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2012" windowHeight="6912"/>
  </bookViews>
  <sheets>
    <sheet name="Menu" sheetId="11" r:id="rId1"/>
    <sheet name="TCF" sheetId="14" r:id="rId2"/>
    <sheet name="SFP" sheetId="13" r:id="rId3"/>
    <sheet name="EFE" sheetId="17" r:id="rId4"/>
    <sheet name="SCI" sheetId="15" r:id="rId5"/>
    <sheet name="DATA" sheetId="1" r:id="rId6"/>
    <sheet name="ANNUAL PARAMETERS " sheetId="3" r:id="rId7"/>
    <sheet name="BOARDS" sheetId="4" r:id="rId8"/>
    <sheet name="SFP 2018" sheetId="6" r:id="rId9"/>
    <sheet name="SFP PRIMERA ENTREGA" sheetId="12" r:id="rId10"/>
    <sheet name="Primera Entrega" sheetId="9" r:id="rId11"/>
    <sheet name="AV ~AH SFP" sheetId="20" r:id="rId12"/>
    <sheet name="AV~AH SCI" sheetId="21" r:id="rId13"/>
    <sheet name="RATIOS M." sheetId="18" r:id="rId14"/>
    <sheet name="RATIOS A " sheetId="19" r:id="rId15"/>
    <sheet name="SFP ANUAL" sheetId="22" r:id="rId16"/>
    <sheet name="SCI ANUAL" sheetId="23" r:id="rId17"/>
    <sheet name="Monthly Parameters" sheetId="8" r:id="rId18"/>
    <sheet name="Loans " sheetId="7" r:id="rId19"/>
    <sheet name="Cálculos" sheetId="5" r:id="rId20"/>
    <sheet name="Segunda Entrega " sheetId="16" r:id="rId21"/>
    <sheet name="Assets" sheetId="10" r:id="rId22"/>
  </sheets>
  <definedNames>
    <definedName name="CEROM181">'SFP 2018'!$EEC$1987</definedName>
    <definedName name="CEROM182">Cálculos!$EEB$2204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3" i="3" l="1"/>
  <c r="H41" i="19" l="1"/>
  <c r="H221" i="22" l="1"/>
  <c r="G221" i="22"/>
  <c r="F221" i="22"/>
  <c r="E221" i="22"/>
  <c r="D221" i="22"/>
  <c r="H219" i="22"/>
  <c r="G219" i="22"/>
  <c r="F219" i="22"/>
  <c r="E219" i="22"/>
  <c r="D219" i="22"/>
  <c r="H215" i="22"/>
  <c r="G215" i="22"/>
  <c r="F215" i="22"/>
  <c r="E215" i="22"/>
  <c r="D215" i="22"/>
  <c r="H214" i="22"/>
  <c r="G214" i="22"/>
  <c r="F214" i="22"/>
  <c r="E214" i="22"/>
  <c r="D214" i="22"/>
  <c r="H213" i="22"/>
  <c r="G213" i="22"/>
  <c r="F213" i="22"/>
  <c r="E213" i="22"/>
  <c r="D213" i="22"/>
  <c r="H211" i="22"/>
  <c r="G211" i="22"/>
  <c r="F211" i="22"/>
  <c r="E211" i="22"/>
  <c r="D211" i="22"/>
  <c r="H210" i="22"/>
  <c r="G210" i="22"/>
  <c r="F210" i="22"/>
  <c r="E210" i="22"/>
  <c r="D210" i="22"/>
  <c r="H209" i="22"/>
  <c r="G209" i="22"/>
  <c r="F209" i="22"/>
  <c r="E209" i="22"/>
  <c r="D209" i="22"/>
  <c r="H208" i="22"/>
  <c r="G208" i="22"/>
  <c r="F208" i="22"/>
  <c r="E208" i="22"/>
  <c r="D208" i="22"/>
  <c r="H207" i="22"/>
  <c r="G207" i="22"/>
  <c r="F207" i="22"/>
  <c r="E207" i="22"/>
  <c r="D207" i="22"/>
  <c r="H206" i="22"/>
  <c r="G206" i="22"/>
  <c r="F206" i="22"/>
  <c r="E206" i="22"/>
  <c r="D206" i="22"/>
  <c r="H205" i="22"/>
  <c r="G205" i="22"/>
  <c r="F205" i="22"/>
  <c r="E205" i="22"/>
  <c r="D205" i="22"/>
  <c r="H204" i="22"/>
  <c r="G204" i="22"/>
  <c r="F204" i="22"/>
  <c r="E204" i="22"/>
  <c r="D204" i="22"/>
  <c r="H202" i="22"/>
  <c r="G202" i="22"/>
  <c r="F202" i="22"/>
  <c r="E202" i="22"/>
  <c r="D202" i="22"/>
  <c r="H201" i="22"/>
  <c r="H200" i="22"/>
  <c r="G200" i="22"/>
  <c r="F200" i="22"/>
  <c r="E200" i="22"/>
  <c r="D200" i="22"/>
  <c r="H199" i="22"/>
  <c r="G199" i="22"/>
  <c r="H198" i="22"/>
  <c r="G198" i="22"/>
  <c r="F198" i="22"/>
  <c r="E198" i="22"/>
  <c r="D198" i="22"/>
  <c r="H196" i="22"/>
  <c r="G196" i="22"/>
  <c r="F196" i="22"/>
  <c r="E196" i="22"/>
  <c r="D196" i="22"/>
  <c r="H194" i="22"/>
  <c r="G194" i="22"/>
  <c r="F194" i="22"/>
  <c r="E194" i="22"/>
  <c r="D194" i="22"/>
  <c r="H192" i="22"/>
  <c r="G192" i="22"/>
  <c r="F192" i="22"/>
  <c r="E192" i="22"/>
  <c r="D192" i="22"/>
  <c r="H190" i="22"/>
  <c r="G190" i="22"/>
  <c r="F190" i="22"/>
  <c r="E190" i="22"/>
  <c r="D190" i="22"/>
  <c r="H188" i="22"/>
  <c r="G188" i="22"/>
  <c r="F188" i="22"/>
  <c r="E188" i="22"/>
  <c r="D188" i="22"/>
  <c r="D187" i="22"/>
  <c r="H186" i="22"/>
  <c r="G186" i="22"/>
  <c r="F186" i="22"/>
  <c r="E186" i="22"/>
  <c r="D186" i="22"/>
  <c r="D185" i="22"/>
  <c r="H184" i="22"/>
  <c r="G184" i="22"/>
  <c r="F184" i="22"/>
  <c r="E184" i="22"/>
  <c r="D184" i="22"/>
  <c r="H182" i="22"/>
  <c r="G182" i="22"/>
  <c r="F182" i="22"/>
  <c r="E182" i="22"/>
  <c r="D182" i="22"/>
  <c r="H180" i="22"/>
  <c r="G180" i="22"/>
  <c r="F180" i="22"/>
  <c r="E180" i="22"/>
  <c r="D180" i="22"/>
  <c r="H178" i="22"/>
  <c r="G178" i="22"/>
  <c r="F178" i="22"/>
  <c r="E178" i="22"/>
  <c r="D178" i="22"/>
  <c r="H176" i="22"/>
  <c r="G176" i="22"/>
  <c r="F176" i="22"/>
  <c r="E176" i="22"/>
  <c r="D176" i="22"/>
  <c r="H172" i="22"/>
  <c r="G172" i="22"/>
  <c r="F172" i="22"/>
  <c r="E172" i="22"/>
  <c r="D172" i="22"/>
  <c r="H170" i="22"/>
  <c r="G170" i="22"/>
  <c r="H168" i="22"/>
  <c r="G168" i="22"/>
  <c r="F168" i="22"/>
  <c r="E168" i="22"/>
  <c r="D168" i="22"/>
  <c r="H166" i="22"/>
  <c r="G166" i="22"/>
  <c r="H164" i="22"/>
  <c r="G164" i="22"/>
  <c r="F164" i="22"/>
  <c r="E164" i="22"/>
  <c r="D164" i="22"/>
  <c r="H160" i="22"/>
  <c r="G160" i="22"/>
  <c r="F160" i="22"/>
  <c r="E160" i="22"/>
  <c r="D160" i="22"/>
  <c r="H156" i="22"/>
  <c r="G156" i="22"/>
  <c r="F156" i="22"/>
  <c r="E156" i="22"/>
  <c r="D156" i="22"/>
  <c r="H152" i="22"/>
  <c r="G152" i="22"/>
  <c r="F152" i="22"/>
  <c r="E152" i="22"/>
  <c r="D152" i="22"/>
  <c r="H150" i="22"/>
  <c r="G150" i="22"/>
  <c r="F150" i="22"/>
  <c r="E150" i="22"/>
  <c r="D150" i="22"/>
  <c r="H148" i="22"/>
  <c r="G148" i="22"/>
  <c r="F148" i="22"/>
  <c r="E148" i="22"/>
  <c r="D148" i="22"/>
  <c r="H146" i="22"/>
  <c r="G146" i="22"/>
  <c r="F146" i="22"/>
  <c r="E146" i="22"/>
  <c r="D146" i="22"/>
  <c r="H144" i="22"/>
  <c r="G144" i="22"/>
  <c r="F144" i="22"/>
  <c r="E144" i="22"/>
  <c r="D144" i="22"/>
  <c r="H142" i="22"/>
  <c r="G142" i="22"/>
  <c r="F142" i="22"/>
  <c r="E142" i="22"/>
  <c r="D142" i="22"/>
  <c r="H140" i="22"/>
  <c r="G140" i="22"/>
  <c r="F140" i="22"/>
  <c r="E140" i="22"/>
  <c r="D140" i="22"/>
  <c r="H115" i="22"/>
  <c r="G115" i="22"/>
  <c r="F115" i="22"/>
  <c r="E115" i="22"/>
  <c r="D115" i="22"/>
  <c r="H113" i="22"/>
  <c r="G113" i="22"/>
  <c r="F113" i="22"/>
  <c r="E113" i="22"/>
  <c r="D113" i="22"/>
  <c r="H106" i="22"/>
  <c r="G106" i="22"/>
  <c r="F106" i="22"/>
  <c r="E106" i="22"/>
  <c r="D106" i="22"/>
  <c r="H98" i="22"/>
  <c r="G98" i="22"/>
  <c r="F98" i="22"/>
  <c r="E98" i="22"/>
  <c r="D98" i="22"/>
  <c r="H96" i="22"/>
  <c r="G96" i="22"/>
  <c r="F96" i="22"/>
  <c r="E96" i="22"/>
  <c r="D96" i="22"/>
  <c r="H94" i="22"/>
  <c r="G94" i="22"/>
  <c r="F94" i="22"/>
  <c r="E94" i="22"/>
  <c r="D94" i="22"/>
  <c r="H92" i="22"/>
  <c r="G92" i="22"/>
  <c r="F92" i="22"/>
  <c r="E92" i="22"/>
  <c r="D92" i="22"/>
  <c r="H90" i="22"/>
  <c r="G90" i="22"/>
  <c r="F90" i="22"/>
  <c r="E90" i="22"/>
  <c r="D90" i="22"/>
  <c r="H88" i="22"/>
  <c r="G88" i="22"/>
  <c r="F88" i="22"/>
  <c r="E88" i="22"/>
  <c r="D88" i="22"/>
  <c r="H87" i="22"/>
  <c r="G87" i="22"/>
  <c r="F87" i="22"/>
  <c r="E87" i="22"/>
  <c r="D87" i="22"/>
  <c r="H86" i="22"/>
  <c r="G86" i="22"/>
  <c r="F86" i="22"/>
  <c r="E86" i="22"/>
  <c r="D86" i="22"/>
  <c r="H85" i="22"/>
  <c r="G85" i="22"/>
  <c r="F85" i="22"/>
  <c r="E85" i="22"/>
  <c r="D85" i="22"/>
  <c r="H84" i="22"/>
  <c r="G84" i="22"/>
  <c r="F84" i="22"/>
  <c r="E84" i="22"/>
  <c r="D84" i="22"/>
  <c r="H83" i="22"/>
  <c r="G83" i="22"/>
  <c r="F83" i="22"/>
  <c r="E83" i="22"/>
  <c r="D83" i="22"/>
  <c r="H82" i="22"/>
  <c r="G82" i="22"/>
  <c r="F82" i="22"/>
  <c r="E82" i="22"/>
  <c r="D82" i="22"/>
  <c r="H81" i="22"/>
  <c r="G81" i="22"/>
  <c r="F81" i="22"/>
  <c r="E81" i="22"/>
  <c r="D81" i="22"/>
  <c r="H80" i="22"/>
  <c r="G80" i="22"/>
  <c r="F80" i="22"/>
  <c r="E80" i="22"/>
  <c r="D80" i="22"/>
  <c r="H78" i="22"/>
  <c r="G78" i="22"/>
  <c r="F78" i="22"/>
  <c r="E78" i="22"/>
  <c r="D78" i="22"/>
  <c r="H76" i="22"/>
  <c r="G76" i="22"/>
  <c r="F76" i="22"/>
  <c r="E76" i="22"/>
  <c r="D76" i="22"/>
  <c r="H74" i="22"/>
  <c r="G74" i="22"/>
  <c r="F74" i="22"/>
  <c r="E74" i="22"/>
  <c r="D74" i="22"/>
  <c r="H72" i="22"/>
  <c r="G72" i="22"/>
  <c r="F72" i="22"/>
  <c r="E72" i="22"/>
  <c r="D72" i="22"/>
  <c r="H71" i="22"/>
  <c r="G71" i="22"/>
  <c r="F71" i="22"/>
  <c r="E71" i="22"/>
  <c r="D71" i="22"/>
  <c r="H70" i="22"/>
  <c r="G70" i="22"/>
  <c r="F70" i="22"/>
  <c r="E70" i="22"/>
  <c r="D70" i="22"/>
  <c r="H68" i="22"/>
  <c r="G68" i="22"/>
  <c r="F68" i="22"/>
  <c r="E68" i="22"/>
  <c r="D68" i="22"/>
  <c r="H62" i="22"/>
  <c r="G62" i="22"/>
  <c r="F62" i="22"/>
  <c r="E62" i="22"/>
  <c r="D62" i="22"/>
  <c r="H56" i="22"/>
  <c r="G56" i="22"/>
  <c r="F56" i="22"/>
  <c r="E56" i="22"/>
  <c r="D56" i="22"/>
  <c r="H50" i="22"/>
  <c r="G50" i="22"/>
  <c r="F50" i="22"/>
  <c r="E50" i="22"/>
  <c r="D50" i="22"/>
  <c r="H43" i="22"/>
  <c r="G43" i="22"/>
  <c r="F43" i="22"/>
  <c r="E43" i="22"/>
  <c r="D43" i="22"/>
  <c r="H41" i="22"/>
  <c r="G41" i="22"/>
  <c r="F41" i="22"/>
  <c r="E41" i="22"/>
  <c r="D41" i="22"/>
  <c r="H33" i="22"/>
  <c r="G33" i="22"/>
  <c r="F33" i="22"/>
  <c r="E33" i="22"/>
  <c r="D33" i="22"/>
  <c r="H25" i="22"/>
  <c r="G25" i="22"/>
  <c r="F25" i="22"/>
  <c r="E25" i="22"/>
  <c r="D25" i="22"/>
  <c r="H14" i="22"/>
  <c r="G14" i="22"/>
  <c r="F14" i="22"/>
  <c r="E14" i="22"/>
  <c r="D14" i="22"/>
  <c r="H12" i="22"/>
  <c r="G12" i="22"/>
  <c r="F12" i="22"/>
  <c r="E12" i="22"/>
  <c r="D12" i="22"/>
  <c r="H8" i="22"/>
  <c r="G8" i="22"/>
  <c r="F8" i="22"/>
  <c r="E8" i="22"/>
  <c r="D8" i="22"/>
  <c r="H6" i="22"/>
  <c r="G6" i="22"/>
  <c r="F6" i="22"/>
  <c r="E6" i="22"/>
  <c r="D6" i="22"/>
  <c r="H4" i="22"/>
  <c r="G4" i="22"/>
  <c r="F4" i="22"/>
  <c r="E4" i="22"/>
  <c r="D4" i="22"/>
  <c r="BJ81" i="14" l="1"/>
  <c r="BI81" i="14"/>
  <c r="BH81" i="14"/>
  <c r="BG81" i="14"/>
  <c r="BF81" i="14"/>
  <c r="BE81" i="14"/>
  <c r="BD81" i="14"/>
  <c r="BC81" i="14"/>
  <c r="BB81" i="14"/>
  <c r="BA81" i="14"/>
  <c r="AZ81" i="14"/>
  <c r="AY81" i="14"/>
  <c r="AX81" i="14"/>
  <c r="AW81" i="14"/>
  <c r="AV81" i="14"/>
  <c r="AU81" i="14"/>
  <c r="AT81" i="14"/>
  <c r="AS81" i="14"/>
  <c r="AR81" i="14"/>
  <c r="AQ81" i="14"/>
  <c r="AP81" i="14"/>
  <c r="AO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AA81" i="14"/>
  <c r="Z81" i="14"/>
  <c r="Y81" i="14"/>
  <c r="X81" i="14"/>
  <c r="W81" i="14"/>
  <c r="V81" i="14"/>
  <c r="U81" i="14"/>
  <c r="T81" i="14"/>
  <c r="S81" i="14"/>
  <c r="R81" i="14"/>
  <c r="Q81" i="14"/>
  <c r="P81" i="14"/>
  <c r="O81" i="14"/>
  <c r="N81" i="14"/>
  <c r="M81" i="14"/>
  <c r="L81" i="14"/>
  <c r="K81" i="14"/>
  <c r="J81" i="14"/>
  <c r="I81" i="14"/>
  <c r="H81" i="14"/>
  <c r="G81" i="14"/>
  <c r="F81" i="14"/>
  <c r="E81" i="14"/>
  <c r="D81" i="14"/>
  <c r="C81" i="14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B90" i="13"/>
  <c r="BC90" i="13"/>
  <c r="BD90" i="13"/>
  <c r="BE90" i="13"/>
  <c r="BF90" i="13"/>
  <c r="BG90" i="13"/>
  <c r="BH90" i="13"/>
  <c r="BI90" i="13"/>
  <c r="BJ90" i="13"/>
  <c r="BK90" i="13"/>
  <c r="D90" i="13"/>
  <c r="BK142" i="18"/>
  <c r="BK138" i="18"/>
  <c r="BK130" i="18"/>
  <c r="BK126" i="18"/>
  <c r="BK124" i="18"/>
  <c r="BK120" i="18"/>
  <c r="BK118" i="18"/>
  <c r="BK116" i="18"/>
  <c r="BK114" i="18"/>
  <c r="BK112" i="18"/>
  <c r="BK110" i="18"/>
  <c r="BK106" i="18"/>
  <c r="BK104" i="18"/>
  <c r="BK102" i="18"/>
  <c r="BK100" i="18"/>
  <c r="BK98" i="18"/>
  <c r="BK96" i="18"/>
  <c r="BK90" i="18"/>
  <c r="BK38" i="18"/>
  <c r="BK36" i="18"/>
  <c r="BK34" i="18"/>
  <c r="BK30" i="18"/>
  <c r="BK28" i="18"/>
  <c r="BK26" i="18"/>
  <c r="BK24" i="18"/>
  <c r="BK22" i="18"/>
  <c r="BK32" i="18"/>
  <c r="BK40" i="18"/>
  <c r="BK41" i="18"/>
  <c r="BK42" i="18"/>
  <c r="BK44" i="18"/>
  <c r="BK46" i="18"/>
  <c r="BK48" i="18"/>
  <c r="BK50" i="18"/>
  <c r="BK52" i="18"/>
  <c r="BK54" i="18"/>
  <c r="BK56" i="18"/>
  <c r="BK58" i="18"/>
  <c r="BK60" i="18"/>
  <c r="BK62" i="18"/>
  <c r="BK64" i="18"/>
  <c r="BK66" i="18"/>
  <c r="BK68" i="18"/>
  <c r="BK70" i="18"/>
  <c r="BK72" i="18"/>
  <c r="BK74" i="18"/>
  <c r="BK76" i="18"/>
  <c r="BK78" i="18"/>
  <c r="BK80" i="18"/>
  <c r="BK82" i="18"/>
  <c r="BK84" i="18"/>
  <c r="BK86" i="18"/>
  <c r="BK88" i="18"/>
  <c r="BK92" i="18"/>
  <c r="BK94" i="18"/>
  <c r="BK95" i="18"/>
  <c r="BK108" i="18"/>
  <c r="BK109" i="18"/>
  <c r="BK122" i="18"/>
  <c r="BK123" i="18"/>
  <c r="BK128" i="18"/>
  <c r="BK132" i="18"/>
  <c r="BK134" i="18"/>
  <c r="BK136" i="18"/>
  <c r="BK140" i="18"/>
  <c r="BK144" i="18"/>
  <c r="BK146" i="18"/>
  <c r="BK147" i="18"/>
  <c r="BK148" i="18"/>
  <c r="BK150" i="18"/>
  <c r="BK152" i="18"/>
  <c r="BD31" i="10"/>
  <c r="BD33" i="10"/>
  <c r="N1581" i="5"/>
  <c r="BK157" i="14"/>
  <c r="GB114" i="7"/>
  <c r="DH103" i="7"/>
  <c r="C197" i="15"/>
  <c r="O1558" i="5"/>
  <c r="D72" i="20"/>
  <c r="H72" i="20" s="1"/>
  <c r="E72" i="20"/>
  <c r="F72" i="20"/>
  <c r="G72" i="20"/>
  <c r="D75" i="20"/>
  <c r="H75" i="20" s="1"/>
  <c r="E75" i="20"/>
  <c r="F75" i="20"/>
  <c r="G75" i="20"/>
  <c r="D79" i="20"/>
  <c r="E79" i="20"/>
  <c r="F79" i="20"/>
  <c r="G79" i="20"/>
  <c r="D82" i="20"/>
  <c r="H82" i="20" s="1"/>
  <c r="E82" i="20"/>
  <c r="F82" i="20"/>
  <c r="G82" i="20"/>
  <c r="D83" i="20"/>
  <c r="H83" i="20" s="1"/>
  <c r="E83" i="20"/>
  <c r="F83" i="20"/>
  <c r="G83" i="20"/>
  <c r="D84" i="20"/>
  <c r="H84" i="20" s="1"/>
  <c r="E84" i="20"/>
  <c r="F84" i="20"/>
  <c r="G84" i="20"/>
  <c r="D86" i="20"/>
  <c r="E86" i="20"/>
  <c r="F86" i="20"/>
  <c r="G86" i="20"/>
  <c r="D87" i="20"/>
  <c r="E87" i="20"/>
  <c r="F87" i="20"/>
  <c r="G87" i="20"/>
  <c r="D88" i="20"/>
  <c r="H88" i="20" s="1"/>
  <c r="E88" i="20"/>
  <c r="F88" i="20"/>
  <c r="G88" i="20"/>
  <c r="G171" i="20"/>
  <c r="D179" i="20"/>
  <c r="E179" i="20"/>
  <c r="F179" i="20"/>
  <c r="G179" i="20"/>
  <c r="D183" i="20"/>
  <c r="E183" i="20"/>
  <c r="F183" i="20"/>
  <c r="G183" i="20"/>
  <c r="D187" i="20"/>
  <c r="E187" i="20"/>
  <c r="F187" i="20"/>
  <c r="G187" i="20"/>
  <c r="H187" i="20" s="1"/>
  <c r="D206" i="20"/>
  <c r="E206" i="20"/>
  <c r="F206" i="20"/>
  <c r="G206" i="20"/>
  <c r="D208" i="20"/>
  <c r="E208" i="20"/>
  <c r="F208" i="20"/>
  <c r="G208" i="20"/>
  <c r="D210" i="20"/>
  <c r="E210" i="20"/>
  <c r="F210" i="20"/>
  <c r="G210" i="20"/>
  <c r="D215" i="20"/>
  <c r="E215" i="20"/>
  <c r="F215" i="20"/>
  <c r="G215" i="20"/>
  <c r="H215" i="20" s="1"/>
  <c r="C72" i="20"/>
  <c r="C75" i="20"/>
  <c r="C79" i="20"/>
  <c r="C82" i="20"/>
  <c r="C83" i="20"/>
  <c r="C84" i="20"/>
  <c r="C86" i="20"/>
  <c r="H86" i="20" s="1"/>
  <c r="C87" i="20"/>
  <c r="C88" i="20"/>
  <c r="C179" i="20"/>
  <c r="C183" i="20"/>
  <c r="C186" i="20"/>
  <c r="C187" i="20"/>
  <c r="C188" i="20"/>
  <c r="C206" i="20"/>
  <c r="C208" i="20"/>
  <c r="C210" i="20"/>
  <c r="C215" i="20"/>
  <c r="G147" i="21"/>
  <c r="D172" i="21"/>
  <c r="C190" i="21"/>
  <c r="G190" i="21"/>
  <c r="E191" i="21"/>
  <c r="H87" i="20"/>
  <c r="H6" i="19"/>
  <c r="H8" i="19"/>
  <c r="H10" i="19"/>
  <c r="H12" i="19"/>
  <c r="H14" i="19"/>
  <c r="H16" i="19"/>
  <c r="H18" i="19"/>
  <c r="H20" i="19"/>
  <c r="H22" i="19"/>
  <c r="H24" i="19"/>
  <c r="H26" i="19"/>
  <c r="H28" i="19"/>
  <c r="H30" i="19"/>
  <c r="H35" i="19"/>
  <c r="H37" i="19"/>
  <c r="H39" i="19"/>
  <c r="H43" i="19"/>
  <c r="H45" i="19"/>
  <c r="H47" i="19"/>
  <c r="H49" i="19"/>
  <c r="H51" i="19"/>
  <c r="H53" i="19"/>
  <c r="H55" i="19"/>
  <c r="H57" i="19"/>
  <c r="H62" i="19"/>
  <c r="H64" i="19"/>
  <c r="H66" i="19"/>
  <c r="H68" i="19"/>
  <c r="H70" i="19"/>
  <c r="H72" i="19"/>
  <c r="H73" i="19"/>
  <c r="H74" i="19"/>
  <c r="H75" i="19"/>
  <c r="H77" i="19"/>
  <c r="H79" i="19"/>
  <c r="H81" i="19"/>
  <c r="H83" i="19"/>
  <c r="H85" i="19"/>
  <c r="H87" i="19"/>
  <c r="H88" i="19"/>
  <c r="H89" i="19"/>
  <c r="H112" i="19"/>
  <c r="H113" i="19"/>
  <c r="H114" i="19"/>
  <c r="H115" i="19"/>
  <c r="H117" i="19"/>
  <c r="H119" i="19"/>
  <c r="BK12" i="18"/>
  <c r="BK10" i="18"/>
  <c r="BK6" i="18"/>
  <c r="BK4" i="18"/>
  <c r="BK8" i="18"/>
  <c r="BK14" i="18"/>
  <c r="C69" i="13"/>
  <c r="C63" i="13"/>
  <c r="D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C7" i="18"/>
  <c r="D232" i="23"/>
  <c r="C234" i="21" s="1"/>
  <c r="H229" i="23"/>
  <c r="H227" i="23"/>
  <c r="H191" i="23"/>
  <c r="G193" i="21" s="1"/>
  <c r="G191" i="23"/>
  <c r="F193" i="21" s="1"/>
  <c r="F191" i="23"/>
  <c r="E193" i="21" s="1"/>
  <c r="E191" i="23"/>
  <c r="D191" i="23"/>
  <c r="C193" i="21" s="1"/>
  <c r="H190" i="23"/>
  <c r="G192" i="21" s="1"/>
  <c r="G190" i="23"/>
  <c r="F192" i="21" s="1"/>
  <c r="F190" i="23"/>
  <c r="E190" i="23"/>
  <c r="I190" i="23" s="1"/>
  <c r="D190" i="23"/>
  <c r="C192" i="21" s="1"/>
  <c r="H189" i="23"/>
  <c r="G191" i="21" s="1"/>
  <c r="G189" i="23"/>
  <c r="F191" i="21" s="1"/>
  <c r="F189" i="23"/>
  <c r="E189" i="23"/>
  <c r="D191" i="21" s="1"/>
  <c r="D189" i="23"/>
  <c r="C191" i="21" s="1"/>
  <c r="H188" i="23"/>
  <c r="G188" i="23"/>
  <c r="F190" i="21" s="1"/>
  <c r="F188" i="23"/>
  <c r="E190" i="21" s="1"/>
  <c r="E188" i="23"/>
  <c r="D190" i="21" s="1"/>
  <c r="D188" i="23"/>
  <c r="H170" i="23"/>
  <c r="G172" i="21" s="1"/>
  <c r="G170" i="23"/>
  <c r="F172" i="21" s="1"/>
  <c r="F170" i="23"/>
  <c r="E172" i="21" s="1"/>
  <c r="E170" i="23"/>
  <c r="D170" i="23"/>
  <c r="C172" i="21" s="1"/>
  <c r="H172" i="21" s="1"/>
  <c r="I170" i="23"/>
  <c r="H169" i="23"/>
  <c r="G171" i="21" s="1"/>
  <c r="G169" i="23"/>
  <c r="F171" i="21" s="1"/>
  <c r="F169" i="23"/>
  <c r="E169" i="23"/>
  <c r="D171" i="21" s="1"/>
  <c r="D169" i="23"/>
  <c r="I169" i="23" s="1"/>
  <c r="H168" i="23"/>
  <c r="G170" i="21" s="1"/>
  <c r="G168" i="23"/>
  <c r="F170" i="21" s="1"/>
  <c r="F168" i="23"/>
  <c r="E170" i="21" s="1"/>
  <c r="E168" i="23"/>
  <c r="D170" i="21" s="1"/>
  <c r="D168" i="23"/>
  <c r="C170" i="21" s="1"/>
  <c r="I168" i="23"/>
  <c r="H145" i="23"/>
  <c r="G145" i="23"/>
  <c r="F147" i="21" s="1"/>
  <c r="F145" i="23"/>
  <c r="H112" i="23"/>
  <c r="G114" i="21" s="1"/>
  <c r="G112" i="23"/>
  <c r="F114" i="21" s="1"/>
  <c r="F112" i="23"/>
  <c r="H80" i="23"/>
  <c r="G80" i="23"/>
  <c r="F82" i="21" s="1"/>
  <c r="F80" i="23"/>
  <c r="H48" i="23"/>
  <c r="G50" i="21" s="1"/>
  <c r="G48" i="23"/>
  <c r="F50" i="21" s="1"/>
  <c r="F48" i="23"/>
  <c r="I214" i="22"/>
  <c r="I209" i="22"/>
  <c r="I207" i="22"/>
  <c r="I205" i="22"/>
  <c r="I182" i="22"/>
  <c r="I87" i="22"/>
  <c r="I86" i="22"/>
  <c r="I85" i="22"/>
  <c r="I83" i="22"/>
  <c r="I81" i="22"/>
  <c r="I78" i="22"/>
  <c r="I71" i="22"/>
  <c r="I178" i="22"/>
  <c r="I186" i="22"/>
  <c r="I74" i="22"/>
  <c r="I82" i="22"/>
  <c r="H4" i="19"/>
  <c r="O135" i="17"/>
  <c r="N135" i="17"/>
  <c r="M135" i="17"/>
  <c r="L135" i="17"/>
  <c r="L133" i="17"/>
  <c r="K135" i="17"/>
  <c r="J135" i="17"/>
  <c r="I135" i="17"/>
  <c r="H135" i="17"/>
  <c r="H133" i="17"/>
  <c r="G135" i="17"/>
  <c r="F135" i="17"/>
  <c r="E135" i="17"/>
  <c r="D135" i="17"/>
  <c r="D133" i="17"/>
  <c r="BJ134" i="17"/>
  <c r="BI134" i="17"/>
  <c r="BH134" i="17"/>
  <c r="BG134" i="17"/>
  <c r="BF134" i="17"/>
  <c r="BE134" i="17"/>
  <c r="BD134" i="17"/>
  <c r="BC134" i="17"/>
  <c r="BB134" i="17"/>
  <c r="BA134" i="17"/>
  <c r="AZ134" i="17"/>
  <c r="AY134" i="17"/>
  <c r="AX134" i="17"/>
  <c r="AW134" i="17"/>
  <c r="AV134" i="17"/>
  <c r="AU134" i="17"/>
  <c r="AT134" i="17"/>
  <c r="AS134" i="17"/>
  <c r="AR134" i="17"/>
  <c r="AQ134" i="17"/>
  <c r="AP134" i="17"/>
  <c r="AO134" i="17"/>
  <c r="AN134" i="17"/>
  <c r="AM134" i="17"/>
  <c r="AL134" i="17"/>
  <c r="AK134" i="17"/>
  <c r="AJ134" i="17"/>
  <c r="AI134" i="17"/>
  <c r="AH134" i="17"/>
  <c r="AG134" i="17"/>
  <c r="AF134" i="17"/>
  <c r="AE134" i="17"/>
  <c r="AD134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O133" i="17"/>
  <c r="N134" i="17"/>
  <c r="M134" i="17"/>
  <c r="L134" i="17"/>
  <c r="K134" i="17"/>
  <c r="K133" i="17"/>
  <c r="J134" i="17"/>
  <c r="I134" i="17"/>
  <c r="H134" i="17"/>
  <c r="G134" i="17"/>
  <c r="G133" i="17"/>
  <c r="F134" i="17"/>
  <c r="E134" i="17"/>
  <c r="D134" i="17"/>
  <c r="N133" i="17"/>
  <c r="M133" i="17"/>
  <c r="J133" i="17"/>
  <c r="I133" i="17"/>
  <c r="F133" i="17"/>
  <c r="E133" i="17"/>
  <c r="L132" i="17"/>
  <c r="K132" i="17"/>
  <c r="J132" i="17"/>
  <c r="I132" i="17"/>
  <c r="H132" i="17"/>
  <c r="G132" i="17"/>
  <c r="F132" i="17"/>
  <c r="E132" i="17"/>
  <c r="D132" i="17"/>
  <c r="BJ131" i="17"/>
  <c r="BI131" i="17"/>
  <c r="BH131" i="17"/>
  <c r="BG131" i="17"/>
  <c r="BF131" i="17"/>
  <c r="BE131" i="17"/>
  <c r="BD131" i="17"/>
  <c r="BC131" i="17"/>
  <c r="BB131" i="17"/>
  <c r="BA131" i="17"/>
  <c r="AZ131" i="17"/>
  <c r="AY131" i="17"/>
  <c r="AX131" i="17"/>
  <c r="AW131" i="17"/>
  <c r="AV131" i="17"/>
  <c r="AU131" i="17"/>
  <c r="AT131" i="17"/>
  <c r="AS131" i="17"/>
  <c r="AR131" i="17"/>
  <c r="AQ131" i="17"/>
  <c r="AP131" i="17"/>
  <c r="AO131" i="17"/>
  <c r="AN131" i="17"/>
  <c r="AM131" i="17"/>
  <c r="AL131" i="17"/>
  <c r="AK131" i="17"/>
  <c r="AJ131" i="17"/>
  <c r="AI131" i="17"/>
  <c r="AH131" i="17"/>
  <c r="AG131" i="17"/>
  <c r="AF131" i="17"/>
  <c r="AE131" i="17"/>
  <c r="AD131" i="17"/>
  <c r="AC131" i="17"/>
  <c r="AB131" i="17"/>
  <c r="AA131" i="17"/>
  <c r="Z131" i="17"/>
  <c r="Y131" i="17"/>
  <c r="X131" i="17"/>
  <c r="W131" i="17"/>
  <c r="V131" i="17"/>
  <c r="U131" i="17"/>
  <c r="T131" i="17"/>
  <c r="S131" i="17"/>
  <c r="R131" i="17"/>
  <c r="Q131" i="17"/>
  <c r="P131" i="17"/>
  <c r="O131" i="17"/>
  <c r="N131" i="17"/>
  <c r="M131" i="17"/>
  <c r="L131" i="17"/>
  <c r="K131" i="17"/>
  <c r="K130" i="17"/>
  <c r="J131" i="17"/>
  <c r="I131" i="17"/>
  <c r="H131" i="17"/>
  <c r="G131" i="17"/>
  <c r="G130" i="17"/>
  <c r="F131" i="17"/>
  <c r="E131" i="17"/>
  <c r="D131" i="17"/>
  <c r="J130" i="17"/>
  <c r="I130" i="17"/>
  <c r="F130" i="17"/>
  <c r="E130" i="17"/>
  <c r="J129" i="17"/>
  <c r="J127" i="17"/>
  <c r="I129" i="17"/>
  <c r="H129" i="17"/>
  <c r="G129" i="17"/>
  <c r="F129" i="17"/>
  <c r="F127" i="17"/>
  <c r="E129" i="17"/>
  <c r="D129" i="17"/>
  <c r="D127" i="17"/>
  <c r="BJ128" i="17"/>
  <c r="BI128" i="17"/>
  <c r="BH128" i="17"/>
  <c r="BG128" i="17"/>
  <c r="BF128" i="17"/>
  <c r="BE128" i="17"/>
  <c r="BD128" i="17"/>
  <c r="BC128" i="17"/>
  <c r="BB128" i="17"/>
  <c r="BA128" i="17"/>
  <c r="AZ128" i="17"/>
  <c r="AY128" i="17"/>
  <c r="AX128" i="17"/>
  <c r="AW128" i="17"/>
  <c r="AV128" i="17"/>
  <c r="AU128" i="17"/>
  <c r="AT128" i="17"/>
  <c r="AS128" i="17"/>
  <c r="AR128" i="17"/>
  <c r="AQ128" i="17"/>
  <c r="AP128" i="17"/>
  <c r="AO128" i="17"/>
  <c r="AN128" i="17"/>
  <c r="AM128" i="17"/>
  <c r="AL128" i="17"/>
  <c r="AK128" i="17"/>
  <c r="AJ128" i="17"/>
  <c r="AI128" i="17"/>
  <c r="AH128" i="17"/>
  <c r="AG128" i="17"/>
  <c r="AF128" i="17"/>
  <c r="AE128" i="17"/>
  <c r="AD128" i="17"/>
  <c r="AC128" i="17"/>
  <c r="AB128" i="17"/>
  <c r="AA128" i="17"/>
  <c r="Z128" i="17"/>
  <c r="Y128" i="17"/>
  <c r="X128" i="17"/>
  <c r="W128" i="17"/>
  <c r="V128" i="17"/>
  <c r="U128" i="17"/>
  <c r="T128" i="17"/>
  <c r="S128" i="17"/>
  <c r="R128" i="17"/>
  <c r="Q128" i="17"/>
  <c r="P128" i="17"/>
  <c r="O128" i="17"/>
  <c r="N128" i="17"/>
  <c r="M128" i="17"/>
  <c r="L128" i="17"/>
  <c r="K128" i="17"/>
  <c r="J128" i="17"/>
  <c r="I128" i="17"/>
  <c r="I127" i="17"/>
  <c r="H128" i="17"/>
  <c r="G128" i="17"/>
  <c r="F128" i="17"/>
  <c r="E128" i="17"/>
  <c r="E127" i="17"/>
  <c r="D128" i="17"/>
  <c r="H127" i="17"/>
  <c r="G127" i="17"/>
  <c r="BJ125" i="17"/>
  <c r="BI125" i="17"/>
  <c r="BH125" i="17"/>
  <c r="BG125" i="17"/>
  <c r="BF125" i="17"/>
  <c r="BE125" i="17"/>
  <c r="BD125" i="17"/>
  <c r="BC125" i="17"/>
  <c r="BB125" i="17"/>
  <c r="BA125" i="17"/>
  <c r="AZ125" i="17"/>
  <c r="BJ119" i="17"/>
  <c r="BI119" i="17"/>
  <c r="BH119" i="17"/>
  <c r="BG119" i="17"/>
  <c r="BF119" i="17"/>
  <c r="BE119" i="17"/>
  <c r="BD119" i="17"/>
  <c r="BC119" i="17"/>
  <c r="BB119" i="17"/>
  <c r="BA119" i="17"/>
  <c r="AZ119" i="17"/>
  <c r="AY119" i="17"/>
  <c r="D104" i="17"/>
  <c r="BJ100" i="17"/>
  <c r="BI100" i="17"/>
  <c r="BH100" i="17"/>
  <c r="BG100" i="17"/>
  <c r="BF100" i="17"/>
  <c r="BE100" i="17"/>
  <c r="BD100" i="17"/>
  <c r="BC100" i="17"/>
  <c r="BB100" i="17"/>
  <c r="BA100" i="17"/>
  <c r="AZ100" i="17"/>
  <c r="AY100" i="17"/>
  <c r="AX100" i="17"/>
  <c r="AW100" i="17"/>
  <c r="AV100" i="17"/>
  <c r="AU100" i="17"/>
  <c r="AT100" i="17"/>
  <c r="AS100" i="17"/>
  <c r="AR100" i="17"/>
  <c r="AQ100" i="17"/>
  <c r="AP100" i="17"/>
  <c r="AO100" i="17"/>
  <c r="AN100" i="17"/>
  <c r="AM100" i="17"/>
  <c r="AL100" i="17"/>
  <c r="AK100" i="17"/>
  <c r="AJ100" i="17"/>
  <c r="AI100" i="17"/>
  <c r="AH100" i="17"/>
  <c r="AG100" i="17"/>
  <c r="AF100" i="17"/>
  <c r="AE100" i="17"/>
  <c r="AD100" i="17"/>
  <c r="AC100" i="17"/>
  <c r="AB100" i="17"/>
  <c r="AA100" i="17"/>
  <c r="Z100" i="17"/>
  <c r="Y100" i="17"/>
  <c r="X100" i="17"/>
  <c r="W100" i="17"/>
  <c r="V100" i="17"/>
  <c r="U100" i="17"/>
  <c r="T100" i="17"/>
  <c r="S100" i="17"/>
  <c r="R100" i="17"/>
  <c r="Q100" i="17"/>
  <c r="P100" i="17"/>
  <c r="O100" i="17"/>
  <c r="N100" i="17"/>
  <c r="M100" i="17"/>
  <c r="L100" i="17"/>
  <c r="K100" i="17"/>
  <c r="J100" i="17"/>
  <c r="I100" i="17"/>
  <c r="H100" i="17"/>
  <c r="G100" i="17"/>
  <c r="F100" i="17"/>
  <c r="E100" i="17"/>
  <c r="D100" i="17"/>
  <c r="BJ90" i="17"/>
  <c r="BI90" i="17"/>
  <c r="BH90" i="17"/>
  <c r="BG90" i="17"/>
  <c r="BF90" i="17"/>
  <c r="BE90" i="17"/>
  <c r="BD90" i="17"/>
  <c r="BC90" i="17"/>
  <c r="BB90" i="17"/>
  <c r="BA90" i="17"/>
  <c r="AZ90" i="17"/>
  <c r="AY90" i="17"/>
  <c r="AX90" i="17"/>
  <c r="AW90" i="17"/>
  <c r="AV90" i="17"/>
  <c r="AU90" i="17"/>
  <c r="AT90" i="17"/>
  <c r="AS90" i="17"/>
  <c r="AR90" i="17"/>
  <c r="AQ90" i="17"/>
  <c r="AP90" i="17"/>
  <c r="AO90" i="17"/>
  <c r="AN90" i="17"/>
  <c r="AM90" i="17"/>
  <c r="AL90" i="17"/>
  <c r="AK90" i="17"/>
  <c r="AJ90" i="17"/>
  <c r="AI90" i="17"/>
  <c r="AH90" i="17"/>
  <c r="AG90" i="17"/>
  <c r="AF90" i="17"/>
  <c r="AE90" i="17"/>
  <c r="AD90" i="17"/>
  <c r="AC90" i="17"/>
  <c r="AB90" i="17"/>
  <c r="AA90" i="17"/>
  <c r="Z90" i="17"/>
  <c r="Y90" i="17"/>
  <c r="X90" i="17"/>
  <c r="W90" i="17"/>
  <c r="V90" i="17"/>
  <c r="U90" i="17"/>
  <c r="T90" i="17"/>
  <c r="S90" i="17"/>
  <c r="R90" i="17"/>
  <c r="Q90" i="17"/>
  <c r="P90" i="17"/>
  <c r="O90" i="17"/>
  <c r="N90" i="17"/>
  <c r="M90" i="17"/>
  <c r="L90" i="17"/>
  <c r="K90" i="17"/>
  <c r="J90" i="17"/>
  <c r="I90" i="17"/>
  <c r="H90" i="17"/>
  <c r="G90" i="17"/>
  <c r="F90" i="17"/>
  <c r="E90" i="17"/>
  <c r="D90" i="17"/>
  <c r="BJ89" i="17"/>
  <c r="BI89" i="17"/>
  <c r="BH89" i="17"/>
  <c r="BG89" i="17"/>
  <c r="BF89" i="17"/>
  <c r="BE89" i="17"/>
  <c r="BD89" i="17"/>
  <c r="BC89" i="17"/>
  <c r="BB89" i="17"/>
  <c r="BA89" i="17"/>
  <c r="AZ89" i="17"/>
  <c r="AY89" i="17"/>
  <c r="AX89" i="17"/>
  <c r="AW89" i="17"/>
  <c r="AV89" i="17"/>
  <c r="AU89" i="17"/>
  <c r="AT89" i="17"/>
  <c r="AS89" i="17"/>
  <c r="AR89" i="17"/>
  <c r="AQ89" i="17"/>
  <c r="AP89" i="17"/>
  <c r="AO89" i="17"/>
  <c r="AN89" i="17"/>
  <c r="AM89" i="17"/>
  <c r="AL89" i="17"/>
  <c r="AK89" i="17"/>
  <c r="AJ89" i="17"/>
  <c r="AI89" i="17"/>
  <c r="AH89" i="17"/>
  <c r="AG89" i="17"/>
  <c r="AF89" i="17"/>
  <c r="AE89" i="17"/>
  <c r="AD89" i="17"/>
  <c r="AC89" i="17"/>
  <c r="AB89" i="17"/>
  <c r="AA89" i="17"/>
  <c r="Z89" i="17"/>
  <c r="Y89" i="17"/>
  <c r="X89" i="17"/>
  <c r="W89" i="17"/>
  <c r="V89" i="17"/>
  <c r="U89" i="17"/>
  <c r="T89" i="17"/>
  <c r="S89" i="17"/>
  <c r="R89" i="17"/>
  <c r="Q89" i="17"/>
  <c r="P89" i="17"/>
  <c r="O89" i="17"/>
  <c r="N89" i="17"/>
  <c r="M89" i="17"/>
  <c r="L89" i="17"/>
  <c r="K89" i="17"/>
  <c r="J89" i="17"/>
  <c r="I89" i="17"/>
  <c r="H89" i="17"/>
  <c r="G89" i="17"/>
  <c r="F89" i="17"/>
  <c r="E89" i="17"/>
  <c r="D89" i="17"/>
  <c r="BJ88" i="17"/>
  <c r="BI88" i="17"/>
  <c r="BH88" i="17"/>
  <c r="BG88" i="17"/>
  <c r="BF88" i="17"/>
  <c r="BE88" i="17"/>
  <c r="BD88" i="17"/>
  <c r="BC88" i="17"/>
  <c r="BB88" i="17"/>
  <c r="BA88" i="17"/>
  <c r="AZ88" i="17"/>
  <c r="AY88" i="17"/>
  <c r="AX88" i="17"/>
  <c r="AW88" i="17"/>
  <c r="AV88" i="17"/>
  <c r="AU88" i="17"/>
  <c r="AT88" i="17"/>
  <c r="AS88" i="17"/>
  <c r="AR88" i="17"/>
  <c r="AQ88" i="17"/>
  <c r="AP88" i="17"/>
  <c r="AO88" i="17"/>
  <c r="AN88" i="17"/>
  <c r="AM88" i="17"/>
  <c r="AL88" i="17"/>
  <c r="AK88" i="17"/>
  <c r="AJ88" i="17"/>
  <c r="AI88" i="17"/>
  <c r="AH88" i="17"/>
  <c r="AG88" i="17"/>
  <c r="AF88" i="17"/>
  <c r="AE88" i="17"/>
  <c r="AD88" i="17"/>
  <c r="AC88" i="17"/>
  <c r="AB88" i="17"/>
  <c r="AA88" i="17"/>
  <c r="Z88" i="17"/>
  <c r="Y88" i="17"/>
  <c r="X88" i="17"/>
  <c r="W88" i="17"/>
  <c r="V88" i="17"/>
  <c r="U88" i="17"/>
  <c r="T88" i="17"/>
  <c r="S88" i="17"/>
  <c r="R88" i="17"/>
  <c r="Q88" i="17"/>
  <c r="P88" i="17"/>
  <c r="O88" i="17"/>
  <c r="N88" i="17"/>
  <c r="M88" i="17"/>
  <c r="L88" i="17"/>
  <c r="K88" i="17"/>
  <c r="J88" i="17"/>
  <c r="I88" i="17"/>
  <c r="H88" i="17"/>
  <c r="G88" i="17"/>
  <c r="F88" i="17"/>
  <c r="E88" i="17"/>
  <c r="D88" i="17"/>
  <c r="BJ87" i="17"/>
  <c r="BI87" i="17"/>
  <c r="BH87" i="17"/>
  <c r="BG87" i="17"/>
  <c r="BF87" i="17"/>
  <c r="BE87" i="17"/>
  <c r="BD87" i="17"/>
  <c r="BC87" i="17"/>
  <c r="BB87" i="17"/>
  <c r="BA87" i="17"/>
  <c r="AZ87" i="17"/>
  <c r="AY87" i="17"/>
  <c r="AX87" i="17"/>
  <c r="AW87" i="17"/>
  <c r="AV87" i="17"/>
  <c r="AU87" i="17"/>
  <c r="AT87" i="17"/>
  <c r="AS87" i="17"/>
  <c r="AR87" i="17"/>
  <c r="AQ87" i="17"/>
  <c r="AP87" i="17"/>
  <c r="AO87" i="17"/>
  <c r="AN87" i="17"/>
  <c r="AM87" i="17"/>
  <c r="AL87" i="17"/>
  <c r="AK87" i="17"/>
  <c r="AJ87" i="17"/>
  <c r="AI87" i="17"/>
  <c r="AH87" i="17"/>
  <c r="AG87" i="17"/>
  <c r="AF87" i="17"/>
  <c r="AE87" i="17"/>
  <c r="AD87" i="17"/>
  <c r="AC87" i="17"/>
  <c r="AB87" i="17"/>
  <c r="AA87" i="17"/>
  <c r="Z87" i="17"/>
  <c r="Y87" i="17"/>
  <c r="X87" i="17"/>
  <c r="W87" i="17"/>
  <c r="V87" i="17"/>
  <c r="U87" i="17"/>
  <c r="T87" i="17"/>
  <c r="S87" i="17"/>
  <c r="R87" i="17"/>
  <c r="Q87" i="17"/>
  <c r="P87" i="17"/>
  <c r="O87" i="17"/>
  <c r="N87" i="17"/>
  <c r="M87" i="17"/>
  <c r="L87" i="17"/>
  <c r="K87" i="17"/>
  <c r="J87" i="17"/>
  <c r="I87" i="17"/>
  <c r="H87" i="17"/>
  <c r="G87" i="17"/>
  <c r="F87" i="17"/>
  <c r="E87" i="17"/>
  <c r="D87" i="17"/>
  <c r="BJ63" i="17"/>
  <c r="BI63" i="17"/>
  <c r="BH63" i="17"/>
  <c r="BG63" i="17"/>
  <c r="BF63" i="17"/>
  <c r="BE63" i="17"/>
  <c r="BD63" i="17"/>
  <c r="BC63" i="17"/>
  <c r="BB63" i="17"/>
  <c r="BA63" i="17"/>
  <c r="AZ63" i="17"/>
  <c r="AY63" i="17"/>
  <c r="AX63" i="17"/>
  <c r="AW63" i="17"/>
  <c r="AV63" i="17"/>
  <c r="AU63" i="17"/>
  <c r="AT63" i="17"/>
  <c r="AS63" i="17"/>
  <c r="AR63" i="17"/>
  <c r="AQ63" i="17"/>
  <c r="AP63" i="17"/>
  <c r="AO63" i="17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BJ62" i="17"/>
  <c r="BI62" i="17"/>
  <c r="BH62" i="17"/>
  <c r="BG62" i="17"/>
  <c r="BF62" i="17"/>
  <c r="BE62" i="17"/>
  <c r="BD62" i="17"/>
  <c r="BC62" i="17"/>
  <c r="BB62" i="17"/>
  <c r="BA62" i="17"/>
  <c r="AZ62" i="17"/>
  <c r="AY62" i="17"/>
  <c r="AX62" i="17"/>
  <c r="AW62" i="17"/>
  <c r="AV62" i="17"/>
  <c r="AU62" i="17"/>
  <c r="AT62" i="17"/>
  <c r="AS62" i="17"/>
  <c r="AR62" i="17"/>
  <c r="AQ62" i="17"/>
  <c r="AP62" i="17"/>
  <c r="AO62" i="17"/>
  <c r="AN62" i="17"/>
  <c r="AM62" i="17"/>
  <c r="AL62" i="17"/>
  <c r="AK62" i="17"/>
  <c r="AJ62" i="17"/>
  <c r="AI62" i="17"/>
  <c r="AH62" i="17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S62" i="17"/>
  <c r="R62" i="17"/>
  <c r="Q62" i="17"/>
  <c r="P62" i="17"/>
  <c r="O62" i="17"/>
  <c r="N62" i="17"/>
  <c r="M62" i="17"/>
  <c r="L62" i="17"/>
  <c r="K62" i="17"/>
  <c r="J62" i="17"/>
  <c r="I62" i="17"/>
  <c r="H62" i="17"/>
  <c r="G62" i="17"/>
  <c r="F62" i="17"/>
  <c r="E62" i="17"/>
  <c r="D62" i="17"/>
  <c r="BJ61" i="17"/>
  <c r="BI61" i="17"/>
  <c r="BH61" i="17"/>
  <c r="BG61" i="17"/>
  <c r="BF61" i="17"/>
  <c r="BE61" i="17"/>
  <c r="BD61" i="17"/>
  <c r="BC61" i="17"/>
  <c r="BB61" i="17"/>
  <c r="BA61" i="17"/>
  <c r="AZ61" i="17"/>
  <c r="AY61" i="17"/>
  <c r="AX61" i="17"/>
  <c r="AW61" i="17"/>
  <c r="AV61" i="17"/>
  <c r="AU61" i="17"/>
  <c r="AT61" i="17"/>
  <c r="AS61" i="17"/>
  <c r="AR61" i="17"/>
  <c r="AQ61" i="17"/>
  <c r="AP61" i="17"/>
  <c r="AO61" i="17"/>
  <c r="AN61" i="17"/>
  <c r="AM61" i="17"/>
  <c r="AL61" i="17"/>
  <c r="AK61" i="17"/>
  <c r="AJ61" i="17"/>
  <c r="AI61" i="17"/>
  <c r="AH61" i="17"/>
  <c r="AG61" i="17"/>
  <c r="AF61" i="17"/>
  <c r="AE61" i="17"/>
  <c r="AD61" i="17"/>
  <c r="AC61" i="17"/>
  <c r="AB61" i="17"/>
  <c r="AA61" i="17"/>
  <c r="Z61" i="17"/>
  <c r="Y61" i="17"/>
  <c r="X61" i="17"/>
  <c r="W61" i="17"/>
  <c r="V61" i="17"/>
  <c r="U61" i="17"/>
  <c r="T61" i="17"/>
  <c r="S61" i="17"/>
  <c r="R61" i="17"/>
  <c r="Q61" i="17"/>
  <c r="F16" i="17"/>
  <c r="BK156" i="17"/>
  <c r="BK157" i="17"/>
  <c r="BK163" i="17"/>
  <c r="C129" i="17"/>
  <c r="C63" i="17"/>
  <c r="C62" i="17"/>
  <c r="C97" i="13"/>
  <c r="D130" i="17"/>
  <c r="H130" i="17"/>
  <c r="L130" i="17"/>
  <c r="K94" i="14"/>
  <c r="K233" i="15"/>
  <c r="K144" i="17" s="1"/>
  <c r="G233" i="15"/>
  <c r="G144" i="17" s="1"/>
  <c r="BJ70" i="14"/>
  <c r="BH70" i="14"/>
  <c r="BF70" i="14"/>
  <c r="BD70" i="14"/>
  <c r="BB70" i="14"/>
  <c r="AZ70" i="14"/>
  <c r="AX70" i="14"/>
  <c r="AV70" i="14"/>
  <c r="AT70" i="14"/>
  <c r="AR70" i="14"/>
  <c r="AP70" i="14"/>
  <c r="AN70" i="14"/>
  <c r="AL70" i="14"/>
  <c r="AJ70" i="14"/>
  <c r="AH70" i="14"/>
  <c r="AF70" i="14"/>
  <c r="AD70" i="14"/>
  <c r="AB70" i="14"/>
  <c r="Z70" i="14"/>
  <c r="X70" i="14"/>
  <c r="V70" i="14"/>
  <c r="T70" i="14"/>
  <c r="R70" i="14"/>
  <c r="P70" i="14"/>
  <c r="N70" i="14"/>
  <c r="L70" i="14"/>
  <c r="J70" i="14"/>
  <c r="H70" i="14"/>
  <c r="F70" i="14"/>
  <c r="D70" i="14"/>
  <c r="BJ69" i="14"/>
  <c r="BH69" i="14"/>
  <c r="BF69" i="14"/>
  <c r="BD69" i="14"/>
  <c r="BB69" i="14"/>
  <c r="AZ69" i="14"/>
  <c r="AX69" i="14"/>
  <c r="AV69" i="14"/>
  <c r="AT69" i="14"/>
  <c r="AR69" i="14"/>
  <c r="AP69" i="14"/>
  <c r="AN69" i="14"/>
  <c r="AL69" i="14"/>
  <c r="AJ69" i="14"/>
  <c r="AH69" i="14"/>
  <c r="AF69" i="14"/>
  <c r="AD69" i="14"/>
  <c r="AB69" i="14"/>
  <c r="Z69" i="14"/>
  <c r="X69" i="14"/>
  <c r="V69" i="14"/>
  <c r="T69" i="14"/>
  <c r="R69" i="14"/>
  <c r="P69" i="14"/>
  <c r="N69" i="14"/>
  <c r="L69" i="14"/>
  <c r="J69" i="14"/>
  <c r="H69" i="14"/>
  <c r="F69" i="14"/>
  <c r="D69" i="14"/>
  <c r="Y1587" i="5"/>
  <c r="M94" i="14" s="1"/>
  <c r="W1587" i="5"/>
  <c r="U1587" i="5"/>
  <c r="I94" i="14" s="1"/>
  <c r="S1587" i="5"/>
  <c r="G94" i="14" s="1"/>
  <c r="Q1587" i="5"/>
  <c r="E94" i="14" s="1"/>
  <c r="Z1586" i="5"/>
  <c r="N73" i="14" s="1"/>
  <c r="X1586" i="5"/>
  <c r="L73" i="14" s="1"/>
  <c r="V1586" i="5"/>
  <c r="J73" i="14" s="1"/>
  <c r="T1586" i="5"/>
  <c r="H73" i="14" s="1"/>
  <c r="R1586" i="5"/>
  <c r="F73" i="14" s="1"/>
  <c r="P1586" i="5"/>
  <c r="D73" i="14" s="1"/>
  <c r="N1584" i="5"/>
  <c r="O1587" i="5" s="1"/>
  <c r="BV193" i="8"/>
  <c r="BU193" i="8"/>
  <c r="BT193" i="8"/>
  <c r="BR193" i="8"/>
  <c r="BP193" i="8"/>
  <c r="BO193" i="8"/>
  <c r="BN193" i="8"/>
  <c r="BM193" i="8"/>
  <c r="BL193" i="8"/>
  <c r="BK193" i="8"/>
  <c r="BJ193" i="8"/>
  <c r="BI193" i="8"/>
  <c r="BH193" i="8"/>
  <c r="BF193" i="8"/>
  <c r="BD193" i="8"/>
  <c r="BC193" i="8"/>
  <c r="BB193" i="8"/>
  <c r="BA193" i="8"/>
  <c r="AZ193" i="8"/>
  <c r="AY193" i="8"/>
  <c r="AX193" i="8"/>
  <c r="AW193" i="8"/>
  <c r="AV193" i="8"/>
  <c r="AT193" i="8"/>
  <c r="AR193" i="8"/>
  <c r="AQ193" i="8"/>
  <c r="AP193" i="8"/>
  <c r="AO193" i="8"/>
  <c r="AN193" i="8"/>
  <c r="AM193" i="8"/>
  <c r="AL193" i="8"/>
  <c r="AK193" i="8"/>
  <c r="AJ193" i="8"/>
  <c r="AH193" i="8"/>
  <c r="AF193" i="8"/>
  <c r="AE193" i="8"/>
  <c r="AD193" i="8"/>
  <c r="AC193" i="8"/>
  <c r="AB193" i="8"/>
  <c r="AA193" i="8"/>
  <c r="Z193" i="8"/>
  <c r="Y193" i="8"/>
  <c r="X193" i="8"/>
  <c r="V193" i="8"/>
  <c r="T193" i="8"/>
  <c r="S193" i="8"/>
  <c r="R193" i="8"/>
  <c r="Q193" i="8"/>
  <c r="P193" i="8"/>
  <c r="O193" i="8"/>
  <c r="K497" i="1"/>
  <c r="I497" i="1"/>
  <c r="BQ193" i="8" s="1"/>
  <c r="BW1577" i="5"/>
  <c r="BW1578" i="5"/>
  <c r="BW1580" i="5"/>
  <c r="BW1588" i="5"/>
  <c r="BW1589" i="5"/>
  <c r="BW1590" i="5"/>
  <c r="C135" i="17"/>
  <c r="BN188" i="8"/>
  <c r="BR188" i="8"/>
  <c r="BM188" i="8"/>
  <c r="BB188" i="8"/>
  <c r="BF188" i="8"/>
  <c r="BA188" i="8"/>
  <c r="AT188" i="8"/>
  <c r="AP188" i="8"/>
  <c r="AO188" i="8"/>
  <c r="AD188" i="8"/>
  <c r="AH188" i="8"/>
  <c r="AC188" i="8"/>
  <c r="R188" i="8"/>
  <c r="Q188" i="8"/>
  <c r="C134" i="17"/>
  <c r="C133" i="17"/>
  <c r="C132" i="17"/>
  <c r="C131" i="17"/>
  <c r="C128" i="17"/>
  <c r="C130" i="17"/>
  <c r="V188" i="8"/>
  <c r="C100" i="17"/>
  <c r="C91" i="17"/>
  <c r="C90" i="17"/>
  <c r="C89" i="17"/>
  <c r="C88" i="17"/>
  <c r="C87" i="17"/>
  <c r="BW196" i="8"/>
  <c r="BW195" i="8"/>
  <c r="AH195" i="8"/>
  <c r="AT195" i="8"/>
  <c r="BF195" i="8"/>
  <c r="BR195" i="8"/>
  <c r="AH196" i="8"/>
  <c r="AT196" i="8"/>
  <c r="BF196" i="8"/>
  <c r="BR196" i="8"/>
  <c r="V196" i="8"/>
  <c r="V195" i="8"/>
  <c r="BK192" i="8"/>
  <c r="BL192" i="8" s="1"/>
  <c r="BM192" i="8" s="1"/>
  <c r="BN192" i="8" s="1"/>
  <c r="BO192" i="8" s="1"/>
  <c r="BP192" i="8" s="1"/>
  <c r="BQ192" i="8" s="1"/>
  <c r="BR192" i="8" s="1"/>
  <c r="BS192" i="8" s="1"/>
  <c r="BT192" i="8" s="1"/>
  <c r="BU192" i="8" s="1"/>
  <c r="BV192" i="8" s="1"/>
  <c r="AY192" i="8"/>
  <c r="AZ192" i="8" s="1"/>
  <c r="BA192" i="8" s="1"/>
  <c r="BB192" i="8" s="1"/>
  <c r="BC192" i="8" s="1"/>
  <c r="BD192" i="8" s="1"/>
  <c r="BE192" i="8" s="1"/>
  <c r="BF192" i="8" s="1"/>
  <c r="BG192" i="8" s="1"/>
  <c r="BH192" i="8" s="1"/>
  <c r="BI192" i="8" s="1"/>
  <c r="BJ192" i="8" s="1"/>
  <c r="AM192" i="8"/>
  <c r="AN192" i="8" s="1"/>
  <c r="AO192" i="8" s="1"/>
  <c r="AP192" i="8" s="1"/>
  <c r="AQ192" i="8" s="1"/>
  <c r="AR192" i="8" s="1"/>
  <c r="AS192" i="8" s="1"/>
  <c r="AT192" i="8" s="1"/>
  <c r="AU192" i="8" s="1"/>
  <c r="AV192" i="8" s="1"/>
  <c r="AW192" i="8" s="1"/>
  <c r="AX192" i="8" s="1"/>
  <c r="AA192" i="8"/>
  <c r="AB192" i="8" s="1"/>
  <c r="AC192" i="8" s="1"/>
  <c r="AD192" i="8" s="1"/>
  <c r="AE192" i="8" s="1"/>
  <c r="AF192" i="8" s="1"/>
  <c r="AG192" i="8" s="1"/>
  <c r="AH192" i="8" s="1"/>
  <c r="AI192" i="8" s="1"/>
  <c r="AJ192" i="8" s="1"/>
  <c r="AK192" i="8" s="1"/>
  <c r="AL192" i="8" s="1"/>
  <c r="O192" i="8"/>
  <c r="P192" i="8" s="1"/>
  <c r="Q192" i="8" s="1"/>
  <c r="R192" i="8" s="1"/>
  <c r="S192" i="8" s="1"/>
  <c r="T192" i="8" s="1"/>
  <c r="U192" i="8" s="1"/>
  <c r="V192" i="8" s="1"/>
  <c r="W192" i="8" s="1"/>
  <c r="X192" i="8" s="1"/>
  <c r="Y192" i="8" s="1"/>
  <c r="Z192" i="8" s="1"/>
  <c r="BK191" i="8"/>
  <c r="BL191" i="8" s="1"/>
  <c r="BM191" i="8" s="1"/>
  <c r="BN191" i="8" s="1"/>
  <c r="BO191" i="8" s="1"/>
  <c r="BP191" i="8" s="1"/>
  <c r="BQ191" i="8" s="1"/>
  <c r="BR191" i="8" s="1"/>
  <c r="BS191" i="8" s="1"/>
  <c r="BT191" i="8" s="1"/>
  <c r="BU191" i="8" s="1"/>
  <c r="BV191" i="8" s="1"/>
  <c r="AY191" i="8"/>
  <c r="AZ191" i="8" s="1"/>
  <c r="BA191" i="8" s="1"/>
  <c r="BB191" i="8" s="1"/>
  <c r="BC191" i="8" s="1"/>
  <c r="BD191" i="8" s="1"/>
  <c r="BE191" i="8" s="1"/>
  <c r="BF191" i="8" s="1"/>
  <c r="BG191" i="8" s="1"/>
  <c r="BH191" i="8" s="1"/>
  <c r="BI191" i="8" s="1"/>
  <c r="BJ191" i="8" s="1"/>
  <c r="AM191" i="8"/>
  <c r="AN191" i="8" s="1"/>
  <c r="AO191" i="8" s="1"/>
  <c r="AP191" i="8" s="1"/>
  <c r="AQ191" i="8" s="1"/>
  <c r="AR191" i="8" s="1"/>
  <c r="AS191" i="8" s="1"/>
  <c r="AT191" i="8" s="1"/>
  <c r="AU191" i="8" s="1"/>
  <c r="AV191" i="8" s="1"/>
  <c r="AW191" i="8" s="1"/>
  <c r="AX191" i="8" s="1"/>
  <c r="AA191" i="8"/>
  <c r="AB191" i="8" s="1"/>
  <c r="AC191" i="8" s="1"/>
  <c r="AD191" i="8" s="1"/>
  <c r="AE191" i="8" s="1"/>
  <c r="AF191" i="8" s="1"/>
  <c r="AG191" i="8" s="1"/>
  <c r="AH191" i="8" s="1"/>
  <c r="AI191" i="8" s="1"/>
  <c r="AJ191" i="8" s="1"/>
  <c r="AK191" i="8" s="1"/>
  <c r="AL191" i="8" s="1"/>
  <c r="O191" i="8"/>
  <c r="P191" i="8" s="1"/>
  <c r="Q191" i="8" s="1"/>
  <c r="R191" i="8" s="1"/>
  <c r="S191" i="8" s="1"/>
  <c r="T191" i="8" s="1"/>
  <c r="U191" i="8" s="1"/>
  <c r="V191" i="8" s="1"/>
  <c r="W191" i="8" s="1"/>
  <c r="X191" i="8" s="1"/>
  <c r="Y191" i="8" s="1"/>
  <c r="Z191" i="8" s="1"/>
  <c r="C192" i="8"/>
  <c r="D192" i="8" s="1"/>
  <c r="E192" i="8" s="1"/>
  <c r="F192" i="8" s="1"/>
  <c r="G192" i="8" s="1"/>
  <c r="H192" i="8" s="1"/>
  <c r="I192" i="8" s="1"/>
  <c r="J192" i="8" s="1"/>
  <c r="K192" i="8" s="1"/>
  <c r="L192" i="8" s="1"/>
  <c r="M192" i="8" s="1"/>
  <c r="N192" i="8" s="1"/>
  <c r="C191" i="8"/>
  <c r="D191" i="8" s="1"/>
  <c r="E191" i="8" s="1"/>
  <c r="F191" i="8" s="1"/>
  <c r="G191" i="8" s="1"/>
  <c r="BK150" i="17"/>
  <c r="BK134" i="17"/>
  <c r="BK131" i="17"/>
  <c r="BK128" i="17"/>
  <c r="BK108" i="17"/>
  <c r="BK107" i="17"/>
  <c r="BK100" i="17"/>
  <c r="BK99" i="17"/>
  <c r="BK98" i="17"/>
  <c r="BK90" i="17"/>
  <c r="BK89" i="17"/>
  <c r="BK88" i="17"/>
  <c r="BK87" i="17"/>
  <c r="BK85" i="17"/>
  <c r="BK84" i="17"/>
  <c r="BK80" i="17"/>
  <c r="BK55" i="17"/>
  <c r="BK54" i="17"/>
  <c r="BK3" i="17"/>
  <c r="D152" i="14"/>
  <c r="C152" i="14"/>
  <c r="C148" i="14" s="1"/>
  <c r="C104" i="17" s="1"/>
  <c r="E188" i="8"/>
  <c r="D186" i="8"/>
  <c r="P186" i="8" s="1"/>
  <c r="AB186" i="8" s="1"/>
  <c r="AN186" i="8" s="1"/>
  <c r="AZ186" i="8" s="1"/>
  <c r="BL186" i="8" s="1"/>
  <c r="D187" i="8"/>
  <c r="D185" i="8"/>
  <c r="P185" i="8" s="1"/>
  <c r="AB185" i="8" s="1"/>
  <c r="BW188" i="8"/>
  <c r="F188" i="8"/>
  <c r="J188" i="8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D187" i="13"/>
  <c r="GN238" i="7"/>
  <c r="DT236" i="7"/>
  <c r="EC208" i="7"/>
  <c r="EI208" i="7"/>
  <c r="EO208" i="7"/>
  <c r="EU208" i="7"/>
  <c r="FA208" i="7"/>
  <c r="FG208" i="7"/>
  <c r="FM208" i="7"/>
  <c r="DW208" i="7"/>
  <c r="C144" i="14"/>
  <c r="C143" i="14"/>
  <c r="G214" i="13"/>
  <c r="E214" i="13"/>
  <c r="F214" i="13"/>
  <c r="P209" i="13"/>
  <c r="O209" i="13"/>
  <c r="N209" i="13"/>
  <c r="M209" i="13"/>
  <c r="L209" i="13"/>
  <c r="K209" i="13"/>
  <c r="J209" i="13"/>
  <c r="I209" i="13"/>
  <c r="H209" i="13"/>
  <c r="G209" i="13"/>
  <c r="F209" i="13"/>
  <c r="E209" i="13"/>
  <c r="BK207" i="13"/>
  <c r="M207" i="13"/>
  <c r="L207" i="13"/>
  <c r="K207" i="13"/>
  <c r="J207" i="13"/>
  <c r="I207" i="13"/>
  <c r="H207" i="13"/>
  <c r="G207" i="13"/>
  <c r="F207" i="13"/>
  <c r="E207" i="13"/>
  <c r="K205" i="13"/>
  <c r="J205" i="13"/>
  <c r="I205" i="13"/>
  <c r="H205" i="13"/>
  <c r="G205" i="13"/>
  <c r="F205" i="13"/>
  <c r="E205" i="13"/>
  <c r="BK201" i="13"/>
  <c r="BJ201" i="13"/>
  <c r="BI201" i="13"/>
  <c r="BH201" i="13"/>
  <c r="BG201" i="13"/>
  <c r="BF201" i="13"/>
  <c r="BE201" i="13"/>
  <c r="BD201" i="13"/>
  <c r="BC201" i="13"/>
  <c r="BB201" i="13"/>
  <c r="BA201" i="13"/>
  <c r="AZ201" i="13"/>
  <c r="BK199" i="13"/>
  <c r="BJ199" i="13"/>
  <c r="BI199" i="13"/>
  <c r="BH199" i="13"/>
  <c r="BG199" i="13"/>
  <c r="BF199" i="13"/>
  <c r="BE199" i="13"/>
  <c r="BD199" i="13"/>
  <c r="BC199" i="13"/>
  <c r="BB199" i="13"/>
  <c r="BA199" i="13"/>
  <c r="AZ199" i="13"/>
  <c r="AY199" i="13"/>
  <c r="P186" i="13"/>
  <c r="O186" i="13"/>
  <c r="N186" i="13"/>
  <c r="M186" i="13"/>
  <c r="L186" i="13"/>
  <c r="K186" i="13"/>
  <c r="J186" i="13"/>
  <c r="I186" i="13"/>
  <c r="H186" i="13"/>
  <c r="G186" i="13"/>
  <c r="F186" i="13"/>
  <c r="E186" i="13"/>
  <c r="BK182" i="13"/>
  <c r="M182" i="13"/>
  <c r="L182" i="13"/>
  <c r="K182" i="13"/>
  <c r="J182" i="13"/>
  <c r="I182" i="13"/>
  <c r="H182" i="13"/>
  <c r="G182" i="13"/>
  <c r="F182" i="13"/>
  <c r="E182" i="13"/>
  <c r="K178" i="13"/>
  <c r="J178" i="13"/>
  <c r="I178" i="13"/>
  <c r="H178" i="13"/>
  <c r="G178" i="13"/>
  <c r="F178" i="13"/>
  <c r="E178" i="13"/>
  <c r="BK170" i="13"/>
  <c r="BJ170" i="13"/>
  <c r="BI170" i="13"/>
  <c r="BH170" i="13"/>
  <c r="BG170" i="13"/>
  <c r="BF170" i="13"/>
  <c r="BE170" i="13"/>
  <c r="BD170" i="13"/>
  <c r="BC170" i="13"/>
  <c r="BB170" i="13"/>
  <c r="BA170" i="13"/>
  <c r="AZ170" i="13"/>
  <c r="BK166" i="13"/>
  <c r="BJ166" i="13"/>
  <c r="BI166" i="13"/>
  <c r="BH166" i="13"/>
  <c r="BG166" i="13"/>
  <c r="BF166" i="13"/>
  <c r="BE166" i="13"/>
  <c r="BD166" i="13"/>
  <c r="BC166" i="13"/>
  <c r="BB166" i="13"/>
  <c r="BA166" i="13"/>
  <c r="AZ166" i="13"/>
  <c r="AY166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B87" i="13"/>
  <c r="BC87" i="13"/>
  <c r="BD87" i="13"/>
  <c r="BE87" i="13"/>
  <c r="BF87" i="13"/>
  <c r="BG87" i="13"/>
  <c r="BH87" i="13"/>
  <c r="BI87" i="13"/>
  <c r="BJ87" i="13"/>
  <c r="BK87" i="13"/>
  <c r="E86" i="13"/>
  <c r="F86" i="13"/>
  <c r="F83" i="13"/>
  <c r="E83" i="13"/>
  <c r="G82" i="13"/>
  <c r="E82" i="13"/>
  <c r="F82" i="13"/>
  <c r="E81" i="13"/>
  <c r="E78" i="13"/>
  <c r="F78" i="13"/>
  <c r="G78" i="13"/>
  <c r="H78" i="13"/>
  <c r="E74" i="13"/>
  <c r="F74" i="13"/>
  <c r="E71" i="13"/>
  <c r="F71" i="13"/>
  <c r="G71" i="13"/>
  <c r="BV177" i="8"/>
  <c r="BU177" i="8"/>
  <c r="BT177" i="8"/>
  <c r="BS177" i="8"/>
  <c r="BR177" i="8"/>
  <c r="BQ177" i="8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O165" i="8"/>
  <c r="P165" i="8" s="1"/>
  <c r="Q165" i="8" s="1"/>
  <c r="R165" i="8" s="1"/>
  <c r="S165" i="8" s="1"/>
  <c r="T165" i="8" s="1"/>
  <c r="U165" i="8" s="1"/>
  <c r="V165" i="8" s="1"/>
  <c r="W165" i="8" s="1"/>
  <c r="X165" i="8" s="1"/>
  <c r="Y165" i="8" s="1"/>
  <c r="Z165" i="8" s="1"/>
  <c r="O170" i="8"/>
  <c r="Y170" i="8" s="1"/>
  <c r="BT170" i="8"/>
  <c r="BW167" i="8"/>
  <c r="BW173" i="8"/>
  <c r="BW174" i="8"/>
  <c r="BV168" i="8"/>
  <c r="BV175" i="8" s="1"/>
  <c r="BV176" i="8" s="1"/>
  <c r="BV178" i="8" s="1"/>
  <c r="BV179" i="8" s="1"/>
  <c r="BU168" i="8"/>
  <c r="BT168" i="8"/>
  <c r="BS168" i="8"/>
  <c r="BS175" i="8" s="1"/>
  <c r="BS176" i="8" s="1"/>
  <c r="BR168" i="8"/>
  <c r="BR175" i="8" s="1"/>
  <c r="BR176" i="8" s="1"/>
  <c r="BQ168" i="8"/>
  <c r="BQ169" i="8" s="1"/>
  <c r="BP168" i="8"/>
  <c r="BO168" i="8"/>
  <c r="BO175" i="8" s="1"/>
  <c r="BO176" i="8" s="1"/>
  <c r="BN168" i="8"/>
  <c r="BN169" i="8" s="1"/>
  <c r="BM168" i="8"/>
  <c r="BL168" i="8"/>
  <c r="BL175" i="8" s="1"/>
  <c r="BL176" i="8" s="1"/>
  <c r="BK168" i="8"/>
  <c r="BK175" i="8" s="1"/>
  <c r="BK176" i="8" s="1"/>
  <c r="BJ168" i="8"/>
  <c r="BJ169" i="8" s="1"/>
  <c r="BI168" i="8"/>
  <c r="BI169" i="8" s="1"/>
  <c r="BH168" i="8"/>
  <c r="BG168" i="8"/>
  <c r="BG175" i="8" s="1"/>
  <c r="BG176" i="8" s="1"/>
  <c r="BF168" i="8"/>
  <c r="BF169" i="8" s="1"/>
  <c r="BE168" i="8"/>
  <c r="BE169" i="8" s="1"/>
  <c r="BD168" i="8"/>
  <c r="BC168" i="8"/>
  <c r="BC175" i="8" s="1"/>
  <c r="BC176" i="8" s="1"/>
  <c r="BB168" i="8"/>
  <c r="BA168" i="8"/>
  <c r="BA169" i="8" s="1"/>
  <c r="AZ168" i="8"/>
  <c r="AZ175" i="8" s="1"/>
  <c r="AZ176" i="8" s="1"/>
  <c r="AY168" i="8"/>
  <c r="AY175" i="8" s="1"/>
  <c r="AY176" i="8" s="1"/>
  <c r="AX168" i="8"/>
  <c r="AW168" i="8"/>
  <c r="AW169" i="8" s="1"/>
  <c r="AV168" i="8"/>
  <c r="AV175" i="8" s="1"/>
  <c r="AV176" i="8" s="1"/>
  <c r="AU168" i="8"/>
  <c r="AT168" i="8"/>
  <c r="AT169" i="8" s="1"/>
  <c r="AS168" i="8"/>
  <c r="AS175" i="8" s="1"/>
  <c r="AS176" i="8" s="1"/>
  <c r="AR168" i="8"/>
  <c r="AQ168" i="8"/>
  <c r="AQ175" i="8" s="1"/>
  <c r="AQ176" i="8" s="1"/>
  <c r="AP168" i="8"/>
  <c r="AP169" i="8" s="1"/>
  <c r="AO168" i="8"/>
  <c r="AN168" i="8"/>
  <c r="AM168" i="8"/>
  <c r="AM175" i="8" s="1"/>
  <c r="AM176" i="8" s="1"/>
  <c r="AL168" i="8"/>
  <c r="AK168" i="8"/>
  <c r="AK169" i="8" s="1"/>
  <c r="AJ168" i="8"/>
  <c r="AJ175" i="8" s="1"/>
  <c r="AJ176" i="8" s="1"/>
  <c r="AI168" i="8"/>
  <c r="AH168" i="8"/>
  <c r="AH169" i="8" s="1"/>
  <c r="AG168" i="8"/>
  <c r="AG169" i="8" s="1"/>
  <c r="AF168" i="8"/>
  <c r="AE168" i="8"/>
  <c r="AD168" i="8"/>
  <c r="AC168" i="8"/>
  <c r="AC169" i="8" s="1"/>
  <c r="AB168" i="8"/>
  <c r="AB169" i="8" s="1"/>
  <c r="AA168" i="8"/>
  <c r="Z168" i="8"/>
  <c r="Z175" i="8" s="1"/>
  <c r="Z176" i="8" s="1"/>
  <c r="Y168" i="8"/>
  <c r="Y169" i="8" s="1"/>
  <c r="X168" i="8"/>
  <c r="X175" i="8" s="1"/>
  <c r="X176" i="8" s="1"/>
  <c r="W168" i="8"/>
  <c r="V168" i="8"/>
  <c r="V169" i="8" s="1"/>
  <c r="U168" i="8"/>
  <c r="U169" i="8" s="1"/>
  <c r="T168" i="8"/>
  <c r="S168" i="8"/>
  <c r="S169" i="8" s="1"/>
  <c r="R168" i="8"/>
  <c r="R175" i="8" s="1"/>
  <c r="R176" i="8" s="1"/>
  <c r="R178" i="8" s="1"/>
  <c r="R179" i="8" s="1"/>
  <c r="Q168" i="8"/>
  <c r="P168" i="8"/>
  <c r="P175" i="8" s="1"/>
  <c r="P176" i="8" s="1"/>
  <c r="O168" i="8"/>
  <c r="O175" i="8" s="1"/>
  <c r="BK165" i="8"/>
  <c r="BL165" i="8" s="1"/>
  <c r="BM165" i="8" s="1"/>
  <c r="BN165" i="8" s="1"/>
  <c r="BO165" i="8" s="1"/>
  <c r="BP165" i="8" s="1"/>
  <c r="BQ165" i="8" s="1"/>
  <c r="BR165" i="8" s="1"/>
  <c r="BS165" i="8" s="1"/>
  <c r="BT165" i="8" s="1"/>
  <c r="BU165" i="8" s="1"/>
  <c r="BV165" i="8" s="1"/>
  <c r="AY165" i="8"/>
  <c r="AZ165" i="8" s="1"/>
  <c r="BA165" i="8" s="1"/>
  <c r="BB165" i="8" s="1"/>
  <c r="BC165" i="8" s="1"/>
  <c r="BD165" i="8" s="1"/>
  <c r="BE165" i="8" s="1"/>
  <c r="BF165" i="8" s="1"/>
  <c r="BG165" i="8" s="1"/>
  <c r="BH165" i="8" s="1"/>
  <c r="BI165" i="8" s="1"/>
  <c r="BJ165" i="8" s="1"/>
  <c r="AM165" i="8"/>
  <c r="AN165" i="8" s="1"/>
  <c r="AO165" i="8" s="1"/>
  <c r="AP165" i="8" s="1"/>
  <c r="AQ165" i="8" s="1"/>
  <c r="AR165" i="8" s="1"/>
  <c r="AS165" i="8" s="1"/>
  <c r="AT165" i="8" s="1"/>
  <c r="AU165" i="8" s="1"/>
  <c r="AV165" i="8" s="1"/>
  <c r="AW165" i="8" s="1"/>
  <c r="AX165" i="8" s="1"/>
  <c r="AA165" i="8"/>
  <c r="AB165" i="8" s="1"/>
  <c r="AC165" i="8" s="1"/>
  <c r="AD165" i="8" s="1"/>
  <c r="AE165" i="8" s="1"/>
  <c r="AF165" i="8" s="1"/>
  <c r="AG165" i="8" s="1"/>
  <c r="AH165" i="8" s="1"/>
  <c r="AI165" i="8" s="1"/>
  <c r="AJ165" i="8" s="1"/>
  <c r="AK165" i="8" s="1"/>
  <c r="AL165" i="8" s="1"/>
  <c r="C165" i="8"/>
  <c r="D165" i="8" s="1"/>
  <c r="E165" i="8" s="1"/>
  <c r="BW164" i="8"/>
  <c r="BW166" i="8"/>
  <c r="BW160" i="8"/>
  <c r="BW162" i="8"/>
  <c r="D91" i="17"/>
  <c r="BQ170" i="8"/>
  <c r="U170" i="8"/>
  <c r="BA170" i="8"/>
  <c r="BO169" i="8"/>
  <c r="BE170" i="8"/>
  <c r="BU170" i="8"/>
  <c r="U175" i="8"/>
  <c r="U176" i="8" s="1"/>
  <c r="AM169" i="8"/>
  <c r="BI170" i="8"/>
  <c r="BK169" i="8"/>
  <c r="AG170" i="8"/>
  <c r="AW170" i="8"/>
  <c r="BI175" i="8"/>
  <c r="BI176" i="8" s="1"/>
  <c r="BI178" i="8" s="1"/>
  <c r="BI179" i="8" s="1"/>
  <c r="R169" i="8"/>
  <c r="BF175" i="8"/>
  <c r="BF176" i="8" s="1"/>
  <c r="BV169" i="8"/>
  <c r="X169" i="8"/>
  <c r="AZ169" i="8"/>
  <c r="R170" i="8"/>
  <c r="AD170" i="8"/>
  <c r="AH170" i="8"/>
  <c r="AT170" i="8"/>
  <c r="AX170" i="8"/>
  <c r="BJ170" i="8"/>
  <c r="BN170" i="8"/>
  <c r="S170" i="8"/>
  <c r="W170" i="8"/>
  <c r="AI170" i="8"/>
  <c r="AM170" i="8"/>
  <c r="AY170" i="8"/>
  <c r="BC170" i="8"/>
  <c r="BO170" i="8"/>
  <c r="BS170" i="8"/>
  <c r="AB170" i="8"/>
  <c r="AF170" i="8"/>
  <c r="AR170" i="8"/>
  <c r="AV170" i="8"/>
  <c r="BH170" i="8"/>
  <c r="BL170" i="8"/>
  <c r="E85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B83" i="13"/>
  <c r="BC83" i="13"/>
  <c r="BD83" i="13"/>
  <c r="BE83" i="13"/>
  <c r="BF83" i="13"/>
  <c r="BG83" i="13"/>
  <c r="BH83" i="13"/>
  <c r="BI83" i="13"/>
  <c r="BJ83" i="13"/>
  <c r="BK83" i="13"/>
  <c r="F81" i="13"/>
  <c r="G74" i="13"/>
  <c r="H71" i="13"/>
  <c r="E91" i="17"/>
  <c r="I78" i="13"/>
  <c r="G86" i="13"/>
  <c r="F85" i="13"/>
  <c r="H82" i="13"/>
  <c r="H214" i="13"/>
  <c r="H74" i="13"/>
  <c r="I214" i="13"/>
  <c r="G81" i="13"/>
  <c r="J78" i="13"/>
  <c r="I71" i="13"/>
  <c r="H81" i="13"/>
  <c r="I82" i="13"/>
  <c r="G85" i="13"/>
  <c r="H86" i="13"/>
  <c r="F91" i="17"/>
  <c r="K78" i="13"/>
  <c r="I74" i="13"/>
  <c r="G91" i="17"/>
  <c r="J71" i="13"/>
  <c r="I86" i="13"/>
  <c r="H85" i="13"/>
  <c r="J82" i="13"/>
  <c r="I81" i="13"/>
  <c r="J214" i="13"/>
  <c r="J74" i="13"/>
  <c r="K214" i="13"/>
  <c r="J81" i="13"/>
  <c r="K82" i="13"/>
  <c r="J86" i="13"/>
  <c r="I85" i="13"/>
  <c r="K71" i="13"/>
  <c r="H91" i="17"/>
  <c r="L78" i="13"/>
  <c r="M78" i="13"/>
  <c r="I91" i="17"/>
  <c r="L82" i="13"/>
  <c r="K81" i="13"/>
  <c r="L214" i="13"/>
  <c r="K74" i="13"/>
  <c r="L71" i="13"/>
  <c r="K86" i="13"/>
  <c r="J85" i="13"/>
  <c r="M71" i="13"/>
  <c r="J91" i="17"/>
  <c r="L74" i="13"/>
  <c r="K85" i="13"/>
  <c r="L86" i="13"/>
  <c r="M214" i="13"/>
  <c r="M82" i="13"/>
  <c r="L81" i="13"/>
  <c r="N78" i="13"/>
  <c r="N82" i="13"/>
  <c r="M81" i="13"/>
  <c r="N214" i="13"/>
  <c r="K91" i="17"/>
  <c r="O78" i="13"/>
  <c r="M86" i="13"/>
  <c r="L85" i="13"/>
  <c r="M74" i="13"/>
  <c r="N71" i="13"/>
  <c r="O214" i="13"/>
  <c r="O71" i="13"/>
  <c r="N74" i="13"/>
  <c r="L91" i="17"/>
  <c r="M85" i="13"/>
  <c r="N86" i="13"/>
  <c r="P78" i="13"/>
  <c r="O82" i="13"/>
  <c r="N81" i="13"/>
  <c r="P214" i="13"/>
  <c r="Q78" i="13"/>
  <c r="O74" i="13"/>
  <c r="O86" i="13"/>
  <c r="N85" i="13"/>
  <c r="P82" i="13"/>
  <c r="O81" i="13"/>
  <c r="M91" i="17"/>
  <c r="P71" i="13"/>
  <c r="P74" i="13"/>
  <c r="Q82" i="13"/>
  <c r="P81" i="13"/>
  <c r="O85" i="13"/>
  <c r="P86" i="13"/>
  <c r="R78" i="13"/>
  <c r="Q214" i="13"/>
  <c r="Q71" i="13"/>
  <c r="N91" i="17"/>
  <c r="Q86" i="13"/>
  <c r="P85" i="13"/>
  <c r="R214" i="13"/>
  <c r="Q74" i="13"/>
  <c r="R71" i="13"/>
  <c r="S78" i="13"/>
  <c r="R82" i="13"/>
  <c r="Q81" i="13"/>
  <c r="O91" i="17"/>
  <c r="C91" i="20"/>
  <c r="R81" i="13"/>
  <c r="S82" i="13"/>
  <c r="T78" i="13"/>
  <c r="S71" i="13"/>
  <c r="R74" i="13"/>
  <c r="R86" i="13"/>
  <c r="Q85" i="13"/>
  <c r="P91" i="17"/>
  <c r="S214" i="13"/>
  <c r="Q91" i="17"/>
  <c r="S86" i="13"/>
  <c r="R85" i="13"/>
  <c r="T82" i="13"/>
  <c r="S81" i="13"/>
  <c r="T71" i="13"/>
  <c r="U78" i="13"/>
  <c r="T214" i="13"/>
  <c r="S74" i="13"/>
  <c r="V78" i="13"/>
  <c r="U214" i="13"/>
  <c r="T81" i="13"/>
  <c r="U82" i="13"/>
  <c r="R91" i="17"/>
  <c r="T74" i="13"/>
  <c r="U71" i="13"/>
  <c r="S85" i="13"/>
  <c r="T86" i="13"/>
  <c r="U74" i="13"/>
  <c r="U86" i="13"/>
  <c r="T85" i="13"/>
  <c r="V214" i="13"/>
  <c r="S91" i="17"/>
  <c r="V82" i="13"/>
  <c r="U81" i="13"/>
  <c r="W78" i="13"/>
  <c r="V71" i="13"/>
  <c r="T91" i="17"/>
  <c r="U85" i="13"/>
  <c r="V86" i="13"/>
  <c r="W71" i="13"/>
  <c r="W214" i="13"/>
  <c r="X78" i="13"/>
  <c r="W82" i="13"/>
  <c r="V81" i="13"/>
  <c r="V74" i="13"/>
  <c r="X214" i="13"/>
  <c r="X82" i="13"/>
  <c r="W81" i="13"/>
  <c r="W74" i="13"/>
  <c r="Y78" i="13"/>
  <c r="X71" i="13"/>
  <c r="W86" i="13"/>
  <c r="V85" i="13"/>
  <c r="U91" i="17"/>
  <c r="Z78" i="13"/>
  <c r="W85" i="13"/>
  <c r="X86" i="13"/>
  <c r="X81" i="13"/>
  <c r="Y82" i="13"/>
  <c r="X74" i="13"/>
  <c r="V91" i="17"/>
  <c r="Y71" i="13"/>
  <c r="Y214" i="13"/>
  <c r="W91" i="17"/>
  <c r="Z214" i="13"/>
  <c r="Y74" i="13"/>
  <c r="Y86" i="13"/>
  <c r="X85" i="13"/>
  <c r="Z71" i="13"/>
  <c r="Z82" i="13"/>
  <c r="Y81" i="13"/>
  <c r="AA78" i="13"/>
  <c r="AA71" i="13"/>
  <c r="AB78" i="13"/>
  <c r="Z81" i="13"/>
  <c r="AA82" i="13"/>
  <c r="Z74" i="13"/>
  <c r="Z86" i="13"/>
  <c r="Y85" i="13"/>
  <c r="AA214" i="13"/>
  <c r="X91" i="17"/>
  <c r="AB214" i="13"/>
  <c r="AA86" i="13"/>
  <c r="Z85" i="13"/>
  <c r="AC78" i="13"/>
  <c r="Y91" i="17"/>
  <c r="AA74" i="13"/>
  <c r="AB82" i="13"/>
  <c r="AA81" i="13"/>
  <c r="AB71" i="13"/>
  <c r="AC82" i="13"/>
  <c r="AB81" i="13"/>
  <c r="AA85" i="13"/>
  <c r="AB86" i="13"/>
  <c r="AC214" i="13"/>
  <c r="AB74" i="13"/>
  <c r="AC71" i="13"/>
  <c r="AD78" i="13"/>
  <c r="Z91" i="17"/>
  <c r="AC74" i="13"/>
  <c r="AC86" i="13"/>
  <c r="AB85" i="13"/>
  <c r="AE78" i="13"/>
  <c r="AD71" i="13"/>
  <c r="AD214" i="13"/>
  <c r="AD82" i="13"/>
  <c r="AC81" i="13"/>
  <c r="AA91" i="17"/>
  <c r="D91" i="20"/>
  <c r="AB91" i="17"/>
  <c r="AE82" i="13"/>
  <c r="AD81" i="13"/>
  <c r="AE214" i="13"/>
  <c r="AE71" i="13"/>
  <c r="AF78" i="13"/>
  <c r="AC85" i="13"/>
  <c r="AD86" i="13"/>
  <c r="AD74" i="13"/>
  <c r="AG78" i="13"/>
  <c r="AF71" i="13"/>
  <c r="AE86" i="13"/>
  <c r="AD85" i="13"/>
  <c r="AC91" i="17"/>
  <c r="AE74" i="13"/>
  <c r="AF214" i="13"/>
  <c r="AF82" i="13"/>
  <c r="AE81" i="13"/>
  <c r="AG214" i="13"/>
  <c r="AF74" i="13"/>
  <c r="AG71" i="13"/>
  <c r="AF81" i="13"/>
  <c r="AG82" i="13"/>
  <c r="AD91" i="17"/>
  <c r="AE85" i="13"/>
  <c r="AF86" i="13"/>
  <c r="AH78" i="13"/>
  <c r="AG74" i="13"/>
  <c r="AG86" i="13"/>
  <c r="AF85" i="13"/>
  <c r="AH71" i="13"/>
  <c r="AI78" i="13"/>
  <c r="AE91" i="17"/>
  <c r="AH82" i="13"/>
  <c r="AG81" i="13"/>
  <c r="AH214" i="13"/>
  <c r="AF91" i="17"/>
  <c r="AJ78" i="13"/>
  <c r="AI71" i="13"/>
  <c r="AH86" i="13"/>
  <c r="AG85" i="13"/>
  <c r="AI214" i="13"/>
  <c r="AH74" i="13"/>
  <c r="AH81" i="13"/>
  <c r="AI82" i="13"/>
  <c r="AJ82" i="13"/>
  <c r="AI81" i="13"/>
  <c r="AJ71" i="13"/>
  <c r="AG91" i="17"/>
  <c r="AJ214" i="13"/>
  <c r="AI74" i="13"/>
  <c r="AI86" i="13"/>
  <c r="AH85" i="13"/>
  <c r="AK78" i="13"/>
  <c r="AJ74" i="13"/>
  <c r="AK214" i="13"/>
  <c r="AK71" i="13"/>
  <c r="AK82" i="13"/>
  <c r="AJ81" i="13"/>
  <c r="AI85" i="13"/>
  <c r="AJ86" i="13"/>
  <c r="AL78" i="13"/>
  <c r="AH91" i="17"/>
  <c r="AL71" i="13"/>
  <c r="AI91" i="17"/>
  <c r="AM78" i="13"/>
  <c r="AK86" i="13"/>
  <c r="AJ85" i="13"/>
  <c r="AK74" i="13"/>
  <c r="AL82" i="13"/>
  <c r="AK81" i="13"/>
  <c r="AL214" i="13"/>
  <c r="AN78" i="13"/>
  <c r="AL74" i="13"/>
  <c r="AJ91" i="17"/>
  <c r="AM214" i="13"/>
  <c r="AM82" i="13"/>
  <c r="AL81" i="13"/>
  <c r="AK85" i="13"/>
  <c r="AL86" i="13"/>
  <c r="AM71" i="13"/>
  <c r="AM86" i="13"/>
  <c r="AL85" i="13"/>
  <c r="AN71" i="13"/>
  <c r="AN82" i="13"/>
  <c r="AM81" i="13"/>
  <c r="AN214" i="13"/>
  <c r="AO78" i="13"/>
  <c r="AM74" i="13"/>
  <c r="AK91" i="17"/>
  <c r="AN74" i="13"/>
  <c r="AN81" i="13"/>
  <c r="AO82" i="13"/>
  <c r="AP78" i="13"/>
  <c r="AO214" i="13"/>
  <c r="AO71" i="13"/>
  <c r="AM85" i="13"/>
  <c r="AN86" i="13"/>
  <c r="AL91" i="17"/>
  <c r="AP214" i="13"/>
  <c r="AQ78" i="13"/>
  <c r="AO74" i="13"/>
  <c r="AO86" i="13"/>
  <c r="AN85" i="13"/>
  <c r="AP82" i="13"/>
  <c r="AO81" i="13"/>
  <c r="AP71" i="13"/>
  <c r="AM91" i="17"/>
  <c r="E91" i="20"/>
  <c r="AQ71" i="13"/>
  <c r="AP74" i="13"/>
  <c r="AP81" i="13"/>
  <c r="AQ82" i="13"/>
  <c r="AQ214" i="13"/>
  <c r="AP86" i="13"/>
  <c r="AO85" i="13"/>
  <c r="AN91" i="17"/>
  <c r="AR78" i="13"/>
  <c r="AR82" i="13"/>
  <c r="AQ81" i="13"/>
  <c r="AQ86" i="13"/>
  <c r="AP85" i="13"/>
  <c r="AR214" i="13"/>
  <c r="AQ74" i="13"/>
  <c r="AS78" i="13"/>
  <c r="AO91" i="17"/>
  <c r="AR71" i="13"/>
  <c r="AS71" i="13"/>
  <c r="AT78" i="13"/>
  <c r="AR74" i="13"/>
  <c r="AS214" i="13"/>
  <c r="AQ85" i="13"/>
  <c r="AR86" i="13"/>
  <c r="AP91" i="17"/>
  <c r="AS82" i="13"/>
  <c r="AR81" i="13"/>
  <c r="AU78" i="13"/>
  <c r="AQ91" i="17"/>
  <c r="AS86" i="13"/>
  <c r="AR85" i="13"/>
  <c r="AT82" i="13"/>
  <c r="AS81" i="13"/>
  <c r="AT214" i="13"/>
  <c r="AS74" i="13"/>
  <c r="AT71" i="13"/>
  <c r="AU71" i="13"/>
  <c r="AU82" i="13"/>
  <c r="AT81" i="13"/>
  <c r="AS85" i="13"/>
  <c r="AT86" i="13"/>
  <c r="AV78" i="13"/>
  <c r="AR91" i="17"/>
  <c r="AT74" i="13"/>
  <c r="AU214" i="13"/>
  <c r="AV71" i="13"/>
  <c r="AS91" i="17"/>
  <c r="AU74" i="13"/>
  <c r="AV214" i="13"/>
  <c r="AV82" i="13"/>
  <c r="AU81" i="13"/>
  <c r="AW78" i="13"/>
  <c r="AU86" i="13"/>
  <c r="AT85" i="13"/>
  <c r="AV81" i="13"/>
  <c r="AW82" i="13"/>
  <c r="AU85" i="13"/>
  <c r="AV86" i="13"/>
  <c r="AW71" i="13"/>
  <c r="AW214" i="13"/>
  <c r="AV74" i="13"/>
  <c r="AX78" i="13"/>
  <c r="AT91" i="17"/>
  <c r="AX82" i="13"/>
  <c r="AW81" i="13"/>
  <c r="AY78" i="13"/>
  <c r="AX71" i="13"/>
  <c r="AX214" i="13"/>
  <c r="AW86" i="13"/>
  <c r="AV85" i="13"/>
  <c r="AU91" i="17"/>
  <c r="AW74" i="13"/>
  <c r="AX81" i="13"/>
  <c r="AY82" i="13"/>
  <c r="AX74" i="13"/>
  <c r="AV91" i="17"/>
  <c r="AZ78" i="13"/>
  <c r="AY214" i="13"/>
  <c r="AY71" i="13"/>
  <c r="AX86" i="13"/>
  <c r="AW85" i="13"/>
  <c r="AZ71" i="13"/>
  <c r="AZ214" i="13"/>
  <c r="AY74" i="13"/>
  <c r="AY86" i="13"/>
  <c r="AX85" i="13"/>
  <c r="AZ82" i="13"/>
  <c r="AY81" i="13"/>
  <c r="BA78" i="13"/>
  <c r="AW91" i="17"/>
  <c r="BA82" i="13"/>
  <c r="AZ81" i="13"/>
  <c r="AY85" i="13"/>
  <c r="AZ86" i="13"/>
  <c r="BA214" i="13"/>
  <c r="BA71" i="13"/>
  <c r="BB78" i="13"/>
  <c r="AZ74" i="13"/>
  <c r="AX91" i="17"/>
  <c r="BC78" i="13"/>
  <c r="BB214" i="13"/>
  <c r="BB82" i="13"/>
  <c r="BA81" i="13"/>
  <c r="BA86" i="13"/>
  <c r="AZ85" i="13"/>
  <c r="BA74" i="13"/>
  <c r="BB71" i="13"/>
  <c r="AY91" i="17"/>
  <c r="F91" i="20"/>
  <c r="BC82" i="13"/>
  <c r="BB81" i="13"/>
  <c r="BC214" i="13"/>
  <c r="BC71" i="13"/>
  <c r="BB74" i="13"/>
  <c r="BD78" i="13"/>
  <c r="BA85" i="13"/>
  <c r="BB86" i="13"/>
  <c r="AZ91" i="17"/>
  <c r="BD82" i="13"/>
  <c r="BC81" i="13"/>
  <c r="BE78" i="13"/>
  <c r="BA91" i="17"/>
  <c r="BC74" i="13"/>
  <c r="BC86" i="13"/>
  <c r="BB85" i="13"/>
  <c r="BD214" i="13"/>
  <c r="BD71" i="13"/>
  <c r="BE214" i="13"/>
  <c r="BC85" i="13"/>
  <c r="BD86" i="13"/>
  <c r="BD74" i="13"/>
  <c r="BF78" i="13"/>
  <c r="BD81" i="13"/>
  <c r="BE82" i="13"/>
  <c r="BE71" i="13"/>
  <c r="BB91" i="17"/>
  <c r="BF82" i="13"/>
  <c r="BE81" i="13"/>
  <c r="BE86" i="13"/>
  <c r="BD85" i="13"/>
  <c r="BC91" i="17"/>
  <c r="BF71" i="13"/>
  <c r="BE74" i="13"/>
  <c r="BG78" i="13"/>
  <c r="BF214" i="13"/>
  <c r="BG214" i="13"/>
  <c r="BF74" i="13"/>
  <c r="BG71" i="13"/>
  <c r="BF86" i="13"/>
  <c r="BE85" i="13"/>
  <c r="BF81" i="13"/>
  <c r="BG82" i="13"/>
  <c r="BH78" i="13"/>
  <c r="BD91" i="17"/>
  <c r="BG74" i="13"/>
  <c r="BH214" i="13"/>
  <c r="BE91" i="17"/>
  <c r="BH82" i="13"/>
  <c r="BG81" i="13"/>
  <c r="BI78" i="13"/>
  <c r="BG86" i="13"/>
  <c r="BF85" i="13"/>
  <c r="BH71" i="13"/>
  <c r="BJ78" i="13"/>
  <c r="BI214" i="13"/>
  <c r="BI71" i="13"/>
  <c r="BG85" i="13"/>
  <c r="BH86" i="13"/>
  <c r="BI82" i="13"/>
  <c r="BH81" i="13"/>
  <c r="BF91" i="17"/>
  <c r="BH74" i="13"/>
  <c r="BJ214" i="13"/>
  <c r="BI86" i="13"/>
  <c r="BH85" i="13"/>
  <c r="BJ71" i="13"/>
  <c r="BI74" i="13"/>
  <c r="BJ82" i="13"/>
  <c r="BI81" i="13"/>
  <c r="BK78" i="13"/>
  <c r="BG91" i="17"/>
  <c r="BK214" i="13"/>
  <c r="BH91" i="17"/>
  <c r="BK82" i="13"/>
  <c r="BK81" i="13"/>
  <c r="BJ81" i="13"/>
  <c r="BK71" i="13"/>
  <c r="BI85" i="13"/>
  <c r="BJ86" i="13"/>
  <c r="BJ74" i="13"/>
  <c r="BK74" i="13"/>
  <c r="BK86" i="13"/>
  <c r="BK85" i="13"/>
  <c r="BJ85" i="13"/>
  <c r="BI91" i="17"/>
  <c r="BJ91" i="17"/>
  <c r="BJ140" i="14"/>
  <c r="BH140" i="14"/>
  <c r="BG140" i="14"/>
  <c r="BE140" i="14"/>
  <c r="BD140" i="14"/>
  <c r="BB140" i="14"/>
  <c r="BA140" i="14"/>
  <c r="AY140" i="14"/>
  <c r="AX140" i="14"/>
  <c r="AV140" i="14"/>
  <c r="AU140" i="14"/>
  <c r="AS140" i="14"/>
  <c r="AR140" i="14"/>
  <c r="AP140" i="14"/>
  <c r="AO140" i="14"/>
  <c r="AM140" i="14"/>
  <c r="AL140" i="14"/>
  <c r="AJ140" i="14"/>
  <c r="AI140" i="14"/>
  <c r="AG140" i="14"/>
  <c r="AF140" i="14"/>
  <c r="AD140" i="14"/>
  <c r="AC140" i="14"/>
  <c r="AA140" i="14"/>
  <c r="Z140" i="14"/>
  <c r="X140" i="14"/>
  <c r="W140" i="14"/>
  <c r="U140" i="14"/>
  <c r="T140" i="14"/>
  <c r="R140" i="14"/>
  <c r="Q140" i="14"/>
  <c r="P140" i="14"/>
  <c r="O140" i="14"/>
  <c r="N140" i="14"/>
  <c r="M140" i="14"/>
  <c r="L140" i="14"/>
  <c r="K140" i="14"/>
  <c r="J140" i="14"/>
  <c r="I140" i="14"/>
  <c r="H140" i="14"/>
  <c r="G140" i="14"/>
  <c r="F140" i="14"/>
  <c r="E140" i="14"/>
  <c r="D140" i="14"/>
  <c r="BJ139" i="14"/>
  <c r="BH139" i="14"/>
  <c r="BG139" i="14"/>
  <c r="BE139" i="14"/>
  <c r="BD139" i="14"/>
  <c r="BB139" i="14"/>
  <c r="BA139" i="14"/>
  <c r="AY139" i="14"/>
  <c r="AX139" i="14"/>
  <c r="AV139" i="14"/>
  <c r="AU139" i="14"/>
  <c r="AS139" i="14"/>
  <c r="AR139" i="14"/>
  <c r="AP139" i="14"/>
  <c r="AO139" i="14"/>
  <c r="AM139" i="14"/>
  <c r="AL139" i="14"/>
  <c r="AJ139" i="14"/>
  <c r="AI139" i="14"/>
  <c r="AG139" i="14"/>
  <c r="AF139" i="14"/>
  <c r="AD139" i="14"/>
  <c r="AC139" i="14"/>
  <c r="AA139" i="14"/>
  <c r="Z139" i="14"/>
  <c r="X139" i="14"/>
  <c r="W139" i="14"/>
  <c r="U139" i="14"/>
  <c r="T139" i="14"/>
  <c r="R139" i="14"/>
  <c r="Q139" i="14"/>
  <c r="P139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BJ138" i="14"/>
  <c r="BI138" i="14"/>
  <c r="BH138" i="14"/>
  <c r="BG138" i="14"/>
  <c r="BF138" i="14"/>
  <c r="BE138" i="14"/>
  <c r="BD138" i="14"/>
  <c r="BC138" i="14"/>
  <c r="BB138" i="14"/>
  <c r="BA138" i="14"/>
  <c r="AZ138" i="14"/>
  <c r="AY138" i="14"/>
  <c r="AX138" i="14"/>
  <c r="AW138" i="14"/>
  <c r="AV138" i="14"/>
  <c r="AU138" i="14"/>
  <c r="AT138" i="14"/>
  <c r="AS138" i="14"/>
  <c r="AR138" i="14"/>
  <c r="AQ138" i="14"/>
  <c r="AP138" i="14"/>
  <c r="AO138" i="14"/>
  <c r="AN138" i="14"/>
  <c r="AM138" i="14"/>
  <c r="AL138" i="14"/>
  <c r="AK138" i="14"/>
  <c r="AJ138" i="14"/>
  <c r="AI138" i="14"/>
  <c r="AH138" i="14"/>
  <c r="AG138" i="14"/>
  <c r="AF138" i="14"/>
  <c r="AE138" i="14"/>
  <c r="AD138" i="14"/>
  <c r="AC138" i="14"/>
  <c r="AB138" i="14"/>
  <c r="AA138" i="14"/>
  <c r="Z138" i="14"/>
  <c r="Y138" i="14"/>
  <c r="X138" i="14"/>
  <c r="W138" i="14"/>
  <c r="V138" i="14"/>
  <c r="U138" i="14"/>
  <c r="T138" i="14"/>
  <c r="S138" i="14"/>
  <c r="R138" i="14"/>
  <c r="Q138" i="14"/>
  <c r="O138" i="14"/>
  <c r="N138" i="14"/>
  <c r="M138" i="14"/>
  <c r="L138" i="14"/>
  <c r="K138" i="14"/>
  <c r="J138" i="14"/>
  <c r="I138" i="14"/>
  <c r="H138" i="14"/>
  <c r="G138" i="14"/>
  <c r="F138" i="14"/>
  <c r="E138" i="14"/>
  <c r="D138" i="14"/>
  <c r="BH137" i="14"/>
  <c r="BD137" i="14"/>
  <c r="AF137" i="14"/>
  <c r="C140" i="14"/>
  <c r="C139" i="14"/>
  <c r="C138" i="14"/>
  <c r="O232" i="15"/>
  <c r="N232" i="15"/>
  <c r="M232" i="15"/>
  <c r="L232" i="15"/>
  <c r="K232" i="15"/>
  <c r="J232" i="15"/>
  <c r="I232" i="15"/>
  <c r="H232" i="15"/>
  <c r="G232" i="15"/>
  <c r="F232" i="15"/>
  <c r="E232" i="15"/>
  <c r="D232" i="15"/>
  <c r="C232" i="15"/>
  <c r="D209" i="13"/>
  <c r="D186" i="13"/>
  <c r="BJ135" i="14"/>
  <c r="BH135" i="14"/>
  <c r="BG135" i="14"/>
  <c r="BF135" i="14"/>
  <c r="BE135" i="14"/>
  <c r="BD135" i="14"/>
  <c r="BB135" i="14"/>
  <c r="BA135" i="14"/>
  <c r="AZ135" i="14"/>
  <c r="AY135" i="14"/>
  <c r="AX135" i="14"/>
  <c r="AV135" i="14"/>
  <c r="AU135" i="14"/>
  <c r="AT135" i="14"/>
  <c r="AS135" i="14"/>
  <c r="AR135" i="14"/>
  <c r="AP135" i="14"/>
  <c r="AO135" i="14"/>
  <c r="AN135" i="14"/>
  <c r="AM135" i="14"/>
  <c r="AL135" i="14"/>
  <c r="AJ135" i="14"/>
  <c r="AI135" i="14"/>
  <c r="AH135" i="14"/>
  <c r="AG135" i="14"/>
  <c r="AF135" i="14"/>
  <c r="AD135" i="14"/>
  <c r="AC135" i="14"/>
  <c r="AB135" i="14"/>
  <c r="AA135" i="14"/>
  <c r="Z135" i="14"/>
  <c r="X135" i="14"/>
  <c r="W135" i="14"/>
  <c r="V135" i="14"/>
  <c r="U135" i="14"/>
  <c r="T135" i="14"/>
  <c r="R135" i="14"/>
  <c r="Q135" i="14"/>
  <c r="P135" i="14"/>
  <c r="O135" i="14"/>
  <c r="N135" i="14"/>
  <c r="M135" i="14"/>
  <c r="L135" i="14"/>
  <c r="K135" i="14"/>
  <c r="J135" i="14"/>
  <c r="I135" i="14"/>
  <c r="H135" i="14"/>
  <c r="G135" i="14"/>
  <c r="F135" i="14"/>
  <c r="E135" i="14"/>
  <c r="D135" i="14"/>
  <c r="BJ134" i="14"/>
  <c r="BH134" i="14"/>
  <c r="BG134" i="14"/>
  <c r="BF134" i="14"/>
  <c r="BE134" i="14"/>
  <c r="BD134" i="14"/>
  <c r="BC134" i="14"/>
  <c r="BB134" i="14"/>
  <c r="BA134" i="14"/>
  <c r="AZ134" i="14"/>
  <c r="AY134" i="14"/>
  <c r="AX134" i="14"/>
  <c r="AW134" i="14"/>
  <c r="AV134" i="14"/>
  <c r="AU134" i="14"/>
  <c r="AT134" i="14"/>
  <c r="AS134" i="14"/>
  <c r="AR134" i="14"/>
  <c r="AQ134" i="14"/>
  <c r="AP134" i="14"/>
  <c r="AO134" i="14"/>
  <c r="AN134" i="14"/>
  <c r="AM134" i="14"/>
  <c r="AL134" i="14"/>
  <c r="AK134" i="14"/>
  <c r="AJ134" i="14"/>
  <c r="AI134" i="14"/>
  <c r="AH134" i="14"/>
  <c r="AG134" i="14"/>
  <c r="AF134" i="14"/>
  <c r="AE134" i="14"/>
  <c r="AD134" i="14"/>
  <c r="AC134" i="14"/>
  <c r="AB134" i="14"/>
  <c r="AA134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BJ133" i="14"/>
  <c r="BI133" i="14"/>
  <c r="BH133" i="14"/>
  <c r="BG133" i="14"/>
  <c r="BF133" i="14"/>
  <c r="BE133" i="14"/>
  <c r="BD133" i="14"/>
  <c r="BD132" i="14"/>
  <c r="BC133" i="14"/>
  <c r="BB133" i="14"/>
  <c r="BA133" i="14"/>
  <c r="AZ133" i="14"/>
  <c r="AY133" i="14"/>
  <c r="AX133" i="14"/>
  <c r="AW133" i="14"/>
  <c r="AV133" i="14"/>
  <c r="AU133" i="14"/>
  <c r="AT133" i="14"/>
  <c r="AS133" i="14"/>
  <c r="AR133" i="14"/>
  <c r="AQ133" i="14"/>
  <c r="AP133" i="14"/>
  <c r="AO133" i="14"/>
  <c r="AN133" i="14"/>
  <c r="AM133" i="14"/>
  <c r="AL133" i="14"/>
  <c r="AK133" i="14"/>
  <c r="AJ133" i="14"/>
  <c r="AJ132" i="14"/>
  <c r="AI133" i="14"/>
  <c r="AH133" i="14"/>
  <c r="AG133" i="14"/>
  <c r="AF133" i="14"/>
  <c r="AE133" i="14"/>
  <c r="AD133" i="14"/>
  <c r="AC133" i="14"/>
  <c r="AB133" i="14"/>
  <c r="AA133" i="14"/>
  <c r="Z133" i="14"/>
  <c r="Y133" i="14"/>
  <c r="X133" i="14"/>
  <c r="W133" i="14"/>
  <c r="V133" i="14"/>
  <c r="U133" i="14"/>
  <c r="T133" i="14"/>
  <c r="S133" i="14"/>
  <c r="R133" i="14"/>
  <c r="Q133" i="14"/>
  <c r="P133" i="14"/>
  <c r="O133" i="14"/>
  <c r="N133" i="14"/>
  <c r="L133" i="14"/>
  <c r="K133" i="14"/>
  <c r="J133" i="14"/>
  <c r="I133" i="14"/>
  <c r="H133" i="14"/>
  <c r="G133" i="14"/>
  <c r="F133" i="14"/>
  <c r="E133" i="14"/>
  <c r="D133" i="14"/>
  <c r="BH132" i="14"/>
  <c r="C135" i="14"/>
  <c r="C134" i="14"/>
  <c r="C133" i="14"/>
  <c r="BJ231" i="15"/>
  <c r="L231" i="15"/>
  <c r="K231" i="15"/>
  <c r="J231" i="15"/>
  <c r="I231" i="15"/>
  <c r="H231" i="15"/>
  <c r="G231" i="15"/>
  <c r="F231" i="15"/>
  <c r="E231" i="15"/>
  <c r="D231" i="15"/>
  <c r="C231" i="15"/>
  <c r="D183" i="13"/>
  <c r="E183" i="13"/>
  <c r="D182" i="13"/>
  <c r="D207" i="13"/>
  <c r="D205" i="13"/>
  <c r="K130" i="14"/>
  <c r="J130" i="14"/>
  <c r="I130" i="14"/>
  <c r="H130" i="14"/>
  <c r="G130" i="14"/>
  <c r="F130" i="14"/>
  <c r="E130" i="14"/>
  <c r="D130" i="14"/>
  <c r="K129" i="14"/>
  <c r="J129" i="14"/>
  <c r="I129" i="14"/>
  <c r="H129" i="14"/>
  <c r="G129" i="14"/>
  <c r="F129" i="14"/>
  <c r="E129" i="14"/>
  <c r="D129" i="14"/>
  <c r="BJ128" i="14"/>
  <c r="BI128" i="14"/>
  <c r="BH128" i="14"/>
  <c r="BG128" i="14"/>
  <c r="BF128" i="14"/>
  <c r="BE128" i="14"/>
  <c r="BD128" i="14"/>
  <c r="BC128" i="14"/>
  <c r="BB128" i="14"/>
  <c r="BA128" i="14"/>
  <c r="AZ128" i="14"/>
  <c r="AY128" i="14"/>
  <c r="AX128" i="14"/>
  <c r="AW128" i="14"/>
  <c r="AV128" i="14"/>
  <c r="AU128" i="14"/>
  <c r="AT128" i="14"/>
  <c r="AS128" i="14"/>
  <c r="AR128" i="14"/>
  <c r="AQ128" i="14"/>
  <c r="AP128" i="14"/>
  <c r="AO128" i="14"/>
  <c r="AN128" i="14"/>
  <c r="AM128" i="14"/>
  <c r="AL128" i="14"/>
  <c r="AK128" i="14"/>
  <c r="AJ128" i="14"/>
  <c r="AI128" i="14"/>
  <c r="AH128" i="14"/>
  <c r="AG128" i="14"/>
  <c r="AF128" i="14"/>
  <c r="AE128" i="14"/>
  <c r="AD128" i="14"/>
  <c r="AC128" i="14"/>
  <c r="AB128" i="14"/>
  <c r="AA128" i="14"/>
  <c r="Z128" i="14"/>
  <c r="Y128" i="14"/>
  <c r="X128" i="14"/>
  <c r="W128" i="14"/>
  <c r="V128" i="14"/>
  <c r="U128" i="14"/>
  <c r="T128" i="14"/>
  <c r="S128" i="14"/>
  <c r="R128" i="14"/>
  <c r="Q128" i="14"/>
  <c r="P128" i="14"/>
  <c r="O128" i="14"/>
  <c r="N128" i="14"/>
  <c r="M128" i="14"/>
  <c r="L128" i="14"/>
  <c r="J128" i="14"/>
  <c r="I128" i="14"/>
  <c r="H128" i="14"/>
  <c r="G128" i="14"/>
  <c r="F128" i="14"/>
  <c r="E128" i="14"/>
  <c r="D128" i="14"/>
  <c r="C130" i="14"/>
  <c r="C129" i="14"/>
  <c r="C128" i="14"/>
  <c r="J230" i="15"/>
  <c r="I230" i="15"/>
  <c r="H230" i="15"/>
  <c r="G230" i="15"/>
  <c r="F230" i="15"/>
  <c r="E230" i="15"/>
  <c r="D230" i="15"/>
  <c r="C230" i="15"/>
  <c r="D179" i="13"/>
  <c r="E179" i="13"/>
  <c r="D178" i="13"/>
  <c r="G91" i="20"/>
  <c r="I90" i="22"/>
  <c r="BK91" i="17"/>
  <c r="T132" i="14"/>
  <c r="L137" i="14"/>
  <c r="AC132" i="14"/>
  <c r="AG132" i="14"/>
  <c r="BA132" i="14"/>
  <c r="BE132" i="14"/>
  <c r="L132" i="14"/>
  <c r="AN132" i="14"/>
  <c r="C137" i="14"/>
  <c r="D132" i="14"/>
  <c r="H132" i="14"/>
  <c r="X132" i="14"/>
  <c r="AB132" i="14"/>
  <c r="AF132" i="14"/>
  <c r="AR132" i="14"/>
  <c r="AV132" i="14"/>
  <c r="AZ132" i="14"/>
  <c r="D137" i="14"/>
  <c r="H137" i="14"/>
  <c r="T137" i="14"/>
  <c r="X137" i="14"/>
  <c r="AJ137" i="14"/>
  <c r="AR137" i="14"/>
  <c r="AV137" i="14"/>
  <c r="C127" i="14"/>
  <c r="D127" i="14"/>
  <c r="H127" i="14"/>
  <c r="F179" i="13"/>
  <c r="E177" i="13"/>
  <c r="E185" i="13"/>
  <c r="AY137" i="14"/>
  <c r="AI137" i="14"/>
  <c r="AU137" i="14"/>
  <c r="AA137" i="14"/>
  <c r="AM137" i="14"/>
  <c r="P132" i="14"/>
  <c r="W137" i="14"/>
  <c r="BG137" i="14"/>
  <c r="F183" i="13"/>
  <c r="E181" i="13"/>
  <c r="E132" i="14"/>
  <c r="I132" i="14"/>
  <c r="Q132" i="14"/>
  <c r="U132" i="14"/>
  <c r="AO132" i="14"/>
  <c r="AS132" i="14"/>
  <c r="F132" i="14"/>
  <c r="J132" i="14"/>
  <c r="N132" i="14"/>
  <c r="R132" i="14"/>
  <c r="V132" i="14"/>
  <c r="Z132" i="14"/>
  <c r="AD132" i="14"/>
  <c r="AH132" i="14"/>
  <c r="AL132" i="14"/>
  <c r="AP132" i="14"/>
  <c r="AT132" i="14"/>
  <c r="AX132" i="14"/>
  <c r="BB132" i="14"/>
  <c r="BF132" i="14"/>
  <c r="BJ132" i="14"/>
  <c r="G132" i="14"/>
  <c r="K132" i="14"/>
  <c r="E137" i="14"/>
  <c r="I137" i="14"/>
  <c r="M137" i="14"/>
  <c r="Q137" i="14"/>
  <c r="U137" i="14"/>
  <c r="AC137" i="14"/>
  <c r="AG137" i="14"/>
  <c r="AO137" i="14"/>
  <c r="AS137" i="14"/>
  <c r="BA137" i="14"/>
  <c r="BE137" i="14"/>
  <c r="F137" i="14"/>
  <c r="J137" i="14"/>
  <c r="N137" i="14"/>
  <c r="R137" i="14"/>
  <c r="Z137" i="14"/>
  <c r="AD137" i="14"/>
  <c r="AL137" i="14"/>
  <c r="AP137" i="14"/>
  <c r="AX137" i="14"/>
  <c r="BB137" i="14"/>
  <c r="BJ137" i="14"/>
  <c r="G137" i="14"/>
  <c r="K137" i="14"/>
  <c r="O137" i="14"/>
  <c r="AI132" i="14"/>
  <c r="BG132" i="14"/>
  <c r="AA132" i="14"/>
  <c r="AY132" i="14"/>
  <c r="W132" i="14"/>
  <c r="AU132" i="14"/>
  <c r="O132" i="14"/>
  <c r="AM132" i="14"/>
  <c r="G127" i="14"/>
  <c r="E127" i="14"/>
  <c r="I127" i="14"/>
  <c r="F127" i="14"/>
  <c r="J127" i="14"/>
  <c r="C132" i="14"/>
  <c r="GN242" i="7"/>
  <c r="DT235" i="7"/>
  <c r="DU235" i="7"/>
  <c r="DZ237" i="7"/>
  <c r="EC237" i="7"/>
  <c r="EF237" i="7"/>
  <c r="EI237" i="7"/>
  <c r="EL237" i="7"/>
  <c r="EO237" i="7"/>
  <c r="ER237" i="7"/>
  <c r="EU237" i="7"/>
  <c r="EX237" i="7"/>
  <c r="FA237" i="7"/>
  <c r="FD237" i="7"/>
  <c r="FG237" i="7"/>
  <c r="FJ237" i="7"/>
  <c r="FM237" i="7"/>
  <c r="FP237" i="7"/>
  <c r="FS237" i="7"/>
  <c r="FV237" i="7"/>
  <c r="FY237" i="7"/>
  <c r="GB237" i="7"/>
  <c r="GE237" i="7"/>
  <c r="GH237" i="7"/>
  <c r="GK237" i="7"/>
  <c r="GN237" i="7"/>
  <c r="FM212" i="7"/>
  <c r="BJ182" i="13"/>
  <c r="EC207" i="7"/>
  <c r="EI207" i="7"/>
  <c r="EO207" i="7"/>
  <c r="EU207" i="7"/>
  <c r="FA207" i="7"/>
  <c r="FG207" i="7"/>
  <c r="FM207" i="7"/>
  <c r="DQ206" i="7"/>
  <c r="DP178" i="7"/>
  <c r="L129" i="14"/>
  <c r="IE178" i="7"/>
  <c r="ID182" i="7"/>
  <c r="ID178" i="7"/>
  <c r="IC178" i="7"/>
  <c r="IB182" i="7"/>
  <c r="IB178" i="7"/>
  <c r="IA182" i="7"/>
  <c r="IA178" i="7"/>
  <c r="HZ178" i="7"/>
  <c r="HY178" i="7"/>
  <c r="HX182" i="7"/>
  <c r="HX178" i="7"/>
  <c r="HW182" i="7"/>
  <c r="HW178" i="7"/>
  <c r="HV178" i="7"/>
  <c r="HU178" i="7"/>
  <c r="HT178" i="7"/>
  <c r="HS182" i="7"/>
  <c r="HS178" i="7"/>
  <c r="HR178" i="7"/>
  <c r="HQ178" i="7"/>
  <c r="HP178" i="7"/>
  <c r="HO182" i="7"/>
  <c r="HO178" i="7"/>
  <c r="HN178" i="7"/>
  <c r="HM178" i="7"/>
  <c r="HL178" i="7"/>
  <c r="HK182" i="7"/>
  <c r="HK178" i="7"/>
  <c r="HJ178" i="7"/>
  <c r="HI178" i="7"/>
  <c r="HH178" i="7"/>
  <c r="HG182" i="7"/>
  <c r="HG178" i="7"/>
  <c r="HF178" i="7"/>
  <c r="HE178" i="7"/>
  <c r="HD178" i="7"/>
  <c r="HC182" i="7"/>
  <c r="HC178" i="7"/>
  <c r="HB178" i="7"/>
  <c r="HA178" i="7"/>
  <c r="GZ178" i="7"/>
  <c r="GY182" i="7"/>
  <c r="GY178" i="7"/>
  <c r="GX178" i="7"/>
  <c r="GW178" i="7"/>
  <c r="GV178" i="7"/>
  <c r="GU182" i="7"/>
  <c r="GU178" i="7"/>
  <c r="GT178" i="7"/>
  <c r="GS178" i="7"/>
  <c r="GR178" i="7"/>
  <c r="GQ182" i="7"/>
  <c r="GQ178" i="7"/>
  <c r="GP178" i="7"/>
  <c r="GO178" i="7"/>
  <c r="GN178" i="7"/>
  <c r="GM182" i="7"/>
  <c r="GM178" i="7"/>
  <c r="GL178" i="7"/>
  <c r="GK178" i="7"/>
  <c r="GJ178" i="7"/>
  <c r="GI182" i="7"/>
  <c r="GI178" i="7"/>
  <c r="GH178" i="7"/>
  <c r="GG178" i="7"/>
  <c r="GF178" i="7"/>
  <c r="GE182" i="7"/>
  <c r="GE178" i="7"/>
  <c r="GD178" i="7"/>
  <c r="GC178" i="7"/>
  <c r="GB182" i="7"/>
  <c r="GB178" i="7"/>
  <c r="GA182" i="7"/>
  <c r="GA178" i="7"/>
  <c r="FZ178" i="7"/>
  <c r="FY178" i="7"/>
  <c r="FX178" i="7"/>
  <c r="FW182" i="7"/>
  <c r="FW178" i="7"/>
  <c r="FV178" i="7"/>
  <c r="FU178" i="7"/>
  <c r="FT178" i="7"/>
  <c r="FS182" i="7"/>
  <c r="FS178" i="7"/>
  <c r="FR178" i="7"/>
  <c r="FQ178" i="7"/>
  <c r="FP178" i="7"/>
  <c r="FO182" i="7"/>
  <c r="FO178" i="7"/>
  <c r="FN178" i="7"/>
  <c r="BJ129" i="14"/>
  <c r="FM178" i="7"/>
  <c r="BI129" i="14"/>
  <c r="FL178" i="7"/>
  <c r="FK178" i="7"/>
  <c r="BG129" i="14"/>
  <c r="FJ178" i="7"/>
  <c r="BF129" i="14"/>
  <c r="FI178" i="7"/>
  <c r="BE129" i="14"/>
  <c r="FH178" i="7"/>
  <c r="FG178" i="7"/>
  <c r="FF178" i="7"/>
  <c r="BB129" i="14"/>
  <c r="FE178" i="7"/>
  <c r="BA129" i="14"/>
  <c r="FD178" i="7"/>
  <c r="FC178" i="7"/>
  <c r="FB178" i="7"/>
  <c r="AX129" i="14"/>
  <c r="FA178" i="7"/>
  <c r="AW129" i="14"/>
  <c r="EZ178" i="7"/>
  <c r="EY178" i="7"/>
  <c r="AU129" i="14"/>
  <c r="EX178" i="7"/>
  <c r="AT129" i="14"/>
  <c r="EW178" i="7"/>
  <c r="AS129" i="14"/>
  <c r="EV178" i="7"/>
  <c r="EU178" i="7"/>
  <c r="AQ129" i="14"/>
  <c r="ET178" i="7"/>
  <c r="AP129" i="14"/>
  <c r="ES178" i="7"/>
  <c r="AO129" i="14"/>
  <c r="ER178" i="7"/>
  <c r="EQ178" i="7"/>
  <c r="EP178" i="7"/>
  <c r="AL129" i="14"/>
  <c r="EO178" i="7"/>
  <c r="AK129" i="14"/>
  <c r="EN178" i="7"/>
  <c r="EM178" i="7"/>
  <c r="EL178" i="7"/>
  <c r="AH129" i="14"/>
  <c r="EK178" i="7"/>
  <c r="AG129" i="14"/>
  <c r="EJ178" i="7"/>
  <c r="EI178" i="7"/>
  <c r="AE129" i="14"/>
  <c r="EH178" i="7"/>
  <c r="AD129" i="14"/>
  <c r="EG178" i="7"/>
  <c r="AC129" i="14"/>
  <c r="EF178" i="7"/>
  <c r="EE178" i="7"/>
  <c r="AA129" i="14"/>
  <c r="ED178" i="7"/>
  <c r="Z129" i="14"/>
  <c r="EC178" i="7"/>
  <c r="Y129" i="14"/>
  <c r="EB178" i="7"/>
  <c r="EA178" i="7"/>
  <c r="DZ178" i="7"/>
  <c r="V129" i="14"/>
  <c r="DY178" i="7"/>
  <c r="U129" i="14"/>
  <c r="DX178" i="7"/>
  <c r="DW178" i="7"/>
  <c r="DV178" i="7"/>
  <c r="R129" i="14"/>
  <c r="DU178" i="7"/>
  <c r="Q129" i="14"/>
  <c r="DT178" i="7"/>
  <c r="DS178" i="7"/>
  <c r="O129" i="14"/>
  <c r="DR178" i="7"/>
  <c r="N129" i="14"/>
  <c r="DQ178" i="7"/>
  <c r="M129" i="14"/>
  <c r="IE182" i="7"/>
  <c r="GR182" i="7"/>
  <c r="EF182" i="7"/>
  <c r="AC178" i="13"/>
  <c r="DO176" i="7"/>
  <c r="DQ177" i="7"/>
  <c r="DR177" i="7"/>
  <c r="DS177" i="7"/>
  <c r="DT177" i="7"/>
  <c r="DU177" i="7"/>
  <c r="DV177" i="7"/>
  <c r="DW177" i="7"/>
  <c r="DX177" i="7"/>
  <c r="DY177" i="7"/>
  <c r="DZ177" i="7"/>
  <c r="EA177" i="7"/>
  <c r="EB177" i="7"/>
  <c r="EC177" i="7"/>
  <c r="ED177" i="7"/>
  <c r="EE177" i="7"/>
  <c r="EF177" i="7"/>
  <c r="EG177" i="7"/>
  <c r="EH177" i="7"/>
  <c r="EI177" i="7"/>
  <c r="EJ177" i="7"/>
  <c r="EK177" i="7"/>
  <c r="EL177" i="7"/>
  <c r="EM177" i="7"/>
  <c r="EN177" i="7"/>
  <c r="EO177" i="7"/>
  <c r="EP177" i="7"/>
  <c r="EQ177" i="7"/>
  <c r="ER177" i="7"/>
  <c r="ES177" i="7"/>
  <c r="ET177" i="7"/>
  <c r="EU177" i="7"/>
  <c r="EV177" i="7"/>
  <c r="EW177" i="7"/>
  <c r="EX177" i="7"/>
  <c r="EY177" i="7"/>
  <c r="EZ177" i="7"/>
  <c r="FA177" i="7"/>
  <c r="FB177" i="7"/>
  <c r="FC177" i="7"/>
  <c r="FD177" i="7"/>
  <c r="FE177" i="7"/>
  <c r="FF177" i="7"/>
  <c r="FG177" i="7"/>
  <c r="FH177" i="7"/>
  <c r="FI177" i="7"/>
  <c r="FJ177" i="7"/>
  <c r="FK177" i="7"/>
  <c r="FL177" i="7"/>
  <c r="FM177" i="7"/>
  <c r="FN177" i="7"/>
  <c r="FO177" i="7"/>
  <c r="FP177" i="7"/>
  <c r="FQ177" i="7"/>
  <c r="FR177" i="7"/>
  <c r="FS177" i="7"/>
  <c r="FT177" i="7"/>
  <c r="FU177" i="7"/>
  <c r="FV177" i="7"/>
  <c r="FW177" i="7"/>
  <c r="FX177" i="7"/>
  <c r="FY177" i="7"/>
  <c r="FZ177" i="7"/>
  <c r="GA177" i="7"/>
  <c r="GB177" i="7"/>
  <c r="GC177" i="7"/>
  <c r="GD177" i="7"/>
  <c r="GE177" i="7"/>
  <c r="GF177" i="7"/>
  <c r="GG177" i="7"/>
  <c r="GH177" i="7"/>
  <c r="GI177" i="7"/>
  <c r="GJ177" i="7"/>
  <c r="GK177" i="7"/>
  <c r="GL177" i="7"/>
  <c r="GM177" i="7"/>
  <c r="GN177" i="7"/>
  <c r="GO177" i="7"/>
  <c r="GP177" i="7"/>
  <c r="GQ177" i="7"/>
  <c r="GR177" i="7"/>
  <c r="GS177" i="7"/>
  <c r="GT177" i="7"/>
  <c r="GU177" i="7"/>
  <c r="GV177" i="7"/>
  <c r="GW177" i="7"/>
  <c r="GX177" i="7"/>
  <c r="GY177" i="7"/>
  <c r="GZ177" i="7"/>
  <c r="HA177" i="7"/>
  <c r="HB177" i="7"/>
  <c r="HC177" i="7"/>
  <c r="HD177" i="7"/>
  <c r="HE177" i="7"/>
  <c r="HF177" i="7"/>
  <c r="HG177" i="7"/>
  <c r="HH177" i="7"/>
  <c r="HI177" i="7"/>
  <c r="HJ177" i="7"/>
  <c r="HK177" i="7"/>
  <c r="HL177" i="7"/>
  <c r="HM177" i="7"/>
  <c r="HN177" i="7"/>
  <c r="HO177" i="7"/>
  <c r="HP177" i="7"/>
  <c r="HQ177" i="7"/>
  <c r="HR177" i="7"/>
  <c r="HS177" i="7"/>
  <c r="HT177" i="7"/>
  <c r="HU177" i="7"/>
  <c r="HV177" i="7"/>
  <c r="HW177" i="7"/>
  <c r="HX177" i="7"/>
  <c r="HY177" i="7"/>
  <c r="HZ177" i="7"/>
  <c r="IA177" i="7"/>
  <c r="IB177" i="7"/>
  <c r="IC177" i="7"/>
  <c r="ID177" i="7"/>
  <c r="IE177" i="7"/>
  <c r="BI76" i="7"/>
  <c r="DH41" i="7"/>
  <c r="DH76" i="7" s="1"/>
  <c r="V139" i="14"/>
  <c r="EE182" i="7"/>
  <c r="AB178" i="13"/>
  <c r="AB129" i="14"/>
  <c r="EU182" i="7"/>
  <c r="AR178" i="13"/>
  <c r="AR129" i="14"/>
  <c r="DT240" i="7"/>
  <c r="DO180" i="7"/>
  <c r="K128" i="14"/>
  <c r="K127" i="14"/>
  <c r="FL182" i="7"/>
  <c r="BI178" i="13"/>
  <c r="EA182" i="7"/>
  <c r="X178" i="13"/>
  <c r="X129" i="14"/>
  <c r="EQ182" i="7"/>
  <c r="AN178" i="13"/>
  <c r="AN129" i="14"/>
  <c r="FG182" i="7"/>
  <c r="BD178" i="13"/>
  <c r="BD129" i="14"/>
  <c r="HH182" i="7"/>
  <c r="DP182" i="7"/>
  <c r="M178" i="13"/>
  <c r="DT182" i="7"/>
  <c r="Q178" i="13"/>
  <c r="S129" i="14"/>
  <c r="DX182" i="7"/>
  <c r="U178" i="13"/>
  <c r="W129" i="14"/>
  <c r="EJ182" i="7"/>
  <c r="AG178" i="13"/>
  <c r="AI129" i="14"/>
  <c r="EN182" i="7"/>
  <c r="AK178" i="13"/>
  <c r="AM129" i="14"/>
  <c r="EZ182" i="7"/>
  <c r="AW178" i="13"/>
  <c r="AY129" i="14"/>
  <c r="FD182" i="7"/>
  <c r="BA178" i="13"/>
  <c r="BC129" i="14"/>
  <c r="FP182" i="7"/>
  <c r="FT182" i="7"/>
  <c r="GF182" i="7"/>
  <c r="GV182" i="7"/>
  <c r="DS182" i="7"/>
  <c r="P178" i="13"/>
  <c r="P129" i="14"/>
  <c r="EI182" i="7"/>
  <c r="AF178" i="13"/>
  <c r="AF129" i="14"/>
  <c r="EY182" i="7"/>
  <c r="AV178" i="13"/>
  <c r="AV129" i="14"/>
  <c r="P138" i="14"/>
  <c r="P137" i="14"/>
  <c r="DX242" i="7"/>
  <c r="DW182" i="7"/>
  <c r="T178" i="13"/>
  <c r="T129" i="14"/>
  <c r="EM182" i="7"/>
  <c r="AJ178" i="13"/>
  <c r="AJ129" i="14"/>
  <c r="FC182" i="7"/>
  <c r="AZ178" i="13"/>
  <c r="AZ129" i="14"/>
  <c r="FK182" i="7"/>
  <c r="BH178" i="13"/>
  <c r="BH129" i="14"/>
  <c r="EV182" i="7"/>
  <c r="AS178" i="13"/>
  <c r="BI134" i="14"/>
  <c r="M133" i="14"/>
  <c r="M132" i="14"/>
  <c r="F185" i="13"/>
  <c r="G183" i="13"/>
  <c r="F181" i="13"/>
  <c r="G179" i="13"/>
  <c r="F177" i="13"/>
  <c r="DP180" i="7"/>
  <c r="FL212" i="7"/>
  <c r="BI182" i="13"/>
  <c r="FH212" i="7"/>
  <c r="BE182" i="13"/>
  <c r="FK212" i="7"/>
  <c r="BH182" i="13"/>
  <c r="FG212" i="7"/>
  <c r="BD182" i="13"/>
  <c r="FJ212" i="7"/>
  <c r="BG182" i="13"/>
  <c r="FI212" i="7"/>
  <c r="BF182" i="13"/>
  <c r="HL182" i="7"/>
  <c r="GJ182" i="7"/>
  <c r="GZ182" i="7"/>
  <c r="HP182" i="7"/>
  <c r="EB182" i="7"/>
  <c r="Y178" i="13"/>
  <c r="ER182" i="7"/>
  <c r="AO178" i="13"/>
  <c r="FH182" i="7"/>
  <c r="BE178" i="13"/>
  <c r="FX182" i="7"/>
  <c r="GN182" i="7"/>
  <c r="HD182" i="7"/>
  <c r="HT182" i="7"/>
  <c r="DQ182" i="7"/>
  <c r="N178" i="13"/>
  <c r="DV182" i="7"/>
  <c r="S178" i="13"/>
  <c r="DY182" i="7"/>
  <c r="V178" i="13"/>
  <c r="ED182" i="7"/>
  <c r="AA178" i="13"/>
  <c r="EG182" i="7"/>
  <c r="AD178" i="13"/>
  <c r="EL182" i="7"/>
  <c r="AI178" i="13"/>
  <c r="EO182" i="7"/>
  <c r="AL178" i="13"/>
  <c r="ET182" i="7"/>
  <c r="AQ178" i="13"/>
  <c r="EW182" i="7"/>
  <c r="AT178" i="13"/>
  <c r="FB182" i="7"/>
  <c r="AY178" i="13"/>
  <c r="FE182" i="7"/>
  <c r="BB178" i="13"/>
  <c r="FJ182" i="7"/>
  <c r="BG178" i="13"/>
  <c r="FM182" i="7"/>
  <c r="BJ178" i="13"/>
  <c r="FR182" i="7"/>
  <c r="FU182" i="7"/>
  <c r="FZ182" i="7"/>
  <c r="GC182" i="7"/>
  <c r="GH182" i="7"/>
  <c r="GK182" i="7"/>
  <c r="GP182" i="7"/>
  <c r="GS182" i="7"/>
  <c r="GX182" i="7"/>
  <c r="HA182" i="7"/>
  <c r="HF182" i="7"/>
  <c r="HI182" i="7"/>
  <c r="HN182" i="7"/>
  <c r="HQ182" i="7"/>
  <c r="HV182" i="7"/>
  <c r="HY182" i="7"/>
  <c r="EL212" i="7"/>
  <c r="AI182" i="13"/>
  <c r="DQ210" i="7"/>
  <c r="DO182" i="7"/>
  <c r="DU182" i="7"/>
  <c r="R178" i="13"/>
  <c r="EC182" i="7"/>
  <c r="Z178" i="13"/>
  <c r="EK182" i="7"/>
  <c r="AH178" i="13"/>
  <c r="ES182" i="7"/>
  <c r="AP178" i="13"/>
  <c r="FA182" i="7"/>
  <c r="AX178" i="13"/>
  <c r="FI182" i="7"/>
  <c r="BF178" i="13"/>
  <c r="FQ182" i="7"/>
  <c r="FY182" i="7"/>
  <c r="GG182" i="7"/>
  <c r="GO182" i="7"/>
  <c r="GW182" i="7"/>
  <c r="HE182" i="7"/>
  <c r="HM182" i="7"/>
  <c r="HU182" i="7"/>
  <c r="IC182" i="7"/>
  <c r="DR182" i="7"/>
  <c r="O178" i="13"/>
  <c r="DZ182" i="7"/>
  <c r="W178" i="13"/>
  <c r="EH182" i="7"/>
  <c r="AE178" i="13"/>
  <c r="EP182" i="7"/>
  <c r="AM178" i="13"/>
  <c r="EX182" i="7"/>
  <c r="AU178" i="13"/>
  <c r="FF182" i="7"/>
  <c r="BC178" i="13"/>
  <c r="FN182" i="7"/>
  <c r="BK178" i="13"/>
  <c r="FV182" i="7"/>
  <c r="GD182" i="7"/>
  <c r="GL182" i="7"/>
  <c r="GT182" i="7"/>
  <c r="HB182" i="7"/>
  <c r="HJ182" i="7"/>
  <c r="HR182" i="7"/>
  <c r="HZ182" i="7"/>
  <c r="U186" i="13"/>
  <c r="BI139" i="14"/>
  <c r="FK242" i="7"/>
  <c r="BH186" i="13"/>
  <c r="FJ242" i="7"/>
  <c r="BG186" i="13"/>
  <c r="FL242" i="7"/>
  <c r="BI186" i="13"/>
  <c r="GM242" i="7"/>
  <c r="GL242" i="7"/>
  <c r="GK242" i="7"/>
  <c r="AH139" i="14"/>
  <c r="EI242" i="7"/>
  <c r="AF186" i="13"/>
  <c r="EK242" i="7"/>
  <c r="AH186" i="13"/>
  <c r="EJ242" i="7"/>
  <c r="AG186" i="13"/>
  <c r="GE242" i="7"/>
  <c r="GF242" i="7"/>
  <c r="GG242" i="7"/>
  <c r="BC139" i="14"/>
  <c r="FF242" i="7"/>
  <c r="BC186" i="13"/>
  <c r="FE242" i="7"/>
  <c r="BB186" i="13"/>
  <c r="FD242" i="7"/>
  <c r="BA186" i="13"/>
  <c r="DU240" i="7"/>
  <c r="DV240" i="7"/>
  <c r="DW240" i="7"/>
  <c r="DX240" i="7"/>
  <c r="DY240" i="7"/>
  <c r="DZ240" i="7"/>
  <c r="EA240" i="7"/>
  <c r="AZ139" i="14"/>
  <c r="FC242" i="7"/>
  <c r="AZ186" i="13"/>
  <c r="FB242" i="7"/>
  <c r="AY186" i="13"/>
  <c r="FA242" i="7"/>
  <c r="AX186" i="13"/>
  <c r="AW139" i="14"/>
  <c r="EY242" i="7"/>
  <c r="AV186" i="13"/>
  <c r="EX242" i="7"/>
  <c r="AU186" i="13"/>
  <c r="EZ242" i="7"/>
  <c r="AW186" i="13"/>
  <c r="AB139" i="14"/>
  <c r="EE242" i="7"/>
  <c r="AB186" i="13"/>
  <c r="ED242" i="7"/>
  <c r="AA186" i="13"/>
  <c r="EC242" i="7"/>
  <c r="Z186" i="13"/>
  <c r="BF139" i="14"/>
  <c r="FG242" i="7"/>
  <c r="BD186" i="13"/>
  <c r="FI242" i="7"/>
  <c r="BF186" i="13"/>
  <c r="FH242" i="7"/>
  <c r="BE186" i="13"/>
  <c r="AQ139" i="14"/>
  <c r="ET242" i="7"/>
  <c r="AQ186" i="13"/>
  <c r="ES242" i="7"/>
  <c r="AP186" i="13"/>
  <c r="ER242" i="7"/>
  <c r="AO186" i="13"/>
  <c r="GJ242" i="7"/>
  <c r="GI242" i="7"/>
  <c r="GH242" i="7"/>
  <c r="AK139" i="14"/>
  <c r="EM242" i="7"/>
  <c r="AJ186" i="13"/>
  <c r="EL242" i="7"/>
  <c r="AI186" i="13"/>
  <c r="EN242" i="7"/>
  <c r="AK186" i="13"/>
  <c r="FS242" i="7"/>
  <c r="FT242" i="7"/>
  <c r="FU242" i="7"/>
  <c r="GA242" i="7"/>
  <c r="FZ242" i="7"/>
  <c r="FY242" i="7"/>
  <c r="GD242" i="7"/>
  <c r="GB242" i="7"/>
  <c r="GC242" i="7"/>
  <c r="AE139" i="14"/>
  <c r="EH242" i="7"/>
  <c r="AE186" i="13"/>
  <c r="EF242" i="7"/>
  <c r="AC186" i="13"/>
  <c r="EG242" i="7"/>
  <c r="AD186" i="13"/>
  <c r="DY242" i="7"/>
  <c r="S139" i="14"/>
  <c r="DT242" i="7"/>
  <c r="Q186" i="13"/>
  <c r="DV242" i="7"/>
  <c r="DU242" i="7"/>
  <c r="FW242" i="7"/>
  <c r="FV242" i="7"/>
  <c r="FX242" i="7"/>
  <c r="Y139" i="14"/>
  <c r="EB242" i="7"/>
  <c r="Y186" i="13"/>
  <c r="EA242" i="7"/>
  <c r="X186" i="13"/>
  <c r="DZ242" i="7"/>
  <c r="AT139" i="14"/>
  <c r="EV242" i="7"/>
  <c r="AS186" i="13"/>
  <c r="EU242" i="7"/>
  <c r="AR186" i="13"/>
  <c r="EW242" i="7"/>
  <c r="AT186" i="13"/>
  <c r="AN139" i="14"/>
  <c r="EQ242" i="7"/>
  <c r="AN186" i="13"/>
  <c r="EP242" i="7"/>
  <c r="AM186" i="13"/>
  <c r="EO242" i="7"/>
  <c r="AL186" i="13"/>
  <c r="FR242" i="7"/>
  <c r="FQ242" i="7"/>
  <c r="FP242" i="7"/>
  <c r="DW242" i="7"/>
  <c r="DO183" i="7"/>
  <c r="L205" i="13"/>
  <c r="L178" i="13"/>
  <c r="FO242" i="7"/>
  <c r="FN242" i="7"/>
  <c r="BK186" i="13"/>
  <c r="FM242" i="7"/>
  <c r="BJ186" i="13"/>
  <c r="G185" i="13"/>
  <c r="H183" i="13"/>
  <c r="G181" i="13"/>
  <c r="H179" i="13"/>
  <c r="G177" i="13"/>
  <c r="EJ212" i="7"/>
  <c r="AG182" i="13"/>
  <c r="FD212" i="7"/>
  <c r="BA182" i="13"/>
  <c r="FC212" i="7"/>
  <c r="AZ182" i="13"/>
  <c r="FF212" i="7"/>
  <c r="BC182" i="13"/>
  <c r="FE212" i="7"/>
  <c r="BB182" i="13"/>
  <c r="FA212" i="7"/>
  <c r="AX182" i="13"/>
  <c r="FB212" i="7"/>
  <c r="AY182" i="13"/>
  <c r="EZ212" i="7"/>
  <c r="AW182" i="13"/>
  <c r="EV212" i="7"/>
  <c r="AS182" i="13"/>
  <c r="EY212" i="7"/>
  <c r="AV182" i="13"/>
  <c r="EU212" i="7"/>
  <c r="AR182" i="13"/>
  <c r="EX212" i="7"/>
  <c r="AU182" i="13"/>
  <c r="EW212" i="7"/>
  <c r="AT182" i="13"/>
  <c r="EI212" i="7"/>
  <c r="AF182" i="13"/>
  <c r="EF212" i="7"/>
  <c r="AC182" i="13"/>
  <c r="EE212" i="7"/>
  <c r="AB182" i="13"/>
  <c r="EH212" i="7"/>
  <c r="AE182" i="13"/>
  <c r="EG212" i="7"/>
  <c r="AD182" i="13"/>
  <c r="ED212" i="7"/>
  <c r="AA182" i="13"/>
  <c r="EC212" i="7"/>
  <c r="Z182" i="13"/>
  <c r="ER212" i="7"/>
  <c r="AO182" i="13"/>
  <c r="EQ212" i="7"/>
  <c r="AN182" i="13"/>
  <c r="EP212" i="7"/>
  <c r="AM182" i="13"/>
  <c r="EO212" i="7"/>
  <c r="AL182" i="13"/>
  <c r="ET212" i="7"/>
  <c r="AQ182" i="13"/>
  <c r="ES212" i="7"/>
  <c r="AP182" i="13"/>
  <c r="DT212" i="7"/>
  <c r="DQ212" i="7"/>
  <c r="N182" i="13"/>
  <c r="DS212" i="7"/>
  <c r="P182" i="13"/>
  <c r="DR212" i="7"/>
  <c r="DU212" i="7"/>
  <c r="DV212" i="7"/>
  <c r="S182" i="13"/>
  <c r="EK212" i="7"/>
  <c r="AH182" i="13"/>
  <c r="EN212" i="7"/>
  <c r="AK182" i="13"/>
  <c r="DR210" i="7"/>
  <c r="DS210" i="7"/>
  <c r="DT210" i="7"/>
  <c r="DU210" i="7"/>
  <c r="DV210" i="7"/>
  <c r="DW210" i="7"/>
  <c r="EM212" i="7"/>
  <c r="AJ182" i="13"/>
  <c r="EB212" i="7"/>
  <c r="Y182" i="13"/>
  <c r="DX212" i="7"/>
  <c r="U182" i="13"/>
  <c r="EA212" i="7"/>
  <c r="X182" i="13"/>
  <c r="DW212" i="7"/>
  <c r="DZ212" i="7"/>
  <c r="W182" i="13"/>
  <c r="DY212" i="7"/>
  <c r="V182" i="13"/>
  <c r="DQ180" i="7"/>
  <c r="DP183" i="7"/>
  <c r="M205" i="13"/>
  <c r="DU243" i="7"/>
  <c r="R209" i="13"/>
  <c r="R186" i="13"/>
  <c r="DY243" i="7"/>
  <c r="V209" i="13"/>
  <c r="V186" i="13"/>
  <c r="DW243" i="7"/>
  <c r="T209" i="13"/>
  <c r="T186" i="13"/>
  <c r="DZ243" i="7"/>
  <c r="W209" i="13"/>
  <c r="W186" i="13"/>
  <c r="DV243" i="7"/>
  <c r="S209" i="13"/>
  <c r="S186" i="13"/>
  <c r="EB240" i="7"/>
  <c r="EA243" i="7"/>
  <c r="X209" i="13"/>
  <c r="DT243" i="7"/>
  <c r="Q209" i="13"/>
  <c r="DX243" i="7"/>
  <c r="U209" i="13"/>
  <c r="I179" i="13"/>
  <c r="H177" i="13"/>
  <c r="I183" i="13"/>
  <c r="H181" i="13"/>
  <c r="H185" i="13"/>
  <c r="DW213" i="7"/>
  <c r="T207" i="13"/>
  <c r="T182" i="13"/>
  <c r="DQ213" i="7"/>
  <c r="N207" i="13"/>
  <c r="DT213" i="7"/>
  <c r="Q207" i="13"/>
  <c r="Q182" i="13"/>
  <c r="DU213" i="7"/>
  <c r="R207" i="13"/>
  <c r="R182" i="13"/>
  <c r="DR213" i="7"/>
  <c r="O207" i="13"/>
  <c r="O182" i="13"/>
  <c r="DR180" i="7"/>
  <c r="DQ183" i="7"/>
  <c r="N205" i="13"/>
  <c r="DS213" i="7"/>
  <c r="P207" i="13"/>
  <c r="DX210" i="7"/>
  <c r="DY210" i="7"/>
  <c r="DZ210" i="7"/>
  <c r="EA210" i="7"/>
  <c r="EB210" i="7"/>
  <c r="EC210" i="7"/>
  <c r="DV213" i="7"/>
  <c r="S207" i="13"/>
  <c r="EC240" i="7"/>
  <c r="EB243" i="7"/>
  <c r="Y209" i="13"/>
  <c r="J183" i="13"/>
  <c r="I181" i="13"/>
  <c r="I185" i="13"/>
  <c r="J179" i="13"/>
  <c r="I177" i="13"/>
  <c r="EC213" i="7"/>
  <c r="Z207" i="13"/>
  <c r="EA213" i="7"/>
  <c r="X207" i="13"/>
  <c r="DX213" i="7"/>
  <c r="U207" i="13"/>
  <c r="EB213" i="7"/>
  <c r="Y207" i="13"/>
  <c r="DS180" i="7"/>
  <c r="DR183" i="7"/>
  <c r="O205" i="13"/>
  <c r="DZ213" i="7"/>
  <c r="W207" i="13"/>
  <c r="ED210" i="7"/>
  <c r="DY213" i="7"/>
  <c r="V207" i="13"/>
  <c r="EC243" i="7"/>
  <c r="Z209" i="13"/>
  <c r="ED240" i="7"/>
  <c r="K179" i="13"/>
  <c r="K177" i="13"/>
  <c r="J177" i="13"/>
  <c r="J185" i="13"/>
  <c r="K183" i="13"/>
  <c r="J181" i="13"/>
  <c r="DT180" i="7"/>
  <c r="DS183" i="7"/>
  <c r="P205" i="13"/>
  <c r="EE210" i="7"/>
  <c r="ED213" i="7"/>
  <c r="AA207" i="13"/>
  <c r="EE240" i="7"/>
  <c r="ED243" i="7"/>
  <c r="AA209" i="13"/>
  <c r="K185" i="13"/>
  <c r="L183" i="13"/>
  <c r="K181" i="13"/>
  <c r="EF210" i="7"/>
  <c r="EE213" i="7"/>
  <c r="AB207" i="13"/>
  <c r="DU180" i="7"/>
  <c r="DT183" i="7"/>
  <c r="Q205" i="13"/>
  <c r="EF240" i="7"/>
  <c r="EE243" i="7"/>
  <c r="AB209" i="13"/>
  <c r="M183" i="13"/>
  <c r="M181" i="13"/>
  <c r="L181" i="13"/>
  <c r="L185" i="13"/>
  <c r="DV180" i="7"/>
  <c r="DU183" i="7"/>
  <c r="R205" i="13"/>
  <c r="EG210" i="7"/>
  <c r="EF213" i="7"/>
  <c r="AC207" i="13"/>
  <c r="EG240" i="7"/>
  <c r="EF243" i="7"/>
  <c r="AC209" i="13"/>
  <c r="M185" i="13"/>
  <c r="EH210" i="7"/>
  <c r="EG213" i="7"/>
  <c r="AD207" i="13"/>
  <c r="DW180" i="7"/>
  <c r="DV183" i="7"/>
  <c r="S205" i="13"/>
  <c r="EH240" i="7"/>
  <c r="EG243" i="7"/>
  <c r="AD209" i="13"/>
  <c r="N185" i="13"/>
  <c r="DX180" i="7"/>
  <c r="DW183" i="7"/>
  <c r="T205" i="13"/>
  <c r="EI210" i="7"/>
  <c r="EH213" i="7"/>
  <c r="AE207" i="13"/>
  <c r="EI240" i="7"/>
  <c r="EH243" i="7"/>
  <c r="AE209" i="13"/>
  <c r="P185" i="13"/>
  <c r="O185" i="13"/>
  <c r="EJ210" i="7"/>
  <c r="EI213" i="7"/>
  <c r="AF207" i="13"/>
  <c r="DY180" i="7"/>
  <c r="DX183" i="7"/>
  <c r="U205" i="13"/>
  <c r="EJ240" i="7"/>
  <c r="EI243" i="7"/>
  <c r="AF209" i="13"/>
  <c r="EK210" i="7"/>
  <c r="EJ213" i="7"/>
  <c r="AG207" i="13"/>
  <c r="DZ180" i="7"/>
  <c r="DY183" i="7"/>
  <c r="V205" i="13"/>
  <c r="EK240" i="7"/>
  <c r="EJ243" i="7"/>
  <c r="AG209" i="13"/>
  <c r="EA180" i="7"/>
  <c r="DZ183" i="7"/>
  <c r="W205" i="13"/>
  <c r="EL210" i="7"/>
  <c r="EK213" i="7"/>
  <c r="AH207" i="13"/>
  <c r="EK243" i="7"/>
  <c r="AH209" i="13"/>
  <c r="EL240" i="7"/>
  <c r="EM210" i="7"/>
  <c r="EL213" i="7"/>
  <c r="AI207" i="13"/>
  <c r="EB180" i="7"/>
  <c r="EA183" i="7"/>
  <c r="X205" i="13"/>
  <c r="EL243" i="7"/>
  <c r="AI209" i="13"/>
  <c r="EM240" i="7"/>
  <c r="EN210" i="7"/>
  <c r="EM213" i="7"/>
  <c r="AJ207" i="13"/>
  <c r="EC180" i="7"/>
  <c r="EB183" i="7"/>
  <c r="Y205" i="13"/>
  <c r="EN240" i="7"/>
  <c r="EM243" i="7"/>
  <c r="AJ209" i="13"/>
  <c r="ED180" i="7"/>
  <c r="EC183" i="7"/>
  <c r="Z205" i="13"/>
  <c r="EO210" i="7"/>
  <c r="EN213" i="7"/>
  <c r="AK207" i="13"/>
  <c r="EO240" i="7"/>
  <c r="EN243" i="7"/>
  <c r="AK209" i="13"/>
  <c r="EO213" i="7"/>
  <c r="AL207" i="13"/>
  <c r="EP210" i="7"/>
  <c r="EE180" i="7"/>
  <c r="ED183" i="7"/>
  <c r="AA205" i="13"/>
  <c r="EO243" i="7"/>
  <c r="AL209" i="13"/>
  <c r="EP240" i="7"/>
  <c r="EQ210" i="7"/>
  <c r="EP213" i="7"/>
  <c r="AM207" i="13"/>
  <c r="EF180" i="7"/>
  <c r="EE183" i="7"/>
  <c r="AB205" i="13"/>
  <c r="EQ240" i="7"/>
  <c r="EP243" i="7"/>
  <c r="AM209" i="13"/>
  <c r="EG180" i="7"/>
  <c r="EF183" i="7"/>
  <c r="AC205" i="13"/>
  <c r="ER210" i="7"/>
  <c r="EQ213" i="7"/>
  <c r="AN207" i="13"/>
  <c r="ER240" i="7"/>
  <c r="EQ243" i="7"/>
  <c r="AN209" i="13"/>
  <c r="ES210" i="7"/>
  <c r="ER213" i="7"/>
  <c r="AO207" i="13"/>
  <c r="EH180" i="7"/>
  <c r="EG183" i="7"/>
  <c r="AD205" i="13"/>
  <c r="ER243" i="7"/>
  <c r="AO209" i="13"/>
  <c r="ES240" i="7"/>
  <c r="EI180" i="7"/>
  <c r="EH183" i="7"/>
  <c r="AE205" i="13"/>
  <c r="ET210" i="7"/>
  <c r="ES213" i="7"/>
  <c r="AP207" i="13"/>
  <c r="ET240" i="7"/>
  <c r="ES243" i="7"/>
  <c r="AP209" i="13"/>
  <c r="EU210" i="7"/>
  <c r="ET213" i="7"/>
  <c r="AQ207" i="13"/>
  <c r="EJ180" i="7"/>
  <c r="EI183" i="7"/>
  <c r="AF205" i="13"/>
  <c r="ET243" i="7"/>
  <c r="AQ209" i="13"/>
  <c r="EU240" i="7"/>
  <c r="EK180" i="7"/>
  <c r="EJ183" i="7"/>
  <c r="AG205" i="13"/>
  <c r="EU213" i="7"/>
  <c r="AR207" i="13"/>
  <c r="EV210" i="7"/>
  <c r="EU243" i="7"/>
  <c r="AR209" i="13"/>
  <c r="EV240" i="7"/>
  <c r="EW210" i="7"/>
  <c r="EV213" i="7"/>
  <c r="AS207" i="13"/>
  <c r="EL180" i="7"/>
  <c r="EK183" i="7"/>
  <c r="AH205" i="13"/>
  <c r="EW240" i="7"/>
  <c r="EV243" i="7"/>
  <c r="AS209" i="13"/>
  <c r="EM180" i="7"/>
  <c r="EL183" i="7"/>
  <c r="AI205" i="13"/>
  <c r="EX210" i="7"/>
  <c r="EW213" i="7"/>
  <c r="AT207" i="13"/>
  <c r="EX240" i="7"/>
  <c r="EW243" i="7"/>
  <c r="AT209" i="13"/>
  <c r="EY210" i="7"/>
  <c r="EX213" i="7"/>
  <c r="AU207" i="13"/>
  <c r="EN180" i="7"/>
  <c r="EM183" i="7"/>
  <c r="AJ205" i="13"/>
  <c r="EY240" i="7"/>
  <c r="EX243" i="7"/>
  <c r="AU209" i="13"/>
  <c r="EO180" i="7"/>
  <c r="EN183" i="7"/>
  <c r="AK205" i="13"/>
  <c r="EZ210" i="7"/>
  <c r="EY213" i="7"/>
  <c r="AV207" i="13"/>
  <c r="EZ240" i="7"/>
  <c r="EY243" i="7"/>
  <c r="AV209" i="13"/>
  <c r="FA210" i="7"/>
  <c r="EZ213" i="7"/>
  <c r="AW207" i="13"/>
  <c r="EP180" i="7"/>
  <c r="EO183" i="7"/>
  <c r="AL205" i="13"/>
  <c r="FA240" i="7"/>
  <c r="EZ243" i="7"/>
  <c r="AW209" i="13"/>
  <c r="EQ180" i="7"/>
  <c r="EP183" i="7"/>
  <c r="AM205" i="13"/>
  <c r="FA213" i="7"/>
  <c r="AX207" i="13"/>
  <c r="FB210" i="7"/>
  <c r="FB240" i="7"/>
  <c r="FA243" i="7"/>
  <c r="AX209" i="13"/>
  <c r="FC210" i="7"/>
  <c r="FB213" i="7"/>
  <c r="AY207" i="13"/>
  <c r="ER180" i="7"/>
  <c r="EQ183" i="7"/>
  <c r="AN205" i="13"/>
  <c r="FC240" i="7"/>
  <c r="FB243" i="7"/>
  <c r="AY209" i="13"/>
  <c r="ES180" i="7"/>
  <c r="ER183" i="7"/>
  <c r="AO205" i="13"/>
  <c r="FD210" i="7"/>
  <c r="FC213" i="7"/>
  <c r="AZ207" i="13"/>
  <c r="FD240" i="7"/>
  <c r="FC243" i="7"/>
  <c r="AZ209" i="13"/>
  <c r="FE210" i="7"/>
  <c r="FD213" i="7"/>
  <c r="BA207" i="13"/>
  <c r="ET180" i="7"/>
  <c r="ES183" i="7"/>
  <c r="AP205" i="13"/>
  <c r="FE240" i="7"/>
  <c r="FD243" i="7"/>
  <c r="BA209" i="13"/>
  <c r="EU180" i="7"/>
  <c r="ET183" i="7"/>
  <c r="AQ205" i="13"/>
  <c r="FF210" i="7"/>
  <c r="FE213" i="7"/>
  <c r="BB207" i="13"/>
  <c r="FF240" i="7"/>
  <c r="FE243" i="7"/>
  <c r="BB209" i="13"/>
  <c r="FG210" i="7"/>
  <c r="FF213" i="7"/>
  <c r="BC207" i="13"/>
  <c r="EV180" i="7"/>
  <c r="EU183" i="7"/>
  <c r="AR205" i="13"/>
  <c r="FF243" i="7"/>
  <c r="BC209" i="13"/>
  <c r="FG240" i="7"/>
  <c r="EW180" i="7"/>
  <c r="EV183" i="7"/>
  <c r="AS205" i="13"/>
  <c r="FG213" i="7"/>
  <c r="BD207" i="13"/>
  <c r="FH210" i="7"/>
  <c r="FG243" i="7"/>
  <c r="BD209" i="13"/>
  <c r="FH240" i="7"/>
  <c r="FI210" i="7"/>
  <c r="FH213" i="7"/>
  <c r="BE207" i="13"/>
  <c r="EX180" i="7"/>
  <c r="EW183" i="7"/>
  <c r="AT205" i="13"/>
  <c r="FH243" i="7"/>
  <c r="BE209" i="13"/>
  <c r="FI240" i="7"/>
  <c r="EY180" i="7"/>
  <c r="EX183" i="7"/>
  <c r="AU205" i="13"/>
  <c r="FJ210" i="7"/>
  <c r="FI213" i="7"/>
  <c r="BF207" i="13"/>
  <c r="FI243" i="7"/>
  <c r="BF209" i="13"/>
  <c r="FJ240" i="7"/>
  <c r="FK210" i="7"/>
  <c r="FJ213" i="7"/>
  <c r="BG207" i="13"/>
  <c r="EZ180" i="7"/>
  <c r="EY183" i="7"/>
  <c r="AV205" i="13"/>
  <c r="FJ243" i="7"/>
  <c r="BG209" i="13"/>
  <c r="FK240" i="7"/>
  <c r="FA180" i="7"/>
  <c r="EZ183" i="7"/>
  <c r="AW205" i="13"/>
  <c r="FL210" i="7"/>
  <c r="FK213" i="7"/>
  <c r="BH207" i="13"/>
  <c r="FL240" i="7"/>
  <c r="FK243" i="7"/>
  <c r="BH209" i="13"/>
  <c r="FM210" i="7"/>
  <c r="FM213" i="7"/>
  <c r="BJ207" i="13"/>
  <c r="FL213" i="7"/>
  <c r="BI207" i="13"/>
  <c r="FB180" i="7"/>
  <c r="FA183" i="7"/>
  <c r="AX205" i="13"/>
  <c r="FL243" i="7"/>
  <c r="BI209" i="13"/>
  <c r="FM240" i="7"/>
  <c r="FC180" i="7"/>
  <c r="FB183" i="7"/>
  <c r="AY205" i="13"/>
  <c r="FM243" i="7"/>
  <c r="BJ209" i="13"/>
  <c r="FN240" i="7"/>
  <c r="FD180" i="7"/>
  <c r="FC183" i="7"/>
  <c r="AZ205" i="13"/>
  <c r="FO240" i="7"/>
  <c r="FN243" i="7"/>
  <c r="BK209" i="13"/>
  <c r="FE180" i="7"/>
  <c r="FD183" i="7"/>
  <c r="BA205" i="13"/>
  <c r="FP240" i="7"/>
  <c r="FO243" i="7"/>
  <c r="FF180" i="7"/>
  <c r="FE183" i="7"/>
  <c r="BB205" i="13"/>
  <c r="FP243" i="7"/>
  <c r="FQ240" i="7"/>
  <c r="FG180" i="7"/>
  <c r="FF183" i="7"/>
  <c r="BC205" i="13"/>
  <c r="FR240" i="7"/>
  <c r="FQ243" i="7"/>
  <c r="FH180" i="7"/>
  <c r="FG183" i="7"/>
  <c r="BD205" i="13"/>
  <c r="FS240" i="7"/>
  <c r="FR243" i="7"/>
  <c r="FI180" i="7"/>
  <c r="FH183" i="7"/>
  <c r="BE205" i="13"/>
  <c r="FS243" i="7"/>
  <c r="FT240" i="7"/>
  <c r="FJ180" i="7"/>
  <c r="FI183" i="7"/>
  <c r="BF205" i="13"/>
  <c r="FU240" i="7"/>
  <c r="FT243" i="7"/>
  <c r="FK180" i="7"/>
  <c r="FJ183" i="7"/>
  <c r="BG205" i="13"/>
  <c r="FV240" i="7"/>
  <c r="FU243" i="7"/>
  <c r="FL180" i="7"/>
  <c r="FK183" i="7"/>
  <c r="BH205" i="13"/>
  <c r="FW240" i="7"/>
  <c r="FV243" i="7"/>
  <c r="FM180" i="7"/>
  <c r="FL183" i="7"/>
  <c r="BI205" i="13"/>
  <c r="FW243" i="7"/>
  <c r="FX240" i="7"/>
  <c r="FN180" i="7"/>
  <c r="FM183" i="7"/>
  <c r="BJ205" i="13"/>
  <c r="FY240" i="7"/>
  <c r="FX243" i="7"/>
  <c r="FO180" i="7"/>
  <c r="FN183" i="7"/>
  <c r="BK205" i="13"/>
  <c r="FY243" i="7"/>
  <c r="FZ240" i="7"/>
  <c r="FP180" i="7"/>
  <c r="FO183" i="7"/>
  <c r="GA240" i="7"/>
  <c r="FZ243" i="7"/>
  <c r="FQ180" i="7"/>
  <c r="FP183" i="7"/>
  <c r="GA243" i="7"/>
  <c r="GB240" i="7"/>
  <c r="FR180" i="7"/>
  <c r="FQ183" i="7"/>
  <c r="GB243" i="7"/>
  <c r="GC240" i="7"/>
  <c r="FS180" i="7"/>
  <c r="FR183" i="7"/>
  <c r="GD240" i="7"/>
  <c r="GC243" i="7"/>
  <c r="FT180" i="7"/>
  <c r="FS183" i="7"/>
  <c r="GE240" i="7"/>
  <c r="GD243" i="7"/>
  <c r="FU180" i="7"/>
  <c r="FT183" i="7"/>
  <c r="GF240" i="7"/>
  <c r="GE243" i="7"/>
  <c r="FV180" i="7"/>
  <c r="FU183" i="7"/>
  <c r="GG240" i="7"/>
  <c r="GF243" i="7"/>
  <c r="FW180" i="7"/>
  <c r="FV183" i="7"/>
  <c r="GG243" i="7"/>
  <c r="GH240" i="7"/>
  <c r="FX180" i="7"/>
  <c r="FW183" i="7"/>
  <c r="GI240" i="7"/>
  <c r="GH243" i="7"/>
  <c r="FY180" i="7"/>
  <c r="FX183" i="7"/>
  <c r="GJ240" i="7"/>
  <c r="GI243" i="7"/>
  <c r="FZ180" i="7"/>
  <c r="FY183" i="7"/>
  <c r="GK240" i="7"/>
  <c r="GJ243" i="7"/>
  <c r="GA180" i="7"/>
  <c r="FZ183" i="7"/>
  <c r="GK243" i="7"/>
  <c r="GL240" i="7"/>
  <c r="GB180" i="7"/>
  <c r="GA183" i="7"/>
  <c r="GM240" i="7"/>
  <c r="GL243" i="7"/>
  <c r="GC180" i="7"/>
  <c r="GB183" i="7"/>
  <c r="GM243" i="7"/>
  <c r="GN240" i="7"/>
  <c r="GN243" i="7"/>
  <c r="GD180" i="7"/>
  <c r="GC183" i="7"/>
  <c r="GE180" i="7"/>
  <c r="GD183" i="7"/>
  <c r="GF180" i="7"/>
  <c r="GE183" i="7"/>
  <c r="GG180" i="7"/>
  <c r="GF183" i="7"/>
  <c r="GH180" i="7"/>
  <c r="GG183" i="7"/>
  <c r="GI180" i="7"/>
  <c r="GH183" i="7"/>
  <c r="GJ180" i="7"/>
  <c r="GI183" i="7"/>
  <c r="GK180" i="7"/>
  <c r="GJ183" i="7"/>
  <c r="GL180" i="7"/>
  <c r="GK183" i="7"/>
  <c r="GM180" i="7"/>
  <c r="GL183" i="7"/>
  <c r="GN180" i="7"/>
  <c r="GM183" i="7"/>
  <c r="GO180" i="7"/>
  <c r="GN183" i="7"/>
  <c r="GP180" i="7"/>
  <c r="GO183" i="7"/>
  <c r="GQ180" i="7"/>
  <c r="GP183" i="7"/>
  <c r="GR180" i="7"/>
  <c r="GQ183" i="7"/>
  <c r="GS180" i="7"/>
  <c r="GR183" i="7"/>
  <c r="GT180" i="7"/>
  <c r="GS183" i="7"/>
  <c r="GU180" i="7"/>
  <c r="GT183" i="7"/>
  <c r="GV180" i="7"/>
  <c r="GU183" i="7"/>
  <c r="GW180" i="7"/>
  <c r="GV183" i="7"/>
  <c r="GX180" i="7"/>
  <c r="GW183" i="7"/>
  <c r="GY180" i="7"/>
  <c r="GX183" i="7"/>
  <c r="GZ180" i="7"/>
  <c r="GY183" i="7"/>
  <c r="HA180" i="7"/>
  <c r="GZ183" i="7"/>
  <c r="HB180" i="7"/>
  <c r="HA183" i="7"/>
  <c r="HC180" i="7"/>
  <c r="HB183" i="7"/>
  <c r="HD180" i="7"/>
  <c r="HC183" i="7"/>
  <c r="HE180" i="7"/>
  <c r="HD183" i="7"/>
  <c r="HF180" i="7"/>
  <c r="HE183" i="7"/>
  <c r="HG180" i="7"/>
  <c r="HF183" i="7"/>
  <c r="HH180" i="7"/>
  <c r="HG183" i="7"/>
  <c r="HI180" i="7"/>
  <c r="HH183" i="7"/>
  <c r="HJ180" i="7"/>
  <c r="HI183" i="7"/>
  <c r="HK180" i="7"/>
  <c r="HJ183" i="7"/>
  <c r="HL180" i="7"/>
  <c r="HK183" i="7"/>
  <c r="HM180" i="7"/>
  <c r="HL183" i="7"/>
  <c r="HN180" i="7"/>
  <c r="HM183" i="7"/>
  <c r="HO180" i="7"/>
  <c r="HN183" i="7"/>
  <c r="HP180" i="7"/>
  <c r="HO183" i="7"/>
  <c r="HQ180" i="7"/>
  <c r="HP183" i="7"/>
  <c r="HR180" i="7"/>
  <c r="HQ183" i="7"/>
  <c r="HS180" i="7"/>
  <c r="HR183" i="7"/>
  <c r="HT180" i="7"/>
  <c r="HS183" i="7"/>
  <c r="HU180" i="7"/>
  <c r="HT183" i="7"/>
  <c r="HV180" i="7"/>
  <c r="HU183" i="7"/>
  <c r="HW180" i="7"/>
  <c r="HV183" i="7"/>
  <c r="HX180" i="7"/>
  <c r="HW183" i="7"/>
  <c r="HY180" i="7"/>
  <c r="HX183" i="7"/>
  <c r="HZ180" i="7"/>
  <c r="HY183" i="7"/>
  <c r="IA180" i="7"/>
  <c r="HZ183" i="7"/>
  <c r="IB180" i="7"/>
  <c r="IA183" i="7"/>
  <c r="IC180" i="7"/>
  <c r="IB183" i="7"/>
  <c r="ID180" i="7"/>
  <c r="IC183" i="7"/>
  <c r="IE180" i="7"/>
  <c r="IE183" i="7"/>
  <c r="ID183" i="7"/>
  <c r="BV5" i="5"/>
  <c r="BU5" i="5"/>
  <c r="BT5" i="5"/>
  <c r="BT5" i="8" s="1"/>
  <c r="BS5" i="5"/>
  <c r="BS5" i="8" s="1"/>
  <c r="BR5" i="5"/>
  <c r="BQ5" i="5"/>
  <c r="BP5" i="5"/>
  <c r="BP5" i="8" s="1"/>
  <c r="BO5" i="5"/>
  <c r="BO5" i="8" s="1"/>
  <c r="BN5" i="5"/>
  <c r="BM5" i="5"/>
  <c r="BL5" i="5"/>
  <c r="BL5" i="8" s="1"/>
  <c r="BK5" i="5"/>
  <c r="BK5" i="8" s="1"/>
  <c r="BJ5" i="5"/>
  <c r="BI5" i="5"/>
  <c r="BH5" i="5"/>
  <c r="BH5" i="8" s="1"/>
  <c r="BG5" i="5"/>
  <c r="BG5" i="8" s="1"/>
  <c r="BF5" i="5"/>
  <c r="BE5" i="5"/>
  <c r="BD5" i="5"/>
  <c r="BD5" i="8" s="1"/>
  <c r="BC5" i="5"/>
  <c r="BC5" i="8" s="1"/>
  <c r="BB5" i="5"/>
  <c r="BA5" i="5"/>
  <c r="AZ5" i="5"/>
  <c r="AZ5" i="8" s="1"/>
  <c r="AY5" i="5"/>
  <c r="AY5" i="8" s="1"/>
  <c r="AX5" i="5"/>
  <c r="AW5" i="5"/>
  <c r="AV5" i="5"/>
  <c r="AV5" i="8" s="1"/>
  <c r="AU5" i="5"/>
  <c r="AU5" i="8" s="1"/>
  <c r="AT5" i="5"/>
  <c r="AS5" i="5"/>
  <c r="AR5" i="5"/>
  <c r="AR5" i="8" s="1"/>
  <c r="AQ5" i="5"/>
  <c r="AQ5" i="8" s="1"/>
  <c r="AP5" i="5"/>
  <c r="AO5" i="5"/>
  <c r="AN5" i="5"/>
  <c r="AM5" i="5"/>
  <c r="AM5" i="8" s="1"/>
  <c r="AL5" i="5"/>
  <c r="AK5" i="5"/>
  <c r="AJ5" i="5"/>
  <c r="AJ5" i="8" s="1"/>
  <c r="AI5" i="5"/>
  <c r="AI5" i="8" s="1"/>
  <c r="AH5" i="5"/>
  <c r="AG5" i="5"/>
  <c r="AF5" i="5"/>
  <c r="AF5" i="8" s="1"/>
  <c r="AE5" i="5"/>
  <c r="AE5" i="8" s="1"/>
  <c r="AD5" i="5"/>
  <c r="AC5" i="5"/>
  <c r="AB5" i="5"/>
  <c r="AB5" i="8" s="1"/>
  <c r="AA5" i="5"/>
  <c r="AA5" i="8" s="1"/>
  <c r="Z5" i="5"/>
  <c r="Y5" i="5"/>
  <c r="X5" i="5"/>
  <c r="X5" i="8" s="1"/>
  <c r="W5" i="5"/>
  <c r="W5" i="8" s="1"/>
  <c r="V5" i="5"/>
  <c r="U5" i="5"/>
  <c r="T5" i="5"/>
  <c r="T5" i="8" s="1"/>
  <c r="S5" i="5"/>
  <c r="S5" i="8" s="1"/>
  <c r="R5" i="5"/>
  <c r="Q5" i="5"/>
  <c r="P5" i="5"/>
  <c r="P5" i="8" s="1"/>
  <c r="O5" i="5"/>
  <c r="O5" i="8" s="1"/>
  <c r="N5" i="5"/>
  <c r="M5" i="5"/>
  <c r="L5" i="5"/>
  <c r="L5" i="8" s="1"/>
  <c r="K5" i="5"/>
  <c r="K5" i="8" s="1"/>
  <c r="J5" i="5"/>
  <c r="I5" i="5"/>
  <c r="H5" i="5"/>
  <c r="H5" i="8" s="1"/>
  <c r="G5" i="5"/>
  <c r="G5" i="8" s="1"/>
  <c r="F5" i="5"/>
  <c r="BV4" i="5"/>
  <c r="BU4" i="5"/>
  <c r="BU4" i="8" s="1"/>
  <c r="BT4" i="5"/>
  <c r="BT4" i="8" s="1"/>
  <c r="BS4" i="5"/>
  <c r="BR4" i="5"/>
  <c r="BQ4" i="5"/>
  <c r="BQ4" i="8" s="1"/>
  <c r="BP4" i="5"/>
  <c r="BP4" i="8" s="1"/>
  <c r="BO4" i="5"/>
  <c r="BN4" i="5"/>
  <c r="BM4" i="5"/>
  <c r="BM4" i="8" s="1"/>
  <c r="BL4" i="5"/>
  <c r="BL4" i="8" s="1"/>
  <c r="BK4" i="5"/>
  <c r="BJ4" i="5"/>
  <c r="BI4" i="5"/>
  <c r="BI4" i="8" s="1"/>
  <c r="BH4" i="5"/>
  <c r="BH4" i="8" s="1"/>
  <c r="BG4" i="5"/>
  <c r="BF4" i="5"/>
  <c r="BE4" i="5"/>
  <c r="BE4" i="8" s="1"/>
  <c r="BD4" i="5"/>
  <c r="BD4" i="8" s="1"/>
  <c r="BC4" i="5"/>
  <c r="BB4" i="5"/>
  <c r="BA4" i="5"/>
  <c r="BA4" i="8" s="1"/>
  <c r="AZ4" i="5"/>
  <c r="AZ4" i="8" s="1"/>
  <c r="AY4" i="5"/>
  <c r="AX4" i="5"/>
  <c r="AW4" i="5"/>
  <c r="AW4" i="8" s="1"/>
  <c r="AV4" i="5"/>
  <c r="AV4" i="8" s="1"/>
  <c r="AU4" i="5"/>
  <c r="AT4" i="5"/>
  <c r="AS4" i="5"/>
  <c r="AS4" i="8" s="1"/>
  <c r="AR4" i="5"/>
  <c r="AR4" i="8" s="1"/>
  <c r="AQ4" i="5"/>
  <c r="AP4" i="5"/>
  <c r="AO4" i="5"/>
  <c r="AN4" i="5"/>
  <c r="AN4" i="8" s="1"/>
  <c r="AM4" i="5"/>
  <c r="AL4" i="5"/>
  <c r="AK4" i="5"/>
  <c r="AK4" i="8" s="1"/>
  <c r="AJ4" i="5"/>
  <c r="AJ4" i="8" s="1"/>
  <c r="AI4" i="5"/>
  <c r="AH4" i="5"/>
  <c r="AG4" i="5"/>
  <c r="AG4" i="8" s="1"/>
  <c r="AF4" i="5"/>
  <c r="AF4" i="8" s="1"/>
  <c r="AE4" i="5"/>
  <c r="AD4" i="5"/>
  <c r="AC4" i="5"/>
  <c r="AC4" i="8" s="1"/>
  <c r="AB4" i="5"/>
  <c r="AA4" i="5"/>
  <c r="Z4" i="5"/>
  <c r="Y4" i="5"/>
  <c r="Y4" i="8" s="1"/>
  <c r="X4" i="5"/>
  <c r="W4" i="5"/>
  <c r="V4" i="5"/>
  <c r="U4" i="5"/>
  <c r="U4" i="8" s="1"/>
  <c r="T4" i="5"/>
  <c r="S4" i="5"/>
  <c r="R4" i="5"/>
  <c r="Q4" i="5"/>
  <c r="Q4" i="8" s="1"/>
  <c r="P4" i="5"/>
  <c r="O4" i="5"/>
  <c r="N4" i="5"/>
  <c r="M4" i="5"/>
  <c r="M4" i="8" s="1"/>
  <c r="L4" i="5"/>
  <c r="L4" i="8" s="1"/>
  <c r="K4" i="5"/>
  <c r="J4" i="5"/>
  <c r="I4" i="5"/>
  <c r="I4" i="8" s="1"/>
  <c r="H4" i="5"/>
  <c r="H4" i="8" s="1"/>
  <c r="G4" i="5"/>
  <c r="F4" i="5"/>
  <c r="BV3" i="5"/>
  <c r="BV3" i="8" s="1"/>
  <c r="BU3" i="5"/>
  <c r="BU3" i="8" s="1"/>
  <c r="BT3" i="5"/>
  <c r="BS3" i="5"/>
  <c r="BR3" i="5"/>
  <c r="BR3" i="8" s="1"/>
  <c r="BQ3" i="5"/>
  <c r="BQ3" i="8" s="1"/>
  <c r="BP3" i="5"/>
  <c r="BO3" i="5"/>
  <c r="BN3" i="5"/>
  <c r="BN3" i="8" s="1"/>
  <c r="BM3" i="5"/>
  <c r="BM3" i="8" s="1"/>
  <c r="BL3" i="5"/>
  <c r="BK3" i="5"/>
  <c r="BJ3" i="5"/>
  <c r="BJ3" i="8" s="1"/>
  <c r="BI3" i="5"/>
  <c r="BI3" i="8" s="1"/>
  <c r="BH3" i="5"/>
  <c r="BG3" i="5"/>
  <c r="BF3" i="5"/>
  <c r="BF3" i="8" s="1"/>
  <c r="BE3" i="5"/>
  <c r="BE3" i="8" s="1"/>
  <c r="BD3" i="5"/>
  <c r="BC3" i="5"/>
  <c r="BB3" i="5"/>
  <c r="BB3" i="8" s="1"/>
  <c r="BA3" i="5"/>
  <c r="BA3" i="8" s="1"/>
  <c r="AZ3" i="5"/>
  <c r="AY3" i="5"/>
  <c r="AX3" i="5"/>
  <c r="AX3" i="8" s="1"/>
  <c r="AW3" i="5"/>
  <c r="AW3" i="8" s="1"/>
  <c r="AV3" i="5"/>
  <c r="AU3" i="5"/>
  <c r="AT3" i="5"/>
  <c r="AS3" i="5"/>
  <c r="AS3" i="8" s="1"/>
  <c r="AR3" i="5"/>
  <c r="AQ3" i="5"/>
  <c r="AP3" i="5"/>
  <c r="AP3" i="8" s="1"/>
  <c r="AO3" i="5"/>
  <c r="AO3" i="8" s="1"/>
  <c r="AN3" i="5"/>
  <c r="AM3" i="5"/>
  <c r="AL3" i="5"/>
  <c r="AL3" i="8" s="1"/>
  <c r="AK3" i="5"/>
  <c r="AK3" i="8" s="1"/>
  <c r="AJ3" i="5"/>
  <c r="AI3" i="5"/>
  <c r="AH3" i="5"/>
  <c r="AH3" i="8" s="1"/>
  <c r="AG3" i="5"/>
  <c r="AG3" i="8" s="1"/>
  <c r="AF3" i="5"/>
  <c r="AE3" i="5"/>
  <c r="AD3" i="5"/>
  <c r="AD3" i="8" s="1"/>
  <c r="AC3" i="5"/>
  <c r="AC3" i="8" s="1"/>
  <c r="AB3" i="5"/>
  <c r="AA3" i="5"/>
  <c r="Z3" i="5"/>
  <c r="Z3" i="8" s="1"/>
  <c r="Y3" i="5"/>
  <c r="Y3" i="8" s="1"/>
  <c r="X3" i="5"/>
  <c r="W3" i="5"/>
  <c r="V3" i="5"/>
  <c r="V3" i="8" s="1"/>
  <c r="U3" i="5"/>
  <c r="U3" i="8" s="1"/>
  <c r="T3" i="5"/>
  <c r="S3" i="5"/>
  <c r="R3" i="5"/>
  <c r="R3" i="8" s="1"/>
  <c r="Q3" i="5"/>
  <c r="Q3" i="8" s="1"/>
  <c r="P3" i="5"/>
  <c r="O3" i="5"/>
  <c r="N3" i="5"/>
  <c r="N3" i="8" s="1"/>
  <c r="M3" i="5"/>
  <c r="L3" i="5"/>
  <c r="K3" i="5"/>
  <c r="J3" i="5"/>
  <c r="I3" i="5"/>
  <c r="I3" i="8" s="1"/>
  <c r="H3" i="5"/>
  <c r="G3" i="5"/>
  <c r="F3" i="5"/>
  <c r="F3" i="8" s="1"/>
  <c r="BV2" i="5"/>
  <c r="BV2" i="8" s="1"/>
  <c r="BU2" i="5"/>
  <c r="BT2" i="5"/>
  <c r="BS2" i="5"/>
  <c r="BS2" i="8" s="1"/>
  <c r="BR2" i="5"/>
  <c r="BR2" i="8" s="1"/>
  <c r="BQ2" i="5"/>
  <c r="BP2" i="5"/>
  <c r="BO2" i="5"/>
  <c r="BO2" i="8" s="1"/>
  <c r="BN2" i="5"/>
  <c r="BN2" i="8" s="1"/>
  <c r="BM2" i="5"/>
  <c r="BL2" i="5"/>
  <c r="BK2" i="5"/>
  <c r="BK2" i="8" s="1"/>
  <c r="BJ2" i="5"/>
  <c r="BJ2" i="8" s="1"/>
  <c r="BI2" i="5"/>
  <c r="BH2" i="5"/>
  <c r="BG2" i="5"/>
  <c r="BG2" i="8" s="1"/>
  <c r="BF2" i="5"/>
  <c r="BF2" i="8" s="1"/>
  <c r="BE2" i="5"/>
  <c r="BD2" i="5"/>
  <c r="BC2" i="5"/>
  <c r="BC2" i="8" s="1"/>
  <c r="BB2" i="5"/>
  <c r="BB2" i="8" s="1"/>
  <c r="BA2" i="5"/>
  <c r="AZ2" i="5"/>
  <c r="AY2" i="5"/>
  <c r="AY2" i="8" s="1"/>
  <c r="AX2" i="5"/>
  <c r="AX2" i="8" s="1"/>
  <c r="AW2" i="5"/>
  <c r="AV2" i="5"/>
  <c r="AU2" i="5"/>
  <c r="AU2" i="8" s="1"/>
  <c r="AT2" i="5"/>
  <c r="AT2" i="8" s="1"/>
  <c r="AS2" i="5"/>
  <c r="AR2" i="5"/>
  <c r="AQ2" i="5"/>
  <c r="AQ2" i="8" s="1"/>
  <c r="AP2" i="5"/>
  <c r="AP2" i="8" s="1"/>
  <c r="AO2" i="5"/>
  <c r="AN2" i="5"/>
  <c r="AM2" i="5"/>
  <c r="AL2" i="5"/>
  <c r="AL2" i="8" s="1"/>
  <c r="AK2" i="5"/>
  <c r="AJ2" i="5"/>
  <c r="AI2" i="5"/>
  <c r="AI2" i="8" s="1"/>
  <c r="AH2" i="5"/>
  <c r="AH2" i="8" s="1"/>
  <c r="AG2" i="5"/>
  <c r="AF2" i="5"/>
  <c r="AE2" i="5"/>
  <c r="AE2" i="8" s="1"/>
  <c r="AD2" i="5"/>
  <c r="AD2" i="8" s="1"/>
  <c r="AC2" i="5"/>
  <c r="AB2" i="5"/>
  <c r="AA2" i="5"/>
  <c r="AA2" i="8" s="1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J2" i="8" s="1"/>
  <c r="I2" i="5"/>
  <c r="H2" i="5"/>
  <c r="G2" i="5"/>
  <c r="F2" i="5"/>
  <c r="F2" i="8" s="1"/>
  <c r="A3" i="5"/>
  <c r="O777" i="5"/>
  <c r="S781" i="5"/>
  <c r="Q781" i="5"/>
  <c r="P781" i="5"/>
  <c r="S780" i="5"/>
  <c r="Q780" i="5"/>
  <c r="P780" i="5"/>
  <c r="S779" i="5"/>
  <c r="Q779" i="5"/>
  <c r="P779" i="5"/>
  <c r="S778" i="5"/>
  <c r="Q778" i="5"/>
  <c r="P778" i="5"/>
  <c r="S777" i="5"/>
  <c r="Q777" i="5"/>
  <c r="P777" i="5"/>
  <c r="O778" i="5"/>
  <c r="O779" i="5"/>
  <c r="O780" i="5"/>
  <c r="O781" i="5"/>
  <c r="BW774" i="5"/>
  <c r="BW775" i="5"/>
  <c r="BW776" i="5"/>
  <c r="BW782" i="5"/>
  <c r="BW783" i="5"/>
  <c r="BW789" i="5"/>
  <c r="BW790" i="5"/>
  <c r="BW793" i="5"/>
  <c r="BW794" i="5"/>
  <c r="BW797" i="5"/>
  <c r="BW798" i="5"/>
  <c r="BW799" i="5"/>
  <c r="BW802" i="5"/>
  <c r="BW803" i="5"/>
  <c r="BW804" i="5"/>
  <c r="BW805" i="5"/>
  <c r="BW810" i="5"/>
  <c r="BW811" i="5"/>
  <c r="BW814" i="5"/>
  <c r="BW815" i="5"/>
  <c r="BW820" i="5"/>
  <c r="BW821" i="5"/>
  <c r="BW824" i="5"/>
  <c r="BW825" i="5"/>
  <c r="BW826" i="5"/>
  <c r="BW827" i="5"/>
  <c r="BW828" i="5"/>
  <c r="BW832" i="5"/>
  <c r="BW847" i="5"/>
  <c r="BW856" i="5"/>
  <c r="BW858" i="5"/>
  <c r="BW859" i="5"/>
  <c r="BW860" i="5"/>
  <c r="N1527" i="5"/>
  <c r="O1535" i="5" s="1"/>
  <c r="C30" i="14" s="1"/>
  <c r="C59" i="14"/>
  <c r="O1531" i="5"/>
  <c r="O1530" i="5"/>
  <c r="D148" i="14"/>
  <c r="BJ82" i="14"/>
  <c r="BI82" i="14"/>
  <c r="BH82" i="14"/>
  <c r="BG82" i="14"/>
  <c r="BF82" i="14"/>
  <c r="BE82" i="14"/>
  <c r="BD82" i="14"/>
  <c r="BC82" i="14"/>
  <c r="BB82" i="14"/>
  <c r="BA82" i="14"/>
  <c r="AZ82" i="14"/>
  <c r="AX82" i="14"/>
  <c r="AW82" i="14"/>
  <c r="AV82" i="14"/>
  <c r="AU82" i="14"/>
  <c r="AT82" i="14"/>
  <c r="AS82" i="14"/>
  <c r="AR82" i="14"/>
  <c r="AQ82" i="14"/>
  <c r="AP82" i="14"/>
  <c r="AO82" i="14"/>
  <c r="AN82" i="14"/>
  <c r="AL82" i="14"/>
  <c r="AK82" i="14"/>
  <c r="AJ82" i="14"/>
  <c r="AI82" i="14"/>
  <c r="AH82" i="14"/>
  <c r="AG82" i="14"/>
  <c r="AF82" i="14"/>
  <c r="AE82" i="14"/>
  <c r="AD82" i="14"/>
  <c r="AC82" i="14"/>
  <c r="AB82" i="14"/>
  <c r="Z82" i="14"/>
  <c r="Y82" i="14"/>
  <c r="X82" i="14"/>
  <c r="W82" i="14"/>
  <c r="V82" i="14"/>
  <c r="U82" i="14"/>
  <c r="T82" i="14"/>
  <c r="S82" i="14"/>
  <c r="R82" i="14"/>
  <c r="Q82" i="14"/>
  <c r="P82" i="14"/>
  <c r="N82" i="14"/>
  <c r="M82" i="14"/>
  <c r="L82" i="14"/>
  <c r="K82" i="14"/>
  <c r="J82" i="14"/>
  <c r="I82" i="14"/>
  <c r="H82" i="14"/>
  <c r="G82" i="14"/>
  <c r="F82" i="14"/>
  <c r="E82" i="14"/>
  <c r="D82" i="14"/>
  <c r="BJ80" i="14"/>
  <c r="BI80" i="14"/>
  <c r="BH80" i="14"/>
  <c r="BG80" i="14"/>
  <c r="BF80" i="14"/>
  <c r="BE80" i="14"/>
  <c r="BD80" i="14"/>
  <c r="BC80" i="14"/>
  <c r="BB80" i="14"/>
  <c r="BA80" i="14"/>
  <c r="AZ80" i="14"/>
  <c r="AY80" i="14"/>
  <c r="AX80" i="14"/>
  <c r="AW80" i="14"/>
  <c r="AV80" i="14"/>
  <c r="AU80" i="14"/>
  <c r="AT80" i="14"/>
  <c r="AS80" i="14"/>
  <c r="AR80" i="14"/>
  <c r="AQ80" i="14"/>
  <c r="AP80" i="14"/>
  <c r="AO80" i="14"/>
  <c r="AN80" i="14"/>
  <c r="AM80" i="14"/>
  <c r="AL80" i="14"/>
  <c r="AK80" i="14"/>
  <c r="AJ80" i="14"/>
  <c r="AI80" i="14"/>
  <c r="AH80" i="14"/>
  <c r="AG80" i="14"/>
  <c r="AF80" i="14"/>
  <c r="AE80" i="14"/>
  <c r="AD80" i="14"/>
  <c r="AC80" i="14"/>
  <c r="AB80" i="14"/>
  <c r="AA80" i="14"/>
  <c r="Z80" i="14"/>
  <c r="Y80" i="14"/>
  <c r="X80" i="14"/>
  <c r="W80" i="14"/>
  <c r="V80" i="14"/>
  <c r="U80" i="14"/>
  <c r="T80" i="14"/>
  <c r="S80" i="14"/>
  <c r="R80" i="14"/>
  <c r="Q80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BJ79" i="14"/>
  <c r="BI79" i="14"/>
  <c r="BH79" i="14"/>
  <c r="BG79" i="14"/>
  <c r="BF79" i="14"/>
  <c r="BE79" i="14"/>
  <c r="BD79" i="14"/>
  <c r="BC79" i="14"/>
  <c r="BB79" i="14"/>
  <c r="BA79" i="14"/>
  <c r="AZ79" i="14"/>
  <c r="AY79" i="14"/>
  <c r="AX79" i="14"/>
  <c r="AW79" i="14"/>
  <c r="AV79" i="14"/>
  <c r="AU79" i="14"/>
  <c r="AT79" i="14"/>
  <c r="AS79" i="14"/>
  <c r="AR79" i="14"/>
  <c r="AQ79" i="14"/>
  <c r="AP79" i="14"/>
  <c r="AO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AB79" i="14"/>
  <c r="AA79" i="14"/>
  <c r="Z79" i="14"/>
  <c r="Y79" i="14"/>
  <c r="X79" i="14"/>
  <c r="W79" i="14"/>
  <c r="V79" i="14"/>
  <c r="U79" i="14"/>
  <c r="T79" i="14"/>
  <c r="S79" i="14"/>
  <c r="R79" i="14"/>
  <c r="Q79" i="14"/>
  <c r="P79" i="14"/>
  <c r="O79" i="14"/>
  <c r="N79" i="14"/>
  <c r="M79" i="14"/>
  <c r="L79" i="14"/>
  <c r="K79" i="14"/>
  <c r="J79" i="14"/>
  <c r="I79" i="14"/>
  <c r="H79" i="14"/>
  <c r="G79" i="14"/>
  <c r="F79" i="14"/>
  <c r="E79" i="14"/>
  <c r="D79" i="14"/>
  <c r="BJ78" i="14"/>
  <c r="BI78" i="14"/>
  <c r="BH78" i="14"/>
  <c r="BG78" i="14"/>
  <c r="BF78" i="14"/>
  <c r="BE78" i="14"/>
  <c r="BD78" i="14"/>
  <c r="BC78" i="14"/>
  <c r="BB78" i="14"/>
  <c r="BA78" i="14"/>
  <c r="AZ78" i="14"/>
  <c r="AY78" i="14"/>
  <c r="AX78" i="14"/>
  <c r="AW78" i="14"/>
  <c r="AV78" i="14"/>
  <c r="AU78" i="14"/>
  <c r="AT78" i="14"/>
  <c r="AS78" i="14"/>
  <c r="AR78" i="14"/>
  <c r="AQ78" i="14"/>
  <c r="AP78" i="14"/>
  <c r="AO78" i="14"/>
  <c r="AN78" i="14"/>
  <c r="AM78" i="14"/>
  <c r="AL78" i="14"/>
  <c r="AK78" i="14"/>
  <c r="AJ78" i="14"/>
  <c r="AI78" i="14"/>
  <c r="AH78" i="14"/>
  <c r="AG78" i="14"/>
  <c r="AF78" i="14"/>
  <c r="AE78" i="14"/>
  <c r="AD78" i="14"/>
  <c r="AC78" i="14"/>
  <c r="AB78" i="14"/>
  <c r="AA78" i="14"/>
  <c r="Z78" i="14"/>
  <c r="Y78" i="14"/>
  <c r="X78" i="14"/>
  <c r="W78" i="14"/>
  <c r="V78" i="14"/>
  <c r="U78" i="14"/>
  <c r="T78" i="14"/>
  <c r="S78" i="14"/>
  <c r="R78" i="14"/>
  <c r="Q78" i="14"/>
  <c r="P78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BJ77" i="14"/>
  <c r="BI77" i="14"/>
  <c r="BH77" i="14"/>
  <c r="BG77" i="14"/>
  <c r="BF77" i="14"/>
  <c r="BE77" i="14"/>
  <c r="BD77" i="14"/>
  <c r="BC77" i="14"/>
  <c r="BB77" i="14"/>
  <c r="BA77" i="14"/>
  <c r="AZ77" i="14"/>
  <c r="AY77" i="14"/>
  <c r="AX77" i="14"/>
  <c r="AW77" i="14"/>
  <c r="AV77" i="14"/>
  <c r="AU77" i="14"/>
  <c r="AT77" i="14"/>
  <c r="AS77" i="14"/>
  <c r="AR77" i="14"/>
  <c r="AQ77" i="14"/>
  <c r="AP77" i="14"/>
  <c r="AO77" i="14"/>
  <c r="AN77" i="14"/>
  <c r="AM77" i="14"/>
  <c r="AL77" i="14"/>
  <c r="AK77" i="14"/>
  <c r="AJ77" i="14"/>
  <c r="AI77" i="14"/>
  <c r="AH77" i="14"/>
  <c r="AG77" i="14"/>
  <c r="AF77" i="14"/>
  <c r="AE77" i="14"/>
  <c r="AD77" i="14"/>
  <c r="AC77" i="14"/>
  <c r="AB77" i="14"/>
  <c r="AA77" i="14"/>
  <c r="Z77" i="14"/>
  <c r="Y77" i="14"/>
  <c r="X77" i="14"/>
  <c r="W77" i="14"/>
  <c r="V77" i="14"/>
  <c r="U77" i="14"/>
  <c r="T77" i="14"/>
  <c r="S77" i="14"/>
  <c r="R77" i="14"/>
  <c r="Q77" i="14"/>
  <c r="P77" i="14"/>
  <c r="O77" i="14"/>
  <c r="N77" i="14"/>
  <c r="M77" i="14"/>
  <c r="L77" i="14"/>
  <c r="K77" i="14"/>
  <c r="J77" i="14"/>
  <c r="I77" i="14"/>
  <c r="H77" i="14"/>
  <c r="G77" i="14"/>
  <c r="F77" i="14"/>
  <c r="E77" i="14"/>
  <c r="D77" i="14"/>
  <c r="BK4" i="14"/>
  <c r="BK6" i="14"/>
  <c r="BK18" i="14"/>
  <c r="BK20" i="14"/>
  <c r="BK27" i="14"/>
  <c r="BK29" i="14"/>
  <c r="BK31" i="14"/>
  <c r="BK33" i="14"/>
  <c r="BK58" i="14"/>
  <c r="BK60" i="14"/>
  <c r="BK62" i="14"/>
  <c r="BK64" i="14"/>
  <c r="BK72" i="14"/>
  <c r="BK74" i="14"/>
  <c r="BK76" i="14"/>
  <c r="BK83" i="14"/>
  <c r="BK85" i="14"/>
  <c r="BK89" i="14"/>
  <c r="BK93" i="14"/>
  <c r="BK95" i="14"/>
  <c r="BK97" i="14"/>
  <c r="BK103" i="14"/>
  <c r="BK108" i="14"/>
  <c r="BK112" i="14"/>
  <c r="BK114" i="14"/>
  <c r="BK120" i="14"/>
  <c r="BK126" i="14"/>
  <c r="BK128" i="14"/>
  <c r="BK129" i="14"/>
  <c r="BK131" i="14"/>
  <c r="BK133" i="14"/>
  <c r="BK134" i="14"/>
  <c r="BK136" i="14"/>
  <c r="BK138" i="14"/>
  <c r="BK139" i="14"/>
  <c r="BK141" i="14"/>
  <c r="BK147" i="14"/>
  <c r="BK149" i="14"/>
  <c r="BK150" i="14"/>
  <c r="BK153" i="14"/>
  <c r="BK155" i="14"/>
  <c r="BK159" i="14"/>
  <c r="BK161" i="14"/>
  <c r="BK163" i="14"/>
  <c r="BK165" i="14"/>
  <c r="BK240" i="15"/>
  <c r="BK238" i="15"/>
  <c r="BK236" i="15"/>
  <c r="BK234" i="15"/>
  <c r="BK222" i="15"/>
  <c r="BK220" i="15"/>
  <c r="BK216" i="15"/>
  <c r="BK214" i="15"/>
  <c r="BK212" i="15"/>
  <c r="BK210" i="15"/>
  <c r="BK208" i="15"/>
  <c r="BK202" i="15"/>
  <c r="BK200" i="15"/>
  <c r="BK198" i="15"/>
  <c r="BK196" i="15"/>
  <c r="BK194" i="15"/>
  <c r="BK192" i="15"/>
  <c r="BK187" i="15"/>
  <c r="BK174" i="15"/>
  <c r="BK172" i="15"/>
  <c r="BK167" i="15"/>
  <c r="BK165" i="15"/>
  <c r="BK163" i="15"/>
  <c r="BK161" i="15"/>
  <c r="BK158" i="15"/>
  <c r="BK155" i="15"/>
  <c r="BK151" i="15"/>
  <c r="BK141" i="15"/>
  <c r="BK137" i="15"/>
  <c r="BK130" i="15"/>
  <c r="BK128" i="15"/>
  <c r="BK125" i="15"/>
  <c r="BK122" i="15"/>
  <c r="BK118" i="15"/>
  <c r="BK108" i="15"/>
  <c r="BK104" i="15"/>
  <c r="BK97" i="15"/>
  <c r="BK95" i="15"/>
  <c r="BK92" i="15"/>
  <c r="BK89" i="15"/>
  <c r="BK85" i="15"/>
  <c r="BK76" i="15"/>
  <c r="BK72" i="15"/>
  <c r="BK65" i="15"/>
  <c r="BK63" i="15"/>
  <c r="BK60" i="15"/>
  <c r="BK57" i="15"/>
  <c r="BK53" i="15"/>
  <c r="BK44" i="15"/>
  <c r="BK40" i="15"/>
  <c r="BK33" i="15"/>
  <c r="BK31" i="15"/>
  <c r="BK29" i="15"/>
  <c r="BK25" i="15"/>
  <c r="BK21" i="15"/>
  <c r="BK19" i="15"/>
  <c r="BK6" i="15"/>
  <c r="BK4" i="15"/>
  <c r="Z28" i="15"/>
  <c r="Y28" i="15"/>
  <c r="X28" i="15"/>
  <c r="W28" i="15"/>
  <c r="V28" i="15"/>
  <c r="U28" i="15"/>
  <c r="T28" i="15"/>
  <c r="S28" i="15"/>
  <c r="R28" i="15"/>
  <c r="Q28" i="15"/>
  <c r="F18" i="16" s="1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E75" i="14"/>
  <c r="E95" i="17"/>
  <c r="I75" i="14"/>
  <c r="I95" i="17"/>
  <c r="M75" i="14"/>
  <c r="M95" i="17"/>
  <c r="Q75" i="14"/>
  <c r="Q95" i="17"/>
  <c r="U75" i="14"/>
  <c r="U95" i="17"/>
  <c r="Y75" i="14"/>
  <c r="Y95" i="17"/>
  <c r="AC75" i="14"/>
  <c r="AC95" i="17"/>
  <c r="AG75" i="14"/>
  <c r="AG95" i="17"/>
  <c r="AK75" i="14"/>
  <c r="AK95" i="17"/>
  <c r="AO75" i="14"/>
  <c r="AO95" i="17"/>
  <c r="AS75" i="14"/>
  <c r="AS95" i="17"/>
  <c r="AW75" i="14"/>
  <c r="AW95" i="17"/>
  <c r="BA75" i="14"/>
  <c r="BA95" i="17"/>
  <c r="BE75" i="14"/>
  <c r="BE95" i="17"/>
  <c r="BI75" i="14"/>
  <c r="BI95" i="17"/>
  <c r="F75" i="14"/>
  <c r="F95" i="17"/>
  <c r="J75" i="14"/>
  <c r="J95" i="17"/>
  <c r="N75" i="14"/>
  <c r="N95" i="17"/>
  <c r="R75" i="14"/>
  <c r="R95" i="17"/>
  <c r="V75" i="14"/>
  <c r="V95" i="17"/>
  <c r="Z75" i="14"/>
  <c r="Z95" i="17"/>
  <c r="AD75" i="14"/>
  <c r="AD95" i="17"/>
  <c r="AH75" i="14"/>
  <c r="AH95" i="17"/>
  <c r="AL75" i="14"/>
  <c r="AL95" i="17"/>
  <c r="AP75" i="14"/>
  <c r="AP95" i="17"/>
  <c r="AT75" i="14"/>
  <c r="AT95" i="17"/>
  <c r="AX75" i="14"/>
  <c r="AX95" i="17"/>
  <c r="D75" i="14"/>
  <c r="D95" i="17"/>
  <c r="H75" i="14"/>
  <c r="H95" i="17"/>
  <c r="T75" i="14"/>
  <c r="T95" i="17"/>
  <c r="X75" i="14"/>
  <c r="X95" i="17"/>
  <c r="AJ75" i="14"/>
  <c r="AJ95" i="17"/>
  <c r="AN75" i="14"/>
  <c r="AN95" i="17"/>
  <c r="AZ75" i="14"/>
  <c r="AZ95" i="17"/>
  <c r="BD75" i="14"/>
  <c r="BD95" i="17"/>
  <c r="L75" i="14"/>
  <c r="L95" i="17"/>
  <c r="P75" i="14"/>
  <c r="P95" i="17"/>
  <c r="AB75" i="14"/>
  <c r="AB95" i="17"/>
  <c r="AF75" i="14"/>
  <c r="AF95" i="17"/>
  <c r="AR75" i="14"/>
  <c r="AR95" i="17"/>
  <c r="AV75" i="14"/>
  <c r="AV95" i="17"/>
  <c r="BH75" i="14"/>
  <c r="BH95" i="17"/>
  <c r="BB75" i="14"/>
  <c r="BB95" i="17"/>
  <c r="BF75" i="14"/>
  <c r="BF95" i="17"/>
  <c r="BJ75" i="14"/>
  <c r="BJ95" i="17"/>
  <c r="G75" i="14"/>
  <c r="G95" i="17"/>
  <c r="K75" i="14"/>
  <c r="K95" i="17"/>
  <c r="S75" i="14"/>
  <c r="S95" i="17"/>
  <c r="W75" i="14"/>
  <c r="W95" i="17"/>
  <c r="AE75" i="14"/>
  <c r="AE95" i="17"/>
  <c r="AI75" i="14"/>
  <c r="AI95" i="17"/>
  <c r="AQ75" i="14"/>
  <c r="AQ95" i="17"/>
  <c r="AU75" i="14"/>
  <c r="AU95" i="17"/>
  <c r="BC75" i="14"/>
  <c r="BC95" i="17"/>
  <c r="BG75" i="14"/>
  <c r="BG95" i="17"/>
  <c r="O1571" i="5"/>
  <c r="C69" i="14" s="1"/>
  <c r="O1570" i="5"/>
  <c r="C68" i="14" s="1"/>
  <c r="O1043" i="5"/>
  <c r="O1039" i="5"/>
  <c r="O1038" i="5"/>
  <c r="O1573" i="5"/>
  <c r="C71" i="14"/>
  <c r="O1572" i="5"/>
  <c r="C70" i="14" s="1"/>
  <c r="O1569" i="5"/>
  <c r="C67" i="14" s="1"/>
  <c r="C41" i="7"/>
  <c r="C42" i="7" s="1"/>
  <c r="C43" i="7" s="1"/>
  <c r="C40" i="7"/>
  <c r="C107" i="13"/>
  <c r="BV1260" i="5"/>
  <c r="BV1284" i="5" s="1"/>
  <c r="BU1260" i="5"/>
  <c r="BU1284" i="5" s="1"/>
  <c r="BV1303" i="5" s="1"/>
  <c r="BT1260" i="5"/>
  <c r="BT1284" i="5" s="1"/>
  <c r="BS1260" i="5"/>
  <c r="BS1284" i="5" s="1"/>
  <c r="BT1303" i="5" s="1"/>
  <c r="BR1260" i="5"/>
  <c r="BR1284" i="5" s="1"/>
  <c r="BS1303" i="5" s="1"/>
  <c r="BQ1260" i="5"/>
  <c r="BQ1284" i="5" s="1"/>
  <c r="BR1303" i="5" s="1"/>
  <c r="BP1260" i="5"/>
  <c r="BP1284" i="5" s="1"/>
  <c r="BQ1303" i="5" s="1"/>
  <c r="BO1260" i="5"/>
  <c r="BO1284" i="5" s="1"/>
  <c r="BP1303" i="5" s="1"/>
  <c r="BN1260" i="5"/>
  <c r="BN1284" i="5" s="1"/>
  <c r="BO1303" i="5" s="1"/>
  <c r="BM1260" i="5"/>
  <c r="BM1284" i="5" s="1"/>
  <c r="BN1303" i="5" s="1"/>
  <c r="BL1260" i="5"/>
  <c r="BL1284" i="5" s="1"/>
  <c r="BM1303" i="5" s="1"/>
  <c r="BK1260" i="5"/>
  <c r="BK1284" i="5" s="1"/>
  <c r="BL1303" i="5" s="1"/>
  <c r="BJ1260" i="5"/>
  <c r="BJ1284" i="5" s="1"/>
  <c r="BK1303" i="5" s="1"/>
  <c r="BI1260" i="5"/>
  <c r="BI1284" i="5" s="1"/>
  <c r="BJ1303" i="5" s="1"/>
  <c r="BH1260" i="5"/>
  <c r="BH1284" i="5" s="1"/>
  <c r="BI1303" i="5" s="1"/>
  <c r="BG1260" i="5"/>
  <c r="BG1284" i="5" s="1"/>
  <c r="BH1303" i="5" s="1"/>
  <c r="BF1260" i="5"/>
  <c r="BF1284" i="5" s="1"/>
  <c r="BG1303" i="5" s="1"/>
  <c r="BE1260" i="5"/>
  <c r="BE1284" i="5" s="1"/>
  <c r="BF1303" i="5" s="1"/>
  <c r="BD1260" i="5"/>
  <c r="BD1284" i="5" s="1"/>
  <c r="BE1303" i="5" s="1"/>
  <c r="BC1260" i="5"/>
  <c r="BC1284" i="5" s="1"/>
  <c r="BD1303" i="5" s="1"/>
  <c r="BB1260" i="5"/>
  <c r="BB1284" i="5" s="1"/>
  <c r="BC1303" i="5" s="1"/>
  <c r="BA1260" i="5"/>
  <c r="BA1284" i="5" s="1"/>
  <c r="BB1303" i="5" s="1"/>
  <c r="AZ1260" i="5"/>
  <c r="AZ1284" i="5" s="1"/>
  <c r="BA1303" i="5" s="1"/>
  <c r="AY1260" i="5"/>
  <c r="AY1284" i="5" s="1"/>
  <c r="AZ1303" i="5" s="1"/>
  <c r="AX1260" i="5"/>
  <c r="AX1284" i="5" s="1"/>
  <c r="AY1303" i="5" s="1"/>
  <c r="AW1260" i="5"/>
  <c r="AW1284" i="5" s="1"/>
  <c r="AX1303" i="5" s="1"/>
  <c r="AV1260" i="5"/>
  <c r="AV1284" i="5" s="1"/>
  <c r="AW1303" i="5" s="1"/>
  <c r="AU1260" i="5"/>
  <c r="AU1284" i="5" s="1"/>
  <c r="AV1303" i="5" s="1"/>
  <c r="AT1260" i="5"/>
  <c r="AT1284" i="5" s="1"/>
  <c r="AU1303" i="5" s="1"/>
  <c r="AS1260" i="5"/>
  <c r="AS1284" i="5" s="1"/>
  <c r="AT1303" i="5" s="1"/>
  <c r="AR1260" i="5"/>
  <c r="AR1284" i="5" s="1"/>
  <c r="AS1303" i="5" s="1"/>
  <c r="AQ1260" i="5"/>
  <c r="AQ1284" i="5" s="1"/>
  <c r="AR1303" i="5" s="1"/>
  <c r="AP1260" i="5"/>
  <c r="AP1284" i="5" s="1"/>
  <c r="AQ1303" i="5" s="1"/>
  <c r="AO1260" i="5"/>
  <c r="AO1284" i="5" s="1"/>
  <c r="AP1303" i="5" s="1"/>
  <c r="AN1260" i="5"/>
  <c r="AN1284" i="5" s="1"/>
  <c r="AO1303" i="5" s="1"/>
  <c r="AM1260" i="5"/>
  <c r="AM1284" i="5" s="1"/>
  <c r="AN1303" i="5" s="1"/>
  <c r="AL1260" i="5"/>
  <c r="AL1284" i="5" s="1"/>
  <c r="AM1303" i="5" s="1"/>
  <c r="AK1260" i="5"/>
  <c r="AK1284" i="5" s="1"/>
  <c r="AL1303" i="5" s="1"/>
  <c r="AJ1260" i="5"/>
  <c r="AJ1284" i="5" s="1"/>
  <c r="AK1303" i="5" s="1"/>
  <c r="AI1260" i="5"/>
  <c r="AI1284" i="5" s="1"/>
  <c r="AJ1303" i="5" s="1"/>
  <c r="AH1260" i="5"/>
  <c r="AH1284" i="5" s="1"/>
  <c r="AI1303" i="5" s="1"/>
  <c r="AG1260" i="5"/>
  <c r="AG1284" i="5" s="1"/>
  <c r="AH1303" i="5" s="1"/>
  <c r="AF1260" i="5"/>
  <c r="AF1284" i="5" s="1"/>
  <c r="AG1303" i="5" s="1"/>
  <c r="AE1260" i="5"/>
  <c r="AE1284" i="5" s="1"/>
  <c r="AF1303" i="5" s="1"/>
  <c r="AD1260" i="5"/>
  <c r="AD1284" i="5" s="1"/>
  <c r="AE1303" i="5" s="1"/>
  <c r="AC1260" i="5"/>
  <c r="AC1284" i="5" s="1"/>
  <c r="AD1303" i="5" s="1"/>
  <c r="AB1260" i="5"/>
  <c r="AB1284" i="5" s="1"/>
  <c r="AC1303" i="5" s="1"/>
  <c r="AA1260" i="5"/>
  <c r="AA1284" i="5" s="1"/>
  <c r="AB1303" i="5" s="1"/>
  <c r="Z1260" i="5"/>
  <c r="Z1284" i="5" s="1"/>
  <c r="AA1303" i="5" s="1"/>
  <c r="Y1260" i="5"/>
  <c r="Y1284" i="5" s="1"/>
  <c r="Z1303" i="5" s="1"/>
  <c r="X1260" i="5"/>
  <c r="X1284" i="5" s="1"/>
  <c r="Y1303" i="5" s="1"/>
  <c r="W1260" i="5"/>
  <c r="W1284" i="5" s="1"/>
  <c r="X1303" i="5" s="1"/>
  <c r="V1260" i="5"/>
  <c r="V1284" i="5" s="1"/>
  <c r="W1303" i="5" s="1"/>
  <c r="U1260" i="5"/>
  <c r="U1284" i="5" s="1"/>
  <c r="V1303" i="5" s="1"/>
  <c r="T1260" i="5"/>
  <c r="T1284" i="5" s="1"/>
  <c r="U1303" i="5" s="1"/>
  <c r="S1260" i="5"/>
  <c r="R1260" i="5"/>
  <c r="R1284" i="5" s="1"/>
  <c r="S1303" i="5" s="1"/>
  <c r="Q1260" i="5"/>
  <c r="Q1284" i="5" s="1"/>
  <c r="R1303" i="5" s="1"/>
  <c r="P1260" i="5"/>
  <c r="P1284" i="5" s="1"/>
  <c r="Q1303" i="5" s="1"/>
  <c r="O1389" i="5"/>
  <c r="D191" i="15"/>
  <c r="C191" i="15"/>
  <c r="D87" i="13"/>
  <c r="C80" i="14"/>
  <c r="D86" i="13"/>
  <c r="BJ190" i="15"/>
  <c r="BI190" i="15"/>
  <c r="BH190" i="15"/>
  <c r="BG190" i="15"/>
  <c r="BF190" i="15"/>
  <c r="BE190" i="15"/>
  <c r="BD190" i="15"/>
  <c r="BC190" i="15"/>
  <c r="BB190" i="15"/>
  <c r="BA190" i="15"/>
  <c r="AZ190" i="15"/>
  <c r="AY190" i="15"/>
  <c r="AX190" i="15"/>
  <c r="AW190" i="15"/>
  <c r="AV190" i="15"/>
  <c r="AU190" i="15"/>
  <c r="AT190" i="15"/>
  <c r="AS190" i="15"/>
  <c r="AR190" i="15"/>
  <c r="AQ190" i="15"/>
  <c r="AP190" i="15"/>
  <c r="AO190" i="15"/>
  <c r="AN190" i="15"/>
  <c r="AM190" i="15"/>
  <c r="AL190" i="15"/>
  <c r="AK190" i="15"/>
  <c r="AJ190" i="15"/>
  <c r="AI190" i="15"/>
  <c r="AH190" i="15"/>
  <c r="AG190" i="15"/>
  <c r="AF190" i="15"/>
  <c r="AE190" i="15"/>
  <c r="AD190" i="15"/>
  <c r="AC190" i="15"/>
  <c r="AB190" i="15"/>
  <c r="AA190" i="15"/>
  <c r="Z190" i="15"/>
  <c r="Y190" i="15"/>
  <c r="X190" i="15"/>
  <c r="W190" i="15"/>
  <c r="V190" i="15"/>
  <c r="U190" i="15"/>
  <c r="T190" i="15"/>
  <c r="S190" i="15"/>
  <c r="R190" i="15"/>
  <c r="Q190" i="15"/>
  <c r="P190" i="15"/>
  <c r="O190" i="15"/>
  <c r="BJ170" i="15"/>
  <c r="BI170" i="15"/>
  <c r="BH170" i="15"/>
  <c r="BG170" i="15"/>
  <c r="BF170" i="15"/>
  <c r="BE170" i="15"/>
  <c r="BD170" i="15"/>
  <c r="BC170" i="15"/>
  <c r="BB170" i="15"/>
  <c r="BA170" i="15"/>
  <c r="AZ170" i="15"/>
  <c r="AY170" i="15"/>
  <c r="AX170" i="15"/>
  <c r="AW170" i="15"/>
  <c r="AV170" i="15"/>
  <c r="AU170" i="15"/>
  <c r="AT170" i="15"/>
  <c r="AS170" i="15"/>
  <c r="AR170" i="15"/>
  <c r="AQ170" i="15"/>
  <c r="AP170" i="15"/>
  <c r="AO170" i="15"/>
  <c r="AN170" i="15"/>
  <c r="AM170" i="15"/>
  <c r="AL170" i="15"/>
  <c r="AK170" i="15"/>
  <c r="AJ170" i="15"/>
  <c r="AI170" i="15"/>
  <c r="AH170" i="15"/>
  <c r="AG170" i="15"/>
  <c r="AF170" i="15"/>
  <c r="AE170" i="15"/>
  <c r="AD170" i="15"/>
  <c r="AC170" i="15"/>
  <c r="AB170" i="15"/>
  <c r="AA170" i="15"/>
  <c r="Z170" i="15"/>
  <c r="Y170" i="15"/>
  <c r="X170" i="15"/>
  <c r="W170" i="15"/>
  <c r="V170" i="15"/>
  <c r="U170" i="15"/>
  <c r="T170" i="15"/>
  <c r="S170" i="15"/>
  <c r="R170" i="15"/>
  <c r="Q170" i="15"/>
  <c r="P170" i="15"/>
  <c r="O170" i="15"/>
  <c r="C79" i="14"/>
  <c r="BK79" i="14"/>
  <c r="D82" i="13"/>
  <c r="BJ145" i="15"/>
  <c r="BI145" i="15"/>
  <c r="BH145" i="15"/>
  <c r="BG145" i="15"/>
  <c r="BF145" i="15"/>
  <c r="BE145" i="15"/>
  <c r="BD145" i="15"/>
  <c r="BC145" i="15"/>
  <c r="BB145" i="15"/>
  <c r="BA145" i="15"/>
  <c r="AZ145" i="15"/>
  <c r="AY145" i="15"/>
  <c r="AX145" i="15"/>
  <c r="AW145" i="15"/>
  <c r="AV145" i="15"/>
  <c r="AU145" i="15"/>
  <c r="AT145" i="15"/>
  <c r="AS145" i="15"/>
  <c r="AR145" i="15"/>
  <c r="AQ145" i="15"/>
  <c r="AP145" i="15"/>
  <c r="AO145" i="15"/>
  <c r="AN145" i="15"/>
  <c r="AM145" i="15"/>
  <c r="AL145" i="15"/>
  <c r="AK145" i="15"/>
  <c r="AJ145" i="15"/>
  <c r="AI145" i="15"/>
  <c r="AH145" i="15"/>
  <c r="AG145" i="15"/>
  <c r="AF145" i="15"/>
  <c r="AE145" i="15"/>
  <c r="AD145" i="15"/>
  <c r="AC145" i="15"/>
  <c r="AB145" i="15"/>
  <c r="AA145" i="15"/>
  <c r="Z145" i="15"/>
  <c r="Y145" i="15"/>
  <c r="X145" i="15"/>
  <c r="W145" i="15"/>
  <c r="V145" i="15"/>
  <c r="U145" i="15"/>
  <c r="T145" i="15"/>
  <c r="S145" i="15"/>
  <c r="R145" i="15"/>
  <c r="Q145" i="15"/>
  <c r="BJ112" i="15"/>
  <c r="BI112" i="15"/>
  <c r="BH112" i="15"/>
  <c r="BG112" i="15"/>
  <c r="BF112" i="15"/>
  <c r="BE112" i="15"/>
  <c r="BD112" i="15"/>
  <c r="BC112" i="15"/>
  <c r="BB112" i="15"/>
  <c r="BA112" i="15"/>
  <c r="AZ112" i="15"/>
  <c r="AY112" i="15"/>
  <c r="AX112" i="15"/>
  <c r="AW112" i="15"/>
  <c r="AV112" i="15"/>
  <c r="AU112" i="15"/>
  <c r="AT112" i="15"/>
  <c r="AS112" i="15"/>
  <c r="AR112" i="15"/>
  <c r="AQ112" i="15"/>
  <c r="AP112" i="15"/>
  <c r="AO112" i="15"/>
  <c r="AN112" i="15"/>
  <c r="AM112" i="15"/>
  <c r="AL112" i="15"/>
  <c r="AK112" i="15"/>
  <c r="AJ112" i="15"/>
  <c r="AI112" i="15"/>
  <c r="AH112" i="15"/>
  <c r="AG112" i="15"/>
  <c r="AF112" i="15"/>
  <c r="AE112" i="15"/>
  <c r="AD112" i="15"/>
  <c r="AC112" i="15"/>
  <c r="AB112" i="15"/>
  <c r="AA112" i="15"/>
  <c r="Z112" i="15"/>
  <c r="Y112" i="15"/>
  <c r="X112" i="15"/>
  <c r="W112" i="15"/>
  <c r="V112" i="15"/>
  <c r="U112" i="15"/>
  <c r="T112" i="15"/>
  <c r="S112" i="15"/>
  <c r="R112" i="15"/>
  <c r="Q112" i="15"/>
  <c r="BJ80" i="15"/>
  <c r="BI80" i="15"/>
  <c r="BH80" i="15"/>
  <c r="BG80" i="15"/>
  <c r="BF80" i="15"/>
  <c r="BE80" i="15"/>
  <c r="BD80" i="15"/>
  <c r="BC80" i="15"/>
  <c r="BB80" i="15"/>
  <c r="BA80" i="15"/>
  <c r="AZ80" i="15"/>
  <c r="AY80" i="15"/>
  <c r="AX80" i="15"/>
  <c r="AW80" i="15"/>
  <c r="AV80" i="15"/>
  <c r="AU80" i="15"/>
  <c r="AT80" i="15"/>
  <c r="AS80" i="15"/>
  <c r="AR80" i="15"/>
  <c r="AQ80" i="15"/>
  <c r="AP80" i="15"/>
  <c r="AO80" i="15"/>
  <c r="AN80" i="15"/>
  <c r="AM80" i="15"/>
  <c r="AL80" i="15"/>
  <c r="AK80" i="15"/>
  <c r="AJ80" i="15"/>
  <c r="AI80" i="15"/>
  <c r="AH80" i="15"/>
  <c r="AG80" i="15"/>
  <c r="AF80" i="15"/>
  <c r="AE80" i="15"/>
  <c r="AD80" i="15"/>
  <c r="AC80" i="15"/>
  <c r="AB80" i="15"/>
  <c r="AA80" i="15"/>
  <c r="Z80" i="15"/>
  <c r="Y80" i="15"/>
  <c r="X80" i="15"/>
  <c r="W80" i="15"/>
  <c r="V80" i="15"/>
  <c r="U80" i="15"/>
  <c r="T80" i="15"/>
  <c r="S80" i="15"/>
  <c r="R80" i="15"/>
  <c r="Q80" i="15"/>
  <c r="BJ48" i="15"/>
  <c r="BI48" i="15"/>
  <c r="BH48" i="15"/>
  <c r="BG48" i="15"/>
  <c r="BF48" i="15"/>
  <c r="BE48" i="15"/>
  <c r="BD48" i="15"/>
  <c r="BC48" i="15"/>
  <c r="BB48" i="15"/>
  <c r="BA48" i="15"/>
  <c r="AZ48" i="15"/>
  <c r="AY48" i="15"/>
  <c r="AX48" i="15"/>
  <c r="AW48" i="15"/>
  <c r="AV48" i="15"/>
  <c r="AU48" i="15"/>
  <c r="AT48" i="15"/>
  <c r="AS48" i="15"/>
  <c r="AR48" i="15"/>
  <c r="AQ48" i="15"/>
  <c r="AP48" i="15"/>
  <c r="AO48" i="15"/>
  <c r="AN48" i="15"/>
  <c r="AM48" i="15"/>
  <c r="AL48" i="15"/>
  <c r="AK48" i="15"/>
  <c r="AJ48" i="15"/>
  <c r="AI48" i="15"/>
  <c r="AH48" i="15"/>
  <c r="AG48" i="15"/>
  <c r="AF48" i="15"/>
  <c r="AE48" i="15"/>
  <c r="AD48" i="15"/>
  <c r="AC48" i="15"/>
  <c r="AB48" i="15"/>
  <c r="AA48" i="15"/>
  <c r="Z48" i="15"/>
  <c r="Y48" i="15"/>
  <c r="X48" i="15"/>
  <c r="W48" i="15"/>
  <c r="V48" i="15"/>
  <c r="U48" i="15"/>
  <c r="T48" i="15"/>
  <c r="S48" i="15"/>
  <c r="R48" i="15"/>
  <c r="Q48" i="15"/>
  <c r="C78" i="14"/>
  <c r="BK78" i="14"/>
  <c r="D78" i="13"/>
  <c r="C77" i="14"/>
  <c r="BK77" i="14"/>
  <c r="D74" i="13"/>
  <c r="BJ125" i="14"/>
  <c r="BI125" i="14"/>
  <c r="BH125" i="14"/>
  <c r="BG125" i="14"/>
  <c r="BF125" i="14"/>
  <c r="BE125" i="14"/>
  <c r="BD125" i="14"/>
  <c r="BC125" i="14"/>
  <c r="BB125" i="14"/>
  <c r="BA125" i="14"/>
  <c r="AZ125" i="14"/>
  <c r="AY125" i="14"/>
  <c r="BJ124" i="14"/>
  <c r="BI124" i="14"/>
  <c r="BH124" i="14"/>
  <c r="BG124" i="14"/>
  <c r="BF124" i="14"/>
  <c r="BE124" i="14"/>
  <c r="BD124" i="14"/>
  <c r="BC124" i="14"/>
  <c r="BB124" i="14"/>
  <c r="BA124" i="14"/>
  <c r="AZ124" i="14"/>
  <c r="AY124" i="14"/>
  <c r="AW124" i="14"/>
  <c r="AV124" i="14"/>
  <c r="AU124" i="14"/>
  <c r="AT124" i="14"/>
  <c r="AS124" i="14"/>
  <c r="AR124" i="14"/>
  <c r="AQ124" i="14"/>
  <c r="AP124" i="14"/>
  <c r="AO124" i="14"/>
  <c r="AN124" i="14"/>
  <c r="AM124" i="14"/>
  <c r="AL124" i="14"/>
  <c r="AK124" i="14"/>
  <c r="AJ124" i="14"/>
  <c r="AI124" i="14"/>
  <c r="AH124" i="14"/>
  <c r="AG124" i="14"/>
  <c r="AF124" i="14"/>
  <c r="AE124" i="14"/>
  <c r="AD124" i="14"/>
  <c r="AC124" i="14"/>
  <c r="AB124" i="14"/>
  <c r="AA124" i="14"/>
  <c r="Z124" i="14"/>
  <c r="Y124" i="14"/>
  <c r="X124" i="14"/>
  <c r="W124" i="14"/>
  <c r="V124" i="14"/>
  <c r="U124" i="14"/>
  <c r="T124" i="14"/>
  <c r="S124" i="14"/>
  <c r="R124" i="14"/>
  <c r="Q124" i="14"/>
  <c r="P124" i="14"/>
  <c r="O124" i="14"/>
  <c r="N124" i="14"/>
  <c r="M124" i="14"/>
  <c r="L124" i="14"/>
  <c r="K124" i="14"/>
  <c r="J124" i="14"/>
  <c r="I124" i="14"/>
  <c r="H124" i="14"/>
  <c r="G124" i="14"/>
  <c r="F124" i="14"/>
  <c r="E124" i="14"/>
  <c r="D124" i="14"/>
  <c r="BJ123" i="14"/>
  <c r="BI123" i="14"/>
  <c r="BH123" i="14"/>
  <c r="BG123" i="14"/>
  <c r="BF123" i="14"/>
  <c r="BE123" i="14"/>
  <c r="BD123" i="14"/>
  <c r="BC123" i="14"/>
  <c r="BB123" i="14"/>
  <c r="BA123" i="14"/>
  <c r="AZ123" i="14"/>
  <c r="AY123" i="14"/>
  <c r="BJ122" i="14"/>
  <c r="BI122" i="14"/>
  <c r="BH122" i="14"/>
  <c r="BG122" i="14"/>
  <c r="BF122" i="14"/>
  <c r="BE122" i="14"/>
  <c r="BD122" i="14"/>
  <c r="BC122" i="14"/>
  <c r="BB122" i="14"/>
  <c r="BA122" i="14"/>
  <c r="AZ122" i="14"/>
  <c r="AY122" i="14"/>
  <c r="AX122" i="14"/>
  <c r="AW122" i="14"/>
  <c r="AV122" i="14"/>
  <c r="AU122" i="14"/>
  <c r="AT122" i="14"/>
  <c r="AS122" i="14"/>
  <c r="AR122" i="14"/>
  <c r="AQ122" i="14"/>
  <c r="AP122" i="14"/>
  <c r="AO122" i="14"/>
  <c r="AN122" i="14"/>
  <c r="AM122" i="14"/>
  <c r="AL122" i="14"/>
  <c r="AK122" i="14"/>
  <c r="AJ122" i="14"/>
  <c r="AI122" i="14"/>
  <c r="AH122" i="14"/>
  <c r="AG122" i="14"/>
  <c r="AF122" i="14"/>
  <c r="AE122" i="14"/>
  <c r="AD122" i="14"/>
  <c r="AC122" i="14"/>
  <c r="AB122" i="14"/>
  <c r="AA122" i="14"/>
  <c r="Z122" i="14"/>
  <c r="Y122" i="14"/>
  <c r="X122" i="14"/>
  <c r="W122" i="14"/>
  <c r="V122" i="14"/>
  <c r="U122" i="14"/>
  <c r="T122" i="14"/>
  <c r="S122" i="14"/>
  <c r="R122" i="14"/>
  <c r="Q122" i="14"/>
  <c r="P122" i="14"/>
  <c r="O122" i="14"/>
  <c r="N122" i="14"/>
  <c r="M122" i="14"/>
  <c r="L122" i="14"/>
  <c r="K122" i="14"/>
  <c r="J122" i="14"/>
  <c r="I122" i="14"/>
  <c r="H122" i="14"/>
  <c r="G122" i="14"/>
  <c r="F122" i="14"/>
  <c r="E122" i="14"/>
  <c r="D122" i="14"/>
  <c r="C124" i="14"/>
  <c r="C122" i="14"/>
  <c r="BJ229" i="15"/>
  <c r="BI229" i="15"/>
  <c r="BH229" i="15"/>
  <c r="BG229" i="15"/>
  <c r="BF229" i="15"/>
  <c r="BE229" i="15"/>
  <c r="BD229" i="15"/>
  <c r="BC229" i="15"/>
  <c r="BB229" i="15"/>
  <c r="BA229" i="15"/>
  <c r="AZ229" i="15"/>
  <c r="AY229" i="15"/>
  <c r="D175" i="13"/>
  <c r="D174" i="13"/>
  <c r="D203" i="13"/>
  <c r="C228" i="15"/>
  <c r="D119" i="14"/>
  <c r="BJ118" i="14"/>
  <c r="BI118" i="14"/>
  <c r="BH118" i="14"/>
  <c r="BG118" i="14"/>
  <c r="BF118" i="14"/>
  <c r="BE118" i="14"/>
  <c r="BD118" i="14"/>
  <c r="BC118" i="14"/>
  <c r="BB118" i="14"/>
  <c r="BA118" i="14"/>
  <c r="AZ118" i="14"/>
  <c r="AY118" i="14"/>
  <c r="AX118" i="14"/>
  <c r="AW118" i="14"/>
  <c r="AV118" i="14"/>
  <c r="AU118" i="14"/>
  <c r="AT118" i="14"/>
  <c r="AS118" i="14"/>
  <c r="AR118" i="14"/>
  <c r="AQ118" i="14"/>
  <c r="AP118" i="14"/>
  <c r="AO118" i="14"/>
  <c r="AN118" i="14"/>
  <c r="AM118" i="14"/>
  <c r="AL118" i="14"/>
  <c r="AK118" i="14"/>
  <c r="AJ118" i="14"/>
  <c r="AI118" i="14"/>
  <c r="AH118" i="14"/>
  <c r="AG118" i="14"/>
  <c r="AF118" i="14"/>
  <c r="AE118" i="14"/>
  <c r="AD118" i="14"/>
  <c r="AC118" i="14"/>
  <c r="AB118" i="14"/>
  <c r="AA118" i="14"/>
  <c r="Z118" i="14"/>
  <c r="Y118" i="14"/>
  <c r="X118" i="14"/>
  <c r="W118" i="14"/>
  <c r="V118" i="14"/>
  <c r="U118" i="14"/>
  <c r="T118" i="14"/>
  <c r="S118" i="14"/>
  <c r="R118" i="14"/>
  <c r="Q118" i="14"/>
  <c r="P118" i="14"/>
  <c r="O118" i="14"/>
  <c r="N118" i="14"/>
  <c r="M118" i="14"/>
  <c r="L118" i="14"/>
  <c r="K118" i="14"/>
  <c r="J118" i="14"/>
  <c r="I118" i="14"/>
  <c r="H118" i="14"/>
  <c r="G118" i="14"/>
  <c r="F118" i="14"/>
  <c r="E118" i="14"/>
  <c r="D118" i="14"/>
  <c r="BJ117" i="14"/>
  <c r="BH117" i="14"/>
  <c r="BG117" i="14"/>
  <c r="BE117" i="14"/>
  <c r="BD117" i="14"/>
  <c r="BB117" i="14"/>
  <c r="BA117" i="14"/>
  <c r="AY117" i="14"/>
  <c r="AX117" i="14"/>
  <c r="AV117" i="14"/>
  <c r="AU117" i="14"/>
  <c r="AS117" i="14"/>
  <c r="AR117" i="14"/>
  <c r="AP117" i="14"/>
  <c r="AO117" i="14"/>
  <c r="AM117" i="14"/>
  <c r="AL117" i="14"/>
  <c r="AJ117" i="14"/>
  <c r="AI117" i="14"/>
  <c r="AG117" i="14"/>
  <c r="AF117" i="14"/>
  <c r="AD117" i="14"/>
  <c r="AC117" i="14"/>
  <c r="AA117" i="14"/>
  <c r="Z117" i="14"/>
  <c r="X117" i="14"/>
  <c r="W117" i="14"/>
  <c r="U117" i="14"/>
  <c r="T117" i="14"/>
  <c r="R117" i="14"/>
  <c r="Q117" i="14"/>
  <c r="O117" i="14"/>
  <c r="N117" i="14"/>
  <c r="L117" i="14"/>
  <c r="K117" i="14"/>
  <c r="I117" i="14"/>
  <c r="H117" i="14"/>
  <c r="F117" i="14"/>
  <c r="E117" i="14"/>
  <c r="D117" i="14"/>
  <c r="BJ116" i="14"/>
  <c r="BI116" i="14"/>
  <c r="BH116" i="14"/>
  <c r="BG116" i="14"/>
  <c r="BF116" i="14"/>
  <c r="BE116" i="14"/>
  <c r="BD116" i="14"/>
  <c r="BC116" i="14"/>
  <c r="BB116" i="14"/>
  <c r="BA116" i="14"/>
  <c r="AZ116" i="14"/>
  <c r="AY116" i="14"/>
  <c r="AX116" i="14"/>
  <c r="AW116" i="14"/>
  <c r="AV116" i="14"/>
  <c r="AU116" i="14"/>
  <c r="AT116" i="14"/>
  <c r="AS116" i="14"/>
  <c r="AR116" i="14"/>
  <c r="AQ116" i="14"/>
  <c r="AP116" i="14"/>
  <c r="AO116" i="14"/>
  <c r="AN116" i="14"/>
  <c r="AM116" i="14"/>
  <c r="AL116" i="14"/>
  <c r="AK116" i="14"/>
  <c r="AJ116" i="14"/>
  <c r="AI116" i="14"/>
  <c r="AH116" i="14"/>
  <c r="AG116" i="14"/>
  <c r="AF116" i="14"/>
  <c r="AE116" i="14"/>
  <c r="AD116" i="14"/>
  <c r="AC116" i="14"/>
  <c r="AB116" i="14"/>
  <c r="AA116" i="14"/>
  <c r="Z116" i="14"/>
  <c r="Y116" i="14"/>
  <c r="X116" i="14"/>
  <c r="W116" i="14"/>
  <c r="V116" i="14"/>
  <c r="U116" i="14"/>
  <c r="T116" i="14"/>
  <c r="S116" i="14"/>
  <c r="R116" i="14"/>
  <c r="Q116" i="14"/>
  <c r="P116" i="14"/>
  <c r="O116" i="14"/>
  <c r="N116" i="14"/>
  <c r="M116" i="14"/>
  <c r="L116" i="14"/>
  <c r="K116" i="14"/>
  <c r="J116" i="14"/>
  <c r="I116" i="14"/>
  <c r="H116" i="14"/>
  <c r="G116" i="14"/>
  <c r="F116" i="14"/>
  <c r="E116" i="14"/>
  <c r="C119" i="14"/>
  <c r="C118" i="14"/>
  <c r="C117" i="14"/>
  <c r="C116" i="14"/>
  <c r="BJ113" i="14"/>
  <c r="BI113" i="14"/>
  <c r="BH113" i="14"/>
  <c r="BG113" i="14"/>
  <c r="BF113" i="14"/>
  <c r="BE113" i="14"/>
  <c r="BD113" i="14"/>
  <c r="BC113" i="14"/>
  <c r="BB113" i="14"/>
  <c r="BA113" i="14"/>
  <c r="AZ113" i="14"/>
  <c r="AY113" i="14"/>
  <c r="AX113" i="14"/>
  <c r="AV113" i="14"/>
  <c r="AU113" i="14"/>
  <c r="AT113" i="14"/>
  <c r="AS113" i="14"/>
  <c r="AR113" i="14"/>
  <c r="AP113" i="14"/>
  <c r="AO113" i="14"/>
  <c r="AN113" i="14"/>
  <c r="AM113" i="14"/>
  <c r="AL113" i="14"/>
  <c r="AJ113" i="14"/>
  <c r="AI113" i="14"/>
  <c r="AH113" i="14"/>
  <c r="AG113" i="14"/>
  <c r="AF113" i="14"/>
  <c r="AD113" i="14"/>
  <c r="AC113" i="14"/>
  <c r="AB113" i="14"/>
  <c r="AA113" i="14"/>
  <c r="Z113" i="14"/>
  <c r="X113" i="14"/>
  <c r="W113" i="14"/>
  <c r="V113" i="14"/>
  <c r="U113" i="14"/>
  <c r="T113" i="14"/>
  <c r="R113" i="14"/>
  <c r="Q113" i="14"/>
  <c r="P113" i="14"/>
  <c r="O113" i="14"/>
  <c r="N113" i="14"/>
  <c r="L113" i="14"/>
  <c r="K113" i="14"/>
  <c r="J113" i="14"/>
  <c r="I113" i="14"/>
  <c r="H113" i="14"/>
  <c r="F113" i="14"/>
  <c r="E113" i="14"/>
  <c r="D113" i="14"/>
  <c r="BJ111" i="14"/>
  <c r="BI111" i="14"/>
  <c r="BH111" i="14"/>
  <c r="BG111" i="14"/>
  <c r="BF111" i="14"/>
  <c r="BE111" i="14"/>
  <c r="BD111" i="14"/>
  <c r="BC111" i="14"/>
  <c r="BB111" i="14"/>
  <c r="BA111" i="14"/>
  <c r="AZ111" i="14"/>
  <c r="AY111" i="14"/>
  <c r="AX111" i="14"/>
  <c r="AV111" i="14"/>
  <c r="AU111" i="14"/>
  <c r="AT111" i="14"/>
  <c r="AS111" i="14"/>
  <c r="AR111" i="14"/>
  <c r="AP111" i="14"/>
  <c r="AO111" i="14"/>
  <c r="AN111" i="14"/>
  <c r="AM111" i="14"/>
  <c r="AL111" i="14"/>
  <c r="AJ111" i="14"/>
  <c r="AI111" i="14"/>
  <c r="AH111" i="14"/>
  <c r="AG111" i="14"/>
  <c r="AF111" i="14"/>
  <c r="AD111" i="14"/>
  <c r="AC111" i="14"/>
  <c r="AB111" i="14"/>
  <c r="AA111" i="14"/>
  <c r="Z111" i="14"/>
  <c r="X111" i="14"/>
  <c r="W111" i="14"/>
  <c r="V111" i="14"/>
  <c r="U111" i="14"/>
  <c r="T111" i="14"/>
  <c r="R111" i="14"/>
  <c r="Q111" i="14"/>
  <c r="P111" i="14"/>
  <c r="O111" i="14"/>
  <c r="N111" i="14"/>
  <c r="L111" i="14"/>
  <c r="K111" i="14"/>
  <c r="J111" i="14"/>
  <c r="I111" i="14"/>
  <c r="H111" i="14"/>
  <c r="F111" i="14"/>
  <c r="E111" i="14"/>
  <c r="D111" i="14"/>
  <c r="BJ110" i="14"/>
  <c r="BI110" i="14"/>
  <c r="BH110" i="14"/>
  <c r="BG110" i="14"/>
  <c r="BF110" i="14"/>
  <c r="BE110" i="14"/>
  <c r="BD110" i="14"/>
  <c r="BC110" i="14"/>
  <c r="BB110" i="14"/>
  <c r="BA110" i="14"/>
  <c r="AZ110" i="14"/>
  <c r="AY110" i="14"/>
  <c r="AX110" i="14"/>
  <c r="AW110" i="14"/>
  <c r="AV110" i="14"/>
  <c r="AU110" i="14"/>
  <c r="AT110" i="14"/>
  <c r="AS110" i="14"/>
  <c r="AR110" i="14"/>
  <c r="AQ110" i="14"/>
  <c r="AP110" i="14"/>
  <c r="AO110" i="14"/>
  <c r="AN110" i="14"/>
  <c r="AM110" i="14"/>
  <c r="AL110" i="14"/>
  <c r="AK110" i="14"/>
  <c r="AJ110" i="14"/>
  <c r="AI110" i="14"/>
  <c r="AH110" i="14"/>
  <c r="AG110" i="14"/>
  <c r="AF110" i="14"/>
  <c r="AE110" i="14"/>
  <c r="AD110" i="14"/>
  <c r="AC110" i="14"/>
  <c r="AB110" i="14"/>
  <c r="AA110" i="14"/>
  <c r="Z110" i="14"/>
  <c r="Y110" i="14"/>
  <c r="X110" i="14"/>
  <c r="W110" i="14"/>
  <c r="V110" i="14"/>
  <c r="U110" i="14"/>
  <c r="T110" i="14"/>
  <c r="S110" i="14"/>
  <c r="R110" i="14"/>
  <c r="Q110" i="14"/>
  <c r="P110" i="14"/>
  <c r="O110" i="14"/>
  <c r="N110" i="14"/>
  <c r="M110" i="14"/>
  <c r="L110" i="14"/>
  <c r="K110" i="14"/>
  <c r="J110" i="14"/>
  <c r="I110" i="14"/>
  <c r="H110" i="14"/>
  <c r="G110" i="14"/>
  <c r="F110" i="14"/>
  <c r="E110" i="14"/>
  <c r="D110" i="14"/>
  <c r="C113" i="14"/>
  <c r="C111" i="14"/>
  <c r="C110" i="14"/>
  <c r="BJ227" i="15"/>
  <c r="BI227" i="15"/>
  <c r="BH227" i="15"/>
  <c r="BG227" i="15"/>
  <c r="BF227" i="15"/>
  <c r="BE227" i="15"/>
  <c r="BD227" i="15"/>
  <c r="BC227" i="15"/>
  <c r="BB227" i="15"/>
  <c r="BA227" i="15"/>
  <c r="AZ227" i="15"/>
  <c r="AY227" i="15"/>
  <c r="AX227" i="15"/>
  <c r="FA89" i="7"/>
  <c r="AX166" i="13"/>
  <c r="BJ107" i="14"/>
  <c r="BI107" i="14"/>
  <c r="BH107" i="14"/>
  <c r="BG107" i="14"/>
  <c r="BF107" i="14"/>
  <c r="BD107" i="14"/>
  <c r="BC107" i="14"/>
  <c r="BB107" i="14"/>
  <c r="BA107" i="14"/>
  <c r="AZ107" i="14"/>
  <c r="AX107" i="14"/>
  <c r="AW107" i="14"/>
  <c r="AV107" i="14"/>
  <c r="AU107" i="14"/>
  <c r="AT107" i="14"/>
  <c r="AR107" i="14"/>
  <c r="AQ107" i="14"/>
  <c r="AP107" i="14"/>
  <c r="AO107" i="14"/>
  <c r="AN107" i="14"/>
  <c r="AL107" i="14"/>
  <c r="AK107" i="14"/>
  <c r="AJ107" i="14"/>
  <c r="AI107" i="14"/>
  <c r="AH107" i="14"/>
  <c r="AF107" i="14"/>
  <c r="AE107" i="14"/>
  <c r="AD107" i="14"/>
  <c r="AC107" i="14"/>
  <c r="AB107" i="14"/>
  <c r="Z107" i="14"/>
  <c r="Y107" i="14"/>
  <c r="X107" i="14"/>
  <c r="W107" i="14"/>
  <c r="V107" i="14"/>
  <c r="T107" i="14"/>
  <c r="S107" i="14"/>
  <c r="R107" i="14"/>
  <c r="Q107" i="14"/>
  <c r="P107" i="14"/>
  <c r="N107" i="14"/>
  <c r="M107" i="14"/>
  <c r="L107" i="14"/>
  <c r="K107" i="14"/>
  <c r="J107" i="14"/>
  <c r="H107" i="14"/>
  <c r="G107" i="14"/>
  <c r="F107" i="14"/>
  <c r="E107" i="14"/>
  <c r="D107" i="14"/>
  <c r="BJ106" i="14"/>
  <c r="BI106" i="14"/>
  <c r="BH106" i="14"/>
  <c r="BG106" i="14"/>
  <c r="BF106" i="14"/>
  <c r="BD106" i="14"/>
  <c r="BC106" i="14"/>
  <c r="BB106" i="14"/>
  <c r="BA106" i="14"/>
  <c r="AZ106" i="14"/>
  <c r="AX106" i="14"/>
  <c r="AW106" i="14"/>
  <c r="AV106" i="14"/>
  <c r="AU106" i="14"/>
  <c r="AT106" i="14"/>
  <c r="AR106" i="14"/>
  <c r="AQ106" i="14"/>
  <c r="AP106" i="14"/>
  <c r="AO106" i="14"/>
  <c r="AN106" i="14"/>
  <c r="AL106" i="14"/>
  <c r="AK106" i="14"/>
  <c r="AJ106" i="14"/>
  <c r="AI106" i="14"/>
  <c r="AH106" i="14"/>
  <c r="AF106" i="14"/>
  <c r="AE106" i="14"/>
  <c r="AD106" i="14"/>
  <c r="AC106" i="14"/>
  <c r="AB106" i="14"/>
  <c r="Z106" i="14"/>
  <c r="Y106" i="14"/>
  <c r="X106" i="14"/>
  <c r="W106" i="14"/>
  <c r="V106" i="14"/>
  <c r="T106" i="14"/>
  <c r="S106" i="14"/>
  <c r="R106" i="14"/>
  <c r="Q106" i="14"/>
  <c r="P106" i="14"/>
  <c r="N106" i="14"/>
  <c r="M106" i="14"/>
  <c r="L106" i="14"/>
  <c r="K106" i="14"/>
  <c r="J106" i="14"/>
  <c r="H106" i="14"/>
  <c r="G106" i="14"/>
  <c r="F106" i="14"/>
  <c r="E106" i="14"/>
  <c r="D106" i="14"/>
  <c r="BJ105" i="14"/>
  <c r="BI105" i="14"/>
  <c r="BH105" i="14"/>
  <c r="BG105" i="14"/>
  <c r="BF105" i="14"/>
  <c r="BE105" i="14"/>
  <c r="BD105" i="14"/>
  <c r="BC105" i="14"/>
  <c r="BB105" i="14"/>
  <c r="BA105" i="14"/>
  <c r="AZ105" i="14"/>
  <c r="AY105" i="14"/>
  <c r="AX105" i="14"/>
  <c r="AW105" i="14"/>
  <c r="AV105" i="14"/>
  <c r="AU105" i="14"/>
  <c r="AT105" i="14"/>
  <c r="AS105" i="14"/>
  <c r="AR105" i="14"/>
  <c r="AQ105" i="14"/>
  <c r="AP105" i="14"/>
  <c r="AO105" i="14"/>
  <c r="AN105" i="14"/>
  <c r="AM105" i="14"/>
  <c r="AL105" i="14"/>
  <c r="AK105" i="14"/>
  <c r="AJ105" i="14"/>
  <c r="AI105" i="14"/>
  <c r="AH105" i="14"/>
  <c r="AG105" i="14"/>
  <c r="AF105" i="14"/>
  <c r="AE105" i="14"/>
  <c r="AD105" i="14"/>
  <c r="AC105" i="14"/>
  <c r="AB105" i="14"/>
  <c r="AA105" i="14"/>
  <c r="Z105" i="14"/>
  <c r="Y105" i="14"/>
  <c r="X105" i="14"/>
  <c r="W105" i="14"/>
  <c r="V105" i="14"/>
  <c r="U105" i="14"/>
  <c r="T105" i="14"/>
  <c r="S105" i="14"/>
  <c r="R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C105" i="14"/>
  <c r="BI102" i="14"/>
  <c r="BH102" i="14"/>
  <c r="BF102" i="14"/>
  <c r="BE102" i="14"/>
  <c r="BC102" i="14"/>
  <c r="BB102" i="14"/>
  <c r="AZ102" i="14"/>
  <c r="AY102" i="14"/>
  <c r="AW102" i="14"/>
  <c r="AV102" i="14"/>
  <c r="AT102" i="14"/>
  <c r="AS102" i="14"/>
  <c r="AQ102" i="14"/>
  <c r="AP102" i="14"/>
  <c r="AN102" i="14"/>
  <c r="AM102" i="14"/>
  <c r="AK102" i="14"/>
  <c r="AJ102" i="14"/>
  <c r="AH102" i="14"/>
  <c r="AG102" i="14"/>
  <c r="AE102" i="14"/>
  <c r="AD102" i="14"/>
  <c r="AB102" i="14"/>
  <c r="AA102" i="14"/>
  <c r="Y102" i="14"/>
  <c r="X102" i="14"/>
  <c r="V102" i="14"/>
  <c r="U102" i="14"/>
  <c r="S102" i="14"/>
  <c r="R102" i="14"/>
  <c r="P102" i="14"/>
  <c r="O102" i="14"/>
  <c r="M102" i="14"/>
  <c r="L102" i="14"/>
  <c r="J102" i="14"/>
  <c r="I102" i="14"/>
  <c r="G102" i="14"/>
  <c r="F102" i="14"/>
  <c r="D102" i="14"/>
  <c r="BJ101" i="14"/>
  <c r="BI101" i="14"/>
  <c r="BH101" i="14"/>
  <c r="BG101" i="14"/>
  <c r="BF101" i="14"/>
  <c r="BE101" i="14"/>
  <c r="BD101" i="14"/>
  <c r="BC101" i="14"/>
  <c r="BB101" i="14"/>
  <c r="BA101" i="14"/>
  <c r="AZ101" i="14"/>
  <c r="AY101" i="14"/>
  <c r="AX101" i="14"/>
  <c r="AW101" i="14"/>
  <c r="AV101" i="14"/>
  <c r="AU101" i="14"/>
  <c r="AT101" i="14"/>
  <c r="AS101" i="14"/>
  <c r="AR101" i="14"/>
  <c r="AQ101" i="14"/>
  <c r="AP101" i="14"/>
  <c r="AO101" i="14"/>
  <c r="AN101" i="14"/>
  <c r="AM101" i="14"/>
  <c r="AL101" i="14"/>
  <c r="AK101" i="14"/>
  <c r="AJ101" i="14"/>
  <c r="AI101" i="14"/>
  <c r="AH101" i="14"/>
  <c r="AG101" i="14"/>
  <c r="AF101" i="14"/>
  <c r="AE101" i="14"/>
  <c r="AD101" i="14"/>
  <c r="AC101" i="14"/>
  <c r="AB101" i="14"/>
  <c r="AA101" i="14"/>
  <c r="Z101" i="14"/>
  <c r="Y101" i="14"/>
  <c r="X101" i="14"/>
  <c r="W101" i="14"/>
  <c r="V101" i="14"/>
  <c r="U101" i="14"/>
  <c r="T101" i="14"/>
  <c r="S101" i="14"/>
  <c r="R101" i="14"/>
  <c r="Q101" i="14"/>
  <c r="P101" i="14"/>
  <c r="O101" i="14"/>
  <c r="N101" i="14"/>
  <c r="M101" i="14"/>
  <c r="L101" i="14"/>
  <c r="K101" i="14"/>
  <c r="J101" i="14"/>
  <c r="I101" i="14"/>
  <c r="H101" i="14"/>
  <c r="G101" i="14"/>
  <c r="F101" i="14"/>
  <c r="E101" i="14"/>
  <c r="D101" i="14"/>
  <c r="BI100" i="14"/>
  <c r="BH100" i="14"/>
  <c r="BF100" i="14"/>
  <c r="BE100" i="14"/>
  <c r="BC100" i="14"/>
  <c r="BB100" i="14"/>
  <c r="AZ100" i="14"/>
  <c r="AY100" i="14"/>
  <c r="AW100" i="14"/>
  <c r="AV100" i="14"/>
  <c r="AT100" i="14"/>
  <c r="AS100" i="14"/>
  <c r="AQ100" i="14"/>
  <c r="AP100" i="14"/>
  <c r="AN100" i="14"/>
  <c r="AM100" i="14"/>
  <c r="AK100" i="14"/>
  <c r="AJ100" i="14"/>
  <c r="AH100" i="14"/>
  <c r="AG100" i="14"/>
  <c r="AE100" i="14"/>
  <c r="AD100" i="14"/>
  <c r="AB100" i="14"/>
  <c r="AA100" i="14"/>
  <c r="Y100" i="14"/>
  <c r="X100" i="14"/>
  <c r="V100" i="14"/>
  <c r="U100" i="14"/>
  <c r="S100" i="14"/>
  <c r="R100" i="14"/>
  <c r="P100" i="14"/>
  <c r="O100" i="14"/>
  <c r="M100" i="14"/>
  <c r="L100" i="14"/>
  <c r="J100" i="14"/>
  <c r="I100" i="14"/>
  <c r="G100" i="14"/>
  <c r="F100" i="14"/>
  <c r="D100" i="14"/>
  <c r="BJ99" i="14"/>
  <c r="BI99" i="14"/>
  <c r="BH99" i="14"/>
  <c r="BG99" i="14"/>
  <c r="BF99" i="14"/>
  <c r="BE99" i="14"/>
  <c r="BD99" i="14"/>
  <c r="BC99" i="14"/>
  <c r="BB99" i="14"/>
  <c r="BA99" i="14"/>
  <c r="AZ99" i="14"/>
  <c r="AY99" i="14"/>
  <c r="AX99" i="14"/>
  <c r="AW99" i="14"/>
  <c r="AV99" i="14"/>
  <c r="AU99" i="14"/>
  <c r="AT99" i="14"/>
  <c r="AS99" i="14"/>
  <c r="AR99" i="14"/>
  <c r="AQ99" i="14"/>
  <c r="AP99" i="14"/>
  <c r="AO99" i="14"/>
  <c r="AN99" i="14"/>
  <c r="AM99" i="14"/>
  <c r="AL99" i="14"/>
  <c r="AK99" i="14"/>
  <c r="AJ99" i="14"/>
  <c r="AI99" i="14"/>
  <c r="AH99" i="14"/>
  <c r="AG99" i="14"/>
  <c r="AF99" i="14"/>
  <c r="AE99" i="14"/>
  <c r="AD99" i="14"/>
  <c r="AC99" i="14"/>
  <c r="AB99" i="14"/>
  <c r="AA99" i="14"/>
  <c r="Z99" i="14"/>
  <c r="Y99" i="14"/>
  <c r="X99" i="14"/>
  <c r="W99" i="14"/>
  <c r="V99" i="14"/>
  <c r="U99" i="14"/>
  <c r="T99" i="14"/>
  <c r="S99" i="14"/>
  <c r="R99" i="14"/>
  <c r="Q99" i="14"/>
  <c r="P99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102" i="14"/>
  <c r="C101" i="14"/>
  <c r="C100" i="14"/>
  <c r="C99" i="14"/>
  <c r="BK122" i="14"/>
  <c r="BK105" i="14"/>
  <c r="BK118" i="14"/>
  <c r="BK101" i="14"/>
  <c r="BK99" i="14"/>
  <c r="BK110" i="14"/>
  <c r="BK80" i="14"/>
  <c r="AZ121" i="14"/>
  <c r="BD121" i="14"/>
  <c r="BH121" i="14"/>
  <c r="BE121" i="14"/>
  <c r="BJ121" i="14"/>
  <c r="AY121" i="14"/>
  <c r="Q104" i="14"/>
  <c r="Y104" i="14"/>
  <c r="AO104" i="14"/>
  <c r="AW104" i="14"/>
  <c r="F104" i="14"/>
  <c r="F109" i="14"/>
  <c r="J109" i="14"/>
  <c r="N109" i="14"/>
  <c r="R109" i="14"/>
  <c r="V109" i="14"/>
  <c r="Z109" i="14"/>
  <c r="AD109" i="14"/>
  <c r="AH109" i="14"/>
  <c r="AL109" i="14"/>
  <c r="AP109" i="14"/>
  <c r="AT109" i="14"/>
  <c r="AX109" i="14"/>
  <c r="BB109" i="14"/>
  <c r="BF109" i="14"/>
  <c r="BJ109" i="14"/>
  <c r="BF121" i="14"/>
  <c r="M104" i="14"/>
  <c r="AC104" i="14"/>
  <c r="AK104" i="14"/>
  <c r="BA104" i="14"/>
  <c r="BI104" i="14"/>
  <c r="F98" i="14"/>
  <c r="J98" i="14"/>
  <c r="R98" i="14"/>
  <c r="V98" i="14"/>
  <c r="AD98" i="14"/>
  <c r="AH98" i="14"/>
  <c r="AP98" i="14"/>
  <c r="AT98" i="14"/>
  <c r="BB98" i="14"/>
  <c r="BF98" i="14"/>
  <c r="G104" i="14"/>
  <c r="K104" i="14"/>
  <c r="S104" i="14"/>
  <c r="W104" i="14"/>
  <c r="AE104" i="14"/>
  <c r="AI104" i="14"/>
  <c r="AQ104" i="14"/>
  <c r="AU104" i="14"/>
  <c r="BC104" i="14"/>
  <c r="BG104" i="14"/>
  <c r="K109" i="14"/>
  <c r="O109" i="14"/>
  <c r="W109" i="14"/>
  <c r="AA109" i="14"/>
  <c r="AI109" i="14"/>
  <c r="AM109" i="14"/>
  <c r="G98" i="14"/>
  <c r="O98" i="14"/>
  <c r="S98" i="14"/>
  <c r="AA98" i="14"/>
  <c r="AE98" i="14"/>
  <c r="AM98" i="14"/>
  <c r="AQ98" i="14"/>
  <c r="AY98" i="14"/>
  <c r="BC98" i="14"/>
  <c r="D104" i="14"/>
  <c r="H104" i="14"/>
  <c r="L104" i="14"/>
  <c r="P104" i="14"/>
  <c r="T104" i="14"/>
  <c r="X104" i="14"/>
  <c r="AB104" i="14"/>
  <c r="AF104" i="14"/>
  <c r="AJ104" i="14"/>
  <c r="AN104" i="14"/>
  <c r="AR104" i="14"/>
  <c r="AV104" i="14"/>
  <c r="AZ104" i="14"/>
  <c r="BD104" i="14"/>
  <c r="BH104" i="14"/>
  <c r="D109" i="14"/>
  <c r="H109" i="14"/>
  <c r="L109" i="14"/>
  <c r="P109" i="14"/>
  <c r="T109" i="14"/>
  <c r="X109" i="14"/>
  <c r="AB109" i="14"/>
  <c r="AF109" i="14"/>
  <c r="AJ109" i="14"/>
  <c r="AN109" i="14"/>
  <c r="AR109" i="14"/>
  <c r="AV109" i="14"/>
  <c r="AZ109" i="14"/>
  <c r="BD109" i="14"/>
  <c r="BH109" i="14"/>
  <c r="D98" i="14"/>
  <c r="L98" i="14"/>
  <c r="P98" i="14"/>
  <c r="X98" i="14"/>
  <c r="AB98" i="14"/>
  <c r="AJ98" i="14"/>
  <c r="AN98" i="14"/>
  <c r="AV98" i="14"/>
  <c r="AZ98" i="14"/>
  <c r="BH98" i="14"/>
  <c r="E104" i="14"/>
  <c r="E109" i="14"/>
  <c r="I109" i="14"/>
  <c r="Q109" i="14"/>
  <c r="U109" i="14"/>
  <c r="AC109" i="14"/>
  <c r="AG109" i="14"/>
  <c r="AO109" i="14"/>
  <c r="AS109" i="14"/>
  <c r="BA109" i="14"/>
  <c r="BE109" i="14"/>
  <c r="BI109" i="14"/>
  <c r="I98" i="14"/>
  <c r="M98" i="14"/>
  <c r="U98" i="14"/>
  <c r="Y98" i="14"/>
  <c r="AG98" i="14"/>
  <c r="AK98" i="14"/>
  <c r="AS98" i="14"/>
  <c r="AW98" i="14"/>
  <c r="BE98" i="14"/>
  <c r="BI98" i="14"/>
  <c r="J104" i="14"/>
  <c r="N104" i="14"/>
  <c r="R104" i="14"/>
  <c r="V104" i="14"/>
  <c r="Z104" i="14"/>
  <c r="AD104" i="14"/>
  <c r="AH104" i="14"/>
  <c r="AL104" i="14"/>
  <c r="AP104" i="14"/>
  <c r="AT104" i="14"/>
  <c r="AX104" i="14"/>
  <c r="BB104" i="14"/>
  <c r="BF104" i="14"/>
  <c r="BJ104" i="14"/>
  <c r="C115" i="14"/>
  <c r="AU109" i="14"/>
  <c r="AY109" i="14"/>
  <c r="BC109" i="14"/>
  <c r="BG109" i="14"/>
  <c r="C98" i="14"/>
  <c r="C109" i="14"/>
  <c r="BA121" i="14"/>
  <c r="BI121" i="14"/>
  <c r="BB121" i="14"/>
  <c r="BG121" i="14"/>
  <c r="BC121" i="14"/>
  <c r="C16" i="14"/>
  <c r="C17" i="14"/>
  <c r="C15" i="14" s="1"/>
  <c r="C38" i="14"/>
  <c r="C39" i="14"/>
  <c r="C40" i="14"/>
  <c r="C41" i="14"/>
  <c r="C49" i="14"/>
  <c r="BW1337" i="5"/>
  <c r="BW1338" i="5"/>
  <c r="BW1339" i="5"/>
  <c r="BW1340" i="5"/>
  <c r="BW1342" i="5"/>
  <c r="BW1346" i="5"/>
  <c r="BW1348" i="5"/>
  <c r="P958" i="5"/>
  <c r="BI49" i="14"/>
  <c r="BH49" i="14"/>
  <c r="BG49" i="14"/>
  <c r="BF49" i="14"/>
  <c r="BE49" i="14"/>
  <c r="BD49" i="14"/>
  <c r="BC49" i="14"/>
  <c r="BB49" i="14"/>
  <c r="BA49" i="14"/>
  <c r="AZ49" i="14"/>
  <c r="AY49" i="14"/>
  <c r="AW49" i="14"/>
  <c r="AV49" i="14"/>
  <c r="AU49" i="14"/>
  <c r="AT49" i="14"/>
  <c r="AS49" i="14"/>
  <c r="AR49" i="14"/>
  <c r="AQ49" i="14"/>
  <c r="AP49" i="14"/>
  <c r="AO49" i="14"/>
  <c r="AN49" i="14"/>
  <c r="AM49" i="14"/>
  <c r="AK49" i="14"/>
  <c r="AJ49" i="14"/>
  <c r="AI49" i="14"/>
  <c r="AH49" i="14"/>
  <c r="AG49" i="14"/>
  <c r="AF49" i="14"/>
  <c r="AE49" i="14"/>
  <c r="AD49" i="14"/>
  <c r="AC49" i="14"/>
  <c r="AB49" i="14"/>
  <c r="AA49" i="14"/>
  <c r="Y49" i="14"/>
  <c r="X49" i="14"/>
  <c r="W49" i="14"/>
  <c r="V49" i="14"/>
  <c r="U49" i="14"/>
  <c r="T49" i="14"/>
  <c r="S49" i="14"/>
  <c r="R49" i="14"/>
  <c r="Q49" i="14"/>
  <c r="P49" i="14"/>
  <c r="O49" i="14"/>
  <c r="M49" i="14"/>
  <c r="L49" i="14"/>
  <c r="K49" i="14"/>
  <c r="J49" i="14"/>
  <c r="I49" i="14"/>
  <c r="H49" i="14"/>
  <c r="G49" i="14"/>
  <c r="F49" i="14"/>
  <c r="E49" i="14"/>
  <c r="D49" i="14"/>
  <c r="BI41" i="14"/>
  <c r="BH41" i="14"/>
  <c r="BG41" i="14"/>
  <c r="BF41" i="14"/>
  <c r="BE41" i="14"/>
  <c r="BD41" i="14"/>
  <c r="BC41" i="14"/>
  <c r="BB41" i="14"/>
  <c r="BA41" i="14"/>
  <c r="AZ41" i="14"/>
  <c r="AY41" i="14"/>
  <c r="AW41" i="14"/>
  <c r="AV41" i="14"/>
  <c r="AU41" i="14"/>
  <c r="AT41" i="14"/>
  <c r="AS41" i="14"/>
  <c r="AR41" i="14"/>
  <c r="AQ41" i="14"/>
  <c r="AP41" i="14"/>
  <c r="AO41" i="14"/>
  <c r="AN41" i="14"/>
  <c r="AM41" i="14"/>
  <c r="AK41" i="14"/>
  <c r="AJ41" i="14"/>
  <c r="AI41" i="14"/>
  <c r="AH41" i="14"/>
  <c r="AG41" i="14"/>
  <c r="AF41" i="14"/>
  <c r="AE41" i="14"/>
  <c r="AD41" i="14"/>
  <c r="AC41" i="14"/>
  <c r="AB41" i="14"/>
  <c r="AA41" i="14"/>
  <c r="Y41" i="14"/>
  <c r="X41" i="14"/>
  <c r="W41" i="14"/>
  <c r="V41" i="14"/>
  <c r="U41" i="14"/>
  <c r="T41" i="14"/>
  <c r="S41" i="14"/>
  <c r="R41" i="14"/>
  <c r="Q41" i="14"/>
  <c r="P41" i="14"/>
  <c r="O41" i="14"/>
  <c r="M41" i="14"/>
  <c r="L41" i="14"/>
  <c r="K41" i="14"/>
  <c r="J41" i="14"/>
  <c r="I41" i="14"/>
  <c r="H41" i="14"/>
  <c r="G41" i="14"/>
  <c r="F41" i="14"/>
  <c r="E41" i="14"/>
  <c r="D41" i="14"/>
  <c r="BI40" i="14"/>
  <c r="BH40" i="14"/>
  <c r="BG40" i="14"/>
  <c r="BF40" i="14"/>
  <c r="BE40" i="14"/>
  <c r="BC40" i="14"/>
  <c r="BB40" i="14"/>
  <c r="BA40" i="14"/>
  <c r="AZ40" i="14"/>
  <c r="AY40" i="14"/>
  <c r="AW40" i="14"/>
  <c r="AV40" i="14"/>
  <c r="AU40" i="14"/>
  <c r="AT40" i="14"/>
  <c r="AS40" i="14"/>
  <c r="AQ40" i="14"/>
  <c r="AP40" i="14"/>
  <c r="AO40" i="14"/>
  <c r="AN40" i="14"/>
  <c r="AM40" i="14"/>
  <c r="AK40" i="14"/>
  <c r="AJ40" i="14"/>
  <c r="AI40" i="14"/>
  <c r="AH40" i="14"/>
  <c r="AG40" i="14"/>
  <c r="AE40" i="14"/>
  <c r="AD40" i="14"/>
  <c r="AC40" i="14"/>
  <c r="AB40" i="14"/>
  <c r="AA40" i="14"/>
  <c r="Y40" i="14"/>
  <c r="X40" i="14"/>
  <c r="W40" i="14"/>
  <c r="V40" i="14"/>
  <c r="U40" i="14"/>
  <c r="S40" i="14"/>
  <c r="R40" i="14"/>
  <c r="Q40" i="14"/>
  <c r="P40" i="14"/>
  <c r="O40" i="14"/>
  <c r="M40" i="14"/>
  <c r="L40" i="14"/>
  <c r="K40" i="14"/>
  <c r="J40" i="14"/>
  <c r="I40" i="14"/>
  <c r="G40" i="14"/>
  <c r="F40" i="14"/>
  <c r="E40" i="14"/>
  <c r="D40" i="14"/>
  <c r="BJ39" i="14"/>
  <c r="BI39" i="14"/>
  <c r="BH39" i="14"/>
  <c r="BG39" i="14"/>
  <c r="BF39" i="14"/>
  <c r="BE39" i="14"/>
  <c r="BD39" i="14"/>
  <c r="BC39" i="14"/>
  <c r="BB39" i="14"/>
  <c r="BA39" i="14"/>
  <c r="AZ39" i="14"/>
  <c r="AX39" i="14"/>
  <c r="AW39" i="14"/>
  <c r="AV39" i="14"/>
  <c r="AU39" i="14"/>
  <c r="AT39" i="14"/>
  <c r="AS39" i="14"/>
  <c r="AR39" i="14"/>
  <c r="AQ39" i="14"/>
  <c r="AP39" i="14"/>
  <c r="AO39" i="14"/>
  <c r="AN39" i="14"/>
  <c r="AL39" i="14"/>
  <c r="AK39" i="14"/>
  <c r="AJ39" i="14"/>
  <c r="AI39" i="14"/>
  <c r="AH39" i="14"/>
  <c r="AG39" i="14"/>
  <c r="AF39" i="14"/>
  <c r="AE39" i="14"/>
  <c r="AD39" i="14"/>
  <c r="AC39" i="14"/>
  <c r="AB39" i="14"/>
  <c r="Z39" i="14"/>
  <c r="Y39" i="14"/>
  <c r="X39" i="14"/>
  <c r="W39" i="14"/>
  <c r="V39" i="14"/>
  <c r="U39" i="14"/>
  <c r="T39" i="14"/>
  <c r="S39" i="14"/>
  <c r="R39" i="14"/>
  <c r="Q39" i="14"/>
  <c r="P39" i="14"/>
  <c r="N39" i="14"/>
  <c r="M39" i="14"/>
  <c r="L39" i="14"/>
  <c r="K39" i="14"/>
  <c r="J39" i="14"/>
  <c r="I39" i="14"/>
  <c r="H39" i="14"/>
  <c r="G39" i="14"/>
  <c r="F39" i="14"/>
  <c r="E39" i="14"/>
  <c r="D39" i="14"/>
  <c r="BJ38" i="14"/>
  <c r="BI38" i="14"/>
  <c r="BH38" i="14"/>
  <c r="BG38" i="14"/>
  <c r="BF38" i="14"/>
  <c r="BE38" i="14"/>
  <c r="BD38" i="14"/>
  <c r="BC38" i="14"/>
  <c r="BB38" i="14"/>
  <c r="BA38" i="14"/>
  <c r="AY38" i="14"/>
  <c r="AX38" i="14"/>
  <c r="AW38" i="14"/>
  <c r="AV38" i="14"/>
  <c r="AU38" i="14"/>
  <c r="AT38" i="14"/>
  <c r="AS38" i="14"/>
  <c r="AR38" i="14"/>
  <c r="AQ38" i="14"/>
  <c r="AP38" i="14"/>
  <c r="AO38" i="14"/>
  <c r="AM38" i="14"/>
  <c r="AL38" i="14"/>
  <c r="AK38" i="14"/>
  <c r="AJ38" i="14"/>
  <c r="AI38" i="14"/>
  <c r="AH38" i="14"/>
  <c r="AG38" i="14"/>
  <c r="AF38" i="14"/>
  <c r="AE38" i="14"/>
  <c r="AD38" i="14"/>
  <c r="AC38" i="14"/>
  <c r="AA38" i="14"/>
  <c r="Z38" i="14"/>
  <c r="Y38" i="14"/>
  <c r="X38" i="14"/>
  <c r="W38" i="14"/>
  <c r="V38" i="14"/>
  <c r="U38" i="14"/>
  <c r="T38" i="14"/>
  <c r="S38" i="14"/>
  <c r="R38" i="14"/>
  <c r="Q38" i="14"/>
  <c r="O38" i="14"/>
  <c r="N38" i="14"/>
  <c r="M38" i="14"/>
  <c r="L38" i="14"/>
  <c r="K38" i="14"/>
  <c r="J38" i="14"/>
  <c r="I38" i="14"/>
  <c r="H38" i="14"/>
  <c r="G38" i="14"/>
  <c r="F38" i="14"/>
  <c r="E38" i="14"/>
  <c r="C157" i="15"/>
  <c r="C153" i="15"/>
  <c r="C120" i="15"/>
  <c r="C59" i="15"/>
  <c r="C55" i="15"/>
  <c r="C137" i="13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K15" i="14" s="1"/>
  <c r="J17" i="14"/>
  <c r="I17" i="14"/>
  <c r="H17" i="14"/>
  <c r="G17" i="14"/>
  <c r="G15" i="14" s="1"/>
  <c r="F17" i="14"/>
  <c r="E17" i="14"/>
  <c r="D17" i="14"/>
  <c r="E18" i="16"/>
  <c r="C18" i="16"/>
  <c r="C28" i="15"/>
  <c r="D28" i="23" s="1"/>
  <c r="C30" i="21" s="1"/>
  <c r="D39" i="13"/>
  <c r="D16" i="17" s="1"/>
  <c r="N16" i="14"/>
  <c r="N15" i="14" s="1"/>
  <c r="M16" i="14"/>
  <c r="M15" i="14" s="1"/>
  <c r="L16" i="14"/>
  <c r="K16" i="14"/>
  <c r="J16" i="14"/>
  <c r="J15" i="14" s="1"/>
  <c r="I16" i="14"/>
  <c r="H16" i="14"/>
  <c r="G16" i="14"/>
  <c r="F16" i="14"/>
  <c r="E16" i="14"/>
  <c r="D16" i="14"/>
  <c r="E39" i="13"/>
  <c r="E16" i="17" s="1"/>
  <c r="C16" i="17"/>
  <c r="E15" i="14"/>
  <c r="I15" i="14"/>
  <c r="F15" i="14"/>
  <c r="D15" i="14"/>
  <c r="H15" i="14"/>
  <c r="L15" i="14"/>
  <c r="D18" i="16"/>
  <c r="F39" i="13"/>
  <c r="C34" i="16"/>
  <c r="D85" i="13"/>
  <c r="D214" i="13"/>
  <c r="G39" i="13"/>
  <c r="G16" i="17" s="1"/>
  <c r="D185" i="13"/>
  <c r="D181" i="13"/>
  <c r="D177" i="13"/>
  <c r="H39" i="13"/>
  <c r="C87" i="15"/>
  <c r="C91" i="15"/>
  <c r="C124" i="15"/>
  <c r="AL1547" i="5"/>
  <c r="AK1547" i="5"/>
  <c r="AJ1547" i="5"/>
  <c r="AI1547" i="5"/>
  <c r="AH1547" i="5"/>
  <c r="AG1547" i="5"/>
  <c r="AF1547" i="5"/>
  <c r="AE1547" i="5"/>
  <c r="AD1547" i="5"/>
  <c r="AC1547" i="5"/>
  <c r="AB1547" i="5"/>
  <c r="AA1547" i="5"/>
  <c r="Z1547" i="5"/>
  <c r="Y1547" i="5"/>
  <c r="X1547" i="5"/>
  <c r="W1547" i="5"/>
  <c r="V1547" i="5"/>
  <c r="U1547" i="5"/>
  <c r="T1547" i="5"/>
  <c r="S1547" i="5"/>
  <c r="R1547" i="5"/>
  <c r="Q1547" i="5"/>
  <c r="P1547" i="5"/>
  <c r="Z1546" i="5"/>
  <c r="Y1546" i="5"/>
  <c r="X1546" i="5"/>
  <c r="W1546" i="5"/>
  <c r="V1546" i="5"/>
  <c r="U1546" i="5"/>
  <c r="T1546" i="5"/>
  <c r="S1546" i="5"/>
  <c r="R1546" i="5"/>
  <c r="Q1546" i="5"/>
  <c r="P1546" i="5"/>
  <c r="O1546" i="5"/>
  <c r="AL1546" i="5"/>
  <c r="AK1546" i="5"/>
  <c r="AJ1546" i="5"/>
  <c r="AI1546" i="5"/>
  <c r="AH1546" i="5"/>
  <c r="AG1546" i="5"/>
  <c r="AF1546" i="5"/>
  <c r="AE1546" i="5"/>
  <c r="AD1546" i="5"/>
  <c r="AC1546" i="5"/>
  <c r="AB1546" i="5"/>
  <c r="AA1546" i="5"/>
  <c r="O1547" i="5"/>
  <c r="O161" i="8"/>
  <c r="DF171" i="10"/>
  <c r="C61" i="14"/>
  <c r="C163" i="8"/>
  <c r="AX163" i="8" s="1"/>
  <c r="BW418" i="5"/>
  <c r="BW419" i="5"/>
  <c r="BW422" i="5"/>
  <c r="BW423" i="5"/>
  <c r="BW424" i="5"/>
  <c r="BW425" i="5"/>
  <c r="BW429" i="5"/>
  <c r="BW430" i="5"/>
  <c r="BW433" i="5"/>
  <c r="BW434" i="5"/>
  <c r="BW437" i="5"/>
  <c r="BW438" i="5"/>
  <c r="BW439" i="5"/>
  <c r="BW440" i="5"/>
  <c r="BW444" i="5"/>
  <c r="BW445" i="5"/>
  <c r="BW448" i="5"/>
  <c r="BW449" i="5"/>
  <c r="BW452" i="5"/>
  <c r="BW453" i="5"/>
  <c r="BW454" i="5"/>
  <c r="BW462" i="5"/>
  <c r="BW463" i="5"/>
  <c r="BW464" i="5"/>
  <c r="BW472" i="5"/>
  <c r="BW473" i="5"/>
  <c r="BW481" i="5"/>
  <c r="BW482" i="5"/>
  <c r="BW483" i="5"/>
  <c r="BW491" i="5"/>
  <c r="BW492" i="5"/>
  <c r="BW493" i="5"/>
  <c r="BW494" i="5"/>
  <c r="BW495" i="5"/>
  <c r="BW499" i="5"/>
  <c r="BW504" i="5"/>
  <c r="BW505" i="5"/>
  <c r="BW511" i="5"/>
  <c r="BW512" i="5"/>
  <c r="BW513" i="5"/>
  <c r="BW514" i="5"/>
  <c r="BW516" i="5"/>
  <c r="BW519" i="5"/>
  <c r="O421" i="5"/>
  <c r="O451" i="5" s="1"/>
  <c r="C186" i="15" s="1"/>
  <c r="C193" i="13"/>
  <c r="C169" i="13"/>
  <c r="C165" i="13"/>
  <c r="C161" i="13"/>
  <c r="C157" i="13"/>
  <c r="C153" i="13"/>
  <c r="C118" i="13"/>
  <c r="C99" i="13"/>
  <c r="C65" i="13"/>
  <c r="C44" i="13"/>
  <c r="C22" i="13"/>
  <c r="C19" i="13"/>
  <c r="C16" i="13"/>
  <c r="C222" i="13"/>
  <c r="B164" i="14"/>
  <c r="C213" i="15" s="1"/>
  <c r="C146" i="14" s="1"/>
  <c r="N1591" i="5"/>
  <c r="W1592" i="5" s="1"/>
  <c r="R163" i="8"/>
  <c r="D163" i="8"/>
  <c r="C212" i="13"/>
  <c r="Q1592" i="5"/>
  <c r="V1594" i="5"/>
  <c r="W1594" i="5"/>
  <c r="P421" i="5"/>
  <c r="Q421" i="5"/>
  <c r="R421" i="5"/>
  <c r="S421" i="5"/>
  <c r="BL205" i="13"/>
  <c r="BL207" i="13"/>
  <c r="BL209" i="13"/>
  <c r="BL223" i="13"/>
  <c r="C189" i="13"/>
  <c r="C185" i="13"/>
  <c r="C181" i="13"/>
  <c r="C177" i="13"/>
  <c r="C173" i="13"/>
  <c r="C129" i="13"/>
  <c r="C117" i="13"/>
  <c r="C116" i="13"/>
  <c r="C151" i="13"/>
  <c r="C95" i="13"/>
  <c r="C93" i="13"/>
  <c r="C89" i="13"/>
  <c r="C85" i="13"/>
  <c r="C38" i="13"/>
  <c r="C35" i="13"/>
  <c r="C30" i="13"/>
  <c r="C9" i="13"/>
  <c r="BL78" i="13"/>
  <c r="C26" i="13"/>
  <c r="C34" i="13"/>
  <c r="C13" i="13"/>
  <c r="BW385" i="5"/>
  <c r="BW388" i="5"/>
  <c r="BW390" i="5"/>
  <c r="BW392" i="5"/>
  <c r="BW394" i="5"/>
  <c r="BW395" i="5"/>
  <c r="BW396" i="5"/>
  <c r="BW402" i="5"/>
  <c r="BW404" i="5"/>
  <c r="BW407" i="5"/>
  <c r="BW408" i="5"/>
  <c r="BW409" i="5"/>
  <c r="BW410" i="5"/>
  <c r="N1558" i="5"/>
  <c r="M1558" i="5"/>
  <c r="L1558" i="5"/>
  <c r="K1558" i="5"/>
  <c r="J1558" i="5"/>
  <c r="I1558" i="5"/>
  <c r="H1558" i="5"/>
  <c r="G1558" i="5"/>
  <c r="F1558" i="5"/>
  <c r="E1558" i="5"/>
  <c r="D1558" i="5"/>
  <c r="C1558" i="5"/>
  <c r="BW1333" i="5"/>
  <c r="BW1334" i="5"/>
  <c r="O1532" i="5"/>
  <c r="O1533" i="5"/>
  <c r="BW146" i="8"/>
  <c r="BW147" i="8"/>
  <c r="BW148" i="8"/>
  <c r="BW149" i="8"/>
  <c r="BW154" i="8"/>
  <c r="BW155" i="8"/>
  <c r="BK161" i="8"/>
  <c r="AY161" i="8"/>
  <c r="AM161" i="8"/>
  <c r="AA161" i="8"/>
  <c r="C151" i="8"/>
  <c r="C157" i="8" s="1"/>
  <c r="C152" i="8"/>
  <c r="C158" i="8" s="1"/>
  <c r="C153" i="8"/>
  <c r="D153" i="8" s="1"/>
  <c r="C150" i="8"/>
  <c r="BW1520" i="5"/>
  <c r="BW1521" i="5"/>
  <c r="BW1526" i="5"/>
  <c r="BW1528" i="5"/>
  <c r="BW1529" i="5"/>
  <c r="BW1534" i="5"/>
  <c r="BW1536" i="5"/>
  <c r="BW1537" i="5"/>
  <c r="BW1538" i="5"/>
  <c r="BW1539" i="5"/>
  <c r="BW1548" i="5"/>
  <c r="BW1550" i="5"/>
  <c r="BW1552" i="5"/>
  <c r="BW1554" i="5"/>
  <c r="BW1555" i="5"/>
  <c r="BW1557" i="5"/>
  <c r="BW1559" i="5"/>
  <c r="BW1560" i="5"/>
  <c r="BW1561" i="5"/>
  <c r="BW1567" i="5"/>
  <c r="BW1568" i="5"/>
  <c r="BW1575" i="5"/>
  <c r="BW1595" i="5"/>
  <c r="BW1597" i="5"/>
  <c r="BW1598" i="5"/>
  <c r="BW1599" i="5"/>
  <c r="BW1600" i="5"/>
  <c r="BW1601" i="5"/>
  <c r="BW1602" i="5"/>
  <c r="BW1603" i="5"/>
  <c r="BW1604" i="5"/>
  <c r="BW1605" i="5"/>
  <c r="BW1606" i="5"/>
  <c r="BW1607" i="5"/>
  <c r="BW1608" i="5"/>
  <c r="BW1609" i="5"/>
  <c r="BW1610" i="5"/>
  <c r="BW1611" i="5"/>
  <c r="BW1612" i="5"/>
  <c r="BW1613" i="5"/>
  <c r="BW1614" i="5"/>
  <c r="BW1615" i="5"/>
  <c r="BW1616" i="5"/>
  <c r="BW1617" i="5"/>
  <c r="BW1618" i="5"/>
  <c r="BW1619" i="5"/>
  <c r="BW1620" i="5"/>
  <c r="BW1621" i="5"/>
  <c r="BW1622" i="5"/>
  <c r="BW1623" i="5"/>
  <c r="BW1624" i="5"/>
  <c r="BW1625" i="5"/>
  <c r="BW1626" i="5"/>
  <c r="BW1627" i="5"/>
  <c r="BW1628" i="5"/>
  <c r="BW1629" i="5"/>
  <c r="BW1630" i="5"/>
  <c r="BW1631" i="5"/>
  <c r="BW1632" i="5"/>
  <c r="BW1633" i="5"/>
  <c r="BW1634" i="5"/>
  <c r="BW1635" i="5"/>
  <c r="BW1636" i="5"/>
  <c r="D150" i="8"/>
  <c r="C156" i="8"/>
  <c r="C1549" i="5"/>
  <c r="C1553" i="5"/>
  <c r="D1549" i="5"/>
  <c r="D1553" i="5" s="1"/>
  <c r="H1549" i="5"/>
  <c r="H1553" i="5" s="1"/>
  <c r="L1549" i="5"/>
  <c r="L1553" i="5" s="1"/>
  <c r="K1549" i="5"/>
  <c r="K1553" i="5" s="1"/>
  <c r="E1549" i="5"/>
  <c r="E1553" i="5" s="1"/>
  <c r="I1549" i="5"/>
  <c r="I1553" i="5" s="1"/>
  <c r="M1549" i="5"/>
  <c r="M1553" i="5" s="1"/>
  <c r="G1549" i="5"/>
  <c r="G1553" i="5" s="1"/>
  <c r="F1549" i="5"/>
  <c r="F1553" i="5" s="1"/>
  <c r="J1549" i="5"/>
  <c r="J1553" i="5" s="1"/>
  <c r="N1549" i="5"/>
  <c r="N1553" i="5" s="1"/>
  <c r="O1387" i="5"/>
  <c r="C51" i="14"/>
  <c r="O1388" i="5"/>
  <c r="C52" i="14" s="1"/>
  <c r="O1303" i="5"/>
  <c r="O1302" i="5"/>
  <c r="O1046" i="5"/>
  <c r="O1045" i="5"/>
  <c r="O1044" i="5"/>
  <c r="C108" i="6"/>
  <c r="N7" i="6"/>
  <c r="N6" i="6" s="1"/>
  <c r="C12" i="12" s="1"/>
  <c r="N57" i="6"/>
  <c r="N55" i="6"/>
  <c r="E13" i="12" s="1"/>
  <c r="C81" i="4"/>
  <c r="N97" i="6"/>
  <c r="O97" i="6" s="1"/>
  <c r="N46" i="6"/>
  <c r="N49" i="6"/>
  <c r="N61" i="6"/>
  <c r="N62" i="6"/>
  <c r="N63" i="6"/>
  <c r="N64" i="6"/>
  <c r="N65" i="6"/>
  <c r="O65" i="6" s="1"/>
  <c r="N69" i="6"/>
  <c r="N71" i="6"/>
  <c r="N92" i="6"/>
  <c r="N94" i="6" s="1"/>
  <c r="N96" i="6"/>
  <c r="E54" i="12" s="1"/>
  <c r="BI89" i="10"/>
  <c r="C61" i="10"/>
  <c r="C53" i="10"/>
  <c r="CN62" i="10"/>
  <c r="C42" i="6"/>
  <c r="C40" i="6" s="1"/>
  <c r="E29" i="12"/>
  <c r="E30" i="12"/>
  <c r="E31" i="12"/>
  <c r="M83" i="6"/>
  <c r="L83" i="6"/>
  <c r="K83" i="6"/>
  <c r="J83" i="6"/>
  <c r="I83" i="6"/>
  <c r="H83" i="6"/>
  <c r="G83" i="6"/>
  <c r="F83" i="6"/>
  <c r="E83" i="6"/>
  <c r="D83" i="6"/>
  <c r="C83" i="6"/>
  <c r="BW1398" i="5"/>
  <c r="BW1399" i="5"/>
  <c r="BW1405" i="5"/>
  <c r="BW1406" i="5"/>
  <c r="BW1412" i="5"/>
  <c r="BW1413" i="5"/>
  <c r="BW1414" i="5"/>
  <c r="BW1418" i="5"/>
  <c r="BW1420" i="5"/>
  <c r="BW1421" i="5"/>
  <c r="BW1422" i="5"/>
  <c r="BW1423" i="5"/>
  <c r="BW1424" i="5"/>
  <c r="BW1430" i="5"/>
  <c r="BW1431" i="5"/>
  <c r="BW1437" i="5"/>
  <c r="BW1438" i="5"/>
  <c r="BW1439" i="5"/>
  <c r="BW1441" i="5"/>
  <c r="BW1443" i="5"/>
  <c r="BW1444" i="5"/>
  <c r="BW1445" i="5"/>
  <c r="BW1446" i="5"/>
  <c r="BW1452" i="5"/>
  <c r="BW1453" i="5"/>
  <c r="BW1459" i="5"/>
  <c r="BW1460" i="5"/>
  <c r="BW1465" i="5"/>
  <c r="BW1467" i="5"/>
  <c r="BW1468" i="5"/>
  <c r="BW1469" i="5"/>
  <c r="BW1470" i="5"/>
  <c r="BW1471" i="5"/>
  <c r="BW1477" i="5"/>
  <c r="BW1478" i="5"/>
  <c r="BW1484" i="5"/>
  <c r="BW1485" i="5"/>
  <c r="BW1486" i="5"/>
  <c r="BW1491" i="5"/>
  <c r="BW1493" i="5"/>
  <c r="BW1494" i="5"/>
  <c r="BW1495" i="5"/>
  <c r="BW1496" i="5"/>
  <c r="BW1497" i="5"/>
  <c r="BW1503" i="5"/>
  <c r="BW1504" i="5"/>
  <c r="BW1510" i="5"/>
  <c r="BW1511" i="5"/>
  <c r="BW1512" i="5"/>
  <c r="BW1517" i="5"/>
  <c r="BW1519" i="5"/>
  <c r="O1390" i="5"/>
  <c r="C54" i="14" s="1"/>
  <c r="C53" i="14"/>
  <c r="O1386" i="5"/>
  <c r="C50" i="14" s="1"/>
  <c r="BW1364" i="5"/>
  <c r="BW1373" i="5"/>
  <c r="BW1374" i="5"/>
  <c r="BW1376" i="5"/>
  <c r="BK145" i="8"/>
  <c r="AY145" i="8"/>
  <c r="AM145" i="8"/>
  <c r="AA145" i="8"/>
  <c r="BK144" i="8"/>
  <c r="AY144" i="8"/>
  <c r="AM144" i="8"/>
  <c r="AA144" i="8"/>
  <c r="BK141" i="8"/>
  <c r="BK1352" i="5" s="1"/>
  <c r="AY141" i="8"/>
  <c r="AY1352" i="5" s="1"/>
  <c r="AM141" i="8"/>
  <c r="AM1352" i="5" s="1"/>
  <c r="AA141" i="8"/>
  <c r="AA1352" i="5" s="1"/>
  <c r="O145" i="8"/>
  <c r="O144" i="8"/>
  <c r="O141" i="8"/>
  <c r="O1352" i="5" s="1"/>
  <c r="BW143" i="8"/>
  <c r="BW1285" i="5"/>
  <c r="BW1287" i="5"/>
  <c r="O1301" i="5"/>
  <c r="O1296" i="5"/>
  <c r="O1297" i="5"/>
  <c r="O1298" i="5"/>
  <c r="O1299" i="5"/>
  <c r="O1300" i="5"/>
  <c r="O1295" i="5"/>
  <c r="BW1292" i="5"/>
  <c r="BW1293" i="5"/>
  <c r="BW1223" i="5"/>
  <c r="O1222" i="5"/>
  <c r="O1221" i="5"/>
  <c r="O1220" i="5"/>
  <c r="O1219" i="5"/>
  <c r="O1218" i="5"/>
  <c r="P1214" i="5"/>
  <c r="D38" i="14"/>
  <c r="BW1072" i="5"/>
  <c r="BW1073" i="5"/>
  <c r="BW1074" i="5"/>
  <c r="BW1079" i="5"/>
  <c r="BW1080" i="5"/>
  <c r="BW1081" i="5"/>
  <c r="O136" i="8"/>
  <c r="AA136" i="8"/>
  <c r="AB136" i="8" s="1"/>
  <c r="AC136" i="8" s="1"/>
  <c r="AD136" i="8" s="1"/>
  <c r="AE136" i="8" s="1"/>
  <c r="AF136" i="8" s="1"/>
  <c r="AG136" i="8" s="1"/>
  <c r="AH136" i="8" s="1"/>
  <c r="AI136" i="8" s="1"/>
  <c r="AJ136" i="8" s="1"/>
  <c r="AK136" i="8" s="1"/>
  <c r="AL136" i="8" s="1"/>
  <c r="AM136" i="8"/>
  <c r="AN136" i="8" s="1"/>
  <c r="AO136" i="8" s="1"/>
  <c r="AP136" i="8" s="1"/>
  <c r="AQ136" i="8" s="1"/>
  <c r="AR136" i="8" s="1"/>
  <c r="AS136" i="8" s="1"/>
  <c r="AT136" i="8" s="1"/>
  <c r="AU136" i="8" s="1"/>
  <c r="AV136" i="8" s="1"/>
  <c r="AW136" i="8" s="1"/>
  <c r="AX136" i="8" s="1"/>
  <c r="AY136" i="8"/>
  <c r="AZ136" i="8" s="1"/>
  <c r="BA136" i="8" s="1"/>
  <c r="BB136" i="8" s="1"/>
  <c r="BC136" i="8" s="1"/>
  <c r="BD136" i="8" s="1"/>
  <c r="BE136" i="8" s="1"/>
  <c r="BF136" i="8" s="1"/>
  <c r="BG136" i="8" s="1"/>
  <c r="BH136" i="8" s="1"/>
  <c r="BI136" i="8" s="1"/>
  <c r="BJ136" i="8" s="1"/>
  <c r="BK136" i="8"/>
  <c r="BL136" i="8" s="1"/>
  <c r="BM136" i="8" s="1"/>
  <c r="BN136" i="8" s="1"/>
  <c r="BO136" i="8" s="1"/>
  <c r="BP136" i="8" s="1"/>
  <c r="BQ136" i="8" s="1"/>
  <c r="BR136" i="8" s="1"/>
  <c r="BS136" i="8" s="1"/>
  <c r="BT136" i="8" s="1"/>
  <c r="BU136" i="8" s="1"/>
  <c r="BV136" i="8" s="1"/>
  <c r="C136" i="8"/>
  <c r="D136" i="8" s="1"/>
  <c r="E136" i="8" s="1"/>
  <c r="F136" i="8" s="1"/>
  <c r="G136" i="8" s="1"/>
  <c r="H136" i="8" s="1"/>
  <c r="I136" i="8" s="1"/>
  <c r="J136" i="8" s="1"/>
  <c r="K136" i="8" s="1"/>
  <c r="L136" i="8" s="1"/>
  <c r="M136" i="8" s="1"/>
  <c r="N136" i="8" s="1"/>
  <c r="O1040" i="5"/>
  <c r="O1041" i="5"/>
  <c r="O1042" i="5"/>
  <c r="BW1047" i="5"/>
  <c r="O966" i="5"/>
  <c r="O965" i="5"/>
  <c r="O964" i="5"/>
  <c r="O963" i="5"/>
  <c r="O962" i="5"/>
  <c r="BW949" i="5"/>
  <c r="BW891" i="5"/>
  <c r="BW892" i="5"/>
  <c r="BW893" i="5"/>
  <c r="BW1261" i="5"/>
  <c r="BU1303" i="5"/>
  <c r="O1260" i="5"/>
  <c r="O1284" i="5" s="1"/>
  <c r="P1303" i="5" s="1"/>
  <c r="BW1252" i="5"/>
  <c r="BW1178" i="5"/>
  <c r="BW1169" i="5"/>
  <c r="BK1161" i="5"/>
  <c r="BL1161" i="5"/>
  <c r="BM1161" i="5"/>
  <c r="BN1161" i="5" s="1"/>
  <c r="BO1161" i="5" s="1"/>
  <c r="BP1161" i="5" s="1"/>
  <c r="BQ1161" i="5" s="1"/>
  <c r="BR1161" i="5" s="1"/>
  <c r="BS1161" i="5" s="1"/>
  <c r="BT1161" i="5" s="1"/>
  <c r="BU1161" i="5" s="1"/>
  <c r="BV1161" i="5" s="1"/>
  <c r="AY1161" i="5"/>
  <c r="AZ1161" i="5"/>
  <c r="BA1161" i="5"/>
  <c r="BB1161" i="5" s="1"/>
  <c r="BC1161" i="5" s="1"/>
  <c r="BD1161" i="5"/>
  <c r="BE1161" i="5" s="1"/>
  <c r="BF1161" i="5" s="1"/>
  <c r="BG1161" i="5" s="1"/>
  <c r="BH1161" i="5" s="1"/>
  <c r="BI1161" i="5" s="1"/>
  <c r="BJ1161" i="5" s="1"/>
  <c r="AM1161" i="5"/>
  <c r="AN1161" i="5"/>
  <c r="AO1161" i="5" s="1"/>
  <c r="AP1161" i="5" s="1"/>
  <c r="AQ1161" i="5" s="1"/>
  <c r="AR1161" i="5"/>
  <c r="AS1161" i="5" s="1"/>
  <c r="AT1161" i="5" s="1"/>
  <c r="AU1161" i="5" s="1"/>
  <c r="AV1161" i="5" s="1"/>
  <c r="AW1161" i="5" s="1"/>
  <c r="AX1161" i="5" s="1"/>
  <c r="AA1161" i="5"/>
  <c r="AB1161" i="5"/>
  <c r="AC1161" i="5" s="1"/>
  <c r="AD1161" i="5" s="1"/>
  <c r="AE1161" i="5" s="1"/>
  <c r="AF1161" i="5" s="1"/>
  <c r="AG1161" i="5"/>
  <c r="AH1161" i="5" s="1"/>
  <c r="AI1161" i="5" s="1"/>
  <c r="AJ1161" i="5" s="1"/>
  <c r="AK1161" i="5" s="1"/>
  <c r="AL1161" i="5" s="1"/>
  <c r="P1161" i="5"/>
  <c r="BW1144" i="5"/>
  <c r="BW1135" i="5"/>
  <c r="BK1127" i="5"/>
  <c r="BL1127" i="5" s="1"/>
  <c r="BM1127" i="5" s="1"/>
  <c r="BN1127" i="5"/>
  <c r="BO1127" i="5" s="1"/>
  <c r="BP1127" i="5" s="1"/>
  <c r="BQ1127" i="5" s="1"/>
  <c r="BR1127" i="5" s="1"/>
  <c r="BS1127" i="5" s="1"/>
  <c r="BT1127" i="5" s="1"/>
  <c r="BU1127" i="5" s="1"/>
  <c r="BV1127" i="5" s="1"/>
  <c r="AY1127" i="5"/>
  <c r="AZ1127" i="5" s="1"/>
  <c r="BA1127" i="5" s="1"/>
  <c r="BB1127" i="5" s="1"/>
  <c r="BC1127" i="5" s="1"/>
  <c r="BD1127" i="5" s="1"/>
  <c r="BE1127" i="5"/>
  <c r="BF1127" i="5" s="1"/>
  <c r="BG1127" i="5" s="1"/>
  <c r="BH1127" i="5" s="1"/>
  <c r="BI1127" i="5" s="1"/>
  <c r="BJ1127" i="5" s="1"/>
  <c r="AM1127" i="5"/>
  <c r="AN1127" i="5" s="1"/>
  <c r="AO1127" i="5" s="1"/>
  <c r="AP1127" i="5" s="1"/>
  <c r="AQ1127" i="5" s="1"/>
  <c r="AR1127" i="5" s="1"/>
  <c r="AS1127" i="5" s="1"/>
  <c r="AT1127" i="5" s="1"/>
  <c r="AU1127" i="5" s="1"/>
  <c r="AV1127" i="5" s="1"/>
  <c r="AW1127" i="5" s="1"/>
  <c r="AX1127" i="5" s="1"/>
  <c r="AA1127" i="5"/>
  <c r="AB1127" i="5" s="1"/>
  <c r="AC1127" i="5"/>
  <c r="AD1127" i="5"/>
  <c r="AE1127" i="5" s="1"/>
  <c r="AF1127" i="5" s="1"/>
  <c r="AG1127" i="5" s="1"/>
  <c r="AH1127" i="5" s="1"/>
  <c r="AI1127" i="5" s="1"/>
  <c r="AJ1127" i="5" s="1"/>
  <c r="AK1127" i="5" s="1"/>
  <c r="AL1127" i="5" s="1"/>
  <c r="P1127" i="5"/>
  <c r="BW1111" i="5"/>
  <c r="BW1102" i="5"/>
  <c r="BK1094" i="5"/>
  <c r="BL1094" i="5" s="1"/>
  <c r="BM1094" i="5" s="1"/>
  <c r="BN1094" i="5" s="1"/>
  <c r="BO1094" i="5" s="1"/>
  <c r="BP1094" i="5" s="1"/>
  <c r="BQ1094" i="5" s="1"/>
  <c r="BR1094" i="5" s="1"/>
  <c r="BS1094" i="5" s="1"/>
  <c r="BT1094" i="5" s="1"/>
  <c r="BU1094" i="5" s="1"/>
  <c r="BV1094" i="5" s="1"/>
  <c r="AY1094" i="5"/>
  <c r="AZ1094" i="5" s="1"/>
  <c r="BA1094" i="5" s="1"/>
  <c r="BB1094" i="5"/>
  <c r="BC1094" i="5" s="1"/>
  <c r="BD1094" i="5" s="1"/>
  <c r="BE1094" i="5" s="1"/>
  <c r="BF1094" i="5" s="1"/>
  <c r="BG1094" i="5" s="1"/>
  <c r="BH1094" i="5" s="1"/>
  <c r="BI1094" i="5" s="1"/>
  <c r="BJ1094" i="5" s="1"/>
  <c r="AM1094" i="5"/>
  <c r="AN1094" i="5" s="1"/>
  <c r="AO1094" i="5" s="1"/>
  <c r="AP1094" i="5" s="1"/>
  <c r="AQ1094" i="5" s="1"/>
  <c r="AR1094" i="5" s="1"/>
  <c r="AS1094" i="5" s="1"/>
  <c r="AT1094" i="5"/>
  <c r="AU1094" i="5" s="1"/>
  <c r="AV1094" i="5" s="1"/>
  <c r="AW1094" i="5" s="1"/>
  <c r="AX1094" i="5" s="1"/>
  <c r="AA1094" i="5"/>
  <c r="AB1094" i="5"/>
  <c r="AC1094" i="5"/>
  <c r="AD1094" i="5" s="1"/>
  <c r="AE1094" i="5" s="1"/>
  <c r="AF1094" i="5" s="1"/>
  <c r="AG1094" i="5" s="1"/>
  <c r="AH1094" i="5" s="1"/>
  <c r="AI1094" i="5" s="1"/>
  <c r="AJ1094" i="5" s="1"/>
  <c r="AK1094" i="5" s="1"/>
  <c r="AL1094" i="5" s="1"/>
  <c r="P1094" i="5"/>
  <c r="Q1094" i="5"/>
  <c r="BW1005" i="5"/>
  <c r="BW996" i="5"/>
  <c r="BW923" i="5"/>
  <c r="BW914" i="5"/>
  <c r="BK906" i="5"/>
  <c r="BL906" i="5" s="1"/>
  <c r="BM906" i="5" s="1"/>
  <c r="BN906" i="5" s="1"/>
  <c r="BO906" i="5" s="1"/>
  <c r="BP906" i="5" s="1"/>
  <c r="BQ906" i="5" s="1"/>
  <c r="BR906" i="5" s="1"/>
  <c r="BS906" i="5" s="1"/>
  <c r="BT906" i="5" s="1"/>
  <c r="BU906" i="5" s="1"/>
  <c r="BV906" i="5" s="1"/>
  <c r="AY906" i="5"/>
  <c r="AZ906" i="5" s="1"/>
  <c r="BA906" i="5"/>
  <c r="BB906" i="5" s="1"/>
  <c r="BC906" i="5" s="1"/>
  <c r="BD906" i="5" s="1"/>
  <c r="BE906" i="5" s="1"/>
  <c r="BF906" i="5" s="1"/>
  <c r="BG906" i="5" s="1"/>
  <c r="BH906" i="5" s="1"/>
  <c r="BI906" i="5" s="1"/>
  <c r="BJ906" i="5" s="1"/>
  <c r="AM906" i="5"/>
  <c r="AN906" i="5" s="1"/>
  <c r="AO906" i="5" s="1"/>
  <c r="AP906" i="5" s="1"/>
  <c r="AQ906" i="5" s="1"/>
  <c r="AR906" i="5" s="1"/>
  <c r="AS906" i="5" s="1"/>
  <c r="AT906" i="5" s="1"/>
  <c r="AU906" i="5" s="1"/>
  <c r="AV906" i="5" s="1"/>
  <c r="AW906" i="5" s="1"/>
  <c r="AX906" i="5" s="1"/>
  <c r="AA906" i="5"/>
  <c r="AB906" i="5" s="1"/>
  <c r="AC906" i="5"/>
  <c r="AD906" i="5" s="1"/>
  <c r="AE906" i="5" s="1"/>
  <c r="AF906" i="5" s="1"/>
  <c r="AG906" i="5" s="1"/>
  <c r="AH906" i="5" s="1"/>
  <c r="AI906" i="5" s="1"/>
  <c r="AJ906" i="5" s="1"/>
  <c r="AK906" i="5" s="1"/>
  <c r="AL906" i="5" s="1"/>
  <c r="P906" i="5"/>
  <c r="Q906" i="5" s="1"/>
  <c r="R906" i="5" s="1"/>
  <c r="S906" i="5" s="1"/>
  <c r="T906" i="5" s="1"/>
  <c r="U906" i="5" s="1"/>
  <c r="V906" i="5" s="1"/>
  <c r="W906" i="5" s="1"/>
  <c r="X906" i="5" s="1"/>
  <c r="Y906" i="5" s="1"/>
  <c r="Z906" i="5" s="1"/>
  <c r="BW889" i="5"/>
  <c r="BW880" i="5"/>
  <c r="BK872" i="5"/>
  <c r="BL872" i="5"/>
  <c r="BM872" i="5"/>
  <c r="BN872" i="5" s="1"/>
  <c r="BO872" i="5" s="1"/>
  <c r="BP872" i="5" s="1"/>
  <c r="BQ872" i="5" s="1"/>
  <c r="BR872" i="5" s="1"/>
  <c r="BS872" i="5" s="1"/>
  <c r="BT872" i="5" s="1"/>
  <c r="BU872" i="5" s="1"/>
  <c r="BV872" i="5" s="1"/>
  <c r="AY872" i="5"/>
  <c r="AZ872" i="5"/>
  <c r="BA872" i="5" s="1"/>
  <c r="BB872" i="5" s="1"/>
  <c r="BC872" i="5" s="1"/>
  <c r="BD872" i="5" s="1"/>
  <c r="BE872" i="5" s="1"/>
  <c r="BF872" i="5" s="1"/>
  <c r="BG872" i="5" s="1"/>
  <c r="BH872" i="5" s="1"/>
  <c r="BI872" i="5" s="1"/>
  <c r="BJ872" i="5" s="1"/>
  <c r="AM872" i="5"/>
  <c r="AN872" i="5"/>
  <c r="AO872" i="5"/>
  <c r="AP872" i="5" s="1"/>
  <c r="AQ872" i="5" s="1"/>
  <c r="AR872" i="5" s="1"/>
  <c r="AS872" i="5" s="1"/>
  <c r="AT872" i="5" s="1"/>
  <c r="AU872" i="5" s="1"/>
  <c r="AV872" i="5" s="1"/>
  <c r="AW872" i="5" s="1"/>
  <c r="AX872" i="5" s="1"/>
  <c r="AA872" i="5"/>
  <c r="AB872" i="5"/>
  <c r="AC872" i="5" s="1"/>
  <c r="AD872" i="5" s="1"/>
  <c r="AE872" i="5" s="1"/>
  <c r="AF872" i="5" s="1"/>
  <c r="AG872" i="5" s="1"/>
  <c r="AH872" i="5" s="1"/>
  <c r="AI872" i="5" s="1"/>
  <c r="AJ872" i="5" s="1"/>
  <c r="AK872" i="5" s="1"/>
  <c r="AL872" i="5" s="1"/>
  <c r="P872" i="5"/>
  <c r="BW261" i="5"/>
  <c r="Q1161" i="5"/>
  <c r="R1161" i="5" s="1"/>
  <c r="S1161" i="5" s="1"/>
  <c r="T1161" i="5" s="1"/>
  <c r="BD26" i="10"/>
  <c r="BK839" i="5"/>
  <c r="BL839" i="5" s="1"/>
  <c r="BM839" i="5" s="1"/>
  <c r="BN839" i="5" s="1"/>
  <c r="BO839" i="5" s="1"/>
  <c r="BP839" i="5" s="1"/>
  <c r="BQ839" i="5" s="1"/>
  <c r="BR839" i="5" s="1"/>
  <c r="BS839" i="5" s="1"/>
  <c r="BT839" i="5" s="1"/>
  <c r="BU839" i="5" s="1"/>
  <c r="BV839" i="5" s="1"/>
  <c r="AY839" i="5"/>
  <c r="AZ839" i="5" s="1"/>
  <c r="BA839" i="5" s="1"/>
  <c r="BB839" i="5" s="1"/>
  <c r="BC839" i="5" s="1"/>
  <c r="BD839" i="5" s="1"/>
  <c r="BE839" i="5" s="1"/>
  <c r="BF839" i="5" s="1"/>
  <c r="BG839" i="5" s="1"/>
  <c r="BH839" i="5" s="1"/>
  <c r="BI839" i="5" s="1"/>
  <c r="BJ839" i="5" s="1"/>
  <c r="AM839" i="5"/>
  <c r="AN839" i="5"/>
  <c r="AO839" i="5"/>
  <c r="AP839" i="5" s="1"/>
  <c r="AQ839" i="5" s="1"/>
  <c r="AR839" i="5" s="1"/>
  <c r="AS839" i="5" s="1"/>
  <c r="AT839" i="5" s="1"/>
  <c r="AU839" i="5" s="1"/>
  <c r="AV839" i="5" s="1"/>
  <c r="AW839" i="5" s="1"/>
  <c r="AX839" i="5" s="1"/>
  <c r="AA839" i="5"/>
  <c r="AB839" i="5"/>
  <c r="AC839" i="5" s="1"/>
  <c r="AD839" i="5" s="1"/>
  <c r="AE839" i="5" s="1"/>
  <c r="AF839" i="5" s="1"/>
  <c r="AG839" i="5" s="1"/>
  <c r="AH839" i="5" s="1"/>
  <c r="AI839" i="5" s="1"/>
  <c r="AJ839" i="5" s="1"/>
  <c r="AK839" i="5" s="1"/>
  <c r="AL839" i="5" s="1"/>
  <c r="P839" i="5"/>
  <c r="GF24" i="7"/>
  <c r="BW1066" i="5"/>
  <c r="BW1068" i="5"/>
  <c r="BW1082" i="5"/>
  <c r="BW1086" i="5"/>
  <c r="BW1087" i="5"/>
  <c r="BW1113" i="5"/>
  <c r="BW1114" i="5"/>
  <c r="BW1115" i="5"/>
  <c r="BW1119" i="5"/>
  <c r="BW1120" i="5"/>
  <c r="BW1146" i="5"/>
  <c r="BW1147" i="5"/>
  <c r="BW1148" i="5"/>
  <c r="BW1149" i="5"/>
  <c r="BW1153" i="5"/>
  <c r="BW1154" i="5"/>
  <c r="BW1180" i="5"/>
  <c r="BW1182" i="5"/>
  <c r="BW1185" i="5"/>
  <c r="BW1187" i="5"/>
  <c r="BW1188" i="5"/>
  <c r="BW1189" i="5"/>
  <c r="BW1204" i="5"/>
  <c r="BW1206" i="5"/>
  <c r="BW1211" i="5"/>
  <c r="BW1212" i="5"/>
  <c r="BW1225" i="5"/>
  <c r="BW1228" i="5"/>
  <c r="BW1230" i="5"/>
  <c r="BW1232" i="5"/>
  <c r="BW1236" i="5"/>
  <c r="BW1237" i="5"/>
  <c r="BW1263" i="5"/>
  <c r="BW1266" i="5"/>
  <c r="BW1268" i="5"/>
  <c r="BW1269" i="5"/>
  <c r="BW1270" i="5"/>
  <c r="BW1304" i="5"/>
  <c r="BW1306" i="5"/>
  <c r="BW1309" i="5"/>
  <c r="BW1311" i="5"/>
  <c r="BW1312" i="5"/>
  <c r="BW1313" i="5"/>
  <c r="BW1317" i="5"/>
  <c r="BW1318" i="5"/>
  <c r="BW1319" i="5"/>
  <c r="BW1323" i="5"/>
  <c r="BW1325" i="5"/>
  <c r="BW1328" i="5"/>
  <c r="BW1330" i="5"/>
  <c r="BW1349" i="5"/>
  <c r="BW1350" i="5"/>
  <c r="BW1353" i="5"/>
  <c r="BW1354" i="5"/>
  <c r="BW1377" i="5"/>
  <c r="BW1383" i="5"/>
  <c r="BW1391" i="5"/>
  <c r="BW1395" i="5"/>
  <c r="BW1397" i="5"/>
  <c r="BW1049" i="5"/>
  <c r="BW575" i="5"/>
  <c r="C37" i="7"/>
  <c r="C46" i="7" s="1"/>
  <c r="I50" i="7" s="1"/>
  <c r="O72" i="6"/>
  <c r="O73" i="6"/>
  <c r="BW414" i="5"/>
  <c r="BW415" i="5"/>
  <c r="M71" i="6"/>
  <c r="L71" i="6"/>
  <c r="K71" i="6"/>
  <c r="J71" i="6"/>
  <c r="I71" i="6"/>
  <c r="H71" i="6"/>
  <c r="G71" i="6"/>
  <c r="F71" i="6"/>
  <c r="E71" i="6"/>
  <c r="D71" i="6"/>
  <c r="M66" i="6"/>
  <c r="L66" i="6"/>
  <c r="K66" i="6"/>
  <c r="J66" i="6"/>
  <c r="I66" i="6"/>
  <c r="H66" i="6"/>
  <c r="G66" i="6"/>
  <c r="F66" i="6"/>
  <c r="E66" i="6"/>
  <c r="E53" i="6" s="1"/>
  <c r="D66" i="6"/>
  <c r="M60" i="6"/>
  <c r="L60" i="6"/>
  <c r="K60" i="6"/>
  <c r="J60" i="6"/>
  <c r="I60" i="6"/>
  <c r="H60" i="6"/>
  <c r="G60" i="6"/>
  <c r="F60" i="6"/>
  <c r="E60" i="6"/>
  <c r="D60" i="6"/>
  <c r="C71" i="6"/>
  <c r="O71" i="6" s="1"/>
  <c r="C66" i="6"/>
  <c r="C60" i="6"/>
  <c r="M93" i="6"/>
  <c r="L93" i="6"/>
  <c r="K93" i="6"/>
  <c r="J93" i="6"/>
  <c r="I93" i="6"/>
  <c r="H93" i="6"/>
  <c r="G93" i="6"/>
  <c r="F93" i="6"/>
  <c r="E93" i="6"/>
  <c r="D93" i="6"/>
  <c r="M48" i="6"/>
  <c r="L48" i="6"/>
  <c r="K48" i="6"/>
  <c r="K40" i="6" s="1"/>
  <c r="J48" i="6"/>
  <c r="I48" i="6"/>
  <c r="H48" i="6"/>
  <c r="G48" i="6"/>
  <c r="G40" i="6" s="1"/>
  <c r="F48" i="6"/>
  <c r="E48" i="6"/>
  <c r="D48" i="6"/>
  <c r="M45" i="6"/>
  <c r="L45" i="6"/>
  <c r="K45" i="6"/>
  <c r="J45" i="6"/>
  <c r="I45" i="6"/>
  <c r="H45" i="6"/>
  <c r="G45" i="6"/>
  <c r="F45" i="6"/>
  <c r="E45" i="6"/>
  <c r="D45" i="6"/>
  <c r="M42" i="6"/>
  <c r="L42" i="6"/>
  <c r="L40" i="6"/>
  <c r="K42" i="6"/>
  <c r="J42" i="6"/>
  <c r="I42" i="6"/>
  <c r="I40" i="6" s="1"/>
  <c r="H42" i="6"/>
  <c r="H40" i="6" s="1"/>
  <c r="G42" i="6"/>
  <c r="F42" i="6"/>
  <c r="E42" i="6"/>
  <c r="D42" i="6"/>
  <c r="D40" i="6" s="1"/>
  <c r="J40" i="6"/>
  <c r="F40" i="6"/>
  <c r="E40" i="6"/>
  <c r="M34" i="6"/>
  <c r="L34" i="6"/>
  <c r="K34" i="6"/>
  <c r="J34" i="6"/>
  <c r="I34" i="6"/>
  <c r="H34" i="6"/>
  <c r="G34" i="6"/>
  <c r="G24" i="6" s="1"/>
  <c r="F34" i="6"/>
  <c r="F24" i="6" s="1"/>
  <c r="E34" i="6"/>
  <c r="D34" i="6"/>
  <c r="M31" i="6"/>
  <c r="M24" i="6" s="1"/>
  <c r="L31" i="6"/>
  <c r="L24" i="6" s="1"/>
  <c r="K31" i="6"/>
  <c r="J31" i="6"/>
  <c r="I31" i="6"/>
  <c r="I24" i="6" s="1"/>
  <c r="H31" i="6"/>
  <c r="G31" i="6"/>
  <c r="F31" i="6"/>
  <c r="E31" i="6"/>
  <c r="D31" i="6"/>
  <c r="M25" i="6"/>
  <c r="L25" i="6"/>
  <c r="K25" i="6"/>
  <c r="K24" i="6" s="1"/>
  <c r="J25" i="6"/>
  <c r="I25" i="6"/>
  <c r="H25" i="6"/>
  <c r="H24" i="6"/>
  <c r="G25" i="6"/>
  <c r="F25" i="6"/>
  <c r="E25" i="6"/>
  <c r="D25" i="6"/>
  <c r="D24" i="6" s="1"/>
  <c r="J24" i="6"/>
  <c r="E24" i="6"/>
  <c r="M6" i="6"/>
  <c r="L6" i="6"/>
  <c r="K6" i="6"/>
  <c r="J6" i="6"/>
  <c r="I6" i="6"/>
  <c r="H6" i="6"/>
  <c r="G6" i="6"/>
  <c r="F6" i="6"/>
  <c r="E6" i="6"/>
  <c r="D6" i="6"/>
  <c r="C96" i="6"/>
  <c r="D96" i="6" s="1"/>
  <c r="C93" i="6"/>
  <c r="C91" i="6" s="1"/>
  <c r="C48" i="6"/>
  <c r="C45" i="6"/>
  <c r="C6" i="6"/>
  <c r="M40" i="6"/>
  <c r="C34" i="6"/>
  <c r="C31" i="6"/>
  <c r="C25" i="6"/>
  <c r="DJ98" i="10"/>
  <c r="DK98" i="10"/>
  <c r="DL98" i="10"/>
  <c r="DM98" i="10"/>
  <c r="DN98" i="10"/>
  <c r="DO98" i="10"/>
  <c r="DP98" i="10"/>
  <c r="DQ98" i="10"/>
  <c r="DR98" i="10"/>
  <c r="DS98" i="10"/>
  <c r="DT98" i="10"/>
  <c r="DU98" i="10"/>
  <c r="DV98" i="10"/>
  <c r="DW98" i="10"/>
  <c r="DX98" i="10"/>
  <c r="DY98" i="10"/>
  <c r="DZ98" i="10"/>
  <c r="EA98" i="10"/>
  <c r="EB98" i="10"/>
  <c r="EC98" i="10"/>
  <c r="ED98" i="10"/>
  <c r="EE98" i="10"/>
  <c r="EF98" i="10"/>
  <c r="EG98" i="10"/>
  <c r="EH98" i="10"/>
  <c r="EI98" i="10"/>
  <c r="EJ98" i="10"/>
  <c r="EK98" i="10"/>
  <c r="EL98" i="10"/>
  <c r="EM98" i="10"/>
  <c r="EN98" i="10"/>
  <c r="EO98" i="10"/>
  <c r="EP98" i="10"/>
  <c r="EQ98" i="10"/>
  <c r="ER98" i="10"/>
  <c r="ES98" i="10"/>
  <c r="ET98" i="10"/>
  <c r="EU98" i="10"/>
  <c r="EV98" i="10"/>
  <c r="EW98" i="10"/>
  <c r="EX98" i="10"/>
  <c r="EY98" i="10"/>
  <c r="EZ98" i="10"/>
  <c r="FA98" i="10"/>
  <c r="FB98" i="10"/>
  <c r="FC98" i="10"/>
  <c r="FD98" i="10"/>
  <c r="FE98" i="10"/>
  <c r="FF98" i="10"/>
  <c r="FG98" i="10"/>
  <c r="FH98" i="10"/>
  <c r="FI98" i="10"/>
  <c r="FJ98" i="10"/>
  <c r="FK98" i="10"/>
  <c r="FL98" i="10"/>
  <c r="FM98" i="10"/>
  <c r="FN98" i="10"/>
  <c r="FO98" i="10"/>
  <c r="FP98" i="10"/>
  <c r="DH108" i="10"/>
  <c r="DH106" i="10"/>
  <c r="DH118" i="10"/>
  <c r="DI118" i="10"/>
  <c r="DJ118" i="10"/>
  <c r="DK118" i="10"/>
  <c r="DL118" i="10"/>
  <c r="DM118" i="10"/>
  <c r="DN118" i="10"/>
  <c r="DO118" i="10"/>
  <c r="DP118" i="10"/>
  <c r="DQ118" i="10"/>
  <c r="DR118" i="10"/>
  <c r="DS118" i="10"/>
  <c r="DT118" i="10"/>
  <c r="DU118" i="10"/>
  <c r="DV118" i="10"/>
  <c r="DW118" i="10"/>
  <c r="DX118" i="10"/>
  <c r="DY118" i="10"/>
  <c r="DZ118" i="10"/>
  <c r="EA118" i="10"/>
  <c r="EB118" i="10"/>
  <c r="EC118" i="10"/>
  <c r="ED118" i="10"/>
  <c r="EE118" i="10"/>
  <c r="EF118" i="10"/>
  <c r="EG118" i="10"/>
  <c r="EH118" i="10"/>
  <c r="EI118" i="10"/>
  <c r="EJ118" i="10"/>
  <c r="EK118" i="10"/>
  <c r="EL118" i="10"/>
  <c r="EM118" i="10"/>
  <c r="EN118" i="10"/>
  <c r="EO118" i="10"/>
  <c r="EP118" i="10"/>
  <c r="EQ118" i="10"/>
  <c r="ER118" i="10"/>
  <c r="ES118" i="10"/>
  <c r="ET118" i="10"/>
  <c r="EU118" i="10"/>
  <c r="EV118" i="10"/>
  <c r="EW118" i="10"/>
  <c r="EX118" i="10"/>
  <c r="EY118" i="10"/>
  <c r="EZ118" i="10"/>
  <c r="FA118" i="10"/>
  <c r="FB118" i="10"/>
  <c r="FC118" i="10"/>
  <c r="FD118" i="10"/>
  <c r="FE118" i="10"/>
  <c r="FF118" i="10"/>
  <c r="FG118" i="10"/>
  <c r="FH118" i="10"/>
  <c r="FI118" i="10"/>
  <c r="FJ118" i="10"/>
  <c r="FK118" i="10"/>
  <c r="FL118" i="10"/>
  <c r="FM118" i="10"/>
  <c r="FN118" i="10"/>
  <c r="FO118" i="10"/>
  <c r="FP118" i="10"/>
  <c r="FQ118" i="10"/>
  <c r="FR118" i="10"/>
  <c r="FS118" i="10"/>
  <c r="FT118" i="10"/>
  <c r="FU118" i="10"/>
  <c r="FV118" i="10"/>
  <c r="FW118" i="10"/>
  <c r="FX118" i="10"/>
  <c r="FY118" i="10"/>
  <c r="FZ118" i="10"/>
  <c r="GA118" i="10"/>
  <c r="GB118" i="10"/>
  <c r="GC118" i="10"/>
  <c r="GD118" i="10"/>
  <c r="GE118" i="10"/>
  <c r="GF118" i="10"/>
  <c r="GG118" i="10"/>
  <c r="GH118" i="10"/>
  <c r="GI118" i="10"/>
  <c r="GJ118" i="10"/>
  <c r="GK118" i="10"/>
  <c r="GL118" i="10"/>
  <c r="GM118" i="10"/>
  <c r="GN118" i="10"/>
  <c r="GO118" i="10"/>
  <c r="GP118" i="10"/>
  <c r="GQ118" i="10"/>
  <c r="GR118" i="10"/>
  <c r="GS118" i="10"/>
  <c r="GT118" i="10"/>
  <c r="GU118" i="10"/>
  <c r="GV118" i="10"/>
  <c r="GW118" i="10"/>
  <c r="GX118" i="10"/>
  <c r="GY118" i="10"/>
  <c r="GZ118" i="10"/>
  <c r="HA118" i="10"/>
  <c r="HB118" i="10"/>
  <c r="HC118" i="10"/>
  <c r="HD118" i="10"/>
  <c r="HE118" i="10"/>
  <c r="HF118" i="10"/>
  <c r="HG118" i="10"/>
  <c r="HH118" i="10"/>
  <c r="HI118" i="10"/>
  <c r="HJ118" i="10"/>
  <c r="HK118" i="10"/>
  <c r="HL118" i="10"/>
  <c r="HM118" i="10"/>
  <c r="HN118" i="10"/>
  <c r="HO118" i="10"/>
  <c r="HP118" i="10"/>
  <c r="HQ118" i="10"/>
  <c r="HR118" i="10"/>
  <c r="HS118" i="10"/>
  <c r="HT118" i="10"/>
  <c r="HU118" i="10"/>
  <c r="HV118" i="10"/>
  <c r="DF132" i="10"/>
  <c r="DF131" i="10"/>
  <c r="DF130" i="10"/>
  <c r="DF125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BW76" i="10"/>
  <c r="BX76" i="10"/>
  <c r="BY76" i="10"/>
  <c r="BZ76" i="10"/>
  <c r="CA76" i="10"/>
  <c r="CB76" i="10"/>
  <c r="CC76" i="10"/>
  <c r="CD76" i="10"/>
  <c r="CE76" i="10"/>
  <c r="CF76" i="10"/>
  <c r="CG76" i="10"/>
  <c r="CH76" i="10"/>
  <c r="CI76" i="10"/>
  <c r="CJ76" i="10"/>
  <c r="CK76" i="10"/>
  <c r="CL76" i="10"/>
  <c r="CM76" i="10"/>
  <c r="CN76" i="10"/>
  <c r="CO76" i="10"/>
  <c r="CP76" i="10"/>
  <c r="CQ76" i="10"/>
  <c r="CR76" i="10"/>
  <c r="CS76" i="10"/>
  <c r="CT76" i="10"/>
  <c r="CU76" i="10"/>
  <c r="CV76" i="10"/>
  <c r="CW76" i="10"/>
  <c r="CX76" i="10"/>
  <c r="CY76" i="10"/>
  <c r="CZ76" i="10"/>
  <c r="DA76" i="10"/>
  <c r="DB76" i="10"/>
  <c r="DC76" i="10"/>
  <c r="DD76" i="10"/>
  <c r="DE76" i="10"/>
  <c r="DF76" i="10"/>
  <c r="DG76" i="10"/>
  <c r="DH76" i="10"/>
  <c r="DI76" i="10"/>
  <c r="DJ76" i="10"/>
  <c r="DK76" i="10"/>
  <c r="DL76" i="10"/>
  <c r="DM76" i="10"/>
  <c r="DN76" i="10"/>
  <c r="DO76" i="10"/>
  <c r="DP76" i="10"/>
  <c r="DQ76" i="10"/>
  <c r="BI88" i="10"/>
  <c r="BI90" i="10"/>
  <c r="BI81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Z59" i="10"/>
  <c r="AA59" i="10"/>
  <c r="AB59" i="10"/>
  <c r="AC59" i="10"/>
  <c r="AD59" i="10"/>
  <c r="AE59" i="10"/>
  <c r="AF59" i="10"/>
  <c r="AG59" i="10"/>
  <c r="AH59" i="10"/>
  <c r="AI59" i="10"/>
  <c r="AJ59" i="10"/>
  <c r="AK59" i="10"/>
  <c r="AL59" i="10"/>
  <c r="AM59" i="10"/>
  <c r="AN59" i="10"/>
  <c r="AO59" i="10"/>
  <c r="AP59" i="10"/>
  <c r="AQ59" i="10"/>
  <c r="AR59" i="10"/>
  <c r="AS59" i="10"/>
  <c r="AT59" i="10"/>
  <c r="AU59" i="10"/>
  <c r="AV59" i="10"/>
  <c r="AW59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BW59" i="10"/>
  <c r="BX59" i="10"/>
  <c r="BY59" i="10"/>
  <c r="BZ59" i="10"/>
  <c r="CA59" i="10"/>
  <c r="CB59" i="10"/>
  <c r="CC59" i="10"/>
  <c r="CD59" i="10"/>
  <c r="CE59" i="10"/>
  <c r="CF59" i="10"/>
  <c r="CG59" i="10"/>
  <c r="CH59" i="10"/>
  <c r="CI59" i="10"/>
  <c r="CJ59" i="10"/>
  <c r="CK59" i="10"/>
  <c r="CL59" i="10"/>
  <c r="CM59" i="10"/>
  <c r="CN59" i="10"/>
  <c r="CO59" i="10"/>
  <c r="CP59" i="10"/>
  <c r="CQ59" i="10"/>
  <c r="CR59" i="10"/>
  <c r="CS59" i="10"/>
  <c r="CT59" i="10"/>
  <c r="CU59" i="10"/>
  <c r="CV59" i="10"/>
  <c r="CW59" i="10"/>
  <c r="CX59" i="10"/>
  <c r="CY59" i="10"/>
  <c r="CZ59" i="10"/>
  <c r="DA59" i="10"/>
  <c r="DB59" i="10"/>
  <c r="DC59" i="10"/>
  <c r="DD59" i="10"/>
  <c r="DE59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P58" i="10"/>
  <c r="Q58" i="10"/>
  <c r="R58" i="10"/>
  <c r="S58" i="10"/>
  <c r="T58" i="10"/>
  <c r="U58" i="10"/>
  <c r="V58" i="10"/>
  <c r="W58" i="10"/>
  <c r="X58" i="10"/>
  <c r="Y58" i="10"/>
  <c r="Z58" i="10"/>
  <c r="AA58" i="10"/>
  <c r="AB58" i="10"/>
  <c r="AC58" i="10"/>
  <c r="AD58" i="10"/>
  <c r="AE58" i="10"/>
  <c r="AF58" i="10"/>
  <c r="AG58" i="10"/>
  <c r="AH58" i="10"/>
  <c r="AI58" i="10"/>
  <c r="AJ58" i="10"/>
  <c r="AK58" i="10"/>
  <c r="AL58" i="10"/>
  <c r="AM58" i="10"/>
  <c r="AN58" i="10"/>
  <c r="AO58" i="10"/>
  <c r="AP58" i="10"/>
  <c r="AQ58" i="10"/>
  <c r="AR58" i="10"/>
  <c r="AS58" i="10"/>
  <c r="AT58" i="10"/>
  <c r="AU58" i="10"/>
  <c r="AV58" i="10"/>
  <c r="AW58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BW58" i="10"/>
  <c r="BX58" i="10"/>
  <c r="BY58" i="10"/>
  <c r="BZ58" i="10"/>
  <c r="CA58" i="10"/>
  <c r="CB58" i="10"/>
  <c r="CC58" i="10"/>
  <c r="CD58" i="10"/>
  <c r="CE58" i="10"/>
  <c r="CF58" i="10"/>
  <c r="CG58" i="10"/>
  <c r="CH58" i="10"/>
  <c r="CI58" i="10"/>
  <c r="CJ58" i="10"/>
  <c r="CK58" i="10"/>
  <c r="CL58" i="10"/>
  <c r="CM58" i="10"/>
  <c r="CN58" i="10"/>
  <c r="CO58" i="10"/>
  <c r="CP58" i="10"/>
  <c r="CQ58" i="10"/>
  <c r="CR58" i="10"/>
  <c r="CS58" i="10"/>
  <c r="CT58" i="10"/>
  <c r="CU58" i="10"/>
  <c r="CV58" i="10"/>
  <c r="CW58" i="10"/>
  <c r="CX58" i="10"/>
  <c r="CY58" i="10"/>
  <c r="CZ58" i="10"/>
  <c r="DA58" i="10"/>
  <c r="DB58" i="10"/>
  <c r="DC58" i="10"/>
  <c r="DD58" i="10"/>
  <c r="DE58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B57" i="10"/>
  <c r="DC57" i="10"/>
  <c r="DD57" i="10"/>
  <c r="DE57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Z56" i="10"/>
  <c r="AA56" i="10"/>
  <c r="AB56" i="10"/>
  <c r="AC56" i="10"/>
  <c r="AD56" i="10"/>
  <c r="AE56" i="10"/>
  <c r="AF56" i="10"/>
  <c r="AG56" i="10"/>
  <c r="AH56" i="10"/>
  <c r="AI56" i="10"/>
  <c r="AJ56" i="10"/>
  <c r="AK56" i="10"/>
  <c r="AL56" i="10"/>
  <c r="AM56" i="10"/>
  <c r="AN56" i="10"/>
  <c r="AO56" i="10"/>
  <c r="AP56" i="10"/>
  <c r="AQ56" i="10"/>
  <c r="AR56" i="10"/>
  <c r="AS56" i="10"/>
  <c r="AT56" i="10"/>
  <c r="AU56" i="10"/>
  <c r="AV56" i="10"/>
  <c r="AW56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BW56" i="10"/>
  <c r="BX56" i="10"/>
  <c r="BY56" i="10"/>
  <c r="BZ56" i="10"/>
  <c r="CA56" i="10"/>
  <c r="CB56" i="10"/>
  <c r="CC56" i="10"/>
  <c r="CD56" i="10"/>
  <c r="CE56" i="10"/>
  <c r="CF56" i="10"/>
  <c r="CG56" i="10"/>
  <c r="CH56" i="10"/>
  <c r="CI56" i="10"/>
  <c r="CJ56" i="10"/>
  <c r="CK56" i="10"/>
  <c r="CL56" i="10"/>
  <c r="CM56" i="10"/>
  <c r="CN56" i="10"/>
  <c r="CO56" i="10"/>
  <c r="CP56" i="10"/>
  <c r="CQ56" i="10"/>
  <c r="CR56" i="10"/>
  <c r="CS56" i="10"/>
  <c r="CT56" i="10"/>
  <c r="CU56" i="10"/>
  <c r="CV56" i="10"/>
  <c r="CW56" i="10"/>
  <c r="CX56" i="10"/>
  <c r="CY56" i="10"/>
  <c r="CZ56" i="10"/>
  <c r="DA56" i="10"/>
  <c r="DB56" i="10"/>
  <c r="DC56" i="10"/>
  <c r="DD56" i="10"/>
  <c r="DE56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AG45" i="10"/>
  <c r="AH45" i="10"/>
  <c r="AI45" i="10"/>
  <c r="AJ45" i="10"/>
  <c r="AK45" i="10"/>
  <c r="AL45" i="10"/>
  <c r="AM45" i="10"/>
  <c r="AN45" i="10"/>
  <c r="AO45" i="10"/>
  <c r="AP45" i="10"/>
  <c r="AQ45" i="10"/>
  <c r="AR45" i="10"/>
  <c r="AS45" i="10"/>
  <c r="AT45" i="10"/>
  <c r="AU45" i="10"/>
  <c r="AV45" i="10"/>
  <c r="AW45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BW45" i="10"/>
  <c r="BX45" i="10"/>
  <c r="BY45" i="10"/>
  <c r="BZ45" i="10"/>
  <c r="CA45" i="10"/>
  <c r="CB45" i="10"/>
  <c r="CC45" i="10"/>
  <c r="CD45" i="10"/>
  <c r="CE45" i="10"/>
  <c r="CF45" i="10"/>
  <c r="CG45" i="10"/>
  <c r="CH45" i="10"/>
  <c r="CI45" i="10"/>
  <c r="CJ45" i="10"/>
  <c r="CK45" i="10"/>
  <c r="CL45" i="10"/>
  <c r="CM45" i="10"/>
  <c r="CN45" i="10"/>
  <c r="CO45" i="10"/>
  <c r="CP45" i="10"/>
  <c r="CQ45" i="10"/>
  <c r="CR45" i="10"/>
  <c r="CS45" i="10"/>
  <c r="CT45" i="10"/>
  <c r="CU45" i="10"/>
  <c r="CV45" i="10"/>
  <c r="CW45" i="10"/>
  <c r="CX45" i="10"/>
  <c r="CY45" i="10"/>
  <c r="CZ45" i="10"/>
  <c r="DA45" i="10"/>
  <c r="DB45" i="10"/>
  <c r="DC45" i="10"/>
  <c r="DD45" i="10"/>
  <c r="DE45" i="10"/>
  <c r="DF45" i="10"/>
  <c r="DG45" i="10"/>
  <c r="DH45" i="10"/>
  <c r="DI45" i="10"/>
  <c r="DJ45" i="10"/>
  <c r="DK45" i="10"/>
  <c r="DL45" i="10"/>
  <c r="DM45" i="10"/>
  <c r="DN45" i="10"/>
  <c r="DO45" i="10"/>
  <c r="DP45" i="10"/>
  <c r="DQ45" i="10"/>
  <c r="DR45" i="10"/>
  <c r="DS45" i="10"/>
  <c r="DQ91" i="10"/>
  <c r="DQ92" i="10"/>
  <c r="N190" i="15"/>
  <c r="AA52" i="10"/>
  <c r="C50" i="10"/>
  <c r="U62" i="10"/>
  <c r="BV62" i="10"/>
  <c r="DB62" i="10"/>
  <c r="DK62" i="10"/>
  <c r="CZ62" i="10"/>
  <c r="AN62" i="10"/>
  <c r="AO62" i="10"/>
  <c r="DA62" i="10"/>
  <c r="DQ62" i="10"/>
  <c r="AT62" i="10"/>
  <c r="DF62" i="10"/>
  <c r="G62" i="10"/>
  <c r="BS62" i="10"/>
  <c r="BL62" i="10"/>
  <c r="AF62" i="10"/>
  <c r="AV62" i="10"/>
  <c r="CW62" i="10"/>
  <c r="J62" i="10"/>
  <c r="DR62" i="10"/>
  <c r="CJ62" i="10"/>
  <c r="X62" i="10"/>
  <c r="AS62" i="10"/>
  <c r="DE62" i="10"/>
  <c r="R62" i="10"/>
  <c r="BN62" i="10"/>
  <c r="K62" i="10"/>
  <c r="AQ62" i="10"/>
  <c r="DC62" i="10"/>
  <c r="BD62" i="10"/>
  <c r="AK62" i="10"/>
  <c r="D62" i="10"/>
  <c r="H62" i="10"/>
  <c r="Q62" i="10"/>
  <c r="BM62" i="10"/>
  <c r="F62" i="10"/>
  <c r="V62" i="10"/>
  <c r="BR62" i="10"/>
  <c r="O62" i="10"/>
  <c r="D63" i="10"/>
  <c r="AE62" i="10"/>
  <c r="CQ62" i="10"/>
  <c r="BE18" i="10"/>
  <c r="BF18" i="10"/>
  <c r="BG18" i="10"/>
  <c r="BH18" i="10"/>
  <c r="BI18" i="10"/>
  <c r="BJ18" i="10"/>
  <c r="BK18" i="10"/>
  <c r="BL18" i="10"/>
  <c r="BM18" i="10"/>
  <c r="BN18" i="10"/>
  <c r="BO18" i="10"/>
  <c r="BP18" i="10"/>
  <c r="BQ18" i="10"/>
  <c r="BR18" i="10"/>
  <c r="BS18" i="10"/>
  <c r="BT18" i="10"/>
  <c r="BU18" i="10"/>
  <c r="BV18" i="10"/>
  <c r="BW18" i="10"/>
  <c r="BX18" i="10"/>
  <c r="BY18" i="10"/>
  <c r="BZ18" i="10"/>
  <c r="CA18" i="10"/>
  <c r="CB18" i="10"/>
  <c r="CC18" i="10"/>
  <c r="CD18" i="10"/>
  <c r="CE18" i="10"/>
  <c r="CF18" i="10"/>
  <c r="CG18" i="10"/>
  <c r="CH18" i="10"/>
  <c r="CI18" i="10"/>
  <c r="CJ18" i="10"/>
  <c r="CK18" i="10"/>
  <c r="CL18" i="10"/>
  <c r="CM18" i="10"/>
  <c r="CN18" i="10"/>
  <c r="CO18" i="10"/>
  <c r="CP18" i="10"/>
  <c r="CQ18" i="10"/>
  <c r="CR18" i="10"/>
  <c r="CS18" i="10"/>
  <c r="CT18" i="10"/>
  <c r="CU18" i="10"/>
  <c r="CV18" i="10"/>
  <c r="CW18" i="10"/>
  <c r="CX18" i="10"/>
  <c r="CY18" i="10"/>
  <c r="CZ18" i="10"/>
  <c r="DA18" i="10"/>
  <c r="DB18" i="10"/>
  <c r="DC18" i="10"/>
  <c r="DD18" i="10"/>
  <c r="DE18" i="10"/>
  <c r="DF18" i="10"/>
  <c r="DG18" i="10"/>
  <c r="DH18" i="10"/>
  <c r="DI18" i="10"/>
  <c r="DJ18" i="10"/>
  <c r="DK18" i="10"/>
  <c r="DL18" i="10"/>
  <c r="DM18" i="10"/>
  <c r="DN18" i="10"/>
  <c r="DO18" i="10"/>
  <c r="DP18" i="10"/>
  <c r="DQ18" i="10"/>
  <c r="DR18" i="10"/>
  <c r="DS18" i="10"/>
  <c r="DT18" i="10"/>
  <c r="DU18" i="10"/>
  <c r="DV18" i="10"/>
  <c r="DW18" i="10"/>
  <c r="DX18" i="10"/>
  <c r="DY18" i="10"/>
  <c r="DZ18" i="10"/>
  <c r="EA18" i="10"/>
  <c r="EB18" i="10"/>
  <c r="EC18" i="10"/>
  <c r="ED18" i="10"/>
  <c r="EE18" i="10"/>
  <c r="EF18" i="10"/>
  <c r="EG18" i="10"/>
  <c r="EH18" i="10"/>
  <c r="EI18" i="10"/>
  <c r="EJ18" i="10"/>
  <c r="EK18" i="10"/>
  <c r="EL18" i="10"/>
  <c r="EM18" i="10"/>
  <c r="EN18" i="10"/>
  <c r="EO18" i="10"/>
  <c r="EP18" i="10"/>
  <c r="EQ18" i="10"/>
  <c r="ER18" i="10"/>
  <c r="ES18" i="10"/>
  <c r="ET18" i="10"/>
  <c r="EU18" i="10"/>
  <c r="EV18" i="10"/>
  <c r="EW18" i="10"/>
  <c r="EX18" i="10"/>
  <c r="EY18" i="10"/>
  <c r="EZ18" i="10"/>
  <c r="FA18" i="10"/>
  <c r="FB18" i="10"/>
  <c r="FC18" i="10"/>
  <c r="FD18" i="10"/>
  <c r="FE18" i="10"/>
  <c r="FF18" i="10"/>
  <c r="FG18" i="10"/>
  <c r="FH18" i="10"/>
  <c r="FI18" i="10"/>
  <c r="FJ18" i="10"/>
  <c r="FK18" i="10"/>
  <c r="FL18" i="10"/>
  <c r="FM18" i="10"/>
  <c r="FN18" i="10"/>
  <c r="FO18" i="10"/>
  <c r="FP18" i="10"/>
  <c r="FQ18" i="10"/>
  <c r="FR18" i="10"/>
  <c r="FS18" i="10"/>
  <c r="FT18" i="10"/>
  <c r="FU18" i="10"/>
  <c r="FV18" i="10"/>
  <c r="FW18" i="10"/>
  <c r="FX18" i="10"/>
  <c r="FY18" i="10"/>
  <c r="FZ18" i="10"/>
  <c r="GA18" i="10"/>
  <c r="GB18" i="10"/>
  <c r="GC18" i="10"/>
  <c r="GD18" i="10"/>
  <c r="GE18" i="10"/>
  <c r="GF18" i="10"/>
  <c r="GG18" i="10"/>
  <c r="GH18" i="10"/>
  <c r="GI18" i="10"/>
  <c r="GJ18" i="10"/>
  <c r="GK18" i="10"/>
  <c r="GL18" i="10"/>
  <c r="GM18" i="10"/>
  <c r="GN18" i="10"/>
  <c r="GO18" i="10"/>
  <c r="GP18" i="10"/>
  <c r="GQ18" i="10"/>
  <c r="GR18" i="10"/>
  <c r="GS18" i="10"/>
  <c r="GT18" i="10"/>
  <c r="GU18" i="10"/>
  <c r="GV18" i="10"/>
  <c r="GW18" i="10"/>
  <c r="GX18" i="10"/>
  <c r="GY18" i="10"/>
  <c r="GZ18" i="10"/>
  <c r="HA18" i="10"/>
  <c r="HB18" i="10"/>
  <c r="HC18" i="10"/>
  <c r="HD18" i="10"/>
  <c r="HE18" i="10"/>
  <c r="HF18" i="10"/>
  <c r="HG18" i="10"/>
  <c r="HH18" i="10"/>
  <c r="HI18" i="10"/>
  <c r="HJ18" i="10"/>
  <c r="HK18" i="10"/>
  <c r="HL18" i="10"/>
  <c r="HM18" i="10"/>
  <c r="HN18" i="10"/>
  <c r="HO18" i="10"/>
  <c r="HP18" i="10"/>
  <c r="HQ18" i="10"/>
  <c r="HR18" i="10"/>
  <c r="HS18" i="10"/>
  <c r="HT18" i="10"/>
  <c r="HU18" i="10"/>
  <c r="HV18" i="10"/>
  <c r="HW18" i="10"/>
  <c r="HX18" i="10"/>
  <c r="HY18" i="10"/>
  <c r="HZ18" i="10"/>
  <c r="IA18" i="10"/>
  <c r="IB18" i="10"/>
  <c r="IC18" i="10"/>
  <c r="ID18" i="10"/>
  <c r="IE18" i="10"/>
  <c r="IF18" i="10"/>
  <c r="IG18" i="10"/>
  <c r="IH18" i="10"/>
  <c r="II18" i="10"/>
  <c r="IJ18" i="10"/>
  <c r="IK18" i="10"/>
  <c r="IL18" i="10"/>
  <c r="IM18" i="10"/>
  <c r="IN18" i="10"/>
  <c r="IO18" i="10"/>
  <c r="IP18" i="10"/>
  <c r="IQ18" i="10"/>
  <c r="IR18" i="10"/>
  <c r="IS18" i="10"/>
  <c r="IT18" i="10"/>
  <c r="IU18" i="10"/>
  <c r="IV18" i="10"/>
  <c r="IW18" i="10"/>
  <c r="IX18" i="10"/>
  <c r="IY18" i="10"/>
  <c r="IZ18" i="10"/>
  <c r="JA18" i="10"/>
  <c r="JB18" i="10"/>
  <c r="JC18" i="10"/>
  <c r="JD18" i="10"/>
  <c r="JE18" i="10"/>
  <c r="JF18" i="10"/>
  <c r="JG18" i="10"/>
  <c r="JH18" i="10"/>
  <c r="JI18" i="10"/>
  <c r="JJ18" i="10"/>
  <c r="JK18" i="10"/>
  <c r="JL18" i="10"/>
  <c r="JM18" i="10"/>
  <c r="JN18" i="10"/>
  <c r="JO18" i="10"/>
  <c r="JP18" i="10"/>
  <c r="JQ18" i="10"/>
  <c r="JR18" i="10"/>
  <c r="JS18" i="10"/>
  <c r="JT18" i="10"/>
  <c r="JU18" i="10"/>
  <c r="JV18" i="10"/>
  <c r="JW18" i="10"/>
  <c r="JX18" i="10"/>
  <c r="JY18" i="10"/>
  <c r="JZ18" i="10"/>
  <c r="KA18" i="10"/>
  <c r="KB18" i="10"/>
  <c r="KC18" i="10"/>
  <c r="KD18" i="10"/>
  <c r="KE18" i="10"/>
  <c r="KF18" i="10"/>
  <c r="KG18" i="10"/>
  <c r="KH18" i="10"/>
  <c r="KI18" i="10"/>
  <c r="KJ18" i="10"/>
  <c r="BD27" i="10"/>
  <c r="N43" i="6"/>
  <c r="BE22" i="10"/>
  <c r="BF22" i="10"/>
  <c r="BG22" i="10"/>
  <c r="BH22" i="10"/>
  <c r="BI22" i="10"/>
  <c r="BJ22" i="10"/>
  <c r="BK22" i="10"/>
  <c r="BL22" i="10"/>
  <c r="BM22" i="10"/>
  <c r="BN22" i="10"/>
  <c r="BO22" i="10"/>
  <c r="BP22" i="10"/>
  <c r="BQ22" i="10"/>
  <c r="BR22" i="10"/>
  <c r="BS22" i="10"/>
  <c r="BT22" i="10"/>
  <c r="BU22" i="10"/>
  <c r="BV22" i="10"/>
  <c r="BW22" i="10"/>
  <c r="BX22" i="10"/>
  <c r="BY22" i="10"/>
  <c r="BZ22" i="10"/>
  <c r="CA22" i="10"/>
  <c r="CB22" i="10"/>
  <c r="CC22" i="10"/>
  <c r="CD22" i="10"/>
  <c r="CE22" i="10"/>
  <c r="CF22" i="10"/>
  <c r="CG22" i="10"/>
  <c r="CH22" i="10"/>
  <c r="CI22" i="10"/>
  <c r="CJ22" i="10"/>
  <c r="CK22" i="10"/>
  <c r="CL22" i="10"/>
  <c r="CM22" i="10"/>
  <c r="CN22" i="10"/>
  <c r="CO22" i="10"/>
  <c r="CP22" i="10"/>
  <c r="CQ22" i="10"/>
  <c r="CR22" i="10"/>
  <c r="CS22" i="10"/>
  <c r="CT22" i="10"/>
  <c r="CU22" i="10"/>
  <c r="CV22" i="10"/>
  <c r="CW22" i="10"/>
  <c r="CX22" i="10"/>
  <c r="CY22" i="10"/>
  <c r="CZ22" i="10"/>
  <c r="DA22" i="10"/>
  <c r="DB22" i="10"/>
  <c r="DC22" i="10"/>
  <c r="DD22" i="10"/>
  <c r="DE22" i="10"/>
  <c r="BE21" i="10"/>
  <c r="BF21" i="10"/>
  <c r="BG21" i="10"/>
  <c r="BH21" i="10"/>
  <c r="BI21" i="10"/>
  <c r="BJ21" i="10"/>
  <c r="BK21" i="10"/>
  <c r="BL21" i="10"/>
  <c r="BM21" i="10"/>
  <c r="BN21" i="10"/>
  <c r="BO21" i="10"/>
  <c r="BP21" i="10"/>
  <c r="BQ21" i="10"/>
  <c r="BR21" i="10"/>
  <c r="BS21" i="10"/>
  <c r="BT21" i="10"/>
  <c r="BU21" i="10"/>
  <c r="BV21" i="10"/>
  <c r="BW21" i="10"/>
  <c r="BX21" i="10"/>
  <c r="BY21" i="10"/>
  <c r="BZ21" i="10"/>
  <c r="CA21" i="10"/>
  <c r="CB21" i="10"/>
  <c r="CC21" i="10"/>
  <c r="CD21" i="10"/>
  <c r="CE21" i="10"/>
  <c r="CF21" i="10"/>
  <c r="CG21" i="10"/>
  <c r="CH21" i="10"/>
  <c r="CI21" i="10"/>
  <c r="CJ21" i="10"/>
  <c r="CK21" i="10"/>
  <c r="CL21" i="10"/>
  <c r="CM21" i="10"/>
  <c r="CN21" i="10"/>
  <c r="CO21" i="10"/>
  <c r="CP21" i="10"/>
  <c r="CQ21" i="10"/>
  <c r="CR21" i="10"/>
  <c r="CS21" i="10"/>
  <c r="CT21" i="10"/>
  <c r="CU21" i="10"/>
  <c r="CV21" i="10"/>
  <c r="CW21" i="10"/>
  <c r="CX21" i="10"/>
  <c r="CY21" i="10"/>
  <c r="CZ21" i="10"/>
  <c r="DA21" i="10"/>
  <c r="DB21" i="10"/>
  <c r="DC21" i="10"/>
  <c r="DD21" i="10"/>
  <c r="DE21" i="10"/>
  <c r="BE20" i="10"/>
  <c r="BF20" i="10"/>
  <c r="BG20" i="10"/>
  <c r="BH20" i="10"/>
  <c r="BI20" i="10"/>
  <c r="BJ20" i="10"/>
  <c r="BK20" i="10"/>
  <c r="BL20" i="10"/>
  <c r="BM20" i="10"/>
  <c r="BN20" i="10"/>
  <c r="BO20" i="10"/>
  <c r="BP20" i="10"/>
  <c r="BQ20" i="10"/>
  <c r="BR20" i="10"/>
  <c r="BS20" i="10"/>
  <c r="BT20" i="10"/>
  <c r="BU20" i="10"/>
  <c r="BV20" i="10"/>
  <c r="BW20" i="10"/>
  <c r="BX20" i="10"/>
  <c r="BY20" i="10"/>
  <c r="BZ20" i="10"/>
  <c r="CA20" i="10"/>
  <c r="CB20" i="10"/>
  <c r="CC20" i="10"/>
  <c r="CD20" i="10"/>
  <c r="CE20" i="10"/>
  <c r="CF20" i="10"/>
  <c r="CG20" i="10"/>
  <c r="CH20" i="10"/>
  <c r="CI20" i="10"/>
  <c r="CJ20" i="10"/>
  <c r="CK20" i="10"/>
  <c r="CL20" i="10"/>
  <c r="CM20" i="10"/>
  <c r="CN20" i="10"/>
  <c r="CO20" i="10"/>
  <c r="CP20" i="10"/>
  <c r="CQ20" i="10"/>
  <c r="CR20" i="10"/>
  <c r="CS20" i="10"/>
  <c r="CT20" i="10"/>
  <c r="CU20" i="10"/>
  <c r="CV20" i="10"/>
  <c r="CW20" i="10"/>
  <c r="CX20" i="10"/>
  <c r="CY20" i="10"/>
  <c r="CZ20" i="10"/>
  <c r="DA20" i="10"/>
  <c r="DB20" i="10"/>
  <c r="DC20" i="10"/>
  <c r="DD20" i="10"/>
  <c r="DE20" i="10"/>
  <c r="BE19" i="10"/>
  <c r="BF19" i="10"/>
  <c r="BG19" i="10"/>
  <c r="BH19" i="10"/>
  <c r="BI19" i="10"/>
  <c r="BJ19" i="10"/>
  <c r="BK19" i="10"/>
  <c r="BL19" i="10"/>
  <c r="BM19" i="10"/>
  <c r="BN19" i="10"/>
  <c r="BO19" i="10"/>
  <c r="BP19" i="10"/>
  <c r="BQ19" i="10"/>
  <c r="BR19" i="10"/>
  <c r="BS19" i="10"/>
  <c r="BT19" i="10"/>
  <c r="BU19" i="10"/>
  <c r="BV19" i="10"/>
  <c r="BW19" i="10"/>
  <c r="BX19" i="10"/>
  <c r="BY19" i="10"/>
  <c r="BZ19" i="10"/>
  <c r="CA19" i="10"/>
  <c r="CB19" i="10"/>
  <c r="CC19" i="10"/>
  <c r="CD19" i="10"/>
  <c r="CE19" i="10"/>
  <c r="CF19" i="10"/>
  <c r="CG19" i="10"/>
  <c r="CH19" i="10"/>
  <c r="CI19" i="10"/>
  <c r="CJ19" i="10"/>
  <c r="CK19" i="10"/>
  <c r="CL19" i="10"/>
  <c r="CM19" i="10"/>
  <c r="CN19" i="10"/>
  <c r="CO19" i="10"/>
  <c r="CP19" i="10"/>
  <c r="CQ19" i="10"/>
  <c r="CR19" i="10"/>
  <c r="CS19" i="10"/>
  <c r="CT19" i="10"/>
  <c r="CU19" i="10"/>
  <c r="CV19" i="10"/>
  <c r="CW19" i="10"/>
  <c r="CX19" i="10"/>
  <c r="CY19" i="10"/>
  <c r="CZ19" i="10"/>
  <c r="DA19" i="10"/>
  <c r="DB19" i="10"/>
  <c r="DC19" i="10"/>
  <c r="DD19" i="10"/>
  <c r="DE19" i="10"/>
  <c r="BF14" i="10"/>
  <c r="BG14" i="10"/>
  <c r="BH14" i="10"/>
  <c r="BI14" i="10"/>
  <c r="BJ14" i="10"/>
  <c r="BK14" i="10"/>
  <c r="BL14" i="10"/>
  <c r="BM14" i="10"/>
  <c r="BN14" i="10"/>
  <c r="BO14" i="10"/>
  <c r="BP14" i="10"/>
  <c r="BQ14" i="10"/>
  <c r="BR14" i="10"/>
  <c r="BS14" i="10"/>
  <c r="BT14" i="10"/>
  <c r="BU14" i="10"/>
  <c r="BV14" i="10"/>
  <c r="BW14" i="10"/>
  <c r="BX14" i="10"/>
  <c r="BY14" i="10"/>
  <c r="BZ14" i="10"/>
  <c r="CA14" i="10"/>
  <c r="CB14" i="10"/>
  <c r="CC14" i="10"/>
  <c r="CD14" i="10"/>
  <c r="CE14" i="10"/>
  <c r="CF14" i="10"/>
  <c r="CG14" i="10"/>
  <c r="CH14" i="10"/>
  <c r="CI14" i="10"/>
  <c r="CJ14" i="10"/>
  <c r="CK14" i="10"/>
  <c r="CL14" i="10"/>
  <c r="CM14" i="10"/>
  <c r="CN14" i="10"/>
  <c r="CO14" i="10"/>
  <c r="CP14" i="10"/>
  <c r="CQ14" i="10"/>
  <c r="CR14" i="10"/>
  <c r="CS14" i="10"/>
  <c r="CT14" i="10"/>
  <c r="CU14" i="10"/>
  <c r="CV14" i="10"/>
  <c r="CW14" i="10"/>
  <c r="CX14" i="10"/>
  <c r="CY14" i="10"/>
  <c r="CZ14" i="10"/>
  <c r="DA14" i="10"/>
  <c r="DB14" i="10"/>
  <c r="DC14" i="10"/>
  <c r="DD14" i="10"/>
  <c r="DE14" i="10"/>
  <c r="DF14" i="10"/>
  <c r="DG14" i="10"/>
  <c r="DH14" i="10"/>
  <c r="DI14" i="10"/>
  <c r="DJ14" i="10"/>
  <c r="DK14" i="10"/>
  <c r="DL14" i="10"/>
  <c r="DM14" i="10"/>
  <c r="DN14" i="10"/>
  <c r="DO14" i="10"/>
  <c r="DP14" i="10"/>
  <c r="DQ14" i="10"/>
  <c r="DR14" i="10"/>
  <c r="DS14" i="10"/>
  <c r="DT14" i="10"/>
  <c r="DU14" i="10"/>
  <c r="DV14" i="10"/>
  <c r="DW14" i="10"/>
  <c r="DX14" i="10"/>
  <c r="DY14" i="10"/>
  <c r="DZ14" i="10"/>
  <c r="EA14" i="10"/>
  <c r="EB14" i="10"/>
  <c r="EC14" i="10"/>
  <c r="ED14" i="10"/>
  <c r="EE14" i="10"/>
  <c r="EF14" i="10"/>
  <c r="EG14" i="10"/>
  <c r="EH14" i="10"/>
  <c r="EI14" i="10"/>
  <c r="EJ14" i="10"/>
  <c r="EK14" i="10"/>
  <c r="EL14" i="10"/>
  <c r="EM14" i="10"/>
  <c r="EN14" i="10"/>
  <c r="EO14" i="10"/>
  <c r="EP14" i="10"/>
  <c r="EQ14" i="10"/>
  <c r="ER14" i="10"/>
  <c r="ES14" i="10"/>
  <c r="ET14" i="10"/>
  <c r="EU14" i="10"/>
  <c r="EV14" i="10"/>
  <c r="EW14" i="10"/>
  <c r="EX14" i="10"/>
  <c r="EY14" i="10"/>
  <c r="EZ14" i="10"/>
  <c r="FA14" i="10"/>
  <c r="FB14" i="10"/>
  <c r="FC14" i="10"/>
  <c r="FD14" i="10"/>
  <c r="FE14" i="10"/>
  <c r="FF14" i="10"/>
  <c r="FG14" i="10"/>
  <c r="FH14" i="10"/>
  <c r="FI14" i="10"/>
  <c r="FJ14" i="10"/>
  <c r="FK14" i="10"/>
  <c r="FL14" i="10"/>
  <c r="FM14" i="10"/>
  <c r="FN14" i="10"/>
  <c r="FO14" i="10"/>
  <c r="FP14" i="10"/>
  <c r="FQ14" i="10"/>
  <c r="FR14" i="10"/>
  <c r="FS14" i="10"/>
  <c r="FT14" i="10"/>
  <c r="FU14" i="10"/>
  <c r="FV14" i="10"/>
  <c r="FW14" i="10"/>
  <c r="FX14" i="10"/>
  <c r="FY14" i="10"/>
  <c r="FZ14" i="10"/>
  <c r="GA14" i="10"/>
  <c r="GB14" i="10"/>
  <c r="GC14" i="10"/>
  <c r="GD14" i="10"/>
  <c r="GE14" i="10"/>
  <c r="GF14" i="10"/>
  <c r="GG14" i="10"/>
  <c r="GH14" i="10"/>
  <c r="GI14" i="10"/>
  <c r="GJ14" i="10"/>
  <c r="GK14" i="10"/>
  <c r="GL14" i="10"/>
  <c r="GM14" i="10"/>
  <c r="GN14" i="10"/>
  <c r="GO14" i="10"/>
  <c r="GP14" i="10"/>
  <c r="GQ14" i="10"/>
  <c r="GR14" i="10"/>
  <c r="GS14" i="10"/>
  <c r="GT14" i="10"/>
  <c r="GU14" i="10"/>
  <c r="GV14" i="10"/>
  <c r="GW14" i="10"/>
  <c r="GX14" i="10"/>
  <c r="GY14" i="10"/>
  <c r="GZ14" i="10"/>
  <c r="HA14" i="10"/>
  <c r="HB14" i="10"/>
  <c r="HC14" i="10"/>
  <c r="HD14" i="10"/>
  <c r="HE14" i="10"/>
  <c r="HF14" i="10"/>
  <c r="HG14" i="10"/>
  <c r="HH14" i="10"/>
  <c r="HI14" i="10"/>
  <c r="HJ14" i="10"/>
  <c r="HK14" i="10"/>
  <c r="HL14" i="10"/>
  <c r="HM14" i="10"/>
  <c r="HN14" i="10"/>
  <c r="HO14" i="10"/>
  <c r="HP14" i="10"/>
  <c r="HQ14" i="10"/>
  <c r="HR14" i="10"/>
  <c r="HS14" i="10"/>
  <c r="HT14" i="10"/>
  <c r="HU14" i="10"/>
  <c r="HV14" i="10"/>
  <c r="HW14" i="10"/>
  <c r="HX14" i="10"/>
  <c r="HY14" i="10"/>
  <c r="HZ14" i="10"/>
  <c r="IA14" i="10"/>
  <c r="IB14" i="10"/>
  <c r="IC14" i="10"/>
  <c r="ID14" i="10"/>
  <c r="IE14" i="10"/>
  <c r="IF14" i="10"/>
  <c r="IG14" i="10"/>
  <c r="IH14" i="10"/>
  <c r="II14" i="10"/>
  <c r="IJ14" i="10"/>
  <c r="IK14" i="10"/>
  <c r="IL14" i="10"/>
  <c r="IM14" i="10"/>
  <c r="IN14" i="10"/>
  <c r="IO14" i="10"/>
  <c r="IP14" i="10"/>
  <c r="IQ14" i="10"/>
  <c r="IR14" i="10"/>
  <c r="IS14" i="10"/>
  <c r="IT14" i="10"/>
  <c r="IU14" i="10"/>
  <c r="IV14" i="10"/>
  <c r="IW14" i="10"/>
  <c r="IX14" i="10"/>
  <c r="IY14" i="10"/>
  <c r="IZ14" i="10"/>
  <c r="JA14" i="10"/>
  <c r="JB14" i="10"/>
  <c r="JC14" i="10"/>
  <c r="JD14" i="10"/>
  <c r="JE14" i="10"/>
  <c r="JF14" i="10"/>
  <c r="JG14" i="10"/>
  <c r="JH14" i="10"/>
  <c r="JI14" i="10"/>
  <c r="JJ14" i="10"/>
  <c r="JK14" i="10"/>
  <c r="JL14" i="10"/>
  <c r="JM14" i="10"/>
  <c r="JN14" i="10"/>
  <c r="JO14" i="10"/>
  <c r="JP14" i="10"/>
  <c r="JQ14" i="10"/>
  <c r="JR14" i="10"/>
  <c r="JS14" i="10"/>
  <c r="JT14" i="10"/>
  <c r="JU14" i="10"/>
  <c r="JV14" i="10"/>
  <c r="JW14" i="10"/>
  <c r="JX14" i="10"/>
  <c r="JY14" i="10"/>
  <c r="JZ14" i="10"/>
  <c r="KA14" i="10"/>
  <c r="KB14" i="10"/>
  <c r="KC14" i="10"/>
  <c r="KD14" i="10"/>
  <c r="KE14" i="10"/>
  <c r="KF14" i="10"/>
  <c r="KG14" i="10"/>
  <c r="KH14" i="10"/>
  <c r="KI14" i="10"/>
  <c r="KJ14" i="10"/>
  <c r="BD11" i="10"/>
  <c r="AA99" i="8"/>
  <c r="AA896" i="5" s="1"/>
  <c r="O116" i="8"/>
  <c r="O115" i="8"/>
  <c r="BK103" i="8"/>
  <c r="AY103" i="8"/>
  <c r="AM103" i="8"/>
  <c r="AA103" i="8"/>
  <c r="BK102" i="8"/>
  <c r="AY102" i="8"/>
  <c r="AM102" i="8"/>
  <c r="AA102" i="8"/>
  <c r="O103" i="8"/>
  <c r="O102" i="8"/>
  <c r="BK116" i="8"/>
  <c r="AY116" i="8"/>
  <c r="AM116" i="8"/>
  <c r="AA116" i="8"/>
  <c r="BK115" i="8"/>
  <c r="AY115" i="8"/>
  <c r="AM115" i="8"/>
  <c r="AA115" i="8"/>
  <c r="C801" i="5"/>
  <c r="C800" i="5"/>
  <c r="BW140" i="8"/>
  <c r="BW142" i="8"/>
  <c r="BW70" i="8"/>
  <c r="BW71" i="8"/>
  <c r="BW74" i="8"/>
  <c r="BW75" i="8"/>
  <c r="BW78" i="8"/>
  <c r="BW79" i="8"/>
  <c r="BW82" i="8"/>
  <c r="BW83" i="8"/>
  <c r="BW86" i="8"/>
  <c r="BW87" i="8"/>
  <c r="BW90" i="8"/>
  <c r="BW91" i="8"/>
  <c r="BW93" i="8"/>
  <c r="BW94" i="8"/>
  <c r="BW105" i="8"/>
  <c r="BW107" i="8"/>
  <c r="BW118" i="8"/>
  <c r="BW120" i="8"/>
  <c r="BW121" i="8"/>
  <c r="BW122" i="8"/>
  <c r="BW123" i="8"/>
  <c r="BW124" i="8"/>
  <c r="BW125" i="8"/>
  <c r="BW126" i="8"/>
  <c r="BW130" i="8"/>
  <c r="BW131" i="8"/>
  <c r="BW135" i="8"/>
  <c r="BW137" i="8"/>
  <c r="BK134" i="8"/>
  <c r="AY134" i="8"/>
  <c r="AM134" i="8"/>
  <c r="AA134" i="8"/>
  <c r="BK133" i="8"/>
  <c r="AY133" i="8"/>
  <c r="AM133" i="8"/>
  <c r="AA133" i="8"/>
  <c r="BK132" i="8"/>
  <c r="AY132" i="8"/>
  <c r="AM132" i="8"/>
  <c r="AA132" i="8"/>
  <c r="BK128" i="8"/>
  <c r="AY128" i="8"/>
  <c r="AM128" i="8"/>
  <c r="AA128" i="8"/>
  <c r="BK127" i="8"/>
  <c r="AY127" i="8"/>
  <c r="AM127" i="8"/>
  <c r="AA127" i="8"/>
  <c r="BK119" i="8"/>
  <c r="AY119" i="8"/>
  <c r="AM119" i="8"/>
  <c r="AA119" i="8"/>
  <c r="BK117" i="8"/>
  <c r="BK1235" i="5" s="1"/>
  <c r="AY117" i="8"/>
  <c r="AY1235" i="5" s="1"/>
  <c r="AM117" i="8"/>
  <c r="AM1235" i="5" s="1"/>
  <c r="AM1239" i="5" s="1"/>
  <c r="AA117" i="8"/>
  <c r="AA1235" i="5" s="1"/>
  <c r="BK114" i="8"/>
  <c r="AY114" i="8"/>
  <c r="AM114" i="8"/>
  <c r="AA114" i="8"/>
  <c r="BK113" i="8"/>
  <c r="BK1152" i="5" s="1"/>
  <c r="BK1156" i="5" s="1"/>
  <c r="AY113" i="8"/>
  <c r="AY1152" i="5" s="1"/>
  <c r="AY1156" i="5" s="1"/>
  <c r="AM113" i="8"/>
  <c r="AM1152" i="5" s="1"/>
  <c r="AM1156" i="5" s="1"/>
  <c r="AA113" i="8"/>
  <c r="AA1152" i="5"/>
  <c r="AA1156" i="5" s="1"/>
  <c r="BK112" i="8"/>
  <c r="BK1151" i="5" s="1"/>
  <c r="AY112" i="8"/>
  <c r="AY1151" i="5" s="1"/>
  <c r="AM112" i="8"/>
  <c r="AM1151" i="5" s="1"/>
  <c r="AA112" i="8"/>
  <c r="AA1151" i="5" s="1"/>
  <c r="BK111" i="8"/>
  <c r="BK1118" i="5" s="1"/>
  <c r="BK1122" i="5" s="1"/>
  <c r="AY111" i="8"/>
  <c r="AY1118" i="5" s="1"/>
  <c r="AY1122" i="5" s="1"/>
  <c r="AM111" i="8"/>
  <c r="AM1118" i="5" s="1"/>
  <c r="AM1122" i="5" s="1"/>
  <c r="AA111" i="8"/>
  <c r="AA1118" i="5" s="1"/>
  <c r="AA1122" i="5" s="1"/>
  <c r="BK110" i="8"/>
  <c r="BK1117" i="5" s="1"/>
  <c r="AY110" i="8"/>
  <c r="AY1117" i="5" s="1"/>
  <c r="AM110" i="8"/>
  <c r="AM1117" i="5" s="1"/>
  <c r="AA110" i="8"/>
  <c r="AA1117" i="5" s="1"/>
  <c r="BK109" i="8"/>
  <c r="BK1085" i="5" s="1"/>
  <c r="BK1089" i="5" s="1"/>
  <c r="AY109" i="8"/>
  <c r="AY1085" i="5" s="1"/>
  <c r="AY1089" i="5" s="1"/>
  <c r="AM109" i="8"/>
  <c r="AM1085" i="5" s="1"/>
  <c r="AM1089" i="5" s="1"/>
  <c r="AA109" i="8"/>
  <c r="AA1085" i="5" s="1"/>
  <c r="AA1089" i="5" s="1"/>
  <c r="BK108" i="8"/>
  <c r="BK1084" i="5" s="1"/>
  <c r="AY108" i="8"/>
  <c r="AY1084" i="5" s="1"/>
  <c r="AM108" i="8"/>
  <c r="AM1084" i="5" s="1"/>
  <c r="AA108" i="8"/>
  <c r="AA1084" i="5" s="1"/>
  <c r="BK104" i="8"/>
  <c r="BK979" i="5" s="1"/>
  <c r="AY104" i="8"/>
  <c r="AY979" i="5" s="1"/>
  <c r="AY983" i="5" s="1"/>
  <c r="AM104" i="8"/>
  <c r="AM979" i="5" s="1"/>
  <c r="AM983" i="5" s="1"/>
  <c r="AA104" i="8"/>
  <c r="AA979" i="5" s="1"/>
  <c r="BK101" i="8"/>
  <c r="AY101" i="8"/>
  <c r="AM101" i="8"/>
  <c r="AA101" i="8"/>
  <c r="BK100" i="8"/>
  <c r="BK897" i="5" s="1"/>
  <c r="BK901" i="5" s="1"/>
  <c r="AY100" i="8"/>
  <c r="AY897" i="5" s="1"/>
  <c r="AY901" i="5" s="1"/>
  <c r="AM100" i="8"/>
  <c r="AM897" i="5" s="1"/>
  <c r="AM901" i="5" s="1"/>
  <c r="AA100" i="8"/>
  <c r="AA897" i="5" s="1"/>
  <c r="AA901" i="5" s="1"/>
  <c r="BK99" i="8"/>
  <c r="BK896" i="5" s="1"/>
  <c r="AY99" i="8"/>
  <c r="AY896" i="5" s="1"/>
  <c r="AM99" i="8"/>
  <c r="AM896" i="5" s="1"/>
  <c r="BK98" i="8"/>
  <c r="BK863" i="5" s="1"/>
  <c r="BK867" i="5" s="1"/>
  <c r="AY98" i="8"/>
  <c r="AY863" i="5" s="1"/>
  <c r="AY867" i="5" s="1"/>
  <c r="AM98" i="8"/>
  <c r="AM863" i="5" s="1"/>
  <c r="AM867" i="5" s="1"/>
  <c r="AA98" i="8"/>
  <c r="AA863" i="5" s="1"/>
  <c r="AA867" i="5" s="1"/>
  <c r="BK97" i="8"/>
  <c r="BK862" i="5" s="1"/>
  <c r="AY97" i="8"/>
  <c r="AY862" i="5" s="1"/>
  <c r="AM97" i="8"/>
  <c r="AM862" i="5" s="1"/>
  <c r="AA97" i="8"/>
  <c r="AA862" i="5" s="1"/>
  <c r="BK96" i="8"/>
  <c r="BK831" i="5" s="1"/>
  <c r="BK834" i="5" s="1"/>
  <c r="AY96" i="8"/>
  <c r="AY831" i="5" s="1"/>
  <c r="AY834" i="5" s="1"/>
  <c r="AM96" i="8"/>
  <c r="AM831" i="5" s="1"/>
  <c r="AM834" i="5" s="1"/>
  <c r="AA96" i="8"/>
  <c r="AA831" i="5" s="1"/>
  <c r="AA834" i="5" s="1"/>
  <c r="BK95" i="8"/>
  <c r="BK830" i="5" s="1"/>
  <c r="AY95" i="8"/>
  <c r="AY830" i="5" s="1"/>
  <c r="AM95" i="8"/>
  <c r="AM830" i="5" s="1"/>
  <c r="AA95" i="8"/>
  <c r="AA830" i="5" s="1"/>
  <c r="BK138" i="8"/>
  <c r="AY138" i="8"/>
  <c r="AM138" i="8"/>
  <c r="AA138" i="8"/>
  <c r="O138" i="8"/>
  <c r="O133" i="8"/>
  <c r="O134" i="8"/>
  <c r="O132" i="8"/>
  <c r="O128" i="8"/>
  <c r="O127" i="8"/>
  <c r="O119" i="8"/>
  <c r="O109" i="8"/>
  <c r="O1085" i="5" s="1"/>
  <c r="O1089" i="5" s="1"/>
  <c r="O110" i="8"/>
  <c r="O1117" i="5" s="1"/>
  <c r="O111" i="8"/>
  <c r="O1118" i="5" s="1"/>
  <c r="O1122" i="5" s="1"/>
  <c r="O112" i="8"/>
  <c r="O1151" i="5" s="1"/>
  <c r="O113" i="8"/>
  <c r="O1152" i="5" s="1"/>
  <c r="O1156" i="5" s="1"/>
  <c r="O114" i="8"/>
  <c r="O117" i="8"/>
  <c r="O1235" i="5" s="1"/>
  <c r="O1239" i="5" s="1"/>
  <c r="O108" i="8"/>
  <c r="O1084" i="5"/>
  <c r="O96" i="8"/>
  <c r="O831" i="5" s="1"/>
  <c r="O97" i="8"/>
  <c r="O862" i="5" s="1"/>
  <c r="O98" i="8"/>
  <c r="O863" i="5" s="1"/>
  <c r="O99" i="8"/>
  <c r="O896" i="5" s="1"/>
  <c r="O100" i="8"/>
  <c r="O897" i="5" s="1"/>
  <c r="O901" i="5" s="1"/>
  <c r="O101" i="8"/>
  <c r="O104" i="8"/>
  <c r="O979" i="5" s="1"/>
  <c r="O983" i="5" s="1"/>
  <c r="O95" i="8"/>
  <c r="O830" i="5" s="1"/>
  <c r="N77" i="8"/>
  <c r="N76" i="8"/>
  <c r="N73" i="8"/>
  <c r="N72" i="8"/>
  <c r="N89" i="8"/>
  <c r="BW89" i="8" s="1"/>
  <c r="N88" i="8"/>
  <c r="BW88" i="8" s="1"/>
  <c r="C773" i="5"/>
  <c r="AL594" i="5"/>
  <c r="AK594" i="5"/>
  <c r="AJ594" i="5"/>
  <c r="AI594" i="5"/>
  <c r="AH594" i="5"/>
  <c r="AG594" i="5"/>
  <c r="AF594" i="5"/>
  <c r="AE594" i="5"/>
  <c r="AD594" i="5"/>
  <c r="AC594" i="5"/>
  <c r="AB594" i="5"/>
  <c r="AA594" i="5"/>
  <c r="Z594" i="5"/>
  <c r="Y594" i="5"/>
  <c r="X594" i="5"/>
  <c r="W594" i="5"/>
  <c r="V594" i="5"/>
  <c r="U594" i="5"/>
  <c r="T594" i="5"/>
  <c r="S594" i="5"/>
  <c r="R594" i="5"/>
  <c r="Q594" i="5"/>
  <c r="P594" i="5"/>
  <c r="O594" i="5"/>
  <c r="N594" i="5"/>
  <c r="M594" i="5"/>
  <c r="L594" i="5"/>
  <c r="K594" i="5"/>
  <c r="J594" i="5"/>
  <c r="I594" i="5"/>
  <c r="H594" i="5"/>
  <c r="G594" i="5"/>
  <c r="F594" i="5"/>
  <c r="E594" i="5"/>
  <c r="D594" i="5"/>
  <c r="N592" i="5"/>
  <c r="M592" i="5"/>
  <c r="L592" i="5"/>
  <c r="K592" i="5"/>
  <c r="J592" i="5"/>
  <c r="I592" i="5"/>
  <c r="H592" i="5"/>
  <c r="G592" i="5"/>
  <c r="F592" i="5"/>
  <c r="E592" i="5"/>
  <c r="D592" i="5"/>
  <c r="C594" i="5"/>
  <c r="O29" i="8"/>
  <c r="O37" i="8" s="1"/>
  <c r="C592" i="5"/>
  <c r="BW588" i="5"/>
  <c r="BW589" i="5"/>
  <c r="BW590" i="5"/>
  <c r="BW596" i="5"/>
  <c r="H5" i="3"/>
  <c r="G5" i="3"/>
  <c r="F5" i="3"/>
  <c r="E5" i="3"/>
  <c r="D5" i="3"/>
  <c r="N521" i="5"/>
  <c r="N1429" i="5" s="1"/>
  <c r="D6" i="3"/>
  <c r="O62" i="8" s="1"/>
  <c r="O68" i="8" s="1"/>
  <c r="E6" i="3"/>
  <c r="F6" i="3"/>
  <c r="AM62" i="8" s="1"/>
  <c r="AM68" i="8" s="1"/>
  <c r="G6" i="3"/>
  <c r="AY62" i="8" s="1"/>
  <c r="H6" i="3"/>
  <c r="BK62" i="8" s="1"/>
  <c r="BK68" i="8" s="1"/>
  <c r="C6" i="3"/>
  <c r="C62" i="8" s="1"/>
  <c r="E12" i="3"/>
  <c r="AM29" i="8"/>
  <c r="AM37" i="8" s="1"/>
  <c r="BW600" i="5"/>
  <c r="BW603" i="5"/>
  <c r="BW604" i="5"/>
  <c r="BW615" i="5"/>
  <c r="BW618" i="5"/>
  <c r="BW620" i="5"/>
  <c r="BW623" i="5"/>
  <c r="N47" i="8"/>
  <c r="N712" i="5" s="1"/>
  <c r="N506" i="5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B498" i="5" s="1"/>
  <c r="AB502" i="5" s="1"/>
  <c r="AC12" i="8"/>
  <c r="AD12" i="8"/>
  <c r="AE12" i="8"/>
  <c r="AF12" i="8"/>
  <c r="AG12" i="8"/>
  <c r="AH12" i="8"/>
  <c r="AI12" i="8"/>
  <c r="AJ12" i="8"/>
  <c r="AK12" i="8"/>
  <c r="AL12" i="8"/>
  <c r="AM12" i="8"/>
  <c r="AN12" i="8"/>
  <c r="AO12" i="8"/>
  <c r="AP12" i="8"/>
  <c r="AQ12" i="8"/>
  <c r="AR12" i="8"/>
  <c r="AS12" i="8"/>
  <c r="AT12" i="8"/>
  <c r="AU12" i="8"/>
  <c r="AV12" i="8"/>
  <c r="AW12" i="8"/>
  <c r="AX12" i="8"/>
  <c r="AY12" i="8"/>
  <c r="AZ12" i="8"/>
  <c r="AZ497" i="5" s="1"/>
  <c r="BA12" i="8"/>
  <c r="BB12" i="8"/>
  <c r="BC12" i="8"/>
  <c r="BD12" i="8"/>
  <c r="BE12" i="8"/>
  <c r="BF12" i="8"/>
  <c r="BG12" i="8"/>
  <c r="BH12" i="8"/>
  <c r="BI12" i="8"/>
  <c r="BJ12" i="8"/>
  <c r="BK12" i="8"/>
  <c r="BL12" i="8"/>
  <c r="BL496" i="5" s="1"/>
  <c r="BM12" i="8"/>
  <c r="BN12" i="8"/>
  <c r="BO12" i="8"/>
  <c r="BP12" i="8"/>
  <c r="BQ12" i="8"/>
  <c r="BR12" i="8"/>
  <c r="BS12" i="8"/>
  <c r="BT12" i="8"/>
  <c r="BU12" i="8"/>
  <c r="BV12" i="8"/>
  <c r="E21" i="1"/>
  <c r="D21" i="1"/>
  <c r="E10" i="3" s="1"/>
  <c r="C21" i="1"/>
  <c r="D17" i="3"/>
  <c r="E28" i="3"/>
  <c r="G20" i="3"/>
  <c r="E44" i="9"/>
  <c r="F44" i="9"/>
  <c r="D44" i="9"/>
  <c r="C44" i="9"/>
  <c r="O278" i="4"/>
  <c r="O147" i="4"/>
  <c r="O144" i="4"/>
  <c r="O143" i="4"/>
  <c r="DH77" i="7"/>
  <c r="N36" i="8"/>
  <c r="N25" i="8"/>
  <c r="N636" i="5" s="1"/>
  <c r="N1436" i="5" s="1"/>
  <c r="O1432" i="5" s="1"/>
  <c r="N17" i="8"/>
  <c r="BW17" i="8" s="1"/>
  <c r="BW771" i="5"/>
  <c r="BW770" i="5"/>
  <c r="BW769" i="5"/>
  <c r="BW763" i="5"/>
  <c r="BW762" i="5"/>
  <c r="BW760" i="5"/>
  <c r="BW757" i="5"/>
  <c r="BW756" i="5"/>
  <c r="BW746" i="5"/>
  <c r="BW745" i="5"/>
  <c r="BW740" i="5"/>
  <c r="BW738" i="5"/>
  <c r="BW736" i="5"/>
  <c r="BW735" i="5"/>
  <c r="BW732" i="5"/>
  <c r="BW731" i="5"/>
  <c r="BW721" i="5"/>
  <c r="BW720" i="5"/>
  <c r="BW715" i="5"/>
  <c r="BW713" i="5"/>
  <c r="BW711" i="5"/>
  <c r="BW710" i="5"/>
  <c r="BW707" i="5"/>
  <c r="BW705" i="5"/>
  <c r="BW699" i="5"/>
  <c r="BW698" i="5"/>
  <c r="BW695" i="5"/>
  <c r="BW693" i="5"/>
  <c r="BW690" i="5"/>
  <c r="BW689" i="5"/>
  <c r="BW679" i="5"/>
  <c r="BW678" i="5"/>
  <c r="BW675" i="5"/>
  <c r="BW673" i="5"/>
  <c r="BW672" i="5"/>
  <c r="BW669" i="5"/>
  <c r="BW667" i="5"/>
  <c r="BW661" i="5"/>
  <c r="BW660" i="5"/>
  <c r="BW657" i="5"/>
  <c r="BW655" i="5"/>
  <c r="BW652" i="5"/>
  <c r="BW651" i="5"/>
  <c r="BW641" i="5"/>
  <c r="BW640" i="5"/>
  <c r="BW637" i="5"/>
  <c r="BW635" i="5"/>
  <c r="BW632" i="5"/>
  <c r="BW630" i="5"/>
  <c r="BW624" i="5"/>
  <c r="BW865" i="5"/>
  <c r="BW894" i="5"/>
  <c r="BW899" i="5"/>
  <c r="BW925" i="5"/>
  <c r="BW927" i="5"/>
  <c r="BW930" i="5"/>
  <c r="BW932" i="5"/>
  <c r="BW933" i="5"/>
  <c r="BW951" i="5"/>
  <c r="BW954" i="5"/>
  <c r="BW955" i="5"/>
  <c r="BW956" i="5"/>
  <c r="BW967" i="5"/>
  <c r="BW972" i="5"/>
  <c r="BW974" i="5"/>
  <c r="BW975" i="5"/>
  <c r="BW976" i="5"/>
  <c r="BW981" i="5"/>
  <c r="BW1007" i="5"/>
  <c r="BW1010" i="5"/>
  <c r="BW1012" i="5"/>
  <c r="BW1013" i="5"/>
  <c r="BW1014" i="5"/>
  <c r="BW1029" i="5"/>
  <c r="BW1031" i="5"/>
  <c r="BW1052" i="5"/>
  <c r="BW1054" i="5"/>
  <c r="BW1055" i="5"/>
  <c r="BW1056" i="5"/>
  <c r="BW1060" i="5"/>
  <c r="BW1061" i="5"/>
  <c r="BW1062" i="5"/>
  <c r="N583" i="5"/>
  <c r="N1502" i="5" s="1"/>
  <c r="O1498" i="5" s="1"/>
  <c r="N562" i="5"/>
  <c r="N541" i="5"/>
  <c r="BW539" i="5"/>
  <c r="BW540" i="5"/>
  <c r="BW546" i="5"/>
  <c r="BW547" i="5"/>
  <c r="BW548" i="5"/>
  <c r="BW520" i="5"/>
  <c r="BW597" i="5"/>
  <c r="BW582" i="5"/>
  <c r="BW581" i="5"/>
  <c r="BW561" i="5"/>
  <c r="BW560" i="5"/>
  <c r="BW598" i="5"/>
  <c r="N456" i="5"/>
  <c r="P68" i="8"/>
  <c r="Q68" i="8"/>
  <c r="R68" i="8"/>
  <c r="S68" i="8"/>
  <c r="T68" i="8"/>
  <c r="U68" i="8"/>
  <c r="V68" i="8"/>
  <c r="W68" i="8"/>
  <c r="X68" i="8"/>
  <c r="Y68" i="8"/>
  <c r="Z68" i="8"/>
  <c r="AB68" i="8"/>
  <c r="AC68" i="8"/>
  <c r="AD68" i="8"/>
  <c r="AE68" i="8"/>
  <c r="AF68" i="8"/>
  <c r="AG68" i="8"/>
  <c r="AH68" i="8"/>
  <c r="AI68" i="8"/>
  <c r="AJ68" i="8"/>
  <c r="AK68" i="8"/>
  <c r="AL68" i="8"/>
  <c r="AN68" i="8"/>
  <c r="AO68" i="8"/>
  <c r="AP68" i="8"/>
  <c r="AQ68" i="8"/>
  <c r="AR68" i="8"/>
  <c r="AS68" i="8"/>
  <c r="AT68" i="8"/>
  <c r="AU68" i="8"/>
  <c r="AV68" i="8"/>
  <c r="AW68" i="8"/>
  <c r="AX68" i="8"/>
  <c r="AZ68" i="8"/>
  <c r="BA68" i="8"/>
  <c r="BB68" i="8"/>
  <c r="BC68" i="8"/>
  <c r="BD68" i="8"/>
  <c r="BE68" i="8"/>
  <c r="BF68" i="8"/>
  <c r="BG68" i="8"/>
  <c r="BH68" i="8"/>
  <c r="BI68" i="8"/>
  <c r="BJ68" i="8"/>
  <c r="BL68" i="8"/>
  <c r="BM68" i="8"/>
  <c r="BN68" i="8"/>
  <c r="BO68" i="8"/>
  <c r="BP68" i="8"/>
  <c r="BQ68" i="8"/>
  <c r="BR68" i="8"/>
  <c r="BS68" i="8"/>
  <c r="BT68" i="8"/>
  <c r="BU68" i="8"/>
  <c r="BV68" i="8"/>
  <c r="N67" i="8"/>
  <c r="O63" i="8"/>
  <c r="P63" i="8"/>
  <c r="Q63" i="8"/>
  <c r="R63" i="8"/>
  <c r="S63" i="8"/>
  <c r="T63" i="8"/>
  <c r="U63" i="8"/>
  <c r="V63" i="8"/>
  <c r="W63" i="8"/>
  <c r="X63" i="8"/>
  <c r="Y63" i="8"/>
  <c r="Z63" i="8"/>
  <c r="AA63" i="8"/>
  <c r="AB63" i="8"/>
  <c r="AC63" i="8"/>
  <c r="AD63" i="8"/>
  <c r="AE63" i="8"/>
  <c r="AF63" i="8"/>
  <c r="AG63" i="8"/>
  <c r="AH63" i="8"/>
  <c r="AI63" i="8"/>
  <c r="AJ63" i="8"/>
  <c r="AK63" i="8"/>
  <c r="AL63" i="8"/>
  <c r="AM63" i="8"/>
  <c r="AN63" i="8"/>
  <c r="AO63" i="8"/>
  <c r="AP63" i="8"/>
  <c r="AQ63" i="8"/>
  <c r="AR63" i="8"/>
  <c r="AS63" i="8"/>
  <c r="AT63" i="8"/>
  <c r="AU63" i="8"/>
  <c r="AV63" i="8"/>
  <c r="AW63" i="8"/>
  <c r="AX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N58" i="8"/>
  <c r="BW58" i="8" s="1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BK56" i="8"/>
  <c r="AY56" i="8"/>
  <c r="AM56" i="8"/>
  <c r="AA56" i="8"/>
  <c r="AA574" i="5" s="1"/>
  <c r="AA579" i="5" s="1"/>
  <c r="BK55" i="8"/>
  <c r="BK573" i="5" s="1"/>
  <c r="AY55" i="8"/>
  <c r="AM55" i="8"/>
  <c r="AA55" i="8"/>
  <c r="BK54" i="8"/>
  <c r="AY54" i="8"/>
  <c r="AM54" i="8"/>
  <c r="AA54" i="8"/>
  <c r="BK53" i="8"/>
  <c r="BK571" i="5" s="1"/>
  <c r="AY53" i="8"/>
  <c r="AM53" i="8"/>
  <c r="AA53" i="8"/>
  <c r="O56" i="8"/>
  <c r="O574" i="5" s="1"/>
  <c r="O55" i="8"/>
  <c r="O54" i="8"/>
  <c r="O53" i="8"/>
  <c r="AA51" i="8"/>
  <c r="AB51" i="8" s="1"/>
  <c r="AC51" i="8" s="1"/>
  <c r="AD51" i="8" s="1"/>
  <c r="AE51" i="8" s="1"/>
  <c r="AM51" i="8"/>
  <c r="AN51" i="8" s="1"/>
  <c r="AO51" i="8" s="1"/>
  <c r="AP51" i="8" s="1"/>
  <c r="AQ51" i="8" s="1"/>
  <c r="AY51" i="8"/>
  <c r="AZ51" i="8" s="1"/>
  <c r="BK51" i="8"/>
  <c r="BL51" i="8" s="1"/>
  <c r="BM51" i="8" s="1"/>
  <c r="BN51" i="8" s="1"/>
  <c r="O51" i="8"/>
  <c r="P51" i="8" s="1"/>
  <c r="Q51" i="8" s="1"/>
  <c r="P41" i="8"/>
  <c r="O40" i="8"/>
  <c r="P40" i="8" s="1"/>
  <c r="Q40" i="8" s="1"/>
  <c r="R40" i="8" s="1"/>
  <c r="BK45" i="8"/>
  <c r="AY45" i="8"/>
  <c r="AY553" i="5" s="1"/>
  <c r="AM45" i="8"/>
  <c r="AA45" i="8"/>
  <c r="BK44" i="8"/>
  <c r="AY44" i="8"/>
  <c r="AM44" i="8"/>
  <c r="AA44" i="8"/>
  <c r="BK43" i="8"/>
  <c r="AY43" i="8"/>
  <c r="AY551" i="5" s="1"/>
  <c r="AM43" i="8"/>
  <c r="AA43" i="8"/>
  <c r="BK42" i="8"/>
  <c r="AY42" i="8"/>
  <c r="AY550" i="5" s="1"/>
  <c r="AM42" i="8"/>
  <c r="AA42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O45" i="8"/>
  <c r="O44" i="8"/>
  <c r="O43" i="8"/>
  <c r="O42" i="8"/>
  <c r="O550" i="5" s="1"/>
  <c r="O41" i="8"/>
  <c r="AA40" i="8"/>
  <c r="AB40" i="8" s="1"/>
  <c r="AC40" i="8" s="1"/>
  <c r="AD40" i="8" s="1"/>
  <c r="AE40" i="8" s="1"/>
  <c r="AM40" i="8"/>
  <c r="AN40" i="8" s="1"/>
  <c r="AO40" i="8" s="1"/>
  <c r="AY40" i="8"/>
  <c r="AZ40" i="8" s="1"/>
  <c r="BA40" i="8" s="1"/>
  <c r="BK40" i="8"/>
  <c r="BL40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I37" i="8"/>
  <c r="BH37" i="8"/>
  <c r="BG37" i="8"/>
  <c r="BF37" i="8"/>
  <c r="BE37" i="8"/>
  <c r="BD37" i="8"/>
  <c r="BC37" i="8"/>
  <c r="BB37" i="8"/>
  <c r="BA37" i="8"/>
  <c r="AZ37" i="8"/>
  <c r="AX37" i="8"/>
  <c r="AW37" i="8"/>
  <c r="AV37" i="8"/>
  <c r="AU37" i="8"/>
  <c r="AT37" i="8"/>
  <c r="AS37" i="8"/>
  <c r="AR37" i="8"/>
  <c r="AQ37" i="8"/>
  <c r="AP37" i="8"/>
  <c r="AO37" i="8"/>
  <c r="AN37" i="8"/>
  <c r="AL37" i="8"/>
  <c r="AK37" i="8"/>
  <c r="AJ37" i="8"/>
  <c r="AI37" i="8"/>
  <c r="AH37" i="8"/>
  <c r="AG37" i="8"/>
  <c r="AF37" i="8"/>
  <c r="AE37" i="8"/>
  <c r="AD37" i="8"/>
  <c r="AC37" i="8"/>
  <c r="AB37" i="8"/>
  <c r="Z37" i="8"/>
  <c r="Y37" i="8"/>
  <c r="X37" i="8"/>
  <c r="W37" i="8"/>
  <c r="V37" i="8"/>
  <c r="U37" i="8"/>
  <c r="T37" i="8"/>
  <c r="S37" i="8"/>
  <c r="R37" i="8"/>
  <c r="Q37" i="8"/>
  <c r="P37" i="8"/>
  <c r="BK34" i="8"/>
  <c r="AY34" i="8"/>
  <c r="AM34" i="8"/>
  <c r="AA34" i="8"/>
  <c r="BK33" i="8"/>
  <c r="AY33" i="8"/>
  <c r="AM33" i="8"/>
  <c r="AA33" i="8"/>
  <c r="BK32" i="8"/>
  <c r="AY32" i="8"/>
  <c r="AM32" i="8"/>
  <c r="AA32" i="8"/>
  <c r="BK31" i="8"/>
  <c r="AY31" i="8"/>
  <c r="AM31" i="8"/>
  <c r="AA31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Y529" i="5" s="1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O34" i="8"/>
  <c r="O33" i="8"/>
  <c r="O32" i="8"/>
  <c r="O31" i="8"/>
  <c r="O529" i="5" s="1"/>
  <c r="AA29" i="8"/>
  <c r="AA37" i="8" s="1"/>
  <c r="AY29" i="8"/>
  <c r="BK29" i="8"/>
  <c r="BK37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I26" i="8"/>
  <c r="BH26" i="8"/>
  <c r="BG26" i="8"/>
  <c r="BF26" i="8"/>
  <c r="BE26" i="8"/>
  <c r="BD26" i="8"/>
  <c r="BC26" i="8"/>
  <c r="BB26" i="8"/>
  <c r="BA26" i="8"/>
  <c r="AZ26" i="8"/>
  <c r="AX26" i="8"/>
  <c r="AW26" i="8"/>
  <c r="AV26" i="8"/>
  <c r="AU26" i="8"/>
  <c r="AT26" i="8"/>
  <c r="AS26" i="8"/>
  <c r="AR26" i="8"/>
  <c r="AQ26" i="8"/>
  <c r="AP26" i="8"/>
  <c r="AO26" i="8"/>
  <c r="AN26" i="8"/>
  <c r="AL26" i="8"/>
  <c r="AK26" i="8"/>
  <c r="AJ26" i="8"/>
  <c r="AI26" i="8"/>
  <c r="AH26" i="8"/>
  <c r="AG26" i="8"/>
  <c r="AF26" i="8"/>
  <c r="AE26" i="8"/>
  <c r="AD26" i="8"/>
  <c r="AC26" i="8"/>
  <c r="AB26" i="8"/>
  <c r="Z26" i="8"/>
  <c r="Y26" i="8"/>
  <c r="X26" i="8"/>
  <c r="W26" i="8"/>
  <c r="V26" i="8"/>
  <c r="U26" i="8"/>
  <c r="T26" i="8"/>
  <c r="S26" i="8"/>
  <c r="R26" i="8"/>
  <c r="Q26" i="8"/>
  <c r="P26" i="8"/>
  <c r="BK23" i="8"/>
  <c r="AY23" i="8"/>
  <c r="AY515" i="5" s="1"/>
  <c r="AM23" i="8"/>
  <c r="AA23" i="8"/>
  <c r="O23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BW22" i="8" s="1"/>
  <c r="Q22" i="8"/>
  <c r="P22" i="8"/>
  <c r="O22" i="8"/>
  <c r="AA21" i="8"/>
  <c r="AA26" i="8" s="1"/>
  <c r="AM21" i="8"/>
  <c r="AM26" i="8" s="1"/>
  <c r="AY21" i="8"/>
  <c r="AY26" i="8" s="1"/>
  <c r="BK21" i="8"/>
  <c r="BK26" i="8" s="1"/>
  <c r="O21" i="8"/>
  <c r="O26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I18" i="8"/>
  <c r="BH18" i="8"/>
  <c r="BG18" i="8"/>
  <c r="BF18" i="8"/>
  <c r="BE18" i="8"/>
  <c r="BD18" i="8"/>
  <c r="BC18" i="8"/>
  <c r="BB18" i="8"/>
  <c r="BA18" i="8"/>
  <c r="AZ18" i="8"/>
  <c r="AX18" i="8"/>
  <c r="AW18" i="8"/>
  <c r="AV18" i="8"/>
  <c r="AU18" i="8"/>
  <c r="AT18" i="8"/>
  <c r="AS18" i="8"/>
  <c r="AR18" i="8"/>
  <c r="AQ18" i="8"/>
  <c r="AP18" i="8"/>
  <c r="AO18" i="8"/>
  <c r="AN18" i="8"/>
  <c r="AL18" i="8"/>
  <c r="AK18" i="8"/>
  <c r="AJ18" i="8"/>
  <c r="AI18" i="8"/>
  <c r="AH18" i="8"/>
  <c r="AG18" i="8"/>
  <c r="AF18" i="8"/>
  <c r="AE18" i="8"/>
  <c r="AD18" i="8"/>
  <c r="AC18" i="8"/>
  <c r="AB18" i="8"/>
  <c r="Z18" i="8"/>
  <c r="Y18" i="8"/>
  <c r="X18" i="8"/>
  <c r="W18" i="8"/>
  <c r="V18" i="8"/>
  <c r="U18" i="8"/>
  <c r="T18" i="8"/>
  <c r="S18" i="8"/>
  <c r="R18" i="8"/>
  <c r="Q18" i="8"/>
  <c r="P18" i="8"/>
  <c r="O11" i="8"/>
  <c r="N8" i="8"/>
  <c r="BK15" i="8"/>
  <c r="AY15" i="8"/>
  <c r="AM15" i="8"/>
  <c r="AA15" i="8"/>
  <c r="BK14" i="8"/>
  <c r="AY14" i="8"/>
  <c r="AM14" i="8"/>
  <c r="AM497" i="5" s="1"/>
  <c r="AA14" i="8"/>
  <c r="BK13" i="8"/>
  <c r="AY13" i="8"/>
  <c r="AM13" i="8"/>
  <c r="AM496" i="5" s="1"/>
  <c r="AA13" i="8"/>
  <c r="O15" i="8"/>
  <c r="O14" i="8"/>
  <c r="O13" i="8"/>
  <c r="O496" i="5" s="1"/>
  <c r="BK11" i="8"/>
  <c r="BK18" i="8" s="1"/>
  <c r="AY11" i="8"/>
  <c r="AY18" i="8" s="1"/>
  <c r="AM11" i="8"/>
  <c r="AM18" i="8" s="1"/>
  <c r="AA11" i="8"/>
  <c r="AA18" i="8" s="1"/>
  <c r="BW6" i="8"/>
  <c r="BW9" i="8"/>
  <c r="BW10" i="8"/>
  <c r="BW16" i="8"/>
  <c r="BW19" i="8"/>
  <c r="BW20" i="8"/>
  <c r="BW24" i="8"/>
  <c r="BW27" i="8"/>
  <c r="BW28" i="8"/>
  <c r="BL7" i="8"/>
  <c r="BM7" i="8"/>
  <c r="BN7" i="8"/>
  <c r="BO7" i="8"/>
  <c r="BP7" i="8"/>
  <c r="BQ7" i="8"/>
  <c r="BR7" i="8"/>
  <c r="BS8" i="8" s="1"/>
  <c r="BS7" i="8"/>
  <c r="BT7" i="8"/>
  <c r="BU7" i="8"/>
  <c r="BV7" i="8"/>
  <c r="BK7" i="8"/>
  <c r="AZ7" i="8"/>
  <c r="BA7" i="8"/>
  <c r="BB7" i="8"/>
  <c r="BB8" i="8" s="1"/>
  <c r="BC7" i="8"/>
  <c r="BD7" i="8"/>
  <c r="BE7" i="8"/>
  <c r="BF7" i="8"/>
  <c r="BF8" i="8" s="1"/>
  <c r="BG7" i="8"/>
  <c r="BH7" i="8"/>
  <c r="BI7" i="8"/>
  <c r="BJ7" i="8"/>
  <c r="BJ8" i="8" s="1"/>
  <c r="BK59" i="8" s="1"/>
  <c r="AY7" i="8"/>
  <c r="AN7" i="8"/>
  <c r="AO7" i="8"/>
  <c r="AP7" i="8"/>
  <c r="AQ7" i="8"/>
  <c r="AR7" i="8"/>
  <c r="AS7" i="8"/>
  <c r="AT7" i="8"/>
  <c r="AU7" i="8"/>
  <c r="AV7" i="8"/>
  <c r="AW7" i="8"/>
  <c r="AX7" i="8"/>
  <c r="AM7" i="8"/>
  <c r="AB7" i="8"/>
  <c r="AC7" i="8"/>
  <c r="AD7" i="8"/>
  <c r="AE7" i="8"/>
  <c r="AF7" i="8"/>
  <c r="AG7" i="8"/>
  <c r="AH7" i="8"/>
  <c r="AH8" i="8" s="1"/>
  <c r="AI7" i="8"/>
  <c r="AJ7" i="8"/>
  <c r="AK7" i="8"/>
  <c r="AL7" i="8"/>
  <c r="AM8" i="8" s="1"/>
  <c r="AN48" i="8" s="1"/>
  <c r="AA7" i="8"/>
  <c r="P7" i="8"/>
  <c r="Q7" i="8"/>
  <c r="R7" i="8"/>
  <c r="S7" i="8"/>
  <c r="T7" i="8"/>
  <c r="U7" i="8"/>
  <c r="V7" i="8"/>
  <c r="W7" i="8"/>
  <c r="X7" i="8"/>
  <c r="Y7" i="8"/>
  <c r="Z7" i="8"/>
  <c r="O7" i="8"/>
  <c r="O8" i="8" s="1"/>
  <c r="BW35" i="8"/>
  <c r="BW38" i="8"/>
  <c r="BW39" i="8"/>
  <c r="BW46" i="8"/>
  <c r="BW49" i="8"/>
  <c r="BW50" i="8"/>
  <c r="BW57" i="8"/>
  <c r="BW61" i="8"/>
  <c r="BW65" i="8"/>
  <c r="BW66" i="8"/>
  <c r="BW69" i="8"/>
  <c r="A5" i="8"/>
  <c r="A4" i="8"/>
  <c r="A3" i="8"/>
  <c r="A2" i="8"/>
  <c r="N455" i="5"/>
  <c r="AM488" i="5"/>
  <c r="AM487" i="5"/>
  <c r="BW6" i="5"/>
  <c r="BW7" i="5"/>
  <c r="BW8" i="5"/>
  <c r="BW9" i="5"/>
  <c r="BW10" i="5"/>
  <c r="BW14" i="5"/>
  <c r="BW15" i="5"/>
  <c r="BW17" i="5"/>
  <c r="BW24" i="5"/>
  <c r="BW26" i="5"/>
  <c r="BW35" i="5"/>
  <c r="BW38" i="5"/>
  <c r="BW39" i="5"/>
  <c r="BW41" i="5"/>
  <c r="BW48" i="5"/>
  <c r="BW50" i="5"/>
  <c r="BW59" i="5"/>
  <c r="BW62" i="5"/>
  <c r="BW63" i="5"/>
  <c r="BW65" i="5"/>
  <c r="BW72" i="5"/>
  <c r="BW74" i="5"/>
  <c r="BW83" i="5"/>
  <c r="BW86" i="5"/>
  <c r="BW87" i="5"/>
  <c r="BW88" i="5"/>
  <c r="BW92" i="5"/>
  <c r="BW93" i="5"/>
  <c r="BW94" i="5"/>
  <c r="BW101" i="5"/>
  <c r="BW103" i="5"/>
  <c r="BW112" i="5"/>
  <c r="BW115" i="5"/>
  <c r="BW116" i="5"/>
  <c r="BW117" i="5"/>
  <c r="BW124" i="5"/>
  <c r="BW126" i="5"/>
  <c r="BW135" i="5"/>
  <c r="BW138" i="5"/>
  <c r="BW139" i="5"/>
  <c r="BW140" i="5"/>
  <c r="BW147" i="5"/>
  <c r="BW149" i="5"/>
  <c r="BW158" i="5"/>
  <c r="BW161" i="5"/>
  <c r="BW162" i="5"/>
  <c r="BW163" i="5"/>
  <c r="BW167" i="5"/>
  <c r="BW168" i="5"/>
  <c r="BW169" i="5"/>
  <c r="BW176" i="5"/>
  <c r="BW178" i="5"/>
  <c r="BW187" i="5"/>
  <c r="BW190" i="5"/>
  <c r="BW191" i="5"/>
  <c r="BW192" i="5"/>
  <c r="BW199" i="5"/>
  <c r="BW201" i="5"/>
  <c r="BW210" i="5"/>
  <c r="BW213" i="5"/>
  <c r="BW214" i="5"/>
  <c r="BW215" i="5"/>
  <c r="BW222" i="5"/>
  <c r="BW224" i="5"/>
  <c r="BW233" i="5"/>
  <c r="BW236" i="5"/>
  <c r="BW237" i="5"/>
  <c r="BW238" i="5"/>
  <c r="BW239" i="5"/>
  <c r="BW240" i="5"/>
  <c r="BW247" i="5"/>
  <c r="BW248" i="5"/>
  <c r="BW258" i="5"/>
  <c r="BW264" i="5"/>
  <c r="BW266" i="5"/>
  <c r="BW268" i="5"/>
  <c r="BW269" i="5"/>
  <c r="BW270" i="5"/>
  <c r="BW276" i="5"/>
  <c r="BW278" i="5"/>
  <c r="BW281" i="5"/>
  <c r="BW282" i="5"/>
  <c r="BW283" i="5"/>
  <c r="BW290" i="5"/>
  <c r="BW291" i="5"/>
  <c r="BW301" i="5"/>
  <c r="BW304" i="5"/>
  <c r="BW307" i="5"/>
  <c r="BW309" i="5"/>
  <c r="BW311" i="5"/>
  <c r="BW312" i="5"/>
  <c r="BW313" i="5"/>
  <c r="BW319" i="5"/>
  <c r="BW321" i="5"/>
  <c r="BW324" i="5"/>
  <c r="BW325" i="5"/>
  <c r="BW326" i="5"/>
  <c r="BW327" i="5"/>
  <c r="BW328" i="5"/>
  <c r="BW329" i="5"/>
  <c r="BW333" i="5"/>
  <c r="BW334" i="5"/>
  <c r="BW335" i="5"/>
  <c r="BW345" i="5"/>
  <c r="BW348" i="5"/>
  <c r="BW350" i="5"/>
  <c r="BW352" i="5"/>
  <c r="BW354" i="5"/>
  <c r="BW355" i="5"/>
  <c r="BW356" i="5"/>
  <c r="BW362" i="5"/>
  <c r="BW364" i="5"/>
  <c r="BW367" i="5"/>
  <c r="BW368" i="5"/>
  <c r="BW369" i="5"/>
  <c r="BW373" i="5"/>
  <c r="BW374" i="5"/>
  <c r="BW375" i="5"/>
  <c r="O477" i="5"/>
  <c r="O478" i="5"/>
  <c r="N466" i="5"/>
  <c r="N465" i="5"/>
  <c r="FB149" i="7"/>
  <c r="AY170" i="13"/>
  <c r="FB144" i="7"/>
  <c r="AX124" i="14"/>
  <c r="BK124" i="14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F132" i="7"/>
  <c r="DF139" i="7" s="1"/>
  <c r="DF134" i="7"/>
  <c r="GB118" i="7"/>
  <c r="DH105" i="7"/>
  <c r="DN110" i="7"/>
  <c r="DQ110" i="7"/>
  <c r="DT110" i="7"/>
  <c r="DW110" i="7"/>
  <c r="DZ110" i="7"/>
  <c r="EC110" i="7"/>
  <c r="EF110" i="7"/>
  <c r="EI110" i="7"/>
  <c r="EL110" i="7"/>
  <c r="EO110" i="7"/>
  <c r="ER110" i="7"/>
  <c r="EU110" i="7"/>
  <c r="EX110" i="7"/>
  <c r="FA110" i="7"/>
  <c r="FD110" i="7"/>
  <c r="FG110" i="7"/>
  <c r="FJ110" i="7"/>
  <c r="FM110" i="7"/>
  <c r="FP110" i="7"/>
  <c r="FS110" i="7"/>
  <c r="FV110" i="7"/>
  <c r="FY110" i="7"/>
  <c r="GB110" i="7"/>
  <c r="DH107" i="7"/>
  <c r="Z302" i="5"/>
  <c r="Y302" i="5"/>
  <c r="X302" i="5"/>
  <c r="W302" i="5"/>
  <c r="W308" i="5" s="1"/>
  <c r="W322" i="5" s="1"/>
  <c r="V302" i="5"/>
  <c r="U302" i="5"/>
  <c r="T302" i="5"/>
  <c r="S302" i="5"/>
  <c r="S308" i="5" s="1"/>
  <c r="R302" i="5"/>
  <c r="Q302" i="5"/>
  <c r="P302" i="5"/>
  <c r="O302" i="5"/>
  <c r="N302" i="5"/>
  <c r="M302" i="5"/>
  <c r="L302" i="5"/>
  <c r="K302" i="5"/>
  <c r="K308" i="5" s="1"/>
  <c r="K322" i="5" s="1"/>
  <c r="J302" i="5"/>
  <c r="I302" i="5"/>
  <c r="H302" i="5"/>
  <c r="G302" i="5"/>
  <c r="G308" i="5" s="1"/>
  <c r="G323" i="5" s="1"/>
  <c r="F302" i="5"/>
  <c r="E302" i="5"/>
  <c r="D302" i="5"/>
  <c r="C302" i="5"/>
  <c r="C308" i="5" s="1"/>
  <c r="C322" i="5" s="1"/>
  <c r="BI77" i="7"/>
  <c r="BI75" i="7"/>
  <c r="BU82" i="7"/>
  <c r="CA82" i="7"/>
  <c r="CG82" i="7"/>
  <c r="CM82" i="7"/>
  <c r="CS82" i="7"/>
  <c r="CY82" i="7"/>
  <c r="DE82" i="7"/>
  <c r="DK82" i="7"/>
  <c r="DQ82" i="7"/>
  <c r="DW82" i="7"/>
  <c r="EC82" i="7"/>
  <c r="EI82" i="7"/>
  <c r="EO82" i="7"/>
  <c r="EU82" i="7"/>
  <c r="FA82" i="7"/>
  <c r="BI72" i="7"/>
  <c r="BI81" i="7" s="1"/>
  <c r="BI87" i="7" s="1"/>
  <c r="KQ56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EY41" i="7"/>
  <c r="EX41" i="7"/>
  <c r="EW41" i="7"/>
  <c r="EV41" i="7"/>
  <c r="EU41" i="7"/>
  <c r="ET41" i="7"/>
  <c r="ES41" i="7"/>
  <c r="ER41" i="7"/>
  <c r="EQ41" i="7"/>
  <c r="EP41" i="7"/>
  <c r="EO41" i="7"/>
  <c r="EO230" i="7" s="1"/>
  <c r="EO231" i="7" s="1"/>
  <c r="EN41" i="7"/>
  <c r="EM41" i="7"/>
  <c r="EL41" i="7"/>
  <c r="EK41" i="7"/>
  <c r="EJ41" i="7"/>
  <c r="EI41" i="7"/>
  <c r="EH41" i="7"/>
  <c r="EG41" i="7"/>
  <c r="EF41" i="7"/>
  <c r="EE41" i="7"/>
  <c r="ED41" i="7"/>
  <c r="EC41" i="7"/>
  <c r="EC230" i="7" s="1"/>
  <c r="EB41" i="7"/>
  <c r="EA41" i="7"/>
  <c r="DZ41" i="7"/>
  <c r="DY41" i="7"/>
  <c r="DY170" i="7" s="1"/>
  <c r="DX41" i="7"/>
  <c r="DW41" i="7"/>
  <c r="DV41" i="7"/>
  <c r="DU41" i="7"/>
  <c r="DT41" i="7"/>
  <c r="DT230" i="7" s="1"/>
  <c r="DT231" i="7" s="1"/>
  <c r="DT232" i="7" s="1"/>
  <c r="DS41" i="7"/>
  <c r="DR41" i="7"/>
  <c r="DQ41" i="7"/>
  <c r="DP41" i="7"/>
  <c r="DP170" i="7" s="1"/>
  <c r="DO41" i="7"/>
  <c r="DO170" i="7" s="1"/>
  <c r="DO171" i="7" s="1"/>
  <c r="DO172" i="7" s="1"/>
  <c r="DN41" i="7"/>
  <c r="DM41" i="7"/>
  <c r="DL41" i="7"/>
  <c r="DK41" i="7"/>
  <c r="DJ41" i="7"/>
  <c r="DI41" i="7"/>
  <c r="DH42" i="7"/>
  <c r="DH43" i="7" s="1"/>
  <c r="O48" i="7"/>
  <c r="U48" i="7"/>
  <c r="AA48" i="7"/>
  <c r="AG48" i="7"/>
  <c r="AM48" i="7"/>
  <c r="AS48" i="7"/>
  <c r="AY48" i="7"/>
  <c r="BE48" i="7"/>
  <c r="BK48" i="7"/>
  <c r="BQ48" i="7"/>
  <c r="BW48" i="7"/>
  <c r="CC48" i="7"/>
  <c r="CI48" i="7"/>
  <c r="CO48" i="7"/>
  <c r="CU48" i="7"/>
  <c r="DA48" i="7"/>
  <c r="DG48" i="7"/>
  <c r="DM48" i="7"/>
  <c r="DS48" i="7"/>
  <c r="DY48" i="7"/>
  <c r="EE48" i="7"/>
  <c r="EK48" i="7"/>
  <c r="EQ48" i="7"/>
  <c r="EW48" i="7"/>
  <c r="FC48" i="7"/>
  <c r="FI48" i="7"/>
  <c r="FO48" i="7"/>
  <c r="FU48" i="7"/>
  <c r="GA48" i="7"/>
  <c r="GG48" i="7"/>
  <c r="GM48" i="7"/>
  <c r="GS48" i="7"/>
  <c r="GY48" i="7"/>
  <c r="HE48" i="7"/>
  <c r="HK48" i="7"/>
  <c r="HQ48" i="7"/>
  <c r="HW48" i="7"/>
  <c r="IC48" i="7"/>
  <c r="II48" i="7"/>
  <c r="IO48" i="7"/>
  <c r="IU48" i="7"/>
  <c r="JA48" i="7"/>
  <c r="JG48" i="7"/>
  <c r="JM48" i="7"/>
  <c r="JS48" i="7"/>
  <c r="JY48" i="7"/>
  <c r="KE48" i="7"/>
  <c r="KK48" i="7"/>
  <c r="KQ48" i="7"/>
  <c r="FO41" i="7"/>
  <c r="D41" i="7"/>
  <c r="E41" i="7" s="1"/>
  <c r="E42" i="7" s="1"/>
  <c r="E43" i="7" s="1"/>
  <c r="GF20" i="7"/>
  <c r="BD10" i="7"/>
  <c r="BJ16" i="7"/>
  <c r="BM16" i="7"/>
  <c r="BP16" i="7"/>
  <c r="BS16" i="7"/>
  <c r="BV16" i="7"/>
  <c r="BD12" i="7"/>
  <c r="BD8" i="7"/>
  <c r="BD15" i="7" s="1"/>
  <c r="AA370" i="5"/>
  <c r="O370" i="5"/>
  <c r="O372" i="5" s="1"/>
  <c r="C370" i="5"/>
  <c r="Z347" i="5"/>
  <c r="Y347" i="5"/>
  <c r="Y353" i="5" s="1"/>
  <c r="X347" i="5"/>
  <c r="W347" i="5"/>
  <c r="V347" i="5"/>
  <c r="U347" i="5"/>
  <c r="T347" i="5"/>
  <c r="T353" i="5" s="1"/>
  <c r="S347" i="5"/>
  <c r="R347" i="5"/>
  <c r="Q347" i="5"/>
  <c r="P347" i="5"/>
  <c r="P353" i="5" s="1"/>
  <c r="O347" i="5"/>
  <c r="N347" i="5"/>
  <c r="M347" i="5"/>
  <c r="L347" i="5"/>
  <c r="L353" i="5" s="1"/>
  <c r="K347" i="5"/>
  <c r="J347" i="5"/>
  <c r="I347" i="5"/>
  <c r="H347" i="5"/>
  <c r="H353" i="5" s="1"/>
  <c r="G347" i="5"/>
  <c r="F347" i="5"/>
  <c r="E347" i="5"/>
  <c r="D347" i="5"/>
  <c r="Z346" i="5"/>
  <c r="Y346" i="5"/>
  <c r="X346" i="5"/>
  <c r="W346" i="5"/>
  <c r="W351" i="5" s="1"/>
  <c r="V346" i="5"/>
  <c r="U346" i="5"/>
  <c r="T346" i="5"/>
  <c r="S346" i="5"/>
  <c r="R346" i="5"/>
  <c r="Q346" i="5"/>
  <c r="P346" i="5"/>
  <c r="O346" i="5"/>
  <c r="O351" i="5" s="1"/>
  <c r="N346" i="5"/>
  <c r="M346" i="5"/>
  <c r="L346" i="5"/>
  <c r="K346" i="5"/>
  <c r="K351" i="5" s="1"/>
  <c r="J346" i="5"/>
  <c r="I346" i="5"/>
  <c r="H346" i="5"/>
  <c r="G346" i="5"/>
  <c r="F346" i="5"/>
  <c r="E346" i="5"/>
  <c r="D346" i="5"/>
  <c r="C347" i="5"/>
  <c r="C353" i="5" s="1"/>
  <c r="C346" i="5"/>
  <c r="O330" i="5"/>
  <c r="C330" i="5"/>
  <c r="D330" i="5" s="1"/>
  <c r="Z320" i="5"/>
  <c r="N14" i="14" s="1"/>
  <c r="Y320" i="5"/>
  <c r="M14" i="14"/>
  <c r="X320" i="5"/>
  <c r="L14" i="14" s="1"/>
  <c r="W320" i="5"/>
  <c r="K14" i="14"/>
  <c r="V320" i="5"/>
  <c r="J14" i="14" s="1"/>
  <c r="U320" i="5"/>
  <c r="I14" i="14"/>
  <c r="T320" i="5"/>
  <c r="H14" i="14" s="1"/>
  <c r="S320" i="5"/>
  <c r="G14" i="14"/>
  <c r="R320" i="5"/>
  <c r="F14" i="14" s="1"/>
  <c r="Q320" i="5"/>
  <c r="E14" i="14"/>
  <c r="P320" i="5"/>
  <c r="D14" i="14" s="1"/>
  <c r="O320" i="5"/>
  <c r="C14" i="14"/>
  <c r="N320" i="5"/>
  <c r="M320" i="5"/>
  <c r="L320" i="5"/>
  <c r="K320" i="5"/>
  <c r="J320" i="5"/>
  <c r="I320" i="5"/>
  <c r="H320" i="5"/>
  <c r="G320" i="5"/>
  <c r="F320" i="5"/>
  <c r="E320" i="5"/>
  <c r="D320" i="5"/>
  <c r="C320" i="5"/>
  <c r="Z303" i="5"/>
  <c r="Z310" i="5" s="1"/>
  <c r="Y303" i="5"/>
  <c r="X303" i="5"/>
  <c r="W303" i="5"/>
  <c r="V303" i="5"/>
  <c r="U303" i="5"/>
  <c r="T303" i="5"/>
  <c r="S303" i="5"/>
  <c r="R303" i="5"/>
  <c r="Q303" i="5"/>
  <c r="P303" i="5"/>
  <c r="O303" i="5"/>
  <c r="N303" i="5"/>
  <c r="N310" i="5" s="1"/>
  <c r="M303" i="5"/>
  <c r="L303" i="5"/>
  <c r="K303" i="5"/>
  <c r="J303" i="5"/>
  <c r="I303" i="5"/>
  <c r="H303" i="5"/>
  <c r="G303" i="5"/>
  <c r="F303" i="5"/>
  <c r="F310" i="5" s="1"/>
  <c r="E303" i="5"/>
  <c r="D303" i="5"/>
  <c r="C303" i="5"/>
  <c r="P285" i="5"/>
  <c r="Q285" i="5" s="1"/>
  <c r="R285" i="5" s="1"/>
  <c r="S285" i="5" s="1"/>
  <c r="T285" i="5" s="1"/>
  <c r="U285" i="5" s="1"/>
  <c r="V285" i="5" s="1"/>
  <c r="W285" i="5" s="1"/>
  <c r="X285" i="5" s="1"/>
  <c r="Y285" i="5" s="1"/>
  <c r="Z285" i="5" s="1"/>
  <c r="D285" i="5"/>
  <c r="E285" i="5" s="1"/>
  <c r="O284" i="5"/>
  <c r="P284" i="5" s="1"/>
  <c r="C284" i="5"/>
  <c r="C79" i="4"/>
  <c r="C114" i="4" s="1"/>
  <c r="C149" i="4" s="1"/>
  <c r="N166" i="5"/>
  <c r="M166" i="5"/>
  <c r="L166" i="5"/>
  <c r="K166" i="5"/>
  <c r="J166" i="5"/>
  <c r="I166" i="5"/>
  <c r="H166" i="5"/>
  <c r="G166" i="5"/>
  <c r="F166" i="5"/>
  <c r="E166" i="5"/>
  <c r="D166" i="5"/>
  <c r="C166" i="5"/>
  <c r="BV5" i="8"/>
  <c r="BU5" i="8"/>
  <c r="BR5" i="8"/>
  <c r="BQ5" i="8"/>
  <c r="BN5" i="8"/>
  <c r="BM5" i="8"/>
  <c r="BJ5" i="8"/>
  <c r="BI5" i="8"/>
  <c r="BF5" i="8"/>
  <c r="BE5" i="8"/>
  <c r="BB5" i="8"/>
  <c r="BA5" i="8"/>
  <c r="AX5" i="8"/>
  <c r="AW5" i="8"/>
  <c r="AT5" i="8"/>
  <c r="AS5" i="8"/>
  <c r="AP5" i="8"/>
  <c r="AO5" i="8"/>
  <c r="AN5" i="8"/>
  <c r="AL5" i="8"/>
  <c r="AK5" i="8"/>
  <c r="AH5" i="8"/>
  <c r="AG5" i="8"/>
  <c r="AD5" i="8"/>
  <c r="AC5" i="8"/>
  <c r="Z5" i="8"/>
  <c r="Y5" i="8"/>
  <c r="V5" i="8"/>
  <c r="U5" i="8"/>
  <c r="R5" i="8"/>
  <c r="Q5" i="8"/>
  <c r="N5" i="8"/>
  <c r="M5" i="8"/>
  <c r="J5" i="8"/>
  <c r="I5" i="8"/>
  <c r="E5" i="5"/>
  <c r="E5" i="8" s="1"/>
  <c r="D5" i="5"/>
  <c r="D5" i="8" s="1"/>
  <c r="BV4" i="8"/>
  <c r="BS4" i="8"/>
  <c r="BR4" i="8"/>
  <c r="BO4" i="8"/>
  <c r="BN4" i="8"/>
  <c r="BK4" i="8"/>
  <c r="BJ4" i="8"/>
  <c r="BG4" i="8"/>
  <c r="BF4" i="8"/>
  <c r="BC4" i="8"/>
  <c r="BB4" i="8"/>
  <c r="AY4" i="8"/>
  <c r="AX4" i="8"/>
  <c r="AU4" i="8"/>
  <c r="AT4" i="8"/>
  <c r="AQ4" i="8"/>
  <c r="AP4" i="8"/>
  <c r="AO4" i="8"/>
  <c r="AM4" i="8"/>
  <c r="AL4" i="8"/>
  <c r="AI4" i="8"/>
  <c r="AH4" i="8"/>
  <c r="AE4" i="8"/>
  <c r="AD4" i="8"/>
  <c r="AB4" i="8"/>
  <c r="AA4" i="8"/>
  <c r="Z4" i="8"/>
  <c r="X4" i="8"/>
  <c r="W4" i="8"/>
  <c r="V4" i="8"/>
  <c r="T4" i="8"/>
  <c r="S4" i="8"/>
  <c r="R4" i="8"/>
  <c r="O4" i="8"/>
  <c r="N4" i="8"/>
  <c r="K4" i="8"/>
  <c r="J4" i="8"/>
  <c r="G4" i="8"/>
  <c r="F4" i="8"/>
  <c r="E4" i="5"/>
  <c r="E4" i="8" s="1"/>
  <c r="D4" i="5"/>
  <c r="D4" i="8" s="1"/>
  <c r="BT3" i="8"/>
  <c r="BS3" i="8"/>
  <c r="BP3" i="8"/>
  <c r="BO3" i="8"/>
  <c r="BL3" i="8"/>
  <c r="BH3" i="8"/>
  <c r="BG3" i="8"/>
  <c r="BD3" i="8"/>
  <c r="BC3" i="8"/>
  <c r="AZ3" i="8"/>
  <c r="AY3" i="8"/>
  <c r="AV3" i="8"/>
  <c r="AU3" i="8"/>
  <c r="AT3" i="8"/>
  <c r="AR3" i="8"/>
  <c r="AQ3" i="8"/>
  <c r="AN3" i="8"/>
  <c r="AM3" i="8"/>
  <c r="AJ3" i="8"/>
  <c r="AI3" i="8"/>
  <c r="AF3" i="8"/>
  <c r="AE3" i="8"/>
  <c r="AB3" i="8"/>
  <c r="AA3" i="8"/>
  <c r="W3" i="8"/>
  <c r="T3" i="8"/>
  <c r="O3" i="8"/>
  <c r="L3" i="8"/>
  <c r="K3" i="8"/>
  <c r="G3" i="8"/>
  <c r="E3" i="5"/>
  <c r="D3" i="5"/>
  <c r="D3" i="8" s="1"/>
  <c r="BU2" i="8"/>
  <c r="BT2" i="8"/>
  <c r="BQ2" i="8"/>
  <c r="BP2" i="8"/>
  <c r="BM2" i="8"/>
  <c r="BL2" i="8"/>
  <c r="BI2" i="8"/>
  <c r="BH2" i="8"/>
  <c r="BE2" i="8"/>
  <c r="BD2" i="8"/>
  <c r="BA2" i="8"/>
  <c r="AZ2" i="8"/>
  <c r="AW2" i="8"/>
  <c r="AV2" i="8"/>
  <c r="AS2" i="8"/>
  <c r="AR2" i="8"/>
  <c r="AO2" i="8"/>
  <c r="AN2" i="8"/>
  <c r="AK2" i="8"/>
  <c r="AJ2" i="8"/>
  <c r="AG2" i="8"/>
  <c r="AF2" i="8"/>
  <c r="AC2" i="8"/>
  <c r="AB2" i="8"/>
  <c r="X2" i="8"/>
  <c r="S2" i="8"/>
  <c r="P2" i="8"/>
  <c r="M2" i="8"/>
  <c r="L2" i="8"/>
  <c r="I2" i="8"/>
  <c r="E2" i="5"/>
  <c r="D2" i="5"/>
  <c r="D2" i="8" s="1"/>
  <c r="C3" i="5"/>
  <c r="C3" i="8" s="1"/>
  <c r="C4" i="5"/>
  <c r="C4" i="8" s="1"/>
  <c r="C5" i="5"/>
  <c r="C5" i="8" s="1"/>
  <c r="C2" i="5"/>
  <c r="A4" i="5"/>
  <c r="A5" i="5"/>
  <c r="A2" i="5"/>
  <c r="BW25" i="8"/>
  <c r="O293" i="4"/>
  <c r="O243" i="4"/>
  <c r="E25" i="3"/>
  <c r="F25" i="3"/>
  <c r="G25" i="3"/>
  <c r="H25" i="3"/>
  <c r="F61" i="3"/>
  <c r="E55" i="3"/>
  <c r="D183" i="4"/>
  <c r="D205" i="4" s="1"/>
  <c r="D227" i="4" s="1"/>
  <c r="E183" i="4"/>
  <c r="E205" i="4" s="1"/>
  <c r="E227" i="4" s="1"/>
  <c r="F183" i="4"/>
  <c r="F205" i="4" s="1"/>
  <c r="F227" i="4" s="1"/>
  <c r="G183" i="4"/>
  <c r="G205" i="4" s="1"/>
  <c r="G227" i="4" s="1"/>
  <c r="H183" i="4"/>
  <c r="H205" i="4" s="1"/>
  <c r="H227" i="4" s="1"/>
  <c r="I183" i="4"/>
  <c r="I205" i="4" s="1"/>
  <c r="I227" i="4" s="1"/>
  <c r="J183" i="4"/>
  <c r="J205" i="4" s="1"/>
  <c r="J227" i="4" s="1"/>
  <c r="K183" i="4"/>
  <c r="K205" i="4" s="1"/>
  <c r="K227" i="4" s="1"/>
  <c r="L183" i="4"/>
  <c r="L205" i="4" s="1"/>
  <c r="L227" i="4" s="1"/>
  <c r="M183" i="4"/>
  <c r="M205" i="4" s="1"/>
  <c r="M227" i="4" s="1"/>
  <c r="N183" i="4"/>
  <c r="N205" i="4" s="1"/>
  <c r="N227" i="4" s="1"/>
  <c r="D184" i="4"/>
  <c r="D206" i="4" s="1"/>
  <c r="D228" i="4" s="1"/>
  <c r="E184" i="4"/>
  <c r="F184" i="4"/>
  <c r="F206" i="4" s="1"/>
  <c r="F228" i="4" s="1"/>
  <c r="G184" i="4"/>
  <c r="G206" i="4" s="1"/>
  <c r="G228" i="4" s="1"/>
  <c r="H184" i="4"/>
  <c r="H206" i="4" s="1"/>
  <c r="H228" i="4" s="1"/>
  <c r="I184" i="4"/>
  <c r="I206" i="4" s="1"/>
  <c r="I228" i="4" s="1"/>
  <c r="J184" i="4"/>
  <c r="J206" i="4" s="1"/>
  <c r="J228" i="4" s="1"/>
  <c r="K184" i="4"/>
  <c r="K206" i="4" s="1"/>
  <c r="K228" i="4" s="1"/>
  <c r="L184" i="4"/>
  <c r="L206" i="4" s="1"/>
  <c r="L228" i="4" s="1"/>
  <c r="M184" i="4"/>
  <c r="M206" i="4" s="1"/>
  <c r="M228" i="4" s="1"/>
  <c r="N184" i="4"/>
  <c r="N206" i="4" s="1"/>
  <c r="N228" i="4" s="1"/>
  <c r="D185" i="4"/>
  <c r="D207" i="4" s="1"/>
  <c r="D229" i="4" s="1"/>
  <c r="D242" i="5" s="1"/>
  <c r="E185" i="4"/>
  <c r="E207" i="4" s="1"/>
  <c r="E229" i="4" s="1"/>
  <c r="E242" i="5" s="1"/>
  <c r="F185" i="4"/>
  <c r="F207" i="4" s="1"/>
  <c r="F229" i="4" s="1"/>
  <c r="F242" i="5" s="1"/>
  <c r="G185" i="4"/>
  <c r="G207" i="4" s="1"/>
  <c r="G229" i="4" s="1"/>
  <c r="G242" i="5" s="1"/>
  <c r="H185" i="4"/>
  <c r="I185" i="4"/>
  <c r="I207" i="4" s="1"/>
  <c r="I229" i="4" s="1"/>
  <c r="I242" i="5" s="1"/>
  <c r="J185" i="4"/>
  <c r="J207" i="4" s="1"/>
  <c r="J229" i="4" s="1"/>
  <c r="J242" i="5" s="1"/>
  <c r="K185" i="4"/>
  <c r="K207" i="4" s="1"/>
  <c r="K229" i="4" s="1"/>
  <c r="K242" i="5" s="1"/>
  <c r="L185" i="4"/>
  <c r="L207" i="4" s="1"/>
  <c r="L229" i="4" s="1"/>
  <c r="L242" i="5" s="1"/>
  <c r="M185" i="4"/>
  <c r="M207" i="4" s="1"/>
  <c r="M229" i="4" s="1"/>
  <c r="M242" i="5" s="1"/>
  <c r="N185" i="4"/>
  <c r="N207" i="4" s="1"/>
  <c r="N229" i="4" s="1"/>
  <c r="N242" i="5" s="1"/>
  <c r="C184" i="4"/>
  <c r="C206" i="4" s="1"/>
  <c r="C228" i="4" s="1"/>
  <c r="C185" i="4"/>
  <c r="C207" i="4" s="1"/>
  <c r="C183" i="4"/>
  <c r="P33" i="4"/>
  <c r="C32" i="4"/>
  <c r="P32" i="4"/>
  <c r="F44" i="3"/>
  <c r="G44" i="3"/>
  <c r="H60" i="3"/>
  <c r="G60" i="3"/>
  <c r="F59" i="3"/>
  <c r="H54" i="3"/>
  <c r="G54" i="3"/>
  <c r="F54" i="3"/>
  <c r="F55" i="3" s="1"/>
  <c r="E53" i="3"/>
  <c r="O253" i="4" s="1"/>
  <c r="H58" i="3"/>
  <c r="G58" i="3"/>
  <c r="H52" i="3"/>
  <c r="G52" i="3"/>
  <c r="F52" i="3"/>
  <c r="E45" i="3"/>
  <c r="C38" i="3"/>
  <c r="C39" i="3" s="1"/>
  <c r="C241" i="5" s="1"/>
  <c r="D241" i="5" s="1"/>
  <c r="H44" i="3"/>
  <c r="H37" i="3"/>
  <c r="G37" i="3"/>
  <c r="F37" i="3"/>
  <c r="E37" i="3"/>
  <c r="D37" i="3"/>
  <c r="H42" i="3"/>
  <c r="G42" i="3"/>
  <c r="F42" i="3"/>
  <c r="H35" i="3"/>
  <c r="G35" i="3"/>
  <c r="F35" i="3"/>
  <c r="E35" i="3"/>
  <c r="D35" i="3"/>
  <c r="E43" i="3"/>
  <c r="O193" i="4" s="1"/>
  <c r="D27" i="3"/>
  <c r="D90" i="4"/>
  <c r="D125" i="4" s="1"/>
  <c r="D160" i="4" s="1"/>
  <c r="E90" i="4"/>
  <c r="E125" i="4" s="1"/>
  <c r="E160" i="4" s="1"/>
  <c r="F90" i="4"/>
  <c r="F125" i="4" s="1"/>
  <c r="F160" i="4" s="1"/>
  <c r="G90" i="4"/>
  <c r="H90" i="4"/>
  <c r="H125" i="4" s="1"/>
  <c r="H160" i="4" s="1"/>
  <c r="I90" i="4"/>
  <c r="I125" i="4" s="1"/>
  <c r="I160" i="4" s="1"/>
  <c r="J90" i="4"/>
  <c r="J125" i="4" s="1"/>
  <c r="J160" i="4" s="1"/>
  <c r="K90" i="4"/>
  <c r="K125" i="4" s="1"/>
  <c r="K160" i="4" s="1"/>
  <c r="L90" i="4"/>
  <c r="L125" i="4" s="1"/>
  <c r="L160" i="4" s="1"/>
  <c r="M90" i="4"/>
  <c r="M125" i="4" s="1"/>
  <c r="M160" i="4" s="1"/>
  <c r="N90" i="4"/>
  <c r="N125" i="4" s="1"/>
  <c r="N160" i="4" s="1"/>
  <c r="D91" i="4"/>
  <c r="D126" i="4" s="1"/>
  <c r="D161" i="4" s="1"/>
  <c r="E91" i="4"/>
  <c r="E126" i="4" s="1"/>
  <c r="E161" i="4" s="1"/>
  <c r="F91" i="4"/>
  <c r="F126" i="4" s="1"/>
  <c r="F161" i="4" s="1"/>
  <c r="G91" i="4"/>
  <c r="G126" i="4" s="1"/>
  <c r="G161" i="4" s="1"/>
  <c r="H91" i="4"/>
  <c r="H126" i="4" s="1"/>
  <c r="H161" i="4" s="1"/>
  <c r="I91" i="4"/>
  <c r="I126" i="4" s="1"/>
  <c r="I161" i="4" s="1"/>
  <c r="J91" i="4"/>
  <c r="J126" i="4" s="1"/>
  <c r="J161" i="4" s="1"/>
  <c r="K91" i="4"/>
  <c r="K126" i="4" s="1"/>
  <c r="K161" i="4" s="1"/>
  <c r="L91" i="4"/>
  <c r="L126" i="4" s="1"/>
  <c r="L161" i="4" s="1"/>
  <c r="M91" i="4"/>
  <c r="M126" i="4" s="1"/>
  <c r="M161" i="4" s="1"/>
  <c r="N91" i="4"/>
  <c r="N126" i="4" s="1"/>
  <c r="N161" i="4" s="1"/>
  <c r="D92" i="4"/>
  <c r="C309" i="4" s="1"/>
  <c r="D593" i="5" s="1"/>
  <c r="E92" i="4"/>
  <c r="E127" i="4" s="1"/>
  <c r="E162" i="4" s="1"/>
  <c r="E90" i="5" s="1"/>
  <c r="F92" i="4"/>
  <c r="F127" i="4" s="1"/>
  <c r="G92" i="4"/>
  <c r="G127" i="4" s="1"/>
  <c r="G162" i="4" s="1"/>
  <c r="G90" i="5" s="1"/>
  <c r="H92" i="4"/>
  <c r="I92" i="4"/>
  <c r="H309" i="4" s="1"/>
  <c r="I593" i="5" s="1"/>
  <c r="J92" i="4"/>
  <c r="J127" i="4" s="1"/>
  <c r="J162" i="4" s="1"/>
  <c r="J90" i="5" s="1"/>
  <c r="K92" i="4"/>
  <c r="L92" i="4"/>
  <c r="K309" i="4" s="1"/>
  <c r="L593" i="5" s="1"/>
  <c r="M92" i="4"/>
  <c r="M127" i="4" s="1"/>
  <c r="M162" i="4" s="1"/>
  <c r="M90" i="5" s="1"/>
  <c r="N92" i="4"/>
  <c r="M309" i="4" s="1"/>
  <c r="N593" i="5" s="1"/>
  <c r="C91" i="4"/>
  <c r="C92" i="4"/>
  <c r="C127" i="4" s="1"/>
  <c r="C162" i="4" s="1"/>
  <c r="C90" i="5" s="1"/>
  <c r="C90" i="4"/>
  <c r="C125" i="4" s="1"/>
  <c r="N81" i="4"/>
  <c r="N116" i="4" s="1"/>
  <c r="N151" i="4" s="1"/>
  <c r="N12" i="5" s="1"/>
  <c r="M81" i="4"/>
  <c r="M116" i="4" s="1"/>
  <c r="M151" i="4" s="1"/>
  <c r="M12" i="5" s="1"/>
  <c r="L81" i="4"/>
  <c r="L116" i="4" s="1"/>
  <c r="L151" i="4" s="1"/>
  <c r="L12" i="5" s="1"/>
  <c r="K81" i="4"/>
  <c r="J81" i="4"/>
  <c r="J116" i="4" s="1"/>
  <c r="I81" i="4"/>
  <c r="H81" i="4"/>
  <c r="H116" i="4" s="1"/>
  <c r="H151" i="4" s="1"/>
  <c r="H12" i="5" s="1"/>
  <c r="G81" i="4"/>
  <c r="G116" i="4" s="1"/>
  <c r="G151" i="4" s="1"/>
  <c r="G12" i="5" s="1"/>
  <c r="F81" i="4"/>
  <c r="F116" i="4" s="1"/>
  <c r="F151" i="4" s="1"/>
  <c r="F12" i="5" s="1"/>
  <c r="E81" i="4"/>
  <c r="E116" i="4" s="1"/>
  <c r="E151" i="4" s="1"/>
  <c r="E12" i="5" s="1"/>
  <c r="D81" i="4"/>
  <c r="N80" i="4"/>
  <c r="N115" i="4" s="1"/>
  <c r="N150" i="4" s="1"/>
  <c r="M80" i="4"/>
  <c r="M115" i="4" s="1"/>
  <c r="M150" i="4" s="1"/>
  <c r="L80" i="4"/>
  <c r="L115" i="4" s="1"/>
  <c r="L150" i="4" s="1"/>
  <c r="K80" i="4"/>
  <c r="K115" i="4" s="1"/>
  <c r="K150" i="4" s="1"/>
  <c r="J80" i="4"/>
  <c r="J115" i="4" s="1"/>
  <c r="J150" i="4" s="1"/>
  <c r="I80" i="4"/>
  <c r="I115" i="4" s="1"/>
  <c r="I150" i="4" s="1"/>
  <c r="H80" i="4"/>
  <c r="H115" i="4" s="1"/>
  <c r="H150" i="4" s="1"/>
  <c r="G80" i="4"/>
  <c r="G115" i="4" s="1"/>
  <c r="G150" i="4" s="1"/>
  <c r="F80" i="4"/>
  <c r="E80" i="4"/>
  <c r="E115" i="4" s="1"/>
  <c r="D80" i="4"/>
  <c r="D115" i="4" s="1"/>
  <c r="D150" i="4" s="1"/>
  <c r="N79" i="4"/>
  <c r="N114" i="4" s="1"/>
  <c r="N149" i="4" s="1"/>
  <c r="M79" i="4"/>
  <c r="M114" i="4" s="1"/>
  <c r="M149" i="4" s="1"/>
  <c r="L79" i="4"/>
  <c r="L114" i="4" s="1"/>
  <c r="L149" i="4" s="1"/>
  <c r="K79" i="4"/>
  <c r="K114" i="4" s="1"/>
  <c r="K149" i="4" s="1"/>
  <c r="J79" i="4"/>
  <c r="J114" i="4" s="1"/>
  <c r="J149" i="4" s="1"/>
  <c r="I79" i="4"/>
  <c r="I114" i="4" s="1"/>
  <c r="I149" i="4" s="1"/>
  <c r="H79" i="4"/>
  <c r="H114" i="4" s="1"/>
  <c r="H149" i="4" s="1"/>
  <c r="G79" i="4"/>
  <c r="G114" i="4" s="1"/>
  <c r="G149" i="4" s="1"/>
  <c r="F79" i="4"/>
  <c r="F114" i="4" s="1"/>
  <c r="F149" i="4" s="1"/>
  <c r="E79" i="4"/>
  <c r="D79" i="4"/>
  <c r="D114" i="4" s="1"/>
  <c r="D149" i="4" s="1"/>
  <c r="C80" i="4"/>
  <c r="C115" i="4" s="1"/>
  <c r="C150" i="4" s="1"/>
  <c r="D29" i="3"/>
  <c r="Q26" i="3"/>
  <c r="P26" i="3"/>
  <c r="O26" i="3"/>
  <c r="N26" i="3"/>
  <c r="M26" i="3"/>
  <c r="L26" i="3"/>
  <c r="Q29" i="3"/>
  <c r="P29" i="3"/>
  <c r="O29" i="3"/>
  <c r="N29" i="3"/>
  <c r="M29" i="3"/>
  <c r="Q27" i="3"/>
  <c r="P27" i="3"/>
  <c r="O27" i="3"/>
  <c r="N27" i="3"/>
  <c r="M27" i="3"/>
  <c r="Q25" i="3"/>
  <c r="P25" i="3"/>
  <c r="O25" i="3"/>
  <c r="N25" i="3"/>
  <c r="M25" i="3"/>
  <c r="Q21" i="3"/>
  <c r="P21" i="3"/>
  <c r="O21" i="3"/>
  <c r="N21" i="3"/>
  <c r="M21" i="3"/>
  <c r="Q19" i="3"/>
  <c r="P19" i="3"/>
  <c r="O19" i="3"/>
  <c r="N19" i="3"/>
  <c r="M19" i="3"/>
  <c r="Q18" i="3"/>
  <c r="P18" i="3"/>
  <c r="O18" i="3"/>
  <c r="N18" i="3"/>
  <c r="M18" i="3"/>
  <c r="Q17" i="3"/>
  <c r="P17" i="3"/>
  <c r="O17" i="3"/>
  <c r="N17" i="3"/>
  <c r="M17" i="3"/>
  <c r="Q13" i="3"/>
  <c r="P13" i="3"/>
  <c r="O13" i="3"/>
  <c r="N13" i="3"/>
  <c r="M13" i="3"/>
  <c r="Q11" i="3"/>
  <c r="P11" i="3"/>
  <c r="O11" i="3"/>
  <c r="N11" i="3"/>
  <c r="M11" i="3"/>
  <c r="Q10" i="3"/>
  <c r="P10" i="3"/>
  <c r="O10" i="3"/>
  <c r="N10" i="3"/>
  <c r="M10" i="3"/>
  <c r="Q9" i="3"/>
  <c r="P9" i="3"/>
  <c r="O9" i="3"/>
  <c r="N9" i="3"/>
  <c r="M9" i="3"/>
  <c r="L29" i="3"/>
  <c r="L21" i="3"/>
  <c r="L27" i="3"/>
  <c r="L19" i="3"/>
  <c r="L11" i="3"/>
  <c r="L18" i="3"/>
  <c r="L10" i="3"/>
  <c r="L25" i="3"/>
  <c r="L17" i="3"/>
  <c r="L9" i="3"/>
  <c r="C21" i="3"/>
  <c r="C13" i="3"/>
  <c r="H28" i="3"/>
  <c r="G28" i="3"/>
  <c r="F28" i="3"/>
  <c r="H20" i="3"/>
  <c r="F20" i="3"/>
  <c r="E20" i="3"/>
  <c r="D20" i="3"/>
  <c r="H12" i="3"/>
  <c r="G12" i="3"/>
  <c r="F12" i="3"/>
  <c r="D12" i="3"/>
  <c r="H17" i="3"/>
  <c r="G17" i="3"/>
  <c r="F17" i="3"/>
  <c r="E17" i="3"/>
  <c r="E9" i="3"/>
  <c r="F9" i="3"/>
  <c r="G9" i="3"/>
  <c r="H9" i="3"/>
  <c r="D9" i="3"/>
  <c r="D22" i="1"/>
  <c r="E18" i="3" s="1"/>
  <c r="C23" i="1"/>
  <c r="C22" i="1"/>
  <c r="D18" i="3" s="1"/>
  <c r="D10" i="3"/>
  <c r="G22" i="1"/>
  <c r="H18" i="3" s="1"/>
  <c r="G23" i="1"/>
  <c r="H26" i="3" s="1"/>
  <c r="F22" i="1"/>
  <c r="G18" i="3" s="1"/>
  <c r="F23" i="1"/>
  <c r="G26" i="3" s="1"/>
  <c r="E22" i="1"/>
  <c r="F18" i="3" s="1"/>
  <c r="E23" i="1"/>
  <c r="F26" i="3" s="1"/>
  <c r="D23" i="1"/>
  <c r="E26" i="3" s="1"/>
  <c r="G21" i="1"/>
  <c r="H10" i="3" s="1"/>
  <c r="F21" i="1"/>
  <c r="G10" i="3"/>
  <c r="F10" i="3"/>
  <c r="P69" i="4"/>
  <c r="D69" i="4"/>
  <c r="F69" i="4"/>
  <c r="F66" i="4"/>
  <c r="F67" i="4"/>
  <c r="P70" i="4"/>
  <c r="C69" i="4"/>
  <c r="C66" i="4"/>
  <c r="C67" i="4"/>
  <c r="P63" i="4"/>
  <c r="C62" i="4"/>
  <c r="P54" i="4"/>
  <c r="C52" i="4"/>
  <c r="P52" i="4"/>
  <c r="D52" i="4"/>
  <c r="D49" i="4"/>
  <c r="D50" i="4"/>
  <c r="N43" i="4"/>
  <c r="M43" i="4"/>
  <c r="L43" i="4"/>
  <c r="K43" i="4"/>
  <c r="J43" i="4"/>
  <c r="I43" i="4"/>
  <c r="H43" i="4"/>
  <c r="G43" i="4"/>
  <c r="F43" i="4"/>
  <c r="E43" i="4"/>
  <c r="D43" i="4"/>
  <c r="N41" i="4"/>
  <c r="M41" i="4"/>
  <c r="L41" i="4"/>
  <c r="K41" i="4"/>
  <c r="J41" i="4"/>
  <c r="I41" i="4"/>
  <c r="H41" i="4"/>
  <c r="G41" i="4"/>
  <c r="F41" i="4"/>
  <c r="E41" i="4"/>
  <c r="D41" i="4"/>
  <c r="N39" i="4"/>
  <c r="M39" i="4"/>
  <c r="L39" i="4"/>
  <c r="K39" i="4"/>
  <c r="J39" i="4"/>
  <c r="I39" i="4"/>
  <c r="H39" i="4"/>
  <c r="G39" i="4"/>
  <c r="O39" i="4" s="1"/>
  <c r="F39" i="4"/>
  <c r="E39" i="4"/>
  <c r="D39" i="4"/>
  <c r="C41" i="4"/>
  <c r="O41" i="4" s="1"/>
  <c r="H42" i="4" s="1"/>
  <c r="C43" i="4"/>
  <c r="C39" i="4"/>
  <c r="D32" i="4"/>
  <c r="D29" i="4"/>
  <c r="D30" i="4"/>
  <c r="C29" i="4"/>
  <c r="C30" i="4"/>
  <c r="N23" i="4"/>
  <c r="M23" i="4"/>
  <c r="L23" i="4"/>
  <c r="K23" i="4"/>
  <c r="J23" i="4"/>
  <c r="I23" i="4"/>
  <c r="H23" i="4"/>
  <c r="G23" i="4"/>
  <c r="F23" i="4"/>
  <c r="E23" i="4"/>
  <c r="D23" i="4"/>
  <c r="N21" i="4"/>
  <c r="M21" i="4"/>
  <c r="L21" i="4"/>
  <c r="K21" i="4"/>
  <c r="J21" i="4"/>
  <c r="I21" i="4"/>
  <c r="H21" i="4"/>
  <c r="G21" i="4"/>
  <c r="F21" i="4"/>
  <c r="E21" i="4"/>
  <c r="O21" i="4" s="1"/>
  <c r="D21" i="4"/>
  <c r="N19" i="4"/>
  <c r="M19" i="4"/>
  <c r="L19" i="4"/>
  <c r="K19" i="4"/>
  <c r="J19" i="4"/>
  <c r="I19" i="4"/>
  <c r="H19" i="4"/>
  <c r="G19" i="4"/>
  <c r="F19" i="4"/>
  <c r="E19" i="4"/>
  <c r="D19" i="4"/>
  <c r="C23" i="4"/>
  <c r="C21" i="4"/>
  <c r="C19" i="4"/>
  <c r="N13" i="4"/>
  <c r="M13" i="4"/>
  <c r="L13" i="4"/>
  <c r="K13" i="4"/>
  <c r="J13" i="4"/>
  <c r="I13" i="4"/>
  <c r="H13" i="4"/>
  <c r="G13" i="4"/>
  <c r="F13" i="4"/>
  <c r="O13" i="4" s="1"/>
  <c r="E13" i="4"/>
  <c r="D13" i="4"/>
  <c r="N11" i="4"/>
  <c r="M11" i="4"/>
  <c r="L11" i="4"/>
  <c r="K11" i="4"/>
  <c r="J11" i="4"/>
  <c r="I11" i="4"/>
  <c r="H11" i="4"/>
  <c r="G11" i="4"/>
  <c r="F11" i="4"/>
  <c r="E11" i="4"/>
  <c r="D11" i="4"/>
  <c r="C13" i="4"/>
  <c r="C11" i="4"/>
  <c r="C9" i="4"/>
  <c r="N9" i="4"/>
  <c r="M9" i="4"/>
  <c r="L9" i="4"/>
  <c r="K9" i="4"/>
  <c r="J9" i="4"/>
  <c r="I9" i="4"/>
  <c r="H9" i="4"/>
  <c r="G9" i="4"/>
  <c r="F9" i="4"/>
  <c r="E9" i="4"/>
  <c r="D9" i="4"/>
  <c r="C59" i="4"/>
  <c r="C60" i="4"/>
  <c r="D66" i="4"/>
  <c r="D67" i="4"/>
  <c r="E52" i="4"/>
  <c r="G52" i="4"/>
  <c r="C49" i="4"/>
  <c r="C50" i="4"/>
  <c r="F52" i="4"/>
  <c r="F32" i="4"/>
  <c r="E32" i="4"/>
  <c r="E69" i="4"/>
  <c r="E66" i="4"/>
  <c r="E67" i="4"/>
  <c r="H69" i="4"/>
  <c r="H66" i="4"/>
  <c r="H67" i="4"/>
  <c r="E62" i="4"/>
  <c r="E49" i="4"/>
  <c r="E50" i="4"/>
  <c r="BL194" i="1"/>
  <c r="BM194" i="1" s="1"/>
  <c r="BN194" i="1" s="1"/>
  <c r="BO194" i="1" s="1"/>
  <c r="BP194" i="1" s="1"/>
  <c r="BQ194" i="1" s="1"/>
  <c r="BR194" i="1" s="1"/>
  <c r="BS194" i="1" s="1"/>
  <c r="BT194" i="1" s="1"/>
  <c r="BU194" i="1" s="1"/>
  <c r="BV194" i="1" s="1"/>
  <c r="AZ194" i="1"/>
  <c r="BA194" i="1" s="1"/>
  <c r="BB194" i="1" s="1"/>
  <c r="BC194" i="1" s="1"/>
  <c r="BD194" i="1" s="1"/>
  <c r="BE194" i="1" s="1"/>
  <c r="BF194" i="1" s="1"/>
  <c r="BG194" i="1" s="1"/>
  <c r="BH194" i="1" s="1"/>
  <c r="BI194" i="1" s="1"/>
  <c r="BJ194" i="1" s="1"/>
  <c r="AN194" i="1"/>
  <c r="AO194" i="1" s="1"/>
  <c r="AP194" i="1" s="1"/>
  <c r="AQ194" i="1" s="1"/>
  <c r="AR194" i="1" s="1"/>
  <c r="AS194" i="1" s="1"/>
  <c r="AT194" i="1" s="1"/>
  <c r="AU194" i="1" s="1"/>
  <c r="AV194" i="1" s="1"/>
  <c r="AW194" i="1" s="1"/>
  <c r="AX194" i="1" s="1"/>
  <c r="BL193" i="1"/>
  <c r="BM193" i="1" s="1"/>
  <c r="BN193" i="1" s="1"/>
  <c r="BO193" i="1" s="1"/>
  <c r="BP193" i="1" s="1"/>
  <c r="BQ193" i="1" s="1"/>
  <c r="BR193" i="1" s="1"/>
  <c r="BS193" i="1" s="1"/>
  <c r="BT193" i="1" s="1"/>
  <c r="BU193" i="1" s="1"/>
  <c r="BV193" i="1" s="1"/>
  <c r="AZ193" i="1"/>
  <c r="BA193" i="1" s="1"/>
  <c r="BB193" i="1" s="1"/>
  <c r="BC193" i="1" s="1"/>
  <c r="BD193" i="1" s="1"/>
  <c r="BE193" i="1" s="1"/>
  <c r="BF193" i="1" s="1"/>
  <c r="BG193" i="1" s="1"/>
  <c r="BH193" i="1" s="1"/>
  <c r="BI193" i="1" s="1"/>
  <c r="BJ193" i="1" s="1"/>
  <c r="AN193" i="1"/>
  <c r="AO193" i="1" s="1"/>
  <c r="AP193" i="1" s="1"/>
  <c r="AQ193" i="1" s="1"/>
  <c r="AR193" i="1" s="1"/>
  <c r="AS193" i="1" s="1"/>
  <c r="AT193" i="1" s="1"/>
  <c r="AU193" i="1" s="1"/>
  <c r="AV193" i="1" s="1"/>
  <c r="AW193" i="1" s="1"/>
  <c r="AX193" i="1" s="1"/>
  <c r="BL192" i="1"/>
  <c r="BM192" i="1" s="1"/>
  <c r="BN192" i="1" s="1"/>
  <c r="BO192" i="1" s="1"/>
  <c r="BP192" i="1" s="1"/>
  <c r="BQ192" i="1" s="1"/>
  <c r="BR192" i="1" s="1"/>
  <c r="BS192" i="1" s="1"/>
  <c r="BT192" i="1" s="1"/>
  <c r="BU192" i="1" s="1"/>
  <c r="BV192" i="1" s="1"/>
  <c r="AZ192" i="1"/>
  <c r="BA192" i="1"/>
  <c r="BB192" i="1" s="1"/>
  <c r="BC192" i="1" s="1"/>
  <c r="BD192" i="1" s="1"/>
  <c r="BE192" i="1" s="1"/>
  <c r="BF192" i="1" s="1"/>
  <c r="BG192" i="1" s="1"/>
  <c r="BH192" i="1" s="1"/>
  <c r="BI192" i="1" s="1"/>
  <c r="BJ192" i="1" s="1"/>
  <c r="AN192" i="1"/>
  <c r="AO192" i="1" s="1"/>
  <c r="AP192" i="1" s="1"/>
  <c r="AQ192" i="1" s="1"/>
  <c r="AR192" i="1" s="1"/>
  <c r="AS192" i="1" s="1"/>
  <c r="AT192" i="1" s="1"/>
  <c r="AU192" i="1" s="1"/>
  <c r="AV192" i="1" s="1"/>
  <c r="AW192" i="1" s="1"/>
  <c r="AX192" i="1" s="1"/>
  <c r="BL191" i="1"/>
  <c r="BM191" i="1" s="1"/>
  <c r="BN191" i="1" s="1"/>
  <c r="BO191" i="1" s="1"/>
  <c r="BP191" i="1" s="1"/>
  <c r="BQ191" i="1" s="1"/>
  <c r="BR191" i="1" s="1"/>
  <c r="BS191" i="1" s="1"/>
  <c r="BT191" i="1" s="1"/>
  <c r="BU191" i="1" s="1"/>
  <c r="BV191" i="1" s="1"/>
  <c r="AZ191" i="1"/>
  <c r="BA191" i="1" s="1"/>
  <c r="BB191" i="1" s="1"/>
  <c r="BC191" i="1" s="1"/>
  <c r="BD191" i="1" s="1"/>
  <c r="BE191" i="1" s="1"/>
  <c r="BF191" i="1" s="1"/>
  <c r="BG191" i="1" s="1"/>
  <c r="BH191" i="1" s="1"/>
  <c r="BI191" i="1" s="1"/>
  <c r="BJ191" i="1" s="1"/>
  <c r="AN191" i="1"/>
  <c r="AO191" i="1" s="1"/>
  <c r="AP191" i="1" s="1"/>
  <c r="AQ191" i="1" s="1"/>
  <c r="AR191" i="1" s="1"/>
  <c r="AS191" i="1" s="1"/>
  <c r="AT191" i="1" s="1"/>
  <c r="AU191" i="1" s="1"/>
  <c r="AV191" i="1" s="1"/>
  <c r="AW191" i="1" s="1"/>
  <c r="AX191" i="1" s="1"/>
  <c r="BL190" i="1"/>
  <c r="BM190" i="1" s="1"/>
  <c r="BN190" i="1" s="1"/>
  <c r="BO190" i="1" s="1"/>
  <c r="BP190" i="1" s="1"/>
  <c r="BQ190" i="1" s="1"/>
  <c r="BR190" i="1" s="1"/>
  <c r="BS190" i="1" s="1"/>
  <c r="BT190" i="1" s="1"/>
  <c r="BU190" i="1" s="1"/>
  <c r="BV190" i="1" s="1"/>
  <c r="AZ190" i="1"/>
  <c r="BA190" i="1" s="1"/>
  <c r="BB190" i="1" s="1"/>
  <c r="BC190" i="1" s="1"/>
  <c r="BD190" i="1" s="1"/>
  <c r="BE190" i="1" s="1"/>
  <c r="BF190" i="1" s="1"/>
  <c r="BG190" i="1" s="1"/>
  <c r="BH190" i="1" s="1"/>
  <c r="BI190" i="1" s="1"/>
  <c r="BJ190" i="1" s="1"/>
  <c r="AN190" i="1"/>
  <c r="AO190" i="1" s="1"/>
  <c r="AP190" i="1" s="1"/>
  <c r="AQ190" i="1" s="1"/>
  <c r="AR190" i="1" s="1"/>
  <c r="AS190" i="1" s="1"/>
  <c r="AT190" i="1" s="1"/>
  <c r="AU190" i="1" s="1"/>
  <c r="AV190" i="1" s="1"/>
  <c r="AW190" i="1" s="1"/>
  <c r="AX190" i="1" s="1"/>
  <c r="BL189" i="1"/>
  <c r="BM189" i="1" s="1"/>
  <c r="BN189" i="1" s="1"/>
  <c r="BO189" i="1" s="1"/>
  <c r="BP189" i="1" s="1"/>
  <c r="BQ189" i="1" s="1"/>
  <c r="BR189" i="1" s="1"/>
  <c r="BS189" i="1" s="1"/>
  <c r="BT189" i="1" s="1"/>
  <c r="BU189" i="1" s="1"/>
  <c r="BV189" i="1" s="1"/>
  <c r="AZ189" i="1"/>
  <c r="BA189" i="1" s="1"/>
  <c r="BB189" i="1" s="1"/>
  <c r="BC189" i="1" s="1"/>
  <c r="BD189" i="1" s="1"/>
  <c r="BE189" i="1" s="1"/>
  <c r="BF189" i="1" s="1"/>
  <c r="BG189" i="1" s="1"/>
  <c r="BH189" i="1" s="1"/>
  <c r="BI189" i="1" s="1"/>
  <c r="BJ189" i="1" s="1"/>
  <c r="AN189" i="1"/>
  <c r="AO189" i="1" s="1"/>
  <c r="AP189" i="1" s="1"/>
  <c r="AQ189" i="1" s="1"/>
  <c r="AR189" i="1" s="1"/>
  <c r="AS189" i="1" s="1"/>
  <c r="AT189" i="1" s="1"/>
  <c r="AU189" i="1" s="1"/>
  <c r="AV189" i="1" s="1"/>
  <c r="AW189" i="1" s="1"/>
  <c r="AX189" i="1" s="1"/>
  <c r="BL188" i="1"/>
  <c r="BM188" i="1"/>
  <c r="BN188" i="1" s="1"/>
  <c r="BO188" i="1" s="1"/>
  <c r="BP188" i="1" s="1"/>
  <c r="BQ188" i="1" s="1"/>
  <c r="BR188" i="1" s="1"/>
  <c r="BS188" i="1" s="1"/>
  <c r="BT188" i="1" s="1"/>
  <c r="BU188" i="1" s="1"/>
  <c r="BV188" i="1" s="1"/>
  <c r="AZ188" i="1"/>
  <c r="BA188" i="1" s="1"/>
  <c r="BB188" i="1" s="1"/>
  <c r="BC188" i="1" s="1"/>
  <c r="BD188" i="1" s="1"/>
  <c r="BE188" i="1" s="1"/>
  <c r="BF188" i="1" s="1"/>
  <c r="BG188" i="1" s="1"/>
  <c r="BH188" i="1" s="1"/>
  <c r="BI188" i="1" s="1"/>
  <c r="BJ188" i="1" s="1"/>
  <c r="AX188" i="1"/>
  <c r="BL187" i="1"/>
  <c r="BM187" i="1" s="1"/>
  <c r="BN187" i="1" s="1"/>
  <c r="BO187" i="1"/>
  <c r="BP187" i="1" s="1"/>
  <c r="BQ187" i="1" s="1"/>
  <c r="BR187" i="1" s="1"/>
  <c r="BS187" i="1" s="1"/>
  <c r="BT187" i="1" s="1"/>
  <c r="BU187" i="1" s="1"/>
  <c r="BV187" i="1" s="1"/>
  <c r="AZ187" i="1"/>
  <c r="BA187" i="1" s="1"/>
  <c r="BB187" i="1" s="1"/>
  <c r="BC187" i="1" s="1"/>
  <c r="BD187" i="1" s="1"/>
  <c r="BE187" i="1" s="1"/>
  <c r="BF187" i="1" s="1"/>
  <c r="BG187" i="1" s="1"/>
  <c r="BH187" i="1" s="1"/>
  <c r="BI187" i="1" s="1"/>
  <c r="BJ187" i="1" s="1"/>
  <c r="AN187" i="1"/>
  <c r="AO187" i="1" s="1"/>
  <c r="AP187" i="1" s="1"/>
  <c r="AQ187" i="1" s="1"/>
  <c r="AR187" i="1" s="1"/>
  <c r="AS187" i="1" s="1"/>
  <c r="AT187" i="1" s="1"/>
  <c r="AU187" i="1" s="1"/>
  <c r="AV187" i="1" s="1"/>
  <c r="AW187" i="1" s="1"/>
  <c r="AX187" i="1" s="1"/>
  <c r="BL186" i="1"/>
  <c r="BM186" i="1" s="1"/>
  <c r="BN186" i="1" s="1"/>
  <c r="BO186" i="1" s="1"/>
  <c r="BP186" i="1" s="1"/>
  <c r="BQ186" i="1" s="1"/>
  <c r="BR186" i="1" s="1"/>
  <c r="BS186" i="1" s="1"/>
  <c r="BT186" i="1" s="1"/>
  <c r="BU186" i="1" s="1"/>
  <c r="BV186" i="1" s="1"/>
  <c r="AZ186" i="1"/>
  <c r="BA186" i="1" s="1"/>
  <c r="BB186" i="1" s="1"/>
  <c r="BC186" i="1" s="1"/>
  <c r="BD186" i="1" s="1"/>
  <c r="BE186" i="1" s="1"/>
  <c r="BF186" i="1" s="1"/>
  <c r="BG186" i="1" s="1"/>
  <c r="BH186" i="1" s="1"/>
  <c r="BI186" i="1" s="1"/>
  <c r="BJ186" i="1" s="1"/>
  <c r="AN186" i="1"/>
  <c r="AO186" i="1" s="1"/>
  <c r="AP186" i="1" s="1"/>
  <c r="AQ186" i="1" s="1"/>
  <c r="AR186" i="1" s="1"/>
  <c r="AS186" i="1" s="1"/>
  <c r="AT186" i="1" s="1"/>
  <c r="AU186" i="1" s="1"/>
  <c r="AV186" i="1" s="1"/>
  <c r="AW186" i="1" s="1"/>
  <c r="AX186" i="1" s="1"/>
  <c r="BL185" i="1"/>
  <c r="BM185" i="1" s="1"/>
  <c r="BN185" i="1" s="1"/>
  <c r="BO185" i="1" s="1"/>
  <c r="BP185" i="1" s="1"/>
  <c r="BQ185" i="1" s="1"/>
  <c r="BR185" i="1" s="1"/>
  <c r="BS185" i="1" s="1"/>
  <c r="BT185" i="1" s="1"/>
  <c r="BU185" i="1" s="1"/>
  <c r="BV185" i="1" s="1"/>
  <c r="AZ185" i="1"/>
  <c r="BA185" i="1" s="1"/>
  <c r="BB185" i="1" s="1"/>
  <c r="BC185" i="1" s="1"/>
  <c r="BD185" i="1" s="1"/>
  <c r="BE185" i="1" s="1"/>
  <c r="BF185" i="1" s="1"/>
  <c r="BG185" i="1" s="1"/>
  <c r="BH185" i="1" s="1"/>
  <c r="BI185" i="1" s="1"/>
  <c r="BJ185" i="1" s="1"/>
  <c r="AN185" i="1"/>
  <c r="AO185" i="1" s="1"/>
  <c r="AP185" i="1"/>
  <c r="AQ185" i="1" s="1"/>
  <c r="AR185" i="1" s="1"/>
  <c r="AS185" i="1" s="1"/>
  <c r="AT185" i="1" s="1"/>
  <c r="AU185" i="1" s="1"/>
  <c r="AV185" i="1" s="1"/>
  <c r="AW185" i="1" s="1"/>
  <c r="AX185" i="1" s="1"/>
  <c r="BL180" i="1"/>
  <c r="BM180" i="1" s="1"/>
  <c r="BN180" i="1" s="1"/>
  <c r="BO180" i="1" s="1"/>
  <c r="BP180" i="1" s="1"/>
  <c r="BQ180" i="1" s="1"/>
  <c r="BR180" i="1" s="1"/>
  <c r="BS180" i="1" s="1"/>
  <c r="BT180" i="1" s="1"/>
  <c r="BU180" i="1" s="1"/>
  <c r="BV180" i="1" s="1"/>
  <c r="AZ180" i="1"/>
  <c r="BA180" i="1" s="1"/>
  <c r="BB180" i="1" s="1"/>
  <c r="BC180" i="1" s="1"/>
  <c r="BD180" i="1" s="1"/>
  <c r="BE180" i="1" s="1"/>
  <c r="BF180" i="1" s="1"/>
  <c r="BG180" i="1" s="1"/>
  <c r="BH180" i="1" s="1"/>
  <c r="BI180" i="1" s="1"/>
  <c r="BJ180" i="1" s="1"/>
  <c r="AN180" i="1"/>
  <c r="AO180" i="1" s="1"/>
  <c r="AP180" i="1" s="1"/>
  <c r="AQ180" i="1" s="1"/>
  <c r="AR180" i="1" s="1"/>
  <c r="AS180" i="1" s="1"/>
  <c r="AT180" i="1" s="1"/>
  <c r="AU180" i="1" s="1"/>
  <c r="AV180" i="1" s="1"/>
  <c r="AW180" i="1" s="1"/>
  <c r="AX180" i="1" s="1"/>
  <c r="AB180" i="1"/>
  <c r="AC180" i="1" s="1"/>
  <c r="AD180" i="1" s="1"/>
  <c r="AE180" i="1" s="1"/>
  <c r="AF180" i="1" s="1"/>
  <c r="AG180" i="1" s="1"/>
  <c r="AH180" i="1" s="1"/>
  <c r="AI180" i="1" s="1"/>
  <c r="AJ180" i="1" s="1"/>
  <c r="AK180" i="1" s="1"/>
  <c r="AL180" i="1" s="1"/>
  <c r="BL179" i="1"/>
  <c r="BM179" i="1" s="1"/>
  <c r="BN179" i="1" s="1"/>
  <c r="BO179" i="1" s="1"/>
  <c r="BP179" i="1" s="1"/>
  <c r="BQ179" i="1" s="1"/>
  <c r="BR179" i="1" s="1"/>
  <c r="BS179" i="1" s="1"/>
  <c r="BT179" i="1" s="1"/>
  <c r="BU179" i="1" s="1"/>
  <c r="BV179" i="1" s="1"/>
  <c r="AZ179" i="1"/>
  <c r="BA179" i="1"/>
  <c r="BB179" i="1" s="1"/>
  <c r="BC179" i="1" s="1"/>
  <c r="BD179" i="1" s="1"/>
  <c r="BE179" i="1" s="1"/>
  <c r="BF179" i="1" s="1"/>
  <c r="BG179" i="1" s="1"/>
  <c r="BH179" i="1" s="1"/>
  <c r="BI179" i="1" s="1"/>
  <c r="BJ179" i="1" s="1"/>
  <c r="AN179" i="1"/>
  <c r="AO179" i="1" s="1"/>
  <c r="AP179" i="1" s="1"/>
  <c r="AQ179" i="1" s="1"/>
  <c r="AR179" i="1" s="1"/>
  <c r="AS179" i="1" s="1"/>
  <c r="AT179" i="1" s="1"/>
  <c r="AU179" i="1" s="1"/>
  <c r="AV179" i="1" s="1"/>
  <c r="AW179" i="1" s="1"/>
  <c r="AX179" i="1" s="1"/>
  <c r="AB179" i="1"/>
  <c r="AC179" i="1" s="1"/>
  <c r="AD179" i="1" s="1"/>
  <c r="AE179" i="1" s="1"/>
  <c r="AF179" i="1" s="1"/>
  <c r="AG179" i="1" s="1"/>
  <c r="AH179" i="1" s="1"/>
  <c r="AI179" i="1" s="1"/>
  <c r="AJ179" i="1" s="1"/>
  <c r="AK179" i="1" s="1"/>
  <c r="AL179" i="1" s="1"/>
  <c r="BL178" i="1"/>
  <c r="BM178" i="1" s="1"/>
  <c r="BN178" i="1" s="1"/>
  <c r="BO178" i="1" s="1"/>
  <c r="BP178" i="1" s="1"/>
  <c r="BQ178" i="1" s="1"/>
  <c r="BR178" i="1" s="1"/>
  <c r="BS178" i="1" s="1"/>
  <c r="BT178" i="1" s="1"/>
  <c r="BU178" i="1" s="1"/>
  <c r="BV178" i="1" s="1"/>
  <c r="AZ178" i="1"/>
  <c r="BA178" i="1" s="1"/>
  <c r="BB178" i="1" s="1"/>
  <c r="BC178" i="1" s="1"/>
  <c r="BD178" i="1" s="1"/>
  <c r="BE178" i="1" s="1"/>
  <c r="BF178" i="1" s="1"/>
  <c r="BG178" i="1" s="1"/>
  <c r="BH178" i="1" s="1"/>
  <c r="BI178" i="1" s="1"/>
  <c r="BJ178" i="1" s="1"/>
  <c r="AN178" i="1"/>
  <c r="AO178" i="1" s="1"/>
  <c r="AP178" i="1" s="1"/>
  <c r="AQ178" i="1" s="1"/>
  <c r="AR178" i="1" s="1"/>
  <c r="AS178" i="1" s="1"/>
  <c r="AT178" i="1" s="1"/>
  <c r="AU178" i="1" s="1"/>
  <c r="AV178" i="1" s="1"/>
  <c r="AW178" i="1" s="1"/>
  <c r="AX178" i="1" s="1"/>
  <c r="AB178" i="1"/>
  <c r="AC178" i="1" s="1"/>
  <c r="AD178" i="1" s="1"/>
  <c r="AE178" i="1" s="1"/>
  <c r="AF178" i="1" s="1"/>
  <c r="AG178" i="1" s="1"/>
  <c r="AH178" i="1" s="1"/>
  <c r="AI178" i="1" s="1"/>
  <c r="AJ178" i="1" s="1"/>
  <c r="AK178" i="1" s="1"/>
  <c r="AL178" i="1" s="1"/>
  <c r="BL177" i="1"/>
  <c r="BM177" i="1" s="1"/>
  <c r="BN177" i="1" s="1"/>
  <c r="BO177" i="1" s="1"/>
  <c r="BP177" i="1" s="1"/>
  <c r="BQ177" i="1" s="1"/>
  <c r="BR177" i="1" s="1"/>
  <c r="BS177" i="1" s="1"/>
  <c r="BT177" i="1" s="1"/>
  <c r="BU177" i="1" s="1"/>
  <c r="BV177" i="1" s="1"/>
  <c r="AZ177" i="1"/>
  <c r="BA177" i="1" s="1"/>
  <c r="BB177" i="1" s="1"/>
  <c r="BC177" i="1" s="1"/>
  <c r="BD177" i="1" s="1"/>
  <c r="BE177" i="1" s="1"/>
  <c r="BF177" i="1" s="1"/>
  <c r="BG177" i="1" s="1"/>
  <c r="BH177" i="1" s="1"/>
  <c r="BI177" i="1" s="1"/>
  <c r="BJ177" i="1" s="1"/>
  <c r="AN177" i="1"/>
  <c r="AO177" i="1" s="1"/>
  <c r="AP177" i="1" s="1"/>
  <c r="AQ177" i="1" s="1"/>
  <c r="AR177" i="1"/>
  <c r="AS177" i="1" s="1"/>
  <c r="AT177" i="1" s="1"/>
  <c r="AU177" i="1" s="1"/>
  <c r="AV177" i="1" s="1"/>
  <c r="AW177" i="1" s="1"/>
  <c r="AX177" i="1" s="1"/>
  <c r="AB177" i="1"/>
  <c r="AC177" i="1" s="1"/>
  <c r="AD177" i="1" s="1"/>
  <c r="AE177" i="1" s="1"/>
  <c r="AF177" i="1" s="1"/>
  <c r="AG177" i="1" s="1"/>
  <c r="AH177" i="1" s="1"/>
  <c r="AI177" i="1" s="1"/>
  <c r="AJ177" i="1" s="1"/>
  <c r="AK177" i="1" s="1"/>
  <c r="AL177" i="1" s="1"/>
  <c r="BL176" i="1"/>
  <c r="BM176" i="1" s="1"/>
  <c r="BN176" i="1" s="1"/>
  <c r="BO176" i="1" s="1"/>
  <c r="BP176" i="1" s="1"/>
  <c r="BQ176" i="1" s="1"/>
  <c r="BR176" i="1" s="1"/>
  <c r="BS176" i="1" s="1"/>
  <c r="BT176" i="1" s="1"/>
  <c r="BU176" i="1" s="1"/>
  <c r="BV176" i="1" s="1"/>
  <c r="AZ176" i="1"/>
  <c r="BA176" i="1" s="1"/>
  <c r="BB176" i="1" s="1"/>
  <c r="BC176" i="1" s="1"/>
  <c r="BD176" i="1" s="1"/>
  <c r="BE176" i="1" s="1"/>
  <c r="BF176" i="1" s="1"/>
  <c r="BG176" i="1" s="1"/>
  <c r="BH176" i="1" s="1"/>
  <c r="BI176" i="1" s="1"/>
  <c r="BJ176" i="1" s="1"/>
  <c r="AN176" i="1"/>
  <c r="AO176" i="1" s="1"/>
  <c r="AP176" i="1" s="1"/>
  <c r="AQ176" i="1" s="1"/>
  <c r="AR176" i="1" s="1"/>
  <c r="AS176" i="1" s="1"/>
  <c r="AT176" i="1" s="1"/>
  <c r="AU176" i="1" s="1"/>
  <c r="AV176" i="1" s="1"/>
  <c r="AW176" i="1" s="1"/>
  <c r="AX176" i="1" s="1"/>
  <c r="AB176" i="1"/>
  <c r="AC176" i="1"/>
  <c r="AD176" i="1" s="1"/>
  <c r="AE176" i="1" s="1"/>
  <c r="AF176" i="1" s="1"/>
  <c r="AG176" i="1" s="1"/>
  <c r="AH176" i="1" s="1"/>
  <c r="AI176" i="1" s="1"/>
  <c r="AJ176" i="1" s="1"/>
  <c r="AK176" i="1" s="1"/>
  <c r="AL176" i="1" s="1"/>
  <c r="BL175" i="1"/>
  <c r="BM175" i="1" s="1"/>
  <c r="BN175" i="1"/>
  <c r="BO175" i="1" s="1"/>
  <c r="BP175" i="1" s="1"/>
  <c r="BQ175" i="1" s="1"/>
  <c r="BR175" i="1" s="1"/>
  <c r="BS175" i="1" s="1"/>
  <c r="BT175" i="1" s="1"/>
  <c r="BU175" i="1" s="1"/>
  <c r="BV175" i="1" s="1"/>
  <c r="AZ175" i="1"/>
  <c r="BA175" i="1"/>
  <c r="BB175" i="1" s="1"/>
  <c r="BC175" i="1" s="1"/>
  <c r="BD175" i="1" s="1"/>
  <c r="BE175" i="1" s="1"/>
  <c r="BF175" i="1" s="1"/>
  <c r="BG175" i="1" s="1"/>
  <c r="BH175" i="1" s="1"/>
  <c r="BI175" i="1" s="1"/>
  <c r="BJ175" i="1" s="1"/>
  <c r="AN175" i="1"/>
  <c r="AO175" i="1" s="1"/>
  <c r="AP175" i="1" s="1"/>
  <c r="AQ175" i="1" s="1"/>
  <c r="AR175" i="1"/>
  <c r="AS175" i="1" s="1"/>
  <c r="AT175" i="1" s="1"/>
  <c r="AU175" i="1" s="1"/>
  <c r="AV175" i="1" s="1"/>
  <c r="AW175" i="1" s="1"/>
  <c r="AX175" i="1" s="1"/>
  <c r="AB175" i="1"/>
  <c r="AC175" i="1"/>
  <c r="AD175" i="1" s="1"/>
  <c r="AE175" i="1" s="1"/>
  <c r="AF175" i="1" s="1"/>
  <c r="AG175" i="1" s="1"/>
  <c r="AH175" i="1" s="1"/>
  <c r="AI175" i="1" s="1"/>
  <c r="AJ175" i="1" s="1"/>
  <c r="AK175" i="1" s="1"/>
  <c r="AL175" i="1" s="1"/>
  <c r="BL174" i="1"/>
  <c r="BM174" i="1" s="1"/>
  <c r="BN174" i="1" s="1"/>
  <c r="BO174" i="1" s="1"/>
  <c r="BP174" i="1" s="1"/>
  <c r="BQ174" i="1" s="1"/>
  <c r="BR174" i="1" s="1"/>
  <c r="BS174" i="1" s="1"/>
  <c r="BT174" i="1" s="1"/>
  <c r="BU174" i="1" s="1"/>
  <c r="BV174" i="1" s="1"/>
  <c r="AZ174" i="1"/>
  <c r="BA174" i="1" s="1"/>
  <c r="BB174" i="1" s="1"/>
  <c r="BC174" i="1" s="1"/>
  <c r="BD174" i="1" s="1"/>
  <c r="BE174" i="1" s="1"/>
  <c r="BF174" i="1" s="1"/>
  <c r="BG174" i="1" s="1"/>
  <c r="BH174" i="1" s="1"/>
  <c r="BI174" i="1" s="1"/>
  <c r="BJ174" i="1" s="1"/>
  <c r="AX174" i="1"/>
  <c r="AB174" i="1"/>
  <c r="AC174" i="1" s="1"/>
  <c r="AD174" i="1" s="1"/>
  <c r="AE174" i="1" s="1"/>
  <c r="AF174" i="1" s="1"/>
  <c r="AG174" i="1" s="1"/>
  <c r="AH174" i="1" s="1"/>
  <c r="AI174" i="1" s="1"/>
  <c r="AJ174" i="1" s="1"/>
  <c r="AK174" i="1" s="1"/>
  <c r="AL174" i="1" s="1"/>
  <c r="BL173" i="1"/>
  <c r="BM173" i="1" s="1"/>
  <c r="BN173" i="1" s="1"/>
  <c r="BO173" i="1" s="1"/>
  <c r="BP173" i="1"/>
  <c r="BQ173" i="1" s="1"/>
  <c r="BR173" i="1" s="1"/>
  <c r="BS173" i="1" s="1"/>
  <c r="BT173" i="1" s="1"/>
  <c r="BU173" i="1" s="1"/>
  <c r="BV173" i="1" s="1"/>
  <c r="AZ173" i="1"/>
  <c r="BA173" i="1" s="1"/>
  <c r="BB173" i="1" s="1"/>
  <c r="BC173" i="1" s="1"/>
  <c r="BD173" i="1" s="1"/>
  <c r="BE173" i="1" s="1"/>
  <c r="BF173" i="1" s="1"/>
  <c r="BG173" i="1" s="1"/>
  <c r="BH173" i="1" s="1"/>
  <c r="BI173" i="1" s="1"/>
  <c r="BJ173" i="1" s="1"/>
  <c r="AN173" i="1"/>
  <c r="AO173" i="1" s="1"/>
  <c r="AP173" i="1" s="1"/>
  <c r="AQ173" i="1" s="1"/>
  <c r="AR173" i="1" s="1"/>
  <c r="AS173" i="1" s="1"/>
  <c r="AT173" i="1" s="1"/>
  <c r="AU173" i="1" s="1"/>
  <c r="AV173" i="1" s="1"/>
  <c r="AW173" i="1" s="1"/>
  <c r="AX173" i="1" s="1"/>
  <c r="AB173" i="1"/>
  <c r="AC173" i="1" s="1"/>
  <c r="AD173" i="1" s="1"/>
  <c r="AE173" i="1" s="1"/>
  <c r="AF173" i="1" s="1"/>
  <c r="AG173" i="1" s="1"/>
  <c r="AH173" i="1" s="1"/>
  <c r="AI173" i="1" s="1"/>
  <c r="AJ173" i="1" s="1"/>
  <c r="AK173" i="1" s="1"/>
  <c r="AL173" i="1" s="1"/>
  <c r="BL172" i="1"/>
  <c r="BM172" i="1" s="1"/>
  <c r="BN172" i="1" s="1"/>
  <c r="BO172" i="1" s="1"/>
  <c r="BP172" i="1" s="1"/>
  <c r="BQ172" i="1" s="1"/>
  <c r="BR172" i="1" s="1"/>
  <c r="BS172" i="1" s="1"/>
  <c r="BT172" i="1" s="1"/>
  <c r="BU172" i="1" s="1"/>
  <c r="BV172" i="1" s="1"/>
  <c r="AZ172" i="1"/>
  <c r="BA172" i="1"/>
  <c r="BB172" i="1" s="1"/>
  <c r="BC172" i="1" s="1"/>
  <c r="BD172" i="1" s="1"/>
  <c r="BE172" i="1" s="1"/>
  <c r="BF172" i="1" s="1"/>
  <c r="BG172" i="1" s="1"/>
  <c r="BH172" i="1" s="1"/>
  <c r="BI172" i="1" s="1"/>
  <c r="BJ172" i="1" s="1"/>
  <c r="AN172" i="1"/>
  <c r="AO172" i="1" s="1"/>
  <c r="AP172" i="1"/>
  <c r="AQ172" i="1" s="1"/>
  <c r="AR172" i="1" s="1"/>
  <c r="AS172" i="1" s="1"/>
  <c r="AT172" i="1" s="1"/>
  <c r="AU172" i="1" s="1"/>
  <c r="AV172" i="1" s="1"/>
  <c r="AW172" i="1" s="1"/>
  <c r="AX172" i="1" s="1"/>
  <c r="AB172" i="1"/>
  <c r="AC172" i="1"/>
  <c r="AD172" i="1" s="1"/>
  <c r="AE172" i="1" s="1"/>
  <c r="AF172" i="1" s="1"/>
  <c r="AG172" i="1" s="1"/>
  <c r="AH172" i="1" s="1"/>
  <c r="AI172" i="1" s="1"/>
  <c r="AJ172" i="1" s="1"/>
  <c r="AK172" i="1" s="1"/>
  <c r="AL172" i="1" s="1"/>
  <c r="BL171" i="1"/>
  <c r="BM171" i="1" s="1"/>
  <c r="BN171" i="1" s="1"/>
  <c r="BO171" i="1" s="1"/>
  <c r="BP171" i="1"/>
  <c r="BQ171" i="1" s="1"/>
  <c r="BR171" i="1" s="1"/>
  <c r="BS171" i="1" s="1"/>
  <c r="BT171" i="1" s="1"/>
  <c r="BU171" i="1" s="1"/>
  <c r="BV171" i="1" s="1"/>
  <c r="AZ171" i="1"/>
  <c r="BA171" i="1"/>
  <c r="BB171" i="1" s="1"/>
  <c r="BC171" i="1" s="1"/>
  <c r="BD171" i="1" s="1"/>
  <c r="BE171" i="1" s="1"/>
  <c r="BF171" i="1" s="1"/>
  <c r="BG171" i="1" s="1"/>
  <c r="BH171" i="1" s="1"/>
  <c r="BI171" i="1" s="1"/>
  <c r="BJ171" i="1" s="1"/>
  <c r="AN171" i="1"/>
  <c r="AO171" i="1" s="1"/>
  <c r="AP171" i="1" s="1"/>
  <c r="AQ171" i="1" s="1"/>
  <c r="AR171" i="1" s="1"/>
  <c r="AS171" i="1" s="1"/>
  <c r="AT171" i="1" s="1"/>
  <c r="AU171" i="1" s="1"/>
  <c r="AV171" i="1" s="1"/>
  <c r="AW171" i="1" s="1"/>
  <c r="AX171" i="1" s="1"/>
  <c r="AB171" i="1"/>
  <c r="AC171" i="1" s="1"/>
  <c r="AD171" i="1" s="1"/>
  <c r="AE171" i="1" s="1"/>
  <c r="AF171" i="1" s="1"/>
  <c r="AG171" i="1" s="1"/>
  <c r="AH171" i="1" s="1"/>
  <c r="AI171" i="1" s="1"/>
  <c r="AJ171" i="1" s="1"/>
  <c r="AK171" i="1" s="1"/>
  <c r="AL171" i="1" s="1"/>
  <c r="BL147" i="1"/>
  <c r="BM147" i="1" s="1"/>
  <c r="BN147" i="1" s="1"/>
  <c r="BO147" i="1" s="1"/>
  <c r="BP147" i="1" s="1"/>
  <c r="BQ147" i="1" s="1"/>
  <c r="BR147" i="1" s="1"/>
  <c r="BS147" i="1" s="1"/>
  <c r="BT147" i="1" s="1"/>
  <c r="BU147" i="1" s="1"/>
  <c r="BV147" i="1" s="1"/>
  <c r="AZ147" i="1"/>
  <c r="BA147" i="1" s="1"/>
  <c r="BB147" i="1" s="1"/>
  <c r="BC147" i="1" s="1"/>
  <c r="BD147" i="1" s="1"/>
  <c r="BE147" i="1" s="1"/>
  <c r="BF147" i="1" s="1"/>
  <c r="BG147" i="1" s="1"/>
  <c r="BH147" i="1" s="1"/>
  <c r="BI147" i="1" s="1"/>
  <c r="BJ147" i="1" s="1"/>
  <c r="AN147" i="1"/>
  <c r="AO147" i="1" s="1"/>
  <c r="AP147" i="1"/>
  <c r="AQ147" i="1" s="1"/>
  <c r="AR147" i="1" s="1"/>
  <c r="AS147" i="1" s="1"/>
  <c r="AT147" i="1" s="1"/>
  <c r="AU147" i="1" s="1"/>
  <c r="AV147" i="1" s="1"/>
  <c r="AW147" i="1" s="1"/>
  <c r="AX147" i="1" s="1"/>
  <c r="AB147" i="1"/>
  <c r="AC147" i="1" s="1"/>
  <c r="AD147" i="1" s="1"/>
  <c r="AE147" i="1" s="1"/>
  <c r="AF147" i="1" s="1"/>
  <c r="AG147" i="1" s="1"/>
  <c r="AH147" i="1" s="1"/>
  <c r="AI147" i="1" s="1"/>
  <c r="AJ147" i="1" s="1"/>
  <c r="AK147" i="1" s="1"/>
  <c r="AL147" i="1" s="1"/>
  <c r="BL146" i="1"/>
  <c r="BM146" i="1" s="1"/>
  <c r="BN146" i="1" s="1"/>
  <c r="BO146" i="1" s="1"/>
  <c r="BP146" i="1" s="1"/>
  <c r="BQ146" i="1" s="1"/>
  <c r="BR146" i="1" s="1"/>
  <c r="BS146" i="1" s="1"/>
  <c r="BT146" i="1" s="1"/>
  <c r="BU146" i="1" s="1"/>
  <c r="BV146" i="1" s="1"/>
  <c r="AZ146" i="1"/>
  <c r="BA146" i="1" s="1"/>
  <c r="BB146" i="1" s="1"/>
  <c r="BC146" i="1" s="1"/>
  <c r="BD146" i="1" s="1"/>
  <c r="BE146" i="1" s="1"/>
  <c r="BF146" i="1" s="1"/>
  <c r="BG146" i="1" s="1"/>
  <c r="BH146" i="1" s="1"/>
  <c r="BI146" i="1" s="1"/>
  <c r="BJ146" i="1" s="1"/>
  <c r="AN146" i="1"/>
  <c r="AO146" i="1" s="1"/>
  <c r="AP146" i="1" s="1"/>
  <c r="AQ146" i="1" s="1"/>
  <c r="AR146" i="1" s="1"/>
  <c r="AS146" i="1" s="1"/>
  <c r="AT146" i="1" s="1"/>
  <c r="AU146" i="1" s="1"/>
  <c r="AV146" i="1" s="1"/>
  <c r="AW146" i="1" s="1"/>
  <c r="AX146" i="1" s="1"/>
  <c r="AB146" i="1"/>
  <c r="AC146" i="1" s="1"/>
  <c r="AD146" i="1" s="1"/>
  <c r="AE146" i="1" s="1"/>
  <c r="AF146" i="1" s="1"/>
  <c r="AG146" i="1" s="1"/>
  <c r="AH146" i="1" s="1"/>
  <c r="AI146" i="1" s="1"/>
  <c r="AJ146" i="1" s="1"/>
  <c r="AK146" i="1" s="1"/>
  <c r="AL146" i="1" s="1"/>
  <c r="BL145" i="1"/>
  <c r="BM145" i="1" s="1"/>
  <c r="BN145" i="1" s="1"/>
  <c r="BO145" i="1" s="1"/>
  <c r="BP145" i="1" s="1"/>
  <c r="BQ145" i="1" s="1"/>
  <c r="BR145" i="1" s="1"/>
  <c r="BS145" i="1" s="1"/>
  <c r="BT145" i="1" s="1"/>
  <c r="BU145" i="1" s="1"/>
  <c r="BV145" i="1" s="1"/>
  <c r="AZ145" i="1"/>
  <c r="BA145" i="1" s="1"/>
  <c r="BB145" i="1" s="1"/>
  <c r="BC145" i="1" s="1"/>
  <c r="BD145" i="1" s="1"/>
  <c r="BE145" i="1" s="1"/>
  <c r="BF145" i="1" s="1"/>
  <c r="BG145" i="1" s="1"/>
  <c r="BH145" i="1" s="1"/>
  <c r="BI145" i="1" s="1"/>
  <c r="BJ145" i="1" s="1"/>
  <c r="AN145" i="1"/>
  <c r="AO145" i="1" s="1"/>
  <c r="AP145" i="1" s="1"/>
  <c r="AQ145" i="1" s="1"/>
  <c r="AR145" i="1" s="1"/>
  <c r="AS145" i="1" s="1"/>
  <c r="AT145" i="1" s="1"/>
  <c r="AU145" i="1" s="1"/>
  <c r="AV145" i="1" s="1"/>
  <c r="AW145" i="1" s="1"/>
  <c r="AX145" i="1" s="1"/>
  <c r="AB145" i="1"/>
  <c r="AC145" i="1" s="1"/>
  <c r="AD145" i="1" s="1"/>
  <c r="AE145" i="1" s="1"/>
  <c r="AF145" i="1" s="1"/>
  <c r="AG145" i="1" s="1"/>
  <c r="AH145" i="1" s="1"/>
  <c r="AI145" i="1" s="1"/>
  <c r="AJ145" i="1" s="1"/>
  <c r="AK145" i="1" s="1"/>
  <c r="AL145" i="1" s="1"/>
  <c r="BL144" i="1"/>
  <c r="BM144" i="1" s="1"/>
  <c r="BN144" i="1" s="1"/>
  <c r="BO144" i="1" s="1"/>
  <c r="BP144" i="1" s="1"/>
  <c r="BQ144" i="1" s="1"/>
  <c r="BR144" i="1" s="1"/>
  <c r="BS144" i="1" s="1"/>
  <c r="BT144" i="1" s="1"/>
  <c r="BU144" i="1" s="1"/>
  <c r="BV144" i="1" s="1"/>
  <c r="AZ144" i="1"/>
  <c r="BA144" i="1" s="1"/>
  <c r="BB144" i="1" s="1"/>
  <c r="BC144" i="1" s="1"/>
  <c r="BD144" i="1" s="1"/>
  <c r="BE144" i="1" s="1"/>
  <c r="BF144" i="1" s="1"/>
  <c r="BG144" i="1" s="1"/>
  <c r="BH144" i="1" s="1"/>
  <c r="BI144" i="1" s="1"/>
  <c r="BJ144" i="1" s="1"/>
  <c r="AN144" i="1"/>
  <c r="AO144" i="1" s="1"/>
  <c r="AP144" i="1" s="1"/>
  <c r="AQ144" i="1" s="1"/>
  <c r="AR144" i="1" s="1"/>
  <c r="AS144" i="1" s="1"/>
  <c r="AT144" i="1" s="1"/>
  <c r="AU144" i="1" s="1"/>
  <c r="AV144" i="1" s="1"/>
  <c r="AW144" i="1" s="1"/>
  <c r="AX144" i="1" s="1"/>
  <c r="AB144" i="1"/>
  <c r="AC144" i="1" s="1"/>
  <c r="AD144" i="1" s="1"/>
  <c r="AE144" i="1" s="1"/>
  <c r="AF144" i="1" s="1"/>
  <c r="AG144" i="1" s="1"/>
  <c r="AH144" i="1" s="1"/>
  <c r="AI144" i="1" s="1"/>
  <c r="AJ144" i="1" s="1"/>
  <c r="AK144" i="1" s="1"/>
  <c r="AL144" i="1" s="1"/>
  <c r="BL143" i="1"/>
  <c r="BM143" i="1" s="1"/>
  <c r="BN143" i="1" s="1"/>
  <c r="BO143" i="1" s="1"/>
  <c r="BP143" i="1" s="1"/>
  <c r="BQ143" i="1" s="1"/>
  <c r="BR143" i="1" s="1"/>
  <c r="BS143" i="1" s="1"/>
  <c r="BT143" i="1" s="1"/>
  <c r="BU143" i="1" s="1"/>
  <c r="BV143" i="1" s="1"/>
  <c r="AZ143" i="1"/>
  <c r="BA143" i="1"/>
  <c r="BB143" i="1" s="1"/>
  <c r="BC143" i="1" s="1"/>
  <c r="BD143" i="1" s="1"/>
  <c r="BE143" i="1" s="1"/>
  <c r="BF143" i="1" s="1"/>
  <c r="BG143" i="1" s="1"/>
  <c r="BH143" i="1" s="1"/>
  <c r="BI143" i="1" s="1"/>
  <c r="BJ143" i="1" s="1"/>
  <c r="AN143" i="1"/>
  <c r="AO143" i="1" s="1"/>
  <c r="AP143" i="1"/>
  <c r="AQ143" i="1" s="1"/>
  <c r="AR143" i="1" s="1"/>
  <c r="AS143" i="1" s="1"/>
  <c r="AT143" i="1" s="1"/>
  <c r="AU143" i="1" s="1"/>
  <c r="AV143" i="1" s="1"/>
  <c r="AW143" i="1" s="1"/>
  <c r="AX143" i="1" s="1"/>
  <c r="AB143" i="1"/>
  <c r="AC143" i="1"/>
  <c r="AD143" i="1" s="1"/>
  <c r="AE143" i="1" s="1"/>
  <c r="AF143" i="1" s="1"/>
  <c r="AG143" i="1" s="1"/>
  <c r="AH143" i="1" s="1"/>
  <c r="AI143" i="1" s="1"/>
  <c r="AJ143" i="1" s="1"/>
  <c r="AK143" i="1" s="1"/>
  <c r="AL143" i="1" s="1"/>
  <c r="BL142" i="1"/>
  <c r="BM142" i="1" s="1"/>
  <c r="BN142" i="1"/>
  <c r="BO142" i="1" s="1"/>
  <c r="BP142" i="1" s="1"/>
  <c r="BQ142" i="1" s="1"/>
  <c r="BR142" i="1" s="1"/>
  <c r="BS142" i="1" s="1"/>
  <c r="BT142" i="1" s="1"/>
  <c r="BU142" i="1" s="1"/>
  <c r="BV142" i="1" s="1"/>
  <c r="AZ142" i="1"/>
  <c r="BA142" i="1"/>
  <c r="BB142" i="1" s="1"/>
  <c r="BC142" i="1" s="1"/>
  <c r="BD142" i="1" s="1"/>
  <c r="BE142" i="1" s="1"/>
  <c r="BF142" i="1" s="1"/>
  <c r="BG142" i="1" s="1"/>
  <c r="BH142" i="1" s="1"/>
  <c r="BI142" i="1" s="1"/>
  <c r="BJ142" i="1" s="1"/>
  <c r="AN142" i="1"/>
  <c r="AO142" i="1" s="1"/>
  <c r="AP142" i="1" s="1"/>
  <c r="AQ142" i="1" s="1"/>
  <c r="AR142" i="1" s="1"/>
  <c r="AS142" i="1" s="1"/>
  <c r="AT142" i="1" s="1"/>
  <c r="AU142" i="1" s="1"/>
  <c r="AV142" i="1" s="1"/>
  <c r="AW142" i="1" s="1"/>
  <c r="AX142" i="1" s="1"/>
  <c r="AB142" i="1"/>
  <c r="AC142" i="1" s="1"/>
  <c r="AD142" i="1" s="1"/>
  <c r="AE142" i="1" s="1"/>
  <c r="AF142" i="1" s="1"/>
  <c r="AG142" i="1" s="1"/>
  <c r="AH142" i="1" s="1"/>
  <c r="AI142" i="1" s="1"/>
  <c r="AJ142" i="1" s="1"/>
  <c r="AK142" i="1" s="1"/>
  <c r="AL142" i="1" s="1"/>
  <c r="BL141" i="1"/>
  <c r="BM141" i="1" s="1"/>
  <c r="BN141" i="1" s="1"/>
  <c r="BO141" i="1" s="1"/>
  <c r="BP141" i="1" s="1"/>
  <c r="BQ141" i="1" s="1"/>
  <c r="BR141" i="1" s="1"/>
  <c r="BS141" i="1" s="1"/>
  <c r="BT141" i="1" s="1"/>
  <c r="BU141" i="1" s="1"/>
  <c r="BV141" i="1" s="1"/>
  <c r="AZ141" i="1"/>
  <c r="BA141" i="1" s="1"/>
  <c r="BB141" i="1" s="1"/>
  <c r="BC141" i="1" s="1"/>
  <c r="BD141" i="1" s="1"/>
  <c r="BE141" i="1" s="1"/>
  <c r="BF141" i="1" s="1"/>
  <c r="BG141" i="1" s="1"/>
  <c r="BH141" i="1" s="1"/>
  <c r="BI141" i="1" s="1"/>
  <c r="BJ141" i="1" s="1"/>
  <c r="AN141" i="1"/>
  <c r="AO141" i="1" s="1"/>
  <c r="AP141" i="1" s="1"/>
  <c r="AQ141" i="1" s="1"/>
  <c r="AR141" i="1" s="1"/>
  <c r="AS141" i="1" s="1"/>
  <c r="AT141" i="1" s="1"/>
  <c r="AU141" i="1" s="1"/>
  <c r="AV141" i="1" s="1"/>
  <c r="AW141" i="1" s="1"/>
  <c r="AX141" i="1" s="1"/>
  <c r="AB141" i="1"/>
  <c r="AC141" i="1" s="1"/>
  <c r="AD141" i="1" s="1"/>
  <c r="AE141" i="1" s="1"/>
  <c r="AF141" i="1" s="1"/>
  <c r="AG141" i="1" s="1"/>
  <c r="AH141" i="1" s="1"/>
  <c r="AI141" i="1" s="1"/>
  <c r="AJ141" i="1" s="1"/>
  <c r="AK141" i="1" s="1"/>
  <c r="AL141" i="1" s="1"/>
  <c r="BL140" i="1"/>
  <c r="BM140" i="1" s="1"/>
  <c r="BN140" i="1" s="1"/>
  <c r="BO140" i="1" s="1"/>
  <c r="BP140" i="1" s="1"/>
  <c r="BQ140" i="1" s="1"/>
  <c r="BR140" i="1" s="1"/>
  <c r="BS140" i="1" s="1"/>
  <c r="BT140" i="1" s="1"/>
  <c r="BU140" i="1" s="1"/>
  <c r="BV140" i="1" s="1"/>
  <c r="AZ140" i="1"/>
  <c r="BA140" i="1" s="1"/>
  <c r="BB140" i="1" s="1"/>
  <c r="BC140" i="1" s="1"/>
  <c r="BD140" i="1" s="1"/>
  <c r="BE140" i="1" s="1"/>
  <c r="BF140" i="1" s="1"/>
  <c r="BG140" i="1" s="1"/>
  <c r="BH140" i="1" s="1"/>
  <c r="BI140" i="1" s="1"/>
  <c r="BJ140" i="1" s="1"/>
  <c r="AN140" i="1"/>
  <c r="AO140" i="1" s="1"/>
  <c r="AP140" i="1" s="1"/>
  <c r="AQ140" i="1" s="1"/>
  <c r="AR140" i="1" s="1"/>
  <c r="AS140" i="1" s="1"/>
  <c r="AT140" i="1" s="1"/>
  <c r="AU140" i="1" s="1"/>
  <c r="AV140" i="1" s="1"/>
  <c r="AW140" i="1" s="1"/>
  <c r="AX140" i="1" s="1"/>
  <c r="AB140" i="1"/>
  <c r="AC140" i="1" s="1"/>
  <c r="AD140" i="1" s="1"/>
  <c r="AE140" i="1" s="1"/>
  <c r="AF140" i="1" s="1"/>
  <c r="AG140" i="1" s="1"/>
  <c r="AH140" i="1" s="1"/>
  <c r="AI140" i="1" s="1"/>
  <c r="AJ140" i="1" s="1"/>
  <c r="AK140" i="1" s="1"/>
  <c r="AL140" i="1" s="1"/>
  <c r="BL139" i="1"/>
  <c r="BM139" i="1" s="1"/>
  <c r="BN139" i="1" s="1"/>
  <c r="BO139" i="1" s="1"/>
  <c r="BP139" i="1" s="1"/>
  <c r="BQ139" i="1" s="1"/>
  <c r="BR139" i="1" s="1"/>
  <c r="BS139" i="1" s="1"/>
  <c r="BT139" i="1" s="1"/>
  <c r="BU139" i="1" s="1"/>
  <c r="BV139" i="1" s="1"/>
  <c r="AZ139" i="1"/>
  <c r="BA139" i="1" s="1"/>
  <c r="BB139" i="1" s="1"/>
  <c r="BC139" i="1" s="1"/>
  <c r="BD139" i="1" s="1"/>
  <c r="BE139" i="1" s="1"/>
  <c r="BF139" i="1" s="1"/>
  <c r="BG139" i="1" s="1"/>
  <c r="BH139" i="1" s="1"/>
  <c r="BI139" i="1" s="1"/>
  <c r="BJ139" i="1" s="1"/>
  <c r="AN139" i="1"/>
  <c r="AO139" i="1" s="1"/>
  <c r="AP139" i="1" s="1"/>
  <c r="AQ139" i="1" s="1"/>
  <c r="AR139" i="1" s="1"/>
  <c r="AS139" i="1" s="1"/>
  <c r="AT139" i="1" s="1"/>
  <c r="AU139" i="1" s="1"/>
  <c r="AV139" i="1" s="1"/>
  <c r="AW139" i="1" s="1"/>
  <c r="AX139" i="1" s="1"/>
  <c r="AB139" i="1"/>
  <c r="AC139" i="1" s="1"/>
  <c r="AD139" i="1" s="1"/>
  <c r="AE139" i="1" s="1"/>
  <c r="AF139" i="1" s="1"/>
  <c r="AG139" i="1" s="1"/>
  <c r="AH139" i="1" s="1"/>
  <c r="AI139" i="1" s="1"/>
  <c r="AJ139" i="1" s="1"/>
  <c r="AK139" i="1" s="1"/>
  <c r="AL139" i="1" s="1"/>
  <c r="BL138" i="1"/>
  <c r="BM138" i="1" s="1"/>
  <c r="BN138" i="1" s="1"/>
  <c r="BO138" i="1" s="1"/>
  <c r="BP138" i="1" s="1"/>
  <c r="BQ138" i="1" s="1"/>
  <c r="BR138" i="1" s="1"/>
  <c r="BS138" i="1" s="1"/>
  <c r="BT138" i="1" s="1"/>
  <c r="BU138" i="1" s="1"/>
  <c r="BV138" i="1" s="1"/>
  <c r="AZ138" i="1"/>
  <c r="BA138" i="1"/>
  <c r="BB138" i="1" s="1"/>
  <c r="BC138" i="1" s="1"/>
  <c r="BD138" i="1" s="1"/>
  <c r="BE138" i="1" s="1"/>
  <c r="BF138" i="1" s="1"/>
  <c r="BG138" i="1" s="1"/>
  <c r="BH138" i="1" s="1"/>
  <c r="BI138" i="1" s="1"/>
  <c r="BJ138" i="1" s="1"/>
  <c r="AN138" i="1"/>
  <c r="AO138" i="1" s="1"/>
  <c r="AP138" i="1" s="1"/>
  <c r="AQ138" i="1" s="1"/>
  <c r="AR138" i="1" s="1"/>
  <c r="AS138" i="1" s="1"/>
  <c r="AT138" i="1" s="1"/>
  <c r="AU138" i="1" s="1"/>
  <c r="AV138" i="1" s="1"/>
  <c r="AW138" i="1" s="1"/>
  <c r="AX138" i="1" s="1"/>
  <c r="AB138" i="1"/>
  <c r="AC138" i="1" s="1"/>
  <c r="AD138" i="1" s="1"/>
  <c r="AE138" i="1" s="1"/>
  <c r="AF138" i="1" s="1"/>
  <c r="AG138" i="1" s="1"/>
  <c r="AH138" i="1" s="1"/>
  <c r="AI138" i="1" s="1"/>
  <c r="AJ138" i="1" s="1"/>
  <c r="AK138" i="1" s="1"/>
  <c r="AL138" i="1" s="1"/>
  <c r="BL133" i="1"/>
  <c r="BM133" i="1" s="1"/>
  <c r="BN133" i="1" s="1"/>
  <c r="BO133" i="1" s="1"/>
  <c r="BP133" i="1" s="1"/>
  <c r="BQ133" i="1" s="1"/>
  <c r="BR133" i="1" s="1"/>
  <c r="BS133" i="1" s="1"/>
  <c r="BT133" i="1" s="1"/>
  <c r="BU133" i="1" s="1"/>
  <c r="BV133" i="1" s="1"/>
  <c r="AZ133" i="1"/>
  <c r="BA133" i="1" s="1"/>
  <c r="BB133" i="1" s="1"/>
  <c r="BC133" i="1" s="1"/>
  <c r="BD133" i="1" s="1"/>
  <c r="BE133" i="1" s="1"/>
  <c r="BF133" i="1" s="1"/>
  <c r="BG133" i="1" s="1"/>
  <c r="BH133" i="1" s="1"/>
  <c r="BI133" i="1" s="1"/>
  <c r="BJ133" i="1" s="1"/>
  <c r="AN133" i="1"/>
  <c r="AO133" i="1" s="1"/>
  <c r="AP133" i="1" s="1"/>
  <c r="AQ133" i="1" s="1"/>
  <c r="AR133" i="1" s="1"/>
  <c r="AS133" i="1" s="1"/>
  <c r="AT133" i="1" s="1"/>
  <c r="AU133" i="1" s="1"/>
  <c r="AV133" i="1" s="1"/>
  <c r="AW133" i="1" s="1"/>
  <c r="AX133" i="1" s="1"/>
  <c r="AB133" i="1"/>
  <c r="AC133" i="1" s="1"/>
  <c r="AD133" i="1" s="1"/>
  <c r="AE133" i="1" s="1"/>
  <c r="AF133" i="1" s="1"/>
  <c r="AG133" i="1" s="1"/>
  <c r="AH133" i="1" s="1"/>
  <c r="AI133" i="1" s="1"/>
  <c r="AJ133" i="1" s="1"/>
  <c r="AK133" i="1" s="1"/>
  <c r="AL133" i="1" s="1"/>
  <c r="P133" i="1"/>
  <c r="Q133" i="1" s="1"/>
  <c r="R133" i="1" s="1"/>
  <c r="S133" i="1" s="1"/>
  <c r="T133" i="1" s="1"/>
  <c r="U133" i="1" s="1"/>
  <c r="V133" i="1" s="1"/>
  <c r="W133" i="1" s="1"/>
  <c r="X133" i="1" s="1"/>
  <c r="Y133" i="1" s="1"/>
  <c r="Z133" i="1" s="1"/>
  <c r="D133" i="1"/>
  <c r="E133" i="1" s="1"/>
  <c r="F133" i="1" s="1"/>
  <c r="G133" i="1" s="1"/>
  <c r="H133" i="1" s="1"/>
  <c r="I133" i="1" s="1"/>
  <c r="J133" i="1" s="1"/>
  <c r="K133" i="1" s="1"/>
  <c r="L133" i="1" s="1"/>
  <c r="M133" i="1" s="1"/>
  <c r="N133" i="1" s="1"/>
  <c r="BL132" i="1"/>
  <c r="BM132" i="1" s="1"/>
  <c r="BN132" i="1" s="1"/>
  <c r="BO132" i="1" s="1"/>
  <c r="BP132" i="1" s="1"/>
  <c r="BQ132" i="1" s="1"/>
  <c r="BR132" i="1" s="1"/>
  <c r="BS132" i="1" s="1"/>
  <c r="BT132" i="1" s="1"/>
  <c r="BU132" i="1" s="1"/>
  <c r="BV132" i="1" s="1"/>
  <c r="AZ132" i="1"/>
  <c r="BA132" i="1" s="1"/>
  <c r="BB132" i="1" s="1"/>
  <c r="BC132" i="1" s="1"/>
  <c r="BD132" i="1" s="1"/>
  <c r="BE132" i="1" s="1"/>
  <c r="BF132" i="1" s="1"/>
  <c r="BG132" i="1" s="1"/>
  <c r="BH132" i="1" s="1"/>
  <c r="BI132" i="1" s="1"/>
  <c r="BJ132" i="1" s="1"/>
  <c r="AN132" i="1"/>
  <c r="AO132" i="1" s="1"/>
  <c r="AP132" i="1" s="1"/>
  <c r="AQ132" i="1" s="1"/>
  <c r="AR132" i="1" s="1"/>
  <c r="AS132" i="1" s="1"/>
  <c r="AT132" i="1" s="1"/>
  <c r="AU132" i="1" s="1"/>
  <c r="AV132" i="1" s="1"/>
  <c r="AW132" i="1" s="1"/>
  <c r="AX132" i="1" s="1"/>
  <c r="AB132" i="1"/>
  <c r="AC132" i="1" s="1"/>
  <c r="AD132" i="1" s="1"/>
  <c r="AE132" i="1" s="1"/>
  <c r="AF132" i="1" s="1"/>
  <c r="AG132" i="1" s="1"/>
  <c r="AH132" i="1" s="1"/>
  <c r="AI132" i="1" s="1"/>
  <c r="AJ132" i="1" s="1"/>
  <c r="AK132" i="1" s="1"/>
  <c r="AL132" i="1" s="1"/>
  <c r="P132" i="1"/>
  <c r="Q132" i="1" s="1"/>
  <c r="R132" i="1" s="1"/>
  <c r="S132" i="1" s="1"/>
  <c r="T132" i="1" s="1"/>
  <c r="U132" i="1" s="1"/>
  <c r="V132" i="1" s="1"/>
  <c r="W132" i="1" s="1"/>
  <c r="X132" i="1" s="1"/>
  <c r="Y132" i="1" s="1"/>
  <c r="Z132" i="1" s="1"/>
  <c r="D132" i="1"/>
  <c r="BL131" i="1"/>
  <c r="BM131" i="1" s="1"/>
  <c r="BN131" i="1" s="1"/>
  <c r="BO131" i="1" s="1"/>
  <c r="BP131" i="1" s="1"/>
  <c r="BQ131" i="1" s="1"/>
  <c r="BR131" i="1" s="1"/>
  <c r="BS131" i="1" s="1"/>
  <c r="BT131" i="1" s="1"/>
  <c r="BU131" i="1" s="1"/>
  <c r="BV131" i="1" s="1"/>
  <c r="AZ131" i="1"/>
  <c r="BA131" i="1" s="1"/>
  <c r="BB131" i="1" s="1"/>
  <c r="BC131" i="1" s="1"/>
  <c r="BD131" i="1" s="1"/>
  <c r="BE131" i="1" s="1"/>
  <c r="BF131" i="1" s="1"/>
  <c r="BG131" i="1" s="1"/>
  <c r="BH131" i="1" s="1"/>
  <c r="BI131" i="1" s="1"/>
  <c r="BJ131" i="1" s="1"/>
  <c r="AN131" i="1"/>
  <c r="AO131" i="1" s="1"/>
  <c r="AP131" i="1" s="1"/>
  <c r="AQ131" i="1" s="1"/>
  <c r="AR131" i="1" s="1"/>
  <c r="AS131" i="1" s="1"/>
  <c r="AT131" i="1" s="1"/>
  <c r="AU131" i="1" s="1"/>
  <c r="AV131" i="1" s="1"/>
  <c r="AW131" i="1" s="1"/>
  <c r="AX131" i="1" s="1"/>
  <c r="AB131" i="1"/>
  <c r="AC131" i="1" s="1"/>
  <c r="AD131" i="1" s="1"/>
  <c r="AE131" i="1" s="1"/>
  <c r="AF131" i="1" s="1"/>
  <c r="AG131" i="1" s="1"/>
  <c r="AH131" i="1" s="1"/>
  <c r="AI131" i="1" s="1"/>
  <c r="AJ131" i="1" s="1"/>
  <c r="AK131" i="1" s="1"/>
  <c r="AL131" i="1" s="1"/>
  <c r="P131" i="1"/>
  <c r="Q131" i="1" s="1"/>
  <c r="R131" i="1" s="1"/>
  <c r="S131" i="1" s="1"/>
  <c r="T131" i="1" s="1"/>
  <c r="U131" i="1" s="1"/>
  <c r="V131" i="1" s="1"/>
  <c r="W131" i="1" s="1"/>
  <c r="X131" i="1" s="1"/>
  <c r="Y131" i="1" s="1"/>
  <c r="Z131" i="1" s="1"/>
  <c r="D131" i="1"/>
  <c r="E131" i="1" s="1"/>
  <c r="F131" i="1" s="1"/>
  <c r="G131" i="1" s="1"/>
  <c r="H131" i="1" s="1"/>
  <c r="I131" i="1" s="1"/>
  <c r="J131" i="1" s="1"/>
  <c r="K131" i="1" s="1"/>
  <c r="L131" i="1" s="1"/>
  <c r="M131" i="1" s="1"/>
  <c r="N131" i="1" s="1"/>
  <c r="BL130" i="1"/>
  <c r="BM130" i="1" s="1"/>
  <c r="BN130" i="1" s="1"/>
  <c r="BO130" i="1" s="1"/>
  <c r="BP130" i="1" s="1"/>
  <c r="BQ130" i="1" s="1"/>
  <c r="BR130" i="1" s="1"/>
  <c r="BS130" i="1" s="1"/>
  <c r="BT130" i="1" s="1"/>
  <c r="BU130" i="1" s="1"/>
  <c r="BV130" i="1" s="1"/>
  <c r="AZ130" i="1"/>
  <c r="BA130" i="1" s="1"/>
  <c r="BB130" i="1" s="1"/>
  <c r="BC130" i="1" s="1"/>
  <c r="BD130" i="1" s="1"/>
  <c r="BE130" i="1" s="1"/>
  <c r="BF130" i="1" s="1"/>
  <c r="BG130" i="1" s="1"/>
  <c r="BH130" i="1" s="1"/>
  <c r="BI130" i="1" s="1"/>
  <c r="BJ130" i="1" s="1"/>
  <c r="AN130" i="1"/>
  <c r="AO130" i="1" s="1"/>
  <c r="AP130" i="1" s="1"/>
  <c r="AQ130" i="1" s="1"/>
  <c r="AR130" i="1" s="1"/>
  <c r="AS130" i="1" s="1"/>
  <c r="AT130" i="1" s="1"/>
  <c r="AU130" i="1" s="1"/>
  <c r="AV130" i="1" s="1"/>
  <c r="AW130" i="1" s="1"/>
  <c r="AX130" i="1" s="1"/>
  <c r="AB130" i="1"/>
  <c r="AC130" i="1"/>
  <c r="AD130" i="1" s="1"/>
  <c r="AE130" i="1" s="1"/>
  <c r="AF130" i="1" s="1"/>
  <c r="AG130" i="1" s="1"/>
  <c r="AH130" i="1" s="1"/>
  <c r="AI130" i="1" s="1"/>
  <c r="AJ130" i="1" s="1"/>
  <c r="AK130" i="1" s="1"/>
  <c r="AL130" i="1" s="1"/>
  <c r="P130" i="1"/>
  <c r="Q130" i="1" s="1"/>
  <c r="R130" i="1" s="1"/>
  <c r="S130" i="1" s="1"/>
  <c r="T130" i="1" s="1"/>
  <c r="U130" i="1" s="1"/>
  <c r="V130" i="1" s="1"/>
  <c r="W130" i="1" s="1"/>
  <c r="X130" i="1" s="1"/>
  <c r="Y130" i="1" s="1"/>
  <c r="Z130" i="1" s="1"/>
  <c r="D130" i="1"/>
  <c r="BL129" i="1"/>
  <c r="BM129" i="1" s="1"/>
  <c r="BN129" i="1" s="1"/>
  <c r="BO129" i="1" s="1"/>
  <c r="BP129" i="1" s="1"/>
  <c r="BQ129" i="1" s="1"/>
  <c r="BR129" i="1" s="1"/>
  <c r="BS129" i="1" s="1"/>
  <c r="BT129" i="1" s="1"/>
  <c r="BU129" i="1" s="1"/>
  <c r="BV129" i="1" s="1"/>
  <c r="AZ129" i="1"/>
  <c r="BA129" i="1" s="1"/>
  <c r="BB129" i="1" s="1"/>
  <c r="BC129" i="1" s="1"/>
  <c r="BD129" i="1" s="1"/>
  <c r="BE129" i="1" s="1"/>
  <c r="BF129" i="1" s="1"/>
  <c r="BG129" i="1" s="1"/>
  <c r="BH129" i="1" s="1"/>
  <c r="BI129" i="1" s="1"/>
  <c r="BJ129" i="1" s="1"/>
  <c r="AN129" i="1"/>
  <c r="AO129" i="1" s="1"/>
  <c r="AP129" i="1" s="1"/>
  <c r="AQ129" i="1" s="1"/>
  <c r="AR129" i="1" s="1"/>
  <c r="AS129" i="1" s="1"/>
  <c r="AT129" i="1" s="1"/>
  <c r="AU129" i="1" s="1"/>
  <c r="AV129" i="1" s="1"/>
  <c r="AW129" i="1" s="1"/>
  <c r="AX129" i="1" s="1"/>
  <c r="AB129" i="1"/>
  <c r="AC129" i="1" s="1"/>
  <c r="AD129" i="1" s="1"/>
  <c r="AE129" i="1" s="1"/>
  <c r="AF129" i="1" s="1"/>
  <c r="AG129" i="1" s="1"/>
  <c r="AH129" i="1" s="1"/>
  <c r="AI129" i="1" s="1"/>
  <c r="AJ129" i="1" s="1"/>
  <c r="AK129" i="1" s="1"/>
  <c r="AL129" i="1" s="1"/>
  <c r="P129" i="1"/>
  <c r="Q129" i="1" s="1"/>
  <c r="R129" i="1" s="1"/>
  <c r="S129" i="1" s="1"/>
  <c r="T129" i="1" s="1"/>
  <c r="U129" i="1" s="1"/>
  <c r="V129" i="1" s="1"/>
  <c r="W129" i="1" s="1"/>
  <c r="X129" i="1" s="1"/>
  <c r="Y129" i="1" s="1"/>
  <c r="Z129" i="1" s="1"/>
  <c r="D129" i="1"/>
  <c r="E129" i="1" s="1"/>
  <c r="F129" i="1" s="1"/>
  <c r="G129" i="1" s="1"/>
  <c r="H129" i="1" s="1"/>
  <c r="I129" i="1" s="1"/>
  <c r="J129" i="1" s="1"/>
  <c r="K129" i="1" s="1"/>
  <c r="L129" i="1" s="1"/>
  <c r="M129" i="1" s="1"/>
  <c r="N129" i="1" s="1"/>
  <c r="BL128" i="1"/>
  <c r="BM128" i="1" s="1"/>
  <c r="BN128" i="1" s="1"/>
  <c r="BO128" i="1" s="1"/>
  <c r="BP128" i="1" s="1"/>
  <c r="BQ128" i="1" s="1"/>
  <c r="BR128" i="1" s="1"/>
  <c r="BS128" i="1" s="1"/>
  <c r="BT128" i="1" s="1"/>
  <c r="BU128" i="1" s="1"/>
  <c r="BV128" i="1" s="1"/>
  <c r="AZ128" i="1"/>
  <c r="BA128" i="1" s="1"/>
  <c r="BB128" i="1" s="1"/>
  <c r="BC128" i="1" s="1"/>
  <c r="BD128" i="1" s="1"/>
  <c r="BE128" i="1" s="1"/>
  <c r="BF128" i="1" s="1"/>
  <c r="BG128" i="1" s="1"/>
  <c r="BH128" i="1" s="1"/>
  <c r="BI128" i="1" s="1"/>
  <c r="BJ128" i="1" s="1"/>
  <c r="AN128" i="1"/>
  <c r="AO128" i="1" s="1"/>
  <c r="AP128" i="1" s="1"/>
  <c r="AQ128" i="1" s="1"/>
  <c r="AR128" i="1" s="1"/>
  <c r="AS128" i="1" s="1"/>
  <c r="AT128" i="1" s="1"/>
  <c r="AU128" i="1" s="1"/>
  <c r="AV128" i="1" s="1"/>
  <c r="AW128" i="1" s="1"/>
  <c r="AX128" i="1" s="1"/>
  <c r="AB128" i="1"/>
  <c r="AC128" i="1" s="1"/>
  <c r="AD128" i="1" s="1"/>
  <c r="AE128" i="1" s="1"/>
  <c r="AF128" i="1" s="1"/>
  <c r="AG128" i="1" s="1"/>
  <c r="AH128" i="1" s="1"/>
  <c r="AI128" i="1" s="1"/>
  <c r="AJ128" i="1" s="1"/>
  <c r="AK128" i="1" s="1"/>
  <c r="AL128" i="1" s="1"/>
  <c r="P128" i="1"/>
  <c r="Q128" i="1"/>
  <c r="R128" i="1" s="1"/>
  <c r="S128" i="1" s="1"/>
  <c r="T128" i="1" s="1"/>
  <c r="U128" i="1" s="1"/>
  <c r="V128" i="1" s="1"/>
  <c r="W128" i="1" s="1"/>
  <c r="X128" i="1" s="1"/>
  <c r="Y128" i="1" s="1"/>
  <c r="Z128" i="1" s="1"/>
  <c r="D128" i="1"/>
  <c r="E128" i="1" s="1"/>
  <c r="F128" i="1" s="1"/>
  <c r="G128" i="1" s="1"/>
  <c r="H128" i="1" s="1"/>
  <c r="I128" i="1" s="1"/>
  <c r="J128" i="1" s="1"/>
  <c r="K128" i="1" s="1"/>
  <c r="L128" i="1" s="1"/>
  <c r="M128" i="1" s="1"/>
  <c r="N128" i="1" s="1"/>
  <c r="BL127" i="1"/>
  <c r="BM127" i="1" s="1"/>
  <c r="BN127" i="1" s="1"/>
  <c r="BO127" i="1" s="1"/>
  <c r="BP127" i="1" s="1"/>
  <c r="BQ127" i="1" s="1"/>
  <c r="BR127" i="1" s="1"/>
  <c r="BS127" i="1" s="1"/>
  <c r="BT127" i="1" s="1"/>
  <c r="BU127" i="1" s="1"/>
  <c r="BV127" i="1" s="1"/>
  <c r="AZ127" i="1"/>
  <c r="BA127" i="1"/>
  <c r="BB127" i="1" s="1"/>
  <c r="BC127" i="1" s="1"/>
  <c r="BD127" i="1" s="1"/>
  <c r="BE127" i="1" s="1"/>
  <c r="BF127" i="1" s="1"/>
  <c r="BG127" i="1" s="1"/>
  <c r="BH127" i="1" s="1"/>
  <c r="BI127" i="1" s="1"/>
  <c r="BJ127" i="1" s="1"/>
  <c r="AN127" i="1"/>
  <c r="AO127" i="1" s="1"/>
  <c r="AP127" i="1" s="1"/>
  <c r="AQ127" i="1" s="1"/>
  <c r="AR127" i="1" s="1"/>
  <c r="AS127" i="1" s="1"/>
  <c r="AT127" i="1" s="1"/>
  <c r="AU127" i="1" s="1"/>
  <c r="AV127" i="1" s="1"/>
  <c r="AW127" i="1" s="1"/>
  <c r="AX127" i="1" s="1"/>
  <c r="AB127" i="1"/>
  <c r="AC127" i="1" s="1"/>
  <c r="AD127" i="1" s="1"/>
  <c r="AE127" i="1" s="1"/>
  <c r="AF127" i="1" s="1"/>
  <c r="AG127" i="1" s="1"/>
  <c r="AH127" i="1" s="1"/>
  <c r="AI127" i="1" s="1"/>
  <c r="AJ127" i="1" s="1"/>
  <c r="AK127" i="1" s="1"/>
  <c r="AL127" i="1" s="1"/>
  <c r="P127" i="1"/>
  <c r="Q127" i="1" s="1"/>
  <c r="R127" i="1" s="1"/>
  <c r="S127" i="1" s="1"/>
  <c r="T127" i="1" s="1"/>
  <c r="U127" i="1" s="1"/>
  <c r="V127" i="1" s="1"/>
  <c r="W127" i="1" s="1"/>
  <c r="X127" i="1" s="1"/>
  <c r="Y127" i="1" s="1"/>
  <c r="Z127" i="1" s="1"/>
  <c r="D127" i="1"/>
  <c r="E127" i="1" s="1"/>
  <c r="F127" i="1" s="1"/>
  <c r="G127" i="1" s="1"/>
  <c r="H127" i="1" s="1"/>
  <c r="I127" i="1" s="1"/>
  <c r="J127" i="1" s="1"/>
  <c r="K127" i="1" s="1"/>
  <c r="L127" i="1" s="1"/>
  <c r="M127" i="1" s="1"/>
  <c r="N127" i="1" s="1"/>
  <c r="BL126" i="1"/>
  <c r="BM126" i="1" s="1"/>
  <c r="BN126" i="1" s="1"/>
  <c r="BO126" i="1" s="1"/>
  <c r="BP126" i="1" s="1"/>
  <c r="BQ126" i="1" s="1"/>
  <c r="BR126" i="1" s="1"/>
  <c r="BS126" i="1" s="1"/>
  <c r="BT126" i="1" s="1"/>
  <c r="BU126" i="1" s="1"/>
  <c r="BV126" i="1" s="1"/>
  <c r="AZ126" i="1"/>
  <c r="BA126" i="1" s="1"/>
  <c r="BB126" i="1" s="1"/>
  <c r="BC126" i="1" s="1"/>
  <c r="BD126" i="1" s="1"/>
  <c r="BE126" i="1" s="1"/>
  <c r="BF126" i="1" s="1"/>
  <c r="BG126" i="1" s="1"/>
  <c r="BH126" i="1" s="1"/>
  <c r="BI126" i="1" s="1"/>
  <c r="BJ126" i="1" s="1"/>
  <c r="AN126" i="1"/>
  <c r="AO126" i="1" s="1"/>
  <c r="AP126" i="1" s="1"/>
  <c r="AQ126" i="1" s="1"/>
  <c r="AR126" i="1"/>
  <c r="AS126" i="1" s="1"/>
  <c r="AT126" i="1" s="1"/>
  <c r="AU126" i="1" s="1"/>
  <c r="AV126" i="1" s="1"/>
  <c r="AW126" i="1" s="1"/>
  <c r="AX126" i="1" s="1"/>
  <c r="AB126" i="1"/>
  <c r="AC126" i="1" s="1"/>
  <c r="AD126" i="1" s="1"/>
  <c r="AE126" i="1" s="1"/>
  <c r="AF126" i="1" s="1"/>
  <c r="AG126" i="1" s="1"/>
  <c r="AH126" i="1" s="1"/>
  <c r="AI126" i="1" s="1"/>
  <c r="AJ126" i="1" s="1"/>
  <c r="AK126" i="1" s="1"/>
  <c r="AL126" i="1" s="1"/>
  <c r="P126" i="1"/>
  <c r="Q126" i="1" s="1"/>
  <c r="R126" i="1" s="1"/>
  <c r="S126" i="1" s="1"/>
  <c r="T126" i="1" s="1"/>
  <c r="U126" i="1" s="1"/>
  <c r="V126" i="1" s="1"/>
  <c r="W126" i="1" s="1"/>
  <c r="X126" i="1" s="1"/>
  <c r="Y126" i="1" s="1"/>
  <c r="Z126" i="1" s="1"/>
  <c r="D126" i="1"/>
  <c r="E126" i="1" s="1"/>
  <c r="F126" i="1" s="1"/>
  <c r="G126" i="1" s="1"/>
  <c r="H126" i="1" s="1"/>
  <c r="I126" i="1" s="1"/>
  <c r="J126" i="1" s="1"/>
  <c r="K126" i="1" s="1"/>
  <c r="L126" i="1" s="1"/>
  <c r="M126" i="1" s="1"/>
  <c r="N126" i="1" s="1"/>
  <c r="BL125" i="1"/>
  <c r="BM125" i="1" s="1"/>
  <c r="BN125" i="1" s="1"/>
  <c r="BO125" i="1" s="1"/>
  <c r="BP125" i="1" s="1"/>
  <c r="BQ125" i="1" s="1"/>
  <c r="BR125" i="1" s="1"/>
  <c r="BS125" i="1" s="1"/>
  <c r="BT125" i="1" s="1"/>
  <c r="BU125" i="1" s="1"/>
  <c r="BV125" i="1" s="1"/>
  <c r="AZ125" i="1"/>
  <c r="BA125" i="1" s="1"/>
  <c r="BB125" i="1" s="1"/>
  <c r="BC125" i="1" s="1"/>
  <c r="BD125" i="1" s="1"/>
  <c r="BE125" i="1" s="1"/>
  <c r="BF125" i="1" s="1"/>
  <c r="BG125" i="1" s="1"/>
  <c r="BH125" i="1" s="1"/>
  <c r="BI125" i="1" s="1"/>
  <c r="BJ125" i="1" s="1"/>
  <c r="AN125" i="1"/>
  <c r="AO125" i="1" s="1"/>
  <c r="AP125" i="1" s="1"/>
  <c r="AQ125" i="1" s="1"/>
  <c r="AR125" i="1" s="1"/>
  <c r="AS125" i="1" s="1"/>
  <c r="AT125" i="1" s="1"/>
  <c r="AU125" i="1" s="1"/>
  <c r="AV125" i="1" s="1"/>
  <c r="AW125" i="1" s="1"/>
  <c r="AX125" i="1" s="1"/>
  <c r="AB125" i="1"/>
  <c r="AC125" i="1" s="1"/>
  <c r="AD125" i="1" s="1"/>
  <c r="AE125" i="1" s="1"/>
  <c r="AF125" i="1" s="1"/>
  <c r="AG125" i="1" s="1"/>
  <c r="AH125" i="1" s="1"/>
  <c r="AI125" i="1" s="1"/>
  <c r="AJ125" i="1" s="1"/>
  <c r="AK125" i="1" s="1"/>
  <c r="AL125" i="1" s="1"/>
  <c r="P125" i="1"/>
  <c r="Q125" i="1" s="1"/>
  <c r="R125" i="1" s="1"/>
  <c r="S125" i="1" s="1"/>
  <c r="T125" i="1" s="1"/>
  <c r="U125" i="1" s="1"/>
  <c r="V125" i="1" s="1"/>
  <c r="W125" i="1" s="1"/>
  <c r="X125" i="1" s="1"/>
  <c r="Y125" i="1" s="1"/>
  <c r="Z125" i="1" s="1"/>
  <c r="D125" i="1"/>
  <c r="E125" i="1" s="1"/>
  <c r="F125" i="1" s="1"/>
  <c r="G125" i="1" s="1"/>
  <c r="H125" i="1" s="1"/>
  <c r="I125" i="1" s="1"/>
  <c r="J125" i="1" s="1"/>
  <c r="K125" i="1" s="1"/>
  <c r="L125" i="1" s="1"/>
  <c r="M125" i="1" s="1"/>
  <c r="N125" i="1" s="1"/>
  <c r="BL124" i="1"/>
  <c r="BM124" i="1" s="1"/>
  <c r="BN124" i="1" s="1"/>
  <c r="BO124" i="1" s="1"/>
  <c r="BP124" i="1" s="1"/>
  <c r="BQ124" i="1" s="1"/>
  <c r="BR124" i="1" s="1"/>
  <c r="BS124" i="1" s="1"/>
  <c r="BT124" i="1" s="1"/>
  <c r="BU124" i="1" s="1"/>
  <c r="BV124" i="1" s="1"/>
  <c r="AZ124" i="1"/>
  <c r="BA124" i="1" s="1"/>
  <c r="BB124" i="1" s="1"/>
  <c r="BC124" i="1" s="1"/>
  <c r="BD124" i="1" s="1"/>
  <c r="BE124" i="1" s="1"/>
  <c r="BF124" i="1" s="1"/>
  <c r="BG124" i="1" s="1"/>
  <c r="BH124" i="1" s="1"/>
  <c r="BI124" i="1" s="1"/>
  <c r="BJ124" i="1" s="1"/>
  <c r="AN124" i="1"/>
  <c r="AO124" i="1" s="1"/>
  <c r="AP124" i="1" s="1"/>
  <c r="AQ124" i="1" s="1"/>
  <c r="AR124" i="1" s="1"/>
  <c r="AS124" i="1" s="1"/>
  <c r="AT124" i="1" s="1"/>
  <c r="AU124" i="1" s="1"/>
  <c r="AV124" i="1" s="1"/>
  <c r="AW124" i="1" s="1"/>
  <c r="AX124" i="1" s="1"/>
  <c r="AB124" i="1"/>
  <c r="AC124" i="1" s="1"/>
  <c r="AD124" i="1" s="1"/>
  <c r="AE124" i="1" s="1"/>
  <c r="AF124" i="1" s="1"/>
  <c r="AG124" i="1" s="1"/>
  <c r="AH124" i="1" s="1"/>
  <c r="AI124" i="1" s="1"/>
  <c r="AJ124" i="1" s="1"/>
  <c r="AK124" i="1" s="1"/>
  <c r="AL124" i="1" s="1"/>
  <c r="P124" i="1"/>
  <c r="Q124" i="1" s="1"/>
  <c r="R124" i="1" s="1"/>
  <c r="S124" i="1" s="1"/>
  <c r="T124" i="1" s="1"/>
  <c r="U124" i="1" s="1"/>
  <c r="V124" i="1" s="1"/>
  <c r="W124" i="1" s="1"/>
  <c r="X124" i="1" s="1"/>
  <c r="Y124" i="1" s="1"/>
  <c r="Z124" i="1" s="1"/>
  <c r="D124" i="1"/>
  <c r="BL97" i="1"/>
  <c r="BM97" i="1" s="1"/>
  <c r="BN97" i="1" s="1"/>
  <c r="BO97" i="1" s="1"/>
  <c r="BP97" i="1" s="1"/>
  <c r="BQ97" i="1" s="1"/>
  <c r="BR97" i="1" s="1"/>
  <c r="BS97" i="1" s="1"/>
  <c r="BT97" i="1" s="1"/>
  <c r="BU97" i="1" s="1"/>
  <c r="BV97" i="1" s="1"/>
  <c r="AZ97" i="1"/>
  <c r="BA97" i="1" s="1"/>
  <c r="BB97" i="1" s="1"/>
  <c r="BC97" i="1" s="1"/>
  <c r="BD97" i="1" s="1"/>
  <c r="BE97" i="1" s="1"/>
  <c r="BF97" i="1" s="1"/>
  <c r="BG97" i="1" s="1"/>
  <c r="BH97" i="1" s="1"/>
  <c r="BI97" i="1" s="1"/>
  <c r="BJ97" i="1" s="1"/>
  <c r="AN97" i="1"/>
  <c r="AO97" i="1" s="1"/>
  <c r="AP97" i="1" s="1"/>
  <c r="AQ97" i="1" s="1"/>
  <c r="AR97" i="1" s="1"/>
  <c r="AS97" i="1" s="1"/>
  <c r="AT97" i="1"/>
  <c r="AU97" i="1" s="1"/>
  <c r="AV97" i="1" s="1"/>
  <c r="AW97" i="1" s="1"/>
  <c r="AX97" i="1" s="1"/>
  <c r="AB97" i="1"/>
  <c r="AC97" i="1" s="1"/>
  <c r="AD97" i="1" s="1"/>
  <c r="AE97" i="1" s="1"/>
  <c r="AF97" i="1" s="1"/>
  <c r="AG97" i="1" s="1"/>
  <c r="AH97" i="1" s="1"/>
  <c r="AI97" i="1" s="1"/>
  <c r="AJ97" i="1" s="1"/>
  <c r="AK97" i="1" s="1"/>
  <c r="AL97" i="1" s="1"/>
  <c r="P97" i="1"/>
  <c r="Q97" i="1" s="1"/>
  <c r="R97" i="1" s="1"/>
  <c r="S97" i="1" s="1"/>
  <c r="T97" i="1" s="1"/>
  <c r="U97" i="1" s="1"/>
  <c r="V97" i="1" s="1"/>
  <c r="W97" i="1" s="1"/>
  <c r="X97" i="1" s="1"/>
  <c r="Y97" i="1" s="1"/>
  <c r="Z97" i="1" s="1"/>
  <c r="D97" i="1"/>
  <c r="E97" i="1"/>
  <c r="F97" i="1" s="1"/>
  <c r="G97" i="1" s="1"/>
  <c r="H97" i="1" s="1"/>
  <c r="I97" i="1" s="1"/>
  <c r="J97" i="1" s="1"/>
  <c r="K97" i="1" s="1"/>
  <c r="L97" i="1" s="1"/>
  <c r="M97" i="1" s="1"/>
  <c r="N97" i="1" s="1"/>
  <c r="BL96" i="1"/>
  <c r="BM96" i="1" s="1"/>
  <c r="BN96" i="1" s="1"/>
  <c r="BO96" i="1" s="1"/>
  <c r="BP96" i="1" s="1"/>
  <c r="BQ96" i="1" s="1"/>
  <c r="BR96" i="1" s="1"/>
  <c r="BS96" i="1" s="1"/>
  <c r="BT96" i="1" s="1"/>
  <c r="BU96" i="1" s="1"/>
  <c r="BV96" i="1" s="1"/>
  <c r="AZ96" i="1"/>
  <c r="BA96" i="1" s="1"/>
  <c r="BB96" i="1" s="1"/>
  <c r="BC96" i="1" s="1"/>
  <c r="BD96" i="1" s="1"/>
  <c r="BE96" i="1" s="1"/>
  <c r="BF96" i="1" s="1"/>
  <c r="BG96" i="1" s="1"/>
  <c r="BH96" i="1" s="1"/>
  <c r="BI96" i="1" s="1"/>
  <c r="BJ96" i="1" s="1"/>
  <c r="AN96" i="1"/>
  <c r="AO96" i="1" s="1"/>
  <c r="AP96" i="1" s="1"/>
  <c r="AQ96" i="1" s="1"/>
  <c r="AR96" i="1" s="1"/>
  <c r="AS96" i="1" s="1"/>
  <c r="AT96" i="1" s="1"/>
  <c r="AU96" i="1" s="1"/>
  <c r="AV96" i="1" s="1"/>
  <c r="AW96" i="1" s="1"/>
  <c r="AX96" i="1" s="1"/>
  <c r="AB96" i="1"/>
  <c r="AC96" i="1" s="1"/>
  <c r="AD96" i="1" s="1"/>
  <c r="AE96" i="1" s="1"/>
  <c r="AF96" i="1" s="1"/>
  <c r="AG96" i="1" s="1"/>
  <c r="AH96" i="1" s="1"/>
  <c r="AI96" i="1" s="1"/>
  <c r="AJ96" i="1" s="1"/>
  <c r="AK96" i="1" s="1"/>
  <c r="AL96" i="1" s="1"/>
  <c r="P96" i="1"/>
  <c r="Q96" i="1" s="1"/>
  <c r="R96" i="1" s="1"/>
  <c r="S96" i="1" s="1"/>
  <c r="T96" i="1" s="1"/>
  <c r="U96" i="1" s="1"/>
  <c r="V96" i="1" s="1"/>
  <c r="W96" i="1" s="1"/>
  <c r="X96" i="1" s="1"/>
  <c r="Y96" i="1" s="1"/>
  <c r="Z96" i="1" s="1"/>
  <c r="D96" i="1"/>
  <c r="E96" i="1" s="1"/>
  <c r="F96" i="1" s="1"/>
  <c r="G96" i="1" s="1"/>
  <c r="H96" i="1" s="1"/>
  <c r="I96" i="1" s="1"/>
  <c r="J96" i="1" s="1"/>
  <c r="K96" i="1" s="1"/>
  <c r="L96" i="1" s="1"/>
  <c r="M96" i="1" s="1"/>
  <c r="N96" i="1" s="1"/>
  <c r="BL95" i="1"/>
  <c r="BM95" i="1" s="1"/>
  <c r="BN95" i="1" s="1"/>
  <c r="BO95" i="1" s="1"/>
  <c r="BP95" i="1" s="1"/>
  <c r="BQ95" i="1" s="1"/>
  <c r="BR95" i="1" s="1"/>
  <c r="BS95" i="1" s="1"/>
  <c r="BT95" i="1" s="1"/>
  <c r="BU95" i="1" s="1"/>
  <c r="BV95" i="1" s="1"/>
  <c r="AZ95" i="1"/>
  <c r="BA95" i="1" s="1"/>
  <c r="BB95" i="1" s="1"/>
  <c r="BC95" i="1" s="1"/>
  <c r="BD95" i="1" s="1"/>
  <c r="BE95" i="1" s="1"/>
  <c r="BF95" i="1" s="1"/>
  <c r="BG95" i="1" s="1"/>
  <c r="BH95" i="1" s="1"/>
  <c r="BI95" i="1" s="1"/>
  <c r="BJ95" i="1" s="1"/>
  <c r="AN95" i="1"/>
  <c r="AO95" i="1" s="1"/>
  <c r="AP95" i="1" s="1"/>
  <c r="AQ95" i="1" s="1"/>
  <c r="AR95" i="1" s="1"/>
  <c r="AS95" i="1" s="1"/>
  <c r="AT95" i="1" s="1"/>
  <c r="AU95" i="1" s="1"/>
  <c r="AV95" i="1" s="1"/>
  <c r="AW95" i="1" s="1"/>
  <c r="AX95" i="1" s="1"/>
  <c r="AB95" i="1"/>
  <c r="AC95" i="1" s="1"/>
  <c r="AD95" i="1" s="1"/>
  <c r="AE95" i="1" s="1"/>
  <c r="AF95" i="1" s="1"/>
  <c r="AG95" i="1" s="1"/>
  <c r="AH95" i="1" s="1"/>
  <c r="AI95" i="1" s="1"/>
  <c r="AJ95" i="1" s="1"/>
  <c r="AK95" i="1" s="1"/>
  <c r="AL95" i="1" s="1"/>
  <c r="P95" i="1"/>
  <c r="Q95" i="1" s="1"/>
  <c r="R95" i="1" s="1"/>
  <c r="S95" i="1" s="1"/>
  <c r="T95" i="1" s="1"/>
  <c r="U95" i="1" s="1"/>
  <c r="V95" i="1" s="1"/>
  <c r="W95" i="1" s="1"/>
  <c r="X95" i="1" s="1"/>
  <c r="Y95" i="1" s="1"/>
  <c r="Z95" i="1" s="1"/>
  <c r="D95" i="1"/>
  <c r="E95" i="1"/>
  <c r="F95" i="1" s="1"/>
  <c r="G95" i="1" s="1"/>
  <c r="H95" i="1" s="1"/>
  <c r="I95" i="1" s="1"/>
  <c r="J95" i="1" s="1"/>
  <c r="K95" i="1" s="1"/>
  <c r="L95" i="1" s="1"/>
  <c r="M95" i="1" s="1"/>
  <c r="N95" i="1" s="1"/>
  <c r="BL94" i="1"/>
  <c r="BM94" i="1" s="1"/>
  <c r="BN94" i="1" s="1"/>
  <c r="BO94" i="1" s="1"/>
  <c r="BP94" i="1" s="1"/>
  <c r="BQ94" i="1" s="1"/>
  <c r="BR94" i="1" s="1"/>
  <c r="BS94" i="1" s="1"/>
  <c r="BT94" i="1" s="1"/>
  <c r="BU94" i="1" s="1"/>
  <c r="BV94" i="1" s="1"/>
  <c r="AZ94" i="1"/>
  <c r="BA94" i="1" s="1"/>
  <c r="BB94" i="1" s="1"/>
  <c r="BC94" i="1" s="1"/>
  <c r="BD94" i="1" s="1"/>
  <c r="BE94" i="1" s="1"/>
  <c r="BF94" i="1" s="1"/>
  <c r="BG94" i="1" s="1"/>
  <c r="BH94" i="1" s="1"/>
  <c r="BI94" i="1" s="1"/>
  <c r="BJ94" i="1" s="1"/>
  <c r="AN94" i="1"/>
  <c r="AO94" i="1" s="1"/>
  <c r="AP94" i="1" s="1"/>
  <c r="AQ94" i="1" s="1"/>
  <c r="AR94" i="1" s="1"/>
  <c r="AS94" i="1" s="1"/>
  <c r="AT94" i="1" s="1"/>
  <c r="AU94" i="1" s="1"/>
  <c r="AV94" i="1" s="1"/>
  <c r="AW94" i="1" s="1"/>
  <c r="AX94" i="1" s="1"/>
  <c r="AB94" i="1"/>
  <c r="AC94" i="1" s="1"/>
  <c r="AD94" i="1" s="1"/>
  <c r="AE94" i="1" s="1"/>
  <c r="AF94" i="1" s="1"/>
  <c r="AG94" i="1" s="1"/>
  <c r="AH94" i="1" s="1"/>
  <c r="AI94" i="1" s="1"/>
  <c r="AJ94" i="1" s="1"/>
  <c r="AK94" i="1" s="1"/>
  <c r="AL94" i="1" s="1"/>
  <c r="P94" i="1"/>
  <c r="Q94" i="1" s="1"/>
  <c r="R94" i="1" s="1"/>
  <c r="S94" i="1" s="1"/>
  <c r="T94" i="1" s="1"/>
  <c r="U94" i="1" s="1"/>
  <c r="V94" i="1" s="1"/>
  <c r="W94" i="1" s="1"/>
  <c r="X94" i="1" s="1"/>
  <c r="Y94" i="1" s="1"/>
  <c r="Z94" i="1" s="1"/>
  <c r="D94" i="1"/>
  <c r="E94" i="1" s="1"/>
  <c r="F94" i="1" s="1"/>
  <c r="G94" i="1" s="1"/>
  <c r="H94" i="1" s="1"/>
  <c r="I94" i="1" s="1"/>
  <c r="J94" i="1" s="1"/>
  <c r="K94" i="1" s="1"/>
  <c r="L94" i="1" s="1"/>
  <c r="M94" i="1" s="1"/>
  <c r="N94" i="1" s="1"/>
  <c r="BL93" i="1"/>
  <c r="BM93" i="1" s="1"/>
  <c r="BN93" i="1" s="1"/>
  <c r="BO93" i="1" s="1"/>
  <c r="BP93" i="1" s="1"/>
  <c r="BQ93" i="1" s="1"/>
  <c r="BR93" i="1" s="1"/>
  <c r="BS93" i="1" s="1"/>
  <c r="BT93" i="1" s="1"/>
  <c r="BU93" i="1" s="1"/>
  <c r="BV93" i="1" s="1"/>
  <c r="AZ93" i="1"/>
  <c r="BA93" i="1" s="1"/>
  <c r="BB93" i="1" s="1"/>
  <c r="BC93" i="1" s="1"/>
  <c r="BD93" i="1" s="1"/>
  <c r="BE93" i="1" s="1"/>
  <c r="BF93" i="1" s="1"/>
  <c r="BG93" i="1" s="1"/>
  <c r="BH93" i="1" s="1"/>
  <c r="BI93" i="1" s="1"/>
  <c r="BJ93" i="1" s="1"/>
  <c r="AN93" i="1"/>
  <c r="AO93" i="1" s="1"/>
  <c r="AP93" i="1" s="1"/>
  <c r="AQ93" i="1" s="1"/>
  <c r="AR93" i="1" s="1"/>
  <c r="AS93" i="1" s="1"/>
  <c r="AT93" i="1" s="1"/>
  <c r="AU93" i="1" s="1"/>
  <c r="AV93" i="1" s="1"/>
  <c r="AW93" i="1" s="1"/>
  <c r="AX93" i="1" s="1"/>
  <c r="AB93" i="1"/>
  <c r="AC93" i="1" s="1"/>
  <c r="AD93" i="1" s="1"/>
  <c r="AE93" i="1" s="1"/>
  <c r="AF93" i="1" s="1"/>
  <c r="AG93" i="1" s="1"/>
  <c r="AH93" i="1" s="1"/>
  <c r="AI93" i="1" s="1"/>
  <c r="AJ93" i="1" s="1"/>
  <c r="AK93" i="1" s="1"/>
  <c r="AL93" i="1" s="1"/>
  <c r="P93" i="1"/>
  <c r="Q93" i="1" s="1"/>
  <c r="R93" i="1" s="1"/>
  <c r="S93" i="1" s="1"/>
  <c r="T93" i="1" s="1"/>
  <c r="U93" i="1" s="1"/>
  <c r="V93" i="1" s="1"/>
  <c r="W93" i="1" s="1"/>
  <c r="X93" i="1" s="1"/>
  <c r="Y93" i="1" s="1"/>
  <c r="Z93" i="1" s="1"/>
  <c r="D93" i="1"/>
  <c r="E93" i="1" s="1"/>
  <c r="F93" i="1" s="1"/>
  <c r="G93" i="1" s="1"/>
  <c r="H93" i="1" s="1"/>
  <c r="I93" i="1" s="1"/>
  <c r="J93" i="1" s="1"/>
  <c r="K93" i="1" s="1"/>
  <c r="L93" i="1" s="1"/>
  <c r="M93" i="1" s="1"/>
  <c r="N93" i="1" s="1"/>
  <c r="BL92" i="1"/>
  <c r="BM92" i="1" s="1"/>
  <c r="BN92" i="1" s="1"/>
  <c r="BO92" i="1" s="1"/>
  <c r="BP92" i="1" s="1"/>
  <c r="BQ92" i="1" s="1"/>
  <c r="BR92" i="1" s="1"/>
  <c r="BS92" i="1" s="1"/>
  <c r="BT92" i="1" s="1"/>
  <c r="BU92" i="1" s="1"/>
  <c r="BV92" i="1" s="1"/>
  <c r="AZ92" i="1"/>
  <c r="BA92" i="1" s="1"/>
  <c r="BB92" i="1" s="1"/>
  <c r="BC92" i="1" s="1"/>
  <c r="BD92" i="1" s="1"/>
  <c r="BE92" i="1" s="1"/>
  <c r="BF92" i="1" s="1"/>
  <c r="BG92" i="1" s="1"/>
  <c r="BH92" i="1" s="1"/>
  <c r="BI92" i="1" s="1"/>
  <c r="BJ92" i="1" s="1"/>
  <c r="AN92" i="1"/>
  <c r="AO92" i="1" s="1"/>
  <c r="AP92" i="1" s="1"/>
  <c r="AQ92" i="1" s="1"/>
  <c r="AR92" i="1" s="1"/>
  <c r="AS92" i="1" s="1"/>
  <c r="AT92" i="1" s="1"/>
  <c r="AU92" i="1" s="1"/>
  <c r="AV92" i="1" s="1"/>
  <c r="AW92" i="1" s="1"/>
  <c r="AX92" i="1" s="1"/>
  <c r="AB92" i="1"/>
  <c r="AC92" i="1" s="1"/>
  <c r="AD92" i="1" s="1"/>
  <c r="AE92" i="1" s="1"/>
  <c r="AF92" i="1" s="1"/>
  <c r="AG92" i="1" s="1"/>
  <c r="AH92" i="1" s="1"/>
  <c r="AI92" i="1" s="1"/>
  <c r="AJ92" i="1" s="1"/>
  <c r="AK92" i="1" s="1"/>
  <c r="AL92" i="1" s="1"/>
  <c r="P92" i="1"/>
  <c r="Q92" i="1" s="1"/>
  <c r="R92" i="1" s="1"/>
  <c r="S92" i="1" s="1"/>
  <c r="T92" i="1" s="1"/>
  <c r="U92" i="1" s="1"/>
  <c r="V92" i="1" s="1"/>
  <c r="W92" i="1" s="1"/>
  <c r="X92" i="1" s="1"/>
  <c r="Y92" i="1" s="1"/>
  <c r="Z92" i="1" s="1"/>
  <c r="D92" i="1"/>
  <c r="E92" i="1" s="1"/>
  <c r="F92" i="1" s="1"/>
  <c r="G92" i="1" s="1"/>
  <c r="H92" i="1" s="1"/>
  <c r="I92" i="1" s="1"/>
  <c r="J92" i="1" s="1"/>
  <c r="K92" i="1" s="1"/>
  <c r="L92" i="1" s="1"/>
  <c r="M92" i="1" s="1"/>
  <c r="N92" i="1" s="1"/>
  <c r="BL91" i="1"/>
  <c r="BM91" i="1" s="1"/>
  <c r="BN91" i="1" s="1"/>
  <c r="BO91" i="1" s="1"/>
  <c r="BP91" i="1" s="1"/>
  <c r="BQ91" i="1" s="1"/>
  <c r="BR91" i="1" s="1"/>
  <c r="BS91" i="1" s="1"/>
  <c r="BT91" i="1" s="1"/>
  <c r="BU91" i="1" s="1"/>
  <c r="BV91" i="1" s="1"/>
  <c r="AZ91" i="1"/>
  <c r="BA91" i="1" s="1"/>
  <c r="BB91" i="1" s="1"/>
  <c r="BC91" i="1" s="1"/>
  <c r="BD91" i="1" s="1"/>
  <c r="BE91" i="1" s="1"/>
  <c r="BF91" i="1" s="1"/>
  <c r="BG91" i="1" s="1"/>
  <c r="BH91" i="1" s="1"/>
  <c r="BI91" i="1" s="1"/>
  <c r="BJ91" i="1" s="1"/>
  <c r="AN91" i="1"/>
  <c r="AO91" i="1" s="1"/>
  <c r="AP91" i="1" s="1"/>
  <c r="AQ91" i="1" s="1"/>
  <c r="AR91" i="1" s="1"/>
  <c r="AS91" i="1" s="1"/>
  <c r="AT91" i="1" s="1"/>
  <c r="AU91" i="1" s="1"/>
  <c r="AV91" i="1" s="1"/>
  <c r="AW91" i="1" s="1"/>
  <c r="AX91" i="1" s="1"/>
  <c r="AB91" i="1"/>
  <c r="AC91" i="1" s="1"/>
  <c r="AD91" i="1" s="1"/>
  <c r="AE91" i="1" s="1"/>
  <c r="AF91" i="1" s="1"/>
  <c r="AG91" i="1" s="1"/>
  <c r="AH91" i="1" s="1"/>
  <c r="AI91" i="1" s="1"/>
  <c r="AJ91" i="1" s="1"/>
  <c r="AK91" i="1" s="1"/>
  <c r="AL91" i="1" s="1"/>
  <c r="P91" i="1"/>
  <c r="Q91" i="1" s="1"/>
  <c r="R91" i="1" s="1"/>
  <c r="S91" i="1" s="1"/>
  <c r="T91" i="1" s="1"/>
  <c r="U91" i="1" s="1"/>
  <c r="V91" i="1" s="1"/>
  <c r="W91" i="1" s="1"/>
  <c r="X91" i="1" s="1"/>
  <c r="Y91" i="1" s="1"/>
  <c r="Z91" i="1" s="1"/>
  <c r="D91" i="1"/>
  <c r="E91" i="1" s="1"/>
  <c r="F91" i="1" s="1"/>
  <c r="G91" i="1" s="1"/>
  <c r="H91" i="1" s="1"/>
  <c r="I91" i="1" s="1"/>
  <c r="J91" i="1" s="1"/>
  <c r="K91" i="1" s="1"/>
  <c r="L91" i="1" s="1"/>
  <c r="M91" i="1" s="1"/>
  <c r="N91" i="1" s="1"/>
  <c r="BL90" i="1"/>
  <c r="BM90" i="1" s="1"/>
  <c r="BN90" i="1" s="1"/>
  <c r="BO90" i="1" s="1"/>
  <c r="BP90" i="1" s="1"/>
  <c r="BQ90" i="1" s="1"/>
  <c r="BR90" i="1" s="1"/>
  <c r="BS90" i="1" s="1"/>
  <c r="BT90" i="1" s="1"/>
  <c r="BU90" i="1" s="1"/>
  <c r="BV90" i="1" s="1"/>
  <c r="AZ90" i="1"/>
  <c r="BA90" i="1" s="1"/>
  <c r="BB90" i="1" s="1"/>
  <c r="BC90" i="1" s="1"/>
  <c r="BD90" i="1" s="1"/>
  <c r="BE90" i="1" s="1"/>
  <c r="BF90" i="1" s="1"/>
  <c r="BG90" i="1" s="1"/>
  <c r="BH90" i="1" s="1"/>
  <c r="BI90" i="1" s="1"/>
  <c r="BJ90" i="1" s="1"/>
  <c r="AN90" i="1"/>
  <c r="AO90" i="1" s="1"/>
  <c r="AP90" i="1" s="1"/>
  <c r="AQ90" i="1" s="1"/>
  <c r="AR90" i="1" s="1"/>
  <c r="AS90" i="1" s="1"/>
  <c r="AT90" i="1" s="1"/>
  <c r="AU90" i="1" s="1"/>
  <c r="AV90" i="1" s="1"/>
  <c r="AW90" i="1" s="1"/>
  <c r="AX90" i="1" s="1"/>
  <c r="AB90" i="1"/>
  <c r="AC90" i="1" s="1"/>
  <c r="AD90" i="1" s="1"/>
  <c r="AE90" i="1" s="1"/>
  <c r="AF90" i="1" s="1"/>
  <c r="AG90" i="1" s="1"/>
  <c r="AH90" i="1" s="1"/>
  <c r="AI90" i="1" s="1"/>
  <c r="AJ90" i="1" s="1"/>
  <c r="AK90" i="1" s="1"/>
  <c r="AL90" i="1" s="1"/>
  <c r="P90" i="1"/>
  <c r="Q90" i="1" s="1"/>
  <c r="R90" i="1" s="1"/>
  <c r="S90" i="1" s="1"/>
  <c r="T90" i="1" s="1"/>
  <c r="U90" i="1" s="1"/>
  <c r="V90" i="1" s="1"/>
  <c r="W90" i="1" s="1"/>
  <c r="X90" i="1" s="1"/>
  <c r="Y90" i="1" s="1"/>
  <c r="Z90" i="1" s="1"/>
  <c r="D90" i="1"/>
  <c r="E90" i="1" s="1"/>
  <c r="F90" i="1" s="1"/>
  <c r="G90" i="1" s="1"/>
  <c r="H90" i="1" s="1"/>
  <c r="I90" i="1"/>
  <c r="J90" i="1" s="1"/>
  <c r="K90" i="1" s="1"/>
  <c r="L90" i="1" s="1"/>
  <c r="M90" i="1" s="1"/>
  <c r="N90" i="1" s="1"/>
  <c r="BL89" i="1"/>
  <c r="BM89" i="1" s="1"/>
  <c r="BN89" i="1" s="1"/>
  <c r="BO89" i="1" s="1"/>
  <c r="BP89" i="1" s="1"/>
  <c r="BQ89" i="1" s="1"/>
  <c r="BR89" i="1" s="1"/>
  <c r="BS89" i="1" s="1"/>
  <c r="BT89" i="1" s="1"/>
  <c r="BU89" i="1" s="1"/>
  <c r="BV89" i="1" s="1"/>
  <c r="AZ89" i="1"/>
  <c r="BA89" i="1" s="1"/>
  <c r="BB89" i="1" s="1"/>
  <c r="BC89" i="1" s="1"/>
  <c r="BD89" i="1" s="1"/>
  <c r="BE89" i="1" s="1"/>
  <c r="BF89" i="1" s="1"/>
  <c r="BG89" i="1" s="1"/>
  <c r="BH89" i="1" s="1"/>
  <c r="BI89" i="1" s="1"/>
  <c r="BJ89" i="1" s="1"/>
  <c r="AN89" i="1"/>
  <c r="AO89" i="1" s="1"/>
  <c r="AP89" i="1" s="1"/>
  <c r="AQ89" i="1" s="1"/>
  <c r="AR89" i="1" s="1"/>
  <c r="AS89" i="1" s="1"/>
  <c r="AT89" i="1" s="1"/>
  <c r="AU89" i="1" s="1"/>
  <c r="AV89" i="1" s="1"/>
  <c r="AW89" i="1" s="1"/>
  <c r="AX89" i="1" s="1"/>
  <c r="AB89" i="1"/>
  <c r="AC89" i="1" s="1"/>
  <c r="AD89" i="1" s="1"/>
  <c r="AE89" i="1" s="1"/>
  <c r="AF89" i="1" s="1"/>
  <c r="AG89" i="1" s="1"/>
  <c r="AH89" i="1" s="1"/>
  <c r="AI89" i="1" s="1"/>
  <c r="AJ89" i="1" s="1"/>
  <c r="AK89" i="1" s="1"/>
  <c r="AL89" i="1" s="1"/>
  <c r="P89" i="1"/>
  <c r="Q89" i="1"/>
  <c r="R89" i="1" s="1"/>
  <c r="S89" i="1" s="1"/>
  <c r="T89" i="1" s="1"/>
  <c r="U89" i="1" s="1"/>
  <c r="V89" i="1" s="1"/>
  <c r="W89" i="1" s="1"/>
  <c r="X89" i="1" s="1"/>
  <c r="Y89" i="1" s="1"/>
  <c r="Z89" i="1" s="1"/>
  <c r="D89" i="1"/>
  <c r="E89" i="1" s="1"/>
  <c r="F89" i="1" s="1"/>
  <c r="G89" i="1" s="1"/>
  <c r="H89" i="1" s="1"/>
  <c r="I89" i="1" s="1"/>
  <c r="J89" i="1" s="1"/>
  <c r="K89" i="1" s="1"/>
  <c r="L89" i="1" s="1"/>
  <c r="M89" i="1" s="1"/>
  <c r="N89" i="1" s="1"/>
  <c r="BL84" i="1"/>
  <c r="BM84" i="1" s="1"/>
  <c r="BN84" i="1" s="1"/>
  <c r="BO84" i="1" s="1"/>
  <c r="BP84" i="1" s="1"/>
  <c r="BQ84" i="1" s="1"/>
  <c r="BR84" i="1" s="1"/>
  <c r="BS84" i="1" s="1"/>
  <c r="BT84" i="1" s="1"/>
  <c r="BU84" i="1" s="1"/>
  <c r="BV84" i="1" s="1"/>
  <c r="AZ84" i="1"/>
  <c r="BA84" i="1" s="1"/>
  <c r="BB84" i="1" s="1"/>
  <c r="BC84" i="1" s="1"/>
  <c r="BD84" i="1" s="1"/>
  <c r="BE84" i="1" s="1"/>
  <c r="BF84" i="1" s="1"/>
  <c r="BG84" i="1" s="1"/>
  <c r="BH84" i="1" s="1"/>
  <c r="BI84" i="1" s="1"/>
  <c r="BJ84" i="1" s="1"/>
  <c r="AN84" i="1"/>
  <c r="AO84" i="1" s="1"/>
  <c r="AP84" i="1" s="1"/>
  <c r="AQ84" i="1" s="1"/>
  <c r="AR84" i="1" s="1"/>
  <c r="AS84" i="1" s="1"/>
  <c r="AT84" i="1" s="1"/>
  <c r="AU84" i="1" s="1"/>
  <c r="AV84" i="1" s="1"/>
  <c r="AW84" i="1" s="1"/>
  <c r="AX84" i="1" s="1"/>
  <c r="AB84" i="1"/>
  <c r="AC84" i="1" s="1"/>
  <c r="AD84" i="1" s="1"/>
  <c r="AE84" i="1" s="1"/>
  <c r="AF84" i="1" s="1"/>
  <c r="AG84" i="1" s="1"/>
  <c r="AH84" i="1" s="1"/>
  <c r="AI84" i="1" s="1"/>
  <c r="AJ84" i="1" s="1"/>
  <c r="AK84" i="1" s="1"/>
  <c r="AL84" i="1" s="1"/>
  <c r="P84" i="1"/>
  <c r="Q84" i="1" s="1"/>
  <c r="R84" i="1" s="1"/>
  <c r="S84" i="1" s="1"/>
  <c r="T84" i="1" s="1"/>
  <c r="U84" i="1" s="1"/>
  <c r="V84" i="1" s="1"/>
  <c r="W84" i="1" s="1"/>
  <c r="X84" i="1" s="1"/>
  <c r="Y84" i="1" s="1"/>
  <c r="Z84" i="1" s="1"/>
  <c r="D84" i="1"/>
  <c r="E84" i="1" s="1"/>
  <c r="F84" i="1" s="1"/>
  <c r="G84" i="1" s="1"/>
  <c r="H84" i="1" s="1"/>
  <c r="I84" i="1" s="1"/>
  <c r="J84" i="1" s="1"/>
  <c r="K84" i="1" s="1"/>
  <c r="L84" i="1" s="1"/>
  <c r="M84" i="1" s="1"/>
  <c r="N84" i="1" s="1"/>
  <c r="BL83" i="1"/>
  <c r="BM83" i="1" s="1"/>
  <c r="BN83" i="1" s="1"/>
  <c r="BO83" i="1" s="1"/>
  <c r="BP83" i="1" s="1"/>
  <c r="BQ83" i="1" s="1"/>
  <c r="BR83" i="1" s="1"/>
  <c r="BS83" i="1" s="1"/>
  <c r="BT83" i="1" s="1"/>
  <c r="BU83" i="1" s="1"/>
  <c r="BV83" i="1" s="1"/>
  <c r="AZ83" i="1"/>
  <c r="BA83" i="1" s="1"/>
  <c r="BB83" i="1" s="1"/>
  <c r="BC83" i="1"/>
  <c r="BD83" i="1" s="1"/>
  <c r="BE83" i="1" s="1"/>
  <c r="BF83" i="1" s="1"/>
  <c r="BG83" i="1" s="1"/>
  <c r="BH83" i="1" s="1"/>
  <c r="BI83" i="1" s="1"/>
  <c r="BJ83" i="1" s="1"/>
  <c r="AN83" i="1"/>
  <c r="AO83" i="1" s="1"/>
  <c r="AP83" i="1" s="1"/>
  <c r="AQ83" i="1" s="1"/>
  <c r="AR83" i="1" s="1"/>
  <c r="AS83" i="1"/>
  <c r="AT83" i="1" s="1"/>
  <c r="AU83" i="1" s="1"/>
  <c r="AV83" i="1" s="1"/>
  <c r="AW83" i="1" s="1"/>
  <c r="AX83" i="1" s="1"/>
  <c r="AB83" i="1"/>
  <c r="AC83" i="1" s="1"/>
  <c r="AD83" i="1" s="1"/>
  <c r="AE83" i="1" s="1"/>
  <c r="AF83" i="1" s="1"/>
  <c r="AG83" i="1" s="1"/>
  <c r="AH83" i="1" s="1"/>
  <c r="AI83" i="1" s="1"/>
  <c r="AJ83" i="1" s="1"/>
  <c r="AK83" i="1" s="1"/>
  <c r="AL83" i="1" s="1"/>
  <c r="P83" i="1"/>
  <c r="Q83" i="1" s="1"/>
  <c r="R83" i="1" s="1"/>
  <c r="S83" i="1" s="1"/>
  <c r="T83" i="1" s="1"/>
  <c r="U83" i="1" s="1"/>
  <c r="V83" i="1" s="1"/>
  <c r="W83" i="1" s="1"/>
  <c r="X83" i="1" s="1"/>
  <c r="Y83" i="1" s="1"/>
  <c r="Z83" i="1" s="1"/>
  <c r="D83" i="1"/>
  <c r="E83" i="1" s="1"/>
  <c r="F83" i="1" s="1"/>
  <c r="G83" i="1"/>
  <c r="H83" i="1" s="1"/>
  <c r="I83" i="1" s="1"/>
  <c r="J83" i="1" s="1"/>
  <c r="K83" i="1" s="1"/>
  <c r="L83" i="1" s="1"/>
  <c r="M83" i="1" s="1"/>
  <c r="N83" i="1" s="1"/>
  <c r="BL82" i="1"/>
  <c r="BM82" i="1" s="1"/>
  <c r="BN82" i="1" s="1"/>
  <c r="BO82" i="1" s="1"/>
  <c r="BP82" i="1" s="1"/>
  <c r="BQ82" i="1" s="1"/>
  <c r="BR82" i="1" s="1"/>
  <c r="BS82" i="1" s="1"/>
  <c r="BT82" i="1" s="1"/>
  <c r="BU82" i="1" s="1"/>
  <c r="BV82" i="1" s="1"/>
  <c r="AZ82" i="1"/>
  <c r="BA82" i="1" s="1"/>
  <c r="BB82" i="1" s="1"/>
  <c r="BC82" i="1" s="1"/>
  <c r="BD82" i="1" s="1"/>
  <c r="BE82" i="1" s="1"/>
  <c r="BF82" i="1" s="1"/>
  <c r="BG82" i="1" s="1"/>
  <c r="BH82" i="1" s="1"/>
  <c r="BI82" i="1" s="1"/>
  <c r="BJ82" i="1" s="1"/>
  <c r="AN82" i="1"/>
  <c r="AO82" i="1" s="1"/>
  <c r="AP82" i="1" s="1"/>
  <c r="AQ82" i="1"/>
  <c r="AR82" i="1" s="1"/>
  <c r="AS82" i="1" s="1"/>
  <c r="AT82" i="1" s="1"/>
  <c r="AU82" i="1" s="1"/>
  <c r="AV82" i="1" s="1"/>
  <c r="AW82" i="1" s="1"/>
  <c r="AX82" i="1" s="1"/>
  <c r="AB82" i="1"/>
  <c r="AC82" i="1" s="1"/>
  <c r="AD82" i="1" s="1"/>
  <c r="AE82" i="1" s="1"/>
  <c r="AF82" i="1" s="1"/>
  <c r="AG82" i="1" s="1"/>
  <c r="AH82" i="1" s="1"/>
  <c r="AI82" i="1" s="1"/>
  <c r="AJ82" i="1" s="1"/>
  <c r="AK82" i="1" s="1"/>
  <c r="AL82" i="1" s="1"/>
  <c r="P82" i="1"/>
  <c r="Q82" i="1" s="1"/>
  <c r="R82" i="1" s="1"/>
  <c r="S82" i="1" s="1"/>
  <c r="T82" i="1" s="1"/>
  <c r="U82" i="1" s="1"/>
  <c r="V82" i="1" s="1"/>
  <c r="W82" i="1" s="1"/>
  <c r="X82" i="1" s="1"/>
  <c r="Y82" i="1" s="1"/>
  <c r="Z82" i="1" s="1"/>
  <c r="D82" i="1"/>
  <c r="E82" i="1" s="1"/>
  <c r="F82" i="1"/>
  <c r="G82" i="1" s="1"/>
  <c r="H82" i="1" s="1"/>
  <c r="I82" i="1" s="1"/>
  <c r="J82" i="1" s="1"/>
  <c r="K82" i="1" s="1"/>
  <c r="L82" i="1" s="1"/>
  <c r="M82" i="1" s="1"/>
  <c r="N82" i="1" s="1"/>
  <c r="BL81" i="1"/>
  <c r="BM81" i="1" s="1"/>
  <c r="BN81" i="1" s="1"/>
  <c r="BO81" i="1" s="1"/>
  <c r="BP81" i="1" s="1"/>
  <c r="BQ81" i="1" s="1"/>
  <c r="BR81" i="1" s="1"/>
  <c r="BS81" i="1" s="1"/>
  <c r="BT81" i="1" s="1"/>
  <c r="BU81" i="1" s="1"/>
  <c r="BV81" i="1" s="1"/>
  <c r="AZ81" i="1"/>
  <c r="BA81" i="1" s="1"/>
  <c r="BB81" i="1" s="1"/>
  <c r="BC81" i="1" s="1"/>
  <c r="BD81" i="1" s="1"/>
  <c r="BE81" i="1" s="1"/>
  <c r="BF81" i="1" s="1"/>
  <c r="BG81" i="1" s="1"/>
  <c r="BH81" i="1" s="1"/>
  <c r="BI81" i="1" s="1"/>
  <c r="BJ81" i="1" s="1"/>
  <c r="AN81" i="1"/>
  <c r="AO81" i="1" s="1"/>
  <c r="AP81" i="1" s="1"/>
  <c r="AQ81" i="1" s="1"/>
  <c r="AR81" i="1" s="1"/>
  <c r="AS81" i="1" s="1"/>
  <c r="AT81" i="1" s="1"/>
  <c r="AU81" i="1" s="1"/>
  <c r="AV81" i="1" s="1"/>
  <c r="AW81" i="1" s="1"/>
  <c r="AX81" i="1" s="1"/>
  <c r="AB81" i="1"/>
  <c r="AC81" i="1"/>
  <c r="AD81" i="1" s="1"/>
  <c r="AE81" i="1" s="1"/>
  <c r="AF81" i="1" s="1"/>
  <c r="AG81" i="1" s="1"/>
  <c r="AH81" i="1" s="1"/>
  <c r="AI81" i="1" s="1"/>
  <c r="AJ81" i="1" s="1"/>
  <c r="AK81" i="1" s="1"/>
  <c r="AL81" i="1" s="1"/>
  <c r="P81" i="1"/>
  <c r="Q81" i="1" s="1"/>
  <c r="R81" i="1" s="1"/>
  <c r="S81" i="1" s="1"/>
  <c r="T81" i="1" s="1"/>
  <c r="U81" i="1" s="1"/>
  <c r="V81" i="1" s="1"/>
  <c r="W81" i="1" s="1"/>
  <c r="X81" i="1" s="1"/>
  <c r="Y81" i="1" s="1"/>
  <c r="Z81" i="1" s="1"/>
  <c r="D81" i="1"/>
  <c r="E81" i="1" s="1"/>
  <c r="F81" i="1" s="1"/>
  <c r="G81" i="1" s="1"/>
  <c r="H81" i="1" s="1"/>
  <c r="I81" i="1" s="1"/>
  <c r="J81" i="1" s="1"/>
  <c r="K81" i="1" s="1"/>
  <c r="L81" i="1" s="1"/>
  <c r="M81" i="1" s="1"/>
  <c r="N81" i="1" s="1"/>
  <c r="BL80" i="1"/>
  <c r="BM80" i="1" s="1"/>
  <c r="BN80" i="1" s="1"/>
  <c r="BO80" i="1" s="1"/>
  <c r="BP80" i="1" s="1"/>
  <c r="BQ80" i="1"/>
  <c r="BR80" i="1" s="1"/>
  <c r="BS80" i="1" s="1"/>
  <c r="BT80" i="1" s="1"/>
  <c r="BU80" i="1" s="1"/>
  <c r="BV80" i="1" s="1"/>
  <c r="AZ80" i="1"/>
  <c r="BA80" i="1" s="1"/>
  <c r="BB80" i="1" s="1"/>
  <c r="BC80" i="1" s="1"/>
  <c r="BD80" i="1" s="1"/>
  <c r="BE80" i="1" s="1"/>
  <c r="BF80" i="1" s="1"/>
  <c r="BG80" i="1" s="1"/>
  <c r="BH80" i="1" s="1"/>
  <c r="BI80" i="1" s="1"/>
  <c r="BJ80" i="1" s="1"/>
  <c r="AN80" i="1"/>
  <c r="AO80" i="1" s="1"/>
  <c r="AP80" i="1" s="1"/>
  <c r="AQ80" i="1" s="1"/>
  <c r="AR80" i="1" s="1"/>
  <c r="AS80" i="1" s="1"/>
  <c r="AT80" i="1" s="1"/>
  <c r="AU80" i="1" s="1"/>
  <c r="AV80" i="1" s="1"/>
  <c r="AW80" i="1" s="1"/>
  <c r="AX80" i="1" s="1"/>
  <c r="AB80" i="1"/>
  <c r="AC80" i="1"/>
  <c r="AD80" i="1" s="1"/>
  <c r="AE80" i="1" s="1"/>
  <c r="AF80" i="1" s="1"/>
  <c r="AG80" i="1" s="1"/>
  <c r="AH80" i="1" s="1"/>
  <c r="AI80" i="1" s="1"/>
  <c r="AJ80" i="1" s="1"/>
  <c r="AK80" i="1" s="1"/>
  <c r="AL80" i="1" s="1"/>
  <c r="P80" i="1"/>
  <c r="Q80" i="1" s="1"/>
  <c r="R80" i="1"/>
  <c r="S80" i="1" s="1"/>
  <c r="T80" i="1" s="1"/>
  <c r="U80" i="1" s="1"/>
  <c r="V80" i="1" s="1"/>
  <c r="W80" i="1" s="1"/>
  <c r="X80" i="1" s="1"/>
  <c r="Y80" i="1" s="1"/>
  <c r="Z80" i="1" s="1"/>
  <c r="D80" i="1"/>
  <c r="E80" i="1" s="1"/>
  <c r="F80" i="1" s="1"/>
  <c r="G80" i="1" s="1"/>
  <c r="H80" i="1" s="1"/>
  <c r="I80" i="1" s="1"/>
  <c r="J80" i="1" s="1"/>
  <c r="K80" i="1" s="1"/>
  <c r="L80" i="1" s="1"/>
  <c r="M80" i="1" s="1"/>
  <c r="N80" i="1" s="1"/>
  <c r="BL79" i="1"/>
  <c r="BM79" i="1" s="1"/>
  <c r="BN79" i="1" s="1"/>
  <c r="BO79" i="1" s="1"/>
  <c r="BP79" i="1" s="1"/>
  <c r="BQ79" i="1" s="1"/>
  <c r="BR79" i="1" s="1"/>
  <c r="BS79" i="1" s="1"/>
  <c r="BT79" i="1" s="1"/>
  <c r="BU79" i="1" s="1"/>
  <c r="BV79" i="1" s="1"/>
  <c r="AZ79" i="1"/>
  <c r="BA79" i="1" s="1"/>
  <c r="BB79" i="1" s="1"/>
  <c r="BC79" i="1" s="1"/>
  <c r="BD79" i="1" s="1"/>
  <c r="BE79" i="1" s="1"/>
  <c r="BF79" i="1" s="1"/>
  <c r="BG79" i="1" s="1"/>
  <c r="BH79" i="1" s="1"/>
  <c r="BI79" i="1" s="1"/>
  <c r="BJ79" i="1" s="1"/>
  <c r="AN79" i="1"/>
  <c r="AO79" i="1" s="1"/>
  <c r="AP79" i="1" s="1"/>
  <c r="AQ79" i="1" s="1"/>
  <c r="AR79" i="1" s="1"/>
  <c r="AS79" i="1" s="1"/>
  <c r="AT79" i="1" s="1"/>
  <c r="AU79" i="1" s="1"/>
  <c r="AV79" i="1" s="1"/>
  <c r="AW79" i="1" s="1"/>
  <c r="AX79" i="1" s="1"/>
  <c r="AB79" i="1"/>
  <c r="AC79" i="1" s="1"/>
  <c r="AD79" i="1" s="1"/>
  <c r="AE79" i="1" s="1"/>
  <c r="AF79" i="1" s="1"/>
  <c r="AG79" i="1" s="1"/>
  <c r="AH79" i="1" s="1"/>
  <c r="AI79" i="1" s="1"/>
  <c r="AJ79" i="1" s="1"/>
  <c r="AK79" i="1" s="1"/>
  <c r="AL79" i="1" s="1"/>
  <c r="P79" i="1"/>
  <c r="Q79" i="1" s="1"/>
  <c r="R79" i="1" s="1"/>
  <c r="S79" i="1" s="1"/>
  <c r="T79" i="1" s="1"/>
  <c r="U79" i="1" s="1"/>
  <c r="V79" i="1" s="1"/>
  <c r="W79" i="1" s="1"/>
  <c r="X79" i="1" s="1"/>
  <c r="Y79" i="1" s="1"/>
  <c r="Z79" i="1" s="1"/>
  <c r="D79" i="1"/>
  <c r="E79" i="1" s="1"/>
  <c r="F79" i="1" s="1"/>
  <c r="G79" i="1" s="1"/>
  <c r="H79" i="1" s="1"/>
  <c r="I79" i="1" s="1"/>
  <c r="J79" i="1" s="1"/>
  <c r="K79" i="1" s="1"/>
  <c r="L79" i="1" s="1"/>
  <c r="M79" i="1" s="1"/>
  <c r="N79" i="1" s="1"/>
  <c r="BL78" i="1"/>
  <c r="BM78" i="1" s="1"/>
  <c r="BN78" i="1" s="1"/>
  <c r="BO78" i="1" s="1"/>
  <c r="BP78" i="1" s="1"/>
  <c r="BQ78" i="1" s="1"/>
  <c r="BR78" i="1" s="1"/>
  <c r="BS78" i="1" s="1"/>
  <c r="BT78" i="1" s="1"/>
  <c r="BU78" i="1" s="1"/>
  <c r="BV78" i="1" s="1"/>
  <c r="AZ78" i="1"/>
  <c r="BA78" i="1" s="1"/>
  <c r="BB78" i="1" s="1"/>
  <c r="BC78" i="1" s="1"/>
  <c r="BD78" i="1" s="1"/>
  <c r="BE78" i="1" s="1"/>
  <c r="BF78" i="1" s="1"/>
  <c r="BG78" i="1" s="1"/>
  <c r="BH78" i="1" s="1"/>
  <c r="BI78" i="1" s="1"/>
  <c r="BJ78" i="1" s="1"/>
  <c r="AN78" i="1"/>
  <c r="AO78" i="1" s="1"/>
  <c r="AP78" i="1" s="1"/>
  <c r="AQ78" i="1" s="1"/>
  <c r="AR78" i="1" s="1"/>
  <c r="AS78" i="1" s="1"/>
  <c r="AT78" i="1" s="1"/>
  <c r="AU78" i="1" s="1"/>
  <c r="AV78" i="1" s="1"/>
  <c r="AW78" i="1" s="1"/>
  <c r="AX78" i="1" s="1"/>
  <c r="AB78" i="1"/>
  <c r="AC78" i="1" s="1"/>
  <c r="AD78" i="1" s="1"/>
  <c r="AE78" i="1" s="1"/>
  <c r="AF78" i="1" s="1"/>
  <c r="AG78" i="1" s="1"/>
  <c r="AH78" i="1" s="1"/>
  <c r="AI78" i="1" s="1"/>
  <c r="AJ78" i="1" s="1"/>
  <c r="AK78" i="1" s="1"/>
  <c r="AL78" i="1" s="1"/>
  <c r="P78" i="1"/>
  <c r="Q78" i="1" s="1"/>
  <c r="R78" i="1" s="1"/>
  <c r="S78" i="1" s="1"/>
  <c r="T78" i="1" s="1"/>
  <c r="U78" i="1" s="1"/>
  <c r="V78" i="1" s="1"/>
  <c r="W78" i="1" s="1"/>
  <c r="X78" i="1" s="1"/>
  <c r="Y78" i="1" s="1"/>
  <c r="Z78" i="1" s="1"/>
  <c r="D78" i="1"/>
  <c r="E78" i="1" s="1"/>
  <c r="F78" i="1" s="1"/>
  <c r="G78" i="1" s="1"/>
  <c r="H78" i="1" s="1"/>
  <c r="I78" i="1" s="1"/>
  <c r="J78" i="1" s="1"/>
  <c r="K78" i="1" s="1"/>
  <c r="L78" i="1" s="1"/>
  <c r="M78" i="1" s="1"/>
  <c r="N78" i="1" s="1"/>
  <c r="BL77" i="1"/>
  <c r="BM77" i="1" s="1"/>
  <c r="BN77" i="1" s="1"/>
  <c r="BO77" i="1" s="1"/>
  <c r="BP77" i="1" s="1"/>
  <c r="BQ77" i="1" s="1"/>
  <c r="BR77" i="1" s="1"/>
  <c r="BS77" i="1" s="1"/>
  <c r="BT77" i="1" s="1"/>
  <c r="BU77" i="1" s="1"/>
  <c r="BV77" i="1" s="1"/>
  <c r="AZ77" i="1"/>
  <c r="BA77" i="1"/>
  <c r="BB77" i="1" s="1"/>
  <c r="BC77" i="1" s="1"/>
  <c r="BD77" i="1" s="1"/>
  <c r="BE77" i="1" s="1"/>
  <c r="BF77" i="1" s="1"/>
  <c r="BG77" i="1" s="1"/>
  <c r="BH77" i="1" s="1"/>
  <c r="BI77" i="1" s="1"/>
  <c r="BJ77" i="1" s="1"/>
  <c r="AN77" i="1"/>
  <c r="AO77" i="1" s="1"/>
  <c r="AP77" i="1" s="1"/>
  <c r="AQ77" i="1" s="1"/>
  <c r="AR77" i="1" s="1"/>
  <c r="AS77" i="1" s="1"/>
  <c r="AT77" i="1" s="1"/>
  <c r="AU77" i="1" s="1"/>
  <c r="AV77" i="1" s="1"/>
  <c r="AW77" i="1" s="1"/>
  <c r="AX77" i="1" s="1"/>
  <c r="AB77" i="1"/>
  <c r="AC77" i="1" s="1"/>
  <c r="AD77" i="1" s="1"/>
  <c r="AE77" i="1" s="1"/>
  <c r="AF77" i="1" s="1"/>
  <c r="AG77" i="1" s="1"/>
  <c r="AH77" i="1" s="1"/>
  <c r="AI77" i="1" s="1"/>
  <c r="AJ77" i="1" s="1"/>
  <c r="AK77" i="1" s="1"/>
  <c r="AL77" i="1" s="1"/>
  <c r="P77" i="1"/>
  <c r="Q77" i="1" s="1"/>
  <c r="R77" i="1" s="1"/>
  <c r="S77" i="1" s="1"/>
  <c r="T77" i="1" s="1"/>
  <c r="U77" i="1" s="1"/>
  <c r="V77" i="1" s="1"/>
  <c r="W77" i="1" s="1"/>
  <c r="X77" i="1" s="1"/>
  <c r="Y77" i="1" s="1"/>
  <c r="Z77" i="1" s="1"/>
  <c r="D77" i="1"/>
  <c r="E77" i="1" s="1"/>
  <c r="F77" i="1" s="1"/>
  <c r="G77" i="1" s="1"/>
  <c r="H77" i="1" s="1"/>
  <c r="I77" i="1" s="1"/>
  <c r="J77" i="1" s="1"/>
  <c r="K77" i="1" s="1"/>
  <c r="L77" i="1" s="1"/>
  <c r="M77" i="1" s="1"/>
  <c r="N77" i="1" s="1"/>
  <c r="BL76" i="1"/>
  <c r="BM76" i="1"/>
  <c r="BN76" i="1" s="1"/>
  <c r="BO76" i="1" s="1"/>
  <c r="BP76" i="1" s="1"/>
  <c r="BQ76" i="1" s="1"/>
  <c r="BR76" i="1" s="1"/>
  <c r="BS76" i="1" s="1"/>
  <c r="BT76" i="1" s="1"/>
  <c r="BU76" i="1" s="1"/>
  <c r="BV76" i="1" s="1"/>
  <c r="AZ76" i="1"/>
  <c r="BA76" i="1" s="1"/>
  <c r="BB76" i="1" s="1"/>
  <c r="BC76" i="1" s="1"/>
  <c r="BD76" i="1" s="1"/>
  <c r="BE76" i="1" s="1"/>
  <c r="BF76" i="1" s="1"/>
  <c r="BG76" i="1" s="1"/>
  <c r="BH76" i="1" s="1"/>
  <c r="BI76" i="1" s="1"/>
  <c r="BJ76" i="1" s="1"/>
  <c r="AN76" i="1"/>
  <c r="AO76" i="1" s="1"/>
  <c r="AP76" i="1" s="1"/>
  <c r="AQ76" i="1" s="1"/>
  <c r="AR76" i="1" s="1"/>
  <c r="AS76" i="1" s="1"/>
  <c r="AT76" i="1" s="1"/>
  <c r="AU76" i="1" s="1"/>
  <c r="AV76" i="1" s="1"/>
  <c r="AW76" i="1" s="1"/>
  <c r="AX76" i="1" s="1"/>
  <c r="AB76" i="1"/>
  <c r="AC76" i="1" s="1"/>
  <c r="AD76" i="1" s="1"/>
  <c r="AE76" i="1" s="1"/>
  <c r="AF76" i="1" s="1"/>
  <c r="AG76" i="1" s="1"/>
  <c r="AH76" i="1" s="1"/>
  <c r="AI76" i="1" s="1"/>
  <c r="AJ76" i="1" s="1"/>
  <c r="AK76" i="1" s="1"/>
  <c r="AL76" i="1" s="1"/>
  <c r="P76" i="1"/>
  <c r="Q76" i="1" s="1"/>
  <c r="R76" i="1" s="1"/>
  <c r="S76" i="1" s="1"/>
  <c r="T76" i="1" s="1"/>
  <c r="U76" i="1" s="1"/>
  <c r="V76" i="1" s="1"/>
  <c r="W76" i="1" s="1"/>
  <c r="X76" i="1" s="1"/>
  <c r="Y76" i="1" s="1"/>
  <c r="Z76" i="1" s="1"/>
  <c r="D76" i="1"/>
  <c r="E76" i="1" s="1"/>
  <c r="F76" i="1" s="1"/>
  <c r="G76" i="1" s="1"/>
  <c r="H76" i="1" s="1"/>
  <c r="I76" i="1" s="1"/>
  <c r="J76" i="1" s="1"/>
  <c r="K76" i="1" s="1"/>
  <c r="L76" i="1" s="1"/>
  <c r="M76" i="1" s="1"/>
  <c r="N76" i="1" s="1"/>
  <c r="BL71" i="1"/>
  <c r="BM71" i="1" s="1"/>
  <c r="BN71" i="1" s="1"/>
  <c r="BO71" i="1" s="1"/>
  <c r="BP71" i="1" s="1"/>
  <c r="BQ71" i="1" s="1"/>
  <c r="BR71" i="1" s="1"/>
  <c r="BS71" i="1" s="1"/>
  <c r="BT71" i="1" s="1"/>
  <c r="BU71" i="1" s="1"/>
  <c r="BV71" i="1" s="1"/>
  <c r="AZ71" i="1"/>
  <c r="BA71" i="1" s="1"/>
  <c r="BB71" i="1" s="1"/>
  <c r="BC71" i="1" s="1"/>
  <c r="BD71" i="1" s="1"/>
  <c r="BE71" i="1" s="1"/>
  <c r="BF71" i="1" s="1"/>
  <c r="BG71" i="1" s="1"/>
  <c r="BH71" i="1" s="1"/>
  <c r="BI71" i="1" s="1"/>
  <c r="BJ71" i="1" s="1"/>
  <c r="AN71" i="1"/>
  <c r="AO71" i="1" s="1"/>
  <c r="AP71" i="1" s="1"/>
  <c r="AQ71" i="1" s="1"/>
  <c r="AR71" i="1" s="1"/>
  <c r="AS71" i="1" s="1"/>
  <c r="AT71" i="1" s="1"/>
  <c r="AU71" i="1" s="1"/>
  <c r="AV71" i="1" s="1"/>
  <c r="AW71" i="1" s="1"/>
  <c r="AX71" i="1" s="1"/>
  <c r="AB71" i="1"/>
  <c r="AC71" i="1" s="1"/>
  <c r="AD71" i="1" s="1"/>
  <c r="AE71" i="1" s="1"/>
  <c r="AF71" i="1" s="1"/>
  <c r="AG71" i="1" s="1"/>
  <c r="AH71" i="1" s="1"/>
  <c r="AI71" i="1" s="1"/>
  <c r="AJ71" i="1" s="1"/>
  <c r="AK71" i="1" s="1"/>
  <c r="AL71" i="1" s="1"/>
  <c r="P71" i="1"/>
  <c r="Q71" i="1" s="1"/>
  <c r="R71" i="1" s="1"/>
  <c r="S71" i="1" s="1"/>
  <c r="T71" i="1" s="1"/>
  <c r="U71" i="1" s="1"/>
  <c r="V71" i="1" s="1"/>
  <c r="W71" i="1" s="1"/>
  <c r="X71" i="1" s="1"/>
  <c r="Y71" i="1" s="1"/>
  <c r="Z71" i="1" s="1"/>
  <c r="D71" i="1"/>
  <c r="E71" i="1"/>
  <c r="F71" i="1" s="1"/>
  <c r="G71" i="1" s="1"/>
  <c r="H71" i="1" s="1"/>
  <c r="I71" i="1" s="1"/>
  <c r="J71" i="1" s="1"/>
  <c r="K71" i="1" s="1"/>
  <c r="L71" i="1" s="1"/>
  <c r="M71" i="1" s="1"/>
  <c r="N71" i="1" s="1"/>
  <c r="BL70" i="1"/>
  <c r="BM70" i="1" s="1"/>
  <c r="BN70" i="1" s="1"/>
  <c r="BO70" i="1" s="1"/>
  <c r="BP70" i="1" s="1"/>
  <c r="BQ70" i="1" s="1"/>
  <c r="BR70" i="1" s="1"/>
  <c r="BS70" i="1" s="1"/>
  <c r="BT70" i="1" s="1"/>
  <c r="BU70" i="1" s="1"/>
  <c r="BV70" i="1" s="1"/>
  <c r="AZ70" i="1"/>
  <c r="BA70" i="1" s="1"/>
  <c r="BB70" i="1" s="1"/>
  <c r="BC70" i="1" s="1"/>
  <c r="BD70" i="1" s="1"/>
  <c r="BE70" i="1" s="1"/>
  <c r="BF70" i="1" s="1"/>
  <c r="BG70" i="1" s="1"/>
  <c r="BH70" i="1" s="1"/>
  <c r="BI70" i="1" s="1"/>
  <c r="BJ70" i="1" s="1"/>
  <c r="AN70" i="1"/>
  <c r="AO70" i="1" s="1"/>
  <c r="AP70" i="1" s="1"/>
  <c r="AQ70" i="1" s="1"/>
  <c r="AR70" i="1" s="1"/>
  <c r="AS70" i="1" s="1"/>
  <c r="AT70" i="1" s="1"/>
  <c r="AU70" i="1" s="1"/>
  <c r="AV70" i="1" s="1"/>
  <c r="AW70" i="1" s="1"/>
  <c r="AX70" i="1" s="1"/>
  <c r="AB70" i="1"/>
  <c r="AC70" i="1" s="1"/>
  <c r="AD70" i="1" s="1"/>
  <c r="AE70" i="1" s="1"/>
  <c r="AF70" i="1" s="1"/>
  <c r="AG70" i="1" s="1"/>
  <c r="AH70" i="1" s="1"/>
  <c r="AI70" i="1" s="1"/>
  <c r="AJ70" i="1" s="1"/>
  <c r="AK70" i="1" s="1"/>
  <c r="AL70" i="1" s="1"/>
  <c r="P70" i="1"/>
  <c r="Q70" i="1" s="1"/>
  <c r="R70" i="1" s="1"/>
  <c r="S70" i="1" s="1"/>
  <c r="T70" i="1" s="1"/>
  <c r="U70" i="1" s="1"/>
  <c r="V70" i="1" s="1"/>
  <c r="W70" i="1" s="1"/>
  <c r="X70" i="1" s="1"/>
  <c r="Y70" i="1" s="1"/>
  <c r="Z70" i="1" s="1"/>
  <c r="D70" i="1"/>
  <c r="E70" i="1" s="1"/>
  <c r="F70" i="1" s="1"/>
  <c r="G70" i="1" s="1"/>
  <c r="H70" i="1" s="1"/>
  <c r="I70" i="1" s="1"/>
  <c r="J70" i="1" s="1"/>
  <c r="K70" i="1" s="1"/>
  <c r="L70" i="1" s="1"/>
  <c r="M70" i="1" s="1"/>
  <c r="N70" i="1" s="1"/>
  <c r="BL69" i="1"/>
  <c r="BM69" i="1" s="1"/>
  <c r="BN69" i="1" s="1"/>
  <c r="BO69" i="1" s="1"/>
  <c r="BP69" i="1" s="1"/>
  <c r="BQ69" i="1" s="1"/>
  <c r="BR69" i="1" s="1"/>
  <c r="BS69" i="1" s="1"/>
  <c r="BT69" i="1" s="1"/>
  <c r="BU69" i="1" s="1"/>
  <c r="BV69" i="1" s="1"/>
  <c r="AZ69" i="1"/>
  <c r="BA69" i="1" s="1"/>
  <c r="BB69" i="1" s="1"/>
  <c r="BC69" i="1"/>
  <c r="BD69" i="1" s="1"/>
  <c r="BE69" i="1" s="1"/>
  <c r="BF69" i="1" s="1"/>
  <c r="BG69" i="1" s="1"/>
  <c r="BH69" i="1" s="1"/>
  <c r="BI69" i="1" s="1"/>
  <c r="BJ69" i="1" s="1"/>
  <c r="AN69" i="1"/>
  <c r="AO69" i="1" s="1"/>
  <c r="AP69" i="1" s="1"/>
  <c r="AQ69" i="1" s="1"/>
  <c r="AR69" i="1" s="1"/>
  <c r="AS69" i="1" s="1"/>
  <c r="AT69" i="1" s="1"/>
  <c r="AU69" i="1" s="1"/>
  <c r="AV69" i="1" s="1"/>
  <c r="AW69" i="1" s="1"/>
  <c r="AX69" i="1" s="1"/>
  <c r="AB69" i="1"/>
  <c r="AC69" i="1" s="1"/>
  <c r="AD69" i="1" s="1"/>
  <c r="AE69" i="1" s="1"/>
  <c r="AF69" i="1" s="1"/>
  <c r="AG69" i="1" s="1"/>
  <c r="AH69" i="1" s="1"/>
  <c r="AI69" i="1" s="1"/>
  <c r="AJ69" i="1" s="1"/>
  <c r="AK69" i="1" s="1"/>
  <c r="AL69" i="1" s="1"/>
  <c r="P69" i="1"/>
  <c r="Q69" i="1" s="1"/>
  <c r="R69" i="1" s="1"/>
  <c r="S69" i="1" s="1"/>
  <c r="T69" i="1" s="1"/>
  <c r="U69" i="1" s="1"/>
  <c r="V69" i="1" s="1"/>
  <c r="W69" i="1" s="1"/>
  <c r="X69" i="1" s="1"/>
  <c r="Y69" i="1" s="1"/>
  <c r="Z69" i="1" s="1"/>
  <c r="D69" i="1"/>
  <c r="E69" i="1" s="1"/>
  <c r="F69" i="1" s="1"/>
  <c r="G69" i="1" s="1"/>
  <c r="H69" i="1" s="1"/>
  <c r="I69" i="1" s="1"/>
  <c r="J69" i="1" s="1"/>
  <c r="K69" i="1" s="1"/>
  <c r="L69" i="1" s="1"/>
  <c r="M69" i="1" s="1"/>
  <c r="N69" i="1" s="1"/>
  <c r="BL68" i="1"/>
  <c r="BM68" i="1" s="1"/>
  <c r="BN68" i="1" s="1"/>
  <c r="BO68" i="1" s="1"/>
  <c r="BP68" i="1" s="1"/>
  <c r="BQ68" i="1" s="1"/>
  <c r="BR68" i="1" s="1"/>
  <c r="BS68" i="1" s="1"/>
  <c r="BT68" i="1" s="1"/>
  <c r="BU68" i="1" s="1"/>
  <c r="BV68" i="1" s="1"/>
  <c r="AZ68" i="1"/>
  <c r="BA68" i="1" s="1"/>
  <c r="BB68" i="1" s="1"/>
  <c r="BC68" i="1" s="1"/>
  <c r="BD68" i="1" s="1"/>
  <c r="BE68" i="1" s="1"/>
  <c r="BF68" i="1" s="1"/>
  <c r="BG68" i="1" s="1"/>
  <c r="BH68" i="1" s="1"/>
  <c r="BI68" i="1" s="1"/>
  <c r="BJ68" i="1" s="1"/>
  <c r="AN68" i="1"/>
  <c r="AO68" i="1" s="1"/>
  <c r="AP68" i="1" s="1"/>
  <c r="AQ68" i="1" s="1"/>
  <c r="AR68" i="1" s="1"/>
  <c r="AS68" i="1" s="1"/>
  <c r="AT68" i="1" s="1"/>
  <c r="AU68" i="1" s="1"/>
  <c r="AV68" i="1" s="1"/>
  <c r="AW68" i="1" s="1"/>
  <c r="AX68" i="1" s="1"/>
  <c r="AB68" i="1"/>
  <c r="AC68" i="1" s="1"/>
  <c r="AD68" i="1" s="1"/>
  <c r="AE68" i="1" s="1"/>
  <c r="AF68" i="1" s="1"/>
  <c r="AG68" i="1" s="1"/>
  <c r="AH68" i="1" s="1"/>
  <c r="AI68" i="1" s="1"/>
  <c r="AJ68" i="1" s="1"/>
  <c r="AK68" i="1" s="1"/>
  <c r="AL68" i="1" s="1"/>
  <c r="P68" i="1"/>
  <c r="Q68" i="1" s="1"/>
  <c r="R68" i="1"/>
  <c r="S68" i="1" s="1"/>
  <c r="T68" i="1" s="1"/>
  <c r="U68" i="1" s="1"/>
  <c r="V68" i="1" s="1"/>
  <c r="W68" i="1" s="1"/>
  <c r="X68" i="1" s="1"/>
  <c r="Y68" i="1" s="1"/>
  <c r="Z68" i="1" s="1"/>
  <c r="D68" i="1"/>
  <c r="E68" i="1" s="1"/>
  <c r="F68" i="1" s="1"/>
  <c r="G68" i="1" s="1"/>
  <c r="H68" i="1" s="1"/>
  <c r="I68" i="1" s="1"/>
  <c r="J68" i="1" s="1"/>
  <c r="K68" i="1" s="1"/>
  <c r="L68" i="1" s="1"/>
  <c r="M68" i="1" s="1"/>
  <c r="N68" i="1" s="1"/>
  <c r="BL67" i="1"/>
  <c r="BM67" i="1" s="1"/>
  <c r="BN67" i="1" s="1"/>
  <c r="BO67" i="1" s="1"/>
  <c r="BP67" i="1" s="1"/>
  <c r="BQ67" i="1" s="1"/>
  <c r="BR67" i="1" s="1"/>
  <c r="BS67" i="1" s="1"/>
  <c r="BT67" i="1" s="1"/>
  <c r="BU67" i="1" s="1"/>
  <c r="BV67" i="1" s="1"/>
  <c r="AZ67" i="1"/>
  <c r="BA67" i="1" s="1"/>
  <c r="BB67" i="1" s="1"/>
  <c r="BC67" i="1" s="1"/>
  <c r="BD67" i="1" s="1"/>
  <c r="BE67" i="1" s="1"/>
  <c r="BF67" i="1" s="1"/>
  <c r="BG67" i="1" s="1"/>
  <c r="BH67" i="1" s="1"/>
  <c r="BI67" i="1" s="1"/>
  <c r="BJ67" i="1" s="1"/>
  <c r="AN67" i="1"/>
  <c r="AO67" i="1" s="1"/>
  <c r="AP67" i="1" s="1"/>
  <c r="AQ67" i="1" s="1"/>
  <c r="AR67" i="1" s="1"/>
  <c r="AS67" i="1" s="1"/>
  <c r="AT67" i="1" s="1"/>
  <c r="AU67" i="1" s="1"/>
  <c r="AV67" i="1" s="1"/>
  <c r="AW67" i="1" s="1"/>
  <c r="AX67" i="1" s="1"/>
  <c r="AB67" i="1"/>
  <c r="AC67" i="1"/>
  <c r="AD67" i="1" s="1"/>
  <c r="AE67" i="1" s="1"/>
  <c r="AF67" i="1" s="1"/>
  <c r="AG67" i="1" s="1"/>
  <c r="AH67" i="1" s="1"/>
  <c r="AI67" i="1" s="1"/>
  <c r="AJ67" i="1" s="1"/>
  <c r="AK67" i="1" s="1"/>
  <c r="AL67" i="1" s="1"/>
  <c r="P67" i="1"/>
  <c r="Q67" i="1" s="1"/>
  <c r="R67" i="1" s="1"/>
  <c r="S67" i="1" s="1"/>
  <c r="T67" i="1" s="1"/>
  <c r="U67" i="1" s="1"/>
  <c r="V67" i="1" s="1"/>
  <c r="W67" i="1" s="1"/>
  <c r="X67" i="1" s="1"/>
  <c r="Y67" i="1" s="1"/>
  <c r="Z67" i="1" s="1"/>
  <c r="D67" i="1"/>
  <c r="E67" i="1" s="1"/>
  <c r="F67" i="1" s="1"/>
  <c r="G67" i="1" s="1"/>
  <c r="H67" i="1" s="1"/>
  <c r="I67" i="1" s="1"/>
  <c r="J67" i="1" s="1"/>
  <c r="K67" i="1" s="1"/>
  <c r="L67" i="1" s="1"/>
  <c r="M67" i="1" s="1"/>
  <c r="N67" i="1" s="1"/>
  <c r="BL66" i="1"/>
  <c r="BM66" i="1" s="1"/>
  <c r="BN66" i="1" s="1"/>
  <c r="BO66" i="1" s="1"/>
  <c r="BP66" i="1" s="1"/>
  <c r="BQ66" i="1" s="1"/>
  <c r="BR66" i="1" s="1"/>
  <c r="BS66" i="1" s="1"/>
  <c r="BT66" i="1" s="1"/>
  <c r="BU66" i="1" s="1"/>
  <c r="BV66" i="1" s="1"/>
  <c r="AZ66" i="1"/>
  <c r="BA66" i="1" s="1"/>
  <c r="BB66" i="1" s="1"/>
  <c r="BC66" i="1" s="1"/>
  <c r="BD66" i="1" s="1"/>
  <c r="BE66" i="1" s="1"/>
  <c r="BF66" i="1" s="1"/>
  <c r="BG66" i="1" s="1"/>
  <c r="BH66" i="1" s="1"/>
  <c r="BI66" i="1" s="1"/>
  <c r="BJ66" i="1" s="1"/>
  <c r="AN66" i="1"/>
  <c r="AO66" i="1" s="1"/>
  <c r="AP66" i="1" s="1"/>
  <c r="AQ66" i="1" s="1"/>
  <c r="AR66" i="1" s="1"/>
  <c r="AS66" i="1" s="1"/>
  <c r="AT66" i="1" s="1"/>
  <c r="AU66" i="1" s="1"/>
  <c r="AV66" i="1" s="1"/>
  <c r="AW66" i="1" s="1"/>
  <c r="AX66" i="1" s="1"/>
  <c r="AB66" i="1"/>
  <c r="AC66" i="1" s="1"/>
  <c r="AD66" i="1" s="1"/>
  <c r="AE66" i="1" s="1"/>
  <c r="AF66" i="1" s="1"/>
  <c r="AG66" i="1" s="1"/>
  <c r="AH66" i="1" s="1"/>
  <c r="AI66" i="1" s="1"/>
  <c r="AJ66" i="1" s="1"/>
  <c r="AK66" i="1" s="1"/>
  <c r="AL66" i="1" s="1"/>
  <c r="P66" i="1"/>
  <c r="Q66" i="1" s="1"/>
  <c r="R66" i="1" s="1"/>
  <c r="S66" i="1" s="1"/>
  <c r="T66" i="1" s="1"/>
  <c r="U66" i="1" s="1"/>
  <c r="V66" i="1" s="1"/>
  <c r="W66" i="1" s="1"/>
  <c r="X66" i="1" s="1"/>
  <c r="Y66" i="1" s="1"/>
  <c r="Z66" i="1" s="1"/>
  <c r="D66" i="1"/>
  <c r="E66" i="1" s="1"/>
  <c r="F66" i="1" s="1"/>
  <c r="G66" i="1" s="1"/>
  <c r="H66" i="1" s="1"/>
  <c r="I66" i="1" s="1"/>
  <c r="J66" i="1" s="1"/>
  <c r="K66" i="1" s="1"/>
  <c r="L66" i="1" s="1"/>
  <c r="M66" i="1" s="1"/>
  <c r="N66" i="1" s="1"/>
  <c r="BL65" i="1"/>
  <c r="BM65" i="1" s="1"/>
  <c r="BN65" i="1" s="1"/>
  <c r="BO65" i="1" s="1"/>
  <c r="BP65" i="1" s="1"/>
  <c r="BQ65" i="1" s="1"/>
  <c r="BR65" i="1" s="1"/>
  <c r="BS65" i="1" s="1"/>
  <c r="BT65" i="1" s="1"/>
  <c r="BU65" i="1" s="1"/>
  <c r="BV65" i="1" s="1"/>
  <c r="AZ65" i="1"/>
  <c r="BA65" i="1" s="1"/>
  <c r="BB65" i="1" s="1"/>
  <c r="BC65" i="1" s="1"/>
  <c r="BD65" i="1" s="1"/>
  <c r="BE65" i="1" s="1"/>
  <c r="BF65" i="1" s="1"/>
  <c r="BG65" i="1" s="1"/>
  <c r="BH65" i="1" s="1"/>
  <c r="BI65" i="1" s="1"/>
  <c r="BJ65" i="1" s="1"/>
  <c r="AN65" i="1"/>
  <c r="AO65" i="1" s="1"/>
  <c r="AP65" i="1" s="1"/>
  <c r="AQ65" i="1" s="1"/>
  <c r="AR65" i="1" s="1"/>
  <c r="AS65" i="1" s="1"/>
  <c r="AT65" i="1" s="1"/>
  <c r="AU65" i="1" s="1"/>
  <c r="AV65" i="1" s="1"/>
  <c r="AW65" i="1" s="1"/>
  <c r="AX65" i="1" s="1"/>
  <c r="AB65" i="1"/>
  <c r="AC65" i="1" s="1"/>
  <c r="AD65" i="1" s="1"/>
  <c r="AE65" i="1" s="1"/>
  <c r="AF65" i="1" s="1"/>
  <c r="AG65" i="1" s="1"/>
  <c r="AH65" i="1" s="1"/>
  <c r="AI65" i="1" s="1"/>
  <c r="AJ65" i="1" s="1"/>
  <c r="AK65" i="1" s="1"/>
  <c r="AL65" i="1" s="1"/>
  <c r="P65" i="1"/>
  <c r="Q65" i="1" s="1"/>
  <c r="R65" i="1" s="1"/>
  <c r="S65" i="1" s="1"/>
  <c r="T65" i="1" s="1"/>
  <c r="U65" i="1" s="1"/>
  <c r="V65" i="1" s="1"/>
  <c r="W65" i="1" s="1"/>
  <c r="X65" i="1" s="1"/>
  <c r="Y65" i="1" s="1"/>
  <c r="Z65" i="1" s="1"/>
  <c r="D65" i="1"/>
  <c r="E65" i="1" s="1"/>
  <c r="F65" i="1" s="1"/>
  <c r="G65" i="1" s="1"/>
  <c r="H65" i="1" s="1"/>
  <c r="I65" i="1" s="1"/>
  <c r="J65" i="1" s="1"/>
  <c r="K65" i="1" s="1"/>
  <c r="L65" i="1" s="1"/>
  <c r="M65" i="1" s="1"/>
  <c r="N65" i="1" s="1"/>
  <c r="BL64" i="1"/>
  <c r="BM64" i="1"/>
  <c r="BN64" i="1" s="1"/>
  <c r="BO64" i="1" s="1"/>
  <c r="BP64" i="1" s="1"/>
  <c r="BQ64" i="1" s="1"/>
  <c r="BR64" i="1" s="1"/>
  <c r="BS64" i="1" s="1"/>
  <c r="BT64" i="1" s="1"/>
  <c r="BU64" i="1" s="1"/>
  <c r="BV64" i="1" s="1"/>
  <c r="AZ64" i="1"/>
  <c r="BA64" i="1" s="1"/>
  <c r="BB64" i="1" s="1"/>
  <c r="BC64" i="1" s="1"/>
  <c r="BD64" i="1" s="1"/>
  <c r="BE64" i="1" s="1"/>
  <c r="BF64" i="1" s="1"/>
  <c r="BG64" i="1" s="1"/>
  <c r="BH64" i="1" s="1"/>
  <c r="BI64" i="1" s="1"/>
  <c r="BJ64" i="1" s="1"/>
  <c r="AN64" i="1"/>
  <c r="AO64" i="1" s="1"/>
  <c r="AP64" i="1" s="1"/>
  <c r="AQ64" i="1" s="1"/>
  <c r="AR64" i="1" s="1"/>
  <c r="AS64" i="1" s="1"/>
  <c r="AT64" i="1" s="1"/>
  <c r="AU64" i="1" s="1"/>
  <c r="AV64" i="1" s="1"/>
  <c r="AW64" i="1" s="1"/>
  <c r="AX64" i="1" s="1"/>
  <c r="AB64" i="1"/>
  <c r="AC64" i="1" s="1"/>
  <c r="AD64" i="1" s="1"/>
  <c r="AE64" i="1" s="1"/>
  <c r="AF64" i="1" s="1"/>
  <c r="AG64" i="1" s="1"/>
  <c r="AH64" i="1" s="1"/>
  <c r="AI64" i="1" s="1"/>
  <c r="AJ64" i="1" s="1"/>
  <c r="AK64" i="1" s="1"/>
  <c r="AL64" i="1" s="1"/>
  <c r="P64" i="1"/>
  <c r="Q64" i="1" s="1"/>
  <c r="R64" i="1" s="1"/>
  <c r="S64" i="1" s="1"/>
  <c r="T64" i="1" s="1"/>
  <c r="U64" i="1" s="1"/>
  <c r="V64" i="1" s="1"/>
  <c r="W64" i="1" s="1"/>
  <c r="X64" i="1" s="1"/>
  <c r="Y64" i="1" s="1"/>
  <c r="Z64" i="1" s="1"/>
  <c r="D64" i="1"/>
  <c r="E64" i="1" s="1"/>
  <c r="F64" i="1" s="1"/>
  <c r="G64" i="1" s="1"/>
  <c r="H64" i="1" s="1"/>
  <c r="I64" i="1" s="1"/>
  <c r="J64" i="1" s="1"/>
  <c r="K64" i="1" s="1"/>
  <c r="L64" i="1" s="1"/>
  <c r="M64" i="1" s="1"/>
  <c r="N64" i="1" s="1"/>
  <c r="BL63" i="1"/>
  <c r="BM63" i="1" s="1"/>
  <c r="BN63" i="1" s="1"/>
  <c r="BO63" i="1" s="1"/>
  <c r="BP63" i="1" s="1"/>
  <c r="BQ63" i="1" s="1"/>
  <c r="BR63" i="1" s="1"/>
  <c r="BS63" i="1" s="1"/>
  <c r="BT63" i="1" s="1"/>
  <c r="BU63" i="1" s="1"/>
  <c r="BV63" i="1" s="1"/>
  <c r="AZ63" i="1"/>
  <c r="BA63" i="1" s="1"/>
  <c r="BB63" i="1" s="1"/>
  <c r="BC63" i="1" s="1"/>
  <c r="BD63" i="1" s="1"/>
  <c r="BE63" i="1" s="1"/>
  <c r="BF63" i="1" s="1"/>
  <c r="BG63" i="1" s="1"/>
  <c r="BH63" i="1" s="1"/>
  <c r="BI63" i="1" s="1"/>
  <c r="BJ63" i="1" s="1"/>
  <c r="AN63" i="1"/>
  <c r="AO63" i="1" s="1"/>
  <c r="AP63" i="1" s="1"/>
  <c r="AQ63" i="1" s="1"/>
  <c r="AR63" i="1" s="1"/>
  <c r="AS63" i="1" s="1"/>
  <c r="AT63" i="1" s="1"/>
  <c r="AU63" i="1" s="1"/>
  <c r="AV63" i="1" s="1"/>
  <c r="AW63" i="1" s="1"/>
  <c r="AX63" i="1" s="1"/>
  <c r="AB63" i="1"/>
  <c r="AC63" i="1" s="1"/>
  <c r="AD63" i="1" s="1"/>
  <c r="AE63" i="1" s="1"/>
  <c r="AF63" i="1" s="1"/>
  <c r="AG63" i="1" s="1"/>
  <c r="AH63" i="1" s="1"/>
  <c r="AI63" i="1" s="1"/>
  <c r="AJ63" i="1" s="1"/>
  <c r="AK63" i="1" s="1"/>
  <c r="AL63" i="1" s="1"/>
  <c r="P63" i="1"/>
  <c r="Q63" i="1" s="1"/>
  <c r="R63" i="1" s="1"/>
  <c r="S63" i="1" s="1"/>
  <c r="T63" i="1" s="1"/>
  <c r="U63" i="1" s="1"/>
  <c r="V63" i="1" s="1"/>
  <c r="W63" i="1" s="1"/>
  <c r="X63" i="1" s="1"/>
  <c r="Y63" i="1" s="1"/>
  <c r="Z63" i="1" s="1"/>
  <c r="D63" i="1"/>
  <c r="E63" i="1" s="1"/>
  <c r="F63" i="1" s="1"/>
  <c r="G63" i="1" s="1"/>
  <c r="H63" i="1" s="1"/>
  <c r="E124" i="1"/>
  <c r="F124" i="1" s="1"/>
  <c r="G124" i="1" s="1"/>
  <c r="H124" i="1" s="1"/>
  <c r="I124" i="1" s="1"/>
  <c r="J124" i="1" s="1"/>
  <c r="K124" i="1" s="1"/>
  <c r="L124" i="1" s="1"/>
  <c r="M124" i="1" s="1"/>
  <c r="N124" i="1" s="1"/>
  <c r="E130" i="1"/>
  <c r="F130" i="1" s="1"/>
  <c r="G130" i="1" s="1"/>
  <c r="H130" i="1" s="1"/>
  <c r="I130" i="1" s="1"/>
  <c r="J130" i="1" s="1"/>
  <c r="K130" i="1" s="1"/>
  <c r="L130" i="1" s="1"/>
  <c r="M130" i="1" s="1"/>
  <c r="N130" i="1" s="1"/>
  <c r="E132" i="1"/>
  <c r="F132" i="1" s="1"/>
  <c r="G132" i="1" s="1"/>
  <c r="H132" i="1" s="1"/>
  <c r="I132" i="1" s="1"/>
  <c r="J132" i="1" s="1"/>
  <c r="K132" i="1" s="1"/>
  <c r="L132" i="1"/>
  <c r="M132" i="1" s="1"/>
  <c r="N132" i="1" s="1"/>
  <c r="E59" i="4"/>
  <c r="E60" i="4"/>
  <c r="G62" i="4"/>
  <c r="F49" i="4"/>
  <c r="F50" i="4"/>
  <c r="H52" i="4"/>
  <c r="H32" i="4"/>
  <c r="F29" i="4"/>
  <c r="F30" i="4"/>
  <c r="G32" i="4"/>
  <c r="E29" i="4"/>
  <c r="E30" i="4"/>
  <c r="J69" i="4"/>
  <c r="J66" i="4"/>
  <c r="J67" i="4"/>
  <c r="G69" i="4"/>
  <c r="G66" i="4"/>
  <c r="G67" i="4"/>
  <c r="I52" i="4"/>
  <c r="G49" i="4"/>
  <c r="G50" i="4"/>
  <c r="AZ472" i="1"/>
  <c r="AN472" i="1"/>
  <c r="AB472" i="1"/>
  <c r="P472" i="1"/>
  <c r="D472" i="1"/>
  <c r="AZ471" i="1"/>
  <c r="AN471" i="1"/>
  <c r="AZ144" i="8" s="1"/>
  <c r="AB471" i="1"/>
  <c r="P471" i="1"/>
  <c r="D471" i="1"/>
  <c r="P144" i="8" s="1"/>
  <c r="AZ470" i="1"/>
  <c r="BL141" i="8" s="1"/>
  <c r="BL1352" i="5" s="1"/>
  <c r="AN470" i="1"/>
  <c r="AZ141" i="8" s="1"/>
  <c r="AZ1352" i="5" s="1"/>
  <c r="AB470" i="1"/>
  <c r="P470" i="1"/>
  <c r="AB141" i="8" s="1"/>
  <c r="AB1352" i="5" s="1"/>
  <c r="Q470" i="1"/>
  <c r="D470" i="1"/>
  <c r="P141" i="8" s="1"/>
  <c r="P1352" i="5" s="1"/>
  <c r="E470" i="1"/>
  <c r="AZ464" i="1"/>
  <c r="BA464" i="1" s="1"/>
  <c r="BB464" i="1"/>
  <c r="BC464" i="1" s="1"/>
  <c r="BD464" i="1" s="1"/>
  <c r="BE464" i="1" s="1"/>
  <c r="BF464" i="1" s="1"/>
  <c r="BG464" i="1" s="1"/>
  <c r="BH464" i="1" s="1"/>
  <c r="BI464" i="1" s="1"/>
  <c r="BJ464" i="1" s="1"/>
  <c r="AN464" i="1"/>
  <c r="AO464" i="1" s="1"/>
  <c r="AP464" i="1" s="1"/>
  <c r="AQ464" i="1"/>
  <c r="AR464" i="1" s="1"/>
  <c r="AS464" i="1" s="1"/>
  <c r="AT464" i="1" s="1"/>
  <c r="AU464" i="1" s="1"/>
  <c r="AV464" i="1" s="1"/>
  <c r="AW464" i="1" s="1"/>
  <c r="AX464" i="1" s="1"/>
  <c r="AB464" i="1"/>
  <c r="AC464" i="1" s="1"/>
  <c r="AD464" i="1" s="1"/>
  <c r="AE464" i="1" s="1"/>
  <c r="AF464" i="1" s="1"/>
  <c r="AG464" i="1" s="1"/>
  <c r="AH464" i="1" s="1"/>
  <c r="AI464" i="1" s="1"/>
  <c r="AJ464" i="1" s="1"/>
  <c r="AK464" i="1" s="1"/>
  <c r="AL464" i="1" s="1"/>
  <c r="P464" i="1"/>
  <c r="Q464" i="1" s="1"/>
  <c r="R464" i="1" s="1"/>
  <c r="S464" i="1" s="1"/>
  <c r="T464" i="1" s="1"/>
  <c r="U464" i="1" s="1"/>
  <c r="V464" i="1" s="1"/>
  <c r="W464" i="1" s="1"/>
  <c r="X464" i="1" s="1"/>
  <c r="Y464" i="1" s="1"/>
  <c r="Z464" i="1" s="1"/>
  <c r="D464" i="1"/>
  <c r="E464" i="1" s="1"/>
  <c r="F464" i="1" s="1"/>
  <c r="G464" i="1" s="1"/>
  <c r="H464" i="1" s="1"/>
  <c r="I464" i="1" s="1"/>
  <c r="J464" i="1" s="1"/>
  <c r="K464" i="1" s="1"/>
  <c r="L464" i="1" s="1"/>
  <c r="M464" i="1" s="1"/>
  <c r="N464" i="1" s="1"/>
  <c r="G59" i="4"/>
  <c r="G60" i="4"/>
  <c r="I62" i="4"/>
  <c r="J32" i="4"/>
  <c r="H29" i="4"/>
  <c r="H30" i="4"/>
  <c r="I32" i="4"/>
  <c r="G29" i="4"/>
  <c r="G30" i="4"/>
  <c r="J52" i="4"/>
  <c r="H49" i="4"/>
  <c r="H50" i="4"/>
  <c r="I69" i="4"/>
  <c r="I66" i="4"/>
  <c r="I67" i="4"/>
  <c r="L69" i="4"/>
  <c r="L66" i="4"/>
  <c r="L67" i="4"/>
  <c r="I49" i="4"/>
  <c r="I50" i="4"/>
  <c r="K52" i="4"/>
  <c r="D441" i="1"/>
  <c r="AZ442" i="1"/>
  <c r="BL134" i="8" s="1"/>
  <c r="AN442" i="1"/>
  <c r="AZ134" i="8" s="1"/>
  <c r="AB442" i="1"/>
  <c r="AC442" i="1" s="1"/>
  <c r="P442" i="1"/>
  <c r="AB134" i="8" s="1"/>
  <c r="D442" i="1"/>
  <c r="AZ440" i="1"/>
  <c r="BL132" i="8" s="1"/>
  <c r="AN440" i="1"/>
  <c r="AO440" i="1" s="1"/>
  <c r="AB440" i="1"/>
  <c r="P440" i="1"/>
  <c r="AB132" i="8" s="1"/>
  <c r="D440" i="1"/>
  <c r="D436" i="1"/>
  <c r="E436" i="1" s="1"/>
  <c r="Q128" i="8" s="1"/>
  <c r="D435" i="1"/>
  <c r="P127" i="8" s="1"/>
  <c r="AZ429" i="1"/>
  <c r="BA429" i="1" s="1"/>
  <c r="AN429" i="1"/>
  <c r="AZ119" i="8" s="1"/>
  <c r="AB429" i="1"/>
  <c r="AC429" i="1" s="1"/>
  <c r="AD429" i="1" s="1"/>
  <c r="AP119" i="8" s="1"/>
  <c r="P429" i="1"/>
  <c r="D429" i="1"/>
  <c r="Q429" i="1"/>
  <c r="AB119" i="8"/>
  <c r="E435" i="1"/>
  <c r="Q127" i="8" s="1"/>
  <c r="AC440" i="1"/>
  <c r="AO132" i="8" s="1"/>
  <c r="AN132" i="8"/>
  <c r="Q442" i="1"/>
  <c r="E441" i="1"/>
  <c r="F441" i="1" s="1"/>
  <c r="P133" i="8"/>
  <c r="P128" i="8"/>
  <c r="AN134" i="8"/>
  <c r="AO429" i="1"/>
  <c r="AP429" i="1" s="1"/>
  <c r="BA440" i="1"/>
  <c r="BB440" i="1" s="1"/>
  <c r="BC440" i="1" s="1"/>
  <c r="BD440" i="1" s="1"/>
  <c r="BE440" i="1" s="1"/>
  <c r="BF440" i="1" s="1"/>
  <c r="BR132" i="8" s="1"/>
  <c r="AO442" i="1"/>
  <c r="AP442" i="1" s="1"/>
  <c r="I59" i="4"/>
  <c r="I60" i="4"/>
  <c r="K62" i="4"/>
  <c r="J49" i="4"/>
  <c r="J50" i="4"/>
  <c r="L52" i="4"/>
  <c r="L32" i="4"/>
  <c r="J29" i="4"/>
  <c r="J30" i="4"/>
  <c r="K32" i="4"/>
  <c r="I29" i="4"/>
  <c r="I30" i="4"/>
  <c r="K69" i="4"/>
  <c r="K66" i="4"/>
  <c r="K67" i="4"/>
  <c r="N69" i="4"/>
  <c r="N66" i="4"/>
  <c r="N67" i="4"/>
  <c r="K49" i="4"/>
  <c r="K50" i="4"/>
  <c r="M52" i="4"/>
  <c r="M49" i="4"/>
  <c r="M50" i="4"/>
  <c r="M62" i="4"/>
  <c r="AZ426" i="1"/>
  <c r="BA426" i="1" s="1"/>
  <c r="BB426" i="1" s="1"/>
  <c r="BN117" i="8" s="1"/>
  <c r="BN1235" i="5" s="1"/>
  <c r="AN426" i="1"/>
  <c r="AZ117" i="8" s="1"/>
  <c r="AZ1235" i="5" s="1"/>
  <c r="AB426" i="1"/>
  <c r="P426" i="1"/>
  <c r="D426" i="1"/>
  <c r="E426" i="1" s="1"/>
  <c r="Q117" i="8" s="1"/>
  <c r="Q1235" i="5" s="1"/>
  <c r="AZ425" i="1"/>
  <c r="BL116" i="8" s="1"/>
  <c r="AN425" i="1"/>
  <c r="AZ116" i="8" s="1"/>
  <c r="AB425" i="1"/>
  <c r="AN116" i="8" s="1"/>
  <c r="P425" i="1"/>
  <c r="AB116" i="8" s="1"/>
  <c r="D425" i="1"/>
  <c r="AZ424" i="1"/>
  <c r="AN424" i="1"/>
  <c r="AB424" i="1"/>
  <c r="P424" i="1"/>
  <c r="AB115" i="8" s="1"/>
  <c r="D424" i="1"/>
  <c r="AZ423" i="1"/>
  <c r="AN423" i="1"/>
  <c r="AO423" i="1" s="1"/>
  <c r="BA114" i="8" s="1"/>
  <c r="AB423" i="1"/>
  <c r="AN114" i="8" s="1"/>
  <c r="P423" i="1"/>
  <c r="Q423" i="1" s="1"/>
  <c r="R423" i="1" s="1"/>
  <c r="AD114" i="8" s="1"/>
  <c r="D423" i="1"/>
  <c r="E423" i="1" s="1"/>
  <c r="AZ422" i="1"/>
  <c r="BA422" i="1" s="1"/>
  <c r="BB422" i="1" s="1"/>
  <c r="BN113" i="8" s="1"/>
  <c r="BN1152" i="5" s="1"/>
  <c r="BN1156" i="5" s="1"/>
  <c r="AN422" i="1"/>
  <c r="AZ113" i="8" s="1"/>
  <c r="AZ1152" i="5" s="1"/>
  <c r="AZ1156" i="5" s="1"/>
  <c r="AB422" i="1"/>
  <c r="AC422" i="1" s="1"/>
  <c r="AD422" i="1" s="1"/>
  <c r="AE422" i="1" s="1"/>
  <c r="AQ113" i="8" s="1"/>
  <c r="AQ1152" i="5" s="1"/>
  <c r="AQ1156" i="5" s="1"/>
  <c r="P422" i="1"/>
  <c r="AB113" i="8" s="1"/>
  <c r="AB1152" i="5" s="1"/>
  <c r="AB1156" i="5" s="1"/>
  <c r="D422" i="1"/>
  <c r="E422" i="1" s="1"/>
  <c r="Q113" i="8" s="1"/>
  <c r="Q1152" i="5" s="1"/>
  <c r="Q1156" i="5" s="1"/>
  <c r="AZ421" i="1"/>
  <c r="BA421" i="1" s="1"/>
  <c r="AN421" i="1"/>
  <c r="AZ112" i="8" s="1"/>
  <c r="AZ1151" i="5" s="1"/>
  <c r="AB421" i="1"/>
  <c r="AC421" i="1" s="1"/>
  <c r="P421" i="1"/>
  <c r="Q421" i="1" s="1"/>
  <c r="R421" i="1" s="1"/>
  <c r="AD112" i="8" s="1"/>
  <c r="AD1151" i="5" s="1"/>
  <c r="D421" i="1"/>
  <c r="P112" i="8" s="1"/>
  <c r="P1151" i="5" s="1"/>
  <c r="AZ420" i="1"/>
  <c r="AN420" i="1"/>
  <c r="AO420" i="1" s="1"/>
  <c r="AB420" i="1"/>
  <c r="AC420" i="1" s="1"/>
  <c r="AO111" i="8" s="1"/>
  <c r="AO1118" i="5" s="1"/>
  <c r="AO1122" i="5" s="1"/>
  <c r="P420" i="1"/>
  <c r="AB111" i="8" s="1"/>
  <c r="AB1118" i="5" s="1"/>
  <c r="AB1122" i="5" s="1"/>
  <c r="D420" i="1"/>
  <c r="E420" i="1" s="1"/>
  <c r="F420" i="1" s="1"/>
  <c r="R111" i="8" s="1"/>
  <c r="R1118" i="5" s="1"/>
  <c r="R1122" i="5" s="1"/>
  <c r="AZ419" i="1"/>
  <c r="BA419" i="1" s="1"/>
  <c r="AN419" i="1"/>
  <c r="AO419" i="1" s="1"/>
  <c r="AP419" i="1" s="1"/>
  <c r="BB110" i="8" s="1"/>
  <c r="BB1117" i="5" s="1"/>
  <c r="AB419" i="1"/>
  <c r="P419" i="1"/>
  <c r="Q419" i="1" s="1"/>
  <c r="R419" i="1" s="1"/>
  <c r="S419" i="1" s="1"/>
  <c r="AE110" i="8" s="1"/>
  <c r="AE1117" i="5" s="1"/>
  <c r="D419" i="1"/>
  <c r="AZ418" i="1"/>
  <c r="BA418" i="1" s="1"/>
  <c r="BM109" i="8" s="1"/>
  <c r="BM1085" i="5" s="1"/>
  <c r="BM1089" i="5" s="1"/>
  <c r="AN418" i="1"/>
  <c r="AO418" i="1" s="1"/>
  <c r="AB418" i="1"/>
  <c r="AN109" i="8" s="1"/>
  <c r="AN1085" i="5" s="1"/>
  <c r="AN1089" i="5" s="1"/>
  <c r="P418" i="1"/>
  <c r="AB109" i="8" s="1"/>
  <c r="AB1085" i="5" s="1"/>
  <c r="AB1089" i="5" s="1"/>
  <c r="D418" i="1"/>
  <c r="E418" i="1" s="1"/>
  <c r="F418" i="1" s="1"/>
  <c r="AZ417" i="1"/>
  <c r="BL108" i="8" s="1"/>
  <c r="BL1084" i="5" s="1"/>
  <c r="AN417" i="1"/>
  <c r="AB417" i="1"/>
  <c r="P417" i="1"/>
  <c r="Q417" i="1" s="1"/>
  <c r="AC108" i="8" s="1"/>
  <c r="AC1084" i="5" s="1"/>
  <c r="D417" i="1"/>
  <c r="P108" i="8" s="1"/>
  <c r="P1084" i="5" s="1"/>
  <c r="D411" i="1"/>
  <c r="E411" i="1" s="1"/>
  <c r="F411" i="1" s="1"/>
  <c r="R104" i="8" s="1"/>
  <c r="R979" i="5" s="1"/>
  <c r="R983" i="5" s="1"/>
  <c r="D410" i="1"/>
  <c r="D409" i="1"/>
  <c r="P102" i="8" s="1"/>
  <c r="D408" i="1"/>
  <c r="P101" i="8" s="1"/>
  <c r="D407" i="1"/>
  <c r="E407" i="1" s="1"/>
  <c r="F407" i="1" s="1"/>
  <c r="G407" i="1" s="1"/>
  <c r="D406" i="1"/>
  <c r="P99" i="8" s="1"/>
  <c r="P896" i="5" s="1"/>
  <c r="D405" i="1"/>
  <c r="P98" i="8" s="1"/>
  <c r="P863" i="5" s="1"/>
  <c r="P867" i="5" s="1"/>
  <c r="D404" i="1"/>
  <c r="E404" i="1" s="1"/>
  <c r="D403" i="1"/>
  <c r="P96" i="8" s="1"/>
  <c r="P831" i="5" s="1"/>
  <c r="P834" i="5" s="1"/>
  <c r="D402" i="1"/>
  <c r="P95" i="8" s="1"/>
  <c r="C54" i="6"/>
  <c r="C53" i="6"/>
  <c r="D54" i="6"/>
  <c r="D53" i="6" s="1"/>
  <c r="E405" i="1"/>
  <c r="Q98" i="8" s="1"/>
  <c r="Q863" i="5" s="1"/>
  <c r="BL109" i="8"/>
  <c r="BL1085" i="5" s="1"/>
  <c r="AN111" i="8"/>
  <c r="AN1118" i="5" s="1"/>
  <c r="AN1122" i="5" s="1"/>
  <c r="P113" i="8"/>
  <c r="P1152" i="5" s="1"/>
  <c r="P1156" i="5" s="1"/>
  <c r="AZ114" i="8"/>
  <c r="P117" i="8"/>
  <c r="P1235" i="5" s="1"/>
  <c r="E402" i="1"/>
  <c r="P830" i="5"/>
  <c r="E406" i="1"/>
  <c r="AC417" i="1"/>
  <c r="AN108" i="8"/>
  <c r="AN1084" i="5" s="1"/>
  <c r="Q418" i="1"/>
  <c r="E419" i="1"/>
  <c r="P110" i="8"/>
  <c r="P1117" i="5" s="1"/>
  <c r="BL110" i="8"/>
  <c r="BL1117" i="5" s="1"/>
  <c r="AZ111" i="8"/>
  <c r="AZ1118" i="5" s="1"/>
  <c r="AN112" i="8"/>
  <c r="AN1151" i="5" s="1"/>
  <c r="Q422" i="1"/>
  <c r="P114" i="8"/>
  <c r="BA423" i="1"/>
  <c r="BL114" i="8"/>
  <c r="Q426" i="1"/>
  <c r="AB117" i="8"/>
  <c r="AB1235" i="5" s="1"/>
  <c r="BA134" i="8"/>
  <c r="F436" i="1"/>
  <c r="R128" i="8" s="1"/>
  <c r="AD440" i="1"/>
  <c r="AE440" i="1" s="1"/>
  <c r="P104" i="8"/>
  <c r="P979" i="5" s="1"/>
  <c r="AB110" i="8"/>
  <c r="AB1117" i="5" s="1"/>
  <c r="AO421" i="1"/>
  <c r="AP421" i="1" s="1"/>
  <c r="BB112" i="8" s="1"/>
  <c r="BB1151" i="5" s="1"/>
  <c r="AB114" i="8"/>
  <c r="P97" i="8"/>
  <c r="P862" i="5" s="1"/>
  <c r="AZ109" i="8"/>
  <c r="AZ1085" i="5" s="1"/>
  <c r="BL112" i="8"/>
  <c r="BL1151" i="5" s="1"/>
  <c r="BA425" i="1"/>
  <c r="BM132" i="8"/>
  <c r="BA119" i="8"/>
  <c r="M59" i="4"/>
  <c r="M60" i="4"/>
  <c r="K59" i="4"/>
  <c r="K60" i="4"/>
  <c r="M32" i="4"/>
  <c r="M29" i="4"/>
  <c r="M30" i="4"/>
  <c r="K29" i="4"/>
  <c r="K30" i="4"/>
  <c r="N32" i="4"/>
  <c r="N29" i="4"/>
  <c r="N30" i="4"/>
  <c r="L29" i="4"/>
  <c r="L30" i="4"/>
  <c r="L49" i="4"/>
  <c r="L50" i="4"/>
  <c r="N52" i="4"/>
  <c r="N49" i="4"/>
  <c r="N50" i="4"/>
  <c r="M69" i="4"/>
  <c r="M66" i="4"/>
  <c r="M67" i="4"/>
  <c r="AY390" i="1"/>
  <c r="AA390" i="1"/>
  <c r="O390" i="1"/>
  <c r="C390" i="1"/>
  <c r="AY386" i="1"/>
  <c r="AM386" i="1"/>
  <c r="AA386" i="1"/>
  <c r="O386" i="1"/>
  <c r="C386" i="1"/>
  <c r="AY382" i="1"/>
  <c r="AM382" i="1"/>
  <c r="AA382" i="1"/>
  <c r="O382" i="1"/>
  <c r="C382" i="1"/>
  <c r="AY378" i="1"/>
  <c r="AM378" i="1"/>
  <c r="AA378" i="1"/>
  <c r="O378" i="1"/>
  <c r="C378" i="1"/>
  <c r="P379" i="1"/>
  <c r="Q379" i="1" s="1"/>
  <c r="R379" i="1" s="1"/>
  <c r="S379" i="1" s="1"/>
  <c r="T379" i="1" s="1"/>
  <c r="U379" i="1" s="1"/>
  <c r="V379" i="1" s="1"/>
  <c r="W379" i="1" s="1"/>
  <c r="X379" i="1" s="1"/>
  <c r="Y379" i="1" s="1"/>
  <c r="Z379" i="1" s="1"/>
  <c r="AB379" i="1"/>
  <c r="AC379" i="1" s="1"/>
  <c r="AD379" i="1" s="1"/>
  <c r="AE379" i="1" s="1"/>
  <c r="AF379" i="1" s="1"/>
  <c r="AG379" i="1" s="1"/>
  <c r="AH379" i="1" s="1"/>
  <c r="AI379" i="1" s="1"/>
  <c r="AJ379" i="1" s="1"/>
  <c r="AK379" i="1" s="1"/>
  <c r="AL379" i="1" s="1"/>
  <c r="AN379" i="1"/>
  <c r="AO379" i="1" s="1"/>
  <c r="AP379" i="1" s="1"/>
  <c r="AQ379" i="1" s="1"/>
  <c r="AR379" i="1" s="1"/>
  <c r="AS379" i="1" s="1"/>
  <c r="AT379" i="1" s="1"/>
  <c r="AU379" i="1" s="1"/>
  <c r="AV379" i="1" s="1"/>
  <c r="AW379" i="1" s="1"/>
  <c r="AX379" i="1" s="1"/>
  <c r="AZ379" i="1"/>
  <c r="BA379" i="1" s="1"/>
  <c r="BB379" i="1" s="1"/>
  <c r="BC379" i="1" s="1"/>
  <c r="BD379" i="1" s="1"/>
  <c r="BE379" i="1" s="1"/>
  <c r="BF379" i="1" s="1"/>
  <c r="BG379" i="1" s="1"/>
  <c r="BH379" i="1" s="1"/>
  <c r="BI379" i="1" s="1"/>
  <c r="BJ379" i="1" s="1"/>
  <c r="D380" i="1"/>
  <c r="E380" i="1" s="1"/>
  <c r="F380" i="1" s="1"/>
  <c r="G380" i="1"/>
  <c r="H380" i="1" s="1"/>
  <c r="I380" i="1" s="1"/>
  <c r="J380" i="1" s="1"/>
  <c r="K380" i="1" s="1"/>
  <c r="L380" i="1" s="1"/>
  <c r="M380" i="1" s="1"/>
  <c r="N380" i="1" s="1"/>
  <c r="P380" i="1"/>
  <c r="Q380" i="1" s="1"/>
  <c r="R380" i="1" s="1"/>
  <c r="S380" i="1"/>
  <c r="T380" i="1" s="1"/>
  <c r="U380" i="1" s="1"/>
  <c r="V380" i="1" s="1"/>
  <c r="W380" i="1" s="1"/>
  <c r="X380" i="1" s="1"/>
  <c r="Y380" i="1" s="1"/>
  <c r="Z380" i="1" s="1"/>
  <c r="AB380" i="1"/>
  <c r="AC380" i="1" s="1"/>
  <c r="AD380" i="1" s="1"/>
  <c r="AE380" i="1" s="1"/>
  <c r="AF380" i="1" s="1"/>
  <c r="AG380" i="1" s="1"/>
  <c r="AH380" i="1" s="1"/>
  <c r="AI380" i="1" s="1"/>
  <c r="AJ380" i="1" s="1"/>
  <c r="AK380" i="1" s="1"/>
  <c r="AL380" i="1" s="1"/>
  <c r="AN380" i="1"/>
  <c r="AO380" i="1" s="1"/>
  <c r="AP380" i="1" s="1"/>
  <c r="AQ380" i="1" s="1"/>
  <c r="AR380" i="1" s="1"/>
  <c r="AS380" i="1" s="1"/>
  <c r="AT380" i="1" s="1"/>
  <c r="AU380" i="1" s="1"/>
  <c r="AV380" i="1" s="1"/>
  <c r="AW380" i="1" s="1"/>
  <c r="AX380" i="1" s="1"/>
  <c r="AZ380" i="1"/>
  <c r="BA380" i="1" s="1"/>
  <c r="BB380" i="1" s="1"/>
  <c r="BC380" i="1" s="1"/>
  <c r="BD380" i="1" s="1"/>
  <c r="BE380" i="1" s="1"/>
  <c r="BF380" i="1" s="1"/>
  <c r="BG380" i="1" s="1"/>
  <c r="BH380" i="1" s="1"/>
  <c r="BI380" i="1" s="1"/>
  <c r="BJ380" i="1" s="1"/>
  <c r="D381" i="1"/>
  <c r="E381" i="1" s="1"/>
  <c r="F381" i="1" s="1"/>
  <c r="G381" i="1" s="1"/>
  <c r="H381" i="1" s="1"/>
  <c r="I381" i="1" s="1"/>
  <c r="J381" i="1" s="1"/>
  <c r="K381" i="1" s="1"/>
  <c r="L381" i="1" s="1"/>
  <c r="M381" i="1" s="1"/>
  <c r="N381" i="1" s="1"/>
  <c r="P381" i="1"/>
  <c r="Q381" i="1" s="1"/>
  <c r="R381" i="1"/>
  <c r="S381" i="1" s="1"/>
  <c r="T381" i="1" s="1"/>
  <c r="U381" i="1" s="1"/>
  <c r="V381" i="1" s="1"/>
  <c r="W381" i="1" s="1"/>
  <c r="X381" i="1" s="1"/>
  <c r="Y381" i="1" s="1"/>
  <c r="Z381" i="1" s="1"/>
  <c r="AB381" i="1"/>
  <c r="AC381" i="1" s="1"/>
  <c r="AD381" i="1" s="1"/>
  <c r="AE381" i="1"/>
  <c r="AF381" i="1" s="1"/>
  <c r="AG381" i="1" s="1"/>
  <c r="AH381" i="1" s="1"/>
  <c r="AI381" i="1" s="1"/>
  <c r="AJ381" i="1" s="1"/>
  <c r="AK381" i="1" s="1"/>
  <c r="AL381" i="1" s="1"/>
  <c r="AN381" i="1"/>
  <c r="AO381" i="1" s="1"/>
  <c r="AP381" i="1" s="1"/>
  <c r="AQ381" i="1" s="1"/>
  <c r="AR381" i="1" s="1"/>
  <c r="AS381" i="1" s="1"/>
  <c r="AT381" i="1" s="1"/>
  <c r="AU381" i="1" s="1"/>
  <c r="AV381" i="1" s="1"/>
  <c r="AW381" i="1" s="1"/>
  <c r="AX381" i="1" s="1"/>
  <c r="AZ381" i="1"/>
  <c r="BA381" i="1" s="1"/>
  <c r="BB381" i="1" s="1"/>
  <c r="BC381" i="1" s="1"/>
  <c r="BD381" i="1" s="1"/>
  <c r="BE381" i="1" s="1"/>
  <c r="BF381" i="1" s="1"/>
  <c r="BG381" i="1" s="1"/>
  <c r="BH381" i="1" s="1"/>
  <c r="BI381" i="1" s="1"/>
  <c r="BJ381" i="1" s="1"/>
  <c r="D383" i="1"/>
  <c r="D384" i="1"/>
  <c r="E384" i="1" s="1"/>
  <c r="F384" i="1" s="1"/>
  <c r="G384" i="1" s="1"/>
  <c r="H384" i="1" s="1"/>
  <c r="I384" i="1" s="1"/>
  <c r="J384" i="1" s="1"/>
  <c r="K384" i="1" s="1"/>
  <c r="L384" i="1" s="1"/>
  <c r="M384" i="1" s="1"/>
  <c r="N384" i="1" s="1"/>
  <c r="P384" i="1"/>
  <c r="Q384" i="1" s="1"/>
  <c r="R384" i="1"/>
  <c r="S384" i="1" s="1"/>
  <c r="T384" i="1" s="1"/>
  <c r="U384" i="1" s="1"/>
  <c r="V384" i="1" s="1"/>
  <c r="W384" i="1" s="1"/>
  <c r="X384" i="1" s="1"/>
  <c r="Y384" i="1" s="1"/>
  <c r="Z384" i="1" s="1"/>
  <c r="AB384" i="1"/>
  <c r="AC384" i="1"/>
  <c r="AD384" i="1" s="1"/>
  <c r="AE384" i="1" s="1"/>
  <c r="AF384" i="1" s="1"/>
  <c r="AG384" i="1" s="1"/>
  <c r="AH384" i="1" s="1"/>
  <c r="AI384" i="1" s="1"/>
  <c r="AJ384" i="1" s="1"/>
  <c r="AK384" i="1" s="1"/>
  <c r="AL384" i="1" s="1"/>
  <c r="AN384" i="1"/>
  <c r="AO384" i="1" s="1"/>
  <c r="AP384" i="1" s="1"/>
  <c r="AQ384" i="1" s="1"/>
  <c r="AR384" i="1" s="1"/>
  <c r="AS384" i="1" s="1"/>
  <c r="AT384" i="1" s="1"/>
  <c r="AU384" i="1" s="1"/>
  <c r="AV384" i="1" s="1"/>
  <c r="AW384" i="1" s="1"/>
  <c r="AX384" i="1" s="1"/>
  <c r="AZ384" i="1"/>
  <c r="BA384" i="1" s="1"/>
  <c r="BB384" i="1" s="1"/>
  <c r="BC384" i="1" s="1"/>
  <c r="BD384" i="1" s="1"/>
  <c r="BE384" i="1" s="1"/>
  <c r="BF384" i="1" s="1"/>
  <c r="BG384" i="1" s="1"/>
  <c r="BH384" i="1" s="1"/>
  <c r="BI384" i="1" s="1"/>
  <c r="BJ384" i="1" s="1"/>
  <c r="D385" i="1"/>
  <c r="E385" i="1" s="1"/>
  <c r="F385" i="1" s="1"/>
  <c r="D387" i="1"/>
  <c r="E387" i="1" s="1"/>
  <c r="F387" i="1" s="1"/>
  <c r="G387" i="1" s="1"/>
  <c r="H387" i="1" s="1"/>
  <c r="I387" i="1" s="1"/>
  <c r="J387" i="1" s="1"/>
  <c r="K387" i="1" s="1"/>
  <c r="L387" i="1" s="1"/>
  <c r="M387" i="1" s="1"/>
  <c r="N387" i="1" s="1"/>
  <c r="P387" i="1"/>
  <c r="Q387" i="1" s="1"/>
  <c r="R387" i="1" s="1"/>
  <c r="S387" i="1" s="1"/>
  <c r="T387" i="1" s="1"/>
  <c r="U387" i="1" s="1"/>
  <c r="V387" i="1" s="1"/>
  <c r="W387" i="1" s="1"/>
  <c r="X387" i="1" s="1"/>
  <c r="Y387" i="1" s="1"/>
  <c r="Z387" i="1" s="1"/>
  <c r="AB387" i="1"/>
  <c r="AC387" i="1" s="1"/>
  <c r="AD387" i="1" s="1"/>
  <c r="AE387" i="1" s="1"/>
  <c r="AF387" i="1" s="1"/>
  <c r="AG387" i="1" s="1"/>
  <c r="AH387" i="1" s="1"/>
  <c r="AI387" i="1" s="1"/>
  <c r="AJ387" i="1" s="1"/>
  <c r="AK387" i="1" s="1"/>
  <c r="AL387" i="1" s="1"/>
  <c r="AN387" i="1"/>
  <c r="AO387" i="1" s="1"/>
  <c r="AP387" i="1" s="1"/>
  <c r="AQ387" i="1" s="1"/>
  <c r="AR387" i="1" s="1"/>
  <c r="AS387" i="1" s="1"/>
  <c r="AT387" i="1" s="1"/>
  <c r="AU387" i="1" s="1"/>
  <c r="AV387" i="1" s="1"/>
  <c r="AW387" i="1" s="1"/>
  <c r="AX387" i="1" s="1"/>
  <c r="AZ387" i="1"/>
  <c r="BA387" i="1" s="1"/>
  <c r="BB387" i="1" s="1"/>
  <c r="BC387" i="1" s="1"/>
  <c r="BD387" i="1" s="1"/>
  <c r="BE387" i="1" s="1"/>
  <c r="BF387" i="1" s="1"/>
  <c r="BG387" i="1" s="1"/>
  <c r="BH387" i="1" s="1"/>
  <c r="BI387" i="1" s="1"/>
  <c r="BJ387" i="1" s="1"/>
  <c r="D388" i="1"/>
  <c r="E388" i="1" s="1"/>
  <c r="F388" i="1" s="1"/>
  <c r="G388" i="1" s="1"/>
  <c r="H388" i="1" s="1"/>
  <c r="I388" i="1" s="1"/>
  <c r="J388" i="1" s="1"/>
  <c r="K388" i="1" s="1"/>
  <c r="L388" i="1" s="1"/>
  <c r="M388" i="1" s="1"/>
  <c r="N388" i="1" s="1"/>
  <c r="P388" i="1"/>
  <c r="Q388" i="1" s="1"/>
  <c r="R388" i="1" s="1"/>
  <c r="S388" i="1" s="1"/>
  <c r="T388" i="1" s="1"/>
  <c r="U388" i="1" s="1"/>
  <c r="V388" i="1" s="1"/>
  <c r="W388" i="1" s="1"/>
  <c r="X388" i="1" s="1"/>
  <c r="Y388" i="1" s="1"/>
  <c r="Z388" i="1" s="1"/>
  <c r="AB388" i="1"/>
  <c r="AC388" i="1" s="1"/>
  <c r="AD388" i="1" s="1"/>
  <c r="AE388" i="1" s="1"/>
  <c r="AF388" i="1" s="1"/>
  <c r="AG388" i="1" s="1"/>
  <c r="AH388" i="1" s="1"/>
  <c r="AI388" i="1" s="1"/>
  <c r="AJ388" i="1" s="1"/>
  <c r="AK388" i="1" s="1"/>
  <c r="AL388" i="1" s="1"/>
  <c r="AN388" i="1"/>
  <c r="AO388" i="1" s="1"/>
  <c r="AP388" i="1" s="1"/>
  <c r="AQ388" i="1" s="1"/>
  <c r="AR388" i="1" s="1"/>
  <c r="AS388" i="1" s="1"/>
  <c r="AT388" i="1" s="1"/>
  <c r="AU388" i="1" s="1"/>
  <c r="AV388" i="1" s="1"/>
  <c r="AW388" i="1" s="1"/>
  <c r="AX388" i="1" s="1"/>
  <c r="AZ388" i="1"/>
  <c r="BA388" i="1" s="1"/>
  <c r="BB388" i="1" s="1"/>
  <c r="BC388" i="1" s="1"/>
  <c r="BD388" i="1" s="1"/>
  <c r="BE388" i="1" s="1"/>
  <c r="BF388" i="1" s="1"/>
  <c r="BG388" i="1" s="1"/>
  <c r="BH388" i="1" s="1"/>
  <c r="BI388" i="1" s="1"/>
  <c r="BJ388" i="1" s="1"/>
  <c r="D389" i="1"/>
  <c r="E389" i="1" s="1"/>
  <c r="F389" i="1" s="1"/>
  <c r="G389" i="1" s="1"/>
  <c r="H389" i="1" s="1"/>
  <c r="I389" i="1" s="1"/>
  <c r="J389" i="1" s="1"/>
  <c r="K389" i="1" s="1"/>
  <c r="L389" i="1" s="1"/>
  <c r="M389" i="1" s="1"/>
  <c r="N389" i="1" s="1"/>
  <c r="P389" i="1"/>
  <c r="Q389" i="1" s="1"/>
  <c r="R389" i="1" s="1"/>
  <c r="S389" i="1" s="1"/>
  <c r="T389" i="1" s="1"/>
  <c r="U389" i="1" s="1"/>
  <c r="V389" i="1" s="1"/>
  <c r="W389" i="1" s="1"/>
  <c r="D391" i="1"/>
  <c r="E391" i="1" s="1"/>
  <c r="F391" i="1" s="1"/>
  <c r="G391" i="1" s="1"/>
  <c r="H391" i="1" s="1"/>
  <c r="I391" i="1" s="1"/>
  <c r="J391" i="1" s="1"/>
  <c r="K391" i="1" s="1"/>
  <c r="L391" i="1" s="1"/>
  <c r="M391" i="1" s="1"/>
  <c r="N391" i="1" s="1"/>
  <c r="O391" i="1" s="1"/>
  <c r="P391" i="1" s="1"/>
  <c r="Q391" i="1" s="1"/>
  <c r="R391" i="1" s="1"/>
  <c r="S391" i="1" s="1"/>
  <c r="T391" i="1" s="1"/>
  <c r="U391" i="1" s="1"/>
  <c r="V391" i="1" s="1"/>
  <c r="W391" i="1" s="1"/>
  <c r="X391" i="1" s="1"/>
  <c r="Y391" i="1" s="1"/>
  <c r="Z391" i="1" s="1"/>
  <c r="AB391" i="1"/>
  <c r="AC391" i="1" s="1"/>
  <c r="AD391" i="1" s="1"/>
  <c r="AE391" i="1" s="1"/>
  <c r="D392" i="1"/>
  <c r="E392" i="1" s="1"/>
  <c r="F392" i="1" s="1"/>
  <c r="G392" i="1" s="1"/>
  <c r="H392" i="1" s="1"/>
  <c r="I392" i="1" s="1"/>
  <c r="J392" i="1" s="1"/>
  <c r="K392" i="1" s="1"/>
  <c r="L392" i="1" s="1"/>
  <c r="M392" i="1" s="1"/>
  <c r="N392" i="1" s="1"/>
  <c r="O392" i="1" s="1"/>
  <c r="P392" i="1" s="1"/>
  <c r="Q392" i="1" s="1"/>
  <c r="R392" i="1" s="1"/>
  <c r="S392" i="1" s="1"/>
  <c r="T392" i="1" s="1"/>
  <c r="U392" i="1" s="1"/>
  <c r="V392" i="1" s="1"/>
  <c r="W392" i="1" s="1"/>
  <c r="X392" i="1" s="1"/>
  <c r="Y392" i="1" s="1"/>
  <c r="Z392" i="1" s="1"/>
  <c r="AB392" i="1"/>
  <c r="AC392" i="1" s="1"/>
  <c r="AD392" i="1" s="1"/>
  <c r="AE392" i="1" s="1"/>
  <c r="AF392" i="1" s="1"/>
  <c r="AG392" i="1" s="1"/>
  <c r="AH392" i="1" s="1"/>
  <c r="AI392" i="1" s="1"/>
  <c r="AJ392" i="1" s="1"/>
  <c r="AK392" i="1" s="1"/>
  <c r="AL392" i="1" s="1"/>
  <c r="AN392" i="1"/>
  <c r="AO392" i="1" s="1"/>
  <c r="AP392" i="1" s="1"/>
  <c r="AQ392" i="1" s="1"/>
  <c r="AR392" i="1" s="1"/>
  <c r="AS392" i="1" s="1"/>
  <c r="AT392" i="1" s="1"/>
  <c r="AU392" i="1" s="1"/>
  <c r="AV392" i="1" s="1"/>
  <c r="AW392" i="1" s="1"/>
  <c r="AX392" i="1" s="1"/>
  <c r="AZ392" i="1"/>
  <c r="BA392" i="1" s="1"/>
  <c r="BB392" i="1" s="1"/>
  <c r="BC392" i="1" s="1"/>
  <c r="BD392" i="1" s="1"/>
  <c r="BE392" i="1" s="1"/>
  <c r="BF392" i="1" s="1"/>
  <c r="BG392" i="1" s="1"/>
  <c r="BH392" i="1" s="1"/>
  <c r="BI392" i="1" s="1"/>
  <c r="BJ392" i="1" s="1"/>
  <c r="D393" i="1"/>
  <c r="E393" i="1"/>
  <c r="F393" i="1" s="1"/>
  <c r="G393" i="1" s="1"/>
  <c r="H393" i="1" s="1"/>
  <c r="I393" i="1" s="1"/>
  <c r="J393" i="1" s="1"/>
  <c r="K393" i="1" s="1"/>
  <c r="L393" i="1" s="1"/>
  <c r="M393" i="1" s="1"/>
  <c r="N393" i="1" s="1"/>
  <c r="O393" i="1" s="1"/>
  <c r="P393" i="1" s="1"/>
  <c r="Q393" i="1" s="1"/>
  <c r="R393" i="1" s="1"/>
  <c r="S393" i="1" s="1"/>
  <c r="T393" i="1" s="1"/>
  <c r="U393" i="1" s="1"/>
  <c r="V393" i="1" s="1"/>
  <c r="W393" i="1" s="1"/>
  <c r="X393" i="1" s="1"/>
  <c r="Y393" i="1" s="1"/>
  <c r="Z393" i="1" s="1"/>
  <c r="AB393" i="1"/>
  <c r="AC393" i="1" s="1"/>
  <c r="D379" i="1"/>
  <c r="E379" i="1" s="1"/>
  <c r="F379" i="1" s="1"/>
  <c r="G379" i="1" s="1"/>
  <c r="H379" i="1" s="1"/>
  <c r="I379" i="1" s="1"/>
  <c r="J379" i="1" s="1"/>
  <c r="K379" i="1" s="1"/>
  <c r="L379" i="1" s="1"/>
  <c r="M379" i="1" s="1"/>
  <c r="N379" i="1" s="1"/>
  <c r="AZ360" i="1"/>
  <c r="BA360" i="1" s="1"/>
  <c r="BB360" i="1" s="1"/>
  <c r="BC360" i="1" s="1"/>
  <c r="BD360" i="1" s="1"/>
  <c r="BE360" i="1" s="1"/>
  <c r="BF360" i="1" s="1"/>
  <c r="BG360" i="1" s="1"/>
  <c r="BH360" i="1" s="1"/>
  <c r="BI360" i="1" s="1"/>
  <c r="BJ360" i="1" s="1"/>
  <c r="AN360" i="1"/>
  <c r="AO360" i="1" s="1"/>
  <c r="AP360" i="1" s="1"/>
  <c r="AQ360" i="1" s="1"/>
  <c r="AR360" i="1" s="1"/>
  <c r="AS360" i="1" s="1"/>
  <c r="AT360" i="1" s="1"/>
  <c r="AU360" i="1" s="1"/>
  <c r="AV360" i="1" s="1"/>
  <c r="AW360" i="1" s="1"/>
  <c r="AX360" i="1" s="1"/>
  <c r="AB360" i="1"/>
  <c r="AC360" i="1" s="1"/>
  <c r="AD360" i="1" s="1"/>
  <c r="AE360" i="1" s="1"/>
  <c r="AF360" i="1" s="1"/>
  <c r="AG360" i="1" s="1"/>
  <c r="AH360" i="1" s="1"/>
  <c r="AI360" i="1" s="1"/>
  <c r="AJ360" i="1" s="1"/>
  <c r="AK360" i="1" s="1"/>
  <c r="AL360" i="1" s="1"/>
  <c r="P360" i="1"/>
  <c r="Q360" i="1" s="1"/>
  <c r="R360" i="1" s="1"/>
  <c r="S360" i="1" s="1"/>
  <c r="T360" i="1" s="1"/>
  <c r="U360" i="1" s="1"/>
  <c r="V360" i="1" s="1"/>
  <c r="W360" i="1" s="1"/>
  <c r="X360" i="1" s="1"/>
  <c r="Y360" i="1" s="1"/>
  <c r="Z360" i="1" s="1"/>
  <c r="D360" i="1"/>
  <c r="E360" i="1" s="1"/>
  <c r="F360" i="1" s="1"/>
  <c r="G360" i="1" s="1"/>
  <c r="H360" i="1" s="1"/>
  <c r="I360" i="1" s="1"/>
  <c r="J360" i="1" s="1"/>
  <c r="K360" i="1" s="1"/>
  <c r="L360" i="1" s="1"/>
  <c r="M360" i="1" s="1"/>
  <c r="N360" i="1" s="1"/>
  <c r="AZ359" i="1"/>
  <c r="BA359" i="1" s="1"/>
  <c r="BB359" i="1" s="1"/>
  <c r="BC359" i="1" s="1"/>
  <c r="BD359" i="1" s="1"/>
  <c r="BE359" i="1" s="1"/>
  <c r="BF359" i="1" s="1"/>
  <c r="BG359" i="1" s="1"/>
  <c r="BH359" i="1" s="1"/>
  <c r="BI359" i="1" s="1"/>
  <c r="BJ359" i="1" s="1"/>
  <c r="AN359" i="1"/>
  <c r="AO359" i="1" s="1"/>
  <c r="AP359" i="1" s="1"/>
  <c r="AQ359" i="1" s="1"/>
  <c r="AR359" i="1" s="1"/>
  <c r="AS359" i="1" s="1"/>
  <c r="AT359" i="1" s="1"/>
  <c r="AU359" i="1" s="1"/>
  <c r="AV359" i="1" s="1"/>
  <c r="AW359" i="1" s="1"/>
  <c r="AX359" i="1" s="1"/>
  <c r="AB359" i="1"/>
  <c r="AC359" i="1" s="1"/>
  <c r="AD359" i="1" s="1"/>
  <c r="AE359" i="1" s="1"/>
  <c r="AF359" i="1" s="1"/>
  <c r="AG359" i="1" s="1"/>
  <c r="AH359" i="1" s="1"/>
  <c r="AI359" i="1" s="1"/>
  <c r="AJ359" i="1" s="1"/>
  <c r="AK359" i="1" s="1"/>
  <c r="AL359" i="1" s="1"/>
  <c r="P359" i="1"/>
  <c r="Q359" i="1" s="1"/>
  <c r="R359" i="1" s="1"/>
  <c r="S359" i="1" s="1"/>
  <c r="T359" i="1" s="1"/>
  <c r="U359" i="1" s="1"/>
  <c r="V359" i="1" s="1"/>
  <c r="W359" i="1" s="1"/>
  <c r="X359" i="1" s="1"/>
  <c r="Y359" i="1" s="1"/>
  <c r="Z359" i="1" s="1"/>
  <c r="D359" i="1"/>
  <c r="E359" i="1" s="1"/>
  <c r="F359" i="1" s="1"/>
  <c r="G359" i="1" s="1"/>
  <c r="H359" i="1" s="1"/>
  <c r="I359" i="1" s="1"/>
  <c r="J359" i="1" s="1"/>
  <c r="K359" i="1" s="1"/>
  <c r="L359" i="1" s="1"/>
  <c r="M359" i="1" s="1"/>
  <c r="N359" i="1" s="1"/>
  <c r="AZ358" i="1"/>
  <c r="BA358" i="1" s="1"/>
  <c r="BB358" i="1" s="1"/>
  <c r="BC358" i="1" s="1"/>
  <c r="BD358" i="1" s="1"/>
  <c r="BE358" i="1" s="1"/>
  <c r="BF358" i="1" s="1"/>
  <c r="BG358" i="1" s="1"/>
  <c r="BH358" i="1" s="1"/>
  <c r="BI358" i="1" s="1"/>
  <c r="BJ358" i="1" s="1"/>
  <c r="AN358" i="1"/>
  <c r="AO358" i="1" s="1"/>
  <c r="AP358" i="1" s="1"/>
  <c r="AQ358" i="1" s="1"/>
  <c r="AR358" i="1" s="1"/>
  <c r="AS358" i="1" s="1"/>
  <c r="AT358" i="1" s="1"/>
  <c r="AU358" i="1" s="1"/>
  <c r="AV358" i="1" s="1"/>
  <c r="AW358" i="1" s="1"/>
  <c r="AX358" i="1" s="1"/>
  <c r="AB358" i="1"/>
  <c r="AC358" i="1" s="1"/>
  <c r="AD358" i="1" s="1"/>
  <c r="AE358" i="1" s="1"/>
  <c r="AF358" i="1" s="1"/>
  <c r="AG358" i="1" s="1"/>
  <c r="AH358" i="1" s="1"/>
  <c r="AI358" i="1" s="1"/>
  <c r="AJ358" i="1" s="1"/>
  <c r="AK358" i="1" s="1"/>
  <c r="AL358" i="1" s="1"/>
  <c r="P358" i="1"/>
  <c r="Q358" i="1" s="1"/>
  <c r="R358" i="1" s="1"/>
  <c r="S358" i="1" s="1"/>
  <c r="T358" i="1" s="1"/>
  <c r="U358" i="1" s="1"/>
  <c r="V358" i="1" s="1"/>
  <c r="W358" i="1" s="1"/>
  <c r="X358" i="1" s="1"/>
  <c r="Y358" i="1" s="1"/>
  <c r="Z358" i="1" s="1"/>
  <c r="D358" i="1"/>
  <c r="E358" i="1" s="1"/>
  <c r="F358" i="1" s="1"/>
  <c r="G358" i="1" s="1"/>
  <c r="H358" i="1" s="1"/>
  <c r="I358" i="1" s="1"/>
  <c r="J358" i="1" s="1"/>
  <c r="K358" i="1" s="1"/>
  <c r="L358" i="1" s="1"/>
  <c r="M358" i="1" s="1"/>
  <c r="N358" i="1" s="1"/>
  <c r="AZ357" i="1"/>
  <c r="BA357" i="1" s="1"/>
  <c r="BB357" i="1" s="1"/>
  <c r="BC357" i="1" s="1"/>
  <c r="BD357" i="1" s="1"/>
  <c r="BE357" i="1" s="1"/>
  <c r="BF357" i="1" s="1"/>
  <c r="BG357" i="1" s="1"/>
  <c r="BH357" i="1" s="1"/>
  <c r="BI357" i="1" s="1"/>
  <c r="BJ357" i="1" s="1"/>
  <c r="AN357" i="1"/>
  <c r="AO357" i="1" s="1"/>
  <c r="AP357" i="1" s="1"/>
  <c r="AQ357" i="1" s="1"/>
  <c r="AR357" i="1" s="1"/>
  <c r="AS357" i="1" s="1"/>
  <c r="AT357" i="1" s="1"/>
  <c r="AU357" i="1" s="1"/>
  <c r="AV357" i="1" s="1"/>
  <c r="AW357" i="1" s="1"/>
  <c r="AX357" i="1" s="1"/>
  <c r="AB357" i="1"/>
  <c r="AC357" i="1" s="1"/>
  <c r="AD357" i="1" s="1"/>
  <c r="AE357" i="1" s="1"/>
  <c r="AF357" i="1" s="1"/>
  <c r="AG357" i="1" s="1"/>
  <c r="AH357" i="1" s="1"/>
  <c r="AI357" i="1" s="1"/>
  <c r="AJ357" i="1" s="1"/>
  <c r="AK357" i="1" s="1"/>
  <c r="AL357" i="1" s="1"/>
  <c r="P357" i="1"/>
  <c r="Q357" i="1" s="1"/>
  <c r="R357" i="1" s="1"/>
  <c r="S357" i="1" s="1"/>
  <c r="T357" i="1" s="1"/>
  <c r="U357" i="1" s="1"/>
  <c r="V357" i="1" s="1"/>
  <c r="W357" i="1" s="1"/>
  <c r="X357" i="1" s="1"/>
  <c r="Y357" i="1" s="1"/>
  <c r="Z357" i="1" s="1"/>
  <c r="D357" i="1"/>
  <c r="E357" i="1" s="1"/>
  <c r="F357" i="1" s="1"/>
  <c r="G357" i="1" s="1"/>
  <c r="H357" i="1" s="1"/>
  <c r="I357" i="1" s="1"/>
  <c r="J357" i="1" s="1"/>
  <c r="K357" i="1" s="1"/>
  <c r="L357" i="1" s="1"/>
  <c r="M357" i="1" s="1"/>
  <c r="N357" i="1" s="1"/>
  <c r="AZ356" i="1"/>
  <c r="BA356" i="1"/>
  <c r="BB356" i="1" s="1"/>
  <c r="BC356" i="1" s="1"/>
  <c r="BD356" i="1" s="1"/>
  <c r="BE356" i="1" s="1"/>
  <c r="BF356" i="1" s="1"/>
  <c r="BG356" i="1" s="1"/>
  <c r="BH356" i="1" s="1"/>
  <c r="BI356" i="1" s="1"/>
  <c r="BJ356" i="1" s="1"/>
  <c r="AN356" i="1"/>
  <c r="AO356" i="1"/>
  <c r="AP356" i="1" s="1"/>
  <c r="AQ356" i="1" s="1"/>
  <c r="AR356" i="1" s="1"/>
  <c r="AS356" i="1" s="1"/>
  <c r="AT356" i="1" s="1"/>
  <c r="AU356" i="1" s="1"/>
  <c r="AV356" i="1" s="1"/>
  <c r="AW356" i="1" s="1"/>
  <c r="AX356" i="1" s="1"/>
  <c r="AB356" i="1"/>
  <c r="AC356" i="1" s="1"/>
  <c r="AD356" i="1" s="1"/>
  <c r="AE356" i="1" s="1"/>
  <c r="AF356" i="1" s="1"/>
  <c r="AG356" i="1" s="1"/>
  <c r="AH356" i="1" s="1"/>
  <c r="AI356" i="1" s="1"/>
  <c r="AJ356" i="1" s="1"/>
  <c r="AK356" i="1" s="1"/>
  <c r="AL356" i="1" s="1"/>
  <c r="P356" i="1"/>
  <c r="Q356" i="1" s="1"/>
  <c r="R356" i="1" s="1"/>
  <c r="S356" i="1" s="1"/>
  <c r="T356" i="1" s="1"/>
  <c r="U356" i="1" s="1"/>
  <c r="V356" i="1" s="1"/>
  <c r="W356" i="1" s="1"/>
  <c r="X356" i="1" s="1"/>
  <c r="Y356" i="1" s="1"/>
  <c r="Z356" i="1" s="1"/>
  <c r="D356" i="1"/>
  <c r="E356" i="1"/>
  <c r="F356" i="1" s="1"/>
  <c r="G356" i="1" s="1"/>
  <c r="H356" i="1" s="1"/>
  <c r="I356" i="1" s="1"/>
  <c r="J356" i="1" s="1"/>
  <c r="K356" i="1" s="1"/>
  <c r="L356" i="1" s="1"/>
  <c r="M356" i="1" s="1"/>
  <c r="N356" i="1" s="1"/>
  <c r="AZ355" i="1"/>
  <c r="BA355" i="1"/>
  <c r="BB355" i="1" s="1"/>
  <c r="BC355" i="1" s="1"/>
  <c r="BD355" i="1" s="1"/>
  <c r="BE355" i="1" s="1"/>
  <c r="BF355" i="1" s="1"/>
  <c r="BG355" i="1" s="1"/>
  <c r="BH355" i="1" s="1"/>
  <c r="BI355" i="1" s="1"/>
  <c r="BJ355" i="1" s="1"/>
  <c r="AN355" i="1"/>
  <c r="AO355" i="1"/>
  <c r="AP355" i="1" s="1"/>
  <c r="AQ355" i="1" s="1"/>
  <c r="AR355" i="1" s="1"/>
  <c r="AS355" i="1" s="1"/>
  <c r="AT355" i="1" s="1"/>
  <c r="AU355" i="1" s="1"/>
  <c r="AV355" i="1" s="1"/>
  <c r="AW355" i="1" s="1"/>
  <c r="AX355" i="1" s="1"/>
  <c r="AB355" i="1"/>
  <c r="AC355" i="1" s="1"/>
  <c r="AD355" i="1" s="1"/>
  <c r="AE355" i="1" s="1"/>
  <c r="AF355" i="1"/>
  <c r="AG355" i="1" s="1"/>
  <c r="AH355" i="1" s="1"/>
  <c r="AI355" i="1" s="1"/>
  <c r="AJ355" i="1" s="1"/>
  <c r="AK355" i="1" s="1"/>
  <c r="AL355" i="1" s="1"/>
  <c r="P355" i="1"/>
  <c r="Q355" i="1"/>
  <c r="R355" i="1" s="1"/>
  <c r="S355" i="1" s="1"/>
  <c r="T355" i="1" s="1"/>
  <c r="U355" i="1" s="1"/>
  <c r="V355" i="1" s="1"/>
  <c r="W355" i="1" s="1"/>
  <c r="X355" i="1" s="1"/>
  <c r="Y355" i="1" s="1"/>
  <c r="Z355" i="1" s="1"/>
  <c r="D355" i="1"/>
  <c r="E355" i="1" s="1"/>
  <c r="F355" i="1" s="1"/>
  <c r="G355" i="1" s="1"/>
  <c r="H355" i="1" s="1"/>
  <c r="I355" i="1" s="1"/>
  <c r="J355" i="1" s="1"/>
  <c r="K355" i="1" s="1"/>
  <c r="L355" i="1" s="1"/>
  <c r="M355" i="1" s="1"/>
  <c r="N355" i="1" s="1"/>
  <c r="AZ354" i="1"/>
  <c r="BA354" i="1" s="1"/>
  <c r="BB354" i="1" s="1"/>
  <c r="BC354" i="1" s="1"/>
  <c r="BD354" i="1" s="1"/>
  <c r="BE354" i="1" s="1"/>
  <c r="BF354" i="1" s="1"/>
  <c r="BG354" i="1" s="1"/>
  <c r="BH354" i="1" s="1"/>
  <c r="BI354" i="1" s="1"/>
  <c r="BJ354" i="1" s="1"/>
  <c r="AN354" i="1"/>
  <c r="AO354" i="1" s="1"/>
  <c r="AP354" i="1" s="1"/>
  <c r="AQ354" i="1" s="1"/>
  <c r="AR354" i="1" s="1"/>
  <c r="AS354" i="1" s="1"/>
  <c r="AT354" i="1" s="1"/>
  <c r="AU354" i="1" s="1"/>
  <c r="AV354" i="1" s="1"/>
  <c r="AW354" i="1" s="1"/>
  <c r="AX354" i="1" s="1"/>
  <c r="AB354" i="1"/>
  <c r="AC354" i="1" s="1"/>
  <c r="AD354" i="1" s="1"/>
  <c r="AE354" i="1" s="1"/>
  <c r="AF354" i="1" s="1"/>
  <c r="AG354" i="1" s="1"/>
  <c r="AH354" i="1" s="1"/>
  <c r="AI354" i="1" s="1"/>
  <c r="AJ354" i="1" s="1"/>
  <c r="AK354" i="1" s="1"/>
  <c r="AL354" i="1" s="1"/>
  <c r="P354" i="1"/>
  <c r="Q354" i="1" s="1"/>
  <c r="R354" i="1" s="1"/>
  <c r="S354" i="1" s="1"/>
  <c r="T354" i="1" s="1"/>
  <c r="U354" i="1" s="1"/>
  <c r="V354" i="1" s="1"/>
  <c r="W354" i="1" s="1"/>
  <c r="X354" i="1" s="1"/>
  <c r="Y354" i="1" s="1"/>
  <c r="Z354" i="1" s="1"/>
  <c r="D354" i="1"/>
  <c r="E354" i="1" s="1"/>
  <c r="F354" i="1" s="1"/>
  <c r="G354" i="1" s="1"/>
  <c r="H354" i="1" s="1"/>
  <c r="I354" i="1" s="1"/>
  <c r="J354" i="1" s="1"/>
  <c r="K354" i="1" s="1"/>
  <c r="L354" i="1" s="1"/>
  <c r="M354" i="1" s="1"/>
  <c r="N354" i="1" s="1"/>
  <c r="AZ353" i="1"/>
  <c r="BA353" i="1" s="1"/>
  <c r="BB353" i="1" s="1"/>
  <c r="BC353" i="1" s="1"/>
  <c r="BD353" i="1" s="1"/>
  <c r="BE353" i="1" s="1"/>
  <c r="BF353" i="1" s="1"/>
  <c r="BG353" i="1" s="1"/>
  <c r="BH353" i="1" s="1"/>
  <c r="BI353" i="1" s="1"/>
  <c r="BJ353" i="1" s="1"/>
  <c r="AN353" i="1"/>
  <c r="AO353" i="1" s="1"/>
  <c r="AP353" i="1" s="1"/>
  <c r="AQ353" i="1" s="1"/>
  <c r="AR353" i="1" s="1"/>
  <c r="AS353" i="1" s="1"/>
  <c r="AT353" i="1" s="1"/>
  <c r="AU353" i="1" s="1"/>
  <c r="AV353" i="1" s="1"/>
  <c r="AW353" i="1" s="1"/>
  <c r="AX353" i="1" s="1"/>
  <c r="AB353" i="1"/>
  <c r="AC353" i="1" s="1"/>
  <c r="AD353" i="1" s="1"/>
  <c r="AE353" i="1" s="1"/>
  <c r="AF353" i="1" s="1"/>
  <c r="AG353" i="1" s="1"/>
  <c r="AH353" i="1" s="1"/>
  <c r="AI353" i="1" s="1"/>
  <c r="AJ353" i="1" s="1"/>
  <c r="AK353" i="1" s="1"/>
  <c r="AL353" i="1" s="1"/>
  <c r="P353" i="1"/>
  <c r="Q353" i="1" s="1"/>
  <c r="R353" i="1" s="1"/>
  <c r="S353" i="1" s="1"/>
  <c r="T353" i="1" s="1"/>
  <c r="U353" i="1" s="1"/>
  <c r="V353" i="1" s="1"/>
  <c r="W353" i="1" s="1"/>
  <c r="X353" i="1" s="1"/>
  <c r="Y353" i="1" s="1"/>
  <c r="Z353" i="1" s="1"/>
  <c r="D353" i="1"/>
  <c r="E353" i="1" s="1"/>
  <c r="F353" i="1" s="1"/>
  <c r="G353" i="1" s="1"/>
  <c r="H353" i="1" s="1"/>
  <c r="I353" i="1" s="1"/>
  <c r="J353" i="1" s="1"/>
  <c r="K353" i="1" s="1"/>
  <c r="L353" i="1" s="1"/>
  <c r="M353" i="1" s="1"/>
  <c r="N353" i="1" s="1"/>
  <c r="AZ352" i="1"/>
  <c r="BA352" i="1" s="1"/>
  <c r="BB352" i="1" s="1"/>
  <c r="BC352" i="1" s="1"/>
  <c r="BD352" i="1" s="1"/>
  <c r="BE352" i="1" s="1"/>
  <c r="BF352" i="1" s="1"/>
  <c r="BG352" i="1" s="1"/>
  <c r="BH352" i="1" s="1"/>
  <c r="BI352" i="1" s="1"/>
  <c r="BJ352" i="1" s="1"/>
  <c r="AN352" i="1"/>
  <c r="AO352" i="1" s="1"/>
  <c r="AP352" i="1" s="1"/>
  <c r="AQ352" i="1" s="1"/>
  <c r="AR352" i="1" s="1"/>
  <c r="AS352" i="1" s="1"/>
  <c r="AT352" i="1" s="1"/>
  <c r="AU352" i="1" s="1"/>
  <c r="AV352" i="1" s="1"/>
  <c r="AW352" i="1" s="1"/>
  <c r="AX352" i="1" s="1"/>
  <c r="AB352" i="1"/>
  <c r="AC352" i="1" s="1"/>
  <c r="AD352" i="1" s="1"/>
  <c r="AE352" i="1" s="1"/>
  <c r="AF352" i="1" s="1"/>
  <c r="AG352" i="1" s="1"/>
  <c r="AH352" i="1" s="1"/>
  <c r="AI352" i="1" s="1"/>
  <c r="AJ352" i="1" s="1"/>
  <c r="AK352" i="1" s="1"/>
  <c r="AL352" i="1" s="1"/>
  <c r="P352" i="1"/>
  <c r="Q352" i="1" s="1"/>
  <c r="R352" i="1" s="1"/>
  <c r="S352" i="1" s="1"/>
  <c r="T352" i="1" s="1"/>
  <c r="U352" i="1" s="1"/>
  <c r="V352" i="1" s="1"/>
  <c r="W352" i="1" s="1"/>
  <c r="X352" i="1" s="1"/>
  <c r="Y352" i="1" s="1"/>
  <c r="Z352" i="1" s="1"/>
  <c r="D352" i="1"/>
  <c r="E352" i="1" s="1"/>
  <c r="F352" i="1" s="1"/>
  <c r="G352" i="1" s="1"/>
  <c r="H352" i="1" s="1"/>
  <c r="I352" i="1" s="1"/>
  <c r="J352" i="1" s="1"/>
  <c r="K352" i="1" s="1"/>
  <c r="L352" i="1" s="1"/>
  <c r="M352" i="1" s="1"/>
  <c r="N352" i="1" s="1"/>
  <c r="AZ345" i="1"/>
  <c r="BA345" i="1" s="1"/>
  <c r="BB345" i="1" s="1"/>
  <c r="BC345" i="1" s="1"/>
  <c r="BD345" i="1" s="1"/>
  <c r="BE345" i="1" s="1"/>
  <c r="BF345" i="1" s="1"/>
  <c r="BG345" i="1" s="1"/>
  <c r="BH345" i="1" s="1"/>
  <c r="BI345" i="1" s="1"/>
  <c r="BJ345" i="1" s="1"/>
  <c r="AN345" i="1"/>
  <c r="AO345" i="1" s="1"/>
  <c r="AP345" i="1" s="1"/>
  <c r="AQ345" i="1" s="1"/>
  <c r="AR345" i="1" s="1"/>
  <c r="AS345" i="1" s="1"/>
  <c r="AT345" i="1" s="1"/>
  <c r="AU345" i="1" s="1"/>
  <c r="AV345" i="1" s="1"/>
  <c r="AW345" i="1" s="1"/>
  <c r="AX345" i="1" s="1"/>
  <c r="AB345" i="1"/>
  <c r="AC345" i="1" s="1"/>
  <c r="AD345" i="1" s="1"/>
  <c r="AE345" i="1" s="1"/>
  <c r="AF345" i="1" s="1"/>
  <c r="AG345" i="1" s="1"/>
  <c r="AH345" i="1" s="1"/>
  <c r="AI345" i="1" s="1"/>
  <c r="AJ345" i="1" s="1"/>
  <c r="AK345" i="1" s="1"/>
  <c r="AL345" i="1" s="1"/>
  <c r="P345" i="1"/>
  <c r="Q345" i="1" s="1"/>
  <c r="R345" i="1" s="1"/>
  <c r="S345" i="1" s="1"/>
  <c r="T345" i="1" s="1"/>
  <c r="U345" i="1" s="1"/>
  <c r="V345" i="1" s="1"/>
  <c r="W345" i="1" s="1"/>
  <c r="X345" i="1" s="1"/>
  <c r="Y345" i="1" s="1"/>
  <c r="Z345" i="1" s="1"/>
  <c r="D345" i="1"/>
  <c r="E345" i="1" s="1"/>
  <c r="F345" i="1" s="1"/>
  <c r="G345" i="1" s="1"/>
  <c r="H345" i="1" s="1"/>
  <c r="I345" i="1" s="1"/>
  <c r="J345" i="1" s="1"/>
  <c r="K345" i="1" s="1"/>
  <c r="L345" i="1" s="1"/>
  <c r="M345" i="1" s="1"/>
  <c r="N345" i="1" s="1"/>
  <c r="AZ344" i="1"/>
  <c r="BA344" i="1" s="1"/>
  <c r="BB344" i="1" s="1"/>
  <c r="BC344" i="1" s="1"/>
  <c r="BD344" i="1" s="1"/>
  <c r="BE344" i="1" s="1"/>
  <c r="BF344" i="1" s="1"/>
  <c r="BG344" i="1" s="1"/>
  <c r="BH344" i="1" s="1"/>
  <c r="BI344" i="1" s="1"/>
  <c r="BJ344" i="1" s="1"/>
  <c r="AN344" i="1"/>
  <c r="AO344" i="1" s="1"/>
  <c r="AP344" i="1" s="1"/>
  <c r="AQ344" i="1" s="1"/>
  <c r="AR344" i="1" s="1"/>
  <c r="AS344" i="1" s="1"/>
  <c r="AT344" i="1" s="1"/>
  <c r="AU344" i="1" s="1"/>
  <c r="AV344" i="1" s="1"/>
  <c r="AW344" i="1" s="1"/>
  <c r="AX344" i="1" s="1"/>
  <c r="AB344" i="1"/>
  <c r="AC344" i="1" s="1"/>
  <c r="AD344" i="1" s="1"/>
  <c r="AE344" i="1" s="1"/>
  <c r="AF344" i="1" s="1"/>
  <c r="AG344" i="1" s="1"/>
  <c r="AH344" i="1" s="1"/>
  <c r="AI344" i="1" s="1"/>
  <c r="AJ344" i="1" s="1"/>
  <c r="AK344" i="1" s="1"/>
  <c r="AL344" i="1" s="1"/>
  <c r="P344" i="1"/>
  <c r="Q344" i="1" s="1"/>
  <c r="R344" i="1" s="1"/>
  <c r="S344" i="1" s="1"/>
  <c r="T344" i="1" s="1"/>
  <c r="U344" i="1" s="1"/>
  <c r="V344" i="1" s="1"/>
  <c r="W344" i="1" s="1"/>
  <c r="X344" i="1" s="1"/>
  <c r="Y344" i="1" s="1"/>
  <c r="Z344" i="1" s="1"/>
  <c r="D344" i="1"/>
  <c r="E344" i="1" s="1"/>
  <c r="F344" i="1" s="1"/>
  <c r="G344" i="1" s="1"/>
  <c r="H344" i="1" s="1"/>
  <c r="I344" i="1" s="1"/>
  <c r="J344" i="1" s="1"/>
  <c r="K344" i="1" s="1"/>
  <c r="L344" i="1" s="1"/>
  <c r="M344" i="1" s="1"/>
  <c r="N344" i="1" s="1"/>
  <c r="AZ343" i="1"/>
  <c r="BA343" i="1" s="1"/>
  <c r="BB343" i="1" s="1"/>
  <c r="BC343" i="1" s="1"/>
  <c r="BD343" i="1" s="1"/>
  <c r="BE343" i="1" s="1"/>
  <c r="BF343" i="1" s="1"/>
  <c r="BG343" i="1" s="1"/>
  <c r="BH343" i="1" s="1"/>
  <c r="BI343" i="1" s="1"/>
  <c r="BJ343" i="1" s="1"/>
  <c r="AN343" i="1"/>
  <c r="AO343" i="1" s="1"/>
  <c r="AP343" i="1" s="1"/>
  <c r="AQ343" i="1" s="1"/>
  <c r="AR343" i="1" s="1"/>
  <c r="AS343" i="1" s="1"/>
  <c r="AT343" i="1" s="1"/>
  <c r="AU343" i="1" s="1"/>
  <c r="AV343" i="1" s="1"/>
  <c r="AW343" i="1" s="1"/>
  <c r="AX343" i="1" s="1"/>
  <c r="AB343" i="1"/>
  <c r="AC343" i="1" s="1"/>
  <c r="AD343" i="1" s="1"/>
  <c r="AE343" i="1" s="1"/>
  <c r="AF343" i="1" s="1"/>
  <c r="AG343" i="1" s="1"/>
  <c r="AH343" i="1" s="1"/>
  <c r="AI343" i="1" s="1"/>
  <c r="AJ343" i="1" s="1"/>
  <c r="AK343" i="1" s="1"/>
  <c r="AL343" i="1" s="1"/>
  <c r="P343" i="1"/>
  <c r="Q343" i="1" s="1"/>
  <c r="R343" i="1" s="1"/>
  <c r="S343" i="1" s="1"/>
  <c r="T343" i="1" s="1"/>
  <c r="U343" i="1" s="1"/>
  <c r="V343" i="1" s="1"/>
  <c r="W343" i="1" s="1"/>
  <c r="X343" i="1" s="1"/>
  <c r="Y343" i="1" s="1"/>
  <c r="Z343" i="1" s="1"/>
  <c r="D343" i="1"/>
  <c r="E343" i="1" s="1"/>
  <c r="F343" i="1" s="1"/>
  <c r="G343" i="1" s="1"/>
  <c r="H343" i="1" s="1"/>
  <c r="I343" i="1" s="1"/>
  <c r="J343" i="1" s="1"/>
  <c r="K343" i="1" s="1"/>
  <c r="L343" i="1" s="1"/>
  <c r="M343" i="1" s="1"/>
  <c r="N343" i="1" s="1"/>
  <c r="AZ342" i="1"/>
  <c r="BA342" i="1"/>
  <c r="BB342" i="1" s="1"/>
  <c r="BC342" i="1" s="1"/>
  <c r="BD342" i="1" s="1"/>
  <c r="BE342" i="1" s="1"/>
  <c r="BF342" i="1" s="1"/>
  <c r="BG342" i="1" s="1"/>
  <c r="BH342" i="1" s="1"/>
  <c r="BI342" i="1" s="1"/>
  <c r="BJ342" i="1" s="1"/>
  <c r="AN342" i="1"/>
  <c r="AO342" i="1" s="1"/>
  <c r="AP342" i="1" s="1"/>
  <c r="AQ342" i="1" s="1"/>
  <c r="AR342" i="1" s="1"/>
  <c r="AS342" i="1" s="1"/>
  <c r="AT342" i="1" s="1"/>
  <c r="AU342" i="1" s="1"/>
  <c r="AV342" i="1" s="1"/>
  <c r="AW342" i="1" s="1"/>
  <c r="AX342" i="1" s="1"/>
  <c r="AB342" i="1"/>
  <c r="AC342" i="1" s="1"/>
  <c r="AD342" i="1" s="1"/>
  <c r="AE342" i="1" s="1"/>
  <c r="AF342" i="1" s="1"/>
  <c r="AG342" i="1" s="1"/>
  <c r="AH342" i="1" s="1"/>
  <c r="AI342" i="1" s="1"/>
  <c r="AJ342" i="1" s="1"/>
  <c r="AK342" i="1" s="1"/>
  <c r="AL342" i="1" s="1"/>
  <c r="P342" i="1"/>
  <c r="Q342" i="1" s="1"/>
  <c r="R342" i="1" s="1"/>
  <c r="S342" i="1" s="1"/>
  <c r="T342" i="1" s="1"/>
  <c r="U342" i="1" s="1"/>
  <c r="V342" i="1" s="1"/>
  <c r="W342" i="1" s="1"/>
  <c r="X342" i="1" s="1"/>
  <c r="Y342" i="1" s="1"/>
  <c r="Z342" i="1" s="1"/>
  <c r="D342" i="1"/>
  <c r="E342" i="1" s="1"/>
  <c r="F342" i="1" s="1"/>
  <c r="G342" i="1" s="1"/>
  <c r="H342" i="1" s="1"/>
  <c r="I342" i="1" s="1"/>
  <c r="J342" i="1" s="1"/>
  <c r="K342" i="1" s="1"/>
  <c r="L342" i="1" s="1"/>
  <c r="M342" i="1" s="1"/>
  <c r="N342" i="1" s="1"/>
  <c r="AZ341" i="1"/>
  <c r="BA341" i="1" s="1"/>
  <c r="BB341" i="1" s="1"/>
  <c r="BC341" i="1" s="1"/>
  <c r="BD341" i="1" s="1"/>
  <c r="BE341" i="1" s="1"/>
  <c r="BF341" i="1" s="1"/>
  <c r="BG341" i="1" s="1"/>
  <c r="BH341" i="1" s="1"/>
  <c r="BI341" i="1" s="1"/>
  <c r="BJ341" i="1" s="1"/>
  <c r="AN341" i="1"/>
  <c r="AO341" i="1" s="1"/>
  <c r="AP341" i="1" s="1"/>
  <c r="AQ341" i="1" s="1"/>
  <c r="AR341" i="1" s="1"/>
  <c r="AS341" i="1" s="1"/>
  <c r="AT341" i="1" s="1"/>
  <c r="AU341" i="1" s="1"/>
  <c r="AV341" i="1" s="1"/>
  <c r="AW341" i="1" s="1"/>
  <c r="AX341" i="1" s="1"/>
  <c r="AB341" i="1"/>
  <c r="AC341" i="1" s="1"/>
  <c r="AD341" i="1" s="1"/>
  <c r="AE341" i="1" s="1"/>
  <c r="AF341" i="1" s="1"/>
  <c r="AG341" i="1" s="1"/>
  <c r="AH341" i="1" s="1"/>
  <c r="AI341" i="1" s="1"/>
  <c r="AJ341" i="1" s="1"/>
  <c r="AK341" i="1" s="1"/>
  <c r="AL341" i="1" s="1"/>
  <c r="P341" i="1"/>
  <c r="Q341" i="1" s="1"/>
  <c r="R341" i="1" s="1"/>
  <c r="S341" i="1" s="1"/>
  <c r="T341" i="1" s="1"/>
  <c r="U341" i="1" s="1"/>
  <c r="V341" i="1" s="1"/>
  <c r="W341" i="1" s="1"/>
  <c r="X341" i="1" s="1"/>
  <c r="Y341" i="1" s="1"/>
  <c r="Z341" i="1" s="1"/>
  <c r="D341" i="1"/>
  <c r="E341" i="1" s="1"/>
  <c r="F341" i="1" s="1"/>
  <c r="G341" i="1" s="1"/>
  <c r="H341" i="1" s="1"/>
  <c r="I341" i="1" s="1"/>
  <c r="J341" i="1" s="1"/>
  <c r="K341" i="1" s="1"/>
  <c r="L341" i="1" s="1"/>
  <c r="M341" i="1" s="1"/>
  <c r="N341" i="1" s="1"/>
  <c r="AZ340" i="1"/>
  <c r="BA340" i="1" s="1"/>
  <c r="BB340" i="1" s="1"/>
  <c r="BC340" i="1" s="1"/>
  <c r="BD340" i="1" s="1"/>
  <c r="BE340" i="1" s="1"/>
  <c r="BF340" i="1" s="1"/>
  <c r="BG340" i="1" s="1"/>
  <c r="BH340" i="1" s="1"/>
  <c r="BI340" i="1" s="1"/>
  <c r="BJ340" i="1" s="1"/>
  <c r="AN340" i="1"/>
  <c r="AO340" i="1" s="1"/>
  <c r="AP340" i="1" s="1"/>
  <c r="AQ340" i="1" s="1"/>
  <c r="AR340" i="1" s="1"/>
  <c r="AS340" i="1" s="1"/>
  <c r="AT340" i="1" s="1"/>
  <c r="AU340" i="1" s="1"/>
  <c r="AV340" i="1" s="1"/>
  <c r="AW340" i="1" s="1"/>
  <c r="AX340" i="1" s="1"/>
  <c r="AB340" i="1"/>
  <c r="AC340" i="1" s="1"/>
  <c r="AD340" i="1" s="1"/>
  <c r="AE340" i="1" s="1"/>
  <c r="AF340" i="1" s="1"/>
  <c r="AG340" i="1" s="1"/>
  <c r="AH340" i="1" s="1"/>
  <c r="AI340" i="1" s="1"/>
  <c r="AJ340" i="1" s="1"/>
  <c r="AK340" i="1" s="1"/>
  <c r="AL340" i="1" s="1"/>
  <c r="P340" i="1"/>
  <c r="Q340" i="1" s="1"/>
  <c r="R340" i="1" s="1"/>
  <c r="S340" i="1" s="1"/>
  <c r="T340" i="1" s="1"/>
  <c r="U340" i="1" s="1"/>
  <c r="V340" i="1" s="1"/>
  <c r="W340" i="1" s="1"/>
  <c r="X340" i="1" s="1"/>
  <c r="Y340" i="1" s="1"/>
  <c r="Z340" i="1" s="1"/>
  <c r="D340" i="1"/>
  <c r="E340" i="1" s="1"/>
  <c r="F340" i="1" s="1"/>
  <c r="G340" i="1" s="1"/>
  <c r="H340" i="1" s="1"/>
  <c r="I340" i="1" s="1"/>
  <c r="J340" i="1" s="1"/>
  <c r="K340" i="1" s="1"/>
  <c r="L340" i="1" s="1"/>
  <c r="M340" i="1" s="1"/>
  <c r="N340" i="1" s="1"/>
  <c r="AZ339" i="1"/>
  <c r="BA339" i="1" s="1"/>
  <c r="BB339" i="1" s="1"/>
  <c r="BC339" i="1" s="1"/>
  <c r="BD339" i="1" s="1"/>
  <c r="BE339" i="1" s="1"/>
  <c r="BF339" i="1" s="1"/>
  <c r="BG339" i="1" s="1"/>
  <c r="BH339" i="1" s="1"/>
  <c r="BI339" i="1" s="1"/>
  <c r="BJ339" i="1" s="1"/>
  <c r="AN339" i="1"/>
  <c r="AO339" i="1"/>
  <c r="AP339" i="1" s="1"/>
  <c r="AQ339" i="1" s="1"/>
  <c r="AR339" i="1" s="1"/>
  <c r="AS339" i="1" s="1"/>
  <c r="AT339" i="1" s="1"/>
  <c r="AU339" i="1" s="1"/>
  <c r="AV339" i="1" s="1"/>
  <c r="AW339" i="1" s="1"/>
  <c r="AX339" i="1" s="1"/>
  <c r="AB339" i="1"/>
  <c r="AC339" i="1" s="1"/>
  <c r="AD339" i="1" s="1"/>
  <c r="AE339" i="1" s="1"/>
  <c r="AF339" i="1" s="1"/>
  <c r="AG339" i="1" s="1"/>
  <c r="AH339" i="1" s="1"/>
  <c r="AI339" i="1" s="1"/>
  <c r="AJ339" i="1" s="1"/>
  <c r="AK339" i="1" s="1"/>
  <c r="AL339" i="1"/>
  <c r="P339" i="1"/>
  <c r="Q339" i="1"/>
  <c r="R339" i="1" s="1"/>
  <c r="S339" i="1" s="1"/>
  <c r="T339" i="1" s="1"/>
  <c r="U339" i="1" s="1"/>
  <c r="V339" i="1" s="1"/>
  <c r="W339" i="1" s="1"/>
  <c r="X339" i="1" s="1"/>
  <c r="Y339" i="1" s="1"/>
  <c r="Z339" i="1" s="1"/>
  <c r="D339" i="1"/>
  <c r="E339" i="1" s="1"/>
  <c r="F339" i="1" s="1"/>
  <c r="G339" i="1" s="1"/>
  <c r="H339" i="1" s="1"/>
  <c r="I339" i="1" s="1"/>
  <c r="J339" i="1" s="1"/>
  <c r="K339" i="1" s="1"/>
  <c r="L339" i="1" s="1"/>
  <c r="M339" i="1" s="1"/>
  <c r="N339" i="1" s="1"/>
  <c r="AZ338" i="1"/>
  <c r="BA338" i="1" s="1"/>
  <c r="BB338" i="1" s="1"/>
  <c r="BC338" i="1" s="1"/>
  <c r="BD338" i="1" s="1"/>
  <c r="BE338" i="1" s="1"/>
  <c r="BF338" i="1" s="1"/>
  <c r="BG338" i="1" s="1"/>
  <c r="BH338" i="1" s="1"/>
  <c r="BI338" i="1" s="1"/>
  <c r="BJ338" i="1" s="1"/>
  <c r="AN338" i="1"/>
  <c r="AO338" i="1" s="1"/>
  <c r="AP338" i="1" s="1"/>
  <c r="AQ338" i="1" s="1"/>
  <c r="AR338" i="1" s="1"/>
  <c r="AS338" i="1" s="1"/>
  <c r="AT338" i="1" s="1"/>
  <c r="AU338" i="1" s="1"/>
  <c r="AV338" i="1" s="1"/>
  <c r="AW338" i="1" s="1"/>
  <c r="AX338" i="1" s="1"/>
  <c r="AB338" i="1"/>
  <c r="AC338" i="1" s="1"/>
  <c r="AD338" i="1" s="1"/>
  <c r="AE338" i="1" s="1"/>
  <c r="AF338" i="1" s="1"/>
  <c r="AG338" i="1" s="1"/>
  <c r="AH338" i="1" s="1"/>
  <c r="AI338" i="1" s="1"/>
  <c r="AJ338" i="1" s="1"/>
  <c r="AK338" i="1" s="1"/>
  <c r="AL338" i="1" s="1"/>
  <c r="P338" i="1"/>
  <c r="Q338" i="1" s="1"/>
  <c r="R338" i="1" s="1"/>
  <c r="S338" i="1" s="1"/>
  <c r="T338" i="1" s="1"/>
  <c r="U338" i="1" s="1"/>
  <c r="V338" i="1" s="1"/>
  <c r="W338" i="1" s="1"/>
  <c r="X338" i="1" s="1"/>
  <c r="Y338" i="1" s="1"/>
  <c r="Z338" i="1" s="1"/>
  <c r="D338" i="1"/>
  <c r="E338" i="1" s="1"/>
  <c r="F338" i="1" s="1"/>
  <c r="G338" i="1" s="1"/>
  <c r="H338" i="1" s="1"/>
  <c r="I338" i="1" s="1"/>
  <c r="J338" i="1" s="1"/>
  <c r="K338" i="1" s="1"/>
  <c r="L338" i="1" s="1"/>
  <c r="M338" i="1" s="1"/>
  <c r="N338" i="1" s="1"/>
  <c r="AZ337" i="1"/>
  <c r="BA337" i="1" s="1"/>
  <c r="BB337" i="1" s="1"/>
  <c r="BC337" i="1" s="1"/>
  <c r="BD337" i="1" s="1"/>
  <c r="BE337" i="1" s="1"/>
  <c r="BF337" i="1" s="1"/>
  <c r="BG337" i="1" s="1"/>
  <c r="BH337" i="1" s="1"/>
  <c r="BI337" i="1" s="1"/>
  <c r="BJ337" i="1" s="1"/>
  <c r="AN337" i="1"/>
  <c r="AO337" i="1" s="1"/>
  <c r="AP337" i="1" s="1"/>
  <c r="AQ337" i="1" s="1"/>
  <c r="AR337" i="1" s="1"/>
  <c r="AS337" i="1" s="1"/>
  <c r="AT337" i="1" s="1"/>
  <c r="AU337" i="1" s="1"/>
  <c r="AV337" i="1" s="1"/>
  <c r="AW337" i="1" s="1"/>
  <c r="AX337" i="1" s="1"/>
  <c r="AB337" i="1"/>
  <c r="AC337" i="1" s="1"/>
  <c r="AD337" i="1" s="1"/>
  <c r="AE337" i="1" s="1"/>
  <c r="AF337" i="1" s="1"/>
  <c r="AG337" i="1" s="1"/>
  <c r="AH337" i="1" s="1"/>
  <c r="AI337" i="1" s="1"/>
  <c r="AJ337" i="1" s="1"/>
  <c r="AK337" i="1" s="1"/>
  <c r="AL337" i="1" s="1"/>
  <c r="P337" i="1"/>
  <c r="Q337" i="1" s="1"/>
  <c r="R337" i="1" s="1"/>
  <c r="S337" i="1" s="1"/>
  <c r="T337" i="1" s="1"/>
  <c r="U337" i="1" s="1"/>
  <c r="V337" i="1" s="1"/>
  <c r="W337" i="1" s="1"/>
  <c r="X337" i="1" s="1"/>
  <c r="Y337" i="1" s="1"/>
  <c r="Z337" i="1" s="1"/>
  <c r="D337" i="1"/>
  <c r="E337" i="1" s="1"/>
  <c r="F337" i="1" s="1"/>
  <c r="G337" i="1" s="1"/>
  <c r="H337" i="1" s="1"/>
  <c r="I337" i="1" s="1"/>
  <c r="J337" i="1" s="1"/>
  <c r="K337" i="1" s="1"/>
  <c r="L337" i="1" s="1"/>
  <c r="M337" i="1" s="1"/>
  <c r="N337" i="1" s="1"/>
  <c r="E54" i="6"/>
  <c r="AE429" i="1"/>
  <c r="AQ119" i="8" s="1"/>
  <c r="BB421" i="1"/>
  <c r="BC421" i="1" s="1"/>
  <c r="BO112" i="8" s="1"/>
  <c r="BO1151" i="5" s="1"/>
  <c r="BM112" i="8"/>
  <c r="BM1151" i="5" s="1"/>
  <c r="F404" i="1"/>
  <c r="G404" i="1" s="1"/>
  <c r="H404" i="1" s="1"/>
  <c r="T97" i="8" s="1"/>
  <c r="T862" i="5" s="1"/>
  <c r="Q97" i="8"/>
  <c r="Q862" i="5" s="1"/>
  <c r="AC114" i="8"/>
  <c r="BA112" i="8"/>
  <c r="BA1151" i="5" s="1"/>
  <c r="Q111" i="8"/>
  <c r="Q1118" i="5" s="1"/>
  <c r="Q1122" i="5" s="1"/>
  <c r="Q104" i="8"/>
  <c r="Q979" i="5" s="1"/>
  <c r="G436" i="1"/>
  <c r="S128" i="8" s="1"/>
  <c r="R426" i="1"/>
  <c r="AD117" i="8" s="1"/>
  <c r="AD1235" i="5" s="1"/>
  <c r="AC117" i="8"/>
  <c r="AC1235" i="5" s="1"/>
  <c r="F423" i="1"/>
  <c r="R114" i="8" s="1"/>
  <c r="Q114" i="8"/>
  <c r="AD421" i="1"/>
  <c r="AP112" i="8" s="1"/>
  <c r="AP1151" i="5" s="1"/>
  <c r="AO112" i="8"/>
  <c r="AO1151" i="5" s="1"/>
  <c r="BB419" i="1"/>
  <c r="BN110" i="8" s="1"/>
  <c r="BN1117" i="5" s="1"/>
  <c r="BM110" i="8"/>
  <c r="BM1117" i="5" s="1"/>
  <c r="F402" i="1"/>
  <c r="R95" i="8" s="1"/>
  <c r="R830" i="5" s="1"/>
  <c r="Q95" i="8"/>
  <c r="Q830" i="5" s="1"/>
  <c r="F426" i="1"/>
  <c r="R117" i="8" s="1"/>
  <c r="R1235" i="5" s="1"/>
  <c r="BM113" i="8"/>
  <c r="BM1152" i="5" s="1"/>
  <c r="BM1156" i="5" s="1"/>
  <c r="AC112" i="8"/>
  <c r="AC1151" i="5" s="1"/>
  <c r="BA110" i="8"/>
  <c r="BA1117" i="5" s="1"/>
  <c r="Q109" i="8"/>
  <c r="Q1085" i="5" s="1"/>
  <c r="BN132" i="8"/>
  <c r="AO113" i="8"/>
  <c r="AO1152" i="5" s="1"/>
  <c r="AO1156" i="5" s="1"/>
  <c r="AC110" i="8"/>
  <c r="AC1117" i="5" s="1"/>
  <c r="Q100" i="8"/>
  <c r="Q897" i="5" s="1"/>
  <c r="G441" i="1"/>
  <c r="R133" i="8"/>
  <c r="AQ442" i="1"/>
  <c r="BB134" i="8"/>
  <c r="R422" i="1"/>
  <c r="AC113" i="8"/>
  <c r="AC1152" i="5" s="1"/>
  <c r="AC1156" i="5" s="1"/>
  <c r="AP420" i="1"/>
  <c r="BA111" i="8"/>
  <c r="BA1118" i="5" s="1"/>
  <c r="BA1122" i="5" s="1"/>
  <c r="F419" i="1"/>
  <c r="Q110" i="8"/>
  <c r="Q1117" i="5" s="1"/>
  <c r="AD417" i="1"/>
  <c r="AO108" i="8"/>
  <c r="AO1084" i="5" s="1"/>
  <c r="F406" i="1"/>
  <c r="Q99" i="8"/>
  <c r="Q896" i="5" s="1"/>
  <c r="BM117" i="8"/>
  <c r="BM1235" i="5" s="1"/>
  <c r="AP423" i="1"/>
  <c r="BB114" i="8" s="1"/>
  <c r="F422" i="1"/>
  <c r="R113" i="8" s="1"/>
  <c r="R1152" i="5" s="1"/>
  <c r="R1156" i="5" s="1"/>
  <c r="AD420" i="1"/>
  <c r="AP111" i="8" s="1"/>
  <c r="AP1118" i="5" s="1"/>
  <c r="AP1122" i="5" s="1"/>
  <c r="BB418" i="1"/>
  <c r="BN109" i="8" s="1"/>
  <c r="BN1085" i="5" s="1"/>
  <c r="BN1089" i="5" s="1"/>
  <c r="R417" i="1"/>
  <c r="AD108" i="8" s="1"/>
  <c r="AD1084" i="5" s="1"/>
  <c r="F405" i="1"/>
  <c r="R98" i="8" s="1"/>
  <c r="R863" i="5" s="1"/>
  <c r="R867" i="5" s="1"/>
  <c r="E383" i="1"/>
  <c r="I63" i="1"/>
  <c r="O50" i="4"/>
  <c r="O30" i="4"/>
  <c r="O67" i="4"/>
  <c r="AN330" i="1"/>
  <c r="AO330" i="1" s="1"/>
  <c r="AP330" i="1" s="1"/>
  <c r="AQ330" i="1" s="1"/>
  <c r="AR330" i="1" s="1"/>
  <c r="AS330" i="1" s="1"/>
  <c r="AT330" i="1" s="1"/>
  <c r="AU330" i="1" s="1"/>
  <c r="AV330" i="1" s="1"/>
  <c r="AW330" i="1" s="1"/>
  <c r="AX330" i="1" s="1"/>
  <c r="AZ330" i="1"/>
  <c r="BA330" i="1" s="1"/>
  <c r="BB330" i="1" s="1"/>
  <c r="BC330" i="1" s="1"/>
  <c r="BD330" i="1" s="1"/>
  <c r="BE330" i="1" s="1"/>
  <c r="BF330" i="1" s="1"/>
  <c r="BG330" i="1" s="1"/>
  <c r="BH330" i="1" s="1"/>
  <c r="BI330" i="1" s="1"/>
  <c r="BJ330" i="1" s="1"/>
  <c r="AB330" i="1"/>
  <c r="AC330" i="1" s="1"/>
  <c r="AD330" i="1" s="1"/>
  <c r="AE330" i="1" s="1"/>
  <c r="AF330" i="1" s="1"/>
  <c r="AG330" i="1" s="1"/>
  <c r="AH330" i="1" s="1"/>
  <c r="AI330" i="1" s="1"/>
  <c r="AJ330" i="1" s="1"/>
  <c r="AK330" i="1" s="1"/>
  <c r="AL330" i="1" s="1"/>
  <c r="P330" i="1"/>
  <c r="D330" i="1"/>
  <c r="E330" i="1" s="1"/>
  <c r="F330" i="1" s="1"/>
  <c r="G330" i="1" s="1"/>
  <c r="P329" i="1"/>
  <c r="Q329" i="1" s="1"/>
  <c r="R329" i="1" s="1"/>
  <c r="S329" i="1" s="1"/>
  <c r="T329" i="1" s="1"/>
  <c r="U329" i="1" s="1"/>
  <c r="V329" i="1" s="1"/>
  <c r="W329" i="1" s="1"/>
  <c r="X329" i="1" s="1"/>
  <c r="Y329" i="1" s="1"/>
  <c r="Z329" i="1" s="1"/>
  <c r="AB329" i="1"/>
  <c r="AC329" i="1" s="1"/>
  <c r="AD329" i="1" s="1"/>
  <c r="AE329" i="1" s="1"/>
  <c r="AF329" i="1" s="1"/>
  <c r="AG329" i="1" s="1"/>
  <c r="AH329" i="1" s="1"/>
  <c r="AI329" i="1" s="1"/>
  <c r="AJ329" i="1" s="1"/>
  <c r="AK329" i="1" s="1"/>
  <c r="AL329" i="1" s="1"/>
  <c r="AN329" i="1"/>
  <c r="AO329" i="1" s="1"/>
  <c r="AP329" i="1" s="1"/>
  <c r="AQ329" i="1" s="1"/>
  <c r="AR329" i="1" s="1"/>
  <c r="AS329" i="1" s="1"/>
  <c r="AT329" i="1" s="1"/>
  <c r="AU329" i="1" s="1"/>
  <c r="AV329" i="1" s="1"/>
  <c r="AW329" i="1" s="1"/>
  <c r="AX329" i="1" s="1"/>
  <c r="AZ329" i="1"/>
  <c r="BA329" i="1" s="1"/>
  <c r="BB329" i="1" s="1"/>
  <c r="BC329" i="1" s="1"/>
  <c r="BD329" i="1" s="1"/>
  <c r="BE329" i="1" s="1"/>
  <c r="BF329" i="1" s="1"/>
  <c r="BG329" i="1" s="1"/>
  <c r="BH329" i="1" s="1"/>
  <c r="BI329" i="1" s="1"/>
  <c r="BJ329" i="1" s="1"/>
  <c r="D329" i="1"/>
  <c r="E329" i="1" s="1"/>
  <c r="F329" i="1" s="1"/>
  <c r="G329" i="1" s="1"/>
  <c r="H329" i="1" s="1"/>
  <c r="I329" i="1" s="1"/>
  <c r="J329" i="1" s="1"/>
  <c r="K329" i="1" s="1"/>
  <c r="L329" i="1" s="1"/>
  <c r="M329" i="1" s="1"/>
  <c r="N329" i="1" s="1"/>
  <c r="AZ328" i="1"/>
  <c r="BA328" i="1" s="1"/>
  <c r="BB328" i="1" s="1"/>
  <c r="BC328" i="1" s="1"/>
  <c r="BD328" i="1" s="1"/>
  <c r="BE328" i="1" s="1"/>
  <c r="BF328" i="1" s="1"/>
  <c r="BG328" i="1" s="1"/>
  <c r="BH328" i="1" s="1"/>
  <c r="BI328" i="1" s="1"/>
  <c r="BJ328" i="1" s="1"/>
  <c r="AN328" i="1"/>
  <c r="AO328" i="1" s="1"/>
  <c r="AP328" i="1" s="1"/>
  <c r="AQ328" i="1" s="1"/>
  <c r="AR328" i="1" s="1"/>
  <c r="AS328" i="1" s="1"/>
  <c r="AT328" i="1" s="1"/>
  <c r="AU328" i="1" s="1"/>
  <c r="AV328" i="1" s="1"/>
  <c r="AW328" i="1" s="1"/>
  <c r="AX328" i="1" s="1"/>
  <c r="AB328" i="1"/>
  <c r="AC328" i="1" s="1"/>
  <c r="AD328" i="1" s="1"/>
  <c r="AE328" i="1" s="1"/>
  <c r="AF328" i="1" s="1"/>
  <c r="AG328" i="1" s="1"/>
  <c r="AH328" i="1" s="1"/>
  <c r="AI328" i="1" s="1"/>
  <c r="AJ328" i="1" s="1"/>
  <c r="AK328" i="1" s="1"/>
  <c r="AL328" i="1" s="1"/>
  <c r="P328" i="1"/>
  <c r="D328" i="1"/>
  <c r="AZ327" i="1"/>
  <c r="BA327" i="1" s="1"/>
  <c r="BB327" i="1" s="1"/>
  <c r="BC327" i="1" s="1"/>
  <c r="BD327" i="1" s="1"/>
  <c r="BE327" i="1" s="1"/>
  <c r="BF327" i="1" s="1"/>
  <c r="BG327" i="1" s="1"/>
  <c r="BH327" i="1" s="1"/>
  <c r="BI327" i="1" s="1"/>
  <c r="BJ327" i="1" s="1"/>
  <c r="AN327" i="1"/>
  <c r="AO327" i="1" s="1"/>
  <c r="AP327" i="1" s="1"/>
  <c r="AQ327" i="1" s="1"/>
  <c r="AR327" i="1" s="1"/>
  <c r="AS327" i="1" s="1"/>
  <c r="AT327" i="1" s="1"/>
  <c r="AU327" i="1" s="1"/>
  <c r="AV327" i="1" s="1"/>
  <c r="AW327" i="1" s="1"/>
  <c r="AX327" i="1" s="1"/>
  <c r="AB327" i="1"/>
  <c r="AC327" i="1" s="1"/>
  <c r="AD327" i="1" s="1"/>
  <c r="AE327" i="1" s="1"/>
  <c r="AF327" i="1" s="1"/>
  <c r="AG327" i="1" s="1"/>
  <c r="AH327" i="1" s="1"/>
  <c r="AI327" i="1" s="1"/>
  <c r="AJ327" i="1" s="1"/>
  <c r="AK327" i="1" s="1"/>
  <c r="AL327" i="1" s="1"/>
  <c r="P327" i="1"/>
  <c r="Q327" i="1" s="1"/>
  <c r="R327" i="1" s="1"/>
  <c r="S327" i="1" s="1"/>
  <c r="T327" i="1" s="1"/>
  <c r="U327" i="1" s="1"/>
  <c r="V327" i="1" s="1"/>
  <c r="W327" i="1" s="1"/>
  <c r="X327" i="1"/>
  <c r="Y327" i="1" s="1"/>
  <c r="Z327" i="1" s="1"/>
  <c r="D327" i="1"/>
  <c r="E327" i="1"/>
  <c r="F327" i="1" s="1"/>
  <c r="G327" i="1" s="1"/>
  <c r="H327" i="1" s="1"/>
  <c r="I327" i="1" s="1"/>
  <c r="J327" i="1" s="1"/>
  <c r="K327" i="1" s="1"/>
  <c r="L327" i="1" s="1"/>
  <c r="M327" i="1" s="1"/>
  <c r="N327" i="1" s="1"/>
  <c r="AZ326" i="1"/>
  <c r="BA326" i="1" s="1"/>
  <c r="BB326" i="1" s="1"/>
  <c r="BC326" i="1" s="1"/>
  <c r="BD326" i="1" s="1"/>
  <c r="BE326" i="1" s="1"/>
  <c r="BF326" i="1" s="1"/>
  <c r="BG326" i="1" s="1"/>
  <c r="BH326" i="1" s="1"/>
  <c r="BI326" i="1" s="1"/>
  <c r="BJ326" i="1"/>
  <c r="AN326" i="1"/>
  <c r="AO326" i="1" s="1"/>
  <c r="AP326" i="1" s="1"/>
  <c r="AQ326" i="1" s="1"/>
  <c r="AR326" i="1" s="1"/>
  <c r="AS326" i="1" s="1"/>
  <c r="AT326" i="1" s="1"/>
  <c r="AU326" i="1" s="1"/>
  <c r="AV326" i="1" s="1"/>
  <c r="AW326" i="1" s="1"/>
  <c r="AX326" i="1" s="1"/>
  <c r="AB326" i="1"/>
  <c r="AC326" i="1" s="1"/>
  <c r="AD326" i="1" s="1"/>
  <c r="AE326" i="1" s="1"/>
  <c r="AF326" i="1" s="1"/>
  <c r="AG326" i="1" s="1"/>
  <c r="AH326" i="1" s="1"/>
  <c r="AI326" i="1" s="1"/>
  <c r="AJ326" i="1" s="1"/>
  <c r="AK326" i="1" s="1"/>
  <c r="AL326" i="1" s="1"/>
  <c r="P326" i="1"/>
  <c r="D326" i="1"/>
  <c r="E326" i="1" s="1"/>
  <c r="AZ325" i="1"/>
  <c r="BA325" i="1" s="1"/>
  <c r="BB325" i="1" s="1"/>
  <c r="BC325" i="1" s="1"/>
  <c r="BD325" i="1" s="1"/>
  <c r="BE325" i="1" s="1"/>
  <c r="BF325" i="1" s="1"/>
  <c r="BG325" i="1" s="1"/>
  <c r="BH325" i="1" s="1"/>
  <c r="BI325" i="1" s="1"/>
  <c r="BJ325" i="1" s="1"/>
  <c r="AN325" i="1"/>
  <c r="AO325" i="1" s="1"/>
  <c r="AP325" i="1" s="1"/>
  <c r="AQ325" i="1" s="1"/>
  <c r="AR325" i="1" s="1"/>
  <c r="AS325" i="1" s="1"/>
  <c r="AT325" i="1" s="1"/>
  <c r="AU325" i="1" s="1"/>
  <c r="AV325" i="1" s="1"/>
  <c r="AW325" i="1" s="1"/>
  <c r="AX325" i="1" s="1"/>
  <c r="AB325" i="1"/>
  <c r="AC325" i="1"/>
  <c r="AD325" i="1" s="1"/>
  <c r="AE325" i="1" s="1"/>
  <c r="AF325" i="1" s="1"/>
  <c r="AG325" i="1" s="1"/>
  <c r="AH325" i="1" s="1"/>
  <c r="AI325" i="1" s="1"/>
  <c r="AJ325" i="1" s="1"/>
  <c r="AK325" i="1" s="1"/>
  <c r="AL325" i="1" s="1"/>
  <c r="P325" i="1"/>
  <c r="Q325" i="1" s="1"/>
  <c r="R325" i="1"/>
  <c r="S325" i="1" s="1"/>
  <c r="T325" i="1" s="1"/>
  <c r="U325" i="1" s="1"/>
  <c r="V325" i="1" s="1"/>
  <c r="W325" i="1" s="1"/>
  <c r="X325" i="1" s="1"/>
  <c r="Y325" i="1" s="1"/>
  <c r="Z325" i="1" s="1"/>
  <c r="D325" i="1"/>
  <c r="E325" i="1" s="1"/>
  <c r="F325" i="1" s="1"/>
  <c r="G325" i="1"/>
  <c r="H325" i="1" s="1"/>
  <c r="I325" i="1" s="1"/>
  <c r="J325" i="1" s="1"/>
  <c r="K325" i="1" s="1"/>
  <c r="L325" i="1" s="1"/>
  <c r="M325" i="1" s="1"/>
  <c r="N325" i="1" s="1"/>
  <c r="AZ324" i="1"/>
  <c r="BA324" i="1" s="1"/>
  <c r="BB324" i="1" s="1"/>
  <c r="BC324" i="1" s="1"/>
  <c r="BD324" i="1"/>
  <c r="BE324" i="1" s="1"/>
  <c r="BF324" i="1" s="1"/>
  <c r="BG324" i="1" s="1"/>
  <c r="BH324" i="1" s="1"/>
  <c r="BI324" i="1" s="1"/>
  <c r="BJ324" i="1" s="1"/>
  <c r="AN324" i="1"/>
  <c r="AO324" i="1" s="1"/>
  <c r="AP324" i="1" s="1"/>
  <c r="AQ324" i="1" s="1"/>
  <c r="AR324" i="1" s="1"/>
  <c r="AS324" i="1" s="1"/>
  <c r="AT324" i="1" s="1"/>
  <c r="AU324" i="1" s="1"/>
  <c r="AV324" i="1" s="1"/>
  <c r="AW324" i="1" s="1"/>
  <c r="AX324" i="1" s="1"/>
  <c r="AB324" i="1"/>
  <c r="AC324" i="1" s="1"/>
  <c r="AD324" i="1" s="1"/>
  <c r="AE324" i="1" s="1"/>
  <c r="AF324" i="1" s="1"/>
  <c r="AG324" i="1" s="1"/>
  <c r="AH324" i="1" s="1"/>
  <c r="AI324" i="1" s="1"/>
  <c r="AJ324" i="1" s="1"/>
  <c r="AK324" i="1" s="1"/>
  <c r="AL324" i="1" s="1"/>
  <c r="P324" i="1"/>
  <c r="D324" i="1"/>
  <c r="AZ323" i="1"/>
  <c r="BA323" i="1"/>
  <c r="BB323" i="1" s="1"/>
  <c r="BC323" i="1" s="1"/>
  <c r="BD323" i="1" s="1"/>
  <c r="BE323" i="1" s="1"/>
  <c r="BF323" i="1" s="1"/>
  <c r="BG323" i="1" s="1"/>
  <c r="BH323" i="1" s="1"/>
  <c r="BI323" i="1" s="1"/>
  <c r="BJ323" i="1" s="1"/>
  <c r="AN323" i="1"/>
  <c r="AO323" i="1" s="1"/>
  <c r="AP323" i="1"/>
  <c r="AQ323" i="1" s="1"/>
  <c r="AR323" i="1" s="1"/>
  <c r="AS323" i="1" s="1"/>
  <c r="AT323" i="1" s="1"/>
  <c r="AU323" i="1" s="1"/>
  <c r="AV323" i="1" s="1"/>
  <c r="AW323" i="1" s="1"/>
  <c r="AX323" i="1" s="1"/>
  <c r="AB323" i="1"/>
  <c r="AC323" i="1" s="1"/>
  <c r="AD323" i="1" s="1"/>
  <c r="AE323" i="1"/>
  <c r="AF323" i="1" s="1"/>
  <c r="AG323" i="1" s="1"/>
  <c r="AH323" i="1" s="1"/>
  <c r="AI323" i="1" s="1"/>
  <c r="AJ323" i="1" s="1"/>
  <c r="AK323" i="1" s="1"/>
  <c r="AL323" i="1" s="1"/>
  <c r="P323" i="1"/>
  <c r="Q323" i="1" s="1"/>
  <c r="R323" i="1" s="1"/>
  <c r="S323" i="1" s="1"/>
  <c r="T323" i="1"/>
  <c r="U323" i="1" s="1"/>
  <c r="V323" i="1" s="1"/>
  <c r="W323" i="1" s="1"/>
  <c r="X323" i="1" s="1"/>
  <c r="Y323" i="1" s="1"/>
  <c r="Z323" i="1" s="1"/>
  <c r="D323" i="1"/>
  <c r="E323" i="1" s="1"/>
  <c r="F323" i="1" s="1"/>
  <c r="G323" i="1" s="1"/>
  <c r="H323" i="1" s="1"/>
  <c r="I323" i="1"/>
  <c r="J323" i="1" s="1"/>
  <c r="K323" i="1" s="1"/>
  <c r="L323" i="1" s="1"/>
  <c r="M323" i="1" s="1"/>
  <c r="N323" i="1" s="1"/>
  <c r="AZ322" i="1"/>
  <c r="BA322" i="1" s="1"/>
  <c r="BB322" i="1" s="1"/>
  <c r="BC322" i="1" s="1"/>
  <c r="BD322" i="1" s="1"/>
  <c r="BE322" i="1" s="1"/>
  <c r="BF322" i="1" s="1"/>
  <c r="BG322" i="1" s="1"/>
  <c r="BH322" i="1" s="1"/>
  <c r="BI322" i="1" s="1"/>
  <c r="BJ322" i="1" s="1"/>
  <c r="AN322" i="1"/>
  <c r="AO322" i="1" s="1"/>
  <c r="AP322" i="1" s="1"/>
  <c r="AQ322" i="1" s="1"/>
  <c r="AR322" i="1" s="1"/>
  <c r="AS322" i="1" s="1"/>
  <c r="AT322" i="1" s="1"/>
  <c r="AU322" i="1" s="1"/>
  <c r="AV322" i="1" s="1"/>
  <c r="AW322" i="1" s="1"/>
  <c r="AX322" i="1" s="1"/>
  <c r="AB322" i="1"/>
  <c r="AC322" i="1" s="1"/>
  <c r="AD322" i="1" s="1"/>
  <c r="AE322" i="1" s="1"/>
  <c r="AF322" i="1" s="1"/>
  <c r="AG322" i="1" s="1"/>
  <c r="AH322" i="1" s="1"/>
  <c r="AI322" i="1" s="1"/>
  <c r="AJ322" i="1" s="1"/>
  <c r="AK322" i="1" s="1"/>
  <c r="AL322" i="1" s="1"/>
  <c r="P322" i="1"/>
  <c r="Q322" i="1" s="1"/>
  <c r="R322" i="1" s="1"/>
  <c r="S322" i="1" s="1"/>
  <c r="T322" i="1" s="1"/>
  <c r="U322" i="1" s="1"/>
  <c r="D322" i="1"/>
  <c r="E322" i="1" s="1"/>
  <c r="AN315" i="1"/>
  <c r="AO315" i="1" s="1"/>
  <c r="AP315" i="1" s="1"/>
  <c r="AQ315" i="1" s="1"/>
  <c r="AR315" i="1" s="1"/>
  <c r="AS315" i="1" s="1"/>
  <c r="AT315" i="1" s="1"/>
  <c r="AU315" i="1" s="1"/>
  <c r="AV315" i="1" s="1"/>
  <c r="AW315" i="1" s="1"/>
  <c r="AX315" i="1" s="1"/>
  <c r="AY315" i="1" s="1"/>
  <c r="AZ315" i="1" s="1"/>
  <c r="BA315" i="1" s="1"/>
  <c r="BB315" i="1" s="1"/>
  <c r="BC315" i="1" s="1"/>
  <c r="BD315" i="1" s="1"/>
  <c r="BE315" i="1" s="1"/>
  <c r="BF315" i="1" s="1"/>
  <c r="BG315" i="1" s="1"/>
  <c r="BH315" i="1" s="1"/>
  <c r="BI315" i="1" s="1"/>
  <c r="BJ315" i="1" s="1"/>
  <c r="AB315" i="1"/>
  <c r="AC315" i="1" s="1"/>
  <c r="AD315" i="1" s="1"/>
  <c r="AE315" i="1" s="1"/>
  <c r="AF315" i="1" s="1"/>
  <c r="AG315" i="1" s="1"/>
  <c r="AH315" i="1" s="1"/>
  <c r="AI315" i="1" s="1"/>
  <c r="AJ315" i="1" s="1"/>
  <c r="AK315" i="1" s="1"/>
  <c r="AL315" i="1" s="1"/>
  <c r="P315" i="1"/>
  <c r="Q315" i="1" s="1"/>
  <c r="R315" i="1" s="1"/>
  <c r="S315" i="1" s="1"/>
  <c r="T315" i="1" s="1"/>
  <c r="U315" i="1" s="1"/>
  <c r="V315" i="1" s="1"/>
  <c r="W315" i="1" s="1"/>
  <c r="X315" i="1" s="1"/>
  <c r="Y315" i="1" s="1"/>
  <c r="Z315" i="1" s="1"/>
  <c r="D315" i="1"/>
  <c r="E315" i="1" s="1"/>
  <c r="F315" i="1" s="1"/>
  <c r="G315" i="1" s="1"/>
  <c r="H315" i="1" s="1"/>
  <c r="I315" i="1" s="1"/>
  <c r="J315" i="1" s="1"/>
  <c r="K315" i="1" s="1"/>
  <c r="L315" i="1" s="1"/>
  <c r="M315" i="1" s="1"/>
  <c r="N315" i="1" s="1"/>
  <c r="P314" i="1"/>
  <c r="Q314" i="1" s="1"/>
  <c r="R314" i="1" s="1"/>
  <c r="S314" i="1" s="1"/>
  <c r="T314" i="1" s="1"/>
  <c r="U314" i="1" s="1"/>
  <c r="V314" i="1" s="1"/>
  <c r="W314" i="1" s="1"/>
  <c r="X314" i="1" s="1"/>
  <c r="Y314" i="1" s="1"/>
  <c r="Z314" i="1" s="1"/>
  <c r="AA314" i="1" s="1"/>
  <c r="AB314" i="1" s="1"/>
  <c r="AC314" i="1" s="1"/>
  <c r="AD314" i="1" s="1"/>
  <c r="AE314" i="1" s="1"/>
  <c r="AF314" i="1" s="1"/>
  <c r="AG314" i="1" s="1"/>
  <c r="AH314" i="1" s="1"/>
  <c r="AI314" i="1" s="1"/>
  <c r="AJ314" i="1" s="1"/>
  <c r="AK314" i="1" s="1"/>
  <c r="AL314" i="1" s="1"/>
  <c r="AM314" i="1" s="1"/>
  <c r="AN314" i="1" s="1"/>
  <c r="AO314" i="1" s="1"/>
  <c r="AP314" i="1" s="1"/>
  <c r="AQ314" i="1" s="1"/>
  <c r="AR314" i="1" s="1"/>
  <c r="AS314" i="1" s="1"/>
  <c r="AT314" i="1" s="1"/>
  <c r="AU314" i="1" s="1"/>
  <c r="AV314" i="1" s="1"/>
  <c r="AW314" i="1" s="1"/>
  <c r="AX314" i="1" s="1"/>
  <c r="AY314" i="1" s="1"/>
  <c r="AZ314" i="1" s="1"/>
  <c r="BA314" i="1" s="1"/>
  <c r="BB314" i="1" s="1"/>
  <c r="BC314" i="1" s="1"/>
  <c r="BD314" i="1" s="1"/>
  <c r="BE314" i="1" s="1"/>
  <c r="BF314" i="1" s="1"/>
  <c r="BG314" i="1" s="1"/>
  <c r="BH314" i="1" s="1"/>
  <c r="BI314" i="1" s="1"/>
  <c r="BJ314" i="1" s="1"/>
  <c r="D314" i="1"/>
  <c r="E314" i="1" s="1"/>
  <c r="F314" i="1" s="1"/>
  <c r="G314" i="1" s="1"/>
  <c r="H314" i="1" s="1"/>
  <c r="I314" i="1" s="1"/>
  <c r="J314" i="1" s="1"/>
  <c r="K314" i="1" s="1"/>
  <c r="L314" i="1" s="1"/>
  <c r="M314" i="1" s="1"/>
  <c r="N314" i="1" s="1"/>
  <c r="AZ313" i="1"/>
  <c r="BA313" i="1" s="1"/>
  <c r="BB313" i="1" s="1"/>
  <c r="BC313" i="1" s="1"/>
  <c r="BD313" i="1" s="1"/>
  <c r="BE313" i="1" s="1"/>
  <c r="BF313" i="1" s="1"/>
  <c r="BG313" i="1" s="1"/>
  <c r="BH313" i="1" s="1"/>
  <c r="BI313" i="1" s="1"/>
  <c r="BJ313" i="1" s="1"/>
  <c r="AN313" i="1"/>
  <c r="AO313" i="1"/>
  <c r="AP313" i="1" s="1"/>
  <c r="AQ313" i="1" s="1"/>
  <c r="AR313" i="1" s="1"/>
  <c r="AS313" i="1" s="1"/>
  <c r="AT313" i="1" s="1"/>
  <c r="AU313" i="1" s="1"/>
  <c r="AV313" i="1" s="1"/>
  <c r="AW313" i="1" s="1"/>
  <c r="AX313" i="1" s="1"/>
  <c r="AB313" i="1"/>
  <c r="AC313" i="1" s="1"/>
  <c r="AD313" i="1"/>
  <c r="AE313" i="1" s="1"/>
  <c r="AF313" i="1" s="1"/>
  <c r="AG313" i="1" s="1"/>
  <c r="AH313" i="1" s="1"/>
  <c r="AI313" i="1" s="1"/>
  <c r="AJ313" i="1" s="1"/>
  <c r="AK313" i="1" s="1"/>
  <c r="AL313" i="1" s="1"/>
  <c r="P313" i="1"/>
  <c r="Q313" i="1" s="1"/>
  <c r="R313" i="1" s="1"/>
  <c r="S313" i="1"/>
  <c r="T313" i="1" s="1"/>
  <c r="U313" i="1" s="1"/>
  <c r="V313" i="1" s="1"/>
  <c r="W313" i="1" s="1"/>
  <c r="X313" i="1" s="1"/>
  <c r="Y313" i="1" s="1"/>
  <c r="Z313" i="1" s="1"/>
  <c r="D313" i="1"/>
  <c r="E313" i="1" s="1"/>
  <c r="F313" i="1" s="1"/>
  <c r="G313" i="1" s="1"/>
  <c r="H313" i="1" s="1"/>
  <c r="I313" i="1" s="1"/>
  <c r="J313" i="1" s="1"/>
  <c r="K313" i="1" s="1"/>
  <c r="L313" i="1" s="1"/>
  <c r="M313" i="1" s="1"/>
  <c r="N313" i="1" s="1"/>
  <c r="AZ312" i="1"/>
  <c r="BA312" i="1" s="1"/>
  <c r="BB312" i="1" s="1"/>
  <c r="BC312" i="1" s="1"/>
  <c r="BD312" i="1" s="1"/>
  <c r="BE312" i="1" s="1"/>
  <c r="BF312" i="1" s="1"/>
  <c r="BG312" i="1" s="1"/>
  <c r="BH312" i="1" s="1"/>
  <c r="BI312" i="1" s="1"/>
  <c r="BJ312" i="1" s="1"/>
  <c r="AN312" i="1"/>
  <c r="AO312" i="1" s="1"/>
  <c r="AP312" i="1" s="1"/>
  <c r="AQ312" i="1" s="1"/>
  <c r="AR312" i="1" s="1"/>
  <c r="AS312" i="1" s="1"/>
  <c r="AT312" i="1" s="1"/>
  <c r="AU312" i="1" s="1"/>
  <c r="AV312" i="1" s="1"/>
  <c r="AW312" i="1" s="1"/>
  <c r="AX312" i="1" s="1"/>
  <c r="AB312" i="1"/>
  <c r="AC312" i="1" s="1"/>
  <c r="AD312" i="1" s="1"/>
  <c r="AE312" i="1" s="1"/>
  <c r="AF312" i="1" s="1"/>
  <c r="AG312" i="1" s="1"/>
  <c r="AH312" i="1" s="1"/>
  <c r="AI312" i="1" s="1"/>
  <c r="AJ312" i="1" s="1"/>
  <c r="AK312" i="1" s="1"/>
  <c r="AL312" i="1" s="1"/>
  <c r="P312" i="1"/>
  <c r="Q312" i="1" s="1"/>
  <c r="R312" i="1" s="1"/>
  <c r="S312" i="1" s="1"/>
  <c r="T312" i="1" s="1"/>
  <c r="U312" i="1" s="1"/>
  <c r="V312" i="1" s="1"/>
  <c r="W312" i="1" s="1"/>
  <c r="X312" i="1" s="1"/>
  <c r="Y312" i="1" s="1"/>
  <c r="Z312" i="1" s="1"/>
  <c r="D312" i="1"/>
  <c r="E312" i="1" s="1"/>
  <c r="F312" i="1" s="1"/>
  <c r="G312" i="1" s="1"/>
  <c r="H312" i="1" s="1"/>
  <c r="I312" i="1" s="1"/>
  <c r="J312" i="1" s="1"/>
  <c r="K312" i="1" s="1"/>
  <c r="L312" i="1" s="1"/>
  <c r="M312" i="1" s="1"/>
  <c r="N312" i="1" s="1"/>
  <c r="AZ311" i="1"/>
  <c r="BA311" i="1" s="1"/>
  <c r="BB311" i="1" s="1"/>
  <c r="BC311" i="1" s="1"/>
  <c r="BD311" i="1" s="1"/>
  <c r="BE311" i="1" s="1"/>
  <c r="BF311" i="1" s="1"/>
  <c r="BG311" i="1" s="1"/>
  <c r="BH311" i="1" s="1"/>
  <c r="BI311" i="1" s="1"/>
  <c r="BJ311" i="1" s="1"/>
  <c r="AN311" i="1"/>
  <c r="AO311" i="1" s="1"/>
  <c r="AP311" i="1" s="1"/>
  <c r="AQ311" i="1" s="1"/>
  <c r="AR311" i="1" s="1"/>
  <c r="AS311" i="1" s="1"/>
  <c r="AT311" i="1" s="1"/>
  <c r="AU311" i="1" s="1"/>
  <c r="AV311" i="1" s="1"/>
  <c r="AW311" i="1" s="1"/>
  <c r="AX311" i="1" s="1"/>
  <c r="AB311" i="1"/>
  <c r="AC311" i="1" s="1"/>
  <c r="AD311" i="1" s="1"/>
  <c r="AE311" i="1" s="1"/>
  <c r="AF311" i="1"/>
  <c r="AG311" i="1" s="1"/>
  <c r="AH311" i="1" s="1"/>
  <c r="AI311" i="1" s="1"/>
  <c r="AJ311" i="1" s="1"/>
  <c r="AK311" i="1" s="1"/>
  <c r="AL311" i="1" s="1"/>
  <c r="P311" i="1"/>
  <c r="Q311" i="1"/>
  <c r="R311" i="1" s="1"/>
  <c r="S311" i="1" s="1"/>
  <c r="T311" i="1" s="1"/>
  <c r="U311" i="1" s="1"/>
  <c r="V311" i="1" s="1"/>
  <c r="W311" i="1" s="1"/>
  <c r="X311" i="1" s="1"/>
  <c r="Y311" i="1" s="1"/>
  <c r="Z311" i="1" s="1"/>
  <c r="D311" i="1"/>
  <c r="E311" i="1" s="1"/>
  <c r="F311" i="1" s="1"/>
  <c r="G311" i="1" s="1"/>
  <c r="H311" i="1" s="1"/>
  <c r="I311" i="1" s="1"/>
  <c r="J311" i="1" s="1"/>
  <c r="K311" i="1" s="1"/>
  <c r="L311" i="1" s="1"/>
  <c r="M311" i="1" s="1"/>
  <c r="N311" i="1" s="1"/>
  <c r="AZ310" i="1"/>
  <c r="BA310" i="1" s="1"/>
  <c r="BB310" i="1" s="1"/>
  <c r="BC310" i="1" s="1"/>
  <c r="BD310" i="1" s="1"/>
  <c r="BE310" i="1" s="1"/>
  <c r="BF310" i="1" s="1"/>
  <c r="BG310" i="1" s="1"/>
  <c r="BH310" i="1" s="1"/>
  <c r="BI310" i="1" s="1"/>
  <c r="BJ310" i="1" s="1"/>
  <c r="AN310" i="1"/>
  <c r="AO310" i="1" s="1"/>
  <c r="AP310" i="1" s="1"/>
  <c r="AQ310" i="1" s="1"/>
  <c r="AR310" i="1"/>
  <c r="AS310" i="1" s="1"/>
  <c r="AT310" i="1" s="1"/>
  <c r="AU310" i="1" s="1"/>
  <c r="AV310" i="1" s="1"/>
  <c r="AW310" i="1" s="1"/>
  <c r="AX310" i="1" s="1"/>
  <c r="AB310" i="1"/>
  <c r="AC310" i="1"/>
  <c r="AD310" i="1" s="1"/>
  <c r="AE310" i="1" s="1"/>
  <c r="AF310" i="1" s="1"/>
  <c r="AG310" i="1" s="1"/>
  <c r="AH310" i="1" s="1"/>
  <c r="AI310" i="1" s="1"/>
  <c r="AJ310" i="1" s="1"/>
  <c r="AK310" i="1" s="1"/>
  <c r="AL310" i="1" s="1"/>
  <c r="P310" i="1"/>
  <c r="Q310" i="1" s="1"/>
  <c r="R310" i="1" s="1"/>
  <c r="S310" i="1" s="1"/>
  <c r="T310" i="1" s="1"/>
  <c r="U310" i="1" s="1"/>
  <c r="V310" i="1" s="1"/>
  <c r="W310" i="1" s="1"/>
  <c r="X310" i="1" s="1"/>
  <c r="Y310" i="1" s="1"/>
  <c r="Z310" i="1" s="1"/>
  <c r="D310" i="1"/>
  <c r="E310" i="1" s="1"/>
  <c r="F310" i="1" s="1"/>
  <c r="G310" i="1" s="1"/>
  <c r="H310" i="1" s="1"/>
  <c r="I310" i="1" s="1"/>
  <c r="J310" i="1" s="1"/>
  <c r="K310" i="1" s="1"/>
  <c r="L310" i="1" s="1"/>
  <c r="M310" i="1" s="1"/>
  <c r="N310" i="1" s="1"/>
  <c r="AZ309" i="1"/>
  <c r="BA309" i="1" s="1"/>
  <c r="BB309" i="1" s="1"/>
  <c r="BC309" i="1" s="1"/>
  <c r="BD309" i="1" s="1"/>
  <c r="BE309" i="1" s="1"/>
  <c r="BF309" i="1" s="1"/>
  <c r="BG309" i="1" s="1"/>
  <c r="BH309" i="1" s="1"/>
  <c r="BI309" i="1" s="1"/>
  <c r="BJ309" i="1" s="1"/>
  <c r="AN309" i="1"/>
  <c r="AO309" i="1" s="1"/>
  <c r="AP309" i="1" s="1"/>
  <c r="AQ309" i="1" s="1"/>
  <c r="AR309" i="1" s="1"/>
  <c r="AS309" i="1" s="1"/>
  <c r="AT309" i="1" s="1"/>
  <c r="AU309" i="1" s="1"/>
  <c r="AV309" i="1" s="1"/>
  <c r="AW309" i="1" s="1"/>
  <c r="AX309" i="1" s="1"/>
  <c r="AB309" i="1"/>
  <c r="AC309" i="1" s="1"/>
  <c r="AD309" i="1" s="1"/>
  <c r="AE309" i="1" s="1"/>
  <c r="AF309" i="1" s="1"/>
  <c r="AG309" i="1" s="1"/>
  <c r="AH309" i="1" s="1"/>
  <c r="AI309" i="1" s="1"/>
  <c r="AJ309" i="1" s="1"/>
  <c r="AK309" i="1" s="1"/>
  <c r="AL309" i="1" s="1"/>
  <c r="P309" i="1"/>
  <c r="Q309" i="1" s="1"/>
  <c r="R309" i="1" s="1"/>
  <c r="S309" i="1" s="1"/>
  <c r="T309" i="1" s="1"/>
  <c r="U309" i="1" s="1"/>
  <c r="V309" i="1" s="1"/>
  <c r="W309" i="1" s="1"/>
  <c r="X309" i="1" s="1"/>
  <c r="Y309" i="1" s="1"/>
  <c r="Z309" i="1" s="1"/>
  <c r="D309" i="1"/>
  <c r="E309" i="1" s="1"/>
  <c r="F309" i="1" s="1"/>
  <c r="G309" i="1" s="1"/>
  <c r="H309" i="1" s="1"/>
  <c r="I309" i="1" s="1"/>
  <c r="J309" i="1" s="1"/>
  <c r="K309" i="1" s="1"/>
  <c r="L309" i="1" s="1"/>
  <c r="M309" i="1" s="1"/>
  <c r="N309" i="1" s="1"/>
  <c r="AZ308" i="1"/>
  <c r="BA308" i="1" s="1"/>
  <c r="BB308" i="1" s="1"/>
  <c r="BC308" i="1" s="1"/>
  <c r="BD308" i="1" s="1"/>
  <c r="BE308" i="1" s="1"/>
  <c r="BF308" i="1" s="1"/>
  <c r="BG308" i="1" s="1"/>
  <c r="BH308" i="1" s="1"/>
  <c r="BI308" i="1" s="1"/>
  <c r="BJ308" i="1" s="1"/>
  <c r="AN308" i="1"/>
  <c r="AO308" i="1" s="1"/>
  <c r="AP308" i="1" s="1"/>
  <c r="AQ308" i="1" s="1"/>
  <c r="AR308" i="1" s="1"/>
  <c r="AS308" i="1" s="1"/>
  <c r="AT308" i="1" s="1"/>
  <c r="AU308" i="1" s="1"/>
  <c r="AV308" i="1" s="1"/>
  <c r="AW308" i="1" s="1"/>
  <c r="AX308" i="1" s="1"/>
  <c r="AB308" i="1"/>
  <c r="AC308" i="1" s="1"/>
  <c r="AD308" i="1" s="1"/>
  <c r="AE308" i="1" s="1"/>
  <c r="AF308" i="1" s="1"/>
  <c r="AG308" i="1" s="1"/>
  <c r="AH308" i="1" s="1"/>
  <c r="AI308" i="1" s="1"/>
  <c r="AJ308" i="1" s="1"/>
  <c r="AK308" i="1" s="1"/>
  <c r="AL308" i="1" s="1"/>
  <c r="P308" i="1"/>
  <c r="Q308" i="1" s="1"/>
  <c r="R308" i="1" s="1"/>
  <c r="S308" i="1" s="1"/>
  <c r="T308" i="1" s="1"/>
  <c r="U308" i="1" s="1"/>
  <c r="V308" i="1" s="1"/>
  <c r="W308" i="1" s="1"/>
  <c r="X308" i="1" s="1"/>
  <c r="Y308" i="1" s="1"/>
  <c r="Z308" i="1" s="1"/>
  <c r="D308" i="1"/>
  <c r="E308" i="1" s="1"/>
  <c r="F308" i="1" s="1"/>
  <c r="G308" i="1" s="1"/>
  <c r="H308" i="1" s="1"/>
  <c r="I308" i="1" s="1"/>
  <c r="J308" i="1" s="1"/>
  <c r="K308" i="1" s="1"/>
  <c r="L308" i="1" s="1"/>
  <c r="M308" i="1" s="1"/>
  <c r="N308" i="1" s="1"/>
  <c r="AZ307" i="1"/>
  <c r="BA307" i="1" s="1"/>
  <c r="BB307" i="1" s="1"/>
  <c r="BC307" i="1" s="1"/>
  <c r="BD307" i="1" s="1"/>
  <c r="BE307" i="1" s="1"/>
  <c r="BF307" i="1" s="1"/>
  <c r="BG307" i="1" s="1"/>
  <c r="BH307" i="1" s="1"/>
  <c r="BI307" i="1" s="1"/>
  <c r="BJ307" i="1" s="1"/>
  <c r="AN307" i="1"/>
  <c r="AO307" i="1" s="1"/>
  <c r="AP307" i="1" s="1"/>
  <c r="AQ307" i="1" s="1"/>
  <c r="AR307" i="1" s="1"/>
  <c r="AS307" i="1" s="1"/>
  <c r="AT307" i="1" s="1"/>
  <c r="AU307" i="1" s="1"/>
  <c r="AV307" i="1" s="1"/>
  <c r="AW307" i="1" s="1"/>
  <c r="AX307" i="1" s="1"/>
  <c r="AB307" i="1"/>
  <c r="AC307" i="1" s="1"/>
  <c r="AD307" i="1" s="1"/>
  <c r="AE307" i="1" s="1"/>
  <c r="AF307" i="1" s="1"/>
  <c r="AG307" i="1" s="1"/>
  <c r="AH307" i="1" s="1"/>
  <c r="AI307" i="1" s="1"/>
  <c r="AJ307" i="1" s="1"/>
  <c r="AK307" i="1" s="1"/>
  <c r="AL307" i="1" s="1"/>
  <c r="P307" i="1"/>
  <c r="Q307" i="1" s="1"/>
  <c r="R307" i="1" s="1"/>
  <c r="S307" i="1" s="1"/>
  <c r="T307" i="1" s="1"/>
  <c r="U307" i="1" s="1"/>
  <c r="V307" i="1" s="1"/>
  <c r="W307" i="1" s="1"/>
  <c r="X307" i="1" s="1"/>
  <c r="Y307" i="1" s="1"/>
  <c r="Z307" i="1" s="1"/>
  <c r="D307" i="1"/>
  <c r="E307" i="1" s="1"/>
  <c r="F307" i="1" s="1"/>
  <c r="G307" i="1" s="1"/>
  <c r="H307" i="1" s="1"/>
  <c r="I307" i="1" s="1"/>
  <c r="J307" i="1" s="1"/>
  <c r="K307" i="1" s="1"/>
  <c r="L307" i="1" s="1"/>
  <c r="M307" i="1" s="1"/>
  <c r="N307" i="1" s="1"/>
  <c r="D300" i="1"/>
  <c r="E300" i="1" s="1"/>
  <c r="F300" i="1" s="1"/>
  <c r="G300" i="1" s="1"/>
  <c r="H300" i="1" s="1"/>
  <c r="I300" i="1" s="1"/>
  <c r="J300" i="1" s="1"/>
  <c r="K300" i="1" s="1"/>
  <c r="L300" i="1" s="1"/>
  <c r="M300" i="1" s="1"/>
  <c r="N300" i="1" s="1"/>
  <c r="P300" i="1"/>
  <c r="Q300" i="1" s="1"/>
  <c r="R300" i="1" s="1"/>
  <c r="S300" i="1" s="1"/>
  <c r="T300" i="1" s="1"/>
  <c r="U300" i="1" s="1"/>
  <c r="V300" i="1" s="1"/>
  <c r="W300" i="1" s="1"/>
  <c r="X300" i="1" s="1"/>
  <c r="Y300" i="1" s="1"/>
  <c r="Z300" i="1" s="1"/>
  <c r="AB300" i="1"/>
  <c r="AC300" i="1" s="1"/>
  <c r="AD300" i="1" s="1"/>
  <c r="AE300" i="1" s="1"/>
  <c r="AF300" i="1" s="1"/>
  <c r="AG300" i="1" s="1"/>
  <c r="AH300" i="1" s="1"/>
  <c r="AI300" i="1" s="1"/>
  <c r="AJ300" i="1" s="1"/>
  <c r="AK300" i="1" s="1"/>
  <c r="AL300" i="1" s="1"/>
  <c r="AN300" i="1"/>
  <c r="AO300" i="1" s="1"/>
  <c r="AP300" i="1" s="1"/>
  <c r="AQ300" i="1" s="1"/>
  <c r="AR300" i="1" s="1"/>
  <c r="AS300" i="1" s="1"/>
  <c r="AT300" i="1" s="1"/>
  <c r="AU300" i="1" s="1"/>
  <c r="AV300" i="1" s="1"/>
  <c r="AW300" i="1" s="1"/>
  <c r="AX300" i="1" s="1"/>
  <c r="AY300" i="1" s="1"/>
  <c r="AZ300" i="1" s="1"/>
  <c r="BA300" i="1" s="1"/>
  <c r="BB300" i="1" s="1"/>
  <c r="BC300" i="1" s="1"/>
  <c r="BD300" i="1" s="1"/>
  <c r="BE300" i="1" s="1"/>
  <c r="BF300" i="1" s="1"/>
  <c r="BG300" i="1" s="1"/>
  <c r="BH300" i="1" s="1"/>
  <c r="BI300" i="1" s="1"/>
  <c r="BJ300" i="1" s="1"/>
  <c r="D299" i="1"/>
  <c r="E299" i="1" s="1"/>
  <c r="F299" i="1" s="1"/>
  <c r="G299" i="1" s="1"/>
  <c r="H299" i="1" s="1"/>
  <c r="I299" i="1" s="1"/>
  <c r="J299" i="1" s="1"/>
  <c r="K299" i="1" s="1"/>
  <c r="L299" i="1" s="1"/>
  <c r="M299" i="1" s="1"/>
  <c r="N299" i="1" s="1"/>
  <c r="P299" i="1"/>
  <c r="Q299" i="1" s="1"/>
  <c r="R299" i="1" s="1"/>
  <c r="S299" i="1" s="1"/>
  <c r="T299" i="1" s="1"/>
  <c r="U299" i="1" s="1"/>
  <c r="V299" i="1" s="1"/>
  <c r="W299" i="1" s="1"/>
  <c r="X299" i="1" s="1"/>
  <c r="Y299" i="1" s="1"/>
  <c r="Z299" i="1" s="1"/>
  <c r="AA299" i="1" s="1"/>
  <c r="AB299" i="1" s="1"/>
  <c r="AC299" i="1" s="1"/>
  <c r="AD299" i="1" s="1"/>
  <c r="AE299" i="1" s="1"/>
  <c r="AF299" i="1" s="1"/>
  <c r="AG299" i="1" s="1"/>
  <c r="AH299" i="1" s="1"/>
  <c r="AI299" i="1" s="1"/>
  <c r="AJ299" i="1" s="1"/>
  <c r="AK299" i="1" s="1"/>
  <c r="AL299" i="1" s="1"/>
  <c r="AM299" i="1" s="1"/>
  <c r="AN299" i="1" s="1"/>
  <c r="AO299" i="1" s="1"/>
  <c r="AP299" i="1" s="1"/>
  <c r="AQ299" i="1" s="1"/>
  <c r="AR299" i="1" s="1"/>
  <c r="AS299" i="1" s="1"/>
  <c r="AT299" i="1" s="1"/>
  <c r="AU299" i="1" s="1"/>
  <c r="AV299" i="1" s="1"/>
  <c r="AW299" i="1" s="1"/>
  <c r="AX299" i="1" s="1"/>
  <c r="AY299" i="1" s="1"/>
  <c r="AZ299" i="1" s="1"/>
  <c r="BA299" i="1" s="1"/>
  <c r="BB299" i="1" s="1"/>
  <c r="BC299" i="1" s="1"/>
  <c r="BD299" i="1" s="1"/>
  <c r="BE299" i="1" s="1"/>
  <c r="BF299" i="1" s="1"/>
  <c r="BG299" i="1" s="1"/>
  <c r="BH299" i="1" s="1"/>
  <c r="BI299" i="1" s="1"/>
  <c r="BJ299" i="1" s="1"/>
  <c r="D298" i="1"/>
  <c r="E298" i="1" s="1"/>
  <c r="F298" i="1" s="1"/>
  <c r="G298" i="1" s="1"/>
  <c r="H298" i="1" s="1"/>
  <c r="I298" i="1" s="1"/>
  <c r="J298" i="1" s="1"/>
  <c r="K298" i="1" s="1"/>
  <c r="L298" i="1" s="1"/>
  <c r="M298" i="1" s="1"/>
  <c r="N298" i="1" s="1"/>
  <c r="P298" i="1"/>
  <c r="Q298" i="1" s="1"/>
  <c r="R298" i="1" s="1"/>
  <c r="S298" i="1" s="1"/>
  <c r="T298" i="1" s="1"/>
  <c r="U298" i="1" s="1"/>
  <c r="V298" i="1" s="1"/>
  <c r="W298" i="1" s="1"/>
  <c r="X298" i="1" s="1"/>
  <c r="Y298" i="1" s="1"/>
  <c r="Z298" i="1" s="1"/>
  <c r="AB298" i="1"/>
  <c r="AC298" i="1" s="1"/>
  <c r="AD298" i="1" s="1"/>
  <c r="AE298" i="1" s="1"/>
  <c r="AF298" i="1" s="1"/>
  <c r="AG298" i="1" s="1"/>
  <c r="AH298" i="1" s="1"/>
  <c r="AI298" i="1" s="1"/>
  <c r="AJ298" i="1" s="1"/>
  <c r="AK298" i="1" s="1"/>
  <c r="AL298" i="1" s="1"/>
  <c r="AN298" i="1"/>
  <c r="AO298" i="1" s="1"/>
  <c r="AP298" i="1" s="1"/>
  <c r="AQ298" i="1" s="1"/>
  <c r="AR298" i="1" s="1"/>
  <c r="AS298" i="1" s="1"/>
  <c r="AT298" i="1" s="1"/>
  <c r="AU298" i="1" s="1"/>
  <c r="AV298" i="1" s="1"/>
  <c r="AW298" i="1" s="1"/>
  <c r="AX298" i="1" s="1"/>
  <c r="AZ298" i="1"/>
  <c r="BA298" i="1" s="1"/>
  <c r="BB298" i="1" s="1"/>
  <c r="BC298" i="1" s="1"/>
  <c r="BD298" i="1" s="1"/>
  <c r="BE298" i="1" s="1"/>
  <c r="BF298" i="1" s="1"/>
  <c r="BG298" i="1" s="1"/>
  <c r="BH298" i="1" s="1"/>
  <c r="BI298" i="1" s="1"/>
  <c r="BJ298" i="1" s="1"/>
  <c r="D297" i="1"/>
  <c r="E297" i="1" s="1"/>
  <c r="F297" i="1" s="1"/>
  <c r="G297" i="1" s="1"/>
  <c r="H297" i="1" s="1"/>
  <c r="I297" i="1" s="1"/>
  <c r="J297" i="1" s="1"/>
  <c r="K297" i="1" s="1"/>
  <c r="L297" i="1" s="1"/>
  <c r="M297" i="1" s="1"/>
  <c r="N297" i="1" s="1"/>
  <c r="P297" i="1"/>
  <c r="Q297" i="1" s="1"/>
  <c r="R297" i="1" s="1"/>
  <c r="S297" i="1" s="1"/>
  <c r="T297" i="1" s="1"/>
  <c r="U297" i="1" s="1"/>
  <c r="V297" i="1" s="1"/>
  <c r="W297" i="1" s="1"/>
  <c r="X297" i="1" s="1"/>
  <c r="Y297" i="1" s="1"/>
  <c r="Z297" i="1" s="1"/>
  <c r="AB297" i="1"/>
  <c r="AC297" i="1" s="1"/>
  <c r="AD297" i="1" s="1"/>
  <c r="AE297" i="1" s="1"/>
  <c r="AF297" i="1" s="1"/>
  <c r="AG297" i="1" s="1"/>
  <c r="AH297" i="1" s="1"/>
  <c r="AI297" i="1" s="1"/>
  <c r="AJ297" i="1" s="1"/>
  <c r="AK297" i="1" s="1"/>
  <c r="AL297" i="1" s="1"/>
  <c r="AN297" i="1"/>
  <c r="AO297" i="1" s="1"/>
  <c r="AP297" i="1" s="1"/>
  <c r="AQ297" i="1" s="1"/>
  <c r="AR297" i="1" s="1"/>
  <c r="AS297" i="1" s="1"/>
  <c r="AT297" i="1" s="1"/>
  <c r="AU297" i="1" s="1"/>
  <c r="AV297" i="1" s="1"/>
  <c r="AW297" i="1" s="1"/>
  <c r="AX297" i="1" s="1"/>
  <c r="AZ297" i="1"/>
  <c r="BA297" i="1" s="1"/>
  <c r="BB297" i="1" s="1"/>
  <c r="BC297" i="1" s="1"/>
  <c r="BD297" i="1" s="1"/>
  <c r="BE297" i="1" s="1"/>
  <c r="BF297" i="1" s="1"/>
  <c r="BG297" i="1" s="1"/>
  <c r="BH297" i="1" s="1"/>
  <c r="BI297" i="1" s="1"/>
  <c r="BJ297" i="1" s="1"/>
  <c r="D296" i="1"/>
  <c r="E296" i="1" s="1"/>
  <c r="F296" i="1" s="1"/>
  <c r="G296" i="1" s="1"/>
  <c r="H296" i="1" s="1"/>
  <c r="I296" i="1" s="1"/>
  <c r="J296" i="1" s="1"/>
  <c r="K296" i="1" s="1"/>
  <c r="L296" i="1" s="1"/>
  <c r="M296" i="1" s="1"/>
  <c r="N296" i="1" s="1"/>
  <c r="P296" i="1"/>
  <c r="Q296" i="1" s="1"/>
  <c r="R296" i="1" s="1"/>
  <c r="S296" i="1" s="1"/>
  <c r="T296" i="1" s="1"/>
  <c r="U296" i="1" s="1"/>
  <c r="V296" i="1" s="1"/>
  <c r="W296" i="1" s="1"/>
  <c r="X296" i="1" s="1"/>
  <c r="Y296" i="1" s="1"/>
  <c r="Z296" i="1" s="1"/>
  <c r="AB296" i="1"/>
  <c r="AC296" i="1" s="1"/>
  <c r="AD296" i="1" s="1"/>
  <c r="AE296" i="1" s="1"/>
  <c r="AF296" i="1" s="1"/>
  <c r="AG296" i="1" s="1"/>
  <c r="AH296" i="1" s="1"/>
  <c r="AI296" i="1" s="1"/>
  <c r="AJ296" i="1" s="1"/>
  <c r="AK296" i="1" s="1"/>
  <c r="AL296" i="1" s="1"/>
  <c r="AN296" i="1"/>
  <c r="AO296" i="1" s="1"/>
  <c r="AP296" i="1" s="1"/>
  <c r="AQ296" i="1" s="1"/>
  <c r="AR296" i="1" s="1"/>
  <c r="AS296" i="1" s="1"/>
  <c r="AT296" i="1" s="1"/>
  <c r="AU296" i="1" s="1"/>
  <c r="AV296" i="1" s="1"/>
  <c r="AW296" i="1" s="1"/>
  <c r="AX296" i="1" s="1"/>
  <c r="AZ296" i="1"/>
  <c r="BA296" i="1" s="1"/>
  <c r="BB296" i="1" s="1"/>
  <c r="BC296" i="1" s="1"/>
  <c r="BD296" i="1" s="1"/>
  <c r="BE296" i="1" s="1"/>
  <c r="BF296" i="1" s="1"/>
  <c r="BG296" i="1" s="1"/>
  <c r="BH296" i="1" s="1"/>
  <c r="BI296" i="1" s="1"/>
  <c r="BJ296" i="1" s="1"/>
  <c r="D295" i="1"/>
  <c r="E295" i="1" s="1"/>
  <c r="F295" i="1" s="1"/>
  <c r="G295" i="1" s="1"/>
  <c r="H295" i="1" s="1"/>
  <c r="I295" i="1" s="1"/>
  <c r="J295" i="1" s="1"/>
  <c r="K295" i="1" s="1"/>
  <c r="L295" i="1" s="1"/>
  <c r="M295" i="1" s="1"/>
  <c r="N295" i="1" s="1"/>
  <c r="P295" i="1"/>
  <c r="Q295" i="1" s="1"/>
  <c r="R295" i="1" s="1"/>
  <c r="S295" i="1" s="1"/>
  <c r="T295" i="1" s="1"/>
  <c r="U295" i="1" s="1"/>
  <c r="V295" i="1" s="1"/>
  <c r="W295" i="1" s="1"/>
  <c r="X295" i="1" s="1"/>
  <c r="Y295" i="1" s="1"/>
  <c r="Z295" i="1" s="1"/>
  <c r="AB295" i="1"/>
  <c r="AC295" i="1" s="1"/>
  <c r="AD295" i="1"/>
  <c r="AE295" i="1" s="1"/>
  <c r="AF295" i="1" s="1"/>
  <c r="AG295" i="1" s="1"/>
  <c r="AH295" i="1" s="1"/>
  <c r="AI295" i="1" s="1"/>
  <c r="AJ295" i="1" s="1"/>
  <c r="AK295" i="1" s="1"/>
  <c r="AL295" i="1" s="1"/>
  <c r="AN295" i="1"/>
  <c r="AO295" i="1" s="1"/>
  <c r="AP295" i="1" s="1"/>
  <c r="AQ295" i="1"/>
  <c r="AR295" i="1" s="1"/>
  <c r="AS295" i="1" s="1"/>
  <c r="AT295" i="1" s="1"/>
  <c r="AU295" i="1" s="1"/>
  <c r="AV295" i="1" s="1"/>
  <c r="AW295" i="1" s="1"/>
  <c r="AX295" i="1" s="1"/>
  <c r="AZ295" i="1"/>
  <c r="BA295" i="1" s="1"/>
  <c r="BB295" i="1" s="1"/>
  <c r="BC295" i="1" s="1"/>
  <c r="BD295" i="1" s="1"/>
  <c r="BE295" i="1" s="1"/>
  <c r="BF295" i="1" s="1"/>
  <c r="BG295" i="1" s="1"/>
  <c r="BH295" i="1" s="1"/>
  <c r="BI295" i="1" s="1"/>
  <c r="BJ295" i="1" s="1"/>
  <c r="D294" i="1"/>
  <c r="E294" i="1" s="1"/>
  <c r="F294" i="1" s="1"/>
  <c r="G294" i="1" s="1"/>
  <c r="H294" i="1" s="1"/>
  <c r="I294" i="1" s="1"/>
  <c r="J294" i="1" s="1"/>
  <c r="K294" i="1" s="1"/>
  <c r="L294" i="1" s="1"/>
  <c r="M294" i="1" s="1"/>
  <c r="N294" i="1" s="1"/>
  <c r="P294" i="1"/>
  <c r="Q294" i="1" s="1"/>
  <c r="R294" i="1" s="1"/>
  <c r="S294" i="1" s="1"/>
  <c r="T294" i="1" s="1"/>
  <c r="U294" i="1" s="1"/>
  <c r="V294" i="1" s="1"/>
  <c r="W294" i="1" s="1"/>
  <c r="X294" i="1" s="1"/>
  <c r="Y294" i="1" s="1"/>
  <c r="Z294" i="1" s="1"/>
  <c r="AB294" i="1"/>
  <c r="AC294" i="1" s="1"/>
  <c r="AD294" i="1" s="1"/>
  <c r="AE294" i="1" s="1"/>
  <c r="AF294" i="1" s="1"/>
  <c r="AG294" i="1" s="1"/>
  <c r="AH294" i="1" s="1"/>
  <c r="AI294" i="1" s="1"/>
  <c r="AJ294" i="1" s="1"/>
  <c r="AK294" i="1" s="1"/>
  <c r="AL294" i="1" s="1"/>
  <c r="AN294" i="1"/>
  <c r="AO294" i="1"/>
  <c r="AP294" i="1" s="1"/>
  <c r="AQ294" i="1" s="1"/>
  <c r="AR294" i="1" s="1"/>
  <c r="AS294" i="1" s="1"/>
  <c r="AT294" i="1" s="1"/>
  <c r="AU294" i="1" s="1"/>
  <c r="AV294" i="1" s="1"/>
  <c r="AW294" i="1" s="1"/>
  <c r="AX294" i="1" s="1"/>
  <c r="AZ294" i="1"/>
  <c r="BA294" i="1" s="1"/>
  <c r="BB294" i="1" s="1"/>
  <c r="BC294" i="1" s="1"/>
  <c r="BD294" i="1" s="1"/>
  <c r="BE294" i="1" s="1"/>
  <c r="BF294" i="1" s="1"/>
  <c r="BG294" i="1" s="1"/>
  <c r="BH294" i="1" s="1"/>
  <c r="BI294" i="1" s="1"/>
  <c r="BJ294" i="1" s="1"/>
  <c r="D293" i="1"/>
  <c r="E293" i="1" s="1"/>
  <c r="F293" i="1" s="1"/>
  <c r="G293" i="1" s="1"/>
  <c r="H293" i="1" s="1"/>
  <c r="I293" i="1" s="1"/>
  <c r="J293" i="1" s="1"/>
  <c r="K293" i="1" s="1"/>
  <c r="L293" i="1" s="1"/>
  <c r="M293" i="1" s="1"/>
  <c r="N293" i="1" s="1"/>
  <c r="P293" i="1"/>
  <c r="Q293" i="1" s="1"/>
  <c r="R293" i="1" s="1"/>
  <c r="S293" i="1" s="1"/>
  <c r="T293" i="1" s="1"/>
  <c r="U293" i="1" s="1"/>
  <c r="V293" i="1" s="1"/>
  <c r="W293" i="1" s="1"/>
  <c r="X293" i="1" s="1"/>
  <c r="Y293" i="1" s="1"/>
  <c r="Z293" i="1" s="1"/>
  <c r="AB293" i="1"/>
  <c r="AC293" i="1" s="1"/>
  <c r="AD293" i="1" s="1"/>
  <c r="AE293" i="1" s="1"/>
  <c r="AF293" i="1" s="1"/>
  <c r="AG293" i="1" s="1"/>
  <c r="AH293" i="1" s="1"/>
  <c r="AI293" i="1" s="1"/>
  <c r="AJ293" i="1" s="1"/>
  <c r="AK293" i="1" s="1"/>
  <c r="AL293" i="1" s="1"/>
  <c r="AN293" i="1"/>
  <c r="AO293" i="1"/>
  <c r="AP293" i="1" s="1"/>
  <c r="AQ293" i="1" s="1"/>
  <c r="AR293" i="1" s="1"/>
  <c r="AS293" i="1" s="1"/>
  <c r="AT293" i="1" s="1"/>
  <c r="AU293" i="1" s="1"/>
  <c r="AV293" i="1" s="1"/>
  <c r="AW293" i="1" s="1"/>
  <c r="AX293" i="1" s="1"/>
  <c r="AZ293" i="1"/>
  <c r="BA293" i="1"/>
  <c r="BB293" i="1" s="1"/>
  <c r="BC293" i="1" s="1"/>
  <c r="BD293" i="1" s="1"/>
  <c r="BE293" i="1" s="1"/>
  <c r="BF293" i="1" s="1"/>
  <c r="BG293" i="1" s="1"/>
  <c r="BH293" i="1" s="1"/>
  <c r="BI293" i="1" s="1"/>
  <c r="BJ293" i="1" s="1"/>
  <c r="D292" i="1"/>
  <c r="E292" i="1" s="1"/>
  <c r="F292" i="1" s="1"/>
  <c r="G292" i="1" s="1"/>
  <c r="H292" i="1" s="1"/>
  <c r="I292" i="1" s="1"/>
  <c r="J292" i="1" s="1"/>
  <c r="K292" i="1" s="1"/>
  <c r="L292" i="1" s="1"/>
  <c r="M292" i="1" s="1"/>
  <c r="N292" i="1" s="1"/>
  <c r="P292" i="1"/>
  <c r="Q292" i="1" s="1"/>
  <c r="R292" i="1" s="1"/>
  <c r="S292" i="1" s="1"/>
  <c r="T292" i="1" s="1"/>
  <c r="U292" i="1" s="1"/>
  <c r="V292" i="1" s="1"/>
  <c r="W292" i="1" s="1"/>
  <c r="X292" i="1" s="1"/>
  <c r="Y292" i="1" s="1"/>
  <c r="Z292" i="1" s="1"/>
  <c r="AB292" i="1"/>
  <c r="AC292" i="1"/>
  <c r="AD292" i="1" s="1"/>
  <c r="AE292" i="1" s="1"/>
  <c r="AF292" i="1" s="1"/>
  <c r="AG292" i="1" s="1"/>
  <c r="AH292" i="1" s="1"/>
  <c r="AI292" i="1" s="1"/>
  <c r="AJ292" i="1" s="1"/>
  <c r="AK292" i="1" s="1"/>
  <c r="AL292" i="1" s="1"/>
  <c r="AN292" i="1"/>
  <c r="AO292" i="1" s="1"/>
  <c r="AP292" i="1" s="1"/>
  <c r="AQ292" i="1" s="1"/>
  <c r="AR292" i="1" s="1"/>
  <c r="AS292" i="1" s="1"/>
  <c r="AT292" i="1" s="1"/>
  <c r="AU292" i="1" s="1"/>
  <c r="AV292" i="1" s="1"/>
  <c r="AW292" i="1" s="1"/>
  <c r="AX292" i="1" s="1"/>
  <c r="AZ292" i="1"/>
  <c r="BA292" i="1" s="1"/>
  <c r="BB292" i="1" s="1"/>
  <c r="BC292" i="1" s="1"/>
  <c r="BD292" i="1" s="1"/>
  <c r="BE292" i="1" s="1"/>
  <c r="BF292" i="1" s="1"/>
  <c r="BG292" i="1" s="1"/>
  <c r="BH292" i="1" s="1"/>
  <c r="BI292" i="1" s="1"/>
  <c r="BJ292" i="1" s="1"/>
  <c r="D278" i="1"/>
  <c r="E278" i="1" s="1"/>
  <c r="F278" i="1" s="1"/>
  <c r="G278" i="1" s="1"/>
  <c r="H278" i="1" s="1"/>
  <c r="I278" i="1" s="1"/>
  <c r="J278" i="1" s="1"/>
  <c r="K278" i="1" s="1"/>
  <c r="L278" i="1" s="1"/>
  <c r="M278" i="1" s="1"/>
  <c r="N278" i="1" s="1"/>
  <c r="P278" i="1"/>
  <c r="Q278" i="1" s="1"/>
  <c r="R278" i="1" s="1"/>
  <c r="S278" i="1" s="1"/>
  <c r="T278" i="1" s="1"/>
  <c r="U278" i="1" s="1"/>
  <c r="V278" i="1" s="1"/>
  <c r="W278" i="1" s="1"/>
  <c r="X278" i="1" s="1"/>
  <c r="Y278" i="1" s="1"/>
  <c r="Z278" i="1" s="1"/>
  <c r="AB278" i="1"/>
  <c r="AC278" i="1"/>
  <c r="AD278" i="1" s="1"/>
  <c r="AE278" i="1" s="1"/>
  <c r="AF278" i="1" s="1"/>
  <c r="AG278" i="1" s="1"/>
  <c r="AH278" i="1" s="1"/>
  <c r="AI278" i="1" s="1"/>
  <c r="AJ278" i="1" s="1"/>
  <c r="AK278" i="1" s="1"/>
  <c r="AL278" i="1" s="1"/>
  <c r="AN278" i="1"/>
  <c r="AO278" i="1" s="1"/>
  <c r="AP278" i="1" s="1"/>
  <c r="AQ278" i="1" s="1"/>
  <c r="AR278" i="1" s="1"/>
  <c r="AS278" i="1" s="1"/>
  <c r="AT278" i="1" s="1"/>
  <c r="AU278" i="1" s="1"/>
  <c r="AV278" i="1"/>
  <c r="AW278" i="1" s="1"/>
  <c r="AX278" i="1" s="1"/>
  <c r="AZ278" i="1"/>
  <c r="BA278" i="1"/>
  <c r="BB278" i="1" s="1"/>
  <c r="BC278" i="1" s="1"/>
  <c r="BD278" i="1" s="1"/>
  <c r="BE278" i="1" s="1"/>
  <c r="BF278" i="1" s="1"/>
  <c r="BG278" i="1" s="1"/>
  <c r="BH278" i="1" s="1"/>
  <c r="BI278" i="1" s="1"/>
  <c r="BJ278" i="1" s="1"/>
  <c r="D277" i="1"/>
  <c r="E277" i="1"/>
  <c r="F277" i="1" s="1"/>
  <c r="G277" i="1" s="1"/>
  <c r="H277" i="1" s="1"/>
  <c r="I277" i="1" s="1"/>
  <c r="J277" i="1" s="1"/>
  <c r="K277" i="1" s="1"/>
  <c r="L277" i="1" s="1"/>
  <c r="M277" i="1" s="1"/>
  <c r="N277" i="1" s="1"/>
  <c r="P277" i="1"/>
  <c r="Q277" i="1" s="1"/>
  <c r="R277" i="1" s="1"/>
  <c r="S277" i="1" s="1"/>
  <c r="T277" i="1" s="1"/>
  <c r="U277" i="1" s="1"/>
  <c r="V277" i="1" s="1"/>
  <c r="W277" i="1" s="1"/>
  <c r="X277" i="1" s="1"/>
  <c r="Y277" i="1" s="1"/>
  <c r="Z277" i="1" s="1"/>
  <c r="AB277" i="1"/>
  <c r="AC277" i="1" s="1"/>
  <c r="AD277" i="1" s="1"/>
  <c r="AE277" i="1" s="1"/>
  <c r="AF277" i="1" s="1"/>
  <c r="AG277" i="1" s="1"/>
  <c r="AH277" i="1" s="1"/>
  <c r="AI277" i="1" s="1"/>
  <c r="AJ277" i="1" s="1"/>
  <c r="AK277" i="1" s="1"/>
  <c r="AL277" i="1" s="1"/>
  <c r="AN277" i="1"/>
  <c r="AO277" i="1" s="1"/>
  <c r="AP277" i="1" s="1"/>
  <c r="AQ277" i="1" s="1"/>
  <c r="AR277" i="1" s="1"/>
  <c r="AS277" i="1" s="1"/>
  <c r="AT277" i="1" s="1"/>
  <c r="AU277" i="1" s="1"/>
  <c r="AV277" i="1" s="1"/>
  <c r="AW277" i="1" s="1"/>
  <c r="AX277" i="1" s="1"/>
  <c r="AZ277" i="1"/>
  <c r="BA277" i="1" s="1"/>
  <c r="BB277" i="1" s="1"/>
  <c r="BC277" i="1" s="1"/>
  <c r="BD277" i="1" s="1"/>
  <c r="BE277" i="1" s="1"/>
  <c r="BF277" i="1" s="1"/>
  <c r="BG277" i="1" s="1"/>
  <c r="BH277" i="1" s="1"/>
  <c r="BI277" i="1" s="1"/>
  <c r="BJ277" i="1" s="1"/>
  <c r="D276" i="1"/>
  <c r="E276" i="1" s="1"/>
  <c r="F276" i="1" s="1"/>
  <c r="G276" i="1" s="1"/>
  <c r="H276" i="1" s="1"/>
  <c r="I276" i="1" s="1"/>
  <c r="J276" i="1" s="1"/>
  <c r="K276" i="1" s="1"/>
  <c r="L276" i="1" s="1"/>
  <c r="M276" i="1" s="1"/>
  <c r="N276" i="1" s="1"/>
  <c r="P276" i="1"/>
  <c r="Q276" i="1" s="1"/>
  <c r="R276" i="1" s="1"/>
  <c r="S276" i="1" s="1"/>
  <c r="T276" i="1" s="1"/>
  <c r="U276" i="1" s="1"/>
  <c r="V276" i="1" s="1"/>
  <c r="W276" i="1" s="1"/>
  <c r="X276" i="1" s="1"/>
  <c r="Y276" i="1" s="1"/>
  <c r="Z276" i="1" s="1"/>
  <c r="AB276" i="1"/>
  <c r="AC276" i="1" s="1"/>
  <c r="AD276" i="1" s="1"/>
  <c r="AE276" i="1" s="1"/>
  <c r="AF276" i="1" s="1"/>
  <c r="AG276" i="1" s="1"/>
  <c r="AH276" i="1" s="1"/>
  <c r="AI276" i="1" s="1"/>
  <c r="AJ276" i="1" s="1"/>
  <c r="AK276" i="1" s="1"/>
  <c r="AL276" i="1" s="1"/>
  <c r="AN276" i="1"/>
  <c r="AO276" i="1" s="1"/>
  <c r="AP276" i="1" s="1"/>
  <c r="AQ276" i="1" s="1"/>
  <c r="AR276" i="1" s="1"/>
  <c r="AS276" i="1" s="1"/>
  <c r="AT276" i="1" s="1"/>
  <c r="AU276" i="1" s="1"/>
  <c r="AV276" i="1" s="1"/>
  <c r="AW276" i="1" s="1"/>
  <c r="AX276" i="1" s="1"/>
  <c r="AZ276" i="1"/>
  <c r="BA276" i="1" s="1"/>
  <c r="BB276" i="1" s="1"/>
  <c r="BC276" i="1" s="1"/>
  <c r="BD276" i="1" s="1"/>
  <c r="BE276" i="1" s="1"/>
  <c r="BF276" i="1" s="1"/>
  <c r="BG276" i="1" s="1"/>
  <c r="BH276" i="1" s="1"/>
  <c r="BI276" i="1" s="1"/>
  <c r="BJ276" i="1" s="1"/>
  <c r="D275" i="1"/>
  <c r="E275" i="1" s="1"/>
  <c r="F275" i="1" s="1"/>
  <c r="G275" i="1" s="1"/>
  <c r="H275" i="1" s="1"/>
  <c r="I275" i="1" s="1"/>
  <c r="J275" i="1" s="1"/>
  <c r="K275" i="1" s="1"/>
  <c r="L275" i="1" s="1"/>
  <c r="M275" i="1" s="1"/>
  <c r="N275" i="1" s="1"/>
  <c r="P275" i="1"/>
  <c r="Q275" i="1" s="1"/>
  <c r="R275" i="1" s="1"/>
  <c r="S275" i="1" s="1"/>
  <c r="T275" i="1" s="1"/>
  <c r="U275" i="1" s="1"/>
  <c r="V275" i="1" s="1"/>
  <c r="W275" i="1" s="1"/>
  <c r="X275" i="1" s="1"/>
  <c r="Y275" i="1" s="1"/>
  <c r="Z275" i="1" s="1"/>
  <c r="AB275" i="1"/>
  <c r="AC275" i="1" s="1"/>
  <c r="AD275" i="1" s="1"/>
  <c r="AE275" i="1" s="1"/>
  <c r="AF275" i="1" s="1"/>
  <c r="AG275" i="1" s="1"/>
  <c r="AH275" i="1" s="1"/>
  <c r="AI275" i="1" s="1"/>
  <c r="AJ275" i="1" s="1"/>
  <c r="AK275" i="1" s="1"/>
  <c r="AL275" i="1" s="1"/>
  <c r="AN275" i="1"/>
  <c r="AO275" i="1" s="1"/>
  <c r="AP275" i="1" s="1"/>
  <c r="AQ275" i="1" s="1"/>
  <c r="AR275" i="1" s="1"/>
  <c r="AS275" i="1" s="1"/>
  <c r="AT275" i="1" s="1"/>
  <c r="AU275" i="1" s="1"/>
  <c r="AV275" i="1" s="1"/>
  <c r="AW275" i="1" s="1"/>
  <c r="AX275" i="1" s="1"/>
  <c r="AZ275" i="1"/>
  <c r="BA275" i="1" s="1"/>
  <c r="BB275" i="1" s="1"/>
  <c r="BC275" i="1" s="1"/>
  <c r="BD275" i="1" s="1"/>
  <c r="BE275" i="1" s="1"/>
  <c r="BF275" i="1" s="1"/>
  <c r="BG275" i="1" s="1"/>
  <c r="BH275" i="1" s="1"/>
  <c r="BI275" i="1" s="1"/>
  <c r="BJ275" i="1" s="1"/>
  <c r="D274" i="1"/>
  <c r="E274" i="1" s="1"/>
  <c r="F274" i="1" s="1"/>
  <c r="G274" i="1" s="1"/>
  <c r="H274" i="1" s="1"/>
  <c r="I274" i="1" s="1"/>
  <c r="J274" i="1" s="1"/>
  <c r="K274" i="1" s="1"/>
  <c r="L274" i="1" s="1"/>
  <c r="M274" i="1" s="1"/>
  <c r="N274" i="1" s="1"/>
  <c r="P274" i="1"/>
  <c r="Q274" i="1" s="1"/>
  <c r="R274" i="1" s="1"/>
  <c r="S274" i="1" s="1"/>
  <c r="T274" i="1" s="1"/>
  <c r="U274" i="1" s="1"/>
  <c r="V274" i="1" s="1"/>
  <c r="W274" i="1" s="1"/>
  <c r="X274" i="1" s="1"/>
  <c r="Y274" i="1" s="1"/>
  <c r="Z274" i="1" s="1"/>
  <c r="AB274" i="1"/>
  <c r="AC274" i="1" s="1"/>
  <c r="AD274" i="1" s="1"/>
  <c r="AE274" i="1" s="1"/>
  <c r="AF274" i="1" s="1"/>
  <c r="AG274" i="1" s="1"/>
  <c r="AH274" i="1" s="1"/>
  <c r="AI274" i="1" s="1"/>
  <c r="AJ274" i="1" s="1"/>
  <c r="AK274" i="1" s="1"/>
  <c r="AL274" i="1" s="1"/>
  <c r="AN274" i="1"/>
  <c r="AO274" i="1" s="1"/>
  <c r="AP274" i="1" s="1"/>
  <c r="AQ274" i="1" s="1"/>
  <c r="AR274" i="1" s="1"/>
  <c r="AS274" i="1" s="1"/>
  <c r="AT274" i="1" s="1"/>
  <c r="AU274" i="1" s="1"/>
  <c r="AV274" i="1" s="1"/>
  <c r="AW274" i="1" s="1"/>
  <c r="AX274" i="1" s="1"/>
  <c r="AY274" i="1" s="1"/>
  <c r="AZ274" i="1" s="1"/>
  <c r="BA274" i="1" s="1"/>
  <c r="BB274" i="1" s="1"/>
  <c r="BC274" i="1" s="1"/>
  <c r="BD274" i="1" s="1"/>
  <c r="BE274" i="1" s="1"/>
  <c r="BF274" i="1" s="1"/>
  <c r="BG274" i="1" s="1"/>
  <c r="BH274" i="1" s="1"/>
  <c r="BI274" i="1" s="1"/>
  <c r="BJ274" i="1" s="1"/>
  <c r="F54" i="6"/>
  <c r="F53" i="6"/>
  <c r="G405" i="1"/>
  <c r="H405" i="1" s="1"/>
  <c r="BC418" i="1"/>
  <c r="BO109" i="8" s="1"/>
  <c r="BO1085" i="5" s="1"/>
  <c r="BO1089" i="5" s="1"/>
  <c r="G422" i="1"/>
  <c r="H422" i="1" s="1"/>
  <c r="T113" i="8" s="1"/>
  <c r="G406" i="1"/>
  <c r="R99" i="8"/>
  <c r="R896" i="5" s="1"/>
  <c r="G419" i="1"/>
  <c r="R110" i="8"/>
  <c r="R1117" i="5" s="1"/>
  <c r="S422" i="1"/>
  <c r="T422" i="1" s="1"/>
  <c r="AD113" i="8"/>
  <c r="AD1152" i="5" s="1"/>
  <c r="AD1156" i="5" s="1"/>
  <c r="R100" i="8"/>
  <c r="R897" i="5" s="1"/>
  <c r="R901" i="5" s="1"/>
  <c r="AP113" i="8"/>
  <c r="AP1152" i="5" s="1"/>
  <c r="AP1156" i="5" s="1"/>
  <c r="BO132" i="8"/>
  <c r="AQ419" i="1"/>
  <c r="AR419" i="1" s="1"/>
  <c r="BD110" i="8" s="1"/>
  <c r="BD1117" i="5" s="1"/>
  <c r="BC422" i="1"/>
  <c r="G426" i="1"/>
  <c r="S117" i="8" s="1"/>
  <c r="BC419" i="1"/>
  <c r="BO110" i="8" s="1"/>
  <c r="BO1117" i="5" s="1"/>
  <c r="G423" i="1"/>
  <c r="S426" i="1"/>
  <c r="AE117" i="8" s="1"/>
  <c r="AE1235" i="5" s="1"/>
  <c r="AE1239" i="5" s="1"/>
  <c r="G411" i="1"/>
  <c r="G420" i="1"/>
  <c r="S423" i="1"/>
  <c r="T423" i="1" s="1"/>
  <c r="U423" i="1" s="1"/>
  <c r="AF429" i="1"/>
  <c r="AG429" i="1" s="1"/>
  <c r="AH429" i="1" s="1"/>
  <c r="AT119" i="8" s="1"/>
  <c r="AE420" i="1"/>
  <c r="BC426" i="1"/>
  <c r="BO117" i="8" s="1"/>
  <c r="BO1235" i="5" s="1"/>
  <c r="AE417" i="1"/>
  <c r="AQ108" i="8" s="1"/>
  <c r="AQ1084" i="5" s="1"/>
  <c r="AP108" i="8"/>
  <c r="AP1084" i="5" s="1"/>
  <c r="AQ420" i="1"/>
  <c r="BB111" i="8"/>
  <c r="BB1118" i="5" s="1"/>
  <c r="AR442" i="1"/>
  <c r="BD134" i="8" s="1"/>
  <c r="BC134" i="8"/>
  <c r="H441" i="1"/>
  <c r="T133" i="8" s="1"/>
  <c r="S133" i="8"/>
  <c r="S421" i="1"/>
  <c r="T421" i="1" s="1"/>
  <c r="U421" i="1" s="1"/>
  <c r="V421" i="1" s="1"/>
  <c r="W421" i="1" s="1"/>
  <c r="X421" i="1" s="1"/>
  <c r="Y421" i="1" s="1"/>
  <c r="AK112" i="8" s="1"/>
  <c r="AK1151" i="5" s="1"/>
  <c r="G402" i="1"/>
  <c r="AE421" i="1"/>
  <c r="AF421" i="1" s="1"/>
  <c r="AR112" i="8" s="1"/>
  <c r="AR1151" i="5" s="1"/>
  <c r="AF440" i="1"/>
  <c r="AQ132" i="8"/>
  <c r="AQ421" i="1"/>
  <c r="AR421" i="1" s="1"/>
  <c r="BD112" i="8" s="1"/>
  <c r="BD1151" i="5" s="1"/>
  <c r="BN112" i="8"/>
  <c r="BN1151" i="5" s="1"/>
  <c r="AD393" i="1"/>
  <c r="F383" i="1"/>
  <c r="G383" i="1" s="1"/>
  <c r="H383" i="1" s="1"/>
  <c r="I383" i="1" s="1"/>
  <c r="J383" i="1" s="1"/>
  <c r="K383" i="1" s="1"/>
  <c r="L383" i="1" s="1"/>
  <c r="M383" i="1" s="1"/>
  <c r="N383" i="1" s="1"/>
  <c r="Q326" i="1"/>
  <c r="E324" i="1"/>
  <c r="F324" i="1" s="1"/>
  <c r="G324" i="1" s="1"/>
  <c r="H324" i="1" s="1"/>
  <c r="I324" i="1" s="1"/>
  <c r="J324" i="1" s="1"/>
  <c r="K324" i="1" s="1"/>
  <c r="L324" i="1" s="1"/>
  <c r="M324" i="1" s="1"/>
  <c r="N324" i="1" s="1"/>
  <c r="E328" i="1"/>
  <c r="Q330" i="1"/>
  <c r="R330" i="1" s="1"/>
  <c r="Q324" i="1"/>
  <c r="R324" i="1" s="1"/>
  <c r="S324" i="1" s="1"/>
  <c r="Q328" i="1"/>
  <c r="R328" i="1" s="1"/>
  <c r="X389" i="1"/>
  <c r="Y389" i="1" s="1"/>
  <c r="Z389" i="1" s="1"/>
  <c r="J63" i="1"/>
  <c r="K63" i="1" s="1"/>
  <c r="L63" i="1" s="1"/>
  <c r="M63" i="1" s="1"/>
  <c r="N63" i="1" s="1"/>
  <c r="BA236" i="1"/>
  <c r="BA235" i="1"/>
  <c r="BA234" i="1"/>
  <c r="BA233" i="1"/>
  <c r="BB233" i="1" s="1"/>
  <c r="BC233" i="1" s="1"/>
  <c r="BN15" i="8" s="1"/>
  <c r="BN498" i="5" s="1"/>
  <c r="AO236" i="1"/>
  <c r="AO235" i="1"/>
  <c r="AO234" i="1"/>
  <c r="AO233" i="1"/>
  <c r="AP233" i="1" s="1"/>
  <c r="BA15" i="8" s="1"/>
  <c r="AC236" i="1"/>
  <c r="AC235" i="1"/>
  <c r="AC234" i="1"/>
  <c r="AC233" i="1"/>
  <c r="AD233" i="1" s="1"/>
  <c r="AE233" i="1" s="1"/>
  <c r="Q236" i="1"/>
  <c r="E236" i="1"/>
  <c r="P56" i="8" s="1"/>
  <c r="P574" i="5" s="1"/>
  <c r="P579" i="5" s="1"/>
  <c r="C71" i="9" s="1"/>
  <c r="Q235" i="1"/>
  <c r="E235" i="1"/>
  <c r="F235" i="1" s="1"/>
  <c r="Q234" i="1"/>
  <c r="E234" i="1"/>
  <c r="F234" i="1" s="1"/>
  <c r="G234" i="1" s="1"/>
  <c r="Q233" i="1"/>
  <c r="E233" i="1"/>
  <c r="F233" i="1" s="1"/>
  <c r="G233" i="1" s="1"/>
  <c r="R15" i="8" s="1"/>
  <c r="R498" i="5" s="1"/>
  <c r="R502" i="5" s="1"/>
  <c r="E229" i="1"/>
  <c r="P55" i="8"/>
  <c r="E228" i="1"/>
  <c r="E227" i="1"/>
  <c r="P33" i="8" s="1"/>
  <c r="E226" i="1"/>
  <c r="BA229" i="1"/>
  <c r="AO229" i="1"/>
  <c r="AC229" i="1"/>
  <c r="AN55" i="8" s="1"/>
  <c r="AN573" i="5" s="1"/>
  <c r="Q229" i="1"/>
  <c r="BA228" i="1"/>
  <c r="AO228" i="1"/>
  <c r="AC228" i="1"/>
  <c r="AD228" i="1" s="1"/>
  <c r="AE228" i="1" s="1"/>
  <c r="AF228" i="1" s="1"/>
  <c r="Q228" i="1"/>
  <c r="BA227" i="1"/>
  <c r="AO227" i="1"/>
  <c r="AC227" i="1"/>
  <c r="AD227" i="1" s="1"/>
  <c r="AE227" i="1" s="1"/>
  <c r="AP33" i="8" s="1"/>
  <c r="AP531" i="5" s="1"/>
  <c r="Q227" i="1"/>
  <c r="BA226" i="1"/>
  <c r="BB226" i="1" s="1"/>
  <c r="AO226" i="1"/>
  <c r="AC226" i="1"/>
  <c r="AD226" i="1" s="1"/>
  <c r="Q226" i="1"/>
  <c r="BA222" i="1"/>
  <c r="BB222" i="1" s="1"/>
  <c r="BM54" i="8" s="1"/>
  <c r="AO222" i="1"/>
  <c r="AC222" i="1"/>
  <c r="AD222" i="1" s="1"/>
  <c r="AE222" i="1" s="1"/>
  <c r="AP54" i="8" s="1"/>
  <c r="AP572" i="5" s="1"/>
  <c r="Q222" i="1"/>
  <c r="E222" i="1"/>
  <c r="BA221" i="1"/>
  <c r="AO221" i="1"/>
  <c r="AZ43" i="8" s="1"/>
  <c r="AZ551" i="5" s="1"/>
  <c r="AC221" i="1"/>
  <c r="Q221" i="1"/>
  <c r="E221" i="1"/>
  <c r="BA220" i="1"/>
  <c r="BL32" i="8" s="1"/>
  <c r="BL530" i="5" s="1"/>
  <c r="AO220" i="1"/>
  <c r="AC220" i="1"/>
  <c r="AN32" i="8" s="1"/>
  <c r="Q220" i="1"/>
  <c r="E220" i="1"/>
  <c r="P32" i="8" s="1"/>
  <c r="P530" i="5" s="1"/>
  <c r="BA219" i="1"/>
  <c r="AO219" i="1"/>
  <c r="AC219" i="1"/>
  <c r="Q219" i="1"/>
  <c r="R219" i="1" s="1"/>
  <c r="S219" i="1" s="1"/>
  <c r="E219" i="1"/>
  <c r="BA213" i="1"/>
  <c r="BB213" i="1" s="1"/>
  <c r="BC213" i="1" s="1"/>
  <c r="BN31" i="8" s="1"/>
  <c r="BA214" i="1"/>
  <c r="BA215" i="1"/>
  <c r="BL53" i="8" s="1"/>
  <c r="BL571" i="5" s="1"/>
  <c r="BA212" i="1"/>
  <c r="AO213" i="1"/>
  <c r="AO214" i="1"/>
  <c r="AO215" i="1"/>
  <c r="AZ53" i="8" s="1"/>
  <c r="AZ571" i="5" s="1"/>
  <c r="AO212" i="1"/>
  <c r="AC215" i="1"/>
  <c r="AC214" i="1"/>
  <c r="AC213" i="1"/>
  <c r="AN31" i="8" s="1"/>
  <c r="AN529" i="5" s="1"/>
  <c r="AC212" i="1"/>
  <c r="Q213" i="1"/>
  <c r="Q214" i="1"/>
  <c r="Q215" i="1"/>
  <c r="AB53" i="8" s="1"/>
  <c r="AB571" i="5" s="1"/>
  <c r="Q212" i="1"/>
  <c r="E215" i="1"/>
  <c r="E214" i="1"/>
  <c r="E213" i="1"/>
  <c r="P31" i="8" s="1"/>
  <c r="P529" i="5" s="1"/>
  <c r="E212" i="1"/>
  <c r="G54" i="6"/>
  <c r="AE114" i="8"/>
  <c r="AE113" i="8"/>
  <c r="AE1152" i="5" s="1"/>
  <c r="AE1156" i="5" s="1"/>
  <c r="S98" i="8"/>
  <c r="S863" i="5" s="1"/>
  <c r="S867" i="5" s="1"/>
  <c r="BD421" i="1"/>
  <c r="BE421" i="1" s="1"/>
  <c r="BF421" i="1" s="1"/>
  <c r="BG421" i="1" s="1"/>
  <c r="S97" i="8"/>
  <c r="S862" i="5" s="1"/>
  <c r="BC112" i="8"/>
  <c r="BC1151" i="5" s="1"/>
  <c r="AF417" i="1"/>
  <c r="AG417" i="1" s="1"/>
  <c r="BD419" i="1"/>
  <c r="BE419" i="1" s="1"/>
  <c r="BF419" i="1" s="1"/>
  <c r="BG419" i="1" s="1"/>
  <c r="BH419" i="1" s="1"/>
  <c r="BT110" i="8" s="1"/>
  <c r="BT1117" i="5" s="1"/>
  <c r="H426" i="1"/>
  <c r="T117" i="8" s="1"/>
  <c r="T1235" i="5" s="1"/>
  <c r="T1239" i="5" s="1"/>
  <c r="T419" i="1"/>
  <c r="U419" i="1" s="1"/>
  <c r="V419" i="1" s="1"/>
  <c r="W419" i="1" s="1"/>
  <c r="H419" i="1"/>
  <c r="S110" i="8"/>
  <c r="BD418" i="1"/>
  <c r="BE418" i="1" s="1"/>
  <c r="F229" i="1"/>
  <c r="Q55" i="8" s="1"/>
  <c r="F228" i="1"/>
  <c r="P44" i="8"/>
  <c r="R234" i="1"/>
  <c r="AC34" i="8" s="1"/>
  <c r="AC532" i="5" s="1"/>
  <c r="AC537" i="5" s="1"/>
  <c r="AB34" i="8"/>
  <c r="AB532" i="5" s="1"/>
  <c r="AB537" i="5" s="1"/>
  <c r="AE393" i="1"/>
  <c r="AF393" i="1" s="1"/>
  <c r="AG393" i="1" s="1"/>
  <c r="AH393" i="1" s="1"/>
  <c r="AI393" i="1" s="1"/>
  <c r="AJ393" i="1" s="1"/>
  <c r="AP229" i="1"/>
  <c r="AQ229" i="1" s="1"/>
  <c r="AR229" i="1" s="1"/>
  <c r="AZ55" i="8"/>
  <c r="AP212" i="1"/>
  <c r="AZ13" i="8"/>
  <c r="AP220" i="1"/>
  <c r="BA32" i="8" s="1"/>
  <c r="BA530" i="5" s="1"/>
  <c r="AZ32" i="8"/>
  <c r="AZ530" i="5" s="1"/>
  <c r="R228" i="1"/>
  <c r="AB44" i="8"/>
  <c r="AB552" i="5" s="1"/>
  <c r="R236" i="1"/>
  <c r="AB56" i="8"/>
  <c r="AN54" i="8"/>
  <c r="AN572" i="5" s="1"/>
  <c r="F226" i="1"/>
  <c r="P14" i="8"/>
  <c r="P15" i="8"/>
  <c r="AN15" i="8"/>
  <c r="AN498" i="5" s="1"/>
  <c r="BL15" i="8"/>
  <c r="BL498" i="5" s="1"/>
  <c r="F212" i="1"/>
  <c r="P13" i="8"/>
  <c r="BB212" i="1"/>
  <c r="BL13" i="8"/>
  <c r="R222" i="1"/>
  <c r="AB54" i="8"/>
  <c r="AD236" i="1"/>
  <c r="AN56" i="8"/>
  <c r="AN574" i="5" s="1"/>
  <c r="F214" i="1"/>
  <c r="P42" i="8"/>
  <c r="R214" i="1"/>
  <c r="S214" i="1" s="1"/>
  <c r="AB42" i="8"/>
  <c r="AB550" i="5" s="1"/>
  <c r="AD214" i="1"/>
  <c r="AE214" i="1" s="1"/>
  <c r="AN42" i="8"/>
  <c r="AP214" i="1"/>
  <c r="AZ42" i="8"/>
  <c r="BB214" i="1"/>
  <c r="BL42" i="8"/>
  <c r="AD219" i="1"/>
  <c r="AE219" i="1" s="1"/>
  <c r="AF219" i="1" s="1"/>
  <c r="AN23" i="8"/>
  <c r="AN515" i="5" s="1"/>
  <c r="R220" i="1"/>
  <c r="S220" i="1" s="1"/>
  <c r="AD32" i="8" s="1"/>
  <c r="AB32" i="8"/>
  <c r="F221" i="1"/>
  <c r="P43" i="8"/>
  <c r="BB221" i="1"/>
  <c r="BL43" i="8"/>
  <c r="AP222" i="1"/>
  <c r="AQ222" i="1" s="1"/>
  <c r="AZ54" i="8"/>
  <c r="AP226" i="1"/>
  <c r="AZ14" i="8"/>
  <c r="AP227" i="1"/>
  <c r="AZ33" i="8"/>
  <c r="AP228" i="1"/>
  <c r="AZ44" i="8"/>
  <c r="AD229" i="1"/>
  <c r="AE229" i="1" s="1"/>
  <c r="R233" i="1"/>
  <c r="AB15" i="8"/>
  <c r="R235" i="1"/>
  <c r="AB45" i="8"/>
  <c r="AB553" i="5" s="1"/>
  <c r="AB558" i="5" s="1"/>
  <c r="AD234" i="1"/>
  <c r="AE234" i="1" s="1"/>
  <c r="AN34" i="8"/>
  <c r="AP234" i="1"/>
  <c r="AZ34" i="8"/>
  <c r="BB234" i="1"/>
  <c r="BC234" i="1" s="1"/>
  <c r="BN34" i="8" s="1"/>
  <c r="BN532" i="5" s="1"/>
  <c r="BL34" i="8"/>
  <c r="G385" i="1"/>
  <c r="H385" i="1" s="1"/>
  <c r="I385" i="1" s="1"/>
  <c r="J385" i="1" s="1"/>
  <c r="K385" i="1" s="1"/>
  <c r="L385" i="1" s="1"/>
  <c r="M385" i="1" s="1"/>
  <c r="N385" i="1" s="1"/>
  <c r="F326" i="1"/>
  <c r="G326" i="1" s="1"/>
  <c r="H326" i="1" s="1"/>
  <c r="F328" i="1"/>
  <c r="G328" i="1" s="1"/>
  <c r="H328" i="1" s="1"/>
  <c r="I328" i="1" s="1"/>
  <c r="J328" i="1" s="1"/>
  <c r="K328" i="1" s="1"/>
  <c r="L328" i="1" s="1"/>
  <c r="M328" i="1" s="1"/>
  <c r="N328" i="1" s="1"/>
  <c r="F322" i="1"/>
  <c r="G322" i="1" s="1"/>
  <c r="H322" i="1" s="1"/>
  <c r="R326" i="1"/>
  <c r="S326" i="1" s="1"/>
  <c r="T326" i="1" s="1"/>
  <c r="U326" i="1" s="1"/>
  <c r="V326" i="1" s="1"/>
  <c r="W326" i="1" s="1"/>
  <c r="X326" i="1" s="1"/>
  <c r="Y326" i="1" s="1"/>
  <c r="Z326" i="1" s="1"/>
  <c r="AB389" i="1"/>
  <c r="AC389" i="1" s="1"/>
  <c r="AD389" i="1" s="1"/>
  <c r="AE389" i="1" s="1"/>
  <c r="AF389" i="1" s="1"/>
  <c r="AG389" i="1" s="1"/>
  <c r="AH389" i="1" s="1"/>
  <c r="AI389" i="1" s="1"/>
  <c r="AJ389" i="1" s="1"/>
  <c r="AK389" i="1" s="1"/>
  <c r="AL389" i="1" s="1"/>
  <c r="P62" i="4"/>
  <c r="D62" i="4"/>
  <c r="G53" i="6"/>
  <c r="H54" i="6"/>
  <c r="H53" i="6" s="1"/>
  <c r="BP112" i="8"/>
  <c r="BP1151" i="5" s="1"/>
  <c r="AF114" i="8"/>
  <c r="AS419" i="1"/>
  <c r="AT419" i="1" s="1"/>
  <c r="BP110" i="8"/>
  <c r="BP1117" i="5" s="1"/>
  <c r="AR108" i="8"/>
  <c r="AR1084" i="5" s="1"/>
  <c r="I404" i="1"/>
  <c r="J404" i="1" s="1"/>
  <c r="I422" i="1"/>
  <c r="AS119" i="8"/>
  <c r="AC32" i="8"/>
  <c r="AC530" i="5" s="1"/>
  <c r="AF391" i="1"/>
  <c r="AG391" i="1" s="1"/>
  <c r="BM15" i="8"/>
  <c r="AO15" i="8"/>
  <c r="Q15" i="8"/>
  <c r="AO33" i="8"/>
  <c r="AQ220" i="1"/>
  <c r="BB32" i="8" s="1"/>
  <c r="BB530" i="5" s="1"/>
  <c r="BC222" i="1"/>
  <c r="AO55" i="8"/>
  <c r="BA54" i="8"/>
  <c r="BM31" i="8"/>
  <c r="AQ233" i="1"/>
  <c r="AR233" i="1" s="1"/>
  <c r="BC15" i="8" s="1"/>
  <c r="BC498" i="5" s="1"/>
  <c r="AO44" i="8"/>
  <c r="S234" i="1"/>
  <c r="G228" i="1"/>
  <c r="Q44" i="8"/>
  <c r="S330" i="1"/>
  <c r="T330" i="1" s="1"/>
  <c r="U330" i="1" s="1"/>
  <c r="S328" i="1"/>
  <c r="T328" i="1" s="1"/>
  <c r="U328" i="1" s="1"/>
  <c r="V328" i="1" s="1"/>
  <c r="W328" i="1" s="1"/>
  <c r="X328" i="1" s="1"/>
  <c r="Y328" i="1" s="1"/>
  <c r="Z328" i="1" s="1"/>
  <c r="D59" i="4"/>
  <c r="D60" i="4"/>
  <c r="F62" i="4"/>
  <c r="I54" i="6"/>
  <c r="I53" i="6" s="1"/>
  <c r="BE110" i="8"/>
  <c r="BE1117" i="5" s="1"/>
  <c r="U97" i="8"/>
  <c r="U862" i="5" s="1"/>
  <c r="BQ110" i="8"/>
  <c r="BQ1117" i="5" s="1"/>
  <c r="BG440" i="1"/>
  <c r="BQ112" i="8"/>
  <c r="BQ1151" i="5" s="1"/>
  <c r="BB55" i="8"/>
  <c r="AF227" i="1"/>
  <c r="H233" i="1"/>
  <c r="S15" i="8" s="1"/>
  <c r="S498" i="5" s="1"/>
  <c r="S502" i="5" s="1"/>
  <c r="BD233" i="1"/>
  <c r="H228" i="1"/>
  <c r="I228" i="1" s="1"/>
  <c r="J228" i="1" s="1"/>
  <c r="K228" i="1" s="1"/>
  <c r="L228" i="1" s="1"/>
  <c r="W44" i="8" s="1"/>
  <c r="W552" i="5" s="1"/>
  <c r="R44" i="8"/>
  <c r="BB15" i="8"/>
  <c r="BB498" i="5" s="1"/>
  <c r="AP23" i="8"/>
  <c r="AF222" i="1"/>
  <c r="AP44" i="8"/>
  <c r="T324" i="1"/>
  <c r="U324" i="1" s="1"/>
  <c r="V324" i="1" s="1"/>
  <c r="W324" i="1" s="1"/>
  <c r="X324" i="1" s="1"/>
  <c r="Y324" i="1" s="1"/>
  <c r="Z324" i="1" s="1"/>
  <c r="H330" i="1"/>
  <c r="I330" i="1" s="1"/>
  <c r="J330" i="1" s="1"/>
  <c r="K330" i="1" s="1"/>
  <c r="L330" i="1" s="1"/>
  <c r="M330" i="1" s="1"/>
  <c r="N330" i="1" s="1"/>
  <c r="F59" i="4"/>
  <c r="F60" i="4"/>
  <c r="H62" i="4"/>
  <c r="J54" i="6"/>
  <c r="J53" i="6"/>
  <c r="BR112" i="8"/>
  <c r="BR1151" i="5" s="1"/>
  <c r="BR110" i="8"/>
  <c r="BR1117" i="5" s="1"/>
  <c r="AH391" i="1"/>
  <c r="AI391" i="1" s="1"/>
  <c r="AJ391" i="1" s="1"/>
  <c r="AK391" i="1" s="1"/>
  <c r="AL391" i="1" s="1"/>
  <c r="I233" i="1"/>
  <c r="J233" i="1" s="1"/>
  <c r="I326" i="1"/>
  <c r="J326" i="1" s="1"/>
  <c r="K326" i="1" s="1"/>
  <c r="L326" i="1" s="1"/>
  <c r="M326" i="1" s="1"/>
  <c r="N326" i="1" s="1"/>
  <c r="I322" i="1"/>
  <c r="J322" i="1" s="1"/>
  <c r="K322" i="1" s="1"/>
  <c r="L322" i="1" s="1"/>
  <c r="M322" i="1" s="1"/>
  <c r="N322" i="1" s="1"/>
  <c r="H59" i="4"/>
  <c r="H60" i="4"/>
  <c r="J62" i="4"/>
  <c r="K54" i="6"/>
  <c r="K53" i="6" s="1"/>
  <c r="BS110" i="8"/>
  <c r="BS1117" i="5" s="1"/>
  <c r="T44" i="8"/>
  <c r="V322" i="1"/>
  <c r="W322" i="1" s="1"/>
  <c r="X322" i="1" s="1"/>
  <c r="V330" i="1"/>
  <c r="W330" i="1" s="1"/>
  <c r="X330" i="1" s="1"/>
  <c r="Y330" i="1" s="1"/>
  <c r="Z330" i="1" s="1"/>
  <c r="J59" i="4"/>
  <c r="J60" i="4"/>
  <c r="L62" i="4"/>
  <c r="L54" i="6"/>
  <c r="L53" i="6"/>
  <c r="BI419" i="1"/>
  <c r="AJ112" i="8"/>
  <c r="AJ1151" i="5" s="1"/>
  <c r="U44" i="8"/>
  <c r="L59" i="4"/>
  <c r="L60" i="4"/>
  <c r="N62" i="4"/>
  <c r="P441" i="1"/>
  <c r="Q441" i="1" s="1"/>
  <c r="R441" i="1" s="1"/>
  <c r="P435" i="1"/>
  <c r="Q435" i="1" s="1"/>
  <c r="P436" i="1"/>
  <c r="Z421" i="1"/>
  <c r="AL112" i="8" s="1"/>
  <c r="AL1151" i="5" s="1"/>
  <c r="AK393" i="1"/>
  <c r="AL393" i="1" s="1"/>
  <c r="AN389" i="1"/>
  <c r="AO389" i="1" s="1"/>
  <c r="AP389" i="1" s="1"/>
  <c r="AQ389" i="1" s="1"/>
  <c r="AR389" i="1" s="1"/>
  <c r="AS389" i="1" s="1"/>
  <c r="AT389" i="1" s="1"/>
  <c r="AU389" i="1" s="1"/>
  <c r="AV389" i="1" s="1"/>
  <c r="AW389" i="1" s="1"/>
  <c r="AX389" i="1" s="1"/>
  <c r="N59" i="4"/>
  <c r="N60" i="4"/>
  <c r="O60" i="4"/>
  <c r="P407" i="1"/>
  <c r="P404" i="1"/>
  <c r="P411" i="1"/>
  <c r="Q411" i="1" s="1"/>
  <c r="P410" i="1"/>
  <c r="P402" i="1"/>
  <c r="Q402" i="1" s="1"/>
  <c r="P409" i="1"/>
  <c r="P403" i="1"/>
  <c r="Q403" i="1" s="1"/>
  <c r="P406" i="1"/>
  <c r="Q406" i="1" s="1"/>
  <c r="Q436" i="1"/>
  <c r="R436" i="1" s="1"/>
  <c r="AB128" i="8"/>
  <c r="P405" i="1"/>
  <c r="Q405" i="1" s="1"/>
  <c r="P408" i="1"/>
  <c r="Q408" i="1" s="1"/>
  <c r="AB133" i="8"/>
  <c r="Y322" i="1"/>
  <c r="Z322" i="1" s="1"/>
  <c r="AB95" i="8"/>
  <c r="AB830" i="5" s="1"/>
  <c r="AC133" i="8"/>
  <c r="AC128" i="8"/>
  <c r="P383" i="1"/>
  <c r="Q383" i="1" s="1"/>
  <c r="R383" i="1" s="1"/>
  <c r="S383" i="1" s="1"/>
  <c r="T383" i="1" s="1"/>
  <c r="U383" i="1" s="1"/>
  <c r="V383" i="1" s="1"/>
  <c r="W383" i="1" s="1"/>
  <c r="X383" i="1" s="1"/>
  <c r="Y383" i="1" s="1"/>
  <c r="Z383" i="1" s="1"/>
  <c r="P385" i="1"/>
  <c r="AN393" i="1"/>
  <c r="AN391" i="1"/>
  <c r="Q385" i="1"/>
  <c r="R385" i="1" s="1"/>
  <c r="S385" i="1" s="1"/>
  <c r="T385" i="1" s="1"/>
  <c r="U385" i="1" s="1"/>
  <c r="V385" i="1" s="1"/>
  <c r="W385" i="1" s="1"/>
  <c r="X385" i="1" s="1"/>
  <c r="Y385" i="1" s="1"/>
  <c r="Z385" i="1" s="1"/>
  <c r="AO393" i="1"/>
  <c r="AP393" i="1" s="1"/>
  <c r="AQ393" i="1" s="1"/>
  <c r="AR393" i="1" s="1"/>
  <c r="AS393" i="1" s="1"/>
  <c r="AT393" i="1" s="1"/>
  <c r="AU393" i="1" s="1"/>
  <c r="AV393" i="1" s="1"/>
  <c r="AW393" i="1" s="1"/>
  <c r="AX393" i="1" s="1"/>
  <c r="AO391" i="1"/>
  <c r="AP391" i="1" s="1"/>
  <c r="AQ391" i="1" s="1"/>
  <c r="AR391" i="1" s="1"/>
  <c r="AS391" i="1" s="1"/>
  <c r="AT391" i="1" s="1"/>
  <c r="AU391" i="1" s="1"/>
  <c r="AV391" i="1" s="1"/>
  <c r="AW391" i="1" s="1"/>
  <c r="AX391" i="1" s="1"/>
  <c r="AB436" i="1"/>
  <c r="AC436" i="1" s="1"/>
  <c r="AO128" i="8" s="1"/>
  <c r="AB441" i="1"/>
  <c r="AN133" i="8" s="1"/>
  <c r="AB435" i="1"/>
  <c r="AN127" i="8" s="1"/>
  <c r="AZ389" i="1"/>
  <c r="AB402" i="1"/>
  <c r="AN95" i="8" s="1"/>
  <c r="AN830" i="5" s="1"/>
  <c r="AB410" i="1"/>
  <c r="AN103" i="8" s="1"/>
  <c r="AB409" i="1"/>
  <c r="AB404" i="1"/>
  <c r="AN97" i="8" s="1"/>
  <c r="AN862" i="5" s="1"/>
  <c r="AB411" i="1"/>
  <c r="AB406" i="1"/>
  <c r="AN99" i="8" s="1"/>
  <c r="AN896" i="5" s="1"/>
  <c r="AC435" i="1"/>
  <c r="AD435" i="1" s="1"/>
  <c r="AC441" i="1"/>
  <c r="AB407" i="1"/>
  <c r="AC407" i="1" s="1"/>
  <c r="AB403" i="1"/>
  <c r="AN96" i="8" s="1"/>
  <c r="AN831" i="5" s="1"/>
  <c r="AN834" i="5" s="1"/>
  <c r="AB405" i="1"/>
  <c r="AC405" i="1" s="1"/>
  <c r="AB408" i="1"/>
  <c r="BA389" i="1"/>
  <c r="AO127" i="8"/>
  <c r="AC410" i="1"/>
  <c r="AO103" i="8" s="1"/>
  <c r="AC406" i="1"/>
  <c r="AD406" i="1" s="1"/>
  <c r="AC404" i="1"/>
  <c r="AO97" i="8" s="1"/>
  <c r="AO862" i="5" s="1"/>
  <c r="AB385" i="1"/>
  <c r="BB389" i="1"/>
  <c r="BC389" i="1" s="1"/>
  <c r="BD389" i="1" s="1"/>
  <c r="BE389" i="1" s="1"/>
  <c r="BF389" i="1" s="1"/>
  <c r="BG389" i="1" s="1"/>
  <c r="BH389" i="1" s="1"/>
  <c r="BI389" i="1" s="1"/>
  <c r="BJ389" i="1" s="1"/>
  <c r="AZ393" i="1"/>
  <c r="BA393" i="1" s="1"/>
  <c r="BB393" i="1" s="1"/>
  <c r="AZ391" i="1"/>
  <c r="AB383" i="1"/>
  <c r="AC383" i="1" s="1"/>
  <c r="AD383" i="1" s="1"/>
  <c r="AE383" i="1" s="1"/>
  <c r="AF383" i="1" s="1"/>
  <c r="AG383" i="1" s="1"/>
  <c r="AH383" i="1" s="1"/>
  <c r="AI383" i="1" s="1"/>
  <c r="AJ383" i="1" s="1"/>
  <c r="AK383" i="1" s="1"/>
  <c r="AL383" i="1" s="1"/>
  <c r="AO99" i="8"/>
  <c r="AO896" i="5" s="1"/>
  <c r="BA391" i="1"/>
  <c r="BB391" i="1" s="1"/>
  <c r="BC391" i="1" s="1"/>
  <c r="BD391" i="1" s="1"/>
  <c r="BE391" i="1" s="1"/>
  <c r="BF391" i="1" s="1"/>
  <c r="BG391" i="1" s="1"/>
  <c r="BH391" i="1" s="1"/>
  <c r="BI391" i="1" s="1"/>
  <c r="BJ391" i="1" s="1"/>
  <c r="AC385" i="1"/>
  <c r="AD385" i="1" s="1"/>
  <c r="AE385" i="1" s="1"/>
  <c r="AF385" i="1" s="1"/>
  <c r="AG385" i="1" s="1"/>
  <c r="AH385" i="1" s="1"/>
  <c r="AI385" i="1" s="1"/>
  <c r="AJ385" i="1" s="1"/>
  <c r="AK385" i="1" s="1"/>
  <c r="AL385" i="1" s="1"/>
  <c r="BC393" i="1"/>
  <c r="BD393" i="1" s="1"/>
  <c r="BE393" i="1" s="1"/>
  <c r="BF393" i="1" s="1"/>
  <c r="BG393" i="1" s="1"/>
  <c r="BH393" i="1" s="1"/>
  <c r="BI393" i="1" s="1"/>
  <c r="BJ393" i="1" s="1"/>
  <c r="AN436" i="1"/>
  <c r="AZ128" i="8" s="1"/>
  <c r="AN435" i="1"/>
  <c r="AN441" i="1"/>
  <c r="AO441" i="1" s="1"/>
  <c r="BA133" i="8" s="1"/>
  <c r="AN408" i="1"/>
  <c r="AO408" i="1" s="1"/>
  <c r="AN411" i="1"/>
  <c r="AZ104" i="8" s="1"/>
  <c r="AZ979" i="5" s="1"/>
  <c r="AZ983" i="5" s="1"/>
  <c r="AN405" i="1"/>
  <c r="AZ98" i="8" s="1"/>
  <c r="AZ863" i="5" s="1"/>
  <c r="AZ867" i="5" s="1"/>
  <c r="AN404" i="1"/>
  <c r="AZ97" i="8" s="1"/>
  <c r="AZ862" i="5" s="1"/>
  <c r="AN403" i="1"/>
  <c r="AO403" i="1" s="1"/>
  <c r="AO436" i="1"/>
  <c r="BA128" i="8" s="1"/>
  <c r="AN407" i="1"/>
  <c r="AO407" i="1" s="1"/>
  <c r="BA100" i="8" s="1"/>
  <c r="BA897" i="5" s="1"/>
  <c r="BA901" i="5" s="1"/>
  <c r="AN409" i="1"/>
  <c r="AZ102" i="8" s="1"/>
  <c r="AN410" i="1"/>
  <c r="AZ103" i="8" s="1"/>
  <c r="AN402" i="1"/>
  <c r="AZ95" i="8" s="1"/>
  <c r="AZ830" i="5" s="1"/>
  <c r="AN406" i="1"/>
  <c r="AO406" i="1" s="1"/>
  <c r="AO409" i="1"/>
  <c r="BA102" i="8" s="1"/>
  <c r="AP436" i="1"/>
  <c r="BB128" i="8" s="1"/>
  <c r="AO411" i="1"/>
  <c r="AZ99" i="8"/>
  <c r="AZ896" i="5" s="1"/>
  <c r="AO405" i="1"/>
  <c r="BA98" i="8" s="1"/>
  <c r="BA863" i="5" s="1"/>
  <c r="BA867" i="5" s="1"/>
  <c r="AN383" i="1"/>
  <c r="AO383" i="1" s="1"/>
  <c r="AP383" i="1" s="1"/>
  <c r="AQ383" i="1" s="1"/>
  <c r="AR383" i="1" s="1"/>
  <c r="AS383" i="1" s="1"/>
  <c r="AT383" i="1" s="1"/>
  <c r="AU383" i="1" s="1"/>
  <c r="AV383" i="1" s="1"/>
  <c r="AW383" i="1" s="1"/>
  <c r="AX383" i="1" s="1"/>
  <c r="AN385" i="1"/>
  <c r="AO385" i="1" s="1"/>
  <c r="AP385" i="1" s="1"/>
  <c r="AQ385" i="1" s="1"/>
  <c r="AR385" i="1" s="1"/>
  <c r="AS385" i="1" s="1"/>
  <c r="AT385" i="1" s="1"/>
  <c r="AU385" i="1" s="1"/>
  <c r="AV385" i="1" s="1"/>
  <c r="AW385" i="1" s="1"/>
  <c r="AX385" i="1" s="1"/>
  <c r="AP409" i="1"/>
  <c r="BB102" i="8" s="1"/>
  <c r="AZ435" i="1"/>
  <c r="BA435" i="1" s="1"/>
  <c r="AZ441" i="1"/>
  <c r="BA441" i="1" s="1"/>
  <c r="AZ436" i="1"/>
  <c r="BL128" i="8" s="1"/>
  <c r="AZ406" i="1"/>
  <c r="BL99" i="8" s="1"/>
  <c r="BL896" i="5" s="1"/>
  <c r="AZ402" i="1"/>
  <c r="BL95" i="8" s="1"/>
  <c r="BL830" i="5" s="1"/>
  <c r="AZ403" i="1"/>
  <c r="BL96" i="8" s="1"/>
  <c r="BL831" i="5" s="1"/>
  <c r="BL834" i="5" s="1"/>
  <c r="AZ404" i="1"/>
  <c r="BL97" i="8" s="1"/>
  <c r="BL862" i="5" s="1"/>
  <c r="AZ410" i="1"/>
  <c r="BL103" i="8" s="1"/>
  <c r="AZ405" i="1"/>
  <c r="BL98" i="8" s="1"/>
  <c r="BL863" i="5" s="1"/>
  <c r="AZ411" i="1"/>
  <c r="BA411" i="1" s="1"/>
  <c r="AZ409" i="1"/>
  <c r="BL102" i="8" s="1"/>
  <c r="AZ408" i="1"/>
  <c r="BL101" i="8" s="1"/>
  <c r="AZ407" i="1"/>
  <c r="BL100" i="8" s="1"/>
  <c r="BL897" i="5" s="1"/>
  <c r="BL901" i="5" s="1"/>
  <c r="BA408" i="1"/>
  <c r="BB408" i="1" s="1"/>
  <c r="BA405" i="1"/>
  <c r="BB405" i="1" s="1"/>
  <c r="BA406" i="1"/>
  <c r="BB406" i="1" s="1"/>
  <c r="AZ385" i="1"/>
  <c r="AZ383" i="1"/>
  <c r="BA383" i="1" s="1"/>
  <c r="BB383" i="1" s="1"/>
  <c r="BC383" i="1" s="1"/>
  <c r="BD383" i="1" s="1"/>
  <c r="BE383" i="1" s="1"/>
  <c r="BF383" i="1" s="1"/>
  <c r="BG383" i="1" s="1"/>
  <c r="BH383" i="1" s="1"/>
  <c r="BI383" i="1" s="1"/>
  <c r="BJ383" i="1" s="1"/>
  <c r="BA385" i="1"/>
  <c r="BB385" i="1" s="1"/>
  <c r="BC385" i="1" s="1"/>
  <c r="BD385" i="1" s="1"/>
  <c r="BE385" i="1" s="1"/>
  <c r="BF385" i="1" s="1"/>
  <c r="BG385" i="1" s="1"/>
  <c r="BH385" i="1" s="1"/>
  <c r="BI385" i="1" s="1"/>
  <c r="BJ385" i="1" s="1"/>
  <c r="E50" i="12"/>
  <c r="O92" i="6"/>
  <c r="O98" i="6"/>
  <c r="E16" i="12"/>
  <c r="O58" i="6"/>
  <c r="C49" i="12"/>
  <c r="O43" i="6"/>
  <c r="O55" i="6"/>
  <c r="O49" i="6"/>
  <c r="O46" i="6"/>
  <c r="O8" i="6"/>
  <c r="O7" i="6"/>
  <c r="O61" i="6"/>
  <c r="E19" i="12"/>
  <c r="C52" i="12"/>
  <c r="C55" i="12"/>
  <c r="C45" i="12"/>
  <c r="C13" i="12"/>
  <c r="C14" i="12"/>
  <c r="C45" i="14"/>
  <c r="O515" i="5"/>
  <c r="E52" i="12"/>
  <c r="O94" i="6"/>
  <c r="AZ552" i="5"/>
  <c r="BL551" i="5"/>
  <c r="BL550" i="5"/>
  <c r="AN550" i="5"/>
  <c r="AB572" i="5"/>
  <c r="AB574" i="5"/>
  <c r="AB579" i="5" s="1"/>
  <c r="AZ573" i="5"/>
  <c r="AF8" i="8"/>
  <c r="AD530" i="5"/>
  <c r="BN529" i="5"/>
  <c r="P573" i="5"/>
  <c r="AM498" i="5"/>
  <c r="N95" i="6"/>
  <c r="AZ572" i="5"/>
  <c r="AZ550" i="5"/>
  <c r="Q8" i="8"/>
  <c r="R48" i="8" s="1"/>
  <c r="AW8" i="8"/>
  <c r="O497" i="5"/>
  <c r="AY496" i="5"/>
  <c r="AY497" i="5"/>
  <c r="AY498" i="5"/>
  <c r="I44" i="3"/>
  <c r="AL8" i="8"/>
  <c r="AT8" i="8"/>
  <c r="BV8" i="8"/>
  <c r="DP179" i="7"/>
  <c r="DP171" i="7"/>
  <c r="FO42" i="7"/>
  <c r="FO43" i="7" s="1"/>
  <c r="FO170" i="7"/>
  <c r="FO230" i="7"/>
  <c r="FO231" i="7" s="1"/>
  <c r="FO232" i="7" s="1"/>
  <c r="DR170" i="7"/>
  <c r="DR171" i="7" s="1"/>
  <c r="DR172" i="7" s="1"/>
  <c r="DS179" i="7" s="1"/>
  <c r="O130" i="14" s="1"/>
  <c r="O127" i="14" s="1"/>
  <c r="DR200" i="7"/>
  <c r="DR201" i="7" s="1"/>
  <c r="DR202" i="7" s="1"/>
  <c r="DV230" i="7"/>
  <c r="DV231" i="7" s="1"/>
  <c r="DV232" i="7" s="1"/>
  <c r="DV200" i="7"/>
  <c r="DV201" i="7" s="1"/>
  <c r="DV202" i="7" s="1"/>
  <c r="DV170" i="7"/>
  <c r="DV171" i="7" s="1"/>
  <c r="DV172" i="7" s="1"/>
  <c r="DW179" i="7" s="1"/>
  <c r="DZ230" i="7"/>
  <c r="DZ200" i="7"/>
  <c r="DZ201" i="7"/>
  <c r="DZ202" i="7" s="1"/>
  <c r="DZ170" i="7"/>
  <c r="DZ171" i="7" s="1"/>
  <c r="DZ172" i="7" s="1"/>
  <c r="EA179" i="7" s="1"/>
  <c r="ED230" i="7"/>
  <c r="ED231" i="7" s="1"/>
  <c r="ED232" i="7" s="1"/>
  <c r="ED200" i="7"/>
  <c r="ED201" i="7" s="1"/>
  <c r="ED202" i="7" s="1"/>
  <c r="ED170" i="7"/>
  <c r="ED171" i="7" s="1"/>
  <c r="ED172" i="7" s="1"/>
  <c r="EE179" i="7" s="1"/>
  <c r="EH230" i="7"/>
  <c r="EH231" i="7" s="1"/>
  <c r="EH232" i="7" s="1"/>
  <c r="EH170" i="7"/>
  <c r="EH171" i="7" s="1"/>
  <c r="EH172" i="7" s="1"/>
  <c r="EI179" i="7" s="1"/>
  <c r="EH200" i="7"/>
  <c r="EH201" i="7" s="1"/>
  <c r="EH202" i="7" s="1"/>
  <c r="EL230" i="7"/>
  <c r="EL231" i="7" s="1"/>
  <c r="EL232" i="7" s="1"/>
  <c r="EO239" i="7" s="1"/>
  <c r="EL200" i="7"/>
  <c r="EL201" i="7" s="1"/>
  <c r="EL202" i="7" s="1"/>
  <c r="EL170" i="7"/>
  <c r="EP230" i="7"/>
  <c r="EP231" i="7" s="1"/>
  <c r="EP232" i="7" s="1"/>
  <c r="EP200" i="7"/>
  <c r="EP201" i="7" s="1"/>
  <c r="EP202" i="7" s="1"/>
  <c r="EP170" i="7"/>
  <c r="EP171" i="7" s="1"/>
  <c r="EP172" i="7" s="1"/>
  <c r="EQ179" i="7" s="1"/>
  <c r="AM130" i="14" s="1"/>
  <c r="AM127" i="14" s="1"/>
  <c r="ET230" i="7"/>
  <c r="ET231" i="7" s="1"/>
  <c r="ET232" i="7" s="1"/>
  <c r="ET200" i="7"/>
  <c r="ET201" i="7" s="1"/>
  <c r="ET202" i="7" s="1"/>
  <c r="ET170" i="7"/>
  <c r="ET171" i="7" s="1"/>
  <c r="ET172" i="7" s="1"/>
  <c r="EU179" i="7" s="1"/>
  <c r="AQ130" i="14" s="1"/>
  <c r="AQ127" i="14" s="1"/>
  <c r="EX230" i="7"/>
  <c r="EX231" i="7" s="1"/>
  <c r="EX232" i="7" s="1"/>
  <c r="FA239" i="7" s="1"/>
  <c r="EX170" i="7"/>
  <c r="EX200" i="7"/>
  <c r="EX201" i="7" s="1"/>
  <c r="EX202" i="7" s="1"/>
  <c r="FB42" i="7"/>
  <c r="FB43" i="7" s="1"/>
  <c r="FB230" i="7"/>
  <c r="FB231" i="7" s="1"/>
  <c r="FB232" i="7" s="1"/>
  <c r="FB200" i="7"/>
  <c r="FB201" i="7" s="1"/>
  <c r="FB202" i="7" s="1"/>
  <c r="FB170" i="7"/>
  <c r="FF42" i="7"/>
  <c r="FF43" i="7" s="1"/>
  <c r="FF230" i="7"/>
  <c r="FF231" i="7" s="1"/>
  <c r="FF232" i="7" s="1"/>
  <c r="FF200" i="7"/>
  <c r="FF201" i="7" s="1"/>
  <c r="FF202" i="7" s="1"/>
  <c r="FF170" i="7"/>
  <c r="FJ42" i="7"/>
  <c r="FJ43" i="7" s="1"/>
  <c r="FJ230" i="7"/>
  <c r="FJ200" i="7"/>
  <c r="FJ201" i="7" s="1"/>
  <c r="FJ202" i="7" s="1"/>
  <c r="FJ170" i="7"/>
  <c r="FJ171" i="7" s="1"/>
  <c r="FJ172" i="7" s="1"/>
  <c r="FK179" i="7" s="1"/>
  <c r="BG130" i="14" s="1"/>
  <c r="BG127" i="14" s="1"/>
  <c r="FN42" i="7"/>
  <c r="FN43" i="7" s="1"/>
  <c r="FN230" i="7"/>
  <c r="FN231" i="7" s="1"/>
  <c r="FN232" i="7" s="1"/>
  <c r="FN170" i="7"/>
  <c r="FN171" i="7" s="1"/>
  <c r="FN172" i="7" s="1"/>
  <c r="FO179" i="7" s="1"/>
  <c r="DS170" i="7"/>
  <c r="DS171" i="7" s="1"/>
  <c r="DS200" i="7"/>
  <c r="DS201" i="7" s="1"/>
  <c r="DS202" i="7" s="1"/>
  <c r="DW170" i="7"/>
  <c r="DW230" i="7"/>
  <c r="DW231" i="7" s="1"/>
  <c r="DW232" i="7" s="1"/>
  <c r="DZ239" i="7" s="1"/>
  <c r="DX245" i="7" s="1"/>
  <c r="DW200" i="7"/>
  <c r="DW201" i="7" s="1"/>
  <c r="DW202" i="7" s="1"/>
  <c r="EC209" i="7" s="1"/>
  <c r="EA170" i="7"/>
  <c r="EA200" i="7"/>
  <c r="EA201" i="7" s="1"/>
  <c r="EA202" i="7" s="1"/>
  <c r="EA230" i="7"/>
  <c r="EA231" i="7" s="1"/>
  <c r="EA232" i="7" s="1"/>
  <c r="EE170" i="7"/>
  <c r="EE171" i="7" s="1"/>
  <c r="EE200" i="7"/>
  <c r="EE201" i="7" s="1"/>
  <c r="EE202" i="7" s="1"/>
  <c r="EE230" i="7"/>
  <c r="EE231" i="7" s="1"/>
  <c r="EE232" i="7" s="1"/>
  <c r="EI170" i="7"/>
  <c r="EI171" i="7" s="1"/>
  <c r="EI172" i="7" s="1"/>
  <c r="EJ179" i="7" s="1"/>
  <c r="EI230" i="7"/>
  <c r="EI200" i="7"/>
  <c r="EI201" i="7" s="1"/>
  <c r="EI202" i="7" s="1"/>
  <c r="EO209" i="7" s="1"/>
  <c r="EM170" i="7"/>
  <c r="EM230" i="7"/>
  <c r="EM231" i="7" s="1"/>
  <c r="EM232" i="7" s="1"/>
  <c r="EM200" i="7"/>
  <c r="EM201" i="7" s="1"/>
  <c r="EM202" i="7" s="1"/>
  <c r="EQ170" i="7"/>
  <c r="EQ171" i="7" s="1"/>
  <c r="EQ172" i="7" s="1"/>
  <c r="ER179" i="7" s="1"/>
  <c r="EQ200" i="7"/>
  <c r="EQ201" i="7" s="1"/>
  <c r="EQ202" i="7" s="1"/>
  <c r="EQ230" i="7"/>
  <c r="EQ231" i="7" s="1"/>
  <c r="EQ232" i="7" s="1"/>
  <c r="EU170" i="7"/>
  <c r="EU200" i="7"/>
  <c r="EU230" i="7"/>
  <c r="EU231" i="7" s="1"/>
  <c r="EU232" i="7" s="1"/>
  <c r="EX239" i="7" s="1"/>
  <c r="EY170" i="7"/>
  <c r="EY171" i="7" s="1"/>
  <c r="EY172" i="7" s="1"/>
  <c r="EZ179" i="7" s="1"/>
  <c r="EY230" i="7"/>
  <c r="EY231" i="7" s="1"/>
  <c r="EY232" i="7" s="1"/>
  <c r="EY200" i="7"/>
  <c r="EY201" i="7" s="1"/>
  <c r="EY202" i="7" s="1"/>
  <c r="FC42" i="7"/>
  <c r="FC43" i="7" s="1"/>
  <c r="FC170" i="7"/>
  <c r="FC171" i="7" s="1"/>
  <c r="FC172" i="7" s="1"/>
  <c r="FD179" i="7" s="1"/>
  <c r="AZ130" i="14" s="1"/>
  <c r="AZ127" i="14" s="1"/>
  <c r="FC230" i="7"/>
  <c r="FC231" i="7" s="1"/>
  <c r="FC232" i="7" s="1"/>
  <c r="FC200" i="7"/>
  <c r="FC201" i="7" s="1"/>
  <c r="FC202" i="7" s="1"/>
  <c r="FG42" i="7"/>
  <c r="FG43" i="7" s="1"/>
  <c r="FG170" i="7"/>
  <c r="FG171" i="7" s="1"/>
  <c r="FG172" i="7" s="1"/>
  <c r="FH179" i="7" s="1"/>
  <c r="FG200" i="7"/>
  <c r="FG201" i="7" s="1"/>
  <c r="FG202" i="7" s="1"/>
  <c r="FM209" i="7" s="1"/>
  <c r="BI135" i="14" s="1"/>
  <c r="BI132" i="14" s="1"/>
  <c r="FG230" i="7"/>
  <c r="FG231" i="7" s="1"/>
  <c r="FG232" i="7" s="1"/>
  <c r="FJ239" i="7" s="1"/>
  <c r="FK42" i="7"/>
  <c r="FK43" i="7" s="1"/>
  <c r="FK170" i="7"/>
  <c r="FK200" i="7"/>
  <c r="FK201" i="7" s="1"/>
  <c r="FK202" i="7" s="1"/>
  <c r="FK230" i="7"/>
  <c r="FK231" i="7" s="1"/>
  <c r="FK232" i="7" s="1"/>
  <c r="DT200" i="7"/>
  <c r="DT201" i="7" s="1"/>
  <c r="DT202" i="7" s="1"/>
  <c r="DT170" i="7"/>
  <c r="DT171" i="7" s="1"/>
  <c r="DT172" i="7" s="1"/>
  <c r="DU179" i="7" s="1"/>
  <c r="DW239" i="7"/>
  <c r="DX200" i="7"/>
  <c r="DX201" i="7" s="1"/>
  <c r="DX202" i="7" s="1"/>
  <c r="DX230" i="7"/>
  <c r="DX231" i="7" s="1"/>
  <c r="DX232" i="7" s="1"/>
  <c r="DX170" i="7"/>
  <c r="EB200" i="7"/>
  <c r="EB201" i="7" s="1"/>
  <c r="EB202" i="7" s="1"/>
  <c r="EB230" i="7"/>
  <c r="EB231" i="7" s="1"/>
  <c r="EB232" i="7" s="1"/>
  <c r="EB170" i="7"/>
  <c r="EF200" i="7"/>
  <c r="EF201" i="7" s="1"/>
  <c r="EF202" i="7" s="1"/>
  <c r="EF230" i="7"/>
  <c r="EF231" i="7" s="1"/>
  <c r="EF232" i="7" s="1"/>
  <c r="EI239" i="7" s="1"/>
  <c r="EF170" i="7"/>
  <c r="EJ200" i="7"/>
  <c r="EJ201" i="7" s="1"/>
  <c r="EJ202" i="7" s="1"/>
  <c r="EJ230" i="7"/>
  <c r="EJ231" i="7" s="1"/>
  <c r="EJ232" i="7" s="1"/>
  <c r="EJ170" i="7"/>
  <c r="EJ171" i="7" s="1"/>
  <c r="EJ172" i="7" s="1"/>
  <c r="EK179" i="7" s="1"/>
  <c r="AG130" i="14" s="1"/>
  <c r="AG127" i="14" s="1"/>
  <c r="EN200" i="7"/>
  <c r="EN201" i="7" s="1"/>
  <c r="EN202" i="7" s="1"/>
  <c r="EN230" i="7"/>
  <c r="EN231" i="7" s="1"/>
  <c r="EN232" i="7" s="1"/>
  <c r="EN170" i="7"/>
  <c r="EN171" i="7" s="1"/>
  <c r="ER200" i="7"/>
  <c r="ER201" i="7" s="1"/>
  <c r="ER202" i="7" s="1"/>
  <c r="ER230" i="7"/>
  <c r="ER231" i="7" s="1"/>
  <c r="ER232" i="7" s="1"/>
  <c r="EU239" i="7" s="1"/>
  <c r="ER170" i="7"/>
  <c r="ER171" i="7" s="1"/>
  <c r="ER172" i="7" s="1"/>
  <c r="ES179" i="7" s="1"/>
  <c r="AO130" i="14" s="1"/>
  <c r="AO127" i="14" s="1"/>
  <c r="EV200" i="7"/>
  <c r="EV201" i="7" s="1"/>
  <c r="EV202" i="7" s="1"/>
  <c r="EV230" i="7"/>
  <c r="EV231" i="7" s="1"/>
  <c r="EV232" i="7" s="1"/>
  <c r="EV170" i="7"/>
  <c r="EV171" i="7" s="1"/>
  <c r="EV172" i="7" s="1"/>
  <c r="EW179" i="7" s="1"/>
  <c r="EZ200" i="7"/>
  <c r="EZ201" i="7" s="1"/>
  <c r="EZ202" i="7" s="1"/>
  <c r="EZ170" i="7"/>
  <c r="EZ171" i="7" s="1"/>
  <c r="EZ172" i="7" s="1"/>
  <c r="FA179" i="7" s="1"/>
  <c r="EZ230" i="7"/>
  <c r="EZ231" i="7" s="1"/>
  <c r="EZ232" i="7" s="1"/>
  <c r="FD42" i="7"/>
  <c r="FD43" i="7" s="1"/>
  <c r="FD200" i="7"/>
  <c r="FD201" i="7" s="1"/>
  <c r="FD202" i="7" s="1"/>
  <c r="FD230" i="7"/>
  <c r="FD170" i="7"/>
  <c r="FD171" i="7" s="1"/>
  <c r="FD172" i="7" s="1"/>
  <c r="FE179" i="7" s="1"/>
  <c r="BA130" i="14" s="1"/>
  <c r="BA127" i="14" s="1"/>
  <c r="FH42" i="7"/>
  <c r="FH43" i="7" s="1"/>
  <c r="FH200" i="7"/>
  <c r="FH201" i="7" s="1"/>
  <c r="FH202" i="7" s="1"/>
  <c r="FH230" i="7"/>
  <c r="FH231" i="7" s="1"/>
  <c r="FH232" i="7" s="1"/>
  <c r="FH170" i="7"/>
  <c r="FL42" i="7"/>
  <c r="FL43" i="7" s="1"/>
  <c r="FL200" i="7"/>
  <c r="FL201" i="7" s="1"/>
  <c r="FL202" i="7" s="1"/>
  <c r="FL230" i="7"/>
  <c r="FL231" i="7" s="1"/>
  <c r="FL232" i="7" s="1"/>
  <c r="FL170" i="7"/>
  <c r="DQ170" i="7"/>
  <c r="DU200" i="7"/>
  <c r="DU201" i="7" s="1"/>
  <c r="DU202" i="7" s="1"/>
  <c r="DY200" i="7"/>
  <c r="DY201" i="7" s="1"/>
  <c r="DY202" i="7" s="1"/>
  <c r="DY230" i="7"/>
  <c r="DY231" i="7" s="1"/>
  <c r="DY232" i="7" s="1"/>
  <c r="EC170" i="7"/>
  <c r="EC171" i="7" s="1"/>
  <c r="EC172" i="7" s="1"/>
  <c r="ED179" i="7" s="1"/>
  <c r="Z130" i="14" s="1"/>
  <c r="Z127" i="14" s="1"/>
  <c r="EC200" i="7"/>
  <c r="EG170" i="7"/>
  <c r="EK200" i="7"/>
  <c r="EK201" i="7" s="1"/>
  <c r="EK202" i="7" s="1"/>
  <c r="EO200" i="7"/>
  <c r="EO170" i="7"/>
  <c r="ES170" i="7"/>
  <c r="ES200" i="7"/>
  <c r="ES201" i="7" s="1"/>
  <c r="ES202" i="7" s="1"/>
  <c r="EW170" i="7"/>
  <c r="FA200" i="7"/>
  <c r="FA201" i="7" s="1"/>
  <c r="FA202" i="7" s="1"/>
  <c r="FG209" i="7" s="1"/>
  <c r="FE42" i="7"/>
  <c r="FE43" i="7" s="1"/>
  <c r="FE200" i="7"/>
  <c r="FE201" i="7" s="1"/>
  <c r="FE202" i="7" s="1"/>
  <c r="FI42" i="7"/>
  <c r="FI43" i="7" s="1"/>
  <c r="FI230" i="7"/>
  <c r="FI231" i="7" s="1"/>
  <c r="FI232" i="7" s="1"/>
  <c r="FM42" i="7"/>
  <c r="FM43" i="7" s="1"/>
  <c r="FM200" i="7"/>
  <c r="FM201" i="7" s="1"/>
  <c r="FM202" i="7" s="1"/>
  <c r="AY572" i="5"/>
  <c r="AG8" i="8"/>
  <c r="AC8" i="8"/>
  <c r="AD48" i="8" s="1"/>
  <c r="BR8" i="8"/>
  <c r="AO8" i="8"/>
  <c r="AP59" i="8" s="1"/>
  <c r="BE8" i="8"/>
  <c r="BC8" i="8"/>
  <c r="AA550" i="5"/>
  <c r="AA551" i="5"/>
  <c r="AA552" i="5"/>
  <c r="AQ8" i="8"/>
  <c r="BN8" i="8"/>
  <c r="O553" i="5"/>
  <c r="O558" i="5" s="1"/>
  <c r="AM550" i="5"/>
  <c r="BW52" i="8"/>
  <c r="AM571" i="5"/>
  <c r="N737" i="5"/>
  <c r="AV8" i="8"/>
  <c r="BU8" i="8"/>
  <c r="O48" i="8"/>
  <c r="O712" i="5" s="1"/>
  <c r="AM573" i="5"/>
  <c r="O572" i="5"/>
  <c r="AM572" i="5"/>
  <c r="AM574" i="5"/>
  <c r="AP8" i="8"/>
  <c r="AQ59" i="8" s="1"/>
  <c r="O552" i="5"/>
  <c r="O551" i="5"/>
  <c r="O573" i="5"/>
  <c r="AY571" i="5"/>
  <c r="AY573" i="5"/>
  <c r="S8" i="8"/>
  <c r="AI8" i="8"/>
  <c r="AU8" i="8"/>
  <c r="BG8" i="8"/>
  <c r="AM551" i="5"/>
  <c r="O59" i="8"/>
  <c r="BK529" i="5"/>
  <c r="AY574" i="5"/>
  <c r="G59" i="3"/>
  <c r="O260" i="4" s="1"/>
  <c r="M260" i="4" s="1"/>
  <c r="AY532" i="5"/>
  <c r="BK550" i="5"/>
  <c r="BK551" i="5"/>
  <c r="BK552" i="5"/>
  <c r="P8" i="8"/>
  <c r="Q59" i="8" s="1"/>
  <c r="BK515" i="5"/>
  <c r="AA553" i="5"/>
  <c r="AA558" i="5" s="1"/>
  <c r="BK497" i="5"/>
  <c r="AA497" i="5"/>
  <c r="BO8" i="8"/>
  <c r="BW138" i="8"/>
  <c r="EO42" i="7"/>
  <c r="EO43" i="7" s="1"/>
  <c r="EO76" i="7"/>
  <c r="EO77" i="7" s="1"/>
  <c r="EO78" i="7" s="1"/>
  <c r="DJ42" i="7"/>
  <c r="DJ43" i="7" s="1"/>
  <c r="DJ76" i="7"/>
  <c r="DJ77" i="7" s="1"/>
  <c r="DJ78" i="7" s="1"/>
  <c r="DN42" i="7"/>
  <c r="DN43" i="7" s="1"/>
  <c r="DN76" i="7"/>
  <c r="DN77" i="7" s="1"/>
  <c r="DN78" i="7" s="1"/>
  <c r="DR42" i="7"/>
  <c r="DR43" i="7" s="1"/>
  <c r="DR76" i="7"/>
  <c r="DR77" i="7" s="1"/>
  <c r="DR78" i="7" s="1"/>
  <c r="DV42" i="7"/>
  <c r="DV43" i="7" s="1"/>
  <c r="DV76" i="7"/>
  <c r="DV77" i="7" s="1"/>
  <c r="DV78" i="7" s="1"/>
  <c r="DZ42" i="7"/>
  <c r="DZ43" i="7" s="1"/>
  <c r="DZ76" i="7"/>
  <c r="DZ77" i="7" s="1"/>
  <c r="DZ78" i="7" s="1"/>
  <c r="ED42" i="7"/>
  <c r="ED43" i="7" s="1"/>
  <c r="ED76" i="7"/>
  <c r="ED77" i="7" s="1"/>
  <c r="ED78" i="7" s="1"/>
  <c r="EH42" i="7"/>
  <c r="EH43" i="7" s="1"/>
  <c r="EH76" i="7"/>
  <c r="EH77" i="7" s="1"/>
  <c r="EH78" i="7" s="1"/>
  <c r="EL42" i="7"/>
  <c r="EL43" i="7" s="1"/>
  <c r="EL76" i="7"/>
  <c r="EL77" i="7" s="1"/>
  <c r="EL78" i="7" s="1"/>
  <c r="EP42" i="7"/>
  <c r="EP43" i="7" s="1"/>
  <c r="EP76" i="7"/>
  <c r="EP77" i="7" s="1"/>
  <c r="EP78" i="7" s="1"/>
  <c r="ET42" i="7"/>
  <c r="ET43" i="7" s="1"/>
  <c r="ET76" i="7"/>
  <c r="ET77" i="7" s="1"/>
  <c r="ET78" i="7" s="1"/>
  <c r="EX42" i="7"/>
  <c r="EX43" i="7" s="1"/>
  <c r="EX76" i="7"/>
  <c r="EX77" i="7" s="1"/>
  <c r="EX78" i="7" s="1"/>
  <c r="DM42" i="7"/>
  <c r="DM43" i="7" s="1"/>
  <c r="DM76" i="7"/>
  <c r="DM77" i="7" s="1"/>
  <c r="DM78" i="7" s="1"/>
  <c r="DY42" i="7"/>
  <c r="DY43" i="7" s="1"/>
  <c r="DY76" i="7"/>
  <c r="DY77" i="7" s="1"/>
  <c r="DY78" i="7" s="1"/>
  <c r="EK42" i="7"/>
  <c r="EK43" i="7" s="1"/>
  <c r="EK76" i="7"/>
  <c r="EK77" i="7" s="1"/>
  <c r="EK78" i="7" s="1"/>
  <c r="EW42" i="7"/>
  <c r="EW43" i="7" s="1"/>
  <c r="EW76" i="7"/>
  <c r="EW77" i="7" s="1"/>
  <c r="EW78" i="7" s="1"/>
  <c r="DK42" i="7"/>
  <c r="DK43" i="7" s="1"/>
  <c r="DK76" i="7"/>
  <c r="DK77" i="7" s="1"/>
  <c r="DK78" i="7" s="1"/>
  <c r="DO42" i="7"/>
  <c r="DO43" i="7" s="1"/>
  <c r="DO76" i="7"/>
  <c r="DO77" i="7" s="1"/>
  <c r="DO78" i="7" s="1"/>
  <c r="DS42" i="7"/>
  <c r="DS43" i="7" s="1"/>
  <c r="DS76" i="7"/>
  <c r="DS77" i="7" s="1"/>
  <c r="DS78" i="7" s="1"/>
  <c r="DW42" i="7"/>
  <c r="DW43" i="7" s="1"/>
  <c r="DW76" i="7"/>
  <c r="DW77" i="7" s="1"/>
  <c r="DW78" i="7" s="1"/>
  <c r="EA42" i="7"/>
  <c r="EA43" i="7" s="1"/>
  <c r="EA76" i="7"/>
  <c r="EA77" i="7" s="1"/>
  <c r="EA78" i="7" s="1"/>
  <c r="EE42" i="7"/>
  <c r="EE43" i="7" s="1"/>
  <c r="EE76" i="7"/>
  <c r="EE77" i="7" s="1"/>
  <c r="EE78" i="7" s="1"/>
  <c r="EI42" i="7"/>
  <c r="EI43" i="7" s="1"/>
  <c r="EI76" i="7"/>
  <c r="EI77" i="7" s="1"/>
  <c r="EI78" i="7" s="1"/>
  <c r="EM42" i="7"/>
  <c r="EM43" i="7" s="1"/>
  <c r="EM76" i="7"/>
  <c r="EM77" i="7" s="1"/>
  <c r="EM78" i="7" s="1"/>
  <c r="EQ42" i="7"/>
  <c r="EQ43" i="7" s="1"/>
  <c r="EQ76" i="7"/>
  <c r="EQ77" i="7" s="1"/>
  <c r="EQ78" i="7" s="1"/>
  <c r="EU42" i="7"/>
  <c r="EU43" i="7" s="1"/>
  <c r="EU76" i="7"/>
  <c r="EU77" i="7" s="1"/>
  <c r="EU78" i="7" s="1"/>
  <c r="EY42" i="7"/>
  <c r="EY43" i="7" s="1"/>
  <c r="EY76" i="7"/>
  <c r="EY77" i="7" s="1"/>
  <c r="EY78" i="7" s="1"/>
  <c r="EC42" i="7"/>
  <c r="EC43" i="7" s="1"/>
  <c r="EC76" i="7"/>
  <c r="EC77" i="7" s="1"/>
  <c r="EC78" i="7" s="1"/>
  <c r="DL42" i="7"/>
  <c r="DL43" i="7" s="1"/>
  <c r="DL76" i="7"/>
  <c r="DL77" i="7" s="1"/>
  <c r="DL78" i="7" s="1"/>
  <c r="DP42" i="7"/>
  <c r="DP43" i="7" s="1"/>
  <c r="DP76" i="7"/>
  <c r="DP77" i="7" s="1"/>
  <c r="DP78" i="7" s="1"/>
  <c r="DT42" i="7"/>
  <c r="DT43" i="7" s="1"/>
  <c r="DT76" i="7"/>
  <c r="DT77" i="7" s="1"/>
  <c r="DT78" i="7" s="1"/>
  <c r="DX42" i="7"/>
  <c r="DX43" i="7" s="1"/>
  <c r="DX76" i="7"/>
  <c r="DX77" i="7" s="1"/>
  <c r="DX78" i="7" s="1"/>
  <c r="EB42" i="7"/>
  <c r="EB43" i="7" s="1"/>
  <c r="EB76" i="7"/>
  <c r="EB77" i="7" s="1"/>
  <c r="EB78" i="7" s="1"/>
  <c r="EF42" i="7"/>
  <c r="EF43" i="7" s="1"/>
  <c r="EF76" i="7"/>
  <c r="EF77" i="7" s="1"/>
  <c r="EF78" i="7" s="1"/>
  <c r="EJ42" i="7"/>
  <c r="EJ43" i="7" s="1"/>
  <c r="EJ76" i="7"/>
  <c r="EJ77" i="7" s="1"/>
  <c r="EJ78" i="7" s="1"/>
  <c r="EN42" i="7"/>
  <c r="EN43" i="7" s="1"/>
  <c r="EN76" i="7"/>
  <c r="EN77" i="7" s="1"/>
  <c r="EN78" i="7" s="1"/>
  <c r="ER42" i="7"/>
  <c r="ER43" i="7" s="1"/>
  <c r="ER76" i="7"/>
  <c r="ER77" i="7" s="1"/>
  <c r="ER78" i="7" s="1"/>
  <c r="EV42" i="7"/>
  <c r="EV43" i="7" s="1"/>
  <c r="EV76" i="7"/>
  <c r="EV77" i="7" s="1"/>
  <c r="EV78" i="7" s="1"/>
  <c r="EZ42" i="7"/>
  <c r="EZ43" i="7" s="1"/>
  <c r="EZ76" i="7"/>
  <c r="EZ77" i="7" s="1"/>
  <c r="EZ78" i="7" s="1"/>
  <c r="DQ93" i="10"/>
  <c r="N170" i="15"/>
  <c r="DG133" i="10"/>
  <c r="DH133" i="10"/>
  <c r="DI133" i="10"/>
  <c r="DJ133" i="10"/>
  <c r="DK133" i="10"/>
  <c r="DL133" i="10"/>
  <c r="DM133" i="10"/>
  <c r="DN133" i="10"/>
  <c r="DO133" i="10"/>
  <c r="DP133" i="10"/>
  <c r="DQ133" i="10"/>
  <c r="DR133" i="10"/>
  <c r="DS133" i="10"/>
  <c r="DT133" i="10"/>
  <c r="DU133" i="10"/>
  <c r="DV133" i="10"/>
  <c r="DW133" i="10"/>
  <c r="DX133" i="10"/>
  <c r="DY133" i="10"/>
  <c r="DZ133" i="10"/>
  <c r="EA133" i="10"/>
  <c r="EB133" i="10"/>
  <c r="EC133" i="10"/>
  <c r="ED133" i="10"/>
  <c r="EE133" i="10"/>
  <c r="EF133" i="10"/>
  <c r="EG133" i="10"/>
  <c r="EH133" i="10"/>
  <c r="EI133" i="10"/>
  <c r="EJ133" i="10"/>
  <c r="EK133" i="10"/>
  <c r="EL133" i="10"/>
  <c r="EM133" i="10"/>
  <c r="EN133" i="10"/>
  <c r="EO133" i="10"/>
  <c r="EP133" i="10"/>
  <c r="EQ133" i="10"/>
  <c r="ER133" i="10"/>
  <c r="ES133" i="10"/>
  <c r="ET133" i="10"/>
  <c r="EU133" i="10"/>
  <c r="EV133" i="10"/>
  <c r="EW133" i="10"/>
  <c r="EX133" i="10"/>
  <c r="EY133" i="10"/>
  <c r="EZ133" i="10"/>
  <c r="FA133" i="10"/>
  <c r="FB133" i="10"/>
  <c r="FC133" i="10"/>
  <c r="FD133" i="10"/>
  <c r="FE133" i="10"/>
  <c r="FF133" i="10"/>
  <c r="FG133" i="10"/>
  <c r="FH133" i="10"/>
  <c r="FI133" i="10"/>
  <c r="FJ133" i="10"/>
  <c r="FK133" i="10"/>
  <c r="FL133" i="10"/>
  <c r="FM133" i="10"/>
  <c r="FN133" i="10"/>
  <c r="FO133" i="10"/>
  <c r="FP133" i="10"/>
  <c r="FQ133" i="10"/>
  <c r="FR133" i="10"/>
  <c r="FS133" i="10"/>
  <c r="FT133" i="10"/>
  <c r="FU133" i="10"/>
  <c r="FV133" i="10"/>
  <c r="FW133" i="10"/>
  <c r="FX133" i="10"/>
  <c r="FY133" i="10"/>
  <c r="FZ133" i="10"/>
  <c r="GA133" i="10"/>
  <c r="GB133" i="10"/>
  <c r="GC133" i="10"/>
  <c r="GD133" i="10"/>
  <c r="GE133" i="10"/>
  <c r="GF133" i="10"/>
  <c r="GG133" i="10"/>
  <c r="GH133" i="10"/>
  <c r="GI133" i="10"/>
  <c r="GJ133" i="10"/>
  <c r="GK133" i="10"/>
  <c r="GL133" i="10"/>
  <c r="GM133" i="10"/>
  <c r="GN133" i="10"/>
  <c r="GO133" i="10"/>
  <c r="GP133" i="10"/>
  <c r="GQ133" i="10"/>
  <c r="GR133" i="10"/>
  <c r="GS133" i="10"/>
  <c r="GT133" i="10"/>
  <c r="GU133" i="10"/>
  <c r="GV133" i="10"/>
  <c r="GW133" i="10"/>
  <c r="GX133" i="10"/>
  <c r="GY133" i="10"/>
  <c r="GZ133" i="10"/>
  <c r="HA133" i="10"/>
  <c r="HB133" i="10"/>
  <c r="HC133" i="10"/>
  <c r="HD133" i="10"/>
  <c r="HE133" i="10"/>
  <c r="HF133" i="10"/>
  <c r="HG133" i="10"/>
  <c r="HH133" i="10"/>
  <c r="HI133" i="10"/>
  <c r="HJ133" i="10"/>
  <c r="HK133" i="10"/>
  <c r="HL133" i="10"/>
  <c r="HM133" i="10"/>
  <c r="HN133" i="10"/>
  <c r="HO133" i="10"/>
  <c r="HP133" i="10"/>
  <c r="HQ133" i="10"/>
  <c r="HR133" i="10"/>
  <c r="HS133" i="10"/>
  <c r="HT133" i="10"/>
  <c r="HU133" i="10"/>
  <c r="CF62" i="10"/>
  <c r="CH62" i="10"/>
  <c r="CC62" i="10"/>
  <c r="DD62" i="10"/>
  <c r="CV62" i="10"/>
  <c r="CD62" i="10"/>
  <c r="BI62" i="10"/>
  <c r="AI62" i="10"/>
  <c r="P62" i="10"/>
  <c r="CY62" i="10"/>
  <c r="BJ62" i="10"/>
  <c r="BE62" i="10"/>
  <c r="BP62" i="10"/>
  <c r="BQ62" i="10"/>
  <c r="CA62" i="10"/>
  <c r="DN62" i="10"/>
  <c r="BB62" i="10"/>
  <c r="DI62" i="10"/>
  <c r="AW62" i="10"/>
  <c r="BT62" i="10"/>
  <c r="AP62" i="10"/>
  <c r="AB62" i="10"/>
  <c r="CM62" i="10"/>
  <c r="DJ62" i="10"/>
  <c r="AX62" i="10"/>
  <c r="CO62" i="10"/>
  <c r="AC62" i="10"/>
  <c r="BH62" i="10"/>
  <c r="CL62" i="10"/>
  <c r="BA62" i="10"/>
  <c r="CB62" i="10"/>
  <c r="CR62" i="10"/>
  <c r="BC62" i="10"/>
  <c r="CP62" i="10"/>
  <c r="AD62" i="10"/>
  <c r="CK62" i="10"/>
  <c r="Y62" i="10"/>
  <c r="L62" i="10"/>
  <c r="CE62" i="10"/>
  <c r="Z62" i="10"/>
  <c r="DP62" i="10"/>
  <c r="AZ62" i="10"/>
  <c r="C62" i="10"/>
  <c r="T62" i="10"/>
  <c r="AU62" i="10"/>
  <c r="CX62" i="10"/>
  <c r="AL62" i="10"/>
  <c r="CS62" i="10"/>
  <c r="AG62" i="10"/>
  <c r="AR62" i="10"/>
  <c r="CG62" i="10"/>
  <c r="AJ62" i="10"/>
  <c r="BG62" i="10"/>
  <c r="CT62" i="10"/>
  <c r="AH62" i="10"/>
  <c r="BY62" i="10"/>
  <c r="M62" i="10"/>
  <c r="BO62" i="10"/>
  <c r="BF62" i="10"/>
  <c r="E62" i="10"/>
  <c r="DH62" i="10"/>
  <c r="DO62" i="10"/>
  <c r="W62" i="10"/>
  <c r="BZ62" i="10"/>
  <c r="N62" i="10"/>
  <c r="BU62" i="10"/>
  <c r="I62" i="10"/>
  <c r="BX62" i="10"/>
  <c r="S62" i="10"/>
  <c r="DM62" i="10"/>
  <c r="AA62" i="10"/>
  <c r="P63" i="10"/>
  <c r="D66" i="10"/>
  <c r="D67" i="10"/>
  <c r="D69" i="10"/>
  <c r="D68" i="10"/>
  <c r="C63" i="10"/>
  <c r="C72" i="10"/>
  <c r="D72" i="10"/>
  <c r="DH109" i="10"/>
  <c r="DH110" i="10"/>
  <c r="N41" i="6"/>
  <c r="C71" i="13"/>
  <c r="BK81" i="14"/>
  <c r="BW41" i="8"/>
  <c r="P550" i="5"/>
  <c r="P552" i="5"/>
  <c r="AR51" i="8"/>
  <c r="AS51" i="8" s="1"/>
  <c r="S40" i="8"/>
  <c r="T40" i="8" s="1"/>
  <c r="X8" i="8"/>
  <c r="Y8" i="8"/>
  <c r="U8" i="8"/>
  <c r="T8" i="8"/>
  <c r="AJ8" i="8"/>
  <c r="AK8" i="8"/>
  <c r="AR8" i="8"/>
  <c r="AS8" i="8"/>
  <c r="BI8" i="8"/>
  <c r="BH8" i="8"/>
  <c r="AZ8" i="8"/>
  <c r="BA8" i="8"/>
  <c r="BQ8" i="8"/>
  <c r="BP8" i="8"/>
  <c r="BK572" i="5"/>
  <c r="BA51" i="8"/>
  <c r="N599" i="5"/>
  <c r="BW73" i="8"/>
  <c r="N81" i="8"/>
  <c r="BD8" i="8"/>
  <c r="O498" i="5"/>
  <c r="O502" i="5" s="1"/>
  <c r="BK496" i="5"/>
  <c r="AY552" i="5"/>
  <c r="AM553" i="5"/>
  <c r="AA496" i="5"/>
  <c r="AA498" i="5"/>
  <c r="AA502" i="5" s="1"/>
  <c r="AM552" i="5"/>
  <c r="AM515" i="5"/>
  <c r="O571" i="5"/>
  <c r="AA571" i="5"/>
  <c r="AA572" i="5"/>
  <c r="AA573" i="5"/>
  <c r="BK574" i="5"/>
  <c r="T1152" i="5"/>
  <c r="T1156" i="5" s="1"/>
  <c r="T552" i="5"/>
  <c r="AY68" i="8"/>
  <c r="BM40" i="8"/>
  <c r="BN40" i="8" s="1"/>
  <c r="BO40" i="8" s="1"/>
  <c r="BP40" i="8" s="1"/>
  <c r="BP48" i="8" s="1"/>
  <c r="AP40" i="8"/>
  <c r="P59" i="8"/>
  <c r="P48" i="8"/>
  <c r="AB8" i="8"/>
  <c r="AC48" i="8" s="1"/>
  <c r="BK8" i="8"/>
  <c r="BL8" i="8"/>
  <c r="BM59" i="8" s="1"/>
  <c r="BW21" i="8"/>
  <c r="O532" i="5"/>
  <c r="O537" i="5" s="1"/>
  <c r="AM530" i="5"/>
  <c r="AM531" i="5"/>
  <c r="AY530" i="5"/>
  <c r="AY531" i="5"/>
  <c r="AA529" i="5"/>
  <c r="AA531" i="5"/>
  <c r="BW76" i="8"/>
  <c r="N84" i="8"/>
  <c r="BW84" i="8" s="1"/>
  <c r="AY37" i="8"/>
  <c r="BW37" i="8" s="1"/>
  <c r="BW29" i="8"/>
  <c r="BO51" i="8"/>
  <c r="BP51" i="8" s="1"/>
  <c r="N674" i="5"/>
  <c r="O674" i="5" s="1"/>
  <c r="P674" i="5" s="1"/>
  <c r="BW36" i="8"/>
  <c r="AF40" i="8"/>
  <c r="AG40" i="8" s="1"/>
  <c r="AG48" i="8" s="1"/>
  <c r="BT8" i="8"/>
  <c r="AN8" i="8"/>
  <c r="BW72" i="8"/>
  <c r="N80" i="8"/>
  <c r="BW80" i="8" s="1"/>
  <c r="D156" i="8"/>
  <c r="E150" i="8"/>
  <c r="R51" i="8"/>
  <c r="S51" i="8" s="1"/>
  <c r="H297" i="4"/>
  <c r="H319" i="4" s="1"/>
  <c r="L297" i="4"/>
  <c r="M591" i="5" s="1"/>
  <c r="I127" i="4"/>
  <c r="I162" i="4" s="1"/>
  <c r="I90" i="5" s="1"/>
  <c r="I116" i="4"/>
  <c r="I151" i="4" s="1"/>
  <c r="I12" i="5" s="1"/>
  <c r="D309" i="4"/>
  <c r="E593" i="5" s="1"/>
  <c r="L309" i="4"/>
  <c r="M593" i="5" s="1"/>
  <c r="E309" i="4"/>
  <c r="F593" i="5" s="1"/>
  <c r="O259" i="4"/>
  <c r="F259" i="4" s="1"/>
  <c r="I309" i="4"/>
  <c r="J593" i="5" s="1"/>
  <c r="M297" i="4"/>
  <c r="M319" i="4" s="1"/>
  <c r="H207" i="4"/>
  <c r="C253" i="4"/>
  <c r="E253" i="4"/>
  <c r="DT161" i="10" s="1"/>
  <c r="F253" i="4"/>
  <c r="K253" i="4"/>
  <c r="J253" i="4"/>
  <c r="N253" i="4"/>
  <c r="N268" i="4" s="1"/>
  <c r="N283" i="4" s="1"/>
  <c r="AL331" i="5" s="1"/>
  <c r="H253" i="4"/>
  <c r="L253" i="4"/>
  <c r="G253" i="4"/>
  <c r="I253" i="4"/>
  <c r="D253" i="4"/>
  <c r="M253" i="4"/>
  <c r="E297" i="4"/>
  <c r="F591" i="5" s="1"/>
  <c r="C116" i="4"/>
  <c r="C151" i="4" s="1"/>
  <c r="O23" i="4"/>
  <c r="D24" i="4" s="1"/>
  <c r="N127" i="4"/>
  <c r="N162" i="4" s="1"/>
  <c r="N90" i="5" s="1"/>
  <c r="I297" i="4"/>
  <c r="J591" i="5" s="1"/>
  <c r="J151" i="4"/>
  <c r="J12" i="5" s="1"/>
  <c r="E114" i="4"/>
  <c r="E149" i="4" s="1"/>
  <c r="O149" i="4" s="1"/>
  <c r="C126" i="4"/>
  <c r="J309" i="4"/>
  <c r="K593" i="5" s="1"/>
  <c r="K127" i="4"/>
  <c r="K162" i="4" s="1"/>
  <c r="F309" i="4"/>
  <c r="G593" i="5" s="1"/>
  <c r="C229" i="4"/>
  <c r="E150" i="4"/>
  <c r="K116" i="4"/>
  <c r="K151" i="4" s="1"/>
  <c r="K12" i="5" s="1"/>
  <c r="C160" i="4"/>
  <c r="G125" i="4"/>
  <c r="G160" i="4" s="1"/>
  <c r="O11" i="4"/>
  <c r="G12" i="4" s="1"/>
  <c r="F162" i="4"/>
  <c r="F90" i="5" s="1"/>
  <c r="F115" i="4"/>
  <c r="F150" i="4" s="1"/>
  <c r="C205" i="4"/>
  <c r="C227" i="4" s="1"/>
  <c r="O183" i="4"/>
  <c r="E206" i="4"/>
  <c r="B297" i="4"/>
  <c r="C591" i="5" s="1"/>
  <c r="DH78" i="7"/>
  <c r="BJ76" i="7"/>
  <c r="BK76" i="7" s="1"/>
  <c r="BI78" i="7"/>
  <c r="BO83" i="7" s="1"/>
  <c r="BY16" i="7"/>
  <c r="CB16" i="7"/>
  <c r="CB19" i="7"/>
  <c r="BZ27" i="7" s="1"/>
  <c r="CA27" i="7" s="1"/>
  <c r="BV19" i="7"/>
  <c r="BT27" i="7" s="1"/>
  <c r="BU27" i="7" s="1"/>
  <c r="DY140" i="7"/>
  <c r="BV18" i="7"/>
  <c r="C54" i="7"/>
  <c r="I52" i="7" s="1"/>
  <c r="D59" i="7" s="1"/>
  <c r="FP41" i="7"/>
  <c r="FP170" i="7" s="1"/>
  <c r="FP171" i="7" s="1"/>
  <c r="FP172" i="7" s="1"/>
  <c r="FQ179" i="7" s="1"/>
  <c r="BG17" i="7"/>
  <c r="BJ17" i="7" s="1"/>
  <c r="BM17" i="7" s="1"/>
  <c r="BP17" i="7" s="1"/>
  <c r="BS17" i="7" s="1"/>
  <c r="BV17" i="7" s="1"/>
  <c r="BY17" i="7" s="1"/>
  <c r="CB17" i="7" s="1"/>
  <c r="CE17" i="7" s="1"/>
  <c r="CH17" i="7" s="1"/>
  <c r="CK17" i="7" s="1"/>
  <c r="CN17" i="7" s="1"/>
  <c r="CQ17" i="7" s="1"/>
  <c r="CT17" i="7" s="1"/>
  <c r="CW17" i="7" s="1"/>
  <c r="CZ17" i="7" s="1"/>
  <c r="DC17" i="7" s="1"/>
  <c r="DF17" i="7" s="1"/>
  <c r="DI17" i="7" s="1"/>
  <c r="DL17" i="7" s="1"/>
  <c r="DO17" i="7" s="1"/>
  <c r="DR17" i="7" s="1"/>
  <c r="DU17" i="7" s="1"/>
  <c r="DX17" i="7" s="1"/>
  <c r="EA17" i="7" s="1"/>
  <c r="ED17" i="7" s="1"/>
  <c r="EG17" i="7" s="1"/>
  <c r="EJ17" i="7" s="1"/>
  <c r="EM17" i="7" s="1"/>
  <c r="EP17" i="7" s="1"/>
  <c r="ES17" i="7" s="1"/>
  <c r="EV17" i="7" s="1"/>
  <c r="EY17" i="7" s="1"/>
  <c r="FB17" i="7" s="1"/>
  <c r="FE17" i="7" s="1"/>
  <c r="FH17" i="7" s="1"/>
  <c r="FK17" i="7" s="1"/>
  <c r="FN17" i="7" s="1"/>
  <c r="FQ17" i="7" s="1"/>
  <c r="FT17" i="7" s="1"/>
  <c r="FW17" i="7" s="1"/>
  <c r="FZ17" i="7" s="1"/>
  <c r="GC17" i="7" s="1"/>
  <c r="GF17" i="7" s="1"/>
  <c r="BP18" i="7"/>
  <c r="BS18" i="7"/>
  <c r="BJ19" i="7"/>
  <c r="BH27" i="7" s="1"/>
  <c r="BI27" i="7" s="1"/>
  <c r="BM18" i="7"/>
  <c r="BG19" i="7"/>
  <c r="BD22" i="7"/>
  <c r="BJ18" i="7"/>
  <c r="BM19" i="7"/>
  <c r="BS19" i="7"/>
  <c r="BQ27" i="7" s="1"/>
  <c r="BR27" i="7" s="1"/>
  <c r="BG18" i="7"/>
  <c r="BP19" i="7"/>
  <c r="O50" i="7"/>
  <c r="E56" i="7" s="1"/>
  <c r="DG141" i="7"/>
  <c r="EM141" i="7"/>
  <c r="DF146" i="7"/>
  <c r="DU141" i="7"/>
  <c r="EK141" i="7"/>
  <c r="EA141" i="7"/>
  <c r="DH141" i="7"/>
  <c r="EN141" i="7"/>
  <c r="ED141" i="7"/>
  <c r="ET141" i="7"/>
  <c r="DI142" i="7"/>
  <c r="DL142" i="7"/>
  <c r="DO143" i="7"/>
  <c r="DP143" i="7"/>
  <c r="DW143" i="7"/>
  <c r="DX143" i="7"/>
  <c r="T125" i="14" s="1"/>
  <c r="DO141" i="7"/>
  <c r="EB141" i="7"/>
  <c r="DI141" i="7"/>
  <c r="DY141" i="7"/>
  <c r="EO141" i="7"/>
  <c r="DG143" i="7"/>
  <c r="EI141" i="7"/>
  <c r="DP141" i="7"/>
  <c r="EV141" i="7"/>
  <c r="DR141" i="7"/>
  <c r="EH141" i="7"/>
  <c r="EX141" i="7"/>
  <c r="DH142" i="7"/>
  <c r="D123" i="14" s="1"/>
  <c r="DJ142" i="7"/>
  <c r="F123" i="14" s="1"/>
  <c r="DM142" i="7"/>
  <c r="I123" i="14" s="1"/>
  <c r="DV142" i="7"/>
  <c r="DW142" i="7"/>
  <c r="S123" i="14" s="1"/>
  <c r="DG142" i="7"/>
  <c r="C123" i="14" s="1"/>
  <c r="DW141" i="7"/>
  <c r="EY141" i="7"/>
  <c r="EJ141" i="7"/>
  <c r="DM141" i="7"/>
  <c r="EC141" i="7"/>
  <c r="ES141" i="7"/>
  <c r="DK141" i="7"/>
  <c r="EQ141" i="7"/>
  <c r="DX141" i="7"/>
  <c r="EZ141" i="7"/>
  <c r="DV141" i="7"/>
  <c r="EL141" i="7"/>
  <c r="FB141" i="7"/>
  <c r="DJ143" i="7"/>
  <c r="DK142" i="7"/>
  <c r="G123" i="14" s="1"/>
  <c r="DN142" i="7"/>
  <c r="J123" i="14" s="1"/>
  <c r="DO142" i="7"/>
  <c r="DQ143" i="7"/>
  <c r="DR143" i="7"/>
  <c r="N125" i="14" s="1"/>
  <c r="DS143" i="7"/>
  <c r="O125" i="14" s="1"/>
  <c r="DT143" i="7"/>
  <c r="P125" i="14" s="1"/>
  <c r="DV143" i="7"/>
  <c r="EE141" i="7"/>
  <c r="DL141" i="7"/>
  <c r="ER141" i="7"/>
  <c r="DQ141" i="7"/>
  <c r="EG141" i="7"/>
  <c r="EW141" i="7"/>
  <c r="DS141" i="7"/>
  <c r="DI143" i="7"/>
  <c r="EF141" i="7"/>
  <c r="DJ141" i="7"/>
  <c r="DZ141" i="7"/>
  <c r="EP141" i="7"/>
  <c r="DH143" i="7"/>
  <c r="D125" i="14" s="1"/>
  <c r="DK143" i="7"/>
  <c r="DM143" i="7"/>
  <c r="I125" i="14" s="1"/>
  <c r="DN143" i="7"/>
  <c r="DP142" i="7"/>
  <c r="L123" i="14" s="1"/>
  <c r="DQ142" i="7"/>
  <c r="M123" i="14" s="1"/>
  <c r="DR142" i="7"/>
  <c r="DS142" i="7"/>
  <c r="DU143" i="7"/>
  <c r="DU142" i="7"/>
  <c r="Q123" i="14" s="1"/>
  <c r="D42" i="7"/>
  <c r="D43" i="7" s="1"/>
  <c r="BJ87" i="7"/>
  <c r="BK87" i="7" s="1"/>
  <c r="BL87" i="7" s="1"/>
  <c r="BM87" i="7" s="1"/>
  <c r="BN87" i="7" s="1"/>
  <c r="H310" i="5"/>
  <c r="T310" i="5"/>
  <c r="C43" i="14"/>
  <c r="C42" i="14"/>
  <c r="C46" i="14"/>
  <c r="C44" i="14"/>
  <c r="O867" i="5"/>
  <c r="O834" i="5"/>
  <c r="D800" i="5"/>
  <c r="E800" i="5" s="1"/>
  <c r="F800" i="5" s="1"/>
  <c r="G800" i="5" s="1"/>
  <c r="H800" i="5" s="1"/>
  <c r="I800" i="5" s="1"/>
  <c r="J800" i="5" s="1"/>
  <c r="K800" i="5" s="1"/>
  <c r="L800" i="5" s="1"/>
  <c r="M800" i="5" s="1"/>
  <c r="N800" i="5" s="1"/>
  <c r="Q839" i="5"/>
  <c r="R839" i="5"/>
  <c r="S839" i="5" s="1"/>
  <c r="T839" i="5" s="1"/>
  <c r="U839" i="5" s="1"/>
  <c r="V839" i="5" s="1"/>
  <c r="W839" i="5" s="1"/>
  <c r="X839" i="5" s="1"/>
  <c r="Y839" i="5" s="1"/>
  <c r="Z839" i="5" s="1"/>
  <c r="R1239" i="5"/>
  <c r="BM1239" i="5"/>
  <c r="Q1239" i="5"/>
  <c r="P983" i="5"/>
  <c r="BK1239" i="5"/>
  <c r="BO1239" i="5"/>
  <c r="Q983" i="5"/>
  <c r="BN1239" i="5"/>
  <c r="AZ1239" i="5"/>
  <c r="AA983" i="5"/>
  <c r="AA1239" i="5"/>
  <c r="AY1239" i="5"/>
  <c r="AD1239" i="5"/>
  <c r="AC1239" i="5"/>
  <c r="AB1239" i="5"/>
  <c r="P1239" i="5"/>
  <c r="F41" i="7"/>
  <c r="F42" i="7" s="1"/>
  <c r="F43" i="7" s="1"/>
  <c r="N787" i="5"/>
  <c r="O1425" i="5"/>
  <c r="O458" i="5"/>
  <c r="O459" i="5"/>
  <c r="O508" i="5"/>
  <c r="J308" i="5"/>
  <c r="O468" i="5"/>
  <c r="O469" i="5"/>
  <c r="BD28" i="10"/>
  <c r="BD29" i="10"/>
  <c r="BE30" i="10"/>
  <c r="BE31" i="10"/>
  <c r="HV133" i="10"/>
  <c r="O63" i="10"/>
  <c r="O65" i="10"/>
  <c r="DF133" i="10"/>
  <c r="E63" i="10"/>
  <c r="D65" i="10"/>
  <c r="AM52" i="10"/>
  <c r="BI91" i="10"/>
  <c r="BJ91" i="10"/>
  <c r="DL62" i="10"/>
  <c r="J310" i="5"/>
  <c r="F308" i="5"/>
  <c r="V353" i="5"/>
  <c r="M308" i="5"/>
  <c r="M322" i="5" s="1"/>
  <c r="Q308" i="5"/>
  <c r="Q323" i="5" s="1"/>
  <c r="U308" i="5"/>
  <c r="U322" i="5" s="1"/>
  <c r="Y308" i="5"/>
  <c r="Y322" i="5" s="1"/>
  <c r="M310" i="5"/>
  <c r="N351" i="5"/>
  <c r="I353" i="5"/>
  <c r="D310" i="5"/>
  <c r="Z308" i="5"/>
  <c r="Z323" i="5" s="1"/>
  <c r="C332" i="5"/>
  <c r="C349" i="5" s="1"/>
  <c r="Q1127" i="5"/>
  <c r="R1127" i="5" s="1"/>
  <c r="S1127" i="5" s="1"/>
  <c r="T1127" i="5" s="1"/>
  <c r="U1127" i="5" s="1"/>
  <c r="V1127" i="5" s="1"/>
  <c r="W1127" i="5" s="1"/>
  <c r="X1127" i="5" s="1"/>
  <c r="Y1127" i="5" s="1"/>
  <c r="Z1127" i="5" s="1"/>
  <c r="M351" i="5"/>
  <c r="U351" i="5"/>
  <c r="BK3" i="8"/>
  <c r="E308" i="5"/>
  <c r="E322" i="5" s="1"/>
  <c r="E2" i="8"/>
  <c r="E310" i="5"/>
  <c r="Q310" i="5"/>
  <c r="Q2" i="8"/>
  <c r="U2" i="8"/>
  <c r="U310" i="5"/>
  <c r="Y2" i="8"/>
  <c r="Y310" i="5"/>
  <c r="Y351" i="5"/>
  <c r="N1476" i="5"/>
  <c r="N1483" i="5" s="1"/>
  <c r="O1479" i="5" s="1"/>
  <c r="O564" i="5"/>
  <c r="Q872" i="5"/>
  <c r="R872" i="5"/>
  <c r="S872" i="5" s="1"/>
  <c r="T872" i="5" s="1"/>
  <c r="U872" i="5" s="1"/>
  <c r="V872" i="5" s="1"/>
  <c r="W872" i="5" s="1"/>
  <c r="X872" i="5" s="1"/>
  <c r="Y872" i="5" s="1"/>
  <c r="Z872" i="5" s="1"/>
  <c r="P351" i="5"/>
  <c r="D801" i="5"/>
  <c r="E801" i="5" s="1"/>
  <c r="F801" i="5" s="1"/>
  <c r="G801" i="5" s="1"/>
  <c r="H801" i="5" s="1"/>
  <c r="I801" i="5" s="1"/>
  <c r="J801" i="5" s="1"/>
  <c r="K801" i="5" s="1"/>
  <c r="L801" i="5" s="1"/>
  <c r="M801" i="5" s="1"/>
  <c r="N801" i="5" s="1"/>
  <c r="H3" i="8"/>
  <c r="G351" i="5"/>
  <c r="G353" i="5"/>
  <c r="O353" i="5"/>
  <c r="O308" i="5"/>
  <c r="O310" i="5"/>
  <c r="O2" i="8"/>
  <c r="S351" i="5"/>
  <c r="S310" i="5"/>
  <c r="W2" i="8"/>
  <c r="W310" i="5"/>
  <c r="AM2" i="8"/>
  <c r="X308" i="5"/>
  <c r="X322" i="5" s="1"/>
  <c r="P310" i="5"/>
  <c r="U353" i="5"/>
  <c r="I308" i="5"/>
  <c r="I322" i="5" s="1"/>
  <c r="V310" i="5"/>
  <c r="X310" i="5"/>
  <c r="P308" i="5"/>
  <c r="P322" i="5" s="1"/>
  <c r="F351" i="5"/>
  <c r="Q351" i="5"/>
  <c r="E353" i="5"/>
  <c r="X353" i="5"/>
  <c r="L351" i="5"/>
  <c r="G2" i="8"/>
  <c r="T2" i="8"/>
  <c r="I310" i="5"/>
  <c r="T308" i="5"/>
  <c r="T322" i="5" s="1"/>
  <c r="L310" i="5"/>
  <c r="F353" i="5"/>
  <c r="Q353" i="5"/>
  <c r="W353" i="5"/>
  <c r="L308" i="5"/>
  <c r="L322" i="5" s="1"/>
  <c r="G310" i="5"/>
  <c r="I351" i="5"/>
  <c r="T351" i="5"/>
  <c r="O523" i="5"/>
  <c r="N1451" i="5"/>
  <c r="O1447" i="5" s="1"/>
  <c r="O543" i="5"/>
  <c r="M3" i="8"/>
  <c r="M353" i="5"/>
  <c r="P4" i="8"/>
  <c r="F5" i="8"/>
  <c r="BW5" i="8" s="1"/>
  <c r="N785" i="5"/>
  <c r="BW785" i="5" s="1"/>
  <c r="J3" i="8"/>
  <c r="J351" i="5"/>
  <c r="J353" i="5"/>
  <c r="X3" i="8"/>
  <c r="X351" i="5"/>
  <c r="K2" i="8"/>
  <c r="K310" i="5"/>
  <c r="K353" i="5"/>
  <c r="N2" i="8"/>
  <c r="N353" i="5"/>
  <c r="N308" i="5"/>
  <c r="R2" i="8"/>
  <c r="R351" i="5"/>
  <c r="R308" i="5"/>
  <c r="R353" i="5"/>
  <c r="R310" i="5"/>
  <c r="V2" i="8"/>
  <c r="V351" i="5"/>
  <c r="V308" i="5"/>
  <c r="Z2" i="8"/>
  <c r="Z353" i="5"/>
  <c r="Z351" i="5"/>
  <c r="E3" i="8"/>
  <c r="E351" i="5"/>
  <c r="BW3" i="5"/>
  <c r="S3" i="8"/>
  <c r="S353" i="5"/>
  <c r="D370" i="5"/>
  <c r="C372" i="5"/>
  <c r="C310" i="5"/>
  <c r="C2" i="8"/>
  <c r="C351" i="5"/>
  <c r="D353" i="5"/>
  <c r="D308" i="5"/>
  <c r="D351" i="5"/>
  <c r="H308" i="5"/>
  <c r="H323" i="5" s="1"/>
  <c r="H2" i="8"/>
  <c r="H351" i="5"/>
  <c r="P3" i="8"/>
  <c r="BW2" i="5"/>
  <c r="Q867" i="5"/>
  <c r="Q1089" i="5"/>
  <c r="Q901" i="5"/>
  <c r="BB1122" i="5"/>
  <c r="AZ1089" i="5"/>
  <c r="AZ1122" i="5"/>
  <c r="BL1089" i="5"/>
  <c r="N1404" i="5"/>
  <c r="N1411" i="5" s="1"/>
  <c r="O1407" i="5" s="1"/>
  <c r="BK983" i="5"/>
  <c r="AD59" i="8"/>
  <c r="FJ231" i="7"/>
  <c r="FJ232" i="7" s="1"/>
  <c r="FM239" i="7" s="1"/>
  <c r="EC231" i="7"/>
  <c r="EC232" i="7" s="1"/>
  <c r="EF239" i="7" s="1"/>
  <c r="EI231" i="7"/>
  <c r="EI232" i="7" s="1"/>
  <c r="EL239" i="7" s="1"/>
  <c r="AH140" i="14" s="1"/>
  <c r="AH137" i="14" s="1"/>
  <c r="DZ231" i="7"/>
  <c r="DZ232" i="7" s="1"/>
  <c r="EC239" i="7" s="1"/>
  <c r="Y140" i="14" s="1"/>
  <c r="Y137" i="14" s="1"/>
  <c r="EO232" i="7"/>
  <c r="ER239" i="7" s="1"/>
  <c r="AN140" i="14" s="1"/>
  <c r="AN137" i="14" s="1"/>
  <c r="FD231" i="7"/>
  <c r="FD232" i="7" s="1"/>
  <c r="FG239" i="7" s="1"/>
  <c r="DP172" i="7"/>
  <c r="DQ179" i="7" s="1"/>
  <c r="EU201" i="7"/>
  <c r="EU202" i="7" s="1"/>
  <c r="FA209" i="7" s="1"/>
  <c r="AW135" i="14" s="1"/>
  <c r="AW132" i="14" s="1"/>
  <c r="EC201" i="7"/>
  <c r="EC202" i="7" s="1"/>
  <c r="EI209" i="7" s="1"/>
  <c r="AE135" i="14" s="1"/>
  <c r="AE132" i="14" s="1"/>
  <c r="EO201" i="7"/>
  <c r="EO202" i="7" s="1"/>
  <c r="EU209" i="7" s="1"/>
  <c r="EP215" i="7" s="1"/>
  <c r="AL231" i="15" s="1"/>
  <c r="EO171" i="7"/>
  <c r="EO172" i="7" s="1"/>
  <c r="EP179" i="7" s="1"/>
  <c r="EX171" i="7"/>
  <c r="EX172" i="7" s="1"/>
  <c r="EY179" i="7" s="1"/>
  <c r="EW171" i="7"/>
  <c r="EW172" i="7" s="1"/>
  <c r="ES171" i="7"/>
  <c r="EG171" i="7"/>
  <c r="EG172" i="7" s="1"/>
  <c r="EH179" i="7" s="1"/>
  <c r="DQ171" i="7"/>
  <c r="DQ172" i="7" s="1"/>
  <c r="DR179" i="7" s="1"/>
  <c r="EB171" i="7"/>
  <c r="EB172" i="7" s="1"/>
  <c r="EC179" i="7" s="1"/>
  <c r="FK171" i="7"/>
  <c r="FK172" i="7" s="1"/>
  <c r="FL179" i="7" s="1"/>
  <c r="DX171" i="7"/>
  <c r="DX172" i="7" s="1"/>
  <c r="DY179" i="7" s="1"/>
  <c r="EU171" i="7"/>
  <c r="EU172" i="7" s="1"/>
  <c r="EV179" i="7" s="1"/>
  <c r="EL171" i="7"/>
  <c r="EL172" i="7" s="1"/>
  <c r="EM179" i="7" s="1"/>
  <c r="EF171" i="7"/>
  <c r="EF172" i="7" s="1"/>
  <c r="EG179" i="7" s="1"/>
  <c r="AC130" i="14" s="1"/>
  <c r="AC127" i="14" s="1"/>
  <c r="EM171" i="7"/>
  <c r="EM172" i="7" s="1"/>
  <c r="EN179" i="7" s="1"/>
  <c r="AJ130" i="14" s="1"/>
  <c r="AJ127" i="14" s="1"/>
  <c r="DW171" i="7"/>
  <c r="FO171" i="7"/>
  <c r="FO172" i="7" s="1"/>
  <c r="FP179" i="7" s="1"/>
  <c r="DY171" i="7"/>
  <c r="DY172" i="7" s="1"/>
  <c r="DZ179" i="7" s="1"/>
  <c r="V130" i="14" s="1"/>
  <c r="V127" i="14" s="1"/>
  <c r="FL171" i="7"/>
  <c r="FL172" i="7" s="1"/>
  <c r="FM179" i="7" s="1"/>
  <c r="FH171" i="7"/>
  <c r="FH172" i="7" s="1"/>
  <c r="FI179" i="7" s="1"/>
  <c r="BE130" i="14" s="1"/>
  <c r="BE127" i="14" s="1"/>
  <c r="EA171" i="7"/>
  <c r="EA172" i="7" s="1"/>
  <c r="EB179" i="7" s="1"/>
  <c r="FF171" i="7"/>
  <c r="FF172" i="7" s="1"/>
  <c r="FG179" i="7" s="1"/>
  <c r="FB171" i="7"/>
  <c r="C65" i="10"/>
  <c r="DQ95" i="10"/>
  <c r="E68" i="10"/>
  <c r="E66" i="10"/>
  <c r="E69" i="10"/>
  <c r="E67" i="10"/>
  <c r="O66" i="10"/>
  <c r="O67" i="10"/>
  <c r="O69" i="10"/>
  <c r="O68" i="10"/>
  <c r="P66" i="10"/>
  <c r="P68" i="10"/>
  <c r="P67" i="10"/>
  <c r="P69" i="10"/>
  <c r="C66" i="10"/>
  <c r="C67" i="10"/>
  <c r="C68" i="10"/>
  <c r="C69" i="10"/>
  <c r="BF30" i="10"/>
  <c r="BF31" i="10"/>
  <c r="DI111" i="10"/>
  <c r="DH111" i="10"/>
  <c r="DT111" i="10"/>
  <c r="DU112" i="10"/>
  <c r="D71" i="13"/>
  <c r="C47" i="12"/>
  <c r="O41" i="6"/>
  <c r="BW81" i="8"/>
  <c r="AC59" i="8"/>
  <c r="L24" i="4"/>
  <c r="M24" i="4"/>
  <c r="E319" i="4"/>
  <c r="C24" i="4"/>
  <c r="EC161" i="10"/>
  <c r="C242" i="5"/>
  <c r="C161" i="4"/>
  <c r="O126" i="4"/>
  <c r="F12" i="4"/>
  <c r="E12" i="4"/>
  <c r="BY18" i="7"/>
  <c r="BY19" i="7"/>
  <c r="BW27" i="7" s="1"/>
  <c r="BX27" i="7" s="1"/>
  <c r="C59" i="7"/>
  <c r="C61" i="7" s="1"/>
  <c r="BJ77" i="7"/>
  <c r="BJ78" i="7" s="1"/>
  <c r="D54" i="7"/>
  <c r="DY142" i="7"/>
  <c r="U123" i="14" s="1"/>
  <c r="DY143" i="7"/>
  <c r="U125" i="14" s="1"/>
  <c r="DZ140" i="7"/>
  <c r="CE16" i="7"/>
  <c r="CB18" i="7"/>
  <c r="K125" i="14"/>
  <c r="BS27" i="7"/>
  <c r="BD27" i="7"/>
  <c r="BD29" i="7" s="1"/>
  <c r="DM152" i="7"/>
  <c r="I229" i="15" s="1"/>
  <c r="K123" i="14"/>
  <c r="N123" i="14"/>
  <c r="O123" i="14"/>
  <c r="J125" i="14"/>
  <c r="DN152" i="7"/>
  <c r="J229" i="15" s="1"/>
  <c r="E125" i="14"/>
  <c r="DI152" i="7"/>
  <c r="E229" i="15" s="1"/>
  <c r="R125" i="14"/>
  <c r="M125" i="14"/>
  <c r="F125" i="14"/>
  <c r="R123" i="14"/>
  <c r="L125" i="14"/>
  <c r="DP152" i="7"/>
  <c r="L229" i="15" s="1"/>
  <c r="E123" i="14"/>
  <c r="BN27" i="7"/>
  <c r="BO27" i="7" s="1"/>
  <c r="N27" i="6"/>
  <c r="G41" i="7"/>
  <c r="H41" i="7" s="1"/>
  <c r="KJ30" i="10"/>
  <c r="KJ31" i="10"/>
  <c r="E72" i="10"/>
  <c r="BE32" i="10"/>
  <c r="BE33" i="10"/>
  <c r="BD30" i="10"/>
  <c r="BD40" i="10"/>
  <c r="BE40" i="10"/>
  <c r="P65" i="10"/>
  <c r="Q63" i="10"/>
  <c r="BI96" i="10"/>
  <c r="BJ96" i="10"/>
  <c r="BI93" i="10"/>
  <c r="BI92" i="10"/>
  <c r="D71" i="10"/>
  <c r="FN111" i="10"/>
  <c r="EX111" i="10"/>
  <c r="EH111" i="10"/>
  <c r="DR111" i="10"/>
  <c r="FM111" i="10"/>
  <c r="EW111" i="10"/>
  <c r="EG111" i="10"/>
  <c r="DQ111" i="10"/>
  <c r="FH111" i="10"/>
  <c r="ER111" i="10"/>
  <c r="EB111" i="10"/>
  <c r="DL111" i="10"/>
  <c r="FG111" i="10"/>
  <c r="EQ111" i="10"/>
  <c r="EA111" i="10"/>
  <c r="DK111" i="10"/>
  <c r="FJ111" i="10"/>
  <c r="ET111" i="10"/>
  <c r="ED111" i="10"/>
  <c r="DN111" i="10"/>
  <c r="FI111" i="10"/>
  <c r="ES111" i="10"/>
  <c r="EC111" i="10"/>
  <c r="DM111" i="10"/>
  <c r="FD111" i="10"/>
  <c r="EN111" i="10"/>
  <c r="DX111" i="10"/>
  <c r="FC111" i="10"/>
  <c r="EM111" i="10"/>
  <c r="DW111" i="10"/>
  <c r="FF111" i="10"/>
  <c r="EP111" i="10"/>
  <c r="DZ111" i="10"/>
  <c r="DJ111" i="10"/>
  <c r="FE111" i="10"/>
  <c r="EO111" i="10"/>
  <c r="DY111" i="10"/>
  <c r="FP111" i="10"/>
  <c r="EZ111" i="10"/>
  <c r="EJ111" i="10"/>
  <c r="FO111" i="10"/>
  <c r="EY111" i="10"/>
  <c r="EI111" i="10"/>
  <c r="DS111" i="10"/>
  <c r="FB111" i="10"/>
  <c r="EL111" i="10"/>
  <c r="DV111" i="10"/>
  <c r="FA111" i="10"/>
  <c r="EK111" i="10"/>
  <c r="DU111" i="10"/>
  <c r="FL111" i="10"/>
  <c r="EV111" i="10"/>
  <c r="EF111" i="10"/>
  <c r="DP111" i="10"/>
  <c r="FK111" i="10"/>
  <c r="EU111" i="10"/>
  <c r="EE111" i="10"/>
  <c r="DO111" i="10"/>
  <c r="AM62" i="10"/>
  <c r="AY52" i="10"/>
  <c r="BK91" i="10"/>
  <c r="BJ93" i="10"/>
  <c r="BJ92" i="10"/>
  <c r="E65" i="10"/>
  <c r="F63" i="10"/>
  <c r="U323" i="5"/>
  <c r="BW1244" i="5"/>
  <c r="M323" i="5"/>
  <c r="E323" i="5"/>
  <c r="BW988" i="5"/>
  <c r="L323" i="5"/>
  <c r="P323" i="5"/>
  <c r="N1458" i="5"/>
  <c r="O1454" i="5" s="1"/>
  <c r="O1400" i="5"/>
  <c r="DS172" i="7"/>
  <c r="DT179" i="7" s="1"/>
  <c r="EX179" i="7"/>
  <c r="AT130" i="14" s="1"/>
  <c r="AT127" i="14" s="1"/>
  <c r="EE172" i="7"/>
  <c r="EF179" i="7" s="1"/>
  <c r="EN172" i="7"/>
  <c r="EO179" i="7" s="1"/>
  <c r="FB172" i="7"/>
  <c r="FC179" i="7" s="1"/>
  <c r="DW172" i="7"/>
  <c r="DX179" i="7" s="1"/>
  <c r="T130" i="14" s="1"/>
  <c r="T127" i="14" s="1"/>
  <c r="ES172" i="7"/>
  <c r="ET179" i="7" s="1"/>
  <c r="EU215" i="7"/>
  <c r="AQ231" i="15" s="1"/>
  <c r="AQ135" i="14"/>
  <c r="AQ132" i="14" s="1"/>
  <c r="EV215" i="7"/>
  <c r="EW215" i="7" s="1"/>
  <c r="AS231" i="15" s="1"/>
  <c r="EQ215" i="7"/>
  <c r="ER215" i="7" s="1"/>
  <c r="AN231" i="15" s="1"/>
  <c r="BM24" i="7"/>
  <c r="O71" i="10"/>
  <c r="C71" i="10"/>
  <c r="Q68" i="10"/>
  <c r="Q66" i="10"/>
  <c r="Q67" i="10"/>
  <c r="Q69" i="10"/>
  <c r="F72" i="10"/>
  <c r="F67" i="10"/>
  <c r="F68" i="10"/>
  <c r="F69" i="10"/>
  <c r="F66" i="10"/>
  <c r="BI95" i="10"/>
  <c r="BD32" i="10"/>
  <c r="BF32" i="10"/>
  <c r="BF40" i="10"/>
  <c r="KJ33" i="10"/>
  <c r="BF33" i="10"/>
  <c r="BF34" i="10"/>
  <c r="KJ32" i="10"/>
  <c r="BG30" i="10"/>
  <c r="BG31" i="10"/>
  <c r="BJ95" i="10"/>
  <c r="DT112" i="10"/>
  <c r="DI112" i="10"/>
  <c r="DH112" i="10"/>
  <c r="DZ143" i="7"/>
  <c r="V125" i="14" s="1"/>
  <c r="DZ142" i="7"/>
  <c r="V123" i="14" s="1"/>
  <c r="EA140" i="7"/>
  <c r="CH16" i="7"/>
  <c r="CE18" i="7"/>
  <c r="CE19" i="7"/>
  <c r="DH115" i="10"/>
  <c r="P71" i="10"/>
  <c r="BE36" i="10"/>
  <c r="BE35" i="10"/>
  <c r="BE37" i="10"/>
  <c r="BE34" i="10"/>
  <c r="BH30" i="10"/>
  <c r="BG32" i="10"/>
  <c r="EF112" i="10"/>
  <c r="EF113" i="10"/>
  <c r="AC191" i="15"/>
  <c r="BD36" i="10"/>
  <c r="BD37" i="10"/>
  <c r="BD34" i="10"/>
  <c r="BD35" i="10"/>
  <c r="ES112" i="10"/>
  <c r="FD112" i="10"/>
  <c r="FD113" i="10"/>
  <c r="BA191" i="15"/>
  <c r="BK96" i="10"/>
  <c r="BK93" i="10"/>
  <c r="BK92" i="10"/>
  <c r="BL91" i="10"/>
  <c r="AY62" i="10"/>
  <c r="AM63" i="10"/>
  <c r="BK52" i="10"/>
  <c r="EG112" i="10"/>
  <c r="ER112" i="10"/>
  <c r="ER113" i="10"/>
  <c r="AO191" i="15"/>
  <c r="FP112" i="10"/>
  <c r="FP113" i="10"/>
  <c r="FE112" i="10"/>
  <c r="Q65" i="10"/>
  <c r="R63" i="10"/>
  <c r="G63" i="10"/>
  <c r="F65" i="10"/>
  <c r="E71" i="10"/>
  <c r="BF35" i="10"/>
  <c r="BF37" i="10"/>
  <c r="AB63" i="10"/>
  <c r="AA63" i="10"/>
  <c r="DT113" i="10"/>
  <c r="Q191" i="15"/>
  <c r="C51" i="13"/>
  <c r="AM66" i="10"/>
  <c r="AM67" i="10"/>
  <c r="AM68" i="10"/>
  <c r="AM69" i="10"/>
  <c r="AB66" i="10"/>
  <c r="AB67" i="10"/>
  <c r="AB69" i="10"/>
  <c r="AB68" i="10"/>
  <c r="G66" i="10"/>
  <c r="G67" i="10"/>
  <c r="G68" i="10"/>
  <c r="G69" i="10"/>
  <c r="AA66" i="10"/>
  <c r="AA67" i="10"/>
  <c r="AA68" i="10"/>
  <c r="AA69" i="10"/>
  <c r="R67" i="10"/>
  <c r="R68" i="10"/>
  <c r="R69" i="10"/>
  <c r="R66" i="10"/>
  <c r="BF36" i="10"/>
  <c r="BG33" i="10"/>
  <c r="BG40" i="10"/>
  <c r="DI113" i="10"/>
  <c r="F191" i="15"/>
  <c r="DJ112" i="10"/>
  <c r="BK95" i="10"/>
  <c r="CH19" i="7"/>
  <c r="CF27" i="7" s="1"/>
  <c r="CG27" i="7" s="1"/>
  <c r="CK16" i="7"/>
  <c r="CH18" i="7"/>
  <c r="EA143" i="7"/>
  <c r="W125" i="14" s="1"/>
  <c r="EB140" i="7"/>
  <c r="EA142" i="7"/>
  <c r="W123" i="14" s="1"/>
  <c r="CC27" i="7"/>
  <c r="CD27" i="7" s="1"/>
  <c r="BF39" i="10"/>
  <c r="BD39" i="10"/>
  <c r="F71" i="10"/>
  <c r="BE39" i="10"/>
  <c r="DH113" i="10"/>
  <c r="AB65" i="10"/>
  <c r="AC63" i="10"/>
  <c r="S63" i="10"/>
  <c r="R65" i="10"/>
  <c r="EH112" i="10"/>
  <c r="EG113" i="10"/>
  <c r="AD191" i="15"/>
  <c r="DU113" i="10"/>
  <c r="R191" i="15"/>
  <c r="DV112" i="10"/>
  <c r="BH32" i="10"/>
  <c r="BH31" i="10"/>
  <c r="BH33" i="10"/>
  <c r="BI30" i="10"/>
  <c r="AM65" i="10"/>
  <c r="FF112" i="10"/>
  <c r="FE113" i="10"/>
  <c r="BB191" i="15"/>
  <c r="BK62" i="10"/>
  <c r="AY63" i="10"/>
  <c r="BW52" i="10"/>
  <c r="ET112" i="10"/>
  <c r="ES113" i="10"/>
  <c r="AP191" i="15"/>
  <c r="BH40" i="10"/>
  <c r="BI40" i="10"/>
  <c r="H63" i="10"/>
  <c r="G65" i="10"/>
  <c r="Q71" i="10"/>
  <c r="AN63" i="10"/>
  <c r="AA65" i="10"/>
  <c r="BL93" i="10"/>
  <c r="BL92" i="10"/>
  <c r="BL95" i="10"/>
  <c r="BM91" i="10"/>
  <c r="BL96" i="10"/>
  <c r="BG34" i="10"/>
  <c r="BG37" i="10"/>
  <c r="BG36" i="10"/>
  <c r="BG35" i="10"/>
  <c r="G72" i="10"/>
  <c r="C57" i="13"/>
  <c r="C127" i="17"/>
  <c r="S66" i="10"/>
  <c r="S67" i="10"/>
  <c r="S68" i="10"/>
  <c r="S69" i="10"/>
  <c r="AN66" i="10"/>
  <c r="AN67" i="10"/>
  <c r="AN69" i="10"/>
  <c r="AN68" i="10"/>
  <c r="AC68" i="10"/>
  <c r="AC66" i="10"/>
  <c r="AC69" i="10"/>
  <c r="AC67" i="10"/>
  <c r="AY66" i="10"/>
  <c r="AY67" i="10"/>
  <c r="AY68" i="10"/>
  <c r="AY69" i="10"/>
  <c r="H66" i="10"/>
  <c r="H67" i="10"/>
  <c r="H69" i="10"/>
  <c r="H68" i="10"/>
  <c r="E191" i="15"/>
  <c r="CN16" i="7"/>
  <c r="CK19" i="7"/>
  <c r="CI27" i="7" s="1"/>
  <c r="CJ27" i="7" s="1"/>
  <c r="CK18" i="7"/>
  <c r="EC140" i="7"/>
  <c r="EB143" i="7"/>
  <c r="EB142" i="7"/>
  <c r="X123" i="14" s="1"/>
  <c r="H72" i="10"/>
  <c r="BG39" i="10"/>
  <c r="AY65" i="10"/>
  <c r="DK112" i="10"/>
  <c r="DJ113" i="10"/>
  <c r="G191" i="15"/>
  <c r="ET113" i="10"/>
  <c r="AQ191" i="15"/>
  <c r="EU112" i="10"/>
  <c r="FF113" i="10"/>
  <c r="BC191" i="15"/>
  <c r="FG112" i="10"/>
  <c r="AM71" i="10"/>
  <c r="EI112" i="10"/>
  <c r="EH113" i="10"/>
  <c r="AE191" i="15"/>
  <c r="AB71" i="10"/>
  <c r="BM96" i="10"/>
  <c r="G71" i="10"/>
  <c r="BW62" i="10"/>
  <c r="BK63" i="10"/>
  <c r="CI52" i="10"/>
  <c r="BI31" i="10"/>
  <c r="BI32" i="10"/>
  <c r="BJ30" i="10"/>
  <c r="BJ40" i="10"/>
  <c r="BI33" i="10"/>
  <c r="DW112" i="10"/>
  <c r="DV113" i="10"/>
  <c r="S191" i="15"/>
  <c r="AA71" i="10"/>
  <c r="AZ63" i="10"/>
  <c r="BH34" i="10"/>
  <c r="BH37" i="10"/>
  <c r="BH36" i="10"/>
  <c r="BH35" i="10"/>
  <c r="R71" i="10"/>
  <c r="S65" i="10"/>
  <c r="T63" i="10"/>
  <c r="BM92" i="10"/>
  <c r="BN91" i="10"/>
  <c r="BM93" i="10"/>
  <c r="AO63" i="10"/>
  <c r="AN65" i="10"/>
  <c r="H65" i="10"/>
  <c r="I63" i="10"/>
  <c r="AC65" i="10"/>
  <c r="AD63" i="10"/>
  <c r="C42" i="13"/>
  <c r="AD67" i="10"/>
  <c r="AD68" i="10"/>
  <c r="AD69" i="10"/>
  <c r="AD66" i="10"/>
  <c r="AZ66" i="10"/>
  <c r="AZ67" i="10"/>
  <c r="AZ69" i="10"/>
  <c r="AZ68" i="10"/>
  <c r="AO68" i="10"/>
  <c r="AO66" i="10"/>
  <c r="AO67" i="10"/>
  <c r="AO69" i="10"/>
  <c r="T66" i="10"/>
  <c r="T67" i="10"/>
  <c r="T69" i="10"/>
  <c r="T68" i="10"/>
  <c r="BK66" i="10"/>
  <c r="BK67" i="10"/>
  <c r="BK69" i="10"/>
  <c r="BK68" i="10"/>
  <c r="I72" i="10"/>
  <c r="I68" i="10"/>
  <c r="I66" i="10"/>
  <c r="I67" i="10"/>
  <c r="I69" i="10"/>
  <c r="CQ16" i="7"/>
  <c r="CN19" i="7"/>
  <c r="CN18" i="7"/>
  <c r="EC142" i="7"/>
  <c r="Y123" i="14" s="1"/>
  <c r="EC143" i="7"/>
  <c r="Y125" i="14" s="1"/>
  <c r="ED140" i="7"/>
  <c r="BM95" i="10"/>
  <c r="BH39" i="10"/>
  <c r="S71" i="10"/>
  <c r="AZ65" i="10"/>
  <c r="BA63" i="10"/>
  <c r="EJ112" i="10"/>
  <c r="EI113" i="10"/>
  <c r="AF191" i="15"/>
  <c r="EV112" i="10"/>
  <c r="EU113" i="10"/>
  <c r="AR191" i="15"/>
  <c r="AD65" i="10"/>
  <c r="AE63" i="10"/>
  <c r="H71" i="10"/>
  <c r="AN71" i="10"/>
  <c r="BK65" i="10"/>
  <c r="DX112" i="10"/>
  <c r="DW113" i="10"/>
  <c r="T191" i="15"/>
  <c r="BN96" i="10"/>
  <c r="AO65" i="10"/>
  <c r="AP63" i="10"/>
  <c r="BI36" i="10"/>
  <c r="BI37" i="10"/>
  <c r="BI35" i="10"/>
  <c r="BI34" i="10"/>
  <c r="CI62" i="10"/>
  <c r="CU52" i="10"/>
  <c r="FH112" i="10"/>
  <c r="FG113" i="10"/>
  <c r="BD191" i="15"/>
  <c r="AC71" i="10"/>
  <c r="J63" i="10"/>
  <c r="I65" i="10"/>
  <c r="BN93" i="10"/>
  <c r="BN92" i="10"/>
  <c r="BO91" i="10"/>
  <c r="U63" i="10"/>
  <c r="T65" i="10"/>
  <c r="BJ32" i="10"/>
  <c r="BJ31" i="10"/>
  <c r="BK30" i="10"/>
  <c r="BJ33" i="10"/>
  <c r="BL63" i="10"/>
  <c r="DL112" i="10"/>
  <c r="DK113" i="10"/>
  <c r="H191" i="15"/>
  <c r="AY71" i="10"/>
  <c r="BL66" i="10"/>
  <c r="BL67" i="10"/>
  <c r="BL69" i="10"/>
  <c r="BL68" i="10"/>
  <c r="AP67" i="10"/>
  <c r="AP68" i="10"/>
  <c r="AP69" i="10"/>
  <c r="AP66" i="10"/>
  <c r="AE66" i="10"/>
  <c r="AE67" i="10"/>
  <c r="AE69" i="10"/>
  <c r="AE68" i="10"/>
  <c r="U68" i="10"/>
  <c r="U66" i="10"/>
  <c r="U69" i="10"/>
  <c r="U67" i="10"/>
  <c r="J72" i="10"/>
  <c r="J67" i="10"/>
  <c r="J68" i="10"/>
  <c r="J69" i="10"/>
  <c r="J66" i="10"/>
  <c r="BA68" i="10"/>
  <c r="BA66" i="10"/>
  <c r="BA67" i="10"/>
  <c r="BA69" i="10"/>
  <c r="BN95" i="10"/>
  <c r="BI39" i="10"/>
  <c r="CT16" i="7"/>
  <c r="CQ19" i="7"/>
  <c r="CQ18" i="7"/>
  <c r="ED142" i="7"/>
  <c r="ED143" i="7"/>
  <c r="Z125" i="14" s="1"/>
  <c r="EE140" i="7"/>
  <c r="T71" i="10"/>
  <c r="I71" i="10"/>
  <c r="BK71" i="10"/>
  <c r="BO92" i="10"/>
  <c r="BO93" i="10"/>
  <c r="BP91" i="10"/>
  <c r="J65" i="10"/>
  <c r="K63" i="10"/>
  <c r="K72" i="10"/>
  <c r="BX63" i="10"/>
  <c r="DY112" i="10"/>
  <c r="DX113" i="10"/>
  <c r="U191" i="15"/>
  <c r="EW112" i="10"/>
  <c r="EV113" i="10"/>
  <c r="AS191" i="15"/>
  <c r="BB63" i="10"/>
  <c r="BA65" i="10"/>
  <c r="AZ71" i="10"/>
  <c r="BL65" i="10"/>
  <c r="BM63" i="10"/>
  <c r="DG52" i="10"/>
  <c r="CU62" i="10"/>
  <c r="CI63" i="10"/>
  <c r="AF63" i="10"/>
  <c r="AE65" i="10"/>
  <c r="DM112" i="10"/>
  <c r="DL113" i="10"/>
  <c r="I191" i="15"/>
  <c r="BJ37" i="10"/>
  <c r="BJ36" i="10"/>
  <c r="BJ35" i="10"/>
  <c r="BJ34" i="10"/>
  <c r="V63" i="10"/>
  <c r="U65" i="10"/>
  <c r="AO71" i="10"/>
  <c r="AD71" i="10"/>
  <c r="AP65" i="10"/>
  <c r="AQ63" i="10"/>
  <c r="BW63" i="10"/>
  <c r="BK32" i="10"/>
  <c r="BK31" i="10"/>
  <c r="BL30" i="10"/>
  <c r="BK33" i="10"/>
  <c r="FI112" i="10"/>
  <c r="FH113" i="10"/>
  <c r="BE191" i="15"/>
  <c r="BK40" i="10"/>
  <c r="BL40" i="10"/>
  <c r="BO96" i="10"/>
  <c r="EK112" i="10"/>
  <c r="EJ113" i="10"/>
  <c r="AG191" i="15"/>
  <c r="BW66" i="10"/>
  <c r="BW67" i="10"/>
  <c r="BW68" i="10"/>
  <c r="BW69" i="10"/>
  <c r="CI66" i="10"/>
  <c r="CI67" i="10"/>
  <c r="CI68" i="10"/>
  <c r="CI69" i="10"/>
  <c r="K66" i="10"/>
  <c r="K67" i="10"/>
  <c r="K68" i="10"/>
  <c r="K69" i="10"/>
  <c r="AQ66" i="10"/>
  <c r="AQ67" i="10"/>
  <c r="AQ68" i="10"/>
  <c r="AQ69" i="10"/>
  <c r="BM68" i="10"/>
  <c r="BM66" i="10"/>
  <c r="BM69" i="10"/>
  <c r="BM67" i="10"/>
  <c r="BB67" i="10"/>
  <c r="BB68" i="10"/>
  <c r="BB69" i="10"/>
  <c r="BB66" i="10"/>
  <c r="V67" i="10"/>
  <c r="V68" i="10"/>
  <c r="V69" i="10"/>
  <c r="V66" i="10"/>
  <c r="AF66" i="10"/>
  <c r="AF68" i="10"/>
  <c r="AF67" i="10"/>
  <c r="AF69" i="10"/>
  <c r="BX66" i="10"/>
  <c r="BX67" i="10"/>
  <c r="BX69" i="10"/>
  <c r="BX68" i="10"/>
  <c r="AP71" i="10"/>
  <c r="BO95" i="10"/>
  <c r="BJ39" i="10"/>
  <c r="Z123" i="14"/>
  <c r="EE143" i="7"/>
  <c r="AA125" i="14" s="1"/>
  <c r="EE142" i="7"/>
  <c r="AA123" i="14" s="1"/>
  <c r="EF140" i="7"/>
  <c r="CW16" i="7"/>
  <c r="CT18" i="7"/>
  <c r="CT19" i="7"/>
  <c r="BM65" i="10"/>
  <c r="BN63" i="10"/>
  <c r="DG62" i="10"/>
  <c r="CU63" i="10"/>
  <c r="DS52" i="10"/>
  <c r="DS62" i="10"/>
  <c r="CI65" i="10"/>
  <c r="BP92" i="10"/>
  <c r="BP93" i="10"/>
  <c r="BQ91" i="10"/>
  <c r="EL112" i="10"/>
  <c r="EK113" i="10"/>
  <c r="AH191" i="15"/>
  <c r="FJ112" i="10"/>
  <c r="FI113" i="10"/>
  <c r="BF191" i="15"/>
  <c r="AQ65" i="10"/>
  <c r="AR63" i="10"/>
  <c r="U71" i="10"/>
  <c r="V65" i="10"/>
  <c r="W63" i="10"/>
  <c r="DN112" i="10"/>
  <c r="DM113" i="10"/>
  <c r="J191" i="15"/>
  <c r="AF65" i="10"/>
  <c r="AG63" i="10"/>
  <c r="BL71" i="10"/>
  <c r="BB65" i="10"/>
  <c r="BC63" i="10"/>
  <c r="DZ112" i="10"/>
  <c r="DY113" i="10"/>
  <c r="V191" i="15"/>
  <c r="J71" i="10"/>
  <c r="BL31" i="10"/>
  <c r="BM30" i="10"/>
  <c r="BL33" i="10"/>
  <c r="BL32" i="10"/>
  <c r="EX112" i="10"/>
  <c r="EW113" i="10"/>
  <c r="AT191" i="15"/>
  <c r="BP96" i="10"/>
  <c r="BK35" i="10"/>
  <c r="BK34" i="10"/>
  <c r="BK37" i="10"/>
  <c r="BK36" i="10"/>
  <c r="BW65" i="10"/>
  <c r="AE71" i="10"/>
  <c r="CJ63" i="10"/>
  <c r="BA71" i="10"/>
  <c r="BY63" i="10"/>
  <c r="BX65" i="10"/>
  <c r="L63" i="10"/>
  <c r="K65" i="10"/>
  <c r="BP95" i="10"/>
  <c r="BY68" i="10"/>
  <c r="BY66" i="10"/>
  <c r="BY67" i="10"/>
  <c r="BY69" i="10"/>
  <c r="CU66" i="10"/>
  <c r="CU67" i="10"/>
  <c r="CU68" i="10"/>
  <c r="CU69" i="10"/>
  <c r="AR66" i="10"/>
  <c r="AR67" i="10"/>
  <c r="AR69" i="10"/>
  <c r="AR68" i="10"/>
  <c r="BN67" i="10"/>
  <c r="BN68" i="10"/>
  <c r="BN69" i="10"/>
  <c r="BN66" i="10"/>
  <c r="L72" i="10"/>
  <c r="L66" i="10"/>
  <c r="L67" i="10"/>
  <c r="L69" i="10"/>
  <c r="L68" i="10"/>
  <c r="CJ66" i="10"/>
  <c r="CJ68" i="10"/>
  <c r="CJ67" i="10"/>
  <c r="CJ69" i="10"/>
  <c r="AG68" i="10"/>
  <c r="AG66" i="10"/>
  <c r="AG67" i="10"/>
  <c r="AG69" i="10"/>
  <c r="W66" i="10"/>
  <c r="W67" i="10"/>
  <c r="W68" i="10"/>
  <c r="W69" i="10"/>
  <c r="BC66" i="10"/>
  <c r="BC67" i="10"/>
  <c r="BC68" i="10"/>
  <c r="BC69" i="10"/>
  <c r="BQ96" i="10"/>
  <c r="D197" i="15"/>
  <c r="P1558" i="5"/>
  <c r="D28" i="14" s="1"/>
  <c r="D143" i="13"/>
  <c r="C40" i="17" s="1"/>
  <c r="EF143" i="7"/>
  <c r="AB125" i="14" s="1"/>
  <c r="EG140" i="7"/>
  <c r="EF142" i="7"/>
  <c r="AB123" i="14" s="1"/>
  <c r="CW18" i="7"/>
  <c r="CZ16" i="7"/>
  <c r="CW19" i="7"/>
  <c r="K71" i="10"/>
  <c r="BK39" i="10"/>
  <c r="BB71" i="10"/>
  <c r="CU65" i="10"/>
  <c r="BL34" i="10"/>
  <c r="BL37" i="10"/>
  <c r="BL36" i="10"/>
  <c r="BL35" i="10"/>
  <c r="BX71" i="10"/>
  <c r="BW71" i="10"/>
  <c r="EY112" i="10"/>
  <c r="EX113" i="10"/>
  <c r="AU191" i="15"/>
  <c r="BM32" i="10"/>
  <c r="BN30" i="10"/>
  <c r="BM33" i="10"/>
  <c r="BM31" i="10"/>
  <c r="AQ71" i="10"/>
  <c r="FK112" i="10"/>
  <c r="FJ113" i="10"/>
  <c r="BG191" i="15"/>
  <c r="CI71" i="10"/>
  <c r="BM40" i="10"/>
  <c r="CV63" i="10"/>
  <c r="DG63" i="10"/>
  <c r="AH63" i="10"/>
  <c r="AG65" i="10"/>
  <c r="DO112" i="10"/>
  <c r="DN113" i="10"/>
  <c r="K191" i="15"/>
  <c r="AR65" i="10"/>
  <c r="AS63" i="10"/>
  <c r="BR91" i="10"/>
  <c r="BQ93" i="10"/>
  <c r="BQ92" i="10"/>
  <c r="BN65" i="10"/>
  <c r="BO63" i="10"/>
  <c r="BZ63" i="10"/>
  <c r="BY65" i="10"/>
  <c r="M63" i="10"/>
  <c r="L65" i="10"/>
  <c r="CJ65" i="10"/>
  <c r="CK63" i="10"/>
  <c r="EA112" i="10"/>
  <c r="DZ113" i="10"/>
  <c r="W191" i="15"/>
  <c r="BD63" i="10"/>
  <c r="BC65" i="10"/>
  <c r="AF71" i="10"/>
  <c r="W65" i="10"/>
  <c r="X63" i="10"/>
  <c r="V71" i="10"/>
  <c r="EM112" i="10"/>
  <c r="EL113" i="10"/>
  <c r="AI191" i="15"/>
  <c r="DS63" i="10"/>
  <c r="DH63" i="10"/>
  <c r="BM71" i="10"/>
  <c r="BQ95" i="10"/>
  <c r="X66" i="10"/>
  <c r="X67" i="10"/>
  <c r="X69" i="10"/>
  <c r="X68" i="10"/>
  <c r="BD66" i="10"/>
  <c r="BD67" i="10"/>
  <c r="BD69" i="10"/>
  <c r="BD68" i="10"/>
  <c r="BZ67" i="10"/>
  <c r="BZ68" i="10"/>
  <c r="BZ69" i="10"/>
  <c r="BZ66" i="10"/>
  <c r="BO66" i="10"/>
  <c r="BO67" i="10"/>
  <c r="BO68" i="10"/>
  <c r="BO69" i="10"/>
  <c r="CV66" i="10"/>
  <c r="CV67" i="10"/>
  <c r="CV68" i="10"/>
  <c r="CV69" i="10"/>
  <c r="M68" i="10"/>
  <c r="M66" i="10"/>
  <c r="M69" i="10"/>
  <c r="M67" i="10"/>
  <c r="AS68" i="10"/>
  <c r="AS66" i="10"/>
  <c r="AS67" i="10"/>
  <c r="AS69" i="10"/>
  <c r="CK68" i="10"/>
  <c r="CK67" i="10"/>
  <c r="CK69" i="10"/>
  <c r="CK66" i="10"/>
  <c r="AH67" i="10"/>
  <c r="AH68" i="10"/>
  <c r="AH69" i="10"/>
  <c r="AH66" i="10"/>
  <c r="BN40" i="10"/>
  <c r="BY71" i="10"/>
  <c r="BL39" i="10"/>
  <c r="C28" i="14"/>
  <c r="EH140" i="7"/>
  <c r="EG143" i="7"/>
  <c r="AC125" i="14" s="1"/>
  <c r="EG142" i="7"/>
  <c r="DC16" i="7"/>
  <c r="CZ19" i="7"/>
  <c r="CX27" i="7" s="1"/>
  <c r="CY27" i="7" s="1"/>
  <c r="CZ18" i="7"/>
  <c r="BC71" i="10"/>
  <c r="AG71" i="10"/>
  <c r="EN112" i="10"/>
  <c r="EM113" i="10"/>
  <c r="AJ191" i="15"/>
  <c r="EB112" i="10"/>
  <c r="EA113" i="10"/>
  <c r="X191" i="15"/>
  <c r="M65" i="10"/>
  <c r="N63" i="10"/>
  <c r="BO65" i="10"/>
  <c r="BP63" i="10"/>
  <c r="BS91" i="10"/>
  <c r="BR93" i="10"/>
  <c r="BR92" i="10"/>
  <c r="DG65" i="10"/>
  <c r="BM37" i="10"/>
  <c r="BM36" i="10"/>
  <c r="BM35" i="10"/>
  <c r="BM34" i="10"/>
  <c r="EZ112" i="10"/>
  <c r="EY113" i="10"/>
  <c r="AV191" i="15"/>
  <c r="CU71" i="10"/>
  <c r="BE63" i="10"/>
  <c r="BD65" i="10"/>
  <c r="DH65" i="10"/>
  <c r="DI63" i="10"/>
  <c r="BN71" i="10"/>
  <c r="DP112" i="10"/>
  <c r="DO113" i="10"/>
  <c r="L191" i="15"/>
  <c r="CW63" i="10"/>
  <c r="CV65" i="10"/>
  <c r="FL112" i="10"/>
  <c r="FK113" i="10"/>
  <c r="BH191" i="15"/>
  <c r="BN31" i="10"/>
  <c r="BO30" i="10"/>
  <c r="BO40" i="10"/>
  <c r="BN33" i="10"/>
  <c r="BN32" i="10"/>
  <c r="BR96" i="10"/>
  <c r="W71" i="10"/>
  <c r="AH65" i="10"/>
  <c r="AI63" i="10"/>
  <c r="DS65" i="10"/>
  <c r="Y63" i="10"/>
  <c r="X65" i="10"/>
  <c r="CL63" i="10"/>
  <c r="CK65" i="10"/>
  <c r="CJ71" i="10"/>
  <c r="L71" i="10"/>
  <c r="CA63" i="10"/>
  <c r="BZ65" i="10"/>
  <c r="AT63" i="10"/>
  <c r="AS65" i="10"/>
  <c r="AR71" i="10"/>
  <c r="M72" i="10"/>
  <c r="BE68" i="10"/>
  <c r="BE67" i="10"/>
  <c r="BE69" i="10"/>
  <c r="BE66" i="10"/>
  <c r="CW66" i="10"/>
  <c r="CW68" i="10"/>
  <c r="CW67" i="10"/>
  <c r="CW69" i="10"/>
  <c r="AT67" i="10"/>
  <c r="AT68" i="10"/>
  <c r="AT69" i="10"/>
  <c r="AT66" i="10"/>
  <c r="Y68" i="10"/>
  <c r="Y66" i="10"/>
  <c r="Y67" i="10"/>
  <c r="Y69" i="10"/>
  <c r="BP66" i="10"/>
  <c r="BP67" i="10"/>
  <c r="BP69" i="10"/>
  <c r="BP68" i="10"/>
  <c r="CA66" i="10"/>
  <c r="CA67" i="10"/>
  <c r="CA69" i="10"/>
  <c r="CA68" i="10"/>
  <c r="CL67" i="10"/>
  <c r="CL68" i="10"/>
  <c r="CL69" i="10"/>
  <c r="CL66" i="10"/>
  <c r="AI66" i="10"/>
  <c r="AI67" i="10"/>
  <c r="AI68" i="10"/>
  <c r="AI69" i="10"/>
  <c r="N67" i="10"/>
  <c r="N68" i="10"/>
  <c r="N69" i="10"/>
  <c r="N66" i="10"/>
  <c r="EH143" i="7"/>
  <c r="EI140" i="7"/>
  <c r="EH142" i="7"/>
  <c r="AD123" i="14" s="1"/>
  <c r="DF16" i="7"/>
  <c r="DC19" i="7"/>
  <c r="DA27" i="7" s="1"/>
  <c r="DB27" i="7" s="1"/>
  <c r="DC18" i="7"/>
  <c r="N72" i="10"/>
  <c r="O72" i="10"/>
  <c r="P72" i="10"/>
  <c r="Q72" i="10"/>
  <c r="R72" i="10"/>
  <c r="S72" i="10"/>
  <c r="T72" i="10"/>
  <c r="U72" i="10"/>
  <c r="V72" i="10"/>
  <c r="W72" i="10"/>
  <c r="X72" i="10"/>
  <c r="Y72" i="10"/>
  <c r="BS96" i="10"/>
  <c r="BR95" i="10"/>
  <c r="CK71" i="10"/>
  <c r="BM39" i="10"/>
  <c r="AT65" i="10"/>
  <c r="AU63" i="10"/>
  <c r="BZ71" i="10"/>
  <c r="Y65" i="10"/>
  <c r="Z63" i="10"/>
  <c r="BN37" i="10"/>
  <c r="BN35" i="10"/>
  <c r="BN36" i="10"/>
  <c r="BN34" i="10"/>
  <c r="FL113" i="10"/>
  <c r="BI191" i="15"/>
  <c r="FM112" i="10"/>
  <c r="CV71" i="10"/>
  <c r="DQ112" i="10"/>
  <c r="DP113" i="10"/>
  <c r="M191" i="15"/>
  <c r="EZ113" i="10"/>
  <c r="AW191" i="15"/>
  <c r="FA112" i="10"/>
  <c r="BO71" i="10"/>
  <c r="EB113" i="10"/>
  <c r="Y191" i="15"/>
  <c r="EC112" i="10"/>
  <c r="AS71" i="10"/>
  <c r="BO32" i="10"/>
  <c r="BO31" i="10"/>
  <c r="BP30" i="10"/>
  <c r="BP40" i="10"/>
  <c r="BO33" i="10"/>
  <c r="BD71" i="10"/>
  <c r="M71" i="10"/>
  <c r="CM63" i="10"/>
  <c r="CL65" i="10"/>
  <c r="CL71" i="10"/>
  <c r="AJ63" i="10"/>
  <c r="AI65" i="10"/>
  <c r="BQ63" i="10"/>
  <c r="BP65" i="10"/>
  <c r="CB63" i="10"/>
  <c r="CA65" i="10"/>
  <c r="X71" i="10"/>
  <c r="AH71" i="10"/>
  <c r="CW65" i="10"/>
  <c r="CX63" i="10"/>
  <c r="DJ63" i="10"/>
  <c r="DI65" i="10"/>
  <c r="BF63" i="10"/>
  <c r="BE65" i="10"/>
  <c r="BT91" i="10"/>
  <c r="BS93" i="10"/>
  <c r="BS92" i="10"/>
  <c r="N65" i="10"/>
  <c r="EO112" i="10"/>
  <c r="EN113" i="10"/>
  <c r="AK191" i="15"/>
  <c r="BQ68" i="10"/>
  <c r="BQ66" i="10"/>
  <c r="BQ67" i="10"/>
  <c r="BQ69" i="10"/>
  <c r="CM66" i="10"/>
  <c r="CM67" i="10"/>
  <c r="CM68" i="10"/>
  <c r="CM69" i="10"/>
  <c r="CX67" i="10"/>
  <c r="CX69" i="10"/>
  <c r="CX68" i="10"/>
  <c r="CX66" i="10"/>
  <c r="AU66" i="10"/>
  <c r="AU67" i="10"/>
  <c r="AU69" i="10"/>
  <c r="AU68" i="10"/>
  <c r="BF67" i="10"/>
  <c r="BF68" i="10"/>
  <c r="BF69" i="10"/>
  <c r="BF66" i="10"/>
  <c r="CB66" i="10"/>
  <c r="CB67" i="10"/>
  <c r="CB69" i="10"/>
  <c r="CB68" i="10"/>
  <c r="AJ66" i="10"/>
  <c r="AJ67" i="10"/>
  <c r="AJ69" i="10"/>
  <c r="AJ68" i="10"/>
  <c r="Z67" i="10"/>
  <c r="Z68" i="10"/>
  <c r="Z69" i="10"/>
  <c r="Z66" i="10"/>
  <c r="DI16" i="7"/>
  <c r="DF18" i="7"/>
  <c r="DF19" i="7"/>
  <c r="DD27" i="7" s="1"/>
  <c r="DE27" i="7" s="1"/>
  <c r="EJ140" i="7"/>
  <c r="EI143" i="7"/>
  <c r="AE125" i="14" s="1"/>
  <c r="EI142" i="7"/>
  <c r="BN39" i="10"/>
  <c r="BS95" i="10"/>
  <c r="BP71" i="10"/>
  <c r="EP112" i="10"/>
  <c r="EO113" i="10"/>
  <c r="AL191" i="15"/>
  <c r="N71" i="10"/>
  <c r="BE71" i="10"/>
  <c r="CY63" i="10"/>
  <c r="CX65" i="10"/>
  <c r="CC63" i="10"/>
  <c r="CB65" i="10"/>
  <c r="AJ65" i="10"/>
  <c r="AK63" i="10"/>
  <c r="DQ113" i="10"/>
  <c r="N191" i="15"/>
  <c r="DR112" i="10"/>
  <c r="AT71" i="10"/>
  <c r="CN63" i="10"/>
  <c r="CM65" i="10"/>
  <c r="BU91" i="10"/>
  <c r="BT93" i="10"/>
  <c r="BT92" i="10"/>
  <c r="BG63" i="10"/>
  <c r="BF65" i="10"/>
  <c r="AI71" i="10"/>
  <c r="BO37" i="10"/>
  <c r="BO36" i="10"/>
  <c r="BO34" i="10"/>
  <c r="BO35" i="10"/>
  <c r="BT96" i="10"/>
  <c r="FA113" i="10"/>
  <c r="AX191" i="15"/>
  <c r="FB112" i="10"/>
  <c r="Y71" i="10"/>
  <c r="AU65" i="10"/>
  <c r="AV63" i="10"/>
  <c r="CW71" i="10"/>
  <c r="DK63" i="10"/>
  <c r="DJ65" i="10"/>
  <c r="CA71" i="10"/>
  <c r="BR63" i="10"/>
  <c r="BQ65" i="10"/>
  <c r="BQ30" i="10"/>
  <c r="BP32" i="10"/>
  <c r="BP31" i="10"/>
  <c r="BP33" i="10"/>
  <c r="ED112" i="10"/>
  <c r="EC113" i="10"/>
  <c r="Z191" i="15"/>
  <c r="FN112" i="10"/>
  <c r="FM113" i="10"/>
  <c r="BJ191" i="15"/>
  <c r="Z65" i="10"/>
  <c r="Z72" i="10"/>
  <c r="AA72" i="10"/>
  <c r="AB72" i="10"/>
  <c r="AC72" i="10"/>
  <c r="AD72" i="10"/>
  <c r="AE72" i="10"/>
  <c r="AF72" i="10"/>
  <c r="AG72" i="10"/>
  <c r="AH72" i="10"/>
  <c r="AI72" i="10"/>
  <c r="AJ72" i="10"/>
  <c r="AK72" i="10"/>
  <c r="BT95" i="10"/>
  <c r="BU96" i="10"/>
  <c r="BG66" i="10"/>
  <c r="BG67" i="10"/>
  <c r="BG68" i="10"/>
  <c r="BG69" i="10"/>
  <c r="CC68" i="10"/>
  <c r="CC66" i="10"/>
  <c r="CC69" i="10"/>
  <c r="CC67" i="10"/>
  <c r="CN66" i="10"/>
  <c r="CN67" i="10"/>
  <c r="CN68" i="10"/>
  <c r="CN69" i="10"/>
  <c r="AK68" i="10"/>
  <c r="AK66" i="10"/>
  <c r="AK69" i="10"/>
  <c r="AK67" i="10"/>
  <c r="AV66" i="10"/>
  <c r="AV68" i="10"/>
  <c r="AV67" i="10"/>
  <c r="AV69" i="10"/>
  <c r="BR67" i="10"/>
  <c r="BR68" i="10"/>
  <c r="BR69" i="10"/>
  <c r="BR66" i="10"/>
  <c r="CY66" i="10"/>
  <c r="CY67" i="10"/>
  <c r="CY68" i="10"/>
  <c r="CY69" i="10"/>
  <c r="DL16" i="7"/>
  <c r="DI19" i="7"/>
  <c r="DI18" i="7"/>
  <c r="EJ142" i="7"/>
  <c r="EJ143" i="7"/>
  <c r="EK140" i="7"/>
  <c r="CM71" i="10"/>
  <c r="AU71" i="10"/>
  <c r="BO39" i="10"/>
  <c r="FB113" i="10"/>
  <c r="AY191" i="15"/>
  <c r="FC112" i="10"/>
  <c r="FC113" i="10"/>
  <c r="AZ191" i="15"/>
  <c r="CC65" i="10"/>
  <c r="CD63" i="10"/>
  <c r="AJ71" i="10"/>
  <c r="EE112" i="10"/>
  <c r="EE113" i="10"/>
  <c r="AB191" i="15"/>
  <c r="ED113" i="10"/>
  <c r="AA191" i="15"/>
  <c r="BQ31" i="10"/>
  <c r="BR30" i="10"/>
  <c r="BQ33" i="10"/>
  <c r="BQ32" i="10"/>
  <c r="BQ71" i="10"/>
  <c r="AW63" i="10"/>
  <c r="AV65" i="10"/>
  <c r="CN65" i="10"/>
  <c r="CO63" i="10"/>
  <c r="AL63" i="10"/>
  <c r="AK65" i="10"/>
  <c r="CB71" i="10"/>
  <c r="CY65" i="10"/>
  <c r="CZ63" i="10"/>
  <c r="EQ112" i="10"/>
  <c r="EQ113" i="10"/>
  <c r="AN191" i="15"/>
  <c r="EP113" i="10"/>
  <c r="AM191" i="15"/>
  <c r="FN113" i="10"/>
  <c r="FO112" i="10"/>
  <c r="BR65" i="10"/>
  <c r="BS63" i="10"/>
  <c r="Z71" i="10"/>
  <c r="BP37" i="10"/>
  <c r="BP36" i="10"/>
  <c r="BP35" i="10"/>
  <c r="BP34" i="10"/>
  <c r="DK65" i="10"/>
  <c r="DL63" i="10"/>
  <c r="BF71" i="10"/>
  <c r="BG65" i="10"/>
  <c r="BH63" i="10"/>
  <c r="BV91" i="10"/>
  <c r="BV96" i="10"/>
  <c r="BU93" i="10"/>
  <c r="BU92" i="10"/>
  <c r="DR113" i="10"/>
  <c r="O191" i="15"/>
  <c r="DS112" i="10"/>
  <c r="DS113" i="10"/>
  <c r="P191" i="15"/>
  <c r="CX71" i="10"/>
  <c r="BQ40" i="10"/>
  <c r="BR40" i="10"/>
  <c r="CO68" i="10"/>
  <c r="CO66" i="10"/>
  <c r="CO67" i="10"/>
  <c r="CO69" i="10"/>
  <c r="BS66" i="10"/>
  <c r="BS67" i="10"/>
  <c r="BS68" i="10"/>
  <c r="BS69" i="10"/>
  <c r="CD67" i="10"/>
  <c r="CD68" i="10"/>
  <c r="CD69" i="10"/>
  <c r="CD66" i="10"/>
  <c r="BH66" i="10"/>
  <c r="BH67" i="10"/>
  <c r="BH69" i="10"/>
  <c r="BH68" i="10"/>
  <c r="CZ66" i="10"/>
  <c r="CZ69" i="10"/>
  <c r="CZ68" i="10"/>
  <c r="CZ67" i="10"/>
  <c r="AL67" i="10"/>
  <c r="AL68" i="10"/>
  <c r="AL69" i="10"/>
  <c r="AL66" i="10"/>
  <c r="AW68" i="10"/>
  <c r="AW69" i="10"/>
  <c r="AW66" i="10"/>
  <c r="AW67" i="10"/>
  <c r="BK191" i="15"/>
  <c r="E102" i="14"/>
  <c r="DG27" i="7"/>
  <c r="D159" i="13" s="1"/>
  <c r="AF123" i="14"/>
  <c r="DO16" i="7"/>
  <c r="DL19" i="7"/>
  <c r="H102" i="14" s="1"/>
  <c r="DL18" i="7"/>
  <c r="H100" i="14" s="1"/>
  <c r="H98" i="14" s="1"/>
  <c r="EK142" i="7"/>
  <c r="EK143" i="7"/>
  <c r="EL140" i="7"/>
  <c r="AK71" i="10"/>
  <c r="AV71" i="10"/>
  <c r="BU95" i="10"/>
  <c r="BP39" i="10"/>
  <c r="BG71" i="10"/>
  <c r="AL65" i="10"/>
  <c r="AW65" i="10"/>
  <c r="AX63" i="10"/>
  <c r="FO113" i="10"/>
  <c r="DH116" i="10"/>
  <c r="CC71" i="10"/>
  <c r="BW91" i="10"/>
  <c r="BW96" i="10"/>
  <c r="BV92" i="10"/>
  <c r="BV93" i="10"/>
  <c r="DL65" i="10"/>
  <c r="DM63" i="10"/>
  <c r="AL72" i="10"/>
  <c r="AM72" i="10"/>
  <c r="AN72" i="10"/>
  <c r="AO72" i="10"/>
  <c r="AP72" i="10"/>
  <c r="AQ72" i="10"/>
  <c r="AR72" i="10"/>
  <c r="AS72" i="10"/>
  <c r="AT72" i="10"/>
  <c r="AU72" i="10"/>
  <c r="AV72" i="10"/>
  <c r="AW72" i="10"/>
  <c r="BS65" i="10"/>
  <c r="BT63" i="10"/>
  <c r="CY71" i="10"/>
  <c r="CN71" i="10"/>
  <c r="BQ36" i="10"/>
  <c r="BQ35" i="10"/>
  <c r="BQ34" i="10"/>
  <c r="BQ37" i="10"/>
  <c r="BR71" i="10"/>
  <c r="CZ65" i="10"/>
  <c r="DA63" i="10"/>
  <c r="CO65" i="10"/>
  <c r="CP63" i="10"/>
  <c r="BH65" i="10"/>
  <c r="BI63" i="10"/>
  <c r="BS30" i="10"/>
  <c r="BR32" i="10"/>
  <c r="BR31" i="10"/>
  <c r="BR33" i="10"/>
  <c r="CD65" i="10"/>
  <c r="CE63" i="10"/>
  <c r="CP67" i="10"/>
  <c r="CP68" i="10"/>
  <c r="CP69" i="10"/>
  <c r="CP66" i="10"/>
  <c r="BI68" i="10"/>
  <c r="BI66" i="10"/>
  <c r="BI67" i="10"/>
  <c r="BI69" i="10"/>
  <c r="DA67" i="10"/>
  <c r="DA69" i="10"/>
  <c r="DA66" i="10"/>
  <c r="DA68" i="10"/>
  <c r="AX67" i="10"/>
  <c r="AX68" i="10"/>
  <c r="AX69" i="10"/>
  <c r="AX66" i="10"/>
  <c r="CE66" i="10"/>
  <c r="CE67" i="10"/>
  <c r="CE68" i="10"/>
  <c r="CE69" i="10"/>
  <c r="BT66" i="10"/>
  <c r="BT68" i="10"/>
  <c r="BT67" i="10"/>
  <c r="BT69" i="10"/>
  <c r="EL143" i="7"/>
  <c r="EL142" i="7"/>
  <c r="EM140" i="7"/>
  <c r="AG123" i="14"/>
  <c r="DR16" i="7"/>
  <c r="DO19" i="7"/>
  <c r="DM27" i="7" s="1"/>
  <c r="DN27" i="7" s="1"/>
  <c r="J225" i="15" s="1"/>
  <c r="DO18" i="7"/>
  <c r="K100" i="14" s="1"/>
  <c r="BL82" i="13"/>
  <c r="AW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V95" i="10"/>
  <c r="BQ39" i="10"/>
  <c r="BH71" i="10"/>
  <c r="DA65" i="10"/>
  <c r="DB63" i="10"/>
  <c r="AL71" i="10"/>
  <c r="CF63" i="10"/>
  <c r="CE65" i="10"/>
  <c r="CD71" i="10"/>
  <c r="BT30" i="10"/>
  <c r="BS32" i="10"/>
  <c r="BS31" i="10"/>
  <c r="BS33" i="10"/>
  <c r="BI65" i="10"/>
  <c r="BJ63" i="10"/>
  <c r="BS40" i="10"/>
  <c r="CQ63" i="10"/>
  <c r="CP65" i="10"/>
  <c r="CZ71" i="10"/>
  <c r="BU63" i="10"/>
  <c r="BT65" i="10"/>
  <c r="DM65" i="10"/>
  <c r="DN63" i="10"/>
  <c r="BX91" i="10"/>
  <c r="BW93" i="10"/>
  <c r="BW92" i="10"/>
  <c r="CO71" i="10"/>
  <c r="BR37" i="10"/>
  <c r="BR36" i="10"/>
  <c r="BR35" i="10"/>
  <c r="BR34" i="10"/>
  <c r="BS71" i="10"/>
  <c r="AX65" i="10"/>
  <c r="BW95" i="10"/>
  <c r="CQ66" i="10"/>
  <c r="CQ67" i="10"/>
  <c r="CQ69" i="10"/>
  <c r="CQ68" i="10"/>
  <c r="DB67" i="10"/>
  <c r="DB69" i="10"/>
  <c r="DB66" i="10"/>
  <c r="DB68" i="10"/>
  <c r="BU68" i="10"/>
  <c r="BU67" i="10"/>
  <c r="BU69" i="10"/>
  <c r="BU66" i="10"/>
  <c r="BJ67" i="10"/>
  <c r="BJ68" i="10"/>
  <c r="BJ69" i="10"/>
  <c r="BJ66" i="10"/>
  <c r="CF66" i="10"/>
  <c r="CF67" i="10"/>
  <c r="CF69" i="10"/>
  <c r="CF68" i="10"/>
  <c r="BT71" i="10"/>
  <c r="AH125" i="14"/>
  <c r="DU16" i="7"/>
  <c r="DR19" i="7"/>
  <c r="DP27" i="7" s="1"/>
  <c r="DR18" i="7"/>
  <c r="N100" i="14" s="1"/>
  <c r="EM143" i="7"/>
  <c r="AI125" i="14" s="1"/>
  <c r="EN140" i="7"/>
  <c r="EM142" i="7"/>
  <c r="AI123" i="14" s="1"/>
  <c r="BL74" i="13"/>
  <c r="BL71" i="13"/>
  <c r="BL86" i="13"/>
  <c r="BT40" i="10"/>
  <c r="BR39" i="10"/>
  <c r="AX71" i="10"/>
  <c r="BX93" i="10"/>
  <c r="BX92" i="10"/>
  <c r="BY91" i="10"/>
  <c r="BJ65" i="10"/>
  <c r="CE71" i="10"/>
  <c r="DA71" i="10"/>
  <c r="DN65" i="10"/>
  <c r="DO63" i="10"/>
  <c r="BU65" i="10"/>
  <c r="BV63" i="10"/>
  <c r="CR63" i="10"/>
  <c r="CQ65" i="10"/>
  <c r="BI71" i="10"/>
  <c r="BT32" i="10"/>
  <c r="BT31" i="10"/>
  <c r="BU30" i="10"/>
  <c r="BT33" i="10"/>
  <c r="CP71" i="10"/>
  <c r="BS34" i="10"/>
  <c r="BS35" i="10"/>
  <c r="BS37" i="10"/>
  <c r="BS36" i="10"/>
  <c r="CF65" i="10"/>
  <c r="CG63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DC63" i="10"/>
  <c r="DB65" i="10"/>
  <c r="BX96" i="10"/>
  <c r="CG68" i="10"/>
  <c r="CG66" i="10"/>
  <c r="CG67" i="10"/>
  <c r="CG69" i="10"/>
  <c r="CR66" i="10"/>
  <c r="CR67" i="10"/>
  <c r="CR69" i="10"/>
  <c r="CR68" i="10"/>
  <c r="DC66" i="10"/>
  <c r="DC67" i="10"/>
  <c r="DC68" i="10"/>
  <c r="DC69" i="10"/>
  <c r="BV67" i="10"/>
  <c r="BV68" i="10"/>
  <c r="BV69" i="10"/>
  <c r="BV66" i="10"/>
  <c r="BX95" i="10"/>
  <c r="EN142" i="7"/>
  <c r="AJ123" i="14" s="1"/>
  <c r="EN143" i="7"/>
  <c r="AJ125" i="14" s="1"/>
  <c r="EO140" i="7"/>
  <c r="DX16" i="7"/>
  <c r="DU19" i="7"/>
  <c r="Q102" i="14" s="1"/>
  <c r="DU18" i="7"/>
  <c r="BL214" i="13"/>
  <c r="BL90" i="13"/>
  <c r="BV72" i="10"/>
  <c r="BW72" i="10"/>
  <c r="BX72" i="10"/>
  <c r="BY72" i="10"/>
  <c r="BZ72" i="10"/>
  <c r="CA72" i="10"/>
  <c r="CB72" i="10"/>
  <c r="CC72" i="10"/>
  <c r="CD72" i="10"/>
  <c r="CE72" i="10"/>
  <c r="CF72" i="10"/>
  <c r="BY96" i="10"/>
  <c r="BS39" i="10"/>
  <c r="CQ71" i="10"/>
  <c r="CF71" i="10"/>
  <c r="DB71" i="10"/>
  <c r="DC65" i="10"/>
  <c r="DD63" i="10"/>
  <c r="CR65" i="10"/>
  <c r="CS63" i="10"/>
  <c r="DP63" i="10"/>
  <c r="DO65" i="10"/>
  <c r="BV30" i="10"/>
  <c r="BU31" i="10"/>
  <c r="BU32" i="10"/>
  <c r="BU33" i="10"/>
  <c r="CG72" i="10"/>
  <c r="BV65" i="10"/>
  <c r="BJ71" i="10"/>
  <c r="BU40" i="10"/>
  <c r="BV40" i="10"/>
  <c r="CH63" i="10"/>
  <c r="CG65" i="10"/>
  <c r="BT36" i="10"/>
  <c r="BT35" i="10"/>
  <c r="BT34" i="10"/>
  <c r="BT37" i="10"/>
  <c r="BU71" i="10"/>
  <c r="BZ91" i="10"/>
  <c r="BZ96" i="10"/>
  <c r="BY93" i="10"/>
  <c r="BY92" i="10"/>
  <c r="DD66" i="10"/>
  <c r="DD67" i="10"/>
  <c r="DD68" i="10"/>
  <c r="DD69" i="10"/>
  <c r="CH67" i="10"/>
  <c r="CH68" i="10"/>
  <c r="CH69" i="10"/>
  <c r="CH66" i="10"/>
  <c r="CS68" i="10"/>
  <c r="CS66" i="10"/>
  <c r="CS69" i="10"/>
  <c r="CS67" i="10"/>
  <c r="EA16" i="7"/>
  <c r="DX18" i="7"/>
  <c r="T100" i="14" s="1"/>
  <c r="DX19" i="7"/>
  <c r="DV27" i="7" s="1"/>
  <c r="R225" i="15" s="1"/>
  <c r="EP140" i="7"/>
  <c r="EO143" i="7"/>
  <c r="AK125" i="14" s="1"/>
  <c r="EO142" i="7"/>
  <c r="AK123" i="14" s="1"/>
  <c r="BT39" i="10"/>
  <c r="BY95" i="10"/>
  <c r="CH72" i="10"/>
  <c r="CI72" i="10"/>
  <c r="CJ72" i="10"/>
  <c r="CK72" i="10"/>
  <c r="CL72" i="10"/>
  <c r="CM72" i="10"/>
  <c r="CN72" i="10"/>
  <c r="CO72" i="10"/>
  <c r="CP72" i="10"/>
  <c r="CQ72" i="10"/>
  <c r="CR72" i="10"/>
  <c r="CS72" i="10"/>
  <c r="CS65" i="10"/>
  <c r="CT63" i="10"/>
  <c r="BU35" i="10"/>
  <c r="BU34" i="10"/>
  <c r="BU37" i="10"/>
  <c r="BU36" i="10"/>
  <c r="DC71" i="10"/>
  <c r="BV32" i="10"/>
  <c r="BV31" i="10"/>
  <c r="BV33" i="10"/>
  <c r="BW30" i="10"/>
  <c r="BW40" i="10"/>
  <c r="BZ92" i="10"/>
  <c r="BZ93" i="10"/>
  <c r="CA91" i="10"/>
  <c r="CH65" i="10"/>
  <c r="BV71" i="10"/>
  <c r="DQ63" i="10"/>
  <c r="DP65" i="10"/>
  <c r="DD65" i="10"/>
  <c r="DE63" i="10"/>
  <c r="CG71" i="10"/>
  <c r="CR71" i="10"/>
  <c r="CT72" i="10"/>
  <c r="CU72" i="10"/>
  <c r="CV72" i="10"/>
  <c r="CW72" i="10"/>
  <c r="CX72" i="10"/>
  <c r="CY72" i="10"/>
  <c r="CZ72" i="10"/>
  <c r="DA72" i="10"/>
  <c r="DB72" i="10"/>
  <c r="DC72" i="10"/>
  <c r="DD72" i="10"/>
  <c r="DE72" i="10"/>
  <c r="CT67" i="10"/>
  <c r="CT68" i="10"/>
  <c r="CT69" i="10"/>
  <c r="CT66" i="10"/>
  <c r="DE66" i="10"/>
  <c r="DE68" i="10"/>
  <c r="DE67" i="10"/>
  <c r="DE69" i="10"/>
  <c r="BU39" i="10"/>
  <c r="ED16" i="7"/>
  <c r="EA19" i="7"/>
  <c r="EA18" i="7"/>
  <c r="W100" i="14" s="1"/>
  <c r="EP142" i="7"/>
  <c r="AL123" i="14" s="1"/>
  <c r="EP143" i="7"/>
  <c r="EQ140" i="7"/>
  <c r="BZ95" i="10"/>
  <c r="CH71" i="10"/>
  <c r="DD71" i="10"/>
  <c r="DE65" i="10"/>
  <c r="DF63" i="10"/>
  <c r="N47" i="6"/>
  <c r="C53" i="12" s="1"/>
  <c r="CB91" i="10"/>
  <c r="CA93" i="10"/>
  <c r="CA92" i="10"/>
  <c r="BW33" i="10"/>
  <c r="BX30" i="10"/>
  <c r="BX40" i="10"/>
  <c r="BW32" i="10"/>
  <c r="BW31" i="10"/>
  <c r="CT65" i="10"/>
  <c r="DQ65" i="10"/>
  <c r="DR63" i="10"/>
  <c r="BV34" i="10"/>
  <c r="BV37" i="10"/>
  <c r="BV36" i="10"/>
  <c r="BV35" i="10"/>
  <c r="CS71" i="10"/>
  <c r="CA96" i="10"/>
  <c r="CB96" i="10"/>
  <c r="EG16" i="7"/>
  <c r="ED18" i="7"/>
  <c r="Z100" i="14" s="1"/>
  <c r="ED19" i="7"/>
  <c r="EB27" i="7" s="1"/>
  <c r="EQ143" i="7"/>
  <c r="AM125" i="14" s="1"/>
  <c r="ER140" i="7"/>
  <c r="EQ142" i="7"/>
  <c r="AM123" i="14" s="1"/>
  <c r="CA95" i="10"/>
  <c r="BV39" i="10"/>
  <c r="CT71" i="10"/>
  <c r="N45" i="6"/>
  <c r="C51" i="12" s="1"/>
  <c r="DF65" i="10"/>
  <c r="BX31" i="10"/>
  <c r="BX33" i="10"/>
  <c r="BY30" i="10"/>
  <c r="BY40" i="10"/>
  <c r="BX32" i="10"/>
  <c r="DR65" i="10"/>
  <c r="BW37" i="10"/>
  <c r="BW36" i="10"/>
  <c r="BW34" i="10"/>
  <c r="BW35" i="10"/>
  <c r="CB93" i="10"/>
  <c r="CB92" i="10"/>
  <c r="CC91" i="10"/>
  <c r="CC96" i="10"/>
  <c r="DE71" i="10"/>
  <c r="CB95" i="10"/>
  <c r="BW39" i="10"/>
  <c r="ER142" i="7"/>
  <c r="AN123" i="14" s="1"/>
  <c r="ER143" i="7"/>
  <c r="AN125" i="14" s="1"/>
  <c r="ES140" i="7"/>
  <c r="EJ16" i="7"/>
  <c r="EG19" i="7"/>
  <c r="AC102" i="14" s="1"/>
  <c r="EG18" i="7"/>
  <c r="AC100" i="14" s="1"/>
  <c r="BY33" i="10"/>
  <c r="BZ30" i="10"/>
  <c r="BZ40" i="10"/>
  <c r="BY31" i="10"/>
  <c r="BY32" i="10"/>
  <c r="CC92" i="10"/>
  <c r="CD91" i="10"/>
  <c r="CD96" i="10"/>
  <c r="CC93" i="10"/>
  <c r="BX37" i="10"/>
  <c r="BX36" i="10"/>
  <c r="BX35" i="10"/>
  <c r="BX34" i="10"/>
  <c r="O45" i="6"/>
  <c r="EM16" i="7"/>
  <c r="EJ19" i="7"/>
  <c r="EH27" i="7" s="1"/>
  <c r="EJ18" i="7"/>
  <c r="ES142" i="7"/>
  <c r="AO123" i="14" s="1"/>
  <c r="ET140" i="7"/>
  <c r="ES143" i="7"/>
  <c r="BL186" i="13"/>
  <c r="BL182" i="13"/>
  <c r="BL178" i="13"/>
  <c r="BX39" i="10"/>
  <c r="CC95" i="10"/>
  <c r="CD93" i="10"/>
  <c r="CD92" i="10"/>
  <c r="CE91" i="10"/>
  <c r="CE96" i="10"/>
  <c r="CA30" i="10"/>
  <c r="BZ33" i="10"/>
  <c r="BZ32" i="10"/>
  <c r="BZ31" i="10"/>
  <c r="BY36" i="10"/>
  <c r="BY35" i="10"/>
  <c r="BY34" i="10"/>
  <c r="BY37" i="10"/>
  <c r="CD95" i="10"/>
  <c r="AF102" i="14"/>
  <c r="ET142" i="7"/>
  <c r="ET143" i="7"/>
  <c r="AP125" i="14" s="1"/>
  <c r="EU140" i="7"/>
  <c r="EP16" i="7"/>
  <c r="EM19" i="7"/>
  <c r="AI102" i="14" s="1"/>
  <c r="EM18" i="7"/>
  <c r="AI100" i="14" s="1"/>
  <c r="BY39" i="10"/>
  <c r="BZ37" i="10"/>
  <c r="BZ36" i="10"/>
  <c r="BZ35" i="10"/>
  <c r="BZ34" i="10"/>
  <c r="CA32" i="10"/>
  <c r="CA31" i="10"/>
  <c r="CB30" i="10"/>
  <c r="CA33" i="10"/>
  <c r="CE92" i="10"/>
  <c r="CE93" i="10"/>
  <c r="CF91" i="10"/>
  <c r="CA40" i="10"/>
  <c r="EP18" i="7"/>
  <c r="ES16" i="7"/>
  <c r="EP19" i="7"/>
  <c r="EU143" i="7"/>
  <c r="AQ125" i="14" s="1"/>
  <c r="EU142" i="7"/>
  <c r="AQ123" i="14" s="1"/>
  <c r="EV140" i="7"/>
  <c r="CE95" i="10"/>
  <c r="CB40" i="10"/>
  <c r="BZ39" i="10"/>
  <c r="CF92" i="10"/>
  <c r="CG91" i="10"/>
  <c r="CF93" i="10"/>
  <c r="CA34" i="10"/>
  <c r="CA37" i="10"/>
  <c r="CA36" i="10"/>
  <c r="CA35" i="10"/>
  <c r="CF96" i="10"/>
  <c r="CB31" i="10"/>
  <c r="CC30" i="10"/>
  <c r="CB33" i="10"/>
  <c r="CB32" i="10"/>
  <c r="CF95" i="10"/>
  <c r="CG96" i="10"/>
  <c r="EW140" i="7"/>
  <c r="EV142" i="7"/>
  <c r="AR123" i="14" s="1"/>
  <c r="EV143" i="7"/>
  <c r="AR125" i="14" s="1"/>
  <c r="EV16" i="7"/>
  <c r="ES18" i="7"/>
  <c r="AO100" i="14" s="1"/>
  <c r="ES19" i="7"/>
  <c r="CA39" i="10"/>
  <c r="CG93" i="10"/>
  <c r="CH91" i="10"/>
  <c r="CG92" i="10"/>
  <c r="CB36" i="10"/>
  <c r="CB35" i="10"/>
  <c r="CB34" i="10"/>
  <c r="CB37" i="10"/>
  <c r="CD30" i="10"/>
  <c r="CC33" i="10"/>
  <c r="CC31" i="10"/>
  <c r="CC32" i="10"/>
  <c r="CC40" i="10"/>
  <c r="CG95" i="10"/>
  <c r="CD40" i="10"/>
  <c r="EY16" i="7"/>
  <c r="EV19" i="7"/>
  <c r="AR102" i="14" s="1"/>
  <c r="EV18" i="7"/>
  <c r="AR100" i="14" s="1"/>
  <c r="EW143" i="7"/>
  <c r="EX140" i="7"/>
  <c r="EW142" i="7"/>
  <c r="AS123" i="14" s="1"/>
  <c r="CB39" i="10"/>
  <c r="CC34" i="10"/>
  <c r="CC37" i="10"/>
  <c r="CC36" i="10"/>
  <c r="CC35" i="10"/>
  <c r="CH92" i="10"/>
  <c r="CH93" i="10"/>
  <c r="CI91" i="10"/>
  <c r="CD32" i="10"/>
  <c r="CD31" i="10"/>
  <c r="CE30" i="10"/>
  <c r="CE40" i="10"/>
  <c r="CD33" i="10"/>
  <c r="CH96" i="10"/>
  <c r="FB16" i="7"/>
  <c r="EY18" i="7"/>
  <c r="EY19" i="7"/>
  <c r="AU102" i="14" s="1"/>
  <c r="EX142" i="7"/>
  <c r="EX143" i="7"/>
  <c r="AT125" i="14" s="1"/>
  <c r="EY140" i="7"/>
  <c r="CI96" i="10"/>
  <c r="CH95" i="10"/>
  <c r="CC39" i="10"/>
  <c r="CD37" i="10"/>
  <c r="CD35" i="10"/>
  <c r="CD36" i="10"/>
  <c r="CD34" i="10"/>
  <c r="CE32" i="10"/>
  <c r="CE31" i="10"/>
  <c r="CF30" i="10"/>
  <c r="CE33" i="10"/>
  <c r="CI92" i="10"/>
  <c r="CJ91" i="10"/>
  <c r="CI93" i="10"/>
  <c r="CI95" i="10"/>
  <c r="FE16" i="7"/>
  <c r="FB18" i="7"/>
  <c r="FB19" i="7"/>
  <c r="EZ140" i="7"/>
  <c r="EY143" i="7"/>
  <c r="EY142" i="7"/>
  <c r="AU123" i="14" s="1"/>
  <c r="CD39" i="10"/>
  <c r="CE35" i="10"/>
  <c r="CE34" i="10"/>
  <c r="CE37" i="10"/>
  <c r="CE36" i="10"/>
  <c r="CJ93" i="10"/>
  <c r="CJ92" i="10"/>
  <c r="CK91" i="10"/>
  <c r="CF31" i="10"/>
  <c r="CG30" i="10"/>
  <c r="CF33" i="10"/>
  <c r="CF32" i="10"/>
  <c r="CJ96" i="10"/>
  <c r="CF40" i="10"/>
  <c r="CG40" i="10"/>
  <c r="CJ95" i="10"/>
  <c r="CE39" i="10"/>
  <c r="FH16" i="7"/>
  <c r="FE19" i="7"/>
  <c r="FE18" i="7"/>
  <c r="FA140" i="7"/>
  <c r="EZ143" i="7"/>
  <c r="AV125" i="14" s="1"/>
  <c r="EZ142" i="7"/>
  <c r="AX100" i="14"/>
  <c r="CF36" i="10"/>
  <c r="CF35" i="10"/>
  <c r="CF34" i="10"/>
  <c r="CF37" i="10"/>
  <c r="CH30" i="10"/>
  <c r="CG33" i="10"/>
  <c r="CG32" i="10"/>
  <c r="CG31" i="10"/>
  <c r="CK96" i="10"/>
  <c r="CK93" i="10"/>
  <c r="CL91" i="10"/>
  <c r="CK92" i="10"/>
  <c r="CK95" i="10"/>
  <c r="CF39" i="10"/>
  <c r="FA142" i="7"/>
  <c r="AW123" i="14" s="1"/>
  <c r="FA143" i="7"/>
  <c r="FB140" i="7"/>
  <c r="FH18" i="7"/>
  <c r="BD100" i="14" s="1"/>
  <c r="FK16" i="7"/>
  <c r="FH19" i="7"/>
  <c r="BD102" i="14" s="1"/>
  <c r="CG34" i="10"/>
  <c r="CG36" i="10"/>
  <c r="CG37" i="10"/>
  <c r="CG35" i="10"/>
  <c r="CL96" i="10"/>
  <c r="CI30" i="10"/>
  <c r="CH33" i="10"/>
  <c r="CH32" i="10"/>
  <c r="CH31" i="10"/>
  <c r="CL93" i="10"/>
  <c r="CM91" i="10"/>
  <c r="CL92" i="10"/>
  <c r="CH40" i="10"/>
  <c r="CL95" i="10"/>
  <c r="CI40" i="10"/>
  <c r="FF27" i="7"/>
  <c r="BB225" i="15" s="1"/>
  <c r="FN16" i="7"/>
  <c r="FK18" i="7"/>
  <c r="FK19" i="7"/>
  <c r="FI27" i="7" s="1"/>
  <c r="FB143" i="7"/>
  <c r="FB152" i="7" s="1"/>
  <c r="AX229" i="15" s="1"/>
  <c r="FB142" i="7"/>
  <c r="CG39" i="10"/>
  <c r="CM93" i="10"/>
  <c r="CM92" i="10"/>
  <c r="CN91" i="10"/>
  <c r="CH37" i="10"/>
  <c r="CH36" i="10"/>
  <c r="CH35" i="10"/>
  <c r="CH34" i="10"/>
  <c r="CI32" i="10"/>
  <c r="CI31" i="10"/>
  <c r="CJ30" i="10"/>
  <c r="CI33" i="10"/>
  <c r="CM96" i="10"/>
  <c r="CJ40" i="10"/>
  <c r="CM95" i="10"/>
  <c r="FQ16" i="7"/>
  <c r="FN18" i="7"/>
  <c r="BJ100" i="14" s="1"/>
  <c r="FN19" i="7"/>
  <c r="FL27" i="7" s="1"/>
  <c r="CN96" i="10"/>
  <c r="CH39" i="10"/>
  <c r="CN92" i="10"/>
  <c r="CO91" i="10"/>
  <c r="CN93" i="10"/>
  <c r="CI35" i="10"/>
  <c r="CI34" i="10"/>
  <c r="CI37" i="10"/>
  <c r="CI36" i="10"/>
  <c r="CJ31" i="10"/>
  <c r="CK30" i="10"/>
  <c r="CJ33" i="10"/>
  <c r="CJ32" i="10"/>
  <c r="CN95" i="10"/>
  <c r="FT16" i="7"/>
  <c r="FQ19" i="7"/>
  <c r="FO27" i="7" s="1"/>
  <c r="FP27" i="7" s="1"/>
  <c r="FQ18" i="7"/>
  <c r="CI39" i="10"/>
  <c r="CO92" i="10"/>
  <c r="CP91" i="10"/>
  <c r="CO93" i="10"/>
  <c r="CJ37" i="10"/>
  <c r="CJ36" i="10"/>
  <c r="CJ35" i="10"/>
  <c r="CJ34" i="10"/>
  <c r="CO96" i="10"/>
  <c r="CL30" i="10"/>
  <c r="CK33" i="10"/>
  <c r="CK31" i="10"/>
  <c r="CK32" i="10"/>
  <c r="CK40" i="10"/>
  <c r="CL40" i="10"/>
  <c r="CO95" i="10"/>
  <c r="FT18" i="7"/>
  <c r="FW16" i="7"/>
  <c r="FT19" i="7"/>
  <c r="FR27" i="7" s="1"/>
  <c r="FS27" i="7" s="1"/>
  <c r="CP96" i="10"/>
  <c r="CJ39" i="10"/>
  <c r="CK35" i="10"/>
  <c r="CK34" i="10"/>
  <c r="CK36" i="10"/>
  <c r="CK37" i="10"/>
  <c r="CL31" i="10"/>
  <c r="CM30" i="10"/>
  <c r="CL33" i="10"/>
  <c r="CL32" i="10"/>
  <c r="CP93" i="10"/>
  <c r="CQ91" i="10"/>
  <c r="CP92" i="10"/>
  <c r="CQ96" i="10"/>
  <c r="CK39" i="10"/>
  <c r="FZ16" i="7"/>
  <c r="FW19" i="7"/>
  <c r="FW18" i="7"/>
  <c r="CP95" i="10"/>
  <c r="CM32" i="10"/>
  <c r="CM31" i="10"/>
  <c r="CN30" i="10"/>
  <c r="CM33" i="10"/>
  <c r="CM40" i="10"/>
  <c r="CQ92" i="10"/>
  <c r="CR91" i="10"/>
  <c r="CQ93" i="10"/>
  <c r="CL37" i="10"/>
  <c r="CL35" i="10"/>
  <c r="CL36" i="10"/>
  <c r="CL34" i="10"/>
  <c r="GC16" i="7"/>
  <c r="FZ19" i="7"/>
  <c r="FZ18" i="7"/>
  <c r="CL39" i="10"/>
  <c r="CQ95" i="10"/>
  <c r="CM35" i="10"/>
  <c r="CM34" i="10"/>
  <c r="CM37" i="10"/>
  <c r="CM36" i="10"/>
  <c r="CN31" i="10"/>
  <c r="CO30" i="10"/>
  <c r="CN33" i="10"/>
  <c r="CN32" i="10"/>
  <c r="CN40" i="10"/>
  <c r="CR92" i="10"/>
  <c r="CS91" i="10"/>
  <c r="CR93" i="10"/>
  <c r="CR96" i="10"/>
  <c r="CS96" i="10"/>
  <c r="CM39" i="10"/>
  <c r="GF16" i="7"/>
  <c r="GC18" i="7"/>
  <c r="GC19" i="7"/>
  <c r="GA27" i="7" s="1"/>
  <c r="GB27" i="7" s="1"/>
  <c r="CR95" i="10"/>
  <c r="CS92" i="10"/>
  <c r="CT91" i="10"/>
  <c r="CS93" i="10"/>
  <c r="CN34" i="10"/>
  <c r="CN37" i="10"/>
  <c r="CN36" i="10"/>
  <c r="CN35" i="10"/>
  <c r="CO31" i="10"/>
  <c r="CO32" i="10"/>
  <c r="CP30" i="10"/>
  <c r="CO33" i="10"/>
  <c r="CO40" i="10"/>
  <c r="CT96" i="10"/>
  <c r="GF18" i="7"/>
  <c r="GC24" i="7" s="1"/>
  <c r="GF19" i="7"/>
  <c r="CP40" i="10"/>
  <c r="CN39" i="10"/>
  <c r="CS95" i="10"/>
  <c r="CO34" i="10"/>
  <c r="CO37" i="10"/>
  <c r="CO36" i="10"/>
  <c r="CO35" i="10"/>
  <c r="CT92" i="10"/>
  <c r="CT93" i="10"/>
  <c r="CU91" i="10"/>
  <c r="CP32" i="10"/>
  <c r="CP31" i="10"/>
  <c r="CQ30" i="10"/>
  <c r="CQ40" i="10"/>
  <c r="CP33" i="10"/>
  <c r="G144" i="16"/>
  <c r="CT95" i="10"/>
  <c r="CO39" i="10"/>
  <c r="CP37" i="10"/>
  <c r="CP36" i="10"/>
  <c r="CP35" i="10"/>
  <c r="CP34" i="10"/>
  <c r="CU92" i="10"/>
  <c r="CU93" i="10"/>
  <c r="CV91" i="10"/>
  <c r="CU96" i="10"/>
  <c r="CQ31" i="10"/>
  <c r="CQ33" i="10"/>
  <c r="CR30" i="10"/>
  <c r="CR40" i="10"/>
  <c r="CQ32" i="10"/>
  <c r="CU95" i="10"/>
  <c r="CV96" i="10"/>
  <c r="CP39" i="10"/>
  <c r="CQ37" i="10"/>
  <c r="CQ36" i="10"/>
  <c r="CQ34" i="10"/>
  <c r="CQ35" i="10"/>
  <c r="CS30" i="10"/>
  <c r="CR33" i="10"/>
  <c r="CR32" i="10"/>
  <c r="CR31" i="10"/>
  <c r="CV92" i="10"/>
  <c r="CW91" i="10"/>
  <c r="CV93" i="10"/>
  <c r="CW96" i="10"/>
  <c r="CV95" i="10"/>
  <c r="CQ39" i="10"/>
  <c r="CT30" i="10"/>
  <c r="CS33" i="10"/>
  <c r="CS31" i="10"/>
  <c r="CS32" i="10"/>
  <c r="CS40" i="10"/>
  <c r="CT40" i="10"/>
  <c r="CW92" i="10"/>
  <c r="CX91" i="10"/>
  <c r="CW93" i="10"/>
  <c r="CR36" i="10"/>
  <c r="CR35" i="10"/>
  <c r="CR34" i="10"/>
  <c r="CR37" i="10"/>
  <c r="CW95" i="10"/>
  <c r="CR39" i="10"/>
  <c r="CS37" i="10"/>
  <c r="CS36" i="10"/>
  <c r="CS35" i="10"/>
  <c r="CS34" i="10"/>
  <c r="CT31" i="10"/>
  <c r="CU30" i="10"/>
  <c r="CT33" i="10"/>
  <c r="CT32" i="10"/>
  <c r="CX93" i="10"/>
  <c r="CY91" i="10"/>
  <c r="CX92" i="10"/>
  <c r="CX96" i="10"/>
  <c r="CX95" i="10"/>
  <c r="CS39" i="10"/>
  <c r="CY96" i="10"/>
  <c r="CU31" i="10"/>
  <c r="CU33" i="10"/>
  <c r="CV30" i="10"/>
  <c r="CU32" i="10"/>
  <c r="CU40" i="10"/>
  <c r="CY92" i="10"/>
  <c r="CZ91" i="10"/>
  <c r="CY93" i="10"/>
  <c r="CT36" i="10"/>
  <c r="CT35" i="10"/>
  <c r="CT34" i="10"/>
  <c r="CT37" i="10"/>
  <c r="CY95" i="10"/>
  <c r="CT39" i="10"/>
  <c r="CV32" i="10"/>
  <c r="CV31" i="10"/>
  <c r="CV33" i="10"/>
  <c r="CW30" i="10"/>
  <c r="CU35" i="10"/>
  <c r="CU34" i="10"/>
  <c r="CU37" i="10"/>
  <c r="CU36" i="10"/>
  <c r="CV40" i="10"/>
  <c r="CZ93" i="10"/>
  <c r="CZ92" i="10"/>
  <c r="DA91" i="10"/>
  <c r="CZ96" i="10"/>
  <c r="CU39" i="10"/>
  <c r="CZ95" i="10"/>
  <c r="CW32" i="10"/>
  <c r="CW31" i="10"/>
  <c r="CX30" i="10"/>
  <c r="CW33" i="10"/>
  <c r="DA96" i="10"/>
  <c r="CV35" i="10"/>
  <c r="CV34" i="10"/>
  <c r="CV37" i="10"/>
  <c r="CV36" i="10"/>
  <c r="DA93" i="10"/>
  <c r="DB91" i="10"/>
  <c r="DA92" i="10"/>
  <c r="CW40" i="10"/>
  <c r="CX40" i="10"/>
  <c r="DA95" i="10"/>
  <c r="CV39" i="10"/>
  <c r="CX32" i="10"/>
  <c r="CX31" i="10"/>
  <c r="CY30" i="10"/>
  <c r="CX33" i="10"/>
  <c r="CW34" i="10"/>
  <c r="CW36" i="10"/>
  <c r="CW37" i="10"/>
  <c r="CW35" i="10"/>
  <c r="DB92" i="10"/>
  <c r="DB93" i="10"/>
  <c r="DC91" i="10"/>
  <c r="DB96" i="10"/>
  <c r="DB95" i="10"/>
  <c r="CW39" i="10"/>
  <c r="DC96" i="10"/>
  <c r="CY32" i="10"/>
  <c r="CY31" i="10"/>
  <c r="CZ30" i="10"/>
  <c r="CY33" i="10"/>
  <c r="DC92" i="10"/>
  <c r="DC93" i="10"/>
  <c r="DD91" i="10"/>
  <c r="CX37" i="10"/>
  <c r="CX35" i="10"/>
  <c r="CX36" i="10"/>
  <c r="CX34" i="10"/>
  <c r="CY40" i="10"/>
  <c r="CZ40" i="10"/>
  <c r="CX39" i="10"/>
  <c r="DC95" i="10"/>
  <c r="DA30" i="10"/>
  <c r="CZ32" i="10"/>
  <c r="CZ31" i="10"/>
  <c r="CZ33" i="10"/>
  <c r="DA40" i="10"/>
  <c r="DD92" i="10"/>
  <c r="DE91" i="10"/>
  <c r="DD93" i="10"/>
  <c r="CY34" i="10"/>
  <c r="CY37" i="10"/>
  <c r="CY36" i="10"/>
  <c r="CY35" i="10"/>
  <c r="DD96" i="10"/>
  <c r="DE96" i="10"/>
  <c r="DD95" i="10"/>
  <c r="CY39" i="10"/>
  <c r="CZ36" i="10"/>
  <c r="CZ35" i="10"/>
  <c r="CZ34" i="10"/>
  <c r="CZ37" i="10"/>
  <c r="DE92" i="10"/>
  <c r="DF91" i="10"/>
  <c r="DE93" i="10"/>
  <c r="N50" i="6"/>
  <c r="DA31" i="10"/>
  <c r="DA32" i="10"/>
  <c r="DB30" i="10"/>
  <c r="DB40" i="10"/>
  <c r="DA33" i="10"/>
  <c r="CZ39" i="10"/>
  <c r="DE95" i="10"/>
  <c r="DA37" i="10"/>
  <c r="DA36" i="10"/>
  <c r="DA35" i="10"/>
  <c r="DA34" i="10"/>
  <c r="DF92" i="10"/>
  <c r="DF93" i="10"/>
  <c r="C170" i="15"/>
  <c r="DG91" i="10"/>
  <c r="DB31" i="10"/>
  <c r="DB33" i="10"/>
  <c r="DC30" i="10"/>
  <c r="DB32" i="10"/>
  <c r="N48" i="6"/>
  <c r="C56" i="12"/>
  <c r="O50" i="6"/>
  <c r="C190" i="15"/>
  <c r="D83" i="13"/>
  <c r="DF95" i="10"/>
  <c r="DA39" i="10"/>
  <c r="DB34" i="10"/>
  <c r="DB37" i="10"/>
  <c r="DB36" i="10"/>
  <c r="DB35" i="10"/>
  <c r="C54" i="12"/>
  <c r="DG93" i="10"/>
  <c r="D170" i="15"/>
  <c r="DG92" i="10"/>
  <c r="D190" i="15"/>
  <c r="DH91" i="10"/>
  <c r="DC32" i="10"/>
  <c r="DC31" i="10"/>
  <c r="DC33" i="10"/>
  <c r="DD30" i="10"/>
  <c r="DC40" i="10"/>
  <c r="DG95" i="10"/>
  <c r="D81" i="13"/>
  <c r="DB39" i="10"/>
  <c r="DD40" i="10"/>
  <c r="DD32" i="10"/>
  <c r="DD31" i="10"/>
  <c r="DD33" i="10"/>
  <c r="DE30" i="10"/>
  <c r="DH93" i="10"/>
  <c r="DH92" i="10"/>
  <c r="E190" i="15"/>
  <c r="DI91" i="10"/>
  <c r="DC34" i="10"/>
  <c r="DC35" i="10"/>
  <c r="DC37" i="10"/>
  <c r="DC36" i="10"/>
  <c r="DH95" i="10"/>
  <c r="E170" i="15"/>
  <c r="DC39" i="10"/>
  <c r="DD37" i="10"/>
  <c r="DD36" i="10"/>
  <c r="DD35" i="10"/>
  <c r="DD34" i="10"/>
  <c r="DJ91" i="10"/>
  <c r="DI93" i="10"/>
  <c r="F170" i="15"/>
  <c r="DI92" i="10"/>
  <c r="DE33" i="10"/>
  <c r="DF30" i="10"/>
  <c r="DE31" i="10"/>
  <c r="DE32" i="10"/>
  <c r="N44" i="6"/>
  <c r="N42" i="6" s="1"/>
  <c r="DE40" i="10"/>
  <c r="DI95" i="10"/>
  <c r="F190" i="15"/>
  <c r="DD39" i="10"/>
  <c r="DF32" i="10"/>
  <c r="C169" i="15"/>
  <c r="DF31" i="10"/>
  <c r="C189" i="15"/>
  <c r="DF33" i="10"/>
  <c r="DG30" i="10"/>
  <c r="DK91" i="10"/>
  <c r="DJ93" i="10"/>
  <c r="G170" i="15"/>
  <c r="DJ92" i="10"/>
  <c r="DE35" i="10"/>
  <c r="DE34" i="10"/>
  <c r="DE37" i="10"/>
  <c r="DE36" i="10"/>
  <c r="DE39" i="10"/>
  <c r="C188" i="15"/>
  <c r="C168" i="15"/>
  <c r="DJ95" i="10"/>
  <c r="G190" i="15"/>
  <c r="DG33" i="10"/>
  <c r="DH30" i="10"/>
  <c r="DG32" i="10"/>
  <c r="D169" i="15"/>
  <c r="D168" i="15"/>
  <c r="DG31" i="10"/>
  <c r="D189" i="15"/>
  <c r="D188" i="15"/>
  <c r="DL91" i="10"/>
  <c r="DK93" i="10"/>
  <c r="H170" i="15"/>
  <c r="DK92" i="10"/>
  <c r="DK95" i="10"/>
  <c r="H190" i="15"/>
  <c r="DH31" i="10"/>
  <c r="E189" i="15"/>
  <c r="DH33" i="10"/>
  <c r="DI30" i="10"/>
  <c r="DH32" i="10"/>
  <c r="E169" i="15"/>
  <c r="E168" i="15"/>
  <c r="DM91" i="10"/>
  <c r="DL93" i="10"/>
  <c r="I170" i="15"/>
  <c r="DL92" i="10"/>
  <c r="DL95" i="10"/>
  <c r="I190" i="15"/>
  <c r="E188" i="15"/>
  <c r="DN91" i="10"/>
  <c r="DM93" i="10"/>
  <c r="J170" i="15"/>
  <c r="DM92" i="10"/>
  <c r="DI33" i="10"/>
  <c r="DJ30" i="10"/>
  <c r="DI31" i="10"/>
  <c r="F189" i="15"/>
  <c r="F188" i="15"/>
  <c r="DI32" i="10"/>
  <c r="F169" i="15"/>
  <c r="F168" i="15"/>
  <c r="DM95" i="10"/>
  <c r="J190" i="15"/>
  <c r="DK30" i="10"/>
  <c r="DJ32" i="10"/>
  <c r="G169" i="15"/>
  <c r="DJ31" i="10"/>
  <c r="G189" i="15"/>
  <c r="DJ33" i="10"/>
  <c r="DO91" i="10"/>
  <c r="DN92" i="10"/>
  <c r="K190" i="15"/>
  <c r="DN93" i="10"/>
  <c r="K170" i="15"/>
  <c r="G188" i="15"/>
  <c r="G168" i="15"/>
  <c r="DN95" i="10"/>
  <c r="DK32" i="10"/>
  <c r="H169" i="15"/>
  <c r="H168" i="15"/>
  <c r="DK31" i="10"/>
  <c r="H189" i="15"/>
  <c r="H188" i="15"/>
  <c r="DK33" i="10"/>
  <c r="DL30" i="10"/>
  <c r="DP91" i="10"/>
  <c r="DO93" i="10"/>
  <c r="DO92" i="10"/>
  <c r="L190" i="15"/>
  <c r="DO95" i="10"/>
  <c r="L170" i="15"/>
  <c r="DL32" i="10"/>
  <c r="I169" i="15"/>
  <c r="I168" i="15"/>
  <c r="DL31" i="10"/>
  <c r="I189" i="15"/>
  <c r="I188" i="15"/>
  <c r="DL33" i="10"/>
  <c r="DM30" i="10"/>
  <c r="DP93" i="10"/>
  <c r="M170" i="15"/>
  <c r="DP92" i="10"/>
  <c r="BK170" i="15"/>
  <c r="DP95" i="10"/>
  <c r="M190" i="15"/>
  <c r="BK190" i="15"/>
  <c r="DM33" i="10"/>
  <c r="DN30" i="10"/>
  <c r="DM32" i="10"/>
  <c r="J169" i="15"/>
  <c r="J168" i="15"/>
  <c r="DM31" i="10"/>
  <c r="J189" i="15"/>
  <c r="J188" i="15"/>
  <c r="DO30" i="10"/>
  <c r="DN32" i="10"/>
  <c r="K169" i="15"/>
  <c r="K168" i="15"/>
  <c r="DN31" i="10"/>
  <c r="K189" i="15"/>
  <c r="K188" i="15"/>
  <c r="DN33" i="10"/>
  <c r="BL85" i="13"/>
  <c r="BL87" i="13"/>
  <c r="DO33" i="10"/>
  <c r="DP30" i="10"/>
  <c r="DO32" i="10"/>
  <c r="L169" i="15"/>
  <c r="L168" i="15"/>
  <c r="DO31" i="10"/>
  <c r="L189" i="15"/>
  <c r="L188" i="15"/>
  <c r="DQ30" i="10"/>
  <c r="DP32" i="10"/>
  <c r="M169" i="15"/>
  <c r="M168" i="15"/>
  <c r="DP31" i="10"/>
  <c r="M189" i="15"/>
  <c r="M188" i="15"/>
  <c r="DP33" i="10"/>
  <c r="DR30" i="10"/>
  <c r="DQ31" i="10"/>
  <c r="N189" i="15"/>
  <c r="N188" i="15"/>
  <c r="DQ32" i="10"/>
  <c r="N169" i="15"/>
  <c r="N168" i="15"/>
  <c r="DQ33" i="10"/>
  <c r="DR31" i="10"/>
  <c r="O189" i="15"/>
  <c r="O188" i="15"/>
  <c r="DR33" i="10"/>
  <c r="DS30" i="10"/>
  <c r="DR32" i="10"/>
  <c r="O169" i="15"/>
  <c r="O168" i="15"/>
  <c r="DT30" i="10"/>
  <c r="DS32" i="10"/>
  <c r="P169" i="15"/>
  <c r="P168" i="15"/>
  <c r="DS31" i="10"/>
  <c r="P189" i="15"/>
  <c r="P188" i="15"/>
  <c r="DS33" i="10"/>
  <c r="DT31" i="10"/>
  <c r="Q189" i="15"/>
  <c r="Q188" i="15"/>
  <c r="DT33" i="10"/>
  <c r="DU30" i="10"/>
  <c r="DT32" i="10"/>
  <c r="Q169" i="15"/>
  <c r="Q168" i="15"/>
  <c r="DU33" i="10"/>
  <c r="DV30" i="10"/>
  <c r="DU31" i="10"/>
  <c r="R189" i="15"/>
  <c r="R188" i="15"/>
  <c r="DU32" i="10"/>
  <c r="R169" i="15"/>
  <c r="R168" i="15"/>
  <c r="DV32" i="10"/>
  <c r="S169" i="15"/>
  <c r="S168" i="15"/>
  <c r="DV31" i="10"/>
  <c r="S189" i="15"/>
  <c r="S188" i="15"/>
  <c r="DV33" i="10"/>
  <c r="DW30" i="10"/>
  <c r="DX30" i="10"/>
  <c r="DW32" i="10"/>
  <c r="T169" i="15"/>
  <c r="T168" i="15"/>
  <c r="DW31" i="10"/>
  <c r="T189" i="15"/>
  <c r="T188" i="15"/>
  <c r="DW33" i="10"/>
  <c r="DX33" i="10"/>
  <c r="DY30" i="10"/>
  <c r="DX32" i="10"/>
  <c r="U169" i="15"/>
  <c r="U168" i="15"/>
  <c r="DX31" i="10"/>
  <c r="U189" i="15"/>
  <c r="U188" i="15"/>
  <c r="DY33" i="10"/>
  <c r="DZ30" i="10"/>
  <c r="DY31" i="10"/>
  <c r="V189" i="15"/>
  <c r="V188" i="15"/>
  <c r="DY32" i="10"/>
  <c r="V169" i="15"/>
  <c r="V168" i="15"/>
  <c r="DZ33" i="10"/>
  <c r="EA30" i="10"/>
  <c r="DZ32" i="10"/>
  <c r="W169" i="15"/>
  <c r="W168" i="15"/>
  <c r="DZ31" i="10"/>
  <c r="W189" i="15"/>
  <c r="W188" i="15"/>
  <c r="EA32" i="10"/>
  <c r="X169" i="15"/>
  <c r="X168" i="15"/>
  <c r="EA31" i="10"/>
  <c r="X189" i="15"/>
  <c r="X188" i="15"/>
  <c r="EA33" i="10"/>
  <c r="EB30" i="10"/>
  <c r="EB33" i="10"/>
  <c r="EC30" i="10"/>
  <c r="EB32" i="10"/>
  <c r="Y169" i="15"/>
  <c r="Y168" i="15"/>
  <c r="EB31" i="10"/>
  <c r="Y189" i="15"/>
  <c r="Y188" i="15"/>
  <c r="EC31" i="10"/>
  <c r="Z189" i="15"/>
  <c r="Z188" i="15"/>
  <c r="EC33" i="10"/>
  <c r="ED30" i="10"/>
  <c r="EC32" i="10"/>
  <c r="Z169" i="15"/>
  <c r="Z168" i="15"/>
  <c r="ED32" i="10"/>
  <c r="AA169" i="15"/>
  <c r="AA168" i="15"/>
  <c r="ED31" i="10"/>
  <c r="AA189" i="15"/>
  <c r="AA188" i="15"/>
  <c r="ED33" i="10"/>
  <c r="EE30" i="10"/>
  <c r="EE31" i="10"/>
  <c r="AB189" i="15"/>
  <c r="AB188" i="15"/>
  <c r="EE33" i="10"/>
  <c r="EF30" i="10"/>
  <c r="EE32" i="10"/>
  <c r="AB169" i="15"/>
  <c r="AB168" i="15"/>
  <c r="EF31" i="10"/>
  <c r="AC189" i="15"/>
  <c r="AC188" i="15"/>
  <c r="EF33" i="10"/>
  <c r="EG30" i="10"/>
  <c r="EF32" i="10"/>
  <c r="AC169" i="15"/>
  <c r="AC168" i="15"/>
  <c r="EG33" i="10"/>
  <c r="EH30" i="10"/>
  <c r="EG31" i="10"/>
  <c r="AD189" i="15"/>
  <c r="AD188" i="15"/>
  <c r="EG32" i="10"/>
  <c r="AD169" i="15"/>
  <c r="AD168" i="15"/>
  <c r="EH31" i="10"/>
  <c r="AE189" i="15"/>
  <c r="AE188" i="15"/>
  <c r="EH33" i="10"/>
  <c r="EI30" i="10"/>
  <c r="EH32" i="10"/>
  <c r="AE169" i="15"/>
  <c r="AE168" i="15"/>
  <c r="EI33" i="10"/>
  <c r="EJ30" i="10"/>
  <c r="EI32" i="10"/>
  <c r="AF169" i="15"/>
  <c r="AF168" i="15"/>
  <c r="EI31" i="10"/>
  <c r="AF189" i="15"/>
  <c r="AF188" i="15"/>
  <c r="G167" i="20"/>
  <c r="EJ33" i="10"/>
  <c r="EK30" i="10"/>
  <c r="EJ32" i="10"/>
  <c r="AG169" i="15"/>
  <c r="AG168" i="15"/>
  <c r="EJ31" i="10"/>
  <c r="AG189" i="15"/>
  <c r="AG188" i="15"/>
  <c r="EK32" i="10"/>
  <c r="AH169" i="15"/>
  <c r="AH168" i="15"/>
  <c r="EK33" i="10"/>
  <c r="EL30" i="10"/>
  <c r="EK31" i="10"/>
  <c r="AH189" i="15"/>
  <c r="AH188" i="15"/>
  <c r="G200" i="20"/>
  <c r="EL32" i="10"/>
  <c r="AI169" i="15"/>
  <c r="AI168" i="15"/>
  <c r="EL31" i="10"/>
  <c r="AI189" i="15"/>
  <c r="AI188" i="15"/>
  <c r="EL33" i="10"/>
  <c r="EM30" i="10"/>
  <c r="BK62" i="17"/>
  <c r="G143" i="16"/>
  <c r="EN30" i="10"/>
  <c r="EM32" i="10"/>
  <c r="AJ169" i="15"/>
  <c r="AJ168" i="15"/>
  <c r="EM31" i="10"/>
  <c r="AJ189" i="15"/>
  <c r="AJ188" i="15"/>
  <c r="EM33" i="10"/>
  <c r="EN32" i="10"/>
  <c r="AK169" i="15"/>
  <c r="AK168" i="15"/>
  <c r="EN31" i="10"/>
  <c r="AK189" i="15"/>
  <c r="AK188" i="15"/>
  <c r="EN33" i="10"/>
  <c r="EO30" i="10"/>
  <c r="EO33" i="10"/>
  <c r="EP30" i="10"/>
  <c r="EO31" i="10"/>
  <c r="AL189" i="15"/>
  <c r="AL188" i="15"/>
  <c r="EO32" i="10"/>
  <c r="AL169" i="15"/>
  <c r="AL168" i="15"/>
  <c r="EP32" i="10"/>
  <c r="AM169" i="15"/>
  <c r="AM168" i="15"/>
  <c r="EP31" i="10"/>
  <c r="AM189" i="15"/>
  <c r="AM188" i="15"/>
  <c r="EP33" i="10"/>
  <c r="EQ30" i="10"/>
  <c r="EQ31" i="10"/>
  <c r="AN189" i="15"/>
  <c r="AN188" i="15"/>
  <c r="EQ33" i="10"/>
  <c r="ER30" i="10"/>
  <c r="EQ32" i="10"/>
  <c r="AN169" i="15"/>
  <c r="AN168" i="15"/>
  <c r="ES30" i="10"/>
  <c r="ER32" i="10"/>
  <c r="AO169" i="15"/>
  <c r="AO168" i="15"/>
  <c r="ER31" i="10"/>
  <c r="AO189" i="15"/>
  <c r="AO188" i="15"/>
  <c r="ER33" i="10"/>
  <c r="ES32" i="10"/>
  <c r="AP169" i="15"/>
  <c r="AP168" i="15"/>
  <c r="ES31" i="10"/>
  <c r="AP189" i="15"/>
  <c r="AP188" i="15"/>
  <c r="ES33" i="10"/>
  <c r="ET30" i="10"/>
  <c r="ET32" i="10"/>
  <c r="AQ169" i="15"/>
  <c r="AQ168" i="15"/>
  <c r="ET31" i="10"/>
  <c r="AQ189" i="15"/>
  <c r="AQ188" i="15"/>
  <c r="ET33" i="10"/>
  <c r="EU30" i="10"/>
  <c r="EU31" i="10"/>
  <c r="AR189" i="15"/>
  <c r="AR188" i="15"/>
  <c r="EU33" i="10"/>
  <c r="EV30" i="10"/>
  <c r="EU32" i="10"/>
  <c r="AR169" i="15"/>
  <c r="AR168" i="15"/>
  <c r="EV32" i="10"/>
  <c r="AS169" i="15"/>
  <c r="AS168" i="15"/>
  <c r="EV31" i="10"/>
  <c r="AS189" i="15"/>
  <c r="AS188" i="15"/>
  <c r="EV33" i="10"/>
  <c r="EW30" i="10"/>
  <c r="EW32" i="10"/>
  <c r="AT169" i="15"/>
  <c r="AT168" i="15"/>
  <c r="EW33" i="10"/>
  <c r="EX30" i="10"/>
  <c r="EW31" i="10"/>
  <c r="AT189" i="15"/>
  <c r="AT188" i="15"/>
  <c r="EX31" i="10"/>
  <c r="AU189" i="15"/>
  <c r="AU188" i="15"/>
  <c r="EX33" i="10"/>
  <c r="EY30" i="10"/>
  <c r="EX32" i="10"/>
  <c r="AU169" i="15"/>
  <c r="AU168" i="15"/>
  <c r="EZ30" i="10"/>
  <c r="EY32" i="10"/>
  <c r="AV169" i="15"/>
  <c r="AV168" i="15"/>
  <c r="EY31" i="10"/>
  <c r="AV189" i="15"/>
  <c r="AV188" i="15"/>
  <c r="EY33" i="10"/>
  <c r="EZ32" i="10"/>
  <c r="AW169" i="15"/>
  <c r="AW168" i="15"/>
  <c r="EZ31" i="10"/>
  <c r="AW189" i="15"/>
  <c r="AW188" i="15"/>
  <c r="EZ33" i="10"/>
  <c r="FA30" i="10"/>
  <c r="FA33" i="10"/>
  <c r="FB30" i="10"/>
  <c r="FA31" i="10"/>
  <c r="AX189" i="15"/>
  <c r="AX188" i="15"/>
  <c r="FA32" i="10"/>
  <c r="AX169" i="15"/>
  <c r="AX168" i="15"/>
  <c r="FB31" i="10"/>
  <c r="AY189" i="15"/>
  <c r="AY188" i="15"/>
  <c r="FB33" i="10"/>
  <c r="FC30" i="10"/>
  <c r="FB32" i="10"/>
  <c r="AY169" i="15"/>
  <c r="AY168" i="15"/>
  <c r="FD30" i="10"/>
  <c r="FC32" i="10"/>
  <c r="AZ169" i="15"/>
  <c r="AZ168" i="15"/>
  <c r="FC31" i="10"/>
  <c r="AZ189" i="15"/>
  <c r="AZ188" i="15"/>
  <c r="FC33" i="10"/>
  <c r="FD32" i="10"/>
  <c r="BA169" i="15"/>
  <c r="BA168" i="15"/>
  <c r="FD31" i="10"/>
  <c r="BA189" i="15"/>
  <c r="BA188" i="15"/>
  <c r="FD33" i="10"/>
  <c r="FE30" i="10"/>
  <c r="FE31" i="10"/>
  <c r="BB189" i="15"/>
  <c r="BB188" i="15"/>
  <c r="FE32" i="10"/>
  <c r="BB169" i="15"/>
  <c r="BB168" i="15"/>
  <c r="FE33" i="10"/>
  <c r="FF30" i="10"/>
  <c r="FF31" i="10"/>
  <c r="BC189" i="15"/>
  <c r="BC188" i="15"/>
  <c r="FF33" i="10"/>
  <c r="FG30" i="10"/>
  <c r="FF32" i="10"/>
  <c r="BC169" i="15"/>
  <c r="BC168" i="15"/>
  <c r="FG32" i="10"/>
  <c r="BD169" i="15"/>
  <c r="BD168" i="15"/>
  <c r="FG31" i="10"/>
  <c r="BD189" i="15"/>
  <c r="BD188" i="15"/>
  <c r="FG33" i="10"/>
  <c r="FH30" i="10"/>
  <c r="FH32" i="10"/>
  <c r="BE169" i="15"/>
  <c r="BE168" i="15"/>
  <c r="FH31" i="10"/>
  <c r="BE189" i="15"/>
  <c r="BE188" i="15"/>
  <c r="FH33" i="10"/>
  <c r="FI30" i="10"/>
  <c r="FI32" i="10"/>
  <c r="BF169" i="15"/>
  <c r="BF168" i="15"/>
  <c r="FI31" i="10"/>
  <c r="BF189" i="15"/>
  <c r="BF188" i="15"/>
  <c r="FI33" i="10"/>
  <c r="FJ30" i="10"/>
  <c r="FJ32" i="10"/>
  <c r="BG169" i="15"/>
  <c r="BG168" i="15"/>
  <c r="FJ31" i="10"/>
  <c r="BG189" i="15"/>
  <c r="BG188" i="15"/>
  <c r="FJ33" i="10"/>
  <c r="FK30" i="10"/>
  <c r="BL81" i="13"/>
  <c r="BL83" i="13"/>
  <c r="FL30" i="10"/>
  <c r="FK32" i="10"/>
  <c r="BH169" i="15"/>
  <c r="BH168" i="15"/>
  <c r="FK31" i="10"/>
  <c r="BH189" i="15"/>
  <c r="BH188" i="15"/>
  <c r="FK33" i="10"/>
  <c r="FM30" i="10"/>
  <c r="FL32" i="10"/>
  <c r="BI169" i="15"/>
  <c r="BI168" i="15"/>
  <c r="FL31" i="10"/>
  <c r="BI189" i="15"/>
  <c r="BI188" i="15"/>
  <c r="FL33" i="10"/>
  <c r="FM32" i="10"/>
  <c r="BJ169" i="15"/>
  <c r="FM33" i="10"/>
  <c r="FN30" i="10"/>
  <c r="FM31" i="10"/>
  <c r="BJ189" i="15"/>
  <c r="BJ168" i="15"/>
  <c r="BK169" i="15"/>
  <c r="BJ188" i="15"/>
  <c r="BK189" i="15"/>
  <c r="FN32" i="10"/>
  <c r="FN31" i="10"/>
  <c r="FN33" i="10"/>
  <c r="FO30" i="10"/>
  <c r="BK188" i="15"/>
  <c r="BK168" i="15"/>
  <c r="FO31" i="10"/>
  <c r="FO33" i="10"/>
  <c r="FP30" i="10"/>
  <c r="FO32" i="10"/>
  <c r="FP32" i="10"/>
  <c r="FP31" i="10"/>
  <c r="FP33" i="10"/>
  <c r="FQ30" i="10"/>
  <c r="FQ32" i="10"/>
  <c r="FQ33" i="10"/>
  <c r="FR30" i="10"/>
  <c r="FQ31" i="10"/>
  <c r="FR32" i="10"/>
  <c r="FR31" i="10"/>
  <c r="FR33" i="10"/>
  <c r="FS30" i="10"/>
  <c r="FT30" i="10"/>
  <c r="FS32" i="10"/>
  <c r="FS31" i="10"/>
  <c r="FS33" i="10"/>
  <c r="FU30" i="10"/>
  <c r="FT32" i="10"/>
  <c r="FT31" i="10"/>
  <c r="FT33" i="10"/>
  <c r="FU32" i="10"/>
  <c r="FU33" i="10"/>
  <c r="FV30" i="10"/>
  <c r="FU31" i="10"/>
  <c r="FV32" i="10"/>
  <c r="FV31" i="10"/>
  <c r="FV33" i="10"/>
  <c r="FW30" i="10"/>
  <c r="FX30" i="10"/>
  <c r="FW32" i="10"/>
  <c r="FW31" i="10"/>
  <c r="FW33" i="10"/>
  <c r="FX32" i="10"/>
  <c r="FY30" i="10"/>
  <c r="FX31" i="10"/>
  <c r="FX33" i="10"/>
  <c r="FZ30" i="10"/>
  <c r="FY32" i="10"/>
  <c r="FY31" i="10"/>
  <c r="FY33" i="10"/>
  <c r="FZ31" i="10"/>
  <c r="FZ33" i="10"/>
  <c r="GA30" i="10"/>
  <c r="FZ32" i="10"/>
  <c r="GB30" i="10"/>
  <c r="GA32" i="10"/>
  <c r="GA31" i="10"/>
  <c r="GA33" i="10"/>
  <c r="GB31" i="10"/>
  <c r="GB33" i="10"/>
  <c r="GC30" i="10"/>
  <c r="GB32" i="10"/>
  <c r="GD30" i="10"/>
  <c r="GC31" i="10"/>
  <c r="GC32" i="10"/>
  <c r="GC33" i="10"/>
  <c r="GE30" i="10"/>
  <c r="GD32" i="10"/>
  <c r="GD31" i="10"/>
  <c r="GD33" i="10"/>
  <c r="GE31" i="10"/>
  <c r="GE33" i="10"/>
  <c r="GF30" i="10"/>
  <c r="GE32" i="10"/>
  <c r="GG30" i="10"/>
  <c r="GF32" i="10"/>
  <c r="GF31" i="10"/>
  <c r="GF33" i="10"/>
  <c r="GG32" i="10"/>
  <c r="GG33" i="10"/>
  <c r="GH30" i="10"/>
  <c r="GG31" i="10"/>
  <c r="GI30" i="10"/>
  <c r="GH32" i="10"/>
  <c r="GH31" i="10"/>
  <c r="GH33" i="10"/>
  <c r="GI33" i="10"/>
  <c r="GJ30" i="10"/>
  <c r="GI32" i="10"/>
  <c r="GI31" i="10"/>
  <c r="GJ33" i="10"/>
  <c r="GK30" i="10"/>
  <c r="GJ32" i="10"/>
  <c r="GJ31" i="10"/>
  <c r="GK32" i="10"/>
  <c r="GK33" i="10"/>
  <c r="GL30" i="10"/>
  <c r="GK31" i="10"/>
  <c r="GL33" i="10"/>
  <c r="GM30" i="10"/>
  <c r="GL32" i="10"/>
  <c r="GL31" i="10"/>
  <c r="GN30" i="10"/>
  <c r="GM32" i="10"/>
  <c r="GM31" i="10"/>
  <c r="GM33" i="10"/>
  <c r="GN33" i="10"/>
  <c r="GO30" i="10"/>
  <c r="GN32" i="10"/>
  <c r="GN31" i="10"/>
  <c r="GO32" i="10"/>
  <c r="GO31" i="10"/>
  <c r="GO33" i="10"/>
  <c r="GP30" i="10"/>
  <c r="GQ30" i="10"/>
  <c r="GP32" i="10"/>
  <c r="GP31" i="10"/>
  <c r="GP33" i="10"/>
  <c r="GQ31" i="10"/>
  <c r="GQ33" i="10"/>
  <c r="GR30" i="10"/>
  <c r="GQ32" i="10"/>
  <c r="GR32" i="10"/>
  <c r="GR31" i="10"/>
  <c r="GR33" i="10"/>
  <c r="GS30" i="10"/>
  <c r="GT30" i="10"/>
  <c r="GS31" i="10"/>
  <c r="GS32" i="10"/>
  <c r="GS33" i="10"/>
  <c r="GU30" i="10"/>
  <c r="GT32" i="10"/>
  <c r="GT31" i="10"/>
  <c r="GT33" i="10"/>
  <c r="GU32" i="10"/>
  <c r="GU31" i="10"/>
  <c r="GU33" i="10"/>
  <c r="GV30" i="10"/>
  <c r="GV33" i="10"/>
  <c r="GW30" i="10"/>
  <c r="GV32" i="10"/>
  <c r="GV31" i="10"/>
  <c r="GW33" i="10"/>
  <c r="GX30" i="10"/>
  <c r="GW32" i="10"/>
  <c r="GW31" i="10"/>
  <c r="GY30" i="10"/>
  <c r="GX32" i="10"/>
  <c r="GX31" i="10"/>
  <c r="GX33" i="10"/>
  <c r="GZ30" i="10"/>
  <c r="GY32" i="10"/>
  <c r="GY31" i="10"/>
  <c r="GY33" i="10"/>
  <c r="GZ31" i="10"/>
  <c r="GZ33" i="10"/>
  <c r="HA30" i="10"/>
  <c r="GZ32" i="10"/>
  <c r="HA32" i="10"/>
  <c r="HA31" i="10"/>
  <c r="HA33" i="10"/>
  <c r="HB30" i="10"/>
  <c r="HB33" i="10"/>
  <c r="HC30" i="10"/>
  <c r="HB32" i="10"/>
  <c r="HB31" i="10"/>
  <c r="HC31" i="10"/>
  <c r="HC33" i="10"/>
  <c r="HD30" i="10"/>
  <c r="HC32" i="10"/>
  <c r="HD32" i="10"/>
  <c r="HD31" i="10"/>
  <c r="HD33" i="10"/>
  <c r="HE30" i="10"/>
  <c r="HF30" i="10"/>
  <c r="HE32" i="10"/>
  <c r="HE31" i="10"/>
  <c r="HE33" i="10"/>
  <c r="HF32" i="10"/>
  <c r="HF31" i="10"/>
  <c r="HF33" i="10"/>
  <c r="HG30" i="10"/>
  <c r="HH30" i="10"/>
  <c r="HG32" i="10"/>
  <c r="HG31" i="10"/>
  <c r="HG33" i="10"/>
  <c r="HH32" i="10"/>
  <c r="HH31" i="10"/>
  <c r="HH33" i="10"/>
  <c r="HI30" i="10"/>
  <c r="HI33" i="10"/>
  <c r="HJ30" i="10"/>
  <c r="HI32" i="10"/>
  <c r="HI31" i="10"/>
  <c r="HK30" i="10"/>
  <c r="HJ32" i="10"/>
  <c r="HJ31" i="10"/>
  <c r="HJ33" i="10"/>
  <c r="HK32" i="10"/>
  <c r="HK31" i="10"/>
  <c r="HK33" i="10"/>
  <c r="HL30" i="10"/>
  <c r="HL31" i="10"/>
  <c r="HL33" i="10"/>
  <c r="HM30" i="10"/>
  <c r="HL32" i="10"/>
  <c r="HM33" i="10"/>
  <c r="HN30" i="10"/>
  <c r="HM32" i="10"/>
  <c r="HM31" i="10"/>
  <c r="HN32" i="10"/>
  <c r="HN31" i="10"/>
  <c r="HN33" i="10"/>
  <c r="HO30" i="10"/>
  <c r="HO33" i="10"/>
  <c r="HP30" i="10"/>
  <c r="HO32" i="10"/>
  <c r="HO31" i="10"/>
  <c r="HP32" i="10"/>
  <c r="HP31" i="10"/>
  <c r="HP33" i="10"/>
  <c r="HQ30" i="10"/>
  <c r="HQ33" i="10"/>
  <c r="HR30" i="10"/>
  <c r="HQ32" i="10"/>
  <c r="HQ31" i="10"/>
  <c r="HS30" i="10"/>
  <c r="HR32" i="10"/>
  <c r="HR31" i="10"/>
  <c r="HR33" i="10"/>
  <c r="HS31" i="10"/>
  <c r="HS33" i="10"/>
  <c r="HT30" i="10"/>
  <c r="HS32" i="10"/>
  <c r="HU30" i="10"/>
  <c r="HT32" i="10"/>
  <c r="HT31" i="10"/>
  <c r="HT33" i="10"/>
  <c r="HU31" i="10"/>
  <c r="HU33" i="10"/>
  <c r="HV30" i="10"/>
  <c r="HU32" i="10"/>
  <c r="HW30" i="10"/>
  <c r="HV32" i="10"/>
  <c r="HV31" i="10"/>
  <c r="HV33" i="10"/>
  <c r="HW31" i="10"/>
  <c r="HW33" i="10"/>
  <c r="HX30" i="10"/>
  <c r="HW32" i="10"/>
  <c r="HY30" i="10"/>
  <c r="HX32" i="10"/>
  <c r="HX31" i="10"/>
  <c r="HX33" i="10"/>
  <c r="HY31" i="10"/>
  <c r="HY32" i="10"/>
  <c r="HY33" i="10"/>
  <c r="HZ30" i="10"/>
  <c r="HZ33" i="10"/>
  <c r="IA30" i="10"/>
  <c r="HZ32" i="10"/>
  <c r="HZ31" i="10"/>
  <c r="IA32" i="10"/>
  <c r="IA31" i="10"/>
  <c r="IA33" i="10"/>
  <c r="IB30" i="10"/>
  <c r="IB33" i="10"/>
  <c r="IC30" i="10"/>
  <c r="IB32" i="10"/>
  <c r="IB31" i="10"/>
  <c r="IC32" i="10"/>
  <c r="IC31" i="10"/>
  <c r="IC33" i="10"/>
  <c r="ID30" i="10"/>
  <c r="ID31" i="10"/>
  <c r="ID33" i="10"/>
  <c r="IE30" i="10"/>
  <c r="ID32" i="10"/>
  <c r="IF30" i="10"/>
  <c r="IE32" i="10"/>
  <c r="IE31" i="10"/>
  <c r="IE33" i="10"/>
  <c r="IF31" i="10"/>
  <c r="IF33" i="10"/>
  <c r="IG30" i="10"/>
  <c r="IF32" i="10"/>
  <c r="IH30" i="10"/>
  <c r="IG32" i="10"/>
  <c r="IG31" i="10"/>
  <c r="IG33" i="10"/>
  <c r="IH31" i="10"/>
  <c r="IH33" i="10"/>
  <c r="II30" i="10"/>
  <c r="IH32" i="10"/>
  <c r="IJ30" i="10"/>
  <c r="II32" i="10"/>
  <c r="II31" i="10"/>
  <c r="II33" i="10"/>
  <c r="IJ33" i="10"/>
  <c r="IK30" i="10"/>
  <c r="IJ32" i="10"/>
  <c r="IJ31" i="10"/>
  <c r="IK32" i="10"/>
  <c r="IK31" i="10"/>
  <c r="IK33" i="10"/>
  <c r="IL30" i="10"/>
  <c r="IL31" i="10"/>
  <c r="IL33" i="10"/>
  <c r="IM30" i="10"/>
  <c r="IL32" i="10"/>
  <c r="IM33" i="10"/>
  <c r="IN30" i="10"/>
  <c r="IM32" i="10"/>
  <c r="IM31" i="10"/>
  <c r="IO30" i="10"/>
  <c r="IN32" i="10"/>
  <c r="IN31" i="10"/>
  <c r="IN33" i="10"/>
  <c r="BK20" i="18"/>
  <c r="IO32" i="10"/>
  <c r="IO31" i="10"/>
  <c r="IO33" i="10"/>
  <c r="IP30" i="10"/>
  <c r="IP31" i="10"/>
  <c r="IP33" i="10"/>
  <c r="IQ30" i="10"/>
  <c r="IP32" i="10"/>
  <c r="IQ31" i="10"/>
  <c r="IQ33" i="10"/>
  <c r="IR30" i="10"/>
  <c r="IQ32" i="10"/>
  <c r="IR33" i="10"/>
  <c r="IS30" i="10"/>
  <c r="IR32" i="10"/>
  <c r="IR31" i="10"/>
  <c r="IT30" i="10"/>
  <c r="IS32" i="10"/>
  <c r="IS31" i="10"/>
  <c r="IS33" i="10"/>
  <c r="IT32" i="10"/>
  <c r="IT31" i="10"/>
  <c r="IT33" i="10"/>
  <c r="IU30" i="10"/>
  <c r="IU31" i="10"/>
  <c r="IU33" i="10"/>
  <c r="IV30" i="10"/>
  <c r="IU32" i="10"/>
  <c r="IW30" i="10"/>
  <c r="IV32" i="10"/>
  <c r="IV31" i="10"/>
  <c r="IV33" i="10"/>
  <c r="IW33" i="10"/>
  <c r="IX30" i="10"/>
  <c r="IW32" i="10"/>
  <c r="IW31" i="10"/>
  <c r="IY30" i="10"/>
  <c r="IX32" i="10"/>
  <c r="IX31" i="10"/>
  <c r="IX33" i="10"/>
  <c r="IY32" i="10"/>
  <c r="IY31" i="10"/>
  <c r="IY33" i="10"/>
  <c r="IZ30" i="10"/>
  <c r="IZ31" i="10"/>
  <c r="IZ33" i="10"/>
  <c r="JA30" i="10"/>
  <c r="IZ32" i="10"/>
  <c r="JA33" i="10"/>
  <c r="JB30" i="10"/>
  <c r="JA32" i="10"/>
  <c r="JA31" i="10"/>
  <c r="JB32" i="10"/>
  <c r="JB31" i="10"/>
  <c r="JB33" i="10"/>
  <c r="JC30" i="10"/>
  <c r="JD30" i="10"/>
  <c r="JC32" i="10"/>
  <c r="JC31" i="10"/>
  <c r="JC33" i="10"/>
  <c r="JD32" i="10"/>
  <c r="JD31" i="10"/>
  <c r="JD33" i="10"/>
  <c r="JE30" i="10"/>
  <c r="JE31" i="10"/>
  <c r="JE33" i="10"/>
  <c r="JF30" i="10"/>
  <c r="JE32" i="10"/>
  <c r="JF33" i="10"/>
  <c r="JG30" i="10"/>
  <c r="JF32" i="10"/>
  <c r="JF31" i="10"/>
  <c r="JH30" i="10"/>
  <c r="JG32" i="10"/>
  <c r="JG31" i="10"/>
  <c r="JG33" i="10"/>
  <c r="JH31" i="10"/>
  <c r="JH33" i="10"/>
  <c r="JI30" i="10"/>
  <c r="JH32" i="10"/>
  <c r="JI32" i="10"/>
  <c r="JI31" i="10"/>
  <c r="JI33" i="10"/>
  <c r="JJ30" i="10"/>
  <c r="JJ31" i="10"/>
  <c r="JJ33" i="10"/>
  <c r="JK30" i="10"/>
  <c r="JJ32" i="10"/>
  <c r="JK33" i="10"/>
  <c r="JL30" i="10"/>
  <c r="JK32" i="10"/>
  <c r="JK31" i="10"/>
  <c r="JM30" i="10"/>
  <c r="JL32" i="10"/>
  <c r="JL31" i="10"/>
  <c r="JL33" i="10"/>
  <c r="JM32" i="10"/>
  <c r="JM31" i="10"/>
  <c r="JM33" i="10"/>
  <c r="JN30" i="10"/>
  <c r="JN33" i="10"/>
  <c r="JO30" i="10"/>
  <c r="JN32" i="10"/>
  <c r="JN31" i="10"/>
  <c r="JO31" i="10"/>
  <c r="JO33" i="10"/>
  <c r="JP30" i="10"/>
  <c r="JO32" i="10"/>
  <c r="JP33" i="10"/>
  <c r="JQ30" i="10"/>
  <c r="JP32" i="10"/>
  <c r="JP31" i="10"/>
  <c r="JR30" i="10"/>
  <c r="JQ32" i="10"/>
  <c r="JQ31" i="10"/>
  <c r="JQ33" i="10"/>
  <c r="JR32" i="10"/>
  <c r="JR31" i="10"/>
  <c r="JR33" i="10"/>
  <c r="JS30" i="10"/>
  <c r="JS31" i="10"/>
  <c r="JS33" i="10"/>
  <c r="JT30" i="10"/>
  <c r="JS32" i="10"/>
  <c r="JT31" i="10"/>
  <c r="JT33" i="10"/>
  <c r="JU30" i="10"/>
  <c r="JT32" i="10"/>
  <c r="JU33" i="10"/>
  <c r="JV30" i="10"/>
  <c r="JU32" i="10"/>
  <c r="JU31" i="10"/>
  <c r="JW30" i="10"/>
  <c r="JV32" i="10"/>
  <c r="JV31" i="10"/>
  <c r="JV33" i="10"/>
  <c r="JX30" i="10"/>
  <c r="JW32" i="10"/>
  <c r="JW31" i="10"/>
  <c r="JW33" i="10"/>
  <c r="JX31" i="10"/>
  <c r="JX33" i="10"/>
  <c r="JY30" i="10"/>
  <c r="JX32" i="10"/>
  <c r="JZ30" i="10"/>
  <c r="JY32" i="10"/>
  <c r="JY31" i="10"/>
  <c r="JY33" i="10"/>
  <c r="JZ33" i="10"/>
  <c r="KA30" i="10"/>
  <c r="JZ32" i="10"/>
  <c r="JZ31" i="10"/>
  <c r="KA33" i="10"/>
  <c r="KB30" i="10"/>
  <c r="KA32" i="10"/>
  <c r="KA31" i="10"/>
  <c r="KB32" i="10"/>
  <c r="KB31" i="10"/>
  <c r="KB33" i="10"/>
  <c r="KC30" i="10"/>
  <c r="KC33" i="10"/>
  <c r="KD30" i="10"/>
  <c r="KC32" i="10"/>
  <c r="KC31" i="10"/>
  <c r="KD32" i="10"/>
  <c r="KD31" i="10"/>
  <c r="KD33" i="10"/>
  <c r="KE30" i="10"/>
  <c r="KE33" i="10"/>
  <c r="KF30" i="10"/>
  <c r="KE32" i="10"/>
  <c r="KE31" i="10"/>
  <c r="KF32" i="10"/>
  <c r="KF31" i="10"/>
  <c r="KF33" i="10"/>
  <c r="KG30" i="10"/>
  <c r="KG31" i="10"/>
  <c r="KG33" i="10"/>
  <c r="KH30" i="10"/>
  <c r="KG32" i="10"/>
  <c r="KI30" i="10"/>
  <c r="KH32" i="10"/>
  <c r="KH31" i="10"/>
  <c r="KH33" i="10"/>
  <c r="KI33" i="10"/>
  <c r="KI32" i="10"/>
  <c r="KI31" i="10"/>
  <c r="BK63" i="17"/>
  <c r="H100" i="19"/>
  <c r="H102" i="19"/>
  <c r="H90" i="19"/>
  <c r="H98" i="19"/>
  <c r="H96" i="19"/>
  <c r="H94" i="19"/>
  <c r="H92" i="19"/>
  <c r="H108" i="19"/>
  <c r="H106" i="19"/>
  <c r="H110" i="19"/>
  <c r="H104" i="19"/>
  <c r="D91" i="6" l="1"/>
  <c r="E96" i="6"/>
  <c r="N40" i="6"/>
  <c r="C46" i="12" s="1"/>
  <c r="C48" i="12"/>
  <c r="O42" i="6"/>
  <c r="O6" i="6"/>
  <c r="O44" i="6"/>
  <c r="C145" i="14"/>
  <c r="C142" i="14" s="1"/>
  <c r="C50" i="12"/>
  <c r="C24" i="6"/>
  <c r="O48" i="6"/>
  <c r="O47" i="6"/>
  <c r="D11" i="13"/>
  <c r="C138" i="17" s="1"/>
  <c r="U1161" i="5"/>
  <c r="V1161" i="5" s="1"/>
  <c r="W1161" i="5" s="1"/>
  <c r="X1161" i="5" s="1"/>
  <c r="Y1161" i="5" s="1"/>
  <c r="Z1161" i="5" s="1"/>
  <c r="S323" i="5"/>
  <c r="S322" i="5"/>
  <c r="R1594" i="5"/>
  <c r="R1592" i="5"/>
  <c r="C233" i="15"/>
  <c r="C94" i="14"/>
  <c r="BW839" i="5"/>
  <c r="V323" i="5"/>
  <c r="BW4" i="5"/>
  <c r="O585" i="5"/>
  <c r="Q1593" i="5"/>
  <c r="BW872" i="5"/>
  <c r="W323" i="5"/>
  <c r="R322" i="5"/>
  <c r="Z322" i="5"/>
  <c r="BW906" i="5"/>
  <c r="O1592" i="5"/>
  <c r="Y1592" i="5"/>
  <c r="Z1592" i="5"/>
  <c r="U1593" i="5"/>
  <c r="U1594" i="5"/>
  <c r="W1593" i="5"/>
  <c r="T1594" i="5"/>
  <c r="S1593" i="5"/>
  <c r="O1593" i="5"/>
  <c r="D218" i="13" s="1"/>
  <c r="T1592" i="5"/>
  <c r="S1592" i="5"/>
  <c r="V1592" i="5"/>
  <c r="O1594" i="5"/>
  <c r="D191" i="13" s="1"/>
  <c r="D189" i="13" s="1"/>
  <c r="Y1594" i="5"/>
  <c r="T1593" i="5"/>
  <c r="X1593" i="5"/>
  <c r="Q1594" i="5"/>
  <c r="X1592" i="5"/>
  <c r="S1594" i="5"/>
  <c r="Z1593" i="5"/>
  <c r="U1592" i="5"/>
  <c r="V1593" i="5"/>
  <c r="R1593" i="5"/>
  <c r="Y1593" i="5"/>
  <c r="R323" i="5"/>
  <c r="BW1127" i="5"/>
  <c r="BW5" i="5"/>
  <c r="J323" i="5"/>
  <c r="N788" i="5"/>
  <c r="R1094" i="5"/>
  <c r="S1094" i="5" s="1"/>
  <c r="T1094" i="5" s="1"/>
  <c r="U1094" i="5" s="1"/>
  <c r="V1094" i="5" s="1"/>
  <c r="W1094" i="5" s="1"/>
  <c r="X1094" i="5" s="1"/>
  <c r="Y1094" i="5" s="1"/>
  <c r="Z1094" i="5" s="1"/>
  <c r="X1594" i="5"/>
  <c r="Z1594" i="5"/>
  <c r="N784" i="5"/>
  <c r="N26" i="6" s="1"/>
  <c r="O26" i="6" s="1"/>
  <c r="P286" i="5"/>
  <c r="E28" i="23"/>
  <c r="D30" i="21" s="1"/>
  <c r="P1582" i="5"/>
  <c r="D66" i="14" s="1"/>
  <c r="T1582" i="5"/>
  <c r="H66" i="14" s="1"/>
  <c r="Z1582" i="5"/>
  <c r="N66" i="14" s="1"/>
  <c r="Q1582" i="5"/>
  <c r="E66" i="14" s="1"/>
  <c r="V1582" i="5"/>
  <c r="J66" i="14" s="1"/>
  <c r="S1586" i="5"/>
  <c r="G73" i="14" s="1"/>
  <c r="W1586" i="5"/>
  <c r="K73" i="14" s="1"/>
  <c r="P1587" i="5"/>
  <c r="T1587" i="5"/>
  <c r="X1587" i="5"/>
  <c r="O1586" i="5"/>
  <c r="C73" i="14" s="1"/>
  <c r="I39" i="13"/>
  <c r="R1582" i="5"/>
  <c r="F66" i="14" s="1"/>
  <c r="X1582" i="5"/>
  <c r="L66" i="14" s="1"/>
  <c r="E233" i="15"/>
  <c r="E144" i="17" s="1"/>
  <c r="I233" i="15"/>
  <c r="I144" i="17" s="1"/>
  <c r="M233" i="15"/>
  <c r="M144" i="17" s="1"/>
  <c r="S1582" i="5"/>
  <c r="G66" i="14" s="1"/>
  <c r="Y1582" i="5"/>
  <c r="M66" i="14" s="1"/>
  <c r="Q1586" i="5"/>
  <c r="E73" i="14" s="1"/>
  <c r="U1586" i="5"/>
  <c r="I73" i="14" s="1"/>
  <c r="Y1586" i="5"/>
  <c r="M73" i="14" s="1"/>
  <c r="R1587" i="5"/>
  <c r="V1587" i="5"/>
  <c r="Z1587" i="5"/>
  <c r="H170" i="21"/>
  <c r="H190" i="21"/>
  <c r="H191" i="21"/>
  <c r="D193" i="21"/>
  <c r="H193" i="21" s="1"/>
  <c r="E192" i="21"/>
  <c r="E171" i="21"/>
  <c r="G82" i="21"/>
  <c r="I189" i="23"/>
  <c r="I191" i="23"/>
  <c r="D192" i="21"/>
  <c r="H192" i="21" s="1"/>
  <c r="I188" i="23"/>
  <c r="C171" i="21"/>
  <c r="DI42" i="7"/>
  <c r="DI43" i="7" s="1"/>
  <c r="DI76" i="7"/>
  <c r="DI77" i="7" s="1"/>
  <c r="DI78" i="7" s="1"/>
  <c r="DQ42" i="7"/>
  <c r="DQ43" i="7" s="1"/>
  <c r="DQ76" i="7"/>
  <c r="DU230" i="7"/>
  <c r="DU231" i="7" s="1"/>
  <c r="DU232" i="7" s="1"/>
  <c r="DU42" i="7"/>
  <c r="DU43" i="7" s="1"/>
  <c r="DU170" i="7"/>
  <c r="DU171" i="7" s="1"/>
  <c r="DU172" i="7" s="1"/>
  <c r="DV179" i="7" s="1"/>
  <c r="DU76" i="7"/>
  <c r="DU77" i="7" s="1"/>
  <c r="DU78" i="7" s="1"/>
  <c r="EG200" i="7"/>
  <c r="EG201" i="7" s="1"/>
  <c r="EG202" i="7" s="1"/>
  <c r="EG42" i="7"/>
  <c r="EG43" i="7" s="1"/>
  <c r="EG230" i="7"/>
  <c r="EG231" i="7" s="1"/>
  <c r="EG232" i="7" s="1"/>
  <c r="EG76" i="7"/>
  <c r="EG77" i="7" s="1"/>
  <c r="EG78" i="7" s="1"/>
  <c r="EK230" i="7"/>
  <c r="EK231" i="7" s="1"/>
  <c r="EK232" i="7" s="1"/>
  <c r="EK170" i="7"/>
  <c r="EK171" i="7" s="1"/>
  <c r="EK172" i="7" s="1"/>
  <c r="EL179" i="7" s="1"/>
  <c r="ES42" i="7"/>
  <c r="ES43" i="7" s="1"/>
  <c r="ES230" i="7"/>
  <c r="ES231" i="7" s="1"/>
  <c r="ES232" i="7" s="1"/>
  <c r="ES76" i="7"/>
  <c r="ES77" i="7" s="1"/>
  <c r="ES78" i="7" s="1"/>
  <c r="EW200" i="7"/>
  <c r="EW201" i="7" s="1"/>
  <c r="EW202" i="7" s="1"/>
  <c r="EW230" i="7"/>
  <c r="EW231" i="7" s="1"/>
  <c r="EW232" i="7" s="1"/>
  <c r="FA230" i="7"/>
  <c r="FA231" i="7" s="1"/>
  <c r="FA232" i="7" s="1"/>
  <c r="FD239" i="7" s="1"/>
  <c r="FA42" i="7"/>
  <c r="FA43" i="7" s="1"/>
  <c r="FA170" i="7"/>
  <c r="FA171" i="7" s="1"/>
  <c r="FA172" i="7" s="1"/>
  <c r="FB179" i="7" s="1"/>
  <c r="AX130" i="14" s="1"/>
  <c r="AX127" i="14" s="1"/>
  <c r="FA76" i="7"/>
  <c r="FA77" i="7" s="1"/>
  <c r="FA78" i="7" s="1"/>
  <c r="FE170" i="7"/>
  <c r="FE171" i="7" s="1"/>
  <c r="FE172" i="7" s="1"/>
  <c r="FF179" i="7" s="1"/>
  <c r="FE230" i="7"/>
  <c r="FE231" i="7" s="1"/>
  <c r="FE232" i="7" s="1"/>
  <c r="FI170" i="7"/>
  <c r="FI171" i="7" s="1"/>
  <c r="FI172" i="7" s="1"/>
  <c r="FJ179" i="7" s="1"/>
  <c r="BF130" i="14" s="1"/>
  <c r="BF127" i="14" s="1"/>
  <c r="FI200" i="7"/>
  <c r="FI201" i="7" s="1"/>
  <c r="FI202" i="7" s="1"/>
  <c r="FM230" i="7"/>
  <c r="FM231" i="7" s="1"/>
  <c r="FM232" i="7" s="1"/>
  <c r="FP239" i="7" s="1"/>
  <c r="FN245" i="7" s="1"/>
  <c r="BJ232" i="15" s="1"/>
  <c r="FM170" i="7"/>
  <c r="FM171" i="7" s="1"/>
  <c r="FM172" i="7" s="1"/>
  <c r="FN179" i="7" s="1"/>
  <c r="DX142" i="7"/>
  <c r="DT141" i="7"/>
  <c r="FA141" i="7"/>
  <c r="DN141" i="7"/>
  <c r="DL143" i="7"/>
  <c r="H125" i="14" s="1"/>
  <c r="DT142" i="7"/>
  <c r="P123" i="14" s="1"/>
  <c r="EU141" i="7"/>
  <c r="Z8" i="8"/>
  <c r="AA8" i="8"/>
  <c r="AB59" i="8" s="1"/>
  <c r="V8" i="8"/>
  <c r="W8" i="8"/>
  <c r="R8" i="8"/>
  <c r="BW7" i="8"/>
  <c r="AD8" i="8"/>
  <c r="AE48" i="8" s="1"/>
  <c r="AE8" i="8"/>
  <c r="AY8" i="8"/>
  <c r="AX8" i="8"/>
  <c r="O18" i="8"/>
  <c r="BW11" i="8"/>
  <c r="O636" i="5"/>
  <c r="P636" i="5" s="1"/>
  <c r="Q636" i="5" s="1"/>
  <c r="R636" i="5" s="1"/>
  <c r="S636" i="5" s="1"/>
  <c r="T636" i="5" s="1"/>
  <c r="U636" i="5" s="1"/>
  <c r="V636" i="5" s="1"/>
  <c r="W636" i="5" s="1"/>
  <c r="X636" i="5" s="1"/>
  <c r="Y636" i="5" s="1"/>
  <c r="Z636" i="5" s="1"/>
  <c r="AA636" i="5" s="1"/>
  <c r="AB636" i="5" s="1"/>
  <c r="AC636" i="5" s="1"/>
  <c r="AD636" i="5" s="1"/>
  <c r="AE636" i="5" s="1"/>
  <c r="AF636" i="5" s="1"/>
  <c r="AG636" i="5" s="1"/>
  <c r="AH636" i="5" s="1"/>
  <c r="AI636" i="5" s="1"/>
  <c r="AJ636" i="5" s="1"/>
  <c r="AK636" i="5" s="1"/>
  <c r="AL636" i="5" s="1"/>
  <c r="AM636" i="5" s="1"/>
  <c r="AN636" i="5" s="1"/>
  <c r="AO636" i="5" s="1"/>
  <c r="AP636" i="5" s="1"/>
  <c r="AQ636" i="5" s="1"/>
  <c r="AR636" i="5" s="1"/>
  <c r="AS636" i="5" s="1"/>
  <c r="AT636" i="5" s="1"/>
  <c r="AU636" i="5" s="1"/>
  <c r="AV636" i="5" s="1"/>
  <c r="AW636" i="5" s="1"/>
  <c r="AX636" i="5" s="1"/>
  <c r="AY636" i="5" s="1"/>
  <c r="AZ636" i="5" s="1"/>
  <c r="BA636" i="5" s="1"/>
  <c r="BB636" i="5" s="1"/>
  <c r="BC636" i="5" s="1"/>
  <c r="BD636" i="5" s="1"/>
  <c r="BE636" i="5" s="1"/>
  <c r="BF636" i="5" s="1"/>
  <c r="BG636" i="5" s="1"/>
  <c r="BH636" i="5" s="1"/>
  <c r="BI636" i="5" s="1"/>
  <c r="BJ636" i="5" s="1"/>
  <c r="BK636" i="5" s="1"/>
  <c r="BL636" i="5" s="1"/>
  <c r="BM636" i="5" s="1"/>
  <c r="BN636" i="5" s="1"/>
  <c r="BO636" i="5" s="1"/>
  <c r="BW26" i="8"/>
  <c r="O531" i="5"/>
  <c r="BW30" i="8"/>
  <c r="O530" i="5"/>
  <c r="AM529" i="5"/>
  <c r="AM532" i="5"/>
  <c r="BK530" i="5"/>
  <c r="BK532" i="5"/>
  <c r="BK531" i="5"/>
  <c r="AA530" i="5"/>
  <c r="AA532" i="5"/>
  <c r="AA537" i="5" s="1"/>
  <c r="BW63" i="8"/>
  <c r="P498" i="5"/>
  <c r="P502" i="5" s="1"/>
  <c r="C54" i="9" s="1"/>
  <c r="P496" i="5"/>
  <c r="BW12" i="8"/>
  <c r="P497" i="5"/>
  <c r="N85" i="8"/>
  <c r="BW85" i="8" s="1"/>
  <c r="BW77" i="8"/>
  <c r="AQ163" i="8"/>
  <c r="AS163" i="8"/>
  <c r="D116" i="4"/>
  <c r="D151" i="4" s="1"/>
  <c r="D12" i="5" s="1"/>
  <c r="C297" i="4"/>
  <c r="D591" i="5" s="1"/>
  <c r="H127" i="4"/>
  <c r="H162" i="4" s="1"/>
  <c r="H90" i="5" s="1"/>
  <c r="G309" i="4"/>
  <c r="H593" i="5" s="1"/>
  <c r="BP163" i="8"/>
  <c r="K163" i="8"/>
  <c r="AO163" i="8"/>
  <c r="P136" i="8"/>
  <c r="Q136" i="8" s="1"/>
  <c r="R136" i="8" s="1"/>
  <c r="S136" i="8" s="1"/>
  <c r="T136" i="8" s="1"/>
  <c r="U136" i="8" s="1"/>
  <c r="V136" i="8" s="1"/>
  <c r="W136" i="8" s="1"/>
  <c r="X136" i="8" s="1"/>
  <c r="Y136" i="8" s="1"/>
  <c r="Z136" i="8" s="1"/>
  <c r="E20" i="12"/>
  <c r="N60" i="6"/>
  <c r="E18" i="12" s="1"/>
  <c r="O62" i="6"/>
  <c r="O57" i="6"/>
  <c r="E15" i="12"/>
  <c r="AJ163" i="8"/>
  <c r="BE163" i="8"/>
  <c r="BI163" i="8"/>
  <c r="V163" i="8"/>
  <c r="BB163" i="8"/>
  <c r="O163" i="8"/>
  <c r="AU163" i="8"/>
  <c r="H163" i="8"/>
  <c r="AN163" i="8"/>
  <c r="E163" i="8"/>
  <c r="U163" i="8"/>
  <c r="BU163" i="8"/>
  <c r="AH163" i="8"/>
  <c r="BN163" i="8"/>
  <c r="AA163" i="8"/>
  <c r="BG163" i="8"/>
  <c r="T163" i="8"/>
  <c r="AZ163" i="8"/>
  <c r="AK163" i="8"/>
  <c r="BA163" i="8"/>
  <c r="F163" i="8"/>
  <c r="AL163" i="8"/>
  <c r="BR163" i="8"/>
  <c r="AE163" i="8"/>
  <c r="BK163" i="8"/>
  <c r="X163" i="8"/>
  <c r="BD163" i="8"/>
  <c r="P451" i="5"/>
  <c r="D186" i="15" s="1"/>
  <c r="C119" i="16" s="1"/>
  <c r="V148" i="15"/>
  <c r="Z148" i="15"/>
  <c r="N148" i="15"/>
  <c r="AC175" i="8"/>
  <c r="AC176" i="8" s="1"/>
  <c r="BI171" i="8"/>
  <c r="BI172" i="8" s="1"/>
  <c r="AW175" i="8"/>
  <c r="AW176" i="8" s="1"/>
  <c r="BB573" i="5"/>
  <c r="AO552" i="5"/>
  <c r="AM178" i="8"/>
  <c r="AM179" i="8" s="1"/>
  <c r="AY178" i="8"/>
  <c r="AY179" i="8" s="1"/>
  <c r="BK178" i="8"/>
  <c r="BK179" i="8" s="1"/>
  <c r="BO178" i="8"/>
  <c r="BO179" i="8" s="1"/>
  <c r="U552" i="5"/>
  <c r="AP515" i="5"/>
  <c r="Q552" i="5"/>
  <c r="AZ496" i="5"/>
  <c r="BA175" i="8"/>
  <c r="BA176" i="8" s="1"/>
  <c r="BC169" i="8"/>
  <c r="D21" i="3"/>
  <c r="O12" i="3"/>
  <c r="GB24" i="7"/>
  <c r="C243" i="5"/>
  <c r="C244" i="5" s="1"/>
  <c r="Q284" i="5"/>
  <c r="O286" i="5"/>
  <c r="O801" i="5"/>
  <c r="P801" i="5" s="1"/>
  <c r="Q801" i="5" s="1"/>
  <c r="R801" i="5" s="1"/>
  <c r="S801" i="5" s="1"/>
  <c r="T801" i="5" s="1"/>
  <c r="U801" i="5" s="1"/>
  <c r="V801" i="5" s="1"/>
  <c r="W801" i="5" s="1"/>
  <c r="X801" i="5" s="1"/>
  <c r="Y801" i="5" s="1"/>
  <c r="Z801" i="5" s="1"/>
  <c r="AA801" i="5" s="1"/>
  <c r="AB801" i="5" s="1"/>
  <c r="AC801" i="5" s="1"/>
  <c r="AD801" i="5" s="1"/>
  <c r="AE801" i="5" s="1"/>
  <c r="AF801" i="5" s="1"/>
  <c r="AG801" i="5" s="1"/>
  <c r="AH801" i="5" s="1"/>
  <c r="AI801" i="5" s="1"/>
  <c r="AJ801" i="5" s="1"/>
  <c r="AK801" i="5" s="1"/>
  <c r="AL801" i="5" s="1"/>
  <c r="AM801" i="5" s="1"/>
  <c r="AN801" i="5" s="1"/>
  <c r="AO801" i="5" s="1"/>
  <c r="AP801" i="5" s="1"/>
  <c r="AQ801" i="5" s="1"/>
  <c r="AR801" i="5" s="1"/>
  <c r="AS801" i="5" s="1"/>
  <c r="AT801" i="5" s="1"/>
  <c r="AU801" i="5" s="1"/>
  <c r="AV801" i="5" s="1"/>
  <c r="AW801" i="5" s="1"/>
  <c r="AX801" i="5" s="1"/>
  <c r="AY801" i="5" s="1"/>
  <c r="AZ801" i="5" s="1"/>
  <c r="BA801" i="5" s="1"/>
  <c r="BB801" i="5" s="1"/>
  <c r="BC801" i="5" s="1"/>
  <c r="BD801" i="5" s="1"/>
  <c r="BE801" i="5" s="1"/>
  <c r="BF801" i="5" s="1"/>
  <c r="BG801" i="5" s="1"/>
  <c r="BH801" i="5" s="1"/>
  <c r="BI801" i="5" s="1"/>
  <c r="BJ801" i="5" s="1"/>
  <c r="BK801" i="5" s="1"/>
  <c r="BL801" i="5" s="1"/>
  <c r="BM801" i="5" s="1"/>
  <c r="BN801" i="5" s="1"/>
  <c r="BO801" i="5" s="1"/>
  <c r="BP801" i="5" s="1"/>
  <c r="BQ801" i="5" s="1"/>
  <c r="BR801" i="5" s="1"/>
  <c r="BS801" i="5" s="1"/>
  <c r="BT801" i="5" s="1"/>
  <c r="BU801" i="5" s="1"/>
  <c r="BV801" i="5" s="1"/>
  <c r="P370" i="5"/>
  <c r="Q370" i="5" s="1"/>
  <c r="O800" i="5"/>
  <c r="D38" i="3"/>
  <c r="H208" i="20"/>
  <c r="H206" i="20"/>
  <c r="H183" i="20"/>
  <c r="H179" i="20"/>
  <c r="H79" i="20"/>
  <c r="H91" i="20"/>
  <c r="H210" i="20"/>
  <c r="BK7" i="18"/>
  <c r="O9" i="4"/>
  <c r="G10" i="4" s="1"/>
  <c r="M12" i="4"/>
  <c r="O43" i="4"/>
  <c r="N44" i="4" s="1"/>
  <c r="I22" i="4"/>
  <c r="G44" i="4"/>
  <c r="C193" i="4"/>
  <c r="C216" i="4" s="1"/>
  <c r="C238" i="4" s="1"/>
  <c r="AA285" i="5" s="1"/>
  <c r="M193" i="4"/>
  <c r="M216" i="4" s="1"/>
  <c r="M238" i="4" s="1"/>
  <c r="AK285" i="5" s="1"/>
  <c r="I193" i="4"/>
  <c r="DX158" i="10" s="1"/>
  <c r="G193" i="4"/>
  <c r="G216" i="4" s="1"/>
  <c r="G238" i="4" s="1"/>
  <c r="H193" i="4"/>
  <c r="H216" i="4" s="1"/>
  <c r="H238" i="4" s="1"/>
  <c r="AF285" i="5" s="1"/>
  <c r="D193" i="4"/>
  <c r="D216" i="4" s="1"/>
  <c r="D238" i="4" s="1"/>
  <c r="AB285" i="5" s="1"/>
  <c r="K193" i="4"/>
  <c r="DZ158" i="10" s="1"/>
  <c r="E193" i="4"/>
  <c r="E216" i="4" s="1"/>
  <c r="E238" i="4" s="1"/>
  <c r="AC285" i="5" s="1"/>
  <c r="N193" i="4"/>
  <c r="EC158" i="10" s="1"/>
  <c r="E14" i="4"/>
  <c r="C14" i="4"/>
  <c r="H14" i="4"/>
  <c r="M14" i="4"/>
  <c r="L14" i="4"/>
  <c r="G22" i="4"/>
  <c r="F22" i="4"/>
  <c r="N22" i="4"/>
  <c r="L22" i="4"/>
  <c r="J22" i="4"/>
  <c r="D22" i="4"/>
  <c r="K22" i="4"/>
  <c r="M22" i="4"/>
  <c r="K40" i="4"/>
  <c r="C40" i="4"/>
  <c r="L40" i="4"/>
  <c r="M40" i="4"/>
  <c r="J40" i="4"/>
  <c r="F40" i="4"/>
  <c r="F14" i="4"/>
  <c r="O161" i="4"/>
  <c r="O227" i="4"/>
  <c r="O92" i="4"/>
  <c r="O91" i="4"/>
  <c r="O19" i="4"/>
  <c r="H20" i="4" s="1"/>
  <c r="D127" i="4"/>
  <c r="D162" i="4" s="1"/>
  <c r="J12" i="4"/>
  <c r="O184" i="4"/>
  <c r="O90" i="4"/>
  <c r="K297" i="4"/>
  <c r="K319" i="4" s="1"/>
  <c r="B309" i="4"/>
  <c r="C593" i="5" s="1"/>
  <c r="O115" i="4"/>
  <c r="K12" i="4"/>
  <c r="O205" i="4"/>
  <c r="G24" i="4"/>
  <c r="O206" i="4"/>
  <c r="O80" i="4"/>
  <c r="O79" i="4"/>
  <c r="F297" i="4"/>
  <c r="G591" i="5" s="1"/>
  <c r="G297" i="4"/>
  <c r="L127" i="4"/>
  <c r="L162" i="4" s="1"/>
  <c r="L90" i="5" s="1"/>
  <c r="R402" i="1"/>
  <c r="AC95" i="8"/>
  <c r="AC830" i="5" s="1"/>
  <c r="BA402" i="1"/>
  <c r="BM95" i="8" s="1"/>
  <c r="BM830" i="5" s="1"/>
  <c r="AZ100" i="8"/>
  <c r="AZ897" i="5" s="1"/>
  <c r="AZ901" i="5" s="1"/>
  <c r="AD436" i="1"/>
  <c r="AP128" i="8" s="1"/>
  <c r="AB96" i="8"/>
  <c r="AB831" i="5" s="1"/>
  <c r="AB834" i="5" s="1"/>
  <c r="AB98" i="8"/>
  <c r="AB863" i="5" s="1"/>
  <c r="AB867" i="5" s="1"/>
  <c r="V44" i="8"/>
  <c r="V552" i="5" s="1"/>
  <c r="T15" i="8"/>
  <c r="T498" i="5" s="1"/>
  <c r="T502" i="5" s="1"/>
  <c r="S44" i="8"/>
  <c r="S552" i="5" s="1"/>
  <c r="BP109" i="8"/>
  <c r="BP1085" i="5" s="1"/>
  <c r="BP1089" i="5" s="1"/>
  <c r="I426" i="1"/>
  <c r="BB220" i="1"/>
  <c r="AB108" i="8"/>
  <c r="AB1084" i="5" s="1"/>
  <c r="BA409" i="1"/>
  <c r="BM102" i="8" s="1"/>
  <c r="AB127" i="8"/>
  <c r="BB215" i="1"/>
  <c r="FX24" i="7"/>
  <c r="EA152" i="7"/>
  <c r="W229" i="15" s="1"/>
  <c r="BA436" i="1"/>
  <c r="BM128" i="8" s="1"/>
  <c r="AD410" i="1"/>
  <c r="AN98" i="8"/>
  <c r="AN863" i="5" s="1"/>
  <c r="AN867" i="5" s="1"/>
  <c r="AB104" i="8"/>
  <c r="AB979" i="5" s="1"/>
  <c r="AB983" i="5" s="1"/>
  <c r="AS233" i="1"/>
  <c r="BD234" i="1"/>
  <c r="BE234" i="1" s="1"/>
  <c r="BP34" i="8" s="1"/>
  <c r="AN33" i="8"/>
  <c r="AN531" i="5" s="1"/>
  <c r="F213" i="1"/>
  <c r="E403" i="1"/>
  <c r="CH24" i="7"/>
  <c r="D121" i="14"/>
  <c r="AP403" i="1"/>
  <c r="BA96" i="8"/>
  <c r="BA831" i="5" s="1"/>
  <c r="BA834" i="5" s="1"/>
  <c r="AP408" i="1"/>
  <c r="BA101" i="8"/>
  <c r="FZ24" i="7"/>
  <c r="EP27" i="7"/>
  <c r="AL225" i="15" s="1"/>
  <c r="N121" i="14"/>
  <c r="B319" i="4"/>
  <c r="F20" i="4"/>
  <c r="L20" i="4"/>
  <c r="BB436" i="1"/>
  <c r="BC436" i="1" s="1"/>
  <c r="BL133" i="8"/>
  <c r="BL127" i="8"/>
  <c r="AZ101" i="8"/>
  <c r="AZ96" i="8"/>
  <c r="AZ831" i="5" s="1"/>
  <c r="AZ834" i="5" s="1"/>
  <c r="AO410" i="1"/>
  <c r="BA103" i="8" s="1"/>
  <c r="AZ133" i="8"/>
  <c r="AC403" i="1"/>
  <c r="AN100" i="8"/>
  <c r="AN897" i="5" s="1"/>
  <c r="AN901" i="5" s="1"/>
  <c r="M228" i="1"/>
  <c r="BO34" i="8"/>
  <c r="BO532" i="5" s="1"/>
  <c r="BD15" i="8"/>
  <c r="BD498" i="5" s="1"/>
  <c r="AT233" i="1"/>
  <c r="BE15" i="8" s="1"/>
  <c r="AC42" i="8"/>
  <c r="AC550" i="5" s="1"/>
  <c r="AQ226" i="1"/>
  <c r="BA14" i="8"/>
  <c r="S236" i="1"/>
  <c r="AC56" i="8"/>
  <c r="AC574" i="5" s="1"/>
  <c r="AC579" i="5" s="1"/>
  <c r="AP418" i="1"/>
  <c r="BA109" i="8"/>
  <c r="BA1085" i="5" s="1"/>
  <c r="BA1089" i="5" s="1"/>
  <c r="AQ429" i="1"/>
  <c r="AR429" i="1" s="1"/>
  <c r="BB119" i="8"/>
  <c r="GD24" i="7"/>
  <c r="ES215" i="7"/>
  <c r="AO231" i="15" s="1"/>
  <c r="AM231" i="15"/>
  <c r="EA245" i="7"/>
  <c r="EB245" i="7" s="1"/>
  <c r="X232" i="15" s="1"/>
  <c r="EJ245" i="7"/>
  <c r="O1472" i="5"/>
  <c r="E20" i="4"/>
  <c r="J20" i="4"/>
  <c r="O160" i="4"/>
  <c r="BB409" i="1"/>
  <c r="AQ409" i="1"/>
  <c r="BC102" i="8" s="1"/>
  <c r="AP405" i="1"/>
  <c r="AD404" i="1"/>
  <c r="Q404" i="1"/>
  <c r="R404" i="1" s="1"/>
  <c r="AB97" i="8"/>
  <c r="AB862" i="5" s="1"/>
  <c r="R435" i="1"/>
  <c r="AC127" i="8"/>
  <c r="AG222" i="1"/>
  <c r="AQ54" i="8"/>
  <c r="AQ572" i="5" s="1"/>
  <c r="AG227" i="1"/>
  <c r="AQ33" i="8"/>
  <c r="AQ531" i="5" s="1"/>
  <c r="AO23" i="8"/>
  <c r="AO515" i="5" s="1"/>
  <c r="S233" i="1"/>
  <c r="AD15" i="8" s="1"/>
  <c r="AD498" i="5" s="1"/>
  <c r="AD502" i="5" s="1"/>
  <c r="E54" i="9" s="1"/>
  <c r="AC15" i="8"/>
  <c r="AC498" i="5" s="1"/>
  <c r="AC502" i="5" s="1"/>
  <c r="I10" i="4"/>
  <c r="G20" i="4"/>
  <c r="M20" i="4"/>
  <c r="M25" i="4" s="1"/>
  <c r="K20" i="4"/>
  <c r="D259" i="4"/>
  <c r="EE162" i="10" s="1"/>
  <c r="AF229" i="1"/>
  <c r="AP55" i="8"/>
  <c r="AP573" i="5" s="1"/>
  <c r="AQ227" i="1"/>
  <c r="BA33" i="8"/>
  <c r="BA531" i="5" s="1"/>
  <c r="G221" i="1"/>
  <c r="Q43" i="8"/>
  <c r="Q551" i="5" s="1"/>
  <c r="AQ214" i="1"/>
  <c r="BA42" i="8"/>
  <c r="BA550" i="5" s="1"/>
  <c r="AE236" i="1"/>
  <c r="AO56" i="8"/>
  <c r="AO574" i="5" s="1"/>
  <c r="BC212" i="1"/>
  <c r="BM13" i="8"/>
  <c r="BM496" i="5" s="1"/>
  <c r="AB103" i="8"/>
  <c r="Q410" i="1"/>
  <c r="AQ234" i="1"/>
  <c r="BB34" i="8" s="1"/>
  <c r="BB532" i="5" s="1"/>
  <c r="BA34" i="8"/>
  <c r="BA532" i="5" s="1"/>
  <c r="BA55" i="8"/>
  <c r="AO54" i="8"/>
  <c r="AF110" i="8"/>
  <c r="AF1117" i="5" s="1"/>
  <c r="AZ15" i="8"/>
  <c r="AZ498" i="5" s="1"/>
  <c r="AN14" i="8"/>
  <c r="AN497" i="5" s="1"/>
  <c r="AB23" i="8"/>
  <c r="AB515" i="5" s="1"/>
  <c r="AS442" i="1"/>
  <c r="AT442" i="1" s="1"/>
  <c r="BC110" i="8"/>
  <c r="BC1117" i="5" s="1"/>
  <c r="I441" i="1"/>
  <c r="F435" i="1"/>
  <c r="AO426" i="1"/>
  <c r="AO422" i="1"/>
  <c r="Q420" i="1"/>
  <c r="E408" i="1"/>
  <c r="Q133" i="8"/>
  <c r="BA442" i="1"/>
  <c r="BA470" i="1"/>
  <c r="AH110" i="8"/>
  <c r="AH1117" i="5" s="1"/>
  <c r="AC23" i="8"/>
  <c r="F227" i="1"/>
  <c r="BL14" i="8"/>
  <c r="BL497" i="5" s="1"/>
  <c r="P45" i="8"/>
  <c r="P553" i="5" s="1"/>
  <c r="P558" i="5" s="1"/>
  <c r="C66" i="9" s="1"/>
  <c r="AN44" i="8"/>
  <c r="AN552" i="5" s="1"/>
  <c r="AP221" i="1"/>
  <c r="AD213" i="1"/>
  <c r="Q424" i="1"/>
  <c r="E421" i="1"/>
  <c r="AO470" i="1"/>
  <c r="E471" i="1"/>
  <c r="AO471" i="1"/>
  <c r="BA144" i="8" s="1"/>
  <c r="AB145" i="8"/>
  <c r="Q472" i="1"/>
  <c r="AC423" i="1"/>
  <c r="BA417" i="1"/>
  <c r="P1593" i="5"/>
  <c r="BR169" i="8"/>
  <c r="AT175" i="8"/>
  <c r="AT176" i="8" s="1"/>
  <c r="BK553" i="5"/>
  <c r="D152" i="8"/>
  <c r="BD170" i="8"/>
  <c r="AN170" i="8"/>
  <c r="X170" i="8"/>
  <c r="X171" i="8" s="1"/>
  <c r="X172" i="8" s="1"/>
  <c r="BK170" i="8"/>
  <c r="BK171" i="8" s="1"/>
  <c r="BK172" i="8" s="1"/>
  <c r="AU170" i="8"/>
  <c r="AE170" i="8"/>
  <c r="BV170" i="8"/>
  <c r="BF170" i="8"/>
  <c r="BF171" i="8" s="1"/>
  <c r="BF172" i="8" s="1"/>
  <c r="AP170" i="8"/>
  <c r="Z170" i="8"/>
  <c r="BN175" i="8"/>
  <c r="BN176" i="8" s="1"/>
  <c r="Z169" i="8"/>
  <c r="AC178" i="8"/>
  <c r="AC179" i="8" s="1"/>
  <c r="Q170" i="8"/>
  <c r="AS170" i="8"/>
  <c r="BA178" i="8"/>
  <c r="BA179" i="8" s="1"/>
  <c r="AO170" i="8"/>
  <c r="AK170" i="8"/>
  <c r="P170" i="8"/>
  <c r="P178" i="8"/>
  <c r="P179" i="8" s="1"/>
  <c r="X178" i="8"/>
  <c r="X179" i="8" s="1"/>
  <c r="AJ178" i="8"/>
  <c r="AJ179" i="8" s="1"/>
  <c r="AV178" i="8"/>
  <c r="AV179" i="8" s="1"/>
  <c r="AZ178" i="8"/>
  <c r="AZ179" i="8" s="1"/>
  <c r="BL178" i="8"/>
  <c r="BL179" i="8" s="1"/>
  <c r="C148" i="15"/>
  <c r="BW780" i="5"/>
  <c r="BW777" i="5"/>
  <c r="BP170" i="8"/>
  <c r="AZ170" i="8"/>
  <c r="AJ170" i="8"/>
  <c r="T170" i="8"/>
  <c r="BG170" i="8"/>
  <c r="AQ170" i="8"/>
  <c r="AA170" i="8"/>
  <c r="BR170" i="8"/>
  <c r="BB170" i="8"/>
  <c r="AL170" i="8"/>
  <c r="V170" i="8"/>
  <c r="BM170" i="8"/>
  <c r="BG169" i="8"/>
  <c r="AC170" i="8"/>
  <c r="U178" i="8"/>
  <c r="U179" i="8" s="1"/>
  <c r="AW178" i="8"/>
  <c r="AW179" i="8" s="1"/>
  <c r="AS178" i="8"/>
  <c r="AS179" i="8" s="1"/>
  <c r="BB411" i="1"/>
  <c r="BM104" i="8"/>
  <c r="BM979" i="5" s="1"/>
  <c r="BM983" i="5" s="1"/>
  <c r="BM127" i="8"/>
  <c r="BB435" i="1"/>
  <c r="V322" i="5"/>
  <c r="I323" i="5"/>
  <c r="BS24" i="7"/>
  <c r="FL185" i="7"/>
  <c r="BH230" i="15" s="1"/>
  <c r="BP27" i="7"/>
  <c r="BA48" i="8"/>
  <c r="BM101" i="8"/>
  <c r="BN128" i="8"/>
  <c r="BA403" i="1"/>
  <c r="BL104" i="8"/>
  <c r="BL979" i="5" s="1"/>
  <c r="BL983" i="5" s="1"/>
  <c r="AQ436" i="1"/>
  <c r="AP441" i="1"/>
  <c r="AO404" i="1"/>
  <c r="AO402" i="1"/>
  <c r="AC402" i="1"/>
  <c r="AD403" i="1"/>
  <c r="AO96" i="8"/>
  <c r="AO831" i="5" s="1"/>
  <c r="AO834" i="5" s="1"/>
  <c r="AN128" i="8"/>
  <c r="AB101" i="8"/>
  <c r="AB102" i="8"/>
  <c r="Q409" i="1"/>
  <c r="T220" i="1"/>
  <c r="T233" i="1"/>
  <c r="AI429" i="1"/>
  <c r="AO34" i="8"/>
  <c r="AO532" i="5" s="1"/>
  <c r="BQ109" i="8"/>
  <c r="BQ1085" i="5" s="1"/>
  <c r="BQ1089" i="5" s="1"/>
  <c r="BF418" i="1"/>
  <c r="T219" i="1"/>
  <c r="AD23" i="8"/>
  <c r="AD515" i="5" s="1"/>
  <c r="G235" i="1"/>
  <c r="Q45" i="8"/>
  <c r="Q553" i="5" s="1"/>
  <c r="Q558" i="5" s="1"/>
  <c r="FB27" i="7"/>
  <c r="AX225" i="15" s="1"/>
  <c r="EU152" i="7"/>
  <c r="AQ229" i="15" s="1"/>
  <c r="DF27" i="7"/>
  <c r="EF152" i="7"/>
  <c r="AB229" i="15" s="1"/>
  <c r="H322" i="5"/>
  <c r="Y323" i="5"/>
  <c r="BW3" i="8"/>
  <c r="AF48" i="8"/>
  <c r="BM98" i="8"/>
  <c r="BM863" i="5" s="1"/>
  <c r="BM867" i="5" s="1"/>
  <c r="BM99" i="8"/>
  <c r="BM896" i="5" s="1"/>
  <c r="BA404" i="1"/>
  <c r="AP407" i="1"/>
  <c r="AO435" i="1"/>
  <c r="BA127" i="8" s="1"/>
  <c r="AZ127" i="8"/>
  <c r="AE436" i="1"/>
  <c r="AP103" i="8"/>
  <c r="AE410" i="1"/>
  <c r="AQ103" i="8" s="1"/>
  <c r="AN102" i="8"/>
  <c r="AC409" i="1"/>
  <c r="AB99" i="8"/>
  <c r="AD95" i="8"/>
  <c r="AD830" i="5" s="1"/>
  <c r="S402" i="1"/>
  <c r="BH440" i="1"/>
  <c r="BS132" i="8"/>
  <c r="BM34" i="8"/>
  <c r="BM532" i="5" s="1"/>
  <c r="AO42" i="8"/>
  <c r="AO550" i="5" s="1"/>
  <c r="U113" i="8"/>
  <c r="U1152" i="5" s="1"/>
  <c r="U1156" i="5" s="1"/>
  <c r="J422" i="1"/>
  <c r="AC45" i="8"/>
  <c r="AC553" i="5" s="1"/>
  <c r="AC558" i="5" s="1"/>
  <c r="S235" i="1"/>
  <c r="AG229" i="1"/>
  <c r="AQ55" i="8"/>
  <c r="AQ573" i="5" s="1"/>
  <c r="Q31" i="8"/>
  <c r="G213" i="1"/>
  <c r="H213" i="1" s="1"/>
  <c r="S228" i="1"/>
  <c r="AC44" i="8"/>
  <c r="AC552" i="5" s="1"/>
  <c r="AQ212" i="1"/>
  <c r="BA13" i="8"/>
  <c r="EK24" i="7"/>
  <c r="AH158" i="13" s="1"/>
  <c r="BB402" i="1"/>
  <c r="BA407" i="1"/>
  <c r="AP406" i="1"/>
  <c r="AQ406" i="1" s="1"/>
  <c r="BA99" i="8"/>
  <c r="BA896" i="5" s="1"/>
  <c r="AC411" i="1"/>
  <c r="AN104" i="8"/>
  <c r="AN979" i="5" s="1"/>
  <c r="AN983" i="5" s="1"/>
  <c r="AC103" i="8"/>
  <c r="R410" i="1"/>
  <c r="Q407" i="1"/>
  <c r="AB100" i="8"/>
  <c r="AB897" i="5" s="1"/>
  <c r="AB901" i="5" s="1"/>
  <c r="U15" i="8"/>
  <c r="U498" i="5" s="1"/>
  <c r="U502" i="5" s="1"/>
  <c r="K233" i="1"/>
  <c r="BN54" i="8"/>
  <c r="BN572" i="5" s="1"/>
  <c r="BD222" i="1"/>
  <c r="BE222" i="1" s="1"/>
  <c r="K404" i="1"/>
  <c r="V97" i="8"/>
  <c r="V862" i="5" s="1"/>
  <c r="BA104" i="8"/>
  <c r="BA979" i="5" s="1"/>
  <c r="BA983" i="5" s="1"/>
  <c r="AP411" i="1"/>
  <c r="AN101" i="8"/>
  <c r="AC408" i="1"/>
  <c r="AO133" i="8"/>
  <c r="AD441" i="1"/>
  <c r="BO15" i="8"/>
  <c r="BO498" i="5" s="1"/>
  <c r="BE233" i="1"/>
  <c r="T234" i="1"/>
  <c r="AD34" i="8"/>
  <c r="AD532" i="5" s="1"/>
  <c r="AD537" i="5" s="1"/>
  <c r="E61" i="9" s="1"/>
  <c r="BA44" i="8"/>
  <c r="BA552" i="5" s="1"/>
  <c r="AQ228" i="1"/>
  <c r="BB44" i="8" s="1"/>
  <c r="BB552" i="5" s="1"/>
  <c r="BM43" i="8"/>
  <c r="BC221" i="1"/>
  <c r="BD221" i="1" s="1"/>
  <c r="BM42" i="8"/>
  <c r="BC214" i="1"/>
  <c r="Q42" i="8"/>
  <c r="Q550" i="5" s="1"/>
  <c r="G214" i="1"/>
  <c r="BM53" i="8"/>
  <c r="BM571" i="5" s="1"/>
  <c r="BC215" i="1"/>
  <c r="BN53" i="8" s="1"/>
  <c r="BN571" i="5" s="1"/>
  <c r="AI112" i="8"/>
  <c r="AI1151" i="5" s="1"/>
  <c r="BD213" i="1"/>
  <c r="P34" i="8"/>
  <c r="P532" i="5" s="1"/>
  <c r="P537" i="5" s="1"/>
  <c r="C61" i="9" s="1"/>
  <c r="R215" i="1"/>
  <c r="BL54" i="8"/>
  <c r="BL572" i="5" s="1"/>
  <c r="F236" i="1"/>
  <c r="BD426" i="1"/>
  <c r="BE426" i="1" s="1"/>
  <c r="T426" i="1"/>
  <c r="BC119" i="8"/>
  <c r="S417" i="1"/>
  <c r="AH112" i="8"/>
  <c r="AH1151" i="5" s="1"/>
  <c r="AG110" i="8"/>
  <c r="AG1117" i="5" s="1"/>
  <c r="Q34" i="8"/>
  <c r="Q532" i="5" s="1"/>
  <c r="Q537" i="5" s="1"/>
  <c r="G229" i="1"/>
  <c r="AG421" i="1"/>
  <c r="AS112" i="8" s="1"/>
  <c r="AS1151" i="5" s="1"/>
  <c r="BL31" i="8"/>
  <c r="BL529" i="5" s="1"/>
  <c r="F220" i="1"/>
  <c r="Q32" i="8" s="1"/>
  <c r="Q530" i="5" s="1"/>
  <c r="AP215" i="1"/>
  <c r="S113" i="8"/>
  <c r="AR119" i="8"/>
  <c r="S95" i="8"/>
  <c r="S830" i="5" s="1"/>
  <c r="H402" i="1"/>
  <c r="T95" i="8" s="1"/>
  <c r="T830" i="5" s="1"/>
  <c r="AQ423" i="1"/>
  <c r="H436" i="1"/>
  <c r="P53" i="8"/>
  <c r="P571" i="5" s="1"/>
  <c r="F215" i="1"/>
  <c r="AN53" i="8"/>
  <c r="AN571" i="5" s="1"/>
  <c r="AD215" i="1"/>
  <c r="AO53" i="8" s="1"/>
  <c r="BB235" i="1"/>
  <c r="BL45" i="8"/>
  <c r="BL553" i="5" s="1"/>
  <c r="S111" i="8"/>
  <c r="S1118" i="5" s="1"/>
  <c r="S1122" i="5" s="1"/>
  <c r="H420" i="1"/>
  <c r="BO113" i="8"/>
  <c r="BO1152" i="5" s="1"/>
  <c r="BO1156" i="5" s="1"/>
  <c r="BD422" i="1"/>
  <c r="AS429" i="1"/>
  <c r="BD119" i="8"/>
  <c r="AO119" i="8"/>
  <c r="AN113" i="8"/>
  <c r="AN1152" i="5" s="1"/>
  <c r="AN1156" i="5" s="1"/>
  <c r="AC418" i="1"/>
  <c r="Q425" i="1"/>
  <c r="AB112" i="8"/>
  <c r="AB1151" i="5" s="1"/>
  <c r="P109" i="8"/>
  <c r="P1085" i="5" s="1"/>
  <c r="P1089" i="5" s="1"/>
  <c r="AZ132" i="8"/>
  <c r="BL119" i="8"/>
  <c r="BA141" i="8"/>
  <c r="BA1352" i="5" s="1"/>
  <c r="AP470" i="1"/>
  <c r="AN144" i="8"/>
  <c r="AC471" i="1"/>
  <c r="AO417" i="1"/>
  <c r="AZ108" i="8"/>
  <c r="AZ1084" i="5" s="1"/>
  <c r="BA420" i="1"/>
  <c r="BL111" i="8"/>
  <c r="BL1118" i="5" s="1"/>
  <c r="BL1122" i="5" s="1"/>
  <c r="BL115" i="8"/>
  <c r="BA424" i="1"/>
  <c r="AN117" i="8"/>
  <c r="AN1235" i="5" s="1"/>
  <c r="AN1239" i="5" s="1"/>
  <c r="AC426" i="1"/>
  <c r="R442" i="1"/>
  <c r="AC134" i="8"/>
  <c r="P119" i="8"/>
  <c r="E429" i="1"/>
  <c r="BB429" i="1"/>
  <c r="BM119" i="8"/>
  <c r="E442" i="1"/>
  <c r="P134" i="8"/>
  <c r="AN145" i="8"/>
  <c r="AC472" i="1"/>
  <c r="AP132" i="8"/>
  <c r="AO425" i="1"/>
  <c r="P111" i="8"/>
  <c r="P1118" i="5" s="1"/>
  <c r="P1122" i="5" s="1"/>
  <c r="P100" i="8"/>
  <c r="P897" i="5" s="1"/>
  <c r="P901" i="5" s="1"/>
  <c r="BL117" i="8"/>
  <c r="BL1235" i="5" s="1"/>
  <c r="BL1239" i="5" s="1"/>
  <c r="BL113" i="8"/>
  <c r="BL1152" i="5" s="1"/>
  <c r="BL1156" i="5" s="1"/>
  <c r="AZ110" i="8"/>
  <c r="AZ1117" i="5" s="1"/>
  <c r="E409" i="1"/>
  <c r="AN119" i="8"/>
  <c r="AC145" i="8"/>
  <c r="R472" i="1"/>
  <c r="AN115" i="8"/>
  <c r="AC424" i="1"/>
  <c r="AD442" i="1"/>
  <c r="AO134" i="8"/>
  <c r="Q141" i="8"/>
  <c r="Q1352" i="5" s="1"/>
  <c r="F470" i="1"/>
  <c r="G148" i="15"/>
  <c r="O148" i="15"/>
  <c r="S148" i="15"/>
  <c r="AP99" i="8"/>
  <c r="AP896" i="5" s="1"/>
  <c r="AE406" i="1"/>
  <c r="AD411" i="1"/>
  <c r="AO104" i="8"/>
  <c r="AO979" i="5" s="1"/>
  <c r="AO983" i="5" s="1"/>
  <c r="R408" i="1"/>
  <c r="AC101" i="8"/>
  <c r="R406" i="1"/>
  <c r="AC99" i="8"/>
  <c r="AC896" i="5" s="1"/>
  <c r="R407" i="1"/>
  <c r="AC100" i="8"/>
  <c r="AC897" i="5" s="1"/>
  <c r="AC901" i="5" s="1"/>
  <c r="BC411" i="1"/>
  <c r="BN104" i="8"/>
  <c r="BN979" i="5" s="1"/>
  <c r="BN983" i="5" s="1"/>
  <c r="AQ408" i="1"/>
  <c r="BB101" i="8"/>
  <c r="BB96" i="8"/>
  <c r="BB831" i="5" s="1"/>
  <c r="BB834" i="5" s="1"/>
  <c r="AQ403" i="1"/>
  <c r="AD405" i="1"/>
  <c r="AO98" i="8"/>
  <c r="AO863" i="5" s="1"/>
  <c r="AO867" i="5" s="1"/>
  <c r="AD133" i="8"/>
  <c r="S441" i="1"/>
  <c r="R405" i="1"/>
  <c r="AC98" i="8"/>
  <c r="R403" i="1"/>
  <c r="AC96" i="8"/>
  <c r="AC831" i="5" s="1"/>
  <c r="AC834" i="5" s="1"/>
  <c r="R411" i="1"/>
  <c r="AC104" i="8"/>
  <c r="AC979" i="5" s="1"/>
  <c r="AC983" i="5" s="1"/>
  <c r="BW784" i="5"/>
  <c r="BC406" i="1"/>
  <c r="BN99" i="8"/>
  <c r="BN896" i="5" s="1"/>
  <c r="BC408" i="1"/>
  <c r="BN101" i="8"/>
  <c r="BB441" i="1"/>
  <c r="BM133" i="8"/>
  <c r="BB99" i="8"/>
  <c r="BB896" i="5" s="1"/>
  <c r="AP435" i="1"/>
  <c r="AE403" i="1"/>
  <c r="AP96" i="8"/>
  <c r="AP831" i="5" s="1"/>
  <c r="AP834" i="5" s="1"/>
  <c r="AE435" i="1"/>
  <c r="AP127" i="8"/>
  <c r="BO128" i="8"/>
  <c r="BD436" i="1"/>
  <c r="BN98" i="8"/>
  <c r="BN863" i="5" s="1"/>
  <c r="BN867" i="5" s="1"/>
  <c r="BC405" i="1"/>
  <c r="AD407" i="1"/>
  <c r="AO100" i="8"/>
  <c r="AO897" i="5" s="1"/>
  <c r="AO901" i="5" s="1"/>
  <c r="AD127" i="8"/>
  <c r="S435" i="1"/>
  <c r="AD128" i="8"/>
  <c r="S436" i="1"/>
  <c r="P712" i="5"/>
  <c r="Q712" i="5" s="1"/>
  <c r="R712" i="5" s="1"/>
  <c r="S712" i="5" s="1"/>
  <c r="FA215" i="7"/>
  <c r="AW231" i="15" s="1"/>
  <c r="BA410" i="1"/>
  <c r="AU233" i="1"/>
  <c r="AR220" i="1"/>
  <c r="BN43" i="8"/>
  <c r="BN551" i="5" s="1"/>
  <c r="AH421" i="1"/>
  <c r="AH417" i="1"/>
  <c r="AS108" i="8"/>
  <c r="AS1084" i="5" s="1"/>
  <c r="G236" i="1"/>
  <c r="Q56" i="8"/>
  <c r="Q574" i="5" s="1"/>
  <c r="Q579" i="5" s="1"/>
  <c r="AD220" i="1"/>
  <c r="T98" i="8"/>
  <c r="T863" i="5" s="1"/>
  <c r="T867" i="5" s="1"/>
  <c r="I405" i="1"/>
  <c r="EA27" i="7"/>
  <c r="W225" i="15" s="1"/>
  <c r="CB24" i="7"/>
  <c r="FY24" i="7"/>
  <c r="AX125" i="14"/>
  <c r="EZ149" i="7"/>
  <c r="AW170" i="13" s="1"/>
  <c r="DO27" i="7"/>
  <c r="K225" i="15" s="1"/>
  <c r="AB121" i="14"/>
  <c r="AA121" i="14"/>
  <c r="U121" i="14"/>
  <c r="DH152" i="7"/>
  <c r="D229" i="15" s="1"/>
  <c r="BF234" i="1"/>
  <c r="U220" i="1"/>
  <c r="AE32" i="8"/>
  <c r="AE530" i="5" s="1"/>
  <c r="AG228" i="1"/>
  <c r="AQ44" i="8"/>
  <c r="AQ552" i="5" s="1"/>
  <c r="BR109" i="8"/>
  <c r="BR1085" i="5" s="1"/>
  <c r="BR1089" i="5" s="1"/>
  <c r="BG418" i="1"/>
  <c r="BN42" i="8"/>
  <c r="BN550" i="5" s="1"/>
  <c r="BD214" i="1"/>
  <c r="EZ152" i="7"/>
  <c r="AV229" i="15" s="1"/>
  <c r="EB149" i="7"/>
  <c r="Y170" i="13" s="1"/>
  <c r="N216" i="4"/>
  <c r="N238" i="4" s="1"/>
  <c r="AL285" i="5" s="1"/>
  <c r="X323" i="5"/>
  <c r="F595" i="5"/>
  <c r="AR409" i="1"/>
  <c r="BJ419" i="1"/>
  <c r="BV110" i="8" s="1"/>
  <c r="BV1117" i="5" s="1"/>
  <c r="BU110" i="8"/>
  <c r="BU1117" i="5" s="1"/>
  <c r="AQ23" i="8"/>
  <c r="AQ515" i="5" s="1"/>
  <c r="AG219" i="1"/>
  <c r="BC55" i="8"/>
  <c r="BC573" i="5" s="1"/>
  <c r="AS229" i="1"/>
  <c r="AP15" i="8"/>
  <c r="AP498" i="5" s="1"/>
  <c r="AF233" i="1"/>
  <c r="BF110" i="8"/>
  <c r="BF1117" i="5" s="1"/>
  <c r="AU419" i="1"/>
  <c r="T111" i="8"/>
  <c r="T1118" i="5" s="1"/>
  <c r="T1122" i="5" s="1"/>
  <c r="I420" i="1"/>
  <c r="H407" i="1"/>
  <c r="S100" i="8"/>
  <c r="S897" i="5" s="1"/>
  <c r="S901" i="5" s="1"/>
  <c r="U422" i="1"/>
  <c r="AF113" i="8"/>
  <c r="AF1152" i="5" s="1"/>
  <c r="AF1156" i="5" s="1"/>
  <c r="S99" i="8"/>
  <c r="S896" i="5" s="1"/>
  <c r="H406" i="1"/>
  <c r="FW24" i="7"/>
  <c r="DR24" i="7"/>
  <c r="O158" i="13" s="1"/>
  <c r="CH27" i="7"/>
  <c r="EB158" i="10"/>
  <c r="DO152" i="7"/>
  <c r="K229" i="15" s="1"/>
  <c r="BG27" i="7"/>
  <c r="BE213" i="1"/>
  <c r="BO31" i="8"/>
  <c r="BO529" i="5" s="1"/>
  <c r="AE15" i="8"/>
  <c r="AE498" i="5" s="1"/>
  <c r="AE502" i="5" s="1"/>
  <c r="U233" i="1"/>
  <c r="U234" i="1"/>
  <c r="AE34" i="8"/>
  <c r="AE532" i="5" s="1"/>
  <c r="AE537" i="5" s="1"/>
  <c r="H214" i="1"/>
  <c r="R42" i="8"/>
  <c r="R550" i="5" s="1"/>
  <c r="BO43" i="8"/>
  <c r="BO551" i="5" s="1"/>
  <c r="BE221" i="1"/>
  <c r="G215" i="1"/>
  <c r="Q53" i="8"/>
  <c r="Q571" i="5" s="1"/>
  <c r="R213" i="1"/>
  <c r="AB31" i="8"/>
  <c r="AP213" i="1"/>
  <c r="AZ31" i="8"/>
  <c r="AZ529" i="5" s="1"/>
  <c r="AP219" i="1"/>
  <c r="AZ23" i="8"/>
  <c r="AZ515" i="5" s="1"/>
  <c r="R221" i="1"/>
  <c r="AB43" i="8"/>
  <c r="AB551" i="5" s="1"/>
  <c r="F222" i="1"/>
  <c r="P54" i="8"/>
  <c r="P572" i="5" s="1"/>
  <c r="BC226" i="1"/>
  <c r="BM14" i="8"/>
  <c r="BB227" i="1"/>
  <c r="BL33" i="8"/>
  <c r="BL531" i="5" s="1"/>
  <c r="BB228" i="1"/>
  <c r="BL44" i="8"/>
  <c r="BL552" i="5" s="1"/>
  <c r="BB229" i="1"/>
  <c r="BL55" i="8"/>
  <c r="BL573" i="5" s="1"/>
  <c r="H234" i="1"/>
  <c r="R34" i="8"/>
  <c r="R532" i="5" s="1"/>
  <c r="R537" i="5" s="1"/>
  <c r="AD235" i="1"/>
  <c r="AN45" i="8"/>
  <c r="AN553" i="5" s="1"/>
  <c r="AP235" i="1"/>
  <c r="AZ45" i="8"/>
  <c r="AZ553" i="5" s="1"/>
  <c r="AS421" i="1"/>
  <c r="J426" i="1"/>
  <c r="U117" i="8"/>
  <c r="U1235" i="5" s="1"/>
  <c r="U1239" i="5" s="1"/>
  <c r="H235" i="1"/>
  <c r="R45" i="8"/>
  <c r="R553" i="5" s="1"/>
  <c r="R558" i="5" s="1"/>
  <c r="G226" i="1"/>
  <c r="Q14" i="8"/>
  <c r="BP132" i="8"/>
  <c r="AQ112" i="8"/>
  <c r="AQ1151" i="5" s="1"/>
  <c r="BH421" i="1"/>
  <c r="BS112" i="8"/>
  <c r="BS1151" i="5" s="1"/>
  <c r="R212" i="1"/>
  <c r="AB13" i="8"/>
  <c r="AB496" i="5" s="1"/>
  <c r="AD212" i="1"/>
  <c r="AN13" i="8"/>
  <c r="AN496" i="5" s="1"/>
  <c r="F219" i="1"/>
  <c r="P23" i="8"/>
  <c r="P515" i="5" s="1"/>
  <c r="BB219" i="1"/>
  <c r="BL23" i="8"/>
  <c r="BL515" i="5" s="1"/>
  <c r="AD221" i="1"/>
  <c r="AN43" i="8"/>
  <c r="AN551" i="5" s="1"/>
  <c r="R226" i="1"/>
  <c r="AB14" i="8"/>
  <c r="AB497" i="5" s="1"/>
  <c r="R227" i="1"/>
  <c r="AB33" i="8"/>
  <c r="R229" i="1"/>
  <c r="AB55" i="8"/>
  <c r="AB573" i="5" s="1"/>
  <c r="AP236" i="1"/>
  <c r="AZ56" i="8"/>
  <c r="AZ574" i="5" s="1"/>
  <c r="BB236" i="1"/>
  <c r="BL56" i="8"/>
  <c r="BL574" i="5" s="1"/>
  <c r="G418" i="1"/>
  <c r="R109" i="8"/>
  <c r="R1085" i="5" s="1"/>
  <c r="R1089" i="5" s="1"/>
  <c r="BE134" i="8"/>
  <c r="X419" i="1"/>
  <c r="AI110" i="8"/>
  <c r="AI1117" i="5" s="1"/>
  <c r="AG112" i="8"/>
  <c r="AG1151" i="5" s="1"/>
  <c r="T214" i="1"/>
  <c r="AD42" i="8"/>
  <c r="AR222" i="1"/>
  <c r="BB54" i="8"/>
  <c r="BB572" i="5" s="1"/>
  <c r="AF234" i="1"/>
  <c r="AP34" i="8"/>
  <c r="AP532" i="5" s="1"/>
  <c r="AF112" i="8"/>
  <c r="AF1151" i="5" s="1"/>
  <c r="BQ132" i="8"/>
  <c r="AR234" i="1"/>
  <c r="AR226" i="1"/>
  <c r="BB14" i="8"/>
  <c r="BB497" i="5" s="1"/>
  <c r="AF214" i="1"/>
  <c r="AP42" i="8"/>
  <c r="AP550" i="5" s="1"/>
  <c r="S222" i="1"/>
  <c r="AC54" i="8"/>
  <c r="G212" i="1"/>
  <c r="Q13" i="8"/>
  <c r="Q496" i="5" s="1"/>
  <c r="AE226" i="1"/>
  <c r="AO14" i="8"/>
  <c r="G220" i="1"/>
  <c r="I419" i="1"/>
  <c r="T110" i="8"/>
  <c r="T1117" i="5" s="1"/>
  <c r="AE112" i="8"/>
  <c r="AE1151" i="5" s="1"/>
  <c r="AF422" i="1"/>
  <c r="V423" i="1"/>
  <c r="AG114" i="8"/>
  <c r="AG440" i="1"/>
  <c r="AR132" i="8"/>
  <c r="AR420" i="1"/>
  <c r="BC111" i="8"/>
  <c r="BC1118" i="5" s="1"/>
  <c r="BC1122" i="5" s="1"/>
  <c r="AF420" i="1"/>
  <c r="AQ111" i="8"/>
  <c r="AQ1118" i="5" s="1"/>
  <c r="AQ1122" i="5" s="1"/>
  <c r="H411" i="1"/>
  <c r="S104" i="8"/>
  <c r="S979" i="5" s="1"/>
  <c r="S983" i="5" s="1"/>
  <c r="H423" i="1"/>
  <c r="S114" i="8"/>
  <c r="R97" i="8"/>
  <c r="R862" i="5" s="1"/>
  <c r="AD110" i="8"/>
  <c r="AD1117" i="5" s="1"/>
  <c r="AB144" i="8"/>
  <c r="Q471" i="1"/>
  <c r="BM116" i="8"/>
  <c r="BB425" i="1"/>
  <c r="BM114" i="8"/>
  <c r="BB423" i="1"/>
  <c r="R418" i="1"/>
  <c r="AC109" i="8"/>
  <c r="AC1085" i="5" s="1"/>
  <c r="AC1089" i="5" s="1"/>
  <c r="BB442" i="1"/>
  <c r="BM134" i="8"/>
  <c r="P145" i="8"/>
  <c r="E472" i="1"/>
  <c r="AC141" i="8"/>
  <c r="AC1352" i="5" s="1"/>
  <c r="R470" i="1"/>
  <c r="BM141" i="8"/>
  <c r="BM1352" i="5" s="1"/>
  <c r="BB470" i="1"/>
  <c r="AZ145" i="8"/>
  <c r="AO472" i="1"/>
  <c r="E417" i="1"/>
  <c r="BB141" i="8"/>
  <c r="BB1352" i="5" s="1"/>
  <c r="AQ470" i="1"/>
  <c r="AN110" i="8"/>
  <c r="AN1117" i="5" s="1"/>
  <c r="AC419" i="1"/>
  <c r="P116" i="8"/>
  <c r="E425" i="1"/>
  <c r="AP440" i="1"/>
  <c r="BA132" i="8"/>
  <c r="R429" i="1"/>
  <c r="AC119" i="8"/>
  <c r="E440" i="1"/>
  <c r="P132" i="8"/>
  <c r="BL144" i="8"/>
  <c r="BA471" i="1"/>
  <c r="P103" i="8"/>
  <c r="E410" i="1"/>
  <c r="AZ115" i="8"/>
  <c r="AO424" i="1"/>
  <c r="R141" i="8"/>
  <c r="G470" i="1"/>
  <c r="Q144" i="8"/>
  <c r="F471" i="1"/>
  <c r="BL145" i="8"/>
  <c r="BA472" i="1"/>
  <c r="AC425" i="1"/>
  <c r="P115" i="8"/>
  <c r="E424" i="1"/>
  <c r="Q440" i="1"/>
  <c r="AN141" i="8"/>
  <c r="AN1352" i="5" s="1"/>
  <c r="AC470" i="1"/>
  <c r="E22" i="12"/>
  <c r="O64" i="6"/>
  <c r="I18" i="3"/>
  <c r="BM572" i="5"/>
  <c r="AF175" i="8"/>
  <c r="AF176" i="8" s="1"/>
  <c r="AF178" i="8" s="1"/>
  <c r="AF179" i="8" s="1"/>
  <c r="AF169" i="8"/>
  <c r="AN175" i="8"/>
  <c r="AN176" i="8" s="1"/>
  <c r="AN178" i="8" s="1"/>
  <c r="AN179" i="8" s="1"/>
  <c r="AN169" i="8"/>
  <c r="BD175" i="8"/>
  <c r="BD176" i="8" s="1"/>
  <c r="BD178" i="8" s="1"/>
  <c r="BD179" i="8" s="1"/>
  <c r="BD169" i="8"/>
  <c r="BD171" i="8" s="1"/>
  <c r="BD172" i="8" s="1"/>
  <c r="BT175" i="8"/>
  <c r="BT176" i="8" s="1"/>
  <c r="BT169" i="8"/>
  <c r="BT171" i="8" s="1"/>
  <c r="BT172" i="8" s="1"/>
  <c r="BS193" i="8"/>
  <c r="BG193" i="8"/>
  <c r="AU193" i="8"/>
  <c r="AI193" i="8"/>
  <c r="W193" i="8"/>
  <c r="W1582" i="5" s="1"/>
  <c r="K66" i="14" s="1"/>
  <c r="O20" i="3"/>
  <c r="O28" i="3"/>
  <c r="BM8" i="8"/>
  <c r="AN530" i="5"/>
  <c r="BW177" i="8"/>
  <c r="AT171" i="8"/>
  <c r="AT172" i="8" s="1"/>
  <c r="BR178" i="8"/>
  <c r="BR179" i="8" s="1"/>
  <c r="U193" i="8"/>
  <c r="U1582" i="5" s="1"/>
  <c r="I66" i="14" s="1"/>
  <c r="AG193" i="8"/>
  <c r="AS193" i="8"/>
  <c r="BE193" i="8"/>
  <c r="BP59" i="8"/>
  <c r="BQ51" i="8"/>
  <c r="BR51" i="8" s="1"/>
  <c r="AO315" i="4"/>
  <c r="EG162" i="10"/>
  <c r="F274" i="4"/>
  <c r="F289" i="4" s="1"/>
  <c r="AP371" i="5" s="1"/>
  <c r="AP486" i="5" s="1"/>
  <c r="T51" i="8"/>
  <c r="S59" i="8"/>
  <c r="W121" i="14"/>
  <c r="Q169" i="8"/>
  <c r="Q175" i="8"/>
  <c r="Q176" i="8" s="1"/>
  <c r="Q178" i="8" s="1"/>
  <c r="Q179" i="8" s="1"/>
  <c r="FQ24" i="7"/>
  <c r="BT24" i="7"/>
  <c r="EW185" i="7"/>
  <c r="AS230" i="15" s="1"/>
  <c r="GA24" i="7"/>
  <c r="EW27" i="7"/>
  <c r="EW152" i="7"/>
  <c r="AS229" i="15" s="1"/>
  <c r="W102" i="14"/>
  <c r="DN24" i="7"/>
  <c r="K158" i="13" s="1"/>
  <c r="Q100" i="14"/>
  <c r="Q98" i="14" s="1"/>
  <c r="C225" i="15"/>
  <c r="C114" i="17" s="1"/>
  <c r="CM24" i="7"/>
  <c r="CI24" i="7"/>
  <c r="Z121" i="14"/>
  <c r="BV24" i="7"/>
  <c r="AH40" i="8"/>
  <c r="K323" i="5"/>
  <c r="R121" i="14"/>
  <c r="DL152" i="7"/>
  <c r="H229" i="15" s="1"/>
  <c r="BE27" i="7"/>
  <c r="BF27" i="7" s="1"/>
  <c r="DW152" i="7"/>
  <c r="S229" i="15" s="1"/>
  <c r="J10" i="4"/>
  <c r="D10" i="4"/>
  <c r="I14" i="4"/>
  <c r="D14" i="4"/>
  <c r="E228" i="4"/>
  <c r="O228" i="4" s="1"/>
  <c r="E268" i="4"/>
  <c r="E283" i="4" s="1"/>
  <c r="AC331" i="5" s="1"/>
  <c r="J595" i="5"/>
  <c r="O125" i="4"/>
  <c r="H40" i="4"/>
  <c r="G40" i="4"/>
  <c r="E259" i="4"/>
  <c r="EF162" i="10" s="1"/>
  <c r="I40" i="4"/>
  <c r="C42" i="4"/>
  <c r="E40" i="4"/>
  <c r="N42" i="4"/>
  <c r="BB40" i="8"/>
  <c r="FP230" i="7"/>
  <c r="FP231" i="7" s="1"/>
  <c r="FP232" i="7" s="1"/>
  <c r="FS239" i="7" s="1"/>
  <c r="FP245" i="7" s="1"/>
  <c r="N1509" i="5"/>
  <c r="O1505" i="5" s="1"/>
  <c r="J297" i="4"/>
  <c r="O114" i="4"/>
  <c r="D40" i="4"/>
  <c r="O81" i="4"/>
  <c r="D297" i="4"/>
  <c r="E591" i="5" s="1"/>
  <c r="E595" i="5" s="1"/>
  <c r="BM48" i="8"/>
  <c r="O63" i="6"/>
  <c r="E21" i="12"/>
  <c r="C595" i="5"/>
  <c r="G42" i="7"/>
  <c r="G43" i="7" s="1"/>
  <c r="H10" i="4"/>
  <c r="E10" i="4"/>
  <c r="E15" i="4" s="1"/>
  <c r="BO59" i="8"/>
  <c r="DH24" i="7"/>
  <c r="E158" i="13" s="1"/>
  <c r="EG185" i="7"/>
  <c r="AC230" i="15" s="1"/>
  <c r="EY27" i="7"/>
  <c r="AU225" i="15" s="1"/>
  <c r="EM27" i="7"/>
  <c r="AI225" i="15" s="1"/>
  <c r="EG149" i="7"/>
  <c r="AD170" i="13" s="1"/>
  <c r="DH27" i="7"/>
  <c r="D225" i="15" s="1"/>
  <c r="CL24" i="7"/>
  <c r="BO48" i="8"/>
  <c r="EX215" i="7"/>
  <c r="J322" i="5"/>
  <c r="FP42" i="7"/>
  <c r="FP43" i="7" s="1"/>
  <c r="N10" i="4"/>
  <c r="F319" i="4"/>
  <c r="C319" i="4"/>
  <c r="AB48" i="8"/>
  <c r="S48" i="8"/>
  <c r="N786" i="5"/>
  <c r="GE24" i="7"/>
  <c r="Z102" i="14"/>
  <c r="Z98" i="14" s="1"/>
  <c r="DK24" i="7"/>
  <c r="H158" i="13" s="1"/>
  <c r="EF149" i="7"/>
  <c r="AC170" i="13" s="1"/>
  <c r="Y121" i="14"/>
  <c r="W232" i="15"/>
  <c r="DW158" i="10"/>
  <c r="C323" i="5"/>
  <c r="Q322" i="5"/>
  <c r="DQ152" i="7"/>
  <c r="M229" i="15" s="1"/>
  <c r="FQ41" i="7"/>
  <c r="L10" i="4"/>
  <c r="M10" i="4"/>
  <c r="M15" i="4" s="1"/>
  <c r="N14" i="4"/>
  <c r="K14" i="4"/>
  <c r="N40" i="4"/>
  <c r="N591" i="5"/>
  <c r="N595" i="5" s="1"/>
  <c r="O60" i="6"/>
  <c r="Q48" i="8"/>
  <c r="BW4" i="8"/>
  <c r="M121" i="14"/>
  <c r="J121" i="14"/>
  <c r="DV152" i="7"/>
  <c r="R229" i="15" s="1"/>
  <c r="BK24" i="7"/>
  <c r="O737" i="5"/>
  <c r="BE498" i="5"/>
  <c r="AO497" i="5"/>
  <c r="Q497" i="5"/>
  <c r="BM497" i="5"/>
  <c r="AC572" i="5"/>
  <c r="D159" i="8"/>
  <c r="E153" i="8"/>
  <c r="W175" i="8"/>
  <c r="W176" i="8" s="1"/>
  <c r="W178" i="8" s="1"/>
  <c r="W179" i="8" s="1"/>
  <c r="W169" i="8"/>
  <c r="W171" i="8" s="1"/>
  <c r="W172" i="8" s="1"/>
  <c r="AA175" i="8"/>
  <c r="AA176" i="8" s="1"/>
  <c r="AA169" i="8"/>
  <c r="AD169" i="8"/>
  <c r="AD171" i="8" s="1"/>
  <c r="AD172" i="8" s="1"/>
  <c r="AD175" i="8"/>
  <c r="AD176" i="8" s="1"/>
  <c r="AD178" i="8" s="1"/>
  <c r="AD179" i="8" s="1"/>
  <c r="AL175" i="8"/>
  <c r="AL176" i="8" s="1"/>
  <c r="AL169" i="8"/>
  <c r="AL171" i="8" s="1"/>
  <c r="AL172" i="8" s="1"/>
  <c r="AX169" i="8"/>
  <c r="AX171" i="8" s="1"/>
  <c r="AX172" i="8" s="1"/>
  <c r="AX175" i="8"/>
  <c r="AX176" i="8" s="1"/>
  <c r="AX178" i="8" s="1"/>
  <c r="AX179" i="8" s="1"/>
  <c r="AO571" i="5"/>
  <c r="BA572" i="5"/>
  <c r="AO573" i="5"/>
  <c r="BW47" i="8"/>
  <c r="C159" i="8"/>
  <c r="T175" i="8"/>
  <c r="T176" i="8" s="1"/>
  <c r="T178" i="8" s="1"/>
  <c r="T179" i="8" s="1"/>
  <c r="T169" i="8"/>
  <c r="AO572" i="5"/>
  <c r="AO498" i="5"/>
  <c r="BM550" i="5"/>
  <c r="AZ532" i="5"/>
  <c r="P531" i="5"/>
  <c r="AB530" i="5"/>
  <c r="AB529" i="5"/>
  <c r="AZ171" i="8"/>
  <c r="AZ172" i="8" s="1"/>
  <c r="BG171" i="8"/>
  <c r="BG172" i="8" s="1"/>
  <c r="U171" i="8"/>
  <c r="U172" i="8" s="1"/>
  <c r="BP532" i="5"/>
  <c r="R552" i="5"/>
  <c r="BA498" i="5"/>
  <c r="BA573" i="5"/>
  <c r="BA496" i="5"/>
  <c r="Q498" i="5"/>
  <c r="Q502" i="5" s="1"/>
  <c r="BM498" i="5"/>
  <c r="BA497" i="5"/>
  <c r="BL532" i="5"/>
  <c r="AN532" i="5"/>
  <c r="AZ531" i="5"/>
  <c r="P551" i="5"/>
  <c r="AB531" i="5"/>
  <c r="Q573" i="5"/>
  <c r="BJ175" i="8"/>
  <c r="BJ176" i="8" s="1"/>
  <c r="BJ178" i="8" s="1"/>
  <c r="BJ179" i="8" s="1"/>
  <c r="AK171" i="8"/>
  <c r="AK172" i="8" s="1"/>
  <c r="BE171" i="8"/>
  <c r="BE172" i="8" s="1"/>
  <c r="X225" i="15"/>
  <c r="EC27" i="7"/>
  <c r="Y225" i="15" s="1"/>
  <c r="DT245" i="7"/>
  <c r="S140" i="14"/>
  <c r="S137" i="14" s="1"/>
  <c r="AM59" i="8"/>
  <c r="AM48" i="8"/>
  <c r="G33" i="9"/>
  <c r="H33" i="9" s="1"/>
  <c r="AM330" i="5"/>
  <c r="AN330" i="5" s="1"/>
  <c r="AO330" i="5" s="1"/>
  <c r="N93" i="6"/>
  <c r="E53" i="12"/>
  <c r="FH27" i="7"/>
  <c r="BD225" i="15" s="1"/>
  <c r="FG27" i="7"/>
  <c r="BC225" i="15" s="1"/>
  <c r="FH24" i="7"/>
  <c r="BE158" i="13" s="1"/>
  <c r="FE27" i="7"/>
  <c r="BA225" i="15" s="1"/>
  <c r="FC27" i="7"/>
  <c r="EZ27" i="7"/>
  <c r="FA27" i="7" s="1"/>
  <c r="AW225" i="15" s="1"/>
  <c r="EN27" i="7"/>
  <c r="AC98" i="14"/>
  <c r="EE149" i="7"/>
  <c r="AB170" i="13" s="1"/>
  <c r="DW27" i="7"/>
  <c r="S225" i="15" s="1"/>
  <c r="EN152" i="7"/>
  <c r="AJ229" i="15" s="1"/>
  <c r="EP152" i="7"/>
  <c r="AL229" i="15" s="1"/>
  <c r="AK121" i="14"/>
  <c r="DT24" i="7"/>
  <c r="Q158" i="13" s="1"/>
  <c r="EK149" i="7"/>
  <c r="AH170" i="13" s="1"/>
  <c r="CX24" i="7"/>
  <c r="F75" i="6" s="1"/>
  <c r="F74" i="6" s="1"/>
  <c r="DF149" i="7"/>
  <c r="N84" i="6" s="1"/>
  <c r="O84" i="6" s="1"/>
  <c r="K24" i="4"/>
  <c r="K25" i="4" s="1"/>
  <c r="R59" i="8"/>
  <c r="DU245" i="7"/>
  <c r="O95" i="6"/>
  <c r="F323" i="5"/>
  <c r="F322" i="5"/>
  <c r="DO185" i="7"/>
  <c r="L130" i="14"/>
  <c r="L127" i="14" s="1"/>
  <c r="AY59" i="8"/>
  <c r="AY48" i="8"/>
  <c r="BD98" i="14"/>
  <c r="AB140" i="14"/>
  <c r="AB137" i="14" s="1"/>
  <c r="EC245" i="7"/>
  <c r="Y232" i="15" s="1"/>
  <c r="EM24" i="7"/>
  <c r="AJ158" i="13" s="1"/>
  <c r="AM121" i="14"/>
  <c r="T102" i="14"/>
  <c r="T98" i="14" s="1"/>
  <c r="AJ121" i="14"/>
  <c r="CQ27" i="7"/>
  <c r="DZ185" i="7"/>
  <c r="V230" i="15" s="1"/>
  <c r="L121" i="14"/>
  <c r="O323" i="5"/>
  <c r="O322" i="5"/>
  <c r="BW2" i="8"/>
  <c r="N29" i="6"/>
  <c r="BW787" i="5"/>
  <c r="DK152" i="7"/>
  <c r="G229" i="15" s="1"/>
  <c r="DJ152" i="7"/>
  <c r="F229" i="15" s="1"/>
  <c r="DS152" i="7"/>
  <c r="O229" i="15" s="1"/>
  <c r="DR152" i="7"/>
  <c r="N229" i="15" s="1"/>
  <c r="DH149" i="7"/>
  <c r="E170" i="13" s="1"/>
  <c r="DG149" i="7"/>
  <c r="D170" i="13" s="1"/>
  <c r="DF152" i="7"/>
  <c r="N85" i="6" s="1"/>
  <c r="O85" i="6" s="1"/>
  <c r="C125" i="14"/>
  <c r="C121" i="14" s="1"/>
  <c r="DG152" i="7"/>
  <c r="H123" i="14"/>
  <c r="H121" i="14" s="1"/>
  <c r="DJ149" i="7"/>
  <c r="G170" i="13" s="1"/>
  <c r="DK149" i="7"/>
  <c r="H170" i="13" s="1"/>
  <c r="DG146" i="7"/>
  <c r="F56" i="7"/>
  <c r="G56" i="7"/>
  <c r="C56" i="7"/>
  <c r="C57" i="7" s="1"/>
  <c r="D56" i="7"/>
  <c r="H56" i="7"/>
  <c r="U50" i="7"/>
  <c r="J56" i="7" s="1"/>
  <c r="BK27" i="7"/>
  <c r="BL27" i="7" s="1"/>
  <c r="BM27" i="7"/>
  <c r="BJ27" i="7"/>
  <c r="I24" i="4"/>
  <c r="E24" i="4"/>
  <c r="H24" i="4"/>
  <c r="N24" i="4"/>
  <c r="J24" i="4"/>
  <c r="J25" i="4" s="1"/>
  <c r="C19" i="3"/>
  <c r="D19" i="3" s="1"/>
  <c r="O93" i="4" s="1"/>
  <c r="DV161" i="10"/>
  <c r="G268" i="4"/>
  <c r="G283" i="4" s="1"/>
  <c r="AE331" i="5" s="1"/>
  <c r="DR161" i="10"/>
  <c r="C268" i="4"/>
  <c r="C283" i="4" s="1"/>
  <c r="AA331" i="5" s="1"/>
  <c r="D44" i="4"/>
  <c r="I44" i="4"/>
  <c r="E44" i="4"/>
  <c r="C36" i="3"/>
  <c r="D36" i="3" s="1"/>
  <c r="C44" i="4"/>
  <c r="C45" i="4" s="1"/>
  <c r="L44" i="4"/>
  <c r="M44" i="4"/>
  <c r="J44" i="4"/>
  <c r="E156" i="8"/>
  <c r="F150" i="8"/>
  <c r="AQ40" i="8"/>
  <c r="AP48" i="8"/>
  <c r="FT27" i="7"/>
  <c r="FK24" i="7"/>
  <c r="BH158" i="13" s="1"/>
  <c r="BG102" i="14"/>
  <c r="BA102" i="14"/>
  <c r="EX24" i="7"/>
  <c r="AU158" i="13" s="1"/>
  <c r="AR98" i="14"/>
  <c r="EQ152" i="7"/>
  <c r="AM229" i="15" s="1"/>
  <c r="DJ27" i="7"/>
  <c r="FU24" i="7"/>
  <c r="AW125" i="14"/>
  <c r="EV27" i="7"/>
  <c r="AR225" i="15" s="1"/>
  <c r="ET27" i="7"/>
  <c r="ET152" i="7"/>
  <c r="AP229" i="15" s="1"/>
  <c r="EP149" i="7"/>
  <c r="AM170" i="13" s="1"/>
  <c r="ED27" i="7"/>
  <c r="Z225" i="15" s="1"/>
  <c r="AN121" i="14"/>
  <c r="DY27" i="7"/>
  <c r="AL125" i="14"/>
  <c r="EM152" i="7"/>
  <c r="AI229" i="15" s="1"/>
  <c r="I225" i="15"/>
  <c r="DI27" i="7"/>
  <c r="E225" i="15" s="1"/>
  <c r="DC27" i="7"/>
  <c r="EC149" i="7"/>
  <c r="Z170" i="13" s="1"/>
  <c r="X125" i="14"/>
  <c r="X121" i="14" s="1"/>
  <c r="BW24" i="7"/>
  <c r="FJ185" i="7"/>
  <c r="BF230" i="15" s="1"/>
  <c r="BU24" i="7"/>
  <c r="I216" i="4"/>
  <c r="I238" i="4" s="1"/>
  <c r="AG285" i="5" s="1"/>
  <c r="S125" i="14"/>
  <c r="S121" i="14" s="1"/>
  <c r="G125" i="14"/>
  <c r="G121" i="14" s="1"/>
  <c r="F24" i="4"/>
  <c r="F25" i="4" s="1"/>
  <c r="D322" i="5"/>
  <c r="D323" i="5"/>
  <c r="Q125" i="14"/>
  <c r="Q121" i="14" s="1"/>
  <c r="DT152" i="7"/>
  <c r="P229" i="15" s="1"/>
  <c r="DU152" i="7"/>
  <c r="Q229" i="15" s="1"/>
  <c r="DI149" i="7"/>
  <c r="F170" i="13" s="1"/>
  <c r="M42" i="4"/>
  <c r="F42" i="4"/>
  <c r="K42" i="4"/>
  <c r="I42" i="4"/>
  <c r="I45" i="4" s="1"/>
  <c r="D42" i="4"/>
  <c r="L42" i="4"/>
  <c r="E42" i="4"/>
  <c r="J42" i="4"/>
  <c r="G42" i="4"/>
  <c r="H591" i="5"/>
  <c r="G319" i="4"/>
  <c r="BF140" i="14"/>
  <c r="BF137" i="14" s="1"/>
  <c r="FH245" i="7"/>
  <c r="FI245" i="7" s="1"/>
  <c r="BE232" i="15" s="1"/>
  <c r="S1117" i="5"/>
  <c r="S1235" i="5"/>
  <c r="S1239" i="5" s="1"/>
  <c r="DT185" i="7"/>
  <c r="P230" i="15" s="1"/>
  <c r="F193" i="4"/>
  <c r="J193" i="4"/>
  <c r="L193" i="4"/>
  <c r="L216" i="4" s="1"/>
  <c r="L238" i="4" s="1"/>
  <c r="AJ285" i="5" s="1"/>
  <c r="E22" i="4"/>
  <c r="E25" i="4" s="1"/>
  <c r="H22" i="4"/>
  <c r="C22" i="4"/>
  <c r="I319" i="4"/>
  <c r="K121" i="14"/>
  <c r="N323" i="5"/>
  <c r="N322" i="5"/>
  <c r="I121" i="14"/>
  <c r="C11" i="3"/>
  <c r="D11" i="3" s="1"/>
  <c r="O82" i="4" s="1"/>
  <c r="G14" i="4"/>
  <c r="J14" i="4"/>
  <c r="J15" i="4" s="1"/>
  <c r="BL59" i="8"/>
  <c r="BL48" i="8"/>
  <c r="AA59" i="8"/>
  <c r="AA48" i="8"/>
  <c r="DX215" i="7"/>
  <c r="Y135" i="14"/>
  <c r="Y132" i="14" s="1"/>
  <c r="S1152" i="5"/>
  <c r="S1156" i="5" s="1"/>
  <c r="O150" i="4"/>
  <c r="E121" i="14"/>
  <c r="O121" i="14"/>
  <c r="P121" i="14"/>
  <c r="DX152" i="7"/>
  <c r="T229" i="15" s="1"/>
  <c r="EO215" i="7"/>
  <c r="AK231" i="15" s="1"/>
  <c r="BQ59" i="8"/>
  <c r="W148" i="15"/>
  <c r="K148" i="15"/>
  <c r="BO171" i="8"/>
  <c r="BO172" i="8" s="1"/>
  <c r="BB169" i="8"/>
  <c r="BB171" i="8" s="1"/>
  <c r="BB172" i="8" s="1"/>
  <c r="BB175" i="8"/>
  <c r="BB176" i="8" s="1"/>
  <c r="BM169" i="8"/>
  <c r="BM171" i="8" s="1"/>
  <c r="BM172" i="8" s="1"/>
  <c r="BM175" i="8"/>
  <c r="BM176" i="8" s="1"/>
  <c r="BM178" i="8" s="1"/>
  <c r="BM179" i="8" s="1"/>
  <c r="E27" i="12"/>
  <c r="O69" i="6"/>
  <c r="AE175" i="8"/>
  <c r="AE176" i="8" s="1"/>
  <c r="AE178" i="8" s="1"/>
  <c r="AE179" i="8" s="1"/>
  <c r="AE169" i="8"/>
  <c r="AI175" i="8"/>
  <c r="AI176" i="8" s="1"/>
  <c r="AI169" i="8"/>
  <c r="AI171" i="8" s="1"/>
  <c r="AI172" i="8" s="1"/>
  <c r="AU175" i="8"/>
  <c r="AU176" i="8" s="1"/>
  <c r="AU178" i="8" s="1"/>
  <c r="AU179" i="8" s="1"/>
  <c r="AU169" i="8"/>
  <c r="AU171" i="8" s="1"/>
  <c r="AU172" i="8" s="1"/>
  <c r="AR175" i="8"/>
  <c r="AR176" i="8" s="1"/>
  <c r="AR178" i="8" s="1"/>
  <c r="AR179" i="8" s="1"/>
  <c r="AR169" i="8"/>
  <c r="AR171" i="8" s="1"/>
  <c r="AR172" i="8" s="1"/>
  <c r="BH169" i="8"/>
  <c r="BH171" i="8" s="1"/>
  <c r="BH172" i="8" s="1"/>
  <c r="BH175" i="8"/>
  <c r="BH176" i="8" s="1"/>
  <c r="BH178" i="8" s="1"/>
  <c r="BH179" i="8" s="1"/>
  <c r="BU169" i="8"/>
  <c r="BU175" i="8"/>
  <c r="BU176" i="8" s="1"/>
  <c r="BU178" i="8" s="1"/>
  <c r="BU179" i="8" s="1"/>
  <c r="BC171" i="8"/>
  <c r="BC172" i="8" s="1"/>
  <c r="AO169" i="8"/>
  <c r="AO175" i="8"/>
  <c r="AO176" i="8" s="1"/>
  <c r="AO178" i="8" s="1"/>
  <c r="AO179" i="8" s="1"/>
  <c r="BP175" i="8"/>
  <c r="BP176" i="8" s="1"/>
  <c r="BP178" i="8" s="1"/>
  <c r="BP179" i="8" s="1"/>
  <c r="BP169" i="8"/>
  <c r="BP171" i="8" s="1"/>
  <c r="BP172" i="8" s="1"/>
  <c r="V175" i="8"/>
  <c r="V176" i="8" s="1"/>
  <c r="AM171" i="8"/>
  <c r="AM172" i="8" s="1"/>
  <c r="BW170" i="8"/>
  <c r="AP171" i="8"/>
  <c r="AP172" i="8" s="1"/>
  <c r="AS169" i="8"/>
  <c r="BW193" i="8"/>
  <c r="L28" i="3"/>
  <c r="BK498" i="5"/>
  <c r="E23" i="12"/>
  <c r="P1592" i="5"/>
  <c r="P148" i="15"/>
  <c r="T148" i="15"/>
  <c r="X148" i="15"/>
  <c r="D148" i="15"/>
  <c r="H148" i="15"/>
  <c r="L148" i="15"/>
  <c r="I148" i="15"/>
  <c r="AF171" i="8"/>
  <c r="AF172" i="8" s="1"/>
  <c r="T171" i="8"/>
  <c r="T172" i="8" s="1"/>
  <c r="BR171" i="8"/>
  <c r="BR172" i="8" s="1"/>
  <c r="AK175" i="8"/>
  <c r="AK176" i="8" s="1"/>
  <c r="AK178" i="8" s="1"/>
  <c r="AK179" i="8" s="1"/>
  <c r="AB175" i="8"/>
  <c r="AB176" i="8" s="1"/>
  <c r="AB178" i="8" s="1"/>
  <c r="AB179" i="8" s="1"/>
  <c r="AQ178" i="8"/>
  <c r="AQ179" i="8" s="1"/>
  <c r="AC515" i="5"/>
  <c r="BW161" i="8"/>
  <c r="F148" i="15"/>
  <c r="J148" i="15"/>
  <c r="R148" i="15"/>
  <c r="C123" i="17"/>
  <c r="BW779" i="5"/>
  <c r="BV171" i="8"/>
  <c r="BV172" i="8" s="1"/>
  <c r="Z171" i="8"/>
  <c r="Z172" i="8" s="1"/>
  <c r="AN171" i="8"/>
  <c r="AN172" i="8" s="1"/>
  <c r="AC171" i="8"/>
  <c r="AC172" i="8" s="1"/>
  <c r="S171" i="8"/>
  <c r="S172" i="8" s="1"/>
  <c r="V171" i="8"/>
  <c r="V172" i="8" s="1"/>
  <c r="AB171" i="8"/>
  <c r="AB172" i="8" s="1"/>
  <c r="BA171" i="8"/>
  <c r="BA172" i="8" s="1"/>
  <c r="BJ171" i="8"/>
  <c r="BJ172" i="8" s="1"/>
  <c r="BS178" i="8"/>
  <c r="BS179" i="8" s="1"/>
  <c r="FJ27" i="7"/>
  <c r="BF225" i="15" s="1"/>
  <c r="BE225" i="15"/>
  <c r="AI98" i="14"/>
  <c r="FV24" i="7"/>
  <c r="FL24" i="7"/>
  <c r="BI158" i="13" s="1"/>
  <c r="EQ27" i="7"/>
  <c r="DS24" i="7"/>
  <c r="P158" i="13" s="1"/>
  <c r="AE123" i="14"/>
  <c r="AE121" i="14" s="1"/>
  <c r="DV149" i="7"/>
  <c r="S170" i="13" s="1"/>
  <c r="ED152" i="7"/>
  <c r="Z229" i="15" s="1"/>
  <c r="DS149" i="7"/>
  <c r="P170" i="13" s="1"/>
  <c r="O27" i="6"/>
  <c r="C33" i="12"/>
  <c r="BD24" i="7"/>
  <c r="BE24" i="7"/>
  <c r="BF24" i="7"/>
  <c r="BE22" i="7"/>
  <c r="BD25" i="7"/>
  <c r="BI24" i="7"/>
  <c r="BR24" i="7"/>
  <c r="BJ24" i="7"/>
  <c r="BG24" i="7"/>
  <c r="BL24" i="7"/>
  <c r="BP24" i="7"/>
  <c r="BQ24" i="7"/>
  <c r="BH24" i="7"/>
  <c r="BN24" i="7"/>
  <c r="E59" i="7"/>
  <c r="F59" i="7" s="1"/>
  <c r="G59" i="7" s="1"/>
  <c r="H59" i="7" s="1"/>
  <c r="D61" i="7"/>
  <c r="T123" i="14"/>
  <c r="T121" i="14" s="1"/>
  <c r="DL149" i="7"/>
  <c r="I170" i="13" s="1"/>
  <c r="DN149" i="7"/>
  <c r="K170" i="13" s="1"/>
  <c r="DW149" i="7"/>
  <c r="T170" i="13" s="1"/>
  <c r="DM149" i="7"/>
  <c r="J170" i="13" s="1"/>
  <c r="AF51" i="8"/>
  <c r="AE59" i="8"/>
  <c r="BB51" i="8"/>
  <c r="BA59" i="8"/>
  <c r="EK27" i="7"/>
  <c r="FT24" i="7"/>
  <c r="FS24" i="7"/>
  <c r="FR24" i="7"/>
  <c r="FN24" i="7"/>
  <c r="BK158" i="13" s="1"/>
  <c r="FP24" i="7"/>
  <c r="FJ24" i="7"/>
  <c r="BG158" i="13" s="1"/>
  <c r="AQ121" i="14"/>
  <c r="DU24" i="7"/>
  <c r="R158" i="13" s="1"/>
  <c r="W98" i="14"/>
  <c r="DP24" i="7"/>
  <c r="M158" i="13" s="1"/>
  <c r="DM24" i="7"/>
  <c r="J158" i="13" s="1"/>
  <c r="DS27" i="7"/>
  <c r="DZ149" i="7"/>
  <c r="W170" i="13" s="1"/>
  <c r="FM24" i="7"/>
  <c r="BJ158" i="13" s="1"/>
  <c r="FI24" i="7"/>
  <c r="BF158" i="13" s="1"/>
  <c r="FQ27" i="7"/>
  <c r="FE24" i="7"/>
  <c r="BB158" i="13" s="1"/>
  <c r="FA149" i="7"/>
  <c r="AX170" i="13" s="1"/>
  <c r="BG100" i="14"/>
  <c r="BG98" i="14" s="1"/>
  <c r="ES27" i="7"/>
  <c r="AO225" i="15" s="1"/>
  <c r="EL24" i="7"/>
  <c r="AI158" i="13" s="1"/>
  <c r="EJ24" i="7"/>
  <c r="AG158" i="13" s="1"/>
  <c r="AO102" i="14"/>
  <c r="AO98" i="14" s="1"/>
  <c r="AL100" i="14"/>
  <c r="EJ27" i="7"/>
  <c r="AF225" i="15" s="1"/>
  <c r="EE27" i="7"/>
  <c r="EG27" i="7"/>
  <c r="AC225" i="15" s="1"/>
  <c r="DW24" i="7"/>
  <c r="T158" i="13" s="1"/>
  <c r="DQ24" i="7"/>
  <c r="N158" i="13" s="1"/>
  <c r="DJ24" i="7"/>
  <c r="G158" i="13" s="1"/>
  <c r="EA149" i="7"/>
  <c r="X170" i="13" s="1"/>
  <c r="AH123" i="14"/>
  <c r="AH121" i="14" s="1"/>
  <c r="AI121" i="14"/>
  <c r="DX149" i="7"/>
  <c r="U170" i="13" s="1"/>
  <c r="CR24" i="7"/>
  <c r="DU149" i="7"/>
  <c r="R170" i="13" s="1"/>
  <c r="DT149" i="7"/>
  <c r="Q170" i="13" s="1"/>
  <c r="CO27" i="7"/>
  <c r="CP27" i="7" s="1"/>
  <c r="H42" i="7"/>
  <c r="H43" i="7" s="1"/>
  <c r="I41" i="7"/>
  <c r="I42" i="7" s="1"/>
  <c r="I43" i="7" s="1"/>
  <c r="BO24" i="7"/>
  <c r="AT231" i="15"/>
  <c r="EY215" i="7"/>
  <c r="DV185" i="7"/>
  <c r="R230" i="15" s="1"/>
  <c r="R130" i="14"/>
  <c r="R127" i="14" s="1"/>
  <c r="BD130" i="14"/>
  <c r="BD127" i="14" s="1"/>
  <c r="FH185" i="7"/>
  <c r="BD230" i="15" s="1"/>
  <c r="BB130" i="14"/>
  <c r="BB127" i="14" s="1"/>
  <c r="FE185" i="7"/>
  <c r="BA230" i="15" s="1"/>
  <c r="EK245" i="7"/>
  <c r="AG232" i="15" s="1"/>
  <c r="AF232" i="15"/>
  <c r="AH130" i="14"/>
  <c r="AH127" i="14" s="1"/>
  <c r="EK185" i="7"/>
  <c r="AG230" i="15" s="1"/>
  <c r="FO185" i="7"/>
  <c r="EC215" i="7"/>
  <c r="Y231" i="15" s="1"/>
  <c r="ED215" i="7"/>
  <c r="Z231" i="15" s="1"/>
  <c r="FF24" i="7"/>
  <c r="BC158" i="13" s="1"/>
  <c r="CW27" i="7"/>
  <c r="CU27" i="7"/>
  <c r="CV27" i="7" s="1"/>
  <c r="DY245" i="7"/>
  <c r="U232" i="15" s="1"/>
  <c r="T232" i="15"/>
  <c r="FO24" i="7"/>
  <c r="FG24" i="7"/>
  <c r="BD158" i="13" s="1"/>
  <c r="FB24" i="7"/>
  <c r="AY158" i="13" s="1"/>
  <c r="EZ24" i="7"/>
  <c r="AW158" i="13" s="1"/>
  <c r="FA24" i="7"/>
  <c r="AX158" i="13" s="1"/>
  <c r="AL102" i="14"/>
  <c r="AR121" i="14"/>
  <c r="DV24" i="7"/>
  <c r="S158" i="13" s="1"/>
  <c r="ED149" i="7"/>
  <c r="AA170" i="13" s="1"/>
  <c r="DL24" i="7"/>
  <c r="I158" i="13" s="1"/>
  <c r="DO24" i="7"/>
  <c r="L158" i="13" s="1"/>
  <c r="DI24" i="7"/>
  <c r="F158" i="13" s="1"/>
  <c r="E159" i="13"/>
  <c r="F159" i="13" s="1"/>
  <c r="CK24" i="7"/>
  <c r="CJ24" i="7"/>
  <c r="EL185" i="7"/>
  <c r="AH230" i="15" s="1"/>
  <c r="E43" i="12"/>
  <c r="T59" i="8"/>
  <c r="U51" i="8"/>
  <c r="U59" i="8" s="1"/>
  <c r="EV185" i="7"/>
  <c r="AR230" i="15" s="1"/>
  <c r="AR130" i="14"/>
  <c r="AR127" i="14" s="1"/>
  <c r="X130" i="14"/>
  <c r="X127" i="14" s="1"/>
  <c r="EB185" i="7"/>
  <c r="X230" i="15" s="1"/>
  <c r="L25" i="4"/>
  <c r="BY24" i="7"/>
  <c r="FP185" i="7"/>
  <c r="AU130" i="14"/>
  <c r="AU127" i="14" s="1"/>
  <c r="EY185" i="7"/>
  <c r="AU230" i="15" s="1"/>
  <c r="M56" i="7"/>
  <c r="N56" i="7"/>
  <c r="F121" i="14"/>
  <c r="D12" i="4"/>
  <c r="D15" i="4" s="1"/>
  <c r="L319" i="4"/>
  <c r="EE152" i="7"/>
  <c r="AA229" i="15" s="1"/>
  <c r="E143" i="13"/>
  <c r="D40" i="17" s="1"/>
  <c r="CF24" i="7"/>
  <c r="CE24" i="7"/>
  <c r="CG24" i="7"/>
  <c r="BZ24" i="7"/>
  <c r="ET215" i="7"/>
  <c r="AP231" i="15" s="1"/>
  <c r="BX24" i="7"/>
  <c r="DO149" i="7"/>
  <c r="L170" i="13" s="1"/>
  <c r="EH185" i="7"/>
  <c r="AD230" i="15" s="1"/>
  <c r="AD130" i="14"/>
  <c r="AD127" i="14" s="1"/>
  <c r="BD232" i="15"/>
  <c r="FO245" i="7"/>
  <c r="G322" i="5"/>
  <c r="FQ42" i="7"/>
  <c r="FQ43" i="7" s="1"/>
  <c r="FQ230" i="7"/>
  <c r="FQ231" i="7" s="1"/>
  <c r="FQ232" i="7" s="1"/>
  <c r="O116" i="4"/>
  <c r="AO59" i="8"/>
  <c r="AO48" i="8"/>
  <c r="DY185" i="7"/>
  <c r="U230" i="15" s="1"/>
  <c r="DX185" i="7"/>
  <c r="T230" i="15" s="1"/>
  <c r="AA130" i="14"/>
  <c r="AA127" i="14" s="1"/>
  <c r="EE185" i="7"/>
  <c r="AA230" i="15" s="1"/>
  <c r="E54" i="7"/>
  <c r="D57" i="7"/>
  <c r="BY27" i="7"/>
  <c r="BV27" i="7"/>
  <c r="I12" i="4"/>
  <c r="H12" i="4"/>
  <c r="H15" i="4" s="1"/>
  <c r="N12" i="4"/>
  <c r="N15" i="4" s="1"/>
  <c r="C12" i="4"/>
  <c r="L12" i="4"/>
  <c r="L15" i="4" s="1"/>
  <c r="DW161" i="10"/>
  <c r="H268" i="4"/>
  <c r="H283" i="4" s="1"/>
  <c r="AF331" i="5" s="1"/>
  <c r="H229" i="4"/>
  <c r="O207" i="4"/>
  <c r="D319" i="4"/>
  <c r="FB215" i="7"/>
  <c r="BC135" i="14"/>
  <c r="BC132" i="14" s="1"/>
  <c r="V140" i="14"/>
  <c r="V137" i="14" s="1"/>
  <c r="DZ245" i="7"/>
  <c r="V232" i="15" s="1"/>
  <c r="DW245" i="7"/>
  <c r="S232" i="15" s="1"/>
  <c r="EJ215" i="7"/>
  <c r="AF231" i="15" s="1"/>
  <c r="FJ245" i="7"/>
  <c r="BF232" i="15" s="1"/>
  <c r="I591" i="5"/>
  <c r="I595" i="5" s="1"/>
  <c r="G595" i="5"/>
  <c r="H595" i="5"/>
  <c r="P737" i="5"/>
  <c r="Q737" i="5" s="1"/>
  <c r="R737" i="5" s="1"/>
  <c r="S737" i="5" s="1"/>
  <c r="T737" i="5" s="1"/>
  <c r="D39" i="3"/>
  <c r="E38" i="3"/>
  <c r="E39" i="3" s="1"/>
  <c r="AB896" i="5"/>
  <c r="BE29" i="7"/>
  <c r="BF29" i="7" s="1"/>
  <c r="BG29" i="7" s="1"/>
  <c r="BH29" i="7" s="1"/>
  <c r="BI29" i="7" s="1"/>
  <c r="BJ29" i="7" s="1"/>
  <c r="BK29" i="7" s="1"/>
  <c r="BL29" i="7" s="1"/>
  <c r="BM29" i="7" s="1"/>
  <c r="BN29" i="7" s="1"/>
  <c r="BO29" i="7" s="1"/>
  <c r="BP29" i="7" s="1"/>
  <c r="BQ29" i="7" s="1"/>
  <c r="BR29" i="7" s="1"/>
  <c r="BS29" i="7" s="1"/>
  <c r="BT29" i="7" s="1"/>
  <c r="BU29" i="7" s="1"/>
  <c r="BV29" i="7" s="1"/>
  <c r="BW29" i="7" s="1"/>
  <c r="BX29" i="7" s="1"/>
  <c r="BY29" i="7" s="1"/>
  <c r="BZ29" i="7" s="1"/>
  <c r="CA29" i="7" s="1"/>
  <c r="AK135" i="14"/>
  <c r="AK132" i="14" s="1"/>
  <c r="EU185" i="7"/>
  <c r="AQ230" i="15" s="1"/>
  <c r="T323" i="5"/>
  <c r="H44" i="4"/>
  <c r="H45" i="4" s="1"/>
  <c r="K44" i="4"/>
  <c r="M595" i="5"/>
  <c r="AZ59" i="8"/>
  <c r="AZ48" i="8"/>
  <c r="O579" i="5"/>
  <c r="AC863" i="5"/>
  <c r="AC867" i="5" s="1"/>
  <c r="D595" i="5"/>
  <c r="BW8" i="8"/>
  <c r="O93" i="6"/>
  <c r="E51" i="12"/>
  <c r="BM551" i="5"/>
  <c r="N761" i="5"/>
  <c r="BW67" i="8"/>
  <c r="C102" i="6"/>
  <c r="C103" i="6" s="1"/>
  <c r="C104" i="6" s="1"/>
  <c r="E55" i="12"/>
  <c r="C122" i="17"/>
  <c r="C121" i="17" s="1"/>
  <c r="D173" i="13"/>
  <c r="AP552" i="5"/>
  <c r="F40" i="13"/>
  <c r="F38" i="13" s="1"/>
  <c r="Q436" i="5"/>
  <c r="Q451" i="5"/>
  <c r="E186" i="15" s="1"/>
  <c r="Y148" i="15"/>
  <c r="E148" i="15"/>
  <c r="I28" i="3"/>
  <c r="L12" i="3"/>
  <c r="M12" i="3"/>
  <c r="Q12" i="3"/>
  <c r="M20" i="3"/>
  <c r="E29" i="3"/>
  <c r="G40" i="13"/>
  <c r="G38" i="13" s="1"/>
  <c r="R451" i="5"/>
  <c r="F186" i="15" s="1"/>
  <c r="Q529" i="5"/>
  <c r="BM529" i="5"/>
  <c r="AO531" i="5"/>
  <c r="D13" i="3"/>
  <c r="E13" i="3" s="1"/>
  <c r="H40" i="13"/>
  <c r="H38" i="13" s="1"/>
  <c r="S451" i="5"/>
  <c r="G186" i="15" s="1"/>
  <c r="E40" i="13"/>
  <c r="E38" i="13" s="1"/>
  <c r="P436" i="5"/>
  <c r="Q148" i="15"/>
  <c r="U148" i="15"/>
  <c r="M148" i="15"/>
  <c r="AD550" i="5"/>
  <c r="Q28" i="3"/>
  <c r="P28" i="3"/>
  <c r="I60" i="3"/>
  <c r="AA515" i="5"/>
  <c r="D151" i="8"/>
  <c r="R436" i="5"/>
  <c r="O436" i="5"/>
  <c r="D40" i="13"/>
  <c r="D38" i="13" s="1"/>
  <c r="BT163" i="8"/>
  <c r="I163" i="8"/>
  <c r="Q163" i="8"/>
  <c r="M163" i="8"/>
  <c r="BM163" i="8"/>
  <c r="J163" i="8"/>
  <c r="Z163" i="8"/>
  <c r="AP163" i="8"/>
  <c r="BF163" i="8"/>
  <c r="BV163" i="8"/>
  <c r="S163" i="8"/>
  <c r="AI163" i="8"/>
  <c r="AY163" i="8"/>
  <c r="BO163" i="8"/>
  <c r="L163" i="8"/>
  <c r="AB163" i="8"/>
  <c r="AR163" i="8"/>
  <c r="BH163" i="8"/>
  <c r="AG163" i="8"/>
  <c r="Y163" i="8"/>
  <c r="AW163" i="8"/>
  <c r="AC163" i="8"/>
  <c r="BQ163" i="8"/>
  <c r="N163" i="8"/>
  <c r="AD163" i="8"/>
  <c r="AT163" i="8"/>
  <c r="BJ163" i="8"/>
  <c r="G163" i="8"/>
  <c r="W163" i="8"/>
  <c r="AM163" i="8"/>
  <c r="BC163" i="8"/>
  <c r="BS163" i="8"/>
  <c r="P163" i="8"/>
  <c r="AF163" i="8"/>
  <c r="AV163" i="8"/>
  <c r="BL163" i="8"/>
  <c r="BW781" i="5"/>
  <c r="BW778" i="5"/>
  <c r="AG171" i="8"/>
  <c r="AG172" i="8" s="1"/>
  <c r="O1582" i="5"/>
  <c r="C66" i="14" s="1"/>
  <c r="C65" i="14" s="1"/>
  <c r="AJ169" i="8"/>
  <c r="BN178" i="8"/>
  <c r="BN179" i="8" s="1"/>
  <c r="BB178" i="8"/>
  <c r="BB179" i="8" s="1"/>
  <c r="AP175" i="8"/>
  <c r="AP176" i="8" s="1"/>
  <c r="AP178" i="8" s="1"/>
  <c r="AP179" i="8" s="1"/>
  <c r="V178" i="8"/>
  <c r="V179" i="8" s="1"/>
  <c r="BW168" i="8"/>
  <c r="BU171" i="8"/>
  <c r="BU172" i="8" s="1"/>
  <c r="BQ171" i="8"/>
  <c r="BQ172" i="8" s="1"/>
  <c r="Y171" i="8"/>
  <c r="Y172" i="8" s="1"/>
  <c r="AE171" i="8"/>
  <c r="AE172" i="8" s="1"/>
  <c r="AH171" i="8"/>
  <c r="AH172" i="8" s="1"/>
  <c r="R171" i="8"/>
  <c r="R172" i="8" s="1"/>
  <c r="BL169" i="8"/>
  <c r="BL171" i="8" s="1"/>
  <c r="BL172" i="8" s="1"/>
  <c r="AV169" i="8"/>
  <c r="AV171" i="8" s="1"/>
  <c r="AV172" i="8" s="1"/>
  <c r="BF178" i="8"/>
  <c r="BF179" i="8" s="1"/>
  <c r="AT178" i="8"/>
  <c r="AT179" i="8" s="1"/>
  <c r="AH175" i="8"/>
  <c r="AH176" i="8" s="1"/>
  <c r="AH178" i="8" s="1"/>
  <c r="AH179" i="8" s="1"/>
  <c r="Z178" i="8"/>
  <c r="Z179" i="8" s="1"/>
  <c r="BE175" i="8"/>
  <c r="BE176" i="8" s="1"/>
  <c r="BE178" i="8" s="1"/>
  <c r="BE179" i="8" s="1"/>
  <c r="Y175" i="8"/>
  <c r="Y176" i="8" s="1"/>
  <c r="Y178" i="8" s="1"/>
  <c r="Y179" i="8" s="1"/>
  <c r="BQ175" i="8"/>
  <c r="BQ176" i="8" s="1"/>
  <c r="BQ178" i="8" s="1"/>
  <c r="BQ179" i="8" s="1"/>
  <c r="AY169" i="8"/>
  <c r="AY171" i="8" s="1"/>
  <c r="AY172" i="8" s="1"/>
  <c r="AG175" i="8"/>
  <c r="AG176" i="8" s="1"/>
  <c r="AG178" i="8" s="1"/>
  <c r="AG179" i="8" s="1"/>
  <c r="AI178" i="8"/>
  <c r="AI179" i="8" s="1"/>
  <c r="AW171" i="8"/>
  <c r="AW172" i="8" s="1"/>
  <c r="BC178" i="8"/>
  <c r="BC179" i="8" s="1"/>
  <c r="BT178" i="8"/>
  <c r="BT179" i="8" s="1"/>
  <c r="O169" i="8"/>
  <c r="O171" i="8" s="1"/>
  <c r="O172" i="8" s="1"/>
  <c r="P169" i="8"/>
  <c r="P171" i="8" s="1"/>
  <c r="P172" i="8" s="1"/>
  <c r="BN171" i="8"/>
  <c r="BN172" i="8" s="1"/>
  <c r="AL178" i="8"/>
  <c r="AL179" i="8" s="1"/>
  <c r="AQ169" i="8"/>
  <c r="AQ171" i="8" s="1"/>
  <c r="AQ172" i="8" s="1"/>
  <c r="BS169" i="8"/>
  <c r="BS171" i="8" s="1"/>
  <c r="BS172" i="8" s="1"/>
  <c r="AA178" i="8"/>
  <c r="AA179" i="8" s="1"/>
  <c r="AO171" i="8"/>
  <c r="AO172" i="8" s="1"/>
  <c r="BG178" i="8"/>
  <c r="BG179" i="8" s="1"/>
  <c r="FM27" i="7"/>
  <c r="BI225" i="15" s="1"/>
  <c r="BH225" i="15"/>
  <c r="GC27" i="7"/>
  <c r="GD27" i="7"/>
  <c r="GE27" i="7" s="1"/>
  <c r="GF27" i="7"/>
  <c r="BP636" i="5"/>
  <c r="BQ636" i="5" s="1"/>
  <c r="BR636" i="5" s="1"/>
  <c r="BS636" i="5" s="1"/>
  <c r="BT636" i="5" s="1"/>
  <c r="BU636" i="5" s="1"/>
  <c r="BV636" i="5" s="1"/>
  <c r="BD31" i="7"/>
  <c r="H158" i="22"/>
  <c r="AV225" i="15"/>
  <c r="EK152" i="7"/>
  <c r="AG229" i="15" s="1"/>
  <c r="AG125" i="14"/>
  <c r="AG121" i="14" s="1"/>
  <c r="DF155" i="7"/>
  <c r="FX27" i="7"/>
  <c r="FY27" i="7" s="1"/>
  <c r="FZ27" i="7"/>
  <c r="F170" i="22"/>
  <c r="FK27" i="7"/>
  <c r="BG225" i="15" s="1"/>
  <c r="BJ102" i="14"/>
  <c r="BJ98" i="14" s="1"/>
  <c r="FN27" i="7"/>
  <c r="BJ225" i="15" s="1"/>
  <c r="AV123" i="14"/>
  <c r="AV121" i="14" s="1"/>
  <c r="EY149" i="7"/>
  <c r="AV170" i="13" s="1"/>
  <c r="EX149" i="7"/>
  <c r="AU170" i="13" s="1"/>
  <c r="ET149" i="7"/>
  <c r="AQ170" i="13" s="1"/>
  <c r="EW149" i="7"/>
  <c r="AT170" i="13" s="1"/>
  <c r="G158" i="22"/>
  <c r="EY152" i="7"/>
  <c r="AU229" i="15" s="1"/>
  <c r="AU125" i="14"/>
  <c r="AU121" i="14" s="1"/>
  <c r="EO24" i="7"/>
  <c r="AL158" i="13" s="1"/>
  <c r="EN24" i="7"/>
  <c r="AK158" i="13" s="1"/>
  <c r="ET24" i="7"/>
  <c r="AQ158" i="13" s="1"/>
  <c r="ER24" i="7"/>
  <c r="AO158" i="13" s="1"/>
  <c r="EW24" i="7"/>
  <c r="AT158" i="13" s="1"/>
  <c r="AU100" i="14"/>
  <c r="AU98" i="14" s="1"/>
  <c r="EP24" i="7"/>
  <c r="AM158" i="13" s="1"/>
  <c r="ES24" i="7"/>
  <c r="AP158" i="13" s="1"/>
  <c r="EU24" i="7"/>
  <c r="AR158" i="13" s="1"/>
  <c r="EV24" i="7"/>
  <c r="AS158" i="13" s="1"/>
  <c r="EQ24" i="7"/>
  <c r="AN158" i="13" s="1"/>
  <c r="DZ24" i="7"/>
  <c r="W158" i="13" s="1"/>
  <c r="DY24" i="7"/>
  <c r="V158" i="13" s="1"/>
  <c r="EB24" i="7"/>
  <c r="Y158" i="13" s="1"/>
  <c r="EC24" i="7"/>
  <c r="Z158" i="13" s="1"/>
  <c r="EG24" i="7"/>
  <c r="AD158" i="13" s="1"/>
  <c r="AF100" i="14"/>
  <c r="AF98" i="14" s="1"/>
  <c r="EF24" i="7"/>
  <c r="AC158" i="13" s="1"/>
  <c r="EA24" i="7"/>
  <c r="X158" i="13" s="1"/>
  <c r="ED24" i="7"/>
  <c r="AA158" i="13" s="1"/>
  <c r="EE24" i="7"/>
  <c r="AB158" i="13" s="1"/>
  <c r="EH24" i="7"/>
  <c r="AE158" i="13" s="1"/>
  <c r="DX24" i="7"/>
  <c r="U158" i="13" s="1"/>
  <c r="EI24" i="7"/>
  <c r="AF158" i="13" s="1"/>
  <c r="FW27" i="7"/>
  <c r="FU27" i="7"/>
  <c r="FV27" i="7" s="1"/>
  <c r="AW121" i="14"/>
  <c r="EX152" i="7"/>
  <c r="AT229" i="15" s="1"/>
  <c r="BA100" i="14"/>
  <c r="BA98" i="14" s="1"/>
  <c r="FC24" i="7"/>
  <c r="AZ158" i="13" s="1"/>
  <c r="EY24" i="7"/>
  <c r="AV158" i="13" s="1"/>
  <c r="FD24" i="7"/>
  <c r="BA158" i="13" s="1"/>
  <c r="AT123" i="14"/>
  <c r="AT121" i="14" s="1"/>
  <c r="EU149" i="7"/>
  <c r="AR170" i="13" s="1"/>
  <c r="EV149" i="7"/>
  <c r="AS170" i="13" s="1"/>
  <c r="AP123" i="14"/>
  <c r="AP121" i="14" s="1"/>
  <c r="EO149" i="7"/>
  <c r="AL170" i="13" s="1"/>
  <c r="EH149" i="7"/>
  <c r="AE170" i="13" s="1"/>
  <c r="EI149" i="7"/>
  <c r="AF170" i="13" s="1"/>
  <c r="EJ149" i="7"/>
  <c r="AG170" i="13" s="1"/>
  <c r="EM149" i="7"/>
  <c r="AJ170" i="13" s="1"/>
  <c r="EN149" i="7"/>
  <c r="AK170" i="13" s="1"/>
  <c r="EQ149" i="7"/>
  <c r="AN170" i="13" s="1"/>
  <c r="ER149" i="7"/>
  <c r="AO170" i="13" s="1"/>
  <c r="EL149" i="7"/>
  <c r="AI170" i="13" s="1"/>
  <c r="ES149" i="7"/>
  <c r="AP170" i="13" s="1"/>
  <c r="AD225" i="15"/>
  <c r="EI27" i="7"/>
  <c r="AE225" i="15" s="1"/>
  <c r="AX123" i="14"/>
  <c r="AX121" i="14" s="1"/>
  <c r="FA152" i="7"/>
  <c r="AW229" i="15" s="1"/>
  <c r="AX102" i="14"/>
  <c r="AX98" i="14" s="1"/>
  <c r="AS125" i="14"/>
  <c r="AS121" i="14" s="1"/>
  <c r="EV152" i="7"/>
  <c r="AR229" i="15" s="1"/>
  <c r="E170" i="22"/>
  <c r="AF125" i="14"/>
  <c r="AF121" i="14" s="1"/>
  <c r="EJ152" i="7"/>
  <c r="AF229" i="15" s="1"/>
  <c r="ER152" i="7"/>
  <c r="AN229" i="15" s="1"/>
  <c r="ES152" i="7"/>
  <c r="AO229" i="15" s="1"/>
  <c r="AL121" i="14"/>
  <c r="L225" i="15"/>
  <c r="DQ27" i="7"/>
  <c r="M225" i="15" s="1"/>
  <c r="E157" i="13"/>
  <c r="AJ225" i="15"/>
  <c r="EO27" i="7"/>
  <c r="AK225" i="15" s="1"/>
  <c r="AO125" i="14"/>
  <c r="AO121" i="14" s="1"/>
  <c r="CZ24" i="7"/>
  <c r="H75" i="6" s="1"/>
  <c r="H74" i="6" s="1"/>
  <c r="DD24" i="7"/>
  <c r="L75" i="6" s="1"/>
  <c r="L74" i="6" s="1"/>
  <c r="DC24" i="7"/>
  <c r="K75" i="6" s="1"/>
  <c r="K74" i="6" s="1"/>
  <c r="DG24" i="7"/>
  <c r="D158" i="13" s="1"/>
  <c r="DA24" i="7"/>
  <c r="I75" i="6" s="1"/>
  <c r="I74" i="6" s="1"/>
  <c r="DE24" i="7"/>
  <c r="M75" i="6" s="1"/>
  <c r="M74" i="6" s="1"/>
  <c r="E100" i="14"/>
  <c r="DF24" i="7"/>
  <c r="N75" i="6" s="1"/>
  <c r="DB24" i="7"/>
  <c r="J75" i="6" s="1"/>
  <c r="J74" i="6" s="1"/>
  <c r="EG152" i="7"/>
  <c r="AC229" i="15" s="1"/>
  <c r="AD125" i="14"/>
  <c r="EH152" i="7"/>
  <c r="AD229" i="15" s="1"/>
  <c r="D114" i="17"/>
  <c r="CP24" i="7"/>
  <c r="CO24" i="7"/>
  <c r="CQ24" i="7"/>
  <c r="CU24" i="7"/>
  <c r="C75" i="6" s="1"/>
  <c r="CW24" i="7"/>
  <c r="E75" i="6" s="1"/>
  <c r="E74" i="6" s="1"/>
  <c r="CY24" i="7"/>
  <c r="G75" i="6" s="1"/>
  <c r="G74" i="6" s="1"/>
  <c r="CN24" i="7"/>
  <c r="CV24" i="7"/>
  <c r="D75" i="6" s="1"/>
  <c r="D74" i="6" s="1"/>
  <c r="D158" i="22"/>
  <c r="DX27" i="7"/>
  <c r="T225" i="15" s="1"/>
  <c r="EO152" i="7"/>
  <c r="AK229" i="15" s="1"/>
  <c r="DU27" i="7"/>
  <c r="Q225" i="15" s="1"/>
  <c r="DL27" i="7"/>
  <c r="H225" i="15" s="1"/>
  <c r="DR27" i="7"/>
  <c r="N225" i="15" s="1"/>
  <c r="N102" i="14"/>
  <c r="N98" i="14" s="1"/>
  <c r="K102" i="14"/>
  <c r="EL152" i="7"/>
  <c r="AH229" i="15" s="1"/>
  <c r="CT24" i="7"/>
  <c r="CS24" i="7"/>
  <c r="DY149" i="7"/>
  <c r="V170" i="13" s="1"/>
  <c r="AC123" i="14"/>
  <c r="CL27" i="7"/>
  <c r="CM27" i="7" s="1"/>
  <c r="CK27" i="7"/>
  <c r="CN27" i="7"/>
  <c r="V51" i="8"/>
  <c r="BC130" i="14"/>
  <c r="BC127" i="14" s="1"/>
  <c r="FG185" i="7"/>
  <c r="BC230" i="15" s="1"/>
  <c r="FF185" i="7"/>
  <c r="BB230" i="15" s="1"/>
  <c r="EC185" i="7"/>
  <c r="Y230" i="15" s="1"/>
  <c r="Y130" i="14"/>
  <c r="Y127" i="14" s="1"/>
  <c r="AN130" i="14"/>
  <c r="AN127" i="14" s="1"/>
  <c r="ER185" i="7"/>
  <c r="AN230" i="15" s="1"/>
  <c r="AB130" i="14"/>
  <c r="AB127" i="14" s="1"/>
  <c r="EF185" i="7"/>
  <c r="AB230" i="15" s="1"/>
  <c r="EI152" i="7"/>
  <c r="AE229" i="15" s="1"/>
  <c r="CZ27" i="7"/>
  <c r="EZ215" i="7"/>
  <c r="AV231" i="15" s="1"/>
  <c r="AU231" i="15"/>
  <c r="V121" i="14"/>
  <c r="FD185" i="7"/>
  <c r="AZ230" i="15" s="1"/>
  <c r="FQ245" i="7"/>
  <c r="FR245" i="7" s="1"/>
  <c r="P130" i="14"/>
  <c r="P127" i="14" s="1"/>
  <c r="ED185" i="7"/>
  <c r="Z230" i="15" s="1"/>
  <c r="CE27" i="7"/>
  <c r="CB27" i="7"/>
  <c r="DZ152" i="7"/>
  <c r="V229" i="15" s="1"/>
  <c r="DY152" i="7"/>
  <c r="W130" i="14"/>
  <c r="W127" i="14" s="1"/>
  <c r="EA185" i="7"/>
  <c r="W230" i="15" s="1"/>
  <c r="AL130" i="14"/>
  <c r="AL127" i="14" s="1"/>
  <c r="EP185" i="7"/>
  <c r="AL230" i="15" s="1"/>
  <c r="AV130" i="14"/>
  <c r="AV127" i="14" s="1"/>
  <c r="EZ185" i="7"/>
  <c r="AV230" i="15" s="1"/>
  <c r="AI130" i="14"/>
  <c r="AI127" i="14" s="1"/>
  <c r="EM185" i="7"/>
  <c r="AI230" i="15" s="1"/>
  <c r="AY130" i="14"/>
  <c r="AY127" i="14" s="1"/>
  <c r="FC185" i="7"/>
  <c r="AY230" i="15" s="1"/>
  <c r="BH130" i="14"/>
  <c r="BH127" i="14" s="1"/>
  <c r="FK185" i="7"/>
  <c r="BG230" i="15" s="1"/>
  <c r="AE130" i="14"/>
  <c r="AE127" i="14" s="1"/>
  <c r="EI185" i="7"/>
  <c r="AE230" i="15" s="1"/>
  <c r="S130" i="14"/>
  <c r="S127" i="14" s="1"/>
  <c r="DW185" i="7"/>
  <c r="S230" i="15" s="1"/>
  <c r="CT27" i="7"/>
  <c r="EB152" i="7"/>
  <c r="X229" i="15" s="1"/>
  <c r="EC152" i="7"/>
  <c r="Y229" i="15" s="1"/>
  <c r="EQ185" i="7"/>
  <c r="AM230" i="15" s="1"/>
  <c r="AP130" i="14"/>
  <c r="AP127" i="14" s="1"/>
  <c r="ET185" i="7"/>
  <c r="AP230" i="15" s="1"/>
  <c r="Q130" i="14"/>
  <c r="Q127" i="14" s="1"/>
  <c r="DU185" i="7"/>
  <c r="Q230" i="15" s="1"/>
  <c r="AW130" i="14"/>
  <c r="AW127" i="14" s="1"/>
  <c r="FA185" i="7"/>
  <c r="AW230" i="15" s="1"/>
  <c r="BJ130" i="14"/>
  <c r="BJ127" i="14" s="1"/>
  <c r="FN185" i="7"/>
  <c r="BJ230" i="15" s="1"/>
  <c r="AF130" i="14"/>
  <c r="AF127" i="14" s="1"/>
  <c r="EJ185" i="7"/>
  <c r="AF230" i="15" s="1"/>
  <c r="DR185" i="7"/>
  <c r="N230" i="15" s="1"/>
  <c r="N130" i="14"/>
  <c r="N127" i="14" s="1"/>
  <c r="CR27" i="7"/>
  <c r="CS27" i="7" s="1"/>
  <c r="BQ40" i="8"/>
  <c r="DQ185" i="7"/>
  <c r="M230" i="15" s="1"/>
  <c r="ES185" i="7"/>
  <c r="AO230" i="15" s="1"/>
  <c r="FM185" i="7"/>
  <c r="BI230" i="15" s="1"/>
  <c r="BI130" i="14"/>
  <c r="BI127" i="14" s="1"/>
  <c r="AK130" i="14"/>
  <c r="AK127" i="14" s="1"/>
  <c r="EO185" i="7"/>
  <c r="AK230" i="15" s="1"/>
  <c r="CD24" i="7"/>
  <c r="CA24" i="7"/>
  <c r="J41" i="7"/>
  <c r="DP149" i="7"/>
  <c r="M170" i="13" s="1"/>
  <c r="EK215" i="7"/>
  <c r="DS185" i="7"/>
  <c r="O230" i="15" s="1"/>
  <c r="U130" i="14"/>
  <c r="U127" i="14" s="1"/>
  <c r="FB185" i="7"/>
  <c r="AX230" i="15" s="1"/>
  <c r="FI185" i="7"/>
  <c r="BE230" i="15" s="1"/>
  <c r="EE215" i="7"/>
  <c r="AR231" i="15"/>
  <c r="FG215" i="7"/>
  <c r="BC231" i="15" s="1"/>
  <c r="EI215" i="7"/>
  <c r="AE231" i="15" s="1"/>
  <c r="FD245" i="7"/>
  <c r="AZ232" i="15" s="1"/>
  <c r="AZ140" i="14"/>
  <c r="AZ137" i="14" s="1"/>
  <c r="FB245" i="7"/>
  <c r="O151" i="4"/>
  <c r="C12" i="5"/>
  <c r="C1551" i="5" s="1"/>
  <c r="Q674" i="5"/>
  <c r="R674" i="5" s="1"/>
  <c r="S674" i="5" s="1"/>
  <c r="T674" i="5" s="1"/>
  <c r="U674" i="5" s="1"/>
  <c r="V674" i="5" s="1"/>
  <c r="W674" i="5" s="1"/>
  <c r="X674" i="5" s="1"/>
  <c r="Y674" i="5" s="1"/>
  <c r="Z674" i="5" s="1"/>
  <c r="AA674" i="5" s="1"/>
  <c r="AB674" i="5" s="1"/>
  <c r="AC674" i="5" s="1"/>
  <c r="AD674" i="5" s="1"/>
  <c r="AE674" i="5" s="1"/>
  <c r="AF674" i="5" s="1"/>
  <c r="AG674" i="5" s="1"/>
  <c r="AH674" i="5" s="1"/>
  <c r="AI674" i="5" s="1"/>
  <c r="AJ674" i="5" s="1"/>
  <c r="AK674" i="5" s="1"/>
  <c r="AL674" i="5" s="1"/>
  <c r="AM674" i="5" s="1"/>
  <c r="AN674" i="5" s="1"/>
  <c r="AO674" i="5" s="1"/>
  <c r="AP674" i="5" s="1"/>
  <c r="AQ674" i="5" s="1"/>
  <c r="AR674" i="5" s="1"/>
  <c r="AS674" i="5" s="1"/>
  <c r="AT674" i="5" s="1"/>
  <c r="AU674" i="5" s="1"/>
  <c r="AV674" i="5" s="1"/>
  <c r="AW674" i="5" s="1"/>
  <c r="AX674" i="5" s="1"/>
  <c r="AY674" i="5" s="1"/>
  <c r="AZ674" i="5" s="1"/>
  <c r="BA674" i="5" s="1"/>
  <c r="BB674" i="5" s="1"/>
  <c r="BC674" i="5" s="1"/>
  <c r="BD674" i="5" s="1"/>
  <c r="BE674" i="5" s="1"/>
  <c r="BF674" i="5" s="1"/>
  <c r="BG674" i="5" s="1"/>
  <c r="BH674" i="5" s="1"/>
  <c r="BI674" i="5" s="1"/>
  <c r="BJ674" i="5" s="1"/>
  <c r="BK674" i="5" s="1"/>
  <c r="BL674" i="5" s="1"/>
  <c r="BM674" i="5" s="1"/>
  <c r="BN674" i="5" s="1"/>
  <c r="BO674" i="5" s="1"/>
  <c r="BP674" i="5" s="1"/>
  <c r="BQ674" i="5" s="1"/>
  <c r="BR674" i="5" s="1"/>
  <c r="BS674" i="5" s="1"/>
  <c r="BT674" i="5" s="1"/>
  <c r="BU674" i="5" s="1"/>
  <c r="BV674" i="5" s="1"/>
  <c r="U40" i="8"/>
  <c r="T48" i="8"/>
  <c r="BL867" i="5"/>
  <c r="EN185" i="7"/>
  <c r="AJ230" i="15" s="1"/>
  <c r="EX185" i="7"/>
  <c r="AT230" i="15" s="1"/>
  <c r="FH215" i="7"/>
  <c r="AS130" i="14"/>
  <c r="AS127" i="14" s="1"/>
  <c r="EF245" i="7"/>
  <c r="AB232" i="15" s="1"/>
  <c r="EP245" i="7"/>
  <c r="FG245" i="7"/>
  <c r="BC232" i="15" s="1"/>
  <c r="BC140" i="14"/>
  <c r="BC137" i="14" s="1"/>
  <c r="FE245" i="7"/>
  <c r="EG245" i="7"/>
  <c r="EI245" i="7"/>
  <c r="AE232" i="15" s="1"/>
  <c r="AE140" i="14"/>
  <c r="ES245" i="7"/>
  <c r="AQ140" i="14"/>
  <c r="AQ137" i="14" s="1"/>
  <c r="EU245" i="7"/>
  <c r="AQ232" i="15" s="1"/>
  <c r="EX245" i="7"/>
  <c r="AT232" i="15" s="1"/>
  <c r="AT140" i="14"/>
  <c r="AT137" i="14" s="1"/>
  <c r="EV245" i="7"/>
  <c r="BK77" i="7"/>
  <c r="BK78" i="7" s="1"/>
  <c r="BL76" i="7"/>
  <c r="M130" i="14"/>
  <c r="DP185" i="7"/>
  <c r="FA245" i="7"/>
  <c r="AW232" i="15" s="1"/>
  <c r="EY245" i="7"/>
  <c r="AW140" i="14"/>
  <c r="AW137" i="14" s="1"/>
  <c r="K90" i="5"/>
  <c r="AT51" i="8"/>
  <c r="AS59" i="8"/>
  <c r="DQ149" i="7"/>
  <c r="N170" i="13" s="1"/>
  <c r="DR149" i="7"/>
  <c r="O170" i="13" s="1"/>
  <c r="CC24" i="7"/>
  <c r="FM215" i="7"/>
  <c r="BI231" i="15" s="1"/>
  <c r="ED245" i="7"/>
  <c r="ER245" i="7"/>
  <c r="AN232" i="15" s="1"/>
  <c r="EL245" i="7"/>
  <c r="AH232" i="15" s="1"/>
  <c r="EO245" i="7"/>
  <c r="AK232" i="15" s="1"/>
  <c r="EM245" i="7"/>
  <c r="AK140" i="14"/>
  <c r="AK137" i="14" s="1"/>
  <c r="FM245" i="7"/>
  <c r="BI232" i="15" s="1"/>
  <c r="BI140" i="14"/>
  <c r="BI137" i="14" s="1"/>
  <c r="FK245" i="7"/>
  <c r="BU83" i="7"/>
  <c r="AN59" i="8"/>
  <c r="N91" i="6"/>
  <c r="O185" i="4"/>
  <c r="AR59" i="8"/>
  <c r="BK48" i="8"/>
  <c r="BO85" i="7"/>
  <c r="BO84" i="7" s="1"/>
  <c r="O176" i="8"/>
  <c r="M28" i="3"/>
  <c r="Q20" i="3"/>
  <c r="I35" i="3"/>
  <c r="F43" i="3"/>
  <c r="G43" i="3" s="1"/>
  <c r="F165" i="8"/>
  <c r="G165" i="8" s="1"/>
  <c r="H165" i="8" s="1"/>
  <c r="I165" i="8" s="1"/>
  <c r="J165" i="8" s="1"/>
  <c r="K165" i="8" s="1"/>
  <c r="L165" i="8" s="1"/>
  <c r="M165" i="8" s="1"/>
  <c r="N165" i="8" s="1"/>
  <c r="Q171" i="8"/>
  <c r="N28" i="3"/>
  <c r="E30" i="3" s="1"/>
  <c r="AA164" i="5" s="1"/>
  <c r="I5" i="3"/>
  <c r="H191" i="8"/>
  <c r="I191" i="8" s="1"/>
  <c r="J191" i="8" s="1"/>
  <c r="K191" i="8" s="1"/>
  <c r="L191" i="8" s="1"/>
  <c r="M191" i="8" s="1"/>
  <c r="N191" i="8" s="1"/>
  <c r="S175" i="8"/>
  <c r="S176" i="8" s="1"/>
  <c r="S178" i="8" s="1"/>
  <c r="S179" i="8" s="1"/>
  <c r="BW192" i="8"/>
  <c r="P187" i="8"/>
  <c r="AN185" i="8"/>
  <c r="AZ185" i="8" s="1"/>
  <c r="BL185" i="8" s="1"/>
  <c r="S436" i="5"/>
  <c r="BW186" i="8"/>
  <c r="DH111" i="7"/>
  <c r="DK112" i="7"/>
  <c r="DU158" i="10"/>
  <c r="F216" i="4"/>
  <c r="AM315" i="4"/>
  <c r="D274" i="4"/>
  <c r="D289" i="4" s="1"/>
  <c r="AN371" i="5" s="1"/>
  <c r="AN486" i="5" s="1"/>
  <c r="P330" i="5"/>
  <c r="O332" i="5"/>
  <c r="O349" i="5" s="1"/>
  <c r="AB370" i="5"/>
  <c r="AA372" i="5"/>
  <c r="AP1546" i="5"/>
  <c r="AP594" i="5"/>
  <c r="DS161" i="10"/>
  <c r="D268" i="4"/>
  <c r="D283" i="4" s="1"/>
  <c r="AB331" i="5" s="1"/>
  <c r="L268" i="4"/>
  <c r="L283" i="4" s="1"/>
  <c r="AJ331" i="5" s="1"/>
  <c r="EA161" i="10"/>
  <c r="E11" i="3"/>
  <c r="AA241" i="5"/>
  <c r="AB241" i="5" s="1"/>
  <c r="AC241" i="5" s="1"/>
  <c r="AD241" i="5" s="1"/>
  <c r="E30" i="9"/>
  <c r="F30" i="9" s="1"/>
  <c r="O895" i="5"/>
  <c r="O900" i="5" s="1"/>
  <c r="O919" i="5" s="1"/>
  <c r="O829" i="5"/>
  <c r="O833" i="5" s="1"/>
  <c r="F268" i="4"/>
  <c r="F283" i="4" s="1"/>
  <c r="DU161" i="10"/>
  <c r="G259" i="4"/>
  <c r="J259" i="4"/>
  <c r="N259" i="4"/>
  <c r="I259" i="4"/>
  <c r="L259" i="4"/>
  <c r="M259" i="4"/>
  <c r="H259" i="4"/>
  <c r="H274" i="4" s="1"/>
  <c r="H289" i="4" s="1"/>
  <c r="C259" i="4"/>
  <c r="K259" i="4"/>
  <c r="AT315" i="4" s="1"/>
  <c r="AA330" i="5"/>
  <c r="AB330" i="5" s="1"/>
  <c r="AC330" i="5" s="1"/>
  <c r="E33" i="9"/>
  <c r="F33" i="9" s="1"/>
  <c r="C286" i="5"/>
  <c r="D284" i="5"/>
  <c r="E284" i="5" s="1"/>
  <c r="I10" i="3"/>
  <c r="E46" i="3"/>
  <c r="F45" i="3"/>
  <c r="I42" i="3"/>
  <c r="I25" i="3"/>
  <c r="I26" i="3"/>
  <c r="I9" i="3"/>
  <c r="I17" i="3"/>
  <c r="I20" i="3"/>
  <c r="C14" i="3"/>
  <c r="L11" i="5" s="1"/>
  <c r="L13" i="5" s="1"/>
  <c r="L66" i="5" s="1"/>
  <c r="L68" i="5" s="1"/>
  <c r="L20" i="3"/>
  <c r="C22" i="3" s="1"/>
  <c r="D89" i="5" s="1"/>
  <c r="N12" i="3"/>
  <c r="P12" i="3"/>
  <c r="N20" i="3"/>
  <c r="P20" i="3"/>
  <c r="D30" i="3"/>
  <c r="R164" i="5" s="1"/>
  <c r="AE285" i="5"/>
  <c r="DX161" i="10"/>
  <c r="I268" i="4"/>
  <c r="K268" i="4"/>
  <c r="K283" i="4" s="1"/>
  <c r="AI331" i="5" s="1"/>
  <c r="DZ161" i="10"/>
  <c r="EZ162" i="10"/>
  <c r="BH315" i="4"/>
  <c r="M275" i="4"/>
  <c r="M290" i="4" s="1"/>
  <c r="BI371" i="5" s="1"/>
  <c r="BI486" i="5" s="1"/>
  <c r="K11" i="5"/>
  <c r="K13" i="5" s="1"/>
  <c r="I89" i="5"/>
  <c r="I91" i="5" s="1"/>
  <c r="DS158" i="10"/>
  <c r="O287" i="5"/>
  <c r="O289" i="5" s="1"/>
  <c r="O305" i="5"/>
  <c r="C260" i="4"/>
  <c r="D260" i="4"/>
  <c r="I260" i="4"/>
  <c r="F260" i="4"/>
  <c r="H260" i="4"/>
  <c r="K260" i="4"/>
  <c r="J260" i="4"/>
  <c r="G260" i="4"/>
  <c r="L260" i="4"/>
  <c r="E260" i="4"/>
  <c r="N260" i="4"/>
  <c r="R284" i="5"/>
  <c r="Q286" i="5"/>
  <c r="AE164" i="5"/>
  <c r="AG164" i="5"/>
  <c r="D372" i="5"/>
  <c r="E370" i="5"/>
  <c r="EB161" i="10"/>
  <c r="M268" i="4"/>
  <c r="M283" i="4" s="1"/>
  <c r="AK331" i="5" s="1"/>
  <c r="BW1260" i="5"/>
  <c r="S1284" i="5"/>
  <c r="T1303" i="5" s="1"/>
  <c r="BW1303" i="5" s="1"/>
  <c r="O1351" i="5"/>
  <c r="P800" i="5"/>
  <c r="O1233" i="5"/>
  <c r="O1083" i="5"/>
  <c r="O1116" i="5"/>
  <c r="O977" i="5"/>
  <c r="O861" i="5"/>
  <c r="E241" i="5"/>
  <c r="D243" i="5"/>
  <c r="D332" i="5"/>
  <c r="E330" i="5"/>
  <c r="I12" i="3"/>
  <c r="AQ315" i="4"/>
  <c r="O1150" i="5"/>
  <c r="DY161" i="10"/>
  <c r="J268" i="4"/>
  <c r="J283" i="4" s="1"/>
  <c r="AH331" i="5" s="1"/>
  <c r="O241" i="5"/>
  <c r="C30" i="9"/>
  <c r="D30" i="9" s="1"/>
  <c r="E21" i="3"/>
  <c r="D22" i="3"/>
  <c r="O101" i="4"/>
  <c r="E27" i="3"/>
  <c r="F38" i="3"/>
  <c r="I37" i="3"/>
  <c r="I52" i="3"/>
  <c r="F53" i="3"/>
  <c r="I58" i="3"/>
  <c r="H59" i="3"/>
  <c r="I54" i="3"/>
  <c r="G55" i="3"/>
  <c r="AM370" i="5"/>
  <c r="G34" i="9"/>
  <c r="H34" i="9" s="1"/>
  <c r="G61" i="3"/>
  <c r="P305" i="5"/>
  <c r="P287" i="5"/>
  <c r="E1551" i="5"/>
  <c r="F285" i="5"/>
  <c r="C68" i="8"/>
  <c r="AA62" i="8"/>
  <c r="AA68" i="8" s="1"/>
  <c r="F29" i="3"/>
  <c r="I6" i="3"/>
  <c r="O40" i="6" l="1"/>
  <c r="F96" i="6"/>
  <c r="E91" i="6"/>
  <c r="E218" i="13"/>
  <c r="F218" i="13" s="1"/>
  <c r="J94" i="14"/>
  <c r="J233" i="15"/>
  <c r="J144" i="17" s="1"/>
  <c r="I16" i="17"/>
  <c r="T421" i="5"/>
  <c r="J39" i="13"/>
  <c r="D94" i="14"/>
  <c r="D233" i="15"/>
  <c r="D144" i="17" s="1"/>
  <c r="T712" i="5"/>
  <c r="P372" i="5"/>
  <c r="C262" i="5"/>
  <c r="F94" i="14"/>
  <c r="F233" i="15"/>
  <c r="F144" i="17" s="1"/>
  <c r="H16" i="17"/>
  <c r="BW1161" i="5"/>
  <c r="N94" i="14"/>
  <c r="N233" i="15"/>
  <c r="N144" i="17" s="1"/>
  <c r="H94" i="14"/>
  <c r="H233" i="15"/>
  <c r="H144" i="17" s="1"/>
  <c r="BW788" i="5"/>
  <c r="N30" i="6"/>
  <c r="D217" i="13"/>
  <c r="D216" i="13" s="1"/>
  <c r="D220" i="13"/>
  <c r="C144" i="17"/>
  <c r="O917" i="5"/>
  <c r="E217" i="13"/>
  <c r="F217" i="13" s="1"/>
  <c r="G217" i="13" s="1"/>
  <c r="H217" i="13" s="1"/>
  <c r="I217" i="13" s="1"/>
  <c r="J217" i="13" s="1"/>
  <c r="K217" i="13" s="1"/>
  <c r="L217" i="13" s="1"/>
  <c r="M217" i="13" s="1"/>
  <c r="N217" i="13" s="1"/>
  <c r="O217" i="13" s="1"/>
  <c r="D217" i="22" s="1"/>
  <c r="C218" i="20" s="1"/>
  <c r="L94" i="14"/>
  <c r="L233" i="15"/>
  <c r="L144" i="17" s="1"/>
  <c r="BW1094" i="5"/>
  <c r="H171" i="21"/>
  <c r="DQ77" i="7"/>
  <c r="DQ78" i="7" s="1"/>
  <c r="DQ200" i="7"/>
  <c r="DQ201" i="7" s="1"/>
  <c r="DQ202" i="7" s="1"/>
  <c r="DW209" i="7" s="1"/>
  <c r="K15" i="4"/>
  <c r="K10" i="4"/>
  <c r="F10" i="4"/>
  <c r="F15" i="4" s="1"/>
  <c r="BW18" i="8"/>
  <c r="O599" i="5"/>
  <c r="P599" i="5" s="1"/>
  <c r="Q599" i="5" s="1"/>
  <c r="R599" i="5" s="1"/>
  <c r="S599" i="5" s="1"/>
  <c r="T599" i="5" s="1"/>
  <c r="U599" i="5" s="1"/>
  <c r="V599" i="5" s="1"/>
  <c r="W599" i="5" s="1"/>
  <c r="X599" i="5" s="1"/>
  <c r="Y599" i="5" s="1"/>
  <c r="Z599" i="5" s="1"/>
  <c r="AA599" i="5" s="1"/>
  <c r="AB599" i="5" s="1"/>
  <c r="AC599" i="5" s="1"/>
  <c r="AD599" i="5" s="1"/>
  <c r="AE599" i="5" s="1"/>
  <c r="AF599" i="5" s="1"/>
  <c r="AG599" i="5" s="1"/>
  <c r="AH599" i="5" s="1"/>
  <c r="AI599" i="5" s="1"/>
  <c r="AJ599" i="5" s="1"/>
  <c r="AK599" i="5" s="1"/>
  <c r="AL599" i="5" s="1"/>
  <c r="AM599" i="5" s="1"/>
  <c r="AN599" i="5" s="1"/>
  <c r="AO599" i="5" s="1"/>
  <c r="AP599" i="5" s="1"/>
  <c r="AQ599" i="5" s="1"/>
  <c r="AR599" i="5" s="1"/>
  <c r="AS599" i="5" s="1"/>
  <c r="AT599" i="5" s="1"/>
  <c r="AU599" i="5" s="1"/>
  <c r="AV599" i="5" s="1"/>
  <c r="AW599" i="5" s="1"/>
  <c r="AX599" i="5" s="1"/>
  <c r="AY599" i="5" s="1"/>
  <c r="AZ599" i="5" s="1"/>
  <c r="BA599" i="5" s="1"/>
  <c r="BB599" i="5" s="1"/>
  <c r="BC599" i="5" s="1"/>
  <c r="BD599" i="5" s="1"/>
  <c r="BE599" i="5" s="1"/>
  <c r="BF599" i="5" s="1"/>
  <c r="BG599" i="5" s="1"/>
  <c r="BH599" i="5" s="1"/>
  <c r="BI599" i="5" s="1"/>
  <c r="BJ599" i="5" s="1"/>
  <c r="BK599" i="5" s="1"/>
  <c r="BL599" i="5" s="1"/>
  <c r="BM599" i="5" s="1"/>
  <c r="BN599" i="5" s="1"/>
  <c r="BO599" i="5" s="1"/>
  <c r="BP599" i="5" s="1"/>
  <c r="BQ599" i="5" s="1"/>
  <c r="BR599" i="5" s="1"/>
  <c r="BS599" i="5" s="1"/>
  <c r="BT599" i="5" s="1"/>
  <c r="BU599" i="5" s="1"/>
  <c r="BV599" i="5" s="1"/>
  <c r="BW136" i="8"/>
  <c r="J45" i="4"/>
  <c r="AA332" i="5"/>
  <c r="AH164" i="5"/>
  <c r="AK164" i="5"/>
  <c r="E19" i="3"/>
  <c r="K216" i="4"/>
  <c r="K238" i="4" s="1"/>
  <c r="AI285" i="5" s="1"/>
  <c r="O194" i="4"/>
  <c r="F194" i="4" s="1"/>
  <c r="AD164" i="5"/>
  <c r="D286" i="5"/>
  <c r="D14" i="3"/>
  <c r="AF164" i="5"/>
  <c r="C89" i="5"/>
  <c r="E274" i="4"/>
  <c r="E289" i="4" s="1"/>
  <c r="AO371" i="5" s="1"/>
  <c r="AO486" i="5" s="1"/>
  <c r="EA158" i="10"/>
  <c r="DR158" i="10"/>
  <c r="G15" i="4"/>
  <c r="F44" i="4"/>
  <c r="C10" i="4"/>
  <c r="O10" i="4" s="1"/>
  <c r="D90" i="5"/>
  <c r="D1551" i="5" s="1"/>
  <c r="O162" i="4"/>
  <c r="AN315" i="4"/>
  <c r="E45" i="4"/>
  <c r="O127" i="4"/>
  <c r="DV158" i="10"/>
  <c r="G25" i="4"/>
  <c r="I20" i="4"/>
  <c r="I25" i="4" s="1"/>
  <c r="I93" i="4" s="1"/>
  <c r="N20" i="4"/>
  <c r="N25" i="4" s="1"/>
  <c r="N93" i="4" s="1"/>
  <c r="C20" i="4"/>
  <c r="D20" i="4"/>
  <c r="D25" i="4" s="1"/>
  <c r="F45" i="4"/>
  <c r="L591" i="5"/>
  <c r="L595" i="5" s="1"/>
  <c r="I15" i="4"/>
  <c r="DT158" i="10"/>
  <c r="H25" i="4"/>
  <c r="N45" i="4"/>
  <c r="F403" i="1"/>
  <c r="Q96" i="8"/>
  <c r="Q831" i="5" s="1"/>
  <c r="Q834" i="5" s="1"/>
  <c r="E148" i="23"/>
  <c r="O22" i="4"/>
  <c r="O40" i="4"/>
  <c r="BC220" i="1"/>
  <c r="BM32" i="8"/>
  <c r="BM530" i="5" s="1"/>
  <c r="BM108" i="8"/>
  <c r="BM1084" i="5" s="1"/>
  <c r="BB417" i="1"/>
  <c r="AC115" i="8"/>
  <c r="R424" i="1"/>
  <c r="AH222" i="1"/>
  <c r="AR54" i="8"/>
  <c r="AR572" i="5" s="1"/>
  <c r="X44" i="8"/>
  <c r="X552" i="5" s="1"/>
  <c r="N228" i="1"/>
  <c r="AJ171" i="8"/>
  <c r="AJ172" i="8" s="1"/>
  <c r="E42" i="12"/>
  <c r="AA50" i="7"/>
  <c r="O56" i="7" s="1"/>
  <c r="K56" i="7"/>
  <c r="AS171" i="8"/>
  <c r="AS172" i="8" s="1"/>
  <c r="L45" i="4"/>
  <c r="AA171" i="8"/>
  <c r="AA172" i="8" s="1"/>
  <c r="I402" i="1"/>
  <c r="BP117" i="8"/>
  <c r="BP1235" i="5" s="1"/>
  <c r="BP1239" i="5" s="1"/>
  <c r="BD215" i="1"/>
  <c r="AR228" i="1"/>
  <c r="R31" i="8"/>
  <c r="R529" i="5" s="1"/>
  <c r="BO54" i="8"/>
  <c r="BO572" i="5" s="1"/>
  <c r="AP471" i="1"/>
  <c r="AP410" i="1"/>
  <c r="AO114" i="8"/>
  <c r="AD423" i="1"/>
  <c r="AE213" i="1"/>
  <c r="AO31" i="8"/>
  <c r="AO529" i="5" s="1"/>
  <c r="F408" i="1"/>
  <c r="Q101" i="8"/>
  <c r="R127" i="8"/>
  <c r="G435" i="1"/>
  <c r="AE404" i="1"/>
  <c r="AP97" i="8"/>
  <c r="AP862" i="5" s="1"/>
  <c r="AQ418" i="1"/>
  <c r="BB109" i="8"/>
  <c r="BB1085" i="5" s="1"/>
  <c r="BB1089" i="5" s="1"/>
  <c r="CB29" i="7"/>
  <c r="CC29" i="7" s="1"/>
  <c r="CD29" i="7" s="1"/>
  <c r="CE29" i="7" s="1"/>
  <c r="CF29" i="7" s="1"/>
  <c r="CG29" i="7" s="1"/>
  <c r="CH29" i="7" s="1"/>
  <c r="CI29" i="7" s="1"/>
  <c r="CJ29" i="7" s="1"/>
  <c r="CK29" i="7" s="1"/>
  <c r="CL29" i="7" s="1"/>
  <c r="CM29" i="7" s="1"/>
  <c r="CN29" i="7" s="1"/>
  <c r="CO29" i="7" s="1"/>
  <c r="CP29" i="7" s="1"/>
  <c r="CQ29" i="7" s="1"/>
  <c r="CR29" i="7" s="1"/>
  <c r="CS29" i="7" s="1"/>
  <c r="CT29" i="7" s="1"/>
  <c r="CU29" i="7" s="1"/>
  <c r="CV29" i="7" s="1"/>
  <c r="CW29" i="7" s="1"/>
  <c r="CX29" i="7" s="1"/>
  <c r="CY29" i="7" s="1"/>
  <c r="CZ29" i="7" s="1"/>
  <c r="DA29" i="7" s="1"/>
  <c r="DB29" i="7" s="1"/>
  <c r="DC29" i="7" s="1"/>
  <c r="DD29" i="7" s="1"/>
  <c r="DE29" i="7" s="1"/>
  <c r="DF29" i="7" s="1"/>
  <c r="AP426" i="1"/>
  <c r="BA117" i="8"/>
  <c r="BA1235" i="5" s="1"/>
  <c r="BA1239" i="5" s="1"/>
  <c r="BN13" i="8"/>
  <c r="BN496" i="5" s="1"/>
  <c r="BD212" i="1"/>
  <c r="BB42" i="8"/>
  <c r="BB550" i="5" s="1"/>
  <c r="AR214" i="1"/>
  <c r="BB33" i="8"/>
  <c r="BB531" i="5" s="1"/>
  <c r="AR227" i="1"/>
  <c r="BN102" i="8"/>
  <c r="BC409" i="1"/>
  <c r="EI162" i="10"/>
  <c r="N83" i="6"/>
  <c r="O83" i="6" s="1"/>
  <c r="K45" i="4"/>
  <c r="I56" i="7"/>
  <c r="G45" i="4"/>
  <c r="D45" i="4"/>
  <c r="DF150" i="7"/>
  <c r="N90" i="6" s="1"/>
  <c r="AE215" i="1"/>
  <c r="AF410" i="1"/>
  <c r="AC97" i="8"/>
  <c r="AC862" i="5" s="1"/>
  <c r="AQ221" i="1"/>
  <c r="BA43" i="8"/>
  <c r="BA551" i="5" s="1"/>
  <c r="G227" i="1"/>
  <c r="Q33" i="8"/>
  <c r="Q531" i="5" s="1"/>
  <c r="AC111" i="8"/>
  <c r="AC1118" i="5" s="1"/>
  <c r="AC1122" i="5" s="1"/>
  <c r="R420" i="1"/>
  <c r="J441" i="1"/>
  <c r="U133" i="8"/>
  <c r="AP56" i="8"/>
  <c r="AP574" i="5" s="1"/>
  <c r="AF236" i="1"/>
  <c r="R43" i="8"/>
  <c r="R551" i="5" s="1"/>
  <c r="H221" i="1"/>
  <c r="AR33" i="8"/>
  <c r="AR531" i="5" s="1"/>
  <c r="AH227" i="1"/>
  <c r="BB98" i="8"/>
  <c r="BB863" i="5" s="1"/>
  <c r="BB867" i="5" s="1"/>
  <c r="AQ405" i="1"/>
  <c r="C32" i="12"/>
  <c r="E152" i="8"/>
  <c r="D158" i="8"/>
  <c r="F421" i="1"/>
  <c r="Q112" i="8"/>
  <c r="Q1151" i="5" s="1"/>
  <c r="AP422" i="1"/>
  <c r="BA113" i="8"/>
  <c r="BA1152" i="5" s="1"/>
  <c r="BA1156" i="5" s="1"/>
  <c r="T236" i="1"/>
  <c r="AD56" i="8"/>
  <c r="AD574" i="5" s="1"/>
  <c r="AD579" i="5" s="1"/>
  <c r="E71" i="9" s="1"/>
  <c r="AO115" i="8"/>
  <c r="AD424" i="1"/>
  <c r="BC429" i="1"/>
  <c r="BN119" i="8"/>
  <c r="S442" i="1"/>
  <c r="AD134" i="8"/>
  <c r="AP417" i="1"/>
  <c r="BA108" i="8"/>
  <c r="BA1084" i="5" s="1"/>
  <c r="BM45" i="8"/>
  <c r="BM553" i="5" s="1"/>
  <c r="BC235" i="1"/>
  <c r="BC114" i="8"/>
  <c r="AR423" i="1"/>
  <c r="U426" i="1"/>
  <c r="AF117" i="8"/>
  <c r="AF1235" i="5" s="1"/>
  <c r="AF1239" i="5" s="1"/>
  <c r="W97" i="8"/>
  <c r="W862" i="5" s="1"/>
  <c r="L404" i="1"/>
  <c r="K422" i="1"/>
  <c r="V113" i="8"/>
  <c r="V1152" i="5" s="1"/>
  <c r="V1156" i="5" s="1"/>
  <c r="AE95" i="8"/>
  <c r="AE830" i="5" s="1"/>
  <c r="T402" i="1"/>
  <c r="AD402" i="1"/>
  <c r="AO95" i="8"/>
  <c r="AO830" i="5" s="1"/>
  <c r="BC128" i="8"/>
  <c r="AR436" i="1"/>
  <c r="BC435" i="1"/>
  <c r="BN127" i="8"/>
  <c r="Q102" i="8"/>
  <c r="F409" i="1"/>
  <c r="AO145" i="8"/>
  <c r="AD472" i="1"/>
  <c r="F429" i="1"/>
  <c r="Q119" i="8"/>
  <c r="AO117" i="8"/>
  <c r="AO1235" i="5" s="1"/>
  <c r="AO1239" i="5" s="1"/>
  <c r="AD426" i="1"/>
  <c r="AO144" i="8"/>
  <c r="AD471" i="1"/>
  <c r="AC116" i="8"/>
  <c r="R425" i="1"/>
  <c r="AQ215" i="1"/>
  <c r="BA53" i="8"/>
  <c r="BA571" i="5" s="1"/>
  <c r="R55" i="8"/>
  <c r="R573" i="5" s="1"/>
  <c r="H229" i="1"/>
  <c r="AE108" i="8"/>
  <c r="AE1084" i="5" s="1"/>
  <c r="T417" i="1"/>
  <c r="S215" i="1"/>
  <c r="AC53" i="8"/>
  <c r="AC571" i="5" s="1"/>
  <c r="BF233" i="1"/>
  <c r="BP15" i="8"/>
  <c r="BP498" i="5" s="1"/>
  <c r="AO101" i="8"/>
  <c r="AD408" i="1"/>
  <c r="BB104" i="8"/>
  <c r="BB979" i="5" s="1"/>
  <c r="BB983" i="5" s="1"/>
  <c r="AQ411" i="1"/>
  <c r="V15" i="8"/>
  <c r="V498" i="5" s="1"/>
  <c r="V502" i="5" s="1"/>
  <c r="L233" i="1"/>
  <c r="AD103" i="8"/>
  <c r="S410" i="1"/>
  <c r="BB407" i="1"/>
  <c r="BM100" i="8"/>
  <c r="BM897" i="5" s="1"/>
  <c r="BM901" i="5" s="1"/>
  <c r="AD44" i="8"/>
  <c r="AD552" i="5" s="1"/>
  <c r="T228" i="1"/>
  <c r="AH229" i="1"/>
  <c r="AR55" i="8"/>
  <c r="AR573" i="5" s="1"/>
  <c r="AE23" i="8"/>
  <c r="AE515" i="5" s="1"/>
  <c r="U219" i="1"/>
  <c r="BA95" i="8"/>
  <c r="BA830" i="5" s="1"/>
  <c r="AP402" i="1"/>
  <c r="AD145" i="8"/>
  <c r="S472" i="1"/>
  <c r="F442" i="1"/>
  <c r="Q134" i="8"/>
  <c r="BB420" i="1"/>
  <c r="BM111" i="8"/>
  <c r="BM1118" i="5" s="1"/>
  <c r="BM1122" i="5" s="1"/>
  <c r="AD418" i="1"/>
  <c r="AO109" i="8"/>
  <c r="AO1085" i="5" s="1"/>
  <c r="AO1089" i="5" s="1"/>
  <c r="AT429" i="1"/>
  <c r="BE119" i="8"/>
  <c r="I436" i="1"/>
  <c r="T128" i="8"/>
  <c r="BQ117" i="8"/>
  <c r="BQ1235" i="5" s="1"/>
  <c r="BQ1239" i="5" s="1"/>
  <c r="BF426" i="1"/>
  <c r="BC402" i="1"/>
  <c r="BN95" i="8"/>
  <c r="BN830" i="5" s="1"/>
  <c r="T235" i="1"/>
  <c r="AD45" i="8"/>
  <c r="AD553" i="5" s="1"/>
  <c r="AD558" i="5" s="1"/>
  <c r="E66" i="9" s="1"/>
  <c r="BT132" i="8"/>
  <c r="BI440" i="1"/>
  <c r="BB100" i="8"/>
  <c r="BB897" i="5" s="1"/>
  <c r="BB901" i="5" s="1"/>
  <c r="AQ407" i="1"/>
  <c r="AC102" i="8"/>
  <c r="R409" i="1"/>
  <c r="AP404" i="1"/>
  <c r="BA97" i="8"/>
  <c r="BA862" i="5" s="1"/>
  <c r="BB403" i="1"/>
  <c r="BM96" i="8"/>
  <c r="BM831" i="5" s="1"/>
  <c r="BM834" i="5" s="1"/>
  <c r="AE442" i="1"/>
  <c r="AP134" i="8"/>
  <c r="BA116" i="8"/>
  <c r="AP425" i="1"/>
  <c r="BM115" i="8"/>
  <c r="BB424" i="1"/>
  <c r="BE422" i="1"/>
  <c r="BP113" i="8"/>
  <c r="BP1152" i="5" s="1"/>
  <c r="BP1156" i="5" s="1"/>
  <c r="AP133" i="8"/>
  <c r="AE441" i="1"/>
  <c r="AR212" i="1"/>
  <c r="BB13" i="8"/>
  <c r="BB496" i="5" s="1"/>
  <c r="AO102" i="8"/>
  <c r="AD409" i="1"/>
  <c r="AF436" i="1"/>
  <c r="AQ128" i="8"/>
  <c r="BB404" i="1"/>
  <c r="BM97" i="8"/>
  <c r="BM862" i="5" s="1"/>
  <c r="AU119" i="8"/>
  <c r="AJ429" i="1"/>
  <c r="AQ441" i="1"/>
  <c r="BB133" i="8"/>
  <c r="Z11" i="5"/>
  <c r="L56" i="7"/>
  <c r="AC132" i="8"/>
  <c r="R440" i="1"/>
  <c r="BM145" i="8"/>
  <c r="BB472" i="1"/>
  <c r="S141" i="8"/>
  <c r="S1352" i="5" s="1"/>
  <c r="H470" i="1"/>
  <c r="Q103" i="8"/>
  <c r="F410" i="1"/>
  <c r="AO110" i="8"/>
  <c r="AO1117" i="5" s="1"/>
  <c r="AD419" i="1"/>
  <c r="F417" i="1"/>
  <c r="Q108" i="8"/>
  <c r="S418" i="1"/>
  <c r="AD109" i="8"/>
  <c r="AD1085" i="5" s="1"/>
  <c r="AD1089" i="5" s="1"/>
  <c r="I411" i="1"/>
  <c r="T104" i="8"/>
  <c r="BD111" i="8"/>
  <c r="BD1118" i="5" s="1"/>
  <c r="BD1122" i="5" s="1"/>
  <c r="AS420" i="1"/>
  <c r="R32" i="8"/>
  <c r="H220" i="1"/>
  <c r="R13" i="8"/>
  <c r="H212" i="1"/>
  <c r="AG214" i="1"/>
  <c r="AQ42" i="8"/>
  <c r="AQ550" i="5" s="1"/>
  <c r="AS234" i="1"/>
  <c r="BC34" i="8"/>
  <c r="BC532" i="5" s="1"/>
  <c r="AQ34" i="8"/>
  <c r="AQ532" i="5" s="1"/>
  <c r="AG234" i="1"/>
  <c r="AE42" i="8"/>
  <c r="AE550" i="5" s="1"/>
  <c r="U214" i="1"/>
  <c r="AU442" i="1"/>
  <c r="BF134" i="8"/>
  <c r="AQ236" i="1"/>
  <c r="BA56" i="8"/>
  <c r="BA574" i="5" s="1"/>
  <c r="S227" i="1"/>
  <c r="AC33" i="8"/>
  <c r="AC531" i="5" s="1"/>
  <c r="AO43" i="8"/>
  <c r="AO551" i="5" s="1"/>
  <c r="AE221" i="1"/>
  <c r="G219" i="1"/>
  <c r="Q23" i="8"/>
  <c r="S212" i="1"/>
  <c r="AC13" i="8"/>
  <c r="AC496" i="5" s="1"/>
  <c r="AT421" i="1"/>
  <c r="BE112" i="8"/>
  <c r="BE1151" i="5" s="1"/>
  <c r="AF15" i="8"/>
  <c r="V233" i="1"/>
  <c r="U95" i="8"/>
  <c r="J402" i="1"/>
  <c r="BO53" i="8"/>
  <c r="BO571" i="5" s="1"/>
  <c r="BE215" i="1"/>
  <c r="BD102" i="8"/>
  <c r="AS409" i="1"/>
  <c r="BF222" i="1"/>
  <c r="BP54" i="8"/>
  <c r="BP572" i="5" s="1"/>
  <c r="AF32" i="8"/>
  <c r="AF530" i="5" s="1"/>
  <c r="V220" i="1"/>
  <c r="U98" i="8"/>
  <c r="J405" i="1"/>
  <c r="H236" i="1"/>
  <c r="R56" i="8"/>
  <c r="T436" i="1"/>
  <c r="AE128" i="8"/>
  <c r="BP128" i="8"/>
  <c r="BE436" i="1"/>
  <c r="T441" i="1"/>
  <c r="AE133" i="8"/>
  <c r="BC96" i="8"/>
  <c r="BC831" i="5" s="1"/>
  <c r="BC834" i="5" s="1"/>
  <c r="AR403" i="1"/>
  <c r="AF406" i="1"/>
  <c r="AQ99" i="8"/>
  <c r="AQ896" i="5" s="1"/>
  <c r="Q115" i="8"/>
  <c r="F424" i="1"/>
  <c r="R1352" i="5"/>
  <c r="F440" i="1"/>
  <c r="Q132" i="8"/>
  <c r="AQ440" i="1"/>
  <c r="BB132" i="8"/>
  <c r="BA145" i="8"/>
  <c r="AP472" i="1"/>
  <c r="AD141" i="8"/>
  <c r="AD1352" i="5" s="1"/>
  <c r="S470" i="1"/>
  <c r="BC423" i="1"/>
  <c r="BN114" i="8"/>
  <c r="AC144" i="8"/>
  <c r="R471" i="1"/>
  <c r="S45" i="8"/>
  <c r="I235" i="1"/>
  <c r="AO45" i="8"/>
  <c r="AO553" i="5" s="1"/>
  <c r="AE235" i="1"/>
  <c r="BM55" i="8"/>
  <c r="BM573" i="5" s="1"/>
  <c r="BC229" i="1"/>
  <c r="BC227" i="1"/>
  <c r="BM33" i="8"/>
  <c r="BM531" i="5" s="1"/>
  <c r="G222" i="1"/>
  <c r="Q54" i="8"/>
  <c r="BA23" i="8"/>
  <c r="BA515" i="5" s="1"/>
  <c r="AQ219" i="1"/>
  <c r="AC31" i="8"/>
  <c r="AC529" i="5" s="1"/>
  <c r="S213" i="1"/>
  <c r="I214" i="1"/>
  <c r="S42" i="8"/>
  <c r="BP31" i="8"/>
  <c r="BP529" i="5" s="1"/>
  <c r="BF213" i="1"/>
  <c r="AG113" i="8"/>
  <c r="V422" i="1"/>
  <c r="AV419" i="1"/>
  <c r="BG110" i="8"/>
  <c r="BG1117" i="5" s="1"/>
  <c r="AG233" i="1"/>
  <c r="AQ15" i="8"/>
  <c r="AQ498" i="5" s="1"/>
  <c r="BO42" i="8"/>
  <c r="BO550" i="5" s="1"/>
  <c r="BE214" i="1"/>
  <c r="BS109" i="8"/>
  <c r="BS1085" i="5" s="1"/>
  <c r="BS1089" i="5" s="1"/>
  <c r="BH418" i="1"/>
  <c r="AS220" i="1"/>
  <c r="BC32" i="8"/>
  <c r="BC530" i="5" s="1"/>
  <c r="AR103" i="8"/>
  <c r="AG410" i="1"/>
  <c r="AE407" i="1"/>
  <c r="AP100" i="8"/>
  <c r="AP897" i="5" s="1"/>
  <c r="AP901" i="5" s="1"/>
  <c r="AF435" i="1"/>
  <c r="AQ127" i="8"/>
  <c r="BD408" i="1"/>
  <c r="BO101" i="8"/>
  <c r="BD406" i="1"/>
  <c r="BO99" i="8"/>
  <c r="BO896" i="5" s="1"/>
  <c r="S403" i="1"/>
  <c r="AD96" i="8"/>
  <c r="AD831" i="5" s="1"/>
  <c r="AD834" i="5" s="1"/>
  <c r="BO104" i="8"/>
  <c r="BO979" i="5" s="1"/>
  <c r="BO983" i="5" s="1"/>
  <c r="BD411" i="1"/>
  <c r="S407" i="1"/>
  <c r="AD100" i="8"/>
  <c r="AD897" i="5" s="1"/>
  <c r="AD901" i="5" s="1"/>
  <c r="S408" i="1"/>
  <c r="AD101" i="8"/>
  <c r="O164" i="5"/>
  <c r="N89" i="5"/>
  <c r="N91" i="5" s="1"/>
  <c r="N95" i="5" s="1"/>
  <c r="BN59" i="8"/>
  <c r="BN48" i="8"/>
  <c r="AO141" i="8"/>
  <c r="AO1352" i="5" s="1"/>
  <c r="AD470" i="1"/>
  <c r="R144" i="8"/>
  <c r="G471" i="1"/>
  <c r="BA115" i="8"/>
  <c r="AP424" i="1"/>
  <c r="BM144" i="8"/>
  <c r="BB471" i="1"/>
  <c r="Q116" i="8"/>
  <c r="F425" i="1"/>
  <c r="BC141" i="8"/>
  <c r="BC1352" i="5" s="1"/>
  <c r="AR470" i="1"/>
  <c r="BC442" i="1"/>
  <c r="BN134" i="8"/>
  <c r="T114" i="8"/>
  <c r="I423" i="1"/>
  <c r="AG420" i="1"/>
  <c r="AR111" i="8"/>
  <c r="AR1118" i="5" s="1"/>
  <c r="AR1122" i="5" s="1"/>
  <c r="AS132" i="8"/>
  <c r="AH440" i="1"/>
  <c r="AH114" i="8"/>
  <c r="W423" i="1"/>
  <c r="J419" i="1"/>
  <c r="U110" i="8"/>
  <c r="AF226" i="1"/>
  <c r="AP14" i="8"/>
  <c r="AP497" i="5" s="1"/>
  <c r="T222" i="1"/>
  <c r="AD54" i="8"/>
  <c r="AD572" i="5" s="1"/>
  <c r="BC14" i="8"/>
  <c r="BC497" i="5" s="1"/>
  <c r="AS226" i="1"/>
  <c r="AS222" i="1"/>
  <c r="BC54" i="8"/>
  <c r="BC572" i="5" s="1"/>
  <c r="AJ110" i="8"/>
  <c r="AJ1117" i="5" s="1"/>
  <c r="Y419" i="1"/>
  <c r="H418" i="1"/>
  <c r="S109" i="8"/>
  <c r="BC236" i="1"/>
  <c r="BM56" i="8"/>
  <c r="BM574" i="5" s="1"/>
  <c r="AC55" i="8"/>
  <c r="AC573" i="5" s="1"/>
  <c r="S229" i="1"/>
  <c r="S226" i="1"/>
  <c r="AC14" i="8"/>
  <c r="AC497" i="5" s="1"/>
  <c r="BC219" i="1"/>
  <c r="BM23" i="8"/>
  <c r="BM515" i="5" s="1"/>
  <c r="AE212" i="1"/>
  <c r="AO13" i="8"/>
  <c r="AO496" i="5" s="1"/>
  <c r="BF221" i="1"/>
  <c r="BP43" i="8"/>
  <c r="BP551" i="5" s="1"/>
  <c r="I406" i="1"/>
  <c r="T99" i="8"/>
  <c r="U111" i="8"/>
  <c r="J420" i="1"/>
  <c r="BD55" i="8"/>
  <c r="BD573" i="5" s="1"/>
  <c r="AT229" i="1"/>
  <c r="AR23" i="8"/>
  <c r="AR515" i="5" s="1"/>
  <c r="AH219" i="1"/>
  <c r="S31" i="8"/>
  <c r="I213" i="1"/>
  <c r="AR44" i="8"/>
  <c r="AR552" i="5" s="1"/>
  <c r="AH228" i="1"/>
  <c r="AO32" i="8"/>
  <c r="AO530" i="5" s="1"/>
  <c r="AE220" i="1"/>
  <c r="AI417" i="1"/>
  <c r="AT108" i="8"/>
  <c r="AT1084" i="5" s="1"/>
  <c r="T435" i="1"/>
  <c r="AE127" i="8"/>
  <c r="BO98" i="8"/>
  <c r="BO863" i="5" s="1"/>
  <c r="BO867" i="5" s="1"/>
  <c r="BD405" i="1"/>
  <c r="AO116" i="8"/>
  <c r="AD425" i="1"/>
  <c r="AD119" i="8"/>
  <c r="S429" i="1"/>
  <c r="BN141" i="8"/>
  <c r="BN1352" i="5" s="1"/>
  <c r="BC470" i="1"/>
  <c r="Q145" i="8"/>
  <c r="F472" i="1"/>
  <c r="BN116" i="8"/>
  <c r="BC425" i="1"/>
  <c r="AG422" i="1"/>
  <c r="AR113" i="8"/>
  <c r="AR1152" i="5" s="1"/>
  <c r="AR1156" i="5" s="1"/>
  <c r="BI421" i="1"/>
  <c r="BT112" i="8"/>
  <c r="BT1151" i="5" s="1"/>
  <c r="R14" i="8"/>
  <c r="H226" i="1"/>
  <c r="K426" i="1"/>
  <c r="V117" i="8"/>
  <c r="AQ235" i="1"/>
  <c r="BA45" i="8"/>
  <c r="BA553" i="5" s="1"/>
  <c r="S34" i="8"/>
  <c r="I234" i="1"/>
  <c r="BC228" i="1"/>
  <c r="BM44" i="8"/>
  <c r="BM552" i="5" s="1"/>
  <c r="BD226" i="1"/>
  <c r="BN14" i="8"/>
  <c r="BN497" i="5" s="1"/>
  <c r="S221" i="1"/>
  <c r="AC43" i="8"/>
  <c r="AQ213" i="1"/>
  <c r="BA31" i="8"/>
  <c r="BA529" i="5" s="1"/>
  <c r="R53" i="8"/>
  <c r="H215" i="1"/>
  <c r="AF34" i="8"/>
  <c r="AF532" i="5" s="1"/>
  <c r="AF537" i="5" s="1"/>
  <c r="V234" i="1"/>
  <c r="T100" i="8"/>
  <c r="I407" i="1"/>
  <c r="AP53" i="8"/>
  <c r="AP571" i="5" s="1"/>
  <c r="AF215" i="1"/>
  <c r="AS228" i="1"/>
  <c r="BC44" i="8"/>
  <c r="BC552" i="5" s="1"/>
  <c r="BG234" i="1"/>
  <c r="BQ34" i="8"/>
  <c r="BQ532" i="5" s="1"/>
  <c r="AT112" i="8"/>
  <c r="AT1151" i="5" s="1"/>
  <c r="AI421" i="1"/>
  <c r="BF15" i="8"/>
  <c r="BF498" i="5" s="1"/>
  <c r="AV233" i="1"/>
  <c r="BM103" i="8"/>
  <c r="BB410" i="1"/>
  <c r="S404" i="1"/>
  <c r="AD97" i="8"/>
  <c r="AF403" i="1"/>
  <c r="AQ96" i="8"/>
  <c r="AQ831" i="5" s="1"/>
  <c r="AQ834" i="5" s="1"/>
  <c r="AQ435" i="1"/>
  <c r="BB127" i="8"/>
  <c r="BC99" i="8"/>
  <c r="BC896" i="5" s="1"/>
  <c r="AR406" i="1"/>
  <c r="BN133" i="8"/>
  <c r="BC441" i="1"/>
  <c r="S411" i="1"/>
  <c r="AD104" i="8"/>
  <c r="AD979" i="5" s="1"/>
  <c r="AD983" i="5" s="1"/>
  <c r="AD98" i="8"/>
  <c r="AD863" i="5" s="1"/>
  <c r="AD867" i="5" s="1"/>
  <c r="S405" i="1"/>
  <c r="AE405" i="1"/>
  <c r="AP98" i="8"/>
  <c r="AP863" i="5" s="1"/>
  <c r="AP867" i="5" s="1"/>
  <c r="AR408" i="1"/>
  <c r="BC101" i="8"/>
  <c r="S406" i="1"/>
  <c r="AD99" i="8"/>
  <c r="AD896" i="5" s="1"/>
  <c r="AE411" i="1"/>
  <c r="AP104" i="8"/>
  <c r="AP979" i="5" s="1"/>
  <c r="AP983" i="5" s="1"/>
  <c r="J319" i="4"/>
  <c r="K591" i="5"/>
  <c r="K595" i="5" s="1"/>
  <c r="AH48" i="8"/>
  <c r="AI40" i="8"/>
  <c r="AS225" i="15"/>
  <c r="EX27" i="7"/>
  <c r="AT225" i="15" s="1"/>
  <c r="AJ164" i="5"/>
  <c r="AI164" i="5"/>
  <c r="AB164" i="5"/>
  <c r="T164" i="5"/>
  <c r="S11" i="5"/>
  <c r="O11" i="5"/>
  <c r="L89" i="5"/>
  <c r="L91" i="5" s="1"/>
  <c r="L95" i="5" s="1"/>
  <c r="BW786" i="5"/>
  <c r="N28" i="6"/>
  <c r="BR59" i="8"/>
  <c r="BS51" i="8"/>
  <c r="P164" i="5"/>
  <c r="C26" i="9"/>
  <c r="D26" i="9" s="1"/>
  <c r="FQ170" i="7"/>
  <c r="FQ171" i="7" s="1"/>
  <c r="FQ172" i="7" s="1"/>
  <c r="FR179" i="7" s="1"/>
  <c r="FR41" i="7"/>
  <c r="V164" i="5"/>
  <c r="U11" i="5"/>
  <c r="AC164" i="5"/>
  <c r="AL164" i="5"/>
  <c r="E28" i="9"/>
  <c r="F28" i="9" s="1"/>
  <c r="C28" i="9"/>
  <c r="D28" i="9" s="1"/>
  <c r="Y164" i="5"/>
  <c r="H89" i="5"/>
  <c r="H91" i="5" s="1"/>
  <c r="H118" i="5" s="1"/>
  <c r="K89" i="5"/>
  <c r="BW191" i="8"/>
  <c r="O24" i="4"/>
  <c r="F153" i="8"/>
  <c r="E159" i="8"/>
  <c r="BC40" i="8"/>
  <c r="BB48" i="8"/>
  <c r="AR40" i="8"/>
  <c r="AQ48" i="8"/>
  <c r="D171" i="13"/>
  <c r="C229" i="15"/>
  <c r="D229" i="23" s="1"/>
  <c r="C231" i="21" s="1"/>
  <c r="FD27" i="7"/>
  <c r="AZ225" i="15" s="1"/>
  <c r="AY225" i="15"/>
  <c r="Q187" i="13"/>
  <c r="P232" i="15"/>
  <c r="E89" i="5"/>
  <c r="E91" i="5" s="1"/>
  <c r="E118" i="5" s="1"/>
  <c r="N796" i="5"/>
  <c r="BW796" i="5" s="1"/>
  <c r="F89" i="5"/>
  <c r="F91" i="5" s="1"/>
  <c r="F118" i="5" s="1"/>
  <c r="M89" i="5"/>
  <c r="M91" i="5" s="1"/>
  <c r="N795" i="5"/>
  <c r="N35" i="6" s="1"/>
  <c r="L67" i="5"/>
  <c r="O910" i="5"/>
  <c r="D148" i="23"/>
  <c r="C150" i="21" s="1"/>
  <c r="O14" i="4"/>
  <c r="DY158" i="10"/>
  <c r="J216" i="4"/>
  <c r="J238" i="4" s="1"/>
  <c r="AH285" i="5" s="1"/>
  <c r="M45" i="4"/>
  <c r="O45" i="4" s="1"/>
  <c r="DZ27" i="7"/>
  <c r="V225" i="15" s="1"/>
  <c r="U225" i="15"/>
  <c r="F156" i="8"/>
  <c r="G150" i="8"/>
  <c r="N792" i="5"/>
  <c r="BW792" i="5" s="1"/>
  <c r="G89" i="5"/>
  <c r="G91" i="5" s="1"/>
  <c r="G118" i="5" s="1"/>
  <c r="J89" i="5"/>
  <c r="J91" i="5" s="1"/>
  <c r="BW163" i="8"/>
  <c r="T231" i="15"/>
  <c r="DY215" i="7"/>
  <c r="EU27" i="7"/>
  <c r="AQ225" i="15" s="1"/>
  <c r="AP225" i="15"/>
  <c r="DK27" i="7"/>
  <c r="G225" i="15" s="1"/>
  <c r="F225" i="15"/>
  <c r="K230" i="15"/>
  <c r="L179" i="13"/>
  <c r="M179" i="13" s="1"/>
  <c r="DV245" i="7"/>
  <c r="R232" i="15" s="1"/>
  <c r="Q232" i="15"/>
  <c r="E11" i="5"/>
  <c r="E13" i="5" s="1"/>
  <c r="O912" i="5"/>
  <c r="O913" i="5" s="1"/>
  <c r="AB332" i="5"/>
  <c r="AC338" i="5" s="1"/>
  <c r="BW169" i="8"/>
  <c r="E61" i="7"/>
  <c r="F61" i="7" s="1"/>
  <c r="G61" i="7" s="1"/>
  <c r="H61" i="7" s="1"/>
  <c r="O186" i="4"/>
  <c r="K186" i="4" s="1"/>
  <c r="E36" i="3"/>
  <c r="DH146" i="7"/>
  <c r="DG150" i="7"/>
  <c r="D201" i="13" s="1"/>
  <c r="C125" i="17" s="1"/>
  <c r="O29" i="6"/>
  <c r="C35" i="12"/>
  <c r="O42" i="4"/>
  <c r="H242" i="5"/>
  <c r="O229" i="4"/>
  <c r="O12" i="4"/>
  <c r="C15" i="4"/>
  <c r="F54" i="7"/>
  <c r="E57" i="7"/>
  <c r="S56" i="7"/>
  <c r="AG50" i="7"/>
  <c r="X56" i="7" s="1"/>
  <c r="P56" i="7"/>
  <c r="C245" i="5"/>
  <c r="C246" i="5"/>
  <c r="BC51" i="8"/>
  <c r="BB59" i="8"/>
  <c r="BF22" i="7"/>
  <c r="BE25" i="7"/>
  <c r="F11" i="5"/>
  <c r="F13" i="5" s="1"/>
  <c r="R56" i="7"/>
  <c r="AL98" i="14"/>
  <c r="O225" i="15"/>
  <c r="DT27" i="7"/>
  <c r="P225" i="15" s="1"/>
  <c r="O44" i="4"/>
  <c r="G11" i="5"/>
  <c r="G13" i="5" s="1"/>
  <c r="G66" i="5" s="1"/>
  <c r="L69" i="5"/>
  <c r="L70" i="5" s="1"/>
  <c r="O922" i="5"/>
  <c r="L42" i="5"/>
  <c r="L43" i="5" s="1"/>
  <c r="W164" i="5"/>
  <c r="X164" i="5"/>
  <c r="U164" i="5"/>
  <c r="P11" i="5"/>
  <c r="V11" i="5"/>
  <c r="M11" i="5"/>
  <c r="M13" i="5" s="1"/>
  <c r="M18" i="5" s="1"/>
  <c r="N11" i="5"/>
  <c r="N13" i="5" s="1"/>
  <c r="J11" i="5"/>
  <c r="J13" i="5" s="1"/>
  <c r="J66" i="5" s="1"/>
  <c r="L71" i="5"/>
  <c r="O921" i="5"/>
  <c r="O902" i="5"/>
  <c r="D150" i="21"/>
  <c r="F229" i="23"/>
  <c r="G229" i="23"/>
  <c r="G231" i="21" s="1"/>
  <c r="N766" i="5"/>
  <c r="N68" i="6" s="1"/>
  <c r="N767" i="5"/>
  <c r="M761" i="5"/>
  <c r="N764" i="5"/>
  <c r="N765" i="5"/>
  <c r="FC215" i="7"/>
  <c r="AX231" i="15"/>
  <c r="G231" i="23" s="1"/>
  <c r="T56" i="7"/>
  <c r="EL27" i="7"/>
  <c r="AH225" i="15" s="1"/>
  <c r="AG225" i="15"/>
  <c r="AG51" i="8"/>
  <c r="AF59" i="8"/>
  <c r="AM225" i="15"/>
  <c r="ER27" i="7"/>
  <c r="AN225" i="15" s="1"/>
  <c r="L18" i="5"/>
  <c r="L20" i="5" s="1"/>
  <c r="C11" i="5"/>
  <c r="O920" i="5"/>
  <c r="O918" i="5" s="1"/>
  <c r="EL162" i="10"/>
  <c r="K274" i="4"/>
  <c r="K289" i="4" s="1"/>
  <c r="AU371" i="5" s="1"/>
  <c r="AU486" i="5" s="1"/>
  <c r="AU484" i="5" s="1"/>
  <c r="Z164" i="5"/>
  <c r="Q164" i="5"/>
  <c r="S164" i="5"/>
  <c r="K91" i="5"/>
  <c r="K118" i="5" s="1"/>
  <c r="N791" i="5"/>
  <c r="BW791" i="5" s="1"/>
  <c r="H11" i="5"/>
  <c r="H13" i="5" s="1"/>
  <c r="H18" i="5" s="1"/>
  <c r="D11" i="5"/>
  <c r="D13" i="5" s="1"/>
  <c r="D42" i="5" s="1"/>
  <c r="I11" i="5"/>
  <c r="I13" i="5" s="1"/>
  <c r="I66" i="5" s="1"/>
  <c r="O916" i="5"/>
  <c r="O915" i="5" s="1"/>
  <c r="E230" i="23"/>
  <c r="F230" i="23"/>
  <c r="E151" i="8"/>
  <c r="D157" i="8"/>
  <c r="G218" i="13"/>
  <c r="F216" i="13"/>
  <c r="Q56" i="7"/>
  <c r="AA225" i="15"/>
  <c r="EF27" i="7"/>
  <c r="AB225" i="15" s="1"/>
  <c r="BO87" i="7"/>
  <c r="G117" i="14"/>
  <c r="DN112" i="7"/>
  <c r="AB187" i="8"/>
  <c r="AN187" i="8" s="1"/>
  <c r="AZ187" i="8" s="1"/>
  <c r="BL187" i="8" s="1"/>
  <c r="P1594" i="5"/>
  <c r="Q172" i="8"/>
  <c r="BW172" i="8" s="1"/>
  <c r="BM76" i="7"/>
  <c r="BL77" i="7"/>
  <c r="BL78" i="7" s="1"/>
  <c r="ET245" i="7"/>
  <c r="AP232" i="15" s="1"/>
  <c r="AO232" i="15"/>
  <c r="FF245" i="7"/>
  <c r="BB232" i="15" s="1"/>
  <c r="BA232" i="15"/>
  <c r="AL232" i="15"/>
  <c r="EQ245" i="7"/>
  <c r="AM232" i="15" s="1"/>
  <c r="FI215" i="7"/>
  <c r="BD231" i="15"/>
  <c r="FC245" i="7"/>
  <c r="AY232" i="15" s="1"/>
  <c r="AX232" i="15"/>
  <c r="EF215" i="7"/>
  <c r="AA231" i="15"/>
  <c r="K41" i="7"/>
  <c r="J42" i="7"/>
  <c r="J43" i="7" s="1"/>
  <c r="U229" i="15"/>
  <c r="DF154" i="7"/>
  <c r="DF156" i="7" s="1"/>
  <c r="C159" i="20"/>
  <c r="G159" i="13"/>
  <c r="DH116" i="7"/>
  <c r="D116" i="14"/>
  <c r="BW185" i="8"/>
  <c r="BW175" i="8"/>
  <c r="CA83" i="7"/>
  <c r="D170" i="22"/>
  <c r="D171" i="20" s="1"/>
  <c r="L230" i="15"/>
  <c r="AE137" i="14"/>
  <c r="BK137" i="14" s="1"/>
  <c r="BK140" i="14"/>
  <c r="V40" i="8"/>
  <c r="U48" i="8"/>
  <c r="U712" i="5" s="1"/>
  <c r="E41" i="12"/>
  <c r="G230" i="23"/>
  <c r="K98" i="14"/>
  <c r="BK102" i="14"/>
  <c r="E33" i="12"/>
  <c r="D157" i="13"/>
  <c r="BL158" i="13"/>
  <c r="BW599" i="5"/>
  <c r="E114" i="17"/>
  <c r="F158" i="22"/>
  <c r="F159" i="20" s="1"/>
  <c r="G159" i="20"/>
  <c r="O178" i="8"/>
  <c r="BW176" i="8"/>
  <c r="BI92" i="7"/>
  <c r="BJ92" i="7"/>
  <c r="BK92" i="7" s="1"/>
  <c r="BL92" i="7" s="1"/>
  <c r="BM92" i="7" s="1"/>
  <c r="BN92" i="7" s="1"/>
  <c r="FL245" i="7"/>
  <c r="BH232" i="15" s="1"/>
  <c r="BG232" i="15"/>
  <c r="EN245" i="7"/>
  <c r="AJ232" i="15" s="1"/>
  <c r="AI232" i="15"/>
  <c r="M127" i="14"/>
  <c r="BK127" i="14" s="1"/>
  <c r="BK130" i="14"/>
  <c r="EL215" i="7"/>
  <c r="AG231" i="15"/>
  <c r="BL170" i="13"/>
  <c r="U737" i="5"/>
  <c r="W51" i="8"/>
  <c r="V59" i="8"/>
  <c r="AC121" i="14"/>
  <c r="BK123" i="14"/>
  <c r="C74" i="6"/>
  <c r="O75" i="6"/>
  <c r="AD121" i="14"/>
  <c r="BK125" i="14"/>
  <c r="E98" i="14"/>
  <c r="BK100" i="14"/>
  <c r="F157" i="13"/>
  <c r="E158" i="22"/>
  <c r="D159" i="20" s="1"/>
  <c r="BW165" i="8"/>
  <c r="D113" i="6"/>
  <c r="E49" i="12"/>
  <c r="Z232" i="15"/>
  <c r="EE245" i="7"/>
  <c r="AA232" i="15" s="1"/>
  <c r="AT59" i="8"/>
  <c r="AU51" i="8"/>
  <c r="EZ245" i="7"/>
  <c r="AV232" i="15" s="1"/>
  <c r="AU232" i="15"/>
  <c r="EW245" i="7"/>
  <c r="AS232" i="15" s="1"/>
  <c r="AR232" i="15"/>
  <c r="EH245" i="7"/>
  <c r="AD232" i="15" s="1"/>
  <c r="AC232" i="15"/>
  <c r="BW674" i="5"/>
  <c r="BQ48" i="8"/>
  <c r="BR40" i="8"/>
  <c r="H230" i="23"/>
  <c r="E171" i="20"/>
  <c r="F171" i="20"/>
  <c r="BW636" i="5"/>
  <c r="BW801" i="5"/>
  <c r="C287" i="5"/>
  <c r="C289" i="5" s="1"/>
  <c r="C305" i="5"/>
  <c r="AL315" i="4"/>
  <c r="ED162" i="10"/>
  <c r="C274" i="4"/>
  <c r="C289" i="4" s="1"/>
  <c r="AM371" i="5" s="1"/>
  <c r="AM486" i="5" s="1"/>
  <c r="AR315" i="4"/>
  <c r="EJ162" i="10"/>
  <c r="I274" i="4"/>
  <c r="I289" i="4" s="1"/>
  <c r="AS371" i="5" s="1"/>
  <c r="AS486" i="5" s="1"/>
  <c r="R370" i="5"/>
  <c r="Q372" i="5"/>
  <c r="G82" i="4"/>
  <c r="D82" i="4"/>
  <c r="E82" i="4"/>
  <c r="J82" i="4"/>
  <c r="I82" i="4"/>
  <c r="M82" i="4"/>
  <c r="H82" i="4"/>
  <c r="F82" i="4"/>
  <c r="N82" i="4"/>
  <c r="K82" i="4"/>
  <c r="L82" i="4"/>
  <c r="AC370" i="5"/>
  <c r="AB372" i="5"/>
  <c r="AN1546" i="5"/>
  <c r="AN594" i="5"/>
  <c r="EO162" i="10"/>
  <c r="AW315" i="4"/>
  <c r="N274" i="4"/>
  <c r="N289" i="4" s="1"/>
  <c r="AX371" i="5" s="1"/>
  <c r="AX486" i="5" s="1"/>
  <c r="E17" i="9"/>
  <c r="AD331" i="5"/>
  <c r="O94" i="4"/>
  <c r="F19" i="3"/>
  <c r="D36" i="13"/>
  <c r="C27" i="15"/>
  <c r="F238" i="4"/>
  <c r="F46" i="3"/>
  <c r="G45" i="3"/>
  <c r="AD342" i="5"/>
  <c r="AA349" i="5"/>
  <c r="O27" i="15" s="1"/>
  <c r="O26" i="15" s="1"/>
  <c r="AA336" i="5"/>
  <c r="AE344" i="5"/>
  <c r="AE361" i="5" s="1"/>
  <c r="AC340" i="5"/>
  <c r="AB338" i="5"/>
  <c r="AV315" i="4"/>
  <c r="EN162" i="10"/>
  <c r="M274" i="4"/>
  <c r="M289" i="4" s="1"/>
  <c r="AW371" i="5" s="1"/>
  <c r="AW486" i="5" s="1"/>
  <c r="J274" i="4"/>
  <c r="J289" i="4" s="1"/>
  <c r="AT371" i="5" s="1"/>
  <c r="AT486" i="5" s="1"/>
  <c r="EK162" i="10"/>
  <c r="AS315" i="4"/>
  <c r="O850" i="5"/>
  <c r="O853" i="5"/>
  <c r="O845" i="5"/>
  <c r="O846" i="5" s="1"/>
  <c r="O849" i="5"/>
  <c r="O854" i="5"/>
  <c r="O835" i="5"/>
  <c r="O852" i="5"/>
  <c r="O855" i="5"/>
  <c r="O843" i="5"/>
  <c r="O844" i="5" s="1"/>
  <c r="AO485" i="5"/>
  <c r="AP488" i="5" s="1"/>
  <c r="AO484" i="5"/>
  <c r="AP487" i="5" s="1"/>
  <c r="AE241" i="5"/>
  <c r="H93" i="4"/>
  <c r="M93" i="4"/>
  <c r="J93" i="4"/>
  <c r="F93" i="4"/>
  <c r="D93" i="4"/>
  <c r="G93" i="4"/>
  <c r="E93" i="4"/>
  <c r="L93" i="4"/>
  <c r="K93" i="4"/>
  <c r="P332" i="5"/>
  <c r="P349" i="5" s="1"/>
  <c r="D27" i="15" s="1"/>
  <c r="Q330" i="5"/>
  <c r="E31" i="9"/>
  <c r="F31" i="9" s="1"/>
  <c r="AA284" i="5"/>
  <c r="AU1546" i="5"/>
  <c r="AU594" i="5"/>
  <c r="EM162" i="10"/>
  <c r="AU315" i="4"/>
  <c r="L274" i="4"/>
  <c r="L289" i="4" s="1"/>
  <c r="AV371" i="5" s="1"/>
  <c r="AV486" i="5" s="1"/>
  <c r="AP315" i="4"/>
  <c r="EH162" i="10"/>
  <c r="G274" i="4"/>
  <c r="G289" i="4" s="1"/>
  <c r="AQ371" i="5" s="1"/>
  <c r="AQ486" i="5" s="1"/>
  <c r="AO594" i="5"/>
  <c r="AO1546" i="5"/>
  <c r="F11" i="3"/>
  <c r="O83" i="4"/>
  <c r="AN484" i="5"/>
  <c r="AO487" i="5" s="1"/>
  <c r="AN485" i="5"/>
  <c r="AO488" i="5" s="1"/>
  <c r="H43" i="3"/>
  <c r="O196" i="4" s="1"/>
  <c r="O195" i="4"/>
  <c r="Q800" i="5"/>
  <c r="P977" i="5"/>
  <c r="P1150" i="5"/>
  <c r="P1155" i="5" s="1"/>
  <c r="P1116" i="5"/>
  <c r="P1121" i="5" s="1"/>
  <c r="P1233" i="5"/>
  <c r="P1083" i="5"/>
  <c r="P1088" i="5" s="1"/>
  <c r="P829" i="5"/>
  <c r="P895" i="5"/>
  <c r="P861" i="5"/>
  <c r="P866" i="5" s="1"/>
  <c r="P1351" i="5"/>
  <c r="P1355" i="5" s="1"/>
  <c r="L275" i="4"/>
  <c r="L290" i="4" s="1"/>
  <c r="BH371" i="5" s="1"/>
  <c r="BH486" i="5" s="1"/>
  <c r="BG315" i="4"/>
  <c r="EY162" i="10"/>
  <c r="C275" i="4"/>
  <c r="EP162" i="10"/>
  <c r="AX315" i="4"/>
  <c r="L23" i="5"/>
  <c r="M141" i="5"/>
  <c r="M95" i="5"/>
  <c r="M118" i="5"/>
  <c r="P289" i="5"/>
  <c r="P288" i="5"/>
  <c r="P306" i="5" s="1"/>
  <c r="D24" i="15" s="1"/>
  <c r="C15" i="16" s="1"/>
  <c r="O102" i="4"/>
  <c r="F27" i="3"/>
  <c r="O908" i="5"/>
  <c r="O903" i="5"/>
  <c r="F21" i="3"/>
  <c r="E22" i="3"/>
  <c r="F13" i="3"/>
  <c r="E14" i="3"/>
  <c r="EU162" i="10"/>
  <c r="BC315" i="4"/>
  <c r="H275" i="4"/>
  <c r="H290" i="4" s="1"/>
  <c r="BD371" i="5" s="1"/>
  <c r="BD486" i="5" s="1"/>
  <c r="AD330" i="5"/>
  <c r="AC332" i="5"/>
  <c r="BI485" i="5"/>
  <c r="BJ488" i="5" s="1"/>
  <c r="BI484" i="5"/>
  <c r="I283" i="4"/>
  <c r="O268" i="4"/>
  <c r="BW62" i="8"/>
  <c r="H55" i="3"/>
  <c r="I55" i="3" s="1"/>
  <c r="AY330" i="5"/>
  <c r="I33" i="9"/>
  <c r="J33" i="9" s="1"/>
  <c r="D244" i="5"/>
  <c r="D262" i="5"/>
  <c r="F275" i="4"/>
  <c r="F290" i="4" s="1"/>
  <c r="BB371" i="5" s="1"/>
  <c r="BB486" i="5" s="1"/>
  <c r="ES162" i="10"/>
  <c r="BA315" i="4"/>
  <c r="L44" i="5"/>
  <c r="J95" i="5"/>
  <c r="J118" i="5"/>
  <c r="J141" i="5"/>
  <c r="BW1284" i="5"/>
  <c r="BW68" i="8"/>
  <c r="O761" i="5"/>
  <c r="AN370" i="5"/>
  <c r="I101" i="4"/>
  <c r="M101" i="4"/>
  <c r="H101" i="4"/>
  <c r="F101" i="4"/>
  <c r="C101" i="4"/>
  <c r="G101" i="4"/>
  <c r="E101" i="4"/>
  <c r="J101" i="4"/>
  <c r="K101" i="4"/>
  <c r="L101" i="4"/>
  <c r="N101" i="4"/>
  <c r="D101" i="4"/>
  <c r="P241" i="5"/>
  <c r="O1155" i="5"/>
  <c r="D349" i="5"/>
  <c r="F241" i="5"/>
  <c r="E243" i="5"/>
  <c r="O1088" i="5"/>
  <c r="AP330" i="5"/>
  <c r="Q305" i="5"/>
  <c r="Q287" i="5"/>
  <c r="Q289" i="5" s="1"/>
  <c r="N275" i="4"/>
  <c r="N290" i="4" s="1"/>
  <c r="BJ371" i="5" s="1"/>
  <c r="BJ486" i="5" s="1"/>
  <c r="FA162" i="10"/>
  <c r="BI315" i="4"/>
  <c r="BE315" i="4"/>
  <c r="EW162" i="10"/>
  <c r="J275" i="4"/>
  <c r="J290" i="4" s="1"/>
  <c r="EV162" i="10"/>
  <c r="I275" i="4"/>
  <c r="I290" i="4" s="1"/>
  <c r="BE371" i="5" s="1"/>
  <c r="BE486" i="5" s="1"/>
  <c r="BD315" i="4"/>
  <c r="O288" i="5"/>
  <c r="O306" i="5" s="1"/>
  <c r="N32" i="6"/>
  <c r="H66" i="5"/>
  <c r="D18" i="5"/>
  <c r="I18" i="5"/>
  <c r="D305" i="5"/>
  <c r="D287" i="5"/>
  <c r="D288" i="5" s="1"/>
  <c r="AP485" i="5"/>
  <c r="AP484" i="5"/>
  <c r="F39" i="3"/>
  <c r="G38" i="3"/>
  <c r="AR1546" i="5"/>
  <c r="AR594" i="5"/>
  <c r="G18" i="9"/>
  <c r="AR371" i="5"/>
  <c r="F95" i="5"/>
  <c r="C13" i="5"/>
  <c r="F42" i="5"/>
  <c r="F18" i="5"/>
  <c r="F66" i="5"/>
  <c r="O254" i="4"/>
  <c r="G53" i="3"/>
  <c r="F330" i="5"/>
  <c r="E332" i="5"/>
  <c r="E349" i="5" s="1"/>
  <c r="O1121" i="5"/>
  <c r="O1355" i="5"/>
  <c r="ET162" i="10"/>
  <c r="BB315" i="4"/>
  <c r="G275" i="4"/>
  <c r="G290" i="4" s="1"/>
  <c r="BC371" i="5" s="1"/>
  <c r="BC486" i="5" s="1"/>
  <c r="G95" i="5"/>
  <c r="N18" i="5"/>
  <c r="N42" i="5"/>
  <c r="N66" i="5"/>
  <c r="BI1546" i="5"/>
  <c r="BI594" i="5"/>
  <c r="F30" i="3"/>
  <c r="G29" i="3"/>
  <c r="F1551" i="5"/>
  <c r="G285" i="5"/>
  <c r="AY370" i="5"/>
  <c r="I34" i="9"/>
  <c r="J34" i="9" s="1"/>
  <c r="H61" i="3"/>
  <c r="O261" i="4"/>
  <c r="I59" i="3"/>
  <c r="S89" i="5"/>
  <c r="Z89" i="5"/>
  <c r="T89" i="5"/>
  <c r="X89" i="5"/>
  <c r="Q89" i="5"/>
  <c r="C27" i="9"/>
  <c r="D27" i="9" s="1"/>
  <c r="V89" i="5"/>
  <c r="R89" i="5"/>
  <c r="O89" i="5"/>
  <c r="U89" i="5"/>
  <c r="W89" i="5"/>
  <c r="Y89" i="5"/>
  <c r="P89" i="5"/>
  <c r="I194" i="4"/>
  <c r="H194" i="4"/>
  <c r="K194" i="4"/>
  <c r="M194" i="4"/>
  <c r="N194" i="4"/>
  <c r="G194" i="4"/>
  <c r="C194" i="4"/>
  <c r="L194" i="4"/>
  <c r="D194" i="4"/>
  <c r="O866" i="5"/>
  <c r="F370" i="5"/>
  <c r="E372" i="5"/>
  <c r="S284" i="5"/>
  <c r="R286" i="5"/>
  <c r="ER162" i="10"/>
  <c r="AZ315" i="4"/>
  <c r="E275" i="4"/>
  <c r="E290" i="4" s="1"/>
  <c r="BA371" i="5" s="1"/>
  <c r="BA486" i="5" s="1"/>
  <c r="K275" i="4"/>
  <c r="K290" i="4" s="1"/>
  <c r="BG371" i="5" s="1"/>
  <c r="BG486" i="5" s="1"/>
  <c r="EX162" i="10"/>
  <c r="BF315" i="4"/>
  <c r="AY315" i="4"/>
  <c r="EQ162" i="10"/>
  <c r="D275" i="4"/>
  <c r="D290" i="4" s="1"/>
  <c r="AZ371" i="5" s="1"/>
  <c r="AZ486" i="5" s="1"/>
  <c r="AB349" i="5"/>
  <c r="P27" i="15" s="1"/>
  <c r="C91" i="5"/>
  <c r="N141" i="5"/>
  <c r="N118" i="5"/>
  <c r="I141" i="5"/>
  <c r="I95" i="5"/>
  <c r="I118" i="5"/>
  <c r="E42" i="5"/>
  <c r="E66" i="5"/>
  <c r="E18" i="5"/>
  <c r="K42" i="5"/>
  <c r="K18" i="5"/>
  <c r="K66" i="5"/>
  <c r="BW795" i="5"/>
  <c r="E286" i="5"/>
  <c r="F284" i="5"/>
  <c r="O911" i="5"/>
  <c r="F91" i="6" l="1"/>
  <c r="G96" i="6"/>
  <c r="C119" i="18"/>
  <c r="C121" i="18" s="1"/>
  <c r="U421" i="5"/>
  <c r="K39" i="13"/>
  <c r="J16" i="17"/>
  <c r="M66" i="5"/>
  <c r="AU485" i="5"/>
  <c r="AV488" i="5" s="1"/>
  <c r="AF344" i="5"/>
  <c r="M42" i="5"/>
  <c r="M44" i="5" s="1"/>
  <c r="D66" i="5"/>
  <c r="K95" i="5"/>
  <c r="N36" i="6"/>
  <c r="N33" i="6"/>
  <c r="N31" i="6" s="1"/>
  <c r="C36" i="12"/>
  <c r="O30" i="6"/>
  <c r="I40" i="13"/>
  <c r="I38" i="13" s="1"/>
  <c r="T451" i="5"/>
  <c r="H186" i="15" s="1"/>
  <c r="T436" i="5"/>
  <c r="G141" i="5"/>
  <c r="G42" i="5"/>
  <c r="I42" i="5"/>
  <c r="I44" i="5" s="1"/>
  <c r="H95" i="5"/>
  <c r="L19" i="5"/>
  <c r="E216" i="13"/>
  <c r="D233" i="23"/>
  <c r="C235" i="21" s="1"/>
  <c r="DW215" i="7"/>
  <c r="S231" i="15" s="1"/>
  <c r="DQ215" i="7"/>
  <c r="DQ218" i="7"/>
  <c r="S135" i="14"/>
  <c r="DR215" i="7"/>
  <c r="N76" i="6"/>
  <c r="N74" i="6" s="1"/>
  <c r="DG29" i="7"/>
  <c r="DH29" i="7" s="1"/>
  <c r="DI29" i="7" s="1"/>
  <c r="DJ29" i="7" s="1"/>
  <c r="DK29" i="7" s="1"/>
  <c r="DL29" i="7" s="1"/>
  <c r="DM29" i="7" s="1"/>
  <c r="DN29" i="7" s="1"/>
  <c r="DO29" i="7" s="1"/>
  <c r="DP29" i="7" s="1"/>
  <c r="DQ29" i="7" s="1"/>
  <c r="DR29" i="7" s="1"/>
  <c r="DS29" i="7" s="1"/>
  <c r="DT29" i="7" s="1"/>
  <c r="DU29" i="7" s="1"/>
  <c r="DV29" i="7" s="1"/>
  <c r="DW29" i="7" s="1"/>
  <c r="DX29" i="7" s="1"/>
  <c r="DY29" i="7" s="1"/>
  <c r="DZ29" i="7" s="1"/>
  <c r="EA29" i="7" s="1"/>
  <c r="EB29" i="7" s="1"/>
  <c r="EC29" i="7" s="1"/>
  <c r="ED29" i="7" s="1"/>
  <c r="EE29" i="7" s="1"/>
  <c r="EF29" i="7" s="1"/>
  <c r="EG29" i="7" s="1"/>
  <c r="EH29" i="7" s="1"/>
  <c r="EI29" i="7" s="1"/>
  <c r="EJ29" i="7" s="1"/>
  <c r="EK29" i="7" s="1"/>
  <c r="EL29" i="7" s="1"/>
  <c r="EM29" i="7" s="1"/>
  <c r="EN29" i="7" s="1"/>
  <c r="EO29" i="7" s="1"/>
  <c r="EP29" i="7" s="1"/>
  <c r="EQ29" i="7" s="1"/>
  <c r="ER29" i="7" s="1"/>
  <c r="ES29" i="7" s="1"/>
  <c r="ET29" i="7" s="1"/>
  <c r="EU29" i="7" s="1"/>
  <c r="EV29" i="7" s="1"/>
  <c r="EW29" i="7" s="1"/>
  <c r="EX29" i="7" s="1"/>
  <c r="EY29" i="7" s="1"/>
  <c r="EZ29" i="7" s="1"/>
  <c r="FA29" i="7" s="1"/>
  <c r="FB29" i="7" s="1"/>
  <c r="FC29" i="7" s="1"/>
  <c r="FD29" i="7" s="1"/>
  <c r="FE29" i="7" s="1"/>
  <c r="FF29" i="7" s="1"/>
  <c r="FG29" i="7" s="1"/>
  <c r="FH29" i="7" s="1"/>
  <c r="FI29" i="7" s="1"/>
  <c r="FJ29" i="7" s="1"/>
  <c r="FK29" i="7" s="1"/>
  <c r="FL29" i="7" s="1"/>
  <c r="FM29" i="7" s="1"/>
  <c r="FN29" i="7" s="1"/>
  <c r="FO29" i="7" s="1"/>
  <c r="FP29" i="7" s="1"/>
  <c r="FQ29" i="7" s="1"/>
  <c r="FR29" i="7" s="1"/>
  <c r="FS29" i="7" s="1"/>
  <c r="FT29" i="7" s="1"/>
  <c r="FU29" i="7" s="1"/>
  <c r="FV29" i="7" s="1"/>
  <c r="FW29" i="7" s="1"/>
  <c r="FX29" i="7" s="1"/>
  <c r="FY29" i="7" s="1"/>
  <c r="FZ29" i="7" s="1"/>
  <c r="GA29" i="7" s="1"/>
  <c r="GB29" i="7" s="1"/>
  <c r="GC29" i="7" s="1"/>
  <c r="GD29" i="7" s="1"/>
  <c r="GE29" i="7" s="1"/>
  <c r="GF29" i="7" s="1"/>
  <c r="H42" i="5"/>
  <c r="L141" i="5"/>
  <c r="H141" i="5"/>
  <c r="H142" i="5" s="1"/>
  <c r="L45" i="5"/>
  <c r="E95" i="5"/>
  <c r="O15" i="4"/>
  <c r="L118" i="5"/>
  <c r="L120" i="5" s="1"/>
  <c r="L47" i="5"/>
  <c r="E141" i="5"/>
  <c r="L73" i="5"/>
  <c r="O81" i="5" s="1"/>
  <c r="O82" i="5" s="1"/>
  <c r="BW171" i="8"/>
  <c r="W11" i="5"/>
  <c r="R11" i="5"/>
  <c r="AB336" i="5"/>
  <c r="AB337" i="5" s="1"/>
  <c r="AE342" i="5"/>
  <c r="E194" i="4"/>
  <c r="E217" i="4" s="1"/>
  <c r="E239" i="4" s="1"/>
  <c r="AO285" i="5" s="1"/>
  <c r="J194" i="4"/>
  <c r="F141" i="5"/>
  <c r="F146" i="5" s="1"/>
  <c r="K141" i="5"/>
  <c r="Q11" i="5"/>
  <c r="T11" i="5"/>
  <c r="AD340" i="5"/>
  <c r="AD359" i="5" s="1"/>
  <c r="Q288" i="5"/>
  <c r="Q306" i="5" s="1"/>
  <c r="E24" i="15" s="1"/>
  <c r="J18" i="5"/>
  <c r="J21" i="5" s="1"/>
  <c r="X11" i="5"/>
  <c r="Y11" i="5"/>
  <c r="D91" i="5"/>
  <c r="O20" i="4"/>
  <c r="C25" i="4"/>
  <c r="BN32" i="8"/>
  <c r="BN530" i="5" s="1"/>
  <c r="BD220" i="1"/>
  <c r="R96" i="8"/>
  <c r="R831" i="5" s="1"/>
  <c r="R834" i="5" s="1"/>
  <c r="G403" i="1"/>
  <c r="AR221" i="1"/>
  <c r="BB43" i="8"/>
  <c r="BB551" i="5" s="1"/>
  <c r="BO102" i="8"/>
  <c r="BD409" i="1"/>
  <c r="AS214" i="1"/>
  <c r="BC42" i="8"/>
  <c r="BC550" i="5" s="1"/>
  <c r="H435" i="1"/>
  <c r="S127" i="8"/>
  <c r="BB103" i="8"/>
  <c r="AQ410" i="1"/>
  <c r="BK225" i="15"/>
  <c r="U236" i="1"/>
  <c r="AE56" i="8"/>
  <c r="AE574" i="5" s="1"/>
  <c r="AE579" i="5" s="1"/>
  <c r="R112" i="8"/>
  <c r="R1151" i="5" s="1"/>
  <c r="G421" i="1"/>
  <c r="AR405" i="1"/>
  <c r="BC98" i="8"/>
  <c r="BC863" i="5" s="1"/>
  <c r="BC867" i="5" s="1"/>
  <c r="I221" i="1"/>
  <c r="S43" i="8"/>
  <c r="S551" i="5" s="1"/>
  <c r="E48" i="12"/>
  <c r="O90" i="6"/>
  <c r="BB117" i="8"/>
  <c r="BB1235" i="5" s="1"/>
  <c r="BB1239" i="5" s="1"/>
  <c r="AQ426" i="1"/>
  <c r="BC109" i="8"/>
  <c r="BC1085" i="5" s="1"/>
  <c r="BC1089" i="5" s="1"/>
  <c r="AR418" i="1"/>
  <c r="AP31" i="8"/>
  <c r="AP529" i="5" s="1"/>
  <c r="AF213" i="1"/>
  <c r="AQ471" i="1"/>
  <c r="BB144" i="8"/>
  <c r="BN108" i="8"/>
  <c r="BN1084" i="5" s="1"/>
  <c r="BC417" i="1"/>
  <c r="K441" i="1"/>
  <c r="V133" i="8"/>
  <c r="R33" i="8"/>
  <c r="R531" i="5" s="1"/>
  <c r="H227" i="1"/>
  <c r="AS227" i="1"/>
  <c r="BC33" i="8"/>
  <c r="BC531" i="5" s="1"/>
  <c r="BO13" i="8"/>
  <c r="BO496" i="5" s="1"/>
  <c r="BE212" i="1"/>
  <c r="AP114" i="8"/>
  <c r="AE423" i="1"/>
  <c r="AI222" i="1"/>
  <c r="AS54" i="8"/>
  <c r="AS572" i="5" s="1"/>
  <c r="F231" i="21"/>
  <c r="E225" i="23"/>
  <c r="BB113" i="8"/>
  <c r="BB1152" i="5" s="1"/>
  <c r="BB1156" i="5" s="1"/>
  <c r="AQ422" i="1"/>
  <c r="E158" i="8"/>
  <c r="F152" i="8"/>
  <c r="AI227" i="1"/>
  <c r="AS33" i="8"/>
  <c r="AS531" i="5" s="1"/>
  <c r="AG236" i="1"/>
  <c r="AQ56" i="8"/>
  <c r="AQ574" i="5" s="1"/>
  <c r="AD111" i="8"/>
  <c r="AD1118" i="5" s="1"/>
  <c r="AD1122" i="5" s="1"/>
  <c r="S420" i="1"/>
  <c r="AF404" i="1"/>
  <c r="AQ97" i="8"/>
  <c r="AQ862" i="5" s="1"/>
  <c r="R101" i="8"/>
  <c r="G408" i="1"/>
  <c r="Y44" i="8"/>
  <c r="Y552" i="5" s="1"/>
  <c r="O228" i="1"/>
  <c r="Z44" i="8" s="1"/>
  <c r="Z552" i="5" s="1"/>
  <c r="AD115" i="8"/>
  <c r="S424" i="1"/>
  <c r="L21" i="5"/>
  <c r="O216" i="4"/>
  <c r="D225" i="23"/>
  <c r="C227" i="21" s="1"/>
  <c r="AV119" i="8"/>
  <c r="AK429" i="1"/>
  <c r="AP102" i="8"/>
  <c r="AE409" i="1"/>
  <c r="AF441" i="1"/>
  <c r="AQ133" i="8"/>
  <c r="BN115" i="8"/>
  <c r="BC424" i="1"/>
  <c r="BC100" i="8"/>
  <c r="BC897" i="5" s="1"/>
  <c r="BC901" i="5" s="1"/>
  <c r="AR407" i="1"/>
  <c r="BR117" i="8"/>
  <c r="BR1235" i="5" s="1"/>
  <c r="BR1239" i="5" s="1"/>
  <c r="BG426" i="1"/>
  <c r="AQ402" i="1"/>
  <c r="BB95" i="8"/>
  <c r="BB830" i="5" s="1"/>
  <c r="U228" i="1"/>
  <c r="AE44" i="8"/>
  <c r="AE552" i="5" s="1"/>
  <c r="AE103" i="8"/>
  <c r="T410" i="1"/>
  <c r="AR411" i="1"/>
  <c r="BC104" i="8"/>
  <c r="BC979" i="5" s="1"/>
  <c r="BC983" i="5" s="1"/>
  <c r="U417" i="1"/>
  <c r="AF108" i="8"/>
  <c r="AF1084" i="5" s="1"/>
  <c r="S55" i="8"/>
  <c r="S573" i="5" s="1"/>
  <c r="I229" i="1"/>
  <c r="AP144" i="8"/>
  <c r="AE471" i="1"/>
  <c r="R102" i="8"/>
  <c r="G409" i="1"/>
  <c r="AS436" i="1"/>
  <c r="BD128" i="8"/>
  <c r="U402" i="1"/>
  <c r="AF95" i="8"/>
  <c r="AF830" i="5" s="1"/>
  <c r="X97" i="8"/>
  <c r="X862" i="5" s="1"/>
  <c r="M404" i="1"/>
  <c r="AS423" i="1"/>
  <c r="BD114" i="8"/>
  <c r="BC404" i="1"/>
  <c r="BN97" i="8"/>
  <c r="BN862" i="5" s="1"/>
  <c r="AF442" i="1"/>
  <c r="AQ134" i="8"/>
  <c r="AQ404" i="1"/>
  <c r="BB97" i="8"/>
  <c r="BB862" i="5" s="1"/>
  <c r="U235" i="1"/>
  <c r="AE45" i="8"/>
  <c r="AE553" i="5" s="1"/>
  <c r="AE558" i="5" s="1"/>
  <c r="U128" i="8"/>
  <c r="J436" i="1"/>
  <c r="AP109" i="8"/>
  <c r="AP1085" i="5" s="1"/>
  <c r="AP1089" i="5" s="1"/>
  <c r="AE418" i="1"/>
  <c r="G442" i="1"/>
  <c r="R134" i="8"/>
  <c r="BQ15" i="8"/>
  <c r="BQ498" i="5" s="1"/>
  <c r="BG233" i="1"/>
  <c r="G429" i="1"/>
  <c r="R119" i="8"/>
  <c r="W113" i="8"/>
  <c r="W1152" i="5" s="1"/>
  <c r="W1156" i="5" s="1"/>
  <c r="L422" i="1"/>
  <c r="BB108" i="8"/>
  <c r="BB1084" i="5" s="1"/>
  <c r="AQ417" i="1"/>
  <c r="BO119" i="8"/>
  <c r="BD429" i="1"/>
  <c r="C82" i="4"/>
  <c r="C117" i="4" s="1"/>
  <c r="BB116" i="8"/>
  <c r="AQ425" i="1"/>
  <c r="AD102" i="8"/>
  <c r="S409" i="1"/>
  <c r="BJ440" i="1"/>
  <c r="BV132" i="8" s="1"/>
  <c r="BU132" i="8"/>
  <c r="AE145" i="8"/>
  <c r="T472" i="1"/>
  <c r="V219" i="1"/>
  <c r="AF23" i="8"/>
  <c r="AF515" i="5" s="1"/>
  <c r="W15" i="8"/>
  <c r="W498" i="5" s="1"/>
  <c r="W502" i="5" s="1"/>
  <c r="M233" i="1"/>
  <c r="AE408" i="1"/>
  <c r="AP101" i="8"/>
  <c r="AD116" i="8"/>
  <c r="S425" i="1"/>
  <c r="AP117" i="8"/>
  <c r="AP1235" i="5" s="1"/>
  <c r="AP1239" i="5" s="1"/>
  <c r="AE426" i="1"/>
  <c r="AE472" i="1"/>
  <c r="AP145" i="8"/>
  <c r="BN45" i="8"/>
  <c r="BN553" i="5" s="1"/>
  <c r="BD235" i="1"/>
  <c r="AP115" i="8"/>
  <c r="AE424" i="1"/>
  <c r="AR441" i="1"/>
  <c r="BC133" i="8"/>
  <c r="AG436" i="1"/>
  <c r="AR128" i="8"/>
  <c r="BC13" i="8"/>
  <c r="BC496" i="5" s="1"/>
  <c r="AS212" i="1"/>
  <c r="BQ113" i="8"/>
  <c r="BQ1152" i="5" s="1"/>
  <c r="BQ1156" i="5" s="1"/>
  <c r="BF422" i="1"/>
  <c r="BC403" i="1"/>
  <c r="BN96" i="8"/>
  <c r="BN831" i="5" s="1"/>
  <c r="BN834" i="5" s="1"/>
  <c r="BO95" i="8"/>
  <c r="BO830" i="5" s="1"/>
  <c r="BD402" i="1"/>
  <c r="AU429" i="1"/>
  <c r="BF119" i="8"/>
  <c r="BN111" i="8"/>
  <c r="BN1118" i="5" s="1"/>
  <c r="BN1122" i="5" s="1"/>
  <c r="BC420" i="1"/>
  <c r="AS55" i="8"/>
  <c r="AS573" i="5" s="1"/>
  <c r="AI229" i="1"/>
  <c r="BC407" i="1"/>
  <c r="BN100" i="8"/>
  <c r="BN897" i="5" s="1"/>
  <c r="BN901" i="5" s="1"/>
  <c r="AD53" i="8"/>
  <c r="AD571" i="5" s="1"/>
  <c r="T215" i="1"/>
  <c r="BB53" i="8"/>
  <c r="BB571" i="5" s="1"/>
  <c r="AR215" i="1"/>
  <c r="BO127" i="8"/>
  <c r="BD435" i="1"/>
  <c r="AE402" i="1"/>
  <c r="AP95" i="8"/>
  <c r="AP830" i="5" s="1"/>
  <c r="V426" i="1"/>
  <c r="AG117" i="8"/>
  <c r="AG1235" i="5" s="1"/>
  <c r="AG1239" i="5" s="1"/>
  <c r="T442" i="1"/>
  <c r="AE134" i="8"/>
  <c r="L75" i="5"/>
  <c r="BD441" i="1"/>
  <c r="BO133" i="8"/>
  <c r="AD862" i="5"/>
  <c r="AW233" i="1"/>
  <c r="BG15" i="8"/>
  <c r="BG498" i="5" s="1"/>
  <c r="AU112" i="8"/>
  <c r="AU1151" i="5" s="1"/>
  <c r="AJ421" i="1"/>
  <c r="AG215" i="1"/>
  <c r="AQ53" i="8"/>
  <c r="AQ571" i="5" s="1"/>
  <c r="W234" i="1"/>
  <c r="AG34" i="8"/>
  <c r="AG532" i="5" s="1"/>
  <c r="AG537" i="5" s="1"/>
  <c r="J234" i="1"/>
  <c r="T34" i="8"/>
  <c r="T532" i="5" s="1"/>
  <c r="T537" i="5" s="1"/>
  <c r="I226" i="1"/>
  <c r="S14" i="8"/>
  <c r="S497" i="5" s="1"/>
  <c r="R145" i="8"/>
  <c r="G472" i="1"/>
  <c r="BO141" i="8"/>
  <c r="BO1352" i="5" s="1"/>
  <c r="BD470" i="1"/>
  <c r="T429" i="1"/>
  <c r="AE119" i="8"/>
  <c r="BE405" i="1"/>
  <c r="BP98" i="8"/>
  <c r="BP863" i="5" s="1"/>
  <c r="BP867" i="5" s="1"/>
  <c r="J213" i="1"/>
  <c r="T31" i="8"/>
  <c r="T529" i="5" s="1"/>
  <c r="BE55" i="8"/>
  <c r="BE573" i="5" s="1"/>
  <c r="AU229" i="1"/>
  <c r="T896" i="5"/>
  <c r="S1085" i="5"/>
  <c r="U1117" i="5"/>
  <c r="AI440" i="1"/>
  <c r="AT132" i="8"/>
  <c r="J423" i="1"/>
  <c r="U114" i="8"/>
  <c r="BD141" i="8"/>
  <c r="BD1352" i="5" s="1"/>
  <c r="AS470" i="1"/>
  <c r="BN144" i="8"/>
  <c r="BC471" i="1"/>
  <c r="S144" i="8"/>
  <c r="H471" i="1"/>
  <c r="AH233" i="1"/>
  <c r="AR15" i="8"/>
  <c r="AR498" i="5" s="1"/>
  <c r="AG1152" i="5"/>
  <c r="J214" i="1"/>
  <c r="T42" i="8"/>
  <c r="T550" i="5" s="1"/>
  <c r="BD227" i="1"/>
  <c r="BN33" i="8"/>
  <c r="BN531" i="5" s="1"/>
  <c r="S553" i="5"/>
  <c r="S558" i="5" s="1"/>
  <c r="BO114" i="8"/>
  <c r="BD423" i="1"/>
  <c r="G440" i="1"/>
  <c r="R132" i="8"/>
  <c r="R115" i="8"/>
  <c r="G424" i="1"/>
  <c r="AG406" i="1"/>
  <c r="AR99" i="8"/>
  <c r="AR896" i="5" s="1"/>
  <c r="U441" i="1"/>
  <c r="AF133" i="8"/>
  <c r="U436" i="1"/>
  <c r="AF128" i="8"/>
  <c r="U863" i="5"/>
  <c r="BG222" i="1"/>
  <c r="BQ54" i="8"/>
  <c r="BQ572" i="5" s="1"/>
  <c r="AF498" i="5"/>
  <c r="BF112" i="8"/>
  <c r="BF1151" i="5" s="1"/>
  <c r="AU421" i="1"/>
  <c r="R23" i="8"/>
  <c r="R515" i="5" s="1"/>
  <c r="H219" i="1"/>
  <c r="AD33" i="8"/>
  <c r="AD531" i="5" s="1"/>
  <c r="T227" i="1"/>
  <c r="AR42" i="8"/>
  <c r="AR550" i="5" s="1"/>
  <c r="AH214" i="1"/>
  <c r="R530" i="5"/>
  <c r="J411" i="1"/>
  <c r="U104" i="8"/>
  <c r="U979" i="5" s="1"/>
  <c r="U983" i="5" s="1"/>
  <c r="Q1084" i="5"/>
  <c r="R103" i="8"/>
  <c r="G410" i="1"/>
  <c r="BN145" i="8"/>
  <c r="BC472" i="1"/>
  <c r="T406" i="1"/>
  <c r="AE99" i="8"/>
  <c r="AE896" i="5" s="1"/>
  <c r="AS408" i="1"/>
  <c r="BD101" i="8"/>
  <c r="AF405" i="1"/>
  <c r="AQ98" i="8"/>
  <c r="AQ863" i="5" s="1"/>
  <c r="AQ867" i="5" s="1"/>
  <c r="T411" i="1"/>
  <c r="AE104" i="8"/>
  <c r="AE979" i="5" s="1"/>
  <c r="AE983" i="5" s="1"/>
  <c r="AR435" i="1"/>
  <c r="BC127" i="8"/>
  <c r="AE97" i="8"/>
  <c r="AE862" i="5" s="1"/>
  <c r="T404" i="1"/>
  <c r="BD44" i="8"/>
  <c r="BD552" i="5" s="1"/>
  <c r="AT228" i="1"/>
  <c r="AR213" i="1"/>
  <c r="BB31" i="8"/>
  <c r="BB529" i="5" s="1"/>
  <c r="BO14" i="8"/>
  <c r="BO497" i="5" s="1"/>
  <c r="BE226" i="1"/>
  <c r="S532" i="5"/>
  <c r="R497" i="5"/>
  <c r="AU108" i="8"/>
  <c r="AU1084" i="5" s="1"/>
  <c r="AJ417" i="1"/>
  <c r="S529" i="5"/>
  <c r="U99" i="8"/>
  <c r="U896" i="5" s="1"/>
  <c r="J406" i="1"/>
  <c r="BG221" i="1"/>
  <c r="BQ43" i="8"/>
  <c r="BQ551" i="5" s="1"/>
  <c r="AF212" i="1"/>
  <c r="AP13" i="8"/>
  <c r="AP496" i="5" s="1"/>
  <c r="T226" i="1"/>
  <c r="AD14" i="8"/>
  <c r="AD497" i="5" s="1"/>
  <c r="BN56" i="8"/>
  <c r="BN574" i="5" s="1"/>
  <c r="BD236" i="1"/>
  <c r="T109" i="8"/>
  <c r="T1085" i="5" s="1"/>
  <c r="T1089" i="5" s="1"/>
  <c r="I418" i="1"/>
  <c r="AT222" i="1"/>
  <c r="BD54" i="8"/>
  <c r="BD572" i="5" s="1"/>
  <c r="U222" i="1"/>
  <c r="AE54" i="8"/>
  <c r="AE572" i="5" s="1"/>
  <c r="K419" i="1"/>
  <c r="V110" i="8"/>
  <c r="V1117" i="5" s="1"/>
  <c r="T408" i="1"/>
  <c r="AE101" i="8"/>
  <c r="T403" i="1"/>
  <c r="AE96" i="8"/>
  <c r="AE831" i="5" s="1"/>
  <c r="AE834" i="5" s="1"/>
  <c r="BE408" i="1"/>
  <c r="BP101" i="8"/>
  <c r="AG435" i="1"/>
  <c r="AR127" i="8"/>
  <c r="AF407" i="1"/>
  <c r="AQ100" i="8"/>
  <c r="AQ897" i="5" s="1"/>
  <c r="AQ901" i="5" s="1"/>
  <c r="BI418" i="1"/>
  <c r="BT109" i="8"/>
  <c r="BT1085" i="5" s="1"/>
  <c r="BT1089" i="5" s="1"/>
  <c r="BG213" i="1"/>
  <c r="BQ31" i="8"/>
  <c r="BQ529" i="5" s="1"/>
  <c r="T213" i="1"/>
  <c r="AD31" i="8"/>
  <c r="AD529" i="5" s="1"/>
  <c r="Q572" i="5"/>
  <c r="BD229" i="1"/>
  <c r="BN55" i="8"/>
  <c r="BN573" i="5" s="1"/>
  <c r="AD144" i="8"/>
  <c r="S471" i="1"/>
  <c r="AE141" i="8"/>
  <c r="AE1352" i="5" s="1"/>
  <c r="T470" i="1"/>
  <c r="AS403" i="1"/>
  <c r="BD96" i="8"/>
  <c r="BD831" i="5" s="1"/>
  <c r="BD834" i="5" s="1"/>
  <c r="BF436" i="1"/>
  <c r="BQ128" i="8"/>
  <c r="R574" i="5"/>
  <c r="W220" i="1"/>
  <c r="AG32" i="8"/>
  <c r="AG530" i="5" s="1"/>
  <c r="BE102" i="8"/>
  <c r="AT409" i="1"/>
  <c r="BF215" i="1"/>
  <c r="BP53" i="8"/>
  <c r="BP571" i="5" s="1"/>
  <c r="V95" i="8"/>
  <c r="V830" i="5" s="1"/>
  <c r="K402" i="1"/>
  <c r="AF221" i="1"/>
  <c r="AP43" i="8"/>
  <c r="AP551" i="5" s="1"/>
  <c r="V214" i="1"/>
  <c r="AF42" i="8"/>
  <c r="AF550" i="5" s="1"/>
  <c r="S13" i="8"/>
  <c r="S496" i="5" s="1"/>
  <c r="I212" i="1"/>
  <c r="AT420" i="1"/>
  <c r="BE111" i="8"/>
  <c r="BE1118" i="5" s="1"/>
  <c r="BE1122" i="5" s="1"/>
  <c r="G417" i="1"/>
  <c r="R108" i="8"/>
  <c r="R1084" i="5" s="1"/>
  <c r="G232" i="21"/>
  <c r="T405" i="1"/>
  <c r="AE98" i="8"/>
  <c r="AE863" i="5" s="1"/>
  <c r="AE867" i="5" s="1"/>
  <c r="AS406" i="1"/>
  <c r="BD99" i="8"/>
  <c r="BD896" i="5" s="1"/>
  <c r="BN103" i="8"/>
  <c r="BC410" i="1"/>
  <c r="J407" i="1"/>
  <c r="U100" i="8"/>
  <c r="U897" i="5" s="1"/>
  <c r="U901" i="5" s="1"/>
  <c r="I215" i="1"/>
  <c r="S53" i="8"/>
  <c r="S571" i="5" s="1"/>
  <c r="AC551" i="5"/>
  <c r="V1235" i="5"/>
  <c r="BO116" i="8"/>
  <c r="BD425" i="1"/>
  <c r="AP32" i="8"/>
  <c r="AP530" i="5" s="1"/>
  <c r="AF220" i="1"/>
  <c r="AI228" i="1"/>
  <c r="AS44" i="8"/>
  <c r="AS552" i="5" s="1"/>
  <c r="AI219" i="1"/>
  <c r="AS23" i="8"/>
  <c r="AS515" i="5" s="1"/>
  <c r="V111" i="8"/>
  <c r="V1118" i="5" s="1"/>
  <c r="V1122" i="5" s="1"/>
  <c r="K420" i="1"/>
  <c r="T229" i="1"/>
  <c r="AD55" i="8"/>
  <c r="AD573" i="5" s="1"/>
  <c r="Z419" i="1"/>
  <c r="AL110" i="8" s="1"/>
  <c r="AL1117" i="5" s="1"/>
  <c r="AK110" i="8"/>
  <c r="AK1117" i="5" s="1"/>
  <c r="AT226" i="1"/>
  <c r="BD14" i="8"/>
  <c r="BD497" i="5" s="1"/>
  <c r="X423" i="1"/>
  <c r="AI114" i="8"/>
  <c r="R116" i="8"/>
  <c r="G425" i="1"/>
  <c r="BB115" i="8"/>
  <c r="AQ424" i="1"/>
  <c r="AP141" i="8"/>
  <c r="AP1352" i="5" s="1"/>
  <c r="AE470" i="1"/>
  <c r="BE411" i="1"/>
  <c r="BP104" i="8"/>
  <c r="BP979" i="5" s="1"/>
  <c r="BP983" i="5" s="1"/>
  <c r="AS103" i="8"/>
  <c r="AH410" i="1"/>
  <c r="AW419" i="1"/>
  <c r="BH110" i="8"/>
  <c r="BH1117" i="5" s="1"/>
  <c r="R54" i="8"/>
  <c r="R572" i="5" s="1"/>
  <c r="H222" i="1"/>
  <c r="AR440" i="1"/>
  <c r="BC132" i="8"/>
  <c r="I236" i="1"/>
  <c r="S56" i="8"/>
  <c r="S574" i="5" s="1"/>
  <c r="S579" i="5" s="1"/>
  <c r="U830" i="5"/>
  <c r="AD13" i="8"/>
  <c r="AD496" i="5" s="1"/>
  <c r="T212" i="1"/>
  <c r="AR236" i="1"/>
  <c r="BB56" i="8"/>
  <c r="BB574" i="5" s="1"/>
  <c r="BG134" i="8"/>
  <c r="AV442" i="1"/>
  <c r="BD34" i="8"/>
  <c r="BD532" i="5" s="1"/>
  <c r="AT234" i="1"/>
  <c r="R496" i="5"/>
  <c r="AE109" i="8"/>
  <c r="AE1085" i="5" s="1"/>
  <c r="AE1089" i="5" s="1"/>
  <c r="T418" i="1"/>
  <c r="AP110" i="8"/>
  <c r="AP1117" i="5" s="1"/>
  <c r="AE419" i="1"/>
  <c r="T141" i="8"/>
  <c r="T1352" i="5" s="1"/>
  <c r="I470" i="1"/>
  <c r="S440" i="1"/>
  <c r="AD132" i="8"/>
  <c r="AF411" i="1"/>
  <c r="AQ104" i="8"/>
  <c r="AQ979" i="5" s="1"/>
  <c r="AQ983" i="5" s="1"/>
  <c r="AG403" i="1"/>
  <c r="AR96" i="8"/>
  <c r="AR831" i="5" s="1"/>
  <c r="AR834" i="5" s="1"/>
  <c r="BH234" i="1"/>
  <c r="BR34" i="8"/>
  <c r="BR532" i="5" s="1"/>
  <c r="T897" i="5"/>
  <c r="R571" i="5"/>
  <c r="T221" i="1"/>
  <c r="AD43" i="8"/>
  <c r="AD551" i="5" s="1"/>
  <c r="BN44" i="8"/>
  <c r="BN552" i="5" s="1"/>
  <c r="BD228" i="1"/>
  <c r="BB45" i="8"/>
  <c r="BB553" i="5" s="1"/>
  <c r="AR235" i="1"/>
  <c r="L426" i="1"/>
  <c r="W117" i="8"/>
  <c r="W1235" i="5" s="1"/>
  <c r="W1239" i="5" s="1"/>
  <c r="BJ421" i="1"/>
  <c r="BV112" i="8" s="1"/>
  <c r="BV1151" i="5" s="1"/>
  <c r="BU112" i="8"/>
  <c r="BU1151" i="5" s="1"/>
  <c r="AH422" i="1"/>
  <c r="AS113" i="8"/>
  <c r="AS1152" i="5" s="1"/>
  <c r="AS1156" i="5" s="1"/>
  <c r="AP116" i="8"/>
  <c r="AE425" i="1"/>
  <c r="AF127" i="8"/>
  <c r="U435" i="1"/>
  <c r="U1118" i="5"/>
  <c r="BD219" i="1"/>
  <c r="BN23" i="8"/>
  <c r="BN515" i="5" s="1"/>
  <c r="AG226" i="1"/>
  <c r="AQ14" i="8"/>
  <c r="AQ497" i="5" s="1"/>
  <c r="AS111" i="8"/>
  <c r="AS1118" i="5" s="1"/>
  <c r="AS1122" i="5" s="1"/>
  <c r="AH420" i="1"/>
  <c r="BD442" i="1"/>
  <c r="BO134" i="8"/>
  <c r="T407" i="1"/>
  <c r="AE100" i="8"/>
  <c r="AE897" i="5" s="1"/>
  <c r="AE901" i="5" s="1"/>
  <c r="BE406" i="1"/>
  <c r="BP99" i="8"/>
  <c r="BP896" i="5" s="1"/>
  <c r="BD32" i="8"/>
  <c r="BD530" i="5" s="1"/>
  <c r="AT220" i="1"/>
  <c r="BP42" i="8"/>
  <c r="BP550" i="5" s="1"/>
  <c r="BF214" i="1"/>
  <c r="AH113" i="8"/>
  <c r="AH1152" i="5" s="1"/>
  <c r="AH1156" i="5" s="1"/>
  <c r="W422" i="1"/>
  <c r="S550" i="5"/>
  <c r="BB23" i="8"/>
  <c r="BB515" i="5" s="1"/>
  <c r="AR219" i="1"/>
  <c r="AF235" i="1"/>
  <c r="AP45" i="8"/>
  <c r="AP553" i="5" s="1"/>
  <c r="T45" i="8"/>
  <c r="T553" i="5" s="1"/>
  <c r="T558" i="5" s="1"/>
  <c r="J235" i="1"/>
  <c r="BB145" i="8"/>
  <c r="AQ472" i="1"/>
  <c r="K405" i="1"/>
  <c r="V98" i="8"/>
  <c r="V863" i="5" s="1"/>
  <c r="V867" i="5" s="1"/>
  <c r="AG15" i="8"/>
  <c r="AG498" i="5" s="1"/>
  <c r="AG502" i="5" s="1"/>
  <c r="W233" i="1"/>
  <c r="Q515" i="5"/>
  <c r="AH234" i="1"/>
  <c r="AR34" i="8"/>
  <c r="AR532" i="5" s="1"/>
  <c r="I220" i="1"/>
  <c r="S32" i="8"/>
  <c r="S530" i="5" s="1"/>
  <c r="T979" i="5"/>
  <c r="Y56" i="7"/>
  <c r="O28" i="6"/>
  <c r="C34" i="12"/>
  <c r="N25" i="6"/>
  <c r="AI48" i="8"/>
  <c r="AJ40" i="8"/>
  <c r="AM372" i="5"/>
  <c r="AM376" i="5" s="1"/>
  <c r="F232" i="21"/>
  <c r="U56" i="7"/>
  <c r="G153" i="8"/>
  <c r="F159" i="8"/>
  <c r="H225" i="23"/>
  <c r="FR42" i="7"/>
  <c r="FR43" i="7" s="1"/>
  <c r="FS41" i="7"/>
  <c r="FR230" i="7"/>
  <c r="FR231" i="7" s="1"/>
  <c r="FR232" i="7" s="1"/>
  <c r="FR170" i="7"/>
  <c r="FR171" i="7" s="1"/>
  <c r="FR172" i="7" s="1"/>
  <c r="FS179" i="7" s="1"/>
  <c r="FR185" i="7" s="1"/>
  <c r="BT51" i="8"/>
  <c r="BS59" i="8"/>
  <c r="BD40" i="8"/>
  <c r="BC48" i="8"/>
  <c r="FQ185" i="7"/>
  <c r="K208" i="4"/>
  <c r="K230" i="4" s="1"/>
  <c r="W242" i="5" s="1"/>
  <c r="DN157" i="10"/>
  <c r="F225" i="23"/>
  <c r="E227" i="21" s="1"/>
  <c r="DH150" i="7"/>
  <c r="E201" i="13" s="1"/>
  <c r="D125" i="17" s="1"/>
  <c r="DI146" i="7"/>
  <c r="H186" i="4"/>
  <c r="J186" i="4"/>
  <c r="U297" i="4" s="1"/>
  <c r="E232" i="21"/>
  <c r="O187" i="4"/>
  <c r="F36" i="3"/>
  <c r="L177" i="13"/>
  <c r="K129" i="17"/>
  <c r="K127" i="17" s="1"/>
  <c r="M186" i="4"/>
  <c r="L186" i="4"/>
  <c r="E186" i="4"/>
  <c r="P297" i="4" s="1"/>
  <c r="G186" i="4"/>
  <c r="F186" i="4"/>
  <c r="Q297" i="4" s="1"/>
  <c r="N186" i="4"/>
  <c r="D186" i="4"/>
  <c r="O297" i="4" s="1"/>
  <c r="G156" i="8"/>
  <c r="H150" i="8"/>
  <c r="L46" i="5"/>
  <c r="L49" i="5" s="1"/>
  <c r="C186" i="4"/>
  <c r="DZ215" i="7"/>
  <c r="U231" i="15"/>
  <c r="I186" i="4"/>
  <c r="Q185" i="13"/>
  <c r="R187" i="13"/>
  <c r="Q135" i="17" s="1"/>
  <c r="Q133" i="17" s="1"/>
  <c r="P135" i="17"/>
  <c r="P133" i="17" s="1"/>
  <c r="E171" i="13"/>
  <c r="D126" i="17" s="1"/>
  <c r="D169" i="13"/>
  <c r="C126" i="17"/>
  <c r="C124" i="17" s="1"/>
  <c r="AS40" i="8"/>
  <c r="AR48" i="8"/>
  <c r="G18" i="5"/>
  <c r="G23" i="5" s="1"/>
  <c r="J42" i="5"/>
  <c r="J47" i="5" s="1"/>
  <c r="BW187" i="8"/>
  <c r="G216" i="13"/>
  <c r="H218" i="13"/>
  <c r="G225" i="23"/>
  <c r="M767" i="5"/>
  <c r="M766" i="5"/>
  <c r="M765" i="5"/>
  <c r="L761" i="5"/>
  <c r="M764" i="5"/>
  <c r="BG22" i="7"/>
  <c r="BF25" i="7"/>
  <c r="G257" i="5"/>
  <c r="G275" i="5" s="1"/>
  <c r="C249" i="5"/>
  <c r="C263" i="5"/>
  <c r="F255" i="5"/>
  <c r="E253" i="5"/>
  <c r="D251" i="5"/>
  <c r="AM50" i="7"/>
  <c r="AB56" i="7" s="1"/>
  <c r="W56" i="7"/>
  <c r="N768" i="5"/>
  <c r="O772" i="5" s="1"/>
  <c r="O773" i="5" s="1"/>
  <c r="C26" i="14" s="1"/>
  <c r="N67" i="6"/>
  <c r="BK121" i="14"/>
  <c r="BD30" i="7"/>
  <c r="BD32" i="7" s="1"/>
  <c r="E159" i="20"/>
  <c r="H159" i="20" s="1"/>
  <c r="AY231" i="15"/>
  <c r="FD215" i="7"/>
  <c r="Z56" i="7"/>
  <c r="V56" i="7"/>
  <c r="F57" i="7"/>
  <c r="G54" i="7"/>
  <c r="E157" i="8"/>
  <c r="F151" i="8"/>
  <c r="AH51" i="8"/>
  <c r="AG59" i="8"/>
  <c r="O68" i="6"/>
  <c r="E26" i="12"/>
  <c r="BD51" i="8"/>
  <c r="BC59" i="8"/>
  <c r="BK232" i="15"/>
  <c r="E232" i="23"/>
  <c r="BK230" i="15"/>
  <c r="D230" i="23"/>
  <c r="DI113" i="7"/>
  <c r="DI116" i="7"/>
  <c r="F114" i="17"/>
  <c r="BE231" i="15"/>
  <c r="FJ215" i="7"/>
  <c r="BM77" i="7"/>
  <c r="BM78" i="7" s="1"/>
  <c r="BN76" i="7"/>
  <c r="BP87" i="7"/>
  <c r="BW178" i="8"/>
  <c r="O179" i="8"/>
  <c r="BW179" i="8" s="1"/>
  <c r="H232" i="23"/>
  <c r="G232" i="23"/>
  <c r="Q1596" i="5"/>
  <c r="E152" i="14" s="1"/>
  <c r="E148" i="14" s="1"/>
  <c r="E104" i="17" s="1"/>
  <c r="E191" i="13"/>
  <c r="V1596" i="5"/>
  <c r="J152" i="14" s="1"/>
  <c r="J148" i="14" s="1"/>
  <c r="J104" i="17" s="1"/>
  <c r="X1596" i="5"/>
  <c r="L152" i="14" s="1"/>
  <c r="L148" i="14" s="1"/>
  <c r="L104" i="17" s="1"/>
  <c r="W1596" i="5"/>
  <c r="K152" i="14" s="1"/>
  <c r="K148" i="14" s="1"/>
  <c r="K104" i="17" s="1"/>
  <c r="Z1596" i="5"/>
  <c r="N152" i="14" s="1"/>
  <c r="N148" i="14" s="1"/>
  <c r="N104" i="17" s="1"/>
  <c r="AA1596" i="5"/>
  <c r="O152" i="14" s="1"/>
  <c r="O148" i="14" s="1"/>
  <c r="O104" i="17" s="1"/>
  <c r="S1596" i="5"/>
  <c r="G152" i="14" s="1"/>
  <c r="G148" i="14" s="1"/>
  <c r="G104" i="17" s="1"/>
  <c r="Y1596" i="5"/>
  <c r="M152" i="14" s="1"/>
  <c r="M148" i="14" s="1"/>
  <c r="M104" i="17" s="1"/>
  <c r="T1596" i="5"/>
  <c r="H152" i="14" s="1"/>
  <c r="H148" i="14" s="1"/>
  <c r="H104" i="17" s="1"/>
  <c r="R1596" i="5"/>
  <c r="F152" i="14" s="1"/>
  <c r="F148" i="14" s="1"/>
  <c r="F104" i="17" s="1"/>
  <c r="U1596" i="5"/>
  <c r="I152" i="14" s="1"/>
  <c r="I148" i="14" s="1"/>
  <c r="I104" i="17" s="1"/>
  <c r="AB1596" i="5"/>
  <c r="P152" i="14" s="1"/>
  <c r="P148" i="14" s="1"/>
  <c r="P104" i="17" s="1"/>
  <c r="O289" i="4"/>
  <c r="H18" i="9" s="1"/>
  <c r="O848" i="5"/>
  <c r="BK98" i="14"/>
  <c r="O74" i="6"/>
  <c r="W59" i="8"/>
  <c r="X51" i="8"/>
  <c r="V737" i="5"/>
  <c r="CG83" i="7"/>
  <c r="J117" i="14"/>
  <c r="DQ112" i="7"/>
  <c r="O76" i="6"/>
  <c r="E34" i="12"/>
  <c r="O274" i="4"/>
  <c r="BS40" i="8"/>
  <c r="BR48" i="8"/>
  <c r="AV51" i="8"/>
  <c r="AU59" i="8"/>
  <c r="F232" i="23"/>
  <c r="EM215" i="7"/>
  <c r="AH231" i="15"/>
  <c r="BI94" i="7"/>
  <c r="BJ94" i="7" s="1"/>
  <c r="BK94" i="7" s="1"/>
  <c r="BL94" i="7" s="1"/>
  <c r="BM94" i="7" s="1"/>
  <c r="BN94" i="7" s="1"/>
  <c r="E32" i="12"/>
  <c r="V48" i="8"/>
  <c r="V712" i="5" s="1"/>
  <c r="W40" i="8"/>
  <c r="M177" i="13"/>
  <c r="N179" i="13"/>
  <c r="M129" i="17" s="1"/>
  <c r="M127" i="17" s="1"/>
  <c r="L129" i="17"/>
  <c r="I170" i="22"/>
  <c r="C171" i="20"/>
  <c r="H171" i="20" s="1"/>
  <c r="BK116" i="14"/>
  <c r="D115" i="14"/>
  <c r="G157" i="13"/>
  <c r="H159" i="13"/>
  <c r="G114" i="17" s="1"/>
  <c r="I158" i="22"/>
  <c r="BK229" i="15"/>
  <c r="E229" i="23"/>
  <c r="K42" i="7"/>
  <c r="K43" i="7" s="1"/>
  <c r="L41" i="7"/>
  <c r="EG215" i="7"/>
  <c r="AB231" i="15"/>
  <c r="AO489" i="5"/>
  <c r="K83" i="4"/>
  <c r="L83" i="4"/>
  <c r="I83" i="4"/>
  <c r="N83" i="4"/>
  <c r="J83" i="4"/>
  <c r="M83" i="4"/>
  <c r="C83" i="4"/>
  <c r="G83" i="4"/>
  <c r="E83" i="4"/>
  <c r="F83" i="4"/>
  <c r="H83" i="4"/>
  <c r="D83" i="4"/>
  <c r="AQ594" i="5"/>
  <c r="AQ1546" i="5"/>
  <c r="V309" i="4"/>
  <c r="DN153" i="10"/>
  <c r="K128" i="4"/>
  <c r="K163" i="4" s="1"/>
  <c r="W90" i="5" s="1"/>
  <c r="W467" i="5" s="1"/>
  <c r="R309" i="4"/>
  <c r="G128" i="4"/>
  <c r="G163" i="4" s="1"/>
  <c r="S90" i="5" s="1"/>
  <c r="S467" i="5" s="1"/>
  <c r="S465" i="5" s="1"/>
  <c r="DJ153" i="10"/>
  <c r="J128" i="4"/>
  <c r="J163" i="4" s="1"/>
  <c r="V90" i="5" s="1"/>
  <c r="V467" i="5" s="1"/>
  <c r="DM153" i="10"/>
  <c r="U309" i="4"/>
  <c r="O851" i="5"/>
  <c r="AW1546" i="5"/>
  <c r="AW594" i="5"/>
  <c r="AA337" i="5"/>
  <c r="AA347" i="5" s="1"/>
  <c r="AA353" i="5" s="1"/>
  <c r="AA346" i="5"/>
  <c r="AA351" i="5" s="1"/>
  <c r="AA357" i="5"/>
  <c r="AA363" i="5" s="1"/>
  <c r="O16" i="14" s="1"/>
  <c r="O15" i="14" s="1"/>
  <c r="H45" i="3"/>
  <c r="G46" i="3"/>
  <c r="E36" i="13"/>
  <c r="D15" i="17" s="1"/>
  <c r="D14" i="17" s="1"/>
  <c r="O420" i="5"/>
  <c r="C15" i="17"/>
  <c r="C14" i="17" s="1"/>
  <c r="W297" i="4"/>
  <c r="L117" i="4"/>
  <c r="L152" i="4" s="1"/>
  <c r="X12" i="5" s="1"/>
  <c r="DO152" i="10"/>
  <c r="H117" i="4"/>
  <c r="H152" i="4" s="1"/>
  <c r="T12" i="5" s="1"/>
  <c r="DK152" i="10"/>
  <c r="S297" i="4"/>
  <c r="E117" i="4"/>
  <c r="E152" i="4" s="1"/>
  <c r="Q12" i="5" s="1"/>
  <c r="DH152" i="10"/>
  <c r="AS1546" i="5"/>
  <c r="AS594" i="5"/>
  <c r="C288" i="5"/>
  <c r="C306" i="5" s="1"/>
  <c r="L22" i="5"/>
  <c r="L25" i="5" s="1"/>
  <c r="N31" i="5" s="1"/>
  <c r="N32" i="5" s="1"/>
  <c r="G11" i="3"/>
  <c r="O84" i="4"/>
  <c r="AV484" i="5"/>
  <c r="AW487" i="5" s="1"/>
  <c r="AV485" i="5"/>
  <c r="AW488" i="5" s="1"/>
  <c r="L128" i="4"/>
  <c r="L163" i="4" s="1"/>
  <c r="X90" i="5" s="1"/>
  <c r="X467" i="5" s="1"/>
  <c r="DO153" i="10"/>
  <c r="W309" i="4"/>
  <c r="D128" i="4"/>
  <c r="D163" i="4" s="1"/>
  <c r="O309" i="4"/>
  <c r="DG153" i="10"/>
  <c r="X309" i="4"/>
  <c r="M128" i="4"/>
  <c r="M163" i="4" s="1"/>
  <c r="Y90" i="5" s="1"/>
  <c r="Y467" i="5" s="1"/>
  <c r="DP153" i="10"/>
  <c r="AF241" i="5"/>
  <c r="O841" i="5"/>
  <c r="O842" i="5" s="1"/>
  <c r="O836" i="5"/>
  <c r="O837" i="5" s="1"/>
  <c r="O840" i="5" s="1"/>
  <c r="O838" i="5" s="1"/>
  <c r="AT484" i="5"/>
  <c r="AT485" i="5"/>
  <c r="AU488" i="5" s="1"/>
  <c r="AB358" i="5"/>
  <c r="AB339" i="5"/>
  <c r="AM284" i="5"/>
  <c r="AN284" i="5" s="1"/>
  <c r="AO284" i="5" s="1"/>
  <c r="AP284" i="5" s="1"/>
  <c r="AQ284" i="5" s="1"/>
  <c r="AR284" i="5" s="1"/>
  <c r="AS284" i="5" s="1"/>
  <c r="AT284" i="5" s="1"/>
  <c r="AU284" i="5" s="1"/>
  <c r="AV284" i="5" s="1"/>
  <c r="AW284" i="5" s="1"/>
  <c r="AX284" i="5" s="1"/>
  <c r="G31" i="9"/>
  <c r="H31" i="9" s="1"/>
  <c r="AD285" i="5"/>
  <c r="E15" i="9"/>
  <c r="O238" i="4"/>
  <c r="F15" i="9" s="1"/>
  <c r="O95" i="4"/>
  <c r="G19" i="3"/>
  <c r="AX484" i="5"/>
  <c r="AX485" i="5"/>
  <c r="AY488" i="5" s="1"/>
  <c r="AD370" i="5"/>
  <c r="AC372" i="5"/>
  <c r="DN152" i="10"/>
  <c r="V297" i="4"/>
  <c r="K117" i="4"/>
  <c r="K152" i="4" s="1"/>
  <c r="W12" i="5" s="1"/>
  <c r="M117" i="4"/>
  <c r="M152" i="4" s="1"/>
  <c r="Y12" i="5" s="1"/>
  <c r="DP152" i="10"/>
  <c r="X297" i="4"/>
  <c r="D117" i="4"/>
  <c r="D152" i="4" s="1"/>
  <c r="DG152" i="10"/>
  <c r="R372" i="5"/>
  <c r="S370" i="5"/>
  <c r="AM484" i="5"/>
  <c r="AM485" i="5"/>
  <c r="AN488" i="5" s="1"/>
  <c r="AQ484" i="5"/>
  <c r="AR487" i="5" s="1"/>
  <c r="AQ485" i="5"/>
  <c r="AR488" i="5" s="1"/>
  <c r="AV1546" i="5"/>
  <c r="AV594" i="5"/>
  <c r="R330" i="5"/>
  <c r="Q332" i="5"/>
  <c r="Q349" i="5" s="1"/>
  <c r="E27" i="15" s="1"/>
  <c r="P309" i="4"/>
  <c r="DH153" i="10"/>
  <c r="E128" i="4"/>
  <c r="E163" i="4" s="1"/>
  <c r="Q90" i="5" s="1"/>
  <c r="Q467" i="5" s="1"/>
  <c r="N128" i="4"/>
  <c r="N163" i="4" s="1"/>
  <c r="Z90" i="5" s="1"/>
  <c r="Z467" i="5" s="1"/>
  <c r="Y309" i="4"/>
  <c r="DQ153" i="10"/>
  <c r="DK153" i="10"/>
  <c r="H128" i="4"/>
  <c r="H163" i="4" s="1"/>
  <c r="T90" i="5" s="1"/>
  <c r="T467" i="5" s="1"/>
  <c r="S309" i="4"/>
  <c r="AW484" i="5"/>
  <c r="AW485" i="5"/>
  <c r="AX488" i="5" s="1"/>
  <c r="AC341" i="5"/>
  <c r="AC359" i="5"/>
  <c r="AD343" i="5"/>
  <c r="AD360" i="5"/>
  <c r="I94" i="4"/>
  <c r="H94" i="4"/>
  <c r="J94" i="4"/>
  <c r="N94" i="4"/>
  <c r="F94" i="4"/>
  <c r="G94" i="4"/>
  <c r="K94" i="4"/>
  <c r="C94" i="4"/>
  <c r="E94" i="4"/>
  <c r="M94" i="4"/>
  <c r="L94" i="4"/>
  <c r="D94" i="4"/>
  <c r="AX594" i="5"/>
  <c r="AX1546" i="5"/>
  <c r="DQ152" i="10"/>
  <c r="N117" i="4"/>
  <c r="N152" i="4" s="1"/>
  <c r="Z12" i="5" s="1"/>
  <c r="Y297" i="4"/>
  <c r="DL152" i="10"/>
  <c r="T297" i="4"/>
  <c r="I117" i="4"/>
  <c r="I152" i="4" s="1"/>
  <c r="U12" i="5" s="1"/>
  <c r="R297" i="4"/>
  <c r="G117" i="4"/>
  <c r="G152" i="4" s="1"/>
  <c r="S12" i="5" s="1"/>
  <c r="DJ152" i="10"/>
  <c r="AS485" i="5"/>
  <c r="AT488" i="5" s="1"/>
  <c r="AS484" i="5"/>
  <c r="AT487" i="5" s="1"/>
  <c r="AB284" i="5"/>
  <c r="AA286" i="5"/>
  <c r="D26" i="15"/>
  <c r="C17" i="16"/>
  <c r="DI153" i="10"/>
  <c r="F128" i="4"/>
  <c r="F163" i="4" s="1"/>
  <c r="R90" i="5" s="1"/>
  <c r="R467" i="5" s="1"/>
  <c r="Q309" i="4"/>
  <c r="T309" i="4"/>
  <c r="DL153" i="10"/>
  <c r="I128" i="4"/>
  <c r="I163" i="4" s="1"/>
  <c r="U90" i="5" s="1"/>
  <c r="U467" i="5" s="1"/>
  <c r="AT1546" i="5"/>
  <c r="AT594" i="5"/>
  <c r="C26" i="15"/>
  <c r="C13" i="18" s="1"/>
  <c r="DI152" i="10"/>
  <c r="F117" i="4"/>
  <c r="F152" i="4" s="1"/>
  <c r="R12" i="5" s="1"/>
  <c r="J117" i="4"/>
  <c r="J152" i="4" s="1"/>
  <c r="V12" i="5" s="1"/>
  <c r="DM152" i="10"/>
  <c r="DF152" i="10"/>
  <c r="AM1546" i="5"/>
  <c r="AM594" i="5"/>
  <c r="D306" i="5"/>
  <c r="O33" i="5"/>
  <c r="O34" i="5" s="1"/>
  <c r="M29" i="5"/>
  <c r="M30" i="5" s="1"/>
  <c r="E45" i="5"/>
  <c r="E43" i="5"/>
  <c r="E44" i="5"/>
  <c r="E47" i="5"/>
  <c r="P26" i="15"/>
  <c r="BA1546" i="5"/>
  <c r="BA594" i="5"/>
  <c r="EN158" i="10"/>
  <c r="M217" i="4"/>
  <c r="M239" i="4" s="1"/>
  <c r="AW285" i="5" s="1"/>
  <c r="G28" i="9"/>
  <c r="H28" i="9" s="1"/>
  <c r="AR164" i="5"/>
  <c r="AU164" i="5"/>
  <c r="AP164" i="5"/>
  <c r="AX164" i="5"/>
  <c r="AT164" i="5"/>
  <c r="AV164" i="5"/>
  <c r="AM164" i="5"/>
  <c r="AS164" i="5"/>
  <c r="AO164" i="5"/>
  <c r="AW164" i="5"/>
  <c r="AN164" i="5"/>
  <c r="AQ164" i="5"/>
  <c r="M23" i="5"/>
  <c r="M21" i="5"/>
  <c r="M20" i="5"/>
  <c r="M19" i="5"/>
  <c r="H43" i="5"/>
  <c r="H45" i="5"/>
  <c r="H47" i="5"/>
  <c r="H44" i="5"/>
  <c r="AQ330" i="5"/>
  <c r="O767" i="5"/>
  <c r="P761" i="5"/>
  <c r="J97" i="5"/>
  <c r="J100" i="5"/>
  <c r="J96" i="5"/>
  <c r="J98" i="5"/>
  <c r="BD485" i="5"/>
  <c r="BE488" i="5" s="1"/>
  <c r="BD484" i="5"/>
  <c r="G13" i="3"/>
  <c r="F14" i="3"/>
  <c r="O909" i="5"/>
  <c r="M121" i="5"/>
  <c r="M123" i="5"/>
  <c r="M119" i="5"/>
  <c r="M120" i="5"/>
  <c r="P1356" i="5"/>
  <c r="P1357" i="5"/>
  <c r="K45" i="5"/>
  <c r="K47" i="5"/>
  <c r="K44" i="5"/>
  <c r="K43" i="5"/>
  <c r="N120" i="5"/>
  <c r="N119" i="5"/>
  <c r="N123" i="5"/>
  <c r="N121" i="5"/>
  <c r="AF361" i="5"/>
  <c r="EF158" i="10"/>
  <c r="AQ487" i="5"/>
  <c r="AP489" i="5"/>
  <c r="I43" i="5"/>
  <c r="D69" i="5"/>
  <c r="D67" i="5"/>
  <c r="D71" i="5"/>
  <c r="D68" i="5"/>
  <c r="H23" i="5"/>
  <c r="H20" i="5"/>
  <c r="H21" i="5"/>
  <c r="H19" i="5"/>
  <c r="K119" i="5"/>
  <c r="K123" i="5"/>
  <c r="K120" i="5"/>
  <c r="K121" i="5"/>
  <c r="L96" i="5"/>
  <c r="L98" i="5"/>
  <c r="L97" i="5"/>
  <c r="L100" i="5"/>
  <c r="D31" i="13"/>
  <c r="C24" i="15"/>
  <c r="BE594" i="5"/>
  <c r="BE1546" i="5"/>
  <c r="BJ485" i="5"/>
  <c r="BK488" i="5" s="1"/>
  <c r="BJ484" i="5"/>
  <c r="F243" i="5"/>
  <c r="G241" i="5"/>
  <c r="AV487" i="5"/>
  <c r="AV489" i="5" s="1"/>
  <c r="Q241" i="5"/>
  <c r="V303" i="4"/>
  <c r="DN154" i="10"/>
  <c r="DN165" i="10" s="1"/>
  <c r="K136" i="4"/>
  <c r="K171" i="4" s="1"/>
  <c r="W165" i="5" s="1"/>
  <c r="C136" i="4"/>
  <c r="DF154" i="10"/>
  <c r="N303" i="4"/>
  <c r="I136" i="4"/>
  <c r="I171" i="4" s="1"/>
  <c r="U165" i="5" s="1"/>
  <c r="T303" i="4"/>
  <c r="DL154" i="10"/>
  <c r="BB1546" i="5"/>
  <c r="BB594" i="5"/>
  <c r="BJ487" i="5"/>
  <c r="BD1546" i="5"/>
  <c r="BD594" i="5"/>
  <c r="S466" i="5"/>
  <c r="T469" i="5" s="1"/>
  <c r="F102" i="4"/>
  <c r="H102" i="4"/>
  <c r="K102" i="4"/>
  <c r="C102" i="4"/>
  <c r="E102" i="4"/>
  <c r="M102" i="4"/>
  <c r="J102" i="4"/>
  <c r="G102" i="4"/>
  <c r="N102" i="4"/>
  <c r="I102" i="4"/>
  <c r="D102" i="4"/>
  <c r="L102" i="4"/>
  <c r="M98" i="5"/>
  <c r="M100" i="5"/>
  <c r="M96" i="5"/>
  <c r="M97" i="5"/>
  <c r="E123" i="5"/>
  <c r="E121" i="5"/>
  <c r="E119" i="5"/>
  <c r="E120" i="5"/>
  <c r="O275" i="4"/>
  <c r="C290" i="4"/>
  <c r="P887" i="5"/>
  <c r="P868" i="5"/>
  <c r="P876" i="5"/>
  <c r="P888" i="5"/>
  <c r="P882" i="5"/>
  <c r="P886" i="5"/>
  <c r="P885" i="5"/>
  <c r="P883" i="5"/>
  <c r="Q861" i="5"/>
  <c r="Q829" i="5"/>
  <c r="Q833" i="5" s="1"/>
  <c r="Q1233" i="5"/>
  <c r="Q1083" i="5"/>
  <c r="Q1088" i="5" s="1"/>
  <c r="Q1351" i="5"/>
  <c r="Q1150" i="5"/>
  <c r="Q977" i="5"/>
  <c r="R800" i="5"/>
  <c r="Q1116" i="5"/>
  <c r="Q895" i="5"/>
  <c r="Q900" i="5" s="1"/>
  <c r="E305" i="5"/>
  <c r="E287" i="5"/>
  <c r="E289" i="5" s="1"/>
  <c r="C118" i="5"/>
  <c r="C95" i="5"/>
  <c r="C141" i="5"/>
  <c r="O876" i="5"/>
  <c r="O885" i="5"/>
  <c r="O886" i="5"/>
  <c r="O882" i="5"/>
  <c r="O878" i="5"/>
  <c r="O868" i="5"/>
  <c r="O887" i="5"/>
  <c r="O888" i="5"/>
  <c r="O883" i="5"/>
  <c r="O935" i="5"/>
  <c r="G1551" i="5"/>
  <c r="H285" i="5"/>
  <c r="F23" i="5"/>
  <c r="F21" i="5"/>
  <c r="F19" i="5"/>
  <c r="F20" i="5"/>
  <c r="F142" i="5"/>
  <c r="L121" i="5"/>
  <c r="E244" i="5"/>
  <c r="E262" i="5"/>
  <c r="L136" i="4"/>
  <c r="L171" i="4" s="1"/>
  <c r="X165" i="5" s="1"/>
  <c r="W303" i="4"/>
  <c r="DO154" i="10"/>
  <c r="X303" i="4"/>
  <c r="DP154" i="10"/>
  <c r="M136" i="4"/>
  <c r="M171" i="4" s="1"/>
  <c r="Y165" i="5" s="1"/>
  <c r="I123" i="5"/>
  <c r="I120" i="5"/>
  <c r="I119" i="5"/>
  <c r="I121" i="5"/>
  <c r="AZ484" i="5"/>
  <c r="AZ485" i="5"/>
  <c r="BA488" i="5" s="1"/>
  <c r="F372" i="5"/>
  <c r="G370" i="5"/>
  <c r="EK158" i="10"/>
  <c r="J217" i="4"/>
  <c r="J239" i="4" s="1"/>
  <c r="AT285" i="5" s="1"/>
  <c r="EG158" i="10"/>
  <c r="F217" i="4"/>
  <c r="F239" i="4" s="1"/>
  <c r="AP285" i="5" s="1"/>
  <c r="N21" i="5"/>
  <c r="N19" i="5"/>
  <c r="N23" i="5"/>
  <c r="N20" i="5"/>
  <c r="G97" i="5"/>
  <c r="G100" i="5"/>
  <c r="G96" i="5"/>
  <c r="G98" i="5"/>
  <c r="O1356" i="5"/>
  <c r="O1357" i="5"/>
  <c r="N254" i="4"/>
  <c r="I254" i="4"/>
  <c r="D254" i="4"/>
  <c r="K254" i="4"/>
  <c r="M254" i="4"/>
  <c r="G254" i="4"/>
  <c r="H254" i="4"/>
  <c r="E254" i="4"/>
  <c r="C254" i="4"/>
  <c r="F254" i="4"/>
  <c r="L254" i="4"/>
  <c r="J254" i="4"/>
  <c r="F43" i="5"/>
  <c r="F44" i="5"/>
  <c r="F45" i="5"/>
  <c r="F47" i="5"/>
  <c r="G68" i="5"/>
  <c r="G67" i="5"/>
  <c r="G69" i="5"/>
  <c r="G71" i="5"/>
  <c r="F120" i="5"/>
  <c r="F123" i="5"/>
  <c r="F121" i="5"/>
  <c r="F119" i="5"/>
  <c r="G39" i="3"/>
  <c r="H38" i="3"/>
  <c r="E21" i="5"/>
  <c r="E20" i="5"/>
  <c r="E19" i="5"/>
  <c r="E23" i="5"/>
  <c r="I96" i="5"/>
  <c r="I100" i="5"/>
  <c r="I98" i="5"/>
  <c r="I97" i="5"/>
  <c r="N146" i="5"/>
  <c r="N143" i="5"/>
  <c r="N142" i="5"/>
  <c r="N144" i="5"/>
  <c r="AB346" i="5"/>
  <c r="AE343" i="5"/>
  <c r="AE360" i="5"/>
  <c r="BG484" i="5"/>
  <c r="BG485" i="5"/>
  <c r="BH488" i="5" s="1"/>
  <c r="R305" i="5"/>
  <c r="R287" i="5"/>
  <c r="R289" i="5" s="1"/>
  <c r="EE158" i="10"/>
  <c r="D217" i="4"/>
  <c r="D239" i="4" s="1"/>
  <c r="AN285" i="5" s="1"/>
  <c r="EH158" i="10"/>
  <c r="G217" i="4"/>
  <c r="G239" i="4" s="1"/>
  <c r="AQ285" i="5" s="1"/>
  <c r="EL158" i="10"/>
  <c r="K217" i="4"/>
  <c r="K239" i="4" s="1"/>
  <c r="AU285" i="5" s="1"/>
  <c r="AZ370" i="5"/>
  <c r="H29" i="3"/>
  <c r="G30" i="3"/>
  <c r="M71" i="5"/>
  <c r="M68" i="5"/>
  <c r="M69" i="5"/>
  <c r="M67" i="5"/>
  <c r="G146" i="5"/>
  <c r="G144" i="5"/>
  <c r="G142" i="5"/>
  <c r="G143" i="5"/>
  <c r="BC484" i="5"/>
  <c r="BC485" i="5"/>
  <c r="BD488" i="5" s="1"/>
  <c r="G330" i="5"/>
  <c r="F332" i="5"/>
  <c r="F349" i="5" s="1"/>
  <c r="G43" i="5"/>
  <c r="G44" i="5"/>
  <c r="G47" i="5"/>
  <c r="G45" i="5"/>
  <c r="AM241" i="5"/>
  <c r="G30" i="9"/>
  <c r="H30" i="9" s="1"/>
  <c r="AQ488" i="5"/>
  <c r="I23" i="5"/>
  <c r="I21" i="5"/>
  <c r="I20" i="5"/>
  <c r="I19" i="5"/>
  <c r="D43" i="5"/>
  <c r="D45" i="5"/>
  <c r="D47" i="5"/>
  <c r="D44" i="5"/>
  <c r="O32" i="6"/>
  <c r="C38" i="12"/>
  <c r="K96" i="5"/>
  <c r="K100" i="5"/>
  <c r="K97" i="5"/>
  <c r="K98" i="5"/>
  <c r="H98" i="5"/>
  <c r="H97" i="5"/>
  <c r="H96" i="5"/>
  <c r="H100" i="5"/>
  <c r="BE485" i="5"/>
  <c r="BF488" i="5" s="1"/>
  <c r="BE484" i="5"/>
  <c r="BF594" i="5"/>
  <c r="BF1546" i="5"/>
  <c r="O1090" i="5"/>
  <c r="O1108" i="5"/>
  <c r="O1110" i="5"/>
  <c r="O1105" i="5"/>
  <c r="O1109" i="5"/>
  <c r="O1100" i="5"/>
  <c r="O1107" i="5"/>
  <c r="O1104" i="5"/>
  <c r="O1098" i="5"/>
  <c r="DG154" i="10"/>
  <c r="O303" i="4"/>
  <c r="D136" i="4"/>
  <c r="D171" i="4" s="1"/>
  <c r="J136" i="4"/>
  <c r="J171" i="4" s="1"/>
  <c r="V165" i="5" s="1"/>
  <c r="DM154" i="10"/>
  <c r="U303" i="4"/>
  <c r="DI154" i="10"/>
  <c r="F136" i="4"/>
  <c r="F171" i="4" s="1"/>
  <c r="R165" i="5" s="1"/>
  <c r="Q303" i="4"/>
  <c r="AP382" i="5"/>
  <c r="AQ384" i="5"/>
  <c r="AM389" i="5"/>
  <c r="J144" i="5"/>
  <c r="J146" i="5"/>
  <c r="J143" i="5"/>
  <c r="J142" i="5"/>
  <c r="AZ330" i="5"/>
  <c r="AG331" i="5"/>
  <c r="O283" i="4"/>
  <c r="F17" i="9" s="1"/>
  <c r="AG344" i="5"/>
  <c r="AG361" i="5" s="1"/>
  <c r="AC349" i="5"/>
  <c r="Q27" i="15" s="1"/>
  <c r="Q26" i="15" s="1"/>
  <c r="AE340" i="5"/>
  <c r="AF342" i="5"/>
  <c r="AD338" i="5"/>
  <c r="AC336" i="5"/>
  <c r="AC89" i="5"/>
  <c r="E27" i="9"/>
  <c r="F27" i="9" s="1"/>
  <c r="AA89" i="5"/>
  <c r="AK89" i="5"/>
  <c r="AE89" i="5"/>
  <c r="AJ89" i="5"/>
  <c r="AB89" i="5"/>
  <c r="AD89" i="5"/>
  <c r="AH89" i="5"/>
  <c r="AF89" i="5"/>
  <c r="AG89" i="5"/>
  <c r="AL89" i="5"/>
  <c r="AI89" i="5"/>
  <c r="J20" i="5"/>
  <c r="J19" i="5"/>
  <c r="M142" i="5"/>
  <c r="M144" i="5"/>
  <c r="M143" i="5"/>
  <c r="M146" i="5"/>
  <c r="P900" i="5"/>
  <c r="P1131" i="5"/>
  <c r="P1123" i="5"/>
  <c r="P1137" i="5"/>
  <c r="P1141" i="5"/>
  <c r="P1143" i="5"/>
  <c r="P1138" i="5"/>
  <c r="P1142" i="5"/>
  <c r="P1140" i="5"/>
  <c r="I43" i="3"/>
  <c r="K19" i="5"/>
  <c r="K20" i="5"/>
  <c r="K21" i="5"/>
  <c r="K23" i="5"/>
  <c r="N97" i="5"/>
  <c r="N98" i="5"/>
  <c r="N100" i="5"/>
  <c r="N96" i="5"/>
  <c r="BG594" i="5"/>
  <c r="BG1546" i="5"/>
  <c r="ED158" i="10"/>
  <c r="C217" i="4"/>
  <c r="EJ158" i="10"/>
  <c r="I217" i="4"/>
  <c r="I239" i="4" s="1"/>
  <c r="AS285" i="5" s="1"/>
  <c r="BK370" i="5"/>
  <c r="K34" i="9"/>
  <c r="L34" i="9" s="1"/>
  <c r="I61" i="3"/>
  <c r="N44" i="5"/>
  <c r="N43" i="5"/>
  <c r="N45" i="5"/>
  <c r="N47" i="5"/>
  <c r="O255" i="4"/>
  <c r="H53" i="3"/>
  <c r="O256" i="4" s="1"/>
  <c r="G20" i="5"/>
  <c r="D19" i="5"/>
  <c r="D23" i="5"/>
  <c r="D21" i="5"/>
  <c r="D20" i="5"/>
  <c r="K144" i="5"/>
  <c r="K143" i="5"/>
  <c r="K142" i="5"/>
  <c r="K146" i="5"/>
  <c r="H121" i="5"/>
  <c r="H119" i="5"/>
  <c r="H120" i="5"/>
  <c r="H123" i="5"/>
  <c r="I18" i="9"/>
  <c r="BF371" i="5"/>
  <c r="BF486" i="5" s="1"/>
  <c r="DJ154" i="10"/>
  <c r="G136" i="4"/>
  <c r="G171" i="4" s="1"/>
  <c r="S165" i="5" s="1"/>
  <c r="R303" i="4"/>
  <c r="L51" i="5"/>
  <c r="O57" i="5"/>
  <c r="O58" i="5" s="1"/>
  <c r="M53" i="5"/>
  <c r="M54" i="5" s="1"/>
  <c r="N55" i="5"/>
  <c r="N56" i="5" s="1"/>
  <c r="J71" i="5"/>
  <c r="J68" i="5"/>
  <c r="J69" i="5"/>
  <c r="J67" i="5"/>
  <c r="O103" i="4"/>
  <c r="G27" i="3"/>
  <c r="E143" i="5"/>
  <c r="E146" i="5"/>
  <c r="E144" i="5"/>
  <c r="E142" i="5"/>
  <c r="BH485" i="5"/>
  <c r="BI488" i="5" s="1"/>
  <c r="BH484" i="5"/>
  <c r="P1104" i="5"/>
  <c r="P1105" i="5"/>
  <c r="P1107" i="5"/>
  <c r="P1110" i="5"/>
  <c r="P1109" i="5"/>
  <c r="P1098" i="5"/>
  <c r="P1108" i="5"/>
  <c r="P1090" i="5"/>
  <c r="F196" i="4"/>
  <c r="H196" i="4"/>
  <c r="J196" i="4"/>
  <c r="D196" i="4"/>
  <c r="I196" i="4"/>
  <c r="K196" i="4"/>
  <c r="E196" i="4"/>
  <c r="M196" i="4"/>
  <c r="L196" i="4"/>
  <c r="C196" i="4"/>
  <c r="N196" i="4"/>
  <c r="G196" i="4"/>
  <c r="C41" i="12"/>
  <c r="O35" i="6"/>
  <c r="N34" i="6"/>
  <c r="G284" i="5"/>
  <c r="F286" i="5"/>
  <c r="K68" i="5"/>
  <c r="K67" i="5"/>
  <c r="K69" i="5"/>
  <c r="K71" i="5"/>
  <c r="E67" i="5"/>
  <c r="E68" i="5"/>
  <c r="E69" i="5"/>
  <c r="E71" i="5"/>
  <c r="I142" i="5"/>
  <c r="I144" i="5"/>
  <c r="I143" i="5"/>
  <c r="I146" i="5"/>
  <c r="AC339" i="5"/>
  <c r="AC358" i="5"/>
  <c r="AZ594" i="5"/>
  <c r="AZ1546" i="5"/>
  <c r="BA484" i="5"/>
  <c r="BA485" i="5"/>
  <c r="BB488" i="5" s="1"/>
  <c r="S286" i="5"/>
  <c r="T284" i="5"/>
  <c r="EM158" i="10"/>
  <c r="L217" i="4"/>
  <c r="L239" i="4" s="1"/>
  <c r="AV285" i="5" s="1"/>
  <c r="EO158" i="10"/>
  <c r="N217" i="4"/>
  <c r="N239" i="4" s="1"/>
  <c r="AX285" i="5" s="1"/>
  <c r="EI158" i="10"/>
  <c r="H217" i="4"/>
  <c r="H239" i="4" s="1"/>
  <c r="F261" i="4"/>
  <c r="I261" i="4"/>
  <c r="N261" i="4"/>
  <c r="E261" i="4"/>
  <c r="L261" i="4"/>
  <c r="D261" i="4"/>
  <c r="H261" i="4"/>
  <c r="K261" i="4"/>
  <c r="M261" i="4"/>
  <c r="G261" i="4"/>
  <c r="C261" i="4"/>
  <c r="J261" i="4"/>
  <c r="N71" i="5"/>
  <c r="N68" i="5"/>
  <c r="N69" i="5"/>
  <c r="N67" i="5"/>
  <c r="M43" i="5"/>
  <c r="G119" i="5"/>
  <c r="G120" i="5"/>
  <c r="G123" i="5"/>
  <c r="G121" i="5"/>
  <c r="BC594" i="5"/>
  <c r="BC1546" i="5"/>
  <c r="O1133" i="5"/>
  <c r="O1142" i="5"/>
  <c r="O1143" i="5"/>
  <c r="O1138" i="5"/>
  <c r="O1140" i="5"/>
  <c r="O1141" i="5"/>
  <c r="O1131" i="5"/>
  <c r="O1123" i="5"/>
  <c r="O1137" i="5"/>
  <c r="F67" i="5"/>
  <c r="F69" i="5"/>
  <c r="F68" i="5"/>
  <c r="F71" i="5"/>
  <c r="C42" i="5"/>
  <c r="C18" i="5"/>
  <c r="C66" i="5"/>
  <c r="F97" i="5"/>
  <c r="F100" i="5"/>
  <c r="F96" i="5"/>
  <c r="F98" i="5"/>
  <c r="AR486" i="5"/>
  <c r="D289" i="5"/>
  <c r="I67" i="5"/>
  <c r="I71" i="5"/>
  <c r="I69" i="5"/>
  <c r="I68" i="5"/>
  <c r="H71" i="5"/>
  <c r="H67" i="5"/>
  <c r="H69" i="5"/>
  <c r="H68" i="5"/>
  <c r="L146" i="5"/>
  <c r="L142" i="5"/>
  <c r="L143" i="5"/>
  <c r="L144" i="5"/>
  <c r="H146" i="5"/>
  <c r="BJ1546" i="5"/>
  <c r="BJ594" i="5"/>
  <c r="O1174" i="5"/>
  <c r="O1165" i="5"/>
  <c r="O1175" i="5"/>
  <c r="O1190" i="5"/>
  <c r="O1172" i="5"/>
  <c r="O1171" i="5"/>
  <c r="O1176" i="5"/>
  <c r="O1177" i="5"/>
  <c r="O1167" i="5"/>
  <c r="O1157" i="5"/>
  <c r="DQ154" i="10"/>
  <c r="N136" i="4"/>
  <c r="N171" i="4" s="1"/>
  <c r="Z165" i="5" s="1"/>
  <c r="Y303" i="4"/>
  <c r="P303" i="4"/>
  <c r="E136" i="4"/>
  <c r="E171" i="4" s="1"/>
  <c r="Q165" i="5" s="1"/>
  <c r="DH154" i="10"/>
  <c r="H136" i="4"/>
  <c r="H171" i="4" s="1"/>
  <c r="T165" i="5" s="1"/>
  <c r="S303" i="4"/>
  <c r="DK154" i="10"/>
  <c r="AO370" i="5"/>
  <c r="AN372" i="5"/>
  <c r="O857" i="5"/>
  <c r="J120" i="5"/>
  <c r="J121" i="5"/>
  <c r="J123" i="5"/>
  <c r="J119" i="5"/>
  <c r="BB485" i="5"/>
  <c r="BC488" i="5" s="1"/>
  <c r="BB484" i="5"/>
  <c r="D245" i="5"/>
  <c r="D246" i="5"/>
  <c r="BK330" i="5"/>
  <c r="K33" i="9"/>
  <c r="L33" i="9" s="1"/>
  <c r="O36" i="6"/>
  <c r="C42" i="12"/>
  <c r="AE330" i="5"/>
  <c r="AD332" i="5"/>
  <c r="AC11" i="5"/>
  <c r="AD11" i="5"/>
  <c r="AF11" i="5"/>
  <c r="AJ11" i="5"/>
  <c r="AI11" i="5"/>
  <c r="AG11" i="5"/>
  <c r="E26" i="9"/>
  <c r="F26" i="9" s="1"/>
  <c r="AL11" i="5"/>
  <c r="AE11" i="5"/>
  <c r="AH11" i="5"/>
  <c r="AA11" i="5"/>
  <c r="AB11" i="5"/>
  <c r="AK11" i="5"/>
  <c r="G21" i="3"/>
  <c r="F22" i="3"/>
  <c r="O904" i="5"/>
  <c r="J44" i="5"/>
  <c r="E100" i="5"/>
  <c r="E96" i="5"/>
  <c r="E98" i="5"/>
  <c r="E97" i="5"/>
  <c r="AY1546" i="5"/>
  <c r="AY594" i="5"/>
  <c r="BH1546" i="5"/>
  <c r="BH594" i="5"/>
  <c r="P833" i="5"/>
  <c r="P1175" i="5"/>
  <c r="P1174" i="5"/>
  <c r="P1176" i="5"/>
  <c r="P1157" i="5"/>
  <c r="P1165" i="5"/>
  <c r="P1177" i="5"/>
  <c r="P1172" i="5"/>
  <c r="P1190" i="5"/>
  <c r="P1171" i="5"/>
  <c r="G195" i="4"/>
  <c r="M195" i="4"/>
  <c r="L195" i="4"/>
  <c r="D195" i="4"/>
  <c r="J195" i="4"/>
  <c r="N195" i="4"/>
  <c r="F195" i="4"/>
  <c r="H195" i="4"/>
  <c r="E195" i="4"/>
  <c r="C195" i="4"/>
  <c r="I195" i="4"/>
  <c r="K195" i="4"/>
  <c r="L76" i="5"/>
  <c r="M77" i="5" l="1"/>
  <c r="M78" i="5" s="1"/>
  <c r="G91" i="6"/>
  <c r="H96" i="6"/>
  <c r="L39" i="13"/>
  <c r="V421" i="5"/>
  <c r="K16" i="17"/>
  <c r="J43" i="5"/>
  <c r="M45" i="5"/>
  <c r="AB357" i="5"/>
  <c r="L119" i="5"/>
  <c r="J45" i="5"/>
  <c r="H143" i="5"/>
  <c r="M47" i="5"/>
  <c r="AD341" i="5"/>
  <c r="C39" i="12"/>
  <c r="AQ286" i="5"/>
  <c r="L123" i="5"/>
  <c r="F144" i="5"/>
  <c r="E288" i="5"/>
  <c r="E306" i="5" s="1"/>
  <c r="I47" i="5"/>
  <c r="J40" i="13"/>
  <c r="J38" i="13" s="1"/>
  <c r="U436" i="5"/>
  <c r="U451" i="5"/>
  <c r="I186" i="15" s="1"/>
  <c r="H144" i="5"/>
  <c r="O33" i="6"/>
  <c r="F143" i="5"/>
  <c r="I45" i="5"/>
  <c r="D227" i="21"/>
  <c r="I225" i="23"/>
  <c r="N79" i="5"/>
  <c r="N80" i="5" s="1"/>
  <c r="S132" i="14"/>
  <c r="BK132" i="14" s="1"/>
  <c r="BK135" i="14"/>
  <c r="N183" i="13"/>
  <c r="M231" i="15"/>
  <c r="DS215" i="7"/>
  <c r="N231" i="15"/>
  <c r="AO286" i="5"/>
  <c r="AO287" i="5" s="1"/>
  <c r="AO289" i="5" s="1"/>
  <c r="P1194" i="5"/>
  <c r="AV286" i="5"/>
  <c r="J23" i="5"/>
  <c r="AN378" i="5"/>
  <c r="AN379" i="5" s="1"/>
  <c r="AO380" i="5"/>
  <c r="AP286" i="5"/>
  <c r="N297" i="4"/>
  <c r="AN286" i="5"/>
  <c r="AN306" i="5" s="1"/>
  <c r="AB24" i="15" s="1"/>
  <c r="AU286" i="5"/>
  <c r="AX286" i="5"/>
  <c r="AS286" i="5"/>
  <c r="AT286" i="5"/>
  <c r="AT287" i="5" s="1"/>
  <c r="AT289" i="5" s="1"/>
  <c r="G21" i="5"/>
  <c r="W91" i="5"/>
  <c r="C93" i="4"/>
  <c r="O25" i="4"/>
  <c r="G19" i="5"/>
  <c r="D70" i="5"/>
  <c r="D73" i="5" s="1"/>
  <c r="D118" i="5"/>
  <c r="D95" i="5"/>
  <c r="D141" i="5"/>
  <c r="H403" i="1"/>
  <c r="S96" i="8"/>
  <c r="S831" i="5" s="1"/>
  <c r="S834" i="5" s="1"/>
  <c r="BO32" i="8"/>
  <c r="BO530" i="5" s="1"/>
  <c r="BE220" i="1"/>
  <c r="AG404" i="1"/>
  <c r="AR97" i="8"/>
  <c r="AR862" i="5" s="1"/>
  <c r="AR56" i="8"/>
  <c r="AR574" i="5" s="1"/>
  <c r="AH236" i="1"/>
  <c r="AT227" i="1"/>
  <c r="BD33" i="8"/>
  <c r="BD531" i="5" s="1"/>
  <c r="L441" i="1"/>
  <c r="W133" i="8"/>
  <c r="BC144" i="8"/>
  <c r="AR471" i="1"/>
  <c r="BD98" i="8"/>
  <c r="BD863" i="5" s="1"/>
  <c r="BD867" i="5" s="1"/>
  <c r="AS405" i="1"/>
  <c r="V236" i="1"/>
  <c r="AF56" i="8"/>
  <c r="AF574" i="5" s="1"/>
  <c r="AF579" i="5" s="1"/>
  <c r="BP102" i="8"/>
  <c r="BE409" i="1"/>
  <c r="T424" i="1"/>
  <c r="AE115" i="8"/>
  <c r="S101" i="8"/>
  <c r="H408" i="1"/>
  <c r="AE111" i="8"/>
  <c r="AE1118" i="5" s="1"/>
  <c r="AE1122" i="5" s="1"/>
  <c r="T420" i="1"/>
  <c r="BC113" i="8"/>
  <c r="BC1152" i="5" s="1"/>
  <c r="BC1156" i="5" s="1"/>
  <c r="AR422" i="1"/>
  <c r="BF212" i="1"/>
  <c r="BP13" i="8"/>
  <c r="BP496" i="5" s="1"/>
  <c r="I227" i="1"/>
  <c r="S33" i="8"/>
  <c r="S531" i="5" s="1"/>
  <c r="BO108" i="8"/>
  <c r="BO1084" i="5" s="1"/>
  <c r="BD417" i="1"/>
  <c r="AG213" i="1"/>
  <c r="AQ31" i="8"/>
  <c r="AQ529" i="5" s="1"/>
  <c r="AR426" i="1"/>
  <c r="BC117" i="8"/>
  <c r="BC1235" i="5" s="1"/>
  <c r="BC1239" i="5" s="1"/>
  <c r="S112" i="8"/>
  <c r="S1151" i="5" s="1"/>
  <c r="H421" i="1"/>
  <c r="T127" i="8"/>
  <c r="I435" i="1"/>
  <c r="AJ227" i="1"/>
  <c r="AT33" i="8"/>
  <c r="AT531" i="5" s="1"/>
  <c r="AT54" i="8"/>
  <c r="AT572" i="5" s="1"/>
  <c r="AJ222" i="1"/>
  <c r="J221" i="1"/>
  <c r="T43" i="8"/>
  <c r="T551" i="5" s="1"/>
  <c r="BC103" i="8"/>
  <c r="AR410" i="1"/>
  <c r="G152" i="8"/>
  <c r="F158" i="8"/>
  <c r="AF423" i="1"/>
  <c r="AQ114" i="8"/>
  <c r="BD109" i="8"/>
  <c r="BD1085" i="5" s="1"/>
  <c r="BD1089" i="5" s="1"/>
  <c r="AS418" i="1"/>
  <c r="BD42" i="8"/>
  <c r="BD550" i="5" s="1"/>
  <c r="AT214" i="1"/>
  <c r="BC43" i="8"/>
  <c r="BC551" i="5" s="1"/>
  <c r="AS221" i="1"/>
  <c r="AH117" i="8"/>
  <c r="AH1235" i="5" s="1"/>
  <c r="AH1239" i="5" s="1"/>
  <c r="W426" i="1"/>
  <c r="AF402" i="1"/>
  <c r="AQ95" i="8"/>
  <c r="AQ830" i="5" s="1"/>
  <c r="BO111" i="8"/>
  <c r="BO1118" i="5" s="1"/>
  <c r="BO1122" i="5" s="1"/>
  <c r="BD420" i="1"/>
  <c r="BE402" i="1"/>
  <c r="BP95" i="8"/>
  <c r="BP830" i="5" s="1"/>
  <c r="BG422" i="1"/>
  <c r="BR113" i="8"/>
  <c r="BR1152" i="5" s="1"/>
  <c r="BR1156" i="5" s="1"/>
  <c r="AT212" i="1"/>
  <c r="BD13" i="8"/>
  <c r="BD496" i="5" s="1"/>
  <c r="AQ115" i="8"/>
  <c r="AF424" i="1"/>
  <c r="T425" i="1"/>
  <c r="AE116" i="8"/>
  <c r="T409" i="1"/>
  <c r="AE102" i="8"/>
  <c r="H429" i="1"/>
  <c r="S119" i="8"/>
  <c r="S134" i="8"/>
  <c r="H442" i="1"/>
  <c r="BC97" i="8"/>
  <c r="BC862" i="5" s="1"/>
  <c r="AR404" i="1"/>
  <c r="AT423" i="1"/>
  <c r="BE114" i="8"/>
  <c r="AT436" i="1"/>
  <c r="BE128" i="8"/>
  <c r="AS411" i="1"/>
  <c r="BD104" i="8"/>
  <c r="BD979" i="5" s="1"/>
  <c r="BD983" i="5" s="1"/>
  <c r="V228" i="1"/>
  <c r="AF44" i="8"/>
  <c r="AF552" i="5" s="1"/>
  <c r="BC95" i="8"/>
  <c r="BC830" i="5" s="1"/>
  <c r="AR402" i="1"/>
  <c r="AR133" i="8"/>
  <c r="AG441" i="1"/>
  <c r="BP127" i="8"/>
  <c r="BE435" i="1"/>
  <c r="AE53" i="8"/>
  <c r="AE571" i="5" s="1"/>
  <c r="U215" i="1"/>
  <c r="BD407" i="1"/>
  <c r="BO100" i="8"/>
  <c r="BO897" i="5" s="1"/>
  <c r="BO901" i="5" s="1"/>
  <c r="AQ145" i="8"/>
  <c r="AF472" i="1"/>
  <c r="AF408" i="1"/>
  <c r="AQ101" i="8"/>
  <c r="W219" i="1"/>
  <c r="AG23" i="8"/>
  <c r="AG515" i="5" s="1"/>
  <c r="BE429" i="1"/>
  <c r="BP119" i="8"/>
  <c r="M422" i="1"/>
  <c r="X113" i="8"/>
  <c r="X1152" i="5" s="1"/>
  <c r="X1156" i="5" s="1"/>
  <c r="BR15" i="8"/>
  <c r="BR498" i="5" s="1"/>
  <c r="BH233" i="1"/>
  <c r="AF418" i="1"/>
  <c r="AQ109" i="8"/>
  <c r="AQ1085" i="5" s="1"/>
  <c r="AQ1089" i="5" s="1"/>
  <c r="N404" i="1"/>
  <c r="Z97" i="8" s="1"/>
  <c r="Z862" i="5" s="1"/>
  <c r="Y97" i="8"/>
  <c r="Y862" i="5" s="1"/>
  <c r="S102" i="8"/>
  <c r="H409" i="1"/>
  <c r="AF103" i="8"/>
  <c r="U410" i="1"/>
  <c r="BS117" i="8"/>
  <c r="BS1235" i="5" s="1"/>
  <c r="BS1239" i="5" s="1"/>
  <c r="BH426" i="1"/>
  <c r="BD424" i="1"/>
  <c r="BO115" i="8"/>
  <c r="AQ102" i="8"/>
  <c r="AF409" i="1"/>
  <c r="P1103" i="5"/>
  <c r="G99" i="5"/>
  <c r="G102" i="5" s="1"/>
  <c r="I122" i="5"/>
  <c r="I125" i="5" s="1"/>
  <c r="J129" i="5" s="1"/>
  <c r="J130" i="5" s="1"/>
  <c r="U442" i="1"/>
  <c r="AF134" i="8"/>
  <c r="AT55" i="8"/>
  <c r="AT573" i="5" s="1"/>
  <c r="AJ229" i="1"/>
  <c r="BO45" i="8"/>
  <c r="BO553" i="5" s="1"/>
  <c r="BE235" i="1"/>
  <c r="AF426" i="1"/>
  <c r="AQ117" i="8"/>
  <c r="AQ1235" i="5" s="1"/>
  <c r="AQ1239" i="5" s="1"/>
  <c r="X15" i="8"/>
  <c r="X498" i="5" s="1"/>
  <c r="X502" i="5" s="1"/>
  <c r="N233" i="1"/>
  <c r="U472" i="1"/>
  <c r="AF145" i="8"/>
  <c r="BC116" i="8"/>
  <c r="AR425" i="1"/>
  <c r="V235" i="1"/>
  <c r="AF45" i="8"/>
  <c r="AF553" i="5" s="1"/>
  <c r="AF558" i="5" s="1"/>
  <c r="AR134" i="8"/>
  <c r="AG442" i="1"/>
  <c r="BD404" i="1"/>
  <c r="BO97" i="8"/>
  <c r="BO862" i="5" s="1"/>
  <c r="V402" i="1"/>
  <c r="AG95" i="8"/>
  <c r="AG830" i="5" s="1"/>
  <c r="V417" i="1"/>
  <c r="AG108" i="8"/>
  <c r="AG1084" i="5" s="1"/>
  <c r="BC53" i="8"/>
  <c r="BC571" i="5" s="1"/>
  <c r="AS215" i="1"/>
  <c r="BG119" i="8"/>
  <c r="AV429" i="1"/>
  <c r="BO96" i="8"/>
  <c r="BO831" i="5" s="1"/>
  <c r="BO834" i="5" s="1"/>
  <c r="BD403" i="1"/>
  <c r="AS128" i="8"/>
  <c r="AH436" i="1"/>
  <c r="AS441" i="1"/>
  <c r="BD133" i="8"/>
  <c r="BC108" i="8"/>
  <c r="BC1084" i="5" s="1"/>
  <c r="AR417" i="1"/>
  <c r="V128" i="8"/>
  <c r="K436" i="1"/>
  <c r="AF471" i="1"/>
  <c r="AQ144" i="8"/>
  <c r="J229" i="1"/>
  <c r="T55" i="8"/>
  <c r="T573" i="5" s="1"/>
  <c r="BD100" i="8"/>
  <c r="BD897" i="5" s="1"/>
  <c r="BD901" i="5" s="1"/>
  <c r="AS407" i="1"/>
  <c r="AW119" i="8"/>
  <c r="AL429" i="1"/>
  <c r="AX119" i="8" s="1"/>
  <c r="J220" i="1"/>
  <c r="T32" i="8"/>
  <c r="T530" i="5" s="1"/>
  <c r="V435" i="1"/>
  <c r="AG127" i="8"/>
  <c r="AQ116" i="8"/>
  <c r="AF425" i="1"/>
  <c r="AS235" i="1"/>
  <c r="BC45" i="8"/>
  <c r="BC553" i="5" s="1"/>
  <c r="U141" i="8"/>
  <c r="U1352" i="5" s="1"/>
  <c r="J470" i="1"/>
  <c r="U418" i="1"/>
  <c r="AF109" i="8"/>
  <c r="AF1085" i="5" s="1"/>
  <c r="AF1089" i="5" s="1"/>
  <c r="BE34" i="8"/>
  <c r="BE532" i="5" s="1"/>
  <c r="AU234" i="1"/>
  <c r="BF411" i="1"/>
  <c r="BQ104" i="8"/>
  <c r="BQ979" i="5" s="1"/>
  <c r="BQ983" i="5" s="1"/>
  <c r="Y423" i="1"/>
  <c r="AJ114" i="8"/>
  <c r="AJ228" i="1"/>
  <c r="AT44" i="8"/>
  <c r="AT552" i="5" s="1"/>
  <c r="U405" i="1"/>
  <c r="AF98" i="8"/>
  <c r="AF863" i="5" s="1"/>
  <c r="AF867" i="5" s="1"/>
  <c r="BF111" i="8"/>
  <c r="BF1118" i="5" s="1"/>
  <c r="BF1122" i="5" s="1"/>
  <c r="AU420" i="1"/>
  <c r="AG42" i="8"/>
  <c r="AG550" i="5" s="1"/>
  <c r="W214" i="1"/>
  <c r="BQ53" i="8"/>
  <c r="BQ571" i="5" s="1"/>
  <c r="BG215" i="1"/>
  <c r="R579" i="5"/>
  <c r="AT403" i="1"/>
  <c r="BE96" i="8"/>
  <c r="BE831" i="5" s="1"/>
  <c r="BE834" i="5" s="1"/>
  <c r="AF141" i="8"/>
  <c r="AF1352" i="5" s="1"/>
  <c r="U470" i="1"/>
  <c r="V222" i="1"/>
  <c r="AF54" i="8"/>
  <c r="AF572" i="5" s="1"/>
  <c r="AQ13" i="8"/>
  <c r="AQ496" i="5" s="1"/>
  <c r="AG212" i="1"/>
  <c r="S537" i="5"/>
  <c r="AS213" i="1"/>
  <c r="BC31" i="8"/>
  <c r="BC529" i="5" s="1"/>
  <c r="AU228" i="1"/>
  <c r="BE44" i="8"/>
  <c r="BE552" i="5" s="1"/>
  <c r="S103" i="8"/>
  <c r="H410" i="1"/>
  <c r="AI214" i="1"/>
  <c r="AS42" i="8"/>
  <c r="AS550" i="5" s="1"/>
  <c r="U227" i="1"/>
  <c r="AE33" i="8"/>
  <c r="AE531" i="5" s="1"/>
  <c r="AV421" i="1"/>
  <c r="BG112" i="8"/>
  <c r="BG1151" i="5" s="1"/>
  <c r="S115" i="8"/>
  <c r="H424" i="1"/>
  <c r="BP114" i="8"/>
  <c r="BE423" i="1"/>
  <c r="K423" i="1"/>
  <c r="V114" i="8"/>
  <c r="S145" i="8"/>
  <c r="H472" i="1"/>
  <c r="X234" i="1"/>
  <c r="AH34" i="8"/>
  <c r="AH532" i="5" s="1"/>
  <c r="AH537" i="5" s="1"/>
  <c r="AR53" i="8"/>
  <c r="AR571" i="5" s="1"/>
  <c r="AH215" i="1"/>
  <c r="W98" i="8"/>
  <c r="W863" i="5" s="1"/>
  <c r="W867" i="5" s="1"/>
  <c r="L405" i="1"/>
  <c r="BC145" i="8"/>
  <c r="AR472" i="1"/>
  <c r="BQ42" i="8"/>
  <c r="BQ550" i="5" s="1"/>
  <c r="BG214" i="1"/>
  <c r="BP134" i="8"/>
  <c r="BE442" i="1"/>
  <c r="AH226" i="1"/>
  <c r="AR14" i="8"/>
  <c r="AR497" i="5" s="1"/>
  <c r="U1122" i="5"/>
  <c r="U221" i="1"/>
  <c r="AE43" i="8"/>
  <c r="AE551" i="5" s="1"/>
  <c r="BS34" i="8"/>
  <c r="BS532" i="5" s="1"/>
  <c r="BI234" i="1"/>
  <c r="AH403" i="1"/>
  <c r="AS96" i="8"/>
  <c r="AS831" i="5" s="1"/>
  <c r="AS834" i="5" s="1"/>
  <c r="AS236" i="1"/>
  <c r="BC56" i="8"/>
  <c r="BC574" i="5" s="1"/>
  <c r="J236" i="1"/>
  <c r="T56" i="8"/>
  <c r="T574" i="5" s="1"/>
  <c r="T579" i="5" s="1"/>
  <c r="I222" i="1"/>
  <c r="S54" i="8"/>
  <c r="S572" i="5" s="1"/>
  <c r="AT103" i="8"/>
  <c r="AI410" i="1"/>
  <c r="AQ141" i="8"/>
  <c r="AQ1352" i="5" s="1"/>
  <c r="AF470" i="1"/>
  <c r="S116" i="8"/>
  <c r="H425" i="1"/>
  <c r="AG220" i="1"/>
  <c r="AQ32" i="8"/>
  <c r="AQ530" i="5" s="1"/>
  <c r="T13" i="8"/>
  <c r="J212" i="1"/>
  <c r="L402" i="1"/>
  <c r="W95" i="8"/>
  <c r="BF102" i="8"/>
  <c r="AU409" i="1"/>
  <c r="AS127" i="8"/>
  <c r="AH435" i="1"/>
  <c r="AF96" i="8"/>
  <c r="AF831" i="5" s="1"/>
  <c r="AF834" i="5" s="1"/>
  <c r="U403" i="1"/>
  <c r="U408" i="1"/>
  <c r="AF101" i="8"/>
  <c r="U109" i="8"/>
  <c r="U1085" i="5" s="1"/>
  <c r="U1089" i="5" s="1"/>
  <c r="J418" i="1"/>
  <c r="BF226" i="1"/>
  <c r="BP14" i="8"/>
  <c r="BP497" i="5" s="1"/>
  <c r="U411" i="1"/>
  <c r="AF104" i="8"/>
  <c r="AF979" i="5" s="1"/>
  <c r="AF983" i="5" s="1"/>
  <c r="AT408" i="1"/>
  <c r="BE101" i="8"/>
  <c r="U406" i="1"/>
  <c r="AF99" i="8"/>
  <c r="AF896" i="5" s="1"/>
  <c r="K411" i="1"/>
  <c r="V104" i="8"/>
  <c r="BH222" i="1"/>
  <c r="BR54" i="8"/>
  <c r="BR572" i="5" s="1"/>
  <c r="V436" i="1"/>
  <c r="AG128" i="8"/>
  <c r="AG133" i="8"/>
  <c r="V441" i="1"/>
  <c r="AG1156" i="5"/>
  <c r="T144" i="8"/>
  <c r="I471" i="1"/>
  <c r="BE141" i="8"/>
  <c r="BE1352" i="5" s="1"/>
  <c r="AT470" i="1"/>
  <c r="U429" i="1"/>
  <c r="AF119" i="8"/>
  <c r="T983" i="5"/>
  <c r="AS34" i="8"/>
  <c r="AS532" i="5" s="1"/>
  <c r="AI234" i="1"/>
  <c r="AQ45" i="8"/>
  <c r="AQ553" i="5" s="1"/>
  <c r="AG235" i="1"/>
  <c r="BF406" i="1"/>
  <c r="BQ99" i="8"/>
  <c r="BQ896" i="5" s="1"/>
  <c r="AF100" i="8"/>
  <c r="AF897" i="5" s="1"/>
  <c r="AF901" i="5" s="1"/>
  <c r="U407" i="1"/>
  <c r="AT111" i="8"/>
  <c r="AT1118" i="5" s="1"/>
  <c r="AT1122" i="5" s="1"/>
  <c r="AI420" i="1"/>
  <c r="BO44" i="8"/>
  <c r="BO552" i="5" s="1"/>
  <c r="BE228" i="1"/>
  <c r="AF419" i="1"/>
  <c r="AQ110" i="8"/>
  <c r="AQ1117" i="5" s="1"/>
  <c r="AW442" i="1"/>
  <c r="BH134" i="8"/>
  <c r="U212" i="1"/>
  <c r="AE13" i="8"/>
  <c r="AE496" i="5" s="1"/>
  <c r="AS440" i="1"/>
  <c r="BD132" i="8"/>
  <c r="BI110" i="8"/>
  <c r="BI1117" i="5" s="1"/>
  <c r="AX419" i="1"/>
  <c r="BJ110" i="8" s="1"/>
  <c r="BJ1117" i="5" s="1"/>
  <c r="AU226" i="1"/>
  <c r="BE14" i="8"/>
  <c r="BE497" i="5" s="1"/>
  <c r="U229" i="1"/>
  <c r="AE55" i="8"/>
  <c r="AE573" i="5" s="1"/>
  <c r="AT23" i="8"/>
  <c r="AT515" i="5" s="1"/>
  <c r="AJ219" i="1"/>
  <c r="V1239" i="5"/>
  <c r="T53" i="8"/>
  <c r="J215" i="1"/>
  <c r="V100" i="8"/>
  <c r="K407" i="1"/>
  <c r="AT406" i="1"/>
  <c r="BE99" i="8"/>
  <c r="BE896" i="5" s="1"/>
  <c r="H417" i="1"/>
  <c r="S108" i="8"/>
  <c r="S1084" i="5" s="1"/>
  <c r="AG221" i="1"/>
  <c r="AQ43" i="8"/>
  <c r="AQ551" i="5" s="1"/>
  <c r="AH32" i="8"/>
  <c r="AH530" i="5" s="1"/>
  <c r="X220" i="1"/>
  <c r="BG436" i="1"/>
  <c r="BR128" i="8"/>
  <c r="AE144" i="8"/>
  <c r="T471" i="1"/>
  <c r="W110" i="8"/>
  <c r="W1117" i="5" s="1"/>
  <c r="L419" i="1"/>
  <c r="AU222" i="1"/>
  <c r="BE54" i="8"/>
  <c r="BE572" i="5" s="1"/>
  <c r="U226" i="1"/>
  <c r="AE14" i="8"/>
  <c r="AE497" i="5" s="1"/>
  <c r="BH221" i="1"/>
  <c r="BR43" i="8"/>
  <c r="BR551" i="5" s="1"/>
  <c r="AF97" i="8"/>
  <c r="AF862" i="5" s="1"/>
  <c r="U404" i="1"/>
  <c r="BO145" i="8"/>
  <c r="BD472" i="1"/>
  <c r="I219" i="1"/>
  <c r="S23" i="8"/>
  <c r="BO33" i="8"/>
  <c r="BO531" i="5" s="1"/>
  <c r="BE227" i="1"/>
  <c r="U42" i="8"/>
  <c r="K214" i="1"/>
  <c r="AU132" i="8"/>
  <c r="AJ440" i="1"/>
  <c r="S1089" i="5"/>
  <c r="AV229" i="1"/>
  <c r="BF55" i="8"/>
  <c r="BF573" i="5" s="1"/>
  <c r="BP141" i="8"/>
  <c r="BP1352" i="5" s="1"/>
  <c r="BE470" i="1"/>
  <c r="K234" i="1"/>
  <c r="U34" i="8"/>
  <c r="AX233" i="1"/>
  <c r="BH15" i="8"/>
  <c r="BH498" i="5" s="1"/>
  <c r="BP133" i="8"/>
  <c r="BE441" i="1"/>
  <c r="H22" i="5"/>
  <c r="H25" i="5" s="1"/>
  <c r="E46" i="5"/>
  <c r="E49" i="5" s="1"/>
  <c r="G55" i="5" s="1"/>
  <c r="G56" i="5" s="1"/>
  <c r="AF56" i="7"/>
  <c r="X233" i="1"/>
  <c r="AH15" i="8"/>
  <c r="AH498" i="5" s="1"/>
  <c r="AH502" i="5" s="1"/>
  <c r="K235" i="1"/>
  <c r="U45" i="8"/>
  <c r="U553" i="5" s="1"/>
  <c r="U558" i="5" s="1"/>
  <c r="BC23" i="8"/>
  <c r="BC515" i="5" s="1"/>
  <c r="AS219" i="1"/>
  <c r="X422" i="1"/>
  <c r="AI113" i="8"/>
  <c r="AI1152" i="5" s="1"/>
  <c r="AI1156" i="5" s="1"/>
  <c r="BE32" i="8"/>
  <c r="BE530" i="5" s="1"/>
  <c r="AU220" i="1"/>
  <c r="BO23" i="8"/>
  <c r="BO515" i="5" s="1"/>
  <c r="BE219" i="1"/>
  <c r="AT113" i="8"/>
  <c r="AT1152" i="5" s="1"/>
  <c r="AT1156" i="5" s="1"/>
  <c r="AI422" i="1"/>
  <c r="M426" i="1"/>
  <c r="X117" i="8"/>
  <c r="X1235" i="5" s="1"/>
  <c r="X1239" i="5" s="1"/>
  <c r="T901" i="5"/>
  <c r="AG411" i="1"/>
  <c r="AR104" i="8"/>
  <c r="AR979" i="5" s="1"/>
  <c r="AR983" i="5" s="1"/>
  <c r="T440" i="1"/>
  <c r="AE132" i="8"/>
  <c r="BC115" i="8"/>
  <c r="AR424" i="1"/>
  <c r="W111" i="8"/>
  <c r="L420" i="1"/>
  <c r="BP116" i="8"/>
  <c r="BE425" i="1"/>
  <c r="BO103" i="8"/>
  <c r="BD410" i="1"/>
  <c r="BE229" i="1"/>
  <c r="BO55" i="8"/>
  <c r="BO573" i="5" s="1"/>
  <c r="AE31" i="8"/>
  <c r="AE529" i="5" s="1"/>
  <c r="U213" i="1"/>
  <c r="BH213" i="1"/>
  <c r="BR31" i="8"/>
  <c r="BR529" i="5" s="1"/>
  <c r="BJ418" i="1"/>
  <c r="BV109" i="8" s="1"/>
  <c r="BV1085" i="5" s="1"/>
  <c r="BV1089" i="5" s="1"/>
  <c r="BU109" i="8"/>
  <c r="BU1085" i="5" s="1"/>
  <c r="BU1089" i="5" s="1"/>
  <c r="AG407" i="1"/>
  <c r="AR100" i="8"/>
  <c r="AR897" i="5" s="1"/>
  <c r="AR901" i="5" s="1"/>
  <c r="BF408" i="1"/>
  <c r="BQ101" i="8"/>
  <c r="BO56" i="8"/>
  <c r="BO574" i="5" s="1"/>
  <c r="BE236" i="1"/>
  <c r="K406" i="1"/>
  <c r="V99" i="8"/>
  <c r="V896" i="5" s="1"/>
  <c r="AK417" i="1"/>
  <c r="AV108" i="8"/>
  <c r="AV1084" i="5" s="1"/>
  <c r="AS435" i="1"/>
  <c r="BD127" i="8"/>
  <c r="AG405" i="1"/>
  <c r="AR98" i="8"/>
  <c r="AR863" i="5" s="1"/>
  <c r="AR867" i="5" s="1"/>
  <c r="AF502" i="5"/>
  <c r="U867" i="5"/>
  <c r="AS99" i="8"/>
  <c r="AS896" i="5" s="1"/>
  <c r="AH406" i="1"/>
  <c r="H440" i="1"/>
  <c r="S132" i="8"/>
  <c r="AI233" i="1"/>
  <c r="AS15" i="8"/>
  <c r="AS498" i="5" s="1"/>
  <c r="BO144" i="8"/>
  <c r="BD471" i="1"/>
  <c r="K213" i="1"/>
  <c r="U31" i="8"/>
  <c r="BF405" i="1"/>
  <c r="BQ98" i="8"/>
  <c r="BQ863" i="5" s="1"/>
  <c r="BQ867" i="5" s="1"/>
  <c r="T14" i="8"/>
  <c r="J226" i="1"/>
  <c r="AK421" i="1"/>
  <c r="AV112" i="8"/>
  <c r="AV1151" i="5" s="1"/>
  <c r="BE40" i="8"/>
  <c r="BD48" i="8"/>
  <c r="O25" i="6"/>
  <c r="C31" i="12"/>
  <c r="FS170" i="7"/>
  <c r="FS171" i="7" s="1"/>
  <c r="FS172" i="7" s="1"/>
  <c r="FT179" i="7" s="1"/>
  <c r="FS185" i="7" s="1"/>
  <c r="FS230" i="7"/>
  <c r="FS231" i="7" s="1"/>
  <c r="FS232" i="7" s="1"/>
  <c r="FV239" i="7" s="1"/>
  <c r="FT41" i="7"/>
  <c r="FS42" i="7"/>
  <c r="FS43" i="7" s="1"/>
  <c r="K22" i="5"/>
  <c r="BT59" i="8"/>
  <c r="BU51" i="8"/>
  <c r="H153" i="8"/>
  <c r="G159" i="8"/>
  <c r="AJ48" i="8"/>
  <c r="AK40" i="8"/>
  <c r="DL157" i="10"/>
  <c r="DL165" i="10" s="1"/>
  <c r="I208" i="4"/>
  <c r="I230" i="4" s="1"/>
  <c r="U242" i="5" s="1"/>
  <c r="DQ157" i="10"/>
  <c r="N208" i="4"/>
  <c r="N230" i="4" s="1"/>
  <c r="Z242" i="5" s="1"/>
  <c r="Z457" i="5" s="1"/>
  <c r="L208" i="4"/>
  <c r="L230" i="4" s="1"/>
  <c r="X242" i="5" s="1"/>
  <c r="DO157" i="10"/>
  <c r="DO165" i="10" s="1"/>
  <c r="D124" i="17"/>
  <c r="G46" i="5"/>
  <c r="G49" i="5" s="1"/>
  <c r="J57" i="5" s="1"/>
  <c r="J58" i="5" s="1"/>
  <c r="I150" i="8"/>
  <c r="H156" i="8"/>
  <c r="F208" i="4"/>
  <c r="F230" i="4" s="1"/>
  <c r="R242" i="5" s="1"/>
  <c r="R457" i="5" s="1"/>
  <c r="DI157" i="10"/>
  <c r="DP157" i="10"/>
  <c r="DP165" i="10" s="1"/>
  <c r="M208" i="4"/>
  <c r="M230" i="4" s="1"/>
  <c r="Y242" i="5" s="1"/>
  <c r="DM157" i="10"/>
  <c r="DM165" i="10" s="1"/>
  <c r="J208" i="4"/>
  <c r="J230" i="4" s="1"/>
  <c r="V242" i="5" s="1"/>
  <c r="V1551" i="5" s="1"/>
  <c r="M145" i="5"/>
  <c r="I22" i="5"/>
  <c r="I25" i="5" s="1"/>
  <c r="AD56" i="7"/>
  <c r="M768" i="5"/>
  <c r="N772" i="5" s="1"/>
  <c r="N773" i="5" s="1"/>
  <c r="S187" i="13"/>
  <c r="R135" i="17" s="1"/>
  <c r="R133" i="17" s="1"/>
  <c r="R185" i="13"/>
  <c r="EA215" i="7"/>
  <c r="V231" i="15"/>
  <c r="DJ157" i="10"/>
  <c r="DJ165" i="10" s="1"/>
  <c r="G208" i="4"/>
  <c r="G230" i="4" s="1"/>
  <c r="S242" i="5" s="1"/>
  <c r="S457" i="5" s="1"/>
  <c r="G36" i="3"/>
  <c r="O188" i="4"/>
  <c r="DK157" i="10"/>
  <c r="DK165" i="10" s="1"/>
  <c r="H208" i="4"/>
  <c r="H230" i="4" s="1"/>
  <c r="T242" i="5" s="1"/>
  <c r="DQ165" i="10"/>
  <c r="DI165" i="10"/>
  <c r="DI169" i="10" s="1"/>
  <c r="F149" i="15" s="1"/>
  <c r="AT40" i="8"/>
  <c r="AS48" i="8"/>
  <c r="F171" i="13"/>
  <c r="E126" i="17" s="1"/>
  <c r="E169" i="13"/>
  <c r="C208" i="4"/>
  <c r="DF157" i="10"/>
  <c r="D208" i="4"/>
  <c r="D230" i="4" s="1"/>
  <c r="DG157" i="10"/>
  <c r="DG165" i="10" s="1"/>
  <c r="DH157" i="10"/>
  <c r="DH165" i="10" s="1"/>
  <c r="E208" i="4"/>
  <c r="E230" i="4" s="1"/>
  <c r="Q242" i="5" s="1"/>
  <c r="C187" i="4"/>
  <c r="Z297" i="4" s="1"/>
  <c r="D187" i="4"/>
  <c r="K187" i="4"/>
  <c r="AH297" i="4" s="1"/>
  <c r="I187" i="4"/>
  <c r="H187" i="4"/>
  <c r="E187" i="4"/>
  <c r="AB297" i="4" s="1"/>
  <c r="F187" i="4"/>
  <c r="G187" i="4"/>
  <c r="N187" i="4"/>
  <c r="AK297" i="4" s="1"/>
  <c r="L187" i="4"/>
  <c r="AI297" i="4" s="1"/>
  <c r="J187" i="4"/>
  <c r="M187" i="4"/>
  <c r="AJ297" i="4" s="1"/>
  <c r="DI150" i="7"/>
  <c r="F201" i="13" s="1"/>
  <c r="E125" i="17" s="1"/>
  <c r="DJ146" i="7"/>
  <c r="N70" i="5"/>
  <c r="E70" i="5"/>
  <c r="J70" i="5"/>
  <c r="J73" i="5" s="1"/>
  <c r="K77" i="5" s="1"/>
  <c r="K78" i="5" s="1"/>
  <c r="P1136" i="5"/>
  <c r="D272" i="5"/>
  <c r="D252" i="5"/>
  <c r="C250" i="5"/>
  <c r="C260" i="5" s="1"/>
  <c r="C267" i="5" s="1"/>
  <c r="C259" i="5"/>
  <c r="C265" i="5" s="1"/>
  <c r="C271" i="5"/>
  <c r="C277" i="5" s="1"/>
  <c r="C22" i="6" s="1"/>
  <c r="C416" i="5" s="1"/>
  <c r="C23" i="6" s="1"/>
  <c r="C21" i="6" s="1"/>
  <c r="C20" i="6" s="1"/>
  <c r="F234" i="21"/>
  <c r="H54" i="7"/>
  <c r="G57" i="7"/>
  <c r="FE215" i="7"/>
  <c r="AZ231" i="15"/>
  <c r="E273" i="5"/>
  <c r="E254" i="5"/>
  <c r="L764" i="5"/>
  <c r="L766" i="5"/>
  <c r="K761" i="5"/>
  <c r="L765" i="5"/>
  <c r="L767" i="5"/>
  <c r="G227" i="21"/>
  <c r="F227" i="21"/>
  <c r="F122" i="5"/>
  <c r="F125" i="5" s="1"/>
  <c r="H131" i="5" s="1"/>
  <c r="H132" i="5" s="1"/>
  <c r="Y91" i="5"/>
  <c r="BE51" i="8"/>
  <c r="BD59" i="8"/>
  <c r="AH59" i="8"/>
  <c r="AI51" i="8"/>
  <c r="AC56" i="7"/>
  <c r="AS50" i="7"/>
  <c r="F256" i="5"/>
  <c r="F274" i="5"/>
  <c r="H216" i="13"/>
  <c r="I218" i="13"/>
  <c r="P1203" i="5"/>
  <c r="Q1222" i="5" s="1"/>
  <c r="I70" i="5"/>
  <c r="F99" i="5"/>
  <c r="F102" i="5" s="1"/>
  <c r="F104" i="5" s="1"/>
  <c r="N99" i="5"/>
  <c r="N102" i="5" s="1"/>
  <c r="Q110" i="5" s="1"/>
  <c r="Q111" i="5" s="1"/>
  <c r="F157" i="8"/>
  <c r="G151" i="8"/>
  <c r="E25" i="12"/>
  <c r="O67" i="6"/>
  <c r="N66" i="6"/>
  <c r="AE56" i="7"/>
  <c r="AA56" i="7"/>
  <c r="BG25" i="7"/>
  <c r="BH22" i="7"/>
  <c r="E145" i="5"/>
  <c r="E148" i="5" s="1"/>
  <c r="L42" i="7"/>
  <c r="L43" i="7" s="1"/>
  <c r="M41" i="7"/>
  <c r="D231" i="21"/>
  <c r="I229" i="23"/>
  <c r="E231" i="21"/>
  <c r="L127" i="17"/>
  <c r="M117" i="14"/>
  <c r="DT112" i="7"/>
  <c r="DI118" i="7" s="1"/>
  <c r="CM83" i="7"/>
  <c r="BN77" i="7"/>
  <c r="BN78" i="7" s="1"/>
  <c r="BO76" i="7"/>
  <c r="E119" i="14"/>
  <c r="DH121" i="7"/>
  <c r="C232" i="21"/>
  <c r="I230" i="23"/>
  <c r="D232" i="21"/>
  <c r="D234" i="21"/>
  <c r="I232" i="23"/>
  <c r="G122" i="5"/>
  <c r="G125" i="5" s="1"/>
  <c r="I131" i="5" s="1"/>
  <c r="I132" i="5" s="1"/>
  <c r="N46" i="5"/>
  <c r="N49" i="5" s="1"/>
  <c r="N51" i="5" s="1"/>
  <c r="U91" i="5"/>
  <c r="W48" i="8"/>
  <c r="W712" i="5" s="1"/>
  <c r="X40" i="8"/>
  <c r="AV59" i="8"/>
  <c r="AW51" i="8"/>
  <c r="G234" i="21"/>
  <c r="BQ87" i="7"/>
  <c r="P1198" i="5"/>
  <c r="H70" i="5"/>
  <c r="H73" i="5" s="1"/>
  <c r="K81" i="5" s="1"/>
  <c r="K82" i="5" s="1"/>
  <c r="K145" i="5"/>
  <c r="K148" i="5" s="1"/>
  <c r="K150" i="5" s="1"/>
  <c r="J22" i="5"/>
  <c r="J145" i="5"/>
  <c r="J148" i="5" s="1"/>
  <c r="K99" i="5"/>
  <c r="K102" i="5" s="1"/>
  <c r="F145" i="5"/>
  <c r="K122" i="5"/>
  <c r="K125" i="5" s="1"/>
  <c r="L129" i="5" s="1"/>
  <c r="L130" i="5" s="1"/>
  <c r="M22" i="5"/>
  <c r="M25" i="5" s="1"/>
  <c r="M27" i="5" s="1"/>
  <c r="AW286" i="5"/>
  <c r="D96" i="14"/>
  <c r="O179" i="13"/>
  <c r="N177" i="13"/>
  <c r="AI231" i="15"/>
  <c r="EN215" i="7"/>
  <c r="AJ231" i="15" s="1"/>
  <c r="X59" i="8"/>
  <c r="Y51" i="8"/>
  <c r="E189" i="13"/>
  <c r="F191" i="13"/>
  <c r="FK215" i="7"/>
  <c r="BF231" i="15"/>
  <c r="N73" i="5"/>
  <c r="N75" i="5" s="1"/>
  <c r="G145" i="5"/>
  <c r="G148" i="5" s="1"/>
  <c r="H152" i="5" s="1"/>
  <c r="H153" i="5" s="1"/>
  <c r="G70" i="5"/>
  <c r="G73" i="5" s="1"/>
  <c r="G75" i="5" s="1"/>
  <c r="L122" i="5"/>
  <c r="L125" i="5" s="1"/>
  <c r="L127" i="5" s="1"/>
  <c r="AC231" i="15"/>
  <c r="EH215" i="7"/>
  <c r="AD231" i="15" s="1"/>
  <c r="I159" i="13"/>
  <c r="H114" i="17" s="1"/>
  <c r="H157" i="13"/>
  <c r="E234" i="21"/>
  <c r="BS48" i="8"/>
  <c r="BT40" i="8"/>
  <c r="W737" i="5"/>
  <c r="DJ113" i="7"/>
  <c r="DJ116" i="7"/>
  <c r="K70" i="5"/>
  <c r="K73" i="5" s="1"/>
  <c r="M79" i="5" s="1"/>
  <c r="M80" i="5" s="1"/>
  <c r="L145" i="5"/>
  <c r="L148" i="5" s="1"/>
  <c r="E99" i="5"/>
  <c r="E102" i="5" s="1"/>
  <c r="E104" i="5" s="1"/>
  <c r="F70" i="5"/>
  <c r="F73" i="5" s="1"/>
  <c r="G77" i="5" s="1"/>
  <c r="G78" i="5" s="1"/>
  <c r="J122" i="5"/>
  <c r="J125" i="5" s="1"/>
  <c r="M133" i="5" s="1"/>
  <c r="M134" i="5" s="1"/>
  <c r="M46" i="5"/>
  <c r="M49" i="5" s="1"/>
  <c r="M51" i="5" s="1"/>
  <c r="H122" i="5"/>
  <c r="H125" i="5" s="1"/>
  <c r="K133" i="5" s="1"/>
  <c r="K134" i="5" s="1"/>
  <c r="D46" i="5"/>
  <c r="D49" i="5" s="1"/>
  <c r="F55" i="5" s="1"/>
  <c r="F56" i="5" s="1"/>
  <c r="I99" i="5"/>
  <c r="I102" i="5" s="1"/>
  <c r="I104" i="5" s="1"/>
  <c r="E122" i="5"/>
  <c r="E125" i="5" s="1"/>
  <c r="M99" i="5"/>
  <c r="M102" i="5" s="1"/>
  <c r="N106" i="5" s="1"/>
  <c r="N107" i="5" s="1"/>
  <c r="N122" i="5"/>
  <c r="N125" i="5" s="1"/>
  <c r="N127" i="5" s="1"/>
  <c r="M122" i="5"/>
  <c r="M125" i="5" s="1"/>
  <c r="O131" i="5" s="1"/>
  <c r="O132" i="5" s="1"/>
  <c r="L27" i="5"/>
  <c r="V591" i="5"/>
  <c r="V1540" i="5"/>
  <c r="R1540" i="5"/>
  <c r="R591" i="5"/>
  <c r="U1544" i="5"/>
  <c r="U593" i="5"/>
  <c r="D13" i="18"/>
  <c r="U1540" i="5"/>
  <c r="U591" i="5"/>
  <c r="E129" i="4"/>
  <c r="E164" i="4" s="1"/>
  <c r="AC90" i="5" s="1"/>
  <c r="AC467" i="5" s="1"/>
  <c r="DT153" i="10"/>
  <c r="AB309" i="4"/>
  <c r="F129" i="4"/>
  <c r="F164" i="4" s="1"/>
  <c r="DU153" i="10"/>
  <c r="AC309" i="4"/>
  <c r="AF309" i="4"/>
  <c r="I129" i="4"/>
  <c r="I164" i="4" s="1"/>
  <c r="AG90" i="5" s="1"/>
  <c r="AG467" i="5" s="1"/>
  <c r="DX153" i="10"/>
  <c r="T593" i="5"/>
  <c r="T1544" i="5"/>
  <c r="Z593" i="5"/>
  <c r="Z1544" i="5"/>
  <c r="Q1544" i="5"/>
  <c r="Q593" i="5"/>
  <c r="V91" i="5"/>
  <c r="T370" i="5"/>
  <c r="S372" i="5"/>
  <c r="C10" i="9"/>
  <c r="P12" i="5"/>
  <c r="W457" i="5"/>
  <c r="W13" i="5"/>
  <c r="AD372" i="5"/>
  <c r="AE370" i="5"/>
  <c r="M95" i="4"/>
  <c r="J95" i="4"/>
  <c r="G95" i="4"/>
  <c r="I95" i="4"/>
  <c r="L95" i="4"/>
  <c r="F95" i="4"/>
  <c r="H95" i="4"/>
  <c r="N95" i="4"/>
  <c r="C95" i="4"/>
  <c r="K95" i="4"/>
  <c r="E95" i="4"/>
  <c r="D95" i="4"/>
  <c r="Y466" i="5"/>
  <c r="Z469" i="5" s="1"/>
  <c r="Y465" i="5"/>
  <c r="P90" i="5"/>
  <c r="C11" i="9"/>
  <c r="T1540" i="5"/>
  <c r="T591" i="5"/>
  <c r="X457" i="5"/>
  <c r="X13" i="5"/>
  <c r="P420" i="5"/>
  <c r="C33" i="16"/>
  <c r="F36" i="13"/>
  <c r="E15" i="17" s="1"/>
  <c r="E14" i="17" s="1"/>
  <c r="D49" i="18"/>
  <c r="S593" i="5"/>
  <c r="S1544" i="5"/>
  <c r="AC297" i="4"/>
  <c r="DU152" i="10"/>
  <c r="F118" i="4"/>
  <c r="F153" i="4" s="1"/>
  <c r="EB152" i="10"/>
  <c r="M118" i="4"/>
  <c r="M153" i="4" s="1"/>
  <c r="AK12" i="5" s="1"/>
  <c r="EA152" i="10"/>
  <c r="L118" i="4"/>
  <c r="L153" i="4" s="1"/>
  <c r="AJ12" i="5" s="1"/>
  <c r="P1201" i="5"/>
  <c r="L99" i="5"/>
  <c r="L102" i="5" s="1"/>
  <c r="O110" i="5" s="1"/>
  <c r="O111" i="5" s="1"/>
  <c r="J99" i="5"/>
  <c r="J102" i="5" s="1"/>
  <c r="L108" i="5" s="1"/>
  <c r="L109" i="5" s="1"/>
  <c r="H46" i="5"/>
  <c r="H49" i="5" s="1"/>
  <c r="J55" i="5" s="1"/>
  <c r="J56" i="5" s="1"/>
  <c r="C152" i="4"/>
  <c r="O117" i="4"/>
  <c r="R1544" i="5"/>
  <c r="R593" i="5"/>
  <c r="AA287" i="5"/>
  <c r="AA289" i="5" s="1"/>
  <c r="AA306" i="5"/>
  <c r="O24" i="15" s="1"/>
  <c r="S13" i="5"/>
  <c r="D129" i="4"/>
  <c r="D164" i="4" s="1"/>
  <c r="AB90" i="5" s="1"/>
  <c r="AB467" i="5" s="1"/>
  <c r="DS153" i="10"/>
  <c r="AA309" i="4"/>
  <c r="DR153" i="10"/>
  <c r="C129" i="4"/>
  <c r="Z309" i="4"/>
  <c r="EC153" i="10"/>
  <c r="N129" i="4"/>
  <c r="N164" i="4" s="1"/>
  <c r="AL90" i="5" s="1"/>
  <c r="AL467" i="5" s="1"/>
  <c r="AK309" i="4"/>
  <c r="T466" i="5"/>
  <c r="U469" i="5" s="1"/>
  <c r="T465" i="5"/>
  <c r="U468" i="5" s="1"/>
  <c r="Z466" i="5"/>
  <c r="AA469" i="5" s="1"/>
  <c r="Z465" i="5"/>
  <c r="AA468" i="5" s="1"/>
  <c r="E26" i="15"/>
  <c r="Y591" i="5"/>
  <c r="Y1540" i="5"/>
  <c r="W591" i="5"/>
  <c r="W1540" i="5"/>
  <c r="Y593" i="5"/>
  <c r="Y1544" i="5"/>
  <c r="X593" i="5"/>
  <c r="X1544" i="5"/>
  <c r="X91" i="5"/>
  <c r="Z91" i="5"/>
  <c r="X1540" i="5"/>
  <c r="X591" i="5"/>
  <c r="C49" i="18"/>
  <c r="AA366" i="5"/>
  <c r="AA365" i="5"/>
  <c r="V466" i="5"/>
  <c r="W469" i="5" s="1"/>
  <c r="V465" i="5"/>
  <c r="W468" i="5" s="1"/>
  <c r="W465" i="5"/>
  <c r="X468" i="5" s="1"/>
  <c r="W466" i="5"/>
  <c r="X469" i="5" s="1"/>
  <c r="DT152" i="10"/>
  <c r="E118" i="4"/>
  <c r="E153" i="4" s="1"/>
  <c r="AC12" i="5" s="1"/>
  <c r="AC13" i="5" s="1"/>
  <c r="J118" i="4"/>
  <c r="J153" i="4" s="1"/>
  <c r="AH12" i="5" s="1"/>
  <c r="AH13" i="5" s="1"/>
  <c r="DY152" i="10"/>
  <c r="AG297" i="4"/>
  <c r="DZ152" i="10"/>
  <c r="K118" i="4"/>
  <c r="K153" i="4" s="1"/>
  <c r="AI12" i="5" s="1"/>
  <c r="S91" i="5"/>
  <c r="J46" i="5"/>
  <c r="J49" i="5" s="1"/>
  <c r="J51" i="5" s="1"/>
  <c r="H145" i="5"/>
  <c r="H148" i="5" s="1"/>
  <c r="I152" i="5" s="1"/>
  <c r="I153" i="5" s="1"/>
  <c r="I145" i="5"/>
  <c r="I148" i="5" s="1"/>
  <c r="I150" i="5" s="1"/>
  <c r="D22" i="5"/>
  <c r="D25" i="5" s="1"/>
  <c r="E29" i="5" s="1"/>
  <c r="E30" i="5" s="1"/>
  <c r="G22" i="5"/>
  <c r="G25" i="5" s="1"/>
  <c r="I31" i="5" s="1"/>
  <c r="I32" i="5" s="1"/>
  <c r="H99" i="5"/>
  <c r="H102" i="5" s="1"/>
  <c r="J108" i="5" s="1"/>
  <c r="J109" i="5" s="1"/>
  <c r="M70" i="5"/>
  <c r="M73" i="5" s="1"/>
  <c r="N77" i="5" s="1"/>
  <c r="N78" i="5" s="1"/>
  <c r="N145" i="5"/>
  <c r="N148" i="5" s="1"/>
  <c r="N150" i="5" s="1"/>
  <c r="E22" i="5"/>
  <c r="E25" i="5" s="1"/>
  <c r="F29" i="5" s="1"/>
  <c r="F30" i="5" s="1"/>
  <c r="F46" i="5"/>
  <c r="F49" i="5" s="1"/>
  <c r="H55" i="5" s="1"/>
  <c r="H56" i="5" s="1"/>
  <c r="N22" i="5"/>
  <c r="N25" i="5" s="1"/>
  <c r="P31" i="5" s="1"/>
  <c r="P32" i="5" s="1"/>
  <c r="F22" i="5"/>
  <c r="F25" i="5" s="1"/>
  <c r="F27" i="5" s="1"/>
  <c r="I46" i="5"/>
  <c r="K46" i="5"/>
  <c r="K49" i="5" s="1"/>
  <c r="M55" i="5" s="1"/>
  <c r="M56" i="5" s="1"/>
  <c r="V13" i="5"/>
  <c r="U465" i="5"/>
  <c r="U466" i="5"/>
  <c r="V469" i="5" s="1"/>
  <c r="R466" i="5"/>
  <c r="S469" i="5" s="1"/>
  <c r="R465" i="5"/>
  <c r="AC284" i="5"/>
  <c r="AB286" i="5"/>
  <c r="S1540" i="5"/>
  <c r="S591" i="5"/>
  <c r="Z591" i="5"/>
  <c r="Z1540" i="5"/>
  <c r="L129" i="4"/>
  <c r="L164" i="4" s="1"/>
  <c r="AJ90" i="5" s="1"/>
  <c r="AJ467" i="5" s="1"/>
  <c r="EA153" i="10"/>
  <c r="AI309" i="4"/>
  <c r="DZ153" i="10"/>
  <c r="AH309" i="4"/>
  <c r="K129" i="4"/>
  <c r="K164" i="4" s="1"/>
  <c r="AI90" i="5" s="1"/>
  <c r="AI467" i="5" s="1"/>
  <c r="DY153" i="10"/>
  <c r="J129" i="4"/>
  <c r="J164" i="4" s="1"/>
  <c r="AH90" i="5" s="1"/>
  <c r="AH467" i="5" s="1"/>
  <c r="AG309" i="4"/>
  <c r="AX487" i="5"/>
  <c r="AX489" i="5" s="1"/>
  <c r="AW489" i="5"/>
  <c r="Q466" i="5"/>
  <c r="R469" i="5" s="1"/>
  <c r="Q465" i="5"/>
  <c r="R468" i="5" s="1"/>
  <c r="S330" i="5"/>
  <c r="R332" i="5"/>
  <c r="R349" i="5" s="1"/>
  <c r="F27" i="15" s="1"/>
  <c r="F26" i="15" s="1"/>
  <c r="AY487" i="5"/>
  <c r="AT489" i="5"/>
  <c r="AU487" i="5"/>
  <c r="AU489" i="5" s="1"/>
  <c r="AG241" i="5"/>
  <c r="D84" i="4"/>
  <c r="C84" i="4"/>
  <c r="N84" i="4"/>
  <c r="H84" i="4"/>
  <c r="G84" i="4"/>
  <c r="E84" i="4"/>
  <c r="K84" i="4"/>
  <c r="M84" i="4"/>
  <c r="L84" i="4"/>
  <c r="F84" i="4"/>
  <c r="J84" i="4"/>
  <c r="I84" i="4"/>
  <c r="R91" i="5"/>
  <c r="Q1540" i="5"/>
  <c r="Q591" i="5"/>
  <c r="T457" i="5"/>
  <c r="T13" i="5"/>
  <c r="I31" i="9"/>
  <c r="J31" i="9" s="1"/>
  <c r="AY284" i="5"/>
  <c r="AZ284" i="5" s="1"/>
  <c r="BA284" i="5" s="1"/>
  <c r="BB284" i="5" s="1"/>
  <c r="BC284" i="5" s="1"/>
  <c r="BD284" i="5" s="1"/>
  <c r="BE284" i="5" s="1"/>
  <c r="BF284" i="5" s="1"/>
  <c r="DS152" i="10"/>
  <c r="D118" i="4"/>
  <c r="D153" i="4" s="1"/>
  <c r="AB12" i="5" s="1"/>
  <c r="AA297" i="4"/>
  <c r="DV152" i="10"/>
  <c r="AD297" i="4"/>
  <c r="G118" i="4"/>
  <c r="G153" i="4" s="1"/>
  <c r="AE12" i="5" s="1"/>
  <c r="N118" i="4"/>
  <c r="N153" i="4" s="1"/>
  <c r="AL12" i="5" s="1"/>
  <c r="EC152" i="10"/>
  <c r="AO558" i="5"/>
  <c r="AO502" i="5"/>
  <c r="AO1547" i="5"/>
  <c r="AC148" i="15" s="1"/>
  <c r="AO579" i="5"/>
  <c r="AO537" i="5"/>
  <c r="Q91" i="5"/>
  <c r="O1540" i="5"/>
  <c r="O591" i="5"/>
  <c r="O764" i="5" s="1"/>
  <c r="R13" i="5"/>
  <c r="U457" i="5"/>
  <c r="U13" i="5"/>
  <c r="Z13" i="5"/>
  <c r="AJ309" i="4"/>
  <c r="EB153" i="10"/>
  <c r="M129" i="4"/>
  <c r="M164" i="4" s="1"/>
  <c r="AK90" i="5" s="1"/>
  <c r="AK467" i="5" s="1"/>
  <c r="AD309" i="4"/>
  <c r="G129" i="4"/>
  <c r="G164" i="4" s="1"/>
  <c r="AE90" i="5" s="1"/>
  <c r="AE467" i="5" s="1"/>
  <c r="DV153" i="10"/>
  <c r="AE309" i="4"/>
  <c r="DW153" i="10"/>
  <c r="H129" i="4"/>
  <c r="H164" i="4" s="1"/>
  <c r="AF90" i="5" s="1"/>
  <c r="AF467" i="5" s="1"/>
  <c r="T91" i="5"/>
  <c r="AM489" i="5"/>
  <c r="AN487" i="5"/>
  <c r="AN489" i="5" s="1"/>
  <c r="P1540" i="5"/>
  <c r="P591" i="5"/>
  <c r="Y457" i="5"/>
  <c r="Y13" i="5"/>
  <c r="H19" i="3"/>
  <c r="O97" i="4" s="1"/>
  <c r="O96" i="4"/>
  <c r="P1544" i="5"/>
  <c r="P593" i="5"/>
  <c r="X465" i="5"/>
  <c r="Y468" i="5" s="1"/>
  <c r="X466" i="5"/>
  <c r="Y469" i="5" s="1"/>
  <c r="O85" i="4"/>
  <c r="H11" i="3"/>
  <c r="O86" i="4" s="1"/>
  <c r="O450" i="5"/>
  <c r="C185" i="15" s="1"/>
  <c r="C184" i="15" s="1"/>
  <c r="O435" i="5"/>
  <c r="C207" i="15" s="1"/>
  <c r="D37" i="13"/>
  <c r="D35" i="13" s="1"/>
  <c r="D34" i="13" s="1"/>
  <c r="H46" i="3"/>
  <c r="I45" i="3"/>
  <c r="V593" i="5"/>
  <c r="V1544" i="5"/>
  <c r="W1544" i="5"/>
  <c r="W593" i="5"/>
  <c r="DW152" i="10"/>
  <c r="AE297" i="4"/>
  <c r="H118" i="4"/>
  <c r="H153" i="4" s="1"/>
  <c r="AF12" i="5" s="1"/>
  <c r="DR152" i="10"/>
  <c r="C118" i="4"/>
  <c r="DX152" i="10"/>
  <c r="AF297" i="4"/>
  <c r="I118" i="4"/>
  <c r="I153" i="4" s="1"/>
  <c r="AG12" i="5" s="1"/>
  <c r="H108" i="5"/>
  <c r="H109" i="5" s="1"/>
  <c r="J31" i="5"/>
  <c r="J32" i="5" s="1"/>
  <c r="H27" i="5"/>
  <c r="K33" i="5"/>
  <c r="K34" i="5" s="1"/>
  <c r="I29" i="5"/>
  <c r="I30" i="5" s="1"/>
  <c r="P57" i="5"/>
  <c r="P58" i="5" s="1"/>
  <c r="N53" i="5"/>
  <c r="N54" i="5" s="1"/>
  <c r="O55" i="5"/>
  <c r="O56" i="5" s="1"/>
  <c r="H127" i="5"/>
  <c r="H133" i="5"/>
  <c r="H134" i="5" s="1"/>
  <c r="F129" i="5"/>
  <c r="F130" i="5" s="1"/>
  <c r="E127" i="5"/>
  <c r="G131" i="5"/>
  <c r="G132" i="5" s="1"/>
  <c r="M104" i="5"/>
  <c r="Q133" i="5"/>
  <c r="Q134" i="5" s="1"/>
  <c r="F106" i="5"/>
  <c r="F107" i="5" s="1"/>
  <c r="H75" i="5"/>
  <c r="M154" i="5"/>
  <c r="M155" i="5" s="1"/>
  <c r="O106" i="5"/>
  <c r="O107" i="5" s="1"/>
  <c r="I154" i="5"/>
  <c r="I155" i="5" s="1"/>
  <c r="J156" i="5"/>
  <c r="J157" i="5" s="1"/>
  <c r="N29" i="5"/>
  <c r="N30" i="5" s="1"/>
  <c r="P33" i="5"/>
  <c r="P34" i="5" s="1"/>
  <c r="O31" i="5"/>
  <c r="O32" i="5" s="1"/>
  <c r="L150" i="5"/>
  <c r="O156" i="5"/>
  <c r="O157" i="5" s="1"/>
  <c r="M152" i="5"/>
  <c r="M153" i="5" s="1"/>
  <c r="N154" i="5"/>
  <c r="N155" i="5" s="1"/>
  <c r="Q81" i="5"/>
  <c r="Q82" i="5" s="1"/>
  <c r="P79" i="5"/>
  <c r="P80" i="5" s="1"/>
  <c r="L77" i="5"/>
  <c r="J150" i="5"/>
  <c r="K152" i="5"/>
  <c r="K153" i="5" s="1"/>
  <c r="L154" i="5"/>
  <c r="L155" i="5" s="1"/>
  <c r="M156" i="5"/>
  <c r="M157" i="5" s="1"/>
  <c r="M106" i="5"/>
  <c r="M107" i="5" s="1"/>
  <c r="K156" i="5"/>
  <c r="K157" i="5" s="1"/>
  <c r="H104" i="5"/>
  <c r="M75" i="5"/>
  <c r="O152" i="5"/>
  <c r="O153" i="5" s="1"/>
  <c r="Q156" i="5"/>
  <c r="Q157" i="5" s="1"/>
  <c r="I57" i="5"/>
  <c r="I58" i="5" s="1"/>
  <c r="I33" i="5"/>
  <c r="I34" i="5" s="1"/>
  <c r="N57" i="5"/>
  <c r="N58" i="5" s="1"/>
  <c r="FA158" i="10"/>
  <c r="N218" i="4"/>
  <c r="N240" i="4" s="1"/>
  <c r="BJ285" i="5" s="1"/>
  <c r="P1158" i="5"/>
  <c r="P1163" i="5"/>
  <c r="AF330" i="5"/>
  <c r="AE332" i="5"/>
  <c r="F253" i="5"/>
  <c r="D263" i="5"/>
  <c r="H257" i="5"/>
  <c r="G255" i="5"/>
  <c r="E251" i="5"/>
  <c r="D249" i="5"/>
  <c r="Q476" i="5"/>
  <c r="Q166" i="5"/>
  <c r="O1168" i="5"/>
  <c r="P1167" i="5"/>
  <c r="O1198" i="5"/>
  <c r="O1173" i="5"/>
  <c r="O1136" i="5"/>
  <c r="O1139" i="5"/>
  <c r="FG162" i="10"/>
  <c r="H276" i="4"/>
  <c r="H291" i="4" s="1"/>
  <c r="BP371" i="5" s="1"/>
  <c r="BP486" i="5" s="1"/>
  <c r="BO315" i="4"/>
  <c r="AR285" i="5"/>
  <c r="AR286" i="5" s="1"/>
  <c r="G15" i="9"/>
  <c r="S305" i="5"/>
  <c r="S287" i="5"/>
  <c r="S289" i="5" s="1"/>
  <c r="S592" i="5"/>
  <c r="S595" i="5" s="1"/>
  <c r="S1542" i="5"/>
  <c r="R319" i="4"/>
  <c r="C256" i="4"/>
  <c r="K256" i="4"/>
  <c r="L256" i="4"/>
  <c r="G256" i="4"/>
  <c r="H256" i="4"/>
  <c r="I256" i="4"/>
  <c r="M256" i="4"/>
  <c r="J256" i="4"/>
  <c r="F256" i="4"/>
  <c r="D256" i="4"/>
  <c r="E256" i="4"/>
  <c r="N256" i="4"/>
  <c r="P55" i="5"/>
  <c r="P56" i="5" s="1"/>
  <c r="Q57" i="5"/>
  <c r="Q58" i="5" s="1"/>
  <c r="O53" i="5"/>
  <c r="O54" i="5" s="1"/>
  <c r="P910" i="5"/>
  <c r="P921" i="5"/>
  <c r="P916" i="5"/>
  <c r="P922" i="5"/>
  <c r="P919" i="5"/>
  <c r="P917" i="5"/>
  <c r="P935" i="5"/>
  <c r="P920" i="5"/>
  <c r="P902" i="5"/>
  <c r="P912" i="5"/>
  <c r="AF360" i="5"/>
  <c r="AF343" i="5"/>
  <c r="BA330" i="5"/>
  <c r="AA28" i="15"/>
  <c r="AP400" i="5"/>
  <c r="AP383" i="5"/>
  <c r="V592" i="5"/>
  <c r="V1542" i="5"/>
  <c r="U319" i="4"/>
  <c r="P1542" i="5"/>
  <c r="P592" i="5"/>
  <c r="P765" i="5" s="1"/>
  <c r="D103" i="15" s="1"/>
  <c r="O319" i="4"/>
  <c r="O1101" i="5"/>
  <c r="P1100" i="5"/>
  <c r="O1201" i="5"/>
  <c r="BF487" i="5"/>
  <c r="N24" i="6"/>
  <c r="C37" i="12"/>
  <c r="O31" i="6"/>
  <c r="AB347" i="5"/>
  <c r="EM161" i="10"/>
  <c r="L269" i="4"/>
  <c r="L284" i="4" s="1"/>
  <c r="AV331" i="5" s="1"/>
  <c r="H269" i="4"/>
  <c r="H284" i="4" s="1"/>
  <c r="EI161" i="10"/>
  <c r="D269" i="4"/>
  <c r="D284" i="4" s="1"/>
  <c r="AN331" i="5" s="1"/>
  <c r="AN332" i="5" s="1"/>
  <c r="EE161" i="10"/>
  <c r="D131" i="13"/>
  <c r="O1358" i="5"/>
  <c r="P1358" i="5" s="1"/>
  <c r="I108" i="5"/>
  <c r="I109" i="5" s="1"/>
  <c r="G104" i="5"/>
  <c r="J110" i="5"/>
  <c r="J111" i="5" s="1"/>
  <c r="H106" i="5"/>
  <c r="H107" i="5" s="1"/>
  <c r="N59" i="6"/>
  <c r="Y476" i="5"/>
  <c r="Y1551" i="5"/>
  <c r="Y166" i="5"/>
  <c r="X1542" i="5"/>
  <c r="X592" i="5"/>
  <c r="W319" i="4"/>
  <c r="DY154" i="10"/>
  <c r="J137" i="4"/>
  <c r="J172" i="4" s="1"/>
  <c r="AH165" i="5" s="1"/>
  <c r="AG303" i="4"/>
  <c r="H241" i="5"/>
  <c r="G243" i="5"/>
  <c r="E31" i="13"/>
  <c r="D13" i="17" s="1"/>
  <c r="C13" i="17"/>
  <c r="O417" i="5"/>
  <c r="D75" i="5"/>
  <c r="E77" i="5"/>
  <c r="E78" i="5" s="1"/>
  <c r="G81" i="5"/>
  <c r="G82" i="5" s="1"/>
  <c r="F79" i="5"/>
  <c r="F80" i="5" s="1"/>
  <c r="E218" i="4"/>
  <c r="E240" i="4" s="1"/>
  <c r="BA285" i="5" s="1"/>
  <c r="BA286" i="5" s="1"/>
  <c r="ER158" i="10"/>
  <c r="J218" i="4"/>
  <c r="J240" i="4" s="1"/>
  <c r="EW158" i="10"/>
  <c r="G218" i="4"/>
  <c r="G240" i="4" s="1"/>
  <c r="BC285" i="5" s="1"/>
  <c r="BC286" i="5" s="1"/>
  <c r="ET158" i="10"/>
  <c r="P1202" i="5"/>
  <c r="Q1221" i="5" s="1"/>
  <c r="P852" i="5"/>
  <c r="P843" i="5"/>
  <c r="P855" i="5"/>
  <c r="P835" i="5"/>
  <c r="P850" i="5"/>
  <c r="P849" i="5"/>
  <c r="P853" i="5"/>
  <c r="P854" i="5"/>
  <c r="P845" i="5"/>
  <c r="BL330" i="5"/>
  <c r="BC487" i="5"/>
  <c r="BC489" i="5" s="1"/>
  <c r="BG284" i="5"/>
  <c r="T1542" i="5"/>
  <c r="T592" i="5"/>
  <c r="S319" i="4"/>
  <c r="Q1542" i="5"/>
  <c r="Q592" i="5"/>
  <c r="Q595" i="5" s="1"/>
  <c r="P319" i="4"/>
  <c r="O1203" i="5"/>
  <c r="C23" i="5"/>
  <c r="C19" i="5"/>
  <c r="C20" i="5"/>
  <c r="C21" i="5"/>
  <c r="I53" i="3"/>
  <c r="O1124" i="5"/>
  <c r="O1129" i="5"/>
  <c r="BN315" i="4"/>
  <c r="G276" i="4"/>
  <c r="G291" i="4" s="1"/>
  <c r="BO371" i="5" s="1"/>
  <c r="BO486" i="5" s="1"/>
  <c r="FF162" i="10"/>
  <c r="FC162" i="10"/>
  <c r="BK315" i="4"/>
  <c r="D276" i="4"/>
  <c r="D291" i="4" s="1"/>
  <c r="BL371" i="5" s="1"/>
  <c r="BL486" i="5" s="1"/>
  <c r="FH162" i="10"/>
  <c r="BP315" i="4"/>
  <c r="I276" i="4"/>
  <c r="I291" i="4" s="1"/>
  <c r="BQ371" i="5" s="1"/>
  <c r="BQ486" i="5" s="1"/>
  <c r="F305" i="5"/>
  <c r="F287" i="5"/>
  <c r="F288" i="5" s="1"/>
  <c r="Q457" i="5"/>
  <c r="Q13" i="5"/>
  <c r="Q1551" i="5"/>
  <c r="L219" i="4"/>
  <c r="L241" i="4" s="1"/>
  <c r="FK158" i="10"/>
  <c r="FH158" i="10"/>
  <c r="I219" i="4"/>
  <c r="I241" i="4" s="1"/>
  <c r="BQ285" i="5" s="1"/>
  <c r="FE158" i="10"/>
  <c r="F219" i="4"/>
  <c r="F241" i="4" s="1"/>
  <c r="BN285" i="5" s="1"/>
  <c r="S476" i="5"/>
  <c r="S166" i="5"/>
  <c r="S1551" i="5"/>
  <c r="E255" i="4"/>
  <c r="K255" i="4"/>
  <c r="H255" i="4"/>
  <c r="G255" i="4"/>
  <c r="F255" i="4"/>
  <c r="L255" i="4"/>
  <c r="C255" i="4"/>
  <c r="D255" i="4"/>
  <c r="N255" i="4"/>
  <c r="I255" i="4"/>
  <c r="J255" i="4"/>
  <c r="M255" i="4"/>
  <c r="BL370" i="5"/>
  <c r="AS287" i="5"/>
  <c r="AS289" i="5" s="1"/>
  <c r="AS306" i="5"/>
  <c r="AG24" i="15" s="1"/>
  <c r="P1124" i="5"/>
  <c r="P1129" i="5"/>
  <c r="AE359" i="5"/>
  <c r="AE341" i="5"/>
  <c r="AM386" i="5"/>
  <c r="AM397" i="5"/>
  <c r="AM377" i="5"/>
  <c r="R1542" i="5"/>
  <c r="R592" i="5"/>
  <c r="R595" i="5" s="1"/>
  <c r="Q319" i="4"/>
  <c r="O1099" i="5"/>
  <c r="O1091" i="5"/>
  <c r="O1096" i="5"/>
  <c r="AZ372" i="5"/>
  <c r="BA370" i="5"/>
  <c r="AQ306" i="5"/>
  <c r="AE24" i="15" s="1"/>
  <c r="AQ287" i="5"/>
  <c r="AQ289" i="5" s="1"/>
  <c r="R288" i="5"/>
  <c r="R306" i="5" s="1"/>
  <c r="F24" i="15" s="1"/>
  <c r="BH487" i="5"/>
  <c r="BH489" i="5" s="1"/>
  <c r="F269" i="4"/>
  <c r="F284" i="4" s="1"/>
  <c r="AP331" i="5" s="1"/>
  <c r="AP332" i="5" s="1"/>
  <c r="EG161" i="10"/>
  <c r="G269" i="4"/>
  <c r="G284" i="4" s="1"/>
  <c r="AQ331" i="5" s="1"/>
  <c r="AQ332" i="5" s="1"/>
  <c r="EH161" i="10"/>
  <c r="I269" i="4"/>
  <c r="I284" i="4" s="1"/>
  <c r="AS331" i="5" s="1"/>
  <c r="EJ161" i="10"/>
  <c r="O1361" i="5"/>
  <c r="O1370" i="5"/>
  <c r="O1359" i="5"/>
  <c r="O1366" i="5"/>
  <c r="O1371" i="5"/>
  <c r="O1367" i="5"/>
  <c r="O1372" i="5"/>
  <c r="O1369" i="5"/>
  <c r="O1363" i="5"/>
  <c r="O1362" i="5"/>
  <c r="BA487" i="5"/>
  <c r="BA489" i="5" s="1"/>
  <c r="X476" i="5"/>
  <c r="X1551" i="5"/>
  <c r="X166" i="5"/>
  <c r="O947" i="5"/>
  <c r="O946" i="5"/>
  <c r="C143" i="5"/>
  <c r="C144" i="5"/>
  <c r="C146" i="5"/>
  <c r="C142" i="5"/>
  <c r="R895" i="5"/>
  <c r="R1116" i="5"/>
  <c r="R1121" i="5" s="1"/>
  <c r="R1083" i="5"/>
  <c r="R1088" i="5" s="1"/>
  <c r="R1233" i="5"/>
  <c r="R1351" i="5"/>
  <c r="R1355" i="5" s="1"/>
  <c r="S800" i="5"/>
  <c r="R829" i="5"/>
  <c r="R861" i="5"/>
  <c r="R866" i="5" s="1"/>
  <c r="R1150" i="5"/>
  <c r="R1155" i="5" s="1"/>
  <c r="R977" i="5"/>
  <c r="Q1104" i="5"/>
  <c r="Q1108" i="5"/>
  <c r="Q1105" i="5"/>
  <c r="Q1109" i="5"/>
  <c r="Q1090" i="5"/>
  <c r="Q1107" i="5"/>
  <c r="Q1098" i="5"/>
  <c r="Q1110" i="5"/>
  <c r="P881" i="5"/>
  <c r="DX154" i="10"/>
  <c r="I137" i="4"/>
  <c r="I172" i="4" s="1"/>
  <c r="AG165" i="5" s="1"/>
  <c r="AF303" i="4"/>
  <c r="AJ303" i="4"/>
  <c r="M137" i="4"/>
  <c r="M172" i="4" s="1"/>
  <c r="AK165" i="5" s="1"/>
  <c r="EB154" i="10"/>
  <c r="DW154" i="10"/>
  <c r="AE303" i="4"/>
  <c r="H137" i="4"/>
  <c r="H172" i="4" s="1"/>
  <c r="AF165" i="5" s="1"/>
  <c r="T468" i="5"/>
  <c r="U476" i="5"/>
  <c r="U166" i="5"/>
  <c r="U1551" i="5"/>
  <c r="W476" i="5"/>
  <c r="W1551" i="5"/>
  <c r="W166" i="5"/>
  <c r="R241" i="5"/>
  <c r="Q243" i="5"/>
  <c r="F262" i="5"/>
  <c r="F244" i="5"/>
  <c r="AP579" i="5"/>
  <c r="AP502" i="5"/>
  <c r="AP1547" i="5"/>
  <c r="AP537" i="5"/>
  <c r="AP558" i="5"/>
  <c r="P1362" i="5"/>
  <c r="P1367" i="5"/>
  <c r="P1369" i="5"/>
  <c r="P1361" i="5"/>
  <c r="P1371" i="5"/>
  <c r="Q1389" i="5" s="1"/>
  <c r="E53" i="14" s="1"/>
  <c r="P1370" i="5"/>
  <c r="P1366" i="5"/>
  <c r="P1363" i="5"/>
  <c r="P1372" i="5"/>
  <c r="Q1390" i="5" s="1"/>
  <c r="E54" i="14" s="1"/>
  <c r="AT11" i="5"/>
  <c r="AW11" i="5"/>
  <c r="AX11" i="5"/>
  <c r="AO11" i="5"/>
  <c r="AP11" i="5"/>
  <c r="AR11" i="5"/>
  <c r="AS11" i="5"/>
  <c r="AU11" i="5"/>
  <c r="AV11" i="5"/>
  <c r="AM11" i="5"/>
  <c r="AN11" i="5"/>
  <c r="G26" i="9"/>
  <c r="H26" i="9" s="1"/>
  <c r="AQ11" i="5"/>
  <c r="M56" i="6"/>
  <c r="AW306" i="5"/>
  <c r="AK24" i="15" s="1"/>
  <c r="AW287" i="5"/>
  <c r="AW289" i="5" s="1"/>
  <c r="E51" i="5"/>
  <c r="L28" i="5"/>
  <c r="EX158" i="10"/>
  <c r="K218" i="4"/>
  <c r="K240" i="4" s="1"/>
  <c r="BG285" i="5" s="1"/>
  <c r="EU158" i="10"/>
  <c r="H218" i="4"/>
  <c r="H240" i="4" s="1"/>
  <c r="BD285" i="5" s="1"/>
  <c r="BD286" i="5" s="1"/>
  <c r="D218" i="4"/>
  <c r="D240" i="4" s="1"/>
  <c r="AZ285" i="5" s="1"/>
  <c r="AZ286" i="5" s="1"/>
  <c r="EQ158" i="10"/>
  <c r="P1173" i="5"/>
  <c r="O907" i="5"/>
  <c r="AR384" i="5"/>
  <c r="AR401" i="5" s="1"/>
  <c r="AN389" i="5"/>
  <c r="AB28" i="15" s="1"/>
  <c r="AP380" i="5"/>
  <c r="AQ382" i="5"/>
  <c r="AN376" i="5"/>
  <c r="AO378" i="5"/>
  <c r="T476" i="5"/>
  <c r="T1551" i="5"/>
  <c r="T166" i="5"/>
  <c r="Z1542" i="5"/>
  <c r="Z592" i="5"/>
  <c r="Y319" i="4"/>
  <c r="O1202" i="5"/>
  <c r="C44" i="5"/>
  <c r="C43" i="5"/>
  <c r="C47" i="5"/>
  <c r="C45" i="5"/>
  <c r="O1132" i="5"/>
  <c r="FL162" i="10"/>
  <c r="M276" i="4"/>
  <c r="M291" i="4" s="1"/>
  <c r="BU371" i="5" s="1"/>
  <c r="BU486" i="5" s="1"/>
  <c r="BT315" i="4"/>
  <c r="L276" i="4"/>
  <c r="L291" i="4" s="1"/>
  <c r="FK162" i="10"/>
  <c r="BS315" i="4"/>
  <c r="F276" i="4"/>
  <c r="F291" i="4" s="1"/>
  <c r="BN371" i="5" s="1"/>
  <c r="BN486" i="5" s="1"/>
  <c r="FE162" i="10"/>
  <c r="BM315" i="4"/>
  <c r="AX287" i="5"/>
  <c r="AX289" i="5" s="1"/>
  <c r="AX306" i="5"/>
  <c r="AL24" i="15" s="1"/>
  <c r="BB487" i="5"/>
  <c r="BB489" i="5" s="1"/>
  <c r="H284" i="5"/>
  <c r="G286" i="5"/>
  <c r="C40" i="12"/>
  <c r="O34" i="6"/>
  <c r="FF158" i="10"/>
  <c r="G219" i="4"/>
  <c r="G241" i="4" s="1"/>
  <c r="BO285" i="5" s="1"/>
  <c r="FL158" i="10"/>
  <c r="M219" i="4"/>
  <c r="M241" i="4" s="1"/>
  <c r="BU285" i="5" s="1"/>
  <c r="FC158" i="10"/>
  <c r="D219" i="4"/>
  <c r="D241" i="4" s="1"/>
  <c r="BL285" i="5" s="1"/>
  <c r="P1096" i="5"/>
  <c r="P1091" i="5"/>
  <c r="O104" i="4"/>
  <c r="H27" i="3"/>
  <c r="P1139" i="5"/>
  <c r="AC346" i="5"/>
  <c r="AC351" i="5" s="1"/>
  <c r="AC337" i="5"/>
  <c r="AC347" i="5" s="1"/>
  <c r="AC353" i="5" s="1"/>
  <c r="AC357" i="5"/>
  <c r="AC363" i="5" s="1"/>
  <c r="Q16" i="14" s="1"/>
  <c r="Q15" i="14" s="1"/>
  <c r="Q13" i="18"/>
  <c r="AQ401" i="5"/>
  <c r="R476" i="5"/>
  <c r="R1551" i="5"/>
  <c r="R166" i="5"/>
  <c r="V476" i="5"/>
  <c r="V166" i="5"/>
  <c r="O1103" i="5"/>
  <c r="BD487" i="5"/>
  <c r="BD489" i="5" s="1"/>
  <c r="BJ164" i="5"/>
  <c r="BF164" i="5"/>
  <c r="BH164" i="5"/>
  <c r="AY164" i="5"/>
  <c r="BE164" i="5"/>
  <c r="BA164" i="5"/>
  <c r="BI164" i="5"/>
  <c r="AZ164" i="5"/>
  <c r="BC164" i="5"/>
  <c r="BD164" i="5"/>
  <c r="BG164" i="5"/>
  <c r="BB164" i="5"/>
  <c r="I28" i="9"/>
  <c r="J28" i="9" s="1"/>
  <c r="AB351" i="5"/>
  <c r="H39" i="3"/>
  <c r="I39" i="3" s="1"/>
  <c r="I38" i="3"/>
  <c r="C269" i="4"/>
  <c r="ED161" i="10"/>
  <c r="EN161" i="10"/>
  <c r="M269" i="4"/>
  <c r="M284" i="4" s="1"/>
  <c r="AW331" i="5" s="1"/>
  <c r="N269" i="4"/>
  <c r="N284" i="4" s="1"/>
  <c r="AX331" i="5" s="1"/>
  <c r="EO161" i="10"/>
  <c r="AP306" i="5"/>
  <c r="AD24" i="15" s="1"/>
  <c r="AP287" i="5"/>
  <c r="AP289" i="5" s="1"/>
  <c r="H370" i="5"/>
  <c r="G372" i="5"/>
  <c r="Y1542" i="5"/>
  <c r="Y592" i="5"/>
  <c r="Y595" i="5" s="1"/>
  <c r="X319" i="4"/>
  <c r="O869" i="5"/>
  <c r="O874" i="5"/>
  <c r="O884" i="5"/>
  <c r="O945" i="5"/>
  <c r="C98" i="5"/>
  <c r="C100" i="5"/>
  <c r="C97" i="5"/>
  <c r="C96" i="5"/>
  <c r="AY371" i="5"/>
  <c r="O290" i="4"/>
  <c r="J18" i="9" s="1"/>
  <c r="AK303" i="4"/>
  <c r="EC154" i="10"/>
  <c r="N137" i="4"/>
  <c r="N172" i="4" s="1"/>
  <c r="AL165" i="5" s="1"/>
  <c r="AB303" i="4"/>
  <c r="DT154" i="10"/>
  <c r="E137" i="4"/>
  <c r="E172" i="4" s="1"/>
  <c r="AC165" i="5" s="1"/>
  <c r="DU154" i="10"/>
  <c r="AC303" i="4"/>
  <c r="F137" i="4"/>
  <c r="F172" i="4" s="1"/>
  <c r="O592" i="5"/>
  <c r="O1542" i="5"/>
  <c r="DO171" i="10"/>
  <c r="L61" i="14" s="1"/>
  <c r="DN169" i="10"/>
  <c r="K149" i="15" s="1"/>
  <c r="DN166" i="10"/>
  <c r="K51" i="15" s="1"/>
  <c r="DN167" i="10"/>
  <c r="K116" i="15" s="1"/>
  <c r="DN168" i="10"/>
  <c r="K82" i="15" s="1"/>
  <c r="AV1547" i="5"/>
  <c r="AJ148" i="15" s="1"/>
  <c r="AQ489" i="5"/>
  <c r="G14" i="3"/>
  <c r="H13" i="3"/>
  <c r="Q761" i="5"/>
  <c r="P767" i="5"/>
  <c r="D136" i="15" s="1"/>
  <c r="P766" i="5"/>
  <c r="D71" i="15" s="1"/>
  <c r="P764" i="5"/>
  <c r="EP158" i="10"/>
  <c r="C218" i="4"/>
  <c r="EZ158" i="10"/>
  <c r="M218" i="4"/>
  <c r="M240" i="4" s="1"/>
  <c r="BI285" i="5" s="1"/>
  <c r="H21" i="3"/>
  <c r="H22" i="3" s="1"/>
  <c r="G22" i="3"/>
  <c r="DQ169" i="10"/>
  <c r="N149" i="15" s="1"/>
  <c r="DQ166" i="10"/>
  <c r="N51" i="15" s="1"/>
  <c r="DQ167" i="10"/>
  <c r="N116" i="15" s="1"/>
  <c r="DR171" i="10"/>
  <c r="O61" i="14" s="1"/>
  <c r="DQ168" i="10"/>
  <c r="N82" i="15" s="1"/>
  <c r="C68" i="5"/>
  <c r="C69" i="5"/>
  <c r="C71" i="5"/>
  <c r="C67" i="5"/>
  <c r="P1133" i="5"/>
  <c r="O1134" i="5"/>
  <c r="C276" i="4"/>
  <c r="BJ315" i="4"/>
  <c r="FB162" i="10"/>
  <c r="N276" i="4"/>
  <c r="N291" i="4" s="1"/>
  <c r="BV371" i="5" s="1"/>
  <c r="BV486" i="5" s="1"/>
  <c r="FM162" i="10"/>
  <c r="BU315" i="4"/>
  <c r="AV287" i="5"/>
  <c r="AV289" i="5" s="1"/>
  <c r="AV306" i="5"/>
  <c r="AJ24" i="15" s="1"/>
  <c r="FB158" i="10"/>
  <c r="C219" i="4"/>
  <c r="FJ158" i="10"/>
  <c r="K219" i="4"/>
  <c r="K241" i="4" s="1"/>
  <c r="BS285" i="5" s="1"/>
  <c r="FG158" i="10"/>
  <c r="H219" i="4"/>
  <c r="H241" i="4" s="1"/>
  <c r="BP285" i="5" s="1"/>
  <c r="P1106" i="5"/>
  <c r="P1200" i="5"/>
  <c r="H156" i="5"/>
  <c r="H157" i="5" s="1"/>
  <c r="E150" i="5"/>
  <c r="F152" i="5"/>
  <c r="F153" i="5" s="1"/>
  <c r="G154" i="5"/>
  <c r="G155" i="5" s="1"/>
  <c r="N131" i="5"/>
  <c r="N132" i="5" s="1"/>
  <c r="O948" i="5"/>
  <c r="O881" i="5"/>
  <c r="O942" i="5"/>
  <c r="Q1121" i="5"/>
  <c r="Q1355" i="5"/>
  <c r="Q866" i="5"/>
  <c r="Q935" i="5" s="1"/>
  <c r="P874" i="5"/>
  <c r="P869" i="5"/>
  <c r="AA303" i="4"/>
  <c r="D137" i="4"/>
  <c r="D172" i="4" s="1"/>
  <c r="AB165" i="5" s="1"/>
  <c r="DS154" i="10"/>
  <c r="DZ154" i="10"/>
  <c r="AH303" i="4"/>
  <c r="K137" i="4"/>
  <c r="K172" i="4" s="1"/>
  <c r="AI165" i="5" s="1"/>
  <c r="U1542" i="5"/>
  <c r="U592" i="5"/>
  <c r="U595" i="5" s="1"/>
  <c r="T319" i="4"/>
  <c r="C171" i="4"/>
  <c r="O136" i="4"/>
  <c r="I218" i="4"/>
  <c r="I240" i="4" s="1"/>
  <c r="BE285" i="5" s="1"/>
  <c r="BE286" i="5" s="1"/>
  <c r="EV158" i="10"/>
  <c r="F218" i="4"/>
  <c r="F240" i="4" s="1"/>
  <c r="BB285" i="5" s="1"/>
  <c r="BB286" i="5" s="1"/>
  <c r="ES158" i="10"/>
  <c r="L218" i="4"/>
  <c r="L240" i="4" s="1"/>
  <c r="BH285" i="5" s="1"/>
  <c r="EY158" i="10"/>
  <c r="P1197" i="5"/>
  <c r="P1196" i="5" s="1"/>
  <c r="Q1219" i="5" s="1"/>
  <c r="P1170" i="5"/>
  <c r="AN89" i="5"/>
  <c r="AX89" i="5"/>
  <c r="AU89" i="5"/>
  <c r="AP89" i="5"/>
  <c r="AT89" i="5"/>
  <c r="AO89" i="5"/>
  <c r="AW89" i="5"/>
  <c r="AR89" i="5"/>
  <c r="AV89" i="5"/>
  <c r="AQ89" i="5"/>
  <c r="AM89" i="5"/>
  <c r="AS89" i="5"/>
  <c r="G27" i="9"/>
  <c r="H27" i="9" s="1"/>
  <c r="AF340" i="5"/>
  <c r="AH344" i="5"/>
  <c r="AH361" i="5" s="1"/>
  <c r="AE338" i="5"/>
  <c r="AG342" i="5"/>
  <c r="AD349" i="5"/>
  <c r="R27" i="15" s="1"/>
  <c r="AD336" i="5"/>
  <c r="AP370" i="5"/>
  <c r="AO372" i="5"/>
  <c r="Z476" i="5"/>
  <c r="Z166" i="5"/>
  <c r="O1163" i="5"/>
  <c r="O1158" i="5"/>
  <c r="O1197" i="5"/>
  <c r="O1170" i="5"/>
  <c r="O1166" i="5"/>
  <c r="O1194" i="5"/>
  <c r="I73" i="5"/>
  <c r="AR485" i="5"/>
  <c r="AR484" i="5"/>
  <c r="FI162" i="10"/>
  <c r="BQ315" i="4"/>
  <c r="J276" i="4"/>
  <c r="J291" i="4" s="1"/>
  <c r="BR371" i="5" s="1"/>
  <c r="BR486" i="5" s="1"/>
  <c r="K276" i="4"/>
  <c r="K291" i="4" s="1"/>
  <c r="BS371" i="5" s="1"/>
  <c r="BS486" i="5" s="1"/>
  <c r="BR315" i="4"/>
  <c r="FJ162" i="10"/>
  <c r="E276" i="4"/>
  <c r="E291" i="4" s="1"/>
  <c r="BM371" i="5" s="1"/>
  <c r="BM486" i="5" s="1"/>
  <c r="FD162" i="10"/>
  <c r="BL315" i="4"/>
  <c r="U284" i="5"/>
  <c r="T286" i="5"/>
  <c r="E73" i="5"/>
  <c r="FM158" i="10"/>
  <c r="N219" i="4"/>
  <c r="N241" i="4" s="1"/>
  <c r="BV285" i="5" s="1"/>
  <c r="FD158" i="10"/>
  <c r="E219" i="4"/>
  <c r="E241" i="4" s="1"/>
  <c r="BM285" i="5" s="1"/>
  <c r="FI158" i="10"/>
  <c r="J219" i="4"/>
  <c r="J241" i="4" s="1"/>
  <c r="BR285" i="5" s="1"/>
  <c r="BI487" i="5"/>
  <c r="BI489" i="5" s="1"/>
  <c r="D103" i="4"/>
  <c r="I103" i="4"/>
  <c r="G103" i="4"/>
  <c r="C103" i="4"/>
  <c r="H103" i="4"/>
  <c r="M103" i="4"/>
  <c r="N103" i="4"/>
  <c r="K103" i="4"/>
  <c r="L103" i="4"/>
  <c r="F103" i="4"/>
  <c r="J103" i="4"/>
  <c r="E103" i="4"/>
  <c r="L52" i="5"/>
  <c r="BF484" i="5"/>
  <c r="BF485" i="5"/>
  <c r="BG488" i="5" s="1"/>
  <c r="C239" i="4"/>
  <c r="O217" i="4"/>
  <c r="K25" i="5"/>
  <c r="M148" i="5"/>
  <c r="AD358" i="5"/>
  <c r="AD339" i="5"/>
  <c r="AN398" i="5"/>
  <c r="AO381" i="5"/>
  <c r="AO399" i="5"/>
  <c r="DI167" i="10"/>
  <c r="F116" i="15" s="1"/>
  <c r="C12" i="9"/>
  <c r="P165" i="5"/>
  <c r="O1106" i="5"/>
  <c r="O1200" i="5"/>
  <c r="AN241" i="5"/>
  <c r="G332" i="5"/>
  <c r="H330" i="5"/>
  <c r="H30" i="3"/>
  <c r="I30" i="3" s="1"/>
  <c r="I29" i="3"/>
  <c r="AU306" i="5"/>
  <c r="AI24" i="15" s="1"/>
  <c r="AU287" i="5"/>
  <c r="AU289" i="5" s="1"/>
  <c r="AB363" i="5"/>
  <c r="AY241" i="5"/>
  <c r="I30" i="9"/>
  <c r="J30" i="9" s="1"/>
  <c r="EK161" i="10"/>
  <c r="J269" i="4"/>
  <c r="J284" i="4" s="1"/>
  <c r="AT331" i="5" s="1"/>
  <c r="E269" i="4"/>
  <c r="E284" i="4" s="1"/>
  <c r="AO331" i="5" s="1"/>
  <c r="AO332" i="5" s="1"/>
  <c r="EF161" i="10"/>
  <c r="EL161" i="10"/>
  <c r="K269" i="4"/>
  <c r="K284" i="4" s="1"/>
  <c r="AU331" i="5" s="1"/>
  <c r="E245" i="5"/>
  <c r="E246" i="5"/>
  <c r="F148" i="5"/>
  <c r="I285" i="5"/>
  <c r="H1551" i="5"/>
  <c r="O943" i="5"/>
  <c r="O879" i="5"/>
  <c r="P878" i="5"/>
  <c r="O877" i="5"/>
  <c r="O939" i="5"/>
  <c r="C123" i="5"/>
  <c r="C120" i="5"/>
  <c r="C121" i="5"/>
  <c r="C119" i="5"/>
  <c r="Q902" i="5"/>
  <c r="Q921" i="5"/>
  <c r="Q910" i="5"/>
  <c r="Q916" i="5"/>
  <c r="Q920" i="5"/>
  <c r="Q917" i="5"/>
  <c r="Q922" i="5"/>
  <c r="Q919" i="5"/>
  <c r="Q1155" i="5"/>
  <c r="Q850" i="5"/>
  <c r="Q843" i="5"/>
  <c r="Q849" i="5"/>
  <c r="Q853" i="5"/>
  <c r="Q835" i="5"/>
  <c r="Q855" i="5"/>
  <c r="Q854" i="5"/>
  <c r="Q852" i="5"/>
  <c r="P884" i="5"/>
  <c r="L137" i="4"/>
  <c r="L172" i="4" s="1"/>
  <c r="AJ165" i="5" s="1"/>
  <c r="EA154" i="10"/>
  <c r="AI303" i="4"/>
  <c r="G137" i="4"/>
  <c r="G172" i="4" s="1"/>
  <c r="AE165" i="5" s="1"/>
  <c r="DV154" i="10"/>
  <c r="AD303" i="4"/>
  <c r="DR154" i="10"/>
  <c r="Z303" i="4"/>
  <c r="C137" i="4"/>
  <c r="W1542" i="5"/>
  <c r="W592" i="5"/>
  <c r="V319" i="4"/>
  <c r="AU1547" i="5"/>
  <c r="AI148" i="15" s="1"/>
  <c r="BJ489" i="5"/>
  <c r="BK487" i="5"/>
  <c r="AO306" i="5"/>
  <c r="AC24" i="15" s="1"/>
  <c r="BE487" i="5"/>
  <c r="BE489" i="5" s="1"/>
  <c r="C39" i="15"/>
  <c r="C136" i="15"/>
  <c r="AR330" i="5"/>
  <c r="P13" i="18"/>
  <c r="H57" i="5" l="1"/>
  <c r="H58" i="5" s="1"/>
  <c r="H31" i="5"/>
  <c r="H32" i="5" s="1"/>
  <c r="J33" i="5"/>
  <c r="J34" i="5" s="1"/>
  <c r="H51" i="5"/>
  <c r="H52" i="5" s="1"/>
  <c r="H61" i="5" s="1"/>
  <c r="H53" i="5"/>
  <c r="H54" i="5" s="1"/>
  <c r="F53" i="5"/>
  <c r="F54" i="5" s="1"/>
  <c r="G29" i="5"/>
  <c r="G30" i="5" s="1"/>
  <c r="F31" i="5"/>
  <c r="F32" i="5" s="1"/>
  <c r="I53" i="5"/>
  <c r="I54" i="5" s="1"/>
  <c r="M81" i="5"/>
  <c r="M82" i="5" s="1"/>
  <c r="F75" i="5"/>
  <c r="F76" i="5" s="1"/>
  <c r="D27" i="5"/>
  <c r="G57" i="5"/>
  <c r="G58" i="5" s="1"/>
  <c r="I49" i="5"/>
  <c r="I96" i="6"/>
  <c r="H91" i="6"/>
  <c r="O29" i="5"/>
  <c r="O30" i="5" s="1"/>
  <c r="G27" i="5"/>
  <c r="K53" i="5"/>
  <c r="K54" i="5" s="1"/>
  <c r="M110" i="5"/>
  <c r="M111" i="5" s="1"/>
  <c r="O77" i="5"/>
  <c r="O78" i="5" s="1"/>
  <c r="H129" i="5"/>
  <c r="H130" i="5" s="1"/>
  <c r="H110" i="5"/>
  <c r="H111" i="5" s="1"/>
  <c r="P110" i="5"/>
  <c r="P111" i="5" s="1"/>
  <c r="I129" i="5"/>
  <c r="I130" i="5" s="1"/>
  <c r="K131" i="5"/>
  <c r="K132" i="5" s="1"/>
  <c r="M57" i="5"/>
  <c r="M58" i="5" s="1"/>
  <c r="P133" i="5"/>
  <c r="P134" i="5" s="1"/>
  <c r="K108" i="5"/>
  <c r="K109" i="5" s="1"/>
  <c r="K129" i="5"/>
  <c r="K130" i="5" s="1"/>
  <c r="V457" i="5"/>
  <c r="V436" i="5"/>
  <c r="V451" i="5"/>
  <c r="J186" i="15" s="1"/>
  <c r="K40" i="13"/>
  <c r="K38" i="13" s="1"/>
  <c r="Z595" i="5"/>
  <c r="AN287" i="5"/>
  <c r="AN289" i="5" s="1"/>
  <c r="P1199" i="5"/>
  <c r="Q1220" i="5" s="1"/>
  <c r="K127" i="5"/>
  <c r="AT306" i="5"/>
  <c r="AH24" i="15" s="1"/>
  <c r="J53" i="5"/>
  <c r="J54" i="5" s="1"/>
  <c r="H33" i="5"/>
  <c r="H34" i="5" s="1"/>
  <c r="I133" i="5"/>
  <c r="I134" i="5" s="1"/>
  <c r="J79" i="5"/>
  <c r="J80" i="5" s="1"/>
  <c r="I79" i="5"/>
  <c r="I80" i="5" s="1"/>
  <c r="I110" i="5"/>
  <c r="I111" i="5" s="1"/>
  <c r="M39" i="13"/>
  <c r="W421" i="5"/>
  <c r="DT215" i="7"/>
  <c r="O231" i="15"/>
  <c r="D231" i="23"/>
  <c r="C233" i="21" s="1"/>
  <c r="N181" i="13"/>
  <c r="M132" i="17"/>
  <c r="M130" i="17" s="1"/>
  <c r="O183" i="13"/>
  <c r="AH66" i="5"/>
  <c r="AH42" i="5"/>
  <c r="AH18" i="5"/>
  <c r="H79" i="5"/>
  <c r="H80" i="5" s="1"/>
  <c r="L53" i="5"/>
  <c r="L54" i="5" s="1"/>
  <c r="G53" i="5"/>
  <c r="G54" i="5" s="1"/>
  <c r="I106" i="5"/>
  <c r="I107" i="5" s="1"/>
  <c r="J154" i="5"/>
  <c r="J155" i="5" s="1"/>
  <c r="J104" i="5"/>
  <c r="N104" i="5"/>
  <c r="N156" i="5"/>
  <c r="N157" i="5" s="1"/>
  <c r="P131" i="5"/>
  <c r="P132" i="5" s="1"/>
  <c r="D51" i="5"/>
  <c r="H77" i="5"/>
  <c r="H78" i="5" s="1"/>
  <c r="L79" i="5"/>
  <c r="L80" i="5" s="1"/>
  <c r="P595" i="5"/>
  <c r="V595" i="5"/>
  <c r="I81" i="5"/>
  <c r="I82" i="5" s="1"/>
  <c r="K51" i="5"/>
  <c r="K60" i="5" s="1"/>
  <c r="F51" i="5"/>
  <c r="K110" i="5"/>
  <c r="K111" i="5" s="1"/>
  <c r="H150" i="5"/>
  <c r="K106" i="5"/>
  <c r="K107" i="5" s="1"/>
  <c r="P108" i="5"/>
  <c r="P109" i="5" s="1"/>
  <c r="L152" i="5"/>
  <c r="L153" i="5" s="1"/>
  <c r="O129" i="5"/>
  <c r="O130" i="5" s="1"/>
  <c r="E53" i="5"/>
  <c r="E54" i="5" s="1"/>
  <c r="J81" i="5"/>
  <c r="J82" i="5" s="1"/>
  <c r="J75" i="5"/>
  <c r="AC91" i="5"/>
  <c r="AG91" i="5"/>
  <c r="G31" i="5"/>
  <c r="G32" i="5" s="1"/>
  <c r="X737" i="5"/>
  <c r="J25" i="5"/>
  <c r="M33" i="5" s="1"/>
  <c r="M34" i="5" s="1"/>
  <c r="K104" i="5"/>
  <c r="N110" i="5"/>
  <c r="N111" i="5" s="1"/>
  <c r="M108" i="5"/>
  <c r="M109" i="5" s="1"/>
  <c r="L106" i="5"/>
  <c r="L107" i="5" s="1"/>
  <c r="DI168" i="10"/>
  <c r="F82" i="15" s="1"/>
  <c r="M129" i="5"/>
  <c r="M130" i="5" s="1"/>
  <c r="T470" i="5"/>
  <c r="T595" i="5"/>
  <c r="N133" i="5"/>
  <c r="N134" i="5" s="1"/>
  <c r="I127" i="5"/>
  <c r="K55" i="5"/>
  <c r="K56" i="5" s="1"/>
  <c r="N27" i="5"/>
  <c r="E27" i="5"/>
  <c r="E28" i="5" s="1"/>
  <c r="P81" i="5"/>
  <c r="P82" i="5" s="1"/>
  <c r="H29" i="5"/>
  <c r="H30" i="5" s="1"/>
  <c r="J152" i="5"/>
  <c r="J153" i="5" s="1"/>
  <c r="K57" i="5"/>
  <c r="K58" i="5" s="1"/>
  <c r="L104" i="5"/>
  <c r="G129" i="5"/>
  <c r="G130" i="5" s="1"/>
  <c r="K75" i="5"/>
  <c r="K76" i="5" s="1"/>
  <c r="J133" i="5"/>
  <c r="J134" i="5" s="1"/>
  <c r="G150" i="5"/>
  <c r="I77" i="5"/>
  <c r="I78" i="5" s="1"/>
  <c r="G108" i="5"/>
  <c r="G109" i="5" s="1"/>
  <c r="N129" i="5"/>
  <c r="N130" i="5" s="1"/>
  <c r="O108" i="5"/>
  <c r="O109" i="5" s="1"/>
  <c r="L110" i="5"/>
  <c r="L111" i="5" s="1"/>
  <c r="J131" i="5"/>
  <c r="J132" i="5" s="1"/>
  <c r="L131" i="5"/>
  <c r="L132" i="5" s="1"/>
  <c r="G51" i="5"/>
  <c r="G106" i="5"/>
  <c r="G107" i="5" s="1"/>
  <c r="M131" i="5"/>
  <c r="M132" i="5" s="1"/>
  <c r="X595" i="5"/>
  <c r="L133" i="5"/>
  <c r="L134" i="5" s="1"/>
  <c r="Q33" i="5"/>
  <c r="Q34" i="5" s="1"/>
  <c r="O79" i="5"/>
  <c r="O80" i="5" s="1"/>
  <c r="L156" i="5"/>
  <c r="L157" i="5" s="1"/>
  <c r="N108" i="5"/>
  <c r="N109" i="5" s="1"/>
  <c r="F127" i="5"/>
  <c r="F128" i="5" s="1"/>
  <c r="N81" i="5"/>
  <c r="N82" i="5" s="1"/>
  <c r="G127" i="5"/>
  <c r="M127" i="5"/>
  <c r="J106" i="5"/>
  <c r="J107" i="5" s="1"/>
  <c r="J127" i="5"/>
  <c r="I55" i="5"/>
  <c r="I56" i="5" s="1"/>
  <c r="F13" i="18"/>
  <c r="DI166" i="10"/>
  <c r="F51" i="15" s="1"/>
  <c r="O133" i="5"/>
  <c r="O134" i="5" s="1"/>
  <c r="DJ171" i="10"/>
  <c r="G61" i="14" s="1"/>
  <c r="Z1551" i="5"/>
  <c r="D98" i="5"/>
  <c r="D100" i="5"/>
  <c r="D96" i="5"/>
  <c r="D97" i="5"/>
  <c r="D120" i="5"/>
  <c r="D121" i="5"/>
  <c r="D123" i="5"/>
  <c r="D119" i="5"/>
  <c r="N309" i="4"/>
  <c r="DF153" i="10"/>
  <c r="C128" i="4"/>
  <c r="DF165" i="10"/>
  <c r="DG171" i="10" s="1"/>
  <c r="D61" i="14" s="1"/>
  <c r="W95" i="5"/>
  <c r="W141" i="5"/>
  <c r="W118" i="5"/>
  <c r="D144" i="5"/>
  <c r="D142" i="5"/>
  <c r="D146" i="5"/>
  <c r="D143" i="5"/>
  <c r="BP32" i="8"/>
  <c r="BP530" i="5" s="1"/>
  <c r="BF220" i="1"/>
  <c r="T96" i="8"/>
  <c r="T831" i="5" s="1"/>
  <c r="T834" i="5" s="1"/>
  <c r="I403" i="1"/>
  <c r="BD43" i="8"/>
  <c r="BD551" i="5" s="1"/>
  <c r="AT221" i="1"/>
  <c r="AT418" i="1"/>
  <c r="BE109" i="8"/>
  <c r="BE1085" i="5" s="1"/>
  <c r="BE1089" i="5" s="1"/>
  <c r="T112" i="8"/>
  <c r="T1151" i="5" s="1"/>
  <c r="I421" i="1"/>
  <c r="AS422" i="1"/>
  <c r="BD113" i="8"/>
  <c r="BD1152" i="5" s="1"/>
  <c r="BD1156" i="5" s="1"/>
  <c r="I408" i="1"/>
  <c r="T101" i="8"/>
  <c r="BQ102" i="8"/>
  <c r="BF409" i="1"/>
  <c r="AT405" i="1"/>
  <c r="BE98" i="8"/>
  <c r="BE863" i="5" s="1"/>
  <c r="BE867" i="5" s="1"/>
  <c r="AI236" i="1"/>
  <c r="AS56" i="8"/>
  <c r="AS574" i="5" s="1"/>
  <c r="H152" i="8"/>
  <c r="G158" i="8"/>
  <c r="K221" i="1"/>
  <c r="U43" i="8"/>
  <c r="U551" i="5" s="1"/>
  <c r="AU33" i="8"/>
  <c r="AU531" i="5" s="1"/>
  <c r="AK227" i="1"/>
  <c r="AR31" i="8"/>
  <c r="AR529" i="5" s="1"/>
  <c r="AH213" i="1"/>
  <c r="J227" i="1"/>
  <c r="T33" i="8"/>
  <c r="T531" i="5" s="1"/>
  <c r="X133" i="8"/>
  <c r="M441" i="1"/>
  <c r="BE42" i="8"/>
  <c r="BE550" i="5" s="1"/>
  <c r="AU214" i="1"/>
  <c r="BD103" i="8"/>
  <c r="AS410" i="1"/>
  <c r="AU54" i="8"/>
  <c r="AU572" i="5" s="1"/>
  <c r="AK222" i="1"/>
  <c r="U127" i="8"/>
  <c r="J435" i="1"/>
  <c r="BP108" i="8"/>
  <c r="BP1084" i="5" s="1"/>
  <c r="BE417" i="1"/>
  <c r="U420" i="1"/>
  <c r="AF111" i="8"/>
  <c r="AF1118" i="5" s="1"/>
  <c r="AF1122" i="5" s="1"/>
  <c r="AS471" i="1"/>
  <c r="BD144" i="8"/>
  <c r="AR114" i="8"/>
  <c r="AG423" i="1"/>
  <c r="BD117" i="8"/>
  <c r="BD1235" i="5" s="1"/>
  <c r="BD1239" i="5" s="1"/>
  <c r="AS426" i="1"/>
  <c r="BQ13" i="8"/>
  <c r="BQ496" i="5" s="1"/>
  <c r="BG212" i="1"/>
  <c r="AF115" i="8"/>
  <c r="U424" i="1"/>
  <c r="W236" i="1"/>
  <c r="AG56" i="8"/>
  <c r="AG574" i="5" s="1"/>
  <c r="AG579" i="5" s="1"/>
  <c r="AU227" i="1"/>
  <c r="BE33" i="8"/>
  <c r="BE531" i="5" s="1"/>
  <c r="AS97" i="8"/>
  <c r="AS862" i="5" s="1"/>
  <c r="AH404" i="1"/>
  <c r="DK169" i="10"/>
  <c r="H149" i="15" s="1"/>
  <c r="DK167" i="10"/>
  <c r="H116" i="15" s="1"/>
  <c r="DK168" i="10"/>
  <c r="H82" i="15" s="1"/>
  <c r="DK166" i="10"/>
  <c r="H51" i="15" s="1"/>
  <c r="DL171" i="10"/>
  <c r="I61" i="14" s="1"/>
  <c r="I27" i="5"/>
  <c r="I36" i="5" s="1"/>
  <c r="J29" i="5"/>
  <c r="J30" i="5" s="1"/>
  <c r="K31" i="5"/>
  <c r="K32" i="5" s="1"/>
  <c r="L33" i="5"/>
  <c r="L34" i="5" s="1"/>
  <c r="P154" i="5"/>
  <c r="P155" i="5" s="1"/>
  <c r="G33" i="5"/>
  <c r="G34" i="5" s="1"/>
  <c r="K154" i="5"/>
  <c r="K155" i="5" s="1"/>
  <c r="L55" i="5"/>
  <c r="L56" i="5" s="1"/>
  <c r="AR144" i="8"/>
  <c r="AG471" i="1"/>
  <c r="AT441" i="1"/>
  <c r="BE133" i="8"/>
  <c r="W417" i="1"/>
  <c r="AH108" i="8"/>
  <c r="AH1084" i="5" s="1"/>
  <c r="BP97" i="8"/>
  <c r="BP862" i="5" s="1"/>
  <c r="BE404" i="1"/>
  <c r="AG45" i="8"/>
  <c r="AG553" i="5" s="1"/>
  <c r="AG558" i="5" s="1"/>
  <c r="W235" i="1"/>
  <c r="AG145" i="8"/>
  <c r="V472" i="1"/>
  <c r="V410" i="1"/>
  <c r="AG103" i="8"/>
  <c r="T102" i="8"/>
  <c r="I409" i="1"/>
  <c r="AF53" i="8"/>
  <c r="AF571" i="5" s="1"/>
  <c r="V215" i="1"/>
  <c r="AS402" i="1"/>
  <c r="BD95" i="8"/>
  <c r="BD830" i="5" s="1"/>
  <c r="T134" i="8"/>
  <c r="I442" i="1"/>
  <c r="AR115" i="8"/>
  <c r="AG424" i="1"/>
  <c r="P1213" i="5"/>
  <c r="L436" i="1"/>
  <c r="W128" i="8"/>
  <c r="AI436" i="1"/>
  <c r="AT128" i="8"/>
  <c r="AW429" i="1"/>
  <c r="BH119" i="8"/>
  <c r="AS134" i="8"/>
  <c r="AH442" i="1"/>
  <c r="BD116" i="8"/>
  <c r="AS425" i="1"/>
  <c r="O233" i="1"/>
  <c r="Z15" i="8" s="1"/>
  <c r="Z498" i="5" s="1"/>
  <c r="Z502" i="5" s="1"/>
  <c r="D54" i="9" s="1"/>
  <c r="Y15" i="8"/>
  <c r="Y498" i="5" s="1"/>
  <c r="Y502" i="5" s="1"/>
  <c r="BP115" i="8"/>
  <c r="BE424" i="1"/>
  <c r="AG418" i="1"/>
  <c r="AR109" i="8"/>
  <c r="AR1085" i="5" s="1"/>
  <c r="AR1089" i="5" s="1"/>
  <c r="N422" i="1"/>
  <c r="Z113" i="8" s="1"/>
  <c r="Z1152" i="5" s="1"/>
  <c r="Z1156" i="5" s="1"/>
  <c r="Y113" i="8"/>
  <c r="Y1152" i="5" s="1"/>
  <c r="Y1156" i="5" s="1"/>
  <c r="AG408" i="1"/>
  <c r="AR101" i="8"/>
  <c r="BE104" i="8"/>
  <c r="BE979" i="5" s="1"/>
  <c r="BE983" i="5" s="1"/>
  <c r="AT411" i="1"/>
  <c r="AU423" i="1"/>
  <c r="BF114" i="8"/>
  <c r="U409" i="1"/>
  <c r="AF102" i="8"/>
  <c r="AU212" i="1"/>
  <c r="BE13" i="8"/>
  <c r="BE496" i="5" s="1"/>
  <c r="BQ95" i="8"/>
  <c r="BQ830" i="5" s="1"/>
  <c r="BF402" i="1"/>
  <c r="AR95" i="8"/>
  <c r="AR830" i="5" s="1"/>
  <c r="AG402" i="1"/>
  <c r="U55" i="8"/>
  <c r="U573" i="5" s="1"/>
  <c r="K229" i="1"/>
  <c r="AH95" i="8"/>
  <c r="AH830" i="5" s="1"/>
  <c r="W402" i="1"/>
  <c r="AG426" i="1"/>
  <c r="AR117" i="8"/>
  <c r="AR1235" i="5" s="1"/>
  <c r="AR1239" i="5" s="1"/>
  <c r="AG134" i="8"/>
  <c r="V442" i="1"/>
  <c r="AR102" i="8"/>
  <c r="AG409" i="1"/>
  <c r="BT117" i="8"/>
  <c r="BT1235" i="5" s="1"/>
  <c r="BT1239" i="5" s="1"/>
  <c r="BI426" i="1"/>
  <c r="BI233" i="1"/>
  <c r="BS15" i="8"/>
  <c r="BS498" i="5" s="1"/>
  <c r="AR145" i="8"/>
  <c r="AG472" i="1"/>
  <c r="BQ127" i="8"/>
  <c r="BF435" i="1"/>
  <c r="AH441" i="1"/>
  <c r="AS133" i="8"/>
  <c r="BD97" i="8"/>
  <c r="BD862" i="5" s="1"/>
  <c r="AS404" i="1"/>
  <c r="BP111" i="8"/>
  <c r="BP1118" i="5" s="1"/>
  <c r="BP1122" i="5" s="1"/>
  <c r="BE420" i="1"/>
  <c r="AI117" i="8"/>
  <c r="AI1235" i="5" s="1"/>
  <c r="AI1239" i="5" s="1"/>
  <c r="X426" i="1"/>
  <c r="BE100" i="8"/>
  <c r="BE897" i="5" s="1"/>
  <c r="BE901" i="5" s="1"/>
  <c r="AT407" i="1"/>
  <c r="AS417" i="1"/>
  <c r="BD108" i="8"/>
  <c r="BD1084" i="5" s="1"/>
  <c r="BE403" i="1"/>
  <c r="BP96" i="8"/>
  <c r="BP831" i="5" s="1"/>
  <c r="BP834" i="5" s="1"/>
  <c r="AT215" i="1"/>
  <c r="BD53" i="8"/>
  <c r="BD571" i="5" s="1"/>
  <c r="BP45" i="8"/>
  <c r="BP553" i="5" s="1"/>
  <c r="BF235" i="1"/>
  <c r="AK229" i="1"/>
  <c r="AU55" i="8"/>
  <c r="AU573" i="5" s="1"/>
  <c r="BF429" i="1"/>
  <c r="BQ119" i="8"/>
  <c r="AH23" i="8"/>
  <c r="AH515" i="5" s="1"/>
  <c r="X219" i="1"/>
  <c r="BE407" i="1"/>
  <c r="BP100" i="8"/>
  <c r="BP897" i="5" s="1"/>
  <c r="BP901" i="5" s="1"/>
  <c r="W228" i="1"/>
  <c r="AG44" i="8"/>
  <c r="AG552" i="5" s="1"/>
  <c r="AU436" i="1"/>
  <c r="BF128" i="8"/>
  <c r="T119" i="8"/>
  <c r="I429" i="1"/>
  <c r="AF116" i="8"/>
  <c r="U425" i="1"/>
  <c r="BH422" i="1"/>
  <c r="BS113" i="8"/>
  <c r="BS1152" i="5" s="1"/>
  <c r="BS1156" i="5" s="1"/>
  <c r="DP171" i="10"/>
  <c r="M61" i="14" s="1"/>
  <c r="DO168" i="10"/>
  <c r="L82" i="15" s="1"/>
  <c r="DO166" i="10"/>
  <c r="L51" i="15" s="1"/>
  <c r="DO169" i="10"/>
  <c r="L149" i="15" s="1"/>
  <c r="DO167" i="10"/>
  <c r="L116" i="15" s="1"/>
  <c r="DJ118" i="7"/>
  <c r="G174" i="13" s="1"/>
  <c r="T497" i="5"/>
  <c r="L213" i="1"/>
  <c r="V31" i="8"/>
  <c r="V529" i="5" s="1"/>
  <c r="L406" i="1"/>
  <c r="W99" i="8"/>
  <c r="W896" i="5" s="1"/>
  <c r="BG408" i="1"/>
  <c r="BR101" i="8"/>
  <c r="BP103" i="8"/>
  <c r="BE410" i="1"/>
  <c r="W1118" i="5"/>
  <c r="AV220" i="1"/>
  <c r="BF32" i="8"/>
  <c r="BF530" i="5" s="1"/>
  <c r="BI15" i="8"/>
  <c r="BI498" i="5" s="1"/>
  <c r="AY233" i="1"/>
  <c r="BJ15" i="8" s="1"/>
  <c r="BJ498" i="5" s="1"/>
  <c r="L234" i="1"/>
  <c r="V34" i="8"/>
  <c r="V532" i="5" s="1"/>
  <c r="V537" i="5" s="1"/>
  <c r="U550" i="5"/>
  <c r="T23" i="8"/>
  <c r="T515" i="5" s="1"/>
  <c r="J219" i="1"/>
  <c r="AI32" i="8"/>
  <c r="AI530" i="5" s="1"/>
  <c r="Y220" i="1"/>
  <c r="K215" i="1"/>
  <c r="U53" i="8"/>
  <c r="U571" i="5" s="1"/>
  <c r="AK219" i="1"/>
  <c r="AU23" i="8"/>
  <c r="AU515" i="5" s="1"/>
  <c r="U144" i="8"/>
  <c r="J471" i="1"/>
  <c r="AH133" i="8"/>
  <c r="W441" i="1"/>
  <c r="AU408" i="1"/>
  <c r="BF101" i="8"/>
  <c r="V109" i="8"/>
  <c r="K418" i="1"/>
  <c r="V403" i="1"/>
  <c r="AG96" i="8"/>
  <c r="AG831" i="5" s="1"/>
  <c r="AG834" i="5" s="1"/>
  <c r="T496" i="5"/>
  <c r="AR141" i="8"/>
  <c r="AR1352" i="5" s="1"/>
  <c r="AG470" i="1"/>
  <c r="BD145" i="8"/>
  <c r="AS472" i="1"/>
  <c r="L423" i="1"/>
  <c r="W114" i="8"/>
  <c r="V227" i="1"/>
  <c r="AF33" i="8"/>
  <c r="AF531" i="5" s="1"/>
  <c r="AG54" i="8"/>
  <c r="AG572" i="5" s="1"/>
  <c r="W222" i="1"/>
  <c r="AG141" i="8"/>
  <c r="AG1352" i="5" s="1"/>
  <c r="V470" i="1"/>
  <c r="BR53" i="8"/>
  <c r="BR571" i="5" s="1"/>
  <c r="BH215" i="1"/>
  <c r="X214" i="1"/>
  <c r="AH42" i="8"/>
  <c r="AH550" i="5" s="1"/>
  <c r="AK228" i="1"/>
  <c r="AU44" i="8"/>
  <c r="AU552" i="5" s="1"/>
  <c r="AK114" i="8"/>
  <c r="Z423" i="1"/>
  <c r="AL114" i="8" s="1"/>
  <c r="K220" i="1"/>
  <c r="U32" i="8"/>
  <c r="AI91" i="5"/>
  <c r="H232" i="21"/>
  <c r="H227" i="21"/>
  <c r="E124" i="17"/>
  <c r="AT15" i="8"/>
  <c r="AT498" i="5" s="1"/>
  <c r="AJ233" i="1"/>
  <c r="AH405" i="1"/>
  <c r="AS98" i="8"/>
  <c r="AS863" i="5" s="1"/>
  <c r="AS867" i="5" s="1"/>
  <c r="BP56" i="8"/>
  <c r="BP574" i="5" s="1"/>
  <c r="BF236" i="1"/>
  <c r="BD115" i="8"/>
  <c r="AS424" i="1"/>
  <c r="AF132" i="8"/>
  <c r="U440" i="1"/>
  <c r="Y422" i="1"/>
  <c r="AJ113" i="8"/>
  <c r="AJ1152" i="5" s="1"/>
  <c r="V45" i="8"/>
  <c r="L235" i="1"/>
  <c r="Y233" i="1"/>
  <c r="AI15" i="8"/>
  <c r="BF441" i="1"/>
  <c r="BQ133" i="8"/>
  <c r="AV132" i="8"/>
  <c r="AK440" i="1"/>
  <c r="BP33" i="8"/>
  <c r="BP531" i="5" s="1"/>
  <c r="BF227" i="1"/>
  <c r="BI221" i="1"/>
  <c r="BS43" i="8"/>
  <c r="BS551" i="5" s="1"/>
  <c r="BF54" i="8"/>
  <c r="BF572" i="5" s="1"/>
  <c r="AV222" i="1"/>
  <c r="T108" i="8"/>
  <c r="I417" i="1"/>
  <c r="T571" i="5"/>
  <c r="AV226" i="1"/>
  <c r="BF14" i="8"/>
  <c r="BF497" i="5" s="1"/>
  <c r="AT440" i="1"/>
  <c r="BE132" i="8"/>
  <c r="AX442" i="1"/>
  <c r="BJ134" i="8" s="1"/>
  <c r="BI134" i="8"/>
  <c r="BR99" i="8"/>
  <c r="BR896" i="5" s="1"/>
  <c r="BG406" i="1"/>
  <c r="AG119" i="8"/>
  <c r="V429" i="1"/>
  <c r="BS54" i="8"/>
  <c r="BS572" i="5" s="1"/>
  <c r="BI222" i="1"/>
  <c r="BG226" i="1"/>
  <c r="BQ14" i="8"/>
  <c r="BQ497" i="5" s="1"/>
  <c r="W830" i="5"/>
  <c r="AR32" i="8"/>
  <c r="AR530" i="5" s="1"/>
  <c r="AH220" i="1"/>
  <c r="T54" i="8"/>
  <c r="J222" i="1"/>
  <c r="AT96" i="8"/>
  <c r="AT831" i="5" s="1"/>
  <c r="AT834" i="5" s="1"/>
  <c r="AI403" i="1"/>
  <c r="BR42" i="8"/>
  <c r="BR550" i="5" s="1"/>
  <c r="BH214" i="1"/>
  <c r="T145" i="8"/>
  <c r="I472" i="1"/>
  <c r="T115" i="8"/>
  <c r="I424" i="1"/>
  <c r="AT213" i="1"/>
  <c r="BD31" i="8"/>
  <c r="BD529" i="5" s="1"/>
  <c r="AR13" i="8"/>
  <c r="AR496" i="5" s="1"/>
  <c r="AH212" i="1"/>
  <c r="V405" i="1"/>
  <c r="AG98" i="8"/>
  <c r="AG863" i="5" s="1"/>
  <c r="AG867" i="5" s="1"/>
  <c r="V418" i="1"/>
  <c r="AG109" i="8"/>
  <c r="AG1085" i="5" s="1"/>
  <c r="AG1089" i="5" s="1"/>
  <c r="BD45" i="8"/>
  <c r="BD553" i="5" s="1"/>
  <c r="AT235" i="1"/>
  <c r="W435" i="1"/>
  <c r="AH127" i="8"/>
  <c r="AL421" i="1"/>
  <c r="AX112" i="8" s="1"/>
  <c r="AX1151" i="5" s="1"/>
  <c r="AW112" i="8"/>
  <c r="AW1151" i="5" s="1"/>
  <c r="BG405" i="1"/>
  <c r="BR98" i="8"/>
  <c r="BR863" i="5" s="1"/>
  <c r="BR867" i="5" s="1"/>
  <c r="BP144" i="8"/>
  <c r="BE471" i="1"/>
  <c r="T132" i="8"/>
  <c r="I440" i="1"/>
  <c r="AL417" i="1"/>
  <c r="AX108" i="8" s="1"/>
  <c r="AX1084" i="5" s="1"/>
  <c r="AW108" i="8"/>
  <c r="AW1084" i="5" s="1"/>
  <c r="AH407" i="1"/>
  <c r="AS100" i="8"/>
  <c r="AS897" i="5" s="1"/>
  <c r="AS901" i="5" s="1"/>
  <c r="BI213" i="1"/>
  <c r="BS31" i="8"/>
  <c r="BS529" i="5" s="1"/>
  <c r="BP55" i="8"/>
  <c r="BP573" i="5" s="1"/>
  <c r="BF229" i="1"/>
  <c r="N426" i="1"/>
  <c r="Z117" i="8" s="1"/>
  <c r="Z1235" i="5" s="1"/>
  <c r="Z1239" i="5" s="1"/>
  <c r="Y117" i="8"/>
  <c r="Y1235" i="5" s="1"/>
  <c r="BF219" i="1"/>
  <c r="BP23" i="8"/>
  <c r="BP515" i="5" s="1"/>
  <c r="BD23" i="8"/>
  <c r="BD515" i="5" s="1"/>
  <c r="AT219" i="1"/>
  <c r="AW229" i="1"/>
  <c r="BG55" i="8"/>
  <c r="BG573" i="5" s="1"/>
  <c r="M419" i="1"/>
  <c r="X110" i="8"/>
  <c r="X1117" i="5" s="1"/>
  <c r="AF144" i="8"/>
  <c r="U471" i="1"/>
  <c r="L407" i="1"/>
  <c r="W100" i="8"/>
  <c r="W897" i="5" s="1"/>
  <c r="W901" i="5" s="1"/>
  <c r="BP44" i="8"/>
  <c r="BP552" i="5" s="1"/>
  <c r="BF228" i="1"/>
  <c r="AU111" i="8"/>
  <c r="AU1118" i="5" s="1"/>
  <c r="AU1122" i="5" s="1"/>
  <c r="AJ420" i="1"/>
  <c r="V407" i="1"/>
  <c r="AG100" i="8"/>
  <c r="AG897" i="5" s="1"/>
  <c r="AG901" i="5" s="1"/>
  <c r="AJ234" i="1"/>
  <c r="AT34" i="8"/>
  <c r="AT532" i="5" s="1"/>
  <c r="BF141" i="8"/>
  <c r="BF1352" i="5" s="1"/>
  <c r="AU470" i="1"/>
  <c r="V979" i="5"/>
  <c r="AG99" i="8"/>
  <c r="AG896" i="5" s="1"/>
  <c r="V406" i="1"/>
  <c r="V411" i="1"/>
  <c r="AG104" i="8"/>
  <c r="AG979" i="5" s="1"/>
  <c r="AG983" i="5" s="1"/>
  <c r="AI435" i="1"/>
  <c r="AT127" i="8"/>
  <c r="X95" i="8"/>
  <c r="X830" i="5" s="1"/>
  <c r="M402" i="1"/>
  <c r="T116" i="8"/>
  <c r="I425" i="1"/>
  <c r="AU103" i="8"/>
  <c r="AJ410" i="1"/>
  <c r="BJ234" i="1"/>
  <c r="BT34" i="8"/>
  <c r="BT532" i="5" s="1"/>
  <c r="AF43" i="8"/>
  <c r="V221" i="1"/>
  <c r="AI226" i="1"/>
  <c r="AS14" i="8"/>
  <c r="AS497" i="5" s="1"/>
  <c r="X98" i="8"/>
  <c r="X863" i="5" s="1"/>
  <c r="X867" i="5" s="1"/>
  <c r="M405" i="1"/>
  <c r="Y234" i="1"/>
  <c r="AI34" i="8"/>
  <c r="AI532" i="5" s="1"/>
  <c r="AI537" i="5" s="1"/>
  <c r="AW421" i="1"/>
  <c r="BH112" i="8"/>
  <c r="BH1151" i="5" s="1"/>
  <c r="AT42" i="8"/>
  <c r="AT550" i="5" s="1"/>
  <c r="AJ214" i="1"/>
  <c r="BG111" i="8"/>
  <c r="BG1118" i="5" s="1"/>
  <c r="BG1122" i="5" s="1"/>
  <c r="AV420" i="1"/>
  <c r="BR104" i="8"/>
  <c r="BR979" i="5" s="1"/>
  <c r="BR983" i="5" s="1"/>
  <c r="BG411" i="1"/>
  <c r="AV234" i="1"/>
  <c r="BF34" i="8"/>
  <c r="BF532" i="5" s="1"/>
  <c r="V141" i="8"/>
  <c r="V1352" i="5" s="1"/>
  <c r="K470" i="1"/>
  <c r="AR116" i="8"/>
  <c r="AG425" i="1"/>
  <c r="K226" i="1"/>
  <c r="U14" i="8"/>
  <c r="U497" i="5" s="1"/>
  <c r="U529" i="5"/>
  <c r="AT99" i="8"/>
  <c r="AT896" i="5" s="1"/>
  <c r="AI406" i="1"/>
  <c r="AT435" i="1"/>
  <c r="BE127" i="8"/>
  <c r="AF31" i="8"/>
  <c r="AF529" i="5" s="1"/>
  <c r="V213" i="1"/>
  <c r="BQ116" i="8"/>
  <c r="BF425" i="1"/>
  <c r="X111" i="8"/>
  <c r="X1118" i="5" s="1"/>
  <c r="X1122" i="5" s="1"/>
  <c r="M420" i="1"/>
  <c r="AH411" i="1"/>
  <c r="AS104" i="8"/>
  <c r="AS979" i="5" s="1"/>
  <c r="AS983" i="5" s="1"/>
  <c r="AU113" i="8"/>
  <c r="AU1152" i="5" s="1"/>
  <c r="AU1156" i="5" s="1"/>
  <c r="AJ422" i="1"/>
  <c r="U532" i="5"/>
  <c r="BQ141" i="8"/>
  <c r="BQ1352" i="5" s="1"/>
  <c r="BF470" i="1"/>
  <c r="V42" i="8"/>
  <c r="V550" i="5" s="1"/>
  <c r="L214" i="1"/>
  <c r="S515" i="5"/>
  <c r="BP145" i="8"/>
  <c r="BE472" i="1"/>
  <c r="AG97" i="8"/>
  <c r="V404" i="1"/>
  <c r="AF14" i="8"/>
  <c r="AF497" i="5" s="1"/>
  <c r="V226" i="1"/>
  <c r="BS128" i="8"/>
  <c r="BH436" i="1"/>
  <c r="AR43" i="8"/>
  <c r="AR551" i="5" s="1"/>
  <c r="AH221" i="1"/>
  <c r="BF99" i="8"/>
  <c r="BF896" i="5" s="1"/>
  <c r="AU406" i="1"/>
  <c r="V897" i="5"/>
  <c r="AF55" i="8"/>
  <c r="AF573" i="5" s="1"/>
  <c r="V229" i="1"/>
  <c r="V212" i="1"/>
  <c r="AF13" i="8"/>
  <c r="AF496" i="5" s="1"/>
  <c r="AR110" i="8"/>
  <c r="AR1117" i="5" s="1"/>
  <c r="AG419" i="1"/>
  <c r="AH235" i="1"/>
  <c r="AR45" i="8"/>
  <c r="AR553" i="5" s="1"/>
  <c r="W436" i="1"/>
  <c r="AH128" i="8"/>
  <c r="W104" i="8"/>
  <c r="W979" i="5" s="1"/>
  <c r="W983" i="5" s="1"/>
  <c r="L411" i="1"/>
  <c r="V408" i="1"/>
  <c r="AG101" i="8"/>
  <c r="BG102" i="8"/>
  <c r="AV409" i="1"/>
  <c r="K212" i="1"/>
  <c r="U13" i="8"/>
  <c r="U496" i="5" s="1"/>
  <c r="K236" i="1"/>
  <c r="U56" i="8"/>
  <c r="BD56" i="8"/>
  <c r="BD574" i="5" s="1"/>
  <c r="AT236" i="1"/>
  <c r="BF442" i="1"/>
  <c r="BQ134" i="8"/>
  <c r="AS53" i="8"/>
  <c r="AS571" i="5" s="1"/>
  <c r="AI215" i="1"/>
  <c r="BQ114" i="8"/>
  <c r="BF423" i="1"/>
  <c r="T103" i="8"/>
  <c r="I410" i="1"/>
  <c r="AV228" i="1"/>
  <c r="BF44" i="8"/>
  <c r="BF552" i="5" s="1"/>
  <c r="AU403" i="1"/>
  <c r="BF96" i="8"/>
  <c r="BF831" i="5" s="1"/>
  <c r="BF834" i="5" s="1"/>
  <c r="DM168" i="10"/>
  <c r="J82" i="15" s="1"/>
  <c r="DM166" i="10"/>
  <c r="J51" i="15" s="1"/>
  <c r="DM167" i="10"/>
  <c r="J116" i="15" s="1"/>
  <c r="DM169" i="10"/>
  <c r="J149" i="15" s="1"/>
  <c r="DN171" i="10"/>
  <c r="K61" i="14" s="1"/>
  <c r="W470" i="5"/>
  <c r="H159" i="8"/>
  <c r="I153" i="8"/>
  <c r="W595" i="5"/>
  <c r="AL40" i="8"/>
  <c r="AL48" i="8" s="1"/>
  <c r="AK48" i="8"/>
  <c r="BU59" i="8"/>
  <c r="BV51" i="8"/>
  <c r="BV59" i="8" s="1"/>
  <c r="FT42" i="7"/>
  <c r="FT43" i="7" s="1"/>
  <c r="FT170" i="7"/>
  <c r="FT171" i="7" s="1"/>
  <c r="FT172" i="7" s="1"/>
  <c r="FU179" i="7" s="1"/>
  <c r="FT185" i="7" s="1"/>
  <c r="FT230" i="7"/>
  <c r="FT231" i="7" s="1"/>
  <c r="FT232" i="7" s="1"/>
  <c r="FU41" i="7"/>
  <c r="FT245" i="7"/>
  <c r="FU245" i="7" s="1"/>
  <c r="FS245" i="7"/>
  <c r="BE48" i="8"/>
  <c r="BF40" i="8"/>
  <c r="F174" i="13"/>
  <c r="DI119" i="7"/>
  <c r="F203" i="13" s="1"/>
  <c r="DJ169" i="10"/>
  <c r="G149" i="15" s="1"/>
  <c r="DJ166" i="10"/>
  <c r="G51" i="15" s="1"/>
  <c r="DJ167" i="10"/>
  <c r="G116" i="15" s="1"/>
  <c r="DK171" i="10"/>
  <c r="H61" i="14" s="1"/>
  <c r="DJ168" i="10"/>
  <c r="G82" i="15" s="1"/>
  <c r="DF167" i="10"/>
  <c r="C116" i="15" s="1"/>
  <c r="DH167" i="10"/>
  <c r="E116" i="15" s="1"/>
  <c r="DI171" i="10"/>
  <c r="F61" i="14" s="1"/>
  <c r="DH166" i="10"/>
  <c r="E51" i="15" s="1"/>
  <c r="DH168" i="10"/>
  <c r="E82" i="15" s="1"/>
  <c r="DH169" i="10"/>
  <c r="E149" i="15" s="1"/>
  <c r="DP167" i="10"/>
  <c r="M116" i="15" s="1"/>
  <c r="DQ171" i="10"/>
  <c r="N61" i="14" s="1"/>
  <c r="DP166" i="10"/>
  <c r="M51" i="15" s="1"/>
  <c r="DP169" i="10"/>
  <c r="M149" i="15" s="1"/>
  <c r="DP168" i="10"/>
  <c r="M82" i="15" s="1"/>
  <c r="DG167" i="10"/>
  <c r="D116" i="15" s="1"/>
  <c r="DG168" i="10"/>
  <c r="D82" i="15" s="1"/>
  <c r="DH171" i="10"/>
  <c r="E61" i="14" s="1"/>
  <c r="DG166" i="10"/>
  <c r="D51" i="15" s="1"/>
  <c r="DG169" i="10"/>
  <c r="D149" i="15" s="1"/>
  <c r="DL166" i="10"/>
  <c r="I51" i="15" s="1"/>
  <c r="DL168" i="10"/>
  <c r="I82" i="15" s="1"/>
  <c r="DL167" i="10"/>
  <c r="I116" i="15" s="1"/>
  <c r="DL169" i="10"/>
  <c r="I149" i="15" s="1"/>
  <c r="DM171" i="10"/>
  <c r="J61" i="14" s="1"/>
  <c r="AU288" i="5"/>
  <c r="N209" i="4"/>
  <c r="N231" i="4" s="1"/>
  <c r="AL242" i="5" s="1"/>
  <c r="AL457" i="5" s="1"/>
  <c r="EC157" i="10"/>
  <c r="EC165" i="10" s="1"/>
  <c r="DW157" i="10"/>
  <c r="DW165" i="10" s="1"/>
  <c r="H209" i="4"/>
  <c r="H231" i="4" s="1"/>
  <c r="AF242" i="5" s="1"/>
  <c r="AF243" i="5" s="1"/>
  <c r="AF262" i="5" s="1"/>
  <c r="T23" i="15" s="1"/>
  <c r="DR157" i="10"/>
  <c r="DR165" i="10" s="1"/>
  <c r="C209" i="4"/>
  <c r="C230" i="4"/>
  <c r="O208" i="4"/>
  <c r="O189" i="4"/>
  <c r="H36" i="3"/>
  <c r="EB215" i="7"/>
  <c r="X231" i="15" s="1"/>
  <c r="W231" i="15"/>
  <c r="F231" i="23"/>
  <c r="M209" i="4"/>
  <c r="M231" i="4" s="1"/>
  <c r="AK242" i="5" s="1"/>
  <c r="AK457" i="5" s="1"/>
  <c r="EB157" i="10"/>
  <c r="EB165" i="10" s="1"/>
  <c r="DV157" i="10"/>
  <c r="G209" i="4"/>
  <c r="G231" i="4" s="1"/>
  <c r="AE242" i="5" s="1"/>
  <c r="AE243" i="5" s="1"/>
  <c r="DX157" i="10"/>
  <c r="DX165" i="10" s="1"/>
  <c r="I209" i="4"/>
  <c r="I231" i="4" s="1"/>
  <c r="AG242" i="5" s="1"/>
  <c r="AG457" i="5" s="1"/>
  <c r="AT48" i="8"/>
  <c r="AU40" i="8"/>
  <c r="J150" i="8"/>
  <c r="I156" i="8"/>
  <c r="J209" i="4"/>
  <c r="J231" i="4" s="1"/>
  <c r="AH242" i="5" s="1"/>
  <c r="AH457" i="5" s="1"/>
  <c r="DY157" i="10"/>
  <c r="DY165" i="10" s="1"/>
  <c r="F209" i="4"/>
  <c r="F231" i="4" s="1"/>
  <c r="DU157" i="10"/>
  <c r="DU165" i="10" s="1"/>
  <c r="DZ157" i="10"/>
  <c r="DZ165" i="10" s="1"/>
  <c r="K209" i="4"/>
  <c r="K231" i="4" s="1"/>
  <c r="AI242" i="5" s="1"/>
  <c r="AI457" i="5" s="1"/>
  <c r="P242" i="5"/>
  <c r="P243" i="5" s="1"/>
  <c r="C14" i="9"/>
  <c r="DV165" i="10"/>
  <c r="AE457" i="5"/>
  <c r="AE456" i="5" s="1"/>
  <c r="AF459" i="5" s="1"/>
  <c r="DK146" i="7"/>
  <c r="DJ150" i="7"/>
  <c r="G201" i="13" s="1"/>
  <c r="F125" i="17" s="1"/>
  <c r="L209" i="4"/>
  <c r="L231" i="4" s="1"/>
  <c r="AJ242" i="5" s="1"/>
  <c r="AJ457" i="5" s="1"/>
  <c r="EA157" i="10"/>
  <c r="EA165" i="10" s="1"/>
  <c r="DT157" i="10"/>
  <c r="DT165" i="10" s="1"/>
  <c r="E209" i="4"/>
  <c r="E231" i="4" s="1"/>
  <c r="AC242" i="5" s="1"/>
  <c r="AC243" i="5" s="1"/>
  <c r="AC244" i="5" s="1"/>
  <c r="D209" i="4"/>
  <c r="D231" i="4" s="1"/>
  <c r="AB242" i="5" s="1"/>
  <c r="AB243" i="5" s="1"/>
  <c r="DS157" i="10"/>
  <c r="DS165" i="10" s="1"/>
  <c r="F169" i="13"/>
  <c r="G171" i="13"/>
  <c r="I188" i="4"/>
  <c r="AR297" i="4" s="1"/>
  <c r="C188" i="4"/>
  <c r="AL297" i="4" s="1"/>
  <c r="K188" i="4"/>
  <c r="E188" i="4"/>
  <c r="L188" i="4"/>
  <c r="AU297" i="4" s="1"/>
  <c r="D188" i="4"/>
  <c r="AM297" i="4" s="1"/>
  <c r="H188" i="4"/>
  <c r="N188" i="4"/>
  <c r="AW297" i="4" s="1"/>
  <c r="G188" i="4"/>
  <c r="F188" i="4"/>
  <c r="AO297" i="4" s="1"/>
  <c r="J188" i="4"/>
  <c r="M188" i="4"/>
  <c r="AV297" i="4" s="1"/>
  <c r="S185" i="13"/>
  <c r="T187" i="13"/>
  <c r="S135" i="17" s="1"/>
  <c r="S133" i="17" s="1"/>
  <c r="O1213" i="5"/>
  <c r="AY50" i="7"/>
  <c r="AN56" i="7" s="1"/>
  <c r="BE59" i="8"/>
  <c r="BF51" i="8"/>
  <c r="C279" i="5"/>
  <c r="C280" i="5"/>
  <c r="BI22" i="7"/>
  <c r="BH25" i="7"/>
  <c r="E24" i="12"/>
  <c r="O66" i="6"/>
  <c r="G157" i="8"/>
  <c r="H151" i="8"/>
  <c r="J218" i="13"/>
  <c r="I216" i="13"/>
  <c r="AG56" i="7"/>
  <c r="AI56" i="7"/>
  <c r="AJ51" i="8"/>
  <c r="AI59" i="8"/>
  <c r="K767" i="5"/>
  <c r="K764" i="5"/>
  <c r="J761" i="5"/>
  <c r="K766" i="5"/>
  <c r="K765" i="5"/>
  <c r="FF215" i="7"/>
  <c r="BB231" i="15" s="1"/>
  <c r="BA231" i="15"/>
  <c r="AL56" i="7"/>
  <c r="AK56" i="7"/>
  <c r="AN288" i="5"/>
  <c r="AR300" i="5" s="1"/>
  <c r="AR318" i="5" s="1"/>
  <c r="AH56" i="7"/>
  <c r="AJ56" i="7"/>
  <c r="Y141" i="5"/>
  <c r="Y118" i="5"/>
  <c r="Y95" i="5"/>
  <c r="L768" i="5"/>
  <c r="M772" i="5" s="1"/>
  <c r="M773" i="5" s="1"/>
  <c r="I54" i="7"/>
  <c r="H57" i="7"/>
  <c r="F233" i="21"/>
  <c r="AC18" i="5"/>
  <c r="AC42" i="5"/>
  <c r="AC47" i="5" s="1"/>
  <c r="AC66" i="5"/>
  <c r="AC68" i="5" s="1"/>
  <c r="F119" i="14"/>
  <c r="F115" i="14" s="1"/>
  <c r="F96" i="14" s="1"/>
  <c r="BT48" i="8"/>
  <c r="BU40" i="8"/>
  <c r="F189" i="13"/>
  <c r="G191" i="13"/>
  <c r="BR87" i="7"/>
  <c r="AW59" i="8"/>
  <c r="AX51" i="8"/>
  <c r="AX59" i="8" s="1"/>
  <c r="Y40" i="8"/>
  <c r="X48" i="8"/>
  <c r="X712" i="5" s="1"/>
  <c r="U95" i="5"/>
  <c r="U141" i="5"/>
  <c r="U118" i="5"/>
  <c r="E115" i="14"/>
  <c r="AA288" i="5"/>
  <c r="AB294" i="5" s="1"/>
  <c r="BG231" i="15"/>
  <c r="FL215" i="7"/>
  <c r="BH231" i="15" s="1"/>
  <c r="BP76" i="7"/>
  <c r="BO77" i="7"/>
  <c r="BO78" i="7" s="1"/>
  <c r="BU85" i="7" s="1"/>
  <c r="P117" i="14"/>
  <c r="DW112" i="7"/>
  <c r="H231" i="21"/>
  <c r="C99" i="5"/>
  <c r="C102" i="5" s="1"/>
  <c r="AE91" i="5"/>
  <c r="Z51" i="8"/>
  <c r="Z59" i="8" s="1"/>
  <c r="Y59" i="8"/>
  <c r="Y737" i="5" s="1"/>
  <c r="D179" i="22"/>
  <c r="P179" i="13"/>
  <c r="O129" i="17" s="1"/>
  <c r="O127" i="17" s="1"/>
  <c r="O177" i="13"/>
  <c r="H234" i="21"/>
  <c r="DI121" i="7"/>
  <c r="E228" i="15" s="1"/>
  <c r="CS83" i="7"/>
  <c r="N41" i="7"/>
  <c r="M42" i="7"/>
  <c r="M43" i="7" s="1"/>
  <c r="DQ173" i="10"/>
  <c r="I22" i="3"/>
  <c r="AP288" i="5"/>
  <c r="C46" i="5"/>
  <c r="AI13" i="5"/>
  <c r="DK116" i="7"/>
  <c r="DK113" i="7"/>
  <c r="DJ119" i="7"/>
  <c r="G203" i="13" s="1"/>
  <c r="J159" i="13"/>
  <c r="I114" i="17" s="1"/>
  <c r="I157" i="13"/>
  <c r="N129" i="17"/>
  <c r="E175" i="13"/>
  <c r="D228" i="15"/>
  <c r="DH118" i="7"/>
  <c r="Q918" i="5"/>
  <c r="AO288" i="5"/>
  <c r="AP294" i="5" s="1"/>
  <c r="C122" i="5"/>
  <c r="Q1103" i="5"/>
  <c r="C145" i="5"/>
  <c r="C148" i="5" s="1"/>
  <c r="K31" i="9"/>
  <c r="L31" i="9" s="1"/>
  <c r="BK284" i="5"/>
  <c r="BL284" i="5" s="1"/>
  <c r="BM284" i="5" s="1"/>
  <c r="BN284" i="5" s="1"/>
  <c r="BO284" i="5" s="1"/>
  <c r="BP284" i="5" s="1"/>
  <c r="BQ284" i="5" s="1"/>
  <c r="BR284" i="5" s="1"/>
  <c r="BS284" i="5" s="1"/>
  <c r="BT284" i="5" s="1"/>
  <c r="BU284" i="5" s="1"/>
  <c r="BV284" i="5" s="1"/>
  <c r="BV286" i="5" s="1"/>
  <c r="L85" i="4"/>
  <c r="H85" i="4"/>
  <c r="K85" i="4"/>
  <c r="J85" i="4"/>
  <c r="I85" i="4"/>
  <c r="F85" i="4"/>
  <c r="M85" i="4"/>
  <c r="N85" i="4"/>
  <c r="E85" i="4"/>
  <c r="C85" i="4"/>
  <c r="G85" i="4"/>
  <c r="D85" i="4"/>
  <c r="Y66" i="5"/>
  <c r="Y42" i="5"/>
  <c r="Y18" i="5"/>
  <c r="AN1547" i="5"/>
  <c r="AB148" i="15" s="1"/>
  <c r="AN502" i="5"/>
  <c r="AN537" i="5"/>
  <c r="AN579" i="5"/>
  <c r="AN558" i="5"/>
  <c r="AF466" i="5"/>
  <c r="AG469" i="5" s="1"/>
  <c r="AF465" i="5"/>
  <c r="AE465" i="5"/>
  <c r="AE466" i="5"/>
  <c r="AF469" i="5" s="1"/>
  <c r="AK593" i="5"/>
  <c r="AK1544" i="5"/>
  <c r="U456" i="5"/>
  <c r="V459" i="5" s="1"/>
  <c r="U455" i="5"/>
  <c r="AH91" i="5"/>
  <c r="AE1540" i="5"/>
  <c r="AE591" i="5"/>
  <c r="T18" i="5"/>
  <c r="T66" i="5"/>
  <c r="T42" i="5"/>
  <c r="R95" i="5"/>
  <c r="R141" i="5"/>
  <c r="R118" i="5"/>
  <c r="L119" i="4"/>
  <c r="L154" i="4" s="1"/>
  <c r="AV12" i="5" s="1"/>
  <c r="EM152" i="10"/>
  <c r="G119" i="4"/>
  <c r="G154" i="4" s="1"/>
  <c r="AQ12" i="5" s="1"/>
  <c r="EH152" i="10"/>
  <c r="AP297" i="4"/>
  <c r="EE152" i="10"/>
  <c r="D119" i="4"/>
  <c r="D154" i="4" s="1"/>
  <c r="AN12" i="5" s="1"/>
  <c r="AN13" i="5" s="1"/>
  <c r="AT537" i="5"/>
  <c r="AT1547" i="5"/>
  <c r="AH148" i="15" s="1"/>
  <c r="AT502" i="5"/>
  <c r="S332" i="5"/>
  <c r="S349" i="5" s="1"/>
  <c r="G27" i="15" s="1"/>
  <c r="G26" i="15" s="1"/>
  <c r="G13" i="18" s="1"/>
  <c r="T330" i="5"/>
  <c r="AI466" i="5"/>
  <c r="AJ469" i="5" s="1"/>
  <c r="AI465" i="5"/>
  <c r="AJ468" i="5" s="1"/>
  <c r="S468" i="5"/>
  <c r="S470" i="5" s="1"/>
  <c r="S1545" i="5" s="1"/>
  <c r="G83" i="15" s="1"/>
  <c r="R470" i="5"/>
  <c r="AJ91" i="5"/>
  <c r="AL465" i="5"/>
  <c r="AL466" i="5"/>
  <c r="AM469" i="5" s="1"/>
  <c r="S42" i="5"/>
  <c r="S18" i="5"/>
  <c r="S66" i="5"/>
  <c r="X455" i="5"/>
  <c r="Y458" i="5" s="1"/>
  <c r="X456" i="5"/>
  <c r="Y459" i="5" s="1"/>
  <c r="P467" i="5"/>
  <c r="P91" i="5"/>
  <c r="E130" i="4"/>
  <c r="E165" i="4" s="1"/>
  <c r="AO90" i="5" s="1"/>
  <c r="AO467" i="5" s="1"/>
  <c r="EF153" i="10"/>
  <c r="AN309" i="4"/>
  <c r="EI153" i="10"/>
  <c r="H130" i="4"/>
  <c r="H165" i="4" s="1"/>
  <c r="AQ309" i="4"/>
  <c r="G130" i="4"/>
  <c r="G165" i="4" s="1"/>
  <c r="AQ90" i="5" s="1"/>
  <c r="AQ467" i="5" s="1"/>
  <c r="AQ465" i="5" s="1"/>
  <c r="EH153" i="10"/>
  <c r="AP309" i="4"/>
  <c r="AC465" i="5"/>
  <c r="AD468" i="5" s="1"/>
  <c r="AC466" i="5"/>
  <c r="AD469" i="5" s="1"/>
  <c r="AJ13" i="5"/>
  <c r="AE13" i="5"/>
  <c r="C70" i="5"/>
  <c r="C73" i="5" s="1"/>
  <c r="AX288" i="5"/>
  <c r="C22" i="5"/>
  <c r="C25" i="5" s="1"/>
  <c r="C153" i="4"/>
  <c r="O118" i="4"/>
  <c r="AF1540" i="5"/>
  <c r="AF591" i="5"/>
  <c r="AC262" i="5"/>
  <c r="Q23" i="15" s="1"/>
  <c r="I19" i="3"/>
  <c r="Y456" i="5"/>
  <c r="Z459" i="5" s="1"/>
  <c r="Y455" i="5"/>
  <c r="AM1547" i="5"/>
  <c r="AA148" i="15" s="1"/>
  <c r="AM502" i="5"/>
  <c r="AM558" i="5"/>
  <c r="AM579" i="5"/>
  <c r="AM537" i="5"/>
  <c r="AE593" i="5"/>
  <c r="AE1544" i="5"/>
  <c r="Z455" i="5"/>
  <c r="AA458" i="5" s="1"/>
  <c r="Z456" i="5"/>
  <c r="AA459" i="5" s="1"/>
  <c r="R18" i="5"/>
  <c r="R66" i="5"/>
  <c r="R42" i="5"/>
  <c r="I46" i="3"/>
  <c r="T455" i="5"/>
  <c r="T456" i="5"/>
  <c r="U459" i="5" s="1"/>
  <c r="EJ152" i="10"/>
  <c r="I119" i="4"/>
  <c r="I154" i="4" s="1"/>
  <c r="AS12" i="5" s="1"/>
  <c r="AS13" i="5" s="1"/>
  <c r="M119" i="4"/>
  <c r="M154" i="4" s="1"/>
  <c r="AW12" i="5" s="1"/>
  <c r="EN152" i="10"/>
  <c r="EI152" i="10"/>
  <c r="H119" i="4"/>
  <c r="H154" i="4" s="1"/>
  <c r="AQ297" i="4"/>
  <c r="AF244" i="5"/>
  <c r="AH1544" i="5"/>
  <c r="AH593" i="5"/>
  <c r="AI1544" i="5"/>
  <c r="AI593" i="5"/>
  <c r="AJ465" i="5"/>
  <c r="AJ466" i="5"/>
  <c r="AK469" i="5" s="1"/>
  <c r="V66" i="5"/>
  <c r="V18" i="5"/>
  <c r="V42" i="5"/>
  <c r="AF91" i="5"/>
  <c r="X470" i="5"/>
  <c r="Z141" i="5"/>
  <c r="Z95" i="5"/>
  <c r="Z118" i="5"/>
  <c r="AB593" i="5"/>
  <c r="AB1544" i="5"/>
  <c r="S456" i="5"/>
  <c r="T459" i="5" s="1"/>
  <c r="S455" i="5"/>
  <c r="T458" i="5" s="1"/>
  <c r="AB91" i="5"/>
  <c r="AK591" i="5"/>
  <c r="AK1540" i="5"/>
  <c r="AD1540" i="5"/>
  <c r="AD591" i="5"/>
  <c r="Z468" i="5"/>
  <c r="Z470" i="5" s="1"/>
  <c r="Y470" i="5"/>
  <c r="K130" i="4"/>
  <c r="K165" i="4" s="1"/>
  <c r="AU90" i="5" s="1"/>
  <c r="AU467" i="5" s="1"/>
  <c r="AU466" i="5" s="1"/>
  <c r="AV469" i="5" s="1"/>
  <c r="EL153" i="10"/>
  <c r="AT309" i="4"/>
  <c r="F130" i="4"/>
  <c r="F165" i="4" s="1"/>
  <c r="AP90" i="5" s="1"/>
  <c r="AP467" i="5" s="1"/>
  <c r="EG153" i="10"/>
  <c r="AO309" i="4"/>
  <c r="AS309" i="4"/>
  <c r="J130" i="4"/>
  <c r="J165" i="4" s="1"/>
  <c r="AT90" i="5" s="1"/>
  <c r="AT467" i="5" s="1"/>
  <c r="AT465" i="5" s="1"/>
  <c r="EK153" i="10"/>
  <c r="W18" i="5"/>
  <c r="W66" i="5"/>
  <c r="W42" i="5"/>
  <c r="AG465" i="5"/>
  <c r="AH468" i="5" s="1"/>
  <c r="AG466" i="5"/>
  <c r="AH469" i="5" s="1"/>
  <c r="AD90" i="5"/>
  <c r="E11" i="9"/>
  <c r="AL91" i="5"/>
  <c r="AL13" i="5"/>
  <c r="AF13" i="5"/>
  <c r="AK13" i="5"/>
  <c r="BL286" i="5"/>
  <c r="BL306" i="5" s="1"/>
  <c r="AZ24" i="15" s="1"/>
  <c r="I11" i="3"/>
  <c r="F96" i="4"/>
  <c r="G96" i="4"/>
  <c r="J96" i="4"/>
  <c r="C96" i="4"/>
  <c r="M96" i="4"/>
  <c r="E96" i="4"/>
  <c r="N96" i="4"/>
  <c r="L96" i="4"/>
  <c r="K96" i="4"/>
  <c r="H96" i="4"/>
  <c r="I96" i="4"/>
  <c r="D96" i="4"/>
  <c r="T141" i="5"/>
  <c r="T118" i="5"/>
  <c r="T95" i="5"/>
  <c r="AF1544" i="5"/>
  <c r="AF593" i="5"/>
  <c r="AK465" i="5"/>
  <c r="AL468" i="5" s="1"/>
  <c r="AK466" i="5"/>
  <c r="AL469" i="5" s="1"/>
  <c r="Z42" i="5"/>
  <c r="Z66" i="5"/>
  <c r="Z18" i="5"/>
  <c r="R456" i="5"/>
  <c r="S459" i="5" s="1"/>
  <c r="R455" i="5"/>
  <c r="S458" i="5" s="1"/>
  <c r="Q141" i="5"/>
  <c r="Q118" i="5"/>
  <c r="Q95" i="5"/>
  <c r="AL1540" i="5"/>
  <c r="AL591" i="5"/>
  <c r="AB1540" i="5"/>
  <c r="AB591" i="5"/>
  <c r="AS297" i="4"/>
  <c r="J119" i="4"/>
  <c r="J154" i="4" s="1"/>
  <c r="AT12" i="5" s="1"/>
  <c r="EK152" i="10"/>
  <c r="AT297" i="4"/>
  <c r="EL152" i="10"/>
  <c r="K119" i="4"/>
  <c r="K154" i="4" s="1"/>
  <c r="AU12" i="5" s="1"/>
  <c r="N119" i="4"/>
  <c r="N154" i="4" s="1"/>
  <c r="AX12" i="5" s="1"/>
  <c r="EO152" i="10"/>
  <c r="AH241" i="5"/>
  <c r="AX1547" i="5"/>
  <c r="AL148" i="15" s="1"/>
  <c r="AH466" i="5"/>
  <c r="AI469" i="5" s="1"/>
  <c r="AH465" i="5"/>
  <c r="AB306" i="5"/>
  <c r="P24" i="15" s="1"/>
  <c r="AB287" i="5"/>
  <c r="AB289" i="5" s="1"/>
  <c r="V456" i="5"/>
  <c r="W459" i="5" s="1"/>
  <c r="V455" i="5"/>
  <c r="W458" i="5" s="1"/>
  <c r="S95" i="5"/>
  <c r="S118" i="5"/>
  <c r="S141" i="5"/>
  <c r="AH1540" i="5"/>
  <c r="AH591" i="5"/>
  <c r="AC1540" i="5"/>
  <c r="AC591" i="5"/>
  <c r="W1545" i="5"/>
  <c r="K83" i="15" s="1"/>
  <c r="W557" i="5"/>
  <c r="X141" i="5"/>
  <c r="X95" i="5"/>
  <c r="X118" i="5"/>
  <c r="E13" i="18"/>
  <c r="AA1544" i="5"/>
  <c r="AA593" i="5"/>
  <c r="AA292" i="5"/>
  <c r="AC296" i="5"/>
  <c r="AE300" i="5"/>
  <c r="AE318" i="5" s="1"/>
  <c r="AD298" i="5"/>
  <c r="O12" i="5"/>
  <c r="O152" i="4"/>
  <c r="D10" i="9" s="1"/>
  <c r="E37" i="13"/>
  <c r="E35" i="13" s="1"/>
  <c r="E34" i="13" s="1"/>
  <c r="P435" i="5"/>
  <c r="D207" i="15" s="1"/>
  <c r="P450" i="5"/>
  <c r="D185" i="15" s="1"/>
  <c r="ED153" i="10"/>
  <c r="C130" i="4"/>
  <c r="AL309" i="4"/>
  <c r="L130" i="4"/>
  <c r="L165" i="4" s="1"/>
  <c r="AV90" i="5" s="1"/>
  <c r="AV467" i="5" s="1"/>
  <c r="AV465" i="5" s="1"/>
  <c r="EM153" i="10"/>
  <c r="AU309" i="4"/>
  <c r="AV309" i="4"/>
  <c r="M130" i="4"/>
  <c r="M165" i="4" s="1"/>
  <c r="AW90" i="5" s="1"/>
  <c r="AW467" i="5" s="1"/>
  <c r="AW466" i="5" s="1"/>
  <c r="AX469" i="5" s="1"/>
  <c r="EN153" i="10"/>
  <c r="W456" i="5"/>
  <c r="X459" i="5" s="1"/>
  <c r="W455" i="5"/>
  <c r="X458" i="5" s="1"/>
  <c r="T372" i="5"/>
  <c r="U370" i="5"/>
  <c r="AG1544" i="5"/>
  <c r="AG593" i="5"/>
  <c r="AC1544" i="5"/>
  <c r="AC593" i="5"/>
  <c r="AB13" i="5"/>
  <c r="AG1540" i="5"/>
  <c r="AG591" i="5"/>
  <c r="AA1540" i="5"/>
  <c r="AA591" i="5"/>
  <c r="H86" i="4"/>
  <c r="D86" i="4"/>
  <c r="K86" i="4"/>
  <c r="E86" i="4"/>
  <c r="N86" i="4"/>
  <c r="J86" i="4"/>
  <c r="M86" i="4"/>
  <c r="L86" i="4"/>
  <c r="I86" i="4"/>
  <c r="G86" i="4"/>
  <c r="F86" i="4"/>
  <c r="C86" i="4"/>
  <c r="G97" i="4"/>
  <c r="M97" i="4"/>
  <c r="K97" i="4"/>
  <c r="E97" i="4"/>
  <c r="J97" i="4"/>
  <c r="F97" i="4"/>
  <c r="I97" i="4"/>
  <c r="N97" i="4"/>
  <c r="H97" i="4"/>
  <c r="L97" i="4"/>
  <c r="D97" i="4"/>
  <c r="C97" i="4"/>
  <c r="U66" i="5"/>
  <c r="U18" i="5"/>
  <c r="U42" i="5"/>
  <c r="F119" i="4"/>
  <c r="F154" i="4" s="1"/>
  <c r="AP12" i="5" s="1"/>
  <c r="EG152" i="10"/>
  <c r="AN297" i="4"/>
  <c r="E119" i="4"/>
  <c r="E154" i="4" s="1"/>
  <c r="AO12" i="5" s="1"/>
  <c r="EF152" i="10"/>
  <c r="C119" i="4"/>
  <c r="ED152" i="10"/>
  <c r="AW1547" i="5"/>
  <c r="AK148" i="15" s="1"/>
  <c r="AJ593" i="5"/>
  <c r="AJ1544" i="5"/>
  <c r="AD284" i="5"/>
  <c r="AC286" i="5"/>
  <c r="V468" i="5"/>
  <c r="V470" i="5" s="1"/>
  <c r="U470" i="5"/>
  <c r="AG13" i="5"/>
  <c r="AI591" i="5"/>
  <c r="AI1540" i="5"/>
  <c r="AL1544" i="5"/>
  <c r="AL593" i="5"/>
  <c r="C164" i="4"/>
  <c r="O129" i="4"/>
  <c r="AB465" i="5"/>
  <c r="AB466" i="5"/>
  <c r="AC469" i="5" s="1"/>
  <c r="AJ1540" i="5"/>
  <c r="AJ591" i="5"/>
  <c r="AD12" i="5"/>
  <c r="E10" i="9"/>
  <c r="Q420" i="5"/>
  <c r="G36" i="13"/>
  <c r="F15" i="17" s="1"/>
  <c r="F14" i="17" s="1"/>
  <c r="E49" i="18"/>
  <c r="X66" i="5"/>
  <c r="X18" i="5"/>
  <c r="X42" i="5"/>
  <c r="EE153" i="10"/>
  <c r="AM309" i="4"/>
  <c r="D130" i="4"/>
  <c r="D165" i="4" s="1"/>
  <c r="AN90" i="5" s="1"/>
  <c r="AN467" i="5" s="1"/>
  <c r="AN466" i="5" s="1"/>
  <c r="AO469" i="5" s="1"/>
  <c r="EO153" i="10"/>
  <c r="AW309" i="4"/>
  <c r="N130" i="4"/>
  <c r="N165" i="4" s="1"/>
  <c r="AX90" i="5" s="1"/>
  <c r="AX467" i="5" s="1"/>
  <c r="AX466" i="5" s="1"/>
  <c r="AY469" i="5" s="1"/>
  <c r="EJ153" i="10"/>
  <c r="AR309" i="4"/>
  <c r="I130" i="4"/>
  <c r="I165" i="4" s="1"/>
  <c r="AS90" i="5" s="1"/>
  <c r="AS467" i="5" s="1"/>
  <c r="AS465" i="5" s="1"/>
  <c r="AE372" i="5"/>
  <c r="AF370" i="5"/>
  <c r="P13" i="5"/>
  <c r="P457" i="5"/>
  <c r="V95" i="5"/>
  <c r="V141" i="5"/>
  <c r="V118" i="5"/>
  <c r="AD1544" i="5"/>
  <c r="AD593" i="5"/>
  <c r="AK91" i="5"/>
  <c r="F306" i="5"/>
  <c r="C125" i="5"/>
  <c r="C49" i="5"/>
  <c r="BA537" i="5"/>
  <c r="BA1547" i="5"/>
  <c r="AO148" i="15" s="1"/>
  <c r="BA579" i="5"/>
  <c r="BA502" i="5"/>
  <c r="BA558" i="5"/>
  <c r="Q878" i="5"/>
  <c r="P879" i="5"/>
  <c r="N33" i="5"/>
  <c r="N34" i="5" s="1"/>
  <c r="L29" i="5"/>
  <c r="K27" i="5"/>
  <c r="M31" i="5"/>
  <c r="M32" i="5" s="1"/>
  <c r="EK154" i="10"/>
  <c r="J138" i="4"/>
  <c r="J173" i="4" s="1"/>
  <c r="AT165" i="5" s="1"/>
  <c r="AS303" i="4"/>
  <c r="G138" i="4"/>
  <c r="G173" i="4" s="1"/>
  <c r="AQ165" i="5" s="1"/>
  <c r="EH154" i="10"/>
  <c r="AP303" i="4"/>
  <c r="L81" i="5"/>
  <c r="L82" i="5" s="1"/>
  <c r="I75" i="5"/>
  <c r="J77" i="5"/>
  <c r="J78" i="5" s="1"/>
  <c r="K79" i="5"/>
  <c r="K80" i="5" s="1"/>
  <c r="O1159" i="5"/>
  <c r="O1191" i="5"/>
  <c r="AP372" i="5"/>
  <c r="AQ370" i="5"/>
  <c r="AB592" i="5"/>
  <c r="AB1542" i="5"/>
  <c r="AA319" i="4"/>
  <c r="D128" i="13"/>
  <c r="P966" i="5"/>
  <c r="E151" i="5"/>
  <c r="BV594" i="5"/>
  <c r="BV1546" i="5"/>
  <c r="BK1546" i="5"/>
  <c r="BK594" i="5"/>
  <c r="R170" i="5"/>
  <c r="R216" i="5"/>
  <c r="R193" i="5"/>
  <c r="BN484" i="5"/>
  <c r="BN485" i="5"/>
  <c r="BO488" i="5" s="1"/>
  <c r="S578" i="5"/>
  <c r="R1140" i="5"/>
  <c r="R1141" i="5"/>
  <c r="R1123" i="5"/>
  <c r="R1138" i="5"/>
  <c r="R1137" i="5"/>
  <c r="R1143" i="5"/>
  <c r="R1131" i="5"/>
  <c r="R1142" i="5"/>
  <c r="D127" i="13"/>
  <c r="P965" i="5"/>
  <c r="O1368" i="5"/>
  <c r="BB370" i="5"/>
  <c r="BA372" i="5"/>
  <c r="AM403" i="5"/>
  <c r="EY161" i="10"/>
  <c r="L270" i="4"/>
  <c r="L285" i="4" s="1"/>
  <c r="BH331" i="5" s="1"/>
  <c r="K270" i="4"/>
  <c r="K285" i="4" s="1"/>
  <c r="BG331" i="5" s="1"/>
  <c r="EX161" i="10"/>
  <c r="BL594" i="5"/>
  <c r="BL1546" i="5"/>
  <c r="O1224" i="5"/>
  <c r="AH21" i="5"/>
  <c r="AH20" i="5"/>
  <c r="AH19" i="5"/>
  <c r="V8" i="15"/>
  <c r="AH23" i="5"/>
  <c r="P946" i="5"/>
  <c r="K128" i="5"/>
  <c r="K137" i="5" s="1"/>
  <c r="K136" i="5"/>
  <c r="AH1542" i="5"/>
  <c r="AH592" i="5"/>
  <c r="AG319" i="4"/>
  <c r="X64" i="8"/>
  <c r="X1556" i="5"/>
  <c r="DO144" i="10"/>
  <c r="BE1547" i="5"/>
  <c r="AS148" i="15" s="1"/>
  <c r="BE537" i="5"/>
  <c r="BE502" i="5"/>
  <c r="P1101" i="5"/>
  <c r="Q1100" i="5"/>
  <c r="P948" i="5"/>
  <c r="Q966" i="5" s="1"/>
  <c r="E46" i="14" s="1"/>
  <c r="FE161" i="10"/>
  <c r="F271" i="4"/>
  <c r="F286" i="4" s="1"/>
  <c r="BN331" i="5" s="1"/>
  <c r="FB161" i="10"/>
  <c r="C271" i="4"/>
  <c r="Q474" i="5"/>
  <c r="Q475" i="5"/>
  <c r="R478" i="5" s="1"/>
  <c r="H275" i="5"/>
  <c r="P1193" i="5"/>
  <c r="N151" i="5"/>
  <c r="M84" i="5"/>
  <c r="M76" i="5"/>
  <c r="M85" i="5" s="1"/>
  <c r="E105" i="5"/>
  <c r="D52" i="5"/>
  <c r="G76" i="5"/>
  <c r="C172" i="4"/>
  <c r="O137" i="4"/>
  <c r="DV168" i="10"/>
  <c r="S82" i="15" s="1"/>
  <c r="DV167" i="10"/>
  <c r="S116" i="15" s="1"/>
  <c r="DV166" i="10"/>
  <c r="S51" i="15" s="1"/>
  <c r="DW171" i="10"/>
  <c r="T61" i="14" s="1"/>
  <c r="DV169" i="10"/>
  <c r="S149" i="15" s="1"/>
  <c r="AJ476" i="5"/>
  <c r="AJ1551" i="5"/>
  <c r="AJ166" i="5"/>
  <c r="Q848" i="5"/>
  <c r="Q1172" i="5"/>
  <c r="Q1171" i="5"/>
  <c r="Q1176" i="5"/>
  <c r="Q1175" i="5"/>
  <c r="Q1190" i="5"/>
  <c r="Q1174" i="5"/>
  <c r="Q1177" i="5"/>
  <c r="Q1157" i="5"/>
  <c r="Q1165" i="5"/>
  <c r="O940" i="5"/>
  <c r="AO336" i="5"/>
  <c r="AS344" i="5"/>
  <c r="AS361" i="5" s="1"/>
  <c r="AP338" i="5"/>
  <c r="AQ340" i="5"/>
  <c r="AO349" i="5"/>
  <c r="AC27" i="15" s="1"/>
  <c r="AR342" i="5"/>
  <c r="AZ241" i="5"/>
  <c r="AO241" i="5"/>
  <c r="P476" i="5"/>
  <c r="P166" i="5"/>
  <c r="P1551" i="5"/>
  <c r="BG487" i="5"/>
  <c r="BG489" i="5" s="1"/>
  <c r="BF489" i="5"/>
  <c r="F138" i="4"/>
  <c r="F173" i="4" s="1"/>
  <c r="AP165" i="5" s="1"/>
  <c r="AO303" i="4"/>
  <c r="EG154" i="10"/>
  <c r="M138" i="4"/>
  <c r="M173" i="4" s="1"/>
  <c r="AW165" i="5" s="1"/>
  <c r="AV303" i="4"/>
  <c r="EN154" i="10"/>
  <c r="I138" i="4"/>
  <c r="I173" i="4" s="1"/>
  <c r="AS165" i="5" s="1"/>
  <c r="AR303" i="4"/>
  <c r="EJ154" i="10"/>
  <c r="E75" i="5"/>
  <c r="G79" i="5"/>
  <c r="G80" i="5" s="1"/>
  <c r="F77" i="5"/>
  <c r="F78" i="5" s="1"/>
  <c r="H81" i="5"/>
  <c r="H82" i="5" s="1"/>
  <c r="T287" i="5"/>
  <c r="T289" i="5" s="1"/>
  <c r="T305" i="5"/>
  <c r="BM1546" i="5"/>
  <c r="BM594" i="5"/>
  <c r="BS1546" i="5"/>
  <c r="BS594" i="5"/>
  <c r="AS487" i="5"/>
  <c r="AR489" i="5"/>
  <c r="O1164" i="5"/>
  <c r="O1193" i="5"/>
  <c r="AE339" i="5"/>
  <c r="AE358" i="5"/>
  <c r="O941" i="5"/>
  <c r="L136" i="5"/>
  <c r="L128" i="5"/>
  <c r="L137" i="5" s="1"/>
  <c r="AV288" i="5"/>
  <c r="C291" i="4"/>
  <c r="O276" i="4"/>
  <c r="DN173" i="10"/>
  <c r="O765" i="5"/>
  <c r="AC476" i="5"/>
  <c r="AC1551" i="5"/>
  <c r="AC166" i="5"/>
  <c r="AR296" i="5"/>
  <c r="AQ294" i="5"/>
  <c r="AT300" i="5"/>
  <c r="AT318" i="5" s="1"/>
  <c r="AP292" i="5"/>
  <c r="AP305" i="5"/>
  <c r="AS298" i="5"/>
  <c r="V193" i="5"/>
  <c r="V216" i="5"/>
  <c r="V170" i="5"/>
  <c r="AC366" i="5"/>
  <c r="AC365" i="5"/>
  <c r="O105" i="4"/>
  <c r="I27" i="3"/>
  <c r="G287" i="5"/>
  <c r="G289" i="5" s="1"/>
  <c r="G305" i="5"/>
  <c r="BT1546" i="5"/>
  <c r="BT594" i="5"/>
  <c r="BU485" i="5"/>
  <c r="BV488" i="5" s="1"/>
  <c r="BU484" i="5"/>
  <c r="P1132" i="5"/>
  <c r="T475" i="5"/>
  <c r="U478" i="5" s="1"/>
  <c r="T474" i="5"/>
  <c r="AP381" i="5"/>
  <c r="AP399" i="5"/>
  <c r="Q9" i="15"/>
  <c r="O905" i="5"/>
  <c r="E52" i="5"/>
  <c r="P1360" i="5"/>
  <c r="AD148" i="15"/>
  <c r="F246" i="5"/>
  <c r="F245" i="5"/>
  <c r="W170" i="5"/>
  <c r="W193" i="5"/>
  <c r="W216" i="5"/>
  <c r="U216" i="5"/>
  <c r="U193" i="5"/>
  <c r="U170" i="5"/>
  <c r="T501" i="5"/>
  <c r="T536" i="5"/>
  <c r="T1545" i="5"/>
  <c r="H83" i="15" s="1"/>
  <c r="T578" i="5"/>
  <c r="T557" i="5"/>
  <c r="AF1542" i="5"/>
  <c r="AF592" i="5"/>
  <c r="AE319" i="4"/>
  <c r="AK592" i="5"/>
  <c r="AK1542" i="5"/>
  <c r="AJ319" i="4"/>
  <c r="R1165" i="5"/>
  <c r="R1171" i="5"/>
  <c r="R1190" i="5"/>
  <c r="R1174" i="5"/>
  <c r="R1157" i="5"/>
  <c r="R1172" i="5"/>
  <c r="R1176" i="5"/>
  <c r="R1177" i="5"/>
  <c r="R1175" i="5"/>
  <c r="R1356" i="5"/>
  <c r="R1357" i="5"/>
  <c r="R900" i="5"/>
  <c r="X216" i="5"/>
  <c r="X193" i="5"/>
  <c r="X170" i="5"/>
  <c r="D136" i="13"/>
  <c r="P1390" i="5"/>
  <c r="P1359" i="5"/>
  <c r="AP336" i="5"/>
  <c r="AQ338" i="5"/>
  <c r="AR340" i="5"/>
  <c r="AS342" i="5"/>
  <c r="AT344" i="5"/>
  <c r="AT361" i="5" s="1"/>
  <c r="AP349" i="5"/>
  <c r="AD27" i="15" s="1"/>
  <c r="AQ288" i="5"/>
  <c r="BC382" i="5"/>
  <c r="BB380" i="5"/>
  <c r="AZ376" i="5"/>
  <c r="AZ389" i="5"/>
  <c r="AN28" i="15" s="1"/>
  <c r="BD384" i="5"/>
  <c r="BD401" i="5" s="1"/>
  <c r="BA378" i="5"/>
  <c r="AM391" i="5"/>
  <c r="BM370" i="5"/>
  <c r="BL372" i="5"/>
  <c r="N270" i="4"/>
  <c r="N285" i="4" s="1"/>
  <c r="BJ331" i="5" s="1"/>
  <c r="FA161" i="10"/>
  <c r="F270" i="4"/>
  <c r="F285" i="4" s="1"/>
  <c r="BB331" i="5" s="1"/>
  <c r="ES161" i="10"/>
  <c r="ER161" i="10"/>
  <c r="E270" i="4"/>
  <c r="E285" i="4" s="1"/>
  <c r="BA331" i="5" s="1"/>
  <c r="S216" i="5"/>
  <c r="S170" i="5"/>
  <c r="S193" i="5"/>
  <c r="BQ594" i="5"/>
  <c r="BQ1546" i="5"/>
  <c r="O1125" i="5"/>
  <c r="C38" i="6"/>
  <c r="N1579" i="5"/>
  <c r="BH284" i="5"/>
  <c r="BG286" i="5"/>
  <c r="AH44" i="5"/>
  <c r="AH43" i="5"/>
  <c r="AH47" i="5"/>
  <c r="V9" i="15"/>
  <c r="AH45" i="5"/>
  <c r="P848" i="5"/>
  <c r="P844" i="5"/>
  <c r="BC306" i="5"/>
  <c r="AQ24" i="15" s="1"/>
  <c r="BC287" i="5"/>
  <c r="BC289" i="5" s="1"/>
  <c r="BA306" i="5"/>
  <c r="AO24" i="15" s="1"/>
  <c r="BA287" i="5"/>
  <c r="BA289" i="5" s="1"/>
  <c r="I241" i="5"/>
  <c r="H243" i="5"/>
  <c r="AH476" i="5"/>
  <c r="AH1551" i="5"/>
  <c r="AH166" i="5"/>
  <c r="Y474" i="5"/>
  <c r="Y475" i="5"/>
  <c r="Z478" i="5" s="1"/>
  <c r="I136" i="5"/>
  <c r="I128" i="5"/>
  <c r="I137" i="5" s="1"/>
  <c r="AT288" i="5"/>
  <c r="G105" i="5"/>
  <c r="DM144" i="10"/>
  <c r="V1556" i="5"/>
  <c r="V64" i="8"/>
  <c r="P942" i="5"/>
  <c r="P915" i="5"/>
  <c r="FM161" i="10"/>
  <c r="N271" i="4"/>
  <c r="N286" i="4" s="1"/>
  <c r="BV331" i="5" s="1"/>
  <c r="J271" i="4"/>
  <c r="J286" i="4" s="1"/>
  <c r="BR331" i="5" s="1"/>
  <c r="FI161" i="10"/>
  <c r="FF161" i="10"/>
  <c r="G271" i="4"/>
  <c r="G286" i="4" s="1"/>
  <c r="BO331" i="5" s="1"/>
  <c r="S1556" i="5"/>
  <c r="DJ144" i="10"/>
  <c r="S64" i="8"/>
  <c r="AV466" i="5"/>
  <c r="AW469" i="5" s="1"/>
  <c r="S288" i="5"/>
  <c r="S306" i="5" s="1"/>
  <c r="G24" i="15" s="1"/>
  <c r="BP1546" i="5"/>
  <c r="BP594" i="5"/>
  <c r="P1168" i="5"/>
  <c r="Q1167" i="5"/>
  <c r="D250" i="5"/>
  <c r="D271" i="5"/>
  <c r="D259" i="5"/>
  <c r="AI344" i="5"/>
  <c r="AI361" i="5" s="1"/>
  <c r="AF338" i="5"/>
  <c r="AH342" i="5"/>
  <c r="AG340" i="5"/>
  <c r="AE349" i="5"/>
  <c r="S27" i="15" s="1"/>
  <c r="AE336" i="5"/>
  <c r="P1191" i="5"/>
  <c r="G28" i="5"/>
  <c r="G36" i="5"/>
  <c r="D28" i="5"/>
  <c r="L105" i="5"/>
  <c r="L78" i="5"/>
  <c r="N76" i="5"/>
  <c r="N85" i="5" s="1"/>
  <c r="N113" i="5"/>
  <c r="N105" i="5"/>
  <c r="N114" i="5" s="1"/>
  <c r="M105" i="5"/>
  <c r="M114" i="5" s="1"/>
  <c r="M113" i="5"/>
  <c r="E128" i="5"/>
  <c r="F105" i="5"/>
  <c r="AR298" i="5"/>
  <c r="AM285" i="5"/>
  <c r="AM286" i="5" s="1"/>
  <c r="O239" i="4"/>
  <c r="H15" i="9" s="1"/>
  <c r="EO154" i="10"/>
  <c r="N138" i="4"/>
  <c r="N173" i="4" s="1"/>
  <c r="AX165" i="5" s="1"/>
  <c r="AW303" i="4"/>
  <c r="AG360" i="5"/>
  <c r="AG343" i="5"/>
  <c r="AI1542" i="5"/>
  <c r="AI592" i="5"/>
  <c r="AH319" i="4"/>
  <c r="Q1141" i="5"/>
  <c r="Q1143" i="5"/>
  <c r="Q1123" i="5"/>
  <c r="Q1138" i="5"/>
  <c r="Q1131" i="5"/>
  <c r="Q1137" i="5"/>
  <c r="Q1140" i="5"/>
  <c r="Q1142" i="5"/>
  <c r="Q1133" i="5"/>
  <c r="P1134" i="5"/>
  <c r="BQ89" i="5"/>
  <c r="BN89" i="5"/>
  <c r="BR89" i="5"/>
  <c r="BV89" i="5"/>
  <c r="BS89" i="5"/>
  <c r="BP89" i="5"/>
  <c r="BT89" i="5"/>
  <c r="BM89" i="5"/>
  <c r="BU89" i="5"/>
  <c r="K27" i="9"/>
  <c r="L27" i="9" s="1"/>
  <c r="BK89" i="5"/>
  <c r="BO89" i="5"/>
  <c r="BL89" i="5"/>
  <c r="AL476" i="5"/>
  <c r="AL166" i="5"/>
  <c r="Z1556" i="5"/>
  <c r="Z64" i="8"/>
  <c r="DQ144" i="10"/>
  <c r="AQ383" i="5"/>
  <c r="AQ400" i="5"/>
  <c r="AF476" i="5"/>
  <c r="AF1551" i="5"/>
  <c r="AF166" i="5"/>
  <c r="AK476" i="5"/>
  <c r="AK1551" i="5"/>
  <c r="AK166" i="5"/>
  <c r="T800" i="5"/>
  <c r="S861" i="5"/>
  <c r="S1083" i="5"/>
  <c r="S1233" i="5"/>
  <c r="S829" i="5"/>
  <c r="S833" i="5" s="1"/>
  <c r="S1116" i="5"/>
  <c r="S1121" i="5" s="1"/>
  <c r="C88" i="9"/>
  <c r="S1351" i="5"/>
  <c r="S895" i="5"/>
  <c r="S900" i="5" s="1"/>
  <c r="S1150" i="5"/>
  <c r="S977" i="5"/>
  <c r="AO465" i="5"/>
  <c r="AO466" i="5"/>
  <c r="AP469" i="5" s="1"/>
  <c r="I270" i="4"/>
  <c r="I285" i="4" s="1"/>
  <c r="BE331" i="5" s="1"/>
  <c r="EV161" i="10"/>
  <c r="BQ484" i="5"/>
  <c r="BQ485" i="5"/>
  <c r="BR488" i="5" s="1"/>
  <c r="O1130" i="5"/>
  <c r="D76" i="5"/>
  <c r="G244" i="5"/>
  <c r="G262" i="5"/>
  <c r="AO338" i="5"/>
  <c r="AP340" i="5"/>
  <c r="AN349" i="5"/>
  <c r="AB27" i="15" s="1"/>
  <c r="AB26" i="15" s="1"/>
  <c r="AR344" i="5"/>
  <c r="AR361" i="5" s="1"/>
  <c r="AQ342" i="5"/>
  <c r="AN336" i="5"/>
  <c r="P913" i="5"/>
  <c r="Q912" i="5"/>
  <c r="FG161" i="10"/>
  <c r="H271" i="4"/>
  <c r="H286" i="4" s="1"/>
  <c r="BP331" i="5" s="1"/>
  <c r="AR306" i="5"/>
  <c r="AF24" i="15" s="1"/>
  <c r="G15" i="16" s="1"/>
  <c r="AR287" i="5"/>
  <c r="AR289" i="5" s="1"/>
  <c r="K52" i="5"/>
  <c r="K61" i="5" s="1"/>
  <c r="J151" i="5"/>
  <c r="G128" i="5"/>
  <c r="H28" i="5"/>
  <c r="H37" i="5" s="1"/>
  <c r="H36" i="5"/>
  <c r="AS330" i="5"/>
  <c r="BD537" i="5"/>
  <c r="BD579" i="5"/>
  <c r="BD1547" i="5"/>
  <c r="AR148" i="15" s="1"/>
  <c r="BD558" i="5"/>
  <c r="BD502" i="5"/>
  <c r="W64" i="8"/>
  <c r="DN144" i="10"/>
  <c r="W1556" i="5"/>
  <c r="AA1542" i="5"/>
  <c r="AA592" i="5"/>
  <c r="Z319" i="4"/>
  <c r="AE476" i="5"/>
  <c r="AE1551" i="5"/>
  <c r="AE166" i="5"/>
  <c r="P877" i="5"/>
  <c r="F251" i="5"/>
  <c r="E249" i="5"/>
  <c r="I257" i="5"/>
  <c r="I275" i="5" s="1"/>
  <c r="H255" i="5"/>
  <c r="G253" i="5"/>
  <c r="E263" i="5"/>
  <c r="I330" i="5"/>
  <c r="H332" i="5"/>
  <c r="H349" i="5" s="1"/>
  <c r="M150" i="5"/>
  <c r="P156" i="5"/>
  <c r="P157" i="5" s="1"/>
  <c r="O154" i="5"/>
  <c r="O155" i="5" s="1"/>
  <c r="N152" i="5"/>
  <c r="N153" i="5" s="1"/>
  <c r="L138" i="4"/>
  <c r="L173" i="4" s="1"/>
  <c r="AV165" i="5" s="1"/>
  <c r="AU303" i="4"/>
  <c r="EM154" i="10"/>
  <c r="EI154" i="10"/>
  <c r="AQ303" i="4"/>
  <c r="H138" i="4"/>
  <c r="H173" i="4" s="1"/>
  <c r="D138" i="4"/>
  <c r="D173" i="4" s="1"/>
  <c r="AN165" i="5" s="1"/>
  <c r="EE154" i="10"/>
  <c r="AM303" i="4"/>
  <c r="U286" i="5"/>
  <c r="V284" i="5"/>
  <c r="BS484" i="5"/>
  <c r="BS485" i="5"/>
  <c r="BT488" i="5" s="1"/>
  <c r="AS488" i="5"/>
  <c r="O1196" i="5"/>
  <c r="Z170" i="5"/>
  <c r="Z216" i="5"/>
  <c r="Z193" i="5"/>
  <c r="AD357" i="5"/>
  <c r="AD337" i="5"/>
  <c r="AD347" i="5" s="1"/>
  <c r="AD353" i="5" s="1"/>
  <c r="AD346" i="5"/>
  <c r="BB306" i="5"/>
  <c r="AP24" i="15" s="1"/>
  <c r="BB287" i="5"/>
  <c r="BB289" i="5" s="1"/>
  <c r="O165" i="5"/>
  <c r="O171" i="4"/>
  <c r="D12" i="9" s="1"/>
  <c r="Q1357" i="5"/>
  <c r="Q1356" i="5"/>
  <c r="O957" i="5"/>
  <c r="BV484" i="5"/>
  <c r="BV485" i="5"/>
  <c r="I21" i="3"/>
  <c r="H14" i="3"/>
  <c r="I13" i="3"/>
  <c r="AQ579" i="5"/>
  <c r="AQ537" i="5"/>
  <c r="AQ1547" i="5"/>
  <c r="AE148" i="15" s="1"/>
  <c r="AQ502" i="5"/>
  <c r="AQ558" i="5"/>
  <c r="E12" i="9"/>
  <c r="AD165" i="5"/>
  <c r="AL1542" i="5"/>
  <c r="AL592" i="5"/>
  <c r="AK319" i="4"/>
  <c r="O944" i="5"/>
  <c r="O875" i="5"/>
  <c r="O938" i="5"/>
  <c r="Y1556" i="5"/>
  <c r="DP144" i="10"/>
  <c r="Y64" i="8"/>
  <c r="BK241" i="5"/>
  <c r="K30" i="9"/>
  <c r="L30" i="9" s="1"/>
  <c r="AB365" i="5"/>
  <c r="AB366" i="5"/>
  <c r="R475" i="5"/>
  <c r="S478" i="5" s="1"/>
  <c r="R474" i="5"/>
  <c r="M104" i="4"/>
  <c r="I104" i="4"/>
  <c r="N104" i="4"/>
  <c r="L104" i="4"/>
  <c r="J104" i="4"/>
  <c r="C104" i="4"/>
  <c r="G104" i="4"/>
  <c r="E104" i="4"/>
  <c r="F104" i="4"/>
  <c r="D104" i="4"/>
  <c r="K104" i="4"/>
  <c r="H104" i="4"/>
  <c r="H286" i="5"/>
  <c r="I284" i="5"/>
  <c r="BN1546" i="5"/>
  <c r="BN594" i="5"/>
  <c r="AO379" i="5"/>
  <c r="AO398" i="5"/>
  <c r="AC23" i="5"/>
  <c r="Q8" i="15"/>
  <c r="AC20" i="5"/>
  <c r="AC21" i="5"/>
  <c r="AC19" i="5"/>
  <c r="AZ306" i="5"/>
  <c r="AN24" i="15" s="1"/>
  <c r="AZ287" i="5"/>
  <c r="AZ289" i="5" s="1"/>
  <c r="AW288" i="5"/>
  <c r="P1365" i="5"/>
  <c r="Q1387" i="5" s="1"/>
  <c r="E51" i="14" s="1"/>
  <c r="P1368" i="5"/>
  <c r="Q1388" i="5" s="1"/>
  <c r="E52" i="14" s="1"/>
  <c r="U474" i="5"/>
  <c r="U475" i="5"/>
  <c r="V478" i="5" s="1"/>
  <c r="AG1542" i="5"/>
  <c r="AG592" i="5"/>
  <c r="AF319" i="4"/>
  <c r="Q1106" i="5"/>
  <c r="R885" i="5"/>
  <c r="R876" i="5"/>
  <c r="R886" i="5"/>
  <c r="R883" i="5"/>
  <c r="R868" i="5"/>
  <c r="R888" i="5"/>
  <c r="R887" i="5"/>
  <c r="R882" i="5"/>
  <c r="R881" i="5" s="1"/>
  <c r="P1384" i="5"/>
  <c r="O1384" i="5"/>
  <c r="O1097" i="5"/>
  <c r="P1099" i="5"/>
  <c r="Q1099" i="5" s="1"/>
  <c r="AS288" i="5"/>
  <c r="EZ161" i="10"/>
  <c r="M270" i="4"/>
  <c r="M285" i="4" s="1"/>
  <c r="BI331" i="5" s="1"/>
  <c r="EQ161" i="10"/>
  <c r="D270" i="4"/>
  <c r="D285" i="4" s="1"/>
  <c r="AZ331" i="5" s="1"/>
  <c r="AZ332" i="5" s="1"/>
  <c r="ET161" i="10"/>
  <c r="G270" i="4"/>
  <c r="G285" i="4" s="1"/>
  <c r="BC331" i="5" s="1"/>
  <c r="S474" i="5"/>
  <c r="S475" i="5"/>
  <c r="T478" i="5" s="1"/>
  <c r="P1222" i="5"/>
  <c r="T1556" i="5"/>
  <c r="T64" i="8"/>
  <c r="DK144" i="10"/>
  <c r="AH69" i="5"/>
  <c r="AH67" i="5"/>
  <c r="AH71" i="5"/>
  <c r="AH68" i="5"/>
  <c r="V10" i="15"/>
  <c r="Q845" i="5"/>
  <c r="P846" i="5"/>
  <c r="P945" i="5"/>
  <c r="P851" i="5"/>
  <c r="P417" i="5"/>
  <c r="C31" i="16"/>
  <c r="F31" i="13"/>
  <c r="O59" i="6"/>
  <c r="E17" i="12"/>
  <c r="E131" i="13"/>
  <c r="AR331" i="5"/>
  <c r="AR332" i="5" s="1"/>
  <c r="G17" i="9"/>
  <c r="AB353" i="5"/>
  <c r="C30" i="12"/>
  <c r="O24" i="6"/>
  <c r="DG144" i="10"/>
  <c r="P64" i="8"/>
  <c r="P943" i="5"/>
  <c r="P947" i="5"/>
  <c r="Q965" i="5" s="1"/>
  <c r="E45" i="14" s="1"/>
  <c r="FD161" i="10"/>
  <c r="E271" i="4"/>
  <c r="E286" i="4" s="1"/>
  <c r="BM331" i="5" s="1"/>
  <c r="FL161" i="10"/>
  <c r="M271" i="4"/>
  <c r="M286" i="4" s="1"/>
  <c r="BU331" i="5" s="1"/>
  <c r="FK161" i="10"/>
  <c r="L271" i="4"/>
  <c r="L286" i="4" s="1"/>
  <c r="BP484" i="5"/>
  <c r="BP485" i="5"/>
  <c r="BQ488" i="5" s="1"/>
  <c r="O1195" i="5"/>
  <c r="E252" i="5"/>
  <c r="E272" i="5"/>
  <c r="F273" i="5"/>
  <c r="F254" i="5"/>
  <c r="AF332" i="5"/>
  <c r="AG330" i="5"/>
  <c r="F28" i="5"/>
  <c r="F52" i="5"/>
  <c r="H105" i="5"/>
  <c r="H114" i="5" s="1"/>
  <c r="H113" i="5"/>
  <c r="J52" i="5"/>
  <c r="H60" i="5"/>
  <c r="J105" i="5"/>
  <c r="J114" i="5" s="1"/>
  <c r="L151" i="5"/>
  <c r="L160" i="5" s="1"/>
  <c r="L159" i="5"/>
  <c r="G151" i="5"/>
  <c r="N136" i="5"/>
  <c r="N128" i="5"/>
  <c r="N137" i="5" s="1"/>
  <c r="M52" i="5"/>
  <c r="M61" i="5" s="1"/>
  <c r="J76" i="5"/>
  <c r="AE1542" i="5"/>
  <c r="AE592" i="5"/>
  <c r="AD319" i="4"/>
  <c r="Q851" i="5"/>
  <c r="D123" i="13"/>
  <c r="G152" i="5"/>
  <c r="G153" i="5" s="1"/>
  <c r="H154" i="5"/>
  <c r="H155" i="5" s="1"/>
  <c r="I156" i="5"/>
  <c r="I157" i="5" s="1"/>
  <c r="F150" i="5"/>
  <c r="AX298" i="5"/>
  <c r="AY300" i="5"/>
  <c r="AY318" i="5" s="1"/>
  <c r="AV294" i="5"/>
  <c r="AU305" i="5"/>
  <c r="AW296" i="5"/>
  <c r="AU292" i="5"/>
  <c r="K28" i="9"/>
  <c r="L28" i="9" s="1"/>
  <c r="BP164" i="5"/>
  <c r="BQ164" i="5"/>
  <c r="BL164" i="5"/>
  <c r="BV164" i="5"/>
  <c r="BM164" i="5"/>
  <c r="BO164" i="5"/>
  <c r="BS164" i="5"/>
  <c r="BR164" i="5"/>
  <c r="BK164" i="5"/>
  <c r="BU164" i="5"/>
  <c r="BN164" i="5"/>
  <c r="BT164" i="5"/>
  <c r="BI502" i="5"/>
  <c r="BI1547" i="5"/>
  <c r="AW148" i="15" s="1"/>
  <c r="BR1546" i="5"/>
  <c r="BR594" i="5"/>
  <c r="Z475" i="5"/>
  <c r="AA478" i="5" s="1"/>
  <c r="Z474" i="5"/>
  <c r="BE306" i="5"/>
  <c r="AS24" i="15" s="1"/>
  <c r="BE287" i="5"/>
  <c r="BE289" i="5" s="1"/>
  <c r="Q883" i="5"/>
  <c r="Q943" i="5" s="1"/>
  <c r="Q887" i="5"/>
  <c r="Q947" i="5" s="1"/>
  <c r="Q882" i="5"/>
  <c r="Q942" i="5" s="1"/>
  <c r="Q868" i="5"/>
  <c r="Q888" i="5"/>
  <c r="Q948" i="5" s="1"/>
  <c r="R966" i="5" s="1"/>
  <c r="Q885" i="5"/>
  <c r="Q945" i="5" s="1"/>
  <c r="Q886" i="5"/>
  <c r="Q876" i="5"/>
  <c r="D119" i="13"/>
  <c r="O219" i="4"/>
  <c r="C241" i="4"/>
  <c r="AY486" i="5"/>
  <c r="AY372" i="5"/>
  <c r="AS466" i="5"/>
  <c r="AT469" i="5" s="1"/>
  <c r="I370" i="5"/>
  <c r="H372" i="5"/>
  <c r="C284" i="4"/>
  <c r="O269" i="4"/>
  <c r="BC502" i="5"/>
  <c r="BC537" i="5"/>
  <c r="BC558" i="5"/>
  <c r="BC579" i="5"/>
  <c r="BC1547" i="5"/>
  <c r="AQ148" i="15" s="1"/>
  <c r="BU1546" i="5"/>
  <c r="BU594" i="5"/>
  <c r="M54" i="6"/>
  <c r="N56" i="6"/>
  <c r="O56" i="6" s="1"/>
  <c r="S241" i="5"/>
  <c r="R243" i="5"/>
  <c r="O1365" i="5"/>
  <c r="Q455" i="5"/>
  <c r="Q456" i="5"/>
  <c r="F289" i="5"/>
  <c r="BO1546" i="5"/>
  <c r="BO594" i="5"/>
  <c r="BB558" i="5"/>
  <c r="BB1547" i="5"/>
  <c r="AP148" i="15" s="1"/>
  <c r="BB537" i="5"/>
  <c r="BB579" i="5"/>
  <c r="BB502" i="5"/>
  <c r="D32" i="13"/>
  <c r="O432" i="5"/>
  <c r="O447" i="5"/>
  <c r="AR338" i="5"/>
  <c r="AT342" i="5"/>
  <c r="AU344" i="5"/>
  <c r="AU361" i="5" s="1"/>
  <c r="AQ336" i="5"/>
  <c r="AQ349" i="5"/>
  <c r="AE27" i="15" s="1"/>
  <c r="AS340" i="5"/>
  <c r="BJ1547" i="5"/>
  <c r="AX148" i="15" s="1"/>
  <c r="BJ502" i="5"/>
  <c r="AJ1542" i="5"/>
  <c r="AJ592" i="5"/>
  <c r="AI319" i="4"/>
  <c r="Q836" i="5"/>
  <c r="Q841" i="5"/>
  <c r="Q915" i="5"/>
  <c r="Q908" i="5"/>
  <c r="Q903" i="5"/>
  <c r="J285" i="5"/>
  <c r="I1551" i="5"/>
  <c r="P16" i="14"/>
  <c r="G349" i="5"/>
  <c r="O1199" i="5"/>
  <c r="DI173" i="10"/>
  <c r="EF154" i="10"/>
  <c r="E138" i="4"/>
  <c r="E173" i="4" s="1"/>
  <c r="AO165" i="5" s="1"/>
  <c r="AN303" i="4"/>
  <c r="K138" i="4"/>
  <c r="K173" i="4" s="1"/>
  <c r="AU165" i="5" s="1"/>
  <c r="EL154" i="10"/>
  <c r="AT303" i="4"/>
  <c r="ED154" i="10"/>
  <c r="C138" i="4"/>
  <c r="AL303" i="4"/>
  <c r="BH1547" i="5"/>
  <c r="AV148" i="15" s="1"/>
  <c r="BH502" i="5"/>
  <c r="BM485" i="5"/>
  <c r="BN488" i="5" s="1"/>
  <c r="BM484" i="5"/>
  <c r="BR484" i="5"/>
  <c r="BR485" i="5"/>
  <c r="BS488" i="5" s="1"/>
  <c r="P1166" i="5"/>
  <c r="Q1166" i="5" s="1"/>
  <c r="AO389" i="5"/>
  <c r="AC28" i="15" s="1"/>
  <c r="AQ380" i="5"/>
  <c r="AP378" i="5"/>
  <c r="AO376" i="5"/>
  <c r="AS384" i="5"/>
  <c r="AR382" i="5"/>
  <c r="R26" i="15"/>
  <c r="E17" i="16"/>
  <c r="AF359" i="5"/>
  <c r="AF341" i="5"/>
  <c r="U1556" i="5"/>
  <c r="DL144" i="10"/>
  <c r="U64" i="8"/>
  <c r="AI476" i="5"/>
  <c r="AI166" i="5"/>
  <c r="AB476" i="5"/>
  <c r="AB166" i="5"/>
  <c r="AX465" i="5"/>
  <c r="BE89" i="5"/>
  <c r="BI89" i="5"/>
  <c r="BD89" i="5"/>
  <c r="BB89" i="5"/>
  <c r="BJ89" i="5"/>
  <c r="I27" i="9"/>
  <c r="J27" i="9" s="1"/>
  <c r="BG89" i="5"/>
  <c r="BH89" i="5"/>
  <c r="BF89" i="5"/>
  <c r="BC89" i="5"/>
  <c r="BA89" i="5"/>
  <c r="AY89" i="5"/>
  <c r="AZ89" i="5"/>
  <c r="C240" i="4"/>
  <c r="O218" i="4"/>
  <c r="D39" i="15"/>
  <c r="P768" i="5"/>
  <c r="Q772" i="5" s="1"/>
  <c r="Q773" i="5" s="1"/>
  <c r="E26" i="14" s="1"/>
  <c r="R761" i="5"/>
  <c r="Q767" i="5"/>
  <c r="Q765" i="5"/>
  <c r="E103" i="15" s="1"/>
  <c r="Q766" i="5"/>
  <c r="E71" i="15" s="1"/>
  <c r="Q764" i="5"/>
  <c r="BD11" i="5"/>
  <c r="AY11" i="5"/>
  <c r="BB11" i="5"/>
  <c r="BJ11" i="5"/>
  <c r="BC11" i="5"/>
  <c r="BG11" i="5"/>
  <c r="BH11" i="5"/>
  <c r="BA11" i="5"/>
  <c r="BE11" i="5"/>
  <c r="BI11" i="5"/>
  <c r="BF11" i="5"/>
  <c r="I26" i="9"/>
  <c r="J26" i="9" s="1"/>
  <c r="AZ11" i="5"/>
  <c r="I14" i="3"/>
  <c r="AD592" i="5"/>
  <c r="AD595" i="5" s="1"/>
  <c r="AD1542" i="5"/>
  <c r="AC319" i="4"/>
  <c r="AC592" i="5"/>
  <c r="AC1542" i="5"/>
  <c r="AB319" i="4"/>
  <c r="O870" i="5"/>
  <c r="O936" i="5"/>
  <c r="V475" i="5"/>
  <c r="W478" i="5" s="1"/>
  <c r="V474" i="5"/>
  <c r="BB300" i="5"/>
  <c r="BB318" i="5" s="1"/>
  <c r="AZ296" i="5"/>
  <c r="AX305" i="5"/>
  <c r="AY294" i="5"/>
  <c r="BA298" i="5"/>
  <c r="AX292" i="5"/>
  <c r="K18" i="9"/>
  <c r="BT371" i="5"/>
  <c r="BT486" i="5" s="1"/>
  <c r="P1221" i="5"/>
  <c r="T193" i="5"/>
  <c r="T170" i="5"/>
  <c r="T216" i="5"/>
  <c r="AN377" i="5"/>
  <c r="AN387" i="5" s="1"/>
  <c r="AN393" i="5" s="1"/>
  <c r="AN397" i="5"/>
  <c r="AN403" i="5" s="1"/>
  <c r="AB17" i="14" s="1"/>
  <c r="AN386" i="5"/>
  <c r="AN391" i="5" s="1"/>
  <c r="Q10" i="15"/>
  <c r="BD306" i="5"/>
  <c r="AR24" i="15" s="1"/>
  <c r="BD287" i="5"/>
  <c r="BD289" i="5" s="1"/>
  <c r="Q262" i="5"/>
  <c r="E23" i="15" s="1"/>
  <c r="E22" i="15" s="1"/>
  <c r="Q244" i="5"/>
  <c r="W474" i="5"/>
  <c r="W475" i="5"/>
  <c r="X478" i="5" s="1"/>
  <c r="AG476" i="5"/>
  <c r="AG166" i="5"/>
  <c r="Q1096" i="5"/>
  <c r="Q1091" i="5"/>
  <c r="R833" i="5"/>
  <c r="R1098" i="5"/>
  <c r="R1104" i="5"/>
  <c r="R1108" i="5"/>
  <c r="R1105" i="5"/>
  <c r="R1090" i="5"/>
  <c r="R1107" i="5"/>
  <c r="R1109" i="5"/>
  <c r="R1110" i="5"/>
  <c r="X474" i="5"/>
  <c r="X475" i="5"/>
  <c r="Y478" i="5" s="1"/>
  <c r="D135" i="13"/>
  <c r="P1389" i="5"/>
  <c r="O1360" i="5"/>
  <c r="O1092" i="5"/>
  <c r="DI144" i="10"/>
  <c r="R1556" i="5"/>
  <c r="R64" i="8"/>
  <c r="AM387" i="5"/>
  <c r="EW161" i="10"/>
  <c r="J270" i="4"/>
  <c r="J285" i="4" s="1"/>
  <c r="C270" i="4"/>
  <c r="EP161" i="10"/>
  <c r="EU161" i="10"/>
  <c r="H270" i="4"/>
  <c r="H285" i="4" s="1"/>
  <c r="BD331" i="5" s="1"/>
  <c r="K15" i="9"/>
  <c r="BT285" i="5"/>
  <c r="BT286" i="5" s="1"/>
  <c r="Q66" i="5"/>
  <c r="Q42" i="5"/>
  <c r="Q18" i="5"/>
  <c r="BL484" i="5"/>
  <c r="BL485" i="5"/>
  <c r="BM488" i="5" s="1"/>
  <c r="BO485" i="5"/>
  <c r="BP488" i="5" s="1"/>
  <c r="BO484" i="5"/>
  <c r="Q1556" i="5"/>
  <c r="DH144" i="10"/>
  <c r="Q64" i="8"/>
  <c r="BM330" i="5"/>
  <c r="P836" i="5"/>
  <c r="P841" i="5"/>
  <c r="BF285" i="5"/>
  <c r="BF286" i="5" s="1"/>
  <c r="I15" i="9"/>
  <c r="AW465" i="5"/>
  <c r="Y193" i="5"/>
  <c r="Y216" i="5"/>
  <c r="Y170" i="5"/>
  <c r="BB330" i="5"/>
  <c r="BA332" i="5"/>
  <c r="P903" i="5"/>
  <c r="P908" i="5"/>
  <c r="P918" i="5"/>
  <c r="P939" i="5"/>
  <c r="P911" i="5"/>
  <c r="N52" i="5"/>
  <c r="N61" i="5" s="1"/>
  <c r="N60" i="5"/>
  <c r="FC161" i="10"/>
  <c r="D271" i="4"/>
  <c r="D286" i="4" s="1"/>
  <c r="BL331" i="5" s="1"/>
  <c r="BL332" i="5" s="1"/>
  <c r="FH161" i="10"/>
  <c r="I271" i="4"/>
  <c r="I286" i="4" s="1"/>
  <c r="BQ331" i="5" s="1"/>
  <c r="FJ161" i="10"/>
  <c r="K271" i="4"/>
  <c r="K286" i="4" s="1"/>
  <c r="BS331" i="5" s="1"/>
  <c r="Q216" i="5"/>
  <c r="Q193" i="5"/>
  <c r="Q170" i="5"/>
  <c r="G274" i="5"/>
  <c r="G256" i="5"/>
  <c r="N28" i="5"/>
  <c r="I151" i="5"/>
  <c r="H151" i="5"/>
  <c r="H160" i="5" s="1"/>
  <c r="K105" i="5"/>
  <c r="K114" i="5" s="1"/>
  <c r="K113" i="5"/>
  <c r="M28" i="5"/>
  <c r="K151" i="5"/>
  <c r="K160" i="5" s="1"/>
  <c r="K159" i="5"/>
  <c r="H76" i="5"/>
  <c r="M128" i="5"/>
  <c r="M137" i="5" s="1"/>
  <c r="M136" i="5"/>
  <c r="I105" i="5"/>
  <c r="I114" i="5" s="1"/>
  <c r="I113" i="5"/>
  <c r="H128" i="5"/>
  <c r="H137" i="5" s="1"/>
  <c r="H136" i="5"/>
  <c r="J128" i="5"/>
  <c r="G52" i="5"/>
  <c r="G60" i="5"/>
  <c r="J61" i="5" l="1"/>
  <c r="I28" i="5"/>
  <c r="I37" i="5" s="1"/>
  <c r="L84" i="5"/>
  <c r="L61" i="5"/>
  <c r="G61" i="5"/>
  <c r="H84" i="5"/>
  <c r="M37" i="5"/>
  <c r="J60" i="5"/>
  <c r="G37" i="5"/>
  <c r="K29" i="5"/>
  <c r="K30" i="5" s="1"/>
  <c r="L57" i="5"/>
  <c r="L58" i="5" s="1"/>
  <c r="I51" i="5"/>
  <c r="H85" i="5"/>
  <c r="M60" i="5"/>
  <c r="N84" i="5"/>
  <c r="J96" i="6"/>
  <c r="I91" i="6"/>
  <c r="X421" i="5"/>
  <c r="N39" i="13"/>
  <c r="AN465" i="5"/>
  <c r="L16" i="17"/>
  <c r="AB595" i="5"/>
  <c r="W436" i="5"/>
  <c r="L40" i="13"/>
  <c r="L38" i="13" s="1"/>
  <c r="W451" i="5"/>
  <c r="K186" i="15" s="1"/>
  <c r="D122" i="5"/>
  <c r="D125" i="5" s="1"/>
  <c r="Q1201" i="5"/>
  <c r="P183" i="13"/>
  <c r="D183" i="22"/>
  <c r="C184" i="20" s="1"/>
  <c r="O181" i="13"/>
  <c r="D181" i="22" s="1"/>
  <c r="C182" i="20" s="1"/>
  <c r="N132" i="17"/>
  <c r="N130" i="17" s="1"/>
  <c r="DU215" i="7"/>
  <c r="P231" i="15"/>
  <c r="AO292" i="5"/>
  <c r="L85" i="5"/>
  <c r="AG95" i="5"/>
  <c r="AG118" i="5"/>
  <c r="AG141" i="5"/>
  <c r="K85" i="5"/>
  <c r="J27" i="5"/>
  <c r="L31" i="5"/>
  <c r="L32" i="5" s="1"/>
  <c r="AC95" i="5"/>
  <c r="AC118" i="5"/>
  <c r="AC141" i="5"/>
  <c r="AC69" i="5"/>
  <c r="DO173" i="10"/>
  <c r="AG595" i="5"/>
  <c r="J159" i="5"/>
  <c r="AQ296" i="5"/>
  <c r="AO305" i="5"/>
  <c r="AF595" i="5"/>
  <c r="AE455" i="5"/>
  <c r="AC595" i="5"/>
  <c r="J113" i="5"/>
  <c r="AC71" i="5"/>
  <c r="AJ595" i="5"/>
  <c r="DP173" i="10"/>
  <c r="AT466" i="5"/>
  <c r="AU469" i="5" s="1"/>
  <c r="J160" i="5"/>
  <c r="AS300" i="5"/>
  <c r="AS318" i="5" s="1"/>
  <c r="L113" i="5"/>
  <c r="G288" i="5"/>
  <c r="G306" i="5" s="1"/>
  <c r="DF166" i="10"/>
  <c r="C51" i="15" s="1"/>
  <c r="J137" i="5"/>
  <c r="AC67" i="5"/>
  <c r="DJ173" i="10"/>
  <c r="J136" i="5"/>
  <c r="R1166" i="5"/>
  <c r="L60" i="5"/>
  <c r="AO294" i="5"/>
  <c r="AA595" i="5"/>
  <c r="Q1200" i="5"/>
  <c r="Q1199" i="5" s="1"/>
  <c r="R1220" i="5" s="1"/>
  <c r="L114" i="5"/>
  <c r="DK173" i="10"/>
  <c r="DF168" i="10"/>
  <c r="C82" i="15" s="1"/>
  <c r="EC168" i="10"/>
  <c r="Z82" i="15" s="1"/>
  <c r="ED171" i="10"/>
  <c r="AA61" i="14" s="1"/>
  <c r="EC167" i="10"/>
  <c r="Z116" i="15" s="1"/>
  <c r="G133" i="5"/>
  <c r="F131" i="5"/>
  <c r="F132" i="5" s="1"/>
  <c r="D127" i="5"/>
  <c r="D128" i="5" s="1"/>
  <c r="E129" i="5"/>
  <c r="E130" i="5" s="1"/>
  <c r="K13" i="15"/>
  <c r="W121" i="5"/>
  <c r="W120" i="5"/>
  <c r="W119" i="5"/>
  <c r="W123" i="5"/>
  <c r="C163" i="4"/>
  <c r="O128" i="4"/>
  <c r="D99" i="5"/>
  <c r="D102" i="5" s="1"/>
  <c r="DF169" i="10"/>
  <c r="C149" i="15" s="1"/>
  <c r="K14" i="15"/>
  <c r="W146" i="5"/>
  <c r="W142" i="5"/>
  <c r="W144" i="5"/>
  <c r="W143" i="5"/>
  <c r="D145" i="5"/>
  <c r="D148" i="5" s="1"/>
  <c r="W97" i="5"/>
  <c r="W96" i="5"/>
  <c r="W100" i="5"/>
  <c r="W98" i="5"/>
  <c r="K12" i="15"/>
  <c r="N319" i="4"/>
  <c r="O593" i="5"/>
  <c r="O1544" i="5"/>
  <c r="AS18" i="5"/>
  <c r="AS66" i="5"/>
  <c r="U96" i="8"/>
  <c r="U831" i="5" s="1"/>
  <c r="U834" i="5" s="1"/>
  <c r="J403" i="1"/>
  <c r="BQ32" i="8"/>
  <c r="BQ530" i="5" s="1"/>
  <c r="BG220" i="1"/>
  <c r="AI404" i="1"/>
  <c r="AT97" i="8"/>
  <c r="AT862" i="5" s="1"/>
  <c r="BH212" i="1"/>
  <c r="BR13" i="8"/>
  <c r="BR496" i="5" s="1"/>
  <c r="AS114" i="8"/>
  <c r="AH423" i="1"/>
  <c r="V127" i="8"/>
  <c r="K435" i="1"/>
  <c r="BE103" i="8"/>
  <c r="AT410" i="1"/>
  <c r="N441" i="1"/>
  <c r="Z133" i="8" s="1"/>
  <c r="Y133" i="8"/>
  <c r="AS31" i="8"/>
  <c r="AS529" i="5" s="1"/>
  <c r="AI213" i="1"/>
  <c r="BR102" i="8"/>
  <c r="BG409" i="1"/>
  <c r="X236" i="1"/>
  <c r="AH56" i="8"/>
  <c r="AH574" i="5" s="1"/>
  <c r="AH579" i="5" s="1"/>
  <c r="V420" i="1"/>
  <c r="AG111" i="8"/>
  <c r="AG1118" i="5" s="1"/>
  <c r="AG1122" i="5" s="1"/>
  <c r="L221" i="1"/>
  <c r="V43" i="8"/>
  <c r="V551" i="5" s="1"/>
  <c r="AT56" i="8"/>
  <c r="AT574" i="5" s="1"/>
  <c r="AT579" i="5" s="1"/>
  <c r="AJ236" i="1"/>
  <c r="BE113" i="8"/>
  <c r="BE1152" i="5" s="1"/>
  <c r="BE1156" i="5" s="1"/>
  <c r="AT422" i="1"/>
  <c r="BF109" i="8"/>
  <c r="BF1085" i="5" s="1"/>
  <c r="BF1089" i="5" s="1"/>
  <c r="AU418" i="1"/>
  <c r="V424" i="1"/>
  <c r="AG115" i="8"/>
  <c r="AT426" i="1"/>
  <c r="BE117" i="8"/>
  <c r="BE1235" i="5" s="1"/>
  <c r="BE1239" i="5" s="1"/>
  <c r="BF417" i="1"/>
  <c r="BQ108" i="8"/>
  <c r="BQ1084" i="5" s="1"/>
  <c r="AV54" i="8"/>
  <c r="AV572" i="5" s="1"/>
  <c r="AL222" i="1"/>
  <c r="AV214" i="1"/>
  <c r="BF42" i="8"/>
  <c r="BF550" i="5" s="1"/>
  <c r="AL227" i="1"/>
  <c r="AV33" i="8"/>
  <c r="AV531" i="5" s="1"/>
  <c r="J421" i="1"/>
  <c r="U112" i="8"/>
  <c r="U1151" i="5" s="1"/>
  <c r="BE43" i="8"/>
  <c r="BE551" i="5" s="1"/>
  <c r="AU221" i="1"/>
  <c r="BF33" i="8"/>
  <c r="BF531" i="5" s="1"/>
  <c r="AV227" i="1"/>
  <c r="BE144" i="8"/>
  <c r="AT471" i="1"/>
  <c r="U33" i="8"/>
  <c r="U531" i="5" s="1"/>
  <c r="K227" i="1"/>
  <c r="H158" i="8"/>
  <c r="I152" i="8"/>
  <c r="AU405" i="1"/>
  <c r="BF98" i="8"/>
  <c r="BF863" i="5" s="1"/>
  <c r="BF867" i="5" s="1"/>
  <c r="J408" i="1"/>
  <c r="U101" i="8"/>
  <c r="AG116" i="8"/>
  <c r="V425" i="1"/>
  <c r="BE53" i="8"/>
  <c r="BE571" i="5" s="1"/>
  <c r="AU215" i="1"/>
  <c r="BE108" i="8"/>
  <c r="BE1084" i="5" s="1"/>
  <c r="AT417" i="1"/>
  <c r="BT15" i="8"/>
  <c r="BT498" i="5" s="1"/>
  <c r="BJ233" i="1"/>
  <c r="AH426" i="1"/>
  <c r="AS117" i="8"/>
  <c r="AS1235" i="5" s="1"/>
  <c r="AS1239" i="5" s="1"/>
  <c r="L229" i="1"/>
  <c r="V55" i="8"/>
  <c r="V573" i="5" s="1"/>
  <c r="BG402" i="1"/>
  <c r="BR95" i="8"/>
  <c r="BR830" i="5" s="1"/>
  <c r="AU411" i="1"/>
  <c r="BF104" i="8"/>
  <c r="BF979" i="5" s="1"/>
  <c r="BF983" i="5" s="1"/>
  <c r="BF424" i="1"/>
  <c r="BQ115" i="8"/>
  <c r="AI442" i="1"/>
  <c r="AT134" i="8"/>
  <c r="AT402" i="1"/>
  <c r="BE95" i="8"/>
  <c r="BE830" i="5" s="1"/>
  <c r="AU441" i="1"/>
  <c r="BF133" i="8"/>
  <c r="D116" i="23"/>
  <c r="C118" i="21" s="1"/>
  <c r="D82" i="23"/>
  <c r="C84" i="21" s="1"/>
  <c r="D149" i="23"/>
  <c r="BG128" i="8"/>
  <c r="AV436" i="1"/>
  <c r="BQ100" i="8"/>
  <c r="BQ897" i="5" s="1"/>
  <c r="BQ901" i="5" s="1"/>
  <c r="BF407" i="1"/>
  <c r="BR119" i="8"/>
  <c r="BG429" i="1"/>
  <c r="AL229" i="1"/>
  <c r="AV55" i="8"/>
  <c r="AV573" i="5" s="1"/>
  <c r="Y426" i="1"/>
  <c r="AJ117" i="8"/>
  <c r="AJ1235" i="5" s="1"/>
  <c r="AJ1239" i="5" s="1"/>
  <c r="AH472" i="1"/>
  <c r="AS145" i="8"/>
  <c r="BJ426" i="1"/>
  <c r="BV117" i="8" s="1"/>
  <c r="BV1235" i="5" s="1"/>
  <c r="BV1239" i="5" s="1"/>
  <c r="BU117" i="8"/>
  <c r="BU1235" i="5" s="1"/>
  <c r="BU1239" i="5" s="1"/>
  <c r="W442" i="1"/>
  <c r="AH134" i="8"/>
  <c r="AG102" i="8"/>
  <c r="V409" i="1"/>
  <c r="AX429" i="1"/>
  <c r="BJ119" i="8" s="1"/>
  <c r="BI119" i="8"/>
  <c r="J442" i="1"/>
  <c r="U134" i="8"/>
  <c r="AH45" i="8"/>
  <c r="AH553" i="5" s="1"/>
  <c r="AH558" i="5" s="1"/>
  <c r="X235" i="1"/>
  <c r="AH471" i="1"/>
  <c r="AS144" i="8"/>
  <c r="J429" i="1"/>
  <c r="U119" i="8"/>
  <c r="AI23" i="8"/>
  <c r="AI515" i="5" s="1"/>
  <c r="Y219" i="1"/>
  <c r="BQ45" i="8"/>
  <c r="BQ553" i="5" s="1"/>
  <c r="BG235" i="1"/>
  <c r="BQ96" i="8"/>
  <c r="BQ831" i="5" s="1"/>
  <c r="BQ834" i="5" s="1"/>
  <c r="BF403" i="1"/>
  <c r="AT133" i="8"/>
  <c r="AI441" i="1"/>
  <c r="AI95" i="8"/>
  <c r="AI830" i="5" s="1"/>
  <c r="X402" i="1"/>
  <c r="AS95" i="8"/>
  <c r="AS830" i="5" s="1"/>
  <c r="AH402" i="1"/>
  <c r="BE116" i="8"/>
  <c r="AT425" i="1"/>
  <c r="AH103" i="8"/>
  <c r="W410" i="1"/>
  <c r="X417" i="1"/>
  <c r="AI108" i="8"/>
  <c r="AI1084" i="5" s="1"/>
  <c r="BT113" i="8"/>
  <c r="BT1152" i="5" s="1"/>
  <c r="BT1156" i="5" s="1"/>
  <c r="BI422" i="1"/>
  <c r="AH44" i="8"/>
  <c r="AH552" i="5" s="1"/>
  <c r="X228" i="1"/>
  <c r="AU407" i="1"/>
  <c r="BF100" i="8"/>
  <c r="BF897" i="5" s="1"/>
  <c r="BF901" i="5" s="1"/>
  <c r="BF420" i="1"/>
  <c r="BQ111" i="8"/>
  <c r="BQ1118" i="5" s="1"/>
  <c r="BQ1122" i="5" s="1"/>
  <c r="BE97" i="8"/>
  <c r="BE862" i="5" s="1"/>
  <c r="AT404" i="1"/>
  <c r="BR127" i="8"/>
  <c r="BG435" i="1"/>
  <c r="AS102" i="8"/>
  <c r="AH409" i="1"/>
  <c r="AV212" i="1"/>
  <c r="BF13" i="8"/>
  <c r="BF496" i="5" s="1"/>
  <c r="BG114" i="8"/>
  <c r="AV423" i="1"/>
  <c r="AH408" i="1"/>
  <c r="AS101" i="8"/>
  <c r="AS109" i="8"/>
  <c r="AS1085" i="5" s="1"/>
  <c r="AS1089" i="5" s="1"/>
  <c r="AH418" i="1"/>
  <c r="AJ436" i="1"/>
  <c r="AU128" i="8"/>
  <c r="M436" i="1"/>
  <c r="X128" i="8"/>
  <c r="AH424" i="1"/>
  <c r="AS115" i="8"/>
  <c r="W215" i="1"/>
  <c r="AG53" i="8"/>
  <c r="AG571" i="5" s="1"/>
  <c r="U102" i="8"/>
  <c r="J409" i="1"/>
  <c r="AH145" i="8"/>
  <c r="W472" i="1"/>
  <c r="BF404" i="1"/>
  <c r="BQ97" i="8"/>
  <c r="BQ862" i="5" s="1"/>
  <c r="DW169" i="10"/>
  <c r="T149" i="15" s="1"/>
  <c r="DW167" i="10"/>
  <c r="T116" i="15" s="1"/>
  <c r="AI595" i="5"/>
  <c r="S536" i="5"/>
  <c r="AS42" i="5"/>
  <c r="AQ466" i="5"/>
  <c r="AR469" i="5" s="1"/>
  <c r="BO286" i="5"/>
  <c r="AQ56" i="7"/>
  <c r="BG442" i="1"/>
  <c r="BR134" i="8"/>
  <c r="M411" i="1"/>
  <c r="X104" i="8"/>
  <c r="X979" i="5" s="1"/>
  <c r="X983" i="5" s="1"/>
  <c r="W212" i="1"/>
  <c r="AG13" i="8"/>
  <c r="AG496" i="5" s="1"/>
  <c r="AS43" i="8"/>
  <c r="AS551" i="5" s="1"/>
  <c r="AI221" i="1"/>
  <c r="AG14" i="8"/>
  <c r="AG497" i="5" s="1"/>
  <c r="W226" i="1"/>
  <c r="BQ145" i="8"/>
  <c r="BF472" i="1"/>
  <c r="M214" i="1"/>
  <c r="W42" i="8"/>
  <c r="W550" i="5" s="1"/>
  <c r="AK422" i="1"/>
  <c r="AV113" i="8"/>
  <c r="AV1152" i="5" s="1"/>
  <c r="AV1156" i="5" s="1"/>
  <c r="AI411" i="1"/>
  <c r="AT104" i="8"/>
  <c r="AT979" i="5" s="1"/>
  <c r="AT983" i="5" s="1"/>
  <c r="BG34" i="8"/>
  <c r="BG532" i="5" s="1"/>
  <c r="AW234" i="1"/>
  <c r="AX421" i="1"/>
  <c r="BJ112" i="8" s="1"/>
  <c r="BJ1151" i="5" s="1"/>
  <c r="BI112" i="8"/>
  <c r="BI1151" i="5" s="1"/>
  <c r="Y98" i="8"/>
  <c r="Y863" i="5" s="1"/>
  <c r="Y867" i="5" s="1"/>
  <c r="N405" i="1"/>
  <c r="Z98" i="8" s="1"/>
  <c r="Z863" i="5" s="1"/>
  <c r="Z867" i="5" s="1"/>
  <c r="AG43" i="8"/>
  <c r="AG551" i="5" s="1"/>
  <c r="W221" i="1"/>
  <c r="AV103" i="8"/>
  <c r="AK410" i="1"/>
  <c r="W406" i="1"/>
  <c r="AH99" i="8"/>
  <c r="AH896" i="5" s="1"/>
  <c r="AH100" i="8"/>
  <c r="AH897" i="5" s="1"/>
  <c r="AH901" i="5" s="1"/>
  <c r="W407" i="1"/>
  <c r="BQ23" i="8"/>
  <c r="BQ515" i="5" s="1"/>
  <c r="BG219" i="1"/>
  <c r="BJ213" i="1"/>
  <c r="BT31" i="8"/>
  <c r="BT529" i="5" s="1"/>
  <c r="BH405" i="1"/>
  <c r="BS98" i="8"/>
  <c r="BS863" i="5" s="1"/>
  <c r="BS867" i="5" s="1"/>
  <c r="U115" i="8"/>
  <c r="J424" i="1"/>
  <c r="U145" i="8"/>
  <c r="J472" i="1"/>
  <c r="AI220" i="1"/>
  <c r="AS32" i="8"/>
  <c r="AS530" i="5" s="1"/>
  <c r="BH226" i="1"/>
  <c r="BR14" i="8"/>
  <c r="BR497" i="5" s="1"/>
  <c r="BS99" i="8"/>
  <c r="BS896" i="5" s="1"/>
  <c r="BH406" i="1"/>
  <c r="U108" i="8"/>
  <c r="U1084" i="5" s="1"/>
  <c r="J417" i="1"/>
  <c r="BG54" i="8"/>
  <c r="BG572" i="5" s="1"/>
  <c r="AW222" i="1"/>
  <c r="Z233" i="1"/>
  <c r="AJ15" i="8"/>
  <c r="AJ498" i="5" s="1"/>
  <c r="AJ502" i="5" s="1"/>
  <c r="AK113" i="8"/>
  <c r="AK1152" i="5" s="1"/>
  <c r="AK1156" i="5" s="1"/>
  <c r="Z422" i="1"/>
  <c r="AL113" i="8" s="1"/>
  <c r="AL1152" i="5" s="1"/>
  <c r="AL1156" i="5" s="1"/>
  <c r="U530" i="5"/>
  <c r="BI215" i="1"/>
  <c r="BS53" i="8"/>
  <c r="BS571" i="5" s="1"/>
  <c r="AG33" i="8"/>
  <c r="AG531" i="5" s="1"/>
  <c r="W227" i="1"/>
  <c r="AS141" i="8"/>
  <c r="AS1352" i="5" s="1"/>
  <c r="AH470" i="1"/>
  <c r="V144" i="8"/>
  <c r="K471" i="1"/>
  <c r="Z220" i="1"/>
  <c r="AJ32" i="8"/>
  <c r="AJ530" i="5" s="1"/>
  <c r="K219" i="1"/>
  <c r="U23" i="8"/>
  <c r="U515" i="5" s="1"/>
  <c r="W34" i="8"/>
  <c r="W532" i="5" s="1"/>
  <c r="W537" i="5" s="1"/>
  <c r="M234" i="1"/>
  <c r="BG32" i="8"/>
  <c r="BG530" i="5" s="1"/>
  <c r="AW220" i="1"/>
  <c r="W1122" i="5"/>
  <c r="X99" i="8"/>
  <c r="M406" i="1"/>
  <c r="M213" i="1"/>
  <c r="W31" i="8"/>
  <c r="AJ215" i="1"/>
  <c r="AT53" i="8"/>
  <c r="AT571" i="5" s="1"/>
  <c r="U574" i="5"/>
  <c r="L212" i="1"/>
  <c r="V13" i="8"/>
  <c r="V496" i="5" s="1"/>
  <c r="AH419" i="1"/>
  <c r="AS110" i="8"/>
  <c r="AS1117" i="5" s="1"/>
  <c r="AG55" i="8"/>
  <c r="AG573" i="5" s="1"/>
  <c r="W229" i="1"/>
  <c r="V901" i="5"/>
  <c r="U537" i="5"/>
  <c r="Y111" i="8"/>
  <c r="N420" i="1"/>
  <c r="Z111" i="8" s="1"/>
  <c r="Z1118" i="5" s="1"/>
  <c r="Z1122" i="5" s="1"/>
  <c r="AG31" i="8"/>
  <c r="AG529" i="5" s="1"/>
  <c r="W213" i="1"/>
  <c r="W141" i="8"/>
  <c r="L470" i="1"/>
  <c r="BH411" i="1"/>
  <c r="BS104" i="8"/>
  <c r="BS979" i="5" s="1"/>
  <c r="BS983" i="5" s="1"/>
  <c r="BH111" i="8"/>
  <c r="BH1118" i="5" s="1"/>
  <c r="BH1122" i="5" s="1"/>
  <c r="AW420" i="1"/>
  <c r="AK214" i="1"/>
  <c r="AU42" i="8"/>
  <c r="AU550" i="5" s="1"/>
  <c r="AF551" i="5"/>
  <c r="BG141" i="8"/>
  <c r="BG1352" i="5" s="1"/>
  <c r="AV470" i="1"/>
  <c r="AK420" i="1"/>
  <c r="AV111" i="8"/>
  <c r="AV1118" i="5" s="1"/>
  <c r="AV1122" i="5" s="1"/>
  <c r="BQ55" i="8"/>
  <c r="BQ573" i="5" s="1"/>
  <c r="BG229" i="1"/>
  <c r="BQ144" i="8"/>
  <c r="BF471" i="1"/>
  <c r="BI214" i="1"/>
  <c r="BS42" i="8"/>
  <c r="BS550" i="5" s="1"/>
  <c r="AJ403" i="1"/>
  <c r="AU96" i="8"/>
  <c r="AU831" i="5" s="1"/>
  <c r="AU834" i="5" s="1"/>
  <c r="BT54" i="8"/>
  <c r="BT572" i="5" s="1"/>
  <c r="BJ222" i="1"/>
  <c r="BF132" i="8"/>
  <c r="AU440" i="1"/>
  <c r="T1084" i="5"/>
  <c r="BQ33" i="8"/>
  <c r="BQ531" i="5" s="1"/>
  <c r="BG227" i="1"/>
  <c r="M235" i="1"/>
  <c r="W45" i="8"/>
  <c r="W553" i="5" s="1"/>
  <c r="W558" i="5" s="1"/>
  <c r="AG132" i="8"/>
  <c r="V440" i="1"/>
  <c r="AK233" i="1"/>
  <c r="AU15" i="8"/>
  <c r="AU498" i="5" s="1"/>
  <c r="AU502" i="5" s="1"/>
  <c r="L220" i="1"/>
  <c r="V32" i="8"/>
  <c r="V530" i="5" s="1"/>
  <c r="AL228" i="1"/>
  <c r="AV44" i="8"/>
  <c r="X222" i="1"/>
  <c r="AH54" i="8"/>
  <c r="AH572" i="5" s="1"/>
  <c r="W403" i="1"/>
  <c r="AH96" i="8"/>
  <c r="AV408" i="1"/>
  <c r="BG101" i="8"/>
  <c r="AV23" i="8"/>
  <c r="AV515" i="5" s="1"/>
  <c r="AL219" i="1"/>
  <c r="AK595" i="5"/>
  <c r="BL287" i="5"/>
  <c r="BL289" i="5" s="1"/>
  <c r="S501" i="5"/>
  <c r="BQ286" i="5"/>
  <c r="BQ287" i="5" s="1"/>
  <c r="BQ289" i="5" s="1"/>
  <c r="DH173" i="10"/>
  <c r="BG44" i="8"/>
  <c r="BG552" i="5" s="1"/>
  <c r="AW228" i="1"/>
  <c r="BG423" i="1"/>
  <c r="BR114" i="8"/>
  <c r="L236" i="1"/>
  <c r="V56" i="8"/>
  <c r="V574" i="5" s="1"/>
  <c r="V579" i="5" s="1"/>
  <c r="BH102" i="8"/>
  <c r="AW409" i="1"/>
  <c r="AI235" i="1"/>
  <c r="AS45" i="8"/>
  <c r="AS553" i="5" s="1"/>
  <c r="AV406" i="1"/>
  <c r="BG99" i="8"/>
  <c r="BG896" i="5" s="1"/>
  <c r="BI436" i="1"/>
  <c r="BT128" i="8"/>
  <c r="AH97" i="8"/>
  <c r="AH862" i="5" s="1"/>
  <c r="W404" i="1"/>
  <c r="BR141" i="8"/>
  <c r="BR1352" i="5" s="1"/>
  <c r="BG470" i="1"/>
  <c r="AU435" i="1"/>
  <c r="BF127" i="8"/>
  <c r="L226" i="1"/>
  <c r="V14" i="8"/>
  <c r="V497" i="5" s="1"/>
  <c r="U116" i="8"/>
  <c r="J425" i="1"/>
  <c r="N402" i="1"/>
  <c r="Z95" i="8" s="1"/>
  <c r="Z830" i="5" s="1"/>
  <c r="Y95" i="8"/>
  <c r="Y830" i="5" s="1"/>
  <c r="AK234" i="1"/>
  <c r="AU34" i="8"/>
  <c r="AU532" i="5" s="1"/>
  <c r="AU537" i="5" s="1"/>
  <c r="X100" i="8"/>
  <c r="X897" i="5" s="1"/>
  <c r="X901" i="5" s="1"/>
  <c r="M407" i="1"/>
  <c r="N419" i="1"/>
  <c r="Z110" i="8" s="1"/>
  <c r="Z1117" i="5" s="1"/>
  <c r="Y110" i="8"/>
  <c r="Y1117" i="5" s="1"/>
  <c r="BH55" i="8"/>
  <c r="BH573" i="5" s="1"/>
  <c r="AX229" i="1"/>
  <c r="AI407" i="1"/>
  <c r="AT100" i="8"/>
  <c r="AT897" i="5" s="1"/>
  <c r="AT901" i="5" s="1"/>
  <c r="AI127" i="8"/>
  <c r="X435" i="1"/>
  <c r="W418" i="1"/>
  <c r="AH109" i="8"/>
  <c r="AH1085" i="5" s="1"/>
  <c r="AH1089" i="5" s="1"/>
  <c r="BE31" i="8"/>
  <c r="BE529" i="5" s="1"/>
  <c r="AU213" i="1"/>
  <c r="K222" i="1"/>
  <c r="U54" i="8"/>
  <c r="U572" i="5" s="1"/>
  <c r="BR133" i="8"/>
  <c r="BG441" i="1"/>
  <c r="V553" i="5"/>
  <c r="AI405" i="1"/>
  <c r="AT98" i="8"/>
  <c r="AT863" i="5" s="1"/>
  <c r="AT867" i="5" s="1"/>
  <c r="X114" i="8"/>
  <c r="M423" i="1"/>
  <c r="W109" i="8"/>
  <c r="W1085" i="5" s="1"/>
  <c r="W1089" i="5" s="1"/>
  <c r="L418" i="1"/>
  <c r="X441" i="1"/>
  <c r="AI133" i="8"/>
  <c r="BS101" i="8"/>
  <c r="BH408" i="1"/>
  <c r="AV403" i="1"/>
  <c r="BG96" i="8"/>
  <c r="BG831" i="5" s="1"/>
  <c r="BG834" i="5" s="1"/>
  <c r="U103" i="8"/>
  <c r="J410" i="1"/>
  <c r="BE56" i="8"/>
  <c r="BE574" i="5" s="1"/>
  <c r="BE579" i="5" s="1"/>
  <c r="AU236" i="1"/>
  <c r="AH101" i="8"/>
  <c r="W408" i="1"/>
  <c r="X436" i="1"/>
  <c r="AI128" i="8"/>
  <c r="AG862" i="5"/>
  <c r="BR116" i="8"/>
  <c r="BG425" i="1"/>
  <c r="AJ406" i="1"/>
  <c r="AU99" i="8"/>
  <c r="AU896" i="5" s="1"/>
  <c r="AS116" i="8"/>
  <c r="AH425" i="1"/>
  <c r="Z234" i="1"/>
  <c r="AJ34" i="8"/>
  <c r="AJ532" i="5" s="1"/>
  <c r="AJ537" i="5" s="1"/>
  <c r="AJ226" i="1"/>
  <c r="AT14" i="8"/>
  <c r="AT497" i="5" s="1"/>
  <c r="BK234" i="1"/>
  <c r="BV34" i="8" s="1"/>
  <c r="BV532" i="5" s="1"/>
  <c r="BU34" i="8"/>
  <c r="BU532" i="5" s="1"/>
  <c r="AJ435" i="1"/>
  <c r="AU127" i="8"/>
  <c r="W411" i="1"/>
  <c r="AH104" i="8"/>
  <c r="AH979" i="5" s="1"/>
  <c r="AH983" i="5" s="1"/>
  <c r="V983" i="5"/>
  <c r="BQ44" i="8"/>
  <c r="BQ552" i="5" s="1"/>
  <c r="BG228" i="1"/>
  <c r="AG144" i="8"/>
  <c r="V471" i="1"/>
  <c r="AU219" i="1"/>
  <c r="BE23" i="8"/>
  <c r="BE515" i="5" s="1"/>
  <c r="Y1239" i="5"/>
  <c r="J440" i="1"/>
  <c r="U132" i="8"/>
  <c r="BE45" i="8"/>
  <c r="BE553" i="5" s="1"/>
  <c r="BE558" i="5" s="1"/>
  <c r="AU235" i="1"/>
  <c r="W405" i="1"/>
  <c r="AH98" i="8"/>
  <c r="AH863" i="5" s="1"/>
  <c r="AH867" i="5" s="1"/>
  <c r="AI212" i="1"/>
  <c r="AS13" i="8"/>
  <c r="AS496" i="5" s="1"/>
  <c r="T572" i="5"/>
  <c r="W429" i="1"/>
  <c r="AH119" i="8"/>
  <c r="BG14" i="8"/>
  <c r="BG497" i="5" s="1"/>
  <c r="AW226" i="1"/>
  <c r="BJ221" i="1"/>
  <c r="BT43" i="8"/>
  <c r="BT551" i="5" s="1"/>
  <c r="AL440" i="1"/>
  <c r="AX132" i="8" s="1"/>
  <c r="AW132" i="8"/>
  <c r="AI498" i="5"/>
  <c r="AJ1156" i="5"/>
  <c r="BE115" i="8"/>
  <c r="AT424" i="1"/>
  <c r="BQ56" i="8"/>
  <c r="BQ574" i="5" s="1"/>
  <c r="BG236" i="1"/>
  <c r="AI141" i="5"/>
  <c r="AI95" i="5"/>
  <c r="AI118" i="5"/>
  <c r="Y214" i="1"/>
  <c r="AI42" i="8"/>
  <c r="AI550" i="5" s="1"/>
  <c r="AH141" i="8"/>
  <c r="AH1352" i="5" s="1"/>
  <c r="W470" i="1"/>
  <c r="BE145" i="8"/>
  <c r="AT472" i="1"/>
  <c r="V1085" i="5"/>
  <c r="L215" i="1"/>
  <c r="V53" i="8"/>
  <c r="BQ103" i="8"/>
  <c r="BF410" i="1"/>
  <c r="DR166" i="10"/>
  <c r="O51" i="15" s="1"/>
  <c r="DR167" i="10"/>
  <c r="O116" i="15" s="1"/>
  <c r="DR168" i="10"/>
  <c r="O82" i="15" s="1"/>
  <c r="DR169" i="10"/>
  <c r="O149" i="15" s="1"/>
  <c r="DS171" i="10"/>
  <c r="P61" i="14" s="1"/>
  <c r="AL456" i="5"/>
  <c r="AM459" i="5" s="1"/>
  <c r="AL455" i="5"/>
  <c r="AM458" i="5" s="1"/>
  <c r="AN42" i="5"/>
  <c r="AB9" i="15" s="1"/>
  <c r="AN66" i="5"/>
  <c r="AN18" i="5"/>
  <c r="AN21" i="5" s="1"/>
  <c r="AI455" i="5"/>
  <c r="AJ458" i="5" s="1"/>
  <c r="AI456" i="5"/>
  <c r="AJ459" i="5" s="1"/>
  <c r="DY166" i="10"/>
  <c r="V51" i="15" s="1"/>
  <c r="DY169" i="10"/>
  <c r="V149" i="15" s="1"/>
  <c r="DY168" i="10"/>
  <c r="V82" i="15" s="1"/>
  <c r="DY167" i="10"/>
  <c r="V116" i="15" s="1"/>
  <c r="DZ171" i="10"/>
  <c r="W61" i="14" s="1"/>
  <c r="AN305" i="5"/>
  <c r="DL173" i="10"/>
  <c r="AC45" i="5"/>
  <c r="AC43" i="5"/>
  <c r="EC166" i="10"/>
  <c r="Z51" i="15" s="1"/>
  <c r="AH595" i="5"/>
  <c r="AG243" i="5"/>
  <c r="AG244" i="5" s="1"/>
  <c r="F122" i="17"/>
  <c r="DF173" i="10"/>
  <c r="DW166" i="10"/>
  <c r="T51" i="15" s="1"/>
  <c r="AL595" i="5"/>
  <c r="N37" i="5"/>
  <c r="AU465" i="5"/>
  <c r="AG1551" i="5"/>
  <c r="AB1551" i="5"/>
  <c r="AI1551" i="5"/>
  <c r="AN292" i="5"/>
  <c r="AN293" i="5" s="1"/>
  <c r="AQ298" i="5"/>
  <c r="D145" i="13"/>
  <c r="J85" i="5"/>
  <c r="DW168" i="10"/>
  <c r="T82" i="15" s="1"/>
  <c r="DX171" i="10"/>
  <c r="U61" i="14" s="1"/>
  <c r="AL1551" i="5"/>
  <c r="DM173" i="10"/>
  <c r="AC44" i="5"/>
  <c r="EC169" i="10"/>
  <c r="Z149" i="15" s="1"/>
  <c r="S557" i="5"/>
  <c r="AA305" i="5"/>
  <c r="AC457" i="5"/>
  <c r="BF48" i="8"/>
  <c r="BG40" i="8"/>
  <c r="J153" i="8"/>
  <c r="I159" i="8"/>
  <c r="N36" i="5"/>
  <c r="AP296" i="5"/>
  <c r="AP316" i="5" s="1"/>
  <c r="J84" i="5"/>
  <c r="DG173" i="10"/>
  <c r="R1201" i="5"/>
  <c r="AE595" i="5"/>
  <c r="F131" i="13"/>
  <c r="G131" i="13" s="1"/>
  <c r="AB288" i="5"/>
  <c r="S460" i="5"/>
  <c r="S1335" i="5" s="1"/>
  <c r="H231" i="23"/>
  <c r="G233" i="21" s="1"/>
  <c r="AF457" i="5"/>
  <c r="FU42" i="7"/>
  <c r="FU43" i="7" s="1"/>
  <c r="FU230" i="7"/>
  <c r="FU231" i="7" s="1"/>
  <c r="FU232" i="7" s="1"/>
  <c r="FV41" i="7"/>
  <c r="FU170" i="7"/>
  <c r="FU171" i="7" s="1"/>
  <c r="FU172" i="7" s="1"/>
  <c r="FV179" i="7" s="1"/>
  <c r="FU185" i="7" s="1"/>
  <c r="DT167" i="10"/>
  <c r="Q116" i="15" s="1"/>
  <c r="DU171" i="10"/>
  <c r="R61" i="14" s="1"/>
  <c r="DT168" i="10"/>
  <c r="Q82" i="15" s="1"/>
  <c r="DT166" i="10"/>
  <c r="Q51" i="15" s="1"/>
  <c r="DT169" i="10"/>
  <c r="Q149" i="15" s="1"/>
  <c r="DU166" i="10"/>
  <c r="R51" i="15" s="1"/>
  <c r="DU168" i="10"/>
  <c r="R82" i="15" s="1"/>
  <c r="DU167" i="10"/>
  <c r="R116" i="15" s="1"/>
  <c r="DU169" i="10"/>
  <c r="R149" i="15" s="1"/>
  <c r="DV171" i="10"/>
  <c r="S61" i="14" s="1"/>
  <c r="DT171" i="10"/>
  <c r="Q61" i="14" s="1"/>
  <c r="DS167" i="10"/>
  <c r="P116" i="15" s="1"/>
  <c r="DS166" i="10"/>
  <c r="P51" i="15" s="1"/>
  <c r="DS168" i="10"/>
  <c r="P82" i="15" s="1"/>
  <c r="DS169" i="10"/>
  <c r="P149" i="15" s="1"/>
  <c r="EA167" i="10"/>
  <c r="X116" i="15" s="1"/>
  <c r="EB171" i="10"/>
  <c r="Y61" i="14" s="1"/>
  <c r="EA168" i="10"/>
  <c r="X82" i="15" s="1"/>
  <c r="EA169" i="10"/>
  <c r="X149" i="15" s="1"/>
  <c r="EA166" i="10"/>
  <c r="X51" i="15" s="1"/>
  <c r="AJ455" i="5"/>
  <c r="AJ456" i="5"/>
  <c r="AK459" i="5" s="1"/>
  <c r="AG456" i="5"/>
  <c r="AH459" i="5" s="1"/>
  <c r="AG455" i="5"/>
  <c r="AH458" i="5" s="1"/>
  <c r="EB166" i="10"/>
  <c r="Y51" i="15" s="1"/>
  <c r="EB167" i="10"/>
  <c r="Y116" i="15" s="1"/>
  <c r="EC171" i="10"/>
  <c r="Z61" i="14" s="1"/>
  <c r="EB169" i="10"/>
  <c r="Y149" i="15" s="1"/>
  <c r="EB168" i="10"/>
  <c r="Y82" i="15" s="1"/>
  <c r="EA171" i="10"/>
  <c r="X61" i="14" s="1"/>
  <c r="DZ166" i="10"/>
  <c r="W51" i="15" s="1"/>
  <c r="DZ167" i="10"/>
  <c r="W116" i="15" s="1"/>
  <c r="DZ169" i="10"/>
  <c r="W149" i="15" s="1"/>
  <c r="DZ168" i="10"/>
  <c r="W82" i="15" s="1"/>
  <c r="AH455" i="5"/>
  <c r="AI458" i="5" s="1"/>
  <c r="AH456" i="5"/>
  <c r="AI459" i="5" s="1"/>
  <c r="DX169" i="10"/>
  <c r="U149" i="15" s="1"/>
  <c r="DX167" i="10"/>
  <c r="U116" i="15" s="1"/>
  <c r="DX168" i="10"/>
  <c r="U82" i="15" s="1"/>
  <c r="DY171" i="10"/>
  <c r="V61" i="14" s="1"/>
  <c r="DX166" i="10"/>
  <c r="U51" i="15" s="1"/>
  <c r="AK456" i="5"/>
  <c r="AL459" i="5" s="1"/>
  <c r="AK455" i="5"/>
  <c r="AL458" i="5" s="1"/>
  <c r="G210" i="4"/>
  <c r="G232" i="4" s="1"/>
  <c r="AQ242" i="5" s="1"/>
  <c r="AQ457" i="5" s="1"/>
  <c r="EH157" i="10"/>
  <c r="EH165" i="10" s="1"/>
  <c r="L210" i="4"/>
  <c r="L232" i="4" s="1"/>
  <c r="AV242" i="5" s="1"/>
  <c r="AV457" i="5" s="1"/>
  <c r="EM157" i="10"/>
  <c r="I210" i="4"/>
  <c r="I232" i="4" s="1"/>
  <c r="AS242" i="5" s="1"/>
  <c r="AS457" i="5" s="1"/>
  <c r="EJ157" i="10"/>
  <c r="AB244" i="5"/>
  <c r="AB262" i="5"/>
  <c r="P23" i="15" s="1"/>
  <c r="P22" i="15" s="1"/>
  <c r="AB457" i="5"/>
  <c r="J156" i="8"/>
  <c r="K150" i="8"/>
  <c r="E189" i="4"/>
  <c r="L189" i="4"/>
  <c r="BG297" i="4" s="1"/>
  <c r="K189" i="4"/>
  <c r="G189" i="4"/>
  <c r="D189" i="4"/>
  <c r="AY297" i="4" s="1"/>
  <c r="H189" i="4"/>
  <c r="BC297" i="4" s="1"/>
  <c r="N189" i="4"/>
  <c r="J189" i="4"/>
  <c r="C189" i="4"/>
  <c r="AX297" i="4" s="1"/>
  <c r="M189" i="4"/>
  <c r="BH297" i="4" s="1"/>
  <c r="I189" i="4"/>
  <c r="F189" i="4"/>
  <c r="EN157" i="10"/>
  <c r="EN165" i="10" s="1"/>
  <c r="M210" i="4"/>
  <c r="M232" i="4" s="1"/>
  <c r="AW242" i="5" s="1"/>
  <c r="AW457" i="5" s="1"/>
  <c r="N210" i="4"/>
  <c r="N232" i="4" s="1"/>
  <c r="AX242" i="5" s="1"/>
  <c r="AX457" i="5" s="1"/>
  <c r="EO157" i="10"/>
  <c r="EO165" i="10" s="1"/>
  <c r="EF157" i="10"/>
  <c r="EF165" i="10" s="1"/>
  <c r="E210" i="4"/>
  <c r="E232" i="4" s="1"/>
  <c r="AO242" i="5" s="1"/>
  <c r="AO457" i="5" s="1"/>
  <c r="F126" i="17"/>
  <c r="H171" i="13"/>
  <c r="G169" i="13"/>
  <c r="G126" i="17"/>
  <c r="F124" i="17"/>
  <c r="P262" i="5"/>
  <c r="D23" i="15" s="1"/>
  <c r="P244" i="5"/>
  <c r="AD242" i="5"/>
  <c r="AD243" i="5" s="1"/>
  <c r="E14" i="9"/>
  <c r="AU48" i="8"/>
  <c r="AV40" i="8"/>
  <c r="EJ165" i="10"/>
  <c r="EK171" i="10" s="1"/>
  <c r="AH61" i="14" s="1"/>
  <c r="EK157" i="10"/>
  <c r="EK165" i="10" s="1"/>
  <c r="J210" i="4"/>
  <c r="J232" i="4" s="1"/>
  <c r="AT242" i="5" s="1"/>
  <c r="AT457" i="5" s="1"/>
  <c r="EI157" i="10"/>
  <c r="EI165" i="10" s="1"/>
  <c r="H210" i="4"/>
  <c r="H232" i="4" s="1"/>
  <c r="EL157" i="10"/>
  <c r="EL165" i="10" s="1"/>
  <c r="K210" i="4"/>
  <c r="K232" i="4" s="1"/>
  <c r="AU242" i="5" s="1"/>
  <c r="AU457" i="5" s="1"/>
  <c r="DL146" i="7"/>
  <c r="DK150" i="7"/>
  <c r="H201" i="13" s="1"/>
  <c r="G125" i="17" s="1"/>
  <c r="O242" i="5"/>
  <c r="O243" i="5" s="1"/>
  <c r="O230" i="4"/>
  <c r="D14" i="9" s="1"/>
  <c r="EM165" i="10"/>
  <c r="EM168" i="10" s="1"/>
  <c r="AJ82" i="15" s="1"/>
  <c r="T185" i="13"/>
  <c r="U187" i="13"/>
  <c r="F210" i="4"/>
  <c r="F232" i="4" s="1"/>
  <c r="AP242" i="5" s="1"/>
  <c r="AP457" i="5" s="1"/>
  <c r="EG157" i="10"/>
  <c r="EG165" i="10" s="1"/>
  <c r="D210" i="4"/>
  <c r="D232" i="4" s="1"/>
  <c r="AN242" i="5" s="1"/>
  <c r="AN243" i="5" s="1"/>
  <c r="AN262" i="5" s="1"/>
  <c r="AB23" i="15" s="1"/>
  <c r="AB22" i="15" s="1"/>
  <c r="EE157" i="10"/>
  <c r="EE165" i="10" s="1"/>
  <c r="C210" i="4"/>
  <c r="ED157" i="10"/>
  <c r="ED165" i="10" s="1"/>
  <c r="AE244" i="5"/>
  <c r="AE262" i="5"/>
  <c r="S23" i="15" s="1"/>
  <c r="O190" i="4"/>
  <c r="I36" i="3"/>
  <c r="C231" i="4"/>
  <c r="O209" i="4"/>
  <c r="Y98" i="5"/>
  <c r="Y96" i="5"/>
  <c r="Y100" i="5"/>
  <c r="M12" i="15"/>
  <c r="Y97" i="5"/>
  <c r="K768" i="5"/>
  <c r="L772" i="5" s="1"/>
  <c r="L773" i="5" s="1"/>
  <c r="J216" i="13"/>
  <c r="K218" i="13"/>
  <c r="BG51" i="8"/>
  <c r="BF59" i="8"/>
  <c r="BE50" i="7"/>
  <c r="AT56" i="7" s="1"/>
  <c r="Y121" i="5"/>
  <c r="Y123" i="5"/>
  <c r="Y119" i="5"/>
  <c r="M13" i="15"/>
  <c r="Y120" i="5"/>
  <c r="I151" i="8"/>
  <c r="H157" i="8"/>
  <c r="AP56" i="7"/>
  <c r="AM56" i="7"/>
  <c r="R1139" i="5"/>
  <c r="J54" i="7"/>
  <c r="I57" i="7"/>
  <c r="O52" i="7"/>
  <c r="Y146" i="5"/>
  <c r="M14" i="15"/>
  <c r="Y144" i="5"/>
  <c r="Y142" i="5"/>
  <c r="Y143" i="5"/>
  <c r="J766" i="5"/>
  <c r="J767" i="5"/>
  <c r="J764" i="5"/>
  <c r="I761" i="5"/>
  <c r="J765" i="5"/>
  <c r="AJ59" i="8"/>
  <c r="AK51" i="8"/>
  <c r="BJ22" i="7"/>
  <c r="BI25" i="7"/>
  <c r="AR56" i="7"/>
  <c r="BB288" i="5"/>
  <c r="BN286" i="5"/>
  <c r="AO56" i="7"/>
  <c r="BV306" i="5"/>
  <c r="BJ24" i="15" s="1"/>
  <c r="BV287" i="5"/>
  <c r="BV289" i="5" s="1"/>
  <c r="Z737" i="5"/>
  <c r="AA737" i="5" s="1"/>
  <c r="AB737" i="5" s="1"/>
  <c r="AC737" i="5" s="1"/>
  <c r="AD737" i="5" s="1"/>
  <c r="AE737" i="5" s="1"/>
  <c r="AF737" i="5" s="1"/>
  <c r="AG737" i="5" s="1"/>
  <c r="AH737" i="5" s="1"/>
  <c r="AI737" i="5" s="1"/>
  <c r="AJ737" i="5" s="1"/>
  <c r="G84" i="5"/>
  <c r="BM286" i="5"/>
  <c r="BS286" i="5"/>
  <c r="AI66" i="5"/>
  <c r="AI42" i="5"/>
  <c r="AI18" i="5"/>
  <c r="C180" i="20"/>
  <c r="AE118" i="5"/>
  <c r="AE95" i="5"/>
  <c r="AE141" i="5"/>
  <c r="S117" i="14"/>
  <c r="DZ112" i="7"/>
  <c r="DK118" i="7"/>
  <c r="H174" i="13" s="1"/>
  <c r="DM118" i="7"/>
  <c r="J174" i="13" s="1"/>
  <c r="DL118" i="7"/>
  <c r="I174" i="13" s="1"/>
  <c r="BP92" i="7"/>
  <c r="BQ92" i="7" s="1"/>
  <c r="BR92" i="7" s="1"/>
  <c r="BS92" i="7" s="1"/>
  <c r="BT92" i="7" s="1"/>
  <c r="BU84" i="7"/>
  <c r="BO92" i="7"/>
  <c r="BE288" i="5"/>
  <c r="BE305" i="5" s="1"/>
  <c r="AU13" i="5"/>
  <c r="D177" i="22"/>
  <c r="BP77" i="7"/>
  <c r="BP78" i="7" s="1"/>
  <c r="BQ76" i="7"/>
  <c r="U123" i="5"/>
  <c r="U120" i="5"/>
  <c r="U121" i="5"/>
  <c r="I13" i="15"/>
  <c r="U119" i="5"/>
  <c r="Y48" i="8"/>
  <c r="Y712" i="5" s="1"/>
  <c r="Z40" i="8"/>
  <c r="Z48" i="8" s="1"/>
  <c r="H191" i="13"/>
  <c r="G189" i="13"/>
  <c r="BU48" i="8"/>
  <c r="BV40" i="8"/>
  <c r="BV48" i="8" s="1"/>
  <c r="DO118" i="7"/>
  <c r="L174" i="13" s="1"/>
  <c r="P944" i="5"/>
  <c r="Q964" i="5" s="1"/>
  <c r="E44" i="14" s="1"/>
  <c r="BP286" i="5"/>
  <c r="E174" i="13"/>
  <c r="DH119" i="7"/>
  <c r="E203" i="13" s="1"/>
  <c r="K159" i="13"/>
  <c r="J157" i="13"/>
  <c r="G119" i="14"/>
  <c r="O41" i="7"/>
  <c r="N42" i="7"/>
  <c r="N43" i="7" s="1"/>
  <c r="CY83" i="7"/>
  <c r="Q179" i="13"/>
  <c r="P129" i="17" s="1"/>
  <c r="P127" i="17" s="1"/>
  <c r="P177" i="13"/>
  <c r="I14" i="15"/>
  <c r="U146" i="5"/>
  <c r="U142" i="5"/>
  <c r="U143" i="5"/>
  <c r="U144" i="5"/>
  <c r="DJ121" i="7"/>
  <c r="H159" i="5"/>
  <c r="P957" i="5"/>
  <c r="E119" i="13" s="1"/>
  <c r="AR288" i="5"/>
  <c r="AV300" i="5" s="1"/>
  <c r="AV318" i="5" s="1"/>
  <c r="BR286" i="5"/>
  <c r="F175" i="13"/>
  <c r="D123" i="17"/>
  <c r="N127" i="17"/>
  <c r="DL113" i="7"/>
  <c r="DK121" i="7" s="1"/>
  <c r="G228" i="15" s="1"/>
  <c r="DL116" i="7"/>
  <c r="E96" i="14"/>
  <c r="U96" i="5"/>
  <c r="U98" i="5"/>
  <c r="U100" i="5"/>
  <c r="I12" i="15"/>
  <c r="U97" i="5"/>
  <c r="BS87" i="7"/>
  <c r="Q941" i="5"/>
  <c r="R963" i="5" s="1"/>
  <c r="AH70" i="5"/>
  <c r="AH73" i="5" s="1"/>
  <c r="R884" i="5"/>
  <c r="AC70" i="5"/>
  <c r="AC73" i="5" s="1"/>
  <c r="AF81" i="5" s="1"/>
  <c r="AF82" i="5" s="1"/>
  <c r="BC288" i="5"/>
  <c r="BG300" i="5" s="1"/>
  <c r="BG318" i="5" s="1"/>
  <c r="R1173" i="5"/>
  <c r="V120" i="5"/>
  <c r="V119" i="5"/>
  <c r="J13" i="15"/>
  <c r="V121" i="5"/>
  <c r="V123" i="5"/>
  <c r="P66" i="5"/>
  <c r="P18" i="5"/>
  <c r="P42" i="5"/>
  <c r="AS593" i="5"/>
  <c r="AS1544" i="5"/>
  <c r="X44" i="5"/>
  <c r="X47" i="5"/>
  <c r="X43" i="5"/>
  <c r="L9" i="15"/>
  <c r="X45" i="5"/>
  <c r="H36" i="13"/>
  <c r="G15" i="17" s="1"/>
  <c r="G14" i="17" s="1"/>
  <c r="F49" i="18"/>
  <c r="R420" i="5"/>
  <c r="AD13" i="5"/>
  <c r="AC468" i="5"/>
  <c r="AC470" i="5" s="1"/>
  <c r="AG18" i="5"/>
  <c r="AG42" i="5"/>
  <c r="AG66" i="5"/>
  <c r="AD286" i="5"/>
  <c r="AE284" i="5"/>
  <c r="AM1540" i="5"/>
  <c r="AM591" i="5"/>
  <c r="FB153" i="10"/>
  <c r="C132" i="4"/>
  <c r="BJ309" i="4"/>
  <c r="FM153" i="10"/>
  <c r="N132" i="4"/>
  <c r="N167" i="4" s="1"/>
  <c r="BV90" i="5" s="1"/>
  <c r="BV467" i="5" s="1"/>
  <c r="BU309" i="4"/>
  <c r="FD153" i="10"/>
  <c r="BL309" i="4"/>
  <c r="E132" i="4"/>
  <c r="E167" i="4" s="1"/>
  <c r="BM90" i="5" s="1"/>
  <c r="BM467" i="5" s="1"/>
  <c r="FB152" i="10"/>
  <c r="C121" i="4"/>
  <c r="FK152" i="10"/>
  <c r="L121" i="4"/>
  <c r="L156" i="4" s="1"/>
  <c r="FD152" i="10"/>
  <c r="E121" i="4"/>
  <c r="E156" i="4" s="1"/>
  <c r="BM12" i="5" s="1"/>
  <c r="AW13" i="5"/>
  <c r="X460" i="5"/>
  <c r="AW593" i="5"/>
  <c r="AW1544" i="5"/>
  <c r="AM593" i="5"/>
  <c r="AM1544" i="5"/>
  <c r="C118" i="16"/>
  <c r="D184" i="15"/>
  <c r="O13" i="5"/>
  <c r="O457" i="5"/>
  <c r="AC297" i="5"/>
  <c r="AC316" i="5"/>
  <c r="X97" i="5"/>
  <c r="L12" i="15"/>
  <c r="X100" i="5"/>
  <c r="X96" i="5"/>
  <c r="X98" i="5"/>
  <c r="S144" i="5"/>
  <c r="G14" i="15"/>
  <c r="S142" i="5"/>
  <c r="S146" i="5"/>
  <c r="S143" i="5"/>
  <c r="AH470" i="5"/>
  <c r="AI468" i="5"/>
  <c r="AI470" i="5" s="1"/>
  <c r="AI241" i="5"/>
  <c r="AH243" i="5"/>
  <c r="Q142" i="5"/>
  <c r="E14" i="15"/>
  <c r="Q144" i="5"/>
  <c r="Q143" i="5"/>
  <c r="Q146" i="5"/>
  <c r="N10" i="15"/>
  <c r="Z71" i="5"/>
  <c r="Z69" i="5"/>
  <c r="Z67" i="5"/>
  <c r="Z68" i="5"/>
  <c r="T142" i="5"/>
  <c r="T144" i="5"/>
  <c r="T143" i="5"/>
  <c r="H14" i="15"/>
  <c r="T146" i="5"/>
  <c r="K131" i="4"/>
  <c r="K166" i="4" s="1"/>
  <c r="BG90" i="5" s="1"/>
  <c r="BG467" i="5" s="1"/>
  <c r="EX153" i="10"/>
  <c r="BF309" i="4"/>
  <c r="BH309" i="4"/>
  <c r="M131" i="4"/>
  <c r="M166" i="4" s="1"/>
  <c r="BI90" i="5" s="1"/>
  <c r="BI467" i="5" s="1"/>
  <c r="EZ153" i="10"/>
  <c r="F131" i="4"/>
  <c r="F166" i="4" s="1"/>
  <c r="BB90" i="5" s="1"/>
  <c r="BB467" i="5" s="1"/>
  <c r="ES153" i="10"/>
  <c r="BA309" i="4"/>
  <c r="AF42" i="5"/>
  <c r="AF66" i="5"/>
  <c r="AF18" i="5"/>
  <c r="W71" i="5"/>
  <c r="K10" i="15"/>
  <c r="W67" i="5"/>
  <c r="W68" i="5"/>
  <c r="W69" i="5"/>
  <c r="AT593" i="5"/>
  <c r="AT1544" i="5"/>
  <c r="AU1544" i="5"/>
  <c r="AU593" i="5"/>
  <c r="Z557" i="5"/>
  <c r="Z1545" i="5"/>
  <c r="N83" i="15" s="1"/>
  <c r="Z97" i="5"/>
  <c r="Z96" i="5"/>
  <c r="Z98" i="5"/>
  <c r="N12" i="15"/>
  <c r="Z100" i="5"/>
  <c r="AF141" i="5"/>
  <c r="AF118" i="5"/>
  <c r="AF95" i="5"/>
  <c r="AR591" i="5"/>
  <c r="AR1540" i="5"/>
  <c r="AW591" i="5"/>
  <c r="AW1540" i="5"/>
  <c r="F8" i="15"/>
  <c r="R21" i="5"/>
  <c r="R23" i="5"/>
  <c r="R20" i="5"/>
  <c r="R19" i="5"/>
  <c r="AO13" i="5"/>
  <c r="AE66" i="5"/>
  <c r="AE18" i="5"/>
  <c r="AE42" i="5"/>
  <c r="AR1544" i="5"/>
  <c r="AR593" i="5"/>
  <c r="AV1540" i="5"/>
  <c r="AV591" i="5"/>
  <c r="R142" i="5"/>
  <c r="R143" i="5"/>
  <c r="F14" i="15"/>
  <c r="R144" i="5"/>
  <c r="R146" i="5"/>
  <c r="T19" i="5"/>
  <c r="T21" i="5"/>
  <c r="T23" i="5"/>
  <c r="H8" i="15"/>
  <c r="T20" i="5"/>
  <c r="V458" i="5"/>
  <c r="V460" i="5" s="1"/>
  <c r="EQ152" i="10"/>
  <c r="D120" i="4"/>
  <c r="D155" i="4" s="1"/>
  <c r="AZ12" i="5" s="1"/>
  <c r="FA152" i="10"/>
  <c r="N120" i="4"/>
  <c r="N155" i="4" s="1"/>
  <c r="BJ12" i="5" s="1"/>
  <c r="BI297" i="4"/>
  <c r="EW152" i="10"/>
  <c r="J120" i="4"/>
  <c r="J155" i="4" s="1"/>
  <c r="BE297" i="4"/>
  <c r="AT13" i="5"/>
  <c r="BU286" i="5"/>
  <c r="AX91" i="5"/>
  <c r="AU91" i="5"/>
  <c r="AS91" i="5"/>
  <c r="AV91" i="5"/>
  <c r="AK141" i="5"/>
  <c r="AK95" i="5"/>
  <c r="AK118" i="5"/>
  <c r="V146" i="5"/>
  <c r="V143" i="5"/>
  <c r="J14" i="15"/>
  <c r="V142" i="5"/>
  <c r="V144" i="5"/>
  <c r="AF372" i="5"/>
  <c r="AG370" i="5"/>
  <c r="L8" i="15"/>
  <c r="X19" i="5"/>
  <c r="X23" i="5"/>
  <c r="X20" i="5"/>
  <c r="X21" i="5"/>
  <c r="U578" i="5"/>
  <c r="U501" i="5"/>
  <c r="U557" i="5"/>
  <c r="U536" i="5"/>
  <c r="U1545" i="5"/>
  <c r="I83" i="15" s="1"/>
  <c r="AO1540" i="5"/>
  <c r="AO591" i="5"/>
  <c r="U47" i="5"/>
  <c r="U44" i="5"/>
  <c r="U45" i="5"/>
  <c r="U43" i="5"/>
  <c r="I9" i="15"/>
  <c r="FC153" i="10"/>
  <c r="BK309" i="4"/>
  <c r="D132" i="4"/>
  <c r="D167" i="4" s="1"/>
  <c r="BL90" i="5" s="1"/>
  <c r="BL467" i="5" s="1"/>
  <c r="BL465" i="5" s="1"/>
  <c r="I132" i="4"/>
  <c r="I167" i="4" s="1"/>
  <c r="BQ90" i="5" s="1"/>
  <c r="BQ467" i="5" s="1"/>
  <c r="FH153" i="10"/>
  <c r="BP309" i="4"/>
  <c r="K132" i="4"/>
  <c r="K167" i="4" s="1"/>
  <c r="BS90" i="5" s="1"/>
  <c r="BS467" i="5" s="1"/>
  <c r="BS466" i="5" s="1"/>
  <c r="BT469" i="5" s="1"/>
  <c r="FJ153" i="10"/>
  <c r="BR309" i="4"/>
  <c r="F121" i="4"/>
  <c r="F156" i="4" s="1"/>
  <c r="BN12" i="5" s="1"/>
  <c r="FE152" i="10"/>
  <c r="FL152" i="10"/>
  <c r="M121" i="4"/>
  <c r="M156" i="4" s="1"/>
  <c r="BU12" i="5" s="1"/>
  <c r="K121" i="4"/>
  <c r="K156" i="4" s="1"/>
  <c r="BS12" i="5" s="1"/>
  <c r="FJ152" i="10"/>
  <c r="AV1544" i="5"/>
  <c r="AV593" i="5"/>
  <c r="O130" i="4"/>
  <c r="C165" i="4"/>
  <c r="AD299" i="5"/>
  <c r="AD317" i="5"/>
  <c r="AA302" i="5"/>
  <c r="AA308" i="5" s="1"/>
  <c r="AA314" i="5"/>
  <c r="AA320" i="5" s="1"/>
  <c r="AA293" i="5"/>
  <c r="AA303" i="5" s="1"/>
  <c r="AA310" i="5" s="1"/>
  <c r="X142" i="5"/>
  <c r="X144" i="5"/>
  <c r="L14" i="15"/>
  <c r="X146" i="5"/>
  <c r="X143" i="5"/>
  <c r="S120" i="5"/>
  <c r="S121" i="5"/>
  <c r="S119" i="5"/>
  <c r="G13" i="15"/>
  <c r="S123" i="5"/>
  <c r="AF300" i="5"/>
  <c r="AF318" i="5" s="1"/>
  <c r="AD296" i="5"/>
  <c r="AE298" i="5"/>
  <c r="AB292" i="5"/>
  <c r="AB305" i="5"/>
  <c r="AC294" i="5"/>
  <c r="AT591" i="5"/>
  <c r="AT1540" i="5"/>
  <c r="S806" i="5"/>
  <c r="S500" i="5"/>
  <c r="S503" i="5" s="1"/>
  <c r="S576" i="5"/>
  <c r="S555" i="5"/>
  <c r="S1541" i="5"/>
  <c r="G50" i="15" s="1"/>
  <c r="S534" i="5"/>
  <c r="Z43" i="5"/>
  <c r="Z44" i="5"/>
  <c r="Z47" i="5"/>
  <c r="Z45" i="5"/>
  <c r="N9" i="15"/>
  <c r="EQ153" i="10"/>
  <c r="AY309" i="4"/>
  <c r="D131" i="4"/>
  <c r="D166" i="4" s="1"/>
  <c r="AZ90" i="5" s="1"/>
  <c r="AZ467" i="5" s="1"/>
  <c r="AZ465" i="5" s="1"/>
  <c r="EY153" i="10"/>
  <c r="BG309" i="4"/>
  <c r="L131" i="4"/>
  <c r="L166" i="4" s="1"/>
  <c r="BH90" i="5" s="1"/>
  <c r="BH467" i="5" s="1"/>
  <c r="BH466" i="5" s="1"/>
  <c r="BI469" i="5" s="1"/>
  <c r="C131" i="4"/>
  <c r="AX309" i="4"/>
  <c r="EP153" i="10"/>
  <c r="AL18" i="5"/>
  <c r="AL42" i="5"/>
  <c r="AL66" i="5"/>
  <c r="W21" i="5"/>
  <c r="W23" i="5"/>
  <c r="W19" i="5"/>
  <c r="W20" i="5"/>
  <c r="K8" i="15"/>
  <c r="AP1544" i="5"/>
  <c r="AP593" i="5"/>
  <c r="Z144" i="5"/>
  <c r="Z142" i="5"/>
  <c r="N14" i="15"/>
  <c r="Z143" i="5"/>
  <c r="Z146" i="5"/>
  <c r="V47" i="5"/>
  <c r="J9" i="15"/>
  <c r="V45" i="5"/>
  <c r="V43" i="5"/>
  <c r="V44" i="5"/>
  <c r="AK468" i="5"/>
  <c r="AK470" i="5" s="1"/>
  <c r="AJ470" i="5"/>
  <c r="AR12" i="5"/>
  <c r="G10" i="9"/>
  <c r="AC246" i="5"/>
  <c r="AC245" i="5"/>
  <c r="AJ42" i="5"/>
  <c r="AJ66" i="5"/>
  <c r="AJ18" i="5"/>
  <c r="AQ593" i="5"/>
  <c r="AQ1544" i="5"/>
  <c r="G11" i="9"/>
  <c r="AR90" i="5"/>
  <c r="S68" i="5"/>
  <c r="G10" i="15"/>
  <c r="S71" i="5"/>
  <c r="S67" i="5"/>
  <c r="S69" i="5"/>
  <c r="AL470" i="5"/>
  <c r="AM468" i="5"/>
  <c r="AJ141" i="5"/>
  <c r="AJ118" i="5"/>
  <c r="AJ95" i="5"/>
  <c r="AQ1540" i="5"/>
  <c r="AQ591" i="5"/>
  <c r="R100" i="5"/>
  <c r="R97" i="5"/>
  <c r="R96" i="5"/>
  <c r="F12" i="15"/>
  <c r="R98" i="5"/>
  <c r="AF468" i="5"/>
  <c r="AF470" i="5" s="1"/>
  <c r="Y21" i="5"/>
  <c r="M8" i="15"/>
  <c r="Y23" i="5"/>
  <c r="Y19" i="5"/>
  <c r="Y20" i="5"/>
  <c r="ET152" i="10"/>
  <c r="G120" i="4"/>
  <c r="G155" i="4" s="1"/>
  <c r="BC12" i="5" s="1"/>
  <c r="BB297" i="4"/>
  <c r="EZ152" i="10"/>
  <c r="M120" i="4"/>
  <c r="M155" i="4" s="1"/>
  <c r="BI12" i="5" s="1"/>
  <c r="K120" i="4"/>
  <c r="K155" i="4" s="1"/>
  <c r="BG12" i="5" s="1"/>
  <c r="EX152" i="10"/>
  <c r="BF297" i="4"/>
  <c r="AP13" i="5"/>
  <c r="AO91" i="5"/>
  <c r="AW91" i="5"/>
  <c r="BV91" i="5"/>
  <c r="BV141" i="5" s="1"/>
  <c r="AH46" i="5"/>
  <c r="AH49" i="5" s="1"/>
  <c r="Q1359" i="5"/>
  <c r="R1359" i="5" s="1"/>
  <c r="BV288" i="5"/>
  <c r="BV292" i="5" s="1"/>
  <c r="AH22" i="5"/>
  <c r="AH25" i="5" s="1"/>
  <c r="AK33" i="5" s="1"/>
  <c r="AK34" i="5" s="1"/>
  <c r="V96" i="5"/>
  <c r="V100" i="5"/>
  <c r="V97" i="5"/>
  <c r="J12" i="15"/>
  <c r="V98" i="5"/>
  <c r="AN1544" i="5"/>
  <c r="AN593" i="5"/>
  <c r="L10" i="15"/>
  <c r="X71" i="5"/>
  <c r="X69" i="5"/>
  <c r="X68" i="5"/>
  <c r="X67" i="5"/>
  <c r="Q450" i="5"/>
  <c r="E185" i="15" s="1"/>
  <c r="E184" i="15" s="1"/>
  <c r="Q435" i="5"/>
  <c r="E207" i="15" s="1"/>
  <c r="F37" i="13"/>
  <c r="F35" i="13" s="1"/>
  <c r="F34" i="13" s="1"/>
  <c r="AA90" i="5"/>
  <c r="O164" i="4"/>
  <c r="F11" i="9" s="1"/>
  <c r="V557" i="5"/>
  <c r="V501" i="5"/>
  <c r="V1545" i="5"/>
  <c r="J83" i="15" s="1"/>
  <c r="V578" i="5"/>
  <c r="C154" i="4"/>
  <c r="O119" i="4"/>
  <c r="AP591" i="5"/>
  <c r="AP1540" i="5"/>
  <c r="I8" i="15"/>
  <c r="U20" i="5"/>
  <c r="U21" i="5"/>
  <c r="U19" i="5"/>
  <c r="U23" i="5"/>
  <c r="BS309" i="4"/>
  <c r="FK153" i="10"/>
  <c r="L132" i="4"/>
  <c r="L167" i="4" s="1"/>
  <c r="BM309" i="4"/>
  <c r="F132" i="4"/>
  <c r="F167" i="4" s="1"/>
  <c r="BN90" i="5" s="1"/>
  <c r="BN467" i="5" s="1"/>
  <c r="BN465" i="5" s="1"/>
  <c r="FE153" i="10"/>
  <c r="FL153" i="10"/>
  <c r="BT309" i="4"/>
  <c r="M132" i="4"/>
  <c r="M167" i="4" s="1"/>
  <c r="BU90" i="5" s="1"/>
  <c r="BU467" i="5" s="1"/>
  <c r="BU466" i="5" s="1"/>
  <c r="BV469" i="5" s="1"/>
  <c r="FF152" i="10"/>
  <c r="G121" i="4"/>
  <c r="G156" i="4" s="1"/>
  <c r="BO12" i="5" s="1"/>
  <c r="FI152" i="10"/>
  <c r="J121" i="4"/>
  <c r="J156" i="4" s="1"/>
  <c r="BR12" i="5" s="1"/>
  <c r="D121" i="4"/>
  <c r="D156" i="4" s="1"/>
  <c r="BL12" i="5" s="1"/>
  <c r="FC152" i="10"/>
  <c r="U372" i="5"/>
  <c r="V370" i="5"/>
  <c r="AB295" i="5"/>
  <c r="AB315" i="5"/>
  <c r="S96" i="5"/>
  <c r="S100" i="5"/>
  <c r="G12" i="15"/>
  <c r="S98" i="5"/>
  <c r="S97" i="5"/>
  <c r="AX1540" i="5"/>
  <c r="AX591" i="5"/>
  <c r="AU1540" i="5"/>
  <c r="AU591" i="5"/>
  <c r="E12" i="15"/>
  <c r="Q97" i="5"/>
  <c r="Q98" i="5"/>
  <c r="Q96" i="5"/>
  <c r="Q100" i="5"/>
  <c r="T96" i="5"/>
  <c r="T100" i="5"/>
  <c r="T97" i="5"/>
  <c r="H12" i="15"/>
  <c r="T98" i="5"/>
  <c r="BD309" i="4"/>
  <c r="EV153" i="10"/>
  <c r="I131" i="4"/>
  <c r="I166" i="4" s="1"/>
  <c r="BE90" i="5" s="1"/>
  <c r="BE467" i="5" s="1"/>
  <c r="BE466" i="5" s="1"/>
  <c r="BF469" i="5" s="1"/>
  <c r="FA153" i="10"/>
  <c r="BI309" i="4"/>
  <c r="N131" i="4"/>
  <c r="N166" i="4" s="1"/>
  <c r="BJ90" i="5" s="1"/>
  <c r="BJ467" i="5" s="1"/>
  <c r="BJ466" i="5" s="1"/>
  <c r="BK469" i="5" s="1"/>
  <c r="EW153" i="10"/>
  <c r="J131" i="4"/>
  <c r="J166" i="4" s="1"/>
  <c r="BE309" i="4"/>
  <c r="AX13" i="5"/>
  <c r="AL141" i="5"/>
  <c r="AL95" i="5"/>
  <c r="AL118" i="5"/>
  <c r="AD467" i="5"/>
  <c r="AD91" i="5"/>
  <c r="AK458" i="5"/>
  <c r="AJ460" i="5"/>
  <c r="X1545" i="5"/>
  <c r="L83" i="15" s="1"/>
  <c r="X557" i="5"/>
  <c r="J8" i="15"/>
  <c r="V23" i="5"/>
  <c r="V20" i="5"/>
  <c r="V19" i="5"/>
  <c r="V21" i="5"/>
  <c r="AF246" i="5"/>
  <c r="AF245" i="5"/>
  <c r="U458" i="5"/>
  <c r="U460" i="5" s="1"/>
  <c r="T460" i="5"/>
  <c r="R45" i="5"/>
  <c r="R43" i="5"/>
  <c r="F9" i="15"/>
  <c r="R44" i="5"/>
  <c r="R47" i="5"/>
  <c r="Z458" i="5"/>
  <c r="Z460" i="5" s="1"/>
  <c r="Y460" i="5"/>
  <c r="AA12" i="5"/>
  <c r="O153" i="4"/>
  <c r="F10" i="9" s="1"/>
  <c r="P95" i="5"/>
  <c r="P118" i="5"/>
  <c r="P141" i="5"/>
  <c r="S23" i="5"/>
  <c r="S20" i="5"/>
  <c r="S19" i="5"/>
  <c r="S21" i="5"/>
  <c r="G8" i="15"/>
  <c r="T47" i="5"/>
  <c r="T44" i="5"/>
  <c r="T43" i="5"/>
  <c r="H9" i="15"/>
  <c r="T45" i="5"/>
  <c r="AG468" i="5"/>
  <c r="AG470" i="5" s="1"/>
  <c r="Y43" i="5"/>
  <c r="M9" i="15"/>
  <c r="Y45" i="5"/>
  <c r="Y47" i="5"/>
  <c r="Y44" i="5"/>
  <c r="EP152" i="10"/>
  <c r="C120" i="4"/>
  <c r="ES152" i="10"/>
  <c r="F120" i="4"/>
  <c r="F155" i="4" s="1"/>
  <c r="BB12" i="5" s="1"/>
  <c r="BA297" i="4"/>
  <c r="EU152" i="10"/>
  <c r="H120" i="4"/>
  <c r="H155" i="4" s="1"/>
  <c r="BD12" i="5" s="1"/>
  <c r="AV13" i="5"/>
  <c r="AQ91" i="5"/>
  <c r="AP91" i="5"/>
  <c r="AN91" i="5"/>
  <c r="P455" i="5"/>
  <c r="P456" i="5"/>
  <c r="Q459" i="5" s="1"/>
  <c r="AX593" i="5"/>
  <c r="AX1544" i="5"/>
  <c r="AC306" i="5"/>
  <c r="Q24" i="15" s="1"/>
  <c r="Q22" i="15" s="1"/>
  <c r="AC287" i="5"/>
  <c r="AC289" i="5" s="1"/>
  <c r="AF458" i="5"/>
  <c r="U69" i="5"/>
  <c r="U67" i="5"/>
  <c r="I10" i="15"/>
  <c r="U68" i="5"/>
  <c r="U71" i="5"/>
  <c r="FG153" i="10"/>
  <c r="H132" i="4"/>
  <c r="H167" i="4" s="1"/>
  <c r="BP90" i="5" s="1"/>
  <c r="BP467" i="5" s="1"/>
  <c r="BP466" i="5" s="1"/>
  <c r="BQ469" i="5" s="1"/>
  <c r="BO309" i="4"/>
  <c r="BQ309" i="4"/>
  <c r="FI153" i="10"/>
  <c r="J132" i="4"/>
  <c r="J167" i="4" s="1"/>
  <c r="BR90" i="5" s="1"/>
  <c r="BR467" i="5" s="1"/>
  <c r="BR465" i="5" s="1"/>
  <c r="BN309" i="4"/>
  <c r="G132" i="4"/>
  <c r="G167" i="4" s="1"/>
  <c r="BO90" i="5" s="1"/>
  <c r="BO467" i="5" s="1"/>
  <c r="BO465" i="5" s="1"/>
  <c r="FF153" i="10"/>
  <c r="I121" i="4"/>
  <c r="I156" i="4" s="1"/>
  <c r="BQ12" i="5" s="1"/>
  <c r="FH152" i="10"/>
  <c r="N121" i="4"/>
  <c r="N156" i="4" s="1"/>
  <c r="BV12" i="5" s="1"/>
  <c r="FM152" i="10"/>
  <c r="H121" i="4"/>
  <c r="H156" i="4" s="1"/>
  <c r="BP12" i="5" s="1"/>
  <c r="FG152" i="10"/>
  <c r="AB66" i="5"/>
  <c r="AB18" i="5"/>
  <c r="AB42" i="5"/>
  <c r="X121" i="5"/>
  <c r="X119" i="5"/>
  <c r="L13" i="15"/>
  <c r="X123" i="5"/>
  <c r="X120" i="5"/>
  <c r="W460" i="5"/>
  <c r="AG262" i="5"/>
  <c r="U23" i="15" s="1"/>
  <c r="Q121" i="5"/>
  <c r="E13" i="15"/>
  <c r="Q119" i="5"/>
  <c r="Q123" i="5"/>
  <c r="Q120" i="5"/>
  <c r="N8" i="15"/>
  <c r="Z20" i="5"/>
  <c r="Z21" i="5"/>
  <c r="Z19" i="5"/>
  <c r="Z23" i="5"/>
  <c r="T119" i="5"/>
  <c r="H13" i="15"/>
  <c r="T121" i="5"/>
  <c r="T123" i="5"/>
  <c r="T120" i="5"/>
  <c r="BC309" i="4"/>
  <c r="H131" i="4"/>
  <c r="H166" i="4" s="1"/>
  <c r="BD90" i="5" s="1"/>
  <c r="BD467" i="5" s="1"/>
  <c r="BD466" i="5" s="1"/>
  <c r="BE469" i="5" s="1"/>
  <c r="EU153" i="10"/>
  <c r="E131" i="4"/>
  <c r="E166" i="4" s="1"/>
  <c r="BA90" i="5" s="1"/>
  <c r="BA467" i="5" s="1"/>
  <c r="BA466" i="5" s="1"/>
  <c r="BB469" i="5" s="1"/>
  <c r="ER153" i="10"/>
  <c r="AZ309" i="4"/>
  <c r="ET153" i="10"/>
  <c r="BB309" i="4"/>
  <c r="G131" i="4"/>
  <c r="G166" i="4" s="1"/>
  <c r="BC90" i="5" s="1"/>
  <c r="BC467" i="5" s="1"/>
  <c r="AK18" i="5"/>
  <c r="AK66" i="5"/>
  <c r="AK42" i="5"/>
  <c r="W45" i="5"/>
  <c r="W47" i="5"/>
  <c r="W43" i="5"/>
  <c r="W44" i="5"/>
  <c r="K9" i="15"/>
  <c r="AP466" i="5"/>
  <c r="AQ469" i="5" s="1"/>
  <c r="AP465" i="5"/>
  <c r="AQ468" i="5" s="1"/>
  <c r="Y557" i="5"/>
  <c r="Y1545" i="5"/>
  <c r="M83" i="15" s="1"/>
  <c r="AB95" i="5"/>
  <c r="AB118" i="5"/>
  <c r="AB141" i="5"/>
  <c r="Z120" i="5"/>
  <c r="N13" i="15"/>
  <c r="Z119" i="5"/>
  <c r="Z121" i="5"/>
  <c r="Z123" i="5"/>
  <c r="AC455" i="5"/>
  <c r="AD458" i="5" s="1"/>
  <c r="AC456" i="5"/>
  <c r="AD459" i="5" s="1"/>
  <c r="J10" i="15"/>
  <c r="V67" i="5"/>
  <c r="V71" i="5"/>
  <c r="V69" i="5"/>
  <c r="V68" i="5"/>
  <c r="AS591" i="5"/>
  <c r="AS1540" i="5"/>
  <c r="R71" i="5"/>
  <c r="R69" i="5"/>
  <c r="F10" i="15"/>
  <c r="R67" i="5"/>
  <c r="R68" i="5"/>
  <c r="AO593" i="5"/>
  <c r="AO1544" i="5"/>
  <c r="P466" i="5"/>
  <c r="Q469" i="5" s="1"/>
  <c r="P465" i="5"/>
  <c r="Q468" i="5" s="1"/>
  <c r="S43" i="5"/>
  <c r="G9" i="15"/>
  <c r="S45" i="5"/>
  <c r="S47" i="5"/>
  <c r="S44" i="5"/>
  <c r="R557" i="5"/>
  <c r="R578" i="5"/>
  <c r="R536" i="5"/>
  <c r="R1545" i="5"/>
  <c r="F83" i="15" s="1"/>
  <c r="R501" i="5"/>
  <c r="U330" i="5"/>
  <c r="T332" i="5"/>
  <c r="T349" i="5" s="1"/>
  <c r="H27" i="15" s="1"/>
  <c r="AN1540" i="5"/>
  <c r="AN591" i="5"/>
  <c r="R119" i="5"/>
  <c r="F13" i="15"/>
  <c r="R120" i="5"/>
  <c r="R121" i="5"/>
  <c r="R123" i="5"/>
  <c r="T67" i="5"/>
  <c r="T71" i="5"/>
  <c r="T69" i="5"/>
  <c r="T68" i="5"/>
  <c r="H10" i="15"/>
  <c r="AH118" i="5"/>
  <c r="AH95" i="5"/>
  <c r="AH141" i="5"/>
  <c r="Y71" i="5"/>
  <c r="M10" i="15"/>
  <c r="Y68" i="5"/>
  <c r="Y67" i="5"/>
  <c r="Y69" i="5"/>
  <c r="ER152" i="10"/>
  <c r="E120" i="4"/>
  <c r="E155" i="4" s="1"/>
  <c r="BA12" i="5" s="1"/>
  <c r="AZ297" i="4"/>
  <c r="EV152" i="10"/>
  <c r="I120" i="4"/>
  <c r="I155" i="4" s="1"/>
  <c r="BE12" i="5" s="1"/>
  <c r="BD297" i="4"/>
  <c r="EY152" i="10"/>
  <c r="L120" i="4"/>
  <c r="L155" i="4" s="1"/>
  <c r="BH12" i="5" s="1"/>
  <c r="AQ13" i="5"/>
  <c r="AT91" i="5"/>
  <c r="D37" i="14"/>
  <c r="AV344" i="5"/>
  <c r="AV361" i="5" s="1"/>
  <c r="AU342" i="5"/>
  <c r="AS338" i="5"/>
  <c r="AR336" i="5"/>
  <c r="AR349" i="5"/>
  <c r="AF27" i="15" s="1"/>
  <c r="AT340" i="5"/>
  <c r="AI53" i="5"/>
  <c r="AI54" i="5" s="1"/>
  <c r="AJ55" i="5"/>
  <c r="AJ56" i="5" s="1"/>
  <c r="AH51" i="5"/>
  <c r="AK57" i="5"/>
  <c r="AK58" i="5" s="1"/>
  <c r="AI77" i="5"/>
  <c r="AI78" i="5" s="1"/>
  <c r="AJ79" i="5"/>
  <c r="AJ80" i="5" s="1"/>
  <c r="AK81" i="5"/>
  <c r="AK82" i="5" s="1"/>
  <c r="AH75" i="5"/>
  <c r="BM338" i="5"/>
  <c r="BN340" i="5"/>
  <c r="BL349" i="5"/>
  <c r="AZ27" i="15" s="1"/>
  <c r="BP344" i="5"/>
  <c r="BP361" i="5" s="1"/>
  <c r="BO342" i="5"/>
  <c r="BL336" i="5"/>
  <c r="R965" i="5"/>
  <c r="Q68" i="5"/>
  <c r="E10" i="15"/>
  <c r="Q67" i="5"/>
  <c r="Q69" i="5"/>
  <c r="Q71" i="5"/>
  <c r="AZ466" i="5"/>
  <c r="BA469" i="5" s="1"/>
  <c r="AB170" i="5"/>
  <c r="AB216" i="5"/>
  <c r="AB193" i="5"/>
  <c r="AQ399" i="5"/>
  <c r="AQ381" i="5"/>
  <c r="P15" i="14"/>
  <c r="AQ337" i="5"/>
  <c r="AQ357" i="5"/>
  <c r="BQ487" i="5"/>
  <c r="BQ489" i="5" s="1"/>
  <c r="AV298" i="5"/>
  <c r="AU296" i="5"/>
  <c r="AS305" i="5"/>
  <c r="AW300" i="5"/>
  <c r="AW318" i="5" s="1"/>
  <c r="AS292" i="5"/>
  <c r="AT294" i="5"/>
  <c r="I286" i="5"/>
  <c r="J284" i="5"/>
  <c r="EX154" i="10"/>
  <c r="K139" i="4"/>
  <c r="K174" i="4" s="1"/>
  <c r="BG165" i="5" s="1"/>
  <c r="BF303" i="4"/>
  <c r="Y1558" i="5"/>
  <c r="M28" i="14" s="1"/>
  <c r="M197" i="15"/>
  <c r="AD476" i="5"/>
  <c r="AD166" i="5"/>
  <c r="N16" i="15"/>
  <c r="Z173" i="5"/>
  <c r="Z175" i="5"/>
  <c r="Z172" i="5"/>
  <c r="Z171" i="5"/>
  <c r="G254" i="5"/>
  <c r="G273" i="5"/>
  <c r="AQ316" i="5"/>
  <c r="AQ297" i="5"/>
  <c r="AH360" i="5"/>
  <c r="AH343" i="5"/>
  <c r="R1167" i="5"/>
  <c r="Q1168" i="5"/>
  <c r="AH170" i="5"/>
  <c r="AH216" i="5"/>
  <c r="AH193" i="5"/>
  <c r="Q844" i="5"/>
  <c r="S173" i="5"/>
  <c r="S172" i="5"/>
  <c r="G16" i="15"/>
  <c r="S175" i="5"/>
  <c r="S171" i="5"/>
  <c r="BN380" i="5"/>
  <c r="BO382" i="5"/>
  <c r="BM378" i="5"/>
  <c r="BL376" i="5"/>
  <c r="BP384" i="5"/>
  <c r="BP401" i="5" s="1"/>
  <c r="BL389" i="5"/>
  <c r="AZ28" i="15" s="1"/>
  <c r="AQ305" i="5"/>
  <c r="AU300" i="5"/>
  <c r="AU318" i="5" s="1"/>
  <c r="AQ292" i="5"/>
  <c r="AS296" i="5"/>
  <c r="AR294" i="5"/>
  <c r="AT298" i="5"/>
  <c r="R1203" i="5"/>
  <c r="S1222" i="5" s="1"/>
  <c r="AK64" i="8"/>
  <c r="EB144" i="10"/>
  <c r="AK1556" i="5"/>
  <c r="J17" i="15"/>
  <c r="V194" i="5"/>
  <c r="V195" i="5"/>
  <c r="V196" i="5"/>
  <c r="V198" i="5"/>
  <c r="AQ295" i="5"/>
  <c r="AQ315" i="5"/>
  <c r="P1164" i="5"/>
  <c r="AS476" i="5"/>
  <c r="AS166" i="5"/>
  <c r="BA241" i="5"/>
  <c r="L197" i="15"/>
  <c r="X1558" i="5"/>
  <c r="L28" i="14" s="1"/>
  <c r="BA389" i="5"/>
  <c r="AO28" i="15" s="1"/>
  <c r="BE384" i="5"/>
  <c r="BE401" i="5" s="1"/>
  <c r="BA376" i="5"/>
  <c r="BD382" i="5"/>
  <c r="BB378" i="5"/>
  <c r="BC380" i="5"/>
  <c r="AS23" i="5"/>
  <c r="AG8" i="15"/>
  <c r="AS21" i="5"/>
  <c r="AS20" i="5"/>
  <c r="AS19" i="5"/>
  <c r="F16" i="15"/>
  <c r="R171" i="5"/>
  <c r="R173" i="5"/>
  <c r="R175" i="5"/>
  <c r="R172" i="5"/>
  <c r="E128" i="13"/>
  <c r="E131" i="5"/>
  <c r="D129" i="5"/>
  <c r="C127" i="5"/>
  <c r="F133" i="5"/>
  <c r="M36" i="5"/>
  <c r="E16" i="15"/>
  <c r="Q172" i="5"/>
  <c r="Q173" i="5"/>
  <c r="Q175" i="5"/>
  <c r="Q171" i="5"/>
  <c r="P938" i="5"/>
  <c r="P909" i="5"/>
  <c r="M16" i="15"/>
  <c r="Y171" i="5"/>
  <c r="Y173" i="5"/>
  <c r="Y172" i="5"/>
  <c r="Y175" i="5"/>
  <c r="BF306" i="5"/>
  <c r="AT24" i="15" s="1"/>
  <c r="I15" i="16" s="1"/>
  <c r="BF287" i="5"/>
  <c r="BF289" i="5" s="1"/>
  <c r="BM487" i="5"/>
  <c r="BM489" i="5" s="1"/>
  <c r="BT306" i="5"/>
  <c r="BH24" i="15" s="1"/>
  <c r="K15" i="16" s="1"/>
  <c r="BT287" i="5"/>
  <c r="BT289" i="5" s="1"/>
  <c r="F197" i="15"/>
  <c r="R1558" i="5"/>
  <c r="F28" i="14" s="1"/>
  <c r="D53" i="14"/>
  <c r="R854" i="5"/>
  <c r="R843" i="5"/>
  <c r="R850" i="5"/>
  <c r="R835" i="5"/>
  <c r="R852" i="5"/>
  <c r="R853" i="5"/>
  <c r="R855" i="5"/>
  <c r="R849" i="5"/>
  <c r="E20" i="15"/>
  <c r="BD288" i="5"/>
  <c r="H18" i="15"/>
  <c r="T218" i="5"/>
  <c r="T219" i="5"/>
  <c r="T221" i="5"/>
  <c r="T217" i="5"/>
  <c r="AX314" i="5"/>
  <c r="AX293" i="5"/>
  <c r="AZ316" i="5"/>
  <c r="AZ297" i="5"/>
  <c r="W477" i="5"/>
  <c r="W479" i="5" s="1"/>
  <c r="AC64" i="8"/>
  <c r="AC1556" i="5"/>
  <c r="DT144" i="10"/>
  <c r="BG466" i="5"/>
  <c r="BH469" i="5" s="1"/>
  <c r="BG465" i="5"/>
  <c r="AY468" i="5"/>
  <c r="AB474" i="5"/>
  <c r="AB475" i="5"/>
  <c r="AC478" i="5" s="1"/>
  <c r="R13" i="18"/>
  <c r="AS401" i="5"/>
  <c r="BS487" i="5"/>
  <c r="C173" i="4"/>
  <c r="O138" i="4"/>
  <c r="AU476" i="5"/>
  <c r="AU1551" i="5"/>
  <c r="AU166" i="5"/>
  <c r="P1220" i="5"/>
  <c r="K285" i="5"/>
  <c r="J1551" i="5"/>
  <c r="D51" i="23"/>
  <c r="BC466" i="5"/>
  <c r="BD469" i="5" s="1"/>
  <c r="BC465" i="5"/>
  <c r="R458" i="5"/>
  <c r="AY484" i="5"/>
  <c r="AY485" i="5"/>
  <c r="O241" i="4"/>
  <c r="L15" i="9" s="1"/>
  <c r="BK285" i="5"/>
  <c r="BK286" i="5" s="1"/>
  <c r="Q881" i="5"/>
  <c r="AW297" i="5"/>
  <c r="AW316" i="5"/>
  <c r="AX299" i="5"/>
  <c r="AX317" i="5"/>
  <c r="E123" i="13"/>
  <c r="DV144" i="10"/>
  <c r="AE1556" i="5"/>
  <c r="AE64" i="8"/>
  <c r="E32" i="13"/>
  <c r="E30" i="13" s="1"/>
  <c r="P432" i="5"/>
  <c r="P447" i="5"/>
  <c r="D183" i="15" s="1"/>
  <c r="C116" i="16" s="1"/>
  <c r="T1558" i="5"/>
  <c r="H28" i="14" s="1"/>
  <c r="H197" i="15"/>
  <c r="BU465" i="5"/>
  <c r="T477" i="5"/>
  <c r="T479" i="5" s="1"/>
  <c r="D48" i="14"/>
  <c r="Q7" i="15"/>
  <c r="H287" i="5"/>
  <c r="H288" i="5" s="1"/>
  <c r="H305" i="5"/>
  <c r="EQ154" i="10"/>
  <c r="D139" i="4"/>
  <c r="D174" i="4" s="1"/>
  <c r="AZ165" i="5" s="1"/>
  <c r="AY303" i="4"/>
  <c r="EP154" i="10"/>
  <c r="AX303" i="4"/>
  <c r="C139" i="4"/>
  <c r="I139" i="4"/>
  <c r="I174" i="4" s="1"/>
  <c r="BE165" i="5" s="1"/>
  <c r="BD303" i="4"/>
  <c r="EV154" i="10"/>
  <c r="BL241" i="5"/>
  <c r="D122" i="13"/>
  <c r="P964" i="5"/>
  <c r="D126" i="13"/>
  <c r="K26" i="9"/>
  <c r="L26" i="9" s="1"/>
  <c r="BQ11" i="5"/>
  <c r="BT11" i="5"/>
  <c r="BK11" i="5"/>
  <c r="BS11" i="5"/>
  <c r="BO11" i="5"/>
  <c r="BU11" i="5"/>
  <c r="BU13" i="5" s="1"/>
  <c r="BL11" i="5"/>
  <c r="BR11" i="5"/>
  <c r="BN11" i="5"/>
  <c r="BV11" i="5"/>
  <c r="BM11" i="5"/>
  <c r="BM13" i="5" s="1"/>
  <c r="BP11" i="5"/>
  <c r="C37" i="14"/>
  <c r="O968" i="5"/>
  <c r="Q1372" i="5"/>
  <c r="Q1369" i="5"/>
  <c r="Q1363" i="5"/>
  <c r="Q1366" i="5"/>
  <c r="Q1361" i="5"/>
  <c r="Q1367" i="5"/>
  <c r="Q1362" i="5"/>
  <c r="Q1371" i="5"/>
  <c r="Q1370" i="5"/>
  <c r="BD296" i="5"/>
  <c r="BB292" i="5"/>
  <c r="BF300" i="5"/>
  <c r="BF318" i="5" s="1"/>
  <c r="BE298" i="5"/>
  <c r="BB305" i="5"/>
  <c r="BC294" i="5"/>
  <c r="AD363" i="5"/>
  <c r="V286" i="5"/>
  <c r="W284" i="5"/>
  <c r="AN476" i="5"/>
  <c r="AN166" i="5"/>
  <c r="EN171" i="10"/>
  <c r="AK61" i="14" s="1"/>
  <c r="H274" i="5"/>
  <c r="H256" i="5"/>
  <c r="AE474" i="5"/>
  <c r="AE475" i="5"/>
  <c r="AF478" i="5" s="1"/>
  <c r="BI466" i="5"/>
  <c r="BJ469" i="5" s="1"/>
  <c r="BI465" i="5"/>
  <c r="AU298" i="5"/>
  <c r="AT296" i="5"/>
  <c r="Q913" i="5"/>
  <c r="R912" i="5"/>
  <c r="AN337" i="5"/>
  <c r="AN357" i="5"/>
  <c r="AP359" i="5"/>
  <c r="AP341" i="5"/>
  <c r="G245" i="5"/>
  <c r="G246" i="5"/>
  <c r="S1155" i="5"/>
  <c r="S1137" i="5"/>
  <c r="S1141" i="5"/>
  <c r="S1131" i="5"/>
  <c r="S1138" i="5"/>
  <c r="S1123" i="5"/>
  <c r="S1140" i="5"/>
  <c r="S1139" i="5" s="1"/>
  <c r="S1143" i="5"/>
  <c r="S1142" i="5"/>
  <c r="S866" i="5"/>
  <c r="S935" i="5" s="1"/>
  <c r="AK475" i="5"/>
  <c r="AL478" i="5" s="1"/>
  <c r="AK474" i="5"/>
  <c r="N197" i="15"/>
  <c r="Z1558" i="5"/>
  <c r="N28" i="14" s="1"/>
  <c r="Q1139" i="5"/>
  <c r="Q1129" i="5"/>
  <c r="Q1124" i="5"/>
  <c r="AE357" i="5"/>
  <c r="AE363" i="5" s="1"/>
  <c r="S16" i="14" s="1"/>
  <c r="S15" i="14" s="1"/>
  <c r="AE337" i="5"/>
  <c r="AE347" i="5" s="1"/>
  <c r="AE353" i="5" s="1"/>
  <c r="AE346" i="5"/>
  <c r="AE351" i="5" s="1"/>
  <c r="AF339" i="5"/>
  <c r="AF358" i="5"/>
  <c r="D277" i="5"/>
  <c r="P1195" i="5"/>
  <c r="Q1218" i="5" s="1"/>
  <c r="BA288" i="5"/>
  <c r="BG306" i="5"/>
  <c r="AU24" i="15" s="1"/>
  <c r="BG287" i="5"/>
  <c r="BG289" i="5" s="1"/>
  <c r="P1125" i="5"/>
  <c r="O1128" i="5"/>
  <c r="S218" i="5"/>
  <c r="S219" i="5"/>
  <c r="S221" i="5"/>
  <c r="G18" i="15"/>
  <c r="S217" i="5"/>
  <c r="BN370" i="5"/>
  <c r="BM372" i="5"/>
  <c r="AZ397" i="5"/>
  <c r="AZ377" i="5"/>
  <c r="AQ339" i="5"/>
  <c r="AQ358" i="5"/>
  <c r="X195" i="5"/>
  <c r="X196" i="5"/>
  <c r="L17" i="15"/>
  <c r="X194" i="5"/>
  <c r="X198" i="5"/>
  <c r="R916" i="5"/>
  <c r="R902" i="5"/>
  <c r="R919" i="5"/>
  <c r="R920" i="5"/>
  <c r="R935" i="5"/>
  <c r="R922" i="5"/>
  <c r="R910" i="5"/>
  <c r="R921" i="5"/>
  <c r="R917" i="5"/>
  <c r="R1363" i="5"/>
  <c r="R1372" i="5"/>
  <c r="S1390" i="5" s="1"/>
  <c r="G54" i="14" s="1"/>
  <c r="R1370" i="5"/>
  <c r="R1361" i="5"/>
  <c r="R1369" i="5"/>
  <c r="R1367" i="5"/>
  <c r="R1371" i="5"/>
  <c r="S1389" i="5" s="1"/>
  <c r="G53" i="14" s="1"/>
  <c r="R1362" i="5"/>
  <c r="R1366" i="5"/>
  <c r="R1202" i="5"/>
  <c r="S1221" i="5" s="1"/>
  <c r="W218" i="5"/>
  <c r="W221" i="5"/>
  <c r="K18" i="15"/>
  <c r="W217" i="5"/>
  <c r="W219" i="5"/>
  <c r="F263" i="5"/>
  <c r="J257" i="5"/>
  <c r="I255" i="5"/>
  <c r="F249" i="5"/>
  <c r="H253" i="5"/>
  <c r="G251" i="5"/>
  <c r="Q1386" i="5"/>
  <c r="E50" i="14" s="1"/>
  <c r="P1375" i="5"/>
  <c r="U477" i="5"/>
  <c r="U479" i="5" s="1"/>
  <c r="G105" i="4"/>
  <c r="I105" i="4"/>
  <c r="L105" i="4"/>
  <c r="M105" i="4"/>
  <c r="H105" i="4"/>
  <c r="J105" i="4"/>
  <c r="N105" i="4"/>
  <c r="K105" i="4"/>
  <c r="C105" i="4"/>
  <c r="E105" i="4"/>
  <c r="F105" i="4"/>
  <c r="D105" i="4"/>
  <c r="AR297" i="5"/>
  <c r="AR316" i="5"/>
  <c r="D125" i="13"/>
  <c r="P963" i="5"/>
  <c r="AR579" i="5"/>
  <c r="AR1547" i="5"/>
  <c r="AF148" i="15" s="1"/>
  <c r="G44" i="9"/>
  <c r="AR502" i="5"/>
  <c r="AR537" i="5"/>
  <c r="AR558" i="5"/>
  <c r="T288" i="5"/>
  <c r="T306" i="5" s="1"/>
  <c r="H24" i="15" s="1"/>
  <c r="AP1542" i="5"/>
  <c r="AP592" i="5"/>
  <c r="AP595" i="5" s="1"/>
  <c r="AO319" i="4"/>
  <c r="BF1547" i="5"/>
  <c r="AT148" i="15" s="1"/>
  <c r="BF537" i="5"/>
  <c r="I44" i="9"/>
  <c r="BF502" i="5"/>
  <c r="P475" i="5"/>
  <c r="Q478" i="5" s="1"/>
  <c r="P474" i="5"/>
  <c r="AR343" i="5"/>
  <c r="AR360" i="5"/>
  <c r="Q1203" i="5"/>
  <c r="Q1202" i="5"/>
  <c r="AJ170" i="5"/>
  <c r="AJ193" i="5"/>
  <c r="AJ216" i="5"/>
  <c r="N159" i="5"/>
  <c r="BC370" i="5"/>
  <c r="BB372" i="5"/>
  <c r="D45" i="14"/>
  <c r="R1124" i="5"/>
  <c r="R1129" i="5"/>
  <c r="AS71" i="5"/>
  <c r="AS68" i="5"/>
  <c r="AS67" i="5"/>
  <c r="AG10" i="15"/>
  <c r="AS69" i="5"/>
  <c r="BW1546" i="5"/>
  <c r="DS144" i="10"/>
  <c r="AB64" i="8"/>
  <c r="AB1556" i="5"/>
  <c r="AR468" i="5"/>
  <c r="BN466" i="5"/>
  <c r="BO469" i="5" s="1"/>
  <c r="AT1542" i="5"/>
  <c r="AT592" i="5"/>
  <c r="AS319" i="4"/>
  <c r="K36" i="5"/>
  <c r="K28" i="5"/>
  <c r="K37" i="5" s="1"/>
  <c r="AX468" i="5"/>
  <c r="AX470" i="5" s="1"/>
  <c r="I17" i="9"/>
  <c r="BF331" i="5"/>
  <c r="AD64" i="8"/>
  <c r="DU144" i="10"/>
  <c r="AD1556" i="5"/>
  <c r="AI475" i="5"/>
  <c r="AJ478" i="5" s="1"/>
  <c r="AI474" i="5"/>
  <c r="AO295" i="5"/>
  <c r="AO315" i="5"/>
  <c r="R459" i="5"/>
  <c r="T241" i="5"/>
  <c r="S243" i="5"/>
  <c r="AA477" i="5"/>
  <c r="AU293" i="5"/>
  <c r="AU314" i="5"/>
  <c r="AJ344" i="5"/>
  <c r="AF336" i="5"/>
  <c r="AH340" i="5"/>
  <c r="AI342" i="5"/>
  <c r="AF349" i="5"/>
  <c r="T27" i="15" s="1"/>
  <c r="AG338" i="5"/>
  <c r="P1218" i="5"/>
  <c r="C48" i="14"/>
  <c r="O1392" i="5"/>
  <c r="DX144" i="10"/>
  <c r="AG1556" i="5"/>
  <c r="AG64" i="8"/>
  <c r="N139" i="4"/>
  <c r="N174" i="4" s="1"/>
  <c r="BJ165" i="5" s="1"/>
  <c r="BI303" i="4"/>
  <c r="FA154" i="10"/>
  <c r="O476" i="5"/>
  <c r="O166" i="5"/>
  <c r="BS489" i="5"/>
  <c r="BT487" i="5"/>
  <c r="AL170" i="5"/>
  <c r="AL193" i="5"/>
  <c r="AL216" i="5"/>
  <c r="Q1134" i="5"/>
  <c r="R1133" i="5"/>
  <c r="AX476" i="5"/>
  <c r="AX166" i="5"/>
  <c r="AX1551" i="5"/>
  <c r="D265" i="5"/>
  <c r="P941" i="5"/>
  <c r="Q963" i="5" s="1"/>
  <c r="E43" i="14" s="1"/>
  <c r="J241" i="5"/>
  <c r="I243" i="5"/>
  <c r="BC292" i="5"/>
  <c r="AR359" i="5"/>
  <c r="AR341" i="5"/>
  <c r="L16" i="15"/>
  <c r="X171" i="5"/>
  <c r="X175" i="5"/>
  <c r="X173" i="5"/>
  <c r="X172" i="5"/>
  <c r="U219" i="5"/>
  <c r="U218" i="5"/>
  <c r="U217" i="5"/>
  <c r="U221" i="5"/>
  <c r="I18" i="15"/>
  <c r="AS317" i="5"/>
  <c r="AS299" i="5"/>
  <c r="AC170" i="5"/>
  <c r="AC193" i="5"/>
  <c r="AC216" i="5"/>
  <c r="AX296" i="5"/>
  <c r="AY298" i="5"/>
  <c r="AW294" i="5"/>
  <c r="AZ300" i="5"/>
  <c r="AZ318" i="5" s="1"/>
  <c r="AV305" i="5"/>
  <c r="AV292" i="5"/>
  <c r="P193" i="5"/>
  <c r="P216" i="5"/>
  <c r="P170" i="5"/>
  <c r="AP358" i="5"/>
  <c r="AP339" i="5"/>
  <c r="Q1158" i="5"/>
  <c r="Q1163" i="5"/>
  <c r="C286" i="4"/>
  <c r="O271" i="4"/>
  <c r="BW594" i="5"/>
  <c r="AQ476" i="5"/>
  <c r="AQ166" i="5"/>
  <c r="Q879" i="5"/>
  <c r="R878" i="5"/>
  <c r="E79" i="5"/>
  <c r="E84" i="5" s="1"/>
  <c r="C75" i="5"/>
  <c r="D77" i="5"/>
  <c r="F81" i="5"/>
  <c r="BW164" i="5"/>
  <c r="I159" i="5"/>
  <c r="E17" i="15"/>
  <c r="Q195" i="5"/>
  <c r="Q196" i="5"/>
  <c r="Q198" i="5"/>
  <c r="Q194" i="5"/>
  <c r="P936" i="5"/>
  <c r="P904" i="5"/>
  <c r="BE344" i="5"/>
  <c r="BE361" i="5" s="1"/>
  <c r="BB338" i="5"/>
  <c r="BC340" i="5"/>
  <c r="BA349" i="5"/>
  <c r="AO27" i="15" s="1"/>
  <c r="BA336" i="5"/>
  <c r="BD342" i="5"/>
  <c r="M18" i="15"/>
  <c r="Y218" i="5"/>
  <c r="Y221" i="5"/>
  <c r="Y219" i="5"/>
  <c r="Y217" i="5"/>
  <c r="BB465" i="5"/>
  <c r="BB466" i="5"/>
  <c r="BC469" i="5" s="1"/>
  <c r="Q1558" i="5"/>
  <c r="F143" i="13" s="1"/>
  <c r="E197" i="15"/>
  <c r="BP487" i="5"/>
  <c r="BP489" i="5" s="1"/>
  <c r="BW89" i="5"/>
  <c r="Q23" i="5"/>
  <c r="Q21" i="5"/>
  <c r="E8" i="15"/>
  <c r="Q20" i="5"/>
  <c r="Q19" i="5"/>
  <c r="AV468" i="5"/>
  <c r="AV470" i="5" s="1"/>
  <c r="O1095" i="5"/>
  <c r="P1092" i="5"/>
  <c r="E135" i="13"/>
  <c r="R1106" i="5"/>
  <c r="R1200" i="5"/>
  <c r="R1103" i="5"/>
  <c r="AG170" i="5"/>
  <c r="AG216" i="5"/>
  <c r="AG193" i="5"/>
  <c r="AN406" i="5"/>
  <c r="AN405" i="5"/>
  <c r="T172" i="5"/>
  <c r="H16" i="15"/>
  <c r="T175" i="5"/>
  <c r="T171" i="5"/>
  <c r="T173" i="5"/>
  <c r="BA317" i="5"/>
  <c r="BA299" i="5"/>
  <c r="O873" i="5"/>
  <c r="P870" i="5"/>
  <c r="E136" i="15"/>
  <c r="AI170" i="5"/>
  <c r="AI193" i="5"/>
  <c r="AI216" i="5"/>
  <c r="I197" i="15"/>
  <c r="U1558" i="5"/>
  <c r="I28" i="14" s="1"/>
  <c r="AO377" i="5"/>
  <c r="AO387" i="5" s="1"/>
  <c r="AO393" i="5" s="1"/>
  <c r="AO386" i="5"/>
  <c r="AO391" i="5" s="1"/>
  <c r="AO397" i="5"/>
  <c r="AO403" i="5" s="1"/>
  <c r="AC17" i="14" s="1"/>
  <c r="BN487" i="5"/>
  <c r="BN489" i="5" s="1"/>
  <c r="AO1542" i="5"/>
  <c r="AO592" i="5"/>
  <c r="AN319" i="4"/>
  <c r="AQ317" i="5"/>
  <c r="AQ299" i="5"/>
  <c r="E145" i="13"/>
  <c r="D38" i="17" s="1"/>
  <c r="C38" i="17"/>
  <c r="AS359" i="5"/>
  <c r="AS341" i="5"/>
  <c r="AT360" i="5"/>
  <c r="AT343" i="5"/>
  <c r="C183" i="15"/>
  <c r="AN71" i="5"/>
  <c r="AN67" i="5"/>
  <c r="AN68" i="5"/>
  <c r="AB10" i="15"/>
  <c r="AN69" i="5"/>
  <c r="E14" i="12"/>
  <c r="N54" i="6"/>
  <c r="O54" i="6" s="1"/>
  <c r="Q884" i="5"/>
  <c r="G31" i="13"/>
  <c r="F13" i="17" s="1"/>
  <c r="Q417" i="5"/>
  <c r="E13" i="17"/>
  <c r="R1099" i="5"/>
  <c r="AY296" i="5"/>
  <c r="AW292" i="5"/>
  <c r="AW305" i="5"/>
  <c r="AZ298" i="5"/>
  <c r="BA300" i="5"/>
  <c r="BA318" i="5" s="1"/>
  <c r="AX294" i="5"/>
  <c r="AC22" i="5"/>
  <c r="AC25" i="5" s="1"/>
  <c r="F139" i="4"/>
  <c r="F174" i="4" s="1"/>
  <c r="BB165" i="5" s="1"/>
  <c r="ES154" i="10"/>
  <c r="BA303" i="4"/>
  <c r="EW154" i="10"/>
  <c r="BE303" i="4"/>
  <c r="J139" i="4"/>
  <c r="J174" i="4" s="1"/>
  <c r="EZ154" i="10"/>
  <c r="BH303" i="4"/>
  <c r="M139" i="4"/>
  <c r="M174" i="4" s="1"/>
  <c r="BI165" i="5" s="1"/>
  <c r="AO468" i="5"/>
  <c r="AO470" i="5" s="1"/>
  <c r="S477" i="5"/>
  <c r="S479" i="5" s="1"/>
  <c r="Q1358" i="5"/>
  <c r="R1358" i="5" s="1"/>
  <c r="AU468" i="5"/>
  <c r="Z194" i="5"/>
  <c r="Z196" i="5"/>
  <c r="Z195" i="5"/>
  <c r="Z198" i="5"/>
  <c r="N17" i="15"/>
  <c r="P1219" i="5"/>
  <c r="U287" i="5"/>
  <c r="U305" i="5"/>
  <c r="BM466" i="5"/>
  <c r="BN469" i="5" s="1"/>
  <c r="BM465" i="5"/>
  <c r="AR165" i="5"/>
  <c r="G12" i="9"/>
  <c r="AV592" i="5"/>
  <c r="AV1542" i="5"/>
  <c r="AU319" i="4"/>
  <c r="M151" i="5"/>
  <c r="M160" i="5" s="1"/>
  <c r="M159" i="5"/>
  <c r="J330" i="5"/>
  <c r="I332" i="5"/>
  <c r="AA64" i="8"/>
  <c r="DR144" i="10"/>
  <c r="AA1556" i="5"/>
  <c r="DR145" i="10"/>
  <c r="DS145" i="10" s="1"/>
  <c r="DT145" i="10" s="1"/>
  <c r="DU145" i="10" s="1"/>
  <c r="DV145" i="10" s="1"/>
  <c r="DW145" i="10" s="1"/>
  <c r="DX145" i="10" s="1"/>
  <c r="DY145" i="10" s="1"/>
  <c r="DZ145" i="10" s="1"/>
  <c r="EA145" i="10" s="1"/>
  <c r="EB145" i="10" s="1"/>
  <c r="EC145" i="10" s="1"/>
  <c r="P940" i="5"/>
  <c r="Q962" i="5" s="1"/>
  <c r="AQ343" i="5"/>
  <c r="AQ360" i="5"/>
  <c r="AO358" i="5"/>
  <c r="AO339" i="5"/>
  <c r="BR487" i="5"/>
  <c r="BR489" i="5" s="1"/>
  <c r="S910" i="5"/>
  <c r="S916" i="5"/>
  <c r="S921" i="5"/>
  <c r="S917" i="5"/>
  <c r="S922" i="5"/>
  <c r="S920" i="5"/>
  <c r="S902" i="5"/>
  <c r="S919" i="5"/>
  <c r="S850" i="5"/>
  <c r="S853" i="5"/>
  <c r="S855" i="5"/>
  <c r="S849" i="5"/>
  <c r="S852" i="5"/>
  <c r="S835" i="5"/>
  <c r="S843" i="5"/>
  <c r="S854" i="5"/>
  <c r="T1083" i="5"/>
  <c r="T1088" i="5" s="1"/>
  <c r="T861" i="5"/>
  <c r="T866" i="5" s="1"/>
  <c r="T1233" i="5"/>
  <c r="T1116" i="5"/>
  <c r="T1150" i="5"/>
  <c r="T1155" i="5" s="1"/>
  <c r="T1351" i="5"/>
  <c r="T1355" i="5" s="1"/>
  <c r="T829" i="5"/>
  <c r="U800" i="5"/>
  <c r="T895" i="5"/>
  <c r="T977" i="5"/>
  <c r="AF170" i="5"/>
  <c r="AF216" i="5"/>
  <c r="AF193" i="5"/>
  <c r="AL474" i="5"/>
  <c r="AL475" i="5"/>
  <c r="AM478" i="5" s="1"/>
  <c r="Q1136" i="5"/>
  <c r="Q939" i="5"/>
  <c r="AP295" i="5"/>
  <c r="AP315" i="5"/>
  <c r="S26" i="15"/>
  <c r="D260" i="5"/>
  <c r="AH475" i="5"/>
  <c r="AI478" i="5" s="1"/>
  <c r="AH474" i="5"/>
  <c r="BI284" i="5"/>
  <c r="BH286" i="5"/>
  <c r="D38" i="6"/>
  <c r="C37" i="6"/>
  <c r="AM405" i="5"/>
  <c r="AM406" i="5"/>
  <c r="BA379" i="5"/>
  <c r="BA398" i="5"/>
  <c r="BB399" i="5"/>
  <c r="BB381" i="5"/>
  <c r="AP337" i="5"/>
  <c r="AP357" i="5"/>
  <c r="D54" i="14"/>
  <c r="X219" i="5"/>
  <c r="X218" i="5"/>
  <c r="X221" i="5"/>
  <c r="X217" i="5"/>
  <c r="L18" i="15"/>
  <c r="R1198" i="5"/>
  <c r="R1170" i="5"/>
  <c r="R1197" i="5"/>
  <c r="U172" i="5"/>
  <c r="U171" i="5"/>
  <c r="U175" i="5"/>
  <c r="I16" i="15"/>
  <c r="U173" i="5"/>
  <c r="W196" i="5"/>
  <c r="W194" i="5"/>
  <c r="K17" i="15"/>
  <c r="W198" i="5"/>
  <c r="W195" i="5"/>
  <c r="Q1132" i="5"/>
  <c r="BL288" i="5"/>
  <c r="V172" i="5"/>
  <c r="V171" i="5"/>
  <c r="V173" i="5"/>
  <c r="J16" i="15"/>
  <c r="V175" i="5"/>
  <c r="AP314" i="5"/>
  <c r="AP293" i="5"/>
  <c r="AC475" i="5"/>
  <c r="AD478" i="5" s="1"/>
  <c r="AC474" i="5"/>
  <c r="AS489" i="5"/>
  <c r="E76" i="5"/>
  <c r="EJ169" i="10"/>
  <c r="AG149" i="15" s="1"/>
  <c r="AW1542" i="5"/>
  <c r="AW592" i="5"/>
  <c r="AV319" i="4"/>
  <c r="AP476" i="5"/>
  <c r="AP1551" i="5"/>
  <c r="AP166" i="5"/>
  <c r="BG1547" i="5"/>
  <c r="AU148" i="15" s="1"/>
  <c r="BG502" i="5"/>
  <c r="BG537" i="5"/>
  <c r="S507" i="5"/>
  <c r="S506" i="5"/>
  <c r="S1403" i="5"/>
  <c r="AN244" i="5"/>
  <c r="AC26" i="15"/>
  <c r="AC13" i="18" s="1"/>
  <c r="AO357" i="5"/>
  <c r="AO337" i="5"/>
  <c r="D124" i="13"/>
  <c r="P962" i="5"/>
  <c r="Q1173" i="5"/>
  <c r="Q1170" i="5"/>
  <c r="Q1197" i="5"/>
  <c r="DV173" i="10"/>
  <c r="N160" i="5"/>
  <c r="DY144" i="10"/>
  <c r="AH1556" i="5"/>
  <c r="AH64" i="8"/>
  <c r="V7" i="15"/>
  <c r="E127" i="13"/>
  <c r="AG9" i="15"/>
  <c r="AS47" i="5"/>
  <c r="AS45" i="5"/>
  <c r="AS44" i="5"/>
  <c r="AS43" i="5"/>
  <c r="BO487" i="5"/>
  <c r="BO489" i="5" s="1"/>
  <c r="R198" i="5"/>
  <c r="R194" i="5"/>
  <c r="R195" i="5"/>
  <c r="R196" i="5"/>
  <c r="F17" i="15"/>
  <c r="AQ372" i="5"/>
  <c r="AR370" i="5"/>
  <c r="I76" i="5"/>
  <c r="I85" i="5" s="1"/>
  <c r="I84" i="5"/>
  <c r="AQ592" i="5"/>
  <c r="AQ595" i="5" s="1"/>
  <c r="AQ1542" i="5"/>
  <c r="AP319" i="4"/>
  <c r="AT476" i="5"/>
  <c r="AT166" i="5"/>
  <c r="AT1551" i="5"/>
  <c r="L30" i="5"/>
  <c r="L37" i="5" s="1"/>
  <c r="L36" i="5"/>
  <c r="D29" i="5"/>
  <c r="C27" i="5"/>
  <c r="F33" i="5"/>
  <c r="E31" i="5"/>
  <c r="E55" i="5"/>
  <c r="C51" i="5"/>
  <c r="F57" i="5"/>
  <c r="D53" i="5"/>
  <c r="P837" i="5"/>
  <c r="AG474" i="5"/>
  <c r="AG475" i="5"/>
  <c r="AH478" i="5" s="1"/>
  <c r="Q246" i="5"/>
  <c r="R1574" i="5" s="1"/>
  <c r="F59" i="14" s="1"/>
  <c r="Q245" i="5"/>
  <c r="AR383" i="5"/>
  <c r="AR400" i="5"/>
  <c r="AM1542" i="5"/>
  <c r="AM592" i="5"/>
  <c r="AM595" i="5" s="1"/>
  <c r="AL319" i="4"/>
  <c r="AJ1556" i="5"/>
  <c r="EA144" i="10"/>
  <c r="AJ64" i="8"/>
  <c r="D30" i="13"/>
  <c r="D133" i="13"/>
  <c r="P1387" i="5"/>
  <c r="AM331" i="5"/>
  <c r="O284" i="4"/>
  <c r="H17" i="9" s="1"/>
  <c r="AT468" i="5"/>
  <c r="AT470" i="5" s="1"/>
  <c r="Q874" i="5"/>
  <c r="Q869" i="5"/>
  <c r="Q936" i="5" s="1"/>
  <c r="AZ336" i="5"/>
  <c r="BA338" i="5"/>
  <c r="BB340" i="5"/>
  <c r="AZ349" i="5"/>
  <c r="AN27" i="15" s="1"/>
  <c r="AN26" i="15" s="1"/>
  <c r="BD344" i="5"/>
  <c r="BD361" i="5" s="1"/>
  <c r="BC342" i="5"/>
  <c r="P1097" i="5"/>
  <c r="Q1097" i="5" s="1"/>
  <c r="G139" i="4"/>
  <c r="G174" i="4" s="1"/>
  <c r="BC165" i="5" s="1"/>
  <c r="ET154" i="10"/>
  <c r="BB303" i="4"/>
  <c r="F252" i="5"/>
  <c r="F272" i="5"/>
  <c r="AS332" i="5"/>
  <c r="AT330" i="5"/>
  <c r="P1130" i="5"/>
  <c r="S1088" i="5"/>
  <c r="AF475" i="5"/>
  <c r="AG478" i="5" s="1"/>
  <c r="AF474" i="5"/>
  <c r="AI64" i="8"/>
  <c r="DZ144" i="10"/>
  <c r="AI1556" i="5"/>
  <c r="I160" i="5"/>
  <c r="E18" i="15"/>
  <c r="Q218" i="5"/>
  <c r="Q221" i="5"/>
  <c r="Q217" i="5"/>
  <c r="Q219" i="5"/>
  <c r="Q911" i="5"/>
  <c r="BC330" i="5"/>
  <c r="BB332" i="5"/>
  <c r="M17" i="15"/>
  <c r="Y198" i="5"/>
  <c r="Y195" i="5"/>
  <c r="Y196" i="5"/>
  <c r="Y194" i="5"/>
  <c r="P842" i="5"/>
  <c r="BN330" i="5"/>
  <c r="BM332" i="5"/>
  <c r="Q44" i="5"/>
  <c r="E9" i="15"/>
  <c r="Q47" i="5"/>
  <c r="Q43" i="5"/>
  <c r="Q45" i="5"/>
  <c r="C285" i="4"/>
  <c r="O270" i="4"/>
  <c r="AM393" i="5"/>
  <c r="D132" i="13"/>
  <c r="P1386" i="5"/>
  <c r="O1375" i="5"/>
  <c r="Y477" i="5"/>
  <c r="Y479" i="5" s="1"/>
  <c r="R1091" i="5"/>
  <c r="R1096" i="5"/>
  <c r="X477" i="5"/>
  <c r="X479" i="5" s="1"/>
  <c r="T198" i="5"/>
  <c r="H17" i="15"/>
  <c r="T195" i="5"/>
  <c r="T196" i="5"/>
  <c r="T194" i="5"/>
  <c r="BT484" i="5"/>
  <c r="BT485" i="5"/>
  <c r="BU488" i="5" s="1"/>
  <c r="AY295" i="5"/>
  <c r="AY315" i="5"/>
  <c r="D120" i="13"/>
  <c r="E39" i="15"/>
  <c r="Q768" i="5"/>
  <c r="R772" i="5" s="1"/>
  <c r="R773" i="5" s="1"/>
  <c r="F26" i="14" s="1"/>
  <c r="R765" i="5"/>
  <c r="F103" i="15" s="1"/>
  <c r="R766" i="5"/>
  <c r="F71" i="15" s="1"/>
  <c r="R767" i="5"/>
  <c r="F136" i="15" s="1"/>
  <c r="S761" i="5"/>
  <c r="R764" i="5"/>
  <c r="O240" i="4"/>
  <c r="J15" i="9" s="1"/>
  <c r="AY285" i="5"/>
  <c r="AY286" i="5" s="1"/>
  <c r="AP398" i="5"/>
  <c r="AP379" i="5"/>
  <c r="AU1542" i="5"/>
  <c r="AU592" i="5"/>
  <c r="AT319" i="4"/>
  <c r="AO476" i="5"/>
  <c r="AO166" i="5"/>
  <c r="AR358" i="5"/>
  <c r="AR339" i="5"/>
  <c r="R244" i="5"/>
  <c r="R262" i="5"/>
  <c r="F23" i="15" s="1"/>
  <c r="AN43" i="5"/>
  <c r="AN47" i="5"/>
  <c r="AN45" i="5"/>
  <c r="M53" i="6"/>
  <c r="I372" i="5"/>
  <c r="J370" i="5"/>
  <c r="AY389" i="5"/>
  <c r="AM28" i="15" s="1"/>
  <c r="BB382" i="5"/>
  <c r="AY376" i="5"/>
  <c r="BC384" i="5"/>
  <c r="BC401" i="5" s="1"/>
  <c r="BA380" i="5"/>
  <c r="AZ378" i="5"/>
  <c r="AV295" i="5"/>
  <c r="AV315" i="5"/>
  <c r="F151" i="5"/>
  <c r="K84" i="5"/>
  <c r="AG332" i="5"/>
  <c r="AH330" i="5"/>
  <c r="BV466" i="5"/>
  <c r="BV465" i="5"/>
  <c r="BT331" i="5"/>
  <c r="K17" i="9"/>
  <c r="R845" i="5"/>
  <c r="Q846" i="5"/>
  <c r="D130" i="13"/>
  <c r="R869" i="5"/>
  <c r="R874" i="5"/>
  <c r="V477" i="5"/>
  <c r="V479" i="5" s="1"/>
  <c r="AZ288" i="5"/>
  <c r="BQ465" i="5"/>
  <c r="BQ466" i="5"/>
  <c r="BR469" i="5" s="1"/>
  <c r="EU154" i="10"/>
  <c r="BC303" i="4"/>
  <c r="H139" i="4"/>
  <c r="H174" i="4" s="1"/>
  <c r="BD165" i="5" s="1"/>
  <c r="E139" i="4"/>
  <c r="E174" i="4" s="1"/>
  <c r="BA165" i="5" s="1"/>
  <c r="AZ303" i="4"/>
  <c r="ER154" i="10"/>
  <c r="L139" i="4"/>
  <c r="L174" i="4" s="1"/>
  <c r="BH165" i="5" s="1"/>
  <c r="EY154" i="10"/>
  <c r="BG303" i="4"/>
  <c r="P875" i="5"/>
  <c r="AL64" i="8"/>
  <c r="EC144" i="10"/>
  <c r="AL1556" i="5"/>
  <c r="AD351" i="5"/>
  <c r="Z221" i="5"/>
  <c r="Z219" i="5"/>
  <c r="Z217" i="5"/>
  <c r="Z218" i="5"/>
  <c r="N18" i="15"/>
  <c r="AN1542" i="5"/>
  <c r="AN592" i="5"/>
  <c r="AM319" i="4"/>
  <c r="AR1542" i="5"/>
  <c r="AR592" i="5"/>
  <c r="AQ319" i="4"/>
  <c r="AV476" i="5"/>
  <c r="AV166" i="5"/>
  <c r="AV1551" i="5"/>
  <c r="E250" i="5"/>
  <c r="E260" i="5" s="1"/>
  <c r="E267" i="5" s="1"/>
  <c r="E271" i="5"/>
  <c r="E277" i="5" s="1"/>
  <c r="E259" i="5"/>
  <c r="E265" i="5" s="1"/>
  <c r="Q877" i="5"/>
  <c r="R877" i="5" s="1"/>
  <c r="AE216" i="5"/>
  <c r="AE193" i="5"/>
  <c r="AE170" i="5"/>
  <c r="W1558" i="5"/>
  <c r="K28" i="14" s="1"/>
  <c r="K197" i="15"/>
  <c r="BA465" i="5"/>
  <c r="AP468" i="5"/>
  <c r="S1355" i="5"/>
  <c r="AK216" i="5"/>
  <c r="AK170" i="5"/>
  <c r="AK193" i="5"/>
  <c r="BV95" i="5"/>
  <c r="BV118" i="5"/>
  <c r="AX1542" i="5"/>
  <c r="AX592" i="5"/>
  <c r="AW319" i="4"/>
  <c r="AM306" i="5"/>
  <c r="AA24" i="15" s="1"/>
  <c r="AM287" i="5"/>
  <c r="AM289" i="5" s="1"/>
  <c r="Q946" i="5"/>
  <c r="AR317" i="5"/>
  <c r="AR299" i="5"/>
  <c r="AO314" i="5"/>
  <c r="AO293" i="5"/>
  <c r="AG341" i="5"/>
  <c r="AG359" i="5"/>
  <c r="AW468" i="5"/>
  <c r="AW470" i="5" s="1"/>
  <c r="G197" i="15"/>
  <c r="S1558" i="5"/>
  <c r="G28" i="14" s="1"/>
  <c r="V1558" i="5"/>
  <c r="J28" i="14" s="1"/>
  <c r="J197" i="15"/>
  <c r="AV296" i="5"/>
  <c r="AT305" i="5"/>
  <c r="AU294" i="5"/>
  <c r="AX300" i="5"/>
  <c r="AX318" i="5" s="1"/>
  <c r="AT292" i="5"/>
  <c r="AW298" i="5"/>
  <c r="Z477" i="5"/>
  <c r="Z479" i="5" s="1"/>
  <c r="H244" i="5"/>
  <c r="H262" i="5"/>
  <c r="S195" i="5"/>
  <c r="S198" i="5"/>
  <c r="G17" i="15"/>
  <c r="S194" i="5"/>
  <c r="S196" i="5"/>
  <c r="BC400" i="5"/>
  <c r="BC383" i="5"/>
  <c r="AS360" i="5"/>
  <c r="AS343" i="5"/>
  <c r="E136" i="13"/>
  <c r="F136" i="13" s="1"/>
  <c r="R1163" i="5"/>
  <c r="R1158" i="5"/>
  <c r="R1194" i="5"/>
  <c r="AF64" i="8"/>
  <c r="AF1556" i="5"/>
  <c r="DW144" i="10"/>
  <c r="U198" i="5"/>
  <c r="U195" i="5"/>
  <c r="U196" i="5"/>
  <c r="I17" i="15"/>
  <c r="U194" i="5"/>
  <c r="W171" i="5"/>
  <c r="W173" i="5"/>
  <c r="K16" i="15"/>
  <c r="W172" i="5"/>
  <c r="W175" i="5"/>
  <c r="O924" i="5"/>
  <c r="BV487" i="5"/>
  <c r="BV489" i="5" s="1"/>
  <c r="V217" i="5"/>
  <c r="V221" i="5"/>
  <c r="V218" i="5"/>
  <c r="V219" i="5"/>
  <c r="J18" i="15"/>
  <c r="C103" i="15"/>
  <c r="BK371" i="5"/>
  <c r="O291" i="4"/>
  <c r="L18" i="9" s="1"/>
  <c r="AS1542" i="5"/>
  <c r="AS592" i="5"/>
  <c r="AR319" i="4"/>
  <c r="AW476" i="5"/>
  <c r="AW166" i="5"/>
  <c r="AP241" i="5"/>
  <c r="AQ341" i="5"/>
  <c r="AQ359" i="5"/>
  <c r="Q1194" i="5"/>
  <c r="Q1198" i="5"/>
  <c r="AJ474" i="5"/>
  <c r="AJ475" i="5"/>
  <c r="AK478" i="5" s="1"/>
  <c r="AA165" i="5"/>
  <c r="O172" i="4"/>
  <c r="F12" i="9" s="1"/>
  <c r="C151" i="21"/>
  <c r="G85" i="5"/>
  <c r="R477" i="5"/>
  <c r="R479" i="5" s="1"/>
  <c r="Q1101" i="5"/>
  <c r="R1100" i="5"/>
  <c r="AA17" i="14"/>
  <c r="P1388" i="5"/>
  <c r="D134" i="13"/>
  <c r="R1136" i="5"/>
  <c r="R217" i="5"/>
  <c r="F18" i="15"/>
  <c r="R221" i="5"/>
  <c r="R219" i="5"/>
  <c r="R218" i="5"/>
  <c r="D46" i="14"/>
  <c r="AP389" i="5"/>
  <c r="AP376" i="5"/>
  <c r="AS382" i="5"/>
  <c r="AR380" i="5"/>
  <c r="AT384" i="5"/>
  <c r="AT401" i="5" s="1"/>
  <c r="AQ378" i="5"/>
  <c r="O1162" i="5"/>
  <c r="P1159" i="5"/>
  <c r="F156" i="5"/>
  <c r="D152" i="5"/>
  <c r="C150" i="5"/>
  <c r="E154" i="5"/>
  <c r="F110" i="5"/>
  <c r="C104" i="5"/>
  <c r="E108" i="5"/>
  <c r="D106" i="5"/>
  <c r="I60" i="5" l="1"/>
  <c r="I52" i="5"/>
  <c r="I61" i="5" s="1"/>
  <c r="K96" i="6"/>
  <c r="J91" i="6"/>
  <c r="Y421" i="5"/>
  <c r="O39" i="13"/>
  <c r="N16" i="17" s="1"/>
  <c r="X436" i="5"/>
  <c r="X451" i="5"/>
  <c r="L186" i="15" s="1"/>
  <c r="M40" i="13"/>
  <c r="M38" i="13" s="1"/>
  <c r="M16" i="17"/>
  <c r="Q231" i="15"/>
  <c r="DV215" i="7"/>
  <c r="O132" i="17"/>
  <c r="O130" i="17" s="1"/>
  <c r="P181" i="13"/>
  <c r="Q183" i="13"/>
  <c r="AG123" i="5"/>
  <c r="AG119" i="5"/>
  <c r="AG120" i="5"/>
  <c r="AG121" i="5"/>
  <c r="U13" i="15"/>
  <c r="AC144" i="5"/>
  <c r="AC142" i="5"/>
  <c r="AC145" i="5" s="1"/>
  <c r="AC148" i="5" s="1"/>
  <c r="AF156" i="5" s="1"/>
  <c r="AF157" i="5" s="1"/>
  <c r="AC146" i="5"/>
  <c r="AC143" i="5"/>
  <c r="Q14" i="15"/>
  <c r="J36" i="5"/>
  <c r="J28" i="5"/>
  <c r="J37" i="5" s="1"/>
  <c r="AG98" i="5"/>
  <c r="AG97" i="5"/>
  <c r="U12" i="15"/>
  <c r="AG96" i="5"/>
  <c r="AG99" i="5" s="1"/>
  <c r="AG102" i="5" s="1"/>
  <c r="AG100" i="5"/>
  <c r="Q13" i="15"/>
  <c r="AC123" i="5"/>
  <c r="AC119" i="5"/>
  <c r="AC122" i="5" s="1"/>
  <c r="AC120" i="5"/>
  <c r="AC121" i="5"/>
  <c r="Q12" i="15"/>
  <c r="Q11" i="15" s="1"/>
  <c r="AC100" i="5"/>
  <c r="AC98" i="5"/>
  <c r="AC97" i="5"/>
  <c r="AC96" i="5"/>
  <c r="AC99" i="5" s="1"/>
  <c r="AC102" i="5" s="1"/>
  <c r="AG144" i="5"/>
  <c r="AG142" i="5"/>
  <c r="AG143" i="5"/>
  <c r="U14" i="15"/>
  <c r="AG146" i="5"/>
  <c r="AR595" i="5"/>
  <c r="AO1551" i="5"/>
  <c r="EJ166" i="10"/>
  <c r="AG51" i="15" s="1"/>
  <c r="AG104" i="5"/>
  <c r="AG105" i="5" s="1"/>
  <c r="AB8" i="15"/>
  <c r="AN1551" i="5"/>
  <c r="BO466" i="5"/>
  <c r="BP469" i="5" s="1"/>
  <c r="AQ470" i="5"/>
  <c r="AO243" i="5"/>
  <c r="R1193" i="5"/>
  <c r="AP470" i="5"/>
  <c r="AP557" i="5" s="1"/>
  <c r="BV305" i="5"/>
  <c r="AI108" i="5"/>
  <c r="AI109" i="5" s="1"/>
  <c r="K11" i="15"/>
  <c r="W145" i="5"/>
  <c r="W148" i="5" s="1"/>
  <c r="Y154" i="5" s="1"/>
  <c r="Y155" i="5" s="1"/>
  <c r="W122" i="5"/>
  <c r="W125" i="5" s="1"/>
  <c r="W127" i="5" s="1"/>
  <c r="W128" i="5" s="1"/>
  <c r="AO26" i="15"/>
  <c r="BN13" i="5"/>
  <c r="AA323" i="5"/>
  <c r="E51" i="23"/>
  <c r="AU595" i="5"/>
  <c r="O14" i="14"/>
  <c r="AN20" i="5"/>
  <c r="AN23" i="5"/>
  <c r="DR173" i="10"/>
  <c r="BQ288" i="5"/>
  <c r="AS294" i="5"/>
  <c r="AP297" i="5"/>
  <c r="BS465" i="5"/>
  <c r="BT468" i="5" s="1"/>
  <c r="G156" i="5"/>
  <c r="E152" i="5"/>
  <c r="E153" i="5" s="1"/>
  <c r="D150" i="5"/>
  <c r="D151" i="5" s="1"/>
  <c r="F154" i="5"/>
  <c r="F155" i="5" s="1"/>
  <c r="W150" i="5"/>
  <c r="W151" i="5" s="1"/>
  <c r="D104" i="5"/>
  <c r="D105" i="5" s="1"/>
  <c r="G110" i="5"/>
  <c r="F108" i="5"/>
  <c r="F109" i="5" s="1"/>
  <c r="E106" i="5"/>
  <c r="E107" i="5" s="1"/>
  <c r="Y131" i="5"/>
  <c r="Y132" i="5" s="1"/>
  <c r="X129" i="5"/>
  <c r="X130" i="5" s="1"/>
  <c r="O766" i="5"/>
  <c r="O595" i="5"/>
  <c r="AX595" i="5"/>
  <c r="AF110" i="5"/>
  <c r="AF111" i="5" s="1"/>
  <c r="BJ465" i="5"/>
  <c r="BL466" i="5"/>
  <c r="BM469" i="5" s="1"/>
  <c r="AN19" i="5"/>
  <c r="DX173" i="10"/>
  <c r="BH465" i="5"/>
  <c r="AR292" i="5"/>
  <c r="AR305" i="5"/>
  <c r="AL460" i="5"/>
  <c r="BQ306" i="5"/>
  <c r="BE24" i="15" s="1"/>
  <c r="O64" i="8"/>
  <c r="DF144" i="10"/>
  <c r="DF145" i="10"/>
  <c r="DG145" i="10" s="1"/>
  <c r="W99" i="5"/>
  <c r="W102" i="5" s="1"/>
  <c r="O163" i="4"/>
  <c r="D11" i="9" s="1"/>
  <c r="O90" i="5"/>
  <c r="DY173" i="10"/>
  <c r="EC173" i="10"/>
  <c r="AV595" i="5"/>
  <c r="BF294" i="5"/>
  <c r="BF315" i="5" s="1"/>
  <c r="AK460" i="5"/>
  <c r="J11" i="15"/>
  <c r="G134" i="5"/>
  <c r="G137" i="5" s="1"/>
  <c r="G136" i="5"/>
  <c r="V96" i="8"/>
  <c r="V831" i="5" s="1"/>
  <c r="V834" i="5" s="1"/>
  <c r="K403" i="1"/>
  <c r="BR32" i="8"/>
  <c r="BR530" i="5" s="1"/>
  <c r="BH220" i="1"/>
  <c r="AA322" i="5"/>
  <c r="I158" i="8"/>
  <c r="J152" i="8"/>
  <c r="BF144" i="8"/>
  <c r="AU471" i="1"/>
  <c r="BF43" i="8"/>
  <c r="BF551" i="5" s="1"/>
  <c r="AV221" i="1"/>
  <c r="AW54" i="8"/>
  <c r="AW572" i="5" s="1"/>
  <c r="AM222" i="1"/>
  <c r="AX54" i="8" s="1"/>
  <c r="AX572" i="5" s="1"/>
  <c r="AV418" i="1"/>
  <c r="BG109" i="8"/>
  <c r="BG1085" i="5" s="1"/>
  <c r="BG1089" i="5" s="1"/>
  <c r="AK236" i="1"/>
  <c r="AU56" i="8"/>
  <c r="AU574" i="5" s="1"/>
  <c r="AU579" i="5" s="1"/>
  <c r="BS102" i="8"/>
  <c r="BH409" i="1"/>
  <c r="W127" i="8"/>
  <c r="L435" i="1"/>
  <c r="K408" i="1"/>
  <c r="V101" i="8"/>
  <c r="AM227" i="1"/>
  <c r="AX33" i="8" s="1"/>
  <c r="AX531" i="5" s="1"/>
  <c r="AW33" i="8"/>
  <c r="AW531" i="5" s="1"/>
  <c r="AU426" i="1"/>
  <c r="BF117" i="8"/>
  <c r="BF1235" i="5" s="1"/>
  <c r="BF1239" i="5" s="1"/>
  <c r="AH111" i="8"/>
  <c r="AH1118" i="5" s="1"/>
  <c r="AH1122" i="5" s="1"/>
  <c r="W420" i="1"/>
  <c r="BI212" i="1"/>
  <c r="BS13" i="8"/>
  <c r="BS496" i="5" s="1"/>
  <c r="L227" i="1"/>
  <c r="V33" i="8"/>
  <c r="V531" i="5" s="1"/>
  <c r="V536" i="5" s="1"/>
  <c r="BG33" i="8"/>
  <c r="BG531" i="5" s="1"/>
  <c r="AW227" i="1"/>
  <c r="AU422" i="1"/>
  <c r="BF113" i="8"/>
  <c r="BF1152" i="5" s="1"/>
  <c r="BF1156" i="5" s="1"/>
  <c r="AT31" i="8"/>
  <c r="AT529" i="5" s="1"/>
  <c r="AJ213" i="1"/>
  <c r="BF103" i="8"/>
  <c r="AU410" i="1"/>
  <c r="AT114" i="8"/>
  <c r="AI423" i="1"/>
  <c r="R1196" i="5"/>
  <c r="S1219" i="5" s="1"/>
  <c r="AV405" i="1"/>
  <c r="BG98" i="8"/>
  <c r="BG863" i="5" s="1"/>
  <c r="BG867" i="5" s="1"/>
  <c r="V112" i="8"/>
  <c r="V1151" i="5" s="1"/>
  <c r="K421" i="1"/>
  <c r="BG42" i="8"/>
  <c r="BG550" i="5" s="1"/>
  <c r="AW214" i="1"/>
  <c r="BG417" i="1"/>
  <c r="BR108" i="8"/>
  <c r="BR1084" i="5" s="1"/>
  <c r="W424" i="1"/>
  <c r="AH115" i="8"/>
  <c r="W43" i="8"/>
  <c r="W551" i="5" s="1"/>
  <c r="M221" i="1"/>
  <c r="AI56" i="8"/>
  <c r="AI574" i="5" s="1"/>
  <c r="AI579" i="5" s="1"/>
  <c r="Y236" i="1"/>
  <c r="AJ404" i="1"/>
  <c r="AU97" i="8"/>
  <c r="AU862" i="5" s="1"/>
  <c r="X215" i="1"/>
  <c r="AH53" i="8"/>
  <c r="AH571" i="5" s="1"/>
  <c r="Y128" i="8"/>
  <c r="N436" i="1"/>
  <c r="Z128" i="8" s="1"/>
  <c r="AV407" i="1"/>
  <c r="BG100" i="8"/>
  <c r="BG897" i="5" s="1"/>
  <c r="BG901" i="5" s="1"/>
  <c r="AI471" i="1"/>
  <c r="AT144" i="8"/>
  <c r="X442" i="1"/>
  <c r="AI134" i="8"/>
  <c r="AT145" i="8"/>
  <c r="AI472" i="1"/>
  <c r="AK117" i="8"/>
  <c r="Z426" i="1"/>
  <c r="AL117" i="8" s="1"/>
  <c r="AL1235" i="5" s="1"/>
  <c r="AL1239" i="5" s="1"/>
  <c r="BF108" i="8"/>
  <c r="BF1084" i="5" s="1"/>
  <c r="AU417" i="1"/>
  <c r="V102" i="8"/>
  <c r="K409" i="1"/>
  <c r="BS127" i="8"/>
  <c r="BH435" i="1"/>
  <c r="Y228" i="1"/>
  <c r="AI44" i="8"/>
  <c r="AI552" i="5" s="1"/>
  <c r="AI402" i="1"/>
  <c r="AT95" i="8"/>
  <c r="AT830" i="5" s="1"/>
  <c r="AJ441" i="1"/>
  <c r="AU133" i="8"/>
  <c r="BG403" i="1"/>
  <c r="BR96" i="8"/>
  <c r="BR831" i="5" s="1"/>
  <c r="BR834" i="5" s="1"/>
  <c r="Y235" i="1"/>
  <c r="AI45" i="8"/>
  <c r="AI553" i="5" s="1"/>
  <c r="AI558" i="5" s="1"/>
  <c r="AH102" i="8"/>
  <c r="W409" i="1"/>
  <c r="BG407" i="1"/>
  <c r="BR100" i="8"/>
  <c r="BR897" i="5" s="1"/>
  <c r="BR901" i="5" s="1"/>
  <c r="BG133" i="8"/>
  <c r="AV441" i="1"/>
  <c r="BG424" i="1"/>
  <c r="BR115" i="8"/>
  <c r="BH402" i="1"/>
  <c r="BS95" i="8"/>
  <c r="BS830" i="5" s="1"/>
  <c r="AT117" i="8"/>
  <c r="AT1235" i="5" s="1"/>
  <c r="AT1239" i="5" s="1"/>
  <c r="AI426" i="1"/>
  <c r="BR97" i="8"/>
  <c r="BR862" i="5" s="1"/>
  <c r="BG404" i="1"/>
  <c r="AT115" i="8"/>
  <c r="AI424" i="1"/>
  <c r="AK436" i="1"/>
  <c r="AV128" i="8"/>
  <c r="AI408" i="1"/>
  <c r="AT101" i="8"/>
  <c r="BG13" i="8"/>
  <c r="BG496" i="5" s="1"/>
  <c r="AW212" i="1"/>
  <c r="BG420" i="1"/>
  <c r="BR111" i="8"/>
  <c r="BR1118" i="5" s="1"/>
  <c r="BR1122" i="5" s="1"/>
  <c r="AJ108" i="8"/>
  <c r="AJ1084" i="5" s="1"/>
  <c r="Y417" i="1"/>
  <c r="V119" i="8"/>
  <c r="K429" i="1"/>
  <c r="V134" i="8"/>
  <c r="K442" i="1"/>
  <c r="AW55" i="8"/>
  <c r="AW573" i="5" s="1"/>
  <c r="AM229" i="1"/>
  <c r="AX55" i="8" s="1"/>
  <c r="AX573" i="5" s="1"/>
  <c r="BK233" i="1"/>
  <c r="BV15" i="8" s="1"/>
  <c r="BV498" i="5" s="1"/>
  <c r="BU15" i="8"/>
  <c r="BU498" i="5" s="1"/>
  <c r="AV215" i="1"/>
  <c r="BF53" i="8"/>
  <c r="BF571" i="5" s="1"/>
  <c r="W425" i="1"/>
  <c r="AH116" i="8"/>
  <c r="AI145" i="8"/>
  <c r="X472" i="1"/>
  <c r="AT109" i="8"/>
  <c r="AT1085" i="5" s="1"/>
  <c r="AT1089" i="5" s="1"/>
  <c r="AI418" i="1"/>
  <c r="BH114" i="8"/>
  <c r="AW423" i="1"/>
  <c r="AT102" i="8"/>
  <c r="AI409" i="1"/>
  <c r="AU404" i="1"/>
  <c r="BF97" i="8"/>
  <c r="BF862" i="5" s="1"/>
  <c r="BJ422" i="1"/>
  <c r="BV113" i="8" s="1"/>
  <c r="BV1152" i="5" s="1"/>
  <c r="BV1156" i="5" s="1"/>
  <c r="BU113" i="8"/>
  <c r="BU1152" i="5" s="1"/>
  <c r="BU1156" i="5" s="1"/>
  <c r="X410" i="1"/>
  <c r="AI103" i="8"/>
  <c r="BF116" i="8"/>
  <c r="AU425" i="1"/>
  <c r="Y402" i="1"/>
  <c r="AJ95" i="8"/>
  <c r="AJ830" i="5" s="1"/>
  <c r="BH235" i="1"/>
  <c r="BR45" i="8"/>
  <c r="BR553" i="5" s="1"/>
  <c r="Z219" i="1"/>
  <c r="AJ23" i="8"/>
  <c r="AJ515" i="5" s="1"/>
  <c r="BH429" i="1"/>
  <c r="BS119" i="8"/>
  <c r="BH128" i="8"/>
  <c r="AW436" i="1"/>
  <c r="BF95" i="8"/>
  <c r="BF830" i="5" s="1"/>
  <c r="AU402" i="1"/>
  <c r="AU134" i="8"/>
  <c r="AJ442" i="1"/>
  <c r="AV411" i="1"/>
  <c r="BG104" i="8"/>
  <c r="BG979" i="5" s="1"/>
  <c r="BG983" i="5" s="1"/>
  <c r="W55" i="8"/>
  <c r="W573" i="5" s="1"/>
  <c r="W578" i="5" s="1"/>
  <c r="M229" i="1"/>
  <c r="AI141" i="8"/>
  <c r="AI1352" i="5" s="1"/>
  <c r="X470" i="1"/>
  <c r="AI123" i="5"/>
  <c r="AI119" i="5"/>
  <c r="W13" i="15"/>
  <c r="AI120" i="5"/>
  <c r="AI121" i="5"/>
  <c r="X405" i="1"/>
  <c r="AI98" i="8"/>
  <c r="AI863" i="5" s="1"/>
  <c r="AI867" i="5" s="1"/>
  <c r="V132" i="8"/>
  <c r="K440" i="1"/>
  <c r="AV219" i="1"/>
  <c r="BF23" i="8"/>
  <c r="BF515" i="5" s="1"/>
  <c r="X411" i="1"/>
  <c r="AI104" i="8"/>
  <c r="AI979" i="5" s="1"/>
  <c r="AI983" i="5" s="1"/>
  <c r="AA234" i="1"/>
  <c r="AL34" i="8" s="1"/>
  <c r="AL532" i="5" s="1"/>
  <c r="AL537" i="5" s="1"/>
  <c r="AK34" i="8"/>
  <c r="AK532" i="5" s="1"/>
  <c r="AK537" i="5" s="1"/>
  <c r="AK406" i="1"/>
  <c r="AV99" i="8"/>
  <c r="AV896" i="5" s="1"/>
  <c r="X408" i="1"/>
  <c r="AI101" i="8"/>
  <c r="V558" i="5"/>
  <c r="AV213" i="1"/>
  <c r="BF31" i="8"/>
  <c r="BF529" i="5" s="1"/>
  <c r="Y435" i="1"/>
  <c r="AJ127" i="8"/>
  <c r="BI55" i="8"/>
  <c r="BI573" i="5" s="1"/>
  <c r="AY229" i="1"/>
  <c r="BJ55" i="8" s="1"/>
  <c r="BJ573" i="5" s="1"/>
  <c r="N407" i="1"/>
  <c r="Z100" i="8" s="1"/>
  <c r="Z897" i="5" s="1"/>
  <c r="Z901" i="5" s="1"/>
  <c r="Y100" i="8"/>
  <c r="Y897" i="5" s="1"/>
  <c r="Y901" i="5" s="1"/>
  <c r="AV435" i="1"/>
  <c r="BG127" i="8"/>
  <c r="X404" i="1"/>
  <c r="AI97" i="8"/>
  <c r="BI102" i="8"/>
  <c r="AX409" i="1"/>
  <c r="BJ102" i="8" s="1"/>
  <c r="BH101" i="8"/>
  <c r="AW408" i="1"/>
  <c r="Y222" i="1"/>
  <c r="AI54" i="8"/>
  <c r="AI572" i="5" s="1"/>
  <c r="M220" i="1"/>
  <c r="W32" i="8"/>
  <c r="W530" i="5" s="1"/>
  <c r="X45" i="8"/>
  <c r="N235" i="1"/>
  <c r="AV440" i="1"/>
  <c r="BG132" i="8"/>
  <c r="BH229" i="1"/>
  <c r="BR55" i="8"/>
  <c r="BR573" i="5" s="1"/>
  <c r="BH141" i="8"/>
  <c r="BH1352" i="5" s="1"/>
  <c r="AW470" i="1"/>
  <c r="AX420" i="1"/>
  <c r="BJ111" i="8" s="1"/>
  <c r="BJ1118" i="5" s="1"/>
  <c r="BJ1122" i="5" s="1"/>
  <c r="BI111" i="8"/>
  <c r="BI1118" i="5" s="1"/>
  <c r="BI1122" i="5" s="1"/>
  <c r="X141" i="8"/>
  <c r="X1352" i="5" s="1"/>
  <c r="M470" i="1"/>
  <c r="X213" i="1"/>
  <c r="AH31" i="8"/>
  <c r="AH529" i="5" s="1"/>
  <c r="X229" i="1"/>
  <c r="AH55" i="8"/>
  <c r="AH573" i="5" s="1"/>
  <c r="W529" i="5"/>
  <c r="N234" i="1"/>
  <c r="X34" i="8"/>
  <c r="X532" i="5" s="1"/>
  <c r="L219" i="1"/>
  <c r="V23" i="8"/>
  <c r="AX222" i="1"/>
  <c r="BH54" i="8"/>
  <c r="BH572" i="5" s="1"/>
  <c r="AT32" i="8"/>
  <c r="AT530" i="5" s="1"/>
  <c r="AJ220" i="1"/>
  <c r="BK213" i="1"/>
  <c r="BV31" i="8" s="1"/>
  <c r="BV529" i="5" s="1"/>
  <c r="BU31" i="8"/>
  <c r="BU529" i="5" s="1"/>
  <c r="X406" i="1"/>
  <c r="AI99" i="8"/>
  <c r="AI896" i="5" s="1"/>
  <c r="BH34" i="8"/>
  <c r="BH532" i="5" s="1"/>
  <c r="BH537" i="5" s="1"/>
  <c r="AX234" i="1"/>
  <c r="AL422" i="1"/>
  <c r="AX113" i="8" s="1"/>
  <c r="AX1152" i="5" s="1"/>
  <c r="AX1156" i="5" s="1"/>
  <c r="AW113" i="8"/>
  <c r="BR145" i="8"/>
  <c r="BG472" i="1"/>
  <c r="AJ221" i="1"/>
  <c r="AT43" i="8"/>
  <c r="AT551" i="5" s="1"/>
  <c r="X212" i="1"/>
  <c r="AH13" i="8"/>
  <c r="AH496" i="5" s="1"/>
  <c r="BS134" i="8"/>
  <c r="BH442" i="1"/>
  <c r="W197" i="5"/>
  <c r="V1089" i="5"/>
  <c r="AI98" i="5"/>
  <c r="W12" i="15"/>
  <c r="AI96" i="5"/>
  <c r="AI97" i="5"/>
  <c r="AI100" i="5"/>
  <c r="BH236" i="1"/>
  <c r="BR56" i="8"/>
  <c r="BR574" i="5" s="1"/>
  <c r="BF115" i="8"/>
  <c r="AU424" i="1"/>
  <c r="AI119" i="8"/>
  <c r="X429" i="1"/>
  <c r="AV235" i="1"/>
  <c r="BF45" i="8"/>
  <c r="BF553" i="5" s="1"/>
  <c r="BF558" i="5" s="1"/>
  <c r="BH228" i="1"/>
  <c r="BR44" i="8"/>
  <c r="BR552" i="5" s="1"/>
  <c r="AT116" i="8"/>
  <c r="AI425" i="1"/>
  <c r="BS116" i="8"/>
  <c r="BH425" i="1"/>
  <c r="AW403" i="1"/>
  <c r="BH96" i="8"/>
  <c r="BH831" i="5" s="1"/>
  <c r="BH834" i="5" s="1"/>
  <c r="Y441" i="1"/>
  <c r="AJ133" i="8"/>
  <c r="BH441" i="1"/>
  <c r="BS133" i="8"/>
  <c r="BS141" i="8"/>
  <c r="BS1352" i="5" s="1"/>
  <c r="BH470" i="1"/>
  <c r="AW406" i="1"/>
  <c r="BH99" i="8"/>
  <c r="BH896" i="5" s="1"/>
  <c r="BH423" i="1"/>
  <c r="BS114" i="8"/>
  <c r="AW23" i="8"/>
  <c r="AW515" i="5" s="1"/>
  <c r="AM219" i="1"/>
  <c r="AX23" i="8" s="1"/>
  <c r="AX515" i="5" s="1"/>
  <c r="AH831" i="5"/>
  <c r="AV552" i="5"/>
  <c r="W440" i="1"/>
  <c r="AH132" i="8"/>
  <c r="AK403" i="1"/>
  <c r="AV96" i="8"/>
  <c r="AV831" i="5" s="1"/>
  <c r="AV834" i="5" s="1"/>
  <c r="W1352" i="5"/>
  <c r="M212" i="1"/>
  <c r="W13" i="8"/>
  <c r="N213" i="1"/>
  <c r="X31" i="8"/>
  <c r="X529" i="5" s="1"/>
  <c r="AT141" i="8"/>
  <c r="AT1352" i="5" s="1"/>
  <c r="AI470" i="1"/>
  <c r="AK15" i="8"/>
  <c r="AA233" i="1"/>
  <c r="AL15" i="8" s="1"/>
  <c r="AL498" i="5" s="1"/>
  <c r="AL502" i="5" s="1"/>
  <c r="BI226" i="1"/>
  <c r="BS14" i="8"/>
  <c r="BS497" i="5" s="1"/>
  <c r="V145" i="8"/>
  <c r="K472" i="1"/>
  <c r="BH219" i="1"/>
  <c r="BR23" i="8"/>
  <c r="BR515" i="5" s="1"/>
  <c r="X407" i="1"/>
  <c r="AI100" i="8"/>
  <c r="AI897" i="5" s="1"/>
  <c r="AI901" i="5" s="1"/>
  <c r="AW103" i="8"/>
  <c r="AL410" i="1"/>
  <c r="AX103" i="8" s="1"/>
  <c r="E149" i="23"/>
  <c r="BR103" i="8"/>
  <c r="BG410" i="1"/>
  <c r="V571" i="5"/>
  <c r="BF145" i="8"/>
  <c r="AU472" i="1"/>
  <c r="AI143" i="5"/>
  <c r="AI144" i="5"/>
  <c r="W14" i="15"/>
  <c r="AI142" i="5"/>
  <c r="AI146" i="5"/>
  <c r="AI502" i="5"/>
  <c r="AX226" i="1"/>
  <c r="BH14" i="8"/>
  <c r="BH497" i="5" s="1"/>
  <c r="AJ212" i="1"/>
  <c r="AT13" i="8"/>
  <c r="AT496" i="5" s="1"/>
  <c r="AV127" i="8"/>
  <c r="AK435" i="1"/>
  <c r="AK226" i="1"/>
  <c r="AU14" i="8"/>
  <c r="AU497" i="5" s="1"/>
  <c r="AV236" i="1"/>
  <c r="BF56" i="8"/>
  <c r="BF574" i="5" s="1"/>
  <c r="BF579" i="5" s="1"/>
  <c r="V103" i="8"/>
  <c r="K410" i="1"/>
  <c r="M418" i="1"/>
  <c r="X109" i="8"/>
  <c r="AJ405" i="1"/>
  <c r="AU98" i="8"/>
  <c r="AU863" i="5" s="1"/>
  <c r="AU867" i="5" s="1"/>
  <c r="L222" i="1"/>
  <c r="V54" i="8"/>
  <c r="M226" i="1"/>
  <c r="W14" i="8"/>
  <c r="W497" i="5" s="1"/>
  <c r="BH44" i="8"/>
  <c r="BH552" i="5" s="1"/>
  <c r="AX228" i="1"/>
  <c r="AI96" i="8"/>
  <c r="AI831" i="5" s="1"/>
  <c r="AI834" i="5" s="1"/>
  <c r="X403" i="1"/>
  <c r="AW44" i="8"/>
  <c r="AW552" i="5" s="1"/>
  <c r="AM228" i="1"/>
  <c r="AX44" i="8" s="1"/>
  <c r="AX552" i="5" s="1"/>
  <c r="AL233" i="1"/>
  <c r="AV15" i="8"/>
  <c r="AV498" i="5" s="1"/>
  <c r="AV502" i="5" s="1"/>
  <c r="BK222" i="1"/>
  <c r="BV54" i="8" s="1"/>
  <c r="BV572" i="5" s="1"/>
  <c r="BU54" i="8"/>
  <c r="BU572" i="5" s="1"/>
  <c r="BR144" i="8"/>
  <c r="BG471" i="1"/>
  <c r="Y99" i="8"/>
  <c r="Y896" i="5" s="1"/>
  <c r="N406" i="1"/>
  <c r="Z99" i="8" s="1"/>
  <c r="Z896" i="5" s="1"/>
  <c r="BH32" i="8"/>
  <c r="BH530" i="5" s="1"/>
  <c r="AX220" i="1"/>
  <c r="AA220" i="1"/>
  <c r="AL32" i="8" s="1"/>
  <c r="AL530" i="5" s="1"/>
  <c r="AK32" i="8"/>
  <c r="AK530" i="5" s="1"/>
  <c r="BJ215" i="1"/>
  <c r="BT53" i="8"/>
  <c r="BT571" i="5" s="1"/>
  <c r="V108" i="8"/>
  <c r="K417" i="1"/>
  <c r="BI406" i="1"/>
  <c r="BT99" i="8"/>
  <c r="BT896" i="5" s="1"/>
  <c r="BI405" i="1"/>
  <c r="BT98" i="8"/>
  <c r="BT863" i="5" s="1"/>
  <c r="BT867" i="5" s="1"/>
  <c r="AJ411" i="1"/>
  <c r="AU104" i="8"/>
  <c r="AU979" i="5" s="1"/>
  <c r="AU983" i="5" s="1"/>
  <c r="X226" i="1"/>
  <c r="AH14" i="8"/>
  <c r="AH497" i="5" s="1"/>
  <c r="N411" i="1"/>
  <c r="Z104" i="8" s="1"/>
  <c r="Z979" i="5" s="1"/>
  <c r="Z983" i="5" s="1"/>
  <c r="Y104" i="8"/>
  <c r="E116" i="23"/>
  <c r="D118" i="21" s="1"/>
  <c r="AC46" i="5"/>
  <c r="AC49" i="5" s="1"/>
  <c r="AF57" i="5" s="1"/>
  <c r="AF58" i="5" s="1"/>
  <c r="E82" i="23"/>
  <c r="D84" i="21" s="1"/>
  <c r="M215" i="1"/>
  <c r="W53" i="8"/>
  <c r="W571" i="5" s="1"/>
  <c r="Z214" i="1"/>
  <c r="AJ42" i="8"/>
  <c r="AJ550" i="5" s="1"/>
  <c r="BU43" i="8"/>
  <c r="BU551" i="5" s="1"/>
  <c r="BK221" i="1"/>
  <c r="BV43" i="8" s="1"/>
  <c r="BV551" i="5" s="1"/>
  <c r="AH144" i="8"/>
  <c r="W471" i="1"/>
  <c r="Y436" i="1"/>
  <c r="AJ128" i="8"/>
  <c r="BI408" i="1"/>
  <c r="BT101" i="8"/>
  <c r="N423" i="1"/>
  <c r="Z114" i="8" s="1"/>
  <c r="Y114" i="8"/>
  <c r="X418" i="1"/>
  <c r="AI109" i="8"/>
  <c r="AI1085" i="5" s="1"/>
  <c r="AI1089" i="5" s="1"/>
  <c r="AU100" i="8"/>
  <c r="AU897" i="5" s="1"/>
  <c r="AU901" i="5" s="1"/>
  <c r="AJ407" i="1"/>
  <c r="AL234" i="1"/>
  <c r="AV34" i="8"/>
  <c r="AV532" i="5" s="1"/>
  <c r="AV537" i="5" s="1"/>
  <c r="V116" i="8"/>
  <c r="K425" i="1"/>
  <c r="BU128" i="8"/>
  <c r="BJ436" i="1"/>
  <c r="BV128" i="8" s="1"/>
  <c r="AT45" i="8"/>
  <c r="AT553" i="5" s="1"/>
  <c r="AT558" i="5" s="1"/>
  <c r="AJ235" i="1"/>
  <c r="M236" i="1"/>
  <c r="W56" i="8"/>
  <c r="W574" i="5" s="1"/>
  <c r="W579" i="5" s="1"/>
  <c r="BH227" i="1"/>
  <c r="BR33" i="8"/>
  <c r="BR531" i="5" s="1"/>
  <c r="BJ214" i="1"/>
  <c r="BT42" i="8"/>
  <c r="BT550" i="5" s="1"/>
  <c r="AW111" i="8"/>
  <c r="AW1118" i="5" s="1"/>
  <c r="AW1122" i="5" s="1"/>
  <c r="AL420" i="1"/>
  <c r="AX111" i="8" s="1"/>
  <c r="AX1118" i="5" s="1"/>
  <c r="AX1122" i="5" s="1"/>
  <c r="AV42" i="8"/>
  <c r="AV550" i="5" s="1"/>
  <c r="AL214" i="1"/>
  <c r="BT104" i="8"/>
  <c r="BT979" i="5" s="1"/>
  <c r="BT983" i="5" s="1"/>
  <c r="BI411" i="1"/>
  <c r="Y1118" i="5"/>
  <c r="AI419" i="1"/>
  <c r="AT110" i="8"/>
  <c r="U579" i="5"/>
  <c r="AK215" i="1"/>
  <c r="AU53" i="8"/>
  <c r="AU571" i="5" s="1"/>
  <c r="X896" i="5"/>
  <c r="W144" i="8"/>
  <c r="L471" i="1"/>
  <c r="AH33" i="8"/>
  <c r="X227" i="1"/>
  <c r="V115" i="8"/>
  <c r="K424" i="1"/>
  <c r="X221" i="1"/>
  <c r="AH43" i="8"/>
  <c r="N214" i="1"/>
  <c r="X42" i="8"/>
  <c r="BO306" i="5"/>
  <c r="BC24" i="15" s="1"/>
  <c r="BO287" i="5"/>
  <c r="AW456" i="5"/>
  <c r="AX459" i="5" s="1"/>
  <c r="AW455" i="5"/>
  <c r="AQ455" i="5"/>
  <c r="AQ456" i="5"/>
  <c r="AR459" i="5" s="1"/>
  <c r="AE55" i="5"/>
  <c r="AE56" i="5" s="1"/>
  <c r="AD53" i="5"/>
  <c r="AD54" i="5" s="1"/>
  <c r="AV456" i="5"/>
  <c r="AW459" i="5" s="1"/>
  <c r="AV455" i="5"/>
  <c r="AW458" i="5" s="1"/>
  <c r="AF456" i="5"/>
  <c r="AG459" i="5" s="1"/>
  <c r="AF455" i="5"/>
  <c r="AG458" i="5" s="1"/>
  <c r="J159" i="8"/>
  <c r="K153" i="8"/>
  <c r="AN595" i="5"/>
  <c r="EJ167" i="10"/>
  <c r="AG116" i="15" s="1"/>
  <c r="AN314" i="5"/>
  <c r="BE296" i="5"/>
  <c r="BF298" i="5"/>
  <c r="BI300" i="5"/>
  <c r="BI318" i="5" s="1"/>
  <c r="DZ173" i="10"/>
  <c r="EM166" i="10"/>
  <c r="AJ51" i="15" s="1"/>
  <c r="EM169" i="10"/>
  <c r="AJ149" i="15" s="1"/>
  <c r="BP13" i="5"/>
  <c r="BR13" i="5"/>
  <c r="BR18" i="5" s="1"/>
  <c r="BS13" i="5"/>
  <c r="AD1551" i="5"/>
  <c r="AD77" i="5"/>
  <c r="AD78" i="5" s="1"/>
  <c r="AD152" i="5"/>
  <c r="AD153" i="5" s="1"/>
  <c r="Y22" i="5"/>
  <c r="Y25" i="5" s="1"/>
  <c r="I11" i="15"/>
  <c r="AV56" i="7"/>
  <c r="FV42" i="7"/>
  <c r="FV43" i="7" s="1"/>
  <c r="FV230" i="7"/>
  <c r="FV231" i="7" s="1"/>
  <c r="FV232" i="7" s="1"/>
  <c r="FY239" i="7" s="1"/>
  <c r="FW41" i="7"/>
  <c r="FV170" i="7"/>
  <c r="FV171" i="7" s="1"/>
  <c r="FV172" i="7" s="1"/>
  <c r="FW179" i="7" s="1"/>
  <c r="BH40" i="8"/>
  <c r="BG48" i="8"/>
  <c r="R1213" i="5"/>
  <c r="X1573" i="5"/>
  <c r="L71" i="14" s="1"/>
  <c r="EJ168" i="10"/>
  <c r="AG82" i="15" s="1"/>
  <c r="BP465" i="5"/>
  <c r="BR466" i="5"/>
  <c r="BS469" i="5" s="1"/>
  <c r="AQ1551" i="5"/>
  <c r="BD294" i="5"/>
  <c r="BD315" i="5" s="1"/>
  <c r="BC305" i="5"/>
  <c r="DS173" i="10"/>
  <c r="BE292" i="5"/>
  <c r="BG296" i="5"/>
  <c r="BG297" i="5" s="1"/>
  <c r="EM167" i="10"/>
  <c r="AJ116" i="15" s="1"/>
  <c r="AS1551" i="5"/>
  <c r="AE79" i="5"/>
  <c r="AE80" i="5" s="1"/>
  <c r="AH460" i="5"/>
  <c r="AH500" i="5" s="1"/>
  <c r="Y122" i="5"/>
  <c r="AX56" i="7"/>
  <c r="R911" i="5"/>
  <c r="S911" i="5" s="1"/>
  <c r="EC146" i="10"/>
  <c r="AW595" i="5"/>
  <c r="AW1551" i="5"/>
  <c r="AS595" i="5"/>
  <c r="AN44" i="5"/>
  <c r="AN46" i="5" s="1"/>
  <c r="AN49" i="5" s="1"/>
  <c r="DW173" i="10"/>
  <c r="AU470" i="5"/>
  <c r="DT173" i="10"/>
  <c r="DU173" i="10"/>
  <c r="EA173" i="10"/>
  <c r="BH298" i="5"/>
  <c r="BV13" i="5"/>
  <c r="EB173" i="10"/>
  <c r="R122" i="5"/>
  <c r="R125" i="5" s="1"/>
  <c r="AF460" i="5"/>
  <c r="AI460" i="5"/>
  <c r="X22" i="5"/>
  <c r="X25" i="5" s="1"/>
  <c r="X27" i="5" s="1"/>
  <c r="X99" i="5"/>
  <c r="X102" i="5" s="1"/>
  <c r="AD457" i="5"/>
  <c r="AW56" i="7"/>
  <c r="G124" i="17"/>
  <c r="EE167" i="10"/>
  <c r="AB116" i="15" s="1"/>
  <c r="EE169" i="10"/>
  <c r="AB149" i="15" s="1"/>
  <c r="EE168" i="10"/>
  <c r="AB82" i="15" s="1"/>
  <c r="EE166" i="10"/>
  <c r="AB51" i="15" s="1"/>
  <c r="EF171" i="10"/>
  <c r="AC61" i="14" s="1"/>
  <c r="EJ171" i="10"/>
  <c r="AG61" i="14" s="1"/>
  <c r="EI168" i="10"/>
  <c r="AF82" i="15" s="1"/>
  <c r="EI167" i="10"/>
  <c r="AF116" i="15" s="1"/>
  <c r="EI169" i="10"/>
  <c r="AF149" i="15" s="1"/>
  <c r="EI166" i="10"/>
  <c r="AF51" i="15" s="1"/>
  <c r="AO455" i="5"/>
  <c r="AP458" i="5" s="1"/>
  <c r="AO456" i="5"/>
  <c r="AP459" i="5" s="1"/>
  <c r="AS456" i="5"/>
  <c r="AT459" i="5" s="1"/>
  <c r="AS455" i="5"/>
  <c r="AU456" i="5"/>
  <c r="AV459" i="5" s="1"/>
  <c r="AU455" i="5"/>
  <c r="AV458" i="5" s="1"/>
  <c r="AT455" i="5"/>
  <c r="AU458" i="5" s="1"/>
  <c r="AT456" i="5"/>
  <c r="AU459" i="5" s="1"/>
  <c r="EG171" i="10"/>
  <c r="AD61" i="14" s="1"/>
  <c r="EF168" i="10"/>
  <c r="AC82" i="15" s="1"/>
  <c r="EF166" i="10"/>
  <c r="AC51" i="15" s="1"/>
  <c r="EF169" i="10"/>
  <c r="AC149" i="15" s="1"/>
  <c r="EF167" i="10"/>
  <c r="AC116" i="15" s="1"/>
  <c r="EO171" i="10"/>
  <c r="AL61" i="14" s="1"/>
  <c r="EN166" i="10"/>
  <c r="AK51" i="15" s="1"/>
  <c r="EN167" i="10"/>
  <c r="AK116" i="15" s="1"/>
  <c r="EN169" i="10"/>
  <c r="AK149" i="15" s="1"/>
  <c r="EN168" i="10"/>
  <c r="AK82" i="15" s="1"/>
  <c r="ED167" i="10"/>
  <c r="AA116" i="15" s="1"/>
  <c r="EE171" i="10"/>
  <c r="AB61" i="14" s="1"/>
  <c r="ED169" i="10"/>
  <c r="AA149" i="15" s="1"/>
  <c r="ED168" i="10"/>
  <c r="AA82" i="15" s="1"/>
  <c r="ED166" i="10"/>
  <c r="AA51" i="15" s="1"/>
  <c r="EG167" i="10"/>
  <c r="AD116" i="15" s="1"/>
  <c r="EG166" i="10"/>
  <c r="AD51" i="15" s="1"/>
  <c r="EG168" i="10"/>
  <c r="AD82" i="15" s="1"/>
  <c r="EG169" i="10"/>
  <c r="AD149" i="15" s="1"/>
  <c r="EH171" i="10"/>
  <c r="AE61" i="14" s="1"/>
  <c r="EM171" i="10"/>
  <c r="AJ61" i="14" s="1"/>
  <c r="EL169" i="10"/>
  <c r="AI149" i="15" s="1"/>
  <c r="EL168" i="10"/>
  <c r="AI82" i="15" s="1"/>
  <c r="EL167" i="10"/>
  <c r="AI116" i="15" s="1"/>
  <c r="EL166" i="10"/>
  <c r="AI51" i="15" s="1"/>
  <c r="EK166" i="10"/>
  <c r="AH51" i="15" s="1"/>
  <c r="EL171" i="10"/>
  <c r="AI61" i="14" s="1"/>
  <c r="EK167" i="10"/>
  <c r="AH116" i="15" s="1"/>
  <c r="EK168" i="10"/>
  <c r="AH82" i="15" s="1"/>
  <c r="EK169" i="10"/>
  <c r="AH149" i="15" s="1"/>
  <c r="EO169" i="10"/>
  <c r="AL149" i="15" s="1"/>
  <c r="EO167" i="10"/>
  <c r="AL116" i="15" s="1"/>
  <c r="EO166" i="10"/>
  <c r="AL51" i="15" s="1"/>
  <c r="EO168" i="10"/>
  <c r="AL82" i="15" s="1"/>
  <c r="EP171" i="10"/>
  <c r="AM61" i="14" s="1"/>
  <c r="AP456" i="5"/>
  <c r="AQ459" i="5" s="1"/>
  <c r="AP455" i="5"/>
  <c r="AX456" i="5"/>
  <c r="AY459" i="5" s="1"/>
  <c r="AX455" i="5"/>
  <c r="AY458" i="5" s="1"/>
  <c r="EH166" i="10"/>
  <c r="AE51" i="15" s="1"/>
  <c r="EI171" i="10"/>
  <c r="AF61" i="14" s="1"/>
  <c r="EH167" i="10"/>
  <c r="AE116" i="15" s="1"/>
  <c r="EH168" i="10"/>
  <c r="AE82" i="15" s="1"/>
  <c r="EH169" i="10"/>
  <c r="AE149" i="15" s="1"/>
  <c r="Z122" i="5"/>
  <c r="T22" i="5"/>
  <c r="T25" i="5" s="1"/>
  <c r="T27" i="5" s="1"/>
  <c r="T28" i="5" s="1"/>
  <c r="V122" i="5"/>
  <c r="V125" i="5" s="1"/>
  <c r="AD244" i="5"/>
  <c r="AD262" i="5"/>
  <c r="R23" i="15" s="1"/>
  <c r="E14" i="16" s="1"/>
  <c r="I211" i="4"/>
  <c r="I233" i="4" s="1"/>
  <c r="BE242" i="5" s="1"/>
  <c r="BE457" i="5" s="1"/>
  <c r="EV157" i="10"/>
  <c r="EV165" i="10" s="1"/>
  <c r="FA157" i="10"/>
  <c r="N211" i="4"/>
  <c r="N233" i="4" s="1"/>
  <c r="BJ242" i="5" s="1"/>
  <c r="BJ457" i="5" s="1"/>
  <c r="EX157" i="10"/>
  <c r="EX165" i="10" s="1"/>
  <c r="K211" i="4"/>
  <c r="K233" i="4" s="1"/>
  <c r="BG242" i="5" s="1"/>
  <c r="BG457" i="5" s="1"/>
  <c r="FA165" i="10"/>
  <c r="Y125" i="5"/>
  <c r="AB133" i="5" s="1"/>
  <c r="AB134" i="5" s="1"/>
  <c r="AA242" i="5"/>
  <c r="AA243" i="5" s="1"/>
  <c r="O231" i="4"/>
  <c r="F14" i="9" s="1"/>
  <c r="AE246" i="5"/>
  <c r="AE245" i="5"/>
  <c r="O210" i="4"/>
  <c r="C232" i="4"/>
  <c r="O262" i="5"/>
  <c r="C23" i="15" s="1"/>
  <c r="C22" i="15" s="1"/>
  <c r="O244" i="5"/>
  <c r="AV48" i="8"/>
  <c r="AW40" i="8"/>
  <c r="P246" i="5"/>
  <c r="Q1574" i="5" s="1"/>
  <c r="E59" i="14" s="1"/>
  <c r="P245" i="5"/>
  <c r="EZ157" i="10"/>
  <c r="EZ165" i="10" s="1"/>
  <c r="M211" i="4"/>
  <c r="M233" i="4" s="1"/>
  <c r="BI242" i="5" s="1"/>
  <c r="BI457" i="5" s="1"/>
  <c r="H211" i="4"/>
  <c r="H233" i="4" s="1"/>
  <c r="BD242" i="5" s="1"/>
  <c r="BD457" i="5" s="1"/>
  <c r="EU157" i="10"/>
  <c r="EY157" i="10"/>
  <c r="EY165" i="10" s="1"/>
  <c r="L211" i="4"/>
  <c r="L233" i="4" s="1"/>
  <c r="BH242" i="5" s="1"/>
  <c r="BH457" i="5" s="1"/>
  <c r="AB456" i="5"/>
  <c r="AC459" i="5" s="1"/>
  <c r="AB455" i="5"/>
  <c r="AC458" i="5" s="1"/>
  <c r="T174" i="5"/>
  <c r="W220" i="5"/>
  <c r="W223" i="5" s="1"/>
  <c r="X197" i="5"/>
  <c r="X200" i="5" s="1"/>
  <c r="Q174" i="5"/>
  <c r="Q177" i="5" s="1"/>
  <c r="T135" i="17"/>
  <c r="T133" i="17" s="1"/>
  <c r="V187" i="13"/>
  <c r="U135" i="17" s="1"/>
  <c r="U133" i="17" s="1"/>
  <c r="U185" i="13"/>
  <c r="G14" i="9"/>
  <c r="AR242" i="5"/>
  <c r="AR457" i="5" s="1"/>
  <c r="C14" i="16"/>
  <c r="D22" i="15"/>
  <c r="H169" i="13"/>
  <c r="I171" i="13"/>
  <c r="H126" i="17" s="1"/>
  <c r="EP157" i="10"/>
  <c r="C211" i="4"/>
  <c r="D211" i="4"/>
  <c r="D233" i="4" s="1"/>
  <c r="AZ242" i="5" s="1"/>
  <c r="AZ243" i="5" s="1"/>
  <c r="EQ157" i="10"/>
  <c r="EQ165" i="10" s="1"/>
  <c r="ER157" i="10"/>
  <c r="ER165" i="10" s="1"/>
  <c r="E211" i="4"/>
  <c r="E233" i="4" s="1"/>
  <c r="BA242" i="5" s="1"/>
  <c r="BA457" i="5" s="1"/>
  <c r="EU165" i="10"/>
  <c r="X220" i="5"/>
  <c r="X223" i="5" s="1"/>
  <c r="Z229" i="5" s="1"/>
  <c r="Z230" i="5" s="1"/>
  <c r="C190" i="4"/>
  <c r="I190" i="4"/>
  <c r="K190" i="4"/>
  <c r="N190" i="4"/>
  <c r="L190" i="4"/>
  <c r="J190" i="4"/>
  <c r="G190" i="4"/>
  <c r="H190" i="4"/>
  <c r="D190" i="4"/>
  <c r="E190" i="4"/>
  <c r="M190" i="4"/>
  <c r="F190" i="4"/>
  <c r="DL150" i="7"/>
  <c r="I201" i="13" s="1"/>
  <c r="H125" i="17" s="1"/>
  <c r="DM146" i="7"/>
  <c r="AN457" i="5"/>
  <c r="F211" i="4"/>
  <c r="F233" i="4" s="1"/>
  <c r="BB242" i="5" s="1"/>
  <c r="BB457" i="5" s="1"/>
  <c r="ES157" i="10"/>
  <c r="ES165" i="10" s="1"/>
  <c r="J211" i="4"/>
  <c r="J233" i="4" s="1"/>
  <c r="EW157" i="10"/>
  <c r="EW165" i="10" s="1"/>
  <c r="ET157" i="10"/>
  <c r="ET165" i="10" s="1"/>
  <c r="G211" i="4"/>
  <c r="G233" i="4" s="1"/>
  <c r="BC242" i="5" s="1"/>
  <c r="BC457" i="5" s="1"/>
  <c r="K156" i="8"/>
  <c r="L150" i="8"/>
  <c r="AB245" i="5"/>
  <c r="AB246" i="5"/>
  <c r="AC1574" i="5" s="1"/>
  <c r="Q59" i="14" s="1"/>
  <c r="Z129" i="5"/>
  <c r="Z130" i="5" s="1"/>
  <c r="AA131" i="5"/>
  <c r="AA132" i="5" s="1"/>
  <c r="F135" i="13"/>
  <c r="AN22" i="5"/>
  <c r="AN25" i="5" s="1"/>
  <c r="G11" i="15"/>
  <c r="X70" i="5"/>
  <c r="X73" i="5" s="1"/>
  <c r="X75" i="5" s="1"/>
  <c r="Z70" i="5"/>
  <c r="Z73" i="5" s="1"/>
  <c r="I59" i="7"/>
  <c r="I61" i="7" s="1"/>
  <c r="J59" i="7"/>
  <c r="K59" i="7" s="1"/>
  <c r="L59" i="7" s="1"/>
  <c r="M59" i="7" s="1"/>
  <c r="N59" i="7" s="1"/>
  <c r="I157" i="8"/>
  <c r="J151" i="8"/>
  <c r="K216" i="13"/>
  <c r="L218" i="13"/>
  <c r="Y99" i="5"/>
  <c r="Y102" i="5" s="1"/>
  <c r="BN287" i="5"/>
  <c r="BN306" i="5"/>
  <c r="BB24" i="15" s="1"/>
  <c r="BK22" i="7"/>
  <c r="BJ25" i="7"/>
  <c r="I765" i="5"/>
  <c r="H761" i="5"/>
  <c r="I766" i="5"/>
  <c r="I764" i="5"/>
  <c r="I767" i="5"/>
  <c r="Q1130" i="5"/>
  <c r="R1130" i="5" s="1"/>
  <c r="F127" i="13"/>
  <c r="V174" i="5"/>
  <c r="V177" i="5" s="1"/>
  <c r="Y185" i="5" s="1"/>
  <c r="Y186" i="5" s="1"/>
  <c r="BO13" i="5"/>
  <c r="BQ13" i="5"/>
  <c r="EP165" i="10"/>
  <c r="BD465" i="5"/>
  <c r="BE468" i="5" s="1"/>
  <c r="AC75" i="5"/>
  <c r="S46" i="5"/>
  <c r="S49" i="5" s="1"/>
  <c r="V22" i="5"/>
  <c r="V25" i="5" s="1"/>
  <c r="BM91" i="5"/>
  <c r="W22" i="5"/>
  <c r="W25" i="5" s="1"/>
  <c r="U145" i="5"/>
  <c r="U148" i="5" s="1"/>
  <c r="V152" i="5" s="1"/>
  <c r="V153" i="5" s="1"/>
  <c r="AL51" i="8"/>
  <c r="AL59" i="8" s="1"/>
  <c r="AK59" i="8"/>
  <c r="J768" i="5"/>
  <c r="K772" i="5" s="1"/>
  <c r="K773" i="5" s="1"/>
  <c r="Y145" i="5"/>
  <c r="Y148" i="5" s="1"/>
  <c r="K54" i="7"/>
  <c r="J57" i="7"/>
  <c r="AS56" i="7"/>
  <c r="BH51" i="8"/>
  <c r="BG59" i="8"/>
  <c r="M11" i="15"/>
  <c r="V220" i="5"/>
  <c r="V223" i="5" s="1"/>
  <c r="U197" i="5"/>
  <c r="U200" i="5" s="1"/>
  <c r="E42" i="14"/>
  <c r="AT595" i="5"/>
  <c r="T220" i="5"/>
  <c r="T223" i="5" s="1"/>
  <c r="BT288" i="5"/>
  <c r="V197" i="5"/>
  <c r="V200" i="5" s="1"/>
  <c r="Q470" i="5"/>
  <c r="Q557" i="5" s="1"/>
  <c r="S22" i="5"/>
  <c r="S25" i="5" s="1"/>
  <c r="U46" i="5"/>
  <c r="U49" i="5" s="1"/>
  <c r="DK119" i="7"/>
  <c r="H203" i="13" s="1"/>
  <c r="AK737" i="5"/>
  <c r="BK50" i="7"/>
  <c r="BC56" i="7" s="1"/>
  <c r="AU56" i="7"/>
  <c r="Z712" i="5"/>
  <c r="AA712" i="5" s="1"/>
  <c r="AB712" i="5" s="1"/>
  <c r="AC712" i="5" s="1"/>
  <c r="AD712" i="5" s="1"/>
  <c r="AE712" i="5" s="1"/>
  <c r="AF712" i="5" s="1"/>
  <c r="AG712" i="5" s="1"/>
  <c r="AH712" i="5" s="1"/>
  <c r="AI712" i="5" s="1"/>
  <c r="AJ712" i="5" s="1"/>
  <c r="AK712" i="5" s="1"/>
  <c r="AL712" i="5" s="1"/>
  <c r="AM712" i="5" s="1"/>
  <c r="AN712" i="5" s="1"/>
  <c r="AO712" i="5" s="1"/>
  <c r="AP712" i="5" s="1"/>
  <c r="AQ712" i="5" s="1"/>
  <c r="AR712" i="5" s="1"/>
  <c r="AS712" i="5" s="1"/>
  <c r="AT712" i="5" s="1"/>
  <c r="AU712" i="5" s="1"/>
  <c r="AV712" i="5" s="1"/>
  <c r="AU302" i="5"/>
  <c r="AU308" i="5" s="1"/>
  <c r="R197" i="5"/>
  <c r="R200" i="5" s="1"/>
  <c r="AO595" i="5"/>
  <c r="AJ31" i="5"/>
  <c r="AJ32" i="5" s="1"/>
  <c r="T70" i="5"/>
  <c r="T73" i="5" s="1"/>
  <c r="R70" i="5"/>
  <c r="R73" i="5" s="1"/>
  <c r="Z22" i="5"/>
  <c r="Z25" i="5" s="1"/>
  <c r="Z27" i="5" s="1"/>
  <c r="Q122" i="5"/>
  <c r="Q125" i="5" s="1"/>
  <c r="R129" i="5" s="1"/>
  <c r="R130" i="5" s="1"/>
  <c r="AC288" i="5"/>
  <c r="Q99" i="5"/>
  <c r="Q102" i="5" s="1"/>
  <c r="U22" i="5"/>
  <c r="U25" i="5" s="1"/>
  <c r="X33" i="5" s="1"/>
  <c r="X34" i="5" s="1"/>
  <c r="Z46" i="5"/>
  <c r="Z49" i="5" s="1"/>
  <c r="AA53" i="5" s="1"/>
  <c r="AA54" i="5" s="1"/>
  <c r="AZ13" i="5"/>
  <c r="BL91" i="5"/>
  <c r="P41" i="7"/>
  <c r="O42" i="7"/>
  <c r="O43" i="7" s="1"/>
  <c r="D122" i="17"/>
  <c r="E173" i="13"/>
  <c r="E122" i="17"/>
  <c r="BR76" i="7"/>
  <c r="BQ77" i="7"/>
  <c r="BQ78" i="7" s="1"/>
  <c r="G122" i="17"/>
  <c r="V117" i="14"/>
  <c r="EC112" i="7"/>
  <c r="DS118" i="7" s="1"/>
  <c r="P174" i="13" s="1"/>
  <c r="DN118" i="7"/>
  <c r="K174" i="13" s="1"/>
  <c r="DP118" i="7"/>
  <c r="M174" i="13" s="1"/>
  <c r="AE119" i="5"/>
  <c r="AE120" i="5"/>
  <c r="S13" i="15"/>
  <c r="AE121" i="5"/>
  <c r="AE123" i="5"/>
  <c r="W8" i="15"/>
  <c r="AI21" i="5"/>
  <c r="AI23" i="5"/>
  <c r="AI20" i="5"/>
  <c r="AI19" i="5"/>
  <c r="BM306" i="5"/>
  <c r="BA24" i="15" s="1"/>
  <c r="BM287" i="5"/>
  <c r="BM289" i="5" s="1"/>
  <c r="Q220" i="5"/>
  <c r="Q223" i="5" s="1"/>
  <c r="R227" i="5" s="1"/>
  <c r="R228" i="5" s="1"/>
  <c r="U174" i="5"/>
  <c r="U177" i="5" s="1"/>
  <c r="Q197" i="5"/>
  <c r="Q200" i="5" s="1"/>
  <c r="S1136" i="5"/>
  <c r="BL13" i="5"/>
  <c r="BL42" i="5" s="1"/>
  <c r="BE465" i="5"/>
  <c r="Z174" i="5"/>
  <c r="Z177" i="5" s="1"/>
  <c r="AI29" i="5"/>
  <c r="AI30" i="5" s="1"/>
  <c r="Y70" i="5"/>
  <c r="Y73" i="5" s="1"/>
  <c r="AB81" i="5" s="1"/>
  <c r="AB82" i="5" s="1"/>
  <c r="G175" i="13"/>
  <c r="F173" i="13"/>
  <c r="BR306" i="5"/>
  <c r="BF24" i="15" s="1"/>
  <c r="BR287" i="5"/>
  <c r="F228" i="15"/>
  <c r="G115" i="14"/>
  <c r="L159" i="13"/>
  <c r="K157" i="13"/>
  <c r="BP287" i="5"/>
  <c r="BP306" i="5"/>
  <c r="BD24" i="15" s="1"/>
  <c r="AI43" i="5"/>
  <c r="AI44" i="5"/>
  <c r="AI47" i="5"/>
  <c r="W9" i="15"/>
  <c r="AI45" i="5"/>
  <c r="R220" i="5"/>
  <c r="T197" i="5"/>
  <c r="T200" i="5" s="1"/>
  <c r="U204" i="5" s="1"/>
  <c r="U205" i="5" s="1"/>
  <c r="Z197" i="5"/>
  <c r="Z200" i="5" s="1"/>
  <c r="BF288" i="5"/>
  <c r="AE154" i="5"/>
  <c r="AE155" i="5" s="1"/>
  <c r="X122" i="5"/>
  <c r="X125" i="5" s="1"/>
  <c r="X127" i="5" s="1"/>
  <c r="J7" i="15"/>
  <c r="S70" i="5"/>
  <c r="S73" i="5" s="1"/>
  <c r="F7" i="15"/>
  <c r="T145" i="5"/>
  <c r="BJ13" i="5"/>
  <c r="DM113" i="7"/>
  <c r="DM116" i="7"/>
  <c r="DL119" i="7"/>
  <c r="I203" i="13" s="1"/>
  <c r="E123" i="17"/>
  <c r="DE83" i="7"/>
  <c r="J114" i="17"/>
  <c r="I191" i="13"/>
  <c r="H189" i="13"/>
  <c r="C178" i="20"/>
  <c r="BO94" i="7"/>
  <c r="BP94" i="7" s="1"/>
  <c r="BQ94" i="7" s="1"/>
  <c r="BR94" i="7" s="1"/>
  <c r="BS94" i="7" s="1"/>
  <c r="BT94" i="7" s="1"/>
  <c r="H122" i="17"/>
  <c r="AE144" i="5"/>
  <c r="AE143" i="5"/>
  <c r="AE146" i="5"/>
  <c r="S14" i="15"/>
  <c r="AE142" i="5"/>
  <c r="W10" i="15"/>
  <c r="AI71" i="5"/>
  <c r="AI67" i="5"/>
  <c r="AI69" i="5"/>
  <c r="AI68" i="5"/>
  <c r="I7" i="15"/>
  <c r="M7" i="15"/>
  <c r="BH91" i="5"/>
  <c r="BQ91" i="5"/>
  <c r="BT87" i="7"/>
  <c r="U99" i="5"/>
  <c r="U102" i="5" s="1"/>
  <c r="DL121" i="7"/>
  <c r="H228" i="15" s="1"/>
  <c r="H119" i="14"/>
  <c r="H115" i="14" s="1"/>
  <c r="H96" i="14" s="1"/>
  <c r="R179" i="13"/>
  <c r="Q177" i="13"/>
  <c r="U122" i="5"/>
  <c r="U125" i="5" s="1"/>
  <c r="AU42" i="5"/>
  <c r="AU66" i="5"/>
  <c r="AU18" i="5"/>
  <c r="BJ89" i="7"/>
  <c r="BJ90" i="7" s="1"/>
  <c r="BN89" i="7"/>
  <c r="BN90" i="7" s="1"/>
  <c r="BM89" i="7"/>
  <c r="BM90" i="7" s="1"/>
  <c r="BK89" i="7"/>
  <c r="BK90" i="7" s="1"/>
  <c r="BI89" i="7"/>
  <c r="BI90" i="7" s="1"/>
  <c r="BL89" i="7"/>
  <c r="BL90" i="7" s="1"/>
  <c r="AE98" i="5"/>
  <c r="AE97" i="5"/>
  <c r="S12" i="15"/>
  <c r="AE96" i="5"/>
  <c r="AE100" i="5"/>
  <c r="BS306" i="5"/>
  <c r="BG24" i="15" s="1"/>
  <c r="BS287" i="5"/>
  <c r="Z220" i="5"/>
  <c r="Z223" i="5" s="1"/>
  <c r="AS46" i="5"/>
  <c r="AS49" i="5" s="1"/>
  <c r="V1573" i="5"/>
  <c r="J71" i="14" s="1"/>
  <c r="S129" i="5"/>
  <c r="S130" i="5" s="1"/>
  <c r="T131" i="5"/>
  <c r="T132" i="5" s="1"/>
  <c r="R127" i="5"/>
  <c r="R128" i="5" s="1"/>
  <c r="U133" i="5"/>
  <c r="U134" i="5" s="1"/>
  <c r="S27" i="5"/>
  <c r="S28" i="5" s="1"/>
  <c r="T29" i="5"/>
  <c r="T30" i="5" s="1"/>
  <c r="U31" i="5"/>
  <c r="U32" i="5" s="1"/>
  <c r="V33" i="5"/>
  <c r="V34" i="5" s="1"/>
  <c r="R223" i="5"/>
  <c r="T229" i="5" s="1"/>
  <c r="T230" i="5" s="1"/>
  <c r="P1392" i="5"/>
  <c r="I15" i="15"/>
  <c r="I5" i="15" s="1"/>
  <c r="U289" i="5"/>
  <c r="U288" i="5"/>
  <c r="U306" i="5" s="1"/>
  <c r="I24" i="15" s="1"/>
  <c r="T75" i="5"/>
  <c r="T76" i="5" s="1"/>
  <c r="U77" i="5"/>
  <c r="U78" i="5" s="1"/>
  <c r="V79" i="5"/>
  <c r="V80" i="5" s="1"/>
  <c r="W81" i="5"/>
  <c r="W82" i="5" s="1"/>
  <c r="S77" i="5"/>
  <c r="S78" i="5" s="1"/>
  <c r="R75" i="5"/>
  <c r="R76" i="5" s="1"/>
  <c r="U81" i="5"/>
  <c r="U82" i="5" s="1"/>
  <c r="T79" i="5"/>
  <c r="T80" i="5" s="1"/>
  <c r="AB31" i="5"/>
  <c r="AB32" i="5" s="1"/>
  <c r="AC33" i="5"/>
  <c r="AC34" i="5" s="1"/>
  <c r="T133" i="5"/>
  <c r="T134" i="5" s="1"/>
  <c r="V29" i="5"/>
  <c r="V30" i="5" s="1"/>
  <c r="W31" i="5"/>
  <c r="W32" i="5" s="1"/>
  <c r="S197" i="5"/>
  <c r="S200" i="5" s="1"/>
  <c r="AM288" i="5"/>
  <c r="AM292" i="5" s="1"/>
  <c r="Q875" i="5"/>
  <c r="R875" i="5" s="1"/>
  <c r="Y197" i="5"/>
  <c r="Y200" i="5" s="1"/>
  <c r="AN70" i="5"/>
  <c r="AN73" i="5" s="1"/>
  <c r="T177" i="5"/>
  <c r="U181" i="5" s="1"/>
  <c r="U182" i="5" s="1"/>
  <c r="Z77" i="5"/>
  <c r="Z78" i="5" s="1"/>
  <c r="Q11" i="18"/>
  <c r="Q20" i="15"/>
  <c r="Y129" i="5"/>
  <c r="Z131" i="5"/>
  <c r="Z132" i="5" s="1"/>
  <c r="AF1335" i="5"/>
  <c r="AF576" i="5"/>
  <c r="AF500" i="5"/>
  <c r="AF1541" i="5"/>
  <c r="T50" i="15" s="1"/>
  <c r="AF534" i="5"/>
  <c r="AF555" i="5"/>
  <c r="AF806" i="5"/>
  <c r="AF812" i="5" s="1"/>
  <c r="U79" i="5"/>
  <c r="U80" i="5" s="1"/>
  <c r="T77" i="5"/>
  <c r="T78" i="5" s="1"/>
  <c r="V81" i="5"/>
  <c r="V82" i="5" s="1"/>
  <c r="S75" i="5"/>
  <c r="S76" i="5" s="1"/>
  <c r="S220" i="5"/>
  <c r="S223" i="5" s="1"/>
  <c r="R844" i="5"/>
  <c r="S844" i="5" s="1"/>
  <c r="AH27" i="5"/>
  <c r="AH28" i="5" s="1"/>
  <c r="AC150" i="5"/>
  <c r="AQ42" i="5"/>
  <c r="AQ18" i="5"/>
  <c r="AQ66" i="5"/>
  <c r="BE1540" i="5"/>
  <c r="BE591" i="5"/>
  <c r="V14" i="15"/>
  <c r="AH142" i="5"/>
  <c r="AH143" i="5"/>
  <c r="AH144" i="5"/>
  <c r="AH146" i="5"/>
  <c r="AR458" i="5"/>
  <c r="V330" i="5"/>
  <c r="U332" i="5"/>
  <c r="U349" i="5" s="1"/>
  <c r="I27" i="15" s="1"/>
  <c r="I26" i="15" s="1"/>
  <c r="V70" i="5"/>
  <c r="V73" i="5" s="1"/>
  <c r="AK68" i="5"/>
  <c r="AK67" i="5"/>
  <c r="Y10" i="15"/>
  <c r="AK69" i="5"/>
  <c r="AK71" i="5"/>
  <c r="AQ118" i="5"/>
  <c r="AQ141" i="5"/>
  <c r="AQ95" i="5"/>
  <c r="BD591" i="5"/>
  <c r="BD1540" i="5"/>
  <c r="T46" i="5"/>
  <c r="T49" i="5" s="1"/>
  <c r="P143" i="5"/>
  <c r="P144" i="5"/>
  <c r="P142" i="5"/>
  <c r="P146" i="5"/>
  <c r="D14" i="15"/>
  <c r="AA457" i="5"/>
  <c r="AA13" i="5"/>
  <c r="Y1335" i="5"/>
  <c r="Y1541" i="5"/>
  <c r="M50" i="15" s="1"/>
  <c r="Y806" i="5"/>
  <c r="Y812" i="5" s="1"/>
  <c r="Z12" i="15"/>
  <c r="AL96" i="5"/>
  <c r="AL98" i="5"/>
  <c r="AL97" i="5"/>
  <c r="AL100" i="5"/>
  <c r="BF90" i="5"/>
  <c r="I11" i="9"/>
  <c r="T99" i="5"/>
  <c r="T102" i="5" s="1"/>
  <c r="BT1544" i="5"/>
  <c r="BT593" i="5"/>
  <c r="AO118" i="5"/>
  <c r="AO95" i="5"/>
  <c r="AO141" i="5"/>
  <c r="BC591" i="5"/>
  <c r="BC1540" i="5"/>
  <c r="F11" i="15"/>
  <c r="AJ146" i="5"/>
  <c r="AJ142" i="5"/>
  <c r="AJ143" i="5"/>
  <c r="X14" i="15"/>
  <c r="AJ144" i="5"/>
  <c r="AC263" i="5"/>
  <c r="AC249" i="5"/>
  <c r="AE253" i="5"/>
  <c r="AD251" i="5"/>
  <c r="AG257" i="5"/>
  <c r="AG275" i="5" s="1"/>
  <c r="AF255" i="5"/>
  <c r="AX458" i="5"/>
  <c r="AX460" i="5" s="1"/>
  <c r="AX1335" i="5" s="1"/>
  <c r="AK1545" i="5"/>
  <c r="Y83" i="15" s="1"/>
  <c r="K7" i="15"/>
  <c r="AL43" i="5"/>
  <c r="Z9" i="15"/>
  <c r="AL45" i="5"/>
  <c r="AL44" i="5"/>
  <c r="AL47" i="5"/>
  <c r="C166" i="4"/>
  <c r="O131" i="4"/>
  <c r="AE299" i="5"/>
  <c r="AE317" i="5"/>
  <c r="AM90" i="5"/>
  <c r="O165" i="4"/>
  <c r="H11" i="9" s="1"/>
  <c r="L7" i="15"/>
  <c r="V145" i="5"/>
  <c r="V148" i="5" s="1"/>
  <c r="AK123" i="5"/>
  <c r="AK121" i="5"/>
  <c r="Y13" i="15"/>
  <c r="AK119" i="5"/>
  <c r="AK120" i="5"/>
  <c r="AS141" i="5"/>
  <c r="AS95" i="5"/>
  <c r="AS118" i="5"/>
  <c r="AT42" i="5"/>
  <c r="AT66" i="5"/>
  <c r="AT18" i="5"/>
  <c r="BJ1540" i="5"/>
  <c r="BJ591" i="5"/>
  <c r="AE68" i="5"/>
  <c r="AE69" i="5"/>
  <c r="S10" i="15"/>
  <c r="AE71" i="5"/>
  <c r="AE67" i="5"/>
  <c r="AF123" i="5"/>
  <c r="AF120" i="5"/>
  <c r="T13" i="15"/>
  <c r="AF121" i="5"/>
  <c r="AF119" i="5"/>
  <c r="AF47" i="5"/>
  <c r="AF44" i="5"/>
  <c r="AF45" i="5"/>
  <c r="AF43" i="5"/>
  <c r="T9" i="15"/>
  <c r="Q145" i="5"/>
  <c r="Q148" i="5" s="1"/>
  <c r="AH557" i="5"/>
  <c r="AH501" i="5"/>
  <c r="AH578" i="5"/>
  <c r="AH1545" i="5"/>
  <c r="V83" i="15" s="1"/>
  <c r="BT12" i="5"/>
  <c r="BT13" i="5" s="1"/>
  <c r="K10" i="9"/>
  <c r="BV593" i="5"/>
  <c r="BV1544" i="5"/>
  <c r="C167" i="4"/>
  <c r="O132" i="4"/>
  <c r="AF284" i="5"/>
  <c r="AE286" i="5"/>
  <c r="AG20" i="5"/>
  <c r="AG23" i="5"/>
  <c r="AG21" i="5"/>
  <c r="U8" i="15"/>
  <c r="AG19" i="5"/>
  <c r="AD456" i="5"/>
  <c r="AE459" i="5" s="1"/>
  <c r="AD455" i="5"/>
  <c r="AE458" i="5" s="1"/>
  <c r="G49" i="18"/>
  <c r="I36" i="13"/>
  <c r="S420" i="5"/>
  <c r="P47" i="5"/>
  <c r="P43" i="5"/>
  <c r="D9" i="15"/>
  <c r="P44" i="5"/>
  <c r="P45" i="5"/>
  <c r="BN91" i="5"/>
  <c r="BA13" i="5"/>
  <c r="BD91" i="5"/>
  <c r="BC13" i="5"/>
  <c r="BG13" i="5"/>
  <c r="BI91" i="5"/>
  <c r="BS91" i="5"/>
  <c r="AZ91" i="5"/>
  <c r="Y220" i="5"/>
  <c r="Y223" i="5" s="1"/>
  <c r="Y225" i="5" s="1"/>
  <c r="U220" i="5"/>
  <c r="U223" i="5" s="1"/>
  <c r="V227" i="5" s="1"/>
  <c r="V228" i="5" s="1"/>
  <c r="X174" i="5"/>
  <c r="X177" i="5" s="1"/>
  <c r="BH1540" i="5"/>
  <c r="BH591" i="5"/>
  <c r="V12" i="15"/>
  <c r="AH96" i="5"/>
  <c r="AH98" i="5"/>
  <c r="AH100" i="5"/>
  <c r="AH97" i="5"/>
  <c r="AB142" i="5"/>
  <c r="AB143" i="5"/>
  <c r="AB146" i="5"/>
  <c r="P14" i="15"/>
  <c r="AB144" i="5"/>
  <c r="W46" i="5"/>
  <c r="W49" i="5" s="1"/>
  <c r="AK19" i="5"/>
  <c r="AK21" i="5"/>
  <c r="Y8" i="15"/>
  <c r="AK20" i="5"/>
  <c r="AK23" i="5"/>
  <c r="BA1544" i="5"/>
  <c r="BA593" i="5"/>
  <c r="N7" i="15"/>
  <c r="P20" i="15"/>
  <c r="AB47" i="5"/>
  <c r="P9" i="15"/>
  <c r="AB43" i="5"/>
  <c r="AB44" i="5"/>
  <c r="AB45" i="5"/>
  <c r="U70" i="5"/>
  <c r="U73" i="5" s="1"/>
  <c r="AV66" i="5"/>
  <c r="AV18" i="5"/>
  <c r="AV42" i="5"/>
  <c r="Y46" i="5"/>
  <c r="Y49" i="5" s="1"/>
  <c r="AH806" i="5"/>
  <c r="AH812" i="5" s="1"/>
  <c r="AH576" i="5"/>
  <c r="G7" i="15"/>
  <c r="P123" i="5"/>
  <c r="P121" i="5"/>
  <c r="P120" i="5"/>
  <c r="P119" i="5"/>
  <c r="D13" i="15"/>
  <c r="Z806" i="5"/>
  <c r="Z812" i="5" s="1"/>
  <c r="Z1541" i="5"/>
  <c r="N50" i="15" s="1"/>
  <c r="Z1335" i="5"/>
  <c r="AD118" i="5"/>
  <c r="AD95" i="5"/>
  <c r="AD141" i="5"/>
  <c r="AL144" i="5"/>
  <c r="Z14" i="15"/>
  <c r="AL142" i="5"/>
  <c r="AL146" i="5"/>
  <c r="AL143" i="5"/>
  <c r="H11" i="15"/>
  <c r="E11" i="15"/>
  <c r="W370" i="5"/>
  <c r="V372" i="5"/>
  <c r="BU593" i="5"/>
  <c r="BU1544" i="5"/>
  <c r="BN1544" i="5"/>
  <c r="BN593" i="5"/>
  <c r="V99" i="5"/>
  <c r="V102" i="5" s="1"/>
  <c r="AP66" i="5"/>
  <c r="AP42" i="5"/>
  <c r="AP18" i="5"/>
  <c r="BI1540" i="5"/>
  <c r="BI591" i="5"/>
  <c r="R99" i="5"/>
  <c r="R102" i="5" s="1"/>
  <c r="AR91" i="5"/>
  <c r="AR467" i="5"/>
  <c r="AJ20" i="5"/>
  <c r="X8" i="15"/>
  <c r="AJ23" i="5"/>
  <c r="AJ19" i="5"/>
  <c r="AJ21" i="5"/>
  <c r="AD1574" i="5"/>
  <c r="R59" i="14" s="1"/>
  <c r="Z145" i="5"/>
  <c r="Z148" i="5" s="1"/>
  <c r="AL21" i="5"/>
  <c r="AL19" i="5"/>
  <c r="AL20" i="5"/>
  <c r="AL23" i="5"/>
  <c r="Z8" i="15"/>
  <c r="AZ1544" i="5"/>
  <c r="AZ593" i="5"/>
  <c r="AC295" i="5"/>
  <c r="AC315" i="5"/>
  <c r="AD316" i="5"/>
  <c r="AD297" i="5"/>
  <c r="S122" i="5"/>
  <c r="S125" i="5" s="1"/>
  <c r="X145" i="5"/>
  <c r="X148" i="5" s="1"/>
  <c r="AG372" i="5"/>
  <c r="AH370" i="5"/>
  <c r="AK97" i="5"/>
  <c r="AK96" i="5"/>
  <c r="AK100" i="5"/>
  <c r="Y12" i="15"/>
  <c r="AK98" i="5"/>
  <c r="AU95" i="5"/>
  <c r="AU141" i="5"/>
  <c r="AU118" i="5"/>
  <c r="BF591" i="5"/>
  <c r="BF1540" i="5"/>
  <c r="H7" i="15"/>
  <c r="R145" i="5"/>
  <c r="R148" i="5" s="1"/>
  <c r="AO18" i="5"/>
  <c r="AO66" i="5"/>
  <c r="AO42" i="5"/>
  <c r="R22" i="5"/>
  <c r="R25" i="5" s="1"/>
  <c r="AF142" i="5"/>
  <c r="AF144" i="5"/>
  <c r="AF143" i="5"/>
  <c r="T14" i="15"/>
  <c r="AF146" i="5"/>
  <c r="Z99" i="5"/>
  <c r="Z102" i="5" s="1"/>
  <c r="W70" i="5"/>
  <c r="W73" i="5" s="1"/>
  <c r="BB1544" i="5"/>
  <c r="BB593" i="5"/>
  <c r="AH262" i="5"/>
  <c r="V23" i="15" s="1"/>
  <c r="AH244" i="5"/>
  <c r="S145" i="5"/>
  <c r="S148" i="5" s="1"/>
  <c r="L11" i="15"/>
  <c r="O455" i="5"/>
  <c r="O456" i="5"/>
  <c r="P459" i="5" s="1"/>
  <c r="X1335" i="5"/>
  <c r="X534" i="5"/>
  <c r="X806" i="5"/>
  <c r="X812" i="5" s="1"/>
  <c r="X1541" i="5"/>
  <c r="L50" i="15" s="1"/>
  <c r="AD306" i="5"/>
  <c r="R24" i="15" s="1"/>
  <c r="AD287" i="5"/>
  <c r="AD289" i="5" s="1"/>
  <c r="AC578" i="5"/>
  <c r="AC557" i="5"/>
  <c r="AC501" i="5"/>
  <c r="AC536" i="5"/>
  <c r="AC1545" i="5"/>
  <c r="Q83" i="15" s="1"/>
  <c r="G37" i="13"/>
  <c r="G35" i="13" s="1"/>
  <c r="G34" i="13" s="1"/>
  <c r="R435" i="5"/>
  <c r="F207" i="15" s="1"/>
  <c r="R450" i="5"/>
  <c r="F185" i="15" s="1"/>
  <c r="F184" i="15" s="1"/>
  <c r="X46" i="5"/>
  <c r="X49" i="5" s="1"/>
  <c r="P20" i="5"/>
  <c r="P19" i="5"/>
  <c r="P21" i="5"/>
  <c r="P23" i="5"/>
  <c r="D8" i="15"/>
  <c r="BP91" i="5"/>
  <c r="BR91" i="5"/>
  <c r="BG91" i="5"/>
  <c r="BE13" i="5"/>
  <c r="BI13" i="5"/>
  <c r="BC91" i="5"/>
  <c r="BU91" i="5"/>
  <c r="BE91" i="5"/>
  <c r="BB13" i="5"/>
  <c r="S1573" i="5"/>
  <c r="G71" i="14" s="1"/>
  <c r="F15" i="15"/>
  <c r="Q70" i="5"/>
  <c r="Q73" i="5" s="1"/>
  <c r="AH120" i="5"/>
  <c r="AH123" i="5"/>
  <c r="AH121" i="5"/>
  <c r="V13" i="15"/>
  <c r="AH119" i="5"/>
  <c r="V57" i="5"/>
  <c r="V58" i="5" s="1"/>
  <c r="T53" i="5"/>
  <c r="T54" i="5" s="1"/>
  <c r="S51" i="5"/>
  <c r="S52" i="5" s="1"/>
  <c r="U55" i="5"/>
  <c r="U56" i="5" s="1"/>
  <c r="Q536" i="5"/>
  <c r="AB121" i="5"/>
  <c r="P13" i="15"/>
  <c r="AB123" i="5"/>
  <c r="AB120" i="5"/>
  <c r="AB119" i="5"/>
  <c r="BD593" i="5"/>
  <c r="BD1544" i="5"/>
  <c r="AG245" i="5"/>
  <c r="AG246" i="5"/>
  <c r="W555" i="5"/>
  <c r="W806" i="5"/>
  <c r="W812" i="5" s="1"/>
  <c r="W534" i="5"/>
  <c r="W1335" i="5"/>
  <c r="W1541" i="5"/>
  <c r="K50" i="15" s="1"/>
  <c r="W576" i="5"/>
  <c r="AB20" i="5"/>
  <c r="P8" i="15"/>
  <c r="AB19" i="5"/>
  <c r="AB21" i="5"/>
  <c r="AB23" i="5"/>
  <c r="BR1544" i="5"/>
  <c r="BR593" i="5"/>
  <c r="AC292" i="5"/>
  <c r="AF298" i="5"/>
  <c r="AD294" i="5"/>
  <c r="AE296" i="5"/>
  <c r="AC305" i="5"/>
  <c r="AG300" i="5"/>
  <c r="AG318" i="5" s="1"/>
  <c r="AN141" i="5"/>
  <c r="AN95" i="5"/>
  <c r="AN118" i="5"/>
  <c r="AY1540" i="5"/>
  <c r="AY591" i="5"/>
  <c r="AF578" i="5"/>
  <c r="AF501" i="5"/>
  <c r="AF536" i="5"/>
  <c r="AF1545" i="5"/>
  <c r="T83" i="15" s="1"/>
  <c r="AF557" i="5"/>
  <c r="AI1541" i="5"/>
  <c r="W50" i="15" s="1"/>
  <c r="AI555" i="5"/>
  <c r="AI806" i="5"/>
  <c r="AI1335" i="5"/>
  <c r="P96" i="5"/>
  <c r="P98" i="5"/>
  <c r="P100" i="5"/>
  <c r="P97" i="5"/>
  <c r="D12" i="15"/>
  <c r="AT458" i="5"/>
  <c r="AT460" i="5" s="1"/>
  <c r="X31" i="5"/>
  <c r="X32" i="5" s="1"/>
  <c r="Y33" i="5"/>
  <c r="Y34" i="5" s="1"/>
  <c r="V27" i="5"/>
  <c r="W29" i="5"/>
  <c r="W30" i="5" s="1"/>
  <c r="AJ806" i="5"/>
  <c r="AJ1335" i="5"/>
  <c r="AJ1541" i="5"/>
  <c r="X50" i="15" s="1"/>
  <c r="AJ555" i="5"/>
  <c r="AD466" i="5"/>
  <c r="AE469" i="5" s="1"/>
  <c r="AD465" i="5"/>
  <c r="AX66" i="5"/>
  <c r="AX18" i="5"/>
  <c r="AX42" i="5"/>
  <c r="S108" i="5"/>
  <c r="S109" i="5" s="1"/>
  <c r="T110" i="5"/>
  <c r="T111" i="5" s="1"/>
  <c r="Q104" i="5"/>
  <c r="Q105" i="5" s="1"/>
  <c r="R106" i="5"/>
  <c r="R107" i="5" s="1"/>
  <c r="S99" i="5"/>
  <c r="S102" i="5" s="1"/>
  <c r="BT90" i="5"/>
  <c r="K11" i="9"/>
  <c r="AM12" i="5"/>
  <c r="O154" i="4"/>
  <c r="H10" i="9" s="1"/>
  <c r="AA467" i="5"/>
  <c r="AA91" i="5"/>
  <c r="Z79" i="5"/>
  <c r="Z80" i="5" s="1"/>
  <c r="BO91" i="5"/>
  <c r="BG591" i="5"/>
  <c r="BG1540" i="5"/>
  <c r="AJ100" i="5"/>
  <c r="AJ96" i="5"/>
  <c r="AJ98" i="5"/>
  <c r="AJ97" i="5"/>
  <c r="X12" i="15"/>
  <c r="AL1545" i="5"/>
  <c r="Z83" i="15" s="1"/>
  <c r="AJ71" i="5"/>
  <c r="AJ69" i="5"/>
  <c r="AJ67" i="5"/>
  <c r="X10" i="15"/>
  <c r="AJ68" i="5"/>
  <c r="AR13" i="5"/>
  <c r="V46" i="5"/>
  <c r="V49" i="5" s="1"/>
  <c r="BH1544" i="5"/>
  <c r="BH593" i="5"/>
  <c r="S807" i="5"/>
  <c r="S808" i="5" s="1"/>
  <c r="S809" i="5" s="1"/>
  <c r="S978" i="5" s="1"/>
  <c r="S982" i="5" s="1"/>
  <c r="S813" i="5"/>
  <c r="S812" i="5"/>
  <c r="BQ1544" i="5"/>
  <c r="BQ593" i="5"/>
  <c r="BL593" i="5"/>
  <c r="BL1544" i="5"/>
  <c r="AC460" i="5"/>
  <c r="AK142" i="5"/>
  <c r="AK144" i="5"/>
  <c r="AK143" i="5"/>
  <c r="Y14" i="15"/>
  <c r="AK146" i="5"/>
  <c r="AX95" i="5"/>
  <c r="AX141" i="5"/>
  <c r="AX118" i="5"/>
  <c r="BF12" i="5"/>
  <c r="I10" i="9"/>
  <c r="U576" i="5"/>
  <c r="U1335" i="5"/>
  <c r="U534" i="5"/>
  <c r="U806" i="5"/>
  <c r="U812" i="5" s="1"/>
  <c r="U555" i="5"/>
  <c r="U1541" i="5"/>
  <c r="I50" i="15" s="1"/>
  <c r="U500" i="5"/>
  <c r="U503" i="5" s="1"/>
  <c r="AE43" i="5"/>
  <c r="AE45" i="5"/>
  <c r="AE47" i="5"/>
  <c r="S9" i="15"/>
  <c r="AE44" i="5"/>
  <c r="AF23" i="5"/>
  <c r="AF19" i="5"/>
  <c r="AF20" i="5"/>
  <c r="T8" i="15"/>
  <c r="AF21" i="5"/>
  <c r="BI1544" i="5"/>
  <c r="BI593" i="5"/>
  <c r="T148" i="5"/>
  <c r="AJ241" i="5"/>
  <c r="AI243" i="5"/>
  <c r="O18" i="5"/>
  <c r="O66" i="5"/>
  <c r="O42" i="5"/>
  <c r="BM593" i="5"/>
  <c r="BM1544" i="5"/>
  <c r="AQ458" i="5"/>
  <c r="AQ460" i="5" s="1"/>
  <c r="AG67" i="5"/>
  <c r="U10" i="15"/>
  <c r="AG69" i="5"/>
  <c r="AG68" i="5"/>
  <c r="AG71" i="5"/>
  <c r="P67" i="5"/>
  <c r="P68" i="5"/>
  <c r="P69" i="5"/>
  <c r="P71" i="5"/>
  <c r="D10" i="15"/>
  <c r="X131" i="5"/>
  <c r="X132" i="5" s="1"/>
  <c r="V127" i="5"/>
  <c r="W129" i="5"/>
  <c r="Y133" i="5"/>
  <c r="Y134" i="5" s="1"/>
  <c r="BA91" i="5"/>
  <c r="BB91" i="5"/>
  <c r="BJ91" i="5"/>
  <c r="BH13" i="5"/>
  <c r="AS70" i="5"/>
  <c r="AS73" i="5" s="1"/>
  <c r="AS75" i="5" s="1"/>
  <c r="Q940" i="5"/>
  <c r="R962" i="5" s="1"/>
  <c r="AT118" i="5"/>
  <c r="AT141" i="5"/>
  <c r="AT95" i="5"/>
  <c r="BA1540" i="5"/>
  <c r="BA591" i="5"/>
  <c r="H26" i="15"/>
  <c r="Z125" i="5"/>
  <c r="AB98" i="5"/>
  <c r="AB96" i="5"/>
  <c r="P12" i="15"/>
  <c r="AB97" i="5"/>
  <c r="AB100" i="5"/>
  <c r="AK47" i="5"/>
  <c r="AK44" i="5"/>
  <c r="AK45" i="5"/>
  <c r="Y9" i="15"/>
  <c r="AK43" i="5"/>
  <c r="BC593" i="5"/>
  <c r="BC1544" i="5"/>
  <c r="T122" i="5"/>
  <c r="T125" i="5" s="1"/>
  <c r="AB67" i="5"/>
  <c r="AB69" i="5"/>
  <c r="P10" i="15"/>
  <c r="AB68" i="5"/>
  <c r="AB71" i="5"/>
  <c r="BO1544" i="5"/>
  <c r="BO593" i="5"/>
  <c r="BP1544" i="5"/>
  <c r="BP593" i="5"/>
  <c r="Q458" i="5"/>
  <c r="Q460" i="5" s="1"/>
  <c r="AP141" i="5"/>
  <c r="AP118" i="5"/>
  <c r="AP95" i="5"/>
  <c r="BB591" i="5"/>
  <c r="BB1540" i="5"/>
  <c r="C155" i="4"/>
  <c r="O120" i="4"/>
  <c r="AG536" i="5"/>
  <c r="AG578" i="5"/>
  <c r="AG1545" i="5"/>
  <c r="U83" i="15" s="1"/>
  <c r="AG501" i="5"/>
  <c r="AG557" i="5"/>
  <c r="AL806" i="5"/>
  <c r="AL1335" i="5"/>
  <c r="AL1541" i="5"/>
  <c r="Z50" i="15" s="1"/>
  <c r="R46" i="5"/>
  <c r="R49" i="5" s="1"/>
  <c r="T576" i="5"/>
  <c r="T555" i="5"/>
  <c r="T534" i="5"/>
  <c r="T1541" i="5"/>
  <c r="H50" i="15" s="1"/>
  <c r="T500" i="5"/>
  <c r="T503" i="5" s="1"/>
  <c r="T506" i="5" s="1"/>
  <c r="T806" i="5"/>
  <c r="T1335" i="5"/>
  <c r="AH253" i="5"/>
  <c r="AF263" i="5"/>
  <c r="AJ257" i="5"/>
  <c r="AJ275" i="5" s="1"/>
  <c r="AI255" i="5"/>
  <c r="AF249" i="5"/>
  <c r="AG251" i="5"/>
  <c r="AK1541" i="5"/>
  <c r="Y50" i="15" s="1"/>
  <c r="AK1335" i="5"/>
  <c r="AK806" i="5"/>
  <c r="AL119" i="5"/>
  <c r="Z13" i="15"/>
  <c r="AL120" i="5"/>
  <c r="AL121" i="5"/>
  <c r="AL123" i="5"/>
  <c r="BF593" i="5"/>
  <c r="BF1544" i="5"/>
  <c r="BJ593" i="5"/>
  <c r="BJ1544" i="5"/>
  <c r="BE593" i="5"/>
  <c r="BE1544" i="5"/>
  <c r="AW118" i="5"/>
  <c r="AW95" i="5"/>
  <c r="AW141" i="5"/>
  <c r="Y27" i="5"/>
  <c r="AB33" i="5"/>
  <c r="AB34" i="5" s="1"/>
  <c r="AA31" i="5"/>
  <c r="AA32" i="5" s="1"/>
  <c r="Z29" i="5"/>
  <c r="Z30" i="5" s="1"/>
  <c r="AJ121" i="5"/>
  <c r="AJ119" i="5"/>
  <c r="AJ123" i="5"/>
  <c r="X13" i="15"/>
  <c r="AJ120" i="5"/>
  <c r="AJ43" i="5"/>
  <c r="AJ45" i="5"/>
  <c r="X9" i="15"/>
  <c r="AJ47" i="5"/>
  <c r="AJ44" i="5"/>
  <c r="AJ1545" i="5"/>
  <c r="X83" i="15" s="1"/>
  <c r="W27" i="5"/>
  <c r="X29" i="5"/>
  <c r="X30" i="5" s="1"/>
  <c r="Z33" i="5"/>
  <c r="Z34" i="5" s="1"/>
  <c r="Y31" i="5"/>
  <c r="Y32" i="5" s="1"/>
  <c r="AL71" i="5"/>
  <c r="Z10" i="15"/>
  <c r="AL68" i="5"/>
  <c r="AL69" i="5"/>
  <c r="AL67" i="5"/>
  <c r="AY1544" i="5"/>
  <c r="AY593" i="5"/>
  <c r="AB55" i="5"/>
  <c r="AB56" i="5" s="1"/>
  <c r="AB293" i="5"/>
  <c r="AB303" i="5" s="1"/>
  <c r="AB310" i="5" s="1"/>
  <c r="AB314" i="5"/>
  <c r="AB320" i="5" s="1"/>
  <c r="P14" i="14" s="1"/>
  <c r="AB302" i="5"/>
  <c r="AB308" i="5" s="1"/>
  <c r="BS593" i="5"/>
  <c r="BS1544" i="5"/>
  <c r="U51" i="5"/>
  <c r="X57" i="5"/>
  <c r="X58" i="5" s="1"/>
  <c r="V53" i="5"/>
  <c r="V54" i="5" s="1"/>
  <c r="W55" i="5"/>
  <c r="W56" i="5" s="1"/>
  <c r="Z31" i="5"/>
  <c r="Z32" i="5" s="1"/>
  <c r="AV95" i="5"/>
  <c r="AV141" i="5"/>
  <c r="AV118" i="5"/>
  <c r="BU287" i="5"/>
  <c r="BU306" i="5"/>
  <c r="BI24" i="15" s="1"/>
  <c r="AZ1540" i="5"/>
  <c r="AZ591" i="5"/>
  <c r="V555" i="5"/>
  <c r="V576" i="5"/>
  <c r="V806" i="5"/>
  <c r="V534" i="5"/>
  <c r="V500" i="5"/>
  <c r="V503" i="5" s="1"/>
  <c r="V1335" i="5"/>
  <c r="V1541" i="5"/>
  <c r="J50" i="15" s="1"/>
  <c r="V31" i="5"/>
  <c r="V32" i="5" s="1"/>
  <c r="AE23" i="5"/>
  <c r="AE21" i="5"/>
  <c r="AE19" i="5"/>
  <c r="AE20" i="5"/>
  <c r="S8" i="15"/>
  <c r="AF97" i="5"/>
  <c r="AF98" i="5"/>
  <c r="T12" i="15"/>
  <c r="AF100" i="5"/>
  <c r="AF96" i="5"/>
  <c r="N11" i="15"/>
  <c r="AF69" i="5"/>
  <c r="AF67" i="5"/>
  <c r="AF68" i="5"/>
  <c r="AF71" i="5"/>
  <c r="T10" i="15"/>
  <c r="BG1544" i="5"/>
  <c r="BG593" i="5"/>
  <c r="AA77" i="5"/>
  <c r="AA78" i="5" s="1"/>
  <c r="AB79" i="5"/>
  <c r="AB80" i="5" s="1"/>
  <c r="Z75" i="5"/>
  <c r="AC81" i="5"/>
  <c r="AC82" i="5" s="1"/>
  <c r="AI1545" i="5"/>
  <c r="W83" i="15" s="1"/>
  <c r="AI557" i="5"/>
  <c r="AW42" i="5"/>
  <c r="AW18" i="5"/>
  <c r="AW66" i="5"/>
  <c r="C156" i="4"/>
  <c r="O121" i="4"/>
  <c r="BK1544" i="5"/>
  <c r="BK593" i="5"/>
  <c r="AG45" i="5"/>
  <c r="AG44" i="5"/>
  <c r="U9" i="15"/>
  <c r="AG43" i="5"/>
  <c r="AG47" i="5"/>
  <c r="AD66" i="5"/>
  <c r="AD18" i="5"/>
  <c r="AD42" i="5"/>
  <c r="BD13" i="5"/>
  <c r="X208" i="5"/>
  <c r="X209" i="5" s="1"/>
  <c r="V204" i="5"/>
  <c r="V205" i="5" s="1"/>
  <c r="W206" i="5"/>
  <c r="W207" i="5" s="1"/>
  <c r="U202" i="5"/>
  <c r="AV57" i="5"/>
  <c r="AV58" i="5" s="1"/>
  <c r="AS51" i="5"/>
  <c r="AT53" i="5"/>
  <c r="AT54" i="5" s="1"/>
  <c r="AU55" i="5"/>
  <c r="AU56" i="5" s="1"/>
  <c r="U231" i="5"/>
  <c r="U232" i="5" s="1"/>
  <c r="R556" i="5"/>
  <c r="R535" i="5"/>
  <c r="R517" i="5"/>
  <c r="R1336" i="5"/>
  <c r="R816" i="5"/>
  <c r="R822" i="5" s="1"/>
  <c r="R1543" i="5"/>
  <c r="F115" i="15" s="1"/>
  <c r="R577" i="5"/>
  <c r="BP1547" i="5"/>
  <c r="BD148" i="15" s="1"/>
  <c r="BP558" i="5"/>
  <c r="BP537" i="5"/>
  <c r="BP502" i="5"/>
  <c r="BP579" i="5"/>
  <c r="T556" i="5"/>
  <c r="T1336" i="5"/>
  <c r="T517" i="5"/>
  <c r="T535" i="5"/>
  <c r="T1543" i="5"/>
  <c r="T816" i="5"/>
  <c r="DK126" i="10" s="1"/>
  <c r="DK134" i="10" s="1"/>
  <c r="T577" i="5"/>
  <c r="DK58" i="10"/>
  <c r="DK68" i="10" s="1"/>
  <c r="H112" i="15" s="1"/>
  <c r="DK21" i="10"/>
  <c r="DK36" i="10" s="1"/>
  <c r="H111" i="15" s="1"/>
  <c r="DK57" i="10"/>
  <c r="DK67" i="10" s="1"/>
  <c r="H80" i="15" s="1"/>
  <c r="DK59" i="10"/>
  <c r="DK69" i="10" s="1"/>
  <c r="H145" i="15" s="1"/>
  <c r="DK20" i="10"/>
  <c r="DK35" i="10" s="1"/>
  <c r="H79" i="15" s="1"/>
  <c r="DK56" i="10"/>
  <c r="DK66" i="10" s="1"/>
  <c r="DK22" i="10"/>
  <c r="DK37" i="10" s="1"/>
  <c r="H144" i="15" s="1"/>
  <c r="DK19" i="10"/>
  <c r="DK34" i="10" s="1"/>
  <c r="AB183" i="5"/>
  <c r="AB184" i="5" s="1"/>
  <c r="AC185" i="5"/>
  <c r="AC186" i="5" s="1"/>
  <c r="Z179" i="5"/>
  <c r="AA181" i="5"/>
  <c r="AA182" i="5" s="1"/>
  <c r="AW557" i="5"/>
  <c r="AW578" i="5"/>
  <c r="AW536" i="5"/>
  <c r="AW1545" i="5"/>
  <c r="AK83" i="15" s="1"/>
  <c r="AB229" i="5"/>
  <c r="AB230" i="5" s="1"/>
  <c r="AC231" i="5"/>
  <c r="AC232" i="5" s="1"/>
  <c r="AA227" i="5"/>
  <c r="AA228" i="5" s="1"/>
  <c r="Z225" i="5"/>
  <c r="X1336" i="5"/>
  <c r="X816" i="5"/>
  <c r="X822" i="5" s="1"/>
  <c r="X1543" i="5"/>
  <c r="DO21" i="10"/>
  <c r="DO36" i="10" s="1"/>
  <c r="L111" i="15" s="1"/>
  <c r="DO20" i="10"/>
  <c r="DO35" i="10" s="1"/>
  <c r="L79" i="15" s="1"/>
  <c r="DO19" i="10"/>
  <c r="DO34" i="10" s="1"/>
  <c r="DO57" i="10"/>
  <c r="DO67" i="10" s="1"/>
  <c r="L80" i="15" s="1"/>
  <c r="DO56" i="10"/>
  <c r="DO66" i="10" s="1"/>
  <c r="DO22" i="10"/>
  <c r="DO37" i="10" s="1"/>
  <c r="L144" i="15" s="1"/>
  <c r="DO58" i="10"/>
  <c r="DO68" i="10" s="1"/>
  <c r="L112" i="15" s="1"/>
  <c r="DO59" i="10"/>
  <c r="DO69" i="10" s="1"/>
  <c r="L145" i="15" s="1"/>
  <c r="AB206" i="5"/>
  <c r="AB207" i="5" s="1"/>
  <c r="Z202" i="5"/>
  <c r="AA204" i="5"/>
  <c r="AA205" i="5" s="1"/>
  <c r="AC208" i="5"/>
  <c r="AC209" i="5" s="1"/>
  <c r="BV1547" i="5"/>
  <c r="BJ148" i="15" s="1"/>
  <c r="BV502" i="5"/>
  <c r="BV537" i="5"/>
  <c r="T204" i="5"/>
  <c r="T205" i="5" s="1"/>
  <c r="U206" i="5"/>
  <c r="U207" i="5" s="1"/>
  <c r="S202" i="5"/>
  <c r="V208" i="5"/>
  <c r="V209" i="5" s="1"/>
  <c r="Z204" i="5"/>
  <c r="Z205" i="5" s="1"/>
  <c r="AA206" i="5"/>
  <c r="AA207" i="5" s="1"/>
  <c r="AB208" i="5"/>
  <c r="AB209" i="5" s="1"/>
  <c r="Y202" i="5"/>
  <c r="AU557" i="5"/>
  <c r="AU578" i="5"/>
  <c r="AU1545" i="5"/>
  <c r="AI83" i="15" s="1"/>
  <c r="AU536" i="5"/>
  <c r="AU501" i="5"/>
  <c r="S816" i="5"/>
  <c r="DJ126" i="10" s="1"/>
  <c r="DJ134" i="10" s="1"/>
  <c r="S535" i="5"/>
  <c r="S1336" i="5"/>
  <c r="S517" i="5"/>
  <c r="S556" i="5"/>
  <c r="S577" i="5"/>
  <c r="S1543" i="5"/>
  <c r="DJ21" i="10"/>
  <c r="DJ36" i="10" s="1"/>
  <c r="G111" i="15" s="1"/>
  <c r="DJ58" i="10"/>
  <c r="DJ68" i="10" s="1"/>
  <c r="G112" i="15" s="1"/>
  <c r="DJ59" i="10"/>
  <c r="DJ69" i="10" s="1"/>
  <c r="G145" i="15" s="1"/>
  <c r="DJ22" i="10"/>
  <c r="DJ37" i="10" s="1"/>
  <c r="G144" i="15" s="1"/>
  <c r="DJ19" i="10"/>
  <c r="DJ34" i="10" s="1"/>
  <c r="DJ57" i="10"/>
  <c r="DJ67" i="10" s="1"/>
  <c r="G80" i="15" s="1"/>
  <c r="DJ20" i="10"/>
  <c r="DJ35" i="10" s="1"/>
  <c r="G79" i="15" s="1"/>
  <c r="DJ56" i="10"/>
  <c r="DJ66" i="10" s="1"/>
  <c r="U816" i="5"/>
  <c r="U577" i="5"/>
  <c r="U1336" i="5"/>
  <c r="U535" i="5"/>
  <c r="U517" i="5"/>
  <c r="U556" i="5"/>
  <c r="U1543" i="5"/>
  <c r="DL21" i="10"/>
  <c r="DL36" i="10" s="1"/>
  <c r="I111" i="15" s="1"/>
  <c r="DL58" i="10"/>
  <c r="DL68" i="10" s="1"/>
  <c r="I112" i="15" s="1"/>
  <c r="DL56" i="10"/>
  <c r="DL66" i="10" s="1"/>
  <c r="DL19" i="10"/>
  <c r="DL34" i="10" s="1"/>
  <c r="DL59" i="10"/>
  <c r="DL69" i="10" s="1"/>
  <c r="I145" i="15" s="1"/>
  <c r="DL57" i="10"/>
  <c r="DL67" i="10" s="1"/>
  <c r="I80" i="15" s="1"/>
  <c r="DL22" i="10"/>
  <c r="DL37" i="10" s="1"/>
  <c r="I144" i="15" s="1"/>
  <c r="DL20" i="10"/>
  <c r="DL35" i="10" s="1"/>
  <c r="I79" i="15" s="1"/>
  <c r="T227" i="5"/>
  <c r="T228" i="5" s="1"/>
  <c r="S225" i="5"/>
  <c r="V231" i="5"/>
  <c r="V232" i="5" s="1"/>
  <c r="U229" i="5"/>
  <c r="U230" i="5" s="1"/>
  <c r="H306" i="5"/>
  <c r="V1543" i="5"/>
  <c r="V556" i="5"/>
  <c r="V1336" i="5"/>
  <c r="V816" i="5"/>
  <c r="DM126" i="10" s="1"/>
  <c r="DM134" i="10" s="1"/>
  <c r="V535" i="5"/>
  <c r="DM21" i="10"/>
  <c r="DM36" i="10" s="1"/>
  <c r="J111" i="15" s="1"/>
  <c r="DM58" i="10"/>
  <c r="DM68" i="10" s="1"/>
  <c r="J112" i="15" s="1"/>
  <c r="DM57" i="10"/>
  <c r="DM67" i="10" s="1"/>
  <c r="J80" i="15" s="1"/>
  <c r="DM22" i="10"/>
  <c r="DM37" i="10" s="1"/>
  <c r="J144" i="15" s="1"/>
  <c r="DM20" i="10"/>
  <c r="DM35" i="10" s="1"/>
  <c r="J79" i="15" s="1"/>
  <c r="DM56" i="10"/>
  <c r="DM66" i="10" s="1"/>
  <c r="DM19" i="10"/>
  <c r="DM34" i="10" s="1"/>
  <c r="DM59" i="10"/>
  <c r="DM69" i="10" s="1"/>
  <c r="J145" i="15" s="1"/>
  <c r="Y1336" i="5"/>
  <c r="Y816" i="5"/>
  <c r="Y822" i="5" s="1"/>
  <c r="Y1543" i="5"/>
  <c r="DP58" i="10"/>
  <c r="DP68" i="10" s="1"/>
  <c r="M112" i="15" s="1"/>
  <c r="DP21" i="10"/>
  <c r="DP36" i="10" s="1"/>
  <c r="M111" i="15" s="1"/>
  <c r="DP57" i="10"/>
  <c r="DP67" i="10" s="1"/>
  <c r="M80" i="15" s="1"/>
  <c r="DP22" i="10"/>
  <c r="DP37" i="10" s="1"/>
  <c r="M144" i="15" s="1"/>
  <c r="DP20" i="10"/>
  <c r="DP35" i="10" s="1"/>
  <c r="M79" i="15" s="1"/>
  <c r="DP56" i="10"/>
  <c r="DP66" i="10" s="1"/>
  <c r="DP19" i="10"/>
  <c r="DP34" i="10" s="1"/>
  <c r="DP59" i="10"/>
  <c r="DP69" i="10" s="1"/>
  <c r="M145" i="15" s="1"/>
  <c r="T231" i="5"/>
  <c r="T232" i="5" s="1"/>
  <c r="AT1545" i="5"/>
  <c r="AH83" i="15" s="1"/>
  <c r="AT578" i="5"/>
  <c r="AT501" i="5"/>
  <c r="AT557" i="5"/>
  <c r="AT536" i="5"/>
  <c r="AT806" i="5"/>
  <c r="AT813" i="5" s="1"/>
  <c r="AT1335" i="5"/>
  <c r="BO502" i="5"/>
  <c r="BO579" i="5"/>
  <c r="BO537" i="5"/>
  <c r="BO558" i="5"/>
  <c r="BO1547" i="5"/>
  <c r="BC148" i="15" s="1"/>
  <c r="W183" i="5"/>
  <c r="W184" i="5" s="1"/>
  <c r="U179" i="5"/>
  <c r="V181" i="5"/>
  <c r="V182" i="5" s="1"/>
  <c r="X185" i="5"/>
  <c r="X186" i="5" s="1"/>
  <c r="Y227" i="5"/>
  <c r="Y228" i="5" s="1"/>
  <c r="AO578" i="5"/>
  <c r="AO1545" i="5"/>
  <c r="AC83" i="15" s="1"/>
  <c r="AO501" i="5"/>
  <c r="AO536" i="5"/>
  <c r="AO557" i="5"/>
  <c r="E40" i="17"/>
  <c r="G143" i="13"/>
  <c r="X231" i="5"/>
  <c r="X232" i="5" s="1"/>
  <c r="X179" i="5"/>
  <c r="AA185" i="5"/>
  <c r="AA186" i="5" s="1"/>
  <c r="Y181" i="5"/>
  <c r="Y182" i="5" s="1"/>
  <c r="Z183" i="5"/>
  <c r="Z184" i="5" s="1"/>
  <c r="W535" i="5"/>
  <c r="W1336" i="5"/>
  <c r="W1543" i="5"/>
  <c r="W556" i="5"/>
  <c r="W816" i="5"/>
  <c r="W822" i="5" s="1"/>
  <c r="DN58" i="10"/>
  <c r="DN68" i="10" s="1"/>
  <c r="K112" i="15" s="1"/>
  <c r="DN21" i="10"/>
  <c r="DN36" i="10" s="1"/>
  <c r="K111" i="15" s="1"/>
  <c r="DN56" i="10"/>
  <c r="DN66" i="10" s="1"/>
  <c r="DN59" i="10"/>
  <c r="DN69" i="10" s="1"/>
  <c r="K145" i="15" s="1"/>
  <c r="DN22" i="10"/>
  <c r="DN37" i="10" s="1"/>
  <c r="K144" i="15" s="1"/>
  <c r="DN20" i="10"/>
  <c r="DN35" i="10" s="1"/>
  <c r="K79" i="15" s="1"/>
  <c r="DN19" i="10"/>
  <c r="DN34" i="10" s="1"/>
  <c r="DN57" i="10"/>
  <c r="DN67" i="10" s="1"/>
  <c r="K80" i="15" s="1"/>
  <c r="W185" i="5"/>
  <c r="W186" i="5" s="1"/>
  <c r="AO29" i="5"/>
  <c r="AO30" i="5" s="1"/>
  <c r="AP31" i="5"/>
  <c r="AP32" i="5" s="1"/>
  <c r="AQ33" i="5"/>
  <c r="AQ34" i="5" s="1"/>
  <c r="AN27" i="5"/>
  <c r="AX557" i="5"/>
  <c r="AX578" i="5"/>
  <c r="AX1545" i="5"/>
  <c r="AL83" i="15" s="1"/>
  <c r="AX536" i="5"/>
  <c r="AX806" i="5"/>
  <c r="AX813" i="5" s="1"/>
  <c r="X227" i="5"/>
  <c r="X228" i="5" s="1"/>
  <c r="Y229" i="5"/>
  <c r="Y230" i="5" s="1"/>
  <c r="Z231" i="5"/>
  <c r="Z232" i="5" s="1"/>
  <c r="W225" i="5"/>
  <c r="Y204" i="5"/>
  <c r="Y205" i="5" s="1"/>
  <c r="AA208" i="5"/>
  <c r="AA209" i="5" s="1"/>
  <c r="X202" i="5"/>
  <c r="Z206" i="5"/>
  <c r="Z207" i="5" s="1"/>
  <c r="W204" i="5"/>
  <c r="W205" i="5" s="1"/>
  <c r="V202" i="5"/>
  <c r="Y208" i="5"/>
  <c r="Y209" i="5" s="1"/>
  <c r="X206" i="5"/>
  <c r="X207" i="5" s="1"/>
  <c r="F111" i="5"/>
  <c r="E155" i="5"/>
  <c r="E159" i="5"/>
  <c r="AW475" i="5"/>
  <c r="AX478" i="5" s="1"/>
  <c r="AW474" i="5"/>
  <c r="BD476" i="5"/>
  <c r="BD166" i="5"/>
  <c r="BD1551" i="5"/>
  <c r="AI330" i="5"/>
  <c r="AH332" i="5"/>
  <c r="AZ337" i="5"/>
  <c r="AZ357" i="5"/>
  <c r="AQ379" i="5"/>
  <c r="AQ398" i="5"/>
  <c r="BK486" i="5"/>
  <c r="BK372" i="5"/>
  <c r="BW371" i="5"/>
  <c r="AW317" i="5"/>
  <c r="AW299" i="5"/>
  <c r="Y17" i="15"/>
  <c r="AK194" i="5"/>
  <c r="AK195" i="5"/>
  <c r="AK198" i="5"/>
  <c r="AK196" i="5"/>
  <c r="BH476" i="5"/>
  <c r="BH166" i="5"/>
  <c r="BH1551" i="5"/>
  <c r="D54" i="5"/>
  <c r="D60" i="5"/>
  <c r="AU384" i="5"/>
  <c r="AU401" i="5" s="1"/>
  <c r="AQ376" i="5"/>
  <c r="AR378" i="5"/>
  <c r="AT382" i="5"/>
  <c r="AS380" i="5"/>
  <c r="AQ389" i="5"/>
  <c r="AE28" i="15" s="1"/>
  <c r="AE26" i="15" s="1"/>
  <c r="AS1547" i="5"/>
  <c r="AS579" i="5"/>
  <c r="AS558" i="5"/>
  <c r="AS537" i="5"/>
  <c r="AS502" i="5"/>
  <c r="W181" i="5"/>
  <c r="W182" i="5" s="1"/>
  <c r="BJ284" i="5"/>
  <c r="BI286" i="5"/>
  <c r="S13" i="18"/>
  <c r="T18" i="15"/>
  <c r="AF218" i="5"/>
  <c r="AF217" i="5"/>
  <c r="AF219" i="5"/>
  <c r="AF221" i="5"/>
  <c r="T1121" i="5"/>
  <c r="BQ537" i="5"/>
  <c r="BQ579" i="5"/>
  <c r="BQ502" i="5"/>
  <c r="BQ1547" i="5"/>
  <c r="BE148" i="15" s="1"/>
  <c r="BQ558" i="5"/>
  <c r="AV1556" i="5"/>
  <c r="EM144" i="10"/>
  <c r="AV64" i="8"/>
  <c r="BF165" i="5"/>
  <c r="I12" i="9"/>
  <c r="AZ299" i="5"/>
  <c r="AZ317" i="5"/>
  <c r="ED173" i="10"/>
  <c r="BM1547" i="5"/>
  <c r="BA148" i="15" s="1"/>
  <c r="BM502" i="5"/>
  <c r="BM558" i="5"/>
  <c r="BM537" i="5"/>
  <c r="BM579" i="5"/>
  <c r="I244" i="5"/>
  <c r="I262" i="5"/>
  <c r="AF337" i="5"/>
  <c r="AF357" i="5"/>
  <c r="AF363" i="5" s="1"/>
  <c r="T16" i="14" s="1"/>
  <c r="T15" i="14" s="1"/>
  <c r="AF346" i="5"/>
  <c r="U241" i="5"/>
  <c r="T243" i="5"/>
  <c r="AB1558" i="5"/>
  <c r="P28" i="14" s="1"/>
  <c r="P197" i="15"/>
  <c r="R1222" i="5"/>
  <c r="I66" i="9"/>
  <c r="H44" i="9"/>
  <c r="BR303" i="4"/>
  <c r="K140" i="4"/>
  <c r="K175" i="4" s="1"/>
  <c r="BS165" i="5" s="1"/>
  <c r="FJ154" i="10"/>
  <c r="FL154" i="10"/>
  <c r="M140" i="4"/>
  <c r="M175" i="4" s="1"/>
  <c r="BU165" i="5" s="1"/>
  <c r="BT303" i="4"/>
  <c r="H273" i="5"/>
  <c r="H254" i="5"/>
  <c r="Q1125" i="5"/>
  <c r="P1128" i="5"/>
  <c r="P1126" i="5" s="1"/>
  <c r="P1145" i="5" s="1"/>
  <c r="AL477" i="5"/>
  <c r="AL479" i="5" s="1"/>
  <c r="S1129" i="5"/>
  <c r="S1124" i="5"/>
  <c r="BJ468" i="5"/>
  <c r="BJ470" i="5" s="1"/>
  <c r="AN170" i="5"/>
  <c r="AN193" i="5"/>
  <c r="AN216" i="5"/>
  <c r="Q1360" i="5"/>
  <c r="BL18" i="5"/>
  <c r="AY1542" i="5"/>
  <c r="AY592" i="5"/>
  <c r="AX319" i="4"/>
  <c r="BK287" i="5"/>
  <c r="BK289" i="5" s="1"/>
  <c r="BK306" i="5"/>
  <c r="AY24" i="15" s="1"/>
  <c r="BR558" i="5"/>
  <c r="BR1547" i="5"/>
  <c r="BF148" i="15" s="1"/>
  <c r="BR579" i="5"/>
  <c r="BR502" i="5"/>
  <c r="BR537" i="5"/>
  <c r="T225" i="5"/>
  <c r="W231" i="5"/>
  <c r="W232" i="5" s="1"/>
  <c r="V229" i="5"/>
  <c r="V230" i="5" s="1"/>
  <c r="U227" i="5"/>
  <c r="U228" i="5" s="1"/>
  <c r="S183" i="5"/>
  <c r="S184" i="5" s="1"/>
  <c r="T185" i="5"/>
  <c r="T186" i="5" s="1"/>
  <c r="Q179" i="5"/>
  <c r="R181" i="5"/>
  <c r="R182" i="5" s="1"/>
  <c r="D130" i="5"/>
  <c r="D136" i="5"/>
  <c r="BB241" i="5"/>
  <c r="BA243" i="5"/>
  <c r="AR295" i="5"/>
  <c r="AR315" i="5"/>
  <c r="BM398" i="5"/>
  <c r="BM379" i="5"/>
  <c r="D107" i="5"/>
  <c r="D113" i="5"/>
  <c r="C159" i="5"/>
  <c r="C151" i="5"/>
  <c r="AD28" i="15"/>
  <c r="E134" i="13"/>
  <c r="AA166" i="5"/>
  <c r="AA476" i="5"/>
  <c r="AQ241" i="5"/>
  <c r="AP243" i="5"/>
  <c r="EJ144" i="10"/>
  <c r="AS1556" i="5"/>
  <c r="AS64" i="8"/>
  <c r="K15" i="15"/>
  <c r="DW146" i="10"/>
  <c r="R1191" i="5"/>
  <c r="H246" i="5"/>
  <c r="H245" i="5"/>
  <c r="AT293" i="5"/>
  <c r="AT314" i="5"/>
  <c r="AT302" i="5"/>
  <c r="AT308" i="5" s="1"/>
  <c r="AV316" i="5"/>
  <c r="AV297" i="5"/>
  <c r="EO144" i="10"/>
  <c r="AX1556" i="5"/>
  <c r="AX64" i="8"/>
  <c r="BV120" i="5"/>
  <c r="BJ13" i="15"/>
  <c r="BV119" i="5"/>
  <c r="BV121" i="5"/>
  <c r="BV123" i="5"/>
  <c r="AK175" i="5"/>
  <c r="AK172" i="5"/>
  <c r="AK171" i="5"/>
  <c r="AK173" i="5"/>
  <c r="Y16" i="15"/>
  <c r="S1357" i="5"/>
  <c r="H131" i="13" s="1"/>
  <c r="S1356" i="5"/>
  <c r="AE175" i="5"/>
  <c r="AE173" i="5"/>
  <c r="S16" i="15"/>
  <c r="AE172" i="5"/>
  <c r="AE171" i="5"/>
  <c r="E279" i="5"/>
  <c r="E280" i="5"/>
  <c r="AD365" i="5"/>
  <c r="AD366" i="5"/>
  <c r="BD1542" i="5"/>
  <c r="BD592" i="5"/>
  <c r="BD595" i="5" s="1"/>
  <c r="BC319" i="4"/>
  <c r="AG336" i="5"/>
  <c r="AH338" i="5"/>
  <c r="AK344" i="5"/>
  <c r="AK361" i="5" s="1"/>
  <c r="AG349" i="5"/>
  <c r="U27" i="15" s="1"/>
  <c r="AI340" i="5"/>
  <c r="AJ342" i="5"/>
  <c r="AY377" i="5"/>
  <c r="AY397" i="5"/>
  <c r="R246" i="5"/>
  <c r="S1574" i="5" s="1"/>
  <c r="R245" i="5"/>
  <c r="EL144" i="10"/>
  <c r="AU1556" i="5"/>
  <c r="AU64" i="8"/>
  <c r="F39" i="15"/>
  <c r="R768" i="5"/>
  <c r="S772" i="5" s="1"/>
  <c r="S773" i="5" s="1"/>
  <c r="G26" i="14" s="1"/>
  <c r="E120" i="13"/>
  <c r="O1378" i="5"/>
  <c r="O1379" i="5"/>
  <c r="O285" i="4"/>
  <c r="J17" i="9" s="1"/>
  <c r="AY331" i="5"/>
  <c r="AY332" i="5" s="1"/>
  <c r="Q46" i="5"/>
  <c r="BM336" i="5"/>
  <c r="BQ344" i="5"/>
  <c r="BQ361" i="5" s="1"/>
  <c r="BP342" i="5"/>
  <c r="BN338" i="5"/>
  <c r="BM349" i="5"/>
  <c r="BA27" i="15" s="1"/>
  <c r="BO340" i="5"/>
  <c r="Q842" i="5"/>
  <c r="BC332" i="5"/>
  <c r="BD330" i="5"/>
  <c r="W197" i="15"/>
  <c r="AI1558" i="5"/>
  <c r="W28" i="14" s="1"/>
  <c r="AU340" i="5"/>
  <c r="AS349" i="5"/>
  <c r="AG27" i="15" s="1"/>
  <c r="AV342" i="5"/>
  <c r="AT338" i="5"/>
  <c r="AW344" i="5"/>
  <c r="AW361" i="5" s="1"/>
  <c r="AS336" i="5"/>
  <c r="BC476" i="5"/>
  <c r="BC166" i="5"/>
  <c r="D51" i="14"/>
  <c r="AH477" i="5"/>
  <c r="AH479" i="5" s="1"/>
  <c r="F58" i="5"/>
  <c r="F60" i="5"/>
  <c r="C36" i="5"/>
  <c r="C28" i="5"/>
  <c r="AT216" i="5"/>
  <c r="AT170" i="5"/>
  <c r="AT193" i="5"/>
  <c r="BK468" i="5"/>
  <c r="BN579" i="5"/>
  <c r="BN537" i="5"/>
  <c r="BN1547" i="5"/>
  <c r="BB148" i="15" s="1"/>
  <c r="BN502" i="5"/>
  <c r="BN558" i="5"/>
  <c r="V197" i="15"/>
  <c r="AH1558" i="5"/>
  <c r="V28" i="14" s="1"/>
  <c r="D42" i="14"/>
  <c r="AB20" i="15"/>
  <c r="W1573" i="5"/>
  <c r="K71" i="14" s="1"/>
  <c r="R1132" i="5"/>
  <c r="S1132" i="5" s="1"/>
  <c r="AI477" i="5"/>
  <c r="AI479" i="5" s="1"/>
  <c r="AF175" i="5"/>
  <c r="T16" i="15"/>
  <c r="AF171" i="5"/>
  <c r="AF172" i="5"/>
  <c r="AF173" i="5"/>
  <c r="T833" i="5"/>
  <c r="S848" i="5"/>
  <c r="S915" i="5"/>
  <c r="AA1558" i="5"/>
  <c r="O28" i="14" s="1"/>
  <c r="O197" i="15"/>
  <c r="I349" i="5"/>
  <c r="BN468" i="5"/>
  <c r="BN470" i="5" s="1"/>
  <c r="BI476" i="5"/>
  <c r="BI166" i="5"/>
  <c r="BI1551" i="5"/>
  <c r="BF592" i="5"/>
  <c r="BF595" i="5" s="1"/>
  <c r="BF1542" i="5"/>
  <c r="BE319" i="4"/>
  <c r="BB476" i="5"/>
  <c r="BB166" i="5"/>
  <c r="BB1551" i="5"/>
  <c r="AO1556" i="5"/>
  <c r="AO64" i="8"/>
  <c r="EF144" i="10"/>
  <c r="Q870" i="5"/>
  <c r="P873" i="5"/>
  <c r="P871" i="5" s="1"/>
  <c r="P890" i="5" s="1"/>
  <c r="AG198" i="5"/>
  <c r="AG195" i="5"/>
  <c r="AG194" i="5"/>
  <c r="AG196" i="5"/>
  <c r="U17" i="15"/>
  <c r="Q1092" i="5"/>
  <c r="P1095" i="5"/>
  <c r="P1093" i="5" s="1"/>
  <c r="P1112" i="5" s="1"/>
  <c r="R1573" i="5"/>
  <c r="F71" i="14" s="1"/>
  <c r="D197" i="23"/>
  <c r="BC468" i="5"/>
  <c r="BC470" i="5" s="1"/>
  <c r="BA357" i="5"/>
  <c r="BA337" i="5"/>
  <c r="Q1193" i="5"/>
  <c r="P219" i="5"/>
  <c r="P218" i="5"/>
  <c r="D18" i="15"/>
  <c r="P221" i="5"/>
  <c r="P217" i="5"/>
  <c r="BV293" i="5"/>
  <c r="BV314" i="5"/>
  <c r="AV314" i="5"/>
  <c r="AV293" i="5"/>
  <c r="AV302" i="5"/>
  <c r="AV308" i="5" s="1"/>
  <c r="AY317" i="5"/>
  <c r="AY299" i="5"/>
  <c r="Q18" i="15"/>
  <c r="AC221" i="5"/>
  <c r="AC218" i="5"/>
  <c r="AC219" i="5"/>
  <c r="AC217" i="5"/>
  <c r="BE297" i="5"/>
  <c r="BE316" i="5"/>
  <c r="BF317" i="5"/>
  <c r="BF299" i="5"/>
  <c r="J243" i="5"/>
  <c r="K241" i="5"/>
  <c r="D279" i="5"/>
  <c r="D280" i="5"/>
  <c r="AX475" i="5"/>
  <c r="AY478" i="5" s="1"/>
  <c r="AX474" i="5"/>
  <c r="U507" i="5"/>
  <c r="U1403" i="5"/>
  <c r="BJ476" i="5"/>
  <c r="BJ166" i="5"/>
  <c r="BJ1551" i="5"/>
  <c r="AG1558" i="5"/>
  <c r="U28" i="14" s="1"/>
  <c r="U197" i="15"/>
  <c r="C47" i="14"/>
  <c r="T26" i="15"/>
  <c r="AJ361" i="5"/>
  <c r="BE314" i="5"/>
  <c r="BE293" i="5"/>
  <c r="BG316" i="5"/>
  <c r="AJ477" i="5"/>
  <c r="DU146" i="10"/>
  <c r="EK144" i="10"/>
  <c r="AT1556" i="5"/>
  <c r="AT64" i="8"/>
  <c r="BO468" i="5"/>
  <c r="BO470" i="5" s="1"/>
  <c r="BB376" i="5"/>
  <c r="BF384" i="5"/>
  <c r="BF401" i="5" s="1"/>
  <c r="BB389" i="5"/>
  <c r="AP28" i="15" s="1"/>
  <c r="BD380" i="5"/>
  <c r="BE382" i="5"/>
  <c r="BC378" i="5"/>
  <c r="I71" i="9"/>
  <c r="FE154" i="10"/>
  <c r="F140" i="4"/>
  <c r="F175" i="4" s="1"/>
  <c r="BN165" i="5" s="1"/>
  <c r="BM303" i="4"/>
  <c r="FM154" i="10"/>
  <c r="BU303" i="4"/>
  <c r="N140" i="4"/>
  <c r="N175" i="4" s="1"/>
  <c r="BV165" i="5" s="1"/>
  <c r="BS303" i="4"/>
  <c r="FK154" i="10"/>
  <c r="L140" i="4"/>
  <c r="L175" i="4" s="1"/>
  <c r="F271" i="5"/>
  <c r="F277" i="5" s="1"/>
  <c r="F259" i="5"/>
  <c r="F250" i="5"/>
  <c r="F260" i="5" s="1"/>
  <c r="F267" i="5" s="1"/>
  <c r="R1365" i="5"/>
  <c r="S1387" i="5" s="1"/>
  <c r="G51" i="14" s="1"/>
  <c r="R1368" i="5"/>
  <c r="S1388" i="5" s="1"/>
  <c r="G52" i="14" s="1"/>
  <c r="R947" i="5"/>
  <c r="BA292" i="5"/>
  <c r="BB294" i="5"/>
  <c r="BD298" i="5"/>
  <c r="BC296" i="5"/>
  <c r="BE300" i="5"/>
  <c r="BE318" i="5" s="1"/>
  <c r="BA305" i="5"/>
  <c r="BI468" i="5"/>
  <c r="BI470" i="5" s="1"/>
  <c r="I253" i="5"/>
  <c r="H251" i="5"/>
  <c r="K257" i="5"/>
  <c r="K275" i="5" s="1"/>
  <c r="J255" i="5"/>
  <c r="G263" i="5"/>
  <c r="G249" i="5"/>
  <c r="AS315" i="5"/>
  <c r="AS295" i="5"/>
  <c r="AN474" i="5"/>
  <c r="AN475" i="5"/>
  <c r="AO478" i="5" s="1"/>
  <c r="BC295" i="5"/>
  <c r="BC315" i="5"/>
  <c r="BB293" i="5"/>
  <c r="BB314" i="5"/>
  <c r="R1389" i="5"/>
  <c r="Q1365" i="5"/>
  <c r="BV42" i="5"/>
  <c r="BV18" i="5"/>
  <c r="BV66" i="5"/>
  <c r="BU66" i="5"/>
  <c r="BU18" i="5"/>
  <c r="BU42" i="5"/>
  <c r="BM241" i="5"/>
  <c r="BE592" i="5"/>
  <c r="BE1542" i="5"/>
  <c r="BD319" i="4"/>
  <c r="EQ171" i="10"/>
  <c r="AN61" i="14" s="1"/>
  <c r="EP168" i="10"/>
  <c r="AM82" i="15" s="1"/>
  <c r="EP166" i="10"/>
  <c r="AM51" i="15" s="1"/>
  <c r="EP169" i="10"/>
  <c r="AM149" i="15" s="1"/>
  <c r="EP167" i="10"/>
  <c r="AM116" i="15" s="1"/>
  <c r="S197" i="15"/>
  <c r="AE1558" i="5"/>
  <c r="S28" i="14" s="1"/>
  <c r="F123" i="13"/>
  <c r="R460" i="5"/>
  <c r="BD468" i="5"/>
  <c r="C53" i="21"/>
  <c r="AC1558" i="5"/>
  <c r="Q28" i="14" s="1"/>
  <c r="Q197" i="15"/>
  <c r="BE294" i="5"/>
  <c r="BD292" i="5"/>
  <c r="BF296" i="5"/>
  <c r="BH300" i="5"/>
  <c r="BH318" i="5" s="1"/>
  <c r="BG298" i="5"/>
  <c r="BD305" i="5"/>
  <c r="BF305" i="5"/>
  <c r="BF292" i="5"/>
  <c r="BI298" i="5"/>
  <c r="BG294" i="5"/>
  <c r="BH296" i="5"/>
  <c r="BJ300" i="5"/>
  <c r="BJ318" i="5" s="1"/>
  <c r="AA1572" i="5"/>
  <c r="O70" i="14" s="1"/>
  <c r="Q909" i="5"/>
  <c r="E15" i="15"/>
  <c r="E132" i="5"/>
  <c r="E136" i="5"/>
  <c r="AG7" i="15"/>
  <c r="BA397" i="5"/>
  <c r="BA377" i="5"/>
  <c r="BP468" i="5"/>
  <c r="BP470" i="5" s="1"/>
  <c r="AS474" i="5"/>
  <c r="AS475" i="5"/>
  <c r="AT478" i="5" s="1"/>
  <c r="Q1164" i="5"/>
  <c r="T507" i="5"/>
  <c r="AS316" i="5"/>
  <c r="AS297" i="5"/>
  <c r="BO383" i="5"/>
  <c r="BO400" i="5"/>
  <c r="G15" i="15"/>
  <c r="AH194" i="5"/>
  <c r="AH198" i="5"/>
  <c r="AH196" i="5"/>
  <c r="V17" i="15"/>
  <c r="AH195" i="5"/>
  <c r="Q1195" i="5"/>
  <c r="AD475" i="5"/>
  <c r="AE478" i="5" s="1"/>
  <c r="AD474" i="5"/>
  <c r="BG1542" i="5"/>
  <c r="BG592" i="5"/>
  <c r="BF319" i="4"/>
  <c r="J286" i="5"/>
  <c r="K284" i="5"/>
  <c r="AT315" i="5"/>
  <c r="AT295" i="5"/>
  <c r="AU316" i="5"/>
  <c r="AU297" i="5"/>
  <c r="P16" i="15"/>
  <c r="AB171" i="5"/>
  <c r="AB172" i="5"/>
  <c r="AB173" i="5"/>
  <c r="AB175" i="5"/>
  <c r="AZ26" i="15"/>
  <c r="AH76" i="5"/>
  <c r="AT359" i="5"/>
  <c r="AT341" i="5"/>
  <c r="AU343" i="5"/>
  <c r="AU360" i="5"/>
  <c r="P968" i="5"/>
  <c r="X229" i="5"/>
  <c r="X230" i="5" s="1"/>
  <c r="W227" i="5"/>
  <c r="W228" i="5" s="1"/>
  <c r="V225" i="5"/>
  <c r="Y231" i="5"/>
  <c r="Y232" i="5" s="1"/>
  <c r="AR64" i="8"/>
  <c r="AR1556" i="5"/>
  <c r="EI144" i="10"/>
  <c r="J372" i="5"/>
  <c r="K370" i="5"/>
  <c r="W208" i="5"/>
  <c r="W209" i="5" s="1"/>
  <c r="BB336" i="5"/>
  <c r="BC338" i="5"/>
  <c r="BB349" i="5"/>
  <c r="AP27" i="15" s="1"/>
  <c r="BD340" i="5"/>
  <c r="BE342" i="5"/>
  <c r="BF344" i="5"/>
  <c r="BF361" i="5" s="1"/>
  <c r="S1130" i="5"/>
  <c r="EE173" i="10"/>
  <c r="T206" i="5"/>
  <c r="T207" i="5" s="1"/>
  <c r="S204" i="5"/>
  <c r="S205" i="5" s="1"/>
  <c r="U208" i="5"/>
  <c r="U209" i="5" s="1"/>
  <c r="R202" i="5"/>
  <c r="Q1196" i="5"/>
  <c r="T508" i="5"/>
  <c r="AP216" i="5"/>
  <c r="AP193" i="5"/>
  <c r="AP170" i="5"/>
  <c r="U977" i="5"/>
  <c r="U1083" i="5"/>
  <c r="U1150" i="5"/>
  <c r="U1155" i="5" s="1"/>
  <c r="V800" i="5"/>
  <c r="U1233" i="5"/>
  <c r="U1116" i="5"/>
  <c r="U1121" i="5" s="1"/>
  <c r="U1351" i="5"/>
  <c r="U829" i="5"/>
  <c r="U833" i="5" s="1"/>
  <c r="U895" i="5"/>
  <c r="U900" i="5" s="1"/>
  <c r="U861" i="5"/>
  <c r="U866" i="5" s="1"/>
  <c r="S851" i="5"/>
  <c r="AO406" i="5"/>
  <c r="AO405" i="5"/>
  <c r="AI173" i="5"/>
  <c r="W16" i="15"/>
  <c r="AI175" i="5"/>
  <c r="AI172" i="5"/>
  <c r="AI171" i="5"/>
  <c r="R1199" i="5"/>
  <c r="BB339" i="5"/>
  <c r="BB358" i="5"/>
  <c r="F82" i="5"/>
  <c r="R879" i="5"/>
  <c r="S878" i="5"/>
  <c r="AW315" i="5"/>
  <c r="AW295" i="5"/>
  <c r="BC293" i="5"/>
  <c r="BC314" i="5"/>
  <c r="AX170" i="5"/>
  <c r="AX193" i="5"/>
  <c r="AX216" i="5"/>
  <c r="AL175" i="5"/>
  <c r="AL171" i="5"/>
  <c r="Z16" i="15"/>
  <c r="AL173" i="5"/>
  <c r="AL172" i="5"/>
  <c r="R197" i="15"/>
  <c r="AD1558" i="5"/>
  <c r="R28" i="14" s="1"/>
  <c r="X16" i="15"/>
  <c r="AJ175" i="5"/>
  <c r="AJ173" i="5"/>
  <c r="AJ172" i="5"/>
  <c r="AJ171" i="5"/>
  <c r="G54" i="9"/>
  <c r="BK303" i="4"/>
  <c r="D140" i="4"/>
  <c r="D175" i="4" s="1"/>
  <c r="BL165" i="5" s="1"/>
  <c r="FC154" i="10"/>
  <c r="P1379" i="5"/>
  <c r="D195" i="15" s="1"/>
  <c r="P1378" i="5"/>
  <c r="D171" i="15" s="1"/>
  <c r="D166" i="15" s="1"/>
  <c r="R943" i="5"/>
  <c r="R942" i="5"/>
  <c r="R915" i="5"/>
  <c r="AF477" i="5"/>
  <c r="AF479" i="5" s="1"/>
  <c r="R1390" i="5"/>
  <c r="G136" i="13" s="1"/>
  <c r="BM66" i="5"/>
  <c r="BM18" i="5"/>
  <c r="BM42" i="5"/>
  <c r="D44" i="14"/>
  <c r="AZ487" i="5"/>
  <c r="AY489" i="5"/>
  <c r="Q555" i="5"/>
  <c r="Q1335" i="5"/>
  <c r="Q534" i="5"/>
  <c r="Q576" i="5"/>
  <c r="Q1541" i="5"/>
  <c r="Q500" i="5"/>
  <c r="AU474" i="5"/>
  <c r="AU475" i="5"/>
  <c r="AV478" i="5" s="1"/>
  <c r="DT146" i="10"/>
  <c r="R841" i="5"/>
  <c r="R836" i="5"/>
  <c r="BT305" i="5"/>
  <c r="BV296" i="5"/>
  <c r="BU294" i="5"/>
  <c r="BT292" i="5"/>
  <c r="Z1573" i="5"/>
  <c r="N71" i="14" s="1"/>
  <c r="BD400" i="5"/>
  <c r="BD383" i="5"/>
  <c r="EB146" i="10"/>
  <c r="U1572" i="5"/>
  <c r="I70" i="14" s="1"/>
  <c r="AA1573" i="5"/>
  <c r="O71" i="14" s="1"/>
  <c r="AQ347" i="5"/>
  <c r="AQ353" i="5" s="1"/>
  <c r="AB219" i="5"/>
  <c r="AB218" i="5"/>
  <c r="AB221" i="5"/>
  <c r="AB217" i="5"/>
  <c r="P18" i="15"/>
  <c r="BA468" i="5"/>
  <c r="BA470" i="5" s="1"/>
  <c r="AS358" i="5"/>
  <c r="AS339" i="5"/>
  <c r="E109" i="5"/>
  <c r="E113" i="5"/>
  <c r="D153" i="5"/>
  <c r="Q1159" i="5"/>
  <c r="P1162" i="5"/>
  <c r="P1160" i="5" s="1"/>
  <c r="AR381" i="5"/>
  <c r="AR399" i="5"/>
  <c r="D52" i="14"/>
  <c r="V1403" i="5"/>
  <c r="V507" i="5"/>
  <c r="Y1572" i="5"/>
  <c r="M70" i="14" s="1"/>
  <c r="AF1558" i="5"/>
  <c r="T28" i="14" s="1"/>
  <c r="T197" i="15"/>
  <c r="AV578" i="5"/>
  <c r="AV557" i="5"/>
  <c r="AV1545" i="5"/>
  <c r="AJ83" i="15" s="1"/>
  <c r="AV536" i="5"/>
  <c r="BV96" i="5"/>
  <c r="BV98" i="5"/>
  <c r="BV100" i="5"/>
  <c r="BJ12" i="15"/>
  <c r="BV97" i="5"/>
  <c r="Y18" i="15"/>
  <c r="AK219" i="5"/>
  <c r="AK221" i="5"/>
  <c r="AK217" i="5"/>
  <c r="AK218" i="5"/>
  <c r="BB468" i="5"/>
  <c r="BB470" i="5" s="1"/>
  <c r="S17" i="15"/>
  <c r="AE194" i="5"/>
  <c r="AE195" i="5"/>
  <c r="AE198" i="5"/>
  <c r="AE196" i="5"/>
  <c r="AV216" i="5"/>
  <c r="AV170" i="5"/>
  <c r="AV193" i="5"/>
  <c r="BH1542" i="5"/>
  <c r="BH592" i="5"/>
  <c r="BG319" i="4"/>
  <c r="BA1542" i="5"/>
  <c r="BA592" i="5"/>
  <c r="BA595" i="5" s="1"/>
  <c r="AZ319" i="4"/>
  <c r="EV171" i="10"/>
  <c r="AS61" i="14" s="1"/>
  <c r="EU168" i="10"/>
  <c r="AR82" i="15" s="1"/>
  <c r="EU167" i="10"/>
  <c r="AR116" i="15" s="1"/>
  <c r="EU166" i="10"/>
  <c r="AR51" i="15" s="1"/>
  <c r="EU169" i="10"/>
  <c r="AR149" i="15" s="1"/>
  <c r="R846" i="5"/>
  <c r="S845" i="5"/>
  <c r="Q944" i="5"/>
  <c r="AZ398" i="5"/>
  <c r="AZ379" i="5"/>
  <c r="BB400" i="5"/>
  <c r="BB383" i="5"/>
  <c r="D53" i="21"/>
  <c r="S767" i="5"/>
  <c r="G136" i="15" s="1"/>
  <c r="S766" i="5"/>
  <c r="G71" i="15" s="1"/>
  <c r="S765" i="5"/>
  <c r="S764" i="5"/>
  <c r="T761" i="5"/>
  <c r="BO330" i="5"/>
  <c r="BN332" i="5"/>
  <c r="DZ146" i="10"/>
  <c r="S1105" i="5"/>
  <c r="S1104" i="5"/>
  <c r="S1110" i="5"/>
  <c r="S1107" i="5"/>
  <c r="S1098" i="5"/>
  <c r="S1099" i="5" s="1"/>
  <c r="S1109" i="5"/>
  <c r="S1090" i="5"/>
  <c r="S1108" i="5"/>
  <c r="R1097" i="5"/>
  <c r="BB341" i="5"/>
  <c r="BB359" i="5"/>
  <c r="E133" i="13"/>
  <c r="EA146" i="10"/>
  <c r="Q263" i="5"/>
  <c r="S253" i="5"/>
  <c r="T255" i="5"/>
  <c r="R251" i="5"/>
  <c r="U257" i="5"/>
  <c r="U275" i="5" s="1"/>
  <c r="Q249" i="5"/>
  <c r="P840" i="5"/>
  <c r="Q837" i="5"/>
  <c r="C60" i="5"/>
  <c r="C52" i="5"/>
  <c r="D30" i="5"/>
  <c r="D36" i="5"/>
  <c r="AT474" i="5"/>
  <c r="AT475" i="5"/>
  <c r="AU478" i="5" s="1"/>
  <c r="DY146" i="10"/>
  <c r="E124" i="13"/>
  <c r="AN245" i="5"/>
  <c r="AN246" i="5"/>
  <c r="AO1574" i="5" s="1"/>
  <c r="AC59" i="14" s="1"/>
  <c r="AP475" i="5"/>
  <c r="AQ478" i="5" s="1"/>
  <c r="AP474" i="5"/>
  <c r="AD477" i="5"/>
  <c r="J15" i="15"/>
  <c r="J5" i="15" s="1"/>
  <c r="W200" i="5"/>
  <c r="E38" i="6"/>
  <c r="D37" i="6"/>
  <c r="AM477" i="5"/>
  <c r="T1357" i="5"/>
  <c r="T1356" i="5"/>
  <c r="T886" i="5"/>
  <c r="T888" i="5"/>
  <c r="T882" i="5"/>
  <c r="T876" i="5"/>
  <c r="T887" i="5"/>
  <c r="T885" i="5"/>
  <c r="T883" i="5"/>
  <c r="T868" i="5"/>
  <c r="S918" i="5"/>
  <c r="DR146" i="10"/>
  <c r="K330" i="5"/>
  <c r="J332" i="5"/>
  <c r="J349" i="5" s="1"/>
  <c r="BI1542" i="5"/>
  <c r="BI592" i="5"/>
  <c r="BI595" i="5" s="1"/>
  <c r="BH319" i="4"/>
  <c r="AX295" i="5"/>
  <c r="AX315" i="5"/>
  <c r="AW314" i="5"/>
  <c r="AW302" i="5"/>
  <c r="AW308" i="5" s="1"/>
  <c r="AW293" i="5"/>
  <c r="N53" i="6"/>
  <c r="E12" i="12"/>
  <c r="W18" i="15"/>
  <c r="AI219" i="5"/>
  <c r="AI218" i="5"/>
  <c r="AI217" i="5"/>
  <c r="AI221" i="5"/>
  <c r="O871" i="5"/>
  <c r="H15" i="15"/>
  <c r="AG218" i="5"/>
  <c r="AG219" i="5"/>
  <c r="AG217" i="5"/>
  <c r="U18" i="15"/>
  <c r="AG221" i="5"/>
  <c r="O1093" i="5"/>
  <c r="E7" i="15"/>
  <c r="AO13" i="18"/>
  <c r="D84" i="5"/>
  <c r="AQ193" i="5"/>
  <c r="AQ170" i="5"/>
  <c r="AQ216" i="5"/>
  <c r="BK331" i="5"/>
  <c r="BK332" i="5" s="1"/>
  <c r="O286" i="4"/>
  <c r="L17" i="9" s="1"/>
  <c r="Q1191" i="5"/>
  <c r="P194" i="5"/>
  <c r="P198" i="5"/>
  <c r="D17" i="15"/>
  <c r="P195" i="5"/>
  <c r="P196" i="5"/>
  <c r="AX297" i="5"/>
  <c r="AX316" i="5"/>
  <c r="AC196" i="5"/>
  <c r="AC195" i="5"/>
  <c r="Q17" i="15"/>
  <c r="AC194" i="5"/>
  <c r="AC198" i="5"/>
  <c r="Y1573" i="5"/>
  <c r="M71" i="14" s="1"/>
  <c r="L15" i="15"/>
  <c r="AL218" i="5"/>
  <c r="Z18" i="15"/>
  <c r="AL221" i="5"/>
  <c r="AL219" i="5"/>
  <c r="AL217" i="5"/>
  <c r="BS537" i="5"/>
  <c r="BS502" i="5"/>
  <c r="BS1547" i="5"/>
  <c r="BG148" i="15" s="1"/>
  <c r="O475" i="5"/>
  <c r="O474" i="5"/>
  <c r="DX146" i="10"/>
  <c r="AI343" i="5"/>
  <c r="AI360" i="5"/>
  <c r="BH299" i="5"/>
  <c r="BH317" i="5"/>
  <c r="AB7" i="15"/>
  <c r="EL173" i="10"/>
  <c r="AQ536" i="5"/>
  <c r="AQ501" i="5"/>
  <c r="AQ578" i="5"/>
  <c r="AQ557" i="5"/>
  <c r="AQ1545" i="5"/>
  <c r="AE83" i="15" s="1"/>
  <c r="DS146" i="10"/>
  <c r="BD370" i="5"/>
  <c r="BC372" i="5"/>
  <c r="AJ219" i="5"/>
  <c r="AJ218" i="5"/>
  <c r="AJ217" i="5"/>
  <c r="X18" i="15"/>
  <c r="AJ221" i="5"/>
  <c r="R1221" i="5"/>
  <c r="I54" i="9"/>
  <c r="AP1556" i="5"/>
  <c r="AP64" i="8"/>
  <c r="EG144" i="10"/>
  <c r="G66" i="9"/>
  <c r="D43" i="14"/>
  <c r="FD154" i="10"/>
  <c r="BL303" i="4"/>
  <c r="E140" i="4"/>
  <c r="E175" i="4" s="1"/>
  <c r="BM165" i="5" s="1"/>
  <c r="FI154" i="10"/>
  <c r="J140" i="4"/>
  <c r="J175" i="4" s="1"/>
  <c r="BR165" i="5" s="1"/>
  <c r="BQ303" i="4"/>
  <c r="BP303" i="4"/>
  <c r="FH154" i="10"/>
  <c r="I140" i="4"/>
  <c r="I175" i="4" s="1"/>
  <c r="BQ165" i="5" s="1"/>
  <c r="I274" i="5"/>
  <c r="I256" i="5"/>
  <c r="R1360" i="5"/>
  <c r="R939" i="5"/>
  <c r="R918" i="5"/>
  <c r="BO380" i="5"/>
  <c r="BM389" i="5"/>
  <c r="BA28" i="15" s="1"/>
  <c r="BP382" i="5"/>
  <c r="BN378" i="5"/>
  <c r="BM376" i="5"/>
  <c r="BQ384" i="5"/>
  <c r="BQ401" i="5" s="1"/>
  <c r="BG288" i="5"/>
  <c r="AE365" i="5"/>
  <c r="AE366" i="5"/>
  <c r="S1171" i="5"/>
  <c r="S1165" i="5"/>
  <c r="S1190" i="5"/>
  <c r="S1174" i="5"/>
  <c r="S1172" i="5"/>
  <c r="S1176" i="5"/>
  <c r="S1175" i="5"/>
  <c r="S1177" i="5"/>
  <c r="S1157" i="5"/>
  <c r="AT297" i="5"/>
  <c r="AT316" i="5"/>
  <c r="AU317" i="5"/>
  <c r="AU299" i="5"/>
  <c r="EM173" i="10"/>
  <c r="W286" i="5"/>
  <c r="X284" i="5"/>
  <c r="BD316" i="5"/>
  <c r="BD297" i="5"/>
  <c r="BN42" i="5"/>
  <c r="BN18" i="5"/>
  <c r="BN66" i="5"/>
  <c r="BO66" i="5"/>
  <c r="BO18" i="5"/>
  <c r="BO42" i="5"/>
  <c r="BQ18" i="5"/>
  <c r="BQ66" i="5"/>
  <c r="BQ42" i="5"/>
  <c r="BE476" i="5"/>
  <c r="BE1551" i="5"/>
  <c r="BE166" i="5"/>
  <c r="AZ592" i="5"/>
  <c r="AZ595" i="5" s="1"/>
  <c r="AZ1542" i="5"/>
  <c r="AY319" i="4"/>
  <c r="DV146" i="10"/>
  <c r="D151" i="21"/>
  <c r="L285" i="5"/>
  <c r="K1551" i="5"/>
  <c r="AU170" i="5"/>
  <c r="AU193" i="5"/>
  <c r="AU216" i="5"/>
  <c r="AM165" i="5"/>
  <c r="O173" i="4"/>
  <c r="H12" i="9" s="1"/>
  <c r="R946" i="5"/>
  <c r="Y174" i="5"/>
  <c r="Y177" i="5" s="1"/>
  <c r="F134" i="5"/>
  <c r="F136" i="5"/>
  <c r="F128" i="13"/>
  <c r="BC399" i="5"/>
  <c r="BC381" i="5"/>
  <c r="AQ314" i="5"/>
  <c r="AQ293" i="5"/>
  <c r="AQ303" i="5" s="1"/>
  <c r="AQ310" i="5" s="1"/>
  <c r="BN399" i="5"/>
  <c r="BN381" i="5"/>
  <c r="T1573" i="5"/>
  <c r="H71" i="14" s="1"/>
  <c r="V18" i="15"/>
  <c r="AH218" i="5"/>
  <c r="AH219" i="5"/>
  <c r="AH221" i="5"/>
  <c r="AH217" i="5"/>
  <c r="S1167" i="5"/>
  <c r="R1168" i="5"/>
  <c r="BG476" i="5"/>
  <c r="BG166" i="5"/>
  <c r="BG1551" i="5"/>
  <c r="I305" i="5"/>
  <c r="I287" i="5"/>
  <c r="I289" i="5" s="1"/>
  <c r="AS314" i="5"/>
  <c r="AS302" i="5"/>
  <c r="AS308" i="5" s="1"/>
  <c r="AS293" i="5"/>
  <c r="AV317" i="5"/>
  <c r="AV299" i="5"/>
  <c r="BW11" i="5"/>
  <c r="AC76" i="5"/>
  <c r="BL337" i="5"/>
  <c r="BL357" i="5"/>
  <c r="BN341" i="5"/>
  <c r="BN359" i="5"/>
  <c r="AC151" i="5"/>
  <c r="G17" i="16"/>
  <c r="EH173" i="10"/>
  <c r="AP377" i="5"/>
  <c r="AP397" i="5"/>
  <c r="AP386" i="5"/>
  <c r="AP391" i="5" s="1"/>
  <c r="AO262" i="5"/>
  <c r="AC23" i="15" s="1"/>
  <c r="AC22" i="15" s="1"/>
  <c r="AO244" i="5"/>
  <c r="F24" i="23"/>
  <c r="H15" i="16"/>
  <c r="BR468" i="5"/>
  <c r="BR470" i="5" s="1"/>
  <c r="F22" i="15"/>
  <c r="AO475" i="5"/>
  <c r="AP478" i="5" s="1"/>
  <c r="AO474" i="5"/>
  <c r="E132" i="13"/>
  <c r="F132" i="13" s="1"/>
  <c r="AU330" i="5"/>
  <c r="AT332" i="5"/>
  <c r="F34" i="5"/>
  <c r="F36" i="5"/>
  <c r="D267" i="5"/>
  <c r="AR476" i="5"/>
  <c r="AR166" i="5"/>
  <c r="R417" i="5"/>
  <c r="H31" i="13"/>
  <c r="AP79" i="5"/>
  <c r="AP80" i="5" s="1"/>
  <c r="AQ81" i="5"/>
  <c r="AQ82" i="5" s="1"/>
  <c r="AO77" i="5"/>
  <c r="AO78" i="5" s="1"/>
  <c r="AN75" i="5"/>
  <c r="BD343" i="5"/>
  <c r="BD360" i="5"/>
  <c r="E80" i="5"/>
  <c r="E85" i="5" s="1"/>
  <c r="D16" i="15"/>
  <c r="P173" i="5"/>
  <c r="P171" i="5"/>
  <c r="P172" i="5"/>
  <c r="P175" i="5"/>
  <c r="O193" i="5"/>
  <c r="O216" i="5"/>
  <c r="O170" i="5"/>
  <c r="BJ1542" i="5"/>
  <c r="BJ592" i="5"/>
  <c r="BJ595" i="5" s="1"/>
  <c r="BI319" i="4"/>
  <c r="AG339" i="5"/>
  <c r="AG358" i="5"/>
  <c r="Z1336" i="5"/>
  <c r="Z816" i="5"/>
  <c r="DQ126" i="10" s="1"/>
  <c r="DQ134" i="10" s="1"/>
  <c r="Z1543" i="5"/>
  <c r="DQ21" i="10"/>
  <c r="DQ36" i="10" s="1"/>
  <c r="N111" i="15" s="1"/>
  <c r="DQ58" i="10"/>
  <c r="DQ68" i="10" s="1"/>
  <c r="N112" i="15" s="1"/>
  <c r="DQ57" i="10"/>
  <c r="DQ67" i="10" s="1"/>
  <c r="N80" i="15" s="1"/>
  <c r="DQ59" i="10"/>
  <c r="DQ69" i="10" s="1"/>
  <c r="N145" i="15" s="1"/>
  <c r="DQ22" i="10"/>
  <c r="DQ37" i="10" s="1"/>
  <c r="N144" i="15" s="1"/>
  <c r="DQ19" i="10"/>
  <c r="DQ34" i="10" s="1"/>
  <c r="DQ20" i="10"/>
  <c r="DQ35" i="10" s="1"/>
  <c r="N79" i="15" s="1"/>
  <c r="N78" i="15" s="1"/>
  <c r="DQ56" i="10"/>
  <c r="DQ66" i="10" s="1"/>
  <c r="C113" i="5"/>
  <c r="C105" i="5"/>
  <c r="F157" i="5"/>
  <c r="O1160" i="5"/>
  <c r="AS383" i="5"/>
  <c r="AS400" i="5"/>
  <c r="S1100" i="5"/>
  <c r="R1101" i="5"/>
  <c r="AK477" i="5"/>
  <c r="AK479" i="5" s="1"/>
  <c r="AJ479" i="5"/>
  <c r="Q1213" i="5"/>
  <c r="AW216" i="5"/>
  <c r="AW193" i="5"/>
  <c r="AW170" i="5"/>
  <c r="W174" i="5"/>
  <c r="W177" i="5" s="1"/>
  <c r="AU295" i="5"/>
  <c r="AU315" i="5"/>
  <c r="AQ300" i="5"/>
  <c r="AP298" i="5"/>
  <c r="BV143" i="5"/>
  <c r="BJ14" i="15"/>
  <c r="BV144" i="5"/>
  <c r="BV146" i="5"/>
  <c r="BV142" i="5"/>
  <c r="AP501" i="5"/>
  <c r="AE217" i="5"/>
  <c r="S18" i="15"/>
  <c r="AE218" i="5"/>
  <c r="AE221" i="5"/>
  <c r="AE219" i="5"/>
  <c r="AV475" i="5"/>
  <c r="AW478" i="5" s="1"/>
  <c r="AV474" i="5"/>
  <c r="AN64" i="8"/>
  <c r="AN1556" i="5"/>
  <c r="EE144" i="10"/>
  <c r="AL1558" i="5"/>
  <c r="Z28" i="14" s="1"/>
  <c r="Z197" i="15"/>
  <c r="BA476" i="5"/>
  <c r="BA166" i="5"/>
  <c r="BA1551" i="5"/>
  <c r="AZ305" i="5"/>
  <c r="BB296" i="5"/>
  <c r="BC298" i="5"/>
  <c r="BA294" i="5"/>
  <c r="AZ292" i="5"/>
  <c r="BD300" i="5"/>
  <c r="BD318" i="5" s="1"/>
  <c r="E130" i="13"/>
  <c r="D129" i="13"/>
  <c r="F159" i="5"/>
  <c r="BA399" i="5"/>
  <c r="BA381" i="5"/>
  <c r="AO216" i="5"/>
  <c r="AO170" i="5"/>
  <c r="AO193" i="5"/>
  <c r="AY306" i="5"/>
  <c r="AM24" i="15" s="1"/>
  <c r="AY287" i="5"/>
  <c r="AY289" i="5" s="1"/>
  <c r="BT489" i="5"/>
  <c r="BU487" i="5"/>
  <c r="BU489" i="5" s="1"/>
  <c r="D50" i="14"/>
  <c r="AG477" i="5"/>
  <c r="AG479" i="5" s="1"/>
  <c r="BC1542" i="5"/>
  <c r="BC592" i="5"/>
  <c r="BC595" i="5" s="1"/>
  <c r="BB319" i="4"/>
  <c r="BC360" i="5"/>
  <c r="BC343" i="5"/>
  <c r="BA358" i="5"/>
  <c r="BA339" i="5"/>
  <c r="AM332" i="5"/>
  <c r="BW331" i="5"/>
  <c r="X197" i="15"/>
  <c r="AJ1558" i="5"/>
  <c r="X28" i="14" s="1"/>
  <c r="AM1556" i="5"/>
  <c r="AM64" i="8"/>
  <c r="ED144" i="10"/>
  <c r="ED145" i="10"/>
  <c r="EE145" i="10" s="1"/>
  <c r="EF145" i="10" s="1"/>
  <c r="EG145" i="10" s="1"/>
  <c r="EH145" i="10" s="1"/>
  <c r="EI145" i="10" s="1"/>
  <c r="EJ145" i="10" s="1"/>
  <c r="EK145" i="10" s="1"/>
  <c r="EL145" i="10" s="1"/>
  <c r="EM145" i="10" s="1"/>
  <c r="EN145" i="10" s="1"/>
  <c r="EO145" i="10" s="1"/>
  <c r="E56" i="5"/>
  <c r="E60" i="5"/>
  <c r="E32" i="5"/>
  <c r="E36" i="5"/>
  <c r="AQ1556" i="5"/>
  <c r="AQ64" i="8"/>
  <c r="EH144" i="10"/>
  <c r="AR372" i="5"/>
  <c r="AS370" i="5"/>
  <c r="AW1556" i="5"/>
  <c r="AW64" i="8"/>
  <c r="EN144" i="10"/>
  <c r="BM294" i="5"/>
  <c r="BL305" i="5"/>
  <c r="BN296" i="5"/>
  <c r="BP300" i="5"/>
  <c r="BP318" i="5" s="1"/>
  <c r="BL292" i="5"/>
  <c r="BO298" i="5"/>
  <c r="W1572" i="5"/>
  <c r="K70" i="14" s="1"/>
  <c r="BH306" i="5"/>
  <c r="AV24" i="15" s="1"/>
  <c r="BH287" i="5"/>
  <c r="BH289" i="5" s="1"/>
  <c r="Q957" i="5"/>
  <c r="BQ468" i="5"/>
  <c r="BQ470" i="5" s="1"/>
  <c r="T17" i="15"/>
  <c r="AF196" i="5"/>
  <c r="AF198" i="5"/>
  <c r="AF194" i="5"/>
  <c r="AF195" i="5"/>
  <c r="T900" i="5"/>
  <c r="T1165" i="5"/>
  <c r="T1175" i="5"/>
  <c r="T1177" i="5"/>
  <c r="T1190" i="5"/>
  <c r="T1176" i="5"/>
  <c r="T1171" i="5"/>
  <c r="T1174" i="5"/>
  <c r="T1172" i="5"/>
  <c r="T1157" i="5"/>
  <c r="T1109" i="5"/>
  <c r="T1090" i="5"/>
  <c r="T1108" i="5"/>
  <c r="T1098" i="5"/>
  <c r="T1105" i="5"/>
  <c r="T1104" i="5"/>
  <c r="T1110" i="5"/>
  <c r="T1107" i="5"/>
  <c r="S841" i="5"/>
  <c r="S836" i="5"/>
  <c r="S903" i="5"/>
  <c r="S908" i="5"/>
  <c r="BM468" i="5"/>
  <c r="BM470" i="5" s="1"/>
  <c r="BB1542" i="5"/>
  <c r="BB592" i="5"/>
  <c r="BB595" i="5" s="1"/>
  <c r="BA319" i="4"/>
  <c r="AF33" i="5"/>
  <c r="AF34" i="5" s="1"/>
  <c r="AD29" i="5"/>
  <c r="AD30" i="5" s="1"/>
  <c r="AC27" i="5"/>
  <c r="AE31" i="5"/>
  <c r="AE32" i="5" s="1"/>
  <c r="AY316" i="5"/>
  <c r="AY297" i="5"/>
  <c r="Q432" i="5"/>
  <c r="Q447" i="5"/>
  <c r="F32" i="13"/>
  <c r="F145" i="13"/>
  <c r="E38" i="17" s="1"/>
  <c r="Q938" i="5"/>
  <c r="BS468" i="5"/>
  <c r="AI195" i="5"/>
  <c r="W17" i="15"/>
  <c r="AI198" i="5"/>
  <c r="AI194" i="5"/>
  <c r="AI196" i="5"/>
  <c r="U1573" i="5"/>
  <c r="I71" i="14" s="1"/>
  <c r="AG175" i="5"/>
  <c r="AG171" i="5"/>
  <c r="U16" i="15"/>
  <c r="AG173" i="5"/>
  <c r="AG172" i="5"/>
  <c r="G135" i="13"/>
  <c r="Q22" i="5"/>
  <c r="S1572" i="5"/>
  <c r="G70" i="14" s="1"/>
  <c r="E28" i="14"/>
  <c r="BC359" i="5"/>
  <c r="BC341" i="5"/>
  <c r="Q904" i="5"/>
  <c r="P907" i="5"/>
  <c r="C84" i="5"/>
  <c r="C76" i="5"/>
  <c r="AQ475" i="5"/>
  <c r="AR478" i="5" s="1"/>
  <c r="AQ474" i="5"/>
  <c r="Q16" i="15"/>
  <c r="Q15" i="15" s="1"/>
  <c r="Q5" i="15" s="1"/>
  <c r="AC172" i="5"/>
  <c r="AD1573" i="5" s="1"/>
  <c r="R71" i="14" s="1"/>
  <c r="AC173" i="5"/>
  <c r="AC171" i="5"/>
  <c r="AC175" i="5"/>
  <c r="S1133" i="5"/>
  <c r="R1134" i="5"/>
  <c r="AL195" i="5"/>
  <c r="Z17" i="15"/>
  <c r="AL194" i="5"/>
  <c r="AL196" i="5"/>
  <c r="AL198" i="5"/>
  <c r="FA166" i="10"/>
  <c r="AX51" i="15" s="1"/>
  <c r="FB171" i="10"/>
  <c r="AY61" i="14" s="1"/>
  <c r="FA168" i="10"/>
  <c r="AX82" i="15" s="1"/>
  <c r="FA169" i="10"/>
  <c r="AX149" i="15" s="1"/>
  <c r="FA167" i="10"/>
  <c r="AX116" i="15" s="1"/>
  <c r="P1224" i="5"/>
  <c r="AH359" i="5"/>
  <c r="AH341" i="5"/>
  <c r="BF295" i="5"/>
  <c r="S262" i="5"/>
  <c r="G23" i="15" s="1"/>
  <c r="S244" i="5"/>
  <c r="BR294" i="5"/>
  <c r="BT298" i="5"/>
  <c r="BU300" i="5"/>
  <c r="BU318" i="5" s="1"/>
  <c r="BQ305" i="5"/>
  <c r="BS296" i="5"/>
  <c r="BQ292" i="5"/>
  <c r="AJ196" i="5"/>
  <c r="AJ198" i="5"/>
  <c r="AJ194" i="5"/>
  <c r="AJ195" i="5"/>
  <c r="X17" i="15"/>
  <c r="Q477" i="5"/>
  <c r="Q479" i="5" s="1"/>
  <c r="I61" i="9"/>
  <c r="G61" i="9"/>
  <c r="G71" i="9"/>
  <c r="E125" i="13"/>
  <c r="C140" i="4"/>
  <c r="BJ303" i="4"/>
  <c r="FB154" i="10"/>
  <c r="BO303" i="4"/>
  <c r="FG154" i="10"/>
  <c r="H140" i="4"/>
  <c r="H175" i="4" s="1"/>
  <c r="BP165" i="5" s="1"/>
  <c r="G140" i="4"/>
  <c r="G175" i="4" s="1"/>
  <c r="BO165" i="5" s="1"/>
  <c r="BN303" i="4"/>
  <c r="FF154" i="10"/>
  <c r="G252" i="5"/>
  <c r="G272" i="5"/>
  <c r="J275" i="5"/>
  <c r="R948" i="5"/>
  <c r="R903" i="5"/>
  <c r="R908" i="5"/>
  <c r="BN372" i="5"/>
  <c r="BO370" i="5"/>
  <c r="O1126" i="5"/>
  <c r="D22" i="6"/>
  <c r="S868" i="5"/>
  <c r="S882" i="5"/>
  <c r="S883" i="5"/>
  <c r="S887" i="5"/>
  <c r="S947" i="5" s="1"/>
  <c r="T965" i="5" s="1"/>
  <c r="S888" i="5"/>
  <c r="S948" i="5" s="1"/>
  <c r="T966" i="5" s="1"/>
  <c r="S886" i="5"/>
  <c r="S946" i="5" s="1"/>
  <c r="S876" i="5"/>
  <c r="S885" i="5"/>
  <c r="S945" i="5" s="1"/>
  <c r="R913" i="5"/>
  <c r="S912" i="5"/>
  <c r="AR302" i="5"/>
  <c r="AR308" i="5" s="1"/>
  <c r="AR293" i="5"/>
  <c r="AR314" i="5"/>
  <c r="V305" i="5"/>
  <c r="V287" i="5"/>
  <c r="V289" i="5" s="1"/>
  <c r="R16" i="14"/>
  <c r="BE299" i="5"/>
  <c r="BE317" i="5"/>
  <c r="R1384" i="5"/>
  <c r="Q1384" i="5"/>
  <c r="Q1368" i="5"/>
  <c r="C36" i="14"/>
  <c r="BP66" i="5"/>
  <c r="BP18" i="5"/>
  <c r="BP42" i="5"/>
  <c r="BR42" i="5"/>
  <c r="BS18" i="5"/>
  <c r="BS66" i="5"/>
  <c r="BS42" i="5"/>
  <c r="E126" i="13"/>
  <c r="E122" i="13"/>
  <c r="O139" i="4"/>
  <c r="C174" i="4"/>
  <c r="AZ476" i="5"/>
  <c r="AZ1551" i="5"/>
  <c r="AZ166" i="5"/>
  <c r="H289" i="5"/>
  <c r="BV468" i="5"/>
  <c r="BV470" i="5" s="1"/>
  <c r="F84" i="5"/>
  <c r="AZ488" i="5"/>
  <c r="AC477" i="5"/>
  <c r="AC479" i="5" s="1"/>
  <c r="BH468" i="5"/>
  <c r="BH470" i="5" s="1"/>
  <c r="AX302" i="5"/>
  <c r="AX308" i="5" s="1"/>
  <c r="R848" i="5"/>
  <c r="R851" i="5"/>
  <c r="R945" i="5"/>
  <c r="M15" i="15"/>
  <c r="C128" i="5"/>
  <c r="C136" i="5"/>
  <c r="R174" i="5"/>
  <c r="R177" i="5" s="1"/>
  <c r="AS22" i="5"/>
  <c r="AS25" i="5" s="1"/>
  <c r="BF468" i="5"/>
  <c r="BB379" i="5"/>
  <c r="BB398" i="5"/>
  <c r="AZ262" i="5"/>
  <c r="AN23" i="15" s="1"/>
  <c r="AN22" i="15" s="1"/>
  <c r="AZ244" i="5"/>
  <c r="AS216" i="5"/>
  <c r="AS193" i="5"/>
  <c r="AS170" i="5"/>
  <c r="Y197" i="15"/>
  <c r="AK1558" i="5"/>
  <c r="Y28" i="14" s="1"/>
  <c r="AT299" i="5"/>
  <c r="AT317" i="5"/>
  <c r="BL397" i="5"/>
  <c r="BL377" i="5"/>
  <c r="S174" i="5"/>
  <c r="S177" i="5" s="1"/>
  <c r="V16" i="15"/>
  <c r="AH173" i="5"/>
  <c r="AH171" i="5"/>
  <c r="AH175" i="5"/>
  <c r="AH172" i="5"/>
  <c r="N15" i="15"/>
  <c r="N5" i="15" s="1"/>
  <c r="AD216" i="5"/>
  <c r="AD193" i="5"/>
  <c r="AD170" i="5"/>
  <c r="AB195" i="5"/>
  <c r="AB196" i="5"/>
  <c r="P17" i="15"/>
  <c r="AB194" i="5"/>
  <c r="AB198" i="5"/>
  <c r="BO360" i="5"/>
  <c r="BO343" i="5"/>
  <c r="BM358" i="5"/>
  <c r="BM339" i="5"/>
  <c r="AH52" i="5"/>
  <c r="AR346" i="5"/>
  <c r="AR351" i="5" s="1"/>
  <c r="AR357" i="5"/>
  <c r="AR363" i="5" s="1"/>
  <c r="AF16" i="14" s="1"/>
  <c r="AR337" i="5"/>
  <c r="AR347" i="5" s="1"/>
  <c r="AR353" i="5" s="1"/>
  <c r="K91" i="6" l="1"/>
  <c r="L96" i="6"/>
  <c r="BJ455" i="5"/>
  <c r="BK458" i="5" s="1"/>
  <c r="BJ456" i="5"/>
  <c r="BK459" i="5" s="1"/>
  <c r="Z156" i="5"/>
  <c r="Z157" i="5" s="1"/>
  <c r="D39" i="22"/>
  <c r="C40" i="20" s="1"/>
  <c r="P39" i="13"/>
  <c r="O16" i="17"/>
  <c r="Z421" i="5"/>
  <c r="D34" i="16"/>
  <c r="Y127" i="5"/>
  <c r="Y128" i="5" s="1"/>
  <c r="N40" i="13"/>
  <c r="N38" i="13" s="1"/>
  <c r="Y451" i="5"/>
  <c r="M186" i="15" s="1"/>
  <c r="Y436" i="5"/>
  <c r="F116" i="23"/>
  <c r="F149" i="23"/>
  <c r="E151" i="21" s="1"/>
  <c r="AV460" i="5"/>
  <c r="AW460" i="5"/>
  <c r="X152" i="5"/>
  <c r="X153" i="5" s="1"/>
  <c r="DQ217" i="7"/>
  <c r="DQ219" i="7" s="1"/>
  <c r="R231" i="15"/>
  <c r="P132" i="17"/>
  <c r="P130" i="17" s="1"/>
  <c r="R183" i="13"/>
  <c r="Q181" i="13"/>
  <c r="F82" i="23"/>
  <c r="AP460" i="5"/>
  <c r="F51" i="23"/>
  <c r="E53" i="21" s="1"/>
  <c r="AC125" i="5"/>
  <c r="AH106" i="5"/>
  <c r="AH107" i="5" s="1"/>
  <c r="AJ110" i="5"/>
  <c r="AJ111" i="5" s="1"/>
  <c r="AW320" i="5"/>
  <c r="AK14" i="14" s="1"/>
  <c r="AC104" i="5"/>
  <c r="AC105" i="5" s="1"/>
  <c r="AD106" i="5"/>
  <c r="AD107" i="5" s="1"/>
  <c r="U11" i="15"/>
  <c r="AR320" i="5"/>
  <c r="AF14" i="14" s="1"/>
  <c r="BE470" i="5"/>
  <c r="Z133" i="5"/>
  <c r="Z134" i="5" s="1"/>
  <c r="AG122" i="5"/>
  <c r="AG125" i="5" s="1"/>
  <c r="BE302" i="5"/>
  <c r="BE308" i="5" s="1"/>
  <c r="U150" i="5"/>
  <c r="U151" i="5" s="1"/>
  <c r="AE108" i="5"/>
  <c r="AE109" i="5" s="1"/>
  <c r="AG145" i="5"/>
  <c r="AG148" i="5" s="1"/>
  <c r="EZ166" i="10"/>
  <c r="AW51" i="15" s="1"/>
  <c r="EZ167" i="10"/>
  <c r="AW116" i="15" s="1"/>
  <c r="EZ169" i="10"/>
  <c r="AW149" i="15" s="1"/>
  <c r="EZ168" i="10"/>
  <c r="AW82" i="15" s="1"/>
  <c r="FA171" i="10"/>
  <c r="AX61" i="14" s="1"/>
  <c r="BE456" i="5"/>
  <c r="BF459" i="5" s="1"/>
  <c r="BE455" i="5"/>
  <c r="BF458" i="5" s="1"/>
  <c r="EX167" i="10"/>
  <c r="AU116" i="15" s="1"/>
  <c r="EX168" i="10"/>
  <c r="AU82" i="15" s="1"/>
  <c r="EX169" i="10"/>
  <c r="AU149" i="15" s="1"/>
  <c r="EX166" i="10"/>
  <c r="AU51" i="15" s="1"/>
  <c r="EY171" i="10"/>
  <c r="AV61" i="14" s="1"/>
  <c r="AV1335" i="5"/>
  <c r="AV806" i="5"/>
  <c r="AV813" i="5" s="1"/>
  <c r="AO53" i="5"/>
  <c r="AO54" i="5" s="1"/>
  <c r="AN51" i="5"/>
  <c r="AN52" i="5" s="1"/>
  <c r="AP55" i="5"/>
  <c r="AP56" i="5" s="1"/>
  <c r="AQ57" i="5"/>
  <c r="AQ58" i="5" s="1"/>
  <c r="AW1335" i="5"/>
  <c r="AW806" i="5"/>
  <c r="AW813" i="5" s="1"/>
  <c r="M5" i="15"/>
  <c r="T202" i="5"/>
  <c r="BG595" i="5"/>
  <c r="BD470" i="5"/>
  <c r="BD536" i="5" s="1"/>
  <c r="BE595" i="5"/>
  <c r="AA1551" i="5"/>
  <c r="V179" i="5"/>
  <c r="F113" i="5"/>
  <c r="T179" i="5"/>
  <c r="W229" i="5"/>
  <c r="W230" i="5" s="1"/>
  <c r="X225" i="5"/>
  <c r="S229" i="5"/>
  <c r="S230" i="5" s="1"/>
  <c r="R225" i="5"/>
  <c r="W33" i="5"/>
  <c r="W34" i="5" s="1"/>
  <c r="Y29" i="5"/>
  <c r="Y30" i="5" s="1"/>
  <c r="AC57" i="5"/>
  <c r="AC58" i="5" s="1"/>
  <c r="Y77" i="5"/>
  <c r="Y78" i="5" s="1"/>
  <c r="Q501" i="5"/>
  <c r="F5" i="15"/>
  <c r="AH1335" i="5"/>
  <c r="AU460" i="5"/>
  <c r="AU806" i="5" s="1"/>
  <c r="Y75" i="5"/>
  <c r="S131" i="5"/>
  <c r="S132" i="5" s="1"/>
  <c r="BS470" i="5"/>
  <c r="BS557" i="5" s="1"/>
  <c r="F126" i="13"/>
  <c r="DH22" i="10"/>
  <c r="DH37" i="10" s="1"/>
  <c r="E144" i="15" s="1"/>
  <c r="AP578" i="5"/>
  <c r="AM305" i="5"/>
  <c r="BD295" i="5"/>
  <c r="EK173" i="10"/>
  <c r="V206" i="5"/>
  <c r="V207" i="5" s="1"/>
  <c r="EI173" i="10"/>
  <c r="EG173" i="10"/>
  <c r="BC1551" i="5"/>
  <c r="BL66" i="5"/>
  <c r="X183" i="5"/>
  <c r="X184" i="5" s="1"/>
  <c r="V183" i="5"/>
  <c r="V184" i="5" s="1"/>
  <c r="U225" i="5"/>
  <c r="AA231" i="5"/>
  <c r="AA232" i="5" s="1"/>
  <c r="Q225" i="5"/>
  <c r="Q226" i="5" s="1"/>
  <c r="AV81" i="5"/>
  <c r="AV82" i="5" s="1"/>
  <c r="S227" i="5"/>
  <c r="S228" i="5" s="1"/>
  <c r="U29" i="5"/>
  <c r="U30" i="5" s="1"/>
  <c r="AA33" i="5"/>
  <c r="AA34" i="5" s="1"/>
  <c r="Z51" i="5"/>
  <c r="AA81" i="5"/>
  <c r="AA82" i="5" s="1"/>
  <c r="Q578" i="5"/>
  <c r="Q1545" i="5"/>
  <c r="E83" i="15" s="1"/>
  <c r="AH534" i="5"/>
  <c r="AH555" i="5"/>
  <c r="AA79" i="5"/>
  <c r="AA80" i="5" s="1"/>
  <c r="F122" i="13"/>
  <c r="EJ173" i="10"/>
  <c r="AP536" i="5"/>
  <c r="AP1545" i="5"/>
  <c r="AD83" i="15" s="1"/>
  <c r="AN294" i="5"/>
  <c r="AN315" i="5" s="1"/>
  <c r="Q806" i="5"/>
  <c r="Q812" i="5" s="1"/>
  <c r="BR66" i="5"/>
  <c r="EF173" i="10"/>
  <c r="V288" i="5"/>
  <c r="V306" i="5" s="1"/>
  <c r="J24" i="15" s="1"/>
  <c r="AO296" i="5"/>
  <c r="AR1551" i="5"/>
  <c r="F133" i="13"/>
  <c r="D159" i="5"/>
  <c r="AB231" i="5"/>
  <c r="AB232" i="5" s="1"/>
  <c r="T11" i="15"/>
  <c r="EO173" i="10"/>
  <c r="AH1541" i="5"/>
  <c r="V50" i="15" s="1"/>
  <c r="EN173" i="10"/>
  <c r="AI1573" i="5"/>
  <c r="W71" i="14" s="1"/>
  <c r="AR303" i="5"/>
  <c r="AR310" i="5" s="1"/>
  <c r="BH595" i="5"/>
  <c r="T1403" i="5"/>
  <c r="K5" i="15"/>
  <c r="AA229" i="5"/>
  <c r="AA230" i="5" s="1"/>
  <c r="AU1335" i="5"/>
  <c r="AT77" i="5"/>
  <c r="AT78" i="5" s="1"/>
  <c r="G111" i="5"/>
  <c r="G114" i="5" s="1"/>
  <c r="G113" i="5"/>
  <c r="X106" i="5"/>
  <c r="X107" i="5" s="1"/>
  <c r="W104" i="5"/>
  <c r="W105" i="5" s="1"/>
  <c r="Z110" i="5"/>
  <c r="Z111" i="5" s="1"/>
  <c r="Y108" i="5"/>
  <c r="Y109" i="5" s="1"/>
  <c r="G157" i="5"/>
  <c r="G160" i="5" s="1"/>
  <c r="G159" i="5"/>
  <c r="L5" i="15"/>
  <c r="G5" i="15"/>
  <c r="AY595" i="5"/>
  <c r="Z227" i="5"/>
  <c r="Z228" i="5" s="1"/>
  <c r="AU79" i="5"/>
  <c r="AU80" i="5" s="1"/>
  <c r="DH145" i="10"/>
  <c r="DG146" i="10"/>
  <c r="C71" i="15"/>
  <c r="D114" i="13"/>
  <c r="O768" i="5"/>
  <c r="P772" i="5" s="1"/>
  <c r="AH1573" i="5"/>
  <c r="V71" i="14" s="1"/>
  <c r="H5" i="15"/>
  <c r="I9" i="18" s="1"/>
  <c r="O91" i="5"/>
  <c r="O467" i="5"/>
  <c r="O1551" i="5"/>
  <c r="DF146" i="10"/>
  <c r="BS32" i="8"/>
  <c r="BS530" i="5" s="1"/>
  <c r="BI220" i="1"/>
  <c r="P145" i="5"/>
  <c r="P148" i="5" s="1"/>
  <c r="AH145" i="5"/>
  <c r="AH148" i="5" s="1"/>
  <c r="L403" i="1"/>
  <c r="W96" i="8"/>
  <c r="W831" i="5" s="1"/>
  <c r="W834" i="5" s="1"/>
  <c r="X43" i="8"/>
  <c r="X551" i="5" s="1"/>
  <c r="X556" i="5" s="1"/>
  <c r="N221" i="1"/>
  <c r="L421" i="1"/>
  <c r="W112" i="8"/>
  <c r="BG113" i="8"/>
  <c r="BG1152" i="5" s="1"/>
  <c r="BG1156" i="5" s="1"/>
  <c r="AV422" i="1"/>
  <c r="W33" i="8"/>
  <c r="W531" i="5" s="1"/>
  <c r="W536" i="5" s="1"/>
  <c r="M227" i="1"/>
  <c r="AV56" i="8"/>
  <c r="AV574" i="5" s="1"/>
  <c r="AV579" i="5" s="1"/>
  <c r="AL236" i="1"/>
  <c r="AV97" i="8"/>
  <c r="AV862" i="5" s="1"/>
  <c r="AK404" i="1"/>
  <c r="BS108" i="8"/>
  <c r="BS1084" i="5" s="1"/>
  <c r="BH417" i="1"/>
  <c r="AJ423" i="1"/>
  <c r="AU114" i="8"/>
  <c r="AU31" i="8"/>
  <c r="AU529" i="5" s="1"/>
  <c r="AK213" i="1"/>
  <c r="AX227" i="1"/>
  <c r="BH33" i="8"/>
  <c r="BH531" i="5" s="1"/>
  <c r="BT102" i="8"/>
  <c r="BI409" i="1"/>
  <c r="AW221" i="1"/>
  <c r="BG43" i="8"/>
  <c r="BG551" i="5" s="1"/>
  <c r="J158" i="8"/>
  <c r="K152" i="8"/>
  <c r="Z236" i="1"/>
  <c r="AJ56" i="8"/>
  <c r="AJ574" i="5" s="1"/>
  <c r="AJ579" i="5" s="1"/>
  <c r="BH42" i="8"/>
  <c r="BH550" i="5" s="1"/>
  <c r="AX214" i="1"/>
  <c r="BJ212" i="1"/>
  <c r="BT13" i="8"/>
  <c r="BT496" i="5" s="1"/>
  <c r="BG117" i="8"/>
  <c r="BG1235" i="5" s="1"/>
  <c r="BG1239" i="5" s="1"/>
  <c r="AV426" i="1"/>
  <c r="W101" i="8"/>
  <c r="L408" i="1"/>
  <c r="BH109" i="8"/>
  <c r="BH1085" i="5" s="1"/>
  <c r="BH1089" i="5" s="1"/>
  <c r="AW418" i="1"/>
  <c r="AI115" i="8"/>
  <c r="X424" i="1"/>
  <c r="AW405" i="1"/>
  <c r="BH98" i="8"/>
  <c r="BH863" i="5" s="1"/>
  <c r="BH867" i="5" s="1"/>
  <c r="BG103" i="8"/>
  <c r="AV410" i="1"/>
  <c r="X420" i="1"/>
  <c r="AI111" i="8"/>
  <c r="AI1118" i="5" s="1"/>
  <c r="AI1122" i="5" s="1"/>
  <c r="M435" i="1"/>
  <c r="X127" i="8"/>
  <c r="BG144" i="8"/>
  <c r="AV471" i="1"/>
  <c r="W154" i="5"/>
  <c r="W155" i="5" s="1"/>
  <c r="AG460" i="5"/>
  <c r="AI122" i="5"/>
  <c r="AI125" i="5" s="1"/>
  <c r="AI127" i="5" s="1"/>
  <c r="AI128" i="5" s="1"/>
  <c r="N229" i="1"/>
  <c r="X55" i="8"/>
  <c r="X573" i="5" s="1"/>
  <c r="X578" i="5" s="1"/>
  <c r="AK442" i="1"/>
  <c r="AV134" i="8"/>
  <c r="AX436" i="1"/>
  <c r="BJ128" i="8" s="1"/>
  <c r="BI128" i="8"/>
  <c r="AX423" i="1"/>
  <c r="BJ114" i="8" s="1"/>
  <c r="BI114" i="8"/>
  <c r="Y472" i="1"/>
  <c r="AJ145" i="8"/>
  <c r="BS115" i="8"/>
  <c r="BH424" i="1"/>
  <c r="Z235" i="1"/>
  <c r="AJ45" i="8"/>
  <c r="AJ553" i="5" s="1"/>
  <c r="AJ558" i="5" s="1"/>
  <c r="BS96" i="8"/>
  <c r="BS831" i="5" s="1"/>
  <c r="BS834" i="5" s="1"/>
  <c r="BH403" i="1"/>
  <c r="AJ402" i="1"/>
  <c r="AU95" i="8"/>
  <c r="AU830" i="5" s="1"/>
  <c r="Z228" i="1"/>
  <c r="AJ44" i="8"/>
  <c r="AJ552" i="5" s="1"/>
  <c r="AJ557" i="5" s="1"/>
  <c r="AU144" i="8"/>
  <c r="AJ471" i="1"/>
  <c r="BH100" i="8"/>
  <c r="BH897" i="5" s="1"/>
  <c r="BH901" i="5" s="1"/>
  <c r="AW407" i="1"/>
  <c r="V15" i="15"/>
  <c r="AU320" i="5"/>
  <c r="AI14" i="14" s="1"/>
  <c r="AK23" i="8"/>
  <c r="AK515" i="5" s="1"/>
  <c r="AA219" i="1"/>
  <c r="AL23" i="8" s="1"/>
  <c r="AL515" i="5" s="1"/>
  <c r="AK95" i="8"/>
  <c r="AK830" i="5" s="1"/>
  <c r="Z402" i="1"/>
  <c r="AL95" i="8" s="1"/>
  <c r="AL830" i="5" s="1"/>
  <c r="AJ103" i="8"/>
  <c r="Y410" i="1"/>
  <c r="AV404" i="1"/>
  <c r="BG97" i="8"/>
  <c r="BG862" i="5" s="1"/>
  <c r="AW215" i="1"/>
  <c r="BG53" i="8"/>
  <c r="BG571" i="5" s="1"/>
  <c r="L429" i="1"/>
  <c r="W119" i="8"/>
  <c r="BH404" i="1"/>
  <c r="BS97" i="8"/>
  <c r="BS862" i="5" s="1"/>
  <c r="AI102" i="8"/>
  <c r="X409" i="1"/>
  <c r="BI435" i="1"/>
  <c r="BT127" i="8"/>
  <c r="AE220" i="5"/>
  <c r="AE223" i="5" s="1"/>
  <c r="AS303" i="5"/>
  <c r="AS310" i="5" s="1"/>
  <c r="DP126" i="10"/>
  <c r="DP134" i="10" s="1"/>
  <c r="J78" i="15"/>
  <c r="W11" i="15"/>
  <c r="AV402" i="1"/>
  <c r="BG95" i="8"/>
  <c r="BG830" i="5" s="1"/>
  <c r="BG116" i="8"/>
  <c r="AV425" i="1"/>
  <c r="AU102" i="8"/>
  <c r="AJ409" i="1"/>
  <c r="AU109" i="8"/>
  <c r="AU1085" i="5" s="1"/>
  <c r="AU1089" i="5" s="1"/>
  <c r="AJ418" i="1"/>
  <c r="L442" i="1"/>
  <c r="W134" i="8"/>
  <c r="BS111" i="8"/>
  <c r="BS1118" i="5" s="1"/>
  <c r="BS1122" i="5" s="1"/>
  <c r="BH420" i="1"/>
  <c r="AU101" i="8"/>
  <c r="AJ408" i="1"/>
  <c r="AW128" i="8"/>
  <c r="AL436" i="1"/>
  <c r="AX128" i="8" s="1"/>
  <c r="BT95" i="8"/>
  <c r="BT830" i="5" s="1"/>
  <c r="BI402" i="1"/>
  <c r="BS100" i="8"/>
  <c r="BS897" i="5" s="1"/>
  <c r="BS901" i="5" s="1"/>
  <c r="BH407" i="1"/>
  <c r="AK441" i="1"/>
  <c r="AV133" i="8"/>
  <c r="AK1235" i="5"/>
  <c r="Y442" i="1"/>
  <c r="AJ134" i="8"/>
  <c r="AI53" i="8"/>
  <c r="AI571" i="5" s="1"/>
  <c r="AI576" i="5" s="1"/>
  <c r="Y215" i="1"/>
  <c r="F125" i="13"/>
  <c r="D47" i="14"/>
  <c r="AW411" i="1"/>
  <c r="BH104" i="8"/>
  <c r="BH979" i="5" s="1"/>
  <c r="BH983" i="5" s="1"/>
  <c r="BI429" i="1"/>
  <c r="BT119" i="8"/>
  <c r="BI235" i="1"/>
  <c r="BS45" i="8"/>
  <c r="BS553" i="5" s="1"/>
  <c r="BS558" i="5" s="1"/>
  <c r="X425" i="1"/>
  <c r="AI116" i="8"/>
  <c r="AK108" i="8"/>
  <c r="AK1084" i="5" s="1"/>
  <c r="Z417" i="1"/>
  <c r="AL108" i="8" s="1"/>
  <c r="AL1084" i="5" s="1"/>
  <c r="AX212" i="1"/>
  <c r="BH13" i="8"/>
  <c r="BH496" i="5" s="1"/>
  <c r="AJ424" i="1"/>
  <c r="AU115" i="8"/>
  <c r="AJ426" i="1"/>
  <c r="AU117" i="8"/>
  <c r="AU1235" i="5" s="1"/>
  <c r="AU1239" i="5" s="1"/>
  <c r="AW441" i="1"/>
  <c r="BH133" i="8"/>
  <c r="W102" i="8"/>
  <c r="L409" i="1"/>
  <c r="AV417" i="1"/>
  <c r="BG108" i="8"/>
  <c r="BG1084" i="5" s="1"/>
  <c r="AU145" i="8"/>
  <c r="AJ472" i="1"/>
  <c r="BT18" i="5"/>
  <c r="BT42" i="5"/>
  <c r="BT45" i="5" s="1"/>
  <c r="BT66" i="5"/>
  <c r="BT68" i="5" s="1"/>
  <c r="R204" i="5"/>
  <c r="R205" i="5" s="1"/>
  <c r="S206" i="5"/>
  <c r="S207" i="5" s="1"/>
  <c r="Q202" i="5"/>
  <c r="T208" i="5"/>
  <c r="T209" i="5" s="1"/>
  <c r="BI456" i="5"/>
  <c r="BJ459" i="5" s="1"/>
  <c r="BI455" i="5"/>
  <c r="BJ458" i="5" s="1"/>
  <c r="Y106" i="5"/>
  <c r="Y107" i="5" s="1"/>
  <c r="X104" i="5"/>
  <c r="X105" i="5" s="1"/>
  <c r="Z108" i="5"/>
  <c r="Z109" i="5" s="1"/>
  <c r="AA110" i="5"/>
  <c r="AA111" i="5" s="1"/>
  <c r="ET171" i="10"/>
  <c r="AQ61" i="14" s="1"/>
  <c r="ES169" i="10"/>
  <c r="AP149" i="15" s="1"/>
  <c r="ES167" i="10"/>
  <c r="AP116" i="15" s="1"/>
  <c r="ES166" i="10"/>
  <c r="AP51" i="15" s="1"/>
  <c r="ES168" i="10"/>
  <c r="AP82" i="15" s="1"/>
  <c r="S7" i="15"/>
  <c r="D11" i="15"/>
  <c r="C11" i="16" s="1"/>
  <c r="AL145" i="5"/>
  <c r="AL148" i="5" s="1"/>
  <c r="AA133" i="5"/>
  <c r="AA134" i="5" s="1"/>
  <c r="U27" i="5"/>
  <c r="U28" i="5" s="1"/>
  <c r="Q127" i="5"/>
  <c r="Q128" i="5" s="1"/>
  <c r="AA29" i="5"/>
  <c r="AA30" i="5" s="1"/>
  <c r="S11" i="15"/>
  <c r="X156" i="5"/>
  <c r="X157" i="5" s="1"/>
  <c r="AC51" i="5"/>
  <c r="AC52" i="5" s="1"/>
  <c r="X550" i="5"/>
  <c r="AH551" i="5"/>
  <c r="W115" i="8"/>
  <c r="L424" i="1"/>
  <c r="AH531" i="5"/>
  <c r="AM214" i="1"/>
  <c r="AX42" i="8" s="1"/>
  <c r="AX550" i="5" s="1"/>
  <c r="AW42" i="8"/>
  <c r="AW550" i="5" s="1"/>
  <c r="BI227" i="1"/>
  <c r="BS33" i="8"/>
  <c r="BS531" i="5" s="1"/>
  <c r="AK407" i="1"/>
  <c r="AV100" i="8"/>
  <c r="AV897" i="5" s="1"/>
  <c r="AV901" i="5" s="1"/>
  <c r="AI144" i="8"/>
  <c r="X471" i="1"/>
  <c r="BU98" i="8"/>
  <c r="BU863" i="5" s="1"/>
  <c r="BU867" i="5" s="1"/>
  <c r="BJ405" i="1"/>
  <c r="BV98" i="8" s="1"/>
  <c r="V1084" i="5"/>
  <c r="BI44" i="8"/>
  <c r="AY228" i="1"/>
  <c r="BJ44" i="8" s="1"/>
  <c r="BJ552" i="5" s="1"/>
  <c r="V572" i="5"/>
  <c r="V577" i="5" s="1"/>
  <c r="V580" i="5" s="1"/>
  <c r="AL226" i="1"/>
  <c r="AV14" i="8"/>
  <c r="AV497" i="5" s="1"/>
  <c r="AV501" i="5" s="1"/>
  <c r="BI219" i="1"/>
  <c r="BS23" i="8"/>
  <c r="BS515" i="5" s="1"/>
  <c r="BT141" i="8"/>
  <c r="BT1352" i="5" s="1"/>
  <c r="BI470" i="1"/>
  <c r="BI228" i="1"/>
  <c r="BS44" i="8"/>
  <c r="BS552" i="5" s="1"/>
  <c r="AW235" i="1"/>
  <c r="BG45" i="8"/>
  <c r="BG553" i="5" s="1"/>
  <c r="BG558" i="5" s="1"/>
  <c r="Y212" i="1"/>
  <c r="AI13" i="8"/>
  <c r="AI496" i="5" s="1"/>
  <c r="AI500" i="5" s="1"/>
  <c r="AK220" i="1"/>
  <c r="AU32" i="8"/>
  <c r="AU530" i="5" s="1"/>
  <c r="Y34" i="8"/>
  <c r="O234" i="1"/>
  <c r="Z34" i="8" s="1"/>
  <c r="Z532" i="5" s="1"/>
  <c r="Z537" i="5" s="1"/>
  <c r="Y229" i="1"/>
  <c r="AI55" i="8"/>
  <c r="AI573" i="5" s="1"/>
  <c r="AI578" i="5" s="1"/>
  <c r="BS55" i="8"/>
  <c r="BS573" i="5" s="1"/>
  <c r="BI229" i="1"/>
  <c r="BH132" i="8"/>
  <c r="AW440" i="1"/>
  <c r="N220" i="1"/>
  <c r="X32" i="8"/>
  <c r="X530" i="5" s="1"/>
  <c r="X535" i="5" s="1"/>
  <c r="AW435" i="1"/>
  <c r="BH127" i="8"/>
  <c r="L440" i="1"/>
  <c r="W132" i="8"/>
  <c r="AJ141" i="8"/>
  <c r="AJ1352" i="5" s="1"/>
  <c r="Y470" i="1"/>
  <c r="AW303" i="5"/>
  <c r="AW310" i="5" s="1"/>
  <c r="AJ813" i="5"/>
  <c r="AH503" i="5"/>
  <c r="AL737" i="5"/>
  <c r="AM737" i="5" s="1"/>
  <c r="AN737" i="5" s="1"/>
  <c r="AO737" i="5" s="1"/>
  <c r="AP737" i="5" s="1"/>
  <c r="AQ737" i="5" s="1"/>
  <c r="AR737" i="5" s="1"/>
  <c r="AS737" i="5" s="1"/>
  <c r="AT737" i="5" s="1"/>
  <c r="AU737" i="5" s="1"/>
  <c r="AV737" i="5" s="1"/>
  <c r="AW737" i="5" s="1"/>
  <c r="AX737" i="5" s="1"/>
  <c r="AY737" i="5" s="1"/>
  <c r="AZ737" i="5" s="1"/>
  <c r="BA737" i="5" s="1"/>
  <c r="BB737" i="5" s="1"/>
  <c r="BC737" i="5" s="1"/>
  <c r="BD737" i="5" s="1"/>
  <c r="BE737" i="5" s="1"/>
  <c r="BF737" i="5" s="1"/>
  <c r="BG737" i="5" s="1"/>
  <c r="O214" i="1"/>
  <c r="Z42" i="8" s="1"/>
  <c r="Z550" i="5" s="1"/>
  <c r="Z555" i="5" s="1"/>
  <c r="Y42" i="8"/>
  <c r="Y550" i="5" s="1"/>
  <c r="Y555" i="5" s="1"/>
  <c r="Y221" i="1"/>
  <c r="AI43" i="8"/>
  <c r="AI551" i="5" s="1"/>
  <c r="X144" i="8"/>
  <c r="M471" i="1"/>
  <c r="AT1117" i="5"/>
  <c r="Y1122" i="5"/>
  <c r="N236" i="1"/>
  <c r="X56" i="8"/>
  <c r="X574" i="5" s="1"/>
  <c r="AM234" i="1"/>
  <c r="AX34" i="8" s="1"/>
  <c r="AX532" i="5" s="1"/>
  <c r="AX537" i="5" s="1"/>
  <c r="AW34" i="8"/>
  <c r="AW532" i="5" s="1"/>
  <c r="AW537" i="5" s="1"/>
  <c r="Z436" i="1"/>
  <c r="AL128" i="8" s="1"/>
  <c r="AK128" i="8"/>
  <c r="N215" i="1"/>
  <c r="X53" i="8"/>
  <c r="X571" i="5" s="1"/>
  <c r="X576" i="5" s="1"/>
  <c r="Y979" i="5"/>
  <c r="Y226" i="1"/>
  <c r="AI14" i="8"/>
  <c r="AI497" i="5" s="1"/>
  <c r="AI501" i="5" s="1"/>
  <c r="BI32" i="8"/>
  <c r="BI530" i="5" s="1"/>
  <c r="AY220" i="1"/>
  <c r="BJ32" i="8" s="1"/>
  <c r="BJ530" i="5" s="1"/>
  <c r="BS144" i="8"/>
  <c r="BH471" i="1"/>
  <c r="M222" i="1"/>
  <c r="W54" i="8"/>
  <c r="W572" i="5" s="1"/>
  <c r="W577" i="5" s="1"/>
  <c r="X1085" i="5"/>
  <c r="AL435" i="1"/>
  <c r="AX127" i="8" s="1"/>
  <c r="AW127" i="8"/>
  <c r="AK212" i="1"/>
  <c r="AU13" i="8"/>
  <c r="AU496" i="5" s="1"/>
  <c r="AU500" i="5" s="1"/>
  <c r="AU503" i="5" s="1"/>
  <c r="AW96" i="8"/>
  <c r="AW831" i="5" s="1"/>
  <c r="AW834" i="5" s="1"/>
  <c r="AL403" i="1"/>
  <c r="AX96" i="8" s="1"/>
  <c r="AX831" i="5" s="1"/>
  <c r="AX834" i="5" s="1"/>
  <c r="AI132" i="8"/>
  <c r="X440" i="1"/>
  <c r="AH834" i="5"/>
  <c r="BI423" i="1"/>
  <c r="BT114" i="8"/>
  <c r="BT133" i="8"/>
  <c r="BI441" i="1"/>
  <c r="AX403" i="1"/>
  <c r="BJ96" i="8" s="1"/>
  <c r="BJ831" i="5" s="1"/>
  <c r="BJ834" i="5" s="1"/>
  <c r="BI96" i="8"/>
  <c r="BI831" i="5" s="1"/>
  <c r="BI834" i="5" s="1"/>
  <c r="AU116" i="8"/>
  <c r="AJ425" i="1"/>
  <c r="AJ119" i="8"/>
  <c r="Y429" i="1"/>
  <c r="AI99" i="5"/>
  <c r="AI102" i="5" s="1"/>
  <c r="AW1152" i="5"/>
  <c r="V515" i="5"/>
  <c r="V517" i="5" s="1"/>
  <c r="O235" i="1"/>
  <c r="Z45" i="8" s="1"/>
  <c r="Z553" i="5" s="1"/>
  <c r="Z558" i="5" s="1"/>
  <c r="Y45" i="8"/>
  <c r="Y553" i="5" s="1"/>
  <c r="Y558" i="5" s="1"/>
  <c r="AI862" i="5"/>
  <c r="AW213" i="1"/>
  <c r="BG31" i="8"/>
  <c r="BG529" i="5" s="1"/>
  <c r="AL406" i="1"/>
  <c r="AX99" i="8" s="1"/>
  <c r="AX896" i="5" s="1"/>
  <c r="AW99" i="8"/>
  <c r="AW896" i="5" s="1"/>
  <c r="Y411" i="1"/>
  <c r="AJ104" i="8"/>
  <c r="AJ979" i="5" s="1"/>
  <c r="AJ983" i="5" s="1"/>
  <c r="BO289" i="5"/>
  <c r="BO288" i="5"/>
  <c r="AL215" i="1"/>
  <c r="AV53" i="8"/>
  <c r="AV571" i="5" s="1"/>
  <c r="AV576" i="5" s="1"/>
  <c r="AU110" i="8"/>
  <c r="AU1117" i="5" s="1"/>
  <c r="AJ419" i="1"/>
  <c r="BU104" i="8"/>
  <c r="BU979" i="5" s="1"/>
  <c r="BU983" i="5" s="1"/>
  <c r="BJ411" i="1"/>
  <c r="BV104" i="8" s="1"/>
  <c r="BV979" i="5" s="1"/>
  <c r="BV983" i="5" s="1"/>
  <c r="BU42" i="8"/>
  <c r="BU550" i="5" s="1"/>
  <c r="BK214" i="1"/>
  <c r="BV42" i="8" s="1"/>
  <c r="BV550" i="5" s="1"/>
  <c r="AU45" i="8"/>
  <c r="AU553" i="5" s="1"/>
  <c r="AU558" i="5" s="1"/>
  <c r="AK235" i="1"/>
  <c r="W116" i="8"/>
  <c r="L425" i="1"/>
  <c r="BJ406" i="1"/>
  <c r="BV99" i="8" s="1"/>
  <c r="BV896" i="5" s="1"/>
  <c r="BU99" i="8"/>
  <c r="BU896" i="5" s="1"/>
  <c r="BK215" i="1"/>
  <c r="BV53" i="8" s="1"/>
  <c r="BV571" i="5" s="1"/>
  <c r="BU53" i="8"/>
  <c r="BU571" i="5" s="1"/>
  <c r="Y403" i="1"/>
  <c r="AJ96" i="8"/>
  <c r="AJ831" i="5" s="1"/>
  <c r="AJ834" i="5" s="1"/>
  <c r="W501" i="5"/>
  <c r="Y109" i="8"/>
  <c r="Y1085" i="5" s="1"/>
  <c r="Y1089" i="5" s="1"/>
  <c r="N418" i="1"/>
  <c r="Z109" i="8" s="1"/>
  <c r="Z1085" i="5" s="1"/>
  <c r="Z1089" i="5" s="1"/>
  <c r="BG56" i="8"/>
  <c r="BG574" i="5" s="1"/>
  <c r="BG579" i="5" s="1"/>
  <c r="AW236" i="1"/>
  <c r="Y407" i="1"/>
  <c r="AJ100" i="8"/>
  <c r="BJ226" i="1"/>
  <c r="BT14" i="8"/>
  <c r="BT497" i="5" s="1"/>
  <c r="AK498" i="5"/>
  <c r="W496" i="5"/>
  <c r="W500" i="5" s="1"/>
  <c r="BS56" i="8"/>
  <c r="BS574" i="5" s="1"/>
  <c r="BS579" i="5" s="1"/>
  <c r="BI236" i="1"/>
  <c r="AK221" i="1"/>
  <c r="AU43" i="8"/>
  <c r="AU551" i="5" s="1"/>
  <c r="AJ99" i="8"/>
  <c r="Y406" i="1"/>
  <c r="M219" i="1"/>
  <c r="W23" i="8"/>
  <c r="W515" i="5" s="1"/>
  <c r="W517" i="5" s="1"/>
  <c r="Y213" i="1"/>
  <c r="AI31" i="8"/>
  <c r="AI529" i="5" s="1"/>
  <c r="AI534" i="5" s="1"/>
  <c r="X553" i="5"/>
  <c r="Z222" i="1"/>
  <c r="AJ54" i="8"/>
  <c r="AJ572" i="5" s="1"/>
  <c r="Y404" i="1"/>
  <c r="AJ97" i="8"/>
  <c r="AJ862" i="5" s="1"/>
  <c r="AK122" i="5"/>
  <c r="AK125" i="5" s="1"/>
  <c r="AL129" i="5" s="1"/>
  <c r="AL130" i="5" s="1"/>
  <c r="Y227" i="1"/>
  <c r="AI33" i="8"/>
  <c r="AI531" i="5" s="1"/>
  <c r="AI536" i="5" s="1"/>
  <c r="Y418" i="1"/>
  <c r="AJ109" i="8"/>
  <c r="AJ1085" i="5" s="1"/>
  <c r="AJ1089" i="5" s="1"/>
  <c r="BJ408" i="1"/>
  <c r="BV101" i="8" s="1"/>
  <c r="BU101" i="8"/>
  <c r="AA214" i="1"/>
  <c r="AL42" i="8" s="1"/>
  <c r="AL550" i="5" s="1"/>
  <c r="AL555" i="5" s="1"/>
  <c r="AK42" i="8"/>
  <c r="AK550" i="5" s="1"/>
  <c r="AK555" i="5" s="1"/>
  <c r="AV104" i="8"/>
  <c r="AV979" i="5" s="1"/>
  <c r="AV983" i="5" s="1"/>
  <c r="AK411" i="1"/>
  <c r="L417" i="1"/>
  <c r="W108" i="8"/>
  <c r="W1084" i="5" s="1"/>
  <c r="AM233" i="1"/>
  <c r="AX15" i="8" s="1"/>
  <c r="AX498" i="5" s="1"/>
  <c r="AX502" i="5" s="1"/>
  <c r="AW15" i="8"/>
  <c r="AW498" i="5" s="1"/>
  <c r="AW502" i="5" s="1"/>
  <c r="X14" i="8"/>
  <c r="N226" i="1"/>
  <c r="AV98" i="8"/>
  <c r="AV863" i="5" s="1"/>
  <c r="AV867" i="5" s="1"/>
  <c r="AK405" i="1"/>
  <c r="W103" i="8"/>
  <c r="L410" i="1"/>
  <c r="AY226" i="1"/>
  <c r="BJ14" i="8" s="1"/>
  <c r="BJ497" i="5" s="1"/>
  <c r="BI14" i="8"/>
  <c r="BI497" i="5" s="1"/>
  <c r="AI145" i="5"/>
  <c r="AI148" i="5" s="1"/>
  <c r="BG145" i="8"/>
  <c r="AV472" i="1"/>
  <c r="BS103" i="8"/>
  <c r="BH410" i="1"/>
  <c r="W145" i="8"/>
  <c r="L472" i="1"/>
  <c r="AU141" i="8"/>
  <c r="AU1352" i="5" s="1"/>
  <c r="AJ470" i="1"/>
  <c r="Y31" i="8"/>
  <c r="Y529" i="5" s="1"/>
  <c r="Y534" i="5" s="1"/>
  <c r="O213" i="1"/>
  <c r="Z31" i="8" s="1"/>
  <c r="Z529" i="5" s="1"/>
  <c r="Z534" i="5" s="1"/>
  <c r="N212" i="1"/>
  <c r="X13" i="8"/>
  <c r="X496" i="5" s="1"/>
  <c r="X500" i="5" s="1"/>
  <c r="AX406" i="1"/>
  <c r="BJ99" i="8" s="1"/>
  <c r="BJ896" i="5" s="1"/>
  <c r="BI99" i="8"/>
  <c r="BI896" i="5" s="1"/>
  <c r="AK133" i="8"/>
  <c r="Z441" i="1"/>
  <c r="AL133" i="8" s="1"/>
  <c r="BT116" i="8"/>
  <c r="BI425" i="1"/>
  <c r="BG115" i="8"/>
  <c r="AV424" i="1"/>
  <c r="BI442" i="1"/>
  <c r="BT134" i="8"/>
  <c r="BS145" i="8"/>
  <c r="BH472" i="1"/>
  <c r="BI34" i="8"/>
  <c r="BI532" i="5" s="1"/>
  <c r="BI537" i="5" s="1"/>
  <c r="AY234" i="1"/>
  <c r="BJ34" i="8" s="1"/>
  <c r="BJ532" i="5" s="1"/>
  <c r="BJ537" i="5" s="1"/>
  <c r="AY222" i="1"/>
  <c r="BJ54" i="8" s="1"/>
  <c r="BJ572" i="5" s="1"/>
  <c r="BI54" i="8"/>
  <c r="BI572" i="5" s="1"/>
  <c r="X537" i="5"/>
  <c r="Y141" i="8"/>
  <c r="Y1352" i="5" s="1"/>
  <c r="N470" i="1"/>
  <c r="Z141" i="8" s="1"/>
  <c r="Z1352" i="5" s="1"/>
  <c r="BI141" i="8"/>
  <c r="BI1352" i="5" s="1"/>
  <c r="AX470" i="1"/>
  <c r="BJ141" i="8" s="1"/>
  <c r="BJ1352" i="5" s="1"/>
  <c r="AX408" i="1"/>
  <c r="BJ101" i="8" s="1"/>
  <c r="BI101" i="8"/>
  <c r="Z435" i="1"/>
  <c r="AL127" i="8" s="1"/>
  <c r="AK127" i="8"/>
  <c r="Y408" i="1"/>
  <c r="AJ101" i="8"/>
  <c r="F61" i="9"/>
  <c r="AW219" i="1"/>
  <c r="BG23" i="8"/>
  <c r="BG515" i="5" s="1"/>
  <c r="Y405" i="1"/>
  <c r="AJ98" i="8"/>
  <c r="AJ863" i="5" s="1"/>
  <c r="AJ867" i="5" s="1"/>
  <c r="BG455" i="5"/>
  <c r="BH458" i="5" s="1"/>
  <c r="BG456" i="5"/>
  <c r="BH459" i="5" s="1"/>
  <c r="EV168" i="10"/>
  <c r="AS82" i="15" s="1"/>
  <c r="EW171" i="10"/>
  <c r="AT61" i="14" s="1"/>
  <c r="EV167" i="10"/>
  <c r="AS116" i="15" s="1"/>
  <c r="EV166" i="10"/>
  <c r="AS51" i="15" s="1"/>
  <c r="EV169" i="10"/>
  <c r="AS149" i="15" s="1"/>
  <c r="BV122" i="5"/>
  <c r="BV125" i="5" s="1"/>
  <c r="BV127" i="5" s="1"/>
  <c r="I78" i="15"/>
  <c r="AZ56" i="7"/>
  <c r="FV185" i="7"/>
  <c r="V822" i="5"/>
  <c r="FW170" i="7"/>
  <c r="FW171" i="7" s="1"/>
  <c r="FW172" i="7" s="1"/>
  <c r="FX179" i="7" s="1"/>
  <c r="FW185" i="7" s="1"/>
  <c r="FW230" i="7"/>
  <c r="FW231" i="7" s="1"/>
  <c r="FW232" i="7" s="1"/>
  <c r="FX41" i="7"/>
  <c r="FW42" i="7"/>
  <c r="FW43" i="7" s="1"/>
  <c r="P46" i="5"/>
  <c r="P49" i="5" s="1"/>
  <c r="R55" i="5" s="1"/>
  <c r="R56" i="5" s="1"/>
  <c r="AF122" i="5"/>
  <c r="AF125" i="5" s="1"/>
  <c r="AG129" i="5" s="1"/>
  <c r="BM288" i="5"/>
  <c r="BN294" i="5" s="1"/>
  <c r="BD56" i="7"/>
  <c r="BB56" i="7"/>
  <c r="FW245" i="7"/>
  <c r="FX245" i="7" s="1"/>
  <c r="FV245" i="7"/>
  <c r="K159" i="8"/>
  <c r="L153" i="8"/>
  <c r="T1173" i="5"/>
  <c r="AE145" i="5"/>
  <c r="AE148" i="5" s="1"/>
  <c r="AF152" i="5" s="1"/>
  <c r="AF153" i="5" s="1"/>
  <c r="BH48" i="8"/>
  <c r="BI40" i="8"/>
  <c r="ET168" i="10"/>
  <c r="AQ82" i="15" s="1"/>
  <c r="ET169" i="10"/>
  <c r="AQ149" i="15" s="1"/>
  <c r="ET167" i="10"/>
  <c r="AQ116" i="15" s="1"/>
  <c r="EU171" i="10"/>
  <c r="AR61" i="14" s="1"/>
  <c r="ET166" i="10"/>
  <c r="AQ51" i="15" s="1"/>
  <c r="BB455" i="5"/>
  <c r="BC458" i="5" s="1"/>
  <c r="BB456" i="5"/>
  <c r="BC459" i="5" s="1"/>
  <c r="EQ166" i="10"/>
  <c r="AN51" i="15" s="1"/>
  <c r="EQ168" i="10"/>
  <c r="AN82" i="15" s="1"/>
  <c r="ER171" i="10"/>
  <c r="AO61" i="14" s="1"/>
  <c r="EQ169" i="10"/>
  <c r="AN149" i="15" s="1"/>
  <c r="EQ167" i="10"/>
  <c r="AN116" i="15" s="1"/>
  <c r="BD456" i="5"/>
  <c r="BE459" i="5" s="1"/>
  <c r="BD455" i="5"/>
  <c r="BE458" i="5" s="1"/>
  <c r="EW167" i="10"/>
  <c r="AT116" i="15" s="1"/>
  <c r="EW169" i="10"/>
  <c r="AT149" i="15" s="1"/>
  <c r="EW168" i="10"/>
  <c r="AT82" i="15" s="1"/>
  <c r="EX171" i="10"/>
  <c r="AU61" i="14" s="1"/>
  <c r="EW166" i="10"/>
  <c r="AT51" i="15" s="1"/>
  <c r="BH455" i="5"/>
  <c r="BI458" i="5" s="1"/>
  <c r="BH456" i="5"/>
  <c r="BI459" i="5" s="1"/>
  <c r="BA456" i="5"/>
  <c r="BB459" i="5" s="1"/>
  <c r="BA455" i="5"/>
  <c r="BB458" i="5" s="1"/>
  <c r="EZ171" i="10"/>
  <c r="AW61" i="14" s="1"/>
  <c r="EY167" i="10"/>
  <c r="AV116" i="15" s="1"/>
  <c r="EY169" i="10"/>
  <c r="AV149" i="15" s="1"/>
  <c r="EY168" i="10"/>
  <c r="AV82" i="15" s="1"/>
  <c r="EY166" i="10"/>
  <c r="AV51" i="15" s="1"/>
  <c r="BC455" i="5"/>
  <c r="BD458" i="5" s="1"/>
  <c r="BC456" i="5"/>
  <c r="BD459" i="5" s="1"/>
  <c r="ER167" i="10"/>
  <c r="AO116" i="15" s="1"/>
  <c r="ER169" i="10"/>
  <c r="AO149" i="15" s="1"/>
  <c r="ER166" i="10"/>
  <c r="AO51" i="15" s="1"/>
  <c r="ES171" i="10"/>
  <c r="AP61" i="14" s="1"/>
  <c r="ER168" i="10"/>
  <c r="AO82" i="15" s="1"/>
  <c r="M150" i="8"/>
  <c r="L156" i="8"/>
  <c r="AN455" i="5"/>
  <c r="AO458" i="5" s="1"/>
  <c r="AN456" i="5"/>
  <c r="AO459" i="5" s="1"/>
  <c r="BT297" i="4"/>
  <c r="M212" i="4"/>
  <c r="M234" i="4" s="1"/>
  <c r="BU242" i="5" s="1"/>
  <c r="BU457" i="5" s="1"/>
  <c r="FL157" i="10"/>
  <c r="FL165" i="10" s="1"/>
  <c r="G212" i="4"/>
  <c r="G234" i="4" s="1"/>
  <c r="BO242" i="5" s="1"/>
  <c r="BO457" i="5" s="1"/>
  <c r="BN297" i="4"/>
  <c r="FF157" i="10"/>
  <c r="K212" i="4"/>
  <c r="K234" i="4" s="1"/>
  <c r="BS242" i="5" s="1"/>
  <c r="BS457" i="5" s="1"/>
  <c r="FJ157" i="10"/>
  <c r="BR297" i="4"/>
  <c r="C20" i="15"/>
  <c r="C11" i="18"/>
  <c r="AD245" i="5"/>
  <c r="AD246" i="5"/>
  <c r="AE1574" i="5" s="1"/>
  <c r="S59" i="14" s="1"/>
  <c r="FF165" i="10"/>
  <c r="FG171" i="10" s="1"/>
  <c r="BD61" i="14" s="1"/>
  <c r="R957" i="5"/>
  <c r="FJ165" i="10"/>
  <c r="T822" i="5"/>
  <c r="BF242" i="5"/>
  <c r="BF1551" i="5" s="1"/>
  <c r="I14" i="9"/>
  <c r="DN146" i="7"/>
  <c r="DM150" i="7"/>
  <c r="J201" i="13" s="1"/>
  <c r="I125" i="17" s="1"/>
  <c r="E212" i="4"/>
  <c r="E234" i="4" s="1"/>
  <c r="BM242" i="5" s="1"/>
  <c r="BM457" i="5" s="1"/>
  <c r="FD157" i="10"/>
  <c r="FD165" i="10" s="1"/>
  <c r="BL297" i="4"/>
  <c r="J212" i="4"/>
  <c r="J234" i="4" s="1"/>
  <c r="BR242" i="5" s="1"/>
  <c r="BR457" i="5" s="1"/>
  <c r="FI157" i="10"/>
  <c r="FI165" i="10" s="1"/>
  <c r="BQ297" i="4"/>
  <c r="FH157" i="10"/>
  <c r="FH165" i="10" s="1"/>
  <c r="BP297" i="4"/>
  <c r="BP319" i="4" s="1"/>
  <c r="I212" i="4"/>
  <c r="I234" i="4" s="1"/>
  <c r="BQ242" i="5" s="1"/>
  <c r="BQ457" i="5" s="1"/>
  <c r="J171" i="13"/>
  <c r="I126" i="17" s="1"/>
  <c r="I169" i="13"/>
  <c r="W187" i="13"/>
  <c r="V185" i="13"/>
  <c r="AZ457" i="5"/>
  <c r="AX40" i="8"/>
  <c r="AX48" i="8" s="1"/>
  <c r="AW48" i="8"/>
  <c r="AW712" i="5" s="1"/>
  <c r="AM242" i="5"/>
  <c r="AM243" i="5" s="1"/>
  <c r="O232" i="4"/>
  <c r="H14" i="9" s="1"/>
  <c r="AB145" i="5"/>
  <c r="AB148" i="5" s="1"/>
  <c r="AB263" i="5"/>
  <c r="AC251" i="5"/>
  <c r="AE255" i="5"/>
  <c r="AD253" i="5"/>
  <c r="AF257" i="5"/>
  <c r="AF275" i="5" s="1"/>
  <c r="AB249" i="5"/>
  <c r="H124" i="17"/>
  <c r="FC157" i="10"/>
  <c r="FC165" i="10" s="1"/>
  <c r="BK297" i="4"/>
  <c r="D212" i="4"/>
  <c r="D234" i="4" s="1"/>
  <c r="BL242" i="5" s="1"/>
  <c r="BL1551" i="5" s="1"/>
  <c r="BS297" i="4"/>
  <c r="L212" i="4"/>
  <c r="L234" i="4" s="1"/>
  <c r="FK157" i="10"/>
  <c r="FK165" i="10" s="1"/>
  <c r="C212" i="4"/>
  <c r="FB157" i="10"/>
  <c r="FB165" i="10" s="1"/>
  <c r="BJ297" i="4"/>
  <c r="BJ319" i="4" s="1"/>
  <c r="C233" i="4"/>
  <c r="O211" i="4"/>
  <c r="AA244" i="5"/>
  <c r="AA262" i="5"/>
  <c r="O23" i="15" s="1"/>
  <c r="O22" i="15" s="1"/>
  <c r="G127" i="13"/>
  <c r="F212" i="4"/>
  <c r="F234" i="4" s="1"/>
  <c r="BN242" i="5" s="1"/>
  <c r="BN457" i="5" s="1"/>
  <c r="BM297" i="4"/>
  <c r="FE157" i="10"/>
  <c r="FE165" i="10" s="1"/>
  <c r="FG157" i="10"/>
  <c r="FG165" i="10" s="1"/>
  <c r="BO297" i="4"/>
  <c r="H212" i="4"/>
  <c r="H234" i="4" s="1"/>
  <c r="BP242" i="5" s="1"/>
  <c r="BP457" i="5" s="1"/>
  <c r="FM157" i="10"/>
  <c r="FM165" i="10" s="1"/>
  <c r="N212" i="4"/>
  <c r="N234" i="4" s="1"/>
  <c r="BV242" i="5" s="1"/>
  <c r="BV457" i="5" s="1"/>
  <c r="BU297" i="4"/>
  <c r="BU319" i="4" s="1"/>
  <c r="D20" i="15"/>
  <c r="E11" i="18"/>
  <c r="D11" i="18"/>
  <c r="R253" i="5"/>
  <c r="T257" i="5"/>
  <c r="T275" i="5" s="1"/>
  <c r="S255" i="5"/>
  <c r="P249" i="5"/>
  <c r="P263" i="5"/>
  <c r="Q251" i="5"/>
  <c r="O245" i="5"/>
  <c r="O246" i="5"/>
  <c r="AI257" i="5"/>
  <c r="AI275" i="5" s="1"/>
  <c r="AH255" i="5"/>
  <c r="AE249" i="5"/>
  <c r="AG253" i="5"/>
  <c r="AF251" i="5"/>
  <c r="AE263" i="5"/>
  <c r="AI22" i="5"/>
  <c r="AI25" i="5" s="1"/>
  <c r="BQ50" i="7"/>
  <c r="BF56" i="7" s="1"/>
  <c r="H765" i="5"/>
  <c r="H767" i="5"/>
  <c r="H766" i="5"/>
  <c r="H764" i="5"/>
  <c r="G761" i="5"/>
  <c r="D15" i="15"/>
  <c r="BV99" i="5"/>
  <c r="BV102" i="5" s="1"/>
  <c r="BV104" i="5" s="1"/>
  <c r="AP26" i="15"/>
  <c r="AP13" i="18" s="1"/>
  <c r="AK46" i="5"/>
  <c r="AK49" i="5" s="1"/>
  <c r="AK51" i="5" s="1"/>
  <c r="AG70" i="5"/>
  <c r="AK99" i="5"/>
  <c r="AK102" i="5" s="1"/>
  <c r="AN110" i="5" s="1"/>
  <c r="AN111" i="5" s="1"/>
  <c r="F123" i="17"/>
  <c r="F121" i="17" s="1"/>
  <c r="BI51" i="8"/>
  <c r="BH59" i="8"/>
  <c r="BH737" i="5" s="1"/>
  <c r="K57" i="7"/>
  <c r="L54" i="7"/>
  <c r="I768" i="5"/>
  <c r="J772" i="5" s="1"/>
  <c r="J773" i="5" s="1"/>
  <c r="BN289" i="5"/>
  <c r="BN288" i="5"/>
  <c r="AU303" i="5"/>
  <c r="AU310" i="5" s="1"/>
  <c r="U15" i="15"/>
  <c r="P220" i="5"/>
  <c r="P223" i="5" s="1"/>
  <c r="Q227" i="5" s="1"/>
  <c r="Q228" i="5" s="1"/>
  <c r="AF99" i="5"/>
  <c r="AF102" i="5" s="1"/>
  <c r="AG106" i="5" s="1"/>
  <c r="Y150" i="5"/>
  <c r="Y151" i="5" s="1"/>
  <c r="AA154" i="5"/>
  <c r="AA155" i="5" s="1"/>
  <c r="AB156" i="5"/>
  <c r="AB157" i="5" s="1"/>
  <c r="Z152" i="5"/>
  <c r="Z153" i="5" s="1"/>
  <c r="BM141" i="5"/>
  <c r="BM95" i="5"/>
  <c r="BM118" i="5"/>
  <c r="Z106" i="5"/>
  <c r="Z107" i="5" s="1"/>
  <c r="AB110" i="5"/>
  <c r="AB111" i="5" s="1"/>
  <c r="AA108" i="5"/>
  <c r="AA109" i="5" s="1"/>
  <c r="Y104" i="5"/>
  <c r="Y105" i="5" s="1"/>
  <c r="J61" i="7"/>
  <c r="K61" i="7" s="1"/>
  <c r="L61" i="7" s="1"/>
  <c r="M61" i="7" s="1"/>
  <c r="N61" i="7" s="1"/>
  <c r="F119" i="13"/>
  <c r="P174" i="5"/>
  <c r="P177" i="5" s="1"/>
  <c r="R183" i="5" s="1"/>
  <c r="R184" i="5" s="1"/>
  <c r="AK220" i="5"/>
  <c r="AI174" i="5"/>
  <c r="AB174" i="5"/>
  <c r="AH197" i="5"/>
  <c r="AH200" i="5" s="1"/>
  <c r="O1380" i="5"/>
  <c r="H78" i="15"/>
  <c r="AF22" i="5"/>
  <c r="AF25" i="5" s="1"/>
  <c r="AL22" i="5"/>
  <c r="AL25" i="5" s="1"/>
  <c r="AO33" i="5" s="1"/>
  <c r="AO34" i="5" s="1"/>
  <c r="AJ145" i="5"/>
  <c r="AJ148" i="5" s="1"/>
  <c r="AJ150" i="5" s="1"/>
  <c r="AL99" i="5"/>
  <c r="AL102" i="5" s="1"/>
  <c r="AN108" i="5" s="1"/>
  <c r="AN109" i="5" s="1"/>
  <c r="AI70" i="5"/>
  <c r="AI73" i="5" s="1"/>
  <c r="AJ77" i="5" s="1"/>
  <c r="AJ78" i="5" s="1"/>
  <c r="AY56" i="7"/>
  <c r="BA56" i="7"/>
  <c r="BK25" i="7"/>
  <c r="BL22" i="7"/>
  <c r="M218" i="13"/>
  <c r="L216" i="13"/>
  <c r="J157" i="8"/>
  <c r="K151" i="8"/>
  <c r="EN146" i="10"/>
  <c r="BV145" i="5"/>
  <c r="AS320" i="5"/>
  <c r="AG14" i="14" s="1"/>
  <c r="AG220" i="5"/>
  <c r="AX303" i="5"/>
  <c r="AX310" i="5" s="1"/>
  <c r="AK223" i="5"/>
  <c r="AI177" i="5"/>
  <c r="AI179" i="5" s="1"/>
  <c r="DN126" i="10"/>
  <c r="DN134" i="10" s="1"/>
  <c r="AG73" i="5"/>
  <c r="AJ81" i="5" s="1"/>
  <c r="AJ82" i="5" s="1"/>
  <c r="Z7" i="15"/>
  <c r="U127" i="5"/>
  <c r="U128" i="5" s="1"/>
  <c r="W131" i="5"/>
  <c r="W132" i="5" s="1"/>
  <c r="V129" i="5"/>
  <c r="V130" i="5" s="1"/>
  <c r="X133" i="5"/>
  <c r="X134" i="5" s="1"/>
  <c r="W108" i="5"/>
  <c r="W109" i="5" s="1"/>
  <c r="X110" i="5"/>
  <c r="X111" i="5" s="1"/>
  <c r="U104" i="5"/>
  <c r="U105" i="5" s="1"/>
  <c r="V106" i="5"/>
  <c r="V107" i="5" s="1"/>
  <c r="BH95" i="5"/>
  <c r="BH141" i="5"/>
  <c r="BH118" i="5"/>
  <c r="I189" i="13"/>
  <c r="J191" i="13"/>
  <c r="I119" i="14"/>
  <c r="I115" i="14" s="1"/>
  <c r="BJ18" i="5"/>
  <c r="BJ42" i="5"/>
  <c r="BJ66" i="5"/>
  <c r="M159" i="13"/>
  <c r="L157" i="13"/>
  <c r="D121" i="17"/>
  <c r="AG174" i="5"/>
  <c r="AG177" i="5" s="1"/>
  <c r="AL197" i="5"/>
  <c r="AL200" i="5" s="1"/>
  <c r="AC174" i="5"/>
  <c r="Q1573" i="5"/>
  <c r="E71" i="14" s="1"/>
  <c r="F124" i="13"/>
  <c r="P1380" i="5"/>
  <c r="K78" i="15"/>
  <c r="AG46" i="5"/>
  <c r="AG49" i="5" s="1"/>
  <c r="AG51" i="5" s="1"/>
  <c r="AK145" i="5"/>
  <c r="AK148" i="5" s="1"/>
  <c r="AF145" i="5"/>
  <c r="AF148" i="5" s="1"/>
  <c r="AH154" i="5" s="1"/>
  <c r="AH155" i="5" s="1"/>
  <c r="AJ22" i="5"/>
  <c r="AJ25" i="5" s="1"/>
  <c r="AJ27" i="5" s="1"/>
  <c r="AJ28" i="5" s="1"/>
  <c r="AH99" i="5"/>
  <c r="AH102" i="5" s="1"/>
  <c r="AK110" i="5" s="1"/>
  <c r="AK111" i="5" s="1"/>
  <c r="AU20" i="5"/>
  <c r="AI8" i="15"/>
  <c r="AU19" i="5"/>
  <c r="AU23" i="5"/>
  <c r="AU21" i="5"/>
  <c r="K114" i="17"/>
  <c r="EF112" i="7"/>
  <c r="Y117" i="14"/>
  <c r="DR118" i="7"/>
  <c r="O174" i="13" s="1"/>
  <c r="E121" i="17"/>
  <c r="AL70" i="5"/>
  <c r="AL73" i="5" s="1"/>
  <c r="AO81" i="5" s="1"/>
  <c r="AO82" i="5" s="1"/>
  <c r="AL813" i="5"/>
  <c r="Y7" i="15"/>
  <c r="AU69" i="5"/>
  <c r="AU71" i="5"/>
  <c r="AU68" i="5"/>
  <c r="AU67" i="5"/>
  <c r="AI10" i="15"/>
  <c r="S179" i="13"/>
  <c r="R129" i="17" s="1"/>
  <c r="R127" i="17" s="1"/>
  <c r="R177" i="13"/>
  <c r="BU87" i="7"/>
  <c r="AI75" i="5"/>
  <c r="AI76" i="5" s="1"/>
  <c r="AL81" i="5"/>
  <c r="AL82" i="5" s="1"/>
  <c r="BP289" i="5"/>
  <c r="BP288" i="5"/>
  <c r="BR289" i="5"/>
  <c r="BR288" i="5"/>
  <c r="H175" i="13"/>
  <c r="G123" i="17" s="1"/>
  <c r="G173" i="13"/>
  <c r="BM292" i="5"/>
  <c r="W7" i="15"/>
  <c r="BR77" i="7"/>
  <c r="BR78" i="7" s="1"/>
  <c r="BS76" i="7"/>
  <c r="P42" i="7"/>
  <c r="P43" i="7" s="1"/>
  <c r="Q41" i="7"/>
  <c r="BL141" i="5"/>
  <c r="BL118" i="5"/>
  <c r="BL95" i="5"/>
  <c r="AH174" i="5"/>
  <c r="R940" i="5"/>
  <c r="S962" i="5" s="1"/>
  <c r="AJ197" i="5"/>
  <c r="AJ200" i="5" s="1"/>
  <c r="AL220" i="5"/>
  <c r="AL223" i="5" s="1"/>
  <c r="AN229" i="5" s="1"/>
  <c r="AN230" i="5" s="1"/>
  <c r="AC197" i="5"/>
  <c r="AC200" i="5" s="1"/>
  <c r="AE197" i="5"/>
  <c r="AE200" i="5" s="1"/>
  <c r="AG206" i="5" s="1"/>
  <c r="AG207" i="5" s="1"/>
  <c r="AC220" i="5"/>
  <c r="AC223" i="5" s="1"/>
  <c r="BK288" i="5"/>
  <c r="BK292" i="5" s="1"/>
  <c r="AE22" i="5"/>
  <c r="AE25" i="5" s="1"/>
  <c r="AF29" i="5" s="1"/>
  <c r="AF30" i="5" s="1"/>
  <c r="P22" i="5"/>
  <c r="P25" i="5" s="1"/>
  <c r="P27" i="5" s="1"/>
  <c r="AD288" i="5"/>
  <c r="AF296" i="5" s="1"/>
  <c r="AB46" i="5"/>
  <c r="AB49" i="5" s="1"/>
  <c r="AD55" i="5" s="1"/>
  <c r="AD56" i="5" s="1"/>
  <c r="AE460" i="5"/>
  <c r="AK70" i="5"/>
  <c r="AK73" i="5" s="1"/>
  <c r="AN81" i="5" s="1"/>
  <c r="AN82" i="5" s="1"/>
  <c r="BS289" i="5"/>
  <c r="BS288" i="5"/>
  <c r="AE99" i="5"/>
  <c r="AE102" i="5" s="1"/>
  <c r="AU47" i="5"/>
  <c r="AU44" i="5"/>
  <c r="AU43" i="5"/>
  <c r="AU45" i="5"/>
  <c r="AI9" i="15"/>
  <c r="Q129" i="17"/>
  <c r="BQ118" i="5"/>
  <c r="BQ95" i="5"/>
  <c r="BQ141" i="5"/>
  <c r="DK83" i="7"/>
  <c r="DN116" i="7"/>
  <c r="DM119" i="7"/>
  <c r="J203" i="13" s="1"/>
  <c r="DN113" i="7"/>
  <c r="DM121" i="7" s="1"/>
  <c r="AI46" i="5"/>
  <c r="AI49" i="5" s="1"/>
  <c r="AE122" i="5"/>
  <c r="AE125" i="5" s="1"/>
  <c r="DQ118" i="7"/>
  <c r="N174" i="13" s="1"/>
  <c r="AZ66" i="5"/>
  <c r="AZ42" i="5"/>
  <c r="AZ18" i="5"/>
  <c r="AQ1335" i="5"/>
  <c r="AQ555" i="5"/>
  <c r="AQ1541" i="5"/>
  <c r="AE50" i="15" s="1"/>
  <c r="AQ576" i="5"/>
  <c r="AQ500" i="5"/>
  <c r="AQ503" i="5" s="1"/>
  <c r="AQ534" i="5"/>
  <c r="AQ806" i="5"/>
  <c r="AQ812" i="5" s="1"/>
  <c r="AN133" i="5"/>
  <c r="AN134" i="5" s="1"/>
  <c r="AH177" i="5"/>
  <c r="AH179" i="5" s="1"/>
  <c r="AH77" i="5"/>
  <c r="AM108" i="5"/>
  <c r="AM109" i="5" s="1"/>
  <c r="AB197" i="5"/>
  <c r="AB200" i="5" s="1"/>
  <c r="AB202" i="5" s="1"/>
  <c r="AK29" i="5"/>
  <c r="AK30" i="5" s="1"/>
  <c r="AJ108" i="5"/>
  <c r="AJ109" i="5" s="1"/>
  <c r="AI197" i="5"/>
  <c r="AI200" i="5" s="1"/>
  <c r="AI202" i="5" s="1"/>
  <c r="ED146" i="10"/>
  <c r="Z822" i="5"/>
  <c r="AI220" i="5"/>
  <c r="AI223" i="5" s="1"/>
  <c r="AI225" i="5" s="1"/>
  <c r="AL174" i="5"/>
  <c r="AL177" i="5" s="1"/>
  <c r="AL179" i="5" s="1"/>
  <c r="AG197" i="5"/>
  <c r="AG200" i="5" s="1"/>
  <c r="AD47" i="5"/>
  <c r="AD43" i="5"/>
  <c r="AD44" i="5"/>
  <c r="AD45" i="5"/>
  <c r="R9" i="15"/>
  <c r="BK12" i="5"/>
  <c r="O156" i="4"/>
  <c r="L10" i="9" s="1"/>
  <c r="AW21" i="5"/>
  <c r="AW23" i="5"/>
  <c r="AW20" i="5"/>
  <c r="AK8" i="15"/>
  <c r="AW19" i="5"/>
  <c r="AF70" i="5"/>
  <c r="AF73" i="5" s="1"/>
  <c r="BU289" i="5"/>
  <c r="BU288" i="5"/>
  <c r="AB322" i="5"/>
  <c r="AB323" i="5"/>
  <c r="Z52" i="5"/>
  <c r="BW593" i="5"/>
  <c r="AK12" i="15"/>
  <c r="AW98" i="5"/>
  <c r="AW97" i="5"/>
  <c r="AW96" i="5"/>
  <c r="AW100" i="5"/>
  <c r="AL122" i="5"/>
  <c r="AL125" i="5" s="1"/>
  <c r="AI274" i="5"/>
  <c r="AI256" i="5"/>
  <c r="R51" i="5"/>
  <c r="R52" i="5" s="1"/>
  <c r="U57" i="5"/>
  <c r="U58" i="5" s="1"/>
  <c r="T55" i="5"/>
  <c r="T56" i="5" s="1"/>
  <c r="S53" i="5"/>
  <c r="S54" i="5" s="1"/>
  <c r="AP97" i="5"/>
  <c r="AP100" i="5"/>
  <c r="AP96" i="5"/>
  <c r="AD12" i="15"/>
  <c r="AP98" i="5"/>
  <c r="P11" i="15"/>
  <c r="BJ118" i="5"/>
  <c r="BJ95" i="5"/>
  <c r="BJ141" i="5"/>
  <c r="W130" i="5"/>
  <c r="AP555" i="5"/>
  <c r="AP534" i="5"/>
  <c r="AP576" i="5"/>
  <c r="AP806" i="5"/>
  <c r="AP500" i="5"/>
  <c r="AP503" i="5" s="1"/>
  <c r="AP507" i="5" s="1"/>
  <c r="AP1335" i="5"/>
  <c r="AP1541" i="5"/>
  <c r="AD50" i="15" s="1"/>
  <c r="AI262" i="5"/>
  <c r="W23" i="15" s="1"/>
  <c r="AI244" i="5"/>
  <c r="AX142" i="5"/>
  <c r="AX146" i="5"/>
  <c r="AL14" i="15"/>
  <c r="AX143" i="5"/>
  <c r="AX144" i="5"/>
  <c r="S994" i="5"/>
  <c r="S995" i="5" s="1"/>
  <c r="S1020" i="5" s="1"/>
  <c r="T1042" i="5" s="1"/>
  <c r="S1057" i="5"/>
  <c r="S998" i="5"/>
  <c r="S984" i="5"/>
  <c r="S1001" i="5"/>
  <c r="S1002" i="5"/>
  <c r="S1026" i="5" s="1"/>
  <c r="S992" i="5"/>
  <c r="S1015" i="5"/>
  <c r="S1003" i="5"/>
  <c r="S1027" i="5" s="1"/>
  <c r="T1045" i="5" s="1"/>
  <c r="S999" i="5"/>
  <c r="S1023" i="5" s="1"/>
  <c r="S1004" i="5"/>
  <c r="S1028" i="5" s="1"/>
  <c r="T1046" i="5" s="1"/>
  <c r="AR66" i="5"/>
  <c r="AR42" i="5"/>
  <c r="AR18" i="5"/>
  <c r="AJ70" i="5"/>
  <c r="AJ73" i="5" s="1"/>
  <c r="AA95" i="5"/>
  <c r="AA118" i="5"/>
  <c r="AA141" i="5"/>
  <c r="V110" i="5"/>
  <c r="V111" i="5" s="1"/>
  <c r="U108" i="5"/>
  <c r="U109" i="5" s="1"/>
  <c r="T106" i="5"/>
  <c r="T107" i="5" s="1"/>
  <c r="S104" i="5"/>
  <c r="AD470" i="5"/>
  <c r="AE468" i="5"/>
  <c r="AE470" i="5" s="1"/>
  <c r="V28" i="5"/>
  <c r="V37" i="5" s="1"/>
  <c r="V36" i="5"/>
  <c r="P99" i="5"/>
  <c r="P102" i="5" s="1"/>
  <c r="AN98" i="5"/>
  <c r="AB12" i="15"/>
  <c r="AN97" i="5"/>
  <c r="AN96" i="5"/>
  <c r="AN100" i="5"/>
  <c r="AE297" i="5"/>
  <c r="AE316" i="5"/>
  <c r="AB22" i="5"/>
  <c r="AB25" i="5" s="1"/>
  <c r="AB122" i="5"/>
  <c r="AB125" i="5" s="1"/>
  <c r="BU141" i="5"/>
  <c r="BU95" i="5"/>
  <c r="BU118" i="5"/>
  <c r="BG141" i="5"/>
  <c r="BG95" i="5"/>
  <c r="BG118" i="5"/>
  <c r="Y53" i="5"/>
  <c r="Y54" i="5" s="1"/>
  <c r="X51" i="5"/>
  <c r="Z55" i="5"/>
  <c r="Z56" i="5" s="1"/>
  <c r="AA57" i="5"/>
  <c r="AA58" i="5" s="1"/>
  <c r="T152" i="5"/>
  <c r="T153" i="5" s="1"/>
  <c r="U154" i="5"/>
  <c r="U155" i="5" s="1"/>
  <c r="V156" i="5"/>
  <c r="V157" i="5" s="1"/>
  <c r="S150" i="5"/>
  <c r="AO21" i="5"/>
  <c r="AO19" i="5"/>
  <c r="AO20" i="5"/>
  <c r="AC8" i="15"/>
  <c r="AO23" i="5"/>
  <c r="AU143" i="5"/>
  <c r="AU142" i="5"/>
  <c r="AU144" i="5"/>
  <c r="AI14" i="15"/>
  <c r="AU146" i="5"/>
  <c r="Y11" i="15"/>
  <c r="AI370" i="5"/>
  <c r="AH372" i="5"/>
  <c r="AA152" i="5"/>
  <c r="AA153" i="5" s="1"/>
  <c r="AC156" i="5"/>
  <c r="AC157" i="5" s="1"/>
  <c r="Z150" i="5"/>
  <c r="AB154" i="5"/>
  <c r="AB155" i="5" s="1"/>
  <c r="AR466" i="5"/>
  <c r="AS469" i="5" s="1"/>
  <c r="AR465" i="5"/>
  <c r="AP45" i="5"/>
  <c r="AP44" i="5"/>
  <c r="AP43" i="5"/>
  <c r="AD9" i="15"/>
  <c r="AP47" i="5"/>
  <c r="X370" i="5"/>
  <c r="W372" i="5"/>
  <c r="AD123" i="5"/>
  <c r="AD121" i="5"/>
  <c r="R13" i="15"/>
  <c r="AD119" i="5"/>
  <c r="AD120" i="5"/>
  <c r="Y51" i="5"/>
  <c r="AB57" i="5"/>
  <c r="AB58" i="5" s="1"/>
  <c r="Z53" i="5"/>
  <c r="Z54" i="5" s="1"/>
  <c r="AA55" i="5"/>
  <c r="AA56" i="5" s="1"/>
  <c r="AV19" i="5"/>
  <c r="AV23" i="5"/>
  <c r="AV20" i="5"/>
  <c r="AV21" i="5"/>
  <c r="AJ8" i="15"/>
  <c r="AK22" i="5"/>
  <c r="AK25" i="5" s="1"/>
  <c r="BI118" i="5"/>
  <c r="BI95" i="5"/>
  <c r="BI141" i="5"/>
  <c r="BA18" i="5"/>
  <c r="BA66" i="5"/>
  <c r="BA42" i="5"/>
  <c r="S450" i="5"/>
  <c r="G185" i="15" s="1"/>
  <c r="G184" i="15" s="1"/>
  <c r="H37" i="13"/>
  <c r="H35" i="13" s="1"/>
  <c r="H34" i="13" s="1"/>
  <c r="S435" i="5"/>
  <c r="G207" i="15" s="1"/>
  <c r="S154" i="5"/>
  <c r="S155" i="5" s="1"/>
  <c r="Q150" i="5"/>
  <c r="Q151" i="5" s="1"/>
  <c r="R152" i="5"/>
  <c r="R153" i="5" s="1"/>
  <c r="T156" i="5"/>
  <c r="T157" i="5" s="1"/>
  <c r="AF46" i="5"/>
  <c r="AF49" i="5" s="1"/>
  <c r="AE70" i="5"/>
  <c r="AE73" i="5" s="1"/>
  <c r="AG13" i="15"/>
  <c r="AS121" i="5"/>
  <c r="AS120" i="5"/>
  <c r="AS119" i="5"/>
  <c r="AS123" i="5"/>
  <c r="AF274" i="5"/>
  <c r="AF256" i="5"/>
  <c r="AC271" i="5"/>
  <c r="AC250" i="5"/>
  <c r="BF91" i="5"/>
  <c r="BF467" i="5"/>
  <c r="U53" i="5"/>
  <c r="U54" i="5" s="1"/>
  <c r="W57" i="5"/>
  <c r="W58" i="5" s="1"/>
  <c r="T51" i="5"/>
  <c r="T52" i="5" s="1"/>
  <c r="V55" i="5"/>
  <c r="V56" i="5" s="1"/>
  <c r="AQ69" i="5"/>
  <c r="AQ67" i="5"/>
  <c r="AQ68" i="5"/>
  <c r="AE10" i="15"/>
  <c r="AQ71" i="5"/>
  <c r="Y76" i="5"/>
  <c r="AF197" i="5"/>
  <c r="AF200" i="5" s="1"/>
  <c r="EH146" i="10"/>
  <c r="AH220" i="5"/>
  <c r="AH223" i="5" s="1"/>
  <c r="AJ229" i="5" s="1"/>
  <c r="AJ230" i="5" s="1"/>
  <c r="AJ220" i="5"/>
  <c r="AJ223" i="5" s="1"/>
  <c r="AM231" i="5" s="1"/>
  <c r="AM232" i="5" s="1"/>
  <c r="P197" i="5"/>
  <c r="P200" i="5" s="1"/>
  <c r="R206" i="5" s="1"/>
  <c r="R207" i="5" s="1"/>
  <c r="AB220" i="5"/>
  <c r="AB223" i="5" s="1"/>
  <c r="AC227" i="5" s="1"/>
  <c r="AC228" i="5" s="1"/>
  <c r="AJ174" i="5"/>
  <c r="AJ177" i="5" s="1"/>
  <c r="AJ179" i="5" s="1"/>
  <c r="AF220" i="5"/>
  <c r="AF223" i="5" s="1"/>
  <c r="AG227" i="5" s="1"/>
  <c r="AG228" i="5" s="1"/>
  <c r="AK197" i="5"/>
  <c r="AK200" i="5" s="1"/>
  <c r="AL204" i="5" s="1"/>
  <c r="AL205" i="5" s="1"/>
  <c r="L78" i="15"/>
  <c r="AD20" i="5"/>
  <c r="AD21" i="5"/>
  <c r="R8" i="15"/>
  <c r="AD19" i="5"/>
  <c r="AD23" i="5"/>
  <c r="AW43" i="5"/>
  <c r="AK9" i="15"/>
  <c r="AW47" i="5"/>
  <c r="AW45" i="5"/>
  <c r="AW44" i="5"/>
  <c r="Z76" i="5"/>
  <c r="AV121" i="5"/>
  <c r="AV120" i="5"/>
  <c r="AJ13" i="15"/>
  <c r="AV123" i="5"/>
  <c r="AV119" i="5"/>
  <c r="BW1544" i="5"/>
  <c r="AJ46" i="5"/>
  <c r="AJ49" i="5" s="1"/>
  <c r="AJ122" i="5"/>
  <c r="AJ125" i="5" s="1"/>
  <c r="AW123" i="5"/>
  <c r="AW121" i="5"/>
  <c r="AW120" i="5"/>
  <c r="AW119" i="5"/>
  <c r="AK13" i="15"/>
  <c r="T813" i="5"/>
  <c r="T807" i="5"/>
  <c r="T808" i="5" s="1"/>
  <c r="T809" i="5" s="1"/>
  <c r="T978" i="5" s="1"/>
  <c r="T982" i="5" s="1"/>
  <c r="T812" i="5"/>
  <c r="AL812" i="5"/>
  <c r="AY12" i="5"/>
  <c r="O155" i="4"/>
  <c r="J10" i="9" s="1"/>
  <c r="AP120" i="5"/>
  <c r="AP123" i="5"/>
  <c r="AP121" i="5"/>
  <c r="AP119" i="5"/>
  <c r="AD13" i="15"/>
  <c r="W133" i="5"/>
  <c r="W134" i="5" s="1"/>
  <c r="T127" i="5"/>
  <c r="V131" i="5"/>
  <c r="V132" i="5" s="1"/>
  <c r="U129" i="5"/>
  <c r="AB99" i="5"/>
  <c r="AB102" i="5" s="1"/>
  <c r="AT98" i="5"/>
  <c r="AT96" i="5"/>
  <c r="AH12" i="15"/>
  <c r="AT97" i="5"/>
  <c r="AT100" i="5"/>
  <c r="BB95" i="5"/>
  <c r="BB118" i="5"/>
  <c r="BB141" i="5"/>
  <c r="V128" i="5"/>
  <c r="O43" i="5"/>
  <c r="O45" i="5"/>
  <c r="O47" i="5"/>
  <c r="O44" i="5"/>
  <c r="C9" i="15"/>
  <c r="D9" i="23" s="1"/>
  <c r="AJ243" i="5"/>
  <c r="AK241" i="5"/>
  <c r="U813" i="5"/>
  <c r="U807" i="5"/>
  <c r="U808" i="5" s="1"/>
  <c r="U809" i="5" s="1"/>
  <c r="U978" i="5" s="1"/>
  <c r="U982" i="5" s="1"/>
  <c r="AX96" i="5"/>
  <c r="AX97" i="5"/>
  <c r="AX98" i="5"/>
  <c r="AX100" i="5"/>
  <c r="AL12" i="15"/>
  <c r="AC534" i="5"/>
  <c r="AC1541" i="5"/>
  <c r="Q50" i="15" s="1"/>
  <c r="AC576" i="5"/>
  <c r="AC555" i="5"/>
  <c r="AC806" i="5"/>
  <c r="AC812" i="5" s="1"/>
  <c r="AC1335" i="5"/>
  <c r="AC500" i="5"/>
  <c r="AC503" i="5" s="1"/>
  <c r="AR455" i="5"/>
  <c r="AS458" i="5" s="1"/>
  <c r="AR456" i="5"/>
  <c r="AS459" i="5" s="1"/>
  <c r="AJ99" i="5"/>
  <c r="AJ102" i="5" s="1"/>
  <c r="X76" i="5"/>
  <c r="AA465" i="5"/>
  <c r="AA466" i="5"/>
  <c r="AB469" i="5" s="1"/>
  <c r="BT91" i="5"/>
  <c r="BT467" i="5"/>
  <c r="AX43" i="5"/>
  <c r="AL9" i="15"/>
  <c r="AX45" i="5"/>
  <c r="AX44" i="5"/>
  <c r="AX47" i="5"/>
  <c r="AI807" i="5"/>
  <c r="AI808" i="5" s="1"/>
  <c r="AI809" i="5" s="1"/>
  <c r="AI978" i="5" s="1"/>
  <c r="AI813" i="5"/>
  <c r="AI812" i="5"/>
  <c r="AN143" i="5"/>
  <c r="AN146" i="5"/>
  <c r="AB14" i="15"/>
  <c r="AN144" i="5"/>
  <c r="AN142" i="5"/>
  <c r="AD295" i="5"/>
  <c r="AD315" i="5"/>
  <c r="P7" i="15"/>
  <c r="W807" i="5"/>
  <c r="W808" i="5" s="1"/>
  <c r="W809" i="5" s="1"/>
  <c r="W978" i="5" s="1"/>
  <c r="W813" i="5"/>
  <c r="AK257" i="5"/>
  <c r="AK275" i="5" s="1"/>
  <c r="AJ255" i="5"/>
  <c r="AH251" i="5"/>
  <c r="AI253" i="5"/>
  <c r="AG263" i="5"/>
  <c r="AG249" i="5"/>
  <c r="AD460" i="5"/>
  <c r="AH122" i="5"/>
  <c r="AH125" i="5" s="1"/>
  <c r="BC141" i="5"/>
  <c r="BC118" i="5"/>
  <c r="BC95" i="5"/>
  <c r="BR118" i="5"/>
  <c r="BR95" i="5"/>
  <c r="BR141" i="5"/>
  <c r="E15" i="16"/>
  <c r="R22" i="15"/>
  <c r="X813" i="5"/>
  <c r="AH245" i="5"/>
  <c r="AH246" i="5"/>
  <c r="W75" i="5"/>
  <c r="Y79" i="5"/>
  <c r="Y80" i="5" s="1"/>
  <c r="Z81" i="5"/>
  <c r="Z82" i="5" s="1"/>
  <c r="X77" i="5"/>
  <c r="X78" i="5" s="1"/>
  <c r="R27" i="5"/>
  <c r="R28" i="5" s="1"/>
  <c r="S29" i="5"/>
  <c r="S30" i="5" s="1"/>
  <c r="T31" i="5"/>
  <c r="T32" i="5" s="1"/>
  <c r="U33" i="5"/>
  <c r="U34" i="5" s="1"/>
  <c r="S152" i="5"/>
  <c r="S153" i="5" s="1"/>
  <c r="T154" i="5"/>
  <c r="T155" i="5" s="1"/>
  <c r="U156" i="5"/>
  <c r="U157" i="5" s="1"/>
  <c r="R150" i="5"/>
  <c r="R151" i="5" s="1"/>
  <c r="AU97" i="5"/>
  <c r="AU96" i="5"/>
  <c r="AU98" i="5"/>
  <c r="AU100" i="5"/>
  <c r="AI12" i="15"/>
  <c r="AR95" i="5"/>
  <c r="AR141" i="5"/>
  <c r="AR118" i="5"/>
  <c r="AP69" i="5"/>
  <c r="AD10" i="15"/>
  <c r="AP68" i="5"/>
  <c r="AP71" i="5"/>
  <c r="AP67" i="5"/>
  <c r="AV67" i="5"/>
  <c r="AV68" i="5"/>
  <c r="AV69" i="5"/>
  <c r="AV71" i="5"/>
  <c r="AJ10" i="15"/>
  <c r="X53" i="5"/>
  <c r="X54" i="5" s="1"/>
  <c r="Z57" i="5"/>
  <c r="Z58" i="5" s="1"/>
  <c r="W51" i="5"/>
  <c r="Y55" i="5"/>
  <c r="Y56" i="5" s="1"/>
  <c r="BG18" i="5"/>
  <c r="BG66" i="5"/>
  <c r="BG42" i="5"/>
  <c r="BN141" i="5"/>
  <c r="BN95" i="5"/>
  <c r="BN118" i="5"/>
  <c r="H15" i="17"/>
  <c r="H14" i="17" s="1"/>
  <c r="H49" i="18"/>
  <c r="J36" i="13"/>
  <c r="I15" i="17" s="1"/>
  <c r="I14" i="17" s="1"/>
  <c r="T420" i="5"/>
  <c r="AG22" i="5"/>
  <c r="AG25" i="5" s="1"/>
  <c r="BK90" i="5"/>
  <c r="O167" i="4"/>
  <c r="L11" i="9" s="1"/>
  <c r="AH8" i="15"/>
  <c r="AT19" i="5"/>
  <c r="AT20" i="5"/>
  <c r="AT23" i="5"/>
  <c r="AT21" i="5"/>
  <c r="AS96" i="5"/>
  <c r="AG12" i="15"/>
  <c r="AS97" i="5"/>
  <c r="AS100" i="5"/>
  <c r="AS98" i="5"/>
  <c r="X154" i="5"/>
  <c r="X155" i="5" s="1"/>
  <c r="W152" i="5"/>
  <c r="Y156" i="5"/>
  <c r="Y157" i="5" s="1"/>
  <c r="V150" i="5"/>
  <c r="AY90" i="5"/>
  <c r="O166" i="4"/>
  <c r="J11" i="9" s="1"/>
  <c r="AO142" i="5"/>
  <c r="AO143" i="5"/>
  <c r="AC14" i="15"/>
  <c r="AO146" i="5"/>
  <c r="AO144" i="5"/>
  <c r="Y813" i="5"/>
  <c r="AQ97" i="5"/>
  <c r="AQ98" i="5"/>
  <c r="AE12" i="15"/>
  <c r="AQ100" i="5"/>
  <c r="AQ96" i="5"/>
  <c r="W77" i="5"/>
  <c r="W78" i="5" s="1"/>
  <c r="X79" i="5"/>
  <c r="X80" i="5" s="1"/>
  <c r="Y81" i="5"/>
  <c r="Y82" i="5" s="1"/>
  <c r="V75" i="5"/>
  <c r="AQ21" i="5"/>
  <c r="AQ23" i="5"/>
  <c r="AQ20" i="5"/>
  <c r="AE8" i="15"/>
  <c r="AQ19" i="5"/>
  <c r="AF807" i="5"/>
  <c r="AF808" i="5" s="1"/>
  <c r="AF809" i="5" s="1"/>
  <c r="AF978" i="5" s="1"/>
  <c r="AF813" i="5"/>
  <c r="X128" i="5"/>
  <c r="Z28" i="5"/>
  <c r="Z37" i="5" s="1"/>
  <c r="Z36" i="5"/>
  <c r="AG223" i="5"/>
  <c r="AH227" i="5" s="1"/>
  <c r="AH228" i="5" s="1"/>
  <c r="AX320" i="5"/>
  <c r="AL14" i="14" s="1"/>
  <c r="AB177" i="5"/>
  <c r="AE185" i="5" s="1"/>
  <c r="AE186" i="5" s="1"/>
  <c r="EP173" i="10"/>
  <c r="R10" i="15"/>
  <c r="AD68" i="5"/>
  <c r="AD67" i="5"/>
  <c r="AD69" i="5"/>
  <c r="AD71" i="5"/>
  <c r="AF104" i="5"/>
  <c r="AH108" i="5"/>
  <c r="AH109" i="5" s="1"/>
  <c r="AH33" i="5"/>
  <c r="AH34" i="5" s="1"/>
  <c r="AG31" i="5"/>
  <c r="AG32" i="5" s="1"/>
  <c r="V807" i="5"/>
  <c r="V808" i="5" s="1"/>
  <c r="V809" i="5" s="1"/>
  <c r="V978" i="5" s="1"/>
  <c r="V813" i="5"/>
  <c r="V812" i="5"/>
  <c r="AV142" i="5"/>
  <c r="AV144" i="5"/>
  <c r="AJ14" i="15"/>
  <c r="AV143" i="5"/>
  <c r="AV146" i="5"/>
  <c r="X36" i="5"/>
  <c r="X28" i="5"/>
  <c r="X37" i="5" s="1"/>
  <c r="Y28" i="5"/>
  <c r="Y37" i="5" s="1"/>
  <c r="Y36" i="5"/>
  <c r="AG252" i="5"/>
  <c r="AG272" i="5"/>
  <c r="AP143" i="5"/>
  <c r="AD14" i="15"/>
  <c r="AP144" i="5"/>
  <c r="AP142" i="5"/>
  <c r="AP146" i="5"/>
  <c r="H13" i="18"/>
  <c r="AT142" i="5"/>
  <c r="AT144" i="5"/>
  <c r="AT146" i="5"/>
  <c r="AT143" i="5"/>
  <c r="AH14" i="15"/>
  <c r="BA118" i="5"/>
  <c r="BA95" i="5"/>
  <c r="BA141" i="5"/>
  <c r="O71" i="5"/>
  <c r="O67" i="5"/>
  <c r="O69" i="5"/>
  <c r="O68" i="5"/>
  <c r="C10" i="15"/>
  <c r="D10" i="23" s="1"/>
  <c r="C12" i="21" s="1"/>
  <c r="T150" i="5"/>
  <c r="V154" i="5"/>
  <c r="V155" i="5" s="1"/>
  <c r="W156" i="5"/>
  <c r="W157" i="5" s="1"/>
  <c r="U152" i="5"/>
  <c r="AF27" i="5"/>
  <c r="AF28" i="5" s="1"/>
  <c r="AH31" i="5"/>
  <c r="AH32" i="5" s="1"/>
  <c r="AG29" i="5"/>
  <c r="AG30" i="5" s="1"/>
  <c r="AI33" i="5"/>
  <c r="AI34" i="5" s="1"/>
  <c r="BF13" i="5"/>
  <c r="X11" i="15"/>
  <c r="AX20" i="5"/>
  <c r="AX21" i="5"/>
  <c r="AX19" i="5"/>
  <c r="AX23" i="5"/>
  <c r="AL8" i="15"/>
  <c r="AF317" i="5"/>
  <c r="AF299" i="5"/>
  <c r="BB42" i="5"/>
  <c r="BB66" i="5"/>
  <c r="BB18" i="5"/>
  <c r="BI42" i="5"/>
  <c r="BI18" i="5"/>
  <c r="BI66" i="5"/>
  <c r="BP141" i="5"/>
  <c r="BP95" i="5"/>
  <c r="BP118" i="5"/>
  <c r="P458" i="5"/>
  <c r="P460" i="5" s="1"/>
  <c r="O460" i="5"/>
  <c r="AA106" i="5"/>
  <c r="AA107" i="5" s="1"/>
  <c r="AC110" i="5"/>
  <c r="AC111" i="5" s="1"/>
  <c r="Z104" i="5"/>
  <c r="AB108" i="5"/>
  <c r="AB109" i="5" s="1"/>
  <c r="AO45" i="5"/>
  <c r="AO47" i="5"/>
  <c r="AO43" i="5"/>
  <c r="AC9" i="15"/>
  <c r="AO44" i="5"/>
  <c r="AA156" i="5"/>
  <c r="AA157" i="5" s="1"/>
  <c r="Z154" i="5"/>
  <c r="Z155" i="5" s="1"/>
  <c r="Y152" i="5"/>
  <c r="X150" i="5"/>
  <c r="AN31" i="5"/>
  <c r="AN32" i="5" s="1"/>
  <c r="X7" i="15"/>
  <c r="S106" i="5"/>
  <c r="S107" i="5" s="1"/>
  <c r="R104" i="5"/>
  <c r="R105" i="5" s="1"/>
  <c r="U110" i="5"/>
  <c r="U111" i="5" s="1"/>
  <c r="T108" i="5"/>
  <c r="T109" i="5" s="1"/>
  <c r="X108" i="5"/>
  <c r="V104" i="5"/>
  <c r="W106" i="5"/>
  <c r="Y110" i="5"/>
  <c r="AD143" i="5"/>
  <c r="R14" i="15"/>
  <c r="AD146" i="5"/>
  <c r="AD142" i="5"/>
  <c r="AD144" i="5"/>
  <c r="U75" i="5"/>
  <c r="W79" i="5"/>
  <c r="W80" i="5" s="1"/>
  <c r="V77" i="5"/>
  <c r="V78" i="5" s="1"/>
  <c r="X81" i="5"/>
  <c r="X82" i="5" s="1"/>
  <c r="AB51" i="5"/>
  <c r="AB52" i="5" s="1"/>
  <c r="AZ141" i="5"/>
  <c r="AZ95" i="5"/>
  <c r="AZ118" i="5"/>
  <c r="BC18" i="5"/>
  <c r="BC66" i="5"/>
  <c r="BC42" i="5"/>
  <c r="P51" i="5"/>
  <c r="S57" i="5"/>
  <c r="S58" i="5" s="1"/>
  <c r="Q53" i="5"/>
  <c r="Q54" i="5" s="1"/>
  <c r="U7" i="15"/>
  <c r="U5" i="15" s="1"/>
  <c r="AE306" i="5"/>
  <c r="S24" i="15" s="1"/>
  <c r="S22" i="15" s="1"/>
  <c r="AE287" i="5"/>
  <c r="AE289" i="5" s="1"/>
  <c r="AF1574" i="5" s="1"/>
  <c r="T59" i="14" s="1"/>
  <c r="AU1541" i="5"/>
  <c r="AI50" i="15" s="1"/>
  <c r="AU534" i="5"/>
  <c r="AU576" i="5"/>
  <c r="AU555" i="5"/>
  <c r="AT71" i="5"/>
  <c r="AT68" i="5"/>
  <c r="AT67" i="5"/>
  <c r="AT69" i="5"/>
  <c r="AH10" i="15"/>
  <c r="AS142" i="5"/>
  <c r="AS143" i="5"/>
  <c r="AS146" i="5"/>
  <c r="AS144" i="5"/>
  <c r="AG14" i="15"/>
  <c r="AL46" i="5"/>
  <c r="AL49" i="5" s="1"/>
  <c r="AW1541" i="5"/>
  <c r="AK50" i="15" s="1"/>
  <c r="AW555" i="5"/>
  <c r="AD272" i="5"/>
  <c r="AD252" i="5"/>
  <c r="AO100" i="5"/>
  <c r="AC12" i="15"/>
  <c r="AO96" i="5"/>
  <c r="AO98" i="5"/>
  <c r="AO97" i="5"/>
  <c r="V108" i="5"/>
  <c r="V109" i="5" s="1"/>
  <c r="W110" i="5"/>
  <c r="W111" i="5" s="1"/>
  <c r="T104" i="5"/>
  <c r="U106" i="5"/>
  <c r="Z11" i="15"/>
  <c r="AA18" i="5"/>
  <c r="AA66" i="5"/>
  <c r="AA42" i="5"/>
  <c r="BB460" i="5"/>
  <c r="BB806" i="5" s="1"/>
  <c r="BB813" i="5" s="1"/>
  <c r="AQ144" i="5"/>
  <c r="AQ143" i="5"/>
  <c r="AQ142" i="5"/>
  <c r="AQ146" i="5"/>
  <c r="AE14" i="15"/>
  <c r="I13" i="18"/>
  <c r="AE9" i="15"/>
  <c r="AQ47" i="5"/>
  <c r="AQ44" i="5"/>
  <c r="AQ43" i="5"/>
  <c r="AQ45" i="5"/>
  <c r="AF503" i="5"/>
  <c r="AC177" i="5"/>
  <c r="AD181" i="5" s="1"/>
  <c r="AD182" i="5" s="1"/>
  <c r="AF174" i="5"/>
  <c r="AF177" i="5" s="1"/>
  <c r="AH183" i="5" s="1"/>
  <c r="AH184" i="5" s="1"/>
  <c r="AE174" i="5"/>
  <c r="AE177" i="5" s="1"/>
  <c r="AG183" i="5" s="1"/>
  <c r="AG184" i="5" s="1"/>
  <c r="AK174" i="5"/>
  <c r="AK177" i="5" s="1"/>
  <c r="AN185" i="5" s="1"/>
  <c r="AN186" i="5" s="1"/>
  <c r="DI126" i="10"/>
  <c r="DI134" i="10" s="1"/>
  <c r="BD42" i="5"/>
  <c r="BD18" i="5"/>
  <c r="BD66" i="5"/>
  <c r="AK10" i="15"/>
  <c r="AW68" i="5"/>
  <c r="AW69" i="5"/>
  <c r="AW67" i="5"/>
  <c r="AW71" i="5"/>
  <c r="AJ12" i="15"/>
  <c r="AV100" i="5"/>
  <c r="AV97" i="5"/>
  <c r="AV96" i="5"/>
  <c r="AV98" i="5"/>
  <c r="U52" i="5"/>
  <c r="W36" i="5"/>
  <c r="W28" i="5"/>
  <c r="W37" i="5" s="1"/>
  <c r="AK14" i="15"/>
  <c r="AW143" i="5"/>
  <c r="AW142" i="5"/>
  <c r="AW146" i="5"/>
  <c r="AW144" i="5"/>
  <c r="AK812" i="5"/>
  <c r="AF271" i="5"/>
  <c r="AF250" i="5"/>
  <c r="AH254" i="5"/>
  <c r="AH273" i="5"/>
  <c r="AB70" i="5"/>
  <c r="AB73" i="5" s="1"/>
  <c r="AA129" i="5"/>
  <c r="AA130" i="5" s="1"/>
  <c r="Z127" i="5"/>
  <c r="AB131" i="5"/>
  <c r="AB132" i="5" s="1"/>
  <c r="AC133" i="5"/>
  <c r="AC134" i="5" s="1"/>
  <c r="AT123" i="5"/>
  <c r="AT121" i="5"/>
  <c r="AT120" i="5"/>
  <c r="AH13" i="15"/>
  <c r="AT119" i="5"/>
  <c r="BH18" i="5"/>
  <c r="BH42" i="5"/>
  <c r="BH66" i="5"/>
  <c r="P70" i="5"/>
  <c r="P73" i="5" s="1"/>
  <c r="C8" i="15"/>
  <c r="O21" i="5"/>
  <c r="D78" i="5" s="1"/>
  <c r="D85" i="5" s="1"/>
  <c r="O20" i="5"/>
  <c r="O19" i="5"/>
  <c r="O23" i="5"/>
  <c r="T7" i="15"/>
  <c r="AE46" i="5"/>
  <c r="AE49" i="5" s="1"/>
  <c r="AX119" i="5"/>
  <c r="AX120" i="5"/>
  <c r="AX121" i="5"/>
  <c r="AX123" i="5"/>
  <c r="AL13" i="15"/>
  <c r="V51" i="5"/>
  <c r="Y57" i="5"/>
  <c r="Y58" i="5" s="1"/>
  <c r="W53" i="5"/>
  <c r="W54" i="5" s="1"/>
  <c r="X55" i="5"/>
  <c r="X56" i="5" s="1"/>
  <c r="BO141" i="5"/>
  <c r="BO118" i="5"/>
  <c r="BO95" i="5"/>
  <c r="AM13" i="5"/>
  <c r="AX68" i="5"/>
  <c r="AL10" i="15"/>
  <c r="AX67" i="5"/>
  <c r="AX69" i="5"/>
  <c r="AX71" i="5"/>
  <c r="AJ812" i="5"/>
  <c r="AT1541" i="5"/>
  <c r="AH50" i="15" s="1"/>
  <c r="AT500" i="5"/>
  <c r="AT503" i="5" s="1"/>
  <c r="AT534" i="5"/>
  <c r="AT555" i="5"/>
  <c r="AT576" i="5"/>
  <c r="AN123" i="5"/>
  <c r="AN119" i="5"/>
  <c r="AN121" i="5"/>
  <c r="AB13" i="15"/>
  <c r="AN120" i="5"/>
  <c r="AC293" i="5"/>
  <c r="AC303" i="5" s="1"/>
  <c r="AC310" i="5" s="1"/>
  <c r="AC314" i="5"/>
  <c r="AC320" i="5" s="1"/>
  <c r="Q14" i="14" s="1"/>
  <c r="AC302" i="5"/>
  <c r="AC308" i="5" s="1"/>
  <c r="BE141" i="5"/>
  <c r="BE118" i="5"/>
  <c r="BE95" i="5"/>
  <c r="BE42" i="5"/>
  <c r="BE18" i="5"/>
  <c r="BE66" i="5"/>
  <c r="D7" i="15"/>
  <c r="C10" i="16" s="1"/>
  <c r="AD305" i="5"/>
  <c r="AH300" i="5"/>
  <c r="AH318" i="5" s="1"/>
  <c r="AG298" i="5"/>
  <c r="AD292" i="5"/>
  <c r="AE294" i="5"/>
  <c r="AC10" i="15"/>
  <c r="AO71" i="5"/>
  <c r="AO69" i="5"/>
  <c r="AO67" i="5"/>
  <c r="AO68" i="5"/>
  <c r="AU121" i="5"/>
  <c r="AU120" i="5"/>
  <c r="AU119" i="5"/>
  <c r="AI13" i="15"/>
  <c r="AU123" i="5"/>
  <c r="T129" i="5"/>
  <c r="T130" i="5" s="1"/>
  <c r="V133" i="5"/>
  <c r="V134" i="5" s="1"/>
  <c r="S127" i="5"/>
  <c r="U131" i="5"/>
  <c r="U132" i="5" s="1"/>
  <c r="AP23" i="5"/>
  <c r="AP20" i="5"/>
  <c r="AP21" i="5"/>
  <c r="AP19" i="5"/>
  <c r="AD8" i="15"/>
  <c r="AD7" i="15" s="1"/>
  <c r="AD100" i="5"/>
  <c r="AD98" i="5"/>
  <c r="AD97" i="5"/>
  <c r="AD96" i="5"/>
  <c r="R12" i="15"/>
  <c r="Z813" i="5"/>
  <c r="P122" i="5"/>
  <c r="P125" i="5" s="1"/>
  <c r="AH807" i="5"/>
  <c r="AH808" i="5" s="1"/>
  <c r="AH809" i="5" s="1"/>
  <c r="AH978" i="5" s="1"/>
  <c r="AH813" i="5"/>
  <c r="AJ9" i="15"/>
  <c r="AV45" i="5"/>
  <c r="AV44" i="5"/>
  <c r="AV47" i="5"/>
  <c r="AV43" i="5"/>
  <c r="V11" i="15"/>
  <c r="BS141" i="5"/>
  <c r="BS95" i="5"/>
  <c r="BS118" i="5"/>
  <c r="BD118" i="5"/>
  <c r="BD141" i="5"/>
  <c r="BD95" i="5"/>
  <c r="AE576" i="5"/>
  <c r="AE500" i="5"/>
  <c r="AE534" i="5"/>
  <c r="AE1541" i="5"/>
  <c r="S50" i="15" s="1"/>
  <c r="AE555" i="5"/>
  <c r="AG284" i="5"/>
  <c r="AF286" i="5"/>
  <c r="AV1541" i="5"/>
  <c r="AJ50" i="15" s="1"/>
  <c r="AV555" i="5"/>
  <c r="AH9" i="15"/>
  <c r="AT43" i="5"/>
  <c r="AT44" i="5"/>
  <c r="AT45" i="5"/>
  <c r="AT47" i="5"/>
  <c r="AM91" i="5"/>
  <c r="BW90" i="5"/>
  <c r="AM467" i="5"/>
  <c r="AK813" i="5"/>
  <c r="AX555" i="5"/>
  <c r="AX1541" i="5"/>
  <c r="AL50" i="15" s="1"/>
  <c r="AE254" i="5"/>
  <c r="AE273" i="5"/>
  <c r="AL154" i="5"/>
  <c r="AL155" i="5" s="1"/>
  <c r="AM156" i="5"/>
  <c r="AM157" i="5" s="1"/>
  <c r="AK152" i="5"/>
  <c r="AK153" i="5" s="1"/>
  <c r="AO123" i="5"/>
  <c r="AO120" i="5"/>
  <c r="AO119" i="5"/>
  <c r="AC13" i="15"/>
  <c r="AO121" i="5"/>
  <c r="AA455" i="5"/>
  <c r="AA456" i="5"/>
  <c r="AB459" i="5" s="1"/>
  <c r="AE13" i="15"/>
  <c r="AQ123" i="5"/>
  <c r="AQ121" i="5"/>
  <c r="AQ119" i="5"/>
  <c r="AQ120" i="5"/>
  <c r="W330" i="5"/>
  <c r="V332" i="5"/>
  <c r="V349" i="5" s="1"/>
  <c r="J27" i="15" s="1"/>
  <c r="Y130" i="5"/>
  <c r="Y137" i="5" s="1"/>
  <c r="Y136" i="5"/>
  <c r="AG204" i="5"/>
  <c r="AG205" i="5" s="1"/>
  <c r="AF202" i="5"/>
  <c r="AI208" i="5"/>
  <c r="AI209" i="5" s="1"/>
  <c r="AH206" i="5"/>
  <c r="AH207" i="5" s="1"/>
  <c r="Q3" i="15"/>
  <c r="Q5" i="18" s="1"/>
  <c r="AG1336" i="5"/>
  <c r="AG577" i="5"/>
  <c r="AG517" i="5"/>
  <c r="AG556" i="5"/>
  <c r="AG1543" i="5"/>
  <c r="AG816" i="5"/>
  <c r="AG822" i="5" s="1"/>
  <c r="AG535" i="5"/>
  <c r="DX21" i="10"/>
  <c r="DX36" i="10" s="1"/>
  <c r="U111" i="15" s="1"/>
  <c r="DX22" i="10"/>
  <c r="DX37" i="10" s="1"/>
  <c r="U144" i="15" s="1"/>
  <c r="DX20" i="10"/>
  <c r="DX35" i="10" s="1"/>
  <c r="U79" i="15" s="1"/>
  <c r="U78" i="15" s="1"/>
  <c r="DX19" i="10"/>
  <c r="DX34" i="10" s="1"/>
  <c r="BV105" i="5"/>
  <c r="R229" i="5"/>
  <c r="R230" i="5" s="1"/>
  <c r="P225" i="5"/>
  <c r="AE208" i="5"/>
  <c r="AE209" i="5" s="1"/>
  <c r="AC517" i="5"/>
  <c r="AC1336" i="5"/>
  <c r="AC535" i="5"/>
  <c r="AC556" i="5"/>
  <c r="AC816" i="5"/>
  <c r="DT126" i="10" s="1"/>
  <c r="DT134" i="10" s="1"/>
  <c r="AC1543" i="5"/>
  <c r="AC577" i="5"/>
  <c r="DT21" i="10"/>
  <c r="DT36" i="10" s="1"/>
  <c r="Q111" i="15" s="1"/>
  <c r="DT22" i="10"/>
  <c r="DT37" i="10" s="1"/>
  <c r="Q144" i="15" s="1"/>
  <c r="DT20" i="10"/>
  <c r="DT35" i="10" s="1"/>
  <c r="Q79" i="15" s="1"/>
  <c r="Q78" i="15" s="1"/>
  <c r="DT19" i="10"/>
  <c r="DT34" i="10" s="1"/>
  <c r="S185" i="5"/>
  <c r="S186" i="5" s="1"/>
  <c r="Q181" i="5"/>
  <c r="Q182" i="5" s="1"/>
  <c r="BH1545" i="5"/>
  <c r="AV83" i="15" s="1"/>
  <c r="BH578" i="5"/>
  <c r="BH536" i="5"/>
  <c r="BH501" i="5"/>
  <c r="BH557" i="5"/>
  <c r="BV1545" i="5"/>
  <c r="BJ83" i="15" s="1"/>
  <c r="S944" i="5"/>
  <c r="T964" i="5" s="1"/>
  <c r="AL208" i="5"/>
  <c r="AL209" i="5" s="1"/>
  <c r="BM501" i="5"/>
  <c r="BM1545" i="5"/>
  <c r="BA83" i="15" s="1"/>
  <c r="BM578" i="5"/>
  <c r="BM557" i="5"/>
  <c r="BM536" i="5"/>
  <c r="T1099" i="5"/>
  <c r="BC557" i="5"/>
  <c r="BC1545" i="5"/>
  <c r="AQ83" i="15" s="1"/>
  <c r="BC536" i="5"/>
  <c r="BC501" i="5"/>
  <c r="BC578" i="5"/>
  <c r="AJ208" i="5"/>
  <c r="AJ209" i="5" s="1"/>
  <c r="AG202" i="5"/>
  <c r="AH204" i="5"/>
  <c r="AH205" i="5" s="1"/>
  <c r="AI206" i="5"/>
  <c r="AI207" i="5" s="1"/>
  <c r="J113" i="15"/>
  <c r="BQ1545" i="5"/>
  <c r="BE83" i="15" s="1"/>
  <c r="BQ557" i="5"/>
  <c r="BQ536" i="5"/>
  <c r="BQ578" i="5"/>
  <c r="BQ501" i="5"/>
  <c r="AK1543" i="5"/>
  <c r="AK816" i="5"/>
  <c r="EB126" i="10" s="1"/>
  <c r="EB134" i="10" s="1"/>
  <c r="AK1336" i="5"/>
  <c r="AK517" i="5"/>
  <c r="AK535" i="5"/>
  <c r="EB21" i="10"/>
  <c r="EB36" i="10" s="1"/>
  <c r="Y111" i="15" s="1"/>
  <c r="EB22" i="10"/>
  <c r="EB37" i="10" s="1"/>
  <c r="Y144" i="15" s="1"/>
  <c r="EB20" i="10"/>
  <c r="EB35" i="10" s="1"/>
  <c r="Y79" i="15" s="1"/>
  <c r="Y78" i="15" s="1"/>
  <c r="EB19" i="10"/>
  <c r="EB34" i="10" s="1"/>
  <c r="AI227" i="5"/>
  <c r="AI228" i="5" s="1"/>
  <c r="S208" i="5"/>
  <c r="S209" i="5" s="1"/>
  <c r="AD229" i="5"/>
  <c r="AD230" i="5" s="1"/>
  <c r="AL183" i="5"/>
  <c r="AL184" i="5" s="1"/>
  <c r="AM185" i="5"/>
  <c r="AM186" i="5" s="1"/>
  <c r="AK181" i="5"/>
  <c r="AK182" i="5" s="1"/>
  <c r="BD501" i="5"/>
  <c r="BI501" i="5"/>
  <c r="BI578" i="5"/>
  <c r="BI1545" i="5"/>
  <c r="AW83" i="15" s="1"/>
  <c r="BO1545" i="5"/>
  <c r="BC83" i="15" s="1"/>
  <c r="BO536" i="5"/>
  <c r="BO557" i="5"/>
  <c r="BO578" i="5"/>
  <c r="BO501" i="5"/>
  <c r="AH229" i="5"/>
  <c r="AH230" i="5" s="1"/>
  <c r="AN208" i="5"/>
  <c r="AN209" i="5" s="1"/>
  <c r="AO231" i="5"/>
  <c r="AO232" i="5" s="1"/>
  <c r="BB1545" i="5"/>
  <c r="AP83" i="15" s="1"/>
  <c r="BB536" i="5"/>
  <c r="BB501" i="5"/>
  <c r="BB578" i="5"/>
  <c r="BB557" i="5"/>
  <c r="BB1335" i="5"/>
  <c r="BN557" i="5"/>
  <c r="BN1545" i="5"/>
  <c r="BB83" i="15" s="1"/>
  <c r="BN536" i="5"/>
  <c r="BN501" i="5"/>
  <c r="BN578" i="5"/>
  <c r="BV128" i="5"/>
  <c r="F37" i="14"/>
  <c r="AS217" i="5"/>
  <c r="AS219" i="5"/>
  <c r="AS218" i="5"/>
  <c r="AS221" i="5"/>
  <c r="AG18" i="15"/>
  <c r="N9" i="18"/>
  <c r="AZ246" i="5"/>
  <c r="BA1574" i="5" s="1"/>
  <c r="AO59" i="14" s="1"/>
  <c r="AZ245" i="5"/>
  <c r="BE536" i="5"/>
  <c r="BE578" i="5"/>
  <c r="BE1545" i="5"/>
  <c r="AS83" i="15" s="1"/>
  <c r="BE557" i="5"/>
  <c r="BE501" i="5"/>
  <c r="AZ474" i="5"/>
  <c r="AZ475" i="5"/>
  <c r="BA478" i="5" s="1"/>
  <c r="BS71" i="5"/>
  <c r="BG10" i="15"/>
  <c r="BS69" i="5"/>
  <c r="BS68" i="5"/>
  <c r="BS67" i="5"/>
  <c r="BR45" i="5"/>
  <c r="BR44" i="5"/>
  <c r="BF9" i="15"/>
  <c r="BR43" i="5"/>
  <c r="BR47" i="5"/>
  <c r="E48" i="14"/>
  <c r="Q1392" i="5"/>
  <c r="E22" i="6"/>
  <c r="D416" i="5"/>
  <c r="BP476" i="5"/>
  <c r="BP166" i="5"/>
  <c r="BK1542" i="5"/>
  <c r="BK592" i="5"/>
  <c r="BQ314" i="5"/>
  <c r="BQ293" i="5"/>
  <c r="BT317" i="5"/>
  <c r="BT299" i="5"/>
  <c r="G22" i="15"/>
  <c r="FA173" i="10"/>
  <c r="T1133" i="5"/>
  <c r="S1134" i="5"/>
  <c r="BR501" i="5"/>
  <c r="BR557" i="5"/>
  <c r="BR1545" i="5"/>
  <c r="BF83" i="15" s="1"/>
  <c r="BR578" i="5"/>
  <c r="BR536" i="5"/>
  <c r="G145" i="13"/>
  <c r="F38" i="17" s="1"/>
  <c r="E183" i="15"/>
  <c r="ES144" i="10"/>
  <c r="BB1556" i="5"/>
  <c r="BB64" i="8"/>
  <c r="T1106" i="5"/>
  <c r="T1170" i="5"/>
  <c r="BH288" i="5"/>
  <c r="E37" i="5"/>
  <c r="F130" i="13"/>
  <c r="E129" i="13"/>
  <c r="BA315" i="5"/>
  <c r="BA295" i="5"/>
  <c r="AP317" i="5"/>
  <c r="AP299" i="5"/>
  <c r="AP303" i="5" s="1"/>
  <c r="AP310" i="5" s="1"/>
  <c r="AQ318" i="5"/>
  <c r="AQ320" i="5" s="1"/>
  <c r="AE14" i="14" s="1"/>
  <c r="AK17" i="15"/>
  <c r="AW194" i="5"/>
  <c r="AW198" i="5"/>
  <c r="AW196" i="5"/>
  <c r="AW195" i="5"/>
  <c r="Q1224" i="5"/>
  <c r="C114" i="5"/>
  <c r="DQ71" i="10"/>
  <c r="N48" i="15"/>
  <c r="N61" i="17" s="1"/>
  <c r="Z823" i="5"/>
  <c r="DQ127" i="10"/>
  <c r="DQ135" i="10" s="1"/>
  <c r="N146" i="15" s="1"/>
  <c r="FA144" i="10"/>
  <c r="BJ1556" i="5"/>
  <c r="BJ64" i="8"/>
  <c r="C16" i="15"/>
  <c r="O172" i="5"/>
  <c r="O175" i="5"/>
  <c r="O171" i="5"/>
  <c r="O173" i="5"/>
  <c r="C12" i="16"/>
  <c r="AP477" i="5"/>
  <c r="AP479" i="5" s="1"/>
  <c r="F160" i="5"/>
  <c r="AP403" i="5"/>
  <c r="I288" i="5"/>
  <c r="I306" i="5" s="1"/>
  <c r="BG170" i="5"/>
  <c r="BG216" i="5"/>
  <c r="BG193" i="5"/>
  <c r="AU219" i="5"/>
  <c r="AU218" i="5"/>
  <c r="AU221" i="5"/>
  <c r="AU217" i="5"/>
  <c r="AI18" i="15"/>
  <c r="BE170" i="5"/>
  <c r="BE193" i="5"/>
  <c r="BE216" i="5"/>
  <c r="BE10" i="15"/>
  <c r="BQ69" i="5"/>
  <c r="BQ71" i="5"/>
  <c r="BQ67" i="5"/>
  <c r="BQ68" i="5"/>
  <c r="BO69" i="5"/>
  <c r="BC10" i="15"/>
  <c r="BO68" i="5"/>
  <c r="BO67" i="5"/>
  <c r="BO71" i="5"/>
  <c r="S1202" i="5"/>
  <c r="S1194" i="5"/>
  <c r="S1166" i="5"/>
  <c r="BQ476" i="5"/>
  <c r="BQ1551" i="5"/>
  <c r="BQ166" i="5"/>
  <c r="BR476" i="5"/>
  <c r="BR1551" i="5"/>
  <c r="BR166" i="5"/>
  <c r="AD197" i="15"/>
  <c r="AP1558" i="5"/>
  <c r="AD28" i="14" s="1"/>
  <c r="P478" i="5"/>
  <c r="AE18" i="15"/>
  <c r="AQ219" i="5"/>
  <c r="AQ221" i="5"/>
  <c r="AQ217" i="5"/>
  <c r="AQ218" i="5"/>
  <c r="E11" i="12"/>
  <c r="T884" i="5"/>
  <c r="J9" i="18"/>
  <c r="C61" i="5"/>
  <c r="R272" i="5"/>
  <c r="R252" i="5"/>
  <c r="S1201" i="5"/>
  <c r="S1200" i="5"/>
  <c r="S1106" i="5"/>
  <c r="G39" i="15"/>
  <c r="S768" i="5"/>
  <c r="I131" i="13"/>
  <c r="AV175" i="5"/>
  <c r="AV171" i="5"/>
  <c r="AJ16" i="15"/>
  <c r="AV173" i="5"/>
  <c r="AV172" i="5"/>
  <c r="AV812" i="5"/>
  <c r="BU315" i="5"/>
  <c r="BU295" i="5"/>
  <c r="E50" i="15"/>
  <c r="AZ489" i="5"/>
  <c r="BA10" i="15"/>
  <c r="BM69" i="5"/>
  <c r="BM67" i="5"/>
  <c r="BM68" i="5"/>
  <c r="BM71" i="5"/>
  <c r="AK1573" i="5"/>
  <c r="Y71" i="14" s="1"/>
  <c r="AU322" i="5"/>
  <c r="Z15" i="15"/>
  <c r="AX195" i="5"/>
  <c r="AL17" i="15"/>
  <c r="AX194" i="5"/>
  <c r="AX196" i="5"/>
  <c r="AX198" i="5"/>
  <c r="U921" i="5"/>
  <c r="U919" i="5"/>
  <c r="U922" i="5"/>
  <c r="U935" i="5"/>
  <c r="U916" i="5"/>
  <c r="U920" i="5"/>
  <c r="U917" i="5"/>
  <c r="U910" i="5"/>
  <c r="U902" i="5"/>
  <c r="AP171" i="5"/>
  <c r="AP175" i="5"/>
  <c r="AD16" i="15"/>
  <c r="AP173" i="5"/>
  <c r="AP172" i="5"/>
  <c r="R203" i="5"/>
  <c r="BC339" i="5"/>
  <c r="BC358" i="5"/>
  <c r="K372" i="5"/>
  <c r="L370" i="5"/>
  <c r="P15" i="15"/>
  <c r="J305" i="5"/>
  <c r="J287" i="5"/>
  <c r="J288" i="5" s="1"/>
  <c r="J306" i="5" s="1"/>
  <c r="AD479" i="5"/>
  <c r="AE477" i="5"/>
  <c r="AE479" i="5" s="1"/>
  <c r="U508" i="5"/>
  <c r="U506" i="5" s="1"/>
  <c r="T509" i="5"/>
  <c r="E137" i="5"/>
  <c r="R909" i="5"/>
  <c r="BG295" i="5"/>
  <c r="BG315" i="5"/>
  <c r="BF316" i="5"/>
  <c r="BF297" i="5"/>
  <c r="BT44" i="5"/>
  <c r="BU67" i="5"/>
  <c r="BI10" i="15"/>
  <c r="BU71" i="5"/>
  <c r="BU69" i="5"/>
  <c r="BU68" i="5"/>
  <c r="AO477" i="5"/>
  <c r="AO479" i="5" s="1"/>
  <c r="BA293" i="5"/>
  <c r="BA314" i="5"/>
  <c r="S965" i="5"/>
  <c r="F265" i="5"/>
  <c r="BV476" i="5"/>
  <c r="BV166" i="5"/>
  <c r="BN476" i="5"/>
  <c r="BN166" i="5"/>
  <c r="EK146" i="10"/>
  <c r="AI1543" i="5"/>
  <c r="AI556" i="5"/>
  <c r="AI577" i="5"/>
  <c r="AI816" i="5"/>
  <c r="DZ126" i="10" s="1"/>
  <c r="DZ134" i="10" s="1"/>
  <c r="AI517" i="5"/>
  <c r="AI1336" i="5"/>
  <c r="AI535" i="5"/>
  <c r="DZ21" i="10"/>
  <c r="DZ36" i="10" s="1"/>
  <c r="W111" i="15" s="1"/>
  <c r="DZ22" i="10"/>
  <c r="DZ37" i="10" s="1"/>
  <c r="W144" i="15" s="1"/>
  <c r="DZ19" i="10"/>
  <c r="DZ34" i="10" s="1"/>
  <c r="DZ20" i="10"/>
  <c r="DZ35" i="10" s="1"/>
  <c r="W79" i="15" s="1"/>
  <c r="W78" i="15" s="1"/>
  <c r="T13" i="18"/>
  <c r="L241" i="5"/>
  <c r="K243" i="5"/>
  <c r="AV320" i="5"/>
  <c r="AJ14" i="14" s="1"/>
  <c r="C199" i="21"/>
  <c r="Q1095" i="5"/>
  <c r="R1092" i="5"/>
  <c r="E118" i="21"/>
  <c r="AC197" i="15"/>
  <c r="AO1558" i="5"/>
  <c r="AC28" i="14" s="1"/>
  <c r="BI475" i="5"/>
  <c r="BJ478" i="5" s="1"/>
  <c r="BI474" i="5"/>
  <c r="T835" i="5"/>
  <c r="T852" i="5"/>
  <c r="T854" i="5"/>
  <c r="T849" i="5"/>
  <c r="T853" i="5"/>
  <c r="T843" i="5"/>
  <c r="T855" i="5"/>
  <c r="T850" i="5"/>
  <c r="T15" i="15"/>
  <c r="AT196" i="5"/>
  <c r="AH17" i="15"/>
  <c r="AT194" i="5"/>
  <c r="AT195" i="5"/>
  <c r="AT198" i="5"/>
  <c r="C37" i="5"/>
  <c r="AS357" i="5"/>
  <c r="AS363" i="5" s="1"/>
  <c r="AG16" i="14" s="1"/>
  <c r="AS346" i="5"/>
  <c r="AS351" i="5" s="1"/>
  <c r="AS337" i="5"/>
  <c r="AS347" i="5" s="1"/>
  <c r="AS353" i="5" s="1"/>
  <c r="R842" i="5"/>
  <c r="BP360" i="5"/>
  <c r="BP343" i="5"/>
  <c r="BA340" i="5"/>
  <c r="BB342" i="5"/>
  <c r="AY349" i="5"/>
  <c r="AM27" i="15" s="1"/>
  <c r="AY336" i="5"/>
  <c r="AZ338" i="5"/>
  <c r="BC344" i="5"/>
  <c r="BC361" i="5" s="1"/>
  <c r="C195" i="15"/>
  <c r="F120" i="13"/>
  <c r="EL146" i="10"/>
  <c r="G59" i="14"/>
  <c r="U26" i="15"/>
  <c r="S15" i="15"/>
  <c r="Y15" i="15"/>
  <c r="AL1573" i="5"/>
  <c r="Z71" i="14" s="1"/>
  <c r="AT320" i="5"/>
  <c r="AH14" i="14" s="1"/>
  <c r="AP244" i="5"/>
  <c r="AP262" i="5"/>
  <c r="AD23" i="15" s="1"/>
  <c r="AA170" i="5"/>
  <c r="AA193" i="5"/>
  <c r="AA216" i="5"/>
  <c r="BA244" i="5"/>
  <c r="BA262" i="5"/>
  <c r="AO23" i="15" s="1"/>
  <c r="AO22" i="15" s="1"/>
  <c r="D137" i="5"/>
  <c r="T234" i="5"/>
  <c r="T226" i="5"/>
  <c r="T235" i="5" s="1"/>
  <c r="AY1556" i="5"/>
  <c r="AY64" i="8"/>
  <c r="EP144" i="10"/>
  <c r="EP145" i="10"/>
  <c r="EQ145" i="10" s="1"/>
  <c r="ER145" i="10" s="1"/>
  <c r="ES145" i="10" s="1"/>
  <c r="ET145" i="10" s="1"/>
  <c r="EU145" i="10" s="1"/>
  <c r="EV145" i="10" s="1"/>
  <c r="EW145" i="10" s="1"/>
  <c r="EX145" i="10" s="1"/>
  <c r="EY145" i="10" s="1"/>
  <c r="EZ145" i="10" s="1"/>
  <c r="FA145" i="10" s="1"/>
  <c r="AN196" i="5"/>
  <c r="AN198" i="5"/>
  <c r="AB17" i="15"/>
  <c r="AN195" i="5"/>
  <c r="AN194" i="5"/>
  <c r="R1125" i="5"/>
  <c r="Q1128" i="5"/>
  <c r="F46" i="14"/>
  <c r="V241" i="5"/>
  <c r="U243" i="5"/>
  <c r="I245" i="5"/>
  <c r="I246" i="5"/>
  <c r="BF476" i="5"/>
  <c r="BF166" i="5"/>
  <c r="AJ197" i="15"/>
  <c r="AV1558" i="5"/>
  <c r="AJ28" i="14" s="1"/>
  <c r="T1141" i="5"/>
  <c r="T1201" i="5" s="1"/>
  <c r="T1137" i="5"/>
  <c r="T1138" i="5"/>
  <c r="T1198" i="5" s="1"/>
  <c r="T1143" i="5"/>
  <c r="T1123" i="5"/>
  <c r="T1140" i="5"/>
  <c r="T1142" i="5"/>
  <c r="T1202" i="5" s="1"/>
  <c r="U1221" i="5" s="1"/>
  <c r="T1131" i="5"/>
  <c r="T1194" i="5" s="1"/>
  <c r="BJ286" i="5"/>
  <c r="AS381" i="5"/>
  <c r="AS399" i="5"/>
  <c r="BK485" i="5"/>
  <c r="BK484" i="5"/>
  <c r="BW486" i="5"/>
  <c r="AJ330" i="5"/>
  <c r="AI332" i="5"/>
  <c r="BD475" i="5"/>
  <c r="BE478" i="5" s="1"/>
  <c r="BD474" i="5"/>
  <c r="E160" i="5"/>
  <c r="W580" i="5"/>
  <c r="W518" i="5"/>
  <c r="AT807" i="5"/>
  <c r="AT808" i="5" s="1"/>
  <c r="AT809" i="5" s="1"/>
  <c r="AT978" i="5" s="1"/>
  <c r="AT812" i="5"/>
  <c r="DP39" i="10"/>
  <c r="M47" i="15"/>
  <c r="V559" i="5"/>
  <c r="S226" i="5"/>
  <c r="I48" i="15"/>
  <c r="I61" i="17" s="1"/>
  <c r="DL71" i="10"/>
  <c r="U538" i="5"/>
  <c r="U823" i="5"/>
  <c r="U817" i="5"/>
  <c r="U818" i="5" s="1"/>
  <c r="U819" i="5" s="1"/>
  <c r="U1234" i="5" s="1"/>
  <c r="U1238" i="5" s="1"/>
  <c r="DL127" i="10"/>
  <c r="DL135" i="10" s="1"/>
  <c r="I146" i="15" s="1"/>
  <c r="I143" i="15" s="1"/>
  <c r="G78" i="15"/>
  <c r="G115" i="15"/>
  <c r="S1549" i="5"/>
  <c r="S1553" i="5" s="1"/>
  <c r="G63" i="14" s="1"/>
  <c r="S559" i="5"/>
  <c r="S817" i="5"/>
  <c r="S818" i="5" s="1"/>
  <c r="S819" i="5" s="1"/>
  <c r="S1234" i="5" s="1"/>
  <c r="S1238" i="5" s="1"/>
  <c r="S823" i="5"/>
  <c r="DJ127" i="10"/>
  <c r="DJ135" i="10" s="1"/>
  <c r="G146" i="15" s="1"/>
  <c r="DO126" i="10"/>
  <c r="DO134" i="10" s="1"/>
  <c r="Z226" i="5"/>
  <c r="Z234" i="5"/>
  <c r="H47" i="15"/>
  <c r="DK39" i="10"/>
  <c r="T538" i="5"/>
  <c r="T559" i="5"/>
  <c r="U203" i="5"/>
  <c r="U212" i="5" s="1"/>
  <c r="U211" i="5"/>
  <c r="AR365" i="5"/>
  <c r="AR366" i="5"/>
  <c r="AS172" i="5"/>
  <c r="AS175" i="5"/>
  <c r="AG16" i="15"/>
  <c r="AS171" i="5"/>
  <c r="AS173" i="5"/>
  <c r="O174" i="4"/>
  <c r="J12" i="9" s="1"/>
  <c r="AY165" i="5"/>
  <c r="BG8" i="15"/>
  <c r="BS20" i="5"/>
  <c r="BS21" i="5"/>
  <c r="BS19" i="5"/>
  <c r="BS23" i="5"/>
  <c r="BD9" i="15"/>
  <c r="BP47" i="5"/>
  <c r="BP43" i="5"/>
  <c r="BP44" i="5"/>
  <c r="BP45" i="5"/>
  <c r="C35" i="14"/>
  <c r="AR322" i="5"/>
  <c r="AR323" i="5"/>
  <c r="S881" i="5"/>
  <c r="O1145" i="5"/>
  <c r="S966" i="5"/>
  <c r="FF168" i="10"/>
  <c r="BC82" i="15" s="1"/>
  <c r="FF166" i="10"/>
  <c r="BC51" i="15" s="1"/>
  <c r="O140" i="4"/>
  <c r="C175" i="4"/>
  <c r="Q517" i="5"/>
  <c r="Q535" i="5"/>
  <c r="Q538" i="5" s="1"/>
  <c r="Q1336" i="5"/>
  <c r="Q556" i="5"/>
  <c r="Q559" i="5" s="1"/>
  <c r="Q816" i="5"/>
  <c r="DH126" i="10" s="1"/>
  <c r="DH134" i="10" s="1"/>
  <c r="Q1543" i="5"/>
  <c r="E115" i="15" s="1"/>
  <c r="Q577" i="5"/>
  <c r="Q580" i="5" s="1"/>
  <c r="DH21" i="10"/>
  <c r="DH36" i="10" s="1"/>
  <c r="E111" i="15" s="1"/>
  <c r="DH58" i="10"/>
  <c r="DH68" i="10" s="1"/>
  <c r="E112" i="15" s="1"/>
  <c r="BS316" i="5"/>
  <c r="BS297" i="5"/>
  <c r="BR315" i="5"/>
  <c r="BR295" i="5"/>
  <c r="AR477" i="5"/>
  <c r="C85" i="5"/>
  <c r="P905" i="5"/>
  <c r="AH181" i="5"/>
  <c r="AH182" i="5" s="1"/>
  <c r="AJ185" i="5"/>
  <c r="AJ186" i="5" s="1"/>
  <c r="AI183" i="5"/>
  <c r="AI184" i="5" s="1"/>
  <c r="AG179" i="5"/>
  <c r="AC28" i="5"/>
  <c r="T1158" i="5"/>
  <c r="T1163" i="5"/>
  <c r="Q968" i="5"/>
  <c r="E37" i="14"/>
  <c r="BN316" i="5"/>
  <c r="BN297" i="5"/>
  <c r="AK197" i="15"/>
  <c r="AW1558" i="5"/>
  <c r="AK28" i="14" s="1"/>
  <c r="AT370" i="5"/>
  <c r="AS372" i="5"/>
  <c r="AQ1558" i="5"/>
  <c r="AE28" i="14" s="1"/>
  <c r="AE197" i="15"/>
  <c r="AM1558" i="5"/>
  <c r="AA28" i="14" s="1"/>
  <c r="AA197" i="15"/>
  <c r="BC64" i="8"/>
  <c r="ET144" i="10"/>
  <c r="BC1556" i="5"/>
  <c r="AF517" i="5"/>
  <c r="AF1336" i="5"/>
  <c r="AF556" i="5"/>
  <c r="AF1543" i="5"/>
  <c r="AF577" i="5"/>
  <c r="AF816" i="5"/>
  <c r="DW126" i="10" s="1"/>
  <c r="DW134" i="10" s="1"/>
  <c r="AF535" i="5"/>
  <c r="DW21" i="10"/>
  <c r="DW36" i="10" s="1"/>
  <c r="T111" i="15" s="1"/>
  <c r="DW20" i="10"/>
  <c r="DW35" i="10" s="1"/>
  <c r="T79" i="15" s="1"/>
  <c r="T78" i="15" s="1"/>
  <c r="DW19" i="10"/>
  <c r="DW34" i="10" s="1"/>
  <c r="DW22" i="10"/>
  <c r="DW37" i="10" s="1"/>
  <c r="T144" i="15" s="1"/>
  <c r="BU537" i="5"/>
  <c r="BU502" i="5"/>
  <c r="BU1547" i="5"/>
  <c r="BI148" i="15" s="1"/>
  <c r="AO198" i="5"/>
  <c r="AO195" i="5"/>
  <c r="AC17" i="15"/>
  <c r="AO196" i="5"/>
  <c r="AO194" i="5"/>
  <c r="BC317" i="5"/>
  <c r="BC299" i="5"/>
  <c r="BA216" i="5"/>
  <c r="BA170" i="5"/>
  <c r="BA193" i="5"/>
  <c r="AW477" i="5"/>
  <c r="AW479" i="5" s="1"/>
  <c r="AN295" i="5"/>
  <c r="Y183" i="5"/>
  <c r="Y184" i="5" s="1"/>
  <c r="Z185" i="5"/>
  <c r="Z186" i="5" s="1"/>
  <c r="X181" i="5"/>
  <c r="X182" i="5" s="1"/>
  <c r="W179" i="5"/>
  <c r="AK18" i="15"/>
  <c r="AW219" i="5"/>
  <c r="AW221" i="5"/>
  <c r="AW218" i="5"/>
  <c r="AW217" i="5"/>
  <c r="AJ577" i="5"/>
  <c r="AJ816" i="5"/>
  <c r="AJ822" i="5" s="1"/>
  <c r="AJ1543" i="5"/>
  <c r="AJ535" i="5"/>
  <c r="AJ1336" i="5"/>
  <c r="AJ517" i="5"/>
  <c r="EA21" i="10"/>
  <c r="EA36" i="10" s="1"/>
  <c r="X111" i="15" s="1"/>
  <c r="EA19" i="10"/>
  <c r="EA34" i="10" s="1"/>
  <c r="EA22" i="10"/>
  <c r="EA37" i="10" s="1"/>
  <c r="X144" i="15" s="1"/>
  <c r="EA20" i="10"/>
  <c r="EA35" i="10" s="1"/>
  <c r="X79" i="15" s="1"/>
  <c r="X78" i="15" s="1"/>
  <c r="O1192" i="5"/>
  <c r="O1179" i="5"/>
  <c r="N113" i="15"/>
  <c r="N64" i="17" s="1"/>
  <c r="DQ137" i="10"/>
  <c r="N115" i="15"/>
  <c r="Z1549" i="5"/>
  <c r="Z1553" i="5" s="1"/>
  <c r="N63" i="14" s="1"/>
  <c r="O221" i="5"/>
  <c r="C18" i="15"/>
  <c r="O218" i="5"/>
  <c r="O217" i="5"/>
  <c r="O219" i="5"/>
  <c r="S417" i="5"/>
  <c r="I31" i="13"/>
  <c r="H13" i="17" s="1"/>
  <c r="AR216" i="5"/>
  <c r="AR193" i="5"/>
  <c r="AR170" i="5"/>
  <c r="F37" i="5"/>
  <c r="P773" i="5"/>
  <c r="AP387" i="5"/>
  <c r="BG475" i="5"/>
  <c r="BH478" i="5" s="1"/>
  <c r="BG474" i="5"/>
  <c r="AQ302" i="5"/>
  <c r="AQ308" i="5" s="1"/>
  <c r="G128" i="13"/>
  <c r="F137" i="5"/>
  <c r="AU195" i="5"/>
  <c r="AU196" i="5"/>
  <c r="AU198" i="5"/>
  <c r="AU194" i="5"/>
  <c r="AI17" i="15"/>
  <c r="M285" i="5"/>
  <c r="L1551" i="5"/>
  <c r="AZ1556" i="5"/>
  <c r="EQ144" i="10"/>
  <c r="AZ64" i="8"/>
  <c r="BQ19" i="5"/>
  <c r="BE8" i="15"/>
  <c r="BQ21" i="5"/>
  <c r="BQ20" i="5"/>
  <c r="BQ23" i="5"/>
  <c r="BN69" i="5"/>
  <c r="BN71" i="5"/>
  <c r="BB10" i="15"/>
  <c r="BN68" i="5"/>
  <c r="BN67" i="5"/>
  <c r="S1158" i="5"/>
  <c r="S1163" i="5"/>
  <c r="S1198" i="5"/>
  <c r="S1170" i="5"/>
  <c r="S1197" i="5"/>
  <c r="BM377" i="5"/>
  <c r="BM397" i="5"/>
  <c r="BO399" i="5"/>
  <c r="BO381" i="5"/>
  <c r="AC202" i="5"/>
  <c r="AE206" i="5"/>
  <c r="AE207" i="5" s="1"/>
  <c r="AF208" i="5"/>
  <c r="AF209" i="5" s="1"/>
  <c r="AD204" i="5"/>
  <c r="AD205" i="5" s="1"/>
  <c r="AE16" i="15"/>
  <c r="AQ173" i="5"/>
  <c r="AQ171" i="5"/>
  <c r="AQ175" i="5"/>
  <c r="AQ172" i="5"/>
  <c r="O1112" i="5"/>
  <c r="O890" i="5"/>
  <c r="O937" i="5"/>
  <c r="EZ144" i="10"/>
  <c r="BI1556" i="5"/>
  <c r="BI64" i="8"/>
  <c r="AL517" i="5"/>
  <c r="AL816" i="5"/>
  <c r="AL822" i="5" s="1"/>
  <c r="AL535" i="5"/>
  <c r="AL1543" i="5"/>
  <c r="AL1336" i="5"/>
  <c r="EC21" i="10"/>
  <c r="EC36" i="10" s="1"/>
  <c r="Z111" i="15" s="1"/>
  <c r="EC19" i="10"/>
  <c r="EC34" i="10" s="1"/>
  <c r="EC20" i="10"/>
  <c r="EC35" i="10" s="1"/>
  <c r="Z79" i="15" s="1"/>
  <c r="Z78" i="15" s="1"/>
  <c r="EC22" i="10"/>
  <c r="EC37" i="10" s="1"/>
  <c r="Z144" i="15" s="1"/>
  <c r="Z208" i="5"/>
  <c r="Z209" i="5" s="1"/>
  <c r="X204" i="5"/>
  <c r="X205" i="5" s="1"/>
  <c r="Y206" i="5"/>
  <c r="Y207" i="5" s="1"/>
  <c r="W202" i="5"/>
  <c r="AQ477" i="5"/>
  <c r="AQ479" i="5" s="1"/>
  <c r="AN249" i="5"/>
  <c r="AN263" i="5"/>
  <c r="AP253" i="5"/>
  <c r="AO251" i="5"/>
  <c r="AQ255" i="5"/>
  <c r="AR257" i="5"/>
  <c r="AR275" i="5" s="1"/>
  <c r="C15" i="6"/>
  <c r="R837" i="5"/>
  <c r="Q840" i="5"/>
  <c r="Q838" i="5" s="1"/>
  <c r="Q857" i="5" s="1"/>
  <c r="T274" i="5"/>
  <c r="T256" i="5"/>
  <c r="S1096" i="5"/>
  <c r="S1097" i="5" s="1"/>
  <c r="S1091" i="5"/>
  <c r="G103" i="15"/>
  <c r="S846" i="5"/>
  <c r="T845" i="5"/>
  <c r="AV221" i="5"/>
  <c r="AV217" i="5"/>
  <c r="AJ18" i="15"/>
  <c r="AV218" i="5"/>
  <c r="AV219" i="5"/>
  <c r="BA578" i="5"/>
  <c r="BA501" i="5"/>
  <c r="BA1545" i="5"/>
  <c r="AO83" i="15" s="1"/>
  <c r="BA557" i="5"/>
  <c r="BA536" i="5"/>
  <c r="P1192" i="5"/>
  <c r="P1205" i="5" s="1"/>
  <c r="P1179" i="5"/>
  <c r="P1181" i="5" s="1"/>
  <c r="BV297" i="5"/>
  <c r="BV316" i="5"/>
  <c r="DH56" i="10"/>
  <c r="DH66" i="10" s="1"/>
  <c r="DH19" i="10"/>
  <c r="DH34" i="10" s="1"/>
  <c r="R941" i="5"/>
  <c r="BL476" i="5"/>
  <c r="BL166" i="5"/>
  <c r="AU323" i="5"/>
  <c r="AL16" i="15"/>
  <c r="AX173" i="5"/>
  <c r="AX171" i="5"/>
  <c r="AX172" i="5"/>
  <c r="AX175" i="5"/>
  <c r="W15" i="15"/>
  <c r="U853" i="5"/>
  <c r="U843" i="5"/>
  <c r="U849" i="5"/>
  <c r="U855" i="5"/>
  <c r="U835" i="5"/>
  <c r="U850" i="5"/>
  <c r="U854" i="5"/>
  <c r="U852" i="5"/>
  <c r="V895" i="5"/>
  <c r="V861" i="5"/>
  <c r="V1116" i="5"/>
  <c r="V1121" i="5" s="1"/>
  <c r="V1351" i="5"/>
  <c r="V1355" i="5" s="1"/>
  <c r="V977" i="5"/>
  <c r="V982" i="5" s="1"/>
  <c r="V1083" i="5"/>
  <c r="V1088" i="5" s="1"/>
  <c r="V829" i="5"/>
  <c r="V833" i="5" s="1"/>
  <c r="W800" i="5"/>
  <c r="V1150" i="5"/>
  <c r="V1155" i="5" s="1"/>
  <c r="V1233" i="5"/>
  <c r="AP194" i="5"/>
  <c r="AP195" i="5"/>
  <c r="AP196" i="5"/>
  <c r="AP198" i="5"/>
  <c r="AD17" i="15"/>
  <c r="BE343" i="5"/>
  <c r="BE360" i="5"/>
  <c r="BB337" i="5"/>
  <c r="BB357" i="5"/>
  <c r="T203" i="5"/>
  <c r="BG64" i="8"/>
  <c r="EX144" i="10"/>
  <c r="BG1556" i="5"/>
  <c r="AK208" i="5"/>
  <c r="AK209" i="5" s="1"/>
  <c r="AI204" i="5"/>
  <c r="AI205" i="5" s="1"/>
  <c r="AH202" i="5"/>
  <c r="AJ206" i="5"/>
  <c r="AJ207" i="5" s="1"/>
  <c r="G9" i="18"/>
  <c r="AT477" i="5"/>
  <c r="AT479" i="5" s="1"/>
  <c r="BI317" i="5"/>
  <c r="BI299" i="5"/>
  <c r="BD314" i="5"/>
  <c r="BD302" i="5"/>
  <c r="BD308" i="5" s="1"/>
  <c r="BD293" i="5"/>
  <c r="DI57" i="10"/>
  <c r="DI67" i="10" s="1"/>
  <c r="F80" i="15" s="1"/>
  <c r="R576" i="5"/>
  <c r="R555" i="5"/>
  <c r="R806" i="5"/>
  <c r="R812" i="5" s="1"/>
  <c r="R1541" i="5"/>
  <c r="DI20" i="10"/>
  <c r="DI35" i="10" s="1"/>
  <c r="F79" i="15" s="1"/>
  <c r="R534" i="5"/>
  <c r="R500" i="5"/>
  <c r="R1335" i="5"/>
  <c r="DI59" i="10"/>
  <c r="DI69" i="10" s="1"/>
  <c r="F145" i="15" s="1"/>
  <c r="DI22" i="10"/>
  <c r="DI37" i="10" s="1"/>
  <c r="F144" i="15" s="1"/>
  <c r="DI56" i="10"/>
  <c r="DI66" i="10" s="1"/>
  <c r="DI19" i="10"/>
  <c r="DI34" i="10" s="1"/>
  <c r="BH8" i="15"/>
  <c r="BT20" i="5"/>
  <c r="BT23" i="5"/>
  <c r="BT19" i="5"/>
  <c r="BT21" i="5"/>
  <c r="BV67" i="5"/>
  <c r="BJ10" i="15"/>
  <c r="BV71" i="5"/>
  <c r="BV69" i="5"/>
  <c r="BV68" i="5"/>
  <c r="R1387" i="5"/>
  <c r="G259" i="5"/>
  <c r="G265" i="5" s="1"/>
  <c r="G271" i="5"/>
  <c r="G250" i="5"/>
  <c r="H272" i="5"/>
  <c r="H252" i="5"/>
  <c r="BC297" i="5"/>
  <c r="BC316" i="5"/>
  <c r="K12" i="9"/>
  <c r="BT165" i="5"/>
  <c r="BV592" i="5"/>
  <c r="BV1542" i="5"/>
  <c r="BC379" i="5"/>
  <c r="BC398" i="5"/>
  <c r="J244" i="5"/>
  <c r="J262" i="5"/>
  <c r="R870" i="5"/>
  <c r="Q873" i="5"/>
  <c r="BB170" i="5"/>
  <c r="BB216" i="5"/>
  <c r="BB193" i="5"/>
  <c r="AT171" i="5"/>
  <c r="AT175" i="5"/>
  <c r="AT173" i="5"/>
  <c r="AT172" i="5"/>
  <c r="AH16" i="15"/>
  <c r="C12" i="6"/>
  <c r="F61" i="5"/>
  <c r="AU359" i="5"/>
  <c r="AU341" i="5"/>
  <c r="BE330" i="5"/>
  <c r="BD332" i="5"/>
  <c r="BO341" i="5"/>
  <c r="BO359" i="5"/>
  <c r="C171" i="15"/>
  <c r="AG1572" i="5"/>
  <c r="U70" i="14" s="1"/>
  <c r="AL197" i="15"/>
  <c r="AX1558" i="5"/>
  <c r="AL28" i="14" s="1"/>
  <c r="AT303" i="5"/>
  <c r="AT310" i="5" s="1"/>
  <c r="K9" i="18"/>
  <c r="AR241" i="5"/>
  <c r="AQ243" i="5"/>
  <c r="AD26" i="15"/>
  <c r="AD13" i="18" s="1"/>
  <c r="BC241" i="5"/>
  <c r="BB243" i="5"/>
  <c r="BK305" i="5"/>
  <c r="BL67" i="5"/>
  <c r="BL69" i="5"/>
  <c r="AZ10" i="15"/>
  <c r="BL71" i="5"/>
  <c r="BL68" i="5"/>
  <c r="AN172" i="5"/>
  <c r="AN171" i="5"/>
  <c r="AN175" i="5"/>
  <c r="AB16" i="15"/>
  <c r="AN173" i="5"/>
  <c r="FJ168" i="10"/>
  <c r="BG82" i="15" s="1"/>
  <c r="FJ167" i="10"/>
  <c r="BG116" i="15" s="1"/>
  <c r="FJ166" i="10"/>
  <c r="BG51" i="15" s="1"/>
  <c r="FJ169" i="10"/>
  <c r="BG149" i="15" s="1"/>
  <c r="FK171" i="10"/>
  <c r="BH61" i="14" s="1"/>
  <c r="AF351" i="5"/>
  <c r="V180" i="5"/>
  <c r="AT383" i="5"/>
  <c r="AT400" i="5"/>
  <c r="D61" i="5"/>
  <c r="BH216" i="5"/>
  <c r="BH193" i="5"/>
  <c r="BH170" i="5"/>
  <c r="S877" i="5"/>
  <c r="T81" i="5"/>
  <c r="R77" i="5"/>
  <c r="S79" i="5"/>
  <c r="Q75" i="5"/>
  <c r="V203" i="5"/>
  <c r="V212" i="5" s="1"/>
  <c r="V211" i="5"/>
  <c r="W226" i="5"/>
  <c r="W235" i="5" s="1"/>
  <c r="W234" i="5"/>
  <c r="AN28" i="5"/>
  <c r="DP71" i="10"/>
  <c r="M48" i="15"/>
  <c r="M61" i="17" s="1"/>
  <c r="M113" i="15"/>
  <c r="M110" i="15" s="1"/>
  <c r="M115" i="15"/>
  <c r="Y1549" i="5"/>
  <c r="Y1553" i="5" s="1"/>
  <c r="M63" i="14" s="1"/>
  <c r="J47" i="15"/>
  <c r="DM39" i="10"/>
  <c r="V518" i="5"/>
  <c r="V817" i="5"/>
  <c r="V818" i="5" s="1"/>
  <c r="V819" i="5" s="1"/>
  <c r="V1234" i="5" s="1"/>
  <c r="V823" i="5"/>
  <c r="DM127" i="10"/>
  <c r="DM135" i="10" s="1"/>
  <c r="J146" i="15" s="1"/>
  <c r="J143" i="15" s="1"/>
  <c r="J115" i="15"/>
  <c r="V1549" i="5"/>
  <c r="V1553" i="5" s="1"/>
  <c r="J63" i="14" s="1"/>
  <c r="I115" i="15"/>
  <c r="U1549" i="5"/>
  <c r="U1553" i="5" s="1"/>
  <c r="I63" i="14" s="1"/>
  <c r="G113" i="15"/>
  <c r="DJ137" i="10"/>
  <c r="S518" i="5"/>
  <c r="AU807" i="5"/>
  <c r="AU808" i="5" s="1"/>
  <c r="AU809" i="5" s="1"/>
  <c r="AU978" i="5" s="1"/>
  <c r="AU812" i="5"/>
  <c r="Y203" i="5"/>
  <c r="S203" i="5"/>
  <c r="S212" i="5" s="1"/>
  <c r="Z203" i="5"/>
  <c r="L48" i="15"/>
  <c r="L61" i="17" s="1"/>
  <c r="DO71" i="10"/>
  <c r="T580" i="5"/>
  <c r="T518" i="5"/>
  <c r="AS76" i="5"/>
  <c r="DI58" i="10"/>
  <c r="DI68" i="10" s="1"/>
  <c r="F112" i="15" s="1"/>
  <c r="R518" i="5"/>
  <c r="AD172" i="5"/>
  <c r="AD175" i="5"/>
  <c r="AD173" i="5"/>
  <c r="AD171" i="5"/>
  <c r="R16" i="15"/>
  <c r="V185" i="5"/>
  <c r="V186" i="5" s="1"/>
  <c r="S179" i="5"/>
  <c r="U183" i="5"/>
  <c r="U184" i="5" s="1"/>
  <c r="T181" i="5"/>
  <c r="T182" i="5" s="1"/>
  <c r="AN20" i="15"/>
  <c r="C137" i="5"/>
  <c r="AD198" i="5"/>
  <c r="R17" i="15"/>
  <c r="AD195" i="5"/>
  <c r="AD194" i="5"/>
  <c r="AD196" i="5"/>
  <c r="AS198" i="5"/>
  <c r="AG17" i="15"/>
  <c r="AS194" i="5"/>
  <c r="AS195" i="5"/>
  <c r="AS196" i="5"/>
  <c r="AV33" i="5"/>
  <c r="AV34" i="5" s="1"/>
  <c r="AU31" i="5"/>
  <c r="AU32" i="5" s="1"/>
  <c r="AT29" i="5"/>
  <c r="AT30" i="5" s="1"/>
  <c r="AS27" i="5"/>
  <c r="R944" i="5"/>
  <c r="S964" i="5" s="1"/>
  <c r="AX322" i="5"/>
  <c r="G119" i="13"/>
  <c r="AZ216" i="5"/>
  <c r="AZ170" i="5"/>
  <c r="AZ193" i="5"/>
  <c r="BR71" i="5"/>
  <c r="BR68" i="5"/>
  <c r="BF10" i="15"/>
  <c r="BR67" i="5"/>
  <c r="BR69" i="5"/>
  <c r="BP23" i="5"/>
  <c r="BD8" i="15"/>
  <c r="BP21" i="5"/>
  <c r="BP19" i="5"/>
  <c r="BP20" i="5"/>
  <c r="F48" i="14"/>
  <c r="R15" i="14"/>
  <c r="S874" i="5"/>
  <c r="S938" i="5" s="1"/>
  <c r="S869" i="5"/>
  <c r="S936" i="5" s="1"/>
  <c r="BP370" i="5"/>
  <c r="BO372" i="5"/>
  <c r="R938" i="5"/>
  <c r="BO592" i="5"/>
  <c r="BO1542" i="5"/>
  <c r="BN319" i="4"/>
  <c r="BP592" i="5"/>
  <c r="BP1542" i="5"/>
  <c r="BO319" i="4"/>
  <c r="C18" i="6"/>
  <c r="Q907" i="5"/>
  <c r="Q905" i="5" s="1"/>
  <c r="R904" i="5"/>
  <c r="Q25" i="5"/>
  <c r="AI1572" i="5"/>
  <c r="W70" i="14" s="1"/>
  <c r="E84" i="21"/>
  <c r="T1103" i="5"/>
  <c r="T1091" i="5"/>
  <c r="T1096" i="5"/>
  <c r="BP1545" i="5"/>
  <c r="BD83" i="15" s="1"/>
  <c r="BP501" i="5"/>
  <c r="BP536" i="5"/>
  <c r="BP557" i="5"/>
  <c r="BP578" i="5"/>
  <c r="BO299" i="5"/>
  <c r="BO317" i="5"/>
  <c r="AT380" i="5"/>
  <c r="AR389" i="5"/>
  <c r="AU382" i="5"/>
  <c r="AS378" i="5"/>
  <c r="AV384" i="5"/>
  <c r="AR376" i="5"/>
  <c r="AQ344" i="5"/>
  <c r="AO340" i="5"/>
  <c r="AM349" i="5"/>
  <c r="AA27" i="15" s="1"/>
  <c r="AM336" i="5"/>
  <c r="AN338" i="5"/>
  <c r="AP342" i="5"/>
  <c r="BT502" i="5"/>
  <c r="BT1547" i="5"/>
  <c r="BH148" i="15" s="1"/>
  <c r="BT537" i="5"/>
  <c r="K44" i="9"/>
  <c r="AY288" i="5"/>
  <c r="AO172" i="5"/>
  <c r="AO173" i="5"/>
  <c r="AO175" i="5"/>
  <c r="AC16" i="15"/>
  <c r="AO171" i="5"/>
  <c r="BB297" i="5"/>
  <c r="BB316" i="5"/>
  <c r="BA474" i="5"/>
  <c r="BA475" i="5"/>
  <c r="BB478" i="5" s="1"/>
  <c r="EE146" i="10"/>
  <c r="T1100" i="5"/>
  <c r="S1101" i="5"/>
  <c r="N47" i="15"/>
  <c r="DQ39" i="10"/>
  <c r="O195" i="5"/>
  <c r="C17" i="15"/>
  <c r="O194" i="5"/>
  <c r="O196" i="5"/>
  <c r="O198" i="5"/>
  <c r="G32" i="13"/>
  <c r="G30" i="13" s="1"/>
  <c r="R447" i="5"/>
  <c r="F183" i="15" s="1"/>
  <c r="R432" i="5"/>
  <c r="AR475" i="5"/>
  <c r="AS478" i="5" s="1"/>
  <c r="AR474" i="5"/>
  <c r="AV340" i="5"/>
  <c r="AX344" i="5"/>
  <c r="AX361" i="5" s="1"/>
  <c r="AT336" i="5"/>
  <c r="AU338" i="5"/>
  <c r="AT349" i="5"/>
  <c r="AH27" i="15" s="1"/>
  <c r="AW342" i="5"/>
  <c r="AO245" i="5"/>
  <c r="AO246" i="5"/>
  <c r="AP1574" i="5" s="1"/>
  <c r="AD59" i="14" s="1"/>
  <c r="R1195" i="5"/>
  <c r="S1218" i="5" s="1"/>
  <c r="AI16" i="15"/>
  <c r="AU171" i="5"/>
  <c r="AU175" i="5"/>
  <c r="AU172" i="5"/>
  <c r="AU173" i="5"/>
  <c r="BE474" i="5"/>
  <c r="BE475" i="5"/>
  <c r="BF478" i="5" s="1"/>
  <c r="BO43" i="5"/>
  <c r="BO45" i="5"/>
  <c r="BO47" i="5"/>
  <c r="BC9" i="15"/>
  <c r="BO44" i="5"/>
  <c r="BN23" i="5"/>
  <c r="BN19" i="5"/>
  <c r="BN20" i="5"/>
  <c r="BN21" i="5"/>
  <c r="BB8" i="15"/>
  <c r="Y284" i="5"/>
  <c r="X286" i="5"/>
  <c r="S1203" i="5"/>
  <c r="S1173" i="5"/>
  <c r="BG292" i="5"/>
  <c r="BI296" i="5"/>
  <c r="BG305" i="5"/>
  <c r="BK300" i="5"/>
  <c r="BK318" i="5" s="1"/>
  <c r="BJ298" i="5"/>
  <c r="BH294" i="5"/>
  <c r="BN398" i="5"/>
  <c r="BN379" i="5"/>
  <c r="BQ1542" i="5"/>
  <c r="BQ592" i="5"/>
  <c r="BM476" i="5"/>
  <c r="BM166" i="5"/>
  <c r="EG146" i="10"/>
  <c r="BC389" i="5"/>
  <c r="AQ28" i="15" s="1"/>
  <c r="BC376" i="5"/>
  <c r="BF382" i="5"/>
  <c r="BG384" i="5"/>
  <c r="BG401" i="5" s="1"/>
  <c r="BD378" i="5"/>
  <c r="BE380" i="5"/>
  <c r="AQ196" i="5"/>
  <c r="AQ195" i="5"/>
  <c r="AQ198" i="5"/>
  <c r="AE17" i="15"/>
  <c r="AQ194" i="5"/>
  <c r="L330" i="5"/>
  <c r="K332" i="5"/>
  <c r="K349" i="5" s="1"/>
  <c r="S939" i="5"/>
  <c r="T874" i="5"/>
  <c r="T869" i="5"/>
  <c r="T999" i="5"/>
  <c r="T1023" i="5" s="1"/>
  <c r="T984" i="5"/>
  <c r="T992" i="5"/>
  <c r="T1003" i="5"/>
  <c r="T1027" i="5" s="1"/>
  <c r="U1045" i="5" s="1"/>
  <c r="T1004" i="5"/>
  <c r="T1028" i="5" s="1"/>
  <c r="U1046" i="5" s="1"/>
  <c r="T1057" i="5"/>
  <c r="T994" i="5"/>
  <c r="T995" i="5" s="1"/>
  <c r="T1020" i="5" s="1"/>
  <c r="U1042" i="5" s="1"/>
  <c r="T1001" i="5"/>
  <c r="T998" i="5"/>
  <c r="T1002" i="5"/>
  <c r="T1026" i="5" s="1"/>
  <c r="T1015" i="5"/>
  <c r="F38" i="6"/>
  <c r="E37" i="6"/>
  <c r="D37" i="5"/>
  <c r="P838" i="5"/>
  <c r="Q250" i="5"/>
  <c r="Q271" i="5"/>
  <c r="S273" i="5"/>
  <c r="S254" i="5"/>
  <c r="S1103" i="5"/>
  <c r="BQ342" i="5"/>
  <c r="BR344" i="5"/>
  <c r="BR361" i="5" s="1"/>
  <c r="BP340" i="5"/>
  <c r="BN349" i="5"/>
  <c r="BB27" i="15" s="1"/>
  <c r="BN336" i="5"/>
  <c r="BO338" i="5"/>
  <c r="EU173" i="10"/>
  <c r="BH1556" i="5"/>
  <c r="EY144" i="10"/>
  <c r="BH64" i="8"/>
  <c r="Q1162" i="5"/>
  <c r="R1159" i="5"/>
  <c r="E114" i="5"/>
  <c r="DH20" i="10"/>
  <c r="DH35" i="10" s="1"/>
  <c r="E79" i="15" s="1"/>
  <c r="Q807" i="5"/>
  <c r="Q808" i="5" s="1"/>
  <c r="Q809" i="5" s="1"/>
  <c r="Q978" i="5" s="1"/>
  <c r="Q982" i="5" s="1"/>
  <c r="Q813" i="5"/>
  <c r="DH59" i="10"/>
  <c r="DH69" i="10" s="1"/>
  <c r="E145" i="15" s="1"/>
  <c r="BM45" i="5"/>
  <c r="BM44" i="5"/>
  <c r="BA9" i="15"/>
  <c r="BM47" i="5"/>
  <c r="BM43" i="5"/>
  <c r="F54" i="14"/>
  <c r="BL592" i="5"/>
  <c r="BL1542" i="5"/>
  <c r="BK319" i="4"/>
  <c r="AM1573" i="5"/>
  <c r="AA71" i="14" s="1"/>
  <c r="F85" i="5"/>
  <c r="S1220" i="5"/>
  <c r="AJ1573" i="5"/>
  <c r="X71" i="14" s="1"/>
  <c r="AK1572" i="5"/>
  <c r="Y70" i="14" s="1"/>
  <c r="U1355" i="5"/>
  <c r="U1176" i="5"/>
  <c r="U1171" i="5"/>
  <c r="U1165" i="5"/>
  <c r="U1174" i="5"/>
  <c r="U1175" i="5"/>
  <c r="U1177" i="5"/>
  <c r="U1172" i="5"/>
  <c r="U1157" i="5"/>
  <c r="AP221" i="5"/>
  <c r="AP217" i="5"/>
  <c r="AD18" i="15"/>
  <c r="AP219" i="5"/>
  <c r="AP218" i="5"/>
  <c r="BD341" i="5"/>
  <c r="BD359" i="5"/>
  <c r="EI146" i="10"/>
  <c r="V226" i="5"/>
  <c r="V235" i="5" s="1"/>
  <c r="V234" i="5"/>
  <c r="AC1573" i="5"/>
  <c r="Q71" i="14" s="1"/>
  <c r="R1218" i="5"/>
  <c r="BF314" i="5"/>
  <c r="BF302" i="5"/>
  <c r="BF308" i="5" s="1"/>
  <c r="BF293" i="5"/>
  <c r="BG299" i="5"/>
  <c r="BG317" i="5"/>
  <c r="BE315" i="5"/>
  <c r="BE320" i="5" s="1"/>
  <c r="BE295" i="5"/>
  <c r="BE303" i="5" s="1"/>
  <c r="BE310" i="5" s="1"/>
  <c r="G123" i="13"/>
  <c r="EV144" i="10"/>
  <c r="BE1556" i="5"/>
  <c r="BE64" i="8"/>
  <c r="BN241" i="5"/>
  <c r="BU43" i="5"/>
  <c r="BU44" i="5"/>
  <c r="BI9" i="15"/>
  <c r="BU47" i="5"/>
  <c r="BU45" i="5"/>
  <c r="BV20" i="5"/>
  <c r="BJ8" i="15"/>
  <c r="BV21" i="5"/>
  <c r="BV19" i="5"/>
  <c r="BV23" i="5"/>
  <c r="I273" i="5"/>
  <c r="I254" i="5"/>
  <c r="BD317" i="5"/>
  <c r="BD299" i="5"/>
  <c r="BE400" i="5"/>
  <c r="BE383" i="5"/>
  <c r="BB397" i="5"/>
  <c r="BB377" i="5"/>
  <c r="BB387" i="5" s="1"/>
  <c r="BB393" i="5" s="1"/>
  <c r="BJ170" i="5"/>
  <c r="BJ216" i="5"/>
  <c r="BJ193" i="5"/>
  <c r="EF146" i="10"/>
  <c r="BB475" i="5"/>
  <c r="BC478" i="5" s="1"/>
  <c r="BB474" i="5"/>
  <c r="AG1573" i="5"/>
  <c r="U71" i="14" s="1"/>
  <c r="AT219" i="5"/>
  <c r="AH18" i="15"/>
  <c r="AT218" i="5"/>
  <c r="AT221" i="5"/>
  <c r="AT217" i="5"/>
  <c r="BC170" i="5"/>
  <c r="BC193" i="5"/>
  <c r="BC216" i="5"/>
  <c r="AT358" i="5"/>
  <c r="AT339" i="5"/>
  <c r="BD338" i="5"/>
  <c r="BE340" i="5"/>
  <c r="BG344" i="5"/>
  <c r="BG361" i="5" s="1"/>
  <c r="BC349" i="5"/>
  <c r="AQ27" i="15" s="1"/>
  <c r="BF342" i="5"/>
  <c r="BC336" i="5"/>
  <c r="BA26" i="15"/>
  <c r="BA13" i="18" s="1"/>
  <c r="BM337" i="5"/>
  <c r="BM357" i="5"/>
  <c r="O53" i="6"/>
  <c r="AJ360" i="5"/>
  <c r="AJ343" i="5"/>
  <c r="AH358" i="5"/>
  <c r="AH339" i="5"/>
  <c r="S1362" i="5"/>
  <c r="S1370" i="5"/>
  <c r="S1371" i="5"/>
  <c r="H135" i="13" s="1"/>
  <c r="S1363" i="5"/>
  <c r="S1361" i="5"/>
  <c r="S1369" i="5"/>
  <c r="S1372" i="5"/>
  <c r="H136" i="13" s="1"/>
  <c r="S1367" i="5"/>
  <c r="S1366" i="5"/>
  <c r="S1359" i="5"/>
  <c r="AM1572" i="5"/>
  <c r="AA70" i="14" s="1"/>
  <c r="EO146" i="10"/>
  <c r="AS1558" i="5"/>
  <c r="AG28" i="14" s="1"/>
  <c r="AG197" i="15"/>
  <c r="D36" i="14"/>
  <c r="D35" i="14" s="1"/>
  <c r="Q180" i="5"/>
  <c r="H24" i="23"/>
  <c r="L15" i="16"/>
  <c r="AZ9" i="15"/>
  <c r="BL43" i="5"/>
  <c r="BL47" i="5"/>
  <c r="BL45" i="5"/>
  <c r="BL44" i="5"/>
  <c r="R1386" i="5"/>
  <c r="Q1375" i="5"/>
  <c r="BU1542" i="5"/>
  <c r="BU592" i="5"/>
  <c r="BT319" i="4"/>
  <c r="BS476" i="5"/>
  <c r="BS1551" i="5"/>
  <c r="BS166" i="5"/>
  <c r="AR398" i="5"/>
  <c r="AR379" i="5"/>
  <c r="BH474" i="5"/>
  <c r="BH475" i="5"/>
  <c r="BI478" i="5" s="1"/>
  <c r="AX477" i="5"/>
  <c r="AX479" i="5" s="1"/>
  <c r="X203" i="5"/>
  <c r="X212" i="5" s="1"/>
  <c r="AX812" i="5"/>
  <c r="Q203" i="5"/>
  <c r="T180" i="5"/>
  <c r="K47" i="15"/>
  <c r="DN39" i="10"/>
  <c r="K48" i="15"/>
  <c r="K61" i="17" s="1"/>
  <c r="DN71" i="10"/>
  <c r="DN127" i="10"/>
  <c r="DN135" i="10" s="1"/>
  <c r="K146" i="15" s="1"/>
  <c r="K143" i="15" s="1"/>
  <c r="W817" i="5"/>
  <c r="W818" i="5" s="1"/>
  <c r="W819" i="5" s="1"/>
  <c r="W1234" i="5" s="1"/>
  <c r="W823" i="5"/>
  <c r="K115" i="15"/>
  <c r="W1549" i="5"/>
  <c r="W1553" i="5" s="1"/>
  <c r="K63" i="14" s="1"/>
  <c r="W538" i="5"/>
  <c r="Y234" i="5"/>
  <c r="Y226" i="5"/>
  <c r="Y235" i="5" s="1"/>
  <c r="H143" i="13"/>
  <c r="F40" i="17"/>
  <c r="X226" i="5"/>
  <c r="X235" i="5" s="1"/>
  <c r="X234" i="5"/>
  <c r="U180" i="5"/>
  <c r="M78" i="15"/>
  <c r="Y823" i="5"/>
  <c r="DP127" i="10"/>
  <c r="DP135" i="10" s="1"/>
  <c r="M146" i="15" s="1"/>
  <c r="M143" i="15" s="1"/>
  <c r="DM71" i="10"/>
  <c r="J48" i="15"/>
  <c r="J61" i="17" s="1"/>
  <c r="J110" i="15"/>
  <c r="U822" i="5"/>
  <c r="U559" i="5"/>
  <c r="DL126" i="10"/>
  <c r="DL134" i="10" s="1"/>
  <c r="G47" i="15"/>
  <c r="DJ39" i="10"/>
  <c r="S822" i="5"/>
  <c r="L115" i="15"/>
  <c r="X1549" i="5"/>
  <c r="X1553" i="5" s="1"/>
  <c r="L63" i="14" s="1"/>
  <c r="DK71" i="10"/>
  <c r="H48" i="15"/>
  <c r="H61" i="17" s="1"/>
  <c r="T817" i="5"/>
  <c r="T818" i="5" s="1"/>
  <c r="T819" i="5" s="1"/>
  <c r="T1234" i="5" s="1"/>
  <c r="T1238" i="5" s="1"/>
  <c r="DK127" i="10"/>
  <c r="DK135" i="10" s="1"/>
  <c r="H146" i="15" s="1"/>
  <c r="H143" i="15" s="1"/>
  <c r="T823" i="5"/>
  <c r="DI21" i="10"/>
  <c r="DI36" i="10" s="1"/>
  <c r="F111" i="15" s="1"/>
  <c r="R226" i="5"/>
  <c r="AS52" i="5"/>
  <c r="AD218" i="5"/>
  <c r="AD219" i="5"/>
  <c r="AD217" i="5"/>
  <c r="R18" i="15"/>
  <c r="AD221" i="5"/>
  <c r="AJ183" i="5"/>
  <c r="AJ184" i="5" s="1"/>
  <c r="U185" i="5"/>
  <c r="U186" i="5" s="1"/>
  <c r="T183" i="5"/>
  <c r="T184" i="5" s="1"/>
  <c r="S181" i="5"/>
  <c r="S182" i="5" s="1"/>
  <c r="R179" i="5"/>
  <c r="M9" i="18"/>
  <c r="BG9" i="15"/>
  <c r="BS44" i="5"/>
  <c r="BS47" i="5"/>
  <c r="BS45" i="5"/>
  <c r="BS43" i="5"/>
  <c r="BR20" i="5"/>
  <c r="BR23" i="5"/>
  <c r="BF8" i="15"/>
  <c r="BR19" i="5"/>
  <c r="BR21" i="5"/>
  <c r="BD10" i="15"/>
  <c r="BP71" i="5"/>
  <c r="BP67" i="5"/>
  <c r="BP69" i="5"/>
  <c r="BP68" i="5"/>
  <c r="R1388" i="5"/>
  <c r="S913" i="5"/>
  <c r="T912" i="5"/>
  <c r="S884" i="5"/>
  <c r="BQ382" i="5"/>
  <c r="BO378" i="5"/>
  <c r="BP380" i="5"/>
  <c r="BR384" i="5"/>
  <c r="BR401" i="5" s="1"/>
  <c r="BN376" i="5"/>
  <c r="BN389" i="5"/>
  <c r="BB28" i="15" s="1"/>
  <c r="R936" i="5"/>
  <c r="BO476" i="5"/>
  <c r="BO1551" i="5"/>
  <c r="BO166" i="5"/>
  <c r="AK204" i="5"/>
  <c r="AK205" i="5" s="1"/>
  <c r="AL206" i="5"/>
  <c r="AL207" i="5" s="1"/>
  <c r="AM208" i="5"/>
  <c r="AM209" i="5" s="1"/>
  <c r="AJ202" i="5"/>
  <c r="S245" i="5"/>
  <c r="S246" i="5"/>
  <c r="T1574" i="5" s="1"/>
  <c r="H59" i="14" s="1"/>
  <c r="F30" i="13"/>
  <c r="T1203" i="5"/>
  <c r="U1222" i="5" s="1"/>
  <c r="T920" i="5"/>
  <c r="T922" i="5"/>
  <c r="T910" i="5"/>
  <c r="T916" i="5"/>
  <c r="T921" i="5"/>
  <c r="T919" i="5"/>
  <c r="T902" i="5"/>
  <c r="T935" i="5"/>
  <c r="T917" i="5"/>
  <c r="BL293" i="5"/>
  <c r="BL314" i="5"/>
  <c r="BM295" i="5"/>
  <c r="BM315" i="5"/>
  <c r="E61" i="5"/>
  <c r="C11" i="21"/>
  <c r="AO218" i="5"/>
  <c r="AO221" i="5"/>
  <c r="AO217" i="5"/>
  <c r="AC18" i="15"/>
  <c r="AO219" i="5"/>
  <c r="D32" i="17"/>
  <c r="D31" i="17" s="1"/>
  <c r="AZ314" i="5"/>
  <c r="AZ293" i="5"/>
  <c r="AB197" i="15"/>
  <c r="AN1558" i="5"/>
  <c r="AB28" i="14" s="1"/>
  <c r="BV148" i="5"/>
  <c r="BV150" i="5" s="1"/>
  <c r="AO316" i="5"/>
  <c r="AO297" i="5"/>
  <c r="AM293" i="5"/>
  <c r="AM314" i="5"/>
  <c r="AW172" i="5"/>
  <c r="AK16" i="15"/>
  <c r="AW171" i="5"/>
  <c r="AW173" i="5"/>
  <c r="AW175" i="5"/>
  <c r="N143" i="15"/>
  <c r="AN76" i="5"/>
  <c r="G13" i="17"/>
  <c r="AV330" i="5"/>
  <c r="AU332" i="5"/>
  <c r="F11" i="18"/>
  <c r="F20" i="15"/>
  <c r="AC11" i="18"/>
  <c r="AC20" i="15"/>
  <c r="AP406" i="5"/>
  <c r="AP405" i="5"/>
  <c r="S1168" i="5"/>
  <c r="T1167" i="5"/>
  <c r="Y179" i="5"/>
  <c r="AB185" i="5"/>
  <c r="AB186" i="5" s="1"/>
  <c r="AA183" i="5"/>
  <c r="AA184" i="5" s="1"/>
  <c r="Z181" i="5"/>
  <c r="Z182" i="5" s="1"/>
  <c r="AM476" i="5"/>
  <c r="AM166" i="5"/>
  <c r="AM1551" i="5"/>
  <c r="BQ43" i="5"/>
  <c r="BQ44" i="5"/>
  <c r="BQ45" i="5"/>
  <c r="BE9" i="15"/>
  <c r="BQ47" i="5"/>
  <c r="BO21" i="5"/>
  <c r="BO19" i="5"/>
  <c r="BC8" i="15"/>
  <c r="BO20" i="5"/>
  <c r="BO23" i="5"/>
  <c r="BB9" i="15"/>
  <c r="BN44" i="5"/>
  <c r="BN45" i="5"/>
  <c r="BN43" i="5"/>
  <c r="BN47" i="5"/>
  <c r="W287" i="5"/>
  <c r="W289" i="5" s="1"/>
  <c r="W305" i="5"/>
  <c r="BP383" i="5"/>
  <c r="BP400" i="5"/>
  <c r="S1386" i="5"/>
  <c r="G50" i="14" s="1"/>
  <c r="R1375" i="5"/>
  <c r="BR1542" i="5"/>
  <c r="BR592" i="5"/>
  <c r="BQ319" i="4"/>
  <c r="BM592" i="5"/>
  <c r="BM1542" i="5"/>
  <c r="BL319" i="4"/>
  <c r="BD372" i="5"/>
  <c r="BE370" i="5"/>
  <c r="P477" i="5"/>
  <c r="O479" i="5"/>
  <c r="L9" i="18"/>
  <c r="BN342" i="5"/>
  <c r="BL338" i="5"/>
  <c r="BO344" i="5"/>
  <c r="BO361" i="5" s="1"/>
  <c r="BK336" i="5"/>
  <c r="BM340" i="5"/>
  <c r="BK349" i="5"/>
  <c r="AY27" i="15" s="1"/>
  <c r="E5" i="15"/>
  <c r="H9" i="18"/>
  <c r="AW322" i="5"/>
  <c r="AW323" i="5"/>
  <c r="S943" i="5"/>
  <c r="T881" i="5"/>
  <c r="T1361" i="5"/>
  <c r="T1367" i="5"/>
  <c r="T1363" i="5"/>
  <c r="T1366" i="5"/>
  <c r="T1370" i="5"/>
  <c r="T1371" i="5"/>
  <c r="U1389" i="5" s="1"/>
  <c r="I53" i="14" s="1"/>
  <c r="T1362" i="5"/>
  <c r="T1372" i="5"/>
  <c r="U1390" i="5" s="1"/>
  <c r="I54" i="14" s="1"/>
  <c r="T1369" i="5"/>
  <c r="AU477" i="5"/>
  <c r="AU479" i="5" s="1"/>
  <c r="BP330" i="5"/>
  <c r="BO332" i="5"/>
  <c r="U761" i="5"/>
  <c r="T766" i="5"/>
  <c r="T767" i="5"/>
  <c r="T765" i="5"/>
  <c r="H103" i="15" s="1"/>
  <c r="T764" i="5"/>
  <c r="R964" i="5"/>
  <c r="ER144" i="10"/>
  <c r="BA1556" i="5"/>
  <c r="BA64" i="8"/>
  <c r="AV194" i="5"/>
  <c r="AV195" i="5"/>
  <c r="AV196" i="5"/>
  <c r="AJ17" i="15"/>
  <c r="AV198" i="5"/>
  <c r="AL227" i="5"/>
  <c r="AL228" i="5" s="1"/>
  <c r="AM229" i="5"/>
  <c r="AM230" i="5" s="1"/>
  <c r="AN231" i="5"/>
  <c r="AN232" i="5" s="1"/>
  <c r="AK225" i="5"/>
  <c r="BJ11" i="15"/>
  <c r="D160" i="5"/>
  <c r="BT314" i="5"/>
  <c r="BT293" i="5"/>
  <c r="AV477" i="5"/>
  <c r="AV479" i="5" s="1"/>
  <c r="DH57" i="10"/>
  <c r="DH67" i="10" s="1"/>
  <c r="E80" i="15" s="1"/>
  <c r="Q503" i="5"/>
  <c r="AY537" i="5"/>
  <c r="AY1547" i="5"/>
  <c r="AM148" i="15" s="1"/>
  <c r="AY502" i="5"/>
  <c r="AY579" i="5"/>
  <c r="AY558" i="5"/>
  <c r="J44" i="9"/>
  <c r="BM19" i="5"/>
  <c r="BM20" i="5"/>
  <c r="BM21" i="5"/>
  <c r="BM23" i="5"/>
  <c r="BA8" i="15"/>
  <c r="X15" i="15"/>
  <c r="X5" i="15" s="1"/>
  <c r="AX218" i="5"/>
  <c r="AX221" i="5"/>
  <c r="AX219" i="5"/>
  <c r="AX217" i="5"/>
  <c r="AL18" i="15"/>
  <c r="S879" i="5"/>
  <c r="T878" i="5"/>
  <c r="AK183" i="5"/>
  <c r="AK184" i="5" s="1"/>
  <c r="U876" i="5"/>
  <c r="U882" i="5"/>
  <c r="U883" i="5"/>
  <c r="U868" i="5"/>
  <c r="U885" i="5"/>
  <c r="U886" i="5"/>
  <c r="U887" i="5"/>
  <c r="U888" i="5"/>
  <c r="U1142" i="5"/>
  <c r="U1140" i="5"/>
  <c r="U1138" i="5"/>
  <c r="U1137" i="5"/>
  <c r="U1141" i="5"/>
  <c r="U1143" i="5"/>
  <c r="U1123" i="5"/>
  <c r="U1131" i="5"/>
  <c r="U1088" i="5"/>
  <c r="R1219" i="5"/>
  <c r="G125" i="13" s="1"/>
  <c r="AR1558" i="5"/>
  <c r="AF28" i="14" s="1"/>
  <c r="AF197" i="15"/>
  <c r="K286" i="5"/>
  <c r="L284" i="5"/>
  <c r="R1164" i="5"/>
  <c r="BH297" i="5"/>
  <c r="BH316" i="5"/>
  <c r="BT67" i="5"/>
  <c r="BI8" i="15"/>
  <c r="BU20" i="5"/>
  <c r="BU21" i="5"/>
  <c r="BU23" i="5"/>
  <c r="BU19" i="5"/>
  <c r="BV43" i="5"/>
  <c r="BV44" i="5"/>
  <c r="BV47" i="5"/>
  <c r="BJ9" i="15"/>
  <c r="BV45" i="5"/>
  <c r="F53" i="14"/>
  <c r="J274" i="5"/>
  <c r="J256" i="5"/>
  <c r="BB315" i="5"/>
  <c r="BB295" i="5"/>
  <c r="BT592" i="5"/>
  <c r="BT1542" i="5"/>
  <c r="BS319" i="4"/>
  <c r="BN1542" i="5"/>
  <c r="BN592" i="5"/>
  <c r="BM319" i="4"/>
  <c r="BD381" i="5"/>
  <c r="BD399" i="5"/>
  <c r="AH197" i="15"/>
  <c r="AT1558" i="5"/>
  <c r="AH28" i="14" s="1"/>
  <c r="BJ475" i="5"/>
  <c r="BK478" i="5" s="1"/>
  <c r="BJ474" i="5"/>
  <c r="AY477" i="5"/>
  <c r="AD227" i="5"/>
  <c r="AD228" i="5" s="1"/>
  <c r="AC225" i="5"/>
  <c r="AE229" i="5"/>
  <c r="AE230" i="5" s="1"/>
  <c r="AF231" i="5"/>
  <c r="AF232" i="5" s="1"/>
  <c r="AV303" i="5"/>
  <c r="AV310" i="5" s="1"/>
  <c r="BF1556" i="5"/>
  <c r="BF64" i="8"/>
  <c r="EW144" i="10"/>
  <c r="EW146" i="10" s="1"/>
  <c r="BI216" i="5"/>
  <c r="BI193" i="5"/>
  <c r="BI170" i="5"/>
  <c r="E197" i="23"/>
  <c r="S942" i="5"/>
  <c r="AH577" i="5"/>
  <c r="AH517" i="5"/>
  <c r="AH816" i="5"/>
  <c r="AH822" i="5" s="1"/>
  <c r="AH535" i="5"/>
  <c r="AH1543" i="5"/>
  <c r="AH556" i="5"/>
  <c r="AH1336" i="5"/>
  <c r="DY21" i="10"/>
  <c r="DY36" i="10" s="1"/>
  <c r="V111" i="15" s="1"/>
  <c r="DY20" i="10"/>
  <c r="DY35" i="10" s="1"/>
  <c r="V79" i="15" s="1"/>
  <c r="V78" i="15" s="1"/>
  <c r="DY19" i="10"/>
  <c r="DY34" i="10" s="1"/>
  <c r="DY22" i="10"/>
  <c r="DY37" i="10" s="1"/>
  <c r="V144" i="15" s="1"/>
  <c r="BJ1545" i="5"/>
  <c r="AX83" i="15" s="1"/>
  <c r="BJ557" i="5"/>
  <c r="BJ578" i="5"/>
  <c r="BJ501" i="5"/>
  <c r="BC475" i="5"/>
  <c r="BD478" i="5" s="1"/>
  <c r="BC474" i="5"/>
  <c r="AV343" i="5"/>
  <c r="AV360" i="5"/>
  <c r="BN339" i="5"/>
  <c r="BN358" i="5"/>
  <c r="Q49" i="5"/>
  <c r="AU1558" i="5"/>
  <c r="AI28" i="14" s="1"/>
  <c r="AI197" i="15"/>
  <c r="V257" i="5"/>
  <c r="V275" i="5" s="1"/>
  <c r="T253" i="5"/>
  <c r="R263" i="5"/>
  <c r="S251" i="5"/>
  <c r="R249" i="5"/>
  <c r="U255" i="5"/>
  <c r="AI341" i="5"/>
  <c r="AI359" i="5"/>
  <c r="AG357" i="5"/>
  <c r="AG346" i="5"/>
  <c r="AG351" i="5" s="1"/>
  <c r="AG337" i="5"/>
  <c r="AG347" i="5" s="1"/>
  <c r="AG353" i="5" s="1"/>
  <c r="EU144" i="10"/>
  <c r="BD64" i="8"/>
  <c r="BD1556" i="5"/>
  <c r="AF1573" i="5"/>
  <c r="T71" i="14" s="1"/>
  <c r="S1358" i="5"/>
  <c r="H263" i="5"/>
  <c r="I251" i="5"/>
  <c r="J253" i="5"/>
  <c r="H249" i="5"/>
  <c r="L257" i="5"/>
  <c r="K255" i="5"/>
  <c r="EJ146" i="10"/>
  <c r="AA475" i="5"/>
  <c r="AB478" i="5" s="1"/>
  <c r="AA474" i="5"/>
  <c r="F134" i="13"/>
  <c r="C160" i="5"/>
  <c r="D114" i="5"/>
  <c r="F45" i="14"/>
  <c r="BL20" i="5"/>
  <c r="BL21" i="5"/>
  <c r="AZ8" i="15"/>
  <c r="BL19" i="5"/>
  <c r="BL23" i="5"/>
  <c r="AN221" i="5"/>
  <c r="AN218" i="5"/>
  <c r="AN219" i="5"/>
  <c r="AB18" i="15"/>
  <c r="AN217" i="5"/>
  <c r="BU476" i="5"/>
  <c r="BU166" i="5"/>
  <c r="BS1542" i="5"/>
  <c r="BS592" i="5"/>
  <c r="BR319" i="4"/>
  <c r="T244" i="5"/>
  <c r="T262" i="5"/>
  <c r="H23" i="15" s="1"/>
  <c r="H22" i="15" s="1"/>
  <c r="AF347" i="5"/>
  <c r="EM146" i="10"/>
  <c r="BI287" i="5"/>
  <c r="BI289" i="5" s="1"/>
  <c r="BI306" i="5"/>
  <c r="AW24" i="15" s="1"/>
  <c r="AG148" i="15"/>
  <c r="AQ386" i="5"/>
  <c r="AQ391" i="5" s="1"/>
  <c r="AQ397" i="5"/>
  <c r="AQ403" i="5" s="1"/>
  <c r="AE17" i="14" s="1"/>
  <c r="AQ377" i="5"/>
  <c r="AQ387" i="5" s="1"/>
  <c r="AQ393" i="5" s="1"/>
  <c r="BK376" i="5"/>
  <c r="BM380" i="5"/>
  <c r="BN382" i="5"/>
  <c r="BO384" i="5"/>
  <c r="BO401" i="5" s="1"/>
  <c r="BK389" i="5"/>
  <c r="AY28" i="15" s="1"/>
  <c r="BL378" i="5"/>
  <c r="AK342" i="5"/>
  <c r="AI338" i="5"/>
  <c r="AH336" i="5"/>
  <c r="AJ340" i="5"/>
  <c r="AH349" i="5"/>
  <c r="V27" i="15" s="1"/>
  <c r="AL344" i="5"/>
  <c r="BD216" i="5"/>
  <c r="BD170" i="5"/>
  <c r="BD193" i="5"/>
  <c r="F114" i="5"/>
  <c r="W559" i="5"/>
  <c r="K113" i="15"/>
  <c r="X180" i="5"/>
  <c r="U226" i="5"/>
  <c r="U235" i="5" s="1"/>
  <c r="U234" i="5"/>
  <c r="V538" i="5"/>
  <c r="I47" i="15"/>
  <c r="DL39" i="10"/>
  <c r="U518" i="5"/>
  <c r="U580" i="5"/>
  <c r="DJ71" i="10"/>
  <c r="G48" i="15"/>
  <c r="G61" i="17" s="1"/>
  <c r="G143" i="15"/>
  <c r="S580" i="5"/>
  <c r="S538" i="5"/>
  <c r="AU813" i="5"/>
  <c r="L47" i="15"/>
  <c r="DO39" i="10"/>
  <c r="DO127" i="10"/>
  <c r="DO135" i="10" s="1"/>
  <c r="L146" i="15" s="1"/>
  <c r="L143" i="15" s="1"/>
  <c r="X823" i="5"/>
  <c r="Z180" i="5"/>
  <c r="T1549" i="5"/>
  <c r="T1553" i="5" s="1"/>
  <c r="H63" i="14" s="1"/>
  <c r="H115" i="15"/>
  <c r="H113" i="15"/>
  <c r="F113" i="15"/>
  <c r="DI127" i="10"/>
  <c r="DI135" i="10" s="1"/>
  <c r="F146" i="15" s="1"/>
  <c r="R823" i="5"/>
  <c r="R817" i="5"/>
  <c r="R818" i="5" s="1"/>
  <c r="R819" i="5" s="1"/>
  <c r="R1234" i="5" s="1"/>
  <c r="R1238" i="5" s="1"/>
  <c r="M96" i="6" l="1"/>
  <c r="M91" i="6" s="1"/>
  <c r="O91" i="6" s="1"/>
  <c r="L91" i="6"/>
  <c r="O96" i="6"/>
  <c r="S156" i="5"/>
  <c r="S157" i="5" s="1"/>
  <c r="R154" i="5"/>
  <c r="R155" i="5" s="1"/>
  <c r="AB179" i="5"/>
  <c r="AK227" i="5"/>
  <c r="AK228" i="5" s="1"/>
  <c r="AJ227" i="5"/>
  <c r="AJ228" i="5" s="1"/>
  <c r="AJ11" i="15"/>
  <c r="AH53" i="5"/>
  <c r="X137" i="5"/>
  <c r="AK79" i="5"/>
  <c r="AK80" i="5" s="1"/>
  <c r="AL133" i="5"/>
  <c r="AL134" i="5" s="1"/>
  <c r="O40" i="13"/>
  <c r="Z436" i="5"/>
  <c r="Z451" i="5"/>
  <c r="N186" i="15" s="1"/>
  <c r="T5" i="15"/>
  <c r="AI110" i="5"/>
  <c r="AI111" i="5" s="1"/>
  <c r="AL106" i="5"/>
  <c r="AL107" i="5" s="1"/>
  <c r="AM131" i="5"/>
  <c r="AM132" i="5" s="1"/>
  <c r="Q39" i="13"/>
  <c r="AA421" i="5"/>
  <c r="P16" i="17"/>
  <c r="G51" i="23"/>
  <c r="Q132" i="17"/>
  <c r="Q130" i="17" s="1"/>
  <c r="S183" i="13"/>
  <c r="R181" i="13"/>
  <c r="H61" i="9"/>
  <c r="BK231" i="15"/>
  <c r="E231" i="23"/>
  <c r="G64" i="17"/>
  <c r="AI231" i="5"/>
  <c r="AI232" i="5" s="1"/>
  <c r="AL231" i="5"/>
  <c r="AL232" i="5" s="1"/>
  <c r="P179" i="5"/>
  <c r="S231" i="5"/>
  <c r="S232" i="5" s="1"/>
  <c r="AM29" i="5"/>
  <c r="AM30" i="5" s="1"/>
  <c r="AI106" i="5"/>
  <c r="AI79" i="5"/>
  <c r="AD129" i="5"/>
  <c r="AD130" i="5" s="1"/>
  <c r="AE131" i="5"/>
  <c r="AE132" i="5" s="1"/>
  <c r="AC127" i="5"/>
  <c r="AC128" i="5" s="1"/>
  <c r="AF133" i="5"/>
  <c r="AF134" i="5" s="1"/>
  <c r="AI15" i="15"/>
  <c r="AF225" i="5"/>
  <c r="AL229" i="5"/>
  <c r="AL230" i="5" s="1"/>
  <c r="AK229" i="5"/>
  <c r="AK230" i="5" s="1"/>
  <c r="AH208" i="5"/>
  <c r="AH209" i="5" s="1"/>
  <c r="R11" i="15"/>
  <c r="E11" i="16" s="1"/>
  <c r="AL27" i="5"/>
  <c r="AL28" i="5" s="1"/>
  <c r="AH104" i="5"/>
  <c r="AG75" i="5"/>
  <c r="H127" i="13"/>
  <c r="BI460" i="5"/>
  <c r="BI1335" i="5" s="1"/>
  <c r="AI503" i="5"/>
  <c r="DK137" i="10"/>
  <c r="BI7" i="15"/>
  <c r="AV322" i="5"/>
  <c r="AX323" i="5"/>
  <c r="AJ225" i="5"/>
  <c r="AI55" i="5"/>
  <c r="G122" i="13"/>
  <c r="BS578" i="5"/>
  <c r="G116" i="23"/>
  <c r="F118" i="21" s="1"/>
  <c r="AH152" i="5"/>
  <c r="AH153" i="5" s="1"/>
  <c r="AJ156" i="5"/>
  <c r="AJ157" i="5" s="1"/>
  <c r="AI154" i="5"/>
  <c r="AI155" i="5" s="1"/>
  <c r="AG150" i="5"/>
  <c r="AG151" i="5" s="1"/>
  <c r="AI131" i="5"/>
  <c r="AI132" i="5" s="1"/>
  <c r="AG127" i="5"/>
  <c r="AG128" i="5" s="1"/>
  <c r="AJ133" i="5"/>
  <c r="AJ134" i="5" s="1"/>
  <c r="AH129" i="5"/>
  <c r="AH130" i="5" s="1"/>
  <c r="AQ506" i="5"/>
  <c r="AQ1403" i="5"/>
  <c r="AQ507" i="5"/>
  <c r="EV146" i="10"/>
  <c r="BM296" i="5"/>
  <c r="BN298" i="5"/>
  <c r="FF167" i="10"/>
  <c r="BC116" i="15" s="1"/>
  <c r="BH9" i="15"/>
  <c r="AC181" i="5"/>
  <c r="AC182" i="5" s="1"/>
  <c r="AM227" i="5"/>
  <c r="AM228" i="5" s="1"/>
  <c r="BD557" i="5"/>
  <c r="AH225" i="5"/>
  <c r="BS501" i="5"/>
  <c r="BS1545" i="5"/>
  <c r="BG83" i="15" s="1"/>
  <c r="AD206" i="5"/>
  <c r="AD207" i="5" s="1"/>
  <c r="AG181" i="5"/>
  <c r="AG182" i="5" s="1"/>
  <c r="BH460" i="5"/>
  <c r="BH1335" i="5" s="1"/>
  <c r="Q152" i="5"/>
  <c r="Q153" i="5" s="1"/>
  <c r="AC53" i="5"/>
  <c r="AC54" i="5" s="1"/>
  <c r="AJ129" i="5"/>
  <c r="AJ130" i="5" s="1"/>
  <c r="EX173" i="10"/>
  <c r="EY146" i="10"/>
  <c r="EQ173" i="10"/>
  <c r="AW812" i="5"/>
  <c r="BL294" i="5"/>
  <c r="BO300" i="5"/>
  <c r="BO318" i="5" s="1"/>
  <c r="FF169" i="10"/>
  <c r="BC149" i="15" s="1"/>
  <c r="ER173" i="10"/>
  <c r="BV1551" i="5"/>
  <c r="BT47" i="5"/>
  <c r="BT43" i="5"/>
  <c r="AD183" i="5"/>
  <c r="AD184" i="5" s="1"/>
  <c r="AL225" i="5"/>
  <c r="BD578" i="5"/>
  <c r="BD1545" i="5"/>
  <c r="AR83" i="15" s="1"/>
  <c r="AE231" i="5"/>
  <c r="AE232" i="5" s="1"/>
  <c r="AK231" i="5"/>
  <c r="AK232" i="5" s="1"/>
  <c r="BS536" i="5"/>
  <c r="AC204" i="5"/>
  <c r="AC205" i="5" s="1"/>
  <c r="P150" i="5"/>
  <c r="P151" i="5" s="1"/>
  <c r="AE57" i="5"/>
  <c r="AE58" i="5" s="1"/>
  <c r="AK104" i="5"/>
  <c r="AK127" i="5"/>
  <c r="AI133" i="5"/>
  <c r="AI134" i="5" s="1"/>
  <c r="AN79" i="5"/>
  <c r="AN80" i="5" s="1"/>
  <c r="AK131" i="5"/>
  <c r="AK132" i="5" s="1"/>
  <c r="S1164" i="5"/>
  <c r="T1164" i="5" s="1"/>
  <c r="T1368" i="5"/>
  <c r="U1388" i="5" s="1"/>
  <c r="I52" i="14" s="1"/>
  <c r="EV173" i="10"/>
  <c r="BU1551" i="5"/>
  <c r="Z189" i="5"/>
  <c r="EU146" i="10"/>
  <c r="ER146" i="10"/>
  <c r="AK15" i="15"/>
  <c r="EW173" i="10"/>
  <c r="AS322" i="5"/>
  <c r="EZ173" i="10"/>
  <c r="AB225" i="5"/>
  <c r="AE183" i="5"/>
  <c r="AE184" i="5" s="1"/>
  <c r="X136" i="5"/>
  <c r="AL75" i="5"/>
  <c r="G149" i="23"/>
  <c r="AJ154" i="5"/>
  <c r="AJ155" i="5" s="1"/>
  <c r="AK156" i="5"/>
  <c r="AK157" i="5" s="1"/>
  <c r="AH150" i="5"/>
  <c r="AI152" i="5"/>
  <c r="U992" i="5"/>
  <c r="U998" i="5"/>
  <c r="U1022" i="5" s="1"/>
  <c r="U984" i="5"/>
  <c r="U985" i="5" s="1"/>
  <c r="AM457" i="5"/>
  <c r="AL77" i="5"/>
  <c r="AL78" i="5" s="1"/>
  <c r="BQ300" i="5"/>
  <c r="BQ318" i="5" s="1"/>
  <c r="BE460" i="5"/>
  <c r="BE1335" i="5" s="1"/>
  <c r="AE13" i="18"/>
  <c r="BT69" i="5"/>
  <c r="AL185" i="5"/>
  <c r="AL186" i="5" s="1"/>
  <c r="AX1573" i="5"/>
  <c r="AL71" i="14" s="1"/>
  <c r="T212" i="5"/>
  <c r="S235" i="5"/>
  <c r="AM206" i="5"/>
  <c r="AM207" i="5" s="1"/>
  <c r="P202" i="5"/>
  <c r="P203" i="5" s="1"/>
  <c r="X188" i="5"/>
  <c r="AT323" i="5"/>
  <c r="BT71" i="5"/>
  <c r="BH10" i="15"/>
  <c r="AJ181" i="5"/>
  <c r="AJ182" i="5" s="1"/>
  <c r="AK185" i="5"/>
  <c r="AK186" i="5" s="1"/>
  <c r="BM243" i="5"/>
  <c r="BM262" i="5" s="1"/>
  <c r="BA23" i="15" s="1"/>
  <c r="T211" i="5"/>
  <c r="ES173" i="10"/>
  <c r="BN1551" i="5"/>
  <c r="AG225" i="5"/>
  <c r="AK202" i="5"/>
  <c r="AK203" i="5" s="1"/>
  <c r="Q204" i="5"/>
  <c r="Q205" i="5" s="1"/>
  <c r="AM181" i="5"/>
  <c r="AM182" i="5" s="1"/>
  <c r="AK206" i="5"/>
  <c r="AK207" i="5" s="1"/>
  <c r="AF204" i="5"/>
  <c r="AF205" i="5" s="1"/>
  <c r="U36" i="5"/>
  <c r="V5" i="15"/>
  <c r="V9" i="18" s="1"/>
  <c r="BF457" i="5"/>
  <c r="BF455" i="5" s="1"/>
  <c r="AE1335" i="5"/>
  <c r="AF150" i="5"/>
  <c r="AM55" i="5"/>
  <c r="AM56" i="5" s="1"/>
  <c r="BO296" i="5"/>
  <c r="BM305" i="5"/>
  <c r="AH156" i="5"/>
  <c r="AH157" i="5" s="1"/>
  <c r="O465" i="5"/>
  <c r="O466" i="5"/>
  <c r="P469" i="5" s="1"/>
  <c r="DI145" i="10"/>
  <c r="DH146" i="10"/>
  <c r="S234" i="5"/>
  <c r="BA7" i="15"/>
  <c r="EY173" i="10"/>
  <c r="AI181" i="5"/>
  <c r="AI182" i="5" s="1"/>
  <c r="S211" i="5"/>
  <c r="Z235" i="5"/>
  <c r="AN183" i="5"/>
  <c r="AN184" i="5" s="1"/>
  <c r="X189" i="5"/>
  <c r="AT322" i="5"/>
  <c r="AV323" i="5"/>
  <c r="BF320" i="5"/>
  <c r="AT14" i="14" s="1"/>
  <c r="BM1551" i="5"/>
  <c r="AS323" i="5"/>
  <c r="W5" i="15"/>
  <c r="X9" i="18" s="1"/>
  <c r="S5" i="15"/>
  <c r="AJ231" i="5"/>
  <c r="AJ232" i="5" s="1"/>
  <c r="AO185" i="5"/>
  <c r="AO186" i="5" s="1"/>
  <c r="AJ204" i="5"/>
  <c r="AJ205" i="5" s="1"/>
  <c r="AF181" i="5"/>
  <c r="AF182" i="5" s="1"/>
  <c r="AE202" i="5"/>
  <c r="U60" i="5"/>
  <c r="AL104" i="5"/>
  <c r="AL105" i="5" s="1"/>
  <c r="BP298" i="5"/>
  <c r="BP299" i="5" s="1"/>
  <c r="O118" i="5"/>
  <c r="O95" i="5"/>
  <c r="O141" i="5"/>
  <c r="C36" i="17"/>
  <c r="AK822" i="5"/>
  <c r="BJ460" i="5"/>
  <c r="BJ806" i="5" s="1"/>
  <c r="BJ220" i="1"/>
  <c r="BT32" i="8"/>
  <c r="BT530" i="5" s="1"/>
  <c r="X96" i="8"/>
  <c r="X831" i="5" s="1"/>
  <c r="X834" i="5" s="1"/>
  <c r="M403" i="1"/>
  <c r="U1139" i="5"/>
  <c r="G82" i="23"/>
  <c r="F84" i="21" s="1"/>
  <c r="BH103" i="8"/>
  <c r="AW410" i="1"/>
  <c r="AJ115" i="8"/>
  <c r="Y424" i="1"/>
  <c r="M408" i="1"/>
  <c r="X101" i="8"/>
  <c r="AW97" i="8"/>
  <c r="AW862" i="5" s="1"/>
  <c r="AL404" i="1"/>
  <c r="AX97" i="8" s="1"/>
  <c r="AX862" i="5" s="1"/>
  <c r="N227" i="1"/>
  <c r="X33" i="8"/>
  <c r="X531" i="5" s="1"/>
  <c r="X536" i="5" s="1"/>
  <c r="X538" i="5" s="1"/>
  <c r="W1151" i="5"/>
  <c r="N435" i="1"/>
  <c r="Z127" i="8" s="1"/>
  <c r="Y127" i="8"/>
  <c r="BU13" i="8"/>
  <c r="BU496" i="5" s="1"/>
  <c r="BK212" i="1"/>
  <c r="BV13" i="8" s="1"/>
  <c r="BV496" i="5" s="1"/>
  <c r="AK56" i="8"/>
  <c r="AK574" i="5" s="1"/>
  <c r="AK579" i="5" s="1"/>
  <c r="AA236" i="1"/>
  <c r="AL56" i="8" s="1"/>
  <c r="AL574" i="5" s="1"/>
  <c r="AL579" i="5" s="1"/>
  <c r="AX221" i="1"/>
  <c r="BH43" i="8"/>
  <c r="BH551" i="5" s="1"/>
  <c r="AY227" i="1"/>
  <c r="BJ33" i="8" s="1"/>
  <c r="BJ531" i="5" s="1"/>
  <c r="BJ536" i="5" s="1"/>
  <c r="BI33" i="8"/>
  <c r="BI531" i="5" s="1"/>
  <c r="BI536" i="5" s="1"/>
  <c r="AK423" i="1"/>
  <c r="AV114" i="8"/>
  <c r="X112" i="8"/>
  <c r="X1151" i="5" s="1"/>
  <c r="M421" i="1"/>
  <c r="BW128" i="8"/>
  <c r="AW471" i="1"/>
  <c r="BH144" i="8"/>
  <c r="AX418" i="1"/>
  <c r="BJ109" i="8" s="1"/>
  <c r="BJ1085" i="5" s="1"/>
  <c r="BJ1089" i="5" s="1"/>
  <c r="BI109" i="8"/>
  <c r="BI1085" i="5" s="1"/>
  <c r="BI1089" i="5" s="1"/>
  <c r="BH117" i="8"/>
  <c r="BH1235" i="5" s="1"/>
  <c r="BH1239" i="5" s="1"/>
  <c r="AW426" i="1"/>
  <c r="AY214" i="1"/>
  <c r="BJ42" i="8" s="1"/>
  <c r="BJ550" i="5" s="1"/>
  <c r="BI42" i="8"/>
  <c r="BI550" i="5" s="1"/>
  <c r="L152" i="8"/>
  <c r="K158" i="8"/>
  <c r="BU102" i="8"/>
  <c r="BJ409" i="1"/>
  <c r="BV102" i="8" s="1"/>
  <c r="AV31" i="8"/>
  <c r="AV529" i="5" s="1"/>
  <c r="AV534" i="5" s="1"/>
  <c r="AL213" i="1"/>
  <c r="BI417" i="1"/>
  <c r="BT108" i="8"/>
  <c r="BT1084" i="5" s="1"/>
  <c r="AM236" i="1"/>
  <c r="AX56" i="8" s="1"/>
  <c r="AX574" i="5" s="1"/>
  <c r="AX579" i="5" s="1"/>
  <c r="AW56" i="8"/>
  <c r="AW574" i="5" s="1"/>
  <c r="AW579" i="5" s="1"/>
  <c r="BH113" i="8"/>
  <c r="AW422" i="1"/>
  <c r="Y43" i="8"/>
  <c r="Y551" i="5" s="1"/>
  <c r="Y556" i="5" s="1"/>
  <c r="Y559" i="5" s="1"/>
  <c r="Y563" i="5" s="1"/>
  <c r="O221" i="1"/>
  <c r="Z43" i="8" s="1"/>
  <c r="Z551" i="5" s="1"/>
  <c r="Z556" i="5" s="1"/>
  <c r="Z559" i="5" s="1"/>
  <c r="Z563" i="5" s="1"/>
  <c r="D41" i="9"/>
  <c r="AX99" i="5"/>
  <c r="O46" i="5"/>
  <c r="O49" i="5" s="1"/>
  <c r="R57" i="5" s="1"/>
  <c r="R58" i="5" s="1"/>
  <c r="Y420" i="1"/>
  <c r="AJ111" i="8"/>
  <c r="AJ1118" i="5" s="1"/>
  <c r="AJ1122" i="5" s="1"/>
  <c r="BI98" i="8"/>
  <c r="BI863" i="5" s="1"/>
  <c r="BI867" i="5" s="1"/>
  <c r="AX405" i="1"/>
  <c r="BJ98" i="8" s="1"/>
  <c r="BJ863" i="5" s="1"/>
  <c r="BJ867" i="5" s="1"/>
  <c r="FD167" i="10"/>
  <c r="BA116" i="15" s="1"/>
  <c r="FD168" i="10"/>
  <c r="BA82" i="15" s="1"/>
  <c r="FD166" i="10"/>
  <c r="BA51" i="15" s="1"/>
  <c r="FD169" i="10"/>
  <c r="BA149" i="15" s="1"/>
  <c r="FE171" i="10"/>
  <c r="BB61" i="14" s="1"/>
  <c r="AF227" i="5"/>
  <c r="AF228" i="5" s="1"/>
  <c r="AE225" i="5"/>
  <c r="AH231" i="5"/>
  <c r="AH232" i="5" s="1"/>
  <c r="AG229" i="5"/>
  <c r="AG230" i="5" s="1"/>
  <c r="AN206" i="5"/>
  <c r="AN207" i="5" s="1"/>
  <c r="AL202" i="5"/>
  <c r="AM204" i="5"/>
  <c r="AM205" i="5" s="1"/>
  <c r="BE806" i="5"/>
  <c r="BE813" i="5" s="1"/>
  <c r="AO156" i="5"/>
  <c r="AO157" i="5" s="1"/>
  <c r="AL150" i="5"/>
  <c r="AM152" i="5"/>
  <c r="AM153" i="5" s="1"/>
  <c r="AN154" i="5"/>
  <c r="AN155" i="5" s="1"/>
  <c r="BJ1335" i="5"/>
  <c r="AC152" i="5"/>
  <c r="AC153" i="5" s="1"/>
  <c r="AB150" i="5"/>
  <c r="AD154" i="5"/>
  <c r="AD155" i="5" s="1"/>
  <c r="AE156" i="5"/>
  <c r="AE157" i="5" s="1"/>
  <c r="BH806" i="5"/>
  <c r="BH813" i="5" s="1"/>
  <c r="AF179" i="5"/>
  <c r="BH108" i="8"/>
  <c r="BH1084" i="5" s="1"/>
  <c r="AW417" i="1"/>
  <c r="AK426" i="1"/>
  <c r="AV117" i="8"/>
  <c r="AV1235" i="5" s="1"/>
  <c r="AV1239" i="5" s="1"/>
  <c r="AY212" i="1"/>
  <c r="BJ13" i="8" s="1"/>
  <c r="BJ496" i="5" s="1"/>
  <c r="BI13" i="8"/>
  <c r="BI496" i="5" s="1"/>
  <c r="Y425" i="1"/>
  <c r="AJ116" i="8"/>
  <c r="BJ429" i="1"/>
  <c r="BV119" i="8" s="1"/>
  <c r="BU119" i="8"/>
  <c r="Z442" i="1"/>
  <c r="AL134" i="8" s="1"/>
  <c r="AK134" i="8"/>
  <c r="AW133" i="8"/>
  <c r="AL441" i="1"/>
  <c r="AX133" i="8" s="1"/>
  <c r="BJ435" i="1"/>
  <c r="BV127" i="8" s="1"/>
  <c r="BU127" i="8"/>
  <c r="X119" i="8"/>
  <c r="M429" i="1"/>
  <c r="BH97" i="8"/>
  <c r="BH862" i="5" s="1"/>
  <c r="AW404" i="1"/>
  <c r="AV95" i="8"/>
  <c r="AK402" i="1"/>
  <c r="AA235" i="1"/>
  <c r="AL45" i="8" s="1"/>
  <c r="AL553" i="5" s="1"/>
  <c r="AL558" i="5" s="1"/>
  <c r="AK45" i="8"/>
  <c r="AK553" i="5" s="1"/>
  <c r="AK558" i="5" s="1"/>
  <c r="AK145" i="8"/>
  <c r="Z472" i="1"/>
  <c r="AL145" i="8" s="1"/>
  <c r="Y55" i="8"/>
  <c r="Y573" i="5" s="1"/>
  <c r="Y578" i="5" s="1"/>
  <c r="O229" i="1"/>
  <c r="Z55" i="8" s="1"/>
  <c r="Z573" i="5" s="1"/>
  <c r="Z578" i="5" s="1"/>
  <c r="C32" i="17"/>
  <c r="AM183" i="5"/>
  <c r="AM184" i="5" s="1"/>
  <c r="AI185" i="5"/>
  <c r="AI186" i="5" s="1"/>
  <c r="U61" i="5"/>
  <c r="Q29" i="5"/>
  <c r="Q30" i="5" s="1"/>
  <c r="AI156" i="5"/>
  <c r="AI157" i="5" s="1"/>
  <c r="AL53" i="5"/>
  <c r="AL54" i="5" s="1"/>
  <c r="AM106" i="5"/>
  <c r="AM107" i="5" s="1"/>
  <c r="AF127" i="5"/>
  <c r="AE150" i="5"/>
  <c r="AE151" i="5" s="1"/>
  <c r="AK472" i="1"/>
  <c r="AV145" i="8"/>
  <c r="X102" i="8"/>
  <c r="X807" i="5" s="1"/>
  <c r="M409" i="1"/>
  <c r="Z215" i="1"/>
  <c r="AJ53" i="8"/>
  <c r="AJ571" i="5" s="1"/>
  <c r="AJ576" i="5" s="1"/>
  <c r="BJ402" i="1"/>
  <c r="BV95" i="8" s="1"/>
  <c r="BV830" i="5" s="1"/>
  <c r="BU95" i="8"/>
  <c r="BU830" i="5" s="1"/>
  <c r="AV101" i="8"/>
  <c r="AK408" i="1"/>
  <c r="AV102" i="8"/>
  <c r="AV807" i="5" s="1"/>
  <c r="AV808" i="5" s="1"/>
  <c r="AV809" i="5" s="1"/>
  <c r="AV978" i="5" s="1"/>
  <c r="AK409" i="1"/>
  <c r="Z410" i="1"/>
  <c r="AL103" i="8" s="1"/>
  <c r="AK103" i="8"/>
  <c r="AX407" i="1"/>
  <c r="BJ100" i="8" s="1"/>
  <c r="BJ897" i="5" s="1"/>
  <c r="BJ901" i="5" s="1"/>
  <c r="BI100" i="8"/>
  <c r="BI897" i="5" s="1"/>
  <c r="BI901" i="5" s="1"/>
  <c r="BI403" i="1"/>
  <c r="BT96" i="8"/>
  <c r="BT831" i="5" s="1"/>
  <c r="BT834" i="5" s="1"/>
  <c r="BT115" i="8"/>
  <c r="BI424" i="1"/>
  <c r="R31" i="5"/>
  <c r="R32" i="5" s="1"/>
  <c r="AE27" i="5"/>
  <c r="AE28" i="5" s="1"/>
  <c r="AG152" i="5"/>
  <c r="AN57" i="5"/>
  <c r="AN58" i="5" s="1"/>
  <c r="AO110" i="5"/>
  <c r="AO111" i="5" s="1"/>
  <c r="AH131" i="5"/>
  <c r="AH132" i="5" s="1"/>
  <c r="AM77" i="5"/>
  <c r="AM78" i="5" s="1"/>
  <c r="AG154" i="5"/>
  <c r="AG155" i="5" s="1"/>
  <c r="AX441" i="1"/>
  <c r="BJ133" i="8" s="1"/>
  <c r="BI133" i="8"/>
  <c r="AV115" i="8"/>
  <c r="AK424" i="1"/>
  <c r="BT45" i="8"/>
  <c r="BT553" i="5" s="1"/>
  <c r="BT558" i="5" s="1"/>
  <c r="K66" i="9" s="1"/>
  <c r="BJ235" i="1"/>
  <c r="AX411" i="1"/>
  <c r="BJ104" i="8" s="1"/>
  <c r="BJ979" i="5" s="1"/>
  <c r="BJ983" i="5" s="1"/>
  <c r="BI104" i="8"/>
  <c r="BI979" i="5" s="1"/>
  <c r="BI983" i="5" s="1"/>
  <c r="AK1239" i="5"/>
  <c r="M442" i="1"/>
  <c r="X134" i="8"/>
  <c r="AW402" i="1"/>
  <c r="BH95" i="8"/>
  <c r="BH830" i="5" s="1"/>
  <c r="BT97" i="8"/>
  <c r="BT862" i="5" s="1"/>
  <c r="BI404" i="1"/>
  <c r="AX215" i="1"/>
  <c r="BH53" i="8"/>
  <c r="BH571" i="5" s="1"/>
  <c r="AK44" i="8"/>
  <c r="AK552" i="5" s="1"/>
  <c r="AK557" i="5" s="1"/>
  <c r="AA228" i="1"/>
  <c r="AL44" i="8" s="1"/>
  <c r="AL552" i="5" s="1"/>
  <c r="AL557" i="5" s="1"/>
  <c r="AW134" i="8"/>
  <c r="AL442" i="1"/>
  <c r="AX134" i="8" s="1"/>
  <c r="AG1335" i="5"/>
  <c r="AG576" i="5"/>
  <c r="AG1541" i="5"/>
  <c r="U50" i="15" s="1"/>
  <c r="AG500" i="5"/>
  <c r="AG503" i="5" s="1"/>
  <c r="AG507" i="5" s="1"/>
  <c r="AG806" i="5"/>
  <c r="AG555" i="5"/>
  <c r="AG534" i="5"/>
  <c r="T1132" i="5"/>
  <c r="U1132" i="5" s="1"/>
  <c r="AQ26" i="15"/>
  <c r="AQ13" i="18" s="1"/>
  <c r="BF303" i="5"/>
  <c r="BF310" i="5" s="1"/>
  <c r="BO46" i="5"/>
  <c r="BO49" i="5" s="1"/>
  <c r="AV1573" i="5"/>
  <c r="AJ71" i="14" s="1"/>
  <c r="O197" i="5"/>
  <c r="Z212" i="5"/>
  <c r="ET173" i="10"/>
  <c r="Y5" i="15"/>
  <c r="BP1551" i="5"/>
  <c r="AE179" i="5"/>
  <c r="AP22" i="5"/>
  <c r="BC460" i="5"/>
  <c r="BC806" i="5" s="1"/>
  <c r="BC813" i="5" s="1"/>
  <c r="AR460" i="5"/>
  <c r="BD460" i="5"/>
  <c r="AX712" i="5"/>
  <c r="AY712" i="5" s="1"/>
  <c r="AZ712" i="5" s="1"/>
  <c r="BA712" i="5" s="1"/>
  <c r="BB712" i="5" s="1"/>
  <c r="BC712" i="5" s="1"/>
  <c r="BD712" i="5" s="1"/>
  <c r="BE712" i="5" s="1"/>
  <c r="BF712" i="5" s="1"/>
  <c r="BG712" i="5" s="1"/>
  <c r="BH712" i="5" s="1"/>
  <c r="H54" i="9"/>
  <c r="BI407" i="1"/>
  <c r="BT100" i="8"/>
  <c r="BT897" i="5" s="1"/>
  <c r="BT901" i="5" s="1"/>
  <c r="BT111" i="8"/>
  <c r="BT1118" i="5" s="1"/>
  <c r="BT1122" i="5" s="1"/>
  <c r="BI420" i="1"/>
  <c r="AK418" i="1"/>
  <c r="AV109" i="8"/>
  <c r="AV1085" i="5" s="1"/>
  <c r="AV1089" i="5" s="1"/>
  <c r="BH116" i="8"/>
  <c r="AW425" i="1"/>
  <c r="AJ102" i="8"/>
  <c r="AJ807" i="5" s="1"/>
  <c r="AJ808" i="5" s="1"/>
  <c r="AJ809" i="5" s="1"/>
  <c r="AJ978" i="5" s="1"/>
  <c r="Y409" i="1"/>
  <c r="AK471" i="1"/>
  <c r="AV144" i="8"/>
  <c r="BI56" i="7"/>
  <c r="Z405" i="1"/>
  <c r="AL98" i="8" s="1"/>
  <c r="AL863" i="5" s="1"/>
  <c r="AL867" i="5" s="1"/>
  <c r="AK98" i="8"/>
  <c r="AK863" i="5" s="1"/>
  <c r="AK867" i="5" s="1"/>
  <c r="BT145" i="8"/>
  <c r="BI472" i="1"/>
  <c r="BH115" i="8"/>
  <c r="AW424" i="1"/>
  <c r="X103" i="8"/>
  <c r="X808" i="5" s="1"/>
  <c r="X809" i="5" s="1"/>
  <c r="X978" i="5" s="1"/>
  <c r="M410" i="1"/>
  <c r="O226" i="1"/>
  <c r="Z14" i="8" s="1"/>
  <c r="Z497" i="5" s="1"/>
  <c r="Z501" i="5" s="1"/>
  <c r="Y14" i="8"/>
  <c r="Y497" i="5" s="1"/>
  <c r="Y501" i="5" s="1"/>
  <c r="AW104" i="8"/>
  <c r="AW979" i="5" s="1"/>
  <c r="AW983" i="5" s="1"/>
  <c r="AL411" i="1"/>
  <c r="AX104" i="8" s="1"/>
  <c r="AX979" i="5" s="1"/>
  <c r="AX983" i="5" s="1"/>
  <c r="N219" i="1"/>
  <c r="X23" i="8"/>
  <c r="X515" i="5" s="1"/>
  <c r="X517" i="5" s="1"/>
  <c r="X518" i="5" s="1"/>
  <c r="X522" i="5" s="1"/>
  <c r="AL221" i="1"/>
  <c r="AV43" i="8"/>
  <c r="AV551" i="5" s="1"/>
  <c r="Z403" i="1"/>
  <c r="AL96" i="8" s="1"/>
  <c r="AL831" i="5" s="1"/>
  <c r="AL834" i="5" s="1"/>
  <c r="AK96" i="8"/>
  <c r="AK831" i="5" s="1"/>
  <c r="AK834" i="5" s="1"/>
  <c r="X116" i="8"/>
  <c r="M425" i="1"/>
  <c r="AK419" i="1"/>
  <c r="AV110" i="8"/>
  <c r="AV1117" i="5" s="1"/>
  <c r="BO292" i="5"/>
  <c r="BO305" i="5"/>
  <c r="BQ296" i="5"/>
  <c r="BP294" i="5"/>
  <c r="BR298" i="5"/>
  <c r="BS300" i="5"/>
  <c r="BS318" i="5" s="1"/>
  <c r="BH31" i="8"/>
  <c r="BH529" i="5" s="1"/>
  <c r="AX213" i="1"/>
  <c r="AL212" i="1"/>
  <c r="AV13" i="8"/>
  <c r="AV496" i="5" s="1"/>
  <c r="AV500" i="5" s="1"/>
  <c r="AV503" i="5" s="1"/>
  <c r="X1089" i="5"/>
  <c r="X579" i="5"/>
  <c r="Y144" i="8"/>
  <c r="N471" i="1"/>
  <c r="Z144" i="8" s="1"/>
  <c r="BI127" i="8"/>
  <c r="AX435" i="1"/>
  <c r="BJ127" i="8" s="1"/>
  <c r="Z229" i="1"/>
  <c r="AJ55" i="8"/>
  <c r="AJ573" i="5" s="1"/>
  <c r="AJ578" i="5" s="1"/>
  <c r="BU141" i="8"/>
  <c r="BU1352" i="5" s="1"/>
  <c r="BJ470" i="1"/>
  <c r="BV141" i="8" s="1"/>
  <c r="BT23" i="8"/>
  <c r="BT515" i="5" s="1"/>
  <c r="BJ219" i="1"/>
  <c r="X115" i="8"/>
  <c r="X817" i="5" s="1"/>
  <c r="X818" i="5" s="1"/>
  <c r="X819" i="5" s="1"/>
  <c r="X1234" i="5" s="1"/>
  <c r="M424" i="1"/>
  <c r="BU22" i="5"/>
  <c r="O22" i="5"/>
  <c r="O25" i="5" s="1"/>
  <c r="AS145" i="5"/>
  <c r="AS148" i="5" s="1"/>
  <c r="AS150" i="5" s="1"/>
  <c r="Z408" i="1"/>
  <c r="AL101" i="8" s="1"/>
  <c r="AK101" i="8"/>
  <c r="AV141" i="8"/>
  <c r="AV1352" i="5" s="1"/>
  <c r="AK470" i="1"/>
  <c r="BT103" i="8"/>
  <c r="BI410" i="1"/>
  <c r="AI150" i="5"/>
  <c r="AI151" i="5" s="1"/>
  <c r="AK154" i="5"/>
  <c r="AK155" i="5" s="1"/>
  <c r="AJ152" i="5"/>
  <c r="AJ153" i="5" s="1"/>
  <c r="AL156" i="5"/>
  <c r="AL157" i="5" s="1"/>
  <c r="X497" i="5"/>
  <c r="X501" i="5" s="1"/>
  <c r="X503" i="5" s="1"/>
  <c r="Z418" i="1"/>
  <c r="AL109" i="8" s="1"/>
  <c r="AL1085" i="5" s="1"/>
  <c r="AL1089" i="5" s="1"/>
  <c r="AK109" i="8"/>
  <c r="AK1085" i="5" s="1"/>
  <c r="AK1089" i="5" s="1"/>
  <c r="AK54" i="8"/>
  <c r="AK572" i="5" s="1"/>
  <c r="AK577" i="5" s="1"/>
  <c r="AA222" i="1"/>
  <c r="AL54" i="8" s="1"/>
  <c r="AL572" i="5" s="1"/>
  <c r="AL577" i="5" s="1"/>
  <c r="Z213" i="1"/>
  <c r="AJ31" i="8"/>
  <c r="AJ529" i="5" s="1"/>
  <c r="AJ534" i="5" s="1"/>
  <c r="Z406" i="1"/>
  <c r="AL99" i="8" s="1"/>
  <c r="AL896" i="5" s="1"/>
  <c r="AK99" i="8"/>
  <c r="AK896" i="5" s="1"/>
  <c r="BJ236" i="1"/>
  <c r="BT56" i="8"/>
  <c r="BT574" i="5" s="1"/>
  <c r="BT579" i="5" s="1"/>
  <c r="W503" i="5"/>
  <c r="BU14" i="8"/>
  <c r="BU497" i="5" s="1"/>
  <c r="BK226" i="1"/>
  <c r="BV14" i="8" s="1"/>
  <c r="BV497" i="5" s="1"/>
  <c r="AX236" i="1"/>
  <c r="BH56" i="8"/>
  <c r="BH574" i="5" s="1"/>
  <c r="BH579" i="5" s="1"/>
  <c r="AJ132" i="8"/>
  <c r="Y440" i="1"/>
  <c r="Z226" i="1"/>
  <c r="AJ14" i="8"/>
  <c r="AJ497" i="5" s="1"/>
  <c r="AJ501" i="5" s="1"/>
  <c r="Y53" i="8"/>
  <c r="O215" i="1"/>
  <c r="Z53" i="8" s="1"/>
  <c r="Z571" i="5" s="1"/>
  <c r="Z576" i="5" s="1"/>
  <c r="O236" i="1"/>
  <c r="Z56" i="8" s="1"/>
  <c r="Z574" i="5" s="1"/>
  <c r="Z579" i="5" s="1"/>
  <c r="Y56" i="8"/>
  <c r="Y574" i="5" s="1"/>
  <c r="Y579" i="5" s="1"/>
  <c r="BJ229" i="1"/>
  <c r="BT55" i="8"/>
  <c r="BT573" i="5" s="1"/>
  <c r="AL220" i="1"/>
  <c r="AV32" i="8"/>
  <c r="AV530" i="5" s="1"/>
  <c r="AX235" i="1"/>
  <c r="BH45" i="8"/>
  <c r="BH553" i="5" s="1"/>
  <c r="BH558" i="5" s="1"/>
  <c r="BV863" i="5"/>
  <c r="BT33" i="8"/>
  <c r="BT531" i="5" s="1"/>
  <c r="BJ227" i="1"/>
  <c r="BW550" i="5"/>
  <c r="X555" i="5"/>
  <c r="AX219" i="1"/>
  <c r="BH23" i="8"/>
  <c r="BH515" i="5" s="1"/>
  <c r="BU116" i="8"/>
  <c r="BJ425" i="1"/>
  <c r="BV116" i="8" s="1"/>
  <c r="O212" i="1"/>
  <c r="Z13" i="8" s="1"/>
  <c r="Z496" i="5" s="1"/>
  <c r="Z500" i="5" s="1"/>
  <c r="Y13" i="8"/>
  <c r="Y496" i="5" s="1"/>
  <c r="Y500" i="5" s="1"/>
  <c r="AW98" i="8"/>
  <c r="AW863" i="5" s="1"/>
  <c r="AW867" i="5" s="1"/>
  <c r="AL405" i="1"/>
  <c r="AX98" i="8" s="1"/>
  <c r="AX863" i="5" s="1"/>
  <c r="AX867" i="5" s="1"/>
  <c r="AJ896" i="5"/>
  <c r="BW99" i="8"/>
  <c r="BW15" i="8"/>
  <c r="AJ897" i="5"/>
  <c r="AL235" i="1"/>
  <c r="AV45" i="8"/>
  <c r="AW1156" i="5"/>
  <c r="AJ106" i="5"/>
  <c r="AJ107" i="5" s="1"/>
  <c r="AI104" i="5"/>
  <c r="AI105" i="5" s="1"/>
  <c r="AL110" i="5"/>
  <c r="AL111" i="5" s="1"/>
  <c r="AK108" i="5"/>
  <c r="AK109" i="5" s="1"/>
  <c r="BJ423" i="1"/>
  <c r="BV114" i="8" s="1"/>
  <c r="BU114" i="8"/>
  <c r="N222" i="1"/>
  <c r="X54" i="8"/>
  <c r="X572" i="5" s="1"/>
  <c r="X577" i="5" s="1"/>
  <c r="X580" i="5" s="1"/>
  <c r="X1501" i="5" s="1"/>
  <c r="AK141" i="8"/>
  <c r="AK1352" i="5" s="1"/>
  <c r="Z470" i="1"/>
  <c r="AL141" i="8" s="1"/>
  <c r="AL1352" i="5" s="1"/>
  <c r="M440" i="1"/>
  <c r="X132" i="8"/>
  <c r="O220" i="1"/>
  <c r="Z32" i="8" s="1"/>
  <c r="Z530" i="5" s="1"/>
  <c r="Z535" i="5" s="1"/>
  <c r="Y32" i="8"/>
  <c r="Y530" i="5" s="1"/>
  <c r="Y535" i="5" s="1"/>
  <c r="Y532" i="5"/>
  <c r="BW34" i="8"/>
  <c r="AW14" i="8"/>
  <c r="AW497" i="5" s="1"/>
  <c r="AW501" i="5" s="1"/>
  <c r="AM226" i="1"/>
  <c r="AX14" i="8" s="1"/>
  <c r="AX497" i="5" s="1"/>
  <c r="AX501" i="5" s="1"/>
  <c r="BI552" i="5"/>
  <c r="BI557" i="5" s="1"/>
  <c r="AL407" i="1"/>
  <c r="AX100" i="8" s="1"/>
  <c r="AX897" i="5" s="1"/>
  <c r="AX901" i="5" s="1"/>
  <c r="AW100" i="8"/>
  <c r="AW897" i="5" s="1"/>
  <c r="AW901" i="5" s="1"/>
  <c r="BU134" i="8"/>
  <c r="BJ442" i="1"/>
  <c r="BV134" i="8" s="1"/>
  <c r="X145" i="8"/>
  <c r="M472" i="1"/>
  <c r="BH145" i="8"/>
  <c r="AW472" i="1"/>
  <c r="M417" i="1"/>
  <c r="X108" i="8"/>
  <c r="X1084" i="5" s="1"/>
  <c r="Z227" i="1"/>
  <c r="AJ33" i="8"/>
  <c r="AJ531" i="5" s="1"/>
  <c r="AJ536" i="5" s="1"/>
  <c r="Z404" i="1"/>
  <c r="AL97" i="8" s="1"/>
  <c r="AL862" i="5" s="1"/>
  <c r="AK97" i="8"/>
  <c r="AK862" i="5" s="1"/>
  <c r="X558" i="5"/>
  <c r="D66" i="9" s="1"/>
  <c r="AK502" i="5"/>
  <c r="F54" i="9" s="1"/>
  <c r="BW498" i="5"/>
  <c r="AK100" i="8"/>
  <c r="AK897" i="5" s="1"/>
  <c r="AK901" i="5" s="1"/>
  <c r="Z407" i="1"/>
  <c r="AL100" i="8" s="1"/>
  <c r="AL897" i="5" s="1"/>
  <c r="AL901" i="5" s="1"/>
  <c r="AW53" i="8"/>
  <c r="AW571" i="5" s="1"/>
  <c r="AW576" i="5" s="1"/>
  <c r="AM215" i="1"/>
  <c r="AX53" i="8" s="1"/>
  <c r="AX571" i="5" s="1"/>
  <c r="AX576" i="5" s="1"/>
  <c r="AK104" i="8"/>
  <c r="AK979" i="5" s="1"/>
  <c r="AK983" i="5" s="1"/>
  <c r="Z411" i="1"/>
  <c r="AL104" i="8" s="1"/>
  <c r="AL979" i="5" s="1"/>
  <c r="AL983" i="5" s="1"/>
  <c r="AK119" i="8"/>
  <c r="Z429" i="1"/>
  <c r="AL119" i="8" s="1"/>
  <c r="AV116" i="8"/>
  <c r="AK425" i="1"/>
  <c r="BU133" i="8"/>
  <c r="BJ441" i="1"/>
  <c r="BV133" i="8" s="1"/>
  <c r="BT144" i="8"/>
  <c r="BI471" i="1"/>
  <c r="Y983" i="5"/>
  <c r="Z221" i="1"/>
  <c r="AJ43" i="8"/>
  <c r="AJ551" i="5" s="1"/>
  <c r="AJ556" i="5" s="1"/>
  <c r="AH507" i="5"/>
  <c r="AH1403" i="5"/>
  <c r="BI132" i="8"/>
  <c r="AX440" i="1"/>
  <c r="BJ132" i="8" s="1"/>
  <c r="Z212" i="1"/>
  <c r="AJ13" i="8"/>
  <c r="AJ496" i="5" s="1"/>
  <c r="AJ500" i="5" s="1"/>
  <c r="AJ503" i="5" s="1"/>
  <c r="BJ228" i="1"/>
  <c r="BT44" i="8"/>
  <c r="BT552" i="5" s="1"/>
  <c r="AJ144" i="8"/>
  <c r="Y471" i="1"/>
  <c r="AH536" i="5"/>
  <c r="AH538" i="5" s="1"/>
  <c r="FM167" i="10"/>
  <c r="BJ116" i="15" s="1"/>
  <c r="FM169" i="10"/>
  <c r="BJ149" i="15" s="1"/>
  <c r="FM166" i="10"/>
  <c r="BJ51" i="15" s="1"/>
  <c r="FM168" i="10"/>
  <c r="BJ82" i="15" s="1"/>
  <c r="FL167" i="10"/>
  <c r="BI116" i="15" s="1"/>
  <c r="FL166" i="10"/>
  <c r="BI51" i="15" s="1"/>
  <c r="FM171" i="10"/>
  <c r="BJ61" i="14" s="1"/>
  <c r="FL168" i="10"/>
  <c r="BI82" i="15" s="1"/>
  <c r="FL169" i="10"/>
  <c r="BI149" i="15" s="1"/>
  <c r="FB169" i="10"/>
  <c r="AY149" i="15" s="1"/>
  <c r="FB166" i="10"/>
  <c r="AY51" i="15" s="1"/>
  <c r="FC171" i="10"/>
  <c r="AZ61" i="14" s="1"/>
  <c r="FB168" i="10"/>
  <c r="AY82" i="15" s="1"/>
  <c r="FB167" i="10"/>
  <c r="AY116" i="15" s="1"/>
  <c r="BV70" i="5"/>
  <c r="BV73" i="5" s="1"/>
  <c r="BV75" i="5" s="1"/>
  <c r="BV76" i="5" s="1"/>
  <c r="FX42" i="7"/>
  <c r="FX43" i="7" s="1"/>
  <c r="FY41" i="7"/>
  <c r="FX230" i="7"/>
  <c r="FX231" i="7" s="1"/>
  <c r="FX232" i="7" s="1"/>
  <c r="FX170" i="7"/>
  <c r="FX171" i="7" s="1"/>
  <c r="FX172" i="7" s="1"/>
  <c r="FY179" i="7" s="1"/>
  <c r="AV22" i="5"/>
  <c r="AV25" i="5" s="1"/>
  <c r="AV27" i="5" s="1"/>
  <c r="BN70" i="5"/>
  <c r="AV174" i="5"/>
  <c r="AV177" i="5" s="1"/>
  <c r="BI48" i="8"/>
  <c r="BI712" i="5" s="1"/>
  <c r="BJ40" i="8"/>
  <c r="M153" i="8"/>
  <c r="L159" i="8"/>
  <c r="FX185" i="7"/>
  <c r="AX220" i="5"/>
  <c r="AX223" i="5" s="1"/>
  <c r="BA231" i="5" s="1"/>
  <c r="BA232" i="5" s="1"/>
  <c r="AU22" i="5"/>
  <c r="FD171" i="10"/>
  <c r="BA61" i="14" s="1"/>
  <c r="FC166" i="10"/>
  <c r="AZ51" i="15" s="1"/>
  <c r="FC168" i="10"/>
  <c r="AZ82" i="15" s="1"/>
  <c r="FC167" i="10"/>
  <c r="AZ116" i="15" s="1"/>
  <c r="FC169" i="10"/>
  <c r="AZ149" i="15" s="1"/>
  <c r="FI167" i="10"/>
  <c r="BF116" i="15" s="1"/>
  <c r="FJ171" i="10"/>
  <c r="BG61" i="14" s="1"/>
  <c r="FI168" i="10"/>
  <c r="BF82" i="15" s="1"/>
  <c r="FI166" i="10"/>
  <c r="BF51" i="15" s="1"/>
  <c r="FI169" i="10"/>
  <c r="BF149" i="15" s="1"/>
  <c r="FG169" i="10"/>
  <c r="BD149" i="15" s="1"/>
  <c r="FH171" i="10"/>
  <c r="BE61" i="14" s="1"/>
  <c r="FG168" i="10"/>
  <c r="BD82" i="15" s="1"/>
  <c r="FG166" i="10"/>
  <c r="BD51" i="15" s="1"/>
  <c r="FG167" i="10"/>
  <c r="BD116" i="15" s="1"/>
  <c r="FE167" i="10"/>
  <c r="BB116" i="15" s="1"/>
  <c r="FF171" i="10"/>
  <c r="BC61" i="14" s="1"/>
  <c r="FE169" i="10"/>
  <c r="BB149" i="15" s="1"/>
  <c r="FE166" i="10"/>
  <c r="BB51" i="15" s="1"/>
  <c r="FE168" i="10"/>
  <c r="BB82" i="15" s="1"/>
  <c r="FI171" i="10"/>
  <c r="BF61" i="14" s="1"/>
  <c r="FH166" i="10"/>
  <c r="BE51" i="15" s="1"/>
  <c r="FH168" i="10"/>
  <c r="BE82" i="15" s="1"/>
  <c r="FH167" i="10"/>
  <c r="BE116" i="15" s="1"/>
  <c r="FH169" i="10"/>
  <c r="BE149" i="15" s="1"/>
  <c r="FK168" i="10"/>
  <c r="BH82" i="15" s="1"/>
  <c r="FL171" i="10"/>
  <c r="BI61" i="14" s="1"/>
  <c r="FK166" i="10"/>
  <c r="BH51" i="15" s="1"/>
  <c r="FK169" i="10"/>
  <c r="BH149" i="15" s="1"/>
  <c r="FK167" i="10"/>
  <c r="BH116" i="15" s="1"/>
  <c r="F78" i="15"/>
  <c r="AD99" i="5"/>
  <c r="AH274" i="5"/>
  <c r="AH256" i="5"/>
  <c r="Q252" i="5"/>
  <c r="Q272" i="5"/>
  <c r="BV1540" i="5"/>
  <c r="BV591" i="5"/>
  <c r="BV595" i="5" s="1"/>
  <c r="BP591" i="5"/>
  <c r="BP595" i="5" s="1"/>
  <c r="BP1540" i="5"/>
  <c r="BN456" i="5"/>
  <c r="BO459" i="5" s="1"/>
  <c r="BN455" i="5"/>
  <c r="BO458" i="5" s="1"/>
  <c r="O212" i="4"/>
  <c r="C234" i="4"/>
  <c r="BL457" i="5"/>
  <c r="BL243" i="5"/>
  <c r="AB271" i="5"/>
  <c r="AB250" i="5"/>
  <c r="AC252" i="5"/>
  <c r="AC272" i="5"/>
  <c r="X187" i="13"/>
  <c r="W135" i="17" s="1"/>
  <c r="W133" i="17" s="1"/>
  <c r="W185" i="13"/>
  <c r="BQ456" i="5"/>
  <c r="BR459" i="5" s="1"/>
  <c r="BQ455" i="5"/>
  <c r="BM455" i="5"/>
  <c r="BM456" i="5"/>
  <c r="BN459" i="5" s="1"/>
  <c r="BS456" i="5"/>
  <c r="BT459" i="5" s="1"/>
  <c r="BS455" i="5"/>
  <c r="AO460" i="5"/>
  <c r="EF20" i="10" s="1"/>
  <c r="EF35" i="10" s="1"/>
  <c r="AC79" i="15" s="1"/>
  <c r="AC78" i="15" s="1"/>
  <c r="AF252" i="5"/>
  <c r="AF272" i="5"/>
  <c r="R254" i="5"/>
  <c r="R273" i="5"/>
  <c r="BV456" i="5"/>
  <c r="BV455" i="5"/>
  <c r="AY242" i="5"/>
  <c r="AY243" i="5" s="1"/>
  <c r="O233" i="4"/>
  <c r="J14" i="9" s="1"/>
  <c r="BL1540" i="5"/>
  <c r="BL591" i="5"/>
  <c r="AZ456" i="5"/>
  <c r="BA459" i="5" s="1"/>
  <c r="AZ455" i="5"/>
  <c r="BA458" i="5" s="1"/>
  <c r="BQ591" i="5"/>
  <c r="BQ1540" i="5"/>
  <c r="BR456" i="5"/>
  <c r="BS459" i="5" s="1"/>
  <c r="BR455" i="5"/>
  <c r="BS458" i="5" s="1"/>
  <c r="I124" i="17"/>
  <c r="BU455" i="5"/>
  <c r="BV458" i="5" s="1"/>
  <c r="BU456" i="5"/>
  <c r="BV459" i="5" s="1"/>
  <c r="BM22" i="5"/>
  <c r="BM25" i="5" s="1"/>
  <c r="BM27" i="5" s="1"/>
  <c r="BQ595" i="5"/>
  <c r="EC126" i="10"/>
  <c r="EC134" i="10" s="1"/>
  <c r="AS174" i="5"/>
  <c r="AS177" i="5" s="1"/>
  <c r="AW46" i="5"/>
  <c r="AW49" i="5" s="1"/>
  <c r="AX53" i="5" s="1"/>
  <c r="AX54" i="5" s="1"/>
  <c r="AD22" i="5"/>
  <c r="AD25" i="5" s="1"/>
  <c r="AU25" i="5"/>
  <c r="H768" i="5"/>
  <c r="I772" i="5" s="1"/>
  <c r="I773" i="5" s="1"/>
  <c r="AG254" i="5"/>
  <c r="AG273" i="5"/>
  <c r="P1574" i="5"/>
  <c r="D59" i="14" s="1"/>
  <c r="D141" i="13"/>
  <c r="P271" i="5"/>
  <c r="P250" i="5"/>
  <c r="O20" i="15"/>
  <c r="P11" i="18"/>
  <c r="BK591" i="5"/>
  <c r="BK595" i="5" s="1"/>
  <c r="BK1540" i="5"/>
  <c r="K14" i="9"/>
  <c r="BT242" i="5"/>
  <c r="BT457" i="5" s="1"/>
  <c r="AD273" i="5"/>
  <c r="AD254" i="5"/>
  <c r="AM244" i="5"/>
  <c r="AM262" i="5"/>
  <c r="AA23" i="15" s="1"/>
  <c r="AA22" i="15" s="1"/>
  <c r="AB11" i="18" s="1"/>
  <c r="V135" i="17"/>
  <c r="V133" i="17" s="1"/>
  <c r="BM1540" i="5"/>
  <c r="BM591" i="5"/>
  <c r="BM595" i="5" s="1"/>
  <c r="DN150" i="7"/>
  <c r="K201" i="13" s="1"/>
  <c r="J125" i="17" s="1"/>
  <c r="DO146" i="7"/>
  <c r="BS1540" i="5"/>
  <c r="BS591" i="5"/>
  <c r="BS595" i="5" s="1"/>
  <c r="BO1540" i="5"/>
  <c r="BO591" i="5"/>
  <c r="BO595" i="5" s="1"/>
  <c r="BU1540" i="5"/>
  <c r="BU591" i="5"/>
  <c r="BU595" i="5" s="1"/>
  <c r="N150" i="8"/>
  <c r="N156" i="8" s="1"/>
  <c r="O156" i="8" s="1"/>
  <c r="P156" i="8" s="1"/>
  <c r="Q156" i="8" s="1"/>
  <c r="M156" i="8"/>
  <c r="BL595" i="5"/>
  <c r="AU220" i="5"/>
  <c r="AU223" i="5" s="1"/>
  <c r="AE250" i="5"/>
  <c r="AE271" i="5"/>
  <c r="S257" i="5"/>
  <c r="S275" i="5" s="1"/>
  <c r="P251" i="5"/>
  <c r="R255" i="5"/>
  <c r="O263" i="5"/>
  <c r="O249" i="5"/>
  <c r="Q253" i="5"/>
  <c r="S256" i="5"/>
  <c r="S274" i="5"/>
  <c r="BP456" i="5"/>
  <c r="BQ459" i="5" s="1"/>
  <c r="BP455" i="5"/>
  <c r="BN1540" i="5"/>
  <c r="BN591" i="5"/>
  <c r="BN595" i="5" s="1"/>
  <c r="AA245" i="5"/>
  <c r="AA246" i="5"/>
  <c r="AB1574" i="5" s="1"/>
  <c r="P59" i="14" s="1"/>
  <c r="BT591" i="5"/>
  <c r="BT595" i="5" s="1"/>
  <c r="BT1540" i="5"/>
  <c r="AE256" i="5"/>
  <c r="AE274" i="5"/>
  <c r="J169" i="13"/>
  <c r="K171" i="13"/>
  <c r="BR1540" i="5"/>
  <c r="BR591" i="5"/>
  <c r="BR595" i="5" s="1"/>
  <c r="AG255" i="5"/>
  <c r="AD263" i="5"/>
  <c r="AH257" i="5"/>
  <c r="AH275" i="5" s="1"/>
  <c r="AE251" i="5"/>
  <c r="AD249" i="5"/>
  <c r="AF253" i="5"/>
  <c r="BO456" i="5"/>
  <c r="BP459" i="5" s="1"/>
  <c r="BO455" i="5"/>
  <c r="G110" i="15"/>
  <c r="DN137" i="10"/>
  <c r="BF7" i="15"/>
  <c r="AD220" i="5"/>
  <c r="AD223" i="5" s="1"/>
  <c r="AT220" i="5"/>
  <c r="AT223" i="5" s="1"/>
  <c r="AU227" i="5" s="1"/>
  <c r="AU228" i="5" s="1"/>
  <c r="AQ197" i="5"/>
  <c r="AQ200" i="5" s="1"/>
  <c r="V1238" i="5"/>
  <c r="EQ146" i="10"/>
  <c r="U1001" i="5"/>
  <c r="U1000" i="5" s="1"/>
  <c r="U1024" i="5" s="1"/>
  <c r="V1044" i="5" s="1"/>
  <c r="U999" i="5"/>
  <c r="U1023" i="5" s="1"/>
  <c r="U1002" i="5"/>
  <c r="U1026" i="5" s="1"/>
  <c r="BS70" i="5"/>
  <c r="BS73" i="5" s="1"/>
  <c r="BU79" i="5" s="1"/>
  <c r="BU80" i="5" s="1"/>
  <c r="AP1403" i="5"/>
  <c r="U37" i="5"/>
  <c r="AQ46" i="5"/>
  <c r="AQ49" i="5" s="1"/>
  <c r="AX22" i="5"/>
  <c r="AX25" i="5" s="1"/>
  <c r="AV145" i="5"/>
  <c r="AV148" i="5" s="1"/>
  <c r="AX46" i="5"/>
  <c r="AX49" i="5" s="1"/>
  <c r="G765" i="5"/>
  <c r="G767" i="5"/>
  <c r="F761" i="5"/>
  <c r="G766" i="5"/>
  <c r="G764" i="5"/>
  <c r="BJ56" i="7"/>
  <c r="BH56" i="7"/>
  <c r="T1213" i="5"/>
  <c r="Z188" i="5"/>
  <c r="K64" i="17"/>
  <c r="AZ7" i="15"/>
  <c r="T1365" i="5"/>
  <c r="U1387" i="5" s="1"/>
  <c r="I51" i="14" s="1"/>
  <c r="AO220" i="5"/>
  <c r="AO223" i="5" s="1"/>
  <c r="AP227" i="5" s="1"/>
  <c r="AP228" i="5" s="1"/>
  <c r="H123" i="13"/>
  <c r="AO174" i="5"/>
  <c r="AO177" i="5" s="1"/>
  <c r="Y212" i="5"/>
  <c r="BC303" i="5"/>
  <c r="BC310" i="5" s="1"/>
  <c r="AO197" i="5"/>
  <c r="AO200" i="5" s="1"/>
  <c r="AQ206" i="5" s="1"/>
  <c r="AQ207" i="5" s="1"/>
  <c r="AN197" i="5"/>
  <c r="AN200" i="5" s="1"/>
  <c r="P5" i="15"/>
  <c r="U1004" i="5"/>
  <c r="U1028" i="5" s="1"/>
  <c r="V1046" i="5" s="1"/>
  <c r="U1003" i="5"/>
  <c r="U1027" i="5" s="1"/>
  <c r="V1045" i="5" s="1"/>
  <c r="U1057" i="5"/>
  <c r="Z5" i="15"/>
  <c r="O174" i="5"/>
  <c r="AS220" i="5"/>
  <c r="AS223" i="5" s="1"/>
  <c r="AT227" i="5" s="1"/>
  <c r="AT228" i="5" s="1"/>
  <c r="N218" i="13"/>
  <c r="M216" i="13"/>
  <c r="BA13" i="15"/>
  <c r="BM120" i="5"/>
  <c r="BM123" i="5"/>
  <c r="BM121" i="5"/>
  <c r="BM119" i="5"/>
  <c r="BI59" i="8"/>
  <c r="BI737" i="5" s="1"/>
  <c r="BJ51" i="8"/>
  <c r="BJ59" i="8" s="1"/>
  <c r="BE56" i="7"/>
  <c r="AI27" i="5"/>
  <c r="AI28" i="5" s="1"/>
  <c r="AJ29" i="5"/>
  <c r="AJ30" i="5" s="1"/>
  <c r="AK31" i="5"/>
  <c r="AK32" i="5" s="1"/>
  <c r="AL33" i="5"/>
  <c r="AL34" i="5" s="1"/>
  <c r="BU25" i="5"/>
  <c r="Y211" i="5"/>
  <c r="U1015" i="5"/>
  <c r="U994" i="5"/>
  <c r="U995" i="5" s="1"/>
  <c r="U1020" i="5" s="1"/>
  <c r="V1042" i="5" s="1"/>
  <c r="BO70" i="5"/>
  <c r="BO73" i="5" s="1"/>
  <c r="BQ70" i="5"/>
  <c r="BQ73" i="5" s="1"/>
  <c r="BR77" i="5" s="1"/>
  <c r="BR78" i="5" s="1"/>
  <c r="D5" i="15"/>
  <c r="AD102" i="5"/>
  <c r="AD104" i="5" s="1"/>
  <c r="AQ22" i="5"/>
  <c r="AQ25" i="5" s="1"/>
  <c r="AX145" i="5"/>
  <c r="AX148" i="5" s="1"/>
  <c r="AP99" i="5"/>
  <c r="AP102" i="5" s="1"/>
  <c r="AP104" i="5" s="1"/>
  <c r="K157" i="8"/>
  <c r="L151" i="8"/>
  <c r="BM22" i="7"/>
  <c r="BL25" i="7"/>
  <c r="BA12" i="15"/>
  <c r="BM97" i="5"/>
  <c r="BM98" i="5"/>
  <c r="BM96" i="5"/>
  <c r="BM100" i="5"/>
  <c r="M54" i="7"/>
  <c r="L57" i="7"/>
  <c r="AU145" i="5"/>
  <c r="AU148" i="5" s="1"/>
  <c r="AO22" i="5"/>
  <c r="AO25" i="5" s="1"/>
  <c r="AR33" i="5" s="1"/>
  <c r="AR34" i="5" s="1"/>
  <c r="BM143" i="5"/>
  <c r="BM142" i="5"/>
  <c r="BM144" i="5"/>
  <c r="BM146" i="5"/>
  <c r="BA14" i="15"/>
  <c r="BP296" i="5"/>
  <c r="BN292" i="5"/>
  <c r="BO294" i="5"/>
  <c r="BQ298" i="5"/>
  <c r="BN305" i="5"/>
  <c r="BR300" i="5"/>
  <c r="BR318" i="5" s="1"/>
  <c r="BG56" i="7"/>
  <c r="BW50" i="7"/>
  <c r="BO56" i="7" s="1"/>
  <c r="I228" i="15"/>
  <c r="AZ19" i="5"/>
  <c r="AZ21" i="5"/>
  <c r="AZ23" i="5"/>
  <c r="AN8" i="15"/>
  <c r="AZ20" i="5"/>
  <c r="AH133" i="5"/>
  <c r="AH134" i="5" s="1"/>
  <c r="AG131" i="5"/>
  <c r="AG132" i="5" s="1"/>
  <c r="AF129" i="5"/>
  <c r="AF130" i="5" s="1"/>
  <c r="AE127" i="5"/>
  <c r="AE128" i="5" s="1"/>
  <c r="I122" i="17"/>
  <c r="BQ96" i="5"/>
  <c r="BQ98" i="5"/>
  <c r="BQ97" i="5"/>
  <c r="BE12" i="15"/>
  <c r="BQ100" i="5"/>
  <c r="Q42" i="7"/>
  <c r="Q43" i="7" s="1"/>
  <c r="R41" i="7"/>
  <c r="BP317" i="5"/>
  <c r="BN315" i="5"/>
  <c r="BN295" i="5"/>
  <c r="BT296" i="5"/>
  <c r="BV300" i="5"/>
  <c r="BV318" i="5" s="1"/>
  <c r="BS294" i="5"/>
  <c r="BR292" i="5"/>
  <c r="BU298" i="5"/>
  <c r="BR305" i="5"/>
  <c r="D174" i="22"/>
  <c r="AX33" i="5"/>
  <c r="AX34" i="5" s="1"/>
  <c r="AU27" i="5"/>
  <c r="AU28" i="5" s="1"/>
  <c r="AW31" i="5"/>
  <c r="AW32" i="5" s="1"/>
  <c r="AV29" i="5"/>
  <c r="AV30" i="5" s="1"/>
  <c r="AV13" i="15"/>
  <c r="BH123" i="5"/>
  <c r="BH121" i="5"/>
  <c r="BH120" i="5"/>
  <c r="BH119" i="5"/>
  <c r="BQ46" i="5"/>
  <c r="BM46" i="5"/>
  <c r="BM49" i="5" s="1"/>
  <c r="AS197" i="5"/>
  <c r="AS200" i="5" s="1"/>
  <c r="BL70" i="5"/>
  <c r="AW220" i="5"/>
  <c r="AW223" i="5" s="1"/>
  <c r="AZ231" i="5" s="1"/>
  <c r="AZ232" i="5" s="1"/>
  <c r="BS22" i="5"/>
  <c r="BS25" i="5" s="1"/>
  <c r="AI822" i="5"/>
  <c r="BT46" i="5"/>
  <c r="BT49" i="5" s="1"/>
  <c r="BR46" i="5"/>
  <c r="BR49" i="5" s="1"/>
  <c r="BS53" i="5" s="1"/>
  <c r="BS54" i="5" s="1"/>
  <c r="AK179" i="5"/>
  <c r="AC179" i="5"/>
  <c r="AV46" i="5"/>
  <c r="AV49" i="5" s="1"/>
  <c r="AP25" i="5"/>
  <c r="AR31" i="5" s="1"/>
  <c r="AR32" i="5" s="1"/>
  <c r="AN99" i="5"/>
  <c r="AN102" i="5" s="1"/>
  <c r="AL31" i="5"/>
  <c r="AL32" i="5" s="1"/>
  <c r="AM79" i="5"/>
  <c r="AM80" i="5" s="1"/>
  <c r="AZ44" i="5"/>
  <c r="AZ45" i="5"/>
  <c r="AN9" i="15"/>
  <c r="AZ43" i="5"/>
  <c r="AZ47" i="5"/>
  <c r="DN119" i="7"/>
  <c r="K203" i="13" s="1"/>
  <c r="J122" i="17" s="1"/>
  <c r="DO113" i="7"/>
  <c r="DO116" i="7"/>
  <c r="DQ83" i="7"/>
  <c r="BQ121" i="5"/>
  <c r="BQ119" i="5"/>
  <c r="BQ120" i="5"/>
  <c r="BQ123" i="5"/>
  <c r="BE13" i="15"/>
  <c r="AF106" i="5"/>
  <c r="AF107" i="5" s="1"/>
  <c r="AG108" i="5"/>
  <c r="AG109" i="5" s="1"/>
  <c r="AE104" i="5"/>
  <c r="AE105" i="5" s="1"/>
  <c r="AH110" i="5"/>
  <c r="AH111" i="5" s="1"/>
  <c r="BL98" i="5"/>
  <c r="AZ12" i="15"/>
  <c r="BL96" i="5"/>
  <c r="BL97" i="5"/>
  <c r="BL100" i="5"/>
  <c r="BM314" i="5"/>
  <c r="BM293" i="5"/>
  <c r="BV87" i="7"/>
  <c r="AU70" i="5"/>
  <c r="AU73" i="5" s="1"/>
  <c r="AB117" i="14"/>
  <c r="EI112" i="7"/>
  <c r="DU118" i="7"/>
  <c r="R174" i="13" s="1"/>
  <c r="DV118" i="7"/>
  <c r="S174" i="13" s="1"/>
  <c r="DT118" i="7"/>
  <c r="Q174" i="13" s="1"/>
  <c r="AI7" i="15"/>
  <c r="BJ67" i="5"/>
  <c r="BJ68" i="5"/>
  <c r="BJ71" i="5"/>
  <c r="BJ69" i="5"/>
  <c r="AX10" i="15"/>
  <c r="BH146" i="5"/>
  <c r="BH144" i="5"/>
  <c r="BH142" i="5"/>
  <c r="BH143" i="5"/>
  <c r="AV14" i="15"/>
  <c r="DI137" i="10"/>
  <c r="G134" i="13"/>
  <c r="DY126" i="10"/>
  <c r="DY134" i="10" s="1"/>
  <c r="AV197" i="5"/>
  <c r="AV200" i="5" s="1"/>
  <c r="AW204" i="5" s="1"/>
  <c r="AW205" i="5" s="1"/>
  <c r="BC7" i="15"/>
  <c r="AN174" i="5"/>
  <c r="AN177" i="5" s="1"/>
  <c r="EZ146" i="10"/>
  <c r="AT197" i="5"/>
  <c r="AT200" i="5" s="1"/>
  <c r="AU204" i="5" s="1"/>
  <c r="AU205" i="5" s="1"/>
  <c r="BM70" i="5"/>
  <c r="BM73" i="5" s="1"/>
  <c r="AW197" i="5"/>
  <c r="AW200" i="5" s="1"/>
  <c r="AX204" i="5" s="1"/>
  <c r="AX205" i="5" s="1"/>
  <c r="AI229" i="5"/>
  <c r="AI230" i="5" s="1"/>
  <c r="BI806" i="5"/>
  <c r="BI807" i="5" s="1"/>
  <c r="AL181" i="5"/>
  <c r="AL182" i="5" s="1"/>
  <c r="AH185" i="5"/>
  <c r="AH186" i="5" s="1"/>
  <c r="AF185" i="5"/>
  <c r="AF186" i="5" s="1"/>
  <c r="AO208" i="5"/>
  <c r="AO209" i="5" s="1"/>
  <c r="AO46" i="5"/>
  <c r="AO49" i="5" s="1"/>
  <c r="AR57" i="5" s="1"/>
  <c r="AR58" i="5" s="1"/>
  <c r="S33" i="5"/>
  <c r="S34" i="5" s="1"/>
  <c r="AJ57" i="5"/>
  <c r="AJ58" i="5" s="1"/>
  <c r="AD70" i="5"/>
  <c r="AD73" i="5" s="1"/>
  <c r="AE77" i="5" s="1"/>
  <c r="AE78" i="5" s="1"/>
  <c r="AQ99" i="5"/>
  <c r="AQ102" i="5" s="1"/>
  <c r="AQ104" i="5" s="1"/>
  <c r="AS99" i="5"/>
  <c r="AS102" i="5" s="1"/>
  <c r="AS104" i="5" s="1"/>
  <c r="AN145" i="5"/>
  <c r="AN148" i="5" s="1"/>
  <c r="AD122" i="5"/>
  <c r="AD125" i="5" s="1"/>
  <c r="AG133" i="5" s="1"/>
  <c r="AW22" i="5"/>
  <c r="AM33" i="5"/>
  <c r="AM34" i="5" s="1"/>
  <c r="AK75" i="5"/>
  <c r="AZ67" i="5"/>
  <c r="AZ68" i="5"/>
  <c r="AN10" i="15"/>
  <c r="AZ69" i="5"/>
  <c r="AZ71" i="5"/>
  <c r="AJ53" i="5"/>
  <c r="AJ54" i="5" s="1"/>
  <c r="AL57" i="5"/>
  <c r="AL58" i="5" s="1"/>
  <c r="AK55" i="5"/>
  <c r="AK56" i="5" s="1"/>
  <c r="AI51" i="5"/>
  <c r="AI52" i="5" s="1"/>
  <c r="Q127" i="17"/>
  <c r="AU46" i="5"/>
  <c r="AU49" i="5" s="1"/>
  <c r="BS305" i="5"/>
  <c r="BT294" i="5"/>
  <c r="BS292" i="5"/>
  <c r="BU296" i="5"/>
  <c r="BV298" i="5"/>
  <c r="BL123" i="5"/>
  <c r="BL120" i="5"/>
  <c r="BL119" i="5"/>
  <c r="BL121" i="5"/>
  <c r="AZ13" i="15"/>
  <c r="BS77" i="7"/>
  <c r="BS78" i="7" s="1"/>
  <c r="BT76" i="7"/>
  <c r="N159" i="13"/>
  <c r="M114" i="17" s="1"/>
  <c r="M157" i="13"/>
  <c r="BJ45" i="5"/>
  <c r="BJ44" i="5"/>
  <c r="AX9" i="15"/>
  <c r="BJ43" i="5"/>
  <c r="BJ47" i="5"/>
  <c r="K191" i="13"/>
  <c r="J189" i="13"/>
  <c r="BH98" i="5"/>
  <c r="BH96" i="5"/>
  <c r="BH100" i="5"/>
  <c r="AV12" i="15"/>
  <c r="BH97" i="5"/>
  <c r="H64" i="17"/>
  <c r="BV46" i="5"/>
  <c r="BV49" i="5" s="1"/>
  <c r="BV51" i="5" s="1"/>
  <c r="BV52" i="5" s="1"/>
  <c r="BV22" i="5"/>
  <c r="BV25" i="5" s="1"/>
  <c r="BV27" i="5" s="1"/>
  <c r="F64" i="17"/>
  <c r="AN220" i="5"/>
  <c r="AN223" i="5" s="1"/>
  <c r="BO22" i="5"/>
  <c r="BO25" i="5" s="1"/>
  <c r="BR33" i="5" s="1"/>
  <c r="BR34" i="5" s="1"/>
  <c r="S1195" i="5"/>
  <c r="T1218" i="5" s="1"/>
  <c r="BS46" i="5"/>
  <c r="BS49" i="5" s="1"/>
  <c r="X211" i="5"/>
  <c r="AP220" i="5"/>
  <c r="AP223" i="5" s="1"/>
  <c r="AS231" i="5" s="1"/>
  <c r="AS232" i="5" s="1"/>
  <c r="Z211" i="5"/>
  <c r="EX146" i="10"/>
  <c r="AP197" i="5"/>
  <c r="AP200" i="5" s="1"/>
  <c r="AR206" i="5" s="1"/>
  <c r="AR207" i="5" s="1"/>
  <c r="BN73" i="5"/>
  <c r="BQ22" i="5"/>
  <c r="BQ25" i="5" s="1"/>
  <c r="ET146" i="10"/>
  <c r="AT46" i="5"/>
  <c r="AT49" i="5" s="1"/>
  <c r="AU53" i="5" s="1"/>
  <c r="AE806" i="5"/>
  <c r="AE807" i="5" s="1"/>
  <c r="AE808" i="5" s="1"/>
  <c r="AE809" i="5" s="1"/>
  <c r="AE978" i="5" s="1"/>
  <c r="AW145" i="5"/>
  <c r="AW148" i="5" s="1"/>
  <c r="AY154" i="5" s="1"/>
  <c r="AY155" i="5" s="1"/>
  <c r="AV99" i="5"/>
  <c r="AV102" i="5" s="1"/>
  <c r="AW106" i="5" s="1"/>
  <c r="AW107" i="5" s="1"/>
  <c r="AT70" i="5"/>
  <c r="AT73" i="5" s="1"/>
  <c r="AW81" i="5" s="1"/>
  <c r="AW82" i="5" s="1"/>
  <c r="O70" i="5"/>
  <c r="O73" i="5" s="1"/>
  <c r="O75" i="5" s="1"/>
  <c r="AT22" i="5"/>
  <c r="AT25" i="5" s="1"/>
  <c r="AU29" i="5" s="1"/>
  <c r="AP46" i="5"/>
  <c r="AP49" i="5" s="1"/>
  <c r="J119" i="14"/>
  <c r="BQ144" i="5"/>
  <c r="BQ142" i="5"/>
  <c r="BQ146" i="5"/>
  <c r="BE14" i="15"/>
  <c r="BQ143" i="5"/>
  <c r="AZ14" i="15"/>
  <c r="BL142" i="5"/>
  <c r="BL143" i="5"/>
  <c r="BL146" i="5"/>
  <c r="BL144" i="5"/>
  <c r="I175" i="13"/>
  <c r="H123" i="17" s="1"/>
  <c r="H121" i="17" s="1"/>
  <c r="H173" i="13"/>
  <c r="BP305" i="5"/>
  <c r="BR296" i="5"/>
  <c r="BP292" i="5"/>
  <c r="BT300" i="5"/>
  <c r="BT318" i="5" s="1"/>
  <c r="BQ294" i="5"/>
  <c r="BS298" i="5"/>
  <c r="T179" i="13"/>
  <c r="S129" i="17" s="1"/>
  <c r="S127" i="17" s="1"/>
  <c r="S177" i="13"/>
  <c r="G121" i="17"/>
  <c r="L114" i="17"/>
  <c r="BJ19" i="5"/>
  <c r="BJ20" i="5"/>
  <c r="BJ21" i="5"/>
  <c r="BJ23" i="5"/>
  <c r="AX8" i="15"/>
  <c r="Q55" i="5"/>
  <c r="Q56" i="5" s="1"/>
  <c r="AR108" i="5"/>
  <c r="AR109" i="5" s="1"/>
  <c r="AO51" i="5"/>
  <c r="BL22" i="5"/>
  <c r="BL25" i="5" s="1"/>
  <c r="U188" i="5"/>
  <c r="BL46" i="5"/>
  <c r="BL49" i="5" s="1"/>
  <c r="BO57" i="5" s="1"/>
  <c r="BO58" i="5" s="1"/>
  <c r="BP22" i="5"/>
  <c r="BP25" i="5" s="1"/>
  <c r="BR70" i="5"/>
  <c r="BR73" i="5" s="1"/>
  <c r="BT22" i="5"/>
  <c r="BT25" i="5" s="1"/>
  <c r="FI173" i="10"/>
  <c r="AU197" i="5"/>
  <c r="AU200" i="5" s="1"/>
  <c r="O220" i="5"/>
  <c r="Q822" i="5"/>
  <c r="BP46" i="5"/>
  <c r="BP49" i="5" s="1"/>
  <c r="BP51" i="5" s="1"/>
  <c r="AQ122" i="5"/>
  <c r="AQ125" i="5" s="1"/>
  <c r="AO122" i="5"/>
  <c r="AO125" i="5" s="1"/>
  <c r="AG286" i="5"/>
  <c r="AH284" i="5"/>
  <c r="BD121" i="5"/>
  <c r="BD119" i="5"/>
  <c r="AR13" i="15"/>
  <c r="BD120" i="5"/>
  <c r="BD123" i="5"/>
  <c r="AU122" i="5"/>
  <c r="AU125" i="5" s="1"/>
  <c r="AO70" i="5"/>
  <c r="AO73" i="5" s="1"/>
  <c r="AE315" i="5"/>
  <c r="AE295" i="5"/>
  <c r="AS8" i="15"/>
  <c r="BE20" i="5"/>
  <c r="BE23" i="5"/>
  <c r="BE21" i="5"/>
  <c r="BE19" i="5"/>
  <c r="BE143" i="5"/>
  <c r="BE146" i="5"/>
  <c r="AS14" i="15"/>
  <c r="BE144" i="5"/>
  <c r="BE142" i="5"/>
  <c r="AN122" i="5"/>
  <c r="AN125" i="5" s="1"/>
  <c r="BC13" i="15"/>
  <c r="BO121" i="5"/>
  <c r="BO123" i="5"/>
  <c r="BO119" i="5"/>
  <c r="BO120" i="5"/>
  <c r="BH67" i="5"/>
  <c r="BH71" i="5"/>
  <c r="BH69" i="5"/>
  <c r="BH68" i="5"/>
  <c r="AV10" i="15"/>
  <c r="AD79" i="5"/>
  <c r="AD80" i="5" s="1"/>
  <c r="AB75" i="5"/>
  <c r="AC77" i="5"/>
  <c r="AE81" i="5"/>
  <c r="AE82" i="5" s="1"/>
  <c r="AW70" i="5"/>
  <c r="AW73" i="5" s="1"/>
  <c r="BD68" i="5"/>
  <c r="AR10" i="15"/>
  <c r="BD69" i="5"/>
  <c r="BD67" i="5"/>
  <c r="BD71" i="5"/>
  <c r="AI153" i="5"/>
  <c r="AQ145" i="5"/>
  <c r="AQ148" i="5" s="1"/>
  <c r="BC555" i="5"/>
  <c r="AA20" i="5"/>
  <c r="O8" i="15"/>
  <c r="AA19" i="5"/>
  <c r="AA23" i="5"/>
  <c r="AA21" i="5"/>
  <c r="AO99" i="5"/>
  <c r="AO102" i="5" s="1"/>
  <c r="AO57" i="5"/>
  <c r="AO58" i="5" s="1"/>
  <c r="AL51" i="5"/>
  <c r="AN55" i="5"/>
  <c r="AN56" i="5" s="1"/>
  <c r="AM53" i="5"/>
  <c r="AM54" i="5" s="1"/>
  <c r="S11" i="18"/>
  <c r="S20" i="15"/>
  <c r="BC20" i="5"/>
  <c r="BC23" i="5"/>
  <c r="AQ8" i="15"/>
  <c r="BC21" i="5"/>
  <c r="BC19" i="5"/>
  <c r="V105" i="5"/>
  <c r="V114" i="5" s="1"/>
  <c r="V113" i="5"/>
  <c r="X151" i="5"/>
  <c r="X160" i="5" s="1"/>
  <c r="X159" i="5"/>
  <c r="P555" i="5"/>
  <c r="C63" i="9" s="1"/>
  <c r="P1522" i="5"/>
  <c r="P1541" i="5"/>
  <c r="D50" i="15" s="1"/>
  <c r="P534" i="5"/>
  <c r="C58" i="9" s="1"/>
  <c r="P576" i="5"/>
  <c r="C68" i="9" s="1"/>
  <c r="C41" i="9"/>
  <c r="P500" i="5"/>
  <c r="C52" i="9" s="1"/>
  <c r="AW10" i="15"/>
  <c r="BI68" i="5"/>
  <c r="BI71" i="5"/>
  <c r="BI69" i="5"/>
  <c r="BI67" i="5"/>
  <c r="AP10" i="15"/>
  <c r="BB71" i="5"/>
  <c r="BB67" i="5"/>
  <c r="BB69" i="5"/>
  <c r="BB68" i="5"/>
  <c r="AL7" i="15"/>
  <c r="AK150" i="5"/>
  <c r="AN156" i="5"/>
  <c r="AN157" i="5" s="1"/>
  <c r="AM154" i="5"/>
  <c r="AM155" i="5" s="1"/>
  <c r="AL152" i="5"/>
  <c r="AL153" i="5" s="1"/>
  <c r="AT145" i="5"/>
  <c r="AT148" i="5" s="1"/>
  <c r="AP145" i="5"/>
  <c r="AP148" i="5" s="1"/>
  <c r="AH54" i="5"/>
  <c r="BG44" i="5"/>
  <c r="AU9" i="15"/>
  <c r="BG45" i="5"/>
  <c r="BG43" i="5"/>
  <c r="BG47" i="5"/>
  <c r="W52" i="5"/>
  <c r="W61" i="5" s="1"/>
  <c r="W60" i="5"/>
  <c r="BE534" i="5"/>
  <c r="AF12" i="15"/>
  <c r="AR100" i="5"/>
  <c r="AR98" i="5"/>
  <c r="AR97" i="5"/>
  <c r="AR96" i="5"/>
  <c r="AU99" i="5"/>
  <c r="AU102" i="5" s="1"/>
  <c r="BR119" i="5"/>
  <c r="BR121" i="5"/>
  <c r="BF13" i="15"/>
  <c r="BR123" i="5"/>
  <c r="BR120" i="5"/>
  <c r="AI129" i="5"/>
  <c r="AJ131" i="5"/>
  <c r="AJ132" i="5" s="1"/>
  <c r="AH127" i="5"/>
  <c r="AK133" i="5"/>
  <c r="AK134" i="5" s="1"/>
  <c r="AI273" i="5"/>
  <c r="AI254" i="5"/>
  <c r="BT466" i="5"/>
  <c r="BU469" i="5" s="1"/>
  <c r="BT465" i="5"/>
  <c r="X84" i="5"/>
  <c r="AS460" i="5"/>
  <c r="AL11" i="15"/>
  <c r="AJ262" i="5"/>
  <c r="X23" i="15" s="1"/>
  <c r="AJ244" i="5"/>
  <c r="V136" i="5"/>
  <c r="T128" i="5"/>
  <c r="T137" i="5" s="1"/>
  <c r="T136" i="5"/>
  <c r="AY457" i="5"/>
  <c r="AY13" i="5"/>
  <c r="AM57" i="5"/>
  <c r="AM58" i="5" s="1"/>
  <c r="AL55" i="5"/>
  <c r="AL56" i="5" s="1"/>
  <c r="AJ51" i="5"/>
  <c r="AK53" i="5"/>
  <c r="AK54" i="5" s="1"/>
  <c r="Y85" i="5"/>
  <c r="AQ70" i="5"/>
  <c r="AQ73" i="5" s="1"/>
  <c r="BF465" i="5"/>
  <c r="BF466" i="5"/>
  <c r="BG469" i="5" s="1"/>
  <c r="AG53" i="5"/>
  <c r="AG54" i="5" s="1"/>
  <c r="AH55" i="5"/>
  <c r="AH56" i="5" s="1"/>
  <c r="AI57" i="5"/>
  <c r="AI58" i="5" s="1"/>
  <c r="AF51" i="5"/>
  <c r="AO8" i="15"/>
  <c r="BA20" i="5"/>
  <c r="BA23" i="5"/>
  <c r="BA21" i="5"/>
  <c r="BA19" i="5"/>
  <c r="AM31" i="5"/>
  <c r="AM32" i="5" s="1"/>
  <c r="AL29" i="5"/>
  <c r="AN33" i="5"/>
  <c r="AN34" i="5" s="1"/>
  <c r="AK27" i="5"/>
  <c r="Y370" i="5"/>
  <c r="X372" i="5"/>
  <c r="BG123" i="5"/>
  <c r="AU13" i="15"/>
  <c r="BG119" i="5"/>
  <c r="BG120" i="5"/>
  <c r="BG121" i="5"/>
  <c r="BU100" i="5"/>
  <c r="BI12" i="15"/>
  <c r="BU98" i="5"/>
  <c r="BU97" i="5"/>
  <c r="BU96" i="5"/>
  <c r="S105" i="5"/>
  <c r="O14" i="15"/>
  <c r="E14" i="23" s="1"/>
  <c r="AA146" i="5"/>
  <c r="AA142" i="5"/>
  <c r="AA144" i="5"/>
  <c r="AA143" i="5"/>
  <c r="AR44" i="5"/>
  <c r="AF9" i="15"/>
  <c r="AR43" i="5"/>
  <c r="AR47" i="5"/>
  <c r="AR45" i="5"/>
  <c r="S1025" i="5"/>
  <c r="S1000" i="5"/>
  <c r="S1024" i="5" s="1"/>
  <c r="T1044" i="5" s="1"/>
  <c r="W137" i="5"/>
  <c r="AD11" i="15"/>
  <c r="AW99" i="5"/>
  <c r="AW102" i="5" s="1"/>
  <c r="Z60" i="5"/>
  <c r="AW25" i="5"/>
  <c r="AH78" i="5"/>
  <c r="AK76" i="5"/>
  <c r="AK128" i="5"/>
  <c r="AF128" i="5"/>
  <c r="AL76" i="5"/>
  <c r="U884" i="5"/>
  <c r="BN46" i="5"/>
  <c r="BN49" i="5" s="1"/>
  <c r="BP70" i="5"/>
  <c r="BP73" i="5" s="1"/>
  <c r="BR79" i="5" s="1"/>
  <c r="BR80" i="5" s="1"/>
  <c r="BR22" i="5"/>
  <c r="BR25" i="5" s="1"/>
  <c r="BT31" i="5" s="1"/>
  <c r="BT32" i="5" s="1"/>
  <c r="BU46" i="5"/>
  <c r="BU49" i="5" s="1"/>
  <c r="AV220" i="5"/>
  <c r="AV223" i="5" s="1"/>
  <c r="AX229" i="5" s="1"/>
  <c r="AX230" i="5" s="1"/>
  <c r="AX197" i="5"/>
  <c r="AX200" i="5" s="1"/>
  <c r="AZ206" i="5" s="1"/>
  <c r="AZ207" i="5" s="1"/>
  <c r="DX126" i="10"/>
  <c r="DX134" i="10" s="1"/>
  <c r="J26" i="15"/>
  <c r="AA460" i="5"/>
  <c r="AB458" i="5"/>
  <c r="AB460" i="5" s="1"/>
  <c r="BH1541" i="5"/>
  <c r="AV50" i="15" s="1"/>
  <c r="BH555" i="5"/>
  <c r="BH500" i="5"/>
  <c r="BH503" i="5" s="1"/>
  <c r="BH534" i="5"/>
  <c r="BH576" i="5"/>
  <c r="AM118" i="5"/>
  <c r="AM95" i="5"/>
  <c r="AM141" i="5"/>
  <c r="BS120" i="5"/>
  <c r="BS119" i="5"/>
  <c r="BS121" i="5"/>
  <c r="BG13" i="15"/>
  <c r="BS123" i="5"/>
  <c r="P127" i="5"/>
  <c r="P128" i="5" s="1"/>
  <c r="Q129" i="5"/>
  <c r="Q130" i="5" s="1"/>
  <c r="S133" i="5"/>
  <c r="S134" i="5" s="1"/>
  <c r="R131" i="5"/>
  <c r="R132" i="5" s="1"/>
  <c r="AE106" i="5"/>
  <c r="AD293" i="5"/>
  <c r="AD303" i="5" s="1"/>
  <c r="AD310" i="5" s="1"/>
  <c r="AD314" i="5"/>
  <c r="AD320" i="5" s="1"/>
  <c r="R14" i="14" s="1"/>
  <c r="AD302" i="5"/>
  <c r="AD308" i="5" s="1"/>
  <c r="BE43" i="5"/>
  <c r="BE47" i="5"/>
  <c r="AS9" i="15"/>
  <c r="BE45" i="5"/>
  <c r="BE44" i="5"/>
  <c r="AC323" i="5"/>
  <c r="AC322" i="5"/>
  <c r="AM42" i="5"/>
  <c r="AM18" i="5"/>
  <c r="AM66" i="5"/>
  <c r="BC14" i="15"/>
  <c r="BO144" i="5"/>
  <c r="BO143" i="5"/>
  <c r="BO142" i="5"/>
  <c r="BO146" i="5"/>
  <c r="V52" i="5"/>
  <c r="V61" i="5" s="1"/>
  <c r="V60" i="5"/>
  <c r="BH43" i="5"/>
  <c r="BH44" i="5"/>
  <c r="BH45" i="5"/>
  <c r="AV9" i="15"/>
  <c r="BH47" i="5"/>
  <c r="AW150" i="5"/>
  <c r="AW151" i="5" s="1"/>
  <c r="BD19" i="5"/>
  <c r="BD20" i="5"/>
  <c r="BD23" i="5"/>
  <c r="AR8" i="15"/>
  <c r="BD21" i="5"/>
  <c r="AQ51" i="5"/>
  <c r="AT57" i="5"/>
  <c r="AT58" i="5" s="1"/>
  <c r="AS55" i="5"/>
  <c r="AS56" i="5" s="1"/>
  <c r="AR53" i="5"/>
  <c r="AR54" i="5" s="1"/>
  <c r="AC11" i="15"/>
  <c r="AT152" i="5"/>
  <c r="AT153" i="5" s="1"/>
  <c r="AT75" i="5"/>
  <c r="P52" i="5"/>
  <c r="AZ121" i="5"/>
  <c r="AZ119" i="5"/>
  <c r="AZ120" i="5"/>
  <c r="AN13" i="15"/>
  <c r="AZ123" i="5"/>
  <c r="X109" i="5"/>
  <c r="X114" i="5" s="1"/>
  <c r="X113" i="5"/>
  <c r="L8" i="14" s="1"/>
  <c r="Y153" i="5"/>
  <c r="Y160" i="5" s="1"/>
  <c r="Y159" i="5"/>
  <c r="P28" i="5"/>
  <c r="BP120" i="5"/>
  <c r="BD13" i="15"/>
  <c r="BP119" i="5"/>
  <c r="BP123" i="5"/>
  <c r="BP121" i="5"/>
  <c r="BI21" i="5"/>
  <c r="BI23" i="5"/>
  <c r="BI19" i="5"/>
  <c r="BI20" i="5"/>
  <c r="AW8" i="15"/>
  <c r="AP9" i="15"/>
  <c r="BB43" i="5"/>
  <c r="BB45" i="5"/>
  <c r="BB47" i="5"/>
  <c r="BB44" i="5"/>
  <c r="AI1403" i="5"/>
  <c r="AI506" i="5"/>
  <c r="AJ508" i="5" s="1"/>
  <c r="AI507" i="5"/>
  <c r="BF66" i="5"/>
  <c r="BF18" i="5"/>
  <c r="BF42" i="5"/>
  <c r="BA146" i="5"/>
  <c r="AO14" i="15"/>
  <c r="BA142" i="5"/>
  <c r="BA143" i="5"/>
  <c r="BA144" i="5"/>
  <c r="AF105" i="5"/>
  <c r="AG81" i="5"/>
  <c r="AG82" i="5" s="1"/>
  <c r="AE11" i="15"/>
  <c r="W153" i="5"/>
  <c r="W160" i="5" s="1"/>
  <c r="W159" i="5"/>
  <c r="AT106" i="5"/>
  <c r="AT107" i="5" s="1"/>
  <c r="AH7" i="15"/>
  <c r="T435" i="5"/>
  <c r="H207" i="15" s="1"/>
  <c r="T450" i="5"/>
  <c r="H185" i="15" s="1"/>
  <c r="H184" i="15" s="1"/>
  <c r="I37" i="13"/>
  <c r="I35" i="13" s="1"/>
  <c r="I34" i="13" s="1"/>
  <c r="BN120" i="5"/>
  <c r="BB13" i="15"/>
  <c r="BN121" i="5"/>
  <c r="BN123" i="5"/>
  <c r="BN119" i="5"/>
  <c r="BG68" i="5"/>
  <c r="BG71" i="5"/>
  <c r="BG69" i="5"/>
  <c r="AU10" i="15"/>
  <c r="BG67" i="5"/>
  <c r="AI11" i="15"/>
  <c r="AI5" i="15" s="1"/>
  <c r="W84" i="5"/>
  <c r="W76" i="5"/>
  <c r="W85" i="5" s="1"/>
  <c r="BC100" i="5"/>
  <c r="AQ12" i="15"/>
  <c r="BC96" i="5"/>
  <c r="BC97" i="5"/>
  <c r="BC98" i="5"/>
  <c r="E41" i="9"/>
  <c r="AD500" i="5"/>
  <c r="AD1541" i="5"/>
  <c r="R50" i="15" s="1"/>
  <c r="AD555" i="5"/>
  <c r="E63" i="9" s="1"/>
  <c r="AD576" i="5"/>
  <c r="E68" i="9" s="1"/>
  <c r="AD1335" i="5"/>
  <c r="AD534" i="5"/>
  <c r="E58" i="9" s="1"/>
  <c r="AD806" i="5"/>
  <c r="AD807" i="5" s="1"/>
  <c r="AD808" i="5" s="1"/>
  <c r="AD809" i="5" s="1"/>
  <c r="AD978" i="5" s="1"/>
  <c r="AH252" i="5"/>
  <c r="AH272" i="5"/>
  <c r="BA57" i="5"/>
  <c r="BA58" i="5" s="1"/>
  <c r="AX51" i="5"/>
  <c r="AZ55" i="5"/>
  <c r="AZ56" i="5" s="1"/>
  <c r="AY53" i="5"/>
  <c r="AY54" i="5" s="1"/>
  <c r="BT95" i="5"/>
  <c r="BT118" i="5"/>
  <c r="BT141" i="5"/>
  <c r="X85" i="5"/>
  <c r="AP14" i="15"/>
  <c r="BB142" i="5"/>
  <c r="BB143" i="5"/>
  <c r="BB146" i="5"/>
  <c r="BB144" i="5"/>
  <c r="AC106" i="5"/>
  <c r="AB104" i="5"/>
  <c r="AE110" i="5"/>
  <c r="AE111" i="5" s="1"/>
  <c r="AD108" i="5"/>
  <c r="AD109" i="5" s="1"/>
  <c r="Z85" i="5"/>
  <c r="BF141" i="5"/>
  <c r="BF118" i="5"/>
  <c r="BF95" i="5"/>
  <c r="BI142" i="5"/>
  <c r="AW14" i="15"/>
  <c r="BI146" i="5"/>
  <c r="BI143" i="5"/>
  <c r="BI144" i="5"/>
  <c r="AJ7" i="15"/>
  <c r="AP29" i="5"/>
  <c r="AP30" i="5" s="1"/>
  <c r="AQ31" i="5"/>
  <c r="AQ32" i="5" s="1"/>
  <c r="BG98" i="5"/>
  <c r="BG100" i="5"/>
  <c r="BG96" i="5"/>
  <c r="AU12" i="15"/>
  <c r="BG97" i="5"/>
  <c r="BI14" i="15"/>
  <c r="BU142" i="5"/>
  <c r="BU143" i="5"/>
  <c r="BU144" i="5"/>
  <c r="BU146" i="5"/>
  <c r="AB11" i="15"/>
  <c r="R108" i="5"/>
  <c r="R109" i="5" s="1"/>
  <c r="S110" i="5"/>
  <c r="S111" i="5" s="1"/>
  <c r="P104" i="5"/>
  <c r="P105" i="5" s="1"/>
  <c r="Q106" i="5"/>
  <c r="Q107" i="5" s="1"/>
  <c r="O13" i="15"/>
  <c r="E13" i="23" s="1"/>
  <c r="AA121" i="5"/>
  <c r="AA123" i="5"/>
  <c r="AA119" i="5"/>
  <c r="AA120" i="5"/>
  <c r="AF10" i="15"/>
  <c r="AR68" i="5"/>
  <c r="AR67" i="5"/>
  <c r="AR71" i="5"/>
  <c r="AR69" i="5"/>
  <c r="S985" i="5"/>
  <c r="S990" i="5"/>
  <c r="AI246" i="5"/>
  <c r="AI245" i="5"/>
  <c r="AX14" i="15"/>
  <c r="BJ144" i="5"/>
  <c r="BJ146" i="5"/>
  <c r="BJ142" i="5"/>
  <c r="BJ143" i="5"/>
  <c r="AG77" i="5"/>
  <c r="AG78" i="5" s="1"/>
  <c r="AF75" i="5"/>
  <c r="AH79" i="5"/>
  <c r="AH80" i="5" s="1"/>
  <c r="AI81" i="5"/>
  <c r="AI82" i="5" s="1"/>
  <c r="AK7" i="15"/>
  <c r="AG153" i="5"/>
  <c r="AK105" i="5"/>
  <c r="AI80" i="5"/>
  <c r="AK52" i="5"/>
  <c r="AL151" i="5"/>
  <c r="BW12" i="5"/>
  <c r="BT70" i="5"/>
  <c r="U1136" i="5"/>
  <c r="BQ49" i="5"/>
  <c r="BQ51" i="5" s="1"/>
  <c r="AD197" i="5"/>
  <c r="AD200" i="5" s="1"/>
  <c r="AD174" i="5"/>
  <c r="AD177" i="5" s="1"/>
  <c r="AD179" i="5" s="1"/>
  <c r="AT174" i="5"/>
  <c r="AT177" i="5" s="1"/>
  <c r="AT179" i="5" s="1"/>
  <c r="AX174" i="5"/>
  <c r="AX177" i="5" s="1"/>
  <c r="BU70" i="5"/>
  <c r="BU73" i="5" s="1"/>
  <c r="AP174" i="5"/>
  <c r="AP177" i="5" s="1"/>
  <c r="AQ181" i="5" s="1"/>
  <c r="AQ182" i="5" s="1"/>
  <c r="AQ220" i="5"/>
  <c r="AQ223" i="5" s="1"/>
  <c r="AS229" i="5" s="1"/>
  <c r="AS230" i="5" s="1"/>
  <c r="X330" i="5"/>
  <c r="W332" i="5"/>
  <c r="W349" i="5" s="1"/>
  <c r="K27" i="15" s="1"/>
  <c r="K26" i="15" s="1"/>
  <c r="K13" i="18" s="1"/>
  <c r="BD100" i="5"/>
  <c r="AR12" i="15"/>
  <c r="BD97" i="5"/>
  <c r="BD96" i="5"/>
  <c r="BD98" i="5"/>
  <c r="BS100" i="5"/>
  <c r="BS96" i="5"/>
  <c r="BS98" i="5"/>
  <c r="BS97" i="5"/>
  <c r="BG12" i="15"/>
  <c r="AF297" i="5"/>
  <c r="AF316" i="5"/>
  <c r="BE100" i="5"/>
  <c r="BE97" i="5"/>
  <c r="BE98" i="5"/>
  <c r="BE96" i="5"/>
  <c r="AS12" i="15"/>
  <c r="AX70" i="5"/>
  <c r="AX73" i="5" s="1"/>
  <c r="AM456" i="5"/>
  <c r="AM455" i="5"/>
  <c r="AX122" i="5"/>
  <c r="AX125" i="5" s="1"/>
  <c r="C7" i="15"/>
  <c r="D8" i="23"/>
  <c r="C10" i="21" s="1"/>
  <c r="AV8" i="15"/>
  <c r="BH19" i="5"/>
  <c r="BH20" i="5"/>
  <c r="BH21" i="5"/>
  <c r="BH23" i="5"/>
  <c r="Z128" i="5"/>
  <c r="Z137" i="5" s="1"/>
  <c r="Z136" i="5"/>
  <c r="BD45" i="5"/>
  <c r="BD47" i="5"/>
  <c r="BD44" i="5"/>
  <c r="AR9" i="15"/>
  <c r="BD43" i="5"/>
  <c r="O9" i="15"/>
  <c r="E9" i="23" s="1"/>
  <c r="D11" i="21" s="1"/>
  <c r="AA45" i="5"/>
  <c r="AA43" i="5"/>
  <c r="AA44" i="5"/>
  <c r="AA47" i="5"/>
  <c r="U107" i="5"/>
  <c r="U114" i="5" s="1"/>
  <c r="U113" i="5"/>
  <c r="AE288" i="5"/>
  <c r="BC44" i="5"/>
  <c r="BC45" i="5"/>
  <c r="AQ9" i="15"/>
  <c r="BC43" i="5"/>
  <c r="BC47" i="5"/>
  <c r="AZ96" i="5"/>
  <c r="AN12" i="15"/>
  <c r="AZ100" i="5"/>
  <c r="AZ98" i="5"/>
  <c r="AZ97" i="5"/>
  <c r="AB151" i="5"/>
  <c r="AD145" i="5"/>
  <c r="AD148" i="5" s="1"/>
  <c r="Y111" i="5"/>
  <c r="Y114" i="5" s="1"/>
  <c r="Y113" i="5"/>
  <c r="BP100" i="5"/>
  <c r="BP98" i="5"/>
  <c r="BP96" i="5"/>
  <c r="BP97" i="5"/>
  <c r="BD12" i="15"/>
  <c r="BI43" i="5"/>
  <c r="BI47" i="5"/>
  <c r="AW9" i="15"/>
  <c r="BI44" i="5"/>
  <c r="BI45" i="5"/>
  <c r="BI555" i="5"/>
  <c r="BI500" i="5"/>
  <c r="BI503" i="5" s="1"/>
  <c r="BI1541" i="5"/>
  <c r="AW50" i="15" s="1"/>
  <c r="AJ1403" i="5"/>
  <c r="AJ506" i="5"/>
  <c r="AK508" i="5" s="1"/>
  <c r="AJ507" i="5"/>
  <c r="BF456" i="5"/>
  <c r="BG459" i="5" s="1"/>
  <c r="T159" i="5"/>
  <c r="T151" i="5"/>
  <c r="T160" i="5" s="1"/>
  <c r="BA100" i="5"/>
  <c r="BA96" i="5"/>
  <c r="BA98" i="5"/>
  <c r="BA97" i="5"/>
  <c r="AO12" i="15"/>
  <c r="AG107" i="5"/>
  <c r="AG52" i="5"/>
  <c r="AE7" i="15"/>
  <c r="G41" i="9"/>
  <c r="AR534" i="5"/>
  <c r="G58" i="9" s="1"/>
  <c r="AR500" i="5"/>
  <c r="G52" i="9" s="1"/>
  <c r="AR555" i="5"/>
  <c r="G63" i="9" s="1"/>
  <c r="AR576" i="5"/>
  <c r="G68" i="9" s="1"/>
  <c r="AR1541" i="5"/>
  <c r="AF50" i="15" s="1"/>
  <c r="AO145" i="5"/>
  <c r="AO148" i="5" s="1"/>
  <c r="AY91" i="5"/>
  <c r="AY467" i="5"/>
  <c r="AG11" i="15"/>
  <c r="BK91" i="5"/>
  <c r="BK467" i="5"/>
  <c r="K36" i="13"/>
  <c r="J15" i="17" s="1"/>
  <c r="J14" i="17" s="1"/>
  <c r="U420" i="5"/>
  <c r="I49" i="18"/>
  <c r="BN100" i="5"/>
  <c r="BN96" i="5"/>
  <c r="BN98" i="5"/>
  <c r="BB12" i="15"/>
  <c r="BN97" i="5"/>
  <c r="AU8" i="15"/>
  <c r="BG20" i="5"/>
  <c r="BG19" i="5"/>
  <c r="BG23" i="5"/>
  <c r="BG21" i="5"/>
  <c r="AF13" i="15"/>
  <c r="AR121" i="5"/>
  <c r="AR119" i="5"/>
  <c r="AR120" i="5"/>
  <c r="AR123" i="5"/>
  <c r="R20" i="15"/>
  <c r="R11" i="18"/>
  <c r="BR146" i="5"/>
  <c r="BF14" i="15"/>
  <c r="BR143" i="5"/>
  <c r="BR144" i="5"/>
  <c r="BR142" i="5"/>
  <c r="BC119" i="5"/>
  <c r="BC121" i="5"/>
  <c r="BC120" i="5"/>
  <c r="BC123" i="5"/>
  <c r="AQ13" i="15"/>
  <c r="AG271" i="5"/>
  <c r="AG250" i="5"/>
  <c r="AG259" i="5"/>
  <c r="AG265" i="5" s="1"/>
  <c r="AJ274" i="5"/>
  <c r="AJ256" i="5"/>
  <c r="AL108" i="5"/>
  <c r="AL109" i="5" s="1"/>
  <c r="AM110" i="5"/>
  <c r="AM111" i="5" s="1"/>
  <c r="AK106" i="5"/>
  <c r="AK107" i="5" s="1"/>
  <c r="AJ104" i="5"/>
  <c r="AC807" i="5"/>
  <c r="AC808" i="5" s="1"/>
  <c r="AC809" i="5" s="1"/>
  <c r="AC978" i="5" s="1"/>
  <c r="AC813" i="5"/>
  <c r="AP13" i="15"/>
  <c r="BB120" i="5"/>
  <c r="BB121" i="5"/>
  <c r="BB119" i="5"/>
  <c r="BB123" i="5"/>
  <c r="AH11" i="15"/>
  <c r="U130" i="5"/>
  <c r="U137" i="5" s="1"/>
  <c r="U136" i="5"/>
  <c r="I9" i="14" s="1"/>
  <c r="AP122" i="5"/>
  <c r="AP125" i="5" s="1"/>
  <c r="AV122" i="5"/>
  <c r="AV125" i="5" s="1"/>
  <c r="Z84" i="5"/>
  <c r="R7" i="15"/>
  <c r="E10" i="16" s="1"/>
  <c r="AS122" i="5"/>
  <c r="AS125" i="5" s="1"/>
  <c r="AO9" i="15"/>
  <c r="BA43" i="5"/>
  <c r="BA44" i="5"/>
  <c r="BA45" i="5"/>
  <c r="BA47" i="5"/>
  <c r="BI96" i="5"/>
  <c r="BI97" i="5"/>
  <c r="BI98" i="5"/>
  <c r="BI100" i="5"/>
  <c r="AW12" i="15"/>
  <c r="Y60" i="5"/>
  <c r="M9" i="14" s="1"/>
  <c r="Y52" i="5"/>
  <c r="Y61" i="5" s="1"/>
  <c r="BD576" i="5"/>
  <c r="BD1541" i="5"/>
  <c r="AR50" i="15" s="1"/>
  <c r="BD534" i="5"/>
  <c r="BD500" i="5"/>
  <c r="BD555" i="5"/>
  <c r="Z159" i="5"/>
  <c r="Z151" i="5"/>
  <c r="Z160" i="5" s="1"/>
  <c r="AJ370" i="5"/>
  <c r="AI372" i="5"/>
  <c r="X52" i="5"/>
  <c r="X61" i="5" s="1"/>
  <c r="X60" i="5"/>
  <c r="L9" i="14" s="1"/>
  <c r="BG143" i="5"/>
  <c r="BG142" i="5"/>
  <c r="BG144" i="5"/>
  <c r="AU14" i="15"/>
  <c r="BG146" i="5"/>
  <c r="AB127" i="5"/>
  <c r="AD131" i="5"/>
  <c r="AD132" i="5" s="1"/>
  <c r="AC129" i="5"/>
  <c r="AE133" i="5"/>
  <c r="AE134" i="5" s="1"/>
  <c r="AE536" i="5"/>
  <c r="AE557" i="5"/>
  <c r="AE1545" i="5"/>
  <c r="S83" i="15" s="1"/>
  <c r="AE578" i="5"/>
  <c r="AE501" i="5"/>
  <c r="AE503" i="5" s="1"/>
  <c r="AE813" i="5"/>
  <c r="AA96" i="5"/>
  <c r="O12" i="15"/>
  <c r="AA100" i="5"/>
  <c r="AA97" i="5"/>
  <c r="AA98" i="5"/>
  <c r="AL79" i="5"/>
  <c r="AL80" i="5" s="1"/>
  <c r="AK77" i="5"/>
  <c r="AK78" i="5" s="1"/>
  <c r="AM81" i="5"/>
  <c r="AM82" i="5" s="1"/>
  <c r="AJ75" i="5"/>
  <c r="S993" i="5"/>
  <c r="S1019" i="5"/>
  <c r="T1041" i="5" s="1"/>
  <c r="S997" i="5"/>
  <c r="S1021" i="5" s="1"/>
  <c r="T1043" i="5" s="1"/>
  <c r="S1022" i="5"/>
  <c r="AX12" i="15"/>
  <c r="BJ100" i="5"/>
  <c r="BJ96" i="5"/>
  <c r="BJ98" i="5"/>
  <c r="BJ97" i="5"/>
  <c r="AN131" i="5"/>
  <c r="AN132" i="5" s="1"/>
  <c r="AO133" i="5"/>
  <c r="AO134" i="5" s="1"/>
  <c r="AM129" i="5"/>
  <c r="AM130" i="5" s="1"/>
  <c r="AL127" i="5"/>
  <c r="BK13" i="5"/>
  <c r="AD46" i="5"/>
  <c r="AD49" i="5" s="1"/>
  <c r="AI107" i="5"/>
  <c r="AI114" i="5" s="1"/>
  <c r="AI113" i="5"/>
  <c r="AG76" i="5"/>
  <c r="AG130" i="5"/>
  <c r="R1392" i="5"/>
  <c r="BN22" i="5"/>
  <c r="BN25" i="5" s="1"/>
  <c r="BP31" i="5" s="1"/>
  <c r="BP32" i="5" s="1"/>
  <c r="AE1572" i="5"/>
  <c r="S70" i="14" s="1"/>
  <c r="AJ151" i="5"/>
  <c r="AJ160" i="5" s="1"/>
  <c r="AJ159" i="5"/>
  <c r="AM465" i="5"/>
  <c r="AM466" i="5"/>
  <c r="AN469" i="5" s="1"/>
  <c r="AF306" i="5"/>
  <c r="T24" i="15" s="1"/>
  <c r="T22" i="15" s="1"/>
  <c r="AF287" i="5"/>
  <c r="AF289" i="5" s="1"/>
  <c r="AG1574" i="5" s="1"/>
  <c r="U59" i="14" s="1"/>
  <c r="BD142" i="5"/>
  <c r="AR14" i="15"/>
  <c r="BD143" i="5"/>
  <c r="BD144" i="5"/>
  <c r="BD146" i="5"/>
  <c r="BG14" i="15"/>
  <c r="BS144" i="5"/>
  <c r="BS142" i="5"/>
  <c r="BS146" i="5"/>
  <c r="BS143" i="5"/>
  <c r="S128" i="5"/>
  <c r="S137" i="5" s="1"/>
  <c r="S136" i="5"/>
  <c r="AG317" i="5"/>
  <c r="AG299" i="5"/>
  <c r="BE67" i="5"/>
  <c r="BE69" i="5"/>
  <c r="BE68" i="5"/>
  <c r="BE71" i="5"/>
  <c r="AS10" i="15"/>
  <c r="BE119" i="5"/>
  <c r="BE121" i="5"/>
  <c r="AS13" i="15"/>
  <c r="BE123" i="5"/>
  <c r="BE120" i="5"/>
  <c r="BO96" i="5"/>
  <c r="BO100" i="5"/>
  <c r="BO98" i="5"/>
  <c r="BO97" i="5"/>
  <c r="BC12" i="15"/>
  <c r="AH57" i="5"/>
  <c r="AH58" i="5" s="1"/>
  <c r="AF53" i="5"/>
  <c r="AF54" i="5" s="1"/>
  <c r="AE51" i="5"/>
  <c r="AG55" i="5"/>
  <c r="AG56" i="5" s="1"/>
  <c r="P75" i="5"/>
  <c r="S81" i="5"/>
  <c r="S82" i="5" s="1"/>
  <c r="Q77" i="5"/>
  <c r="Q78" i="5" s="1"/>
  <c r="R79" i="5"/>
  <c r="R80" i="5" s="1"/>
  <c r="AT122" i="5"/>
  <c r="AT125" i="5" s="1"/>
  <c r="AF507" i="5"/>
  <c r="AF506" i="5"/>
  <c r="AF1403" i="5"/>
  <c r="BB1541" i="5"/>
  <c r="AP50" i="15" s="1"/>
  <c r="BB534" i="5"/>
  <c r="BB576" i="5"/>
  <c r="BB500" i="5"/>
  <c r="BB555" i="5"/>
  <c r="AA69" i="5"/>
  <c r="O10" i="15"/>
  <c r="E10" i="23" s="1"/>
  <c r="D12" i="21" s="1"/>
  <c r="AA68" i="5"/>
  <c r="AA67" i="5"/>
  <c r="AA71" i="5"/>
  <c r="T105" i="5"/>
  <c r="T114" i="5" s="1"/>
  <c r="T113" i="5"/>
  <c r="BC67" i="5"/>
  <c r="BC69" i="5"/>
  <c r="BC68" i="5"/>
  <c r="AQ10" i="15"/>
  <c r="BC71" i="5"/>
  <c r="AZ143" i="5"/>
  <c r="AZ142" i="5"/>
  <c r="AZ144" i="5"/>
  <c r="AZ146" i="5"/>
  <c r="AN14" i="15"/>
  <c r="U76" i="5"/>
  <c r="U85" i="5" s="1"/>
  <c r="U84" i="5"/>
  <c r="W107" i="5"/>
  <c r="W114" i="5" s="1"/>
  <c r="W113" i="5"/>
  <c r="Z105" i="5"/>
  <c r="Z114" i="5" s="1"/>
  <c r="Z113" i="5"/>
  <c r="O1541" i="5"/>
  <c r="C50" i="15" s="1"/>
  <c r="O555" i="5"/>
  <c r="D63" i="9" s="1"/>
  <c r="O534" i="5"/>
  <c r="D58" i="9" s="1"/>
  <c r="O500" i="5"/>
  <c r="O576" i="5"/>
  <c r="O1522" i="5"/>
  <c r="BD14" i="15"/>
  <c r="BP146" i="5"/>
  <c r="BP142" i="5"/>
  <c r="BP144" i="5"/>
  <c r="BP143" i="5"/>
  <c r="AP8" i="15"/>
  <c r="BB21" i="5"/>
  <c r="BB23" i="5"/>
  <c r="BB19" i="5"/>
  <c r="BB20" i="5"/>
  <c r="U153" i="5"/>
  <c r="U160" i="5" s="1"/>
  <c r="U159" i="5"/>
  <c r="AO13" i="15"/>
  <c r="BA121" i="5"/>
  <c r="BA120" i="5"/>
  <c r="BA123" i="5"/>
  <c r="BA119" i="5"/>
  <c r="AI56" i="5"/>
  <c r="V84" i="5"/>
  <c r="V76" i="5"/>
  <c r="V85" i="5" s="1"/>
  <c r="AT110" i="5"/>
  <c r="AT111" i="5" s="1"/>
  <c r="AS108" i="5"/>
  <c r="AS109" i="5" s="1"/>
  <c r="AR106" i="5"/>
  <c r="AR107" i="5" s="1"/>
  <c r="V159" i="5"/>
  <c r="V151" i="5"/>
  <c r="V160" i="5" s="1"/>
  <c r="AJ33" i="5"/>
  <c r="AG27" i="5"/>
  <c r="AI31" i="5"/>
  <c r="AH29" i="5"/>
  <c r="BN144" i="5"/>
  <c r="BN146" i="5"/>
  <c r="BB14" i="15"/>
  <c r="BN142" i="5"/>
  <c r="BN143" i="5"/>
  <c r="AV70" i="5"/>
  <c r="AV73" i="5" s="1"/>
  <c r="AP70" i="5"/>
  <c r="AP73" i="5" s="1"/>
  <c r="AR143" i="5"/>
  <c r="AR146" i="5"/>
  <c r="AF14" i="15"/>
  <c r="AR144" i="5"/>
  <c r="AR142" i="5"/>
  <c r="AI251" i="5"/>
  <c r="AH263" i="5"/>
  <c r="AH249" i="5"/>
  <c r="AK255" i="5"/>
  <c r="AJ253" i="5"/>
  <c r="AL257" i="5"/>
  <c r="AL275" i="5" s="1"/>
  <c r="BR98" i="5"/>
  <c r="BR96" i="5"/>
  <c r="BR97" i="5"/>
  <c r="BR100" i="5"/>
  <c r="BF12" i="15"/>
  <c r="BC146" i="5"/>
  <c r="AQ14" i="15"/>
  <c r="BC143" i="5"/>
  <c r="BC142" i="5"/>
  <c r="BC144" i="5"/>
  <c r="AO152" i="5"/>
  <c r="AO153" i="5" s="1"/>
  <c r="AN150" i="5"/>
  <c r="AN151" i="5" s="1"/>
  <c r="AP154" i="5"/>
  <c r="AP155" i="5" s="1"/>
  <c r="AQ156" i="5"/>
  <c r="AQ157" i="5" s="1"/>
  <c r="AB468" i="5"/>
  <c r="AB470" i="5" s="1"/>
  <c r="AA470" i="5"/>
  <c r="AC1403" i="5"/>
  <c r="AC507" i="5"/>
  <c r="AX102" i="5"/>
  <c r="AK243" i="5"/>
  <c r="AL241" i="5"/>
  <c r="AL243" i="5" s="1"/>
  <c r="V137" i="5"/>
  <c r="BB96" i="5"/>
  <c r="AP12" i="15"/>
  <c r="BB97" i="5"/>
  <c r="BB100" i="5"/>
  <c r="BB98" i="5"/>
  <c r="AT99" i="5"/>
  <c r="AT102" i="5" s="1"/>
  <c r="AW122" i="5"/>
  <c r="AW125" i="5" s="1"/>
  <c r="AJ127" i="5"/>
  <c r="AL131" i="5"/>
  <c r="AL132" i="5" s="1"/>
  <c r="AM133" i="5"/>
  <c r="AM134" i="5" s="1"/>
  <c r="AK129" i="5"/>
  <c r="AK130" i="5" s="1"/>
  <c r="AD27" i="5"/>
  <c r="AG33" i="5"/>
  <c r="AG34" i="5" s="1"/>
  <c r="AE29" i="5"/>
  <c r="AF31" i="5"/>
  <c r="Y84" i="5"/>
  <c r="M10" i="14" s="1"/>
  <c r="AE75" i="5"/>
  <c r="AG79" i="5"/>
  <c r="AG80" i="5" s="1"/>
  <c r="AH81" i="5"/>
  <c r="AH82" i="5" s="1"/>
  <c r="AF77" i="5"/>
  <c r="AF78" i="5" s="1"/>
  <c r="AO10" i="15"/>
  <c r="BA67" i="5"/>
  <c r="BA69" i="5"/>
  <c r="BA71" i="5"/>
  <c r="BA68" i="5"/>
  <c r="BI123" i="5"/>
  <c r="BI119" i="5"/>
  <c r="AW13" i="15"/>
  <c r="BI120" i="5"/>
  <c r="BI121" i="5"/>
  <c r="AS57" i="5"/>
  <c r="AS58" i="5" s="1"/>
  <c r="AQ53" i="5"/>
  <c r="AQ54" i="5" s="1"/>
  <c r="AR55" i="5"/>
  <c r="AR56" i="5" s="1"/>
  <c r="AP51" i="5"/>
  <c r="AS468" i="5"/>
  <c r="AS470" i="5" s="1"/>
  <c r="AR470" i="5"/>
  <c r="AC7" i="15"/>
  <c r="S151" i="5"/>
  <c r="S160" i="5" s="1"/>
  <c r="S159" i="5"/>
  <c r="BI13" i="15"/>
  <c r="BU121" i="5"/>
  <c r="BU119" i="5"/>
  <c r="BU123" i="5"/>
  <c r="BU120" i="5"/>
  <c r="AC29" i="5"/>
  <c r="AE33" i="5"/>
  <c r="AE34" i="5" s="1"/>
  <c r="AB27" i="5"/>
  <c r="AD31" i="5"/>
  <c r="AD32" i="5" s="1"/>
  <c r="AN104" i="5"/>
  <c r="AO106" i="5"/>
  <c r="AO107" i="5" s="1"/>
  <c r="AQ110" i="5"/>
  <c r="AQ111" i="5" s="1"/>
  <c r="AP108" i="5"/>
  <c r="AP109" i="5" s="1"/>
  <c r="AD536" i="5"/>
  <c r="E60" i="9" s="1"/>
  <c r="E42" i="9"/>
  <c r="AD578" i="5"/>
  <c r="E70" i="9" s="1"/>
  <c r="AD1545" i="5"/>
  <c r="R83" i="15" s="1"/>
  <c r="AD557" i="5"/>
  <c r="E65" i="9" s="1"/>
  <c r="AD501" i="5"/>
  <c r="E53" i="9" s="1"/>
  <c r="BJ500" i="5"/>
  <c r="BJ503" i="5" s="1"/>
  <c r="BJ555" i="5"/>
  <c r="BJ1541" i="5"/>
  <c r="AX50" i="15" s="1"/>
  <c r="AR20" i="5"/>
  <c r="AR21" i="5"/>
  <c r="AR19" i="5"/>
  <c r="AF8" i="15"/>
  <c r="AR23" i="5"/>
  <c r="S1075" i="5"/>
  <c r="S1058" i="5"/>
  <c r="S1059" i="5" s="1"/>
  <c r="S1076" i="5"/>
  <c r="G84" i="15" s="1"/>
  <c r="AX150" i="5"/>
  <c r="AX151" i="5" s="1"/>
  <c r="BA156" i="5"/>
  <c r="BA157" i="5" s="1"/>
  <c r="AZ154" i="5"/>
  <c r="AZ155" i="5" s="1"/>
  <c r="AY152" i="5"/>
  <c r="AY153" i="5" s="1"/>
  <c r="AP807" i="5"/>
  <c r="AP808" i="5" s="1"/>
  <c r="AP809" i="5" s="1"/>
  <c r="AP978" i="5" s="1"/>
  <c r="AP813" i="5"/>
  <c r="AP812" i="5"/>
  <c r="W136" i="5"/>
  <c r="BJ123" i="5"/>
  <c r="BJ120" i="5"/>
  <c r="BJ119" i="5"/>
  <c r="AX13" i="15"/>
  <c r="BJ121" i="5"/>
  <c r="AK11" i="15"/>
  <c r="AK5" i="15" s="1"/>
  <c r="Z61" i="5"/>
  <c r="BV294" i="5"/>
  <c r="BU305" i="5"/>
  <c r="BU292" i="5"/>
  <c r="AH105" i="5"/>
  <c r="AH114" i="5" s="1"/>
  <c r="AH113" i="5"/>
  <c r="AF151" i="5"/>
  <c r="AL113" i="5"/>
  <c r="AQ807" i="5"/>
  <c r="AQ808" i="5" s="1"/>
  <c r="AQ809" i="5" s="1"/>
  <c r="AQ978" i="5" s="1"/>
  <c r="AQ813" i="5"/>
  <c r="AV517" i="5"/>
  <c r="AV556" i="5"/>
  <c r="AV816" i="5"/>
  <c r="EM126" i="10" s="1"/>
  <c r="EM134" i="10" s="1"/>
  <c r="AV577" i="5"/>
  <c r="AV1543" i="5"/>
  <c r="AV535" i="5"/>
  <c r="EM21" i="10"/>
  <c r="EM36" i="10" s="1"/>
  <c r="AJ111" i="15" s="1"/>
  <c r="AV1336" i="5"/>
  <c r="EM22" i="10"/>
  <c r="EM37" i="10" s="1"/>
  <c r="AJ144" i="15" s="1"/>
  <c r="EM20" i="10"/>
  <c r="EM35" i="10" s="1"/>
  <c r="AJ79" i="15" s="1"/>
  <c r="AJ78" i="15" s="1"/>
  <c r="EM19" i="10"/>
  <c r="EM34" i="10" s="1"/>
  <c r="BQ57" i="5"/>
  <c r="BQ58" i="5" s="1"/>
  <c r="BO53" i="5"/>
  <c r="BO54" i="5" s="1"/>
  <c r="BN51" i="5"/>
  <c r="BP55" i="5"/>
  <c r="BP56" i="5" s="1"/>
  <c r="BP75" i="5"/>
  <c r="BS81" i="5"/>
  <c r="BS82" i="5" s="1"/>
  <c r="BR27" i="5"/>
  <c r="BU51" i="5"/>
  <c r="BV53" i="5"/>
  <c r="BV54" i="5" s="1"/>
  <c r="AV225" i="5"/>
  <c r="BT29" i="5"/>
  <c r="BT30" i="5" s="1"/>
  <c r="BV33" i="5"/>
  <c r="BV34" i="5" s="1"/>
  <c r="BU31" i="5"/>
  <c r="BU32" i="5" s="1"/>
  <c r="BS27" i="5"/>
  <c r="AV206" i="5"/>
  <c r="AV207" i="5" s="1"/>
  <c r="AO1336" i="5"/>
  <c r="AO1543" i="5"/>
  <c r="AO517" i="5"/>
  <c r="AO535" i="5"/>
  <c r="AO556" i="5"/>
  <c r="AO816" i="5"/>
  <c r="AO822" i="5" s="1"/>
  <c r="AO577" i="5"/>
  <c r="BV55" i="5"/>
  <c r="BV56" i="5" s="1"/>
  <c r="BT51" i="5"/>
  <c r="BU53" i="5"/>
  <c r="BU54" i="5" s="1"/>
  <c r="AY204" i="5"/>
  <c r="AY205" i="5" s="1"/>
  <c r="AW181" i="5"/>
  <c r="AW182" i="5" s="1"/>
  <c r="AV179" i="5"/>
  <c r="AY185" i="5"/>
  <c r="AY186" i="5" s="1"/>
  <c r="AX183" i="5"/>
  <c r="AX184" i="5" s="1"/>
  <c r="BR81" i="5"/>
  <c r="BR82" i="5" s="1"/>
  <c r="BO75" i="5"/>
  <c r="BP77" i="5"/>
  <c r="BP78" i="5" s="1"/>
  <c r="BQ79" i="5"/>
  <c r="BQ80" i="5" s="1"/>
  <c r="BQ75" i="5"/>
  <c r="AY206" i="5"/>
  <c r="AY207" i="5" s="1"/>
  <c r="BT77" i="5"/>
  <c r="BT78" i="5" s="1"/>
  <c r="BL27" i="5"/>
  <c r="BM29" i="5"/>
  <c r="BM30" i="5" s="1"/>
  <c r="BN31" i="5"/>
  <c r="BN32" i="5" s="1"/>
  <c r="BO33" i="5"/>
  <c r="BO34" i="5" s="1"/>
  <c r="BV28" i="5"/>
  <c r="AD202" i="5"/>
  <c r="AF206" i="5"/>
  <c r="AF207" i="5" s="1"/>
  <c r="AE204" i="5"/>
  <c r="AE205" i="5" s="1"/>
  <c r="AG208" i="5"/>
  <c r="AG209" i="5" s="1"/>
  <c r="AG185" i="5"/>
  <c r="AG186" i="5" s="1"/>
  <c r="AF183" i="5"/>
  <c r="AF184" i="5" s="1"/>
  <c r="BA185" i="5"/>
  <c r="BA186" i="5" s="1"/>
  <c r="AY181" i="5"/>
  <c r="AY182" i="5" s="1"/>
  <c r="AX179" i="5"/>
  <c r="AZ183" i="5"/>
  <c r="AZ184" i="5" s="1"/>
  <c r="AQ816" i="5"/>
  <c r="AQ822" i="5" s="1"/>
  <c r="AQ535" i="5"/>
  <c r="AQ577" i="5"/>
  <c r="AQ517" i="5"/>
  <c r="EH126" i="10"/>
  <c r="EH134" i="10" s="1"/>
  <c r="AQ1543" i="5"/>
  <c r="AQ556" i="5"/>
  <c r="EH21" i="10"/>
  <c r="EH36" i="10" s="1"/>
  <c r="AE111" i="15" s="1"/>
  <c r="AQ1336" i="5"/>
  <c r="EH19" i="10"/>
  <c r="EH34" i="10" s="1"/>
  <c r="EH22" i="10"/>
  <c r="EH37" i="10" s="1"/>
  <c r="AE144" i="15" s="1"/>
  <c r="EH20" i="10"/>
  <c r="EH35" i="10" s="1"/>
  <c r="AE79" i="15" s="1"/>
  <c r="AE78" i="15" s="1"/>
  <c r="BU75" i="5"/>
  <c r="BV77" i="5"/>
  <c r="BV78" i="5" s="1"/>
  <c r="AQ225" i="5"/>
  <c r="Q113" i="15"/>
  <c r="AR231" i="5"/>
  <c r="AR232" i="5" s="1"/>
  <c r="AD225" i="5"/>
  <c r="AE227" i="5"/>
  <c r="AE228" i="5" s="1"/>
  <c r="AF229" i="5"/>
  <c r="AF230" i="5" s="1"/>
  <c r="AG231" i="5"/>
  <c r="AG232" i="5" s="1"/>
  <c r="AW231" i="5"/>
  <c r="AW232" i="5" s="1"/>
  <c r="BO29" i="5"/>
  <c r="BO30" i="5" s="1"/>
  <c r="BN77" i="5"/>
  <c r="BN78" i="5" s="1"/>
  <c r="BM75" i="5"/>
  <c r="BP81" i="5"/>
  <c r="BP82" i="5" s="1"/>
  <c r="BO79" i="5"/>
  <c r="BO80" i="5" s="1"/>
  <c r="AS14" i="14"/>
  <c r="BE322" i="5"/>
  <c r="BE323" i="5"/>
  <c r="BQ29" i="5"/>
  <c r="BQ30" i="5" s="1"/>
  <c r="BS33" i="5"/>
  <c r="BS34" i="5" s="1"/>
  <c r="BP27" i="5"/>
  <c r="BR31" i="5"/>
  <c r="BR32" i="5" s="1"/>
  <c r="BT79" i="5"/>
  <c r="BT80" i="5" s="1"/>
  <c r="BU81" i="5"/>
  <c r="BU82" i="5" s="1"/>
  <c r="BS77" i="5"/>
  <c r="BS78" i="5" s="1"/>
  <c r="BR75" i="5"/>
  <c r="BU29" i="5"/>
  <c r="BU30" i="5" s="1"/>
  <c r="BT27" i="5"/>
  <c r="BV31" i="5"/>
  <c r="BV32" i="5" s="1"/>
  <c r="AX208" i="5"/>
  <c r="AX209" i="5" s="1"/>
  <c r="AU202" i="5"/>
  <c r="AW206" i="5"/>
  <c r="AW207" i="5" s="1"/>
  <c r="AV204" i="5"/>
  <c r="AV205" i="5" s="1"/>
  <c r="O223" i="5"/>
  <c r="U584" i="5"/>
  <c r="U1501" i="5"/>
  <c r="AL361" i="5"/>
  <c r="AI358" i="5"/>
  <c r="AI339" i="5"/>
  <c r="BU170" i="5"/>
  <c r="BU193" i="5"/>
  <c r="BU216" i="5"/>
  <c r="J273" i="5"/>
  <c r="J254" i="5"/>
  <c r="AG363" i="5"/>
  <c r="AG366" i="5" s="1"/>
  <c r="BI198" i="5"/>
  <c r="BI196" i="5"/>
  <c r="AW17" i="15"/>
  <c r="BI194" i="5"/>
  <c r="BI195" i="5"/>
  <c r="I60" i="17"/>
  <c r="I46" i="15"/>
  <c r="V583" i="5"/>
  <c r="V1501" i="5"/>
  <c r="V584" i="5"/>
  <c r="BD195" i="5"/>
  <c r="BD198" i="5"/>
  <c r="BD196" i="5"/>
  <c r="AR17" i="15"/>
  <c r="BD194" i="5"/>
  <c r="V26" i="15"/>
  <c r="AK360" i="5"/>
  <c r="AK343" i="5"/>
  <c r="BN383" i="5"/>
  <c r="BN400" i="5"/>
  <c r="FJ144" i="10"/>
  <c r="BS1556" i="5"/>
  <c r="BS64" i="8"/>
  <c r="K274" i="5"/>
  <c r="K256" i="5"/>
  <c r="I252" i="5"/>
  <c r="I272" i="5"/>
  <c r="S272" i="5"/>
  <c r="S252" i="5"/>
  <c r="DY127" i="10"/>
  <c r="DY135" i="10" s="1"/>
  <c r="V146" i="15" s="1"/>
  <c r="V143" i="15" s="1"/>
  <c r="AH823" i="5"/>
  <c r="AH817" i="5"/>
  <c r="AH818" i="5" s="1"/>
  <c r="AH819" i="5" s="1"/>
  <c r="AH1234" i="5" s="1"/>
  <c r="S941" i="5"/>
  <c r="T963" i="5" s="1"/>
  <c r="AW18" i="15"/>
  <c r="BI218" i="5"/>
  <c r="BI219" i="5"/>
  <c r="BI217" i="5"/>
  <c r="BI221" i="5"/>
  <c r="AX517" i="5"/>
  <c r="AX816" i="5"/>
  <c r="EO126" i="10" s="1"/>
  <c r="EO134" i="10" s="1"/>
  <c r="AX1543" i="5"/>
  <c r="AX577" i="5"/>
  <c r="EO21" i="10"/>
  <c r="EO36" i="10" s="1"/>
  <c r="AL111" i="15" s="1"/>
  <c r="AX1336" i="5"/>
  <c r="EO19" i="10"/>
  <c r="EO34" i="10" s="1"/>
  <c r="EO22" i="10"/>
  <c r="EO37" i="10" s="1"/>
  <c r="AL144" i="15" s="1"/>
  <c r="EO20" i="10"/>
  <c r="EO35" i="10" s="1"/>
  <c r="AL79" i="15" s="1"/>
  <c r="AL78" i="15" s="1"/>
  <c r="FE144" i="10"/>
  <c r="BN1556" i="5"/>
  <c r="BN64" i="8"/>
  <c r="K287" i="5"/>
  <c r="K289" i="5" s="1"/>
  <c r="K305" i="5"/>
  <c r="U881" i="5"/>
  <c r="AI180" i="5"/>
  <c r="AU535" i="5"/>
  <c r="AU517" i="5"/>
  <c r="AU577" i="5"/>
  <c r="AU816" i="5"/>
  <c r="EL126" i="10" s="1"/>
  <c r="EL134" i="10" s="1"/>
  <c r="AU1543" i="5"/>
  <c r="AU556" i="5"/>
  <c r="EL21" i="10"/>
  <c r="EL36" i="10" s="1"/>
  <c r="AI111" i="15" s="1"/>
  <c r="AU1336" i="5"/>
  <c r="EL20" i="10"/>
  <c r="EL35" i="10" s="1"/>
  <c r="AI79" i="15" s="1"/>
  <c r="AI78" i="15" s="1"/>
  <c r="EL19" i="10"/>
  <c r="EL34" i="10" s="1"/>
  <c r="EL22" i="10"/>
  <c r="EL37" i="10" s="1"/>
  <c r="AI144" i="15" s="1"/>
  <c r="AO197" i="15"/>
  <c r="BA1558" i="5"/>
  <c r="AO28" i="14" s="1"/>
  <c r="T768" i="5"/>
  <c r="U772" i="5" s="1"/>
  <c r="U773" i="5" s="1"/>
  <c r="I26" i="14" s="1"/>
  <c r="H39" i="15"/>
  <c r="U765" i="5"/>
  <c r="I103" i="15" s="1"/>
  <c r="U766" i="5"/>
  <c r="I71" i="15" s="1"/>
  <c r="U767" i="5"/>
  <c r="I136" i="15" s="1"/>
  <c r="V761" i="5"/>
  <c r="U764" i="5"/>
  <c r="BK337" i="5"/>
  <c r="BK357" i="5"/>
  <c r="O556" i="5"/>
  <c r="O1543" i="5"/>
  <c r="O1336" i="5"/>
  <c r="O577" i="5"/>
  <c r="O517" i="5"/>
  <c r="O816" i="5"/>
  <c r="O822" i="5" s="1"/>
  <c r="O535" i="5"/>
  <c r="BR64" i="8"/>
  <c r="FI144" i="10"/>
  <c r="BR1556" i="5"/>
  <c r="F3" i="15"/>
  <c r="F5" i="18" s="1"/>
  <c r="AW330" i="5"/>
  <c r="AV332" i="5"/>
  <c r="AY1572" i="5"/>
  <c r="AM70" i="14" s="1"/>
  <c r="T918" i="5"/>
  <c r="T948" i="5"/>
  <c r="V255" i="5"/>
  <c r="S249" i="5"/>
  <c r="U253" i="5"/>
  <c r="W257" i="5"/>
  <c r="W275" i="5" s="1"/>
  <c r="S263" i="5"/>
  <c r="T251" i="5"/>
  <c r="AJ203" i="5"/>
  <c r="FB173" i="10"/>
  <c r="BO474" i="5"/>
  <c r="BO475" i="5"/>
  <c r="BP478" i="5" s="1"/>
  <c r="BN377" i="5"/>
  <c r="BN397" i="5"/>
  <c r="BQ383" i="5"/>
  <c r="BQ400" i="5"/>
  <c r="S940" i="5"/>
  <c r="F52" i="14"/>
  <c r="F110" i="15"/>
  <c r="G60" i="17"/>
  <c r="G59" i="17" s="1"/>
  <c r="G46" i="15"/>
  <c r="U1475" i="5"/>
  <c r="U563" i="5"/>
  <c r="AT1403" i="5"/>
  <c r="AT507" i="5"/>
  <c r="W542" i="5"/>
  <c r="W1450" i="5"/>
  <c r="W541" i="5"/>
  <c r="T189" i="5"/>
  <c r="AW577" i="5"/>
  <c r="AW816" i="5"/>
  <c r="AW822" i="5" s="1"/>
  <c r="AW1336" i="5"/>
  <c r="AW517" i="5"/>
  <c r="AW1543" i="5"/>
  <c r="EN21" i="10"/>
  <c r="EN36" i="10" s="1"/>
  <c r="AK111" i="15" s="1"/>
  <c r="EN22" i="10"/>
  <c r="EN37" i="10" s="1"/>
  <c r="AK144" i="15" s="1"/>
  <c r="EN20" i="10"/>
  <c r="EN35" i="10" s="1"/>
  <c r="AK79" i="15" s="1"/>
  <c r="AK78" i="15" s="1"/>
  <c r="EN19" i="10"/>
  <c r="EN34" i="10" s="1"/>
  <c r="Q1378" i="5"/>
  <c r="Q1379" i="5"/>
  <c r="S1365" i="5"/>
  <c r="S1360" i="5"/>
  <c r="BC221" i="5"/>
  <c r="BC218" i="5"/>
  <c r="AQ18" i="15"/>
  <c r="BC219" i="5"/>
  <c r="BC217" i="5"/>
  <c r="BJ221" i="5"/>
  <c r="BJ219" i="5"/>
  <c r="AX18" i="15"/>
  <c r="BJ217" i="5"/>
  <c r="BJ218" i="5"/>
  <c r="U1173" i="5"/>
  <c r="FC144" i="10"/>
  <c r="BL64" i="8"/>
  <c r="BL1556" i="5"/>
  <c r="AV506" i="5"/>
  <c r="AV1403" i="5"/>
  <c r="AV507" i="5"/>
  <c r="BB26" i="15"/>
  <c r="BB13" i="18" s="1"/>
  <c r="T1037" i="5"/>
  <c r="T1019" i="5"/>
  <c r="U1041" i="5" s="1"/>
  <c r="T993" i="5"/>
  <c r="M330" i="5"/>
  <c r="L332" i="5"/>
  <c r="L349" i="5" s="1"/>
  <c r="BF400" i="5"/>
  <c r="BF383" i="5"/>
  <c r="BM170" i="5"/>
  <c r="BM216" i="5"/>
  <c r="BM193" i="5"/>
  <c r="Z284" i="5"/>
  <c r="Z286" i="5" s="1"/>
  <c r="Y286" i="5"/>
  <c r="AV341" i="5"/>
  <c r="AV359" i="5"/>
  <c r="N60" i="17"/>
  <c r="N59" i="17" s="1"/>
  <c r="N46" i="15"/>
  <c r="AC15" i="15"/>
  <c r="BC300" i="5"/>
  <c r="AZ294" i="5"/>
  <c r="AY305" i="5"/>
  <c r="BA296" i="5"/>
  <c r="AY292" i="5"/>
  <c r="BB298" i="5"/>
  <c r="K61" i="9"/>
  <c r="K54" i="9"/>
  <c r="AN358" i="5"/>
  <c r="AN339" i="5"/>
  <c r="AQ361" i="5"/>
  <c r="AQ363" i="5" s="1"/>
  <c r="AE16" i="14" s="1"/>
  <c r="AE15" i="14" s="1"/>
  <c r="AQ346" i="5"/>
  <c r="AQ351" i="5" s="1"/>
  <c r="AV401" i="5"/>
  <c r="AT381" i="5"/>
  <c r="AT399" i="5"/>
  <c r="S904" i="5"/>
  <c r="R907" i="5"/>
  <c r="R905" i="5" s="1"/>
  <c r="FG144" i="10"/>
  <c r="BP64" i="8"/>
  <c r="BP1556" i="5"/>
  <c r="BO389" i="5"/>
  <c r="BC28" i="15" s="1"/>
  <c r="BO376" i="5"/>
  <c r="BQ380" i="5"/>
  <c r="BR382" i="5"/>
  <c r="BS384" i="5"/>
  <c r="BS401" i="5" s="1"/>
  <c r="BP378" i="5"/>
  <c r="S875" i="5"/>
  <c r="AZ196" i="5"/>
  <c r="AZ195" i="5"/>
  <c r="AZ198" i="5"/>
  <c r="AN17" i="15"/>
  <c r="AZ194" i="5"/>
  <c r="G44" i="14"/>
  <c r="S188" i="5"/>
  <c r="S180" i="5"/>
  <c r="S189" i="5" s="1"/>
  <c r="T1428" i="5"/>
  <c r="T521" i="5"/>
  <c r="T522" i="5"/>
  <c r="V1240" i="5"/>
  <c r="V1255" i="5"/>
  <c r="V1279" i="5" s="1"/>
  <c r="V1259" i="5"/>
  <c r="V1283" i="5" s="1"/>
  <c r="W1302" i="5" s="1"/>
  <c r="V1258" i="5"/>
  <c r="V1282" i="5" s="1"/>
  <c r="V1254" i="5"/>
  <c r="V1248" i="5"/>
  <c r="V1250" i="5"/>
  <c r="V1251" i="5" s="1"/>
  <c r="V1276" i="5" s="1"/>
  <c r="W1299" i="5" s="1"/>
  <c r="V1314" i="5"/>
  <c r="V1257" i="5"/>
  <c r="V1271" i="5"/>
  <c r="J60" i="17"/>
  <c r="J46" i="15"/>
  <c r="M64" i="17"/>
  <c r="R78" i="5"/>
  <c r="T877" i="5"/>
  <c r="U877" i="5" s="1"/>
  <c r="BH218" i="5"/>
  <c r="BH219" i="5"/>
  <c r="AV18" i="15"/>
  <c r="BH217" i="5"/>
  <c r="BH221" i="5"/>
  <c r="V189" i="5"/>
  <c r="AB15" i="15"/>
  <c r="AB5" i="15" s="1"/>
  <c r="AO1573" i="5"/>
  <c r="AC71" i="14" s="1"/>
  <c r="AS241" i="5"/>
  <c r="AR243" i="5"/>
  <c r="D12" i="6"/>
  <c r="C411" i="5"/>
  <c r="AU1573" i="5"/>
  <c r="AI71" i="14" s="1"/>
  <c r="BB196" i="5"/>
  <c r="AP17" i="15"/>
  <c r="BB198" i="5"/>
  <c r="BB195" i="5"/>
  <c r="BB194" i="5"/>
  <c r="S870" i="5"/>
  <c r="R873" i="5"/>
  <c r="R871" i="5" s="1"/>
  <c r="R890" i="5" s="1"/>
  <c r="F143" i="15"/>
  <c r="R538" i="5"/>
  <c r="R807" i="5"/>
  <c r="R808" i="5" s="1"/>
  <c r="R809" i="5" s="1"/>
  <c r="R978" i="5" s="1"/>
  <c r="R982" i="5" s="1"/>
  <c r="R813" i="5"/>
  <c r="BD303" i="5"/>
  <c r="BD310" i="5" s="1"/>
  <c r="V1109" i="5"/>
  <c r="V1110" i="5"/>
  <c r="V1107" i="5"/>
  <c r="V1104" i="5"/>
  <c r="V1098" i="5"/>
  <c r="V1105" i="5"/>
  <c r="V1108" i="5"/>
  <c r="V1090" i="5"/>
  <c r="V866" i="5"/>
  <c r="U848" i="5"/>
  <c r="E47" i="15"/>
  <c r="DH39" i="10"/>
  <c r="AQ274" i="5"/>
  <c r="AQ256" i="5"/>
  <c r="AN250" i="5"/>
  <c r="AN271" i="5"/>
  <c r="AL518" i="5"/>
  <c r="BI1558" i="5"/>
  <c r="AW28" i="14" s="1"/>
  <c r="AW197" i="15"/>
  <c r="O926" i="5"/>
  <c r="AR1573" i="5"/>
  <c r="AF71" i="14" s="1"/>
  <c r="AQ174" i="5"/>
  <c r="AQ177" i="5" s="1"/>
  <c r="AC203" i="5"/>
  <c r="S1191" i="5"/>
  <c r="AQ322" i="5"/>
  <c r="AQ323" i="5"/>
  <c r="D26" i="14"/>
  <c r="E114" i="13"/>
  <c r="AF16" i="15"/>
  <c r="AR175" i="5"/>
  <c r="AR171" i="5"/>
  <c r="AR173" i="5"/>
  <c r="AR172" i="5"/>
  <c r="O1205" i="5"/>
  <c r="X47" i="15"/>
  <c r="EA39" i="10"/>
  <c r="EA126" i="10"/>
  <c r="EA134" i="10" s="1"/>
  <c r="BA175" i="5"/>
  <c r="BA171" i="5"/>
  <c r="AO16" i="15"/>
  <c r="BA173" i="5"/>
  <c r="BA172" i="5"/>
  <c r="T113" i="15"/>
  <c r="T110" i="15" s="1"/>
  <c r="AF817" i="5"/>
  <c r="AF818" i="5" s="1"/>
  <c r="AF819" i="5" s="1"/>
  <c r="AF1234" i="5" s="1"/>
  <c r="AF823" i="5"/>
  <c r="DW127" i="10"/>
  <c r="DW135" i="10" s="1"/>
  <c r="T146" i="15" s="1"/>
  <c r="T143" i="15" s="1"/>
  <c r="AG180" i="5"/>
  <c r="Q518" i="5"/>
  <c r="G46" i="14"/>
  <c r="AG15" i="15"/>
  <c r="AG5" i="15" s="1"/>
  <c r="T541" i="5"/>
  <c r="T542" i="5"/>
  <c r="T1450" i="5"/>
  <c r="L113" i="15"/>
  <c r="DO137" i="10"/>
  <c r="S1258" i="5"/>
  <c r="S1282" i="5" s="1"/>
  <c r="S1248" i="5"/>
  <c r="S1314" i="5"/>
  <c r="S1254" i="5"/>
  <c r="S1271" i="5"/>
  <c r="S1250" i="5"/>
  <c r="S1251" i="5" s="1"/>
  <c r="S1276" i="5" s="1"/>
  <c r="T1299" i="5" s="1"/>
  <c r="S1240" i="5"/>
  <c r="S1259" i="5"/>
  <c r="S1283" i="5" s="1"/>
  <c r="T1302" i="5" s="1"/>
  <c r="S1257" i="5"/>
  <c r="S1255" i="5"/>
  <c r="S1279" i="5" s="1"/>
  <c r="M60" i="17"/>
  <c r="M46" i="15"/>
  <c r="BE477" i="5"/>
  <c r="BJ306" i="5"/>
  <c r="BJ287" i="5"/>
  <c r="BJ289" i="5" s="1"/>
  <c r="BF216" i="5"/>
  <c r="BF170" i="5"/>
  <c r="BF193" i="5"/>
  <c r="Q1126" i="5"/>
  <c r="AM197" i="15"/>
  <c r="AY1558" i="5"/>
  <c r="AM28" i="14" s="1"/>
  <c r="O17" i="15"/>
  <c r="E17" i="23" s="1"/>
  <c r="AA195" i="5"/>
  <c r="AA196" i="5"/>
  <c r="AA198" i="5"/>
  <c r="AA194" i="5"/>
  <c r="AP245" i="5"/>
  <c r="AP246" i="5"/>
  <c r="AQ1574" i="5" s="1"/>
  <c r="AE59" i="14" s="1"/>
  <c r="U13" i="18"/>
  <c r="AY357" i="5"/>
  <c r="AY337" i="5"/>
  <c r="T946" i="5"/>
  <c r="T841" i="5"/>
  <c r="T836" i="5"/>
  <c r="AI580" i="5"/>
  <c r="BN474" i="5"/>
  <c r="BN475" i="5"/>
  <c r="BO478" i="5" s="1"/>
  <c r="U509" i="5"/>
  <c r="V508" i="5"/>
  <c r="V506" i="5" s="1"/>
  <c r="P3" i="15"/>
  <c r="P5" i="18" s="1"/>
  <c r="AQ1573" i="5"/>
  <c r="AE71" i="14" s="1"/>
  <c r="U1076" i="5"/>
  <c r="I84" i="15" s="1"/>
  <c r="U1075" i="5"/>
  <c r="I52" i="15" s="1"/>
  <c r="U1058" i="5"/>
  <c r="U1059" i="5" s="1"/>
  <c r="U939" i="5"/>
  <c r="AJ15" i="15"/>
  <c r="BQ170" i="5"/>
  <c r="BQ216" i="5"/>
  <c r="BQ193" i="5"/>
  <c r="BE172" i="5"/>
  <c r="BE173" i="5"/>
  <c r="BE175" i="5"/>
  <c r="BE171" i="5"/>
  <c r="AS16" i="15"/>
  <c r="AD17" i="14"/>
  <c r="N110" i="15"/>
  <c r="Q1226" i="5"/>
  <c r="H145" i="13"/>
  <c r="G38" i="17" s="1"/>
  <c r="FB145" i="10"/>
  <c r="FC145" i="10" s="1"/>
  <c r="FD145" i="10" s="1"/>
  <c r="FE145" i="10" s="1"/>
  <c r="FF145" i="10" s="1"/>
  <c r="FG145" i="10" s="1"/>
  <c r="FH145" i="10" s="1"/>
  <c r="FI145" i="10" s="1"/>
  <c r="FJ145" i="10" s="1"/>
  <c r="FK145" i="10" s="1"/>
  <c r="FL145" i="10" s="1"/>
  <c r="FM145" i="10" s="1"/>
  <c r="BK64" i="8"/>
  <c r="FB144" i="10"/>
  <c r="BK1556" i="5"/>
  <c r="E47" i="14"/>
  <c r="AF226" i="5"/>
  <c r="AJ180" i="5"/>
  <c r="AJ189" i="5" s="1"/>
  <c r="AJ188" i="5"/>
  <c r="J64" i="17"/>
  <c r="AC538" i="5"/>
  <c r="AK180" i="5"/>
  <c r="AK189" i="5" s="1"/>
  <c r="AK188" i="5"/>
  <c r="AE180" i="5"/>
  <c r="AE203" i="5"/>
  <c r="U47" i="15"/>
  <c r="DX39" i="10"/>
  <c r="AG580" i="5"/>
  <c r="AC180" i="5"/>
  <c r="AL203" i="5"/>
  <c r="AL212" i="5" s="1"/>
  <c r="AL211" i="5"/>
  <c r="AC1576" i="5"/>
  <c r="Q160" i="14" s="1"/>
  <c r="S583" i="5"/>
  <c r="S1501" i="5"/>
  <c r="S584" i="5"/>
  <c r="AJ359" i="5"/>
  <c r="AJ341" i="5"/>
  <c r="BM381" i="5"/>
  <c r="BM399" i="5"/>
  <c r="F148" i="23"/>
  <c r="AF353" i="5"/>
  <c r="BU474" i="5"/>
  <c r="BU475" i="5"/>
  <c r="BV478" i="5" s="1"/>
  <c r="D199" i="21"/>
  <c r="BV29" i="5"/>
  <c r="BV30" i="5" s="1"/>
  <c r="BU27" i="5"/>
  <c r="AK226" i="5"/>
  <c r="AK235" i="5" s="1"/>
  <c r="AK234" i="5"/>
  <c r="BR342" i="5"/>
  <c r="BQ340" i="5"/>
  <c r="BO336" i="5"/>
  <c r="BO349" i="5"/>
  <c r="BC27" i="15" s="1"/>
  <c r="BP338" i="5"/>
  <c r="BS344" i="5"/>
  <c r="BS361" i="5" s="1"/>
  <c r="E9" i="18"/>
  <c r="E3" i="15"/>
  <c r="E5" i="18" s="1"/>
  <c r="F9" i="18"/>
  <c r="P479" i="5"/>
  <c r="FD144" i="10"/>
  <c r="BM1556" i="5"/>
  <c r="BM64" i="8"/>
  <c r="BQ31" i="5"/>
  <c r="BQ32" i="5" s="1"/>
  <c r="BV151" i="5"/>
  <c r="T943" i="5"/>
  <c r="T947" i="5"/>
  <c r="BV57" i="5"/>
  <c r="BV58" i="5" s="1"/>
  <c r="BT53" i="5"/>
  <c r="BT54" i="5" s="1"/>
  <c r="BS51" i="5"/>
  <c r="BU55" i="5"/>
  <c r="BU56" i="5" s="1"/>
  <c r="AH180" i="5"/>
  <c r="AH188" i="5"/>
  <c r="AU1403" i="5"/>
  <c r="AU507" i="5"/>
  <c r="AU506" i="5"/>
  <c r="BI477" i="5"/>
  <c r="BI479" i="5" s="1"/>
  <c r="BS474" i="5"/>
  <c r="BS475" i="5"/>
  <c r="BT478" i="5" s="1"/>
  <c r="F50" i="14"/>
  <c r="T1384" i="5"/>
  <c r="S1384" i="5"/>
  <c r="BC337" i="5"/>
  <c r="BC347" i="5" s="1"/>
  <c r="BC353" i="5" s="1"/>
  <c r="BC346" i="5"/>
  <c r="BC351" i="5" s="1"/>
  <c r="BC357" i="5"/>
  <c r="BC363" i="5" s="1"/>
  <c r="AQ16" i="14" s="1"/>
  <c r="BE341" i="5"/>
  <c r="BE359" i="5"/>
  <c r="BC195" i="5"/>
  <c r="AQ17" i="15"/>
  <c r="BC198" i="5"/>
  <c r="BC194" i="5"/>
  <c r="BC196" i="5"/>
  <c r="BJ172" i="5"/>
  <c r="BJ173" i="5"/>
  <c r="BJ175" i="5"/>
  <c r="AX16" i="15"/>
  <c r="BJ171" i="5"/>
  <c r="BE1558" i="5"/>
  <c r="AS28" i="14" s="1"/>
  <c r="AS197" i="15"/>
  <c r="BF322" i="5"/>
  <c r="AQ227" i="5"/>
  <c r="AQ228" i="5" s="1"/>
  <c r="U1356" i="5"/>
  <c r="U1357" i="5"/>
  <c r="Q1001" i="5"/>
  <c r="Q984" i="5"/>
  <c r="Q1004" i="5"/>
  <c r="Q1028" i="5" s="1"/>
  <c r="R1046" i="5" s="1"/>
  <c r="Q992" i="5"/>
  <c r="Q999" i="5"/>
  <c r="Q1023" i="5" s="1"/>
  <c r="Q1003" i="5"/>
  <c r="Q1027" i="5" s="1"/>
  <c r="R1045" i="5" s="1"/>
  <c r="Q994" i="5"/>
  <c r="Q995" i="5" s="1"/>
  <c r="Q1020" i="5" s="1"/>
  <c r="R1042" i="5" s="1"/>
  <c r="Q1057" i="5"/>
  <c r="Q1002" i="5"/>
  <c r="Q1026" i="5" s="1"/>
  <c r="Q998" i="5"/>
  <c r="Q1015" i="5"/>
  <c r="S1159" i="5"/>
  <c r="R1162" i="5"/>
  <c r="R1160" i="5" s="1"/>
  <c r="AV197" i="15"/>
  <c r="BH1558" i="5"/>
  <c r="AV28" i="14" s="1"/>
  <c r="BP341" i="5"/>
  <c r="BP359" i="5"/>
  <c r="P857" i="5"/>
  <c r="T1076" i="5"/>
  <c r="H84" i="15" s="1"/>
  <c r="T1075" i="5"/>
  <c r="H52" i="15" s="1"/>
  <c r="T1058" i="5"/>
  <c r="T1059" i="5" s="1"/>
  <c r="T985" i="5"/>
  <c r="T990" i="5"/>
  <c r="BE381" i="5"/>
  <c r="BE399" i="5"/>
  <c r="BC397" i="5"/>
  <c r="BC403" i="5" s="1"/>
  <c r="AQ17" i="14" s="1"/>
  <c r="BC377" i="5"/>
  <c r="BC387" i="5" s="1"/>
  <c r="BC393" i="5" s="1"/>
  <c r="BC386" i="5"/>
  <c r="BC391" i="5" s="1"/>
  <c r="BH315" i="5"/>
  <c r="BH295" i="5"/>
  <c r="BI297" i="5"/>
  <c r="BI316" i="5"/>
  <c r="BB7" i="15"/>
  <c r="AW1572" i="5"/>
  <c r="AK70" i="14" s="1"/>
  <c r="AU358" i="5"/>
  <c r="AU339" i="5"/>
  <c r="K71" i="9"/>
  <c r="AM337" i="5"/>
  <c r="AM357" i="5"/>
  <c r="AS379" i="5"/>
  <c r="AS398" i="5"/>
  <c r="Q924" i="5"/>
  <c r="BQ370" i="5"/>
  <c r="BP372" i="5"/>
  <c r="BD7" i="15"/>
  <c r="AZ171" i="5"/>
  <c r="AZ172" i="5"/>
  <c r="AZ175" i="5"/>
  <c r="AZ173" i="5"/>
  <c r="AN16" i="15"/>
  <c r="AS28" i="5"/>
  <c r="AV208" i="5"/>
  <c r="AV209" i="5" s="1"/>
  <c r="AT204" i="5"/>
  <c r="AT205" i="5" s="1"/>
  <c r="AU206" i="5"/>
  <c r="AU207" i="5" s="1"/>
  <c r="AS202" i="5"/>
  <c r="T1501" i="5"/>
  <c r="T584" i="5"/>
  <c r="T583" i="5"/>
  <c r="S1428" i="5"/>
  <c r="S522" i="5"/>
  <c r="T82" i="5"/>
  <c r="T84" i="5"/>
  <c r="H10" i="14" s="1"/>
  <c r="AQ185" i="5"/>
  <c r="AQ186" i="5" s="1"/>
  <c r="AO181" i="5"/>
  <c r="AO182" i="5" s="1"/>
  <c r="AN179" i="5"/>
  <c r="AP183" i="5"/>
  <c r="AP184" i="5" s="1"/>
  <c r="BM316" i="5"/>
  <c r="BM297" i="5"/>
  <c r="BN299" i="5"/>
  <c r="BN317" i="5"/>
  <c r="BB262" i="5"/>
  <c r="AP23" i="15" s="1"/>
  <c r="BB244" i="5"/>
  <c r="AP18" i="15"/>
  <c r="BB219" i="5"/>
  <c r="BB218" i="5"/>
  <c r="BB221" i="5"/>
  <c r="BB217" i="5"/>
  <c r="G260" i="5"/>
  <c r="R559" i="5"/>
  <c r="AU197" i="15"/>
  <c r="BG1558" i="5"/>
  <c r="AU28" i="14" s="1"/>
  <c r="AS208" i="5"/>
  <c r="AS209" i="5" s="1"/>
  <c r="V1172" i="5"/>
  <c r="V1175" i="5"/>
  <c r="V1157" i="5"/>
  <c r="V1174" i="5"/>
  <c r="V1171" i="5"/>
  <c r="V1165" i="5"/>
  <c r="V1190" i="5"/>
  <c r="V1177" i="5"/>
  <c r="V1176" i="5"/>
  <c r="V1003" i="5"/>
  <c r="V1027" i="5" s="1"/>
  <c r="W1045" i="5" s="1"/>
  <c r="V984" i="5"/>
  <c r="V1015" i="5"/>
  <c r="V992" i="5"/>
  <c r="V1001" i="5"/>
  <c r="V999" i="5"/>
  <c r="V1023" i="5" s="1"/>
  <c r="V994" i="5"/>
  <c r="V995" i="5" s="1"/>
  <c r="V1020" i="5" s="1"/>
  <c r="W1042" i="5" s="1"/>
  <c r="V998" i="5"/>
  <c r="V1004" i="5"/>
  <c r="V1028" i="5" s="1"/>
  <c r="W1046" i="5" s="1"/>
  <c r="V1057" i="5"/>
  <c r="V1002" i="5"/>
  <c r="V1026" i="5" s="1"/>
  <c r="V900" i="5"/>
  <c r="BL216" i="5"/>
  <c r="BL193" i="5"/>
  <c r="BL170" i="5"/>
  <c r="S963" i="5"/>
  <c r="Q1475" i="5"/>
  <c r="Q563" i="5"/>
  <c r="Q562" i="5"/>
  <c r="E48" i="15"/>
  <c r="E61" i="17" s="1"/>
  <c r="DH71" i="10"/>
  <c r="AO252" i="5"/>
  <c r="AO272" i="5"/>
  <c r="AP1543" i="5"/>
  <c r="AP556" i="5"/>
  <c r="AP517" i="5"/>
  <c r="AP816" i="5"/>
  <c r="EG126" i="10" s="1"/>
  <c r="EG134" i="10" s="1"/>
  <c r="AP577" i="5"/>
  <c r="EG21" i="10"/>
  <c r="EG36" i="10" s="1"/>
  <c r="AD111" i="15" s="1"/>
  <c r="AP535" i="5"/>
  <c r="AP822" i="5"/>
  <c r="AP1336" i="5"/>
  <c r="EG20" i="10"/>
  <c r="EG35" i="10" s="1"/>
  <c r="AD79" i="15" s="1"/>
  <c r="AD78" i="15" s="1"/>
  <c r="EG19" i="10"/>
  <c r="EG34" i="10" s="1"/>
  <c r="EG22" i="10"/>
  <c r="EG37" i="10" s="1"/>
  <c r="AD144" i="15" s="1"/>
  <c r="Z113" i="15"/>
  <c r="AE15" i="15"/>
  <c r="AE5" i="15" s="1"/>
  <c r="N285" i="5"/>
  <c r="N1551" i="5" s="1"/>
  <c r="M1551" i="5"/>
  <c r="G132" i="13"/>
  <c r="AR194" i="5"/>
  <c r="AF17" i="15"/>
  <c r="AR195" i="5"/>
  <c r="AR196" i="5"/>
  <c r="AR198" i="5"/>
  <c r="H32" i="13"/>
  <c r="S432" i="5"/>
  <c r="S447" i="5"/>
  <c r="G183" i="15" s="1"/>
  <c r="AJ817" i="5"/>
  <c r="AJ818" i="5" s="1"/>
  <c r="AJ819" i="5" s="1"/>
  <c r="AJ1234" i="5" s="1"/>
  <c r="EA127" i="10"/>
  <c r="EA135" i="10" s="1"/>
  <c r="X146" i="15" s="1"/>
  <c r="AJ823" i="5"/>
  <c r="BA218" i="5"/>
  <c r="AO18" i="15"/>
  <c r="BA221" i="5"/>
  <c r="BA217" i="5"/>
  <c r="BA219" i="5"/>
  <c r="AR208" i="5"/>
  <c r="AR209" i="5" s="1"/>
  <c r="DW39" i="10"/>
  <c r="T47" i="15"/>
  <c r="AF580" i="5"/>
  <c r="AF518" i="5"/>
  <c r="BK165" i="5"/>
  <c r="BW165" i="5" s="1"/>
  <c r="O175" i="4"/>
  <c r="L12" i="9" s="1"/>
  <c r="BG7" i="15"/>
  <c r="S563" i="5"/>
  <c r="S562" i="5"/>
  <c r="S1475" i="5"/>
  <c r="U542" i="5"/>
  <c r="U541" i="5"/>
  <c r="U1450" i="5"/>
  <c r="V1475" i="5"/>
  <c r="V563" i="5"/>
  <c r="K110" i="15"/>
  <c r="T1139" i="5"/>
  <c r="T1136" i="5"/>
  <c r="BF475" i="5"/>
  <c r="BG478" i="5" s="1"/>
  <c r="BF474" i="5"/>
  <c r="L255" i="5"/>
  <c r="J251" i="5"/>
  <c r="M257" i="5"/>
  <c r="M275" i="5" s="1"/>
  <c r="K253" i="5"/>
  <c r="I263" i="5"/>
  <c r="I249" i="5"/>
  <c r="R1128" i="5"/>
  <c r="R1126" i="5" s="1"/>
  <c r="R1145" i="5" s="1"/>
  <c r="S1125" i="5"/>
  <c r="AO11" i="18"/>
  <c r="AO20" i="15"/>
  <c r="O16" i="15"/>
  <c r="AA171" i="5"/>
  <c r="AA172" i="5"/>
  <c r="AA173" i="5"/>
  <c r="AA175" i="5"/>
  <c r="AM26" i="15"/>
  <c r="AS366" i="5"/>
  <c r="AS365" i="5"/>
  <c r="T848" i="5"/>
  <c r="BJ477" i="5"/>
  <c r="R1095" i="5"/>
  <c r="R1093" i="5" s="1"/>
  <c r="R1112" i="5" s="1"/>
  <c r="S1092" i="5"/>
  <c r="K262" i="5"/>
  <c r="K244" i="5"/>
  <c r="W113" i="15"/>
  <c r="W110" i="15" s="1"/>
  <c r="AI559" i="5"/>
  <c r="BV216" i="5"/>
  <c r="BV193" i="5"/>
  <c r="BV170" i="5"/>
  <c r="F280" i="5"/>
  <c r="F279" i="5"/>
  <c r="AE556" i="5"/>
  <c r="AE517" i="5"/>
  <c r="AE577" i="5"/>
  <c r="AE816" i="5"/>
  <c r="AE822" i="5" s="1"/>
  <c r="AE1543" i="5"/>
  <c r="AE535" i="5"/>
  <c r="AE1336" i="5"/>
  <c r="DV21" i="10"/>
  <c r="DV36" i="10" s="1"/>
  <c r="S111" i="15" s="1"/>
  <c r="DV22" i="10"/>
  <c r="DV37" i="10" s="1"/>
  <c r="S144" i="15" s="1"/>
  <c r="DV20" i="10"/>
  <c r="DV35" i="10" s="1"/>
  <c r="S79" i="15" s="1"/>
  <c r="S78" i="15" s="1"/>
  <c r="DV19" i="10"/>
  <c r="DV34" i="10" s="1"/>
  <c r="J289" i="5"/>
  <c r="U993" i="5"/>
  <c r="U1019" i="5"/>
  <c r="V1041" i="5" s="1"/>
  <c r="U943" i="5"/>
  <c r="U948" i="5"/>
  <c r="V966" i="5" s="1"/>
  <c r="AZ502" i="5"/>
  <c r="AZ558" i="5"/>
  <c r="AZ1547" i="5"/>
  <c r="AN148" i="15" s="1"/>
  <c r="G148" i="23" s="1"/>
  <c r="AZ537" i="5"/>
  <c r="J61" i="9" s="1"/>
  <c r="AZ579" i="5"/>
  <c r="BR170" i="5"/>
  <c r="BR216" i="5"/>
  <c r="BR193" i="5"/>
  <c r="T1221" i="5"/>
  <c r="BG194" i="5"/>
  <c r="BG198" i="5"/>
  <c r="BG196" i="5"/>
  <c r="BG195" i="5"/>
  <c r="AU17" i="15"/>
  <c r="D3" i="15"/>
  <c r="D5" i="18" s="1"/>
  <c r="AX197" i="15"/>
  <c r="BJ1558" i="5"/>
  <c r="AX28" i="14" s="1"/>
  <c r="F129" i="13"/>
  <c r="G130" i="13"/>
  <c r="T1197" i="5"/>
  <c r="T1196" i="5" s="1"/>
  <c r="U1219" i="5" s="1"/>
  <c r="BB1558" i="5"/>
  <c r="AP28" i="14" s="1"/>
  <c r="AP197" i="15"/>
  <c r="BW592" i="5"/>
  <c r="BP475" i="5"/>
  <c r="BQ478" i="5" s="1"/>
  <c r="BP474" i="5"/>
  <c r="E416" i="5"/>
  <c r="E23" i="6" s="1"/>
  <c r="E21" i="6" s="1"/>
  <c r="E20" i="6" s="1"/>
  <c r="F22" i="6"/>
  <c r="G42" i="14"/>
  <c r="BE807" i="5"/>
  <c r="BE808" i="5" s="1"/>
  <c r="BE809" i="5" s="1"/>
  <c r="BE978" i="5" s="1"/>
  <c r="AB180" i="5"/>
  <c r="BI812" i="5"/>
  <c r="BD503" i="5"/>
  <c r="AJ226" i="5"/>
  <c r="AJ235" i="5" s="1"/>
  <c r="AJ234" i="5"/>
  <c r="Y113" i="15"/>
  <c r="Y110" i="15" s="1"/>
  <c r="AG203" i="5"/>
  <c r="P180" i="5"/>
  <c r="Q47" i="15"/>
  <c r="DT39" i="10"/>
  <c r="Q110" i="15"/>
  <c r="AC823" i="5"/>
  <c r="DT127" i="10"/>
  <c r="DT135" i="10" s="1"/>
  <c r="Q146" i="15" s="1"/>
  <c r="Q143" i="15" s="1"/>
  <c r="AC817" i="5"/>
  <c r="AC818" i="5" s="1"/>
  <c r="AC819" i="5" s="1"/>
  <c r="AC1234" i="5" s="1"/>
  <c r="AB203" i="5"/>
  <c r="AF180" i="5"/>
  <c r="AG538" i="5"/>
  <c r="AG559" i="5"/>
  <c r="Q9" i="18"/>
  <c r="AF203" i="5"/>
  <c r="BD171" i="5"/>
  <c r="BD173" i="5"/>
  <c r="AR16" i="15"/>
  <c r="BD175" i="5"/>
  <c r="BD172" i="5"/>
  <c r="BL379" i="5"/>
  <c r="BL398" i="5"/>
  <c r="AN225" i="5"/>
  <c r="AP229" i="5"/>
  <c r="AP230" i="5" s="1"/>
  <c r="AO227" i="5"/>
  <c r="AO228" i="5" s="1"/>
  <c r="AQ231" i="5"/>
  <c r="AQ232" i="5" s="1"/>
  <c r="L275" i="5"/>
  <c r="T57" i="5"/>
  <c r="S55" i="5"/>
  <c r="Q51" i="5"/>
  <c r="R53" i="5"/>
  <c r="BD477" i="5"/>
  <c r="BD479" i="5" s="1"/>
  <c r="AH559" i="5"/>
  <c r="AH518" i="5"/>
  <c r="R1255" i="5"/>
  <c r="R1279" i="5" s="1"/>
  <c r="R1271" i="5"/>
  <c r="R1257" i="5"/>
  <c r="R1248" i="5"/>
  <c r="R1258" i="5"/>
  <c r="R1282" i="5" s="1"/>
  <c r="R1314" i="5"/>
  <c r="R1240" i="5"/>
  <c r="R1250" i="5"/>
  <c r="R1251" i="5" s="1"/>
  <c r="R1276" i="5" s="1"/>
  <c r="S1299" i="5" s="1"/>
  <c r="R1259" i="5"/>
  <c r="R1283" i="5" s="1"/>
  <c r="S1302" i="5" s="1"/>
  <c r="R1254" i="5"/>
  <c r="H110" i="15"/>
  <c r="L60" i="17"/>
  <c r="L46" i="15"/>
  <c r="U522" i="5"/>
  <c r="U1428" i="5"/>
  <c r="V1450" i="5"/>
  <c r="V542" i="5"/>
  <c r="V541" i="5"/>
  <c r="BD219" i="5"/>
  <c r="BD221" i="5"/>
  <c r="BD218" i="5"/>
  <c r="AR18" i="15"/>
  <c r="BD217" i="5"/>
  <c r="AH357" i="5"/>
  <c r="AH363" i="5" s="1"/>
  <c r="V16" i="14" s="1"/>
  <c r="V15" i="14" s="1"/>
  <c r="AH346" i="5"/>
  <c r="AH351" i="5" s="1"/>
  <c r="AH337" i="5"/>
  <c r="AH347" i="5" s="1"/>
  <c r="AH353" i="5" s="1"/>
  <c r="BK377" i="5"/>
  <c r="BK397" i="5"/>
  <c r="AQ405" i="5"/>
  <c r="AQ406" i="5"/>
  <c r="H11" i="18"/>
  <c r="H20" i="15"/>
  <c r="S957" i="5"/>
  <c r="H259" i="5"/>
  <c r="H265" i="5" s="1"/>
  <c r="H271" i="5"/>
  <c r="H277" i="5" s="1"/>
  <c r="H250" i="5"/>
  <c r="H260" i="5" s="1"/>
  <c r="H267" i="5" s="1"/>
  <c r="BD1558" i="5"/>
  <c r="AR28" i="14" s="1"/>
  <c r="AR197" i="15"/>
  <c r="U256" i="5"/>
  <c r="U274" i="5"/>
  <c r="T273" i="5"/>
  <c r="T254" i="5"/>
  <c r="DY39" i="10"/>
  <c r="V47" i="15"/>
  <c r="V113" i="15"/>
  <c r="AH1549" i="5"/>
  <c r="AH1553" i="5" s="1"/>
  <c r="V63" i="14" s="1"/>
  <c r="V115" i="15"/>
  <c r="AH580" i="5"/>
  <c r="BI175" i="5"/>
  <c r="BI171" i="5"/>
  <c r="BI172" i="5"/>
  <c r="BJ1573" i="5" s="1"/>
  <c r="AX71" i="14" s="1"/>
  <c r="AW16" i="15"/>
  <c r="BI173" i="5"/>
  <c r="BK477" i="5"/>
  <c r="BJ479" i="5"/>
  <c r="U1129" i="5"/>
  <c r="U1124" i="5"/>
  <c r="U874" i="5"/>
  <c r="U869" i="5"/>
  <c r="Q1403" i="5"/>
  <c r="Q507" i="5"/>
  <c r="Q506" i="5"/>
  <c r="H136" i="15"/>
  <c r="BP332" i="5"/>
  <c r="BQ330" i="5"/>
  <c r="AY26" i="15"/>
  <c r="BL339" i="5"/>
  <c r="BL358" i="5"/>
  <c r="BE372" i="5"/>
  <c r="BF370" i="5"/>
  <c r="AM170" i="5"/>
  <c r="AM216" i="5"/>
  <c r="AM193" i="5"/>
  <c r="T1168" i="5"/>
  <c r="U1167" i="5"/>
  <c r="C31" i="17"/>
  <c r="T915" i="5"/>
  <c r="T942" i="5"/>
  <c r="T941" i="5" s="1"/>
  <c r="U963" i="5" s="1"/>
  <c r="I43" i="14" s="1"/>
  <c r="BO193" i="5"/>
  <c r="BO216" i="5"/>
  <c r="BO170" i="5"/>
  <c r="BP399" i="5"/>
  <c r="BP381" i="5"/>
  <c r="T1257" i="5"/>
  <c r="T1259" i="5"/>
  <c r="T1283" i="5" s="1"/>
  <c r="U1302" i="5" s="1"/>
  <c r="T1258" i="5"/>
  <c r="T1282" i="5" s="1"/>
  <c r="T1271" i="5"/>
  <c r="T1314" i="5"/>
  <c r="T1240" i="5"/>
  <c r="T1250" i="5"/>
  <c r="T1251" i="5" s="1"/>
  <c r="T1276" i="5" s="1"/>
  <c r="U1299" i="5" s="1"/>
  <c r="T1248" i="5"/>
  <c r="T1255" i="5"/>
  <c r="T1279" i="5" s="1"/>
  <c r="T1254" i="5"/>
  <c r="Y1475" i="5"/>
  <c r="U189" i="5"/>
  <c r="K60" i="17"/>
  <c r="K46" i="15"/>
  <c r="BU64" i="8"/>
  <c r="FL144" i="10"/>
  <c r="BU1556" i="5"/>
  <c r="T1359" i="5"/>
  <c r="T1390" i="5"/>
  <c r="T1389" i="5"/>
  <c r="BF343" i="5"/>
  <c r="BF360" i="5"/>
  <c r="BD339" i="5"/>
  <c r="BD358" i="5"/>
  <c r="AQ16" i="15"/>
  <c r="BC173" i="5"/>
  <c r="BC171" i="5"/>
  <c r="BC175" i="5"/>
  <c r="BC172" i="5"/>
  <c r="BK149" i="15"/>
  <c r="BJ7" i="15"/>
  <c r="R1224" i="5"/>
  <c r="F42" i="14"/>
  <c r="U1170" i="5"/>
  <c r="E78" i="15"/>
  <c r="Q1160" i="5"/>
  <c r="BW1542" i="5"/>
  <c r="BO358" i="5"/>
  <c r="BO339" i="5"/>
  <c r="T1097" i="5"/>
  <c r="G38" i="6"/>
  <c r="F37" i="6"/>
  <c r="T1022" i="5"/>
  <c r="T997" i="5"/>
  <c r="T1021" i="5" s="1"/>
  <c r="U1043" i="5" s="1"/>
  <c r="BD398" i="5"/>
  <c r="BD379" i="5"/>
  <c r="BM474" i="5"/>
  <c r="BM475" i="5"/>
  <c r="BN478" i="5" s="1"/>
  <c r="BJ299" i="5"/>
  <c r="BJ317" i="5"/>
  <c r="BG293" i="5"/>
  <c r="BG303" i="5" s="1"/>
  <c r="BG310" i="5" s="1"/>
  <c r="BG302" i="5"/>
  <c r="BG308" i="5" s="1"/>
  <c r="BG314" i="5"/>
  <c r="BG320" i="5" s="1"/>
  <c r="AU14" i="14" s="1"/>
  <c r="T1222" i="5"/>
  <c r="BF477" i="5"/>
  <c r="BE479" i="5"/>
  <c r="AU174" i="5"/>
  <c r="AU177" i="5" s="1"/>
  <c r="AT337" i="5"/>
  <c r="AT347" i="5" s="1"/>
  <c r="AT353" i="5" s="1"/>
  <c r="AT346" i="5"/>
  <c r="AT351" i="5" s="1"/>
  <c r="AT357" i="5"/>
  <c r="AT363" i="5" s="1"/>
  <c r="AH16" i="14" s="1"/>
  <c r="D17" i="23"/>
  <c r="U1100" i="5"/>
  <c r="T1101" i="5"/>
  <c r="BB477" i="5"/>
  <c r="AQ1572" i="5"/>
  <c r="AE70" i="14" s="1"/>
  <c r="AA26" i="15"/>
  <c r="AU400" i="5"/>
  <c r="AU383" i="5"/>
  <c r="R29" i="5"/>
  <c r="T33" i="5"/>
  <c r="Q27" i="5"/>
  <c r="S31" i="5"/>
  <c r="D18" i="6"/>
  <c r="C413" i="5"/>
  <c r="G126" i="13"/>
  <c r="AZ219" i="5"/>
  <c r="AZ217" i="5"/>
  <c r="AN18" i="15"/>
  <c r="AZ218" i="5"/>
  <c r="AZ221" i="5"/>
  <c r="R15" i="15"/>
  <c r="V1428" i="5"/>
  <c r="V521" i="5"/>
  <c r="V522" i="5"/>
  <c r="Q76" i="5"/>
  <c r="BH173" i="5"/>
  <c r="BH175" i="5"/>
  <c r="BH171" i="5"/>
  <c r="AV16" i="15"/>
  <c r="BH172" i="5"/>
  <c r="AF366" i="5"/>
  <c r="AF365" i="5"/>
  <c r="BL295" i="5"/>
  <c r="BL315" i="5"/>
  <c r="BD241" i="5"/>
  <c r="BC243" i="5"/>
  <c r="BG342" i="5"/>
  <c r="BD349" i="5"/>
  <c r="AR27" i="15" s="1"/>
  <c r="BD336" i="5"/>
  <c r="BH344" i="5"/>
  <c r="BH361" i="5" s="1"/>
  <c r="BF340" i="5"/>
  <c r="BE338" i="5"/>
  <c r="AH15" i="15"/>
  <c r="AH5" i="15" s="1"/>
  <c r="BB173" i="5"/>
  <c r="AP16" i="15"/>
  <c r="BB172" i="5"/>
  <c r="BB171" i="5"/>
  <c r="BB175" i="5"/>
  <c r="J246" i="5"/>
  <c r="J245" i="5"/>
  <c r="BT476" i="5"/>
  <c r="BT1551" i="5"/>
  <c r="BT166" i="5"/>
  <c r="G277" i="5"/>
  <c r="G280" i="5" s="1"/>
  <c r="F51" i="14"/>
  <c r="DI39" i="10"/>
  <c r="F47" i="15"/>
  <c r="R580" i="5"/>
  <c r="BD320" i="5"/>
  <c r="AR14" i="14" s="1"/>
  <c r="W1351" i="5"/>
  <c r="W861" i="5"/>
  <c r="W866" i="5" s="1"/>
  <c r="W977" i="5"/>
  <c r="W982" i="5" s="1"/>
  <c r="W895" i="5"/>
  <c r="W900" i="5" s="1"/>
  <c r="W829" i="5"/>
  <c r="W1150" i="5"/>
  <c r="W1155" i="5" s="1"/>
  <c r="W1233" i="5"/>
  <c r="W1238" i="5" s="1"/>
  <c r="W1083" i="5"/>
  <c r="W1088" i="5" s="1"/>
  <c r="X800" i="5"/>
  <c r="W1116" i="5"/>
  <c r="W1121" i="5" s="1"/>
  <c r="V1357" i="5"/>
  <c r="V1356" i="5"/>
  <c r="U851" i="5"/>
  <c r="U945" i="5"/>
  <c r="U841" i="5"/>
  <c r="U836" i="5"/>
  <c r="U946" i="5"/>
  <c r="S837" i="5"/>
  <c r="R840" i="5"/>
  <c r="G124" i="13"/>
  <c r="AP273" i="5"/>
  <c r="AP254" i="5"/>
  <c r="EC39" i="10"/>
  <c r="Z47" i="15"/>
  <c r="T1358" i="5"/>
  <c r="S1196" i="5"/>
  <c r="AP393" i="5"/>
  <c r="AR219" i="5"/>
  <c r="AF18" i="15"/>
  <c r="AR221" i="5"/>
  <c r="AR218" i="5"/>
  <c r="AR217" i="5"/>
  <c r="D18" i="23"/>
  <c r="O1181" i="5"/>
  <c r="AJ538" i="5"/>
  <c r="AJ580" i="5"/>
  <c r="W180" i="5"/>
  <c r="W189" i="5" s="1"/>
  <c r="W188" i="5"/>
  <c r="K8" i="14" s="1"/>
  <c r="AF822" i="5"/>
  <c r="AF1549" i="5"/>
  <c r="AF1553" i="5" s="1"/>
  <c r="T63" i="14" s="1"/>
  <c r="T115" i="15"/>
  <c r="AQ197" i="15"/>
  <c r="BC1558" i="5"/>
  <c r="AQ28" i="14" s="1"/>
  <c r="F197" i="23"/>
  <c r="AS376" i="5"/>
  <c r="AV382" i="5"/>
  <c r="AT378" i="5"/>
  <c r="AU380" i="5"/>
  <c r="AW384" i="5"/>
  <c r="AW401" i="5" s="1"/>
  <c r="AS389" i="5"/>
  <c r="AG28" i="15" s="1"/>
  <c r="AG26" i="15" s="1"/>
  <c r="E36" i="14"/>
  <c r="E35" i="14" s="1"/>
  <c r="P937" i="5"/>
  <c r="P950" i="5" s="1"/>
  <c r="P924" i="5"/>
  <c r="Q817" i="5"/>
  <c r="Q818" i="5" s="1"/>
  <c r="Q819" i="5" s="1"/>
  <c r="Q1234" i="5" s="1"/>
  <c r="Q1238" i="5" s="1"/>
  <c r="Q823" i="5"/>
  <c r="Q1227" i="5" s="1"/>
  <c r="DH127" i="10"/>
  <c r="DH135" i="10" s="1"/>
  <c r="E146" i="15" s="1"/>
  <c r="E143" i="15" s="1"/>
  <c r="FF173" i="10"/>
  <c r="AY476" i="5"/>
  <c r="AY166" i="5"/>
  <c r="AY1551" i="5"/>
  <c r="AU1572" i="5"/>
  <c r="AI70" i="14" s="1"/>
  <c r="T562" i="5"/>
  <c r="T1475" i="5"/>
  <c r="T563" i="5"/>
  <c r="W1428" i="5"/>
  <c r="W522" i="5"/>
  <c r="AL342" i="5"/>
  <c r="AI349" i="5"/>
  <c r="W27" i="15" s="1"/>
  <c r="W26" i="15" s="1"/>
  <c r="AI336" i="5"/>
  <c r="AM344" i="5"/>
  <c r="AM361" i="5" s="1"/>
  <c r="AJ338" i="5"/>
  <c r="AK340" i="5"/>
  <c r="BK489" i="5"/>
  <c r="BL487" i="5"/>
  <c r="BW484" i="5"/>
  <c r="T1129" i="5"/>
  <c r="T1124" i="5"/>
  <c r="T1191" i="5" s="1"/>
  <c r="U244" i="5"/>
  <c r="U262" i="5"/>
  <c r="I23" i="15" s="1"/>
  <c r="I22" i="15" s="1"/>
  <c r="EP146" i="10"/>
  <c r="BA245" i="5"/>
  <c r="BA246" i="5"/>
  <c r="BB1574" i="5" s="1"/>
  <c r="AP59" i="14" s="1"/>
  <c r="BB343" i="5"/>
  <c r="BB347" i="5" s="1"/>
  <c r="BB353" i="5" s="1"/>
  <c r="BB360" i="5"/>
  <c r="S842" i="5"/>
  <c r="Q1093" i="5"/>
  <c r="L243" i="5"/>
  <c r="M241" i="5"/>
  <c r="DZ39" i="10"/>
  <c r="W47" i="15"/>
  <c r="AI538" i="5"/>
  <c r="AI518" i="5"/>
  <c r="W115" i="15"/>
  <c r="AI1549" i="5"/>
  <c r="AI1553" i="5" s="1"/>
  <c r="W63" i="14" s="1"/>
  <c r="BN170" i="5"/>
  <c r="BN216" i="5"/>
  <c r="BN193" i="5"/>
  <c r="AD1336" i="5"/>
  <c r="AD577" i="5"/>
  <c r="AD517" i="5"/>
  <c r="AD816" i="5"/>
  <c r="DU126" i="10" s="1"/>
  <c r="DU134" i="10" s="1"/>
  <c r="AD1543" i="5"/>
  <c r="E43" i="9"/>
  <c r="AD556" i="5"/>
  <c r="AD535" i="5"/>
  <c r="DU21" i="10"/>
  <c r="DU36" i="10" s="1"/>
  <c r="R111" i="15" s="1"/>
  <c r="DU19" i="10"/>
  <c r="DU34" i="10" s="1"/>
  <c r="DU20" i="10"/>
  <c r="DU35" i="10" s="1"/>
  <c r="R79" i="15" s="1"/>
  <c r="R78" i="15" s="1"/>
  <c r="DU22" i="10"/>
  <c r="DU37" i="10" s="1"/>
  <c r="R144" i="15" s="1"/>
  <c r="L372" i="5"/>
  <c r="M370" i="5"/>
  <c r="AD15" i="15"/>
  <c r="U908" i="5"/>
  <c r="U903" i="5"/>
  <c r="U918" i="5"/>
  <c r="Q1549" i="5"/>
  <c r="Q1553" i="5" s="1"/>
  <c r="E63" i="14" s="1"/>
  <c r="AW1573" i="5"/>
  <c r="AK71" i="14" s="1"/>
  <c r="BQ474" i="5"/>
  <c r="BQ475" i="5"/>
  <c r="BR478" i="5" s="1"/>
  <c r="T1166" i="5"/>
  <c r="U1166" i="5" s="1"/>
  <c r="AS18" i="15"/>
  <c r="BE217" i="5"/>
  <c r="BE218" i="5"/>
  <c r="BE221" i="5"/>
  <c r="BE219" i="5"/>
  <c r="AU18" i="15"/>
  <c r="BG218" i="5"/>
  <c r="BG219" i="5"/>
  <c r="BG221" i="5"/>
  <c r="BG217" i="5"/>
  <c r="FA146" i="10"/>
  <c r="ES146" i="10"/>
  <c r="G11" i="18"/>
  <c r="G20" i="15"/>
  <c r="BA477" i="5"/>
  <c r="BA479" i="5" s="1"/>
  <c r="BB253" i="5"/>
  <c r="AZ263" i="5"/>
  <c r="BC255" i="5"/>
  <c r="BA251" i="5"/>
  <c r="BD257" i="5"/>
  <c r="BD275" i="5" s="1"/>
  <c r="AZ249" i="5"/>
  <c r="BB807" i="5"/>
  <c r="BB808" i="5" s="1"/>
  <c r="BB809" i="5" s="1"/>
  <c r="BB978" i="5" s="1"/>
  <c r="BB812" i="5"/>
  <c r="BB503" i="5"/>
  <c r="AG226" i="5"/>
  <c r="BI813" i="5"/>
  <c r="AB226" i="5"/>
  <c r="AR508" i="5"/>
  <c r="AH226" i="5"/>
  <c r="AH235" i="5" s="1"/>
  <c r="Y47" i="15"/>
  <c r="EB39" i="10"/>
  <c r="AK823" i="5"/>
  <c r="EB127" i="10"/>
  <c r="EB135" i="10" s="1"/>
  <c r="Y146" i="15" s="1"/>
  <c r="Y143" i="15" s="1"/>
  <c r="AL180" i="5"/>
  <c r="AI226" i="5"/>
  <c r="AI235" i="5" s="1"/>
  <c r="AI234" i="5"/>
  <c r="U9" i="18"/>
  <c r="AE226" i="5"/>
  <c r="AE234" i="5"/>
  <c r="AC580" i="5"/>
  <c r="AC559" i="5"/>
  <c r="AC518" i="5"/>
  <c r="P226" i="5"/>
  <c r="AG817" i="5"/>
  <c r="AG818" i="5" s="1"/>
  <c r="AG819" i="5" s="1"/>
  <c r="AG1234" i="5" s="1"/>
  <c r="DX127" i="10"/>
  <c r="DX135" i="10" s="1"/>
  <c r="U146" i="15" s="1"/>
  <c r="U143" i="15" s="1"/>
  <c r="AG823" i="5"/>
  <c r="AG518" i="5"/>
  <c r="S541" i="5"/>
  <c r="S1450" i="5"/>
  <c r="S542" i="5"/>
  <c r="W1475" i="5"/>
  <c r="W563" i="5"/>
  <c r="W562" i="5"/>
  <c r="BI288" i="5"/>
  <c r="T245" i="5"/>
  <c r="T246" i="5"/>
  <c r="U1574" i="5" s="1"/>
  <c r="I59" i="14" s="1"/>
  <c r="AB477" i="5"/>
  <c r="AB479" i="5" s="1"/>
  <c r="AA479" i="5"/>
  <c r="R271" i="5"/>
  <c r="R250" i="5"/>
  <c r="AT197" i="15"/>
  <c r="BF1558" i="5"/>
  <c r="AT28" i="14" s="1"/>
  <c r="AC226" i="5"/>
  <c r="BT1556" i="5"/>
  <c r="FK144" i="10"/>
  <c r="BT64" i="8"/>
  <c r="F53" i="21"/>
  <c r="L286" i="5"/>
  <c r="M284" i="5"/>
  <c r="F43" i="14"/>
  <c r="U1098" i="5"/>
  <c r="U1099" i="5" s="1"/>
  <c r="U1110" i="5"/>
  <c r="U1203" i="5" s="1"/>
  <c r="U1107" i="5"/>
  <c r="U1090" i="5"/>
  <c r="U1105" i="5"/>
  <c r="U1198" i="5" s="1"/>
  <c r="U1104" i="5"/>
  <c r="U1197" i="5" s="1"/>
  <c r="U1109" i="5"/>
  <c r="U1202" i="5" s="1"/>
  <c r="U1108" i="5"/>
  <c r="U1201" i="5" s="1"/>
  <c r="U878" i="5"/>
  <c r="T879" i="5"/>
  <c r="Q1450" i="5"/>
  <c r="Q541" i="5"/>
  <c r="Q542" i="5"/>
  <c r="F44" i="14"/>
  <c r="H71" i="15"/>
  <c r="AT517" i="5"/>
  <c r="AT816" i="5"/>
  <c r="AT535" i="5"/>
  <c r="AT556" i="5"/>
  <c r="AT1543" i="5"/>
  <c r="AT577" i="5"/>
  <c r="EK21" i="10"/>
  <c r="EK36" i="10" s="1"/>
  <c r="AH111" i="15" s="1"/>
  <c r="AT1336" i="5"/>
  <c r="EK22" i="10"/>
  <c r="EK37" i="10" s="1"/>
  <c r="AH144" i="15" s="1"/>
  <c r="EK19" i="10"/>
  <c r="EK34" i="10" s="1"/>
  <c r="EK20" i="10"/>
  <c r="EK35" i="10" s="1"/>
  <c r="AH79" i="15" s="1"/>
  <c r="AH78" i="15" s="1"/>
  <c r="T1360" i="5"/>
  <c r="BM341" i="5"/>
  <c r="BM359" i="5"/>
  <c r="BN360" i="5"/>
  <c r="BN343" i="5"/>
  <c r="BH384" i="5"/>
  <c r="BH401" i="5" s="1"/>
  <c r="BD376" i="5"/>
  <c r="BE378" i="5"/>
  <c r="BD389" i="5"/>
  <c r="AR28" i="15" s="1"/>
  <c r="BG382" i="5"/>
  <c r="BF380" i="5"/>
  <c r="R1378" i="5"/>
  <c r="F171" i="15" s="1"/>
  <c r="F166" i="15" s="1"/>
  <c r="R1379" i="5"/>
  <c r="F195" i="15" s="1"/>
  <c r="W288" i="5"/>
  <c r="W306" i="5" s="1"/>
  <c r="K24" i="15" s="1"/>
  <c r="AM474" i="5"/>
  <c r="AM475" i="5"/>
  <c r="AN478" i="5" s="1"/>
  <c r="Y180" i="5"/>
  <c r="Y189" i="5" s="1"/>
  <c r="Y188" i="5"/>
  <c r="AX342" i="5"/>
  <c r="AY344" i="5"/>
  <c r="AY361" i="5" s="1"/>
  <c r="AU336" i="5"/>
  <c r="AW340" i="5"/>
  <c r="AU349" i="5"/>
  <c r="AI27" i="15" s="1"/>
  <c r="AV338" i="5"/>
  <c r="Z562" i="5"/>
  <c r="AW174" i="5"/>
  <c r="AW177" i="5" s="1"/>
  <c r="T903" i="5"/>
  <c r="T908" i="5"/>
  <c r="T939" i="5"/>
  <c r="I123" i="13" s="1"/>
  <c r="T911" i="5"/>
  <c r="BO398" i="5"/>
  <c r="BO379" i="5"/>
  <c r="U912" i="5"/>
  <c r="T913" i="5"/>
  <c r="R180" i="5"/>
  <c r="I113" i="15"/>
  <c r="DL137" i="10"/>
  <c r="I143" i="13"/>
  <c r="G40" i="17"/>
  <c r="T188" i="5"/>
  <c r="BS170" i="5"/>
  <c r="BS216" i="5"/>
  <c r="BS193" i="5"/>
  <c r="S1368" i="5"/>
  <c r="H134" i="13" s="1"/>
  <c r="BC477" i="5"/>
  <c r="BC479" i="5" s="1"/>
  <c r="BB479" i="5"/>
  <c r="AX17" i="15"/>
  <c r="BJ198" i="5"/>
  <c r="BJ196" i="5"/>
  <c r="BJ194" i="5"/>
  <c r="BJ195" i="5"/>
  <c r="BO241" i="5"/>
  <c r="BN243" i="5"/>
  <c r="F151" i="21"/>
  <c r="U1163" i="5"/>
  <c r="U1158" i="5"/>
  <c r="U1190" i="5"/>
  <c r="BN357" i="5"/>
  <c r="BN337" i="5"/>
  <c r="BQ343" i="5"/>
  <c r="BQ360" i="5"/>
  <c r="T1025" i="5"/>
  <c r="T1000" i="5"/>
  <c r="T1024" i="5" s="1"/>
  <c r="U1044" i="5" s="1"/>
  <c r="BQ1556" i="5"/>
  <c r="BQ64" i="8"/>
  <c r="FH144" i="10"/>
  <c r="X287" i="5"/>
  <c r="X289" i="5" s="1"/>
  <c r="X305" i="5"/>
  <c r="AO249" i="5"/>
  <c r="AQ253" i="5"/>
  <c r="AS257" i="5"/>
  <c r="AS275" i="5" s="1"/>
  <c r="AR255" i="5"/>
  <c r="AP251" i="5"/>
  <c r="AO263" i="5"/>
  <c r="AW343" i="5"/>
  <c r="AW360" i="5"/>
  <c r="AS477" i="5"/>
  <c r="AS479" i="5" s="1"/>
  <c r="AR479" i="5"/>
  <c r="O200" i="5"/>
  <c r="AR185" i="5"/>
  <c r="AR186" i="5" s="1"/>
  <c r="AP181" i="5"/>
  <c r="AP182" i="5" s="1"/>
  <c r="AO179" i="5"/>
  <c r="AQ183" i="5"/>
  <c r="AQ184" i="5" s="1"/>
  <c r="AP1573" i="5"/>
  <c r="AD71" i="14" s="1"/>
  <c r="AP343" i="5"/>
  <c r="AP347" i="5" s="1"/>
  <c r="AP353" i="5" s="1"/>
  <c r="AP360" i="5"/>
  <c r="AO341" i="5"/>
  <c r="AO359" i="5"/>
  <c r="AR386" i="5"/>
  <c r="AR391" i="5" s="1"/>
  <c r="AR397" i="5"/>
  <c r="AR403" i="5" s="1"/>
  <c r="AF17" i="14" s="1"/>
  <c r="AF15" i="14" s="1"/>
  <c r="AR377" i="5"/>
  <c r="AR387" i="5" s="1"/>
  <c r="AR393" i="5" s="1"/>
  <c r="AF28" i="15"/>
  <c r="BO1556" i="5"/>
  <c r="BO64" i="8"/>
  <c r="FF144" i="10"/>
  <c r="AE1573" i="5"/>
  <c r="S71" i="14" s="1"/>
  <c r="R521" i="5"/>
  <c r="R522" i="5"/>
  <c r="R1428" i="5"/>
  <c r="DP137" i="10"/>
  <c r="S80" i="5"/>
  <c r="S84" i="5"/>
  <c r="G10" i="14" s="1"/>
  <c r="BH196" i="5"/>
  <c r="AV17" i="15"/>
  <c r="BH195" i="5"/>
  <c r="BH198" i="5"/>
  <c r="BH194" i="5"/>
  <c r="V188" i="5"/>
  <c r="J8" i="14" s="1"/>
  <c r="FJ173" i="10"/>
  <c r="BL73" i="5"/>
  <c r="BK293" i="5"/>
  <c r="BK314" i="5"/>
  <c r="AQ262" i="5"/>
  <c r="AE23" i="15" s="1"/>
  <c r="AQ244" i="5"/>
  <c r="C166" i="15"/>
  <c r="BF330" i="5"/>
  <c r="BE332" i="5"/>
  <c r="Q871" i="5"/>
  <c r="BV1556" i="5"/>
  <c r="BV64" i="8"/>
  <c r="FM144" i="10"/>
  <c r="F48" i="15"/>
  <c r="F61" i="17" s="1"/>
  <c r="DI71" i="10"/>
  <c r="R503" i="5"/>
  <c r="R1549" i="5"/>
  <c r="R1553" i="5" s="1"/>
  <c r="F63" i="14" s="1"/>
  <c r="F50" i="15"/>
  <c r="AH203" i="5"/>
  <c r="AH212" i="5" s="1"/>
  <c r="AH211" i="5"/>
  <c r="V855" i="5"/>
  <c r="V843" i="5"/>
  <c r="V854" i="5"/>
  <c r="V849" i="5"/>
  <c r="V852" i="5"/>
  <c r="V850" i="5"/>
  <c r="V853" i="5"/>
  <c r="V835" i="5"/>
  <c r="V1131" i="5"/>
  <c r="V1137" i="5"/>
  <c r="V1141" i="5"/>
  <c r="V1140" i="5"/>
  <c r="V1142" i="5"/>
  <c r="V1123" i="5"/>
  <c r="V1143" i="5"/>
  <c r="V1138" i="5"/>
  <c r="AY1573" i="5"/>
  <c r="AM71" i="14" s="1"/>
  <c r="AL15" i="15"/>
  <c r="BL475" i="5"/>
  <c r="BM478" i="5" s="1"/>
  <c r="BL474" i="5"/>
  <c r="Q583" i="5"/>
  <c r="Q584" i="5"/>
  <c r="Q1501" i="5"/>
  <c r="T846" i="5"/>
  <c r="U845" i="5"/>
  <c r="C412" i="5"/>
  <c r="D15" i="6"/>
  <c r="W203" i="5"/>
  <c r="W212" i="5" s="1"/>
  <c r="W211" i="5"/>
  <c r="K9" i="14" s="1"/>
  <c r="AL1549" i="5"/>
  <c r="AL1553" i="5" s="1"/>
  <c r="Z63" i="14" s="1"/>
  <c r="Z115" i="15"/>
  <c r="AL823" i="5"/>
  <c r="EC127" i="10"/>
  <c r="EC135" i="10" s="1"/>
  <c r="Z146" i="15" s="1"/>
  <c r="Z143" i="15" s="1"/>
  <c r="D121" i="13"/>
  <c r="O950" i="5"/>
  <c r="S1193" i="5"/>
  <c r="BQ81" i="5"/>
  <c r="BQ82" i="5" s="1"/>
  <c r="BN75" i="5"/>
  <c r="BP79" i="5"/>
  <c r="BP80" i="5" s="1"/>
  <c r="BO77" i="5"/>
  <c r="BO78" i="5" s="1"/>
  <c r="BR29" i="5"/>
  <c r="BR30" i="5" s="1"/>
  <c r="BT33" i="5"/>
  <c r="BT34" i="5" s="1"/>
  <c r="BQ27" i="5"/>
  <c r="BS31" i="5"/>
  <c r="BS32" i="5" s="1"/>
  <c r="BE7" i="15"/>
  <c r="AN197" i="15"/>
  <c r="AZ1558" i="5"/>
  <c r="AN28" i="14" s="1"/>
  <c r="H128" i="13"/>
  <c r="BH477" i="5"/>
  <c r="BH479" i="5" s="1"/>
  <c r="T417" i="5"/>
  <c r="J31" i="13"/>
  <c r="I13" i="17" s="1"/>
  <c r="X143" i="15"/>
  <c r="AJ518" i="5"/>
  <c r="AJ1549" i="5"/>
  <c r="AJ1553" i="5" s="1"/>
  <c r="X63" i="14" s="1"/>
  <c r="X115" i="15"/>
  <c r="AJ559" i="5"/>
  <c r="BA198" i="5"/>
  <c r="BA194" i="5"/>
  <c r="BA196" i="5"/>
  <c r="AO17" i="15"/>
  <c r="BA195" i="5"/>
  <c r="AF538" i="5"/>
  <c r="AF559" i="5"/>
  <c r="AT372" i="5"/>
  <c r="AU370" i="5"/>
  <c r="Q970" i="5"/>
  <c r="Q971" i="5"/>
  <c r="E113" i="15"/>
  <c r="AT1573" i="5"/>
  <c r="AH71" i="14" s="1"/>
  <c r="H60" i="17"/>
  <c r="H59" i="17" s="1"/>
  <c r="H46" i="15"/>
  <c r="X1450" i="5"/>
  <c r="X542" i="5"/>
  <c r="X541" i="5"/>
  <c r="U1248" i="5"/>
  <c r="U1257" i="5"/>
  <c r="U1258" i="5"/>
  <c r="U1282" i="5" s="1"/>
  <c r="U1314" i="5"/>
  <c r="U1271" i="5"/>
  <c r="U1259" i="5"/>
  <c r="U1283" i="5" s="1"/>
  <c r="V1302" i="5" s="1"/>
  <c r="U1250" i="5"/>
  <c r="U1251" i="5" s="1"/>
  <c r="U1276" i="5" s="1"/>
  <c r="V1299" i="5" s="1"/>
  <c r="U1255" i="5"/>
  <c r="U1279" i="5" s="1"/>
  <c r="U1254" i="5"/>
  <c r="U1240" i="5"/>
  <c r="W1501" i="5"/>
  <c r="W583" i="5"/>
  <c r="W584" i="5"/>
  <c r="AK330" i="5"/>
  <c r="AJ332" i="5"/>
  <c r="BL488" i="5"/>
  <c r="BW488" i="5" s="1"/>
  <c r="BW485" i="5"/>
  <c r="W241" i="5"/>
  <c r="V243" i="5"/>
  <c r="O18" i="15"/>
  <c r="E18" i="23" s="1"/>
  <c r="AA219" i="5"/>
  <c r="AA218" i="5"/>
  <c r="AA217" i="5"/>
  <c r="AA221" i="5"/>
  <c r="AD22" i="15"/>
  <c r="G120" i="13"/>
  <c r="AZ358" i="5"/>
  <c r="AZ339" i="5"/>
  <c r="BA359" i="5"/>
  <c r="BA341" i="5"/>
  <c r="T844" i="5"/>
  <c r="T945" i="5"/>
  <c r="T851" i="5"/>
  <c r="AI817" i="5"/>
  <c r="AI818" i="5" s="1"/>
  <c r="AI819" i="5" s="1"/>
  <c r="AI1234" i="5" s="1"/>
  <c r="AI823" i="5"/>
  <c r="DZ127" i="10"/>
  <c r="DZ135" i="10" s="1"/>
  <c r="W146" i="15" s="1"/>
  <c r="W143" i="15" s="1"/>
  <c r="BV474" i="5"/>
  <c r="BV475" i="5"/>
  <c r="G45" i="14"/>
  <c r="S909" i="5"/>
  <c r="T1401" i="5"/>
  <c r="T601" i="5"/>
  <c r="U1025" i="5"/>
  <c r="U915" i="5"/>
  <c r="U942" i="5"/>
  <c r="U941" i="5" s="1"/>
  <c r="V963" i="5" s="1"/>
  <c r="U947" i="5"/>
  <c r="V965" i="5" s="1"/>
  <c r="T772" i="5"/>
  <c r="S1199" i="5"/>
  <c r="G133" i="13"/>
  <c r="BR475" i="5"/>
  <c r="BS478" i="5" s="1"/>
  <c r="BR474" i="5"/>
  <c r="BE198" i="5"/>
  <c r="BE196" i="5"/>
  <c r="BE195" i="5"/>
  <c r="AS17" i="15"/>
  <c r="BE194" i="5"/>
  <c r="AX231" i="5"/>
  <c r="AX232" i="5" s="1"/>
  <c r="AV227" i="5"/>
  <c r="AV228" i="5" s="1"/>
  <c r="AW229" i="5"/>
  <c r="AW230" i="5" s="1"/>
  <c r="AU225" i="5"/>
  <c r="AU16" i="15"/>
  <c r="BG171" i="5"/>
  <c r="BG173" i="5"/>
  <c r="BG172" i="5"/>
  <c r="BG175" i="5"/>
  <c r="O177" i="5"/>
  <c r="D16" i="23"/>
  <c r="C15" i="15"/>
  <c r="BH305" i="5"/>
  <c r="BH292" i="5"/>
  <c r="BI294" i="5"/>
  <c r="BL300" i="5"/>
  <c r="BL318" i="5" s="1"/>
  <c r="BJ296" i="5"/>
  <c r="BK298" i="5"/>
  <c r="T1200" i="5"/>
  <c r="T1199" i="5" s="1"/>
  <c r="U1220" i="5" s="1"/>
  <c r="U1133" i="5"/>
  <c r="T1134" i="5"/>
  <c r="BP170" i="5"/>
  <c r="BP193" i="5"/>
  <c r="BP216" i="5"/>
  <c r="D23" i="6"/>
  <c r="AU229" i="5"/>
  <c r="AU230" i="5" s="1"/>
  <c r="R968" i="5"/>
  <c r="AL234" i="5"/>
  <c r="AL226" i="5"/>
  <c r="AL235" i="5" s="1"/>
  <c r="S1213" i="5"/>
  <c r="AK518" i="5"/>
  <c r="AK1549" i="5"/>
  <c r="AK1553" i="5" s="1"/>
  <c r="Y63" i="14" s="1"/>
  <c r="Y115" i="15"/>
  <c r="DM137" i="10"/>
  <c r="AI203" i="5"/>
  <c r="AI212" i="5" s="1"/>
  <c r="AI211" i="5"/>
  <c r="AC1549" i="5"/>
  <c r="AC1553" i="5" s="1"/>
  <c r="Q63" i="14" s="1"/>
  <c r="Q115" i="15"/>
  <c r="AC822" i="5"/>
  <c r="U115" i="15"/>
  <c r="AG1549" i="5"/>
  <c r="AG1553" i="5" s="1"/>
  <c r="U63" i="14" s="1"/>
  <c r="U113" i="15"/>
  <c r="U64" i="17" s="1"/>
  <c r="DX137" i="10"/>
  <c r="L10" i="14" l="1"/>
  <c r="Q79" i="5"/>
  <c r="Q80" i="5" s="1"/>
  <c r="P40" i="13"/>
  <c r="P38" i="13" s="1"/>
  <c r="AA436" i="5"/>
  <c r="AA451" i="5"/>
  <c r="O186" i="15" s="1"/>
  <c r="D40" i="22"/>
  <c r="C41" i="20" s="1"/>
  <c r="O38" i="13"/>
  <c r="D38" i="22" s="1"/>
  <c r="C39" i="20" s="1"/>
  <c r="Q16" i="17"/>
  <c r="R39" i="13"/>
  <c r="AB421" i="5"/>
  <c r="D119" i="16"/>
  <c r="D186" i="23"/>
  <c r="C188" i="21" s="1"/>
  <c r="H149" i="23"/>
  <c r="I149" i="23" s="1"/>
  <c r="F66" i="9"/>
  <c r="D233" i="21"/>
  <c r="I231" i="23"/>
  <c r="E233" i="21"/>
  <c r="R132" i="17"/>
  <c r="R130" i="17" s="1"/>
  <c r="T183" i="13"/>
  <c r="S181" i="13"/>
  <c r="BJ813" i="5"/>
  <c r="BJ807" i="5"/>
  <c r="BJ812" i="5"/>
  <c r="BP57" i="5"/>
  <c r="BP58" i="5" s="1"/>
  <c r="BM51" i="5"/>
  <c r="BO55" i="5"/>
  <c r="BO56" i="5" s="1"/>
  <c r="BN53" i="5"/>
  <c r="BN54" i="5" s="1"/>
  <c r="AO204" i="5"/>
  <c r="AO205" i="5" s="1"/>
  <c r="AN202" i="5"/>
  <c r="AP206" i="5"/>
  <c r="AP207" i="5" s="1"/>
  <c r="AQ208" i="5"/>
  <c r="AQ209" i="5" s="1"/>
  <c r="P29" i="5"/>
  <c r="P30" i="5" s="1"/>
  <c r="O27" i="5"/>
  <c r="R33" i="5"/>
  <c r="R34" i="5" s="1"/>
  <c r="AT51" i="5"/>
  <c r="AY110" i="5"/>
  <c r="AY111" i="5" s="1"/>
  <c r="BW896" i="5"/>
  <c r="AV822" i="5"/>
  <c r="AG189" i="5"/>
  <c r="AU77" i="5"/>
  <c r="AV55" i="5"/>
  <c r="AV56" i="5" s="1"/>
  <c r="AP53" i="5"/>
  <c r="AP54" i="5" s="1"/>
  <c r="BH122" i="5"/>
  <c r="BW42" i="8"/>
  <c r="K10" i="14"/>
  <c r="BM56" i="7"/>
  <c r="Z9" i="18"/>
  <c r="AL114" i="5"/>
  <c r="BO302" i="5"/>
  <c r="BO308" i="5" s="1"/>
  <c r="AH234" i="5"/>
  <c r="AS206" i="5"/>
  <c r="AS207" i="5" s="1"/>
  <c r="AQ202" i="5"/>
  <c r="AV150" i="5"/>
  <c r="AV151" i="5" s="1"/>
  <c r="AX154" i="5"/>
  <c r="AX155" i="5" s="1"/>
  <c r="AY156" i="5"/>
  <c r="AY157" i="5" s="1"/>
  <c r="AU183" i="5"/>
  <c r="AU184" i="5" s="1"/>
  <c r="AT181" i="5"/>
  <c r="AT182" i="5" s="1"/>
  <c r="BQ55" i="5"/>
  <c r="BQ56" i="5" s="1"/>
  <c r="BP53" i="5"/>
  <c r="BP54" i="5" s="1"/>
  <c r="BR57" i="5"/>
  <c r="BR58" i="5" s="1"/>
  <c r="BO51" i="5"/>
  <c r="AV231" i="5"/>
  <c r="AV232" i="5" s="1"/>
  <c r="AE235" i="5"/>
  <c r="BM244" i="5"/>
  <c r="BC807" i="5"/>
  <c r="BC808" i="5" s="1"/>
  <c r="BC809" i="5" s="1"/>
  <c r="BC978" i="5" s="1"/>
  <c r="AH189" i="5"/>
  <c r="BP29" i="5"/>
  <c r="BP30" i="5" s="1"/>
  <c r="AJ211" i="5"/>
  <c r="AT231" i="5"/>
  <c r="AT232" i="5" s="1"/>
  <c r="AZ208" i="5"/>
  <c r="AZ209" i="5" s="1"/>
  <c r="BT81" i="5"/>
  <c r="BT82" i="5" s="1"/>
  <c r="AX202" i="5"/>
  <c r="BM53" i="5"/>
  <c r="BM54" i="5" s="1"/>
  <c r="AV110" i="5"/>
  <c r="AV111" i="5" s="1"/>
  <c r="AZ156" i="5"/>
  <c r="AZ157" i="5" s="1"/>
  <c r="O51" i="5"/>
  <c r="BO297" i="5"/>
  <c r="AL188" i="5"/>
  <c r="AP225" i="5"/>
  <c r="AX225" i="5"/>
  <c r="AJ5" i="15"/>
  <c r="AK9" i="18" s="1"/>
  <c r="AS225" i="5"/>
  <c r="Y9" i="18"/>
  <c r="AL5" i="15"/>
  <c r="AL189" i="5"/>
  <c r="U997" i="5"/>
  <c r="U1021" i="5" s="1"/>
  <c r="V1043" i="5" s="1"/>
  <c r="DY137" i="10"/>
  <c r="AP204" i="5"/>
  <c r="AP205" i="5" s="1"/>
  <c r="BW285" i="5"/>
  <c r="AR229" i="5"/>
  <c r="AR230" i="5" s="1"/>
  <c r="BO27" i="5"/>
  <c r="BC26" i="15"/>
  <c r="BC13" i="18" s="1"/>
  <c r="AV202" i="5"/>
  <c r="AV203" i="5" s="1"/>
  <c r="AV212" i="5" s="1"/>
  <c r="AJ212" i="5"/>
  <c r="BS57" i="5"/>
  <c r="BS58" i="5" s="1"/>
  <c r="BN29" i="5"/>
  <c r="BN30" i="5" s="1"/>
  <c r="AR227" i="5"/>
  <c r="AR228" i="5" s="1"/>
  <c r="AE181" i="5"/>
  <c r="AE182" i="5" s="1"/>
  <c r="AE189" i="5" s="1"/>
  <c r="AW202" i="5"/>
  <c r="BS79" i="5"/>
  <c r="BS80" i="5" s="1"/>
  <c r="BA208" i="5"/>
  <c r="BA209" i="5" s="1"/>
  <c r="BQ77" i="5"/>
  <c r="BQ78" i="5" s="1"/>
  <c r="AD813" i="5"/>
  <c r="BW13" i="5"/>
  <c r="BT73" i="5"/>
  <c r="AO27" i="5"/>
  <c r="AO28" i="5" s="1"/>
  <c r="AU108" i="5"/>
  <c r="AU109" i="5" s="1"/>
  <c r="P37" i="5"/>
  <c r="AX152" i="5"/>
  <c r="AX153" i="5" s="1"/>
  <c r="Q31" i="5"/>
  <c r="Q32" i="5" s="1"/>
  <c r="AI159" i="5"/>
  <c r="AQ55" i="5"/>
  <c r="AQ56" i="5" s="1"/>
  <c r="AS33" i="5"/>
  <c r="AS34" i="5" s="1"/>
  <c r="P53" i="5"/>
  <c r="BO316" i="5"/>
  <c r="FK173" i="10"/>
  <c r="Z503" i="5"/>
  <c r="Z506" i="5" s="1"/>
  <c r="W9" i="18"/>
  <c r="K59" i="17"/>
  <c r="Y562" i="5"/>
  <c r="AO202" i="5"/>
  <c r="AO203" i="5" s="1"/>
  <c r="AD5" i="15"/>
  <c r="AI9" i="18"/>
  <c r="AW15" i="15"/>
  <c r="V64" i="17"/>
  <c r="AF212" i="5"/>
  <c r="AF188" i="5"/>
  <c r="BT55" i="5"/>
  <c r="BT56" i="5" s="1"/>
  <c r="AX227" i="5"/>
  <c r="AX228" i="5" s="1"/>
  <c r="AY33" i="5"/>
  <c r="AY34" i="5" s="1"/>
  <c r="AY55" i="5"/>
  <c r="AY56" i="5" s="1"/>
  <c r="AP7" i="15"/>
  <c r="BC534" i="5"/>
  <c r="AI160" i="5"/>
  <c r="AT27" i="5"/>
  <c r="H71" i="9"/>
  <c r="AK212" i="5"/>
  <c r="BH7" i="15"/>
  <c r="L218" i="15"/>
  <c r="BK116" i="15"/>
  <c r="S3" i="15"/>
  <c r="S5" i="18" s="1"/>
  <c r="AH159" i="5"/>
  <c r="H51" i="23"/>
  <c r="G53" i="21" s="1"/>
  <c r="H53" i="21" s="1"/>
  <c r="H82" i="23"/>
  <c r="I82" i="23" s="1"/>
  <c r="BK61" i="14"/>
  <c r="AV28" i="5"/>
  <c r="AX156" i="5"/>
  <c r="AX157" i="5" s="1"/>
  <c r="AX160" i="5" s="1"/>
  <c r="AU150" i="5"/>
  <c r="AU151" i="5" s="1"/>
  <c r="AW154" i="5"/>
  <c r="AW155" i="5" s="1"/>
  <c r="D50" i="23"/>
  <c r="FF146" i="10"/>
  <c r="FK146" i="10"/>
  <c r="AG234" i="5"/>
  <c r="U990" i="5"/>
  <c r="X583" i="5"/>
  <c r="Y585" i="5" s="1"/>
  <c r="BD1573" i="5"/>
  <c r="AR71" i="14" s="1"/>
  <c r="AF189" i="5"/>
  <c r="AG211" i="5"/>
  <c r="AP202" i="5"/>
  <c r="AP203" i="5" s="1"/>
  <c r="BF323" i="5"/>
  <c r="BK82" i="15"/>
  <c r="FD146" i="10"/>
  <c r="AX206" i="5"/>
  <c r="AX207" i="5" s="1"/>
  <c r="AZ229" i="5"/>
  <c r="AZ230" i="5" s="1"/>
  <c r="AK211" i="5"/>
  <c r="FD173" i="10"/>
  <c r="X1428" i="5"/>
  <c r="G151" i="21"/>
  <c r="H151" i="21" s="1"/>
  <c r="BQ53" i="5"/>
  <c r="BQ54" i="5" s="1"/>
  <c r="AV185" i="5"/>
  <c r="AV186" i="5" s="1"/>
  <c r="BN27" i="5"/>
  <c r="AT225" i="5"/>
  <c r="AT226" i="5" s="1"/>
  <c r="AQ229" i="5"/>
  <c r="AQ230" i="5" s="1"/>
  <c r="BO31" i="5"/>
  <c r="BO32" i="5" s="1"/>
  <c r="BS55" i="5"/>
  <c r="BS56" i="5" s="1"/>
  <c r="BS75" i="5"/>
  <c r="BS84" i="5" s="1"/>
  <c r="BU57" i="5"/>
  <c r="BU58" i="5" s="1"/>
  <c r="EF19" i="10"/>
  <c r="EF34" i="10" s="1"/>
  <c r="AC47" i="15" s="1"/>
  <c r="EF21" i="10"/>
  <c r="EF36" i="10" s="1"/>
  <c r="AC111" i="15" s="1"/>
  <c r="AT202" i="5"/>
  <c r="AW225" i="5"/>
  <c r="AW227" i="5"/>
  <c r="AW228" i="5" s="1"/>
  <c r="AT208" i="5"/>
  <c r="AT209" i="5" s="1"/>
  <c r="BS29" i="5"/>
  <c r="BS30" i="5" s="1"/>
  <c r="BL51" i="5"/>
  <c r="AX31" i="5"/>
  <c r="AX32" i="5" s="1"/>
  <c r="AW51" i="5"/>
  <c r="AI60" i="5"/>
  <c r="N8" i="14"/>
  <c r="BK51" i="15"/>
  <c r="AU154" i="5"/>
  <c r="AU155" i="5" s="1"/>
  <c r="AG1403" i="5"/>
  <c r="AG110" i="5"/>
  <c r="BE555" i="5"/>
  <c r="BE576" i="5"/>
  <c r="BC500" i="5"/>
  <c r="BC503" i="5" s="1"/>
  <c r="AW33" i="5"/>
  <c r="AW34" i="5" s="1"/>
  <c r="AX108" i="5"/>
  <c r="AX109" i="5" s="1"/>
  <c r="AE129" i="5"/>
  <c r="AE130" i="5" s="1"/>
  <c r="AE137" i="5" s="1"/>
  <c r="AQ29" i="5"/>
  <c r="AQ30" i="5" s="1"/>
  <c r="AS110" i="5"/>
  <c r="AS111" i="5" s="1"/>
  <c r="FM173" i="10"/>
  <c r="Y503" i="5"/>
  <c r="Y1403" i="5" s="1"/>
  <c r="O144" i="5"/>
  <c r="O146" i="5"/>
  <c r="O142" i="5"/>
  <c r="C14" i="15"/>
  <c r="D14" i="23" s="1"/>
  <c r="C16" i="21" s="1"/>
  <c r="O143" i="5"/>
  <c r="BH1573" i="5"/>
  <c r="AV71" i="14" s="1"/>
  <c r="Z1475" i="5"/>
  <c r="AG235" i="5"/>
  <c r="T9" i="18"/>
  <c r="FH173" i="10"/>
  <c r="X584" i="5"/>
  <c r="FL146" i="10"/>
  <c r="AG212" i="5"/>
  <c r="AQ204" i="5"/>
  <c r="AQ205" i="5" s="1"/>
  <c r="AY208" i="5"/>
  <c r="AY209" i="5" s="1"/>
  <c r="AY227" i="5"/>
  <c r="AY228" i="5" s="1"/>
  <c r="BH812" i="5"/>
  <c r="FG173" i="10"/>
  <c r="AC5" i="15"/>
  <c r="X521" i="5"/>
  <c r="AI188" i="5"/>
  <c r="BD197" i="5"/>
  <c r="BD200" i="5" s="1"/>
  <c r="BR55" i="5"/>
  <c r="BR56" i="5" s="1"/>
  <c r="AS179" i="5"/>
  <c r="BQ33" i="5"/>
  <c r="BQ34" i="5" s="1"/>
  <c r="AV229" i="5"/>
  <c r="AV230" i="5" s="1"/>
  <c r="AO225" i="5"/>
  <c r="BP33" i="5"/>
  <c r="BP34" i="5" s="1"/>
  <c r="AP179" i="5"/>
  <c r="AP180" i="5" s="1"/>
  <c r="AV183" i="5"/>
  <c r="AV184" i="5" s="1"/>
  <c r="BT57" i="5"/>
  <c r="BT58" i="5" s="1"/>
  <c r="BV81" i="5"/>
  <c r="BV82" i="5" s="1"/>
  <c r="BR51" i="5"/>
  <c r="EF22" i="10"/>
  <c r="EF37" i="10" s="1"/>
  <c r="AC144" i="15" s="1"/>
  <c r="AW208" i="5"/>
  <c r="AW209" i="5" s="1"/>
  <c r="AY229" i="5"/>
  <c r="AY230" i="5" s="1"/>
  <c r="AY231" i="5"/>
  <c r="AY232" i="5" s="1"/>
  <c r="AR204" i="5"/>
  <c r="AR205" i="5" s="1"/>
  <c r="BU33" i="5"/>
  <c r="BU34" i="5" s="1"/>
  <c r="BN55" i="5"/>
  <c r="BN56" i="5" s="1"/>
  <c r="AW29" i="5"/>
  <c r="AW30" i="5" s="1"/>
  <c r="AZ57" i="5"/>
  <c r="AZ58" i="5" s="1"/>
  <c r="AI61" i="5"/>
  <c r="AH151" i="5"/>
  <c r="AH160" i="5" s="1"/>
  <c r="AV156" i="5"/>
  <c r="AV157" i="5" s="1"/>
  <c r="AF108" i="5"/>
  <c r="BE500" i="5"/>
  <c r="BE503" i="5" s="1"/>
  <c r="BC1541" i="5"/>
  <c r="AQ50" i="15" s="1"/>
  <c r="AV31" i="5"/>
  <c r="AV32" i="5" s="1"/>
  <c r="AV104" i="5"/>
  <c r="AP27" i="5"/>
  <c r="AQ106" i="5"/>
  <c r="AQ107" i="5" s="1"/>
  <c r="AX7" i="15"/>
  <c r="H116" i="23"/>
  <c r="BC1335" i="5"/>
  <c r="O97" i="5"/>
  <c r="C12" i="15"/>
  <c r="O96" i="5"/>
  <c r="O100" i="5"/>
  <c r="O98" i="5"/>
  <c r="P468" i="5"/>
  <c r="P470" i="5" s="1"/>
  <c r="DG57" i="10" s="1"/>
  <c r="DG67" i="10" s="1"/>
  <c r="D80" i="15" s="1"/>
  <c r="O470" i="5"/>
  <c r="DJ145" i="10"/>
  <c r="DI146" i="10"/>
  <c r="FL173" i="10"/>
  <c r="D52" i="9"/>
  <c r="FM146" i="10"/>
  <c r="FH146" i="10"/>
  <c r="M8" i="14"/>
  <c r="M7" i="14" s="1"/>
  <c r="FE173" i="10"/>
  <c r="AF211" i="5"/>
  <c r="BC812" i="5"/>
  <c r="BE812" i="5"/>
  <c r="BH807" i="5"/>
  <c r="BH808" i="5" s="1"/>
  <c r="BH809" i="5" s="1"/>
  <c r="BH978" i="5" s="1"/>
  <c r="FC173" i="10"/>
  <c r="U1037" i="5"/>
  <c r="AI189" i="5"/>
  <c r="AR183" i="5"/>
  <c r="AR184" i="5" s="1"/>
  <c r="AU181" i="5"/>
  <c r="AU182" i="5" s="1"/>
  <c r="AF7" i="15"/>
  <c r="G10" i="16" s="1"/>
  <c r="AD75" i="5"/>
  <c r="BE1541" i="5"/>
  <c r="AS50" i="15" s="1"/>
  <c r="BC576" i="5"/>
  <c r="P77" i="5"/>
  <c r="P78" i="5" s="1"/>
  <c r="O121" i="5"/>
  <c r="O123" i="5"/>
  <c r="O119" i="5"/>
  <c r="O120" i="5"/>
  <c r="C13" i="15"/>
  <c r="D13" i="23" s="1"/>
  <c r="C15" i="21" s="1"/>
  <c r="BW983" i="5"/>
  <c r="BK220" i="1"/>
  <c r="BV32" i="8" s="1"/>
  <c r="BV530" i="5" s="1"/>
  <c r="BU32" i="8"/>
  <c r="BU530" i="5" s="1"/>
  <c r="N403" i="1"/>
  <c r="Z96" i="8" s="1"/>
  <c r="Z831" i="5" s="1"/>
  <c r="Z834" i="5" s="1"/>
  <c r="Y96" i="8"/>
  <c r="Y831" i="5" s="1"/>
  <c r="Y834" i="5" s="1"/>
  <c r="F71" i="9"/>
  <c r="AK111" i="8"/>
  <c r="AK1118" i="5" s="1"/>
  <c r="AK1122" i="5" s="1"/>
  <c r="Z420" i="1"/>
  <c r="AL111" i="8" s="1"/>
  <c r="AL1118" i="5" s="1"/>
  <c r="AL1122" i="5" s="1"/>
  <c r="AW31" i="8"/>
  <c r="AW529" i="5" s="1"/>
  <c r="AW534" i="5" s="1"/>
  <c r="AM213" i="1"/>
  <c r="AX31" i="8" s="1"/>
  <c r="AX529" i="5" s="1"/>
  <c r="AX534" i="5" s="1"/>
  <c r="N421" i="1"/>
  <c r="Z112" i="8" s="1"/>
  <c r="Z1151" i="5" s="1"/>
  <c r="Y112" i="8"/>
  <c r="Y1151" i="5" s="1"/>
  <c r="BW1151" i="5" s="1"/>
  <c r="BI103" i="8"/>
  <c r="AX410" i="1"/>
  <c r="BJ103" i="8" s="1"/>
  <c r="AX426" i="1"/>
  <c r="BJ117" i="8" s="1"/>
  <c r="BJ1235" i="5" s="1"/>
  <c r="BJ1239" i="5" s="1"/>
  <c r="BI117" i="8"/>
  <c r="BI1235" i="5" s="1"/>
  <c r="BI1239" i="5" s="1"/>
  <c r="Y33" i="8"/>
  <c r="Y531" i="5" s="1"/>
  <c r="Y536" i="5" s="1"/>
  <c r="O227" i="1"/>
  <c r="Z33" i="8" s="1"/>
  <c r="Z531" i="5" s="1"/>
  <c r="Z536" i="5" s="1"/>
  <c r="Y101" i="8"/>
  <c r="N408" i="1"/>
  <c r="Z101" i="8" s="1"/>
  <c r="BJ808" i="5"/>
  <c r="BJ809" i="5" s="1"/>
  <c r="BJ978" i="5" s="1"/>
  <c r="Z538" i="5"/>
  <c r="BI113" i="8"/>
  <c r="BI1152" i="5" s="1"/>
  <c r="BI1156" i="5" s="1"/>
  <c r="AX422" i="1"/>
  <c r="BJ113" i="8" s="1"/>
  <c r="BJ1152" i="5" s="1"/>
  <c r="BJ1156" i="5" s="1"/>
  <c r="L158" i="8"/>
  <c r="M152" i="8"/>
  <c r="BI144" i="8"/>
  <c r="AX471" i="1"/>
  <c r="BJ144" i="8" s="1"/>
  <c r="Z424" i="1"/>
  <c r="AL115" i="8" s="1"/>
  <c r="AL817" i="5" s="1"/>
  <c r="AK115" i="8"/>
  <c r="AK817" i="5" s="1"/>
  <c r="BI174" i="5"/>
  <c r="BI177" i="5" s="1"/>
  <c r="BL185" i="5" s="1"/>
  <c r="BL186" i="5" s="1"/>
  <c r="BI808" i="5"/>
  <c r="BI809" i="5" s="1"/>
  <c r="BI978" i="5" s="1"/>
  <c r="AX822" i="5"/>
  <c r="BH1152" i="5"/>
  <c r="BU108" i="8"/>
  <c r="BU1084" i="5" s="1"/>
  <c r="BJ417" i="1"/>
  <c r="BV108" i="8" s="1"/>
  <c r="BV1084" i="5" s="1"/>
  <c r="AL423" i="1"/>
  <c r="AX114" i="8" s="1"/>
  <c r="AW114" i="8"/>
  <c r="AY221" i="1"/>
  <c r="BJ43" i="8" s="1"/>
  <c r="BJ551" i="5" s="1"/>
  <c r="BI43" i="8"/>
  <c r="BI551" i="5" s="1"/>
  <c r="BW133" i="8"/>
  <c r="AL418" i="1"/>
  <c r="AX109" i="8" s="1"/>
  <c r="AX1085" i="5" s="1"/>
  <c r="AX1089" i="5" s="1"/>
  <c r="AW109" i="8"/>
  <c r="BU100" i="8"/>
  <c r="BU897" i="5" s="1"/>
  <c r="BU901" i="5" s="1"/>
  <c r="BJ407" i="1"/>
  <c r="BV100" i="8" s="1"/>
  <c r="BV897" i="5" s="1"/>
  <c r="BV901" i="5" s="1"/>
  <c r="BI53" i="8"/>
  <c r="BI571" i="5" s="1"/>
  <c r="BI576" i="5" s="1"/>
  <c r="AY215" i="1"/>
  <c r="BJ53" i="8" s="1"/>
  <c r="BJ571" i="5" s="1"/>
  <c r="BJ576" i="5" s="1"/>
  <c r="BI95" i="8"/>
  <c r="BI830" i="5" s="1"/>
  <c r="AX402" i="1"/>
  <c r="BJ95" i="8" s="1"/>
  <c r="BJ830" i="5" s="1"/>
  <c r="AW101" i="8"/>
  <c r="AL408" i="1"/>
  <c r="AX101" i="8" s="1"/>
  <c r="AV830" i="5"/>
  <c r="BW127" i="8"/>
  <c r="BI116" i="8"/>
  <c r="AX425" i="1"/>
  <c r="BJ116" i="8" s="1"/>
  <c r="BJ420" i="1"/>
  <c r="BV111" i="8" s="1"/>
  <c r="BV1118" i="5" s="1"/>
  <c r="BV1122" i="5" s="1"/>
  <c r="BU111" i="8"/>
  <c r="BD806" i="5"/>
  <c r="BD1335" i="5"/>
  <c r="BJ404" i="1"/>
  <c r="BV97" i="8" s="1"/>
  <c r="BV862" i="5" s="1"/>
  <c r="BU97" i="8"/>
  <c r="BU862" i="5" s="1"/>
  <c r="AW115" i="8"/>
  <c r="AL424" i="1"/>
  <c r="AX115" i="8" s="1"/>
  <c r="BU96" i="8"/>
  <c r="BJ403" i="1"/>
  <c r="BV96" i="8" s="1"/>
  <c r="BV831" i="5" s="1"/>
  <c r="BV834" i="5" s="1"/>
  <c r="AX404" i="1"/>
  <c r="BJ97" i="8" s="1"/>
  <c r="BJ862" i="5" s="1"/>
  <c r="BI97" i="8"/>
  <c r="BI862" i="5" s="1"/>
  <c r="DV126" i="10"/>
  <c r="DV134" i="10" s="1"/>
  <c r="EN126" i="10"/>
  <c r="EN134" i="10" s="1"/>
  <c r="AK113" i="15" s="1"/>
  <c r="D71" i="9"/>
  <c r="AW144" i="8"/>
  <c r="AL471" i="1"/>
  <c r="AX144" i="8" s="1"/>
  <c r="AG812" i="5"/>
  <c r="AG807" i="5"/>
  <c r="AG808" i="5" s="1"/>
  <c r="AG809" i="5" s="1"/>
  <c r="AG978" i="5" s="1"/>
  <c r="AG813" i="5"/>
  <c r="Y134" i="8"/>
  <c r="N442" i="1"/>
  <c r="Z134" i="8" s="1"/>
  <c r="BW134" i="8" s="1"/>
  <c r="BU115" i="8"/>
  <c r="BJ424" i="1"/>
  <c r="BV115" i="8" s="1"/>
  <c r="AW102" i="8"/>
  <c r="AW807" i="5" s="1"/>
  <c r="AW808" i="5" s="1"/>
  <c r="AW809" i="5" s="1"/>
  <c r="AW978" i="5" s="1"/>
  <c r="AL409" i="1"/>
  <c r="AX102" i="8" s="1"/>
  <c r="AX807" i="5" s="1"/>
  <c r="AX808" i="5" s="1"/>
  <c r="AX809" i="5" s="1"/>
  <c r="AX978" i="5" s="1"/>
  <c r="AA215" i="1"/>
  <c r="AL53" i="8" s="1"/>
  <c r="AL571" i="5" s="1"/>
  <c r="AL576" i="5" s="1"/>
  <c r="AK53" i="8"/>
  <c r="AK571" i="5" s="1"/>
  <c r="AK576" i="5" s="1"/>
  <c r="AW145" i="8"/>
  <c r="AL472" i="1"/>
  <c r="AX145" i="8" s="1"/>
  <c r="AK116" i="8"/>
  <c r="Z425" i="1"/>
  <c r="AL116" i="8" s="1"/>
  <c r="AW117" i="8"/>
  <c r="AL426" i="1"/>
  <c r="AX117" i="8" s="1"/>
  <c r="AX1235" i="5" s="1"/>
  <c r="AX1239" i="5" s="1"/>
  <c r="AK102" i="8"/>
  <c r="AK807" i="5" s="1"/>
  <c r="AK808" i="5" s="1"/>
  <c r="AK809" i="5" s="1"/>
  <c r="AK978" i="5" s="1"/>
  <c r="Z409" i="1"/>
  <c r="AL102" i="8" s="1"/>
  <c r="AL807" i="5" s="1"/>
  <c r="AL808" i="5" s="1"/>
  <c r="AL809" i="5" s="1"/>
  <c r="AL978" i="5" s="1"/>
  <c r="BK235" i="1"/>
  <c r="BV45" i="8" s="1"/>
  <c r="BV553" i="5" s="1"/>
  <c r="BV558" i="5" s="1"/>
  <c r="BU45" i="8"/>
  <c r="BU553" i="5" s="1"/>
  <c r="BU558" i="5" s="1"/>
  <c r="Y102" i="8"/>
  <c r="N409" i="1"/>
  <c r="Z102" i="8" s="1"/>
  <c r="Z807" i="5" s="1"/>
  <c r="AL402" i="1"/>
  <c r="AX95" i="8" s="1"/>
  <c r="AX830" i="5" s="1"/>
  <c r="AW95" i="8"/>
  <c r="AW830" i="5" s="1"/>
  <c r="Y119" i="8"/>
  <c r="N429" i="1"/>
  <c r="Z119" i="8" s="1"/>
  <c r="BI108" i="8"/>
  <c r="BI1084" i="5" s="1"/>
  <c r="AX417" i="1"/>
  <c r="BJ108" i="8" s="1"/>
  <c r="BJ1084" i="5" s="1"/>
  <c r="X1403" i="5"/>
  <c r="X506" i="5"/>
  <c r="X507" i="5"/>
  <c r="BS99" i="5"/>
  <c r="BS102" i="5" s="1"/>
  <c r="AA221" i="1"/>
  <c r="AL43" i="8" s="1"/>
  <c r="AL551" i="5" s="1"/>
  <c r="AL556" i="5" s="1"/>
  <c r="AL559" i="5" s="1"/>
  <c r="AL562" i="5" s="1"/>
  <c r="AK43" i="8"/>
  <c r="AK551" i="5" s="1"/>
  <c r="AK556" i="5" s="1"/>
  <c r="AK559" i="5" s="1"/>
  <c r="AK563" i="5" s="1"/>
  <c r="AA227" i="1"/>
  <c r="AL33" i="8" s="1"/>
  <c r="AL531" i="5" s="1"/>
  <c r="AL536" i="5" s="1"/>
  <c r="AK33" i="8"/>
  <c r="AK531" i="5" s="1"/>
  <c r="AK536" i="5" s="1"/>
  <c r="BW104" i="8"/>
  <c r="AJ901" i="5"/>
  <c r="BW901" i="5" s="1"/>
  <c r="BW897" i="5"/>
  <c r="BI45" i="8"/>
  <c r="BI553" i="5" s="1"/>
  <c r="BI558" i="5" s="1"/>
  <c r="AY235" i="1"/>
  <c r="BJ45" i="8" s="1"/>
  <c r="BJ553" i="5" s="1"/>
  <c r="BJ558" i="5" s="1"/>
  <c r="BK229" i="1"/>
  <c r="BV55" i="8" s="1"/>
  <c r="BU55" i="8"/>
  <c r="BU573" i="5" s="1"/>
  <c r="Y571" i="5"/>
  <c r="BW53" i="8"/>
  <c r="AY236" i="1"/>
  <c r="BJ56" i="8" s="1"/>
  <c r="BJ574" i="5" s="1"/>
  <c r="BJ579" i="5" s="1"/>
  <c r="BI56" i="8"/>
  <c r="BI574" i="5" s="1"/>
  <c r="BI579" i="5" s="1"/>
  <c r="BK219" i="1"/>
  <c r="BV23" i="8" s="1"/>
  <c r="BU23" i="8"/>
  <c r="BU515" i="5" s="1"/>
  <c r="AY213" i="1"/>
  <c r="BJ31" i="8" s="1"/>
  <c r="BI31" i="8"/>
  <c r="BI529" i="5" s="1"/>
  <c r="BI534" i="5" s="1"/>
  <c r="BP295" i="5"/>
  <c r="BP315" i="5"/>
  <c r="Y103" i="8"/>
  <c r="N410" i="1"/>
  <c r="Z103" i="8" s="1"/>
  <c r="BU145" i="8"/>
  <c r="BJ472" i="1"/>
  <c r="BV145" i="8" s="1"/>
  <c r="AZ46" i="5"/>
  <c r="AZ49" i="5" s="1"/>
  <c r="AZ51" i="5" s="1"/>
  <c r="AZ52" i="5" s="1"/>
  <c r="BQ99" i="5"/>
  <c r="BQ102" i="5" s="1"/>
  <c r="AK13" i="8"/>
  <c r="AK496" i="5" s="1"/>
  <c r="AK500" i="5" s="1"/>
  <c r="AA212" i="1"/>
  <c r="AL13" i="8" s="1"/>
  <c r="AL496" i="5" s="1"/>
  <c r="BW979" i="5"/>
  <c r="AW116" i="8"/>
  <c r="AL425" i="1"/>
  <c r="AX116" i="8" s="1"/>
  <c r="Y145" i="8"/>
  <c r="N472" i="1"/>
  <c r="Z145" i="8" s="1"/>
  <c r="Y537" i="5"/>
  <c r="D61" i="9" s="1"/>
  <c r="BW532" i="5"/>
  <c r="Y132" i="8"/>
  <c r="N440" i="1"/>
  <c r="Z132" i="8" s="1"/>
  <c r="AV553" i="5"/>
  <c r="X559" i="5"/>
  <c r="BW98" i="8"/>
  <c r="BV501" i="5"/>
  <c r="BU56" i="8"/>
  <c r="BU574" i="5" s="1"/>
  <c r="BU579" i="5" s="1"/>
  <c r="BK236" i="1"/>
  <c r="BV56" i="8" s="1"/>
  <c r="AK31" i="8"/>
  <c r="AK529" i="5" s="1"/>
  <c r="AK534" i="5" s="1"/>
  <c r="AA213" i="1"/>
  <c r="AL31" i="8" s="1"/>
  <c r="AL529" i="5" s="1"/>
  <c r="AL534" i="5" s="1"/>
  <c r="BU103" i="8"/>
  <c r="BJ410" i="1"/>
  <c r="BV103" i="8" s="1"/>
  <c r="Y115" i="8"/>
  <c r="Y817" i="5" s="1"/>
  <c r="N424" i="1"/>
  <c r="Z115" i="8" s="1"/>
  <c r="Z817" i="5" s="1"/>
  <c r="AA229" i="1"/>
  <c r="AL55" i="8" s="1"/>
  <c r="AL573" i="5" s="1"/>
  <c r="AL578" i="5" s="1"/>
  <c r="AK55" i="8"/>
  <c r="AK573" i="5" s="1"/>
  <c r="AK578" i="5" s="1"/>
  <c r="AM212" i="1"/>
  <c r="AX13" i="8" s="1"/>
  <c r="AW13" i="8"/>
  <c r="AW496" i="5" s="1"/>
  <c r="AW500" i="5" s="1"/>
  <c r="AW503" i="5" s="1"/>
  <c r="BQ297" i="5"/>
  <c r="BQ316" i="5"/>
  <c r="AL419" i="1"/>
  <c r="AX110" i="8" s="1"/>
  <c r="AW110" i="8"/>
  <c r="AW1117" i="5" s="1"/>
  <c r="AW43" i="8"/>
  <c r="AW551" i="5" s="1"/>
  <c r="AW556" i="5" s="1"/>
  <c r="AM221" i="1"/>
  <c r="AX43" i="8" s="1"/>
  <c r="P36" i="5"/>
  <c r="AK144" i="8"/>
  <c r="Z471" i="1"/>
  <c r="AL144" i="8" s="1"/>
  <c r="N417" i="1"/>
  <c r="Z108" i="8" s="1"/>
  <c r="Y108" i="8"/>
  <c r="Y1084" i="5" s="1"/>
  <c r="Y538" i="5"/>
  <c r="AM235" i="1"/>
  <c r="AX45" i="8" s="1"/>
  <c r="AX553" i="5" s="1"/>
  <c r="AX558" i="5" s="1"/>
  <c r="AW45" i="8"/>
  <c r="AW553" i="5" s="1"/>
  <c r="AW558" i="5" s="1"/>
  <c r="Y506" i="5"/>
  <c r="Y507" i="5"/>
  <c r="BV867" i="5"/>
  <c r="BW867" i="5" s="1"/>
  <c r="BW863" i="5"/>
  <c r="AW32" i="8"/>
  <c r="AM220" i="1"/>
  <c r="AX32" i="8" s="1"/>
  <c r="AX530" i="5" s="1"/>
  <c r="AX535" i="5" s="1"/>
  <c r="AK14" i="8"/>
  <c r="AK497" i="5" s="1"/>
  <c r="AK501" i="5" s="1"/>
  <c r="AA226" i="1"/>
  <c r="AL14" i="8" s="1"/>
  <c r="AL497" i="5" s="1"/>
  <c r="AL501" i="5" s="1"/>
  <c r="BV1352" i="5"/>
  <c r="Y116" i="8"/>
  <c r="N425" i="1"/>
  <c r="Z116" i="8" s="1"/>
  <c r="BI115" i="8"/>
  <c r="AX424" i="1"/>
  <c r="BJ115" i="8" s="1"/>
  <c r="BW119" i="8"/>
  <c r="BK228" i="1"/>
  <c r="BV44" i="8" s="1"/>
  <c r="BU44" i="8"/>
  <c r="BU552" i="5" s="1"/>
  <c r="BU144" i="8"/>
  <c r="BJ471" i="1"/>
  <c r="BV144" i="8" s="1"/>
  <c r="BI145" i="8"/>
  <c r="AX472" i="1"/>
  <c r="BJ145" i="8" s="1"/>
  <c r="O222" i="1"/>
  <c r="Z54" i="8" s="1"/>
  <c r="Y54" i="8"/>
  <c r="Y572" i="5" s="1"/>
  <c r="Y577" i="5" s="1"/>
  <c r="BW100" i="8"/>
  <c r="Z507" i="5"/>
  <c r="BI23" i="8"/>
  <c r="BI515" i="5" s="1"/>
  <c r="AY219" i="1"/>
  <c r="BJ23" i="8" s="1"/>
  <c r="BJ515" i="5" s="1"/>
  <c r="BU33" i="8"/>
  <c r="BU531" i="5" s="1"/>
  <c r="BK227" i="1"/>
  <c r="BV33" i="8" s="1"/>
  <c r="AK132" i="8"/>
  <c r="Z440" i="1"/>
  <c r="AL132" i="8" s="1"/>
  <c r="W1403" i="5"/>
  <c r="W507" i="5"/>
  <c r="W506" i="5"/>
  <c r="X508" i="5" s="1"/>
  <c r="AW141" i="8"/>
  <c r="AW1352" i="5" s="1"/>
  <c r="AL470" i="1"/>
  <c r="AX141" i="8" s="1"/>
  <c r="AX1352" i="5" s="1"/>
  <c r="BR299" i="5"/>
  <c r="BR317" i="5"/>
  <c r="BO293" i="5"/>
  <c r="BO314" i="5"/>
  <c r="Y23" i="8"/>
  <c r="Y515" i="5" s="1"/>
  <c r="Y517" i="5" s="1"/>
  <c r="Y518" i="5" s="1"/>
  <c r="O219" i="1"/>
  <c r="Z23" i="8" s="1"/>
  <c r="Z515" i="5" s="1"/>
  <c r="Z517" i="5" s="1"/>
  <c r="Z518" i="5" s="1"/>
  <c r="AA197" i="5"/>
  <c r="AA200" i="5" s="1"/>
  <c r="BP56" i="7"/>
  <c r="M159" i="8"/>
  <c r="N153" i="8"/>
  <c r="BA220" i="5"/>
  <c r="BA223" i="5" s="1"/>
  <c r="AR99" i="5"/>
  <c r="AR102" i="5" s="1"/>
  <c r="AT108" i="5" s="1"/>
  <c r="AT109" i="5" s="1"/>
  <c r="BN56" i="7"/>
  <c r="BW40" i="8"/>
  <c r="BJ48" i="8"/>
  <c r="BW48" i="8" s="1"/>
  <c r="FY170" i="7"/>
  <c r="FY171" i="7" s="1"/>
  <c r="FY172" i="7" s="1"/>
  <c r="FZ179" i="7" s="1"/>
  <c r="FZ41" i="7"/>
  <c r="FY42" i="7"/>
  <c r="FY43" i="7" s="1"/>
  <c r="FY230" i="7"/>
  <c r="FY231" i="7" s="1"/>
  <c r="FY232" i="7" s="1"/>
  <c r="GB239" i="7" s="1"/>
  <c r="BC197" i="5"/>
  <c r="BC200" i="5" s="1"/>
  <c r="BW59" i="8"/>
  <c r="AD255" i="5"/>
  <c r="AA263" i="5"/>
  <c r="AA249" i="5"/>
  <c r="AE257" i="5"/>
  <c r="AE275" i="5" s="1"/>
  <c r="AC253" i="5"/>
  <c r="AB251" i="5"/>
  <c r="R256" i="5"/>
  <c r="R260" i="5" s="1"/>
  <c r="R267" i="5" s="1"/>
  <c r="F219" i="15" s="1"/>
  <c r="R274" i="5"/>
  <c r="AM245" i="5"/>
  <c r="AM246" i="5"/>
  <c r="AN1574" i="5" s="1"/>
  <c r="AB59" i="14" s="1"/>
  <c r="C34" i="17"/>
  <c r="E141" i="13"/>
  <c r="F141" i="13" s="1"/>
  <c r="BA460" i="5"/>
  <c r="ER19" i="10" s="1"/>
  <c r="ER34" i="10" s="1"/>
  <c r="BT458" i="5"/>
  <c r="BS460" i="5"/>
  <c r="BR458" i="5"/>
  <c r="BR460" i="5" s="1"/>
  <c r="AF254" i="5"/>
  <c r="AF260" i="5" s="1"/>
  <c r="AF267" i="5" s="1"/>
  <c r="AF273" i="5"/>
  <c r="AF277" i="5" s="1"/>
  <c r="T13" i="14" s="1"/>
  <c r="AF259" i="5"/>
  <c r="AF265" i="5" s="1"/>
  <c r="J126" i="17"/>
  <c r="J124" i="17" s="1"/>
  <c r="L171" i="13"/>
  <c r="K169" i="13"/>
  <c r="Q254" i="5"/>
  <c r="Q273" i="5"/>
  <c r="P252" i="5"/>
  <c r="P272" i="5"/>
  <c r="BW150" i="8"/>
  <c r="BW1540" i="5"/>
  <c r="AY262" i="5"/>
  <c r="AM23" i="15" s="1"/>
  <c r="AM22" i="15" s="1"/>
  <c r="AN11" i="18" s="1"/>
  <c r="AY244" i="5"/>
  <c r="BL262" i="5"/>
  <c r="AZ23" i="15" s="1"/>
  <c r="AZ22" i="15" s="1"/>
  <c r="AZ20" i="15" s="1"/>
  <c r="BL244" i="5"/>
  <c r="BW595" i="5"/>
  <c r="BI122" i="5"/>
  <c r="BI125" i="5" s="1"/>
  <c r="BK131" i="5" s="1"/>
  <c r="BK132" i="5" s="1"/>
  <c r="BC46" i="5"/>
  <c r="BC49" i="5" s="1"/>
  <c r="BD53" i="5" s="1"/>
  <c r="BD54" i="5" s="1"/>
  <c r="BB70" i="5"/>
  <c r="BB73" i="5" s="1"/>
  <c r="AD250" i="5"/>
  <c r="AD271" i="5"/>
  <c r="AG274" i="5"/>
  <c r="AG277" i="5" s="1"/>
  <c r="AG256" i="5"/>
  <c r="AG260" i="5" s="1"/>
  <c r="AG267" i="5" s="1"/>
  <c r="O250" i="5"/>
  <c r="O271" i="5"/>
  <c r="DO150" i="7"/>
  <c r="L201" i="13" s="1"/>
  <c r="K125" i="17" s="1"/>
  <c r="DP146" i="7"/>
  <c r="BW591" i="5"/>
  <c r="BV460" i="5"/>
  <c r="BL455" i="5"/>
  <c r="BM458" i="5" s="1"/>
  <c r="BL456" i="5"/>
  <c r="BM459" i="5" s="1"/>
  <c r="BA197" i="5"/>
  <c r="BA200" i="5" s="1"/>
  <c r="J10" i="14"/>
  <c r="BB22" i="5"/>
  <c r="BB25" i="5" s="1"/>
  <c r="J9" i="14"/>
  <c r="BP458" i="5"/>
  <c r="BP460" i="5" s="1"/>
  <c r="BO460" i="5"/>
  <c r="AE272" i="5"/>
  <c r="AE252" i="5"/>
  <c r="AE260" i="5" s="1"/>
  <c r="AE267" i="5" s="1"/>
  <c r="BQ458" i="5"/>
  <c r="BQ460" i="5" s="1"/>
  <c r="R156" i="8"/>
  <c r="Q1522" i="5"/>
  <c r="BT456" i="5"/>
  <c r="BU459" i="5" s="1"/>
  <c r="BT455" i="5"/>
  <c r="AO806" i="5"/>
  <c r="AO812" i="5" s="1"/>
  <c r="AO1335" i="5"/>
  <c r="AO576" i="5"/>
  <c r="AO500" i="5"/>
  <c r="AO503" i="5" s="1"/>
  <c r="AO534" i="5"/>
  <c r="AO538" i="5" s="1"/>
  <c r="AO1541" i="5"/>
  <c r="AC50" i="15" s="1"/>
  <c r="AO555" i="5"/>
  <c r="BN458" i="5"/>
  <c r="BN460" i="5" s="1"/>
  <c r="X185" i="13"/>
  <c r="Y187" i="13"/>
  <c r="O234" i="4"/>
  <c r="L14" i="9" s="1"/>
  <c r="BK242" i="5"/>
  <c r="BK1551" i="5" s="1"/>
  <c r="BW1551" i="5" s="1"/>
  <c r="BQ317" i="5"/>
  <c r="BQ299" i="5"/>
  <c r="M57" i="7"/>
  <c r="N54" i="7"/>
  <c r="F765" i="5"/>
  <c r="F764" i="5"/>
  <c r="F766" i="5"/>
  <c r="E761" i="5"/>
  <c r="F767" i="5"/>
  <c r="AD822" i="5"/>
  <c r="T842" i="5"/>
  <c r="U842" i="5" s="1"/>
  <c r="AR220" i="5"/>
  <c r="AR223" i="5" s="1"/>
  <c r="BJ174" i="5"/>
  <c r="BJ177" i="5" s="1"/>
  <c r="BL183" i="5" s="1"/>
  <c r="BL184" i="5" s="1"/>
  <c r="I127" i="13"/>
  <c r="BI197" i="5"/>
  <c r="BI200" i="5" s="1"/>
  <c r="BL208" i="5" s="1"/>
  <c r="BL209" i="5" s="1"/>
  <c r="BR53" i="5"/>
  <c r="BR54" i="5" s="1"/>
  <c r="BU122" i="5"/>
  <c r="BU125" i="5" s="1"/>
  <c r="BU127" i="5" s="1"/>
  <c r="BA70" i="5"/>
  <c r="BA73" i="5" s="1"/>
  <c r="BD81" i="5" s="1"/>
  <c r="BD82" i="5" s="1"/>
  <c r="BR99" i="5"/>
  <c r="BR102" i="5" s="1"/>
  <c r="BR104" i="5" s="1"/>
  <c r="BN145" i="5"/>
  <c r="BN148" i="5" s="1"/>
  <c r="I10" i="14"/>
  <c r="BE70" i="5"/>
  <c r="BE73" i="5" s="1"/>
  <c r="BH81" i="5" s="1"/>
  <c r="BH82" i="5" s="1"/>
  <c r="BB122" i="5"/>
  <c r="BB125" i="5" s="1"/>
  <c r="BE133" i="5" s="1"/>
  <c r="BE134" i="5" s="1"/>
  <c r="AU7" i="15"/>
  <c r="AL160" i="5"/>
  <c r="BB145" i="5"/>
  <c r="BB148" i="5" s="1"/>
  <c r="BE156" i="5" s="1"/>
  <c r="BE157" i="5" s="1"/>
  <c r="BH46" i="5"/>
  <c r="BH49" i="5" s="1"/>
  <c r="BJ55" i="5" s="1"/>
  <c r="BJ56" i="5" s="1"/>
  <c r="BS122" i="5"/>
  <c r="BS125" i="5" s="1"/>
  <c r="AW57" i="5"/>
  <c r="AW58" i="5" s="1"/>
  <c r="BH70" i="5"/>
  <c r="BH73" i="5" s="1"/>
  <c r="BH75" i="5" s="1"/>
  <c r="AV152" i="5"/>
  <c r="AV153" i="5" s="1"/>
  <c r="BL122" i="5"/>
  <c r="BL125" i="5" s="1"/>
  <c r="BN131" i="5" s="1"/>
  <c r="BN132" i="5" s="1"/>
  <c r="BK56" i="7"/>
  <c r="BO295" i="5"/>
  <c r="BO315" i="5"/>
  <c r="BA11" i="15"/>
  <c r="L157" i="8"/>
  <c r="M151" i="8"/>
  <c r="AS31" i="5"/>
  <c r="AS32" i="5" s="1"/>
  <c r="AQ27" i="5"/>
  <c r="AT33" i="5"/>
  <c r="AT34" i="5" s="1"/>
  <c r="AR29" i="5"/>
  <c r="AR30" i="5" s="1"/>
  <c r="BW51" i="8"/>
  <c r="BM122" i="5"/>
  <c r="BM125" i="5" s="1"/>
  <c r="BE197" i="5"/>
  <c r="BE200" i="5" s="1"/>
  <c r="BG206" i="5" s="1"/>
  <c r="BG207" i="5" s="1"/>
  <c r="Q1229" i="5"/>
  <c r="Q84" i="5"/>
  <c r="BN387" i="5"/>
  <c r="BN393" i="5" s="1"/>
  <c r="N10" i="14"/>
  <c r="AV7" i="15"/>
  <c r="AK60" i="5"/>
  <c r="AV11" i="15"/>
  <c r="BJ737" i="5"/>
  <c r="BK737" i="5" s="1"/>
  <c r="BL737" i="5" s="1"/>
  <c r="BM737" i="5" s="1"/>
  <c r="BN737" i="5" s="1"/>
  <c r="BO737" i="5" s="1"/>
  <c r="BP737" i="5" s="1"/>
  <c r="BQ737" i="5" s="1"/>
  <c r="BR737" i="5" s="1"/>
  <c r="BS737" i="5" s="1"/>
  <c r="BT737" i="5" s="1"/>
  <c r="BU737" i="5" s="1"/>
  <c r="BV737" i="5" s="1"/>
  <c r="BW737" i="5" s="1"/>
  <c r="BH145" i="5"/>
  <c r="BH148" i="5" s="1"/>
  <c r="BK156" i="5" s="1"/>
  <c r="BK157" i="5" s="1"/>
  <c r="BN314" i="5"/>
  <c r="BN293" i="5"/>
  <c r="BN303" i="5" s="1"/>
  <c r="BN310" i="5" s="1"/>
  <c r="BM99" i="5"/>
  <c r="BM102" i="5" s="1"/>
  <c r="G768" i="5"/>
  <c r="H772" i="5" s="1"/>
  <c r="H773" i="5" s="1"/>
  <c r="U1359" i="5"/>
  <c r="V1359" i="5" s="1"/>
  <c r="AR197" i="5"/>
  <c r="AG188" i="5"/>
  <c r="BB46" i="5"/>
  <c r="BB49" i="5" s="1"/>
  <c r="BB51" i="5" s="1"/>
  <c r="BL145" i="5"/>
  <c r="BL148" i="5" s="1"/>
  <c r="BL150" i="5" s="1"/>
  <c r="BL151" i="5" s="1"/>
  <c r="BH125" i="5"/>
  <c r="BI129" i="5" s="1"/>
  <c r="BI130" i="5" s="1"/>
  <c r="AZ70" i="5"/>
  <c r="AZ73" i="5" s="1"/>
  <c r="BL56" i="7"/>
  <c r="CC50" i="7"/>
  <c r="BS56" i="7" s="1"/>
  <c r="BP316" i="5"/>
  <c r="BP297" i="5"/>
  <c r="BM145" i="5"/>
  <c r="BM148" i="5" s="1"/>
  <c r="BN22" i="7"/>
  <c r="BM25" i="7"/>
  <c r="O218" i="13"/>
  <c r="N216" i="13"/>
  <c r="AG134" i="5"/>
  <c r="AG137" i="5" s="1"/>
  <c r="AG136" i="5"/>
  <c r="BP302" i="5"/>
  <c r="BP308" i="5" s="1"/>
  <c r="BP314" i="5"/>
  <c r="BP293" i="5"/>
  <c r="BO156" i="5"/>
  <c r="BO157" i="5" s="1"/>
  <c r="J115" i="14"/>
  <c r="BU76" i="7"/>
  <c r="BT77" i="7"/>
  <c r="BT78" i="7" s="1"/>
  <c r="BM129" i="5"/>
  <c r="BM130" i="5" s="1"/>
  <c r="BO133" i="5"/>
  <c r="BO134" i="5" s="1"/>
  <c r="BU316" i="5"/>
  <c r="BU297" i="5"/>
  <c r="AV53" i="5"/>
  <c r="AV54" i="5" s="1"/>
  <c r="AX57" i="5"/>
  <c r="AX58" i="5" s="1"/>
  <c r="AU51" i="5"/>
  <c r="AU52" i="5" s="1"/>
  <c r="AW55" i="5"/>
  <c r="AW56" i="5" s="1"/>
  <c r="AU75" i="5"/>
  <c r="AU76" i="5" s="1"/>
  <c r="AX81" i="5"/>
  <c r="AX82" i="5" s="1"/>
  <c r="AW79" i="5"/>
  <c r="AW80" i="5" s="1"/>
  <c r="AV77" i="5"/>
  <c r="AV78" i="5" s="1"/>
  <c r="K119" i="14"/>
  <c r="K115" i="14" s="1"/>
  <c r="K96" i="14" s="1"/>
  <c r="DH137" i="10"/>
  <c r="BW64" i="8"/>
  <c r="BN347" i="5"/>
  <c r="BN353" i="5" s="1"/>
  <c r="BJ197" i="5"/>
  <c r="BJ200" i="5" s="1"/>
  <c r="BM208" i="5" s="1"/>
  <c r="BM209" i="5" s="1"/>
  <c r="U938" i="5"/>
  <c r="BB174" i="5"/>
  <c r="BB177" i="5" s="1"/>
  <c r="BC181" i="5" s="1"/>
  <c r="BC182" i="5" s="1"/>
  <c r="AZ220" i="5"/>
  <c r="AZ223" i="5" s="1"/>
  <c r="AZ225" i="5" s="1"/>
  <c r="BC174" i="5"/>
  <c r="BC177" i="5" s="1"/>
  <c r="AG365" i="5"/>
  <c r="BD174" i="5"/>
  <c r="BD177" i="5" s="1"/>
  <c r="T957" i="5"/>
  <c r="AF234" i="5"/>
  <c r="M59" i="17"/>
  <c r="AS185" i="5"/>
  <c r="AS186" i="5" s="1"/>
  <c r="AW185" i="5"/>
  <c r="AW186" i="5" s="1"/>
  <c r="N218" i="15"/>
  <c r="BJ122" i="5"/>
  <c r="BJ125" i="5" s="1"/>
  <c r="BL131" i="5" s="1"/>
  <c r="BL132" i="5" s="1"/>
  <c r="BF11" i="15"/>
  <c r="BC122" i="5"/>
  <c r="BC125" i="5" s="1"/>
  <c r="BE131" i="5" s="1"/>
  <c r="BE132" i="5" s="1"/>
  <c r="BD46" i="5"/>
  <c r="BD49" i="5" s="1"/>
  <c r="BE53" i="5" s="1"/>
  <c r="BE54" i="5" s="1"/>
  <c r="BH22" i="5"/>
  <c r="BH25" i="5" s="1"/>
  <c r="AK61" i="5"/>
  <c r="BC99" i="5"/>
  <c r="BC102" i="5" s="1"/>
  <c r="BC104" i="5" s="1"/>
  <c r="BG70" i="5"/>
  <c r="BG73" i="5" s="1"/>
  <c r="AF79" i="5"/>
  <c r="AF80" i="5" s="1"/>
  <c r="AV79" i="5"/>
  <c r="AV80" i="5" s="1"/>
  <c r="BO145" i="5"/>
  <c r="BO148" i="5" s="1"/>
  <c r="BO150" i="5" s="1"/>
  <c r="AR46" i="5"/>
  <c r="AR49" i="5" s="1"/>
  <c r="AU57" i="5" s="1"/>
  <c r="AU58" i="5" s="1"/>
  <c r="AA22" i="5"/>
  <c r="AA25" i="5" s="1"/>
  <c r="AD33" i="5" s="1"/>
  <c r="R81" i="5"/>
  <c r="AF131" i="5"/>
  <c r="AW152" i="5"/>
  <c r="AW153" i="5" s="1"/>
  <c r="BJ22" i="5"/>
  <c r="BJ25" i="5" s="1"/>
  <c r="BS299" i="5"/>
  <c r="BS317" i="5"/>
  <c r="BR316" i="5"/>
  <c r="BR297" i="5"/>
  <c r="BQ145" i="5"/>
  <c r="BQ148" i="5" s="1"/>
  <c r="BJ46" i="5"/>
  <c r="BJ49" i="5" s="1"/>
  <c r="BS314" i="5"/>
  <c r="BS293" i="5"/>
  <c r="BS302" i="5"/>
  <c r="BS308" i="5" s="1"/>
  <c r="BJ70" i="5"/>
  <c r="BJ73" i="5" s="1"/>
  <c r="DX118" i="7"/>
  <c r="U174" i="13" s="1"/>
  <c r="BL99" i="5"/>
  <c r="BL102" i="5" s="1"/>
  <c r="C175" i="20"/>
  <c r="BU317" i="5"/>
  <c r="BU299" i="5"/>
  <c r="BT297" i="5"/>
  <c r="BT316" i="5"/>
  <c r="BE11" i="15"/>
  <c r="E64" i="17"/>
  <c r="G279" i="5"/>
  <c r="BH197" i="5"/>
  <c r="BH200" i="5" s="1"/>
  <c r="BG197" i="5"/>
  <c r="BG200" i="5" s="1"/>
  <c r="BG202" i="5" s="1"/>
  <c r="BB220" i="5"/>
  <c r="BB223" i="5" s="1"/>
  <c r="AE212" i="5"/>
  <c r="AF235" i="5"/>
  <c r="V1103" i="5"/>
  <c r="AP11" i="15"/>
  <c r="AZ145" i="5"/>
  <c r="AZ148" i="5" s="1"/>
  <c r="BB154" i="5" s="1"/>
  <c r="BB155" i="5" s="1"/>
  <c r="BC70" i="5"/>
  <c r="BC73" i="5" s="1"/>
  <c r="BD77" i="5" s="1"/>
  <c r="BD78" i="5" s="1"/>
  <c r="AA70" i="5"/>
  <c r="AA73" i="5" s="1"/>
  <c r="BC11" i="15"/>
  <c r="BD145" i="5"/>
  <c r="BD148" i="5" s="1"/>
  <c r="BF154" i="5" s="1"/>
  <c r="BF155" i="5" s="1"/>
  <c r="BG145" i="5"/>
  <c r="BG148" i="5" s="1"/>
  <c r="BG150" i="5" s="1"/>
  <c r="BI99" i="5"/>
  <c r="BI102" i="5" s="1"/>
  <c r="BJ106" i="5" s="1"/>
  <c r="BJ107" i="5" s="1"/>
  <c r="BA46" i="5"/>
  <c r="BA49" i="5" s="1"/>
  <c r="BB53" i="5" s="1"/>
  <c r="BB54" i="5" s="1"/>
  <c r="BG22" i="5"/>
  <c r="BG25" i="5" s="1"/>
  <c r="BG27" i="5" s="1"/>
  <c r="AA46" i="5"/>
  <c r="AA49" i="5" s="1"/>
  <c r="AL159" i="5"/>
  <c r="AI84" i="5"/>
  <c r="BG122" i="5"/>
  <c r="BG125" i="5" s="1"/>
  <c r="BI131" i="5" s="1"/>
  <c r="BI132" i="5" s="1"/>
  <c r="BD70" i="5"/>
  <c r="BD73" i="5" s="1"/>
  <c r="AE812" i="5"/>
  <c r="AD127" i="5"/>
  <c r="BQ315" i="5"/>
  <c r="BQ302" i="5"/>
  <c r="BQ308" i="5" s="1"/>
  <c r="BQ295" i="5"/>
  <c r="J175" i="13"/>
  <c r="I123" i="17" s="1"/>
  <c r="I121" i="17" s="1"/>
  <c r="I173" i="13"/>
  <c r="L191" i="13"/>
  <c r="K189" i="13"/>
  <c r="O159" i="13"/>
  <c r="N114" i="17" s="1"/>
  <c r="N157" i="13"/>
  <c r="BT295" i="5"/>
  <c r="BT302" i="5"/>
  <c r="BT308" i="5" s="1"/>
  <c r="BT315" i="5"/>
  <c r="BT320" i="5" s="1"/>
  <c r="BH14" i="14" s="1"/>
  <c r="BW87" i="7"/>
  <c r="AZ11" i="15"/>
  <c r="BQ122" i="5"/>
  <c r="BQ125" i="5" s="1"/>
  <c r="DW83" i="7"/>
  <c r="BR293" i="5"/>
  <c r="BR314" i="5"/>
  <c r="BR302" i="5"/>
  <c r="BR308" i="5" s="1"/>
  <c r="R42" i="7"/>
  <c r="R43" i="7" s="1"/>
  <c r="S41" i="7"/>
  <c r="AZ22" i="5"/>
  <c r="AZ25" i="5" s="1"/>
  <c r="BV61" i="5"/>
  <c r="W10" i="14"/>
  <c r="BE220" i="5"/>
  <c r="BE223" i="5" s="1"/>
  <c r="BH231" i="5" s="1"/>
  <c r="BH232" i="5" s="1"/>
  <c r="U957" i="5"/>
  <c r="AP15" i="15"/>
  <c r="BE1572" i="5"/>
  <c r="AS70" i="14" s="1"/>
  <c r="AR15" i="15"/>
  <c r="AE211" i="5"/>
  <c r="BA174" i="5"/>
  <c r="BA177" i="5" s="1"/>
  <c r="BI220" i="5"/>
  <c r="BI223" i="5" s="1"/>
  <c r="BE122" i="5"/>
  <c r="BE125" i="5" s="1"/>
  <c r="BH133" i="5" s="1"/>
  <c r="BH134" i="5" s="1"/>
  <c r="BS145" i="5"/>
  <c r="BS148" i="5" s="1"/>
  <c r="BU154" i="5" s="1"/>
  <c r="BU155" i="5" s="1"/>
  <c r="BI22" i="5"/>
  <c r="BI25" i="5" s="1"/>
  <c r="BL33" i="5" s="1"/>
  <c r="BL34" i="5" s="1"/>
  <c r="N9" i="14"/>
  <c r="BU99" i="5"/>
  <c r="BU102" i="5" s="1"/>
  <c r="BU104" i="5" s="1"/>
  <c r="BA22" i="5"/>
  <c r="BA25" i="5" s="1"/>
  <c r="BA27" i="5" s="1"/>
  <c r="BA28" i="5" s="1"/>
  <c r="BI70" i="5"/>
  <c r="BI73" i="5" s="1"/>
  <c r="BL81" i="5" s="1"/>
  <c r="BL82" i="5" s="1"/>
  <c r="BC22" i="5"/>
  <c r="BC25" i="5" s="1"/>
  <c r="BD29" i="5" s="1"/>
  <c r="BD30" i="5" s="1"/>
  <c r="U179" i="13"/>
  <c r="T129" i="17" s="1"/>
  <c r="T127" i="17" s="1"/>
  <c r="T177" i="13"/>
  <c r="DN121" i="7"/>
  <c r="BH99" i="5"/>
  <c r="BH102" i="5" s="1"/>
  <c r="BV299" i="5"/>
  <c r="BV317" i="5"/>
  <c r="EL112" i="7"/>
  <c r="AE117" i="14"/>
  <c r="DY118" i="7"/>
  <c r="V174" i="13" s="1"/>
  <c r="DW118" i="7"/>
  <c r="T174" i="13" s="1"/>
  <c r="EB118" i="7"/>
  <c r="Y174" i="13" s="1"/>
  <c r="DO119" i="7"/>
  <c r="L203" i="13" s="1"/>
  <c r="K122" i="17" s="1"/>
  <c r="DP113" i="7"/>
  <c r="DP116" i="7"/>
  <c r="BB55" i="5"/>
  <c r="BB56" i="5" s="1"/>
  <c r="BS295" i="5"/>
  <c r="BS315" i="5"/>
  <c r="AN7" i="15"/>
  <c r="BK79" i="5"/>
  <c r="BK80" i="5" s="1"/>
  <c r="BC27" i="5"/>
  <c r="BI53" i="5"/>
  <c r="BI54" i="5" s="1"/>
  <c r="BF133" i="5"/>
  <c r="BF134" i="5" s="1"/>
  <c r="BP152" i="5"/>
  <c r="BP153" i="5" s="1"/>
  <c r="AE1403" i="5"/>
  <c r="AE506" i="5"/>
  <c r="AF508" i="5" s="1"/>
  <c r="AE507" i="5"/>
  <c r="BA51" i="5"/>
  <c r="BA52" i="5" s="1"/>
  <c r="BD57" i="5"/>
  <c r="BD58" i="5" s="1"/>
  <c r="Q973" i="5"/>
  <c r="R1380" i="5"/>
  <c r="BG220" i="5"/>
  <c r="BG223" i="5" s="1"/>
  <c r="BI229" i="5" s="1"/>
  <c r="BI230" i="5" s="1"/>
  <c r="BD220" i="5"/>
  <c r="BD223" i="5" s="1"/>
  <c r="BE227" i="5" s="1"/>
  <c r="BE228" i="5" s="1"/>
  <c r="Y64" i="17"/>
  <c r="AQ15" i="14"/>
  <c r="BW1556" i="5"/>
  <c r="BV295" i="5"/>
  <c r="BV315" i="5"/>
  <c r="BV302" i="5"/>
  <c r="BV308" i="5" s="1"/>
  <c r="AB28" i="5"/>
  <c r="AS1545" i="5"/>
  <c r="AG83" i="15" s="1"/>
  <c r="AS536" i="5"/>
  <c r="AS501" i="5"/>
  <c r="AS578" i="5"/>
  <c r="AS557" i="5"/>
  <c r="AE30" i="5"/>
  <c r="AE37" i="5" s="1"/>
  <c r="AE36" i="5"/>
  <c r="BB99" i="5"/>
  <c r="BB102" i="5" s="1"/>
  <c r="AX104" i="5"/>
  <c r="BA110" i="5"/>
  <c r="BA111" i="5" s="1"/>
  <c r="AY106" i="5"/>
  <c r="AY107" i="5" s="1"/>
  <c r="AZ108" i="5"/>
  <c r="AZ109" i="5" s="1"/>
  <c r="AB1545" i="5"/>
  <c r="P83" i="15" s="1"/>
  <c r="AB557" i="5"/>
  <c r="AB501" i="5"/>
  <c r="AB536" i="5"/>
  <c r="AB578" i="5"/>
  <c r="AJ254" i="5"/>
  <c r="AJ273" i="5"/>
  <c r="AI252" i="5"/>
  <c r="AI272" i="5"/>
  <c r="AJ34" i="5"/>
  <c r="AJ37" i="5" s="1"/>
  <c r="AJ36" i="5"/>
  <c r="AQ105" i="5"/>
  <c r="AG84" i="5"/>
  <c r="AD51" i="5"/>
  <c r="AE53" i="5"/>
  <c r="AE54" i="5" s="1"/>
  <c r="AF55" i="5"/>
  <c r="AF56" i="5" s="1"/>
  <c r="AG57" i="5"/>
  <c r="AG58" i="5" s="1"/>
  <c r="AG61" i="5" s="1"/>
  <c r="O11" i="15"/>
  <c r="E12" i="23"/>
  <c r="AB128" i="5"/>
  <c r="BH152" i="5"/>
  <c r="AW11" i="15"/>
  <c r="BI104" i="5"/>
  <c r="AY133" i="5"/>
  <c r="AY134" i="5" s="1"/>
  <c r="AW129" i="5"/>
  <c r="AW130" i="5" s="1"/>
  <c r="AX131" i="5"/>
  <c r="AX132" i="5" s="1"/>
  <c r="AV127" i="5"/>
  <c r="BC129" i="5"/>
  <c r="BC130" i="5" s="1"/>
  <c r="BR145" i="5"/>
  <c r="BR148" i="5" s="1"/>
  <c r="J49" i="18"/>
  <c r="V420" i="5"/>
  <c r="L36" i="13"/>
  <c r="AQ154" i="5"/>
  <c r="AQ155" i="5" s="1"/>
  <c r="AO150" i="5"/>
  <c r="AR156" i="5"/>
  <c r="AR157" i="5" s="1"/>
  <c r="AP152" i="5"/>
  <c r="AP153" i="5" s="1"/>
  <c r="BG458" i="5"/>
  <c r="BG460" i="5" s="1"/>
  <c r="BF460" i="5"/>
  <c r="BF55" i="5"/>
  <c r="BF56" i="5" s="1"/>
  <c r="AX127" i="5"/>
  <c r="AY129" i="5"/>
  <c r="AY130" i="5" s="1"/>
  <c r="BA133" i="5"/>
  <c r="BA134" i="5" s="1"/>
  <c r="AZ131" i="5"/>
  <c r="AZ132" i="5" s="1"/>
  <c r="AX75" i="5"/>
  <c r="AZ79" i="5"/>
  <c r="AZ80" i="5" s="1"/>
  <c r="AY77" i="5"/>
  <c r="AY78" i="5" s="1"/>
  <c r="BA81" i="5"/>
  <c r="BA82" i="5" s="1"/>
  <c r="AK113" i="5"/>
  <c r="AJ251" i="5"/>
  <c r="AL255" i="5"/>
  <c r="AI249" i="5"/>
  <c r="AK253" i="5"/>
  <c r="AI263" i="5"/>
  <c r="AM257" i="5"/>
  <c r="AM275" i="5" s="1"/>
  <c r="BF119" i="5"/>
  <c r="BF120" i="5"/>
  <c r="AT13" i="15"/>
  <c r="BF123" i="5"/>
  <c r="BF121" i="5"/>
  <c r="BT96" i="5"/>
  <c r="BH12" i="15"/>
  <c r="BT100" i="5"/>
  <c r="BT98" i="5"/>
  <c r="BT97" i="5"/>
  <c r="AD812" i="5"/>
  <c r="AQ11" i="15"/>
  <c r="AD76" i="5"/>
  <c r="BF21" i="5"/>
  <c r="BF19" i="5"/>
  <c r="BF23" i="5"/>
  <c r="BF20" i="5"/>
  <c r="AT8" i="15"/>
  <c r="BI27" i="5"/>
  <c r="BP122" i="5"/>
  <c r="BP125" i="5" s="1"/>
  <c r="AU78" i="5"/>
  <c r="AR7" i="15"/>
  <c r="AE107" i="5"/>
  <c r="AE114" i="5" s="1"/>
  <c r="AE113" i="5"/>
  <c r="AV51" i="5"/>
  <c r="AX55" i="5"/>
  <c r="AX56" i="5" s="1"/>
  <c r="AY57" i="5"/>
  <c r="AY58" i="5" s="1"/>
  <c r="AW53" i="5"/>
  <c r="AW54" i="5" s="1"/>
  <c r="BT129" i="5"/>
  <c r="BT130" i="5" s="1"/>
  <c r="BS127" i="5"/>
  <c r="BU131" i="5"/>
  <c r="BU132" i="5" s="1"/>
  <c r="BV133" i="5"/>
  <c r="BV134" i="5" s="1"/>
  <c r="AM143" i="5"/>
  <c r="AM146" i="5"/>
  <c r="AM144" i="5"/>
  <c r="AA14" i="15"/>
  <c r="F14" i="23" s="1"/>
  <c r="E16" i="21" s="1"/>
  <c r="AM142" i="5"/>
  <c r="AL84" i="5"/>
  <c r="AK137" i="5"/>
  <c r="AH85" i="5"/>
  <c r="BV106" i="5"/>
  <c r="Y372" i="5"/>
  <c r="Z370" i="5"/>
  <c r="Z372" i="5" s="1"/>
  <c r="AS79" i="5"/>
  <c r="AS80" i="5" s="1"/>
  <c r="AR77" i="5"/>
  <c r="AR78" i="5" s="1"/>
  <c r="AQ75" i="5"/>
  <c r="AT81" i="5"/>
  <c r="AT82" i="5" s="1"/>
  <c r="AY42" i="5"/>
  <c r="AY18" i="5"/>
  <c r="AY66" i="5"/>
  <c r="AS555" i="5"/>
  <c r="AS500" i="5"/>
  <c r="AS534" i="5"/>
  <c r="AS1541" i="5"/>
  <c r="AG50" i="15" s="1"/>
  <c r="AS576" i="5"/>
  <c r="AS806" i="5"/>
  <c r="AS1335" i="5"/>
  <c r="AS106" i="5"/>
  <c r="AS107" i="5" s="1"/>
  <c r="AF11" i="15"/>
  <c r="G11" i="16" s="1"/>
  <c r="AV154" i="5"/>
  <c r="AW156" i="5"/>
  <c r="AU152" i="5"/>
  <c r="AT150" i="5"/>
  <c r="AK159" i="5"/>
  <c r="AK151" i="5"/>
  <c r="AK160" i="5" s="1"/>
  <c r="AQ7" i="15"/>
  <c r="BE145" i="5"/>
  <c r="BE148" i="5" s="1"/>
  <c r="BE22" i="5"/>
  <c r="BE25" i="5" s="1"/>
  <c r="AO75" i="5"/>
  <c r="AP77" i="5"/>
  <c r="AP78" i="5" s="1"/>
  <c r="AR81" i="5"/>
  <c r="AR82" i="5" s="1"/>
  <c r="AQ79" i="5"/>
  <c r="AQ80" i="5" s="1"/>
  <c r="AG306" i="5"/>
  <c r="U24" i="15" s="1"/>
  <c r="U22" i="15" s="1"/>
  <c r="AG287" i="5"/>
  <c r="AG289" i="5" s="1"/>
  <c r="AH1574" i="5" s="1"/>
  <c r="V59" i="14" s="1"/>
  <c r="AR129" i="5"/>
  <c r="AR130" i="5" s="1"/>
  <c r="AQ127" i="5"/>
  <c r="AS131" i="5"/>
  <c r="AS132" i="5" s="1"/>
  <c r="AT133" i="5"/>
  <c r="AT134" i="5" s="1"/>
  <c r="O84" i="5"/>
  <c r="O76" i="5"/>
  <c r="O85" i="5" s="1"/>
  <c r="AD128" i="5"/>
  <c r="DZ137" i="10"/>
  <c r="FB146" i="10"/>
  <c r="FG146" i="10"/>
  <c r="DF126" i="10"/>
  <c r="DF134" i="10" s="1"/>
  <c r="C113" i="15" s="1"/>
  <c r="AP52" i="5"/>
  <c r="BI127" i="5"/>
  <c r="BS106" i="5"/>
  <c r="BS107" i="5" s="1"/>
  <c r="AK274" i="5"/>
  <c r="AK256" i="5"/>
  <c r="AR145" i="5"/>
  <c r="AR148" i="5" s="1"/>
  <c r="BN150" i="5"/>
  <c r="BN151" i="5" s="1"/>
  <c r="BP154" i="5"/>
  <c r="BP155" i="5" s="1"/>
  <c r="BQ156" i="5"/>
  <c r="BQ157" i="5" s="1"/>
  <c r="BO152" i="5"/>
  <c r="BO153" i="5" s="1"/>
  <c r="AH30" i="5"/>
  <c r="AH37" i="5" s="1"/>
  <c r="AH36" i="5"/>
  <c r="V8" i="14" s="1"/>
  <c r="BF81" i="5"/>
  <c r="BF82" i="5" s="1"/>
  <c r="AT127" i="5"/>
  <c r="AW133" i="5"/>
  <c r="AW134" i="5" s="1"/>
  <c r="AV131" i="5"/>
  <c r="AV132" i="5" s="1"/>
  <c r="AU129" i="5"/>
  <c r="AU130" i="5" s="1"/>
  <c r="P84" i="5"/>
  <c r="P76" i="5"/>
  <c r="T11" i="18"/>
  <c r="T20" i="15"/>
  <c r="T3" i="15" s="1"/>
  <c r="T5" i="18" s="1"/>
  <c r="AM470" i="5"/>
  <c r="AN468" i="5"/>
  <c r="AG85" i="5"/>
  <c r="BK66" i="5"/>
  <c r="BK18" i="5"/>
  <c r="BK42" i="5"/>
  <c r="BJ99" i="5"/>
  <c r="BJ102" i="5" s="1"/>
  <c r="AJ76" i="5"/>
  <c r="AJ85" i="5" s="1"/>
  <c r="AJ84" i="5"/>
  <c r="X10" i="14" s="1"/>
  <c r="AA99" i="5"/>
  <c r="AA102" i="5" s="1"/>
  <c r="AJ372" i="5"/>
  <c r="AK370" i="5"/>
  <c r="AP127" i="5"/>
  <c r="AQ129" i="5"/>
  <c r="AQ130" i="5" s="1"/>
  <c r="AS133" i="5"/>
  <c r="AS134" i="5" s="1"/>
  <c r="AR131" i="5"/>
  <c r="AR132" i="5" s="1"/>
  <c r="AJ105" i="5"/>
  <c r="AJ114" i="5" s="1"/>
  <c r="AJ113" i="5"/>
  <c r="BB11" i="15"/>
  <c r="BK466" i="5"/>
  <c r="BL469" i="5" s="1"/>
  <c r="BK465" i="5"/>
  <c r="AO11" i="15"/>
  <c r="BI46" i="5"/>
  <c r="BI49" i="5" s="1"/>
  <c r="AE152" i="5"/>
  <c r="AG156" i="5"/>
  <c r="AF154" i="5"/>
  <c r="AD150" i="5"/>
  <c r="AN11" i="15"/>
  <c r="AH298" i="5"/>
  <c r="AE292" i="5"/>
  <c r="AI300" i="5"/>
  <c r="AI318" i="5" s="1"/>
  <c r="AF294" i="5"/>
  <c r="AE305" i="5"/>
  <c r="AG296" i="5"/>
  <c r="AS11" i="15"/>
  <c r="BG11" i="15"/>
  <c r="AR11" i="15"/>
  <c r="AU11" i="15"/>
  <c r="BF144" i="5"/>
  <c r="AT14" i="15"/>
  <c r="BF142" i="5"/>
  <c r="BF146" i="5"/>
  <c r="BF143" i="5"/>
  <c r="AB105" i="5"/>
  <c r="BE108" i="5"/>
  <c r="BE109" i="5" s="1"/>
  <c r="AT10" i="15"/>
  <c r="BF69" i="5"/>
  <c r="BF68" i="5"/>
  <c r="BF67" i="5"/>
  <c r="BF71" i="5"/>
  <c r="AT76" i="5"/>
  <c r="O28" i="5"/>
  <c r="O37" i="5" s="1"/>
  <c r="O36" i="5"/>
  <c r="AM68" i="5"/>
  <c r="AM69" i="5"/>
  <c r="AM71" i="5"/>
  <c r="AM67" i="5"/>
  <c r="AA10" i="15"/>
  <c r="BE46" i="5"/>
  <c r="BE49" i="5" s="1"/>
  <c r="AD322" i="5"/>
  <c r="AD323" i="5"/>
  <c r="AU54" i="5"/>
  <c r="AA12" i="15"/>
  <c r="AM97" i="5"/>
  <c r="AM98" i="5"/>
  <c r="AM96" i="5"/>
  <c r="AM100" i="5"/>
  <c r="AB1335" i="5"/>
  <c r="AB500" i="5"/>
  <c r="AB1541" i="5"/>
  <c r="P50" i="15" s="1"/>
  <c r="AB576" i="5"/>
  <c r="AB534" i="5"/>
  <c r="AB555" i="5"/>
  <c r="AB806" i="5"/>
  <c r="AB807" i="5" s="1"/>
  <c r="AB808" i="5" s="1"/>
  <c r="AB809" i="5" s="1"/>
  <c r="AB978" i="5" s="1"/>
  <c r="AK84" i="5"/>
  <c r="Y10" i="14" s="1"/>
  <c r="AX29" i="5"/>
  <c r="AX30" i="5" s="1"/>
  <c r="AW27" i="5"/>
  <c r="AY31" i="5"/>
  <c r="AY32" i="5" s="1"/>
  <c r="AZ33" i="5"/>
  <c r="AZ34" i="5" s="1"/>
  <c r="AZ110" i="5"/>
  <c r="AZ111" i="5" s="1"/>
  <c r="AY108" i="5"/>
  <c r="AY109" i="5" s="1"/>
  <c r="AX106" i="5"/>
  <c r="AX107" i="5" s="1"/>
  <c r="AW104" i="5"/>
  <c r="S114" i="5"/>
  <c r="AK28" i="5"/>
  <c r="AK37" i="5" s="1"/>
  <c r="AK36" i="5"/>
  <c r="Y8" i="14" s="1"/>
  <c r="AY455" i="5"/>
  <c r="AY456" i="5"/>
  <c r="AZ459" i="5" s="1"/>
  <c r="AJ246" i="5"/>
  <c r="AJ245" i="5"/>
  <c r="AI130" i="5"/>
  <c r="AI137" i="5" s="1"/>
  <c r="AI136" i="5"/>
  <c r="AH60" i="5"/>
  <c r="AQ108" i="5"/>
  <c r="AQ109" i="5" s="1"/>
  <c r="AR110" i="5"/>
  <c r="AR111" i="5" s="1"/>
  <c r="AP106" i="5"/>
  <c r="AP107" i="5" s="1"/>
  <c r="AO104" i="5"/>
  <c r="E8" i="23"/>
  <c r="D10" i="21" s="1"/>
  <c r="O7" i="15"/>
  <c r="AR152" i="5"/>
  <c r="AR153" i="5" s="1"/>
  <c r="AQ150" i="5"/>
  <c r="AS154" i="5"/>
  <c r="AS155" i="5" s="1"/>
  <c r="AT156" i="5"/>
  <c r="AT157" i="5" s="1"/>
  <c r="AW75" i="5"/>
  <c r="AY79" i="5"/>
  <c r="AY80" i="5" s="1"/>
  <c r="AX77" i="5"/>
  <c r="AX78" i="5" s="1"/>
  <c r="AZ81" i="5"/>
  <c r="AZ82" i="5" s="1"/>
  <c r="AC78" i="5"/>
  <c r="AS7" i="15"/>
  <c r="AX133" i="5"/>
  <c r="AX134" i="5" s="1"/>
  <c r="AV129" i="5"/>
  <c r="AV130" i="5" s="1"/>
  <c r="AU127" i="5"/>
  <c r="AW131" i="5"/>
  <c r="AW132" i="5" s="1"/>
  <c r="AO52" i="5"/>
  <c r="AP105" i="5"/>
  <c r="X288" i="5"/>
  <c r="X306" i="5" s="1"/>
  <c r="L24" i="15" s="1"/>
  <c r="AL1579" i="5"/>
  <c r="BA1573" i="5"/>
  <c r="AO71" i="14" s="1"/>
  <c r="T1077" i="5"/>
  <c r="U1077" i="5"/>
  <c r="AS1572" i="5"/>
  <c r="AG70" i="14" s="1"/>
  <c r="BB197" i="5"/>
  <c r="BB200" i="5" s="1"/>
  <c r="BB202" i="5" s="1"/>
  <c r="BJ220" i="5"/>
  <c r="BJ223" i="5" s="1"/>
  <c r="BJ225" i="5" s="1"/>
  <c r="BC220" i="5"/>
  <c r="BC223" i="5" s="1"/>
  <c r="BF231" i="5" s="1"/>
  <c r="BF232" i="5" s="1"/>
  <c r="EF126" i="10"/>
  <c r="EF134" i="10" s="1"/>
  <c r="BU302" i="5"/>
  <c r="BU308" i="5" s="1"/>
  <c r="BU293" i="5"/>
  <c r="BU303" i="5" s="1"/>
  <c r="BU310" i="5" s="1"/>
  <c r="BU314" i="5"/>
  <c r="U1065" i="5"/>
  <c r="T1064" i="5"/>
  <c r="S1063" i="5"/>
  <c r="AR22" i="5"/>
  <c r="AR25" i="5" s="1"/>
  <c r="AN105" i="5"/>
  <c r="AC30" i="5"/>
  <c r="AD28" i="5"/>
  <c r="AW52" i="5"/>
  <c r="AJ128" i="5"/>
  <c r="AJ137" i="5" s="1"/>
  <c r="AJ136" i="5"/>
  <c r="AL244" i="5"/>
  <c r="AL262" i="5"/>
  <c r="Z23" i="15" s="1"/>
  <c r="AH250" i="5"/>
  <c r="AH260" i="5" s="1"/>
  <c r="AH267" i="5" s="1"/>
  <c r="AH259" i="5"/>
  <c r="AH265" i="5" s="1"/>
  <c r="AH271" i="5"/>
  <c r="AH277" i="5" s="1"/>
  <c r="V13" i="14" s="1"/>
  <c r="AS81" i="5"/>
  <c r="AS82" i="5" s="1"/>
  <c r="AP75" i="5"/>
  <c r="AQ77" i="5"/>
  <c r="AQ78" i="5" s="1"/>
  <c r="AR79" i="5"/>
  <c r="AR80" i="5" s="1"/>
  <c r="AI32" i="5"/>
  <c r="AI37" i="5" s="1"/>
  <c r="AI36" i="5"/>
  <c r="AX27" i="5"/>
  <c r="AY29" i="5"/>
  <c r="AY30" i="5" s="1"/>
  <c r="BA33" i="5"/>
  <c r="BA34" i="5" s="1"/>
  <c r="AZ31" i="5"/>
  <c r="AZ32" i="5" s="1"/>
  <c r="BP145" i="5"/>
  <c r="BP148" i="5" s="1"/>
  <c r="AC130" i="5"/>
  <c r="BK118" i="5"/>
  <c r="BK141" i="5"/>
  <c r="BK95" i="5"/>
  <c r="AY466" i="5"/>
  <c r="AY465" i="5"/>
  <c r="BW467" i="5"/>
  <c r="BD11" i="15"/>
  <c r="AZ99" i="5"/>
  <c r="AZ102" i="5" s="1"/>
  <c r="AN458" i="5"/>
  <c r="AM460" i="5"/>
  <c r="BE99" i="5"/>
  <c r="BE102" i="5" s="1"/>
  <c r="Y330" i="5"/>
  <c r="X332" i="5"/>
  <c r="X349" i="5" s="1"/>
  <c r="L27" i="15" s="1"/>
  <c r="L26" i="15" s="1"/>
  <c r="L13" i="18" s="1"/>
  <c r="L7" i="14"/>
  <c r="AI85" i="5"/>
  <c r="BJ145" i="5"/>
  <c r="BJ148" i="5" s="1"/>
  <c r="S991" i="5"/>
  <c r="S1018" i="5"/>
  <c r="T1040" i="5" s="1"/>
  <c r="AR70" i="5"/>
  <c r="AR73" i="5" s="1"/>
  <c r="AA122" i="5"/>
  <c r="AA125" i="5" s="1"/>
  <c r="BU145" i="5"/>
  <c r="BU148" i="5" s="1"/>
  <c r="BG99" i="5"/>
  <c r="BG102" i="5" s="1"/>
  <c r="BI145" i="5"/>
  <c r="BI148" i="5" s="1"/>
  <c r="AC107" i="5"/>
  <c r="BT143" i="5"/>
  <c r="BT146" i="5"/>
  <c r="BT142" i="5"/>
  <c r="BH14" i="15"/>
  <c r="BT144" i="5"/>
  <c r="BN122" i="5"/>
  <c r="BN125" i="5" s="1"/>
  <c r="AZ122" i="5"/>
  <c r="AZ125" i="5" s="1"/>
  <c r="AS151" i="5"/>
  <c r="AQ52" i="5"/>
  <c r="AQ61" i="5" s="1"/>
  <c r="AQ60" i="5"/>
  <c r="AA8" i="15"/>
  <c r="AM23" i="5"/>
  <c r="AM21" i="5"/>
  <c r="AM19" i="5"/>
  <c r="AM20" i="5"/>
  <c r="AT52" i="5"/>
  <c r="AM119" i="5"/>
  <c r="AM123" i="5"/>
  <c r="AM121" i="5"/>
  <c r="AM120" i="5"/>
  <c r="AA13" i="15"/>
  <c r="F13" i="23" s="1"/>
  <c r="E15" i="21" s="1"/>
  <c r="F41" i="9"/>
  <c r="AA534" i="5"/>
  <c r="AA555" i="5"/>
  <c r="F63" i="9" s="1"/>
  <c r="AA1335" i="5"/>
  <c r="AA576" i="5"/>
  <c r="AA1541" i="5"/>
  <c r="O50" i="15" s="1"/>
  <c r="AA806" i="5"/>
  <c r="AA807" i="5" s="1"/>
  <c r="AA808" i="5" s="1"/>
  <c r="AA500" i="5"/>
  <c r="AK85" i="5"/>
  <c r="AA145" i="5"/>
  <c r="AA148" i="5" s="1"/>
  <c r="S113" i="5"/>
  <c r="AO7" i="15"/>
  <c r="BT470" i="5"/>
  <c r="BU468" i="5"/>
  <c r="BU470" i="5" s="1"/>
  <c r="BR122" i="5"/>
  <c r="BR125" i="5" s="1"/>
  <c r="BG46" i="5"/>
  <c r="BG49" i="5" s="1"/>
  <c r="AH61" i="5"/>
  <c r="AB76" i="5"/>
  <c r="BO122" i="5"/>
  <c r="BO125" i="5" s="1"/>
  <c r="AU30" i="5"/>
  <c r="O52" i="5"/>
  <c r="O61" i="5" s="1"/>
  <c r="O60" i="5"/>
  <c r="AC1572" i="5"/>
  <c r="Q70" i="14" s="1"/>
  <c r="AR200" i="5"/>
  <c r="AR202" i="5" s="1"/>
  <c r="Z64" i="17"/>
  <c r="BD322" i="5"/>
  <c r="BE174" i="5"/>
  <c r="BE177" i="5" s="1"/>
  <c r="BH185" i="5" s="1"/>
  <c r="BH186" i="5" s="1"/>
  <c r="BH220" i="5"/>
  <c r="BH223" i="5" s="1"/>
  <c r="BI227" i="5" s="1"/>
  <c r="BI228" i="5" s="1"/>
  <c r="AZ197" i="5"/>
  <c r="AZ200" i="5" s="1"/>
  <c r="AZ202" i="5" s="1"/>
  <c r="Q1380" i="5"/>
  <c r="G52" i="15"/>
  <c r="S1077" i="5"/>
  <c r="AR578" i="5"/>
  <c r="G70" i="9" s="1"/>
  <c r="AR501" i="5"/>
  <c r="AR806" i="5"/>
  <c r="AR813" i="5" s="1"/>
  <c r="G42" i="9"/>
  <c r="AR536" i="5"/>
  <c r="G60" i="9" s="1"/>
  <c r="AR557" i="5"/>
  <c r="G65" i="9" s="1"/>
  <c r="AR1545" i="5"/>
  <c r="AF83" i="15" s="1"/>
  <c r="AR1335" i="5"/>
  <c r="AE84" i="5"/>
  <c r="AE76" i="5"/>
  <c r="AE85" i="5" s="1"/>
  <c r="AF32" i="5"/>
  <c r="AF37" i="5" s="1"/>
  <c r="AF36" i="5"/>
  <c r="AZ133" i="5"/>
  <c r="AZ134" i="5" s="1"/>
  <c r="AX129" i="5"/>
  <c r="AX130" i="5" s="1"/>
  <c r="AW127" i="5"/>
  <c r="AY131" i="5"/>
  <c r="AY132" i="5" s="1"/>
  <c r="AV108" i="5"/>
  <c r="AV109" i="5" s="1"/>
  <c r="AT104" i="5"/>
  <c r="AU106" i="5"/>
  <c r="AU107" i="5" s="1"/>
  <c r="AW110" i="5"/>
  <c r="AW111" i="5" s="1"/>
  <c r="AK262" i="5"/>
  <c r="Y23" i="15" s="1"/>
  <c r="AK244" i="5"/>
  <c r="AA1545" i="5"/>
  <c r="O83" i="15" s="1"/>
  <c r="AA557" i="5"/>
  <c r="F65" i="9" s="1"/>
  <c r="AA536" i="5"/>
  <c r="AA501" i="5"/>
  <c r="AA578" i="5"/>
  <c r="F42" i="9"/>
  <c r="BC145" i="5"/>
  <c r="BC148" i="5" s="1"/>
  <c r="AW77" i="5"/>
  <c r="AW78" i="5" s="1"/>
  <c r="AY81" i="5"/>
  <c r="AY82" i="5" s="1"/>
  <c r="AV75" i="5"/>
  <c r="AX79" i="5"/>
  <c r="AX80" i="5" s="1"/>
  <c r="AG28" i="5"/>
  <c r="AG37" i="5" s="1"/>
  <c r="AG36" i="5"/>
  <c r="BA122" i="5"/>
  <c r="BA125" i="5" s="1"/>
  <c r="C49" i="15"/>
  <c r="P1530" i="5"/>
  <c r="AG508" i="5"/>
  <c r="AG506" i="5" s="1"/>
  <c r="AF509" i="5"/>
  <c r="AE52" i="5"/>
  <c r="BO99" i="5"/>
  <c r="BO102" i="5" s="1"/>
  <c r="AF288" i="5"/>
  <c r="AL128" i="5"/>
  <c r="AL137" i="5" s="1"/>
  <c r="AL136" i="5"/>
  <c r="AX11" i="15"/>
  <c r="AS127" i="5"/>
  <c r="AT129" i="5"/>
  <c r="AT130" i="5" s="1"/>
  <c r="AV133" i="5"/>
  <c r="AV134" i="5" s="1"/>
  <c r="AU131" i="5"/>
  <c r="AU132" i="5" s="1"/>
  <c r="AR122" i="5"/>
  <c r="AR125" i="5" s="1"/>
  <c r="BN99" i="5"/>
  <c r="BN102" i="5" s="1"/>
  <c r="U450" i="5"/>
  <c r="I185" i="15" s="1"/>
  <c r="I184" i="15" s="1"/>
  <c r="U435" i="5"/>
  <c r="I207" i="15" s="1"/>
  <c r="J37" i="13"/>
  <c r="J35" i="13" s="1"/>
  <c r="J34" i="13" s="1"/>
  <c r="BW91" i="5"/>
  <c r="AY118" i="5"/>
  <c r="AY141" i="5"/>
  <c r="AY95" i="5"/>
  <c r="BA99" i="5"/>
  <c r="BA102" i="5" s="1"/>
  <c r="BP99" i="5"/>
  <c r="BP102" i="5" s="1"/>
  <c r="D7" i="23"/>
  <c r="C9" i="21" s="1"/>
  <c r="D10" i="16"/>
  <c r="AN459" i="5"/>
  <c r="BD99" i="5"/>
  <c r="BD102" i="5" s="1"/>
  <c r="AK114" i="5"/>
  <c r="AF76" i="5"/>
  <c r="AF84" i="5"/>
  <c r="S986" i="5"/>
  <c r="S989" i="5" s="1"/>
  <c r="S987" i="5" s="1"/>
  <c r="S1017" i="5" s="1"/>
  <c r="T1039" i="5" s="1"/>
  <c r="S1016" i="5"/>
  <c r="BF100" i="5"/>
  <c r="AT12" i="15"/>
  <c r="BF96" i="5"/>
  <c r="BF98" i="5"/>
  <c r="BF97" i="5"/>
  <c r="BH13" i="15"/>
  <c r="BT123" i="5"/>
  <c r="BT121" i="5"/>
  <c r="BT119" i="5"/>
  <c r="BT120" i="5"/>
  <c r="AX52" i="5"/>
  <c r="E52" i="9"/>
  <c r="AD503" i="5"/>
  <c r="AS105" i="5"/>
  <c r="BA145" i="5"/>
  <c r="BA148" i="5" s="1"/>
  <c r="BF44" i="5"/>
  <c r="BF47" i="5"/>
  <c r="AT9" i="15"/>
  <c r="BF45" i="5"/>
  <c r="BF43" i="5"/>
  <c r="AJ509" i="5"/>
  <c r="AW7" i="15"/>
  <c r="BD22" i="5"/>
  <c r="BD25" i="5" s="1"/>
  <c r="AM43" i="5"/>
  <c r="AA9" i="15"/>
  <c r="AM44" i="5"/>
  <c r="AM47" i="5"/>
  <c r="AM45" i="5"/>
  <c r="BW42" i="5"/>
  <c r="AD105" i="5"/>
  <c r="J13" i="18"/>
  <c r="AL85" i="5"/>
  <c r="AK136" i="5"/>
  <c r="AH84" i="5"/>
  <c r="BI11" i="15"/>
  <c r="AL30" i="5"/>
  <c r="AL37" i="5" s="1"/>
  <c r="AL36" i="5"/>
  <c r="Z8" i="14" s="1"/>
  <c r="AF52" i="5"/>
  <c r="BF470" i="5"/>
  <c r="BG468" i="5"/>
  <c r="BG470" i="5" s="1"/>
  <c r="AJ52" i="5"/>
  <c r="AJ61" i="5" s="1"/>
  <c r="AJ60" i="5"/>
  <c r="AH128" i="5"/>
  <c r="AH137" i="5" s="1"/>
  <c r="AH136" i="5"/>
  <c r="AX110" i="5"/>
  <c r="AX111" i="5" s="1"/>
  <c r="AV106" i="5"/>
  <c r="AV107" i="5" s="1"/>
  <c r="AW108" i="5"/>
  <c r="AW109" i="5" s="1"/>
  <c r="AU104" i="5"/>
  <c r="AQ152" i="5"/>
  <c r="AQ153" i="5" s="1"/>
  <c r="AS156" i="5"/>
  <c r="AS157" i="5" s="1"/>
  <c r="AR154" i="5"/>
  <c r="AR155" i="5" s="1"/>
  <c r="AP150" i="5"/>
  <c r="D49" i="15"/>
  <c r="Q1530" i="5"/>
  <c r="AL60" i="5"/>
  <c r="AL52" i="5"/>
  <c r="AL61" i="5" s="1"/>
  <c r="AQ133" i="5"/>
  <c r="AQ134" i="5" s="1"/>
  <c r="AP131" i="5"/>
  <c r="AP132" i="5" s="1"/>
  <c r="AO129" i="5"/>
  <c r="AO130" i="5" s="1"/>
  <c r="AN127" i="5"/>
  <c r="BD122" i="5"/>
  <c r="BD125" i="5" s="1"/>
  <c r="AI284" i="5"/>
  <c r="AH286" i="5"/>
  <c r="AP129" i="5"/>
  <c r="AP130" i="5" s="1"/>
  <c r="AO127" i="5"/>
  <c r="AR133" i="5"/>
  <c r="AR134" i="5" s="1"/>
  <c r="AQ131" i="5"/>
  <c r="AQ132" i="5" s="1"/>
  <c r="I8" i="14"/>
  <c r="AT28" i="5"/>
  <c r="AV105" i="5"/>
  <c r="AP28" i="5"/>
  <c r="BK208" i="5"/>
  <c r="BK209" i="5" s="1"/>
  <c r="BI204" i="5"/>
  <c r="BI205" i="5" s="1"/>
  <c r="BH202" i="5"/>
  <c r="BJ206" i="5"/>
  <c r="BJ207" i="5" s="1"/>
  <c r="V1221" i="5"/>
  <c r="J45" i="14" s="1"/>
  <c r="AR225" i="5"/>
  <c r="AT229" i="5"/>
  <c r="AT230" i="5" s="1"/>
  <c r="AU231" i="5"/>
  <c r="AU232" i="5" s="1"/>
  <c r="AS227" i="5"/>
  <c r="AS228" i="5" s="1"/>
  <c r="V1222" i="5"/>
  <c r="J46" i="14" s="1"/>
  <c r="BJ231" i="5"/>
  <c r="BJ232" i="5" s="1"/>
  <c r="BF229" i="5"/>
  <c r="BF230" i="5" s="1"/>
  <c r="BD208" i="5"/>
  <c r="BD209" i="5" s="1"/>
  <c r="BB204" i="5"/>
  <c r="BB205" i="5" s="1"/>
  <c r="BC206" i="5"/>
  <c r="BC207" i="5" s="1"/>
  <c r="BA202" i="5"/>
  <c r="BC577" i="5"/>
  <c r="BC1543" i="5"/>
  <c r="BC556" i="5"/>
  <c r="BC517" i="5"/>
  <c r="BC816" i="5"/>
  <c r="ET126" i="10" s="1"/>
  <c r="ET134" i="10" s="1"/>
  <c r="BC535" i="5"/>
  <c r="ET21" i="10"/>
  <c r="ET36" i="10" s="1"/>
  <c r="AQ111" i="15" s="1"/>
  <c r="BC1336" i="5"/>
  <c r="ET19" i="10"/>
  <c r="ET34" i="10" s="1"/>
  <c r="ET20" i="10"/>
  <c r="ET35" i="10" s="1"/>
  <c r="AQ79" i="15" s="1"/>
  <c r="AQ78" i="15" s="1"/>
  <c r="ET22" i="10"/>
  <c r="ET37" i="10" s="1"/>
  <c r="AQ144" i="15" s="1"/>
  <c r="V1099" i="5"/>
  <c r="BH535" i="5"/>
  <c r="BH577" i="5"/>
  <c r="BH816" i="5"/>
  <c r="BH822" i="5" s="1"/>
  <c r="BH517" i="5"/>
  <c r="BH1543" i="5"/>
  <c r="BH556" i="5"/>
  <c r="EY21" i="10"/>
  <c r="EY36" i="10" s="1"/>
  <c r="AV111" i="15" s="1"/>
  <c r="BH1336" i="5"/>
  <c r="EY20" i="10"/>
  <c r="EY35" i="10" s="1"/>
  <c r="AV79" i="15" s="1"/>
  <c r="AV78" i="15" s="1"/>
  <c r="EY22" i="10"/>
  <c r="EY37" i="10" s="1"/>
  <c r="AV144" i="15" s="1"/>
  <c r="EY19" i="10"/>
  <c r="EY34" i="10" s="1"/>
  <c r="BA556" i="5"/>
  <c r="BA577" i="5"/>
  <c r="BA535" i="5"/>
  <c r="BA1543" i="5"/>
  <c r="BA816" i="5"/>
  <c r="ER126" i="10" s="1"/>
  <c r="ER134" i="10" s="1"/>
  <c r="BA517" i="5"/>
  <c r="ER21" i="10"/>
  <c r="ER36" i="10" s="1"/>
  <c r="AO111" i="15" s="1"/>
  <c r="BA1336" i="5"/>
  <c r="ER20" i="10"/>
  <c r="ER35" i="10" s="1"/>
  <c r="AO79" i="15" s="1"/>
  <c r="AO78" i="15" s="1"/>
  <c r="W1254" i="5"/>
  <c r="W1248" i="5"/>
  <c r="W1240" i="5"/>
  <c r="W1259" i="5"/>
  <c r="W1283" i="5" s="1"/>
  <c r="X1302" i="5" s="1"/>
  <c r="W1314" i="5"/>
  <c r="W1257" i="5"/>
  <c r="W1271" i="5"/>
  <c r="W1255" i="5"/>
  <c r="W1279" i="5" s="1"/>
  <c r="W1258" i="5"/>
  <c r="W1282" i="5" s="1"/>
  <c r="W1250" i="5"/>
  <c r="W1251" i="5" s="1"/>
  <c r="W1276" i="5" s="1"/>
  <c r="X1299" i="5" s="1"/>
  <c r="BA227" i="5"/>
  <c r="BA228" i="5" s="1"/>
  <c r="BD206" i="5"/>
  <c r="BD207" i="5" s="1"/>
  <c r="AT206" i="5"/>
  <c r="AT207" i="5" s="1"/>
  <c r="BM185" i="5"/>
  <c r="BM186" i="5" s="1"/>
  <c r="BI577" i="5"/>
  <c r="BI535" i="5"/>
  <c r="BI556" i="5"/>
  <c r="BI816" i="5"/>
  <c r="EZ126" i="10" s="1"/>
  <c r="EZ134" i="10" s="1"/>
  <c r="BI517" i="5"/>
  <c r="BI1543" i="5"/>
  <c r="EZ21" i="10"/>
  <c r="EZ36" i="10" s="1"/>
  <c r="AW111" i="15" s="1"/>
  <c r="BI1336" i="5"/>
  <c r="EZ22" i="10"/>
  <c r="EZ37" i="10" s="1"/>
  <c r="AW144" i="15" s="1"/>
  <c r="EZ19" i="10"/>
  <c r="EZ34" i="10" s="1"/>
  <c r="EZ20" i="10"/>
  <c r="EZ35" i="10" s="1"/>
  <c r="AW79" i="15" s="1"/>
  <c r="AW78" i="15" s="1"/>
  <c r="BK231" i="5"/>
  <c r="BK232" i="5" s="1"/>
  <c r="H120" i="13"/>
  <c r="U1241" i="5"/>
  <c r="U1246" i="5"/>
  <c r="AJ1428" i="5"/>
  <c r="AJ522" i="5"/>
  <c r="AJ521" i="5"/>
  <c r="E15" i="6"/>
  <c r="D412" i="5"/>
  <c r="D16" i="6" s="1"/>
  <c r="D14" i="6" s="1"/>
  <c r="C52" i="21"/>
  <c r="R1403" i="5"/>
  <c r="R507" i="5"/>
  <c r="Q890" i="5"/>
  <c r="Q926" i="5" s="1"/>
  <c r="S523" i="5"/>
  <c r="S521" i="5" s="1"/>
  <c r="AR405" i="5"/>
  <c r="AR406" i="5"/>
  <c r="BQ1558" i="5"/>
  <c r="BE28" i="14" s="1"/>
  <c r="BE197" i="15"/>
  <c r="BS194" i="5"/>
  <c r="BS196" i="5"/>
  <c r="BG17" i="15"/>
  <c r="BS198" i="5"/>
  <c r="BS195" i="5"/>
  <c r="T938" i="5"/>
  <c r="AX181" i="5"/>
  <c r="AX182" i="5" s="1"/>
  <c r="AY183" i="5"/>
  <c r="AY184" i="5" s="1"/>
  <c r="AW179" i="5"/>
  <c r="AZ185" i="5"/>
  <c r="AZ186" i="5" s="1"/>
  <c r="AX360" i="5"/>
  <c r="AX343" i="5"/>
  <c r="BF399" i="5"/>
  <c r="BF381" i="5"/>
  <c r="BD377" i="5"/>
  <c r="BD387" i="5" s="1"/>
  <c r="BD393" i="5" s="1"/>
  <c r="BD397" i="5"/>
  <c r="BD403" i="5" s="1"/>
  <c r="AR17" i="14" s="1"/>
  <c r="BD386" i="5"/>
  <c r="BD391" i="5" s="1"/>
  <c r="AT817" i="5"/>
  <c r="AT818" i="5" s="1"/>
  <c r="AT819" i="5" s="1"/>
  <c r="AT1234" i="5" s="1"/>
  <c r="AT823" i="5"/>
  <c r="EK127" i="10"/>
  <c r="EK135" i="10" s="1"/>
  <c r="AH146" i="15" s="1"/>
  <c r="L287" i="5"/>
  <c r="L289" i="5" s="1"/>
  <c r="L305" i="5"/>
  <c r="BB254" i="5"/>
  <c r="BB273" i="5"/>
  <c r="AF1576" i="5"/>
  <c r="T160" i="14" s="1"/>
  <c r="W13" i="18"/>
  <c r="AV400" i="5"/>
  <c r="AV383" i="5"/>
  <c r="AJ1501" i="5"/>
  <c r="AJ583" i="5"/>
  <c r="AJ584" i="5"/>
  <c r="R583" i="5"/>
  <c r="R1501" i="5"/>
  <c r="R584" i="5"/>
  <c r="BT216" i="5"/>
  <c r="BT193" i="5"/>
  <c r="BT170" i="5"/>
  <c r="BD357" i="5"/>
  <c r="BD363" i="5" s="1"/>
  <c r="AR16" i="14" s="1"/>
  <c r="BD346" i="5"/>
  <c r="BD351" i="5" s="1"/>
  <c r="BD337" i="5"/>
  <c r="BD347" i="5" s="1"/>
  <c r="BD353" i="5" s="1"/>
  <c r="BC244" i="5"/>
  <c r="BC262" i="5"/>
  <c r="AQ23" i="15" s="1"/>
  <c r="AQ22" i="15" s="1"/>
  <c r="BI1573" i="5"/>
  <c r="AW71" i="14" s="1"/>
  <c r="E18" i="6"/>
  <c r="D413" i="5"/>
  <c r="D19" i="6" s="1"/>
  <c r="D17" i="6" s="1"/>
  <c r="AX185" i="5"/>
  <c r="AX186" i="5" s="1"/>
  <c r="AV181" i="5"/>
  <c r="AV182" i="5" s="1"/>
  <c r="AW183" i="5"/>
  <c r="AW184" i="5" s="1"/>
  <c r="AU179" i="5"/>
  <c r="T1278" i="5"/>
  <c r="T1253" i="5"/>
  <c r="T1277" i="5" s="1"/>
  <c r="U1300" i="5" s="1"/>
  <c r="BO171" i="5"/>
  <c r="BO172" i="5"/>
  <c r="BC16" i="15"/>
  <c r="BO173" i="5"/>
  <c r="BO175" i="5"/>
  <c r="BJ517" i="5"/>
  <c r="BJ577" i="5"/>
  <c r="BJ816" i="5"/>
  <c r="FA126" i="10" s="1"/>
  <c r="FA134" i="10" s="1"/>
  <c r="BJ556" i="5"/>
  <c r="BJ1543" i="5"/>
  <c r="BJ535" i="5"/>
  <c r="FA21" i="10"/>
  <c r="FA36" i="10" s="1"/>
  <c r="AX111" i="15" s="1"/>
  <c r="BJ1336" i="5"/>
  <c r="FA20" i="10"/>
  <c r="FA35" i="10" s="1"/>
  <c r="AX79" i="15" s="1"/>
  <c r="AX78" i="15" s="1"/>
  <c r="FA22" i="10"/>
  <c r="FA37" i="10" s="1"/>
  <c r="AX144" i="15" s="1"/>
  <c r="FA19" i="10"/>
  <c r="FA34" i="10" s="1"/>
  <c r="W543" i="5"/>
  <c r="W544" i="5" s="1"/>
  <c r="R1249" i="5"/>
  <c r="R1275" i="5"/>
  <c r="S1298" i="5" s="1"/>
  <c r="BH507" i="5"/>
  <c r="BH1403" i="5"/>
  <c r="BH506" i="5"/>
  <c r="AI1475" i="5"/>
  <c r="AI562" i="5"/>
  <c r="AI563" i="5"/>
  <c r="T1125" i="5"/>
  <c r="S1128" i="5"/>
  <c r="S1126" i="5" s="1"/>
  <c r="S1145" i="5" s="1"/>
  <c r="L256" i="5"/>
  <c r="L274" i="5"/>
  <c r="AP518" i="5"/>
  <c r="R564" i="5"/>
  <c r="AZ17" i="15"/>
  <c r="BL194" i="5"/>
  <c r="BL195" i="5"/>
  <c r="BL196" i="5"/>
  <c r="BL198" i="5"/>
  <c r="V1203" i="5"/>
  <c r="W1222" i="5" s="1"/>
  <c r="V1173" i="5"/>
  <c r="R563" i="5"/>
  <c r="R562" i="5"/>
  <c r="R1475" i="5"/>
  <c r="AP22" i="15"/>
  <c r="AN15" i="15"/>
  <c r="T991" i="5"/>
  <c r="T1018" i="5"/>
  <c r="U1040" i="5" s="1"/>
  <c r="Q993" i="5"/>
  <c r="Q1019" i="5"/>
  <c r="R1041" i="5" s="1"/>
  <c r="U1194" i="5"/>
  <c r="J123" i="13" s="1"/>
  <c r="AP226" i="5"/>
  <c r="BO337" i="5"/>
  <c r="BO347" i="5" s="1"/>
  <c r="BO353" i="5" s="1"/>
  <c r="BO357" i="5"/>
  <c r="BO363" i="5" s="1"/>
  <c r="BC16" i="14" s="1"/>
  <c r="BO346" i="5"/>
  <c r="BO351" i="5" s="1"/>
  <c r="U1164" i="5"/>
  <c r="BV477" i="5"/>
  <c r="BV479" i="5" s="1"/>
  <c r="R970" i="5"/>
  <c r="R971" i="5"/>
  <c r="AS226" i="5"/>
  <c r="AS235" i="5" s="1"/>
  <c r="D21" i="6"/>
  <c r="BI315" i="5"/>
  <c r="BI295" i="5"/>
  <c r="C18" i="21"/>
  <c r="BI1572" i="5"/>
  <c r="AW70" i="14" s="1"/>
  <c r="H133" i="13"/>
  <c r="T773" i="5"/>
  <c r="T909" i="5"/>
  <c r="AN203" i="5"/>
  <c r="X241" i="5"/>
  <c r="W243" i="5"/>
  <c r="AK332" i="5"/>
  <c r="AL330" i="5"/>
  <c r="AL332" i="5" s="1"/>
  <c r="U1253" i="5"/>
  <c r="U1277" i="5" s="1"/>
  <c r="V1300" i="5" s="1"/>
  <c r="U1278" i="5"/>
  <c r="V1294" i="5"/>
  <c r="U1275" i="5"/>
  <c r="V1298" i="5" s="1"/>
  <c r="U1249" i="5"/>
  <c r="AU372" i="5"/>
  <c r="AV370" i="5"/>
  <c r="AF1475" i="5"/>
  <c r="AF563" i="5"/>
  <c r="AF562" i="5"/>
  <c r="K31" i="13"/>
  <c r="J13" i="17" s="1"/>
  <c r="U417" i="5"/>
  <c r="BN76" i="5"/>
  <c r="C16" i="6"/>
  <c r="R585" i="5"/>
  <c r="V1139" i="5"/>
  <c r="V836" i="5"/>
  <c r="V841" i="5"/>
  <c r="V851" i="5"/>
  <c r="BJ197" i="15"/>
  <c r="BV1558" i="5"/>
  <c r="BJ28" i="14" s="1"/>
  <c r="BE336" i="5"/>
  <c r="BF338" i="5"/>
  <c r="BG340" i="5"/>
  <c r="BH342" i="5"/>
  <c r="BI344" i="5"/>
  <c r="BI361" i="5" s="1"/>
  <c r="BE349" i="5"/>
  <c r="AS27" i="15" s="1"/>
  <c r="S85" i="5"/>
  <c r="AO180" i="5"/>
  <c r="AR1543" i="5"/>
  <c r="AR517" i="5"/>
  <c r="AR816" i="5"/>
  <c r="EI126" i="10" s="1"/>
  <c r="EI134" i="10" s="1"/>
  <c r="AR556" i="5"/>
  <c r="AR535" i="5"/>
  <c r="G43" i="9"/>
  <c r="AR822" i="5"/>
  <c r="AR577" i="5"/>
  <c r="EI21" i="10"/>
  <c r="EI36" i="10" s="1"/>
  <c r="AF111" i="15" s="1"/>
  <c r="AR1336" i="5"/>
  <c r="EI22" i="10"/>
  <c r="EI37" i="10" s="1"/>
  <c r="AF144" i="15" s="1"/>
  <c r="EI20" i="10"/>
  <c r="EI35" i="10" s="1"/>
  <c r="AF79" i="15" s="1"/>
  <c r="AF78" i="15" s="1"/>
  <c r="EI19" i="10"/>
  <c r="EI34" i="10" s="1"/>
  <c r="AQ254" i="5"/>
  <c r="AQ273" i="5"/>
  <c r="BS221" i="5"/>
  <c r="BG18" i="15"/>
  <c r="BS219" i="5"/>
  <c r="BS217" i="5"/>
  <c r="BS218" i="5"/>
  <c r="T940" i="5"/>
  <c r="U962" i="5" s="1"/>
  <c r="U911" i="5"/>
  <c r="T936" i="5"/>
  <c r="AW341" i="5"/>
  <c r="AW359" i="5"/>
  <c r="BG383" i="5"/>
  <c r="BG400" i="5"/>
  <c r="EK39" i="10"/>
  <c r="AH47" i="15"/>
  <c r="AT559" i="5"/>
  <c r="AT518" i="5"/>
  <c r="U1091" i="5"/>
  <c r="U1191" i="5" s="1"/>
  <c r="U1096" i="5"/>
  <c r="U1097" i="5" s="1"/>
  <c r="BV60" i="5"/>
  <c r="BH197" i="15"/>
  <c r="BT1558" i="5"/>
  <c r="BH28" i="14" s="1"/>
  <c r="AA1336" i="5"/>
  <c r="AA535" i="5"/>
  <c r="AA1543" i="5"/>
  <c r="AA556" i="5"/>
  <c r="F43" i="9"/>
  <c r="AA577" i="5"/>
  <c r="AA517" i="5"/>
  <c r="AA816" i="5"/>
  <c r="DR126" i="10" s="1"/>
  <c r="DR134" i="10" s="1"/>
  <c r="DR58" i="10"/>
  <c r="DR68" i="10" s="1"/>
  <c r="O112" i="15" s="1"/>
  <c r="DR21" i="10"/>
  <c r="DR36" i="10" s="1"/>
  <c r="O111" i="15" s="1"/>
  <c r="DR56" i="10"/>
  <c r="DR66" i="10" s="1"/>
  <c r="DR57" i="10"/>
  <c r="DR67" i="10" s="1"/>
  <c r="O80" i="15" s="1"/>
  <c r="DR19" i="10"/>
  <c r="DR34" i="10" s="1"/>
  <c r="DR59" i="10"/>
  <c r="DR69" i="10" s="1"/>
  <c r="O145" i="15" s="1"/>
  <c r="DR22" i="10"/>
  <c r="DR37" i="10" s="1"/>
  <c r="O144" i="15" s="1"/>
  <c r="DR20" i="10"/>
  <c r="DR35" i="10" s="1"/>
  <c r="O79" i="15" s="1"/>
  <c r="AG522" i="5"/>
  <c r="AG521" i="5"/>
  <c r="AG1428" i="5"/>
  <c r="BB507" i="5"/>
  <c r="BB1403" i="5"/>
  <c r="BA272" i="5"/>
  <c r="BA252" i="5"/>
  <c r="BR477" i="5"/>
  <c r="AD9" i="18"/>
  <c r="E59" i="9"/>
  <c r="AD538" i="5"/>
  <c r="R115" i="15"/>
  <c r="AD1549" i="5"/>
  <c r="AD1553" i="5" s="1"/>
  <c r="R63" i="14" s="1"/>
  <c r="E69" i="9"/>
  <c r="AD580" i="5"/>
  <c r="W60" i="17"/>
  <c r="W46" i="15"/>
  <c r="AJ358" i="5"/>
  <c r="AJ339" i="5"/>
  <c r="AL343" i="5"/>
  <c r="AL360" i="5"/>
  <c r="Q1250" i="5"/>
  <c r="Q1251" i="5" s="1"/>
  <c r="Q1276" i="5" s="1"/>
  <c r="R1299" i="5" s="1"/>
  <c r="Q1257" i="5"/>
  <c r="Q1240" i="5"/>
  <c r="Q1258" i="5"/>
  <c r="Q1282" i="5" s="1"/>
  <c r="Q1271" i="5"/>
  <c r="Q1254" i="5"/>
  <c r="Q1314" i="5"/>
  <c r="Q1255" i="5"/>
  <c r="Q1279" i="5" s="1"/>
  <c r="Q1248" i="5"/>
  <c r="Q1259" i="5"/>
  <c r="Q1283" i="5" s="1"/>
  <c r="R1302" i="5" s="1"/>
  <c r="AS386" i="5"/>
  <c r="AS391" i="5" s="1"/>
  <c r="AS377" i="5"/>
  <c r="AS387" i="5" s="1"/>
  <c r="AS393" i="5" s="1"/>
  <c r="AS397" i="5"/>
  <c r="Z60" i="17"/>
  <c r="Z46" i="15"/>
  <c r="S840" i="5"/>
  <c r="S838" i="5" s="1"/>
  <c r="S857" i="5" s="1"/>
  <c r="T837" i="5"/>
  <c r="U944" i="5"/>
  <c r="V964" i="5" s="1"/>
  <c r="V1363" i="5"/>
  <c r="V1367" i="5"/>
  <c r="V1370" i="5"/>
  <c r="V1371" i="5"/>
  <c r="W1389" i="5" s="1"/>
  <c r="K53" i="14" s="1"/>
  <c r="V1361" i="5"/>
  <c r="V1372" i="5"/>
  <c r="W1390" i="5" s="1"/>
  <c r="K54" i="14" s="1"/>
  <c r="V1369" i="5"/>
  <c r="V1368" i="5" s="1"/>
  <c r="W1388" i="5" s="1"/>
  <c r="K52" i="14" s="1"/>
  <c r="V1362" i="5"/>
  <c r="V1366" i="5"/>
  <c r="W1109" i="5"/>
  <c r="W1108" i="5"/>
  <c r="W1107" i="5"/>
  <c r="W1110" i="5"/>
  <c r="W1105" i="5"/>
  <c r="W1090" i="5"/>
  <c r="W1104" i="5"/>
  <c r="W1098" i="5"/>
  <c r="W902" i="5"/>
  <c r="W917" i="5"/>
  <c r="W910" i="5"/>
  <c r="W916" i="5"/>
  <c r="W919" i="5"/>
  <c r="W920" i="5"/>
  <c r="W921" i="5"/>
  <c r="W922" i="5"/>
  <c r="F60" i="17"/>
  <c r="F59" i="17" s="1"/>
  <c r="F46" i="15"/>
  <c r="BC1573" i="5"/>
  <c r="AQ71" i="14" s="1"/>
  <c r="BE339" i="5"/>
  <c r="BE358" i="5"/>
  <c r="AR26" i="15"/>
  <c r="AR13" i="18" s="1"/>
  <c r="BE241" i="5"/>
  <c r="BD243" i="5"/>
  <c r="AV15" i="15"/>
  <c r="R30" i="5"/>
  <c r="R36" i="5"/>
  <c r="BE816" i="5"/>
  <c r="BE822" i="5" s="1"/>
  <c r="BE556" i="5"/>
  <c r="BE577" i="5"/>
  <c r="BE1543" i="5"/>
  <c r="BE517" i="5"/>
  <c r="BE535" i="5"/>
  <c r="EV21" i="10"/>
  <c r="EV36" i="10" s="1"/>
  <c r="AS111" i="15" s="1"/>
  <c r="BE1336" i="5"/>
  <c r="EV20" i="10"/>
  <c r="EV35" i="10" s="1"/>
  <c r="AS79" i="15" s="1"/>
  <c r="AS78" i="15" s="1"/>
  <c r="EV19" i="10"/>
  <c r="EV34" i="10" s="1"/>
  <c r="EV22" i="10"/>
  <c r="EV37" i="10" s="1"/>
  <c r="AS144" i="15" s="1"/>
  <c r="R1227" i="5"/>
  <c r="R1226" i="5"/>
  <c r="BA22" i="15"/>
  <c r="T1331" i="5"/>
  <c r="H117" i="15" s="1"/>
  <c r="T1315" i="5"/>
  <c r="T1563" i="5" s="1"/>
  <c r="U1570" i="5" s="1"/>
  <c r="I68" i="14" s="1"/>
  <c r="T1332" i="5"/>
  <c r="H150" i="15" s="1"/>
  <c r="T1281" i="5"/>
  <c r="T1256" i="5"/>
  <c r="T1280" i="5" s="1"/>
  <c r="U1301" i="5" s="1"/>
  <c r="BO218" i="5"/>
  <c r="BC18" i="15"/>
  <c r="BO221" i="5"/>
  <c r="BO217" i="5"/>
  <c r="BO219" i="5"/>
  <c r="AM194" i="5"/>
  <c r="AA17" i="15"/>
  <c r="AM195" i="5"/>
  <c r="AM196" i="5"/>
  <c r="AM198" i="5"/>
  <c r="BG370" i="5"/>
  <c r="BF372" i="5"/>
  <c r="BQ332" i="5"/>
  <c r="BR330" i="5"/>
  <c r="AH584" i="5"/>
  <c r="AH1501" i="5"/>
  <c r="AH583" i="5"/>
  <c r="V1132" i="5"/>
  <c r="H3" i="15"/>
  <c r="H5" i="18" s="1"/>
  <c r="R1246" i="5"/>
  <c r="R1241" i="5"/>
  <c r="R1281" i="5"/>
  <c r="R1256" i="5"/>
  <c r="R1280" i="5" s="1"/>
  <c r="S1301" i="5" s="1"/>
  <c r="T58" i="5"/>
  <c r="T60" i="5"/>
  <c r="H9" i="14" s="1"/>
  <c r="AG542" i="5"/>
  <c r="AG1450" i="5"/>
  <c r="AG541" i="5"/>
  <c r="Q60" i="17"/>
  <c r="Q46" i="15"/>
  <c r="EB137" i="10"/>
  <c r="BQ477" i="5"/>
  <c r="BQ479" i="5" s="1"/>
  <c r="BR195" i="5"/>
  <c r="BF17" i="15"/>
  <c r="BR196" i="5"/>
  <c r="BR194" i="5"/>
  <c r="BR198" i="5"/>
  <c r="DV39" i="10"/>
  <c r="S47" i="15"/>
  <c r="AE538" i="5"/>
  <c r="AE518" i="5"/>
  <c r="BV218" i="5"/>
  <c r="BV217" i="5"/>
  <c r="BJ18" i="15"/>
  <c r="BV221" i="5"/>
  <c r="BV219" i="5"/>
  <c r="S1095" i="5"/>
  <c r="S1093" i="5" s="1"/>
  <c r="S1112" i="5" s="1"/>
  <c r="T1092" i="5"/>
  <c r="AN13" i="18"/>
  <c r="AB1573" i="5"/>
  <c r="P71" i="14" s="1"/>
  <c r="K254" i="5"/>
  <c r="K273" i="5"/>
  <c r="BG477" i="5"/>
  <c r="BG479" i="5" s="1"/>
  <c r="BF479" i="5"/>
  <c r="AF521" i="5"/>
  <c r="AF1428" i="5"/>
  <c r="AF522" i="5"/>
  <c r="T60" i="17"/>
  <c r="T46" i="15"/>
  <c r="H132" i="13"/>
  <c r="EC137" i="10"/>
  <c r="AP559" i="5"/>
  <c r="BL219" i="5"/>
  <c r="BL221" i="5"/>
  <c r="AZ18" i="15"/>
  <c r="BL218" i="5"/>
  <c r="BL217" i="5"/>
  <c r="V1022" i="5"/>
  <c r="V997" i="5"/>
  <c r="V1021" i="5" s="1"/>
  <c r="W1043" i="5" s="1"/>
  <c r="V993" i="5"/>
  <c r="V1019" i="5"/>
  <c r="W1041" i="5" s="1"/>
  <c r="V1158" i="5"/>
  <c r="V1163" i="5"/>
  <c r="BD323" i="5"/>
  <c r="G267" i="5"/>
  <c r="U585" i="5"/>
  <c r="U583" i="5" s="1"/>
  <c r="AZ174" i="5"/>
  <c r="AZ177" i="5" s="1"/>
  <c r="BR370" i="5"/>
  <c r="BQ372" i="5"/>
  <c r="Q937" i="5"/>
  <c r="T1016" i="5"/>
  <c r="T986" i="5"/>
  <c r="T989" i="5" s="1"/>
  <c r="T987" i="5" s="1"/>
  <c r="T1017" i="5" s="1"/>
  <c r="U1039" i="5" s="1"/>
  <c r="Q997" i="5"/>
  <c r="Q1021" i="5" s="1"/>
  <c r="R1043" i="5" s="1"/>
  <c r="Q1022" i="5"/>
  <c r="AX15" i="15"/>
  <c r="BK1573" i="5"/>
  <c r="AY71" i="14" s="1"/>
  <c r="BC365" i="5"/>
  <c r="BC366" i="5"/>
  <c r="AV508" i="5"/>
  <c r="AV509" i="5" s="1"/>
  <c r="P556" i="5"/>
  <c r="D64" i="9" s="1"/>
  <c r="P1336" i="5"/>
  <c r="C43" i="9"/>
  <c r="P816" i="5"/>
  <c r="DG126" i="10" s="1"/>
  <c r="DG134" i="10" s="1"/>
  <c r="P577" i="5"/>
  <c r="P517" i="5"/>
  <c r="P1543" i="5"/>
  <c r="P822" i="5"/>
  <c r="P535" i="5"/>
  <c r="D59" i="9" s="1"/>
  <c r="DG21" i="10"/>
  <c r="DG36" i="10" s="1"/>
  <c r="D111" i="15" s="1"/>
  <c r="DG56" i="10"/>
  <c r="DG66" i="10" s="1"/>
  <c r="BQ341" i="5"/>
  <c r="BQ359" i="5"/>
  <c r="AM20" i="15"/>
  <c r="T585" i="5"/>
  <c r="T586" i="5" s="1"/>
  <c r="AC542" i="5"/>
  <c r="AC541" i="5"/>
  <c r="AC1450" i="5"/>
  <c r="BF1573" i="5"/>
  <c r="AT71" i="14" s="1"/>
  <c r="BE17" i="15"/>
  <c r="BQ195" i="5"/>
  <c r="BQ194" i="5"/>
  <c r="BQ198" i="5"/>
  <c r="BQ196" i="5"/>
  <c r="AB1576" i="5"/>
  <c r="P160" i="14" s="1"/>
  <c r="BO477" i="5"/>
  <c r="BO479" i="5" s="1"/>
  <c r="BF217" i="5"/>
  <c r="AT18" i="15"/>
  <c r="BF219" i="5"/>
  <c r="BF221" i="5"/>
  <c r="BF218" i="5"/>
  <c r="AX24" i="15"/>
  <c r="S1249" i="5"/>
  <c r="S1275" i="5"/>
  <c r="T1298" i="5" s="1"/>
  <c r="L64" i="17"/>
  <c r="L59" i="17" s="1"/>
  <c r="L110" i="15"/>
  <c r="BB1573" i="5"/>
  <c r="AP71" i="14" s="1"/>
  <c r="X60" i="17"/>
  <c r="X46" i="15"/>
  <c r="Z110" i="15"/>
  <c r="E60" i="17"/>
  <c r="E59" i="17" s="1"/>
  <c r="E46" i="15"/>
  <c r="V1201" i="5"/>
  <c r="V1200" i="5"/>
  <c r="V1106" i="5"/>
  <c r="S873" i="5"/>
  <c r="S871" i="5" s="1"/>
  <c r="S890" i="5" s="1"/>
  <c r="T870" i="5"/>
  <c r="AB3" i="15"/>
  <c r="AB5" i="18" s="1"/>
  <c r="J59" i="17"/>
  <c r="V1331" i="5"/>
  <c r="J117" i="15" s="1"/>
  <c r="V1332" i="5"/>
  <c r="J150" i="15" s="1"/>
  <c r="V1315" i="5"/>
  <c r="V1316" i="5" s="1"/>
  <c r="R924" i="5"/>
  <c r="BB317" i="5"/>
  <c r="BB299" i="5"/>
  <c r="BB302" i="5"/>
  <c r="BB308" i="5" s="1"/>
  <c r="AZ315" i="5"/>
  <c r="AZ295" i="5"/>
  <c r="AZ303" i="5" s="1"/>
  <c r="AZ310" i="5" s="1"/>
  <c r="AZ302" i="5"/>
  <c r="AZ308" i="5" s="1"/>
  <c r="Y305" i="5"/>
  <c r="Y288" i="5"/>
  <c r="Y306" i="5" s="1"/>
  <c r="M24" i="15" s="1"/>
  <c r="Y287" i="5"/>
  <c r="Y289" i="5" s="1"/>
  <c r="BM218" i="5"/>
  <c r="BM221" i="5"/>
  <c r="BM217" i="5"/>
  <c r="BA18" i="15"/>
  <c r="BM219" i="5"/>
  <c r="EN39" i="10"/>
  <c r="AK47" i="15"/>
  <c r="AW518" i="5"/>
  <c r="AW580" i="5"/>
  <c r="BP477" i="5"/>
  <c r="BP479" i="5" s="1"/>
  <c r="T252" i="5"/>
  <c r="T272" i="5"/>
  <c r="S250" i="5"/>
  <c r="S260" i="5" s="1"/>
  <c r="S267" i="5" s="1"/>
  <c r="G219" i="15" s="1"/>
  <c r="S271" i="5"/>
  <c r="S277" i="5" s="1"/>
  <c r="G13" i="14" s="1"/>
  <c r="G12" i="14" s="1"/>
  <c r="G11" i="14" s="1"/>
  <c r="S259" i="5"/>
  <c r="S265" i="5" s="1"/>
  <c r="AV349" i="5"/>
  <c r="AJ27" i="15" s="1"/>
  <c r="AV336" i="5"/>
  <c r="AW338" i="5"/>
  <c r="AY342" i="5"/>
  <c r="AX340" i="5"/>
  <c r="AZ344" i="5"/>
  <c r="AZ361" i="5" s="1"/>
  <c r="D43" i="9"/>
  <c r="V766" i="5"/>
  <c r="J71" i="15" s="1"/>
  <c r="V765" i="5"/>
  <c r="W761" i="5"/>
  <c r="V767" i="5"/>
  <c r="V764" i="5"/>
  <c r="AU559" i="5"/>
  <c r="AU817" i="5"/>
  <c r="AU818" i="5" s="1"/>
  <c r="AU819" i="5" s="1"/>
  <c r="AU1234" i="5" s="1"/>
  <c r="AU823" i="5"/>
  <c r="EL127" i="10"/>
  <c r="EL135" i="10" s="1"/>
  <c r="AI146" i="15" s="1"/>
  <c r="AI143" i="15" s="1"/>
  <c r="AL115" i="15"/>
  <c r="AX1549" i="5"/>
  <c r="AX1553" i="5" s="1"/>
  <c r="AL63" i="14" s="1"/>
  <c r="AX518" i="5"/>
  <c r="BU195" i="5"/>
  <c r="BU196" i="5"/>
  <c r="BU198" i="5"/>
  <c r="BU194" i="5"/>
  <c r="BI17" i="15"/>
  <c r="BP28" i="5"/>
  <c r="BP37" i="5" s="1"/>
  <c r="BP36" i="5"/>
  <c r="BM28" i="5"/>
  <c r="H125" i="13"/>
  <c r="AQ226" i="5"/>
  <c r="AQ235" i="5" s="1"/>
  <c r="AQ234" i="5"/>
  <c r="AQ580" i="5"/>
  <c r="AX180" i="5"/>
  <c r="AD203" i="5"/>
  <c r="AW203" i="5"/>
  <c r="AW212" i="5" s="1"/>
  <c r="AW211" i="5"/>
  <c r="EF39" i="10"/>
  <c r="AO580" i="5"/>
  <c r="AC113" i="15"/>
  <c r="BR28" i="5"/>
  <c r="BR37" i="5" s="1"/>
  <c r="BR36" i="5"/>
  <c r="AV1549" i="5"/>
  <c r="AV1553" i="5" s="1"/>
  <c r="AJ63" i="14" s="1"/>
  <c r="AJ115" i="15"/>
  <c r="AV518" i="5"/>
  <c r="BD16" i="15"/>
  <c r="BP171" i="5"/>
  <c r="BP173" i="5"/>
  <c r="BP175" i="5"/>
  <c r="BP172" i="5"/>
  <c r="BE202" i="5"/>
  <c r="T944" i="5"/>
  <c r="D20" i="21"/>
  <c r="V244" i="5"/>
  <c r="V262" i="5"/>
  <c r="U1256" i="5"/>
  <c r="U1280" i="5" s="1"/>
  <c r="V1301" i="5" s="1"/>
  <c r="U1281" i="5"/>
  <c r="AK522" i="5"/>
  <c r="AK521" i="5"/>
  <c r="AK1428" i="5"/>
  <c r="BP219" i="5"/>
  <c r="BP221" i="5"/>
  <c r="BP217" i="5"/>
  <c r="BP218" i="5"/>
  <c r="BD18" i="15"/>
  <c r="BK317" i="5"/>
  <c r="BK299" i="5"/>
  <c r="T619" i="5"/>
  <c r="T1408" i="5" s="1"/>
  <c r="T602" i="5"/>
  <c r="U844" i="5"/>
  <c r="V844" i="5" s="1"/>
  <c r="AL9" i="18"/>
  <c r="V848" i="5"/>
  <c r="BG330" i="5"/>
  <c r="BF332" i="5"/>
  <c r="AS517" i="5"/>
  <c r="AS535" i="5"/>
  <c r="AS577" i="5"/>
  <c r="AS816" i="5"/>
  <c r="AS822" i="5" s="1"/>
  <c r="AS556" i="5"/>
  <c r="AS1543" i="5"/>
  <c r="EJ21" i="10"/>
  <c r="EJ36" i="10" s="1"/>
  <c r="AG111" i="15" s="1"/>
  <c r="AS1336" i="5"/>
  <c r="EJ20" i="10"/>
  <c r="EJ35" i="10" s="1"/>
  <c r="AG79" i="15" s="1"/>
  <c r="AG78" i="15" s="1"/>
  <c r="EJ19" i="10"/>
  <c r="EJ34" i="10" s="1"/>
  <c r="EJ22" i="10"/>
  <c r="EJ37" i="10" s="1"/>
  <c r="AG144" i="15" s="1"/>
  <c r="AO250" i="5"/>
  <c r="AO271" i="5"/>
  <c r="BN262" i="5"/>
  <c r="BB23" i="15" s="1"/>
  <c r="BB22" i="15" s="1"/>
  <c r="BN244" i="5"/>
  <c r="BS171" i="5"/>
  <c r="BG16" i="15"/>
  <c r="BS172" i="5"/>
  <c r="BT1573" i="5" s="1"/>
  <c r="BH71" i="14" s="1"/>
  <c r="BS175" i="5"/>
  <c r="BS173" i="5"/>
  <c r="AA564" i="5"/>
  <c r="AU357" i="5"/>
  <c r="AU363" i="5" s="1"/>
  <c r="AI16" i="14" s="1"/>
  <c r="AU337" i="5"/>
  <c r="AU347" i="5" s="1"/>
  <c r="AU353" i="5" s="1"/>
  <c r="AU346" i="5"/>
  <c r="AU351" i="5" s="1"/>
  <c r="AH143" i="15"/>
  <c r="EK126" i="10"/>
  <c r="EK134" i="10" s="1"/>
  <c r="R47" i="15"/>
  <c r="DU39" i="10"/>
  <c r="E64" i="9"/>
  <c r="AD559" i="5"/>
  <c r="R113" i="15"/>
  <c r="BN196" i="5"/>
  <c r="BN195" i="5"/>
  <c r="BN198" i="5"/>
  <c r="BN194" i="5"/>
  <c r="BB17" i="15"/>
  <c r="AI522" i="5"/>
  <c r="AI521" i="5"/>
  <c r="AI1428" i="5"/>
  <c r="Q1112" i="5"/>
  <c r="U564" i="5"/>
  <c r="U562" i="5" s="1"/>
  <c r="AY193" i="5"/>
  <c r="AY216" i="5"/>
  <c r="AY170" i="5"/>
  <c r="E199" i="21"/>
  <c r="K7" i="14"/>
  <c r="W992" i="5"/>
  <c r="W984" i="5"/>
  <c r="W998" i="5"/>
  <c r="W1015" i="5"/>
  <c r="W1001" i="5"/>
  <c r="W1057" i="5"/>
  <c r="W1002" i="5"/>
  <c r="W1026" i="5" s="1"/>
  <c r="W999" i="5"/>
  <c r="W1023" i="5" s="1"/>
  <c r="W1004" i="5"/>
  <c r="W1028" i="5" s="1"/>
  <c r="X1046" i="5" s="1"/>
  <c r="W994" i="5"/>
  <c r="W995" i="5" s="1"/>
  <c r="W1020" i="5" s="1"/>
  <c r="X1042" i="5" s="1"/>
  <c r="W1003" i="5"/>
  <c r="W1027" i="5" s="1"/>
  <c r="X1045" i="5" s="1"/>
  <c r="BT474" i="5"/>
  <c r="BT475" i="5"/>
  <c r="BU478" i="5" s="1"/>
  <c r="BF341" i="5"/>
  <c r="BF359" i="5"/>
  <c r="BG343" i="5"/>
  <c r="BG360" i="5"/>
  <c r="E12" i="16"/>
  <c r="R5" i="15"/>
  <c r="S32" i="5"/>
  <c r="S36" i="5"/>
  <c r="BG323" i="5"/>
  <c r="BG322" i="5"/>
  <c r="U1196" i="5"/>
  <c r="V1219" i="5" s="1"/>
  <c r="J43" i="14" s="1"/>
  <c r="T1249" i="5"/>
  <c r="T1275" i="5"/>
  <c r="U1298" i="5" s="1"/>
  <c r="BO195" i="5"/>
  <c r="BC17" i="15"/>
  <c r="BO196" i="5"/>
  <c r="BO194" i="5"/>
  <c r="BO198" i="5"/>
  <c r="U1168" i="5"/>
  <c r="V1167" i="5"/>
  <c r="AH365" i="5"/>
  <c r="AH366" i="5"/>
  <c r="R1331" i="5"/>
  <c r="F117" i="15" s="1"/>
  <c r="R1332" i="5"/>
  <c r="F150" i="15" s="1"/>
  <c r="R1315" i="5"/>
  <c r="R1316" i="5" s="1"/>
  <c r="BR217" i="5"/>
  <c r="BF18" i="15"/>
  <c r="BR221" i="5"/>
  <c r="BR218" i="5"/>
  <c r="BR219" i="5"/>
  <c r="V1037" i="5"/>
  <c r="AE559" i="5"/>
  <c r="K246" i="5"/>
  <c r="K245" i="5"/>
  <c r="AP580" i="5"/>
  <c r="V1194" i="5"/>
  <c r="AN180" i="5"/>
  <c r="T85" i="5"/>
  <c r="U1213" i="5"/>
  <c r="R1192" i="5"/>
  <c r="R1205" i="5" s="1"/>
  <c r="R1179" i="5"/>
  <c r="R1181" i="5" s="1"/>
  <c r="Q990" i="5"/>
  <c r="Q985" i="5"/>
  <c r="U1358" i="5"/>
  <c r="V1358" i="5" s="1"/>
  <c r="H48" i="14"/>
  <c r="BT477" i="5"/>
  <c r="BS52" i="5"/>
  <c r="BS61" i="5" s="1"/>
  <c r="BS60" i="5"/>
  <c r="BO36" i="5"/>
  <c r="BO28" i="5"/>
  <c r="H37" i="14"/>
  <c r="BP358" i="5"/>
  <c r="BP339" i="5"/>
  <c r="BR360" i="5"/>
  <c r="BR343" i="5"/>
  <c r="BU28" i="5"/>
  <c r="BU37" i="5" s="1"/>
  <c r="BU36" i="5"/>
  <c r="V110" i="15"/>
  <c r="AG583" i="5"/>
  <c r="AG1501" i="5"/>
  <c r="AG584" i="5"/>
  <c r="U60" i="17"/>
  <c r="U59" i="17" s="1"/>
  <c r="U46" i="15"/>
  <c r="AK562" i="5"/>
  <c r="BI506" i="5"/>
  <c r="BI1403" i="5"/>
  <c r="BI507" i="5"/>
  <c r="BE507" i="5"/>
  <c r="BE1403" i="5"/>
  <c r="AY197" i="15"/>
  <c r="BK1558" i="5"/>
  <c r="AY28" i="14" s="1"/>
  <c r="BQ219" i="5"/>
  <c r="BQ218" i="5"/>
  <c r="BE18" i="15"/>
  <c r="BQ217" i="5"/>
  <c r="BQ221" i="5"/>
  <c r="W1065" i="5"/>
  <c r="U1063" i="5"/>
  <c r="V1064" i="5"/>
  <c r="AQ251" i="5"/>
  <c r="AP263" i="5"/>
  <c r="AS255" i="5"/>
  <c r="AR253" i="5"/>
  <c r="AP249" i="5"/>
  <c r="AT257" i="5"/>
  <c r="AT275" i="5" s="1"/>
  <c r="Q1145" i="5"/>
  <c r="BD535" i="5"/>
  <c r="BD556" i="5"/>
  <c r="BD1543" i="5"/>
  <c r="BD517" i="5"/>
  <c r="BD816" i="5"/>
  <c r="BD822" i="5" s="1"/>
  <c r="BD577" i="5"/>
  <c r="EU21" i="10"/>
  <c r="EU36" i="10" s="1"/>
  <c r="AR111" i="15" s="1"/>
  <c r="BD1336" i="5"/>
  <c r="EU19" i="10"/>
  <c r="EU34" i="10" s="1"/>
  <c r="EU22" i="10"/>
  <c r="EU37" i="10" s="1"/>
  <c r="AR144" i="15" s="1"/>
  <c r="EU20" i="10"/>
  <c r="EU35" i="10" s="1"/>
  <c r="AR79" i="15" s="1"/>
  <c r="AR78" i="15" s="1"/>
  <c r="S1281" i="5"/>
  <c r="S1256" i="5"/>
  <c r="S1280" i="5" s="1"/>
  <c r="T1301" i="5" s="1"/>
  <c r="T1294" i="5"/>
  <c r="BD185" i="5"/>
  <c r="BD186" i="5" s="1"/>
  <c r="BB181" i="5"/>
  <c r="BB182" i="5" s="1"/>
  <c r="BC183" i="5"/>
  <c r="BC184" i="5" s="1"/>
  <c r="BA179" i="5"/>
  <c r="O1207" i="5"/>
  <c r="AS1573" i="5"/>
  <c r="AG71" i="14" s="1"/>
  <c r="AL1428" i="5"/>
  <c r="AL522" i="5"/>
  <c r="AL521" i="5"/>
  <c r="V876" i="5"/>
  <c r="V877" i="5" s="1"/>
  <c r="V888" i="5"/>
  <c r="V883" i="5"/>
  <c r="V887" i="5"/>
  <c r="V886" i="5"/>
  <c r="V885" i="5"/>
  <c r="V868" i="5"/>
  <c r="V882" i="5"/>
  <c r="R1450" i="5"/>
  <c r="R542" i="5"/>
  <c r="R541" i="5"/>
  <c r="C13" i="6"/>
  <c r="AR244" i="5"/>
  <c r="AR262" i="5"/>
  <c r="AF23" i="15" s="1"/>
  <c r="J218" i="15"/>
  <c r="U523" i="5"/>
  <c r="U521" i="5" s="1"/>
  <c r="T875" i="5"/>
  <c r="U875" i="5" s="1"/>
  <c r="BR383" i="5"/>
  <c r="BR400" i="5"/>
  <c r="S907" i="5"/>
  <c r="T904" i="5"/>
  <c r="AY314" i="5"/>
  <c r="AY293" i="5"/>
  <c r="AY302" i="5"/>
  <c r="BC318" i="5"/>
  <c r="BC302" i="5"/>
  <c r="BC308" i="5" s="1"/>
  <c r="Z287" i="5"/>
  <c r="Z289" i="5" s="1"/>
  <c r="Z305" i="5"/>
  <c r="BM175" i="5"/>
  <c r="BM171" i="5"/>
  <c r="BM172" i="5"/>
  <c r="BM173" i="5"/>
  <c r="BA16" i="15"/>
  <c r="AW508" i="5"/>
  <c r="FC146" i="10"/>
  <c r="T1387" i="5"/>
  <c r="E195" i="15"/>
  <c r="T962" i="5"/>
  <c r="V256" i="5"/>
  <c r="V274" i="5"/>
  <c r="U966" i="5"/>
  <c r="AW332" i="5"/>
  <c r="AX330" i="5"/>
  <c r="AX332" i="5" s="1"/>
  <c r="BR1558" i="5"/>
  <c r="BF28" i="14" s="1"/>
  <c r="BF197" i="15"/>
  <c r="O1226" i="5"/>
  <c r="AI113" i="15"/>
  <c r="AI110" i="15" s="1"/>
  <c r="AU580" i="5"/>
  <c r="K288" i="5"/>
  <c r="BB197" i="15"/>
  <c r="BN1558" i="5"/>
  <c r="BB28" i="14" s="1"/>
  <c r="EO39" i="10"/>
  <c r="AL47" i="15"/>
  <c r="AX817" i="5"/>
  <c r="AX818" i="5" s="1"/>
  <c r="AX819" i="5" s="1"/>
  <c r="AX1234" i="5" s="1"/>
  <c r="EO127" i="10"/>
  <c r="EO135" i="10" s="1"/>
  <c r="AL146" i="15" s="1"/>
  <c r="AL143" i="15" s="1"/>
  <c r="AX823" i="5"/>
  <c r="BS1558" i="5"/>
  <c r="BG28" i="14" s="1"/>
  <c r="BG197" i="15"/>
  <c r="BK206" i="5"/>
  <c r="BK207" i="5" s="1"/>
  <c r="Z218" i="15"/>
  <c r="BU175" i="5"/>
  <c r="BU171" i="5"/>
  <c r="BI16" i="15"/>
  <c r="BU172" i="5"/>
  <c r="BU173" i="5"/>
  <c r="DT137" i="10"/>
  <c r="AE115" i="15"/>
  <c r="AQ1549" i="5"/>
  <c r="AQ1553" i="5" s="1"/>
  <c r="AE63" i="14" s="1"/>
  <c r="AQ538" i="5"/>
  <c r="BV36" i="5"/>
  <c r="BO76" i="5"/>
  <c r="AV180" i="5"/>
  <c r="AC110" i="15"/>
  <c r="BS28" i="5"/>
  <c r="BS36" i="5"/>
  <c r="BO60" i="5"/>
  <c r="BO52" i="5"/>
  <c r="BO61" i="5" s="1"/>
  <c r="AQ203" i="5"/>
  <c r="AQ212" i="5" s="1"/>
  <c r="BU52" i="5"/>
  <c r="BU61" i="5" s="1"/>
  <c r="BU60" i="5"/>
  <c r="BP76" i="5"/>
  <c r="BP85" i="5" s="1"/>
  <c r="BP84" i="5"/>
  <c r="AJ113" i="15"/>
  <c r="AV580" i="5"/>
  <c r="D15" i="23"/>
  <c r="D12" i="16"/>
  <c r="AU234" i="5"/>
  <c r="AU226" i="5"/>
  <c r="BC507" i="5"/>
  <c r="BC506" i="5"/>
  <c r="BC1403" i="5"/>
  <c r="V1133" i="5"/>
  <c r="U1134" i="5"/>
  <c r="BH293" i="5"/>
  <c r="BH303" i="5" s="1"/>
  <c r="BH310" i="5" s="1"/>
  <c r="BH314" i="5"/>
  <c r="BH320" i="5" s="1"/>
  <c r="AV14" i="14" s="1"/>
  <c r="BH302" i="5"/>
  <c r="BH308" i="5" s="1"/>
  <c r="BG174" i="5"/>
  <c r="BG177" i="5" s="1"/>
  <c r="AD11" i="18"/>
  <c r="AD20" i="15"/>
  <c r="AD3" i="15" s="1"/>
  <c r="AD5" i="18" s="1"/>
  <c r="AA220" i="5"/>
  <c r="U1332" i="5"/>
  <c r="I150" i="15" s="1"/>
  <c r="U1315" i="5"/>
  <c r="U1563" i="5" s="1"/>
  <c r="V1570" i="5" s="1"/>
  <c r="J68" i="14" s="1"/>
  <c r="U1331" i="5"/>
  <c r="I117" i="15" s="1"/>
  <c r="Y543" i="5"/>
  <c r="AW382" i="5"/>
  <c r="AU378" i="5"/>
  <c r="AV380" i="5"/>
  <c r="AT376" i="5"/>
  <c r="AT389" i="5"/>
  <c r="AH28" i="15" s="1"/>
  <c r="AH26" i="15" s="1"/>
  <c r="AH13" i="18" s="1"/>
  <c r="AX384" i="5"/>
  <c r="AX401" i="5" s="1"/>
  <c r="V845" i="5"/>
  <c r="U846" i="5"/>
  <c r="AQ245" i="5"/>
  <c r="AQ246" i="5"/>
  <c r="AR1574" i="5" s="1"/>
  <c r="AF59" i="14" s="1"/>
  <c r="BC197" i="15"/>
  <c r="BO1558" i="5"/>
  <c r="BC28" i="14" s="1"/>
  <c r="AP252" i="5"/>
  <c r="AP272" i="5"/>
  <c r="V912" i="5"/>
  <c r="U913" i="5"/>
  <c r="AN477" i="5"/>
  <c r="AN479" i="5" s="1"/>
  <c r="AM479" i="5"/>
  <c r="AT580" i="5"/>
  <c r="R543" i="5"/>
  <c r="V878" i="5"/>
  <c r="U879" i="5"/>
  <c r="U1106" i="5"/>
  <c r="U1200" i="5"/>
  <c r="AB535" i="5"/>
  <c r="AB517" i="5"/>
  <c r="AB816" i="5"/>
  <c r="AB1543" i="5"/>
  <c r="AB577" i="5"/>
  <c r="AB556" i="5"/>
  <c r="AB1336" i="5"/>
  <c r="DS58" i="10"/>
  <c r="DS68" i="10" s="1"/>
  <c r="P112" i="15" s="1"/>
  <c r="DS21" i="10"/>
  <c r="DS36" i="10" s="1"/>
  <c r="P111" i="15" s="1"/>
  <c r="DS57" i="10"/>
  <c r="DS67" i="10" s="1"/>
  <c r="P80" i="15" s="1"/>
  <c r="DS20" i="10"/>
  <c r="DS35" i="10" s="1"/>
  <c r="P79" i="15" s="1"/>
  <c r="DS19" i="10"/>
  <c r="DS34" i="10" s="1"/>
  <c r="DS59" i="10"/>
  <c r="DS69" i="10" s="1"/>
  <c r="P145" i="15" s="1"/>
  <c r="DS56" i="10"/>
  <c r="DS66" i="10" s="1"/>
  <c r="DS22" i="10"/>
  <c r="DS37" i="10" s="1"/>
  <c r="P144" i="15" s="1"/>
  <c r="W255" i="5"/>
  <c r="V253" i="5"/>
  <c r="T263" i="5"/>
  <c r="X257" i="5"/>
  <c r="X275" i="5" s="1"/>
  <c r="U251" i="5"/>
  <c r="T249" i="5"/>
  <c r="AC583" i="5"/>
  <c r="AC584" i="5"/>
  <c r="AC1501" i="5"/>
  <c r="Y60" i="17"/>
  <c r="Y46" i="15"/>
  <c r="BC256" i="5"/>
  <c r="BC274" i="5"/>
  <c r="I11" i="18"/>
  <c r="I20" i="15"/>
  <c r="BL489" i="5"/>
  <c r="L44" i="9" s="1"/>
  <c r="BW487" i="5"/>
  <c r="AU399" i="5"/>
  <c r="AU381" i="5"/>
  <c r="AJ541" i="5"/>
  <c r="AJ1450" i="5"/>
  <c r="AJ542" i="5"/>
  <c r="O1183" i="5"/>
  <c r="BH174" i="5"/>
  <c r="BH177" i="5" s="1"/>
  <c r="H126" i="13"/>
  <c r="AB13" i="18"/>
  <c r="AA20" i="15"/>
  <c r="H53" i="14"/>
  <c r="I218" i="15"/>
  <c r="U1294" i="5"/>
  <c r="AA18" i="15"/>
  <c r="F18" i="23" s="1"/>
  <c r="AM219" i="5"/>
  <c r="AM221" i="5"/>
  <c r="AM218" i="5"/>
  <c r="AM217" i="5"/>
  <c r="BG380" i="5"/>
  <c r="BE389" i="5"/>
  <c r="AS28" i="15" s="1"/>
  <c r="BF378" i="5"/>
  <c r="BE376" i="5"/>
  <c r="BH382" i="5"/>
  <c r="BI384" i="5"/>
  <c r="BI401" i="5" s="1"/>
  <c r="BP336" i="5"/>
  <c r="BR340" i="5"/>
  <c r="BQ338" i="5"/>
  <c r="BP349" i="5"/>
  <c r="BD27" i="15" s="1"/>
  <c r="BS342" i="5"/>
  <c r="BT344" i="5"/>
  <c r="BT361" i="5" s="1"/>
  <c r="R508" i="5"/>
  <c r="R506" i="5" s="1"/>
  <c r="G37" i="14"/>
  <c r="S968" i="5"/>
  <c r="R1253" i="5"/>
  <c r="R1277" i="5" s="1"/>
  <c r="S1300" i="5" s="1"/>
  <c r="R1278" i="5"/>
  <c r="S1294" i="5"/>
  <c r="R54" i="5"/>
  <c r="R60" i="5"/>
  <c r="AN226" i="5"/>
  <c r="BD1403" i="5"/>
  <c r="BD507" i="5"/>
  <c r="BD506" i="5"/>
  <c r="F416" i="5"/>
  <c r="G22" i="6"/>
  <c r="P1576" i="5"/>
  <c r="D160" i="14" s="1"/>
  <c r="AE1549" i="5"/>
  <c r="AE1553" i="5" s="1"/>
  <c r="S63" i="14" s="1"/>
  <c r="S115" i="15"/>
  <c r="T564" i="5"/>
  <c r="T565" i="5" s="1"/>
  <c r="AF583" i="5"/>
  <c r="AF1501" i="5"/>
  <c r="AF584" i="5"/>
  <c r="H30" i="13"/>
  <c r="AE9" i="18"/>
  <c r="AD113" i="15"/>
  <c r="G43" i="14"/>
  <c r="S1224" i="5"/>
  <c r="BP196" i="5"/>
  <c r="BP198" i="5"/>
  <c r="BP194" i="5"/>
  <c r="BP195" i="5"/>
  <c r="BD17" i="15"/>
  <c r="BJ316" i="5"/>
  <c r="BJ297" i="5"/>
  <c r="Q183" i="5"/>
  <c r="R185" i="5"/>
  <c r="O179" i="5"/>
  <c r="P181" i="5"/>
  <c r="AU15" i="15"/>
  <c r="T1220" i="5"/>
  <c r="X585" i="5"/>
  <c r="E110" i="15"/>
  <c r="AF541" i="5"/>
  <c r="AF542" i="5"/>
  <c r="AF1450" i="5"/>
  <c r="AJ563" i="5"/>
  <c r="AJ1475" i="5"/>
  <c r="AJ562" i="5"/>
  <c r="I32" i="13"/>
  <c r="I30" i="13" s="1"/>
  <c r="T447" i="5"/>
  <c r="H183" i="15" s="1"/>
  <c r="T432" i="5"/>
  <c r="I128" i="13"/>
  <c r="E121" i="13"/>
  <c r="D118" i="13"/>
  <c r="V1129" i="5"/>
  <c r="V1124" i="5"/>
  <c r="V1136" i="5"/>
  <c r="AE22" i="15"/>
  <c r="BN79" i="5"/>
  <c r="BN80" i="5" s="1"/>
  <c r="BM77" i="5"/>
  <c r="BM78" i="5" s="1"/>
  <c r="BO81" i="5"/>
  <c r="BO82" i="5" s="1"/>
  <c r="BL75" i="5"/>
  <c r="AR256" i="5"/>
  <c r="AR274" i="5"/>
  <c r="BP241" i="5"/>
  <c r="BO243" i="5"/>
  <c r="BB577" i="5"/>
  <c r="BB556" i="5"/>
  <c r="BB517" i="5"/>
  <c r="BB816" i="5"/>
  <c r="ES126" i="10" s="1"/>
  <c r="ES134" i="10" s="1"/>
  <c r="BB535" i="5"/>
  <c r="BB1543" i="5"/>
  <c r="ES21" i="10"/>
  <c r="ES36" i="10" s="1"/>
  <c r="AP111" i="15" s="1"/>
  <c r="BB1336" i="5"/>
  <c r="ES22" i="10"/>
  <c r="ES37" i="10" s="1"/>
  <c r="AP144" i="15" s="1"/>
  <c r="ES20" i="10"/>
  <c r="ES35" i="10" s="1"/>
  <c r="AP79" i="15" s="1"/>
  <c r="AP78" i="15" s="1"/>
  <c r="ES19" i="10"/>
  <c r="ES34" i="10" s="1"/>
  <c r="H40" i="17"/>
  <c r="J143" i="13"/>
  <c r="I64" i="17"/>
  <c r="I59" i="17" s="1"/>
  <c r="I110" i="15"/>
  <c r="AV358" i="5"/>
  <c r="AV339" i="5"/>
  <c r="M218" i="15"/>
  <c r="BE398" i="5"/>
  <c r="BE379" i="5"/>
  <c r="U1386" i="5"/>
  <c r="I50" i="14" s="1"/>
  <c r="T1375" i="5"/>
  <c r="AT822" i="5"/>
  <c r="AT538" i="5"/>
  <c r="U1103" i="5"/>
  <c r="M286" i="5"/>
  <c r="N284" i="5"/>
  <c r="BM300" i="5"/>
  <c r="BM318" i="5" s="1"/>
  <c r="BI305" i="5"/>
  <c r="BI292" i="5"/>
  <c r="BJ294" i="5"/>
  <c r="BK296" i="5"/>
  <c r="BL298" i="5"/>
  <c r="X564" i="5"/>
  <c r="AC1428" i="5"/>
  <c r="AC521" i="5"/>
  <c r="AC522" i="5"/>
  <c r="AZ271" i="5"/>
  <c r="AZ250" i="5"/>
  <c r="V1166" i="5"/>
  <c r="U936" i="5"/>
  <c r="U991" i="5"/>
  <c r="U1018" i="5"/>
  <c r="V1040" i="5" s="1"/>
  <c r="M372" i="5"/>
  <c r="N370" i="5"/>
  <c r="N372" i="5" s="1"/>
  <c r="AD823" i="5"/>
  <c r="AD817" i="5"/>
  <c r="AD818" i="5" s="1"/>
  <c r="AD819" i="5" s="1"/>
  <c r="AD1234" i="5" s="1"/>
  <c r="DU127" i="10"/>
  <c r="DU135" i="10" s="1"/>
  <c r="R146" i="15" s="1"/>
  <c r="R143" i="15" s="1"/>
  <c r="BN218" i="5"/>
  <c r="BN221" i="5"/>
  <c r="BN219" i="5"/>
  <c r="BN217" i="5"/>
  <c r="BB18" i="15"/>
  <c r="AI542" i="5"/>
  <c r="AI541" i="5"/>
  <c r="AI1450" i="5"/>
  <c r="N241" i="5"/>
  <c r="N243" i="5" s="1"/>
  <c r="M243" i="5"/>
  <c r="BC253" i="5"/>
  <c r="BE257" i="5"/>
  <c r="BE275" i="5" s="1"/>
  <c r="BD255" i="5"/>
  <c r="BB251" i="5"/>
  <c r="BA249" i="5"/>
  <c r="BA263" i="5"/>
  <c r="U245" i="5"/>
  <c r="U246" i="5"/>
  <c r="V1574" i="5" s="1"/>
  <c r="J59" i="14" s="1"/>
  <c r="T1130" i="5"/>
  <c r="BK558" i="5"/>
  <c r="BK1547" i="5"/>
  <c r="AY148" i="15" s="1"/>
  <c r="BK537" i="5"/>
  <c r="BK502" i="5"/>
  <c r="BK579" i="5"/>
  <c r="AI357" i="5"/>
  <c r="AI363" i="5" s="1"/>
  <c r="W16" i="14" s="1"/>
  <c r="W15" i="14" s="1"/>
  <c r="AI337" i="5"/>
  <c r="AI347" i="5" s="1"/>
  <c r="AI353" i="5" s="1"/>
  <c r="AI346" i="5"/>
  <c r="AI351" i="5" s="1"/>
  <c r="AY474" i="5"/>
  <c r="AY475" i="5"/>
  <c r="AZ478" i="5" s="1"/>
  <c r="P926" i="5"/>
  <c r="T1193" i="5"/>
  <c r="T1216" i="5" s="1"/>
  <c r="AT398" i="5"/>
  <c r="AT379" i="5"/>
  <c r="K218" i="15"/>
  <c r="H124" i="13"/>
  <c r="W1142" i="5"/>
  <c r="W1141" i="5"/>
  <c r="W1143" i="5"/>
  <c r="W1138" i="5"/>
  <c r="W1137" i="5"/>
  <c r="W1123" i="5"/>
  <c r="W1131" i="5"/>
  <c r="W1140" i="5"/>
  <c r="W1157" i="5"/>
  <c r="W1175" i="5"/>
  <c r="W1174" i="5"/>
  <c r="W1190" i="5"/>
  <c r="W1177" i="5"/>
  <c r="W1176" i="5"/>
  <c r="W1165" i="5"/>
  <c r="W1171" i="5"/>
  <c r="W1172" i="5"/>
  <c r="W882" i="5"/>
  <c r="W885" i="5"/>
  <c r="W887" i="5"/>
  <c r="W888" i="5"/>
  <c r="W883" i="5"/>
  <c r="W868" i="5"/>
  <c r="W876" i="5"/>
  <c r="W886" i="5"/>
  <c r="K10" i="16"/>
  <c r="L253" i="5"/>
  <c r="M255" i="5"/>
  <c r="J263" i="5"/>
  <c r="N257" i="5"/>
  <c r="K251" i="5"/>
  <c r="J249" i="5"/>
  <c r="Q85" i="5"/>
  <c r="W523" i="5"/>
  <c r="W521" i="5" s="1"/>
  <c r="C19" i="6"/>
  <c r="Q28" i="5"/>
  <c r="Q36" i="5"/>
  <c r="C19" i="21"/>
  <c r="AT366" i="5"/>
  <c r="AT365" i="5"/>
  <c r="BN477" i="5"/>
  <c r="BN479" i="5" s="1"/>
  <c r="AQ15" i="15"/>
  <c r="BI197" i="15"/>
  <c r="BU1558" i="5"/>
  <c r="BI28" i="14" s="1"/>
  <c r="T1195" i="5"/>
  <c r="AM171" i="5"/>
  <c r="AM173" i="5"/>
  <c r="AM172" i="5"/>
  <c r="AM175" i="5"/>
  <c r="AA16" i="15"/>
  <c r="J54" i="9"/>
  <c r="BK1572" i="5"/>
  <c r="AY70" i="14" s="1"/>
  <c r="V60" i="17"/>
  <c r="V46" i="15"/>
  <c r="AH521" i="5"/>
  <c r="AH522" i="5"/>
  <c r="AH1428" i="5"/>
  <c r="Q60" i="5"/>
  <c r="Q52" i="5"/>
  <c r="BE1573" i="5"/>
  <c r="AS71" i="14" s="1"/>
  <c r="AG563" i="5"/>
  <c r="AG1475" i="5"/>
  <c r="H130" i="13"/>
  <c r="G129" i="13"/>
  <c r="F32" i="17" s="1"/>
  <c r="F31" i="17" s="1"/>
  <c r="H45" i="14"/>
  <c r="BR172" i="5"/>
  <c r="BR171" i="5"/>
  <c r="BR175" i="5"/>
  <c r="BF16" i="15"/>
  <c r="BR173" i="5"/>
  <c r="J131" i="13"/>
  <c r="S113" i="15"/>
  <c r="S110" i="15" s="1"/>
  <c r="DV127" i="10"/>
  <c r="DV135" i="10" s="1"/>
  <c r="S146" i="15" s="1"/>
  <c r="S143" i="15" s="1"/>
  <c r="AE823" i="5"/>
  <c r="AE817" i="5"/>
  <c r="AE818" i="5" s="1"/>
  <c r="AE819" i="5" s="1"/>
  <c r="AE1234" i="5" s="1"/>
  <c r="BV172" i="5"/>
  <c r="BV173" i="5"/>
  <c r="BV171" i="5"/>
  <c r="BV175" i="5"/>
  <c r="BJ16" i="15"/>
  <c r="W64" i="17"/>
  <c r="AA174" i="5"/>
  <c r="E16" i="23"/>
  <c r="O15" i="15"/>
  <c r="I250" i="5"/>
  <c r="I260" i="5" s="1"/>
  <c r="I267" i="5" s="1"/>
  <c r="I271" i="5"/>
  <c r="I259" i="5"/>
  <c r="I265" i="5" s="1"/>
  <c r="J252" i="5"/>
  <c r="J272" i="5"/>
  <c r="BK476" i="5"/>
  <c r="BK166" i="5"/>
  <c r="EG39" i="10"/>
  <c r="AD47" i="15"/>
  <c r="AP817" i="5"/>
  <c r="AP818" i="5" s="1"/>
  <c r="AP819" i="5" s="1"/>
  <c r="AP1234" i="5" s="1"/>
  <c r="AP823" i="5"/>
  <c r="EG127" i="10"/>
  <c r="EG135" i="10" s="1"/>
  <c r="AD146" i="15" s="1"/>
  <c r="AD143" i="15" s="1"/>
  <c r="AD115" i="15"/>
  <c r="AP1549" i="5"/>
  <c r="AP1553" i="5" s="1"/>
  <c r="AD63" i="14" s="1"/>
  <c r="AZ16" i="15"/>
  <c r="AZ15" i="15" s="1"/>
  <c r="AZ5" i="15" s="1"/>
  <c r="BL173" i="5"/>
  <c r="BL175" i="5"/>
  <c r="BL172" i="5"/>
  <c r="BL171" i="5"/>
  <c r="V1058" i="5"/>
  <c r="V1059" i="5" s="1"/>
  <c r="V1075" i="5"/>
  <c r="J52" i="15" s="1"/>
  <c r="V1076" i="5"/>
  <c r="J84" i="15" s="1"/>
  <c r="V990" i="5"/>
  <c r="V985" i="5"/>
  <c r="V1202" i="5"/>
  <c r="W1221" i="5" s="1"/>
  <c r="V1197" i="5"/>
  <c r="V1170" i="5"/>
  <c r="V1198" i="5"/>
  <c r="BB245" i="5"/>
  <c r="BB246" i="5"/>
  <c r="BC1574" i="5" s="1"/>
  <c r="AQ59" i="14" s="1"/>
  <c r="H119" i="13"/>
  <c r="F47" i="14"/>
  <c r="BC406" i="5"/>
  <c r="BC405" i="5"/>
  <c r="T1159" i="5"/>
  <c r="S1162" i="5"/>
  <c r="S1160" i="5" s="1"/>
  <c r="Q1000" i="5"/>
  <c r="Q1024" i="5" s="1"/>
  <c r="R1044" i="5" s="1"/>
  <c r="Q1025" i="5"/>
  <c r="U1362" i="5"/>
  <c r="U1369" i="5"/>
  <c r="U1370" i="5"/>
  <c r="U1366" i="5"/>
  <c r="U1372" i="5"/>
  <c r="U1363" i="5"/>
  <c r="U1371" i="5"/>
  <c r="U1367" i="5"/>
  <c r="U1361" i="5"/>
  <c r="G84" i="21"/>
  <c r="H84" i="21" s="1"/>
  <c r="U965" i="5"/>
  <c r="J127" i="13" s="1"/>
  <c r="BA197" i="15"/>
  <c r="BM1558" i="5"/>
  <c r="BA28" i="14" s="1"/>
  <c r="AV211" i="5"/>
  <c r="J71" i="9"/>
  <c r="AX226" i="5"/>
  <c r="E150" i="21"/>
  <c r="BQ171" i="5"/>
  <c r="BE16" i="15"/>
  <c r="BQ173" i="5"/>
  <c r="BQ172" i="5"/>
  <c r="BQ175" i="5"/>
  <c r="W508" i="5"/>
  <c r="V509" i="5"/>
  <c r="AE1576" i="5"/>
  <c r="S160" i="14" s="1"/>
  <c r="G197" i="23"/>
  <c r="BF198" i="5"/>
  <c r="BF194" i="5"/>
  <c r="AT17" i="15"/>
  <c r="BF195" i="5"/>
  <c r="BF196" i="5"/>
  <c r="BJ288" i="5"/>
  <c r="S1278" i="5"/>
  <c r="S1253" i="5"/>
  <c r="S1277" i="5" s="1"/>
  <c r="T1300" i="5" s="1"/>
  <c r="Q1428" i="5"/>
  <c r="Q522" i="5"/>
  <c r="DW137" i="10"/>
  <c r="BC1572" i="5"/>
  <c r="AQ70" i="14" s="1"/>
  <c r="X113" i="15"/>
  <c r="EA137" i="10"/>
  <c r="AR174" i="5"/>
  <c r="AR177" i="5" s="1"/>
  <c r="AF15" i="15"/>
  <c r="AS183" i="5"/>
  <c r="AS184" i="5" s="1"/>
  <c r="AT185" i="5"/>
  <c r="AT186" i="5" s="1"/>
  <c r="AQ179" i="5"/>
  <c r="AR181" i="5"/>
  <c r="AR182" i="5" s="1"/>
  <c r="R992" i="5"/>
  <c r="R1001" i="5"/>
  <c r="R999" i="5"/>
  <c r="R1023" i="5" s="1"/>
  <c r="R1057" i="5"/>
  <c r="R998" i="5"/>
  <c r="R1004" i="5"/>
  <c r="R1028" i="5" s="1"/>
  <c r="S1046" i="5" s="1"/>
  <c r="R1003" i="5"/>
  <c r="R1027" i="5" s="1"/>
  <c r="S1045" i="5" s="1"/>
  <c r="R994" i="5"/>
  <c r="R995" i="5" s="1"/>
  <c r="R1020" i="5" s="1"/>
  <c r="S1042" i="5" s="1"/>
  <c r="R1002" i="5"/>
  <c r="R1026" i="5" s="1"/>
  <c r="R1015" i="5"/>
  <c r="R984" i="5"/>
  <c r="AT241" i="5"/>
  <c r="AS243" i="5"/>
  <c r="V1275" i="5"/>
  <c r="W1298" i="5" s="1"/>
  <c r="V1249" i="5"/>
  <c r="BQ381" i="5"/>
  <c r="BQ399" i="5"/>
  <c r="BA297" i="5"/>
  <c r="BA316" i="5"/>
  <c r="BA302" i="5"/>
  <c r="BA308" i="5" s="1"/>
  <c r="AC9" i="18"/>
  <c r="AC3" i="15"/>
  <c r="AC5" i="18" s="1"/>
  <c r="N330" i="5"/>
  <c r="N332" i="5" s="1"/>
  <c r="N349" i="5" s="1"/>
  <c r="M332" i="5"/>
  <c r="M349" i="5" s="1"/>
  <c r="E171" i="15"/>
  <c r="AK115" i="15"/>
  <c r="AW1549" i="5"/>
  <c r="AW1553" i="5" s="1"/>
  <c r="AK63" i="14" s="1"/>
  <c r="X543" i="5"/>
  <c r="X544" i="5" s="1"/>
  <c r="I135" i="13"/>
  <c r="FI146" i="10"/>
  <c r="O817" i="5"/>
  <c r="DF127" i="10"/>
  <c r="DF135" i="10" s="1"/>
  <c r="C146" i="15" s="1"/>
  <c r="O823" i="5"/>
  <c r="C115" i="15"/>
  <c r="AU822" i="5"/>
  <c r="AU518" i="5"/>
  <c r="FE146" i="10"/>
  <c r="AX580" i="5"/>
  <c r="FJ146" i="10"/>
  <c r="V13" i="18"/>
  <c r="AH1450" i="5"/>
  <c r="AH541" i="5"/>
  <c r="AH542" i="5"/>
  <c r="U16" i="14"/>
  <c r="BP52" i="5"/>
  <c r="BP61" i="5" s="1"/>
  <c r="BP60" i="5"/>
  <c r="AU203" i="5"/>
  <c r="BM76" i="5"/>
  <c r="AS180" i="5"/>
  <c r="BN28" i="5"/>
  <c r="AO226" i="5"/>
  <c r="Q64" i="17"/>
  <c r="AE113" i="15"/>
  <c r="AE110" i="15" s="1"/>
  <c r="AQ817" i="5"/>
  <c r="AQ818" i="5" s="1"/>
  <c r="AQ819" i="5" s="1"/>
  <c r="AQ1234" i="5" s="1"/>
  <c r="AQ823" i="5"/>
  <c r="EH127" i="10"/>
  <c r="EH135" i="10" s="1"/>
  <c r="AE146" i="15" s="1"/>
  <c r="AE143" i="15" s="1"/>
  <c r="AT180" i="5"/>
  <c r="AD180" i="5"/>
  <c r="BV37" i="5"/>
  <c r="BL28" i="5"/>
  <c r="BR52" i="5"/>
  <c r="BR61" i="5" s="1"/>
  <c r="BR60" i="5"/>
  <c r="AX211" i="5"/>
  <c r="AX203" i="5"/>
  <c r="AX212" i="5" s="1"/>
  <c r="BT52" i="5"/>
  <c r="BT61" i="5" s="1"/>
  <c r="BT60" i="5"/>
  <c r="AO823" i="5"/>
  <c r="AO817" i="5"/>
  <c r="AO818" i="5" s="1"/>
  <c r="AO819" i="5" s="1"/>
  <c r="AO1234" i="5" s="1"/>
  <c r="EF127" i="10"/>
  <c r="EF135" i="10" s="1"/>
  <c r="AC146" i="15" s="1"/>
  <c r="AO518" i="5"/>
  <c r="AW226" i="5"/>
  <c r="AW235" i="5" s="1"/>
  <c r="AW234" i="5"/>
  <c r="AV226" i="5"/>
  <c r="BM52" i="5"/>
  <c r="AV817" i="5"/>
  <c r="AV818" i="5" s="1"/>
  <c r="AV819" i="5" s="1"/>
  <c r="AV1234" i="5" s="1"/>
  <c r="AV823" i="5"/>
  <c r="EM127" i="10"/>
  <c r="EM135" i="10" s="1"/>
  <c r="AJ146" i="15" s="1"/>
  <c r="AJ143" i="15" s="1"/>
  <c r="BS477" i="5"/>
  <c r="BS479" i="5" s="1"/>
  <c r="BR479" i="5"/>
  <c r="AJ349" i="5"/>
  <c r="X27" i="15" s="1"/>
  <c r="X26" i="15" s="1"/>
  <c r="AJ336" i="5"/>
  <c r="AM342" i="5"/>
  <c r="AN344" i="5"/>
  <c r="AN361" i="5" s="1"/>
  <c r="AK338" i="5"/>
  <c r="AL340" i="5"/>
  <c r="BQ28" i="5"/>
  <c r="BQ37" i="5" s="1"/>
  <c r="BQ36" i="5"/>
  <c r="BM477" i="5"/>
  <c r="BM479" i="5" s="1"/>
  <c r="G18" i="16"/>
  <c r="AF26" i="15"/>
  <c r="AF13" i="18" s="1"/>
  <c r="Q206" i="5"/>
  <c r="O202" i="5"/>
  <c r="P204" i="5"/>
  <c r="R208" i="5"/>
  <c r="U1193" i="5"/>
  <c r="T1388" i="5"/>
  <c r="H122" i="13"/>
  <c r="AT1549" i="5"/>
  <c r="AT1553" i="5" s="1"/>
  <c r="AH63" i="14" s="1"/>
  <c r="AH115" i="15"/>
  <c r="F150" i="21"/>
  <c r="T543" i="5"/>
  <c r="T544" i="5" s="1"/>
  <c r="AC563" i="5"/>
  <c r="AC1475" i="5"/>
  <c r="AC562" i="5"/>
  <c r="G3" i="15"/>
  <c r="G5" i="18" s="1"/>
  <c r="U986" i="5"/>
  <c r="U989" i="5" s="1"/>
  <c r="U987" i="5" s="1"/>
  <c r="U1017" i="5" s="1"/>
  <c r="V1039" i="5" s="1"/>
  <c r="U1016" i="5"/>
  <c r="AD518" i="5"/>
  <c r="E56" i="9"/>
  <c r="BN172" i="5"/>
  <c r="BN175" i="5"/>
  <c r="BN173" i="5"/>
  <c r="BB16" i="15"/>
  <c r="BN171" i="5"/>
  <c r="L262" i="5"/>
  <c r="L244" i="5"/>
  <c r="AK359" i="5"/>
  <c r="AK341" i="5"/>
  <c r="C20" i="21"/>
  <c r="T1219" i="5"/>
  <c r="R838" i="5"/>
  <c r="X861" i="5"/>
  <c r="X866" i="5" s="1"/>
  <c r="X1116" i="5"/>
  <c r="X1121" i="5" s="1"/>
  <c r="X1233" i="5"/>
  <c r="X1238" i="5" s="1"/>
  <c r="X1083" i="5"/>
  <c r="X1088" i="5" s="1"/>
  <c r="X1150" i="5"/>
  <c r="X1155" i="5" s="1"/>
  <c r="X1351" i="5"/>
  <c r="X1355" i="5" s="1"/>
  <c r="X829" i="5"/>
  <c r="X833" i="5" s="1"/>
  <c r="Y800" i="5"/>
  <c r="X895" i="5"/>
  <c r="X900" i="5" s="1"/>
  <c r="X977" i="5"/>
  <c r="X982" i="5" s="1"/>
  <c r="W833" i="5"/>
  <c r="W935" i="5" s="1"/>
  <c r="W1355" i="5"/>
  <c r="AH9" i="18"/>
  <c r="T34" i="5"/>
  <c r="T36" i="5"/>
  <c r="H8" i="14" s="1"/>
  <c r="U1101" i="5"/>
  <c r="V1100" i="5"/>
  <c r="H46" i="14"/>
  <c r="H38" i="6"/>
  <c r="G37" i="6"/>
  <c r="Q1192" i="5"/>
  <c r="Q1179" i="5"/>
  <c r="BM245" i="5"/>
  <c r="BM246" i="5"/>
  <c r="BN1574" i="5" s="1"/>
  <c r="BB59" i="14" s="1"/>
  <c r="H54" i="14"/>
  <c r="Z564" i="5"/>
  <c r="Z565" i="5" s="1"/>
  <c r="T1241" i="5"/>
  <c r="T1246" i="5"/>
  <c r="AZ13" i="18"/>
  <c r="H279" i="5"/>
  <c r="H280" i="5"/>
  <c r="AH1475" i="5"/>
  <c r="AH563" i="5"/>
  <c r="AH562" i="5"/>
  <c r="S56" i="5"/>
  <c r="S60" i="5"/>
  <c r="G9" i="14" s="1"/>
  <c r="BF183" i="5"/>
  <c r="BF184" i="5" s="1"/>
  <c r="BG185" i="5"/>
  <c r="BG186" i="5" s="1"/>
  <c r="BD179" i="5"/>
  <c r="BE181" i="5"/>
  <c r="BE182" i="5" s="1"/>
  <c r="AE580" i="5"/>
  <c r="BV196" i="5"/>
  <c r="BV198" i="5"/>
  <c r="BV194" i="5"/>
  <c r="BJ17" i="15"/>
  <c r="BV195" i="5"/>
  <c r="V543" i="5"/>
  <c r="V544" i="5" s="1"/>
  <c r="AP538" i="5"/>
  <c r="V910" i="5"/>
  <c r="V920" i="5"/>
  <c r="V921" i="5"/>
  <c r="V922" i="5"/>
  <c r="V917" i="5"/>
  <c r="V935" i="5"/>
  <c r="V916" i="5"/>
  <c r="V919" i="5"/>
  <c r="V902" i="5"/>
  <c r="V1025" i="5"/>
  <c r="V1000" i="5"/>
  <c r="V1024" i="5" s="1"/>
  <c r="W1044" i="5" s="1"/>
  <c r="AS203" i="5"/>
  <c r="BR380" i="5"/>
  <c r="BP389" i="5"/>
  <c r="BD28" i="15" s="1"/>
  <c r="BP376" i="5"/>
  <c r="BS382" i="5"/>
  <c r="BQ378" i="5"/>
  <c r="BT384" i="5"/>
  <c r="BT401" i="5" s="1"/>
  <c r="V1065" i="5"/>
  <c r="T1063" i="5"/>
  <c r="U1064" i="5"/>
  <c r="Q1076" i="5"/>
  <c r="E84" i="15" s="1"/>
  <c r="Q1075" i="5"/>
  <c r="E52" i="15" s="1"/>
  <c r="Q1058" i="5"/>
  <c r="Q1059" i="5" s="1"/>
  <c r="G48" i="14"/>
  <c r="S1392" i="5"/>
  <c r="I136" i="13"/>
  <c r="Q1576" i="5"/>
  <c r="E160" i="14" s="1"/>
  <c r="U110" i="15"/>
  <c r="F36" i="14"/>
  <c r="F35" i="14" s="1"/>
  <c r="I145" i="13"/>
  <c r="H38" i="17" s="1"/>
  <c r="AS15" i="15"/>
  <c r="AS5" i="15" s="1"/>
  <c r="U1401" i="5"/>
  <c r="U601" i="5"/>
  <c r="AI583" i="5"/>
  <c r="AI1501" i="5"/>
  <c r="AI584" i="5"/>
  <c r="D19" i="21"/>
  <c r="AT16" i="15"/>
  <c r="BF171" i="5"/>
  <c r="BF172" i="5"/>
  <c r="BF173" i="5"/>
  <c r="BF175" i="5"/>
  <c r="S1246" i="5"/>
  <c r="S1241" i="5"/>
  <c r="S1332" i="5"/>
  <c r="G150" i="15" s="1"/>
  <c r="S1331" i="5"/>
  <c r="G117" i="15" s="1"/>
  <c r="S1315" i="5"/>
  <c r="S1563" i="5" s="1"/>
  <c r="T1570" i="5" s="1"/>
  <c r="H68" i="14" s="1"/>
  <c r="U543" i="5"/>
  <c r="U544" i="5" s="1"/>
  <c r="T64" i="17"/>
  <c r="AO15" i="15"/>
  <c r="F114" i="13"/>
  <c r="D36" i="17"/>
  <c r="V1096" i="5"/>
  <c r="V1091" i="5"/>
  <c r="D411" i="5"/>
  <c r="D13" i="6" s="1"/>
  <c r="D11" i="6" s="1"/>
  <c r="E12" i="6"/>
  <c r="V1256" i="5"/>
  <c r="V1280" i="5" s="1"/>
  <c r="W1301" i="5" s="1"/>
  <c r="V1281" i="5"/>
  <c r="V1253" i="5"/>
  <c r="V1277" i="5" s="1"/>
  <c r="W1300" i="5" s="1"/>
  <c r="V1278" i="5"/>
  <c r="V1246" i="5"/>
  <c r="V1241" i="5"/>
  <c r="BP398" i="5"/>
  <c r="BP379" i="5"/>
  <c r="BO377" i="5"/>
  <c r="BO387" i="5" s="1"/>
  <c r="BO393" i="5" s="1"/>
  <c r="BO386" i="5"/>
  <c r="BO391" i="5" s="1"/>
  <c r="BO397" i="5"/>
  <c r="BO403" i="5" s="1"/>
  <c r="BC17" i="14" s="1"/>
  <c r="BP1558" i="5"/>
  <c r="BD28" i="14" s="1"/>
  <c r="BD197" i="15"/>
  <c r="AQ365" i="5"/>
  <c r="AQ366" i="5"/>
  <c r="BM195" i="5"/>
  <c r="BA17" i="15"/>
  <c r="BM196" i="5"/>
  <c r="BM194" i="5"/>
  <c r="BM198" i="5"/>
  <c r="AZ197" i="15"/>
  <c r="BL1558" i="5"/>
  <c r="AZ28" i="14" s="1"/>
  <c r="T1386" i="5"/>
  <c r="S1375" i="5"/>
  <c r="EN127" i="10"/>
  <c r="EN135" i="10" s="1"/>
  <c r="AK146" i="15" s="1"/>
  <c r="AK143" i="15" s="1"/>
  <c r="AW823" i="5"/>
  <c r="AW817" i="5"/>
  <c r="AW818" i="5" s="1"/>
  <c r="AW819" i="5" s="1"/>
  <c r="AW1234" i="5" s="1"/>
  <c r="Y523" i="5"/>
  <c r="U273" i="5"/>
  <c r="U254" i="5"/>
  <c r="R1576" i="5"/>
  <c r="F160" i="14" s="1"/>
  <c r="O518" i="5"/>
  <c r="I39" i="15"/>
  <c r="U768" i="5"/>
  <c r="EL39" i="10"/>
  <c r="AI47" i="15"/>
  <c r="AU1549" i="5"/>
  <c r="AU1553" i="5" s="1"/>
  <c r="AI63" i="14" s="1"/>
  <c r="AI115" i="15"/>
  <c r="AU538" i="5"/>
  <c r="AL113" i="15"/>
  <c r="W585" i="5"/>
  <c r="W586" i="5" s="1"/>
  <c r="BJ1403" i="5"/>
  <c r="BJ507" i="5"/>
  <c r="BJ506" i="5"/>
  <c r="BU218" i="5"/>
  <c r="BU219" i="5"/>
  <c r="BI18" i="15"/>
  <c r="BU221" i="5"/>
  <c r="BU217" i="5"/>
  <c r="P227" i="5"/>
  <c r="Q229" i="5"/>
  <c r="R231" i="5"/>
  <c r="O225" i="5"/>
  <c r="BT28" i="5"/>
  <c r="BT37" i="5" s="1"/>
  <c r="BT36" i="5"/>
  <c r="BR84" i="5"/>
  <c r="BR76" i="5"/>
  <c r="BR85" i="5" s="1"/>
  <c r="AD226" i="5"/>
  <c r="BU76" i="5"/>
  <c r="EH39" i="10"/>
  <c r="AE47" i="15"/>
  <c r="AQ559" i="5"/>
  <c r="AQ518" i="5"/>
  <c r="BQ52" i="5"/>
  <c r="BQ61" i="5" s="1"/>
  <c r="BQ60" i="5"/>
  <c r="BQ76" i="5"/>
  <c r="BQ85" i="5" s="1"/>
  <c r="BQ84" i="5"/>
  <c r="AO559" i="5"/>
  <c r="AO1549" i="5"/>
  <c r="AO1553" i="5" s="1"/>
  <c r="AC63" i="14" s="1"/>
  <c r="AC115" i="15"/>
  <c r="AT203" i="5"/>
  <c r="AT212" i="5" s="1"/>
  <c r="BN52" i="5"/>
  <c r="AJ47" i="15"/>
  <c r="EM39" i="10"/>
  <c r="AV538" i="5"/>
  <c r="BL52" i="5"/>
  <c r="BR1573" i="5" l="1"/>
  <c r="BF71" i="14" s="1"/>
  <c r="Z288" i="5"/>
  <c r="Z306" i="5" s="1"/>
  <c r="N24" i="15" s="1"/>
  <c r="Q40" i="13"/>
  <c r="Q38" i="13" s="1"/>
  <c r="AB451" i="5"/>
  <c r="P186" i="15" s="1"/>
  <c r="AB436" i="5"/>
  <c r="BW830" i="5"/>
  <c r="S39" i="13"/>
  <c r="AC421" i="5"/>
  <c r="D16" i="21"/>
  <c r="BW114" i="8"/>
  <c r="O145" i="5"/>
  <c r="S132" i="17"/>
  <c r="S130" i="17" s="1"/>
  <c r="U183" i="13"/>
  <c r="T181" i="13"/>
  <c r="H233" i="21"/>
  <c r="I51" i="23"/>
  <c r="BV220" i="5"/>
  <c r="BE15" i="15"/>
  <c r="BB179" i="5"/>
  <c r="AE60" i="5"/>
  <c r="AB503" i="5"/>
  <c r="AR5" i="15"/>
  <c r="BC53" i="5"/>
  <c r="BC54" i="5" s="1"/>
  <c r="BE127" i="5"/>
  <c r="BR56" i="7"/>
  <c r="BW113" i="8"/>
  <c r="W1294" i="5"/>
  <c r="BE185" i="5"/>
  <c r="BE186" i="5" s="1"/>
  <c r="BE31" i="5"/>
  <c r="BE32" i="5" s="1"/>
  <c r="BD79" i="5"/>
  <c r="BD80" i="5" s="1"/>
  <c r="BE81" i="5"/>
  <c r="BE82" i="5" s="1"/>
  <c r="BB75" i="5"/>
  <c r="BB76" i="5" s="1"/>
  <c r="BC77" i="5"/>
  <c r="BC78" i="5" s="1"/>
  <c r="BF208" i="5"/>
  <c r="BF209" i="5" s="1"/>
  <c r="BC202" i="5"/>
  <c r="J128" i="13"/>
  <c r="BU77" i="5"/>
  <c r="BT75" i="5"/>
  <c r="BV79" i="5"/>
  <c r="AV234" i="5"/>
  <c r="AX234" i="5"/>
  <c r="AK1475" i="5"/>
  <c r="BH208" i="5"/>
  <c r="BH209" i="5" s="1"/>
  <c r="DG59" i="10"/>
  <c r="DG69" i="10" s="1"/>
  <c r="D145" i="15" s="1"/>
  <c r="DG58" i="10"/>
  <c r="DG68" i="10" s="1"/>
  <c r="D112" i="15" s="1"/>
  <c r="BJ179" i="5"/>
  <c r="BC225" i="5"/>
  <c r="BH227" i="5"/>
  <c r="BH228" i="5" s="1"/>
  <c r="BD183" i="5"/>
  <c r="BD184" i="5" s="1"/>
  <c r="I7" i="14"/>
  <c r="V9" i="14"/>
  <c r="AF85" i="5"/>
  <c r="AE136" i="5"/>
  <c r="S9" i="14" s="1"/>
  <c r="BC75" i="5"/>
  <c r="BV129" i="5"/>
  <c r="AU110" i="5"/>
  <c r="AU111" i="5" s="1"/>
  <c r="BJ156" i="5"/>
  <c r="BJ157" i="5" s="1"/>
  <c r="BF129" i="5"/>
  <c r="BF130" i="5" s="1"/>
  <c r="BC57" i="5"/>
  <c r="BC58" i="5" s="1"/>
  <c r="BR303" i="5"/>
  <c r="BR310" i="5" s="1"/>
  <c r="BQ320" i="5"/>
  <c r="BE14" i="14" s="1"/>
  <c r="J7" i="14"/>
  <c r="Z1403" i="5"/>
  <c r="V946" i="5"/>
  <c r="AX235" i="5"/>
  <c r="V59" i="17"/>
  <c r="AJ9" i="18"/>
  <c r="I37" i="14"/>
  <c r="BF204" i="5"/>
  <c r="BF205" i="5" s="1"/>
  <c r="DG22" i="10"/>
  <c r="DG37" i="10" s="1"/>
  <c r="D144" i="15" s="1"/>
  <c r="DG20" i="10"/>
  <c r="DG35" i="10" s="1"/>
  <c r="D79" i="15" s="1"/>
  <c r="BK181" i="5"/>
  <c r="BK182" i="5" s="1"/>
  <c r="BL229" i="5"/>
  <c r="BL230" i="5" s="1"/>
  <c r="BG225" i="5"/>
  <c r="AX60" i="5"/>
  <c r="BE79" i="5"/>
  <c r="BE80" i="5" s="1"/>
  <c r="AR104" i="5"/>
  <c r="BI154" i="5"/>
  <c r="BI155" i="5" s="1"/>
  <c r="BT152" i="5"/>
  <c r="BT153" i="5" s="1"/>
  <c r="BG131" i="5"/>
  <c r="BG132" i="5" s="1"/>
  <c r="BA53" i="5"/>
  <c r="BA54" i="5" s="1"/>
  <c r="BO320" i="5"/>
  <c r="V842" i="5"/>
  <c r="AK580" i="5"/>
  <c r="AK583" i="5" s="1"/>
  <c r="AL585" i="5" s="1"/>
  <c r="AE188" i="5"/>
  <c r="DG19" i="10"/>
  <c r="DG34" i="10" s="1"/>
  <c r="AX5" i="15"/>
  <c r="BM133" i="5"/>
  <c r="BM134" i="5" s="1"/>
  <c r="AB29" i="5"/>
  <c r="AB30" i="5" s="1"/>
  <c r="BF57" i="5"/>
  <c r="BF58" i="5" s="1"/>
  <c r="BN154" i="5"/>
  <c r="BN155" i="5" s="1"/>
  <c r="Z808" i="5"/>
  <c r="Z809" i="5" s="1"/>
  <c r="Z978" i="5" s="1"/>
  <c r="P54" i="5"/>
  <c r="P61" i="5" s="1"/>
  <c r="P60" i="5"/>
  <c r="BA204" i="5"/>
  <c r="BA205" i="5" s="1"/>
  <c r="BE206" i="5"/>
  <c r="BE207" i="5" s="1"/>
  <c r="BB229" i="5"/>
  <c r="BB230" i="5" s="1"/>
  <c r="E50" i="23"/>
  <c r="D52" i="21" s="1"/>
  <c r="F58" i="9"/>
  <c r="BD106" i="5"/>
  <c r="BD107" i="5" s="1"/>
  <c r="BL133" i="5"/>
  <c r="BL134" i="5" s="1"/>
  <c r="BL110" i="5"/>
  <c r="BL111" i="5" s="1"/>
  <c r="BR156" i="5"/>
  <c r="BR157" i="5" s="1"/>
  <c r="BC127" i="5"/>
  <c r="BF33" i="5"/>
  <c r="BF34" i="5" s="1"/>
  <c r="BH150" i="5"/>
  <c r="BH151" i="5" s="1"/>
  <c r="BL127" i="5"/>
  <c r="BL128" i="5" s="1"/>
  <c r="AW559" i="5"/>
  <c r="AW1475" i="5" s="1"/>
  <c r="AX538" i="5"/>
  <c r="O122" i="5"/>
  <c r="O125" i="5" s="1"/>
  <c r="Q131" i="5" s="1"/>
  <c r="AV36" i="5"/>
  <c r="AL563" i="5"/>
  <c r="G8" i="14"/>
  <c r="BK183" i="5"/>
  <c r="BK184" i="5" s="1"/>
  <c r="BD204" i="5"/>
  <c r="BD205" i="5" s="1"/>
  <c r="BC231" i="5"/>
  <c r="BC232" i="5" s="1"/>
  <c r="W8" i="14"/>
  <c r="BF110" i="5"/>
  <c r="BF111" i="5" s="1"/>
  <c r="BJ129" i="5"/>
  <c r="BJ130" i="5" s="1"/>
  <c r="Z10" i="14"/>
  <c r="BK108" i="5"/>
  <c r="BK109" i="5" s="1"/>
  <c r="BQ154" i="5"/>
  <c r="BQ155" i="5" s="1"/>
  <c r="BD129" i="5"/>
  <c r="BD130" i="5" s="1"/>
  <c r="AX159" i="5"/>
  <c r="AT211" i="5"/>
  <c r="AT235" i="5"/>
  <c r="AQ211" i="5"/>
  <c r="BO37" i="5"/>
  <c r="AF61" i="5"/>
  <c r="V10" i="14"/>
  <c r="AW61" i="5"/>
  <c r="P85" i="5"/>
  <c r="BB29" i="5"/>
  <c r="BB30" i="5" s="1"/>
  <c r="O148" i="5"/>
  <c r="D15" i="21"/>
  <c r="BE204" i="5"/>
  <c r="BE205" i="5" s="1"/>
  <c r="BF206" i="5"/>
  <c r="BF207" i="5" s="1"/>
  <c r="BG208" i="5"/>
  <c r="BG209" i="5" s="1"/>
  <c r="BD202" i="5"/>
  <c r="BD203" i="5" s="1"/>
  <c r="BD212" i="5" s="1"/>
  <c r="W1037" i="5"/>
  <c r="BJ229" i="5"/>
  <c r="BJ230" i="5" s="1"/>
  <c r="AS204" i="5"/>
  <c r="AS205" i="5" s="1"/>
  <c r="AS212" i="5" s="1"/>
  <c r="BE208" i="5"/>
  <c r="BE209" i="5" s="1"/>
  <c r="AW5" i="15"/>
  <c r="AX9" i="18" s="1"/>
  <c r="AS113" i="5"/>
  <c r="AG60" i="5"/>
  <c r="U9" i="14" s="1"/>
  <c r="BE75" i="5"/>
  <c r="BJ29" i="5"/>
  <c r="BJ30" i="5" s="1"/>
  <c r="BE55" i="5"/>
  <c r="BE56" i="5" s="1"/>
  <c r="BI152" i="5"/>
  <c r="BI153" i="5" s="1"/>
  <c r="DK145" i="10"/>
  <c r="DJ146" i="10"/>
  <c r="Z1579" i="5"/>
  <c r="D64" i="13"/>
  <c r="AG111" i="5"/>
  <c r="AG114" i="5" s="1"/>
  <c r="AG113" i="5"/>
  <c r="U8" i="14" s="1"/>
  <c r="AV37" i="5"/>
  <c r="P129" i="5"/>
  <c r="D105" i="13"/>
  <c r="P1573" i="5"/>
  <c r="D71" i="14" s="1"/>
  <c r="AV235" i="5"/>
  <c r="W509" i="5"/>
  <c r="AT234" i="5"/>
  <c r="EO137" i="10"/>
  <c r="AQ5" i="15"/>
  <c r="X586" i="5"/>
  <c r="BS76" i="5"/>
  <c r="BS85" i="5" s="1"/>
  <c r="BH225" i="5"/>
  <c r="BF181" i="5"/>
  <c r="BF182" i="5" s="1"/>
  <c r="AU208" i="5"/>
  <c r="BI206" i="5"/>
  <c r="BI207" i="5" s="1"/>
  <c r="BC204" i="5"/>
  <c r="BC205" i="5" s="1"/>
  <c r="AS114" i="5"/>
  <c r="BC79" i="5"/>
  <c r="BC80" i="5" s="1"/>
  <c r="BJ79" i="5"/>
  <c r="BJ80" i="5" s="1"/>
  <c r="BK31" i="5"/>
  <c r="BK32" i="5" s="1"/>
  <c r="BC55" i="5"/>
  <c r="BC56" i="5" s="1"/>
  <c r="BB150" i="5"/>
  <c r="BB151" i="5" s="1"/>
  <c r="BC51" i="5"/>
  <c r="BC52" i="5" s="1"/>
  <c r="BJ154" i="5"/>
  <c r="BJ155" i="5" s="1"/>
  <c r="BP303" i="5"/>
  <c r="BP310" i="5" s="1"/>
  <c r="AL538" i="5"/>
  <c r="AL818" i="5"/>
  <c r="AL819" i="5" s="1"/>
  <c r="AL1234" i="5" s="1"/>
  <c r="D42" i="9"/>
  <c r="O578" i="5"/>
  <c r="O536" i="5"/>
  <c r="O538" i="5" s="1"/>
  <c r="DF58" i="10"/>
  <c r="DF68" i="10" s="1"/>
  <c r="C112" i="15" s="1"/>
  <c r="D112" i="23" s="1"/>
  <c r="C114" i="21" s="1"/>
  <c r="DF59" i="10"/>
  <c r="DF69" i="10" s="1"/>
  <c r="C145" i="15" s="1"/>
  <c r="O1545" i="5"/>
  <c r="O557" i="5"/>
  <c r="O806" i="5"/>
  <c r="DF21" i="10"/>
  <c r="DF36" i="10" s="1"/>
  <c r="C111" i="15" s="1"/>
  <c r="D111" i="23" s="1"/>
  <c r="C113" i="21" s="1"/>
  <c r="DF57" i="10"/>
  <c r="DF67" i="10" s="1"/>
  <c r="C80" i="15" s="1"/>
  <c r="D80" i="23" s="1"/>
  <c r="C82" i="21" s="1"/>
  <c r="DF19" i="10"/>
  <c r="DF34" i="10" s="1"/>
  <c r="O501" i="5"/>
  <c r="O1335" i="5"/>
  <c r="DF20" i="10"/>
  <c r="DF35" i="10" s="1"/>
  <c r="C79" i="15" s="1"/>
  <c r="C78" i="15" s="1"/>
  <c r="DF56" i="10"/>
  <c r="DF66" i="10" s="1"/>
  <c r="DF22" i="10"/>
  <c r="DF37" i="10" s="1"/>
  <c r="C144" i="15" s="1"/>
  <c r="D144" i="23" s="1"/>
  <c r="C146" i="21" s="1"/>
  <c r="O99" i="5"/>
  <c r="O102" i="5" s="1"/>
  <c r="I116" i="23"/>
  <c r="G118" i="21"/>
  <c r="H118" i="21" s="1"/>
  <c r="D101" i="13"/>
  <c r="Q1572" i="5"/>
  <c r="E70" i="14" s="1"/>
  <c r="D56" i="9"/>
  <c r="H7" i="14"/>
  <c r="BE225" i="5"/>
  <c r="BE226" i="5" s="1"/>
  <c r="AC143" i="15"/>
  <c r="BE5" i="15"/>
  <c r="Y59" i="17"/>
  <c r="BS37" i="5"/>
  <c r="AL64" i="17"/>
  <c r="AV5" i="15"/>
  <c r="BJ202" i="5"/>
  <c r="BJ203" i="5" s="1"/>
  <c r="X9" i="14"/>
  <c r="F60" i="9"/>
  <c r="W9" i="14"/>
  <c r="BW66" i="5"/>
  <c r="AT55" i="5"/>
  <c r="AT56" i="5" s="1"/>
  <c r="AT61" i="5" s="1"/>
  <c r="BJ77" i="5"/>
  <c r="AE277" i="5"/>
  <c r="S13" i="14" s="1"/>
  <c r="AK538" i="5"/>
  <c r="J66" i="9"/>
  <c r="AK818" i="5"/>
  <c r="AK819" i="5" s="1"/>
  <c r="AK1234" i="5" s="1"/>
  <c r="P501" i="5"/>
  <c r="P536" i="5"/>
  <c r="C60" i="9" s="1"/>
  <c r="C42" i="9"/>
  <c r="P578" i="5"/>
  <c r="C70" i="9" s="1"/>
  <c r="P1335" i="5"/>
  <c r="P1545" i="5"/>
  <c r="D83" i="15" s="1"/>
  <c r="P557" i="5"/>
  <c r="C65" i="9" s="1"/>
  <c r="P806" i="5"/>
  <c r="D12" i="23"/>
  <c r="C14" i="21" s="1"/>
  <c r="C11" i="15"/>
  <c r="AF109" i="5"/>
  <c r="AF114" i="5" s="1"/>
  <c r="AF113" i="5"/>
  <c r="T8" i="14" s="1"/>
  <c r="BD31" i="5"/>
  <c r="BD32" i="5" s="1"/>
  <c r="BC29" i="5"/>
  <c r="BC30" i="5" s="1"/>
  <c r="BB27" i="5"/>
  <c r="BB28" i="5" s="1"/>
  <c r="BE33" i="5"/>
  <c r="BE34" i="5" s="1"/>
  <c r="BA225" i="5"/>
  <c r="BC229" i="5"/>
  <c r="BC230" i="5" s="1"/>
  <c r="BB227" i="5"/>
  <c r="BB228" i="5" s="1"/>
  <c r="BD231" i="5"/>
  <c r="BD232" i="5" s="1"/>
  <c r="BK229" i="5"/>
  <c r="BK230" i="5" s="1"/>
  <c r="BI225" i="5"/>
  <c r="BI226" i="5" s="1"/>
  <c r="BJ227" i="5"/>
  <c r="BJ228" i="5" s="1"/>
  <c r="BL231" i="5"/>
  <c r="BL232" i="5" s="1"/>
  <c r="BE183" i="5"/>
  <c r="BE184" i="5" s="1"/>
  <c r="BD181" i="5"/>
  <c r="BD182" i="5" s="1"/>
  <c r="BC179" i="5"/>
  <c r="BF185" i="5"/>
  <c r="BF186" i="5" s="1"/>
  <c r="BF227" i="5"/>
  <c r="BF228" i="5" s="1"/>
  <c r="BM1573" i="5"/>
  <c r="BA71" i="14" s="1"/>
  <c r="AL1475" i="5"/>
  <c r="BJ204" i="5"/>
  <c r="BJ205" i="5" s="1"/>
  <c r="EL137" i="10"/>
  <c r="EV126" i="10"/>
  <c r="EV134" i="10" s="1"/>
  <c r="BI179" i="5"/>
  <c r="BE179" i="5"/>
  <c r="BH204" i="5"/>
  <c r="BH205" i="5" s="1"/>
  <c r="BK204" i="5"/>
  <c r="BK205" i="5" s="1"/>
  <c r="BK227" i="5"/>
  <c r="BK228" i="5" s="1"/>
  <c r="ER22" i="10"/>
  <c r="ER37" i="10" s="1"/>
  <c r="AO144" i="15" s="1"/>
  <c r="BG231" i="5"/>
  <c r="BG232" i="5" s="1"/>
  <c r="Y9" i="14"/>
  <c r="Y7" i="14" s="1"/>
  <c r="AX61" i="5"/>
  <c r="F53" i="9"/>
  <c r="F68" i="9"/>
  <c r="BT108" i="5"/>
  <c r="BT109" i="5" s="1"/>
  <c r="BD51" i="5"/>
  <c r="BB127" i="5"/>
  <c r="BB128" i="5" s="1"/>
  <c r="BG127" i="5"/>
  <c r="BG128" i="5" s="1"/>
  <c r="BC156" i="5"/>
  <c r="BC157" i="5" s="1"/>
  <c r="AR51" i="5"/>
  <c r="BK57" i="5"/>
  <c r="BK58" i="5" s="1"/>
  <c r="BO303" i="5"/>
  <c r="BO310" i="5" s="1"/>
  <c r="BW14" i="8"/>
  <c r="AL580" i="5"/>
  <c r="BG229" i="5"/>
  <c r="BG230" i="5" s="1"/>
  <c r="BQ323" i="5"/>
  <c r="BF15" i="15"/>
  <c r="BF5" i="15" s="1"/>
  <c r="BI202" i="5"/>
  <c r="BJ181" i="5"/>
  <c r="BJ182" i="5" s="1"/>
  <c r="BG183" i="5"/>
  <c r="BG184" i="5" s="1"/>
  <c r="BJ208" i="5"/>
  <c r="BJ209" i="5" s="1"/>
  <c r="BL206" i="5"/>
  <c r="BL207" i="5" s="1"/>
  <c r="BM231" i="5"/>
  <c r="BM232" i="5" s="1"/>
  <c r="BD225" i="5"/>
  <c r="AU60" i="5"/>
  <c r="BU110" i="5"/>
  <c r="BU111" i="5" s="1"/>
  <c r="BG57" i="5"/>
  <c r="BG58" i="5" s="1"/>
  <c r="BD131" i="5"/>
  <c r="BD132" i="5" s="1"/>
  <c r="AS53" i="5"/>
  <c r="BH51" i="5"/>
  <c r="BH52" i="5" s="1"/>
  <c r="BC31" i="5"/>
  <c r="BC32" i="5" s="1"/>
  <c r="BW132" i="8"/>
  <c r="BW97" i="8"/>
  <c r="AO5" i="15"/>
  <c r="AO3" i="15" s="1"/>
  <c r="AO5" i="18" s="1"/>
  <c r="AU5" i="15"/>
  <c r="AU235" i="5"/>
  <c r="BG15" i="15"/>
  <c r="BG5" i="15" s="1"/>
  <c r="AF60" i="5"/>
  <c r="AT60" i="5"/>
  <c r="BU320" i="5"/>
  <c r="BI14" i="14" s="1"/>
  <c r="AU61" i="5"/>
  <c r="BF145" i="5"/>
  <c r="BF148" i="5" s="1"/>
  <c r="BH29" i="5"/>
  <c r="BH30" i="5" s="1"/>
  <c r="BG156" i="5"/>
  <c r="BG157" i="5" s="1"/>
  <c r="BD33" i="5"/>
  <c r="BD34" i="5" s="1"/>
  <c r="BP320" i="5"/>
  <c r="BD14" i="14" s="1"/>
  <c r="BW862" i="5"/>
  <c r="BW112" i="8"/>
  <c r="BH1156" i="5"/>
  <c r="BW1156" i="5" s="1"/>
  <c r="BW1152" i="5"/>
  <c r="M158" i="8"/>
  <c r="N152" i="8"/>
  <c r="N158" i="8" s="1"/>
  <c r="O158" i="8" s="1"/>
  <c r="BW152" i="8"/>
  <c r="Z1450" i="5"/>
  <c r="Z542" i="5"/>
  <c r="Z541" i="5"/>
  <c r="AA543" i="5" s="1"/>
  <c r="BV303" i="5"/>
  <c r="BV310" i="5" s="1"/>
  <c r="BM460" i="5"/>
  <c r="BM1335" i="5" s="1"/>
  <c r="BW115" i="8"/>
  <c r="BW103" i="8"/>
  <c r="Y807" i="5"/>
  <c r="Y808" i="5" s="1"/>
  <c r="BW102" i="8"/>
  <c r="BW95" i="8"/>
  <c r="AP5" i="15"/>
  <c r="BJ712" i="5"/>
  <c r="BK712" i="5" s="1"/>
  <c r="BL712" i="5" s="1"/>
  <c r="BM712" i="5" s="1"/>
  <c r="BN712" i="5" s="1"/>
  <c r="BO712" i="5" s="1"/>
  <c r="BP712" i="5" s="1"/>
  <c r="BQ712" i="5" s="1"/>
  <c r="BR712" i="5" s="1"/>
  <c r="BS712" i="5" s="1"/>
  <c r="BT712" i="5" s="1"/>
  <c r="BU712" i="5" s="1"/>
  <c r="BV712" i="5" s="1"/>
  <c r="BW712" i="5" s="1"/>
  <c r="Z818" i="5"/>
  <c r="Z819" i="5" s="1"/>
  <c r="Z1234" i="5" s="1"/>
  <c r="AW1235" i="5"/>
  <c r="BW117" i="8"/>
  <c r="BD807" i="5"/>
  <c r="BD808" i="5" s="1"/>
  <c r="BD809" i="5" s="1"/>
  <c r="BD978" i="5" s="1"/>
  <c r="BD812" i="5"/>
  <c r="BD813" i="5"/>
  <c r="BH127" i="5"/>
  <c r="BH128" i="5" s="1"/>
  <c r="BW116" i="8"/>
  <c r="BU831" i="5"/>
  <c r="BW96" i="8"/>
  <c r="BU1118" i="5"/>
  <c r="BW111" i="8"/>
  <c r="BW101" i="8"/>
  <c r="AW1085" i="5"/>
  <c r="BW109" i="8"/>
  <c r="BC14" i="14"/>
  <c r="BO322" i="5"/>
  <c r="BO323" i="5"/>
  <c r="BM152" i="5"/>
  <c r="BM153" i="5" s="1"/>
  <c r="BU56" i="7"/>
  <c r="BV531" i="5"/>
  <c r="BW33" i="8"/>
  <c r="AA508" i="5"/>
  <c r="BW144" i="8"/>
  <c r="BV552" i="5"/>
  <c r="BW44" i="8"/>
  <c r="AX1117" i="5"/>
  <c r="BW1117" i="5" s="1"/>
  <c r="BW110" i="8"/>
  <c r="AX496" i="5"/>
  <c r="AX500" i="5" s="1"/>
  <c r="AX503" i="5" s="1"/>
  <c r="BW13" i="8"/>
  <c r="Y818" i="5"/>
  <c r="Y819" i="5" s="1"/>
  <c r="Y1234" i="5" s="1"/>
  <c r="BW497" i="5"/>
  <c r="AV558" i="5"/>
  <c r="BW553" i="5"/>
  <c r="AL500" i="5"/>
  <c r="AL503" i="5" s="1"/>
  <c r="BJ529" i="5"/>
  <c r="BW31" i="8"/>
  <c r="BV573" i="5"/>
  <c r="BW55" i="8"/>
  <c r="Z572" i="5"/>
  <c r="Z577" i="5" s="1"/>
  <c r="Z580" i="5" s="1"/>
  <c r="BW54" i="8"/>
  <c r="BW141" i="8"/>
  <c r="Z1084" i="5"/>
  <c r="BW1084" i="5" s="1"/>
  <c r="BW108" i="8"/>
  <c r="AX551" i="5"/>
  <c r="BW43" i="8"/>
  <c r="BV574" i="5"/>
  <c r="BW56" i="8"/>
  <c r="AK503" i="5"/>
  <c r="BW145" i="8"/>
  <c r="BV56" i="7"/>
  <c r="AE259" i="5"/>
  <c r="AE265" i="5" s="1"/>
  <c r="AE279" i="5" s="1"/>
  <c r="Z521" i="5"/>
  <c r="AA523" i="5" s="1"/>
  <c r="Z1428" i="5"/>
  <c r="Z522" i="5"/>
  <c r="BW572" i="5"/>
  <c r="BW1352" i="5"/>
  <c r="X563" i="5"/>
  <c r="X562" i="5"/>
  <c r="X1475" i="5"/>
  <c r="BV515" i="5"/>
  <c r="BW515" i="5" s="1"/>
  <c r="BW23" i="8"/>
  <c r="Y576" i="5"/>
  <c r="BW571" i="5"/>
  <c r="Y508" i="5"/>
  <c r="Y509" i="5" s="1"/>
  <c r="X509" i="5"/>
  <c r="Y522" i="5"/>
  <c r="Y521" i="5" s="1"/>
  <c r="Y1428" i="5"/>
  <c r="AW530" i="5"/>
  <c r="BW32" i="8"/>
  <c r="Z508" i="5"/>
  <c r="Z509" i="5" s="1"/>
  <c r="Y542" i="5"/>
  <c r="Y1450" i="5"/>
  <c r="Y541" i="5"/>
  <c r="Z543" i="5" s="1"/>
  <c r="Z544" i="5" s="1"/>
  <c r="Z1448" i="5" s="1"/>
  <c r="AW507" i="5"/>
  <c r="AW1403" i="5"/>
  <c r="AW506" i="5"/>
  <c r="AX508" i="5" s="1"/>
  <c r="BW45" i="8"/>
  <c r="R973" i="5"/>
  <c r="BQ56" i="7"/>
  <c r="GA41" i="7"/>
  <c r="FZ42" i="7"/>
  <c r="FZ43" i="7" s="1"/>
  <c r="FZ170" i="7"/>
  <c r="FZ171" i="7" s="1"/>
  <c r="FZ172" i="7" s="1"/>
  <c r="GA179" i="7" s="1"/>
  <c r="FZ230" i="7"/>
  <c r="FZ231" i="7" s="1"/>
  <c r="FZ232" i="7" s="1"/>
  <c r="FY185" i="7"/>
  <c r="FZ185" i="7"/>
  <c r="BO174" i="5"/>
  <c r="AA813" i="5"/>
  <c r="BT56" i="7"/>
  <c r="FZ245" i="7"/>
  <c r="GA245" i="7" s="1"/>
  <c r="FY245" i="7"/>
  <c r="N159" i="8"/>
  <c r="O159" i="8" s="1"/>
  <c r="BW153" i="8"/>
  <c r="BQ806" i="5"/>
  <c r="BQ812" i="5" s="1"/>
  <c r="BQ1335" i="5"/>
  <c r="BQ500" i="5"/>
  <c r="BQ503" i="5" s="1"/>
  <c r="BQ534" i="5"/>
  <c r="BQ576" i="5"/>
  <c r="BQ555" i="5"/>
  <c r="BQ1541" i="5"/>
  <c r="BE50" i="15" s="1"/>
  <c r="U13" i="14"/>
  <c r="AG280" i="5"/>
  <c r="AG279" i="5"/>
  <c r="BB822" i="5"/>
  <c r="BF22" i="5"/>
  <c r="BF25" i="5" s="1"/>
  <c r="BW242" i="5"/>
  <c r="BK457" i="5"/>
  <c r="BK243" i="5"/>
  <c r="BN806" i="5"/>
  <c r="BN812" i="5" s="1"/>
  <c r="BN1335" i="5"/>
  <c r="BN576" i="5"/>
  <c r="BN534" i="5"/>
  <c r="BN555" i="5"/>
  <c r="BN500" i="5"/>
  <c r="BN503" i="5" s="1"/>
  <c r="BN1541" i="5"/>
  <c r="BB50" i="15" s="1"/>
  <c r="BP500" i="5"/>
  <c r="BP503" i="5" s="1"/>
  <c r="BP576" i="5"/>
  <c r="BP1335" i="5"/>
  <c r="BP1541" i="5"/>
  <c r="BD50" i="15" s="1"/>
  <c r="BP534" i="5"/>
  <c r="BP555" i="5"/>
  <c r="BP806" i="5"/>
  <c r="BP812" i="5" s="1"/>
  <c r="BO500" i="5"/>
  <c r="BO503" i="5" s="1"/>
  <c r="BO1541" i="5"/>
  <c r="BC50" i="15" s="1"/>
  <c r="BO555" i="5"/>
  <c r="BO534" i="5"/>
  <c r="BO1335" i="5"/>
  <c r="BO576" i="5"/>
  <c r="BO806" i="5"/>
  <c r="BO812" i="5" s="1"/>
  <c r="BV1335" i="5"/>
  <c r="BV806" i="5"/>
  <c r="BV812" i="5" s="1"/>
  <c r="BV576" i="5"/>
  <c r="BV555" i="5"/>
  <c r="BV1541" i="5"/>
  <c r="BJ50" i="15" s="1"/>
  <c r="BV534" i="5"/>
  <c r="BV500" i="5"/>
  <c r="BV503" i="5" s="1"/>
  <c r="AF280" i="5"/>
  <c r="AF279" i="5"/>
  <c r="BR1335" i="5"/>
  <c r="BR806" i="5"/>
  <c r="BR812" i="5" s="1"/>
  <c r="BR1541" i="5"/>
  <c r="BF50" i="15" s="1"/>
  <c r="BR534" i="5"/>
  <c r="BR555" i="5"/>
  <c r="BR576" i="5"/>
  <c r="BR500" i="5"/>
  <c r="BR503" i="5" s="1"/>
  <c r="BA1335" i="5"/>
  <c r="BA806" i="5"/>
  <c r="BA812" i="5" s="1"/>
  <c r="BA576" i="5"/>
  <c r="BA580" i="5" s="1"/>
  <c r="BA500" i="5"/>
  <c r="BA503" i="5" s="1"/>
  <c r="BA534" i="5"/>
  <c r="BA1541" i="5"/>
  <c r="AO50" i="15" s="1"/>
  <c r="BA555" i="5"/>
  <c r="BA559" i="5" s="1"/>
  <c r="AB272" i="5"/>
  <c r="AB252" i="5"/>
  <c r="BW18" i="5"/>
  <c r="AM145" i="5"/>
  <c r="BM806" i="5"/>
  <c r="BM812" i="5" s="1"/>
  <c r="BL246" i="5"/>
  <c r="BM1574" i="5" s="1"/>
  <c r="BA59" i="14" s="1"/>
  <c r="BL245" i="5"/>
  <c r="D34" i="17"/>
  <c r="AM249" i="5"/>
  <c r="AQ257" i="5"/>
  <c r="AQ275" i="5" s="1"/>
  <c r="AO253" i="5"/>
  <c r="AN251" i="5"/>
  <c r="AP255" i="5"/>
  <c r="AM263" i="5"/>
  <c r="AC273" i="5"/>
  <c r="AC254" i="5"/>
  <c r="AD256" i="5"/>
  <c r="AD260" i="5" s="1"/>
  <c r="AD267" i="5" s="1"/>
  <c r="R219" i="15" s="1"/>
  <c r="AD274" i="5"/>
  <c r="BF174" i="5"/>
  <c r="BF177" i="5" s="1"/>
  <c r="BO197" i="5"/>
  <c r="BO200" i="5" s="1"/>
  <c r="BQ206" i="5" s="1"/>
  <c r="BQ207" i="5" s="1"/>
  <c r="X135" i="17"/>
  <c r="X133" i="17" s="1"/>
  <c r="Z187" i="13"/>
  <c r="Y185" i="13"/>
  <c r="AO807" i="5"/>
  <c r="AO808" i="5" s="1"/>
  <c r="AO809" i="5" s="1"/>
  <c r="AO978" i="5" s="1"/>
  <c r="AO813" i="5"/>
  <c r="E49" i="15"/>
  <c r="R1530" i="5"/>
  <c r="DQ146" i="7"/>
  <c r="DP150" i="7"/>
  <c r="M201" i="13" s="1"/>
  <c r="L125" i="17" s="1"/>
  <c r="K126" i="17"/>
  <c r="K124" i="17" s="1"/>
  <c r="M171" i="13"/>
  <c r="L169" i="13"/>
  <c r="L126" i="17"/>
  <c r="BS806" i="5"/>
  <c r="BS812" i="5" s="1"/>
  <c r="BS1335" i="5"/>
  <c r="BS1541" i="5"/>
  <c r="BG50" i="15" s="1"/>
  <c r="BS576" i="5"/>
  <c r="BS534" i="5"/>
  <c r="BS555" i="5"/>
  <c r="BS500" i="5"/>
  <c r="BS503" i="5" s="1"/>
  <c r="E34" i="17"/>
  <c r="G141" i="13"/>
  <c r="AO507" i="5"/>
  <c r="AO1403" i="5"/>
  <c r="BU458" i="5"/>
  <c r="BU460" i="5" s="1"/>
  <c r="BU806" i="5" s="1"/>
  <c r="BT460" i="5"/>
  <c r="S156" i="8"/>
  <c r="R1522" i="5"/>
  <c r="AY245" i="5"/>
  <c r="AY246" i="5"/>
  <c r="AZ1574" i="5" s="1"/>
  <c r="AN59" i="14" s="1"/>
  <c r="AA250" i="5"/>
  <c r="AA271" i="5"/>
  <c r="AD34" i="5"/>
  <c r="AD37" i="5" s="1"/>
  <c r="AD36" i="5"/>
  <c r="BN197" i="5"/>
  <c r="BN200" i="5" s="1"/>
  <c r="BN152" i="5"/>
  <c r="BN153" i="5" s="1"/>
  <c r="BM150" i="5"/>
  <c r="BM151" i="5" s="1"/>
  <c r="BP156" i="5"/>
  <c r="BP157" i="5" s="1"/>
  <c r="BO154" i="5"/>
  <c r="BO155" i="5" s="1"/>
  <c r="M157" i="8"/>
  <c r="N151" i="8"/>
  <c r="N157" i="8" s="1"/>
  <c r="O157" i="8" s="1"/>
  <c r="BJ822" i="5"/>
  <c r="BE229" i="5"/>
  <c r="BE230" i="5" s="1"/>
  <c r="V218" i="15"/>
  <c r="BG79" i="5"/>
  <c r="BG80" i="5" s="1"/>
  <c r="BA75" i="5"/>
  <c r="BA76" i="5" s="1"/>
  <c r="BK129" i="5"/>
  <c r="BK130" i="5" s="1"/>
  <c r="BI77" i="5"/>
  <c r="BI78" i="5" s="1"/>
  <c r="AA27" i="5"/>
  <c r="AA28" i="5" s="1"/>
  <c r="AA37" i="5" s="1"/>
  <c r="AS503" i="5"/>
  <c r="BS150" i="5"/>
  <c r="BS151" i="5" s="1"/>
  <c r="BV320" i="5"/>
  <c r="BJ14" i="14" s="1"/>
  <c r="BH129" i="5"/>
  <c r="BH130" i="5" s="1"/>
  <c r="BJ33" i="5"/>
  <c r="BJ34" i="5" s="1"/>
  <c r="BE152" i="5"/>
  <c r="BE153" i="5" s="1"/>
  <c r="AZ150" i="5"/>
  <c r="AZ151" i="5" s="1"/>
  <c r="BD55" i="5"/>
  <c r="BD56" i="5" s="1"/>
  <c r="BD154" i="5"/>
  <c r="BD155" i="5" s="1"/>
  <c r="BI75" i="5"/>
  <c r="N7" i="14"/>
  <c r="BT303" i="5"/>
  <c r="BT310" i="5" s="1"/>
  <c r="BJ131" i="5"/>
  <c r="BJ132" i="5" s="1"/>
  <c r="D218" i="22"/>
  <c r="C219" i="20" s="1"/>
  <c r="O216" i="13"/>
  <c r="D216" i="22" s="1"/>
  <c r="C217" i="20" s="1"/>
  <c r="BO22" i="7"/>
  <c r="BN25" i="7"/>
  <c r="CI50" i="7"/>
  <c r="BZ56" i="7" s="1"/>
  <c r="BY56" i="7"/>
  <c r="F768" i="5"/>
  <c r="G772" i="5" s="1"/>
  <c r="G773" i="5" s="1"/>
  <c r="BG1573" i="5"/>
  <c r="AU71" i="14" s="1"/>
  <c r="BO1573" i="5"/>
  <c r="BC71" i="14" s="1"/>
  <c r="BV174" i="5"/>
  <c r="BV177" i="5" s="1"/>
  <c r="BV179" i="5" s="1"/>
  <c r="BV180" i="5" s="1"/>
  <c r="AM220" i="5"/>
  <c r="AM223" i="5" s="1"/>
  <c r="BQ220" i="5"/>
  <c r="BQ223" i="5" s="1"/>
  <c r="BD227" i="5"/>
  <c r="BD228" i="5" s="1"/>
  <c r="BF77" i="5"/>
  <c r="BF78" i="5" s="1"/>
  <c r="BB77" i="5"/>
  <c r="BB78" i="5" s="1"/>
  <c r="BJ127" i="5"/>
  <c r="BJ128" i="5" s="1"/>
  <c r="BK81" i="5"/>
  <c r="BK82" i="5" s="1"/>
  <c r="AC31" i="5"/>
  <c r="BV156" i="5"/>
  <c r="BV157" i="5" s="1"/>
  <c r="BJ133" i="5"/>
  <c r="BJ134" i="5" s="1"/>
  <c r="BI31" i="5"/>
  <c r="BI32" i="5" s="1"/>
  <c r="BD150" i="5"/>
  <c r="BA152" i="5"/>
  <c r="BA153" i="5" s="1"/>
  <c r="BE57" i="5"/>
  <c r="BE58" i="5" s="1"/>
  <c r="BC152" i="5"/>
  <c r="BC153" i="5" s="1"/>
  <c r="BQ303" i="5"/>
  <c r="BQ310" i="5" s="1"/>
  <c r="BK133" i="5"/>
  <c r="BK134" i="5" s="1"/>
  <c r="BP133" i="5"/>
  <c r="BP134" i="5" s="1"/>
  <c r="BO131" i="5"/>
  <c r="BO132" i="5" s="1"/>
  <c r="BM127" i="5"/>
  <c r="BM128" i="5" s="1"/>
  <c r="BN129" i="5"/>
  <c r="BN130" i="5" s="1"/>
  <c r="AQ36" i="5"/>
  <c r="AQ28" i="5"/>
  <c r="AQ37" i="5" s="1"/>
  <c r="E764" i="5"/>
  <c r="E765" i="5"/>
  <c r="D761" i="5"/>
  <c r="E767" i="5"/>
  <c r="E766" i="5"/>
  <c r="O54" i="7"/>
  <c r="N57" i="7"/>
  <c r="BB15" i="15"/>
  <c r="BB5" i="15" s="1"/>
  <c r="BF197" i="5"/>
  <c r="BF200" i="5" s="1"/>
  <c r="BG204" i="5" s="1"/>
  <c r="BS1573" i="5"/>
  <c r="BG71" i="14" s="1"/>
  <c r="BL220" i="5"/>
  <c r="BL223" i="5" s="1"/>
  <c r="BR197" i="5"/>
  <c r="AN5" i="15"/>
  <c r="AT11" i="15"/>
  <c r="I11" i="16" s="1"/>
  <c r="AE61" i="5"/>
  <c r="F70" i="9"/>
  <c r="AM122" i="5"/>
  <c r="AM125" i="5" s="1"/>
  <c r="AM22" i="5"/>
  <c r="AW60" i="5"/>
  <c r="BR320" i="5"/>
  <c r="BP110" i="5"/>
  <c r="BP111" i="5" s="1"/>
  <c r="BM104" i="5"/>
  <c r="BM105" i="5" s="1"/>
  <c r="BN106" i="5"/>
  <c r="BN107" i="5" s="1"/>
  <c r="BO108" i="5"/>
  <c r="BO109" i="5" s="1"/>
  <c r="BS197" i="5"/>
  <c r="BS200" i="5" s="1"/>
  <c r="Y218" i="15"/>
  <c r="L119" i="14"/>
  <c r="L115" i="14" s="1"/>
  <c r="L96" i="14" s="1"/>
  <c r="L189" i="13"/>
  <c r="M191" i="13"/>
  <c r="K175" i="13"/>
  <c r="J173" i="13"/>
  <c r="BS320" i="5"/>
  <c r="BS323" i="5" s="1"/>
  <c r="BM33" i="5"/>
  <c r="BM34" i="5" s="1"/>
  <c r="BL31" i="5"/>
  <c r="BL32" i="5" s="1"/>
  <c r="BK29" i="5"/>
  <c r="BK30" i="5" s="1"/>
  <c r="BJ27" i="5"/>
  <c r="BJ28" i="5" s="1"/>
  <c r="BP197" i="5"/>
  <c r="BP200" i="5" s="1"/>
  <c r="AI64" i="17"/>
  <c r="BP174" i="5"/>
  <c r="BP177" i="5" s="1"/>
  <c r="AA822" i="5"/>
  <c r="BB206" i="5"/>
  <c r="BB207" i="5" s="1"/>
  <c r="BF46" i="5"/>
  <c r="BF49" i="5" s="1"/>
  <c r="BI57" i="5" s="1"/>
  <c r="BI58" i="5" s="1"/>
  <c r="AA812" i="5"/>
  <c r="X218" i="15"/>
  <c r="EA118" i="7"/>
  <c r="X174" i="13" s="1"/>
  <c r="BI106" i="5"/>
  <c r="BI107" i="5" s="1"/>
  <c r="BH104" i="5"/>
  <c r="BH105" i="5" s="1"/>
  <c r="BJ108" i="5"/>
  <c r="BJ109" i="5" s="1"/>
  <c r="BK110" i="5"/>
  <c r="BK111" i="5" s="1"/>
  <c r="U177" i="13"/>
  <c r="V179" i="13"/>
  <c r="U129" i="17" s="1"/>
  <c r="U127" i="17" s="1"/>
  <c r="T41" i="7"/>
  <c r="S42" i="7"/>
  <c r="S43" i="7" s="1"/>
  <c r="EC83" i="7"/>
  <c r="BX87" i="7"/>
  <c r="D159" i="22"/>
  <c r="P159" i="13"/>
  <c r="O157" i="13"/>
  <c r="D157" i="22" s="1"/>
  <c r="BL79" i="5"/>
  <c r="BL80" i="5" s="1"/>
  <c r="BJ75" i="5"/>
  <c r="BJ76" i="5" s="1"/>
  <c r="BM81" i="5"/>
  <c r="BM82" i="5" s="1"/>
  <c r="BK77" i="5"/>
  <c r="BK78" i="5" s="1"/>
  <c r="BJ51" i="5"/>
  <c r="BJ52" i="5" s="1"/>
  <c r="BL55" i="5"/>
  <c r="BL56" i="5" s="1"/>
  <c r="BK53" i="5"/>
  <c r="BK54" i="5" s="1"/>
  <c r="BM57" i="5"/>
  <c r="BM58" i="5" s="1"/>
  <c r="DO121" i="7"/>
  <c r="K228" i="15" s="1"/>
  <c r="BB79" i="5"/>
  <c r="BB80" i="5" s="1"/>
  <c r="BC81" i="5"/>
  <c r="BC82" i="5" s="1"/>
  <c r="BA77" i="5"/>
  <c r="BA78" i="5" s="1"/>
  <c r="AZ75" i="5"/>
  <c r="AZ76" i="5" s="1"/>
  <c r="BU77" i="7"/>
  <c r="BU78" i="7" s="1"/>
  <c r="CA85" i="7" s="1"/>
  <c r="BV76" i="7"/>
  <c r="J96" i="14"/>
  <c r="DF137" i="10"/>
  <c r="BS1572" i="5"/>
  <c r="BG70" i="14" s="1"/>
  <c r="W1203" i="5"/>
  <c r="X1222" i="5" s="1"/>
  <c r="AV189" i="5"/>
  <c r="BU174" i="5"/>
  <c r="BU177" i="5" s="1"/>
  <c r="BV181" i="5" s="1"/>
  <c r="BV182" i="5" s="1"/>
  <c r="AX188" i="5"/>
  <c r="AM197" i="5"/>
  <c r="AM200" i="5" s="1"/>
  <c r="R1229" i="5"/>
  <c r="BL197" i="5"/>
  <c r="BL200" i="5" s="1"/>
  <c r="BM204" i="5" s="1"/>
  <c r="BM205" i="5" s="1"/>
  <c r="BC208" i="5"/>
  <c r="BC209" i="5" s="1"/>
  <c r="AV113" i="5"/>
  <c r="Z9" i="14"/>
  <c r="Z7" i="14" s="1"/>
  <c r="W7" i="14"/>
  <c r="AZ27" i="5"/>
  <c r="AZ28" i="5" s="1"/>
  <c r="BA29" i="5"/>
  <c r="BA30" i="5" s="1"/>
  <c r="BB31" i="5"/>
  <c r="BB32" i="5" s="1"/>
  <c r="BC33" i="5"/>
  <c r="BC34" i="5" s="1"/>
  <c r="BR129" i="5"/>
  <c r="BR130" i="5" s="1"/>
  <c r="BS131" i="5"/>
  <c r="BS132" i="5" s="1"/>
  <c r="BQ127" i="5"/>
  <c r="BQ128" i="5" s="1"/>
  <c r="BT133" i="5"/>
  <c r="BT134" i="5" s="1"/>
  <c r="BT323" i="5"/>
  <c r="BT322" i="5"/>
  <c r="BR152" i="5"/>
  <c r="BR153" i="5" s="1"/>
  <c r="BT156" i="5"/>
  <c r="BT157" i="5" s="1"/>
  <c r="BS154" i="5"/>
  <c r="BS155" i="5" s="1"/>
  <c r="BQ150" i="5"/>
  <c r="BQ151" i="5" s="1"/>
  <c r="AF132" i="5"/>
  <c r="AF137" i="5" s="1"/>
  <c r="AF136" i="5"/>
  <c r="T9" i="14" s="1"/>
  <c r="D91" i="13"/>
  <c r="AT15" i="15"/>
  <c r="I12" i="16" s="1"/>
  <c r="DV137" i="10"/>
  <c r="BR174" i="5"/>
  <c r="BR177" i="5" s="1"/>
  <c r="BN220" i="5"/>
  <c r="BN223" i="5" s="1"/>
  <c r="BO227" i="5" s="1"/>
  <c r="BO228" i="5" s="1"/>
  <c r="U1316" i="5"/>
  <c r="V1321" i="5" s="1"/>
  <c r="AV188" i="5"/>
  <c r="BS174" i="5"/>
  <c r="BS177" i="5" s="1"/>
  <c r="AX189" i="5"/>
  <c r="Z59" i="17"/>
  <c r="AS234" i="5"/>
  <c r="BT122" i="5"/>
  <c r="DP119" i="7"/>
  <c r="M203" i="13" s="1"/>
  <c r="DQ113" i="7"/>
  <c r="DQ116" i="7"/>
  <c r="EO112" i="7"/>
  <c r="EC118" i="7" s="1"/>
  <c r="Z174" i="13" s="1"/>
  <c r="AH117" i="14"/>
  <c r="DZ118" i="7"/>
  <c r="W174" i="13" s="1"/>
  <c r="J228" i="15"/>
  <c r="J123" i="17" s="1"/>
  <c r="J121" i="17" s="1"/>
  <c r="BL104" i="5"/>
  <c r="BL105" i="5" s="1"/>
  <c r="BM106" i="5"/>
  <c r="BM107" i="5" s="1"/>
  <c r="BO110" i="5"/>
  <c r="BO111" i="5" s="1"/>
  <c r="BN108" i="5"/>
  <c r="BN109" i="5" s="1"/>
  <c r="BS303" i="5"/>
  <c r="BS310" i="5" s="1"/>
  <c r="R82" i="5"/>
  <c r="R85" i="5" s="1"/>
  <c r="R84" i="5"/>
  <c r="BR106" i="5"/>
  <c r="BR107" i="5" s="1"/>
  <c r="BQ104" i="5"/>
  <c r="BQ105" i="5" s="1"/>
  <c r="BS108" i="5"/>
  <c r="BS109" i="5" s="1"/>
  <c r="BT110" i="5"/>
  <c r="BT111" i="5" s="1"/>
  <c r="V7" i="14"/>
  <c r="AM25" i="5"/>
  <c r="AM148" i="5"/>
  <c r="BM197" i="5"/>
  <c r="BM200" i="5" s="1"/>
  <c r="D10" i="6"/>
  <c r="Q1077" i="5"/>
  <c r="AG13" i="18"/>
  <c r="EH137" i="10"/>
  <c r="BL174" i="5"/>
  <c r="BL177" i="5" s="1"/>
  <c r="BL179" i="5" s="1"/>
  <c r="W884" i="5"/>
  <c r="W1173" i="5"/>
  <c r="BR220" i="5"/>
  <c r="BR223" i="5" s="1"/>
  <c r="BQ197" i="5"/>
  <c r="BQ200" i="5" s="1"/>
  <c r="BR204" i="5" s="1"/>
  <c r="BR205" i="5" s="1"/>
  <c r="V1365" i="5"/>
  <c r="W1387" i="5" s="1"/>
  <c r="K51" i="14" s="1"/>
  <c r="V1360" i="5"/>
  <c r="W1386" i="5" s="1"/>
  <c r="K50" i="14" s="1"/>
  <c r="AR15" i="14"/>
  <c r="BI822" i="5"/>
  <c r="AO128" i="5"/>
  <c r="BG133" i="5"/>
  <c r="BG134" i="5" s="1"/>
  <c r="BF131" i="5"/>
  <c r="BF132" i="5" s="1"/>
  <c r="BD127" i="5"/>
  <c r="BE129" i="5"/>
  <c r="BE130" i="5" s="1"/>
  <c r="BF578" i="5"/>
  <c r="I70" i="9" s="1"/>
  <c r="I42" i="9"/>
  <c r="BF557" i="5"/>
  <c r="I65" i="9" s="1"/>
  <c r="BF536" i="5"/>
  <c r="I60" i="9" s="1"/>
  <c r="BF1545" i="5"/>
  <c r="AT83" i="15" s="1"/>
  <c r="BF501" i="5"/>
  <c r="I53" i="9" s="1"/>
  <c r="AM46" i="5"/>
  <c r="S1006" i="5"/>
  <c r="AM12" i="15"/>
  <c r="AY98" i="5"/>
  <c r="AY97" i="5"/>
  <c r="AY96" i="5"/>
  <c r="AY100" i="5"/>
  <c r="BW95" i="5"/>
  <c r="AS128" i="5"/>
  <c r="G53" i="9"/>
  <c r="AR503" i="5"/>
  <c r="BS129" i="5"/>
  <c r="BS130" i="5" s="1"/>
  <c r="BT131" i="5"/>
  <c r="BT132" i="5" s="1"/>
  <c r="BR127" i="5"/>
  <c r="BU133" i="5"/>
  <c r="BU134" i="5" s="1"/>
  <c r="AC131" i="5"/>
  <c r="AA127" i="5"/>
  <c r="AD133" i="5"/>
  <c r="AB129" i="5"/>
  <c r="BL154" i="5"/>
  <c r="BL155" i="5" s="1"/>
  <c r="BJ150" i="5"/>
  <c r="BM156" i="5"/>
  <c r="BM157" i="5" s="1"/>
  <c r="BK152" i="5"/>
  <c r="BK153" i="5" s="1"/>
  <c r="Z330" i="5"/>
  <c r="Z332" i="5" s="1"/>
  <c r="Z349" i="5" s="1"/>
  <c r="N27" i="15" s="1"/>
  <c r="Y332" i="5"/>
  <c r="Y349" i="5" s="1"/>
  <c r="M27" i="15" s="1"/>
  <c r="M26" i="15" s="1"/>
  <c r="AN460" i="5"/>
  <c r="AY470" i="5"/>
  <c r="AZ468" i="5"/>
  <c r="BK123" i="5"/>
  <c r="AY13" i="15"/>
  <c r="H13" i="23" s="1"/>
  <c r="BK121" i="5"/>
  <c r="BK119" i="5"/>
  <c r="BK120" i="5"/>
  <c r="BS156" i="5"/>
  <c r="BS157" i="5" s="1"/>
  <c r="BR154" i="5"/>
  <c r="BR155" i="5" s="1"/>
  <c r="BP150" i="5"/>
  <c r="BQ152" i="5"/>
  <c r="AX28" i="5"/>
  <c r="AX37" i="5" s="1"/>
  <c r="AX36" i="5"/>
  <c r="AH280" i="5"/>
  <c r="AH279" i="5"/>
  <c r="AR27" i="5"/>
  <c r="AT31" i="5"/>
  <c r="AU33" i="5"/>
  <c r="AS29" i="5"/>
  <c r="AO105" i="5"/>
  <c r="AZ458" i="5"/>
  <c r="AZ460" i="5" s="1"/>
  <c r="AY460" i="5"/>
  <c r="AW105" i="5"/>
  <c r="AW114" i="5" s="1"/>
  <c r="AW113" i="5"/>
  <c r="BF53" i="5"/>
  <c r="BF54" i="5" s="1"/>
  <c r="BG55" i="5"/>
  <c r="BG56" i="5" s="1"/>
  <c r="BH57" i="5"/>
  <c r="BH58" i="5" s="1"/>
  <c r="BE51" i="5"/>
  <c r="BF70" i="5"/>
  <c r="BF73" i="5" s="1"/>
  <c r="BG75" i="5"/>
  <c r="BI79" i="5"/>
  <c r="BI80" i="5" s="1"/>
  <c r="BH77" i="5"/>
  <c r="BH78" i="5" s="1"/>
  <c r="BJ81" i="5"/>
  <c r="BJ82" i="5" s="1"/>
  <c r="AE153" i="5"/>
  <c r="AE160" i="5" s="1"/>
  <c r="AE159" i="5"/>
  <c r="S10" i="14" s="1"/>
  <c r="AP128" i="5"/>
  <c r="BK20" i="5"/>
  <c r="BK21" i="5"/>
  <c r="BK19" i="5"/>
  <c r="BK23" i="5"/>
  <c r="AY8" i="15"/>
  <c r="BW465" i="5"/>
  <c r="AU156" i="5"/>
  <c r="AU157" i="5" s="1"/>
  <c r="AR150" i="5"/>
  <c r="AT154" i="5"/>
  <c r="AT155" i="5" s="1"/>
  <c r="AS152" i="5"/>
  <c r="BU128" i="5"/>
  <c r="AG288" i="5"/>
  <c r="BH76" i="5"/>
  <c r="AU153" i="5"/>
  <c r="AY69" i="5"/>
  <c r="AY71" i="5"/>
  <c r="AM10" i="15"/>
  <c r="G10" i="23" s="1"/>
  <c r="AY68" i="5"/>
  <c r="AY67" i="5"/>
  <c r="AQ76" i="5"/>
  <c r="AQ85" i="5" s="1"/>
  <c r="AQ84" i="5"/>
  <c r="BS128" i="5"/>
  <c r="AT7" i="15"/>
  <c r="I10" i="16" s="1"/>
  <c r="AL256" i="5"/>
  <c r="AL274" i="5"/>
  <c r="BH27" i="5"/>
  <c r="BJ31" i="5"/>
  <c r="BJ32" i="5" s="1"/>
  <c r="BK33" i="5"/>
  <c r="BK34" i="5" s="1"/>
  <c r="BI29" i="5"/>
  <c r="BI30" i="5" s="1"/>
  <c r="K37" i="13"/>
  <c r="K35" i="13" s="1"/>
  <c r="K34" i="13" s="1"/>
  <c r="V450" i="5"/>
  <c r="J185" i="15" s="1"/>
  <c r="J184" i="15" s="1"/>
  <c r="V435" i="5"/>
  <c r="J207" i="15" s="1"/>
  <c r="BI105" i="5"/>
  <c r="AQ113" i="5"/>
  <c r="AB813" i="5"/>
  <c r="AD81" i="5"/>
  <c r="AA75" i="5"/>
  <c r="AC79" i="5"/>
  <c r="AB77" i="5"/>
  <c r="AR52" i="5"/>
  <c r="AR61" i="5" s="1"/>
  <c r="AR60" i="5"/>
  <c r="BO151" i="5"/>
  <c r="BC128" i="5"/>
  <c r="BB52" i="5"/>
  <c r="BE128" i="5"/>
  <c r="BR200" i="5"/>
  <c r="BR202" i="5" s="1"/>
  <c r="W1103" i="5"/>
  <c r="BS220" i="5"/>
  <c r="BS223" i="5" s="1"/>
  <c r="AN128" i="5"/>
  <c r="AP151" i="5"/>
  <c r="F9" i="23"/>
  <c r="AJ1401" i="5"/>
  <c r="AJ601" i="5"/>
  <c r="BT125" i="5"/>
  <c r="BF99" i="5"/>
  <c r="BF102" i="5" s="1"/>
  <c r="AY143" i="5"/>
  <c r="AY142" i="5"/>
  <c r="BW141" i="5"/>
  <c r="AY146" i="5"/>
  <c r="AM14" i="15"/>
  <c r="AY144" i="5"/>
  <c r="BO106" i="5"/>
  <c r="BO107" i="5" s="1"/>
  <c r="BN104" i="5"/>
  <c r="BN105" i="5" s="1"/>
  <c r="BP108" i="5"/>
  <c r="BP109" i="5" s="1"/>
  <c r="BQ110" i="5"/>
  <c r="BQ111" i="5" s="1"/>
  <c r="BF156" i="5"/>
  <c r="BF157" i="5" s="1"/>
  <c r="BD152" i="5"/>
  <c r="BD153" i="5" s="1"/>
  <c r="BE154" i="5"/>
  <c r="BE155" i="5" s="1"/>
  <c r="BC150" i="5"/>
  <c r="AW136" i="5"/>
  <c r="AW128" i="5"/>
  <c r="AW137" i="5" s="1"/>
  <c r="BU557" i="5"/>
  <c r="BU1545" i="5"/>
  <c r="BI83" i="15" s="1"/>
  <c r="BU578" i="5"/>
  <c r="BU501" i="5"/>
  <c r="BU536" i="5"/>
  <c r="AA503" i="5"/>
  <c r="F52" i="9"/>
  <c r="F8" i="23"/>
  <c r="AA7" i="15"/>
  <c r="BN127" i="5"/>
  <c r="BN128" i="5" s="1"/>
  <c r="BQ133" i="5"/>
  <c r="BQ134" i="5" s="1"/>
  <c r="BO129" i="5"/>
  <c r="BO130" i="5" s="1"/>
  <c r="BP131" i="5"/>
  <c r="BP132" i="5" s="1"/>
  <c r="BK154" i="5"/>
  <c r="BK155" i="5" s="1"/>
  <c r="BL156" i="5"/>
  <c r="BL157" i="5" s="1"/>
  <c r="BI150" i="5"/>
  <c r="BJ152" i="5"/>
  <c r="BJ153" i="5" s="1"/>
  <c r="AT79" i="5"/>
  <c r="AR75" i="5"/>
  <c r="AU81" i="5"/>
  <c r="AS77" i="5"/>
  <c r="BE104" i="5"/>
  <c r="BF106" i="5"/>
  <c r="BF107" i="5" s="1"/>
  <c r="BH110" i="5"/>
  <c r="BH111" i="5" s="1"/>
  <c r="BG108" i="5"/>
  <c r="BG109" i="5" s="1"/>
  <c r="BC110" i="5"/>
  <c r="BC111" i="5" s="1"/>
  <c r="AZ104" i="5"/>
  <c r="AZ105" i="5" s="1"/>
  <c r="BB108" i="5"/>
  <c r="BB109" i="5" s="1"/>
  <c r="BA106" i="5"/>
  <c r="BA107" i="5" s="1"/>
  <c r="AZ469" i="5"/>
  <c r="BW469" i="5" s="1"/>
  <c r="BW466" i="5"/>
  <c r="AP76" i="5"/>
  <c r="AU128" i="5"/>
  <c r="AJ263" i="5"/>
  <c r="AN257" i="5"/>
  <c r="AN275" i="5" s="1"/>
  <c r="AJ249" i="5"/>
  <c r="AM255" i="5"/>
  <c r="AK251" i="5"/>
  <c r="AL253" i="5"/>
  <c r="AB1403" i="5"/>
  <c r="AB507" i="5"/>
  <c r="AM70" i="5"/>
  <c r="AG297" i="5"/>
  <c r="AG316" i="5"/>
  <c r="AE302" i="5"/>
  <c r="AE308" i="5" s="1"/>
  <c r="AE314" i="5"/>
  <c r="AE320" i="5" s="1"/>
  <c r="S14" i="14" s="1"/>
  <c r="S12" i="14" s="1"/>
  <c r="S11" i="14" s="1"/>
  <c r="AE293" i="5"/>
  <c r="AE303" i="5" s="1"/>
  <c r="AE310" i="5" s="1"/>
  <c r="S219" i="15" s="1"/>
  <c r="AD151" i="5"/>
  <c r="BK55" i="5"/>
  <c r="BK56" i="5" s="1"/>
  <c r="BL57" i="5"/>
  <c r="BL58" i="5" s="1"/>
  <c r="BJ53" i="5"/>
  <c r="BI51" i="5"/>
  <c r="AL370" i="5"/>
  <c r="AL372" i="5" s="1"/>
  <c r="AK372" i="5"/>
  <c r="AY10" i="15"/>
  <c r="H10" i="23" s="1"/>
  <c r="BK69" i="5"/>
  <c r="BW69" i="5" s="1"/>
  <c r="BK71" i="5"/>
  <c r="BK67" i="5"/>
  <c r="BK68" i="5"/>
  <c r="BW68" i="5" s="1"/>
  <c r="AM578" i="5"/>
  <c r="AM501" i="5"/>
  <c r="AM1545" i="5"/>
  <c r="AA83" i="15" s="1"/>
  <c r="AM557" i="5"/>
  <c r="AM536" i="5"/>
  <c r="AT128" i="5"/>
  <c r="BR105" i="5"/>
  <c r="AQ128" i="5"/>
  <c r="AQ137" i="5" s="1"/>
  <c r="AQ136" i="5"/>
  <c r="AE9" i="14" s="1"/>
  <c r="U11" i="18"/>
  <c r="U20" i="15"/>
  <c r="U3" i="15" s="1"/>
  <c r="U5" i="18" s="1"/>
  <c r="AO76" i="5"/>
  <c r="AW157" i="5"/>
  <c r="AW160" i="5" s="1"/>
  <c r="AW159" i="5"/>
  <c r="AS807" i="5"/>
  <c r="AS808" i="5" s="1"/>
  <c r="AS809" i="5" s="1"/>
  <c r="AS978" i="5" s="1"/>
  <c r="AS812" i="5"/>
  <c r="AS813" i="5"/>
  <c r="AY20" i="5"/>
  <c r="AY21" i="5"/>
  <c r="BW21" i="5" s="1"/>
  <c r="AY23" i="5"/>
  <c r="AM8" i="15"/>
  <c r="AY19" i="5"/>
  <c r="BW19" i="5" s="1"/>
  <c r="BV107" i="5"/>
  <c r="AV52" i="5"/>
  <c r="AV61" i="5" s="1"/>
  <c r="AV60" i="5"/>
  <c r="BH31" i="5"/>
  <c r="BH32" i="5" s="1"/>
  <c r="BG29" i="5"/>
  <c r="BG30" i="5" s="1"/>
  <c r="BF27" i="5"/>
  <c r="BI33" i="5"/>
  <c r="BI34" i="5" s="1"/>
  <c r="BH11" i="15"/>
  <c r="K11" i="16" s="1"/>
  <c r="AJ272" i="5"/>
  <c r="AJ252" i="5"/>
  <c r="BD52" i="5"/>
  <c r="BD61" i="5" s="1"/>
  <c r="BF576" i="5"/>
  <c r="I68" i="9" s="1"/>
  <c r="BF555" i="5"/>
  <c r="I63" i="9" s="1"/>
  <c r="BF500" i="5"/>
  <c r="BF1541" i="5"/>
  <c r="AT50" i="15" s="1"/>
  <c r="BF534" i="5"/>
  <c r="I58" i="9" s="1"/>
  <c r="I41" i="9"/>
  <c r="BF806" i="5"/>
  <c r="BF813" i="5" s="1"/>
  <c r="BF1335" i="5"/>
  <c r="AO151" i="5"/>
  <c r="BG151" i="5"/>
  <c r="AQ114" i="5"/>
  <c r="BD151" i="5"/>
  <c r="AS54" i="5"/>
  <c r="AS61" i="5" s="1"/>
  <c r="AS60" i="5"/>
  <c r="BJ78" i="5"/>
  <c r="BU220" i="5"/>
  <c r="BU223" i="5" s="1"/>
  <c r="BU225" i="5" s="1"/>
  <c r="AK64" i="17"/>
  <c r="BV197" i="5"/>
  <c r="BV200" i="5" s="1"/>
  <c r="BV202" i="5" s="1"/>
  <c r="BN174" i="5"/>
  <c r="BN177" i="5" s="1"/>
  <c r="BO181" i="5" s="1"/>
  <c r="BO182" i="5" s="1"/>
  <c r="AM174" i="5"/>
  <c r="AM177" i="5" s="1"/>
  <c r="AP185" i="5" s="1"/>
  <c r="V945" i="5"/>
  <c r="EU126" i="10"/>
  <c r="EU134" i="10" s="1"/>
  <c r="D78" i="15"/>
  <c r="D78" i="23" s="1"/>
  <c r="BO220" i="5"/>
  <c r="BO223" i="5" s="1"/>
  <c r="BR231" i="5" s="1"/>
  <c r="BR232" i="5" s="1"/>
  <c r="BK28" i="14"/>
  <c r="AV114" i="5"/>
  <c r="AH287" i="5"/>
  <c r="AH289" i="5" s="1"/>
  <c r="AI1574" i="5" s="1"/>
  <c r="W59" i="14" s="1"/>
  <c r="AH306" i="5"/>
  <c r="V24" i="15" s="1"/>
  <c r="V22" i="15" s="1"/>
  <c r="AD1403" i="5"/>
  <c r="AD507" i="5"/>
  <c r="T1038" i="5"/>
  <c r="T1048" i="5" s="1"/>
  <c r="S1030" i="5"/>
  <c r="BQ106" i="5"/>
  <c r="BR108" i="5"/>
  <c r="BR109" i="5" s="1"/>
  <c r="BS110" i="5"/>
  <c r="BS111" i="5" s="1"/>
  <c r="BP104" i="5"/>
  <c r="AY123" i="5"/>
  <c r="AY121" i="5"/>
  <c r="AM13" i="15"/>
  <c r="AY120" i="5"/>
  <c r="BW120" i="5" s="1"/>
  <c r="BW118" i="5"/>
  <c r="AY119" i="5"/>
  <c r="AT131" i="5"/>
  <c r="AT132" i="5" s="1"/>
  <c r="AU133" i="5"/>
  <c r="AU134" i="5" s="1"/>
  <c r="AS129" i="5"/>
  <c r="AS130" i="5" s="1"/>
  <c r="AR127" i="5"/>
  <c r="AF305" i="5"/>
  <c r="AJ300" i="5"/>
  <c r="AJ318" i="5" s="1"/>
  <c r="AG294" i="5"/>
  <c r="AI298" i="5"/>
  <c r="AH296" i="5"/>
  <c r="AF292" i="5"/>
  <c r="AF601" i="5"/>
  <c r="AF1401" i="5"/>
  <c r="BA127" i="5"/>
  <c r="BA128" i="5" s="1"/>
  <c r="BD133" i="5"/>
  <c r="BD134" i="5" s="1"/>
  <c r="BB129" i="5"/>
  <c r="BB130" i="5" s="1"/>
  <c r="BC131" i="5"/>
  <c r="BC132" i="5" s="1"/>
  <c r="AV84" i="5"/>
  <c r="AV76" i="5"/>
  <c r="AV85" i="5" s="1"/>
  <c r="AK245" i="5"/>
  <c r="AK246" i="5"/>
  <c r="AT105" i="5"/>
  <c r="AT114" i="5" s="1"/>
  <c r="AT113" i="5"/>
  <c r="BP129" i="5"/>
  <c r="BP130" i="5" s="1"/>
  <c r="BO127" i="5"/>
  <c r="BQ131" i="5"/>
  <c r="BQ132" i="5" s="1"/>
  <c r="BR133" i="5"/>
  <c r="BR134" i="5" s="1"/>
  <c r="BT578" i="5"/>
  <c r="K70" i="9" s="1"/>
  <c r="BT501" i="5"/>
  <c r="BT536" i="5"/>
  <c r="K60" i="9" s="1"/>
  <c r="BT1335" i="5"/>
  <c r="BT557" i="5"/>
  <c r="K65" i="9" s="1"/>
  <c r="BT806" i="5"/>
  <c r="BT1545" i="5"/>
  <c r="BH83" i="15" s="1"/>
  <c r="K42" i="9"/>
  <c r="E94" i="9"/>
  <c r="AA809" i="5"/>
  <c r="AA978" i="5" s="1"/>
  <c r="BC133" i="5"/>
  <c r="BC134" i="5" s="1"/>
  <c r="BB131" i="5"/>
  <c r="BB132" i="5" s="1"/>
  <c r="BA129" i="5"/>
  <c r="BA130" i="5" s="1"/>
  <c r="AZ127" i="5"/>
  <c r="AZ128" i="5" s="1"/>
  <c r="BT145" i="5"/>
  <c r="BT148" i="5" s="1"/>
  <c r="BG104" i="5"/>
  <c r="BH106" i="5"/>
  <c r="BI108" i="5"/>
  <c r="BI109" i="5" s="1"/>
  <c r="BJ110" i="5"/>
  <c r="BJ111" i="5" s="1"/>
  <c r="BK97" i="5"/>
  <c r="BK96" i="5"/>
  <c r="BK98" i="5"/>
  <c r="AY12" i="15"/>
  <c r="BK100" i="5"/>
  <c r="W218" i="15"/>
  <c r="F14" i="16"/>
  <c r="BU323" i="5"/>
  <c r="BU322" i="5"/>
  <c r="AW84" i="5"/>
  <c r="AW76" i="5"/>
  <c r="AW85" i="5" s="1"/>
  <c r="AQ159" i="5"/>
  <c r="AE10" i="14" s="1"/>
  <c r="AQ151" i="5"/>
  <c r="AQ160" i="5" s="1"/>
  <c r="E7" i="23"/>
  <c r="D9" i="21" s="1"/>
  <c r="F10" i="16"/>
  <c r="AW28" i="5"/>
  <c r="AW37" i="5" s="1"/>
  <c r="AW36" i="5"/>
  <c r="AB812" i="5"/>
  <c r="AM99" i="5"/>
  <c r="AM102" i="5" s="1"/>
  <c r="F10" i="23"/>
  <c r="AH317" i="5"/>
  <c r="AH299" i="5"/>
  <c r="AF155" i="5"/>
  <c r="AF160" i="5" s="1"/>
  <c r="AF159" i="5"/>
  <c r="T10" i="14" s="1"/>
  <c r="BK470" i="5"/>
  <c r="BL468" i="5"/>
  <c r="BL470" i="5" s="1"/>
  <c r="BK106" i="5"/>
  <c r="BK107" i="5" s="1"/>
  <c r="BM110" i="5"/>
  <c r="BM111" i="5" s="1"/>
  <c r="BL108" i="5"/>
  <c r="BL109" i="5" s="1"/>
  <c r="BJ104" i="5"/>
  <c r="BC76" i="5"/>
  <c r="BI128" i="5"/>
  <c r="BG31" i="5"/>
  <c r="BG32" i="5" s="1"/>
  <c r="BH33" i="5"/>
  <c r="BH34" i="5" s="1"/>
  <c r="BF29" i="5"/>
  <c r="BF30" i="5" s="1"/>
  <c r="BE27" i="5"/>
  <c r="AA36" i="5"/>
  <c r="AV155" i="5"/>
  <c r="AV160" i="5" s="1"/>
  <c r="AV159" i="5"/>
  <c r="AR105" i="5"/>
  <c r="AR114" i="5" s="1"/>
  <c r="AR113" i="5"/>
  <c r="AM9" i="15"/>
  <c r="G9" i="23" s="1"/>
  <c r="AY45" i="5"/>
  <c r="AY47" i="5"/>
  <c r="AY44" i="5"/>
  <c r="AY43" i="5"/>
  <c r="BU105" i="5"/>
  <c r="BI28" i="5"/>
  <c r="BT99" i="5"/>
  <c r="BT102" i="5" s="1"/>
  <c r="BF122" i="5"/>
  <c r="BF125" i="5" s="1"/>
  <c r="AK254" i="5"/>
  <c r="AK273" i="5"/>
  <c r="BG534" i="5"/>
  <c r="BG576" i="5"/>
  <c r="BG555" i="5"/>
  <c r="BG1541" i="5"/>
  <c r="AU50" i="15" s="1"/>
  <c r="BG500" i="5"/>
  <c r="BG806" i="5"/>
  <c r="BG1335" i="5"/>
  <c r="BT154" i="5"/>
  <c r="BT155" i="5" s="1"/>
  <c r="BS152" i="5"/>
  <c r="BS153" i="5" s="1"/>
  <c r="BR150" i="5"/>
  <c r="BU156" i="5"/>
  <c r="BU157" i="5" s="1"/>
  <c r="BH153" i="5"/>
  <c r="X8" i="14"/>
  <c r="E83" i="23"/>
  <c r="AX105" i="5"/>
  <c r="AX114" i="5" s="1"/>
  <c r="AX113" i="5"/>
  <c r="S8" i="14"/>
  <c r="AB36" i="5"/>
  <c r="BG28" i="5"/>
  <c r="BC28" i="5"/>
  <c r="BI76" i="5"/>
  <c r="BP220" i="5"/>
  <c r="BP223" i="5" s="1"/>
  <c r="BQ227" i="5" s="1"/>
  <c r="BQ228" i="5" s="1"/>
  <c r="BU197" i="5"/>
  <c r="BU200" i="5" s="1"/>
  <c r="BU202" i="5" s="1"/>
  <c r="BM220" i="5"/>
  <c r="BM223" i="5" s="1"/>
  <c r="BM225" i="5" s="1"/>
  <c r="BF220" i="5"/>
  <c r="BF223" i="5" s="1"/>
  <c r="BH229" i="5" s="1"/>
  <c r="BV223" i="5"/>
  <c r="BV225" i="5" s="1"/>
  <c r="BV226" i="5" s="1"/>
  <c r="AI286" i="5"/>
  <c r="AJ284" i="5"/>
  <c r="AU105" i="5"/>
  <c r="AU114" i="5" s="1"/>
  <c r="AU113" i="5"/>
  <c r="BG501" i="5"/>
  <c r="BG536" i="5"/>
  <c r="BG578" i="5"/>
  <c r="BG557" i="5"/>
  <c r="BG1545" i="5"/>
  <c r="AU83" i="15" s="1"/>
  <c r="BF31" i="5"/>
  <c r="BF32" i="5" s="1"/>
  <c r="BE29" i="5"/>
  <c r="BE30" i="5" s="1"/>
  <c r="BG33" i="5"/>
  <c r="BG34" i="5" s="1"/>
  <c r="BD27" i="5"/>
  <c r="BF51" i="5"/>
  <c r="BB152" i="5"/>
  <c r="BB153" i="5" s="1"/>
  <c r="BA150" i="5"/>
  <c r="BA151" i="5" s="1"/>
  <c r="BC154" i="5"/>
  <c r="BC155" i="5" s="1"/>
  <c r="BD156" i="5"/>
  <c r="BD157" i="5" s="1"/>
  <c r="BG110" i="5"/>
  <c r="BG111" i="5" s="1"/>
  <c r="BE106" i="5"/>
  <c r="BE107" i="5" s="1"/>
  <c r="BF108" i="5"/>
  <c r="BF109" i="5" s="1"/>
  <c r="BD104" i="5"/>
  <c r="BA104" i="5"/>
  <c r="BA105" i="5" s="1"/>
  <c r="BD110" i="5"/>
  <c r="BD111" i="5" s="1"/>
  <c r="BC108" i="5"/>
  <c r="BC109" i="5" s="1"/>
  <c r="BB106" i="5"/>
  <c r="BB107" i="5" s="1"/>
  <c r="BQ108" i="5"/>
  <c r="BQ109" i="5" s="1"/>
  <c r="BO104" i="5"/>
  <c r="BP106" i="5"/>
  <c r="BP107" i="5" s="1"/>
  <c r="BR110" i="5"/>
  <c r="BR111" i="5" s="1"/>
  <c r="AH508" i="5"/>
  <c r="AH506" i="5" s="1"/>
  <c r="AG509" i="5"/>
  <c r="AR807" i="5"/>
  <c r="AR808" i="5" s="1"/>
  <c r="AR809" i="5" s="1"/>
  <c r="AR978" i="5" s="1"/>
  <c r="AR812" i="5"/>
  <c r="BG51" i="5"/>
  <c r="BJ57" i="5"/>
  <c r="BJ58" i="5" s="1"/>
  <c r="BH53" i="5"/>
  <c r="BH54" i="5" s="1"/>
  <c r="BI55" i="5"/>
  <c r="BI56" i="5" s="1"/>
  <c r="E23" i="23"/>
  <c r="AA150" i="5"/>
  <c r="AC154" i="5"/>
  <c r="AD156" i="5"/>
  <c r="AD157" i="5" s="1"/>
  <c r="AB152" i="5"/>
  <c r="BU150" i="5"/>
  <c r="BV152" i="5"/>
  <c r="AM534" i="5"/>
  <c r="AM555" i="5"/>
  <c r="AM500" i="5"/>
  <c r="AM576" i="5"/>
  <c r="AM1541" i="5"/>
  <c r="AA50" i="15" s="1"/>
  <c r="AM806" i="5"/>
  <c r="AM1335" i="5"/>
  <c r="BK146" i="5"/>
  <c r="BK143" i="5"/>
  <c r="BK142" i="5"/>
  <c r="AY14" i="15"/>
  <c r="H14" i="23" s="1"/>
  <c r="BK144" i="5"/>
  <c r="AL245" i="5"/>
  <c r="AL246" i="5"/>
  <c r="BG81" i="5"/>
  <c r="BG82" i="5" s="1"/>
  <c r="BF79" i="5"/>
  <c r="BF80" i="5" s="1"/>
  <c r="BE77" i="5"/>
  <c r="BE78" i="5" s="1"/>
  <c r="BD75" i="5"/>
  <c r="F12" i="23"/>
  <c r="E14" i="21" s="1"/>
  <c r="AA11" i="15"/>
  <c r="BC105" i="5"/>
  <c r="AF315" i="5"/>
  <c r="AF295" i="5"/>
  <c r="AG157" i="5"/>
  <c r="AG160" i="5" s="1"/>
  <c r="AG159" i="5"/>
  <c r="U10" i="14" s="1"/>
  <c r="AC108" i="5"/>
  <c r="AD110" i="5"/>
  <c r="AA104" i="5"/>
  <c r="AB106" i="5"/>
  <c r="BK44" i="5"/>
  <c r="BK45" i="5"/>
  <c r="BK47" i="5"/>
  <c r="BK43" i="5"/>
  <c r="AY9" i="15"/>
  <c r="H9" i="23" s="1"/>
  <c r="AN470" i="5"/>
  <c r="BE76" i="5"/>
  <c r="BV130" i="5"/>
  <c r="BE150" i="5"/>
  <c r="BH156" i="5"/>
  <c r="BH157" i="5" s="1"/>
  <c r="BG154" i="5"/>
  <c r="BG155" i="5" s="1"/>
  <c r="BF152" i="5"/>
  <c r="BF153" i="5" s="1"/>
  <c r="AT151" i="5"/>
  <c r="AT160" i="5" s="1"/>
  <c r="BS133" i="5"/>
  <c r="BS134" i="5" s="1"/>
  <c r="BR131" i="5"/>
  <c r="BR132" i="5" s="1"/>
  <c r="BP127" i="5"/>
  <c r="BQ129" i="5"/>
  <c r="AI271" i="5"/>
  <c r="AI277" i="5" s="1"/>
  <c r="W13" i="14" s="1"/>
  <c r="AI250" i="5"/>
  <c r="AI260" i="5" s="1"/>
  <c r="AI267" i="5" s="1"/>
  <c r="AI259" i="5"/>
  <c r="AI265" i="5" s="1"/>
  <c r="BV110" i="5"/>
  <c r="BV111" i="5" s="1"/>
  <c r="BS104" i="5"/>
  <c r="BU108" i="5"/>
  <c r="BU109" i="5" s="1"/>
  <c r="BT106" i="5"/>
  <c r="BT107" i="5" s="1"/>
  <c r="AX76" i="5"/>
  <c r="AX85" i="5" s="1"/>
  <c r="AX84" i="5"/>
  <c r="AX128" i="5"/>
  <c r="AX137" i="5" s="1"/>
  <c r="AX136" i="5"/>
  <c r="AL9" i="14" s="1"/>
  <c r="K15" i="17"/>
  <c r="K14" i="17" s="1"/>
  <c r="K49" i="18"/>
  <c r="M36" i="13"/>
  <c r="W420" i="5"/>
  <c r="AV128" i="5"/>
  <c r="AV137" i="5" s="1"/>
  <c r="AV136" i="5"/>
  <c r="F11" i="16"/>
  <c r="E11" i="23"/>
  <c r="AD52" i="5"/>
  <c r="BB104" i="5"/>
  <c r="BB105" i="5" s="1"/>
  <c r="BE110" i="5"/>
  <c r="BE111" i="5" s="1"/>
  <c r="BD108" i="5"/>
  <c r="BD109" i="5" s="1"/>
  <c r="BC106" i="5"/>
  <c r="BC107" i="5" s="1"/>
  <c r="AB37" i="5"/>
  <c r="AA51" i="5"/>
  <c r="AD57" i="5"/>
  <c r="AD58" i="5" s="1"/>
  <c r="AB53" i="5"/>
  <c r="AC55" i="5"/>
  <c r="V1448" i="5"/>
  <c r="V676" i="5"/>
  <c r="V677" i="5" s="1"/>
  <c r="BM517" i="5"/>
  <c r="BM1543" i="5"/>
  <c r="BM556" i="5"/>
  <c r="BM535" i="5"/>
  <c r="BM577" i="5"/>
  <c r="BM816" i="5"/>
  <c r="BM822" i="5" s="1"/>
  <c r="BM1336" i="5"/>
  <c r="FD20" i="10"/>
  <c r="FD35" i="10" s="1"/>
  <c r="BA79" i="15" s="1"/>
  <c r="BA78" i="15" s="1"/>
  <c r="BH206" i="5"/>
  <c r="BH207" i="5" s="1"/>
  <c r="BN517" i="5"/>
  <c r="BN556" i="5"/>
  <c r="BN1543" i="5"/>
  <c r="BN577" i="5"/>
  <c r="BN535" i="5"/>
  <c r="BN816" i="5"/>
  <c r="BN822" i="5" s="1"/>
  <c r="FE21" i="10"/>
  <c r="FE36" i="10" s="1"/>
  <c r="BB111" i="15" s="1"/>
  <c r="BN1336" i="5"/>
  <c r="FE22" i="10"/>
  <c r="FE37" i="10" s="1"/>
  <c r="BB144" i="15" s="1"/>
  <c r="FE20" i="10"/>
  <c r="FE35" i="10" s="1"/>
  <c r="BB79" i="15" s="1"/>
  <c r="BB78" i="15" s="1"/>
  <c r="FE19" i="10"/>
  <c r="FE34" i="10" s="1"/>
  <c r="BQ204" i="5"/>
  <c r="BQ205" i="5" s="1"/>
  <c r="BR206" i="5"/>
  <c r="BR207" i="5" s="1"/>
  <c r="BS208" i="5"/>
  <c r="BS209" i="5" s="1"/>
  <c r="BP202" i="5"/>
  <c r="W1499" i="5"/>
  <c r="W739" i="5"/>
  <c r="BV203" i="5"/>
  <c r="BQ185" i="5"/>
  <c r="BQ186" i="5" s="1"/>
  <c r="BS577" i="5"/>
  <c r="BS556" i="5"/>
  <c r="BS1543" i="5"/>
  <c r="BS816" i="5"/>
  <c r="FJ126" i="10" s="1"/>
  <c r="FJ134" i="10" s="1"/>
  <c r="BS535" i="5"/>
  <c r="BS517" i="5"/>
  <c r="FJ21" i="10"/>
  <c r="FJ36" i="10" s="1"/>
  <c r="BG111" i="15" s="1"/>
  <c r="BS1336" i="5"/>
  <c r="FJ22" i="10"/>
  <c r="FJ37" i="10" s="1"/>
  <c r="BG144" i="15" s="1"/>
  <c r="FJ20" i="10"/>
  <c r="FJ35" i="10" s="1"/>
  <c r="BG79" i="15" s="1"/>
  <c r="BG78" i="15" s="1"/>
  <c r="FJ19" i="10"/>
  <c r="FJ34" i="10" s="1"/>
  <c r="AN181" i="5"/>
  <c r="T714" i="5"/>
  <c r="T1473" i="5"/>
  <c r="V944" i="5"/>
  <c r="W964" i="5" s="1"/>
  <c r="BQ556" i="5"/>
  <c r="BQ517" i="5"/>
  <c r="BQ1543" i="5"/>
  <c r="BQ577" i="5"/>
  <c r="BQ816" i="5"/>
  <c r="FH126" i="10" s="1"/>
  <c r="FH134" i="10" s="1"/>
  <c r="BQ535" i="5"/>
  <c r="FH21" i="10"/>
  <c r="FH36" i="10" s="1"/>
  <c r="BE111" i="15" s="1"/>
  <c r="BQ1336" i="5"/>
  <c r="FH22" i="10"/>
  <c r="FH37" i="10" s="1"/>
  <c r="BE144" i="15" s="1"/>
  <c r="FH20" i="10"/>
  <c r="FH35" i="10" s="1"/>
  <c r="BE79" i="15" s="1"/>
  <c r="BE78" i="15" s="1"/>
  <c r="FH19" i="10"/>
  <c r="FH34" i="10" s="1"/>
  <c r="BP204" i="5"/>
  <c r="BP205" i="5" s="1"/>
  <c r="BN227" i="5"/>
  <c r="BN228" i="5" s="1"/>
  <c r="BG227" i="5"/>
  <c r="BG228" i="5" s="1"/>
  <c r="AW113" i="15"/>
  <c r="AW110" i="15" s="1"/>
  <c r="BH183" i="5"/>
  <c r="BH184" i="5" s="1"/>
  <c r="BI185" i="5"/>
  <c r="BI186" i="5" s="1"/>
  <c r="BF179" i="5"/>
  <c r="BG181" i="5"/>
  <c r="BG182" i="5" s="1"/>
  <c r="Z1473" i="5"/>
  <c r="Z714" i="5"/>
  <c r="X676" i="5"/>
  <c r="X677" i="5" s="1"/>
  <c r="X1448" i="5"/>
  <c r="BO206" i="5"/>
  <c r="BO207" i="5" s="1"/>
  <c r="BM202" i="5"/>
  <c r="BP208" i="5"/>
  <c r="BP209" i="5" s="1"/>
  <c r="BN204" i="5"/>
  <c r="BN205" i="5" s="1"/>
  <c r="BM181" i="5"/>
  <c r="BM182" i="5" s="1"/>
  <c r="X1499" i="5"/>
  <c r="X739" i="5"/>
  <c r="BU231" i="5"/>
  <c r="BU232" i="5" s="1"/>
  <c r="BS227" i="5"/>
  <c r="BS228" i="5" s="1"/>
  <c r="BT229" i="5"/>
  <c r="BT230" i="5" s="1"/>
  <c r="BR225" i="5"/>
  <c r="BQ202" i="5"/>
  <c r="T1499" i="5"/>
  <c r="T739" i="5"/>
  <c r="AP1576" i="5"/>
  <c r="AD160" i="14" s="1"/>
  <c r="BP1543" i="5"/>
  <c r="BP556" i="5"/>
  <c r="BP535" i="5"/>
  <c r="BP577" i="5"/>
  <c r="BP517" i="5"/>
  <c r="BP816" i="5"/>
  <c r="FG126" i="10" s="1"/>
  <c r="FG134" i="10" s="1"/>
  <c r="FG21" i="10"/>
  <c r="FG36" i="10" s="1"/>
  <c r="BD111" i="15" s="1"/>
  <c r="BP1336" i="5"/>
  <c r="FG22" i="10"/>
  <c r="FG37" i="10" s="1"/>
  <c r="BD144" i="15" s="1"/>
  <c r="FG19" i="10"/>
  <c r="FG34" i="10" s="1"/>
  <c r="FG20" i="10"/>
  <c r="FG35" i="10" s="1"/>
  <c r="BD79" i="15" s="1"/>
  <c r="BD78" i="15" s="1"/>
  <c r="BS204" i="5"/>
  <c r="BS205" i="5" s="1"/>
  <c r="BS225" i="5"/>
  <c r="BT227" i="5"/>
  <c r="BT228" i="5" s="1"/>
  <c r="BV231" i="5"/>
  <c r="BV232" i="5" s="1"/>
  <c r="BU229" i="5"/>
  <c r="BU230" i="5" s="1"/>
  <c r="AJ60" i="17"/>
  <c r="AJ46" i="15"/>
  <c r="AQ522" i="5"/>
  <c r="AQ1428" i="5"/>
  <c r="AQ521" i="5"/>
  <c r="O1450" i="5"/>
  <c r="O542" i="5"/>
  <c r="O541" i="5"/>
  <c r="S1378" i="5"/>
  <c r="S1379" i="5"/>
  <c r="T676" i="5"/>
  <c r="T677" i="5" s="1"/>
  <c r="T1448" i="5"/>
  <c r="BS400" i="5"/>
  <c r="BS383" i="5"/>
  <c r="V942" i="5"/>
  <c r="V915" i="5"/>
  <c r="BD180" i="5"/>
  <c r="BN251" i="5"/>
  <c r="BM249" i="5"/>
  <c r="BQ257" i="5"/>
  <c r="BQ275" i="5" s="1"/>
  <c r="BO253" i="5"/>
  <c r="BP255" i="5"/>
  <c r="BM263" i="5"/>
  <c r="AQ562" i="5"/>
  <c r="AQ1475" i="5"/>
  <c r="AQ563" i="5"/>
  <c r="P228" i="5"/>
  <c r="P234" i="5"/>
  <c r="BK508" i="5"/>
  <c r="AI60" i="17"/>
  <c r="AI46" i="15"/>
  <c r="BO405" i="5"/>
  <c r="BO406" i="5"/>
  <c r="V1242" i="5"/>
  <c r="V1245" i="5" s="1"/>
  <c r="V1243" i="5" s="1"/>
  <c r="V1273" i="5" s="1"/>
  <c r="W1296" i="5" s="1"/>
  <c r="V1272" i="5"/>
  <c r="S1316" i="5"/>
  <c r="U602" i="5"/>
  <c r="U619" i="5"/>
  <c r="U1408" i="5" s="1"/>
  <c r="J145" i="13"/>
  <c r="I38" i="17" s="1"/>
  <c r="J136" i="13"/>
  <c r="G47" i="14"/>
  <c r="BP386" i="5"/>
  <c r="BP391" i="5" s="1"/>
  <c r="BP397" i="5"/>
  <c r="BP403" i="5" s="1"/>
  <c r="BD17" i="14" s="1"/>
  <c r="BP377" i="5"/>
  <c r="BP387" i="5" s="1"/>
  <c r="BP393" i="5" s="1"/>
  <c r="AP542" i="5"/>
  <c r="AP1450" i="5"/>
  <c r="AP541" i="5"/>
  <c r="AE584" i="5"/>
  <c r="AE583" i="5"/>
  <c r="AE1501" i="5"/>
  <c r="S61" i="5"/>
  <c r="AI564" i="5"/>
  <c r="AI565" i="5" s="1"/>
  <c r="I38" i="6"/>
  <c r="H37" i="6"/>
  <c r="Y1351" i="5"/>
  <c r="Y1355" i="5" s="1"/>
  <c r="Y829" i="5"/>
  <c r="Y833" i="5" s="1"/>
  <c r="Y861" i="5"/>
  <c r="Y866" i="5" s="1"/>
  <c r="Z800" i="5"/>
  <c r="Y895" i="5"/>
  <c r="Y900" i="5" s="1"/>
  <c r="Y977" i="5"/>
  <c r="Y1116" i="5"/>
  <c r="Y1121" i="5" s="1"/>
  <c r="Y1233" i="5"/>
  <c r="Y1238" i="5" s="1"/>
  <c r="Y1083" i="5"/>
  <c r="Y1088" i="5" s="1"/>
  <c r="Y1150" i="5"/>
  <c r="Y1155" i="5" s="1"/>
  <c r="X1104" i="5"/>
  <c r="X1098" i="5"/>
  <c r="X1105" i="5"/>
  <c r="X1090" i="5"/>
  <c r="X1107" i="5"/>
  <c r="X1110" i="5"/>
  <c r="X1108" i="5"/>
  <c r="X1109" i="5"/>
  <c r="L246" i="5"/>
  <c r="L245" i="5"/>
  <c r="U1006" i="5"/>
  <c r="H52" i="14"/>
  <c r="P205" i="5"/>
  <c r="P211" i="5"/>
  <c r="AM343" i="5"/>
  <c r="AM360" i="5"/>
  <c r="AO522" i="5"/>
  <c r="AO521" i="5"/>
  <c r="AO1428" i="5"/>
  <c r="J135" i="13"/>
  <c r="BA303" i="5"/>
  <c r="BA310" i="5" s="1"/>
  <c r="AU241" i="5"/>
  <c r="AT243" i="5"/>
  <c r="R990" i="5"/>
  <c r="R985" i="5"/>
  <c r="BJ305" i="5"/>
  <c r="BK294" i="5"/>
  <c r="BL296" i="5"/>
  <c r="BM298" i="5"/>
  <c r="BN300" i="5"/>
  <c r="BJ292" i="5"/>
  <c r="U1368" i="5"/>
  <c r="S1192" i="5"/>
  <c r="S1205" i="5" s="1"/>
  <c r="S1179" i="5"/>
  <c r="S1181" i="5" s="1"/>
  <c r="I119" i="13"/>
  <c r="V1196" i="5"/>
  <c r="V1077" i="5"/>
  <c r="AD60" i="17"/>
  <c r="AD46" i="15"/>
  <c r="I277" i="5"/>
  <c r="I280" i="5" s="1"/>
  <c r="D18" i="21"/>
  <c r="K131" i="13"/>
  <c r="AX1579" i="5"/>
  <c r="Q37" i="5"/>
  <c r="W1202" i="5"/>
  <c r="X1221" i="5" s="1"/>
  <c r="BA250" i="5"/>
  <c r="BA271" i="5"/>
  <c r="BC254" i="5"/>
  <c r="BC273" i="5"/>
  <c r="N244" i="5"/>
  <c r="N262" i="5"/>
  <c r="N5" i="6" s="1"/>
  <c r="BI293" i="5"/>
  <c r="BI303" i="5" s="1"/>
  <c r="BI310" i="5" s="1"/>
  <c r="BI314" i="5"/>
  <c r="BI320" i="5" s="1"/>
  <c r="AW14" i="14" s="1"/>
  <c r="BI302" i="5"/>
  <c r="BI308" i="5" s="1"/>
  <c r="BB817" i="5"/>
  <c r="BB818" i="5" s="1"/>
  <c r="BB819" i="5" s="1"/>
  <c r="BB1234" i="5" s="1"/>
  <c r="ES127" i="10"/>
  <c r="ES135" i="10" s="1"/>
  <c r="AP146" i="15" s="1"/>
  <c r="AP143" i="15" s="1"/>
  <c r="BB823" i="5"/>
  <c r="BB580" i="5"/>
  <c r="AE11" i="18"/>
  <c r="AE20" i="15"/>
  <c r="D117" i="13"/>
  <c r="R186" i="5"/>
  <c r="R188" i="5"/>
  <c r="AD64" i="17"/>
  <c r="G416" i="5"/>
  <c r="G23" i="6" s="1"/>
  <c r="G21" i="6" s="1"/>
  <c r="G20" i="6" s="1"/>
  <c r="H22" i="6"/>
  <c r="BS343" i="5"/>
  <c r="BS360" i="5"/>
  <c r="BP357" i="5"/>
  <c r="BP363" i="5" s="1"/>
  <c r="BD16" i="14" s="1"/>
  <c r="BP346" i="5"/>
  <c r="BP351" i="5" s="1"/>
  <c r="BP337" i="5"/>
  <c r="BP347" i="5" s="1"/>
  <c r="BP353" i="5" s="1"/>
  <c r="BF398" i="5"/>
  <c r="BF379" i="5"/>
  <c r="I126" i="13"/>
  <c r="T250" i="5"/>
  <c r="T260" i="5" s="1"/>
  <c r="T267" i="5" s="1"/>
  <c r="H219" i="15" s="1"/>
  <c r="T271" i="5"/>
  <c r="T277" i="5" s="1"/>
  <c r="H13" i="14" s="1"/>
  <c r="H12" i="14" s="1"/>
  <c r="H11" i="14" s="1"/>
  <c r="H5" i="14" s="1"/>
  <c r="T259" i="5"/>
  <c r="T265" i="5" s="1"/>
  <c r="V273" i="5"/>
  <c r="V254" i="5"/>
  <c r="AB559" i="5"/>
  <c r="AB1549" i="5"/>
  <c r="AB1553" i="5" s="1"/>
  <c r="P63" i="14" s="1"/>
  <c r="P115" i="15"/>
  <c r="U1199" i="5"/>
  <c r="U940" i="5"/>
  <c r="AV399" i="5"/>
  <c r="AV381" i="5"/>
  <c r="BH323" i="5"/>
  <c r="BH322" i="5"/>
  <c r="C17" i="21"/>
  <c r="AJ64" i="17"/>
  <c r="AO542" i="5"/>
  <c r="AO1450" i="5"/>
  <c r="AO541" i="5"/>
  <c r="BI15" i="15"/>
  <c r="BI5" i="15" s="1"/>
  <c r="AZ342" i="5"/>
  <c r="BA344" i="5"/>
  <c r="BA361" i="5" s="1"/>
  <c r="AX338" i="5"/>
  <c r="AW336" i="5"/>
  <c r="AW349" i="5"/>
  <c r="AK27" i="15" s="1"/>
  <c r="AY340" i="5"/>
  <c r="I46" i="14"/>
  <c r="AV601" i="5"/>
  <c r="AV1401" i="5"/>
  <c r="BO1572" i="5"/>
  <c r="BC70" i="14" s="1"/>
  <c r="D15" i="16"/>
  <c r="D24" i="23"/>
  <c r="AY308" i="5"/>
  <c r="U904" i="5"/>
  <c r="T907" i="5"/>
  <c r="T905" i="5" s="1"/>
  <c r="C11" i="6"/>
  <c r="R544" i="5"/>
  <c r="S543" i="5"/>
  <c r="S544" i="5" s="1"/>
  <c r="V881" i="5"/>
  <c r="BA180" i="5"/>
  <c r="BD817" i="5"/>
  <c r="BD818" i="5" s="1"/>
  <c r="BD819" i="5" s="1"/>
  <c r="BD1234" i="5" s="1"/>
  <c r="BD823" i="5"/>
  <c r="EU127" i="10"/>
  <c r="EU135" i="10" s="1"/>
  <c r="AR146" i="15" s="1"/>
  <c r="BD538" i="5"/>
  <c r="AR273" i="5"/>
  <c r="AR254" i="5"/>
  <c r="BJ508" i="5"/>
  <c r="BJ509" i="5" s="1"/>
  <c r="AH585" i="5"/>
  <c r="AH586" i="5" s="1"/>
  <c r="R1207" i="5"/>
  <c r="R1208" i="5"/>
  <c r="AE562" i="5"/>
  <c r="AE563" i="5"/>
  <c r="AE1475" i="5"/>
  <c r="G7" i="14"/>
  <c r="G5" i="14" s="1"/>
  <c r="BU477" i="5"/>
  <c r="BU479" i="5" s="1"/>
  <c r="BT479" i="5"/>
  <c r="W1025" i="5"/>
  <c r="W1000" i="5"/>
  <c r="W1024" i="5" s="1"/>
  <c r="X1044" i="5" s="1"/>
  <c r="W993" i="5"/>
  <c r="W1019" i="5"/>
  <c r="X1041" i="5" s="1"/>
  <c r="AY175" i="5"/>
  <c r="AY173" i="5"/>
  <c r="AY172" i="5"/>
  <c r="AY171" i="5"/>
  <c r="AM16" i="15"/>
  <c r="AJ523" i="5"/>
  <c r="AJ524" i="5" s="1"/>
  <c r="DU137" i="10"/>
  <c r="BB11" i="18"/>
  <c r="BB20" i="15"/>
  <c r="EJ126" i="10"/>
  <c r="EJ134" i="10" s="1"/>
  <c r="AS580" i="5"/>
  <c r="V245" i="5"/>
  <c r="V246" i="5"/>
  <c r="W1574" i="5" s="1"/>
  <c r="K59" i="14" s="1"/>
  <c r="U964" i="5"/>
  <c r="BQ1573" i="5"/>
  <c r="BE71" i="14" s="1"/>
  <c r="BD15" i="15"/>
  <c r="BD5" i="15" s="1"/>
  <c r="AO583" i="5"/>
  <c r="AO584" i="5"/>
  <c r="AO1501" i="5"/>
  <c r="AL110" i="15"/>
  <c r="V768" i="5"/>
  <c r="W772" i="5" s="1"/>
  <c r="W773" i="5" s="1"/>
  <c r="K26" i="14" s="1"/>
  <c r="J39" i="15"/>
  <c r="AY343" i="5"/>
  <c r="AY360" i="5"/>
  <c r="AZ320" i="5"/>
  <c r="AN14" i="14" s="1"/>
  <c r="BB320" i="5"/>
  <c r="AP14" i="14" s="1"/>
  <c r="AN1576" i="5"/>
  <c r="AB160" i="14" s="1"/>
  <c r="E45" i="15"/>
  <c r="G24" i="23"/>
  <c r="J15" i="16"/>
  <c r="P1226" i="5"/>
  <c r="P1207" i="5"/>
  <c r="P1183" i="5"/>
  <c r="P817" i="5"/>
  <c r="P818" i="5" s="1"/>
  <c r="P819" i="5" s="1"/>
  <c r="P1234" i="5" s="1"/>
  <c r="P1238" i="5" s="1"/>
  <c r="DG127" i="10"/>
  <c r="DG135" i="10" s="1"/>
  <c r="D146" i="15" s="1"/>
  <c r="D143" i="15" s="1"/>
  <c r="P823" i="5"/>
  <c r="U1038" i="5"/>
  <c r="U1048" i="5" s="1"/>
  <c r="T1030" i="5"/>
  <c r="BT382" i="5"/>
  <c r="BQ376" i="5"/>
  <c r="BS380" i="5"/>
  <c r="BQ389" i="5"/>
  <c r="BE28" i="15" s="1"/>
  <c r="BR378" i="5"/>
  <c r="BU384" i="5"/>
  <c r="BU401" i="5" s="1"/>
  <c r="Q59" i="17"/>
  <c r="T61" i="5"/>
  <c r="R1242" i="5"/>
  <c r="R1245" i="5" s="1"/>
  <c r="R1243" i="5" s="1"/>
  <c r="R1273" i="5" s="1"/>
  <c r="S1296" i="5" s="1"/>
  <c r="R1272" i="5"/>
  <c r="BS340" i="5"/>
  <c r="BT342" i="5"/>
  <c r="BR338" i="5"/>
  <c r="BU344" i="5"/>
  <c r="BU361" i="5" s="1"/>
  <c r="BQ336" i="5"/>
  <c r="BQ349" i="5"/>
  <c r="BE27" i="15" s="1"/>
  <c r="BH370" i="5"/>
  <c r="BG372" i="5"/>
  <c r="BE518" i="5"/>
  <c r="BE559" i="5"/>
  <c r="R37" i="5"/>
  <c r="W1200" i="5"/>
  <c r="W1106" i="5"/>
  <c r="Q1278" i="5"/>
  <c r="Q1253" i="5"/>
  <c r="Q1277" i="5" s="1"/>
  <c r="R1300" i="5" s="1"/>
  <c r="Q1256" i="5"/>
  <c r="Q1280" i="5" s="1"/>
  <c r="R1301" i="5" s="1"/>
  <c r="Q1281" i="5"/>
  <c r="AD542" i="5"/>
  <c r="AD541" i="5"/>
  <c r="AD1450" i="5"/>
  <c r="E144" i="23"/>
  <c r="DR71" i="10"/>
  <c r="O48" i="15"/>
  <c r="O113" i="15"/>
  <c r="O110" i="15" s="1"/>
  <c r="F69" i="9"/>
  <c r="AA580" i="5"/>
  <c r="F59" i="9"/>
  <c r="AA538" i="5"/>
  <c r="AT562" i="5"/>
  <c r="AT563" i="5"/>
  <c r="AT1475" i="5"/>
  <c r="G69" i="9"/>
  <c r="AR580" i="5"/>
  <c r="G59" i="9"/>
  <c r="AR538" i="5"/>
  <c r="AF115" i="15"/>
  <c r="AR1549" i="5"/>
  <c r="AR1553" i="5" s="1"/>
  <c r="AF63" i="14" s="1"/>
  <c r="BG359" i="5"/>
  <c r="BG341" i="5"/>
  <c r="BK197" i="15"/>
  <c r="AK349" i="5"/>
  <c r="Y27" i="15" s="1"/>
  <c r="Y26" i="15" s="1"/>
  <c r="AK336" i="5"/>
  <c r="AN342" i="5"/>
  <c r="AO344" i="5"/>
  <c r="AO361" i="5" s="1"/>
  <c r="AM340" i="5"/>
  <c r="AL338" i="5"/>
  <c r="H26" i="14"/>
  <c r="BI508" i="5"/>
  <c r="BI509" i="5" s="1"/>
  <c r="BJ559" i="5"/>
  <c r="BJ518" i="5"/>
  <c r="BQ1572" i="5"/>
  <c r="BE70" i="14" s="1"/>
  <c r="F18" i="6"/>
  <c r="E413" i="5"/>
  <c r="BD365" i="5"/>
  <c r="BD366" i="5"/>
  <c r="BT218" i="5"/>
  <c r="BT217" i="5"/>
  <c r="BT219" i="5"/>
  <c r="BH18" i="15"/>
  <c r="BT221" i="5"/>
  <c r="L288" i="5"/>
  <c r="L306" i="5" s="1"/>
  <c r="BD405" i="5"/>
  <c r="BD406" i="5"/>
  <c r="AK523" i="5"/>
  <c r="AK524" i="5" s="1"/>
  <c r="U1274" i="5"/>
  <c r="V1297" i="5" s="1"/>
  <c r="U1247" i="5"/>
  <c r="BH226" i="5"/>
  <c r="BE180" i="5"/>
  <c r="BE189" i="5" s="1"/>
  <c r="BE188" i="5"/>
  <c r="AW115" i="15"/>
  <c r="BI1549" i="5"/>
  <c r="BI1553" i="5" s="1"/>
  <c r="AW63" i="14" s="1"/>
  <c r="BI559" i="5"/>
  <c r="BC226" i="5"/>
  <c r="AO47" i="15"/>
  <c r="ER39" i="10"/>
  <c r="BA518" i="5"/>
  <c r="AV47" i="15"/>
  <c r="EY39" i="10"/>
  <c r="EY126" i="10"/>
  <c r="EY134" i="10" s="1"/>
  <c r="BH580" i="5"/>
  <c r="AQ47" i="15"/>
  <c r="ET39" i="10"/>
  <c r="BC538" i="5"/>
  <c r="BC559" i="5"/>
  <c r="BB180" i="5"/>
  <c r="C64" i="17"/>
  <c r="V1274" i="5"/>
  <c r="W1297" i="5" s="1"/>
  <c r="V1247" i="5"/>
  <c r="BG1572" i="5"/>
  <c r="AU70" i="14" s="1"/>
  <c r="V943" i="5"/>
  <c r="U676" i="5"/>
  <c r="U677" i="5" s="1"/>
  <c r="U1448" i="5"/>
  <c r="Q1181" i="5"/>
  <c r="W854" i="5"/>
  <c r="W850" i="5"/>
  <c r="W943" i="5" s="1"/>
  <c r="W849" i="5"/>
  <c r="W942" i="5" s="1"/>
  <c r="W843" i="5"/>
  <c r="W844" i="5" s="1"/>
  <c r="W855" i="5"/>
  <c r="W835" i="5"/>
  <c r="W853" i="5"/>
  <c r="W946" i="5" s="1"/>
  <c r="W852" i="5"/>
  <c r="X1254" i="5"/>
  <c r="X1314" i="5"/>
  <c r="X1240" i="5"/>
  <c r="X1255" i="5"/>
  <c r="X1279" i="5" s="1"/>
  <c r="X1250" i="5"/>
  <c r="X1251" i="5" s="1"/>
  <c r="X1276" i="5" s="1"/>
  <c r="Y1299" i="5" s="1"/>
  <c r="X1271" i="5"/>
  <c r="X1259" i="5"/>
  <c r="X1283" i="5" s="1"/>
  <c r="Y1302" i="5" s="1"/>
  <c r="X1258" i="5"/>
  <c r="X1282" i="5" s="1"/>
  <c r="X1248" i="5"/>
  <c r="X1257" i="5"/>
  <c r="R857" i="5"/>
  <c r="R926" i="5" s="1"/>
  <c r="V1038" i="5"/>
  <c r="V1048" i="5" s="1"/>
  <c r="U1030" i="5"/>
  <c r="O203" i="5"/>
  <c r="O211" i="5"/>
  <c r="T1224" i="5"/>
  <c r="AL359" i="5"/>
  <c r="AL341" i="5"/>
  <c r="AJ357" i="5"/>
  <c r="AJ363" i="5" s="1"/>
  <c r="AJ346" i="5"/>
  <c r="AJ351" i="5" s="1"/>
  <c r="AJ337" i="5"/>
  <c r="AJ347" i="5" s="1"/>
  <c r="AJ353" i="5" s="1"/>
  <c r="AX584" i="5"/>
  <c r="AX1501" i="5"/>
  <c r="AX583" i="5"/>
  <c r="AU522" i="5"/>
  <c r="AU521" i="5"/>
  <c r="AU1428" i="5"/>
  <c r="O1227" i="5"/>
  <c r="E166" i="15"/>
  <c r="S1037" i="5"/>
  <c r="R1000" i="5"/>
  <c r="R1024" i="5" s="1"/>
  <c r="S1044" i="5" s="1"/>
  <c r="R1025" i="5"/>
  <c r="AQ180" i="5"/>
  <c r="AQ189" i="5" s="1"/>
  <c r="AQ188" i="5"/>
  <c r="AE8" i="14" s="1"/>
  <c r="X64" i="17"/>
  <c r="X59" i="17" s="1"/>
  <c r="X110" i="15"/>
  <c r="V1401" i="5"/>
  <c r="V601" i="5"/>
  <c r="I45" i="14"/>
  <c r="U1360" i="5"/>
  <c r="V1390" i="5"/>
  <c r="T1162" i="5"/>
  <c r="U1159" i="5"/>
  <c r="V1063" i="5"/>
  <c r="V1067" i="5" s="1"/>
  <c r="W1064" i="5"/>
  <c r="X1065" i="5"/>
  <c r="BK193" i="5"/>
  <c r="BK170" i="5"/>
  <c r="BW170" i="5" s="1"/>
  <c r="BK216" i="5"/>
  <c r="BW166" i="5"/>
  <c r="AA177" i="5"/>
  <c r="BJ15" i="15"/>
  <c r="BJ5" i="15" s="1"/>
  <c r="BU185" i="5"/>
  <c r="BU186" i="5" s="1"/>
  <c r="BS181" i="5"/>
  <c r="BS182" i="5" s="1"/>
  <c r="BT183" i="5"/>
  <c r="BT184" i="5" s="1"/>
  <c r="BR179" i="5"/>
  <c r="U1218" i="5"/>
  <c r="J250" i="5"/>
  <c r="J271" i="5"/>
  <c r="J277" i="5" s="1"/>
  <c r="J259" i="5"/>
  <c r="J265" i="5" s="1"/>
  <c r="M274" i="5"/>
  <c r="M256" i="5"/>
  <c r="W1198" i="5"/>
  <c r="W1163" i="5"/>
  <c r="W1158" i="5"/>
  <c r="W1129" i="5"/>
  <c r="W1124" i="5"/>
  <c r="AY479" i="5"/>
  <c r="AZ477" i="5"/>
  <c r="AI366" i="5"/>
  <c r="AI365" i="5"/>
  <c r="BB252" i="5"/>
  <c r="BB272" i="5"/>
  <c r="AJ543" i="5"/>
  <c r="AJ544" i="5" s="1"/>
  <c r="BQ231" i="5"/>
  <c r="BQ232" i="5" s="1"/>
  <c r="W1166" i="5"/>
  <c r="BL299" i="5"/>
  <c r="BL317" i="5"/>
  <c r="N286" i="5"/>
  <c r="T1379" i="5"/>
  <c r="H195" i="15" s="1"/>
  <c r="T1378" i="5"/>
  <c r="H171" i="15" s="1"/>
  <c r="H166" i="15" s="1"/>
  <c r="I40" i="17"/>
  <c r="K143" i="13"/>
  <c r="AP115" i="15"/>
  <c r="BB1549" i="5"/>
  <c r="BB1553" i="5" s="1"/>
  <c r="AP63" i="14" s="1"/>
  <c r="BB518" i="5"/>
  <c r="BO244" i="5"/>
  <c r="BO262" i="5"/>
  <c r="BC23" i="15" s="1"/>
  <c r="BC22" i="15" s="1"/>
  <c r="Q184" i="5"/>
  <c r="Q188" i="5"/>
  <c r="F23" i="6"/>
  <c r="BE508" i="5"/>
  <c r="BE506" i="5" s="1"/>
  <c r="BD26" i="15"/>
  <c r="E20" i="21"/>
  <c r="O1184" i="5"/>
  <c r="AK543" i="5"/>
  <c r="U272" i="5"/>
  <c r="U252" i="5"/>
  <c r="W274" i="5"/>
  <c r="W256" i="5"/>
  <c r="DS39" i="10"/>
  <c r="P47" i="15"/>
  <c r="AB580" i="5"/>
  <c r="AB823" i="5"/>
  <c r="AB817" i="5"/>
  <c r="AB818" i="5" s="1"/>
  <c r="AB819" i="5" s="1"/>
  <c r="AB1234" i="5" s="1"/>
  <c r="DS127" i="10"/>
  <c r="DS135" i="10" s="1"/>
  <c r="P146" i="15" s="1"/>
  <c r="P143" i="15" s="1"/>
  <c r="AM517" i="5"/>
  <c r="AM816" i="5"/>
  <c r="ED126" i="10" s="1"/>
  <c r="ED134" i="10" s="1"/>
  <c r="AM577" i="5"/>
  <c r="H43" i="9"/>
  <c r="AM1543" i="5"/>
  <c r="AM535" i="5"/>
  <c r="AM1336" i="5"/>
  <c r="AM556" i="5"/>
  <c r="ED21" i="10"/>
  <c r="ED36" i="10" s="1"/>
  <c r="AA111" i="15" s="1"/>
  <c r="ED20" i="10"/>
  <c r="ED35" i="10" s="1"/>
  <c r="AA79" i="15" s="1"/>
  <c r="ED19" i="10"/>
  <c r="ED34" i="10" s="1"/>
  <c r="ED22" i="10"/>
  <c r="ED37" i="10" s="1"/>
  <c r="AA144" i="15" s="1"/>
  <c r="V913" i="5"/>
  <c r="W912" i="5"/>
  <c r="BW1558" i="5"/>
  <c r="AU379" i="5"/>
  <c r="AU398" i="5"/>
  <c r="W1322" i="5"/>
  <c r="AA223" i="5"/>
  <c r="W1133" i="5"/>
  <c r="V1134" i="5"/>
  <c r="AV584" i="5"/>
  <c r="AV1501" i="5"/>
  <c r="AV583" i="5"/>
  <c r="AU583" i="5"/>
  <c r="AU584" i="5"/>
  <c r="AU1501" i="5"/>
  <c r="H42" i="14"/>
  <c r="BN1573" i="5"/>
  <c r="BB71" i="14" s="1"/>
  <c r="AY303" i="5"/>
  <c r="S905" i="5"/>
  <c r="W877" i="5"/>
  <c r="AF22" i="15"/>
  <c r="G14" i="16"/>
  <c r="O1208" i="5"/>
  <c r="AR143" i="15"/>
  <c r="BD518" i="5"/>
  <c r="AR113" i="15"/>
  <c r="AR64" i="17" s="1"/>
  <c r="EU137" i="10"/>
  <c r="AS274" i="5"/>
  <c r="AS256" i="5"/>
  <c r="Q986" i="5"/>
  <c r="Q989" i="5" s="1"/>
  <c r="Q987" i="5" s="1"/>
  <c r="Q1017" i="5" s="1"/>
  <c r="R1039" i="5" s="1"/>
  <c r="Q1016" i="5"/>
  <c r="S37" i="5"/>
  <c r="AM18" i="15"/>
  <c r="AY217" i="5"/>
  <c r="AY218" i="5"/>
  <c r="AY221" i="5"/>
  <c r="AY219" i="5"/>
  <c r="R64" i="17"/>
  <c r="AH113" i="15"/>
  <c r="EK137" i="10"/>
  <c r="BS179" i="5"/>
  <c r="BV185" i="5"/>
  <c r="BV186" i="5" s="1"/>
  <c r="BU183" i="5"/>
  <c r="BU184" i="5" s="1"/>
  <c r="BT181" i="5"/>
  <c r="BT182" i="5" s="1"/>
  <c r="V1213" i="5"/>
  <c r="AS559" i="5"/>
  <c r="AS538" i="5"/>
  <c r="BJ344" i="5"/>
  <c r="BJ361" i="5" s="1"/>
  <c r="BG338" i="5"/>
  <c r="BI342" i="5"/>
  <c r="BF349" i="5"/>
  <c r="AT27" i="15" s="1"/>
  <c r="BH340" i="5"/>
  <c r="BF336" i="5"/>
  <c r="U607" i="5"/>
  <c r="X613" i="5"/>
  <c r="V609" i="5"/>
  <c r="T605" i="5"/>
  <c r="W611" i="5"/>
  <c r="AX521" i="5"/>
  <c r="AX522" i="5"/>
  <c r="AX1428" i="5"/>
  <c r="AU1475" i="5"/>
  <c r="AU563" i="5"/>
  <c r="AU562" i="5"/>
  <c r="J136" i="15"/>
  <c r="AW358" i="5"/>
  <c r="AW339" i="5"/>
  <c r="S279" i="5"/>
  <c r="S280" i="5"/>
  <c r="AW1428" i="5"/>
  <c r="AW521" i="5"/>
  <c r="AW522" i="5"/>
  <c r="AZ322" i="5"/>
  <c r="X1322" i="5"/>
  <c r="V1320" i="5"/>
  <c r="W1321" i="5"/>
  <c r="D115" i="15"/>
  <c r="D115" i="23" s="1"/>
  <c r="BR372" i="5"/>
  <c r="BS370" i="5"/>
  <c r="V585" i="5"/>
  <c r="V586" i="5" s="1"/>
  <c r="U586" i="5"/>
  <c r="AP562" i="5"/>
  <c r="AP1475" i="5"/>
  <c r="AP563" i="5"/>
  <c r="AG523" i="5"/>
  <c r="AG524" i="5" s="1"/>
  <c r="I43" i="9"/>
  <c r="BF535" i="5"/>
  <c r="BF577" i="5"/>
  <c r="BF816" i="5"/>
  <c r="BF822" i="5" s="1"/>
  <c r="BF1543" i="5"/>
  <c r="BF517" i="5"/>
  <c r="BF556" i="5"/>
  <c r="EW21" i="10"/>
  <c r="EW36" i="10" s="1"/>
  <c r="AT111" i="15" s="1"/>
  <c r="BF1336" i="5"/>
  <c r="EW20" i="10"/>
  <c r="EW35" i="10" s="1"/>
  <c r="AT79" i="15" s="1"/>
  <c r="AT78" i="15" s="1"/>
  <c r="EW22" i="10"/>
  <c r="EW37" i="10" s="1"/>
  <c r="AT144" i="15" s="1"/>
  <c r="EW19" i="10"/>
  <c r="EW34" i="10" s="1"/>
  <c r="AE522" i="5"/>
  <c r="AE521" i="5"/>
  <c r="AE1428" i="5"/>
  <c r="S60" i="17"/>
  <c r="S46" i="15"/>
  <c r="AH543" i="5"/>
  <c r="AH544" i="5" s="1"/>
  <c r="R1274" i="5"/>
  <c r="S1297" i="5" s="1"/>
  <c r="R1247" i="5"/>
  <c r="T1576" i="5"/>
  <c r="H160" i="14" s="1"/>
  <c r="BA11" i="18"/>
  <c r="BA20" i="15"/>
  <c r="AS47" i="15"/>
  <c r="EV39" i="10"/>
  <c r="AS113" i="15"/>
  <c r="AS110" i="15" s="1"/>
  <c r="AS115" i="15"/>
  <c r="BE1549" i="5"/>
  <c r="BE1553" i="5" s="1"/>
  <c r="AS63" i="14" s="1"/>
  <c r="BE817" i="5"/>
  <c r="BE818" i="5" s="1"/>
  <c r="BE819" i="5" s="1"/>
  <c r="BE1234" i="5" s="1"/>
  <c r="EV127" i="10"/>
  <c r="EV135" i="10" s="1"/>
  <c r="AS146" i="15" s="1"/>
  <c r="AS143" i="15" s="1"/>
  <c r="BE823" i="5"/>
  <c r="W948" i="5"/>
  <c r="X966" i="5" s="1"/>
  <c r="W918" i="5"/>
  <c r="W908" i="5"/>
  <c r="W903" i="5"/>
  <c r="W1091" i="5"/>
  <c r="W1096" i="5"/>
  <c r="W1201" i="5"/>
  <c r="U837" i="5"/>
  <c r="T840" i="5"/>
  <c r="Q1275" i="5"/>
  <c r="R1298" i="5" s="1"/>
  <c r="Q1249" i="5"/>
  <c r="R1294" i="5"/>
  <c r="E145" i="23"/>
  <c r="E112" i="23"/>
  <c r="V911" i="5"/>
  <c r="W911" i="5" s="1"/>
  <c r="G64" i="9"/>
  <c r="AR559" i="5"/>
  <c r="AS26" i="15"/>
  <c r="BF358" i="5"/>
  <c r="BF339" i="5"/>
  <c r="W244" i="5"/>
  <c r="W262" i="5"/>
  <c r="K23" i="15" s="1"/>
  <c r="K22" i="15" s="1"/>
  <c r="V1164" i="5"/>
  <c r="R1037" i="5"/>
  <c r="Q928" i="5"/>
  <c r="E42" i="15" s="1"/>
  <c r="Q929" i="5"/>
  <c r="E74" i="15" s="1"/>
  <c r="AP1428" i="5"/>
  <c r="AP522" i="5"/>
  <c r="AP521" i="5"/>
  <c r="U1125" i="5"/>
  <c r="T1128" i="5"/>
  <c r="AX113" i="15"/>
  <c r="BO177" i="5"/>
  <c r="AU180" i="5"/>
  <c r="AQ11" i="18"/>
  <c r="AQ20" i="15"/>
  <c r="AW180" i="5"/>
  <c r="AW189" i="5" s="1"/>
  <c r="AW188" i="5"/>
  <c r="T960" i="5"/>
  <c r="I122" i="13" s="1"/>
  <c r="J122" i="13" s="1"/>
  <c r="BT204" i="5"/>
  <c r="BT205" i="5" s="1"/>
  <c r="BU206" i="5"/>
  <c r="BU207" i="5" s="1"/>
  <c r="BS202" i="5"/>
  <c r="BV208" i="5"/>
  <c r="BV209" i="5" s="1"/>
  <c r="F15" i="6"/>
  <c r="E412" i="5"/>
  <c r="U1242" i="5"/>
  <c r="U1245" i="5" s="1"/>
  <c r="U1243" i="5" s="1"/>
  <c r="U1273" i="5" s="1"/>
  <c r="V1296" i="5" s="1"/>
  <c r="U1272" i="5"/>
  <c r="I120" i="13"/>
  <c r="AZ203" i="5"/>
  <c r="BI538" i="5"/>
  <c r="BJ180" i="5"/>
  <c r="AR211" i="5"/>
  <c r="AR203" i="5"/>
  <c r="AR212" i="5" s="1"/>
  <c r="BJ226" i="5"/>
  <c r="BJ235" i="5" s="1"/>
  <c r="BJ234" i="5"/>
  <c r="BB203" i="5"/>
  <c r="W1241" i="5"/>
  <c r="W1246" i="5"/>
  <c r="BA817" i="5"/>
  <c r="BA818" i="5" s="1"/>
  <c r="BA819" i="5" s="1"/>
  <c r="BA1234" i="5" s="1"/>
  <c r="BA823" i="5"/>
  <c r="ER127" i="10"/>
  <c r="ER135" i="10" s="1"/>
  <c r="AO146" i="15" s="1"/>
  <c r="AO143" i="15" s="1"/>
  <c r="I134" i="13"/>
  <c r="J134" i="13" s="1"/>
  <c r="BH538" i="5"/>
  <c r="W1099" i="5"/>
  <c r="BC817" i="5"/>
  <c r="BC818" i="5" s="1"/>
  <c r="BC819" i="5" s="1"/>
  <c r="BC1234" i="5" s="1"/>
  <c r="ET127" i="10"/>
  <c r="ET135" i="10" s="1"/>
  <c r="AQ146" i="15" s="1"/>
  <c r="AQ143" i="15" s="1"/>
  <c r="BC823" i="5"/>
  <c r="AQ115" i="15"/>
  <c r="BC1549" i="5"/>
  <c r="BC1553" i="5" s="1"/>
  <c r="AQ63" i="14" s="1"/>
  <c r="AD208" i="5"/>
  <c r="AA202" i="5"/>
  <c r="AC206" i="5"/>
  <c r="AB204" i="5"/>
  <c r="BG226" i="5"/>
  <c r="AR234" i="5"/>
  <c r="AR226" i="5"/>
  <c r="AR235" i="5" s="1"/>
  <c r="AV542" i="5"/>
  <c r="AV541" i="5"/>
  <c r="AV1450" i="5"/>
  <c r="O226" i="5"/>
  <c r="O234" i="5"/>
  <c r="H50" i="14"/>
  <c r="G114" i="13"/>
  <c r="F36" i="17" s="1"/>
  <c r="S1242" i="5"/>
  <c r="S1245" i="5" s="1"/>
  <c r="S1243" i="5" s="1"/>
  <c r="S1273" i="5" s="1"/>
  <c r="T1296" i="5" s="1"/>
  <c r="S1272" i="5"/>
  <c r="V908" i="5"/>
  <c r="V903" i="5"/>
  <c r="V939" i="5"/>
  <c r="K123" i="13" s="1"/>
  <c r="X843" i="5"/>
  <c r="X835" i="5"/>
  <c r="X854" i="5"/>
  <c r="X852" i="5"/>
  <c r="X855" i="5"/>
  <c r="X853" i="5"/>
  <c r="X850" i="5"/>
  <c r="X849" i="5"/>
  <c r="AO1475" i="5"/>
  <c r="AO563" i="5"/>
  <c r="AO562" i="5"/>
  <c r="AE60" i="17"/>
  <c r="AE46" i="15"/>
  <c r="R232" i="5"/>
  <c r="R234" i="5"/>
  <c r="V772" i="5"/>
  <c r="D89" i="13"/>
  <c r="O521" i="5"/>
  <c r="O1428" i="5"/>
  <c r="O522" i="5"/>
  <c r="EN137" i="10"/>
  <c r="E36" i="17"/>
  <c r="S1247" i="5"/>
  <c r="S1274" i="5"/>
  <c r="T1297" i="5" s="1"/>
  <c r="AS9" i="18"/>
  <c r="Q1063" i="5"/>
  <c r="R1064" i="5"/>
  <c r="S1065" i="5"/>
  <c r="BQ398" i="5"/>
  <c r="BQ379" i="5"/>
  <c r="BR399" i="5"/>
  <c r="BR381" i="5"/>
  <c r="V918" i="5"/>
  <c r="V948" i="5"/>
  <c r="T1247" i="5"/>
  <c r="T1274" i="5"/>
  <c r="U1297" i="5" s="1"/>
  <c r="Q1205" i="5"/>
  <c r="X998" i="5"/>
  <c r="X999" i="5"/>
  <c r="X1023" i="5" s="1"/>
  <c r="X1002" i="5"/>
  <c r="X1026" i="5" s="1"/>
  <c r="X1003" i="5"/>
  <c r="X1027" i="5" s="1"/>
  <c r="Y1045" i="5" s="1"/>
  <c r="X1001" i="5"/>
  <c r="X984" i="5"/>
  <c r="X992" i="5"/>
  <c r="X1015" i="5"/>
  <c r="X1004" i="5"/>
  <c r="X1028" i="5" s="1"/>
  <c r="Y1046" i="5" s="1"/>
  <c r="X994" i="5"/>
  <c r="X995" i="5" s="1"/>
  <c r="X1020" i="5" s="1"/>
  <c r="Y1042" i="5" s="1"/>
  <c r="X1057" i="5"/>
  <c r="X1356" i="5"/>
  <c r="X1357" i="5"/>
  <c r="X1137" i="5"/>
  <c r="X1140" i="5"/>
  <c r="X1143" i="5"/>
  <c r="X1138" i="5"/>
  <c r="X1141" i="5"/>
  <c r="X1142" i="5"/>
  <c r="X1123" i="5"/>
  <c r="X1131" i="5"/>
  <c r="AD522" i="5"/>
  <c r="AD1428" i="5"/>
  <c r="AD521" i="5"/>
  <c r="AD564" i="5"/>
  <c r="Q207" i="5"/>
  <c r="Q211" i="5"/>
  <c r="AK358" i="5"/>
  <c r="AK339" i="5"/>
  <c r="X13" i="18"/>
  <c r="AE64" i="17"/>
  <c r="U15" i="14"/>
  <c r="H43" i="14"/>
  <c r="R1022" i="5"/>
  <c r="R997" i="5"/>
  <c r="R1021" i="5" s="1"/>
  <c r="S1043" i="5" s="1"/>
  <c r="R1019" i="5"/>
  <c r="S1041" i="5" s="1"/>
  <c r="R993" i="5"/>
  <c r="G12" i="16"/>
  <c r="AF5" i="15"/>
  <c r="W1401" i="5"/>
  <c r="W601" i="5"/>
  <c r="BQ174" i="5"/>
  <c r="BQ177" i="5" s="1"/>
  <c r="E32" i="17"/>
  <c r="V1384" i="5"/>
  <c r="U1384" i="5"/>
  <c r="U1365" i="5"/>
  <c r="BB263" i="5"/>
  <c r="BC251" i="5"/>
  <c r="BB249" i="5"/>
  <c r="BF257" i="5"/>
  <c r="BF275" i="5" s="1"/>
  <c r="BE255" i="5"/>
  <c r="BD253" i="5"/>
  <c r="V1016" i="5"/>
  <c r="V986" i="5"/>
  <c r="V989" i="5" s="1"/>
  <c r="V987" i="5" s="1"/>
  <c r="V1017" i="5" s="1"/>
  <c r="W1039" i="5" s="1"/>
  <c r="BK475" i="5"/>
  <c r="BL478" i="5" s="1"/>
  <c r="BW478" i="5" s="1"/>
  <c r="BK474" i="5"/>
  <c r="BW476" i="5"/>
  <c r="S64" i="17"/>
  <c r="AN1573" i="5"/>
  <c r="C17" i="6"/>
  <c r="X523" i="5"/>
  <c r="X524" i="5" s="1"/>
  <c r="W524" i="5"/>
  <c r="K272" i="5"/>
  <c r="K252" i="5"/>
  <c r="L254" i="5"/>
  <c r="L273" i="5"/>
  <c r="W874" i="5"/>
  <c r="W869" i="5"/>
  <c r="W1170" i="5"/>
  <c r="W1197" i="5"/>
  <c r="W1136" i="5"/>
  <c r="I124" i="13"/>
  <c r="V251" i="5"/>
  <c r="W253" i="5"/>
  <c r="U249" i="5"/>
  <c r="U263" i="5"/>
  <c r="Y257" i="5"/>
  <c r="Y275" i="5" s="1"/>
  <c r="X255" i="5"/>
  <c r="BD274" i="5"/>
  <c r="BD256" i="5"/>
  <c r="AD523" i="5"/>
  <c r="BK297" i="5"/>
  <c r="BK316" i="5"/>
  <c r="M305" i="5"/>
  <c r="M287" i="5"/>
  <c r="M289" i="5" s="1"/>
  <c r="AT1450" i="5"/>
  <c r="AT541" i="5"/>
  <c r="AT542" i="5"/>
  <c r="BB538" i="5"/>
  <c r="BB559" i="5"/>
  <c r="BQ241" i="5"/>
  <c r="BP243" i="5"/>
  <c r="AK564" i="5"/>
  <c r="AK565" i="5" s="1"/>
  <c r="BV556" i="5"/>
  <c r="BV1543" i="5"/>
  <c r="BV517" i="5"/>
  <c r="BV577" i="5"/>
  <c r="BV535" i="5"/>
  <c r="BV816" i="5"/>
  <c r="BV822" i="5" s="1"/>
  <c r="FM21" i="10"/>
  <c r="BV1336" i="5"/>
  <c r="FM20" i="10"/>
  <c r="FM19" i="10"/>
  <c r="FM22" i="10"/>
  <c r="P182" i="5"/>
  <c r="P188" i="5"/>
  <c r="AG585" i="5"/>
  <c r="AG586" i="5" s="1"/>
  <c r="R61" i="5"/>
  <c r="S971" i="5"/>
  <c r="S970" i="5"/>
  <c r="S508" i="5"/>
  <c r="S509" i="5" s="1"/>
  <c r="R509" i="5"/>
  <c r="BQ358" i="5"/>
  <c r="BQ339" i="5"/>
  <c r="BH400" i="5"/>
  <c r="BH383" i="5"/>
  <c r="BG381" i="5"/>
  <c r="BG399" i="5"/>
  <c r="BH179" i="5"/>
  <c r="BJ183" i="5"/>
  <c r="BJ184" i="5" s="1"/>
  <c r="BK185" i="5"/>
  <c r="BK186" i="5" s="1"/>
  <c r="BI181" i="5"/>
  <c r="BI182" i="5" s="1"/>
  <c r="I3" i="15"/>
  <c r="I5" i="18" s="1"/>
  <c r="AD585" i="5"/>
  <c r="P78" i="15"/>
  <c r="AB822" i="5"/>
  <c r="AB518" i="5"/>
  <c r="AT1501" i="5"/>
  <c r="AT583" i="5"/>
  <c r="AT584" i="5"/>
  <c r="AN535" i="5"/>
  <c r="AN577" i="5"/>
  <c r="AN1543" i="5"/>
  <c r="AN816" i="5"/>
  <c r="EE126" i="10" s="1"/>
  <c r="EE134" i="10" s="1"/>
  <c r="AN517" i="5"/>
  <c r="AN1336" i="5"/>
  <c r="AN556" i="5"/>
  <c r="AS253" i="5"/>
  <c r="AQ263" i="5"/>
  <c r="AQ249" i="5"/>
  <c r="AU257" i="5"/>
  <c r="AU275" i="5" s="1"/>
  <c r="AT255" i="5"/>
  <c r="AR251" i="5"/>
  <c r="V846" i="5"/>
  <c r="W845" i="5"/>
  <c r="AW383" i="5"/>
  <c r="AW400" i="5"/>
  <c r="BO84" i="5"/>
  <c r="BI203" i="5"/>
  <c r="AL60" i="17"/>
  <c r="AL59" i="17" s="1"/>
  <c r="AL46" i="15"/>
  <c r="K306" i="5"/>
  <c r="BM174" i="5"/>
  <c r="BM177" i="5" s="1"/>
  <c r="BC320" i="5"/>
  <c r="AQ14" i="14" s="1"/>
  <c r="AY320" i="5"/>
  <c r="AR246" i="5"/>
  <c r="AS1574" i="5" s="1"/>
  <c r="AG59" i="14" s="1"/>
  <c r="AR245" i="5"/>
  <c r="V874" i="5"/>
  <c r="V875" i="5" s="1"/>
  <c r="V869" i="5"/>
  <c r="AM523" i="5"/>
  <c r="AR47" i="15"/>
  <c r="EU39" i="10"/>
  <c r="AR115" i="15"/>
  <c r="BD1549" i="5"/>
  <c r="BD1553" i="5" s="1"/>
  <c r="AR63" i="14" s="1"/>
  <c r="U1067" i="5"/>
  <c r="AL564" i="5"/>
  <c r="Q991" i="5"/>
  <c r="Q1018" i="5"/>
  <c r="R1040" i="5" s="1"/>
  <c r="U1224" i="5"/>
  <c r="BD229" i="5"/>
  <c r="BD230" i="5" s="1"/>
  <c r="BB225" i="5"/>
  <c r="BC227" i="5"/>
  <c r="BC228" i="5" s="1"/>
  <c r="BE231" i="5"/>
  <c r="BE232" i="5" s="1"/>
  <c r="N255" i="5"/>
  <c r="L251" i="5"/>
  <c r="K249" i="5"/>
  <c r="K263" i="5"/>
  <c r="M253" i="5"/>
  <c r="O257" i="5"/>
  <c r="O275" i="5" s="1"/>
  <c r="W1167" i="5"/>
  <c r="V1168" i="5"/>
  <c r="R9" i="18"/>
  <c r="R3" i="15"/>
  <c r="R5" i="18" s="1"/>
  <c r="S9" i="18"/>
  <c r="W1022" i="5"/>
  <c r="W997" i="5"/>
  <c r="W1021" i="5" s="1"/>
  <c r="X1043" i="5" s="1"/>
  <c r="AY196" i="5"/>
  <c r="AY194" i="5"/>
  <c r="AY195" i="5"/>
  <c r="AM17" i="15"/>
  <c r="G17" i="23" s="1"/>
  <c r="AY198" i="5"/>
  <c r="AD1475" i="5"/>
  <c r="AD563" i="5"/>
  <c r="AD562" i="5"/>
  <c r="R60" i="17"/>
  <c r="R46" i="15"/>
  <c r="AG47" i="15"/>
  <c r="EJ39" i="10"/>
  <c r="AS518" i="5"/>
  <c r="BH330" i="5"/>
  <c r="BG332" i="5"/>
  <c r="AJ110" i="15"/>
  <c r="EF137" i="10"/>
  <c r="AQ1501" i="5"/>
  <c r="AQ583" i="5"/>
  <c r="AQ584" i="5"/>
  <c r="I125" i="13"/>
  <c r="J125" i="13" s="1"/>
  <c r="W767" i="5"/>
  <c r="K136" i="15" s="1"/>
  <c r="W764" i="5"/>
  <c r="W766" i="5"/>
  <c r="K71" i="15" s="1"/>
  <c r="W765" i="5"/>
  <c r="K103" i="15" s="1"/>
  <c r="X761" i="5"/>
  <c r="AV357" i="5"/>
  <c r="AV363" i="5" s="1"/>
  <c r="AJ16" i="14" s="1"/>
  <c r="AV346" i="5"/>
  <c r="AV351" i="5" s="1"/>
  <c r="AV337" i="5"/>
  <c r="AV347" i="5" s="1"/>
  <c r="AV353" i="5" s="1"/>
  <c r="BO535" i="5"/>
  <c r="BO1543" i="5"/>
  <c r="BO517" i="5"/>
  <c r="BO556" i="5"/>
  <c r="BO577" i="5"/>
  <c r="BO816" i="5"/>
  <c r="FF126" i="10" s="1"/>
  <c r="FF134" i="10" s="1"/>
  <c r="FF21" i="10"/>
  <c r="FF36" i="10" s="1"/>
  <c r="BC111" i="15" s="1"/>
  <c r="BO1336" i="5"/>
  <c r="FF20" i="10"/>
  <c r="FF35" i="10" s="1"/>
  <c r="BC79" i="15" s="1"/>
  <c r="BC78" i="15" s="1"/>
  <c r="FF19" i="10"/>
  <c r="FF34" i="10" s="1"/>
  <c r="FF22" i="10"/>
  <c r="FF37" i="10" s="1"/>
  <c r="BC144" i="15" s="1"/>
  <c r="AW1501" i="5"/>
  <c r="AW583" i="5"/>
  <c r="AW584" i="5"/>
  <c r="AK110" i="15"/>
  <c r="R937" i="5"/>
  <c r="R950" i="5" s="1"/>
  <c r="V1199" i="5"/>
  <c r="W1220" i="5" s="1"/>
  <c r="AD543" i="5"/>
  <c r="D47" i="15"/>
  <c r="DG39" i="10"/>
  <c r="C59" i="9"/>
  <c r="P518" i="5"/>
  <c r="C56" i="9"/>
  <c r="T1006" i="5"/>
  <c r="AZ179" i="5"/>
  <c r="BA181" i="5"/>
  <c r="BA182" i="5" s="1"/>
  <c r="BC185" i="5"/>
  <c r="BC186" i="5" s="1"/>
  <c r="BB183" i="5"/>
  <c r="BB184" i="5" s="1"/>
  <c r="V1193" i="5"/>
  <c r="T59" i="17"/>
  <c r="BG535" i="5"/>
  <c r="BG816" i="5"/>
  <c r="EX126" i="10" s="1"/>
  <c r="EX134" i="10" s="1"/>
  <c r="BG577" i="5"/>
  <c r="BG1543" i="5"/>
  <c r="BG556" i="5"/>
  <c r="BG517" i="5"/>
  <c r="EX21" i="10"/>
  <c r="EX36" i="10" s="1"/>
  <c r="AU111" i="15" s="1"/>
  <c r="BG1336" i="5"/>
  <c r="EX20" i="10"/>
  <c r="EX35" i="10" s="1"/>
  <c r="AU79" i="15" s="1"/>
  <c r="AU78" i="15" s="1"/>
  <c r="EX19" i="10"/>
  <c r="EX34" i="10" s="1"/>
  <c r="EX22" i="10"/>
  <c r="EX37" i="10" s="1"/>
  <c r="AU144" i="15" s="1"/>
  <c r="T1095" i="5"/>
  <c r="T1093" i="5" s="1"/>
  <c r="U1092" i="5"/>
  <c r="AE1450" i="5"/>
  <c r="AE542" i="5"/>
  <c r="AE541" i="5"/>
  <c r="F17" i="23"/>
  <c r="T1316" i="5"/>
  <c r="BE580" i="5"/>
  <c r="AV9" i="18"/>
  <c r="BD262" i="5"/>
  <c r="AR23" i="15" s="1"/>
  <c r="BD244" i="5"/>
  <c r="W947" i="5"/>
  <c r="X965" i="5" s="1"/>
  <c r="W915" i="5"/>
  <c r="W59" i="17"/>
  <c r="O47" i="15"/>
  <c r="DR39" i="10"/>
  <c r="AA823" i="5"/>
  <c r="AA817" i="5"/>
  <c r="AA818" i="5" s="1"/>
  <c r="DR127" i="10"/>
  <c r="DR135" i="10" s="1"/>
  <c r="O146" i="15" s="1"/>
  <c r="F64" i="9"/>
  <c r="AA559" i="5"/>
  <c r="I42" i="14"/>
  <c r="AF47" i="15"/>
  <c r="EI39" i="10"/>
  <c r="AR817" i="5"/>
  <c r="AR818" i="5" s="1"/>
  <c r="AR819" i="5" s="1"/>
  <c r="AR1234" i="5" s="1"/>
  <c r="EI127" i="10"/>
  <c r="EI135" i="10" s="1"/>
  <c r="AF146" i="15" s="1"/>
  <c r="AF143" i="15" s="1"/>
  <c r="AR823" i="5"/>
  <c r="BE346" i="5"/>
  <c r="BE351" i="5" s="1"/>
  <c r="BE357" i="5"/>
  <c r="BE363" i="5" s="1"/>
  <c r="AS16" i="14" s="1"/>
  <c r="BE337" i="5"/>
  <c r="BE347" i="5" s="1"/>
  <c r="BE353" i="5" s="1"/>
  <c r="C14" i="6"/>
  <c r="J32" i="13"/>
  <c r="U447" i="5"/>
  <c r="I183" i="15" s="1"/>
  <c r="U432" i="5"/>
  <c r="AW370" i="5"/>
  <c r="AV372" i="5"/>
  <c r="Y241" i="5"/>
  <c r="X243" i="5"/>
  <c r="I133" i="13"/>
  <c r="BO366" i="5"/>
  <c r="BO365" i="5"/>
  <c r="AN3" i="15"/>
  <c r="AN5" i="18" s="1"/>
  <c r="AP11" i="18"/>
  <c r="AP20" i="15"/>
  <c r="BA226" i="5"/>
  <c r="BJ817" i="5"/>
  <c r="BJ818" i="5" s="1"/>
  <c r="BJ819" i="5" s="1"/>
  <c r="BJ1234" i="5" s="1"/>
  <c r="BJ823" i="5"/>
  <c r="FA127" i="10"/>
  <c r="FA135" i="10" s="1"/>
  <c r="AX146" i="15" s="1"/>
  <c r="AX143" i="15" s="1"/>
  <c r="BC15" i="15"/>
  <c r="BC5" i="15" s="1"/>
  <c r="BC246" i="5"/>
  <c r="BD1574" i="5" s="1"/>
  <c r="AR59" i="14" s="1"/>
  <c r="BC245" i="5"/>
  <c r="BH16" i="15"/>
  <c r="BT173" i="5"/>
  <c r="BT171" i="5"/>
  <c r="BT172" i="5"/>
  <c r="BT175" i="5"/>
  <c r="S585" i="5"/>
  <c r="S586" i="5" s="1"/>
  <c r="R586" i="5"/>
  <c r="AW47" i="15"/>
  <c r="EZ39" i="10"/>
  <c r="BI518" i="5"/>
  <c r="BI580" i="5"/>
  <c r="BC211" i="5"/>
  <c r="BC203" i="5"/>
  <c r="BC212" i="5" s="1"/>
  <c r="AZ226" i="5"/>
  <c r="W1256" i="5"/>
  <c r="W1280" i="5" s="1"/>
  <c r="X1301" i="5" s="1"/>
  <c r="W1281" i="5"/>
  <c r="W1249" i="5"/>
  <c r="W1275" i="5"/>
  <c r="X1298" i="5" s="1"/>
  <c r="AO115" i="15"/>
  <c r="BA1549" i="5"/>
  <c r="BA1553" i="5" s="1"/>
  <c r="AO63" i="14" s="1"/>
  <c r="BA822" i="5"/>
  <c r="BH559" i="5"/>
  <c r="BH518" i="5"/>
  <c r="BC518" i="5"/>
  <c r="BC822" i="5"/>
  <c r="BH203" i="5"/>
  <c r="Q230" i="5"/>
  <c r="Q234" i="5"/>
  <c r="AX541" i="5"/>
  <c r="AX542" i="5"/>
  <c r="AX1450" i="5"/>
  <c r="AU542" i="5"/>
  <c r="AU1450" i="5"/>
  <c r="AU541" i="5"/>
  <c r="E411" i="5"/>
  <c r="E13" i="6" s="1"/>
  <c r="F12" i="6"/>
  <c r="AJ585" i="5"/>
  <c r="V947" i="5"/>
  <c r="T1242" i="5"/>
  <c r="T1245" i="5" s="1"/>
  <c r="T1243" i="5" s="1"/>
  <c r="T1273" i="5" s="1"/>
  <c r="U1296" i="5" s="1"/>
  <c r="T1272" i="5"/>
  <c r="BC180" i="5"/>
  <c r="W1100" i="5"/>
  <c r="V1101" i="5"/>
  <c r="T37" i="5"/>
  <c r="W1356" i="5"/>
  <c r="W1357" i="5"/>
  <c r="X917" i="5"/>
  <c r="X935" i="5"/>
  <c r="X916" i="5"/>
  <c r="X902" i="5"/>
  <c r="X921" i="5"/>
  <c r="X920" i="5"/>
  <c r="X922" i="5"/>
  <c r="X919" i="5"/>
  <c r="X910" i="5"/>
  <c r="X1176" i="5"/>
  <c r="X1202" i="5" s="1"/>
  <c r="Y1221" i="5" s="1"/>
  <c r="X1171" i="5"/>
  <c r="X1177" i="5"/>
  <c r="X1165" i="5"/>
  <c r="X1174" i="5"/>
  <c r="X1157" i="5"/>
  <c r="X1175" i="5"/>
  <c r="X1190" i="5"/>
  <c r="X1172" i="5"/>
  <c r="X886" i="5"/>
  <c r="X887" i="5"/>
  <c r="X868" i="5"/>
  <c r="X888" i="5"/>
  <c r="X885" i="5"/>
  <c r="X884" i="5" s="1"/>
  <c r="X882" i="5"/>
  <c r="X876" i="5"/>
  <c r="X883" i="5"/>
  <c r="S1576" i="5"/>
  <c r="G160" i="14" s="1"/>
  <c r="R209" i="5"/>
  <c r="R211" i="5"/>
  <c r="BR816" i="5"/>
  <c r="BR822" i="5" s="1"/>
  <c r="BR577" i="5"/>
  <c r="BR1543" i="5"/>
  <c r="BR535" i="5"/>
  <c r="BR556" i="5"/>
  <c r="FI21" i="10"/>
  <c r="FI36" i="10" s="1"/>
  <c r="BF111" i="15" s="1"/>
  <c r="BR517" i="5"/>
  <c r="BR1336" i="5"/>
  <c r="FI22" i="10"/>
  <c r="FI37" i="10" s="1"/>
  <c r="BF144" i="15" s="1"/>
  <c r="FI20" i="10"/>
  <c r="FI35" i="10" s="1"/>
  <c r="BF79" i="15" s="1"/>
  <c r="BF78" i="15" s="1"/>
  <c r="FI19" i="10"/>
  <c r="FI34" i="10" s="1"/>
  <c r="AI543" i="5"/>
  <c r="AI544" i="5" s="1"/>
  <c r="O818" i="5"/>
  <c r="W676" i="5"/>
  <c r="W677" i="5" s="1"/>
  <c r="W1448" i="5"/>
  <c r="AO1576" i="5"/>
  <c r="AC160" i="14" s="1"/>
  <c r="BA320" i="5"/>
  <c r="AO14" i="14" s="1"/>
  <c r="AS244" i="5"/>
  <c r="AS262" i="5"/>
  <c r="AG23" i="15" s="1"/>
  <c r="R1058" i="5"/>
  <c r="R1563" i="5" s="1"/>
  <c r="S1570" i="5" s="1"/>
  <c r="G68" i="14" s="1"/>
  <c r="R1075" i="5"/>
  <c r="F52" i="15" s="1"/>
  <c r="R1076" i="5"/>
  <c r="F84" i="15" s="1"/>
  <c r="AT183" i="5"/>
  <c r="AU185" i="5"/>
  <c r="AU186" i="5" s="1"/>
  <c r="AR179" i="5"/>
  <c r="AS181" i="5"/>
  <c r="F199" i="21"/>
  <c r="V1389" i="5"/>
  <c r="V991" i="5"/>
  <c r="V1018" i="5"/>
  <c r="W1040" i="5" s="1"/>
  <c r="AZ3" i="15"/>
  <c r="AZ5" i="18" s="1"/>
  <c r="AM564" i="5"/>
  <c r="I279" i="5"/>
  <c r="E15" i="23"/>
  <c r="F12" i="16"/>
  <c r="O5" i="15"/>
  <c r="BF9" i="18"/>
  <c r="I130" i="13"/>
  <c r="H129" i="13"/>
  <c r="Q61" i="5"/>
  <c r="AI523" i="5"/>
  <c r="AI524" i="5" s="1"/>
  <c r="F16" i="23"/>
  <c r="AA15" i="15"/>
  <c r="AO1572" i="5"/>
  <c r="Z676" i="5"/>
  <c r="Z677" i="5" s="1"/>
  <c r="N275" i="5"/>
  <c r="W881" i="5"/>
  <c r="W1194" i="5"/>
  <c r="W1139" i="5"/>
  <c r="U1130" i="5"/>
  <c r="V1130" i="5" s="1"/>
  <c r="M262" i="5"/>
  <c r="M244" i="5"/>
  <c r="BJ315" i="5"/>
  <c r="BJ295" i="5"/>
  <c r="AP47" i="15"/>
  <c r="ES39" i="10"/>
  <c r="AP113" i="15"/>
  <c r="ES137" i="10"/>
  <c r="BL76" i="5"/>
  <c r="F121" i="13"/>
  <c r="E118" i="13"/>
  <c r="AG543" i="5"/>
  <c r="AG544" i="5" s="1"/>
  <c r="H44" i="14"/>
  <c r="O180" i="5"/>
  <c r="O188" i="5"/>
  <c r="S1226" i="5"/>
  <c r="S1227" i="5"/>
  <c r="EG137" i="10"/>
  <c r="G36" i="14"/>
  <c r="G35" i="14" s="1"/>
  <c r="BR341" i="5"/>
  <c r="BR359" i="5"/>
  <c r="BE397" i="5"/>
  <c r="BE403" i="5" s="1"/>
  <c r="AS17" i="14" s="1"/>
  <c r="BE386" i="5"/>
  <c r="BE391" i="5" s="1"/>
  <c r="BE377" i="5"/>
  <c r="BE387" i="5" s="1"/>
  <c r="BE393" i="5" s="1"/>
  <c r="C106" i="15"/>
  <c r="BL579" i="5"/>
  <c r="BL537" i="5"/>
  <c r="L61" i="9" s="1"/>
  <c r="BL502" i="5"/>
  <c r="BL558" i="5"/>
  <c r="BL1547" i="5"/>
  <c r="BW489" i="5"/>
  <c r="AM490" i="5" s="1"/>
  <c r="BW490" i="5" s="1"/>
  <c r="P48" i="15"/>
  <c r="P61" i="17" s="1"/>
  <c r="DS71" i="10"/>
  <c r="DS126" i="10"/>
  <c r="DS134" i="10" s="1"/>
  <c r="AB538" i="5"/>
  <c r="W878" i="5"/>
  <c r="V879" i="5"/>
  <c r="AT377" i="5"/>
  <c r="AT387" i="5" s="1"/>
  <c r="AT397" i="5"/>
  <c r="AT403" i="5" s="1"/>
  <c r="AH17" i="14" s="1"/>
  <c r="AH15" i="14" s="1"/>
  <c r="AT386" i="5"/>
  <c r="AT391" i="5" s="1"/>
  <c r="BG179" i="5"/>
  <c r="BH181" i="5"/>
  <c r="BH182" i="5" s="1"/>
  <c r="BI183" i="5"/>
  <c r="BI184" i="5" s="1"/>
  <c r="BJ185" i="5"/>
  <c r="BJ186" i="5" s="1"/>
  <c r="BD508" i="5"/>
  <c r="BD509" i="5" s="1"/>
  <c r="EM137" i="10"/>
  <c r="BO85" i="5"/>
  <c r="AQ542" i="5"/>
  <c r="AQ541" i="5"/>
  <c r="AQ1450" i="5"/>
  <c r="BV1573" i="5"/>
  <c r="BJ71" i="14" s="1"/>
  <c r="AX349" i="5"/>
  <c r="AL27" i="15" s="1"/>
  <c r="H17" i="16" s="1"/>
  <c r="BA342" i="5"/>
  <c r="AX336" i="5"/>
  <c r="AZ340" i="5"/>
  <c r="AY338" i="5"/>
  <c r="BB344" i="5"/>
  <c r="AW562" i="5"/>
  <c r="H51" i="14"/>
  <c r="BA15" i="15"/>
  <c r="BA5" i="15" s="1"/>
  <c r="U524" i="5"/>
  <c r="V523" i="5"/>
  <c r="V524" i="5" s="1"/>
  <c r="V884" i="5"/>
  <c r="BD580" i="5"/>
  <c r="BD559" i="5"/>
  <c r="AP250" i="5"/>
  <c r="AP271" i="5"/>
  <c r="AQ272" i="5"/>
  <c r="AQ252" i="5"/>
  <c r="BS229" i="5"/>
  <c r="BS230" i="5" s="1"/>
  <c r="BQ225" i="5"/>
  <c r="BR227" i="5"/>
  <c r="BR228" i="5" s="1"/>
  <c r="BT231" i="5"/>
  <c r="BT232" i="5" s="1"/>
  <c r="H197" i="23"/>
  <c r="T1392" i="5"/>
  <c r="R1184" i="5"/>
  <c r="F139" i="15" s="1"/>
  <c r="R1183" i="5"/>
  <c r="F106" i="15" s="1"/>
  <c r="AP1501" i="5"/>
  <c r="AP584" i="5"/>
  <c r="AP583" i="5"/>
  <c r="T1322" i="5"/>
  <c r="S1321" i="5"/>
  <c r="R1320" i="5"/>
  <c r="U1195" i="5"/>
  <c r="V1218" i="5" s="1"/>
  <c r="W1076" i="5"/>
  <c r="K84" i="15" s="1"/>
  <c r="W1075" i="5"/>
  <c r="K52" i="15" s="1"/>
  <c r="W1058" i="5"/>
  <c r="W1059" i="5" s="1"/>
  <c r="W985" i="5"/>
  <c r="W990" i="5"/>
  <c r="U565" i="5"/>
  <c r="V564" i="5"/>
  <c r="V562" i="5" s="1"/>
  <c r="AU365" i="5"/>
  <c r="AU366" i="5"/>
  <c r="BN246" i="5"/>
  <c r="BO1574" i="5" s="1"/>
  <c r="BC59" i="14" s="1"/>
  <c r="BN245" i="5"/>
  <c r="AG115" i="15"/>
  <c r="AS1549" i="5"/>
  <c r="AS1553" i="5" s="1"/>
  <c r="AG63" i="14" s="1"/>
  <c r="AS817" i="5"/>
  <c r="AS818" i="5" s="1"/>
  <c r="AS819" i="5" s="1"/>
  <c r="AS1234" i="5" s="1"/>
  <c r="EJ127" i="10"/>
  <c r="EJ135" i="10" s="1"/>
  <c r="AG146" i="15" s="1"/>
  <c r="AG143" i="15" s="1"/>
  <c r="AS823" i="5"/>
  <c r="AL523" i="5"/>
  <c r="AL524" i="5" s="1"/>
  <c r="J23" i="15"/>
  <c r="J22" i="15" s="1"/>
  <c r="BE203" i="5"/>
  <c r="AV1428" i="5"/>
  <c r="AV521" i="5"/>
  <c r="AV522" i="5"/>
  <c r="AC64" i="17"/>
  <c r="AC60" i="17"/>
  <c r="AC46" i="15"/>
  <c r="J103" i="15"/>
  <c r="AX341" i="5"/>
  <c r="AX359" i="5"/>
  <c r="AK60" i="17"/>
  <c r="AK46" i="15"/>
  <c r="BB303" i="5"/>
  <c r="BB310" i="5" s="1"/>
  <c r="V1563" i="5"/>
  <c r="W1570" i="5" s="1"/>
  <c r="K68" i="14" s="1"/>
  <c r="U870" i="5"/>
  <c r="T873" i="5"/>
  <c r="AG1576" i="5"/>
  <c r="U160" i="14" s="1"/>
  <c r="D48" i="15"/>
  <c r="D61" i="17" s="1"/>
  <c r="D113" i="15"/>
  <c r="C69" i="9"/>
  <c r="P580" i="5"/>
  <c r="C64" i="9"/>
  <c r="P559" i="5"/>
  <c r="Q950" i="5"/>
  <c r="V1191" i="5"/>
  <c r="AD110" i="15"/>
  <c r="I132" i="13"/>
  <c r="W1132" i="5"/>
  <c r="X1132" i="5" s="1"/>
  <c r="AI585" i="5"/>
  <c r="AI586" i="5" s="1"/>
  <c r="BS330" i="5"/>
  <c r="BR332" i="5"/>
  <c r="BF389" i="5"/>
  <c r="AT28" i="15" s="1"/>
  <c r="I18" i="16" s="1"/>
  <c r="BI382" i="5"/>
  <c r="BH380" i="5"/>
  <c r="BJ384" i="5"/>
  <c r="BJ401" i="5" s="1"/>
  <c r="BG378" i="5"/>
  <c r="BF376" i="5"/>
  <c r="V1097" i="5"/>
  <c r="BE538" i="5"/>
  <c r="BF241" i="5"/>
  <c r="BE243" i="5"/>
  <c r="W939" i="5"/>
  <c r="V1375" i="5"/>
  <c r="AS403" i="5"/>
  <c r="Q1331" i="5"/>
  <c r="E117" i="15" s="1"/>
  <c r="Q1332" i="5"/>
  <c r="E150" i="15" s="1"/>
  <c r="Q1315" i="5"/>
  <c r="Q1563" i="5" s="1"/>
  <c r="R1570" i="5" s="1"/>
  <c r="F68" i="14" s="1"/>
  <c r="Q1246" i="5"/>
  <c r="Q1241" i="5"/>
  <c r="AD583" i="5"/>
  <c r="AD584" i="5"/>
  <c r="AD1501" i="5"/>
  <c r="AH523" i="5"/>
  <c r="AH524" i="5" s="1"/>
  <c r="E79" i="23"/>
  <c r="O78" i="15"/>
  <c r="E80" i="23"/>
  <c r="E111" i="23"/>
  <c r="AA518" i="5"/>
  <c r="F56" i="9"/>
  <c r="O115" i="15"/>
  <c r="AA1549" i="5"/>
  <c r="AA1553" i="5" s="1"/>
  <c r="O63" i="14" s="1"/>
  <c r="AT1428" i="5"/>
  <c r="AT522" i="5"/>
  <c r="AT521" i="5"/>
  <c r="AH60" i="17"/>
  <c r="AH46" i="15"/>
  <c r="AF113" i="15"/>
  <c r="G56" i="9"/>
  <c r="AR518" i="5"/>
  <c r="BH343" i="5"/>
  <c r="BH360" i="5"/>
  <c r="V417" i="5"/>
  <c r="L31" i="13"/>
  <c r="K13" i="17" s="1"/>
  <c r="AG564" i="5"/>
  <c r="AG562" i="5" s="1"/>
  <c r="AY384" i="5"/>
  <c r="AY401" i="5" s="1"/>
  <c r="AV378" i="5"/>
  <c r="AX382" i="5"/>
  <c r="AU389" i="5"/>
  <c r="AI28" i="15" s="1"/>
  <c r="AU376" i="5"/>
  <c r="AW380" i="5"/>
  <c r="AL349" i="5"/>
  <c r="Z27" i="15" s="1"/>
  <c r="AO342" i="5"/>
  <c r="AP344" i="5"/>
  <c r="AL336" i="5"/>
  <c r="AN340" i="5"/>
  <c r="AM338" i="5"/>
  <c r="U909" i="5"/>
  <c r="V909" i="5" s="1"/>
  <c r="D20" i="6"/>
  <c r="BC15" i="14"/>
  <c r="R565" i="5"/>
  <c r="S564" i="5"/>
  <c r="S565" i="5" s="1"/>
  <c r="AJ564" i="5"/>
  <c r="AJ565" i="5" s="1"/>
  <c r="BI180" i="5"/>
  <c r="AX47" i="15"/>
  <c r="FA39" i="10"/>
  <c r="AX115" i="15"/>
  <c r="BJ1549" i="5"/>
  <c r="BJ1553" i="5" s="1"/>
  <c r="AX63" i="14" s="1"/>
  <c r="BJ580" i="5"/>
  <c r="BP1573" i="5"/>
  <c r="BD71" i="14" s="1"/>
  <c r="BT194" i="5"/>
  <c r="BT196" i="5"/>
  <c r="BT198" i="5"/>
  <c r="BH17" i="15"/>
  <c r="BT195" i="5"/>
  <c r="AK585" i="5"/>
  <c r="AJ586" i="5"/>
  <c r="R110" i="15"/>
  <c r="S524" i="5"/>
  <c r="T523" i="5"/>
  <c r="T524" i="5" s="1"/>
  <c r="BI817" i="5"/>
  <c r="BI818" i="5" s="1"/>
  <c r="BI819" i="5" s="1"/>
  <c r="BI1234" i="5" s="1"/>
  <c r="EZ127" i="10"/>
  <c r="EZ135" i="10" s="1"/>
  <c r="AW146" i="15" s="1"/>
  <c r="AW143" i="15" s="1"/>
  <c r="BI823" i="5"/>
  <c r="BG203" i="5"/>
  <c r="AW9" i="18"/>
  <c r="AR9" i="18"/>
  <c r="W1315" i="5"/>
  <c r="W1332" i="5"/>
  <c r="K150" i="15" s="1"/>
  <c r="W1331" i="5"/>
  <c r="K117" i="15" s="1"/>
  <c r="W1253" i="5"/>
  <c r="W1277" i="5" s="1"/>
  <c r="X1300" i="5" s="1"/>
  <c r="W1278" i="5"/>
  <c r="BA538" i="5"/>
  <c r="AO113" i="15"/>
  <c r="AO64" i="17" s="1"/>
  <c r="BH1549" i="5"/>
  <c r="BH1553" i="5" s="1"/>
  <c r="AV63" i="14" s="1"/>
  <c r="AV115" i="15"/>
  <c r="BH817" i="5"/>
  <c r="BH818" i="5" s="1"/>
  <c r="BH819" i="5" s="1"/>
  <c r="BH1234" i="5" s="1"/>
  <c r="EY127" i="10"/>
  <c r="EY135" i="10" s="1"/>
  <c r="AV146" i="15" s="1"/>
  <c r="AV143" i="15" s="1"/>
  <c r="BH823" i="5"/>
  <c r="AQ113" i="15"/>
  <c r="AQ64" i="17" s="1"/>
  <c r="ET137" i="10"/>
  <c r="BC580" i="5"/>
  <c r="BA203" i="5"/>
  <c r="BD226" i="5"/>
  <c r="R40" i="13" l="1"/>
  <c r="R38" i="13" s="1"/>
  <c r="AC436" i="5"/>
  <c r="AC451" i="5"/>
  <c r="Q186" i="15" s="1"/>
  <c r="T39" i="13"/>
  <c r="S16" i="17" s="1"/>
  <c r="AD421" i="5"/>
  <c r="E34" i="16"/>
  <c r="R16" i="17"/>
  <c r="U181" i="13"/>
  <c r="T132" i="17"/>
  <c r="T130" i="17" s="1"/>
  <c r="V183" i="13"/>
  <c r="BK80" i="15"/>
  <c r="BC61" i="5"/>
  <c r="BW496" i="5"/>
  <c r="BJ212" i="5"/>
  <c r="O127" i="5"/>
  <c r="AZ323" i="5"/>
  <c r="W1164" i="5"/>
  <c r="BW142" i="5"/>
  <c r="BG152" i="5"/>
  <c r="BG153" i="5" s="1"/>
  <c r="BH154" i="5"/>
  <c r="BH155" i="5" s="1"/>
  <c r="BF150" i="5"/>
  <c r="BI156" i="5"/>
  <c r="BI157" i="5" s="1"/>
  <c r="BM227" i="5"/>
  <c r="BM228" i="5" s="1"/>
  <c r="BO231" i="5"/>
  <c r="BO232" i="5" s="1"/>
  <c r="BU78" i="5"/>
  <c r="BU85" i="5" s="1"/>
  <c r="BU84" i="5"/>
  <c r="BD234" i="5"/>
  <c r="BE211" i="5"/>
  <c r="AW563" i="5"/>
  <c r="E146" i="23"/>
  <c r="U1320" i="5"/>
  <c r="AI59" i="17"/>
  <c r="BI231" i="5"/>
  <c r="BI232" i="5" s="1"/>
  <c r="FD19" i="10"/>
  <c r="FD34" i="10" s="1"/>
  <c r="BS159" i="5"/>
  <c r="BC60" i="5"/>
  <c r="BO159" i="5"/>
  <c r="BJ136" i="5"/>
  <c r="BP323" i="5"/>
  <c r="AE280" i="5"/>
  <c r="BM534" i="5"/>
  <c r="BM500" i="5"/>
  <c r="BM503" i="5" s="1"/>
  <c r="AK584" i="5"/>
  <c r="AK586" i="5" s="1"/>
  <c r="BD235" i="5"/>
  <c r="BG234" i="5"/>
  <c r="AP9" i="18"/>
  <c r="AL10" i="14"/>
  <c r="BC85" i="5"/>
  <c r="BO160" i="5"/>
  <c r="BP322" i="5"/>
  <c r="BM576" i="5"/>
  <c r="BM1541" i="5"/>
  <c r="BA50" i="15" s="1"/>
  <c r="AK1501" i="5"/>
  <c r="BV80" i="5"/>
  <c r="BV85" i="5" s="1"/>
  <c r="BV84" i="5"/>
  <c r="BE212" i="5"/>
  <c r="BJ211" i="5"/>
  <c r="W909" i="5"/>
  <c r="DG71" i="10"/>
  <c r="AK59" i="17"/>
  <c r="AL565" i="5"/>
  <c r="BP231" i="5"/>
  <c r="BP232" i="5" s="1"/>
  <c r="FD22" i="10"/>
  <c r="FD37" i="10" s="1"/>
  <c r="BA144" i="15" s="1"/>
  <c r="FD21" i="10"/>
  <c r="FD36" i="10" s="1"/>
  <c r="BA111" i="15" s="1"/>
  <c r="F11" i="21"/>
  <c r="AK10" i="14"/>
  <c r="BW121" i="5"/>
  <c r="BQ322" i="5"/>
  <c r="BM555" i="5"/>
  <c r="BT76" i="5"/>
  <c r="BT85" i="5" s="1"/>
  <c r="BT84" i="5"/>
  <c r="O150" i="5"/>
  <c r="R156" i="5"/>
  <c r="U7" i="14"/>
  <c r="BW67" i="5"/>
  <c r="EE19" i="10"/>
  <c r="EE34" i="10" s="1"/>
  <c r="S218" i="15"/>
  <c r="R133" i="5"/>
  <c r="D79" i="23"/>
  <c r="C81" i="21" s="1"/>
  <c r="BG9" i="18"/>
  <c r="Q154" i="5"/>
  <c r="Q159" i="5" s="1"/>
  <c r="D14" i="21"/>
  <c r="AQ9" i="18"/>
  <c r="P152" i="5"/>
  <c r="D11" i="23"/>
  <c r="C13" i="21" s="1"/>
  <c r="C5" i="15"/>
  <c r="D11" i="16"/>
  <c r="D53" i="9"/>
  <c r="O503" i="5"/>
  <c r="O807" i="5"/>
  <c r="O808" i="5" s="1"/>
  <c r="O809" i="5" s="1"/>
  <c r="O978" i="5" s="1"/>
  <c r="O812" i="5"/>
  <c r="O813" i="5"/>
  <c r="Q132" i="5"/>
  <c r="Q137" i="5" s="1"/>
  <c r="Q136" i="5"/>
  <c r="DL145" i="10"/>
  <c r="DK146" i="10"/>
  <c r="BD211" i="5"/>
  <c r="C110" i="15"/>
  <c r="BH211" i="5"/>
  <c r="P538" i="5"/>
  <c r="P541" i="5" s="1"/>
  <c r="R59" i="17"/>
  <c r="BI234" i="5"/>
  <c r="BD188" i="5"/>
  <c r="BU208" i="5"/>
  <c r="BU209" i="5" s="1"/>
  <c r="BL225" i="5"/>
  <c r="BO229" i="5"/>
  <c r="BO230" i="5" s="1"/>
  <c r="BR208" i="5"/>
  <c r="BR209" i="5" s="1"/>
  <c r="H41" i="9"/>
  <c r="BI36" i="5"/>
  <c r="BU1335" i="5"/>
  <c r="BE136" i="5"/>
  <c r="Q155" i="5"/>
  <c r="Q160" i="5" s="1"/>
  <c r="C53" i="9"/>
  <c r="P503" i="5"/>
  <c r="C48" i="15"/>
  <c r="C61" i="17" s="1"/>
  <c r="D79" i="13"/>
  <c r="DF71" i="10"/>
  <c r="D75" i="13"/>
  <c r="C47" i="15"/>
  <c r="DF39" i="10"/>
  <c r="D65" i="9"/>
  <c r="O559" i="5"/>
  <c r="AL542" i="5"/>
  <c r="AL1450" i="5"/>
  <c r="AL541" i="5"/>
  <c r="AM543" i="5" s="1"/>
  <c r="O128" i="5"/>
  <c r="O137" i="5" s="1"/>
  <c r="O136" i="5"/>
  <c r="C143" i="15"/>
  <c r="C44" i="17"/>
  <c r="E64" i="13"/>
  <c r="C74" i="17"/>
  <c r="D60" i="9"/>
  <c r="AK1450" i="5"/>
  <c r="AK542" i="5"/>
  <c r="AK541" i="5"/>
  <c r="AL543" i="5" s="1"/>
  <c r="AL544" i="5" s="1"/>
  <c r="AT5" i="15"/>
  <c r="AU9" i="18" s="1"/>
  <c r="P1549" i="5"/>
  <c r="P1553" i="5" s="1"/>
  <c r="D63" i="14" s="1"/>
  <c r="BE9" i="18"/>
  <c r="BD189" i="5"/>
  <c r="BO208" i="5"/>
  <c r="BO209" i="5" s="1"/>
  <c r="BN229" i="5"/>
  <c r="BN230" i="5" s="1"/>
  <c r="BO202" i="5"/>
  <c r="BC37" i="5"/>
  <c r="AO9" i="18"/>
  <c r="BK112" i="15"/>
  <c r="P813" i="5"/>
  <c r="P807" i="5"/>
  <c r="P808" i="5" s="1"/>
  <c r="P809" i="5" s="1"/>
  <c r="P978" i="5" s="1"/>
  <c r="P982" i="5" s="1"/>
  <c r="P812" i="5"/>
  <c r="E101" i="13"/>
  <c r="C43" i="17"/>
  <c r="O1565" i="5"/>
  <c r="C83" i="15"/>
  <c r="D83" i="23" s="1"/>
  <c r="C85" i="21" s="1"/>
  <c r="O1549" i="5"/>
  <c r="O1553" i="5" s="1"/>
  <c r="D147" i="13" s="1"/>
  <c r="D70" i="9"/>
  <c r="O580" i="5"/>
  <c r="O1566" i="5"/>
  <c r="E105" i="13"/>
  <c r="C46" i="17"/>
  <c r="P130" i="5"/>
  <c r="P137" i="5" s="1"/>
  <c r="P136" i="5"/>
  <c r="D9" i="14" s="1"/>
  <c r="D64" i="17"/>
  <c r="AF64" i="17"/>
  <c r="E10" i="14"/>
  <c r="D146" i="23"/>
  <c r="D148" i="21" s="1"/>
  <c r="E9" i="14"/>
  <c r="AK8" i="14"/>
  <c r="I112" i="23"/>
  <c r="BB323" i="5"/>
  <c r="BU179" i="5"/>
  <c r="D20" i="13"/>
  <c r="BP183" i="5"/>
  <c r="BP184" i="5" s="1"/>
  <c r="D13" i="21"/>
  <c r="BC36" i="5"/>
  <c r="X7" i="14"/>
  <c r="BC84" i="5"/>
  <c r="BD60" i="5"/>
  <c r="AK9" i="14"/>
  <c r="AK7" i="14" s="1"/>
  <c r="AS211" i="5"/>
  <c r="Q108" i="5"/>
  <c r="P106" i="5"/>
  <c r="O104" i="5"/>
  <c r="R110" i="5"/>
  <c r="D145" i="23"/>
  <c r="C147" i="21" s="1"/>
  <c r="BK145" i="15"/>
  <c r="AU209" i="5"/>
  <c r="AU212" i="5" s="1"/>
  <c r="AU211" i="5"/>
  <c r="R136" i="5"/>
  <c r="F9" i="14" s="1"/>
  <c r="R134" i="5"/>
  <c r="R137" i="5" s="1"/>
  <c r="AL1501" i="5"/>
  <c r="AL583" i="5"/>
  <c r="AL584" i="5"/>
  <c r="X1294" i="5"/>
  <c r="AL218" i="15"/>
  <c r="BX56" i="7"/>
  <c r="CB56" i="7"/>
  <c r="BW56" i="7"/>
  <c r="P158" i="8"/>
  <c r="O1524" i="5"/>
  <c r="AW1089" i="5"/>
  <c r="BW1089" i="5" s="1"/>
  <c r="BW1085" i="5"/>
  <c r="T7" i="14"/>
  <c r="BU834" i="5"/>
  <c r="BW834" i="5" s="1"/>
  <c r="BW831" i="5"/>
  <c r="AW1239" i="5"/>
  <c r="BW1239" i="5" s="1"/>
  <c r="BW1235" i="5"/>
  <c r="CA56" i="7"/>
  <c r="Y809" i="5"/>
  <c r="Y978" i="5" s="1"/>
  <c r="Y982" i="5" s="1"/>
  <c r="C94" i="9"/>
  <c r="BU1122" i="5"/>
  <c r="BW1122" i="5" s="1"/>
  <c r="BW1118" i="5"/>
  <c r="Z601" i="5"/>
  <c r="Z1401" i="5"/>
  <c r="Z523" i="5"/>
  <c r="Z524" i="5" s="1"/>
  <c r="Y524" i="5"/>
  <c r="AW535" i="5"/>
  <c r="AW538" i="5" s="1"/>
  <c r="BW530" i="5"/>
  <c r="X1401" i="5"/>
  <c r="X601" i="5"/>
  <c r="BV579" i="5"/>
  <c r="BW574" i="5"/>
  <c r="D69" i="9"/>
  <c r="BW529" i="5"/>
  <c r="BJ534" i="5"/>
  <c r="BJ538" i="5" s="1"/>
  <c r="H66" i="9"/>
  <c r="AV559" i="5"/>
  <c r="AX1403" i="5"/>
  <c r="AX507" i="5"/>
  <c r="AX506" i="5"/>
  <c r="AY508" i="5" s="1"/>
  <c r="BW552" i="5"/>
  <c r="BV557" i="5"/>
  <c r="Y544" i="5"/>
  <c r="AL506" i="5"/>
  <c r="AL507" i="5"/>
  <c r="AL1403" i="5"/>
  <c r="BV536" i="5"/>
  <c r="BW531" i="5"/>
  <c r="Y1401" i="5"/>
  <c r="Y601" i="5"/>
  <c r="AK506" i="5"/>
  <c r="AK1403" i="5"/>
  <c r="AK507" i="5"/>
  <c r="BW551" i="5"/>
  <c r="AX556" i="5"/>
  <c r="AX559" i="5" s="1"/>
  <c r="BV578" i="5"/>
  <c r="BW573" i="5"/>
  <c r="AW509" i="5"/>
  <c r="Y580" i="5"/>
  <c r="D68" i="9"/>
  <c r="Y564" i="5"/>
  <c r="Y565" i="5" s="1"/>
  <c r="X565" i="5"/>
  <c r="Z1501" i="5"/>
  <c r="Z583" i="5"/>
  <c r="AA585" i="5" s="1"/>
  <c r="Z584" i="5"/>
  <c r="AN822" i="5"/>
  <c r="AY22" i="5"/>
  <c r="R1059" i="5"/>
  <c r="R1063" i="5" s="1"/>
  <c r="GA230" i="7"/>
  <c r="GA231" i="7" s="1"/>
  <c r="GA232" i="7" s="1"/>
  <c r="GA42" i="7"/>
  <c r="GA43" i="7" s="1"/>
  <c r="GA170" i="7"/>
  <c r="GA171" i="7" s="1"/>
  <c r="GA172" i="7" s="1"/>
  <c r="GB179" i="7" s="1"/>
  <c r="GA185" i="7" s="1"/>
  <c r="GB41" i="7"/>
  <c r="O1525" i="5"/>
  <c r="P159" i="8"/>
  <c r="S1380" i="5"/>
  <c r="BT500" i="5"/>
  <c r="K52" i="9" s="1"/>
  <c r="K41" i="9"/>
  <c r="BT555" i="5"/>
  <c r="K63" i="9" s="1"/>
  <c r="BT576" i="5"/>
  <c r="K68" i="9" s="1"/>
  <c r="BT1541" i="5"/>
  <c r="BH50" i="15" s="1"/>
  <c r="BT534" i="5"/>
  <c r="K58" i="9" s="1"/>
  <c r="BS506" i="5"/>
  <c r="BT508" i="5" s="1"/>
  <c r="BS1403" i="5"/>
  <c r="BS507" i="5"/>
  <c r="BS813" i="5"/>
  <c r="BS807" i="5"/>
  <c r="BS808" i="5" s="1"/>
  <c r="BS809" i="5" s="1"/>
  <c r="BS978" i="5" s="1"/>
  <c r="AN272" i="5"/>
  <c r="AN252" i="5"/>
  <c r="BA1403" i="5"/>
  <c r="BA507" i="5"/>
  <c r="BR813" i="5"/>
  <c r="BR807" i="5"/>
  <c r="BR808" i="5" s="1"/>
  <c r="BR809" i="5" s="1"/>
  <c r="BR978" i="5" s="1"/>
  <c r="BV1403" i="5"/>
  <c r="BV507" i="5"/>
  <c r="BV506" i="5"/>
  <c r="BO507" i="5"/>
  <c r="BO506" i="5"/>
  <c r="BP508" i="5" s="1"/>
  <c r="BO1403" i="5"/>
  <c r="BN1403" i="5"/>
  <c r="BN507" i="5"/>
  <c r="BW457" i="5"/>
  <c r="BK456" i="5"/>
  <c r="BK455" i="5"/>
  <c r="AP64" i="17"/>
  <c r="BT174" i="5"/>
  <c r="BT177" i="5" s="1"/>
  <c r="BO822" i="5"/>
  <c r="L46" i="14"/>
  <c r="BB322" i="5"/>
  <c r="BP227" i="5"/>
  <c r="BP228" i="5" s="1"/>
  <c r="BV227" i="5"/>
  <c r="BV228" i="5" s="1"/>
  <c r="BS160" i="5"/>
  <c r="BW98" i="5"/>
  <c r="BE137" i="5"/>
  <c r="BW151" i="8"/>
  <c r="BU1541" i="5"/>
  <c r="BI50" i="15" s="1"/>
  <c r="BU534" i="5"/>
  <c r="BU500" i="5"/>
  <c r="BU503" i="5" s="1"/>
  <c r="BU576" i="5"/>
  <c r="BU555" i="5"/>
  <c r="L124" i="17"/>
  <c r="AA187" i="13"/>
  <c r="Z185" i="13"/>
  <c r="AO273" i="5"/>
  <c r="AO254" i="5"/>
  <c r="BO255" i="5"/>
  <c r="BN253" i="5"/>
  <c r="BL249" i="5"/>
  <c r="BL263" i="5"/>
  <c r="BM251" i="5"/>
  <c r="BP257" i="5"/>
  <c r="BP275" i="5" s="1"/>
  <c r="BM507" i="5"/>
  <c r="BM1403" i="5"/>
  <c r="BO813" i="5"/>
  <c r="BO807" i="5"/>
  <c r="BO808" i="5" s="1"/>
  <c r="BO809" i="5" s="1"/>
  <c r="BO978" i="5" s="1"/>
  <c r="BP506" i="5"/>
  <c r="BQ508" i="5" s="1"/>
  <c r="BP507" i="5"/>
  <c r="BP1403" i="5"/>
  <c r="BQ1403" i="5"/>
  <c r="BQ507" i="5"/>
  <c r="BR229" i="5"/>
  <c r="BR230" i="5" s="1"/>
  <c r="BW20" i="5"/>
  <c r="AY249" i="5"/>
  <c r="BC257" i="5"/>
  <c r="BC275" i="5" s="1"/>
  <c r="AY263" i="5"/>
  <c r="BB255" i="5"/>
  <c r="BA253" i="5"/>
  <c r="AZ251" i="5"/>
  <c r="F49" i="15"/>
  <c r="F45" i="15" s="1"/>
  <c r="S1530" i="5"/>
  <c r="F34" i="17"/>
  <c r="H141" i="13"/>
  <c r="I141" i="13" s="1"/>
  <c r="DR146" i="7"/>
  <c r="DQ150" i="7"/>
  <c r="N201" i="13" s="1"/>
  <c r="M125" i="17" s="1"/>
  <c r="BV813" i="5"/>
  <c r="BV807" i="5"/>
  <c r="BV808" i="5" s="1"/>
  <c r="BV809" i="5" s="1"/>
  <c r="BV978" i="5" s="1"/>
  <c r="BP813" i="5"/>
  <c r="BP807" i="5"/>
  <c r="BP808" i="5" s="1"/>
  <c r="BP809" i="5" s="1"/>
  <c r="BP978" i="5" s="1"/>
  <c r="BN813" i="5"/>
  <c r="BN807" i="5"/>
  <c r="BN808" i="5" s="1"/>
  <c r="BN809" i="5" s="1"/>
  <c r="BN978" i="5" s="1"/>
  <c r="X1198" i="5"/>
  <c r="BI189" i="5"/>
  <c r="L45" i="14"/>
  <c r="AM822" i="5"/>
  <c r="AT159" i="5"/>
  <c r="EE20" i="10"/>
  <c r="EE35" i="10" s="1"/>
  <c r="AB79" i="15" s="1"/>
  <c r="AB78" i="15" s="1"/>
  <c r="BK8" i="15"/>
  <c r="BJ137" i="5"/>
  <c r="T156" i="8"/>
  <c r="S1522" i="5"/>
  <c r="N171" i="13"/>
  <c r="M126" i="17" s="1"/>
  <c r="M169" i="13"/>
  <c r="Y135" i="17"/>
  <c r="Y133" i="17" s="1"/>
  <c r="AP256" i="5"/>
  <c r="AP260" i="5" s="1"/>
  <c r="AP267" i="5" s="1"/>
  <c r="AD219" i="15" s="1"/>
  <c r="AP274" i="5"/>
  <c r="AM250" i="5"/>
  <c r="AM271" i="5"/>
  <c r="BM813" i="5"/>
  <c r="BM807" i="5"/>
  <c r="BM808" i="5" s="1"/>
  <c r="BM809" i="5" s="1"/>
  <c r="BM978" i="5" s="1"/>
  <c r="BA813" i="5"/>
  <c r="BA807" i="5"/>
  <c r="BA808" i="5" s="1"/>
  <c r="BA809" i="5" s="1"/>
  <c r="BA978" i="5" s="1"/>
  <c r="BR507" i="5"/>
  <c r="BR1403" i="5"/>
  <c r="BK262" i="5"/>
  <c r="AY23" i="15" s="1"/>
  <c r="AY22" i="15" s="1"/>
  <c r="BK244" i="5"/>
  <c r="BQ813" i="5"/>
  <c r="BQ807" i="5"/>
  <c r="BQ808" i="5" s="1"/>
  <c r="BQ809" i="5" s="1"/>
  <c r="BQ978" i="5" s="1"/>
  <c r="BG205" i="5"/>
  <c r="BG212" i="5" s="1"/>
  <c r="BG211" i="5"/>
  <c r="BH230" i="5"/>
  <c r="BH234" i="5"/>
  <c r="AO229" i="5"/>
  <c r="AN227" i="5"/>
  <c r="AM225" i="5"/>
  <c r="AP231" i="5"/>
  <c r="AP234" i="5" s="1"/>
  <c r="BH55" i="5"/>
  <c r="BH56" i="5" s="1"/>
  <c r="BH61" i="5" s="1"/>
  <c r="T218" i="15"/>
  <c r="BJ84" i="5"/>
  <c r="BW23" i="5"/>
  <c r="G12" i="21"/>
  <c r="P157" i="8"/>
  <c r="O1523" i="5"/>
  <c r="C9" i="14"/>
  <c r="X1194" i="5"/>
  <c r="BG235" i="5"/>
  <c r="BS206" i="5"/>
  <c r="BS207" i="5" s="1"/>
  <c r="BN183" i="5"/>
  <c r="BN184" i="5" s="1"/>
  <c r="BO225" i="5"/>
  <c r="J132" i="13"/>
  <c r="S1229" i="5"/>
  <c r="BI235" i="5"/>
  <c r="BN225" i="5"/>
  <c r="V1262" i="5"/>
  <c r="BT206" i="5"/>
  <c r="BT207" i="5" s="1"/>
  <c r="BT208" i="5"/>
  <c r="BT209" i="5" s="1"/>
  <c r="BO185" i="5"/>
  <c r="BO186" i="5" s="1"/>
  <c r="BL202" i="5"/>
  <c r="BL203" i="5" s="1"/>
  <c r="BF225" i="5"/>
  <c r="BS231" i="5"/>
  <c r="BS232" i="5" s="1"/>
  <c r="BQ229" i="5"/>
  <c r="BQ230" i="5" s="1"/>
  <c r="AO183" i="5"/>
  <c r="AO184" i="5" s="1"/>
  <c r="AO189" i="5" s="1"/>
  <c r="BN179" i="5"/>
  <c r="BI208" i="5"/>
  <c r="BJ36" i="5"/>
  <c r="BG53" i="5"/>
  <c r="BG54" i="5" s="1"/>
  <c r="BW43" i="5"/>
  <c r="BJ85" i="5"/>
  <c r="AY25" i="5"/>
  <c r="BV322" i="5"/>
  <c r="D764" i="5"/>
  <c r="D767" i="5"/>
  <c r="C761" i="5"/>
  <c r="D766" i="5"/>
  <c r="D765" i="5"/>
  <c r="CO50" i="7"/>
  <c r="CG56" i="7" s="1"/>
  <c r="BO25" i="7"/>
  <c r="BP22" i="7"/>
  <c r="AS1403" i="5"/>
  <c r="AS507" i="5"/>
  <c r="BF14" i="14"/>
  <c r="BR322" i="5"/>
  <c r="E768" i="5"/>
  <c r="F772" i="5" s="1"/>
  <c r="F773" i="5" s="1"/>
  <c r="BH212" i="5"/>
  <c r="EE21" i="10"/>
  <c r="EE36" i="10" s="1"/>
  <c r="AB111" i="15" s="1"/>
  <c r="W1196" i="5"/>
  <c r="X1219" i="5" s="1"/>
  <c r="BP229" i="5"/>
  <c r="BP230" i="5" s="1"/>
  <c r="BN206" i="5"/>
  <c r="BN207" i="5" s="1"/>
  <c r="BP225" i="5"/>
  <c r="AM179" i="5"/>
  <c r="AM180" i="5" s="1"/>
  <c r="AM189" i="5" s="1"/>
  <c r="BF202" i="5"/>
  <c r="EI137" i="10"/>
  <c r="E115" i="23"/>
  <c r="DG137" i="10"/>
  <c r="BW475" i="5"/>
  <c r="BH235" i="5"/>
  <c r="BD15" i="14"/>
  <c r="S217" i="15"/>
  <c r="S140" i="17" s="1"/>
  <c r="BJ37" i="5"/>
  <c r="BW47" i="5"/>
  <c r="BI37" i="5"/>
  <c r="BW100" i="5"/>
  <c r="BW123" i="5"/>
  <c r="BV323" i="5"/>
  <c r="AU159" i="5"/>
  <c r="P54" i="7"/>
  <c r="O57" i="7"/>
  <c r="U52" i="7"/>
  <c r="BR323" i="5"/>
  <c r="AC32" i="5"/>
  <c r="AC37" i="5" s="1"/>
  <c r="AC36" i="5"/>
  <c r="W1097" i="5"/>
  <c r="D110" i="15"/>
  <c r="D110" i="23" s="1"/>
  <c r="H47" i="14"/>
  <c r="W1130" i="5"/>
  <c r="X1203" i="5"/>
  <c r="Y1222" i="5" s="1"/>
  <c r="X918" i="5"/>
  <c r="X1099" i="5"/>
  <c r="Q1006" i="5"/>
  <c r="EE22" i="10"/>
  <c r="EE37" i="10" s="1"/>
  <c r="AB144" i="15" s="1"/>
  <c r="BV204" i="5"/>
  <c r="BV205" i="5" s="1"/>
  <c r="BW468" i="5"/>
  <c r="BW44" i="5"/>
  <c r="AH288" i="5"/>
  <c r="AJ9" i="14"/>
  <c r="BK70" i="5"/>
  <c r="BK73" i="5" s="1"/>
  <c r="BK75" i="5" s="1"/>
  <c r="BW71" i="5"/>
  <c r="DR116" i="7"/>
  <c r="DR113" i="7"/>
  <c r="DQ121" i="7" s="1"/>
  <c r="M228" i="15" s="1"/>
  <c r="DQ119" i="7"/>
  <c r="N203" i="13" s="1"/>
  <c r="M122" i="17" s="1"/>
  <c r="Q159" i="13"/>
  <c r="P114" i="17" s="1"/>
  <c r="P157" i="13"/>
  <c r="V177" i="13"/>
  <c r="W179" i="13"/>
  <c r="V129" i="17" s="1"/>
  <c r="V127" i="17" s="1"/>
  <c r="ER137" i="10"/>
  <c r="W1563" i="5"/>
  <c r="X1570" i="5" s="1"/>
  <c r="L68" i="14" s="1"/>
  <c r="X948" i="5"/>
  <c r="Y966" i="5" s="1"/>
  <c r="BC188" i="5"/>
  <c r="E91" i="13"/>
  <c r="S87" i="14"/>
  <c r="BE85" i="5"/>
  <c r="G11" i="21"/>
  <c r="AJ10" i="14"/>
  <c r="AJ218" i="15"/>
  <c r="AY70" i="5"/>
  <c r="AY73" i="5" s="1"/>
  <c r="BA79" i="5" s="1"/>
  <c r="ER112" i="7"/>
  <c r="EF118" i="7" s="1"/>
  <c r="AC174" i="13" s="1"/>
  <c r="AK117" i="14"/>
  <c r="M119" i="14"/>
  <c r="M115" i="14" s="1"/>
  <c r="BW76" i="7"/>
  <c r="BV77" i="7"/>
  <c r="BV78" i="7" s="1"/>
  <c r="O114" i="17"/>
  <c r="EI83" i="7"/>
  <c r="L175" i="13"/>
  <c r="K123" i="17" s="1"/>
  <c r="K121" i="17" s="1"/>
  <c r="K173" i="13"/>
  <c r="DP121" i="7"/>
  <c r="L228" i="15" s="1"/>
  <c r="BC189" i="5"/>
  <c r="BE84" i="5"/>
  <c r="BW45" i="5"/>
  <c r="BK10" i="15"/>
  <c r="AY145" i="5"/>
  <c r="L122" i="17"/>
  <c r="BV92" i="7"/>
  <c r="BW92" i="7" s="1"/>
  <c r="BX92" i="7" s="1"/>
  <c r="BY92" i="7" s="1"/>
  <c r="BZ92" i="7" s="1"/>
  <c r="CA84" i="7"/>
  <c r="BU92" i="7"/>
  <c r="C160" i="20"/>
  <c r="BG14" i="14"/>
  <c r="BS322" i="5"/>
  <c r="AU160" i="5"/>
  <c r="AJ8" i="14"/>
  <c r="C158" i="20"/>
  <c r="BY87" i="7"/>
  <c r="T42" i="7"/>
  <c r="T43" i="7" s="1"/>
  <c r="U41" i="7"/>
  <c r="EE118" i="7"/>
  <c r="AB174" i="13" s="1"/>
  <c r="N191" i="13"/>
  <c r="M189" i="13"/>
  <c r="ED118" i="7"/>
  <c r="AA174" i="13" s="1"/>
  <c r="AY148" i="5"/>
  <c r="AF110" i="15"/>
  <c r="X1173" i="5"/>
  <c r="FM126" i="10"/>
  <c r="FN126" i="10" s="1"/>
  <c r="V1006" i="5"/>
  <c r="V1009" i="5" s="1"/>
  <c r="J75" i="15" s="1"/>
  <c r="X1139" i="5"/>
  <c r="X848" i="5"/>
  <c r="AS64" i="17"/>
  <c r="AY220" i="5"/>
  <c r="AY223" i="5" s="1"/>
  <c r="R1262" i="5"/>
  <c r="R1209" i="5"/>
  <c r="FD126" i="10"/>
  <c r="FD134" i="10" s="1"/>
  <c r="AB54" i="5"/>
  <c r="AB60" i="5"/>
  <c r="AD60" i="5"/>
  <c r="BS105" i="5"/>
  <c r="BS114" i="5" s="1"/>
  <c r="BS113" i="5"/>
  <c r="BQ130" i="5"/>
  <c r="BQ137" i="5" s="1"/>
  <c r="BQ136" i="5"/>
  <c r="AD111" i="5"/>
  <c r="AD114" i="5" s="1"/>
  <c r="AD113" i="5"/>
  <c r="AM812" i="5"/>
  <c r="AM807" i="5"/>
  <c r="AM808" i="5" s="1"/>
  <c r="AM809" i="5" s="1"/>
  <c r="AM978" i="5" s="1"/>
  <c r="BV153" i="5"/>
  <c r="AA159" i="5"/>
  <c r="AA151" i="5"/>
  <c r="AA160" i="5" s="1"/>
  <c r="AI508" i="5"/>
  <c r="AI509" i="5" s="1"/>
  <c r="AH509" i="5"/>
  <c r="BF60" i="5"/>
  <c r="BF52" i="5"/>
  <c r="BF61" i="5" s="1"/>
  <c r="AJ286" i="5"/>
  <c r="AK284" i="5"/>
  <c r="BH159" i="5"/>
  <c r="BG503" i="5"/>
  <c r="BI133" i="5"/>
  <c r="BF127" i="5"/>
  <c r="BH131" i="5"/>
  <c r="BG129" i="5"/>
  <c r="E12" i="21"/>
  <c r="I10" i="23"/>
  <c r="H12" i="23"/>
  <c r="AY11" i="15"/>
  <c r="BT150" i="5"/>
  <c r="BV154" i="5"/>
  <c r="BV155" i="5" s="1"/>
  <c r="BU152" i="5"/>
  <c r="BU153" i="5" s="1"/>
  <c r="BO136" i="5"/>
  <c r="BO128" i="5"/>
  <c r="BO137" i="5" s="1"/>
  <c r="AI299" i="5"/>
  <c r="AI317" i="5"/>
  <c r="AR136" i="5"/>
  <c r="AF9" i="14" s="1"/>
  <c r="AR128" i="5"/>
  <c r="AR137" i="5" s="1"/>
  <c r="AY122" i="5"/>
  <c r="BW119" i="5"/>
  <c r="AH292" i="5"/>
  <c r="AH305" i="5"/>
  <c r="AL300" i="5"/>
  <c r="AL318" i="5" s="1"/>
  <c r="AK298" i="5"/>
  <c r="AJ296" i="5"/>
  <c r="AI294" i="5"/>
  <c r="I52" i="9"/>
  <c r="BF503" i="5"/>
  <c r="AT136" i="5"/>
  <c r="AH9" i="14" s="1"/>
  <c r="BJ54" i="5"/>
  <c r="BJ61" i="5" s="1"/>
  <c r="BJ60" i="5"/>
  <c r="AX9" i="14" s="1"/>
  <c r="AD160" i="5"/>
  <c r="AM274" i="5"/>
  <c r="AM256" i="5"/>
  <c r="AU136" i="5"/>
  <c r="AI9" i="14" s="1"/>
  <c r="AS78" i="5"/>
  <c r="AS85" i="5" s="1"/>
  <c r="AS84" i="5"/>
  <c r="BU812" i="5"/>
  <c r="BU813" i="5"/>
  <c r="BU807" i="5"/>
  <c r="BU808" i="5" s="1"/>
  <c r="BU809" i="5" s="1"/>
  <c r="BU978" i="5" s="1"/>
  <c r="AJ602" i="5"/>
  <c r="AJ619" i="5"/>
  <c r="AJ1408" i="5" s="1"/>
  <c r="BC137" i="5"/>
  <c r="AD82" i="5"/>
  <c r="AD85" i="5" s="1"/>
  <c r="AD84" i="5"/>
  <c r="AR159" i="5"/>
  <c r="AR151" i="5"/>
  <c r="AR160" i="5" s="1"/>
  <c r="BG76" i="5"/>
  <c r="AZ576" i="5"/>
  <c r="AZ534" i="5"/>
  <c r="AZ1541" i="5"/>
  <c r="AN50" i="15" s="1"/>
  <c r="AZ555" i="5"/>
  <c r="AZ500" i="5"/>
  <c r="AS30" i="5"/>
  <c r="AS37" i="5" s="1"/>
  <c r="AS36" i="5"/>
  <c r="BQ153" i="5"/>
  <c r="BQ160" i="5" s="1"/>
  <c r="BQ159" i="5"/>
  <c r="AB130" i="5"/>
  <c r="AB137" i="5" s="1"/>
  <c r="AB136" i="5"/>
  <c r="G12" i="23"/>
  <c r="AM11" i="15"/>
  <c r="BK12" i="15"/>
  <c r="BD136" i="5"/>
  <c r="BD128" i="5"/>
  <c r="BD137" i="5" s="1"/>
  <c r="AC59" i="17"/>
  <c r="FI126" i="10"/>
  <c r="FI134" i="10" s="1"/>
  <c r="AY197" i="5"/>
  <c r="AY200" i="5" s="1"/>
  <c r="Q931" i="5"/>
  <c r="AE7" i="14"/>
  <c r="BQ822" i="5"/>
  <c r="AD61" i="5"/>
  <c r="BP128" i="5"/>
  <c r="BP137" i="5" s="1"/>
  <c r="BP136" i="5"/>
  <c r="BE159" i="5"/>
  <c r="BE151" i="5"/>
  <c r="BE160" i="5" s="1"/>
  <c r="AC109" i="5"/>
  <c r="AC114" i="5" s="1"/>
  <c r="AC113" i="5"/>
  <c r="F11" i="23"/>
  <c r="E13" i="21" s="1"/>
  <c r="H11" i="16"/>
  <c r="AN253" i="5"/>
  <c r="AL263" i="5"/>
  <c r="AM251" i="5"/>
  <c r="AO255" i="5"/>
  <c r="AL249" i="5"/>
  <c r="AP257" i="5"/>
  <c r="BK145" i="5"/>
  <c r="BK148" i="5" s="1"/>
  <c r="AM503" i="5"/>
  <c r="BU151" i="5"/>
  <c r="AB153" i="5"/>
  <c r="AB160" i="5" s="1"/>
  <c r="AB159" i="5"/>
  <c r="BG52" i="5"/>
  <c r="BD113" i="5"/>
  <c r="BD105" i="5"/>
  <c r="BD114" i="5" s="1"/>
  <c r="BD36" i="5"/>
  <c r="BD28" i="5"/>
  <c r="BD37" i="5" s="1"/>
  <c r="AI306" i="5"/>
  <c r="W24" i="15" s="1"/>
  <c r="AI287" i="5"/>
  <c r="AI289" i="5" s="1"/>
  <c r="AJ1574" i="5" s="1"/>
  <c r="X59" i="14" s="1"/>
  <c r="BH160" i="5"/>
  <c r="BU106" i="5"/>
  <c r="BT104" i="5"/>
  <c r="BV108" i="5"/>
  <c r="AY46" i="5"/>
  <c r="AY49" i="5" s="1"/>
  <c r="BE36" i="5"/>
  <c r="BE28" i="5"/>
  <c r="BE37" i="5" s="1"/>
  <c r="AP110" i="5"/>
  <c r="AM104" i="5"/>
  <c r="AN106" i="5"/>
  <c r="AO108" i="5"/>
  <c r="AK263" i="5"/>
  <c r="AN255" i="5"/>
  <c r="AL251" i="5"/>
  <c r="AK249" i="5"/>
  <c r="AO257" i="5"/>
  <c r="AO275" i="5" s="1"/>
  <c r="AM253" i="5"/>
  <c r="AF602" i="5"/>
  <c r="AF619" i="5"/>
  <c r="AF1408" i="5" s="1"/>
  <c r="AG315" i="5"/>
  <c r="AG295" i="5"/>
  <c r="BQ107" i="5"/>
  <c r="BQ114" i="5" s="1"/>
  <c r="BQ113" i="5"/>
  <c r="V11" i="18"/>
  <c r="V20" i="15"/>
  <c r="V3" i="15" s="1"/>
  <c r="BD159" i="5"/>
  <c r="BF28" i="5"/>
  <c r="BF37" i="5" s="1"/>
  <c r="BF36" i="5"/>
  <c r="BR114" i="5"/>
  <c r="AM813" i="5"/>
  <c r="BN81" i="5"/>
  <c r="AJ250" i="5"/>
  <c r="AJ260" i="5" s="1"/>
  <c r="AJ267" i="5" s="1"/>
  <c r="AJ259" i="5"/>
  <c r="AJ265" i="5" s="1"/>
  <c r="AJ271" i="5"/>
  <c r="AJ277" i="5" s="1"/>
  <c r="X13" i="14" s="1"/>
  <c r="AU137" i="5"/>
  <c r="AU82" i="5"/>
  <c r="AU85" i="5" s="1"/>
  <c r="AU84" i="5"/>
  <c r="AI10" i="14" s="1"/>
  <c r="BI159" i="5"/>
  <c r="BI151" i="5"/>
  <c r="BI160" i="5" s="1"/>
  <c r="AO131" i="5"/>
  <c r="AP133" i="5"/>
  <c r="AN129" i="5"/>
  <c r="AM127" i="5"/>
  <c r="BC151" i="5"/>
  <c r="BC160" i="5" s="1"/>
  <c r="BC159" i="5"/>
  <c r="BW144" i="5"/>
  <c r="AB78" i="5"/>
  <c r="AB85" i="5" s="1"/>
  <c r="AB84" i="5"/>
  <c r="AG305" i="5"/>
  <c r="AG292" i="5"/>
  <c r="AJ298" i="5"/>
  <c r="AH294" i="5"/>
  <c r="AI296" i="5"/>
  <c r="AK300" i="5"/>
  <c r="AK318" i="5" s="1"/>
  <c r="BH79" i="5"/>
  <c r="BF75" i="5"/>
  <c r="BG77" i="5"/>
  <c r="BG78" i="5" s="1"/>
  <c r="BI81" i="5"/>
  <c r="AU34" i="5"/>
  <c r="AU37" i="5" s="1"/>
  <c r="AU36" i="5"/>
  <c r="BP151" i="5"/>
  <c r="BP160" i="5" s="1"/>
  <c r="BP159" i="5"/>
  <c r="AN500" i="5"/>
  <c r="AN534" i="5"/>
  <c r="H58" i="9" s="1"/>
  <c r="AN1541" i="5"/>
  <c r="AB50" i="15" s="1"/>
  <c r="F50" i="23" s="1"/>
  <c r="E52" i="21" s="1"/>
  <c r="AN576" i="5"/>
  <c r="AN555" i="5"/>
  <c r="H63" i="9" s="1"/>
  <c r="AN806" i="5"/>
  <c r="AN1335" i="5"/>
  <c r="AD134" i="5"/>
  <c r="AD137" i="5" s="1"/>
  <c r="AD136" i="5"/>
  <c r="BR136" i="5"/>
  <c r="BR128" i="5"/>
  <c r="BR137" i="5" s="1"/>
  <c r="AR1403" i="5"/>
  <c r="AR506" i="5"/>
  <c r="AR507" i="5"/>
  <c r="AS136" i="5"/>
  <c r="AG9" i="14" s="1"/>
  <c r="BW96" i="5"/>
  <c r="AY99" i="5"/>
  <c r="S1009" i="5"/>
  <c r="G75" i="15" s="1"/>
  <c r="S1008" i="5"/>
  <c r="G43" i="15" s="1"/>
  <c r="AM150" i="5"/>
  <c r="AN152" i="5"/>
  <c r="AP156" i="5"/>
  <c r="AO154" i="5"/>
  <c r="BU1572" i="5"/>
  <c r="BI70" i="14" s="1"/>
  <c r="V957" i="5"/>
  <c r="J37" i="14" s="1"/>
  <c r="AY174" i="5"/>
  <c r="AY177" i="5" s="1"/>
  <c r="AA60" i="5"/>
  <c r="AA52" i="5"/>
  <c r="W450" i="5"/>
  <c r="K185" i="15" s="1"/>
  <c r="K184" i="15" s="1"/>
  <c r="L37" i="13"/>
  <c r="L35" i="13" s="1"/>
  <c r="L34" i="13" s="1"/>
  <c r="W435" i="5"/>
  <c r="K207" i="15" s="1"/>
  <c r="AI279" i="5"/>
  <c r="AI280" i="5"/>
  <c r="BK46" i="5"/>
  <c r="BK49" i="5" s="1"/>
  <c r="AB107" i="5"/>
  <c r="AB114" i="5" s="1"/>
  <c r="AB113" i="5"/>
  <c r="BC113" i="5"/>
  <c r="AQ8" i="14" s="1"/>
  <c r="BG36" i="5"/>
  <c r="BJ105" i="5"/>
  <c r="BJ114" i="5" s="1"/>
  <c r="BJ113" i="5"/>
  <c r="BL501" i="5"/>
  <c r="BL557" i="5"/>
  <c r="BL1545" i="5"/>
  <c r="AZ83" i="15" s="1"/>
  <c r="BL578" i="5"/>
  <c r="BL536" i="5"/>
  <c r="BK99" i="5"/>
  <c r="BK102" i="5" s="1"/>
  <c r="BH107" i="5"/>
  <c r="BT807" i="5"/>
  <c r="BT808" i="5" s="1"/>
  <c r="BT809" i="5" s="1"/>
  <c r="BT978" i="5" s="1"/>
  <c r="BT812" i="5"/>
  <c r="AF293" i="5"/>
  <c r="AF303" i="5" s="1"/>
  <c r="AF310" i="5" s="1"/>
  <c r="AF314" i="5"/>
  <c r="AF320" i="5" s="1"/>
  <c r="T14" i="14" s="1"/>
  <c r="T12" i="14" s="1"/>
  <c r="T11" i="14" s="1"/>
  <c r="AF302" i="5"/>
  <c r="AF308" i="5" s="1"/>
  <c r="BP113" i="5"/>
  <c r="BP105" i="5"/>
  <c r="BP114" i="5" s="1"/>
  <c r="S1032" i="5"/>
  <c r="S1033" i="5"/>
  <c r="BD160" i="5"/>
  <c r="BG160" i="5"/>
  <c r="G8" i="23"/>
  <c r="F10" i="21" s="1"/>
  <c r="AM7" i="15"/>
  <c r="BR113" i="5"/>
  <c r="AL254" i="5"/>
  <c r="AL273" i="5"/>
  <c r="AR84" i="5"/>
  <c r="AF10" i="14" s="1"/>
  <c r="AR76" i="5"/>
  <c r="AR85" i="5" s="1"/>
  <c r="F7" i="23"/>
  <c r="H10" i="16"/>
  <c r="G14" i="23"/>
  <c r="BK14" i="15"/>
  <c r="BG106" i="5"/>
  <c r="BG107" i="5" s="1"/>
  <c r="BF104" i="5"/>
  <c r="BH108" i="5"/>
  <c r="BH109" i="5" s="1"/>
  <c r="BI110" i="5"/>
  <c r="BI111" i="5" s="1"/>
  <c r="BK9" i="15"/>
  <c r="AC80" i="5"/>
  <c r="AC85" i="5" s="1"/>
  <c r="AC84" i="5"/>
  <c r="BI113" i="5"/>
  <c r="BH36" i="5"/>
  <c r="BH28" i="5"/>
  <c r="BH37" i="5" s="1"/>
  <c r="BS136" i="5"/>
  <c r="F12" i="21"/>
  <c r="AS153" i="5"/>
  <c r="AS160" i="5" s="1"/>
  <c r="AS159" i="5"/>
  <c r="AT32" i="5"/>
  <c r="AT37" i="5" s="1"/>
  <c r="AT36" i="5"/>
  <c r="AL8" i="14"/>
  <c r="AL7" i="14" s="1"/>
  <c r="BK122" i="5"/>
  <c r="BK125" i="5" s="1"/>
  <c r="AZ470" i="5"/>
  <c r="AZ806" i="5" s="1"/>
  <c r="M13" i="18"/>
  <c r="BJ151" i="5"/>
  <c r="BJ160" i="5" s="1"/>
  <c r="BJ159" i="5"/>
  <c r="AX10" i="14" s="1"/>
  <c r="AA136" i="5"/>
  <c r="AA128" i="5"/>
  <c r="AA137" i="5" s="1"/>
  <c r="AS137" i="5"/>
  <c r="BW97" i="5"/>
  <c r="AP33" i="5"/>
  <c r="AO31" i="5"/>
  <c r="AM27" i="5"/>
  <c r="AN29" i="5"/>
  <c r="BT197" i="5"/>
  <c r="BT200" i="5" s="1"/>
  <c r="BU204" i="5" s="1"/>
  <c r="EW126" i="10"/>
  <c r="EW134" i="10" s="1"/>
  <c r="W1213" i="5"/>
  <c r="AC56" i="5"/>
  <c r="AC60" i="5"/>
  <c r="L15" i="17"/>
  <c r="L14" i="17" s="1"/>
  <c r="N36" i="13"/>
  <c r="X420" i="5"/>
  <c r="L49" i="18"/>
  <c r="AN1545" i="5"/>
  <c r="AN1549" i="5" s="1"/>
  <c r="AN1553" i="5" s="1"/>
  <c r="AB63" i="14" s="1"/>
  <c r="AN501" i="5"/>
  <c r="AN578" i="5"/>
  <c r="H70" i="9" s="1"/>
  <c r="AN557" i="5"/>
  <c r="H65" i="9" s="1"/>
  <c r="AN536" i="5"/>
  <c r="AN538" i="5" s="1"/>
  <c r="H42" i="9"/>
  <c r="AA105" i="5"/>
  <c r="AA114" i="5" s="1"/>
  <c r="AA113" i="5"/>
  <c r="U218" i="15"/>
  <c r="BF159" i="5"/>
  <c r="BF151" i="5"/>
  <c r="BF160" i="5" s="1"/>
  <c r="BC114" i="5"/>
  <c r="BD84" i="5"/>
  <c r="BD76" i="5"/>
  <c r="BD85" i="5" s="1"/>
  <c r="AC155" i="5"/>
  <c r="AC160" i="5" s="1"/>
  <c r="AC159" i="5"/>
  <c r="AG601" i="5"/>
  <c r="AG1401" i="5"/>
  <c r="BO113" i="5"/>
  <c r="BO105" i="5"/>
  <c r="BO114" i="5" s="1"/>
  <c r="BG37" i="5"/>
  <c r="S7" i="14"/>
  <c r="S5" i="14" s="1"/>
  <c r="BR151" i="5"/>
  <c r="BR160" i="5" s="1"/>
  <c r="BR159" i="5"/>
  <c r="BG812" i="5"/>
  <c r="BG813" i="5"/>
  <c r="BG807" i="5"/>
  <c r="BG808" i="5" s="1"/>
  <c r="BG809" i="5" s="1"/>
  <c r="BG978" i="5" s="1"/>
  <c r="BK1545" i="5"/>
  <c r="AY83" i="15" s="1"/>
  <c r="BK578" i="5"/>
  <c r="BK536" i="5"/>
  <c r="L42" i="9"/>
  <c r="BK501" i="5"/>
  <c r="BK557" i="5"/>
  <c r="BG105" i="5"/>
  <c r="BT813" i="5"/>
  <c r="K53" i="9"/>
  <c r="AH297" i="5"/>
  <c r="AH316" i="5"/>
  <c r="G13" i="23"/>
  <c r="BK13" i="15"/>
  <c r="T1050" i="5"/>
  <c r="T1051" i="5"/>
  <c r="BG159" i="5"/>
  <c r="BF812" i="5"/>
  <c r="BF807" i="5"/>
  <c r="BF808" i="5" s="1"/>
  <c r="BF809" i="5" s="1"/>
  <c r="BF978" i="5" s="1"/>
  <c r="AT137" i="5"/>
  <c r="BI60" i="5"/>
  <c r="BI52" i="5"/>
  <c r="BI61" i="5" s="1"/>
  <c r="AD159" i="5"/>
  <c r="AE323" i="5"/>
  <c r="AE322" i="5"/>
  <c r="AM73" i="5"/>
  <c r="AK272" i="5"/>
  <c r="AK252" i="5"/>
  <c r="BE105" i="5"/>
  <c r="BE114" i="5" s="1"/>
  <c r="BE113" i="5"/>
  <c r="AT80" i="5"/>
  <c r="AT85" i="5" s="1"/>
  <c r="AT84" i="5"/>
  <c r="AH10" i="14" s="1"/>
  <c r="E10" i="21"/>
  <c r="AA507" i="5"/>
  <c r="AA506" i="5" s="1"/>
  <c r="AA1403" i="5"/>
  <c r="BW146" i="5"/>
  <c r="BW143" i="5"/>
  <c r="BU129" i="5"/>
  <c r="BV131" i="5"/>
  <c r="BT127" i="5"/>
  <c r="E11" i="21"/>
  <c r="I9" i="23"/>
  <c r="BC136" i="5"/>
  <c r="AQ9" i="14" s="1"/>
  <c r="AA84" i="5"/>
  <c r="AA76" i="5"/>
  <c r="AA85" i="5" s="1"/>
  <c r="BI114" i="5"/>
  <c r="BS137" i="5"/>
  <c r="H8" i="23"/>
  <c r="AY7" i="15"/>
  <c r="BK22" i="5"/>
  <c r="BK25" i="5" s="1"/>
  <c r="BE52" i="5"/>
  <c r="BE61" i="5" s="1"/>
  <c r="BE60" i="5"/>
  <c r="AS9" i="14" s="1"/>
  <c r="AY534" i="5"/>
  <c r="AY576" i="5"/>
  <c r="AY555" i="5"/>
  <c r="AY500" i="5"/>
  <c r="AY1541" i="5"/>
  <c r="AM50" i="15" s="1"/>
  <c r="J41" i="9"/>
  <c r="AY1335" i="5"/>
  <c r="AY806" i="5"/>
  <c r="AY813" i="5" s="1"/>
  <c r="AR36" i="5"/>
  <c r="AR28" i="5"/>
  <c r="AR37" i="5" s="1"/>
  <c r="AY501" i="5"/>
  <c r="AY557" i="5"/>
  <c r="AY1545" i="5"/>
  <c r="AM83" i="15" s="1"/>
  <c r="AY536" i="5"/>
  <c r="AY578" i="5"/>
  <c r="N26" i="15"/>
  <c r="D27" i="23"/>
  <c r="C29" i="21" s="1"/>
  <c r="D17" i="16"/>
  <c r="AC132" i="5"/>
  <c r="AC137" i="5" s="1"/>
  <c r="AC136" i="5"/>
  <c r="AM49" i="5"/>
  <c r="AG1448" i="5"/>
  <c r="AG676" i="5"/>
  <c r="AG677" i="5" s="1"/>
  <c r="AH638" i="5"/>
  <c r="AH639" i="5" s="1"/>
  <c r="AH1426" i="5"/>
  <c r="AI1426" i="5"/>
  <c r="AI638" i="5"/>
  <c r="AI639" i="5" s="1"/>
  <c r="AB113" i="15"/>
  <c r="AB110" i="15" s="1"/>
  <c r="BD113" i="15"/>
  <c r="BD110" i="15" s="1"/>
  <c r="AK1473" i="5"/>
  <c r="AK714" i="5"/>
  <c r="X844" i="5"/>
  <c r="BG113" i="15"/>
  <c r="BG110" i="15" s="1"/>
  <c r="BV206" i="5"/>
  <c r="BV207" i="5" s="1"/>
  <c r="AL1426" i="5"/>
  <c r="AL638" i="5"/>
  <c r="AL639" i="5" s="1"/>
  <c r="AI676" i="5"/>
  <c r="AI677" i="5" s="1"/>
  <c r="AI1448" i="5"/>
  <c r="BC113" i="15"/>
  <c r="BC110" i="15" s="1"/>
  <c r="AJ714" i="5"/>
  <c r="AJ1473" i="5"/>
  <c r="BD1401" i="5"/>
  <c r="BD601" i="5"/>
  <c r="AU113" i="15"/>
  <c r="L123" i="13"/>
  <c r="AJ1426" i="5"/>
  <c r="AJ638" i="5"/>
  <c r="AJ639" i="5" s="1"/>
  <c r="BJ1401" i="5"/>
  <c r="BJ601" i="5"/>
  <c r="AI739" i="5"/>
  <c r="AI1499" i="5"/>
  <c r="W875" i="5"/>
  <c r="AG1499" i="5"/>
  <c r="AG739" i="5"/>
  <c r="R1473" i="5"/>
  <c r="R714" i="5"/>
  <c r="AO343" i="5"/>
  <c r="AO347" i="5" s="1"/>
  <c r="AO353" i="5" s="1"/>
  <c r="AO360" i="5"/>
  <c r="AO363" i="5" s="1"/>
  <c r="AC16" i="14" s="1"/>
  <c r="AC15" i="14" s="1"/>
  <c r="AO346" i="5"/>
  <c r="AO351" i="5" s="1"/>
  <c r="K32" i="13"/>
  <c r="K30" i="13" s="1"/>
  <c r="V432" i="5"/>
  <c r="V447" i="5"/>
  <c r="J183" i="15" s="1"/>
  <c r="AG1426" i="5"/>
  <c r="AG638" i="5"/>
  <c r="AG639" i="5" s="1"/>
  <c r="W986" i="5"/>
  <c r="W989" i="5" s="1"/>
  <c r="W987" i="5" s="1"/>
  <c r="W1017" i="5" s="1"/>
  <c r="X1039" i="5" s="1"/>
  <c r="W1016" i="5"/>
  <c r="U1426" i="5"/>
  <c r="U638" i="5"/>
  <c r="U639" i="5" s="1"/>
  <c r="BC584" i="5"/>
  <c r="BC1501" i="5"/>
  <c r="BC583" i="5"/>
  <c r="AQ110" i="15"/>
  <c r="AO110" i="15"/>
  <c r="S1426" i="5"/>
  <c r="S638" i="5"/>
  <c r="S639" i="5" s="1"/>
  <c r="BJ584" i="5"/>
  <c r="BJ583" i="5"/>
  <c r="BJ1501" i="5"/>
  <c r="AX60" i="17"/>
  <c r="AX46" i="15"/>
  <c r="AI714" i="5"/>
  <c r="AI1473" i="5"/>
  <c r="AN359" i="5"/>
  <c r="AN341" i="5"/>
  <c r="AN346" i="5"/>
  <c r="AN351" i="5" s="1"/>
  <c r="Z26" i="15"/>
  <c r="E27" i="23"/>
  <c r="F17" i="16"/>
  <c r="AX383" i="5"/>
  <c r="AX400" i="5"/>
  <c r="D82" i="21"/>
  <c r="H82" i="21" s="1"/>
  <c r="E82" i="21"/>
  <c r="Q1274" i="5"/>
  <c r="R1297" i="5" s="1"/>
  <c r="Q1247" i="5"/>
  <c r="Q1316" i="5"/>
  <c r="BT340" i="5"/>
  <c r="BR349" i="5"/>
  <c r="BF27" i="15" s="1"/>
  <c r="BS338" i="5"/>
  <c r="BU342" i="5"/>
  <c r="BR336" i="5"/>
  <c r="BV344" i="5"/>
  <c r="Q952" i="5"/>
  <c r="Q953" i="5"/>
  <c r="P584" i="5"/>
  <c r="P1501" i="5"/>
  <c r="P583" i="5"/>
  <c r="T871" i="5"/>
  <c r="BR183" i="5"/>
  <c r="BR184" i="5" s="1"/>
  <c r="BS185" i="5"/>
  <c r="BS186" i="5" s="1"/>
  <c r="BP179" i="5"/>
  <c r="BQ181" i="5"/>
  <c r="BQ182" i="5" s="1"/>
  <c r="J11" i="18"/>
  <c r="J20" i="15"/>
  <c r="W564" i="5"/>
  <c r="W565" i="5" s="1"/>
  <c r="V565" i="5"/>
  <c r="BA9" i="18"/>
  <c r="BA3" i="15"/>
  <c r="BA5" i="18" s="1"/>
  <c r="AX337" i="5"/>
  <c r="AX357" i="5"/>
  <c r="AX346" i="5"/>
  <c r="AX351" i="5" s="1"/>
  <c r="AR543" i="5"/>
  <c r="BG180" i="5"/>
  <c r="BG189" i="5" s="1"/>
  <c r="BG188" i="5"/>
  <c r="AT393" i="5"/>
  <c r="AZ148" i="15"/>
  <c r="BW1547" i="5"/>
  <c r="BW537" i="5"/>
  <c r="BE405" i="5"/>
  <c r="BE406" i="5"/>
  <c r="E117" i="13"/>
  <c r="E18" i="21"/>
  <c r="D17" i="21"/>
  <c r="AL1473" i="5"/>
  <c r="AL714" i="5"/>
  <c r="O982" i="5"/>
  <c r="AR188" i="5"/>
  <c r="AR180" i="5"/>
  <c r="AR189" i="5" s="1"/>
  <c r="AS245" i="5"/>
  <c r="AS246" i="5"/>
  <c r="AT1574" i="5" s="1"/>
  <c r="AH59" i="14" s="1"/>
  <c r="O819" i="5"/>
  <c r="C96" i="9"/>
  <c r="AH1448" i="5"/>
  <c r="AH676" i="5"/>
  <c r="AH677" i="5" s="1"/>
  <c r="BR559" i="5"/>
  <c r="BR580" i="5"/>
  <c r="R212" i="5"/>
  <c r="X881" i="5"/>
  <c r="X939" i="5"/>
  <c r="H218" i="15"/>
  <c r="H217" i="15" s="1"/>
  <c r="H140" i="17" s="1"/>
  <c r="H87" i="14"/>
  <c r="W965" i="5"/>
  <c r="Y1426" i="5"/>
  <c r="Y638" i="5"/>
  <c r="Y639" i="5" s="1"/>
  <c r="Q235" i="5"/>
  <c r="BH1428" i="5"/>
  <c r="BH521" i="5"/>
  <c r="BH522" i="5"/>
  <c r="R1499" i="5"/>
  <c r="R739" i="5"/>
  <c r="BU1573" i="5"/>
  <c r="BI71" i="14" s="1"/>
  <c r="BG257" i="5"/>
  <c r="BG275" i="5" s="1"/>
  <c r="BC263" i="5"/>
  <c r="BC249" i="5"/>
  <c r="BF255" i="5"/>
  <c r="BE253" i="5"/>
  <c r="BD251" i="5"/>
  <c r="BC9" i="18"/>
  <c r="X244" i="5"/>
  <c r="X262" i="5"/>
  <c r="L23" i="15" s="1"/>
  <c r="L22" i="15" s="1"/>
  <c r="E47" i="23"/>
  <c r="O60" i="17"/>
  <c r="O46" i="15"/>
  <c r="W941" i="5"/>
  <c r="X963" i="5" s="1"/>
  <c r="BW502" i="5"/>
  <c r="U1095" i="5"/>
  <c r="U1093" i="5" s="1"/>
  <c r="U1112" i="5" s="1"/>
  <c r="V1092" i="5"/>
  <c r="BG518" i="5"/>
  <c r="BG822" i="5"/>
  <c r="R953" i="5"/>
  <c r="R952" i="5"/>
  <c r="BO580" i="5"/>
  <c r="BO538" i="5"/>
  <c r="X766" i="5"/>
  <c r="L71" i="15" s="1"/>
  <c r="X765" i="5"/>
  <c r="X767" i="5"/>
  <c r="L136" i="15" s="1"/>
  <c r="X764" i="5"/>
  <c r="Y761" i="5"/>
  <c r="BI330" i="5"/>
  <c r="BH332" i="5"/>
  <c r="V1195" i="5"/>
  <c r="W1218" i="5" s="1"/>
  <c r="M273" i="5"/>
  <c r="M254" i="5"/>
  <c r="N274" i="5"/>
  <c r="N256" i="5"/>
  <c r="AS251" i="5"/>
  <c r="AU255" i="5"/>
  <c r="AT253" i="5"/>
  <c r="AR249" i="5"/>
  <c r="AR263" i="5"/>
  <c r="AV257" i="5"/>
  <c r="AV275" i="5" s="1"/>
  <c r="W846" i="5"/>
  <c r="X845" i="5"/>
  <c r="AB115" i="15"/>
  <c r="R1401" i="5"/>
  <c r="R601" i="5"/>
  <c r="FN19" i="10"/>
  <c r="FM34" i="10"/>
  <c r="FN21" i="10"/>
  <c r="FM36" i="10"/>
  <c r="BJ111" i="15" s="1"/>
  <c r="BV559" i="5"/>
  <c r="BP244" i="5"/>
  <c r="BP262" i="5"/>
  <c r="BD23" i="15" s="1"/>
  <c r="BB1450" i="5"/>
  <c r="BB541" i="5"/>
  <c r="BB542" i="5"/>
  <c r="AU543" i="5"/>
  <c r="AU544" i="5" s="1"/>
  <c r="X1426" i="5"/>
  <c r="X638" i="5"/>
  <c r="X639" i="5" s="1"/>
  <c r="W1038" i="5"/>
  <c r="W1048" i="5" s="1"/>
  <c r="V1030" i="5"/>
  <c r="BB271" i="5"/>
  <c r="BB250" i="5"/>
  <c r="V1387" i="5"/>
  <c r="W619" i="5"/>
  <c r="W1408" i="5" s="1"/>
  <c r="W602" i="5"/>
  <c r="AE523" i="5"/>
  <c r="AE524" i="5" s="1"/>
  <c r="AD524" i="5"/>
  <c r="Q1208" i="5"/>
  <c r="Q1207" i="5"/>
  <c r="W966" i="5"/>
  <c r="P523" i="5"/>
  <c r="O524" i="5"/>
  <c r="V938" i="5"/>
  <c r="K122" i="13" s="1"/>
  <c r="H114" i="13"/>
  <c r="G36" i="17" s="1"/>
  <c r="AD209" i="5"/>
  <c r="AD212" i="5" s="1"/>
  <c r="AD211" i="5"/>
  <c r="R9" i="14" s="1"/>
  <c r="W1247" i="5"/>
  <c r="W1274" i="5"/>
  <c r="X1297" i="5" s="1"/>
  <c r="U1262" i="5"/>
  <c r="E16" i="6"/>
  <c r="BS203" i="5"/>
  <c r="H40" i="14"/>
  <c r="T968" i="5"/>
  <c r="AU189" i="5"/>
  <c r="FA137" i="10"/>
  <c r="W246" i="5"/>
  <c r="X1574" i="5" s="1"/>
  <c r="L59" i="14" s="1"/>
  <c r="W245" i="5"/>
  <c r="T838" i="5"/>
  <c r="AS60" i="17"/>
  <c r="AS46" i="15"/>
  <c r="AF523" i="5"/>
  <c r="AF524" i="5" s="1"/>
  <c r="AT47" i="15"/>
  <c r="EW39" i="10"/>
  <c r="I69" i="9"/>
  <c r="BF580" i="5"/>
  <c r="AQ564" i="5"/>
  <c r="AQ565" i="5" s="1"/>
  <c r="BT370" i="5"/>
  <c r="BS372" i="5"/>
  <c r="X614" i="5"/>
  <c r="X629" i="5"/>
  <c r="BI360" i="5"/>
  <c r="BI343" i="5"/>
  <c r="BS180" i="5"/>
  <c r="AH64" i="17"/>
  <c r="AH59" i="17" s="1"/>
  <c r="AH110" i="15"/>
  <c r="G218" i="15"/>
  <c r="G217" i="15" s="1"/>
  <c r="G140" i="17" s="1"/>
  <c r="G87" i="14"/>
  <c r="R1038" i="5"/>
  <c r="R1048" i="5" s="1"/>
  <c r="Q1030" i="5"/>
  <c r="BD522" i="5"/>
  <c r="BD521" i="5"/>
  <c r="BD1428" i="5"/>
  <c r="X877" i="5"/>
  <c r="W1134" i="5"/>
  <c r="X1133" i="5"/>
  <c r="F144" i="23"/>
  <c r="F111" i="23"/>
  <c r="H69" i="9"/>
  <c r="AM580" i="5"/>
  <c r="AB584" i="5"/>
  <c r="AB1501" i="5"/>
  <c r="AJ1448" i="5"/>
  <c r="AJ676" i="5"/>
  <c r="AJ677" i="5" s="1"/>
  <c r="AN228" i="5"/>
  <c r="AN235" i="5" s="1"/>
  <c r="AN234" i="5"/>
  <c r="F21" i="6"/>
  <c r="BC11" i="18"/>
  <c r="BC20" i="15"/>
  <c r="J40" i="17"/>
  <c r="L143" i="13"/>
  <c r="AQ3" i="15"/>
  <c r="AQ5" i="18" s="1"/>
  <c r="AD185" i="5"/>
  <c r="AC183" i="5"/>
  <c r="AB181" i="5"/>
  <c r="AA179" i="5"/>
  <c r="BK195" i="5"/>
  <c r="BW195" i="5" s="1"/>
  <c r="AY17" i="15"/>
  <c r="BK194" i="5"/>
  <c r="BK198" i="5"/>
  <c r="BW198" i="5" s="1"/>
  <c r="BK196" i="5"/>
  <c r="BW196" i="5" s="1"/>
  <c r="J54" i="14"/>
  <c r="O1229" i="5"/>
  <c r="C63" i="14"/>
  <c r="U1032" i="5"/>
  <c r="U1033" i="5"/>
  <c r="X1241" i="5"/>
  <c r="X1246" i="5"/>
  <c r="U680" i="5"/>
  <c r="V682" i="5"/>
  <c r="Y688" i="5"/>
  <c r="Y704" i="5" s="1"/>
  <c r="W684" i="5"/>
  <c r="U694" i="5"/>
  <c r="U1455" i="5" s="1"/>
  <c r="X686" i="5"/>
  <c r="D113" i="23"/>
  <c r="BH583" i="5"/>
  <c r="BH1501" i="5"/>
  <c r="BH584" i="5"/>
  <c r="BA1501" i="5"/>
  <c r="BA584" i="5"/>
  <c r="BT220" i="5"/>
  <c r="BT223" i="5" s="1"/>
  <c r="BJ1475" i="5"/>
  <c r="BJ563" i="5"/>
  <c r="BJ562" i="5"/>
  <c r="AN343" i="5"/>
  <c r="AN360" i="5"/>
  <c r="AR542" i="5"/>
  <c r="AR1450" i="5"/>
  <c r="AR541" i="5"/>
  <c r="AA1501" i="5"/>
  <c r="AA584" i="5"/>
  <c r="O64" i="17"/>
  <c r="O143" i="15"/>
  <c r="AE543" i="5"/>
  <c r="AE544" i="5" s="1"/>
  <c r="AD544" i="5"/>
  <c r="W1199" i="5"/>
  <c r="X1220" i="5" s="1"/>
  <c r="BE522" i="5"/>
  <c r="BE1428" i="5"/>
  <c r="BE521" i="5"/>
  <c r="BE26" i="15"/>
  <c r="BE13" i="18" s="1"/>
  <c r="BT360" i="5"/>
  <c r="BT343" i="5"/>
  <c r="BS381" i="5"/>
  <c r="BS399" i="5"/>
  <c r="I44" i="14"/>
  <c r="I36" i="14" s="1"/>
  <c r="I35" i="14" s="1"/>
  <c r="AS1501" i="5"/>
  <c r="AS584" i="5"/>
  <c r="BJ1579" i="5"/>
  <c r="AF564" i="5"/>
  <c r="AF565" i="5" s="1"/>
  <c r="S676" i="5"/>
  <c r="S677" i="5" s="1"/>
  <c r="S1448" i="5"/>
  <c r="V904" i="5"/>
  <c r="U907" i="5"/>
  <c r="BC322" i="5"/>
  <c r="AY359" i="5"/>
  <c r="AY341" i="5"/>
  <c r="D48" i="23"/>
  <c r="V1220" i="5"/>
  <c r="J44" i="14" s="1"/>
  <c r="T280" i="5"/>
  <c r="T279" i="5"/>
  <c r="N245" i="5"/>
  <c r="N246" i="5"/>
  <c r="S1184" i="5"/>
  <c r="G139" i="15" s="1"/>
  <c r="S1183" i="5"/>
  <c r="G106" i="15" s="1"/>
  <c r="BN318" i="5"/>
  <c r="BN302" i="5"/>
  <c r="R1018" i="5"/>
  <c r="S1040" i="5" s="1"/>
  <c r="R991" i="5"/>
  <c r="X1200" i="5"/>
  <c r="X1106" i="5"/>
  <c r="X1103" i="5"/>
  <c r="Y1137" i="5"/>
  <c r="Y1142" i="5"/>
  <c r="Y1141" i="5"/>
  <c r="Y1140" i="5"/>
  <c r="Y1143" i="5"/>
  <c r="Y1123" i="5"/>
  <c r="Y1131" i="5"/>
  <c r="Y1138" i="5"/>
  <c r="Y868" i="5"/>
  <c r="Y885" i="5"/>
  <c r="Y886" i="5"/>
  <c r="Y888" i="5"/>
  <c r="Y883" i="5"/>
  <c r="Y876" i="5"/>
  <c r="Y882" i="5"/>
  <c r="Y887" i="5"/>
  <c r="J38" i="6"/>
  <c r="I37" i="6"/>
  <c r="AF585" i="5"/>
  <c r="AF586" i="5" s="1"/>
  <c r="W957" i="5"/>
  <c r="K145" i="13"/>
  <c r="J38" i="17" s="1"/>
  <c r="S1320" i="5"/>
  <c r="T1321" i="5"/>
  <c r="U1322" i="5"/>
  <c r="BP274" i="5"/>
  <c r="BP256" i="5"/>
  <c r="BN272" i="5"/>
  <c r="BN252" i="5"/>
  <c r="BR203" i="5"/>
  <c r="BR212" i="5" s="1"/>
  <c r="BR211" i="5"/>
  <c r="BF9" i="14" s="1"/>
  <c r="BD47" i="15"/>
  <c r="FG39" i="10"/>
  <c r="BP580" i="5"/>
  <c r="BP822" i="5"/>
  <c r="D9" i="6"/>
  <c r="D4" i="6" s="1"/>
  <c r="D3" i="6" s="1"/>
  <c r="BB3" i="15"/>
  <c r="BB5" i="18" s="1"/>
  <c r="BP226" i="5"/>
  <c r="BP234" i="5"/>
  <c r="BO203" i="5"/>
  <c r="BQ817" i="5"/>
  <c r="BQ818" i="5" s="1"/>
  <c r="BQ819" i="5" s="1"/>
  <c r="BQ1234" i="5" s="1"/>
  <c r="BQ823" i="5"/>
  <c r="FH127" i="10"/>
  <c r="FH135" i="10" s="1"/>
  <c r="BE146" i="15" s="1"/>
  <c r="BE143" i="15" s="1"/>
  <c r="BQ559" i="5"/>
  <c r="T1480" i="5"/>
  <c r="T716" i="5"/>
  <c r="T717" i="5" s="1"/>
  <c r="T718" i="5"/>
  <c r="BS822" i="5"/>
  <c r="BG115" i="15"/>
  <c r="BS1549" i="5"/>
  <c r="BS1553" i="5" s="1"/>
  <c r="BG63" i="14" s="1"/>
  <c r="BN538" i="5"/>
  <c r="BN518" i="5"/>
  <c r="BF203" i="5"/>
  <c r="BF212" i="5" s="1"/>
  <c r="BF211" i="5"/>
  <c r="BM817" i="5"/>
  <c r="BM818" i="5" s="1"/>
  <c r="BM819" i="5" s="1"/>
  <c r="BM1234" i="5" s="1"/>
  <c r="FD127" i="10"/>
  <c r="FD135" i="10" s="1"/>
  <c r="BA146" i="15" s="1"/>
  <c r="BA143" i="15" s="1"/>
  <c r="BM823" i="5"/>
  <c r="BA115" i="15"/>
  <c r="BM1549" i="5"/>
  <c r="BM1553" i="5" s="1"/>
  <c r="BA63" i="14" s="1"/>
  <c r="AU523" i="5"/>
  <c r="AU524" i="5" s="1"/>
  <c r="AD586" i="5"/>
  <c r="AE585" i="5"/>
  <c r="AE586" i="5" s="1"/>
  <c r="AI26" i="15"/>
  <c r="Q1242" i="5"/>
  <c r="Q1245" i="5" s="1"/>
  <c r="Q1243" i="5" s="1"/>
  <c r="Q1273" i="5" s="1"/>
  <c r="R1296" i="5" s="1"/>
  <c r="Q1272" i="5"/>
  <c r="W1316" i="5"/>
  <c r="AJ739" i="5"/>
  <c r="AJ1499" i="5"/>
  <c r="BI188" i="5"/>
  <c r="AL337" i="5"/>
  <c r="AL346" i="5"/>
  <c r="AL351" i="5" s="1"/>
  <c r="AL357" i="5"/>
  <c r="AW381" i="5"/>
  <c r="AW399" i="5"/>
  <c r="AV379" i="5"/>
  <c r="AV398" i="5"/>
  <c r="W417" i="5"/>
  <c r="M31" i="13"/>
  <c r="L13" i="17" s="1"/>
  <c r="AR522" i="5"/>
  <c r="AR1428" i="5"/>
  <c r="AR521" i="5"/>
  <c r="AA1428" i="5"/>
  <c r="AA521" i="5"/>
  <c r="AA522" i="5"/>
  <c r="E78" i="23"/>
  <c r="V1378" i="5"/>
  <c r="J171" i="15" s="1"/>
  <c r="J166" i="15" s="1"/>
  <c r="V1379" i="5"/>
  <c r="J195" i="15" s="1"/>
  <c r="BE262" i="5"/>
  <c r="AS23" i="15" s="1"/>
  <c r="AS22" i="15" s="1"/>
  <c r="BE244" i="5"/>
  <c r="BE542" i="5"/>
  <c r="BE1450" i="5"/>
  <c r="BH399" i="5"/>
  <c r="BH381" i="5"/>
  <c r="BS332" i="5"/>
  <c r="BT330" i="5"/>
  <c r="Y1132" i="5"/>
  <c r="P562" i="5"/>
  <c r="P1475" i="5"/>
  <c r="P563" i="5"/>
  <c r="U873" i="5"/>
  <c r="U871" i="5" s="1"/>
  <c r="U890" i="5" s="1"/>
  <c r="V870" i="5"/>
  <c r="AK638" i="5"/>
  <c r="AK639" i="5" s="1"/>
  <c r="AK1426" i="5"/>
  <c r="U714" i="5"/>
  <c r="U1473" i="5"/>
  <c r="W1077" i="5"/>
  <c r="R1186" i="5"/>
  <c r="BQ226" i="5"/>
  <c r="BQ235" i="5" s="1"/>
  <c r="BQ234" i="5"/>
  <c r="BD562" i="5"/>
  <c r="BD563" i="5"/>
  <c r="BD1475" i="5"/>
  <c r="BB361" i="5"/>
  <c r="BB363" i="5" s="1"/>
  <c r="AP16" i="14" s="1"/>
  <c r="BB346" i="5"/>
  <c r="BB351" i="5" s="1"/>
  <c r="BA343" i="5"/>
  <c r="BA347" i="5" s="1"/>
  <c r="BA353" i="5" s="1"/>
  <c r="BA360" i="5"/>
  <c r="BA363" i="5" s="1"/>
  <c r="AO16" i="14" s="1"/>
  <c r="BA346" i="5"/>
  <c r="BA351" i="5" s="1"/>
  <c r="P113" i="15"/>
  <c r="DS137" i="10"/>
  <c r="BW558" i="5"/>
  <c r="BW579" i="5"/>
  <c r="G121" i="13"/>
  <c r="F118" i="13"/>
  <c r="AC70" i="14"/>
  <c r="T1065" i="5"/>
  <c r="T1067" i="5" s="1"/>
  <c r="AA688" i="5"/>
  <c r="AA704" i="5" s="1"/>
  <c r="Z686" i="5"/>
  <c r="Y684" i="5"/>
  <c r="X682" i="5"/>
  <c r="W680" i="5"/>
  <c r="W694" i="5"/>
  <c r="W1455" i="5" s="1"/>
  <c r="BF47" i="15"/>
  <c r="FI39" i="10"/>
  <c r="BR538" i="5"/>
  <c r="X947" i="5"/>
  <c r="Y965" i="5" s="1"/>
  <c r="M45" i="14" s="1"/>
  <c r="X943" i="5"/>
  <c r="W1358" i="5"/>
  <c r="T1262" i="5"/>
  <c r="G12" i="6"/>
  <c r="F411" i="5"/>
  <c r="Z1426" i="5"/>
  <c r="Z638" i="5"/>
  <c r="Z639" i="5" s="1"/>
  <c r="AV543" i="5"/>
  <c r="AV544" i="5" s="1"/>
  <c r="AY543" i="5"/>
  <c r="BH563" i="5"/>
  <c r="BH1475" i="5"/>
  <c r="BH562" i="5"/>
  <c r="AW60" i="17"/>
  <c r="AW46" i="15"/>
  <c r="S739" i="5"/>
  <c r="S1499" i="5"/>
  <c r="Z241" i="5"/>
  <c r="Z243" i="5" s="1"/>
  <c r="Y243" i="5"/>
  <c r="AF60" i="17"/>
  <c r="AF59" i="17" s="1"/>
  <c r="AF46" i="15"/>
  <c r="AA563" i="5"/>
  <c r="AA562" i="5" s="1"/>
  <c r="AA1475" i="5"/>
  <c r="AA819" i="5"/>
  <c r="AA1234" i="5" s="1"/>
  <c r="E96" i="9"/>
  <c r="BD245" i="5"/>
  <c r="BD246" i="5"/>
  <c r="BE1574" i="5" s="1"/>
  <c r="AS59" i="14" s="1"/>
  <c r="BE584" i="5"/>
  <c r="BE1501" i="5"/>
  <c r="V1322" i="5"/>
  <c r="V1324" i="5" s="1"/>
  <c r="J57" i="14" s="1"/>
  <c r="U1321" i="5"/>
  <c r="T1320" i="5"/>
  <c r="AF543" i="5"/>
  <c r="AF544" i="5" s="1"/>
  <c r="T1112" i="5"/>
  <c r="BG580" i="5"/>
  <c r="BC47" i="15"/>
  <c r="FF39" i="10"/>
  <c r="BO559" i="5"/>
  <c r="AG60" i="17"/>
  <c r="AG46" i="15"/>
  <c r="AE564" i="5"/>
  <c r="AE565" i="5" s="1"/>
  <c r="AD565" i="5"/>
  <c r="BW194" i="5"/>
  <c r="W1168" i="5"/>
  <c r="X1167" i="5"/>
  <c r="U1226" i="5"/>
  <c r="U1227" i="5"/>
  <c r="AQ250" i="5"/>
  <c r="AQ260" i="5" s="1"/>
  <c r="AQ267" i="5" s="1"/>
  <c r="AE219" i="15" s="1"/>
  <c r="AQ271" i="5"/>
  <c r="AQ277" i="5" s="1"/>
  <c r="AE13" i="14" s="1"/>
  <c r="AE12" i="14" s="1"/>
  <c r="AE11" i="14" s="1"/>
  <c r="AE5" i="14" s="1"/>
  <c r="AQ259" i="5"/>
  <c r="AQ265" i="5" s="1"/>
  <c r="S1401" i="5"/>
  <c r="S601" i="5"/>
  <c r="FN20" i="10"/>
  <c r="FM35" i="10"/>
  <c r="BJ79" i="15" s="1"/>
  <c r="BJ78" i="15" s="1"/>
  <c r="BV817" i="5"/>
  <c r="BV818" i="5" s="1"/>
  <c r="BV819" i="5" s="1"/>
  <c r="BV1234" i="5" s="1"/>
  <c r="FM127" i="10"/>
  <c r="BV823" i="5"/>
  <c r="BV518" i="5"/>
  <c r="BR241" i="5"/>
  <c r="BQ243" i="5"/>
  <c r="U250" i="5"/>
  <c r="U260" i="5" s="1"/>
  <c r="U267" i="5" s="1"/>
  <c r="U271" i="5"/>
  <c r="U277" i="5" s="1"/>
  <c r="I13" i="14" s="1"/>
  <c r="I12" i="14" s="1"/>
  <c r="I11" i="14" s="1"/>
  <c r="I5" i="14" s="1"/>
  <c r="U259" i="5"/>
  <c r="U265" i="5" s="1"/>
  <c r="L54" i="9"/>
  <c r="AB71" i="14"/>
  <c r="BD273" i="5"/>
  <c r="BD254" i="5"/>
  <c r="BC272" i="5"/>
  <c r="BC252" i="5"/>
  <c r="U1392" i="5"/>
  <c r="I48" i="14"/>
  <c r="E31" i="17"/>
  <c r="AF9" i="18"/>
  <c r="AG9" i="18"/>
  <c r="X1129" i="5"/>
  <c r="X1130" i="5" s="1"/>
  <c r="X1124" i="5"/>
  <c r="X1075" i="5"/>
  <c r="L52" i="15" s="1"/>
  <c r="X1076" i="5"/>
  <c r="L84" i="15" s="1"/>
  <c r="X1058" i="5"/>
  <c r="X1059" i="5" s="1"/>
  <c r="X993" i="5"/>
  <c r="X1019" i="5"/>
  <c r="Y1041" i="5" s="1"/>
  <c r="V773" i="5"/>
  <c r="R235" i="5"/>
  <c r="AE59" i="17"/>
  <c r="X946" i="5"/>
  <c r="X836" i="5"/>
  <c r="X841" i="5"/>
  <c r="S1262" i="5"/>
  <c r="AW543" i="5"/>
  <c r="AB205" i="5"/>
  <c r="AB212" i="5" s="1"/>
  <c r="AB211" i="5"/>
  <c r="W1242" i="5"/>
  <c r="W1245" i="5" s="1"/>
  <c r="W1243" i="5" s="1"/>
  <c r="W1273" i="5" s="1"/>
  <c r="X1296" i="5" s="1"/>
  <c r="W1272" i="5"/>
  <c r="BJ188" i="5"/>
  <c r="AX8" i="14" s="1"/>
  <c r="V1295" i="5"/>
  <c r="V1305" i="5" s="1"/>
  <c r="U1286" i="5"/>
  <c r="G15" i="6"/>
  <c r="F412" i="5"/>
  <c r="F16" i="6" s="1"/>
  <c r="F14" i="6" s="1"/>
  <c r="AX64" i="17"/>
  <c r="T1126" i="5"/>
  <c r="X911" i="5"/>
  <c r="V837" i="5"/>
  <c r="U840" i="5"/>
  <c r="U838" i="5" s="1"/>
  <c r="U857" i="5" s="1"/>
  <c r="EV137" i="10"/>
  <c r="BF1549" i="5"/>
  <c r="BF1553" i="5" s="1"/>
  <c r="AT63" i="14" s="1"/>
  <c r="AT115" i="15"/>
  <c r="I59" i="9"/>
  <c r="BF538" i="5"/>
  <c r="BT380" i="5"/>
  <c r="BV384" i="5"/>
  <c r="BR376" i="5"/>
  <c r="BU382" i="5"/>
  <c r="BR389" i="5"/>
  <c r="BF28" i="15" s="1"/>
  <c r="BS378" i="5"/>
  <c r="R929" i="5"/>
  <c r="F74" i="15" s="1"/>
  <c r="R928" i="5"/>
  <c r="AV564" i="5"/>
  <c r="W612" i="5"/>
  <c r="W628" i="5"/>
  <c r="U626" i="5"/>
  <c r="U608" i="5"/>
  <c r="BF337" i="5"/>
  <c r="BF347" i="5" s="1"/>
  <c r="BF353" i="5" s="1"/>
  <c r="BF357" i="5"/>
  <c r="BF363" i="5" s="1"/>
  <c r="AT16" i="14" s="1"/>
  <c r="BF346" i="5"/>
  <c r="BF351" i="5" s="1"/>
  <c r="BG339" i="5"/>
  <c r="BG358" i="5"/>
  <c r="AS563" i="5"/>
  <c r="AS562" i="5"/>
  <c r="AS1475" i="5"/>
  <c r="AR110" i="15"/>
  <c r="AY310" i="5"/>
  <c r="AV585" i="5"/>
  <c r="AV586" i="5" s="1"/>
  <c r="BU180" i="5"/>
  <c r="ED39" i="10"/>
  <c r="AA47" i="15"/>
  <c r="H59" i="9"/>
  <c r="AM538" i="5"/>
  <c r="AM817" i="5"/>
  <c r="AM823" i="5"/>
  <c r="ED127" i="10"/>
  <c r="ED135" i="10" s="1"/>
  <c r="AA146" i="15" s="1"/>
  <c r="AP232" i="5"/>
  <c r="AP235" i="5" s="1"/>
  <c r="BO245" i="5"/>
  <c r="BO246" i="5"/>
  <c r="BP1574" i="5" s="1"/>
  <c r="BD59" i="14" s="1"/>
  <c r="BN226" i="5"/>
  <c r="L71" i="9"/>
  <c r="AZ479" i="5"/>
  <c r="W1191" i="5"/>
  <c r="J260" i="5"/>
  <c r="U1162" i="5"/>
  <c r="U1160" i="5" s="1"/>
  <c r="V1159" i="5"/>
  <c r="AE218" i="15"/>
  <c r="BA323" i="5"/>
  <c r="I80" i="23"/>
  <c r="X1281" i="5"/>
  <c r="X1256" i="5"/>
  <c r="X1280" i="5" s="1"/>
  <c r="Y1301" i="5" s="1"/>
  <c r="X1331" i="5"/>
  <c r="L117" i="15" s="1"/>
  <c r="X1315" i="5"/>
  <c r="X1563" i="5" s="1"/>
  <c r="Y1570" i="5" s="1"/>
  <c r="M68" i="14" s="1"/>
  <c r="X1332" i="5"/>
  <c r="L150" i="15" s="1"/>
  <c r="W945" i="5"/>
  <c r="W851" i="5"/>
  <c r="BC1475" i="5"/>
  <c r="BC562" i="5"/>
  <c r="BC563" i="5"/>
  <c r="AO60" i="17"/>
  <c r="AO59" i="17" s="1"/>
  <c r="AO46" i="15"/>
  <c r="E19" i="6"/>
  <c r="AL339" i="5"/>
  <c r="AL358" i="5"/>
  <c r="AK357" i="5"/>
  <c r="AK363" i="5" s="1"/>
  <c r="Y16" i="14" s="1"/>
  <c r="Y15" i="14" s="1"/>
  <c r="AK346" i="5"/>
  <c r="AK351" i="5" s="1"/>
  <c r="AK337" i="5"/>
  <c r="AK347" i="5" s="1"/>
  <c r="AK353" i="5" s="1"/>
  <c r="AA542" i="5"/>
  <c r="AA541" i="5" s="1"/>
  <c r="AA1450" i="5"/>
  <c r="E48" i="23"/>
  <c r="O61" i="17"/>
  <c r="BE1475" i="5"/>
  <c r="BE563" i="5"/>
  <c r="BQ357" i="5"/>
  <c r="BQ363" i="5" s="1"/>
  <c r="BE16" i="14" s="1"/>
  <c r="BQ346" i="5"/>
  <c r="BQ351" i="5" s="1"/>
  <c r="BQ337" i="5"/>
  <c r="BQ347" i="5" s="1"/>
  <c r="BQ353" i="5" s="1"/>
  <c r="BS341" i="5"/>
  <c r="BS359" i="5"/>
  <c r="BQ377" i="5"/>
  <c r="BQ387" i="5" s="1"/>
  <c r="BQ393" i="5" s="1"/>
  <c r="BQ386" i="5"/>
  <c r="BQ391" i="5" s="1"/>
  <c r="BQ397" i="5"/>
  <c r="BQ403" i="5" s="1"/>
  <c r="BE17" i="14" s="1"/>
  <c r="T1033" i="5"/>
  <c r="T1032" i="5"/>
  <c r="P1250" i="5"/>
  <c r="P1251" i="5" s="1"/>
  <c r="P1276" i="5" s="1"/>
  <c r="Q1299" i="5" s="1"/>
  <c r="P1257" i="5"/>
  <c r="P1255" i="5"/>
  <c r="P1279" i="5" s="1"/>
  <c r="P1259" i="5"/>
  <c r="P1283" i="5" s="1"/>
  <c r="Q1302" i="5" s="1"/>
  <c r="P1240" i="5"/>
  <c r="P1271" i="5"/>
  <c r="P1258" i="5"/>
  <c r="P1282" i="5" s="1"/>
  <c r="P1254" i="5"/>
  <c r="P1248" i="5"/>
  <c r="P1314" i="5"/>
  <c r="BD9" i="18"/>
  <c r="BT535" i="5"/>
  <c r="BT577" i="5"/>
  <c r="K43" i="9"/>
  <c r="BT1543" i="5"/>
  <c r="BT556" i="5"/>
  <c r="BT816" i="5"/>
  <c r="BT822" i="5" s="1"/>
  <c r="BT517" i="5"/>
  <c r="FK21" i="10"/>
  <c r="FK36" i="10" s="1"/>
  <c r="BH111" i="15" s="1"/>
  <c r="FK22" i="10"/>
  <c r="FK37" i="10" s="1"/>
  <c r="BH144" i="15" s="1"/>
  <c r="BT1336" i="5"/>
  <c r="FK20" i="10"/>
  <c r="FK35" i="10" s="1"/>
  <c r="BH79" i="15" s="1"/>
  <c r="BH78" i="15" s="1"/>
  <c r="FK19" i="10"/>
  <c r="FK34" i="10" s="1"/>
  <c r="R1448" i="5"/>
  <c r="R676" i="5"/>
  <c r="R677" i="5" s="1"/>
  <c r="C26" i="21"/>
  <c r="AV619" i="5"/>
  <c r="AV1408" i="5" s="1"/>
  <c r="AV602" i="5"/>
  <c r="AZ343" i="5"/>
  <c r="AZ360" i="5"/>
  <c r="AB563" i="5"/>
  <c r="AB1475" i="5"/>
  <c r="J126" i="13"/>
  <c r="BP365" i="5"/>
  <c r="BP366" i="5"/>
  <c r="R189" i="5"/>
  <c r="BB1501" i="5"/>
  <c r="BB583" i="5"/>
  <c r="BB584" i="5"/>
  <c r="AD59" i="17"/>
  <c r="S1208" i="5"/>
  <c r="S1207" i="5"/>
  <c r="BM317" i="5"/>
  <c r="BM299" i="5"/>
  <c r="BM302" i="5"/>
  <c r="BM308" i="5" s="1"/>
  <c r="AT244" i="5"/>
  <c r="AT262" i="5"/>
  <c r="AH23" i="15" s="1"/>
  <c r="AH22" i="15" s="1"/>
  <c r="K135" i="13"/>
  <c r="BE234" i="5"/>
  <c r="P257" i="5"/>
  <c r="N253" i="5"/>
  <c r="M251" i="5"/>
  <c r="L249" i="5"/>
  <c r="L263" i="5"/>
  <c r="O255" i="5"/>
  <c r="X1091" i="5"/>
  <c r="X1096" i="5"/>
  <c r="X1097" i="5" s="1"/>
  <c r="Y1165" i="5"/>
  <c r="Y1172" i="5"/>
  <c r="Y1174" i="5"/>
  <c r="Y1171" i="5"/>
  <c r="Y1177" i="5"/>
  <c r="Y1176" i="5"/>
  <c r="Y1175" i="5"/>
  <c r="Y1157" i="5"/>
  <c r="Y1190" i="5"/>
  <c r="Y855" i="5"/>
  <c r="Y854" i="5"/>
  <c r="Y850" i="5"/>
  <c r="Y852" i="5"/>
  <c r="Y849" i="5"/>
  <c r="Y853" i="5"/>
  <c r="Y843" i="5"/>
  <c r="Y835" i="5"/>
  <c r="K136" i="13"/>
  <c r="BO254" i="5"/>
  <c r="BO273" i="5"/>
  <c r="X688" i="5"/>
  <c r="X704" i="5" s="1"/>
  <c r="T680" i="5"/>
  <c r="U682" i="5"/>
  <c r="V684" i="5"/>
  <c r="W686" i="5"/>
  <c r="T694" i="5"/>
  <c r="T1455" i="5" s="1"/>
  <c r="G171" i="15"/>
  <c r="AP208" i="5"/>
  <c r="AO206" i="5"/>
  <c r="AN204" i="5"/>
  <c r="AM202" i="5"/>
  <c r="BP538" i="5"/>
  <c r="T743" i="5"/>
  <c r="T1506" i="5"/>
  <c r="T741" i="5"/>
  <c r="T742" i="5" s="1"/>
  <c r="BQ203" i="5"/>
  <c r="X1506" i="5"/>
  <c r="X743" i="5"/>
  <c r="X741" i="5"/>
  <c r="X742" i="5" s="1"/>
  <c r="BL180" i="5"/>
  <c r="X680" i="5"/>
  <c r="Y682" i="5"/>
  <c r="AB688" i="5"/>
  <c r="AB704" i="5" s="1"/>
  <c r="X694" i="5"/>
  <c r="X1455" i="5" s="1"/>
  <c r="AA686" i="5"/>
  <c r="Z684" i="5"/>
  <c r="BB9" i="18"/>
  <c r="BF188" i="5"/>
  <c r="BF180" i="5"/>
  <c r="BF189" i="5" s="1"/>
  <c r="EZ137" i="10"/>
  <c r="BL226" i="5"/>
  <c r="BM226" i="5"/>
  <c r="BU203" i="5"/>
  <c r="BQ538" i="5"/>
  <c r="BQ580" i="5"/>
  <c r="AP186" i="5"/>
  <c r="AP189" i="5" s="1"/>
  <c r="AP188" i="5"/>
  <c r="BS518" i="5"/>
  <c r="BV212" i="5"/>
  <c r="BU226" i="5"/>
  <c r="BN580" i="5"/>
  <c r="BM580" i="5"/>
  <c r="BA113" i="15"/>
  <c r="BA64" i="17" s="1"/>
  <c r="BA1450" i="5"/>
  <c r="BA542" i="5"/>
  <c r="S1473" i="5"/>
  <c r="S714" i="5"/>
  <c r="AP361" i="5"/>
  <c r="AP363" i="5" s="1"/>
  <c r="AD16" i="14" s="1"/>
  <c r="AD15" i="14" s="1"/>
  <c r="AP346" i="5"/>
  <c r="AP351" i="5" s="1"/>
  <c r="D117" i="21"/>
  <c r="D113" i="21"/>
  <c r="AG17" i="14"/>
  <c r="BG241" i="5"/>
  <c r="BF243" i="5"/>
  <c r="BF386" i="5"/>
  <c r="BF391" i="5" s="1"/>
  <c r="BF397" i="5"/>
  <c r="BF403" i="5" s="1"/>
  <c r="AT17" i="14" s="1"/>
  <c r="BF377" i="5"/>
  <c r="BF387" i="5" s="1"/>
  <c r="BF393" i="5" s="1"/>
  <c r="BI383" i="5"/>
  <c r="BI400" i="5"/>
  <c r="AH739" i="5"/>
  <c r="AH1499" i="5"/>
  <c r="AW523" i="5"/>
  <c r="AW524" i="5" s="1"/>
  <c r="W1018" i="5"/>
  <c r="X1040" i="5" s="1"/>
  <c r="W991" i="5"/>
  <c r="AQ585" i="5"/>
  <c r="AQ586" i="5" s="1"/>
  <c r="G199" i="21"/>
  <c r="H199" i="21" s="1"/>
  <c r="I197" i="23"/>
  <c r="V638" i="5"/>
  <c r="V639" i="5" s="1"/>
  <c r="V1426" i="5"/>
  <c r="AY339" i="5"/>
  <c r="AY358" i="5"/>
  <c r="AY363" i="5" s="1"/>
  <c r="AM16" i="14" s="1"/>
  <c r="AY346" i="5"/>
  <c r="AY351" i="5" s="1"/>
  <c r="AT406" i="5"/>
  <c r="AT405" i="5"/>
  <c r="X878" i="5"/>
  <c r="W879" i="5"/>
  <c r="O189" i="5"/>
  <c r="AP60" i="17"/>
  <c r="AP59" i="17" s="1"/>
  <c r="AP46" i="15"/>
  <c r="M246" i="5"/>
  <c r="M245" i="5"/>
  <c r="E20" i="13"/>
  <c r="D8" i="17" s="1"/>
  <c r="C8" i="17"/>
  <c r="O412" i="5"/>
  <c r="AB684" i="5"/>
  <c r="AC686" i="5"/>
  <c r="Z680" i="5"/>
  <c r="AD688" i="5"/>
  <c r="AD704" i="5" s="1"/>
  <c r="AA682" i="5"/>
  <c r="Z694" i="5"/>
  <c r="Z1455" i="5" s="1"/>
  <c r="J130" i="13"/>
  <c r="I129" i="13"/>
  <c r="O9" i="18"/>
  <c r="E5" i="23"/>
  <c r="O3" i="15"/>
  <c r="O5" i="18" s="1"/>
  <c r="P9" i="18"/>
  <c r="J53" i="14"/>
  <c r="AT184" i="5"/>
  <c r="AT189" i="5" s="1"/>
  <c r="AT188" i="5"/>
  <c r="AL676" i="5"/>
  <c r="AL677" i="5" s="1"/>
  <c r="AL1448" i="5"/>
  <c r="R1077" i="5"/>
  <c r="BR518" i="5"/>
  <c r="BF115" i="15"/>
  <c r="BR1549" i="5"/>
  <c r="BR1553" i="5" s="1"/>
  <c r="BF63" i="14" s="1"/>
  <c r="BR817" i="5"/>
  <c r="BR818" i="5" s="1"/>
  <c r="BR819" i="5" s="1"/>
  <c r="BR1234" i="5" s="1"/>
  <c r="FI127" i="10"/>
  <c r="FI135" i="10" s="1"/>
  <c r="BF146" i="15" s="1"/>
  <c r="BR823" i="5"/>
  <c r="X1163" i="5"/>
  <c r="X1158" i="5"/>
  <c r="X1197" i="5"/>
  <c r="X1196" i="5" s="1"/>
  <c r="Y1219" i="5" s="1"/>
  <c r="X1170" i="5"/>
  <c r="X908" i="5"/>
  <c r="X909" i="5" s="1"/>
  <c r="X903" i="5"/>
  <c r="W1361" i="5"/>
  <c r="W1367" i="5"/>
  <c r="W1366" i="5"/>
  <c r="W1363" i="5"/>
  <c r="W1369" i="5"/>
  <c r="W1370" i="5"/>
  <c r="W1372" i="5"/>
  <c r="W1371" i="5"/>
  <c r="W1362" i="5"/>
  <c r="W1359" i="5"/>
  <c r="X1100" i="5"/>
  <c r="W1101" i="5"/>
  <c r="U1295" i="5"/>
  <c r="U1305" i="5" s="1"/>
  <c r="T1286" i="5"/>
  <c r="E11" i="6"/>
  <c r="BC522" i="5"/>
  <c r="BC521" i="5"/>
  <c r="BC1428" i="5"/>
  <c r="BI1428" i="5"/>
  <c r="BI522" i="5"/>
  <c r="BI521" i="5"/>
  <c r="AZ1576" i="5"/>
  <c r="AN160" i="14" s="1"/>
  <c r="AZ384" i="5"/>
  <c r="AZ401" i="5" s="1"/>
  <c r="AW378" i="5"/>
  <c r="AY382" i="5"/>
  <c r="AV389" i="5"/>
  <c r="AJ28" i="15" s="1"/>
  <c r="AJ26" i="15" s="1"/>
  <c r="AJ13" i="18" s="1"/>
  <c r="AV376" i="5"/>
  <c r="AX380" i="5"/>
  <c r="J30" i="13"/>
  <c r="AS15" i="14"/>
  <c r="AR22" i="15"/>
  <c r="BG559" i="5"/>
  <c r="BG817" i="5"/>
  <c r="BG818" i="5" s="1"/>
  <c r="BG819" i="5" s="1"/>
  <c r="BG1234" i="5" s="1"/>
  <c r="EX127" i="10"/>
  <c r="EX135" i="10" s="1"/>
  <c r="AU146" i="15" s="1"/>
  <c r="AU143" i="15" s="1"/>
  <c r="BG823" i="5"/>
  <c r="AZ180" i="5"/>
  <c r="P521" i="5"/>
  <c r="P1428" i="5"/>
  <c r="P522" i="5"/>
  <c r="AX585" i="5"/>
  <c r="AX586" i="5" s="1"/>
  <c r="BO518" i="5"/>
  <c r="AR585" i="5"/>
  <c r="AS1428" i="5"/>
  <c r="AS522" i="5"/>
  <c r="AS521" i="5"/>
  <c r="AD1576" i="5"/>
  <c r="R160" i="14" s="1"/>
  <c r="V1050" i="5"/>
  <c r="V1051" i="5"/>
  <c r="K259" i="5"/>
  <c r="K265" i="5" s="1"/>
  <c r="K250" i="5"/>
  <c r="K260" i="5" s="1"/>
  <c r="K267" i="5" s="1"/>
  <c r="K271" i="5"/>
  <c r="K277" i="5" s="1"/>
  <c r="U1069" i="5"/>
  <c r="U1070" i="5"/>
  <c r="AR60" i="17"/>
  <c r="AR59" i="17" s="1"/>
  <c r="AR46" i="15"/>
  <c r="AR272" i="5"/>
  <c r="AR252" i="5"/>
  <c r="AN559" i="5"/>
  <c r="AN518" i="5"/>
  <c r="AB521" i="5"/>
  <c r="AB1428" i="5"/>
  <c r="AB522" i="5"/>
  <c r="U1576" i="5"/>
  <c r="I160" i="14" s="1"/>
  <c r="BH180" i="5"/>
  <c r="BH189" i="5" s="1"/>
  <c r="BH188" i="5"/>
  <c r="P189" i="5"/>
  <c r="FM134" i="10"/>
  <c r="BB1475" i="5"/>
  <c r="BB563" i="5"/>
  <c r="BB562" i="5"/>
  <c r="X256" i="5"/>
  <c r="X274" i="5"/>
  <c r="W273" i="5"/>
  <c r="W254" i="5"/>
  <c r="J124" i="13"/>
  <c r="BL477" i="5"/>
  <c r="BL479" i="5" s="1"/>
  <c r="BK479" i="5"/>
  <c r="V1008" i="5"/>
  <c r="J43" i="15" s="1"/>
  <c r="BE274" i="5"/>
  <c r="BE256" i="5"/>
  <c r="J48" i="14"/>
  <c r="C117" i="21"/>
  <c r="X1358" i="5"/>
  <c r="X985" i="5"/>
  <c r="X990" i="5"/>
  <c r="AP564" i="5"/>
  <c r="AP565" i="5" s="1"/>
  <c r="T1295" i="5"/>
  <c r="T1305" i="5" s="1"/>
  <c r="S1286" i="5"/>
  <c r="AC207" i="5"/>
  <c r="AC212" i="5" s="1"/>
  <c r="AC211" i="5"/>
  <c r="BH541" i="5"/>
  <c r="BH542" i="5"/>
  <c r="BH1450" i="5"/>
  <c r="BJ189" i="5"/>
  <c r="AK218" i="15"/>
  <c r="BJ542" i="5"/>
  <c r="BJ1450" i="5"/>
  <c r="BJ541" i="5"/>
  <c r="V1125" i="5"/>
  <c r="U1128" i="5"/>
  <c r="U1126" i="5" s="1"/>
  <c r="U1145" i="5" s="1"/>
  <c r="AR1475" i="5"/>
  <c r="AR563" i="5"/>
  <c r="AR562" i="5"/>
  <c r="AS405" i="5"/>
  <c r="EE39" i="10"/>
  <c r="AB47" i="15"/>
  <c r="S59" i="17"/>
  <c r="I64" i="9"/>
  <c r="BF559" i="5"/>
  <c r="BF817" i="5"/>
  <c r="BF818" i="5" s="1"/>
  <c r="BF819" i="5" s="1"/>
  <c r="BF1234" i="5" s="1"/>
  <c r="BF823" i="5"/>
  <c r="EW127" i="10"/>
  <c r="EW135" i="10" s="1"/>
  <c r="AT146" i="15" s="1"/>
  <c r="AT143" i="15" s="1"/>
  <c r="U739" i="5"/>
  <c r="U1499" i="5"/>
  <c r="AY523" i="5"/>
  <c r="T606" i="5"/>
  <c r="T625" i="5"/>
  <c r="BH359" i="5"/>
  <c r="BH341" i="5"/>
  <c r="X1037" i="5"/>
  <c r="X912" i="5"/>
  <c r="W913" i="5"/>
  <c r="F79" i="23"/>
  <c r="AA78" i="15"/>
  <c r="H64" i="9"/>
  <c r="AM559" i="5"/>
  <c r="AA115" i="15"/>
  <c r="AM1549" i="5"/>
  <c r="AM1553" i="5" s="1"/>
  <c r="AA63" i="14" s="1"/>
  <c r="AM518" i="5"/>
  <c r="H56" i="9"/>
  <c r="C139" i="15"/>
  <c r="AM226" i="5"/>
  <c r="AM235" i="5" s="1"/>
  <c r="AM234" i="5"/>
  <c r="BF508" i="5"/>
  <c r="BE509" i="5"/>
  <c r="Q189" i="5"/>
  <c r="T1380" i="5"/>
  <c r="N305" i="5"/>
  <c r="N287" i="5"/>
  <c r="N288" i="5" s="1"/>
  <c r="N306" i="5" s="1"/>
  <c r="AY816" i="5"/>
  <c r="AY517" i="5"/>
  <c r="AY1543" i="5"/>
  <c r="AY577" i="5"/>
  <c r="AY556" i="5"/>
  <c r="AY535" i="5"/>
  <c r="EP21" i="10"/>
  <c r="EP36" i="10" s="1"/>
  <c r="AM111" i="15" s="1"/>
  <c r="AY1336" i="5"/>
  <c r="EP20" i="10"/>
  <c r="EP35" i="10" s="1"/>
  <c r="AM79" i="15" s="1"/>
  <c r="EP22" i="10"/>
  <c r="EP37" i="10" s="1"/>
  <c r="AM144" i="15" s="1"/>
  <c r="EP19" i="10"/>
  <c r="EP34" i="10" s="1"/>
  <c r="W1193" i="5"/>
  <c r="BR180" i="5"/>
  <c r="BJ9" i="18"/>
  <c r="BK221" i="5"/>
  <c r="BW221" i="5" s="1"/>
  <c r="BK217" i="5"/>
  <c r="BW217" i="5" s="1"/>
  <c r="AY18" i="15"/>
  <c r="H18" i="23" s="1"/>
  <c r="BK218" i="5"/>
  <c r="BW218" i="5" s="1"/>
  <c r="BK219" i="5"/>
  <c r="BW219" i="5" s="1"/>
  <c r="BW216" i="5"/>
  <c r="T1160" i="5"/>
  <c r="V1386" i="5"/>
  <c r="K132" i="13" s="1"/>
  <c r="U1375" i="5"/>
  <c r="V602" i="5"/>
  <c r="V619" i="5"/>
  <c r="V1408" i="5" s="1"/>
  <c r="BA322" i="5"/>
  <c r="AV523" i="5"/>
  <c r="AV524" i="5" s="1"/>
  <c r="AJ365" i="5"/>
  <c r="AJ366" i="5"/>
  <c r="T1226" i="5"/>
  <c r="T1227" i="5"/>
  <c r="O212" i="5"/>
  <c r="X1249" i="5"/>
  <c r="X1275" i="5"/>
  <c r="Y1298" i="5" s="1"/>
  <c r="X1278" i="5"/>
  <c r="X1253" i="5"/>
  <c r="X1277" i="5" s="1"/>
  <c r="Y1300" i="5" s="1"/>
  <c r="W848" i="5"/>
  <c r="Q1183" i="5"/>
  <c r="Q1184" i="5"/>
  <c r="E139" i="15" s="1"/>
  <c r="AQ60" i="17"/>
  <c r="AQ59" i="17" s="1"/>
  <c r="AQ46" i="15"/>
  <c r="AV113" i="15"/>
  <c r="EY137" i="10"/>
  <c r="BC234" i="5"/>
  <c r="AQ10" i="14" s="1"/>
  <c r="BI562" i="5"/>
  <c r="BI563" i="5"/>
  <c r="BI1475" i="5"/>
  <c r="F413" i="5"/>
  <c r="F19" i="6" s="1"/>
  <c r="F17" i="6" s="1"/>
  <c r="G18" i="6"/>
  <c r="AX110" i="15"/>
  <c r="AM341" i="5"/>
  <c r="AM359" i="5"/>
  <c r="Y13" i="18"/>
  <c r="AU564" i="5"/>
  <c r="AU565" i="5" s="1"/>
  <c r="BJ382" i="5"/>
  <c r="BH378" i="5"/>
  <c r="BG389" i="5"/>
  <c r="AU28" i="15" s="1"/>
  <c r="BI380" i="5"/>
  <c r="BK384" i="5"/>
  <c r="BK401" i="5" s="1"/>
  <c r="BG376" i="5"/>
  <c r="R1264" i="5"/>
  <c r="F107" i="15" s="1"/>
  <c r="F105" i="15" s="1"/>
  <c r="R1265" i="5"/>
  <c r="F140" i="15" s="1"/>
  <c r="F138" i="15" s="1"/>
  <c r="BR398" i="5"/>
  <c r="BR379" i="5"/>
  <c r="BT400" i="5"/>
  <c r="BT383" i="5"/>
  <c r="U1050" i="5"/>
  <c r="U1051" i="5"/>
  <c r="D106" i="15"/>
  <c r="V263" i="5"/>
  <c r="X253" i="5"/>
  <c r="Z257" i="5"/>
  <c r="Z275" i="5" s="1"/>
  <c r="Y255" i="5"/>
  <c r="W251" i="5"/>
  <c r="V249" i="5"/>
  <c r="AG113" i="15"/>
  <c r="EJ137" i="10"/>
  <c r="AZ1573" i="5"/>
  <c r="AN71" i="14" s="1"/>
  <c r="BU577" i="5"/>
  <c r="BU556" i="5"/>
  <c r="BU1543" i="5"/>
  <c r="BU816" i="5"/>
  <c r="BU822" i="5" s="1"/>
  <c r="FL21" i="10"/>
  <c r="FL36" i="10" s="1"/>
  <c r="BI111" i="15" s="1"/>
  <c r="BU517" i="5"/>
  <c r="BU535" i="5"/>
  <c r="BU1336" i="5"/>
  <c r="FL22" i="10"/>
  <c r="FL37" i="10" s="1"/>
  <c r="BI144" i="15" s="1"/>
  <c r="FL20" i="10"/>
  <c r="FL35" i="10" s="1"/>
  <c r="BI79" i="15" s="1"/>
  <c r="BI78" i="15" s="1"/>
  <c r="FL19" i="10"/>
  <c r="FL34" i="10" s="1"/>
  <c r="BI601" i="5"/>
  <c r="BI1401" i="5"/>
  <c r="BD541" i="5"/>
  <c r="BD1450" i="5"/>
  <c r="BD542" i="5"/>
  <c r="C10" i="6"/>
  <c r="AY323" i="5"/>
  <c r="AY322" i="5"/>
  <c r="AW337" i="5"/>
  <c r="AW347" i="5" s="1"/>
  <c r="AW353" i="5" s="1"/>
  <c r="AW346" i="5"/>
  <c r="AW351" i="5" s="1"/>
  <c r="AW357" i="5"/>
  <c r="AW363" i="5" s="1"/>
  <c r="AK16" i="14" s="1"/>
  <c r="BK48" i="15"/>
  <c r="AP543" i="5"/>
  <c r="AP544" i="5" s="1"/>
  <c r="V962" i="5"/>
  <c r="H416" i="5"/>
  <c r="I22" i="6"/>
  <c r="AE3" i="15"/>
  <c r="AE5" i="18" s="1"/>
  <c r="AP110" i="15"/>
  <c r="BI322" i="5"/>
  <c r="BI323" i="5"/>
  <c r="BL316" i="5"/>
  <c r="BL297" i="5"/>
  <c r="BL303" i="5" s="1"/>
  <c r="BL310" i="5" s="1"/>
  <c r="BL302" i="5"/>
  <c r="BL308" i="5" s="1"/>
  <c r="AV241" i="5"/>
  <c r="AU243" i="5"/>
  <c r="AP523" i="5"/>
  <c r="AP524" i="5" s="1"/>
  <c r="P212" i="5"/>
  <c r="BE235" i="5"/>
  <c r="X1201" i="5"/>
  <c r="Y1107" i="5"/>
  <c r="Y1104" i="5"/>
  <c r="Y1105" i="5"/>
  <c r="Y1109" i="5"/>
  <c r="Y1090" i="5"/>
  <c r="Y1108" i="5"/>
  <c r="Y1098" i="5"/>
  <c r="Y1099" i="5" s="1"/>
  <c r="Y1110" i="5"/>
  <c r="Y921" i="5"/>
  <c r="Y916" i="5"/>
  <c r="Y917" i="5"/>
  <c r="Y920" i="5"/>
  <c r="Y919" i="5"/>
  <c r="Y935" i="5"/>
  <c r="Y922" i="5"/>
  <c r="Y902" i="5"/>
  <c r="Y910" i="5"/>
  <c r="Y1356" i="5"/>
  <c r="Y1357" i="5"/>
  <c r="X611" i="5"/>
  <c r="U605" i="5"/>
  <c r="W609" i="5"/>
  <c r="Y613" i="5"/>
  <c r="V607" i="5"/>
  <c r="V1264" i="5"/>
  <c r="J107" i="15" s="1"/>
  <c r="AR564" i="5"/>
  <c r="V941" i="5"/>
  <c r="BA1576" i="5"/>
  <c r="AO160" i="14" s="1"/>
  <c r="AR523" i="5"/>
  <c r="BS226" i="5"/>
  <c r="BS235" i="5" s="1"/>
  <c r="BS234" i="5"/>
  <c r="BG10" i="14" s="1"/>
  <c r="BP817" i="5"/>
  <c r="BP818" i="5" s="1"/>
  <c r="BP819" i="5" s="1"/>
  <c r="BP1234" i="5" s="1"/>
  <c r="BP823" i="5"/>
  <c r="FG127" i="10"/>
  <c r="FG135" i="10" s="1"/>
  <c r="BD146" i="15" s="1"/>
  <c r="BD143" i="15" s="1"/>
  <c r="BP559" i="5"/>
  <c r="BW474" i="5"/>
  <c r="U968" i="5"/>
  <c r="BR226" i="5"/>
  <c r="BR235" i="5" s="1"/>
  <c r="BR234" i="5"/>
  <c r="BF10" i="14" s="1"/>
  <c r="O1209" i="5"/>
  <c r="O1186" i="5"/>
  <c r="Z718" i="5"/>
  <c r="Z716" i="5"/>
  <c r="Z717" i="5" s="1"/>
  <c r="Z1480" i="5"/>
  <c r="AW64" i="17"/>
  <c r="BF226" i="5"/>
  <c r="BF235" i="5" s="1"/>
  <c r="BF234" i="5"/>
  <c r="BO226" i="5"/>
  <c r="BE115" i="15"/>
  <c r="BQ1549" i="5"/>
  <c r="BQ1553" i="5" s="1"/>
  <c r="BE63" i="14" s="1"/>
  <c r="F27" i="23"/>
  <c r="K44" i="14"/>
  <c r="AN182" i="5"/>
  <c r="AN189" i="5" s="1"/>
  <c r="AN188" i="5"/>
  <c r="FJ39" i="10"/>
  <c r="BG47" i="15"/>
  <c r="BS538" i="5"/>
  <c r="BS559" i="5"/>
  <c r="BN817" i="5"/>
  <c r="BN818" i="5" s="1"/>
  <c r="BN819" i="5" s="1"/>
  <c r="BN1234" i="5" s="1"/>
  <c r="FE127" i="10"/>
  <c r="FE135" i="10" s="1"/>
  <c r="BB146" i="15" s="1"/>
  <c r="BB143" i="15" s="1"/>
  <c r="BN823" i="5"/>
  <c r="BB115" i="15"/>
  <c r="BN1549" i="5"/>
  <c r="BN1553" i="5" s="1"/>
  <c r="BB63" i="14" s="1"/>
  <c r="D143" i="23"/>
  <c r="BM538" i="5"/>
  <c r="BM518" i="5"/>
  <c r="AU386" i="5"/>
  <c r="AU391" i="5" s="1"/>
  <c r="AU377" i="5"/>
  <c r="AU387" i="5" s="1"/>
  <c r="AU393" i="5" s="1"/>
  <c r="AU397" i="5"/>
  <c r="AU403" i="5" s="1"/>
  <c r="AI17" i="14" s="1"/>
  <c r="AI15" i="14" s="1"/>
  <c r="D81" i="21"/>
  <c r="T638" i="5"/>
  <c r="T639" i="5" s="1"/>
  <c r="T1426" i="5"/>
  <c r="AM358" i="5"/>
  <c r="AM339" i="5"/>
  <c r="AM346" i="5"/>
  <c r="AM351" i="5" s="1"/>
  <c r="AG565" i="5"/>
  <c r="AH564" i="5"/>
  <c r="AH565" i="5" s="1"/>
  <c r="BG379" i="5"/>
  <c r="BG398" i="5"/>
  <c r="BQ255" i="5"/>
  <c r="BN263" i="5"/>
  <c r="BO251" i="5"/>
  <c r="BP253" i="5"/>
  <c r="BR257" i="5"/>
  <c r="BR275" i="5" s="1"/>
  <c r="BN249" i="5"/>
  <c r="BO204" i="5"/>
  <c r="BO205" i="5" s="1"/>
  <c r="BQ208" i="5"/>
  <c r="BQ209" i="5" s="1"/>
  <c r="BP206" i="5"/>
  <c r="BP207" i="5" s="1"/>
  <c r="BN202" i="5"/>
  <c r="Y1065" i="5"/>
  <c r="X1064" i="5"/>
  <c r="W1063" i="5"/>
  <c r="W1067" i="5" s="1"/>
  <c r="BD1501" i="5"/>
  <c r="BD584" i="5"/>
  <c r="BD583" i="5"/>
  <c r="AX564" i="5"/>
  <c r="AZ359" i="5"/>
  <c r="AZ341" i="5"/>
  <c r="AZ346" i="5"/>
  <c r="AZ351" i="5" s="1"/>
  <c r="AB542" i="5"/>
  <c r="AB1450" i="5"/>
  <c r="F15" i="23"/>
  <c r="H12" i="16"/>
  <c r="AA5" i="15"/>
  <c r="BL1576" i="5"/>
  <c r="AZ160" i="14" s="1"/>
  <c r="AS182" i="5"/>
  <c r="AS189" i="5" s="1"/>
  <c r="AS188" i="5"/>
  <c r="AG8" i="14" s="1"/>
  <c r="AG22" i="15"/>
  <c r="BF143" i="15"/>
  <c r="BF113" i="15"/>
  <c r="X869" i="5"/>
  <c r="X874" i="5"/>
  <c r="X915" i="5"/>
  <c r="X942" i="5"/>
  <c r="BI583" i="5"/>
  <c r="BI584" i="5"/>
  <c r="BI1501" i="5"/>
  <c r="BV183" i="5"/>
  <c r="BV184" i="5" s="1"/>
  <c r="BV189" i="5" s="1"/>
  <c r="BT179" i="5"/>
  <c r="BU181" i="5"/>
  <c r="BU182" i="5" s="1"/>
  <c r="BH15" i="15"/>
  <c r="AP3" i="15"/>
  <c r="AP5" i="18" s="1"/>
  <c r="J133" i="13"/>
  <c r="K133" i="13" s="1"/>
  <c r="AW372" i="5"/>
  <c r="AX370" i="5"/>
  <c r="AX372" i="5" s="1"/>
  <c r="BE366" i="5"/>
  <c r="BE365" i="5"/>
  <c r="E19" i="21"/>
  <c r="AU47" i="15"/>
  <c r="EX39" i="10"/>
  <c r="AU110" i="15"/>
  <c r="AU115" i="15"/>
  <c r="BG1549" i="5"/>
  <c r="BG1553" i="5" s="1"/>
  <c r="AU63" i="14" s="1"/>
  <c r="BG538" i="5"/>
  <c r="T1008" i="5"/>
  <c r="H43" i="15" s="1"/>
  <c r="T1009" i="5"/>
  <c r="H75" i="15" s="1"/>
  <c r="P1450" i="5"/>
  <c r="D60" i="17"/>
  <c r="D59" i="17" s="1"/>
  <c r="D46" i="15"/>
  <c r="BO817" i="5"/>
  <c r="BO818" i="5" s="1"/>
  <c r="BO819" i="5" s="1"/>
  <c r="BO1234" i="5" s="1"/>
  <c r="FF127" i="10"/>
  <c r="FF135" i="10" s="1"/>
  <c r="BC146" i="15" s="1"/>
  <c r="BC143" i="15" s="1"/>
  <c r="BO823" i="5"/>
  <c r="BC115" i="15"/>
  <c r="BO1549" i="5"/>
  <c r="BO1553" i="5" s="1"/>
  <c r="BC63" i="14" s="1"/>
  <c r="AV365" i="5"/>
  <c r="AV366" i="5"/>
  <c r="K39" i="15"/>
  <c r="W768" i="5"/>
  <c r="BJ342" i="5"/>
  <c r="BK344" i="5"/>
  <c r="BK361" i="5" s="1"/>
  <c r="BI340" i="5"/>
  <c r="BG336" i="5"/>
  <c r="BG349" i="5"/>
  <c r="AU27" i="15" s="1"/>
  <c r="BH338" i="5"/>
  <c r="F19" i="21"/>
  <c r="L272" i="5"/>
  <c r="L252" i="5"/>
  <c r="BB226" i="5"/>
  <c r="AM14" i="14"/>
  <c r="BP185" i="5"/>
  <c r="BP186" i="5" s="1"/>
  <c r="BN181" i="5"/>
  <c r="BN182" i="5" s="1"/>
  <c r="BM179" i="5"/>
  <c r="BO183" i="5"/>
  <c r="BO184" i="5" s="1"/>
  <c r="AT274" i="5"/>
  <c r="AT256" i="5"/>
  <c r="AS254" i="5"/>
  <c r="AS273" i="5"/>
  <c r="AN823" i="5"/>
  <c r="AN817" i="5"/>
  <c r="AN818" i="5" s="1"/>
  <c r="AN819" i="5" s="1"/>
  <c r="AN1234" i="5" s="1"/>
  <c r="EE127" i="10"/>
  <c r="EE135" i="10" s="1"/>
  <c r="AB146" i="15" s="1"/>
  <c r="AB143" i="15" s="1"/>
  <c r="AU585" i="5"/>
  <c r="AU586" i="5" s="1"/>
  <c r="S973" i="5"/>
  <c r="FN22" i="10"/>
  <c r="FM37" i="10"/>
  <c r="BJ144" i="15" s="1"/>
  <c r="BV538" i="5"/>
  <c r="BJ115" i="15"/>
  <c r="BV1549" i="5"/>
  <c r="BV1553" i="5" s="1"/>
  <c r="BJ63" i="14" s="1"/>
  <c r="M288" i="5"/>
  <c r="V252" i="5"/>
  <c r="V272" i="5"/>
  <c r="W1426" i="5"/>
  <c r="W638" i="5"/>
  <c r="W639" i="5" s="1"/>
  <c r="BQ179" i="5"/>
  <c r="BT185" i="5"/>
  <c r="BT186" i="5" s="1"/>
  <c r="BR181" i="5"/>
  <c r="BR182" i="5" s="1"/>
  <c r="BS183" i="5"/>
  <c r="BS184" i="5" s="1"/>
  <c r="Q212" i="5"/>
  <c r="X1136" i="5"/>
  <c r="X1363" i="5"/>
  <c r="X1372" i="5"/>
  <c r="Y1390" i="5" s="1"/>
  <c r="M54" i="14" s="1"/>
  <c r="X1361" i="5"/>
  <c r="X1366" i="5"/>
  <c r="X1369" i="5"/>
  <c r="X1362" i="5"/>
  <c r="X1371" i="5"/>
  <c r="Y1389" i="5" s="1"/>
  <c r="M53" i="14" s="1"/>
  <c r="X1367" i="5"/>
  <c r="X1370" i="5"/>
  <c r="X1025" i="5"/>
  <c r="X1000" i="5"/>
  <c r="X1024" i="5" s="1"/>
  <c r="Y1044" i="5" s="1"/>
  <c r="X1022" i="5"/>
  <c r="X997" i="5"/>
  <c r="X1021" i="5" s="1"/>
  <c r="Y1043" i="5" s="1"/>
  <c r="F91" i="13"/>
  <c r="E89" i="13"/>
  <c r="X851" i="5"/>
  <c r="X945" i="5"/>
  <c r="V936" i="5"/>
  <c r="AT9" i="18"/>
  <c r="O235" i="5"/>
  <c r="AA203" i="5"/>
  <c r="AA212" i="5" s="1"/>
  <c r="AA211" i="5"/>
  <c r="BA563" i="5"/>
  <c r="BA1475" i="5"/>
  <c r="BA562" i="5"/>
  <c r="BI1450" i="5"/>
  <c r="BI542" i="5"/>
  <c r="BI541" i="5"/>
  <c r="J120" i="13"/>
  <c r="AU188" i="5"/>
  <c r="AI8" i="14" s="1"/>
  <c r="AI7" i="14" s="1"/>
  <c r="BR185" i="5"/>
  <c r="BR186" i="5" s="1"/>
  <c r="BP181" i="5"/>
  <c r="BP182" i="5" s="1"/>
  <c r="BO179" i="5"/>
  <c r="BQ183" i="5"/>
  <c r="BQ184" i="5" s="1"/>
  <c r="AQ523" i="5"/>
  <c r="AQ524" i="5" s="1"/>
  <c r="K11" i="18"/>
  <c r="K20" i="15"/>
  <c r="AS13" i="18"/>
  <c r="D114" i="21"/>
  <c r="E114" i="21"/>
  <c r="D147" i="21"/>
  <c r="E147" i="21"/>
  <c r="AS406" i="5"/>
  <c r="BF518" i="5"/>
  <c r="I56" i="9"/>
  <c r="AT113" i="15"/>
  <c r="V739" i="5"/>
  <c r="V1499" i="5"/>
  <c r="AX523" i="5"/>
  <c r="AX524" i="5" s="1"/>
  <c r="V627" i="5"/>
  <c r="V610" i="5"/>
  <c r="I17" i="16"/>
  <c r="AT26" i="15"/>
  <c r="AT13" i="18" s="1"/>
  <c r="AS542" i="5"/>
  <c r="AS1450" i="5"/>
  <c r="AS541" i="5"/>
  <c r="V1224" i="5"/>
  <c r="G18" i="23"/>
  <c r="Q1009" i="5"/>
  <c r="E75" i="15" s="1"/>
  <c r="E73" i="15" s="1"/>
  <c r="Q1008" i="5"/>
  <c r="E43" i="15" s="1"/>
  <c r="E41" i="15" s="1"/>
  <c r="AF11" i="18"/>
  <c r="AF20" i="15"/>
  <c r="S937" i="5"/>
  <c r="S924" i="5"/>
  <c r="AW585" i="5"/>
  <c r="AW586" i="5" s="1"/>
  <c r="AD231" i="5"/>
  <c r="AB227" i="5"/>
  <c r="AC229" i="5"/>
  <c r="AA225" i="5"/>
  <c r="V940" i="5"/>
  <c r="W962" i="5" s="1"/>
  <c r="K42" i="14" s="1"/>
  <c r="AA113" i="15"/>
  <c r="P60" i="17"/>
  <c r="P46" i="15"/>
  <c r="AO230" i="5"/>
  <c r="AO235" i="5" s="1"/>
  <c r="AO234" i="5"/>
  <c r="BD13" i="18"/>
  <c r="K128" i="13"/>
  <c r="BB521" i="5"/>
  <c r="BB1428" i="5"/>
  <c r="BB522" i="5"/>
  <c r="X1166" i="5"/>
  <c r="L66" i="9"/>
  <c r="J280" i="5"/>
  <c r="J279" i="5"/>
  <c r="AY16" i="15"/>
  <c r="BK172" i="5"/>
  <c r="BK175" i="5"/>
  <c r="BK171" i="5"/>
  <c r="BK173" i="5"/>
  <c r="V1070" i="5"/>
  <c r="V1069" i="5"/>
  <c r="C37" i="17"/>
  <c r="E147" i="13"/>
  <c r="D37" i="17" s="1"/>
  <c r="AY585" i="5"/>
  <c r="X16" i="14"/>
  <c r="W836" i="5"/>
  <c r="W841" i="5"/>
  <c r="W842" i="5" s="1"/>
  <c r="BC542" i="5"/>
  <c r="BC1450" i="5"/>
  <c r="BC541" i="5"/>
  <c r="AV60" i="17"/>
  <c r="AV46" i="15"/>
  <c r="BA1428" i="5"/>
  <c r="BA522" i="5"/>
  <c r="BA521" i="5"/>
  <c r="BC235" i="5"/>
  <c r="BJ1428" i="5"/>
  <c r="BJ521" i="5"/>
  <c r="BJ522" i="5"/>
  <c r="AR583" i="5"/>
  <c r="AR584" i="5"/>
  <c r="AR1501" i="5"/>
  <c r="DR137" i="10"/>
  <c r="D146" i="21"/>
  <c r="BH372" i="5"/>
  <c r="BI370" i="5"/>
  <c r="BR339" i="5"/>
  <c r="BR358" i="5"/>
  <c r="S1295" i="5"/>
  <c r="S1305" i="5" s="1"/>
  <c r="R1286" i="5"/>
  <c r="P1227" i="5"/>
  <c r="P1229" i="5" s="1"/>
  <c r="P1208" i="5"/>
  <c r="P1209" i="5" s="1"/>
  <c r="P1184" i="5"/>
  <c r="D139" i="15" s="1"/>
  <c r="F26" i="21"/>
  <c r="G26" i="21"/>
  <c r="D47" i="23"/>
  <c r="AP585" i="5"/>
  <c r="AP586" i="5" s="1"/>
  <c r="G16" i="23"/>
  <c r="AM15" i="15"/>
  <c r="BA1572" i="5"/>
  <c r="AO70" i="14" s="1"/>
  <c r="T937" i="5"/>
  <c r="T950" i="5" s="1"/>
  <c r="T924" i="5"/>
  <c r="BC323" i="5"/>
  <c r="AX339" i="5"/>
  <c r="AX358" i="5"/>
  <c r="BK61" i="17"/>
  <c r="C80" i="21"/>
  <c r="C11" i="12"/>
  <c r="B166" i="14" s="1"/>
  <c r="O5" i="6"/>
  <c r="L131" i="13"/>
  <c r="M131" i="13" s="1"/>
  <c r="W1219" i="5"/>
  <c r="J119" i="13"/>
  <c r="V1388" i="5"/>
  <c r="BJ314" i="5"/>
  <c r="BJ293" i="5"/>
  <c r="BJ302" i="5"/>
  <c r="BJ308" i="5" s="1"/>
  <c r="BK315" i="5"/>
  <c r="BK295" i="5"/>
  <c r="BK302" i="5"/>
  <c r="BK308" i="5" s="1"/>
  <c r="R986" i="5"/>
  <c r="R989" i="5" s="1"/>
  <c r="R987" i="5" s="1"/>
  <c r="R1017" i="5" s="1"/>
  <c r="S1039" i="5" s="1"/>
  <c r="R1016" i="5"/>
  <c r="U1009" i="5"/>
  <c r="I75" i="15" s="1"/>
  <c r="U1008" i="5"/>
  <c r="I43" i="15" s="1"/>
  <c r="Y1255" i="5"/>
  <c r="Y1279" i="5" s="1"/>
  <c r="Y1254" i="5"/>
  <c r="Y1258" i="5"/>
  <c r="Y1282" i="5" s="1"/>
  <c r="Y1271" i="5"/>
  <c r="Y1250" i="5"/>
  <c r="Y1251" i="5" s="1"/>
  <c r="Y1276" i="5" s="1"/>
  <c r="Z1299" i="5" s="1"/>
  <c r="Y1257" i="5"/>
  <c r="Y1259" i="5"/>
  <c r="Y1283" i="5" s="1"/>
  <c r="Z1302" i="5" s="1"/>
  <c r="Y1248" i="5"/>
  <c r="Y1240" i="5"/>
  <c r="Y1314" i="5"/>
  <c r="Z977" i="5"/>
  <c r="Z982" i="5" s="1"/>
  <c r="Z1351" i="5"/>
  <c r="Z1355" i="5" s="1"/>
  <c r="Z829" i="5"/>
  <c r="Z833" i="5" s="1"/>
  <c r="Z895" i="5"/>
  <c r="Z900" i="5" s="1"/>
  <c r="AA800" i="5"/>
  <c r="Z861" i="5"/>
  <c r="Z866" i="5" s="1"/>
  <c r="Z1083" i="5"/>
  <c r="Z1088" i="5" s="1"/>
  <c r="Z1116" i="5"/>
  <c r="Z1121" i="5" s="1"/>
  <c r="Z1150" i="5"/>
  <c r="Z1155" i="5" s="1"/>
  <c r="Z1233" i="5"/>
  <c r="Z1238" i="5" s="1"/>
  <c r="AQ543" i="5"/>
  <c r="AQ544" i="5" s="1"/>
  <c r="BP405" i="5"/>
  <c r="BP406" i="5"/>
  <c r="W1295" i="5"/>
  <c r="W1305" i="5" s="1"/>
  <c r="V1286" i="5"/>
  <c r="P235" i="5"/>
  <c r="BM271" i="5"/>
  <c r="BM250" i="5"/>
  <c r="G195" i="15"/>
  <c r="G32" i="17" s="1"/>
  <c r="O544" i="5"/>
  <c r="P543" i="5"/>
  <c r="AJ59" i="17"/>
  <c r="BP518" i="5"/>
  <c r="BD115" i="15"/>
  <c r="BP1549" i="5"/>
  <c r="BP1553" i="5" s="1"/>
  <c r="BD63" i="14" s="1"/>
  <c r="BM203" i="5"/>
  <c r="BE47" i="15"/>
  <c r="FH39" i="10"/>
  <c r="BE113" i="15"/>
  <c r="BQ518" i="5"/>
  <c r="BW193" i="5"/>
  <c r="BS817" i="5"/>
  <c r="BS818" i="5" s="1"/>
  <c r="BS819" i="5" s="1"/>
  <c r="BS1234" i="5" s="1"/>
  <c r="FJ127" i="10"/>
  <c r="FJ135" i="10" s="1"/>
  <c r="BG146" i="15" s="1"/>
  <c r="BG143" i="15" s="1"/>
  <c r="BS823" i="5"/>
  <c r="BS580" i="5"/>
  <c r="BN180" i="5"/>
  <c r="W1506" i="5"/>
  <c r="W743" i="5"/>
  <c r="W741" i="5"/>
  <c r="W742" i="5" s="1"/>
  <c r="BP203" i="5"/>
  <c r="BB47" i="15"/>
  <c r="FE39" i="10"/>
  <c r="FE126" i="10"/>
  <c r="FE134" i="10" s="1"/>
  <c r="BN559" i="5"/>
  <c r="K127" i="13"/>
  <c r="L127" i="13" s="1"/>
  <c r="M127" i="13" s="1"/>
  <c r="BA47" i="15"/>
  <c r="FD39" i="10"/>
  <c r="BM559" i="5"/>
  <c r="X684" i="5"/>
  <c r="W682" i="5"/>
  <c r="Z688" i="5"/>
  <c r="Z704" i="5" s="1"/>
  <c r="V694" i="5"/>
  <c r="V1455" i="5" s="1"/>
  <c r="V680" i="5"/>
  <c r="Y686" i="5"/>
  <c r="BU205" i="5" l="1"/>
  <c r="BU211" i="5"/>
  <c r="FI137" i="10"/>
  <c r="AY347" i="5"/>
  <c r="AY353" i="5" s="1"/>
  <c r="BT202" i="5"/>
  <c r="J42" i="9"/>
  <c r="G10" i="21"/>
  <c r="ED137" i="10"/>
  <c r="BF64" i="17"/>
  <c r="AF8" i="14"/>
  <c r="AR10" i="14"/>
  <c r="BD10" i="14"/>
  <c r="S40" i="13"/>
  <c r="S38" i="13" s="1"/>
  <c r="AD451" i="5"/>
  <c r="R186" i="15" s="1"/>
  <c r="E119" i="16" s="1"/>
  <c r="AD436" i="5"/>
  <c r="AE421" i="5"/>
  <c r="U39" i="13"/>
  <c r="U132" i="17"/>
  <c r="U130" i="17" s="1"/>
  <c r="V181" i="13"/>
  <c r="W183" i="13"/>
  <c r="W940" i="5"/>
  <c r="X962" i="5" s="1"/>
  <c r="BL77" i="5"/>
  <c r="X944" i="5"/>
  <c r="Y964" i="5" s="1"/>
  <c r="BP235" i="5"/>
  <c r="H11" i="21"/>
  <c r="BM79" i="5"/>
  <c r="P9" i="14"/>
  <c r="L43" i="14"/>
  <c r="BG114" i="5"/>
  <c r="L60" i="9"/>
  <c r="T5" i="14"/>
  <c r="AK739" i="5"/>
  <c r="AK1499" i="5"/>
  <c r="AM347" i="5"/>
  <c r="AM353" i="5" s="1"/>
  <c r="V1053" i="5"/>
  <c r="AH1576" i="5"/>
  <c r="V160" i="14" s="1"/>
  <c r="V5" i="18"/>
  <c r="BV580" i="5"/>
  <c r="N471" i="5"/>
  <c r="BW471" i="5" s="1"/>
  <c r="V1341" i="5"/>
  <c r="I145" i="23"/>
  <c r="AR218" i="15"/>
  <c r="R157" i="5"/>
  <c r="R160" i="5" s="1"/>
  <c r="R159" i="5"/>
  <c r="F10" i="14" s="1"/>
  <c r="D85" i="21"/>
  <c r="P159" i="5"/>
  <c r="D10" i="14" s="1"/>
  <c r="P153" i="5"/>
  <c r="P160" i="5" s="1"/>
  <c r="O151" i="5"/>
  <c r="O160" i="5" s="1"/>
  <c r="O159" i="5"/>
  <c r="P1001" i="5"/>
  <c r="P1015" i="5"/>
  <c r="P1003" i="5"/>
  <c r="P1027" i="5" s="1"/>
  <c r="Q1045" i="5" s="1"/>
  <c r="P984" i="5"/>
  <c r="P999" i="5"/>
  <c r="P1023" i="5" s="1"/>
  <c r="P1057" i="5"/>
  <c r="P1004" i="5"/>
  <c r="P1028" i="5" s="1"/>
  <c r="Q1046" i="5" s="1"/>
  <c r="P992" i="5"/>
  <c r="P994" i="5"/>
  <c r="P995" i="5" s="1"/>
  <c r="P1020" i="5" s="1"/>
  <c r="Q1042" i="5" s="1"/>
  <c r="P998" i="5"/>
  <c r="P1002" i="5"/>
  <c r="P1026" i="5" s="1"/>
  <c r="P507" i="5"/>
  <c r="P1403" i="5"/>
  <c r="P506" i="5"/>
  <c r="S1064" i="5"/>
  <c r="S1067" i="5" s="1"/>
  <c r="BS211" i="5"/>
  <c r="BG9" i="14" s="1"/>
  <c r="AR9" i="14"/>
  <c r="Q113" i="5"/>
  <c r="E8" i="14" s="1"/>
  <c r="E7" i="14" s="1"/>
  <c r="Q109" i="5"/>
  <c r="Q114" i="5" s="1"/>
  <c r="E218" i="15" s="1"/>
  <c r="P971" i="5"/>
  <c r="P953" i="5"/>
  <c r="P929" i="5"/>
  <c r="D74" i="15" s="1"/>
  <c r="AK544" i="5"/>
  <c r="DM145" i="10"/>
  <c r="DL146" i="10"/>
  <c r="O970" i="5"/>
  <c r="O928" i="5"/>
  <c r="O952" i="5"/>
  <c r="D73" i="13"/>
  <c r="E75" i="13"/>
  <c r="P542" i="5"/>
  <c r="BO234" i="5"/>
  <c r="BC10" i="14" s="1"/>
  <c r="AM188" i="5"/>
  <c r="BE64" i="17"/>
  <c r="BO235" i="5"/>
  <c r="V1265" i="5"/>
  <c r="J140" i="15" s="1"/>
  <c r="F115" i="23"/>
  <c r="AO188" i="5"/>
  <c r="AA583" i="5"/>
  <c r="BS212" i="5"/>
  <c r="C148" i="21"/>
  <c r="BG113" i="5"/>
  <c r="AR8" i="14"/>
  <c r="R111" i="5"/>
  <c r="R114" i="5" s="1"/>
  <c r="R113" i="5"/>
  <c r="F8" i="14" s="1"/>
  <c r="P1566" i="5"/>
  <c r="F105" i="13"/>
  <c r="D46" i="17"/>
  <c r="P1565" i="5"/>
  <c r="F101" i="13"/>
  <c r="D43" i="17"/>
  <c r="E79" i="13"/>
  <c r="D77" i="13"/>
  <c r="D9" i="18"/>
  <c r="C9" i="18"/>
  <c r="C3" i="15"/>
  <c r="D5" i="23"/>
  <c r="C7" i="21" s="1"/>
  <c r="P113" i="5"/>
  <c r="D8" i="14" s="1"/>
  <c r="P107" i="5"/>
  <c r="P114" i="5" s="1"/>
  <c r="O583" i="5"/>
  <c r="O1501" i="5"/>
  <c r="O584" i="5"/>
  <c r="F64" i="13"/>
  <c r="D44" i="17"/>
  <c r="D74" i="17"/>
  <c r="O562" i="5"/>
  <c r="O1475" i="5"/>
  <c r="O563" i="5"/>
  <c r="O971" i="5"/>
  <c r="O953" i="5"/>
  <c r="O929" i="5"/>
  <c r="C74" i="15" s="1"/>
  <c r="O9" i="14"/>
  <c r="FD137" i="10"/>
  <c r="BT503" i="5"/>
  <c r="BT507" i="5" s="1"/>
  <c r="L65" i="9"/>
  <c r="O105" i="5"/>
  <c r="O114" i="5" s="1"/>
  <c r="O113" i="5"/>
  <c r="P970" i="5"/>
  <c r="P952" i="5"/>
  <c r="P928" i="5"/>
  <c r="C60" i="17"/>
  <c r="C59" i="17" s="1"/>
  <c r="C46" i="15"/>
  <c r="O506" i="5"/>
  <c r="O507" i="5"/>
  <c r="O1403" i="5"/>
  <c r="Y939" i="5"/>
  <c r="AW8" i="14"/>
  <c r="G50" i="23"/>
  <c r="BG61" i="5"/>
  <c r="BU160" i="5"/>
  <c r="L53" i="9"/>
  <c r="BG60" i="5"/>
  <c r="AZ77" i="5"/>
  <c r="AZ84" i="5" s="1"/>
  <c r="AM585" i="5"/>
  <c r="AL586" i="5"/>
  <c r="BP212" i="5"/>
  <c r="X1193" i="5"/>
  <c r="AH8" i="14"/>
  <c r="AH7" i="14" s="1"/>
  <c r="Q158" i="8"/>
  <c r="P1524" i="5"/>
  <c r="C81" i="15"/>
  <c r="P1532" i="5"/>
  <c r="Y1015" i="5"/>
  <c r="Y1003" i="5"/>
  <c r="Y1027" i="5" s="1"/>
  <c r="Z1045" i="5" s="1"/>
  <c r="Y992" i="5"/>
  <c r="Y993" i="5" s="1"/>
  <c r="Y999" i="5"/>
  <c r="Y1023" i="5" s="1"/>
  <c r="Y984" i="5"/>
  <c r="Y998" i="5"/>
  <c r="Y994" i="5"/>
  <c r="Y995" i="5" s="1"/>
  <c r="Y1020" i="5" s="1"/>
  <c r="Z1042" i="5" s="1"/>
  <c r="Y1001" i="5"/>
  <c r="Y1002" i="5"/>
  <c r="Y1026" i="5" s="1"/>
  <c r="Y1057" i="5"/>
  <c r="Y1004" i="5"/>
  <c r="Y1028" i="5" s="1"/>
  <c r="Z1046" i="5" s="1"/>
  <c r="BK174" i="5"/>
  <c r="BW174" i="5" s="1"/>
  <c r="X744" i="5"/>
  <c r="CE56" i="7"/>
  <c r="AX509" i="5"/>
  <c r="AX601" i="5" s="1"/>
  <c r="Y1473" i="5"/>
  <c r="Y714" i="5"/>
  <c r="Y619" i="5"/>
  <c r="Y1408" i="5" s="1"/>
  <c r="Y602" i="5"/>
  <c r="X619" i="5"/>
  <c r="X1408" i="5" s="1"/>
  <c r="X602" i="5"/>
  <c r="Y918" i="5"/>
  <c r="AV563" i="5"/>
  <c r="AV1475" i="5"/>
  <c r="AV562" i="5"/>
  <c r="AW564" i="5" s="1"/>
  <c r="AW565" i="5" s="1"/>
  <c r="CH56" i="7"/>
  <c r="Y583" i="5"/>
  <c r="Y584" i="5"/>
  <c r="Y1501" i="5"/>
  <c r="AM508" i="5"/>
  <c r="X1473" i="5"/>
  <c r="X714" i="5"/>
  <c r="AW1401" i="5"/>
  <c r="AW601" i="5"/>
  <c r="AX1475" i="5"/>
  <c r="AX563" i="5"/>
  <c r="AX562" i="5"/>
  <c r="AY564" i="5" s="1"/>
  <c r="AL508" i="5"/>
  <c r="AL509" i="5" s="1"/>
  <c r="AK509" i="5"/>
  <c r="Y676" i="5"/>
  <c r="Y677" i="5" s="1"/>
  <c r="Y1448" i="5"/>
  <c r="AW541" i="5"/>
  <c r="AX543" i="5" s="1"/>
  <c r="AX544" i="5" s="1"/>
  <c r="AW542" i="5"/>
  <c r="AW1450" i="5"/>
  <c r="Z619" i="5"/>
  <c r="Z1408" i="5" s="1"/>
  <c r="Z602" i="5"/>
  <c r="CD56" i="7"/>
  <c r="P1533" i="5"/>
  <c r="C147" i="15"/>
  <c r="AJ7" i="14"/>
  <c r="GB230" i="7"/>
  <c r="GB231" i="7" s="1"/>
  <c r="GB232" i="7" s="1"/>
  <c r="GE239" i="7" s="1"/>
  <c r="GC41" i="7"/>
  <c r="GB170" i="7"/>
  <c r="GB171" i="7" s="1"/>
  <c r="GB172" i="7" s="1"/>
  <c r="GC179" i="7" s="1"/>
  <c r="GB185" i="7" s="1"/>
  <c r="GB42" i="7"/>
  <c r="GB43" i="7" s="1"/>
  <c r="T744" i="5"/>
  <c r="U749" i="5" s="1"/>
  <c r="U750" i="5" s="1"/>
  <c r="BW470" i="5"/>
  <c r="CF56" i="7"/>
  <c r="S1209" i="5"/>
  <c r="Y881" i="5"/>
  <c r="P1525" i="5"/>
  <c r="Q159" i="8"/>
  <c r="AZ11" i="18"/>
  <c r="AY20" i="15"/>
  <c r="G49" i="15"/>
  <c r="G45" i="15" s="1"/>
  <c r="T1530" i="5"/>
  <c r="H34" i="17"/>
  <c r="J141" i="13"/>
  <c r="AZ252" i="5"/>
  <c r="AZ272" i="5"/>
  <c r="BM272" i="5"/>
  <c r="BM252" i="5"/>
  <c r="BO274" i="5"/>
  <c r="BO256" i="5"/>
  <c r="EW137" i="10"/>
  <c r="BH60" i="5"/>
  <c r="BB81" i="5"/>
  <c r="M46" i="14"/>
  <c r="U156" i="8"/>
  <c r="T1522" i="5"/>
  <c r="BU1403" i="5"/>
  <c r="BU506" i="5"/>
  <c r="BV508" i="5" s="1"/>
  <c r="BV509" i="5" s="1"/>
  <c r="BU507" i="5"/>
  <c r="M124" i="17"/>
  <c r="BA273" i="5"/>
  <c r="BA254" i="5"/>
  <c r="AY271" i="5"/>
  <c r="AY250" i="5"/>
  <c r="AA185" i="13"/>
  <c r="E185" i="22" s="1"/>
  <c r="D186" i="20" s="1"/>
  <c r="E187" i="22"/>
  <c r="D188" i="20" s="1"/>
  <c r="AB187" i="13"/>
  <c r="AA135" i="17" s="1"/>
  <c r="AA133" i="17" s="1"/>
  <c r="BW455" i="5"/>
  <c r="BL458" i="5"/>
  <c r="BK460" i="5"/>
  <c r="Y947" i="5"/>
  <c r="Z965" i="5" s="1"/>
  <c r="L128" i="13"/>
  <c r="M128" i="13" s="1"/>
  <c r="AT64" i="17"/>
  <c r="X941" i="5"/>
  <c r="Y963" i="5" s="1"/>
  <c r="M43" i="14" s="1"/>
  <c r="BU212" i="5"/>
  <c r="AS10" i="14"/>
  <c r="K126" i="13"/>
  <c r="BV211" i="5"/>
  <c r="H12" i="21"/>
  <c r="AY75" i="5"/>
  <c r="AY84" i="5" s="1"/>
  <c r="EG118" i="7"/>
  <c r="AD174" i="13" s="1"/>
  <c r="CC56" i="7"/>
  <c r="O171" i="13"/>
  <c r="N169" i="13"/>
  <c r="DS146" i="7"/>
  <c r="DR150" i="7"/>
  <c r="O201" i="13" s="1"/>
  <c r="BB256" i="5"/>
  <c r="BB260" i="5" s="1"/>
  <c r="BB267" i="5" s="1"/>
  <c r="AP219" i="15" s="1"/>
  <c r="BB274" i="5"/>
  <c r="BQ506" i="5"/>
  <c r="BL250" i="5"/>
  <c r="BL271" i="5"/>
  <c r="BL459" i="5"/>
  <c r="BW459" i="5" s="1"/>
  <c r="BW456" i="5"/>
  <c r="FH137" i="10"/>
  <c r="AS218" i="15"/>
  <c r="Q9" i="14"/>
  <c r="R931" i="5"/>
  <c r="BE10" i="14"/>
  <c r="F52" i="21"/>
  <c r="J58" i="9"/>
  <c r="I8" i="23"/>
  <c r="BW70" i="5"/>
  <c r="BK245" i="5"/>
  <c r="BK246" i="5"/>
  <c r="BL1574" i="5" s="1"/>
  <c r="AZ59" i="14" s="1"/>
  <c r="G34" i="17"/>
  <c r="BN254" i="5"/>
  <c r="BN273" i="5"/>
  <c r="Z135" i="17"/>
  <c r="Z133" i="17" s="1"/>
  <c r="BP509" i="5"/>
  <c r="N480" i="5"/>
  <c r="BW480" i="5" s="1"/>
  <c r="C767" i="5"/>
  <c r="C765" i="5"/>
  <c r="C766" i="5"/>
  <c r="C764" i="5"/>
  <c r="AZ29" i="5"/>
  <c r="BA31" i="5"/>
  <c r="AZ363" i="5"/>
  <c r="AN16" i="14" s="1"/>
  <c r="AM363" i="5"/>
  <c r="AA16" i="14" s="1"/>
  <c r="AA15" i="14" s="1"/>
  <c r="U1053" i="5"/>
  <c r="L70" i="9"/>
  <c r="P59" i="7"/>
  <c r="Q59" i="7" s="1"/>
  <c r="R59" i="7" s="1"/>
  <c r="S59" i="7" s="1"/>
  <c r="T59" i="7" s="1"/>
  <c r="O59" i="7"/>
  <c r="O61" i="7" s="1"/>
  <c r="BQ22" i="7"/>
  <c r="BP25" i="7"/>
  <c r="CU50" i="7"/>
  <c r="CK56" i="7" s="1"/>
  <c r="CN56" i="7"/>
  <c r="BI209" i="5"/>
  <c r="BI212" i="5" s="1"/>
  <c r="BI211" i="5"/>
  <c r="D149" i="13"/>
  <c r="C114" i="15"/>
  <c r="P1531" i="5"/>
  <c r="P1535" i="5" s="1"/>
  <c r="D30" i="14" s="1"/>
  <c r="O1527" i="5"/>
  <c r="X842" i="5"/>
  <c r="BK18" i="15"/>
  <c r="Y1358" i="5"/>
  <c r="Y948" i="5"/>
  <c r="Z966" i="5" s="1"/>
  <c r="Y943" i="5"/>
  <c r="Q1186" i="5"/>
  <c r="X1316" i="5"/>
  <c r="Y1321" i="5" s="1"/>
  <c r="U1229" i="5"/>
  <c r="T1324" i="5"/>
  <c r="AS59" i="17"/>
  <c r="AU8" i="14"/>
  <c r="J63" i="9"/>
  <c r="T1053" i="5"/>
  <c r="H83" i="23"/>
  <c r="D768" i="5"/>
  <c r="E772" i="5" s="1"/>
  <c r="E773" i="5" s="1"/>
  <c r="Q157" i="8"/>
  <c r="P1523" i="5"/>
  <c r="BA110" i="15"/>
  <c r="Y1201" i="5"/>
  <c r="X1164" i="5"/>
  <c r="AN580" i="5"/>
  <c r="U1324" i="5"/>
  <c r="I57" i="14" s="1"/>
  <c r="Q1262" i="5"/>
  <c r="BW46" i="5"/>
  <c r="J68" i="9"/>
  <c r="BU159" i="5"/>
  <c r="AY27" i="5"/>
  <c r="BB33" i="5"/>
  <c r="Q54" i="7"/>
  <c r="P57" i="7"/>
  <c r="N131" i="13"/>
  <c r="K120" i="13"/>
  <c r="T1011" i="5"/>
  <c r="AZ347" i="5"/>
  <c r="AZ353" i="5" s="1"/>
  <c r="BK220" i="5"/>
  <c r="BK223" i="5" s="1"/>
  <c r="BW223" i="5" s="1"/>
  <c r="BW479" i="5"/>
  <c r="J43" i="9"/>
  <c r="AE217" i="15"/>
  <c r="AE140" i="17" s="1"/>
  <c r="T719" i="5"/>
  <c r="Y884" i="5"/>
  <c r="E174" i="22"/>
  <c r="EH118" i="7"/>
  <c r="AE174" i="13" s="1"/>
  <c r="W177" i="13"/>
  <c r="X179" i="13"/>
  <c r="DR119" i="7"/>
  <c r="O203" i="13" s="1"/>
  <c r="DS113" i="7"/>
  <c r="DR121" i="7" s="1"/>
  <c r="N228" i="15" s="1"/>
  <c r="DS116" i="7"/>
  <c r="BP211" i="5"/>
  <c r="BD9" i="14" s="1"/>
  <c r="BV188" i="5"/>
  <c r="T1229" i="5"/>
  <c r="U1071" i="5"/>
  <c r="AE87" i="14"/>
  <c r="AQ7" i="14"/>
  <c r="AI288" i="5"/>
  <c r="AK296" i="5" s="1"/>
  <c r="AR7" i="14"/>
  <c r="BZ87" i="7"/>
  <c r="BS89" i="7"/>
  <c r="BS90" i="7" s="1"/>
  <c r="BO89" i="7"/>
  <c r="BO90" i="7" s="1"/>
  <c r="BP89" i="7"/>
  <c r="BP90" i="7" s="1"/>
  <c r="BT89" i="7"/>
  <c r="BT90" i="7" s="1"/>
  <c r="BR89" i="7"/>
  <c r="BR90" i="7" s="1"/>
  <c r="BQ89" i="7"/>
  <c r="BQ90" i="7" s="1"/>
  <c r="EO83" i="7"/>
  <c r="BX76" i="7"/>
  <c r="BW77" i="7"/>
  <c r="BW78" i="7" s="1"/>
  <c r="U42" i="7"/>
  <c r="U43" i="7" s="1"/>
  <c r="V41" i="7"/>
  <c r="Y1166" i="5"/>
  <c r="Y1103" i="5"/>
  <c r="AS8" i="14"/>
  <c r="O191" i="13"/>
  <c r="N189" i="13"/>
  <c r="BU94" i="7"/>
  <c r="BV94" i="7" s="1"/>
  <c r="BW94" i="7" s="1"/>
  <c r="BX94" i="7" s="1"/>
  <c r="BY94" i="7" s="1"/>
  <c r="BZ94" i="7" s="1"/>
  <c r="M175" i="13"/>
  <c r="L123" i="17" s="1"/>
  <c r="L121" i="17" s="1"/>
  <c r="L173" i="13"/>
  <c r="AN117" i="14"/>
  <c r="EU112" i="7"/>
  <c r="EJ118" i="7" s="1"/>
  <c r="AG174" i="13" s="1"/>
  <c r="R159" i="13"/>
  <c r="Q114" i="17" s="1"/>
  <c r="Q157" i="13"/>
  <c r="N119" i="14"/>
  <c r="N115" i="14" s="1"/>
  <c r="N96" i="14" s="1"/>
  <c r="AZ813" i="5"/>
  <c r="AZ812" i="5"/>
  <c r="AZ807" i="5"/>
  <c r="AZ808" i="5" s="1"/>
  <c r="AZ809" i="5" s="1"/>
  <c r="AZ978" i="5" s="1"/>
  <c r="T219" i="15"/>
  <c r="T217" i="15" s="1"/>
  <c r="T140" i="17" s="1"/>
  <c r="T87" i="14"/>
  <c r="V1071" i="5"/>
  <c r="H147" i="21"/>
  <c r="BK197" i="5"/>
  <c r="BK200" i="5" s="1"/>
  <c r="BW200" i="5" s="1"/>
  <c r="AF7" i="14"/>
  <c r="N13" i="18"/>
  <c r="O13" i="18"/>
  <c r="J52" i="9"/>
  <c r="AY503" i="5"/>
  <c r="BT128" i="5"/>
  <c r="BT137" i="5" s="1"/>
  <c r="BT136" i="5"/>
  <c r="H10" i="21"/>
  <c r="AN77" i="5"/>
  <c r="AP81" i="5"/>
  <c r="AM75" i="5"/>
  <c r="AO79" i="5"/>
  <c r="BW73" i="5"/>
  <c r="AG602" i="5"/>
  <c r="AG619" i="5"/>
  <c r="AG1408" i="5" s="1"/>
  <c r="M37" i="13"/>
  <c r="M35" i="13" s="1"/>
  <c r="M34" i="13" s="1"/>
  <c r="X450" i="5"/>
  <c r="L185" i="15" s="1"/>
  <c r="X435" i="5"/>
  <c r="L207" i="15" s="1"/>
  <c r="AN30" i="5"/>
  <c r="AN37" i="5" s="1"/>
  <c r="AN36" i="5"/>
  <c r="BF113" i="5"/>
  <c r="BF105" i="5"/>
  <c r="BF114" i="5" s="1"/>
  <c r="E9" i="21"/>
  <c r="BM108" i="5"/>
  <c r="BL106" i="5"/>
  <c r="BN110" i="5"/>
  <c r="BK104" i="5"/>
  <c r="AN153" i="5"/>
  <c r="AN160" i="5" s="1"/>
  <c r="AN159" i="5"/>
  <c r="S1011" i="5"/>
  <c r="BF84" i="5"/>
  <c r="AT10" i="14" s="1"/>
  <c r="BF76" i="5"/>
  <c r="BF85" i="5" s="1"/>
  <c r="AG314" i="5"/>
  <c r="AG320" i="5" s="1"/>
  <c r="U14" i="14" s="1"/>
  <c r="U12" i="14" s="1"/>
  <c r="U11" i="14" s="1"/>
  <c r="U5" i="14" s="1"/>
  <c r="AG293" i="5"/>
  <c r="AG303" i="5" s="1"/>
  <c r="AG310" i="5" s="1"/>
  <c r="AG302" i="5"/>
  <c r="AG308" i="5" s="1"/>
  <c r="AM128" i="5"/>
  <c r="AM137" i="5" s="1"/>
  <c r="AM136" i="5"/>
  <c r="BL78" i="5"/>
  <c r="BL85" i="5" s="1"/>
  <c r="BL84" i="5"/>
  <c r="AM273" i="5"/>
  <c r="AM254" i="5"/>
  <c r="AN274" i="5"/>
  <c r="AN256" i="5"/>
  <c r="AM113" i="5"/>
  <c r="AM105" i="5"/>
  <c r="AM114" i="5" s="1"/>
  <c r="BU107" i="5"/>
  <c r="BU114" i="5" s="1"/>
  <c r="BU113" i="5"/>
  <c r="AP275" i="5"/>
  <c r="AP277" i="5" s="1"/>
  <c r="AD13" i="14" s="1"/>
  <c r="AP259" i="5"/>
  <c r="AP265" i="5" s="1"/>
  <c r="BG84" i="5"/>
  <c r="AU10" i="14" s="1"/>
  <c r="BB82" i="5"/>
  <c r="BB85" i="5" s="1"/>
  <c r="BB84" i="5"/>
  <c r="BF1403" i="5"/>
  <c r="BF507" i="5"/>
  <c r="BF506" i="5" s="1"/>
  <c r="AK299" i="5"/>
  <c r="AK317" i="5"/>
  <c r="BH132" i="5"/>
  <c r="BH137" i="5" s="1"/>
  <c r="BH136" i="5"/>
  <c r="AJ287" i="5"/>
  <c r="AJ289" i="5" s="1"/>
  <c r="AK1574" i="5" s="1"/>
  <c r="Y59" i="14" s="1"/>
  <c r="AJ306" i="5"/>
  <c r="X24" i="15" s="1"/>
  <c r="X22" i="15" s="1"/>
  <c r="AI601" i="5"/>
  <c r="AI1401" i="5"/>
  <c r="BV160" i="5"/>
  <c r="V1380" i="5"/>
  <c r="BV132" i="5"/>
  <c r="BV137" i="5" s="1"/>
  <c r="BV136" i="5"/>
  <c r="Y420" i="5"/>
  <c r="M49" i="18"/>
  <c r="O36" i="13"/>
  <c r="N15" i="17" s="1"/>
  <c r="N14" i="17" s="1"/>
  <c r="AM36" i="5"/>
  <c r="AM28" i="5"/>
  <c r="AM37" i="5" s="1"/>
  <c r="AZ557" i="5"/>
  <c r="BW557" i="5" s="1"/>
  <c r="AZ501" i="5"/>
  <c r="J53" i="9" s="1"/>
  <c r="AZ578" i="5"/>
  <c r="BW578" i="5" s="1"/>
  <c r="AZ1545" i="5"/>
  <c r="AN83" i="15" s="1"/>
  <c r="G83" i="23" s="1"/>
  <c r="AZ536" i="5"/>
  <c r="BW536" i="5" s="1"/>
  <c r="G7" i="23"/>
  <c r="F9" i="21" s="1"/>
  <c r="J10" i="16"/>
  <c r="AF322" i="5"/>
  <c r="AF323" i="5"/>
  <c r="BW22" i="5"/>
  <c r="AM159" i="5"/>
  <c r="AM151" i="5"/>
  <c r="AM160" i="5" s="1"/>
  <c r="AN503" i="5"/>
  <c r="BH80" i="5"/>
  <c r="BH85" i="5" s="1"/>
  <c r="BH84" i="5"/>
  <c r="AV10" i="14" s="1"/>
  <c r="AI316" i="5"/>
  <c r="AI297" i="5"/>
  <c r="AN130" i="5"/>
  <c r="AN137" i="5" s="1"/>
  <c r="AN136" i="5"/>
  <c r="BN82" i="5"/>
  <c r="BN85" i="5" s="1"/>
  <c r="BN84" i="5"/>
  <c r="AP111" i="5"/>
  <c r="AP114" i="5" s="1"/>
  <c r="AP113" i="5"/>
  <c r="BB57" i="5"/>
  <c r="BA55" i="5"/>
  <c r="AZ53" i="5"/>
  <c r="AY51" i="5"/>
  <c r="W22" i="15"/>
  <c r="AM507" i="5"/>
  <c r="AM506" i="5" s="1"/>
  <c r="AM1403" i="5"/>
  <c r="AL250" i="5"/>
  <c r="AL259" i="5"/>
  <c r="AL265" i="5" s="1"/>
  <c r="AL271" i="5"/>
  <c r="AN273" i="5"/>
  <c r="AN254" i="5"/>
  <c r="AN259" i="5"/>
  <c r="AN265" i="5" s="1"/>
  <c r="G11" i="23"/>
  <c r="J11" i="16"/>
  <c r="BK11" i="15"/>
  <c r="AZ503" i="5"/>
  <c r="AY76" i="5"/>
  <c r="AY85" i="5" s="1"/>
  <c r="AY125" i="5"/>
  <c r="BW122" i="5"/>
  <c r="BT159" i="5"/>
  <c r="BT151" i="5"/>
  <c r="BT160" i="5" s="1"/>
  <c r="BF136" i="5"/>
  <c r="AT9" i="14" s="1"/>
  <c r="BF128" i="5"/>
  <c r="BF137" i="5" s="1"/>
  <c r="H68" i="9"/>
  <c r="BW145" i="5"/>
  <c r="H114" i="21"/>
  <c r="Z719" i="5"/>
  <c r="Z722" i="5" s="1"/>
  <c r="D218" i="15"/>
  <c r="C218" i="15"/>
  <c r="AT8" i="14"/>
  <c r="Y848" i="5"/>
  <c r="X957" i="5"/>
  <c r="S1186" i="5"/>
  <c r="W1224" i="5"/>
  <c r="W1227" i="5" s="1"/>
  <c r="J70" i="9"/>
  <c r="BK27" i="5"/>
  <c r="BL29" i="5"/>
  <c r="BN33" i="5"/>
  <c r="BM31" i="5"/>
  <c r="BW25" i="5"/>
  <c r="BU130" i="5"/>
  <c r="BU137" i="5" s="1"/>
  <c r="BU136" i="5"/>
  <c r="BI9" i="14" s="1"/>
  <c r="AA509" i="5"/>
  <c r="AB508" i="5"/>
  <c r="AB506" i="5" s="1"/>
  <c r="F15" i="21"/>
  <c r="I13" i="23"/>
  <c r="BT506" i="5"/>
  <c r="AB83" i="15"/>
  <c r="M15" i="17"/>
  <c r="M14" i="17" s="1"/>
  <c r="AC61" i="5"/>
  <c r="AO32" i="5"/>
  <c r="AO37" i="5" s="1"/>
  <c r="AO36" i="5"/>
  <c r="BM131" i="5"/>
  <c r="BL129" i="5"/>
  <c r="BK127" i="5"/>
  <c r="BN133" i="5"/>
  <c r="BK7" i="15"/>
  <c r="BH113" i="5"/>
  <c r="AV8" i="14" s="1"/>
  <c r="AA61" i="5"/>
  <c r="AO155" i="5"/>
  <c r="AO160" i="5" s="1"/>
  <c r="AO159" i="5"/>
  <c r="BI82" i="5"/>
  <c r="BI85" i="5" s="1"/>
  <c r="BI84" i="5"/>
  <c r="AW10" i="14" s="1"/>
  <c r="AH315" i="5"/>
  <c r="AH295" i="5"/>
  <c r="AP134" i="5"/>
  <c r="AP137" i="5" s="1"/>
  <c r="AP136" i="5"/>
  <c r="BM80" i="5"/>
  <c r="BM85" i="5" s="1"/>
  <c r="BM84" i="5"/>
  <c r="H53" i="9"/>
  <c r="AK271" i="5"/>
  <c r="AK277" i="5" s="1"/>
  <c r="Y13" i="14" s="1"/>
  <c r="AK259" i="5"/>
  <c r="AK265" i="5" s="1"/>
  <c r="AK250" i="5"/>
  <c r="AK260" i="5" s="1"/>
  <c r="AK267" i="5" s="1"/>
  <c r="AO109" i="5"/>
  <c r="AO114" i="5" s="1"/>
  <c r="AO113" i="5"/>
  <c r="BV109" i="5"/>
  <c r="BV114" i="5" s="1"/>
  <c r="BV113" i="5"/>
  <c r="H52" i="9"/>
  <c r="AO256" i="5"/>
  <c r="AO260" i="5" s="1"/>
  <c r="AO267" i="5" s="1"/>
  <c r="AO274" i="5"/>
  <c r="AO277" i="5" s="1"/>
  <c r="AC13" i="14" s="1"/>
  <c r="AO259" i="5"/>
  <c r="AO265" i="5" s="1"/>
  <c r="I12" i="23"/>
  <c r="F14" i="21"/>
  <c r="G15" i="21"/>
  <c r="BA84" i="5"/>
  <c r="BA80" i="5"/>
  <c r="BA85" i="5" s="1"/>
  <c r="AL609" i="5"/>
  <c r="AK607" i="5"/>
  <c r="AJ605" i="5"/>
  <c r="AM611" i="5"/>
  <c r="AN613" i="5"/>
  <c r="AG10" i="14"/>
  <c r="AG7" i="14" s="1"/>
  <c r="AI315" i="5"/>
  <c r="AI295" i="5"/>
  <c r="L11" i="16"/>
  <c r="H11" i="23"/>
  <c r="BI134" i="5"/>
  <c r="BI137" i="5" s="1"/>
  <c r="BI136" i="5"/>
  <c r="AW9" i="14" s="1"/>
  <c r="AB61" i="5"/>
  <c r="BB156" i="5"/>
  <c r="BW148" i="5"/>
  <c r="BA154" i="5"/>
  <c r="AY150" i="5"/>
  <c r="AZ152" i="5"/>
  <c r="W744" i="5"/>
  <c r="Y751" i="5" s="1"/>
  <c r="Y752" i="5" s="1"/>
  <c r="BF110" i="15"/>
  <c r="AX7" i="14"/>
  <c r="Q1209" i="5"/>
  <c r="AP57" i="5"/>
  <c r="AM51" i="5"/>
  <c r="AO55" i="5"/>
  <c r="AN53" i="5"/>
  <c r="BW49" i="5"/>
  <c r="AY807" i="5"/>
  <c r="AY808" i="5" s="1"/>
  <c r="AY812" i="5"/>
  <c r="H7" i="23"/>
  <c r="L10" i="16"/>
  <c r="AP34" i="5"/>
  <c r="AP37" i="5" s="1"/>
  <c r="AP36" i="5"/>
  <c r="D26" i="23"/>
  <c r="C28" i="21" s="1"/>
  <c r="F16" i="21"/>
  <c r="I14" i="23"/>
  <c r="H60" i="9"/>
  <c r="BH114" i="5"/>
  <c r="G16" i="21"/>
  <c r="BL53" i="5"/>
  <c r="BM55" i="5"/>
  <c r="BN57" i="5"/>
  <c r="BK51" i="5"/>
  <c r="AP157" i="5"/>
  <c r="AP160" i="5" s="1"/>
  <c r="AP159" i="5"/>
  <c r="AY102" i="5"/>
  <c r="BW99" i="5"/>
  <c r="AS508" i="5"/>
  <c r="AS506" i="5" s="1"/>
  <c r="AR509" i="5"/>
  <c r="AN813" i="5"/>
  <c r="AN812" i="5"/>
  <c r="AN807" i="5"/>
  <c r="AJ299" i="5"/>
  <c r="AJ317" i="5"/>
  <c r="AO132" i="5"/>
  <c r="AO137" i="5" s="1"/>
  <c r="AO136" i="5"/>
  <c r="AJ280" i="5"/>
  <c r="AJ279" i="5"/>
  <c r="BK84" i="5"/>
  <c r="BK76" i="5"/>
  <c r="BK85" i="5" s="1"/>
  <c r="AG607" i="5"/>
  <c r="AJ613" i="5"/>
  <c r="AF605" i="5"/>
  <c r="AH609" i="5"/>
  <c r="AI611" i="5"/>
  <c r="AL272" i="5"/>
  <c r="AL252" i="5"/>
  <c r="AN107" i="5"/>
  <c r="AN114" i="5" s="1"/>
  <c r="AN113" i="5"/>
  <c r="BT113" i="5"/>
  <c r="BT105" i="5"/>
  <c r="BT114" i="5" s="1"/>
  <c r="BN156" i="5"/>
  <c r="BK150" i="5"/>
  <c r="BL152" i="5"/>
  <c r="BM154" i="5"/>
  <c r="AM272" i="5"/>
  <c r="AM252" i="5"/>
  <c r="AM260" i="5" s="1"/>
  <c r="AM267" i="5" s="1"/>
  <c r="AM259" i="5"/>
  <c r="AM265" i="5" s="1"/>
  <c r="AZ1335" i="5"/>
  <c r="BG85" i="5"/>
  <c r="AJ297" i="5"/>
  <c r="AJ316" i="5"/>
  <c r="AH314" i="5"/>
  <c r="AH293" i="5"/>
  <c r="AH302" i="5"/>
  <c r="AH308" i="5" s="1"/>
  <c r="G14" i="21"/>
  <c r="BG130" i="5"/>
  <c r="BG137" i="5" s="1"/>
  <c r="BG136" i="5"/>
  <c r="AU9" i="14" s="1"/>
  <c r="BG506" i="5"/>
  <c r="BH508" i="5" s="1"/>
  <c r="BH509" i="5" s="1"/>
  <c r="BG507" i="5"/>
  <c r="BG1403" i="5"/>
  <c r="AL284" i="5"/>
  <c r="AL286" i="5" s="1"/>
  <c r="AK286" i="5"/>
  <c r="AH1401" i="5"/>
  <c r="AH601" i="5"/>
  <c r="BV159" i="5"/>
  <c r="AW1473" i="5"/>
  <c r="AW714" i="5"/>
  <c r="AP1499" i="5"/>
  <c r="AP739" i="5"/>
  <c r="AW1499" i="5"/>
  <c r="AW739" i="5"/>
  <c r="AU714" i="5"/>
  <c r="AU1473" i="5"/>
  <c r="AX1426" i="5"/>
  <c r="AX638" i="5"/>
  <c r="AX639" i="5" s="1"/>
  <c r="AU1499" i="5"/>
  <c r="AU739" i="5"/>
  <c r="AP714" i="5"/>
  <c r="AP1473" i="5"/>
  <c r="W1226" i="5"/>
  <c r="AQ676" i="5"/>
  <c r="AQ677" i="5" s="1"/>
  <c r="AQ1448" i="5"/>
  <c r="AV1426" i="5"/>
  <c r="AV638" i="5"/>
  <c r="AV639" i="5" s="1"/>
  <c r="X749" i="5"/>
  <c r="X750" i="5" s="1"/>
  <c r="AQ638" i="5"/>
  <c r="AQ639" i="5" s="1"/>
  <c r="AQ1426" i="5"/>
  <c r="Z751" i="5"/>
  <c r="Z752" i="5" s="1"/>
  <c r="Y749" i="5"/>
  <c r="Y750" i="5" s="1"/>
  <c r="AB755" i="5"/>
  <c r="AA753" i="5"/>
  <c r="AA754" i="5" s="1"/>
  <c r="X747" i="5"/>
  <c r="X1063" i="5"/>
  <c r="X1067" i="5" s="1"/>
  <c r="Y1064" i="5"/>
  <c r="Z1065" i="5"/>
  <c r="G31" i="17"/>
  <c r="AE1473" i="5"/>
  <c r="AE714" i="5"/>
  <c r="AE1499" i="5"/>
  <c r="AE739" i="5"/>
  <c r="X685" i="5"/>
  <c r="X702" i="5"/>
  <c r="BS1501" i="5"/>
  <c r="BS583" i="5"/>
  <c r="BS584" i="5"/>
  <c r="Z1137" i="5"/>
  <c r="Z1141" i="5"/>
  <c r="Z1131" i="5"/>
  <c r="Z1142" i="5"/>
  <c r="Z1123" i="5"/>
  <c r="Z1140" i="5"/>
  <c r="Z1139" i="5" s="1"/>
  <c r="Z1138" i="5"/>
  <c r="Z1143" i="5"/>
  <c r="R1006" i="5"/>
  <c r="BJ303" i="5"/>
  <c r="BM1475" i="5"/>
  <c r="BM563" i="5"/>
  <c r="BA60" i="17"/>
  <c r="BA59" i="17" s="1"/>
  <c r="BA46" i="15"/>
  <c r="BB113" i="15"/>
  <c r="FE137" i="10"/>
  <c r="W1308" i="5"/>
  <c r="W1307" i="5"/>
  <c r="AP676" i="5"/>
  <c r="AP677" i="5" s="1"/>
  <c r="AP1448" i="5"/>
  <c r="Z1107" i="5"/>
  <c r="Z1110" i="5"/>
  <c r="Z1105" i="5"/>
  <c r="Z1108" i="5"/>
  <c r="Z1104" i="5"/>
  <c r="Z1098" i="5"/>
  <c r="Z1099" i="5" s="1"/>
  <c r="Z1109" i="5"/>
  <c r="Z1090" i="5"/>
  <c r="Z853" i="5"/>
  <c r="Z843" i="5"/>
  <c r="Z854" i="5"/>
  <c r="Z850" i="5"/>
  <c r="Z855" i="5"/>
  <c r="Z849" i="5"/>
  <c r="Z835" i="5"/>
  <c r="Z852" i="5"/>
  <c r="Y1331" i="5"/>
  <c r="M117" i="15" s="1"/>
  <c r="Y1332" i="5"/>
  <c r="M150" i="15" s="1"/>
  <c r="Y1315" i="5"/>
  <c r="Y1316" i="5" s="1"/>
  <c r="Y1281" i="5"/>
  <c r="Y1256" i="5"/>
  <c r="Y1280" i="5" s="1"/>
  <c r="Z1301" i="5" s="1"/>
  <c r="Y1278" i="5"/>
  <c r="Y1253" i="5"/>
  <c r="Y1277" i="5" s="1"/>
  <c r="Z1300" i="5" s="1"/>
  <c r="S1038" i="5"/>
  <c r="S1048" i="5" s="1"/>
  <c r="R1030" i="5"/>
  <c r="BK320" i="5"/>
  <c r="AY14" i="14" s="1"/>
  <c r="BJ320" i="5"/>
  <c r="BJ323" i="5" s="1"/>
  <c r="K119" i="13"/>
  <c r="BV1401" i="5"/>
  <c r="BV601" i="5"/>
  <c r="F18" i="21"/>
  <c r="C49" i="21"/>
  <c r="AQ218" i="15"/>
  <c r="F147" i="13"/>
  <c r="E37" i="17" s="1"/>
  <c r="BW171" i="5"/>
  <c r="AA226" i="5"/>
  <c r="AA234" i="5"/>
  <c r="Q1011" i="5"/>
  <c r="V1226" i="5"/>
  <c r="V1227" i="5"/>
  <c r="AT543" i="5"/>
  <c r="AT544" i="5" s="1"/>
  <c r="V1327" i="5"/>
  <c r="V1326" i="5"/>
  <c r="K3" i="15"/>
  <c r="K5" i="18" s="1"/>
  <c r="BJ543" i="5"/>
  <c r="BJ544" i="5" s="1"/>
  <c r="BB564" i="5"/>
  <c r="BB565" i="5" s="1"/>
  <c r="G91" i="13"/>
  <c r="F89" i="13"/>
  <c r="X1368" i="5"/>
  <c r="Y1388" i="5" s="1"/>
  <c r="M52" i="14" s="1"/>
  <c r="BQ188" i="5"/>
  <c r="BE8" i="14" s="1"/>
  <c r="BQ180" i="5"/>
  <c r="BQ189" i="5" s="1"/>
  <c r="AU26" i="15"/>
  <c r="AU13" i="18" s="1"/>
  <c r="BJ343" i="5"/>
  <c r="BJ360" i="5"/>
  <c r="BA382" i="5"/>
  <c r="AZ380" i="5"/>
  <c r="AX376" i="5"/>
  <c r="AY378" i="5"/>
  <c r="AX389" i="5"/>
  <c r="AL28" i="15" s="1"/>
  <c r="BB384" i="5"/>
  <c r="BB1576" i="5"/>
  <c r="AP160" i="14" s="1"/>
  <c r="BO272" i="5"/>
  <c r="BO252" i="5"/>
  <c r="AH1473" i="5"/>
  <c r="AH714" i="5"/>
  <c r="AU405" i="5"/>
  <c r="AU406" i="5"/>
  <c r="BS1475" i="5"/>
  <c r="BS562" i="5"/>
  <c r="BS563" i="5"/>
  <c r="E29" i="21"/>
  <c r="BP563" i="5"/>
  <c r="BP1475" i="5"/>
  <c r="BP562" i="5"/>
  <c r="W963" i="5"/>
  <c r="U625" i="5"/>
  <c r="U606" i="5"/>
  <c r="Y1372" i="5"/>
  <c r="Z1390" i="5" s="1"/>
  <c r="N54" i="14" s="1"/>
  <c r="Y1366" i="5"/>
  <c r="Y1363" i="5"/>
  <c r="Y1369" i="5"/>
  <c r="Y1367" i="5"/>
  <c r="Y1371" i="5"/>
  <c r="Z1389" i="5" s="1"/>
  <c r="N53" i="14" s="1"/>
  <c r="Y1361" i="5"/>
  <c r="Y1370" i="5"/>
  <c r="Y1362" i="5"/>
  <c r="Y903" i="5"/>
  <c r="Y908" i="5"/>
  <c r="Y909" i="5" s="1"/>
  <c r="Y1096" i="5"/>
  <c r="Y1097" i="5" s="1"/>
  <c r="Y1091" i="5"/>
  <c r="Y1106" i="5"/>
  <c r="Y1200" i="5"/>
  <c r="Y1199" i="5" s="1"/>
  <c r="Z1220" i="5" s="1"/>
  <c r="AU262" i="5"/>
  <c r="AI23" i="15" s="1"/>
  <c r="AI22" i="15" s="1"/>
  <c r="AU244" i="5"/>
  <c r="H23" i="6"/>
  <c r="J42" i="14"/>
  <c r="J36" i="14" s="1"/>
  <c r="J35" i="14" s="1"/>
  <c r="BE543" i="5"/>
  <c r="BE541" i="5" s="1"/>
  <c r="BU538" i="5"/>
  <c r="BU1549" i="5"/>
  <c r="BU1553" i="5" s="1"/>
  <c r="BI63" i="14" s="1"/>
  <c r="BI115" i="15"/>
  <c r="BU580" i="5"/>
  <c r="V250" i="5"/>
  <c r="V260" i="5" s="1"/>
  <c r="V267" i="5" s="1"/>
  <c r="V271" i="5"/>
  <c r="V277" i="5" s="1"/>
  <c r="J13" i="14" s="1"/>
  <c r="J12" i="14" s="1"/>
  <c r="J11" i="14" s="1"/>
  <c r="J5" i="14" s="1"/>
  <c r="V259" i="5"/>
  <c r="V265" i="5" s="1"/>
  <c r="X254" i="5"/>
  <c r="X273" i="5"/>
  <c r="R1267" i="5"/>
  <c r="BJ400" i="5"/>
  <c r="BJ383" i="5"/>
  <c r="BR188" i="5"/>
  <c r="BF8" i="14" s="1"/>
  <c r="BF7" i="14" s="1"/>
  <c r="AM78" i="15"/>
  <c r="AY1549" i="5"/>
  <c r="AM115" i="15"/>
  <c r="AM1428" i="5"/>
  <c r="AM522" i="5"/>
  <c r="AM521" i="5"/>
  <c r="AM1475" i="5"/>
  <c r="AM563" i="5"/>
  <c r="F78" i="23"/>
  <c r="W938" i="5"/>
  <c r="X1018" i="5"/>
  <c r="Y1040" i="5" s="1"/>
  <c r="X991" i="5"/>
  <c r="V1011" i="5"/>
  <c r="BC564" i="5"/>
  <c r="U1308" i="5"/>
  <c r="U1307" i="5"/>
  <c r="X1359" i="5"/>
  <c r="Y1359" i="5" s="1"/>
  <c r="W1384" i="5"/>
  <c r="X1384" i="5"/>
  <c r="AH218" i="15"/>
  <c r="AA1576" i="5"/>
  <c r="O160" i="14" s="1"/>
  <c r="K130" i="13"/>
  <c r="J129" i="13"/>
  <c r="Z681" i="5"/>
  <c r="Z700" i="5"/>
  <c r="P412" i="5"/>
  <c r="F20" i="13"/>
  <c r="C27" i="16"/>
  <c r="AH741" i="5"/>
  <c r="AH742" i="5" s="1"/>
  <c r="AH1506" i="5"/>
  <c r="AH743" i="5"/>
  <c r="S716" i="5"/>
  <c r="S717" i="5" s="1"/>
  <c r="S1480" i="5"/>
  <c r="S718" i="5"/>
  <c r="BM584" i="5"/>
  <c r="BM1501" i="5"/>
  <c r="BP1450" i="5"/>
  <c r="BP542" i="5"/>
  <c r="BP541" i="5"/>
  <c r="AM211" i="5"/>
  <c r="AM203" i="5"/>
  <c r="AM212" i="5" s="1"/>
  <c r="W687" i="5"/>
  <c r="W703" i="5"/>
  <c r="Y946" i="5"/>
  <c r="Y1076" i="5"/>
  <c r="M84" i="15" s="1"/>
  <c r="Y1058" i="5"/>
  <c r="Y1059" i="5" s="1"/>
  <c r="Y1075" i="5"/>
  <c r="M52" i="15" s="1"/>
  <c r="Y1163" i="5"/>
  <c r="Y1158" i="5"/>
  <c r="Y1170" i="5"/>
  <c r="Y1197" i="5"/>
  <c r="P275" i="5"/>
  <c r="AH11" i="18"/>
  <c r="AH20" i="15"/>
  <c r="BM303" i="5"/>
  <c r="BM310" i="5" s="1"/>
  <c r="R694" i="5"/>
  <c r="R1455" i="5" s="1"/>
  <c r="V688" i="5"/>
  <c r="V704" i="5" s="1"/>
  <c r="T684" i="5"/>
  <c r="U686" i="5"/>
  <c r="S682" i="5"/>
  <c r="R680" i="5"/>
  <c r="FK39" i="10"/>
  <c r="BH47" i="15"/>
  <c r="BT817" i="5"/>
  <c r="BT818" i="5" s="1"/>
  <c r="BT819" i="5" s="1"/>
  <c r="BT1234" i="5" s="1"/>
  <c r="FK127" i="10"/>
  <c r="FK135" i="10" s="1"/>
  <c r="BH146" i="15" s="1"/>
  <c r="BT823" i="5"/>
  <c r="K69" i="9"/>
  <c r="BT580" i="5"/>
  <c r="BE15" i="14"/>
  <c r="E50" i="21"/>
  <c r="D50" i="21"/>
  <c r="F146" i="23"/>
  <c r="AM1450" i="5"/>
  <c r="AM542" i="5"/>
  <c r="AM541" i="5" s="1"/>
  <c r="AT564" i="5"/>
  <c r="AT565" i="5" s="1"/>
  <c r="BF365" i="5"/>
  <c r="BF366" i="5"/>
  <c r="BT381" i="5"/>
  <c r="BT399" i="5"/>
  <c r="W936" i="5"/>
  <c r="U1288" i="5"/>
  <c r="U1289" i="5"/>
  <c r="X1295" i="5"/>
  <c r="X1305" i="5" s="1"/>
  <c r="W1286" i="5"/>
  <c r="S1341" i="5"/>
  <c r="S1265" i="5"/>
  <c r="G140" i="15" s="1"/>
  <c r="S1264" i="5"/>
  <c r="G107" i="15" s="1"/>
  <c r="G105" i="15" s="1"/>
  <c r="J26" i="14"/>
  <c r="I47" i="14"/>
  <c r="U279" i="5"/>
  <c r="U280" i="5"/>
  <c r="BS241" i="5"/>
  <c r="BR243" i="5"/>
  <c r="FM135" i="10"/>
  <c r="BJ146" i="15" s="1"/>
  <c r="FN127" i="10"/>
  <c r="E81" i="9"/>
  <c r="AD714" i="5"/>
  <c r="AD1473" i="5"/>
  <c r="K125" i="13"/>
  <c r="BG583" i="5"/>
  <c r="BG584" i="5"/>
  <c r="BG1501" i="5"/>
  <c r="AE676" i="5"/>
  <c r="AE677" i="5" s="1"/>
  <c r="AE1448" i="5"/>
  <c r="AW59" i="17"/>
  <c r="BI564" i="5"/>
  <c r="BI565" i="5" s="1"/>
  <c r="AX1448" i="5"/>
  <c r="AX676" i="5"/>
  <c r="AX677" i="5" s="1"/>
  <c r="AB646" i="5"/>
  <c r="Z656" i="5"/>
  <c r="Z1433" i="5" s="1"/>
  <c r="AD650" i="5"/>
  <c r="AD666" i="5" s="1"/>
  <c r="AC648" i="5"/>
  <c r="AA644" i="5"/>
  <c r="Z642" i="5"/>
  <c r="T1341" i="5"/>
  <c r="T1264" i="5"/>
  <c r="H107" i="15" s="1"/>
  <c r="T1265" i="5"/>
  <c r="H140" i="15" s="1"/>
  <c r="X701" i="5"/>
  <c r="X683" i="5"/>
  <c r="S1070" i="5"/>
  <c r="S1069" i="5"/>
  <c r="F117" i="13"/>
  <c r="BE564" i="5"/>
  <c r="BE562" i="5" s="1"/>
  <c r="U1480" i="5"/>
  <c r="U718" i="5"/>
  <c r="U716" i="5"/>
  <c r="U717" i="5" s="1"/>
  <c r="BT332" i="5"/>
  <c r="BU330" i="5"/>
  <c r="N31" i="13"/>
  <c r="M13" i="17" s="1"/>
  <c r="X417" i="5"/>
  <c r="AL363" i="5"/>
  <c r="W1320" i="5"/>
  <c r="W1324" i="5" s="1"/>
  <c r="X1321" i="5"/>
  <c r="Y1322" i="5"/>
  <c r="Q1341" i="5"/>
  <c r="Q1264" i="5"/>
  <c r="E107" i="15" s="1"/>
  <c r="Q1265" i="5"/>
  <c r="E140" i="15" s="1"/>
  <c r="E138" i="15" s="1"/>
  <c r="BN521" i="5"/>
  <c r="BN522" i="5"/>
  <c r="BN1428" i="5"/>
  <c r="U1569" i="5"/>
  <c r="I67" i="14" s="1"/>
  <c r="T1562" i="5"/>
  <c r="BE110" i="15"/>
  <c r="AF1499" i="5"/>
  <c r="AF739" i="5"/>
  <c r="Y1139" i="5"/>
  <c r="X1199" i="5"/>
  <c r="V907" i="5"/>
  <c r="V905" i="5" s="1"/>
  <c r="W904" i="5"/>
  <c r="AR544" i="5"/>
  <c r="AS543" i="5"/>
  <c r="AS544" i="5" s="1"/>
  <c r="BT225" i="5"/>
  <c r="BV229" i="5"/>
  <c r="BU227" i="5"/>
  <c r="X687" i="5"/>
  <c r="X703" i="5"/>
  <c r="V701" i="5"/>
  <c r="V683" i="5"/>
  <c r="AD186" i="5"/>
  <c r="AD188" i="5"/>
  <c r="R8" i="14" s="1"/>
  <c r="AA110" i="15"/>
  <c r="BE523" i="5"/>
  <c r="BS188" i="5"/>
  <c r="BG8" i="14" s="1"/>
  <c r="BU370" i="5"/>
  <c r="BT372" i="5"/>
  <c r="AF1426" i="5"/>
  <c r="AF638" i="5"/>
  <c r="AF639" i="5" s="1"/>
  <c r="U1264" i="5"/>
  <c r="I107" i="15" s="1"/>
  <c r="U1341" i="5"/>
  <c r="U1265" i="5"/>
  <c r="I140" i="15" s="1"/>
  <c r="K46" i="14"/>
  <c r="AD1426" i="5"/>
  <c r="E79" i="9"/>
  <c r="AD638" i="5"/>
  <c r="AD639" i="5" s="1"/>
  <c r="Y609" i="5"/>
  <c r="W605" i="5"/>
  <c r="X607" i="5"/>
  <c r="Z611" i="5"/>
  <c r="AA613" i="5"/>
  <c r="W1050" i="5"/>
  <c r="W1051" i="5"/>
  <c r="BP246" i="5"/>
  <c r="BQ1574" i="5" s="1"/>
  <c r="BE59" i="14" s="1"/>
  <c r="BP245" i="5"/>
  <c r="FO19" i="10"/>
  <c r="FN34" i="10"/>
  <c r="R602" i="5"/>
  <c r="R619" i="5"/>
  <c r="R1408" i="5" s="1"/>
  <c r="AR259" i="5"/>
  <c r="AR265" i="5" s="1"/>
  <c r="AR250" i="5"/>
  <c r="AR260" i="5" s="1"/>
  <c r="AR267" i="5" s="1"/>
  <c r="AF219" i="15" s="1"/>
  <c r="AR271" i="5"/>
  <c r="AR277" i="5" s="1"/>
  <c r="AF13" i="14" s="1"/>
  <c r="AF12" i="14" s="1"/>
  <c r="AF11" i="14" s="1"/>
  <c r="AF5" i="14" s="1"/>
  <c r="BJ330" i="5"/>
  <c r="BJ332" i="5" s="1"/>
  <c r="BI332" i="5"/>
  <c r="X768" i="5"/>
  <c r="Y772" i="5" s="1"/>
  <c r="Y773" i="5" s="1"/>
  <c r="M26" i="14" s="1"/>
  <c r="L39" i="15"/>
  <c r="BO1501" i="5"/>
  <c r="BO584" i="5"/>
  <c r="BO583" i="5"/>
  <c r="BG1428" i="5"/>
  <c r="BG522" i="5"/>
  <c r="BG521" i="5"/>
  <c r="D49" i="21"/>
  <c r="BC271" i="5"/>
  <c r="BC277" i="5" s="1"/>
  <c r="AQ13" i="14" s="1"/>
  <c r="AQ12" i="14" s="1"/>
  <c r="AQ11" i="14" s="1"/>
  <c r="AQ5" i="14" s="1"/>
  <c r="BC250" i="5"/>
  <c r="BC260" i="5" s="1"/>
  <c r="BC267" i="5" s="1"/>
  <c r="AQ219" i="15" s="1"/>
  <c r="BC259" i="5"/>
  <c r="BC265" i="5" s="1"/>
  <c r="R1506" i="5"/>
  <c r="R743" i="5"/>
  <c r="R741" i="5"/>
  <c r="R742" i="5" s="1"/>
  <c r="BR583" i="5"/>
  <c r="BR584" i="5"/>
  <c r="BR1501" i="5"/>
  <c r="AL688" i="5"/>
  <c r="AL704" i="5" s="1"/>
  <c r="AH694" i="5"/>
  <c r="AH1455" i="5" s="1"/>
  <c r="AI682" i="5"/>
  <c r="AJ684" i="5"/>
  <c r="AK686" i="5"/>
  <c r="AH680" i="5"/>
  <c r="AF218" i="15"/>
  <c r="O1003" i="5"/>
  <c r="O984" i="5"/>
  <c r="O1015" i="5"/>
  <c r="O1001" i="5"/>
  <c r="O1002" i="5"/>
  <c r="O998" i="5"/>
  <c r="O1057" i="5"/>
  <c r="O999" i="5"/>
  <c r="O994" i="5"/>
  <c r="O1004" i="5"/>
  <c r="O992" i="5"/>
  <c r="BM1576" i="5"/>
  <c r="BA160" i="14" s="1"/>
  <c r="BR337" i="5"/>
  <c r="BR347" i="5" s="1"/>
  <c r="BR353" i="5" s="1"/>
  <c r="BR357" i="5"/>
  <c r="BR363" i="5" s="1"/>
  <c r="BF16" i="14" s="1"/>
  <c r="BR346" i="5"/>
  <c r="BR351" i="5" s="1"/>
  <c r="BT341" i="5"/>
  <c r="BT359" i="5"/>
  <c r="Z13" i="18"/>
  <c r="E26" i="23"/>
  <c r="AA13" i="18"/>
  <c r="AX59" i="17"/>
  <c r="W1006" i="5"/>
  <c r="R718" i="5"/>
  <c r="R1480" i="5"/>
  <c r="R716" i="5"/>
  <c r="R717" i="5" s="1"/>
  <c r="M123" i="13"/>
  <c r="AU64" i="17"/>
  <c r="BC64" i="17"/>
  <c r="FJ137" i="10"/>
  <c r="BD64" i="17"/>
  <c r="AK1506" i="5"/>
  <c r="AK741" i="5"/>
  <c r="AK742" i="5" s="1"/>
  <c r="AK743" i="5"/>
  <c r="BB60" i="17"/>
  <c r="BB46" i="15"/>
  <c r="Z883" i="5"/>
  <c r="Z886" i="5"/>
  <c r="Z887" i="5"/>
  <c r="Z885" i="5"/>
  <c r="Z888" i="5"/>
  <c r="Z868" i="5"/>
  <c r="Z882" i="5"/>
  <c r="Z876" i="5"/>
  <c r="Y1246" i="5"/>
  <c r="Y1241" i="5"/>
  <c r="R1288" i="5"/>
  <c r="R1289" i="5"/>
  <c r="BI372" i="5"/>
  <c r="BJ370" i="5"/>
  <c r="BJ372" i="5" s="1"/>
  <c r="BK523" i="5"/>
  <c r="BB523" i="5"/>
  <c r="BB524" i="5" s="1"/>
  <c r="BD543" i="5"/>
  <c r="BD544" i="5" s="1"/>
  <c r="AX1499" i="5"/>
  <c r="AX739" i="5"/>
  <c r="BV1579" i="5"/>
  <c r="BW1579" i="5" s="1"/>
  <c r="BW175" i="5"/>
  <c r="AC230" i="5"/>
  <c r="AC234" i="5"/>
  <c r="Q10" i="14" s="1"/>
  <c r="AV739" i="5"/>
  <c r="AV1499" i="5"/>
  <c r="S926" i="5"/>
  <c r="V1506" i="5"/>
  <c r="V743" i="5"/>
  <c r="V741" i="5"/>
  <c r="V742" i="5" s="1"/>
  <c r="Y1384" i="5"/>
  <c r="X1365" i="5"/>
  <c r="Y1387" i="5" s="1"/>
  <c r="M51" i="14" s="1"/>
  <c r="Y646" i="5"/>
  <c r="AA650" i="5"/>
  <c r="AA666" i="5" s="1"/>
  <c r="W642" i="5"/>
  <c r="X644" i="5"/>
  <c r="W656" i="5"/>
  <c r="W1433" i="5" s="1"/>
  <c r="Z648" i="5"/>
  <c r="M306" i="5"/>
  <c r="BV541" i="5"/>
  <c r="BV1450" i="5"/>
  <c r="BV542" i="5"/>
  <c r="BJ143" i="15"/>
  <c r="BM180" i="5"/>
  <c r="BG337" i="5"/>
  <c r="BG347" i="5" s="1"/>
  <c r="BG353" i="5" s="1"/>
  <c r="BG357" i="5"/>
  <c r="BG363" i="5" s="1"/>
  <c r="AU16" i="14" s="1"/>
  <c r="BG346" i="5"/>
  <c r="BG351" i="5" s="1"/>
  <c r="X772" i="5"/>
  <c r="P544" i="5"/>
  <c r="Q543" i="5"/>
  <c r="Q544" i="5" s="1"/>
  <c r="BG1450" i="5"/>
  <c r="BG542" i="5"/>
  <c r="BG541" i="5"/>
  <c r="AY380" i="5"/>
  <c r="AZ382" i="5"/>
  <c r="AW376" i="5"/>
  <c r="AX378" i="5"/>
  <c r="AW389" i="5"/>
  <c r="AK28" i="15" s="1"/>
  <c r="AK26" i="15" s="1"/>
  <c r="AK13" i="18" s="1"/>
  <c r="BA384" i="5"/>
  <c r="BA401" i="5" s="1"/>
  <c r="BT188" i="5"/>
  <c r="BH8" i="14" s="1"/>
  <c r="BT180" i="5"/>
  <c r="BT189" i="5" s="1"/>
  <c r="BJ585" i="5"/>
  <c r="AG218" i="15"/>
  <c r="E17" i="21"/>
  <c r="BN203" i="5"/>
  <c r="BN250" i="5"/>
  <c r="BN271" i="5"/>
  <c r="AG1473" i="5"/>
  <c r="AG714" i="5"/>
  <c r="V626" i="5"/>
  <c r="V608" i="5"/>
  <c r="X612" i="5"/>
  <c r="X628" i="5"/>
  <c r="AW241" i="5"/>
  <c r="AV243" i="5"/>
  <c r="BL320" i="5"/>
  <c r="AZ14" i="14" s="1"/>
  <c r="C9" i="6"/>
  <c r="BU518" i="5"/>
  <c r="W272" i="5"/>
  <c r="W252" i="5"/>
  <c r="P1186" i="5"/>
  <c r="BI381" i="5"/>
  <c r="BI399" i="5"/>
  <c r="AV64" i="17"/>
  <c r="AV59" i="17" s="1"/>
  <c r="AV110" i="15"/>
  <c r="E106" i="15"/>
  <c r="E105" i="15" s="1"/>
  <c r="T1192" i="5"/>
  <c r="T1179" i="5"/>
  <c r="BN231" i="5"/>
  <c r="BK225" i="5"/>
  <c r="BL227" i="5"/>
  <c r="BM229" i="5"/>
  <c r="AM47" i="15"/>
  <c r="EP39" i="10"/>
  <c r="AY538" i="5"/>
  <c r="AY518" i="5"/>
  <c r="AY817" i="5"/>
  <c r="AY818" i="5" s="1"/>
  <c r="EP127" i="10"/>
  <c r="EP135" i="10" s="1"/>
  <c r="AM146" i="15" s="1"/>
  <c r="AY823" i="5"/>
  <c r="E81" i="21"/>
  <c r="AR565" i="5"/>
  <c r="AS564" i="5"/>
  <c r="AS565" i="5" s="1"/>
  <c r="AX218" i="15"/>
  <c r="BI543" i="5"/>
  <c r="BI544" i="5" s="1"/>
  <c r="X986" i="5"/>
  <c r="X989" i="5" s="1"/>
  <c r="X987" i="5" s="1"/>
  <c r="X1017" i="5" s="1"/>
  <c r="Y1039" i="5" s="1"/>
  <c r="X1016" i="5"/>
  <c r="BJ113" i="15"/>
  <c r="BJ110" i="15" s="1"/>
  <c r="AV218" i="15"/>
  <c r="AC523" i="5"/>
  <c r="AC524" i="5" s="1"/>
  <c r="AN1428" i="5"/>
  <c r="AN521" i="5"/>
  <c r="AN522" i="5"/>
  <c r="AT523" i="5"/>
  <c r="AT524" i="5" s="1"/>
  <c r="AQ1499" i="5"/>
  <c r="AQ739" i="5"/>
  <c r="P524" i="5"/>
  <c r="Q523" i="5"/>
  <c r="Q521" i="5" s="1"/>
  <c r="AY383" i="5"/>
  <c r="AY400" i="5"/>
  <c r="BJ523" i="5"/>
  <c r="BJ524" i="5" s="1"/>
  <c r="W1368" i="5"/>
  <c r="W1360" i="5"/>
  <c r="L132" i="13" s="1"/>
  <c r="D7" i="21"/>
  <c r="AC703" i="5"/>
  <c r="AC687" i="5"/>
  <c r="X879" i="5"/>
  <c r="Y878" i="5"/>
  <c r="AY365" i="5"/>
  <c r="AY366" i="5"/>
  <c r="BF406" i="5"/>
  <c r="BF405" i="5"/>
  <c r="AG15" i="14"/>
  <c r="BQ584" i="5"/>
  <c r="BQ1501" i="5"/>
  <c r="Z685" i="5"/>
  <c r="Z702" i="5"/>
  <c r="Y683" i="5"/>
  <c r="Y701" i="5"/>
  <c r="BQ211" i="5"/>
  <c r="BE9" i="14" s="1"/>
  <c r="AN205" i="5"/>
  <c r="AN211" i="5"/>
  <c r="V702" i="5"/>
  <c r="V685" i="5"/>
  <c r="L136" i="13"/>
  <c r="Y836" i="5"/>
  <c r="Y841" i="5"/>
  <c r="Y1000" i="5"/>
  <c r="Y1024" i="5" s="1"/>
  <c r="Z1044" i="5" s="1"/>
  <c r="Y1025" i="5"/>
  <c r="Y1022" i="5"/>
  <c r="Y997" i="5"/>
  <c r="Y1021" i="5" s="1"/>
  <c r="Z1043" i="5" s="1"/>
  <c r="Y1173" i="5"/>
  <c r="L250" i="5"/>
  <c r="L260" i="5" s="1"/>
  <c r="L267" i="5" s="1"/>
  <c r="L259" i="5"/>
  <c r="L265" i="5" s="1"/>
  <c r="L271" i="5"/>
  <c r="L277" i="5" s="1"/>
  <c r="L135" i="13"/>
  <c r="AT246" i="5"/>
  <c r="AU1574" i="5" s="1"/>
  <c r="AI59" i="14" s="1"/>
  <c r="AT245" i="5"/>
  <c r="BM320" i="5"/>
  <c r="BA14" i="14" s="1"/>
  <c r="BC585" i="5"/>
  <c r="BC586" i="5" s="1"/>
  <c r="K64" i="9"/>
  <c r="BT559" i="5"/>
  <c r="P1332" i="5"/>
  <c r="D150" i="15" s="1"/>
  <c r="P1331" i="5"/>
  <c r="D117" i="15" s="1"/>
  <c r="P1315" i="5"/>
  <c r="Q1294" i="5"/>
  <c r="P1256" i="5"/>
  <c r="P1280" i="5" s="1"/>
  <c r="Q1301" i="5" s="1"/>
  <c r="P1281" i="5"/>
  <c r="AA544" i="5"/>
  <c r="AB543" i="5"/>
  <c r="AB541" i="5" s="1"/>
  <c r="W944" i="5"/>
  <c r="L126" i="13" s="1"/>
  <c r="Z1322" i="5"/>
  <c r="W1159" i="5"/>
  <c r="V1162" i="5"/>
  <c r="BW477" i="5"/>
  <c r="BU188" i="5"/>
  <c r="BI8" i="14" s="1"/>
  <c r="AT15" i="14"/>
  <c r="F42" i="15"/>
  <c r="BU400" i="5"/>
  <c r="BU383" i="5"/>
  <c r="BF541" i="5"/>
  <c r="BF1450" i="5"/>
  <c r="BF542" i="5"/>
  <c r="Y911" i="5"/>
  <c r="T1145" i="5"/>
  <c r="V1307" i="5"/>
  <c r="V1308" i="5"/>
  <c r="AV1448" i="5"/>
  <c r="AV676" i="5"/>
  <c r="AV677" i="5" s="1"/>
  <c r="X1213" i="5"/>
  <c r="AQ279" i="5"/>
  <c r="AQ280" i="5"/>
  <c r="Y1167" i="5"/>
  <c r="X1168" i="5"/>
  <c r="AF1448" i="5"/>
  <c r="AF676" i="5"/>
  <c r="AF677" i="5" s="1"/>
  <c r="BF60" i="17"/>
  <c r="BF59" i="17" s="1"/>
  <c r="BF46" i="15"/>
  <c r="Y702" i="5"/>
  <c r="Y685" i="5"/>
  <c r="H121" i="13"/>
  <c r="G118" i="13"/>
  <c r="P64" i="17"/>
  <c r="P110" i="15"/>
  <c r="BB365" i="5"/>
  <c r="BB366" i="5"/>
  <c r="BU340" i="5"/>
  <c r="BS336" i="5"/>
  <c r="BS349" i="5"/>
  <c r="BG27" i="15" s="1"/>
  <c r="BV342" i="5"/>
  <c r="BT338" i="5"/>
  <c r="BE245" i="5"/>
  <c r="BE246" i="5"/>
  <c r="BF1574" i="5" s="1"/>
  <c r="AT59" i="14" s="1"/>
  <c r="AB523" i="5"/>
  <c r="AB524" i="5" s="1"/>
  <c r="AA524" i="5"/>
  <c r="AR524" i="5"/>
  <c r="AS523" i="5"/>
  <c r="AS524" i="5" s="1"/>
  <c r="L32" i="13"/>
  <c r="W432" i="5"/>
  <c r="W447" i="5"/>
  <c r="K183" i="15" s="1"/>
  <c r="AL365" i="5"/>
  <c r="AL366" i="5"/>
  <c r="R1295" i="5"/>
  <c r="R1305" i="5" s="1"/>
  <c r="Q1286" i="5"/>
  <c r="BN1450" i="5"/>
  <c r="BN541" i="5"/>
  <c r="BN542" i="5"/>
  <c r="X730" i="5"/>
  <c r="T722" i="5"/>
  <c r="V726" i="5"/>
  <c r="V727" i="5" s="1"/>
  <c r="U724" i="5"/>
  <c r="U725" i="5" s="1"/>
  <c r="W728" i="5"/>
  <c r="W729" i="5" s="1"/>
  <c r="L145" i="13"/>
  <c r="K38" i="17" s="1"/>
  <c r="J37" i="6"/>
  <c r="K38" i="6"/>
  <c r="AF1473" i="5"/>
  <c r="AF714" i="5"/>
  <c r="E143" i="23"/>
  <c r="BK564" i="5"/>
  <c r="U700" i="5"/>
  <c r="U681" i="5"/>
  <c r="AA180" i="5"/>
  <c r="AA188" i="5"/>
  <c r="BC1576" i="5"/>
  <c r="AQ160" i="14" s="1"/>
  <c r="K40" i="17"/>
  <c r="M143" i="13"/>
  <c r="E146" i="21"/>
  <c r="Y877" i="5"/>
  <c r="BS189" i="5"/>
  <c r="T857" i="5"/>
  <c r="T970" i="5"/>
  <c r="T971" i="5"/>
  <c r="O1426" i="5"/>
  <c r="O638" i="5"/>
  <c r="X642" i="5"/>
  <c r="AA648" i="5"/>
  <c r="Y644" i="5"/>
  <c r="Z646" i="5"/>
  <c r="AB650" i="5"/>
  <c r="AB666" i="5" s="1"/>
  <c r="X656" i="5"/>
  <c r="X1433" i="5" s="1"/>
  <c r="BC543" i="5"/>
  <c r="BC544" i="5" s="1"/>
  <c r="BV563" i="5"/>
  <c r="BV562" i="5"/>
  <c r="BV1475" i="5"/>
  <c r="AT273" i="5"/>
  <c r="AT254" i="5"/>
  <c r="L11" i="18"/>
  <c r="L20" i="15"/>
  <c r="BD252" i="5"/>
  <c r="BD272" i="5"/>
  <c r="BI523" i="5"/>
  <c r="BI524" i="5" s="1"/>
  <c r="K45" i="14"/>
  <c r="Y957" i="5"/>
  <c r="O1234" i="5"/>
  <c r="J3" i="15"/>
  <c r="J5" i="18" s="1"/>
  <c r="BP180" i="5"/>
  <c r="BP189" i="5" s="1"/>
  <c r="BP188" i="5"/>
  <c r="BD8" i="14" s="1"/>
  <c r="BD7" i="14" s="1"/>
  <c r="BH1401" i="5"/>
  <c r="BH601" i="5"/>
  <c r="BU343" i="5"/>
  <c r="BU360" i="5"/>
  <c r="BK585" i="5"/>
  <c r="BJ586" i="5"/>
  <c r="X648" i="5"/>
  <c r="Y650" i="5"/>
  <c r="Y666" i="5" s="1"/>
  <c r="U642" i="5"/>
  <c r="U656" i="5"/>
  <c r="U1433" i="5" s="1"/>
  <c r="V644" i="5"/>
  <c r="W646" i="5"/>
  <c r="X1038" i="5"/>
  <c r="X1048" i="5" s="1"/>
  <c r="W1030" i="5"/>
  <c r="AO365" i="5"/>
  <c r="AO366" i="5"/>
  <c r="AG1506" i="5"/>
  <c r="AG743" i="5"/>
  <c r="AG741" i="5"/>
  <c r="AG742" i="5" s="1"/>
  <c r="X875" i="5"/>
  <c r="AK644" i="5"/>
  <c r="AL646" i="5"/>
  <c r="AN650" i="5"/>
  <c r="AN666" i="5" s="1"/>
  <c r="AJ656" i="5"/>
  <c r="AJ1433" i="5" s="1"/>
  <c r="AM648" i="5"/>
  <c r="AJ642" i="5"/>
  <c r="AJ716" i="5"/>
  <c r="AJ717" i="5" s="1"/>
  <c r="AJ1480" i="5"/>
  <c r="AJ718" i="5"/>
  <c r="AI680" i="5"/>
  <c r="AJ682" i="5"/>
  <c r="AM688" i="5"/>
  <c r="AM704" i="5" s="1"/>
  <c r="AL686" i="5"/>
  <c r="AI694" i="5"/>
  <c r="AI1455" i="5" s="1"/>
  <c r="AK684" i="5"/>
  <c r="BG64" i="17"/>
  <c r="Y844" i="5"/>
  <c r="Z844" i="5" s="1"/>
  <c r="AK716" i="5"/>
  <c r="AK717" i="5" s="1"/>
  <c r="AK1480" i="5"/>
  <c r="AK718" i="5"/>
  <c r="AH656" i="5"/>
  <c r="AH1433" i="5" s="1"/>
  <c r="AJ646" i="5"/>
  <c r="AH642" i="5"/>
  <c r="AK648" i="5"/>
  <c r="AL650" i="5"/>
  <c r="AL666" i="5" s="1"/>
  <c r="AI644" i="5"/>
  <c r="BE60" i="17"/>
  <c r="BE59" i="17" s="1"/>
  <c r="BE46" i="15"/>
  <c r="BP1428" i="5"/>
  <c r="BP522" i="5"/>
  <c r="BP521" i="5"/>
  <c r="Z1248" i="5"/>
  <c r="Z1250" i="5"/>
  <c r="Z1251" i="5" s="1"/>
  <c r="Z1276" i="5" s="1"/>
  <c r="AA1299" i="5" s="1"/>
  <c r="Z1259" i="5"/>
  <c r="Z1283" i="5" s="1"/>
  <c r="AA1302" i="5" s="1"/>
  <c r="Z1314" i="5"/>
  <c r="Z1258" i="5"/>
  <c r="Z1282" i="5" s="1"/>
  <c r="Z1257" i="5"/>
  <c r="Z1240" i="5"/>
  <c r="Z1271" i="5"/>
  <c r="Z1254" i="5"/>
  <c r="Z1255" i="5"/>
  <c r="Z1279" i="5" s="1"/>
  <c r="Z1357" i="5"/>
  <c r="Z1356" i="5"/>
  <c r="Y687" i="5"/>
  <c r="Y703" i="5"/>
  <c r="W683" i="5"/>
  <c r="W701" i="5"/>
  <c r="BN1475" i="5"/>
  <c r="BN562" i="5"/>
  <c r="BN563" i="5"/>
  <c r="BQ521" i="5"/>
  <c r="BQ1428" i="5"/>
  <c r="BQ522" i="5"/>
  <c r="Z1176" i="5"/>
  <c r="Z1172" i="5"/>
  <c r="Z1198" i="5" s="1"/>
  <c r="Z1190" i="5"/>
  <c r="Z1157" i="5"/>
  <c r="Z1175" i="5"/>
  <c r="Z1174" i="5"/>
  <c r="Z1177" i="5"/>
  <c r="Z1165" i="5"/>
  <c r="Z1194" i="5" s="1"/>
  <c r="Z1171" i="5"/>
  <c r="AA861" i="5"/>
  <c r="AA866" i="5" s="1"/>
  <c r="AA895" i="5"/>
  <c r="AA900" i="5" s="1"/>
  <c r="AA977" i="5"/>
  <c r="AA982" i="5" s="1"/>
  <c r="AA1150" i="5"/>
  <c r="AA1155" i="5" s="1"/>
  <c r="E88" i="9"/>
  <c r="AA1083" i="5"/>
  <c r="AA1088" i="5" s="1"/>
  <c r="AA1233" i="5"/>
  <c r="AA1238" i="5" s="1"/>
  <c r="AA1351" i="5"/>
  <c r="AA1355" i="5" s="1"/>
  <c r="AB800" i="5"/>
  <c r="AA829" i="5"/>
  <c r="AA833" i="5" s="1"/>
  <c r="AA1116" i="5"/>
  <c r="AA1121" i="5" s="1"/>
  <c r="Z999" i="5"/>
  <c r="Z1023" i="5" s="1"/>
  <c r="Z1001" i="5"/>
  <c r="Z1004" i="5"/>
  <c r="Z1028" i="5" s="1"/>
  <c r="AA1046" i="5" s="1"/>
  <c r="Z1015" i="5"/>
  <c r="Z998" i="5"/>
  <c r="Z984" i="5"/>
  <c r="Z992" i="5"/>
  <c r="Z1057" i="5"/>
  <c r="Z994" i="5"/>
  <c r="Z995" i="5" s="1"/>
  <c r="Z1020" i="5" s="1"/>
  <c r="AA1042" i="5" s="1"/>
  <c r="Z1002" i="5"/>
  <c r="Z1026" i="5" s="1"/>
  <c r="Z1003" i="5"/>
  <c r="Z1027" i="5" s="1"/>
  <c r="AA1045" i="5" s="1"/>
  <c r="Y1249" i="5"/>
  <c r="Y1275" i="5"/>
  <c r="Z1298" i="5" s="1"/>
  <c r="U1011" i="5"/>
  <c r="BK322" i="5"/>
  <c r="BK323" i="5"/>
  <c r="BJ322" i="5"/>
  <c r="J52" i="14"/>
  <c r="C7" i="13"/>
  <c r="C156" i="14"/>
  <c r="S1307" i="5"/>
  <c r="S1308" i="5"/>
  <c r="BJ380" i="5"/>
  <c r="BK382" i="5"/>
  <c r="BI378" i="5"/>
  <c r="BL384" i="5"/>
  <c r="BL401" i="5" s="1"/>
  <c r="BH376" i="5"/>
  <c r="BH389" i="5"/>
  <c r="AV28" i="15" s="1"/>
  <c r="AR586" i="5"/>
  <c r="AS585" i="5"/>
  <c r="AS583" i="5" s="1"/>
  <c r="BM1572" i="5"/>
  <c r="BA70" i="14" s="1"/>
  <c r="BK70" i="14" s="1"/>
  <c r="BW173" i="5"/>
  <c r="BL1573" i="5"/>
  <c r="AZ71" i="14" s="1"/>
  <c r="BK71" i="14" s="1"/>
  <c r="BW172" i="5"/>
  <c r="BC523" i="5"/>
  <c r="BC524" i="5" s="1"/>
  <c r="F113" i="23"/>
  <c r="AA64" i="17"/>
  <c r="AB228" i="5"/>
  <c r="AB234" i="5"/>
  <c r="P10" i="14" s="1"/>
  <c r="S950" i="5"/>
  <c r="F20" i="21"/>
  <c r="I18" i="23"/>
  <c r="AW1426" i="5"/>
  <c r="AW638" i="5"/>
  <c r="AW639" i="5" s="1"/>
  <c r="BF521" i="5"/>
  <c r="BF1428" i="5"/>
  <c r="BF522" i="5"/>
  <c r="X1360" i="5"/>
  <c r="FO22" i="10"/>
  <c r="FN37" i="10"/>
  <c r="BI359" i="5"/>
  <c r="BI341" i="5"/>
  <c r="AG11" i="18"/>
  <c r="AG20" i="15"/>
  <c r="W1069" i="5"/>
  <c r="K57" i="14"/>
  <c r="W1070" i="5"/>
  <c r="BQ256" i="5"/>
  <c r="BQ274" i="5"/>
  <c r="AM365" i="5"/>
  <c r="AM366" i="5"/>
  <c r="V646" i="5"/>
  <c r="X650" i="5"/>
  <c r="X666" i="5" s="1"/>
  <c r="W648" i="5"/>
  <c r="U644" i="5"/>
  <c r="T642" i="5"/>
  <c r="T656" i="5"/>
  <c r="T1433" i="5" s="1"/>
  <c r="BM522" i="5"/>
  <c r="BM1428" i="5"/>
  <c r="BM521" i="5"/>
  <c r="C145" i="21"/>
  <c r="BS542" i="5"/>
  <c r="BS541" i="5"/>
  <c r="BS1450" i="5"/>
  <c r="U971" i="5"/>
  <c r="U970" i="5"/>
  <c r="V1343" i="5"/>
  <c r="X1345" i="5"/>
  <c r="W1344" i="5"/>
  <c r="Y629" i="5"/>
  <c r="Y614" i="5"/>
  <c r="Y915" i="5"/>
  <c r="Y942" i="5"/>
  <c r="Y941" i="5" s="1"/>
  <c r="Z963" i="5" s="1"/>
  <c r="AQ1576" i="5"/>
  <c r="AE160" i="14" s="1"/>
  <c r="BI619" i="5"/>
  <c r="BI1408" i="5" s="1"/>
  <c r="BI602" i="5"/>
  <c r="BU559" i="5"/>
  <c r="Y256" i="5"/>
  <c r="Y274" i="5"/>
  <c r="BJ564" i="5"/>
  <c r="BJ565" i="5" s="1"/>
  <c r="Z613" i="5"/>
  <c r="V605" i="5"/>
  <c r="W607" i="5"/>
  <c r="Y611" i="5"/>
  <c r="X609" i="5"/>
  <c r="U1379" i="5"/>
  <c r="U1378" i="5"/>
  <c r="G20" i="21"/>
  <c r="AY559" i="5"/>
  <c r="EP126" i="10"/>
  <c r="EP134" i="10" s="1"/>
  <c r="N289" i="5"/>
  <c r="BE601" i="5"/>
  <c r="BE1401" i="5"/>
  <c r="U1506" i="5"/>
  <c r="U743" i="5"/>
  <c r="U741" i="5"/>
  <c r="U742" i="5" s="1"/>
  <c r="BF562" i="5"/>
  <c r="BF1475" i="5"/>
  <c r="BF563" i="5"/>
  <c r="Y1164" i="5"/>
  <c r="W1125" i="5"/>
  <c r="V1128" i="5"/>
  <c r="V1126" i="5" s="1"/>
  <c r="V1145" i="5" s="1"/>
  <c r="BK543" i="5"/>
  <c r="S1289" i="5"/>
  <c r="S1288" i="5"/>
  <c r="BK556" i="5"/>
  <c r="BK577" i="5"/>
  <c r="L43" i="9"/>
  <c r="BK816" i="5"/>
  <c r="BK822" i="5" s="1"/>
  <c r="BK517" i="5"/>
  <c r="BK1543" i="5"/>
  <c r="BK535" i="5"/>
  <c r="FB21" i="10"/>
  <c r="FB36" i="10" s="1"/>
  <c r="AY111" i="15" s="1"/>
  <c r="BK1336" i="5"/>
  <c r="FB20" i="10"/>
  <c r="FB35" i="10" s="1"/>
  <c r="AY79" i="15" s="1"/>
  <c r="FB22" i="10"/>
  <c r="FB37" i="10" s="1"/>
  <c r="AY144" i="15" s="1"/>
  <c r="FB19" i="10"/>
  <c r="FB34" i="10" s="1"/>
  <c r="FO126" i="10"/>
  <c r="FN134" i="10"/>
  <c r="AN541" i="5"/>
  <c r="AN542" i="5"/>
  <c r="AN1450" i="5"/>
  <c r="AN563" i="5"/>
  <c r="AN1475" i="5"/>
  <c r="K280" i="5"/>
  <c r="K279" i="5"/>
  <c r="AX399" i="5"/>
  <c r="AX381" i="5"/>
  <c r="AW398" i="5"/>
  <c r="AW379" i="5"/>
  <c r="BD523" i="5"/>
  <c r="BD524" i="5" s="1"/>
  <c r="X1101" i="5"/>
  <c r="Y1100" i="5"/>
  <c r="X1389" i="5"/>
  <c r="X936" i="5"/>
  <c r="X1191" i="5"/>
  <c r="BR1428" i="5"/>
  <c r="BR521" i="5"/>
  <c r="BR522" i="5"/>
  <c r="AO686" i="5"/>
  <c r="AM682" i="5"/>
  <c r="AL694" i="5"/>
  <c r="AL1455" i="5" s="1"/>
  <c r="AL680" i="5"/>
  <c r="AP688" i="5"/>
  <c r="AP704" i="5" s="1"/>
  <c r="AN684" i="5"/>
  <c r="AA701" i="5"/>
  <c r="AA683" i="5"/>
  <c r="AB702" i="5"/>
  <c r="AB685" i="5"/>
  <c r="D21" i="13"/>
  <c r="P255" i="5"/>
  <c r="M249" i="5"/>
  <c r="O253" i="5"/>
  <c r="Q257" i="5"/>
  <c r="Q275" i="5" s="1"/>
  <c r="N251" i="5"/>
  <c r="M263" i="5"/>
  <c r="X646" i="5"/>
  <c r="Z650" i="5"/>
  <c r="Z666" i="5" s="1"/>
  <c r="V642" i="5"/>
  <c r="Y648" i="5"/>
  <c r="W644" i="5"/>
  <c r="V656" i="5"/>
  <c r="V1433" i="5" s="1"/>
  <c r="BF262" i="5"/>
  <c r="AT23" i="15" s="1"/>
  <c r="BF244" i="5"/>
  <c r="AP365" i="5"/>
  <c r="AP366" i="5"/>
  <c r="BS1428" i="5"/>
  <c r="BS521" i="5"/>
  <c r="BS522" i="5"/>
  <c r="AA703" i="5"/>
  <c r="AA687" i="5"/>
  <c r="X691" i="5"/>
  <c r="X696" i="5" s="1"/>
  <c r="X700" i="5"/>
  <c r="X681" i="5"/>
  <c r="BQ212" i="5"/>
  <c r="AO207" i="5"/>
  <c r="AO211" i="5"/>
  <c r="G166" i="15"/>
  <c r="U701" i="5"/>
  <c r="U683" i="5"/>
  <c r="Y851" i="5"/>
  <c r="Y945" i="5"/>
  <c r="Y944" i="5" s="1"/>
  <c r="Z964" i="5" s="1"/>
  <c r="Y985" i="5"/>
  <c r="Y990" i="5"/>
  <c r="Y1202" i="5"/>
  <c r="Z1221" i="5" s="1"/>
  <c r="Y1198" i="5"/>
  <c r="M252" i="5"/>
  <c r="M272" i="5"/>
  <c r="AZ613" i="5"/>
  <c r="AV605" i="5"/>
  <c r="AY611" i="5"/>
  <c r="AX609" i="5"/>
  <c r="AW607" i="5"/>
  <c r="FK126" i="10"/>
  <c r="FK134" i="10" s="1"/>
  <c r="BH115" i="15"/>
  <c r="BT1549" i="5"/>
  <c r="BT1553" i="5" s="1"/>
  <c r="BH63" i="14" s="1"/>
  <c r="K59" i="9"/>
  <c r="BT538" i="5"/>
  <c r="P1249" i="5"/>
  <c r="P1275" i="5"/>
  <c r="Q1298" i="5" s="1"/>
  <c r="P1241" i="5"/>
  <c r="P1246" i="5"/>
  <c r="BQ405" i="5"/>
  <c r="BQ406" i="5"/>
  <c r="E17" i="6"/>
  <c r="BD564" i="5"/>
  <c r="BD565" i="5" s="1"/>
  <c r="BC565" i="5"/>
  <c r="U1192" i="5"/>
  <c r="U1205" i="5" s="1"/>
  <c r="U1179" i="5"/>
  <c r="U1181" i="5" s="1"/>
  <c r="J267" i="5"/>
  <c r="AZ535" i="5"/>
  <c r="J59" i="9" s="1"/>
  <c r="AZ816" i="5"/>
  <c r="EQ126" i="10" s="1"/>
  <c r="EQ134" i="10" s="1"/>
  <c r="AZ577" i="5"/>
  <c r="J69" i="9" s="1"/>
  <c r="AZ556" i="5"/>
  <c r="AZ1543" i="5"/>
  <c r="AZ517" i="5"/>
  <c r="J56" i="9" s="1"/>
  <c r="EQ21" i="10"/>
  <c r="EQ36" i="10" s="1"/>
  <c r="AN111" i="15" s="1"/>
  <c r="AZ1336" i="5"/>
  <c r="EQ22" i="10"/>
  <c r="EQ37" i="10" s="1"/>
  <c r="AN144" i="15" s="1"/>
  <c r="G144" i="23" s="1"/>
  <c r="EQ19" i="10"/>
  <c r="EQ34" i="10" s="1"/>
  <c r="EQ20" i="10"/>
  <c r="EQ35" i="10" s="1"/>
  <c r="AN79" i="15" s="1"/>
  <c r="AM818" i="5"/>
  <c r="BU189" i="5"/>
  <c r="BR386" i="5"/>
  <c r="BR391" i="5" s="1"/>
  <c r="BR397" i="5"/>
  <c r="BR403" i="5" s="1"/>
  <c r="BF17" i="14" s="1"/>
  <c r="BR377" i="5"/>
  <c r="BR387" i="5" s="1"/>
  <c r="BR393" i="5" s="1"/>
  <c r="AT110" i="15"/>
  <c r="W837" i="5"/>
  <c r="V840" i="5"/>
  <c r="V838" i="5" s="1"/>
  <c r="V857" i="5" s="1"/>
  <c r="X1077" i="5"/>
  <c r="BW1573" i="5"/>
  <c r="I219" i="15"/>
  <c r="I217" i="15" s="1"/>
  <c r="I140" i="17" s="1"/>
  <c r="I87" i="14"/>
  <c r="BV1428" i="5"/>
  <c r="BV522" i="5"/>
  <c r="BV521" i="5"/>
  <c r="S602" i="5"/>
  <c r="S619" i="5"/>
  <c r="S1408" i="5" s="1"/>
  <c r="AN584" i="5"/>
  <c r="AN1501" i="5"/>
  <c r="W1195" i="5"/>
  <c r="X1218" i="5" s="1"/>
  <c r="L42" i="14" s="1"/>
  <c r="T1327" i="5"/>
  <c r="T1326" i="5"/>
  <c r="AB564" i="5"/>
  <c r="AB562" i="5" s="1"/>
  <c r="AA565" i="5"/>
  <c r="Y244" i="5"/>
  <c r="Y262" i="5"/>
  <c r="M23" i="15" s="1"/>
  <c r="M22" i="15" s="1"/>
  <c r="S741" i="5"/>
  <c r="U1571" i="5" s="1"/>
  <c r="I69" i="14" s="1"/>
  <c r="S1506" i="5"/>
  <c r="S743" i="5"/>
  <c r="F13" i="6"/>
  <c r="Z687" i="5"/>
  <c r="Z703" i="5"/>
  <c r="BA365" i="5"/>
  <c r="BA366" i="5"/>
  <c r="AS11" i="18"/>
  <c r="AS20" i="15"/>
  <c r="AL347" i="5"/>
  <c r="AL353" i="5" s="1"/>
  <c r="AI13" i="18"/>
  <c r="BO211" i="5"/>
  <c r="BC9" i="14" s="1"/>
  <c r="BN1576" i="5"/>
  <c r="BB160" i="14" s="1"/>
  <c r="BP584" i="5"/>
  <c r="BP583" i="5"/>
  <c r="BP1501" i="5"/>
  <c r="BD60" i="17"/>
  <c r="BD59" i="17" s="1"/>
  <c r="BD46" i="15"/>
  <c r="K37" i="14"/>
  <c r="W968" i="5"/>
  <c r="Y874" i="5"/>
  <c r="Y869" i="5"/>
  <c r="Y1124" i="5"/>
  <c r="Y1129" i="5"/>
  <c r="Y1130" i="5" s="1"/>
  <c r="BN308" i="5"/>
  <c r="G138" i="15"/>
  <c r="N249" i="5"/>
  <c r="Q255" i="5"/>
  <c r="O251" i="5"/>
  <c r="R257" i="5"/>
  <c r="N263" i="5"/>
  <c r="P253" i="5"/>
  <c r="S680" i="5"/>
  <c r="W688" i="5"/>
  <c r="W704" i="5" s="1"/>
  <c r="S694" i="5"/>
  <c r="S1455" i="5" s="1"/>
  <c r="V686" i="5"/>
  <c r="V691" i="5" s="1"/>
  <c r="V696" i="5" s="1"/>
  <c r="U684" i="5"/>
  <c r="T682" i="5"/>
  <c r="BI585" i="5"/>
  <c r="BI586" i="5" s="1"/>
  <c r="W685" i="5"/>
  <c r="W702" i="5"/>
  <c r="X1247" i="5"/>
  <c r="X1274" i="5"/>
  <c r="Y1297" i="5" s="1"/>
  <c r="H17" i="23"/>
  <c r="BK17" i="15"/>
  <c r="AB182" i="5"/>
  <c r="AB188" i="5"/>
  <c r="P8" i="14" s="1"/>
  <c r="P7" i="14" s="1"/>
  <c r="AK682" i="5"/>
  <c r="AJ694" i="5"/>
  <c r="AJ1455" i="5" s="1"/>
  <c r="AL684" i="5"/>
  <c r="AJ680" i="5"/>
  <c r="AM686" i="5"/>
  <c r="AN688" i="5"/>
  <c r="AN704" i="5" s="1"/>
  <c r="AA143" i="15"/>
  <c r="Q1032" i="5"/>
  <c r="Q1033" i="5"/>
  <c r="AT60" i="17"/>
  <c r="AT59" i="17" s="1"/>
  <c r="AT46" i="15"/>
  <c r="Y253" i="5"/>
  <c r="W249" i="5"/>
  <c r="X251" i="5"/>
  <c r="W263" i="5"/>
  <c r="AA257" i="5"/>
  <c r="AA275" i="5" s="1"/>
  <c r="Z255" i="5"/>
  <c r="I114" i="13"/>
  <c r="H36" i="17" s="1"/>
  <c r="FO21" i="10"/>
  <c r="FN36" i="10"/>
  <c r="AU274" i="5"/>
  <c r="AU256" i="5"/>
  <c r="L103" i="15"/>
  <c r="BO542" i="5"/>
  <c r="BO541" i="5"/>
  <c r="BO1450" i="5"/>
  <c r="W1092" i="5"/>
  <c r="V1095" i="5"/>
  <c r="V1093" i="5" s="1"/>
  <c r="E46" i="23"/>
  <c r="X246" i="5"/>
  <c r="Y1574" i="5" s="1"/>
  <c r="M59" i="14" s="1"/>
  <c r="X245" i="5"/>
  <c r="BE254" i="5"/>
  <c r="BE273" i="5"/>
  <c r="AA646" i="5"/>
  <c r="AC650" i="5"/>
  <c r="AC666" i="5" s="1"/>
  <c r="Y656" i="5"/>
  <c r="Y1433" i="5" s="1"/>
  <c r="AB648" i="5"/>
  <c r="Y642" i="5"/>
  <c r="Z644" i="5"/>
  <c r="BR1475" i="5"/>
  <c r="BR562" i="5"/>
  <c r="BR563" i="5"/>
  <c r="AL1480" i="5"/>
  <c r="AL718" i="5"/>
  <c r="AL716" i="5"/>
  <c r="AL717" i="5" s="1"/>
  <c r="H148" i="23"/>
  <c r="BK148" i="15"/>
  <c r="AX363" i="5"/>
  <c r="AL16" i="14" s="1"/>
  <c r="V1473" i="5"/>
  <c r="V714" i="5"/>
  <c r="BS339" i="5"/>
  <c r="BS358" i="5"/>
  <c r="R1321" i="5"/>
  <c r="Q1320" i="5"/>
  <c r="S1322" i="5"/>
  <c r="S1324" i="5" s="1"/>
  <c r="AN347" i="5"/>
  <c r="AN353" i="5" s="1"/>
  <c r="AI1480" i="5"/>
  <c r="AI718" i="5"/>
  <c r="AI716" i="5"/>
  <c r="AI717" i="5" s="1"/>
  <c r="BW220" i="5"/>
  <c r="BD602" i="5"/>
  <c r="BD619" i="5"/>
  <c r="BD1408" i="5" s="1"/>
  <c r="BT203" i="5"/>
  <c r="BT212" i="5" s="1"/>
  <c r="BT211" i="5"/>
  <c r="BH9" i="14" s="1"/>
  <c r="AY179" i="5"/>
  <c r="BB185" i="5"/>
  <c r="BA183" i="5"/>
  <c r="AZ181" i="5"/>
  <c r="V968" i="5"/>
  <c r="EE137" i="10"/>
  <c r="AL648" i="5"/>
  <c r="AK646" i="5"/>
  <c r="AM650" i="5"/>
  <c r="AM666" i="5" s="1"/>
  <c r="AI656" i="5"/>
  <c r="AI1433" i="5" s="1"/>
  <c r="AI642" i="5"/>
  <c r="AJ644" i="5"/>
  <c r="AJ686" i="5"/>
  <c r="AK688" i="5"/>
  <c r="AK704" i="5" s="1"/>
  <c r="AI684" i="5"/>
  <c r="AH682" i="5"/>
  <c r="AG680" i="5"/>
  <c r="AG694" i="5"/>
  <c r="AG1455" i="5" s="1"/>
  <c r="V681" i="5"/>
  <c r="V700" i="5"/>
  <c r="O676" i="5"/>
  <c r="O1448" i="5"/>
  <c r="D80" i="9"/>
  <c r="V1288" i="5"/>
  <c r="V1289" i="5"/>
  <c r="Z917" i="5"/>
  <c r="Z919" i="5"/>
  <c r="Z902" i="5"/>
  <c r="Z916" i="5"/>
  <c r="Z920" i="5"/>
  <c r="Z921" i="5"/>
  <c r="Z947" i="5" s="1"/>
  <c r="AA965" i="5" s="1"/>
  <c r="Z922" i="5"/>
  <c r="Z910" i="5"/>
  <c r="Z935" i="5"/>
  <c r="BK303" i="5"/>
  <c r="BK310" i="5" s="1"/>
  <c r="T953" i="5"/>
  <c r="T952" i="5"/>
  <c r="G15" i="23"/>
  <c r="J12" i="16"/>
  <c r="AM5" i="15"/>
  <c r="Y842" i="5"/>
  <c r="X15" i="14"/>
  <c r="BK177" i="5"/>
  <c r="H16" i="23"/>
  <c r="I16" i="23" s="1"/>
  <c r="AY15" i="15"/>
  <c r="BK16" i="15"/>
  <c r="AD232" i="5"/>
  <c r="AD234" i="5"/>
  <c r="R10" i="14" s="1"/>
  <c r="AP1426" i="5"/>
  <c r="AP638" i="5"/>
  <c r="AP639" i="5" s="1"/>
  <c r="BO188" i="5"/>
  <c r="BC8" i="14" s="1"/>
  <c r="BO180" i="5"/>
  <c r="BO189" i="5" s="1"/>
  <c r="BH358" i="5"/>
  <c r="BH339" i="5"/>
  <c r="AU60" i="17"/>
  <c r="AU46" i="15"/>
  <c r="K12" i="16"/>
  <c r="BH5" i="15"/>
  <c r="AA9" i="18"/>
  <c r="F5" i="23"/>
  <c r="AA3" i="15"/>
  <c r="AA5" i="18" s="1"/>
  <c r="AB9" i="18"/>
  <c r="AZ365" i="5"/>
  <c r="AZ366" i="5"/>
  <c r="BE585" i="5"/>
  <c r="BE583" i="5" s="1"/>
  <c r="BP273" i="5"/>
  <c r="BP254" i="5"/>
  <c r="BM1450" i="5"/>
  <c r="BM542" i="5"/>
  <c r="BG60" i="17"/>
  <c r="BG46" i="15"/>
  <c r="AD730" i="5"/>
  <c r="AB726" i="5"/>
  <c r="AB727" i="5" s="1"/>
  <c r="AQ1473" i="5"/>
  <c r="AQ714" i="5"/>
  <c r="V1267" i="5"/>
  <c r="W610" i="5"/>
  <c r="W627" i="5"/>
  <c r="N45" i="14"/>
  <c r="BL323" i="5"/>
  <c r="I416" i="5"/>
  <c r="I23" i="6" s="1"/>
  <c r="I21" i="6" s="1"/>
  <c r="I20" i="6" s="1"/>
  <c r="J22" i="6"/>
  <c r="AW366" i="5"/>
  <c r="AW365" i="5"/>
  <c r="BI47" i="15"/>
  <c r="FL39" i="10"/>
  <c r="BU817" i="5"/>
  <c r="BU818" i="5" s="1"/>
  <c r="BU819" i="5" s="1"/>
  <c r="BU1234" i="5" s="1"/>
  <c r="FL127" i="10"/>
  <c r="FL135" i="10" s="1"/>
  <c r="BI146" i="15" s="1"/>
  <c r="BI143" i="15" s="1"/>
  <c r="BU823" i="5"/>
  <c r="FL126" i="10"/>
  <c r="FL134" i="10" s="1"/>
  <c r="AG64" i="17"/>
  <c r="AG59" i="17" s="1"/>
  <c r="AG110" i="15"/>
  <c r="BG377" i="5"/>
  <c r="BG387" i="5" s="1"/>
  <c r="BG393" i="5" s="1"/>
  <c r="BG397" i="5"/>
  <c r="BG403" i="5" s="1"/>
  <c r="AU17" i="14" s="1"/>
  <c r="BG386" i="5"/>
  <c r="BG391" i="5" s="1"/>
  <c r="BH379" i="5"/>
  <c r="BH398" i="5"/>
  <c r="H18" i="6"/>
  <c r="G413" i="5"/>
  <c r="G19" i="6" s="1"/>
  <c r="G17" i="6" s="1"/>
  <c r="AU1426" i="5"/>
  <c r="AU638" i="5"/>
  <c r="AU639" i="5" s="1"/>
  <c r="J50" i="14"/>
  <c r="BR189" i="5"/>
  <c r="AM143" i="15"/>
  <c r="AY580" i="5"/>
  <c r="AY822" i="5"/>
  <c r="E117" i="21"/>
  <c r="X913" i="5"/>
  <c r="Y912" i="5"/>
  <c r="AB60" i="17"/>
  <c r="AB46" i="15"/>
  <c r="R1050" i="5"/>
  <c r="R1051" i="5"/>
  <c r="K134" i="13"/>
  <c r="T1308" i="5"/>
  <c r="T1307" i="5"/>
  <c r="V1392" i="5"/>
  <c r="BL816" i="5"/>
  <c r="FC126" i="10" s="1"/>
  <c r="FC134" i="10" s="1"/>
  <c r="BL1543" i="5"/>
  <c r="BL556" i="5"/>
  <c r="BL535" i="5"/>
  <c r="BL517" i="5"/>
  <c r="BL577" i="5"/>
  <c r="BL1336" i="5"/>
  <c r="K124" i="13"/>
  <c r="L124" i="13" s="1"/>
  <c r="BO522" i="5"/>
  <c r="BO521" i="5"/>
  <c r="BO1428" i="5"/>
  <c r="BG1475" i="5"/>
  <c r="BG563" i="5"/>
  <c r="BG562" i="5"/>
  <c r="AR11" i="18"/>
  <c r="AR20" i="15"/>
  <c r="AV386" i="5"/>
  <c r="AV391" i="5" s="1"/>
  <c r="AV377" i="5"/>
  <c r="AV387" i="5" s="1"/>
  <c r="AV393" i="5" s="1"/>
  <c r="AV397" i="5"/>
  <c r="AV403" i="5" s="1"/>
  <c r="AJ17" i="14" s="1"/>
  <c r="AJ15" i="14" s="1"/>
  <c r="T1289" i="5"/>
  <c r="T1288" i="5"/>
  <c r="X1390" i="5"/>
  <c r="W1365" i="5"/>
  <c r="X938" i="5"/>
  <c r="C112" i="21"/>
  <c r="BH241" i="5"/>
  <c r="BG243" i="5"/>
  <c r="BN584" i="5"/>
  <c r="BN1501" i="5"/>
  <c r="BN583" i="5"/>
  <c r="BQ1450" i="5"/>
  <c r="BQ542" i="5"/>
  <c r="AP209" i="5"/>
  <c r="AP212" i="5" s="1"/>
  <c r="AP211" i="5"/>
  <c r="T681" i="5"/>
  <c r="T700" i="5"/>
  <c r="Y1203" i="5"/>
  <c r="Z1222" i="5" s="1"/>
  <c r="N46" i="14" s="1"/>
  <c r="Y1194" i="5"/>
  <c r="O274" i="5"/>
  <c r="O256" i="5"/>
  <c r="N254" i="5"/>
  <c r="N273" i="5"/>
  <c r="BH143" i="15"/>
  <c r="K56" i="9"/>
  <c r="BT518" i="5"/>
  <c r="D46" i="23"/>
  <c r="P1278" i="5"/>
  <c r="P1253" i="5"/>
  <c r="P1277" i="5" s="1"/>
  <c r="Q1300" i="5" s="1"/>
  <c r="BQ366" i="5"/>
  <c r="BQ365" i="5"/>
  <c r="AK365" i="5"/>
  <c r="AK366" i="5"/>
  <c r="Y1294" i="5"/>
  <c r="BO263" i="5"/>
  <c r="BQ253" i="5"/>
  <c r="BS257" i="5"/>
  <c r="BS275" i="5" s="1"/>
  <c r="BP251" i="5"/>
  <c r="BO249" i="5"/>
  <c r="BR255" i="5"/>
  <c r="F47" i="23"/>
  <c r="AA60" i="17"/>
  <c r="AA46" i="15"/>
  <c r="BS398" i="5"/>
  <c r="BS379" i="5"/>
  <c r="BV401" i="5"/>
  <c r="H15" i="6"/>
  <c r="G412" i="5"/>
  <c r="G16" i="6" s="1"/>
  <c r="G14" i="6" s="1"/>
  <c r="W1262" i="5"/>
  <c r="L122" i="13"/>
  <c r="AF3" i="15"/>
  <c r="AF5" i="18" s="1"/>
  <c r="BQ262" i="5"/>
  <c r="BE23" i="15" s="1"/>
  <c r="BQ244" i="5"/>
  <c r="FO20" i="10"/>
  <c r="FN35" i="10"/>
  <c r="BO563" i="5"/>
  <c r="BO562" i="5"/>
  <c r="BO1475" i="5"/>
  <c r="BC60" i="17"/>
  <c r="BC59" i="17" s="1"/>
  <c r="BC46" i="15"/>
  <c r="BF253" i="5"/>
  <c r="BD263" i="5"/>
  <c r="BG255" i="5"/>
  <c r="BD249" i="5"/>
  <c r="BH257" i="5"/>
  <c r="BH275" i="5" s="1"/>
  <c r="BE251" i="5"/>
  <c r="Z244" i="5"/>
  <c r="Z262" i="5"/>
  <c r="AU1448" i="5"/>
  <c r="AU676" i="5"/>
  <c r="AU677" i="5" s="1"/>
  <c r="H12" i="6"/>
  <c r="G411" i="5"/>
  <c r="G13" i="6" s="1"/>
  <c r="G11" i="6" s="1"/>
  <c r="BR1450" i="5"/>
  <c r="BR541" i="5"/>
  <c r="BR542" i="5"/>
  <c r="W700" i="5"/>
  <c r="W681" i="5"/>
  <c r="W692" i="5" s="1"/>
  <c r="W697" i="5" s="1"/>
  <c r="T1070" i="5"/>
  <c r="T1069" i="5"/>
  <c r="H57" i="14"/>
  <c r="H32" i="17"/>
  <c r="H31" i="17" s="1"/>
  <c r="AK656" i="5"/>
  <c r="AK1433" i="5" s="1"/>
  <c r="AK642" i="5"/>
  <c r="AO650" i="5"/>
  <c r="AO666" i="5" s="1"/>
  <c r="AM646" i="5"/>
  <c r="AL644" i="5"/>
  <c r="AN648" i="5"/>
  <c r="V873" i="5"/>
  <c r="V871" i="5" s="1"/>
  <c r="V890" i="5" s="1"/>
  <c r="W870" i="5"/>
  <c r="Q564" i="5"/>
  <c r="Q565" i="5" s="1"/>
  <c r="Z1132" i="5"/>
  <c r="D80" i="21"/>
  <c r="AJ743" i="5"/>
  <c r="AJ741" i="5"/>
  <c r="AJ742" i="5" s="1"/>
  <c r="AJ1506" i="5"/>
  <c r="AD739" i="5"/>
  <c r="E82" i="9"/>
  <c r="AD1499" i="5"/>
  <c r="BQ1475" i="5"/>
  <c r="BQ563" i="5"/>
  <c r="BO212" i="5"/>
  <c r="Y1136" i="5"/>
  <c r="BN320" i="5"/>
  <c r="BB14" i="14" s="1"/>
  <c r="C50" i="21"/>
  <c r="I48" i="23"/>
  <c r="U905" i="5"/>
  <c r="BE524" i="5"/>
  <c r="BF523" i="5"/>
  <c r="E80" i="9"/>
  <c r="AD676" i="5"/>
  <c r="AD677" i="5" s="1"/>
  <c r="AD1448" i="5"/>
  <c r="E113" i="23"/>
  <c r="AA586" i="5"/>
  <c r="AB585" i="5"/>
  <c r="AB583" i="5" s="1"/>
  <c r="C115" i="21"/>
  <c r="X1272" i="5"/>
  <c r="X1242" i="5"/>
  <c r="X1245" i="5" s="1"/>
  <c r="X1243" i="5" s="1"/>
  <c r="X1273" i="5" s="1"/>
  <c r="Y1296" i="5" s="1"/>
  <c r="AC184" i="5"/>
  <c r="AC188" i="5"/>
  <c r="Q8" i="14" s="1"/>
  <c r="F20" i="6"/>
  <c r="AM584" i="5"/>
  <c r="AM583" i="5" s="1"/>
  <c r="AM1501" i="5"/>
  <c r="E113" i="21"/>
  <c r="Y1133" i="5"/>
  <c r="X1134" i="5"/>
  <c r="BU380" i="5"/>
  <c r="BV382" i="5"/>
  <c r="BT378" i="5"/>
  <c r="BS389" i="5"/>
  <c r="BG28" i="15" s="1"/>
  <c r="BS376" i="5"/>
  <c r="BF1501" i="5"/>
  <c r="BF584" i="5"/>
  <c r="BF583" i="5"/>
  <c r="AE1426" i="5"/>
  <c r="AE638" i="5"/>
  <c r="AE639" i="5" s="1"/>
  <c r="AI218" i="15"/>
  <c r="H36" i="14"/>
  <c r="H35" i="14" s="1"/>
  <c r="E14" i="6"/>
  <c r="J51" i="14"/>
  <c r="V1032" i="5"/>
  <c r="V1033" i="5"/>
  <c r="BD22" i="15"/>
  <c r="BV583" i="5"/>
  <c r="BV584" i="5"/>
  <c r="BV1501" i="5"/>
  <c r="BJ47" i="15"/>
  <c r="FM39" i="10"/>
  <c r="Y845" i="5"/>
  <c r="X846" i="5"/>
  <c r="AS252" i="5"/>
  <c r="AS272" i="5"/>
  <c r="BH349" i="5"/>
  <c r="AV27" i="15" s="1"/>
  <c r="BH336" i="5"/>
  <c r="BJ340" i="5"/>
  <c r="BI338" i="5"/>
  <c r="BL344" i="5"/>
  <c r="BL361" i="5" s="1"/>
  <c r="BK342" i="5"/>
  <c r="Y767" i="5"/>
  <c r="M136" i="15" s="1"/>
  <c r="Y766" i="5"/>
  <c r="M71" i="15" s="1"/>
  <c r="Y764" i="5"/>
  <c r="Y765" i="5"/>
  <c r="M103" i="15" s="1"/>
  <c r="Z761" i="5"/>
  <c r="O59" i="17"/>
  <c r="BC3" i="15"/>
  <c r="BC5" i="18" s="1"/>
  <c r="BF256" i="5"/>
  <c r="BF274" i="5"/>
  <c r="AS263" i="5"/>
  <c r="AU253" i="5"/>
  <c r="AS249" i="5"/>
  <c r="AT251" i="5"/>
  <c r="AW257" i="5"/>
  <c r="AW275" i="5" s="1"/>
  <c r="AV255" i="5"/>
  <c r="AX347" i="5"/>
  <c r="AX353" i="5" s="1"/>
  <c r="W1473" i="5"/>
  <c r="W714" i="5"/>
  <c r="T890" i="5"/>
  <c r="Q585" i="5"/>
  <c r="Q586" i="5" s="1"/>
  <c r="BV361" i="5"/>
  <c r="BF26" i="15"/>
  <c r="D29" i="21"/>
  <c r="AN363" i="5"/>
  <c r="AB16" i="14" s="1"/>
  <c r="AB15" i="14" s="1"/>
  <c r="S656" i="5"/>
  <c r="S1433" i="5" s="1"/>
  <c r="W650" i="5"/>
  <c r="W666" i="5" s="1"/>
  <c r="T644" i="5"/>
  <c r="V648" i="5"/>
  <c r="U646" i="5"/>
  <c r="S642" i="5"/>
  <c r="BD585" i="5"/>
  <c r="BD586" i="5" s="1"/>
  <c r="AH644" i="5"/>
  <c r="AG656" i="5"/>
  <c r="AG1433" i="5" s="1"/>
  <c r="AI646" i="5"/>
  <c r="AK650" i="5"/>
  <c r="AK666" i="5" s="1"/>
  <c r="AJ648" i="5"/>
  <c r="AG642" i="5"/>
  <c r="BB208" i="5"/>
  <c r="AY202" i="5"/>
  <c r="AZ204" i="5"/>
  <c r="BA206" i="5"/>
  <c r="AI743" i="5"/>
  <c r="AI1506" i="5"/>
  <c r="AI741" i="5"/>
  <c r="BJ619" i="5"/>
  <c r="BJ1408" i="5" s="1"/>
  <c r="BJ602" i="5"/>
  <c r="BB231" i="5"/>
  <c r="AZ227" i="5"/>
  <c r="AY225" i="5"/>
  <c r="BA229" i="5"/>
  <c r="EX137" i="10"/>
  <c r="FF137" i="10"/>
  <c r="AL642" i="5"/>
  <c r="AP650" i="5"/>
  <c r="AP666" i="5" s="1"/>
  <c r="AL656" i="5"/>
  <c r="AL1433" i="5" s="1"/>
  <c r="AM644" i="5"/>
  <c r="AO648" i="5"/>
  <c r="AN646" i="5"/>
  <c r="FG137" i="10"/>
  <c r="AB64" i="17"/>
  <c r="U16" i="17" l="1"/>
  <c r="AF421" i="5"/>
  <c r="V39" i="13"/>
  <c r="T16" i="17"/>
  <c r="AE436" i="5"/>
  <c r="T40" i="13"/>
  <c r="T38" i="13" s="1"/>
  <c r="AE451" i="5"/>
  <c r="S186" i="15" s="1"/>
  <c r="X183" i="13"/>
  <c r="W181" i="13"/>
  <c r="V132" i="17"/>
  <c r="V130" i="17" s="1"/>
  <c r="BJ9" i="14"/>
  <c r="BJ8" i="14"/>
  <c r="F7" i="14"/>
  <c r="G9" i="21"/>
  <c r="BW1545" i="5"/>
  <c r="AU218" i="15"/>
  <c r="AH320" i="5"/>
  <c r="V14" i="14" s="1"/>
  <c r="V12" i="14" s="1"/>
  <c r="V11" i="14" s="1"/>
  <c r="V5" i="14" s="1"/>
  <c r="AN277" i="5"/>
  <c r="AB13" i="14" s="1"/>
  <c r="D7" i="14"/>
  <c r="Z1166" i="5"/>
  <c r="AD8" i="14"/>
  <c r="C10" i="14"/>
  <c r="D23" i="13"/>
  <c r="AT218" i="15"/>
  <c r="P564" i="5"/>
  <c r="P565" i="5" s="1"/>
  <c r="O565" i="5"/>
  <c r="W747" i="5"/>
  <c r="Z753" i="5"/>
  <c r="Z754" i="5" s="1"/>
  <c r="AI305" i="5"/>
  <c r="G13" i="21"/>
  <c r="BT1403" i="5"/>
  <c r="J65" i="9"/>
  <c r="D42" i="15"/>
  <c r="D29" i="17" s="1"/>
  <c r="P931" i="5"/>
  <c r="C42" i="15"/>
  <c r="C29" i="17" s="1"/>
  <c r="O931" i="5"/>
  <c r="AK676" i="5"/>
  <c r="AK677" i="5" s="1"/>
  <c r="AK1448" i="5"/>
  <c r="Q1565" i="5"/>
  <c r="G101" i="13"/>
  <c r="E43" i="17"/>
  <c r="DN145" i="10"/>
  <c r="DM146" i="10"/>
  <c r="P993" i="5"/>
  <c r="P1019" i="5"/>
  <c r="Q1041" i="5" s="1"/>
  <c r="BW535" i="5"/>
  <c r="Y1019" i="5"/>
  <c r="Z1041" i="5" s="1"/>
  <c r="FM137" i="10"/>
  <c r="BG7" i="14"/>
  <c r="AA755" i="5"/>
  <c r="AN260" i="5"/>
  <c r="AN267" i="5" s="1"/>
  <c r="O509" i="5"/>
  <c r="P508" i="5"/>
  <c r="O586" i="5"/>
  <c r="P585" i="5"/>
  <c r="P586" i="5" s="1"/>
  <c r="C82" i="9" s="1"/>
  <c r="C5" i="18"/>
  <c r="O1576" i="5"/>
  <c r="C160" i="14" s="1"/>
  <c r="E77" i="13"/>
  <c r="F79" i="13"/>
  <c r="F218" i="15"/>
  <c r="F87" i="14"/>
  <c r="E73" i="13"/>
  <c r="E69" i="13" s="1"/>
  <c r="D93" i="18" s="1"/>
  <c r="F75" i="13"/>
  <c r="O973" i="5"/>
  <c r="P509" i="5"/>
  <c r="Q508" i="5"/>
  <c r="Q509" i="5" s="1"/>
  <c r="P997" i="5"/>
  <c r="P1021" i="5" s="1"/>
  <c r="Q1043" i="5" s="1"/>
  <c r="P1022" i="5"/>
  <c r="P1075" i="5"/>
  <c r="D52" i="15" s="1"/>
  <c r="D45" i="15" s="1"/>
  <c r="P1058" i="5"/>
  <c r="P1059" i="5" s="1"/>
  <c r="P1076" i="5"/>
  <c r="D84" i="15" s="1"/>
  <c r="Q1037" i="5"/>
  <c r="C8" i="14"/>
  <c r="D17" i="13"/>
  <c r="P990" i="5"/>
  <c r="P985" i="5"/>
  <c r="T747" i="5"/>
  <c r="BC7" i="14"/>
  <c r="BN208" i="5"/>
  <c r="BN209" i="5" s="1"/>
  <c r="BJ64" i="17"/>
  <c r="AH303" i="5"/>
  <c r="AH310" i="5" s="1"/>
  <c r="V87" i="14" s="1"/>
  <c r="AZ78" i="5"/>
  <c r="AZ85" i="5" s="1"/>
  <c r="P973" i="5"/>
  <c r="E74" i="17"/>
  <c r="G64" i="13"/>
  <c r="E44" i="17"/>
  <c r="Q1566" i="5"/>
  <c r="E46" i="17"/>
  <c r="G105" i="13"/>
  <c r="D69" i="13"/>
  <c r="C93" i="18" s="1"/>
  <c r="P1000" i="5"/>
  <c r="P1024" i="5" s="1"/>
  <c r="Q1044" i="5" s="1"/>
  <c r="P1025" i="5"/>
  <c r="V751" i="5"/>
  <c r="V752" i="5" s="1"/>
  <c r="Z939" i="5"/>
  <c r="Z961" i="5" s="1"/>
  <c r="BL204" i="5"/>
  <c r="U1327" i="5"/>
  <c r="AM277" i="5"/>
  <c r="AA13" i="14" s="1"/>
  <c r="AL298" i="5"/>
  <c r="J60" i="9"/>
  <c r="C768" i="5"/>
  <c r="D772" i="5" s="1"/>
  <c r="D773" i="5" s="1"/>
  <c r="W706" i="5"/>
  <c r="K23" i="14" s="1"/>
  <c r="W753" i="5"/>
  <c r="W754" i="5" s="1"/>
  <c r="X755" i="5"/>
  <c r="BK202" i="5"/>
  <c r="BW202" i="5" s="1"/>
  <c r="U1326" i="5"/>
  <c r="X1320" i="5"/>
  <c r="X1324" i="5" s="1"/>
  <c r="AI292" i="5"/>
  <c r="AI302" i="5" s="1"/>
  <c r="AJ294" i="5"/>
  <c r="AJ295" i="5" s="1"/>
  <c r="AB8" i="14"/>
  <c r="AA8" i="14"/>
  <c r="AV9" i="14"/>
  <c r="AV7" i="14" s="1"/>
  <c r="AS7" i="14"/>
  <c r="AL1499" i="5"/>
  <c r="AL739" i="5"/>
  <c r="BW208" i="5"/>
  <c r="M122" i="13"/>
  <c r="BW225" i="5"/>
  <c r="Y1037" i="5"/>
  <c r="W691" i="5"/>
  <c r="W696" i="5" s="1"/>
  <c r="W709" i="5" s="1"/>
  <c r="AU59" i="17"/>
  <c r="BW197" i="5"/>
  <c r="X706" i="5"/>
  <c r="L23" i="14" s="1"/>
  <c r="Z877" i="5"/>
  <c r="BM206" i="5"/>
  <c r="BM207" i="5" s="1"/>
  <c r="BM212" i="5" s="1"/>
  <c r="AU7" i="14"/>
  <c r="AM300" i="5"/>
  <c r="Z1294" i="5"/>
  <c r="AX1401" i="5"/>
  <c r="Q1532" i="5"/>
  <c r="D81" i="15"/>
  <c r="V744" i="5"/>
  <c r="X751" i="5" s="1"/>
  <c r="X752" i="5" s="1"/>
  <c r="AX565" i="5"/>
  <c r="AX714" i="5" s="1"/>
  <c r="R158" i="8"/>
  <c r="Q1524" i="5"/>
  <c r="AV565" i="5"/>
  <c r="T1310" i="5"/>
  <c r="V1290" i="5"/>
  <c r="S1290" i="5"/>
  <c r="U1380" i="5"/>
  <c r="AA611" i="5"/>
  <c r="Z609" i="5"/>
  <c r="AB613" i="5"/>
  <c r="Y607" i="5"/>
  <c r="X605" i="5"/>
  <c r="AC688" i="5"/>
  <c r="AC704" i="5" s="1"/>
  <c r="Y680" i="5"/>
  <c r="Y694" i="5"/>
  <c r="Y1455" i="5" s="1"/>
  <c r="AB686" i="5"/>
  <c r="Z682" i="5"/>
  <c r="AA684" i="5"/>
  <c r="X716" i="5"/>
  <c r="X717" i="5" s="1"/>
  <c r="X718" i="5"/>
  <c r="X1480" i="5"/>
  <c r="AX619" i="5"/>
  <c r="AX1408" i="5" s="1"/>
  <c r="AX602" i="5"/>
  <c r="CM56" i="7"/>
  <c r="AK601" i="5"/>
  <c r="AK1401" i="5"/>
  <c r="AL601" i="5"/>
  <c r="AL1401" i="5"/>
  <c r="Y586" i="5"/>
  <c r="Z585" i="5"/>
  <c r="Z586" i="5" s="1"/>
  <c r="AA609" i="5"/>
  <c r="AB611" i="5"/>
  <c r="AC613" i="5"/>
  <c r="Z607" i="5"/>
  <c r="Y605" i="5"/>
  <c r="Y718" i="5"/>
  <c r="Y1480" i="5"/>
  <c r="Y716" i="5"/>
  <c r="Y717" i="5" s="1"/>
  <c r="AC611" i="5"/>
  <c r="AA607" i="5"/>
  <c r="Z605" i="5"/>
  <c r="AB609" i="5"/>
  <c r="AD613" i="5"/>
  <c r="AW619" i="5"/>
  <c r="AW1408" i="5" s="1"/>
  <c r="AW602" i="5"/>
  <c r="AW544" i="5"/>
  <c r="R159" i="8"/>
  <c r="Q1525" i="5"/>
  <c r="Q1533" i="5"/>
  <c r="D147" i="15"/>
  <c r="D142" i="15" s="1"/>
  <c r="T973" i="5"/>
  <c r="GC42" i="7"/>
  <c r="GC43" i="7" s="1"/>
  <c r="GD41" i="7"/>
  <c r="GC170" i="7"/>
  <c r="GC171" i="7" s="1"/>
  <c r="GC172" i="7" s="1"/>
  <c r="GD179" i="7" s="1"/>
  <c r="GC185" i="7" s="1"/>
  <c r="GC230" i="7"/>
  <c r="GC231" i="7" s="1"/>
  <c r="GC232" i="7" s="1"/>
  <c r="GC245" i="7"/>
  <c r="GD245" i="7" s="1"/>
  <c r="GB245" i="7"/>
  <c r="BP601" i="5"/>
  <c r="BP1401" i="5"/>
  <c r="BN255" i="5"/>
  <c r="BL251" i="5"/>
  <c r="BO257" i="5"/>
  <c r="BO275" i="5" s="1"/>
  <c r="BM253" i="5"/>
  <c r="BK249" i="5"/>
  <c r="BK263" i="5"/>
  <c r="P171" i="13"/>
  <c r="O126" i="17" s="1"/>
  <c r="O169" i="13"/>
  <c r="D169" i="22" s="1"/>
  <c r="C170" i="20" s="1"/>
  <c r="D171" i="22"/>
  <c r="C172" i="20" s="1"/>
  <c r="D201" i="22"/>
  <c r="C202" i="20" s="1"/>
  <c r="N125" i="17"/>
  <c r="N126" i="17"/>
  <c r="U1530" i="5"/>
  <c r="H49" i="15"/>
  <c r="AI719" i="5"/>
  <c r="U973" i="5"/>
  <c r="Z1037" i="5"/>
  <c r="CJ56" i="7"/>
  <c r="BQ509" i="5"/>
  <c r="BR508" i="5"/>
  <c r="BR506" i="5" s="1"/>
  <c r="DT146" i="7"/>
  <c r="DS150" i="7"/>
  <c r="P201" i="13" s="1"/>
  <c r="O125" i="17" s="1"/>
  <c r="BK500" i="5"/>
  <c r="BK1335" i="5"/>
  <c r="BK576" i="5"/>
  <c r="BK555" i="5"/>
  <c r="BK559" i="5" s="1"/>
  <c r="BK1541" i="5"/>
  <c r="BK806" i="5"/>
  <c r="BK534" i="5"/>
  <c r="AC187" i="13"/>
  <c r="AB185" i="13"/>
  <c r="V156" i="8"/>
  <c r="U1522" i="5"/>
  <c r="I34" i="17"/>
  <c r="K141" i="13"/>
  <c r="U744" i="5"/>
  <c r="W751" i="5" s="1"/>
  <c r="W752" i="5" s="1"/>
  <c r="P1316" i="5"/>
  <c r="EK118" i="7"/>
  <c r="AH174" i="13" s="1"/>
  <c r="CI56" i="7"/>
  <c r="BL460" i="5"/>
  <c r="BW458" i="5"/>
  <c r="W1053" i="5"/>
  <c r="AJ288" i="5"/>
  <c r="AM298" i="5" s="1"/>
  <c r="BB34" i="5"/>
  <c r="BB37" i="5" s="1"/>
  <c r="BB36" i="5"/>
  <c r="BL322" i="5"/>
  <c r="AC728" i="5"/>
  <c r="AC729" i="5" s="1"/>
  <c r="Z1202" i="5"/>
  <c r="AA1221" i="5" s="1"/>
  <c r="O45" i="14" s="1"/>
  <c r="AV26" i="15"/>
  <c r="AV13" i="18" s="1"/>
  <c r="H50" i="21"/>
  <c r="T1071" i="5"/>
  <c r="AA59" i="17"/>
  <c r="BM322" i="5"/>
  <c r="AA724" i="5"/>
  <c r="AA725" i="5" s="1"/>
  <c r="BG59" i="17"/>
  <c r="N44" i="14"/>
  <c r="X692" i="5"/>
  <c r="X697" i="5" s="1"/>
  <c r="W1071" i="5"/>
  <c r="AW7" i="14"/>
  <c r="AY36" i="5"/>
  <c r="AY28" i="5"/>
  <c r="AY37" i="5" s="1"/>
  <c r="E149" i="13"/>
  <c r="C35" i="17"/>
  <c r="CL56" i="7"/>
  <c r="DA50" i="7"/>
  <c r="CP56" i="7" s="1"/>
  <c r="BA32" i="5"/>
  <c r="BA37" i="5" s="1"/>
  <c r="BA36" i="5"/>
  <c r="L134" i="13"/>
  <c r="Z943" i="5"/>
  <c r="AK1571" i="5"/>
  <c r="Y69" i="14" s="1"/>
  <c r="Q7" i="14"/>
  <c r="BM323" i="5"/>
  <c r="Z948" i="5"/>
  <c r="AA966" i="5" s="1"/>
  <c r="AZ822" i="5"/>
  <c r="Z1203" i="5"/>
  <c r="AA1222" i="5" s="1"/>
  <c r="R719" i="5"/>
  <c r="T726" i="5" s="1"/>
  <c r="T727" i="5" s="1"/>
  <c r="V1229" i="5"/>
  <c r="Q1531" i="5"/>
  <c r="Q1535" i="5" s="1"/>
  <c r="E30" i="14" s="1"/>
  <c r="D114" i="15"/>
  <c r="P1527" i="5"/>
  <c r="P61" i="7"/>
  <c r="Q61" i="7" s="1"/>
  <c r="R61" i="7" s="1"/>
  <c r="S61" i="7" s="1"/>
  <c r="T61" i="7" s="1"/>
  <c r="AZ30" i="5"/>
  <c r="AZ37" i="5" s="1"/>
  <c r="AZ36" i="5"/>
  <c r="AT7" i="14"/>
  <c r="R54" i="7"/>
  <c r="Q57" i="7"/>
  <c r="R157" i="8"/>
  <c r="Q1523" i="5"/>
  <c r="BR22" i="7"/>
  <c r="BQ25" i="7"/>
  <c r="FB126" i="10"/>
  <c r="FB134" i="10" s="1"/>
  <c r="S1310" i="5"/>
  <c r="S1071" i="5"/>
  <c r="W1229" i="5"/>
  <c r="AW218" i="15"/>
  <c r="D33" i="16"/>
  <c r="N175" i="13"/>
  <c r="M173" i="13"/>
  <c r="EU83" i="7"/>
  <c r="D203" i="22"/>
  <c r="N122" i="17"/>
  <c r="X177" i="13"/>
  <c r="Y179" i="13"/>
  <c r="X129" i="17" s="1"/>
  <c r="X127" i="17" s="1"/>
  <c r="BW816" i="5"/>
  <c r="BL822" i="5"/>
  <c r="AL719" i="5"/>
  <c r="AN726" i="5" s="1"/>
  <c r="AN727" i="5" s="1"/>
  <c r="S742" i="5"/>
  <c r="AQ117" i="14"/>
  <c r="EX112" i="7"/>
  <c r="EM118" i="7" s="1"/>
  <c r="AJ174" i="13" s="1"/>
  <c r="CA87" i="7"/>
  <c r="D175" i="20"/>
  <c r="AG744" i="5"/>
  <c r="AK755" i="5" s="1"/>
  <c r="V1310" i="5"/>
  <c r="Z884" i="5"/>
  <c r="AF217" i="15"/>
  <c r="AF140" i="17" s="1"/>
  <c r="Q1267" i="5"/>
  <c r="U719" i="5"/>
  <c r="U722" i="5" s="1"/>
  <c r="AC8" i="14"/>
  <c r="S159" i="13"/>
  <c r="R114" i="17" s="1"/>
  <c r="R157" i="13"/>
  <c r="EI118" i="7"/>
  <c r="AF174" i="13" s="1"/>
  <c r="D191" i="22"/>
  <c r="C192" i="20" s="1"/>
  <c r="O189" i="13"/>
  <c r="D189" i="22" s="1"/>
  <c r="C190" i="20" s="1"/>
  <c r="W41" i="7"/>
  <c r="V42" i="7"/>
  <c r="V43" i="7" s="1"/>
  <c r="BX77" i="7"/>
  <c r="BX78" i="7" s="1"/>
  <c r="BY76" i="7"/>
  <c r="DT113" i="7"/>
  <c r="DS121" i="7" s="1"/>
  <c r="O228" i="15" s="1"/>
  <c r="DT116" i="7"/>
  <c r="DS119" i="7"/>
  <c r="P203" i="13" s="1"/>
  <c r="O122" i="17" s="1"/>
  <c r="W129" i="17"/>
  <c r="W127" i="17" s="1"/>
  <c r="D228" i="23"/>
  <c r="O119" i="14"/>
  <c r="O115" i="14" s="1"/>
  <c r="G85" i="21"/>
  <c r="BG508" i="5"/>
  <c r="BG509" i="5" s="1"/>
  <c r="BF509" i="5"/>
  <c r="I78" i="9" s="1"/>
  <c r="J47" i="14"/>
  <c r="Y1213" i="5"/>
  <c r="Z1173" i="5"/>
  <c r="Z881" i="5"/>
  <c r="AK744" i="5"/>
  <c r="AM751" i="5" s="1"/>
  <c r="AM752" i="5" s="1"/>
  <c r="U1290" i="5"/>
  <c r="U1310" i="5"/>
  <c r="W1310" i="5"/>
  <c r="BW284" i="5"/>
  <c r="BN159" i="5"/>
  <c r="BN157" i="5"/>
  <c r="BN160" i="5" s="1"/>
  <c r="AL299" i="5"/>
  <c r="AL317" i="5"/>
  <c r="AJ629" i="5"/>
  <c r="AJ614" i="5"/>
  <c r="AN808" i="5"/>
  <c r="AT508" i="5"/>
  <c r="AT506" i="5" s="1"/>
  <c r="AS509" i="5"/>
  <c r="BL54" i="5"/>
  <c r="BL61" i="5" s="1"/>
  <c r="BL60" i="5"/>
  <c r="AO56" i="5"/>
  <c r="AO60" i="5"/>
  <c r="BW55" i="5"/>
  <c r="AZ159" i="5"/>
  <c r="BW152" i="5"/>
  <c r="AZ153" i="5"/>
  <c r="BW156" i="5"/>
  <c r="BB157" i="5"/>
  <c r="BB159" i="5"/>
  <c r="AK626" i="5"/>
  <c r="AK608" i="5"/>
  <c r="AK279" i="5"/>
  <c r="AK280" i="5"/>
  <c r="BK128" i="5"/>
  <c r="BK137" i="5" s="1"/>
  <c r="BK136" i="5"/>
  <c r="H15" i="21"/>
  <c r="BL30" i="5"/>
  <c r="BL36" i="5"/>
  <c r="BW29" i="5"/>
  <c r="AZ129" i="5"/>
  <c r="BA131" i="5"/>
  <c r="AY127" i="5"/>
  <c r="BB133" i="5"/>
  <c r="BW125" i="5"/>
  <c r="AL260" i="5"/>
  <c r="AL267" i="5" s="1"/>
  <c r="W11" i="18"/>
  <c r="W20" i="15"/>
  <c r="BB58" i="5"/>
  <c r="BB61" i="5" s="1"/>
  <c r="BB60" i="5"/>
  <c r="AI602" i="5"/>
  <c r="AI619" i="5"/>
  <c r="AI1408" i="5" s="1"/>
  <c r="BK105" i="5"/>
  <c r="BK114" i="5" s="1"/>
  <c r="BK113" i="5"/>
  <c r="I7" i="23"/>
  <c r="AP82" i="5"/>
  <c r="BW81" i="5"/>
  <c r="AP84" i="5"/>
  <c r="AD10" i="14" s="1"/>
  <c r="AC9" i="14"/>
  <c r="AK287" i="5"/>
  <c r="AK288" i="5" s="1"/>
  <c r="AK306" i="5"/>
  <c r="Y24" i="15" s="1"/>
  <c r="BM155" i="5"/>
  <c r="BM160" i="5" s="1"/>
  <c r="BM159" i="5"/>
  <c r="AJ315" i="5"/>
  <c r="AI612" i="5"/>
  <c r="AI628" i="5"/>
  <c r="AG608" i="5"/>
  <c r="AG626" i="5"/>
  <c r="BK60" i="5"/>
  <c r="BK52" i="5"/>
  <c r="BK61" i="5" s="1"/>
  <c r="I94" i="9"/>
  <c r="AY809" i="5"/>
  <c r="AY978" i="5" s="1"/>
  <c r="AM52" i="5"/>
  <c r="AM60" i="5"/>
  <c r="BW51" i="5"/>
  <c r="AY159" i="5"/>
  <c r="AY151" i="5"/>
  <c r="BW150" i="5"/>
  <c r="BW286" i="5"/>
  <c r="AN614" i="5"/>
  <c r="AN629" i="5"/>
  <c r="AL627" i="5"/>
  <c r="AL610" i="5"/>
  <c r="H14" i="21"/>
  <c r="BL130" i="5"/>
  <c r="BL137" i="5" s="1"/>
  <c r="BL136" i="5"/>
  <c r="BT509" i="5"/>
  <c r="BU508" i="5"/>
  <c r="BU509" i="5" s="1"/>
  <c r="AC508" i="5"/>
  <c r="AC506" i="5" s="1"/>
  <c r="AB509" i="5"/>
  <c r="BK28" i="5"/>
  <c r="BK36" i="5"/>
  <c r="BW27" i="5"/>
  <c r="AY52" i="5"/>
  <c r="AY61" i="5" s="1"/>
  <c r="AY60" i="5"/>
  <c r="AN1403" i="5"/>
  <c r="AN507" i="5"/>
  <c r="AL296" i="5"/>
  <c r="AK294" i="5"/>
  <c r="AJ292" i="5"/>
  <c r="AG323" i="5"/>
  <c r="AG322" i="5"/>
  <c r="BN111" i="5"/>
  <c r="BN114" i="5" s="1"/>
  <c r="BN113" i="5"/>
  <c r="H9" i="21"/>
  <c r="AN78" i="5"/>
  <c r="AN84" i="5"/>
  <c r="AB10" i="14" s="1"/>
  <c r="BW77" i="5"/>
  <c r="AY1403" i="5"/>
  <c r="AY507" i="5"/>
  <c r="AY506" i="5" s="1"/>
  <c r="R1053" i="5"/>
  <c r="BW1336" i="5"/>
  <c r="S1267" i="5"/>
  <c r="AH619" i="5"/>
  <c r="AH1408" i="5" s="1"/>
  <c r="AH602" i="5"/>
  <c r="AL306" i="5"/>
  <c r="Z24" i="15" s="1"/>
  <c r="AL287" i="5"/>
  <c r="AL289" i="5" s="1"/>
  <c r="AM1574" i="5" s="1"/>
  <c r="AA59" i="14" s="1"/>
  <c r="BL153" i="5"/>
  <c r="BL160" i="5" s="1"/>
  <c r="BL159" i="5"/>
  <c r="AM318" i="5"/>
  <c r="AK297" i="5"/>
  <c r="AK316" i="5"/>
  <c r="AH627" i="5"/>
  <c r="AH610" i="5"/>
  <c r="AY104" i="5"/>
  <c r="BW102" i="5"/>
  <c r="BA108" i="5"/>
  <c r="BB110" i="5"/>
  <c r="AZ106" i="5"/>
  <c r="BN58" i="5"/>
  <c r="BN61" i="5" s="1"/>
  <c r="BN60" i="5"/>
  <c r="AP58" i="5"/>
  <c r="AP60" i="5"/>
  <c r="AD9" i="14" s="1"/>
  <c r="BW57" i="5"/>
  <c r="BW154" i="5"/>
  <c r="BA159" i="5"/>
  <c r="BA155" i="5"/>
  <c r="AM612" i="5"/>
  <c r="AM628" i="5"/>
  <c r="BM132" i="5"/>
  <c r="BM137" i="5" s="1"/>
  <c r="BM136" i="5"/>
  <c r="AA601" i="5"/>
  <c r="AA1401" i="5"/>
  <c r="BM32" i="5"/>
  <c r="BM36" i="5"/>
  <c r="BW31" i="5"/>
  <c r="F13" i="21"/>
  <c r="H13" i="21" s="1"/>
  <c r="I11" i="23"/>
  <c r="AL277" i="5"/>
  <c r="Z13" i="14" s="1"/>
  <c r="AN508" i="5"/>
  <c r="AM509" i="5"/>
  <c r="AZ54" i="5"/>
  <c r="AZ61" i="5" s="1"/>
  <c r="AZ60" i="5"/>
  <c r="N37" i="13"/>
  <c r="N35" i="13" s="1"/>
  <c r="N34" i="13" s="1"/>
  <c r="Y450" i="5"/>
  <c r="M185" i="15" s="1"/>
  <c r="Y435" i="5"/>
  <c r="M207" i="15" s="1"/>
  <c r="X11" i="18"/>
  <c r="X20" i="15"/>
  <c r="X3" i="15" s="1"/>
  <c r="X5" i="18" s="1"/>
  <c r="U219" i="15"/>
  <c r="U217" i="15" s="1"/>
  <c r="U140" i="17" s="1"/>
  <c r="U87" i="14"/>
  <c r="BL107" i="5"/>
  <c r="BL114" i="5" s="1"/>
  <c r="BL113" i="5"/>
  <c r="AK613" i="5"/>
  <c r="AG605" i="5"/>
  <c r="AJ611" i="5"/>
  <c r="AH607" i="5"/>
  <c r="AI609" i="5"/>
  <c r="AO80" i="5"/>
  <c r="AO84" i="5"/>
  <c r="AC10" i="14" s="1"/>
  <c r="BW79" i="5"/>
  <c r="AI742" i="5"/>
  <c r="AI744" i="5" s="1"/>
  <c r="AJ749" i="5" s="1"/>
  <c r="AJ750" i="5" s="1"/>
  <c r="X1262" i="5"/>
  <c r="AH744" i="5"/>
  <c r="AI749" i="5" s="1"/>
  <c r="AI750" i="5" s="1"/>
  <c r="Z1103" i="5"/>
  <c r="AH322" i="5"/>
  <c r="AH323" i="5"/>
  <c r="BK151" i="5"/>
  <c r="BK160" i="5" s="1"/>
  <c r="BK159" i="5"/>
  <c r="AF625" i="5"/>
  <c r="AF606" i="5"/>
  <c r="AR601" i="5"/>
  <c r="AR1401" i="5"/>
  <c r="G78" i="9"/>
  <c r="BM56" i="5"/>
  <c r="BM61" i="5" s="1"/>
  <c r="BM60" i="5"/>
  <c r="H16" i="21"/>
  <c r="AN54" i="5"/>
  <c r="AN60" i="5"/>
  <c r="AB9" i="14" s="1"/>
  <c r="AB7" i="14" s="1"/>
  <c r="BW53" i="5"/>
  <c r="AJ606" i="5"/>
  <c r="AJ625" i="5"/>
  <c r="AO280" i="5"/>
  <c r="AO279" i="5"/>
  <c r="BN134" i="5"/>
  <c r="BN137" i="5" s="1"/>
  <c r="BN136" i="5"/>
  <c r="BK83" i="15"/>
  <c r="F83" i="23"/>
  <c r="F85" i="21" s="1"/>
  <c r="BN34" i="5"/>
  <c r="BN36" i="5"/>
  <c r="BW33" i="5"/>
  <c r="AZ507" i="5"/>
  <c r="AZ1403" i="5"/>
  <c r="AN280" i="5"/>
  <c r="AN279" i="5"/>
  <c r="AL279" i="5"/>
  <c r="BA56" i="5"/>
  <c r="BA61" i="5" s="1"/>
  <c r="BA60" i="5"/>
  <c r="Z420" i="5"/>
  <c r="D36" i="22"/>
  <c r="N49" i="18"/>
  <c r="P36" i="13"/>
  <c r="BW501" i="5"/>
  <c r="AP280" i="5"/>
  <c r="AP279" i="5"/>
  <c r="BM109" i="5"/>
  <c r="BM114" i="5" s="1"/>
  <c r="BM113" i="5"/>
  <c r="L184" i="15"/>
  <c r="AM76" i="5"/>
  <c r="AM84" i="5"/>
  <c r="BW75" i="5"/>
  <c r="S1326" i="5"/>
  <c r="S1327" i="5"/>
  <c r="G57" i="14"/>
  <c r="AA1255" i="5"/>
  <c r="AA1279" i="5" s="1"/>
  <c r="AA1259" i="5"/>
  <c r="AA1283" i="5" s="1"/>
  <c r="AB1302" i="5" s="1"/>
  <c r="AA1257" i="5"/>
  <c r="AA1271" i="5"/>
  <c r="AA1254" i="5"/>
  <c r="AA1250" i="5"/>
  <c r="AA1251" i="5" s="1"/>
  <c r="AA1276" i="5" s="1"/>
  <c r="AB1299" i="5" s="1"/>
  <c r="AA1314" i="5"/>
  <c r="AA1240" i="5"/>
  <c r="AA1248" i="5"/>
  <c r="AA1258" i="5"/>
  <c r="AA1282" i="5" s="1"/>
  <c r="BJ1473" i="5"/>
  <c r="BJ714" i="5"/>
  <c r="AJ753" i="5"/>
  <c r="AJ754" i="5" s="1"/>
  <c r="BI1426" i="5"/>
  <c r="BI638" i="5"/>
  <c r="BI639" i="5" s="1"/>
  <c r="BJ638" i="5"/>
  <c r="BJ639" i="5" s="1"/>
  <c r="BJ1426" i="5"/>
  <c r="AH747" i="5"/>
  <c r="BC1448" i="5"/>
  <c r="BC676" i="5"/>
  <c r="BC677" i="5" s="1"/>
  <c r="AS1473" i="5"/>
  <c r="AS714" i="5"/>
  <c r="V747" i="5"/>
  <c r="AN753" i="5"/>
  <c r="AN754" i="5" s="1"/>
  <c r="BD1473" i="5"/>
  <c r="BD714" i="5"/>
  <c r="BD1499" i="5"/>
  <c r="BD739" i="5"/>
  <c r="BI1499" i="5"/>
  <c r="BI739" i="5"/>
  <c r="BD1426" i="5"/>
  <c r="BD638" i="5"/>
  <c r="BD639" i="5" s="1"/>
  <c r="AB1426" i="5"/>
  <c r="AB638" i="5"/>
  <c r="AB639" i="5" s="1"/>
  <c r="Z1064" i="5"/>
  <c r="AA1065" i="5"/>
  <c r="Y1063" i="5"/>
  <c r="Y1067" i="5" s="1"/>
  <c r="AS1426" i="5"/>
  <c r="AS638" i="5"/>
  <c r="AS639" i="5" s="1"/>
  <c r="BI1448" i="5"/>
  <c r="BI676" i="5"/>
  <c r="BI677" i="5" s="1"/>
  <c r="BD1448" i="5"/>
  <c r="BD676" i="5"/>
  <c r="BD677" i="5" s="1"/>
  <c r="AS676" i="5"/>
  <c r="AS677" i="5" s="1"/>
  <c r="AS1448" i="5"/>
  <c r="BB232" i="5"/>
  <c r="BB235" i="5" s="1"/>
  <c r="BB234" i="5"/>
  <c r="AP10" i="14" s="1"/>
  <c r="AZ205" i="5"/>
  <c r="AZ212" i="5" s="1"/>
  <c r="AZ211" i="5"/>
  <c r="AH645" i="5"/>
  <c r="AH663" i="5"/>
  <c r="V649" i="5"/>
  <c r="V665" i="5"/>
  <c r="BK343" i="5"/>
  <c r="BK360" i="5"/>
  <c r="AO649" i="5"/>
  <c r="AO665" i="5"/>
  <c r="AL662" i="5"/>
  <c r="AL643" i="5"/>
  <c r="AL653" i="5"/>
  <c r="AL658" i="5" s="1"/>
  <c r="BA230" i="5"/>
  <c r="BA235" i="5" s="1"/>
  <c r="BA234" i="5"/>
  <c r="AO10" i="14" s="1"/>
  <c r="BJ605" i="5"/>
  <c r="BK607" i="5"/>
  <c r="BL609" i="5"/>
  <c r="BN613" i="5"/>
  <c r="BM611" i="5"/>
  <c r="AY203" i="5"/>
  <c r="AY212" i="5" s="1"/>
  <c r="AY211" i="5"/>
  <c r="T663" i="5"/>
  <c r="T645" i="5"/>
  <c r="BF13" i="18"/>
  <c r="P1499" i="5"/>
  <c r="W718" i="5"/>
  <c r="W716" i="5"/>
  <c r="W1480" i="5"/>
  <c r="AS259" i="5"/>
  <c r="AS265" i="5" s="1"/>
  <c r="AS271" i="5"/>
  <c r="AS277" i="5" s="1"/>
  <c r="AG13" i="14" s="1"/>
  <c r="AG12" i="14" s="1"/>
  <c r="AG11" i="14" s="1"/>
  <c r="AG5" i="14" s="1"/>
  <c r="AS250" i="5"/>
  <c r="AS260" i="5" s="1"/>
  <c r="AS267" i="5" s="1"/>
  <c r="M39" i="15"/>
  <c r="Y768" i="5"/>
  <c r="Z845" i="5"/>
  <c r="Z846" i="5" s="1"/>
  <c r="Y846" i="5"/>
  <c r="BJ60" i="17"/>
  <c r="BJ59" i="17" s="1"/>
  <c r="BJ46" i="15"/>
  <c r="BD11" i="18"/>
  <c r="BD20" i="15"/>
  <c r="BT379" i="5"/>
  <c r="BT398" i="5"/>
  <c r="AC189" i="5"/>
  <c r="D115" i="21"/>
  <c r="Q714" i="5"/>
  <c r="Q1473" i="5"/>
  <c r="AN649" i="5"/>
  <c r="AN665" i="5"/>
  <c r="AK643" i="5"/>
  <c r="AK653" i="5"/>
  <c r="AK658" i="5" s="1"/>
  <c r="AK662" i="5"/>
  <c r="BS543" i="5"/>
  <c r="BS544" i="5" s="1"/>
  <c r="AU680" i="5"/>
  <c r="AX686" i="5"/>
  <c r="AY688" i="5"/>
  <c r="AY704" i="5" s="1"/>
  <c r="AV682" i="5"/>
  <c r="AU694" i="5"/>
  <c r="AU1455" i="5" s="1"/>
  <c r="AW684" i="5"/>
  <c r="BG274" i="5"/>
  <c r="BG256" i="5"/>
  <c r="BE22" i="15"/>
  <c r="W1341" i="5"/>
  <c r="W1264" i="5"/>
  <c r="K107" i="15" s="1"/>
  <c r="W1265" i="5"/>
  <c r="K140" i="15" s="1"/>
  <c r="BP272" i="5"/>
  <c r="BP252" i="5"/>
  <c r="BT522" i="5"/>
  <c r="BT521" i="5"/>
  <c r="BT1428" i="5"/>
  <c r="T1290" i="5"/>
  <c r="AV406" i="5"/>
  <c r="AV405" i="5"/>
  <c r="BL817" i="5"/>
  <c r="BL818" i="5" s="1"/>
  <c r="BL819" i="5" s="1"/>
  <c r="BL1234" i="5" s="1"/>
  <c r="FC127" i="10"/>
  <c r="FC135" i="10" s="1"/>
  <c r="AZ146" i="15" s="1"/>
  <c r="BL823" i="5"/>
  <c r="X940" i="5"/>
  <c r="Y962" i="5" s="1"/>
  <c r="Y968" i="5" s="1"/>
  <c r="I18" i="6"/>
  <c r="H413" i="5"/>
  <c r="H19" i="6" s="1"/>
  <c r="H17" i="6" s="1"/>
  <c r="BG405" i="5"/>
  <c r="BG406" i="5"/>
  <c r="J416" i="5"/>
  <c r="J23" i="6" s="1"/>
  <c r="J21" i="6" s="1"/>
  <c r="J20" i="6" s="1"/>
  <c r="K22" i="6"/>
  <c r="Z915" i="5"/>
  <c r="Z942" i="5"/>
  <c r="Z941" i="5" s="1"/>
  <c r="AA963" i="5" s="1"/>
  <c r="AH683" i="5"/>
  <c r="AH701" i="5"/>
  <c r="V971" i="5"/>
  <c r="V970" i="5"/>
  <c r="AY188" i="5"/>
  <c r="AY180" i="5"/>
  <c r="AY189" i="5" s="1"/>
  <c r="BD605" i="5"/>
  <c r="BG611" i="5"/>
  <c r="BE607" i="5"/>
  <c r="BF609" i="5"/>
  <c r="BH613" i="5"/>
  <c r="AJ1569" i="5"/>
  <c r="X67" i="14" s="1"/>
  <c r="AI1562" i="5"/>
  <c r="V716" i="5"/>
  <c r="V717" i="5" s="1"/>
  <c r="V1480" i="5"/>
  <c r="V718" i="5"/>
  <c r="FP21" i="10"/>
  <c r="FO36" i="10"/>
  <c r="J114" i="13"/>
  <c r="I36" i="17" s="1"/>
  <c r="Y254" i="5"/>
  <c r="Y273" i="5"/>
  <c r="F143" i="23"/>
  <c r="AJ700" i="5"/>
  <c r="AJ681" i="5"/>
  <c r="G19" i="21"/>
  <c r="H19" i="21" s="1"/>
  <c r="I17" i="23"/>
  <c r="N271" i="5"/>
  <c r="N250" i="5"/>
  <c r="N259" i="5"/>
  <c r="N265" i="5" s="1"/>
  <c r="AS3" i="15"/>
  <c r="AS5" i="18" s="1"/>
  <c r="Y245" i="5"/>
  <c r="Y246" i="5"/>
  <c r="Z1574" i="5" s="1"/>
  <c r="N59" i="14" s="1"/>
  <c r="BR406" i="5"/>
  <c r="BR405" i="5"/>
  <c r="AN47" i="15"/>
  <c r="EQ39" i="10"/>
  <c r="AZ559" i="5"/>
  <c r="U1208" i="5"/>
  <c r="U1207" i="5"/>
  <c r="AW626" i="5"/>
  <c r="AW608" i="5"/>
  <c r="AZ614" i="5"/>
  <c r="AZ629" i="5"/>
  <c r="W645" i="5"/>
  <c r="W663" i="5"/>
  <c r="X664" i="5"/>
  <c r="X647" i="5"/>
  <c r="AO703" i="5"/>
  <c r="AO687" i="5"/>
  <c r="BC1426" i="5"/>
  <c r="BC638" i="5"/>
  <c r="BC639" i="5" s="1"/>
  <c r="AY47" i="15"/>
  <c r="FB39" i="10"/>
  <c r="AY115" i="15"/>
  <c r="BK1549" i="5"/>
  <c r="BK1553" i="5" s="1"/>
  <c r="AY63" i="14" s="1"/>
  <c r="X1050" i="5"/>
  <c r="X1051" i="5"/>
  <c r="BE602" i="5"/>
  <c r="BE619" i="5"/>
  <c r="BE1408" i="5" s="1"/>
  <c r="BW556" i="5"/>
  <c r="W626" i="5"/>
  <c r="W608" i="5"/>
  <c r="BI1473" i="5"/>
  <c r="BI714" i="5"/>
  <c r="BU563" i="5"/>
  <c r="BU1475" i="5"/>
  <c r="BU562" i="5"/>
  <c r="BN523" i="5"/>
  <c r="BN524" i="5" s="1"/>
  <c r="Y1386" i="5"/>
  <c r="M50" i="14" s="1"/>
  <c r="X1375" i="5"/>
  <c r="AB235" i="5"/>
  <c r="AT585" i="5"/>
  <c r="AT586" i="5" s="1"/>
  <c r="AS586" i="5"/>
  <c r="Z985" i="5"/>
  <c r="Z990" i="5"/>
  <c r="Z1025" i="5"/>
  <c r="Z1000" i="5"/>
  <c r="Z1024" i="5" s="1"/>
  <c r="AA1044" i="5" s="1"/>
  <c r="AB829" i="5"/>
  <c r="AB833" i="5" s="1"/>
  <c r="AB895" i="5"/>
  <c r="AB900" i="5" s="1"/>
  <c r="AB861" i="5"/>
  <c r="AB866" i="5" s="1"/>
  <c r="AC800" i="5"/>
  <c r="AB1083" i="5"/>
  <c r="AB1088" i="5" s="1"/>
  <c r="AB1150" i="5"/>
  <c r="AB1155" i="5" s="1"/>
  <c r="AB1116" i="5"/>
  <c r="AB1121" i="5" s="1"/>
  <c r="AB1233" i="5"/>
  <c r="AB1238" i="5" s="1"/>
  <c r="AB1351" i="5"/>
  <c r="AB1355" i="5" s="1"/>
  <c r="AB977" i="5"/>
  <c r="AB982" i="5" s="1"/>
  <c r="AA885" i="5"/>
  <c r="AA887" i="5"/>
  <c r="AA882" i="5"/>
  <c r="AA868" i="5"/>
  <c r="AA888" i="5"/>
  <c r="AA883" i="5"/>
  <c r="AA886" i="5"/>
  <c r="AA876" i="5"/>
  <c r="AA877" i="5" s="1"/>
  <c r="AA878" i="5"/>
  <c r="BR523" i="5"/>
  <c r="BR524" i="5" s="1"/>
  <c r="BO564" i="5"/>
  <c r="Z1256" i="5"/>
  <c r="Z1280" i="5" s="1"/>
  <c r="AA1301" i="5" s="1"/>
  <c r="Z1281" i="5"/>
  <c r="BQ523" i="5"/>
  <c r="BQ524" i="5" s="1"/>
  <c r="AI663" i="5"/>
  <c r="AI645" i="5"/>
  <c r="AJ664" i="5"/>
  <c r="AJ647" i="5"/>
  <c r="AK1562" i="5"/>
  <c r="AL1569" i="5"/>
  <c r="Z67" i="14" s="1"/>
  <c r="AK1569" i="5"/>
  <c r="Y67" i="14" s="1"/>
  <c r="AJ1562" i="5"/>
  <c r="Y875" i="5"/>
  <c r="V663" i="5"/>
  <c r="V645" i="5"/>
  <c r="X665" i="5"/>
  <c r="X649" i="5"/>
  <c r="AN365" i="5"/>
  <c r="BD218" i="15"/>
  <c r="AX365" i="5"/>
  <c r="O1238" i="5"/>
  <c r="AA649" i="5"/>
  <c r="AA665" i="5"/>
  <c r="AA189" i="5"/>
  <c r="M145" i="13"/>
  <c r="L38" i="17" s="1"/>
  <c r="T723" i="5"/>
  <c r="Q1288" i="5"/>
  <c r="Q1289" i="5"/>
  <c r="AR1426" i="5"/>
  <c r="G79" i="9"/>
  <c r="AR638" i="5"/>
  <c r="AR639" i="5" s="1"/>
  <c r="BG26" i="15"/>
  <c r="BG13" i="18" s="1"/>
  <c r="X1224" i="5"/>
  <c r="AY686" i="5"/>
  <c r="AV694" i="5"/>
  <c r="AV1455" i="5" s="1"/>
  <c r="AZ688" i="5"/>
  <c r="AZ704" i="5" s="1"/>
  <c r="AW682" i="5"/>
  <c r="AV680" i="5"/>
  <c r="AX684" i="5"/>
  <c r="X1327" i="5"/>
  <c r="X1326" i="5"/>
  <c r="X964" i="5"/>
  <c r="M126" i="13" s="1"/>
  <c r="BT562" i="5"/>
  <c r="BT1475" i="5"/>
  <c r="BT563" i="5"/>
  <c r="AN212" i="5"/>
  <c r="Y879" i="5"/>
  <c r="Z878" i="5"/>
  <c r="Z879" i="5" s="1"/>
  <c r="X1388" i="5"/>
  <c r="AQ743" i="5"/>
  <c r="AQ1506" i="5"/>
  <c r="AQ741" i="5"/>
  <c r="AQ742" i="5" s="1"/>
  <c r="Y1038" i="5"/>
  <c r="X1030" i="5"/>
  <c r="BL228" i="5"/>
  <c r="BL235" i="5" s="1"/>
  <c r="BL234" i="5"/>
  <c r="T1181" i="5"/>
  <c r="C4" i="6"/>
  <c r="AX241" i="5"/>
  <c r="AX243" i="5" s="1"/>
  <c r="AW243" i="5"/>
  <c r="BN212" i="5"/>
  <c r="AX379" i="5"/>
  <c r="AX398" i="5"/>
  <c r="Q676" i="5"/>
  <c r="Q677" i="5" s="1"/>
  <c r="Q1448" i="5"/>
  <c r="BG366" i="5"/>
  <c r="BG365" i="5"/>
  <c r="W643" i="5"/>
  <c r="W653" i="5"/>
  <c r="W658" i="5" s="1"/>
  <c r="W662" i="5"/>
  <c r="BW229" i="5"/>
  <c r="BK380" i="5"/>
  <c r="BL382" i="5"/>
  <c r="BM384" i="5"/>
  <c r="BJ378" i="5"/>
  <c r="BI389" i="5"/>
  <c r="AW28" i="15" s="1"/>
  <c r="BI376" i="5"/>
  <c r="Y1247" i="5"/>
  <c r="Y1274" i="5"/>
  <c r="Z1297" i="5" s="1"/>
  <c r="Z874" i="5"/>
  <c r="Z869" i="5"/>
  <c r="N127" i="13"/>
  <c r="S724" i="5"/>
  <c r="S725" i="5" s="1"/>
  <c r="D28" i="21"/>
  <c r="E29" i="17"/>
  <c r="O993" i="5"/>
  <c r="O1019" i="5"/>
  <c r="O1076" i="5"/>
  <c r="O1075" i="5"/>
  <c r="O1058" i="5"/>
  <c r="AF87" i="14"/>
  <c r="AI683" i="5"/>
  <c r="AI701" i="5"/>
  <c r="BS585" i="5"/>
  <c r="BS586" i="5" s="1"/>
  <c r="BC279" i="5"/>
  <c r="BC280" i="5"/>
  <c r="BP585" i="5"/>
  <c r="BP586" i="5" s="1"/>
  <c r="T609" i="5"/>
  <c r="U611" i="5"/>
  <c r="R605" i="5"/>
  <c r="V613" i="5"/>
  <c r="S607" i="5"/>
  <c r="AA629" i="5"/>
  <c r="AA614" i="5"/>
  <c r="Y627" i="5"/>
  <c r="Y610" i="5"/>
  <c r="Y616" i="5"/>
  <c r="Y621" i="5" s="1"/>
  <c r="U1267" i="5"/>
  <c r="F110" i="23"/>
  <c r="V937" i="5"/>
  <c r="V950" i="5" s="1"/>
  <c r="V924" i="5"/>
  <c r="V926" i="5" s="1"/>
  <c r="AF741" i="5"/>
  <c r="AF742" i="5" s="1"/>
  <c r="AF1506" i="5"/>
  <c r="AF743" i="5"/>
  <c r="N13" i="17"/>
  <c r="O31" i="13"/>
  <c r="Y417" i="5"/>
  <c r="BE565" i="5"/>
  <c r="BF564" i="5"/>
  <c r="BF565" i="5" s="1"/>
  <c r="BW1572" i="5"/>
  <c r="T1267" i="5"/>
  <c r="AA645" i="5"/>
  <c r="AA663" i="5"/>
  <c r="AB664" i="5"/>
  <c r="AB647" i="5"/>
  <c r="AH686" i="5"/>
  <c r="AE680" i="5"/>
  <c r="AE694" i="5"/>
  <c r="AE1455" i="5" s="1"/>
  <c r="AF682" i="5"/>
  <c r="AG684" i="5"/>
  <c r="AI688" i="5"/>
  <c r="AI704" i="5" s="1"/>
  <c r="AT714" i="5"/>
  <c r="AT1473" i="5"/>
  <c r="E148" i="21"/>
  <c r="BT1501" i="5"/>
  <c r="BT584" i="5"/>
  <c r="BT583" i="5"/>
  <c r="S683" i="5"/>
  <c r="S701" i="5"/>
  <c r="Y1077" i="5"/>
  <c r="S719" i="5"/>
  <c r="L130" i="13"/>
  <c r="K129" i="13"/>
  <c r="G111" i="23"/>
  <c r="H21" i="6"/>
  <c r="Y936" i="5"/>
  <c r="Y1365" i="5"/>
  <c r="Z1387" i="5" s="1"/>
  <c r="N51" i="14" s="1"/>
  <c r="AH1480" i="5"/>
  <c r="AH718" i="5"/>
  <c r="AH716" i="5"/>
  <c r="AH717" i="5" s="1"/>
  <c r="AX386" i="5"/>
  <c r="AX391" i="5" s="1"/>
  <c r="AX397" i="5"/>
  <c r="AX377" i="5"/>
  <c r="BE7" i="14"/>
  <c r="W1576" i="5"/>
  <c r="K160" i="14" s="1"/>
  <c r="AQ217" i="15"/>
  <c r="AQ140" i="17" s="1"/>
  <c r="Y1563" i="5"/>
  <c r="Z1570" i="5" s="1"/>
  <c r="N68" i="14" s="1"/>
  <c r="Z851" i="5"/>
  <c r="Z945" i="5"/>
  <c r="Z946" i="5"/>
  <c r="Z957" i="5" s="1"/>
  <c r="Z1129" i="5"/>
  <c r="Z1130" i="5" s="1"/>
  <c r="Z1124" i="5"/>
  <c r="Z1136" i="5"/>
  <c r="L37" i="14"/>
  <c r="AW743" i="5"/>
  <c r="AW1506" i="5"/>
  <c r="AW741" i="5"/>
  <c r="AW742" i="5" s="1"/>
  <c r="AM663" i="5"/>
  <c r="AM645" i="5"/>
  <c r="Q739" i="5"/>
  <c r="Q1499" i="5"/>
  <c r="BI358" i="5"/>
  <c r="BI339" i="5"/>
  <c r="Y1048" i="5"/>
  <c r="AI650" i="5"/>
  <c r="AI666" i="5" s="1"/>
  <c r="AF644" i="5"/>
  <c r="AG646" i="5"/>
  <c r="AE642" i="5"/>
  <c r="AH648" i="5"/>
  <c r="AE656" i="5"/>
  <c r="AE1433" i="5" s="1"/>
  <c r="BV383" i="5"/>
  <c r="BV400" i="5"/>
  <c r="Y1295" i="5"/>
  <c r="Y1305" i="5" s="1"/>
  <c r="X1286" i="5"/>
  <c r="BE638" i="5"/>
  <c r="BE639" i="5" s="1"/>
  <c r="BE1426" i="5"/>
  <c r="AJ744" i="5"/>
  <c r="C81" i="9"/>
  <c r="P1473" i="5"/>
  <c r="P714" i="5"/>
  <c r="AL663" i="5"/>
  <c r="AL645" i="5"/>
  <c r="G10" i="6"/>
  <c r="G9" i="6" s="1"/>
  <c r="G4" i="6" s="1"/>
  <c r="G3" i="6" s="1"/>
  <c r="N23" i="15"/>
  <c r="DE140" i="5"/>
  <c r="BE272" i="5"/>
  <c r="BE252" i="5"/>
  <c r="F46" i="23"/>
  <c r="T748" i="5"/>
  <c r="X1387" i="5"/>
  <c r="BH564" i="5"/>
  <c r="BH565" i="5" s="1"/>
  <c r="BW577" i="5"/>
  <c r="F146" i="21"/>
  <c r="AQ1480" i="5"/>
  <c r="AQ718" i="5"/>
  <c r="AQ716" i="5"/>
  <c r="AQ717" i="5" s="1"/>
  <c r="BE586" i="5"/>
  <c r="BF585" i="5"/>
  <c r="BF586" i="5" s="1"/>
  <c r="AM1576" i="5"/>
  <c r="AA160" i="14" s="1"/>
  <c r="L133" i="13"/>
  <c r="AR646" i="5"/>
  <c r="AT650" i="5"/>
  <c r="AT666" i="5" s="1"/>
  <c r="AP642" i="5"/>
  <c r="AQ644" i="5"/>
  <c r="AP656" i="5"/>
  <c r="AP1433" i="5" s="1"/>
  <c r="AS648" i="5"/>
  <c r="AD235" i="5"/>
  <c r="H15" i="23"/>
  <c r="L12" i="16"/>
  <c r="AY5" i="15"/>
  <c r="F17" i="21"/>
  <c r="I15" i="23"/>
  <c r="Z903" i="5"/>
  <c r="Z908" i="5"/>
  <c r="Z909" i="5" s="1"/>
  <c r="O1449" i="5"/>
  <c r="AI702" i="5"/>
  <c r="AI685" i="5"/>
  <c r="AJ645" i="5"/>
  <c r="AJ663" i="5"/>
  <c r="AK664" i="5"/>
  <c r="AK647" i="5"/>
  <c r="AZ182" i="5"/>
  <c r="AZ189" i="5" s="1"/>
  <c r="AZ188" i="5"/>
  <c r="Z645" i="5"/>
  <c r="Z663" i="5"/>
  <c r="Z253" i="5"/>
  <c r="Y251" i="5"/>
  <c r="X263" i="5"/>
  <c r="X249" i="5"/>
  <c r="AA255" i="5"/>
  <c r="AB257" i="5"/>
  <c r="AB275" i="5" s="1"/>
  <c r="D48" i="21"/>
  <c r="AL685" i="5"/>
  <c r="AL702" i="5"/>
  <c r="T701" i="5"/>
  <c r="T683" i="5"/>
  <c r="R275" i="5"/>
  <c r="R277" i="5" s="1"/>
  <c r="F13" i="14" s="1"/>
  <c r="F12" i="14" s="1"/>
  <c r="F11" i="14" s="1"/>
  <c r="F5" i="14" s="1"/>
  <c r="R259" i="5"/>
  <c r="R265" i="5" s="1"/>
  <c r="BN322" i="5"/>
  <c r="BN323" i="5"/>
  <c r="S744" i="5"/>
  <c r="AA714" i="5"/>
  <c r="AA1473" i="5"/>
  <c r="AZ518" i="5"/>
  <c r="AZ580" i="5"/>
  <c r="BC714" i="5"/>
  <c r="BC1473" i="5"/>
  <c r="AX627" i="5"/>
  <c r="AX610" i="5"/>
  <c r="BW204" i="5"/>
  <c r="AO212" i="5"/>
  <c r="X709" i="5"/>
  <c r="X708" i="5"/>
  <c r="BT523" i="5"/>
  <c r="Y649" i="5"/>
  <c r="Y665" i="5"/>
  <c r="O254" i="5"/>
  <c r="O273" i="5"/>
  <c r="AL681" i="5"/>
  <c r="AL700" i="5"/>
  <c r="AO543" i="5"/>
  <c r="AO544" i="5" s="1"/>
  <c r="L69" i="9"/>
  <c r="BK580" i="5"/>
  <c r="X1125" i="5"/>
  <c r="W1128" i="5"/>
  <c r="W1126" i="5" s="1"/>
  <c r="W1145" i="5" s="1"/>
  <c r="BG564" i="5"/>
  <c r="BG565" i="5" s="1"/>
  <c r="U747" i="5"/>
  <c r="AY563" i="5"/>
  <c r="AY562" i="5" s="1"/>
  <c r="AY1475" i="5"/>
  <c r="I195" i="15"/>
  <c r="V625" i="5"/>
  <c r="V606" i="5"/>
  <c r="T662" i="5"/>
  <c r="T643" i="5"/>
  <c r="V647" i="5"/>
  <c r="V664" i="5"/>
  <c r="BF524" i="5"/>
  <c r="BG523" i="5"/>
  <c r="BG524" i="5" s="1"/>
  <c r="S952" i="5"/>
  <c r="S953" i="5"/>
  <c r="AR739" i="5"/>
  <c r="G82" i="9"/>
  <c r="AR1499" i="5"/>
  <c r="BI379" i="5"/>
  <c r="BI398" i="5"/>
  <c r="B153" i="17"/>
  <c r="C152" i="17" s="1"/>
  <c r="C5" i="13"/>
  <c r="C3" i="13" s="1"/>
  <c r="C224" i="13" s="1"/>
  <c r="C2" i="13" s="1"/>
  <c r="B160" i="17"/>
  <c r="C159" i="17" s="1"/>
  <c r="Z997" i="5"/>
  <c r="Z1021" i="5" s="1"/>
  <c r="AA1043" i="5" s="1"/>
  <c r="Z1022" i="5"/>
  <c r="AA1356" i="5"/>
  <c r="AA1357" i="5"/>
  <c r="AA1171" i="5"/>
  <c r="AA1172" i="5"/>
  <c r="AA1175" i="5"/>
  <c r="AA1174" i="5"/>
  <c r="AA1167" i="5"/>
  <c r="AA1157" i="5"/>
  <c r="AA1176" i="5"/>
  <c r="AA1177" i="5"/>
  <c r="AA1165" i="5"/>
  <c r="AA1190" i="5"/>
  <c r="Z1197" i="5"/>
  <c r="Z1196" i="5" s="1"/>
  <c r="AA1219" i="5" s="1"/>
  <c r="Z1170" i="5"/>
  <c r="Z1361" i="5"/>
  <c r="Z1362" i="5"/>
  <c r="Z1367" i="5"/>
  <c r="Z1371" i="5"/>
  <c r="AA1389" i="5" s="1"/>
  <c r="O53" i="14" s="1"/>
  <c r="Z1363" i="5"/>
  <c r="Z1366" i="5"/>
  <c r="Z1369" i="5"/>
  <c r="Z1370" i="5"/>
  <c r="Z1372" i="5"/>
  <c r="AA1390" i="5" s="1"/>
  <c r="O54" i="14" s="1"/>
  <c r="Z1253" i="5"/>
  <c r="Z1277" i="5" s="1"/>
  <c r="AA1300" i="5" s="1"/>
  <c r="Z1278" i="5"/>
  <c r="Z1275" i="5"/>
  <c r="AA1298" i="5" s="1"/>
  <c r="Z1249" i="5"/>
  <c r="AK685" i="5"/>
  <c r="AK702" i="5"/>
  <c r="AJ683" i="5"/>
  <c r="AJ701" i="5"/>
  <c r="W1033" i="5"/>
  <c r="W1032" i="5"/>
  <c r="BJ1499" i="5"/>
  <c r="BJ739" i="5"/>
  <c r="BH619" i="5"/>
  <c r="BH1408" i="5" s="1"/>
  <c r="BH602" i="5"/>
  <c r="V1576" i="5"/>
  <c r="L3" i="15"/>
  <c r="L5" i="18" s="1"/>
  <c r="X662" i="5"/>
  <c r="X653" i="5"/>
  <c r="X658" i="5" s="1"/>
  <c r="X643" i="5"/>
  <c r="O639" i="5"/>
  <c r="BG218" i="15"/>
  <c r="AF716" i="5"/>
  <c r="AF717" i="5" s="1"/>
  <c r="AF718" i="5"/>
  <c r="AF1480" i="5"/>
  <c r="K37" i="6"/>
  <c r="L38" i="6"/>
  <c r="R1308" i="5"/>
  <c r="R1307" i="5"/>
  <c r="AA638" i="5"/>
  <c r="AA639" i="5" s="1"/>
  <c r="F79" i="9"/>
  <c r="AA1426" i="5"/>
  <c r="BF251" i="5"/>
  <c r="BE263" i="5"/>
  <c r="BH255" i="5"/>
  <c r="BG253" i="5"/>
  <c r="BI257" i="5"/>
  <c r="BI275" i="5" s="1"/>
  <c r="BE249" i="5"/>
  <c r="BS346" i="5"/>
  <c r="BS351" i="5" s="1"/>
  <c r="BS357" i="5"/>
  <c r="BS363" i="5" s="1"/>
  <c r="BG16" i="14" s="1"/>
  <c r="BS337" i="5"/>
  <c r="BS347" i="5" s="1"/>
  <c r="BS353" i="5" s="1"/>
  <c r="G117" i="13"/>
  <c r="AI686" i="5"/>
  <c r="AF694" i="5"/>
  <c r="AF1455" i="5" s="1"/>
  <c r="AG682" i="5"/>
  <c r="AJ688" i="5"/>
  <c r="AJ704" i="5" s="1"/>
  <c r="AF680" i="5"/>
  <c r="AH684" i="5"/>
  <c r="BG543" i="5"/>
  <c r="BG544" i="5" s="1"/>
  <c r="V1160" i="5"/>
  <c r="AV253" i="5"/>
  <c r="AT263" i="5"/>
  <c r="AU251" i="5"/>
  <c r="AW255" i="5"/>
  <c r="AT249" i="5"/>
  <c r="AX257" i="5"/>
  <c r="AX275" i="5" s="1"/>
  <c r="L279" i="5"/>
  <c r="L280" i="5"/>
  <c r="AC638" i="5"/>
  <c r="AC639" i="5" s="1"/>
  <c r="AC1426" i="5"/>
  <c r="AR1473" i="5"/>
  <c r="G81" i="9"/>
  <c r="AR714" i="5"/>
  <c r="AY522" i="5"/>
  <c r="AY1428" i="5"/>
  <c r="AY521" i="5"/>
  <c r="BK226" i="5"/>
  <c r="BK235" i="5" s="1"/>
  <c r="BK234" i="5"/>
  <c r="AY10" i="14" s="1"/>
  <c r="T1205" i="5"/>
  <c r="BU521" i="5"/>
  <c r="BU1428" i="5"/>
  <c r="BU522" i="5"/>
  <c r="AW386" i="5"/>
  <c r="AW391" i="5" s="1"/>
  <c r="AW397" i="5"/>
  <c r="AW403" i="5" s="1"/>
  <c r="AK17" i="14" s="1"/>
  <c r="AK15" i="14" s="1"/>
  <c r="AW377" i="5"/>
  <c r="AW387" i="5" s="1"/>
  <c r="AW393" i="5" s="1"/>
  <c r="BH543" i="5"/>
  <c r="BH544" i="5" s="1"/>
  <c r="C80" i="9"/>
  <c r="P1448" i="5"/>
  <c r="P676" i="5"/>
  <c r="P677" i="5" s="1"/>
  <c r="AU15" i="14"/>
  <c r="Z665" i="5"/>
  <c r="Z649" i="5"/>
  <c r="M48" i="14"/>
  <c r="Y1392" i="5"/>
  <c r="S929" i="5"/>
  <c r="S928" i="5"/>
  <c r="AX743" i="5"/>
  <c r="AX741" i="5"/>
  <c r="AX742" i="5" s="1"/>
  <c r="AX1506" i="5"/>
  <c r="BR365" i="5"/>
  <c r="BR366" i="5"/>
  <c r="O1028" i="5"/>
  <c r="O997" i="5"/>
  <c r="O1022" i="5"/>
  <c r="O990" i="5"/>
  <c r="O985" i="5"/>
  <c r="AH681" i="5"/>
  <c r="AH700" i="5"/>
  <c r="BH523" i="5"/>
  <c r="BH524" i="5" s="1"/>
  <c r="FN39" i="10"/>
  <c r="Z612" i="5"/>
  <c r="Z628" i="5"/>
  <c r="AH650" i="5"/>
  <c r="AH666" i="5" s="1"/>
  <c r="AE644" i="5"/>
  <c r="AG648" i="5"/>
  <c r="AD656" i="5"/>
  <c r="AD1433" i="5" s="1"/>
  <c r="AF646" i="5"/>
  <c r="AD642" i="5"/>
  <c r="BV380" i="5"/>
  <c r="BT376" i="5"/>
  <c r="BT389" i="5"/>
  <c r="BH28" i="15" s="1"/>
  <c r="K18" i="16" s="1"/>
  <c r="BU378" i="5"/>
  <c r="BU228" i="5"/>
  <c r="BU235" i="5" s="1"/>
  <c r="BU234" i="5"/>
  <c r="BI10" i="14" s="1"/>
  <c r="BI7" i="14" s="1"/>
  <c r="AR1448" i="5"/>
  <c r="AR676" i="5"/>
  <c r="AR677" i="5" s="1"/>
  <c r="G80" i="9"/>
  <c r="Z16" i="14"/>
  <c r="X728" i="5"/>
  <c r="X729" i="5" s="1"/>
  <c r="AC665" i="5"/>
  <c r="AC649" i="5"/>
  <c r="AX680" i="5"/>
  <c r="BA686" i="5"/>
  <c r="BB688" i="5"/>
  <c r="BB704" i="5" s="1"/>
  <c r="AZ684" i="5"/>
  <c r="AX694" i="5"/>
  <c r="AX1455" i="5" s="1"/>
  <c r="AY682" i="5"/>
  <c r="BR244" i="5"/>
  <c r="BR262" i="5"/>
  <c r="BF23" i="15" s="1"/>
  <c r="U1345" i="5"/>
  <c r="S1343" i="5"/>
  <c r="T1344" i="5"/>
  <c r="BH60" i="17"/>
  <c r="BH46" i="15"/>
  <c r="U687" i="5"/>
  <c r="U703" i="5"/>
  <c r="Y1191" i="5"/>
  <c r="BQ543" i="5"/>
  <c r="BQ541" i="5" s="1"/>
  <c r="G20" i="13"/>
  <c r="F8" i="17" s="1"/>
  <c r="Q412" i="5"/>
  <c r="E80" i="21"/>
  <c r="AM562" i="5"/>
  <c r="J219" i="15"/>
  <c r="J217" i="15" s="1"/>
  <c r="J140" i="17" s="1"/>
  <c r="J87" i="14"/>
  <c r="AU245" i="5"/>
  <c r="AU246" i="5"/>
  <c r="AV1574" i="5" s="1"/>
  <c r="AJ59" i="14" s="1"/>
  <c r="K43" i="14"/>
  <c r="BB401" i="5"/>
  <c r="BB403" i="5" s="1"/>
  <c r="AP17" i="14" s="1"/>
  <c r="AP15" i="14" s="1"/>
  <c r="BB386" i="5"/>
  <c r="BB391" i="5" s="1"/>
  <c r="AZ381" i="5"/>
  <c r="AZ399" i="5"/>
  <c r="AZ386" i="5"/>
  <c r="AZ391" i="5" s="1"/>
  <c r="O10" i="14"/>
  <c r="G147" i="13"/>
  <c r="F37" i="17" s="1"/>
  <c r="BV619" i="5"/>
  <c r="BV1408" i="5" s="1"/>
  <c r="BV602" i="5"/>
  <c r="BV605" i="5" s="1"/>
  <c r="L119" i="13"/>
  <c r="AA1322" i="5"/>
  <c r="Z1321" i="5"/>
  <c r="Y1320" i="5"/>
  <c r="Y1324" i="5" s="1"/>
  <c r="Z841" i="5"/>
  <c r="Z836" i="5"/>
  <c r="Z1200" i="5"/>
  <c r="Z1106" i="5"/>
  <c r="AS686" i="5"/>
  <c r="AR684" i="5"/>
  <c r="AP680" i="5"/>
  <c r="AT688" i="5"/>
  <c r="AT704" i="5" s="1"/>
  <c r="AP694" i="5"/>
  <c r="AP1455" i="5" s="1"/>
  <c r="AQ682" i="5"/>
  <c r="AE1506" i="5"/>
  <c r="AE743" i="5"/>
  <c r="AE741" i="5"/>
  <c r="AE742" i="5" s="1"/>
  <c r="AE1480" i="5"/>
  <c r="AE718" i="5"/>
  <c r="AE716" i="5"/>
  <c r="AE717" i="5" s="1"/>
  <c r="AU650" i="5"/>
  <c r="AU666" i="5" s="1"/>
  <c r="AT648" i="5"/>
  <c r="AR644" i="5"/>
  <c r="AS646" i="5"/>
  <c r="AQ642" i="5"/>
  <c r="AQ656" i="5"/>
  <c r="AQ1433" i="5" s="1"/>
  <c r="AX656" i="5"/>
  <c r="AX1433" i="5" s="1"/>
  <c r="AX642" i="5"/>
  <c r="AY644" i="5"/>
  <c r="AZ646" i="5"/>
  <c r="BA648" i="5"/>
  <c r="BB650" i="5"/>
  <c r="BB666" i="5" s="1"/>
  <c r="AY226" i="5"/>
  <c r="AY235" i="5" s="1"/>
  <c r="AY234" i="5"/>
  <c r="BB209" i="5"/>
  <c r="BB211" i="5"/>
  <c r="AI647" i="5"/>
  <c r="AI664" i="5"/>
  <c r="S643" i="5"/>
  <c r="S662" i="5"/>
  <c r="AV274" i="5"/>
  <c r="AV256" i="5"/>
  <c r="AU273" i="5"/>
  <c r="AU254" i="5"/>
  <c r="AZ228" i="5"/>
  <c r="AZ235" i="5" s="1"/>
  <c r="AZ234" i="5"/>
  <c r="AN10" i="14" s="1"/>
  <c r="BA207" i="5"/>
  <c r="BA212" i="5" s="1"/>
  <c r="BA211" i="5"/>
  <c r="AG662" i="5"/>
  <c r="AG643" i="5"/>
  <c r="BC739" i="5"/>
  <c r="BC1499" i="5"/>
  <c r="U647" i="5"/>
  <c r="U664" i="5"/>
  <c r="BO1576" i="5"/>
  <c r="BC160" i="14" s="1"/>
  <c r="Z766" i="5"/>
  <c r="N71" i="15" s="1"/>
  <c r="D71" i="23" s="1"/>
  <c r="Z765" i="5"/>
  <c r="N103" i="15" s="1"/>
  <c r="D103" i="23" s="1"/>
  <c r="AA761" i="5"/>
  <c r="Z767" i="5"/>
  <c r="N136" i="15" s="1"/>
  <c r="D136" i="23" s="1"/>
  <c r="Z764" i="5"/>
  <c r="BJ359" i="5"/>
  <c r="BJ341" i="5"/>
  <c r="BS397" i="5"/>
  <c r="BS403" i="5" s="1"/>
  <c r="BG17" i="14" s="1"/>
  <c r="BS386" i="5"/>
  <c r="BS391" i="5" s="1"/>
  <c r="BS377" i="5"/>
  <c r="BS387" i="5" s="1"/>
  <c r="BS393" i="5" s="1"/>
  <c r="BU399" i="5"/>
  <c r="BU381" i="5"/>
  <c r="AN585" i="5"/>
  <c r="AN583" i="5" s="1"/>
  <c r="AM586" i="5"/>
  <c r="AC585" i="5"/>
  <c r="AC586" i="5" s="1"/>
  <c r="AB586" i="5"/>
  <c r="AH688" i="5"/>
  <c r="AH704" i="5" s="1"/>
  <c r="AD680" i="5"/>
  <c r="AE682" i="5"/>
  <c r="AD694" i="5"/>
  <c r="AD1455" i="5" s="1"/>
  <c r="AG686" i="5"/>
  <c r="AF684" i="5"/>
  <c r="AD741" i="5"/>
  <c r="AD742" i="5" s="1"/>
  <c r="AD1506" i="5"/>
  <c r="AD743" i="5"/>
  <c r="W873" i="5"/>
  <c r="W871" i="5" s="1"/>
  <c r="X870" i="5"/>
  <c r="AM664" i="5"/>
  <c r="AM647" i="5"/>
  <c r="Z245" i="5"/>
  <c r="Z246" i="5"/>
  <c r="AA1574" i="5" s="1"/>
  <c r="O59" i="14" s="1"/>
  <c r="BF273" i="5"/>
  <c r="BF254" i="5"/>
  <c r="FP20" i="10"/>
  <c r="FO35" i="10"/>
  <c r="AR1576" i="5"/>
  <c r="AF160" i="14" s="1"/>
  <c r="I15" i="6"/>
  <c r="H412" i="5"/>
  <c r="H16" i="6" s="1"/>
  <c r="H14" i="6" s="1"/>
  <c r="BR256" i="5"/>
  <c r="BR274" i="5"/>
  <c r="BQ254" i="5"/>
  <c r="BQ273" i="5"/>
  <c r="C48" i="21"/>
  <c r="BO585" i="5"/>
  <c r="BO586" i="5" s="1"/>
  <c r="BG262" i="5"/>
  <c r="AU23" i="15" s="1"/>
  <c r="AU22" i="15" s="1"/>
  <c r="BG244" i="5"/>
  <c r="BP523" i="5"/>
  <c r="BP524" i="5" s="1"/>
  <c r="BL518" i="5"/>
  <c r="AY1501" i="5"/>
  <c r="AY584" i="5"/>
  <c r="AY583" i="5" s="1"/>
  <c r="E7" i="21"/>
  <c r="G18" i="21"/>
  <c r="H18" i="21" s="1"/>
  <c r="Z842" i="5"/>
  <c r="BK15" i="15"/>
  <c r="Z918" i="5"/>
  <c r="O677" i="5"/>
  <c r="AI662" i="5"/>
  <c r="AI643" i="5"/>
  <c r="AL649" i="5"/>
  <c r="AL665" i="5"/>
  <c r="BA184" i="5"/>
  <c r="BA189" i="5" s="1"/>
  <c r="BA188" i="5"/>
  <c r="G150" i="21"/>
  <c r="H150" i="21" s="1"/>
  <c r="I148" i="23"/>
  <c r="BS564" i="5"/>
  <c r="BS565" i="5" s="1"/>
  <c r="Y653" i="5"/>
  <c r="Y658" i="5" s="1"/>
  <c r="Y662" i="5"/>
  <c r="Y643" i="5"/>
  <c r="AA664" i="5"/>
  <c r="AA647" i="5"/>
  <c r="V1112" i="5"/>
  <c r="X252" i="5"/>
  <c r="X272" i="5"/>
  <c r="AB189" i="5"/>
  <c r="U702" i="5"/>
  <c r="U685" i="5"/>
  <c r="S700" i="5"/>
  <c r="S681" i="5"/>
  <c r="O252" i="5"/>
  <c r="O272" i="5"/>
  <c r="O259" i="5"/>
  <c r="O265" i="5" s="1"/>
  <c r="W971" i="5"/>
  <c r="W970" i="5"/>
  <c r="BQ585" i="5"/>
  <c r="BQ583" i="5" s="1"/>
  <c r="F11" i="6"/>
  <c r="AB565" i="5"/>
  <c r="AC564" i="5"/>
  <c r="AC565" i="5" s="1"/>
  <c r="W613" i="5"/>
  <c r="V611" i="5"/>
  <c r="V616" i="5" s="1"/>
  <c r="V621" i="5" s="1"/>
  <c r="U609" i="5"/>
  <c r="T607" i="5"/>
  <c r="S605" i="5"/>
  <c r="G96" i="9"/>
  <c r="AM819" i="5"/>
  <c r="AN115" i="15"/>
  <c r="G115" i="23" s="1"/>
  <c r="AZ1549" i="5"/>
  <c r="AZ1553" i="5" s="1"/>
  <c r="AN63" i="14" s="1"/>
  <c r="BW1543" i="5"/>
  <c r="AZ817" i="5"/>
  <c r="AZ823" i="5"/>
  <c r="EQ127" i="10"/>
  <c r="EQ135" i="10" s="1"/>
  <c r="AN146" i="15" s="1"/>
  <c r="G146" i="23" s="1"/>
  <c r="P1247" i="5"/>
  <c r="P1274" i="5"/>
  <c r="Q1297" i="5" s="1"/>
  <c r="BT1450" i="5"/>
  <c r="BT542" i="5"/>
  <c r="BT541" i="5"/>
  <c r="AY628" i="5"/>
  <c r="AY612" i="5"/>
  <c r="Y991" i="5"/>
  <c r="Y1018" i="5"/>
  <c r="Z1040" i="5" s="1"/>
  <c r="BF245" i="5"/>
  <c r="BF246" i="5"/>
  <c r="BG1574" i="5" s="1"/>
  <c r="AU59" i="14" s="1"/>
  <c r="V643" i="5"/>
  <c r="V662" i="5"/>
  <c r="M271" i="5"/>
  <c r="M277" i="5" s="1"/>
  <c r="M250" i="5"/>
  <c r="M260" i="5" s="1"/>
  <c r="M259" i="5"/>
  <c r="M265" i="5" s="1"/>
  <c r="D19" i="13"/>
  <c r="BS523" i="5"/>
  <c r="BS524" i="5" s="1"/>
  <c r="L53" i="14"/>
  <c r="AY78" i="15"/>
  <c r="L59" i="9"/>
  <c r="BK538" i="5"/>
  <c r="L56" i="9"/>
  <c r="BK518" i="5"/>
  <c r="L64" i="9"/>
  <c r="W1571" i="5"/>
  <c r="K69" i="14" s="1"/>
  <c r="X610" i="5"/>
  <c r="X627" i="5"/>
  <c r="Z629" i="5"/>
  <c r="Z614" i="5"/>
  <c r="U663" i="5"/>
  <c r="U645" i="5"/>
  <c r="AG3" i="15"/>
  <c r="AG5" i="18" s="1"/>
  <c r="FP22" i="10"/>
  <c r="FO37" i="10"/>
  <c r="AZ648" i="5"/>
  <c r="AX644" i="5"/>
  <c r="AY646" i="5"/>
  <c r="BA650" i="5"/>
  <c r="BA666" i="5" s="1"/>
  <c r="AW642" i="5"/>
  <c r="AW656" i="5"/>
  <c r="AW1433" i="5" s="1"/>
  <c r="H20" i="21"/>
  <c r="BW227" i="5"/>
  <c r="E115" i="21"/>
  <c r="BK383" i="5"/>
  <c r="BK400" i="5"/>
  <c r="Z1058" i="5"/>
  <c r="Z1059" i="5" s="1"/>
  <c r="Z1076" i="5"/>
  <c r="N84" i="15" s="1"/>
  <c r="Z1075" i="5"/>
  <c r="N52" i="15" s="1"/>
  <c r="AA1137" i="5"/>
  <c r="AA1131" i="5"/>
  <c r="AA1132" i="5" s="1"/>
  <c r="AA1140" i="5"/>
  <c r="AA1142" i="5"/>
  <c r="AA1138" i="5"/>
  <c r="AA1123" i="5"/>
  <c r="AA1143" i="5"/>
  <c r="AA1141" i="5"/>
  <c r="AA1133" i="5"/>
  <c r="AA994" i="5"/>
  <c r="AA995" i="5" s="1"/>
  <c r="AA1020" i="5" s="1"/>
  <c r="AB1042" i="5" s="1"/>
  <c r="AA998" i="5"/>
  <c r="AA1015" i="5"/>
  <c r="AA1057" i="5"/>
  <c r="AA1001" i="5"/>
  <c r="AA999" i="5"/>
  <c r="AA1023" i="5" s="1"/>
  <c r="AA984" i="5"/>
  <c r="AA1003" i="5"/>
  <c r="AA1027" i="5" s="1"/>
  <c r="AB1045" i="5" s="1"/>
  <c r="AA1004" i="5"/>
  <c r="AA1028" i="5" s="1"/>
  <c r="AB1046" i="5" s="1"/>
  <c r="AA1002" i="5"/>
  <c r="AA1026" i="5" s="1"/>
  <c r="AA992" i="5"/>
  <c r="Z1217" i="5"/>
  <c r="Z1358" i="5"/>
  <c r="Z1385" i="5"/>
  <c r="O131" i="13" s="1"/>
  <c r="Z1315" i="5"/>
  <c r="Z1332" i="5"/>
  <c r="N150" i="15" s="1"/>
  <c r="Z1331" i="5"/>
  <c r="N117" i="15" s="1"/>
  <c r="AK665" i="5"/>
  <c r="AK649" i="5"/>
  <c r="AK719" i="5"/>
  <c r="AI700" i="5"/>
  <c r="AI681" i="5"/>
  <c r="AI691" i="5"/>
  <c r="AI696" i="5" s="1"/>
  <c r="AJ719" i="5"/>
  <c r="AJ662" i="5"/>
  <c r="AJ643" i="5"/>
  <c r="AL664" i="5"/>
  <c r="AL647" i="5"/>
  <c r="U643" i="5"/>
  <c r="U662" i="5"/>
  <c r="M37" i="14"/>
  <c r="Z664" i="5"/>
  <c r="Z647" i="5"/>
  <c r="O1427" i="5"/>
  <c r="BL205" i="5"/>
  <c r="BL212" i="5" s="1"/>
  <c r="BL211" i="5"/>
  <c r="AZ9" i="14" s="1"/>
  <c r="BO543" i="5"/>
  <c r="BO544" i="5" s="1"/>
  <c r="L30" i="13"/>
  <c r="BT339" i="5"/>
  <c r="BT358" i="5"/>
  <c r="BU341" i="5"/>
  <c r="BU359" i="5"/>
  <c r="I121" i="13"/>
  <c r="H118" i="13"/>
  <c r="X1195" i="5"/>
  <c r="Y1218" i="5" s="1"/>
  <c r="X1159" i="5"/>
  <c r="W1162" i="5"/>
  <c r="W1160" i="5" s="1"/>
  <c r="AB544" i="5"/>
  <c r="AC543" i="5"/>
  <c r="X1386" i="5"/>
  <c r="X1392" i="5" s="1"/>
  <c r="W1375" i="5"/>
  <c r="R523" i="5"/>
  <c r="Q524" i="5"/>
  <c r="AO523" i="5"/>
  <c r="AO524" i="5" s="1"/>
  <c r="AY819" i="5"/>
  <c r="AY1234" i="5" s="1"/>
  <c r="AY1450" i="5"/>
  <c r="AY542" i="5"/>
  <c r="AY541" i="5" s="1"/>
  <c r="G47" i="23"/>
  <c r="AM60" i="17"/>
  <c r="AM46" i="15"/>
  <c r="BN232" i="5"/>
  <c r="BN235" i="5" s="1"/>
  <c r="BN234" i="5"/>
  <c r="AG1480" i="5"/>
  <c r="AG718" i="5"/>
  <c r="AG716" i="5"/>
  <c r="AG717" i="5" s="1"/>
  <c r="AZ400" i="5"/>
  <c r="AZ383" i="5"/>
  <c r="Y664" i="5"/>
  <c r="Y647" i="5"/>
  <c r="AC235" i="5"/>
  <c r="R1290" i="5"/>
  <c r="N123" i="13"/>
  <c r="R1562" i="5"/>
  <c r="S1569" i="5"/>
  <c r="G67" i="14" s="1"/>
  <c r="BF15" i="14"/>
  <c r="O995" i="5"/>
  <c r="O1026" i="5"/>
  <c r="O1027" i="5"/>
  <c r="AK703" i="5"/>
  <c r="AK687" i="5"/>
  <c r="BI349" i="5"/>
  <c r="AW27" i="15" s="1"/>
  <c r="BM344" i="5"/>
  <c r="BL342" i="5"/>
  <c r="BI336" i="5"/>
  <c r="BJ338" i="5"/>
  <c r="BK340" i="5"/>
  <c r="AR280" i="5"/>
  <c r="AR279" i="5"/>
  <c r="FP19" i="10"/>
  <c r="FO34" i="10"/>
  <c r="X626" i="5"/>
  <c r="X608" i="5"/>
  <c r="X616" i="5"/>
  <c r="X621" i="5" s="1"/>
  <c r="BV370" i="5"/>
  <c r="BU372" i="5"/>
  <c r="R7" i="14"/>
  <c r="BV230" i="5"/>
  <c r="BV235" i="5" s="1"/>
  <c r="BV234" i="5"/>
  <c r="BJ10" i="14" s="1"/>
  <c r="BJ7" i="14" s="1"/>
  <c r="Y1220" i="5"/>
  <c r="M44" i="14" s="1"/>
  <c r="BO523" i="5"/>
  <c r="BO524" i="5" s="1"/>
  <c r="M32" i="13"/>
  <c r="M30" i="13" s="1"/>
  <c r="X447" i="5"/>
  <c r="L183" i="15" s="1"/>
  <c r="X432" i="5"/>
  <c r="BU332" i="5"/>
  <c r="BV330" i="5"/>
  <c r="U1562" i="5"/>
  <c r="V1569" i="5"/>
  <c r="J67" i="14" s="1"/>
  <c r="J65" i="14" s="1"/>
  <c r="V1345" i="5"/>
  <c r="T1343" i="5"/>
  <c r="U1344" i="5"/>
  <c r="BH585" i="5"/>
  <c r="BH586" i="5" s="1"/>
  <c r="AD716" i="5"/>
  <c r="AD717" i="5" s="1"/>
  <c r="AD718" i="5"/>
  <c r="AD1480" i="5"/>
  <c r="BT241" i="5"/>
  <c r="BS243" i="5"/>
  <c r="W1289" i="5"/>
  <c r="W1288" i="5"/>
  <c r="AM544" i="5"/>
  <c r="AN543" i="5"/>
  <c r="AN544" i="5" s="1"/>
  <c r="T685" i="5"/>
  <c r="T702" i="5"/>
  <c r="AH3" i="15"/>
  <c r="AH5" i="18" s="1"/>
  <c r="Y1193" i="5"/>
  <c r="S1562" i="5"/>
  <c r="T1569" i="5"/>
  <c r="H67" i="14" s="1"/>
  <c r="H65" i="14" s="1"/>
  <c r="E21" i="13"/>
  <c r="E19" i="13" s="1"/>
  <c r="P427" i="5"/>
  <c r="P442" i="5"/>
  <c r="D178" i="15" s="1"/>
  <c r="C112" i="16" s="1"/>
  <c r="L48" i="14"/>
  <c r="Z1359" i="5"/>
  <c r="E10" i="6"/>
  <c r="BU584" i="5"/>
  <c r="BU1501" i="5"/>
  <c r="BU583" i="5"/>
  <c r="BU542" i="5"/>
  <c r="BU1450" i="5"/>
  <c r="BU541" i="5"/>
  <c r="BE544" i="5"/>
  <c r="BF543" i="5"/>
  <c r="BF544" i="5" s="1"/>
  <c r="AI11" i="18"/>
  <c r="AI20" i="15"/>
  <c r="Y1368" i="5"/>
  <c r="Z1388" i="5" s="1"/>
  <c r="N52" i="14" s="1"/>
  <c r="BQ564" i="5"/>
  <c r="BQ562" i="5" s="1"/>
  <c r="BT564" i="5"/>
  <c r="F28" i="23"/>
  <c r="H18" i="16"/>
  <c r="AL26" i="15"/>
  <c r="BA400" i="5"/>
  <c r="BA403" i="5" s="1"/>
  <c r="AO17" i="14" s="1"/>
  <c r="AO15" i="14" s="1"/>
  <c r="BA383" i="5"/>
  <c r="BA387" i="5" s="1"/>
  <c r="BA393" i="5" s="1"/>
  <c r="BA386" i="5"/>
  <c r="BA391" i="5" s="1"/>
  <c r="AA235" i="5"/>
  <c r="P59" i="17"/>
  <c r="R1032" i="5"/>
  <c r="R1033" i="5"/>
  <c r="Z848" i="5"/>
  <c r="Z1091" i="5"/>
  <c r="Z1096" i="5"/>
  <c r="Z1097" i="5" s="1"/>
  <c r="Z1201" i="5"/>
  <c r="Z1213" i="5" s="1"/>
  <c r="BJ310" i="5"/>
  <c r="BT585" i="5"/>
  <c r="X748" i="5"/>
  <c r="AX646" i="5"/>
  <c r="AY648" i="5"/>
  <c r="AV656" i="5"/>
  <c r="AV1433" i="5" s="1"/>
  <c r="AZ650" i="5"/>
  <c r="AZ666" i="5" s="1"/>
  <c r="AW644" i="5"/>
  <c r="AV642" i="5"/>
  <c r="AP743" i="5"/>
  <c r="AP1506" i="5"/>
  <c r="AP741" i="5"/>
  <c r="AP742" i="5" s="1"/>
  <c r="AW718" i="5"/>
  <c r="AW1480" i="5"/>
  <c r="AW716" i="5"/>
  <c r="AW717" i="5" s="1"/>
  <c r="AN647" i="5"/>
  <c r="AN664" i="5"/>
  <c r="AJ649" i="5"/>
  <c r="AJ665" i="5"/>
  <c r="AT272" i="5"/>
  <c r="AT252" i="5"/>
  <c r="BH346" i="5"/>
  <c r="BH351" i="5" s="1"/>
  <c r="BH337" i="5"/>
  <c r="BH347" i="5" s="1"/>
  <c r="BH353" i="5" s="1"/>
  <c r="BH357" i="5"/>
  <c r="BH363" i="5" s="1"/>
  <c r="AV16" i="14" s="1"/>
  <c r="BG585" i="5"/>
  <c r="BG586" i="5" s="1"/>
  <c r="Y1134" i="5"/>
  <c r="Z1133" i="5"/>
  <c r="Z1134" i="5" s="1"/>
  <c r="X1264" i="5"/>
  <c r="L107" i="15" s="1"/>
  <c r="X1265" i="5"/>
  <c r="L140" i="15" s="1"/>
  <c r="F82" i="9"/>
  <c r="AA1499" i="5"/>
  <c r="AA739" i="5"/>
  <c r="U937" i="5"/>
  <c r="U924" i="5"/>
  <c r="I12" i="6"/>
  <c r="H411" i="5"/>
  <c r="H13" i="6" s="1"/>
  <c r="H11" i="6" s="1"/>
  <c r="BD250" i="5"/>
  <c r="BD260" i="5" s="1"/>
  <c r="BD267" i="5" s="1"/>
  <c r="BD271" i="5"/>
  <c r="BD277" i="5" s="1"/>
  <c r="AR13" i="14" s="1"/>
  <c r="AR12" i="14" s="1"/>
  <c r="AR11" i="14" s="1"/>
  <c r="AR5" i="14" s="1"/>
  <c r="BD259" i="5"/>
  <c r="BD265" i="5" s="1"/>
  <c r="BO565" i="5"/>
  <c r="BP564" i="5"/>
  <c r="BP565" i="5" s="1"/>
  <c r="BQ245" i="5"/>
  <c r="BQ246" i="5"/>
  <c r="BR1574" i="5" s="1"/>
  <c r="BF59" i="14" s="1"/>
  <c r="E49" i="21"/>
  <c r="BO250" i="5"/>
  <c r="BO260" i="5" s="1"/>
  <c r="BO267" i="5" s="1"/>
  <c r="BC219" i="15" s="1"/>
  <c r="BO271" i="5"/>
  <c r="BO277" i="5" s="1"/>
  <c r="BC13" i="14" s="1"/>
  <c r="BC12" i="14" s="1"/>
  <c r="BC11" i="14" s="1"/>
  <c r="BO259" i="5"/>
  <c r="BO265" i="5" s="1"/>
  <c r="BI241" i="5"/>
  <c r="BH243" i="5"/>
  <c r="L54" i="14"/>
  <c r="AR3" i="15"/>
  <c r="AR5" i="18" s="1"/>
  <c r="AZ113" i="15"/>
  <c r="AZ115" i="15"/>
  <c r="AB59" i="17"/>
  <c r="Y913" i="5"/>
  <c r="Z912" i="5"/>
  <c r="Z913" i="5" s="1"/>
  <c r="BG1401" i="5"/>
  <c r="BG601" i="5"/>
  <c r="BF218" i="15"/>
  <c r="AX648" i="5"/>
  <c r="AW646" i="5"/>
  <c r="AU642" i="5"/>
  <c r="AY650" i="5"/>
  <c r="AY666" i="5" s="1"/>
  <c r="AV644" i="5"/>
  <c r="AU656" i="5"/>
  <c r="AU1433" i="5" s="1"/>
  <c r="BI113" i="15"/>
  <c r="FL137" i="10"/>
  <c r="BI60" i="17"/>
  <c r="BI46" i="15"/>
  <c r="Z723" i="5"/>
  <c r="BH9" i="18"/>
  <c r="BI9" i="18"/>
  <c r="BC218" i="15"/>
  <c r="BW231" i="5"/>
  <c r="BL181" i="5"/>
  <c r="BM183" i="5"/>
  <c r="BN185" i="5"/>
  <c r="BK179" i="5"/>
  <c r="BW179" i="5" s="1"/>
  <c r="BW177" i="5"/>
  <c r="AM9" i="18"/>
  <c r="G5" i="23"/>
  <c r="AM3" i="15"/>
  <c r="AM5" i="18" s="1"/>
  <c r="AN9" i="18"/>
  <c r="BK5" i="15"/>
  <c r="AG681" i="5"/>
  <c r="AG700" i="5"/>
  <c r="AJ687" i="5"/>
  <c r="AJ703" i="5"/>
  <c r="BB186" i="5"/>
  <c r="BB189" i="5" s="1"/>
  <c r="BB188" i="5"/>
  <c r="AI722" i="5"/>
  <c r="AL728" i="5"/>
  <c r="AL729" i="5" s="1"/>
  <c r="AM730" i="5"/>
  <c r="AK726" i="5"/>
  <c r="AK727" i="5" s="1"/>
  <c r="AJ724" i="5"/>
  <c r="AJ725" i="5" s="1"/>
  <c r="AL722" i="5"/>
  <c r="AP730" i="5"/>
  <c r="AB665" i="5"/>
  <c r="AB649" i="5"/>
  <c r="X1092" i="5"/>
  <c r="W1095" i="5"/>
  <c r="W1093" i="5" s="1"/>
  <c r="W1112" i="5" s="1"/>
  <c r="BP543" i="5"/>
  <c r="BP544" i="5" s="1"/>
  <c r="Z256" i="5"/>
  <c r="Z274" i="5"/>
  <c r="W250" i="5"/>
  <c r="W260" i="5" s="1"/>
  <c r="W267" i="5" s="1"/>
  <c r="W259" i="5"/>
  <c r="W265" i="5" s="1"/>
  <c r="W271" i="5"/>
  <c r="W277" i="5" s="1"/>
  <c r="K13" i="14" s="1"/>
  <c r="K12" i="14" s="1"/>
  <c r="K11" i="14" s="1"/>
  <c r="K5" i="14" s="1"/>
  <c r="AM703" i="5"/>
  <c r="AM687" i="5"/>
  <c r="AK701" i="5"/>
  <c r="AK683" i="5"/>
  <c r="V703" i="5"/>
  <c r="V706" i="5" s="1"/>
  <c r="V687" i="5"/>
  <c r="V692" i="5" s="1"/>
  <c r="V697" i="5" s="1"/>
  <c r="P273" i="5"/>
  <c r="P254" i="5"/>
  <c r="P259" i="5"/>
  <c r="P265" i="5" s="1"/>
  <c r="Q274" i="5"/>
  <c r="Q277" i="5" s="1"/>
  <c r="E13" i="14" s="1"/>
  <c r="E12" i="14" s="1"/>
  <c r="E11" i="14" s="1"/>
  <c r="E5" i="14" s="1"/>
  <c r="Q256" i="5"/>
  <c r="Q260" i="5" s="1"/>
  <c r="Q267" i="5" s="1"/>
  <c r="Q259" i="5"/>
  <c r="Q265" i="5" s="1"/>
  <c r="K36" i="14"/>
  <c r="K35" i="14" s="1"/>
  <c r="M11" i="18"/>
  <c r="M20" i="15"/>
  <c r="X837" i="5"/>
  <c r="W840" i="5"/>
  <c r="W838" i="5" s="1"/>
  <c r="W857" i="5" s="1"/>
  <c r="BI218" i="15"/>
  <c r="AN78" i="15"/>
  <c r="G78" i="23" s="1"/>
  <c r="AN113" i="15"/>
  <c r="EQ137" i="10"/>
  <c r="AZ538" i="5"/>
  <c r="U1183" i="5"/>
  <c r="I106" i="15" s="1"/>
  <c r="I105" i="15" s="1"/>
  <c r="U1184" i="5"/>
  <c r="I139" i="15" s="1"/>
  <c r="I138" i="15" s="1"/>
  <c r="P1272" i="5"/>
  <c r="P1242" i="5"/>
  <c r="P1245" i="5" s="1"/>
  <c r="P1243" i="5" s="1"/>
  <c r="P1273" i="5" s="1"/>
  <c r="Q1296" i="5" s="1"/>
  <c r="BH113" i="15"/>
  <c r="FK137" i="10"/>
  <c r="AV625" i="5"/>
  <c r="AV606" i="5"/>
  <c r="Y986" i="5"/>
  <c r="Y989" i="5" s="1"/>
  <c r="Y987" i="5" s="1"/>
  <c r="Y1017" i="5" s="1"/>
  <c r="Z1039" i="5" s="1"/>
  <c r="Y1016" i="5"/>
  <c r="I14" i="16"/>
  <c r="AT22" i="15"/>
  <c r="N272" i="5"/>
  <c r="N252" i="5"/>
  <c r="P274" i="5"/>
  <c r="P256" i="5"/>
  <c r="AN685" i="5"/>
  <c r="AN702" i="5"/>
  <c r="AM701" i="5"/>
  <c r="AM683" i="5"/>
  <c r="Z1100" i="5"/>
  <c r="Z1101" i="5" s="1"/>
  <c r="Y1101" i="5"/>
  <c r="FO134" i="10"/>
  <c r="FP126" i="10"/>
  <c r="AY113" i="15"/>
  <c r="BK817" i="5"/>
  <c r="BK818" i="5" s="1"/>
  <c r="BK823" i="5"/>
  <c r="FB127" i="10"/>
  <c r="FB135" i="10" s="1"/>
  <c r="AY146" i="15" s="1"/>
  <c r="H146" i="23" s="1"/>
  <c r="BJ1448" i="5"/>
  <c r="BJ676" i="5"/>
  <c r="BJ677" i="5" s="1"/>
  <c r="AM113" i="15"/>
  <c r="EP137" i="10"/>
  <c r="J64" i="9"/>
  <c r="I171" i="15"/>
  <c r="Y628" i="5"/>
  <c r="Y612" i="5"/>
  <c r="BI605" i="5"/>
  <c r="BK609" i="5"/>
  <c r="BJ607" i="5"/>
  <c r="BM613" i="5"/>
  <c r="BL611" i="5"/>
  <c r="BT543" i="5"/>
  <c r="W649" i="5"/>
  <c r="W665" i="5"/>
  <c r="BB638" i="5"/>
  <c r="BB639" i="5" s="1"/>
  <c r="BB1426" i="5"/>
  <c r="BH386" i="5"/>
  <c r="BH391" i="5" s="1"/>
  <c r="BH377" i="5"/>
  <c r="BH387" i="5" s="1"/>
  <c r="BH393" i="5" s="1"/>
  <c r="BH397" i="5"/>
  <c r="BH403" i="5" s="1"/>
  <c r="AV17" i="14" s="1"/>
  <c r="BJ381" i="5"/>
  <c r="BJ399" i="5"/>
  <c r="T926" i="5"/>
  <c r="Z993" i="5"/>
  <c r="Z1019" i="5"/>
  <c r="AA1041" i="5" s="1"/>
  <c r="AA850" i="5"/>
  <c r="AA854" i="5"/>
  <c r="AA853" i="5"/>
  <c r="AA849" i="5"/>
  <c r="AA852" i="5"/>
  <c r="AA845" i="5"/>
  <c r="AA843" i="5"/>
  <c r="AA844" i="5" s="1"/>
  <c r="AA835" i="5"/>
  <c r="AA855" i="5"/>
  <c r="AA1090" i="5"/>
  <c r="AA1098" i="5"/>
  <c r="AA1099" i="5" s="1"/>
  <c r="AA1110" i="5"/>
  <c r="AA1105" i="5"/>
  <c r="AA1104" i="5"/>
  <c r="AA1100" i="5"/>
  <c r="AA1107" i="5"/>
  <c r="AA1109" i="5"/>
  <c r="AA1108" i="5"/>
  <c r="AA1201" i="5" s="1"/>
  <c r="AA919" i="5"/>
  <c r="AA935" i="5"/>
  <c r="AA917" i="5"/>
  <c r="AA943" i="5" s="1"/>
  <c r="AA910" i="5"/>
  <c r="AA916" i="5"/>
  <c r="AA922" i="5"/>
  <c r="AA920" i="5"/>
  <c r="AA912" i="5"/>
  <c r="AA902" i="5"/>
  <c r="AA921" i="5"/>
  <c r="Z1163" i="5"/>
  <c r="Z1158" i="5"/>
  <c r="Z1241" i="5"/>
  <c r="Z1246" i="5"/>
  <c r="AH643" i="5"/>
  <c r="AH662" i="5"/>
  <c r="AL687" i="5"/>
  <c r="AL703" i="5"/>
  <c r="AM665" i="5"/>
  <c r="AM649" i="5"/>
  <c r="AK663" i="5"/>
  <c r="AK645" i="5"/>
  <c r="W664" i="5"/>
  <c r="W647" i="5"/>
  <c r="AN366" i="5"/>
  <c r="AX366" i="5"/>
  <c r="Y663" i="5"/>
  <c r="Y645" i="5"/>
  <c r="L40" i="17"/>
  <c r="N143" i="13"/>
  <c r="O8" i="14"/>
  <c r="BK203" i="5"/>
  <c r="BK212" i="5" s="1"/>
  <c r="U692" i="5"/>
  <c r="U697" i="5" s="1"/>
  <c r="D145" i="21"/>
  <c r="BV360" i="5"/>
  <c r="BV343" i="5"/>
  <c r="E110" i="23"/>
  <c r="Y1168" i="5"/>
  <c r="Z1167" i="5"/>
  <c r="Z1168" i="5" s="1"/>
  <c r="Z911" i="5"/>
  <c r="AA676" i="5"/>
  <c r="AA677" i="5" s="1"/>
  <c r="AA1448" i="5"/>
  <c r="P1320" i="5"/>
  <c r="Q1321" i="5"/>
  <c r="R1322" i="5"/>
  <c r="R1324" i="5" s="1"/>
  <c r="M135" i="13"/>
  <c r="N135" i="13" s="1"/>
  <c r="O135" i="13" s="1"/>
  <c r="M136" i="13"/>
  <c r="N136" i="13" s="1"/>
  <c r="P1426" i="5"/>
  <c r="C79" i="9"/>
  <c r="P638" i="5"/>
  <c r="P639" i="5" s="1"/>
  <c r="AT1426" i="5"/>
  <c r="AT638" i="5"/>
  <c r="AT639" i="5" s="1"/>
  <c r="X1006" i="5"/>
  <c r="X1341" i="5" s="1"/>
  <c r="BW517" i="5"/>
  <c r="BM230" i="5"/>
  <c r="BM235" i="5" s="1"/>
  <c r="BM234" i="5"/>
  <c r="AV244" i="5"/>
  <c r="AV262" i="5"/>
  <c r="AJ23" i="15" s="1"/>
  <c r="AJ22" i="15" s="1"/>
  <c r="BN211" i="5"/>
  <c r="AY399" i="5"/>
  <c r="AY381" i="5"/>
  <c r="X773" i="5"/>
  <c r="X663" i="5"/>
  <c r="X645" i="5"/>
  <c r="AV1506" i="5"/>
  <c r="AV741" i="5"/>
  <c r="AV742" i="5" s="1"/>
  <c r="AV743" i="5"/>
  <c r="BJ389" i="5"/>
  <c r="AX28" i="15" s="1"/>
  <c r="BM382" i="5"/>
  <c r="BN384" i="5"/>
  <c r="BK378" i="5"/>
  <c r="BL380" i="5"/>
  <c r="BJ376" i="5"/>
  <c r="Y1242" i="5"/>
  <c r="Y1245" i="5" s="1"/>
  <c r="Y1243" i="5" s="1"/>
  <c r="Y1273" i="5" s="1"/>
  <c r="Z1296" i="5" s="1"/>
  <c r="Y1272" i="5"/>
  <c r="W1009" i="5"/>
  <c r="K75" i="15" s="1"/>
  <c r="W1008" i="5"/>
  <c r="K43" i="15" s="1"/>
  <c r="O1023" i="5"/>
  <c r="O1025" i="5"/>
  <c r="O1000" i="5"/>
  <c r="AJ685" i="5"/>
  <c r="AJ702" i="5"/>
  <c r="R744" i="5"/>
  <c r="BN344" i="5"/>
  <c r="BM342" i="5"/>
  <c r="BL340" i="5"/>
  <c r="BJ336" i="5"/>
  <c r="BJ349" i="5"/>
  <c r="AX27" i="15" s="1"/>
  <c r="BK338" i="5"/>
  <c r="BT257" i="5"/>
  <c r="BT275" i="5" s="1"/>
  <c r="BS255" i="5"/>
  <c r="BR253" i="5"/>
  <c r="BP249" i="5"/>
  <c r="BP263" i="5"/>
  <c r="BQ251" i="5"/>
  <c r="W606" i="5"/>
  <c r="W625" i="5"/>
  <c r="W616" i="5"/>
  <c r="W621" i="5" s="1"/>
  <c r="U1343" i="5"/>
  <c r="W1345" i="5"/>
  <c r="V1344" i="5"/>
  <c r="AG644" i="5"/>
  <c r="AI648" i="5"/>
  <c r="AH646" i="5"/>
  <c r="AF656" i="5"/>
  <c r="AF1433" i="5" s="1"/>
  <c r="AJ650" i="5"/>
  <c r="AJ666" i="5" s="1"/>
  <c r="AF642" i="5"/>
  <c r="AD189" i="5"/>
  <c r="BT234" i="5"/>
  <c r="BH10" i="14" s="1"/>
  <c r="BH7" i="14" s="1"/>
  <c r="BT226" i="5"/>
  <c r="BT235" i="5" s="1"/>
  <c r="X904" i="5"/>
  <c r="W907" i="5"/>
  <c r="W905" i="5" s="1"/>
  <c r="I65" i="14"/>
  <c r="S1345" i="5"/>
  <c r="R1344" i="5"/>
  <c r="Q1343" i="5"/>
  <c r="W1327" i="5"/>
  <c r="W1326" i="5"/>
  <c r="BU338" i="5"/>
  <c r="BT349" i="5"/>
  <c r="BH27" i="15" s="1"/>
  <c r="BV340" i="5"/>
  <c r="BT336" i="5"/>
  <c r="F29" i="17"/>
  <c r="Z662" i="5"/>
  <c r="Z653" i="5"/>
  <c r="Z658" i="5" s="1"/>
  <c r="Z643" i="5"/>
  <c r="L125" i="13"/>
  <c r="M125" i="13" s="1"/>
  <c r="FO127" i="10"/>
  <c r="FN135" i="10"/>
  <c r="FN137" i="10" s="1"/>
  <c r="X1307" i="5"/>
  <c r="X1308" i="5"/>
  <c r="R700" i="5"/>
  <c r="R681" i="5"/>
  <c r="Y1196" i="5"/>
  <c r="E8" i="17"/>
  <c r="J32" i="17"/>
  <c r="J31" i="17" s="1"/>
  <c r="K48" i="14"/>
  <c r="W1392" i="5"/>
  <c r="BB1473" i="5"/>
  <c r="BB714" i="5"/>
  <c r="D81" i="9"/>
  <c r="AN523" i="5"/>
  <c r="AN524" i="5" s="1"/>
  <c r="AM524" i="5"/>
  <c r="AY1553" i="5"/>
  <c r="G79" i="23"/>
  <c r="V280" i="5"/>
  <c r="V279" i="5"/>
  <c r="Y938" i="5"/>
  <c r="Y1360" i="5"/>
  <c r="AY379" i="5"/>
  <c r="AY398" i="5"/>
  <c r="AY386" i="5"/>
  <c r="AY391" i="5" s="1"/>
  <c r="BE218" i="15"/>
  <c r="H91" i="13"/>
  <c r="G89" i="13"/>
  <c r="L120" i="13"/>
  <c r="AT1448" i="5"/>
  <c r="AT676" i="5"/>
  <c r="AT677" i="5" s="1"/>
  <c r="N128" i="13"/>
  <c r="O128" i="13" s="1"/>
  <c r="AQ87" i="14"/>
  <c r="AX14" i="14"/>
  <c r="S1051" i="5"/>
  <c r="S1050" i="5"/>
  <c r="BB64" i="17"/>
  <c r="BB59" i="17" s="1"/>
  <c r="BB110" i="15"/>
  <c r="R1008" i="5"/>
  <c r="F43" i="15" s="1"/>
  <c r="F41" i="15" s="1"/>
  <c r="R1009" i="5"/>
  <c r="F75" i="15" s="1"/>
  <c r="F73" i="15" s="1"/>
  <c r="R1341" i="5"/>
  <c r="X1069" i="5"/>
  <c r="L57" i="14"/>
  <c r="X1070" i="5"/>
  <c r="W748" i="5"/>
  <c r="AS684" i="5"/>
  <c r="AU688" i="5"/>
  <c r="AU704" i="5" s="1"/>
  <c r="AR682" i="5"/>
  <c r="AQ680" i="5"/>
  <c r="AT686" i="5"/>
  <c r="AQ694" i="5"/>
  <c r="AQ1455" i="5" s="1"/>
  <c r="AP716" i="5"/>
  <c r="AP717" i="5" s="1"/>
  <c r="AP1480" i="5"/>
  <c r="AP718" i="5"/>
  <c r="AU741" i="5"/>
  <c r="AU742" i="5" s="1"/>
  <c r="AU1506" i="5"/>
  <c r="AU743" i="5"/>
  <c r="AU718" i="5"/>
  <c r="AU1480" i="5"/>
  <c r="AU716" i="5"/>
  <c r="AU717" i="5" s="1"/>
  <c r="AL755" i="5" l="1"/>
  <c r="W39" i="13"/>
  <c r="AG421" i="5"/>
  <c r="M134" i="13"/>
  <c r="U40" i="13"/>
  <c r="U38" i="13" s="1"/>
  <c r="AF436" i="5"/>
  <c r="AF451" i="5"/>
  <c r="T186" i="15" s="1"/>
  <c r="Z940" i="5"/>
  <c r="AA962" i="5" s="1"/>
  <c r="W708" i="5"/>
  <c r="X753" i="5"/>
  <c r="X754" i="5" s="1"/>
  <c r="O127" i="13"/>
  <c r="W749" i="5"/>
  <c r="W750" i="5" s="1"/>
  <c r="W759" i="5" s="1"/>
  <c r="AJ751" i="5"/>
  <c r="AJ752" i="5" s="1"/>
  <c r="AI751" i="5"/>
  <c r="AI752" i="5" s="1"/>
  <c r="AH749" i="5"/>
  <c r="AH750" i="5" s="1"/>
  <c r="V749" i="5"/>
  <c r="V750" i="5" s="1"/>
  <c r="Y755" i="5"/>
  <c r="Y753" i="5"/>
  <c r="Y754" i="5" s="1"/>
  <c r="AK753" i="5"/>
  <c r="AK754" i="5" s="1"/>
  <c r="AG747" i="5"/>
  <c r="AI314" i="5"/>
  <c r="Z755" i="5"/>
  <c r="AI293" i="5"/>
  <c r="W132" i="17"/>
  <c r="W130" i="17" s="1"/>
  <c r="Y183" i="13"/>
  <c r="X181" i="13"/>
  <c r="AN64" i="17"/>
  <c r="AM279" i="5"/>
  <c r="AJ305" i="5"/>
  <c r="AN300" i="5"/>
  <c r="AN318" i="5" s="1"/>
  <c r="C7" i="14"/>
  <c r="AK747" i="5"/>
  <c r="AM280" i="5"/>
  <c r="P1563" i="5"/>
  <c r="Q1570" i="5" s="1"/>
  <c r="E68" i="14" s="1"/>
  <c r="X1071" i="5"/>
  <c r="BC217" i="15"/>
  <c r="BC140" i="17" s="1"/>
  <c r="Z616" i="5"/>
  <c r="Z621" i="5" s="1"/>
  <c r="E23" i="13"/>
  <c r="O413" i="5"/>
  <c r="D24" i="13" s="1"/>
  <c r="C9" i="17"/>
  <c r="G27" i="23"/>
  <c r="AX718" i="5"/>
  <c r="AX1480" i="5"/>
  <c r="AX716" i="5"/>
  <c r="AX717" i="5" s="1"/>
  <c r="E17" i="13"/>
  <c r="D7" i="17" s="1"/>
  <c r="C7" i="17"/>
  <c r="O411" i="5"/>
  <c r="D18" i="13" s="1"/>
  <c r="D16" i="13" s="1"/>
  <c r="C45" i="18"/>
  <c r="C53" i="18"/>
  <c r="F77" i="13"/>
  <c r="G79" i="13"/>
  <c r="BF1401" i="5"/>
  <c r="AZ10" i="14"/>
  <c r="P739" i="5"/>
  <c r="V219" i="15"/>
  <c r="V217" i="15" s="1"/>
  <c r="V140" i="17" s="1"/>
  <c r="BW822" i="5"/>
  <c r="P1063" i="5"/>
  <c r="Q1064" i="5"/>
  <c r="R1065" i="5"/>
  <c r="R1067" i="5" s="1"/>
  <c r="Q601" i="5"/>
  <c r="Q1401" i="5"/>
  <c r="O1499" i="5"/>
  <c r="O1500" i="5" s="1"/>
  <c r="O739" i="5"/>
  <c r="DO145" i="10"/>
  <c r="DN146" i="10"/>
  <c r="AX1473" i="5"/>
  <c r="R1566" i="5"/>
  <c r="H105" i="13"/>
  <c r="F46" i="17"/>
  <c r="G75" i="13"/>
  <c r="F73" i="13"/>
  <c r="Z654" i="5"/>
  <c r="Z659" i="5" s="1"/>
  <c r="BA10" i="14"/>
  <c r="BW206" i="5"/>
  <c r="AO728" i="5"/>
  <c r="AO729" i="5" s="1"/>
  <c r="D82" i="9"/>
  <c r="AZ64" i="17"/>
  <c r="BC5" i="14"/>
  <c r="AW26" i="15"/>
  <c r="V654" i="5"/>
  <c r="V659" i="5" s="1"/>
  <c r="O277" i="5"/>
  <c r="AM755" i="5"/>
  <c r="BM211" i="5"/>
  <c r="BA9" i="14" s="1"/>
  <c r="AD7" i="14"/>
  <c r="D77" i="15"/>
  <c r="P986" i="5"/>
  <c r="P989" i="5" s="1"/>
  <c r="P987" i="5" s="1"/>
  <c r="P1017" i="5" s="1"/>
  <c r="Q1039" i="5" s="1"/>
  <c r="P1016" i="5"/>
  <c r="C78" i="9"/>
  <c r="P601" i="5"/>
  <c r="P1401" i="5"/>
  <c r="O1473" i="5"/>
  <c r="O1474" i="5" s="1"/>
  <c r="O714" i="5"/>
  <c r="H64" i="13"/>
  <c r="F44" i="17"/>
  <c r="F74" i="17"/>
  <c r="AM724" i="5"/>
  <c r="AM725" i="5" s="1"/>
  <c r="FC137" i="10"/>
  <c r="AY387" i="5"/>
  <c r="AY393" i="5" s="1"/>
  <c r="V1347" i="5"/>
  <c r="J56" i="14" s="1"/>
  <c r="J55" i="14" s="1"/>
  <c r="J34" i="14" s="1"/>
  <c r="J32" i="14" s="1"/>
  <c r="BB9" i="14"/>
  <c r="BK211" i="5"/>
  <c r="AY9" i="14" s="1"/>
  <c r="O260" i="5"/>
  <c r="O267" i="5" s="1"/>
  <c r="AM10" i="14"/>
  <c r="P1018" i="5"/>
  <c r="Q1040" i="5" s="1"/>
  <c r="P991" i="5"/>
  <c r="P1077" i="5"/>
  <c r="F217" i="15"/>
  <c r="F140" i="17" s="1"/>
  <c r="D218" i="23"/>
  <c r="C220" i="21" s="1"/>
  <c r="O601" i="5"/>
  <c r="O1401" i="5"/>
  <c r="O1402" i="5" s="1"/>
  <c r="O1404" i="5" s="1"/>
  <c r="P1400" i="5" s="1"/>
  <c r="D78" i="9"/>
  <c r="H101" i="13"/>
  <c r="R1565" i="5"/>
  <c r="F43" i="17"/>
  <c r="AN686" i="5"/>
  <c r="AM684" i="5"/>
  <c r="AK694" i="5"/>
  <c r="AK1455" i="5" s="1"/>
  <c r="AO688" i="5"/>
  <c r="AO704" i="5" s="1"/>
  <c r="AL682" i="5"/>
  <c r="AK680" i="5"/>
  <c r="AL1506" i="5"/>
  <c r="AL741" i="5"/>
  <c r="AL743" i="5"/>
  <c r="AL749" i="5"/>
  <c r="AL750" i="5" s="1"/>
  <c r="AN506" i="5"/>
  <c r="AO755" i="5"/>
  <c r="E81" i="15"/>
  <c r="E77" i="15" s="1"/>
  <c r="R1532" i="5"/>
  <c r="S158" i="8"/>
  <c r="R1524" i="5"/>
  <c r="AV1473" i="5"/>
  <c r="AV714" i="5"/>
  <c r="AW605" i="5"/>
  <c r="AX607" i="5"/>
  <c r="AY609" i="5"/>
  <c r="AZ611" i="5"/>
  <c r="BA613" i="5"/>
  <c r="Z625" i="5"/>
  <c r="Z606" i="5"/>
  <c r="AC629" i="5"/>
  <c r="AC614" i="5"/>
  <c r="Y739" i="5"/>
  <c r="Y1499" i="5"/>
  <c r="AK602" i="5"/>
  <c r="AK619" i="5"/>
  <c r="AK1408" i="5" s="1"/>
  <c r="Z691" i="5"/>
  <c r="Z696" i="5" s="1"/>
  <c r="Z683" i="5"/>
  <c r="Z692" i="5" s="1"/>
  <c r="Z697" i="5" s="1"/>
  <c r="Z701" i="5"/>
  <c r="Z706" i="5" s="1"/>
  <c r="N23" i="14" s="1"/>
  <c r="Z627" i="5"/>
  <c r="Z610" i="5"/>
  <c r="AA626" i="5"/>
  <c r="AA608" i="5"/>
  <c r="AB612" i="5"/>
  <c r="AB628" i="5"/>
  <c r="X1562" i="5"/>
  <c r="Y1569" i="5"/>
  <c r="M67" i="14" s="1"/>
  <c r="AB703" i="5"/>
  <c r="AB687" i="5"/>
  <c r="X606" i="5"/>
  <c r="X617" i="5" s="1"/>
  <c r="X622" i="5" s="1"/>
  <c r="X625" i="5"/>
  <c r="X631" i="5" s="1"/>
  <c r="AA628" i="5"/>
  <c r="AA612" i="5"/>
  <c r="AD629" i="5"/>
  <c r="AD614" i="5"/>
  <c r="AC628" i="5"/>
  <c r="AC612" i="5"/>
  <c r="Y625" i="5"/>
  <c r="Y606" i="5"/>
  <c r="AA627" i="5"/>
  <c r="AA610" i="5"/>
  <c r="AL602" i="5"/>
  <c r="AL619" i="5"/>
  <c r="AL1408" i="5" s="1"/>
  <c r="BB613" i="5"/>
  <c r="BA611" i="5"/>
  <c r="AY607" i="5"/>
  <c r="AZ609" i="5"/>
  <c r="AX605" i="5"/>
  <c r="X719" i="5"/>
  <c r="Y608" i="5"/>
  <c r="Y626" i="5"/>
  <c r="X1053" i="5"/>
  <c r="AW1448" i="5"/>
  <c r="AW676" i="5"/>
  <c r="AW677" i="5" s="1"/>
  <c r="AB610" i="5"/>
  <c r="AB627" i="5"/>
  <c r="Y719" i="5"/>
  <c r="Z608" i="5"/>
  <c r="Z626" i="5"/>
  <c r="Z739" i="5"/>
  <c r="Z1499" i="5"/>
  <c r="AA702" i="5"/>
  <c r="AA685" i="5"/>
  <c r="Y700" i="5"/>
  <c r="Y706" i="5" s="1"/>
  <c r="M23" i="14" s="1"/>
  <c r="Y691" i="5"/>
  <c r="Y696" i="5" s="1"/>
  <c r="Y681" i="5"/>
  <c r="Y692" i="5" s="1"/>
  <c r="Y697" i="5" s="1"/>
  <c r="AB614" i="5"/>
  <c r="AB629" i="5"/>
  <c r="O1077" i="5"/>
  <c r="AA948" i="5"/>
  <c r="AB966" i="5" s="1"/>
  <c r="AQ719" i="5"/>
  <c r="AT728" i="5" s="1"/>
  <c r="AT729" i="5" s="1"/>
  <c r="GE41" i="7"/>
  <c r="GD230" i="7"/>
  <c r="GD231" i="7" s="1"/>
  <c r="GD232" i="7" s="1"/>
  <c r="GD42" i="7"/>
  <c r="GD43" i="7" s="1"/>
  <c r="GD170" i="7"/>
  <c r="GD171" i="7" s="1"/>
  <c r="GD172" i="7" s="1"/>
  <c r="GE179" i="7" s="1"/>
  <c r="U1209" i="5"/>
  <c r="AA1294" i="5"/>
  <c r="R1533" i="5"/>
  <c r="E147" i="15"/>
  <c r="E142" i="15" s="1"/>
  <c r="AA1103" i="5"/>
  <c r="S159" i="8"/>
  <c r="R1525" i="5"/>
  <c r="AE744" i="5"/>
  <c r="AE747" i="5" s="1"/>
  <c r="BL576" i="5"/>
  <c r="BL580" i="5" s="1"/>
  <c r="BW580" i="5" s="1"/>
  <c r="BL806" i="5"/>
  <c r="BW806" i="5" s="1"/>
  <c r="BL1335" i="5"/>
  <c r="BW1335" i="5" s="1"/>
  <c r="BL534" i="5"/>
  <c r="BL538" i="5" s="1"/>
  <c r="BL542" i="5" s="1"/>
  <c r="BL1541" i="5"/>
  <c r="BL500" i="5"/>
  <c r="BL503" i="5" s="1"/>
  <c r="BL555" i="5"/>
  <c r="BL559" i="5" s="1"/>
  <c r="BL563" i="5" s="1"/>
  <c r="FC21" i="10"/>
  <c r="FC36" i="10" s="1"/>
  <c r="AZ111" i="15" s="1"/>
  <c r="AZ110" i="15" s="1"/>
  <c r="FC22" i="10"/>
  <c r="FC37" i="10" s="1"/>
  <c r="AZ144" i="15" s="1"/>
  <c r="FC20" i="10"/>
  <c r="FC35" i="10" s="1"/>
  <c r="AZ79" i="15" s="1"/>
  <c r="FC19" i="10"/>
  <c r="FC34" i="10" s="1"/>
  <c r="W156" i="8"/>
  <c r="V1522" i="5"/>
  <c r="N461" i="5"/>
  <c r="BW461" i="5" s="1"/>
  <c r="AY50" i="15"/>
  <c r="BW1541" i="5"/>
  <c r="DT150" i="7"/>
  <c r="Q201" i="13" s="1"/>
  <c r="P125" i="17" s="1"/>
  <c r="DU146" i="7"/>
  <c r="N124" i="17"/>
  <c r="BK250" i="5"/>
  <c r="BK271" i="5"/>
  <c r="BN256" i="5"/>
  <c r="BN260" i="5" s="1"/>
  <c r="BN267" i="5" s="1"/>
  <c r="BB219" i="15" s="1"/>
  <c r="BN274" i="5"/>
  <c r="AU719" i="5"/>
  <c r="AY730" i="5" s="1"/>
  <c r="V973" i="5"/>
  <c r="CT56" i="7"/>
  <c r="J34" i="17"/>
  <c r="L141" i="13"/>
  <c r="L41" i="9"/>
  <c r="BW555" i="5"/>
  <c r="BR509" i="5"/>
  <c r="BS508" i="5"/>
  <c r="BS509" i="5" s="1"/>
  <c r="H45" i="15"/>
  <c r="BM254" i="5"/>
  <c r="BM273" i="5"/>
  <c r="CS56" i="7"/>
  <c r="AC185" i="13"/>
  <c r="AD187" i="13"/>
  <c r="AC135" i="17" s="1"/>
  <c r="AC133" i="17" s="1"/>
  <c r="BW576" i="5"/>
  <c r="L68" i="9"/>
  <c r="BK503" i="5"/>
  <c r="BQ1401" i="5"/>
  <c r="BQ601" i="5"/>
  <c r="BP619" i="5"/>
  <c r="BP1408" i="5" s="1"/>
  <c r="BP602" i="5"/>
  <c r="O46" i="14"/>
  <c r="I49" i="15"/>
  <c r="V1530" i="5"/>
  <c r="AB135" i="17"/>
  <c r="AB133" i="17" s="1"/>
  <c r="BK813" i="5"/>
  <c r="BK812" i="5"/>
  <c r="BK807" i="5"/>
  <c r="BW460" i="5"/>
  <c r="O124" i="17"/>
  <c r="P169" i="13"/>
  <c r="Q171" i="13"/>
  <c r="P126" i="17" s="1"/>
  <c r="BL252" i="5"/>
  <c r="BL272" i="5"/>
  <c r="Z1384" i="5"/>
  <c r="W726" i="5"/>
  <c r="W727" i="5" s="1"/>
  <c r="V724" i="5"/>
  <c r="V725" i="5" s="1"/>
  <c r="R722" i="5"/>
  <c r="Q1290" i="5"/>
  <c r="BS22" i="7"/>
  <c r="BR25" i="7"/>
  <c r="R57" i="7"/>
  <c r="S54" i="7"/>
  <c r="D109" i="15"/>
  <c r="BF601" i="5"/>
  <c r="BF619" i="5" s="1"/>
  <c r="BF1408" i="5" s="1"/>
  <c r="AL753" i="5"/>
  <c r="AL754" i="5" s="1"/>
  <c r="U1347" i="5"/>
  <c r="I56" i="14" s="1"/>
  <c r="I55" i="14" s="1"/>
  <c r="I34" i="14" s="1"/>
  <c r="I32" i="14" s="1"/>
  <c r="O136" i="13"/>
  <c r="Z1195" i="5"/>
  <c r="AA1218" i="5" s="1"/>
  <c r="X758" i="5"/>
  <c r="L25" i="14" s="1"/>
  <c r="O123" i="13"/>
  <c r="AI747" i="5"/>
  <c r="AK751" i="5"/>
  <c r="AK752" i="5" s="1"/>
  <c r="Y730" i="5"/>
  <c r="M47" i="14"/>
  <c r="AX387" i="5"/>
  <c r="AX393" i="5" s="1"/>
  <c r="V730" i="5"/>
  <c r="EL118" i="7"/>
  <c r="AI174" i="13" s="1"/>
  <c r="E114" i="15"/>
  <c r="E109" i="15" s="1"/>
  <c r="R1531" i="5"/>
  <c r="Q1527" i="5"/>
  <c r="DG50" i="7"/>
  <c r="CX56" i="7" s="1"/>
  <c r="F78" i="6" s="1"/>
  <c r="F77" i="6" s="1"/>
  <c r="CQ56" i="7"/>
  <c r="D35" i="17"/>
  <c r="F149" i="13"/>
  <c r="AY403" i="5"/>
  <c r="AM17" i="14" s="1"/>
  <c r="AM15" i="14" s="1"/>
  <c r="AH653" i="5"/>
  <c r="AH658" i="5" s="1"/>
  <c r="Z1563" i="5"/>
  <c r="AA1570" i="5" s="1"/>
  <c r="O68" i="14" s="1"/>
  <c r="Z668" i="5"/>
  <c r="N22" i="14" s="1"/>
  <c r="O1037" i="5"/>
  <c r="O1048" i="5" s="1"/>
  <c r="Y1195" i="5"/>
  <c r="Z1218" i="5" s="1"/>
  <c r="BC87" i="14"/>
  <c r="Y940" i="5"/>
  <c r="Z962" i="5" s="1"/>
  <c r="X759" i="5"/>
  <c r="AG719" i="5"/>
  <c r="AJ728" i="5" s="1"/>
  <c r="AJ729" i="5" s="1"/>
  <c r="BB10" i="14"/>
  <c r="AD744" i="5"/>
  <c r="AH755" i="5" s="1"/>
  <c r="AE719" i="5"/>
  <c r="AX403" i="5"/>
  <c r="AL17" i="14" s="1"/>
  <c r="AL15" i="14" s="1"/>
  <c r="U728" i="5"/>
  <c r="U729" i="5" s="1"/>
  <c r="AL280" i="5"/>
  <c r="S157" i="8"/>
  <c r="R1523" i="5"/>
  <c r="CR56" i="7"/>
  <c r="CO56" i="7"/>
  <c r="C230" i="21"/>
  <c r="DU116" i="7"/>
  <c r="DT119" i="7"/>
  <c r="Q203" i="13" s="1"/>
  <c r="P122" i="17" s="1"/>
  <c r="DU113" i="7"/>
  <c r="DT121" i="7" s="1"/>
  <c r="P228" i="15" s="1"/>
  <c r="X41" i="7"/>
  <c r="W42" i="7"/>
  <c r="W43" i="7" s="1"/>
  <c r="T159" i="13"/>
  <c r="S114" i="17" s="1"/>
  <c r="S157" i="13"/>
  <c r="AT117" i="14"/>
  <c r="FA112" i="7"/>
  <c r="EQ118" i="7" s="1"/>
  <c r="AN174" i="13" s="1"/>
  <c r="FA83" i="7"/>
  <c r="N122" i="13"/>
  <c r="AX744" i="5"/>
  <c r="P119" i="14"/>
  <c r="P115" i="14" s="1"/>
  <c r="P96" i="14" s="1"/>
  <c r="BZ76" i="7"/>
  <c r="BY77" i="7"/>
  <c r="BY78" i="7" s="1"/>
  <c r="CB87" i="7"/>
  <c r="O175" i="13"/>
  <c r="N123" i="17" s="1"/>
  <c r="N121" i="17" s="1"/>
  <c r="N173" i="13"/>
  <c r="AP744" i="5"/>
  <c r="AT755" i="5" s="1"/>
  <c r="Z1077" i="5"/>
  <c r="R1310" i="5"/>
  <c r="AA1173" i="5"/>
  <c r="AC7" i="14"/>
  <c r="M123" i="17"/>
  <c r="M121" i="17" s="1"/>
  <c r="P260" i="5"/>
  <c r="P267" i="5" s="1"/>
  <c r="AW719" i="5"/>
  <c r="EN118" i="7"/>
  <c r="AK174" i="13" s="1"/>
  <c r="Z179" i="13"/>
  <c r="Y129" i="17" s="1"/>
  <c r="Y127" i="17" s="1"/>
  <c r="Y177" i="13"/>
  <c r="C204" i="20"/>
  <c r="AM296" i="5"/>
  <c r="AL294" i="5"/>
  <c r="AO300" i="5"/>
  <c r="AK292" i="5"/>
  <c r="AN298" i="5"/>
  <c r="AK305" i="5"/>
  <c r="AU744" i="5"/>
  <c r="AP719" i="5"/>
  <c r="AT730" i="5" s="1"/>
  <c r="Y1262" i="5"/>
  <c r="Y1264" i="5" s="1"/>
  <c r="M107" i="15" s="1"/>
  <c r="Y1224" i="5"/>
  <c r="AA1037" i="5"/>
  <c r="S931" i="5"/>
  <c r="AR602" i="5"/>
  <c r="AR619" i="5"/>
  <c r="AR1408" i="5" s="1"/>
  <c r="AH626" i="5"/>
  <c r="AH608" i="5"/>
  <c r="BW58" i="5"/>
  <c r="AP61" i="5"/>
  <c r="BA109" i="5"/>
  <c r="BA113" i="5"/>
  <c r="BW108" i="5"/>
  <c r="F15" i="16"/>
  <c r="Z22" i="15"/>
  <c r="AY509" i="5"/>
  <c r="AZ508" i="5"/>
  <c r="AZ506" i="5" s="1"/>
  <c r="AN85" i="5"/>
  <c r="BW78" i="5"/>
  <c r="AM317" i="5"/>
  <c r="AM299" i="5"/>
  <c r="BW36" i="5"/>
  <c r="BU1401" i="5"/>
  <c r="BU601" i="5"/>
  <c r="AY160" i="5"/>
  <c r="BW151" i="5"/>
  <c r="AM61" i="5"/>
  <c r="BW52" i="5"/>
  <c r="AI308" i="5"/>
  <c r="BW306" i="5"/>
  <c r="W3" i="15"/>
  <c r="W5" i="18" s="1"/>
  <c r="BB136" i="5"/>
  <c r="AP9" i="14" s="1"/>
  <c r="BW133" i="5"/>
  <c r="BB134" i="5"/>
  <c r="BW153" i="5"/>
  <c r="AZ160" i="5"/>
  <c r="S1053" i="5"/>
  <c r="X1310" i="5"/>
  <c r="AA947" i="5"/>
  <c r="AB965" i="5" s="1"/>
  <c r="BW823" i="5"/>
  <c r="BG15" i="14"/>
  <c r="BW84" i="5"/>
  <c r="AA10" i="14"/>
  <c r="C42" i="19"/>
  <c r="C37" i="20"/>
  <c r="BN37" i="5"/>
  <c r="BW34" i="5"/>
  <c r="AJ628" i="5"/>
  <c r="AJ612" i="5"/>
  <c r="AM601" i="5"/>
  <c r="AM1401" i="5"/>
  <c r="AA619" i="5"/>
  <c r="AA1408" i="5" s="1"/>
  <c r="AA602" i="5"/>
  <c r="AL613" i="5"/>
  <c r="AJ609" i="5"/>
  <c r="AI607" i="5"/>
  <c r="AK611" i="5"/>
  <c r="AH605" i="5"/>
  <c r="AK315" i="5"/>
  <c r="AK295" i="5"/>
  <c r="BK37" i="5"/>
  <c r="BW28" i="5"/>
  <c r="BT1401" i="5"/>
  <c r="K78" i="9"/>
  <c r="BT601" i="5"/>
  <c r="BW159" i="5"/>
  <c r="AI320" i="5"/>
  <c r="AY128" i="5"/>
  <c r="BW127" i="5"/>
  <c r="AY136" i="5"/>
  <c r="AM9" i="14" s="1"/>
  <c r="AO61" i="5"/>
  <c r="BW56" i="5"/>
  <c r="G94" i="9"/>
  <c r="AN809" i="5"/>
  <c r="AD719" i="5"/>
  <c r="W973" i="5"/>
  <c r="AQ744" i="5"/>
  <c r="AT753" i="5" s="1"/>
  <c r="AT754" i="5" s="1"/>
  <c r="AM85" i="5"/>
  <c r="BW76" i="5"/>
  <c r="O37" i="13"/>
  <c r="Z435" i="5"/>
  <c r="N207" i="15" s="1"/>
  <c r="D207" i="23" s="1"/>
  <c r="C209" i="21" s="1"/>
  <c r="Z450" i="5"/>
  <c r="N185" i="15" s="1"/>
  <c r="D185" i="23" s="1"/>
  <c r="C187" i="21" s="1"/>
  <c r="E85" i="21"/>
  <c r="H85" i="21" s="1"/>
  <c r="I83" i="23"/>
  <c r="AN61" i="5"/>
  <c r="BW54" i="5"/>
  <c r="AO85" i="5"/>
  <c r="BW80" i="5"/>
  <c r="AG625" i="5"/>
  <c r="AG606" i="5"/>
  <c r="AJ1576" i="5"/>
  <c r="X160" i="14" s="1"/>
  <c r="BM37" i="5"/>
  <c r="BW32" i="5"/>
  <c r="AZ107" i="5"/>
  <c r="AZ113" i="5"/>
  <c r="BW106" i="5"/>
  <c r="AY105" i="5"/>
  <c r="BW104" i="5"/>
  <c r="AY113" i="5"/>
  <c r="AM8" i="14" s="1"/>
  <c r="AL288" i="5"/>
  <c r="AJ293" i="5"/>
  <c r="AJ303" i="5" s="1"/>
  <c r="AJ310" i="5" s="1"/>
  <c r="AJ302" i="5"/>
  <c r="AJ308" i="5" s="1"/>
  <c r="AJ314" i="5"/>
  <c r="AJ320" i="5" s="1"/>
  <c r="X14" i="14" s="1"/>
  <c r="X12" i="14" s="1"/>
  <c r="X11" i="14" s="1"/>
  <c r="X5" i="14" s="1"/>
  <c r="AL316" i="5"/>
  <c r="AL297" i="5"/>
  <c r="AB601" i="5"/>
  <c r="AB1401" i="5"/>
  <c r="AI303" i="5"/>
  <c r="E24" i="23"/>
  <c r="Y22" i="15"/>
  <c r="BK24" i="15"/>
  <c r="AP85" i="5"/>
  <c r="BW82" i="5"/>
  <c r="AL611" i="5"/>
  <c r="AM613" i="5"/>
  <c r="AI605" i="5"/>
  <c r="AK609" i="5"/>
  <c r="AJ607" i="5"/>
  <c r="BA132" i="5"/>
  <c r="BA136" i="5"/>
  <c r="AO9" i="14" s="1"/>
  <c r="BW131" i="5"/>
  <c r="BL37" i="5"/>
  <c r="BW30" i="5"/>
  <c r="BB160" i="5"/>
  <c r="BW157" i="5"/>
  <c r="AS1401" i="5"/>
  <c r="AS601" i="5"/>
  <c r="H10" i="6"/>
  <c r="AA1136" i="5"/>
  <c r="AO8" i="14"/>
  <c r="AN8" i="14"/>
  <c r="AW744" i="5"/>
  <c r="AW747" i="5" s="1"/>
  <c r="AF744" i="5"/>
  <c r="AJ755" i="5" s="1"/>
  <c r="Z875" i="5"/>
  <c r="AA881" i="5"/>
  <c r="V719" i="5"/>
  <c r="X726" i="5" s="1"/>
  <c r="X727" i="5" s="1"/>
  <c r="W1267" i="5"/>
  <c r="O15" i="17"/>
  <c r="O14" i="17" s="1"/>
  <c r="AA420" i="5"/>
  <c r="Q36" i="13"/>
  <c r="P15" i="17" s="1"/>
  <c r="P14" i="17" s="1"/>
  <c r="O49" i="18"/>
  <c r="AI610" i="5"/>
  <c r="AI627" i="5"/>
  <c r="AK629" i="5"/>
  <c r="AK614" i="5"/>
  <c r="M184" i="15"/>
  <c r="BA160" i="5"/>
  <c r="BW155" i="5"/>
  <c r="BW110" i="5"/>
  <c r="BB111" i="5"/>
  <c r="BB113" i="5"/>
  <c r="AP8" i="14" s="1"/>
  <c r="AC509" i="5"/>
  <c r="AD508" i="5"/>
  <c r="AD506" i="5" s="1"/>
  <c r="BW60" i="5"/>
  <c r="AK289" i="5"/>
  <c r="BW287" i="5"/>
  <c r="BW129" i="5"/>
  <c r="AZ130" i="5"/>
  <c r="AZ136" i="5"/>
  <c r="AN9" i="14" s="1"/>
  <c r="AT509" i="5"/>
  <c r="AU508" i="5"/>
  <c r="AU509" i="5" s="1"/>
  <c r="AA9" i="14"/>
  <c r="AA7" i="14" s="1"/>
  <c r="R1326" i="5"/>
  <c r="R1327" i="5"/>
  <c r="F57" i="14"/>
  <c r="BG739" i="5"/>
  <c r="BG1499" i="5"/>
  <c r="Y1227" i="5"/>
  <c r="Y1226" i="5"/>
  <c r="BS1426" i="5"/>
  <c r="BS638" i="5"/>
  <c r="BS639" i="5" s="1"/>
  <c r="F148" i="21"/>
  <c r="I146" i="23"/>
  <c r="BP1426" i="5"/>
  <c r="BP638" i="5"/>
  <c r="BP639" i="5" s="1"/>
  <c r="AE749" i="5"/>
  <c r="AE750" i="5" s="1"/>
  <c r="N37" i="14"/>
  <c r="AN1426" i="5"/>
  <c r="AN638" i="5"/>
  <c r="AN639" i="5" s="1"/>
  <c r="BO1426" i="5"/>
  <c r="BO638" i="5"/>
  <c r="BO639" i="5" s="1"/>
  <c r="J23" i="14"/>
  <c r="V708" i="5"/>
  <c r="V709" i="5"/>
  <c r="BP676" i="5"/>
  <c r="BP677" i="5" s="1"/>
  <c r="BP1448" i="5"/>
  <c r="BF676" i="5"/>
  <c r="BF677" i="5" s="1"/>
  <c r="I80" i="9"/>
  <c r="BF1448" i="5"/>
  <c r="BO1499" i="5"/>
  <c r="BO739" i="5"/>
  <c r="C138" i="21"/>
  <c r="BP714" i="5"/>
  <c r="BP1473" i="5"/>
  <c r="AQ749" i="5"/>
  <c r="AQ750" i="5" s="1"/>
  <c r="AR751" i="5"/>
  <c r="AR752" i="5" s="1"/>
  <c r="AN676" i="5"/>
  <c r="AN677" i="5" s="1"/>
  <c r="AN1448" i="5"/>
  <c r="AZ751" i="5"/>
  <c r="AZ752" i="5" s="1"/>
  <c r="AX747" i="5"/>
  <c r="BB755" i="5"/>
  <c r="BA753" i="5"/>
  <c r="BA754" i="5" s="1"/>
  <c r="AY749" i="5"/>
  <c r="AY750" i="5" s="1"/>
  <c r="BG714" i="5"/>
  <c r="BG1473" i="5"/>
  <c r="F29" i="21"/>
  <c r="BJ397" i="5"/>
  <c r="BJ386" i="5"/>
  <c r="BJ391" i="5" s="1"/>
  <c r="BJ377" i="5"/>
  <c r="AR726" i="5"/>
  <c r="AR727" i="5" s="1"/>
  <c r="AP722" i="5"/>
  <c r="AR683" i="5"/>
  <c r="AR701" i="5"/>
  <c r="D131" i="22"/>
  <c r="P131" i="13"/>
  <c r="F81" i="21"/>
  <c r="BH26" i="15"/>
  <c r="BH13" i="18" s="1"/>
  <c r="K17" i="16"/>
  <c r="W937" i="5"/>
  <c r="W950" i="5" s="1"/>
  <c r="W924" i="5"/>
  <c r="BP250" i="5"/>
  <c r="BP260" i="5" s="1"/>
  <c r="BP267" i="5" s="1"/>
  <c r="BP271" i="5"/>
  <c r="BP277" i="5" s="1"/>
  <c r="BD13" i="14" s="1"/>
  <c r="BD12" i="14" s="1"/>
  <c r="BD11" i="14" s="1"/>
  <c r="BD5" i="14" s="1"/>
  <c r="BP259" i="5"/>
  <c r="BP265" i="5" s="1"/>
  <c r="BM343" i="5"/>
  <c r="BM347" i="5" s="1"/>
  <c r="BM353" i="5" s="1"/>
  <c r="BM360" i="5"/>
  <c r="BM346" i="5"/>
  <c r="BM351" i="5" s="1"/>
  <c r="AV744" i="5"/>
  <c r="AA846" i="5"/>
  <c r="AB845" i="5"/>
  <c r="FP134" i="10"/>
  <c r="FQ126" i="10"/>
  <c r="AU1562" i="5"/>
  <c r="AV1569" i="5"/>
  <c r="AJ67" i="14" s="1"/>
  <c r="S1344" i="5"/>
  <c r="S1347" i="5" s="1"/>
  <c r="G56" i="14" s="1"/>
  <c r="G55" i="14" s="1"/>
  <c r="G34" i="14" s="1"/>
  <c r="G32" i="14" s="1"/>
  <c r="R1343" i="5"/>
  <c r="T1345" i="5"/>
  <c r="T1347" i="5" s="1"/>
  <c r="H56" i="14" s="1"/>
  <c r="H55" i="14" s="1"/>
  <c r="H34" i="14" s="1"/>
  <c r="H32" i="14" s="1"/>
  <c r="K47" i="14"/>
  <c r="N125" i="13"/>
  <c r="BU358" i="5"/>
  <c r="BU339" i="5"/>
  <c r="Y904" i="5"/>
  <c r="X907" i="5"/>
  <c r="X905" i="5" s="1"/>
  <c r="R218" i="15"/>
  <c r="R217" i="15" s="1"/>
  <c r="R140" i="17" s="1"/>
  <c r="R87" i="14"/>
  <c r="AH664" i="5"/>
  <c r="AH647" i="5"/>
  <c r="BR273" i="5"/>
  <c r="BR254" i="5"/>
  <c r="AX26" i="15"/>
  <c r="J17" i="16"/>
  <c r="BN361" i="5"/>
  <c r="BN363" i="5" s="1"/>
  <c r="BB16" i="14" s="1"/>
  <c r="BN346" i="5"/>
  <c r="BN351" i="5" s="1"/>
  <c r="Z1295" i="5"/>
  <c r="Z1305" i="5" s="1"/>
  <c r="Y1286" i="5"/>
  <c r="BK379" i="5"/>
  <c r="BK398" i="5"/>
  <c r="BK386" i="5"/>
  <c r="BK391" i="5" s="1"/>
  <c r="AJ11" i="18"/>
  <c r="AJ20" i="15"/>
  <c r="D136" i="22"/>
  <c r="AD686" i="5"/>
  <c r="AB682" i="5"/>
  <c r="AE688" i="5"/>
  <c r="AE704" i="5" s="1"/>
  <c r="AA680" i="5"/>
  <c r="AA694" i="5"/>
  <c r="AA1455" i="5" s="1"/>
  <c r="AC684" i="5"/>
  <c r="Z1191" i="5"/>
  <c r="AA908" i="5"/>
  <c r="AA903" i="5"/>
  <c r="AA942" i="5"/>
  <c r="AA941" i="5" s="1"/>
  <c r="AB963" i="5" s="1"/>
  <c r="AA915" i="5"/>
  <c r="AA918" i="5"/>
  <c r="AA1200" i="5"/>
  <c r="AA1199" i="5" s="1"/>
  <c r="AB1220" i="5" s="1"/>
  <c r="AA1106" i="5"/>
  <c r="AA851" i="5"/>
  <c r="AA945" i="5"/>
  <c r="T929" i="5"/>
  <c r="H74" i="15" s="1"/>
  <c r="H73" i="15" s="1"/>
  <c r="T928" i="5"/>
  <c r="H42" i="15" s="1"/>
  <c r="H41" i="15" s="1"/>
  <c r="BJ608" i="5"/>
  <c r="BJ626" i="5"/>
  <c r="I166" i="15"/>
  <c r="I32" i="17"/>
  <c r="BK682" i="5"/>
  <c r="BN688" i="5"/>
  <c r="BN704" i="5" s="1"/>
  <c r="BJ694" i="5"/>
  <c r="BJ1455" i="5" s="1"/>
  <c r="BL684" i="5"/>
  <c r="BM686" i="5"/>
  <c r="BJ680" i="5"/>
  <c r="BK819" i="5"/>
  <c r="BK1234" i="5" s="1"/>
  <c r="K96" i="9"/>
  <c r="Y1006" i="5"/>
  <c r="P1262" i="5"/>
  <c r="AZ542" i="5"/>
  <c r="AZ1450" i="5"/>
  <c r="Y837" i="5"/>
  <c r="X840" i="5"/>
  <c r="X838" i="5" s="1"/>
  <c r="X857" i="5" s="1"/>
  <c r="E219" i="15"/>
  <c r="E217" i="15" s="1"/>
  <c r="E140" i="17" s="1"/>
  <c r="E87" i="14"/>
  <c r="P277" i="5"/>
  <c r="D13" i="14" s="1"/>
  <c r="D12" i="14" s="1"/>
  <c r="D11" i="14" s="1"/>
  <c r="D5" i="14" s="1"/>
  <c r="BO676" i="5"/>
  <c r="BO677" i="5" s="1"/>
  <c r="BO1448" i="5"/>
  <c r="BN186" i="5"/>
  <c r="BN188" i="5"/>
  <c r="BB8" i="14" s="1"/>
  <c r="AW664" i="5"/>
  <c r="AW647" i="5"/>
  <c r="O42" i="14"/>
  <c r="BQ249" i="5"/>
  <c r="BR251" i="5"/>
  <c r="BQ263" i="5"/>
  <c r="BT255" i="5"/>
  <c r="BU257" i="5"/>
  <c r="BU275" i="5" s="1"/>
  <c r="BS253" i="5"/>
  <c r="I411" i="5"/>
  <c r="I13" i="6" s="1"/>
  <c r="I11" i="6" s="1"/>
  <c r="J12" i="6"/>
  <c r="U950" i="5"/>
  <c r="I82" i="9"/>
  <c r="BF739" i="5"/>
  <c r="BF1499" i="5"/>
  <c r="BA406" i="5"/>
  <c r="BA405" i="5"/>
  <c r="BR564" i="5"/>
  <c r="BR565" i="5" s="1"/>
  <c r="BQ565" i="5"/>
  <c r="BW203" i="5"/>
  <c r="E9" i="6"/>
  <c r="AT1576" i="5"/>
  <c r="AH160" i="14" s="1"/>
  <c r="AM1448" i="5"/>
  <c r="AM676" i="5"/>
  <c r="AM677" i="5" s="1"/>
  <c r="H80" i="9"/>
  <c r="BU241" i="5"/>
  <c r="BT243" i="5"/>
  <c r="BN1426" i="5"/>
  <c r="BN638" i="5"/>
  <c r="BN639" i="5" s="1"/>
  <c r="BU389" i="5"/>
  <c r="BI28" i="15" s="1"/>
  <c r="BV378" i="5"/>
  <c r="BU376" i="5"/>
  <c r="BL343" i="5"/>
  <c r="BL360" i="5"/>
  <c r="D123" i="22"/>
  <c r="C160" i="16"/>
  <c r="AK730" i="5"/>
  <c r="AG722" i="5"/>
  <c r="F49" i="21"/>
  <c r="AY544" i="5"/>
  <c r="AZ543" i="5"/>
  <c r="AO638" i="5"/>
  <c r="AO639" i="5" s="1"/>
  <c r="AO1426" i="5"/>
  <c r="X1162" i="5"/>
  <c r="X1160" i="5" s="1"/>
  <c r="Y1159" i="5"/>
  <c r="AK724" i="5"/>
  <c r="AK725" i="5" s="1"/>
  <c r="AJ722" i="5"/>
  <c r="AL726" i="5"/>
  <c r="AL727" i="5" s="1"/>
  <c r="AM728" i="5"/>
  <c r="AM729" i="5" s="1"/>
  <c r="AN730" i="5"/>
  <c r="AN728" i="5"/>
  <c r="AN729" i="5" s="1"/>
  <c r="AO730" i="5"/>
  <c r="AK722" i="5"/>
  <c r="AL724" i="5"/>
  <c r="AL725" i="5" s="1"/>
  <c r="AM726" i="5"/>
  <c r="AM727" i="5" s="1"/>
  <c r="Z1316" i="5"/>
  <c r="AA1025" i="5"/>
  <c r="AA1000" i="5"/>
  <c r="AA1024" i="5" s="1"/>
  <c r="AB1044" i="5" s="1"/>
  <c r="AA1124" i="5"/>
  <c r="AA1129" i="5"/>
  <c r="AA1130" i="5" s="1"/>
  <c r="AB1065" i="5"/>
  <c r="Z1063" i="5"/>
  <c r="Z1067" i="5" s="1"/>
  <c r="AA1064" i="5"/>
  <c r="AX645" i="5"/>
  <c r="AX663" i="5"/>
  <c r="FQ22" i="10"/>
  <c r="FP37" i="10"/>
  <c r="AM1234" i="5"/>
  <c r="U627" i="5"/>
  <c r="U610" i="5"/>
  <c r="P682" i="5"/>
  <c r="R686" i="5"/>
  <c r="Q684" i="5"/>
  <c r="O694" i="5"/>
  <c r="S688" i="5"/>
  <c r="O680" i="5"/>
  <c r="AY586" i="5"/>
  <c r="AZ585" i="5"/>
  <c r="M124" i="13"/>
  <c r="N124" i="13" s="1"/>
  <c r="O124" i="13" s="1"/>
  <c r="Y1307" i="5"/>
  <c r="Y1308" i="5"/>
  <c r="AB253" i="5"/>
  <c r="Z249" i="5"/>
  <c r="AA251" i="5"/>
  <c r="AD257" i="5"/>
  <c r="Z263" i="5"/>
  <c r="AC255" i="5"/>
  <c r="W890" i="5"/>
  <c r="AF685" i="5"/>
  <c r="AF702" i="5"/>
  <c r="AD700" i="5"/>
  <c r="AD681" i="5"/>
  <c r="AC1499" i="5"/>
  <c r="AC739" i="5"/>
  <c r="C105" i="21"/>
  <c r="AX662" i="5"/>
  <c r="AX643" i="5"/>
  <c r="AR645" i="5"/>
  <c r="AR663" i="5"/>
  <c r="AG726" i="5"/>
  <c r="AG727" i="5" s="1"/>
  <c r="AE722" i="5"/>
  <c r="AF724" i="5"/>
  <c r="AF725" i="5" s="1"/>
  <c r="AH728" i="5"/>
  <c r="AH729" i="5" s="1"/>
  <c r="AI730" i="5"/>
  <c r="AG1571" i="5"/>
  <c r="U69" i="14" s="1"/>
  <c r="AQ701" i="5"/>
  <c r="AQ683" i="5"/>
  <c r="AR685" i="5"/>
  <c r="AR702" i="5"/>
  <c r="H147" i="13"/>
  <c r="G37" i="17" s="1"/>
  <c r="AZ387" i="5"/>
  <c r="AZ393" i="5" s="1"/>
  <c r="O1476" i="5"/>
  <c r="R412" i="5"/>
  <c r="H20" i="13"/>
  <c r="G8" i="17" s="1"/>
  <c r="P1402" i="5"/>
  <c r="AZ702" i="5"/>
  <c r="AZ685" i="5"/>
  <c r="U723" i="5"/>
  <c r="Z15" i="14"/>
  <c r="BT377" i="5"/>
  <c r="BT387" i="5" s="1"/>
  <c r="BT393" i="5" s="1"/>
  <c r="BT386" i="5"/>
  <c r="BT391" i="5" s="1"/>
  <c r="BT397" i="5"/>
  <c r="BT403" i="5" s="1"/>
  <c r="BH17" i="14" s="1"/>
  <c r="AH691" i="5"/>
  <c r="AH696" i="5" s="1"/>
  <c r="O1016" i="5"/>
  <c r="O986" i="5"/>
  <c r="O1021" i="5"/>
  <c r="BV523" i="5"/>
  <c r="BV524" i="5" s="1"/>
  <c r="T1207" i="5"/>
  <c r="T1208" i="5"/>
  <c r="AR718" i="5"/>
  <c r="AR1480" i="5"/>
  <c r="AR716" i="5"/>
  <c r="AR717" i="5" s="1"/>
  <c r="AW256" i="5"/>
  <c r="AW274" i="5"/>
  <c r="N126" i="13"/>
  <c r="AH702" i="5"/>
  <c r="AH685" i="5"/>
  <c r="BE271" i="5"/>
  <c r="BE277" i="5" s="1"/>
  <c r="AS13" i="14" s="1"/>
  <c r="AS12" i="14" s="1"/>
  <c r="AS11" i="14" s="1"/>
  <c r="AS5" i="14" s="1"/>
  <c r="BE250" i="5"/>
  <c r="BE260" i="5" s="1"/>
  <c r="BE267" i="5" s="1"/>
  <c r="BE259" i="5"/>
  <c r="BE265" i="5" s="1"/>
  <c r="AD648" i="5"/>
  <c r="AA642" i="5"/>
  <c r="AC646" i="5"/>
  <c r="AB644" i="5"/>
  <c r="AE650" i="5"/>
  <c r="AE666" i="5" s="1"/>
  <c r="AA656" i="5"/>
  <c r="AA1433" i="5" s="1"/>
  <c r="M38" i="6"/>
  <c r="L37" i="6"/>
  <c r="AF719" i="5"/>
  <c r="X654" i="5"/>
  <c r="X659" i="5" s="1"/>
  <c r="BI607" i="5"/>
  <c r="BH605" i="5"/>
  <c r="BJ609" i="5"/>
  <c r="BL613" i="5"/>
  <c r="BK611" i="5"/>
  <c r="Z1365" i="5"/>
  <c r="AA1387" i="5" s="1"/>
  <c r="O51" i="14" s="1"/>
  <c r="AA1202" i="5"/>
  <c r="AB1221" i="5" s="1"/>
  <c r="P45" i="14" s="1"/>
  <c r="AR743" i="5"/>
  <c r="AR741" i="5"/>
  <c r="AR742" i="5" s="1"/>
  <c r="AR1506" i="5"/>
  <c r="U748" i="5"/>
  <c r="BF714" i="5"/>
  <c r="BF1473" i="5"/>
  <c r="I81" i="9"/>
  <c r="AC218" i="15"/>
  <c r="R280" i="5"/>
  <c r="R279" i="5"/>
  <c r="O1451" i="5"/>
  <c r="G17" i="21"/>
  <c r="H17" i="21" s="1"/>
  <c r="AR647" i="5"/>
  <c r="AR664" i="5"/>
  <c r="M133" i="13"/>
  <c r="N133" i="13" s="1"/>
  <c r="AR724" i="5"/>
  <c r="AR725" i="5" s="1"/>
  <c r="L51" i="14"/>
  <c r="E48" i="21"/>
  <c r="BH648" i="5"/>
  <c r="BI650" i="5"/>
  <c r="BI666" i="5" s="1"/>
  <c r="BG646" i="5"/>
  <c r="BE642" i="5"/>
  <c r="BE656" i="5"/>
  <c r="BE1433" i="5" s="1"/>
  <c r="BF644" i="5"/>
  <c r="AG647" i="5"/>
  <c r="AG664" i="5"/>
  <c r="Z944" i="5"/>
  <c r="AX405" i="5"/>
  <c r="AX406" i="5"/>
  <c r="AT718" i="5"/>
  <c r="AT716" i="5"/>
  <c r="AT717" i="5" s="1"/>
  <c r="AT1480" i="5"/>
  <c r="V952" i="5"/>
  <c r="V953" i="5"/>
  <c r="S626" i="5"/>
  <c r="S608" i="5"/>
  <c r="T610" i="5"/>
  <c r="T627" i="5"/>
  <c r="C52" i="15"/>
  <c r="BK381" i="5"/>
  <c r="BK399" i="5"/>
  <c r="BH218" i="15"/>
  <c r="AW262" i="5"/>
  <c r="AK23" i="15" s="1"/>
  <c r="AK22" i="15" s="1"/>
  <c r="AW244" i="5"/>
  <c r="AB218" i="15"/>
  <c r="L44" i="14"/>
  <c r="X968" i="5"/>
  <c r="AX702" i="5"/>
  <c r="AX685" i="5"/>
  <c r="AU648" i="5"/>
  <c r="AT646" i="5"/>
  <c r="AS644" i="5"/>
  <c r="AR642" i="5"/>
  <c r="AR656" i="5"/>
  <c r="AR1433" i="5" s="1"/>
  <c r="AV650" i="5"/>
  <c r="AV666" i="5" s="1"/>
  <c r="O1254" i="5"/>
  <c r="O1240" i="5"/>
  <c r="O1248" i="5"/>
  <c r="O1258" i="5"/>
  <c r="O1314" i="5"/>
  <c r="O1259" i="5"/>
  <c r="O1271" i="5"/>
  <c r="O1255" i="5"/>
  <c r="O1250" i="5"/>
  <c r="O1257" i="5"/>
  <c r="AB1356" i="5"/>
  <c r="AB1357" i="5"/>
  <c r="AB1108" i="5"/>
  <c r="AB1107" i="5"/>
  <c r="AB1105" i="5"/>
  <c r="AB1098" i="5"/>
  <c r="AB1099" i="5" s="1"/>
  <c r="AB1104" i="5"/>
  <c r="AB1110" i="5"/>
  <c r="AB1109" i="5"/>
  <c r="AB1090" i="5"/>
  <c r="AB843" i="5"/>
  <c r="AB844" i="5" s="1"/>
  <c r="AB852" i="5"/>
  <c r="AB835" i="5"/>
  <c r="AB854" i="5"/>
  <c r="AB853" i="5"/>
  <c r="AB855" i="5"/>
  <c r="AB850" i="5"/>
  <c r="AB849" i="5"/>
  <c r="Z986" i="5"/>
  <c r="Z989" i="5" s="1"/>
  <c r="Z987" i="5" s="1"/>
  <c r="Z1017" i="5" s="1"/>
  <c r="AA1039" i="5" s="1"/>
  <c r="Z1016" i="5"/>
  <c r="BI1480" i="5"/>
  <c r="BI718" i="5"/>
  <c r="BI716" i="5"/>
  <c r="BI717" i="5" s="1"/>
  <c r="AY60" i="17"/>
  <c r="AY46" i="15"/>
  <c r="N277" i="5"/>
  <c r="N280" i="5" s="1"/>
  <c r="AJ691" i="5"/>
  <c r="AJ696" i="5" s="1"/>
  <c r="E145" i="21"/>
  <c r="FQ21" i="10"/>
  <c r="FP36" i="10"/>
  <c r="BF610" i="5"/>
  <c r="BF627" i="5"/>
  <c r="M42" i="14"/>
  <c r="BT524" i="5"/>
  <c r="BU523" i="5"/>
  <c r="BU524" i="5" s="1"/>
  <c r="AV701" i="5"/>
  <c r="AV683" i="5"/>
  <c r="AK654" i="5"/>
  <c r="AK659" i="5" s="1"/>
  <c r="Q1480" i="5"/>
  <c r="Q716" i="5"/>
  <c r="Q717" i="5" s="1"/>
  <c r="Q718" i="5"/>
  <c r="Z772" i="5"/>
  <c r="AS279" i="5"/>
  <c r="AS280" i="5"/>
  <c r="BK626" i="5"/>
  <c r="BK608" i="5"/>
  <c r="BH688" i="5"/>
  <c r="BH704" i="5" s="1"/>
  <c r="BF684" i="5"/>
  <c r="BD694" i="5"/>
  <c r="BD1455" i="5" s="1"/>
  <c r="BG686" i="5"/>
  <c r="BD680" i="5"/>
  <c r="BE682" i="5"/>
  <c r="BI1506" i="5"/>
  <c r="BI743" i="5"/>
  <c r="BI741" i="5"/>
  <c r="BI742" i="5" s="1"/>
  <c r="AK748" i="5"/>
  <c r="AS716" i="5"/>
  <c r="AS717" i="5" s="1"/>
  <c r="AS1480" i="5"/>
  <c r="AS718" i="5"/>
  <c r="AG748" i="5"/>
  <c r="BJ718" i="5"/>
  <c r="BJ716" i="5"/>
  <c r="BJ717" i="5" s="1"/>
  <c r="BJ1480" i="5"/>
  <c r="Z1386" i="5"/>
  <c r="N50" i="14" s="1"/>
  <c r="Y1375" i="5"/>
  <c r="BB1480" i="5"/>
  <c r="BB716" i="5"/>
  <c r="BB717" i="5" s="1"/>
  <c r="BB718" i="5"/>
  <c r="AG645" i="5"/>
  <c r="AG663" i="5"/>
  <c r="AT694" i="5"/>
  <c r="AT1455" i="5" s="1"/>
  <c r="AW686" i="5"/>
  <c r="AU682" i="5"/>
  <c r="AT680" i="5"/>
  <c r="AV684" i="5"/>
  <c r="AX688" i="5"/>
  <c r="AX704" i="5" s="1"/>
  <c r="I91" i="13"/>
  <c r="H89" i="13"/>
  <c r="Z1219" i="5"/>
  <c r="N43" i="14" s="1"/>
  <c r="BK358" i="5"/>
  <c r="BK339" i="5"/>
  <c r="BK346" i="5"/>
  <c r="BK351" i="5" s="1"/>
  <c r="W1011" i="5"/>
  <c r="G28" i="23"/>
  <c r="J18" i="16"/>
  <c r="BW342" i="5"/>
  <c r="O143" i="13"/>
  <c r="M40" i="17"/>
  <c r="BD646" i="5"/>
  <c r="BB642" i="5"/>
  <c r="BF650" i="5"/>
  <c r="BF666" i="5" s="1"/>
  <c r="BB656" i="5"/>
  <c r="BB1433" i="5" s="1"/>
  <c r="BE648" i="5"/>
  <c r="BC644" i="5"/>
  <c r="G113" i="23"/>
  <c r="AM64" i="17"/>
  <c r="AM59" i="17" s="1"/>
  <c r="AM110" i="15"/>
  <c r="BK113" i="15"/>
  <c r="AQ1569" i="5"/>
  <c r="AE67" i="14" s="1"/>
  <c r="AP1562" i="5"/>
  <c r="AT687" i="5"/>
  <c r="AT703" i="5"/>
  <c r="AS702" i="5"/>
  <c r="AS685" i="5"/>
  <c r="R1011" i="5"/>
  <c r="D128" i="22"/>
  <c r="C165" i="16"/>
  <c r="M120" i="13"/>
  <c r="N120" i="13" s="1"/>
  <c r="AM63" i="14"/>
  <c r="FO135" i="10"/>
  <c r="FO137" i="10" s="1"/>
  <c r="FP127" i="10"/>
  <c r="BT357" i="5"/>
  <c r="BT363" i="5" s="1"/>
  <c r="BH16" i="14" s="1"/>
  <c r="BH15" i="14" s="1"/>
  <c r="BT337" i="5"/>
  <c r="BT347" i="5" s="1"/>
  <c r="BT353" i="5" s="1"/>
  <c r="BT346" i="5"/>
  <c r="BT351" i="5" s="1"/>
  <c r="AF643" i="5"/>
  <c r="AF662" i="5"/>
  <c r="AI665" i="5"/>
  <c r="AI668" i="5" s="1"/>
  <c r="W22" i="14" s="1"/>
  <c r="AI649" i="5"/>
  <c r="AI654" i="5" s="1"/>
  <c r="AI659" i="5" s="1"/>
  <c r="BQ272" i="5"/>
  <c r="BQ252" i="5"/>
  <c r="BS256" i="5"/>
  <c r="BS274" i="5"/>
  <c r="BJ337" i="5"/>
  <c r="BJ346" i="5"/>
  <c r="BJ351" i="5" s="1"/>
  <c r="BJ357" i="5"/>
  <c r="U753" i="5"/>
  <c r="U754" i="5" s="1"/>
  <c r="T751" i="5"/>
  <c r="T752" i="5" s="1"/>
  <c r="R747" i="5"/>
  <c r="V755" i="5"/>
  <c r="S749" i="5"/>
  <c r="S750" i="5" s="1"/>
  <c r="BN401" i="5"/>
  <c r="BN403" i="5" s="1"/>
  <c r="BB17" i="14" s="1"/>
  <c r="BN386" i="5"/>
  <c r="BN391" i="5" s="1"/>
  <c r="AV245" i="5"/>
  <c r="AV246" i="5"/>
  <c r="AW1574" i="5" s="1"/>
  <c r="AK59" i="14" s="1"/>
  <c r="X1009" i="5"/>
  <c r="L75" i="15" s="1"/>
  <c r="X1008" i="5"/>
  <c r="L43" i="15" s="1"/>
  <c r="Q644" i="5"/>
  <c r="T650" i="5"/>
  <c r="T666" i="5" s="1"/>
  <c r="P656" i="5"/>
  <c r="P1433" i="5" s="1"/>
  <c r="R646" i="5"/>
  <c r="S648" i="5"/>
  <c r="P642" i="5"/>
  <c r="D135" i="22"/>
  <c r="D112" i="21"/>
  <c r="Z1193" i="5"/>
  <c r="Z1216" i="5" s="1"/>
  <c r="AB912" i="5"/>
  <c r="AA913" i="5"/>
  <c r="AA939" i="5"/>
  <c r="AA911" i="5"/>
  <c r="AA1101" i="5"/>
  <c r="AB1100" i="5"/>
  <c r="AA841" i="5"/>
  <c r="AA842" i="5" s="1"/>
  <c r="AA836" i="5"/>
  <c r="AA848" i="5"/>
  <c r="BH406" i="5"/>
  <c r="BH405" i="5"/>
  <c r="BS1448" i="5"/>
  <c r="BS676" i="5"/>
  <c r="BS677" i="5" s="1"/>
  <c r="BK610" i="5"/>
  <c r="BK627" i="5"/>
  <c r="FB137" i="10"/>
  <c r="AT11" i="18"/>
  <c r="AT20" i="15"/>
  <c r="Z1038" i="5"/>
  <c r="Z1048" i="5" s="1"/>
  <c r="Y1030" i="5"/>
  <c r="U1186" i="5"/>
  <c r="W279" i="5"/>
  <c r="W280" i="5"/>
  <c r="AL723" i="5"/>
  <c r="AL734" i="5" s="1"/>
  <c r="AY1576" i="5"/>
  <c r="AM160" i="14" s="1"/>
  <c r="BM184" i="5"/>
  <c r="BM189" i="5" s="1"/>
  <c r="BW183" i="5"/>
  <c r="BM188" i="5"/>
  <c r="BA8" i="14" s="1"/>
  <c r="BA7" i="14" s="1"/>
  <c r="AV663" i="5"/>
  <c r="AV645" i="5"/>
  <c r="AX649" i="5"/>
  <c r="AX665" i="5"/>
  <c r="N42" i="14"/>
  <c r="BO279" i="5"/>
  <c r="BO280" i="5"/>
  <c r="AR219" i="15"/>
  <c r="AR217" i="15" s="1"/>
  <c r="AR140" i="17" s="1"/>
  <c r="AR87" i="14"/>
  <c r="AA741" i="5"/>
  <c r="AA742" i="5" s="1"/>
  <c r="AA743" i="5"/>
  <c r="AA1506" i="5"/>
  <c r="X1267" i="5"/>
  <c r="AV15" i="14"/>
  <c r="AX1569" i="5"/>
  <c r="AL67" i="14" s="1"/>
  <c r="AW1562" i="5"/>
  <c r="AV643" i="5"/>
  <c r="AV662" i="5"/>
  <c r="AY649" i="5"/>
  <c r="AY665" i="5"/>
  <c r="BW226" i="5"/>
  <c r="E30" i="21"/>
  <c r="BV585" i="5"/>
  <c r="BV586" i="5" s="1"/>
  <c r="W1290" i="5"/>
  <c r="BH1499" i="5"/>
  <c r="BH739" i="5"/>
  <c r="BV332" i="5"/>
  <c r="BW330" i="5"/>
  <c r="BV372" i="5"/>
  <c r="BW370" i="5"/>
  <c r="FO39" i="10"/>
  <c r="BK341" i="5"/>
  <c r="BK359" i="5"/>
  <c r="BM361" i="5"/>
  <c r="BW361" i="5" s="1"/>
  <c r="BW344" i="5"/>
  <c r="AH1569" i="5"/>
  <c r="V67" i="14" s="1"/>
  <c r="AG1562" i="5"/>
  <c r="Q638" i="5"/>
  <c r="Q639" i="5" s="1"/>
  <c r="Q1426" i="5"/>
  <c r="W1379" i="5"/>
  <c r="W1378" i="5"/>
  <c r="AC544" i="5"/>
  <c r="O1429" i="5"/>
  <c r="Y970" i="5"/>
  <c r="Y971" i="5"/>
  <c r="AJ654" i="5"/>
  <c r="AJ659" i="5" s="1"/>
  <c r="AA1058" i="5"/>
  <c r="AA1059" i="5" s="1"/>
  <c r="AA1075" i="5"/>
  <c r="O52" i="15" s="1"/>
  <c r="AA1076" i="5"/>
  <c r="O84" i="15" s="1"/>
  <c r="AA1134" i="5"/>
  <c r="AB1133" i="5"/>
  <c r="AW643" i="5"/>
  <c r="AW662" i="5"/>
  <c r="AZ649" i="5"/>
  <c r="AZ665" i="5"/>
  <c r="AS1576" i="5"/>
  <c r="AG160" i="14" s="1"/>
  <c r="Z1164" i="5"/>
  <c r="BK1450" i="5"/>
  <c r="BK542" i="5"/>
  <c r="BK541" i="5" s="1"/>
  <c r="BR1426" i="5"/>
  <c r="BR638" i="5"/>
  <c r="BR639" i="5" s="1"/>
  <c r="M280" i="5"/>
  <c r="M279" i="5"/>
  <c r="BU543" i="5"/>
  <c r="BU544" i="5" s="1"/>
  <c r="BT544" i="5"/>
  <c r="V612" i="5"/>
  <c r="V628" i="5"/>
  <c r="AC714" i="5"/>
  <c r="AC1473" i="5"/>
  <c r="BR585" i="5"/>
  <c r="BR586" i="5" s="1"/>
  <c r="BQ586" i="5"/>
  <c r="O279" i="5"/>
  <c r="O280" i="5"/>
  <c r="Y654" i="5"/>
  <c r="Y659" i="5" s="1"/>
  <c r="BG246" i="5"/>
  <c r="BH1574" i="5" s="1"/>
  <c r="AV59" i="14" s="1"/>
  <c r="BG245" i="5"/>
  <c r="AG687" i="5"/>
  <c r="AG703" i="5"/>
  <c r="N39" i="15"/>
  <c r="D39" i="23" s="1"/>
  <c r="Z768" i="5"/>
  <c r="AA772" i="5" s="1"/>
  <c r="AA773" i="5" s="1"/>
  <c r="O26" i="14" s="1"/>
  <c r="C73" i="21"/>
  <c r="BC1506" i="5"/>
  <c r="BC743" i="5"/>
  <c r="BC741" i="5"/>
  <c r="BC742" i="5" s="1"/>
  <c r="BB212" i="5"/>
  <c r="BW209" i="5"/>
  <c r="BA649" i="5"/>
  <c r="BA665" i="5"/>
  <c r="AT665" i="5"/>
  <c r="AT649" i="5"/>
  <c r="AF1569" i="5"/>
  <c r="T67" i="14" s="1"/>
  <c r="AE1562" i="5"/>
  <c r="AS687" i="5"/>
  <c r="AS703" i="5"/>
  <c r="BB405" i="5"/>
  <c r="BB406" i="5"/>
  <c r="BF22" i="15"/>
  <c r="BV381" i="5"/>
  <c r="BV399" i="5"/>
  <c r="BW380" i="5"/>
  <c r="AG649" i="5"/>
  <c r="AG665" i="5"/>
  <c r="O1018" i="5"/>
  <c r="O991" i="5"/>
  <c r="G42" i="15"/>
  <c r="BH1448" i="5"/>
  <c r="BH676" i="5"/>
  <c r="BH677" i="5" s="1"/>
  <c r="AU252" i="5"/>
  <c r="AU272" i="5"/>
  <c r="AF681" i="5"/>
  <c r="AF700" i="5"/>
  <c r="AI703" i="5"/>
  <c r="AI687" i="5"/>
  <c r="AI692" i="5" s="1"/>
  <c r="AI697" i="5" s="1"/>
  <c r="BF252" i="5"/>
  <c r="BF272" i="5"/>
  <c r="J160" i="14"/>
  <c r="Z1360" i="5"/>
  <c r="AA1163" i="5"/>
  <c r="AA1158" i="5"/>
  <c r="AA1198" i="5"/>
  <c r="AA1358" i="5"/>
  <c r="BF638" i="5"/>
  <c r="BF639" i="5" s="1"/>
  <c r="I79" i="9"/>
  <c r="BF1426" i="5"/>
  <c r="AY565" i="5"/>
  <c r="AZ564" i="5"/>
  <c r="AY143" i="15"/>
  <c r="BC716" i="5"/>
  <c r="BC717" i="5" s="1"/>
  <c r="BC1480" i="5"/>
  <c r="BC718" i="5"/>
  <c r="AZ521" i="5"/>
  <c r="AZ522" i="5"/>
  <c r="AZ1428" i="5"/>
  <c r="BW518" i="5"/>
  <c r="AA716" i="5"/>
  <c r="AA717" i="5" s="1"/>
  <c r="AA718" i="5"/>
  <c r="AA1480" i="5"/>
  <c r="Y272" i="5"/>
  <c r="Y252" i="5"/>
  <c r="Z938" i="5"/>
  <c r="Z960" i="5" s="1"/>
  <c r="BW232" i="5"/>
  <c r="AQ645" i="5"/>
  <c r="AQ663" i="5"/>
  <c r="BE739" i="5"/>
  <c r="BE1499" i="5"/>
  <c r="AQ1562" i="5"/>
  <c r="AR1569" i="5"/>
  <c r="AF67" i="14" s="1"/>
  <c r="BL584" i="5"/>
  <c r="BL1501" i="5"/>
  <c r="X1288" i="5"/>
  <c r="X1289" i="5"/>
  <c r="AF663" i="5"/>
  <c r="AF645" i="5"/>
  <c r="Y1051" i="5"/>
  <c r="Y1050" i="5"/>
  <c r="AH719" i="5"/>
  <c r="BT586" i="5"/>
  <c r="BU585" i="5"/>
  <c r="BU586" i="5" s="1"/>
  <c r="AE681" i="5"/>
  <c r="AE700" i="5"/>
  <c r="D31" i="22"/>
  <c r="Z417" i="5"/>
  <c r="P31" i="13"/>
  <c r="O13" i="17" s="1"/>
  <c r="D31" i="16"/>
  <c r="E112" i="21"/>
  <c r="V629" i="5"/>
  <c r="V614" i="5"/>
  <c r="P1037" i="5"/>
  <c r="O1059" i="5"/>
  <c r="C84" i="15"/>
  <c r="BJ398" i="5"/>
  <c r="BJ379" i="5"/>
  <c r="W654" i="5"/>
  <c r="W659" i="5" s="1"/>
  <c r="T686" i="5"/>
  <c r="Q694" i="5"/>
  <c r="Q1455" i="5" s="1"/>
  <c r="R682" i="5"/>
  <c r="Q680" i="5"/>
  <c r="U688" i="5"/>
  <c r="S684" i="5"/>
  <c r="AX244" i="5"/>
  <c r="AX262" i="5"/>
  <c r="AL23" i="15" s="1"/>
  <c r="AS1571" i="5"/>
  <c r="AG69" i="14" s="1"/>
  <c r="L52" i="14"/>
  <c r="AV681" i="5"/>
  <c r="AV700" i="5"/>
  <c r="AY703" i="5"/>
  <c r="AY687" i="5"/>
  <c r="N145" i="13"/>
  <c r="M38" i="17" s="1"/>
  <c r="AB878" i="5"/>
  <c r="AA879" i="5"/>
  <c r="AB1259" i="5"/>
  <c r="AB1283" i="5" s="1"/>
  <c r="AC1302" i="5" s="1"/>
  <c r="AB1314" i="5"/>
  <c r="AB1240" i="5"/>
  <c r="AB1258" i="5"/>
  <c r="AB1282" i="5" s="1"/>
  <c r="AB1255" i="5"/>
  <c r="AB1279" i="5" s="1"/>
  <c r="AB1271" i="5"/>
  <c r="AB1254" i="5"/>
  <c r="AB1250" i="5"/>
  <c r="AB1251" i="5" s="1"/>
  <c r="AB1276" i="5" s="1"/>
  <c r="AC1299" i="5" s="1"/>
  <c r="AB1257" i="5"/>
  <c r="AB1248" i="5"/>
  <c r="AC1083" i="5"/>
  <c r="AC1088" i="5" s="1"/>
  <c r="AC1233" i="5"/>
  <c r="AC1238" i="5" s="1"/>
  <c r="AC1351" i="5"/>
  <c r="AC1355" i="5" s="1"/>
  <c r="AC861" i="5"/>
  <c r="AC866" i="5" s="1"/>
  <c r="AC829" i="5"/>
  <c r="AC833" i="5" s="1"/>
  <c r="AC977" i="5"/>
  <c r="AC982" i="5" s="1"/>
  <c r="AD800" i="5"/>
  <c r="AC1150" i="5"/>
  <c r="AC1155" i="5" s="1"/>
  <c r="AC895" i="5"/>
  <c r="AC900" i="5" s="1"/>
  <c r="AC1116" i="5"/>
  <c r="AC1121" i="5" s="1"/>
  <c r="AS1499" i="5"/>
  <c r="AS739" i="5"/>
  <c r="X1378" i="5"/>
  <c r="L171" i="15" s="1"/>
  <c r="L166" i="15" s="1"/>
  <c r="X1379" i="5"/>
  <c r="L195" i="15" s="1"/>
  <c r="BV564" i="5"/>
  <c r="BV565" i="5" s="1"/>
  <c r="BC656" i="5"/>
  <c r="BC1433" i="5" s="1"/>
  <c r="BF648" i="5"/>
  <c r="BD644" i="5"/>
  <c r="BE646" i="5"/>
  <c r="BC642" i="5"/>
  <c r="BG650" i="5"/>
  <c r="BG666" i="5" s="1"/>
  <c r="AN110" i="15"/>
  <c r="AJ692" i="5"/>
  <c r="AJ697" i="5" s="1"/>
  <c r="K114" i="13"/>
  <c r="J36" i="17" s="1"/>
  <c r="V1562" i="5"/>
  <c r="W1569" i="5"/>
  <c r="K67" i="14" s="1"/>
  <c r="K65" i="14" s="1"/>
  <c r="BE608" i="5"/>
  <c r="BE626" i="5"/>
  <c r="N41" i="14"/>
  <c r="I413" i="5"/>
  <c r="J18" i="6"/>
  <c r="Y1345" i="5"/>
  <c r="X1344" i="5"/>
  <c r="W1343" i="5"/>
  <c r="W1347" i="5" s="1"/>
  <c r="K56" i="14" s="1"/>
  <c r="K55" i="14" s="1"/>
  <c r="K34" i="14" s="1"/>
  <c r="K32" i="14" s="1"/>
  <c r="BD3" i="15"/>
  <c r="BD5" i="18" s="1"/>
  <c r="P741" i="5"/>
  <c r="P1506" i="5"/>
  <c r="P743" i="5"/>
  <c r="BM628" i="5"/>
  <c r="BM612" i="5"/>
  <c r="BJ606" i="5"/>
  <c r="BJ625" i="5"/>
  <c r="AL654" i="5"/>
  <c r="AL659" i="5" s="1"/>
  <c r="Y1069" i="5"/>
  <c r="Y1070" i="5"/>
  <c r="M57" i="14"/>
  <c r="BH650" i="5"/>
  <c r="BH666" i="5" s="1"/>
  <c r="BD642" i="5"/>
  <c r="BE644" i="5"/>
  <c r="BG648" i="5"/>
  <c r="BD656" i="5"/>
  <c r="BD1433" i="5" s="1"/>
  <c r="BF646" i="5"/>
  <c r="BF686" i="5"/>
  <c r="BC680" i="5"/>
  <c r="BG688" i="5"/>
  <c r="BG704" i="5" s="1"/>
  <c r="BE684" i="5"/>
  <c r="BC694" i="5"/>
  <c r="BC1455" i="5" s="1"/>
  <c r="BD682" i="5"/>
  <c r="AH748" i="5"/>
  <c r="BL648" i="5"/>
  <c r="BK646" i="5"/>
  <c r="BI656" i="5"/>
  <c r="BI1433" i="5" s="1"/>
  <c r="BI642" i="5"/>
  <c r="BM650" i="5"/>
  <c r="BM666" i="5" s="1"/>
  <c r="BJ644" i="5"/>
  <c r="AA1249" i="5"/>
  <c r="AA1275" i="5"/>
  <c r="AB1298" i="5" s="1"/>
  <c r="AA1278" i="5"/>
  <c r="AA1253" i="5"/>
  <c r="AA1277" i="5" s="1"/>
  <c r="AB1300" i="5" s="1"/>
  <c r="AQ700" i="5"/>
  <c r="AQ681" i="5"/>
  <c r="AM1426" i="5"/>
  <c r="AM638" i="5"/>
  <c r="AM639" i="5" s="1"/>
  <c r="H79" i="9"/>
  <c r="BV341" i="5"/>
  <c r="BV359" i="5"/>
  <c r="BW340" i="5"/>
  <c r="BL359" i="5"/>
  <c r="BL341" i="5"/>
  <c r="BL346" i="5"/>
  <c r="BL351" i="5" s="1"/>
  <c r="O1024" i="5"/>
  <c r="BM383" i="5"/>
  <c r="BM387" i="5" s="1"/>
  <c r="BM393" i="5" s="1"/>
  <c r="BM400" i="5"/>
  <c r="BM386" i="5"/>
  <c r="BM391" i="5" s="1"/>
  <c r="L26" i="14"/>
  <c r="O7" i="14"/>
  <c r="Z1274" i="5"/>
  <c r="AA1297" i="5" s="1"/>
  <c r="Z1247" i="5"/>
  <c r="AA1096" i="5"/>
  <c r="AA1097" i="5" s="1"/>
  <c r="AA1091" i="5"/>
  <c r="AA946" i="5"/>
  <c r="AA957" i="5" s="1"/>
  <c r="BL628" i="5"/>
  <c r="BL612" i="5"/>
  <c r="BI606" i="5"/>
  <c r="BI625" i="5"/>
  <c r="G148" i="21"/>
  <c r="H148" i="21" s="1"/>
  <c r="H113" i="23"/>
  <c r="AY64" i="17"/>
  <c r="Q1295" i="5"/>
  <c r="Q1305" i="5" s="1"/>
  <c r="P1286" i="5"/>
  <c r="M3" i="15"/>
  <c r="M5" i="18" s="1"/>
  <c r="P279" i="5"/>
  <c r="P280" i="5"/>
  <c r="K219" i="15"/>
  <c r="K217" i="15" s="1"/>
  <c r="K140" i="17" s="1"/>
  <c r="K87" i="14"/>
  <c r="Y1092" i="5"/>
  <c r="X1095" i="5"/>
  <c r="X1093" i="5" s="1"/>
  <c r="X1112" i="5" s="1"/>
  <c r="F7" i="21"/>
  <c r="BL182" i="5"/>
  <c r="BL188" i="5"/>
  <c r="AZ8" i="14" s="1"/>
  <c r="AZ7" i="14" s="1"/>
  <c r="BI64" i="17"/>
  <c r="BI59" i="17" s="1"/>
  <c r="BI110" i="15"/>
  <c r="BG602" i="5"/>
  <c r="BG619" i="5"/>
  <c r="BG1408" i="5" s="1"/>
  <c r="BD1576" i="5"/>
  <c r="AR160" i="14" s="1"/>
  <c r="BH244" i="5"/>
  <c r="BH262" i="5"/>
  <c r="AV23" i="15" s="1"/>
  <c r="AV22" i="15" s="1"/>
  <c r="BO714" i="5"/>
  <c r="BO1473" i="5"/>
  <c r="AW663" i="5"/>
  <c r="AW645" i="5"/>
  <c r="AX647" i="5"/>
  <c r="AX664" i="5"/>
  <c r="BS1499" i="5"/>
  <c r="BS739" i="5"/>
  <c r="BW235" i="5"/>
  <c r="F80" i="21"/>
  <c r="AD1562" i="5"/>
  <c r="AE1569" i="5"/>
  <c r="S67" i="14" s="1"/>
  <c r="BU349" i="5"/>
  <c r="BI27" i="15" s="1"/>
  <c r="BV338" i="5"/>
  <c r="BU336" i="5"/>
  <c r="BJ218" i="15"/>
  <c r="FQ19" i="10"/>
  <c r="FP34" i="10"/>
  <c r="BJ339" i="5"/>
  <c r="BJ358" i="5"/>
  <c r="P1045" i="5"/>
  <c r="O1020" i="5"/>
  <c r="BW230" i="5"/>
  <c r="R524" i="5"/>
  <c r="L50" i="14"/>
  <c r="AB676" i="5"/>
  <c r="AB677" i="5" s="1"/>
  <c r="AB1448" i="5"/>
  <c r="H117" i="13"/>
  <c r="M36" i="14"/>
  <c r="M35" i="14" s="1"/>
  <c r="AJ653" i="5"/>
  <c r="AJ658" i="5" s="1"/>
  <c r="N49" i="14"/>
  <c r="AA1019" i="5"/>
  <c r="AB1041" i="5" s="1"/>
  <c r="AA993" i="5"/>
  <c r="AA985" i="5"/>
  <c r="AA990" i="5"/>
  <c r="M267" i="5"/>
  <c r="BF263" i="5"/>
  <c r="BF249" i="5"/>
  <c r="BJ257" i="5"/>
  <c r="BJ275" i="5" s="1"/>
  <c r="BI255" i="5"/>
  <c r="BG251" i="5"/>
  <c r="BH253" i="5"/>
  <c r="BK115" i="15"/>
  <c r="S606" i="5"/>
  <c r="S625" i="5"/>
  <c r="W614" i="5"/>
  <c r="W617" i="5" s="1"/>
  <c r="W622" i="5" s="1"/>
  <c r="W629" i="5"/>
  <c r="W631" i="5" s="1"/>
  <c r="AB714" i="5"/>
  <c r="AB1473" i="5"/>
  <c r="BP1499" i="5"/>
  <c r="BP739" i="5"/>
  <c r="C13" i="14"/>
  <c r="D28" i="13"/>
  <c r="P218" i="15"/>
  <c r="Y668" i="5"/>
  <c r="M22" i="14" s="1"/>
  <c r="AI653" i="5"/>
  <c r="AI658" i="5" s="1"/>
  <c r="N134" i="13"/>
  <c r="BL1428" i="5"/>
  <c r="BL522" i="5"/>
  <c r="BL521" i="5"/>
  <c r="AU11" i="18"/>
  <c r="AU20" i="15"/>
  <c r="AM739" i="5"/>
  <c r="AM1499" i="5"/>
  <c r="AI748" i="5"/>
  <c r="AZ664" i="5"/>
  <c r="AZ647" i="5"/>
  <c r="AQ643" i="5"/>
  <c r="AQ662" i="5"/>
  <c r="Y1327" i="5"/>
  <c r="Y1326" i="5"/>
  <c r="M119" i="13"/>
  <c r="AU249" i="5"/>
  <c r="AV251" i="5"/>
  <c r="AY257" i="5"/>
  <c r="AY275" i="5" s="1"/>
  <c r="AU263" i="5"/>
  <c r="AX255" i="5"/>
  <c r="AW253" i="5"/>
  <c r="BR245" i="5"/>
  <c r="BR246" i="5"/>
  <c r="BS1574" i="5" s="1"/>
  <c r="BG59" i="14" s="1"/>
  <c r="AY701" i="5"/>
  <c r="AY683" i="5"/>
  <c r="BA703" i="5"/>
  <c r="BA687" i="5"/>
  <c r="AS682" i="5"/>
  <c r="AR680" i="5"/>
  <c r="AT684" i="5"/>
  <c r="AR694" i="5"/>
  <c r="AR1455" i="5" s="1"/>
  <c r="AU686" i="5"/>
  <c r="AV688" i="5"/>
  <c r="AV704" i="5" s="1"/>
  <c r="BU398" i="5"/>
  <c r="BU379" i="5"/>
  <c r="AD643" i="5"/>
  <c r="AD662" i="5"/>
  <c r="AE663" i="5"/>
  <c r="AE645" i="5"/>
  <c r="BG1426" i="5"/>
  <c r="BG638" i="5"/>
  <c r="BG639" i="5" s="1"/>
  <c r="P1046" i="5"/>
  <c r="G74" i="15"/>
  <c r="R684" i="5"/>
  <c r="Q682" i="5"/>
  <c r="P680" i="5"/>
  <c r="S686" i="5"/>
  <c r="T688" i="5"/>
  <c r="T704" i="5" s="1"/>
  <c r="P694" i="5"/>
  <c r="P1455" i="5" s="1"/>
  <c r="BG1448" i="5"/>
  <c r="BG676" i="5"/>
  <c r="BG677" i="5" s="1"/>
  <c r="AW406" i="5"/>
  <c r="AW405" i="5"/>
  <c r="BK146" i="15"/>
  <c r="BG254" i="5"/>
  <c r="BG273" i="5"/>
  <c r="X668" i="5"/>
  <c r="L22" i="14" s="1"/>
  <c r="X1576" i="5"/>
  <c r="L160" i="14" s="1"/>
  <c r="BJ743" i="5"/>
  <c r="BJ1506" i="5"/>
  <c r="BJ741" i="5"/>
  <c r="BJ742" i="5" s="1"/>
  <c r="AI1571" i="5"/>
  <c r="W69" i="14" s="1"/>
  <c r="AA1194" i="5"/>
  <c r="AA1166" i="5"/>
  <c r="AA1168" i="5"/>
  <c r="AB1167" i="5"/>
  <c r="AA1197" i="5"/>
  <c r="AA1196" i="5" s="1"/>
  <c r="AB1219" i="5" s="1"/>
  <c r="AA1170" i="5"/>
  <c r="AA1361" i="5"/>
  <c r="AA1371" i="5"/>
  <c r="AB1389" i="5" s="1"/>
  <c r="P53" i="14" s="1"/>
  <c r="AA1369" i="5"/>
  <c r="AA1359" i="5"/>
  <c r="AB1359" i="5" s="1"/>
  <c r="AA1372" i="5"/>
  <c r="AB1390" i="5" s="1"/>
  <c r="P54" i="14" s="1"/>
  <c r="AA1370" i="5"/>
  <c r="AA1362" i="5"/>
  <c r="AA1367" i="5"/>
  <c r="AA1363" i="5"/>
  <c r="AA1366" i="5"/>
  <c r="X1128" i="5"/>
  <c r="X1126" i="5" s="1"/>
  <c r="Y1125" i="5"/>
  <c r="AO676" i="5"/>
  <c r="AO677" i="5" s="1"/>
  <c r="AO1448" i="5"/>
  <c r="AZ584" i="5"/>
  <c r="AZ1501" i="5"/>
  <c r="AN143" i="15"/>
  <c r="T749" i="5"/>
  <c r="W755" i="5"/>
  <c r="W758" i="5" s="1"/>
  <c r="K25" i="14" s="1"/>
  <c r="S747" i="5"/>
  <c r="V753" i="5"/>
  <c r="V754" i="5" s="1"/>
  <c r="U751" i="5"/>
  <c r="U752" i="5" s="1"/>
  <c r="AA256" i="5"/>
  <c r="AA274" i="5"/>
  <c r="Z254" i="5"/>
  <c r="Z273" i="5"/>
  <c r="Z936" i="5"/>
  <c r="AY9" i="18"/>
  <c r="H5" i="23"/>
  <c r="AY3" i="15"/>
  <c r="AY5" i="18" s="1"/>
  <c r="AZ9" i="18"/>
  <c r="AP643" i="5"/>
  <c r="AP662" i="5"/>
  <c r="BH714" i="5"/>
  <c r="BH1473" i="5"/>
  <c r="AJ747" i="5"/>
  <c r="AL751" i="5"/>
  <c r="AL752" i="5" s="1"/>
  <c r="AM753" i="5"/>
  <c r="AM754" i="5" s="1"/>
  <c r="AK749" i="5"/>
  <c r="AK750" i="5" s="1"/>
  <c r="AN755" i="5"/>
  <c r="BW382" i="5"/>
  <c r="AH665" i="5"/>
  <c r="AH649" i="5"/>
  <c r="L36" i="14"/>
  <c r="L35" i="14" s="1"/>
  <c r="AX1562" i="5"/>
  <c r="AY1569" i="5"/>
  <c r="AM67" i="14" s="1"/>
  <c r="AI1569" i="5"/>
  <c r="W67" i="14" s="1"/>
  <c r="AH1562" i="5"/>
  <c r="F113" i="21"/>
  <c r="AG685" i="5"/>
  <c r="AG702" i="5"/>
  <c r="AH687" i="5"/>
  <c r="AH703" i="5"/>
  <c r="AH706" i="5" s="1"/>
  <c r="V23" i="14" s="1"/>
  <c r="BE1473" i="5"/>
  <c r="BE714" i="5"/>
  <c r="R625" i="5"/>
  <c r="R606" i="5"/>
  <c r="D127" i="22"/>
  <c r="C164" i="16"/>
  <c r="BM401" i="5"/>
  <c r="BW401" i="5" s="1"/>
  <c r="BW384" i="5"/>
  <c r="D22" i="13"/>
  <c r="BU564" i="5"/>
  <c r="BU565" i="5" s="1"/>
  <c r="BT565" i="5"/>
  <c r="AW701" i="5"/>
  <c r="AW683" i="5"/>
  <c r="O218" i="15"/>
  <c r="AA874" i="5"/>
  <c r="AA875" i="5" s="1"/>
  <c r="AA869" i="5"/>
  <c r="AA884" i="5"/>
  <c r="AB1141" i="5"/>
  <c r="AB1140" i="5"/>
  <c r="AB1143" i="5"/>
  <c r="AB1137" i="5"/>
  <c r="AB1123" i="5"/>
  <c r="AB1131" i="5"/>
  <c r="AB1132" i="5" s="1"/>
  <c r="AB1142" i="5"/>
  <c r="AB1138" i="5"/>
  <c r="AB882" i="5"/>
  <c r="AB868" i="5"/>
  <c r="AB885" i="5"/>
  <c r="AB888" i="5"/>
  <c r="AB887" i="5"/>
  <c r="AB886" i="5"/>
  <c r="AB883" i="5"/>
  <c r="AB876" i="5"/>
  <c r="AB877" i="5" s="1"/>
  <c r="AT739" i="5"/>
  <c r="AT1499" i="5"/>
  <c r="BG609" i="5"/>
  <c r="BE605" i="5"/>
  <c r="BI613" i="5"/>
  <c r="BF607" i="5"/>
  <c r="BH611" i="5"/>
  <c r="AB255" i="5"/>
  <c r="AA253" i="5"/>
  <c r="Z251" i="5"/>
  <c r="AC257" i="5"/>
  <c r="AC275" i="5" s="1"/>
  <c r="Y263" i="5"/>
  <c r="Y249" i="5"/>
  <c r="N279" i="5"/>
  <c r="AJ706" i="5"/>
  <c r="X23" i="14" s="1"/>
  <c r="BG612" i="5"/>
  <c r="BG628" i="5"/>
  <c r="O43" i="14"/>
  <c r="O1502" i="5"/>
  <c r="AW685" i="5"/>
  <c r="AW702" i="5"/>
  <c r="AX687" i="5"/>
  <c r="AX703" i="5"/>
  <c r="AK668" i="5"/>
  <c r="Y22" i="14" s="1"/>
  <c r="Q218" i="15"/>
  <c r="AG219" i="15"/>
  <c r="AG87" i="14"/>
  <c r="W717" i="5"/>
  <c r="W719" i="5" s="1"/>
  <c r="Y1571" i="5"/>
  <c r="M69" i="14" s="1"/>
  <c r="BN629" i="5"/>
  <c r="BN614" i="5"/>
  <c r="AL668" i="5"/>
  <c r="Z22" i="14" s="1"/>
  <c r="M132" i="13"/>
  <c r="N132" i="13" s="1"/>
  <c r="BW185" i="5"/>
  <c r="BD1480" i="5"/>
  <c r="BD716" i="5"/>
  <c r="BD717" i="5" s="1"/>
  <c r="BD718" i="5"/>
  <c r="V748" i="5"/>
  <c r="AA1241" i="5"/>
  <c r="AA1246" i="5"/>
  <c r="AX728" i="5"/>
  <c r="AX729" i="5" s="1"/>
  <c r="AX753" i="5"/>
  <c r="AX754" i="5" s="1"/>
  <c r="AU747" i="5"/>
  <c r="AY755" i="5"/>
  <c r="AW751" i="5"/>
  <c r="AW752" i="5" s="1"/>
  <c r="AV749" i="5"/>
  <c r="AV750" i="5" s="1"/>
  <c r="BL381" i="5"/>
  <c r="BL399" i="5"/>
  <c r="BL386" i="5"/>
  <c r="BL391" i="5" s="1"/>
  <c r="AV646" i="5"/>
  <c r="AX650" i="5"/>
  <c r="AX666" i="5" s="1"/>
  <c r="AT656" i="5"/>
  <c r="AT1433" i="5" s="1"/>
  <c r="AU644" i="5"/>
  <c r="AW648" i="5"/>
  <c r="AT642" i="5"/>
  <c r="Z1242" i="5"/>
  <c r="Z1245" i="5" s="1"/>
  <c r="Z1243" i="5" s="1"/>
  <c r="Z1273" i="5" s="1"/>
  <c r="AA1296" i="5" s="1"/>
  <c r="Z1272" i="5"/>
  <c r="BM629" i="5"/>
  <c r="BM614" i="5"/>
  <c r="BH64" i="17"/>
  <c r="BH59" i="17" s="1"/>
  <c r="BH110" i="15"/>
  <c r="Q280" i="5"/>
  <c r="Q279" i="5"/>
  <c r="D219" i="15"/>
  <c r="D217" i="15" s="1"/>
  <c r="D87" i="14"/>
  <c r="AI723" i="5"/>
  <c r="BK180" i="5"/>
  <c r="BK188" i="5"/>
  <c r="AU643" i="5"/>
  <c r="AU662" i="5"/>
  <c r="BJ241" i="5"/>
  <c r="BJ243" i="5" s="1"/>
  <c r="BI243" i="5"/>
  <c r="BD280" i="5"/>
  <c r="BD279" i="5"/>
  <c r="U926" i="5"/>
  <c r="Z1345" i="5"/>
  <c r="X1343" i="5"/>
  <c r="Y1344" i="5"/>
  <c r="BH365" i="5"/>
  <c r="BH366" i="5"/>
  <c r="AX724" i="5"/>
  <c r="AX725" i="5" s="1"/>
  <c r="BA730" i="5"/>
  <c r="AZ728" i="5"/>
  <c r="AZ729" i="5" s="1"/>
  <c r="AY726" i="5"/>
  <c r="AY727" i="5" s="1"/>
  <c r="AW722" i="5"/>
  <c r="AL13" i="18"/>
  <c r="AM13" i="18"/>
  <c r="F26" i="23"/>
  <c r="BS1473" i="5"/>
  <c r="BS714" i="5"/>
  <c r="AI3" i="15"/>
  <c r="AI5" i="18" s="1"/>
  <c r="BE676" i="5"/>
  <c r="BE677" i="5" s="1"/>
  <c r="BE1448" i="5"/>
  <c r="BV543" i="5"/>
  <c r="BV544" i="5" s="1"/>
  <c r="F117" i="21"/>
  <c r="L47" i="14"/>
  <c r="BS244" i="5"/>
  <c r="BS262" i="5"/>
  <c r="BG23" i="15" s="1"/>
  <c r="BG22" i="15" s="1"/>
  <c r="AF726" i="5"/>
  <c r="AF727" i="5" s="1"/>
  <c r="AH730" i="5"/>
  <c r="AD722" i="5"/>
  <c r="AE724" i="5"/>
  <c r="AE725" i="5" s="1"/>
  <c r="AG728" i="5"/>
  <c r="AG729" i="5" s="1"/>
  <c r="BI337" i="5"/>
  <c r="BI347" i="5" s="1"/>
  <c r="BI353" i="5" s="1"/>
  <c r="BI346" i="5"/>
  <c r="BI351" i="5" s="1"/>
  <c r="BI357" i="5"/>
  <c r="BI363" i="5" s="1"/>
  <c r="AW16" i="14" s="1"/>
  <c r="W1192" i="5"/>
  <c r="W1205" i="5" s="1"/>
  <c r="W1179" i="5"/>
  <c r="W1181" i="5" s="1"/>
  <c r="J121" i="13"/>
  <c r="I118" i="13"/>
  <c r="AJ668" i="5"/>
  <c r="X22" i="14" s="1"/>
  <c r="AI706" i="5"/>
  <c r="W23" i="14" s="1"/>
  <c r="AA1022" i="5"/>
  <c r="AA997" i="5"/>
  <c r="AA1021" i="5" s="1"/>
  <c r="AB1043" i="5" s="1"/>
  <c r="AA1139" i="5"/>
  <c r="AY647" i="5"/>
  <c r="AY664" i="5"/>
  <c r="BK1475" i="5"/>
  <c r="BK563" i="5"/>
  <c r="BK562" i="5" s="1"/>
  <c r="BK1428" i="5"/>
  <c r="BK521" i="5"/>
  <c r="BK522" i="5"/>
  <c r="BW211" i="5"/>
  <c r="AZ818" i="5"/>
  <c r="BW817" i="5"/>
  <c r="T608" i="5"/>
  <c r="T626" i="5"/>
  <c r="F10" i="6"/>
  <c r="F9" i="6" s="1"/>
  <c r="F4" i="6" s="1"/>
  <c r="F3" i="6" s="1"/>
  <c r="C219" i="15"/>
  <c r="C87" i="14"/>
  <c r="BL1475" i="5"/>
  <c r="I412" i="5"/>
  <c r="J15" i="6"/>
  <c r="FQ20" i="10"/>
  <c r="FP35" i="10"/>
  <c r="Y870" i="5"/>
  <c r="X873" i="5"/>
  <c r="X871" i="5" s="1"/>
  <c r="X890" i="5" s="1"/>
  <c r="AE701" i="5"/>
  <c r="AE683" i="5"/>
  <c r="AB739" i="5"/>
  <c r="AB1499" i="5"/>
  <c r="AO585" i="5"/>
  <c r="AN586" i="5"/>
  <c r="BS406" i="5"/>
  <c r="BS405" i="5"/>
  <c r="AB761" i="5"/>
  <c r="AA767" i="5"/>
  <c r="O136" i="15" s="1"/>
  <c r="AA765" i="5"/>
  <c r="O103" i="15" s="1"/>
  <c r="AA766" i="5"/>
  <c r="O71" i="15" s="1"/>
  <c r="AA764" i="5"/>
  <c r="AY645" i="5"/>
  <c r="AY663" i="5"/>
  <c r="AS664" i="5"/>
  <c r="AS647" i="5"/>
  <c r="AG751" i="5"/>
  <c r="AG752" i="5" s="1"/>
  <c r="AP700" i="5"/>
  <c r="AP681" i="5"/>
  <c r="Z1199" i="5"/>
  <c r="AA1220" i="5" s="1"/>
  <c r="BV625" i="5"/>
  <c r="BV606" i="5"/>
  <c r="BW234" i="5"/>
  <c r="AZ403" i="5"/>
  <c r="AN17" i="14" s="1"/>
  <c r="AN15" i="14" s="1"/>
  <c r="Z1392" i="5"/>
  <c r="N48" i="14"/>
  <c r="N47" i="14" s="1"/>
  <c r="AN564" i="5"/>
  <c r="AN562" i="5" s="1"/>
  <c r="AM565" i="5"/>
  <c r="F21" i="13"/>
  <c r="F19" i="13" s="1"/>
  <c r="Q442" i="5"/>
  <c r="E178" i="15" s="1"/>
  <c r="Q427" i="5"/>
  <c r="BR543" i="5"/>
  <c r="BR544" i="5" s="1"/>
  <c r="BQ544" i="5"/>
  <c r="AX700" i="5"/>
  <c r="AX681" i="5"/>
  <c r="AF664" i="5"/>
  <c r="AF647" i="5"/>
  <c r="BH638" i="5"/>
  <c r="BH639" i="5" s="1"/>
  <c r="BH1426" i="5"/>
  <c r="AY524" i="5"/>
  <c r="AZ523" i="5"/>
  <c r="AC656" i="5"/>
  <c r="AC1433" i="5" s="1"/>
  <c r="AF648" i="5"/>
  <c r="AD644" i="5"/>
  <c r="AG650" i="5"/>
  <c r="AG666" i="5" s="1"/>
  <c r="AC642" i="5"/>
  <c r="AE646" i="5"/>
  <c r="AT250" i="5"/>
  <c r="AT260" i="5" s="1"/>
  <c r="AT267" i="5" s="1"/>
  <c r="AT271" i="5"/>
  <c r="AT277" i="5" s="1"/>
  <c r="AH13" i="14" s="1"/>
  <c r="AH12" i="14" s="1"/>
  <c r="AH11" i="14" s="1"/>
  <c r="AH5" i="14" s="1"/>
  <c r="AT259" i="5"/>
  <c r="AT265" i="5" s="1"/>
  <c r="AV273" i="5"/>
  <c r="AV254" i="5"/>
  <c r="V1192" i="5"/>
  <c r="V1179" i="5"/>
  <c r="AG683" i="5"/>
  <c r="AG701" i="5"/>
  <c r="BS365" i="5"/>
  <c r="BS366" i="5"/>
  <c r="BH274" i="5"/>
  <c r="BH256" i="5"/>
  <c r="AF1562" i="5"/>
  <c r="AG1569" i="5"/>
  <c r="U67" i="14" s="1"/>
  <c r="O656" i="5"/>
  <c r="P644" i="5"/>
  <c r="O642" i="5"/>
  <c r="R648" i="5"/>
  <c r="S650" i="5"/>
  <c r="Q646" i="5"/>
  <c r="Z1368" i="5"/>
  <c r="AA1388" i="5" s="1"/>
  <c r="O52" i="14" s="1"/>
  <c r="AA1384" i="5"/>
  <c r="AA1203" i="5"/>
  <c r="AB1222" i="5" s="1"/>
  <c r="P46" i="14" s="1"/>
  <c r="BK1501" i="5"/>
  <c r="BK584" i="5"/>
  <c r="BK583" i="5" s="1"/>
  <c r="AY110" i="15"/>
  <c r="BW207" i="5"/>
  <c r="F81" i="9"/>
  <c r="X271" i="5"/>
  <c r="X277" i="5" s="1"/>
  <c r="L13" i="14" s="1"/>
  <c r="L12" i="14" s="1"/>
  <c r="L11" i="14" s="1"/>
  <c r="L5" i="14" s="1"/>
  <c r="X259" i="5"/>
  <c r="X265" i="5" s="1"/>
  <c r="X250" i="5"/>
  <c r="X260" i="5" s="1"/>
  <c r="X267" i="5" s="1"/>
  <c r="AS665" i="5"/>
  <c r="AS649" i="5"/>
  <c r="N22" i="15"/>
  <c r="D23" i="23"/>
  <c r="D14" i="16"/>
  <c r="P716" i="5"/>
  <c r="P717" i="5" s="1"/>
  <c r="P718" i="5"/>
  <c r="P1480" i="5"/>
  <c r="AE643" i="5"/>
  <c r="AE662" i="5"/>
  <c r="Q1506" i="5"/>
  <c r="Q743" i="5"/>
  <c r="Q741" i="5"/>
  <c r="H20" i="6"/>
  <c r="L129" i="13"/>
  <c r="M130" i="13"/>
  <c r="W730" i="5"/>
  <c r="U726" i="5"/>
  <c r="U727" i="5" s="1"/>
  <c r="S722" i="5"/>
  <c r="V728" i="5"/>
  <c r="V729" i="5" s="1"/>
  <c r="T724" i="5"/>
  <c r="AF683" i="5"/>
  <c r="AF701" i="5"/>
  <c r="N32" i="13"/>
  <c r="N30" i="13" s="1"/>
  <c r="Y447" i="5"/>
  <c r="M183" i="15" s="1"/>
  <c r="Y432" i="5"/>
  <c r="V929" i="5"/>
  <c r="J74" i="15" s="1"/>
  <c r="J73" i="15" s="1"/>
  <c r="V928" i="5"/>
  <c r="J42" i="15" s="1"/>
  <c r="J41" i="15" s="1"/>
  <c r="U612" i="5"/>
  <c r="U628" i="5"/>
  <c r="P1041" i="5"/>
  <c r="R723" i="5"/>
  <c r="BI386" i="5"/>
  <c r="BI391" i="5" s="1"/>
  <c r="BI397" i="5"/>
  <c r="BI403" i="5" s="1"/>
  <c r="AW17" i="14" s="1"/>
  <c r="BI377" i="5"/>
  <c r="BI387" i="5" s="1"/>
  <c r="BI393" i="5" s="1"/>
  <c r="BL383" i="5"/>
  <c r="BW383" i="5" s="1"/>
  <c r="BL400" i="5"/>
  <c r="BW400" i="5" s="1"/>
  <c r="W668" i="5"/>
  <c r="K22" i="14" s="1"/>
  <c r="C3" i="6"/>
  <c r="T1184" i="5"/>
  <c r="T1183" i="5"/>
  <c r="X1032" i="5"/>
  <c r="X1033" i="5"/>
  <c r="BW205" i="5"/>
  <c r="X1227" i="5"/>
  <c r="X1226" i="5"/>
  <c r="BQ1426" i="5"/>
  <c r="BQ638" i="5"/>
  <c r="BQ639" i="5" s="1"/>
  <c r="AB994" i="5"/>
  <c r="AB1015" i="5"/>
  <c r="AB999" i="5"/>
  <c r="AB1001" i="5"/>
  <c r="AB1003" i="5"/>
  <c r="AB992" i="5"/>
  <c r="AB1057" i="5"/>
  <c r="AB984" i="5"/>
  <c r="AB998" i="5"/>
  <c r="AB1002" i="5"/>
  <c r="AB1004" i="5"/>
  <c r="AB1028" i="5" s="1"/>
  <c r="AC1046" i="5" s="1"/>
  <c r="AB1174" i="5"/>
  <c r="AB1157" i="5"/>
  <c r="AB1165" i="5"/>
  <c r="AB1194" i="5" s="1"/>
  <c r="AB1176" i="5"/>
  <c r="AB1202" i="5" s="1"/>
  <c r="AC1221" i="5" s="1"/>
  <c r="AB1171" i="5"/>
  <c r="AB1172" i="5"/>
  <c r="AB1198" i="5" s="1"/>
  <c r="AB1177" i="5"/>
  <c r="AB1175" i="5"/>
  <c r="AB1190" i="5"/>
  <c r="AB919" i="5"/>
  <c r="AB902" i="5"/>
  <c r="AB917" i="5"/>
  <c r="AB943" i="5" s="1"/>
  <c r="AB935" i="5"/>
  <c r="AB921" i="5"/>
  <c r="AB947" i="5" s="1"/>
  <c r="AC965" i="5" s="1"/>
  <c r="AB910" i="5"/>
  <c r="AB920" i="5"/>
  <c r="AB916" i="5"/>
  <c r="AB922" i="5"/>
  <c r="AB948" i="5" s="1"/>
  <c r="AC966" i="5" s="1"/>
  <c r="Z991" i="5"/>
  <c r="Z1018" i="5"/>
  <c r="AA1040" i="5" s="1"/>
  <c r="BW228" i="5"/>
  <c r="H115" i="23"/>
  <c r="AZ563" i="5"/>
  <c r="AZ1475" i="5"/>
  <c r="BW1475" i="5" s="1"/>
  <c r="AN60" i="17"/>
  <c r="AN59" i="17" s="1"/>
  <c r="AN46" i="15"/>
  <c r="BE1576" i="5"/>
  <c r="AS160" i="14" s="1"/>
  <c r="N260" i="5"/>
  <c r="N267" i="5" s="1"/>
  <c r="Z730" i="5"/>
  <c r="BH629" i="5"/>
  <c r="BH614" i="5"/>
  <c r="BD606" i="5"/>
  <c r="BD625" i="5"/>
  <c r="K416" i="5"/>
  <c r="L22" i="6"/>
  <c r="BE11" i="18"/>
  <c r="BE20" i="15"/>
  <c r="AU700" i="5"/>
  <c r="AU681" i="5"/>
  <c r="AK670" i="5"/>
  <c r="W1562" i="5"/>
  <c r="X1569" i="5"/>
  <c r="L67" i="14" s="1"/>
  <c r="L65" i="14" s="1"/>
  <c r="BL627" i="5"/>
  <c r="BL610" i="5"/>
  <c r="AS680" i="5"/>
  <c r="AV686" i="5"/>
  <c r="AS694" i="5"/>
  <c r="AS1455" i="5" s="1"/>
  <c r="AW688" i="5"/>
  <c r="AW704" i="5" s="1"/>
  <c r="AU684" i="5"/>
  <c r="AT682" i="5"/>
  <c r="BI694" i="5"/>
  <c r="BI1455" i="5" s="1"/>
  <c r="BJ682" i="5"/>
  <c r="BL686" i="5"/>
  <c r="BM688" i="5"/>
  <c r="BM704" i="5" s="1"/>
  <c r="BK684" i="5"/>
  <c r="BI680" i="5"/>
  <c r="AU646" i="5"/>
  <c r="AV648" i="5"/>
  <c r="AT644" i="5"/>
  <c r="AS656" i="5"/>
  <c r="AS1433" i="5" s="1"/>
  <c r="AS642" i="5"/>
  <c r="AW650" i="5"/>
  <c r="AW666" i="5" s="1"/>
  <c r="AD646" i="5"/>
  <c r="AB642" i="5"/>
  <c r="AE648" i="5"/>
  <c r="AB656" i="5"/>
  <c r="AB1433" i="5" s="1"/>
  <c r="AC644" i="5"/>
  <c r="AF650" i="5"/>
  <c r="AF666" i="5" s="1"/>
  <c r="BD743" i="5"/>
  <c r="BD741" i="5"/>
  <c r="BD742" i="5" s="1"/>
  <c r="BD1506" i="5"/>
  <c r="BJ656" i="5"/>
  <c r="BJ1433" i="5" s="1"/>
  <c r="BL646" i="5"/>
  <c r="BN650" i="5"/>
  <c r="BN666" i="5" s="1"/>
  <c r="BJ642" i="5"/>
  <c r="BM648" i="5"/>
  <c r="BK644" i="5"/>
  <c r="BW181" i="5"/>
  <c r="AA1315" i="5"/>
  <c r="AA1332" i="5"/>
  <c r="O150" i="15" s="1"/>
  <c r="AA1331" i="5"/>
  <c r="O117" i="15" s="1"/>
  <c r="AA1281" i="5"/>
  <c r="AA1256" i="5"/>
  <c r="AA1280" i="5" s="1"/>
  <c r="AB1301" i="5" s="1"/>
  <c r="AH421" i="5" l="1"/>
  <c r="X39" i="13"/>
  <c r="V40" i="13"/>
  <c r="V38" i="13" s="1"/>
  <c r="AG436" i="5"/>
  <c r="AG451" i="5"/>
  <c r="U186" i="15" s="1"/>
  <c r="V16" i="17"/>
  <c r="X132" i="17"/>
  <c r="X130" i="17" s="1"/>
  <c r="Y181" i="13"/>
  <c r="Z183" i="13"/>
  <c r="BW500" i="5"/>
  <c r="Z631" i="5"/>
  <c r="N21" i="14" s="1"/>
  <c r="F69" i="13"/>
  <c r="E93" i="18" s="1"/>
  <c r="AB939" i="5"/>
  <c r="AB1203" i="5"/>
  <c r="AC1222" i="5" s="1"/>
  <c r="O132" i="13"/>
  <c r="AA1195" i="5"/>
  <c r="AB1218" i="5" s="1"/>
  <c r="V758" i="5"/>
  <c r="J25" i="14" s="1"/>
  <c r="AP747" i="5"/>
  <c r="AS753" i="5"/>
  <c r="AS754" i="5" s="1"/>
  <c r="AH692" i="5"/>
  <c r="AH697" i="5" s="1"/>
  <c r="BL347" i="5"/>
  <c r="BL353" i="5" s="1"/>
  <c r="AK671" i="5"/>
  <c r="P127" i="13"/>
  <c r="AB1294" i="5"/>
  <c r="V631" i="5"/>
  <c r="J21" i="14" s="1"/>
  <c r="AH751" i="5"/>
  <c r="AH752" i="5" s="1"/>
  <c r="BK10" i="14"/>
  <c r="BW534" i="5"/>
  <c r="Z617" i="5"/>
  <c r="Z622" i="5" s="1"/>
  <c r="AX719" i="5"/>
  <c r="BB7" i="14"/>
  <c r="AG749" i="5"/>
  <c r="AG750" i="5" s="1"/>
  <c r="BW559" i="5"/>
  <c r="L63" i="9"/>
  <c r="G26" i="23"/>
  <c r="BF602" i="5"/>
  <c r="Z671" i="5"/>
  <c r="AH724" i="5"/>
  <c r="AH725" i="5" s="1"/>
  <c r="BW360" i="5"/>
  <c r="Y1265" i="5"/>
  <c r="M140" i="15" s="1"/>
  <c r="AI753" i="5"/>
  <c r="AI754" i="5" s="1"/>
  <c r="AI759" i="5" s="1"/>
  <c r="C6" i="17"/>
  <c r="D9" i="17"/>
  <c r="F23" i="13"/>
  <c r="C28" i="16"/>
  <c r="P413" i="5"/>
  <c r="S1571" i="5"/>
  <c r="G69" i="14" s="1"/>
  <c r="G65" i="14" s="1"/>
  <c r="AA1563" i="5"/>
  <c r="AB1570" i="5" s="1"/>
  <c r="P68" i="14" s="1"/>
  <c r="AG692" i="5"/>
  <c r="AG697" i="5" s="1"/>
  <c r="BW184" i="5"/>
  <c r="V617" i="5"/>
  <c r="V622" i="5" s="1"/>
  <c r="AY1571" i="5"/>
  <c r="AM69" i="14" s="1"/>
  <c r="Z670" i="5"/>
  <c r="AI726" i="5"/>
  <c r="AI727" i="5" s="1"/>
  <c r="BA755" i="5"/>
  <c r="L52" i="9"/>
  <c r="Y631" i="5"/>
  <c r="Y634" i="5" s="1"/>
  <c r="Y617" i="5"/>
  <c r="Y622" i="5" s="1"/>
  <c r="D6" i="17"/>
  <c r="AD747" i="5"/>
  <c r="Z708" i="5"/>
  <c r="AW13" i="18"/>
  <c r="Z709" i="5"/>
  <c r="AL683" i="5"/>
  <c r="AL692" i="5" s="1"/>
  <c r="AL697" i="5" s="1"/>
  <c r="AL701" i="5"/>
  <c r="AL706" i="5" s="1"/>
  <c r="Z23" i="14" s="1"/>
  <c r="AL691" i="5"/>
  <c r="AL696" i="5" s="1"/>
  <c r="AN687" i="5"/>
  <c r="AN703" i="5"/>
  <c r="O718" i="5"/>
  <c r="O716" i="5"/>
  <c r="O1480" i="5"/>
  <c r="O1481" i="5" s="1"/>
  <c r="G73" i="13"/>
  <c r="H75" i="13"/>
  <c r="O741" i="5"/>
  <c r="O742" i="5" s="1"/>
  <c r="O1506" i="5"/>
  <c r="O1507" i="5" s="1"/>
  <c r="O743" i="5"/>
  <c r="R1070" i="5"/>
  <c r="R1069" i="5"/>
  <c r="G77" i="13"/>
  <c r="H79" i="13"/>
  <c r="AM685" i="5"/>
  <c r="AM702" i="5"/>
  <c r="S1565" i="5"/>
  <c r="G43" i="17"/>
  <c r="I101" i="13"/>
  <c r="AF749" i="5"/>
  <c r="AF750" i="5" s="1"/>
  <c r="M65" i="14"/>
  <c r="BL1450" i="5"/>
  <c r="BW1450" i="5" s="1"/>
  <c r="Y728" i="5"/>
  <c r="Y729" i="5" s="1"/>
  <c r="V722" i="5"/>
  <c r="V723" i="5" s="1"/>
  <c r="V734" i="5" s="1"/>
  <c r="AI755" i="5"/>
  <c r="Y671" i="5"/>
  <c r="AU722" i="5"/>
  <c r="AH654" i="5"/>
  <c r="AH659" i="5" s="1"/>
  <c r="BI26" i="15"/>
  <c r="BI13" i="18" s="1"/>
  <c r="AY406" i="5"/>
  <c r="AQ722" i="5"/>
  <c r="AU730" i="5"/>
  <c r="BW538" i="5"/>
  <c r="AX749" i="5"/>
  <c r="AX750" i="5" s="1"/>
  <c r="AG753" i="5"/>
  <c r="AG754" i="5" s="1"/>
  <c r="R1535" i="5"/>
  <c r="F30" i="14" s="1"/>
  <c r="P1006" i="5"/>
  <c r="AK700" i="5"/>
  <c r="AK706" i="5" s="1"/>
  <c r="Y23" i="14" s="1"/>
  <c r="AK681" i="5"/>
  <c r="AK692" i="5" s="1"/>
  <c r="AK697" i="5" s="1"/>
  <c r="AK691" i="5"/>
  <c r="AK696" i="5" s="1"/>
  <c r="G44" i="17"/>
  <c r="I64" i="13"/>
  <c r="G74" i="17"/>
  <c r="P602" i="5"/>
  <c r="P619" i="5"/>
  <c r="P1408" i="5" s="1"/>
  <c r="DP145" i="10"/>
  <c r="DO146" i="10"/>
  <c r="Q619" i="5"/>
  <c r="Q1408" i="5" s="1"/>
  <c r="Q602" i="5"/>
  <c r="F17" i="13"/>
  <c r="E7" i="17" s="1"/>
  <c r="C26" i="16"/>
  <c r="P411" i="5"/>
  <c r="D53" i="18"/>
  <c r="D45" i="18"/>
  <c r="W724" i="5"/>
  <c r="W725" i="5" s="1"/>
  <c r="AG668" i="5"/>
  <c r="U22" i="14" s="1"/>
  <c r="AH753" i="5"/>
  <c r="AH754" i="5" s="1"/>
  <c r="AW726" i="5"/>
  <c r="AW727" i="5" s="1"/>
  <c r="AS726" i="5"/>
  <c r="AS727" i="5" s="1"/>
  <c r="Y670" i="5"/>
  <c r="X1347" i="5"/>
  <c r="L56" i="14" s="1"/>
  <c r="L55" i="14" s="1"/>
  <c r="AV724" i="5"/>
  <c r="AV725" i="5" s="1"/>
  <c r="V759" i="5"/>
  <c r="BL363" i="5"/>
  <c r="AZ16" i="14" s="1"/>
  <c r="AY405" i="5"/>
  <c r="AG654" i="5"/>
  <c r="AG659" i="5" s="1"/>
  <c r="AZ753" i="5"/>
  <c r="AZ754" i="5" s="1"/>
  <c r="AQ747" i="5"/>
  <c r="AF751" i="5"/>
  <c r="AF752" i="5" s="1"/>
  <c r="L58" i="9"/>
  <c r="O619" i="5"/>
  <c r="O1408" i="5" s="1"/>
  <c r="O1409" i="5" s="1"/>
  <c r="O1410" i="5" s="1"/>
  <c r="O1411" i="5" s="1"/>
  <c r="O602" i="5"/>
  <c r="Q1038" i="5"/>
  <c r="Q1048" i="5" s="1"/>
  <c r="P1030" i="5"/>
  <c r="I105" i="13"/>
  <c r="G46" i="17"/>
  <c r="S1566" i="5"/>
  <c r="L21" i="14"/>
  <c r="X633" i="5"/>
  <c r="X634" i="5"/>
  <c r="AM1569" i="5"/>
  <c r="AA67" i="14" s="1"/>
  <c r="AL1562" i="5"/>
  <c r="AY751" i="5"/>
  <c r="AY752" i="5" s="1"/>
  <c r="EP118" i="7"/>
  <c r="AM174" i="13" s="1"/>
  <c r="AL742" i="5"/>
  <c r="AL744" i="5" s="1"/>
  <c r="AM1571" i="5"/>
  <c r="AA69" i="14" s="1"/>
  <c r="AO508" i="5"/>
  <c r="AO506" i="5" s="1"/>
  <c r="AP508" i="5" s="1"/>
  <c r="AN509" i="5"/>
  <c r="S1532" i="5"/>
  <c r="F81" i="15"/>
  <c r="F77" i="15" s="1"/>
  <c r="T158" i="8"/>
  <c r="S1524" i="5"/>
  <c r="BD744" i="5"/>
  <c r="BE749" i="5" s="1"/>
  <c r="BE750" i="5" s="1"/>
  <c r="AV716" i="5"/>
  <c r="AV1480" i="5"/>
  <c r="AV718" i="5"/>
  <c r="AX606" i="5"/>
  <c r="AX625" i="5"/>
  <c r="BB614" i="5"/>
  <c r="BB629" i="5"/>
  <c r="AY610" i="5"/>
  <c r="AY627" i="5"/>
  <c r="AZ686" i="5"/>
  <c r="AY684" i="5"/>
  <c r="AW694" i="5"/>
  <c r="AW1455" i="5" s="1"/>
  <c r="BA688" i="5"/>
  <c r="BA704" i="5" s="1"/>
  <c r="AX682" i="5"/>
  <c r="AW680" i="5"/>
  <c r="AZ610" i="5"/>
  <c r="AZ627" i="5"/>
  <c r="Y741" i="5"/>
  <c r="Y1506" i="5"/>
  <c r="Y743" i="5"/>
  <c r="AX626" i="5"/>
  <c r="AX608" i="5"/>
  <c r="Y709" i="5"/>
  <c r="Y708" i="5"/>
  <c r="Z724" i="5"/>
  <c r="Z725" i="5" s="1"/>
  <c r="AC730" i="5"/>
  <c r="Y722" i="5"/>
  <c r="Y723" i="5" s="1"/>
  <c r="AB728" i="5"/>
  <c r="AB729" i="5" s="1"/>
  <c r="AA726" i="5"/>
  <c r="AA727" i="5" s="1"/>
  <c r="AY626" i="5"/>
  <c r="AY608" i="5"/>
  <c r="AP613" i="5"/>
  <c r="AL605" i="5"/>
  <c r="AL616" i="5" s="1"/>
  <c r="AL621" i="5" s="1"/>
  <c r="AO611" i="5"/>
  <c r="AM607" i="5"/>
  <c r="AN609" i="5"/>
  <c r="BA629" i="5"/>
  <c r="BA614" i="5"/>
  <c r="AW625" i="5"/>
  <c r="AW606" i="5"/>
  <c r="Z1506" i="5"/>
  <c r="Z743" i="5"/>
  <c r="Z741" i="5"/>
  <c r="Z742" i="5" s="1"/>
  <c r="AA728" i="5"/>
  <c r="AA729" i="5" s="1"/>
  <c r="X722" i="5"/>
  <c r="X723" i="5" s="1"/>
  <c r="AB730" i="5"/>
  <c r="Z726" i="5"/>
  <c r="Z727" i="5" s="1"/>
  <c r="Y724" i="5"/>
  <c r="Y725" i="5" s="1"/>
  <c r="BA612" i="5"/>
  <c r="BA628" i="5"/>
  <c r="AL607" i="5"/>
  <c r="AM609" i="5"/>
  <c r="AN611" i="5"/>
  <c r="AO613" i="5"/>
  <c r="AK605" i="5"/>
  <c r="AK616" i="5" s="1"/>
  <c r="AK621" i="5" s="1"/>
  <c r="AZ612" i="5"/>
  <c r="AZ628" i="5"/>
  <c r="E35" i="17"/>
  <c r="CY56" i="7"/>
  <c r="G78" i="6" s="1"/>
  <c r="G77" i="6" s="1"/>
  <c r="GE42" i="7"/>
  <c r="GE43" i="7" s="1"/>
  <c r="GE170" i="7"/>
  <c r="GE171" i="7" s="1"/>
  <c r="GE172" i="7" s="1"/>
  <c r="GF179" i="7" s="1"/>
  <c r="GE185" i="7" s="1"/>
  <c r="GF41" i="7"/>
  <c r="GE230" i="7"/>
  <c r="GE231" i="7" s="1"/>
  <c r="GE232" i="7" s="1"/>
  <c r="GH239" i="7" s="1"/>
  <c r="Y1071" i="5"/>
  <c r="GD185" i="7"/>
  <c r="S1533" i="5"/>
  <c r="F147" i="15"/>
  <c r="F142" i="15" s="1"/>
  <c r="Y973" i="5"/>
  <c r="T159" i="8"/>
  <c r="S1525" i="5"/>
  <c r="AR744" i="5"/>
  <c r="AN7" i="14"/>
  <c r="BK808" i="5"/>
  <c r="BW503" i="5"/>
  <c r="BK1403" i="5"/>
  <c r="BK507" i="5"/>
  <c r="BS1401" i="5"/>
  <c r="BS601" i="5"/>
  <c r="P124" i="17"/>
  <c r="W1530" i="5"/>
  <c r="J49" i="15"/>
  <c r="J45" i="15" s="1"/>
  <c r="BK144" i="15"/>
  <c r="AZ143" i="15"/>
  <c r="H144" i="23"/>
  <c r="BL507" i="5"/>
  <c r="BL1403" i="5"/>
  <c r="BL812" i="5"/>
  <c r="BW812" i="5" s="1"/>
  <c r="BL813" i="5"/>
  <c r="BL807" i="5"/>
  <c r="BL808" i="5" s="1"/>
  <c r="BL809" i="5" s="1"/>
  <c r="BL978" i="5" s="1"/>
  <c r="Q169" i="13"/>
  <c r="R171" i="13"/>
  <c r="BR601" i="5"/>
  <c r="BR1401" i="5"/>
  <c r="M141" i="13"/>
  <c r="K34" i="17"/>
  <c r="X156" i="8"/>
  <c r="W1522" i="5"/>
  <c r="BK111" i="15"/>
  <c r="H111" i="23"/>
  <c r="AZ50" i="15"/>
  <c r="H50" i="23" s="1"/>
  <c r="BL1549" i="5"/>
  <c r="AR749" i="5"/>
  <c r="AR750" i="5" s="1"/>
  <c r="AM7" i="14"/>
  <c r="BW813" i="5"/>
  <c r="I45" i="15"/>
  <c r="BQ607" i="5"/>
  <c r="BR609" i="5"/>
  <c r="BP605" i="5"/>
  <c r="BT613" i="5"/>
  <c r="BS611" i="5"/>
  <c r="BQ619" i="5"/>
  <c r="BQ1408" i="5" s="1"/>
  <c r="BQ602" i="5"/>
  <c r="FC39" i="10"/>
  <c r="AZ47" i="15"/>
  <c r="Q46" i="14"/>
  <c r="Q45" i="14"/>
  <c r="AA1365" i="5"/>
  <c r="AB1387" i="5" s="1"/>
  <c r="P51" i="14" s="1"/>
  <c r="W1380" i="5"/>
  <c r="AS751" i="5"/>
  <c r="AS752" i="5" s="1"/>
  <c r="AE187" i="13"/>
  <c r="AD185" i="13"/>
  <c r="DV146" i="7"/>
  <c r="DU150" i="7"/>
  <c r="R201" i="13" s="1"/>
  <c r="Q125" i="17" s="1"/>
  <c r="AZ78" i="15"/>
  <c r="H79" i="23"/>
  <c r="BK79" i="15"/>
  <c r="F114" i="15"/>
  <c r="S1531" i="5"/>
  <c r="R1527" i="5"/>
  <c r="CZ56" i="7"/>
  <c r="H78" i="6" s="1"/>
  <c r="H77" i="6" s="1"/>
  <c r="C106" i="14"/>
  <c r="DM50" i="7"/>
  <c r="DA56" i="7" s="1"/>
  <c r="I78" i="6" s="1"/>
  <c r="I77" i="6" s="1"/>
  <c r="BS25" i="7"/>
  <c r="BT22" i="7"/>
  <c r="Y1229" i="5"/>
  <c r="T157" i="8"/>
  <c r="S1523" i="5"/>
  <c r="S57" i="7"/>
  <c r="T54" i="7"/>
  <c r="CU56" i="7"/>
  <c r="C78" i="6" s="1"/>
  <c r="CV56" i="7"/>
  <c r="D78" i="6" s="1"/>
  <c r="D77" i="6" s="1"/>
  <c r="CW56" i="7"/>
  <c r="E78" i="6" s="1"/>
  <c r="E77" i="6" s="1"/>
  <c r="BW563" i="5"/>
  <c r="AO7" i="14"/>
  <c r="BW160" i="5"/>
  <c r="D175" i="22"/>
  <c r="P175" i="13"/>
  <c r="O123" i="17" s="1"/>
  <c r="O121" i="17" s="1"/>
  <c r="O173" i="13"/>
  <c r="D173" i="22" s="1"/>
  <c r="CC87" i="7"/>
  <c r="U159" i="13"/>
  <c r="T157" i="13"/>
  <c r="Y41" i="7"/>
  <c r="X42" i="7"/>
  <c r="X43" i="7" s="1"/>
  <c r="T1209" i="5"/>
  <c r="F174" i="22"/>
  <c r="CA76" i="7"/>
  <c r="BZ77" i="7"/>
  <c r="BZ78" i="7" s="1"/>
  <c r="FD112" i="7"/>
  <c r="ET118" i="7" s="1"/>
  <c r="AQ174" i="13" s="1"/>
  <c r="AW117" i="14"/>
  <c r="EO118" i="7"/>
  <c r="AL174" i="13" s="1"/>
  <c r="Q119" i="14"/>
  <c r="Q115" i="14" s="1"/>
  <c r="Q96" i="14" s="1"/>
  <c r="AB1173" i="5"/>
  <c r="X1229" i="5"/>
  <c r="AB884" i="5"/>
  <c r="Y1053" i="5"/>
  <c r="BC744" i="5"/>
  <c r="BG755" i="5" s="1"/>
  <c r="AS719" i="5"/>
  <c r="Y1310" i="5"/>
  <c r="AP7" i="14"/>
  <c r="BW85" i="5"/>
  <c r="Z177" i="13"/>
  <c r="AA179" i="13"/>
  <c r="Z129" i="17" s="1"/>
  <c r="Z127" i="17" s="1"/>
  <c r="Q742" i="5"/>
  <c r="Q744" i="5" s="1"/>
  <c r="Z1262" i="5"/>
  <c r="BD719" i="5"/>
  <c r="BE724" i="5" s="1"/>
  <c r="BE725" i="5" s="1"/>
  <c r="DV116" i="7"/>
  <c r="DU119" i="7"/>
  <c r="R203" i="13" s="1"/>
  <c r="Q122" i="17" s="1"/>
  <c r="DV113" i="7"/>
  <c r="T1186" i="5"/>
  <c r="AW15" i="14"/>
  <c r="BK9" i="18"/>
  <c r="BC719" i="5"/>
  <c r="AA1077" i="5"/>
  <c r="BW343" i="5"/>
  <c r="AS728" i="5"/>
  <c r="AS729" i="5" s="1"/>
  <c r="AF747" i="5"/>
  <c r="AU755" i="5"/>
  <c r="AT1401" i="5"/>
  <c r="AT601" i="5"/>
  <c r="AE508" i="5"/>
  <c r="AE509" i="5" s="1"/>
  <c r="AD509" i="5"/>
  <c r="BB114" i="5"/>
  <c r="BW111" i="5"/>
  <c r="AS602" i="5"/>
  <c r="AS619" i="5"/>
  <c r="AS1408" i="5" s="1"/>
  <c r="AK610" i="5"/>
  <c r="AK627" i="5"/>
  <c r="E26" i="21"/>
  <c r="I24" i="23"/>
  <c r="D26" i="21"/>
  <c r="AJ322" i="5"/>
  <c r="AJ323" i="5"/>
  <c r="BW113" i="5"/>
  <c r="D37" i="22"/>
  <c r="C38" i="20" s="1"/>
  <c r="O35" i="13"/>
  <c r="AN978" i="5"/>
  <c r="BW136" i="5"/>
  <c r="W14" i="14"/>
  <c r="AI626" i="5"/>
  <c r="AI608" i="5"/>
  <c r="AB607" i="5"/>
  <c r="AC609" i="5"/>
  <c r="AE613" i="5"/>
  <c r="AD611" i="5"/>
  <c r="AA605" i="5"/>
  <c r="BK9" i="14"/>
  <c r="BU619" i="5"/>
  <c r="BU1408" i="5" s="1"/>
  <c r="BU602" i="5"/>
  <c r="AY1401" i="5"/>
  <c r="AY601" i="5"/>
  <c r="AL315" i="5"/>
  <c r="AL295" i="5"/>
  <c r="AA1316" i="5"/>
  <c r="BW522" i="5"/>
  <c r="BW341" i="5"/>
  <c r="Z1224" i="5"/>
  <c r="BI744" i="5"/>
  <c r="BL753" i="5" s="1"/>
  <c r="BL754" i="5" s="1"/>
  <c r="AT719" i="5"/>
  <c r="AZ541" i="5"/>
  <c r="AQ724" i="5"/>
  <c r="AQ725" i="5" s="1"/>
  <c r="AL1574" i="5"/>
  <c r="Z59" i="14" s="1"/>
  <c r="BW289" i="5"/>
  <c r="AC601" i="5"/>
  <c r="AC1401" i="5"/>
  <c r="AI625" i="5"/>
  <c r="AI606" i="5"/>
  <c r="X219" i="15"/>
  <c r="X217" i="15" s="1"/>
  <c r="X140" i="17" s="1"/>
  <c r="X87" i="14"/>
  <c r="BW107" i="5"/>
  <c r="AZ114" i="5"/>
  <c r="AJ627" i="5"/>
  <c r="AJ610" i="5"/>
  <c r="BW61" i="5"/>
  <c r="AA218" i="15"/>
  <c r="Z11" i="18"/>
  <c r="AA11" i="18"/>
  <c r="Z20" i="15"/>
  <c r="Z3" i="15" s="1"/>
  <c r="Z5" i="18" s="1"/>
  <c r="E22" i="23"/>
  <c r="BA114" i="5"/>
  <c r="BW109" i="5"/>
  <c r="AV613" i="5"/>
  <c r="AS607" i="5"/>
  <c r="AT609" i="5"/>
  <c r="AU611" i="5"/>
  <c r="AR605" i="5"/>
  <c r="AN299" i="5"/>
  <c r="AN317" i="5"/>
  <c r="AM316" i="5"/>
  <c r="AM297" i="5"/>
  <c r="AW653" i="5"/>
  <c r="AW658" i="5" s="1"/>
  <c r="BW1501" i="5"/>
  <c r="AA1213" i="5"/>
  <c r="BW542" i="5"/>
  <c r="T931" i="5"/>
  <c r="AH668" i="5"/>
  <c r="V22" i="14" s="1"/>
  <c r="AZ137" i="5"/>
  <c r="BW130" i="5"/>
  <c r="P49" i="18"/>
  <c r="R36" i="13"/>
  <c r="Q15" i="17" s="1"/>
  <c r="Q14" i="17" s="1"/>
  <c r="AB420" i="5"/>
  <c r="BA137" i="5"/>
  <c r="BW132" i="5"/>
  <c r="AM614" i="5"/>
  <c r="AM629" i="5"/>
  <c r="AI310" i="5"/>
  <c r="AM294" i="5"/>
  <c r="BW294" i="5" s="1"/>
  <c r="AP300" i="5"/>
  <c r="BW300" i="5" s="1"/>
  <c r="AL305" i="5"/>
  <c r="BW305" i="5" s="1"/>
  <c r="AN296" i="5"/>
  <c r="AO298" i="5"/>
  <c r="AL292" i="5"/>
  <c r="AY114" i="5"/>
  <c r="BW105" i="5"/>
  <c r="N184" i="15"/>
  <c r="D184" i="23" s="1"/>
  <c r="C186" i="21" s="1"/>
  <c r="D118" i="16"/>
  <c r="AY137" i="5"/>
  <c r="BW128" i="5"/>
  <c r="AH606" i="5"/>
  <c r="AH625" i="5"/>
  <c r="AL629" i="5"/>
  <c r="AL614" i="5"/>
  <c r="BB137" i="5"/>
  <c r="BW134" i="5"/>
  <c r="AI1576" i="5"/>
  <c r="W160" i="14" s="1"/>
  <c r="AD87" i="14"/>
  <c r="AD218" i="15"/>
  <c r="AD217" i="15" s="1"/>
  <c r="AD140" i="17" s="1"/>
  <c r="AK314" i="5"/>
  <c r="AK320" i="5" s="1"/>
  <c r="Y14" i="14" s="1"/>
  <c r="Y12" i="14" s="1"/>
  <c r="Y11" i="14" s="1"/>
  <c r="Y5" i="14" s="1"/>
  <c r="AK302" i="5"/>
  <c r="AK293" i="5"/>
  <c r="AF653" i="5"/>
  <c r="AF658" i="5" s="1"/>
  <c r="AU601" i="5"/>
  <c r="AU1401" i="5"/>
  <c r="P37" i="13"/>
  <c r="P35" i="13" s="1"/>
  <c r="P34" i="13" s="1"/>
  <c r="AA435" i="5"/>
  <c r="O207" i="15" s="1"/>
  <c r="AA450" i="5"/>
  <c r="O185" i="15" s="1"/>
  <c r="O184" i="15" s="1"/>
  <c r="AJ616" i="5"/>
  <c r="AJ621" i="5" s="1"/>
  <c r="AJ608" i="5"/>
  <c r="AJ626" i="5"/>
  <c r="AL628" i="5"/>
  <c r="AL612" i="5"/>
  <c r="Y11" i="18"/>
  <c r="Y20" i="15"/>
  <c r="AB602" i="5"/>
  <c r="AB619" i="5"/>
  <c r="AB1408" i="5" s="1"/>
  <c r="BT602" i="5"/>
  <c r="BT619" i="5"/>
  <c r="BT1408" i="5" s="1"/>
  <c r="BW37" i="5"/>
  <c r="AK612" i="5"/>
  <c r="AK628" i="5"/>
  <c r="AM602" i="5"/>
  <c r="AM619" i="5"/>
  <c r="AM1408" i="5" s="1"/>
  <c r="AI323" i="5"/>
  <c r="AI322" i="5"/>
  <c r="AZ509" i="5"/>
  <c r="BA508" i="5"/>
  <c r="BA506" i="5" s="1"/>
  <c r="BW288" i="5"/>
  <c r="AO318" i="5"/>
  <c r="K21" i="14"/>
  <c r="W633" i="5"/>
  <c r="W634" i="5"/>
  <c r="BU1499" i="5"/>
  <c r="BU739" i="5"/>
  <c r="BD749" i="5"/>
  <c r="BD750" i="5" s="1"/>
  <c r="BU1426" i="5"/>
  <c r="BU638" i="5"/>
  <c r="BU639" i="5" s="1"/>
  <c r="BG753" i="5"/>
  <c r="BG754" i="5" s="1"/>
  <c r="BU1473" i="5"/>
  <c r="BU714" i="5"/>
  <c r="V633" i="5"/>
  <c r="Z1226" i="5"/>
  <c r="Z1227" i="5"/>
  <c r="BJ749" i="5"/>
  <c r="BJ750" i="5" s="1"/>
  <c r="BI747" i="5"/>
  <c r="BM755" i="5"/>
  <c r="BL647" i="5"/>
  <c r="BL664" i="5"/>
  <c r="AV687" i="5"/>
  <c r="AV703" i="5"/>
  <c r="AB1026" i="5"/>
  <c r="BM665" i="5"/>
  <c r="BM649" i="5"/>
  <c r="AE649" i="5"/>
  <c r="AE665" i="5"/>
  <c r="AU647" i="5"/>
  <c r="AU664" i="5"/>
  <c r="AU702" i="5"/>
  <c r="AU685" i="5"/>
  <c r="AS681" i="5"/>
  <c r="AS700" i="5"/>
  <c r="AU691" i="5"/>
  <c r="AU696" i="5" s="1"/>
  <c r="AB1197" i="5"/>
  <c r="AB1196" i="5" s="1"/>
  <c r="AC1219" i="5" s="1"/>
  <c r="AB1170" i="5"/>
  <c r="AB997" i="5"/>
  <c r="AB1021" i="5" s="1"/>
  <c r="AC1043" i="5" s="1"/>
  <c r="AB1022" i="5"/>
  <c r="AB1027" i="5"/>
  <c r="H110" i="23"/>
  <c r="V1205" i="5"/>
  <c r="BJ662" i="5"/>
  <c r="BJ643" i="5"/>
  <c r="AB662" i="5"/>
  <c r="AB653" i="5"/>
  <c r="AB658" i="5" s="1"/>
  <c r="AB643" i="5"/>
  <c r="BI700" i="5"/>
  <c r="BI681" i="5"/>
  <c r="BJ701" i="5"/>
  <c r="BJ683" i="5"/>
  <c r="K23" i="6"/>
  <c r="G117" i="21"/>
  <c r="AB908" i="5"/>
  <c r="AB903" i="5"/>
  <c r="AB985" i="5"/>
  <c r="AB990" i="5"/>
  <c r="AB1025" i="5"/>
  <c r="AB1000" i="5"/>
  <c r="BT648" i="5"/>
  <c r="BQ642" i="5"/>
  <c r="BR644" i="5"/>
  <c r="BS646" i="5"/>
  <c r="BQ656" i="5"/>
  <c r="BQ1433" i="5" s="1"/>
  <c r="BU650" i="5"/>
  <c r="BU666" i="5" s="1"/>
  <c r="V931" i="5"/>
  <c r="T725" i="5"/>
  <c r="O653" i="5"/>
  <c r="O662" i="5"/>
  <c r="O643" i="5"/>
  <c r="AH219" i="15"/>
  <c r="AH217" i="15" s="1"/>
  <c r="AH140" i="17" s="1"/>
  <c r="AH87" i="14"/>
  <c r="AD645" i="5"/>
  <c r="AD663" i="5"/>
  <c r="AY1426" i="5"/>
  <c r="AY638" i="5"/>
  <c r="AY639" i="5" s="1"/>
  <c r="BJ646" i="5"/>
  <c r="BK648" i="5"/>
  <c r="BI644" i="5"/>
  <c r="BH642" i="5"/>
  <c r="BH656" i="5"/>
  <c r="BH1433" i="5" s="1"/>
  <c r="BL650" i="5"/>
  <c r="BL666" i="5" s="1"/>
  <c r="BQ1448" i="5"/>
  <c r="BQ676" i="5"/>
  <c r="BQ677" i="5" s="1"/>
  <c r="O39" i="15"/>
  <c r="AA768" i="5"/>
  <c r="AB772" i="5" s="1"/>
  <c r="AB773" i="5" s="1"/>
  <c r="P26" i="14" s="1"/>
  <c r="AB767" i="5"/>
  <c r="P136" i="15" s="1"/>
  <c r="AB764" i="5"/>
  <c r="AB766" i="5"/>
  <c r="P71" i="15" s="1"/>
  <c r="AB765" i="5"/>
  <c r="P103" i="15" s="1"/>
  <c r="AC761" i="5"/>
  <c r="AO586" i="5"/>
  <c r="FR20" i="10"/>
  <c r="FQ35" i="10"/>
  <c r="BF605" i="5"/>
  <c r="BG607" i="5"/>
  <c r="BH609" i="5"/>
  <c r="BI611" i="5"/>
  <c r="BJ613" i="5"/>
  <c r="BK565" i="5"/>
  <c r="BL564" i="5"/>
  <c r="BL562" i="5" s="1"/>
  <c r="I117" i="13"/>
  <c r="BG11" i="18"/>
  <c r="BG20" i="15"/>
  <c r="H117" i="21"/>
  <c r="BF682" i="5"/>
  <c r="BG684" i="5"/>
  <c r="BH686" i="5"/>
  <c r="BE694" i="5"/>
  <c r="BE1455" i="5" s="1"/>
  <c r="BE680" i="5"/>
  <c r="BI688" i="5"/>
  <c r="BI704" i="5" s="1"/>
  <c r="BS716" i="5"/>
  <c r="BS717" i="5" s="1"/>
  <c r="BS1480" i="5"/>
  <c r="BS718" i="5"/>
  <c r="U928" i="5"/>
  <c r="U929" i="5"/>
  <c r="AA1295" i="5"/>
  <c r="AA1305" i="5" s="1"/>
  <c r="Z1286" i="5"/>
  <c r="AT662" i="5"/>
  <c r="AT653" i="5"/>
  <c r="AT658" i="5" s="1"/>
  <c r="AT643" i="5"/>
  <c r="AU748" i="5"/>
  <c r="AA1242" i="5"/>
  <c r="AA1245" i="5" s="1"/>
  <c r="AA1243" i="5" s="1"/>
  <c r="AA1273" i="5" s="1"/>
  <c r="AB1296" i="5" s="1"/>
  <c r="AA1272" i="5"/>
  <c r="BI614" i="5"/>
  <c r="BI629" i="5"/>
  <c r="AT741" i="5"/>
  <c r="AT742" i="5" s="1"/>
  <c r="AT1506" i="5"/>
  <c r="AT743" i="5"/>
  <c r="AB869" i="5"/>
  <c r="AB874" i="5"/>
  <c r="AA870" i="5"/>
  <c r="BT714" i="5"/>
  <c r="K81" i="9"/>
  <c r="BT1473" i="5"/>
  <c r="AO509" i="5"/>
  <c r="AJ748" i="5"/>
  <c r="AJ759" i="5" s="1"/>
  <c r="AJ758" i="5"/>
  <c r="X25" i="14" s="1"/>
  <c r="G7" i="21"/>
  <c r="H7" i="21" s="1"/>
  <c r="T750" i="5"/>
  <c r="X1145" i="5"/>
  <c r="AA1360" i="5"/>
  <c r="BK688" i="5"/>
  <c r="BK704" i="5" s="1"/>
  <c r="BG694" i="5"/>
  <c r="BG1455" i="5" s="1"/>
  <c r="BJ686" i="5"/>
  <c r="BG680" i="5"/>
  <c r="BI684" i="5"/>
  <c r="BH682" i="5"/>
  <c r="S703" i="5"/>
  <c r="S687" i="5"/>
  <c r="AU687" i="5"/>
  <c r="AU703" i="5"/>
  <c r="AS683" i="5"/>
  <c r="AS701" i="5"/>
  <c r="AZ405" i="5"/>
  <c r="O1508" i="5"/>
  <c r="O1509" i="5" s="1"/>
  <c r="C47" i="18"/>
  <c r="C12" i="17"/>
  <c r="E28" i="13"/>
  <c r="D12" i="17" s="1"/>
  <c r="D11" i="17" s="1"/>
  <c r="D10" i="17" s="1"/>
  <c r="D5" i="17" s="1"/>
  <c r="O416" i="5"/>
  <c r="C55" i="18"/>
  <c r="C43" i="18"/>
  <c r="C51" i="18"/>
  <c r="C73" i="17"/>
  <c r="BH254" i="5"/>
  <c r="BH273" i="5"/>
  <c r="BF271" i="5"/>
  <c r="BF277" i="5" s="1"/>
  <c r="AT13" i="14" s="1"/>
  <c r="AT12" i="14" s="1"/>
  <c r="AT11" i="14" s="1"/>
  <c r="AT5" i="14" s="1"/>
  <c r="BF250" i="5"/>
  <c r="BF260" i="5" s="1"/>
  <c r="BF267" i="5" s="1"/>
  <c r="BF259" i="5"/>
  <c r="BF265" i="5" s="1"/>
  <c r="AJ670" i="5"/>
  <c r="AJ671" i="5"/>
  <c r="AV11" i="18"/>
  <c r="AV20" i="15"/>
  <c r="Z1092" i="5"/>
  <c r="Z1095" i="5" s="1"/>
  <c r="Y1095" i="5"/>
  <c r="Y1093" i="5" s="1"/>
  <c r="Y1112" i="5" s="1"/>
  <c r="AH759" i="5"/>
  <c r="I19" i="6"/>
  <c r="BD663" i="5"/>
  <c r="BD645" i="5"/>
  <c r="BV1473" i="5"/>
  <c r="BV714" i="5"/>
  <c r="AC921" i="5"/>
  <c r="AC916" i="5"/>
  <c r="AC920" i="5"/>
  <c r="AC919" i="5"/>
  <c r="AC917" i="5"/>
  <c r="AC902" i="5"/>
  <c r="AC922" i="5"/>
  <c r="AC910" i="5"/>
  <c r="AC935" i="5"/>
  <c r="AC855" i="5"/>
  <c r="AC850" i="5"/>
  <c r="AC835" i="5"/>
  <c r="AC852" i="5"/>
  <c r="AC853" i="5"/>
  <c r="AC854" i="5"/>
  <c r="AC843" i="5"/>
  <c r="AC849" i="5"/>
  <c r="AC1098" i="5"/>
  <c r="AC1099" i="5" s="1"/>
  <c r="AC1090" i="5"/>
  <c r="AC1104" i="5"/>
  <c r="AC1108" i="5"/>
  <c r="AC1105" i="5"/>
  <c r="AC1107" i="5"/>
  <c r="AC1109" i="5"/>
  <c r="AC1110" i="5"/>
  <c r="AL22" i="15"/>
  <c r="F23" i="23"/>
  <c r="H14" i="16"/>
  <c r="Q681" i="5"/>
  <c r="Q700" i="5"/>
  <c r="Q691" i="5"/>
  <c r="Q696" i="5" s="1"/>
  <c r="D84" i="23"/>
  <c r="C77" i="15"/>
  <c r="K82" i="9"/>
  <c r="BT1499" i="5"/>
  <c r="BT739" i="5"/>
  <c r="X1290" i="5"/>
  <c r="AA719" i="5"/>
  <c r="BA523" i="5"/>
  <c r="BA524" i="5" s="1"/>
  <c r="AZ524" i="5"/>
  <c r="BW521" i="5"/>
  <c r="AZ562" i="5"/>
  <c r="X670" i="5"/>
  <c r="BW381" i="5"/>
  <c r="AC1480" i="5"/>
  <c r="AC718" i="5"/>
  <c r="AC716" i="5"/>
  <c r="AC717" i="5" s="1"/>
  <c r="AB1134" i="5"/>
  <c r="AC1133" i="5"/>
  <c r="AI709" i="5"/>
  <c r="P1425" i="5"/>
  <c r="BA218" i="15"/>
  <c r="C136" i="20"/>
  <c r="X1011" i="5"/>
  <c r="R748" i="5"/>
  <c r="BT365" i="5"/>
  <c r="BT366" i="5"/>
  <c r="BK64" i="17"/>
  <c r="D143" i="22"/>
  <c r="P143" i="13"/>
  <c r="N40" i="17"/>
  <c r="J91" i="13"/>
  <c r="I89" i="13"/>
  <c r="AU701" i="5"/>
  <c r="AU683" i="5"/>
  <c r="BJ719" i="5"/>
  <c r="AK759" i="5"/>
  <c r="Z773" i="5"/>
  <c r="Q719" i="5"/>
  <c r="AB946" i="5"/>
  <c r="AB957" i="5" s="1"/>
  <c r="AB1106" i="5"/>
  <c r="AB1200" i="5"/>
  <c r="AB1358" i="5"/>
  <c r="O1281" i="5"/>
  <c r="O1256" i="5"/>
  <c r="O1249" i="5"/>
  <c r="O1275" i="5"/>
  <c r="AR643" i="5"/>
  <c r="AR662" i="5"/>
  <c r="AW246" i="5"/>
  <c r="AX1574" i="5" s="1"/>
  <c r="AL59" i="14" s="1"/>
  <c r="AW245" i="5"/>
  <c r="W670" i="5"/>
  <c r="D52" i="23"/>
  <c r="C45" i="15"/>
  <c r="AX730" i="5"/>
  <c r="AV726" i="5"/>
  <c r="AV727" i="5" s="1"/>
  <c r="AT722" i="5"/>
  <c r="AW728" i="5"/>
  <c r="AW729" i="5" s="1"/>
  <c r="AU724" i="5"/>
  <c r="AU725" i="5" s="1"/>
  <c r="AA964" i="5"/>
  <c r="BH649" i="5"/>
  <c r="BH665" i="5"/>
  <c r="O133" i="13"/>
  <c r="U759" i="5"/>
  <c r="BK628" i="5"/>
  <c r="BK612" i="5"/>
  <c r="BI608" i="5"/>
  <c r="BI626" i="5"/>
  <c r="AB663" i="5"/>
  <c r="AB645" i="5"/>
  <c r="BE280" i="5"/>
  <c r="BE279" i="5"/>
  <c r="O989" i="5"/>
  <c r="Z634" i="5"/>
  <c r="S412" i="5"/>
  <c r="I20" i="13"/>
  <c r="H8" i="17" s="1"/>
  <c r="I147" i="13"/>
  <c r="H37" i="17" s="1"/>
  <c r="AX653" i="5"/>
  <c r="AX658" i="5" s="1"/>
  <c r="AC274" i="5"/>
  <c r="AC277" i="5" s="1"/>
  <c r="Q13" i="14" s="1"/>
  <c r="Q12" i="14" s="1"/>
  <c r="Q11" i="14" s="1"/>
  <c r="Q5" i="14" s="1"/>
  <c r="AC256" i="5"/>
  <c r="AC260" i="5" s="1"/>
  <c r="AC267" i="5" s="1"/>
  <c r="AC259" i="5"/>
  <c r="AC265" i="5" s="1"/>
  <c r="Z250" i="5"/>
  <c r="Z259" i="5"/>
  <c r="Z265" i="5" s="1"/>
  <c r="Z271" i="5"/>
  <c r="AZ583" i="5"/>
  <c r="S704" i="5"/>
  <c r="P683" i="5"/>
  <c r="P701" i="5"/>
  <c r="AK723" i="5"/>
  <c r="P123" i="13"/>
  <c r="BO644" i="5"/>
  <c r="BR650" i="5"/>
  <c r="BR666" i="5" s="1"/>
  <c r="BQ648" i="5"/>
  <c r="BN642" i="5"/>
  <c r="BN656" i="5"/>
  <c r="BN1433" i="5" s="1"/>
  <c r="BP646" i="5"/>
  <c r="BS254" i="5"/>
  <c r="BS273" i="5"/>
  <c r="BR252" i="5"/>
  <c r="BR272" i="5"/>
  <c r="P1264" i="5"/>
  <c r="D107" i="15" s="1"/>
  <c r="D105" i="15" s="1"/>
  <c r="P1265" i="5"/>
  <c r="D140" i="15" s="1"/>
  <c r="D138" i="15" s="1"/>
  <c r="P1341" i="5"/>
  <c r="BL702" i="5"/>
  <c r="BL685" i="5"/>
  <c r="AA904" i="5"/>
  <c r="AA936" i="5"/>
  <c r="AA681" i="5"/>
  <c r="AA692" i="5" s="1"/>
  <c r="AA697" i="5" s="1"/>
  <c r="AA700" i="5"/>
  <c r="AA706" i="5" s="1"/>
  <c r="O23" i="14" s="1"/>
  <c r="AA691" i="5"/>
  <c r="AA696" i="5" s="1"/>
  <c r="BK387" i="5"/>
  <c r="BK393" i="5" s="1"/>
  <c r="BB15" i="14"/>
  <c r="O125" i="13"/>
  <c r="Y1267" i="5"/>
  <c r="BM363" i="5"/>
  <c r="BA16" i="14" s="1"/>
  <c r="BD219" i="15"/>
  <c r="BD217" i="15" s="1"/>
  <c r="BD140" i="17" s="1"/>
  <c r="BD87" i="14"/>
  <c r="AP684" i="5"/>
  <c r="AN680" i="5"/>
  <c r="AR688" i="5"/>
  <c r="AR704" i="5" s="1"/>
  <c r="AN694" i="5"/>
  <c r="AN1455" i="5" s="1"/>
  <c r="AO682" i="5"/>
  <c r="AQ686" i="5"/>
  <c r="I5" i="23"/>
  <c r="BI686" i="5"/>
  <c r="BF680" i="5"/>
  <c r="BJ688" i="5"/>
  <c r="BJ704" i="5" s="1"/>
  <c r="BF694" i="5"/>
  <c r="BF1455" i="5" s="1"/>
  <c r="BG682" i="5"/>
  <c r="BH684" i="5"/>
  <c r="AD748" i="5"/>
  <c r="BG743" i="5"/>
  <c r="BG1506" i="5"/>
  <c r="BG741" i="5"/>
  <c r="BG742" i="5" s="1"/>
  <c r="AS662" i="5"/>
  <c r="AS643" i="5"/>
  <c r="M22" i="6"/>
  <c r="L416" i="5"/>
  <c r="L23" i="6" s="1"/>
  <c r="L21" i="6" s="1"/>
  <c r="L20" i="6" s="1"/>
  <c r="AB995" i="5"/>
  <c r="P719" i="5"/>
  <c r="AC663" i="5"/>
  <c r="AC645" i="5"/>
  <c r="AD664" i="5"/>
  <c r="AD647" i="5"/>
  <c r="AT645" i="5"/>
  <c r="AT663" i="5"/>
  <c r="BK685" i="5"/>
  <c r="BK702" i="5"/>
  <c r="V733" i="5"/>
  <c r="J24" i="14" s="1"/>
  <c r="AB918" i="5"/>
  <c r="AB1075" i="5"/>
  <c r="P52" i="15" s="1"/>
  <c r="AB1076" i="5"/>
  <c r="AB1058" i="5"/>
  <c r="AB1023" i="5"/>
  <c r="BI406" i="5"/>
  <c r="BI405" i="5"/>
  <c r="M129" i="13"/>
  <c r="L32" i="17" s="1"/>
  <c r="L31" i="17" s="1"/>
  <c r="N130" i="13"/>
  <c r="AE653" i="5"/>
  <c r="AE658" i="5" s="1"/>
  <c r="C25" i="21"/>
  <c r="D25" i="21"/>
  <c r="Q664" i="5"/>
  <c r="Q647" i="5"/>
  <c r="P663" i="5"/>
  <c r="P645" i="5"/>
  <c r="AE647" i="5"/>
  <c r="AE654" i="5" s="1"/>
  <c r="AE659" i="5" s="1"/>
  <c r="AE664" i="5"/>
  <c r="AF649" i="5"/>
  <c r="AF665" i="5"/>
  <c r="AF668" i="5" s="1"/>
  <c r="T22" i="14" s="1"/>
  <c r="BR1448" i="5"/>
  <c r="BR676" i="5"/>
  <c r="BR677" i="5" s="1"/>
  <c r="AM714" i="5"/>
  <c r="AM1473" i="5"/>
  <c r="J412" i="5"/>
  <c r="J16" i="6" s="1"/>
  <c r="J14" i="6" s="1"/>
  <c r="K15" i="6"/>
  <c r="K121" i="13"/>
  <c r="J118" i="13"/>
  <c r="AD723" i="5"/>
  <c r="BS245" i="5"/>
  <c r="BS246" i="5"/>
  <c r="BT1574" i="5" s="1"/>
  <c r="BH59" i="14" s="1"/>
  <c r="BV676" i="5"/>
  <c r="BV677" i="5" s="1"/>
  <c r="BV1448" i="5"/>
  <c r="AW723" i="5"/>
  <c r="BI244" i="5"/>
  <c r="BI262" i="5"/>
  <c r="AW23" i="15" s="1"/>
  <c r="AW22" i="15" s="1"/>
  <c r="AY8" i="14"/>
  <c r="BW188" i="5"/>
  <c r="AW649" i="5"/>
  <c r="AW654" i="5" s="1"/>
  <c r="AW659" i="5" s="1"/>
  <c r="AW665" i="5"/>
  <c r="AV664" i="5"/>
  <c r="AV647" i="5"/>
  <c r="BE1569" i="5"/>
  <c r="AS67" i="14" s="1"/>
  <c r="BD1562" i="5"/>
  <c r="D132" i="22"/>
  <c r="Z728" i="5"/>
  <c r="X724" i="5"/>
  <c r="Y726" i="5"/>
  <c r="AA730" i="5"/>
  <c r="W722" i="5"/>
  <c r="Z272" i="5"/>
  <c r="Z252" i="5"/>
  <c r="BE606" i="5"/>
  <c r="BE625" i="5"/>
  <c r="AB881" i="5"/>
  <c r="AB1139" i="5"/>
  <c r="AB875" i="5"/>
  <c r="BE1480" i="5"/>
  <c r="BE718" i="5"/>
  <c r="BE716" i="5"/>
  <c r="BE717" i="5" s="1"/>
  <c r="BK143" i="15"/>
  <c r="G143" i="23"/>
  <c r="AB1166" i="5"/>
  <c r="P691" i="5"/>
  <c r="P696" i="5" s="1"/>
  <c r="P681" i="5"/>
  <c r="P700" i="5"/>
  <c r="G73" i="15"/>
  <c r="BG656" i="5"/>
  <c r="BG1433" i="5" s="1"/>
  <c r="BJ648" i="5"/>
  <c r="BI646" i="5"/>
  <c r="BK650" i="5"/>
  <c r="BK666" i="5" s="1"/>
  <c r="BG642" i="5"/>
  <c r="BH644" i="5"/>
  <c r="AZ406" i="5"/>
  <c r="O134" i="13"/>
  <c r="C12" i="14"/>
  <c r="AB1480" i="5"/>
  <c r="AB718" i="5"/>
  <c r="AB716" i="5"/>
  <c r="AB717" i="5" s="1"/>
  <c r="BG272" i="5"/>
  <c r="BG252" i="5"/>
  <c r="AA991" i="5"/>
  <c r="AA1018" i="5"/>
  <c r="AB1040" i="5" s="1"/>
  <c r="AB694" i="5"/>
  <c r="AB1455" i="5" s="1"/>
  <c r="AF688" i="5"/>
  <c r="AF704" i="5" s="1"/>
  <c r="AD684" i="5"/>
  <c r="AC682" i="5"/>
  <c r="AE686" i="5"/>
  <c r="AB680" i="5"/>
  <c r="R1426" i="5"/>
  <c r="R638" i="5"/>
  <c r="G46" i="23"/>
  <c r="P1042" i="5"/>
  <c r="BS1506" i="5"/>
  <c r="BS743" i="5"/>
  <c r="BS741" i="5"/>
  <c r="BS742" i="5" s="1"/>
  <c r="BH245" i="5"/>
  <c r="BH246" i="5"/>
  <c r="BI1574" i="5" s="1"/>
  <c r="AW59" i="14" s="1"/>
  <c r="O37" i="14"/>
  <c r="G115" i="21"/>
  <c r="BW359" i="5"/>
  <c r="AO646" i="5"/>
  <c r="AQ650" i="5"/>
  <c r="AQ666" i="5" s="1"/>
  <c r="AN644" i="5"/>
  <c r="AM642" i="5"/>
  <c r="AP648" i="5"/>
  <c r="AM656" i="5"/>
  <c r="AM1433" i="5" s="1"/>
  <c r="BJ663" i="5"/>
  <c r="BJ645" i="5"/>
  <c r="BK647" i="5"/>
  <c r="BK664" i="5"/>
  <c r="BD701" i="5"/>
  <c r="BD683" i="5"/>
  <c r="BC700" i="5"/>
  <c r="BC681" i="5"/>
  <c r="BG665" i="5"/>
  <c r="BG649" i="5"/>
  <c r="L114" i="13"/>
  <c r="BF665" i="5"/>
  <c r="BF649" i="5"/>
  <c r="AS743" i="5"/>
  <c r="AT1569" i="5" s="1"/>
  <c r="AH67" i="14" s="1"/>
  <c r="AS741" i="5"/>
  <c r="AS1506" i="5"/>
  <c r="AC1175" i="5"/>
  <c r="AC1171" i="5"/>
  <c r="AC1190" i="5"/>
  <c r="AC1176" i="5"/>
  <c r="AC1165" i="5"/>
  <c r="AC1172" i="5"/>
  <c r="AC1157" i="5"/>
  <c r="AC1174" i="5"/>
  <c r="AC1177" i="5"/>
  <c r="AC885" i="5"/>
  <c r="AC868" i="5"/>
  <c r="AC886" i="5"/>
  <c r="AC887" i="5"/>
  <c r="AC876" i="5"/>
  <c r="AC877" i="5" s="1"/>
  <c r="AC882" i="5"/>
  <c r="AC888" i="5"/>
  <c r="AC883" i="5"/>
  <c r="AB1253" i="5"/>
  <c r="AB1277" i="5" s="1"/>
  <c r="AC1300" i="5" s="1"/>
  <c r="AB1278" i="5"/>
  <c r="AB1246" i="5"/>
  <c r="AB1241" i="5"/>
  <c r="AC878" i="5"/>
  <c r="AB879" i="5"/>
  <c r="AX245" i="5"/>
  <c r="AX246" i="5"/>
  <c r="AY1574" i="5" s="1"/>
  <c r="AM59" i="14" s="1"/>
  <c r="R683" i="5"/>
  <c r="R701" i="5"/>
  <c r="R691" i="5"/>
  <c r="R696" i="5" s="1"/>
  <c r="AK708" i="5"/>
  <c r="P1064" i="5"/>
  <c r="Q1065" i="5"/>
  <c r="O1063" i="5"/>
  <c r="AA417" i="5"/>
  <c r="Q31" i="13"/>
  <c r="P13" i="17" s="1"/>
  <c r="C32" i="20"/>
  <c r="AH722" i="5"/>
  <c r="AJ726" i="5"/>
  <c r="AJ727" i="5" s="1"/>
  <c r="AK728" i="5"/>
  <c r="AK729" i="5" s="1"/>
  <c r="AL730" i="5"/>
  <c r="AL733" i="5" s="1"/>
  <c r="Z24" i="14" s="1"/>
  <c r="AI724" i="5"/>
  <c r="N40" i="14"/>
  <c r="BD1569" i="5"/>
  <c r="AR67" i="14" s="1"/>
  <c r="BC1562" i="5"/>
  <c r="AY714" i="5"/>
  <c r="AY1473" i="5"/>
  <c r="G41" i="15"/>
  <c r="O1415" i="5"/>
  <c r="O1416" i="5"/>
  <c r="O1417" i="5"/>
  <c r="BQ1499" i="5"/>
  <c r="BQ739" i="5"/>
  <c r="AW668" i="5"/>
  <c r="AK22" i="14" s="1"/>
  <c r="AI708" i="5"/>
  <c r="AC676" i="5"/>
  <c r="AC1448" i="5"/>
  <c r="F80" i="9"/>
  <c r="K195" i="15"/>
  <c r="AT3" i="15"/>
  <c r="AT5" i="18" s="1"/>
  <c r="AC1100" i="5"/>
  <c r="AB1101" i="5"/>
  <c r="AA940" i="5"/>
  <c r="AB962" i="5" s="1"/>
  <c r="P42" i="14" s="1"/>
  <c r="P662" i="5"/>
  <c r="P643" i="5"/>
  <c r="P653" i="5"/>
  <c r="P658" i="5" s="1"/>
  <c r="BJ347" i="5"/>
  <c r="BJ353" i="5" s="1"/>
  <c r="P128" i="13"/>
  <c r="F115" i="21"/>
  <c r="H115" i="21" s="1"/>
  <c r="I113" i="23"/>
  <c r="BK347" i="5"/>
  <c r="BK353" i="5" s="1"/>
  <c r="AW703" i="5"/>
  <c r="AW687" i="5"/>
  <c r="Y1378" i="5"/>
  <c r="M171" i="15" s="1"/>
  <c r="M166" i="15" s="1"/>
  <c r="Y1379" i="5"/>
  <c r="M195" i="15" s="1"/>
  <c r="BK1569" i="5"/>
  <c r="AY67" i="14" s="1"/>
  <c r="BJ1562" i="5"/>
  <c r="BK1571" i="5"/>
  <c r="AY69" i="14" s="1"/>
  <c r="BE701" i="5"/>
  <c r="BE683" i="5"/>
  <c r="BF685" i="5"/>
  <c r="BF702" i="5"/>
  <c r="AL671" i="5"/>
  <c r="FR21" i="10"/>
  <c r="FQ36" i="10"/>
  <c r="AJ709" i="5"/>
  <c r="AJ708" i="5"/>
  <c r="AY59" i="17"/>
  <c r="Z1006" i="5"/>
  <c r="Z1341" i="5" s="1"/>
  <c r="AB848" i="5"/>
  <c r="AB1103" i="5"/>
  <c r="AB1201" i="5"/>
  <c r="AB1213" i="5" s="1"/>
  <c r="AB1363" i="5"/>
  <c r="AB1370" i="5"/>
  <c r="AB1369" i="5"/>
  <c r="AB1366" i="5"/>
  <c r="AB1362" i="5"/>
  <c r="AB1367" i="5"/>
  <c r="AB1372" i="5"/>
  <c r="AC1390" i="5" s="1"/>
  <c r="Q54" i="14" s="1"/>
  <c r="AB1371" i="5"/>
  <c r="AC1389" i="5" s="1"/>
  <c r="Q53" i="14" s="1"/>
  <c r="AB1361" i="5"/>
  <c r="O1283" i="5"/>
  <c r="O1241" i="5"/>
  <c r="O1246" i="5"/>
  <c r="AS663" i="5"/>
  <c r="AS645" i="5"/>
  <c r="AK11" i="18"/>
  <c r="AK20" i="15"/>
  <c r="W671" i="5"/>
  <c r="K92" i="14" s="1"/>
  <c r="AU1569" i="5"/>
  <c r="AI67" i="14" s="1"/>
  <c r="AT1562" i="5"/>
  <c r="AW691" i="5"/>
  <c r="AW696" i="5" s="1"/>
  <c r="BE662" i="5"/>
  <c r="BE643" i="5"/>
  <c r="BL614" i="5"/>
  <c r="BL629" i="5"/>
  <c r="M37" i="6"/>
  <c r="C105" i="6"/>
  <c r="C106" i="6" s="1"/>
  <c r="N38" i="6" s="1"/>
  <c r="AC647" i="5"/>
  <c r="AC664" i="5"/>
  <c r="AS219" i="15"/>
  <c r="AS217" i="15" s="1"/>
  <c r="AS140" i="17" s="1"/>
  <c r="AS87" i="14"/>
  <c r="O126" i="13"/>
  <c r="AR719" i="5"/>
  <c r="BV1426" i="5"/>
  <c r="BV638" i="5"/>
  <c r="BV639" i="5" s="1"/>
  <c r="P1043" i="5"/>
  <c r="P1038" i="5"/>
  <c r="P1472" i="5"/>
  <c r="AC1506" i="5"/>
  <c r="AC741" i="5"/>
  <c r="AC743" i="5"/>
  <c r="AB273" i="5"/>
  <c r="AB254" i="5"/>
  <c r="AB259" i="5"/>
  <c r="AB265" i="5" s="1"/>
  <c r="D124" i="22"/>
  <c r="P124" i="13"/>
  <c r="C161" i="16"/>
  <c r="AY1499" i="5"/>
  <c r="AY739" i="5"/>
  <c r="O1455" i="5"/>
  <c r="AA1125" i="5"/>
  <c r="AB1322" i="5"/>
  <c r="Z1320" i="5"/>
  <c r="Z1324" i="5" s="1"/>
  <c r="AA1321" i="5"/>
  <c r="Y1162" i="5"/>
  <c r="Y1160" i="5" s="1"/>
  <c r="Z1159" i="5"/>
  <c r="Z1162" i="5" s="1"/>
  <c r="AS650" i="5"/>
  <c r="AS666" i="5" s="1"/>
  <c r="AO642" i="5"/>
  <c r="AP644" i="5"/>
  <c r="AO656" i="5"/>
  <c r="AO1433" i="5" s="1"/>
  <c r="AR648" i="5"/>
  <c r="AQ646" i="5"/>
  <c r="C124" i="20"/>
  <c r="BU397" i="5"/>
  <c r="BU403" i="5" s="1"/>
  <c r="BI17" i="14" s="1"/>
  <c r="BU386" i="5"/>
  <c r="BU391" i="5" s="1"/>
  <c r="BU377" i="5"/>
  <c r="BU387" i="5" s="1"/>
  <c r="BU393" i="5" s="1"/>
  <c r="AP686" i="5"/>
  <c r="AQ688" i="5"/>
  <c r="AQ704" i="5" s="1"/>
  <c r="AO684" i="5"/>
  <c r="AM680" i="5"/>
  <c r="AM694" i="5"/>
  <c r="AM1455" i="5" s="1"/>
  <c r="AN682" i="5"/>
  <c r="E4" i="6"/>
  <c r="BQ1473" i="5"/>
  <c r="BQ714" i="5"/>
  <c r="K12" i="6"/>
  <c r="J411" i="5"/>
  <c r="J13" i="6" s="1"/>
  <c r="J11" i="6" s="1"/>
  <c r="BQ259" i="5"/>
  <c r="BQ265" i="5" s="1"/>
  <c r="BQ250" i="5"/>
  <c r="BQ260" i="5" s="1"/>
  <c r="BQ267" i="5" s="1"/>
  <c r="BQ271" i="5"/>
  <c r="BQ277" i="5" s="1"/>
  <c r="BE13" i="14" s="1"/>
  <c r="BE12" i="14" s="1"/>
  <c r="BE11" i="14" s="1"/>
  <c r="BE5" i="14" s="1"/>
  <c r="BO680" i="5"/>
  <c r="BS688" i="5"/>
  <c r="BS704" i="5" s="1"/>
  <c r="BP682" i="5"/>
  <c r="BR686" i="5"/>
  <c r="BO694" i="5"/>
  <c r="BO1455" i="5" s="1"/>
  <c r="BQ684" i="5"/>
  <c r="AA944" i="5"/>
  <c r="AB964" i="5" s="1"/>
  <c r="P44" i="14" s="1"/>
  <c r="AA909" i="5"/>
  <c r="AA938" i="5"/>
  <c r="P136" i="13"/>
  <c r="AJ3" i="15"/>
  <c r="AJ5" i="18" s="1"/>
  <c r="Y1288" i="5"/>
  <c r="Y1289" i="5"/>
  <c r="FQ134" i="10"/>
  <c r="FR126" i="10"/>
  <c r="W926" i="5"/>
  <c r="BJ403" i="5"/>
  <c r="AX17" i="14" s="1"/>
  <c r="AF748" i="5"/>
  <c r="AP748" i="5"/>
  <c r="BO741" i="5"/>
  <c r="BO742" i="5" s="1"/>
  <c r="BO1506" i="5"/>
  <c r="BO743" i="5"/>
  <c r="BS686" i="5"/>
  <c r="BT688" i="5"/>
  <c r="BT704" i="5" s="1"/>
  <c r="BR684" i="5"/>
  <c r="BP694" i="5"/>
  <c r="BP1455" i="5" s="1"/>
  <c r="BQ682" i="5"/>
  <c r="BP680" i="5"/>
  <c r="O1051" i="5"/>
  <c r="O1050" i="5"/>
  <c r="BQ644" i="5"/>
  <c r="BR646" i="5"/>
  <c r="BS648" i="5"/>
  <c r="BP656" i="5"/>
  <c r="BP1433" i="5" s="1"/>
  <c r="BT650" i="5"/>
  <c r="BT666" i="5" s="1"/>
  <c r="BP642" i="5"/>
  <c r="BK663" i="5"/>
  <c r="BK645" i="5"/>
  <c r="AV665" i="5"/>
  <c r="AV649" i="5"/>
  <c r="AB942" i="5"/>
  <c r="AB941" i="5" s="1"/>
  <c r="AC963" i="5" s="1"/>
  <c r="Q43" i="14" s="1"/>
  <c r="AB915" i="5"/>
  <c r="AB1158" i="5"/>
  <c r="AB1163" i="5"/>
  <c r="AB993" i="5"/>
  <c r="AB1019" i="5"/>
  <c r="H106" i="15"/>
  <c r="S723" i="5"/>
  <c r="AE668" i="5"/>
  <c r="S22" i="14" s="1"/>
  <c r="Q1569" i="5"/>
  <c r="E67" i="14" s="1"/>
  <c r="P1562" i="5"/>
  <c r="N11" i="18"/>
  <c r="N20" i="15"/>
  <c r="O11" i="18"/>
  <c r="D22" i="23"/>
  <c r="L219" i="15"/>
  <c r="L217" i="15" s="1"/>
  <c r="L140" i="17" s="1"/>
  <c r="L87" i="14"/>
  <c r="O48" i="14"/>
  <c r="S666" i="5"/>
  <c r="O1433" i="5"/>
  <c r="V1181" i="5"/>
  <c r="AT279" i="5"/>
  <c r="AT280" i="5"/>
  <c r="AC662" i="5"/>
  <c r="AC643" i="5"/>
  <c r="AC653" i="5"/>
  <c r="AC658" i="5" s="1"/>
  <c r="AN565" i="5"/>
  <c r="AO564" i="5"/>
  <c r="AB743" i="5"/>
  <c r="AB741" i="5"/>
  <c r="AB742" i="5" s="1"/>
  <c r="AB1506" i="5"/>
  <c r="Z870" i="5"/>
  <c r="Z873" i="5" s="1"/>
  <c r="Y873" i="5"/>
  <c r="Y871" i="5" s="1"/>
  <c r="Y890" i="5" s="1"/>
  <c r="AZ819" i="5"/>
  <c r="BW818" i="5"/>
  <c r="I96" i="9"/>
  <c r="W1184" i="5"/>
  <c r="K139" i="15" s="1"/>
  <c r="K138" i="15" s="1"/>
  <c r="W1183" i="5"/>
  <c r="K106" i="15" s="1"/>
  <c r="K105" i="15" s="1"/>
  <c r="I115" i="23"/>
  <c r="BU1448" i="5"/>
  <c r="BU676" i="5"/>
  <c r="BU677" i="5" s="1"/>
  <c r="AU1576" i="5"/>
  <c r="AI160" i="14" s="1"/>
  <c r="E28" i="21"/>
  <c r="BJ262" i="5"/>
  <c r="AX23" i="15" s="1"/>
  <c r="BJ244" i="5"/>
  <c r="AU653" i="5"/>
  <c r="AU658" i="5" s="1"/>
  <c r="BK189" i="5"/>
  <c r="BW180" i="5"/>
  <c r="D140" i="17"/>
  <c r="AU663" i="5"/>
  <c r="AU645" i="5"/>
  <c r="BL403" i="5"/>
  <c r="AZ17" i="14" s="1"/>
  <c r="AZ15" i="14" s="1"/>
  <c r="BG728" i="5"/>
  <c r="BG729" i="5" s="1"/>
  <c r="BW584" i="5"/>
  <c r="Y271" i="5"/>
  <c r="Y277" i="5" s="1"/>
  <c r="M13" i="14" s="1"/>
  <c r="M12" i="14" s="1"/>
  <c r="M11" i="14" s="1"/>
  <c r="M5" i="14" s="1"/>
  <c r="Y259" i="5"/>
  <c r="Y265" i="5" s="1"/>
  <c r="Y250" i="5"/>
  <c r="Y260" i="5" s="1"/>
  <c r="Y267" i="5" s="1"/>
  <c r="AA254" i="5"/>
  <c r="AA273" i="5"/>
  <c r="BH628" i="5"/>
  <c r="BH612" i="5"/>
  <c r="BG627" i="5"/>
  <c r="BG610" i="5"/>
  <c r="AB1124" i="5"/>
  <c r="AB1129" i="5"/>
  <c r="AB1130" i="5" s="1"/>
  <c r="E218" i="23"/>
  <c r="Q127" i="13"/>
  <c r="L34" i="14"/>
  <c r="L32" i="14" s="1"/>
  <c r="BH716" i="5"/>
  <c r="BH717" i="5" s="1"/>
  <c r="BH718" i="5"/>
  <c r="BH1480" i="5"/>
  <c r="S748" i="5"/>
  <c r="AA1368" i="5"/>
  <c r="AB1388" i="5" s="1"/>
  <c r="P52" i="14" s="1"/>
  <c r="BJ744" i="5"/>
  <c r="Q683" i="5"/>
  <c r="Q701" i="5"/>
  <c r="AD653" i="5"/>
  <c r="AD658" i="5" s="1"/>
  <c r="AT702" i="5"/>
  <c r="AT685" i="5"/>
  <c r="BR263" i="5"/>
  <c r="BV257" i="5"/>
  <c r="BT253" i="5"/>
  <c r="BR249" i="5"/>
  <c r="BS251" i="5"/>
  <c r="BU255" i="5"/>
  <c r="AW254" i="5"/>
  <c r="AW273" i="5"/>
  <c r="AV252" i="5"/>
  <c r="AV272" i="5"/>
  <c r="BM523" i="5"/>
  <c r="BM524" i="5" s="1"/>
  <c r="AI671" i="5"/>
  <c r="AI670" i="5"/>
  <c r="BP743" i="5"/>
  <c r="BP1506" i="5"/>
  <c r="BP741" i="5"/>
  <c r="BP742" i="5" s="1"/>
  <c r="BI274" i="5"/>
  <c r="BI256" i="5"/>
  <c r="F28" i="21"/>
  <c r="AA986" i="5"/>
  <c r="AA989" i="5" s="1"/>
  <c r="AA987" i="5" s="1"/>
  <c r="AA1017" i="5" s="1"/>
  <c r="AB1039" i="5" s="1"/>
  <c r="AA1016" i="5"/>
  <c r="FP39" i="10"/>
  <c r="BU357" i="5"/>
  <c r="BU363" i="5" s="1"/>
  <c r="BI16" i="14" s="1"/>
  <c r="BU337" i="5"/>
  <c r="BU347" i="5" s="1"/>
  <c r="BU353" i="5" s="1"/>
  <c r="BU346" i="5"/>
  <c r="BU351" i="5" s="1"/>
  <c r="BL189" i="5"/>
  <c r="BW182" i="5"/>
  <c r="P1288" i="5"/>
  <c r="P1289" i="5"/>
  <c r="AC844" i="5"/>
  <c r="P1044" i="5"/>
  <c r="BL649" i="5"/>
  <c r="BL665" i="5"/>
  <c r="BF703" i="5"/>
  <c r="BF687" i="5"/>
  <c r="BE645" i="5"/>
  <c r="BE663" i="5"/>
  <c r="P742" i="5"/>
  <c r="BP1576" i="5"/>
  <c r="BD160" i="14" s="1"/>
  <c r="BC662" i="5"/>
  <c r="BC643" i="5"/>
  <c r="X1380" i="5"/>
  <c r="AD977" i="5"/>
  <c r="AD982" i="5" s="1"/>
  <c r="AD1150" i="5"/>
  <c r="AD1155" i="5" s="1"/>
  <c r="AD861" i="5"/>
  <c r="AD866" i="5" s="1"/>
  <c r="AD829" i="5"/>
  <c r="AD833" i="5" s="1"/>
  <c r="AE800" i="5"/>
  <c r="AD895" i="5"/>
  <c r="AD900" i="5" s="1"/>
  <c r="AD1351" i="5"/>
  <c r="AD1355" i="5" s="1"/>
  <c r="AD1233" i="5"/>
  <c r="AD1238" i="5" s="1"/>
  <c r="AD1116" i="5"/>
  <c r="AD1121" i="5" s="1"/>
  <c r="AD1083" i="5"/>
  <c r="AD1088" i="5" s="1"/>
  <c r="AC1357" i="5"/>
  <c r="AC1356" i="5"/>
  <c r="AB1249" i="5"/>
  <c r="AB1275" i="5"/>
  <c r="AC1298" i="5" s="1"/>
  <c r="AB1331" i="5"/>
  <c r="P117" i="15" s="1"/>
  <c r="AB1332" i="5"/>
  <c r="P150" i="15" s="1"/>
  <c r="AB1315" i="5"/>
  <c r="O145" i="13"/>
  <c r="N38" i="17" s="1"/>
  <c r="S685" i="5"/>
  <c r="S702" i="5"/>
  <c r="S706" i="5" s="1"/>
  <c r="G23" i="14" s="1"/>
  <c r="S691" i="5"/>
  <c r="S696" i="5" s="1"/>
  <c r="AK709" i="5"/>
  <c r="BE743" i="5"/>
  <c r="BE1506" i="5"/>
  <c r="BE741" i="5"/>
  <c r="BE742" i="5" s="1"/>
  <c r="BW1428" i="5"/>
  <c r="BF642" i="5"/>
  <c r="BI648" i="5"/>
  <c r="BF656" i="5"/>
  <c r="BF1433" i="5" s="1"/>
  <c r="BJ650" i="5"/>
  <c r="BJ666" i="5" s="1"/>
  <c r="BH646" i="5"/>
  <c r="BG644" i="5"/>
  <c r="AA1191" i="5"/>
  <c r="AA1159" i="5"/>
  <c r="AA1386" i="5"/>
  <c r="O50" i="14" s="1"/>
  <c r="Z1375" i="5"/>
  <c r="BI682" i="5"/>
  <c r="BJ684" i="5"/>
  <c r="BJ691" i="5" s="1"/>
  <c r="BJ696" i="5" s="1"/>
  <c r="BH694" i="5"/>
  <c r="BH1455" i="5" s="1"/>
  <c r="BK686" i="5"/>
  <c r="BH680" i="5"/>
  <c r="BL688" i="5"/>
  <c r="BL704" i="5" s="1"/>
  <c r="P1040" i="5"/>
  <c r="P1407" i="5"/>
  <c r="BF11" i="18"/>
  <c r="BF20" i="15"/>
  <c r="BG249" i="5"/>
  <c r="BI253" i="5"/>
  <c r="BG263" i="5"/>
  <c r="BK257" i="5"/>
  <c r="BK275" i="5" s="1"/>
  <c r="BH251" i="5"/>
  <c r="BJ255" i="5"/>
  <c r="BR1499" i="5"/>
  <c r="BR739" i="5"/>
  <c r="BK544" i="5"/>
  <c r="BL543" i="5"/>
  <c r="BL541" i="5" s="1"/>
  <c r="D79" i="9"/>
  <c r="S646" i="5"/>
  <c r="Q642" i="5"/>
  <c r="T648" i="5"/>
  <c r="Q656" i="5"/>
  <c r="Q1433" i="5" s="1"/>
  <c r="R644" i="5"/>
  <c r="U650" i="5"/>
  <c r="U666" i="5" s="1"/>
  <c r="BV349" i="5"/>
  <c r="BV336" i="5"/>
  <c r="BW332" i="5"/>
  <c r="BV739" i="5"/>
  <c r="BV1499" i="5"/>
  <c r="AV653" i="5"/>
  <c r="AV658" i="5" s="1"/>
  <c r="Y1032" i="5"/>
  <c r="Y1033" i="5"/>
  <c r="AA837" i="5"/>
  <c r="AB913" i="5"/>
  <c r="AC912" i="5"/>
  <c r="S649" i="5"/>
  <c r="S665" i="5"/>
  <c r="Q645" i="5"/>
  <c r="Q663" i="5"/>
  <c r="AF654" i="5"/>
  <c r="AF659" i="5" s="1"/>
  <c r="C129" i="20"/>
  <c r="BC645" i="5"/>
  <c r="BC663" i="5"/>
  <c r="BB643" i="5"/>
  <c r="BB662" i="5"/>
  <c r="F30" i="21"/>
  <c r="BK363" i="5"/>
  <c r="AY16" i="14" s="1"/>
  <c r="AV685" i="5"/>
  <c r="AV692" i="5" s="1"/>
  <c r="AV697" i="5" s="1"/>
  <c r="AV702" i="5"/>
  <c r="AV706" i="5" s="1"/>
  <c r="AJ23" i="14" s="1"/>
  <c r="AU726" i="5"/>
  <c r="AU727" i="5" s="1"/>
  <c r="AT724" i="5"/>
  <c r="AT725" i="5" s="1"/>
  <c r="AW730" i="5"/>
  <c r="AV728" i="5"/>
  <c r="AV729" i="5" s="1"/>
  <c r="AS722" i="5"/>
  <c r="BD681" i="5"/>
  <c r="BD700" i="5"/>
  <c r="AL670" i="5"/>
  <c r="BT1426" i="5"/>
  <c r="K79" i="9"/>
  <c r="BT638" i="5"/>
  <c r="BT639" i="5" s="1"/>
  <c r="BI719" i="5"/>
  <c r="AA1038" i="5"/>
  <c r="AA1048" i="5" s="1"/>
  <c r="Z1030" i="5"/>
  <c r="AB836" i="5"/>
  <c r="AB841" i="5"/>
  <c r="AB842" i="5" s="1"/>
  <c r="AB1096" i="5"/>
  <c r="AB1097" i="5" s="1"/>
  <c r="AB1091" i="5"/>
  <c r="O1251" i="5"/>
  <c r="O1315" i="5"/>
  <c r="O1316" i="5" s="1"/>
  <c r="O1332" i="5"/>
  <c r="O1331" i="5"/>
  <c r="O1278" i="5"/>
  <c r="O1253" i="5"/>
  <c r="AT647" i="5"/>
  <c r="AT664" i="5"/>
  <c r="BW212" i="5"/>
  <c r="AY724" i="5"/>
  <c r="AY725" i="5" s="1"/>
  <c r="AX722" i="5"/>
  <c r="BB730" i="5"/>
  <c r="AZ726" i="5"/>
  <c r="AZ727" i="5" s="1"/>
  <c r="BA728" i="5"/>
  <c r="BA729" i="5" s="1"/>
  <c r="BG664" i="5"/>
  <c r="BG647" i="5"/>
  <c r="AQ723" i="5"/>
  <c r="P1447" i="5"/>
  <c r="BJ610" i="5"/>
  <c r="BJ627" i="5"/>
  <c r="AA653" i="5"/>
  <c r="AA658" i="5" s="1"/>
  <c r="AA643" i="5"/>
  <c r="AA654" i="5" s="1"/>
  <c r="AA659" i="5" s="1"/>
  <c r="AA662" i="5"/>
  <c r="AA668" i="5" s="1"/>
  <c r="O22" i="14" s="1"/>
  <c r="AH709" i="5"/>
  <c r="AH708" i="5"/>
  <c r="BT405" i="5"/>
  <c r="BT406" i="5"/>
  <c r="G21" i="13"/>
  <c r="G19" i="13" s="1"/>
  <c r="R427" i="5"/>
  <c r="R442" i="5"/>
  <c r="F178" i="15" s="1"/>
  <c r="AE723" i="5"/>
  <c r="AX654" i="5"/>
  <c r="AX659" i="5" s="1"/>
  <c r="AD275" i="5"/>
  <c r="AD277" i="5" s="1"/>
  <c r="R13" i="14" s="1"/>
  <c r="R12" i="14" s="1"/>
  <c r="R11" i="14" s="1"/>
  <c r="R5" i="14" s="1"/>
  <c r="AD259" i="5"/>
  <c r="AD265" i="5" s="1"/>
  <c r="Q1571" i="5"/>
  <c r="Q702" i="5"/>
  <c r="Q685" i="5"/>
  <c r="FR22" i="10"/>
  <c r="FQ37" i="10"/>
  <c r="Z1069" i="5"/>
  <c r="Z1070" i="5"/>
  <c r="N57" i="14"/>
  <c r="AJ723" i="5"/>
  <c r="AJ734" i="5" s="1"/>
  <c r="X1192" i="5"/>
  <c r="X1205" i="5" s="1"/>
  <c r="X1179" i="5"/>
  <c r="X1181" i="5" s="1"/>
  <c r="AZ544" i="5"/>
  <c r="BA543" i="5"/>
  <c r="BV398" i="5"/>
  <c r="BW398" i="5" s="1"/>
  <c r="BV379" i="5"/>
  <c r="BW379" i="5" s="1"/>
  <c r="BW378" i="5"/>
  <c r="BT244" i="5"/>
  <c r="BT262" i="5"/>
  <c r="BH23" i="15" s="1"/>
  <c r="BR1473" i="5"/>
  <c r="BR714" i="5"/>
  <c r="BT274" i="5"/>
  <c r="BT256" i="5"/>
  <c r="Y1009" i="5"/>
  <c r="M75" i="15" s="1"/>
  <c r="Y1008" i="5"/>
  <c r="M43" i="15" s="1"/>
  <c r="BJ700" i="5"/>
  <c r="BJ681" i="5"/>
  <c r="I31" i="17"/>
  <c r="AC702" i="5"/>
  <c r="AC685" i="5"/>
  <c r="AB683" i="5"/>
  <c r="AB701" i="5"/>
  <c r="C137" i="20"/>
  <c r="Z1308" i="5"/>
  <c r="Z1307" i="5"/>
  <c r="AX13" i="18"/>
  <c r="AY13" i="18"/>
  <c r="X937" i="5"/>
  <c r="X924" i="5"/>
  <c r="AY753" i="5"/>
  <c r="AY754" i="5" s="1"/>
  <c r="AW749" i="5"/>
  <c r="AW750" i="5" s="1"/>
  <c r="AZ755" i="5"/>
  <c r="AV747" i="5"/>
  <c r="AX751" i="5"/>
  <c r="AX752" i="5" s="1"/>
  <c r="BP279" i="5"/>
  <c r="BP280" i="5"/>
  <c r="W953" i="5"/>
  <c r="W952" i="5"/>
  <c r="Q131" i="13"/>
  <c r="AQ748" i="5"/>
  <c r="G29" i="17"/>
  <c r="H9" i="6"/>
  <c r="H4" i="6" s="1"/>
  <c r="H3" i="6" s="1"/>
  <c r="O122" i="13"/>
  <c r="AG653" i="5"/>
  <c r="AG658" i="5" s="1"/>
  <c r="AA1320" i="5"/>
  <c r="AC1322" i="5"/>
  <c r="AB1321" i="5"/>
  <c r="AT701" i="5"/>
  <c r="AT683" i="5"/>
  <c r="BE3" i="15"/>
  <c r="BE5" i="18" s="1"/>
  <c r="BL687" i="5"/>
  <c r="BL703" i="5"/>
  <c r="H139" i="15"/>
  <c r="X280" i="5"/>
  <c r="X279" i="5"/>
  <c r="BL585" i="5"/>
  <c r="BL583" i="5" s="1"/>
  <c r="BK586" i="5"/>
  <c r="R649" i="5"/>
  <c r="R665" i="5"/>
  <c r="AE748" i="5"/>
  <c r="AN739" i="5"/>
  <c r="AN1499" i="5"/>
  <c r="I16" i="6"/>
  <c r="C217" i="15"/>
  <c r="BK524" i="5"/>
  <c r="BL523" i="5"/>
  <c r="BL524" i="5" s="1"/>
  <c r="W1208" i="5"/>
  <c r="W1207" i="5"/>
  <c r="BI365" i="5"/>
  <c r="BI366" i="5"/>
  <c r="Z1265" i="5"/>
  <c r="N140" i="15" s="1"/>
  <c r="Z1264" i="5"/>
  <c r="N107" i="15" s="1"/>
  <c r="BL387" i="5"/>
  <c r="BL393" i="5" s="1"/>
  <c r="AU723" i="5"/>
  <c r="AA1247" i="5"/>
  <c r="AA1274" i="5"/>
  <c r="AB1297" i="5" s="1"/>
  <c r="AG217" i="15"/>
  <c r="AG140" i="17" s="1"/>
  <c r="P1498" i="5"/>
  <c r="AB274" i="5"/>
  <c r="AB256" i="5"/>
  <c r="BF626" i="5"/>
  <c r="BF608" i="5"/>
  <c r="AB1136" i="5"/>
  <c r="C128" i="20"/>
  <c r="BK1576" i="5"/>
  <c r="AY160" i="14" s="1"/>
  <c r="AB958" i="5"/>
  <c r="AO694" i="5"/>
  <c r="AO1455" i="5" s="1"/>
  <c r="AO680" i="5"/>
  <c r="AS688" i="5"/>
  <c r="AS704" i="5" s="1"/>
  <c r="AQ684" i="5"/>
  <c r="AP682" i="5"/>
  <c r="AR686" i="5"/>
  <c r="AR691" i="5" s="1"/>
  <c r="AR696" i="5" s="1"/>
  <c r="Z1125" i="5"/>
  <c r="Z1128" i="5" s="1"/>
  <c r="Y1128" i="5"/>
  <c r="Y1126" i="5" s="1"/>
  <c r="Y1145" i="5" s="1"/>
  <c r="AC1167" i="5"/>
  <c r="AB1168" i="5"/>
  <c r="AB1195" i="5" s="1"/>
  <c r="AC1218" i="5" s="1"/>
  <c r="R685" i="5"/>
  <c r="R702" i="5"/>
  <c r="AR700" i="5"/>
  <c r="AR681" i="5"/>
  <c r="AX256" i="5"/>
  <c r="AX274" i="5"/>
  <c r="AU259" i="5"/>
  <c r="AU265" i="5" s="1"/>
  <c r="AU250" i="5"/>
  <c r="AU260" i="5" s="1"/>
  <c r="AU267" i="5" s="1"/>
  <c r="AU271" i="5"/>
  <c r="AU277" i="5" s="1"/>
  <c r="AI13" i="14" s="1"/>
  <c r="AI12" i="14" s="1"/>
  <c r="AI11" i="14" s="1"/>
  <c r="AI5" i="14" s="1"/>
  <c r="N119" i="13"/>
  <c r="AM1506" i="5"/>
  <c r="AM741" i="5"/>
  <c r="AM742" i="5" s="1"/>
  <c r="AM743" i="5"/>
  <c r="AU3" i="15"/>
  <c r="AU5" i="18" s="1"/>
  <c r="FR19" i="10"/>
  <c r="FQ34" i="10"/>
  <c r="BV358" i="5"/>
  <c r="BW358" i="5" s="1"/>
  <c r="BV339" i="5"/>
  <c r="BW339" i="5" s="1"/>
  <c r="BW338" i="5"/>
  <c r="BO718" i="5"/>
  <c r="BO716" i="5"/>
  <c r="BO717" i="5" s="1"/>
  <c r="BO1480" i="5"/>
  <c r="BK613" i="5"/>
  <c r="BG605" i="5"/>
  <c r="BI609" i="5"/>
  <c r="BH607" i="5"/>
  <c r="BJ611" i="5"/>
  <c r="Y1576" i="5"/>
  <c r="M160" i="14" s="1"/>
  <c r="Q1307" i="5"/>
  <c r="Q1308" i="5"/>
  <c r="AA1092" i="5"/>
  <c r="BM403" i="5"/>
  <c r="BA17" i="14" s="1"/>
  <c r="BL366" i="5"/>
  <c r="BL365" i="5"/>
  <c r="BI643" i="5"/>
  <c r="BI653" i="5"/>
  <c r="BI658" i="5" s="1"/>
  <c r="BI662" i="5"/>
  <c r="AH758" i="5"/>
  <c r="V25" i="14" s="1"/>
  <c r="BE685" i="5"/>
  <c r="BE702" i="5"/>
  <c r="BF664" i="5"/>
  <c r="BF647" i="5"/>
  <c r="BD662" i="5"/>
  <c r="BD643" i="5"/>
  <c r="K18" i="6"/>
  <c r="J413" i="5"/>
  <c r="J19" i="6" s="1"/>
  <c r="J17" i="6" s="1"/>
  <c r="BE647" i="5"/>
  <c r="BE664" i="5"/>
  <c r="AC1140" i="5"/>
  <c r="AC1141" i="5"/>
  <c r="AC1142" i="5"/>
  <c r="AC1143" i="5"/>
  <c r="AC1138" i="5"/>
  <c r="AC1123" i="5"/>
  <c r="AC1137" i="5"/>
  <c r="AC1131" i="5"/>
  <c r="AC1132" i="5" s="1"/>
  <c r="AC1004" i="5"/>
  <c r="AC1028" i="5" s="1"/>
  <c r="AD1046" i="5" s="1"/>
  <c r="AC1057" i="5"/>
  <c r="AC1015" i="5"/>
  <c r="AC998" i="5"/>
  <c r="AC1002" i="5"/>
  <c r="AC1026" i="5" s="1"/>
  <c r="AC984" i="5"/>
  <c r="AC1003" i="5"/>
  <c r="AC1027" i="5" s="1"/>
  <c r="AD1045" i="5" s="1"/>
  <c r="AC994" i="5"/>
  <c r="AC995" i="5" s="1"/>
  <c r="AC1020" i="5" s="1"/>
  <c r="AD1042" i="5" s="1"/>
  <c r="AC1001" i="5"/>
  <c r="AC992" i="5"/>
  <c r="AC999" i="5"/>
  <c r="AC1023" i="5" s="1"/>
  <c r="AC1254" i="5"/>
  <c r="AC1250" i="5"/>
  <c r="AC1251" i="5" s="1"/>
  <c r="AC1276" i="5" s="1"/>
  <c r="AD1299" i="5" s="1"/>
  <c r="AC1240" i="5"/>
  <c r="AC1259" i="5"/>
  <c r="AC1283" i="5" s="1"/>
  <c r="AD1302" i="5" s="1"/>
  <c r="AC1255" i="5"/>
  <c r="AC1279" i="5" s="1"/>
  <c r="AC1257" i="5"/>
  <c r="AC1248" i="5"/>
  <c r="AC1314" i="5"/>
  <c r="AC1258" i="5"/>
  <c r="AC1282" i="5" s="1"/>
  <c r="AC1271" i="5"/>
  <c r="AB1256" i="5"/>
  <c r="AB1280" i="5" s="1"/>
  <c r="AC1301" i="5" s="1"/>
  <c r="AB1281" i="5"/>
  <c r="AV691" i="5"/>
  <c r="AV696" i="5" s="1"/>
  <c r="U704" i="5"/>
  <c r="U706" i="5" s="1"/>
  <c r="I23" i="14" s="1"/>
  <c r="U691" i="5"/>
  <c r="U696" i="5" s="1"/>
  <c r="T687" i="5"/>
  <c r="T692" i="5" s="1"/>
  <c r="T697" i="5" s="1"/>
  <c r="T703" i="5"/>
  <c r="T706" i="5" s="1"/>
  <c r="H23" i="14" s="1"/>
  <c r="T691" i="5"/>
  <c r="T696" i="5" s="1"/>
  <c r="Z447" i="5"/>
  <c r="N183" i="15" s="1"/>
  <c r="O32" i="13"/>
  <c r="Z432" i="5"/>
  <c r="AB1569" i="5"/>
  <c r="P67" i="14" s="1"/>
  <c r="AA1562" i="5"/>
  <c r="BC722" i="5"/>
  <c r="BD724" i="5"/>
  <c r="BD725" i="5" s="1"/>
  <c r="BE726" i="5"/>
  <c r="BE727" i="5" s="1"/>
  <c r="BG730" i="5"/>
  <c r="BF728" i="5"/>
  <c r="BF729" i="5" s="1"/>
  <c r="H143" i="23"/>
  <c r="AA1164" i="5"/>
  <c r="AB1164" i="5" s="1"/>
  <c r="AA1193" i="5"/>
  <c r="X671" i="5"/>
  <c r="BW399" i="5"/>
  <c r="BE1571" i="5"/>
  <c r="AS69" i="14" s="1"/>
  <c r="C41" i="21"/>
  <c r="K80" i="9"/>
  <c r="BT676" i="5"/>
  <c r="BT677" i="5" s="1"/>
  <c r="BT1448" i="5"/>
  <c r="BU648" i="5"/>
  <c r="BR656" i="5"/>
  <c r="BR1433" i="5" s="1"/>
  <c r="BS644" i="5"/>
  <c r="BT646" i="5"/>
  <c r="BR642" i="5"/>
  <c r="BV650" i="5"/>
  <c r="BV666" i="5" s="1"/>
  <c r="AA1063" i="5"/>
  <c r="AA1067" i="5" s="1"/>
  <c r="AB1064" i="5"/>
  <c r="AC1065" i="5"/>
  <c r="K171" i="15"/>
  <c r="BV376" i="5"/>
  <c r="BV389" i="5"/>
  <c r="BW372" i="5"/>
  <c r="BH743" i="5"/>
  <c r="BH741" i="5"/>
  <c r="BH742" i="5" s="1"/>
  <c r="BH1506" i="5"/>
  <c r="AV668" i="5"/>
  <c r="AJ22" i="14" s="1"/>
  <c r="AA744" i="5"/>
  <c r="K91" i="14"/>
  <c r="K209" i="15"/>
  <c r="K143" i="17" s="1"/>
  <c r="Z1051" i="5"/>
  <c r="Z1050" i="5"/>
  <c r="BS680" i="5"/>
  <c r="BV686" i="5"/>
  <c r="BU684" i="5"/>
  <c r="BT682" i="5"/>
  <c r="BS694" i="5"/>
  <c r="BS1455" i="5" s="1"/>
  <c r="AB911" i="5"/>
  <c r="AC911" i="5" s="1"/>
  <c r="P135" i="13"/>
  <c r="Q135" i="13" s="1"/>
  <c r="R664" i="5"/>
  <c r="R647" i="5"/>
  <c r="AY255" i="5"/>
  <c r="AW251" i="5"/>
  <c r="AV249" i="5"/>
  <c r="AX253" i="5"/>
  <c r="AZ257" i="5"/>
  <c r="AZ275" i="5" s="1"/>
  <c r="AV263" i="5"/>
  <c r="BN405" i="5"/>
  <c r="BN406" i="5"/>
  <c r="BJ363" i="5"/>
  <c r="AX16" i="14" s="1"/>
  <c r="FP135" i="10"/>
  <c r="FP137" i="10" s="1"/>
  <c r="FQ127" i="10"/>
  <c r="O120" i="13"/>
  <c r="G110" i="23"/>
  <c r="BK110" i="15"/>
  <c r="BE665" i="5"/>
  <c r="BE649" i="5"/>
  <c r="BD664" i="5"/>
  <c r="BD647" i="5"/>
  <c r="AT681" i="5"/>
  <c r="AT692" i="5" s="1"/>
  <c r="AT697" i="5" s="1"/>
  <c r="AT700" i="5"/>
  <c r="AT691" i="5"/>
  <c r="AT696" i="5" s="1"/>
  <c r="BB719" i="5"/>
  <c r="AG759" i="5"/>
  <c r="AK758" i="5"/>
  <c r="Y25" i="14" s="1"/>
  <c r="BG703" i="5"/>
  <c r="BG687" i="5"/>
  <c r="R1569" i="5"/>
  <c r="F67" i="14" s="1"/>
  <c r="F65" i="14" s="1"/>
  <c r="Q1562" i="5"/>
  <c r="BJ1569" i="5"/>
  <c r="AX67" i="14" s="1"/>
  <c r="BI1562" i="5"/>
  <c r="AB851" i="5"/>
  <c r="AB945" i="5"/>
  <c r="AB944" i="5" s="1"/>
  <c r="AC964" i="5" s="1"/>
  <c r="O1279" i="5"/>
  <c r="O1282" i="5"/>
  <c r="AU665" i="5"/>
  <c r="AU668" i="5" s="1"/>
  <c r="AI22" i="14" s="1"/>
  <c r="AU649" i="5"/>
  <c r="X970" i="5"/>
  <c r="X971" i="5"/>
  <c r="BF645" i="5"/>
  <c r="BF663" i="5"/>
  <c r="D15" i="13"/>
  <c r="BF1480" i="5"/>
  <c r="BF718" i="5"/>
  <c r="BF716" i="5"/>
  <c r="BF717" i="5" s="1"/>
  <c r="AR747" i="5"/>
  <c r="AT751" i="5"/>
  <c r="AT752" i="5" s="1"/>
  <c r="AU753" i="5"/>
  <c r="AU754" i="5" s="1"/>
  <c r="AS749" i="5"/>
  <c r="AS750" i="5" s="1"/>
  <c r="AV755" i="5"/>
  <c r="BH625" i="5"/>
  <c r="BH616" i="5"/>
  <c r="BH621" i="5" s="1"/>
  <c r="BH606" i="5"/>
  <c r="AH726" i="5"/>
  <c r="AH727" i="5" s="1"/>
  <c r="AF722" i="5"/>
  <c r="AI728" i="5"/>
  <c r="AI729" i="5" s="1"/>
  <c r="AG724" i="5"/>
  <c r="AG725" i="5" s="1"/>
  <c r="AJ730" i="5"/>
  <c r="AJ733" i="5" s="1"/>
  <c r="X24" i="14" s="1"/>
  <c r="AD649" i="5"/>
  <c r="AD665" i="5"/>
  <c r="AD668" i="5" s="1"/>
  <c r="R22" i="14" s="1"/>
  <c r="AS1569" i="5"/>
  <c r="AG67" i="14" s="1"/>
  <c r="AR1562" i="5"/>
  <c r="Z633" i="5"/>
  <c r="U734" i="5"/>
  <c r="P1404" i="5"/>
  <c r="AX668" i="5"/>
  <c r="AL22" i="14" s="1"/>
  <c r="AA252" i="5"/>
  <c r="AA272" i="5"/>
  <c r="AA277" i="5" s="1"/>
  <c r="O13" i="14" s="1"/>
  <c r="O12" i="14" s="1"/>
  <c r="O11" i="14" s="1"/>
  <c r="O5" i="14" s="1"/>
  <c r="AA259" i="5"/>
  <c r="AA265" i="5" s="1"/>
  <c r="O700" i="5"/>
  <c r="O681" i="5"/>
  <c r="O691" i="5"/>
  <c r="R687" i="5"/>
  <c r="R703" i="5"/>
  <c r="AY1448" i="5"/>
  <c r="AY676" i="5"/>
  <c r="AY677" i="5" s="1"/>
  <c r="AG723" i="5"/>
  <c r="BV241" i="5"/>
  <c r="BU243" i="5"/>
  <c r="O1482" i="5"/>
  <c r="O1483" i="5" s="1"/>
  <c r="BF741" i="5"/>
  <c r="BF742" i="5" s="1"/>
  <c r="BF743" i="5"/>
  <c r="BF1506" i="5"/>
  <c r="U952" i="5"/>
  <c r="U953" i="5"/>
  <c r="BN189" i="5"/>
  <c r="BW186" i="5"/>
  <c r="Z837" i="5"/>
  <c r="Z840" i="5" s="1"/>
  <c r="Y840" i="5"/>
  <c r="Y838" i="5" s="1"/>
  <c r="Y857" i="5" s="1"/>
  <c r="BM687" i="5"/>
  <c r="BM703" i="5"/>
  <c r="BK701" i="5"/>
  <c r="BK683" i="5"/>
  <c r="P43" i="14"/>
  <c r="AB1214" i="5"/>
  <c r="AD703" i="5"/>
  <c r="AD687" i="5"/>
  <c r="BK403" i="5"/>
  <c r="AY17" i="14" s="1"/>
  <c r="BN366" i="5"/>
  <c r="BN365" i="5"/>
  <c r="Z904" i="5"/>
  <c r="Z907" i="5" s="1"/>
  <c r="Y907" i="5"/>
  <c r="Y905" i="5" s="1"/>
  <c r="AC845" i="5"/>
  <c r="AB846" i="5"/>
  <c r="Y1341" i="5"/>
  <c r="BM365" i="5"/>
  <c r="C132" i="20"/>
  <c r="AP723" i="5"/>
  <c r="BJ387" i="5"/>
  <c r="BJ393" i="5" s="1"/>
  <c r="AW748" i="5"/>
  <c r="BG718" i="5"/>
  <c r="BG1480" i="5"/>
  <c r="BG716" i="5"/>
  <c r="BG717" i="5" s="1"/>
  <c r="AX748" i="5"/>
  <c r="AX759" i="5" s="1"/>
  <c r="BP718" i="5"/>
  <c r="BP716" i="5"/>
  <c r="BP717" i="5" s="1"/>
  <c r="BP1480" i="5"/>
  <c r="BS650" i="5"/>
  <c r="BS666" i="5" s="1"/>
  <c r="BR648" i="5"/>
  <c r="BQ646" i="5"/>
  <c r="BP644" i="5"/>
  <c r="BO656" i="5"/>
  <c r="BO1433" i="5" s="1"/>
  <c r="BO642" i="5"/>
  <c r="AO644" i="5"/>
  <c r="AN642" i="5"/>
  <c r="AR650" i="5"/>
  <c r="AR666" i="5" s="1"/>
  <c r="AQ648" i="5"/>
  <c r="AP646" i="5"/>
  <c r="AN656" i="5"/>
  <c r="AN1433" i="5" s="1"/>
  <c r="Z968" i="5"/>
  <c r="BU646" i="5"/>
  <c r="BV648" i="5"/>
  <c r="BS656" i="5"/>
  <c r="BS1433" i="5" s="1"/>
  <c r="BS642" i="5"/>
  <c r="BT644" i="5"/>
  <c r="AI421" i="5" l="1"/>
  <c r="Y39" i="13"/>
  <c r="AH671" i="5"/>
  <c r="W40" i="13"/>
  <c r="W38" i="13" s="1"/>
  <c r="AH436" i="5"/>
  <c r="AH451" i="5"/>
  <c r="V186" i="15" s="1"/>
  <c r="W16" i="17"/>
  <c r="R1071" i="5"/>
  <c r="Y132" i="17"/>
  <c r="Y130" i="17" s="1"/>
  <c r="AA183" i="13"/>
  <c r="Z181" i="13"/>
  <c r="AB1360" i="5"/>
  <c r="P654" i="5"/>
  <c r="P659" i="5" s="1"/>
  <c r="V634" i="5"/>
  <c r="Y633" i="5"/>
  <c r="AB909" i="5"/>
  <c r="AE1571" i="5"/>
  <c r="S69" i="14" s="1"/>
  <c r="BI691" i="5"/>
  <c r="BI696" i="5" s="1"/>
  <c r="AB1563" i="5"/>
  <c r="AC1570" i="5" s="1"/>
  <c r="Q68" i="14" s="1"/>
  <c r="AB744" i="5"/>
  <c r="AU706" i="5"/>
  <c r="AI23" i="14" s="1"/>
  <c r="AB1037" i="5"/>
  <c r="Z1126" i="5"/>
  <c r="Z1145" i="5" s="1"/>
  <c r="R131" i="13"/>
  <c r="AP87" i="14"/>
  <c r="R749" i="5"/>
  <c r="R750" i="5" s="1"/>
  <c r="Q747" i="5"/>
  <c r="Q748" i="5" s="1"/>
  <c r="T753" i="5"/>
  <c r="T754" i="5" s="1"/>
  <c r="S751" i="5"/>
  <c r="S752" i="5" s="1"/>
  <c r="U755" i="5"/>
  <c r="U758" i="5" s="1"/>
  <c r="I25" i="14" s="1"/>
  <c r="J88" i="14"/>
  <c r="J86" i="14" s="1"/>
  <c r="BI15" i="14"/>
  <c r="BC747" i="5"/>
  <c r="BC748" i="5" s="1"/>
  <c r="M21" i="14"/>
  <c r="E9" i="17"/>
  <c r="E6" i="17" s="1"/>
  <c r="Q413" i="5"/>
  <c r="G23" i="13"/>
  <c r="BF753" i="5"/>
  <c r="BF754" i="5" s="1"/>
  <c r="BE751" i="5"/>
  <c r="BE752" i="5" s="1"/>
  <c r="G149" i="13"/>
  <c r="G69" i="13"/>
  <c r="F93" i="18" s="1"/>
  <c r="AA1324" i="5"/>
  <c r="O57" i="14" s="1"/>
  <c r="AJ617" i="5"/>
  <c r="AJ622" i="5" s="1"/>
  <c r="X88" i="14" s="1"/>
  <c r="X86" i="14" s="1"/>
  <c r="AI758" i="5"/>
  <c r="W25" i="14" s="1"/>
  <c r="P443" i="5"/>
  <c r="D179" i="15" s="1"/>
  <c r="C113" i="16" s="1"/>
  <c r="E24" i="13"/>
  <c r="E22" i="13" s="1"/>
  <c r="P428" i="5"/>
  <c r="AA260" i="5"/>
  <c r="AA267" i="5" s="1"/>
  <c r="BD722" i="5"/>
  <c r="BH730" i="5"/>
  <c r="AP218" i="15"/>
  <c r="AP217" i="15" s="1"/>
  <c r="AP140" i="17" s="1"/>
  <c r="AU1571" i="5"/>
  <c r="AI69" i="14" s="1"/>
  <c r="P706" i="5"/>
  <c r="D23" i="14" s="1"/>
  <c r="BH755" i="5"/>
  <c r="R611" i="5"/>
  <c r="P607" i="5"/>
  <c r="O605" i="5"/>
  <c r="S613" i="5"/>
  <c r="Q609" i="5"/>
  <c r="G17" i="13"/>
  <c r="F7" i="17" s="1"/>
  <c r="Q411" i="5"/>
  <c r="E45" i="18"/>
  <c r="E53" i="18"/>
  <c r="DQ145" i="10"/>
  <c r="DQ146" i="10" s="1"/>
  <c r="DP146" i="10"/>
  <c r="J64" i="13"/>
  <c r="H44" i="17"/>
  <c r="H74" i="17"/>
  <c r="K90" i="14"/>
  <c r="Q1051" i="5"/>
  <c r="Q1050" i="5"/>
  <c r="H77" i="13"/>
  <c r="I79" i="13"/>
  <c r="AX15" i="14"/>
  <c r="K221" i="15"/>
  <c r="K142" i="17" s="1"/>
  <c r="BF726" i="5"/>
  <c r="BF727" i="5" s="1"/>
  <c r="AC654" i="5"/>
  <c r="AC659" i="5" s="1"/>
  <c r="BF751" i="5"/>
  <c r="BF752" i="5" s="1"/>
  <c r="AJ631" i="5"/>
  <c r="X21" i="14" s="1"/>
  <c r="H26" i="21"/>
  <c r="T1566" i="5"/>
  <c r="J105" i="13"/>
  <c r="H46" i="17"/>
  <c r="U613" i="5"/>
  <c r="T611" i="5"/>
  <c r="S609" i="5"/>
  <c r="Q605" i="5"/>
  <c r="R607" i="5"/>
  <c r="O744" i="5"/>
  <c r="O717" i="5"/>
  <c r="O719" i="5" s="1"/>
  <c r="Q726" i="5" s="1"/>
  <c r="D100" i="13"/>
  <c r="AL709" i="5"/>
  <c r="AL708" i="5"/>
  <c r="BM366" i="5"/>
  <c r="AT706" i="5"/>
  <c r="AH23" i="14" s="1"/>
  <c r="S692" i="5"/>
  <c r="S697" i="5" s="1"/>
  <c r="AC668" i="5"/>
  <c r="Q22" i="14" s="1"/>
  <c r="P668" i="5"/>
  <c r="D22" i="14" s="1"/>
  <c r="AU692" i="5"/>
  <c r="AU697" i="5" s="1"/>
  <c r="BD747" i="5"/>
  <c r="BD748" i="5" s="1"/>
  <c r="P1033" i="5"/>
  <c r="P1032" i="5"/>
  <c r="P441" i="5"/>
  <c r="D177" i="15" s="1"/>
  <c r="E18" i="13"/>
  <c r="E16" i="13" s="1"/>
  <c r="P426" i="5"/>
  <c r="P605" i="5"/>
  <c r="T613" i="5"/>
  <c r="R609" i="5"/>
  <c r="S611" i="5"/>
  <c r="Q607" i="5"/>
  <c r="P1008" i="5"/>
  <c r="D43" i="15" s="1"/>
  <c r="D41" i="15" s="1"/>
  <c r="P1009" i="5"/>
  <c r="D75" i="15" s="1"/>
  <c r="D73" i="15" s="1"/>
  <c r="J101" i="13"/>
  <c r="T1565" i="5"/>
  <c r="H43" i="17"/>
  <c r="H73" i="13"/>
  <c r="H69" i="13" s="1"/>
  <c r="G93" i="18" s="1"/>
  <c r="I75" i="13"/>
  <c r="P1569" i="5"/>
  <c r="D67" i="14" s="1"/>
  <c r="O1562" i="5"/>
  <c r="D102" i="13"/>
  <c r="AM749" i="5"/>
  <c r="AM750" i="5" s="1"/>
  <c r="AO753" i="5"/>
  <c r="AO754" i="5" s="1"/>
  <c r="AL747" i="5"/>
  <c r="AP755" i="5"/>
  <c r="AN751" i="5"/>
  <c r="AN752" i="5" s="1"/>
  <c r="AN601" i="5"/>
  <c r="AN1401" i="5"/>
  <c r="T1532" i="5"/>
  <c r="G81" i="15"/>
  <c r="G77" i="15" s="1"/>
  <c r="U158" i="8"/>
  <c r="T1524" i="5"/>
  <c r="AW1569" i="5"/>
  <c r="AK67" i="14" s="1"/>
  <c r="AV1562" i="5"/>
  <c r="F78" i="9"/>
  <c r="DE56" i="7"/>
  <c r="M78" i="6" s="1"/>
  <c r="M77" i="6" s="1"/>
  <c r="AV717" i="5"/>
  <c r="AV719" i="5" s="1"/>
  <c r="AW1571" i="5"/>
  <c r="AK69" i="14" s="1"/>
  <c r="DD56" i="7"/>
  <c r="L78" i="6" s="1"/>
  <c r="L77" i="6" s="1"/>
  <c r="AO614" i="5"/>
  <c r="AO629" i="5"/>
  <c r="AA1569" i="5"/>
  <c r="O67" i="14" s="1"/>
  <c r="Z1562" i="5"/>
  <c r="AO628" i="5"/>
  <c r="AO612" i="5"/>
  <c r="AW700" i="5"/>
  <c r="AW706" i="5" s="1"/>
  <c r="AK23" i="14" s="1"/>
  <c r="AW681" i="5"/>
  <c r="AW692" i="5" s="1"/>
  <c r="AW697" i="5" s="1"/>
  <c r="AY702" i="5"/>
  <c r="AY685" i="5"/>
  <c r="AM744" i="5"/>
  <c r="AM747" i="5" s="1"/>
  <c r="W1209" i="5"/>
  <c r="AN628" i="5"/>
  <c r="AN612" i="5"/>
  <c r="AL625" i="5"/>
  <c r="AL606" i="5"/>
  <c r="Y742" i="5"/>
  <c r="Y744" i="5" s="1"/>
  <c r="AA1571" i="5"/>
  <c r="O69" i="14" s="1"/>
  <c r="AX683" i="5"/>
  <c r="AX692" i="5" s="1"/>
  <c r="AX697" i="5" s="1"/>
  <c r="AX691" i="5"/>
  <c r="AX696" i="5" s="1"/>
  <c r="AX701" i="5"/>
  <c r="AX706" i="5" s="1"/>
  <c r="AL23" i="14" s="1"/>
  <c r="AZ687" i="5"/>
  <c r="AZ703" i="5"/>
  <c r="AM627" i="5"/>
  <c r="AM610" i="5"/>
  <c r="AN610" i="5"/>
  <c r="AN627" i="5"/>
  <c r="AP614" i="5"/>
  <c r="AP629" i="5"/>
  <c r="AK625" i="5"/>
  <c r="AK606" i="5"/>
  <c r="AK617" i="5" s="1"/>
  <c r="AK622" i="5" s="1"/>
  <c r="AL626" i="5"/>
  <c r="AL608" i="5"/>
  <c r="Z744" i="5"/>
  <c r="AM626" i="5"/>
  <c r="AM608" i="5"/>
  <c r="Z1569" i="5"/>
  <c r="N67" i="14" s="1"/>
  <c r="N65" i="14" s="1"/>
  <c r="Y1562" i="5"/>
  <c r="P1290" i="5"/>
  <c r="BK50" i="15"/>
  <c r="BO719" i="5"/>
  <c r="BQ726" i="5" s="1"/>
  <c r="BQ727" i="5" s="1"/>
  <c r="O1053" i="5"/>
  <c r="DF56" i="7"/>
  <c r="N78" i="6" s="1"/>
  <c r="E36" i="12" s="1"/>
  <c r="G147" i="15"/>
  <c r="G142" i="15" s="1"/>
  <c r="T1533" i="5"/>
  <c r="GF245" i="7"/>
  <c r="GG245" i="7" s="1"/>
  <c r="GE245" i="7"/>
  <c r="AC719" i="5"/>
  <c r="BW1403" i="5"/>
  <c r="U159" i="8"/>
  <c r="T1525" i="5"/>
  <c r="GG41" i="7"/>
  <c r="GF170" i="7"/>
  <c r="GF171" i="7" s="1"/>
  <c r="GF172" i="7" s="1"/>
  <c r="GG179" i="7" s="1"/>
  <c r="GF185" i="7" s="1"/>
  <c r="GF42" i="7"/>
  <c r="GF43" i="7" s="1"/>
  <c r="GF230" i="7"/>
  <c r="GF231" i="7" s="1"/>
  <c r="GF232" i="7" s="1"/>
  <c r="BS744" i="5"/>
  <c r="I79" i="23"/>
  <c r="G81" i="21"/>
  <c r="H81" i="21" s="1"/>
  <c r="BS612" i="5"/>
  <c r="BS628" i="5"/>
  <c r="BQ626" i="5"/>
  <c r="BQ608" i="5"/>
  <c r="Y156" i="8"/>
  <c r="X1522" i="5"/>
  <c r="BR619" i="5"/>
  <c r="BR1408" i="5" s="1"/>
  <c r="BR602" i="5"/>
  <c r="BS602" i="5"/>
  <c r="BS619" i="5"/>
  <c r="BS1408" i="5" s="1"/>
  <c r="BK78" i="15"/>
  <c r="H78" i="23"/>
  <c r="AD135" i="17"/>
  <c r="AD133" i="17" s="1"/>
  <c r="AE185" i="13"/>
  <c r="AF187" i="13"/>
  <c r="BK47" i="15"/>
  <c r="AZ60" i="17"/>
  <c r="H47" i="23"/>
  <c r="AZ46" i="15"/>
  <c r="BT614" i="5"/>
  <c r="BT629" i="5"/>
  <c r="I111" i="23"/>
  <c r="G113" i="21"/>
  <c r="H113" i="21" s="1"/>
  <c r="BW807" i="5"/>
  <c r="BS719" i="5"/>
  <c r="BQ605" i="5"/>
  <c r="BU613" i="5"/>
  <c r="BS609" i="5"/>
  <c r="BT611" i="5"/>
  <c r="BR607" i="5"/>
  <c r="BP606" i="5"/>
  <c r="BP625" i="5"/>
  <c r="L34" i="17"/>
  <c r="N141" i="13"/>
  <c r="I144" i="23"/>
  <c r="G146" i="21"/>
  <c r="H146" i="21" s="1"/>
  <c r="BK506" i="5"/>
  <c r="BW507" i="5"/>
  <c r="K94" i="9"/>
  <c r="BK809" i="5"/>
  <c r="BW808" i="5"/>
  <c r="Q136" i="13"/>
  <c r="DV150" i="7"/>
  <c r="S201" i="13" s="1"/>
  <c r="R125" i="17" s="1"/>
  <c r="DW146" i="7"/>
  <c r="G52" i="21"/>
  <c r="H52" i="21" s="1"/>
  <c r="I50" i="23"/>
  <c r="BR610" i="5"/>
  <c r="BR627" i="5"/>
  <c r="BL1553" i="5"/>
  <c r="BW1549" i="5"/>
  <c r="X1530" i="5"/>
  <c r="K49" i="15"/>
  <c r="Q126" i="17"/>
  <c r="Q124" i="17" s="1"/>
  <c r="S171" i="13"/>
  <c r="R169" i="13"/>
  <c r="BP744" i="5"/>
  <c r="BT755" i="5" s="1"/>
  <c r="U157" i="8"/>
  <c r="T1523" i="5"/>
  <c r="DC56" i="7"/>
  <c r="K78" i="6" s="1"/>
  <c r="K77" i="6" s="1"/>
  <c r="DS50" i="7"/>
  <c r="DK56" i="7" s="1"/>
  <c r="H162" i="13" s="1"/>
  <c r="I106" i="14"/>
  <c r="T57" i="7"/>
  <c r="U54" i="7"/>
  <c r="S1535" i="5"/>
  <c r="G30" i="14" s="1"/>
  <c r="C77" i="6"/>
  <c r="BT25" i="7"/>
  <c r="BU22" i="7"/>
  <c r="F109" i="15"/>
  <c r="F35" i="17"/>
  <c r="T1531" i="5"/>
  <c r="G114" i="15"/>
  <c r="S1527" i="5"/>
  <c r="DB56" i="7"/>
  <c r="J78" i="6" s="1"/>
  <c r="J77" i="6" s="1"/>
  <c r="AN218" i="15"/>
  <c r="E175" i="20"/>
  <c r="C174" i="20"/>
  <c r="BG719" i="5"/>
  <c r="BH724" i="5" s="1"/>
  <c r="BH725" i="5" s="1"/>
  <c r="BF719" i="5"/>
  <c r="P1294" i="5"/>
  <c r="Z1053" i="5"/>
  <c r="Z1071" i="5"/>
  <c r="R119" i="14"/>
  <c r="R115" i="14" s="1"/>
  <c r="R96" i="14" s="1"/>
  <c r="E179" i="22"/>
  <c r="AB179" i="13"/>
  <c r="AA177" i="13"/>
  <c r="E177" i="22" s="1"/>
  <c r="AB1384" i="5"/>
  <c r="P48" i="14" s="1"/>
  <c r="AS742" i="5"/>
  <c r="AS744" i="5" s="1"/>
  <c r="U931" i="5"/>
  <c r="BW137" i="5"/>
  <c r="DU121" i="7"/>
  <c r="Q228" i="15" s="1"/>
  <c r="Z41" i="7"/>
  <c r="Y42" i="7"/>
  <c r="Y43" i="7" s="1"/>
  <c r="V159" i="13"/>
  <c r="U157" i="13"/>
  <c r="Q175" i="13"/>
  <c r="P123" i="17" s="1"/>
  <c r="P121" i="17" s="1"/>
  <c r="P173" i="13"/>
  <c r="AC1294" i="5"/>
  <c r="BO744" i="5"/>
  <c r="BP749" i="5" s="1"/>
  <c r="BP750" i="5" s="1"/>
  <c r="AK631" i="5"/>
  <c r="Y21" i="14" s="1"/>
  <c r="DW113" i="7"/>
  <c r="DV119" i="7"/>
  <c r="S203" i="13" s="1"/>
  <c r="R122" i="17" s="1"/>
  <c r="DW116" i="7"/>
  <c r="FG112" i="7"/>
  <c r="EU118" i="7" s="1"/>
  <c r="AR174" i="13" s="1"/>
  <c r="AZ117" i="14"/>
  <c r="ER118" i="7"/>
  <c r="AO174" i="13" s="1"/>
  <c r="ES118" i="7"/>
  <c r="AP174" i="13" s="1"/>
  <c r="CB76" i="7"/>
  <c r="CA77" i="7"/>
  <c r="CA78" i="7" s="1"/>
  <c r="CG85" i="7" s="1"/>
  <c r="T114" i="17"/>
  <c r="CD87" i="7"/>
  <c r="C176" i="20"/>
  <c r="Z838" i="5"/>
  <c r="Z857" i="5" s="1"/>
  <c r="AG734" i="5"/>
  <c r="AC1139" i="5"/>
  <c r="Q1310" i="5"/>
  <c r="AB1224" i="5"/>
  <c r="AB1227" i="5" s="1"/>
  <c r="O1419" i="5"/>
  <c r="AB719" i="5"/>
  <c r="AD726" i="5" s="1"/>
  <c r="AD727" i="5" s="1"/>
  <c r="P692" i="5"/>
  <c r="P697" i="5" s="1"/>
  <c r="AB1077" i="5"/>
  <c r="AD654" i="5"/>
  <c r="AD659" i="5" s="1"/>
  <c r="AC848" i="5"/>
  <c r="Z1093" i="5"/>
  <c r="Z1112" i="5" s="1"/>
  <c r="BK751" i="5"/>
  <c r="BK752" i="5" s="1"/>
  <c r="AH670" i="5"/>
  <c r="BV609" i="5"/>
  <c r="BU607" i="5"/>
  <c r="BT605" i="5"/>
  <c r="Y3" i="15"/>
  <c r="Y5" i="18" s="1"/>
  <c r="E20" i="23"/>
  <c r="AU619" i="5"/>
  <c r="AU1408" i="5" s="1"/>
  <c r="AU602" i="5"/>
  <c r="AK303" i="5"/>
  <c r="AL302" i="5"/>
  <c r="AL308" i="5" s="1"/>
  <c r="AL314" i="5"/>
  <c r="AL320" i="5" s="1"/>
  <c r="AL293" i="5"/>
  <c r="AL303" i="5" s="1"/>
  <c r="AL310" i="5" s="1"/>
  <c r="BW292" i="5"/>
  <c r="AP318" i="5"/>
  <c r="AP320" i="5" s="1"/>
  <c r="AD14" i="14" s="1"/>
  <c r="AD12" i="14" s="1"/>
  <c r="AD11" i="14" s="1"/>
  <c r="AD5" i="14" s="1"/>
  <c r="AP302" i="5"/>
  <c r="AP308" i="5" s="1"/>
  <c r="AR606" i="5"/>
  <c r="AR625" i="5"/>
  <c r="AV629" i="5"/>
  <c r="AV614" i="5"/>
  <c r="AO218" i="15"/>
  <c r="AE629" i="5"/>
  <c r="AE614" i="5"/>
  <c r="BF744" i="5"/>
  <c r="BH751" i="5" s="1"/>
  <c r="BH752" i="5" s="1"/>
  <c r="X973" i="5"/>
  <c r="FQ39" i="10"/>
  <c r="Z1310" i="5"/>
  <c r="BE744" i="5"/>
  <c r="BE747" i="5" s="1"/>
  <c r="H29" i="17"/>
  <c r="AR653" i="5"/>
  <c r="AR658" i="5" s="1"/>
  <c r="BG744" i="5"/>
  <c r="BG747" i="5" s="1"/>
  <c r="AT744" i="5"/>
  <c r="AW753" i="5" s="1"/>
  <c r="Z1229" i="5"/>
  <c r="BB508" i="5"/>
  <c r="BB506" i="5" s="1"/>
  <c r="BA509" i="5"/>
  <c r="BW314" i="5"/>
  <c r="AK308" i="5"/>
  <c r="AO317" i="5"/>
  <c r="AO320" i="5" s="1"/>
  <c r="AC14" i="14" s="1"/>
  <c r="AC12" i="14" s="1"/>
  <c r="AC11" i="14" s="1"/>
  <c r="AC5" i="14" s="1"/>
  <c r="AO299" i="5"/>
  <c r="AO303" i="5" s="1"/>
  <c r="AO310" i="5" s="1"/>
  <c r="AO302" i="5"/>
  <c r="AO308" i="5" s="1"/>
  <c r="BW298" i="5"/>
  <c r="AM295" i="5"/>
  <c r="AM303" i="5" s="1"/>
  <c r="AM310" i="5" s="1"/>
  <c r="AM315" i="5"/>
  <c r="AM320" i="5" s="1"/>
  <c r="AA14" i="14" s="1"/>
  <c r="AA12" i="14" s="1"/>
  <c r="AA11" i="14" s="1"/>
  <c r="AA5" i="14" s="1"/>
  <c r="AM302" i="5"/>
  <c r="AM308" i="5" s="1"/>
  <c r="Q37" i="13"/>
  <c r="Q35" i="13" s="1"/>
  <c r="Q34" i="13" s="1"/>
  <c r="AB435" i="5"/>
  <c r="P207" i="15" s="1"/>
  <c r="AB450" i="5"/>
  <c r="P185" i="15" s="1"/>
  <c r="P184" i="15" s="1"/>
  <c r="AU612" i="5"/>
  <c r="AU628" i="5"/>
  <c r="F218" i="23"/>
  <c r="E220" i="21" s="1"/>
  <c r="AY619" i="5"/>
  <c r="AY1408" i="5" s="1"/>
  <c r="AY602" i="5"/>
  <c r="AC610" i="5"/>
  <c r="AC627" i="5"/>
  <c r="AD1401" i="5"/>
  <c r="AD601" i="5"/>
  <c r="E78" i="9"/>
  <c r="AV654" i="5"/>
  <c r="AV659" i="5" s="1"/>
  <c r="AZ1401" i="5"/>
  <c r="AZ601" i="5"/>
  <c r="AN297" i="5"/>
  <c r="AN303" i="5" s="1"/>
  <c r="AN310" i="5" s="1"/>
  <c r="AN316" i="5"/>
  <c r="AN302" i="5"/>
  <c r="AN308" i="5" s="1"/>
  <c r="Q49" i="18"/>
  <c r="S36" i="13"/>
  <c r="AC420" i="5"/>
  <c r="AT610" i="5"/>
  <c r="AT627" i="5"/>
  <c r="AL1576" i="5"/>
  <c r="Z160" i="14" s="1"/>
  <c r="AC602" i="5"/>
  <c r="AC619" i="5"/>
  <c r="AC1408" i="5" s="1"/>
  <c r="AA625" i="5"/>
  <c r="AA631" i="5" s="1"/>
  <c r="O21" i="14" s="1"/>
  <c r="AA606" i="5"/>
  <c r="AA617" i="5" s="1"/>
  <c r="AA622" i="5" s="1"/>
  <c r="AA616" i="5"/>
  <c r="AA621" i="5" s="1"/>
  <c r="AB608" i="5"/>
  <c r="AB626" i="5"/>
  <c r="W12" i="14"/>
  <c r="W11" i="14" s="1"/>
  <c r="W5" i="14" s="1"/>
  <c r="D35" i="22"/>
  <c r="C36" i="20" s="1"/>
  <c r="O34" i="13"/>
  <c r="D34" i="22" s="1"/>
  <c r="C35" i="20" s="1"/>
  <c r="AS605" i="5"/>
  <c r="AT607" i="5"/>
  <c r="AU609" i="5"/>
  <c r="AW613" i="5"/>
  <c r="AV611" i="5"/>
  <c r="AE1401" i="5"/>
  <c r="AE601" i="5"/>
  <c r="BH719" i="5"/>
  <c r="AU654" i="5"/>
  <c r="AU659" i="5" s="1"/>
  <c r="BW318" i="5"/>
  <c r="AN607" i="5"/>
  <c r="AP611" i="5"/>
  <c r="AO609" i="5"/>
  <c r="AM605" i="5"/>
  <c r="AQ613" i="5"/>
  <c r="AC607" i="5"/>
  <c r="AF613" i="5"/>
  <c r="AD609" i="5"/>
  <c r="AB605" i="5"/>
  <c r="AE611" i="5"/>
  <c r="AJ634" i="5"/>
  <c r="AJ633" i="5"/>
  <c r="AM218" i="15"/>
  <c r="BW114" i="5"/>
  <c r="W87" i="14"/>
  <c r="W219" i="15"/>
  <c r="W217" i="15" s="1"/>
  <c r="W140" i="17" s="1"/>
  <c r="BW296" i="5"/>
  <c r="AS608" i="5"/>
  <c r="AS626" i="5"/>
  <c r="BU605" i="5"/>
  <c r="BV607" i="5"/>
  <c r="AD628" i="5"/>
  <c r="AD612" i="5"/>
  <c r="AT619" i="5"/>
  <c r="AT1408" i="5" s="1"/>
  <c r="AT602" i="5"/>
  <c r="BH753" i="5"/>
  <c r="BH754" i="5" s="1"/>
  <c r="AQ755" i="5"/>
  <c r="AP753" i="5"/>
  <c r="AP754" i="5" s="1"/>
  <c r="AO751" i="5"/>
  <c r="AO752" i="5" s="1"/>
  <c r="P1479" i="5"/>
  <c r="BL638" i="5"/>
  <c r="BL639" i="5" s="1"/>
  <c r="BL1426" i="5"/>
  <c r="N525" i="5"/>
  <c r="BP747" i="5"/>
  <c r="BO747" i="5"/>
  <c r="J10" i="6"/>
  <c r="J9" i="6" s="1"/>
  <c r="J4" i="6" s="1"/>
  <c r="J3" i="6" s="1"/>
  <c r="BI751" i="5"/>
  <c r="BI752" i="5" s="1"/>
  <c r="P37" i="14"/>
  <c r="AB968" i="5"/>
  <c r="P1505" i="5"/>
  <c r="AV751" i="5"/>
  <c r="AV752" i="5" s="1"/>
  <c r="BT663" i="5"/>
  <c r="BT645" i="5"/>
  <c r="BU647" i="5"/>
  <c r="BU664" i="5"/>
  <c r="AP647" i="5"/>
  <c r="AP664" i="5"/>
  <c r="AO663" i="5"/>
  <c r="AO645" i="5"/>
  <c r="BQ647" i="5"/>
  <c r="BQ664" i="5"/>
  <c r="AA1345" i="5"/>
  <c r="Y1343" i="5"/>
  <c r="Y1347" i="5" s="1"/>
  <c r="M56" i="14" s="1"/>
  <c r="M55" i="14" s="1"/>
  <c r="M34" i="14" s="1"/>
  <c r="M32" i="14" s="1"/>
  <c r="Z1344" i="5"/>
  <c r="Z905" i="5"/>
  <c r="O219" i="15"/>
  <c r="O87" i="14"/>
  <c r="Q1400" i="5"/>
  <c r="BG1569" i="5"/>
  <c r="AU67" i="14" s="1"/>
  <c r="BF1562" i="5"/>
  <c r="F112" i="21"/>
  <c r="I110" i="23"/>
  <c r="AW252" i="5"/>
  <c r="AW272" i="5"/>
  <c r="BS681" i="5"/>
  <c r="BS700" i="5"/>
  <c r="AA1070" i="5"/>
  <c r="AA1069" i="5"/>
  <c r="BS645" i="5"/>
  <c r="BS663" i="5"/>
  <c r="BV684" i="5"/>
  <c r="BU682" i="5"/>
  <c r="BT680" i="5"/>
  <c r="BT694" i="5"/>
  <c r="BT1455" i="5" s="1"/>
  <c r="D32" i="22"/>
  <c r="O30" i="13"/>
  <c r="D30" i="22" s="1"/>
  <c r="AV709" i="5"/>
  <c r="AV708" i="5"/>
  <c r="AC1256" i="5"/>
  <c r="AC1280" i="5" s="1"/>
  <c r="AD1301" i="5" s="1"/>
  <c r="AC1281" i="5"/>
  <c r="L18" i="6"/>
  <c r="K413" i="5"/>
  <c r="K19" i="6" s="1"/>
  <c r="K17" i="6" s="1"/>
  <c r="BG625" i="5"/>
  <c r="BG606" i="5"/>
  <c r="BO1562" i="5"/>
  <c r="BP1569" i="5"/>
  <c r="BD67" i="14" s="1"/>
  <c r="AU280" i="5"/>
  <c r="AU279" i="5"/>
  <c r="AR703" i="5"/>
  <c r="AR706" i="5" s="1"/>
  <c r="AR687" i="5"/>
  <c r="AR692" i="5" s="1"/>
  <c r="AR697" i="5" s="1"/>
  <c r="AO681" i="5"/>
  <c r="AO691" i="5"/>
  <c r="AO696" i="5" s="1"/>
  <c r="AO700" i="5"/>
  <c r="P1500" i="5"/>
  <c r="Z1267" i="5"/>
  <c r="I14" i="6"/>
  <c r="BK1499" i="5"/>
  <c r="BK739" i="5"/>
  <c r="BQ1576" i="5"/>
  <c r="BE160" i="14" s="1"/>
  <c r="D122" i="22"/>
  <c r="P122" i="13"/>
  <c r="C159" i="16"/>
  <c r="X926" i="5"/>
  <c r="BK405" i="5"/>
  <c r="X1184" i="5"/>
  <c r="L139" i="15" s="1"/>
  <c r="L138" i="15" s="1"/>
  <c r="X1183" i="5"/>
  <c r="L106" i="15" s="1"/>
  <c r="L105" i="15" s="1"/>
  <c r="AD280" i="5"/>
  <c r="AD279" i="5"/>
  <c r="AX723" i="5"/>
  <c r="O1277" i="5"/>
  <c r="C150" i="15"/>
  <c r="O1276" i="5"/>
  <c r="BT656" i="5"/>
  <c r="BT1433" i="5" s="1"/>
  <c r="BV646" i="5"/>
  <c r="BU644" i="5"/>
  <c r="BT642" i="5"/>
  <c r="AC913" i="5"/>
  <c r="AD912" i="5"/>
  <c r="BV741" i="5"/>
  <c r="BV743" i="5"/>
  <c r="BV1506" i="5"/>
  <c r="BJ27" i="15"/>
  <c r="BW349" i="5"/>
  <c r="T649" i="5"/>
  <c r="T665" i="5"/>
  <c r="BH252" i="5"/>
  <c r="BH272" i="5"/>
  <c r="BG271" i="5"/>
  <c r="BG277" i="5" s="1"/>
  <c r="AU13" i="14" s="1"/>
  <c r="AU12" i="14" s="1"/>
  <c r="AU11" i="14" s="1"/>
  <c r="AU5" i="14" s="1"/>
  <c r="BG250" i="5"/>
  <c r="BG260" i="5" s="1"/>
  <c r="BG267" i="5" s="1"/>
  <c r="BG259" i="5"/>
  <c r="BG265" i="5" s="1"/>
  <c r="BJ685" i="5"/>
  <c r="BJ702" i="5"/>
  <c r="Z1378" i="5"/>
  <c r="N171" i="15" s="1"/>
  <c r="N166" i="15" s="1"/>
  <c r="Z1379" i="5"/>
  <c r="N195" i="15" s="1"/>
  <c r="D195" i="23" s="1"/>
  <c r="AC1363" i="5"/>
  <c r="AC1371" i="5"/>
  <c r="AD1389" i="5" s="1"/>
  <c r="R53" i="14" s="1"/>
  <c r="AC1362" i="5"/>
  <c r="AC1372" i="5"/>
  <c r="AD1390" i="5" s="1"/>
  <c r="R54" i="14" s="1"/>
  <c r="AC1367" i="5"/>
  <c r="AC1369" i="5"/>
  <c r="AC1361" i="5"/>
  <c r="AC1370" i="5"/>
  <c r="AC1366" i="5"/>
  <c r="AC1365" i="5" s="1"/>
  <c r="AD1387" i="5" s="1"/>
  <c r="R51" i="14" s="1"/>
  <c r="AD1257" i="5"/>
  <c r="AD1259" i="5"/>
  <c r="AD1283" i="5" s="1"/>
  <c r="AE1302" i="5" s="1"/>
  <c r="AD1250" i="5"/>
  <c r="AD1251" i="5" s="1"/>
  <c r="AD1276" i="5" s="1"/>
  <c r="AE1299" i="5" s="1"/>
  <c r="AD1314" i="5"/>
  <c r="AD1255" i="5"/>
  <c r="AD1258" i="5"/>
  <c r="AD1254" i="5"/>
  <c r="AD1248" i="5"/>
  <c r="AD1271" i="5"/>
  <c r="AD1240" i="5"/>
  <c r="AD852" i="5"/>
  <c r="AD854" i="5"/>
  <c r="AD849" i="5"/>
  <c r="AD843" i="5"/>
  <c r="AD844" i="5" s="1"/>
  <c r="AD853" i="5"/>
  <c r="AD855" i="5"/>
  <c r="AD850" i="5"/>
  <c r="AD835" i="5"/>
  <c r="AA1006" i="5"/>
  <c r="BT254" i="5"/>
  <c r="BT273" i="5"/>
  <c r="BI1569" i="5"/>
  <c r="AW67" i="14" s="1"/>
  <c r="BH1562" i="5"/>
  <c r="AU670" i="5"/>
  <c r="AU671" i="5"/>
  <c r="AO565" i="5"/>
  <c r="H81" i="9" s="1"/>
  <c r="V1183" i="5"/>
  <c r="V1184" i="5"/>
  <c r="O47" i="14"/>
  <c r="N3" i="15"/>
  <c r="N5" i="18" s="1"/>
  <c r="D20" i="23"/>
  <c r="AB1193" i="5"/>
  <c r="BS665" i="5"/>
  <c r="BS649" i="5"/>
  <c r="BR685" i="5"/>
  <c r="BR702" i="5"/>
  <c r="FS126" i="10"/>
  <c r="FR134" i="10"/>
  <c r="Y1290" i="5"/>
  <c r="BP683" i="5"/>
  <c r="BP701" i="5"/>
  <c r="AM681" i="5"/>
  <c r="AM692" i="5" s="1"/>
  <c r="AM697" i="5" s="1"/>
  <c r="AM700" i="5"/>
  <c r="AM706" i="5" s="1"/>
  <c r="AA23" i="14" s="1"/>
  <c r="AM691" i="5"/>
  <c r="AM696" i="5" s="1"/>
  <c r="Z1160" i="5"/>
  <c r="AY1506" i="5"/>
  <c r="AY743" i="5"/>
  <c r="AY741" i="5"/>
  <c r="AY742" i="5" s="1"/>
  <c r="C125" i="20"/>
  <c r="BV656" i="5"/>
  <c r="BV1433" i="5" s="1"/>
  <c r="BV642" i="5"/>
  <c r="D126" i="22"/>
  <c r="P126" i="13"/>
  <c r="C163" i="16"/>
  <c r="O1247" i="5"/>
  <c r="O1274" i="5"/>
  <c r="AC1386" i="5"/>
  <c r="Q50" i="14" s="1"/>
  <c r="AB1375" i="5"/>
  <c r="Z1009" i="5"/>
  <c r="N75" i="15" s="1"/>
  <c r="Z1008" i="5"/>
  <c r="N43" i="15" s="1"/>
  <c r="BF1576" i="5"/>
  <c r="AT160" i="14" s="1"/>
  <c r="X211" i="15"/>
  <c r="X141" i="17" s="1"/>
  <c r="X139" i="17" s="1"/>
  <c r="BQ1506" i="5"/>
  <c r="BQ741" i="5"/>
  <c r="BQ742" i="5" s="1"/>
  <c r="BQ743" i="5"/>
  <c r="AI725" i="5"/>
  <c r="AI734" i="5" s="1"/>
  <c r="AI733" i="5"/>
  <c r="W24" i="14" s="1"/>
  <c r="AH723" i="5"/>
  <c r="AH734" i="5" s="1"/>
  <c r="AH733" i="5"/>
  <c r="V24" i="14" s="1"/>
  <c r="AD878" i="5"/>
  <c r="AC879" i="5"/>
  <c r="AC881" i="5"/>
  <c r="AC869" i="5"/>
  <c r="AC874" i="5"/>
  <c r="AC875" i="5" s="1"/>
  <c r="AC1173" i="5"/>
  <c r="AC1202" i="5"/>
  <c r="AD1221" i="5" s="1"/>
  <c r="AB691" i="5"/>
  <c r="AB696" i="5" s="1"/>
  <c r="AB681" i="5"/>
  <c r="AB692" i="5" s="1"/>
  <c r="AB697" i="5" s="1"/>
  <c r="AB700" i="5"/>
  <c r="AB706" i="5" s="1"/>
  <c r="P23" i="14" s="1"/>
  <c r="BG643" i="5"/>
  <c r="BG662" i="5"/>
  <c r="BG653" i="5"/>
  <c r="BG658" i="5" s="1"/>
  <c r="W723" i="5"/>
  <c r="W734" i="5" s="1"/>
  <c r="W733" i="5"/>
  <c r="K24" i="14" s="1"/>
  <c r="Z729" i="5"/>
  <c r="Z734" i="5" s="1"/>
  <c r="Z733" i="5"/>
  <c r="N24" i="14" s="1"/>
  <c r="BL405" i="5"/>
  <c r="AY7" i="14"/>
  <c r="BK8" i="14"/>
  <c r="P84" i="15"/>
  <c r="BH685" i="5"/>
  <c r="BH702" i="5"/>
  <c r="BF700" i="5"/>
  <c r="BF681" i="5"/>
  <c r="AO683" i="5"/>
  <c r="AO701" i="5"/>
  <c r="AP702" i="5"/>
  <c r="AP685" i="5"/>
  <c r="AA709" i="5"/>
  <c r="AA708" i="5"/>
  <c r="P1343" i="5"/>
  <c r="R1345" i="5"/>
  <c r="R1347" i="5" s="1"/>
  <c r="F56" i="14" s="1"/>
  <c r="F55" i="14" s="1"/>
  <c r="F34" i="14" s="1"/>
  <c r="F32" i="14" s="1"/>
  <c r="Q1344" i="5"/>
  <c r="BP664" i="5"/>
  <c r="BP647" i="5"/>
  <c r="AK734" i="5"/>
  <c r="Z260" i="5"/>
  <c r="Z267" i="5" s="1"/>
  <c r="D133" i="22"/>
  <c r="P133" i="13"/>
  <c r="O44" i="14"/>
  <c r="N26" i="14"/>
  <c r="BN730" i="5"/>
  <c r="BL726" i="5"/>
  <c r="BL727" i="5" s="1"/>
  <c r="BM728" i="5"/>
  <c r="BM729" i="5" s="1"/>
  <c r="BK724" i="5"/>
  <c r="BK725" i="5" s="1"/>
  <c r="BJ722" i="5"/>
  <c r="K91" i="13"/>
  <c r="J89" i="13"/>
  <c r="P1427" i="5"/>
  <c r="AD1133" i="5"/>
  <c r="AC1134" i="5"/>
  <c r="BT743" i="5"/>
  <c r="BT741" i="5"/>
  <c r="BT742" i="5" s="1"/>
  <c r="BT1506" i="5"/>
  <c r="Q706" i="5"/>
  <c r="E23" i="14" s="1"/>
  <c r="AL11" i="18"/>
  <c r="AL20" i="15"/>
  <c r="AM11" i="18"/>
  <c r="F22" i="23"/>
  <c r="AC1103" i="5"/>
  <c r="AC851" i="5"/>
  <c r="AC945" i="5"/>
  <c r="AC908" i="5"/>
  <c r="AC909" i="5" s="1"/>
  <c r="AC903" i="5"/>
  <c r="AC942" i="5"/>
  <c r="AC915" i="5"/>
  <c r="BF280" i="5"/>
  <c r="BF279" i="5"/>
  <c r="BJ703" i="5"/>
  <c r="BJ687" i="5"/>
  <c r="BJ692" i="5" s="1"/>
  <c r="BJ697" i="5" s="1"/>
  <c r="AT654" i="5"/>
  <c r="AT659" i="5" s="1"/>
  <c r="AA1307" i="5"/>
  <c r="AA1308" i="5"/>
  <c r="I42" i="15"/>
  <c r="BS1562" i="5"/>
  <c r="BT1569" i="5"/>
  <c r="BH67" i="14" s="1"/>
  <c r="BE700" i="5"/>
  <c r="BE681" i="5"/>
  <c r="BF683" i="5"/>
  <c r="BF701" i="5"/>
  <c r="BG608" i="5"/>
  <c r="BG626" i="5"/>
  <c r="BK665" i="5"/>
  <c r="BK649" i="5"/>
  <c r="O668" i="5"/>
  <c r="BT649" i="5"/>
  <c r="BT665" i="5"/>
  <c r="AB991" i="5"/>
  <c r="AB1018" i="5"/>
  <c r="AB668" i="5"/>
  <c r="P22" i="14" s="1"/>
  <c r="AC1045" i="5"/>
  <c r="AS706" i="5"/>
  <c r="AG23" i="14" s="1"/>
  <c r="BU716" i="5"/>
  <c r="BU717" i="5" s="1"/>
  <c r="BU718" i="5"/>
  <c r="BU1480" i="5"/>
  <c r="AF670" i="5"/>
  <c r="BV649" i="5"/>
  <c r="BV665" i="5"/>
  <c r="BS662" i="5"/>
  <c r="BS643" i="5"/>
  <c r="BS653" i="5"/>
  <c r="BS658" i="5" s="1"/>
  <c r="AQ665" i="5"/>
  <c r="AQ649" i="5"/>
  <c r="BO643" i="5"/>
  <c r="BO662" i="5"/>
  <c r="BR649" i="5"/>
  <c r="BR665" i="5"/>
  <c r="BH1569" i="5"/>
  <c r="AV67" i="14" s="1"/>
  <c r="BG1562" i="5"/>
  <c r="BU244" i="5"/>
  <c r="BU262" i="5"/>
  <c r="BI23" i="15" s="1"/>
  <c r="BI22" i="15" s="1"/>
  <c r="O706" i="5"/>
  <c r="AF723" i="5"/>
  <c r="AY256" i="5"/>
  <c r="AY274" i="5"/>
  <c r="BT701" i="5"/>
  <c r="BT683" i="5"/>
  <c r="AD753" i="5"/>
  <c r="AD754" i="5" s="1"/>
  <c r="AA747" i="5"/>
  <c r="AE755" i="5"/>
  <c r="AB749" i="5"/>
  <c r="AB750" i="5" s="1"/>
  <c r="AC751" i="5"/>
  <c r="AC752" i="5" s="1"/>
  <c r="BJ28" i="15"/>
  <c r="BW389" i="5"/>
  <c r="K166" i="15"/>
  <c r="G145" i="21"/>
  <c r="D116" i="16"/>
  <c r="D183" i="23"/>
  <c r="U708" i="5"/>
  <c r="U709" i="5"/>
  <c r="AC1278" i="5"/>
  <c r="AC1253" i="5"/>
  <c r="AC1277" i="5" s="1"/>
  <c r="AD1300" i="5" s="1"/>
  <c r="AC993" i="5"/>
  <c r="AC1019" i="5"/>
  <c r="AD1041" i="5" s="1"/>
  <c r="AC990" i="5"/>
  <c r="AC985" i="5"/>
  <c r="AC1058" i="5"/>
  <c r="AC1059" i="5" s="1"/>
  <c r="AC1076" i="5"/>
  <c r="Q84" i="15" s="1"/>
  <c r="AC1075" i="5"/>
  <c r="AC1136" i="5"/>
  <c r="BJ628" i="5"/>
  <c r="BJ612" i="5"/>
  <c r="BJ616" i="5"/>
  <c r="BJ621" i="5" s="1"/>
  <c r="BK629" i="5"/>
  <c r="BK614" i="5"/>
  <c r="AD1167" i="5"/>
  <c r="AC1168" i="5"/>
  <c r="AP683" i="5"/>
  <c r="AP701" i="5"/>
  <c r="AP691" i="5"/>
  <c r="AP696" i="5" s="1"/>
  <c r="P38" i="14"/>
  <c r="Z1343" i="5"/>
  <c r="AB1345" i="5"/>
  <c r="AA1344" i="5"/>
  <c r="BL586" i="5"/>
  <c r="BM585" i="5"/>
  <c r="BM583" i="5" s="1"/>
  <c r="H138" i="15"/>
  <c r="X950" i="5"/>
  <c r="Y1011" i="5"/>
  <c r="BH22" i="15"/>
  <c r="K14" i="16"/>
  <c r="X1208" i="5"/>
  <c r="X1207" i="5"/>
  <c r="FS22" i="10"/>
  <c r="FR37" i="10"/>
  <c r="O1563" i="5"/>
  <c r="D103" i="13"/>
  <c r="Z1033" i="5"/>
  <c r="Z1032" i="5"/>
  <c r="AS723" i="5"/>
  <c r="AB940" i="5"/>
  <c r="AC962" i="5" s="1"/>
  <c r="Q42" i="14" s="1"/>
  <c r="AV671" i="5"/>
  <c r="AV670" i="5"/>
  <c r="Q653" i="5"/>
  <c r="Q658" i="5" s="1"/>
  <c r="Q662" i="5"/>
  <c r="Q668" i="5" s="1"/>
  <c r="E22" i="14" s="1"/>
  <c r="Q643" i="5"/>
  <c r="Q654" i="5" s="1"/>
  <c r="Q659" i="5" s="1"/>
  <c r="BM543" i="5"/>
  <c r="BM541" i="5" s="1"/>
  <c r="BL544" i="5"/>
  <c r="BR1506" i="5"/>
  <c r="BR741" i="5"/>
  <c r="BR742" i="5" s="1"/>
  <c r="BR743" i="5"/>
  <c r="BF3" i="15"/>
  <c r="BF5" i="18" s="1"/>
  <c r="P1409" i="5"/>
  <c r="BH700" i="5"/>
  <c r="BH691" i="5"/>
  <c r="BH696" i="5" s="1"/>
  <c r="BH681" i="5"/>
  <c r="BI683" i="5"/>
  <c r="BI701" i="5"/>
  <c r="BG645" i="5"/>
  <c r="BG663" i="5"/>
  <c r="BI665" i="5"/>
  <c r="BI649" i="5"/>
  <c r="D145" i="22"/>
  <c r="P145" i="13"/>
  <c r="O38" i="17" s="1"/>
  <c r="AB1316" i="5"/>
  <c r="AC1358" i="5"/>
  <c r="AD1357" i="5"/>
  <c r="S131" i="13" s="1"/>
  <c r="AD1356" i="5"/>
  <c r="AD883" i="5"/>
  <c r="AD882" i="5"/>
  <c r="AD887" i="5"/>
  <c r="AD868" i="5"/>
  <c r="AD885" i="5"/>
  <c r="AD876" i="5"/>
  <c r="AD877" i="5" s="1"/>
  <c r="AD888" i="5"/>
  <c r="AD886" i="5"/>
  <c r="BU365" i="5"/>
  <c r="BU366" i="5"/>
  <c r="AB1038" i="5"/>
  <c r="AB1048" i="5" s="1"/>
  <c r="AA1030" i="5"/>
  <c r="BM1426" i="5"/>
  <c r="BM638" i="5"/>
  <c r="BM639" i="5" s="1"/>
  <c r="BU256" i="5"/>
  <c r="BU274" i="5"/>
  <c r="BV275" i="5"/>
  <c r="AD671" i="5"/>
  <c r="AD670" i="5"/>
  <c r="BL751" i="5"/>
  <c r="BL752" i="5" s="1"/>
  <c r="BJ747" i="5"/>
  <c r="BM753" i="5"/>
  <c r="BM754" i="5" s="1"/>
  <c r="BK749" i="5"/>
  <c r="BK750" i="5" s="1"/>
  <c r="BN755" i="5"/>
  <c r="BH722" i="5"/>
  <c r="BJ726" i="5"/>
  <c r="BJ727" i="5" s="1"/>
  <c r="BL730" i="5"/>
  <c r="BK728" i="5"/>
  <c r="BK729" i="5" s="1"/>
  <c r="BI724" i="5"/>
  <c r="BI725" i="5" s="1"/>
  <c r="D220" i="21"/>
  <c r="M219" i="15"/>
  <c r="M87" i="14"/>
  <c r="BJ245" i="5"/>
  <c r="BJ246" i="5"/>
  <c r="BK1574" i="5" s="1"/>
  <c r="AY59" i="14" s="1"/>
  <c r="Z871" i="5"/>
  <c r="Z890" i="5" s="1"/>
  <c r="AN1473" i="5"/>
  <c r="AN714" i="5"/>
  <c r="AB1191" i="5"/>
  <c r="BP643" i="5"/>
  <c r="BP662" i="5"/>
  <c r="BR664" i="5"/>
  <c r="BR647" i="5"/>
  <c r="BP681" i="5"/>
  <c r="BP700" i="5"/>
  <c r="AV1576" i="5"/>
  <c r="AJ160" i="14" s="1"/>
  <c r="BQ685" i="5"/>
  <c r="BQ702" i="5"/>
  <c r="BE219" i="15"/>
  <c r="BE217" i="15" s="1"/>
  <c r="BE140" i="17" s="1"/>
  <c r="BE87" i="14"/>
  <c r="K411" i="5"/>
  <c r="K13" i="6" s="1"/>
  <c r="K11" i="6" s="1"/>
  <c r="L12" i="6"/>
  <c r="E3" i="6"/>
  <c r="AO702" i="5"/>
  <c r="AO685" i="5"/>
  <c r="BU406" i="5"/>
  <c r="BU405" i="5"/>
  <c r="AP645" i="5"/>
  <c r="AP663" i="5"/>
  <c r="AP653" i="5"/>
  <c r="AP658" i="5" s="1"/>
  <c r="Y1192" i="5"/>
  <c r="Y1205" i="5" s="1"/>
  <c r="Y1179" i="5"/>
  <c r="Y1181" i="5" s="1"/>
  <c r="N37" i="6"/>
  <c r="C44" i="12"/>
  <c r="O38" i="6"/>
  <c r="O1242" i="5"/>
  <c r="O1272" i="5"/>
  <c r="AB1365" i="5"/>
  <c r="AC1387" i="5" s="1"/>
  <c r="Q51" i="14" s="1"/>
  <c r="FS21" i="10"/>
  <c r="FR36" i="10"/>
  <c r="C132" i="15"/>
  <c r="AY718" i="5"/>
  <c r="AY1480" i="5"/>
  <c r="AY716" i="5"/>
  <c r="AY717" i="5" s="1"/>
  <c r="AB417" i="5"/>
  <c r="R31" i="13"/>
  <c r="Q13" i="17" s="1"/>
  <c r="O1067" i="5"/>
  <c r="BB257" i="5"/>
  <c r="AZ253" i="5"/>
  <c r="AX249" i="5"/>
  <c r="AX263" i="5"/>
  <c r="AY251" i="5"/>
  <c r="BA255" i="5"/>
  <c r="AB1242" i="5"/>
  <c r="AB1245" i="5" s="1"/>
  <c r="AB1243" i="5" s="1"/>
  <c r="AB1273" i="5" s="1"/>
  <c r="AC1296" i="5" s="1"/>
  <c r="AB1272" i="5"/>
  <c r="AC884" i="5"/>
  <c r="AC1163" i="5"/>
  <c r="AC1158" i="5"/>
  <c r="AP665" i="5"/>
  <c r="AP649" i="5"/>
  <c r="AO647" i="5"/>
  <c r="AO664" i="5"/>
  <c r="F48" i="21"/>
  <c r="AE687" i="5"/>
  <c r="AE703" i="5"/>
  <c r="C11" i="14"/>
  <c r="F145" i="21"/>
  <c r="I143" i="23"/>
  <c r="BE719" i="5"/>
  <c r="P132" i="13"/>
  <c r="AW11" i="18"/>
  <c r="AW20" i="15"/>
  <c r="R728" i="5"/>
  <c r="O722" i="5"/>
  <c r="P724" i="5"/>
  <c r="AM716" i="5"/>
  <c r="AM717" i="5" s="1"/>
  <c r="AM718" i="5"/>
  <c r="AM1480" i="5"/>
  <c r="J211" i="15"/>
  <c r="J141" i="17" s="1"/>
  <c r="J139" i="17" s="1"/>
  <c r="AB1020" i="5"/>
  <c r="AS654" i="5"/>
  <c r="AS659" i="5" s="1"/>
  <c r="BG683" i="5"/>
  <c r="BG701" i="5"/>
  <c r="BI687" i="5"/>
  <c r="BI703" i="5"/>
  <c r="AA907" i="5"/>
  <c r="AA905" i="5" s="1"/>
  <c r="AB904" i="5"/>
  <c r="P1267" i="5"/>
  <c r="BO663" i="5"/>
  <c r="BO645" i="5"/>
  <c r="BA585" i="5"/>
  <c r="AZ586" i="5"/>
  <c r="AC279" i="5"/>
  <c r="AC280" i="5"/>
  <c r="J147" i="13"/>
  <c r="I37" i="17" s="1"/>
  <c r="T412" i="5"/>
  <c r="J20" i="13"/>
  <c r="I8" i="17" s="1"/>
  <c r="C54" i="21"/>
  <c r="AB1199" i="5"/>
  <c r="AC1220" i="5" s="1"/>
  <c r="Q44" i="14" s="1"/>
  <c r="BK365" i="5"/>
  <c r="O40" i="17"/>
  <c r="Q143" i="13"/>
  <c r="AZ1426" i="5"/>
  <c r="AZ638" i="5"/>
  <c r="AZ639" i="5" s="1"/>
  <c r="Q692" i="5"/>
  <c r="Q697" i="5" s="1"/>
  <c r="AC1200" i="5"/>
  <c r="AC1106" i="5"/>
  <c r="AC1091" i="5"/>
  <c r="AC1096" i="5"/>
  <c r="AC1097" i="5" s="1"/>
  <c r="AC836" i="5"/>
  <c r="AC841" i="5"/>
  <c r="AC943" i="5"/>
  <c r="AC947" i="5"/>
  <c r="AD965" i="5" s="1"/>
  <c r="I17" i="6"/>
  <c r="AV3" i="15"/>
  <c r="AV5" i="18" s="1"/>
  <c r="AT219" i="15"/>
  <c r="AT217" i="15" s="1"/>
  <c r="AT140" i="17" s="1"/>
  <c r="AT87" i="14"/>
  <c r="D29" i="13"/>
  <c r="C11" i="17"/>
  <c r="BH683" i="5"/>
  <c r="BH701" i="5"/>
  <c r="AA873" i="5"/>
  <c r="AA871" i="5" s="1"/>
  <c r="AA890" i="5" s="1"/>
  <c r="AB870" i="5"/>
  <c r="AA1262" i="5"/>
  <c r="BJ614" i="5"/>
  <c r="BJ629" i="5"/>
  <c r="BF625" i="5"/>
  <c r="BF606" i="5"/>
  <c r="AO1499" i="5"/>
  <c r="AO739" i="5"/>
  <c r="AB768" i="5"/>
  <c r="AC772" i="5" s="1"/>
  <c r="AC773" i="5" s="1"/>
  <c r="Q26" i="14" s="1"/>
  <c r="P39" i="15"/>
  <c r="BJ647" i="5"/>
  <c r="BJ664" i="5"/>
  <c r="O658" i="5"/>
  <c r="BS647" i="5"/>
  <c r="BS664" i="5"/>
  <c r="AB1016" i="5"/>
  <c r="AB986" i="5"/>
  <c r="AB989" i="5" s="1"/>
  <c r="AB987" i="5" s="1"/>
  <c r="AB1017" i="5" s="1"/>
  <c r="AC1039" i="5" s="1"/>
  <c r="BJ653" i="5"/>
  <c r="BJ658" i="5" s="1"/>
  <c r="AS692" i="5"/>
  <c r="AS697" i="5" s="1"/>
  <c r="H82" i="9"/>
  <c r="Z970" i="5"/>
  <c r="Z971" i="5"/>
  <c r="BP719" i="5"/>
  <c r="AC846" i="5"/>
  <c r="AD845" i="5"/>
  <c r="BB218" i="15"/>
  <c r="BB217" i="15" s="1"/>
  <c r="BB140" i="17" s="1"/>
  <c r="BB87" i="14"/>
  <c r="BG749" i="5"/>
  <c r="BG750" i="5" s="1"/>
  <c r="BI753" i="5"/>
  <c r="BI754" i="5" s="1"/>
  <c r="BV243" i="5"/>
  <c r="BW241" i="5"/>
  <c r="BC688" i="5"/>
  <c r="BC704" i="5" s="1"/>
  <c r="BB686" i="5"/>
  <c r="AY680" i="5"/>
  <c r="AY694" i="5"/>
  <c r="AY1455" i="5" s="1"/>
  <c r="AZ682" i="5"/>
  <c r="BA684" i="5"/>
  <c r="O696" i="5"/>
  <c r="AA280" i="5"/>
  <c r="AA279" i="5"/>
  <c r="AR748" i="5"/>
  <c r="BD726" i="5"/>
  <c r="BD727" i="5" s="1"/>
  <c r="BF730" i="5"/>
  <c r="BE728" i="5"/>
  <c r="BE729" i="5" s="1"/>
  <c r="BC724" i="5"/>
  <c r="BC725" i="5" s="1"/>
  <c r="BB722" i="5"/>
  <c r="D120" i="22"/>
  <c r="P120" i="13"/>
  <c r="C157" i="16"/>
  <c r="AX273" i="5"/>
  <c r="AX254" i="5"/>
  <c r="BU702" i="5"/>
  <c r="BU685" i="5"/>
  <c r="BH744" i="5"/>
  <c r="BV397" i="5"/>
  <c r="BV386" i="5"/>
  <c r="BV377" i="5"/>
  <c r="BW376" i="5"/>
  <c r="BR643" i="5"/>
  <c r="BR653" i="5"/>
  <c r="BR658" i="5" s="1"/>
  <c r="BR662" i="5"/>
  <c r="BU665" i="5"/>
  <c r="BU649" i="5"/>
  <c r="T709" i="5"/>
  <c r="T708" i="5"/>
  <c r="AC1332" i="5"/>
  <c r="Q150" i="15" s="1"/>
  <c r="AC1331" i="5"/>
  <c r="Q117" i="15" s="1"/>
  <c r="AC1315" i="5"/>
  <c r="AC1025" i="5"/>
  <c r="AC1000" i="5"/>
  <c r="AC1024" i="5" s="1"/>
  <c r="AD1044" i="5" s="1"/>
  <c r="AC1129" i="5"/>
  <c r="AC1130" i="5" s="1"/>
  <c r="AC1124" i="5"/>
  <c r="AB1092" i="5"/>
  <c r="AA1095" i="5"/>
  <c r="AA1093" i="5" s="1"/>
  <c r="AA1112" i="5" s="1"/>
  <c r="BH608" i="5"/>
  <c r="BH626" i="5"/>
  <c r="O119" i="13"/>
  <c r="AQ702" i="5"/>
  <c r="AQ685" i="5"/>
  <c r="AQ691" i="5"/>
  <c r="AQ696" i="5" s="1"/>
  <c r="C140" i="17"/>
  <c r="AN741" i="5"/>
  <c r="AN742" i="5" s="1"/>
  <c r="AN1506" i="5"/>
  <c r="AN743" i="5"/>
  <c r="L209" i="15"/>
  <c r="L143" i="17" s="1"/>
  <c r="L91" i="14"/>
  <c r="AA1326" i="5"/>
  <c r="AA1327" i="5"/>
  <c r="BT246" i="5"/>
  <c r="BU1574" i="5" s="1"/>
  <c r="BI59" i="14" s="1"/>
  <c r="BT245" i="5"/>
  <c r="BA541" i="5"/>
  <c r="AA670" i="5"/>
  <c r="AA671" i="5"/>
  <c r="P1321" i="5"/>
  <c r="O1320" i="5"/>
  <c r="Q1322" i="5"/>
  <c r="AA1051" i="5"/>
  <c r="AA1050" i="5"/>
  <c r="R645" i="5"/>
  <c r="R663" i="5"/>
  <c r="S647" i="5"/>
  <c r="S664" i="5"/>
  <c r="BK676" i="5"/>
  <c r="BK677" i="5" s="1"/>
  <c r="BK1448" i="5"/>
  <c r="BK687" i="5"/>
  <c r="BK703" i="5"/>
  <c r="BH664" i="5"/>
  <c r="BH647" i="5"/>
  <c r="BF662" i="5"/>
  <c r="BF668" i="5" s="1"/>
  <c r="AT22" i="14" s="1"/>
  <c r="BF653" i="5"/>
  <c r="BF658" i="5" s="1"/>
  <c r="BF643" i="5"/>
  <c r="BF654" i="5" s="1"/>
  <c r="BF659" i="5" s="1"/>
  <c r="AD1090" i="5"/>
  <c r="AD1107" i="5"/>
  <c r="AD1109" i="5"/>
  <c r="AD1098" i="5"/>
  <c r="AD1099" i="5" s="1"/>
  <c r="AD1104" i="5"/>
  <c r="AD1110" i="5"/>
  <c r="AD1105" i="5"/>
  <c r="AD1108" i="5"/>
  <c r="AD921" i="5"/>
  <c r="AD935" i="5"/>
  <c r="AD920" i="5"/>
  <c r="AD902" i="5"/>
  <c r="AD922" i="5"/>
  <c r="AD916" i="5"/>
  <c r="AD919" i="5"/>
  <c r="AD918" i="5" s="1"/>
  <c r="AD917" i="5"/>
  <c r="AD910" i="5"/>
  <c r="AD1190" i="5"/>
  <c r="AD1157" i="5"/>
  <c r="AD1172" i="5"/>
  <c r="AD1176" i="5"/>
  <c r="AD1171" i="5"/>
  <c r="AD1177" i="5"/>
  <c r="AD1165" i="5"/>
  <c r="AD1174" i="5"/>
  <c r="AD1175" i="5"/>
  <c r="P744" i="5"/>
  <c r="BM405" i="5"/>
  <c r="AZ218" i="15"/>
  <c r="BS252" i="5"/>
  <c r="BS272" i="5"/>
  <c r="Y279" i="5"/>
  <c r="Y280" i="5"/>
  <c r="BD723" i="5"/>
  <c r="AX22" i="15"/>
  <c r="G23" i="23"/>
  <c r="J14" i="16"/>
  <c r="W1186" i="5"/>
  <c r="AC671" i="5"/>
  <c r="AC670" i="5"/>
  <c r="C24" i="21"/>
  <c r="D24" i="21"/>
  <c r="AC1041" i="5"/>
  <c r="BQ645" i="5"/>
  <c r="BQ663" i="5"/>
  <c r="BQ701" i="5"/>
  <c r="BQ683" i="5"/>
  <c r="BS687" i="5"/>
  <c r="BS703" i="5"/>
  <c r="BO700" i="5"/>
  <c r="BO681" i="5"/>
  <c r="BQ280" i="5"/>
  <c r="BQ279" i="5"/>
  <c r="BQ716" i="5"/>
  <c r="BQ717" i="5" s="1"/>
  <c r="BQ1480" i="5"/>
  <c r="BQ718" i="5"/>
  <c r="AN701" i="5"/>
  <c r="AN683" i="5"/>
  <c r="AQ647" i="5"/>
  <c r="AQ654" i="5" s="1"/>
  <c r="AQ659" i="5" s="1"/>
  <c r="AQ664" i="5"/>
  <c r="AQ653" i="5"/>
  <c r="AQ658" i="5" s="1"/>
  <c r="AO643" i="5"/>
  <c r="AO654" i="5" s="1"/>
  <c r="AO659" i="5" s="1"/>
  <c r="AO662" i="5"/>
  <c r="AO653" i="5"/>
  <c r="AO658" i="5" s="1"/>
  <c r="AA1128" i="5"/>
  <c r="AA1126" i="5" s="1"/>
  <c r="AA1145" i="5" s="1"/>
  <c r="AB1125" i="5"/>
  <c r="AB260" i="5"/>
  <c r="AB267" i="5" s="1"/>
  <c r="AC742" i="5"/>
  <c r="AC744" i="5" s="1"/>
  <c r="P1474" i="5"/>
  <c r="AW708" i="5"/>
  <c r="AW709" i="5"/>
  <c r="AB1368" i="5"/>
  <c r="AC1388" i="5" s="1"/>
  <c r="Q52" i="14" s="1"/>
  <c r="Y1380" i="5"/>
  <c r="AD1100" i="5"/>
  <c r="AC1101" i="5"/>
  <c r="C67" i="15"/>
  <c r="P32" i="13"/>
  <c r="P30" i="13" s="1"/>
  <c r="AA432" i="5"/>
  <c r="AA447" i="5"/>
  <c r="O183" i="15" s="1"/>
  <c r="Q1067" i="5"/>
  <c r="R706" i="5"/>
  <c r="F23" i="14" s="1"/>
  <c r="AB1247" i="5"/>
  <c r="AB1274" i="5"/>
  <c r="AC1297" i="5" s="1"/>
  <c r="AC1198" i="5"/>
  <c r="AC1170" i="5"/>
  <c r="AC1197" i="5"/>
  <c r="M114" i="13"/>
  <c r="L36" i="17" s="1"/>
  <c r="AM643" i="5"/>
  <c r="AM654" i="5" s="1"/>
  <c r="AM659" i="5" s="1"/>
  <c r="AM662" i="5"/>
  <c r="AM668" i="5" s="1"/>
  <c r="AA22" i="14" s="1"/>
  <c r="AM653" i="5"/>
  <c r="AM658" i="5" s="1"/>
  <c r="BI251" i="5"/>
  <c r="BH249" i="5"/>
  <c r="BK255" i="5"/>
  <c r="BJ253" i="5"/>
  <c r="BL257" i="5"/>
  <c r="BL275" i="5" s="1"/>
  <c r="BH263" i="5"/>
  <c r="R639" i="5"/>
  <c r="AC683" i="5"/>
  <c r="AC701" i="5"/>
  <c r="AF730" i="5"/>
  <c r="AE728" i="5"/>
  <c r="AE729" i="5" s="1"/>
  <c r="BI647" i="5"/>
  <c r="BI664" i="5"/>
  <c r="P708" i="5"/>
  <c r="AC1166" i="5"/>
  <c r="BF1569" i="5"/>
  <c r="AT67" i="14" s="1"/>
  <c r="BE1562" i="5"/>
  <c r="Y727" i="5"/>
  <c r="Y734" i="5" s="1"/>
  <c r="Y733" i="5"/>
  <c r="M24" i="14" s="1"/>
  <c r="C133" i="20"/>
  <c r="BI245" i="5"/>
  <c r="BI246" i="5"/>
  <c r="BJ1574" i="5" s="1"/>
  <c r="AX59" i="14" s="1"/>
  <c r="J117" i="13"/>
  <c r="L15" i="6"/>
  <c r="K412" i="5"/>
  <c r="K16" i="6" s="1"/>
  <c r="K14" i="6" s="1"/>
  <c r="BU686" i="5"/>
  <c r="BS682" i="5"/>
  <c r="BR694" i="5"/>
  <c r="BR1455" i="5" s="1"/>
  <c r="BR680" i="5"/>
  <c r="BV688" i="5"/>
  <c r="BV704" i="5" s="1"/>
  <c r="BT684" i="5"/>
  <c r="AB1059" i="5"/>
  <c r="AS653" i="5"/>
  <c r="AS658" i="5" s="1"/>
  <c r="BI1571" i="5"/>
  <c r="AW69" i="14" s="1"/>
  <c r="BJ406" i="5"/>
  <c r="BN643" i="5"/>
  <c r="BN662" i="5"/>
  <c r="Q123" i="13"/>
  <c r="Z277" i="5"/>
  <c r="N13" i="14" s="1"/>
  <c r="N12" i="14" s="1"/>
  <c r="N11" i="14" s="1"/>
  <c r="N5" i="14" s="1"/>
  <c r="Q219" i="15"/>
  <c r="Q217" i="15" s="1"/>
  <c r="Q140" i="17" s="1"/>
  <c r="Q87" i="14"/>
  <c r="S442" i="5"/>
  <c r="G178" i="15" s="1"/>
  <c r="H21" i="13"/>
  <c r="H19" i="13" s="1"/>
  <c r="S427" i="5"/>
  <c r="O987" i="5"/>
  <c r="O1280" i="5"/>
  <c r="R724" i="5"/>
  <c r="U730" i="5"/>
  <c r="U733" i="5" s="1"/>
  <c r="I24" i="14" s="1"/>
  <c r="S726" i="5"/>
  <c r="Q722" i="5"/>
  <c r="T728" i="5"/>
  <c r="AS1562" i="5"/>
  <c r="BK366" i="5"/>
  <c r="C144" i="20"/>
  <c r="BJ366" i="5"/>
  <c r="AC1571" i="5"/>
  <c r="Q69" i="14" s="1"/>
  <c r="AF728" i="5"/>
  <c r="AF729" i="5" s="1"/>
  <c r="AD724" i="5"/>
  <c r="AC722" i="5"/>
  <c r="AG730" i="5"/>
  <c r="AG733" i="5" s="1"/>
  <c r="U24" i="14" s="1"/>
  <c r="AE726" i="5"/>
  <c r="BA638" i="5"/>
  <c r="BA639" i="5" s="1"/>
  <c r="BA1426" i="5"/>
  <c r="C86" i="21"/>
  <c r="AC939" i="5"/>
  <c r="AC918" i="5"/>
  <c r="O1513" i="5"/>
  <c r="O1515" i="5"/>
  <c r="O1514" i="5"/>
  <c r="O1516" i="5"/>
  <c r="BI685" i="5"/>
  <c r="BI702" i="5"/>
  <c r="AP506" i="5"/>
  <c r="AB1295" i="5"/>
  <c r="AB1305" i="5" s="1"/>
  <c r="AA1286" i="5"/>
  <c r="AT668" i="5"/>
  <c r="AH22" i="14" s="1"/>
  <c r="BS722" i="5"/>
  <c r="BU726" i="5"/>
  <c r="BU727" i="5" s="1"/>
  <c r="BT724" i="5"/>
  <c r="BT725" i="5" s="1"/>
  <c r="BV728" i="5"/>
  <c r="BV729" i="5" s="1"/>
  <c r="BH687" i="5"/>
  <c r="BH703" i="5"/>
  <c r="BL565" i="5"/>
  <c r="BM564" i="5"/>
  <c r="BM562" i="5" s="1"/>
  <c r="BI628" i="5"/>
  <c r="BI612" i="5"/>
  <c r="AD761" i="5"/>
  <c r="AC767" i="5"/>
  <c r="Q136" i="15" s="1"/>
  <c r="AC766" i="5"/>
  <c r="Q71" i="15" s="1"/>
  <c r="AC765" i="5"/>
  <c r="Q103" i="15" s="1"/>
  <c r="AC764" i="5"/>
  <c r="BR682" i="5"/>
  <c r="BQ680" i="5"/>
  <c r="BS684" i="5"/>
  <c r="BT686" i="5"/>
  <c r="BQ694" i="5"/>
  <c r="BQ1455" i="5" s="1"/>
  <c r="BU688" i="5"/>
  <c r="BU704" i="5" s="1"/>
  <c r="BH662" i="5"/>
  <c r="BH653" i="5"/>
  <c r="BH658" i="5" s="1"/>
  <c r="BH643" i="5"/>
  <c r="AY656" i="5"/>
  <c r="AY1433" i="5" s="1"/>
  <c r="BB648" i="5"/>
  <c r="BA646" i="5"/>
  <c r="AY642" i="5"/>
  <c r="BC650" i="5"/>
  <c r="BC666" i="5" s="1"/>
  <c r="AZ644" i="5"/>
  <c r="BR663" i="5"/>
  <c r="BR645" i="5"/>
  <c r="AB1024" i="5"/>
  <c r="AB936" i="5"/>
  <c r="AB654" i="5"/>
  <c r="AB659" i="5" s="1"/>
  <c r="V1207" i="5"/>
  <c r="V1208" i="5"/>
  <c r="AS691" i="5"/>
  <c r="AS696" i="5" s="1"/>
  <c r="BI748" i="5"/>
  <c r="BW523" i="5"/>
  <c r="AW671" i="5"/>
  <c r="AN643" i="5"/>
  <c r="AN653" i="5"/>
  <c r="AN658" i="5" s="1"/>
  <c r="AN662" i="5"/>
  <c r="BP645" i="5"/>
  <c r="BP663" i="5"/>
  <c r="BP1562" i="5"/>
  <c r="BQ1569" i="5"/>
  <c r="BE67" i="14" s="1"/>
  <c r="BI726" i="5"/>
  <c r="BI727" i="5" s="1"/>
  <c r="BG722" i="5"/>
  <c r="Y937" i="5"/>
  <c r="Y950" i="5" s="1"/>
  <c r="Y924" i="5"/>
  <c r="Y926" i="5" s="1"/>
  <c r="O1488" i="5"/>
  <c r="O1487" i="5"/>
  <c r="O1489" i="5"/>
  <c r="O1490" i="5"/>
  <c r="O692" i="5"/>
  <c r="BJ730" i="5"/>
  <c r="BH726" i="5"/>
  <c r="BH727" i="5" s="1"/>
  <c r="BG724" i="5"/>
  <c r="BG725" i="5" s="1"/>
  <c r="BF722" i="5"/>
  <c r="BI728" i="5"/>
  <c r="BI729" i="5" s="1"/>
  <c r="AT708" i="5"/>
  <c r="AT709" i="5"/>
  <c r="FQ135" i="10"/>
  <c r="FQ137" i="10" s="1"/>
  <c r="FR127" i="10"/>
  <c r="AV250" i="5"/>
  <c r="AV260" i="5" s="1"/>
  <c r="AV267" i="5" s="1"/>
  <c r="AV259" i="5"/>
  <c r="AV265" i="5" s="1"/>
  <c r="AV271" i="5"/>
  <c r="AV277" i="5" s="1"/>
  <c r="AJ13" i="14" s="1"/>
  <c r="AJ12" i="14" s="1"/>
  <c r="AJ11" i="14" s="1"/>
  <c r="AJ5" i="14" s="1"/>
  <c r="AC842" i="5"/>
  <c r="BV703" i="5"/>
  <c r="BV687" i="5"/>
  <c r="BT647" i="5"/>
  <c r="BT664" i="5"/>
  <c r="BC723" i="5"/>
  <c r="AC1275" i="5"/>
  <c r="AD1298" i="5" s="1"/>
  <c r="AC1249" i="5"/>
  <c r="AC1246" i="5"/>
  <c r="AC1241" i="5"/>
  <c r="AC1022" i="5"/>
  <c r="AC997" i="5"/>
  <c r="BI610" i="5"/>
  <c r="BI627" i="5"/>
  <c r="BI616" i="5"/>
  <c r="BI621" i="5" s="1"/>
  <c r="BS730" i="5"/>
  <c r="BO722" i="5"/>
  <c r="FS19" i="10"/>
  <c r="FR34" i="10"/>
  <c r="BG1576" i="5"/>
  <c r="AU160" i="14" s="1"/>
  <c r="AI219" i="15"/>
  <c r="AI87" i="14"/>
  <c r="L79" i="9"/>
  <c r="BK638" i="5"/>
  <c r="BK639" i="5" s="1"/>
  <c r="BK1426" i="5"/>
  <c r="L221" i="15"/>
  <c r="L142" i="17" s="1"/>
  <c r="L92" i="14"/>
  <c r="AG670" i="5"/>
  <c r="AG671" i="5"/>
  <c r="AV748" i="5"/>
  <c r="BK406" i="5"/>
  <c r="BJ706" i="5"/>
  <c r="AX23" i="14" s="1"/>
  <c r="BR1480" i="5"/>
  <c r="BR716" i="5"/>
  <c r="BR717" i="5" s="1"/>
  <c r="BR718" i="5"/>
  <c r="AZ676" i="5"/>
  <c r="AZ677" i="5" s="1"/>
  <c r="AZ1448" i="5"/>
  <c r="E69" i="14"/>
  <c r="P1449" i="5"/>
  <c r="C117" i="15"/>
  <c r="BI722" i="5"/>
  <c r="BM730" i="5"/>
  <c r="BK726" i="5"/>
  <c r="BK727" i="5" s="1"/>
  <c r="BJ724" i="5"/>
  <c r="BJ725" i="5" s="1"/>
  <c r="BL728" i="5"/>
  <c r="BL729" i="5" s="1"/>
  <c r="AY15" i="14"/>
  <c r="AB837" i="5"/>
  <c r="AA840" i="5"/>
  <c r="AA838" i="5" s="1"/>
  <c r="AA857" i="5" s="1"/>
  <c r="BV357" i="5"/>
  <c r="BV346" i="5"/>
  <c r="BV337" i="5"/>
  <c r="BW336" i="5"/>
  <c r="BJ256" i="5"/>
  <c r="BJ274" i="5"/>
  <c r="BI273" i="5"/>
  <c r="BI254" i="5"/>
  <c r="AA1162" i="5"/>
  <c r="AA1160" i="5" s="1"/>
  <c r="AB1159" i="5"/>
  <c r="BG1571" i="5"/>
  <c r="AU69" i="14" s="1"/>
  <c r="S708" i="5"/>
  <c r="S709" i="5"/>
  <c r="AD1137" i="5"/>
  <c r="AD1140" i="5"/>
  <c r="AD1138" i="5"/>
  <c r="AD1141" i="5"/>
  <c r="AD1123" i="5"/>
  <c r="AD1143" i="5"/>
  <c r="AD1142" i="5"/>
  <c r="AD1131" i="5"/>
  <c r="AD1132" i="5" s="1"/>
  <c r="AE1351" i="5"/>
  <c r="AE1355" i="5" s="1"/>
  <c r="AE861" i="5"/>
  <c r="AE866" i="5" s="1"/>
  <c r="AE829" i="5"/>
  <c r="AE833" i="5" s="1"/>
  <c r="AF800" i="5"/>
  <c r="AE1116" i="5"/>
  <c r="AE1121" i="5" s="1"/>
  <c r="AE1083" i="5"/>
  <c r="AE1088" i="5" s="1"/>
  <c r="AE1233" i="5"/>
  <c r="AE1238" i="5" s="1"/>
  <c r="AE1150" i="5"/>
  <c r="AE1155" i="5" s="1"/>
  <c r="AE977" i="5"/>
  <c r="AE982" i="5" s="1"/>
  <c r="AE895" i="5"/>
  <c r="AE900" i="5" s="1"/>
  <c r="AD998" i="5"/>
  <c r="AD1003" i="5"/>
  <c r="AD1027" i="5" s="1"/>
  <c r="AE1045" i="5" s="1"/>
  <c r="AD1015" i="5"/>
  <c r="AD992" i="5"/>
  <c r="AD1057" i="5"/>
  <c r="AD1002" i="5"/>
  <c r="AD1026" i="5" s="1"/>
  <c r="AD999" i="5"/>
  <c r="AD1023" i="5" s="1"/>
  <c r="AD994" i="5"/>
  <c r="AD995" i="5" s="1"/>
  <c r="AD1020" i="5" s="1"/>
  <c r="AE1042" i="5" s="1"/>
  <c r="AD984" i="5"/>
  <c r="AD1001" i="5"/>
  <c r="AD1004" i="5"/>
  <c r="BM406" i="5"/>
  <c r="BR250" i="5"/>
  <c r="BR260" i="5" s="1"/>
  <c r="BR267" i="5" s="1"/>
  <c r="BR271" i="5"/>
  <c r="BR277" i="5" s="1"/>
  <c r="BF13" i="14" s="1"/>
  <c r="BF12" i="14" s="1"/>
  <c r="BF11" i="14" s="1"/>
  <c r="BF5" i="14" s="1"/>
  <c r="BR259" i="5"/>
  <c r="BR265" i="5" s="1"/>
  <c r="AY218" i="15"/>
  <c r="BW189" i="5"/>
  <c r="BU694" i="5"/>
  <c r="BU1455" i="5" s="1"/>
  <c r="BV682" i="5"/>
  <c r="BU680" i="5"/>
  <c r="AZ1234" i="5"/>
  <c r="BW819" i="5"/>
  <c r="AB747" i="5"/>
  <c r="AD751" i="5"/>
  <c r="AD752" i="5" s="1"/>
  <c r="AF755" i="5"/>
  <c r="AE753" i="5"/>
  <c r="AE754" i="5" s="1"/>
  <c r="AC749" i="5"/>
  <c r="AC750" i="5" s="1"/>
  <c r="O1434" i="5"/>
  <c r="AA1392" i="5"/>
  <c r="H105" i="15"/>
  <c r="BQ1571" i="5"/>
  <c r="BE69" i="14" s="1"/>
  <c r="W929" i="5"/>
  <c r="K74" i="15" s="1"/>
  <c r="K73" i="15" s="1"/>
  <c r="W928" i="5"/>
  <c r="K42" i="15" s="1"/>
  <c r="K41" i="15" s="1"/>
  <c r="BR687" i="5"/>
  <c r="BR703" i="5"/>
  <c r="AP687" i="5"/>
  <c r="AP703" i="5"/>
  <c r="AR649" i="5"/>
  <c r="AR654" i="5" s="1"/>
  <c r="AR659" i="5" s="1"/>
  <c r="AR665" i="5"/>
  <c r="AR668" i="5" s="1"/>
  <c r="AF22" i="14" s="1"/>
  <c r="Z1327" i="5"/>
  <c r="Z1326" i="5"/>
  <c r="O1456" i="5"/>
  <c r="Q124" i="13"/>
  <c r="AB277" i="5"/>
  <c r="P13" i="14" s="1"/>
  <c r="P12" i="14" s="1"/>
  <c r="P11" i="14" s="1"/>
  <c r="P5" i="14" s="1"/>
  <c r="AT726" i="5"/>
  <c r="AT727" i="5" s="1"/>
  <c r="AS724" i="5"/>
  <c r="AS725" i="5" s="1"/>
  <c r="AU728" i="5"/>
  <c r="AR722" i="5"/>
  <c r="AV730" i="5"/>
  <c r="BE654" i="5"/>
  <c r="BE659" i="5" s="1"/>
  <c r="AK3" i="15"/>
  <c r="AK5" i="18" s="1"/>
  <c r="F20" i="23"/>
  <c r="P1302" i="5"/>
  <c r="AC1384" i="5"/>
  <c r="Q128" i="13"/>
  <c r="P670" i="5"/>
  <c r="P671" i="5"/>
  <c r="AC677" i="5"/>
  <c r="C35" i="15"/>
  <c r="D45" i="13"/>
  <c r="P1067" i="5"/>
  <c r="R692" i="5"/>
  <c r="R697" i="5" s="1"/>
  <c r="AC1203" i="5"/>
  <c r="AD1222" i="5" s="1"/>
  <c r="AC1194" i="5"/>
  <c r="K36" i="17"/>
  <c r="AN663" i="5"/>
  <c r="AN645" i="5"/>
  <c r="BV753" i="5"/>
  <c r="BV754" i="5" s="1"/>
  <c r="BT749" i="5"/>
  <c r="BT750" i="5" s="1"/>
  <c r="BS747" i="5"/>
  <c r="BU751" i="5"/>
  <c r="BU752" i="5" s="1"/>
  <c r="AD702" i="5"/>
  <c r="AD685" i="5"/>
  <c r="AC1569" i="5"/>
  <c r="Q67" i="14" s="1"/>
  <c r="AB1562" i="5"/>
  <c r="D134" i="22"/>
  <c r="P134" i="13"/>
  <c r="Q134" i="13" s="1"/>
  <c r="BH645" i="5"/>
  <c r="BH663" i="5"/>
  <c r="BJ665" i="5"/>
  <c r="BJ668" i="5" s="1"/>
  <c r="AX22" i="14" s="1"/>
  <c r="BJ649" i="5"/>
  <c r="AC1359" i="5"/>
  <c r="X725" i="5"/>
  <c r="X734" i="5" s="1"/>
  <c r="X733" i="5"/>
  <c r="L24" i="14" s="1"/>
  <c r="L19" i="14" s="1"/>
  <c r="BL406" i="5"/>
  <c r="BV694" i="5"/>
  <c r="BV1455" i="5" s="1"/>
  <c r="BV680" i="5"/>
  <c r="BS263" i="5"/>
  <c r="BV255" i="5"/>
  <c r="BU253" i="5"/>
  <c r="BS249" i="5"/>
  <c r="BT251" i="5"/>
  <c r="L121" i="13"/>
  <c r="K118" i="13"/>
  <c r="AE670" i="5"/>
  <c r="AE671" i="5"/>
  <c r="O130" i="13"/>
  <c r="N129" i="13"/>
  <c r="T730" i="5"/>
  <c r="R726" i="5"/>
  <c r="R727" i="5" s="1"/>
  <c r="S728" i="5"/>
  <c r="S729" i="5" s="1"/>
  <c r="P722" i="5"/>
  <c r="Q724" i="5"/>
  <c r="Q725" i="5" s="1"/>
  <c r="N22" i="6"/>
  <c r="M416" i="5"/>
  <c r="M23" i="6" s="1"/>
  <c r="M21" i="6" s="1"/>
  <c r="M20" i="6" s="1"/>
  <c r="AS668" i="5"/>
  <c r="AG22" i="14" s="1"/>
  <c r="N36" i="14"/>
  <c r="N35" i="14" s="1"/>
  <c r="AQ687" i="5"/>
  <c r="AQ703" i="5"/>
  <c r="AN700" i="5"/>
  <c r="AN706" i="5" s="1"/>
  <c r="AB23" i="14" s="1"/>
  <c r="AN691" i="5"/>
  <c r="AN696" i="5" s="1"/>
  <c r="AN681" i="5"/>
  <c r="BJ405" i="5"/>
  <c r="BA15" i="14"/>
  <c r="D125" i="22"/>
  <c r="P125" i="13"/>
  <c r="C162" i="16"/>
  <c r="BQ649" i="5"/>
  <c r="BQ665" i="5"/>
  <c r="AK733" i="5"/>
  <c r="Y24" i="14" s="1"/>
  <c r="Z280" i="5"/>
  <c r="AX670" i="5"/>
  <c r="AX671" i="5"/>
  <c r="AT723" i="5"/>
  <c r="AW263" i="5"/>
  <c r="AZ255" i="5"/>
  <c r="AW249" i="5"/>
  <c r="BA257" i="5"/>
  <c r="BA275" i="5" s="1"/>
  <c r="AY253" i="5"/>
  <c r="AX251" i="5"/>
  <c r="P1298" i="5"/>
  <c r="O1294" i="5"/>
  <c r="BJ365" i="5"/>
  <c r="AC1562" i="5"/>
  <c r="AD1569" i="5"/>
  <c r="R67" i="14" s="1"/>
  <c r="AZ565" i="5"/>
  <c r="BA564" i="5"/>
  <c r="BA565" i="5" s="1"/>
  <c r="AD728" i="5"/>
  <c r="AD729" i="5" s="1"/>
  <c r="AA722" i="5"/>
  <c r="AB724" i="5"/>
  <c r="AB725" i="5" s="1"/>
  <c r="AC726" i="5"/>
  <c r="AC727" i="5" s="1"/>
  <c r="AE730" i="5"/>
  <c r="Q708" i="5"/>
  <c r="E25" i="21"/>
  <c r="AC1201" i="5"/>
  <c r="AC946" i="5"/>
  <c r="AC948" i="5"/>
  <c r="AD966" i="5" s="1"/>
  <c r="BV718" i="5"/>
  <c r="BV716" i="5"/>
  <c r="BV717" i="5" s="1"/>
  <c r="BV1480" i="5"/>
  <c r="C72" i="17"/>
  <c r="D47" i="18"/>
  <c r="P416" i="5"/>
  <c r="F28" i="13"/>
  <c r="E12" i="17" s="1"/>
  <c r="E11" i="17" s="1"/>
  <c r="E10" i="17" s="1"/>
  <c r="C30" i="16"/>
  <c r="D55" i="18"/>
  <c r="D43" i="18"/>
  <c r="D73" i="17"/>
  <c r="D72" i="17" s="1"/>
  <c r="D51" i="18"/>
  <c r="BG700" i="5"/>
  <c r="BG681" i="5"/>
  <c r="BG691" i="5"/>
  <c r="BG696" i="5" s="1"/>
  <c r="AB1386" i="5"/>
  <c r="P50" i="14" s="1"/>
  <c r="AA1375" i="5"/>
  <c r="T759" i="5"/>
  <c r="AO1401" i="5"/>
  <c r="AO601" i="5"/>
  <c r="BT1480" i="5"/>
  <c r="BT716" i="5"/>
  <c r="BT717" i="5" s="1"/>
  <c r="BT718" i="5"/>
  <c r="Z1289" i="5"/>
  <c r="Z1288" i="5"/>
  <c r="I74" i="15"/>
  <c r="BG685" i="5"/>
  <c r="BG702" i="5"/>
  <c r="BG3" i="15"/>
  <c r="BG5" i="18" s="1"/>
  <c r="BK1473" i="5"/>
  <c r="BK714" i="5"/>
  <c r="BH610" i="5"/>
  <c r="BH627" i="5"/>
  <c r="FS20" i="10"/>
  <c r="FR35" i="10"/>
  <c r="BI663" i="5"/>
  <c r="BI645" i="5"/>
  <c r="J79" i="9"/>
  <c r="O654" i="5"/>
  <c r="BQ662" i="5"/>
  <c r="BQ643" i="5"/>
  <c r="AB938" i="5"/>
  <c r="K21" i="6"/>
  <c r="AB670" i="5"/>
  <c r="G112" i="21"/>
  <c r="AU709" i="5"/>
  <c r="AU708" i="5"/>
  <c r="AC1037" i="5"/>
  <c r="AF671" i="5"/>
  <c r="BV644" i="5"/>
  <c r="BU642" i="5"/>
  <c r="BU656" i="5"/>
  <c r="BU1433" i="5" s="1"/>
  <c r="BU743" i="5"/>
  <c r="BU741" i="5"/>
  <c r="BU742" i="5" s="1"/>
  <c r="BU1506" i="5"/>
  <c r="BW524" i="5"/>
  <c r="K19" i="14"/>
  <c r="AW670" i="5"/>
  <c r="K32" i="17"/>
  <c r="K31" i="17" s="1"/>
  <c r="AJ421" i="5" l="1"/>
  <c r="Z39" i="13"/>
  <c r="X16" i="17"/>
  <c r="AI436" i="5"/>
  <c r="X40" i="13"/>
  <c r="X38" i="13" s="1"/>
  <c r="AI451" i="5"/>
  <c r="W186" i="15" s="1"/>
  <c r="AY744" i="5"/>
  <c r="AB183" i="13"/>
  <c r="Z132" i="17"/>
  <c r="Z130" i="17" s="1"/>
  <c r="E183" i="22"/>
  <c r="D184" i="20" s="1"/>
  <c r="AA181" i="13"/>
  <c r="E181" i="22" s="1"/>
  <c r="D182" i="20" s="1"/>
  <c r="AF23" i="14"/>
  <c r="AR709" i="5"/>
  <c r="D204" i="15"/>
  <c r="Z279" i="5"/>
  <c r="R136" i="13"/>
  <c r="S730" i="5"/>
  <c r="AB1226" i="5"/>
  <c r="E15" i="13"/>
  <c r="G218" i="23"/>
  <c r="Q1053" i="5"/>
  <c r="BI668" i="5"/>
  <c r="BH617" i="5"/>
  <c r="BH622" i="5" s="1"/>
  <c r="BV1562" i="5"/>
  <c r="AD1359" i="5"/>
  <c r="BJ728" i="5"/>
  <c r="BJ729" i="5" s="1"/>
  <c r="BK730" i="5"/>
  <c r="BI692" i="5"/>
  <c r="BI697" i="5" s="1"/>
  <c r="AB722" i="5"/>
  <c r="AD939" i="5"/>
  <c r="AD948" i="5"/>
  <c r="AE966" i="5" s="1"/>
  <c r="AD947" i="5"/>
  <c r="AE965" i="5" s="1"/>
  <c r="BF747" i="5"/>
  <c r="Z1347" i="5"/>
  <c r="N56" i="14" s="1"/>
  <c r="N55" i="14" s="1"/>
  <c r="N34" i="14" s="1"/>
  <c r="N32" i="14" s="1"/>
  <c r="AU749" i="5"/>
  <c r="BH749" i="5"/>
  <c r="BH750" i="5" s="1"/>
  <c r="BK755" i="5"/>
  <c r="BR751" i="5"/>
  <c r="BR752" i="5" s="1"/>
  <c r="BQ749" i="5"/>
  <c r="BQ750" i="5" s="1"/>
  <c r="AN749" i="5"/>
  <c r="AN750" i="5" s="1"/>
  <c r="BG751" i="5"/>
  <c r="BG752" i="5" s="1"/>
  <c r="AR708" i="5"/>
  <c r="P709" i="5"/>
  <c r="AC724" i="5"/>
  <c r="AC725" i="5" s="1"/>
  <c r="AQ668" i="5"/>
  <c r="AE22" i="14" s="1"/>
  <c r="AD943" i="5"/>
  <c r="BJ755" i="5"/>
  <c r="BJ753" i="5"/>
  <c r="BJ754" i="5" s="1"/>
  <c r="BS753" i="5"/>
  <c r="BS754" i="5" s="1"/>
  <c r="BI755" i="5"/>
  <c r="BW315" i="5"/>
  <c r="R45" i="14"/>
  <c r="E5" i="17"/>
  <c r="AK633" i="5"/>
  <c r="F9" i="17"/>
  <c r="F6" i="17" s="1"/>
  <c r="H23" i="13"/>
  <c r="R413" i="5"/>
  <c r="Q428" i="5"/>
  <c r="F24" i="13"/>
  <c r="F22" i="13" s="1"/>
  <c r="Q443" i="5"/>
  <c r="E179" i="15" s="1"/>
  <c r="Q627" i="5"/>
  <c r="Q610" i="5"/>
  <c r="BS755" i="5"/>
  <c r="T614" i="5"/>
  <c r="T629" i="5"/>
  <c r="C111" i="16"/>
  <c r="D176" i="15"/>
  <c r="O1564" i="5"/>
  <c r="C42" i="17"/>
  <c r="E100" i="13"/>
  <c r="Q625" i="5"/>
  <c r="Q606" i="5"/>
  <c r="Q616" i="5"/>
  <c r="Q621" i="5" s="1"/>
  <c r="S629" i="5"/>
  <c r="S614" i="5"/>
  <c r="R627" i="5"/>
  <c r="R610" i="5"/>
  <c r="R608" i="5"/>
  <c r="R626" i="5"/>
  <c r="R616" i="5"/>
  <c r="R621" i="5" s="1"/>
  <c r="I77" i="13"/>
  <c r="J79" i="13"/>
  <c r="BQ654" i="5"/>
  <c r="BQ659" i="5" s="1"/>
  <c r="AN692" i="5"/>
  <c r="AN697" i="5" s="1"/>
  <c r="BP724" i="5"/>
  <c r="BP725" i="5" s="1"/>
  <c r="AC1563" i="5"/>
  <c r="AD1570" i="5" s="1"/>
  <c r="R68" i="14" s="1"/>
  <c r="BR753" i="5"/>
  <c r="BR754" i="5" s="1"/>
  <c r="J75" i="13"/>
  <c r="I73" i="13"/>
  <c r="I43" i="17"/>
  <c r="K101" i="13"/>
  <c r="U1565" i="5"/>
  <c r="Q626" i="5"/>
  <c r="Q608" i="5"/>
  <c r="P606" i="5"/>
  <c r="P625" i="5"/>
  <c r="P616" i="5"/>
  <c r="P621" i="5" s="1"/>
  <c r="S610" i="5"/>
  <c r="S627" i="5"/>
  <c r="S616" i="5"/>
  <c r="S621" i="5" s="1"/>
  <c r="K105" i="13"/>
  <c r="U1566" i="5"/>
  <c r="I46" i="17"/>
  <c r="Q426" i="5"/>
  <c r="E204" i="15" s="1"/>
  <c r="Q441" i="5"/>
  <c r="E177" i="15" s="1"/>
  <c r="F18" i="13"/>
  <c r="F16" i="13" s="1"/>
  <c r="O616" i="5"/>
  <c r="O621" i="5" s="1"/>
  <c r="O625" i="5"/>
  <c r="O631" i="5" s="1"/>
  <c r="O606" i="5"/>
  <c r="O617" i="5" s="1"/>
  <c r="O622" i="5" s="1"/>
  <c r="U616" i="5"/>
  <c r="U621" i="5" s="1"/>
  <c r="U629" i="5"/>
  <c r="U631" i="5" s="1"/>
  <c r="I21" i="14" s="1"/>
  <c r="U614" i="5"/>
  <c r="U617" i="5" s="1"/>
  <c r="U622" i="5" s="1"/>
  <c r="I44" i="17"/>
  <c r="K64" i="13"/>
  <c r="I74" i="17"/>
  <c r="R612" i="5"/>
  <c r="R628" i="5"/>
  <c r="AB671" i="5"/>
  <c r="BI654" i="5"/>
  <c r="BI659" i="5" s="1"/>
  <c r="AT733" i="5"/>
  <c r="AH24" i="14" s="1"/>
  <c r="BJ654" i="5"/>
  <c r="BJ659" i="5" s="1"/>
  <c r="BR728" i="5"/>
  <c r="BR729" i="5" s="1"/>
  <c r="Q709" i="5"/>
  <c r="AO668" i="5"/>
  <c r="AC22" i="14" s="1"/>
  <c r="BQ751" i="5"/>
  <c r="BQ752" i="5" s="1"/>
  <c r="E102" i="13"/>
  <c r="C48" i="17"/>
  <c r="P1011" i="5"/>
  <c r="S612" i="5"/>
  <c r="S628" i="5"/>
  <c r="R753" i="5"/>
  <c r="R754" i="5" s="1"/>
  <c r="P749" i="5"/>
  <c r="P750" i="5" s="1"/>
  <c r="O747" i="5"/>
  <c r="Q751" i="5"/>
  <c r="Q752" i="5" s="1"/>
  <c r="S755" i="5"/>
  <c r="T616" i="5"/>
  <c r="T621" i="5" s="1"/>
  <c r="T612" i="5"/>
  <c r="T628" i="5"/>
  <c r="T631" i="5" s="1"/>
  <c r="H21" i="14" s="1"/>
  <c r="H17" i="13"/>
  <c r="R411" i="5"/>
  <c r="F53" i="18"/>
  <c r="F45" i="18"/>
  <c r="P608" i="5"/>
  <c r="P626" i="5"/>
  <c r="AL748" i="5"/>
  <c r="AL759" i="5" s="1"/>
  <c r="AL758" i="5"/>
  <c r="Z25" i="14" s="1"/>
  <c r="AN602" i="5"/>
  <c r="AN619" i="5"/>
  <c r="AN1408" i="5" s="1"/>
  <c r="H81" i="15"/>
  <c r="H77" i="15" s="1"/>
  <c r="U1532" i="5"/>
  <c r="V158" i="8"/>
  <c r="U1524" i="5"/>
  <c r="AX755" i="5"/>
  <c r="AX758" i="5" s="1"/>
  <c r="AL25" i="14" s="1"/>
  <c r="AT747" i="5"/>
  <c r="BF749" i="5"/>
  <c r="BF750" i="5" s="1"/>
  <c r="AW724" i="5"/>
  <c r="AY728" i="5"/>
  <c r="AY729" i="5" s="1"/>
  <c r="AX726" i="5"/>
  <c r="AZ730" i="5"/>
  <c r="AV722" i="5"/>
  <c r="AV723" i="5" s="1"/>
  <c r="AV734" i="5" s="1"/>
  <c r="T1535" i="5"/>
  <c r="H30" i="14" s="1"/>
  <c r="AL631" i="5"/>
  <c r="Z21" i="14" s="1"/>
  <c r="AL617" i="5"/>
  <c r="AL622" i="5" s="1"/>
  <c r="Z211" i="15" s="1"/>
  <c r="Z141" i="17" s="1"/>
  <c r="DI56" i="7"/>
  <c r="F162" i="13" s="1"/>
  <c r="DG56" i="7"/>
  <c r="D162" i="13" s="1"/>
  <c r="Z749" i="5"/>
  <c r="Z750" i="5" s="1"/>
  <c r="Y747" i="5"/>
  <c r="AA751" i="5"/>
  <c r="AA752" i="5" s="1"/>
  <c r="AB753" i="5"/>
  <c r="AB754" i="5" s="1"/>
  <c r="AC755" i="5"/>
  <c r="AC753" i="5"/>
  <c r="AC754" i="5" s="1"/>
  <c r="AA749" i="5"/>
  <c r="AA750" i="5" s="1"/>
  <c r="Z747" i="5"/>
  <c r="AD755" i="5"/>
  <c r="AB751" i="5"/>
  <c r="AB752" i="5" s="1"/>
  <c r="AX709" i="5"/>
  <c r="AX708" i="5"/>
  <c r="V159" i="8"/>
  <c r="U1525" i="5"/>
  <c r="GG170" i="7"/>
  <c r="GG171" i="7" s="1"/>
  <c r="GG172" i="7" s="1"/>
  <c r="GH179" i="7" s="1"/>
  <c r="GH41" i="7"/>
  <c r="GG230" i="7"/>
  <c r="GG231" i="7" s="1"/>
  <c r="GG232" i="7" s="1"/>
  <c r="GG42" i="7"/>
  <c r="GG43" i="7" s="1"/>
  <c r="H147" i="15"/>
  <c r="H142" i="15" s="1"/>
  <c r="U1533" i="5"/>
  <c r="K45" i="15"/>
  <c r="DX146" i="7"/>
  <c r="DW150" i="7"/>
  <c r="T201" i="13" s="1"/>
  <c r="S125" i="17" s="1"/>
  <c r="BK978" i="5"/>
  <c r="BW978" i="5" s="1"/>
  <c r="BW809" i="5"/>
  <c r="BS627" i="5"/>
  <c r="BS610" i="5"/>
  <c r="H46" i="23"/>
  <c r="BK46" i="15"/>
  <c r="AE135" i="17"/>
  <c r="AE133" i="17" s="1"/>
  <c r="AF185" i="13"/>
  <c r="AG187" i="13"/>
  <c r="BT607" i="5"/>
  <c r="BV611" i="5"/>
  <c r="BS605" i="5"/>
  <c r="BU609" i="5"/>
  <c r="Z156" i="8"/>
  <c r="Y1522" i="5"/>
  <c r="Z973" i="5"/>
  <c r="R126" i="17"/>
  <c r="T171" i="13"/>
  <c r="S169" i="13"/>
  <c r="R124" i="17"/>
  <c r="BU629" i="5"/>
  <c r="BU614" i="5"/>
  <c r="I47" i="23"/>
  <c r="G49" i="21"/>
  <c r="H49" i="21" s="1"/>
  <c r="BV613" i="5"/>
  <c r="BS607" i="5"/>
  <c r="BU611" i="5"/>
  <c r="BR605" i="5"/>
  <c r="BT609" i="5"/>
  <c r="BT744" i="5"/>
  <c r="M34" i="17"/>
  <c r="O141" i="13"/>
  <c r="BR608" i="5"/>
  <c r="BR626" i="5"/>
  <c r="BQ625" i="5"/>
  <c r="BQ606" i="5"/>
  <c r="AZ59" i="17"/>
  <c r="BK59" i="17" s="1"/>
  <c r="BK60" i="17"/>
  <c r="BU744" i="5"/>
  <c r="DL56" i="7"/>
  <c r="I162" i="13" s="1"/>
  <c r="DJ56" i="7"/>
  <c r="G162" i="13" s="1"/>
  <c r="AZ63" i="14"/>
  <c r="BK63" i="14" s="1"/>
  <c r="BW1553" i="5"/>
  <c r="BK509" i="5"/>
  <c r="BL508" i="5"/>
  <c r="BL506" i="5" s="1"/>
  <c r="BT628" i="5"/>
  <c r="BT612" i="5"/>
  <c r="I78" i="23"/>
  <c r="G80" i="21"/>
  <c r="H80" i="21" s="1"/>
  <c r="L49" i="15"/>
  <c r="L45" i="15" s="1"/>
  <c r="Y1530" i="5"/>
  <c r="X1209" i="5"/>
  <c r="AC1077" i="5"/>
  <c r="AA1310" i="5"/>
  <c r="BV22" i="7"/>
  <c r="BU25" i="7"/>
  <c r="H149" i="13"/>
  <c r="G109" i="15"/>
  <c r="O78" i="6"/>
  <c r="V54" i="7"/>
  <c r="U57" i="7"/>
  <c r="AA52" i="7"/>
  <c r="DY50" i="7"/>
  <c r="DO56" i="7" s="1"/>
  <c r="L162" i="13" s="1"/>
  <c r="O106" i="14"/>
  <c r="U1531" i="5"/>
  <c r="U1535" i="5" s="1"/>
  <c r="I30" i="14" s="1"/>
  <c r="H114" i="15"/>
  <c r="T1527" i="5"/>
  <c r="BW293" i="5"/>
  <c r="DH56" i="7"/>
  <c r="E162" i="13" s="1"/>
  <c r="V157" i="8"/>
  <c r="U1523" i="5"/>
  <c r="CC76" i="7"/>
  <c r="CB77" i="7"/>
  <c r="CB78" i="7" s="1"/>
  <c r="S119" i="14"/>
  <c r="S115" i="14" s="1"/>
  <c r="D178" i="20"/>
  <c r="DV121" i="7"/>
  <c r="R228" i="15" s="1"/>
  <c r="AP654" i="5"/>
  <c r="AP659" i="5" s="1"/>
  <c r="BJ617" i="5"/>
  <c r="BJ622" i="5" s="1"/>
  <c r="BQ744" i="5"/>
  <c r="BR749" i="5" s="1"/>
  <c r="BR750" i="5" s="1"/>
  <c r="BW295" i="5"/>
  <c r="CE87" i="7"/>
  <c r="W159" i="13"/>
  <c r="V157" i="13"/>
  <c r="AA41" i="7"/>
  <c r="Z42" i="7"/>
  <c r="Z43" i="7" s="1"/>
  <c r="AC179" i="13"/>
  <c r="AB129" i="17" s="1"/>
  <c r="AB127" i="17" s="1"/>
  <c r="AB177" i="13"/>
  <c r="Z1290" i="5"/>
  <c r="BV719" i="5"/>
  <c r="BV722" i="5" s="1"/>
  <c r="BV723" i="5" s="1"/>
  <c r="BI617" i="5"/>
  <c r="BI622" i="5" s="1"/>
  <c r="V1186" i="5"/>
  <c r="AA1071" i="5"/>
  <c r="AB1229" i="5"/>
  <c r="BC117" i="14"/>
  <c r="FJ112" i="7"/>
  <c r="EW118" i="7"/>
  <c r="AT174" i="13" s="1"/>
  <c r="EV118" i="7"/>
  <c r="AS174" i="13" s="1"/>
  <c r="DX116" i="7"/>
  <c r="DW119" i="7"/>
  <c r="T203" i="13" s="1"/>
  <c r="S122" i="17" s="1"/>
  <c r="DX113" i="7"/>
  <c r="U114" i="17"/>
  <c r="AA129" i="17"/>
  <c r="AA127" i="17" s="1"/>
  <c r="AN744" i="5"/>
  <c r="AN747" i="5" s="1"/>
  <c r="AC1360" i="5"/>
  <c r="BW317" i="5"/>
  <c r="AK634" i="5"/>
  <c r="CB92" i="7"/>
  <c r="CC92" i="7" s="1"/>
  <c r="CD92" i="7" s="1"/>
  <c r="CE92" i="7" s="1"/>
  <c r="CF92" i="7" s="1"/>
  <c r="CG84" i="7"/>
  <c r="CA92" i="7"/>
  <c r="R175" i="13"/>
  <c r="Q123" i="17" s="1"/>
  <c r="Q121" i="17" s="1"/>
  <c r="Q173" i="13"/>
  <c r="D180" i="20"/>
  <c r="Z14" i="14"/>
  <c r="BR719" i="5"/>
  <c r="BT726" i="5" s="1"/>
  <c r="BT727" i="5" s="1"/>
  <c r="AD1173" i="5"/>
  <c r="BI706" i="5"/>
  <c r="BR744" i="5"/>
  <c r="BR747" i="5" s="1"/>
  <c r="BJ631" i="5"/>
  <c r="AX21" i="14" s="1"/>
  <c r="H145" i="21"/>
  <c r="BU1571" i="5"/>
  <c r="BI69" i="14" s="1"/>
  <c r="AC1368" i="5"/>
  <c r="AD1388" i="5" s="1"/>
  <c r="R52" i="14" s="1"/>
  <c r="BW299" i="5"/>
  <c r="X92" i="14"/>
  <c r="X221" i="15"/>
  <c r="X142" i="17" s="1"/>
  <c r="AF614" i="5"/>
  <c r="AF629" i="5"/>
  <c r="AO627" i="5"/>
  <c r="AO610" i="5"/>
  <c r="AT626" i="5"/>
  <c r="AT608" i="5"/>
  <c r="AA634" i="5"/>
  <c r="AA633" i="5"/>
  <c r="AD602" i="5"/>
  <c r="AD619" i="5"/>
  <c r="AD1408" i="5" s="1"/>
  <c r="AA219" i="15"/>
  <c r="AA217" i="15" s="1"/>
  <c r="AA140" i="17" s="1"/>
  <c r="AA87" i="14"/>
  <c r="BV627" i="5"/>
  <c r="BV610" i="5"/>
  <c r="AT734" i="5"/>
  <c r="AD1139" i="5"/>
  <c r="BI631" i="5"/>
  <c r="AW21" i="14" s="1"/>
  <c r="AN654" i="5"/>
  <c r="AN659" i="5" s="1"/>
  <c r="V1209" i="5"/>
  <c r="AA1053" i="5"/>
  <c r="R127" i="13"/>
  <c r="D171" i="23"/>
  <c r="BU719" i="5"/>
  <c r="AU607" i="5"/>
  <c r="AV609" i="5"/>
  <c r="AT605" i="5"/>
  <c r="AX613" i="5"/>
  <c r="AW611" i="5"/>
  <c r="BV626" i="5"/>
  <c r="BV608" i="5"/>
  <c r="AE612" i="5"/>
  <c r="AE628" i="5"/>
  <c r="AC626" i="5"/>
  <c r="AC608" i="5"/>
  <c r="AP628" i="5"/>
  <c r="AP612" i="5"/>
  <c r="AV612" i="5"/>
  <c r="AV628" i="5"/>
  <c r="AS625" i="5"/>
  <c r="AS606" i="5"/>
  <c r="AC450" i="5"/>
  <c r="Q185" i="15" s="1"/>
  <c r="Q184" i="15" s="1"/>
  <c r="AC435" i="5"/>
  <c r="Q207" i="15" s="1"/>
  <c r="R37" i="13"/>
  <c r="R35" i="13" s="1"/>
  <c r="R34" i="13" s="1"/>
  <c r="AN320" i="5"/>
  <c r="AB14" i="14" s="1"/>
  <c r="AB12" i="14" s="1"/>
  <c r="AB11" i="14" s="1"/>
  <c r="AB5" i="14" s="1"/>
  <c r="BW316" i="5"/>
  <c r="BA609" i="5"/>
  <c r="AZ607" i="5"/>
  <c r="AY605" i="5"/>
  <c r="BC613" i="5"/>
  <c r="BB611" i="5"/>
  <c r="BW302" i="5"/>
  <c r="BA601" i="5"/>
  <c r="BA1401" i="5"/>
  <c r="BW297" i="5"/>
  <c r="Z219" i="15"/>
  <c r="Z217" i="15" s="1"/>
  <c r="Z140" i="17" s="1"/>
  <c r="Z87" i="14"/>
  <c r="AK310" i="5"/>
  <c r="BW303" i="5"/>
  <c r="AK1576" i="5"/>
  <c r="Y160" i="14" s="1"/>
  <c r="DR143" i="10"/>
  <c r="E3" i="23"/>
  <c r="R134" i="13"/>
  <c r="BW638" i="5"/>
  <c r="BU606" i="5"/>
  <c r="BU625" i="5"/>
  <c r="AB616" i="5"/>
  <c r="AB621" i="5" s="1"/>
  <c r="AB625" i="5"/>
  <c r="AB631" i="5" s="1"/>
  <c r="P21" i="14" s="1"/>
  <c r="AB606" i="5"/>
  <c r="AB617" i="5" s="1"/>
  <c r="AB622" i="5" s="1"/>
  <c r="AQ614" i="5"/>
  <c r="AQ629" i="5"/>
  <c r="AN608" i="5"/>
  <c r="AN626" i="5"/>
  <c r="AW614" i="5"/>
  <c r="AW629" i="5"/>
  <c r="AE609" i="5"/>
  <c r="AG613" i="5"/>
  <c r="AF611" i="5"/>
  <c r="AC605" i="5"/>
  <c r="AD607" i="5"/>
  <c r="R15" i="17"/>
  <c r="R14" i="17" s="1"/>
  <c r="E33" i="16"/>
  <c r="AD420" i="5"/>
  <c r="T36" i="13"/>
  <c r="R49" i="18"/>
  <c r="AB219" i="15"/>
  <c r="AB217" i="15" s="1"/>
  <c r="AB140" i="17" s="1"/>
  <c r="AB87" i="14"/>
  <c r="AM322" i="5"/>
  <c r="AM323" i="5"/>
  <c r="AO323" i="5"/>
  <c r="AO322" i="5"/>
  <c r="AK323" i="5"/>
  <c r="AK322" i="5"/>
  <c r="BW308" i="5"/>
  <c r="BB509" i="5"/>
  <c r="BC508" i="5"/>
  <c r="BC509" i="5" s="1"/>
  <c r="AP323" i="5"/>
  <c r="AP322" i="5"/>
  <c r="AX611" i="5"/>
  <c r="AU605" i="5"/>
  <c r="AV607" i="5"/>
  <c r="AW609" i="5"/>
  <c r="AY613" i="5"/>
  <c r="BT606" i="5"/>
  <c r="BT625" i="5"/>
  <c r="BH631" i="5"/>
  <c r="BW1426" i="5"/>
  <c r="X91" i="14"/>
  <c r="X90" i="14" s="1"/>
  <c r="X209" i="15"/>
  <c r="X143" i="17" s="1"/>
  <c r="AD610" i="5"/>
  <c r="AD627" i="5"/>
  <c r="AM606" i="5"/>
  <c r="AM617" i="5" s="1"/>
  <c r="AM622" i="5" s="1"/>
  <c r="AM625" i="5"/>
  <c r="AM631" i="5" s="1"/>
  <c r="AA21" i="14" s="1"/>
  <c r="AM616" i="5"/>
  <c r="AM621" i="5" s="1"/>
  <c r="AE619" i="5"/>
  <c r="AE1408" i="5" s="1"/>
  <c r="AE602" i="5"/>
  <c r="AU627" i="5"/>
  <c r="AU610" i="5"/>
  <c r="AZ619" i="5"/>
  <c r="AZ1408" i="5" s="1"/>
  <c r="AZ602" i="5"/>
  <c r="AC219" i="15"/>
  <c r="AC217" i="15" s="1"/>
  <c r="AC140" i="17" s="1"/>
  <c r="AC87" i="14"/>
  <c r="AL322" i="5"/>
  <c r="AL323" i="5"/>
  <c r="BU626" i="5"/>
  <c r="BU608" i="5"/>
  <c r="AE1065" i="5"/>
  <c r="AC1063" i="5"/>
  <c r="AD1064" i="5"/>
  <c r="K10" i="6"/>
  <c r="BU755" i="5"/>
  <c r="BT753" i="5"/>
  <c r="BT754" i="5" s="1"/>
  <c r="BB753" i="5"/>
  <c r="BB754" i="5" s="1"/>
  <c r="AZ749" i="5"/>
  <c r="AZ750" i="5" s="1"/>
  <c r="BC755" i="5"/>
  <c r="AY747" i="5"/>
  <c r="BA751" i="5"/>
  <c r="BA752" i="5" s="1"/>
  <c r="AP751" i="5"/>
  <c r="AP752" i="5" s="1"/>
  <c r="AV21" i="14"/>
  <c r="BH634" i="5"/>
  <c r="BH633" i="5"/>
  <c r="AW22" i="14"/>
  <c r="BI670" i="5"/>
  <c r="BI671" i="5"/>
  <c r="AW23" i="14"/>
  <c r="BI708" i="5"/>
  <c r="BI709" i="5"/>
  <c r="BU753" i="5"/>
  <c r="BU754" i="5" s="1"/>
  <c r="BV755" i="5"/>
  <c r="I73" i="15"/>
  <c r="AO602" i="5"/>
  <c r="AO619" i="5"/>
  <c r="AZ256" i="5"/>
  <c r="AZ274" i="5"/>
  <c r="BU662" i="5"/>
  <c r="BU653" i="5"/>
  <c r="BU658" i="5" s="1"/>
  <c r="BU643" i="5"/>
  <c r="BS1576" i="5"/>
  <c r="BG160" i="14" s="1"/>
  <c r="BA714" i="5"/>
  <c r="BA1473" i="5"/>
  <c r="N91" i="14"/>
  <c r="N209" i="15"/>
  <c r="N143" i="17" s="1"/>
  <c r="AN709" i="5"/>
  <c r="AN708" i="5"/>
  <c r="C28" i="12"/>
  <c r="N416" i="5"/>
  <c r="O22" i="6"/>
  <c r="L88" i="14"/>
  <c r="L86" i="14" s="1"/>
  <c r="L211" i="15"/>
  <c r="L141" i="17" s="1"/>
  <c r="L139" i="17" s="1"/>
  <c r="O659" i="5"/>
  <c r="BK1480" i="5"/>
  <c r="BK716" i="5"/>
  <c r="BK717" i="5" s="1"/>
  <c r="BK718" i="5"/>
  <c r="BT1562" i="5"/>
  <c r="BU1569" i="5"/>
  <c r="BI67" i="14" s="1"/>
  <c r="BG692" i="5"/>
  <c r="BG697" i="5" s="1"/>
  <c r="R46" i="14"/>
  <c r="AZ1473" i="5"/>
  <c r="AZ714" i="5"/>
  <c r="J81" i="9"/>
  <c r="D130" i="22"/>
  <c r="O129" i="13"/>
  <c r="P130" i="13"/>
  <c r="K117" i="13"/>
  <c r="BU273" i="5"/>
  <c r="BU254" i="5"/>
  <c r="AU751" i="5"/>
  <c r="AU752" i="5" s="1"/>
  <c r="AW755" i="5"/>
  <c r="AW758" i="5" s="1"/>
  <c r="AK25" i="14" s="1"/>
  <c r="AV753" i="5"/>
  <c r="AS747" i="5"/>
  <c r="AT749" i="5"/>
  <c r="AT750" i="5" s="1"/>
  <c r="P1069" i="5"/>
  <c r="P1070" i="5"/>
  <c r="R128" i="13"/>
  <c r="F220" i="21"/>
  <c r="AR723" i="5"/>
  <c r="W931" i="5"/>
  <c r="BU681" i="5"/>
  <c r="BU700" i="5"/>
  <c r="BU691" i="5"/>
  <c r="BU696" i="5" s="1"/>
  <c r="H218" i="23"/>
  <c r="I218" i="23" s="1"/>
  <c r="BK218" i="15"/>
  <c r="BR279" i="5"/>
  <c r="BR280" i="5"/>
  <c r="AD1025" i="5"/>
  <c r="AD1000" i="5"/>
  <c r="AE1175" i="5"/>
  <c r="AE1171" i="5"/>
  <c r="AE1177" i="5"/>
  <c r="AE1176" i="5"/>
  <c r="AE1174" i="5"/>
  <c r="AE1173" i="5" s="1"/>
  <c r="AE1165" i="5"/>
  <c r="AE1190" i="5"/>
  <c r="AE1172" i="5"/>
  <c r="AE1157" i="5"/>
  <c r="AF1150" i="5"/>
  <c r="AF1155" i="5" s="1"/>
  <c r="AF1116" i="5"/>
  <c r="AF1121" i="5" s="1"/>
  <c r="AF829" i="5"/>
  <c r="AF833" i="5" s="1"/>
  <c r="AF1351" i="5"/>
  <c r="AF1355" i="5" s="1"/>
  <c r="AG800" i="5"/>
  <c r="AF895" i="5"/>
  <c r="AF900" i="5" s="1"/>
  <c r="AF861" i="5"/>
  <c r="AF866" i="5" s="1"/>
  <c r="AF977" i="5"/>
  <c r="AF982" i="5" s="1"/>
  <c r="AF1083" i="5"/>
  <c r="AF1088" i="5" s="1"/>
  <c r="AF1233" i="5"/>
  <c r="AF1238" i="5" s="1"/>
  <c r="AD1129" i="5"/>
  <c r="AD1130" i="5" s="1"/>
  <c r="AD1124" i="5"/>
  <c r="AD1136" i="5"/>
  <c r="BV363" i="5"/>
  <c r="BW357" i="5"/>
  <c r="BB684" i="5"/>
  <c r="BA682" i="5"/>
  <c r="BD688" i="5"/>
  <c r="BD704" i="5" s="1"/>
  <c r="AZ694" i="5"/>
  <c r="AZ1455" i="5" s="1"/>
  <c r="BC686" i="5"/>
  <c r="AZ680" i="5"/>
  <c r="BK656" i="5"/>
  <c r="BK1433" i="5" s="1"/>
  <c r="BK642" i="5"/>
  <c r="BL644" i="5"/>
  <c r="BN648" i="5"/>
  <c r="BO650" i="5"/>
  <c r="BO666" i="5" s="1"/>
  <c r="BM646" i="5"/>
  <c r="FR39" i="10"/>
  <c r="AC1242" i="5"/>
  <c r="AC1245" i="5" s="1"/>
  <c r="AC1243" i="5" s="1"/>
  <c r="AC1273" i="5" s="1"/>
  <c r="AD1296" i="5" s="1"/>
  <c r="AC1272" i="5"/>
  <c r="AJ219" i="15"/>
  <c r="AJ217" i="15" s="1"/>
  <c r="AJ140" i="17" s="1"/>
  <c r="AJ87" i="14"/>
  <c r="O697" i="5"/>
  <c r="C37" i="15"/>
  <c r="D48" i="13"/>
  <c r="Y929" i="5"/>
  <c r="M74" i="15" s="1"/>
  <c r="M73" i="15" s="1"/>
  <c r="Y928" i="5"/>
  <c r="M42" i="15" s="1"/>
  <c r="M41" i="15" s="1"/>
  <c r="AN668" i="5"/>
  <c r="AB22" i="14" s="1"/>
  <c r="AS708" i="5"/>
  <c r="AS709" i="5"/>
  <c r="BA664" i="5"/>
  <c r="BA647" i="5"/>
  <c r="BT703" i="5"/>
  <c r="BT687" i="5"/>
  <c r="Q39" i="15"/>
  <c r="AC768" i="5"/>
  <c r="AD772" i="5" s="1"/>
  <c r="AD773" i="5" s="1"/>
  <c r="R26" i="14" s="1"/>
  <c r="AD766" i="5"/>
  <c r="R71" i="15" s="1"/>
  <c r="AD765" i="5"/>
  <c r="R103" i="15" s="1"/>
  <c r="AE761" i="5"/>
  <c r="AD767" i="5"/>
  <c r="R136" i="15" s="1"/>
  <c r="AD764" i="5"/>
  <c r="BL714" i="5"/>
  <c r="BL1473" i="5"/>
  <c r="BS723" i="5"/>
  <c r="AA1289" i="5"/>
  <c r="AA1288" i="5"/>
  <c r="AP509" i="5"/>
  <c r="AQ508" i="5"/>
  <c r="C38" i="15"/>
  <c r="D49" i="13"/>
  <c r="BC646" i="5"/>
  <c r="BE650" i="5"/>
  <c r="BA656" i="5"/>
  <c r="BA1433" i="5" s="1"/>
  <c r="BB644" i="5"/>
  <c r="BA642" i="5"/>
  <c r="BD648" i="5"/>
  <c r="AC723" i="5"/>
  <c r="AC734" i="5" s="1"/>
  <c r="AC733" i="5"/>
  <c r="Q24" i="14" s="1"/>
  <c r="R123" i="13"/>
  <c r="F15" i="13"/>
  <c r="U648" i="5"/>
  <c r="R656" i="5"/>
  <c r="R642" i="5"/>
  <c r="V650" i="5"/>
  <c r="T646" i="5"/>
  <c r="S644" i="5"/>
  <c r="BW639" i="5"/>
  <c r="BK274" i="5"/>
  <c r="BK256" i="5"/>
  <c r="AC1196" i="5"/>
  <c r="AD1219" i="5" s="1"/>
  <c r="AB1128" i="5"/>
  <c r="AB1126" i="5" s="1"/>
  <c r="AB1145" i="5" s="1"/>
  <c r="AC1125" i="5"/>
  <c r="BQ719" i="5"/>
  <c r="M221" i="15"/>
  <c r="M142" i="17" s="1"/>
  <c r="M92" i="14"/>
  <c r="AD1203" i="5"/>
  <c r="AE1222" i="5" s="1"/>
  <c r="AD1163" i="5"/>
  <c r="AD1158" i="5"/>
  <c r="AD908" i="5"/>
  <c r="AD903" i="5"/>
  <c r="AD1201" i="5"/>
  <c r="AD1103" i="5"/>
  <c r="AD1091" i="5"/>
  <c r="AD1096" i="5"/>
  <c r="AD1097" i="5" s="1"/>
  <c r="O1324" i="5"/>
  <c r="C57" i="14" s="1"/>
  <c r="AB1050" i="5"/>
  <c r="AB1051" i="5"/>
  <c r="BJ751" i="5"/>
  <c r="BJ752" i="5" s="1"/>
  <c r="BI749" i="5"/>
  <c r="BK753" i="5"/>
  <c r="BK754" i="5" s="1"/>
  <c r="BH747" i="5"/>
  <c r="BL755" i="5"/>
  <c r="C121" i="20"/>
  <c r="O209" i="15"/>
  <c r="O91" i="14"/>
  <c r="BJ671" i="5"/>
  <c r="BJ670" i="5"/>
  <c r="AC1038" i="5"/>
  <c r="AB1030" i="5"/>
  <c r="AC870" i="5"/>
  <c r="AB873" i="5"/>
  <c r="AB871" i="5" s="1"/>
  <c r="AB890" i="5" s="1"/>
  <c r="D27" i="13"/>
  <c r="BH1576" i="5"/>
  <c r="AV160" i="14" s="1"/>
  <c r="BC648" i="5"/>
  <c r="BA644" i="5"/>
  <c r="AZ656" i="5"/>
  <c r="AZ1433" i="5" s="1"/>
  <c r="BD650" i="5"/>
  <c r="BD666" i="5" s="1"/>
  <c r="AZ642" i="5"/>
  <c r="BB646" i="5"/>
  <c r="T427" i="5"/>
  <c r="I21" i="13"/>
  <c r="T442" i="5"/>
  <c r="H178" i="15" s="1"/>
  <c r="K147" i="13"/>
  <c r="J37" i="17" s="1"/>
  <c r="AA937" i="5"/>
  <c r="AA924" i="5"/>
  <c r="AA926" i="5" s="1"/>
  <c r="AM719" i="5"/>
  <c r="AW3" i="15"/>
  <c r="AW5" i="18" s="1"/>
  <c r="AB1262" i="5"/>
  <c r="AY252" i="5"/>
  <c r="AY272" i="5"/>
  <c r="AY259" i="5"/>
  <c r="AY265" i="5" s="1"/>
  <c r="BB275" i="5"/>
  <c r="BB277" i="5" s="1"/>
  <c r="AP13" i="14" s="1"/>
  <c r="AP12" i="14" s="1"/>
  <c r="AP11" i="14" s="1"/>
  <c r="AP5" i="14" s="1"/>
  <c r="BB259" i="5"/>
  <c r="BB265" i="5" s="1"/>
  <c r="O1070" i="5"/>
  <c r="O1069" i="5"/>
  <c r="O1245" i="5"/>
  <c r="C43" i="12"/>
  <c r="O37" i="6"/>
  <c r="AB279" i="5"/>
  <c r="AD909" i="5"/>
  <c r="AN716" i="5"/>
  <c r="AN1480" i="5"/>
  <c r="AN718" i="5"/>
  <c r="BH723" i="5"/>
  <c r="AD881" i="5"/>
  <c r="AD1362" i="5"/>
  <c r="AD1371" i="5"/>
  <c r="AE1389" i="5" s="1"/>
  <c r="S53" i="14" s="1"/>
  <c r="AD1363" i="5"/>
  <c r="AD1370" i="5"/>
  <c r="AD1366" i="5"/>
  <c r="AD1367" i="5"/>
  <c r="AD1369" i="5"/>
  <c r="AD1361" i="5"/>
  <c r="AD1372" i="5"/>
  <c r="AE1390" i="5" s="1"/>
  <c r="S54" i="14" s="1"/>
  <c r="AB1320" i="5"/>
  <c r="AB1324" i="5" s="1"/>
  <c r="AD1322" i="5"/>
  <c r="AC1321" i="5"/>
  <c r="BL676" i="5"/>
  <c r="BL677" i="5" s="1"/>
  <c r="BL1448" i="5"/>
  <c r="Q670" i="5"/>
  <c r="Q671" i="5"/>
  <c r="AS734" i="5"/>
  <c r="BH11" i="18"/>
  <c r="BH20" i="15"/>
  <c r="AC1195" i="5"/>
  <c r="AD1218" i="5" s="1"/>
  <c r="AC1018" i="5"/>
  <c r="AD1040" i="5" s="1"/>
  <c r="AC991" i="5"/>
  <c r="C173" i="21"/>
  <c r="AF733" i="5"/>
  <c r="T24" i="14" s="1"/>
  <c r="C22" i="14"/>
  <c r="D109" i="13"/>
  <c r="AC936" i="5"/>
  <c r="AC944" i="5"/>
  <c r="AD964" i="5" s="1"/>
  <c r="AE1133" i="5"/>
  <c r="AD1134" i="5"/>
  <c r="Q133" i="13"/>
  <c r="R133" i="13" s="1"/>
  <c r="N219" i="15"/>
  <c r="N217" i="15" s="1"/>
  <c r="N140" i="17" s="1"/>
  <c r="N87" i="14"/>
  <c r="BF692" i="5"/>
  <c r="BF697" i="5" s="1"/>
  <c r="K211" i="15"/>
  <c r="K141" i="17" s="1"/>
  <c r="K139" i="17" s="1"/>
  <c r="K88" i="14"/>
  <c r="K86" i="14" s="1"/>
  <c r="P1297" i="5"/>
  <c r="C127" i="20"/>
  <c r="C22" i="21"/>
  <c r="D22" i="21"/>
  <c r="J106" i="15"/>
  <c r="AD841" i="5"/>
  <c r="AD836" i="5"/>
  <c r="AD946" i="5"/>
  <c r="AD945" i="5"/>
  <c r="AD851" i="5"/>
  <c r="AD1249" i="5"/>
  <c r="AD1275" i="5"/>
  <c r="AD1315" i="5"/>
  <c r="AD1316" i="5" s="1"/>
  <c r="AD1331" i="5"/>
  <c r="AD1332" i="5"/>
  <c r="R150" i="15" s="1"/>
  <c r="AU219" i="15"/>
  <c r="AU217" i="15" s="1"/>
  <c r="AU140" i="17" s="1"/>
  <c r="AU87" i="14"/>
  <c r="BV742" i="5"/>
  <c r="BV744" i="5" s="1"/>
  <c r="BV747" i="5" s="1"/>
  <c r="BV664" i="5"/>
  <c r="BV647" i="5"/>
  <c r="P1299" i="5"/>
  <c r="P1300" i="5"/>
  <c r="C123" i="20"/>
  <c r="L413" i="5"/>
  <c r="L19" i="6" s="1"/>
  <c r="L17" i="6" s="1"/>
  <c r="M18" i="6"/>
  <c r="C31" i="20"/>
  <c r="BU701" i="5"/>
  <c r="BU683" i="5"/>
  <c r="AT758" i="5"/>
  <c r="AH25" i="14" s="1"/>
  <c r="AT748" i="5"/>
  <c r="AT759" i="5" s="1"/>
  <c r="P1481" i="5"/>
  <c r="AM758" i="5"/>
  <c r="AA25" i="14" s="1"/>
  <c r="AM748" i="5"/>
  <c r="AM759" i="5" s="1"/>
  <c r="Q125" i="13"/>
  <c r="BT272" i="5"/>
  <c r="BT252" i="5"/>
  <c r="AY273" i="5"/>
  <c r="AY254" i="5"/>
  <c r="BS250" i="5"/>
  <c r="BS260" i="5" s="1"/>
  <c r="BS267" i="5" s="1"/>
  <c r="BS271" i="5"/>
  <c r="BS277" i="5" s="1"/>
  <c r="BG13" i="14" s="1"/>
  <c r="BG12" i="14" s="1"/>
  <c r="BG11" i="14" s="1"/>
  <c r="BG5" i="14" s="1"/>
  <c r="BS259" i="5"/>
  <c r="BS265" i="5" s="1"/>
  <c r="C19" i="17"/>
  <c r="S136" i="13"/>
  <c r="BV663" i="5"/>
  <c r="BV645" i="5"/>
  <c r="K20" i="6"/>
  <c r="FT20" i="10"/>
  <c r="FS35" i="10"/>
  <c r="BT719" i="5"/>
  <c r="AA1379" i="5"/>
  <c r="O195" i="15" s="1"/>
  <c r="AA1378" i="5"/>
  <c r="O171" i="15" s="1"/>
  <c r="BG706" i="5"/>
  <c r="AU23" i="14" s="1"/>
  <c r="E47" i="18"/>
  <c r="G28" i="13"/>
  <c r="Q416" i="5"/>
  <c r="E55" i="18"/>
  <c r="E43" i="18"/>
  <c r="E51" i="18"/>
  <c r="E73" i="17"/>
  <c r="AA733" i="5"/>
  <c r="O24" i="14" s="1"/>
  <c r="AA723" i="5"/>
  <c r="AA734" i="5" s="1"/>
  <c r="AW271" i="5"/>
  <c r="AW277" i="5" s="1"/>
  <c r="AK13" i="14" s="1"/>
  <c r="AK12" i="14" s="1"/>
  <c r="AK11" i="14" s="1"/>
  <c r="AK5" i="14" s="1"/>
  <c r="AW250" i="5"/>
  <c r="AW260" i="5" s="1"/>
  <c r="AW267" i="5" s="1"/>
  <c r="AW259" i="5"/>
  <c r="AW265" i="5" s="1"/>
  <c r="P733" i="5"/>
  <c r="D24" i="14" s="1"/>
  <c r="P723" i="5"/>
  <c r="M121" i="13"/>
  <c r="L118" i="13"/>
  <c r="BV274" i="5"/>
  <c r="BV256" i="5"/>
  <c r="C135" i="20"/>
  <c r="BS748" i="5"/>
  <c r="Q48" i="14"/>
  <c r="Q47" i="14" s="1"/>
  <c r="AC1392" i="5"/>
  <c r="E22" i="21"/>
  <c r="AU729" i="5"/>
  <c r="AU734" i="5" s="1"/>
  <c r="AU733" i="5"/>
  <c r="AI24" i="14" s="1"/>
  <c r="O1457" i="5"/>
  <c r="O1458" i="5" s="1"/>
  <c r="O1435" i="5"/>
  <c r="O1436" i="5" s="1"/>
  <c r="AB748" i="5"/>
  <c r="AB759" i="5" s="1"/>
  <c r="BV701" i="5"/>
  <c r="BV683" i="5"/>
  <c r="AD990" i="5"/>
  <c r="AD985" i="5"/>
  <c r="AD1075" i="5"/>
  <c r="R52" i="15" s="1"/>
  <c r="AD1058" i="5"/>
  <c r="AD1059" i="5" s="1"/>
  <c r="AD1076" i="5"/>
  <c r="R84" i="15" s="1"/>
  <c r="AD997" i="5"/>
  <c r="AD1021" i="5" s="1"/>
  <c r="AE1043" i="5" s="1"/>
  <c r="AD1022" i="5"/>
  <c r="AE1257" i="5"/>
  <c r="AE1259" i="5"/>
  <c r="AE1271" i="5"/>
  <c r="AE1255" i="5"/>
  <c r="AE1279" i="5" s="1"/>
  <c r="AE1250" i="5"/>
  <c r="AE1248" i="5"/>
  <c r="AE1258" i="5"/>
  <c r="AE1282" i="5" s="1"/>
  <c r="AE1314" i="5"/>
  <c r="AE1254" i="5"/>
  <c r="AE1240" i="5"/>
  <c r="AE854" i="5"/>
  <c r="AE855" i="5"/>
  <c r="AE835" i="5"/>
  <c r="AE852" i="5"/>
  <c r="AE850" i="5"/>
  <c r="AE853" i="5"/>
  <c r="AE849" i="5"/>
  <c r="AE843" i="5"/>
  <c r="AB1162" i="5"/>
  <c r="AB1160" i="5" s="1"/>
  <c r="AC1159" i="5"/>
  <c r="P1451" i="5"/>
  <c r="BR1562" i="5"/>
  <c r="BS1569" i="5"/>
  <c r="BG67" i="14" s="1"/>
  <c r="AI217" i="15"/>
  <c r="FT19" i="10"/>
  <c r="FS34" i="10"/>
  <c r="AC1247" i="5"/>
  <c r="AC1274" i="5"/>
  <c r="AD1297" i="5" s="1"/>
  <c r="AD842" i="5"/>
  <c r="FR135" i="10"/>
  <c r="FS127" i="10"/>
  <c r="C101" i="15"/>
  <c r="Y952" i="5"/>
  <c r="Y953" i="5"/>
  <c r="BG723" i="5"/>
  <c r="AC1044" i="5"/>
  <c r="AZ663" i="5"/>
  <c r="AZ645" i="5"/>
  <c r="BB649" i="5"/>
  <c r="BB665" i="5"/>
  <c r="BH668" i="5"/>
  <c r="AV22" i="14" s="1"/>
  <c r="BS685" i="5"/>
  <c r="BS702" i="5"/>
  <c r="AB1307" i="5"/>
  <c r="AB1308" i="5"/>
  <c r="C135" i="15"/>
  <c r="AD725" i="5"/>
  <c r="AD734" i="5" s="1"/>
  <c r="AD733" i="5"/>
  <c r="R24" i="14" s="1"/>
  <c r="T729" i="5"/>
  <c r="T734" i="5" s="1"/>
  <c r="T733" i="5"/>
  <c r="H24" i="14" s="1"/>
  <c r="R725" i="5"/>
  <c r="R733" i="5"/>
  <c r="F24" i="14" s="1"/>
  <c r="AS671" i="5"/>
  <c r="AS670" i="5"/>
  <c r="BT685" i="5"/>
  <c r="BT702" i="5"/>
  <c r="BS683" i="5"/>
  <c r="BS701" i="5"/>
  <c r="M15" i="6"/>
  <c r="L412" i="5"/>
  <c r="L16" i="6" s="1"/>
  <c r="L14" i="6" s="1"/>
  <c r="AD1166" i="5"/>
  <c r="AE1166" i="5" s="1"/>
  <c r="BH259" i="5"/>
  <c r="BH265" i="5" s="1"/>
  <c r="BH271" i="5"/>
  <c r="BH277" i="5" s="1"/>
  <c r="AV13" i="14" s="1"/>
  <c r="AV12" i="14" s="1"/>
  <c r="AV11" i="14" s="1"/>
  <c r="AV5" i="14" s="1"/>
  <c r="BH250" i="5"/>
  <c r="BH260" i="5" s="1"/>
  <c r="BH267" i="5" s="1"/>
  <c r="AD1101" i="5"/>
  <c r="AE1100" i="5"/>
  <c r="P1476" i="5"/>
  <c r="AQ671" i="5"/>
  <c r="AQ670" i="5"/>
  <c r="M209" i="15"/>
  <c r="M143" i="17" s="1"/>
  <c r="M91" i="14"/>
  <c r="M90" i="14" s="1"/>
  <c r="AD1197" i="5"/>
  <c r="AD1170" i="5"/>
  <c r="BF671" i="5"/>
  <c r="BF670" i="5"/>
  <c r="BK694" i="5"/>
  <c r="BK1455" i="5" s="1"/>
  <c r="BN686" i="5"/>
  <c r="BL682" i="5"/>
  <c r="BK680" i="5"/>
  <c r="BO688" i="5"/>
  <c r="BO704" i="5" s="1"/>
  <c r="BM684" i="5"/>
  <c r="P1324" i="5"/>
  <c r="D57" i="14" s="1"/>
  <c r="BB543" i="5"/>
  <c r="BA544" i="5"/>
  <c r="BW541" i="5"/>
  <c r="AQ692" i="5"/>
  <c r="AQ697" i="5" s="1"/>
  <c r="AC1316" i="5"/>
  <c r="BR668" i="5"/>
  <c r="BF22" i="14" s="1"/>
  <c r="BV387" i="5"/>
  <c r="BW377" i="5"/>
  <c r="O221" i="15"/>
  <c r="O92" i="14"/>
  <c r="AY691" i="5"/>
  <c r="AY696" i="5" s="1"/>
  <c r="AY681" i="5"/>
  <c r="AY692" i="5" s="1"/>
  <c r="AY697" i="5" s="1"/>
  <c r="AY700" i="5"/>
  <c r="AY706" i="5" s="1"/>
  <c r="AM23" i="14" s="1"/>
  <c r="BV262" i="5"/>
  <c r="BV244" i="5"/>
  <c r="BW243" i="5"/>
  <c r="BF748" i="5"/>
  <c r="BF759" i="5" s="1"/>
  <c r="AE845" i="5"/>
  <c r="AD846" i="5"/>
  <c r="O671" i="5"/>
  <c r="O670" i="5"/>
  <c r="AO743" i="5"/>
  <c r="AO741" i="5"/>
  <c r="AO742" i="5" s="1"/>
  <c r="AO1506" i="5"/>
  <c r="AT671" i="5"/>
  <c r="C10" i="17"/>
  <c r="AC957" i="5"/>
  <c r="AC1042" i="5"/>
  <c r="Q727" i="5"/>
  <c r="BI730" i="5"/>
  <c r="BI733" i="5" s="1"/>
  <c r="AW24" i="14" s="1"/>
  <c r="BF724" i="5"/>
  <c r="BF725" i="5" s="1"/>
  <c r="BG726" i="5"/>
  <c r="BG727" i="5" s="1"/>
  <c r="BH728" i="5"/>
  <c r="BH729" i="5" s="1"/>
  <c r="BE722" i="5"/>
  <c r="AC1191" i="5"/>
  <c r="AC1295" i="5"/>
  <c r="AC1305" i="5" s="1"/>
  <c r="AB1286" i="5"/>
  <c r="R709" i="5"/>
  <c r="S31" i="13"/>
  <c r="R13" i="17" s="1"/>
  <c r="AC417" i="5"/>
  <c r="AY719" i="5"/>
  <c r="AP668" i="5"/>
  <c r="AD22" i="14" s="1"/>
  <c r="M12" i="6"/>
  <c r="L411" i="5"/>
  <c r="L13" i="6" s="1"/>
  <c r="L11" i="6" s="1"/>
  <c r="BJ758" i="5"/>
  <c r="AX25" i="14" s="1"/>
  <c r="BJ748" i="5"/>
  <c r="BJ759" i="5" s="1"/>
  <c r="BO646" i="5"/>
  <c r="BQ650" i="5"/>
  <c r="BN644" i="5"/>
  <c r="BM656" i="5"/>
  <c r="BM1433" i="5" s="1"/>
  <c r="BP648" i="5"/>
  <c r="BM642" i="5"/>
  <c r="AD884" i="5"/>
  <c r="AD1358" i="5"/>
  <c r="Q145" i="13"/>
  <c r="P38" i="17" s="1"/>
  <c r="BH692" i="5"/>
  <c r="BH697" i="5" s="1"/>
  <c r="P1410" i="5"/>
  <c r="P1411" i="5" s="1"/>
  <c r="BN543" i="5"/>
  <c r="BN544" i="5" s="1"/>
  <c r="BM544" i="5"/>
  <c r="C49" i="17"/>
  <c r="X953" i="5"/>
  <c r="X952" i="5"/>
  <c r="AE1167" i="5"/>
  <c r="AD1168" i="5"/>
  <c r="AD1195" i="5" s="1"/>
  <c r="AE1218" i="5" s="1"/>
  <c r="Q52" i="15"/>
  <c r="D166" i="23"/>
  <c r="AF734" i="5"/>
  <c r="BI11" i="18"/>
  <c r="BI20" i="15"/>
  <c r="BU1562" i="5"/>
  <c r="BV1569" i="5"/>
  <c r="BJ67" i="14" s="1"/>
  <c r="AC938" i="5"/>
  <c r="E24" i="21"/>
  <c r="L91" i="13"/>
  <c r="K89" i="13"/>
  <c r="C134" i="20"/>
  <c r="BG668" i="5"/>
  <c r="AU22" i="14" s="1"/>
  <c r="AB1379" i="5"/>
  <c r="P195" i="15" s="1"/>
  <c r="AB1378" i="5"/>
  <c r="P171" i="15" s="1"/>
  <c r="P166" i="15" s="1"/>
  <c r="BV653" i="5"/>
  <c r="BV658" i="5" s="1"/>
  <c r="BV643" i="5"/>
  <c r="BV662" i="5"/>
  <c r="Z1192" i="5"/>
  <c r="Z1179" i="5"/>
  <c r="Z1181" i="5" s="1"/>
  <c r="Z1576" i="5"/>
  <c r="DF143" i="10"/>
  <c r="D3" i="23"/>
  <c r="K197" i="21" s="1"/>
  <c r="AD1241" i="5"/>
  <c r="AD1246" i="5"/>
  <c r="AD1253" i="5"/>
  <c r="AD1277" i="5" s="1"/>
  <c r="AE1300" i="5" s="1"/>
  <c r="AD1278" i="5"/>
  <c r="BJ26" i="15"/>
  <c r="BK27" i="15"/>
  <c r="L17" i="16"/>
  <c r="H27" i="23"/>
  <c r="X1186" i="5"/>
  <c r="AO692" i="5"/>
  <c r="AO697" i="5" s="1"/>
  <c r="C33" i="20"/>
  <c r="BV685" i="5"/>
  <c r="BV702" i="5"/>
  <c r="Q1402" i="5"/>
  <c r="Z937" i="5"/>
  <c r="Z924" i="5"/>
  <c r="Z926" i="5" s="1"/>
  <c r="AB971" i="5"/>
  <c r="AB970" i="5"/>
  <c r="BG748" i="5"/>
  <c r="BG759" i="5" s="1"/>
  <c r="BG758" i="5"/>
  <c r="AU25" i="14" s="1"/>
  <c r="AR671" i="5"/>
  <c r="BO748" i="5"/>
  <c r="BP748" i="5"/>
  <c r="BP650" i="5"/>
  <c r="BP666" i="5" s="1"/>
  <c r="BL656" i="5"/>
  <c r="BL1433" i="5" s="1"/>
  <c r="BN646" i="5"/>
  <c r="BL642" i="5"/>
  <c r="BO648" i="5"/>
  <c r="BM644" i="5"/>
  <c r="AX272" i="5"/>
  <c r="AX252" i="5"/>
  <c r="N221" i="15"/>
  <c r="N142" i="17" s="1"/>
  <c r="N92" i="14"/>
  <c r="AF686" i="5"/>
  <c r="AG688" i="5"/>
  <c r="AE684" i="5"/>
  <c r="AC680" i="5"/>
  <c r="AC694" i="5"/>
  <c r="AD682" i="5"/>
  <c r="AW1576" i="5"/>
  <c r="AK160" i="14" s="1"/>
  <c r="BF219" i="15"/>
  <c r="BF217" i="15" s="1"/>
  <c r="BF140" i="17" s="1"/>
  <c r="BF87" i="14"/>
  <c r="AD1028" i="5"/>
  <c r="AD993" i="5"/>
  <c r="AD1019" i="5"/>
  <c r="AE935" i="5"/>
  <c r="AE919" i="5"/>
  <c r="AE916" i="5"/>
  <c r="AE910" i="5"/>
  <c r="AE917" i="5"/>
  <c r="AE920" i="5"/>
  <c r="AE922" i="5"/>
  <c r="AE902" i="5"/>
  <c r="AE921" i="5"/>
  <c r="AE1107" i="5"/>
  <c r="AE1109" i="5"/>
  <c r="AE1098" i="5"/>
  <c r="AE1099" i="5" s="1"/>
  <c r="AE1104" i="5"/>
  <c r="AE1105" i="5"/>
  <c r="AE1108" i="5"/>
  <c r="AE1110" i="5"/>
  <c r="AE1090" i="5"/>
  <c r="AE886" i="5"/>
  <c r="AE882" i="5"/>
  <c r="AE888" i="5"/>
  <c r="AE876" i="5"/>
  <c r="AE877" i="5" s="1"/>
  <c r="AE868" i="5"/>
  <c r="AE887" i="5"/>
  <c r="AE883" i="5"/>
  <c r="AE885" i="5"/>
  <c r="AA1192" i="5"/>
  <c r="AA1179" i="5"/>
  <c r="AA1181" i="5" s="1"/>
  <c r="BV347" i="5"/>
  <c r="BW337" i="5"/>
  <c r="AC837" i="5"/>
  <c r="AB840" i="5"/>
  <c r="AB838" i="5" s="1"/>
  <c r="AB857" i="5" s="1"/>
  <c r="D117" i="23"/>
  <c r="C109" i="15"/>
  <c r="BS724" i="5"/>
  <c r="BS725" i="5" s="1"/>
  <c r="BO723" i="5"/>
  <c r="AC1021" i="5"/>
  <c r="BF733" i="5"/>
  <c r="AT24" i="14" s="1"/>
  <c r="BF723" i="5"/>
  <c r="C134" i="15"/>
  <c r="BQ681" i="5"/>
  <c r="BQ700" i="5"/>
  <c r="C102" i="15"/>
  <c r="O1518" i="5"/>
  <c r="AE727" i="5"/>
  <c r="AE734" i="5" s="1"/>
  <c r="AE733" i="5"/>
  <c r="S24" i="14" s="1"/>
  <c r="Q723" i="5"/>
  <c r="Q733" i="5"/>
  <c r="E24" i="14" s="1"/>
  <c r="P1301" i="5"/>
  <c r="O1017" i="5"/>
  <c r="O1006" i="5"/>
  <c r="BU703" i="5"/>
  <c r="BU687" i="5"/>
  <c r="BI263" i="5"/>
  <c r="BK253" i="5"/>
  <c r="BL255" i="5"/>
  <c r="BJ251" i="5"/>
  <c r="BI249" i="5"/>
  <c r="BM257" i="5"/>
  <c r="BM275" i="5" s="1"/>
  <c r="BI252" i="5"/>
  <c r="BI272" i="5"/>
  <c r="N114" i="13"/>
  <c r="AC1213" i="5"/>
  <c r="AC1224" i="5" s="1"/>
  <c r="Q1069" i="5"/>
  <c r="Q1071" i="5" s="1"/>
  <c r="Q1070" i="5"/>
  <c r="AF753" i="5"/>
  <c r="AE751" i="5"/>
  <c r="AG755" i="5"/>
  <c r="AG758" i="5" s="1"/>
  <c r="U25" i="14" s="1"/>
  <c r="AC747" i="5"/>
  <c r="AD749" i="5"/>
  <c r="AO670" i="5"/>
  <c r="AO671" i="5"/>
  <c r="BR1569" i="5"/>
  <c r="BF67" i="14" s="1"/>
  <c r="BQ1562" i="5"/>
  <c r="F25" i="21"/>
  <c r="AD1202" i="5"/>
  <c r="AE1221" i="5" s="1"/>
  <c r="S45" i="14" s="1"/>
  <c r="AD915" i="5"/>
  <c r="AD942" i="5"/>
  <c r="AD941" i="5" s="1"/>
  <c r="AE963" i="5" s="1"/>
  <c r="BT263" i="5"/>
  <c r="BV253" i="5"/>
  <c r="BU251" i="5"/>
  <c r="BT249" i="5"/>
  <c r="AQ706" i="5"/>
  <c r="AE23" i="14" s="1"/>
  <c r="D119" i="22"/>
  <c r="P119" i="13"/>
  <c r="C156" i="16"/>
  <c r="BR670" i="5"/>
  <c r="BR671" i="5"/>
  <c r="BV391" i="5"/>
  <c r="BW386" i="5"/>
  <c r="BA685" i="5"/>
  <c r="BA702" i="5"/>
  <c r="BB703" i="5"/>
  <c r="BB687" i="5"/>
  <c r="AB1006" i="5"/>
  <c r="AT670" i="5"/>
  <c r="AZ739" i="5"/>
  <c r="AZ1499" i="5"/>
  <c r="P725" i="5"/>
  <c r="C5" i="14"/>
  <c r="AC1193" i="5"/>
  <c r="AX250" i="5"/>
  <c r="AX259" i="5"/>
  <c r="AX265" i="5" s="1"/>
  <c r="AX271" i="5"/>
  <c r="AX277" i="5" s="1"/>
  <c r="AL13" i="14" s="1"/>
  <c r="AL12" i="14" s="1"/>
  <c r="AL11" i="14" s="1"/>
  <c r="AL5" i="14" s="1"/>
  <c r="R708" i="5"/>
  <c r="FT21" i="10"/>
  <c r="FS36" i="10"/>
  <c r="Y1183" i="5"/>
  <c r="M106" i="15" s="1"/>
  <c r="M105" i="15" s="1"/>
  <c r="Y1184" i="5"/>
  <c r="M139" i="15" s="1"/>
  <c r="M138" i="15" s="1"/>
  <c r="AD869" i="5"/>
  <c r="AD874" i="5"/>
  <c r="BR1576" i="5"/>
  <c r="BF160" i="14" s="1"/>
  <c r="BJ708" i="5"/>
  <c r="BN585" i="5"/>
  <c r="BN586" i="5" s="1"/>
  <c r="BM586" i="5"/>
  <c r="AP706" i="5"/>
  <c r="AD23" i="14" s="1"/>
  <c r="BU245" i="5"/>
  <c r="BU246" i="5"/>
  <c r="BV1574" i="5" s="1"/>
  <c r="BS654" i="5"/>
  <c r="BS659" i="5" s="1"/>
  <c r="BV724" i="5"/>
  <c r="BV725" i="5" s="1"/>
  <c r="BU722" i="5"/>
  <c r="AC1040" i="5"/>
  <c r="I41" i="15"/>
  <c r="BT747" i="5"/>
  <c r="BV751" i="5"/>
  <c r="BV752" i="5" s="1"/>
  <c r="BU749" i="5"/>
  <c r="BU750" i="5" s="1"/>
  <c r="P1429" i="5"/>
  <c r="BJ733" i="5"/>
  <c r="AX24" i="14" s="1"/>
  <c r="BJ723" i="5"/>
  <c r="BJ734" i="5" s="1"/>
  <c r="AX211" i="15" s="1"/>
  <c r="AX141" i="17" s="1"/>
  <c r="Y88" i="14"/>
  <c r="Y211" i="15"/>
  <c r="Y141" i="17" s="1"/>
  <c r="AD875" i="5"/>
  <c r="BG654" i="5"/>
  <c r="BG659" i="5" s="1"/>
  <c r="AD879" i="5"/>
  <c r="AE878" i="5"/>
  <c r="Z1011" i="5"/>
  <c r="AM709" i="5"/>
  <c r="AM708" i="5"/>
  <c r="FR137" i="10"/>
  <c r="AA1009" i="5"/>
  <c r="O75" i="15" s="1"/>
  <c r="AA1008" i="5"/>
  <c r="O43" i="15" s="1"/>
  <c r="AD848" i="5"/>
  <c r="AD1282" i="5"/>
  <c r="AD1386" i="5"/>
  <c r="R50" i="14" s="1"/>
  <c r="AC1375" i="5"/>
  <c r="Z1380" i="5"/>
  <c r="AD913" i="5"/>
  <c r="AE912" i="5"/>
  <c r="BT653" i="5"/>
  <c r="BT658" i="5" s="1"/>
  <c r="BT662" i="5"/>
  <c r="BT668" i="5" s="1"/>
  <c r="BH22" i="14" s="1"/>
  <c r="BT643" i="5"/>
  <c r="BT654" i="5" s="1"/>
  <c r="BT659" i="5" s="1"/>
  <c r="D150" i="23"/>
  <c r="C142" i="15"/>
  <c r="X928" i="5"/>
  <c r="L42" i="15" s="1"/>
  <c r="L41" i="15" s="1"/>
  <c r="X929" i="5"/>
  <c r="L74" i="15" s="1"/>
  <c r="L73" i="15" s="1"/>
  <c r="I10" i="6"/>
  <c r="P1502" i="5"/>
  <c r="AC1164" i="5"/>
  <c r="AD1164" i="5" s="1"/>
  <c r="R135" i="13"/>
  <c r="S135" i="13" s="1"/>
  <c r="AW754" i="5"/>
  <c r="AW759" i="5" s="1"/>
  <c r="P1507" i="5"/>
  <c r="P36" i="14"/>
  <c r="P35" i="14" s="1"/>
  <c r="I29" i="17"/>
  <c r="AR670" i="5"/>
  <c r="P47" i="14"/>
  <c r="BE748" i="5"/>
  <c r="O1305" i="5"/>
  <c r="BU747" i="5"/>
  <c r="BV749" i="5"/>
  <c r="BV750" i="5" s="1"/>
  <c r="BG709" i="5"/>
  <c r="E29" i="13"/>
  <c r="E27" i="13" s="1"/>
  <c r="E26" i="13" s="1"/>
  <c r="E13" i="13" s="1"/>
  <c r="P446" i="5"/>
  <c r="D182" i="15" s="1"/>
  <c r="P431" i="5"/>
  <c r="D206" i="15" s="1"/>
  <c r="D205" i="15" s="1"/>
  <c r="D203" i="15" s="1"/>
  <c r="C126" i="20"/>
  <c r="N32" i="17"/>
  <c r="N31" i="17" s="1"/>
  <c r="BV681" i="5"/>
  <c r="BV700" i="5"/>
  <c r="BV691" i="5"/>
  <c r="BV696" i="5" s="1"/>
  <c r="BW1234" i="5"/>
  <c r="AE994" i="5"/>
  <c r="AE995" i="5" s="1"/>
  <c r="AE1020" i="5" s="1"/>
  <c r="AF1042" i="5" s="1"/>
  <c r="AE984" i="5"/>
  <c r="AE1001" i="5"/>
  <c r="AE992" i="5"/>
  <c r="AE1004" i="5"/>
  <c r="AE1028" i="5" s="1"/>
  <c r="AF1046" i="5" s="1"/>
  <c r="AE1015" i="5"/>
  <c r="AE1002" i="5"/>
  <c r="AE1026" i="5" s="1"/>
  <c r="AE1057" i="5"/>
  <c r="AE998" i="5"/>
  <c r="AE999" i="5"/>
  <c r="AE1023" i="5" s="1"/>
  <c r="AE1003" i="5"/>
  <c r="AE1140" i="5"/>
  <c r="AE1138" i="5"/>
  <c r="AE1142" i="5"/>
  <c r="AE1143" i="5"/>
  <c r="AE1137" i="5"/>
  <c r="AE1123" i="5"/>
  <c r="AE1141" i="5"/>
  <c r="AE1131" i="5"/>
  <c r="AE1132" i="5" s="1"/>
  <c r="AE1356" i="5"/>
  <c r="AE1359" i="5" s="1"/>
  <c r="AE1357" i="5"/>
  <c r="BV351" i="5"/>
  <c r="BW346" i="5"/>
  <c r="BI723" i="5"/>
  <c r="BI734" i="5" s="1"/>
  <c r="BI633" i="5"/>
  <c r="BI634" i="5"/>
  <c r="AV280" i="5"/>
  <c r="AV279" i="5"/>
  <c r="C69" i="15"/>
  <c r="O1492" i="5"/>
  <c r="AY653" i="5"/>
  <c r="AY658" i="5" s="1"/>
  <c r="AY662" i="5"/>
  <c r="AY668" i="5" s="1"/>
  <c r="AM22" i="14" s="1"/>
  <c r="AY643" i="5"/>
  <c r="AY654" i="5" s="1"/>
  <c r="AY659" i="5" s="1"/>
  <c r="BH654" i="5"/>
  <c r="BH659" i="5" s="1"/>
  <c r="BR683" i="5"/>
  <c r="BR701" i="5"/>
  <c r="BM565" i="5"/>
  <c r="BN564" i="5"/>
  <c r="BW562" i="5"/>
  <c r="C70" i="15"/>
  <c r="S727" i="5"/>
  <c r="S734" i="5" s="1"/>
  <c r="S733" i="5"/>
  <c r="G24" i="14" s="1"/>
  <c r="AC1064" i="5"/>
  <c r="AB1063" i="5"/>
  <c r="AD1065" i="5"/>
  <c r="BR700" i="5"/>
  <c r="BR681" i="5"/>
  <c r="AB723" i="5"/>
  <c r="AB734" i="5" s="1"/>
  <c r="AB733" i="5"/>
  <c r="P24" i="14" s="1"/>
  <c r="BJ254" i="5"/>
  <c r="BJ273" i="5"/>
  <c r="AM670" i="5"/>
  <c r="AM671" i="5"/>
  <c r="P219" i="15"/>
  <c r="P217" i="15" s="1"/>
  <c r="P140" i="17" s="1"/>
  <c r="P87" i="14"/>
  <c r="AX11" i="18"/>
  <c r="AX20" i="15"/>
  <c r="G20" i="23" s="1"/>
  <c r="AY11" i="18"/>
  <c r="G22" i="23"/>
  <c r="R751" i="5"/>
  <c r="Q749" i="5"/>
  <c r="T755" i="5"/>
  <c r="S753" i="5"/>
  <c r="P747" i="5"/>
  <c r="AD1194" i="5"/>
  <c r="AD1198" i="5"/>
  <c r="S46" i="14"/>
  <c r="AD1200" i="5"/>
  <c r="AD1199" i="5" s="1"/>
  <c r="AE1220" i="5" s="1"/>
  <c r="AD1106" i="5"/>
  <c r="Q1324" i="5"/>
  <c r="L90" i="14"/>
  <c r="AC1092" i="5"/>
  <c r="AB1095" i="5"/>
  <c r="AB1093" i="5" s="1"/>
  <c r="AB1112" i="5" s="1"/>
  <c r="BR654" i="5"/>
  <c r="BR659" i="5" s="1"/>
  <c r="BV403" i="5"/>
  <c r="BW397" i="5"/>
  <c r="AD911" i="5"/>
  <c r="AE911" i="5" s="1"/>
  <c r="Q120" i="13"/>
  <c r="R120" i="13" s="1"/>
  <c r="BB723" i="5"/>
  <c r="O709" i="5"/>
  <c r="O708" i="5"/>
  <c r="AZ701" i="5"/>
  <c r="AZ683" i="5"/>
  <c r="BT730" i="5"/>
  <c r="BP722" i="5"/>
  <c r="BQ724" i="5"/>
  <c r="BQ725" i="5" s="1"/>
  <c r="BS728" i="5"/>
  <c r="BS729" i="5" s="1"/>
  <c r="BR726" i="5"/>
  <c r="BR727" i="5" s="1"/>
  <c r="AA1264" i="5"/>
  <c r="O107" i="15" s="1"/>
  <c r="AA1265" i="5"/>
  <c r="O140" i="15" s="1"/>
  <c r="AA1341" i="5"/>
  <c r="AC1199" i="5"/>
  <c r="AD1220" i="5" s="1"/>
  <c r="P40" i="17"/>
  <c r="R143" i="13"/>
  <c r="K20" i="13"/>
  <c r="U412" i="5"/>
  <c r="BA583" i="5"/>
  <c r="AC904" i="5"/>
  <c r="AB907" i="5"/>
  <c r="AB905" i="5" s="1"/>
  <c r="AM1562" i="5"/>
  <c r="AN1569" i="5"/>
  <c r="AB67" i="14" s="1"/>
  <c r="O723" i="5"/>
  <c r="O733" i="5"/>
  <c r="R729" i="5"/>
  <c r="Q132" i="13"/>
  <c r="R132" i="13" s="1"/>
  <c r="BA274" i="5"/>
  <c r="BA277" i="5" s="1"/>
  <c r="AO13" i="14" s="1"/>
  <c r="AO12" i="14" s="1"/>
  <c r="AO11" i="14" s="1"/>
  <c r="AO5" i="14" s="1"/>
  <c r="BA256" i="5"/>
  <c r="BA260" i="5" s="1"/>
  <c r="BA267" i="5" s="1"/>
  <c r="BA259" i="5"/>
  <c r="BA265" i="5" s="1"/>
  <c r="AZ273" i="5"/>
  <c r="AZ277" i="5" s="1"/>
  <c r="AN13" i="14" s="1"/>
  <c r="AN12" i="14" s="1"/>
  <c r="AN11" i="14" s="1"/>
  <c r="AN5" i="14" s="1"/>
  <c r="AZ254" i="5"/>
  <c r="AZ260" i="5" s="1"/>
  <c r="AZ267" i="5" s="1"/>
  <c r="AZ259" i="5"/>
  <c r="AZ265" i="5" s="1"/>
  <c r="Q32" i="13"/>
  <c r="Q30" i="13" s="1"/>
  <c r="AB447" i="5"/>
  <c r="P183" i="15" s="1"/>
  <c r="AB432" i="5"/>
  <c r="AZ1569" i="5"/>
  <c r="AN67" i="14" s="1"/>
  <c r="AY1562" i="5"/>
  <c r="P1295" i="5"/>
  <c r="AB280" i="5"/>
  <c r="Y1207" i="5"/>
  <c r="Y1208" i="5"/>
  <c r="BN257" i="5"/>
  <c r="BL253" i="5"/>
  <c r="BM255" i="5"/>
  <c r="BJ263" i="5"/>
  <c r="BJ249" i="5"/>
  <c r="BK251" i="5"/>
  <c r="M217" i="15"/>
  <c r="D219" i="23"/>
  <c r="AA1033" i="5"/>
  <c r="AA1032" i="5"/>
  <c r="C146" i="20"/>
  <c r="BH706" i="5"/>
  <c r="AV23" i="14" s="1"/>
  <c r="P1570" i="5"/>
  <c r="FT22" i="10"/>
  <c r="FS37" i="10"/>
  <c r="BJ709" i="5"/>
  <c r="BL739" i="5"/>
  <c r="BL1499" i="5"/>
  <c r="AP692" i="5"/>
  <c r="AP697" i="5" s="1"/>
  <c r="BJ633" i="5"/>
  <c r="AC986" i="5"/>
  <c r="AC989" i="5" s="1"/>
  <c r="AC987" i="5" s="1"/>
  <c r="AC1017" i="5" s="1"/>
  <c r="AD1039" i="5" s="1"/>
  <c r="AC1016" i="5"/>
  <c r="K185" i="21"/>
  <c r="C185" i="21"/>
  <c r="BK28" i="15"/>
  <c r="H28" i="23"/>
  <c r="L18" i="16"/>
  <c r="AA748" i="5"/>
  <c r="AA759" i="5" s="1"/>
  <c r="AA758" i="5"/>
  <c r="O25" i="14" s="1"/>
  <c r="C23" i="14"/>
  <c r="D110" i="13"/>
  <c r="BS668" i="5"/>
  <c r="BG22" i="14" s="1"/>
  <c r="AC941" i="5"/>
  <c r="AD963" i="5" s="1"/>
  <c r="AD957" i="5"/>
  <c r="AL3" i="15"/>
  <c r="M32" i="17"/>
  <c r="M31" i="17" s="1"/>
  <c r="BK7" i="14"/>
  <c r="AB708" i="5"/>
  <c r="AB709" i="5"/>
  <c r="BS1571" i="5"/>
  <c r="BG69" i="14" s="1"/>
  <c r="C197" i="21"/>
  <c r="Q126" i="13"/>
  <c r="R126" i="13" s="1"/>
  <c r="FS134" i="10"/>
  <c r="FT126" i="10"/>
  <c r="E65" i="14"/>
  <c r="J139" i="15"/>
  <c r="AO714" i="5"/>
  <c r="AO1473" i="5"/>
  <c r="AE844" i="5"/>
  <c r="AD1279" i="5"/>
  <c r="AD1281" i="5"/>
  <c r="AD1256" i="5"/>
  <c r="BG280" i="5"/>
  <c r="BG279" i="5"/>
  <c r="AC940" i="5"/>
  <c r="AD962" i="5" s="1"/>
  <c r="R42" i="14" s="1"/>
  <c r="BU645" i="5"/>
  <c r="BU663" i="5"/>
  <c r="Q122" i="13"/>
  <c r="BK743" i="5"/>
  <c r="BK1506" i="5"/>
  <c r="BK741" i="5"/>
  <c r="BK742" i="5" s="1"/>
  <c r="AO706" i="5"/>
  <c r="AC23" i="14" s="1"/>
  <c r="BT681" i="5"/>
  <c r="BT700" i="5"/>
  <c r="BT706" i="5" s="1"/>
  <c r="BH23" i="14" s="1"/>
  <c r="BT691" i="5"/>
  <c r="BT696" i="5" s="1"/>
  <c r="BS691" i="5"/>
  <c r="BS696" i="5" s="1"/>
  <c r="H112" i="21"/>
  <c r="O217" i="15"/>
  <c r="AU750" i="5"/>
  <c r="AU759" i="5" s="1"/>
  <c r="AU758" i="5"/>
  <c r="AI25" i="14" s="1"/>
  <c r="AB1392" i="5"/>
  <c r="E176" i="15" l="1"/>
  <c r="AA39" i="13"/>
  <c r="AK421" i="5"/>
  <c r="Z16" i="17"/>
  <c r="Y40" i="13"/>
  <c r="Y38" i="13" s="1"/>
  <c r="AJ436" i="5"/>
  <c r="AJ451" i="5"/>
  <c r="X186" i="15" s="1"/>
  <c r="Y16" i="17"/>
  <c r="AA132" i="17"/>
  <c r="AA130" i="17" s="1"/>
  <c r="AC183" i="13"/>
  <c r="AB181" i="13"/>
  <c r="F3" i="23"/>
  <c r="AL5" i="18"/>
  <c r="R631" i="5"/>
  <c r="F21" i="14" s="1"/>
  <c r="I23" i="13"/>
  <c r="S413" i="5"/>
  <c r="G9" i="17"/>
  <c r="AL633" i="5"/>
  <c r="P631" i="5"/>
  <c r="D21" i="14" s="1"/>
  <c r="Q617" i="5"/>
  <c r="Q622" i="5" s="1"/>
  <c r="R443" i="5"/>
  <c r="F179" i="15" s="1"/>
  <c r="R428" i="5"/>
  <c r="G24" i="13"/>
  <c r="G22" i="13" s="1"/>
  <c r="G7" i="17"/>
  <c r="G6" i="17" s="1"/>
  <c r="G45" i="18"/>
  <c r="G53" i="18"/>
  <c r="S411" i="5"/>
  <c r="I17" i="13"/>
  <c r="C21" i="14"/>
  <c r="D108" i="13"/>
  <c r="K75" i="13"/>
  <c r="J73" i="13"/>
  <c r="P88" i="14"/>
  <c r="BV706" i="5"/>
  <c r="BJ23" i="14" s="1"/>
  <c r="BV730" i="5"/>
  <c r="AM634" i="5"/>
  <c r="AA92" i="14" s="1"/>
  <c r="AB758" i="5"/>
  <c r="P25" i="14" s="1"/>
  <c r="D139" i="13"/>
  <c r="AO749" i="5"/>
  <c r="AO750" i="5" s="1"/>
  <c r="D48" i="17"/>
  <c r="F102" i="13"/>
  <c r="O634" i="5"/>
  <c r="O633" i="5"/>
  <c r="C91" i="14" s="1"/>
  <c r="S631" i="5"/>
  <c r="G21" i="14" s="1"/>
  <c r="P617" i="5"/>
  <c r="P622" i="5" s="1"/>
  <c r="L101" i="13"/>
  <c r="V1565" i="5"/>
  <c r="J43" i="17"/>
  <c r="J77" i="13"/>
  <c r="K79" i="13"/>
  <c r="R617" i="5"/>
  <c r="R622" i="5" s="1"/>
  <c r="Q631" i="5"/>
  <c r="E21" i="14" s="1"/>
  <c r="P19" i="14"/>
  <c r="BU728" i="5"/>
  <c r="BU729" i="5" s="1"/>
  <c r="BV654" i="5"/>
  <c r="BV659" i="5" s="1"/>
  <c r="AR755" i="5"/>
  <c r="AQ753" i="5"/>
  <c r="AQ754" i="5" s="1"/>
  <c r="T617" i="5"/>
  <c r="T622" i="5" s="1"/>
  <c r="O748" i="5"/>
  <c r="O759" i="5" s="1"/>
  <c r="O758" i="5"/>
  <c r="J74" i="17"/>
  <c r="J44" i="17"/>
  <c r="L64" i="13"/>
  <c r="U634" i="5"/>
  <c r="U633" i="5"/>
  <c r="S617" i="5"/>
  <c r="S622" i="5" s="1"/>
  <c r="D42" i="17"/>
  <c r="P1564" i="5"/>
  <c r="F100" i="13"/>
  <c r="BT692" i="5"/>
  <c r="BT697" i="5" s="1"/>
  <c r="BJ634" i="5"/>
  <c r="Q734" i="5"/>
  <c r="BF734" i="5"/>
  <c r="BR722" i="5"/>
  <c r="AL634" i="5"/>
  <c r="Z92" i="14" s="1"/>
  <c r="R426" i="5"/>
  <c r="F204" i="15" s="1"/>
  <c r="G18" i="13"/>
  <c r="G16" i="13" s="1"/>
  <c r="R441" i="5"/>
  <c r="F177" i="15" s="1"/>
  <c r="T634" i="5"/>
  <c r="T633" i="5"/>
  <c r="L105" i="13"/>
  <c r="V1566" i="5"/>
  <c r="J46" i="17"/>
  <c r="I69" i="13"/>
  <c r="H93" i="18" s="1"/>
  <c r="R634" i="5"/>
  <c r="R633" i="5"/>
  <c r="Q633" i="5"/>
  <c r="AN605" i="5"/>
  <c r="AP609" i="5"/>
  <c r="AO607" i="5"/>
  <c r="AR613" i="5"/>
  <c r="AQ611" i="5"/>
  <c r="Z88" i="14"/>
  <c r="Z86" i="14" s="1"/>
  <c r="Z139" i="17"/>
  <c r="I81" i="15"/>
  <c r="V1532" i="5"/>
  <c r="V1524" i="5"/>
  <c r="W158" i="8"/>
  <c r="DQ56" i="7"/>
  <c r="N162" i="13" s="1"/>
  <c r="DN56" i="7"/>
  <c r="K162" i="13" s="1"/>
  <c r="AX727" i="5"/>
  <c r="AX734" i="5" s="1"/>
  <c r="AX733" i="5"/>
  <c r="AL24" i="14" s="1"/>
  <c r="AE884" i="5"/>
  <c r="AE1103" i="5"/>
  <c r="AW725" i="5"/>
  <c r="AW734" i="5" s="1"/>
  <c r="AW733" i="5"/>
  <c r="AK24" i="14" s="1"/>
  <c r="AV733" i="5"/>
  <c r="AJ24" i="14" s="1"/>
  <c r="AD940" i="5"/>
  <c r="AE962" i="5" s="1"/>
  <c r="S42" i="14" s="1"/>
  <c r="AB973" i="5"/>
  <c r="Z748" i="5"/>
  <c r="Z759" i="5" s="1"/>
  <c r="Z758" i="5"/>
  <c r="N25" i="14" s="1"/>
  <c r="N19" i="14" s="1"/>
  <c r="Y748" i="5"/>
  <c r="Y759" i="5" s="1"/>
  <c r="Y758" i="5"/>
  <c r="M25" i="14" s="1"/>
  <c r="M19" i="14" s="1"/>
  <c r="GI41" i="7"/>
  <c r="GH230" i="7"/>
  <c r="GH231" i="7" s="1"/>
  <c r="GH232" i="7" s="1"/>
  <c r="GK239" i="7" s="1"/>
  <c r="GH42" i="7"/>
  <c r="GH43" i="7" s="1"/>
  <c r="GH170" i="7"/>
  <c r="GH171" i="7" s="1"/>
  <c r="GH172" i="7" s="1"/>
  <c r="GI179" i="7" s="1"/>
  <c r="GH185" i="7" s="1"/>
  <c r="GG185" i="7"/>
  <c r="I147" i="15"/>
  <c r="I142" i="15" s="1"/>
  <c r="V1533" i="5"/>
  <c r="V1525" i="5"/>
  <c r="W159" i="8"/>
  <c r="BK744" i="5"/>
  <c r="BR692" i="5"/>
  <c r="BR697" i="5" s="1"/>
  <c r="BS706" i="5"/>
  <c r="BG23" i="14" s="1"/>
  <c r="BS692" i="5"/>
  <c r="BS697" i="5" s="1"/>
  <c r="AD944" i="5"/>
  <c r="AE964" i="5" s="1"/>
  <c r="S44" i="14" s="1"/>
  <c r="N34" i="17"/>
  <c r="D141" i="22"/>
  <c r="C142" i="20" s="1"/>
  <c r="P141" i="13"/>
  <c r="BS626" i="5"/>
  <c r="BS608" i="5"/>
  <c r="M49" i="15"/>
  <c r="M45" i="15" s="1"/>
  <c r="Z1530" i="5"/>
  <c r="BV612" i="5"/>
  <c r="BV628" i="5"/>
  <c r="BV616" i="5"/>
  <c r="BV621" i="5" s="1"/>
  <c r="DY146" i="7"/>
  <c r="DX150" i="7"/>
  <c r="U201" i="13" s="1"/>
  <c r="T125" i="17" s="1"/>
  <c r="BM508" i="5"/>
  <c r="BM506" i="5" s="1"/>
  <c r="BL509" i="5"/>
  <c r="BT610" i="5"/>
  <c r="BT627" i="5"/>
  <c r="BV629" i="5"/>
  <c r="BV614" i="5"/>
  <c r="S126" i="17"/>
  <c r="U171" i="13"/>
  <c r="T126" i="17" s="1"/>
  <c r="T169" i="13"/>
  <c r="AA156" i="8"/>
  <c r="Z1522" i="5"/>
  <c r="BT608" i="5"/>
  <c r="BT616" i="5"/>
  <c r="BT621" i="5" s="1"/>
  <c r="BT626" i="5"/>
  <c r="DP56" i="7"/>
  <c r="M162" i="13" s="1"/>
  <c r="BK1401" i="5"/>
  <c r="BK601" i="5"/>
  <c r="BR606" i="5"/>
  <c r="BR625" i="5"/>
  <c r="BU610" i="5"/>
  <c r="BU627" i="5"/>
  <c r="BU616" i="5"/>
  <c r="BU621" i="5" s="1"/>
  <c r="AF135" i="17"/>
  <c r="AF133" i="17" s="1"/>
  <c r="AH187" i="13"/>
  <c r="AG135" i="17" s="1"/>
  <c r="AG133" i="17" s="1"/>
  <c r="AG185" i="13"/>
  <c r="G48" i="21"/>
  <c r="H48" i="21" s="1"/>
  <c r="I46" i="23"/>
  <c r="BU612" i="5"/>
  <c r="BU628" i="5"/>
  <c r="BS625" i="5"/>
  <c r="BS606" i="5"/>
  <c r="S124" i="17"/>
  <c r="AB1310" i="5"/>
  <c r="AM633" i="5"/>
  <c r="AA209" i="15" s="1"/>
  <c r="H109" i="15"/>
  <c r="V57" i="7"/>
  <c r="W54" i="7"/>
  <c r="AE1294" i="5"/>
  <c r="V1531" i="5"/>
  <c r="V1535" i="5" s="1"/>
  <c r="J30" i="14" s="1"/>
  <c r="I114" i="15"/>
  <c r="I109" i="15" s="1"/>
  <c r="U1527" i="5"/>
  <c r="U106" i="14"/>
  <c r="EE50" i="7"/>
  <c r="DW56" i="7" s="1"/>
  <c r="T162" i="13" s="1"/>
  <c r="AE1136" i="5"/>
  <c r="AD1384" i="5"/>
  <c r="W157" i="8"/>
  <c r="V1523" i="5"/>
  <c r="DR56" i="7"/>
  <c r="O162" i="13" s="1"/>
  <c r="D162" i="22" s="1"/>
  <c r="C163" i="20" s="1"/>
  <c r="DM56" i="7"/>
  <c r="J162" i="13" s="1"/>
  <c r="V59" i="7"/>
  <c r="W59" i="7" s="1"/>
  <c r="X59" i="7" s="1"/>
  <c r="Y59" i="7" s="1"/>
  <c r="Z59" i="7" s="1"/>
  <c r="U59" i="7"/>
  <c r="U61" i="7" s="1"/>
  <c r="I149" i="13"/>
  <c r="J149" i="13" s="1"/>
  <c r="G35" i="17"/>
  <c r="BW22" i="7"/>
  <c r="BV25" i="7"/>
  <c r="BF117" i="14"/>
  <c r="FM112" i="7"/>
  <c r="X159" i="13"/>
  <c r="W114" i="17" s="1"/>
  <c r="W157" i="13"/>
  <c r="CF87" i="7"/>
  <c r="CC77" i="7"/>
  <c r="CC78" i="7" s="1"/>
  <c r="CD76" i="7"/>
  <c r="R122" i="13"/>
  <c r="S127" i="13"/>
  <c r="BG708" i="5"/>
  <c r="AN671" i="5"/>
  <c r="P1071" i="5"/>
  <c r="BK719" i="5"/>
  <c r="BT751" i="5"/>
  <c r="BT752" i="5" s="1"/>
  <c r="BS751" i="5"/>
  <c r="BS752" i="5" s="1"/>
  <c r="S175" i="13"/>
  <c r="R123" i="17" s="1"/>
  <c r="R121" i="17" s="1"/>
  <c r="R173" i="13"/>
  <c r="CA94" i="7"/>
  <c r="CB94" i="7" s="1"/>
  <c r="CC94" i="7" s="1"/>
  <c r="CD94" i="7" s="1"/>
  <c r="CE94" i="7" s="1"/>
  <c r="CF94" i="7" s="1"/>
  <c r="T119" i="14"/>
  <c r="T115" i="14" s="1"/>
  <c r="T96" i="14" s="1"/>
  <c r="EY118" i="7"/>
  <c r="AV174" i="13" s="1"/>
  <c r="AD179" i="13"/>
  <c r="AC129" i="17" s="1"/>
  <c r="AC127" i="17" s="1"/>
  <c r="AC177" i="13"/>
  <c r="V114" i="17"/>
  <c r="DW121" i="7"/>
  <c r="S228" i="15" s="1"/>
  <c r="BV668" i="5"/>
  <c r="BJ22" i="14" s="1"/>
  <c r="AN670" i="5"/>
  <c r="O1071" i="5"/>
  <c r="BS749" i="5"/>
  <c r="BQ747" i="5"/>
  <c r="BW89" i="7"/>
  <c r="BW90" i="7" s="1"/>
  <c r="BV89" i="7"/>
  <c r="BV90" i="7" s="1"/>
  <c r="BZ89" i="7"/>
  <c r="BZ90" i="7" s="1"/>
  <c r="BY89" i="7"/>
  <c r="BY90" i="7" s="1"/>
  <c r="BX89" i="7"/>
  <c r="BX90" i="7" s="1"/>
  <c r="BU89" i="7"/>
  <c r="BU90" i="7" s="1"/>
  <c r="EX118" i="7"/>
  <c r="AU174" i="13" s="1"/>
  <c r="AB41" i="7"/>
  <c r="AA42" i="7"/>
  <c r="AA43" i="7" s="1"/>
  <c r="Y1209" i="5"/>
  <c r="BV692" i="5"/>
  <c r="BV697" i="5" s="1"/>
  <c r="AX260" i="5"/>
  <c r="AX267" i="5" s="1"/>
  <c r="AD1077" i="5"/>
  <c r="DX119" i="7"/>
  <c r="U203" i="13" s="1"/>
  <c r="T122" i="17" s="1"/>
  <c r="DY116" i="7"/>
  <c r="DY113" i="7"/>
  <c r="DX121" i="7" s="1"/>
  <c r="T228" i="15" s="1"/>
  <c r="EZ118" i="7"/>
  <c r="AW174" i="13" s="1"/>
  <c r="L10" i="6"/>
  <c r="L9" i="6" s="1"/>
  <c r="L4" i="6" s="1"/>
  <c r="L3" i="6" s="1"/>
  <c r="AA1267" i="5"/>
  <c r="AE918" i="5"/>
  <c r="J29" i="17"/>
  <c r="AW627" i="5"/>
  <c r="AW610" i="5"/>
  <c r="AW616" i="5"/>
  <c r="AW621" i="5" s="1"/>
  <c r="BC1401" i="5"/>
  <c r="BC601" i="5"/>
  <c r="Y92" i="14"/>
  <c r="Y221" i="15"/>
  <c r="Y142" i="17" s="1"/>
  <c r="AG614" i="5"/>
  <c r="AG629" i="5"/>
  <c r="BU617" i="5"/>
  <c r="BU622" i="5" s="1"/>
  <c r="O82" i="14"/>
  <c r="O75" i="14" s="1"/>
  <c r="O95" i="17" s="1"/>
  <c r="DX147" i="10"/>
  <c r="U193" i="15" s="1"/>
  <c r="U66" i="17" s="1"/>
  <c r="DR147" i="10"/>
  <c r="O193" i="15" s="1"/>
  <c r="DU147" i="10"/>
  <c r="R193" i="15" s="1"/>
  <c r="R66" i="17" s="1"/>
  <c r="EC147" i="10"/>
  <c r="Z193" i="15" s="1"/>
  <c r="Z66" i="17" s="1"/>
  <c r="DV147" i="10"/>
  <c r="S193" i="15" s="1"/>
  <c r="S66" i="17" s="1"/>
  <c r="EB147" i="10"/>
  <c r="Y193" i="15" s="1"/>
  <c r="Y66" i="17" s="1"/>
  <c r="DZ147" i="10"/>
  <c r="W193" i="15" s="1"/>
  <c r="W66" i="17" s="1"/>
  <c r="EA147" i="10"/>
  <c r="X193" i="15" s="1"/>
  <c r="X66" i="17" s="1"/>
  <c r="DW147" i="10"/>
  <c r="T193" i="15" s="1"/>
  <c r="T66" i="17" s="1"/>
  <c r="DT147" i="10"/>
  <c r="Q193" i="15" s="1"/>
  <c r="Q66" i="17" s="1"/>
  <c r="DS147" i="10"/>
  <c r="P193" i="15" s="1"/>
  <c r="P66" i="17" s="1"/>
  <c r="DY147" i="10"/>
  <c r="V193" i="15" s="1"/>
  <c r="V66" i="17" s="1"/>
  <c r="Y219" i="15"/>
  <c r="Y87" i="14"/>
  <c r="Y86" i="14" s="1"/>
  <c r="BW310" i="5"/>
  <c r="BC614" i="5"/>
  <c r="BC629" i="5"/>
  <c r="AV610" i="5"/>
  <c r="AV627" i="5"/>
  <c r="AD605" i="5"/>
  <c r="AH613" i="5"/>
  <c r="AF609" i="5"/>
  <c r="AG611" i="5"/>
  <c r="AE607" i="5"/>
  <c r="AV608" i="5"/>
  <c r="AV616" i="5"/>
  <c r="AV621" i="5" s="1"/>
  <c r="AV626" i="5"/>
  <c r="BB1401" i="5"/>
  <c r="BB601" i="5"/>
  <c r="J78" i="9"/>
  <c r="AE420" i="5"/>
  <c r="S49" i="18"/>
  <c r="U36" i="13"/>
  <c r="AD608" i="5"/>
  <c r="AD626" i="5"/>
  <c r="AE627" i="5"/>
  <c r="AE610" i="5"/>
  <c r="BA602" i="5"/>
  <c r="BA619" i="5"/>
  <c r="BA1408" i="5" s="1"/>
  <c r="AY606" i="5"/>
  <c r="AY616" i="5"/>
  <c r="AY621" i="5" s="1"/>
  <c r="AY625" i="5"/>
  <c r="AW628" i="5"/>
  <c r="AW612" i="5"/>
  <c r="AU608" i="5"/>
  <c r="AU626" i="5"/>
  <c r="AN322" i="5"/>
  <c r="AD1365" i="5"/>
  <c r="AE1387" i="5" s="1"/>
  <c r="S51" i="14" s="1"/>
  <c r="AC1262" i="5"/>
  <c r="AC1264" i="5" s="1"/>
  <c r="Q107" i="15" s="1"/>
  <c r="Z91" i="14"/>
  <c r="Z209" i="15"/>
  <c r="Z143" i="17" s="1"/>
  <c r="AU606" i="5"/>
  <c r="AU625" i="5"/>
  <c r="AD450" i="5"/>
  <c r="R185" i="15" s="1"/>
  <c r="S37" i="13"/>
  <c r="S35" i="13" s="1"/>
  <c r="S34" i="13" s="1"/>
  <c r="AD435" i="5"/>
  <c r="R207" i="15" s="1"/>
  <c r="AC606" i="5"/>
  <c r="AC617" i="5" s="1"/>
  <c r="AC622" i="5" s="1"/>
  <c r="AC616" i="5"/>
  <c r="AC621" i="5" s="1"/>
  <c r="AC625" i="5"/>
  <c r="AC631" i="5" s="1"/>
  <c r="Q21" i="14" s="1"/>
  <c r="AB634" i="5"/>
  <c r="AB633" i="5"/>
  <c r="P91" i="14" s="1"/>
  <c r="AZ626" i="5"/>
  <c r="AZ608" i="5"/>
  <c r="AX614" i="5"/>
  <c r="AX629" i="5"/>
  <c r="AN323" i="5"/>
  <c r="BW323" i="5" s="1"/>
  <c r="BW320" i="5"/>
  <c r="AE881" i="5"/>
  <c r="AE948" i="5"/>
  <c r="AF966" i="5" s="1"/>
  <c r="AD1360" i="5"/>
  <c r="S132" i="13" s="1"/>
  <c r="AB1053" i="5"/>
  <c r="AA1290" i="5"/>
  <c r="BC611" i="5"/>
  <c r="BA607" i="5"/>
  <c r="AZ605" i="5"/>
  <c r="BB609" i="5"/>
  <c r="BD613" i="5"/>
  <c r="AI613" i="5"/>
  <c r="AE605" i="5"/>
  <c r="AF607" i="5"/>
  <c r="AH611" i="5"/>
  <c r="AG609" i="5"/>
  <c r="AY614" i="5"/>
  <c r="AY629" i="5"/>
  <c r="AX612" i="5"/>
  <c r="AX628" i="5"/>
  <c r="AX616" i="5"/>
  <c r="AX621" i="5" s="1"/>
  <c r="Y209" i="15"/>
  <c r="Y143" i="17" s="1"/>
  <c r="Y91" i="14"/>
  <c r="BW322" i="5"/>
  <c r="S15" i="17"/>
  <c r="S14" i="17" s="1"/>
  <c r="AF628" i="5"/>
  <c r="AF612" i="5"/>
  <c r="BU631" i="5"/>
  <c r="L115" i="21"/>
  <c r="L145" i="21"/>
  <c r="L191" i="21"/>
  <c r="L150" i="21"/>
  <c r="L192" i="21"/>
  <c r="L193" i="21"/>
  <c r="D5" i="19"/>
  <c r="L25" i="21"/>
  <c r="L84" i="21"/>
  <c r="L15" i="21"/>
  <c r="L16" i="21"/>
  <c r="L10" i="21"/>
  <c r="L19" i="21"/>
  <c r="L114" i="21"/>
  <c r="L17" i="21"/>
  <c r="L49" i="21"/>
  <c r="L29" i="21"/>
  <c r="L28" i="21"/>
  <c r="L231" i="21"/>
  <c r="L30" i="21"/>
  <c r="L85" i="21"/>
  <c r="L12" i="21"/>
  <c r="L11" i="21"/>
  <c r="L52" i="21"/>
  <c r="L9" i="21"/>
  <c r="L18" i="21"/>
  <c r="L82" i="21"/>
  <c r="L117" i="21"/>
  <c r="L7" i="21"/>
  <c r="L112" i="21"/>
  <c r="L234" i="21"/>
  <c r="L170" i="21"/>
  <c r="L172" i="21"/>
  <c r="L171" i="21"/>
  <c r="L118" i="21"/>
  <c r="L151" i="21"/>
  <c r="L199" i="21"/>
  <c r="L147" i="21"/>
  <c r="L148" i="21"/>
  <c r="L81" i="21"/>
  <c r="L80" i="21"/>
  <c r="L232" i="21"/>
  <c r="L227" i="21"/>
  <c r="L5" i="21"/>
  <c r="L233" i="21"/>
  <c r="L190" i="21"/>
  <c r="L26" i="21"/>
  <c r="L14" i="21"/>
  <c r="L53" i="21"/>
  <c r="L13" i="21"/>
  <c r="L20" i="21"/>
  <c r="L113" i="21"/>
  <c r="L146" i="21"/>
  <c r="L50" i="21"/>
  <c r="L48" i="21"/>
  <c r="L220" i="21"/>
  <c r="L24" i="21"/>
  <c r="BB628" i="5"/>
  <c r="BB612" i="5"/>
  <c r="BA627" i="5"/>
  <c r="BA610" i="5"/>
  <c r="AT606" i="5"/>
  <c r="AT625" i="5"/>
  <c r="L22" i="21"/>
  <c r="Z12" i="14"/>
  <c r="Z11" i="14" s="1"/>
  <c r="Z5" i="14" s="1"/>
  <c r="BK14" i="14"/>
  <c r="AO744" i="5"/>
  <c r="E5" i="21"/>
  <c r="M231" i="21"/>
  <c r="M234" i="21"/>
  <c r="M193" i="21"/>
  <c r="M190" i="21"/>
  <c r="M233" i="21"/>
  <c r="M227" i="21"/>
  <c r="M232" i="21"/>
  <c r="M191" i="21"/>
  <c r="M170" i="21"/>
  <c r="M5" i="21"/>
  <c r="M192" i="21"/>
  <c r="M172" i="21"/>
  <c r="M147" i="21"/>
  <c r="M171" i="21"/>
  <c r="M114" i="21"/>
  <c r="M50" i="21"/>
  <c r="E5" i="19"/>
  <c r="M82" i="21"/>
  <c r="M151" i="21"/>
  <c r="M10" i="21"/>
  <c r="M16" i="21"/>
  <c r="M11" i="21"/>
  <c r="M118" i="21"/>
  <c r="M84" i="21"/>
  <c r="M53" i="21"/>
  <c r="M15" i="21"/>
  <c r="M52" i="21"/>
  <c r="M26" i="21"/>
  <c r="M12" i="21"/>
  <c r="M14" i="21"/>
  <c r="M9" i="21"/>
  <c r="M199" i="21"/>
  <c r="M13" i="21"/>
  <c r="M150" i="21"/>
  <c r="M20" i="21"/>
  <c r="M18" i="21"/>
  <c r="M19" i="21"/>
  <c r="M85" i="21"/>
  <c r="M146" i="21"/>
  <c r="M17" i="21"/>
  <c r="M81" i="21"/>
  <c r="M117" i="21"/>
  <c r="M29" i="21"/>
  <c r="M113" i="21"/>
  <c r="M148" i="21"/>
  <c r="M80" i="21"/>
  <c r="M7" i="21"/>
  <c r="M115" i="21"/>
  <c r="M49" i="21"/>
  <c r="M145" i="21"/>
  <c r="M48" i="21"/>
  <c r="M112" i="21"/>
  <c r="M30" i="21"/>
  <c r="M220" i="21"/>
  <c r="M28" i="21"/>
  <c r="M25" i="21"/>
  <c r="M24" i="21"/>
  <c r="M22" i="21"/>
  <c r="F22" i="21"/>
  <c r="P1432" i="5"/>
  <c r="P1454" i="5"/>
  <c r="BT708" i="5"/>
  <c r="BT709" i="5"/>
  <c r="AD1294" i="5"/>
  <c r="G30" i="21"/>
  <c r="H30" i="21" s="1"/>
  <c r="I28" i="23"/>
  <c r="D68" i="14"/>
  <c r="C221" i="21"/>
  <c r="K221" i="21"/>
  <c r="BJ250" i="5"/>
  <c r="BJ259" i="5"/>
  <c r="BJ265" i="5" s="1"/>
  <c r="BJ271" i="5"/>
  <c r="BN275" i="5"/>
  <c r="BN259" i="5"/>
  <c r="BN265" i="5" s="1"/>
  <c r="L20" i="13"/>
  <c r="K8" i="17" s="1"/>
  <c r="V412" i="5"/>
  <c r="AC1345" i="5"/>
  <c r="AB1344" i="5"/>
  <c r="AA1343" i="5"/>
  <c r="AA1347" i="5" s="1"/>
  <c r="O56" i="14" s="1"/>
  <c r="O55" i="14" s="1"/>
  <c r="AD1092" i="5"/>
  <c r="AC1095" i="5"/>
  <c r="AC1093" i="5" s="1"/>
  <c r="AC1112" i="5" s="1"/>
  <c r="Q1327" i="5"/>
  <c r="Q1326" i="5"/>
  <c r="T758" i="5"/>
  <c r="H25" i="14" s="1"/>
  <c r="F24" i="21"/>
  <c r="AB1067" i="5"/>
  <c r="BN565" i="5"/>
  <c r="L81" i="9" s="1"/>
  <c r="BW564" i="5"/>
  <c r="AY671" i="5"/>
  <c r="AY670" i="5"/>
  <c r="BV365" i="5"/>
  <c r="BW365" i="5" s="1"/>
  <c r="BV366" i="5"/>
  <c r="BW366" i="5" s="1"/>
  <c r="BW351" i="5"/>
  <c r="AE1358" i="5"/>
  <c r="AE1139" i="5"/>
  <c r="AE1022" i="5"/>
  <c r="AE997" i="5"/>
  <c r="AE990" i="5"/>
  <c r="AE985" i="5"/>
  <c r="I9" i="6"/>
  <c r="AA1011" i="5"/>
  <c r="BU723" i="5"/>
  <c r="BM739" i="5"/>
  <c r="BM1499" i="5"/>
  <c r="FU21" i="10"/>
  <c r="FT36" i="10"/>
  <c r="AX280" i="5"/>
  <c r="AX279" i="5"/>
  <c r="AB1009" i="5"/>
  <c r="P75" i="15" s="1"/>
  <c r="AB1008" i="5"/>
  <c r="P43" i="15" s="1"/>
  <c r="BT259" i="5"/>
  <c r="BT265" i="5" s="1"/>
  <c r="BT250" i="5"/>
  <c r="BT260" i="5" s="1"/>
  <c r="BT267" i="5" s="1"/>
  <c r="BT271" i="5"/>
  <c r="BT277" i="5" s="1"/>
  <c r="BH13" i="14" s="1"/>
  <c r="BH12" i="14" s="1"/>
  <c r="BH11" i="14" s="1"/>
  <c r="BH5" i="14" s="1"/>
  <c r="AD750" i="5"/>
  <c r="AD759" i="5" s="1"/>
  <c r="AD758" i="5"/>
  <c r="R25" i="14" s="1"/>
  <c r="AF754" i="5"/>
  <c r="AF759" i="5" s="1"/>
  <c r="AF758" i="5"/>
  <c r="T25" i="14" s="1"/>
  <c r="AC1227" i="5"/>
  <c r="AC1226" i="5"/>
  <c r="BL256" i="5"/>
  <c r="BL274" i="5"/>
  <c r="P1039" i="5"/>
  <c r="O1030" i="5"/>
  <c r="AC840" i="5"/>
  <c r="AC838" i="5" s="1"/>
  <c r="AC857" i="5" s="1"/>
  <c r="AD837" i="5"/>
  <c r="AA1205" i="5"/>
  <c r="AE1201" i="5"/>
  <c r="AE908" i="5"/>
  <c r="AE903" i="5"/>
  <c r="AE939" i="5"/>
  <c r="AE1046" i="5"/>
  <c r="AD683" i="5"/>
  <c r="AD701" i="5"/>
  <c r="AD691" i="5"/>
  <c r="AD696" i="5" s="1"/>
  <c r="AG704" i="5"/>
  <c r="AG691" i="5"/>
  <c r="AG696" i="5" s="1"/>
  <c r="BM645" i="5"/>
  <c r="BM663" i="5"/>
  <c r="Q1404" i="5"/>
  <c r="BJ13" i="18"/>
  <c r="BK13" i="18" s="1"/>
  <c r="BK26" i="15"/>
  <c r="H26" i="23"/>
  <c r="AD1272" i="5"/>
  <c r="AD1242" i="5"/>
  <c r="AB1380" i="5"/>
  <c r="BI3" i="15"/>
  <c r="BI5" i="18" s="1"/>
  <c r="AP709" i="5"/>
  <c r="BM676" i="5"/>
  <c r="BM677" i="5" s="1"/>
  <c r="BM1448" i="5"/>
  <c r="L80" i="9"/>
  <c r="P1416" i="5"/>
  <c r="P1417" i="5"/>
  <c r="P1415" i="5"/>
  <c r="R145" i="13"/>
  <c r="Q38" i="17" s="1"/>
  <c r="BP649" i="5"/>
  <c r="BP654" i="5" s="1"/>
  <c r="BP659" i="5" s="1"/>
  <c r="BP665" i="5"/>
  <c r="BP668" i="5" s="1"/>
  <c r="BD22" i="14" s="1"/>
  <c r="BP653" i="5"/>
  <c r="BP658" i="5" s="1"/>
  <c r="BO664" i="5"/>
  <c r="BO647" i="5"/>
  <c r="BO653" i="5"/>
  <c r="BO658" i="5" s="1"/>
  <c r="BJ23" i="15"/>
  <c r="BW262" i="5"/>
  <c r="AA91" i="14"/>
  <c r="BA1448" i="5"/>
  <c r="BA676" i="5"/>
  <c r="BM685" i="5"/>
  <c r="BM702" i="5"/>
  <c r="BN687" i="5"/>
  <c r="BN703" i="5"/>
  <c r="Q1472" i="5"/>
  <c r="BG733" i="5"/>
  <c r="AU24" i="14" s="1"/>
  <c r="AE1253" i="5"/>
  <c r="AE1278" i="5"/>
  <c r="AE1251" i="5"/>
  <c r="AE1283" i="5"/>
  <c r="AF1065" i="5"/>
  <c r="AD1063" i="5"/>
  <c r="AD1067" i="5" s="1"/>
  <c r="AE1064" i="5"/>
  <c r="L117" i="13"/>
  <c r="AK219" i="15"/>
  <c r="AK87" i="14"/>
  <c r="F47" i="18"/>
  <c r="R416" i="5"/>
  <c r="H28" i="13"/>
  <c r="G12" i="17" s="1"/>
  <c r="G11" i="17" s="1"/>
  <c r="G10" i="17" s="1"/>
  <c r="F55" i="18"/>
  <c r="F43" i="18"/>
  <c r="F73" i="17"/>
  <c r="F72" i="17" s="1"/>
  <c r="F51" i="18"/>
  <c r="BS280" i="5"/>
  <c r="BS279" i="5"/>
  <c r="R125" i="13"/>
  <c r="M413" i="5"/>
  <c r="M19" i="6" s="1"/>
  <c r="M17" i="6" s="1"/>
  <c r="N18" i="6"/>
  <c r="AD1392" i="5"/>
  <c r="R48" i="14"/>
  <c r="R47" i="14" s="1"/>
  <c r="AD1563" i="5"/>
  <c r="AF1133" i="5"/>
  <c r="AE1134" i="5"/>
  <c r="E91" i="14"/>
  <c r="E209" i="15"/>
  <c r="E143" i="17" s="1"/>
  <c r="AD1368" i="5"/>
  <c r="BH733" i="5"/>
  <c r="AV24" i="14" s="1"/>
  <c r="AO1569" i="5"/>
  <c r="AC67" i="14" s="1"/>
  <c r="AN1562" i="5"/>
  <c r="E139" i="13"/>
  <c r="D39" i="17" s="1"/>
  <c r="D33" i="17" s="1"/>
  <c r="C39" i="17"/>
  <c r="AP728" i="5"/>
  <c r="AQ730" i="5"/>
  <c r="AM722" i="5"/>
  <c r="AO726" i="5"/>
  <c r="AN724" i="5"/>
  <c r="O90" i="14"/>
  <c r="AQ708" i="5"/>
  <c r="AD1191" i="5"/>
  <c r="R653" i="5"/>
  <c r="R643" i="5"/>
  <c r="R662" i="5"/>
  <c r="BW642" i="5"/>
  <c r="S123" i="13"/>
  <c r="BB645" i="5"/>
  <c r="BB663" i="5"/>
  <c r="BB653" i="5"/>
  <c r="BB658" i="5" s="1"/>
  <c r="R39" i="15"/>
  <c r="AD768" i="5"/>
  <c r="AE772" i="5" s="1"/>
  <c r="AE773" i="5" s="1"/>
  <c r="S26" i="14" s="1"/>
  <c r="BM664" i="5"/>
  <c r="BM647" i="5"/>
  <c r="BK643" i="5"/>
  <c r="BK654" i="5" s="1"/>
  <c r="BK659" i="5" s="1"/>
  <c r="BK662" i="5"/>
  <c r="BK668" i="5" s="1"/>
  <c r="AY22" i="14" s="1"/>
  <c r="BK653" i="5"/>
  <c r="BK658" i="5" s="1"/>
  <c r="AF1107" i="5"/>
  <c r="AF1098" i="5"/>
  <c r="AF1099" i="5" s="1"/>
  <c r="AF1105" i="5"/>
  <c r="AF1109" i="5"/>
  <c r="AF1108" i="5"/>
  <c r="AF1104" i="5"/>
  <c r="AF1090" i="5"/>
  <c r="AF1110" i="5"/>
  <c r="AG1150" i="5"/>
  <c r="AG1155" i="5" s="1"/>
  <c r="AG1351" i="5"/>
  <c r="AG1355" i="5" s="1"/>
  <c r="AG861" i="5"/>
  <c r="AG866" i="5" s="1"/>
  <c r="AG1233" i="5"/>
  <c r="AG1238" i="5" s="1"/>
  <c r="AG1083" i="5"/>
  <c r="AG1088" i="5" s="1"/>
  <c r="AG829" i="5"/>
  <c r="AG833" i="5" s="1"/>
  <c r="AG1116" i="5"/>
  <c r="AG1121" i="5" s="1"/>
  <c r="AG895" i="5"/>
  <c r="AG900" i="5" s="1"/>
  <c r="AG977" i="5"/>
  <c r="AG982" i="5" s="1"/>
  <c r="AH800" i="5"/>
  <c r="AF1172" i="5"/>
  <c r="AF1190" i="5"/>
  <c r="AF1174" i="5"/>
  <c r="AF1171" i="5"/>
  <c r="AF1165" i="5"/>
  <c r="AF1176" i="5"/>
  <c r="AF1177" i="5"/>
  <c r="AF1157" i="5"/>
  <c r="AF1175" i="5"/>
  <c r="AE1194" i="5"/>
  <c r="AE1203" i="5"/>
  <c r="AF1222" i="5" s="1"/>
  <c r="T46" i="14" s="1"/>
  <c r="BU692" i="5"/>
  <c r="BU697" i="5" s="1"/>
  <c r="AS748" i="5"/>
  <c r="AS759" i="5" s="1"/>
  <c r="C131" i="20"/>
  <c r="BK1562" i="5"/>
  <c r="BL1569" i="5"/>
  <c r="AZ67" i="14" s="1"/>
  <c r="BU668" i="5"/>
  <c r="BI22" i="14" s="1"/>
  <c r="AQ609" i="5"/>
  <c r="AO605" i="5"/>
  <c r="AR611" i="5"/>
  <c r="AS613" i="5"/>
  <c r="AP607" i="5"/>
  <c r="AC1048" i="5"/>
  <c r="AX88" i="14"/>
  <c r="AN758" i="5"/>
  <c r="AB25" i="14" s="1"/>
  <c r="AN748" i="5"/>
  <c r="AN759" i="5" s="1"/>
  <c r="ED143" i="10"/>
  <c r="AC1067" i="5"/>
  <c r="AD1280" i="5"/>
  <c r="AO1480" i="5"/>
  <c r="AO718" i="5"/>
  <c r="AO716" i="5"/>
  <c r="AO717" i="5" s="1"/>
  <c r="FU126" i="10"/>
  <c r="FT134" i="10"/>
  <c r="AD968" i="5"/>
  <c r="P221" i="15"/>
  <c r="P142" i="17" s="1"/>
  <c r="P92" i="14"/>
  <c r="BA279" i="5"/>
  <c r="BA280" i="5"/>
  <c r="C24" i="14"/>
  <c r="D111" i="13"/>
  <c r="BA586" i="5"/>
  <c r="BB585" i="5"/>
  <c r="J8" i="17"/>
  <c r="BJ17" i="14"/>
  <c r="BK17" i="14" s="1"/>
  <c r="BW403" i="5"/>
  <c r="Q750" i="5"/>
  <c r="Q758" i="5"/>
  <c r="E25" i="14" s="1"/>
  <c r="E19" i="14" s="1"/>
  <c r="BM1473" i="5"/>
  <c r="BM714" i="5"/>
  <c r="C115" i="16"/>
  <c r="D181" i="15"/>
  <c r="D180" i="15" s="1"/>
  <c r="D175" i="15" s="1"/>
  <c r="O1307" i="5"/>
  <c r="O1308" i="5"/>
  <c r="P1508" i="5"/>
  <c r="P1509" i="5" s="1"/>
  <c r="BT670" i="5"/>
  <c r="BT671" i="5"/>
  <c r="Q1425" i="5"/>
  <c r="BT748" i="5"/>
  <c r="BT759" i="5" s="1"/>
  <c r="BT758" i="5"/>
  <c r="BH25" i="14" s="1"/>
  <c r="BJ59" i="14"/>
  <c r="BK59" i="14" s="1"/>
  <c r="BW1574" i="5"/>
  <c r="BN1499" i="5"/>
  <c r="BN739" i="5"/>
  <c r="BH708" i="5"/>
  <c r="AL219" i="15"/>
  <c r="AL217" i="15" s="1"/>
  <c r="AL140" i="17" s="1"/>
  <c r="AL87" i="14"/>
  <c r="AZ741" i="5"/>
  <c r="AZ1506" i="5"/>
  <c r="AZ743" i="5"/>
  <c r="Q119" i="13"/>
  <c r="BU252" i="5"/>
  <c r="BU272" i="5"/>
  <c r="AC758" i="5"/>
  <c r="Q25" i="14" s="1"/>
  <c r="AC748" i="5"/>
  <c r="AC759" i="5" s="1"/>
  <c r="O114" i="13"/>
  <c r="BK273" i="5"/>
  <c r="BK254" i="5"/>
  <c r="AD1043" i="5"/>
  <c r="AE869" i="5"/>
  <c r="AE874" i="5"/>
  <c r="AE915" i="5"/>
  <c r="AE942" i="5"/>
  <c r="AE1041" i="5"/>
  <c r="AC1455" i="5"/>
  <c r="AF687" i="5"/>
  <c r="AF703" i="5"/>
  <c r="AF691" i="5"/>
  <c r="AF696" i="5" s="1"/>
  <c r="BO665" i="5"/>
  <c r="BO649" i="5"/>
  <c r="Z929" i="5"/>
  <c r="N74" i="15" s="1"/>
  <c r="N73" i="15" s="1"/>
  <c r="Z928" i="5"/>
  <c r="N42" i="15" s="1"/>
  <c r="N41" i="15" s="1"/>
  <c r="G29" i="21"/>
  <c r="H29" i="21" s="1"/>
  <c r="I27" i="23"/>
  <c r="K233" i="21"/>
  <c r="K227" i="21"/>
  <c r="K192" i="21"/>
  <c r="K188" i="21"/>
  <c r="K232" i="21"/>
  <c r="K191" i="21"/>
  <c r="C5" i="21"/>
  <c r="K231" i="21"/>
  <c r="K193" i="21"/>
  <c r="K190" i="21"/>
  <c r="K171" i="21"/>
  <c r="K150" i="21"/>
  <c r="K234" i="21"/>
  <c r="K170" i="21"/>
  <c r="K30" i="21"/>
  <c r="K5" i="21"/>
  <c r="K172" i="21"/>
  <c r="C5" i="19"/>
  <c r="K235" i="21"/>
  <c r="K230" i="21"/>
  <c r="K29" i="21"/>
  <c r="K28" i="21"/>
  <c r="K84" i="21"/>
  <c r="K151" i="21"/>
  <c r="K118" i="21"/>
  <c r="K53" i="21"/>
  <c r="K14" i="21"/>
  <c r="K10" i="21"/>
  <c r="K15" i="21"/>
  <c r="K11" i="21"/>
  <c r="K12" i="21"/>
  <c r="K16" i="21"/>
  <c r="K199" i="21"/>
  <c r="K13" i="21"/>
  <c r="K9" i="21"/>
  <c r="K52" i="21"/>
  <c r="K20" i="21"/>
  <c r="K18" i="21"/>
  <c r="K19" i="21"/>
  <c r="K85" i="21"/>
  <c r="K114" i="21"/>
  <c r="K82" i="21"/>
  <c r="K81" i="21"/>
  <c r="K147" i="21"/>
  <c r="K113" i="21"/>
  <c r="K146" i="21"/>
  <c r="K17" i="21"/>
  <c r="K7" i="21"/>
  <c r="K26" i="21"/>
  <c r="K148" i="21"/>
  <c r="K117" i="21"/>
  <c r="K80" i="21"/>
  <c r="K145" i="21"/>
  <c r="K209" i="21"/>
  <c r="K49" i="21"/>
  <c r="K50" i="21"/>
  <c r="K112" i="21"/>
  <c r="K115" i="21"/>
  <c r="K187" i="21"/>
  <c r="K48" i="21"/>
  <c r="K186" i="21"/>
  <c r="K220" i="21"/>
  <c r="K138" i="21"/>
  <c r="D5" i="21"/>
  <c r="K105" i="21"/>
  <c r="K73" i="21"/>
  <c r="K41" i="21"/>
  <c r="K25" i="21"/>
  <c r="K86" i="21"/>
  <c r="K54" i="21"/>
  <c r="K24" i="21"/>
  <c r="N160" i="14"/>
  <c r="Z1184" i="5"/>
  <c r="Z1183" i="5"/>
  <c r="N106" i="15" s="1"/>
  <c r="N105" i="15" s="1"/>
  <c r="M91" i="13"/>
  <c r="L89" i="13"/>
  <c r="BS671" i="5"/>
  <c r="C168" i="21"/>
  <c r="K168" i="21"/>
  <c r="AP708" i="5"/>
  <c r="C47" i="17"/>
  <c r="BN676" i="5"/>
  <c r="BN677" i="5" s="1"/>
  <c r="BN1448" i="5"/>
  <c r="BW257" i="5"/>
  <c r="N12" i="6"/>
  <c r="M411" i="5"/>
  <c r="M13" i="6" s="1"/>
  <c r="M11" i="6" s="1"/>
  <c r="R32" i="13"/>
  <c r="R30" i="13" s="1"/>
  <c r="AC447" i="5"/>
  <c r="Q183" i="15" s="1"/>
  <c r="AC432" i="5"/>
  <c r="C5" i="17"/>
  <c r="O142" i="17"/>
  <c r="AD1321" i="5"/>
  <c r="AE1322" i="5"/>
  <c r="AC1320" i="5"/>
  <c r="AC1324" i="5" s="1"/>
  <c r="AA221" i="15"/>
  <c r="BB544" i="5"/>
  <c r="N545" i="5" s="1"/>
  <c r="BW545" i="5" s="1"/>
  <c r="BW543" i="5"/>
  <c r="AD1196" i="5"/>
  <c r="AE1219" i="5" s="1"/>
  <c r="AV219" i="15"/>
  <c r="AV217" i="15" s="1"/>
  <c r="AV140" i="17" s="1"/>
  <c r="AV87" i="14"/>
  <c r="N15" i="6"/>
  <c r="M412" i="5"/>
  <c r="M16" i="6" s="1"/>
  <c r="M14" i="6" s="1"/>
  <c r="BG734" i="5"/>
  <c r="FS39" i="10"/>
  <c r="AI140" i="17"/>
  <c r="Q1447" i="5"/>
  <c r="AE945" i="5"/>
  <c r="AE851" i="5"/>
  <c r="AE1332" i="5"/>
  <c r="AE1331" i="5"/>
  <c r="S117" i="15" s="1"/>
  <c r="AE1315" i="5"/>
  <c r="AE1316" i="5" s="1"/>
  <c r="AE1256" i="5"/>
  <c r="AE1280" i="5" s="1"/>
  <c r="AF1301" i="5" s="1"/>
  <c r="AE1281" i="5"/>
  <c r="AD986" i="5"/>
  <c r="AD989" i="5" s="1"/>
  <c r="AD987" i="5" s="1"/>
  <c r="AD1017" i="5" s="1"/>
  <c r="AE1039" i="5" s="1"/>
  <c r="AD1016" i="5"/>
  <c r="O1440" i="5"/>
  <c r="O1442" i="5" s="1"/>
  <c r="BW255" i="5"/>
  <c r="N121" i="13"/>
  <c r="M118" i="13"/>
  <c r="L29" i="17" s="1"/>
  <c r="BU724" i="5"/>
  <c r="BU725" i="5" s="1"/>
  <c r="BT722" i="5"/>
  <c r="BV726" i="5"/>
  <c r="BV727" i="5" s="1"/>
  <c r="BV734" i="5" s="1"/>
  <c r="C18" i="17"/>
  <c r="AO708" i="5"/>
  <c r="BV748" i="5"/>
  <c r="BV759" i="5" s="1"/>
  <c r="BV758" i="5"/>
  <c r="BJ25" i="14" s="1"/>
  <c r="AE1298" i="5"/>
  <c r="R44" i="14"/>
  <c r="K173" i="21"/>
  <c r="BH3" i="15"/>
  <c r="BH5" i="18" s="1"/>
  <c r="AB1326" i="5"/>
  <c r="AB1327" i="5"/>
  <c r="BH734" i="5"/>
  <c r="AE909" i="5"/>
  <c r="AP671" i="5"/>
  <c r="AY277" i="5"/>
  <c r="AM13" i="14" s="1"/>
  <c r="BI1576" i="5"/>
  <c r="AW160" i="14" s="1"/>
  <c r="L147" i="13"/>
  <c r="K37" i="17" s="1"/>
  <c r="D26" i="13"/>
  <c r="AC873" i="5"/>
  <c r="AC871" i="5" s="1"/>
  <c r="AC890" i="5" s="1"/>
  <c r="AD870" i="5"/>
  <c r="O143" i="17"/>
  <c r="BH748" i="5"/>
  <c r="BH759" i="5" s="1"/>
  <c r="BH758" i="5"/>
  <c r="AV25" i="14" s="1"/>
  <c r="O1326" i="5"/>
  <c r="O1327" i="5"/>
  <c r="AD1193" i="5"/>
  <c r="S663" i="5"/>
  <c r="S645" i="5"/>
  <c r="S653" i="5"/>
  <c r="S658" i="5" s="1"/>
  <c r="BW644" i="5"/>
  <c r="R1433" i="5"/>
  <c r="BW1433" i="5" s="1"/>
  <c r="BW656" i="5"/>
  <c r="BH671" i="5"/>
  <c r="Y931" i="5"/>
  <c r="BJ16" i="14"/>
  <c r="BW363" i="5"/>
  <c r="AF1003" i="5"/>
  <c r="AF1027" i="5" s="1"/>
  <c r="AG1045" i="5" s="1"/>
  <c r="AF994" i="5"/>
  <c r="AF995" i="5" s="1"/>
  <c r="AF1020" i="5" s="1"/>
  <c r="AG1042" i="5" s="1"/>
  <c r="AF998" i="5"/>
  <c r="AF1002" i="5"/>
  <c r="AF984" i="5"/>
  <c r="AF1057" i="5"/>
  <c r="AF1004" i="5"/>
  <c r="AF1028" i="5" s="1"/>
  <c r="AG1046" i="5" s="1"/>
  <c r="AF992" i="5"/>
  <c r="AF999" i="5"/>
  <c r="AF1023" i="5" s="1"/>
  <c r="AF1015" i="5"/>
  <c r="AF1001" i="5"/>
  <c r="AF1356" i="5"/>
  <c r="AF1357" i="5"/>
  <c r="AF1358" i="5" s="1"/>
  <c r="AE1163" i="5"/>
  <c r="AE1164" i="5" s="1"/>
  <c r="AE1158" i="5"/>
  <c r="AE1170" i="5"/>
  <c r="AE1197" i="5"/>
  <c r="G220" i="21"/>
  <c r="H220" i="21" s="1"/>
  <c r="AV754" i="5"/>
  <c r="AV759" i="5" s="1"/>
  <c r="AV758" i="5"/>
  <c r="AJ25" i="14" s="1"/>
  <c r="K29" i="17"/>
  <c r="AZ716" i="5"/>
  <c r="AZ717" i="5" s="1"/>
  <c r="AZ718" i="5"/>
  <c r="AZ1480" i="5"/>
  <c r="BL724" i="5"/>
  <c r="BL725" i="5" s="1"/>
  <c r="BO730" i="5"/>
  <c r="BK722" i="5"/>
  <c r="BN728" i="5"/>
  <c r="BN729" i="5" s="1"/>
  <c r="BM726" i="5"/>
  <c r="BM727" i="5" s="1"/>
  <c r="R124" i="13"/>
  <c r="N23" i="6"/>
  <c r="O446" i="5"/>
  <c r="O431" i="5"/>
  <c r="BA718" i="5"/>
  <c r="BA716" i="5"/>
  <c r="BA717" i="5" s="1"/>
  <c r="BA1480" i="5"/>
  <c r="L82" i="9"/>
  <c r="BQ748" i="5"/>
  <c r="BL749" i="5"/>
  <c r="BL750" i="5" s="1"/>
  <c r="BM751" i="5"/>
  <c r="BM752" i="5" s="1"/>
  <c r="BN753" i="5"/>
  <c r="BN754" i="5" s="1"/>
  <c r="BO755" i="5"/>
  <c r="BK747" i="5"/>
  <c r="R43" i="14"/>
  <c r="E110" i="13"/>
  <c r="AC1006" i="5"/>
  <c r="AC1341" i="5" s="1"/>
  <c r="FU22" i="10"/>
  <c r="FT37" i="10"/>
  <c r="M140" i="17"/>
  <c r="D217" i="23"/>
  <c r="BM274" i="5"/>
  <c r="BM277" i="5" s="1"/>
  <c r="BA13" i="14" s="1"/>
  <c r="BA12" i="14" s="1"/>
  <c r="BA11" i="14" s="1"/>
  <c r="BA5" i="14" s="1"/>
  <c r="BM256" i="5"/>
  <c r="BM260" i="5" s="1"/>
  <c r="BM267" i="5" s="1"/>
  <c r="BM259" i="5"/>
  <c r="BM265" i="5" s="1"/>
  <c r="AZ279" i="5"/>
  <c r="AZ280" i="5"/>
  <c r="AO219" i="15"/>
  <c r="AO217" i="15" s="1"/>
  <c r="AO140" i="17" s="1"/>
  <c r="AO87" i="14"/>
  <c r="O734" i="5"/>
  <c r="C88" i="14" s="1"/>
  <c r="AB937" i="5"/>
  <c r="AB950" i="5" s="1"/>
  <c r="AB924" i="5"/>
  <c r="AB926" i="5" s="1"/>
  <c r="BP723" i="5"/>
  <c r="P748" i="5"/>
  <c r="P758" i="5"/>
  <c r="R752" i="5"/>
  <c r="R758" i="5"/>
  <c r="F25" i="14" s="1"/>
  <c r="AX3" i="15"/>
  <c r="AX5" i="18" s="1"/>
  <c r="P86" i="14"/>
  <c r="AE1362" i="5"/>
  <c r="AE1366" i="5"/>
  <c r="AE1367" i="5"/>
  <c r="AE1361" i="5"/>
  <c r="AE1372" i="5"/>
  <c r="AF1390" i="5" s="1"/>
  <c r="T54" i="14" s="1"/>
  <c r="AE1371" i="5"/>
  <c r="AF1389" i="5" s="1"/>
  <c r="T53" i="14" s="1"/>
  <c r="AE1370" i="5"/>
  <c r="AE1369" i="5"/>
  <c r="AE1363" i="5"/>
  <c r="AE1027" i="5"/>
  <c r="AE1076" i="5"/>
  <c r="S84" i="15" s="1"/>
  <c r="AE1075" i="5"/>
  <c r="AE1058" i="5"/>
  <c r="AE1059" i="5" s="1"/>
  <c r="AE993" i="5"/>
  <c r="AE1019" i="5"/>
  <c r="AF1041" i="5" s="1"/>
  <c r="AE1037" i="5"/>
  <c r="BV709" i="5"/>
  <c r="BV708" i="5"/>
  <c r="BU748" i="5"/>
  <c r="BU759" i="5" s="1"/>
  <c r="BU758" i="5"/>
  <c r="BI25" i="14" s="1"/>
  <c r="X931" i="5"/>
  <c r="C152" i="21"/>
  <c r="K152" i="21"/>
  <c r="AE913" i="5"/>
  <c r="AF912" i="5"/>
  <c r="AC1378" i="5"/>
  <c r="Q171" i="15" s="1"/>
  <c r="Q166" i="15" s="1"/>
  <c r="AC1379" i="5"/>
  <c r="Q195" i="15" s="1"/>
  <c r="AE879" i="5"/>
  <c r="AF878" i="5"/>
  <c r="AE875" i="5"/>
  <c r="BV251" i="5"/>
  <c r="BU263" i="5"/>
  <c r="BU249" i="5"/>
  <c r="BH709" i="5"/>
  <c r="BV254" i="5"/>
  <c r="BV273" i="5"/>
  <c r="BW253" i="5"/>
  <c r="M36" i="17"/>
  <c r="BI259" i="5"/>
  <c r="BI265" i="5" s="1"/>
  <c r="BI250" i="5"/>
  <c r="BI260" i="5" s="1"/>
  <c r="BI267" i="5" s="1"/>
  <c r="BI271" i="5"/>
  <c r="BI277" i="5" s="1"/>
  <c r="AW13" i="14" s="1"/>
  <c r="AW12" i="14" s="1"/>
  <c r="AW11" i="14" s="1"/>
  <c r="AW5" i="14" s="1"/>
  <c r="O1009" i="5"/>
  <c r="O1008" i="5"/>
  <c r="C119" i="21"/>
  <c r="K119" i="21"/>
  <c r="BV353" i="5"/>
  <c r="BW353" i="5" s="1"/>
  <c r="BW347" i="5"/>
  <c r="AE1096" i="5"/>
  <c r="AE1097" i="5" s="1"/>
  <c r="AE1091" i="5"/>
  <c r="AE1200" i="5"/>
  <c r="AE1199" i="5" s="1"/>
  <c r="AF1220" i="5" s="1"/>
  <c r="AE1106" i="5"/>
  <c r="AC691" i="5"/>
  <c r="AC681" i="5"/>
  <c r="AC700" i="5"/>
  <c r="BL653" i="5"/>
  <c r="BL658" i="5" s="1"/>
  <c r="BL662" i="5"/>
  <c r="BL643" i="5"/>
  <c r="Z950" i="5"/>
  <c r="AA959" i="5"/>
  <c r="C82" i="14"/>
  <c r="DN147" i="10"/>
  <c r="K193" i="15" s="1"/>
  <c r="D66" i="13"/>
  <c r="DF147" i="10"/>
  <c r="DG147" i="10"/>
  <c r="D193" i="15" s="1"/>
  <c r="DI147" i="10"/>
  <c r="F193" i="15" s="1"/>
  <c r="DM147" i="10"/>
  <c r="J193" i="15" s="1"/>
  <c r="DO147" i="10"/>
  <c r="L193" i="15" s="1"/>
  <c r="DH147" i="10"/>
  <c r="E193" i="15" s="1"/>
  <c r="DJ147" i="10"/>
  <c r="G193" i="15" s="1"/>
  <c r="DQ147" i="10"/>
  <c r="N193" i="15" s="1"/>
  <c r="DK147" i="10"/>
  <c r="H193" i="15" s="1"/>
  <c r="DL147" i="10"/>
  <c r="I193" i="15" s="1"/>
  <c r="DP147" i="10"/>
  <c r="M193" i="15" s="1"/>
  <c r="Z1205" i="5"/>
  <c r="AA1215" i="5"/>
  <c r="BS670" i="5"/>
  <c r="E103" i="13"/>
  <c r="BN645" i="5"/>
  <c r="BN663" i="5"/>
  <c r="BN653" i="5"/>
  <c r="BN658" i="5" s="1"/>
  <c r="T31" i="13"/>
  <c r="S13" i="17" s="1"/>
  <c r="E31" i="16"/>
  <c r="AD417" i="5"/>
  <c r="AB1288" i="5"/>
  <c r="AB1289" i="5"/>
  <c r="C92" i="14"/>
  <c r="C221" i="15"/>
  <c r="P1327" i="5"/>
  <c r="P1326" i="5"/>
  <c r="BK691" i="5"/>
  <c r="BK696" i="5" s="1"/>
  <c r="BK700" i="5"/>
  <c r="BK706" i="5" s="1"/>
  <c r="AY23" i="14" s="1"/>
  <c r="BK681" i="5"/>
  <c r="BK692" i="5" s="1"/>
  <c r="BK697" i="5" s="1"/>
  <c r="AF1166" i="5"/>
  <c r="P211" i="15"/>
  <c r="P141" i="17" s="1"/>
  <c r="FS135" i="10"/>
  <c r="FS137" i="10" s="1"/>
  <c r="FT127" i="10"/>
  <c r="FU19" i="10"/>
  <c r="FT34" i="10"/>
  <c r="AC1162" i="5"/>
  <c r="AC1160" i="5" s="1"/>
  <c r="AD1159" i="5"/>
  <c r="AE848" i="5"/>
  <c r="AE841" i="5"/>
  <c r="AE842" i="5" s="1"/>
  <c r="AE836" i="5"/>
  <c r="AD1018" i="5"/>
  <c r="AD991" i="5"/>
  <c r="P734" i="5"/>
  <c r="O211" i="15"/>
  <c r="O88" i="14"/>
  <c r="O86" i="14" s="1"/>
  <c r="F12" i="17"/>
  <c r="O166" i="15"/>
  <c r="BG219" i="15"/>
  <c r="BG217" i="15" s="1"/>
  <c r="BG140" i="17" s="1"/>
  <c r="BG87" i="14"/>
  <c r="P1482" i="5"/>
  <c r="P1483" i="5" s="1"/>
  <c r="AO709" i="5"/>
  <c r="AE1321" i="5"/>
  <c r="AF1322" i="5"/>
  <c r="AD1320" i="5"/>
  <c r="K22" i="21"/>
  <c r="BG670" i="5"/>
  <c r="E109" i="13"/>
  <c r="BM682" i="5"/>
  <c r="BL680" i="5"/>
  <c r="BN684" i="5"/>
  <c r="BL694" i="5"/>
  <c r="BL1455" i="5" s="1"/>
  <c r="BO686" i="5"/>
  <c r="BP688" i="5"/>
  <c r="BP704" i="5" s="1"/>
  <c r="AN717" i="5"/>
  <c r="AO1571" i="5"/>
  <c r="AP670" i="5"/>
  <c r="BB280" i="5"/>
  <c r="BB279" i="5"/>
  <c r="AY260" i="5"/>
  <c r="AY267" i="5" s="1"/>
  <c r="AA928" i="5"/>
  <c r="O42" i="15" s="1"/>
  <c r="AA929" i="5"/>
  <c r="O74" i="15" s="1"/>
  <c r="BB647" i="5"/>
  <c r="BB664" i="5"/>
  <c r="BA663" i="5"/>
  <c r="BA645" i="5"/>
  <c r="AD936" i="5"/>
  <c r="S120" i="13" s="1"/>
  <c r="BT728" i="5"/>
  <c r="BT729" i="5" s="1"/>
  <c r="BQ722" i="5"/>
  <c r="BS726" i="5"/>
  <c r="BS727" i="5" s="1"/>
  <c r="BS734" i="5" s="1"/>
  <c r="BU730" i="5"/>
  <c r="BR724" i="5"/>
  <c r="BR725" i="5" s="1"/>
  <c r="T664" i="5"/>
  <c r="T647" i="5"/>
  <c r="T653" i="5"/>
  <c r="T658" i="5" s="1"/>
  <c r="BW646" i="5"/>
  <c r="U665" i="5"/>
  <c r="U649" i="5"/>
  <c r="U653" i="5"/>
  <c r="U658" i="5" s="1"/>
  <c r="BW648" i="5"/>
  <c r="BD649" i="5"/>
  <c r="BD654" i="5" s="1"/>
  <c r="BD659" i="5" s="1"/>
  <c r="BD665" i="5"/>
  <c r="BD668" i="5" s="1"/>
  <c r="AR22" i="14" s="1"/>
  <c r="BD653" i="5"/>
  <c r="BD658" i="5" s="1"/>
  <c r="BE666" i="5"/>
  <c r="BE668" i="5" s="1"/>
  <c r="AS22" i="14" s="1"/>
  <c r="BE653" i="5"/>
  <c r="BE658" i="5" s="1"/>
  <c r="C27" i="17"/>
  <c r="AQ509" i="5"/>
  <c r="AE767" i="5"/>
  <c r="S136" i="15" s="1"/>
  <c r="AE765" i="5"/>
  <c r="S103" i="15" s="1"/>
  <c r="AE766" i="5"/>
  <c r="S71" i="15" s="1"/>
  <c r="AE764" i="5"/>
  <c r="AF761" i="5"/>
  <c r="BH670" i="5"/>
  <c r="AC1265" i="5"/>
  <c r="Q140" i="15" s="1"/>
  <c r="BN649" i="5"/>
  <c r="BN665" i="5"/>
  <c r="AZ691" i="5"/>
  <c r="AZ696" i="5" s="1"/>
  <c r="AZ700" i="5"/>
  <c r="AZ706" i="5" s="1"/>
  <c r="AN23" i="14" s="1"/>
  <c r="AZ681" i="5"/>
  <c r="AZ692" i="5" s="1"/>
  <c r="AZ697" i="5" s="1"/>
  <c r="BA701" i="5"/>
  <c r="BA683" i="5"/>
  <c r="AF887" i="5"/>
  <c r="AF883" i="5"/>
  <c r="AF888" i="5"/>
  <c r="AF876" i="5"/>
  <c r="AF877" i="5" s="1"/>
  <c r="AF886" i="5"/>
  <c r="AF868" i="5"/>
  <c r="AF885" i="5"/>
  <c r="AF882" i="5"/>
  <c r="AF852" i="5"/>
  <c r="AF853" i="5"/>
  <c r="AF835" i="5"/>
  <c r="AF843" i="5"/>
  <c r="AF855" i="5"/>
  <c r="AF854" i="5"/>
  <c r="AF849" i="5"/>
  <c r="AF850" i="5"/>
  <c r="AE1198" i="5"/>
  <c r="AE1213" i="5" s="1"/>
  <c r="AE1224" i="5" s="1"/>
  <c r="S128" i="13"/>
  <c r="T128" i="13" s="1"/>
  <c r="P129" i="13"/>
  <c r="O32" i="17" s="1"/>
  <c r="O31" i="17" s="1"/>
  <c r="Q130" i="13"/>
  <c r="BU654" i="5"/>
  <c r="BU659" i="5" s="1"/>
  <c r="BR748" i="5"/>
  <c r="BR759" i="5" s="1"/>
  <c r="AD1037" i="5"/>
  <c r="AD1213" i="5"/>
  <c r="AD1224" i="5" s="1"/>
  <c r="O140" i="17"/>
  <c r="BS709" i="5"/>
  <c r="BS708" i="5"/>
  <c r="AF844" i="5"/>
  <c r="J138" i="15"/>
  <c r="AX1576" i="5"/>
  <c r="AL160" i="14" s="1"/>
  <c r="AD1038" i="5"/>
  <c r="AC1030" i="5"/>
  <c r="BL1506" i="5"/>
  <c r="BL743" i="5"/>
  <c r="BL741" i="5"/>
  <c r="BK272" i="5"/>
  <c r="BK252" i="5"/>
  <c r="BK260" i="5" s="1"/>
  <c r="BK267" i="5" s="1"/>
  <c r="BK259" i="5"/>
  <c r="BK265" i="5" s="1"/>
  <c r="BL254" i="5"/>
  <c r="BL273" i="5"/>
  <c r="BL277" i="5" s="1"/>
  <c r="AZ13" i="14" s="1"/>
  <c r="AZ12" i="14" s="1"/>
  <c r="AZ11" i="14" s="1"/>
  <c r="AZ5" i="14" s="1"/>
  <c r="BL259" i="5"/>
  <c r="BL265" i="5" s="1"/>
  <c r="AN219" i="15"/>
  <c r="AN217" i="15" s="1"/>
  <c r="AN140" i="17" s="1"/>
  <c r="AN87" i="14"/>
  <c r="AD904" i="5"/>
  <c r="AC907" i="5"/>
  <c r="AC905" i="5" s="1"/>
  <c r="U442" i="5"/>
  <c r="I178" i="15" s="1"/>
  <c r="J21" i="13"/>
  <c r="J19" i="13" s="1"/>
  <c r="U427" i="5"/>
  <c r="Q40" i="17"/>
  <c r="S143" i="13"/>
  <c r="S754" i="5"/>
  <c r="S758" i="5"/>
  <c r="G25" i="14" s="1"/>
  <c r="P139" i="17"/>
  <c r="AE1124" i="5"/>
  <c r="AE1129" i="5"/>
  <c r="AE1130" i="5" s="1"/>
  <c r="AE1000" i="5"/>
  <c r="AE1024" i="5" s="1"/>
  <c r="AF1044" i="5" s="1"/>
  <c r="AE1025" i="5"/>
  <c r="Q1498" i="5"/>
  <c r="D42" i="23"/>
  <c r="Y1186" i="5"/>
  <c r="BV406" i="5"/>
  <c r="BW406" i="5" s="1"/>
  <c r="BV405" i="5"/>
  <c r="BW405" i="5" s="1"/>
  <c r="BW391" i="5"/>
  <c r="C120" i="20"/>
  <c r="S43" i="14"/>
  <c r="AE752" i="5"/>
  <c r="AE759" i="5" s="1"/>
  <c r="AE758" i="5"/>
  <c r="S25" i="14" s="1"/>
  <c r="E57" i="14"/>
  <c r="BJ252" i="5"/>
  <c r="BJ272" i="5"/>
  <c r="BR723" i="5"/>
  <c r="AA1184" i="5"/>
  <c r="O139" i="15" s="1"/>
  <c r="AA1183" i="5"/>
  <c r="O106" i="15" s="1"/>
  <c r="AE947" i="5"/>
  <c r="AF965" i="5" s="1"/>
  <c r="AE943" i="5"/>
  <c r="AE685" i="5"/>
  <c r="AE702" i="5"/>
  <c r="AE691" i="5"/>
  <c r="AE696" i="5" s="1"/>
  <c r="BN647" i="5"/>
  <c r="BN664" i="5"/>
  <c r="AD1274" i="5"/>
  <c r="AE1297" i="5" s="1"/>
  <c r="AD1247" i="5"/>
  <c r="AE1168" i="5"/>
  <c r="AF1167" i="5"/>
  <c r="Q1407" i="5"/>
  <c r="BM653" i="5"/>
  <c r="BM658" i="5" s="1"/>
  <c r="BM662" i="5"/>
  <c r="BM668" i="5" s="1"/>
  <c r="BA22" i="14" s="1"/>
  <c r="BM643" i="5"/>
  <c r="BM654" i="5" s="1"/>
  <c r="BM659" i="5" s="1"/>
  <c r="BQ666" i="5"/>
  <c r="BQ668" i="5" s="1"/>
  <c r="BE22" i="14" s="1"/>
  <c r="BQ653" i="5"/>
  <c r="BQ658" i="5" s="1"/>
  <c r="BA726" i="5"/>
  <c r="BA727" i="5" s="1"/>
  <c r="BB728" i="5"/>
  <c r="BB729" i="5" s="1"/>
  <c r="AY722" i="5"/>
  <c r="AZ724" i="5"/>
  <c r="AZ725" i="5" s="1"/>
  <c r="BC730" i="5"/>
  <c r="AC1307" i="5"/>
  <c r="AC1308" i="5"/>
  <c r="BE723" i="5"/>
  <c r="BE734" i="5" s="1"/>
  <c r="Q37" i="14"/>
  <c r="Q36" i="14" s="1"/>
  <c r="Q35" i="14" s="1"/>
  <c r="AC968" i="5"/>
  <c r="AE846" i="5"/>
  <c r="AF845" i="5"/>
  <c r="BV246" i="5"/>
  <c r="BW246" i="5" s="1"/>
  <c r="BV245" i="5"/>
  <c r="BW244" i="5"/>
  <c r="AY708" i="5"/>
  <c r="AY709" i="5"/>
  <c r="BV393" i="5"/>
  <c r="BW393" i="5" s="1"/>
  <c r="BW387" i="5"/>
  <c r="BL701" i="5"/>
  <c r="BL683" i="5"/>
  <c r="AE1101" i="5"/>
  <c r="AF1100" i="5"/>
  <c r="BH280" i="5"/>
  <c r="BH279" i="5"/>
  <c r="R734" i="5"/>
  <c r="AB1192" i="5"/>
  <c r="AB1205" i="5" s="1"/>
  <c r="AB1179" i="5"/>
  <c r="AB1181" i="5" s="1"/>
  <c r="AE946" i="5"/>
  <c r="AE1241" i="5"/>
  <c r="AE1246" i="5"/>
  <c r="AE1275" i="5"/>
  <c r="AF1298" i="5" s="1"/>
  <c r="AE1249" i="5"/>
  <c r="O1463" i="5"/>
  <c r="O1462" i="5"/>
  <c r="O1464" i="5"/>
  <c r="O1461" i="5"/>
  <c r="BW274" i="5"/>
  <c r="AW280" i="5"/>
  <c r="AW279" i="5"/>
  <c r="O19" i="14"/>
  <c r="E72" i="17"/>
  <c r="Q431" i="5"/>
  <c r="E206" i="15" s="1"/>
  <c r="E205" i="15" s="1"/>
  <c r="E203" i="15" s="1"/>
  <c r="F29" i="13"/>
  <c r="F27" i="13" s="1"/>
  <c r="F26" i="13" s="1"/>
  <c r="F13" i="13" s="1"/>
  <c r="Q446" i="5"/>
  <c r="E182" i="15" s="1"/>
  <c r="E181" i="15" s="1"/>
  <c r="E180" i="15" s="1"/>
  <c r="E175" i="15" s="1"/>
  <c r="AA1380" i="5"/>
  <c r="FU20" i="10"/>
  <c r="FT35" i="10"/>
  <c r="R117" i="15"/>
  <c r="J105" i="15"/>
  <c r="D106" i="23"/>
  <c r="BG671" i="5"/>
  <c r="AE1386" i="5"/>
  <c r="S50" i="14" s="1"/>
  <c r="AD1375" i="5"/>
  <c r="O1243" i="5"/>
  <c r="AB1341" i="5"/>
  <c r="AB1264" i="5"/>
  <c r="P107" i="15" s="1"/>
  <c r="AB1265" i="5"/>
  <c r="P140" i="15" s="1"/>
  <c r="AA950" i="5"/>
  <c r="I19" i="13"/>
  <c r="AZ643" i="5"/>
  <c r="AZ654" i="5" s="1"/>
  <c r="AZ659" i="5" s="1"/>
  <c r="AZ662" i="5"/>
  <c r="AZ668" i="5" s="1"/>
  <c r="AN22" i="14" s="1"/>
  <c r="AZ653" i="5"/>
  <c r="AZ658" i="5" s="1"/>
  <c r="BC649" i="5"/>
  <c r="BC665" i="5"/>
  <c r="AB1033" i="5"/>
  <c r="AB1032" i="5"/>
  <c r="BI750" i="5"/>
  <c r="BI759" i="5" s="1"/>
  <c r="AW211" i="15" s="1"/>
  <c r="AW141" i="17" s="1"/>
  <c r="BI758" i="5"/>
  <c r="AW25" i="14" s="1"/>
  <c r="AQ709" i="5"/>
  <c r="AD938" i="5"/>
  <c r="S122" i="13" s="1"/>
  <c r="AC1128" i="5"/>
  <c r="AC1126" i="5" s="1"/>
  <c r="AC1145" i="5" s="1"/>
  <c r="AD1125" i="5"/>
  <c r="V666" i="5"/>
  <c r="V653" i="5"/>
  <c r="V658" i="5" s="1"/>
  <c r="BW650" i="5"/>
  <c r="BA643" i="5"/>
  <c r="BA653" i="5"/>
  <c r="BA658" i="5" s="1"/>
  <c r="BA662" i="5"/>
  <c r="BC664" i="5"/>
  <c r="BC647" i="5"/>
  <c r="BC653" i="5"/>
  <c r="BC658" i="5" s="1"/>
  <c r="AP1401" i="5"/>
  <c r="AP601" i="5"/>
  <c r="BL1480" i="5"/>
  <c r="BL718" i="5"/>
  <c r="BL716" i="5"/>
  <c r="BL717" i="5" s="1"/>
  <c r="C25" i="17"/>
  <c r="AD1295" i="5"/>
  <c r="AC1286" i="5"/>
  <c r="BL645" i="5"/>
  <c r="BL663" i="5"/>
  <c r="BC687" i="5"/>
  <c r="BC703" i="5"/>
  <c r="BB702" i="5"/>
  <c r="BB685" i="5"/>
  <c r="AF1258" i="5"/>
  <c r="AF1240" i="5"/>
  <c r="AF1255" i="5"/>
  <c r="AF1314" i="5"/>
  <c r="AF1257" i="5"/>
  <c r="AF1259" i="5"/>
  <c r="AF1283" i="5" s="1"/>
  <c r="AG1302" i="5" s="1"/>
  <c r="AF1250" i="5"/>
  <c r="AF1251" i="5" s="1"/>
  <c r="AF1276" i="5" s="1"/>
  <c r="AG1299" i="5" s="1"/>
  <c r="AF1271" i="5"/>
  <c r="AF1254" i="5"/>
  <c r="AF1248" i="5"/>
  <c r="AF935" i="5"/>
  <c r="AF920" i="5"/>
  <c r="AF910" i="5"/>
  <c r="AF939" i="5" s="1"/>
  <c r="AF902" i="5"/>
  <c r="AF916" i="5"/>
  <c r="AF921" i="5"/>
  <c r="AF922" i="5"/>
  <c r="AF917" i="5"/>
  <c r="AF943" i="5" s="1"/>
  <c r="AF919" i="5"/>
  <c r="AF1138" i="5"/>
  <c r="AF1141" i="5"/>
  <c r="AF1140" i="5"/>
  <c r="AF1142" i="5"/>
  <c r="AF1123" i="5"/>
  <c r="AF1143" i="5"/>
  <c r="AF1131" i="5"/>
  <c r="AF1132" i="5" s="1"/>
  <c r="AF1137" i="5"/>
  <c r="AE1202" i="5"/>
  <c r="AF1221" i="5" s="1"/>
  <c r="AD1024" i="5"/>
  <c r="BU706" i="5"/>
  <c r="BI23" i="14" s="1"/>
  <c r="D129" i="22"/>
  <c r="N90" i="14"/>
  <c r="AO1408" i="5"/>
  <c r="T131" i="13"/>
  <c r="U131" i="13" s="1"/>
  <c r="BW583" i="5"/>
  <c r="AY748" i="5"/>
  <c r="AY759" i="5" s="1"/>
  <c r="AY758" i="5"/>
  <c r="AM25" i="14" s="1"/>
  <c r="K9" i="6"/>
  <c r="K4" i="6" s="1"/>
  <c r="K3" i="6" s="1"/>
  <c r="G5" i="17" l="1"/>
  <c r="Z40" i="13"/>
  <c r="Z38" i="13" s="1"/>
  <c r="AK436" i="5"/>
  <c r="AK451" i="5"/>
  <c r="Y186" i="15" s="1"/>
  <c r="E39" i="22"/>
  <c r="D40" i="20" s="1"/>
  <c r="AL421" i="5"/>
  <c r="AB39" i="13"/>
  <c r="AA16" i="17"/>
  <c r="F34" i="16"/>
  <c r="AD183" i="13"/>
  <c r="AB132" i="17"/>
  <c r="AB130" i="17" s="1"/>
  <c r="AC181" i="13"/>
  <c r="AF948" i="5"/>
  <c r="AG966" i="5" s="1"/>
  <c r="S126" i="13"/>
  <c r="Q634" i="5"/>
  <c r="E221" i="15" s="1"/>
  <c r="F176" i="15"/>
  <c r="AF947" i="5"/>
  <c r="AG965" i="5" s="1"/>
  <c r="BA654" i="5"/>
  <c r="BA659" i="5" s="1"/>
  <c r="AQ1571" i="5"/>
  <c r="AE69" i="14" s="1"/>
  <c r="Z221" i="15"/>
  <c r="Z142" i="17" s="1"/>
  <c r="P634" i="5"/>
  <c r="G15" i="13"/>
  <c r="P633" i="5"/>
  <c r="BT631" i="5"/>
  <c r="BT633" i="5" s="1"/>
  <c r="BT617" i="5"/>
  <c r="BT622" i="5" s="1"/>
  <c r="BW256" i="5"/>
  <c r="S443" i="5"/>
  <c r="G179" i="15" s="1"/>
  <c r="H24" i="13"/>
  <c r="H22" i="13" s="1"/>
  <c r="H15" i="13" s="1"/>
  <c r="S428" i="5"/>
  <c r="S634" i="5"/>
  <c r="H9" i="17"/>
  <c r="T413" i="5"/>
  <c r="J23" i="13"/>
  <c r="E92" i="14"/>
  <c r="E7" i="19"/>
  <c r="D92" i="14"/>
  <c r="D221" i="15"/>
  <c r="D142" i="17" s="1"/>
  <c r="M105" i="13"/>
  <c r="W1566" i="5"/>
  <c r="K46" i="17"/>
  <c r="L79" i="13"/>
  <c r="K77" i="13"/>
  <c r="W1565" i="5"/>
  <c r="M101" i="13"/>
  <c r="K43" i="17"/>
  <c r="J69" i="13"/>
  <c r="I93" i="18" s="1"/>
  <c r="E108" i="13"/>
  <c r="C75" i="18"/>
  <c r="M64" i="13"/>
  <c r="K44" i="17"/>
  <c r="K74" i="17"/>
  <c r="BU671" i="5"/>
  <c r="P209" i="15"/>
  <c r="P143" i="17" s="1"/>
  <c r="BK277" i="5"/>
  <c r="AY13" i="14" s="1"/>
  <c r="AY12" i="14" s="1"/>
  <c r="AY11" i="14" s="1"/>
  <c r="AY5" i="14" s="1"/>
  <c r="C209" i="15"/>
  <c r="C143" i="17" s="1"/>
  <c r="D91" i="14"/>
  <c r="D90" i="14" s="1"/>
  <c r="D209" i="15"/>
  <c r="D143" i="17" s="1"/>
  <c r="Q1564" i="5"/>
  <c r="E42" i="17"/>
  <c r="G100" i="13"/>
  <c r="G102" i="13"/>
  <c r="E48" i="17"/>
  <c r="K73" i="13"/>
  <c r="L75" i="13"/>
  <c r="H18" i="13"/>
  <c r="H16" i="13" s="1"/>
  <c r="S441" i="5"/>
  <c r="G177" i="15" s="1"/>
  <c r="G176" i="15" s="1"/>
  <c r="S426" i="5"/>
  <c r="G204" i="15" s="1"/>
  <c r="BU670" i="5"/>
  <c r="BR734" i="5"/>
  <c r="BL260" i="5"/>
  <c r="BL267" i="5" s="1"/>
  <c r="AX631" i="5"/>
  <c r="AX634" i="5" s="1"/>
  <c r="D112" i="13"/>
  <c r="E112" i="13" s="1"/>
  <c r="C25" i="14"/>
  <c r="C19" i="14" s="1"/>
  <c r="S633" i="5"/>
  <c r="H7" i="17"/>
  <c r="H6" i="17" s="1"/>
  <c r="J17" i="13"/>
  <c r="T411" i="5"/>
  <c r="H53" i="18"/>
  <c r="H45" i="18"/>
  <c r="AV88" i="14"/>
  <c r="AV86" i="14" s="1"/>
  <c r="AR614" i="5"/>
  <c r="AR629" i="5"/>
  <c r="AO626" i="5"/>
  <c r="AO608" i="5"/>
  <c r="AP610" i="5"/>
  <c r="AP627" i="5"/>
  <c r="AQ628" i="5"/>
  <c r="AQ612" i="5"/>
  <c r="AN606" i="5"/>
  <c r="AN617" i="5" s="1"/>
  <c r="AN625" i="5"/>
  <c r="AN631" i="5" s="1"/>
  <c r="AN616" i="5"/>
  <c r="AN621" i="5" s="1"/>
  <c r="W1532" i="5"/>
  <c r="J81" i="15"/>
  <c r="J77" i="15" s="1"/>
  <c r="I77" i="15"/>
  <c r="X158" i="8"/>
  <c r="W1524" i="5"/>
  <c r="V61" i="7"/>
  <c r="W61" i="7" s="1"/>
  <c r="X61" i="7" s="1"/>
  <c r="Y61" i="7" s="1"/>
  <c r="Z61" i="7" s="1"/>
  <c r="DT56" i="7"/>
  <c r="Q162" i="13" s="1"/>
  <c r="N88" i="14"/>
  <c r="N86" i="14" s="1"/>
  <c r="N211" i="15"/>
  <c r="N141" i="17" s="1"/>
  <c r="N139" i="17" s="1"/>
  <c r="DV56" i="7"/>
  <c r="S162" i="13" s="1"/>
  <c r="DX56" i="7"/>
  <c r="U162" i="13" s="1"/>
  <c r="M88" i="14"/>
  <c r="M86" i="14" s="1"/>
  <c r="M211" i="15"/>
  <c r="M141" i="17" s="1"/>
  <c r="M139" i="17" s="1"/>
  <c r="BV631" i="5"/>
  <c r="AX617" i="5"/>
  <c r="AX622" i="5" s="1"/>
  <c r="AV617" i="5"/>
  <c r="AV622" i="5" s="1"/>
  <c r="AJ88" i="14" s="1"/>
  <c r="AJ86" i="14" s="1"/>
  <c r="X159" i="8"/>
  <c r="W1525" i="5"/>
  <c r="GI245" i="7"/>
  <c r="GJ245" i="7" s="1"/>
  <c r="GH245" i="7"/>
  <c r="W1533" i="5"/>
  <c r="J147" i="15"/>
  <c r="J142" i="15" s="1"/>
  <c r="GJ41" i="7"/>
  <c r="GI170" i="7"/>
  <c r="GI171" i="7" s="1"/>
  <c r="GI172" i="7" s="1"/>
  <c r="GJ179" i="7" s="1"/>
  <c r="GI185" i="7" s="1"/>
  <c r="GI230" i="7"/>
  <c r="GI231" i="7" s="1"/>
  <c r="GI232" i="7" s="1"/>
  <c r="GI42" i="7"/>
  <c r="GI43" i="7" s="1"/>
  <c r="AB156" i="8"/>
  <c r="AA1522" i="5"/>
  <c r="BM509" i="5"/>
  <c r="BN508" i="5"/>
  <c r="T124" i="17"/>
  <c r="BV617" i="5"/>
  <c r="BV622" i="5" s="1"/>
  <c r="BJ88" i="14" s="1"/>
  <c r="DS56" i="7"/>
  <c r="P162" i="13" s="1"/>
  <c r="AH185" i="13"/>
  <c r="AI187" i="13"/>
  <c r="AH135" i="17" s="1"/>
  <c r="AH133" i="17" s="1"/>
  <c r="DZ146" i="7"/>
  <c r="DY150" i="7"/>
  <c r="V201" i="13" s="1"/>
  <c r="U125" i="17" s="1"/>
  <c r="BK602" i="5"/>
  <c r="BK619" i="5"/>
  <c r="BK1408" i="5" s="1"/>
  <c r="N49" i="15"/>
  <c r="AA1530" i="5"/>
  <c r="V171" i="13"/>
  <c r="U169" i="13"/>
  <c r="BL1401" i="5"/>
  <c r="BL601" i="5"/>
  <c r="O34" i="17"/>
  <c r="Q141" i="13"/>
  <c r="I35" i="17"/>
  <c r="K149" i="13"/>
  <c r="X157" i="8"/>
  <c r="W1523" i="5"/>
  <c r="O1310" i="5"/>
  <c r="BX22" i="7"/>
  <c r="BW25" i="7"/>
  <c r="BC668" i="5"/>
  <c r="AQ22" i="14" s="1"/>
  <c r="AF848" i="5"/>
  <c r="P90" i="14"/>
  <c r="DU56" i="7"/>
  <c r="R162" i="13" s="1"/>
  <c r="X54" i="7"/>
  <c r="W57" i="7"/>
  <c r="AC1310" i="5"/>
  <c r="H35" i="17"/>
  <c r="J114" i="15"/>
  <c r="W1531" i="5"/>
  <c r="V1527" i="5"/>
  <c r="AA106" i="14"/>
  <c r="EK50" i="7"/>
  <c r="EC56" i="7" s="1"/>
  <c r="Z162" i="13" s="1"/>
  <c r="BA668" i="5"/>
  <c r="AO22" i="14" s="1"/>
  <c r="BV670" i="5"/>
  <c r="AC1229" i="5"/>
  <c r="Z90" i="14"/>
  <c r="U119" i="14"/>
  <c r="U115" i="14" s="1"/>
  <c r="AB42" i="7"/>
  <c r="AB43" i="7" s="1"/>
  <c r="AC41" i="7"/>
  <c r="BS750" i="5"/>
  <c r="BS759" i="5" s="1"/>
  <c r="BS758" i="5"/>
  <c r="BG25" i="14" s="1"/>
  <c r="Y159" i="13"/>
  <c r="X114" i="17" s="1"/>
  <c r="X157" i="13"/>
  <c r="FA118" i="7"/>
  <c r="AX174" i="13" s="1"/>
  <c r="H78" i="9"/>
  <c r="AD1324" i="5"/>
  <c r="R57" i="14" s="1"/>
  <c r="D74" i="23"/>
  <c r="C76" i="21" s="1"/>
  <c r="BV671" i="5"/>
  <c r="AV631" i="5"/>
  <c r="DY119" i="7"/>
  <c r="V203" i="13" s="1"/>
  <c r="U122" i="17" s="1"/>
  <c r="DZ113" i="7"/>
  <c r="DZ116" i="7"/>
  <c r="T175" i="13"/>
  <c r="S173" i="13"/>
  <c r="BI117" i="14"/>
  <c r="FP112" i="7"/>
  <c r="AV211" i="15"/>
  <c r="AV141" i="17" s="1"/>
  <c r="AV139" i="17" s="1"/>
  <c r="CG87" i="7"/>
  <c r="FC118" i="7"/>
  <c r="AZ174" i="13" s="1"/>
  <c r="AE179" i="13"/>
  <c r="AD129" i="17" s="1"/>
  <c r="AD127" i="17" s="1"/>
  <c r="AD177" i="13"/>
  <c r="CE76" i="7"/>
  <c r="CD77" i="7"/>
  <c r="CD78" i="7" s="1"/>
  <c r="FB118" i="7"/>
  <c r="AY174" i="13" s="1"/>
  <c r="M10" i="6"/>
  <c r="M9" i="6" s="1"/>
  <c r="M4" i="6" s="1"/>
  <c r="M3" i="6" s="1"/>
  <c r="BC654" i="5"/>
  <c r="BC659" i="5" s="1"/>
  <c r="AF881" i="5"/>
  <c r="O1011" i="5"/>
  <c r="AE1077" i="5"/>
  <c r="AF1103" i="5"/>
  <c r="P1419" i="5"/>
  <c r="AB1011" i="5"/>
  <c r="AE625" i="5"/>
  <c r="AE606" i="5"/>
  <c r="AE616" i="5"/>
  <c r="AE621" i="5" s="1"/>
  <c r="AZ625" i="5"/>
  <c r="AZ631" i="5" s="1"/>
  <c r="AN21" i="14" s="1"/>
  <c r="AZ616" i="5"/>
  <c r="AZ621" i="5" s="1"/>
  <c r="AZ606" i="5"/>
  <c r="AZ617" i="5" s="1"/>
  <c r="AZ622" i="5" s="1"/>
  <c r="AE608" i="5"/>
  <c r="AE626" i="5"/>
  <c r="AD625" i="5"/>
  <c r="AD631" i="5" s="1"/>
  <c r="R21" i="14" s="1"/>
  <c r="AD616" i="5"/>
  <c r="AD621" i="5" s="1"/>
  <c r="AD606" i="5"/>
  <c r="AD617" i="5" s="1"/>
  <c r="AD622" i="5" s="1"/>
  <c r="O66" i="17"/>
  <c r="E193" i="23"/>
  <c r="L195" i="21" s="1"/>
  <c r="Y90" i="14"/>
  <c r="AW617" i="5"/>
  <c r="AW622" i="5" s="1"/>
  <c r="AF918" i="5"/>
  <c r="AB1267" i="5"/>
  <c r="AF911" i="5"/>
  <c r="BM1571" i="5"/>
  <c r="BA69" i="14" s="1"/>
  <c r="AF884" i="5"/>
  <c r="AE1360" i="5"/>
  <c r="AZ719" i="5"/>
  <c r="BD730" i="5" s="1"/>
  <c r="AF1173" i="5"/>
  <c r="BI21" i="14"/>
  <c r="BU633" i="5"/>
  <c r="BU634" i="5"/>
  <c r="AG610" i="5"/>
  <c r="AG616" i="5"/>
  <c r="AG621" i="5" s="1"/>
  <c r="AG627" i="5"/>
  <c r="AI614" i="5"/>
  <c r="AI617" i="5" s="1"/>
  <c r="AI622" i="5" s="1"/>
  <c r="AI629" i="5"/>
  <c r="AI631" i="5" s="1"/>
  <c r="W21" i="14" s="1"/>
  <c r="AI616" i="5"/>
  <c r="AI621" i="5" s="1"/>
  <c r="BA608" i="5"/>
  <c r="BA626" i="5"/>
  <c r="AC633" i="5"/>
  <c r="AC634" i="5"/>
  <c r="R184" i="15"/>
  <c r="E118" i="16"/>
  <c r="AY631" i="5"/>
  <c r="AM21" i="14" s="1"/>
  <c r="BA605" i="5"/>
  <c r="BE613" i="5"/>
  <c r="BD611" i="5"/>
  <c r="BB607" i="5"/>
  <c r="BC609" i="5"/>
  <c r="AE435" i="5"/>
  <c r="S207" i="15" s="1"/>
  <c r="AE450" i="5"/>
  <c r="S185" i="15" s="1"/>
  <c r="S184" i="15" s="1"/>
  <c r="T37" i="13"/>
  <c r="T35" i="13" s="1"/>
  <c r="T34" i="13" s="1"/>
  <c r="AG612" i="5"/>
  <c r="AG628" i="5"/>
  <c r="Y217" i="15"/>
  <c r="E219" i="23"/>
  <c r="BC602" i="5"/>
  <c r="BC619" i="5"/>
  <c r="BC1408" i="5" s="1"/>
  <c r="AW631" i="5"/>
  <c r="AK21" i="14" s="1"/>
  <c r="S133" i="13"/>
  <c r="AA1186" i="5"/>
  <c r="AE1384" i="5"/>
  <c r="S48" i="14" s="1"/>
  <c r="AH616" i="5"/>
  <c r="AH621" i="5" s="1"/>
  <c r="AH628" i="5"/>
  <c r="AH612" i="5"/>
  <c r="BD629" i="5"/>
  <c r="BD614" i="5"/>
  <c r="BC612" i="5"/>
  <c r="BC628" i="5"/>
  <c r="T49" i="18"/>
  <c r="V36" i="13"/>
  <c r="AF420" i="5"/>
  <c r="AF610" i="5"/>
  <c r="AF627" i="5"/>
  <c r="AF1136" i="5"/>
  <c r="Z931" i="5"/>
  <c r="AF608" i="5"/>
  <c r="AF616" i="5"/>
  <c r="AF621" i="5" s="1"/>
  <c r="AF626" i="5"/>
  <c r="BB627" i="5"/>
  <c r="BB610" i="5"/>
  <c r="AY617" i="5"/>
  <c r="AY622" i="5" s="1"/>
  <c r="T15" i="17"/>
  <c r="T14" i="17" s="1"/>
  <c r="BB602" i="5"/>
  <c r="BB619" i="5"/>
  <c r="BB1408" i="5" s="1"/>
  <c r="AH629" i="5"/>
  <c r="AH614" i="5"/>
  <c r="C86" i="14"/>
  <c r="AG1322" i="5"/>
  <c r="AF1321" i="5"/>
  <c r="AE1320" i="5"/>
  <c r="AE1324" i="5" s="1"/>
  <c r="AE1227" i="5"/>
  <c r="AE1226" i="5"/>
  <c r="AE1063" i="5"/>
  <c r="AE1067" i="5" s="1"/>
  <c r="AG1065" i="5"/>
  <c r="AF1064" i="5"/>
  <c r="Q1479" i="5"/>
  <c r="AF1241" i="5"/>
  <c r="AF1246" i="5"/>
  <c r="BA671" i="5"/>
  <c r="AZ671" i="5"/>
  <c r="AZ670" i="5"/>
  <c r="AF1253" i="5"/>
  <c r="AF1277" i="5" s="1"/>
  <c r="AG1300" i="5" s="1"/>
  <c r="AF1278" i="5"/>
  <c r="O1273" i="5"/>
  <c r="O1262" i="5"/>
  <c r="C36" i="15"/>
  <c r="D47" i="13"/>
  <c r="AB1184" i="5"/>
  <c r="P139" i="15" s="1"/>
  <c r="P138" i="15" s="1"/>
  <c r="AB1183" i="5"/>
  <c r="P106" i="15" s="1"/>
  <c r="P105" i="15" s="1"/>
  <c r="AC971" i="5"/>
  <c r="AC970" i="5"/>
  <c r="Q1500" i="5"/>
  <c r="AF1139" i="5"/>
  <c r="AF903" i="5"/>
  <c r="AF908" i="5"/>
  <c r="AF1332" i="5"/>
  <c r="T150" i="15" s="1"/>
  <c r="AF1315" i="5"/>
  <c r="AF1316" i="5" s="1"/>
  <c r="AF1331" i="5"/>
  <c r="AP619" i="5"/>
  <c r="AP1408" i="5" s="1"/>
  <c r="AP602" i="5"/>
  <c r="AB1343" i="5"/>
  <c r="AB1347" i="5" s="1"/>
  <c r="P56" i="14" s="1"/>
  <c r="P55" i="14" s="1"/>
  <c r="P34" i="14" s="1"/>
  <c r="AD1345" i="5"/>
  <c r="AC1344" i="5"/>
  <c r="C108" i="21"/>
  <c r="K108" i="21"/>
  <c r="C133" i="15"/>
  <c r="O1466" i="5"/>
  <c r="AE1247" i="5"/>
  <c r="AE1274" i="5"/>
  <c r="AF1297" i="5" s="1"/>
  <c r="AB1207" i="5"/>
  <c r="AB1208" i="5"/>
  <c r="AV92" i="14"/>
  <c r="AV221" i="15"/>
  <c r="AV142" i="17" s="1"/>
  <c r="Q1409" i="5"/>
  <c r="O105" i="15"/>
  <c r="C44" i="21"/>
  <c r="K44" i="21"/>
  <c r="AE904" i="5"/>
  <c r="AD907" i="5"/>
  <c r="AD905" i="5" s="1"/>
  <c r="BL279" i="5"/>
  <c r="BL280" i="5"/>
  <c r="AY219" i="15"/>
  <c r="AY87" i="14"/>
  <c r="BU709" i="5"/>
  <c r="AF851" i="5"/>
  <c r="AF945" i="5"/>
  <c r="AC1267" i="5"/>
  <c r="S39" i="15"/>
  <c r="AE768" i="5"/>
  <c r="AF772" i="5" s="1"/>
  <c r="AF773" i="5" s="1"/>
  <c r="T26" i="14" s="1"/>
  <c r="BD671" i="5"/>
  <c r="BD670" i="5"/>
  <c r="U668" i="5"/>
  <c r="I22" i="14" s="1"/>
  <c r="I19" i="14" s="1"/>
  <c r="I3" i="14" s="1"/>
  <c r="BW665" i="5"/>
  <c r="T668" i="5"/>
  <c r="H22" i="14" s="1"/>
  <c r="H19" i="14" s="1"/>
  <c r="H3" i="14" s="1"/>
  <c r="BW664" i="5"/>
  <c r="BQ723" i="5"/>
  <c r="O73" i="15"/>
  <c r="AC69" i="14"/>
  <c r="F109" i="13"/>
  <c r="C69" i="16"/>
  <c r="F11" i="17"/>
  <c r="FT39" i="10"/>
  <c r="C142" i="17"/>
  <c r="U31" i="13"/>
  <c r="AE417" i="5"/>
  <c r="BN668" i="5"/>
  <c r="BB22" i="14" s="1"/>
  <c r="I66" i="17"/>
  <c r="E66" i="17"/>
  <c r="D66" i="17"/>
  <c r="C75" i="14"/>
  <c r="O39" i="14"/>
  <c r="AA968" i="5"/>
  <c r="BL654" i="5"/>
  <c r="BL659" i="5" s="1"/>
  <c r="AC706" i="5"/>
  <c r="AC1380" i="5"/>
  <c r="S52" i="15"/>
  <c r="AF1045" i="5"/>
  <c r="AE1365" i="5"/>
  <c r="P759" i="5"/>
  <c r="D88" i="14" s="1"/>
  <c r="D86" i="14" s="1"/>
  <c r="AB929" i="5"/>
  <c r="P74" i="15" s="1"/>
  <c r="P73" i="15" s="1"/>
  <c r="AB928" i="5"/>
  <c r="P42" i="15" s="1"/>
  <c r="P41" i="15" s="1"/>
  <c r="BM279" i="5"/>
  <c r="BM280" i="5"/>
  <c r="C219" i="21"/>
  <c r="K219" i="21"/>
  <c r="AC1009" i="5"/>
  <c r="Q75" i="15" s="1"/>
  <c r="AC1008" i="5"/>
  <c r="Q43" i="15" s="1"/>
  <c r="C206" i="15"/>
  <c r="AF1075" i="5"/>
  <c r="T52" i="15" s="1"/>
  <c r="AF1076" i="5"/>
  <c r="AF1058" i="5"/>
  <c r="AF1059" i="5" s="1"/>
  <c r="BS733" i="5"/>
  <c r="BG24" i="14" s="1"/>
  <c r="M147" i="13"/>
  <c r="L37" i="17" s="1"/>
  <c r="AM12" i="14"/>
  <c r="AD1006" i="5"/>
  <c r="AE944" i="5"/>
  <c r="AC1326" i="5"/>
  <c r="AC1327" i="5"/>
  <c r="N139" i="15"/>
  <c r="AE941" i="5"/>
  <c r="AF963" i="5" s="1"/>
  <c r="R119" i="13"/>
  <c r="Q1505" i="5"/>
  <c r="BM718" i="5"/>
  <c r="BM1480" i="5"/>
  <c r="BM716" i="5"/>
  <c r="BM717" i="5" s="1"/>
  <c r="C81" i="18"/>
  <c r="C24" i="17"/>
  <c r="E111" i="13"/>
  <c r="FU134" i="10"/>
  <c r="FV126" i="10"/>
  <c r="AC1070" i="5"/>
  <c r="Q57" i="14"/>
  <c r="AC1069" i="5"/>
  <c r="AS614" i="5"/>
  <c r="AS629" i="5"/>
  <c r="AF1194" i="5"/>
  <c r="AF1198" i="5"/>
  <c r="AG1141" i="5"/>
  <c r="AG1123" i="5"/>
  <c r="AG1140" i="5"/>
  <c r="AG1138" i="5"/>
  <c r="AG1143" i="5"/>
  <c r="AG1131" i="5"/>
  <c r="AG1132" i="5" s="1"/>
  <c r="AG1137" i="5"/>
  <c r="AG1142" i="5"/>
  <c r="AG883" i="5"/>
  <c r="AG876" i="5"/>
  <c r="AG877" i="5" s="1"/>
  <c r="AG887" i="5"/>
  <c r="AG882" i="5"/>
  <c r="AG886" i="5"/>
  <c r="AG868" i="5"/>
  <c r="AG885" i="5"/>
  <c r="AG888" i="5"/>
  <c r="AF1091" i="5"/>
  <c r="AF1096" i="5"/>
  <c r="AF1097" i="5" s="1"/>
  <c r="BK671" i="5"/>
  <c r="BK670" i="5"/>
  <c r="T123" i="13"/>
  <c r="R658" i="5"/>
  <c r="BW653" i="5"/>
  <c r="AO727" i="5"/>
  <c r="AY280" i="5"/>
  <c r="C33" i="17"/>
  <c r="T136" i="13"/>
  <c r="G47" i="18"/>
  <c r="I28" i="13"/>
  <c r="H12" i="17" s="1"/>
  <c r="H11" i="17" s="1"/>
  <c r="H10" i="17" s="1"/>
  <c r="S416" i="5"/>
  <c r="G55" i="18"/>
  <c r="G43" i="18"/>
  <c r="G51" i="18"/>
  <c r="G73" i="17"/>
  <c r="AD1070" i="5"/>
  <c r="AD1069" i="5"/>
  <c r="AE1277" i="5"/>
  <c r="AA143" i="17"/>
  <c r="BP671" i="5"/>
  <c r="BP670" i="5"/>
  <c r="S145" i="13"/>
  <c r="R38" i="17" s="1"/>
  <c r="D67" i="15"/>
  <c r="BO684" i="5"/>
  <c r="BM694" i="5"/>
  <c r="BM1455" i="5" s="1"/>
  <c r="BP686" i="5"/>
  <c r="BM680" i="5"/>
  <c r="BQ688" i="5"/>
  <c r="BQ704" i="5" s="1"/>
  <c r="BN682" i="5"/>
  <c r="AD1245" i="5"/>
  <c r="AG706" i="5"/>
  <c r="U23" i="14" s="1"/>
  <c r="AD692" i="5"/>
  <c r="AD697" i="5" s="1"/>
  <c r="AN622" i="5"/>
  <c r="BN714" i="5"/>
  <c r="BN1473" i="5"/>
  <c r="BW1473" i="5" s="1"/>
  <c r="BW565" i="5"/>
  <c r="N566" i="5"/>
  <c r="BW566" i="5" s="1"/>
  <c r="AW88" i="14"/>
  <c r="AC1288" i="5"/>
  <c r="AC1289" i="5"/>
  <c r="BC670" i="5"/>
  <c r="BC671" i="5"/>
  <c r="AE1125" i="5"/>
  <c r="AD1128" i="5"/>
  <c r="AD1126" i="5" s="1"/>
  <c r="AD1145" i="5" s="1"/>
  <c r="C130" i="20"/>
  <c r="AF942" i="5"/>
  <c r="AF941" i="5" s="1"/>
  <c r="AG963" i="5" s="1"/>
  <c r="AF915" i="5"/>
  <c r="AF1256" i="5"/>
  <c r="AF1280" i="5" s="1"/>
  <c r="AG1301" i="5" s="1"/>
  <c r="AF1281" i="5"/>
  <c r="AF1282" i="5"/>
  <c r="AA952" i="5"/>
  <c r="AA953" i="5"/>
  <c r="AD1379" i="5"/>
  <c r="R195" i="15" s="1"/>
  <c r="AD1378" i="5"/>
  <c r="R171" i="15" s="1"/>
  <c r="AE692" i="5"/>
  <c r="AE697" i="5" s="1"/>
  <c r="AB21" i="14"/>
  <c r="AF1124" i="5"/>
  <c r="AF1129" i="5"/>
  <c r="AF1130" i="5" s="1"/>
  <c r="AF1279" i="5"/>
  <c r="BL719" i="5"/>
  <c r="V668" i="5"/>
  <c r="J22" i="14" s="1"/>
  <c r="J19" i="14" s="1"/>
  <c r="J3" i="14" s="1"/>
  <c r="BW666" i="5"/>
  <c r="E65" i="17"/>
  <c r="E173" i="15"/>
  <c r="E164" i="15" s="1"/>
  <c r="C100" i="15"/>
  <c r="AE1242" i="5"/>
  <c r="AE1245" i="5" s="1"/>
  <c r="AE1243" i="5" s="1"/>
  <c r="AE1273" i="5" s="1"/>
  <c r="AF1296" i="5" s="1"/>
  <c r="AE1272" i="5"/>
  <c r="AF1101" i="5"/>
  <c r="AG1100" i="5"/>
  <c r="AF846" i="5"/>
  <c r="AG845" i="5"/>
  <c r="AY733" i="5"/>
  <c r="AM24" i="14" s="1"/>
  <c r="AY723" i="5"/>
  <c r="AY734" i="5" s="1"/>
  <c r="AG1167" i="5"/>
  <c r="AF1168" i="5"/>
  <c r="AE957" i="5"/>
  <c r="O138" i="15"/>
  <c r="AC1032" i="5"/>
  <c r="AC1033" i="5"/>
  <c r="AD1048" i="5"/>
  <c r="AF841" i="5"/>
  <c r="AF842" i="5" s="1"/>
  <c r="AF836" i="5"/>
  <c r="AQ601" i="5"/>
  <c r="AQ1401" i="5"/>
  <c r="AA931" i="5"/>
  <c r="AN719" i="5"/>
  <c r="BN702" i="5"/>
  <c r="BN685" i="5"/>
  <c r="D211" i="15"/>
  <c r="AE1040" i="5"/>
  <c r="FV19" i="10"/>
  <c r="FU34" i="10"/>
  <c r="BK709" i="5"/>
  <c r="BK708" i="5"/>
  <c r="AB1290" i="5"/>
  <c r="BN654" i="5"/>
  <c r="BN659" i="5" s="1"/>
  <c r="AA1224" i="5"/>
  <c r="H66" i="17"/>
  <c r="L66" i="17"/>
  <c r="D67" i="13"/>
  <c r="D65" i="13" s="1"/>
  <c r="C193" i="15"/>
  <c r="Z953" i="5"/>
  <c r="Z952" i="5"/>
  <c r="BL668" i="5"/>
  <c r="AZ22" i="14" s="1"/>
  <c r="AC692" i="5"/>
  <c r="C43" i="15"/>
  <c r="AW219" i="15"/>
  <c r="AW217" i="15" s="1"/>
  <c r="AW140" i="17" s="1"/>
  <c r="AW139" i="17" s="1"/>
  <c r="AW87" i="14"/>
  <c r="BU271" i="5"/>
  <c r="BU277" i="5" s="1"/>
  <c r="BI13" i="14" s="1"/>
  <c r="BI12" i="14" s="1"/>
  <c r="BI11" i="14" s="1"/>
  <c r="BI5" i="14" s="1"/>
  <c r="BU250" i="5"/>
  <c r="BU260" i="5" s="1"/>
  <c r="BU267" i="5" s="1"/>
  <c r="BU259" i="5"/>
  <c r="BU265" i="5" s="1"/>
  <c r="AF879" i="5"/>
  <c r="AG878" i="5"/>
  <c r="BJ1576" i="5"/>
  <c r="AX160" i="14" s="1"/>
  <c r="EP143" i="10"/>
  <c r="G3" i="23"/>
  <c r="R759" i="5"/>
  <c r="AB953" i="5"/>
  <c r="AB952" i="5"/>
  <c r="BA219" i="15"/>
  <c r="BA217" i="15" s="1"/>
  <c r="BA140" i="17" s="1"/>
  <c r="BA87" i="14"/>
  <c r="BK758" i="5"/>
  <c r="AY25" i="14" s="1"/>
  <c r="BK748" i="5"/>
  <c r="BK759" i="5" s="1"/>
  <c r="C182" i="15"/>
  <c r="AE1191" i="5"/>
  <c r="AF985" i="5"/>
  <c r="AF990" i="5"/>
  <c r="BJ15" i="14"/>
  <c r="BK15" i="14" s="1"/>
  <c r="BK16" i="14"/>
  <c r="D13" i="13"/>
  <c r="BT1576" i="5"/>
  <c r="BH160" i="14" s="1"/>
  <c r="BT723" i="5"/>
  <c r="BT734" i="5" s="1"/>
  <c r="BT733" i="5"/>
  <c r="BH24" i="14" s="1"/>
  <c r="C99" i="15"/>
  <c r="D46" i="13"/>
  <c r="AE1038" i="5"/>
  <c r="AD1030" i="5"/>
  <c r="S150" i="15"/>
  <c r="BB1448" i="5"/>
  <c r="BB676" i="5"/>
  <c r="BB677" i="5" s="1"/>
  <c r="AA142" i="17"/>
  <c r="AF706" i="5"/>
  <c r="T23" i="14" s="1"/>
  <c r="P1514" i="5"/>
  <c r="P1516" i="5"/>
  <c r="P1513" i="5"/>
  <c r="P1515" i="5"/>
  <c r="AO719" i="5"/>
  <c r="EL147" i="10"/>
  <c r="AI193" i="15" s="1"/>
  <c r="EO147" i="10"/>
  <c r="AL193" i="15" s="1"/>
  <c r="EK147" i="10"/>
  <c r="AH193" i="15" s="1"/>
  <c r="EF147" i="10"/>
  <c r="AC193" i="15" s="1"/>
  <c r="AA82" i="14"/>
  <c r="AA75" i="14" s="1"/>
  <c r="AA95" i="17" s="1"/>
  <c r="EN147" i="10"/>
  <c r="AK193" i="15" s="1"/>
  <c r="ED147" i="10"/>
  <c r="AA193" i="15" s="1"/>
  <c r="EJ147" i="10"/>
  <c r="AG193" i="15" s="1"/>
  <c r="EM147" i="10"/>
  <c r="AJ193" i="15" s="1"/>
  <c r="EH147" i="10"/>
  <c r="AE193" i="15" s="1"/>
  <c r="EI147" i="10"/>
  <c r="AF193" i="15" s="1"/>
  <c r="EG147" i="10"/>
  <c r="AD193" i="15" s="1"/>
  <c r="EE147" i="10"/>
  <c r="AB193" i="15" s="1"/>
  <c r="AC1050" i="5"/>
  <c r="AC1051" i="5"/>
  <c r="AR628" i="5"/>
  <c r="AR612" i="5"/>
  <c r="C211" i="15"/>
  <c r="AF1163" i="5"/>
  <c r="AF1158" i="5"/>
  <c r="AF1197" i="5"/>
  <c r="AF1196" i="5" s="1"/>
  <c r="AG1219" i="5" s="1"/>
  <c r="AF1170" i="5"/>
  <c r="AH1351" i="5"/>
  <c r="AH1355" i="5" s="1"/>
  <c r="AI800" i="5"/>
  <c r="AH895" i="5"/>
  <c r="AH900" i="5" s="1"/>
  <c r="AH861" i="5"/>
  <c r="AH866" i="5" s="1"/>
  <c r="AH1116" i="5"/>
  <c r="AH1121" i="5" s="1"/>
  <c r="AH1083" i="5"/>
  <c r="AH1088" i="5" s="1"/>
  <c r="AH1233" i="5"/>
  <c r="AH1238" i="5" s="1"/>
  <c r="AH829" i="5"/>
  <c r="AH833" i="5" s="1"/>
  <c r="AH1150" i="5"/>
  <c r="AH1155" i="5" s="1"/>
  <c r="AH977" i="5"/>
  <c r="AH982" i="5" s="1"/>
  <c r="AG853" i="5"/>
  <c r="AG843" i="5"/>
  <c r="AG844" i="5" s="1"/>
  <c r="AG855" i="5"/>
  <c r="AG849" i="5"/>
  <c r="AG852" i="5"/>
  <c r="AG835" i="5"/>
  <c r="AG854" i="5"/>
  <c r="AG850" i="5"/>
  <c r="AG1357" i="5"/>
  <c r="AG1358" i="5" s="1"/>
  <c r="AG1356" i="5"/>
  <c r="BB668" i="5"/>
  <c r="AP22" i="14" s="1"/>
  <c r="AM723" i="5"/>
  <c r="AM733" i="5"/>
  <c r="AY279" i="5"/>
  <c r="F139" i="13"/>
  <c r="E39" i="17" s="1"/>
  <c r="E90" i="14"/>
  <c r="AE1570" i="5"/>
  <c r="S125" i="13"/>
  <c r="G29" i="13"/>
  <c r="G27" i="13" s="1"/>
  <c r="G26" i="13" s="1"/>
  <c r="G13" i="13" s="1"/>
  <c r="R431" i="5"/>
  <c r="F206" i="15" s="1"/>
  <c r="F205" i="15" s="1"/>
  <c r="F203" i="15" s="1"/>
  <c r="R446" i="5"/>
  <c r="F182" i="15" s="1"/>
  <c r="F181" i="15" s="1"/>
  <c r="F180" i="15" s="1"/>
  <c r="AE1276" i="5"/>
  <c r="Q1474" i="5"/>
  <c r="J80" i="9"/>
  <c r="AA90" i="14"/>
  <c r="AE1295" i="5"/>
  <c r="BV733" i="5"/>
  <c r="BJ24" i="14" s="1"/>
  <c r="AA1208" i="5"/>
  <c r="AA1207" i="5"/>
  <c r="P1048" i="5"/>
  <c r="BH219" i="15"/>
  <c r="BH217" i="15" s="1"/>
  <c r="BH140" i="17" s="1"/>
  <c r="BH87" i="14"/>
  <c r="FV21" i="10"/>
  <c r="FU36" i="10"/>
  <c r="BU733" i="5"/>
  <c r="BI24" i="14" s="1"/>
  <c r="AE986" i="5"/>
  <c r="AE989" i="5" s="1"/>
  <c r="AE987" i="5" s="1"/>
  <c r="AE1006" i="5" s="1"/>
  <c r="AE1016" i="5"/>
  <c r="AE1021" i="5"/>
  <c r="M20" i="13"/>
  <c r="L8" i="17" s="1"/>
  <c r="W412" i="5"/>
  <c r="BJ260" i="5"/>
  <c r="BJ267" i="5" s="1"/>
  <c r="AD1305" i="5"/>
  <c r="P1434" i="5"/>
  <c r="AR753" i="5"/>
  <c r="AS755" i="5"/>
  <c r="AO747" i="5"/>
  <c r="AP749" i="5"/>
  <c r="AQ751" i="5"/>
  <c r="BM1569" i="5"/>
  <c r="BA67" i="14" s="1"/>
  <c r="BL1562" i="5"/>
  <c r="E142" i="17"/>
  <c r="FV20" i="10"/>
  <c r="FU35" i="10"/>
  <c r="C68" i="15"/>
  <c r="BQ670" i="5"/>
  <c r="BQ671" i="5"/>
  <c r="BM670" i="5"/>
  <c r="BM671" i="5"/>
  <c r="AE1195" i="5"/>
  <c r="AF1218" i="5" s="1"/>
  <c r="AE706" i="5"/>
  <c r="S23" i="14" s="1"/>
  <c r="T45" i="14"/>
  <c r="S759" i="5"/>
  <c r="T143" i="13"/>
  <c r="R40" i="17"/>
  <c r="AZ219" i="15"/>
  <c r="AZ217" i="15" s="1"/>
  <c r="AZ140" i="17" s="1"/>
  <c r="AZ87" i="14"/>
  <c r="T127" i="13"/>
  <c r="BL742" i="5"/>
  <c r="BL744" i="5" s="1"/>
  <c r="AD1226" i="5"/>
  <c r="AD1227" i="5"/>
  <c r="Q129" i="13"/>
  <c r="P32" i="17" s="1"/>
  <c r="P31" i="17" s="1"/>
  <c r="R130" i="13"/>
  <c r="AD1344" i="5"/>
  <c r="AC1343" i="5"/>
  <c r="AE1345" i="5"/>
  <c r="BE671" i="5"/>
  <c r="BE670" i="5"/>
  <c r="T670" i="5"/>
  <c r="T671" i="5"/>
  <c r="O41" i="15"/>
  <c r="BL681" i="5"/>
  <c r="BL692" i="5" s="1"/>
  <c r="BL697" i="5" s="1"/>
  <c r="BL700" i="5"/>
  <c r="BL706" i="5" s="1"/>
  <c r="AZ23" i="14" s="1"/>
  <c r="BL691" i="5"/>
  <c r="BL696" i="5" s="1"/>
  <c r="AD1162" i="5"/>
  <c r="AD1160" i="5" s="1"/>
  <c r="AE1159" i="5"/>
  <c r="FT135" i="10"/>
  <c r="FU127" i="10"/>
  <c r="AD432" i="5"/>
  <c r="S32" i="13"/>
  <c r="S30" i="13" s="1"/>
  <c r="AD447" i="5"/>
  <c r="R183" i="15" s="1"/>
  <c r="E116" i="16" s="1"/>
  <c r="D49" i="17"/>
  <c r="F103" i="13"/>
  <c r="Z1208" i="5"/>
  <c r="Z1207" i="5"/>
  <c r="N66" i="17"/>
  <c r="J66" i="17"/>
  <c r="E66" i="13"/>
  <c r="C92" i="17"/>
  <c r="AC696" i="5"/>
  <c r="BI279" i="5"/>
  <c r="BI280" i="5"/>
  <c r="BW273" i="5"/>
  <c r="AG912" i="5"/>
  <c r="AF913" i="5"/>
  <c r="AE1368" i="5"/>
  <c r="AF1388" i="5" s="1"/>
  <c r="T52" i="14" s="1"/>
  <c r="C70" i="16"/>
  <c r="F110" i="13"/>
  <c r="BA719" i="5"/>
  <c r="C29" i="12"/>
  <c r="O23" i="6"/>
  <c r="N21" i="6"/>
  <c r="BK723" i="5"/>
  <c r="BK734" i="5" s="1"/>
  <c r="BK733" i="5"/>
  <c r="AY24" i="14" s="1"/>
  <c r="AZ1562" i="5"/>
  <c r="BA1569" i="5"/>
  <c r="AO67" i="14" s="1"/>
  <c r="AE1193" i="5"/>
  <c r="AF1361" i="5"/>
  <c r="AF1369" i="5"/>
  <c r="AF1370" i="5"/>
  <c r="AF1366" i="5"/>
  <c r="AF1372" i="5"/>
  <c r="AG1390" i="5" s="1"/>
  <c r="U54" i="14" s="1"/>
  <c r="AF1362" i="5"/>
  <c r="AF1371" i="5"/>
  <c r="AG1389" i="5" s="1"/>
  <c r="U53" i="14" s="1"/>
  <c r="AF1363" i="5"/>
  <c r="AF1367" i="5"/>
  <c r="AF993" i="5"/>
  <c r="AF1019" i="5"/>
  <c r="AG1041" i="5" s="1"/>
  <c r="AF1026" i="5"/>
  <c r="S654" i="5"/>
  <c r="S659" i="5" s="1"/>
  <c r="BW645" i="5"/>
  <c r="AD873" i="5"/>
  <c r="AD871" i="5" s="1"/>
  <c r="AD890" i="5" s="1"/>
  <c r="AE870" i="5"/>
  <c r="M117" i="13"/>
  <c r="Q1449" i="5"/>
  <c r="C21" i="12"/>
  <c r="N412" i="5"/>
  <c r="O15" i="6"/>
  <c r="C90" i="14"/>
  <c r="C18" i="12"/>
  <c r="N411" i="5"/>
  <c r="O12" i="6"/>
  <c r="BP684" i="5"/>
  <c r="BR688" i="5"/>
  <c r="BN680" i="5"/>
  <c r="BO682" i="5"/>
  <c r="BN694" i="5"/>
  <c r="BN1455" i="5" s="1"/>
  <c r="BQ686" i="5"/>
  <c r="D7" i="19"/>
  <c r="C7" i="19"/>
  <c r="AF692" i="5"/>
  <c r="AF697" i="5" s="1"/>
  <c r="D114" i="22"/>
  <c r="P114" i="13"/>
  <c r="O36" i="17" s="1"/>
  <c r="BA1571" i="5"/>
  <c r="AO69" i="14" s="1"/>
  <c r="BN743" i="5"/>
  <c r="BN1506" i="5"/>
  <c r="BN741" i="5"/>
  <c r="BN742" i="5" s="1"/>
  <c r="Q1427" i="5"/>
  <c r="T135" i="13"/>
  <c r="Q759" i="5"/>
  <c r="BB586" i="5"/>
  <c r="J82" i="9" s="1"/>
  <c r="BW585" i="5"/>
  <c r="AD970" i="5"/>
  <c r="AD971" i="5"/>
  <c r="AP1569" i="5"/>
  <c r="AO1562" i="5"/>
  <c r="AE1301" i="5"/>
  <c r="AO606" i="5"/>
  <c r="AO616" i="5"/>
  <c r="AO625" i="5"/>
  <c r="AF1203" i="5"/>
  <c r="AG1222" i="5" s="1"/>
  <c r="U46" i="14" s="1"/>
  <c r="AG998" i="5"/>
  <c r="AG1002" i="5"/>
  <c r="AG1026" i="5" s="1"/>
  <c r="AG984" i="5"/>
  <c r="AG1057" i="5"/>
  <c r="AG1015" i="5"/>
  <c r="AG994" i="5"/>
  <c r="AG995" i="5" s="1"/>
  <c r="AG1003" i="5"/>
  <c r="AG992" i="5"/>
  <c r="AG999" i="5"/>
  <c r="AG1023" i="5" s="1"/>
  <c r="AG1004" i="5"/>
  <c r="AG1028" i="5" s="1"/>
  <c r="AH1046" i="5" s="1"/>
  <c r="AG1001" i="5"/>
  <c r="AG1090" i="5"/>
  <c r="AG1105" i="5"/>
  <c r="AG1107" i="5"/>
  <c r="AG1104" i="5"/>
  <c r="AG1109" i="5"/>
  <c r="AG1110" i="5"/>
  <c r="AG1098" i="5"/>
  <c r="AG1099" i="5" s="1"/>
  <c r="AG1108" i="5"/>
  <c r="AG1157" i="5"/>
  <c r="AG1165" i="5"/>
  <c r="AG1176" i="5"/>
  <c r="AG1172" i="5"/>
  <c r="AG1177" i="5"/>
  <c r="AG1190" i="5"/>
  <c r="AG1171" i="5"/>
  <c r="AG1175" i="5"/>
  <c r="AG1174" i="5"/>
  <c r="AF1201" i="5"/>
  <c r="BB654" i="5"/>
  <c r="BB659" i="5" s="1"/>
  <c r="R668" i="5"/>
  <c r="BW662" i="5"/>
  <c r="AF1134" i="5"/>
  <c r="AG1133" i="5"/>
  <c r="C24" i="12"/>
  <c r="N413" i="5"/>
  <c r="O18" i="6"/>
  <c r="BA677" i="5"/>
  <c r="BO654" i="5"/>
  <c r="BO659" i="5" s="1"/>
  <c r="D35" i="15"/>
  <c r="E45" i="13"/>
  <c r="BU1576" i="5"/>
  <c r="BI160" i="14" s="1"/>
  <c r="R1400" i="5"/>
  <c r="AE936" i="5"/>
  <c r="BT280" i="5"/>
  <c r="BT279" i="5"/>
  <c r="BU734" i="5"/>
  <c r="BI211" i="15" s="1"/>
  <c r="BI141" i="17" s="1"/>
  <c r="AE1018" i="5"/>
  <c r="AF1040" i="5" s="1"/>
  <c r="AE991" i="5"/>
  <c r="AB1069" i="5"/>
  <c r="P57" i="14"/>
  <c r="AB1070" i="5"/>
  <c r="AE1092" i="5"/>
  <c r="AD1095" i="5"/>
  <c r="AD1093" i="5" s="1"/>
  <c r="AD1112" i="5" s="1"/>
  <c r="BN277" i="5"/>
  <c r="BB13" i="14" s="1"/>
  <c r="BB12" i="14" s="1"/>
  <c r="BB11" i="14" s="1"/>
  <c r="BB5" i="14" s="1"/>
  <c r="BW275" i="5"/>
  <c r="D65" i="14"/>
  <c r="AE1044" i="5"/>
  <c r="AE1048" i="5" s="1"/>
  <c r="AF1249" i="5"/>
  <c r="AF1275" i="5"/>
  <c r="AG1298" i="5" s="1"/>
  <c r="AV209" i="15"/>
  <c r="AV143" i="17" s="1"/>
  <c r="AV91" i="14"/>
  <c r="AV90" i="14" s="1"/>
  <c r="BV249" i="5"/>
  <c r="BV263" i="5"/>
  <c r="BW263" i="5" s="1"/>
  <c r="BW245" i="5"/>
  <c r="AC937" i="5"/>
  <c r="AC924" i="5"/>
  <c r="AC926" i="5" s="1"/>
  <c r="BK279" i="5"/>
  <c r="BK280" i="5"/>
  <c r="BU708" i="5"/>
  <c r="AF946" i="5"/>
  <c r="AF957" i="5" s="1"/>
  <c r="AF869" i="5"/>
  <c r="AF874" i="5"/>
  <c r="AF875" i="5" s="1"/>
  <c r="AZ709" i="5"/>
  <c r="AZ708" i="5"/>
  <c r="AF767" i="5"/>
  <c r="T136" i="15" s="1"/>
  <c r="AF764" i="5"/>
  <c r="AF766" i="5"/>
  <c r="T71" i="15" s="1"/>
  <c r="AF765" i="5"/>
  <c r="T103" i="15" s="1"/>
  <c r="AG761" i="5"/>
  <c r="U654" i="5"/>
  <c r="U659" i="5" s="1"/>
  <c r="BW649" i="5"/>
  <c r="T654" i="5"/>
  <c r="T659" i="5" s="1"/>
  <c r="BW647" i="5"/>
  <c r="AM219" i="15"/>
  <c r="AM87" i="14"/>
  <c r="BO687" i="5"/>
  <c r="BO703" i="5"/>
  <c r="BM683" i="5"/>
  <c r="BM701" i="5"/>
  <c r="AD1327" i="5"/>
  <c r="P1488" i="5"/>
  <c r="P1487" i="5"/>
  <c r="P1489" i="5"/>
  <c r="P1490" i="5"/>
  <c r="O141" i="17"/>
  <c r="O139" i="17" s="1"/>
  <c r="AC1192" i="5"/>
  <c r="AC1205" i="5" s="1"/>
  <c r="AC1179" i="5"/>
  <c r="AC1181" i="5" s="1"/>
  <c r="BN670" i="5"/>
  <c r="M66" i="17"/>
  <c r="G66" i="17"/>
  <c r="F66" i="17"/>
  <c r="K66" i="17"/>
  <c r="C75" i="15"/>
  <c r="BW254" i="5"/>
  <c r="BV252" i="5"/>
  <c r="BW252" i="5" s="1"/>
  <c r="BV272" i="5"/>
  <c r="BW272" i="5" s="1"/>
  <c r="BW251" i="5"/>
  <c r="AE940" i="5"/>
  <c r="AF962" i="5" s="1"/>
  <c r="D25" i="14"/>
  <c r="FV22" i="10"/>
  <c r="FU37" i="10"/>
  <c r="S124" i="13"/>
  <c r="AZ722" i="5"/>
  <c r="AE1196" i="5"/>
  <c r="AF1219" i="5" s="1"/>
  <c r="AF1025" i="5"/>
  <c r="AF1000" i="5"/>
  <c r="AF1024" i="5" s="1"/>
  <c r="AG1044" i="5" s="1"/>
  <c r="AF997" i="5"/>
  <c r="AF1021" i="5" s="1"/>
  <c r="AG1043" i="5" s="1"/>
  <c r="AF1022" i="5"/>
  <c r="S668" i="5"/>
  <c r="G22" i="14" s="1"/>
  <c r="G19" i="14" s="1"/>
  <c r="G3" i="14" s="1"/>
  <c r="BW663" i="5"/>
  <c r="AF909" i="5"/>
  <c r="O121" i="13"/>
  <c r="N118" i="13"/>
  <c r="M29" i="17" s="1"/>
  <c r="AE1563" i="5"/>
  <c r="AF1570" i="5" s="1"/>
  <c r="T68" i="14" s="1"/>
  <c r="N91" i="13"/>
  <c r="M89" i="13"/>
  <c r="Z1186" i="5"/>
  <c r="N36" i="17"/>
  <c r="AN634" i="5"/>
  <c r="AN633" i="5"/>
  <c r="AZ742" i="5"/>
  <c r="D65" i="17"/>
  <c r="D173" i="15"/>
  <c r="D164" i="15" s="1"/>
  <c r="BA1499" i="5"/>
  <c r="BA739" i="5"/>
  <c r="T132" i="13"/>
  <c r="R37" i="14"/>
  <c r="R36" i="14" s="1"/>
  <c r="R35" i="14" s="1"/>
  <c r="FT137" i="10"/>
  <c r="AP626" i="5"/>
  <c r="AP608" i="5"/>
  <c r="AQ627" i="5"/>
  <c r="AQ610" i="5"/>
  <c r="AF1202" i="5"/>
  <c r="AG1221" i="5" s="1"/>
  <c r="U45" i="14" s="1"/>
  <c r="AG910" i="5"/>
  <c r="AG902" i="5"/>
  <c r="AG922" i="5"/>
  <c r="AG948" i="5" s="1"/>
  <c r="AH966" i="5" s="1"/>
  <c r="AG919" i="5"/>
  <c r="AG920" i="5"/>
  <c r="AG916" i="5"/>
  <c r="AG921" i="5"/>
  <c r="AG947" i="5" s="1"/>
  <c r="AH965" i="5" s="1"/>
  <c r="AG917" i="5"/>
  <c r="AG935" i="5"/>
  <c r="AG1250" i="5"/>
  <c r="AG1251" i="5" s="1"/>
  <c r="AG1276" i="5" s="1"/>
  <c r="AH1299" i="5" s="1"/>
  <c r="AG1254" i="5"/>
  <c r="AG1255" i="5"/>
  <c r="AG1279" i="5" s="1"/>
  <c r="AG1314" i="5"/>
  <c r="AG1257" i="5"/>
  <c r="AG1248" i="5"/>
  <c r="AG1271" i="5"/>
  <c r="AG1259" i="5"/>
  <c r="AG1283" i="5" s="1"/>
  <c r="AH1302" i="5" s="1"/>
  <c r="AG1258" i="5"/>
  <c r="AG1282" i="5" s="1"/>
  <c r="AG1240" i="5"/>
  <c r="AF1106" i="5"/>
  <c r="AF1200" i="5"/>
  <c r="R654" i="5"/>
  <c r="BW643" i="5"/>
  <c r="AN725" i="5"/>
  <c r="AP729" i="5"/>
  <c r="AE1388" i="5"/>
  <c r="S52" i="14" s="1"/>
  <c r="S134" i="13"/>
  <c r="AK217" i="15"/>
  <c r="F219" i="23"/>
  <c r="AF1302" i="5"/>
  <c r="BW544" i="5"/>
  <c r="BW1448" i="5"/>
  <c r="BJ22" i="15"/>
  <c r="BK23" i="15"/>
  <c r="L14" i="16"/>
  <c r="H23" i="23"/>
  <c r="BO668" i="5"/>
  <c r="BC22" i="14" s="1"/>
  <c r="D132" i="15"/>
  <c r="G28" i="21"/>
  <c r="H28" i="21" s="1"/>
  <c r="I26" i="23"/>
  <c r="AG708" i="5"/>
  <c r="AD706" i="5"/>
  <c r="R23" i="14" s="1"/>
  <c r="R19" i="14" s="1"/>
  <c r="AE938" i="5"/>
  <c r="AD840" i="5"/>
  <c r="AD838" i="5" s="1"/>
  <c r="AD857" i="5" s="1"/>
  <c r="AE837" i="5"/>
  <c r="O1033" i="5"/>
  <c r="O1032" i="5"/>
  <c r="BM1506" i="5"/>
  <c r="BM741" i="5"/>
  <c r="BM742" i="5" s="1"/>
  <c r="BM743" i="5"/>
  <c r="I4" i="6"/>
  <c r="K21" i="13"/>
  <c r="K19" i="13" s="1"/>
  <c r="V442" i="5"/>
  <c r="J178" i="15" s="1"/>
  <c r="V427" i="5"/>
  <c r="BJ277" i="5"/>
  <c r="AX13" i="14" s="1"/>
  <c r="AX12" i="14" s="1"/>
  <c r="AX11" i="14" s="1"/>
  <c r="AX5" i="14" s="1"/>
  <c r="P1456" i="5"/>
  <c r="AF1359" i="5"/>
  <c r="F175" i="15" l="1"/>
  <c r="AL92" i="14"/>
  <c r="AL221" i="15"/>
  <c r="AL142" i="17" s="1"/>
  <c r="U670" i="5"/>
  <c r="E58" i="17"/>
  <c r="AC39" i="13"/>
  <c r="AB16" i="17" s="1"/>
  <c r="AM421" i="5"/>
  <c r="AG943" i="5"/>
  <c r="AJ211" i="15"/>
  <c r="AJ141" i="17" s="1"/>
  <c r="AJ139" i="17" s="1"/>
  <c r="AF940" i="5"/>
  <c r="AG962" i="5" s="1"/>
  <c r="U671" i="5"/>
  <c r="H5" i="17"/>
  <c r="BJ211" i="15"/>
  <c r="BJ141" i="17" s="1"/>
  <c r="AA40" i="13"/>
  <c r="AL436" i="5"/>
  <c r="AL451" i="5"/>
  <c r="Z186" i="15" s="1"/>
  <c r="K76" i="21"/>
  <c r="AC132" i="17"/>
  <c r="AC130" i="17" s="1"/>
  <c r="AD181" i="13"/>
  <c r="AE183" i="13"/>
  <c r="BA724" i="5"/>
  <c r="BA725" i="5" s="1"/>
  <c r="BB726" i="5"/>
  <c r="BB727" i="5" s="1"/>
  <c r="AD1326" i="5"/>
  <c r="D58" i="17"/>
  <c r="BC728" i="5"/>
  <c r="BC729" i="5" s="1"/>
  <c r="T42" i="14"/>
  <c r="AG709" i="5"/>
  <c r="AW634" i="5"/>
  <c r="AK221" i="15" s="1"/>
  <c r="AK142" i="17" s="1"/>
  <c r="E107" i="13"/>
  <c r="D107" i="13"/>
  <c r="BH21" i="14"/>
  <c r="BT634" i="5"/>
  <c r="I9" i="17"/>
  <c r="K23" i="13"/>
  <c r="U413" i="5"/>
  <c r="K69" i="13"/>
  <c r="J93" i="18" s="1"/>
  <c r="T443" i="5"/>
  <c r="H179" i="15" s="1"/>
  <c r="I24" i="13"/>
  <c r="I22" i="13" s="1"/>
  <c r="T428" i="5"/>
  <c r="C72" i="16"/>
  <c r="F112" i="13"/>
  <c r="G112" i="13" s="1"/>
  <c r="C26" i="17"/>
  <c r="BA670" i="5"/>
  <c r="AL21" i="14"/>
  <c r="AX633" i="5"/>
  <c r="L46" i="17"/>
  <c r="N105" i="13"/>
  <c r="X1566" i="5"/>
  <c r="I7" i="17"/>
  <c r="I6" i="17" s="1"/>
  <c r="U411" i="5"/>
  <c r="K17" i="13"/>
  <c r="I53" i="18"/>
  <c r="I45" i="18"/>
  <c r="AC1347" i="5"/>
  <c r="Q56" i="14" s="1"/>
  <c r="Q55" i="14" s="1"/>
  <c r="Q34" i="14" s="1"/>
  <c r="Q32" i="14" s="1"/>
  <c r="H102" i="13"/>
  <c r="F48" i="17"/>
  <c r="L44" i="17"/>
  <c r="N64" i="13"/>
  <c r="L74" i="17"/>
  <c r="L77" i="13"/>
  <c r="M79" i="13"/>
  <c r="C83" i="18"/>
  <c r="C68" i="16"/>
  <c r="F108" i="13"/>
  <c r="I18" i="13"/>
  <c r="I16" i="13" s="1"/>
  <c r="T441" i="5"/>
  <c r="H177" i="15" s="1"/>
  <c r="T426" i="5"/>
  <c r="H204" i="15" s="1"/>
  <c r="M75" i="13"/>
  <c r="L73" i="13"/>
  <c r="L69" i="13" s="1"/>
  <c r="K93" i="18" s="1"/>
  <c r="R1564" i="5"/>
  <c r="H100" i="13"/>
  <c r="F42" i="17"/>
  <c r="X1565" i="5"/>
  <c r="L43" i="17"/>
  <c r="N101" i="13"/>
  <c r="AG884" i="5"/>
  <c r="AW633" i="5"/>
  <c r="X1532" i="5"/>
  <c r="K81" i="15"/>
  <c r="Y158" i="8"/>
  <c r="X1524" i="5"/>
  <c r="AG918" i="5"/>
  <c r="DY56" i="7"/>
  <c r="V162" i="13" s="1"/>
  <c r="EB56" i="7"/>
  <c r="Y162" i="13" s="1"/>
  <c r="AD973" i="5"/>
  <c r="AC1053" i="5"/>
  <c r="GJ170" i="7"/>
  <c r="GJ171" i="7" s="1"/>
  <c r="GJ172" i="7" s="1"/>
  <c r="GK179" i="7" s="1"/>
  <c r="GJ185" i="7" s="1"/>
  <c r="GK41" i="7"/>
  <c r="GJ42" i="7"/>
  <c r="GJ43" i="7" s="1"/>
  <c r="GJ230" i="7"/>
  <c r="GJ231" i="7" s="1"/>
  <c r="GJ232" i="7" s="1"/>
  <c r="AL211" i="15"/>
  <c r="AL141" i="17" s="1"/>
  <c r="AL139" i="17" s="1"/>
  <c r="AL88" i="14"/>
  <c r="AL86" i="14" s="1"/>
  <c r="X1533" i="5"/>
  <c r="K147" i="15"/>
  <c r="K142" i="15" s="1"/>
  <c r="X1525" i="5"/>
  <c r="Y159" i="8"/>
  <c r="BJ21" i="14"/>
  <c r="BV634" i="5"/>
  <c r="BV633" i="5"/>
  <c r="AD1071" i="5"/>
  <c r="DZ56" i="7"/>
  <c r="W162" i="13" s="1"/>
  <c r="U126" i="17"/>
  <c r="U124" i="17" s="1"/>
  <c r="W171" i="13"/>
  <c r="V126" i="17" s="1"/>
  <c r="V169" i="13"/>
  <c r="BN611" i="5"/>
  <c r="BL607" i="5"/>
  <c r="BO613" i="5"/>
  <c r="BK605" i="5"/>
  <c r="BM609" i="5"/>
  <c r="BM601" i="5"/>
  <c r="BM1401" i="5"/>
  <c r="AK92" i="14"/>
  <c r="EA56" i="7"/>
  <c r="X162" i="13" s="1"/>
  <c r="BL602" i="5"/>
  <c r="BL619" i="5"/>
  <c r="BL1408" i="5" s="1"/>
  <c r="AB1530" i="5"/>
  <c r="O49" i="15"/>
  <c r="N45" i="15"/>
  <c r="D45" i="23" s="1"/>
  <c r="C131" i="16"/>
  <c r="D49" i="23"/>
  <c r="DZ150" i="7"/>
  <c r="W201" i="13" s="1"/>
  <c r="V125" i="17" s="1"/>
  <c r="EA146" i="7"/>
  <c r="AI185" i="13"/>
  <c r="AJ187" i="13"/>
  <c r="AI135" i="17" s="1"/>
  <c r="AI133" i="17" s="1"/>
  <c r="AC156" i="8"/>
  <c r="AB1522" i="5"/>
  <c r="R141" i="13"/>
  <c r="P34" i="17"/>
  <c r="BN506" i="5"/>
  <c r="U135" i="13"/>
  <c r="AF1384" i="5"/>
  <c r="AB1186" i="5"/>
  <c r="AE1229" i="5"/>
  <c r="W1535" i="5"/>
  <c r="K30" i="14" s="1"/>
  <c r="K3" i="14" s="1"/>
  <c r="AA1209" i="5"/>
  <c r="AC973" i="5"/>
  <c r="ED56" i="7"/>
  <c r="AA162" i="13" s="1"/>
  <c r="E162" i="22" s="1"/>
  <c r="D163" i="20" s="1"/>
  <c r="AG106" i="14"/>
  <c r="EQ50" i="7"/>
  <c r="EF56" i="7" s="1"/>
  <c r="AC162" i="13" s="1"/>
  <c r="J109" i="15"/>
  <c r="X57" i="7"/>
  <c r="Y54" i="7"/>
  <c r="X1531" i="5"/>
  <c r="K114" i="15"/>
  <c r="K109" i="15" s="1"/>
  <c r="W1527" i="5"/>
  <c r="AG1136" i="5"/>
  <c r="AH631" i="5"/>
  <c r="V21" i="14" s="1"/>
  <c r="BX25" i="7"/>
  <c r="BY22" i="7"/>
  <c r="Y157" i="8"/>
  <c r="X1523" i="5"/>
  <c r="AF1368" i="5"/>
  <c r="AG1388" i="5" s="1"/>
  <c r="U52" i="14" s="1"/>
  <c r="AF631" i="5"/>
  <c r="T21" i="14" s="1"/>
  <c r="T19" i="14" s="1"/>
  <c r="J35" i="17"/>
  <c r="U175" i="13"/>
  <c r="T123" i="17" s="1"/>
  <c r="T121" i="17" s="1"/>
  <c r="T173" i="13"/>
  <c r="BM744" i="5"/>
  <c r="AB1209" i="5"/>
  <c r="AF617" i="5"/>
  <c r="AF622" i="5" s="1"/>
  <c r="AY634" i="5"/>
  <c r="AM221" i="15" s="1"/>
  <c r="AG617" i="5"/>
  <c r="AG622" i="5" s="1"/>
  <c r="CF76" i="7"/>
  <c r="CE77" i="7"/>
  <c r="CE78" i="7" s="1"/>
  <c r="FS112" i="7"/>
  <c r="FE118" i="7"/>
  <c r="BB174" i="13" s="1"/>
  <c r="FF118" i="7"/>
  <c r="BC174" i="13" s="1"/>
  <c r="FD118" i="7"/>
  <c r="BA174" i="13" s="1"/>
  <c r="S123" i="17"/>
  <c r="S121" i="17" s="1"/>
  <c r="AJ21" i="14"/>
  <c r="AV634" i="5"/>
  <c r="AV633" i="5"/>
  <c r="AG1359" i="5"/>
  <c r="T122" i="13"/>
  <c r="AG939" i="5"/>
  <c r="T124" i="13"/>
  <c r="BN671" i="5"/>
  <c r="BW676" i="5"/>
  <c r="AG1194" i="5"/>
  <c r="BN744" i="5"/>
  <c r="BL670" i="5"/>
  <c r="AG881" i="5"/>
  <c r="AY633" i="5"/>
  <c r="CH87" i="7"/>
  <c r="BK117" i="14"/>
  <c r="EA116" i="7"/>
  <c r="DZ119" i="7"/>
  <c r="W203" i="13" s="1"/>
  <c r="V122" i="17" s="1"/>
  <c r="EA113" i="7"/>
  <c r="DZ121" i="7" s="1"/>
  <c r="V228" i="15" s="1"/>
  <c r="Z159" i="13"/>
  <c r="Y114" i="17" s="1"/>
  <c r="Y157" i="13"/>
  <c r="AG1173" i="5"/>
  <c r="BL671" i="5"/>
  <c r="AD1229" i="5"/>
  <c r="G174" i="22"/>
  <c r="AF179" i="13"/>
  <c r="AE129" i="17" s="1"/>
  <c r="AE127" i="17" s="1"/>
  <c r="AE177" i="13"/>
  <c r="V119" i="14"/>
  <c r="V115" i="14" s="1"/>
  <c r="V96" i="14" s="1"/>
  <c r="AD41" i="7"/>
  <c r="AC42" i="7"/>
  <c r="AC43" i="7" s="1"/>
  <c r="DY121" i="7"/>
  <c r="U228" i="15" s="1"/>
  <c r="P1492" i="5"/>
  <c r="AG1198" i="5"/>
  <c r="AG1103" i="5"/>
  <c r="AG1037" i="5"/>
  <c r="AW86" i="14"/>
  <c r="U37" i="13"/>
  <c r="U35" i="13" s="1"/>
  <c r="U34" i="13" s="1"/>
  <c r="AF435" i="5"/>
  <c r="T207" i="15" s="1"/>
  <c r="AF450" i="5"/>
  <c r="T185" i="15" s="1"/>
  <c r="T184" i="15" s="1"/>
  <c r="BC610" i="5"/>
  <c r="BC627" i="5"/>
  <c r="BA625" i="5"/>
  <c r="BA631" i="5" s="1"/>
  <c r="AO21" i="14" s="1"/>
  <c r="BA616" i="5"/>
  <c r="BA621" i="5" s="1"/>
  <c r="BA606" i="5"/>
  <c r="BA617" i="5" s="1"/>
  <c r="BA622" i="5" s="1"/>
  <c r="W88" i="14"/>
  <c r="W86" i="14" s="1"/>
  <c r="W211" i="15"/>
  <c r="W141" i="17" s="1"/>
  <c r="W139" i="17" s="1"/>
  <c r="AD634" i="5"/>
  <c r="AD633" i="5"/>
  <c r="AE617" i="5"/>
  <c r="AE622" i="5" s="1"/>
  <c r="T134" i="13"/>
  <c r="U134" i="13" s="1"/>
  <c r="AF1199" i="5"/>
  <c r="AG1220" i="5" s="1"/>
  <c r="AB1071" i="5"/>
  <c r="Z1209" i="5"/>
  <c r="AF1193" i="5"/>
  <c r="AF1216" i="5" s="1"/>
  <c r="AC1071" i="5"/>
  <c r="BE611" i="5"/>
  <c r="BC607" i="5"/>
  <c r="BB605" i="5"/>
  <c r="BD609" i="5"/>
  <c r="BF613" i="5"/>
  <c r="U15" i="17"/>
  <c r="U14" i="17" s="1"/>
  <c r="W36" i="13"/>
  <c r="V15" i="17" s="1"/>
  <c r="V14" i="17" s="1"/>
  <c r="AG420" i="5"/>
  <c r="U49" i="18"/>
  <c r="AH617" i="5"/>
  <c r="AH622" i="5" s="1"/>
  <c r="BF611" i="5"/>
  <c r="BG613" i="5"/>
  <c r="BC605" i="5"/>
  <c r="BD607" i="5"/>
  <c r="BE609" i="5"/>
  <c r="BB626" i="5"/>
  <c r="BB608" i="5"/>
  <c r="AG631" i="5"/>
  <c r="U21" i="14" s="1"/>
  <c r="AF1386" i="5"/>
  <c r="T50" i="14" s="1"/>
  <c r="AE1375" i="5"/>
  <c r="AZ634" i="5"/>
  <c r="AN92" i="14" s="1"/>
  <c r="AZ633" i="5"/>
  <c r="AE631" i="5"/>
  <c r="S21" i="14" s="1"/>
  <c r="S19" i="14" s="1"/>
  <c r="AF633" i="5"/>
  <c r="AF634" i="5"/>
  <c r="L221" i="21"/>
  <c r="D221" i="21"/>
  <c r="BD612" i="5"/>
  <c r="BD628" i="5"/>
  <c r="AI633" i="5"/>
  <c r="AI634" i="5"/>
  <c r="AG1203" i="5"/>
  <c r="AH1222" i="5" s="1"/>
  <c r="V46" i="14" s="1"/>
  <c r="AF1360" i="5"/>
  <c r="AH633" i="5"/>
  <c r="AH634" i="5"/>
  <c r="Y140" i="17"/>
  <c r="Y139" i="17" s="1"/>
  <c r="E217" i="23"/>
  <c r="BE614" i="5"/>
  <c r="BE629" i="5"/>
  <c r="U88" i="14"/>
  <c r="U86" i="14" s="1"/>
  <c r="U211" i="15"/>
  <c r="U141" i="17" s="1"/>
  <c r="U139" i="17" s="1"/>
  <c r="AK211" i="15"/>
  <c r="AK141" i="17" s="1"/>
  <c r="AK88" i="14"/>
  <c r="AK86" i="14" s="1"/>
  <c r="BN747" i="5"/>
  <c r="BP751" i="5"/>
  <c r="BQ753" i="5"/>
  <c r="BR755" i="5"/>
  <c r="BR758" i="5" s="1"/>
  <c r="BF25" i="14" s="1"/>
  <c r="BO749" i="5"/>
  <c r="E33" i="17"/>
  <c r="P1457" i="5"/>
  <c r="P1458" i="5" s="1"/>
  <c r="I3" i="6"/>
  <c r="AF837" i="5"/>
  <c r="AE840" i="5"/>
  <c r="AE838" i="5" s="1"/>
  <c r="AE857" i="5" s="1"/>
  <c r="BJ11" i="18"/>
  <c r="BK11" i="18" s="1"/>
  <c r="BJ20" i="15"/>
  <c r="BK22" i="15"/>
  <c r="H22" i="23"/>
  <c r="AG1331" i="5"/>
  <c r="U117" i="15" s="1"/>
  <c r="AG1315" i="5"/>
  <c r="AG1316" i="5" s="1"/>
  <c r="AG1332" i="5"/>
  <c r="AG915" i="5"/>
  <c r="AG942" i="5"/>
  <c r="AG941" i="5" s="1"/>
  <c r="AH963" i="5" s="1"/>
  <c r="AG903" i="5"/>
  <c r="AG908" i="5"/>
  <c r="AG909" i="5" s="1"/>
  <c r="AZ733" i="5"/>
  <c r="AN24" i="14" s="1"/>
  <c r="AZ723" i="5"/>
  <c r="AZ734" i="5" s="1"/>
  <c r="AE1050" i="5"/>
  <c r="AE1051" i="5"/>
  <c r="D134" i="15"/>
  <c r="AG911" i="5"/>
  <c r="BH221" i="15"/>
  <c r="BH142" i="17" s="1"/>
  <c r="BH92" i="14"/>
  <c r="AD708" i="5"/>
  <c r="D19" i="17"/>
  <c r="C79" i="16"/>
  <c r="BB682" i="5"/>
  <c r="BE688" i="5"/>
  <c r="BD686" i="5"/>
  <c r="BC684" i="5"/>
  <c r="BA680" i="5"/>
  <c r="BA694" i="5"/>
  <c r="BW677" i="5"/>
  <c r="AG1170" i="5"/>
  <c r="AG1197" i="5"/>
  <c r="AG1202" i="5"/>
  <c r="AH1221" i="5" s="1"/>
  <c r="AG1200" i="5"/>
  <c r="AG1106" i="5"/>
  <c r="AG993" i="5"/>
  <c r="AG1019" i="5"/>
  <c r="AG1022" i="5"/>
  <c r="AG997" i="5"/>
  <c r="AG1021" i="5" s="1"/>
  <c r="AH1043" i="5" s="1"/>
  <c r="AO621" i="5"/>
  <c r="BB1499" i="5"/>
  <c r="BW1499" i="5" s="1"/>
  <c r="BB739" i="5"/>
  <c r="BW739" i="5" s="1"/>
  <c r="N587" i="5"/>
  <c r="BW587" i="5" s="1"/>
  <c r="T88" i="14"/>
  <c r="T86" i="14" s="1"/>
  <c r="T211" i="15"/>
  <c r="T141" i="17" s="1"/>
  <c r="T139" i="17" s="1"/>
  <c r="BN691" i="5"/>
  <c r="BN696" i="5" s="1"/>
  <c r="BN681" i="5"/>
  <c r="BN700" i="5"/>
  <c r="N20" i="6"/>
  <c r="C27" i="12"/>
  <c r="O21" i="6"/>
  <c r="G110" i="13"/>
  <c r="AW221" i="15"/>
  <c r="AW142" i="17" s="1"/>
  <c r="AW92" i="14"/>
  <c r="AC708" i="5"/>
  <c r="AC709" i="5"/>
  <c r="FV127" i="10"/>
  <c r="FU135" i="10"/>
  <c r="H209" i="15"/>
  <c r="H143" i="17" s="1"/>
  <c r="H91" i="14"/>
  <c r="U127" i="13"/>
  <c r="FW20" i="10"/>
  <c r="FV35" i="10"/>
  <c r="AO758" i="5"/>
  <c r="AO748" i="5"/>
  <c r="P1435" i="5"/>
  <c r="P1436" i="5" s="1"/>
  <c r="AD1308" i="5"/>
  <c r="AD1307" i="5"/>
  <c r="BN279" i="5"/>
  <c r="X412" i="5"/>
  <c r="N20" i="13"/>
  <c r="M8" i="17" s="1"/>
  <c r="AF1043" i="5"/>
  <c r="AE1017" i="5"/>
  <c r="BO671" i="5"/>
  <c r="AM734" i="5"/>
  <c r="AG945" i="5"/>
  <c r="AG851" i="5"/>
  <c r="AH849" i="5"/>
  <c r="AH835" i="5"/>
  <c r="AH850" i="5"/>
  <c r="AH855" i="5"/>
  <c r="AH853" i="5"/>
  <c r="AH843" i="5"/>
  <c r="AH852" i="5"/>
  <c r="AH854" i="5"/>
  <c r="AH868" i="5"/>
  <c r="AH876" i="5"/>
  <c r="AH877" i="5" s="1"/>
  <c r="AH886" i="5"/>
  <c r="AH883" i="5"/>
  <c r="AH887" i="5"/>
  <c r="AH888" i="5"/>
  <c r="AH885" i="5"/>
  <c r="AH884" i="5" s="1"/>
  <c r="AH882" i="5"/>
  <c r="AH881" i="5" s="1"/>
  <c r="C141" i="17"/>
  <c r="AD66" i="17"/>
  <c r="AG66" i="17"/>
  <c r="AC66" i="17"/>
  <c r="D38" i="15"/>
  <c r="E49" i="13"/>
  <c r="S670" i="5"/>
  <c r="AF1018" i="5"/>
  <c r="AG1040" i="5" s="1"/>
  <c r="AF991" i="5"/>
  <c r="N234" i="21"/>
  <c r="N193" i="21"/>
  <c r="N190" i="21"/>
  <c r="N233" i="21"/>
  <c r="N227" i="21"/>
  <c r="N192" i="21"/>
  <c r="N232" i="21"/>
  <c r="F5" i="21"/>
  <c r="N172" i="21"/>
  <c r="N147" i="21"/>
  <c r="N231" i="21"/>
  <c r="N171" i="21"/>
  <c r="N114" i="21"/>
  <c r="N82" i="21"/>
  <c r="N50" i="21"/>
  <c r="F5" i="19"/>
  <c r="N191" i="21"/>
  <c r="N5" i="21"/>
  <c r="N170" i="21"/>
  <c r="N151" i="21"/>
  <c r="N53" i="21"/>
  <c r="N84" i="21"/>
  <c r="N118" i="21"/>
  <c r="N10" i="21"/>
  <c r="N12" i="21"/>
  <c r="N52" i="21"/>
  <c r="N11" i="21"/>
  <c r="N150" i="21"/>
  <c r="N85" i="21"/>
  <c r="N9" i="21"/>
  <c r="N16" i="21"/>
  <c r="N15" i="21"/>
  <c r="N14" i="21"/>
  <c r="N199" i="21"/>
  <c r="N19" i="21"/>
  <c r="N13" i="21"/>
  <c r="N26" i="21"/>
  <c r="N18" i="21"/>
  <c r="N20" i="21"/>
  <c r="N146" i="21"/>
  <c r="N17" i="21"/>
  <c r="N7" i="21"/>
  <c r="N117" i="21"/>
  <c r="N80" i="21"/>
  <c r="N148" i="21"/>
  <c r="N113" i="21"/>
  <c r="N29" i="21"/>
  <c r="N81" i="21"/>
  <c r="N49" i="21"/>
  <c r="N28" i="21"/>
  <c r="N115" i="21"/>
  <c r="N30" i="21"/>
  <c r="N145" i="21"/>
  <c r="N112" i="21"/>
  <c r="N48" i="21"/>
  <c r="N220" i="21"/>
  <c r="N25" i="21"/>
  <c r="N22" i="21"/>
  <c r="N24" i="21"/>
  <c r="AG879" i="5"/>
  <c r="AH878" i="5"/>
  <c r="D43" i="23"/>
  <c r="C41" i="15"/>
  <c r="AA1227" i="5"/>
  <c r="AA1226" i="5"/>
  <c r="AQ602" i="5"/>
  <c r="AQ619" i="5"/>
  <c r="U128" i="13"/>
  <c r="AE709" i="5"/>
  <c r="AM88" i="14"/>
  <c r="AM86" i="14" s="1"/>
  <c r="AM211" i="15"/>
  <c r="AG1101" i="5"/>
  <c r="AH1100" i="5"/>
  <c r="AF1295" i="5"/>
  <c r="AE1286" i="5"/>
  <c r="J51" i="17"/>
  <c r="J78" i="17"/>
  <c r="AF1294" i="5"/>
  <c r="AD1380" i="5"/>
  <c r="U43" i="14"/>
  <c r="AE1128" i="5"/>
  <c r="AE1126" i="5" s="1"/>
  <c r="AE1145" i="5" s="1"/>
  <c r="AF1125" i="5"/>
  <c r="AC1290" i="5"/>
  <c r="BJ279" i="5"/>
  <c r="BN701" i="5"/>
  <c r="BN683" i="5"/>
  <c r="G72" i="17"/>
  <c r="AM92" i="14"/>
  <c r="U123" i="13"/>
  <c r="V123" i="13" s="1"/>
  <c r="FU137" i="10"/>
  <c r="BN1569" i="5"/>
  <c r="BB67" i="14" s="1"/>
  <c r="BM1562" i="5"/>
  <c r="T43" i="14"/>
  <c r="AF964" i="5"/>
  <c r="T44" i="14" s="1"/>
  <c r="T126" i="13"/>
  <c r="N147" i="13"/>
  <c r="AF1387" i="5"/>
  <c r="T51" i="14" s="1"/>
  <c r="T133" i="13"/>
  <c r="AF417" i="5"/>
  <c r="V31" i="13"/>
  <c r="U13" i="17" s="1"/>
  <c r="AD937" i="5"/>
  <c r="AD950" i="5" s="1"/>
  <c r="AD924" i="5"/>
  <c r="AD926" i="5" s="1"/>
  <c r="Q1410" i="5"/>
  <c r="Q1411" i="5" s="1"/>
  <c r="C131" i="15"/>
  <c r="P32" i="14"/>
  <c r="AT613" i="5"/>
  <c r="AP605" i="5"/>
  <c r="AR609" i="5"/>
  <c r="AS611" i="5"/>
  <c r="AQ607" i="5"/>
  <c r="AF1563" i="5"/>
  <c r="AG1570" i="5" s="1"/>
  <c r="U68" i="14" s="1"/>
  <c r="AF1274" i="5"/>
  <c r="AF1247" i="5"/>
  <c r="Q1481" i="5"/>
  <c r="AE1069" i="5"/>
  <c r="S57" i="14"/>
  <c r="AE1070" i="5"/>
  <c r="AF1164" i="5"/>
  <c r="G25" i="21"/>
  <c r="H25" i="21" s="1"/>
  <c r="I23" i="23"/>
  <c r="E221" i="21"/>
  <c r="M221" i="21"/>
  <c r="AG1246" i="5"/>
  <c r="AG1241" i="5"/>
  <c r="AG1275" i="5"/>
  <c r="AH1298" i="5" s="1"/>
  <c r="AG1249" i="5"/>
  <c r="AB91" i="14"/>
  <c r="AB209" i="15"/>
  <c r="O91" i="13"/>
  <c r="N89" i="13"/>
  <c r="FW22" i="10"/>
  <c r="FV37" i="10"/>
  <c r="D69" i="15"/>
  <c r="I211" i="15"/>
  <c r="I141" i="17" s="1"/>
  <c r="I139" i="17" s="1"/>
  <c r="I88" i="14"/>
  <c r="I86" i="14" s="1"/>
  <c r="T39" i="15"/>
  <c r="AF768" i="5"/>
  <c r="AG772" i="5" s="1"/>
  <c r="AG773" i="5" s="1"/>
  <c r="U26" i="14" s="1"/>
  <c r="U19" i="14" s="1"/>
  <c r="AD709" i="5"/>
  <c r="AG1025" i="5"/>
  <c r="AG1000" i="5"/>
  <c r="AG1024" i="5" s="1"/>
  <c r="AH1044" i="5" s="1"/>
  <c r="AG1027" i="5"/>
  <c r="AG1075" i="5"/>
  <c r="U52" i="15" s="1"/>
  <c r="AG1058" i="5"/>
  <c r="AG1059" i="5" s="1"/>
  <c r="AG1076" i="5"/>
  <c r="U84" i="15" s="1"/>
  <c r="AO617" i="5"/>
  <c r="E88" i="14"/>
  <c r="E86" i="14" s="1"/>
  <c r="E211" i="15"/>
  <c r="Q114" i="13"/>
  <c r="P36" i="17" s="1"/>
  <c r="BQ703" i="5"/>
  <c r="BQ706" i="5" s="1"/>
  <c r="BE23" i="14" s="1"/>
  <c r="BQ687" i="5"/>
  <c r="BQ691" i="5"/>
  <c r="BQ696" i="5" s="1"/>
  <c r="BR704" i="5"/>
  <c r="BR706" i="5" s="1"/>
  <c r="BF23" i="14" s="1"/>
  <c r="BR691" i="5"/>
  <c r="BR696" i="5" s="1"/>
  <c r="N13" i="6"/>
  <c r="O441" i="5"/>
  <c r="O426" i="5"/>
  <c r="Q1451" i="5"/>
  <c r="AF870" i="5"/>
  <c r="AE873" i="5"/>
  <c r="AE871" i="5" s="1"/>
  <c r="AE890" i="5" s="1"/>
  <c r="G88" i="14"/>
  <c r="G86" i="14" s="1"/>
  <c r="G211" i="15"/>
  <c r="G141" i="17" s="1"/>
  <c r="G139" i="17" s="1"/>
  <c r="AW91" i="14"/>
  <c r="AW209" i="15"/>
  <c r="AW143" i="17" s="1"/>
  <c r="C94" i="17"/>
  <c r="I91" i="14"/>
  <c r="I209" i="15"/>
  <c r="I143" i="17" s="1"/>
  <c r="S130" i="13"/>
  <c r="R129" i="13"/>
  <c r="Q32" i="17" s="1"/>
  <c r="Q31" i="17" s="1"/>
  <c r="U143" i="13"/>
  <c r="S40" i="17"/>
  <c r="AS758" i="5"/>
  <c r="AG25" i="14" s="1"/>
  <c r="BO670" i="5"/>
  <c r="AF1299" i="5"/>
  <c r="S68" i="14"/>
  <c r="AM209" i="15"/>
  <c r="AM91" i="14"/>
  <c r="AG848" i="5"/>
  <c r="AG946" i="5"/>
  <c r="AH1257" i="5"/>
  <c r="AH1250" i="5"/>
  <c r="AH1251" i="5" s="1"/>
  <c r="AH1276" i="5" s="1"/>
  <c r="AI1299" i="5" s="1"/>
  <c r="AH1240" i="5"/>
  <c r="AH1255" i="5"/>
  <c r="AH1279" i="5" s="1"/>
  <c r="AH1271" i="5"/>
  <c r="AH1259" i="5"/>
  <c r="AH1283" i="5" s="1"/>
  <c r="AH1258" i="5"/>
  <c r="AH1282" i="5" s="1"/>
  <c r="AH1248" i="5"/>
  <c r="AH1254" i="5"/>
  <c r="AH1314" i="5"/>
  <c r="AH920" i="5"/>
  <c r="AH916" i="5"/>
  <c r="AH922" i="5"/>
  <c r="AH910" i="5"/>
  <c r="AH902" i="5"/>
  <c r="AH921" i="5"/>
  <c r="AH947" i="5" s="1"/>
  <c r="AI965" i="5" s="1"/>
  <c r="AH917" i="5"/>
  <c r="AH935" i="5"/>
  <c r="AH919" i="5"/>
  <c r="AF66" i="17"/>
  <c r="F193" i="23"/>
  <c r="AA66" i="17"/>
  <c r="AH66" i="17"/>
  <c r="AO722" i="5"/>
  <c r="AS730" i="5"/>
  <c r="AS733" i="5" s="1"/>
  <c r="AG24" i="14" s="1"/>
  <c r="AQ726" i="5"/>
  <c r="AR728" i="5"/>
  <c r="AP724" i="5"/>
  <c r="D135" i="15"/>
  <c r="BE686" i="5"/>
  <c r="BD684" i="5"/>
  <c r="BB680" i="5"/>
  <c r="BF688" i="5"/>
  <c r="BB694" i="5"/>
  <c r="BB1455" i="5" s="1"/>
  <c r="BC682" i="5"/>
  <c r="AD1032" i="5"/>
  <c r="AD1033" i="5"/>
  <c r="C98" i="15"/>
  <c r="C77" i="18"/>
  <c r="S671" i="5"/>
  <c r="AF1016" i="5"/>
  <c r="AF986" i="5"/>
  <c r="AF989" i="5" s="1"/>
  <c r="C181" i="15"/>
  <c r="FA147" i="10"/>
  <c r="AX193" i="15" s="1"/>
  <c r="EP147" i="10"/>
  <c r="AM193" i="15" s="1"/>
  <c r="EQ147" i="10"/>
  <c r="AN193" i="15" s="1"/>
  <c r="EY147" i="10"/>
  <c r="AV193" i="15" s="1"/>
  <c r="ER147" i="10"/>
  <c r="AO193" i="15" s="1"/>
  <c r="EW147" i="10"/>
  <c r="AT193" i="15" s="1"/>
  <c r="AM82" i="14"/>
  <c r="AM75" i="14" s="1"/>
  <c r="AM95" i="17" s="1"/>
  <c r="EX147" i="10"/>
  <c r="AU193" i="15" s="1"/>
  <c r="EV147" i="10"/>
  <c r="AS193" i="15" s="1"/>
  <c r="EZ147" i="10"/>
  <c r="AW193" i="15" s="1"/>
  <c r="ES147" i="10"/>
  <c r="AP193" i="15" s="1"/>
  <c r="EU147" i="10"/>
  <c r="AR193" i="15" s="1"/>
  <c r="ET147" i="10"/>
  <c r="AQ193" i="15" s="1"/>
  <c r="FU39" i="10"/>
  <c r="D141" i="17"/>
  <c r="D139" i="17" s="1"/>
  <c r="AP726" i="5"/>
  <c r="AR730" i="5"/>
  <c r="AQ728" i="5"/>
  <c r="AO724" i="5"/>
  <c r="AN722" i="5"/>
  <c r="BI88" i="14"/>
  <c r="BJ280" i="5"/>
  <c r="BN1480" i="5"/>
  <c r="BW1480" i="5" s="1"/>
  <c r="BN718" i="5"/>
  <c r="BN716" i="5"/>
  <c r="BW714" i="5"/>
  <c r="BO702" i="5"/>
  <c r="BO685" i="5"/>
  <c r="T145" i="13"/>
  <c r="S38" i="17" s="1"/>
  <c r="AF1300" i="5"/>
  <c r="S446" i="5"/>
  <c r="G182" i="15" s="1"/>
  <c r="G181" i="15" s="1"/>
  <c r="G180" i="15" s="1"/>
  <c r="G175" i="15" s="1"/>
  <c r="H29" i="13"/>
  <c r="S431" i="5"/>
  <c r="G206" i="15" s="1"/>
  <c r="G205" i="15" s="1"/>
  <c r="G203" i="15" s="1"/>
  <c r="U136" i="13"/>
  <c r="BB671" i="5"/>
  <c r="AG869" i="5"/>
  <c r="AG874" i="5"/>
  <c r="AG875" i="5" s="1"/>
  <c r="AF1213" i="5"/>
  <c r="S119" i="13"/>
  <c r="AD1009" i="5"/>
  <c r="AD1008" i="5"/>
  <c r="T84" i="15"/>
  <c r="Q23" i="14"/>
  <c r="O36" i="14"/>
  <c r="O35" i="14" s="1"/>
  <c r="O34" i="14" s="1"/>
  <c r="O32" i="14" s="1"/>
  <c r="H51" i="17"/>
  <c r="H78" i="17"/>
  <c r="AY217" i="15"/>
  <c r="AF904" i="5"/>
  <c r="AE907" i="5"/>
  <c r="AE905" i="5" s="1"/>
  <c r="V671" i="5"/>
  <c r="C23" i="17"/>
  <c r="P1296" i="5"/>
  <c r="O1286" i="5"/>
  <c r="AF1242" i="5"/>
  <c r="AF1245" i="5" s="1"/>
  <c r="AF1243" i="5" s="1"/>
  <c r="AF1273" i="5" s="1"/>
  <c r="AG1296" i="5" s="1"/>
  <c r="AF1272" i="5"/>
  <c r="BW586" i="5"/>
  <c r="AE1326" i="5"/>
  <c r="AE1327" i="5"/>
  <c r="BP753" i="5"/>
  <c r="BP754" i="5" s="1"/>
  <c r="BN749" i="5"/>
  <c r="BN750" i="5" s="1"/>
  <c r="BQ755" i="5"/>
  <c r="BM747" i="5"/>
  <c r="BO751" i="5"/>
  <c r="BO752" i="5" s="1"/>
  <c r="AG1256" i="5"/>
  <c r="AG1281" i="5"/>
  <c r="AG1253" i="5"/>
  <c r="AG1278" i="5"/>
  <c r="AB92" i="14"/>
  <c r="AB221" i="15"/>
  <c r="N117" i="13"/>
  <c r="D19" i="14"/>
  <c r="AC1183" i="5"/>
  <c r="Q106" i="15" s="1"/>
  <c r="AC1184" i="5"/>
  <c r="Q139" i="15" s="1"/>
  <c r="D37" i="15"/>
  <c r="E48" i="13"/>
  <c r="AG764" i="5"/>
  <c r="AG766" i="5"/>
  <c r="U71" i="15" s="1"/>
  <c r="AH761" i="5"/>
  <c r="AG765" i="5"/>
  <c r="U103" i="15" s="1"/>
  <c r="AG767" i="5"/>
  <c r="U136" i="15" s="1"/>
  <c r="AC929" i="5"/>
  <c r="Q74" i="15" s="1"/>
  <c r="Q73" i="15" s="1"/>
  <c r="AC928" i="5"/>
  <c r="Q42" i="15" s="1"/>
  <c r="BV250" i="5"/>
  <c r="BV271" i="5"/>
  <c r="BV259" i="5"/>
  <c r="BW249" i="5"/>
  <c r="C42" i="16"/>
  <c r="D75" i="18"/>
  <c r="AH1133" i="5"/>
  <c r="AG1134" i="5"/>
  <c r="F22" i="14"/>
  <c r="BW668" i="5"/>
  <c r="AG1163" i="5"/>
  <c r="AG1158" i="5"/>
  <c r="AG985" i="5"/>
  <c r="AG990" i="5"/>
  <c r="AD67" i="14"/>
  <c r="Q1429" i="5"/>
  <c r="BP702" i="5"/>
  <c r="BP685" i="5"/>
  <c r="BP691" i="5"/>
  <c r="BP696" i="5" s="1"/>
  <c r="AG1386" i="5"/>
  <c r="U50" i="14" s="1"/>
  <c r="AF1375" i="5"/>
  <c r="AH912" i="5"/>
  <c r="AG913" i="5"/>
  <c r="D92" i="17"/>
  <c r="D94" i="17" s="1"/>
  <c r="D96" i="17" s="1"/>
  <c r="F66" i="13"/>
  <c r="E49" i="17"/>
  <c r="E47" i="17" s="1"/>
  <c r="G103" i="13"/>
  <c r="AE1162" i="5"/>
  <c r="AE1160" i="5" s="1"/>
  <c r="AF1159" i="5"/>
  <c r="BL709" i="5"/>
  <c r="BL708" i="5"/>
  <c r="I221" i="15"/>
  <c r="I142" i="17" s="1"/>
  <c r="I92" i="14"/>
  <c r="AH844" i="5"/>
  <c r="C66" i="15"/>
  <c r="AQ752" i="5"/>
  <c r="AQ758" i="5"/>
  <c r="AE25" i="14" s="1"/>
  <c r="AR754" i="5"/>
  <c r="AR758" i="5"/>
  <c r="AF25" i="14" s="1"/>
  <c r="AX219" i="15"/>
  <c r="G219" i="23" s="1"/>
  <c r="AX87" i="14"/>
  <c r="AX86" i="14" s="1"/>
  <c r="L21" i="13"/>
  <c r="L19" i="13" s="1"/>
  <c r="W442" i="5"/>
  <c r="K178" i="15" s="1"/>
  <c r="W427" i="5"/>
  <c r="AE1008" i="5"/>
  <c r="S43" i="15" s="1"/>
  <c r="AE1009" i="5"/>
  <c r="S75" i="15" s="1"/>
  <c r="FW21" i="10"/>
  <c r="FV36" i="10"/>
  <c r="F65" i="17"/>
  <c r="F58" i="17" s="1"/>
  <c r="F173" i="15"/>
  <c r="F164" i="15" s="1"/>
  <c r="AG1361" i="5"/>
  <c r="AG1369" i="5"/>
  <c r="AG1362" i="5"/>
  <c r="AG1371" i="5"/>
  <c r="AH1389" i="5" s="1"/>
  <c r="V53" i="14" s="1"/>
  <c r="AG1370" i="5"/>
  <c r="AG1366" i="5"/>
  <c r="AG1367" i="5"/>
  <c r="AG1363" i="5"/>
  <c r="AG1372" i="5"/>
  <c r="AH1390" i="5" s="1"/>
  <c r="V54" i="14" s="1"/>
  <c r="AH1015" i="5"/>
  <c r="AH999" i="5"/>
  <c r="AH1023" i="5" s="1"/>
  <c r="AH1003" i="5"/>
  <c r="AH1027" i="5" s="1"/>
  <c r="AI1045" i="5" s="1"/>
  <c r="AH994" i="5"/>
  <c r="AH995" i="5" s="1"/>
  <c r="AH1020" i="5" s="1"/>
  <c r="AI1042" i="5" s="1"/>
  <c r="AH998" i="5"/>
  <c r="AH1002" i="5"/>
  <c r="AH1026" i="5" s="1"/>
  <c r="AH984" i="5"/>
  <c r="AH1057" i="5"/>
  <c r="AH992" i="5"/>
  <c r="AH1004" i="5"/>
  <c r="AH1028" i="5" s="1"/>
  <c r="AI1046" i="5" s="1"/>
  <c r="AH1001" i="5"/>
  <c r="AH1105" i="5"/>
  <c r="AH1109" i="5"/>
  <c r="AH1107" i="5"/>
  <c r="AH1110" i="5"/>
  <c r="AH1104" i="5"/>
  <c r="AH1103" i="5" s="1"/>
  <c r="AH1108" i="5"/>
  <c r="AH1090" i="5"/>
  <c r="AH1098" i="5"/>
  <c r="AH1099" i="5" s="1"/>
  <c r="AI895" i="5"/>
  <c r="AI900" i="5" s="1"/>
  <c r="AI861" i="5"/>
  <c r="AI866" i="5" s="1"/>
  <c r="AI829" i="5"/>
  <c r="AI833" i="5" s="1"/>
  <c r="AI977" i="5"/>
  <c r="AI982" i="5" s="1"/>
  <c r="AI1233" i="5"/>
  <c r="AI1238" i="5" s="1"/>
  <c r="AI1116" i="5"/>
  <c r="AI1121" i="5" s="1"/>
  <c r="AI1083" i="5"/>
  <c r="AI1088" i="5" s="1"/>
  <c r="AJ800" i="5"/>
  <c r="AI1150" i="5"/>
  <c r="AI1155" i="5" s="1"/>
  <c r="AI1351" i="5"/>
  <c r="AI1355" i="5" s="1"/>
  <c r="AF1191" i="5"/>
  <c r="AE66" i="17"/>
  <c r="AK66" i="17"/>
  <c r="AL66" i="17"/>
  <c r="D102" i="15"/>
  <c r="BU279" i="5"/>
  <c r="BU280" i="5"/>
  <c r="AC697" i="5"/>
  <c r="C66" i="17"/>
  <c r="D193" i="23"/>
  <c r="FW19" i="10"/>
  <c r="FV34" i="10"/>
  <c r="S37" i="14"/>
  <c r="S36" i="14" s="1"/>
  <c r="S35" i="14" s="1"/>
  <c r="AE968" i="5"/>
  <c r="AF1195" i="5"/>
  <c r="AG1218" i="5" s="1"/>
  <c r="U42" i="14" s="1"/>
  <c r="AH845" i="5"/>
  <c r="AG846" i="5"/>
  <c r="BL722" i="5"/>
  <c r="BP730" i="5"/>
  <c r="BO728" i="5"/>
  <c r="BO729" i="5" s="1"/>
  <c r="BM724" i="5"/>
  <c r="BM725" i="5" s="1"/>
  <c r="BN726" i="5"/>
  <c r="BN727" i="5" s="1"/>
  <c r="S211" i="15"/>
  <c r="S141" i="17" s="1"/>
  <c r="S139" i="17" s="1"/>
  <c r="S88" i="14"/>
  <c r="S86" i="14" s="1"/>
  <c r="R166" i="15"/>
  <c r="BM681" i="5"/>
  <c r="BM692" i="5" s="1"/>
  <c r="BM697" i="5" s="1"/>
  <c r="BM691" i="5"/>
  <c r="BM696" i="5" s="1"/>
  <c r="BM700" i="5"/>
  <c r="BM706" i="5" s="1"/>
  <c r="BA23" i="14" s="1"/>
  <c r="H47" i="18"/>
  <c r="T416" i="5"/>
  <c r="J28" i="13"/>
  <c r="I12" i="17" s="1"/>
  <c r="H55" i="18"/>
  <c r="H43" i="18"/>
  <c r="H51" i="18"/>
  <c r="H73" i="17"/>
  <c r="H72" i="17" s="1"/>
  <c r="BB670" i="5"/>
  <c r="AG1139" i="5"/>
  <c r="BM719" i="5"/>
  <c r="Q1507" i="5"/>
  <c r="AF708" i="5"/>
  <c r="N138" i="15"/>
  <c r="D139" i="23"/>
  <c r="AM11" i="14"/>
  <c r="AF1077" i="5"/>
  <c r="AC1011" i="5"/>
  <c r="T13" i="17"/>
  <c r="F10" i="17"/>
  <c r="V670" i="5"/>
  <c r="T117" i="15"/>
  <c r="AF938" i="5"/>
  <c r="AF960" i="5" s="1"/>
  <c r="Q1502" i="5"/>
  <c r="S47" i="14"/>
  <c r="C44" i="16"/>
  <c r="AK140" i="17"/>
  <c r="F217" i="23"/>
  <c r="R659" i="5"/>
  <c r="BW654" i="5"/>
  <c r="V45" i="14"/>
  <c r="BA741" i="5"/>
  <c r="BA742" i="5" s="1"/>
  <c r="BA1506" i="5"/>
  <c r="BA743" i="5"/>
  <c r="AZ744" i="5"/>
  <c r="D121" i="22"/>
  <c r="P121" i="13"/>
  <c r="C158" i="16"/>
  <c r="O118" i="13"/>
  <c r="G51" i="17"/>
  <c r="G78" i="17"/>
  <c r="T48" i="14"/>
  <c r="T47" i="14" s="1"/>
  <c r="D75" i="23"/>
  <c r="C73" i="15"/>
  <c r="AC1207" i="5"/>
  <c r="AC1208" i="5"/>
  <c r="D101" i="15"/>
  <c r="AM217" i="15"/>
  <c r="H211" i="15"/>
  <c r="H141" i="17" s="1"/>
  <c r="H139" i="17" s="1"/>
  <c r="H88" i="14"/>
  <c r="H86" i="14" s="1"/>
  <c r="AC950" i="5"/>
  <c r="AE1095" i="5"/>
  <c r="AE1093" i="5" s="1"/>
  <c r="AE1112" i="5" s="1"/>
  <c r="AF1092" i="5"/>
  <c r="BH209" i="15"/>
  <c r="BH143" i="17" s="1"/>
  <c r="BH91" i="14"/>
  <c r="BH90" i="14" s="1"/>
  <c r="R1402" i="5"/>
  <c r="N19" i="6"/>
  <c r="O443" i="5"/>
  <c r="O428" i="5"/>
  <c r="AG1201" i="5"/>
  <c r="AG1213" i="5" s="1"/>
  <c r="AG1096" i="5"/>
  <c r="AG1097" i="5" s="1"/>
  <c r="AG1091" i="5"/>
  <c r="AG1020" i="5"/>
  <c r="AO631" i="5"/>
  <c r="C115" i="20"/>
  <c r="BO701" i="5"/>
  <c r="BO683" i="5"/>
  <c r="BO691" i="5"/>
  <c r="BO696" i="5" s="1"/>
  <c r="N16" i="6"/>
  <c r="O427" i="5"/>
  <c r="O442" i="5"/>
  <c r="AF1365" i="5"/>
  <c r="AG1387" i="5" s="1"/>
  <c r="U51" i="14" s="1"/>
  <c r="BD728" i="5"/>
  <c r="BC726" i="5"/>
  <c r="BA722" i="5"/>
  <c r="BE730" i="5"/>
  <c r="BE733" i="5" s="1"/>
  <c r="AS24" i="14" s="1"/>
  <c r="BB724" i="5"/>
  <c r="D63" i="13"/>
  <c r="D47" i="17"/>
  <c r="AG1166" i="5"/>
  <c r="AD1192" i="5"/>
  <c r="AD1205" i="5" s="1"/>
  <c r="AD1179" i="5"/>
  <c r="AD1181" i="5" s="1"/>
  <c r="H92" i="14"/>
  <c r="H221" i="15"/>
  <c r="H142" i="17" s="1"/>
  <c r="BN751" i="5"/>
  <c r="BN752" i="5" s="1"/>
  <c r="BL747" i="5"/>
  <c r="BP755" i="5"/>
  <c r="BM749" i="5"/>
  <c r="BM750" i="5" s="1"/>
  <c r="BO753" i="5"/>
  <c r="BO754" i="5" s="1"/>
  <c r="AP750" i="5"/>
  <c r="AP758" i="5"/>
  <c r="AD25" i="14" s="1"/>
  <c r="BN280" i="5"/>
  <c r="AF1038" i="5"/>
  <c r="AE1030" i="5"/>
  <c r="P1051" i="5"/>
  <c r="P1050" i="5"/>
  <c r="Q1476" i="5"/>
  <c r="T125" i="13"/>
  <c r="U125" i="13" s="1"/>
  <c r="G139" i="13"/>
  <c r="F39" i="17" s="1"/>
  <c r="F33" i="17" s="1"/>
  <c r="AA24" i="14"/>
  <c r="AG836" i="5"/>
  <c r="AG841" i="5"/>
  <c r="AG842" i="5" s="1"/>
  <c r="AH1175" i="5"/>
  <c r="AH1157" i="5"/>
  <c r="AH1165" i="5"/>
  <c r="AH1172" i="5"/>
  <c r="AH1171" i="5"/>
  <c r="AH1190" i="5"/>
  <c r="AH1174" i="5"/>
  <c r="AH1176" i="5"/>
  <c r="AH1177" i="5"/>
  <c r="AH1137" i="5"/>
  <c r="AH1141" i="5"/>
  <c r="AH1140" i="5"/>
  <c r="AH1138" i="5"/>
  <c r="AH1131" i="5"/>
  <c r="AH1132" i="5" s="1"/>
  <c r="AH1142" i="5"/>
  <c r="AH1123" i="5"/>
  <c r="AH1143" i="5"/>
  <c r="AH1357" i="5"/>
  <c r="AH1358" i="5" s="1"/>
  <c r="AH1356" i="5"/>
  <c r="AB66" i="17"/>
  <c r="AJ66" i="17"/>
  <c r="AI66" i="17"/>
  <c r="D70" i="15"/>
  <c r="P1518" i="5"/>
  <c r="C21" i="17"/>
  <c r="D44" i="13"/>
  <c r="BH88" i="14"/>
  <c r="BH86" i="14" s="1"/>
  <c r="BH211" i="15"/>
  <c r="BH141" i="17" s="1"/>
  <c r="BH139" i="17" s="1"/>
  <c r="BI219" i="15"/>
  <c r="BI217" i="15" s="1"/>
  <c r="BI140" i="17" s="1"/>
  <c r="BI139" i="17" s="1"/>
  <c r="BI87" i="14"/>
  <c r="E67" i="13"/>
  <c r="F67" i="13" s="1"/>
  <c r="G67" i="13" s="1"/>
  <c r="H67" i="13" s="1"/>
  <c r="I67" i="13" s="1"/>
  <c r="J67" i="13" s="1"/>
  <c r="K67" i="13" s="1"/>
  <c r="L67" i="13" s="1"/>
  <c r="M67" i="13" s="1"/>
  <c r="N67" i="13" s="1"/>
  <c r="O67" i="13" s="1"/>
  <c r="AD1051" i="5"/>
  <c r="AD1050" i="5"/>
  <c r="AE708" i="5"/>
  <c r="AG1168" i="5"/>
  <c r="AH1167" i="5"/>
  <c r="AE1262" i="5"/>
  <c r="AF1037" i="5"/>
  <c r="R88" i="14"/>
  <c r="R86" i="14" s="1"/>
  <c r="R211" i="15"/>
  <c r="R141" i="17" s="1"/>
  <c r="R139" i="17" s="1"/>
  <c r="AD1243" i="5"/>
  <c r="BP687" i="5"/>
  <c r="BP703" i="5"/>
  <c r="C43" i="16"/>
  <c r="R671" i="5"/>
  <c r="R670" i="5"/>
  <c r="BW658" i="5"/>
  <c r="AG1129" i="5"/>
  <c r="AG1130" i="5" s="1"/>
  <c r="AG1124" i="5"/>
  <c r="FW126" i="10"/>
  <c r="FV134" i="10"/>
  <c r="F111" i="13"/>
  <c r="C71" i="16"/>
  <c r="AF709" i="5"/>
  <c r="AH1065" i="5"/>
  <c r="AF1063" i="5"/>
  <c r="AG1064" i="5"/>
  <c r="C205" i="15"/>
  <c r="AB931" i="5"/>
  <c r="AA971" i="5"/>
  <c r="AA970" i="5"/>
  <c r="C95" i="17"/>
  <c r="T32" i="13"/>
  <c r="T30" i="13" s="1"/>
  <c r="AE447" i="5"/>
  <c r="S183" i="15" s="1"/>
  <c r="AE432" i="5"/>
  <c r="G109" i="13"/>
  <c r="I78" i="17"/>
  <c r="I51" i="17"/>
  <c r="AF944" i="5"/>
  <c r="AG964" i="5" s="1"/>
  <c r="U44" i="14" s="1"/>
  <c r="AG1321" i="5"/>
  <c r="AH1322" i="5"/>
  <c r="AF1320" i="5"/>
  <c r="AG1294" i="5"/>
  <c r="AF936" i="5"/>
  <c r="C34" i="15"/>
  <c r="C79" i="18"/>
  <c r="O1264" i="5"/>
  <c r="O1265" i="5"/>
  <c r="O1341" i="5"/>
  <c r="V131" i="13"/>
  <c r="W131" i="13" s="1"/>
  <c r="T120" i="13"/>
  <c r="AE1392" i="5"/>
  <c r="E40" i="22" l="1"/>
  <c r="D41" i="20" s="1"/>
  <c r="AA38" i="13"/>
  <c r="E38" i="22" s="1"/>
  <c r="D39" i="20" s="1"/>
  <c r="I15" i="13"/>
  <c r="F119" i="16"/>
  <c r="E186" i="23"/>
  <c r="AM436" i="5"/>
  <c r="AM451" i="5"/>
  <c r="AA186" i="15" s="1"/>
  <c r="AB40" i="13"/>
  <c r="AB38" i="13" s="1"/>
  <c r="AD39" i="13"/>
  <c r="AN421" i="5"/>
  <c r="AD132" i="17"/>
  <c r="AD130" i="17" s="1"/>
  <c r="AE181" i="13"/>
  <c r="AF183" i="13"/>
  <c r="AF1392" i="5"/>
  <c r="AM90" i="14"/>
  <c r="X1535" i="5"/>
  <c r="L30" i="14" s="1"/>
  <c r="L3" i="14" s="1"/>
  <c r="G108" i="13"/>
  <c r="F107" i="13"/>
  <c r="V127" i="13"/>
  <c r="AE633" i="5"/>
  <c r="H176" i="15"/>
  <c r="AG633" i="5"/>
  <c r="U209" i="15" s="1"/>
  <c r="U143" i="17" s="1"/>
  <c r="J24" i="13"/>
  <c r="J22" i="13" s="1"/>
  <c r="U428" i="5"/>
  <c r="U443" i="5"/>
  <c r="I179" i="15" s="1"/>
  <c r="D81" i="18"/>
  <c r="J9" i="17"/>
  <c r="L23" i="13"/>
  <c r="V413" i="5"/>
  <c r="J45" i="18"/>
  <c r="L17" i="13"/>
  <c r="V411" i="5"/>
  <c r="J53" i="18"/>
  <c r="J7" i="17"/>
  <c r="J18" i="13"/>
  <c r="J16" i="13" s="1"/>
  <c r="U426" i="5"/>
  <c r="I204" i="15" s="1"/>
  <c r="U441" i="5"/>
  <c r="I177" i="15" s="1"/>
  <c r="I176" i="15" s="1"/>
  <c r="O101" i="13"/>
  <c r="M43" i="17"/>
  <c r="Y1565" i="5"/>
  <c r="O105" i="13"/>
  <c r="Y1566" i="5"/>
  <c r="M46" i="17"/>
  <c r="U91" i="14"/>
  <c r="G48" i="17"/>
  <c r="I102" i="13"/>
  <c r="AL209" i="15"/>
  <c r="AL143" i="17" s="1"/>
  <c r="AL91" i="14"/>
  <c r="AL90" i="14" s="1"/>
  <c r="S1564" i="5"/>
  <c r="I100" i="13"/>
  <c r="G42" i="17"/>
  <c r="N79" i="13"/>
  <c r="M77" i="13"/>
  <c r="M73" i="13"/>
  <c r="N75" i="13"/>
  <c r="M44" i="17"/>
  <c r="M74" i="17"/>
  <c r="AE634" i="5"/>
  <c r="S92" i="14" s="1"/>
  <c r="U132" i="13"/>
  <c r="AK209" i="15"/>
  <c r="AK143" i="17" s="1"/>
  <c r="AK91" i="14"/>
  <c r="AK90" i="14" s="1"/>
  <c r="Y1532" i="5"/>
  <c r="L81" i="15"/>
  <c r="L77" i="15" s="1"/>
  <c r="Z158" i="8"/>
  <c r="Y1524" i="5"/>
  <c r="K77" i="15"/>
  <c r="AG634" i="5"/>
  <c r="EJ56" i="7"/>
  <c r="AG162" i="13" s="1"/>
  <c r="V124" i="17"/>
  <c r="AD1310" i="5"/>
  <c r="EG56" i="7"/>
  <c r="AD162" i="13" s="1"/>
  <c r="EE56" i="7"/>
  <c r="AB162" i="13" s="1"/>
  <c r="L149" i="13"/>
  <c r="K35" i="17" s="1"/>
  <c r="Z159" i="8"/>
  <c r="Y1525" i="5"/>
  <c r="GK42" i="7"/>
  <c r="GK43" i="7" s="1"/>
  <c r="GK170" i="7"/>
  <c r="GK171" i="7" s="1"/>
  <c r="GK172" i="7" s="1"/>
  <c r="GL179" i="7" s="1"/>
  <c r="GL41" i="7"/>
  <c r="GK230" i="7"/>
  <c r="GK231" i="7" s="1"/>
  <c r="GK232" i="7" s="1"/>
  <c r="GN239" i="7" s="1"/>
  <c r="Y1533" i="5"/>
  <c r="L147" i="15"/>
  <c r="L142" i="15" s="1"/>
  <c r="C47" i="21"/>
  <c r="K47" i="21"/>
  <c r="BM610" i="5"/>
  <c r="BM627" i="5"/>
  <c r="BN612" i="5"/>
  <c r="BN628" i="5"/>
  <c r="AK187" i="13"/>
  <c r="AJ135" i="17" s="1"/>
  <c r="AJ133" i="17" s="1"/>
  <c r="AJ185" i="13"/>
  <c r="O45" i="15"/>
  <c r="BM607" i="5"/>
  <c r="BN609" i="5"/>
  <c r="BL605" i="5"/>
  <c r="BP613" i="5"/>
  <c r="BO611" i="5"/>
  <c r="BK606" i="5"/>
  <c r="BK617" i="5" s="1"/>
  <c r="BK622" i="5" s="1"/>
  <c r="BK616" i="5"/>
  <c r="BK621" i="5" s="1"/>
  <c r="BK625" i="5"/>
  <c r="BK631" i="5" s="1"/>
  <c r="AY21" i="14" s="1"/>
  <c r="P49" i="15"/>
  <c r="AC1530" i="5"/>
  <c r="C51" i="21"/>
  <c r="K51" i="21"/>
  <c r="BO614" i="5"/>
  <c r="BO629" i="5"/>
  <c r="BO508" i="5"/>
  <c r="BN509" i="5"/>
  <c r="BW506" i="5"/>
  <c r="S141" i="13"/>
  <c r="Q34" i="17"/>
  <c r="AD156" i="8"/>
  <c r="AC1522" i="5"/>
  <c r="EA150" i="7"/>
  <c r="X201" i="13" s="1"/>
  <c r="W125" i="17" s="1"/>
  <c r="EB146" i="7"/>
  <c r="BM619" i="5"/>
  <c r="BM1408" i="5" s="1"/>
  <c r="BM602" i="5"/>
  <c r="BL608" i="5"/>
  <c r="BL626" i="5"/>
  <c r="X171" i="13"/>
  <c r="W169" i="13"/>
  <c r="O1267" i="5"/>
  <c r="AA973" i="5"/>
  <c r="AN221" i="15"/>
  <c r="AN142" i="17" s="1"/>
  <c r="Z157" i="8"/>
  <c r="Y1523" i="5"/>
  <c r="Z54" i="7"/>
  <c r="Y57" i="7"/>
  <c r="BY25" i="7"/>
  <c r="BZ22" i="7"/>
  <c r="M149" i="13"/>
  <c r="AA1229" i="5"/>
  <c r="EI56" i="7"/>
  <c r="AF162" i="13" s="1"/>
  <c r="AD1053" i="5"/>
  <c r="L114" i="15"/>
  <c r="L109" i="15" s="1"/>
  <c r="Y1531" i="5"/>
  <c r="Y1535" i="5" s="1"/>
  <c r="M30" i="14" s="1"/>
  <c r="M3" i="14" s="1"/>
  <c r="X1527" i="5"/>
  <c r="L51" i="17"/>
  <c r="L78" i="17"/>
  <c r="EW50" i="7"/>
  <c r="EO56" i="7" s="1"/>
  <c r="AL162" i="13" s="1"/>
  <c r="AM106" i="14"/>
  <c r="EH56" i="7"/>
  <c r="AE162" i="13" s="1"/>
  <c r="K51" i="17"/>
  <c r="K78" i="17"/>
  <c r="BA744" i="5"/>
  <c r="W119" i="14"/>
  <c r="W115" i="14" s="1"/>
  <c r="W96" i="14" s="1"/>
  <c r="CF77" i="7"/>
  <c r="CF78" i="7" s="1"/>
  <c r="CG76" i="7"/>
  <c r="AG1195" i="5"/>
  <c r="AH1218" i="5" s="1"/>
  <c r="BI86" i="14"/>
  <c r="P1053" i="5"/>
  <c r="AH1037" i="5"/>
  <c r="AF1262" i="5"/>
  <c r="AF1224" i="5"/>
  <c r="AJ209" i="15"/>
  <c r="AJ143" i="17" s="1"/>
  <c r="AJ91" i="14"/>
  <c r="AD1011" i="5"/>
  <c r="AE1053" i="5"/>
  <c r="AE41" i="7"/>
  <c r="AD42" i="7"/>
  <c r="AD43" i="7" s="1"/>
  <c r="AG179" i="13"/>
  <c r="AF129" i="17" s="1"/>
  <c r="AF127" i="17" s="1"/>
  <c r="AF177" i="13"/>
  <c r="F175" i="20"/>
  <c r="AA159" i="13"/>
  <c r="Z114" i="17" s="1"/>
  <c r="Z157" i="13"/>
  <c r="EB116" i="7"/>
  <c r="EB113" i="7"/>
  <c r="EA119" i="7"/>
  <c r="X203" i="13" s="1"/>
  <c r="W122" i="17" s="1"/>
  <c r="CI87" i="7"/>
  <c r="AJ221" i="15"/>
  <c r="AJ142" i="17" s="1"/>
  <c r="AJ92" i="14"/>
  <c r="V175" i="13"/>
  <c r="U123" i="17" s="1"/>
  <c r="U121" i="17" s="1"/>
  <c r="U173" i="13"/>
  <c r="FV112" i="7"/>
  <c r="FJ118" i="7" s="1"/>
  <c r="BG174" i="13" s="1"/>
  <c r="FG118" i="7"/>
  <c r="BD174" i="13" s="1"/>
  <c r="FH118" i="7"/>
  <c r="BE174" i="13" s="1"/>
  <c r="FI118" i="7"/>
  <c r="BF174" i="13" s="1"/>
  <c r="AH1173" i="5"/>
  <c r="AH1166" i="5"/>
  <c r="V135" i="13"/>
  <c r="AE1011" i="5"/>
  <c r="AH939" i="5"/>
  <c r="AW90" i="14"/>
  <c r="L219" i="21"/>
  <c r="D219" i="21"/>
  <c r="W91" i="14"/>
  <c r="W209" i="15"/>
  <c r="W143" i="17" s="1"/>
  <c r="BE616" i="5"/>
  <c r="BE621" i="5" s="1"/>
  <c r="BE627" i="5"/>
  <c r="BE610" i="5"/>
  <c r="BF612" i="5"/>
  <c r="BF628" i="5"/>
  <c r="BF616" i="5"/>
  <c r="BF621" i="5" s="1"/>
  <c r="AG435" i="5"/>
  <c r="U207" i="15" s="1"/>
  <c r="AG450" i="5"/>
  <c r="U185" i="15" s="1"/>
  <c r="U184" i="15" s="1"/>
  <c r="V37" i="13"/>
  <c r="V35" i="13" s="1"/>
  <c r="V34" i="13" s="1"/>
  <c r="BB616" i="5"/>
  <c r="BB621" i="5" s="1"/>
  <c r="BB625" i="5"/>
  <c r="BB631" i="5" s="1"/>
  <c r="AP21" i="14" s="1"/>
  <c r="BB606" i="5"/>
  <c r="BB617" i="5" s="1"/>
  <c r="BB622" i="5" s="1"/>
  <c r="BA634" i="5"/>
  <c r="BA633" i="5"/>
  <c r="AC1209" i="5"/>
  <c r="AH943" i="5"/>
  <c r="AH948" i="5"/>
  <c r="AI966" i="5" s="1"/>
  <c r="AH1294" i="5"/>
  <c r="AG1196" i="5"/>
  <c r="AH1219" i="5" s="1"/>
  <c r="AN91" i="14"/>
  <c r="AN90" i="14" s="1"/>
  <c r="AN209" i="15"/>
  <c r="AN143" i="17" s="1"/>
  <c r="BD626" i="5"/>
  <c r="BD608" i="5"/>
  <c r="BD616" i="5"/>
  <c r="BD621" i="5" s="1"/>
  <c r="V211" i="15"/>
  <c r="V141" i="17" s="1"/>
  <c r="V139" i="17" s="1"/>
  <c r="V88" i="14"/>
  <c r="V86" i="14" s="1"/>
  <c r="V49" i="18"/>
  <c r="X36" i="13"/>
  <c r="AH420" i="5"/>
  <c r="BC608" i="5"/>
  <c r="BC626" i="5"/>
  <c r="V221" i="15"/>
  <c r="V142" i="17" s="1"/>
  <c r="V92" i="14"/>
  <c r="BC625" i="5"/>
  <c r="BC616" i="5"/>
  <c r="BC621" i="5" s="1"/>
  <c r="BC606" i="5"/>
  <c r="BF629" i="5"/>
  <c r="BF614" i="5"/>
  <c r="BE628" i="5"/>
  <c r="BE612" i="5"/>
  <c r="AC931" i="5"/>
  <c r="V209" i="15"/>
  <c r="V143" i="17" s="1"/>
  <c r="V91" i="14"/>
  <c r="W92" i="14"/>
  <c r="W221" i="15"/>
  <c r="W142" i="17" s="1"/>
  <c r="AE1379" i="5"/>
  <c r="S195" i="15" s="1"/>
  <c r="AE1378" i="5"/>
  <c r="BG614" i="5"/>
  <c r="BG617" i="5" s="1"/>
  <c r="BG622" i="5" s="1"/>
  <c r="BG629" i="5"/>
  <c r="BG631" i="5" s="1"/>
  <c r="AU21" i="14" s="1"/>
  <c r="BG616" i="5"/>
  <c r="BG621" i="5" s="1"/>
  <c r="BD610" i="5"/>
  <c r="BD627" i="5"/>
  <c r="R1407" i="5"/>
  <c r="AI1322" i="5"/>
  <c r="AG1320" i="5"/>
  <c r="AG1324" i="5" s="1"/>
  <c r="AH1321" i="5"/>
  <c r="I11" i="17"/>
  <c r="C140" i="15"/>
  <c r="D67" i="22"/>
  <c r="P67" i="13"/>
  <c r="Q67" i="13" s="1"/>
  <c r="R67" i="13" s="1"/>
  <c r="S67" i="13" s="1"/>
  <c r="T67" i="13" s="1"/>
  <c r="U67" i="13" s="1"/>
  <c r="V67" i="13" s="1"/>
  <c r="W67" i="13" s="1"/>
  <c r="X67" i="13" s="1"/>
  <c r="Y67" i="13" s="1"/>
  <c r="Z67" i="13" s="1"/>
  <c r="AA67" i="13" s="1"/>
  <c r="BL758" i="5"/>
  <c r="AZ25" i="14" s="1"/>
  <c r="BL748" i="5"/>
  <c r="BL759" i="5" s="1"/>
  <c r="AD1183" i="5"/>
  <c r="R106" i="15" s="1"/>
  <c r="AD1184" i="5"/>
  <c r="R139" i="15" s="1"/>
  <c r="BC727" i="5"/>
  <c r="BC734" i="5" s="1"/>
  <c r="BC733" i="5"/>
  <c r="AQ24" i="14" s="1"/>
  <c r="C54" i="16"/>
  <c r="C77" i="21"/>
  <c r="K77" i="21"/>
  <c r="E219" i="21"/>
  <c r="M219" i="21"/>
  <c r="R1498" i="5"/>
  <c r="T91" i="14"/>
  <c r="T209" i="15"/>
  <c r="T143" i="17" s="1"/>
  <c r="H112" i="13"/>
  <c r="AD1273" i="5"/>
  <c r="AD1262" i="5"/>
  <c r="AH1362" i="5"/>
  <c r="AH1366" i="5"/>
  <c r="AH1363" i="5"/>
  <c r="AH1371" i="5"/>
  <c r="AI1389" i="5" s="1"/>
  <c r="W53" i="14" s="1"/>
  <c r="AH1367" i="5"/>
  <c r="AH1370" i="5"/>
  <c r="AH1372" i="5"/>
  <c r="AI1390" i="5" s="1"/>
  <c r="W54" i="14" s="1"/>
  <c r="AH1361" i="5"/>
  <c r="AH1369" i="5"/>
  <c r="AH1124" i="5"/>
  <c r="AH1129" i="5"/>
  <c r="AH1130" i="5" s="1"/>
  <c r="AH1139" i="5"/>
  <c r="AH1203" i="5"/>
  <c r="AI1222" i="5" s="1"/>
  <c r="W46" i="14" s="1"/>
  <c r="AH1170" i="5"/>
  <c r="AH1197" i="5"/>
  <c r="R1472" i="5"/>
  <c r="AD1208" i="5"/>
  <c r="AD1207" i="5"/>
  <c r="BB725" i="5"/>
  <c r="BB734" i="5" s="1"/>
  <c r="BB733" i="5"/>
  <c r="AP24" i="14" s="1"/>
  <c r="BD729" i="5"/>
  <c r="BD734" i="5" s="1"/>
  <c r="BD733" i="5"/>
  <c r="AR24" i="14" s="1"/>
  <c r="C25" i="12"/>
  <c r="O19" i="6"/>
  <c r="N17" i="6"/>
  <c r="AM140" i="17"/>
  <c r="C122" i="20"/>
  <c r="BD755" i="5"/>
  <c r="BA749" i="5"/>
  <c r="AZ747" i="5"/>
  <c r="BC753" i="5"/>
  <c r="BB751" i="5"/>
  <c r="F88" i="14"/>
  <c r="F211" i="15"/>
  <c r="F141" i="17" s="1"/>
  <c r="F139" i="17" s="1"/>
  <c r="BW659" i="5"/>
  <c r="AK139" i="17"/>
  <c r="T40" i="14"/>
  <c r="F5" i="17"/>
  <c r="T446" i="5"/>
  <c r="H182" i="15" s="1"/>
  <c r="H181" i="15" s="1"/>
  <c r="H180" i="15" s="1"/>
  <c r="I29" i="13"/>
  <c r="I27" i="13" s="1"/>
  <c r="I26" i="13" s="1"/>
  <c r="T431" i="5"/>
  <c r="AH846" i="5"/>
  <c r="AI845" i="5"/>
  <c r="K195" i="21"/>
  <c r="C195" i="21"/>
  <c r="D195" i="21"/>
  <c r="BI221" i="15"/>
  <c r="BI142" i="17" s="1"/>
  <c r="BI92" i="14"/>
  <c r="AI1356" i="5"/>
  <c r="AI1357" i="5"/>
  <c r="AI1358" i="5" s="1"/>
  <c r="AI1138" i="5"/>
  <c r="AI1123" i="5"/>
  <c r="AI1142" i="5"/>
  <c r="AI1141" i="5"/>
  <c r="AI1143" i="5"/>
  <c r="AI1137" i="5"/>
  <c r="AI1131" i="5"/>
  <c r="AI1132" i="5" s="1"/>
  <c r="AI1140" i="5"/>
  <c r="AI1139" i="5" s="1"/>
  <c r="AI887" i="5"/>
  <c r="AI883" i="5"/>
  <c r="AI888" i="5"/>
  <c r="AI886" i="5"/>
  <c r="AI882" i="5"/>
  <c r="AI876" i="5"/>
  <c r="AI877" i="5" s="1"/>
  <c r="AI868" i="5"/>
  <c r="AI885" i="5"/>
  <c r="AI884" i="5" s="1"/>
  <c r="AH1200" i="5"/>
  <c r="AH1106" i="5"/>
  <c r="F49" i="17"/>
  <c r="F47" i="17" s="1"/>
  <c r="H103" i="13"/>
  <c r="AF1378" i="5"/>
  <c r="T171" i="15" s="1"/>
  <c r="AF1379" i="5"/>
  <c r="T195" i="15" s="1"/>
  <c r="AG991" i="5"/>
  <c r="AG1018" i="5"/>
  <c r="BV260" i="5"/>
  <c r="BW250" i="5"/>
  <c r="AH766" i="5"/>
  <c r="V71" i="15" s="1"/>
  <c r="AH765" i="5"/>
  <c r="V103" i="15" s="1"/>
  <c r="AI761" i="5"/>
  <c r="AH767" i="5"/>
  <c r="V136" i="15" s="1"/>
  <c r="AH764" i="5"/>
  <c r="D25" i="17"/>
  <c r="C82" i="16"/>
  <c r="Q138" i="15"/>
  <c r="AG1280" i="5"/>
  <c r="AF1264" i="5"/>
  <c r="T107" i="15" s="1"/>
  <c r="AF1265" i="5"/>
  <c r="T140" i="15" s="1"/>
  <c r="C22" i="17"/>
  <c r="AG904" i="5"/>
  <c r="AF907" i="5"/>
  <c r="AF905" i="5" s="1"/>
  <c r="R75" i="15"/>
  <c r="AF1226" i="5"/>
  <c r="AF1227" i="5"/>
  <c r="V136" i="13"/>
  <c r="AO725" i="5"/>
  <c r="AR66" i="17"/>
  <c r="AU66" i="17"/>
  <c r="AV66" i="17"/>
  <c r="G92" i="14"/>
  <c r="G221" i="15"/>
  <c r="G142" i="17" s="1"/>
  <c r="BE703" i="5"/>
  <c r="BE687" i="5"/>
  <c r="BE692" i="5" s="1"/>
  <c r="BE697" i="5" s="1"/>
  <c r="BE691" i="5"/>
  <c r="BE696" i="5" s="1"/>
  <c r="AQ727" i="5"/>
  <c r="AQ733" i="5"/>
  <c r="AE24" i="14" s="1"/>
  <c r="AH1241" i="5"/>
  <c r="AH1246" i="5"/>
  <c r="I90" i="14"/>
  <c r="R1447" i="5"/>
  <c r="C177" i="15"/>
  <c r="BQ708" i="5"/>
  <c r="BQ709" i="5"/>
  <c r="AO622" i="5"/>
  <c r="AG1077" i="5"/>
  <c r="AH1359" i="5"/>
  <c r="AE1071" i="5"/>
  <c r="Q1482" i="5"/>
  <c r="Q1483" i="5" s="1"/>
  <c r="AP625" i="5"/>
  <c r="AP606" i="5"/>
  <c r="AP617" i="5" s="1"/>
  <c r="AP622" i="5" s="1"/>
  <c r="AP616" i="5"/>
  <c r="U133" i="13"/>
  <c r="AX91" i="14"/>
  <c r="AX209" i="15"/>
  <c r="AX143" i="17" s="1"/>
  <c r="AS609" i="5"/>
  <c r="AQ605" i="5"/>
  <c r="AT611" i="5"/>
  <c r="AU613" i="5"/>
  <c r="AR607" i="5"/>
  <c r="D41" i="23"/>
  <c r="C151" i="16"/>
  <c r="AH946" i="5"/>
  <c r="AH957" i="5" s="1"/>
  <c r="AH848" i="5"/>
  <c r="AA88" i="14"/>
  <c r="AA86" i="14" s="1"/>
  <c r="AA211" i="15"/>
  <c r="O20" i="13"/>
  <c r="N8" i="17" s="1"/>
  <c r="Y412" i="5"/>
  <c r="AO759" i="5"/>
  <c r="Q209" i="15"/>
  <c r="Q91" i="14"/>
  <c r="BN706" i="5"/>
  <c r="BB23" i="14" s="1"/>
  <c r="BC702" i="5"/>
  <c r="BC685" i="5"/>
  <c r="BW684" i="5"/>
  <c r="AH911" i="5"/>
  <c r="AG938" i="5"/>
  <c r="G24" i="21"/>
  <c r="H24" i="21" s="1"/>
  <c r="I22" i="23"/>
  <c r="P1462" i="5"/>
  <c r="P1464" i="5"/>
  <c r="P1461" i="5"/>
  <c r="P1463" i="5"/>
  <c r="BQ754" i="5"/>
  <c r="BQ759" i="5" s="1"/>
  <c r="BQ758" i="5"/>
  <c r="BE25" i="14" s="1"/>
  <c r="G111" i="13"/>
  <c r="F209" i="15"/>
  <c r="F91" i="14"/>
  <c r="BW670" i="5"/>
  <c r="C20" i="17"/>
  <c r="AH1202" i="5"/>
  <c r="AI1221" i="5" s="1"/>
  <c r="AH1198" i="5"/>
  <c r="AE1033" i="5"/>
  <c r="AE1032" i="5"/>
  <c r="C178" i="15"/>
  <c r="BO692" i="5"/>
  <c r="BO697" i="5" s="1"/>
  <c r="AC952" i="5"/>
  <c r="AC953" i="5"/>
  <c r="N221" i="21"/>
  <c r="F221" i="21"/>
  <c r="D73" i="23"/>
  <c r="C153" i="16"/>
  <c r="BM708" i="5"/>
  <c r="BM709" i="5"/>
  <c r="BL733" i="5"/>
  <c r="AZ24" i="14" s="1"/>
  <c r="BL723" i="5"/>
  <c r="BL734" i="5" s="1"/>
  <c r="BI209" i="15"/>
  <c r="BI143" i="17" s="1"/>
  <c r="BI91" i="14"/>
  <c r="C59" i="16"/>
  <c r="AI1165" i="5"/>
  <c r="AI1166" i="5" s="1"/>
  <c r="AI1172" i="5"/>
  <c r="AI1175" i="5"/>
  <c r="AI1176" i="5"/>
  <c r="AI1177" i="5"/>
  <c r="AI1171" i="5"/>
  <c r="AI1174" i="5"/>
  <c r="AI1173" i="5" s="1"/>
  <c r="AI1190" i="5"/>
  <c r="AI1157" i="5"/>
  <c r="AI1258" i="5"/>
  <c r="AI1254" i="5"/>
  <c r="AI1259" i="5"/>
  <c r="AI1283" i="5" s="1"/>
  <c r="AJ1302" i="5" s="1"/>
  <c r="AI1255" i="5"/>
  <c r="AI1314" i="5"/>
  <c r="AI1248" i="5"/>
  <c r="AI1250" i="5"/>
  <c r="AI1251" i="5" s="1"/>
  <c r="AI1276" i="5" s="1"/>
  <c r="AJ1299" i="5" s="1"/>
  <c r="AI1271" i="5"/>
  <c r="AI1240" i="5"/>
  <c r="AI1257" i="5"/>
  <c r="AI921" i="5"/>
  <c r="AI910" i="5"/>
  <c r="AI902" i="5"/>
  <c r="AI916" i="5"/>
  <c r="AI919" i="5"/>
  <c r="AI917" i="5"/>
  <c r="AI922" i="5"/>
  <c r="AI935" i="5"/>
  <c r="AI920" i="5"/>
  <c r="AH1201" i="5"/>
  <c r="AH993" i="5"/>
  <c r="AH1019" i="5"/>
  <c r="AI1041" i="5" s="1"/>
  <c r="AH997" i="5"/>
  <c r="AH1021" i="5" s="1"/>
  <c r="AH1022" i="5"/>
  <c r="AQ759" i="5"/>
  <c r="AG1159" i="5"/>
  <c r="AF1162" i="5"/>
  <c r="AF1160" i="5" s="1"/>
  <c r="AG940" i="5"/>
  <c r="AH962" i="5" s="1"/>
  <c r="V42" i="14" s="1"/>
  <c r="BP692" i="5"/>
  <c r="BP697" i="5" s="1"/>
  <c r="R1425" i="5"/>
  <c r="AG1016" i="5"/>
  <c r="AG986" i="5"/>
  <c r="AG989" i="5" s="1"/>
  <c r="AG987" i="5" s="1"/>
  <c r="AG1017" i="5" s="1"/>
  <c r="AH1039" i="5" s="1"/>
  <c r="F19" i="14"/>
  <c r="F3" i="14" s="1"/>
  <c r="BK22" i="14"/>
  <c r="AI1133" i="5"/>
  <c r="AH1134" i="5"/>
  <c r="Q105" i="15"/>
  <c r="AG1295" i="5"/>
  <c r="AF1286" i="5"/>
  <c r="P1305" i="5"/>
  <c r="AY140" i="17"/>
  <c r="T119" i="13"/>
  <c r="AX221" i="15"/>
  <c r="AX142" i="17" s="1"/>
  <c r="AX92" i="14"/>
  <c r="AQ729" i="5"/>
  <c r="AP66" i="17"/>
  <c r="AN66" i="17"/>
  <c r="BF704" i="5"/>
  <c r="BF706" i="5" s="1"/>
  <c r="AT23" i="14" s="1"/>
  <c r="BF691" i="5"/>
  <c r="BF696" i="5" s="1"/>
  <c r="W45" i="14"/>
  <c r="AH1331" i="5"/>
  <c r="AH1315" i="5"/>
  <c r="AH1332" i="5"/>
  <c r="V150" i="15" s="1"/>
  <c r="AI1302" i="5"/>
  <c r="C19" i="12"/>
  <c r="O13" i="6"/>
  <c r="N11" i="6"/>
  <c r="BQ692" i="5"/>
  <c r="BQ697" i="5" s="1"/>
  <c r="E141" i="17"/>
  <c r="E139" i="17" s="1"/>
  <c r="AH1064" i="5"/>
  <c r="AG1063" i="5"/>
  <c r="AG1067" i="5" s="1"/>
  <c r="AI1065" i="5"/>
  <c r="D91" i="22"/>
  <c r="P91" i="13"/>
  <c r="O89" i="13"/>
  <c r="D89" i="22" s="1"/>
  <c r="AQ608" i="5"/>
  <c r="AQ626" i="5"/>
  <c r="AT629" i="5"/>
  <c r="AT614" i="5"/>
  <c r="AD928" i="5"/>
  <c r="R42" i="15" s="1"/>
  <c r="AD929" i="5"/>
  <c r="R74" i="15" s="1"/>
  <c r="AG417" i="5"/>
  <c r="W31" i="13"/>
  <c r="V13" i="17" s="1"/>
  <c r="O147" i="13"/>
  <c r="N37" i="17" s="1"/>
  <c r="AE1289" i="5"/>
  <c r="AE1288" i="5"/>
  <c r="AM141" i="17"/>
  <c r="C58" i="16"/>
  <c r="D83" i="18"/>
  <c r="C139" i="17"/>
  <c r="AF1039" i="5"/>
  <c r="M21" i="13"/>
  <c r="M19" i="13" s="1"/>
  <c r="X442" i="5"/>
  <c r="L178" i="15" s="1"/>
  <c r="X427" i="5"/>
  <c r="Q1432" i="5"/>
  <c r="AC25" i="14"/>
  <c r="W127" i="13"/>
  <c r="FV135" i="10"/>
  <c r="FV137" i="10" s="1"/>
  <c r="FW127" i="10"/>
  <c r="BN692" i="5"/>
  <c r="BN697" i="5" s="1"/>
  <c r="AO633" i="5"/>
  <c r="AO634" i="5"/>
  <c r="AG1199" i="5"/>
  <c r="AH1220" i="5" s="1"/>
  <c r="BD703" i="5"/>
  <c r="BD687" i="5"/>
  <c r="BW686" i="5"/>
  <c r="D18" i="17"/>
  <c r="C56" i="16"/>
  <c r="AG936" i="5"/>
  <c r="U150" i="15"/>
  <c r="Q1454" i="5"/>
  <c r="BP752" i="5"/>
  <c r="BP759" i="5" s="1"/>
  <c r="BP758" i="5"/>
  <c r="BD25" i="14" s="1"/>
  <c r="T37" i="14"/>
  <c r="C107" i="15"/>
  <c r="AF1067" i="5"/>
  <c r="FW134" i="10"/>
  <c r="FX126" i="10"/>
  <c r="S91" i="14"/>
  <c r="S209" i="15"/>
  <c r="S143" i="17" s="1"/>
  <c r="C60" i="16"/>
  <c r="AC21" i="14"/>
  <c r="D118" i="22"/>
  <c r="O117" i="13"/>
  <c r="BA747" i="5"/>
  <c r="BE755" i="5"/>
  <c r="BB749" i="5"/>
  <c r="BB750" i="5" s="1"/>
  <c r="BD753" i="5"/>
  <c r="BD754" i="5" s="1"/>
  <c r="BC751" i="5"/>
  <c r="BC752" i="5" s="1"/>
  <c r="C141" i="21"/>
  <c r="K141" i="21"/>
  <c r="Q1508" i="5"/>
  <c r="Q1509" i="5" s="1"/>
  <c r="U120" i="13"/>
  <c r="O1343" i="5"/>
  <c r="P1344" i="5"/>
  <c r="Q1345" i="5"/>
  <c r="AF1324" i="5"/>
  <c r="F92" i="14"/>
  <c r="F221" i="15"/>
  <c r="BW671" i="5"/>
  <c r="AE1341" i="5"/>
  <c r="AE1264" i="5"/>
  <c r="S107" i="15" s="1"/>
  <c r="AE1265" i="5"/>
  <c r="S140" i="15" s="1"/>
  <c r="C59" i="18"/>
  <c r="AH1136" i="5"/>
  <c r="AH1194" i="5"/>
  <c r="W123" i="13" s="1"/>
  <c r="H139" i="13"/>
  <c r="G39" i="17" s="1"/>
  <c r="BA723" i="5"/>
  <c r="BA734" i="5" s="1"/>
  <c r="BA733" i="5"/>
  <c r="AO24" i="14" s="1"/>
  <c r="BO706" i="5"/>
  <c r="BC23" i="14" s="1"/>
  <c r="W135" i="13"/>
  <c r="AG1224" i="5"/>
  <c r="R1404" i="5"/>
  <c r="AG1092" i="5"/>
  <c r="AF1095" i="5"/>
  <c r="AF1093" i="5" s="1"/>
  <c r="AF1112" i="5" s="1"/>
  <c r="U124" i="13"/>
  <c r="BB1569" i="5"/>
  <c r="AP67" i="14" s="1"/>
  <c r="BA1562" i="5"/>
  <c r="AM5" i="14"/>
  <c r="BP728" i="5"/>
  <c r="BP729" i="5" s="1"/>
  <c r="BM722" i="5"/>
  <c r="BO726" i="5"/>
  <c r="BO727" i="5" s="1"/>
  <c r="BQ730" i="5"/>
  <c r="BN724" i="5"/>
  <c r="BN725" i="5" s="1"/>
  <c r="AE971" i="5"/>
  <c r="AE970" i="5"/>
  <c r="FV39" i="10"/>
  <c r="AJ829" i="5"/>
  <c r="AJ833" i="5" s="1"/>
  <c r="AJ977" i="5"/>
  <c r="AJ982" i="5" s="1"/>
  <c r="AJ895" i="5"/>
  <c r="AJ900" i="5" s="1"/>
  <c r="AJ861" i="5"/>
  <c r="AJ866" i="5" s="1"/>
  <c r="AK800" i="5"/>
  <c r="AJ1083" i="5"/>
  <c r="AJ1088" i="5" s="1"/>
  <c r="AJ1116" i="5"/>
  <c r="AJ1121" i="5" s="1"/>
  <c r="AJ1233" i="5"/>
  <c r="AJ1238" i="5" s="1"/>
  <c r="AJ1150" i="5"/>
  <c r="AJ1155" i="5" s="1"/>
  <c r="AJ1351" i="5"/>
  <c r="AJ1355" i="5" s="1"/>
  <c r="AI1015" i="5"/>
  <c r="AI1002" i="5"/>
  <c r="AI1026" i="5" s="1"/>
  <c r="AI1001" i="5"/>
  <c r="AI992" i="5"/>
  <c r="AI1003" i="5"/>
  <c r="AI1027" i="5" s="1"/>
  <c r="AJ1045" i="5" s="1"/>
  <c r="AI994" i="5"/>
  <c r="AI995" i="5" s="1"/>
  <c r="AI1020" i="5" s="1"/>
  <c r="AJ1042" i="5" s="1"/>
  <c r="AI999" i="5"/>
  <c r="AI1023" i="5" s="1"/>
  <c r="AI998" i="5"/>
  <c r="AI984" i="5"/>
  <c r="AI1057" i="5"/>
  <c r="AI1004" i="5"/>
  <c r="AI1028" i="5" s="1"/>
  <c r="AJ1046" i="5" s="1"/>
  <c r="AH1076" i="5"/>
  <c r="V84" i="15" s="1"/>
  <c r="AH1075" i="5"/>
  <c r="V52" i="15" s="1"/>
  <c r="AH1058" i="5"/>
  <c r="AH1059" i="5" s="1"/>
  <c r="AG1365" i="5"/>
  <c r="AH1387" i="5" s="1"/>
  <c r="V51" i="14" s="1"/>
  <c r="AG1368" i="5"/>
  <c r="FX21" i="10"/>
  <c r="FW36" i="10"/>
  <c r="AR759" i="5"/>
  <c r="C86" i="15"/>
  <c r="AE1192" i="5"/>
  <c r="AE1205" i="5" s="1"/>
  <c r="AE1179" i="5"/>
  <c r="AE1181" i="5" s="1"/>
  <c r="E65" i="13"/>
  <c r="AI912" i="5"/>
  <c r="AH913" i="5"/>
  <c r="AG1384" i="5"/>
  <c r="BP706" i="5"/>
  <c r="BD23" i="14" s="1"/>
  <c r="AG1191" i="5"/>
  <c r="BV265" i="5"/>
  <c r="BW259" i="5"/>
  <c r="Q41" i="15"/>
  <c r="AG768" i="5"/>
  <c r="AH772" i="5" s="1"/>
  <c r="AH773" i="5" s="1"/>
  <c r="V26" i="14" s="1"/>
  <c r="V19" i="14" s="1"/>
  <c r="U39" i="15"/>
  <c r="C53" i="16"/>
  <c r="AB142" i="17"/>
  <c r="AG1277" i="5"/>
  <c r="BM748" i="5"/>
  <c r="BM759" i="5" s="1"/>
  <c r="BM758" i="5"/>
  <c r="BA25" i="14" s="1"/>
  <c r="AG957" i="5"/>
  <c r="J15" i="13"/>
  <c r="R43" i="15"/>
  <c r="H27" i="13"/>
  <c r="BN717" i="5"/>
  <c r="BW716" i="5"/>
  <c r="AW66" i="17"/>
  <c r="AT66" i="17"/>
  <c r="G193" i="23"/>
  <c r="AM66" i="17"/>
  <c r="C180" i="15"/>
  <c r="AF987" i="5"/>
  <c r="BB700" i="5"/>
  <c r="BB681" i="5"/>
  <c r="BB691" i="5"/>
  <c r="BB696" i="5" s="1"/>
  <c r="C61" i="16"/>
  <c r="AP725" i="5"/>
  <c r="AP733" i="5"/>
  <c r="AD24" i="14" s="1"/>
  <c r="AO723" i="5"/>
  <c r="AO734" i="5" s="1"/>
  <c r="AO733" i="5"/>
  <c r="AC24" i="14" s="1"/>
  <c r="AH918" i="5"/>
  <c r="AH903" i="5"/>
  <c r="AH908" i="5"/>
  <c r="AH909" i="5" s="1"/>
  <c r="AH942" i="5"/>
  <c r="AH941" i="5" s="1"/>
  <c r="AI963" i="5" s="1"/>
  <c r="AH915" i="5"/>
  <c r="AH1253" i="5"/>
  <c r="AH1277" i="5" s="1"/>
  <c r="AI1300" i="5" s="1"/>
  <c r="AH1278" i="5"/>
  <c r="AH1256" i="5"/>
  <c r="AH1280" i="5" s="1"/>
  <c r="AI1301" i="5" s="1"/>
  <c r="AH1281" i="5"/>
  <c r="S129" i="13"/>
  <c r="T130" i="13"/>
  <c r="C96" i="17"/>
  <c r="AG870" i="5"/>
  <c r="AF873" i="5"/>
  <c r="AF871" i="5" s="1"/>
  <c r="AF890" i="5" s="1"/>
  <c r="BR708" i="5"/>
  <c r="BR709" i="5"/>
  <c r="R92" i="14"/>
  <c r="R221" i="15"/>
  <c r="R142" i="17" s="1"/>
  <c r="C55" i="16"/>
  <c r="FX22" i="10"/>
  <c r="FW37" i="10"/>
  <c r="AB143" i="17"/>
  <c r="AG1272" i="5"/>
  <c r="AG1242" i="5"/>
  <c r="AG1164" i="5"/>
  <c r="AG1297" i="5"/>
  <c r="AS612" i="5"/>
  <c r="AS628" i="5"/>
  <c r="AD952" i="5"/>
  <c r="AD953" i="5"/>
  <c r="M37" i="17"/>
  <c r="AG1125" i="5"/>
  <c r="AF1128" i="5"/>
  <c r="AF1126" i="5" s="1"/>
  <c r="AF1145" i="5" s="1"/>
  <c r="V128" i="13"/>
  <c r="C45" i="21"/>
  <c r="K45" i="21"/>
  <c r="F7" i="19"/>
  <c r="AH851" i="5"/>
  <c r="AH945" i="5"/>
  <c r="AH944" i="5" s="1"/>
  <c r="AI964" i="5" s="1"/>
  <c r="AG944" i="5"/>
  <c r="AH964" i="5" s="1"/>
  <c r="V44" i="14" s="1"/>
  <c r="P1440" i="5"/>
  <c r="H90" i="14"/>
  <c r="H110" i="13"/>
  <c r="BB741" i="5"/>
  <c r="BC1571" i="5" s="1"/>
  <c r="BB1506" i="5"/>
  <c r="BW1506" i="5" s="1"/>
  <c r="BB743" i="5"/>
  <c r="AH1041" i="5"/>
  <c r="BA1455" i="5"/>
  <c r="BW1455" i="5" s="1"/>
  <c r="BW694" i="5"/>
  <c r="BE704" i="5"/>
  <c r="BW688" i="5"/>
  <c r="R209" i="15"/>
  <c r="R143" i="17" s="1"/>
  <c r="R91" i="14"/>
  <c r="V43" i="14"/>
  <c r="AG1563" i="5"/>
  <c r="AH1570" i="5" s="1"/>
  <c r="V68" i="14" s="1"/>
  <c r="BK20" i="15"/>
  <c r="BJ3" i="15"/>
  <c r="BJ5" i="18" s="1"/>
  <c r="H20" i="23"/>
  <c r="AG837" i="5"/>
  <c r="AF840" i="5"/>
  <c r="AF838" i="5" s="1"/>
  <c r="AF857" i="5" s="1"/>
  <c r="BO1571" i="5"/>
  <c r="BC69" i="14" s="1"/>
  <c r="U122" i="13"/>
  <c r="BO750" i="5"/>
  <c r="BO759" i="5" s="1"/>
  <c r="BO758" i="5"/>
  <c r="BC25" i="14" s="1"/>
  <c r="BN758" i="5"/>
  <c r="BB25" i="14" s="1"/>
  <c r="BN748" i="5"/>
  <c r="BN759" i="5" s="1"/>
  <c r="AF968" i="5"/>
  <c r="X131" i="13"/>
  <c r="C67" i="18"/>
  <c r="C54" i="15"/>
  <c r="H109" i="13"/>
  <c r="T92" i="14"/>
  <c r="T221" i="15"/>
  <c r="T142" i="17" s="1"/>
  <c r="AF1048" i="5"/>
  <c r="AH1168" i="5"/>
  <c r="AI1167" i="5"/>
  <c r="AH1158" i="5"/>
  <c r="AH1163" i="5"/>
  <c r="AP759" i="5"/>
  <c r="C22" i="12"/>
  <c r="O16" i="6"/>
  <c r="N14" i="6"/>
  <c r="AH1042" i="5"/>
  <c r="C179" i="15"/>
  <c r="Q121" i="13"/>
  <c r="P118" i="13"/>
  <c r="J91" i="14"/>
  <c r="J209" i="15"/>
  <c r="J143" i="17" s="1"/>
  <c r="I47" i="18"/>
  <c r="U416" i="5"/>
  <c r="K28" i="13"/>
  <c r="J12" i="17" s="1"/>
  <c r="J11" i="17" s="1"/>
  <c r="J10" i="17" s="1"/>
  <c r="I55" i="18"/>
  <c r="I43" i="18"/>
  <c r="I73" i="17"/>
  <c r="I72" i="17" s="1"/>
  <c r="I51" i="18"/>
  <c r="FX19" i="10"/>
  <c r="FW34" i="10"/>
  <c r="Q211" i="15"/>
  <c r="Q88" i="14"/>
  <c r="Q86" i="14" s="1"/>
  <c r="AI1104" i="5"/>
  <c r="AI1090" i="5"/>
  <c r="AI1108" i="5"/>
  <c r="AI1105" i="5"/>
  <c r="AI1110" i="5"/>
  <c r="AI1107" i="5"/>
  <c r="AI1098" i="5"/>
  <c r="AI1099" i="5" s="1"/>
  <c r="AI1109" i="5"/>
  <c r="AI849" i="5"/>
  <c r="AI835" i="5"/>
  <c r="AI843" i="5"/>
  <c r="AI844" i="5" s="1"/>
  <c r="AI850" i="5"/>
  <c r="AI855" i="5"/>
  <c r="AI854" i="5"/>
  <c r="AI853" i="5"/>
  <c r="AI946" i="5" s="1"/>
  <c r="AI852" i="5"/>
  <c r="AH1096" i="5"/>
  <c r="AH1097" i="5" s="1"/>
  <c r="AH1091" i="5"/>
  <c r="AH1025" i="5"/>
  <c r="AH1000" i="5"/>
  <c r="AH1024" i="5" s="1"/>
  <c r="AI1044" i="5" s="1"/>
  <c r="AH990" i="5"/>
  <c r="AH985" i="5"/>
  <c r="AG1360" i="5"/>
  <c r="AX217" i="15"/>
  <c r="AX140" i="17" s="1"/>
  <c r="AX139" i="17" s="1"/>
  <c r="E92" i="17"/>
  <c r="F65" i="13"/>
  <c r="F63" i="13" s="1"/>
  <c r="G66" i="13"/>
  <c r="AG1193" i="5"/>
  <c r="BV277" i="5"/>
  <c r="BW271" i="5"/>
  <c r="AC1186" i="5"/>
  <c r="N29" i="17"/>
  <c r="O1288" i="5"/>
  <c r="O1289" i="5"/>
  <c r="J221" i="15"/>
  <c r="J142" i="17" s="1"/>
  <c r="J92" i="14"/>
  <c r="AE937" i="5"/>
  <c r="AE924" i="5"/>
  <c r="AE926" i="5" s="1"/>
  <c r="Q19" i="14"/>
  <c r="G65" i="17"/>
  <c r="G58" i="17" s="1"/>
  <c r="G173" i="15"/>
  <c r="G164" i="15" s="1"/>
  <c r="U145" i="13"/>
  <c r="T38" i="17" s="1"/>
  <c r="BO1569" i="5"/>
  <c r="BN1562" i="5"/>
  <c r="BW718" i="5"/>
  <c r="AN733" i="5"/>
  <c r="AN723" i="5"/>
  <c r="AP727" i="5"/>
  <c r="AQ66" i="17"/>
  <c r="AS66" i="17"/>
  <c r="AO66" i="17"/>
  <c r="AX66" i="17"/>
  <c r="AG1038" i="5"/>
  <c r="BC683" i="5"/>
  <c r="BC701" i="5"/>
  <c r="BC691" i="5"/>
  <c r="BC696" i="5" s="1"/>
  <c r="BD685" i="5"/>
  <c r="BD692" i="5" s="1"/>
  <c r="BD697" i="5" s="1"/>
  <c r="BD702" i="5"/>
  <c r="BD706" i="5" s="1"/>
  <c r="AR23" i="14" s="1"/>
  <c r="BD691" i="5"/>
  <c r="BD696" i="5" s="1"/>
  <c r="AR729" i="5"/>
  <c r="AR734" i="5" s="1"/>
  <c r="AR733" i="5"/>
  <c r="AF24" i="14" s="1"/>
  <c r="E195" i="21"/>
  <c r="M195" i="21"/>
  <c r="AH1275" i="5"/>
  <c r="AI1298" i="5" s="1"/>
  <c r="AH1249" i="5"/>
  <c r="AM143" i="17"/>
  <c r="V143" i="13"/>
  <c r="T40" i="17"/>
  <c r="C204" i="15"/>
  <c r="R114" i="13"/>
  <c r="Q36" i="17" s="1"/>
  <c r="AH1045" i="5"/>
  <c r="AB90" i="14"/>
  <c r="AG1247" i="5"/>
  <c r="AG1274" i="5"/>
  <c r="AH1297" i="5" s="1"/>
  <c r="AR627" i="5"/>
  <c r="AR610" i="5"/>
  <c r="Q1415" i="5"/>
  <c r="Q1417" i="5"/>
  <c r="Q1416" i="5"/>
  <c r="AF447" i="5"/>
  <c r="T183" i="15" s="1"/>
  <c r="U32" i="13"/>
  <c r="U30" i="13" s="1"/>
  <c r="AF432" i="5"/>
  <c r="U126" i="13"/>
  <c r="V126" i="13" s="1"/>
  <c r="AM142" i="17"/>
  <c r="AF1305" i="5"/>
  <c r="AH1101" i="5"/>
  <c r="AI1100" i="5"/>
  <c r="S221" i="15"/>
  <c r="S142" i="17" s="1"/>
  <c r="AQ1408" i="5"/>
  <c r="AI878" i="5"/>
  <c r="AH879" i="5"/>
  <c r="G91" i="14"/>
  <c r="G90" i="14" s="1"/>
  <c r="G209" i="15"/>
  <c r="G143" i="17" s="1"/>
  <c r="D27" i="17"/>
  <c r="C83" i="16"/>
  <c r="AH869" i="5"/>
  <c r="AH874" i="5"/>
  <c r="AH875" i="5" s="1"/>
  <c r="AH836" i="5"/>
  <c r="AH841" i="5"/>
  <c r="AH842" i="5" s="1"/>
  <c r="FX20" i="10"/>
  <c r="FW35" i="10"/>
  <c r="Q92" i="14"/>
  <c r="Q221" i="15"/>
  <c r="C26" i="12"/>
  <c r="O20" i="6"/>
  <c r="BA700" i="5"/>
  <c r="BA681" i="5"/>
  <c r="BA691" i="5"/>
  <c r="BW680" i="5"/>
  <c r="BB683" i="5"/>
  <c r="BB701" i="5"/>
  <c r="BW701" i="5" s="1"/>
  <c r="BW682" i="5"/>
  <c r="I13" i="13" l="1"/>
  <c r="J6" i="17"/>
  <c r="J5" i="17" s="1"/>
  <c r="AC40" i="13"/>
  <c r="AC38" i="13" s="1"/>
  <c r="AN436" i="5"/>
  <c r="AN451" i="5"/>
  <c r="AB186" i="15" s="1"/>
  <c r="AC16" i="17"/>
  <c r="AO421" i="5"/>
  <c r="AE39" i="13"/>
  <c r="D188" i="21"/>
  <c r="L188" i="21"/>
  <c r="AE132" i="17"/>
  <c r="AE130" i="17" s="1"/>
  <c r="AG183" i="13"/>
  <c r="AF181" i="13"/>
  <c r="H108" i="13"/>
  <c r="G107" i="13"/>
  <c r="BW703" i="5"/>
  <c r="BC706" i="5"/>
  <c r="AQ23" i="14" s="1"/>
  <c r="AI1201" i="5"/>
  <c r="AH1213" i="5"/>
  <c r="AI1359" i="5"/>
  <c r="H175" i="15"/>
  <c r="H173" i="15" s="1"/>
  <c r="H164" i="15" s="1"/>
  <c r="T36" i="14"/>
  <c r="T35" i="14" s="1"/>
  <c r="M69" i="13"/>
  <c r="L93" i="18" s="1"/>
  <c r="K24" i="13"/>
  <c r="K22" i="13" s="1"/>
  <c r="V428" i="5"/>
  <c r="V443" i="5"/>
  <c r="J179" i="15" s="1"/>
  <c r="K9" i="17"/>
  <c r="W413" i="5"/>
  <c r="M23" i="13"/>
  <c r="N77" i="13"/>
  <c r="O79" i="13"/>
  <c r="K7" i="17"/>
  <c r="K45" i="18"/>
  <c r="K53" i="18"/>
  <c r="W411" i="5"/>
  <c r="M17" i="13"/>
  <c r="K18" i="13"/>
  <c r="K16" i="13" s="1"/>
  <c r="K15" i="13" s="1"/>
  <c r="V426" i="5"/>
  <c r="V441" i="5"/>
  <c r="J177" i="15" s="1"/>
  <c r="J176" i="15" s="1"/>
  <c r="BN709" i="5"/>
  <c r="BN708" i="5"/>
  <c r="H42" i="17"/>
  <c r="J100" i="13"/>
  <c r="T1564" i="5"/>
  <c r="H48" i="17"/>
  <c r="J102" i="13"/>
  <c r="N43" i="17"/>
  <c r="Z1565" i="5"/>
  <c r="P101" i="13"/>
  <c r="D101" i="22"/>
  <c r="C102" i="20" s="1"/>
  <c r="D211" i="23"/>
  <c r="O75" i="13"/>
  <c r="N73" i="13"/>
  <c r="N69" i="13" s="1"/>
  <c r="M93" i="18" s="1"/>
  <c r="D105" i="22"/>
  <c r="C106" i="20" s="1"/>
  <c r="P105" i="13"/>
  <c r="N46" i="17"/>
  <c r="Z1566" i="5"/>
  <c r="M81" i="15"/>
  <c r="Z1532" i="5"/>
  <c r="Z1524" i="5"/>
  <c r="AA158" i="8"/>
  <c r="BC631" i="5"/>
  <c r="AQ21" i="14" s="1"/>
  <c r="U92" i="14"/>
  <c r="U90" i="14" s="1"/>
  <c r="U221" i="15"/>
  <c r="U142" i="17" s="1"/>
  <c r="AH1224" i="5"/>
  <c r="AH1226" i="5" s="1"/>
  <c r="AH1384" i="5"/>
  <c r="EK56" i="7"/>
  <c r="AH162" i="13" s="1"/>
  <c r="BW687" i="5"/>
  <c r="BI90" i="14"/>
  <c r="GL42" i="7"/>
  <c r="GL43" i="7" s="1"/>
  <c r="GL230" i="7"/>
  <c r="GL231" i="7" s="1"/>
  <c r="GL232" i="7" s="1"/>
  <c r="GL170" i="7"/>
  <c r="GL171" i="7" s="1"/>
  <c r="GL172" i="7" s="1"/>
  <c r="GM179" i="7" s="1"/>
  <c r="GL185" i="7" s="1"/>
  <c r="GM41" i="7"/>
  <c r="AA159" i="8"/>
  <c r="Z1525" i="5"/>
  <c r="W128" i="13"/>
  <c r="GK185" i="7"/>
  <c r="BC692" i="5"/>
  <c r="BC697" i="5" s="1"/>
  <c r="V90" i="14"/>
  <c r="EM56" i="7"/>
  <c r="AJ162" i="13" s="1"/>
  <c r="GL245" i="7"/>
  <c r="GM245" i="7" s="1"/>
  <c r="GN245" i="7"/>
  <c r="GK245" i="7"/>
  <c r="DT248" i="7"/>
  <c r="Z1533" i="5"/>
  <c r="M147" i="15"/>
  <c r="M142" i="15" s="1"/>
  <c r="EC146" i="7"/>
  <c r="EB150" i="7"/>
  <c r="Y201" i="13" s="1"/>
  <c r="X125" i="17" s="1"/>
  <c r="BO509" i="5"/>
  <c r="BW509" i="5" s="1"/>
  <c r="BW508" i="5"/>
  <c r="BK634" i="5"/>
  <c r="BK633" i="5"/>
  <c r="BP629" i="5"/>
  <c r="BP614" i="5"/>
  <c r="W126" i="17"/>
  <c r="W124" i="17" s="1"/>
  <c r="X169" i="13"/>
  <c r="Y171" i="13"/>
  <c r="X126" i="17" s="1"/>
  <c r="T141" i="13"/>
  <c r="R34" i="17"/>
  <c r="P45" i="15"/>
  <c r="AY88" i="14"/>
  <c r="AY86" i="14" s="1"/>
  <c r="AY211" i="15"/>
  <c r="AY141" i="17" s="1"/>
  <c r="AY139" i="17" s="1"/>
  <c r="BL606" i="5"/>
  <c r="BL617" i="5" s="1"/>
  <c r="BL622" i="5" s="1"/>
  <c r="BL616" i="5"/>
  <c r="BL621" i="5" s="1"/>
  <c r="BL625" i="5"/>
  <c r="BL631" i="5" s="1"/>
  <c r="AZ21" i="14" s="1"/>
  <c r="AK185" i="13"/>
  <c r="AL187" i="13"/>
  <c r="EN56" i="7"/>
  <c r="AK162" i="13" s="1"/>
  <c r="BM605" i="5"/>
  <c r="BP611" i="5"/>
  <c r="BO609" i="5"/>
  <c r="BN607" i="5"/>
  <c r="BQ613" i="5"/>
  <c r="AD1530" i="5"/>
  <c r="Q49" i="15"/>
  <c r="Q45" i="15" s="1"/>
  <c r="BN610" i="5"/>
  <c r="BN627" i="5"/>
  <c r="EP56" i="7"/>
  <c r="AM162" i="13" s="1"/>
  <c r="F162" i="22" s="1"/>
  <c r="E163" i="20" s="1"/>
  <c r="AE156" i="8"/>
  <c r="AD1522" i="5"/>
  <c r="BN1401" i="5"/>
  <c r="BN601" i="5"/>
  <c r="BO628" i="5"/>
  <c r="BO612" i="5"/>
  <c r="BM626" i="5"/>
  <c r="BM608" i="5"/>
  <c r="EL56" i="7"/>
  <c r="AI162" i="13" s="1"/>
  <c r="BZ25" i="7"/>
  <c r="CA22" i="7"/>
  <c r="AA54" i="7"/>
  <c r="Z57" i="7"/>
  <c r="AI1037" i="5"/>
  <c r="AS106" i="14"/>
  <c r="FC50" i="7"/>
  <c r="ES56" i="7" s="1"/>
  <c r="AP162" i="13" s="1"/>
  <c r="L35" i="17"/>
  <c r="M114" i="15"/>
  <c r="M109" i="15" s="1"/>
  <c r="Z1531" i="5"/>
  <c r="Y1527" i="5"/>
  <c r="AI1103" i="5"/>
  <c r="M51" i="17"/>
  <c r="M78" i="17"/>
  <c r="N149" i="13"/>
  <c r="AA157" i="8"/>
  <c r="Z1523" i="5"/>
  <c r="AF1229" i="5"/>
  <c r="AH1368" i="5"/>
  <c r="AI1388" i="5" s="1"/>
  <c r="W52" i="14" s="1"/>
  <c r="FY112" i="7"/>
  <c r="FO118" i="7" s="1"/>
  <c r="FK118" i="7"/>
  <c r="BH174" i="13" s="1"/>
  <c r="W175" i="13"/>
  <c r="V173" i="13"/>
  <c r="X119" i="14"/>
  <c r="X115" i="14" s="1"/>
  <c r="X96" i="14" s="1"/>
  <c r="CH76" i="7"/>
  <c r="CG77" i="7"/>
  <c r="CG78" i="7" s="1"/>
  <c r="CM85" i="7" s="1"/>
  <c r="AD931" i="5"/>
  <c r="EC113" i="7"/>
  <c r="EB121" i="7" s="1"/>
  <c r="X228" i="15" s="1"/>
  <c r="EC116" i="7"/>
  <c r="EB119" i="7"/>
  <c r="Y203" i="13" s="1"/>
  <c r="X122" i="17" s="1"/>
  <c r="AH1195" i="5"/>
  <c r="AI1218" i="5" s="1"/>
  <c r="AI911" i="5"/>
  <c r="FL118" i="7"/>
  <c r="BI174" i="13" s="1"/>
  <c r="CJ87" i="7"/>
  <c r="E159" i="22"/>
  <c r="AB159" i="13"/>
  <c r="AA114" i="17" s="1"/>
  <c r="AA157" i="13"/>
  <c r="E157" i="22" s="1"/>
  <c r="AG177" i="13"/>
  <c r="AH179" i="13"/>
  <c r="AG129" i="17" s="1"/>
  <c r="AG127" i="17" s="1"/>
  <c r="AJ90" i="14"/>
  <c r="EA121" i="7"/>
  <c r="W228" i="15" s="1"/>
  <c r="BF631" i="5"/>
  <c r="AT21" i="14" s="1"/>
  <c r="AF41" i="7"/>
  <c r="AE42" i="7"/>
  <c r="AE43" i="7" s="1"/>
  <c r="FW39" i="10"/>
  <c r="AI918" i="5"/>
  <c r="S171" i="15"/>
  <c r="S166" i="15" s="1"/>
  <c r="AE1380" i="5"/>
  <c r="W49" i="18"/>
  <c r="Y36" i="13"/>
  <c r="AI420" i="5"/>
  <c r="AE1290" i="5"/>
  <c r="BG633" i="5"/>
  <c r="BG634" i="5"/>
  <c r="BC617" i="5"/>
  <c r="BC622" i="5" s="1"/>
  <c r="W15" i="17"/>
  <c r="W14" i="17" s="1"/>
  <c r="BB634" i="5"/>
  <c r="BB633" i="5"/>
  <c r="BF617" i="5"/>
  <c r="BF622" i="5" s="1"/>
  <c r="W90" i="14"/>
  <c r="R90" i="14"/>
  <c r="R41" i="15"/>
  <c r="AH1563" i="5"/>
  <c r="AI1570" i="5" s="1"/>
  <c r="W68" i="14" s="1"/>
  <c r="AQ734" i="5"/>
  <c r="BD617" i="5"/>
  <c r="BD622" i="5" s="1"/>
  <c r="BE617" i="5"/>
  <c r="BE622" i="5" s="1"/>
  <c r="V125" i="13"/>
  <c r="BW683" i="5"/>
  <c r="AH1077" i="5"/>
  <c r="AE973" i="5"/>
  <c r="AD1209" i="5"/>
  <c r="AU88" i="14"/>
  <c r="AU86" i="14" s="1"/>
  <c r="AU211" i="15"/>
  <c r="AU141" i="17" s="1"/>
  <c r="AU139" i="17" s="1"/>
  <c r="AH450" i="5"/>
  <c r="V185" i="15" s="1"/>
  <c r="V184" i="15" s="1"/>
  <c r="AH435" i="5"/>
  <c r="V207" i="15" s="1"/>
  <c r="W37" i="13"/>
  <c r="W35" i="13" s="1"/>
  <c r="W34" i="13" s="1"/>
  <c r="BD631" i="5"/>
  <c r="AR21" i="14" s="1"/>
  <c r="BE631" i="5"/>
  <c r="AQ69" i="14"/>
  <c r="BK69" i="14" s="1"/>
  <c r="BW1571" i="5"/>
  <c r="R1505" i="5"/>
  <c r="AH968" i="5"/>
  <c r="V37" i="14"/>
  <c r="V36" i="14" s="1"/>
  <c r="V35" i="14" s="1"/>
  <c r="G33" i="17"/>
  <c r="D26" i="17"/>
  <c r="AJ878" i="5"/>
  <c r="AI879" i="5"/>
  <c r="BD708" i="5"/>
  <c r="BD709" i="5"/>
  <c r="AN734" i="5"/>
  <c r="F92" i="17"/>
  <c r="F94" i="17" s="1"/>
  <c r="F96" i="17" s="1"/>
  <c r="H66" i="13"/>
  <c r="G65" i="13"/>
  <c r="G63" i="13" s="1"/>
  <c r="AH991" i="5"/>
  <c r="AH1018" i="5"/>
  <c r="AI1040" i="5" s="1"/>
  <c r="D99" i="15"/>
  <c r="E46" i="13"/>
  <c r="BA696" i="5"/>
  <c r="BW691" i="5"/>
  <c r="AF1308" i="5"/>
  <c r="AF1307" i="5"/>
  <c r="E132" i="15"/>
  <c r="AB24" i="14"/>
  <c r="AE950" i="5"/>
  <c r="AI851" i="5"/>
  <c r="AI945" i="5"/>
  <c r="AI944" i="5" s="1"/>
  <c r="AJ964" i="5" s="1"/>
  <c r="AI848" i="5"/>
  <c r="AI1200" i="5"/>
  <c r="AI1199" i="5" s="1"/>
  <c r="AJ1220" i="5" s="1"/>
  <c r="AI1106" i="5"/>
  <c r="AI1091" i="5"/>
  <c r="AI1096" i="5"/>
  <c r="AI1097" i="5" s="1"/>
  <c r="FY19" i="10"/>
  <c r="FX34" i="10"/>
  <c r="AJ1167" i="5"/>
  <c r="AI1168" i="5"/>
  <c r="V122" i="13"/>
  <c r="AH837" i="5"/>
  <c r="AG840" i="5"/>
  <c r="AG838" i="5" s="1"/>
  <c r="AG857" i="5" s="1"/>
  <c r="BB1562" i="5"/>
  <c r="BC1569" i="5"/>
  <c r="AQ67" i="14" s="1"/>
  <c r="P1442" i="5"/>
  <c r="AH1164" i="5"/>
  <c r="AG1245" i="5"/>
  <c r="AH870" i="5"/>
  <c r="AG873" i="5"/>
  <c r="AG871" i="5" s="1"/>
  <c r="AG890" i="5" s="1"/>
  <c r="AP734" i="5"/>
  <c r="F195" i="21"/>
  <c r="N195" i="21"/>
  <c r="BN719" i="5"/>
  <c r="BW717" i="5"/>
  <c r="BW702" i="5"/>
  <c r="AG1392" i="5"/>
  <c r="U48" i="14"/>
  <c r="U47" i="14" s="1"/>
  <c r="AE1184" i="5"/>
  <c r="S139" i="15" s="1"/>
  <c r="AE1183" i="5"/>
  <c r="S106" i="15" s="1"/>
  <c r="FY21" i="10"/>
  <c r="FX36" i="10"/>
  <c r="AI1076" i="5"/>
  <c r="W84" i="15" s="1"/>
  <c r="AI1075" i="5"/>
  <c r="W52" i="15" s="1"/>
  <c r="AI1058" i="5"/>
  <c r="AI1059" i="5" s="1"/>
  <c r="AJ1240" i="5"/>
  <c r="AJ1255" i="5"/>
  <c r="AJ1279" i="5" s="1"/>
  <c r="AJ1258" i="5"/>
  <c r="AJ1282" i="5" s="1"/>
  <c r="AJ1250" i="5"/>
  <c r="AJ1251" i="5" s="1"/>
  <c r="AJ1257" i="5"/>
  <c r="AJ1314" i="5"/>
  <c r="AJ1259" i="5"/>
  <c r="AJ1283" i="5" s="1"/>
  <c r="AJ1271" i="5"/>
  <c r="AJ1248" i="5"/>
  <c r="AJ1254" i="5"/>
  <c r="AJ887" i="5"/>
  <c r="AJ882" i="5"/>
  <c r="AJ888" i="5"/>
  <c r="AJ886" i="5"/>
  <c r="AJ868" i="5"/>
  <c r="AJ885" i="5"/>
  <c r="AJ876" i="5"/>
  <c r="AJ877" i="5" s="1"/>
  <c r="AJ883" i="5"/>
  <c r="AG1345" i="5"/>
  <c r="AF1344" i="5"/>
  <c r="AE1343" i="5"/>
  <c r="P1347" i="5"/>
  <c r="D56" i="14" s="1"/>
  <c r="D55" i="14" s="1"/>
  <c r="D34" i="14" s="1"/>
  <c r="D32" i="14" s="1"/>
  <c r="D3" i="14" s="1"/>
  <c r="C119" i="20"/>
  <c r="S90" i="14"/>
  <c r="T57" i="14"/>
  <c r="AF1069" i="5"/>
  <c r="AF1070" i="5"/>
  <c r="D107" i="23"/>
  <c r="C105" i="15"/>
  <c r="AC92" i="14"/>
  <c r="AC221" i="15"/>
  <c r="Q1434" i="5"/>
  <c r="X31" i="13"/>
  <c r="AH417" i="5"/>
  <c r="AG1069" i="5"/>
  <c r="U57" i="14"/>
  <c r="AG1070" i="5"/>
  <c r="V117" i="15"/>
  <c r="U119" i="13"/>
  <c r="AF1289" i="5"/>
  <c r="AF1288" i="5"/>
  <c r="AJ1133" i="5"/>
  <c r="AI1134" i="5"/>
  <c r="AG1006" i="5"/>
  <c r="R1427" i="5"/>
  <c r="AI1043" i="5"/>
  <c r="AI943" i="5"/>
  <c r="AI939" i="5"/>
  <c r="AI1275" i="5"/>
  <c r="AJ1298" i="5" s="1"/>
  <c r="AI1249" i="5"/>
  <c r="AI1278" i="5"/>
  <c r="AI1253" i="5"/>
  <c r="AI1277" i="5" s="1"/>
  <c r="AJ1300" i="5" s="1"/>
  <c r="AI1202" i="5"/>
  <c r="AJ1221" i="5" s="1"/>
  <c r="C75" i="21"/>
  <c r="K75" i="21"/>
  <c r="F90" i="14"/>
  <c r="D100" i="15"/>
  <c r="Q90" i="14"/>
  <c r="D20" i="22"/>
  <c r="P20" i="13"/>
  <c r="Z412" i="5"/>
  <c r="D27" i="16"/>
  <c r="AT612" i="5"/>
  <c r="AT628" i="5"/>
  <c r="AT616" i="5"/>
  <c r="AT621" i="5" s="1"/>
  <c r="AX90" i="14"/>
  <c r="AP631" i="5"/>
  <c r="AH1274" i="5"/>
  <c r="AI1297" i="5" s="1"/>
  <c r="AH1247" i="5"/>
  <c r="AF937" i="5"/>
  <c r="AF950" i="5" s="1"/>
  <c r="AF924" i="5"/>
  <c r="AF926" i="5" s="1"/>
  <c r="AF1267" i="5"/>
  <c r="AH1301" i="5"/>
  <c r="AH768" i="5"/>
  <c r="AI772" i="5" s="1"/>
  <c r="AI773" i="5" s="1"/>
  <c r="W26" i="14" s="1"/>
  <c r="W19" i="14" s="1"/>
  <c r="V39" i="15"/>
  <c r="G49" i="17"/>
  <c r="G47" i="17" s="1"/>
  <c r="I103" i="13"/>
  <c r="AI881" i="5"/>
  <c r="AI1136" i="5"/>
  <c r="AI1124" i="5"/>
  <c r="AI1129" i="5"/>
  <c r="AI1130" i="5" s="1"/>
  <c r="H206" i="15"/>
  <c r="F86" i="14"/>
  <c r="BB752" i="5"/>
  <c r="AH1365" i="5"/>
  <c r="AI1387" i="5" s="1"/>
  <c r="W51" i="14" s="1"/>
  <c r="AD1186" i="5"/>
  <c r="D140" i="23"/>
  <c r="C138" i="15"/>
  <c r="BW743" i="5"/>
  <c r="BA692" i="5"/>
  <c r="BW681" i="5"/>
  <c r="FY20" i="10"/>
  <c r="FX35" i="10"/>
  <c r="V145" i="13"/>
  <c r="U38" i="17" s="1"/>
  <c r="AH1386" i="5"/>
  <c r="V50" i="14" s="1"/>
  <c r="AG1375" i="5"/>
  <c r="V132" i="13"/>
  <c r="J29" i="13"/>
  <c r="U431" i="5"/>
  <c r="I206" i="15" s="1"/>
  <c r="I205" i="15" s="1"/>
  <c r="I203" i="15" s="1"/>
  <c r="U446" i="5"/>
  <c r="I109" i="13"/>
  <c r="C213" i="21"/>
  <c r="K213" i="21"/>
  <c r="AH1295" i="5"/>
  <c r="FY22" i="10"/>
  <c r="FX37" i="10"/>
  <c r="AG968" i="5"/>
  <c r="U37" i="14"/>
  <c r="U36" i="14" s="1"/>
  <c r="U35" i="14" s="1"/>
  <c r="AH940" i="5"/>
  <c r="AI962" i="5" s="1"/>
  <c r="W42" i="14" s="1"/>
  <c r="AE1208" i="5"/>
  <c r="AE1207" i="5"/>
  <c r="AH1388" i="5"/>
  <c r="V52" i="14" s="1"/>
  <c r="V134" i="13"/>
  <c r="AH1063" i="5"/>
  <c r="AI1064" i="5"/>
  <c r="AJ1065" i="5"/>
  <c r="AI985" i="5"/>
  <c r="AI990" i="5"/>
  <c r="AJ1137" i="5"/>
  <c r="AJ1141" i="5"/>
  <c r="AJ1143" i="5"/>
  <c r="AJ1140" i="5"/>
  <c r="AJ1123" i="5"/>
  <c r="AJ1138" i="5"/>
  <c r="AJ1131" i="5"/>
  <c r="AJ1132" i="5" s="1"/>
  <c r="AJ1142" i="5"/>
  <c r="AJ916" i="5"/>
  <c r="AJ917" i="5"/>
  <c r="AJ921" i="5"/>
  <c r="AJ902" i="5"/>
  <c r="AJ922" i="5"/>
  <c r="AJ935" i="5"/>
  <c r="AJ910" i="5"/>
  <c r="AJ920" i="5"/>
  <c r="AJ919" i="5"/>
  <c r="BM733" i="5"/>
  <c r="BA24" i="14" s="1"/>
  <c r="BM723" i="5"/>
  <c r="BM734" i="5" s="1"/>
  <c r="V124" i="13"/>
  <c r="AH1092" i="5"/>
  <c r="AG1095" i="5"/>
  <c r="AG1093" i="5" s="1"/>
  <c r="AG1112" i="5" s="1"/>
  <c r="AG1227" i="5"/>
  <c r="AG1226" i="5"/>
  <c r="O1347" i="5"/>
  <c r="FY126" i="10"/>
  <c r="FX134" i="10"/>
  <c r="Q1456" i="5"/>
  <c r="AC91" i="14"/>
  <c r="AC90" i="14" s="1"/>
  <c r="AC209" i="15"/>
  <c r="D147" i="22"/>
  <c r="P147" i="13"/>
  <c r="O37" i="17" s="1"/>
  <c r="AG432" i="5"/>
  <c r="AG447" i="5"/>
  <c r="U183" i="15" s="1"/>
  <c r="V32" i="13"/>
  <c r="V30" i="13" s="1"/>
  <c r="C90" i="20"/>
  <c r="R32" i="17"/>
  <c r="R31" i="17" s="1"/>
  <c r="AH1316" i="5"/>
  <c r="P1307" i="5"/>
  <c r="P1308" i="5"/>
  <c r="BW685" i="5"/>
  <c r="AI947" i="5"/>
  <c r="AJ965" i="5" s="1"/>
  <c r="X45" i="14" s="1"/>
  <c r="AI1241" i="5"/>
  <c r="AI1246" i="5"/>
  <c r="AI1331" i="5"/>
  <c r="W117" i="15" s="1"/>
  <c r="AI1332" i="5"/>
  <c r="AI1315" i="5"/>
  <c r="AI1316" i="5" s="1"/>
  <c r="AI1282" i="5"/>
  <c r="C17" i="17"/>
  <c r="F143" i="17"/>
  <c r="D209" i="23"/>
  <c r="D68" i="15"/>
  <c r="P1466" i="5"/>
  <c r="Q143" i="17"/>
  <c r="E209" i="23"/>
  <c r="C43" i="21"/>
  <c r="K43" i="21"/>
  <c r="AQ616" i="5"/>
  <c r="AQ621" i="5" s="1"/>
  <c r="AQ625" i="5"/>
  <c r="AQ631" i="5" s="1"/>
  <c r="AE21" i="14" s="1"/>
  <c r="AQ606" i="5"/>
  <c r="V133" i="13"/>
  <c r="AC88" i="14"/>
  <c r="AC86" i="14" s="1"/>
  <c r="AC211" i="15"/>
  <c r="AC141" i="17" s="1"/>
  <c r="AC139" i="17" s="1"/>
  <c r="C176" i="15"/>
  <c r="AH1242" i="5"/>
  <c r="AH1245" i="5" s="1"/>
  <c r="AH1243" i="5" s="1"/>
  <c r="AH1273" i="5" s="1"/>
  <c r="AI1296" i="5" s="1"/>
  <c r="AH1272" i="5"/>
  <c r="AG907" i="5"/>
  <c r="AG905" i="5" s="1"/>
  <c r="AH904" i="5"/>
  <c r="BP708" i="5"/>
  <c r="AI1361" i="5"/>
  <c r="AI1370" i="5"/>
  <c r="AI1369" i="5"/>
  <c r="AI1372" i="5"/>
  <c r="AJ1390" i="5" s="1"/>
  <c r="X54" i="14" s="1"/>
  <c r="AI1366" i="5"/>
  <c r="AI1362" i="5"/>
  <c r="AI1371" i="5"/>
  <c r="AJ1389" i="5" s="1"/>
  <c r="X53" i="14" s="1"/>
  <c r="AI1363" i="5"/>
  <c r="AI1367" i="5"/>
  <c r="AJ845" i="5"/>
  <c r="AI846" i="5"/>
  <c r="BW741" i="5"/>
  <c r="BC754" i="5"/>
  <c r="BO708" i="5"/>
  <c r="AD1264" i="5"/>
  <c r="AD1265" i="5"/>
  <c r="AD1341" i="5"/>
  <c r="I112" i="13"/>
  <c r="T90" i="14"/>
  <c r="R1500" i="5"/>
  <c r="E67" i="22"/>
  <c r="D68" i="20" s="1"/>
  <c r="AB67" i="13"/>
  <c r="R1409" i="5"/>
  <c r="AI1101" i="5"/>
  <c r="AJ1100" i="5"/>
  <c r="E35" i="15"/>
  <c r="F45" i="13"/>
  <c r="O1290" i="5"/>
  <c r="BJ13" i="14"/>
  <c r="BW277" i="5"/>
  <c r="E94" i="17"/>
  <c r="J90" i="14"/>
  <c r="G22" i="21"/>
  <c r="H22" i="21" s="1"/>
  <c r="I20" i="23"/>
  <c r="BA706" i="5"/>
  <c r="BW700" i="5"/>
  <c r="Q142" i="17"/>
  <c r="E221" i="23"/>
  <c r="Q1419" i="5"/>
  <c r="C203" i="15"/>
  <c r="U40" i="17"/>
  <c r="W143" i="13"/>
  <c r="BW1562" i="5"/>
  <c r="AH1016" i="5"/>
  <c r="AH986" i="5"/>
  <c r="AH989" i="5" s="1"/>
  <c r="AH987" i="5" s="1"/>
  <c r="AH1017" i="5" s="1"/>
  <c r="AI1039" i="5" s="1"/>
  <c r="Q141" i="17"/>
  <c r="Q139" i="17" s="1"/>
  <c r="E211" i="23"/>
  <c r="P117" i="13"/>
  <c r="C20" i="12"/>
  <c r="O14" i="6"/>
  <c r="AH1193" i="5"/>
  <c r="AF1050" i="5"/>
  <c r="AF1051" i="5"/>
  <c r="C56" i="15"/>
  <c r="C58" i="15" s="1"/>
  <c r="AF970" i="5"/>
  <c r="AF971" i="5"/>
  <c r="BK5" i="18"/>
  <c r="BV1576" i="5"/>
  <c r="BK3" i="15"/>
  <c r="H3" i="23"/>
  <c r="O22" i="21" s="1"/>
  <c r="P22" i="21" s="1"/>
  <c r="FB143" i="10"/>
  <c r="BE706" i="5"/>
  <c r="AS23" i="14" s="1"/>
  <c r="BW704" i="5"/>
  <c r="BB742" i="5"/>
  <c r="I110" i="13"/>
  <c r="AH1125" i="5"/>
  <c r="AG1128" i="5"/>
  <c r="AG1126" i="5" s="1"/>
  <c r="AG1145" i="5" s="1"/>
  <c r="AH938" i="5"/>
  <c r="BB692" i="5"/>
  <c r="BB697" i="5" s="1"/>
  <c r="AF1017" i="5"/>
  <c r="AF1006" i="5"/>
  <c r="H26" i="13"/>
  <c r="AH1300" i="5"/>
  <c r="AI913" i="5"/>
  <c r="AJ912" i="5"/>
  <c r="AI997" i="5"/>
  <c r="AI1021" i="5" s="1"/>
  <c r="AJ1043" i="5" s="1"/>
  <c r="AI1022" i="5"/>
  <c r="AI993" i="5"/>
  <c r="AI1019" i="5"/>
  <c r="AJ1041" i="5" s="1"/>
  <c r="AJ1356" i="5"/>
  <c r="AJ1357" i="5"/>
  <c r="AJ1358" i="5" s="1"/>
  <c r="AJ1109" i="5"/>
  <c r="AJ1098" i="5"/>
  <c r="AJ1099" i="5" s="1"/>
  <c r="AJ1107" i="5"/>
  <c r="AJ1104" i="5"/>
  <c r="AJ1090" i="5"/>
  <c r="AJ1105" i="5"/>
  <c r="AJ1108" i="5"/>
  <c r="AJ1110" i="5"/>
  <c r="AJ1003" i="5"/>
  <c r="AJ1027" i="5" s="1"/>
  <c r="AK1045" i="5" s="1"/>
  <c r="AJ994" i="5"/>
  <c r="AJ995" i="5" s="1"/>
  <c r="AJ1020" i="5" s="1"/>
  <c r="AJ1001" i="5"/>
  <c r="AJ992" i="5"/>
  <c r="AJ999" i="5"/>
  <c r="AJ1023" i="5" s="1"/>
  <c r="AJ1057" i="5"/>
  <c r="AJ1004" i="5"/>
  <c r="AJ1028" i="5" s="1"/>
  <c r="AK1046" i="5" s="1"/>
  <c r="AJ1002" i="5"/>
  <c r="AJ1026" i="5" s="1"/>
  <c r="AJ984" i="5"/>
  <c r="AJ1015" i="5"/>
  <c r="AJ998" i="5"/>
  <c r="AE1267" i="5"/>
  <c r="F142" i="17"/>
  <c r="D221" i="23"/>
  <c r="D117" i="22"/>
  <c r="AG1305" i="5"/>
  <c r="FX127" i="10"/>
  <c r="FW135" i="10"/>
  <c r="FW137" i="10" s="1"/>
  <c r="R73" i="15"/>
  <c r="Q91" i="13"/>
  <c r="P89" i="13"/>
  <c r="N10" i="6"/>
  <c r="C17" i="12"/>
  <c r="O11" i="6"/>
  <c r="F51" i="17"/>
  <c r="F78" i="17"/>
  <c r="AH1038" i="5"/>
  <c r="AG1030" i="5"/>
  <c r="AF1192" i="5"/>
  <c r="AF1179" i="5"/>
  <c r="AF1181" i="5" s="1"/>
  <c r="V48" i="14"/>
  <c r="AI942" i="5"/>
  <c r="AI915" i="5"/>
  <c r="AI1279" i="5"/>
  <c r="AI1294" i="5" s="1"/>
  <c r="AI1158" i="5"/>
  <c r="AI1163" i="5"/>
  <c r="AI1193" i="5" s="1"/>
  <c r="AI1170" i="5"/>
  <c r="AI1197" i="5"/>
  <c r="AI1198" i="5"/>
  <c r="AZ211" i="15"/>
  <c r="AZ88" i="14"/>
  <c r="AZ86" i="14" s="1"/>
  <c r="D36" i="15"/>
  <c r="E47" i="13"/>
  <c r="AR626" i="5"/>
  <c r="AR608" i="5"/>
  <c r="AR617" i="5" s="1"/>
  <c r="AR622" i="5" s="1"/>
  <c r="AR616" i="5"/>
  <c r="AR621" i="5" s="1"/>
  <c r="AS610" i="5"/>
  <c r="AS627" i="5"/>
  <c r="AS616" i="5"/>
  <c r="AS621" i="5" s="1"/>
  <c r="AP621" i="5"/>
  <c r="Q1487" i="5"/>
  <c r="Q1490" i="5"/>
  <c r="Q1489" i="5"/>
  <c r="Q1488" i="5"/>
  <c r="W136" i="13"/>
  <c r="X136" i="13" s="1"/>
  <c r="AI767" i="5"/>
  <c r="W136" i="15" s="1"/>
  <c r="AI766" i="5"/>
  <c r="W71" i="15" s="1"/>
  <c r="AI765" i="5"/>
  <c r="W103" i="15" s="1"/>
  <c r="AI764" i="5"/>
  <c r="AJ761" i="5"/>
  <c r="BV267" i="5"/>
  <c r="BW260" i="5"/>
  <c r="BP709" i="5"/>
  <c r="T166" i="15"/>
  <c r="AI874" i="5"/>
  <c r="AI875" i="5" s="1"/>
  <c r="AI869" i="5"/>
  <c r="H65" i="17"/>
  <c r="H58" i="17" s="1"/>
  <c r="AZ748" i="5"/>
  <c r="AZ758" i="5"/>
  <c r="AM139" i="17"/>
  <c r="C23" i="12"/>
  <c r="O17" i="6"/>
  <c r="BO709" i="5"/>
  <c r="AH1360" i="5"/>
  <c r="AE1296" i="5"/>
  <c r="AD1286" i="5"/>
  <c r="C68" i="20"/>
  <c r="AG1326" i="5"/>
  <c r="AG1327" i="5"/>
  <c r="E67" i="15"/>
  <c r="S114" i="13"/>
  <c r="BC67" i="14"/>
  <c r="BW1569" i="5"/>
  <c r="AE929" i="5"/>
  <c r="S74" i="15" s="1"/>
  <c r="S73" i="15" s="1"/>
  <c r="AE928" i="5"/>
  <c r="S42" i="15" s="1"/>
  <c r="S41" i="15" s="1"/>
  <c r="AI836" i="5"/>
  <c r="AI841" i="5"/>
  <c r="AI842" i="5" s="1"/>
  <c r="J47" i="18"/>
  <c r="V416" i="5"/>
  <c r="L28" i="13"/>
  <c r="K12" i="17" s="1"/>
  <c r="K11" i="17" s="1"/>
  <c r="J55" i="18"/>
  <c r="J43" i="18"/>
  <c r="J51" i="18"/>
  <c r="J73" i="17"/>
  <c r="J72" i="17" s="1"/>
  <c r="R121" i="13"/>
  <c r="Q118" i="13"/>
  <c r="P29" i="17" s="1"/>
  <c r="AH1191" i="5"/>
  <c r="AH1227" i="5"/>
  <c r="U130" i="13"/>
  <c r="T129" i="13"/>
  <c r="AH936" i="5"/>
  <c r="BB706" i="5"/>
  <c r="AP23" i="14" s="1"/>
  <c r="BV279" i="5"/>
  <c r="BV280" i="5"/>
  <c r="BW265" i="5"/>
  <c r="E63" i="13"/>
  <c r="C88" i="15"/>
  <c r="C90" i="15" s="1"/>
  <c r="AI1025" i="5"/>
  <c r="AI1000" i="5"/>
  <c r="AI1024" i="5" s="1"/>
  <c r="AJ1044" i="5" s="1"/>
  <c r="AJ1174" i="5"/>
  <c r="AJ1171" i="5"/>
  <c r="AJ1190" i="5"/>
  <c r="AJ1157" i="5"/>
  <c r="AJ1176" i="5"/>
  <c r="AJ1165" i="5"/>
  <c r="AJ1177" i="5"/>
  <c r="AJ1175" i="5"/>
  <c r="AJ1172" i="5"/>
  <c r="AK895" i="5"/>
  <c r="AK900" i="5" s="1"/>
  <c r="AK829" i="5"/>
  <c r="AK833" i="5" s="1"/>
  <c r="AK861" i="5"/>
  <c r="AK866" i="5" s="1"/>
  <c r="AK1083" i="5"/>
  <c r="AK1088" i="5" s="1"/>
  <c r="AK1233" i="5"/>
  <c r="AK1238" i="5" s="1"/>
  <c r="AK1150" i="5"/>
  <c r="AK1155" i="5" s="1"/>
  <c r="AK1116" i="5"/>
  <c r="AK1121" i="5" s="1"/>
  <c r="AK1351" i="5"/>
  <c r="AK1355" i="5" s="1"/>
  <c r="AL800" i="5"/>
  <c r="AK977" i="5"/>
  <c r="AK982" i="5" s="1"/>
  <c r="AJ849" i="5"/>
  <c r="AJ854" i="5"/>
  <c r="AJ852" i="5"/>
  <c r="AJ835" i="5"/>
  <c r="AJ853" i="5"/>
  <c r="AJ850" i="5"/>
  <c r="AJ855" i="5"/>
  <c r="AJ843" i="5"/>
  <c r="AJ844" i="5" s="1"/>
  <c r="S1400" i="5"/>
  <c r="I139" i="13"/>
  <c r="AF1326" i="5"/>
  <c r="AF1327" i="5"/>
  <c r="Q1347" i="5"/>
  <c r="E56" i="14" s="1"/>
  <c r="E55" i="14" s="1"/>
  <c r="E34" i="14" s="1"/>
  <c r="E32" i="14" s="1"/>
  <c r="E3" i="14" s="1"/>
  <c r="V120" i="13"/>
  <c r="Q1514" i="5"/>
  <c r="Q1513" i="5"/>
  <c r="Q1516" i="5"/>
  <c r="Q1515" i="5"/>
  <c r="BA758" i="5"/>
  <c r="AO25" i="14" s="1"/>
  <c r="BA748" i="5"/>
  <c r="O29" i="17"/>
  <c r="C92" i="20"/>
  <c r="BF708" i="5"/>
  <c r="BF709" i="5"/>
  <c r="AG1162" i="5"/>
  <c r="AG1160" i="5" s="1"/>
  <c r="AH1159" i="5"/>
  <c r="AI948" i="5"/>
  <c r="AJ966" i="5" s="1"/>
  <c r="AI903" i="5"/>
  <c r="AI908" i="5"/>
  <c r="AI1256" i="5"/>
  <c r="AI1280" i="5" s="1"/>
  <c r="AJ1301" i="5" s="1"/>
  <c r="AI1281" i="5"/>
  <c r="AI1203" i="5"/>
  <c r="AJ1222" i="5" s="1"/>
  <c r="AI1194" i="5"/>
  <c r="H111" i="13"/>
  <c r="D133" i="15"/>
  <c r="Y442" i="5"/>
  <c r="M178" i="15" s="1"/>
  <c r="N21" i="13"/>
  <c r="N19" i="13" s="1"/>
  <c r="Y427" i="5"/>
  <c r="AA141" i="17"/>
  <c r="AA139" i="17" s="1"/>
  <c r="AU629" i="5"/>
  <c r="AU631" i="5" s="1"/>
  <c r="AI21" i="14" s="1"/>
  <c r="AU614" i="5"/>
  <c r="AU616" i="5"/>
  <c r="AU621" i="5" s="1"/>
  <c r="AD88" i="14"/>
  <c r="AD86" i="14" s="1"/>
  <c r="AD211" i="15"/>
  <c r="AD141" i="17" s="1"/>
  <c r="AD139" i="17" s="1"/>
  <c r="R1479" i="5"/>
  <c r="R1449" i="5"/>
  <c r="D24" i="17"/>
  <c r="AH1040" i="5"/>
  <c r="AF1380" i="5"/>
  <c r="AH1199" i="5"/>
  <c r="AI1220" i="5" s="1"/>
  <c r="W44" i="14" s="1"/>
  <c r="BA750" i="5"/>
  <c r="G217" i="23"/>
  <c r="R1474" i="5"/>
  <c r="AH1196" i="5"/>
  <c r="AI1219" i="5" s="1"/>
  <c r="W43" i="14" s="1"/>
  <c r="I10" i="17"/>
  <c r="AI940" i="5" l="1"/>
  <c r="AJ962" i="5" s="1"/>
  <c r="L78" i="9"/>
  <c r="AD16" i="17"/>
  <c r="AP421" i="5"/>
  <c r="AF39" i="13"/>
  <c r="Z1535" i="5"/>
  <c r="N30" i="14" s="1"/>
  <c r="N3" i="14" s="1"/>
  <c r="AD40" i="13"/>
  <c r="AD38" i="13" s="1"/>
  <c r="AO436" i="5"/>
  <c r="AO451" i="5"/>
  <c r="AC186" i="15" s="1"/>
  <c r="AF132" i="17"/>
  <c r="AF130" i="17" s="1"/>
  <c r="AG181" i="13"/>
  <c r="AH183" i="13"/>
  <c r="ER56" i="7"/>
  <c r="AO162" i="13" s="1"/>
  <c r="N510" i="5"/>
  <c r="BW510" i="5" s="1"/>
  <c r="AJ1203" i="5"/>
  <c r="AK1222" i="5" s="1"/>
  <c r="AJ1194" i="5"/>
  <c r="BC708" i="5"/>
  <c r="W133" i="13"/>
  <c r="AJ1198" i="5"/>
  <c r="AI941" i="5"/>
  <c r="AJ963" i="5" s="1"/>
  <c r="BC709" i="5"/>
  <c r="J204" i="15"/>
  <c r="H107" i="13"/>
  <c r="I108" i="13"/>
  <c r="P1310" i="5"/>
  <c r="L9" i="17"/>
  <c r="N23" i="13"/>
  <c r="X413" i="5"/>
  <c r="K6" i="17"/>
  <c r="W428" i="5"/>
  <c r="L24" i="13"/>
  <c r="L22" i="13" s="1"/>
  <c r="W443" i="5"/>
  <c r="K179" i="15" s="1"/>
  <c r="U1564" i="5"/>
  <c r="I42" i="17"/>
  <c r="K100" i="13"/>
  <c r="BK67" i="14"/>
  <c r="I48" i="17"/>
  <c r="K102" i="13"/>
  <c r="D79" i="22"/>
  <c r="C80" i="20" s="1"/>
  <c r="O77" i="13"/>
  <c r="D77" i="22" s="1"/>
  <c r="C78" i="20" s="1"/>
  <c r="P79" i="13"/>
  <c r="BC634" i="5"/>
  <c r="P75" i="13"/>
  <c r="D75" i="22"/>
  <c r="C76" i="20" s="1"/>
  <c r="O73" i="13"/>
  <c r="O43" i="17"/>
  <c r="Q101" i="13"/>
  <c r="AA1565" i="5"/>
  <c r="W441" i="5"/>
  <c r="K177" i="15" s="1"/>
  <c r="W426" i="5"/>
  <c r="K204" i="15" s="1"/>
  <c r="L18" i="13"/>
  <c r="L16" i="13" s="1"/>
  <c r="L15" i="13" s="1"/>
  <c r="BC633" i="5"/>
  <c r="AA1566" i="5"/>
  <c r="Q105" i="13"/>
  <c r="O46" i="17"/>
  <c r="L7" i="17"/>
  <c r="L6" i="17" s="1"/>
  <c r="X411" i="5"/>
  <c r="N17" i="13"/>
  <c r="L53" i="18"/>
  <c r="L45" i="18"/>
  <c r="AB158" i="8"/>
  <c r="AA1524" i="5"/>
  <c r="N81" i="15"/>
  <c r="N77" i="15" s="1"/>
  <c r="AA1532" i="5"/>
  <c r="M77" i="15"/>
  <c r="DT247" i="7"/>
  <c r="DT249" i="7" s="1"/>
  <c r="ET56" i="7"/>
  <c r="AQ162" i="13" s="1"/>
  <c r="AB159" i="8"/>
  <c r="AA1525" i="5"/>
  <c r="GN41" i="7"/>
  <c r="GM170" i="7"/>
  <c r="GM171" i="7" s="1"/>
  <c r="GM172" i="7" s="1"/>
  <c r="GN179" i="7" s="1"/>
  <c r="GM185" i="7" s="1"/>
  <c r="GM42" i="7"/>
  <c r="GM43" i="7" s="1"/>
  <c r="GM230" i="7"/>
  <c r="GM231" i="7" s="1"/>
  <c r="GM232" i="7" s="1"/>
  <c r="FM118" i="7"/>
  <c r="BJ174" i="13" s="1"/>
  <c r="FN118" i="7"/>
  <c r="BK174" i="13" s="1"/>
  <c r="AA1533" i="5"/>
  <c r="N147" i="15"/>
  <c r="AE1530" i="5"/>
  <c r="R49" i="15"/>
  <c r="BO627" i="5"/>
  <c r="BO610" i="5"/>
  <c r="AY92" i="14"/>
  <c r="AY221" i="15"/>
  <c r="AY142" i="17" s="1"/>
  <c r="ED146" i="7"/>
  <c r="EC150" i="7"/>
  <c r="Z201" i="13" s="1"/>
  <c r="Y125" i="17" s="1"/>
  <c r="AF156" i="8"/>
  <c r="AE1522" i="5"/>
  <c r="BP612" i="5"/>
  <c r="BP628" i="5"/>
  <c r="EU56" i="7"/>
  <c r="AR162" i="13" s="1"/>
  <c r="BN619" i="5"/>
  <c r="BN602" i="5"/>
  <c r="BQ629" i="5"/>
  <c r="BQ614" i="5"/>
  <c r="BM606" i="5"/>
  <c r="BM617" i="5" s="1"/>
  <c r="BM622" i="5" s="1"/>
  <c r="BM616" i="5"/>
  <c r="BM621" i="5" s="1"/>
  <c r="BM625" i="5"/>
  <c r="BM631" i="5" s="1"/>
  <c r="BA21" i="14" s="1"/>
  <c r="S34" i="17"/>
  <c r="U141" i="13"/>
  <c r="BO1401" i="5"/>
  <c r="BW1401" i="5" s="1"/>
  <c r="BO601" i="5"/>
  <c r="AF1053" i="5"/>
  <c r="BN626" i="5"/>
  <c r="BN608" i="5"/>
  <c r="AK135" i="17"/>
  <c r="AK133" i="17" s="1"/>
  <c r="AM187" i="13"/>
  <c r="AL185" i="13"/>
  <c r="BL634" i="5"/>
  <c r="BL633" i="5"/>
  <c r="Y169" i="13"/>
  <c r="Z171" i="13"/>
  <c r="Y126" i="17" s="1"/>
  <c r="AY209" i="15"/>
  <c r="AY143" i="17" s="1"/>
  <c r="AY91" i="14"/>
  <c r="X124" i="17"/>
  <c r="AJ911" i="5"/>
  <c r="N114" i="15"/>
  <c r="AA1531" i="5"/>
  <c r="Z1527" i="5"/>
  <c r="N51" i="17"/>
  <c r="N78" i="17"/>
  <c r="AB54" i="7"/>
  <c r="AA57" i="7"/>
  <c r="AG52" i="7"/>
  <c r="AB157" i="8"/>
  <c r="AA1523" i="5"/>
  <c r="CA25" i="7"/>
  <c r="CB22" i="7"/>
  <c r="M35" i="17"/>
  <c r="O149" i="13"/>
  <c r="C125" i="16" s="1"/>
  <c r="EV56" i="7"/>
  <c r="AS162" i="13" s="1"/>
  <c r="AY106" i="14"/>
  <c r="FI50" i="7"/>
  <c r="EW56" i="7" s="1"/>
  <c r="AT162" i="13" s="1"/>
  <c r="AH1229" i="5"/>
  <c r="EQ56" i="7"/>
  <c r="AN162" i="13" s="1"/>
  <c r="CH92" i="7"/>
  <c r="CI92" i="7" s="1"/>
  <c r="CJ92" i="7" s="1"/>
  <c r="CK92" i="7" s="1"/>
  <c r="CL92" i="7" s="1"/>
  <c r="CM84" i="7"/>
  <c r="CG92" i="7"/>
  <c r="V47" i="14"/>
  <c r="AJ884" i="5"/>
  <c r="AJ881" i="5"/>
  <c r="X44" i="14"/>
  <c r="BF634" i="5"/>
  <c r="D160" i="20"/>
  <c r="ED116" i="7"/>
  <c r="ED113" i="7"/>
  <c r="EC121" i="7" s="1"/>
  <c r="Y228" i="15" s="1"/>
  <c r="EC119" i="7"/>
  <c r="Z203" i="13" s="1"/>
  <c r="Y122" i="17" s="1"/>
  <c r="CI76" i="7"/>
  <c r="CH77" i="7"/>
  <c r="CH78" i="7" s="1"/>
  <c r="X175" i="13"/>
  <c r="W123" i="17" s="1"/>
  <c r="W121" i="17" s="1"/>
  <c r="W173" i="13"/>
  <c r="H174" i="22"/>
  <c r="BL174" i="13"/>
  <c r="AI938" i="5"/>
  <c r="AJ1202" i="5"/>
  <c r="AK1221" i="5" s="1"/>
  <c r="AH1392" i="5"/>
  <c r="AH1006" i="5"/>
  <c r="AH1262" i="5"/>
  <c r="AH1265" i="5" s="1"/>
  <c r="V140" i="15" s="1"/>
  <c r="AG1229" i="5"/>
  <c r="AF1310" i="5"/>
  <c r="BF633" i="5"/>
  <c r="AT91" i="14" s="1"/>
  <c r="AH177" i="13"/>
  <c r="AI179" i="13"/>
  <c r="AH129" i="17" s="1"/>
  <c r="AH127" i="17" s="1"/>
  <c r="D158" i="20"/>
  <c r="Y119" i="14"/>
  <c r="Y115" i="14" s="1"/>
  <c r="V123" i="17"/>
  <c r="V121" i="17" s="1"/>
  <c r="AJ946" i="5"/>
  <c r="AE1209" i="5"/>
  <c r="AG41" i="7"/>
  <c r="AF42" i="7"/>
  <c r="AF43" i="7" s="1"/>
  <c r="AC159" i="13"/>
  <c r="AB114" i="17" s="1"/>
  <c r="AB157" i="13"/>
  <c r="CK87" i="7"/>
  <c r="GB112" i="7"/>
  <c r="FX118" i="7" s="1"/>
  <c r="W120" i="13"/>
  <c r="AG1071" i="5"/>
  <c r="BD633" i="5"/>
  <c r="AR91" i="14" s="1"/>
  <c r="AU92" i="14"/>
  <c r="AU221" i="15"/>
  <c r="AU142" i="17" s="1"/>
  <c r="X37" i="13"/>
  <c r="X35" i="13" s="1"/>
  <c r="X34" i="13" s="1"/>
  <c r="AI435" i="5"/>
  <c r="W207" i="15" s="1"/>
  <c r="AI450" i="5"/>
  <c r="W185" i="15" s="1"/>
  <c r="W184" i="15" s="1"/>
  <c r="X123" i="13"/>
  <c r="AS21" i="14"/>
  <c r="BE633" i="5"/>
  <c r="BE634" i="5"/>
  <c r="BD634" i="5"/>
  <c r="AU91" i="14"/>
  <c r="AU209" i="15"/>
  <c r="AU143" i="17" s="1"/>
  <c r="AJ420" i="5"/>
  <c r="Z36" i="13"/>
  <c r="Y15" i="17" s="1"/>
  <c r="Y14" i="17" s="1"/>
  <c r="X49" i="18"/>
  <c r="BA759" i="5"/>
  <c r="AI1196" i="5"/>
  <c r="AJ1219" i="5" s="1"/>
  <c r="AJ1136" i="5"/>
  <c r="AJ1103" i="5"/>
  <c r="AF973" i="5"/>
  <c r="AF1071" i="5"/>
  <c r="AT211" i="15"/>
  <c r="AT141" i="17" s="1"/>
  <c r="AT139" i="17" s="1"/>
  <c r="AT88" i="14"/>
  <c r="AT86" i="14" s="1"/>
  <c r="X15" i="17"/>
  <c r="X14" i="17" s="1"/>
  <c r="K10" i="17"/>
  <c r="R1481" i="5"/>
  <c r="AU617" i="5"/>
  <c r="C51" i="16"/>
  <c r="D131" i="15"/>
  <c r="AH1162" i="5"/>
  <c r="AH1160" i="5" s="1"/>
  <c r="AI1159" i="5"/>
  <c r="AT209" i="15"/>
  <c r="AT143" i="17" s="1"/>
  <c r="E135" i="15"/>
  <c r="S1402" i="5"/>
  <c r="AJ841" i="5"/>
  <c r="AJ842" i="5" s="1"/>
  <c r="AJ836" i="5"/>
  <c r="AK1015" i="5"/>
  <c r="AK998" i="5"/>
  <c r="AK1002" i="5"/>
  <c r="AK1026" i="5" s="1"/>
  <c r="AK984" i="5"/>
  <c r="AK1003" i="5"/>
  <c r="AK1027" i="5" s="1"/>
  <c r="AL1045" i="5" s="1"/>
  <c r="AK994" i="5"/>
  <c r="AK995" i="5" s="1"/>
  <c r="AK1020" i="5" s="1"/>
  <c r="AL1042" i="5" s="1"/>
  <c r="AK1001" i="5"/>
  <c r="AK992" i="5"/>
  <c r="AK999" i="5"/>
  <c r="AK1023" i="5" s="1"/>
  <c r="AK1057" i="5"/>
  <c r="AK1004" i="5"/>
  <c r="AK1028" i="5" s="1"/>
  <c r="AL1046" i="5" s="1"/>
  <c r="AK1172" i="5"/>
  <c r="AK1175" i="5"/>
  <c r="AK1177" i="5"/>
  <c r="AK1176" i="5"/>
  <c r="AK1157" i="5"/>
  <c r="AK1190" i="5"/>
  <c r="AK1165" i="5"/>
  <c r="AK1174" i="5"/>
  <c r="AK1171" i="5"/>
  <c r="AK854" i="5"/>
  <c r="AK843" i="5"/>
  <c r="AK844" i="5" s="1"/>
  <c r="AK849" i="5"/>
  <c r="AK835" i="5"/>
  <c r="AK855" i="5"/>
  <c r="AK853" i="5"/>
  <c r="AK850" i="5"/>
  <c r="AK852" i="5"/>
  <c r="D87" i="15"/>
  <c r="D53" i="13"/>
  <c r="BJ209" i="15"/>
  <c r="BJ143" i="17" s="1"/>
  <c r="BJ91" i="14"/>
  <c r="BW279" i="5"/>
  <c r="AZ759" i="5"/>
  <c r="AI768" i="5"/>
  <c r="AJ772" i="5" s="1"/>
  <c r="AJ773" i="5" s="1"/>
  <c r="X26" i="14" s="1"/>
  <c r="X19" i="14" s="1"/>
  <c r="W39" i="15"/>
  <c r="E101" i="15"/>
  <c r="Q1492" i="5"/>
  <c r="AS617" i="5"/>
  <c r="AS622" i="5" s="1"/>
  <c r="AI1213" i="5"/>
  <c r="AI1224" i="5" s="1"/>
  <c r="AI1191" i="5"/>
  <c r="C223" i="21"/>
  <c r="K223" i="21"/>
  <c r="AJ1022" i="5"/>
  <c r="AJ997" i="5"/>
  <c r="AJ1021" i="5" s="1"/>
  <c r="AK1043" i="5" s="1"/>
  <c r="AJ993" i="5"/>
  <c r="AJ1019" i="5"/>
  <c r="AK1041" i="5" s="1"/>
  <c r="AJ1091" i="5"/>
  <c r="AJ1096" i="5"/>
  <c r="AJ1097" i="5" s="1"/>
  <c r="AJ1361" i="5"/>
  <c r="AJ1367" i="5"/>
  <c r="AJ1372" i="5"/>
  <c r="AK1390" i="5" s="1"/>
  <c r="Y54" i="14" s="1"/>
  <c r="AJ1363" i="5"/>
  <c r="AJ1369" i="5"/>
  <c r="AJ1370" i="5"/>
  <c r="AJ1371" i="5"/>
  <c r="AK1389" i="5" s="1"/>
  <c r="Y53" i="14" s="1"/>
  <c r="AJ1362" i="5"/>
  <c r="AJ1366" i="5"/>
  <c r="AI1125" i="5"/>
  <c r="AH1128" i="5"/>
  <c r="AH1126" i="5" s="1"/>
  <c r="AH1145" i="5" s="1"/>
  <c r="J110" i="13"/>
  <c r="C201" i="15"/>
  <c r="C68" i="17" s="1"/>
  <c r="L223" i="21"/>
  <c r="D223" i="21"/>
  <c r="BJ12" i="14"/>
  <c r="BK13" i="14"/>
  <c r="E19" i="17"/>
  <c r="AC67" i="13"/>
  <c r="AD67" i="13" s="1"/>
  <c r="AE67" i="13" s="1"/>
  <c r="AF67" i="13" s="1"/>
  <c r="AG67" i="13" s="1"/>
  <c r="AH67" i="13" s="1"/>
  <c r="AI67" i="13" s="1"/>
  <c r="AJ67" i="13" s="1"/>
  <c r="AK67" i="13" s="1"/>
  <c r="AL67" i="13" s="1"/>
  <c r="AM67" i="13" s="1"/>
  <c r="R140" i="15"/>
  <c r="AQ633" i="5"/>
  <c r="AQ634" i="5"/>
  <c r="L211" i="21"/>
  <c r="D211" i="21"/>
  <c r="C211" i="21"/>
  <c r="K211" i="21"/>
  <c r="AJ1321" i="5"/>
  <c r="AK1322" i="5"/>
  <c r="AI1320" i="5"/>
  <c r="AJ1322" i="5"/>
  <c r="AI1321" i="5"/>
  <c r="AH1320" i="5"/>
  <c r="C56" i="14"/>
  <c r="D138" i="13"/>
  <c r="W124" i="13"/>
  <c r="AJ939" i="5"/>
  <c r="Y123" i="13" s="1"/>
  <c r="AJ947" i="5"/>
  <c r="AK965" i="5" s="1"/>
  <c r="Y45" i="14" s="1"/>
  <c r="AJ1139" i="5"/>
  <c r="AI986" i="5"/>
  <c r="AI989" i="5" s="1"/>
  <c r="AI987" i="5" s="1"/>
  <c r="AI1006" i="5" s="1"/>
  <c r="AI1016" i="5"/>
  <c r="W134" i="13"/>
  <c r="AG970" i="5"/>
  <c r="AG971" i="5"/>
  <c r="FZ22" i="10"/>
  <c r="FY37" i="10"/>
  <c r="AJ1166" i="5"/>
  <c r="AK1166" i="5" s="1"/>
  <c r="J27" i="13"/>
  <c r="W132" i="13"/>
  <c r="D138" i="23"/>
  <c r="C154" i="16"/>
  <c r="C152" i="15"/>
  <c r="H49" i="17"/>
  <c r="J103" i="13"/>
  <c r="BE709" i="5"/>
  <c r="AD21" i="14"/>
  <c r="AT631" i="5"/>
  <c r="AH21" i="14" s="1"/>
  <c r="AG1008" i="5"/>
  <c r="U43" i="15" s="1"/>
  <c r="AG1009" i="5"/>
  <c r="U75" i="15" s="1"/>
  <c r="AF1290" i="5"/>
  <c r="AI417" i="5"/>
  <c r="Y31" i="13"/>
  <c r="X13" i="17" s="1"/>
  <c r="AC142" i="17"/>
  <c r="C109" i="21"/>
  <c r="K109" i="21"/>
  <c r="AJ1249" i="5"/>
  <c r="AJ1275" i="5"/>
  <c r="AK1298" i="5" s="1"/>
  <c r="AJ1256" i="5"/>
  <c r="AJ1280" i="5" s="1"/>
  <c r="AK1301" i="5" s="1"/>
  <c r="AJ1281" i="5"/>
  <c r="AJ1246" i="5"/>
  <c r="AJ1241" i="5"/>
  <c r="S105" i="15"/>
  <c r="AI870" i="5"/>
  <c r="AH873" i="5"/>
  <c r="AH871" i="5" s="1"/>
  <c r="AH890" i="5" s="1"/>
  <c r="AI1195" i="5"/>
  <c r="AJ1218" i="5" s="1"/>
  <c r="AE952" i="5"/>
  <c r="AE953" i="5"/>
  <c r="W126" i="13"/>
  <c r="G92" i="17"/>
  <c r="H65" i="13"/>
  <c r="I66" i="13"/>
  <c r="AB211" i="15"/>
  <c r="AB88" i="14"/>
  <c r="AJ879" i="5"/>
  <c r="AK878" i="5"/>
  <c r="AI909" i="5"/>
  <c r="J139" i="13"/>
  <c r="I39" i="17" s="1"/>
  <c r="I33" i="17" s="1"/>
  <c r="AJ945" i="5"/>
  <c r="AJ944" i="5" s="1"/>
  <c r="AK964" i="5" s="1"/>
  <c r="AJ851" i="5"/>
  <c r="AL1351" i="5"/>
  <c r="AL1355" i="5" s="1"/>
  <c r="AL977" i="5"/>
  <c r="AL982" i="5" s="1"/>
  <c r="AL1116" i="5"/>
  <c r="AL1121" i="5" s="1"/>
  <c r="AL1083" i="5"/>
  <c r="AL1088" i="5" s="1"/>
  <c r="AL829" i="5"/>
  <c r="AL833" i="5" s="1"/>
  <c r="AM800" i="5"/>
  <c r="AL1150" i="5"/>
  <c r="AL1155" i="5" s="1"/>
  <c r="AL1233" i="5"/>
  <c r="AL1238" i="5" s="1"/>
  <c r="AL861" i="5"/>
  <c r="AL866" i="5" s="1"/>
  <c r="AL895" i="5"/>
  <c r="AL900" i="5" s="1"/>
  <c r="AK1254" i="5"/>
  <c r="AK1248" i="5"/>
  <c r="AK1257" i="5"/>
  <c r="AK1240" i="5"/>
  <c r="AK1259" i="5"/>
  <c r="AK1283" i="5" s="1"/>
  <c r="AL1302" i="5" s="1"/>
  <c r="AK1258" i="5"/>
  <c r="AK1282" i="5" s="1"/>
  <c r="AK1255" i="5"/>
  <c r="AK1279" i="5" s="1"/>
  <c r="AK1314" i="5"/>
  <c r="AK1250" i="5"/>
  <c r="AK1251" i="5" s="1"/>
  <c r="AK1276" i="5" s="1"/>
  <c r="AL1299" i="5" s="1"/>
  <c r="AK1271" i="5"/>
  <c r="AK920" i="5"/>
  <c r="AK921" i="5"/>
  <c r="AK902" i="5"/>
  <c r="AK917" i="5"/>
  <c r="AK910" i="5"/>
  <c r="AK911" i="5" s="1"/>
  <c r="AK919" i="5"/>
  <c r="AK935" i="5"/>
  <c r="AK922" i="5"/>
  <c r="AK916" i="5"/>
  <c r="C93" i="15"/>
  <c r="AI1386" i="5"/>
  <c r="W50" i="14" s="1"/>
  <c r="AH1375" i="5"/>
  <c r="E69" i="15"/>
  <c r="D23" i="17"/>
  <c r="C81" i="16"/>
  <c r="AF1184" i="5"/>
  <c r="T139" i="15" s="1"/>
  <c r="T138" i="15" s="1"/>
  <c r="AF1183" i="5"/>
  <c r="T106" i="15" s="1"/>
  <c r="T105" i="15" s="1"/>
  <c r="AG1033" i="5"/>
  <c r="AG1032" i="5"/>
  <c r="R91" i="13"/>
  <c r="Q89" i="13"/>
  <c r="FY127" i="10"/>
  <c r="FX135" i="10"/>
  <c r="FX137" i="10" s="1"/>
  <c r="C118" i="20"/>
  <c r="AJ1025" i="5"/>
  <c r="AJ1000" i="5"/>
  <c r="AJ1024" i="5" s="1"/>
  <c r="AK1044" i="5" s="1"/>
  <c r="AJ1201" i="5"/>
  <c r="AJ1213" i="5" s="1"/>
  <c r="AJ1224" i="5" s="1"/>
  <c r="AJ913" i="5"/>
  <c r="AK912" i="5"/>
  <c r="AF1009" i="5"/>
  <c r="AF1008" i="5"/>
  <c r="AF1341" i="5"/>
  <c r="C61" i="15"/>
  <c r="L213" i="21"/>
  <c r="D213" i="21"/>
  <c r="AH1009" i="5"/>
  <c r="V75" i="15" s="1"/>
  <c r="AH1008" i="5"/>
  <c r="V43" i="15" s="1"/>
  <c r="V40" i="17"/>
  <c r="X143" i="13"/>
  <c r="R1502" i="5"/>
  <c r="AD1267" i="5"/>
  <c r="AI1365" i="5"/>
  <c r="AJ1387" i="5" s="1"/>
  <c r="X51" i="14" s="1"/>
  <c r="AI1360" i="5"/>
  <c r="AH1264" i="5"/>
  <c r="V107" i="15" s="1"/>
  <c r="C148" i="20"/>
  <c r="FY134" i="10"/>
  <c r="FZ126" i="10"/>
  <c r="BA88" i="14"/>
  <c r="BA86" i="14" s="1"/>
  <c r="BA211" i="15"/>
  <c r="BA141" i="17" s="1"/>
  <c r="BA139" i="17" s="1"/>
  <c r="BB708" i="5"/>
  <c r="J109" i="13"/>
  <c r="AG1379" i="5"/>
  <c r="U195" i="15" s="1"/>
  <c r="AG1378" i="5"/>
  <c r="U171" i="15" s="1"/>
  <c r="BA697" i="5"/>
  <c r="BW692" i="5"/>
  <c r="H205" i="15"/>
  <c r="AF929" i="5"/>
  <c r="T74" i="15" s="1"/>
  <c r="AF928" i="5"/>
  <c r="T42" i="15" s="1"/>
  <c r="BE708" i="5"/>
  <c r="AT617" i="5"/>
  <c r="AT622" i="5" s="1"/>
  <c r="Q20" i="13"/>
  <c r="P8" i="17" s="1"/>
  <c r="AA412" i="5"/>
  <c r="Q1435" i="5"/>
  <c r="Q1436" i="5" s="1"/>
  <c r="D78" i="17"/>
  <c r="D51" i="17"/>
  <c r="AJ869" i="5"/>
  <c r="AJ874" i="5"/>
  <c r="AJ875" i="5" s="1"/>
  <c r="AJ1276" i="5"/>
  <c r="AK1065" i="5"/>
  <c r="AI1063" i="5"/>
  <c r="AI1067" i="5" s="1"/>
  <c r="AJ1064" i="5"/>
  <c r="S138" i="15"/>
  <c r="X128" i="13"/>
  <c r="AH840" i="5"/>
  <c r="AH838" i="5" s="1"/>
  <c r="AH857" i="5" s="1"/>
  <c r="AI837" i="5"/>
  <c r="AK1167" i="5"/>
  <c r="AJ1168" i="5"/>
  <c r="C46" i="16"/>
  <c r="D98" i="15"/>
  <c r="D77" i="18"/>
  <c r="AR92" i="14"/>
  <c r="AR221" i="15"/>
  <c r="AR142" i="17" s="1"/>
  <c r="AH970" i="5"/>
  <c r="AH971" i="5"/>
  <c r="I111" i="13"/>
  <c r="AG1192" i="5"/>
  <c r="AG1205" i="5" s="1"/>
  <c r="AG1179" i="5"/>
  <c r="AG1181" i="5" s="1"/>
  <c r="E38" i="15"/>
  <c r="F49" i="13"/>
  <c r="R1451" i="5"/>
  <c r="H39" i="17"/>
  <c r="AK1357" i="5"/>
  <c r="AK1358" i="5" s="1"/>
  <c r="AK1356" i="5"/>
  <c r="AK1109" i="5"/>
  <c r="AK1090" i="5"/>
  <c r="AK1108" i="5"/>
  <c r="AK1098" i="5"/>
  <c r="AK1099" i="5" s="1"/>
  <c r="AK1110" i="5"/>
  <c r="AK1105" i="5"/>
  <c r="AK1107" i="5"/>
  <c r="AK1104" i="5"/>
  <c r="AJ1170" i="5"/>
  <c r="AJ1197" i="5"/>
  <c r="AJ1196" i="5" s="1"/>
  <c r="AK1219" i="5" s="1"/>
  <c r="V130" i="13"/>
  <c r="U129" i="13"/>
  <c r="T32" i="17" s="1"/>
  <c r="T31" i="17" s="1"/>
  <c r="Q117" i="13"/>
  <c r="K47" i="18"/>
  <c r="W416" i="5"/>
  <c r="M28" i="13"/>
  <c r="L12" i="17" s="1"/>
  <c r="L11" i="17" s="1"/>
  <c r="L10" i="17" s="1"/>
  <c r="K55" i="18"/>
  <c r="K43" i="18"/>
  <c r="K51" i="18"/>
  <c r="K73" i="17"/>
  <c r="K72" i="17" s="1"/>
  <c r="AE931" i="5"/>
  <c r="T114" i="13"/>
  <c r="S36" i="17" s="1"/>
  <c r="AD1288" i="5"/>
  <c r="AD1289" i="5"/>
  <c r="BJ219" i="15"/>
  <c r="BW267" i="5"/>
  <c r="BJ87" i="14"/>
  <c r="E134" i="15"/>
  <c r="AP634" i="5"/>
  <c r="AP633" i="5"/>
  <c r="AF88" i="14"/>
  <c r="AF86" i="14" s="1"/>
  <c r="AF211" i="15"/>
  <c r="AF141" i="17" s="1"/>
  <c r="AF139" i="17" s="1"/>
  <c r="X43" i="14"/>
  <c r="AF1205" i="5"/>
  <c r="AH1048" i="5"/>
  <c r="AG1308" i="5"/>
  <c r="AG1307" i="5"/>
  <c r="AJ1058" i="5"/>
  <c r="AJ1059" i="5" s="1"/>
  <c r="AJ1076" i="5"/>
  <c r="X84" i="15" s="1"/>
  <c r="AJ1075" i="5"/>
  <c r="X52" i="15" s="1"/>
  <c r="AK1042" i="5"/>
  <c r="AJ1106" i="5"/>
  <c r="AJ1200" i="5"/>
  <c r="X42" i="14"/>
  <c r="AG1039" i="5"/>
  <c r="AF1030" i="5"/>
  <c r="FB147" i="10"/>
  <c r="AY193" i="15" s="1"/>
  <c r="FG147" i="10"/>
  <c r="BD193" i="15" s="1"/>
  <c r="FL147" i="10"/>
  <c r="BI193" i="15" s="1"/>
  <c r="FH147" i="10"/>
  <c r="BE193" i="15" s="1"/>
  <c r="FJ147" i="10"/>
  <c r="BG193" i="15" s="1"/>
  <c r="FF147" i="10"/>
  <c r="BC193" i="15" s="1"/>
  <c r="AY82" i="14"/>
  <c r="FI147" i="10"/>
  <c r="BF193" i="15" s="1"/>
  <c r="FE147" i="10"/>
  <c r="BB193" i="15" s="1"/>
  <c r="FK147" i="10"/>
  <c r="BH193" i="15" s="1"/>
  <c r="FC147" i="10"/>
  <c r="AZ193" i="15" s="1"/>
  <c r="FM147" i="10"/>
  <c r="BJ193" i="15" s="1"/>
  <c r="FD147" i="10"/>
  <c r="BA193" i="15" s="1"/>
  <c r="E96" i="17"/>
  <c r="E75" i="18"/>
  <c r="R107" i="15"/>
  <c r="AH907" i="5"/>
  <c r="AH905" i="5" s="1"/>
  <c r="AI904" i="5"/>
  <c r="AI1295" i="5"/>
  <c r="AI1305" i="5" s="1"/>
  <c r="AH1286" i="5"/>
  <c r="C175" i="15"/>
  <c r="AQ617" i="5"/>
  <c r="AQ622" i="5" s="1"/>
  <c r="C50" i="16"/>
  <c r="D66" i="15"/>
  <c r="AI1563" i="5"/>
  <c r="AJ1570" i="5" s="1"/>
  <c r="AI1247" i="5"/>
  <c r="AI1274" i="5"/>
  <c r="AJ1297" i="5" s="1"/>
  <c r="AC143" i="17"/>
  <c r="Q1457" i="5"/>
  <c r="Q1458" i="5" s="1"/>
  <c r="AH1095" i="5"/>
  <c r="AH1093" i="5" s="1"/>
  <c r="AH1112" i="5" s="1"/>
  <c r="AI1092" i="5"/>
  <c r="AJ918" i="5"/>
  <c r="AJ948" i="5"/>
  <c r="AK966" i="5" s="1"/>
  <c r="Y46" i="14" s="1"/>
  <c r="AJ943" i="5"/>
  <c r="AJ1037" i="5"/>
  <c r="BB709" i="5"/>
  <c r="I182" i="15"/>
  <c r="C142" i="21"/>
  <c r="K142" i="21"/>
  <c r="AF952" i="5"/>
  <c r="AF953" i="5"/>
  <c r="O8" i="17"/>
  <c r="AJ1134" i="5"/>
  <c r="AK1133" i="5"/>
  <c r="W13" i="17"/>
  <c r="X127" i="13"/>
  <c r="D105" i="23"/>
  <c r="C152" i="16"/>
  <c r="C119" i="15"/>
  <c r="X135" i="13"/>
  <c r="AJ1278" i="5"/>
  <c r="AJ1253" i="5"/>
  <c r="AJ1277" i="5" s="1"/>
  <c r="AK1302" i="5"/>
  <c r="AI1077" i="5"/>
  <c r="AE1186" i="5"/>
  <c r="S32" i="17"/>
  <c r="S31" i="17" s="1"/>
  <c r="AG1243" i="5"/>
  <c r="FX39" i="10"/>
  <c r="BA708" i="5"/>
  <c r="BA709" i="5"/>
  <c r="BW696" i="5"/>
  <c r="N219" i="21"/>
  <c r="F219" i="21"/>
  <c r="E51" i="17"/>
  <c r="E78" i="17"/>
  <c r="I5" i="17"/>
  <c r="AI936" i="5"/>
  <c r="E102" i="15"/>
  <c r="R1476" i="5"/>
  <c r="AU633" i="5"/>
  <c r="AU634" i="5"/>
  <c r="X46" i="14"/>
  <c r="AT221" i="15"/>
  <c r="AT142" i="17" s="1"/>
  <c r="AT92" i="14"/>
  <c r="E70" i="15"/>
  <c r="Q1518" i="5"/>
  <c r="AJ848" i="5"/>
  <c r="AK1140" i="5"/>
  <c r="AK1123" i="5"/>
  <c r="AK1143" i="5"/>
  <c r="AK1138" i="5"/>
  <c r="AK1131" i="5"/>
  <c r="AK1132" i="5" s="1"/>
  <c r="AK1137" i="5"/>
  <c r="AK1142" i="5"/>
  <c r="AK1141" i="5"/>
  <c r="AK876" i="5"/>
  <c r="AK877" i="5" s="1"/>
  <c r="AK882" i="5"/>
  <c r="AK888" i="5"/>
  <c r="AK887" i="5"/>
  <c r="AK868" i="5"/>
  <c r="AK886" i="5"/>
  <c r="AK885" i="5"/>
  <c r="AK883" i="5"/>
  <c r="AJ1158" i="5"/>
  <c r="AJ1163" i="5"/>
  <c r="AJ1173" i="5"/>
  <c r="BJ221" i="15"/>
  <c r="BJ142" i="17" s="1"/>
  <c r="BJ92" i="14"/>
  <c r="BW280" i="5"/>
  <c r="S121" i="13"/>
  <c r="R118" i="13"/>
  <c r="Q29" i="17" s="1"/>
  <c r="V446" i="5"/>
  <c r="J182" i="15" s="1"/>
  <c r="J181" i="15" s="1"/>
  <c r="J180" i="15" s="1"/>
  <c r="J175" i="15" s="1"/>
  <c r="K29" i="13"/>
  <c r="K27" i="13" s="1"/>
  <c r="K26" i="13" s="1"/>
  <c r="K13" i="13" s="1"/>
  <c r="V431" i="5"/>
  <c r="J206" i="15" s="1"/>
  <c r="J205" i="15" s="1"/>
  <c r="J203" i="15" s="1"/>
  <c r="R36" i="17"/>
  <c r="AE1305" i="5"/>
  <c r="AN25" i="14"/>
  <c r="AJ767" i="5"/>
  <c r="X136" i="15" s="1"/>
  <c r="AJ764" i="5"/>
  <c r="AJ766" i="5"/>
  <c r="X71" i="15" s="1"/>
  <c r="AJ765" i="5"/>
  <c r="X103" i="15" s="1"/>
  <c r="AK761" i="5"/>
  <c r="E37" i="15"/>
  <c r="F48" i="13"/>
  <c r="AS631" i="5"/>
  <c r="AG21" i="14" s="1"/>
  <c r="AR631" i="5"/>
  <c r="AF21" i="14" s="1"/>
  <c r="C48" i="16"/>
  <c r="D79" i="18"/>
  <c r="D34" i="15"/>
  <c r="AZ141" i="17"/>
  <c r="AZ139" i="17" s="1"/>
  <c r="AJ1294" i="5"/>
  <c r="N9" i="6"/>
  <c r="C16" i="12"/>
  <c r="N4" i="6"/>
  <c r="O10" i="6"/>
  <c r="AJ985" i="5"/>
  <c r="AJ990" i="5"/>
  <c r="H13" i="13"/>
  <c r="BB744" i="5"/>
  <c r="BW742" i="5"/>
  <c r="O233" i="21"/>
  <c r="P233" i="21" s="1"/>
  <c r="O229" i="21"/>
  <c r="O227" i="21"/>
  <c r="P227" i="21" s="1"/>
  <c r="O192" i="21"/>
  <c r="P192" i="21" s="1"/>
  <c r="O232" i="21"/>
  <c r="P232" i="21" s="1"/>
  <c r="O191" i="21"/>
  <c r="P191" i="21" s="1"/>
  <c r="G5" i="21"/>
  <c r="H5" i="21" s="1"/>
  <c r="O231" i="21"/>
  <c r="P231" i="21" s="1"/>
  <c r="O171" i="21"/>
  <c r="P171" i="21" s="1"/>
  <c r="O114" i="21"/>
  <c r="P114" i="21" s="1"/>
  <c r="O234" i="21"/>
  <c r="P234" i="21" s="1"/>
  <c r="O82" i="21"/>
  <c r="P82" i="21" s="1"/>
  <c r="O50" i="21"/>
  <c r="P50" i="21" s="1"/>
  <c r="O193" i="21"/>
  <c r="P193" i="21" s="1"/>
  <c r="O190" i="21"/>
  <c r="P190" i="21" s="1"/>
  <c r="O170" i="21"/>
  <c r="P170" i="21" s="1"/>
  <c r="O5" i="21"/>
  <c r="P5" i="21" s="1"/>
  <c r="O147" i="21"/>
  <c r="P147" i="21" s="1"/>
  <c r="G5" i="19"/>
  <c r="O172" i="21"/>
  <c r="P172" i="21" s="1"/>
  <c r="O53" i="21"/>
  <c r="P53" i="21" s="1"/>
  <c r="O151" i="21"/>
  <c r="P151" i="21" s="1"/>
  <c r="O26" i="21"/>
  <c r="P26" i="21" s="1"/>
  <c r="O118" i="21"/>
  <c r="P118" i="21" s="1"/>
  <c r="O11" i="21"/>
  <c r="P11" i="21" s="1"/>
  <c r="O84" i="21"/>
  <c r="P84" i="21" s="1"/>
  <c r="O15" i="21"/>
  <c r="P15" i="21" s="1"/>
  <c r="O10" i="21"/>
  <c r="P10" i="21" s="1"/>
  <c r="O12" i="21"/>
  <c r="P12" i="21" s="1"/>
  <c r="O16" i="21"/>
  <c r="P16" i="21" s="1"/>
  <c r="O85" i="21"/>
  <c r="P85" i="21" s="1"/>
  <c r="O14" i="21"/>
  <c r="P14" i="21" s="1"/>
  <c r="O9" i="21"/>
  <c r="P9" i="21" s="1"/>
  <c r="O13" i="21"/>
  <c r="P13" i="21" s="1"/>
  <c r="O199" i="21"/>
  <c r="P199" i="21" s="1"/>
  <c r="O52" i="21"/>
  <c r="P52" i="21" s="1"/>
  <c r="O20" i="21"/>
  <c r="P20" i="21" s="1"/>
  <c r="O19" i="21"/>
  <c r="P19" i="21" s="1"/>
  <c r="O18" i="21"/>
  <c r="P18" i="21" s="1"/>
  <c r="O150" i="21"/>
  <c r="P150" i="21" s="1"/>
  <c r="O146" i="21"/>
  <c r="P146" i="21" s="1"/>
  <c r="O17" i="21"/>
  <c r="P17" i="21" s="1"/>
  <c r="O148" i="21"/>
  <c r="P148" i="21" s="1"/>
  <c r="O81" i="21"/>
  <c r="P81" i="21" s="1"/>
  <c r="O113" i="21"/>
  <c r="P113" i="21" s="1"/>
  <c r="O115" i="21"/>
  <c r="P115" i="21" s="1"/>
  <c r="O7" i="21"/>
  <c r="P7" i="21" s="1"/>
  <c r="O117" i="21"/>
  <c r="P117" i="21" s="1"/>
  <c r="O49" i="21"/>
  <c r="P49" i="21" s="1"/>
  <c r="O80" i="21"/>
  <c r="P80" i="21" s="1"/>
  <c r="O112" i="21"/>
  <c r="P112" i="21" s="1"/>
  <c r="O48" i="21"/>
  <c r="P48" i="21" s="1"/>
  <c r="O145" i="21"/>
  <c r="P145" i="21" s="1"/>
  <c r="O29" i="21"/>
  <c r="P29" i="21" s="1"/>
  <c r="O30" i="21"/>
  <c r="P30" i="21" s="1"/>
  <c r="O220" i="21"/>
  <c r="P220" i="21" s="1"/>
  <c r="O28" i="21"/>
  <c r="P28" i="21" s="1"/>
  <c r="I3" i="23"/>
  <c r="O25" i="21"/>
  <c r="P25" i="21" s="1"/>
  <c r="O24" i="21"/>
  <c r="P24" i="21" s="1"/>
  <c r="BJ160" i="14"/>
  <c r="BK160" i="14" s="1"/>
  <c r="BW1576" i="5"/>
  <c r="D55" i="15"/>
  <c r="D52" i="13"/>
  <c r="AI1038" i="5"/>
  <c r="AI1048" i="5" s="1"/>
  <c r="AH1030" i="5"/>
  <c r="AQ209" i="15"/>
  <c r="AQ143" i="17" s="1"/>
  <c r="AO23" i="14"/>
  <c r="BW706" i="5"/>
  <c r="Y131" i="13"/>
  <c r="Z131" i="13" s="1"/>
  <c r="AK1100" i="5"/>
  <c r="AJ1101" i="5"/>
  <c r="R1410" i="5"/>
  <c r="R1411" i="5" s="1"/>
  <c r="J112" i="13"/>
  <c r="AF1345" i="5"/>
  <c r="AE1344" i="5"/>
  <c r="AE1347" i="5" s="1"/>
  <c r="S56" i="14" s="1"/>
  <c r="S55" i="14" s="1"/>
  <c r="S34" i="14" s="1"/>
  <c r="S32" i="14" s="1"/>
  <c r="AD1343" i="5"/>
  <c r="AI1384" i="5"/>
  <c r="AJ846" i="5"/>
  <c r="AK845" i="5"/>
  <c r="AI1368" i="5"/>
  <c r="AJ1388" i="5" s="1"/>
  <c r="X52" i="14" s="1"/>
  <c r="AG937" i="5"/>
  <c r="AG950" i="5" s="1"/>
  <c r="AG924" i="5"/>
  <c r="AG926" i="5" s="1"/>
  <c r="AJ1359" i="5"/>
  <c r="AK1359" i="5" s="1"/>
  <c r="W150" i="15"/>
  <c r="AI1242" i="5"/>
  <c r="AI1245" i="5" s="1"/>
  <c r="AI1243" i="5" s="1"/>
  <c r="AI1273" i="5" s="1"/>
  <c r="AJ1296" i="5" s="1"/>
  <c r="AI1272" i="5"/>
  <c r="Q147" i="13"/>
  <c r="P37" i="17" s="1"/>
  <c r="AJ908" i="5"/>
  <c r="AJ938" i="5" s="1"/>
  <c r="AJ903" i="5"/>
  <c r="AJ915" i="5"/>
  <c r="AJ942" i="5"/>
  <c r="AJ941" i="5" s="1"/>
  <c r="AK963" i="5" s="1"/>
  <c r="AJ1129" i="5"/>
  <c r="AJ1130" i="5" s="1"/>
  <c r="AJ1124" i="5"/>
  <c r="AI991" i="5"/>
  <c r="AI1018" i="5"/>
  <c r="AJ1040" i="5" s="1"/>
  <c r="AH1067" i="5"/>
  <c r="W145" i="13"/>
  <c r="V38" i="17" s="1"/>
  <c r="FZ20" i="10"/>
  <c r="FY35" i="10"/>
  <c r="AT634" i="5"/>
  <c r="O21" i="13"/>
  <c r="Z442" i="5"/>
  <c r="N178" i="15" s="1"/>
  <c r="Z427" i="5"/>
  <c r="C21" i="20"/>
  <c r="C49" i="16"/>
  <c r="AI957" i="5"/>
  <c r="R1429" i="5"/>
  <c r="V119" i="13"/>
  <c r="AH432" i="5"/>
  <c r="W32" i="13"/>
  <c r="W30" i="13" s="1"/>
  <c r="AH447" i="5"/>
  <c r="V183" i="15" s="1"/>
  <c r="W125" i="13"/>
  <c r="AJ1332" i="5"/>
  <c r="X150" i="15" s="1"/>
  <c r="AJ1315" i="5"/>
  <c r="AJ1331" i="5"/>
  <c r="X117" i="15" s="1"/>
  <c r="FZ21" i="10"/>
  <c r="FY36" i="10"/>
  <c r="BO724" i="5"/>
  <c r="BN722" i="5"/>
  <c r="BR730" i="5"/>
  <c r="BQ728" i="5"/>
  <c r="BP726" i="5"/>
  <c r="BW719" i="5"/>
  <c r="AI1164" i="5"/>
  <c r="AJ1164" i="5" s="1"/>
  <c r="W122" i="13"/>
  <c r="FZ19" i="10"/>
  <c r="FY34" i="10"/>
  <c r="D21" i="17"/>
  <c r="C80" i="16"/>
  <c r="E44" i="13"/>
  <c r="R1507" i="5"/>
  <c r="L5" i="17" l="1"/>
  <c r="AE16" i="17"/>
  <c r="AG39" i="13"/>
  <c r="AQ421" i="5"/>
  <c r="AE40" i="13"/>
  <c r="AE38" i="13" s="1"/>
  <c r="AP436" i="5"/>
  <c r="AP451" i="5"/>
  <c r="AD186" i="15" s="1"/>
  <c r="AJ1360" i="5"/>
  <c r="AK1386" i="5" s="1"/>
  <c r="Y50" i="14" s="1"/>
  <c r="AA1535" i="5"/>
  <c r="O30" i="14" s="1"/>
  <c r="AY90" i="14"/>
  <c r="K176" i="15"/>
  <c r="AG132" i="17"/>
  <c r="AG130" i="17" s="1"/>
  <c r="AH181" i="13"/>
  <c r="AI183" i="13"/>
  <c r="AK1294" i="5"/>
  <c r="AR90" i="14"/>
  <c r="Y43" i="14"/>
  <c r="AJ1384" i="5"/>
  <c r="AJ1563" i="5"/>
  <c r="AK1570" i="5" s="1"/>
  <c r="Y68" i="14" s="1"/>
  <c r="FV118" i="7"/>
  <c r="AQ221" i="15"/>
  <c r="AQ142" i="17" s="1"/>
  <c r="AQ91" i="14"/>
  <c r="I107" i="13"/>
  <c r="J108" i="13"/>
  <c r="AR209" i="15"/>
  <c r="AR143" i="17" s="1"/>
  <c r="AJ1375" i="5"/>
  <c r="Y135" i="13"/>
  <c r="Y127" i="13"/>
  <c r="AQ92" i="14"/>
  <c r="AQ90" i="14" s="1"/>
  <c r="AT633" i="5"/>
  <c r="AJ1199" i="5"/>
  <c r="AK1220" i="5" s="1"/>
  <c r="Y136" i="13"/>
  <c r="K5" i="17"/>
  <c r="X428" i="5"/>
  <c r="X443" i="5"/>
  <c r="L179" i="15" s="1"/>
  <c r="M24" i="13"/>
  <c r="M22" i="13" s="1"/>
  <c r="Y413" i="5"/>
  <c r="M9" i="17"/>
  <c r="O23" i="13"/>
  <c r="D81" i="23"/>
  <c r="C83" i="21" s="1"/>
  <c r="AK1037" i="5"/>
  <c r="O17" i="13"/>
  <c r="N7" i="17" s="1"/>
  <c r="Y411" i="5"/>
  <c r="M53" i="18"/>
  <c r="M45" i="18"/>
  <c r="D26" i="16"/>
  <c r="Q75" i="13"/>
  <c r="P73" i="13"/>
  <c r="X441" i="5"/>
  <c r="L177" i="15" s="1"/>
  <c r="L176" i="15" s="1"/>
  <c r="X426" i="5"/>
  <c r="L204" i="15" s="1"/>
  <c r="M18" i="13"/>
  <c r="M16" i="13" s="1"/>
  <c r="L100" i="13"/>
  <c r="J42" i="17"/>
  <c r="V1564" i="5"/>
  <c r="P43" i="17"/>
  <c r="R101" i="13"/>
  <c r="AB1565" i="5"/>
  <c r="AH1341" i="5"/>
  <c r="D77" i="23"/>
  <c r="M7" i="17"/>
  <c r="M6" i="17" s="1"/>
  <c r="D73" i="22"/>
  <c r="C74" i="20" s="1"/>
  <c r="O69" i="13"/>
  <c r="J48" i="17"/>
  <c r="L102" i="13"/>
  <c r="AB1566" i="5"/>
  <c r="P46" i="17"/>
  <c r="R105" i="13"/>
  <c r="Q79" i="13"/>
  <c r="P77" i="13"/>
  <c r="FQ118" i="7"/>
  <c r="C79" i="21"/>
  <c r="K79" i="21"/>
  <c r="C133" i="16"/>
  <c r="O81" i="15"/>
  <c r="O77" i="15" s="1"/>
  <c r="AB1532" i="5"/>
  <c r="AB1524" i="5"/>
  <c r="AC158" i="8"/>
  <c r="FY39" i="10"/>
  <c r="AJ1365" i="5"/>
  <c r="AK1387" i="5" s="1"/>
  <c r="Y51" i="14" s="1"/>
  <c r="AJ1368" i="5"/>
  <c r="AK1388" i="5" s="1"/>
  <c r="Y52" i="14" s="1"/>
  <c r="N142" i="15"/>
  <c r="D142" i="23" s="1"/>
  <c r="C134" i="16"/>
  <c r="D147" i="23"/>
  <c r="GO41" i="7"/>
  <c r="GN230" i="7"/>
  <c r="GN231" i="7" s="1"/>
  <c r="GN232" i="7" s="1"/>
  <c r="GN42" i="7"/>
  <c r="GN43" i="7" s="1"/>
  <c r="GN170" i="7"/>
  <c r="GN171" i="7" s="1"/>
  <c r="GN172" i="7" s="1"/>
  <c r="GO179" i="7" s="1"/>
  <c r="O147" i="15"/>
  <c r="O142" i="15" s="1"/>
  <c r="AB1533" i="5"/>
  <c r="AB1525" i="5"/>
  <c r="AC159" i="8"/>
  <c r="AH973" i="5"/>
  <c r="BO619" i="5"/>
  <c r="BO1408" i="5" s="1"/>
  <c r="BO602" i="5"/>
  <c r="BW602" i="5" s="1"/>
  <c r="AG156" i="8"/>
  <c r="AF1522" i="5"/>
  <c r="AI1262" i="5"/>
  <c r="AZ209" i="15"/>
  <c r="AZ143" i="17" s="1"/>
  <c r="AZ91" i="14"/>
  <c r="AN187" i="13"/>
  <c r="AM185" i="13"/>
  <c r="F185" i="22" s="1"/>
  <c r="E186" i="20" s="1"/>
  <c r="F187" i="22"/>
  <c r="E188" i="20" s="1"/>
  <c r="BM634" i="5"/>
  <c r="BM633" i="5"/>
  <c r="BW601" i="5"/>
  <c r="Y124" i="17"/>
  <c r="AZ92" i="14"/>
  <c r="AZ221" i="15"/>
  <c r="AZ142" i="17" s="1"/>
  <c r="T34" i="17"/>
  <c r="V141" i="13"/>
  <c r="BO607" i="5"/>
  <c r="BQ611" i="5"/>
  <c r="BP609" i="5"/>
  <c r="BN605" i="5"/>
  <c r="BR613" i="5"/>
  <c r="EE146" i="7"/>
  <c r="ED150" i="7"/>
  <c r="AA201" i="13" s="1"/>
  <c r="R45" i="15"/>
  <c r="EY56" i="7"/>
  <c r="AV162" i="13" s="1"/>
  <c r="Z169" i="13"/>
  <c r="AA171" i="13"/>
  <c r="Z126" i="17" s="1"/>
  <c r="AL135" i="17"/>
  <c r="AL133" i="17" s="1"/>
  <c r="BN1408" i="5"/>
  <c r="BW1408" i="5" s="1"/>
  <c r="S49" i="15"/>
  <c r="AF1530" i="5"/>
  <c r="FB56" i="7"/>
  <c r="AY162" i="13" s="1"/>
  <c r="G162" i="22" s="1"/>
  <c r="AC157" i="8"/>
  <c r="AB1523" i="5"/>
  <c r="N109" i="15"/>
  <c r="D109" i="23" s="1"/>
  <c r="C132" i="16"/>
  <c r="D114" i="23"/>
  <c r="AJ1316" i="5"/>
  <c r="AK1321" i="5" s="1"/>
  <c r="X133" i="13"/>
  <c r="FO50" i="7"/>
  <c r="FF56" i="7" s="1"/>
  <c r="BC162" i="13" s="1"/>
  <c r="BE106" i="14"/>
  <c r="BK106" i="14" s="1"/>
  <c r="N35" i="17"/>
  <c r="D149" i="22"/>
  <c r="C150" i="20" s="1"/>
  <c r="P149" i="13"/>
  <c r="AA59" i="7"/>
  <c r="AA61" i="7" s="1"/>
  <c r="AB59" i="7"/>
  <c r="AC59" i="7" s="1"/>
  <c r="AD59" i="7" s="1"/>
  <c r="AE59" i="7" s="1"/>
  <c r="AF59" i="7" s="1"/>
  <c r="EX56" i="7"/>
  <c r="AU162" i="13" s="1"/>
  <c r="AK1103" i="5"/>
  <c r="AU90" i="14"/>
  <c r="FA56" i="7"/>
  <c r="AX162" i="13" s="1"/>
  <c r="EZ56" i="7"/>
  <c r="AW162" i="13" s="1"/>
  <c r="CB25" i="7"/>
  <c r="CC22" i="7"/>
  <c r="O114" i="15"/>
  <c r="AB1531" i="5"/>
  <c r="AA1527" i="5"/>
  <c r="AC54" i="7"/>
  <c r="AB57" i="7"/>
  <c r="AJ957" i="5"/>
  <c r="AH1011" i="5"/>
  <c r="AG1011" i="5"/>
  <c r="FW118" i="7"/>
  <c r="CL87" i="7"/>
  <c r="AH41" i="7"/>
  <c r="AG42" i="7"/>
  <c r="AG43" i="7" s="1"/>
  <c r="Z119" i="14"/>
  <c r="Z115" i="14" s="1"/>
  <c r="Z96" i="14" s="1"/>
  <c r="CD89" i="7"/>
  <c r="CD90" i="7" s="1"/>
  <c r="CB89" i="7"/>
  <c r="CB90" i="7" s="1"/>
  <c r="CE89" i="7"/>
  <c r="CE90" i="7" s="1"/>
  <c r="CC89" i="7"/>
  <c r="CC90" i="7" s="1"/>
  <c r="CA89" i="7"/>
  <c r="CA90" i="7" s="1"/>
  <c r="CF89" i="7"/>
  <c r="CF90" i="7" s="1"/>
  <c r="AF1011" i="5"/>
  <c r="FP118" i="7"/>
  <c r="CI77" i="7"/>
  <c r="CI78" i="7" s="1"/>
  <c r="CJ76" i="7"/>
  <c r="EE116" i="7"/>
  <c r="EE113" i="7"/>
  <c r="ED119" i="7"/>
  <c r="AA203" i="13" s="1"/>
  <c r="GA118" i="7"/>
  <c r="FZ118" i="7"/>
  <c r="FY118" i="7"/>
  <c r="FU118" i="7"/>
  <c r="AJ179" i="13"/>
  <c r="AI129" i="17" s="1"/>
  <c r="AI127" i="17" s="1"/>
  <c r="AI177" i="13"/>
  <c r="G175" i="20"/>
  <c r="H175" i="20" s="1"/>
  <c r="I174" i="22"/>
  <c r="FT118" i="7"/>
  <c r="FR118" i="7"/>
  <c r="AD159" i="13"/>
  <c r="AC157" i="13"/>
  <c r="Y175" i="13"/>
  <c r="X173" i="13"/>
  <c r="CG94" i="7"/>
  <c r="CH94" i="7" s="1"/>
  <c r="CI94" i="7" s="1"/>
  <c r="CJ94" i="7" s="1"/>
  <c r="CK94" i="7" s="1"/>
  <c r="CL94" i="7" s="1"/>
  <c r="FS118" i="7"/>
  <c r="AK1136" i="5"/>
  <c r="AF1186" i="5"/>
  <c r="Y37" i="13"/>
  <c r="Y35" i="13" s="1"/>
  <c r="Y34" i="13" s="1"/>
  <c r="AJ435" i="5"/>
  <c r="X207" i="15" s="1"/>
  <c r="AJ450" i="5"/>
  <c r="X185" i="15" s="1"/>
  <c r="X184" i="15" s="1"/>
  <c r="AG1310" i="5"/>
  <c r="AG1380" i="5"/>
  <c r="AH1267" i="5"/>
  <c r="AG973" i="5"/>
  <c r="AK420" i="5"/>
  <c r="Y49" i="18"/>
  <c r="AA36" i="13"/>
  <c r="Z15" i="17" s="1"/>
  <c r="Z14" i="17" s="1"/>
  <c r="AI1308" i="5"/>
  <c r="AI1307" i="5"/>
  <c r="AL1065" i="5"/>
  <c r="AJ1063" i="5"/>
  <c r="AJ1067" i="5" s="1"/>
  <c r="AK1064" i="5"/>
  <c r="X37" i="14"/>
  <c r="X36" i="14" s="1"/>
  <c r="X35" i="14" s="1"/>
  <c r="AJ968" i="5"/>
  <c r="AI1009" i="5"/>
  <c r="W75" i="15" s="1"/>
  <c r="AI1008" i="5"/>
  <c r="W43" i="15" s="1"/>
  <c r="R1454" i="5"/>
  <c r="R1432" i="5"/>
  <c r="GA19" i="10"/>
  <c r="FZ34" i="10"/>
  <c r="BN723" i="5"/>
  <c r="BN733" i="5"/>
  <c r="BW722" i="5"/>
  <c r="AH221" i="15"/>
  <c r="AH142" i="17" s="1"/>
  <c r="AH92" i="14"/>
  <c r="GA20" i="10"/>
  <c r="FZ35" i="10"/>
  <c r="W48" i="14"/>
  <c r="W47" i="14" s="1"/>
  <c r="AI1392" i="5"/>
  <c r="AL1100" i="5"/>
  <c r="AL1101" i="5" s="1"/>
  <c r="AK1101" i="5"/>
  <c r="AI1050" i="5"/>
  <c r="AI1051" i="5"/>
  <c r="AL761" i="5"/>
  <c r="AK764" i="5"/>
  <c r="AK765" i="5"/>
  <c r="Y103" i="15" s="1"/>
  <c r="AK767" i="5"/>
  <c r="Y136" i="15" s="1"/>
  <c r="AK766" i="5"/>
  <c r="Y71" i="15" s="1"/>
  <c r="AJ1193" i="5"/>
  <c r="AK884" i="5"/>
  <c r="AI92" i="14"/>
  <c r="AI221" i="15"/>
  <c r="AI142" i="17" s="1"/>
  <c r="S1472" i="5"/>
  <c r="C107" i="21"/>
  <c r="K107" i="21"/>
  <c r="AI1095" i="5"/>
  <c r="AI1093" i="5" s="1"/>
  <c r="AI1112" i="5" s="1"/>
  <c r="AJ1092" i="5"/>
  <c r="D112" i="16"/>
  <c r="AH937" i="5"/>
  <c r="AH924" i="5"/>
  <c r="AH926" i="5" s="1"/>
  <c r="R105" i="15"/>
  <c r="BJ66" i="17"/>
  <c r="BF66" i="17"/>
  <c r="BE66" i="17"/>
  <c r="AJ1077" i="5"/>
  <c r="L47" i="18"/>
  <c r="N28" i="13"/>
  <c r="M12" i="17" s="1"/>
  <c r="M11" i="17" s="1"/>
  <c r="M10" i="17" s="1"/>
  <c r="X416" i="5"/>
  <c r="L55" i="18"/>
  <c r="L73" i="17"/>
  <c r="L72" i="17" s="1"/>
  <c r="L43" i="18"/>
  <c r="L51" i="18"/>
  <c r="H33" i="17"/>
  <c r="E27" i="17"/>
  <c r="AG1208" i="5"/>
  <c r="AG1207" i="5"/>
  <c r="Y128" i="13"/>
  <c r="AK1299" i="5"/>
  <c r="U166" i="15"/>
  <c r="S1498" i="5"/>
  <c r="C62" i="15"/>
  <c r="T43" i="15"/>
  <c r="T41" i="15" s="1"/>
  <c r="AR633" i="5"/>
  <c r="AK943" i="5"/>
  <c r="AK1256" i="5"/>
  <c r="AK1280" i="5" s="1"/>
  <c r="AL1301" i="5" s="1"/>
  <c r="AK1281" i="5"/>
  <c r="AL882" i="5"/>
  <c r="AL886" i="5"/>
  <c r="AL876" i="5"/>
  <c r="AL877" i="5" s="1"/>
  <c r="AL868" i="5"/>
  <c r="AL888" i="5"/>
  <c r="AL883" i="5"/>
  <c r="AL887" i="5"/>
  <c r="AL885" i="5"/>
  <c r="AL849" i="5"/>
  <c r="AL854" i="5"/>
  <c r="AL852" i="5"/>
  <c r="AL855" i="5"/>
  <c r="AL853" i="5"/>
  <c r="AL850" i="5"/>
  <c r="AL835" i="5"/>
  <c r="AL843" i="5"/>
  <c r="AL844" i="5" s="1"/>
  <c r="AL1356" i="5"/>
  <c r="AL1359" i="5" s="1"/>
  <c r="AL1357" i="5"/>
  <c r="H63" i="13"/>
  <c r="AJ870" i="5"/>
  <c r="AI873" i="5"/>
  <c r="AI871" i="5" s="1"/>
  <c r="AI890" i="5" s="1"/>
  <c r="AS221" i="15"/>
  <c r="AS142" i="17" s="1"/>
  <c r="AS92" i="14"/>
  <c r="C154" i="15"/>
  <c r="C156" i="15" s="1"/>
  <c r="X132" i="13"/>
  <c r="GA22" i="10"/>
  <c r="FZ37" i="10"/>
  <c r="X134" i="13"/>
  <c r="Y134" i="13" s="1"/>
  <c r="C55" i="14"/>
  <c r="E18" i="17"/>
  <c r="AN88" i="14"/>
  <c r="AN86" i="14" s="1"/>
  <c r="AN211" i="15"/>
  <c r="AK946" i="5"/>
  <c r="AK1173" i="5"/>
  <c r="AK1163" i="5"/>
  <c r="AK1164" i="5" s="1"/>
  <c r="AK1158" i="5"/>
  <c r="AK1198" i="5"/>
  <c r="S1404" i="5"/>
  <c r="AH1192" i="5"/>
  <c r="AH1205" i="5" s="1"/>
  <c r="AH1179" i="5"/>
  <c r="AH1181" i="5" s="1"/>
  <c r="D178" i="23"/>
  <c r="R1508" i="5"/>
  <c r="R1509" i="5" s="1"/>
  <c r="BR733" i="5"/>
  <c r="BF24" i="14" s="1"/>
  <c r="BW730" i="5"/>
  <c r="D20" i="17"/>
  <c r="BP727" i="5"/>
  <c r="BP733" i="5"/>
  <c r="BD24" i="14" s="1"/>
  <c r="BW726" i="5"/>
  <c r="BO725" i="5"/>
  <c r="BO733" i="5"/>
  <c r="BC24" i="14" s="1"/>
  <c r="BW724" i="5"/>
  <c r="X125" i="13"/>
  <c r="Y125" i="13" s="1"/>
  <c r="S1425" i="5"/>
  <c r="X145" i="13"/>
  <c r="W38" i="17" s="1"/>
  <c r="R147" i="13"/>
  <c r="Q37" i="17" s="1"/>
  <c r="AI1265" i="5"/>
  <c r="W140" i="15" s="1"/>
  <c r="AI1264" i="5"/>
  <c r="W107" i="15" s="1"/>
  <c r="AI1341" i="5"/>
  <c r="AK846" i="5"/>
  <c r="AL845" i="5"/>
  <c r="AL846" i="5" s="1"/>
  <c r="K112" i="13"/>
  <c r="R1415" i="5"/>
  <c r="R1416" i="5"/>
  <c r="R1417" i="5"/>
  <c r="G7" i="19"/>
  <c r="H7" i="19" s="1"/>
  <c r="H5" i="19"/>
  <c r="AJ1379" i="5"/>
  <c r="X195" i="15" s="1"/>
  <c r="AJ1378" i="5"/>
  <c r="X171" i="15" s="1"/>
  <c r="X166" i="15" s="1"/>
  <c r="C15" i="12"/>
  <c r="O9" i="6"/>
  <c r="E25" i="17"/>
  <c r="AJ1191" i="5"/>
  <c r="AK881" i="5"/>
  <c r="AI91" i="14"/>
  <c r="AI90" i="14" s="1"/>
  <c r="AI209" i="15"/>
  <c r="AI143" i="17" s="1"/>
  <c r="AK1300" i="5"/>
  <c r="C121" i="15"/>
  <c r="C123" i="15" s="1"/>
  <c r="AE88" i="14"/>
  <c r="AE86" i="14" s="1"/>
  <c r="AE211" i="15"/>
  <c r="AE141" i="17" s="1"/>
  <c r="AE139" i="17" s="1"/>
  <c r="AH1288" i="5"/>
  <c r="AH1289" i="5"/>
  <c r="AZ66" i="17"/>
  <c r="AY75" i="14"/>
  <c r="BK82" i="14"/>
  <c r="BI66" i="17"/>
  <c r="AD91" i="14"/>
  <c r="AD209" i="15"/>
  <c r="BJ217" i="15"/>
  <c r="BK219" i="15"/>
  <c r="H219" i="23"/>
  <c r="W431" i="5"/>
  <c r="K206" i="15" s="1"/>
  <c r="K205" i="15" s="1"/>
  <c r="K203" i="15" s="1"/>
  <c r="W446" i="5"/>
  <c r="K182" i="15" s="1"/>
  <c r="K181" i="15" s="1"/>
  <c r="K180" i="15" s="1"/>
  <c r="K175" i="15" s="1"/>
  <c r="L29" i="13"/>
  <c r="L27" i="13" s="1"/>
  <c r="L26" i="13" s="1"/>
  <c r="L13" i="13" s="1"/>
  <c r="AK1200" i="5"/>
  <c r="AK1106" i="5"/>
  <c r="AK1201" i="5"/>
  <c r="AK1363" i="5"/>
  <c r="AK1361" i="5"/>
  <c r="AK1372" i="5"/>
  <c r="AL1390" i="5" s="1"/>
  <c r="Z54" i="14" s="1"/>
  <c r="AK1367" i="5"/>
  <c r="AK1362" i="5"/>
  <c r="AK1371" i="5"/>
  <c r="AL1389" i="5" s="1"/>
  <c r="Z53" i="14" s="1"/>
  <c r="AK1366" i="5"/>
  <c r="AK1369" i="5"/>
  <c r="AK1370" i="5"/>
  <c r="J111" i="13"/>
  <c r="AI1070" i="5"/>
  <c r="AI1069" i="5"/>
  <c r="AA427" i="5"/>
  <c r="AA442" i="5"/>
  <c r="P21" i="13"/>
  <c r="P19" i="13" s="1"/>
  <c r="AF931" i="5"/>
  <c r="FZ134" i="10"/>
  <c r="GA126" i="10"/>
  <c r="X48" i="14"/>
  <c r="T75" i="15"/>
  <c r="T73" i="15" s="1"/>
  <c r="AL912" i="5"/>
  <c r="AL913" i="5" s="1"/>
  <c r="AK913" i="5"/>
  <c r="FZ127" i="10"/>
  <c r="FY135" i="10"/>
  <c r="FY137" i="10" s="1"/>
  <c r="AH1378" i="5"/>
  <c r="V171" i="15" s="1"/>
  <c r="V166" i="15" s="1"/>
  <c r="AH1379" i="5"/>
  <c r="V195" i="15" s="1"/>
  <c r="AK918" i="5"/>
  <c r="AK903" i="5"/>
  <c r="AK908" i="5"/>
  <c r="AK1275" i="5"/>
  <c r="AL1298" i="5" s="1"/>
  <c r="AK1249" i="5"/>
  <c r="AL1257" i="5"/>
  <c r="AL1314" i="5"/>
  <c r="AL1254" i="5"/>
  <c r="AL1258" i="5"/>
  <c r="AL1282" i="5" s="1"/>
  <c r="AL1255" i="5"/>
  <c r="AL1279" i="5" s="1"/>
  <c r="AL1259" i="5"/>
  <c r="AL1283" i="5" s="1"/>
  <c r="AL1248" i="5"/>
  <c r="AL1271" i="5"/>
  <c r="AL1250" i="5"/>
  <c r="AL1251" i="5" s="1"/>
  <c r="AL1276" i="5" s="1"/>
  <c r="AM1299" i="5" s="1"/>
  <c r="AL1240" i="5"/>
  <c r="AL1109" i="5"/>
  <c r="AL1110" i="5"/>
  <c r="AL1107" i="5"/>
  <c r="AL1105" i="5"/>
  <c r="AL1104" i="5"/>
  <c r="AL1098" i="5"/>
  <c r="AL1099" i="5" s="1"/>
  <c r="AL1090" i="5"/>
  <c r="AL1108" i="5"/>
  <c r="AB86" i="14"/>
  <c r="G94" i="17"/>
  <c r="AJ417" i="5"/>
  <c r="Z31" i="13"/>
  <c r="Y13" i="17" s="1"/>
  <c r="X124" i="13"/>
  <c r="AI1324" i="5"/>
  <c r="W57" i="14" s="1"/>
  <c r="R138" i="15"/>
  <c r="AG88" i="14"/>
  <c r="AG86" i="14" s="1"/>
  <c r="AG211" i="15"/>
  <c r="AG141" i="17" s="1"/>
  <c r="AG139" i="17" s="1"/>
  <c r="AK1194" i="5"/>
  <c r="AK1202" i="5"/>
  <c r="AL1221" i="5" s="1"/>
  <c r="AK1019" i="5"/>
  <c r="AL1041" i="5" s="1"/>
  <c r="AK993" i="5"/>
  <c r="AK985" i="5"/>
  <c r="AK990" i="5"/>
  <c r="X120" i="13"/>
  <c r="D152" i="15"/>
  <c r="R1482" i="5"/>
  <c r="R1483" i="5" s="1"/>
  <c r="D59" i="18"/>
  <c r="X122" i="13"/>
  <c r="Y122" i="13" s="1"/>
  <c r="BQ729" i="5"/>
  <c r="BQ733" i="5"/>
  <c r="BE24" i="14" s="1"/>
  <c r="BW728" i="5"/>
  <c r="GA21" i="10"/>
  <c r="FZ36" i="10"/>
  <c r="AJ1320" i="5"/>
  <c r="AJ1324" i="5" s="1"/>
  <c r="AI968" i="5"/>
  <c r="W37" i="14"/>
  <c r="W36" i="14" s="1"/>
  <c r="W35" i="14" s="1"/>
  <c r="D21" i="22"/>
  <c r="O19" i="13"/>
  <c r="D19" i="22" s="1"/>
  <c r="AJ936" i="5"/>
  <c r="AG929" i="5"/>
  <c r="U74" i="15" s="1"/>
  <c r="AG928" i="5"/>
  <c r="U42" i="15" s="1"/>
  <c r="U41" i="15" s="1"/>
  <c r="AD1347" i="5"/>
  <c r="S1407" i="5"/>
  <c r="BF755" i="5"/>
  <c r="BB747" i="5"/>
  <c r="BD751" i="5"/>
  <c r="BE753" i="5"/>
  <c r="BC749" i="5"/>
  <c r="BW744" i="5"/>
  <c r="AJ991" i="5"/>
  <c r="AJ1018" i="5"/>
  <c r="AK1040" i="5" s="1"/>
  <c r="D67" i="18"/>
  <c r="D54" i="15"/>
  <c r="D56" i="15" s="1"/>
  <c r="AE1307" i="5"/>
  <c r="AE1308" i="5"/>
  <c r="R117" i="13"/>
  <c r="AK869" i="5"/>
  <c r="AK874" i="5"/>
  <c r="AK875" i="5" s="1"/>
  <c r="AK1129" i="5"/>
  <c r="AK1130" i="5" s="1"/>
  <c r="AK1124" i="5"/>
  <c r="AO92" i="14"/>
  <c r="AO221" i="15"/>
  <c r="BW709" i="5"/>
  <c r="AG1273" i="5"/>
  <c r="AG1262" i="5"/>
  <c r="I181" i="15"/>
  <c r="AP221" i="15"/>
  <c r="AP142" i="17" s="1"/>
  <c r="AP92" i="14"/>
  <c r="X68" i="14"/>
  <c r="D86" i="15"/>
  <c r="D88" i="15" s="1"/>
  <c r="BH66" i="17"/>
  <c r="BC66" i="17"/>
  <c r="BD66" i="17"/>
  <c r="AF1032" i="5"/>
  <c r="AF1033" i="5"/>
  <c r="AH1051" i="5"/>
  <c r="AH1050" i="5"/>
  <c r="AS633" i="5"/>
  <c r="AD92" i="14"/>
  <c r="AD221" i="15"/>
  <c r="AD1290" i="5"/>
  <c r="AK1091" i="5"/>
  <c r="AK1096" i="5"/>
  <c r="AK1097" i="5" s="1"/>
  <c r="E83" i="18"/>
  <c r="AJ1195" i="5"/>
  <c r="AK1218" i="5" s="1"/>
  <c r="AI840" i="5"/>
  <c r="AI838" i="5" s="1"/>
  <c r="AI857" i="5" s="1"/>
  <c r="AJ837" i="5"/>
  <c r="AH88" i="14"/>
  <c r="AH86" i="14" s="1"/>
  <c r="AH211" i="15"/>
  <c r="AH141" i="17" s="1"/>
  <c r="AH139" i="17" s="1"/>
  <c r="AO88" i="14"/>
  <c r="AO86" i="14" s="1"/>
  <c r="AO211" i="15"/>
  <c r="AO141" i="17" s="1"/>
  <c r="AO139" i="17" s="1"/>
  <c r="BW697" i="5"/>
  <c r="AI1344" i="5"/>
  <c r="AH1343" i="5"/>
  <c r="AJ1345" i="5"/>
  <c r="W40" i="17"/>
  <c r="Y143" i="13"/>
  <c r="AH1345" i="5"/>
  <c r="AG1344" i="5"/>
  <c r="AF1343" i="5"/>
  <c r="AF1347" i="5" s="1"/>
  <c r="T56" i="14" s="1"/>
  <c r="T55" i="14" s="1"/>
  <c r="T34" i="14" s="1"/>
  <c r="T32" i="14" s="1"/>
  <c r="AJ940" i="5"/>
  <c r="AK962" i="5" s="1"/>
  <c r="D22" i="17"/>
  <c r="AK915" i="5"/>
  <c r="AK942" i="5"/>
  <c r="AK941" i="5" s="1"/>
  <c r="AL963" i="5" s="1"/>
  <c r="AK939" i="5"/>
  <c r="AK947" i="5"/>
  <c r="AL965" i="5" s="1"/>
  <c r="Z45" i="14" s="1"/>
  <c r="AK1278" i="5"/>
  <c r="AK1253" i="5"/>
  <c r="AK1277" i="5" s="1"/>
  <c r="AL1300" i="5" s="1"/>
  <c r="AL1165" i="5"/>
  <c r="AL1172" i="5"/>
  <c r="AL1190" i="5"/>
  <c r="AL1157" i="5"/>
  <c r="AL1177" i="5"/>
  <c r="AL1171" i="5"/>
  <c r="AL1174" i="5"/>
  <c r="AL1175" i="5"/>
  <c r="AL1176" i="5"/>
  <c r="AL1123" i="5"/>
  <c r="AL1141" i="5"/>
  <c r="AL1143" i="5"/>
  <c r="AL1140" i="5"/>
  <c r="AL1137" i="5"/>
  <c r="AL1142" i="5"/>
  <c r="AL1131" i="5"/>
  <c r="AL1132" i="5" s="1"/>
  <c r="AL1138" i="5"/>
  <c r="Y44" i="14"/>
  <c r="AL878" i="5"/>
  <c r="AL879" i="5" s="1"/>
  <c r="AK879" i="5"/>
  <c r="AB141" i="17"/>
  <c r="X126" i="13"/>
  <c r="Y126" i="13" s="1"/>
  <c r="AJ1242" i="5"/>
  <c r="AJ1245" i="5" s="1"/>
  <c r="AJ1243" i="5" s="1"/>
  <c r="AJ1273" i="5" s="1"/>
  <c r="AK1296" i="5" s="1"/>
  <c r="AJ1272" i="5"/>
  <c r="I49" i="17"/>
  <c r="I47" i="17" s="1"/>
  <c r="K103" i="13"/>
  <c r="AJ1038" i="5"/>
  <c r="C30" i="17"/>
  <c r="D137" i="13"/>
  <c r="E138" i="13"/>
  <c r="D30" i="17" s="1"/>
  <c r="D28" i="17" s="1"/>
  <c r="AH1324" i="5"/>
  <c r="V57" i="14" s="1"/>
  <c r="AE92" i="14"/>
  <c r="AE221" i="15"/>
  <c r="AE142" i="17" s="1"/>
  <c r="BJ11" i="14"/>
  <c r="BK12" i="14"/>
  <c r="K110" i="13"/>
  <c r="AI1128" i="5"/>
  <c r="AI1126" i="5" s="1"/>
  <c r="AI1145" i="5" s="1"/>
  <c r="AJ1125" i="5"/>
  <c r="BJ90" i="14"/>
  <c r="AK945" i="5"/>
  <c r="AK944" i="5" s="1"/>
  <c r="AL964" i="5" s="1"/>
  <c r="AK851" i="5"/>
  <c r="AK836" i="5"/>
  <c r="AK841" i="5"/>
  <c r="AK842" i="5" s="1"/>
  <c r="AK1203" i="5"/>
  <c r="AL1222" i="5" s="1"/>
  <c r="AK1075" i="5"/>
  <c r="Y52" i="15" s="1"/>
  <c r="AK1076" i="5"/>
  <c r="Y84" i="15" s="1"/>
  <c r="AK1058" i="5"/>
  <c r="AK1059" i="5" s="1"/>
  <c r="AK1000" i="5"/>
  <c r="AK1024" i="5" s="1"/>
  <c r="AL1044" i="5" s="1"/>
  <c r="AK1025" i="5"/>
  <c r="AT90" i="14"/>
  <c r="W119" i="13"/>
  <c r="AH91" i="14"/>
  <c r="AH90" i="14" s="1"/>
  <c r="AH209" i="15"/>
  <c r="AH143" i="17" s="1"/>
  <c r="AH1069" i="5"/>
  <c r="AH1070" i="5"/>
  <c r="AJ1295" i="5"/>
  <c r="AJ1305" i="5" s="1"/>
  <c r="AI1286" i="5"/>
  <c r="AG953" i="5"/>
  <c r="AG952" i="5"/>
  <c r="BK23" i="14"/>
  <c r="AH1032" i="5"/>
  <c r="AH1033" i="5"/>
  <c r="AJ986" i="5"/>
  <c r="AJ989" i="5" s="1"/>
  <c r="AJ987" i="5" s="1"/>
  <c r="AJ1017" i="5" s="1"/>
  <c r="AK1039" i="5" s="1"/>
  <c r="AJ1016" i="5"/>
  <c r="C10" i="12"/>
  <c r="N3" i="6"/>
  <c r="O4" i="6"/>
  <c r="E81" i="18"/>
  <c r="AJ768" i="5"/>
  <c r="AK772" i="5" s="1"/>
  <c r="AK773" i="5" s="1"/>
  <c r="Y26" i="14" s="1"/>
  <c r="Y19" i="14" s="1"/>
  <c r="X39" i="15"/>
  <c r="J65" i="17"/>
  <c r="J58" i="17" s="1"/>
  <c r="J173" i="15"/>
  <c r="J164" i="15" s="1"/>
  <c r="T121" i="13"/>
  <c r="S118" i="13"/>
  <c r="AK1139" i="5"/>
  <c r="AO91" i="14"/>
  <c r="AO209" i="15"/>
  <c r="BW708" i="5"/>
  <c r="AL1133" i="5"/>
  <c r="AL1134" i="5" s="1"/>
  <c r="AK1134" i="5"/>
  <c r="Q1463" i="5"/>
  <c r="Q1462" i="5"/>
  <c r="Q1461" i="5"/>
  <c r="Q1464" i="5"/>
  <c r="C173" i="15"/>
  <c r="C65" i="17"/>
  <c r="AI907" i="5"/>
  <c r="AI905" i="5" s="1"/>
  <c r="AJ904" i="5"/>
  <c r="BA66" i="17"/>
  <c r="BB66" i="17"/>
  <c r="BG66" i="17"/>
  <c r="H193" i="23"/>
  <c r="AY66" i="17"/>
  <c r="BK193" i="15"/>
  <c r="AG1048" i="5"/>
  <c r="AF1207" i="5"/>
  <c r="AF1208" i="5"/>
  <c r="AS634" i="5"/>
  <c r="BJ86" i="14"/>
  <c r="BK87" i="14"/>
  <c r="U114" i="13"/>
  <c r="T36" i="17" s="1"/>
  <c r="V129" i="13"/>
  <c r="U32" i="17" s="1"/>
  <c r="U31" i="17" s="1"/>
  <c r="W130" i="13"/>
  <c r="S1447" i="5"/>
  <c r="AG1184" i="5"/>
  <c r="U139" i="15" s="1"/>
  <c r="AG1183" i="5"/>
  <c r="U106" i="15" s="1"/>
  <c r="D119" i="15"/>
  <c r="AK1168" i="5"/>
  <c r="AK1195" i="5" s="1"/>
  <c r="AL1218" i="5" s="1"/>
  <c r="AL1167" i="5"/>
  <c r="AL1168" i="5" s="1"/>
  <c r="Q1440" i="5"/>
  <c r="Q1442" i="5" s="1"/>
  <c r="R20" i="13"/>
  <c r="Q8" i="17" s="1"/>
  <c r="AB412" i="5"/>
  <c r="AS91" i="14"/>
  <c r="AS90" i="14" s="1"/>
  <c r="AS209" i="15"/>
  <c r="AS143" i="17" s="1"/>
  <c r="H203" i="15"/>
  <c r="K109" i="13"/>
  <c r="AP209" i="15"/>
  <c r="AP143" i="17" s="1"/>
  <c r="AP91" i="14"/>
  <c r="AJ1386" i="5"/>
  <c r="X50" i="14" s="1"/>
  <c r="AI1375" i="5"/>
  <c r="AJ1227" i="5"/>
  <c r="AJ1226" i="5"/>
  <c r="S91" i="13"/>
  <c r="R89" i="13"/>
  <c r="AR634" i="5"/>
  <c r="C94" i="15"/>
  <c r="C64" i="15" s="1"/>
  <c r="AK948" i="5"/>
  <c r="AL966" i="5" s="1"/>
  <c r="Z46" i="14" s="1"/>
  <c r="AK1315" i="5"/>
  <c r="AK1316" i="5" s="1"/>
  <c r="AK1331" i="5"/>
  <c r="Y117" i="15" s="1"/>
  <c r="AK1332" i="5"/>
  <c r="Y150" i="15" s="1"/>
  <c r="AK1241" i="5"/>
  <c r="AK1246" i="5"/>
  <c r="AL902" i="5"/>
  <c r="AL910" i="5"/>
  <c r="AL911" i="5" s="1"/>
  <c r="AL916" i="5"/>
  <c r="AL921" i="5"/>
  <c r="AL919" i="5"/>
  <c r="AL922" i="5"/>
  <c r="AL920" i="5"/>
  <c r="AL935" i="5"/>
  <c r="AL917" i="5"/>
  <c r="AM1351" i="5"/>
  <c r="AM1355" i="5" s="1"/>
  <c r="AM1083" i="5"/>
  <c r="AM1088" i="5" s="1"/>
  <c r="AM829" i="5"/>
  <c r="AM833" i="5" s="1"/>
  <c r="AM1150" i="5"/>
  <c r="AM1155" i="5" s="1"/>
  <c r="AM895" i="5"/>
  <c r="AM900" i="5" s="1"/>
  <c r="G88" i="9"/>
  <c r="AM977" i="5"/>
  <c r="AM982" i="5" s="1"/>
  <c r="AM861" i="5"/>
  <c r="AM866" i="5" s="1"/>
  <c r="AM1233" i="5"/>
  <c r="AM1238" i="5" s="1"/>
  <c r="AN800" i="5"/>
  <c r="AM1116" i="5"/>
  <c r="AM1121" i="5" s="1"/>
  <c r="AL1002" i="5"/>
  <c r="AL1026" i="5" s="1"/>
  <c r="AL984" i="5"/>
  <c r="AL999" i="5"/>
  <c r="AL1023" i="5" s="1"/>
  <c r="AL1003" i="5"/>
  <c r="AL1027" i="5" s="1"/>
  <c r="AM1045" i="5" s="1"/>
  <c r="AL1015" i="5"/>
  <c r="AL994" i="5"/>
  <c r="AL995" i="5" s="1"/>
  <c r="AL1020" i="5" s="1"/>
  <c r="AM1042" i="5" s="1"/>
  <c r="AL1057" i="5"/>
  <c r="AL998" i="5"/>
  <c r="AL1001" i="5"/>
  <c r="AL992" i="5"/>
  <c r="AL1004" i="5"/>
  <c r="AL1028" i="5" s="1"/>
  <c r="AM1046" i="5" s="1"/>
  <c r="K139" i="13"/>
  <c r="J39" i="17" s="1"/>
  <c r="J33" i="17" s="1"/>
  <c r="AJ909" i="5"/>
  <c r="AK909" i="5" s="1"/>
  <c r="H92" i="17"/>
  <c r="H94" i="17" s="1"/>
  <c r="H96" i="17" s="1"/>
  <c r="I65" i="13"/>
  <c r="I63" i="13" s="1"/>
  <c r="J66" i="13"/>
  <c r="AJ1247" i="5"/>
  <c r="AJ1274" i="5"/>
  <c r="AK1297" i="5" s="1"/>
  <c r="AI432" i="5"/>
  <c r="X32" i="13"/>
  <c r="X30" i="13" s="1"/>
  <c r="AI447" i="5"/>
  <c r="W183" i="15" s="1"/>
  <c r="H47" i="17"/>
  <c r="C140" i="21"/>
  <c r="K140" i="21"/>
  <c r="J26" i="13"/>
  <c r="AI1017" i="5"/>
  <c r="AE209" i="15"/>
  <c r="AE143" i="17" s="1"/>
  <c r="AE91" i="14"/>
  <c r="F67" i="22"/>
  <c r="AN67" i="13"/>
  <c r="AO67" i="13" s="1"/>
  <c r="AP67" i="13" s="1"/>
  <c r="AQ67" i="13" s="1"/>
  <c r="AR67" i="13" s="1"/>
  <c r="AS67" i="13" s="1"/>
  <c r="AT67" i="13" s="1"/>
  <c r="AU67" i="13" s="1"/>
  <c r="AV67" i="13" s="1"/>
  <c r="AW67" i="13" s="1"/>
  <c r="AX67" i="13" s="1"/>
  <c r="AY67" i="13" s="1"/>
  <c r="AI1227" i="5"/>
  <c r="AI1226" i="5"/>
  <c r="AK848" i="5"/>
  <c r="AK1197" i="5"/>
  <c r="AK1196" i="5" s="1"/>
  <c r="AL1219" i="5" s="1"/>
  <c r="AK1170" i="5"/>
  <c r="AK997" i="5"/>
  <c r="AK1021" i="5" s="1"/>
  <c r="AL1043" i="5" s="1"/>
  <c r="AK1022" i="5"/>
  <c r="AJ1159" i="5"/>
  <c r="AI1162" i="5"/>
  <c r="AI1160" i="5" s="1"/>
  <c r="AU622" i="5"/>
  <c r="AF40" i="13" l="1"/>
  <c r="AF38" i="13" s="1"/>
  <c r="AQ436" i="5"/>
  <c r="AQ451" i="5"/>
  <c r="AE186" i="15" s="1"/>
  <c r="AH39" i="13"/>
  <c r="G34" i="16"/>
  <c r="AR421" i="5"/>
  <c r="AF16" i="17"/>
  <c r="K83" i="21"/>
  <c r="AH132" i="17"/>
  <c r="AH130" i="17" s="1"/>
  <c r="AI181" i="13"/>
  <c r="AJ183" i="13"/>
  <c r="Y133" i="13"/>
  <c r="J107" i="13"/>
  <c r="K108" i="13"/>
  <c r="M15" i="13"/>
  <c r="AL943" i="5"/>
  <c r="AL918" i="5"/>
  <c r="AP90" i="14"/>
  <c r="Z135" i="13"/>
  <c r="BW619" i="5"/>
  <c r="N24" i="13"/>
  <c r="N22" i="13" s="1"/>
  <c r="Y443" i="5"/>
  <c r="M179" i="15" s="1"/>
  <c r="Y428" i="5"/>
  <c r="Z413" i="5"/>
  <c r="D28" i="16"/>
  <c r="D23" i="22"/>
  <c r="C24" i="20" s="1"/>
  <c r="N9" i="17"/>
  <c r="N6" i="17" s="1"/>
  <c r="P23" i="13"/>
  <c r="N93" i="18"/>
  <c r="D69" i="22"/>
  <c r="C70" i="20" s="1"/>
  <c r="P69" i="13"/>
  <c r="O93" i="18" s="1"/>
  <c r="AK1563" i="5"/>
  <c r="AL1570" i="5" s="1"/>
  <c r="Z68" i="14" s="1"/>
  <c r="Q77" i="13"/>
  <c r="R79" i="13"/>
  <c r="Q73" i="13"/>
  <c r="R75" i="13"/>
  <c r="AL1322" i="5"/>
  <c r="K48" i="17"/>
  <c r="M102" i="13"/>
  <c r="N18" i="13"/>
  <c r="N16" i="13" s="1"/>
  <c r="N15" i="13" s="1"/>
  <c r="Y441" i="5"/>
  <c r="M177" i="15" s="1"/>
  <c r="Y426" i="5"/>
  <c r="AB1535" i="5"/>
  <c r="P30" i="14" s="1"/>
  <c r="S105" i="13"/>
  <c r="AC1566" i="5"/>
  <c r="Q46" i="17"/>
  <c r="Q43" i="17"/>
  <c r="S101" i="13"/>
  <c r="AC1565" i="5"/>
  <c r="M100" i="13"/>
  <c r="K42" i="17"/>
  <c r="W1564" i="5"/>
  <c r="D17" i="22"/>
  <c r="Z411" i="5"/>
  <c r="P17" i="13"/>
  <c r="N45" i="18"/>
  <c r="N53" i="18"/>
  <c r="AC1532" i="5"/>
  <c r="P81" i="15"/>
  <c r="P77" i="15" s="1"/>
  <c r="AD158" i="8"/>
  <c r="AC1524" i="5"/>
  <c r="FD56" i="7"/>
  <c r="BA162" i="13" s="1"/>
  <c r="AC1533" i="5"/>
  <c r="P147" i="15"/>
  <c r="P142" i="15" s="1"/>
  <c r="C144" i="21"/>
  <c r="K144" i="21"/>
  <c r="FC56" i="7"/>
  <c r="AZ162" i="13" s="1"/>
  <c r="GP41" i="7"/>
  <c r="GO42" i="7"/>
  <c r="GO43" i="7" s="1"/>
  <c r="GO170" i="7"/>
  <c r="GO171" i="7" s="1"/>
  <c r="GO172" i="7" s="1"/>
  <c r="GP179" i="7" s="1"/>
  <c r="AL1037" i="5"/>
  <c r="AD159" i="8"/>
  <c r="AC1525" i="5"/>
  <c r="GN185" i="7"/>
  <c r="K149" i="21"/>
  <c r="C149" i="21"/>
  <c r="AL1136" i="5"/>
  <c r="AB171" i="13"/>
  <c r="AA169" i="13"/>
  <c r="E169" i="22" s="1"/>
  <c r="D170" i="20" s="1"/>
  <c r="E171" i="22"/>
  <c r="D172" i="20" s="1"/>
  <c r="BP627" i="5"/>
  <c r="BP610" i="5"/>
  <c r="BQ609" i="5"/>
  <c r="BW609" i="5" s="1"/>
  <c r="BP607" i="5"/>
  <c r="BW607" i="5" s="1"/>
  <c r="BO605" i="5"/>
  <c r="BR611" i="5"/>
  <c r="BS613" i="5"/>
  <c r="BW613" i="5" s="1"/>
  <c r="S45" i="15"/>
  <c r="E201" i="22"/>
  <c r="D202" i="20" s="1"/>
  <c r="Z125" i="17"/>
  <c r="Z124" i="17" s="1"/>
  <c r="BQ628" i="5"/>
  <c r="BQ612" i="5"/>
  <c r="BA209" i="15"/>
  <c r="BA143" i="17" s="1"/>
  <c r="BA91" i="14"/>
  <c r="AN185" i="13"/>
  <c r="AO187" i="13"/>
  <c r="EF146" i="7"/>
  <c r="EE150" i="7"/>
  <c r="AB201" i="13" s="1"/>
  <c r="AA125" i="17" s="1"/>
  <c r="BR629" i="5"/>
  <c r="BR614" i="5"/>
  <c r="BO608" i="5"/>
  <c r="BO626" i="5"/>
  <c r="BA92" i="14"/>
  <c r="BA221" i="15"/>
  <c r="BA142" i="17" s="1"/>
  <c r="AM135" i="17"/>
  <c r="AM133" i="17" s="1"/>
  <c r="T49" i="15"/>
  <c r="T45" i="15" s="1"/>
  <c r="AG1530" i="5"/>
  <c r="BN606" i="5"/>
  <c r="BN616" i="5"/>
  <c r="BN625" i="5"/>
  <c r="BW605" i="5"/>
  <c r="W141" i="13"/>
  <c r="U34" i="17"/>
  <c r="AZ90" i="14"/>
  <c r="AH156" i="8"/>
  <c r="AG1522" i="5"/>
  <c r="AI1071" i="5"/>
  <c r="F33" i="16"/>
  <c r="O109" i="15"/>
  <c r="FE56" i="7"/>
  <c r="BB162" i="13" s="1"/>
  <c r="AC1531" i="5"/>
  <c r="P114" i="15"/>
  <c r="P109" i="15" s="1"/>
  <c r="AB1527" i="5"/>
  <c r="AH1053" i="5"/>
  <c r="AD54" i="7"/>
  <c r="AC57" i="7"/>
  <c r="CD22" i="7"/>
  <c r="CC25" i="7"/>
  <c r="O35" i="17"/>
  <c r="C116" i="21"/>
  <c r="K116" i="21"/>
  <c r="AD157" i="8"/>
  <c r="AC1523" i="5"/>
  <c r="FG56" i="7"/>
  <c r="BD162" i="13" s="1"/>
  <c r="FU50" i="7"/>
  <c r="FN56" i="7" s="1"/>
  <c r="BK162" i="13" s="1"/>
  <c r="H162" i="22" s="1"/>
  <c r="G163" i="20" s="1"/>
  <c r="F163" i="20"/>
  <c r="AL1198" i="5"/>
  <c r="AB61" i="7"/>
  <c r="AC61" i="7" s="1"/>
  <c r="AD61" i="7" s="1"/>
  <c r="AE61" i="7" s="1"/>
  <c r="AF61" i="7" s="1"/>
  <c r="FH56" i="7"/>
  <c r="BE162" i="13" s="1"/>
  <c r="K111" i="21"/>
  <c r="C111" i="21"/>
  <c r="Z175" i="13"/>
  <c r="Y173" i="13"/>
  <c r="E203" i="22"/>
  <c r="Z122" i="17"/>
  <c r="AI41" i="7"/>
  <c r="AH42" i="7"/>
  <c r="AH43" i="7" s="1"/>
  <c r="Z123" i="13"/>
  <c r="AK1368" i="5"/>
  <c r="AL1388" i="5" s="1"/>
  <c r="Z52" i="14" s="1"/>
  <c r="AK1384" i="5"/>
  <c r="Y48" i="14" s="1"/>
  <c r="Y47" i="14" s="1"/>
  <c r="AH1290" i="5"/>
  <c r="X123" i="17"/>
  <c r="X121" i="17" s="1"/>
  <c r="AA119" i="14"/>
  <c r="AA115" i="14" s="1"/>
  <c r="ED121" i="7"/>
  <c r="Z228" i="15" s="1"/>
  <c r="E228" i="23" s="1"/>
  <c r="Y42" i="14"/>
  <c r="AI1229" i="5"/>
  <c r="AL947" i="5"/>
  <c r="AM965" i="5" s="1"/>
  <c r="BK66" i="17"/>
  <c r="AJ1262" i="5"/>
  <c r="AJ1265" i="5" s="1"/>
  <c r="X140" i="15" s="1"/>
  <c r="AL1103" i="5"/>
  <c r="AE159" i="13"/>
  <c r="AD114" i="17" s="1"/>
  <c r="AD157" i="13"/>
  <c r="EE119" i="7"/>
  <c r="AB203" i="13" s="1"/>
  <c r="AA122" i="17" s="1"/>
  <c r="EF113" i="7"/>
  <c r="EF116" i="7"/>
  <c r="CM87" i="7"/>
  <c r="AJ1229" i="5"/>
  <c r="AO90" i="14"/>
  <c r="R1419" i="5"/>
  <c r="AL884" i="5"/>
  <c r="AC114" i="17"/>
  <c r="AK179" i="13"/>
  <c r="AJ129" i="17" s="1"/>
  <c r="AJ127" i="17" s="1"/>
  <c r="AJ177" i="13"/>
  <c r="CJ77" i="7"/>
  <c r="CJ78" i="7" s="1"/>
  <c r="CK76" i="7"/>
  <c r="Z43" i="14"/>
  <c r="AK1213" i="5"/>
  <c r="AK1224" i="5" s="1"/>
  <c r="AF1209" i="5"/>
  <c r="AH1071" i="5"/>
  <c r="AL1173" i="5"/>
  <c r="Z136" i="13"/>
  <c r="AG1209" i="5"/>
  <c r="AK435" i="5"/>
  <c r="Y207" i="15" s="1"/>
  <c r="AK450" i="5"/>
  <c r="Y185" i="15" s="1"/>
  <c r="Z37" i="13"/>
  <c r="Z35" i="13" s="1"/>
  <c r="Z34" i="13" s="1"/>
  <c r="AG1186" i="5"/>
  <c r="AJ1006" i="5"/>
  <c r="AJ1009" i="5" s="1"/>
  <c r="Z127" i="13"/>
  <c r="AL1194" i="5"/>
  <c r="AL1217" i="5" s="1"/>
  <c r="AE1310" i="5"/>
  <c r="AL1294" i="5"/>
  <c r="AL848" i="5"/>
  <c r="AL881" i="5"/>
  <c r="AI1053" i="5"/>
  <c r="AI1310" i="5"/>
  <c r="E36" i="22"/>
  <c r="AL420" i="5"/>
  <c r="Z49" i="18"/>
  <c r="AB36" i="13"/>
  <c r="AA15" i="17" s="1"/>
  <c r="AA14" i="17" s="1"/>
  <c r="AL1064" i="5"/>
  <c r="AK1063" i="5"/>
  <c r="AK1067" i="5" s="1"/>
  <c r="AM1065" i="5"/>
  <c r="C159" i="15"/>
  <c r="S1505" i="5"/>
  <c r="AJ1307" i="5"/>
  <c r="AJ1308" i="5"/>
  <c r="AK1392" i="5"/>
  <c r="AK1227" i="5"/>
  <c r="AK1226" i="5"/>
  <c r="AM835" i="5"/>
  <c r="AM845" i="5"/>
  <c r="AM849" i="5"/>
  <c r="AM853" i="5"/>
  <c r="AM855" i="5"/>
  <c r="AM843" i="5"/>
  <c r="AM844" i="5" s="1"/>
  <c r="AM852" i="5"/>
  <c r="AM854" i="5"/>
  <c r="AM850" i="5"/>
  <c r="AL903" i="5"/>
  <c r="AL908" i="5"/>
  <c r="AF221" i="15"/>
  <c r="AF142" i="17" s="1"/>
  <c r="AF92" i="14"/>
  <c r="S1449" i="5"/>
  <c r="AJ1008" i="5"/>
  <c r="BJ5" i="14"/>
  <c r="BK5" i="14" s="1"/>
  <c r="BK11" i="14"/>
  <c r="D116" i="13"/>
  <c r="AJ447" i="5"/>
  <c r="X183" i="15" s="1"/>
  <c r="AJ432" i="5"/>
  <c r="Y32" i="13"/>
  <c r="Y30" i="13" s="1"/>
  <c r="GB126" i="10"/>
  <c r="GA134" i="10"/>
  <c r="D17" i="17"/>
  <c r="C180" i="21"/>
  <c r="K180" i="21"/>
  <c r="AN141" i="17"/>
  <c r="AN139" i="17" s="1"/>
  <c r="Z134" i="13"/>
  <c r="M29" i="13"/>
  <c r="M27" i="13" s="1"/>
  <c r="M26" i="13" s="1"/>
  <c r="X431" i="5"/>
  <c r="L206" i="15" s="1"/>
  <c r="X446" i="5"/>
  <c r="L182" i="15" s="1"/>
  <c r="AH928" i="5"/>
  <c r="V42" i="15" s="1"/>
  <c r="V41" i="15" s="1"/>
  <c r="AH929" i="5"/>
  <c r="V74" i="15" s="1"/>
  <c r="V73" i="15" s="1"/>
  <c r="GB20" i="10"/>
  <c r="GA35" i="10"/>
  <c r="GB19" i="10"/>
  <c r="GA34" i="10"/>
  <c r="R1456" i="5"/>
  <c r="AI88" i="14"/>
  <c r="AI86" i="14" s="1"/>
  <c r="AI211" i="15"/>
  <c r="E68" i="20"/>
  <c r="J13" i="13"/>
  <c r="AL909" i="5"/>
  <c r="AL993" i="5"/>
  <c r="AL1019" i="5"/>
  <c r="AM1041" i="5" s="1"/>
  <c r="AN1150" i="5"/>
  <c r="AN1155" i="5" s="1"/>
  <c r="AN1116" i="5"/>
  <c r="AN1121" i="5" s="1"/>
  <c r="AN1233" i="5"/>
  <c r="AN1238" i="5" s="1"/>
  <c r="AN1083" i="5"/>
  <c r="AN1088" i="5" s="1"/>
  <c r="AN829" i="5"/>
  <c r="AN833" i="5" s="1"/>
  <c r="AN977" i="5"/>
  <c r="AN982" i="5" s="1"/>
  <c r="AN861" i="5"/>
  <c r="AN866" i="5" s="1"/>
  <c r="AO800" i="5"/>
  <c r="AN1351" i="5"/>
  <c r="AN1355" i="5" s="1"/>
  <c r="AN895" i="5"/>
  <c r="AN900" i="5" s="1"/>
  <c r="AM1109" i="5"/>
  <c r="AM1107" i="5"/>
  <c r="AM1090" i="5"/>
  <c r="AM1098" i="5"/>
  <c r="AM1099" i="5" s="1"/>
  <c r="AM1100" i="5"/>
  <c r="AM1104" i="5"/>
  <c r="AM1108" i="5"/>
  <c r="AM1105" i="5"/>
  <c r="AM1110" i="5"/>
  <c r="AK1247" i="5"/>
  <c r="AK1274" i="5"/>
  <c r="AL1297" i="5" s="1"/>
  <c r="L109" i="13"/>
  <c r="AB427" i="5"/>
  <c r="AB442" i="5"/>
  <c r="P178" i="15" s="1"/>
  <c r="Q21" i="13"/>
  <c r="Q19" i="13" s="1"/>
  <c r="W129" i="13"/>
  <c r="V32" i="17" s="1"/>
  <c r="V31" i="17" s="1"/>
  <c r="X130" i="13"/>
  <c r="AG1051" i="5"/>
  <c r="AG1050" i="5"/>
  <c r="O195" i="21"/>
  <c r="P195" i="21" s="1"/>
  <c r="G195" i="21"/>
  <c r="H195" i="21" s="1"/>
  <c r="I193" i="23"/>
  <c r="AI937" i="5"/>
  <c r="AI950" i="5" s="1"/>
  <c r="AI924" i="5"/>
  <c r="AI926" i="5" s="1"/>
  <c r="C164" i="15"/>
  <c r="E100" i="15"/>
  <c r="S117" i="13"/>
  <c r="AK1038" i="5"/>
  <c r="AK1048" i="5" s="1"/>
  <c r="AJ1030" i="5"/>
  <c r="AH1327" i="5"/>
  <c r="AH1326" i="5"/>
  <c r="C28" i="17"/>
  <c r="AK1295" i="5"/>
  <c r="AK1305" i="5" s="1"/>
  <c r="AJ1286" i="5"/>
  <c r="AB139" i="17"/>
  <c r="AL1124" i="5"/>
  <c r="AL1129" i="5"/>
  <c r="AL1130" i="5" s="1"/>
  <c r="AL1170" i="5"/>
  <c r="AL1197" i="5"/>
  <c r="X40" i="17"/>
  <c r="Z143" i="13"/>
  <c r="AJ840" i="5"/>
  <c r="AJ838" i="5" s="1"/>
  <c r="AJ857" i="5" s="1"/>
  <c r="AK837" i="5"/>
  <c r="AG91" i="14"/>
  <c r="AG209" i="15"/>
  <c r="AG143" i="17" s="1"/>
  <c r="AG1341" i="5"/>
  <c r="AG1265" i="5"/>
  <c r="AG1264" i="5"/>
  <c r="BE754" i="5"/>
  <c r="BE758" i="5"/>
  <c r="AS25" i="14" s="1"/>
  <c r="BW753" i="5"/>
  <c r="C22" i="20"/>
  <c r="AK1018" i="5"/>
  <c r="AL1040" i="5" s="1"/>
  <c r="AK991" i="5"/>
  <c r="Y124" i="13"/>
  <c r="G96" i="17"/>
  <c r="AL1201" i="5"/>
  <c r="AL1249" i="5"/>
  <c r="AL1275" i="5"/>
  <c r="AM1298" i="5" s="1"/>
  <c r="AL1253" i="5"/>
  <c r="AL1277" i="5" s="1"/>
  <c r="AM1300" i="5" s="1"/>
  <c r="AL1278" i="5"/>
  <c r="AH1380" i="5"/>
  <c r="FZ135" i="10"/>
  <c r="FZ137" i="10" s="1"/>
  <c r="GA127" i="10"/>
  <c r="AK1365" i="5"/>
  <c r="AD143" i="17"/>
  <c r="F132" i="15"/>
  <c r="L112" i="13"/>
  <c r="S1427" i="5"/>
  <c r="BP734" i="5"/>
  <c r="BW727" i="5"/>
  <c r="AH1184" i="5"/>
  <c r="V139" i="15" s="1"/>
  <c r="V138" i="15" s="1"/>
  <c r="AH1183" i="5"/>
  <c r="V106" i="15" s="1"/>
  <c r="V105" i="15" s="1"/>
  <c r="AK1193" i="5"/>
  <c r="AK870" i="5"/>
  <c r="AJ873" i="5"/>
  <c r="AJ871" i="5" s="1"/>
  <c r="AJ890" i="5" s="1"/>
  <c r="AL1361" i="5"/>
  <c r="AL1369" i="5"/>
  <c r="AL1371" i="5"/>
  <c r="AM1389" i="5" s="1"/>
  <c r="AA53" i="14" s="1"/>
  <c r="AL1363" i="5"/>
  <c r="AL1366" i="5"/>
  <c r="AL1372" i="5"/>
  <c r="AM1390" i="5" s="1"/>
  <c r="AA54" i="14" s="1"/>
  <c r="AL1362" i="5"/>
  <c r="AL1370" i="5"/>
  <c r="AL1367" i="5"/>
  <c r="AL841" i="5"/>
  <c r="AL842" i="5" s="1"/>
  <c r="AL836" i="5"/>
  <c r="AL945" i="5"/>
  <c r="AL851" i="5"/>
  <c r="M47" i="18"/>
  <c r="O28" i="13"/>
  <c r="Y416" i="5"/>
  <c r="M55" i="18"/>
  <c r="M43" i="18"/>
  <c r="M51" i="18"/>
  <c r="M73" i="17"/>
  <c r="M72" i="17" s="1"/>
  <c r="AH950" i="5"/>
  <c r="Y39" i="15"/>
  <c r="AK768" i="5"/>
  <c r="AL772" i="5" s="1"/>
  <c r="AL773" i="5" s="1"/>
  <c r="Z26" i="14" s="1"/>
  <c r="Z19" i="14" s="1"/>
  <c r="BB24" i="14"/>
  <c r="BW733" i="5"/>
  <c r="R1434" i="5"/>
  <c r="G67" i="22"/>
  <c r="F68" i="20" s="1"/>
  <c r="AZ67" i="13"/>
  <c r="BA67" i="13" s="1"/>
  <c r="BB67" i="13" s="1"/>
  <c r="BC67" i="13" s="1"/>
  <c r="BD67" i="13" s="1"/>
  <c r="BE67" i="13" s="1"/>
  <c r="BF67" i="13" s="1"/>
  <c r="BG67" i="13" s="1"/>
  <c r="BH67" i="13" s="1"/>
  <c r="BI67" i="13" s="1"/>
  <c r="BJ67" i="13" s="1"/>
  <c r="BK67" i="13" s="1"/>
  <c r="H67" i="22" s="1"/>
  <c r="AM1133" i="5"/>
  <c r="AM1137" i="5"/>
  <c r="AM1138" i="5"/>
  <c r="AM1140" i="5"/>
  <c r="AM1123" i="5"/>
  <c r="AM1142" i="5"/>
  <c r="AM1141" i="5"/>
  <c r="AM1143" i="5"/>
  <c r="AM1131" i="5"/>
  <c r="AM1132" i="5" s="1"/>
  <c r="AM1322" i="5"/>
  <c r="AK1320" i="5"/>
  <c r="AK1324" i="5" s="1"/>
  <c r="AL1321" i="5"/>
  <c r="E36" i="15"/>
  <c r="F47" i="13"/>
  <c r="L110" i="13"/>
  <c r="AJ1341" i="5"/>
  <c r="AL1163" i="5"/>
  <c r="AL1158" i="5"/>
  <c r="BF758" i="5"/>
  <c r="AT25" i="14" s="1"/>
  <c r="BW755" i="5"/>
  <c r="K111" i="13"/>
  <c r="G221" i="21"/>
  <c r="H221" i="21" s="1"/>
  <c r="O221" i="21"/>
  <c r="P221" i="21" s="1"/>
  <c r="I219" i="23"/>
  <c r="T1400" i="5"/>
  <c r="AK1191" i="5"/>
  <c r="AL1358" i="5"/>
  <c r="AL1385" i="5"/>
  <c r="AA131" i="13" s="1"/>
  <c r="AL869" i="5"/>
  <c r="AL874" i="5"/>
  <c r="AL875" i="5" s="1"/>
  <c r="D59" i="15"/>
  <c r="D58" i="13"/>
  <c r="AI1192" i="5"/>
  <c r="AI1205" i="5" s="1"/>
  <c r="AI1179" i="5"/>
  <c r="AI1181" i="5" s="1"/>
  <c r="E87" i="15"/>
  <c r="E53" i="13"/>
  <c r="AE90" i="14"/>
  <c r="I92" i="17"/>
  <c r="I94" i="17" s="1"/>
  <c r="I96" i="17" s="1"/>
  <c r="J65" i="13"/>
  <c r="J63" i="13" s="1"/>
  <c r="K66" i="13"/>
  <c r="L139" i="13"/>
  <c r="K39" i="17" s="1"/>
  <c r="K33" i="17" s="1"/>
  <c r="AL1025" i="5"/>
  <c r="AL1000" i="5"/>
  <c r="AL1024" i="5" s="1"/>
  <c r="AM1044" i="5" s="1"/>
  <c r="AL990" i="5"/>
  <c r="AL985" i="5"/>
  <c r="AM1254" i="5"/>
  <c r="AM1258" i="5"/>
  <c r="AM1282" i="5" s="1"/>
  <c r="AM1271" i="5"/>
  <c r="AM1248" i="5"/>
  <c r="AM1250" i="5"/>
  <c r="AM1251" i="5" s="1"/>
  <c r="AM1276" i="5" s="1"/>
  <c r="AN1299" i="5" s="1"/>
  <c r="AM1259" i="5"/>
  <c r="AM1283" i="5" s="1"/>
  <c r="AN1302" i="5" s="1"/>
  <c r="AM1255" i="5"/>
  <c r="AM1279" i="5" s="1"/>
  <c r="AM1240" i="5"/>
  <c r="AM1257" i="5"/>
  <c r="AM1314" i="5"/>
  <c r="AM910" i="5"/>
  <c r="AM902" i="5"/>
  <c r="AM935" i="5"/>
  <c r="AM912" i="5"/>
  <c r="AM916" i="5"/>
  <c r="AM917" i="5"/>
  <c r="AM920" i="5"/>
  <c r="AM922" i="5"/>
  <c r="AM921" i="5"/>
  <c r="AM919" i="5"/>
  <c r="AM1356" i="5"/>
  <c r="AM1357" i="5"/>
  <c r="AL915" i="5"/>
  <c r="AL942" i="5"/>
  <c r="AL941" i="5" s="1"/>
  <c r="AM963" i="5" s="1"/>
  <c r="AK1272" i="5"/>
  <c r="AK1242" i="5"/>
  <c r="AK1245" i="5" s="1"/>
  <c r="T91" i="13"/>
  <c r="S89" i="13"/>
  <c r="AC412" i="5"/>
  <c r="S20" i="13"/>
  <c r="R8" i="17" s="1"/>
  <c r="E99" i="15"/>
  <c r="F46" i="13"/>
  <c r="E68" i="15"/>
  <c r="AO143" i="17"/>
  <c r="G209" i="23"/>
  <c r="U121" i="13"/>
  <c r="T118" i="13"/>
  <c r="D110" i="6"/>
  <c r="C9" i="12"/>
  <c r="O3" i="6"/>
  <c r="E52" i="13"/>
  <c r="E55" i="15"/>
  <c r="AI1288" i="5"/>
  <c r="AI1289" i="5"/>
  <c r="AK1077" i="5"/>
  <c r="AJ1128" i="5"/>
  <c r="AJ1126" i="5" s="1"/>
  <c r="AJ1145" i="5" s="1"/>
  <c r="AK1125" i="5"/>
  <c r="AL1139" i="5"/>
  <c r="AL1202" i="5"/>
  <c r="AM1221" i="5" s="1"/>
  <c r="AA45" i="14" s="1"/>
  <c r="D90" i="15"/>
  <c r="AH1296" i="5"/>
  <c r="AG1286" i="5"/>
  <c r="BD752" i="5"/>
  <c r="BD758" i="5"/>
  <c r="AR25" i="14" s="1"/>
  <c r="BW751" i="5"/>
  <c r="S1409" i="5"/>
  <c r="AG931" i="5"/>
  <c r="AJ1326" i="5"/>
  <c r="AJ1327" i="5"/>
  <c r="BQ734" i="5"/>
  <c r="BW729" i="5"/>
  <c r="R1488" i="5"/>
  <c r="R1487" i="5"/>
  <c r="R1490" i="5"/>
  <c r="R1489" i="5"/>
  <c r="AK986" i="5"/>
  <c r="AK989" i="5" s="1"/>
  <c r="AK987" i="5" s="1"/>
  <c r="AK1017" i="5" s="1"/>
  <c r="AL1039" i="5" s="1"/>
  <c r="AK1016" i="5"/>
  <c r="AL1166" i="5"/>
  <c r="AA31" i="13"/>
  <c r="Z13" i="17" s="1"/>
  <c r="AK417" i="5"/>
  <c r="AL1091" i="5"/>
  <c r="AL1096" i="5"/>
  <c r="AL1097" i="5" s="1"/>
  <c r="AL1200" i="5"/>
  <c r="AL1106" i="5"/>
  <c r="AL1241" i="5"/>
  <c r="AL1246" i="5"/>
  <c r="AM1302" i="5"/>
  <c r="AL1331" i="5"/>
  <c r="Z117" i="15" s="1"/>
  <c r="AL1315" i="5"/>
  <c r="AL1316" i="5" s="1"/>
  <c r="AL1332" i="5"/>
  <c r="Z150" i="15" s="1"/>
  <c r="AK938" i="5"/>
  <c r="AK940" i="5"/>
  <c r="AL962" i="5" s="1"/>
  <c r="Z42" i="14" s="1"/>
  <c r="AJ1392" i="5"/>
  <c r="AK957" i="5"/>
  <c r="O178" i="15"/>
  <c r="AK1360" i="5"/>
  <c r="AK1199" i="5"/>
  <c r="AL1220" i="5" s="1"/>
  <c r="BJ140" i="17"/>
  <c r="H217" i="23"/>
  <c r="BK217" i="15"/>
  <c r="AD90" i="14"/>
  <c r="AJ1380" i="5"/>
  <c r="F67" i="15"/>
  <c r="AJ1344" i="5"/>
  <c r="AI1343" i="5"/>
  <c r="AK1345" i="5"/>
  <c r="BO734" i="5"/>
  <c r="BW725" i="5"/>
  <c r="AH1207" i="5"/>
  <c r="AH1208" i="5"/>
  <c r="GB22" i="10"/>
  <c r="GA37" i="10"/>
  <c r="S1500" i="5"/>
  <c r="Z128" i="13"/>
  <c r="AL764" i="5"/>
  <c r="AL765" i="5"/>
  <c r="Z103" i="15" s="1"/>
  <c r="E103" i="23" s="1"/>
  <c r="AL766" i="5"/>
  <c r="Z71" i="15" s="1"/>
  <c r="E71" i="23" s="1"/>
  <c r="AL767" i="5"/>
  <c r="Z136" i="15" s="1"/>
  <c r="E136" i="23" s="1"/>
  <c r="AM761" i="5"/>
  <c r="BN734" i="5"/>
  <c r="BW723" i="5"/>
  <c r="AI1011" i="5"/>
  <c r="AL1058" i="5"/>
  <c r="AL1059" i="5" s="1"/>
  <c r="AL1075" i="5"/>
  <c r="Z52" i="15" s="1"/>
  <c r="AL1076" i="5"/>
  <c r="Z84" i="15" s="1"/>
  <c r="AM1003" i="5"/>
  <c r="AM1027" i="5" s="1"/>
  <c r="AN1045" i="5" s="1"/>
  <c r="AM998" i="5"/>
  <c r="AM1002" i="5"/>
  <c r="AM1026" i="5" s="1"/>
  <c r="AM1001" i="5"/>
  <c r="AM992" i="5"/>
  <c r="AM1004" i="5"/>
  <c r="AM1028" i="5" s="1"/>
  <c r="AN1046" i="5" s="1"/>
  <c r="AM999" i="5"/>
  <c r="AM1023" i="5" s="1"/>
  <c r="AM984" i="5"/>
  <c r="AM1057" i="5"/>
  <c r="AM1015" i="5"/>
  <c r="AM994" i="5"/>
  <c r="AM995" i="5" s="1"/>
  <c r="AM1020" i="5" s="1"/>
  <c r="AN1042" i="5" s="1"/>
  <c r="AK904" i="5"/>
  <c r="AJ907" i="5"/>
  <c r="AJ905" i="5" s="1"/>
  <c r="AL1164" i="5"/>
  <c r="Z44" i="14"/>
  <c r="AO142" i="17"/>
  <c r="G221" i="23"/>
  <c r="BC750" i="5"/>
  <c r="BC758" i="5"/>
  <c r="AQ25" i="14" s="1"/>
  <c r="BW749" i="5"/>
  <c r="R56" i="14"/>
  <c r="C20" i="20"/>
  <c r="GB21" i="10"/>
  <c r="GA36" i="10"/>
  <c r="K65" i="17"/>
  <c r="K58" i="17" s="1"/>
  <c r="K173" i="15"/>
  <c r="K164" i="15" s="1"/>
  <c r="C126" i="15"/>
  <c r="AK1159" i="5"/>
  <c r="AJ1162" i="5"/>
  <c r="AJ1160" i="5" s="1"/>
  <c r="AJ1039" i="5"/>
  <c r="AL1022" i="5"/>
  <c r="AL997" i="5"/>
  <c r="AL1021" i="5" s="1"/>
  <c r="AM1043" i="5" s="1"/>
  <c r="AM868" i="5"/>
  <c r="AM878" i="5"/>
  <c r="AM887" i="5"/>
  <c r="AM876" i="5"/>
  <c r="AM877" i="5" s="1"/>
  <c r="AM882" i="5"/>
  <c r="AM883" i="5"/>
  <c r="AM888" i="5"/>
  <c r="AM886" i="5"/>
  <c r="AM885" i="5"/>
  <c r="AM1176" i="5"/>
  <c r="AM1190" i="5"/>
  <c r="AM1177" i="5"/>
  <c r="AM1175" i="5"/>
  <c r="AM1172" i="5"/>
  <c r="AM1174" i="5"/>
  <c r="AM1165" i="5"/>
  <c r="AM1167" i="5"/>
  <c r="AM1157" i="5"/>
  <c r="AM1171" i="5"/>
  <c r="AL948" i="5"/>
  <c r="AM966" i="5" s="1"/>
  <c r="AL939" i="5"/>
  <c r="AL961" i="5" s="1"/>
  <c r="D59" i="13"/>
  <c r="D91" i="15"/>
  <c r="AI1378" i="5"/>
  <c r="W171" i="15" s="1"/>
  <c r="W166" i="15" s="1"/>
  <c r="AI1379" i="5"/>
  <c r="W195" i="15" s="1"/>
  <c r="AL1195" i="5"/>
  <c r="AM1218" i="5" s="1"/>
  <c r="V114" i="13"/>
  <c r="U36" i="17" s="1"/>
  <c r="AG92" i="14"/>
  <c r="AG221" i="15"/>
  <c r="AG142" i="17" s="1"/>
  <c r="C58" i="17"/>
  <c r="E133" i="15"/>
  <c r="Q1466" i="5"/>
  <c r="X119" i="13"/>
  <c r="E137" i="13"/>
  <c r="E116" i="13" s="1"/>
  <c r="F138" i="13"/>
  <c r="AI1030" i="5"/>
  <c r="J49" i="17"/>
  <c r="J47" i="17" s="1"/>
  <c r="L103" i="13"/>
  <c r="AL1203" i="5"/>
  <c r="AM1222" i="5" s="1"/>
  <c r="AD142" i="17"/>
  <c r="I180" i="15"/>
  <c r="R29" i="17"/>
  <c r="D58" i="15"/>
  <c r="BB748" i="5"/>
  <c r="BB758" i="5"/>
  <c r="BW747" i="5"/>
  <c r="U73" i="15"/>
  <c r="AI970" i="5"/>
  <c r="AI971" i="5"/>
  <c r="S1479" i="5"/>
  <c r="Y120" i="13"/>
  <c r="AI1326" i="5"/>
  <c r="AI1327" i="5"/>
  <c r="AL1256" i="5"/>
  <c r="AL1280" i="5" s="1"/>
  <c r="AM1301" i="5" s="1"/>
  <c r="AL1281" i="5"/>
  <c r="AK936" i="5"/>
  <c r="AL940" i="5"/>
  <c r="AM962" i="5" s="1"/>
  <c r="X47" i="14"/>
  <c r="AY95" i="17"/>
  <c r="BK95" i="17" s="1"/>
  <c r="BK75" i="14"/>
  <c r="D120" i="15"/>
  <c r="D54" i="13"/>
  <c r="E24" i="17"/>
  <c r="F35" i="15"/>
  <c r="G45" i="13"/>
  <c r="AI1267" i="5"/>
  <c r="S147" i="13"/>
  <c r="R37" i="17" s="1"/>
  <c r="Y145" i="13"/>
  <c r="X38" i="17" s="1"/>
  <c r="Z125" i="13"/>
  <c r="R1516" i="5"/>
  <c r="R1515" i="5"/>
  <c r="R1513" i="5"/>
  <c r="R1514" i="5"/>
  <c r="C34" i="14"/>
  <c r="Y132" i="13"/>
  <c r="Z132" i="13" s="1"/>
  <c r="D55" i="13"/>
  <c r="D153" i="15"/>
  <c r="AL946" i="5"/>
  <c r="AF209" i="15"/>
  <c r="AF143" i="17" s="1"/>
  <c r="AF91" i="14"/>
  <c r="C32" i="15"/>
  <c r="E26" i="17"/>
  <c r="M5" i="17"/>
  <c r="AJ1095" i="5"/>
  <c r="AJ1093" i="5" s="1"/>
  <c r="AJ1112" i="5" s="1"/>
  <c r="AK1092" i="5"/>
  <c r="S1474" i="5"/>
  <c r="FZ39" i="10"/>
  <c r="AJ970" i="5"/>
  <c r="AJ971" i="5"/>
  <c r="AJ1069" i="5"/>
  <c r="X57" i="14"/>
  <c r="AJ1070" i="5"/>
  <c r="AG16" i="17" l="1"/>
  <c r="AS421" i="5"/>
  <c r="AI39" i="13"/>
  <c r="AR451" i="5"/>
  <c r="AF186" i="15" s="1"/>
  <c r="G119" i="16" s="1"/>
  <c r="AG40" i="13"/>
  <c r="AG38" i="13" s="1"/>
  <c r="AR436" i="5"/>
  <c r="AI132" i="17"/>
  <c r="AI130" i="17" s="1"/>
  <c r="AK183" i="13"/>
  <c r="AJ181" i="13"/>
  <c r="AM1294" i="5"/>
  <c r="AA136" i="13"/>
  <c r="AM1203" i="5"/>
  <c r="AN1222" i="5" s="1"/>
  <c r="K107" i="13"/>
  <c r="L108" i="13"/>
  <c r="AL957" i="5"/>
  <c r="AJ1264" i="5"/>
  <c r="X107" i="15" s="1"/>
  <c r="Q149" i="13"/>
  <c r="M176" i="15"/>
  <c r="M204" i="15"/>
  <c r="AM1198" i="5"/>
  <c r="AM1202" i="5"/>
  <c r="AN1221" i="5" s="1"/>
  <c r="AL1196" i="5"/>
  <c r="AM1219" i="5" s="1"/>
  <c r="AA43" i="14" s="1"/>
  <c r="M13" i="13"/>
  <c r="O9" i="17"/>
  <c r="AA413" i="5"/>
  <c r="Q23" i="13"/>
  <c r="Z443" i="5"/>
  <c r="N179" i="15" s="1"/>
  <c r="Z428" i="5"/>
  <c r="O24" i="13"/>
  <c r="O18" i="13"/>
  <c r="Z426" i="5"/>
  <c r="Z441" i="5"/>
  <c r="N177" i="15" s="1"/>
  <c r="C38" i="19"/>
  <c r="C18" i="20"/>
  <c r="L48" i="17"/>
  <c r="N102" i="13"/>
  <c r="Q69" i="13"/>
  <c r="P93" i="18" s="1"/>
  <c r="AC1535" i="5"/>
  <c r="Q30" i="14" s="1"/>
  <c r="R43" i="17"/>
  <c r="AD1565" i="5"/>
  <c r="T101" i="13"/>
  <c r="R46" i="17"/>
  <c r="T105" i="13"/>
  <c r="AD1566" i="5"/>
  <c r="R77" i="13"/>
  <c r="S79" i="13"/>
  <c r="N100" i="13"/>
  <c r="L42" i="17"/>
  <c r="X1564" i="5"/>
  <c r="S75" i="13"/>
  <c r="R73" i="13"/>
  <c r="O7" i="17"/>
  <c r="O6" i="17" s="1"/>
  <c r="AA411" i="5"/>
  <c r="O53" i="18"/>
  <c r="Q17" i="13"/>
  <c r="O45" i="18"/>
  <c r="AD1532" i="5"/>
  <c r="Q81" i="15"/>
  <c r="Q77" i="15" s="1"/>
  <c r="AL1384" i="5"/>
  <c r="AD1524" i="5"/>
  <c r="AE158" i="8"/>
  <c r="FI56" i="7"/>
  <c r="BF162" i="13" s="1"/>
  <c r="FJ56" i="7"/>
  <c r="BG162" i="13" s="1"/>
  <c r="P35" i="17"/>
  <c r="AD1533" i="5"/>
  <c r="Q147" i="15"/>
  <c r="Q142" i="15" s="1"/>
  <c r="AE159" i="8"/>
  <c r="AD1525" i="5"/>
  <c r="GQ41" i="7"/>
  <c r="GP42" i="7"/>
  <c r="GP43" i="7" s="1"/>
  <c r="GP170" i="7"/>
  <c r="GP171" i="7" s="1"/>
  <c r="GP172" i="7" s="1"/>
  <c r="GQ179" i="7" s="1"/>
  <c r="GP185" i="7" s="1"/>
  <c r="AI973" i="5"/>
  <c r="GO185" i="7"/>
  <c r="BN621" i="5"/>
  <c r="BR628" i="5"/>
  <c r="BR631" i="5" s="1"/>
  <c r="BF21" i="14" s="1"/>
  <c r="BR616" i="5"/>
  <c r="BR621" i="5" s="1"/>
  <c r="BR612" i="5"/>
  <c r="BR617" i="5" s="1"/>
  <c r="BR622" i="5" s="1"/>
  <c r="U49" i="15"/>
  <c r="AH1530" i="5"/>
  <c r="V34" i="17"/>
  <c r="X141" i="13"/>
  <c r="BN617" i="5"/>
  <c r="BA90" i="14"/>
  <c r="BO625" i="5"/>
  <c r="BO631" i="5" s="1"/>
  <c r="BC21" i="14" s="1"/>
  <c r="BO616" i="5"/>
  <c r="BO621" i="5" s="1"/>
  <c r="BO606" i="5"/>
  <c r="BO617" i="5" s="1"/>
  <c r="BO622" i="5" s="1"/>
  <c r="BC211" i="15" s="1"/>
  <c r="BC141" i="17" s="1"/>
  <c r="BC139" i="17" s="1"/>
  <c r="AC171" i="13"/>
  <c r="AB169" i="13"/>
  <c r="AJ1310" i="5"/>
  <c r="AI156" i="8"/>
  <c r="AH1522" i="5"/>
  <c r="EG146" i="7"/>
  <c r="EF150" i="7"/>
  <c r="AC201" i="13" s="1"/>
  <c r="AB125" i="17" s="1"/>
  <c r="AP187" i="13"/>
  <c r="AO185" i="13"/>
  <c r="BP616" i="5"/>
  <c r="BP621" i="5" s="1"/>
  <c r="BP608" i="5"/>
  <c r="BP617" i="5" s="1"/>
  <c r="BP622" i="5" s="1"/>
  <c r="BD211" i="15" s="1"/>
  <c r="BD141" i="17" s="1"/>
  <c r="BD139" i="17" s="1"/>
  <c r="BP626" i="5"/>
  <c r="BP631" i="5" s="1"/>
  <c r="BD21" i="14" s="1"/>
  <c r="AA126" i="17"/>
  <c r="AA124" i="17" s="1"/>
  <c r="BN631" i="5"/>
  <c r="AN135" i="17"/>
  <c r="AN133" i="17" s="1"/>
  <c r="BW611" i="5"/>
  <c r="BS616" i="5"/>
  <c r="BS621" i="5" s="1"/>
  <c r="BS614" i="5"/>
  <c r="BS617" i="5" s="1"/>
  <c r="BS622" i="5" s="1"/>
  <c r="BS629" i="5"/>
  <c r="BS631" i="5" s="1"/>
  <c r="BG21" i="14" s="1"/>
  <c r="BQ610" i="5"/>
  <c r="BQ617" i="5" s="1"/>
  <c r="BQ622" i="5" s="1"/>
  <c r="BQ627" i="5"/>
  <c r="BQ631" i="5" s="1"/>
  <c r="BE21" i="14" s="1"/>
  <c r="BQ616" i="5"/>
  <c r="BQ621" i="5" s="1"/>
  <c r="AJ973" i="5"/>
  <c r="AD1531" i="5"/>
  <c r="Q114" i="15"/>
  <c r="Q109" i="15" s="1"/>
  <c r="AC1527" i="5"/>
  <c r="AK1229" i="5"/>
  <c r="FL56" i="7"/>
  <c r="BI162" i="13" s="1"/>
  <c r="GA50" i="7"/>
  <c r="FO56" i="7" s="1"/>
  <c r="AE157" i="8"/>
  <c r="AD1523" i="5"/>
  <c r="AE54" i="7"/>
  <c r="AD57" i="7"/>
  <c r="AG1267" i="5"/>
  <c r="AM1103" i="5"/>
  <c r="H163" i="20"/>
  <c r="FK56" i="7"/>
  <c r="BH162" i="13" s="1"/>
  <c r="I162" i="22"/>
  <c r="FM56" i="7"/>
  <c r="BJ162" i="13" s="1"/>
  <c r="CE22" i="7"/>
  <c r="CD25" i="7"/>
  <c r="R1518" i="5"/>
  <c r="CL76" i="7"/>
  <c r="CK77" i="7"/>
  <c r="CK78" i="7" s="1"/>
  <c r="AK177" i="13"/>
  <c r="AL179" i="13"/>
  <c r="AB119" i="14"/>
  <c r="AB115" i="14" s="1"/>
  <c r="AB96" i="14" s="1"/>
  <c r="D204" i="20"/>
  <c r="AA175" i="13"/>
  <c r="Z123" i="17" s="1"/>
  <c r="Z121" i="17" s="1"/>
  <c r="Z173" i="13"/>
  <c r="CN87" i="7"/>
  <c r="D230" i="21"/>
  <c r="L230" i="21"/>
  <c r="EE121" i="7"/>
  <c r="AA228" i="15" s="1"/>
  <c r="Y123" i="17"/>
  <c r="Y121" i="17" s="1"/>
  <c r="AJ1267" i="5"/>
  <c r="AJ41" i="7"/>
  <c r="AI42" i="7"/>
  <c r="AI43" i="7" s="1"/>
  <c r="AM1173" i="5"/>
  <c r="AM1139" i="5"/>
  <c r="G68" i="20"/>
  <c r="H68" i="20" s="1"/>
  <c r="EG113" i="7"/>
  <c r="EF119" i="7"/>
  <c r="AC203" i="13" s="1"/>
  <c r="AB122" i="17" s="1"/>
  <c r="EG116" i="7"/>
  <c r="AF159" i="13"/>
  <c r="AE114" i="17" s="1"/>
  <c r="AE157" i="13"/>
  <c r="F221" i="23"/>
  <c r="E223" i="21" s="1"/>
  <c r="AH1209" i="5"/>
  <c r="AI1290" i="5"/>
  <c r="AH1186" i="5"/>
  <c r="AC36" i="13"/>
  <c r="AM420" i="5"/>
  <c r="AA49" i="18"/>
  <c r="D42" i="19"/>
  <c r="D37" i="20"/>
  <c r="AJ1071" i="5"/>
  <c r="Z120" i="13"/>
  <c r="AM881" i="5"/>
  <c r="AM1037" i="5"/>
  <c r="AM1136" i="5"/>
  <c r="AI1380" i="5"/>
  <c r="AA128" i="13"/>
  <c r="E128" i="22" s="1"/>
  <c r="AL1213" i="5"/>
  <c r="AG1053" i="5"/>
  <c r="AA37" i="13"/>
  <c r="AL435" i="5"/>
  <c r="Z207" i="15" s="1"/>
  <c r="E207" i="23" s="1"/>
  <c r="AL450" i="5"/>
  <c r="Z185" i="15" s="1"/>
  <c r="Z184" i="15" s="1"/>
  <c r="Y184" i="15"/>
  <c r="AM1321" i="5"/>
  <c r="AL1320" i="5"/>
  <c r="AL1324" i="5" s="1"/>
  <c r="AN1322" i="5"/>
  <c r="AM1163" i="5"/>
  <c r="AM1158" i="5"/>
  <c r="AJ1192" i="5"/>
  <c r="AJ1205" i="5" s="1"/>
  <c r="AJ1179" i="5"/>
  <c r="AJ1181" i="5" s="1"/>
  <c r="C127" i="15"/>
  <c r="C96" i="15" s="1"/>
  <c r="AM985" i="5"/>
  <c r="AM990" i="5"/>
  <c r="D138" i="21"/>
  <c r="L138" i="21"/>
  <c r="S1502" i="5"/>
  <c r="BJ139" i="17"/>
  <c r="BK140" i="17"/>
  <c r="E117" i="23"/>
  <c r="F69" i="15"/>
  <c r="E21" i="17"/>
  <c r="F44" i="13"/>
  <c r="AK1243" i="5"/>
  <c r="E23" i="17"/>
  <c r="AM1124" i="5"/>
  <c r="AM1129" i="5"/>
  <c r="AM1130" i="5" s="1"/>
  <c r="M112" i="13"/>
  <c r="AL837" i="5"/>
  <c r="AL840" i="5" s="1"/>
  <c r="AK840" i="5"/>
  <c r="AK838" i="5" s="1"/>
  <c r="AK857" i="5" s="1"/>
  <c r="AK1308" i="5"/>
  <c r="AK1307" i="5"/>
  <c r="AN849" i="5"/>
  <c r="AN855" i="5"/>
  <c r="AN850" i="5"/>
  <c r="AN835" i="5"/>
  <c r="AN852" i="5"/>
  <c r="AN853" i="5"/>
  <c r="AN854" i="5"/>
  <c r="AN843" i="5"/>
  <c r="AN844" i="5" s="1"/>
  <c r="AM846" i="5"/>
  <c r="AN845" i="5"/>
  <c r="S1476" i="5"/>
  <c r="F135" i="15"/>
  <c r="Z145" i="13"/>
  <c r="Y38" i="17" s="1"/>
  <c r="E131" i="22"/>
  <c r="AB131" i="13"/>
  <c r="D51" i="13"/>
  <c r="E30" i="17"/>
  <c r="Y119" i="13"/>
  <c r="Z41" i="14"/>
  <c r="AM1168" i="5"/>
  <c r="AN1167" i="5"/>
  <c r="AK1162" i="5"/>
  <c r="AK1160" i="5" s="1"/>
  <c r="AL1159" i="5"/>
  <c r="AL1162" i="5" s="1"/>
  <c r="AJ937" i="5"/>
  <c r="AJ950" i="5" s="1"/>
  <c r="AJ924" i="5"/>
  <c r="AJ926" i="5" s="1"/>
  <c r="AM1025" i="5"/>
  <c r="AM1000" i="5"/>
  <c r="AM1024" i="5" s="1"/>
  <c r="AN1044" i="5" s="1"/>
  <c r="AM1064" i="5"/>
  <c r="AN1065" i="5"/>
  <c r="AL1063" i="5"/>
  <c r="AL1067" i="5" s="1"/>
  <c r="BW734" i="5"/>
  <c r="D73" i="21"/>
  <c r="L73" i="21"/>
  <c r="AK968" i="5"/>
  <c r="Y37" i="14"/>
  <c r="Y36" i="14" s="1"/>
  <c r="Y35" i="14" s="1"/>
  <c r="E150" i="23"/>
  <c r="D154" i="15"/>
  <c r="D156" i="15" s="1"/>
  <c r="F134" i="15"/>
  <c r="AH1305" i="5"/>
  <c r="D93" i="15"/>
  <c r="AK1128" i="5"/>
  <c r="AK1126" i="5" s="1"/>
  <c r="AK1145" i="5" s="1"/>
  <c r="AL1125" i="5"/>
  <c r="AL1128" i="5" s="1"/>
  <c r="T117" i="13"/>
  <c r="AA135" i="13"/>
  <c r="AL1295" i="5"/>
  <c r="AM1359" i="5"/>
  <c r="AM1367" i="5"/>
  <c r="AM1362" i="5"/>
  <c r="AM1366" i="5"/>
  <c r="AM1371" i="5"/>
  <c r="AN1389" i="5" s="1"/>
  <c r="AB53" i="14" s="1"/>
  <c r="AM1363" i="5"/>
  <c r="AM1370" i="5"/>
  <c r="AM1361" i="5"/>
  <c r="AM1372" i="5"/>
  <c r="AN1390" i="5" s="1"/>
  <c r="AB54" i="14" s="1"/>
  <c r="AM1369" i="5"/>
  <c r="AM918" i="5"/>
  <c r="AM943" i="5"/>
  <c r="AM908" i="5"/>
  <c r="AM903" i="5"/>
  <c r="AM1246" i="5"/>
  <c r="AM1241" i="5"/>
  <c r="AM1278" i="5"/>
  <c r="AM1253" i="5"/>
  <c r="AM1277" i="5" s="1"/>
  <c r="AN1300" i="5" s="1"/>
  <c r="C92" i="16"/>
  <c r="AA123" i="13"/>
  <c r="Z49" i="14"/>
  <c r="L111" i="13"/>
  <c r="AL1193" i="5"/>
  <c r="AL1216" i="5" s="1"/>
  <c r="AK1326" i="5"/>
  <c r="AK1327" i="5"/>
  <c r="R1435" i="5"/>
  <c r="R1436" i="5" s="1"/>
  <c r="AH952" i="5"/>
  <c r="AH953" i="5"/>
  <c r="D28" i="22"/>
  <c r="N47" i="18"/>
  <c r="Z416" i="5"/>
  <c r="P28" i="13"/>
  <c r="O12" i="17" s="1"/>
  <c r="O11" i="17" s="1"/>
  <c r="O10" i="17" s="1"/>
  <c r="N55" i="18"/>
  <c r="D30" i="16"/>
  <c r="N43" i="18"/>
  <c r="N51" i="18"/>
  <c r="N73" i="17"/>
  <c r="AL1368" i="5"/>
  <c r="AM1388" i="5" s="1"/>
  <c r="AA52" i="14" s="1"/>
  <c r="AL870" i="5"/>
  <c r="AL873" i="5" s="1"/>
  <c r="AK873" i="5"/>
  <c r="AK871" i="5" s="1"/>
  <c r="AK890" i="5" s="1"/>
  <c r="GB127" i="10"/>
  <c r="GA135" i="10"/>
  <c r="GA137" i="10" s="1"/>
  <c r="U107" i="15"/>
  <c r="S29" i="17"/>
  <c r="M109" i="13"/>
  <c r="AN1100" i="5"/>
  <c r="AM1101" i="5"/>
  <c r="AM1200" i="5"/>
  <c r="AM1106" i="5"/>
  <c r="AO1150" i="5"/>
  <c r="AO1155" i="5" s="1"/>
  <c r="AO1233" i="5"/>
  <c r="AO1238" i="5" s="1"/>
  <c r="AO1351" i="5"/>
  <c r="AO1355" i="5" s="1"/>
  <c r="AO895" i="5"/>
  <c r="AO900" i="5" s="1"/>
  <c r="AP800" i="5"/>
  <c r="AO977" i="5"/>
  <c r="AO982" i="5" s="1"/>
  <c r="AO861" i="5"/>
  <c r="AO866" i="5" s="1"/>
  <c r="AO1116" i="5"/>
  <c r="AO1121" i="5" s="1"/>
  <c r="AO1083" i="5"/>
  <c r="AO1088" i="5" s="1"/>
  <c r="AO829" i="5"/>
  <c r="AO833" i="5" s="1"/>
  <c r="AN1108" i="5"/>
  <c r="AN1098" i="5"/>
  <c r="AN1099" i="5" s="1"/>
  <c r="AN1090" i="5"/>
  <c r="AN1107" i="5"/>
  <c r="AN1104" i="5"/>
  <c r="AN1105" i="5"/>
  <c r="AN1110" i="5"/>
  <c r="AN1109" i="5"/>
  <c r="AI141" i="17"/>
  <c r="F211" i="23"/>
  <c r="R1457" i="5"/>
  <c r="R1458" i="5" s="1"/>
  <c r="GC20" i="10"/>
  <c r="GB35" i="10"/>
  <c r="L181" i="15"/>
  <c r="AA134" i="13"/>
  <c r="GB134" i="10"/>
  <c r="GC126" i="10"/>
  <c r="X75" i="15"/>
  <c r="AM836" i="5"/>
  <c r="AM841" i="5"/>
  <c r="AM842" i="5" s="1"/>
  <c r="E165" i="16"/>
  <c r="E31" i="22"/>
  <c r="AB31" i="13"/>
  <c r="AA13" i="17" s="1"/>
  <c r="AL417" i="5"/>
  <c r="F31" i="16"/>
  <c r="S1410" i="5"/>
  <c r="E66" i="15"/>
  <c r="AC427" i="5"/>
  <c r="R21" i="13"/>
  <c r="R19" i="13" s="1"/>
  <c r="AC442" i="5"/>
  <c r="M139" i="13"/>
  <c r="L39" i="17" s="1"/>
  <c r="L33" i="17" s="1"/>
  <c r="AI1208" i="5"/>
  <c r="AI1207" i="5"/>
  <c r="Z48" i="14"/>
  <c r="AL1191" i="5"/>
  <c r="AI952" i="5"/>
  <c r="AI953" i="5"/>
  <c r="X129" i="13"/>
  <c r="Y130" i="13"/>
  <c r="AN1356" i="5"/>
  <c r="AN1357" i="5"/>
  <c r="AN1165" i="5"/>
  <c r="AN1175" i="5"/>
  <c r="AN1174" i="5"/>
  <c r="AN1172" i="5"/>
  <c r="AN1176" i="5"/>
  <c r="AN1190" i="5"/>
  <c r="AN1177" i="5"/>
  <c r="AN1171" i="5"/>
  <c r="AN1157" i="5"/>
  <c r="X43" i="15"/>
  <c r="F102" i="15"/>
  <c r="T147" i="13"/>
  <c r="S37" i="17" s="1"/>
  <c r="F19" i="17"/>
  <c r="AA42" i="14"/>
  <c r="S1481" i="5"/>
  <c r="AP25" i="14"/>
  <c r="BK25" i="14" s="1"/>
  <c r="BW758" i="5"/>
  <c r="D61" i="15"/>
  <c r="AI1032" i="5"/>
  <c r="AI1033" i="5"/>
  <c r="AA46" i="14"/>
  <c r="AM1166" i="5"/>
  <c r="AM1194" i="5"/>
  <c r="AN878" i="5"/>
  <c r="AM879" i="5"/>
  <c r="BC759" i="5"/>
  <c r="BW750" i="5"/>
  <c r="AL904" i="5"/>
  <c r="AL907" i="5" s="1"/>
  <c r="AK907" i="5"/>
  <c r="AK905" i="5" s="1"/>
  <c r="AL1077" i="5"/>
  <c r="D105" i="21"/>
  <c r="L105" i="21"/>
  <c r="GC22" i="10"/>
  <c r="GB37" i="10"/>
  <c r="AL1386" i="5"/>
  <c r="Z50" i="14" s="1"/>
  <c r="AK1375" i="5"/>
  <c r="AL1199" i="5"/>
  <c r="AM1220" i="5" s="1"/>
  <c r="Z32" i="13"/>
  <c r="Z30" i="13" s="1"/>
  <c r="AK447" i="5"/>
  <c r="Y183" i="15" s="1"/>
  <c r="AK432" i="5"/>
  <c r="AK1006" i="5"/>
  <c r="F37" i="15"/>
  <c r="G48" i="13"/>
  <c r="BE211" i="15"/>
  <c r="BE88" i="14"/>
  <c r="V121" i="13"/>
  <c r="U118" i="13"/>
  <c r="E98" i="15"/>
  <c r="E77" i="18"/>
  <c r="U91" i="13"/>
  <c r="T89" i="13"/>
  <c r="AM947" i="5"/>
  <c r="AN965" i="5" s="1"/>
  <c r="AM942" i="5"/>
  <c r="AM941" i="5" s="1"/>
  <c r="AN963" i="5" s="1"/>
  <c r="AM915" i="5"/>
  <c r="AM911" i="5"/>
  <c r="AM939" i="5"/>
  <c r="AM1275" i="5"/>
  <c r="AN1298" i="5" s="1"/>
  <c r="AM1249" i="5"/>
  <c r="AL1016" i="5"/>
  <c r="AL986" i="5"/>
  <c r="AL989" i="5" s="1"/>
  <c r="AL987" i="5" s="1"/>
  <c r="AL1017" i="5" s="1"/>
  <c r="AM1039" i="5" s="1"/>
  <c r="J92" i="17"/>
  <c r="J94" i="17" s="1"/>
  <c r="J96" i="17" s="1"/>
  <c r="K65" i="13"/>
  <c r="K63" i="13" s="1"/>
  <c r="L66" i="13"/>
  <c r="AK1344" i="5"/>
  <c r="AJ1343" i="5"/>
  <c r="AJ1347" i="5" s="1"/>
  <c r="X56" i="14" s="1"/>
  <c r="X55" i="14" s="1"/>
  <c r="X34" i="14" s="1"/>
  <c r="X32" i="14" s="1"/>
  <c r="AL1345" i="5"/>
  <c r="E79" i="18"/>
  <c r="E34" i="15"/>
  <c r="N12" i="17"/>
  <c r="N11" i="17" s="1"/>
  <c r="N10" i="17" s="1"/>
  <c r="AL1365" i="5"/>
  <c r="AM1387" i="5" s="1"/>
  <c r="AA51" i="14" s="1"/>
  <c r="AL1360" i="5"/>
  <c r="AL1387" i="5"/>
  <c r="Z51" i="14" s="1"/>
  <c r="Z133" i="13"/>
  <c r="BE759" i="5"/>
  <c r="BW754" i="5"/>
  <c r="U140" i="15"/>
  <c r="Z126" i="13"/>
  <c r="AJ1033" i="5"/>
  <c r="AJ1032" i="5"/>
  <c r="AN883" i="5"/>
  <c r="AN876" i="5"/>
  <c r="AN877" i="5" s="1"/>
  <c r="AN885" i="5"/>
  <c r="AN882" i="5"/>
  <c r="AN886" i="5"/>
  <c r="AN888" i="5"/>
  <c r="AN868" i="5"/>
  <c r="AN887" i="5"/>
  <c r="AN1240" i="5"/>
  <c r="AN1250" i="5"/>
  <c r="AN1251" i="5" s="1"/>
  <c r="AN1276" i="5" s="1"/>
  <c r="AO1299" i="5" s="1"/>
  <c r="AN1259" i="5"/>
  <c r="AN1283" i="5" s="1"/>
  <c r="AO1302" i="5" s="1"/>
  <c r="AN1258" i="5"/>
  <c r="AN1282" i="5" s="1"/>
  <c r="AN1271" i="5"/>
  <c r="AN1255" i="5"/>
  <c r="AN1279" i="5" s="1"/>
  <c r="AN1314" i="5"/>
  <c r="AN1257" i="5"/>
  <c r="AN1248" i="5"/>
  <c r="AN1254" i="5"/>
  <c r="GA39" i="10"/>
  <c r="AH931" i="5"/>
  <c r="L205" i="15"/>
  <c r="AL938" i="5"/>
  <c r="AL960" i="5" s="1"/>
  <c r="AM946" i="5"/>
  <c r="AK1069" i="5"/>
  <c r="Y57" i="14"/>
  <c r="AK1070" i="5"/>
  <c r="F70" i="15"/>
  <c r="F75" i="18"/>
  <c r="W114" i="13"/>
  <c r="V36" i="17" s="1"/>
  <c r="AM993" i="5"/>
  <c r="AM1019" i="5"/>
  <c r="AN1041" i="5" s="1"/>
  <c r="E52" i="23"/>
  <c r="AL1242" i="5"/>
  <c r="AL1245" i="5" s="1"/>
  <c r="AL1243" i="5" s="1"/>
  <c r="AL1273" i="5" s="1"/>
  <c r="AM1296" i="5" s="1"/>
  <c r="AL1272" i="5"/>
  <c r="R1492" i="5"/>
  <c r="AG1288" i="5"/>
  <c r="AG1289" i="5"/>
  <c r="AM1358" i="5"/>
  <c r="AM1256" i="5"/>
  <c r="AM1280" i="5" s="1"/>
  <c r="AN1301" i="5" s="1"/>
  <c r="AM1281" i="5"/>
  <c r="Z122" i="13"/>
  <c r="AN1133" i="5"/>
  <c r="AM1134" i="5"/>
  <c r="BD88" i="14"/>
  <c r="BD86" i="14" s="1"/>
  <c r="AL1092" i="5"/>
  <c r="AL1095" i="5" s="1"/>
  <c r="AK1095" i="5"/>
  <c r="AK1093" i="5" s="1"/>
  <c r="AK1112" i="5" s="1"/>
  <c r="AF90" i="14"/>
  <c r="C32" i="14"/>
  <c r="F38" i="15"/>
  <c r="G49" i="13"/>
  <c r="E136" i="22"/>
  <c r="BB759" i="5"/>
  <c r="BW748" i="5"/>
  <c r="I175" i="15"/>
  <c r="K49" i="17"/>
  <c r="K47" i="17" s="1"/>
  <c r="M103" i="13"/>
  <c r="F137" i="13"/>
  <c r="F116" i="13" s="1"/>
  <c r="G138" i="13"/>
  <c r="F30" i="17" s="1"/>
  <c r="F28" i="17" s="1"/>
  <c r="E131" i="15"/>
  <c r="D121" i="15"/>
  <c r="D123" i="15" s="1"/>
  <c r="AM1197" i="5"/>
  <c r="AM1196" i="5" s="1"/>
  <c r="AN1219" i="5" s="1"/>
  <c r="AM1170" i="5"/>
  <c r="AM884" i="5"/>
  <c r="AM874" i="5"/>
  <c r="AM875" i="5" s="1"/>
  <c r="AM869" i="5"/>
  <c r="AJ1048" i="5"/>
  <c r="GC21" i="10"/>
  <c r="GB36" i="10"/>
  <c r="R55" i="14"/>
  <c r="N223" i="21"/>
  <c r="AM1076" i="5"/>
  <c r="AA84" i="15" s="1"/>
  <c r="AM1058" i="5"/>
  <c r="AM1059" i="5" s="1"/>
  <c r="AM1075" i="5"/>
  <c r="AA52" i="15" s="1"/>
  <c r="AM997" i="5"/>
  <c r="AM1021" i="5" s="1"/>
  <c r="AN1043" i="5" s="1"/>
  <c r="AM1022" i="5"/>
  <c r="E84" i="23"/>
  <c r="AM765" i="5"/>
  <c r="AA103" i="15" s="1"/>
  <c r="AM764" i="5"/>
  <c r="AM767" i="5"/>
  <c r="AA136" i="15" s="1"/>
  <c r="AM766" i="5"/>
  <c r="AA71" i="15" s="1"/>
  <c r="AN761" i="5"/>
  <c r="Z39" i="15"/>
  <c r="E39" i="23" s="1"/>
  <c r="AL768" i="5"/>
  <c r="AM772" i="5" s="1"/>
  <c r="AM773" i="5" s="1"/>
  <c r="AA26" i="14" s="1"/>
  <c r="AA19" i="14" s="1"/>
  <c r="G219" i="21"/>
  <c r="H219" i="21" s="1"/>
  <c r="O219" i="21"/>
  <c r="P219" i="21" s="1"/>
  <c r="I217" i="23"/>
  <c r="AL1563" i="5"/>
  <c r="AM1570" i="5" s="1"/>
  <c r="AA68" i="14" s="1"/>
  <c r="AL1247" i="5"/>
  <c r="AL1274" i="5"/>
  <c r="AM1297" i="5" s="1"/>
  <c r="AL1038" i="5"/>
  <c r="AL1048" i="5" s="1"/>
  <c r="AK1030" i="5"/>
  <c r="F101" i="15"/>
  <c r="BD759" i="5"/>
  <c r="BW752" i="5"/>
  <c r="C90" i="16"/>
  <c r="N211" i="21"/>
  <c r="T20" i="13"/>
  <c r="E27" i="16"/>
  <c r="AD412" i="5"/>
  <c r="AM948" i="5"/>
  <c r="AN966" i="5" s="1"/>
  <c r="AB46" i="14" s="1"/>
  <c r="AM913" i="5"/>
  <c r="AN912" i="5"/>
  <c r="AM1331" i="5"/>
  <c r="AA117" i="15" s="1"/>
  <c r="AM1332" i="5"/>
  <c r="AA150" i="15" s="1"/>
  <c r="AM1315" i="5"/>
  <c r="AL1018" i="5"/>
  <c r="AM1040" i="5" s="1"/>
  <c r="AL991" i="5"/>
  <c r="AI1184" i="5"/>
  <c r="W139" i="15" s="1"/>
  <c r="AI1183" i="5"/>
  <c r="W106" i="15" s="1"/>
  <c r="W105" i="15" s="1"/>
  <c r="T1402" i="5"/>
  <c r="T1404" i="5" s="1"/>
  <c r="U1400" i="5" s="1"/>
  <c r="U1402" i="5" s="1"/>
  <c r="U1404" i="5" s="1"/>
  <c r="V1400" i="5" s="1"/>
  <c r="V1402" i="5" s="1"/>
  <c r="V1404" i="5" s="1"/>
  <c r="W1400" i="5" s="1"/>
  <c r="W1402" i="5" s="1"/>
  <c r="W1404" i="5" s="1"/>
  <c r="X1400" i="5" s="1"/>
  <c r="X1402" i="5" s="1"/>
  <c r="X1404" i="5" s="1"/>
  <c r="Y1400" i="5" s="1"/>
  <c r="Y1402" i="5" s="1"/>
  <c r="Y1404" i="5" s="1"/>
  <c r="Z1400" i="5" s="1"/>
  <c r="Z1402" i="5" s="1"/>
  <c r="Z1404" i="5" s="1"/>
  <c r="AA1400" i="5" s="1"/>
  <c r="AA1402" i="5" s="1"/>
  <c r="AA1404" i="5" s="1"/>
  <c r="AB1400" i="5" s="1"/>
  <c r="AB1402" i="5" s="1"/>
  <c r="AB1404" i="5" s="1"/>
  <c r="AC1400" i="5" s="1"/>
  <c r="AC1402" i="5" s="1"/>
  <c r="AC1404" i="5" s="1"/>
  <c r="AD1400" i="5" s="1"/>
  <c r="AD1402" i="5" s="1"/>
  <c r="AD1404" i="5" s="1"/>
  <c r="AE1400" i="5" s="1"/>
  <c r="AE1402" i="5" s="1"/>
  <c r="AE1404" i="5" s="1"/>
  <c r="AF1400" i="5" s="1"/>
  <c r="AF1402" i="5" s="1"/>
  <c r="AF1404" i="5" s="1"/>
  <c r="AG1400" i="5" s="1"/>
  <c r="AG1402" i="5" s="1"/>
  <c r="AG1404" i="5" s="1"/>
  <c r="AH1400" i="5" s="1"/>
  <c r="AH1402" i="5" s="1"/>
  <c r="AH1404" i="5" s="1"/>
  <c r="AI1400" i="5" s="1"/>
  <c r="AI1402" i="5" s="1"/>
  <c r="AI1404" i="5" s="1"/>
  <c r="AJ1400" i="5" s="1"/>
  <c r="AJ1402" i="5" s="1"/>
  <c r="AJ1404" i="5" s="1"/>
  <c r="AK1400" i="5" s="1"/>
  <c r="AK1402" i="5" s="1"/>
  <c r="AK1404" i="5" s="1"/>
  <c r="AL1400" i="5" s="1"/>
  <c r="AL1402" i="5" s="1"/>
  <c r="AL1404" i="5" s="1"/>
  <c r="AM1400" i="5" s="1"/>
  <c r="AM1402" i="5" s="1"/>
  <c r="AM1404" i="5" s="1"/>
  <c r="AN1400" i="5" s="1"/>
  <c r="AN1402" i="5" s="1"/>
  <c r="AN1404" i="5" s="1"/>
  <c r="AO1400" i="5" s="1"/>
  <c r="AO1402" i="5" s="1"/>
  <c r="AO1404" i="5" s="1"/>
  <c r="AP1400" i="5" s="1"/>
  <c r="AP1402" i="5" s="1"/>
  <c r="AP1404" i="5" s="1"/>
  <c r="AQ1400" i="5" s="1"/>
  <c r="AQ1402" i="5" s="1"/>
  <c r="AQ1404" i="5" s="1"/>
  <c r="AR1400" i="5" s="1"/>
  <c r="AR1402" i="5" s="1"/>
  <c r="AR1404" i="5" s="1"/>
  <c r="AS1400" i="5" s="1"/>
  <c r="AS1402" i="5" s="1"/>
  <c r="AS1404" i="5" s="1"/>
  <c r="AT1400" i="5" s="1"/>
  <c r="AT1402" i="5" s="1"/>
  <c r="AT1404" i="5" s="1"/>
  <c r="AU1400" i="5" s="1"/>
  <c r="AU1402" i="5" s="1"/>
  <c r="AU1404" i="5" s="1"/>
  <c r="AV1400" i="5" s="1"/>
  <c r="AV1402" i="5" s="1"/>
  <c r="AV1404" i="5" s="1"/>
  <c r="AW1400" i="5" s="1"/>
  <c r="AW1402" i="5" s="1"/>
  <c r="AW1404" i="5" s="1"/>
  <c r="AX1400" i="5" s="1"/>
  <c r="AX1402" i="5" s="1"/>
  <c r="AX1404" i="5" s="1"/>
  <c r="AY1400" i="5" s="1"/>
  <c r="AY1402" i="5" s="1"/>
  <c r="AY1404" i="5" s="1"/>
  <c r="AZ1400" i="5" s="1"/>
  <c r="AZ1402" i="5" s="1"/>
  <c r="AZ1404" i="5" s="1"/>
  <c r="BA1400" i="5" s="1"/>
  <c r="BA1402" i="5" s="1"/>
  <c r="BA1404" i="5" s="1"/>
  <c r="BB1400" i="5" s="1"/>
  <c r="BB1402" i="5" s="1"/>
  <c r="BB1404" i="5" s="1"/>
  <c r="BC1400" i="5" s="1"/>
  <c r="BC1402" i="5" s="1"/>
  <c r="BC1404" i="5" s="1"/>
  <c r="BD1400" i="5" s="1"/>
  <c r="BD1402" i="5" s="1"/>
  <c r="BD1404" i="5" s="1"/>
  <c r="BE1400" i="5" s="1"/>
  <c r="BE1402" i="5" s="1"/>
  <c r="BE1404" i="5" s="1"/>
  <c r="BF1400" i="5" s="1"/>
  <c r="BF1402" i="5" s="1"/>
  <c r="BF1404" i="5" s="1"/>
  <c r="BG1400" i="5" s="1"/>
  <c r="BG1402" i="5" s="1"/>
  <c r="BG1404" i="5" s="1"/>
  <c r="BH1400" i="5" s="1"/>
  <c r="BH1402" i="5" s="1"/>
  <c r="BH1404" i="5" s="1"/>
  <c r="BI1400" i="5" s="1"/>
  <c r="BI1402" i="5" s="1"/>
  <c r="BI1404" i="5" s="1"/>
  <c r="BJ1400" i="5" s="1"/>
  <c r="BJ1402" i="5" s="1"/>
  <c r="BJ1404" i="5" s="1"/>
  <c r="BK1400" i="5" s="1"/>
  <c r="BK1402" i="5" s="1"/>
  <c r="BK1404" i="5" s="1"/>
  <c r="BL1400" i="5" s="1"/>
  <c r="BL1402" i="5" s="1"/>
  <c r="BL1404" i="5" s="1"/>
  <c r="BM1400" i="5" s="1"/>
  <c r="BM1402" i="5" s="1"/>
  <c r="BM1404" i="5" s="1"/>
  <c r="BN1400" i="5" s="1"/>
  <c r="BN1402" i="5" s="1"/>
  <c r="BN1404" i="5" s="1"/>
  <c r="BO1400" i="5" s="1"/>
  <c r="BO1402" i="5" s="1"/>
  <c r="BO1404" i="5" s="1"/>
  <c r="BP1400" i="5" s="1"/>
  <c r="BP1402" i="5" s="1"/>
  <c r="BP1404" i="5" s="1"/>
  <c r="BQ1400" i="5" s="1"/>
  <c r="BQ1402" i="5" s="1"/>
  <c r="BQ1404" i="5" s="1"/>
  <c r="BR1400" i="5" s="1"/>
  <c r="BR1402" i="5" s="1"/>
  <c r="BR1404" i="5" s="1"/>
  <c r="BS1400" i="5" s="1"/>
  <c r="BS1402" i="5" s="1"/>
  <c r="BS1404" i="5" s="1"/>
  <c r="BT1400" i="5" s="1"/>
  <c r="BT1402" i="5" s="1"/>
  <c r="BT1404" i="5" s="1"/>
  <c r="BU1400" i="5" s="1"/>
  <c r="BU1402" i="5" s="1"/>
  <c r="BU1404" i="5" s="1"/>
  <c r="BV1400" i="5" s="1"/>
  <c r="BV1402" i="5" s="1"/>
  <c r="M110" i="13"/>
  <c r="BK24" i="14"/>
  <c r="N29" i="13"/>
  <c r="N27" i="13" s="1"/>
  <c r="N26" i="13" s="1"/>
  <c r="Y431" i="5"/>
  <c r="M206" i="15" s="1"/>
  <c r="M205" i="15" s="1"/>
  <c r="M203" i="15" s="1"/>
  <c r="Y446" i="5"/>
  <c r="M182" i="15" s="1"/>
  <c r="AL944" i="5"/>
  <c r="AM964" i="5" s="1"/>
  <c r="S1429" i="5"/>
  <c r="F209" i="23"/>
  <c r="F211" i="21" s="1"/>
  <c r="Z124" i="13"/>
  <c r="AA124" i="13" s="1"/>
  <c r="AH1344" i="5"/>
  <c r="AG1343" i="5"/>
  <c r="AI1345" i="5"/>
  <c r="AI1347" i="5" s="1"/>
  <c r="W56" i="14" s="1"/>
  <c r="W55" i="14" s="1"/>
  <c r="W34" i="14" s="1"/>
  <c r="W32" i="14" s="1"/>
  <c r="AG90" i="14"/>
  <c r="Y40" i="17"/>
  <c r="AA143" i="13"/>
  <c r="AJ1288" i="5"/>
  <c r="AJ1289" i="5"/>
  <c r="BL67" i="13"/>
  <c r="AK1051" i="5"/>
  <c r="AK1050" i="5"/>
  <c r="AI928" i="5"/>
  <c r="W42" i="15" s="1"/>
  <c r="W41" i="15" s="1"/>
  <c r="AI929" i="5"/>
  <c r="W74" i="15" s="1"/>
  <c r="W73" i="15" s="1"/>
  <c r="AM1201" i="5"/>
  <c r="AM1213" i="5" s="1"/>
  <c r="AM1096" i="5"/>
  <c r="AM1097" i="5" s="1"/>
  <c r="AM1091" i="5"/>
  <c r="AN919" i="5"/>
  <c r="AN917" i="5"/>
  <c r="AN935" i="5"/>
  <c r="AN920" i="5"/>
  <c r="AN922" i="5"/>
  <c r="AN916" i="5"/>
  <c r="AN902" i="5"/>
  <c r="AN910" i="5"/>
  <c r="AN939" i="5" s="1"/>
  <c r="AN921" i="5"/>
  <c r="AN994" i="5"/>
  <c r="AN995" i="5" s="1"/>
  <c r="AN1020" i="5" s="1"/>
  <c r="AO1042" i="5" s="1"/>
  <c r="AN998" i="5"/>
  <c r="AN1002" i="5"/>
  <c r="AN1026" i="5" s="1"/>
  <c r="AN984" i="5"/>
  <c r="AN1015" i="5"/>
  <c r="AN1001" i="5"/>
  <c r="AN992" i="5"/>
  <c r="AN999" i="5"/>
  <c r="AN1023" i="5" s="1"/>
  <c r="AN1004" i="5"/>
  <c r="AN1028" i="5" s="1"/>
  <c r="AO1046" i="5" s="1"/>
  <c r="AN1003" i="5"/>
  <c r="AN1027" i="5" s="1"/>
  <c r="AO1045" i="5" s="1"/>
  <c r="AN1057" i="5"/>
  <c r="AN1131" i="5"/>
  <c r="AN1132" i="5" s="1"/>
  <c r="AN1138" i="5"/>
  <c r="AN1137" i="5"/>
  <c r="AN1142" i="5"/>
  <c r="AN1143" i="5"/>
  <c r="AN1141" i="5"/>
  <c r="AN1123" i="5"/>
  <c r="AN1140" i="5"/>
  <c r="I67" i="22"/>
  <c r="GC19" i="10"/>
  <c r="GB34" i="10"/>
  <c r="AA127" i="13"/>
  <c r="AJ1011" i="5"/>
  <c r="S1451" i="5"/>
  <c r="AL936" i="5"/>
  <c r="AA120" i="13" s="1"/>
  <c r="AM851" i="5"/>
  <c r="AM945" i="5"/>
  <c r="AM848" i="5"/>
  <c r="S1507" i="5"/>
  <c r="C160" i="15"/>
  <c r="AH16" i="17" l="1"/>
  <c r="AJ39" i="13"/>
  <c r="AT421" i="5"/>
  <c r="AS436" i="5"/>
  <c r="AH40" i="13"/>
  <c r="AH38" i="13" s="1"/>
  <c r="AS451" i="5"/>
  <c r="AG186" i="15" s="1"/>
  <c r="R149" i="13"/>
  <c r="AL183" i="13"/>
  <c r="AK181" i="13"/>
  <c r="AJ132" i="17"/>
  <c r="AJ130" i="17" s="1"/>
  <c r="O5" i="17"/>
  <c r="Z37" i="14"/>
  <c r="AB45" i="14"/>
  <c r="AL1224" i="5"/>
  <c r="AL1227" i="5" s="1"/>
  <c r="BW625" i="5"/>
  <c r="AB136" i="13"/>
  <c r="L107" i="13"/>
  <c r="M108" i="13"/>
  <c r="AM944" i="5"/>
  <c r="AN964" i="5" s="1"/>
  <c r="AN947" i="5"/>
  <c r="AO965" i="5" s="1"/>
  <c r="AA44" i="14"/>
  <c r="F223" i="21"/>
  <c r="AD1535" i="5"/>
  <c r="R30" i="14" s="1"/>
  <c r="N204" i="15"/>
  <c r="D204" i="23" s="1"/>
  <c r="AA125" i="13"/>
  <c r="D113" i="16"/>
  <c r="D179" i="23"/>
  <c r="P9" i="17"/>
  <c r="R23" i="13"/>
  <c r="AB413" i="5"/>
  <c r="D24" i="22"/>
  <c r="C25" i="20" s="1"/>
  <c r="O22" i="13"/>
  <c r="D22" i="22" s="1"/>
  <c r="C23" i="20" s="1"/>
  <c r="AA428" i="5"/>
  <c r="AA443" i="5"/>
  <c r="O179" i="15" s="1"/>
  <c r="P24" i="13"/>
  <c r="P22" i="13" s="1"/>
  <c r="M223" i="21"/>
  <c r="BC88" i="14"/>
  <c r="BC86" i="14" s="1"/>
  <c r="Q35" i="17"/>
  <c r="R69" i="13"/>
  <c r="Q93" i="18" s="1"/>
  <c r="M42" i="17"/>
  <c r="Y1564" i="5"/>
  <c r="O100" i="13"/>
  <c r="AE1566" i="5"/>
  <c r="U105" i="13"/>
  <c r="S46" i="17"/>
  <c r="N176" i="15"/>
  <c r="D176" i="23" s="1"/>
  <c r="D111" i="16"/>
  <c r="D177" i="23"/>
  <c r="R17" i="13"/>
  <c r="AB411" i="5"/>
  <c r="P53" i="18"/>
  <c r="P45" i="18"/>
  <c r="O102" i="13"/>
  <c r="M48" i="17"/>
  <c r="P7" i="17"/>
  <c r="AA441" i="5"/>
  <c r="O177" i="15" s="1"/>
  <c r="P18" i="13"/>
  <c r="P16" i="13" s="1"/>
  <c r="P15" i="13" s="1"/>
  <c r="AA426" i="5"/>
  <c r="O204" i="15" s="1"/>
  <c r="T75" i="13"/>
  <c r="S73" i="13"/>
  <c r="S77" i="13"/>
  <c r="T79" i="13"/>
  <c r="S43" i="17"/>
  <c r="U101" i="13"/>
  <c r="AE1565" i="5"/>
  <c r="D18" i="22"/>
  <c r="C19" i="20" s="1"/>
  <c r="O16" i="13"/>
  <c r="F118" i="16"/>
  <c r="FP56" i="7"/>
  <c r="BW628" i="5"/>
  <c r="AE1532" i="5"/>
  <c r="R81" i="15"/>
  <c r="R77" i="15" s="1"/>
  <c r="AF158" i="8"/>
  <c r="AE1524" i="5"/>
  <c r="FQ56" i="7"/>
  <c r="FR56" i="7"/>
  <c r="E185" i="23"/>
  <c r="L187" i="21" s="1"/>
  <c r="FT56" i="7"/>
  <c r="AL1262" i="5"/>
  <c r="AE1525" i="5"/>
  <c r="AF159" i="8"/>
  <c r="BW606" i="5"/>
  <c r="GQ42" i="7"/>
  <c r="GQ43" i="7" s="1"/>
  <c r="GR41" i="7"/>
  <c r="GQ170" i="7"/>
  <c r="GQ171" i="7" s="1"/>
  <c r="GQ172" i="7" s="1"/>
  <c r="GR179" i="7" s="1"/>
  <c r="FS56" i="7"/>
  <c r="AE1533" i="5"/>
  <c r="R147" i="15"/>
  <c r="R142" i="15" s="1"/>
  <c r="BQ633" i="5"/>
  <c r="BQ634" i="5"/>
  <c r="BG88" i="14"/>
  <c r="BG86" i="14" s="1"/>
  <c r="BG211" i="15"/>
  <c r="BG141" i="17" s="1"/>
  <c r="BG139" i="17" s="1"/>
  <c r="BB21" i="14"/>
  <c r="BK21" i="14" s="1"/>
  <c r="BW631" i="5"/>
  <c r="AQ187" i="13"/>
  <c r="AP185" i="13"/>
  <c r="AJ156" i="8"/>
  <c r="AI1522" i="5"/>
  <c r="AD171" i="13"/>
  <c r="AC169" i="13"/>
  <c r="BW608" i="5"/>
  <c r="BF88" i="14"/>
  <c r="BF86" i="14" s="1"/>
  <c r="BF211" i="15"/>
  <c r="BF141" i="17" s="1"/>
  <c r="BF139" i="17" s="1"/>
  <c r="BW612" i="5"/>
  <c r="BW626" i="5"/>
  <c r="BS634" i="5"/>
  <c r="BS633" i="5"/>
  <c r="BP634" i="5"/>
  <c r="BP633" i="5"/>
  <c r="BW610" i="5"/>
  <c r="BR633" i="5"/>
  <c r="BR634" i="5"/>
  <c r="BW616" i="5"/>
  <c r="S149" i="13"/>
  <c r="BW614" i="5"/>
  <c r="BW627" i="5"/>
  <c r="AO135" i="17"/>
  <c r="AO133" i="17" s="1"/>
  <c r="EH146" i="7"/>
  <c r="EG150" i="7"/>
  <c r="AD201" i="13" s="1"/>
  <c r="AC125" i="17" s="1"/>
  <c r="AB126" i="17"/>
  <c r="AB124" i="17" s="1"/>
  <c r="BN622" i="5"/>
  <c r="BW617" i="5"/>
  <c r="U45" i="15"/>
  <c r="BN633" i="5"/>
  <c r="BN634" i="5"/>
  <c r="BW621" i="5"/>
  <c r="BL162" i="13"/>
  <c r="V49" i="15"/>
  <c r="V45" i="15" s="1"/>
  <c r="AI1530" i="5"/>
  <c r="BO633" i="5"/>
  <c r="BO634" i="5"/>
  <c r="W34" i="17"/>
  <c r="Y141" i="13"/>
  <c r="BW629" i="5"/>
  <c r="AM1384" i="5"/>
  <c r="AN848" i="5"/>
  <c r="AL838" i="5"/>
  <c r="AL857" i="5" s="1"/>
  <c r="AF54" i="7"/>
  <c r="AE57" i="7"/>
  <c r="CF22" i="7"/>
  <c r="CE25" i="7"/>
  <c r="AE1531" i="5"/>
  <c r="R114" i="15"/>
  <c r="AD1527" i="5"/>
  <c r="AF157" i="8"/>
  <c r="AE1523" i="5"/>
  <c r="GG50" i="7"/>
  <c r="FX56" i="7" s="1"/>
  <c r="EG119" i="7"/>
  <c r="AD203" i="13" s="1"/>
  <c r="AC122" i="17" s="1"/>
  <c r="EH113" i="7"/>
  <c r="EG121" i="7" s="1"/>
  <c r="AC228" i="15" s="1"/>
  <c r="EH116" i="7"/>
  <c r="AK41" i="7"/>
  <c r="AJ42" i="7"/>
  <c r="AJ43" i="7" s="1"/>
  <c r="GB39" i="10"/>
  <c r="AN1136" i="5"/>
  <c r="AM1563" i="5"/>
  <c r="AN1570" i="5" s="1"/>
  <c r="AB68" i="14" s="1"/>
  <c r="AK1310" i="5"/>
  <c r="CO87" i="7"/>
  <c r="AM179" i="13"/>
  <c r="AL129" i="17" s="1"/>
  <c r="AL127" i="17" s="1"/>
  <c r="AL177" i="13"/>
  <c r="CM76" i="7"/>
  <c r="CL77" i="7"/>
  <c r="CL78" i="7" s="1"/>
  <c r="AM1365" i="5"/>
  <c r="AN1387" i="5" s="1"/>
  <c r="AB51" i="14" s="1"/>
  <c r="AC119" i="14"/>
  <c r="AC115" i="14" s="1"/>
  <c r="AC96" i="14" s="1"/>
  <c r="AN943" i="5"/>
  <c r="AN918" i="5"/>
  <c r="AG159" i="13"/>
  <c r="AF114" i="17" s="1"/>
  <c r="AF157" i="13"/>
  <c r="E175" i="22"/>
  <c r="AB175" i="13"/>
  <c r="AA123" i="17" s="1"/>
  <c r="AA121" i="17" s="1"/>
  <c r="AA173" i="13"/>
  <c r="E173" i="22" s="1"/>
  <c r="EF121" i="7"/>
  <c r="AB228" i="15" s="1"/>
  <c r="AK129" i="17"/>
  <c r="AK127" i="17" s="1"/>
  <c r="AN1037" i="5"/>
  <c r="AN1294" i="5"/>
  <c r="AL1006" i="5"/>
  <c r="AL1008" i="5" s="1"/>
  <c r="Z43" i="15" s="1"/>
  <c r="AB43" i="14"/>
  <c r="AN1103" i="5"/>
  <c r="AM957" i="5"/>
  <c r="AA37" i="14" s="1"/>
  <c r="AM1360" i="5"/>
  <c r="AN1386" i="5" s="1"/>
  <c r="AB50" i="14" s="1"/>
  <c r="E37" i="22"/>
  <c r="D38" i="20" s="1"/>
  <c r="AA35" i="13"/>
  <c r="AN1202" i="5"/>
  <c r="AO1221" i="5" s="1"/>
  <c r="AC45" i="14" s="1"/>
  <c r="AK1053" i="5"/>
  <c r="AJ1290" i="5"/>
  <c r="BW1400" i="5"/>
  <c r="AI1209" i="5"/>
  <c r="AL1160" i="5"/>
  <c r="AL1179" i="5" s="1"/>
  <c r="E184" i="23"/>
  <c r="AM450" i="5"/>
  <c r="AA185" i="15" s="1"/>
  <c r="AA184" i="15" s="1"/>
  <c r="AM435" i="5"/>
  <c r="AA207" i="15" s="1"/>
  <c r="AB37" i="13"/>
  <c r="AB35" i="13" s="1"/>
  <c r="AB34" i="13" s="1"/>
  <c r="AK1071" i="5"/>
  <c r="L209" i="21"/>
  <c r="D209" i="21"/>
  <c r="AB15" i="17"/>
  <c r="AB14" i="17" s="1"/>
  <c r="AB49" i="18"/>
  <c r="AN420" i="5"/>
  <c r="AD36" i="13"/>
  <c r="Z40" i="14"/>
  <c r="Z36" i="14" s="1"/>
  <c r="Z35" i="14" s="1"/>
  <c r="AL968" i="5"/>
  <c r="E120" i="22"/>
  <c r="E157" i="16"/>
  <c r="S1454" i="5"/>
  <c r="S1432" i="5"/>
  <c r="D157" i="15"/>
  <c r="D159" i="15" s="1"/>
  <c r="D61" i="13"/>
  <c r="AL1264" i="5"/>
  <c r="Z107" i="15" s="1"/>
  <c r="AL1265" i="5"/>
  <c r="Z140" i="15" s="1"/>
  <c r="AN1256" i="5"/>
  <c r="AN1280" i="5" s="1"/>
  <c r="AO1301" i="5" s="1"/>
  <c r="AN1281" i="5"/>
  <c r="N5" i="17"/>
  <c r="AN1158" i="5"/>
  <c r="AN1163" i="5"/>
  <c r="AB128" i="13"/>
  <c r="GB135" i="10"/>
  <c r="GB137" i="10" s="1"/>
  <c r="GC127" i="10"/>
  <c r="AM1242" i="5"/>
  <c r="AM1245" i="5" s="1"/>
  <c r="AM1243" i="5" s="1"/>
  <c r="AM1273" i="5" s="1"/>
  <c r="AN1296" i="5" s="1"/>
  <c r="AM1272" i="5"/>
  <c r="AO1065" i="5"/>
  <c r="AM1063" i="5"/>
  <c r="AM1067" i="5" s="1"/>
  <c r="AN1064" i="5"/>
  <c r="I65" i="17"/>
  <c r="I173" i="15"/>
  <c r="D137" i="20"/>
  <c r="AL1093" i="5"/>
  <c r="AL1112" i="5" s="1"/>
  <c r="AM1295" i="5"/>
  <c r="AM1305" i="5" s="1"/>
  <c r="AL1286" i="5"/>
  <c r="AN1332" i="5"/>
  <c r="AB150" i="15" s="1"/>
  <c r="AN1331" i="5"/>
  <c r="AB117" i="15" s="1"/>
  <c r="AN1315" i="5"/>
  <c r="AN881" i="5"/>
  <c r="AS88" i="14"/>
  <c r="AS86" i="14" s="1"/>
  <c r="AS211" i="15"/>
  <c r="AS141" i="17" s="1"/>
  <c r="AS139" i="17" s="1"/>
  <c r="BW759" i="5"/>
  <c r="AM1386" i="5"/>
  <c r="AA50" i="14" s="1"/>
  <c r="AL1375" i="5"/>
  <c r="K92" i="17"/>
  <c r="K94" i="17" s="1"/>
  <c r="K96" i="17" s="1"/>
  <c r="M66" i="13"/>
  <c r="L65" i="13"/>
  <c r="L63" i="13" s="1"/>
  <c r="U117" i="13"/>
  <c r="BE86" i="14"/>
  <c r="F81" i="18"/>
  <c r="GD22" i="10"/>
  <c r="GC37" i="10"/>
  <c r="AL905" i="5"/>
  <c r="AO878" i="5"/>
  <c r="AN879" i="5"/>
  <c r="D62" i="15"/>
  <c r="S1482" i="5"/>
  <c r="S1483" i="5" s="1"/>
  <c r="AN1170" i="5"/>
  <c r="AN1197" i="5"/>
  <c r="AN1198" i="5"/>
  <c r="AN1194" i="5"/>
  <c r="AN1372" i="5"/>
  <c r="AO1390" i="5" s="1"/>
  <c r="AC54" i="14" s="1"/>
  <c r="AN1366" i="5"/>
  <c r="AN1363" i="5"/>
  <c r="AN1367" i="5"/>
  <c r="AN1371" i="5"/>
  <c r="AO1389" i="5" s="1"/>
  <c r="AC53" i="14" s="1"/>
  <c r="AN1369" i="5"/>
  <c r="AN1362" i="5"/>
  <c r="AN1370" i="5"/>
  <c r="AN1361" i="5"/>
  <c r="AL1226" i="5"/>
  <c r="AL1392" i="5"/>
  <c r="Q178" i="15"/>
  <c r="S1416" i="5"/>
  <c r="S1417" i="5"/>
  <c r="S1415" i="5"/>
  <c r="D32" i="20"/>
  <c r="D129" i="20"/>
  <c r="AN1106" i="5"/>
  <c r="AN1200" i="5"/>
  <c r="AO852" i="5"/>
  <c r="AO843" i="5"/>
  <c r="AO844" i="5" s="1"/>
  <c r="AO849" i="5"/>
  <c r="AO855" i="5"/>
  <c r="AO835" i="5"/>
  <c r="AO854" i="5"/>
  <c r="AO850" i="5"/>
  <c r="AO853" i="5"/>
  <c r="AO1001" i="5"/>
  <c r="AO1004" i="5"/>
  <c r="AO1028" i="5" s="1"/>
  <c r="AP1046" i="5" s="1"/>
  <c r="AO1057" i="5"/>
  <c r="AO1015" i="5"/>
  <c r="AO994" i="5"/>
  <c r="AO995" i="5" s="1"/>
  <c r="AO1020" i="5" s="1"/>
  <c r="AP1042" i="5" s="1"/>
  <c r="AO998" i="5"/>
  <c r="AO984" i="5"/>
  <c r="AO992" i="5"/>
  <c r="AO1002" i="5"/>
  <c r="AO1026" i="5" s="1"/>
  <c r="AO1003" i="5"/>
  <c r="AO1027" i="5" s="1"/>
  <c r="AP1045" i="5" s="1"/>
  <c r="AO999" i="5"/>
  <c r="AO1023" i="5" s="1"/>
  <c r="AO1250" i="5"/>
  <c r="AO1251" i="5" s="1"/>
  <c r="AO1276" i="5" s="1"/>
  <c r="AP1299" i="5" s="1"/>
  <c r="AO1258" i="5"/>
  <c r="AO1282" i="5" s="1"/>
  <c r="AO1255" i="5"/>
  <c r="AO1279" i="5" s="1"/>
  <c r="AO1254" i="5"/>
  <c r="AO1259" i="5"/>
  <c r="AO1283" i="5" s="1"/>
  <c r="AP1302" i="5" s="1"/>
  <c r="AO1248" i="5"/>
  <c r="AO1271" i="5"/>
  <c r="AO1257" i="5"/>
  <c r="AO1240" i="5"/>
  <c r="AO1314" i="5"/>
  <c r="U105" i="15"/>
  <c r="AM1247" i="5"/>
  <c r="AM1274" i="5"/>
  <c r="AN1297" i="5" s="1"/>
  <c r="T29" i="17"/>
  <c r="AH1308" i="5"/>
  <c r="AH1307" i="5"/>
  <c r="E55" i="13"/>
  <c r="E153" i="15"/>
  <c r="AK1192" i="5"/>
  <c r="AK1205" i="5" s="1"/>
  <c r="AK1179" i="5"/>
  <c r="AK1181" i="5" s="1"/>
  <c r="E20" i="17"/>
  <c r="AJ1208" i="5"/>
  <c r="AJ1207" i="5"/>
  <c r="AN1019" i="5"/>
  <c r="AO1041" i="5" s="1"/>
  <c r="AN993" i="5"/>
  <c r="E124" i="22"/>
  <c r="W138" i="15"/>
  <c r="AD442" i="5"/>
  <c r="R178" i="15" s="1"/>
  <c r="E112" i="16" s="1"/>
  <c r="S21" i="13"/>
  <c r="S19" i="13" s="1"/>
  <c r="AD427" i="5"/>
  <c r="GD21" i="10"/>
  <c r="GC36" i="10"/>
  <c r="AC136" i="13"/>
  <c r="X114" i="13"/>
  <c r="W36" i="17" s="1"/>
  <c r="E119" i="15"/>
  <c r="R1461" i="5"/>
  <c r="R1463" i="5"/>
  <c r="R1464" i="5"/>
  <c r="R1462" i="5"/>
  <c r="AN1201" i="5"/>
  <c r="AM1199" i="5"/>
  <c r="AN1220" i="5" s="1"/>
  <c r="AB44" i="14" s="1"/>
  <c r="Z446" i="5"/>
  <c r="N182" i="15" s="1"/>
  <c r="N181" i="15" s="1"/>
  <c r="N180" i="15" s="1"/>
  <c r="O29" i="13"/>
  <c r="Z431" i="5"/>
  <c r="N206" i="15" s="1"/>
  <c r="AJ952" i="5"/>
  <c r="AJ953" i="5"/>
  <c r="D132" i="20"/>
  <c r="T1472" i="5"/>
  <c r="AO845" i="5"/>
  <c r="AN846" i="5"/>
  <c r="AN945" i="5"/>
  <c r="AN851" i="5"/>
  <c r="E127" i="22"/>
  <c r="AB127" i="13"/>
  <c r="E164" i="16"/>
  <c r="AN1025" i="5"/>
  <c r="AN1000" i="5"/>
  <c r="AN1024" i="5" s="1"/>
  <c r="AO1044" i="5" s="1"/>
  <c r="M211" i="21"/>
  <c r="E211" i="21"/>
  <c r="AM1077" i="5"/>
  <c r="E152" i="15"/>
  <c r="F27" i="17"/>
  <c r="AN1022" i="5"/>
  <c r="AN997" i="5"/>
  <c r="AN1021" i="5" s="1"/>
  <c r="AO1043" i="5" s="1"/>
  <c r="AM1092" i="5"/>
  <c r="BV1404" i="5"/>
  <c r="BW1404" i="5" s="1"/>
  <c r="BW1402" i="5"/>
  <c r="AI1186" i="5"/>
  <c r="AO912" i="5"/>
  <c r="AN913" i="5"/>
  <c r="U20" i="13"/>
  <c r="T8" i="17" s="1"/>
  <c r="AE412" i="5"/>
  <c r="AK1032" i="5"/>
  <c r="AK1033" i="5"/>
  <c r="D41" i="21"/>
  <c r="L41" i="21"/>
  <c r="AM768" i="5"/>
  <c r="AN772" i="5" s="1"/>
  <c r="AN773" i="5" s="1"/>
  <c r="AB26" i="14" s="1"/>
  <c r="AB19" i="14" s="1"/>
  <c r="AA39" i="15"/>
  <c r="R34" i="14"/>
  <c r="AJ1050" i="5"/>
  <c r="AJ1051" i="5"/>
  <c r="G137" i="13"/>
  <c r="H138" i="13"/>
  <c r="G30" i="17" s="1"/>
  <c r="G28" i="17" s="1"/>
  <c r="AN1134" i="5"/>
  <c r="AO1133" i="5"/>
  <c r="AG1290" i="5"/>
  <c r="AN1253" i="5"/>
  <c r="AN1277" i="5" s="1"/>
  <c r="AO1300" i="5" s="1"/>
  <c r="AN1278" i="5"/>
  <c r="AN869" i="5"/>
  <c r="AN874" i="5"/>
  <c r="AN875" i="5" s="1"/>
  <c r="AN884" i="5"/>
  <c r="AM1038" i="5"/>
  <c r="AM1048" i="5" s="1"/>
  <c r="AL1030" i="5"/>
  <c r="AN911" i="5"/>
  <c r="W121" i="13"/>
  <c r="V118" i="13"/>
  <c r="U29" i="17" s="1"/>
  <c r="BE141" i="17"/>
  <c r="BE139" i="17" s="1"/>
  <c r="AK1008" i="5"/>
  <c r="AK1009" i="5"/>
  <c r="AN1203" i="5"/>
  <c r="AO1222" i="5" s="1"/>
  <c r="AN1173" i="5"/>
  <c r="Z130" i="13"/>
  <c r="Y129" i="13"/>
  <c r="X32" i="17" s="1"/>
  <c r="X31" i="17" s="1"/>
  <c r="Z47" i="14"/>
  <c r="E86" i="15"/>
  <c r="S1411" i="5"/>
  <c r="AA32" i="13"/>
  <c r="AL447" i="5"/>
  <c r="Z183" i="15" s="1"/>
  <c r="AL432" i="5"/>
  <c r="E134" i="22"/>
  <c r="GD20" i="10"/>
  <c r="GC35" i="10"/>
  <c r="E213" i="21"/>
  <c r="M213" i="21"/>
  <c r="AN1091" i="5"/>
  <c r="AN1096" i="5"/>
  <c r="AO1104" i="5"/>
  <c r="AO1090" i="5"/>
  <c r="AO1108" i="5"/>
  <c r="AO1109" i="5"/>
  <c r="AO1110" i="5"/>
  <c r="AO1105" i="5"/>
  <c r="AO1098" i="5"/>
  <c r="AO1099" i="5" s="1"/>
  <c r="AO1107" i="5"/>
  <c r="AP861" i="5"/>
  <c r="AP866" i="5" s="1"/>
  <c r="AP895" i="5"/>
  <c r="AP900" i="5" s="1"/>
  <c r="AP977" i="5"/>
  <c r="AP982" i="5" s="1"/>
  <c r="AP1233" i="5"/>
  <c r="AP1238" i="5" s="1"/>
  <c r="AP1083" i="5"/>
  <c r="AP1088" i="5" s="1"/>
  <c r="AP1351" i="5"/>
  <c r="AP1355" i="5" s="1"/>
  <c r="AP829" i="5"/>
  <c r="AP833" i="5" s="1"/>
  <c r="AQ800" i="5"/>
  <c r="AP1150" i="5"/>
  <c r="AP1155" i="5" s="1"/>
  <c r="AP1116" i="5"/>
  <c r="AP1121" i="5" s="1"/>
  <c r="AO1176" i="5"/>
  <c r="AO1171" i="5"/>
  <c r="AO1177" i="5"/>
  <c r="AO1174" i="5"/>
  <c r="AO1175" i="5"/>
  <c r="AO1157" i="5"/>
  <c r="AO1165" i="5"/>
  <c r="AO1172" i="5"/>
  <c r="AO1190" i="5"/>
  <c r="AN1101" i="5"/>
  <c r="AO1100" i="5"/>
  <c r="AL871" i="5"/>
  <c r="AL890" i="5" s="1"/>
  <c r="O47" i="18"/>
  <c r="AA416" i="5"/>
  <c r="Q28" i="13"/>
  <c r="O55" i="18"/>
  <c r="O43" i="18"/>
  <c r="O73" i="17"/>
  <c r="O51" i="18"/>
  <c r="E123" i="22"/>
  <c r="AB123" i="13"/>
  <c r="E160" i="16"/>
  <c r="AM936" i="5"/>
  <c r="AM904" i="5"/>
  <c r="AM1368" i="5"/>
  <c r="AN1388" i="5" s="1"/>
  <c r="AB52" i="14" s="1"/>
  <c r="AK971" i="5"/>
  <c r="AK970" i="5"/>
  <c r="AL1070" i="5"/>
  <c r="Z57" i="14"/>
  <c r="AL1069" i="5"/>
  <c r="AN1168" i="5"/>
  <c r="AO1167" i="5"/>
  <c r="Z119" i="13"/>
  <c r="AA145" i="13"/>
  <c r="AN841" i="5"/>
  <c r="AN842" i="5" s="1"/>
  <c r="AN836" i="5"/>
  <c r="N112" i="13"/>
  <c r="T1498" i="5"/>
  <c r="AM991" i="5"/>
  <c r="AM1018" i="5"/>
  <c r="AN1040" i="5" s="1"/>
  <c r="AM1191" i="5"/>
  <c r="AM1159" i="5"/>
  <c r="AL1327" i="5"/>
  <c r="AL1326" i="5"/>
  <c r="AN958" i="5"/>
  <c r="AN1129" i="5"/>
  <c r="AN1130" i="5" s="1"/>
  <c r="AN1124" i="5"/>
  <c r="AN1075" i="5"/>
  <c r="AB52" i="15" s="1"/>
  <c r="AN1076" i="5"/>
  <c r="AB84" i="15" s="1"/>
  <c r="AN1058" i="5"/>
  <c r="AN1059" i="5" s="1"/>
  <c r="AN990" i="5"/>
  <c r="AN985" i="5"/>
  <c r="E143" i="22"/>
  <c r="AB143" i="13"/>
  <c r="Z40" i="17"/>
  <c r="E67" i="18"/>
  <c r="E54" i="15"/>
  <c r="AK937" i="5"/>
  <c r="AK950" i="5" s="1"/>
  <c r="AK924" i="5"/>
  <c r="AK926" i="5" s="1"/>
  <c r="U147" i="13"/>
  <c r="T37" i="17" s="1"/>
  <c r="AA132" i="13"/>
  <c r="AN1214" i="5"/>
  <c r="AM837" i="5"/>
  <c r="L180" i="15"/>
  <c r="AO883" i="5"/>
  <c r="AO888" i="5"/>
  <c r="AO868" i="5"/>
  <c r="AO887" i="5"/>
  <c r="AO882" i="5"/>
  <c r="AO881" i="5" s="1"/>
  <c r="AO886" i="5"/>
  <c r="AO876" i="5"/>
  <c r="AO877" i="5" s="1"/>
  <c r="AO885" i="5"/>
  <c r="AO1357" i="5"/>
  <c r="AO1356" i="5"/>
  <c r="N109" i="13"/>
  <c r="C61" i="18"/>
  <c r="C69" i="18"/>
  <c r="AK1273" i="5"/>
  <c r="AK1262" i="5"/>
  <c r="AJ1183" i="5"/>
  <c r="X106" i="15" s="1"/>
  <c r="X105" i="15" s="1"/>
  <c r="AJ1184" i="5"/>
  <c r="X139" i="15" s="1"/>
  <c r="X138" i="15" s="1"/>
  <c r="GD19" i="10"/>
  <c r="GC34" i="10"/>
  <c r="AN948" i="5"/>
  <c r="AO966" i="5" s="1"/>
  <c r="AC46" i="14" s="1"/>
  <c r="AG1347" i="5"/>
  <c r="M181" i="15"/>
  <c r="M180" i="15" s="1"/>
  <c r="M175" i="15" s="1"/>
  <c r="L86" i="21"/>
  <c r="D86" i="21"/>
  <c r="L49" i="17"/>
  <c r="L47" i="17" s="1"/>
  <c r="N103" i="13"/>
  <c r="C3" i="14"/>
  <c r="T1447" i="5"/>
  <c r="AN903" i="5"/>
  <c r="AN908" i="5"/>
  <c r="AI931" i="5"/>
  <c r="AH1347" i="5"/>
  <c r="V56" i="14" s="1"/>
  <c r="V55" i="14" s="1"/>
  <c r="V34" i="14" s="1"/>
  <c r="V32" i="14" s="1"/>
  <c r="N110" i="13"/>
  <c r="C129" i="15"/>
  <c r="S1508" i="5"/>
  <c r="S1509" i="5" s="1"/>
  <c r="AN1139" i="5"/>
  <c r="AN942" i="5"/>
  <c r="AN941" i="5" s="1"/>
  <c r="AO963" i="5" s="1"/>
  <c r="AN915" i="5"/>
  <c r="AN1097" i="5"/>
  <c r="E161" i="16"/>
  <c r="T1425" i="5"/>
  <c r="N13" i="13"/>
  <c r="AM1316" i="5"/>
  <c r="AM940" i="5"/>
  <c r="AN962" i="5" s="1"/>
  <c r="S8" i="17"/>
  <c r="AR88" i="14"/>
  <c r="AR86" i="14" s="1"/>
  <c r="AR211" i="15"/>
  <c r="AR141" i="17" s="1"/>
  <c r="AR139" i="17" s="1"/>
  <c r="AL1051" i="5"/>
  <c r="AL1050" i="5"/>
  <c r="AO761" i="5"/>
  <c r="AN764" i="5"/>
  <c r="AN765" i="5"/>
  <c r="AB103" i="15" s="1"/>
  <c r="AN767" i="5"/>
  <c r="AB136" i="15" s="1"/>
  <c r="AN766" i="5"/>
  <c r="AB71" i="15" s="1"/>
  <c r="AM870" i="5"/>
  <c r="E54" i="13"/>
  <c r="E120" i="15"/>
  <c r="AP88" i="14"/>
  <c r="AP86" i="14" s="1"/>
  <c r="AP211" i="15"/>
  <c r="AB125" i="13"/>
  <c r="F83" i="18"/>
  <c r="AA122" i="13"/>
  <c r="D54" i="21"/>
  <c r="L54" i="21"/>
  <c r="L203" i="15"/>
  <c r="AN1249" i="5"/>
  <c r="AN1275" i="5"/>
  <c r="AO1298" i="5" s="1"/>
  <c r="AN1241" i="5"/>
  <c r="AN1246" i="5"/>
  <c r="AA126" i="13"/>
  <c r="E163" i="16" s="1"/>
  <c r="U138" i="15"/>
  <c r="AA133" i="13"/>
  <c r="AA48" i="14"/>
  <c r="AA47" i="14" s="1"/>
  <c r="AM1392" i="5"/>
  <c r="V91" i="13"/>
  <c r="U89" i="13"/>
  <c r="F25" i="17"/>
  <c r="AK1378" i="5"/>
  <c r="Y171" i="15" s="1"/>
  <c r="Y166" i="15" s="1"/>
  <c r="AK1379" i="5"/>
  <c r="Y195" i="15" s="1"/>
  <c r="AQ211" i="15"/>
  <c r="AQ141" i="17" s="1"/>
  <c r="AQ139" i="17" s="1"/>
  <c r="AQ88" i="14"/>
  <c r="AQ86" i="14" s="1"/>
  <c r="AN1166" i="5"/>
  <c r="AO1166" i="5" s="1"/>
  <c r="F18" i="17"/>
  <c r="AN1358" i="5"/>
  <c r="N139" i="13"/>
  <c r="M39" i="17" s="1"/>
  <c r="M33" i="17" s="1"/>
  <c r="AM417" i="5"/>
  <c r="AC31" i="13"/>
  <c r="GD126" i="10"/>
  <c r="GC134" i="10"/>
  <c r="D115" i="16"/>
  <c r="AI139" i="17"/>
  <c r="AO1142" i="5"/>
  <c r="AO1131" i="5"/>
  <c r="AO1132" i="5" s="1"/>
  <c r="AO1140" i="5"/>
  <c r="AO1137" i="5"/>
  <c r="AO1123" i="5"/>
  <c r="AO1143" i="5"/>
  <c r="AO1138" i="5"/>
  <c r="AO1141" i="5"/>
  <c r="AO921" i="5"/>
  <c r="AO920" i="5"/>
  <c r="AO922" i="5"/>
  <c r="AO917" i="5"/>
  <c r="AO902" i="5"/>
  <c r="AO910" i="5"/>
  <c r="AO935" i="5"/>
  <c r="AO919" i="5"/>
  <c r="AO916" i="5"/>
  <c r="W32" i="17"/>
  <c r="W31" i="17" s="1"/>
  <c r="C40" i="19"/>
  <c r="C29" i="20"/>
  <c r="C36" i="19"/>
  <c r="C44" i="19"/>
  <c r="R1440" i="5"/>
  <c r="M111" i="13"/>
  <c r="AM938" i="5"/>
  <c r="AM909" i="5"/>
  <c r="AN1359" i="5"/>
  <c r="E135" i="22"/>
  <c r="AB135" i="13"/>
  <c r="AC135" i="13" s="1"/>
  <c r="AL1126" i="5"/>
  <c r="AL1145" i="5" s="1"/>
  <c r="D94" i="15"/>
  <c r="D152" i="21"/>
  <c r="L152" i="21"/>
  <c r="AJ928" i="5"/>
  <c r="X42" i="15" s="1"/>
  <c r="X41" i="15" s="1"/>
  <c r="AJ929" i="5"/>
  <c r="X74" i="15" s="1"/>
  <c r="X73" i="15" s="1"/>
  <c r="AM1195" i="5"/>
  <c r="AN1218" i="5" s="1"/>
  <c r="E28" i="17"/>
  <c r="AC131" i="13"/>
  <c r="AN946" i="5"/>
  <c r="AN957" i="5" s="1"/>
  <c r="AM1125" i="5"/>
  <c r="E22" i="17"/>
  <c r="E59" i="18"/>
  <c r="L119" i="21"/>
  <c r="D119" i="21"/>
  <c r="AM1016" i="5"/>
  <c r="AM986" i="5"/>
  <c r="AM989" i="5" s="1"/>
  <c r="AM987" i="5" s="1"/>
  <c r="AM1017" i="5" s="1"/>
  <c r="AN1039" i="5" s="1"/>
  <c r="D124" i="15"/>
  <c r="D126" i="15" s="1"/>
  <c r="D60" i="13"/>
  <c r="AM1193" i="5"/>
  <c r="AM1164" i="5"/>
  <c r="P6" i="17" l="1"/>
  <c r="AI40" i="13"/>
  <c r="AI38" i="13" s="1"/>
  <c r="AT451" i="5"/>
  <c r="AH186" i="15" s="1"/>
  <c r="AT436" i="5"/>
  <c r="AI16" i="17"/>
  <c r="AK39" i="13"/>
  <c r="AU421" i="5"/>
  <c r="O176" i="15"/>
  <c r="AK132" i="17"/>
  <c r="AK130" i="17" s="1"/>
  <c r="AM183" i="13"/>
  <c r="AL181" i="13"/>
  <c r="AM1375" i="5"/>
  <c r="C206" i="21"/>
  <c r="K206" i="21"/>
  <c r="E162" i="16"/>
  <c r="E125" i="22"/>
  <c r="D126" i="20" s="1"/>
  <c r="M107" i="13"/>
  <c r="N108" i="13"/>
  <c r="AL1009" i="5"/>
  <c r="Z75" i="15" s="1"/>
  <c r="AL1341" i="5"/>
  <c r="AL1343" i="5" s="1"/>
  <c r="AN1164" i="5"/>
  <c r="N175" i="15"/>
  <c r="Q9" i="17"/>
  <c r="S23" i="13"/>
  <c r="AC413" i="5"/>
  <c r="AO1037" i="5"/>
  <c r="S69" i="13"/>
  <c r="R93" i="18" s="1"/>
  <c r="K181" i="21"/>
  <c r="C181" i="21"/>
  <c r="AB428" i="5"/>
  <c r="Q24" i="13"/>
  <c r="Q22" i="13" s="1"/>
  <c r="AB443" i="5"/>
  <c r="P179" i="15" s="1"/>
  <c r="U79" i="13"/>
  <c r="T77" i="13"/>
  <c r="D187" i="21"/>
  <c r="T43" i="17"/>
  <c r="V101" i="13"/>
  <c r="AF1565" i="5"/>
  <c r="AB426" i="5"/>
  <c r="P204" i="15" s="1"/>
  <c r="AB441" i="5"/>
  <c r="P177" i="15" s="1"/>
  <c r="P176" i="15" s="1"/>
  <c r="Q18" i="13"/>
  <c r="Q16" i="13" s="1"/>
  <c r="K178" i="21"/>
  <c r="C178" i="21"/>
  <c r="P100" i="13"/>
  <c r="N42" i="17"/>
  <c r="Z1564" i="5"/>
  <c r="D100" i="22"/>
  <c r="C101" i="20" s="1"/>
  <c r="D16" i="22"/>
  <c r="C17" i="20" s="1"/>
  <c r="O15" i="13"/>
  <c r="D15" i="22" s="1"/>
  <c r="N48" i="17"/>
  <c r="P102" i="13"/>
  <c r="D102" i="22"/>
  <c r="C103" i="20" s="1"/>
  <c r="Q7" i="17"/>
  <c r="AC411" i="5"/>
  <c r="Q53" i="18"/>
  <c r="Q45" i="18"/>
  <c r="S17" i="13"/>
  <c r="U75" i="13"/>
  <c r="T73" i="13"/>
  <c r="T69" i="13" s="1"/>
  <c r="S93" i="18" s="1"/>
  <c r="C179" i="21"/>
  <c r="K179" i="21"/>
  <c r="V105" i="13"/>
  <c r="AF1566" i="5"/>
  <c r="T46" i="17"/>
  <c r="FV56" i="7"/>
  <c r="AG158" i="8"/>
  <c r="AF1524" i="5"/>
  <c r="S81" i="15"/>
  <c r="S77" i="15" s="1"/>
  <c r="AF1532" i="5"/>
  <c r="AM1006" i="5"/>
  <c r="AM1009" i="5" s="1"/>
  <c r="AA75" i="15" s="1"/>
  <c r="AE1535" i="5"/>
  <c r="S30" i="14" s="1"/>
  <c r="GQ185" i="7"/>
  <c r="AG159" i="8"/>
  <c r="AF1525" i="5"/>
  <c r="AO939" i="5"/>
  <c r="GR170" i="7"/>
  <c r="GR171" i="7" s="1"/>
  <c r="GR172" i="7" s="1"/>
  <c r="GS179" i="7" s="1"/>
  <c r="GR42" i="7"/>
  <c r="GR43" i="7" s="1"/>
  <c r="GS41" i="7"/>
  <c r="S147" i="15"/>
  <c r="S142" i="15" s="1"/>
  <c r="AF1533" i="5"/>
  <c r="FY56" i="7"/>
  <c r="BC221" i="15"/>
  <c r="BC142" i="17" s="1"/>
  <c r="BC92" i="14"/>
  <c r="EI146" i="7"/>
  <c r="EH150" i="7"/>
  <c r="AE201" i="13" s="1"/>
  <c r="AD125" i="17" s="1"/>
  <c r="BF92" i="14"/>
  <c r="BF221" i="15"/>
  <c r="BF142" i="17" s="1"/>
  <c r="BD91" i="14"/>
  <c r="BD209" i="15"/>
  <c r="BD143" i="17" s="1"/>
  <c r="AE171" i="13"/>
  <c r="AD126" i="17" s="1"/>
  <c r="AD169" i="13"/>
  <c r="AR187" i="13"/>
  <c r="AQ135" i="17" s="1"/>
  <c r="AQ133" i="17" s="1"/>
  <c r="AQ185" i="13"/>
  <c r="BC209" i="15"/>
  <c r="BC143" i="17" s="1"/>
  <c r="BC91" i="14"/>
  <c r="BC90" i="14" s="1"/>
  <c r="BW622" i="5"/>
  <c r="BB88" i="14"/>
  <c r="BB86" i="14" s="1"/>
  <c r="BB211" i="15"/>
  <c r="BF209" i="15"/>
  <c r="BF143" i="17" s="1"/>
  <c r="BF91" i="14"/>
  <c r="BD92" i="14"/>
  <c r="BD221" i="15"/>
  <c r="BD142" i="17" s="1"/>
  <c r="AJ1530" i="5"/>
  <c r="W49" i="15"/>
  <c r="W45" i="15" s="1"/>
  <c r="AP135" i="17"/>
  <c r="AP133" i="17" s="1"/>
  <c r="AL1053" i="5"/>
  <c r="FZ56" i="7"/>
  <c r="X34" i="17"/>
  <c r="Z141" i="13"/>
  <c r="BB221" i="15"/>
  <c r="BB92" i="14"/>
  <c r="BW634" i="5"/>
  <c r="BG209" i="15"/>
  <c r="BG143" i="17" s="1"/>
  <c r="BG91" i="14"/>
  <c r="AC126" i="17"/>
  <c r="AC124" i="17" s="1"/>
  <c r="AK156" i="8"/>
  <c r="AJ1522" i="5"/>
  <c r="BE221" i="15"/>
  <c r="BE142" i="17" s="1"/>
  <c r="BE92" i="14"/>
  <c r="FW56" i="7"/>
  <c r="BB91" i="14"/>
  <c r="BB209" i="15"/>
  <c r="BW633" i="5"/>
  <c r="BG221" i="15"/>
  <c r="BG142" i="17" s="1"/>
  <c r="BG92" i="14"/>
  <c r="BE209" i="15"/>
  <c r="BE143" i="17" s="1"/>
  <c r="BE91" i="14"/>
  <c r="AK973" i="5"/>
  <c r="AJ1053" i="5"/>
  <c r="S114" i="15"/>
  <c r="S109" i="15" s="1"/>
  <c r="AF1531" i="5"/>
  <c r="AF1535" i="5" s="1"/>
  <c r="T30" i="14" s="1"/>
  <c r="AE1527" i="5"/>
  <c r="AF57" i="7"/>
  <c r="AG54" i="7"/>
  <c r="AL1229" i="5"/>
  <c r="AG157" i="8"/>
  <c r="AF1523" i="5"/>
  <c r="CF25" i="7"/>
  <c r="CG22" i="7"/>
  <c r="AL1181" i="5"/>
  <c r="GM50" i="7"/>
  <c r="GB56" i="7" s="1"/>
  <c r="FU56" i="7"/>
  <c r="R109" i="15"/>
  <c r="R35" i="17"/>
  <c r="AD131" i="13"/>
  <c r="AO1359" i="5"/>
  <c r="AN1196" i="5"/>
  <c r="AO1219" i="5" s="1"/>
  <c r="AC43" i="14" s="1"/>
  <c r="CP87" i="7"/>
  <c r="EI113" i="7"/>
  <c r="EH119" i="7"/>
  <c r="AE203" i="13" s="1"/>
  <c r="AD122" i="17" s="1"/>
  <c r="EI116" i="7"/>
  <c r="AN909" i="5"/>
  <c r="AL1071" i="5"/>
  <c r="AO1173" i="5"/>
  <c r="AN1360" i="5"/>
  <c r="AO1386" i="5" s="1"/>
  <c r="AC50" i="14" s="1"/>
  <c r="AM1262" i="5"/>
  <c r="AC175" i="13"/>
  <c r="AB123" i="17" s="1"/>
  <c r="AB121" i="17" s="1"/>
  <c r="AB173" i="13"/>
  <c r="CN76" i="7"/>
  <c r="CM77" i="7"/>
  <c r="CM78" i="7" s="1"/>
  <c r="CS85" i="7" s="1"/>
  <c r="AL41" i="7"/>
  <c r="AK42" i="7"/>
  <c r="AK43" i="7" s="1"/>
  <c r="AD119" i="14"/>
  <c r="AD115" i="14" s="1"/>
  <c r="AD96" i="14" s="1"/>
  <c r="EH121" i="7"/>
  <c r="AD228" i="15" s="1"/>
  <c r="AJ1186" i="5"/>
  <c r="AN1384" i="5"/>
  <c r="AB48" i="14" s="1"/>
  <c r="AB47" i="14" s="1"/>
  <c r="D176" i="20"/>
  <c r="D174" i="20"/>
  <c r="AH159" i="13"/>
  <c r="AG157" i="13"/>
  <c r="F179" i="22"/>
  <c r="AM177" i="13"/>
  <c r="F177" i="22" s="1"/>
  <c r="AN179" i="13"/>
  <c r="AM129" i="17" s="1"/>
  <c r="AM127" i="17" s="1"/>
  <c r="AO947" i="5"/>
  <c r="AP965" i="5" s="1"/>
  <c r="AO1201" i="5"/>
  <c r="AH1310" i="5"/>
  <c r="AN1199" i="5"/>
  <c r="AO1220" i="5" s="1"/>
  <c r="S1419" i="5"/>
  <c r="AL1267" i="5"/>
  <c r="L186" i="21"/>
  <c r="D186" i="21"/>
  <c r="E35" i="22"/>
  <c r="D36" i="20" s="1"/>
  <c r="AA34" i="13"/>
  <c r="E34" i="22" s="1"/>
  <c r="D35" i="20" s="1"/>
  <c r="AL1192" i="5"/>
  <c r="BK211" i="15"/>
  <c r="AO948" i="5"/>
  <c r="AP966" i="5" s="1"/>
  <c r="AO1139" i="5"/>
  <c r="AK1380" i="5"/>
  <c r="D182" i="23"/>
  <c r="K184" i="21" s="1"/>
  <c r="AJ1209" i="5"/>
  <c r="AN1213" i="5"/>
  <c r="AN1224" i="5" s="1"/>
  <c r="AN1227" i="5" s="1"/>
  <c r="AC15" i="17"/>
  <c r="AC14" i="17" s="1"/>
  <c r="AE36" i="13"/>
  <c r="AD15" i="17" s="1"/>
  <c r="AD14" i="17" s="1"/>
  <c r="AO420" i="5"/>
  <c r="AC49" i="18"/>
  <c r="R1466" i="5"/>
  <c r="AN1368" i="5"/>
  <c r="AO1388" i="5" s="1"/>
  <c r="AC52" i="14" s="1"/>
  <c r="AN1365" i="5"/>
  <c r="AO1387" i="5" s="1"/>
  <c r="AC51" i="14" s="1"/>
  <c r="AN1563" i="5"/>
  <c r="AO1570" i="5" s="1"/>
  <c r="AC68" i="14" s="1"/>
  <c r="AN450" i="5"/>
  <c r="AB185" i="15" s="1"/>
  <c r="AB184" i="15" s="1"/>
  <c r="AN435" i="5"/>
  <c r="AB207" i="15" s="1"/>
  <c r="AC37" i="13"/>
  <c r="AC35" i="13" s="1"/>
  <c r="AC34" i="13" s="1"/>
  <c r="T1505" i="5"/>
  <c r="D127" i="15"/>
  <c r="D96" i="15" s="1"/>
  <c r="AN968" i="5"/>
  <c r="F99" i="15"/>
  <c r="G46" i="13"/>
  <c r="GE126" i="10"/>
  <c r="GD134" i="10"/>
  <c r="AK1341" i="5"/>
  <c r="AK1265" i="5"/>
  <c r="AK1264" i="5"/>
  <c r="AN991" i="5"/>
  <c r="AN1018" i="5"/>
  <c r="AO1040" i="5" s="1"/>
  <c r="AO1198" i="5"/>
  <c r="AP916" i="5"/>
  <c r="AP919" i="5"/>
  <c r="AP922" i="5"/>
  <c r="AP921" i="5"/>
  <c r="AP935" i="5"/>
  <c r="AP917" i="5"/>
  <c r="AP910" i="5"/>
  <c r="AP902" i="5"/>
  <c r="AP920" i="5"/>
  <c r="AO1332" i="5"/>
  <c r="AC150" i="15" s="1"/>
  <c r="AO1331" i="5"/>
  <c r="AC117" i="15" s="1"/>
  <c r="AO1315" i="5"/>
  <c r="AO1022" i="5"/>
  <c r="AO997" i="5"/>
  <c r="AO1021" i="5" s="1"/>
  <c r="AP1043" i="5" s="1"/>
  <c r="L92" i="17"/>
  <c r="L94" i="17" s="1"/>
  <c r="L96" i="17" s="1"/>
  <c r="N66" i="13"/>
  <c r="M65" i="13"/>
  <c r="M63" i="13" s="1"/>
  <c r="AM1008" i="5"/>
  <c r="AA43" i="15" s="1"/>
  <c r="AN1242" i="5"/>
  <c r="AN1245" i="5" s="1"/>
  <c r="AN1243" i="5" s="1"/>
  <c r="AN1272" i="5"/>
  <c r="BK86" i="14"/>
  <c r="AN768" i="5"/>
  <c r="AO772" i="5" s="1"/>
  <c r="AO773" i="5" s="1"/>
  <c r="AC26" i="14" s="1"/>
  <c r="AC19" i="14" s="1"/>
  <c r="AB39" i="15"/>
  <c r="O110" i="13"/>
  <c r="AN938" i="5"/>
  <c r="M49" i="17"/>
  <c r="M47" i="17" s="1"/>
  <c r="O103" i="13"/>
  <c r="M65" i="17"/>
  <c r="M58" i="17" s="1"/>
  <c r="M173" i="15"/>
  <c r="M164" i="15" s="1"/>
  <c r="GC39" i="10"/>
  <c r="L175" i="15"/>
  <c r="D180" i="23"/>
  <c r="AK929" i="5"/>
  <c r="Y74" i="15" s="1"/>
  <c r="AK928" i="5"/>
  <c r="Y42" i="15" s="1"/>
  <c r="E56" i="15"/>
  <c r="E58" i="15" s="1"/>
  <c r="AC143" i="13"/>
  <c r="AA40" i="17"/>
  <c r="AN1077" i="5"/>
  <c r="AB38" i="14"/>
  <c r="AN1159" i="5"/>
  <c r="AM1162" i="5"/>
  <c r="AM1160" i="5" s="1"/>
  <c r="AA431" i="5"/>
  <c r="O206" i="15" s="1"/>
  <c r="AA446" i="5"/>
  <c r="O182" i="15" s="1"/>
  <c r="P29" i="13"/>
  <c r="P27" i="13" s="1"/>
  <c r="P26" i="13" s="1"/>
  <c r="P13" i="13" s="1"/>
  <c r="AO1194" i="5"/>
  <c r="AO1203" i="5"/>
  <c r="AP1222" i="5" s="1"/>
  <c r="AP1175" i="5"/>
  <c r="AP1171" i="5"/>
  <c r="AP1165" i="5"/>
  <c r="AP1166" i="5" s="1"/>
  <c r="AP1157" i="5"/>
  <c r="AP1172" i="5"/>
  <c r="AP1190" i="5"/>
  <c r="AP1174" i="5"/>
  <c r="AP1177" i="5"/>
  <c r="AP1176" i="5"/>
  <c r="AP1105" i="5"/>
  <c r="AP1104" i="5"/>
  <c r="AP1098" i="5"/>
  <c r="AP1099" i="5" s="1"/>
  <c r="AP1108" i="5"/>
  <c r="AP1107" i="5"/>
  <c r="AP1110" i="5"/>
  <c r="AP1109" i="5"/>
  <c r="AP1090" i="5"/>
  <c r="AP887" i="5"/>
  <c r="AP883" i="5"/>
  <c r="AP868" i="5"/>
  <c r="AP885" i="5"/>
  <c r="AP886" i="5"/>
  <c r="AP888" i="5"/>
  <c r="AP876" i="5"/>
  <c r="AP877" i="5" s="1"/>
  <c r="AP882" i="5"/>
  <c r="AO1091" i="5"/>
  <c r="AO1096" i="5"/>
  <c r="AO1097" i="5" s="1"/>
  <c r="GE20" i="10"/>
  <c r="GD35" i="10"/>
  <c r="Y75" i="15"/>
  <c r="AL1032" i="5"/>
  <c r="AL1033" i="5"/>
  <c r="AO1134" i="5"/>
  <c r="AP1133" i="5"/>
  <c r="AN940" i="5"/>
  <c r="AO962" i="5" s="1"/>
  <c r="F26" i="17"/>
  <c r="AP845" i="5"/>
  <c r="AO846" i="5"/>
  <c r="N65" i="17"/>
  <c r="N58" i="17" s="1"/>
  <c r="N173" i="15"/>
  <c r="N164" i="15" s="1"/>
  <c r="F133" i="15"/>
  <c r="AK1184" i="5"/>
  <c r="Y139" i="15" s="1"/>
  <c r="AK1183" i="5"/>
  <c r="Y106" i="15" s="1"/>
  <c r="AO1246" i="5"/>
  <c r="AO1241" i="5"/>
  <c r="AO1249" i="5"/>
  <c r="AO1275" i="5"/>
  <c r="AP1298" i="5" s="1"/>
  <c r="G67" i="15"/>
  <c r="AN1375" i="5"/>
  <c r="AL937" i="5"/>
  <c r="AL924" i="5"/>
  <c r="AL926" i="5" s="1"/>
  <c r="GE22" i="10"/>
  <c r="GD37" i="10"/>
  <c r="AN1316" i="5"/>
  <c r="AN1295" i="5"/>
  <c r="AN1305" i="5" s="1"/>
  <c r="AM1286" i="5"/>
  <c r="E59" i="13"/>
  <c r="E91" i="15"/>
  <c r="D136" i="20"/>
  <c r="W91" i="13"/>
  <c r="V89" i="13"/>
  <c r="AN1247" i="5"/>
  <c r="AN1274" i="5"/>
  <c r="AO1297" i="5" s="1"/>
  <c r="AO874" i="5"/>
  <c r="AO875" i="5" s="1"/>
  <c r="AO869" i="5"/>
  <c r="AA119" i="13"/>
  <c r="AP1356" i="5"/>
  <c r="AP1357" i="5"/>
  <c r="T1407" i="5"/>
  <c r="G116" i="13"/>
  <c r="E154" i="15"/>
  <c r="E156" i="15" s="1"/>
  <c r="F100" i="15"/>
  <c r="AO1075" i="5"/>
  <c r="AC52" i="15" s="1"/>
  <c r="AO1076" i="5"/>
  <c r="AC84" i="15" s="1"/>
  <c r="AO1058" i="5"/>
  <c r="AO1059" i="5" s="1"/>
  <c r="AO848" i="5"/>
  <c r="G132" i="15"/>
  <c r="AN1191" i="5"/>
  <c r="S1434" i="5"/>
  <c r="AN1125" i="5"/>
  <c r="AM1128" i="5"/>
  <c r="AM1126" i="5" s="1"/>
  <c r="AM1145" i="5" s="1"/>
  <c r="AO942" i="5"/>
  <c r="AO915" i="5"/>
  <c r="AL1183" i="5"/>
  <c r="Z106" i="15" s="1"/>
  <c r="AL1184" i="5"/>
  <c r="Z139" i="15" s="1"/>
  <c r="D57" i="13"/>
  <c r="AO918" i="5"/>
  <c r="AO943" i="5"/>
  <c r="AO1129" i="5"/>
  <c r="AO1130" i="5" s="1"/>
  <c r="AO1124" i="5"/>
  <c r="AD31" i="13"/>
  <c r="AN417" i="5"/>
  <c r="AB13" i="17"/>
  <c r="E122" i="22"/>
  <c r="AB122" i="13"/>
  <c r="E159" i="16"/>
  <c r="C91" i="16"/>
  <c r="E51" i="13"/>
  <c r="AO767" i="5"/>
  <c r="AC136" i="15" s="1"/>
  <c r="AO766" i="5"/>
  <c r="AC71" i="15" s="1"/>
  <c r="AO765" i="5"/>
  <c r="AC103" i="15" s="1"/>
  <c r="AO764" i="5"/>
  <c r="AP761" i="5"/>
  <c r="AB42" i="14"/>
  <c r="AN936" i="5"/>
  <c r="T1449" i="5"/>
  <c r="T1451" i="5" s="1"/>
  <c r="U1447" i="5" s="1"/>
  <c r="U1449" i="5" s="1"/>
  <c r="U1451" i="5" s="1"/>
  <c r="V1447" i="5" s="1"/>
  <c r="V1449" i="5" s="1"/>
  <c r="V1451" i="5" s="1"/>
  <c r="W1447" i="5" s="1"/>
  <c r="W1449" i="5" s="1"/>
  <c r="W1451" i="5" s="1"/>
  <c r="X1447" i="5" s="1"/>
  <c r="X1449" i="5" s="1"/>
  <c r="X1451" i="5" s="1"/>
  <c r="Y1447" i="5" s="1"/>
  <c r="Y1449" i="5" s="1"/>
  <c r="Y1451" i="5" s="1"/>
  <c r="Z1447" i="5" s="1"/>
  <c r="Z1449" i="5" s="1"/>
  <c r="Z1451" i="5" s="1"/>
  <c r="AA1447" i="5" s="1"/>
  <c r="AA1449" i="5" s="1"/>
  <c r="AA1451" i="5" s="1"/>
  <c r="AB1447" i="5" s="1"/>
  <c r="AB1449" i="5" s="1"/>
  <c r="AB1451" i="5" s="1"/>
  <c r="AC1447" i="5" s="1"/>
  <c r="AC1449" i="5" s="1"/>
  <c r="AC1451" i="5" s="1"/>
  <c r="AD1447" i="5" s="1"/>
  <c r="AD1449" i="5" s="1"/>
  <c r="AD1451" i="5" s="1"/>
  <c r="AE1447" i="5" s="1"/>
  <c r="AE1449" i="5" s="1"/>
  <c r="AE1451" i="5" s="1"/>
  <c r="AF1447" i="5" s="1"/>
  <c r="AF1449" i="5" s="1"/>
  <c r="AF1451" i="5" s="1"/>
  <c r="AG1447" i="5" s="1"/>
  <c r="AG1449" i="5" s="1"/>
  <c r="AG1451" i="5" s="1"/>
  <c r="AH1447" i="5" s="1"/>
  <c r="AH1449" i="5" s="1"/>
  <c r="AH1451" i="5" s="1"/>
  <c r="AI1447" i="5" s="1"/>
  <c r="AI1449" i="5" s="1"/>
  <c r="AI1451" i="5" s="1"/>
  <c r="AJ1447" i="5" s="1"/>
  <c r="AJ1449" i="5" s="1"/>
  <c r="AJ1451" i="5" s="1"/>
  <c r="AK1447" i="5" s="1"/>
  <c r="AK1449" i="5" s="1"/>
  <c r="AK1451" i="5" s="1"/>
  <c r="AL1447" i="5" s="1"/>
  <c r="AL1449" i="5" s="1"/>
  <c r="AL1451" i="5" s="1"/>
  <c r="AM1447" i="5" s="1"/>
  <c r="AM1449" i="5" s="1"/>
  <c r="AM1451" i="5" s="1"/>
  <c r="AN1447" i="5" s="1"/>
  <c r="AN1449" i="5" s="1"/>
  <c r="AN1451" i="5" s="1"/>
  <c r="AO1447" i="5" s="1"/>
  <c r="AO1449" i="5" s="1"/>
  <c r="AO1451" i="5" s="1"/>
  <c r="AP1447" i="5" s="1"/>
  <c r="AP1449" i="5" s="1"/>
  <c r="AP1451" i="5" s="1"/>
  <c r="AQ1447" i="5" s="1"/>
  <c r="AQ1449" i="5" s="1"/>
  <c r="AQ1451" i="5" s="1"/>
  <c r="AR1447" i="5" s="1"/>
  <c r="AR1449" i="5" s="1"/>
  <c r="AR1451" i="5" s="1"/>
  <c r="AS1447" i="5" s="1"/>
  <c r="AS1449" i="5" s="1"/>
  <c r="AS1451" i="5" s="1"/>
  <c r="AT1447" i="5" s="1"/>
  <c r="AT1449" i="5" s="1"/>
  <c r="AT1451" i="5" s="1"/>
  <c r="AU1447" i="5" s="1"/>
  <c r="AU1449" i="5" s="1"/>
  <c r="AU1451" i="5" s="1"/>
  <c r="AV1447" i="5" s="1"/>
  <c r="AV1449" i="5" s="1"/>
  <c r="AV1451" i="5" s="1"/>
  <c r="AW1447" i="5" s="1"/>
  <c r="AW1449" i="5" s="1"/>
  <c r="AW1451" i="5" s="1"/>
  <c r="AX1447" i="5" s="1"/>
  <c r="AX1449" i="5" s="1"/>
  <c r="AX1451" i="5" s="1"/>
  <c r="AY1447" i="5" s="1"/>
  <c r="AY1449" i="5" s="1"/>
  <c r="AY1451" i="5" s="1"/>
  <c r="AZ1447" i="5" s="1"/>
  <c r="AZ1449" i="5" s="1"/>
  <c r="AZ1451" i="5" s="1"/>
  <c r="BA1447" i="5" s="1"/>
  <c r="BA1449" i="5" s="1"/>
  <c r="BA1451" i="5" s="1"/>
  <c r="BB1447" i="5" s="1"/>
  <c r="BB1449" i="5" s="1"/>
  <c r="BB1451" i="5" s="1"/>
  <c r="BC1447" i="5" s="1"/>
  <c r="BC1449" i="5" s="1"/>
  <c r="BC1451" i="5" s="1"/>
  <c r="BD1447" i="5" s="1"/>
  <c r="BD1449" i="5" s="1"/>
  <c r="BD1451" i="5" s="1"/>
  <c r="BE1447" i="5" s="1"/>
  <c r="BE1449" i="5" s="1"/>
  <c r="BE1451" i="5" s="1"/>
  <c r="BF1447" i="5" s="1"/>
  <c r="BF1449" i="5" s="1"/>
  <c r="BF1451" i="5" s="1"/>
  <c r="BG1447" i="5" s="1"/>
  <c r="BG1449" i="5" s="1"/>
  <c r="BG1451" i="5" s="1"/>
  <c r="BH1447" i="5" s="1"/>
  <c r="BH1449" i="5" s="1"/>
  <c r="BH1451" i="5" s="1"/>
  <c r="BI1447" i="5" s="1"/>
  <c r="BI1449" i="5" s="1"/>
  <c r="BI1451" i="5" s="1"/>
  <c r="BJ1447" i="5" s="1"/>
  <c r="BJ1449" i="5" s="1"/>
  <c r="BJ1451" i="5" s="1"/>
  <c r="BK1447" i="5" s="1"/>
  <c r="BK1449" i="5" s="1"/>
  <c r="BK1451" i="5" s="1"/>
  <c r="BL1447" i="5" s="1"/>
  <c r="BL1449" i="5" s="1"/>
  <c r="BL1451" i="5" s="1"/>
  <c r="BM1447" i="5" s="1"/>
  <c r="BM1449" i="5" s="1"/>
  <c r="BM1451" i="5" s="1"/>
  <c r="BN1447" i="5" s="1"/>
  <c r="BN1449" i="5" s="1"/>
  <c r="BN1451" i="5" s="1"/>
  <c r="BO1447" i="5" s="1"/>
  <c r="BO1449" i="5" s="1"/>
  <c r="BO1451" i="5" s="1"/>
  <c r="BP1447" i="5" s="1"/>
  <c r="BP1449" i="5" s="1"/>
  <c r="BP1451" i="5" s="1"/>
  <c r="BQ1447" i="5" s="1"/>
  <c r="BQ1449" i="5" s="1"/>
  <c r="BQ1451" i="5" s="1"/>
  <c r="BR1447" i="5" s="1"/>
  <c r="BR1449" i="5" s="1"/>
  <c r="BR1451" i="5" s="1"/>
  <c r="BS1447" i="5" s="1"/>
  <c r="BS1449" i="5" s="1"/>
  <c r="BS1451" i="5" s="1"/>
  <c r="BT1447" i="5" s="1"/>
  <c r="BT1449" i="5" s="1"/>
  <c r="BT1451" i="5" s="1"/>
  <c r="BU1447" i="5" s="1"/>
  <c r="BU1449" i="5" s="1"/>
  <c r="BU1451" i="5" s="1"/>
  <c r="BV1447" i="5" s="1"/>
  <c r="BV1449" i="5" s="1"/>
  <c r="AM1379" i="5"/>
  <c r="AA195" i="15" s="1"/>
  <c r="AM1378" i="5"/>
  <c r="AA171" i="15" s="1"/>
  <c r="GE19" i="10"/>
  <c r="GD34" i="10"/>
  <c r="AL1296" i="5"/>
  <c r="AK1286" i="5"/>
  <c r="AO1363" i="5"/>
  <c r="AO1366" i="5"/>
  <c r="AO1362" i="5"/>
  <c r="AO1370" i="5"/>
  <c r="AO1371" i="5"/>
  <c r="AP1389" i="5" s="1"/>
  <c r="AD53" i="14" s="1"/>
  <c r="AO1367" i="5"/>
  <c r="AO1361" i="5"/>
  <c r="AO1369" i="5"/>
  <c r="AO1368" i="5" s="1"/>
  <c r="AP1388" i="5" s="1"/>
  <c r="AD52" i="14" s="1"/>
  <c r="AO1372" i="5"/>
  <c r="AP1390" i="5" s="1"/>
  <c r="AD54" i="14" s="1"/>
  <c r="E132" i="22"/>
  <c r="AB132" i="13"/>
  <c r="AK953" i="5"/>
  <c r="AK952" i="5"/>
  <c r="D144" i="20"/>
  <c r="AP1065" i="5"/>
  <c r="AN1063" i="5"/>
  <c r="AN1067" i="5" s="1"/>
  <c r="AO1064" i="5"/>
  <c r="T1500" i="5"/>
  <c r="T1502" i="5" s="1"/>
  <c r="U1498" i="5" s="1"/>
  <c r="U1500" i="5" s="1"/>
  <c r="U1502" i="5" s="1"/>
  <c r="V1498" i="5" s="1"/>
  <c r="V1500" i="5" s="1"/>
  <c r="V1502" i="5" s="1"/>
  <c r="W1498" i="5" s="1"/>
  <c r="W1500" i="5" s="1"/>
  <c r="W1502" i="5" s="1"/>
  <c r="X1498" i="5" s="1"/>
  <c r="X1500" i="5" s="1"/>
  <c r="X1502" i="5" s="1"/>
  <c r="Y1498" i="5" s="1"/>
  <c r="Y1500" i="5" s="1"/>
  <c r="Y1502" i="5" s="1"/>
  <c r="Z1498" i="5" s="1"/>
  <c r="Z1500" i="5" s="1"/>
  <c r="Z1502" i="5" s="1"/>
  <c r="AA1498" i="5" s="1"/>
  <c r="AA1500" i="5" s="1"/>
  <c r="AA1502" i="5" s="1"/>
  <c r="AB1498" i="5" s="1"/>
  <c r="AB1500" i="5" s="1"/>
  <c r="AB1502" i="5" s="1"/>
  <c r="AC1498" i="5" s="1"/>
  <c r="AC1500" i="5" s="1"/>
  <c r="AC1502" i="5" s="1"/>
  <c r="AD1498" i="5" s="1"/>
  <c r="AD1500" i="5" s="1"/>
  <c r="AD1502" i="5" s="1"/>
  <c r="AE1498" i="5" s="1"/>
  <c r="AE1500" i="5" s="1"/>
  <c r="AE1502" i="5" s="1"/>
  <c r="AF1498" i="5" s="1"/>
  <c r="AF1500" i="5" s="1"/>
  <c r="AF1502" i="5" s="1"/>
  <c r="AG1498" i="5" s="1"/>
  <c r="AG1500" i="5" s="1"/>
  <c r="AG1502" i="5" s="1"/>
  <c r="AH1498" i="5" s="1"/>
  <c r="AH1500" i="5" s="1"/>
  <c r="AH1502" i="5" s="1"/>
  <c r="AI1498" i="5" s="1"/>
  <c r="AI1500" i="5" s="1"/>
  <c r="AI1502" i="5" s="1"/>
  <c r="AJ1498" i="5" s="1"/>
  <c r="AJ1500" i="5" s="1"/>
  <c r="AJ1502" i="5" s="1"/>
  <c r="AK1498" i="5" s="1"/>
  <c r="AK1500" i="5" s="1"/>
  <c r="AK1502" i="5" s="1"/>
  <c r="AL1498" i="5" s="1"/>
  <c r="AL1500" i="5" s="1"/>
  <c r="AL1502" i="5" s="1"/>
  <c r="AM1498" i="5" s="1"/>
  <c r="AM1500" i="5" s="1"/>
  <c r="AM1502" i="5" s="1"/>
  <c r="AN1498" i="5" s="1"/>
  <c r="AN1500" i="5" s="1"/>
  <c r="AN1502" i="5" s="1"/>
  <c r="AO1498" i="5" s="1"/>
  <c r="AO1500" i="5" s="1"/>
  <c r="AO1502" i="5" s="1"/>
  <c r="AP1498" i="5" s="1"/>
  <c r="AP1500" i="5" s="1"/>
  <c r="AP1502" i="5" s="1"/>
  <c r="AQ1498" i="5" s="1"/>
  <c r="AQ1500" i="5" s="1"/>
  <c r="AQ1502" i="5" s="1"/>
  <c r="AR1498" i="5" s="1"/>
  <c r="AR1500" i="5" s="1"/>
  <c r="AR1502" i="5" s="1"/>
  <c r="AS1498" i="5" s="1"/>
  <c r="AS1500" i="5" s="1"/>
  <c r="AS1502" i="5" s="1"/>
  <c r="AT1498" i="5" s="1"/>
  <c r="AT1500" i="5" s="1"/>
  <c r="AT1502" i="5" s="1"/>
  <c r="AU1498" i="5" s="1"/>
  <c r="AU1500" i="5" s="1"/>
  <c r="AU1502" i="5" s="1"/>
  <c r="AV1498" i="5" s="1"/>
  <c r="AV1500" i="5" s="1"/>
  <c r="AV1502" i="5" s="1"/>
  <c r="AW1498" i="5" s="1"/>
  <c r="AW1500" i="5" s="1"/>
  <c r="AW1502" i="5" s="1"/>
  <c r="AX1498" i="5" s="1"/>
  <c r="AX1500" i="5" s="1"/>
  <c r="AX1502" i="5" s="1"/>
  <c r="AY1498" i="5" s="1"/>
  <c r="AY1500" i="5" s="1"/>
  <c r="AY1502" i="5" s="1"/>
  <c r="AZ1498" i="5" s="1"/>
  <c r="AZ1500" i="5" s="1"/>
  <c r="AZ1502" i="5" s="1"/>
  <c r="BA1498" i="5" s="1"/>
  <c r="BA1500" i="5" s="1"/>
  <c r="BA1502" i="5" s="1"/>
  <c r="BB1498" i="5" s="1"/>
  <c r="BB1500" i="5" s="1"/>
  <c r="BB1502" i="5" s="1"/>
  <c r="BC1498" i="5" s="1"/>
  <c r="BC1500" i="5" s="1"/>
  <c r="BC1502" i="5" s="1"/>
  <c r="BD1498" i="5" s="1"/>
  <c r="BD1500" i="5" s="1"/>
  <c r="BD1502" i="5" s="1"/>
  <c r="BE1498" i="5" s="1"/>
  <c r="BE1500" i="5" s="1"/>
  <c r="BE1502" i="5" s="1"/>
  <c r="BF1498" i="5" s="1"/>
  <c r="BF1500" i="5" s="1"/>
  <c r="BF1502" i="5" s="1"/>
  <c r="BG1498" i="5" s="1"/>
  <c r="BG1500" i="5" s="1"/>
  <c r="BG1502" i="5" s="1"/>
  <c r="BH1498" i="5" s="1"/>
  <c r="BH1500" i="5" s="1"/>
  <c r="BH1502" i="5" s="1"/>
  <c r="BI1498" i="5" s="1"/>
  <c r="BI1500" i="5" s="1"/>
  <c r="BI1502" i="5" s="1"/>
  <c r="BJ1498" i="5" s="1"/>
  <c r="BJ1500" i="5" s="1"/>
  <c r="BJ1502" i="5" s="1"/>
  <c r="BK1498" i="5" s="1"/>
  <c r="BK1500" i="5" s="1"/>
  <c r="BK1502" i="5" s="1"/>
  <c r="BL1498" i="5" s="1"/>
  <c r="BL1500" i="5" s="1"/>
  <c r="BL1502" i="5" s="1"/>
  <c r="BM1498" i="5" s="1"/>
  <c r="BM1500" i="5" s="1"/>
  <c r="BM1502" i="5" s="1"/>
  <c r="BN1498" i="5" s="1"/>
  <c r="BN1500" i="5" s="1"/>
  <c r="BN1502" i="5" s="1"/>
  <c r="BO1498" i="5" s="1"/>
  <c r="BO1500" i="5" s="1"/>
  <c r="BO1502" i="5" s="1"/>
  <c r="BP1498" i="5" s="1"/>
  <c r="BP1500" i="5" s="1"/>
  <c r="BP1502" i="5" s="1"/>
  <c r="BQ1498" i="5" s="1"/>
  <c r="BQ1500" i="5" s="1"/>
  <c r="BQ1502" i="5" s="1"/>
  <c r="BR1498" i="5" s="1"/>
  <c r="BR1500" i="5" s="1"/>
  <c r="BR1502" i="5" s="1"/>
  <c r="BS1498" i="5" s="1"/>
  <c r="BS1500" i="5" s="1"/>
  <c r="BS1502" i="5" s="1"/>
  <c r="BT1498" i="5" s="1"/>
  <c r="BT1500" i="5" s="1"/>
  <c r="BT1502" i="5" s="1"/>
  <c r="BU1498" i="5" s="1"/>
  <c r="BU1500" i="5" s="1"/>
  <c r="BU1502" i="5" s="1"/>
  <c r="BV1498" i="5" s="1"/>
  <c r="BV1500" i="5" s="1"/>
  <c r="E145" i="22"/>
  <c r="AB145" i="13"/>
  <c r="AA38" i="17" s="1"/>
  <c r="AP1167" i="5"/>
  <c r="AO1168" i="5"/>
  <c r="P47" i="18"/>
  <c r="R28" i="13"/>
  <c r="Q12" i="17" s="1"/>
  <c r="Q11" i="17" s="1"/>
  <c r="Q10" i="17" s="1"/>
  <c r="AB416" i="5"/>
  <c r="P55" i="18"/>
  <c r="P51" i="18"/>
  <c r="P73" i="17"/>
  <c r="P43" i="18"/>
  <c r="P12" i="17"/>
  <c r="P11" i="17" s="1"/>
  <c r="P10" i="17" s="1"/>
  <c r="P5" i="17" s="1"/>
  <c r="AO1163" i="5"/>
  <c r="AO1164" i="5" s="1"/>
  <c r="AO1158" i="5"/>
  <c r="AO1197" i="5"/>
  <c r="AO1196" i="5" s="1"/>
  <c r="AP1219" i="5" s="1"/>
  <c r="AO1170" i="5"/>
  <c r="AQ1116" i="5"/>
  <c r="AQ1121" i="5" s="1"/>
  <c r="AQ895" i="5"/>
  <c r="AQ900" i="5" s="1"/>
  <c r="AQ861" i="5"/>
  <c r="AQ866" i="5" s="1"/>
  <c r="AQ1083" i="5"/>
  <c r="AQ1088" i="5" s="1"/>
  <c r="AQ1233" i="5"/>
  <c r="AQ1238" i="5" s="1"/>
  <c r="AQ829" i="5"/>
  <c r="AQ833" i="5" s="1"/>
  <c r="AR800" i="5"/>
  <c r="AQ1150" i="5"/>
  <c r="AQ1155" i="5" s="1"/>
  <c r="AQ1351" i="5"/>
  <c r="AQ1355" i="5" s="1"/>
  <c r="AQ977" i="5"/>
  <c r="AQ982" i="5" s="1"/>
  <c r="AP1248" i="5"/>
  <c r="AP1259" i="5"/>
  <c r="AP1283" i="5" s="1"/>
  <c r="AQ1302" i="5" s="1"/>
  <c r="AP1314" i="5"/>
  <c r="AP1240" i="5"/>
  <c r="AP1254" i="5"/>
  <c r="AP1255" i="5"/>
  <c r="AP1279" i="5" s="1"/>
  <c r="AP1271" i="5"/>
  <c r="AP1257" i="5"/>
  <c r="AP1258" i="5"/>
  <c r="AP1282" i="5" s="1"/>
  <c r="AP1250" i="5"/>
  <c r="AP1251" i="5" s="1"/>
  <c r="AP1276" i="5" s="1"/>
  <c r="AQ1299" i="5" s="1"/>
  <c r="AO1106" i="5"/>
  <c r="AO1200" i="5"/>
  <c r="AO1103" i="5"/>
  <c r="AB134" i="13"/>
  <c r="AC134" i="13" s="1"/>
  <c r="F116" i="16"/>
  <c r="E183" i="23"/>
  <c r="Z129" i="13"/>
  <c r="AA130" i="13"/>
  <c r="Y43" i="15"/>
  <c r="E43" i="23" s="1"/>
  <c r="V117" i="13"/>
  <c r="AM1051" i="5"/>
  <c r="AM1050" i="5"/>
  <c r="AE427" i="5"/>
  <c r="T21" i="13"/>
  <c r="T19" i="13" s="1"/>
  <c r="AE442" i="5"/>
  <c r="S178" i="15" s="1"/>
  <c r="AP912" i="5"/>
  <c r="AO913" i="5"/>
  <c r="AC127" i="13"/>
  <c r="F68" i="15"/>
  <c r="E121" i="15"/>
  <c r="E123" i="15" s="1"/>
  <c r="AK1208" i="5"/>
  <c r="AK1207" i="5"/>
  <c r="AO1281" i="5"/>
  <c r="AO1256" i="5"/>
  <c r="AO1280" i="5" s="1"/>
  <c r="AP1301" i="5" s="1"/>
  <c r="AO993" i="5"/>
  <c r="AO1019" i="5"/>
  <c r="AP1041" i="5" s="1"/>
  <c r="AO1000" i="5"/>
  <c r="AO1024" i="5" s="1"/>
  <c r="AP1044" i="5" s="1"/>
  <c r="AO1025" i="5"/>
  <c r="AO841" i="5"/>
  <c r="AO842" i="5" s="1"/>
  <c r="AO836" i="5"/>
  <c r="T1479" i="5"/>
  <c r="E59" i="15"/>
  <c r="E58" i="13"/>
  <c r="BK88" i="14"/>
  <c r="AL1378" i="5"/>
  <c r="Z171" i="15" s="1"/>
  <c r="AL1379" i="5"/>
  <c r="Z195" i="15" s="1"/>
  <c r="E195" i="23" s="1"/>
  <c r="AM1070" i="5"/>
  <c r="AM1069" i="5"/>
  <c r="AC128" i="13"/>
  <c r="S1456" i="5"/>
  <c r="AB120" i="13"/>
  <c r="N111" i="13"/>
  <c r="AP141" i="17"/>
  <c r="G211" i="23"/>
  <c r="AN870" i="5"/>
  <c r="AM873" i="5"/>
  <c r="AM871" i="5" s="1"/>
  <c r="AM890" i="5" s="1"/>
  <c r="O112" i="13"/>
  <c r="AN904" i="5"/>
  <c r="AM907" i="5"/>
  <c r="AM905" i="5" s="1"/>
  <c r="D124" i="20"/>
  <c r="AP1100" i="5"/>
  <c r="AO1101" i="5"/>
  <c r="AP1140" i="5"/>
  <c r="AP1137" i="5"/>
  <c r="AP1142" i="5"/>
  <c r="AP1143" i="5"/>
  <c r="AP1131" i="5"/>
  <c r="AP1132" i="5" s="1"/>
  <c r="AP1123" i="5"/>
  <c r="AP1141" i="5"/>
  <c r="AP1138" i="5"/>
  <c r="AO911" i="5"/>
  <c r="AP911" i="5" s="1"/>
  <c r="D29" i="22"/>
  <c r="O27" i="13"/>
  <c r="D125" i="20"/>
  <c r="E17" i="17"/>
  <c r="AP878" i="5"/>
  <c r="AO879" i="5"/>
  <c r="AM1307" i="5"/>
  <c r="AM1308" i="5"/>
  <c r="I58" i="17"/>
  <c r="AM1265" i="5"/>
  <c r="AA140" i="15" s="1"/>
  <c r="AM1264" i="5"/>
  <c r="AA107" i="15" s="1"/>
  <c r="C30" i="15"/>
  <c r="AJ931" i="5"/>
  <c r="D64" i="15"/>
  <c r="R1442" i="5"/>
  <c r="AO903" i="5"/>
  <c r="AO908" i="5"/>
  <c r="AM432" i="5"/>
  <c r="AB32" i="13"/>
  <c r="AB30" i="13" s="1"/>
  <c r="AM447" i="5"/>
  <c r="AA183" i="15" s="1"/>
  <c r="F24" i="17"/>
  <c r="AN1038" i="5"/>
  <c r="AN1048" i="5" s="1"/>
  <c r="AM1030" i="5"/>
  <c r="AO1136" i="5"/>
  <c r="O139" i="13"/>
  <c r="N39" i="17" s="1"/>
  <c r="N33" i="17" s="1"/>
  <c r="E133" i="22"/>
  <c r="AB133" i="13"/>
  <c r="AC133" i="13" s="1"/>
  <c r="E126" i="22"/>
  <c r="AB126" i="13"/>
  <c r="AO1294" i="5"/>
  <c r="AM1320" i="5"/>
  <c r="AM1324" i="5" s="1"/>
  <c r="AA57" i="14" s="1"/>
  <c r="AO1322" i="5"/>
  <c r="AN1321" i="5"/>
  <c r="T1427" i="5"/>
  <c r="T1429" i="5" s="1"/>
  <c r="U1425" i="5" s="1"/>
  <c r="U1427" i="5" s="1"/>
  <c r="U1429" i="5" s="1"/>
  <c r="V1425" i="5" s="1"/>
  <c r="V1427" i="5" s="1"/>
  <c r="V1429" i="5" s="1"/>
  <c r="W1425" i="5" s="1"/>
  <c r="W1427" i="5" s="1"/>
  <c r="W1429" i="5" s="1"/>
  <c r="X1425" i="5" s="1"/>
  <c r="X1427" i="5" s="1"/>
  <c r="X1429" i="5" s="1"/>
  <c r="Y1425" i="5" s="1"/>
  <c r="Y1427" i="5" s="1"/>
  <c r="Y1429" i="5" s="1"/>
  <c r="Z1425" i="5" s="1"/>
  <c r="Z1427" i="5" s="1"/>
  <c r="Z1429" i="5" s="1"/>
  <c r="AA1425" i="5" s="1"/>
  <c r="AA1427" i="5" s="1"/>
  <c r="AA1429" i="5" s="1"/>
  <c r="AB1425" i="5" s="1"/>
  <c r="AB1427" i="5" s="1"/>
  <c r="AB1429" i="5" s="1"/>
  <c r="AC1425" i="5" s="1"/>
  <c r="AC1427" i="5" s="1"/>
  <c r="AC1429" i="5" s="1"/>
  <c r="AD1425" i="5" s="1"/>
  <c r="AD1427" i="5" s="1"/>
  <c r="AD1429" i="5" s="1"/>
  <c r="AE1425" i="5" s="1"/>
  <c r="AE1427" i="5" s="1"/>
  <c r="AE1429" i="5" s="1"/>
  <c r="AF1425" i="5" s="1"/>
  <c r="AF1427" i="5" s="1"/>
  <c r="AF1429" i="5" s="1"/>
  <c r="AG1425" i="5" s="1"/>
  <c r="AG1427" i="5" s="1"/>
  <c r="AG1429" i="5" s="1"/>
  <c r="AH1425" i="5" s="1"/>
  <c r="AH1427" i="5" s="1"/>
  <c r="AH1429" i="5" s="1"/>
  <c r="AI1425" i="5" s="1"/>
  <c r="AI1427" i="5" s="1"/>
  <c r="AI1429" i="5" s="1"/>
  <c r="AJ1425" i="5" s="1"/>
  <c r="AJ1427" i="5" s="1"/>
  <c r="AJ1429" i="5" s="1"/>
  <c r="AK1425" i="5" s="1"/>
  <c r="AK1427" i="5" s="1"/>
  <c r="AK1429" i="5" s="1"/>
  <c r="AL1425" i="5" s="1"/>
  <c r="AL1427" i="5" s="1"/>
  <c r="AL1429" i="5" s="1"/>
  <c r="AM1425" i="5" s="1"/>
  <c r="AM1427" i="5" s="1"/>
  <c r="AM1429" i="5" s="1"/>
  <c r="AN1425" i="5" s="1"/>
  <c r="AN1427" i="5" s="1"/>
  <c r="AN1429" i="5" s="1"/>
  <c r="AO1425" i="5" s="1"/>
  <c r="AO1427" i="5" s="1"/>
  <c r="AO1429" i="5" s="1"/>
  <c r="AP1425" i="5" s="1"/>
  <c r="AP1427" i="5" s="1"/>
  <c r="AP1429" i="5" s="1"/>
  <c r="AQ1425" i="5" s="1"/>
  <c r="AQ1427" i="5" s="1"/>
  <c r="AQ1429" i="5" s="1"/>
  <c r="AR1425" i="5" s="1"/>
  <c r="AR1427" i="5" s="1"/>
  <c r="AR1429" i="5" s="1"/>
  <c r="AS1425" i="5" s="1"/>
  <c r="AS1427" i="5" s="1"/>
  <c r="AS1429" i="5" s="1"/>
  <c r="AT1425" i="5" s="1"/>
  <c r="AT1427" i="5" s="1"/>
  <c r="AT1429" i="5" s="1"/>
  <c r="AU1425" i="5" s="1"/>
  <c r="AU1427" i="5" s="1"/>
  <c r="AU1429" i="5" s="1"/>
  <c r="AV1425" i="5" s="1"/>
  <c r="AV1427" i="5" s="1"/>
  <c r="AV1429" i="5" s="1"/>
  <c r="AW1425" i="5" s="1"/>
  <c r="AW1427" i="5" s="1"/>
  <c r="AW1429" i="5" s="1"/>
  <c r="AX1425" i="5" s="1"/>
  <c r="AX1427" i="5" s="1"/>
  <c r="AX1429" i="5" s="1"/>
  <c r="AY1425" i="5" s="1"/>
  <c r="AY1427" i="5" s="1"/>
  <c r="AY1429" i="5" s="1"/>
  <c r="AZ1425" i="5" s="1"/>
  <c r="AZ1427" i="5" s="1"/>
  <c r="AZ1429" i="5" s="1"/>
  <c r="BA1425" i="5" s="1"/>
  <c r="BA1427" i="5" s="1"/>
  <c r="BA1429" i="5" s="1"/>
  <c r="BB1425" i="5" s="1"/>
  <c r="BB1427" i="5" s="1"/>
  <c r="BB1429" i="5" s="1"/>
  <c r="BC1425" i="5" s="1"/>
  <c r="BC1427" i="5" s="1"/>
  <c r="BC1429" i="5" s="1"/>
  <c r="BD1425" i="5" s="1"/>
  <c r="BD1427" i="5" s="1"/>
  <c r="BD1429" i="5" s="1"/>
  <c r="BE1425" i="5" s="1"/>
  <c r="BE1427" i="5" s="1"/>
  <c r="BE1429" i="5" s="1"/>
  <c r="BF1425" i="5" s="1"/>
  <c r="BF1427" i="5" s="1"/>
  <c r="BF1429" i="5" s="1"/>
  <c r="BG1425" i="5" s="1"/>
  <c r="BG1427" i="5" s="1"/>
  <c r="BG1429" i="5" s="1"/>
  <c r="BH1425" i="5" s="1"/>
  <c r="BH1427" i="5" s="1"/>
  <c r="BH1429" i="5" s="1"/>
  <c r="BI1425" i="5" s="1"/>
  <c r="BI1427" i="5" s="1"/>
  <c r="BI1429" i="5" s="1"/>
  <c r="BJ1425" i="5" s="1"/>
  <c r="BJ1427" i="5" s="1"/>
  <c r="BJ1429" i="5" s="1"/>
  <c r="BK1425" i="5" s="1"/>
  <c r="BK1427" i="5" s="1"/>
  <c r="BK1429" i="5" s="1"/>
  <c r="BL1425" i="5" s="1"/>
  <c r="BL1427" i="5" s="1"/>
  <c r="BL1429" i="5" s="1"/>
  <c r="BM1425" i="5" s="1"/>
  <c r="BM1427" i="5" s="1"/>
  <c r="BM1429" i="5" s="1"/>
  <c r="BN1425" i="5" s="1"/>
  <c r="BN1427" i="5" s="1"/>
  <c r="BN1429" i="5" s="1"/>
  <c r="BO1425" i="5" s="1"/>
  <c r="BO1427" i="5" s="1"/>
  <c r="BO1429" i="5" s="1"/>
  <c r="BP1425" i="5" s="1"/>
  <c r="BP1427" i="5" s="1"/>
  <c r="BP1429" i="5" s="1"/>
  <c r="BQ1425" i="5" s="1"/>
  <c r="BQ1427" i="5" s="1"/>
  <c r="BQ1429" i="5" s="1"/>
  <c r="BR1425" i="5" s="1"/>
  <c r="BR1427" i="5" s="1"/>
  <c r="BR1429" i="5" s="1"/>
  <c r="BS1425" i="5" s="1"/>
  <c r="BS1427" i="5" s="1"/>
  <c r="BS1429" i="5" s="1"/>
  <c r="BT1425" i="5" s="1"/>
  <c r="BT1427" i="5" s="1"/>
  <c r="BT1429" i="5" s="1"/>
  <c r="BU1425" i="5" s="1"/>
  <c r="BU1427" i="5" s="1"/>
  <c r="BU1429" i="5" s="1"/>
  <c r="BV1425" i="5" s="1"/>
  <c r="BV1427" i="5" s="1"/>
  <c r="S1515" i="5"/>
  <c r="S1516" i="5"/>
  <c r="S1513" i="5"/>
  <c r="S1514" i="5"/>
  <c r="C51" i="17"/>
  <c r="C78" i="17"/>
  <c r="U56" i="14"/>
  <c r="O109" i="13"/>
  <c r="AO1358" i="5"/>
  <c r="AO884" i="5"/>
  <c r="D181" i="23"/>
  <c r="AN837" i="5"/>
  <c r="AM840" i="5"/>
  <c r="AM838" i="5" s="1"/>
  <c r="AM857" i="5" s="1"/>
  <c r="V147" i="13"/>
  <c r="U37" i="17" s="1"/>
  <c r="AN986" i="5"/>
  <c r="AN989" i="5" s="1"/>
  <c r="AN987" i="5" s="1"/>
  <c r="AN1017" i="5" s="1"/>
  <c r="AO1039" i="5" s="1"/>
  <c r="AN1016" i="5"/>
  <c r="Z38" i="17"/>
  <c r="AN1195" i="5"/>
  <c r="AO1218" i="5" s="1"/>
  <c r="AC123" i="13"/>
  <c r="AO1202" i="5"/>
  <c r="AP1221" i="5" s="1"/>
  <c r="AD45" i="14" s="1"/>
  <c r="AP854" i="5"/>
  <c r="AP850" i="5"/>
  <c r="AP852" i="5"/>
  <c r="AP849" i="5"/>
  <c r="AP835" i="5"/>
  <c r="AP853" i="5"/>
  <c r="AP946" i="5" s="1"/>
  <c r="AP843" i="5"/>
  <c r="AP844" i="5" s="1"/>
  <c r="AP855" i="5"/>
  <c r="AP998" i="5"/>
  <c r="AP1001" i="5"/>
  <c r="AP1015" i="5"/>
  <c r="AP994" i="5"/>
  <c r="AP995" i="5" s="1"/>
  <c r="AP1020" i="5" s="1"/>
  <c r="AQ1042" i="5" s="1"/>
  <c r="AP1003" i="5"/>
  <c r="AP1027" i="5" s="1"/>
  <c r="AQ1045" i="5" s="1"/>
  <c r="AP1002" i="5"/>
  <c r="AP1026" i="5" s="1"/>
  <c r="AP999" i="5"/>
  <c r="AP1023" i="5" s="1"/>
  <c r="AP984" i="5"/>
  <c r="AP992" i="5"/>
  <c r="AP1057" i="5"/>
  <c r="AP1004" i="5"/>
  <c r="AP1028" i="5" s="1"/>
  <c r="AQ1046" i="5" s="1"/>
  <c r="D135" i="20"/>
  <c r="E32" i="22"/>
  <c r="AA30" i="13"/>
  <c r="E30" i="22" s="1"/>
  <c r="E88" i="15"/>
  <c r="E90" i="15" s="1"/>
  <c r="AK1011" i="5"/>
  <c r="X121" i="13"/>
  <c r="W118" i="13"/>
  <c r="I138" i="13"/>
  <c r="H30" i="17" s="1"/>
  <c r="H137" i="13"/>
  <c r="H116" i="13" s="1"/>
  <c r="R32" i="14"/>
  <c r="AF412" i="5"/>
  <c r="V20" i="13"/>
  <c r="U8" i="17" s="1"/>
  <c r="AM1095" i="5"/>
  <c r="AM1093" i="5" s="1"/>
  <c r="AM1112" i="5" s="1"/>
  <c r="AN1092" i="5"/>
  <c r="C16" i="20"/>
  <c r="D128" i="20"/>
  <c r="AN944" i="5"/>
  <c r="AO964" i="5" s="1"/>
  <c r="AC44" i="14" s="1"/>
  <c r="T1474" i="5"/>
  <c r="T1476" i="5" s="1"/>
  <c r="U1472" i="5" s="1"/>
  <c r="U1474" i="5" s="1"/>
  <c r="U1476" i="5" s="1"/>
  <c r="V1472" i="5" s="1"/>
  <c r="V1474" i="5" s="1"/>
  <c r="V1476" i="5" s="1"/>
  <c r="W1472" i="5" s="1"/>
  <c r="W1474" i="5" s="1"/>
  <c r="W1476" i="5" s="1"/>
  <c r="X1472" i="5" s="1"/>
  <c r="X1474" i="5" s="1"/>
  <c r="X1476" i="5" s="1"/>
  <c r="Y1472" i="5" s="1"/>
  <c r="Y1474" i="5" s="1"/>
  <c r="Y1476" i="5" s="1"/>
  <c r="Z1472" i="5" s="1"/>
  <c r="Z1474" i="5" s="1"/>
  <c r="Z1476" i="5" s="1"/>
  <c r="AA1472" i="5" s="1"/>
  <c r="AA1474" i="5" s="1"/>
  <c r="AA1476" i="5" s="1"/>
  <c r="AB1472" i="5" s="1"/>
  <c r="AB1474" i="5" s="1"/>
  <c r="AB1476" i="5" s="1"/>
  <c r="AC1472" i="5" s="1"/>
  <c r="AC1474" i="5" s="1"/>
  <c r="AC1476" i="5" s="1"/>
  <c r="AD1472" i="5" s="1"/>
  <c r="AD1474" i="5" s="1"/>
  <c r="AD1476" i="5" s="1"/>
  <c r="AE1472" i="5" s="1"/>
  <c r="AE1474" i="5" s="1"/>
  <c r="AE1476" i="5" s="1"/>
  <c r="AF1472" i="5" s="1"/>
  <c r="AF1474" i="5" s="1"/>
  <c r="AF1476" i="5" s="1"/>
  <c r="AG1472" i="5" s="1"/>
  <c r="AG1474" i="5" s="1"/>
  <c r="AG1476" i="5" s="1"/>
  <c r="AH1472" i="5" s="1"/>
  <c r="AH1474" i="5" s="1"/>
  <c r="AH1476" i="5" s="1"/>
  <c r="AI1472" i="5" s="1"/>
  <c r="AI1474" i="5" s="1"/>
  <c r="AI1476" i="5" s="1"/>
  <c r="AJ1472" i="5" s="1"/>
  <c r="AJ1474" i="5" s="1"/>
  <c r="AJ1476" i="5" s="1"/>
  <c r="AK1472" i="5" s="1"/>
  <c r="AK1474" i="5" s="1"/>
  <c r="AK1476" i="5" s="1"/>
  <c r="AL1472" i="5" s="1"/>
  <c r="AL1474" i="5" s="1"/>
  <c r="AL1476" i="5" s="1"/>
  <c r="AM1472" i="5" s="1"/>
  <c r="AM1474" i="5" s="1"/>
  <c r="AM1476" i="5" s="1"/>
  <c r="AN1472" i="5" s="1"/>
  <c r="AN1474" i="5" s="1"/>
  <c r="AN1476" i="5" s="1"/>
  <c r="AO1472" i="5" s="1"/>
  <c r="AO1474" i="5" s="1"/>
  <c r="AO1476" i="5" s="1"/>
  <c r="AP1472" i="5" s="1"/>
  <c r="AP1474" i="5" s="1"/>
  <c r="AP1476" i="5" s="1"/>
  <c r="AQ1472" i="5" s="1"/>
  <c r="AQ1474" i="5" s="1"/>
  <c r="AQ1476" i="5" s="1"/>
  <c r="AR1472" i="5" s="1"/>
  <c r="AR1474" i="5" s="1"/>
  <c r="AR1476" i="5" s="1"/>
  <c r="AS1472" i="5" s="1"/>
  <c r="AS1474" i="5" s="1"/>
  <c r="AS1476" i="5" s="1"/>
  <c r="AT1472" i="5" s="1"/>
  <c r="AT1474" i="5" s="1"/>
  <c r="AT1476" i="5" s="1"/>
  <c r="AU1472" i="5" s="1"/>
  <c r="AU1474" i="5" s="1"/>
  <c r="AU1476" i="5" s="1"/>
  <c r="AV1472" i="5" s="1"/>
  <c r="AV1474" i="5" s="1"/>
  <c r="AV1476" i="5" s="1"/>
  <c r="AW1472" i="5" s="1"/>
  <c r="AW1474" i="5" s="1"/>
  <c r="AW1476" i="5" s="1"/>
  <c r="AX1472" i="5" s="1"/>
  <c r="AX1474" i="5" s="1"/>
  <c r="AX1476" i="5" s="1"/>
  <c r="AY1472" i="5" s="1"/>
  <c r="AY1474" i="5" s="1"/>
  <c r="AY1476" i="5" s="1"/>
  <c r="AZ1472" i="5" s="1"/>
  <c r="AZ1474" i="5" s="1"/>
  <c r="AZ1476" i="5" s="1"/>
  <c r="BA1472" i="5" s="1"/>
  <c r="BA1474" i="5" s="1"/>
  <c r="BA1476" i="5" s="1"/>
  <c r="BB1472" i="5" s="1"/>
  <c r="BB1474" i="5" s="1"/>
  <c r="BB1476" i="5" s="1"/>
  <c r="BC1472" i="5" s="1"/>
  <c r="BC1474" i="5" s="1"/>
  <c r="BC1476" i="5" s="1"/>
  <c r="BD1472" i="5" s="1"/>
  <c r="BD1474" i="5" s="1"/>
  <c r="BD1476" i="5" s="1"/>
  <c r="BE1472" i="5" s="1"/>
  <c r="BE1474" i="5" s="1"/>
  <c r="BE1476" i="5" s="1"/>
  <c r="BF1472" i="5" s="1"/>
  <c r="BF1474" i="5" s="1"/>
  <c r="BF1476" i="5" s="1"/>
  <c r="BG1472" i="5" s="1"/>
  <c r="BG1474" i="5" s="1"/>
  <c r="BG1476" i="5" s="1"/>
  <c r="BH1472" i="5" s="1"/>
  <c r="BH1474" i="5" s="1"/>
  <c r="BH1476" i="5" s="1"/>
  <c r="BI1472" i="5" s="1"/>
  <c r="BI1474" i="5" s="1"/>
  <c r="BI1476" i="5" s="1"/>
  <c r="BJ1472" i="5" s="1"/>
  <c r="BJ1474" i="5" s="1"/>
  <c r="BJ1476" i="5" s="1"/>
  <c r="BK1472" i="5" s="1"/>
  <c r="BK1474" i="5" s="1"/>
  <c r="BK1476" i="5" s="1"/>
  <c r="BL1472" i="5" s="1"/>
  <c r="BL1474" i="5" s="1"/>
  <c r="BL1476" i="5" s="1"/>
  <c r="BM1472" i="5" s="1"/>
  <c r="BM1474" i="5" s="1"/>
  <c r="BM1476" i="5" s="1"/>
  <c r="BN1472" i="5" s="1"/>
  <c r="BN1474" i="5" s="1"/>
  <c r="BN1476" i="5" s="1"/>
  <c r="BO1472" i="5" s="1"/>
  <c r="BO1474" i="5" s="1"/>
  <c r="BO1476" i="5" s="1"/>
  <c r="BP1472" i="5" s="1"/>
  <c r="BP1474" i="5" s="1"/>
  <c r="BP1476" i="5" s="1"/>
  <c r="BQ1472" i="5" s="1"/>
  <c r="BQ1474" i="5" s="1"/>
  <c r="BQ1476" i="5" s="1"/>
  <c r="BR1472" i="5" s="1"/>
  <c r="BR1474" i="5" s="1"/>
  <c r="BR1476" i="5" s="1"/>
  <c r="BS1472" i="5" s="1"/>
  <c r="BS1474" i="5" s="1"/>
  <c r="BS1476" i="5" s="1"/>
  <c r="BT1472" i="5" s="1"/>
  <c r="BT1474" i="5" s="1"/>
  <c r="BT1476" i="5" s="1"/>
  <c r="BU1472" i="5" s="1"/>
  <c r="BU1474" i="5" s="1"/>
  <c r="BU1476" i="5" s="1"/>
  <c r="BV1472" i="5" s="1"/>
  <c r="BV1474" i="5" s="1"/>
  <c r="N205" i="15"/>
  <c r="D206" i="23"/>
  <c r="F36" i="15"/>
  <c r="G47" i="13"/>
  <c r="Y114" i="13"/>
  <c r="X36" i="17" s="1"/>
  <c r="GE21" i="10"/>
  <c r="GD36" i="10"/>
  <c r="AB124" i="13"/>
  <c r="C93" i="16"/>
  <c r="AO1253" i="5"/>
  <c r="AO1277" i="5" s="1"/>
  <c r="AP1300" i="5" s="1"/>
  <c r="AO1278" i="5"/>
  <c r="AO985" i="5"/>
  <c r="AO990" i="5"/>
  <c r="AO946" i="5"/>
  <c r="AO851" i="5"/>
  <c r="AO945" i="5"/>
  <c r="G35" i="15"/>
  <c r="H45" i="13"/>
  <c r="S1487" i="5"/>
  <c r="S1489" i="5"/>
  <c r="S1488" i="5"/>
  <c r="S1490" i="5"/>
  <c r="D32" i="15"/>
  <c r="AL1289" i="5"/>
  <c r="AL1288" i="5"/>
  <c r="I164" i="15"/>
  <c r="D160" i="15"/>
  <c r="D129" i="15" s="1"/>
  <c r="GC135" i="10"/>
  <c r="GC137" i="10" s="1"/>
  <c r="GD127" i="10"/>
  <c r="AN1193" i="5"/>
  <c r="AM1344" i="5"/>
  <c r="AN1345" i="5"/>
  <c r="D121" i="20"/>
  <c r="AL971" i="5"/>
  <c r="AL970" i="5"/>
  <c r="AU451" i="5" l="1"/>
  <c r="AI186" i="15" s="1"/>
  <c r="AJ40" i="13"/>
  <c r="AJ38" i="13" s="1"/>
  <c r="AU436" i="5"/>
  <c r="AJ16" i="17"/>
  <c r="AV421" i="5"/>
  <c r="AL39" i="13"/>
  <c r="AK16" i="17" s="1"/>
  <c r="AL132" i="17"/>
  <c r="AL130" i="17" s="1"/>
  <c r="AN183" i="13"/>
  <c r="AM181" i="13"/>
  <c r="F181" i="22" s="1"/>
  <c r="E182" i="20" s="1"/>
  <c r="F183" i="22"/>
  <c r="E184" i="20" s="1"/>
  <c r="AL1011" i="5"/>
  <c r="AC125" i="13"/>
  <c r="AD135" i="13"/>
  <c r="AO1199" i="5"/>
  <c r="AP1220" i="5" s="1"/>
  <c r="AN1392" i="5"/>
  <c r="AC132" i="13"/>
  <c r="E75" i="23"/>
  <c r="AO1384" i="5"/>
  <c r="AC48" i="14" s="1"/>
  <c r="AC47" i="14" s="1"/>
  <c r="AD123" i="13"/>
  <c r="AP1359" i="5"/>
  <c r="T149" i="13"/>
  <c r="AD128" i="13"/>
  <c r="Q6" i="17"/>
  <c r="Q5" i="17" s="1"/>
  <c r="Q15" i="13"/>
  <c r="N107" i="13"/>
  <c r="O108" i="13"/>
  <c r="R24" i="13"/>
  <c r="R22" i="13" s="1"/>
  <c r="AC428" i="5"/>
  <c r="AC443" i="5"/>
  <c r="Q179" i="15" s="1"/>
  <c r="AD413" i="5"/>
  <c r="R9" i="17"/>
  <c r="E28" i="16"/>
  <c r="T23" i="13"/>
  <c r="U46" i="17"/>
  <c r="W105" i="13"/>
  <c r="AG1566" i="5"/>
  <c r="O48" i="17"/>
  <c r="Q102" i="13"/>
  <c r="AM1341" i="5"/>
  <c r="AM1343" i="5" s="1"/>
  <c r="AC426" i="5"/>
  <c r="Q204" i="15" s="1"/>
  <c r="R18" i="13"/>
  <c r="R16" i="13" s="1"/>
  <c r="AC441" i="5"/>
  <c r="Q177" i="15" s="1"/>
  <c r="C184" i="21"/>
  <c r="BF90" i="14"/>
  <c r="R7" i="17"/>
  <c r="AD411" i="5"/>
  <c r="T17" i="13"/>
  <c r="E26" i="16"/>
  <c r="R45" i="18"/>
  <c r="R53" i="18"/>
  <c r="AG1565" i="5"/>
  <c r="U43" i="17"/>
  <c r="W101" i="13"/>
  <c r="V75" i="13"/>
  <c r="U73" i="13"/>
  <c r="O42" i="17"/>
  <c r="AA1564" i="5"/>
  <c r="Q100" i="13"/>
  <c r="U77" i="13"/>
  <c r="V79" i="13"/>
  <c r="AG1532" i="5"/>
  <c r="T81" i="15"/>
  <c r="T77" i="15" s="1"/>
  <c r="AN1226" i="5"/>
  <c r="AN1229" i="5" s="1"/>
  <c r="AH158" i="8"/>
  <c r="AG1524" i="5"/>
  <c r="AB37" i="14"/>
  <c r="GE56" i="7"/>
  <c r="GC56" i="7"/>
  <c r="AG1525" i="5"/>
  <c r="AH159" i="8"/>
  <c r="GR185" i="7"/>
  <c r="GT41" i="7"/>
  <c r="GS42" i="7"/>
  <c r="GS43" i="7" s="1"/>
  <c r="GS170" i="7"/>
  <c r="GS171" i="7" s="1"/>
  <c r="GS172" i="7" s="1"/>
  <c r="GT179" i="7" s="1"/>
  <c r="GS185" i="7" s="1"/>
  <c r="AG1533" i="5"/>
  <c r="T147" i="15"/>
  <c r="T142" i="15" s="1"/>
  <c r="AL156" i="8"/>
  <c r="AK1522" i="5"/>
  <c r="BB141" i="17"/>
  <c r="BB139" i="17" s="1"/>
  <c r="H211" i="23"/>
  <c r="AS187" i="13"/>
  <c r="AR185" i="13"/>
  <c r="AF171" i="13"/>
  <c r="AE169" i="13"/>
  <c r="BB143" i="17"/>
  <c r="BK143" i="17" s="1"/>
  <c r="H209" i="23"/>
  <c r="BK209" i="15"/>
  <c r="BK92" i="14"/>
  <c r="AD124" i="17"/>
  <c r="BB90" i="14"/>
  <c r="BK91" i="14"/>
  <c r="BG90" i="14"/>
  <c r="BB142" i="17"/>
  <c r="BK142" i="17" s="1"/>
  <c r="H221" i="23"/>
  <c r="BK221" i="15"/>
  <c r="BD90" i="14"/>
  <c r="EJ146" i="7"/>
  <c r="EI150" i="7"/>
  <c r="AF201" i="13" s="1"/>
  <c r="AE125" i="17" s="1"/>
  <c r="BE90" i="14"/>
  <c r="AK1530" i="5"/>
  <c r="X49" i="15"/>
  <c r="X45" i="15" s="1"/>
  <c r="Y34" i="17"/>
  <c r="AA141" i="13"/>
  <c r="GF56" i="7"/>
  <c r="U149" i="13"/>
  <c r="S35" i="17"/>
  <c r="AH54" i="7"/>
  <c r="AG57" i="7"/>
  <c r="AM52" i="7"/>
  <c r="AD46" i="14"/>
  <c r="GS50" i="7"/>
  <c r="GK56" i="7" s="1"/>
  <c r="AG1531" i="5"/>
  <c r="T114" i="15"/>
  <c r="AF1527" i="5"/>
  <c r="AP1173" i="5"/>
  <c r="GA56" i="7"/>
  <c r="GD56" i="7"/>
  <c r="CG25" i="7"/>
  <c r="CH22" i="7"/>
  <c r="AH157" i="8"/>
  <c r="AG1523" i="5"/>
  <c r="E178" i="20"/>
  <c r="AI159" i="13"/>
  <c r="AH157" i="13"/>
  <c r="AL973" i="5"/>
  <c r="AM1053" i="5"/>
  <c r="AD134" i="13"/>
  <c r="AP1294" i="5"/>
  <c r="AG114" i="17"/>
  <c r="AD175" i="13"/>
  <c r="AC123" i="17" s="1"/>
  <c r="AC121" i="17" s="1"/>
  <c r="AC173" i="13"/>
  <c r="EJ116" i="7"/>
  <c r="EJ113" i="7"/>
  <c r="EI119" i="7"/>
  <c r="AF203" i="13" s="1"/>
  <c r="AE122" i="17" s="1"/>
  <c r="AP881" i="5"/>
  <c r="E180" i="20"/>
  <c r="AL42" i="7"/>
  <c r="AL43" i="7" s="1"/>
  <c r="AM41" i="7"/>
  <c r="CN92" i="7"/>
  <c r="CO92" i="7" s="1"/>
  <c r="CP92" i="7" s="1"/>
  <c r="CQ92" i="7" s="1"/>
  <c r="CR92" i="7" s="1"/>
  <c r="CS84" i="7"/>
  <c r="CM92" i="7"/>
  <c r="CM94" i="7" s="1"/>
  <c r="AM1310" i="5"/>
  <c r="AK1267" i="5"/>
  <c r="AN177" i="13"/>
  <c r="AO179" i="13"/>
  <c r="AN129" i="17" s="1"/>
  <c r="AN127" i="17" s="1"/>
  <c r="CO76" i="7"/>
  <c r="CN77" i="7"/>
  <c r="CN78" i="7" s="1"/>
  <c r="EI121" i="7"/>
  <c r="AE228" i="15" s="1"/>
  <c r="AE119" i="14"/>
  <c r="AE115" i="14" s="1"/>
  <c r="CQ87" i="7"/>
  <c r="AM1267" i="5"/>
  <c r="AK1209" i="5"/>
  <c r="AO1360" i="5"/>
  <c r="AD132" i="13" s="1"/>
  <c r="AP884" i="5"/>
  <c r="AO1563" i="5"/>
  <c r="AP1570" i="5" s="1"/>
  <c r="AD68" i="14" s="1"/>
  <c r="AM1215" i="5"/>
  <c r="AM1224" i="5" s="1"/>
  <c r="AL1205" i="5"/>
  <c r="AL1380" i="5"/>
  <c r="AO1365" i="5"/>
  <c r="AP1387" i="5" s="1"/>
  <c r="AD51" i="14" s="1"/>
  <c r="AP1358" i="5"/>
  <c r="Y73" i="15"/>
  <c r="AP939" i="5"/>
  <c r="AO435" i="5"/>
  <c r="AC207" i="15" s="1"/>
  <c r="AO450" i="5"/>
  <c r="AC185" i="15" s="1"/>
  <c r="AC184" i="15" s="1"/>
  <c r="AD37" i="13"/>
  <c r="AD35" i="13" s="1"/>
  <c r="AD34" i="13" s="1"/>
  <c r="AP848" i="5"/>
  <c r="AP1037" i="5"/>
  <c r="AM1071" i="5"/>
  <c r="AP420" i="5"/>
  <c r="AF36" i="13"/>
  <c r="AE15" i="17" s="1"/>
  <c r="AE14" i="17" s="1"/>
  <c r="AD49" i="18"/>
  <c r="E93" i="15"/>
  <c r="AP1064" i="5"/>
  <c r="AQ1065" i="5"/>
  <c r="AO1063" i="5"/>
  <c r="AO1067" i="5" s="1"/>
  <c r="D45" i="21"/>
  <c r="L45" i="21"/>
  <c r="AP841" i="5"/>
  <c r="AP842" i="5" s="1"/>
  <c r="AP836" i="5"/>
  <c r="G70" i="15"/>
  <c r="AM1033" i="5"/>
  <c r="AM1032" i="5"/>
  <c r="F79" i="18"/>
  <c r="F34" i="15"/>
  <c r="S1518" i="5"/>
  <c r="C30" i="20"/>
  <c r="AQ1100" i="5"/>
  <c r="AP1101" i="5"/>
  <c r="AO1392" i="5"/>
  <c r="AO940" i="5"/>
  <c r="AP962" i="5" s="1"/>
  <c r="AP1253" i="5"/>
  <c r="AP1277" i="5" s="1"/>
  <c r="AQ1300" i="5" s="1"/>
  <c r="AP1278" i="5"/>
  <c r="AR1150" i="5"/>
  <c r="AR1155" i="5" s="1"/>
  <c r="AR1351" i="5"/>
  <c r="AR1355" i="5" s="1"/>
  <c r="AR829" i="5"/>
  <c r="AR833" i="5" s="1"/>
  <c r="AR977" i="5"/>
  <c r="AR982" i="5" s="1"/>
  <c r="AR861" i="5"/>
  <c r="AR866" i="5" s="1"/>
  <c r="AR1083" i="5"/>
  <c r="AR1088" i="5" s="1"/>
  <c r="AR1116" i="5"/>
  <c r="AR1121" i="5" s="1"/>
  <c r="AR895" i="5"/>
  <c r="AR900" i="5" s="1"/>
  <c r="AR1233" i="5"/>
  <c r="AR1238" i="5" s="1"/>
  <c r="AS800" i="5"/>
  <c r="C63" i="18"/>
  <c r="D42" i="13"/>
  <c r="C65" i="18" s="1"/>
  <c r="C71" i="18"/>
  <c r="GD135" i="10"/>
  <c r="GE127" i="10"/>
  <c r="G69" i="15"/>
  <c r="GF21" i="10"/>
  <c r="GE36" i="10"/>
  <c r="D109" i="22"/>
  <c r="P109" i="13"/>
  <c r="D69" i="16"/>
  <c r="G37" i="15"/>
  <c r="H48" i="13"/>
  <c r="AO991" i="5"/>
  <c r="AO1018" i="5"/>
  <c r="AP1040" i="5" s="1"/>
  <c r="C208" i="21"/>
  <c r="K208" i="21"/>
  <c r="W117" i="13"/>
  <c r="G102" i="15"/>
  <c r="C85" i="18"/>
  <c r="C162" i="15"/>
  <c r="C73" i="18"/>
  <c r="AQ878" i="5"/>
  <c r="AP879" i="5"/>
  <c r="AO904" i="5"/>
  <c r="AN907" i="5"/>
  <c r="AN905" i="5" s="1"/>
  <c r="AP1275" i="5"/>
  <c r="AQ1298" i="5" s="1"/>
  <c r="AP1249" i="5"/>
  <c r="AB431" i="5"/>
  <c r="P206" i="15" s="1"/>
  <c r="P205" i="15" s="1"/>
  <c r="P203" i="15" s="1"/>
  <c r="Q29" i="13"/>
  <c r="Q27" i="13" s="1"/>
  <c r="Q26" i="13" s="1"/>
  <c r="Q13" i="13" s="1"/>
  <c r="AB446" i="5"/>
  <c r="P182" i="15" s="1"/>
  <c r="P181" i="15" s="1"/>
  <c r="P180" i="15" s="1"/>
  <c r="P175" i="15" s="1"/>
  <c r="D146" i="20"/>
  <c r="AC122" i="13"/>
  <c r="AN432" i="5"/>
  <c r="AC32" i="13"/>
  <c r="AC30" i="13" s="1"/>
  <c r="AN447" i="5"/>
  <c r="AB183" i="15" s="1"/>
  <c r="X91" i="13"/>
  <c r="W89" i="13"/>
  <c r="AO1321" i="5"/>
  <c r="AP1322" i="5"/>
  <c r="AN1320" i="5"/>
  <c r="AN1324" i="5" s="1"/>
  <c r="AB57" i="14" s="1"/>
  <c r="AM959" i="5"/>
  <c r="AL950" i="5"/>
  <c r="AO1272" i="5"/>
  <c r="AO1242" i="5"/>
  <c r="AO1245" i="5" s="1"/>
  <c r="AO1243" i="5" s="1"/>
  <c r="AO1273" i="5" s="1"/>
  <c r="AP1296" i="5" s="1"/>
  <c r="F131" i="15"/>
  <c r="GF20" i="10"/>
  <c r="GE35" i="10"/>
  <c r="AP1091" i="5"/>
  <c r="AP1096" i="5"/>
  <c r="AP1097" i="5" s="1"/>
  <c r="AP1201" i="5"/>
  <c r="E61" i="15"/>
  <c r="D103" i="22"/>
  <c r="N49" i="17"/>
  <c r="N47" i="17" s="1"/>
  <c r="P103" i="13"/>
  <c r="AN1273" i="5"/>
  <c r="AN1286" i="5" s="1"/>
  <c r="M92" i="17"/>
  <c r="M94" i="17" s="1"/>
  <c r="M96" i="17" s="1"/>
  <c r="O66" i="13"/>
  <c r="N65" i="13"/>
  <c r="N63" i="13" s="1"/>
  <c r="AP948" i="5"/>
  <c r="AQ966" i="5" s="1"/>
  <c r="GD137" i="10"/>
  <c r="AB36" i="14"/>
  <c r="AB35" i="14" s="1"/>
  <c r="E157" i="15"/>
  <c r="E159" i="15" s="1"/>
  <c r="E61" i="13"/>
  <c r="AL1290" i="5"/>
  <c r="G134" i="15"/>
  <c r="S1492" i="5"/>
  <c r="G19" i="17"/>
  <c r="AO944" i="5"/>
  <c r="AP964" i="5" s="1"/>
  <c r="AO986" i="5"/>
  <c r="AO989" i="5" s="1"/>
  <c r="AO987" i="5" s="1"/>
  <c r="AO1017" i="5" s="1"/>
  <c r="AP1039" i="5" s="1"/>
  <c r="AO1016" i="5"/>
  <c r="AC124" i="13"/>
  <c r="N203" i="15"/>
  <c r="D205" i="23"/>
  <c r="I137" i="13"/>
  <c r="I116" i="13" s="1"/>
  <c r="J138" i="13"/>
  <c r="I30" i="17" s="1"/>
  <c r="I28" i="17" s="1"/>
  <c r="Y121" i="13"/>
  <c r="X118" i="13"/>
  <c r="W29" i="17" s="1"/>
  <c r="AP993" i="5"/>
  <c r="AP1019" i="5"/>
  <c r="AQ1041" i="5" s="1"/>
  <c r="AP1025" i="5"/>
  <c r="AP1000" i="5"/>
  <c r="AP1024" i="5" s="1"/>
  <c r="AQ1044" i="5" s="1"/>
  <c r="AP945" i="5"/>
  <c r="AP944" i="5" s="1"/>
  <c r="AQ964" i="5" s="1"/>
  <c r="AP851" i="5"/>
  <c r="AN840" i="5"/>
  <c r="AN838" i="5" s="1"/>
  <c r="AN857" i="5" s="1"/>
  <c r="AO837" i="5"/>
  <c r="G38" i="15"/>
  <c r="H49" i="13"/>
  <c r="BW1425" i="5"/>
  <c r="AM1326" i="5"/>
  <c r="AM1327" i="5"/>
  <c r="AC126" i="13"/>
  <c r="AO1345" i="5"/>
  <c r="AP1129" i="5"/>
  <c r="AP1130" i="5" s="1"/>
  <c r="AP1124" i="5"/>
  <c r="AP1136" i="5"/>
  <c r="D112" i="22"/>
  <c r="P112" i="13"/>
  <c r="D72" i="16"/>
  <c r="AO870" i="5"/>
  <c r="AN873" i="5"/>
  <c r="AN871" i="5" s="1"/>
  <c r="AN890" i="5" s="1"/>
  <c r="S1457" i="5"/>
  <c r="D197" i="21"/>
  <c r="L197" i="21"/>
  <c r="F54" i="13"/>
  <c r="F120" i="15"/>
  <c r="AQ912" i="5"/>
  <c r="AP913" i="5"/>
  <c r="E130" i="22"/>
  <c r="AB130" i="13"/>
  <c r="AA129" i="13"/>
  <c r="AP1241" i="5"/>
  <c r="AP1246" i="5"/>
  <c r="AQ1015" i="5"/>
  <c r="AQ1002" i="5"/>
  <c r="AQ1026" i="5" s="1"/>
  <c r="AQ984" i="5"/>
  <c r="AQ992" i="5"/>
  <c r="AQ1057" i="5"/>
  <c r="AQ994" i="5"/>
  <c r="AQ995" i="5" s="1"/>
  <c r="AQ1020" i="5" s="1"/>
  <c r="AR1042" i="5" s="1"/>
  <c r="AQ999" i="5"/>
  <c r="AQ1023" i="5" s="1"/>
  <c r="AQ998" i="5"/>
  <c r="AQ1004" i="5"/>
  <c r="AQ1028" i="5" s="1"/>
  <c r="AR1046" i="5" s="1"/>
  <c r="AQ1003" i="5"/>
  <c r="AQ1027" i="5" s="1"/>
  <c r="AR1045" i="5" s="1"/>
  <c r="AQ1001" i="5"/>
  <c r="AQ855" i="5"/>
  <c r="AQ835" i="5"/>
  <c r="AQ854" i="5"/>
  <c r="AQ853" i="5"/>
  <c r="AQ843" i="5"/>
  <c r="AQ844" i="5" s="1"/>
  <c r="AQ852" i="5"/>
  <c r="AQ849" i="5"/>
  <c r="AQ850" i="5"/>
  <c r="AQ919" i="5"/>
  <c r="AQ935" i="5"/>
  <c r="AQ921" i="5"/>
  <c r="AQ917" i="5"/>
  <c r="AQ910" i="5"/>
  <c r="AQ902" i="5"/>
  <c r="AQ916" i="5"/>
  <c r="AQ922" i="5"/>
  <c r="AQ920" i="5"/>
  <c r="AO1191" i="5"/>
  <c r="Q47" i="18"/>
  <c r="AC416" i="5"/>
  <c r="S28" i="13"/>
  <c r="Q55" i="18"/>
  <c r="Q73" i="17"/>
  <c r="Q43" i="18"/>
  <c r="Q51" i="18"/>
  <c r="AP1168" i="5"/>
  <c r="AQ1167" i="5"/>
  <c r="BW1498" i="5"/>
  <c r="AL1305" i="5"/>
  <c r="GD39" i="10"/>
  <c r="AM1380" i="5"/>
  <c r="D61" i="18"/>
  <c r="D69" i="18"/>
  <c r="D123" i="20"/>
  <c r="AE31" i="13"/>
  <c r="AO417" i="5"/>
  <c r="AL1186" i="5"/>
  <c r="T1409" i="5"/>
  <c r="AP1372" i="5"/>
  <c r="AQ1390" i="5" s="1"/>
  <c r="AE54" i="14" s="1"/>
  <c r="AP1369" i="5"/>
  <c r="AP1362" i="5"/>
  <c r="AP1370" i="5"/>
  <c r="AP1366" i="5"/>
  <c r="AP1361" i="5"/>
  <c r="AP1371" i="5"/>
  <c r="AQ1389" i="5" s="1"/>
  <c r="AE53" i="14" s="1"/>
  <c r="AP1363" i="5"/>
  <c r="AP1367" i="5"/>
  <c r="AN1379" i="5"/>
  <c r="AB195" i="15" s="1"/>
  <c r="AN1378" i="5"/>
  <c r="AB171" i="15" s="1"/>
  <c r="AB166" i="15" s="1"/>
  <c r="AO1247" i="5"/>
  <c r="AO1274" i="5"/>
  <c r="AP1297" i="5" s="1"/>
  <c r="AP846" i="5"/>
  <c r="AQ845" i="5"/>
  <c r="AP874" i="5"/>
  <c r="AP875" i="5" s="1"/>
  <c r="AP869" i="5"/>
  <c r="AP1202" i="5"/>
  <c r="AQ1221" i="5" s="1"/>
  <c r="AP1198" i="5"/>
  <c r="AP1170" i="5"/>
  <c r="AP1197" i="5"/>
  <c r="AM1192" i="5"/>
  <c r="AM1179" i="5"/>
  <c r="AM1181" i="5" s="1"/>
  <c r="F52" i="13"/>
  <c r="F55" i="15"/>
  <c r="AK931" i="5"/>
  <c r="AE131" i="13"/>
  <c r="AP943" i="5"/>
  <c r="AP918" i="5"/>
  <c r="AM1345" i="5"/>
  <c r="AL1344" i="5"/>
  <c r="AK1343" i="5"/>
  <c r="GF126" i="10"/>
  <c r="GE134" i="10"/>
  <c r="F98" i="15"/>
  <c r="F77" i="18"/>
  <c r="AN970" i="5"/>
  <c r="AN971" i="5"/>
  <c r="T1507" i="5"/>
  <c r="BV1476" i="5"/>
  <c r="BW1476" i="5" s="1"/>
  <c r="BW1474" i="5"/>
  <c r="U21" i="13"/>
  <c r="U19" i="13" s="1"/>
  <c r="AF427" i="5"/>
  <c r="AF442" i="5"/>
  <c r="T178" i="15" s="1"/>
  <c r="U55" i="14"/>
  <c r="Z114" i="13"/>
  <c r="AP1075" i="5"/>
  <c r="AD52" i="15" s="1"/>
  <c r="AP1076" i="5"/>
  <c r="AD84" i="15" s="1"/>
  <c r="AP1058" i="5"/>
  <c r="AP1059" i="5" s="1"/>
  <c r="D134" i="20"/>
  <c r="AN1050" i="5"/>
  <c r="AN1051" i="5"/>
  <c r="AP1256" i="5"/>
  <c r="AP1280" i="5" s="1"/>
  <c r="AQ1301" i="5" s="1"/>
  <c r="AP1281" i="5"/>
  <c r="AQ886" i="5"/>
  <c r="AQ868" i="5"/>
  <c r="AQ888" i="5"/>
  <c r="AQ876" i="5"/>
  <c r="AQ877" i="5" s="1"/>
  <c r="AQ883" i="5"/>
  <c r="AQ885" i="5"/>
  <c r="AQ882" i="5"/>
  <c r="AQ887" i="5"/>
  <c r="AO1195" i="5"/>
  <c r="AP1218" i="5" s="1"/>
  <c r="D133" i="20"/>
  <c r="G101" i="15"/>
  <c r="F23" i="17"/>
  <c r="BW1472" i="5"/>
  <c r="AN1095" i="5"/>
  <c r="AN1093" i="5" s="1"/>
  <c r="AN1112" i="5" s="1"/>
  <c r="AO1092" i="5"/>
  <c r="W20" i="13"/>
  <c r="V8" i="17" s="1"/>
  <c r="AG412" i="5"/>
  <c r="H28" i="17"/>
  <c r="F87" i="15"/>
  <c r="F53" i="13"/>
  <c r="D31" i="20"/>
  <c r="AP990" i="5"/>
  <c r="AP985" i="5"/>
  <c r="AP997" i="5"/>
  <c r="AP1021" i="5" s="1"/>
  <c r="AQ1043" i="5" s="1"/>
  <c r="AP1022" i="5"/>
  <c r="AN1006" i="5"/>
  <c r="W147" i="13"/>
  <c r="V37" i="17" s="1"/>
  <c r="C183" i="21"/>
  <c r="K183" i="21"/>
  <c r="G135" i="15"/>
  <c r="BV1429" i="5"/>
  <c r="BW1429" i="5" s="1"/>
  <c r="BW1427" i="5"/>
  <c r="D127" i="20"/>
  <c r="D139" i="22"/>
  <c r="P139" i="13"/>
  <c r="O39" i="17" s="1"/>
  <c r="O33" i="17" s="1"/>
  <c r="AO938" i="5"/>
  <c r="AP1139" i="5"/>
  <c r="F213" i="21"/>
  <c r="N213" i="21"/>
  <c r="I211" i="23"/>
  <c r="Z166" i="15"/>
  <c r="E171" i="23"/>
  <c r="C100" i="16"/>
  <c r="T1481" i="5"/>
  <c r="AD127" i="13"/>
  <c r="V29" i="17"/>
  <c r="Z32" i="17"/>
  <c r="Z31" i="17" s="1"/>
  <c r="AP1331" i="5"/>
  <c r="AD117" i="15" s="1"/>
  <c r="AP1315" i="5"/>
  <c r="AP1316" i="5" s="1"/>
  <c r="AP1332" i="5"/>
  <c r="AD150" i="15" s="1"/>
  <c r="AQ1356" i="5"/>
  <c r="AQ1357" i="5"/>
  <c r="AQ1257" i="5"/>
  <c r="AQ1254" i="5"/>
  <c r="AQ1271" i="5"/>
  <c r="AQ1258" i="5"/>
  <c r="AQ1282" i="5" s="1"/>
  <c r="AQ1248" i="5"/>
  <c r="AQ1255" i="5"/>
  <c r="AQ1279" i="5" s="1"/>
  <c r="AQ1250" i="5"/>
  <c r="AQ1251" i="5" s="1"/>
  <c r="AQ1276" i="5" s="1"/>
  <c r="AR1299" i="5" s="1"/>
  <c r="AQ1314" i="5"/>
  <c r="AQ1259" i="5"/>
  <c r="AQ1283" i="5" s="1"/>
  <c r="AR1302" i="5" s="1"/>
  <c r="AQ1240" i="5"/>
  <c r="AQ1141" i="5"/>
  <c r="AQ1123" i="5"/>
  <c r="AQ1137" i="5"/>
  <c r="AQ1131" i="5"/>
  <c r="AQ1132" i="5" s="1"/>
  <c r="AQ1143" i="5"/>
  <c r="AQ1140" i="5"/>
  <c r="AQ1142" i="5"/>
  <c r="AQ1138" i="5"/>
  <c r="AO1193" i="5"/>
  <c r="AC145" i="13"/>
  <c r="AB38" i="17" s="1"/>
  <c r="BV1502" i="5"/>
  <c r="BW1502" i="5" s="1"/>
  <c r="BW1500" i="5"/>
  <c r="GF19" i="10"/>
  <c r="GE34" i="10"/>
  <c r="BW1447" i="5"/>
  <c r="AP767" i="5"/>
  <c r="AD136" i="15" s="1"/>
  <c r="AP764" i="5"/>
  <c r="AP766" i="5"/>
  <c r="AD71" i="15" s="1"/>
  <c r="AP765" i="5"/>
  <c r="AD103" i="15" s="1"/>
  <c r="AQ761" i="5"/>
  <c r="AC13" i="17"/>
  <c r="AO957" i="5"/>
  <c r="AO909" i="5"/>
  <c r="Z138" i="15"/>
  <c r="E139" i="23"/>
  <c r="AO941" i="5"/>
  <c r="AP963" i="5" s="1"/>
  <c r="AD43" i="14" s="1"/>
  <c r="AN1128" i="5"/>
  <c r="AN1126" i="5" s="1"/>
  <c r="AN1145" i="5" s="1"/>
  <c r="AO1125" i="5"/>
  <c r="S1435" i="5"/>
  <c r="AO1077" i="5"/>
  <c r="C102" i="16"/>
  <c r="AM1288" i="5"/>
  <c r="AM1289" i="5"/>
  <c r="GF22" i="10"/>
  <c r="GE37" i="10"/>
  <c r="AD136" i="13"/>
  <c r="AC42" i="14"/>
  <c r="AQ1133" i="5"/>
  <c r="AP1134" i="5"/>
  <c r="Y32" i="17"/>
  <c r="Y31" i="17" s="1"/>
  <c r="AP1203" i="5"/>
  <c r="AQ1222" i="5" s="1"/>
  <c r="AP1163" i="5"/>
  <c r="AP1193" i="5" s="1"/>
  <c r="AP1158" i="5"/>
  <c r="O181" i="15"/>
  <c r="AN1162" i="5"/>
  <c r="AN1160" i="5" s="1"/>
  <c r="AO1159" i="5"/>
  <c r="Y41" i="15"/>
  <c r="C182" i="21"/>
  <c r="K182" i="21"/>
  <c r="AN1262" i="5"/>
  <c r="AP915" i="5"/>
  <c r="AP942" i="5"/>
  <c r="AP941" i="5" s="1"/>
  <c r="AQ963" i="5" s="1"/>
  <c r="Y107" i="15"/>
  <c r="Y105" i="15" s="1"/>
  <c r="E60" i="13"/>
  <c r="E124" i="15"/>
  <c r="D30" i="15"/>
  <c r="G75" i="18"/>
  <c r="D33" i="20"/>
  <c r="AO1038" i="5"/>
  <c r="AO1048" i="5" s="1"/>
  <c r="AN1030" i="5"/>
  <c r="AO936" i="5"/>
  <c r="D27" i="22"/>
  <c r="O26" i="13"/>
  <c r="AM937" i="5"/>
  <c r="AM924" i="5"/>
  <c r="AM926" i="5" s="1"/>
  <c r="AP139" i="17"/>
  <c r="O111" i="13"/>
  <c r="AC120" i="13"/>
  <c r="F66" i="15"/>
  <c r="D185" i="21"/>
  <c r="L185" i="21"/>
  <c r="AQ1176" i="5"/>
  <c r="AQ1190" i="5"/>
  <c r="AQ1157" i="5"/>
  <c r="AQ1174" i="5"/>
  <c r="AQ1175" i="5"/>
  <c r="AQ1171" i="5"/>
  <c r="AQ1165" i="5"/>
  <c r="AQ1166" i="5" s="1"/>
  <c r="AQ1177" i="5"/>
  <c r="AQ1172" i="5"/>
  <c r="AQ1108" i="5"/>
  <c r="AQ1109" i="5"/>
  <c r="AQ1105" i="5"/>
  <c r="AQ1107" i="5"/>
  <c r="AQ1090" i="5"/>
  <c r="AQ1110" i="5"/>
  <c r="AQ1098" i="5"/>
  <c r="AQ1099" i="5" s="1"/>
  <c r="AQ1104" i="5"/>
  <c r="AN1069" i="5"/>
  <c r="AN1070" i="5"/>
  <c r="AP1386" i="5"/>
  <c r="AD50" i="14" s="1"/>
  <c r="AO1375" i="5"/>
  <c r="AK1288" i="5"/>
  <c r="AK1289" i="5"/>
  <c r="AA166" i="15"/>
  <c r="BV1451" i="5"/>
  <c r="BW1451" i="5" s="1"/>
  <c r="BW1449" i="5"/>
  <c r="AO768" i="5"/>
  <c r="AP772" i="5" s="1"/>
  <c r="AP773" i="5" s="1"/>
  <c r="AD26" i="14" s="1"/>
  <c r="AD19" i="14" s="1"/>
  <c r="AC39" i="15"/>
  <c r="Z105" i="15"/>
  <c r="E106" i="23"/>
  <c r="F153" i="15"/>
  <c r="F55" i="13"/>
  <c r="E119" i="22"/>
  <c r="AB119" i="13"/>
  <c r="E156" i="16"/>
  <c r="D77" i="21"/>
  <c r="L77" i="21"/>
  <c r="AN1308" i="5"/>
  <c r="AN1307" i="5"/>
  <c r="AL929" i="5"/>
  <c r="Z74" i="15" s="1"/>
  <c r="AL928" i="5"/>
  <c r="Z42" i="15" s="1"/>
  <c r="AK1186" i="5"/>
  <c r="AP1106" i="5"/>
  <c r="AP1200" i="5"/>
  <c r="AP1103" i="5"/>
  <c r="AP1194" i="5"/>
  <c r="O205" i="15"/>
  <c r="AD143" i="13"/>
  <c r="AB40" i="17"/>
  <c r="L65" i="17"/>
  <c r="L173" i="15"/>
  <c r="D175" i="23"/>
  <c r="D110" i="22"/>
  <c r="P110" i="13"/>
  <c r="D70" i="16"/>
  <c r="AO1295" i="5"/>
  <c r="AM1011" i="5"/>
  <c r="AO1316" i="5"/>
  <c r="AP908" i="5"/>
  <c r="AP903" i="5"/>
  <c r="AP947" i="5"/>
  <c r="AQ965" i="5" s="1"/>
  <c r="AO1213" i="5"/>
  <c r="AO1224" i="5" s="1"/>
  <c r="Y140" i="15"/>
  <c r="Y138" i="15" s="1"/>
  <c r="F21" i="17"/>
  <c r="G44" i="13"/>
  <c r="AE136" i="13" l="1"/>
  <c r="AN1344" i="5"/>
  <c r="R6" i="17"/>
  <c r="R15" i="13"/>
  <c r="AM39" i="13"/>
  <c r="AW421" i="5"/>
  <c r="BK139" i="17"/>
  <c r="AG1535" i="5"/>
  <c r="U30" i="14" s="1"/>
  <c r="AK40" i="13"/>
  <c r="AK38" i="13" s="1"/>
  <c r="AV436" i="5"/>
  <c r="AV451" i="5"/>
  <c r="AJ186" i="15" s="1"/>
  <c r="AM132" i="17"/>
  <c r="AM130" i="17" s="1"/>
  <c r="AO183" i="13"/>
  <c r="AN181" i="13"/>
  <c r="GH56" i="7"/>
  <c r="AD44" i="14"/>
  <c r="AE45" i="14"/>
  <c r="AD120" i="13"/>
  <c r="Q176" i="15"/>
  <c r="O107" i="13"/>
  <c r="P108" i="13"/>
  <c r="D108" i="22"/>
  <c r="C109" i="20" s="1"/>
  <c r="D68" i="16"/>
  <c r="AD428" i="5"/>
  <c r="S24" i="13"/>
  <c r="S22" i="13" s="1"/>
  <c r="AD443" i="5"/>
  <c r="R179" i="15" s="1"/>
  <c r="E113" i="16" s="1"/>
  <c r="S9" i="17"/>
  <c r="U23" i="13"/>
  <c r="AE413" i="5"/>
  <c r="U69" i="13"/>
  <c r="T93" i="18" s="1"/>
  <c r="P42" i="17"/>
  <c r="R100" i="13"/>
  <c r="AB1564" i="5"/>
  <c r="W75" i="13"/>
  <c r="V73" i="13"/>
  <c r="AE411" i="5"/>
  <c r="U17" i="13"/>
  <c r="S45" i="18"/>
  <c r="S53" i="18"/>
  <c r="V43" i="17"/>
  <c r="AH1565" i="5"/>
  <c r="X101" i="13"/>
  <c r="S7" i="17"/>
  <c r="S6" i="17" s="1"/>
  <c r="S18" i="13"/>
  <c r="S16" i="13" s="1"/>
  <c r="AD426" i="5"/>
  <c r="AD441" i="5"/>
  <c r="R177" i="15" s="1"/>
  <c r="V46" i="17"/>
  <c r="X105" i="13"/>
  <c r="AH1566" i="5"/>
  <c r="BK141" i="17"/>
  <c r="W79" i="13"/>
  <c r="V77" i="13"/>
  <c r="P48" i="17"/>
  <c r="R102" i="13"/>
  <c r="AH1524" i="5"/>
  <c r="AI158" i="8"/>
  <c r="AQ1037" i="5"/>
  <c r="U81" i="15"/>
  <c r="AH1532" i="5"/>
  <c r="GG56" i="7"/>
  <c r="GJ56" i="7"/>
  <c r="GI56" i="7"/>
  <c r="GL56" i="7"/>
  <c r="AE123" i="13"/>
  <c r="AH1525" i="5"/>
  <c r="AI159" i="8"/>
  <c r="AP1164" i="5"/>
  <c r="GT170" i="7"/>
  <c r="GT171" i="7" s="1"/>
  <c r="GT172" i="7" s="1"/>
  <c r="GU179" i="7" s="1"/>
  <c r="GT42" i="7"/>
  <c r="GT43" i="7" s="1"/>
  <c r="GU41" i="7"/>
  <c r="U147" i="15"/>
  <c r="U142" i="15" s="1"/>
  <c r="AH1533" i="5"/>
  <c r="AP1199" i="5"/>
  <c r="AQ1220" i="5" s="1"/>
  <c r="AN1310" i="5"/>
  <c r="AD125" i="13"/>
  <c r="CN94" i="7"/>
  <c r="CO94" i="7" s="1"/>
  <c r="CP94" i="7" s="1"/>
  <c r="CQ94" i="7" s="1"/>
  <c r="CR94" i="7" s="1"/>
  <c r="Z34" i="17"/>
  <c r="E141" i="22"/>
  <c r="D142" i="20" s="1"/>
  <c r="AB141" i="13"/>
  <c r="G213" i="21"/>
  <c r="O213" i="21"/>
  <c r="P213" i="21" s="1"/>
  <c r="AG171" i="13"/>
  <c r="AF126" i="17" s="1"/>
  <c r="AF169" i="13"/>
  <c r="AT187" i="13"/>
  <c r="AS185" i="13"/>
  <c r="O223" i="21"/>
  <c r="P223" i="21" s="1"/>
  <c r="G223" i="21"/>
  <c r="H223" i="21" s="1"/>
  <c r="I221" i="23"/>
  <c r="BK90" i="14"/>
  <c r="O211" i="21"/>
  <c r="P211" i="21" s="1"/>
  <c r="G211" i="21"/>
  <c r="H211" i="21" s="1"/>
  <c r="I209" i="23"/>
  <c r="AE126" i="17"/>
  <c r="AE124" i="17" s="1"/>
  <c r="Y49" i="15"/>
  <c r="Y45" i="15" s="1"/>
  <c r="AL1530" i="5"/>
  <c r="H213" i="21"/>
  <c r="EJ150" i="7"/>
  <c r="AG201" i="13" s="1"/>
  <c r="AF125" i="17" s="1"/>
  <c r="EK146" i="7"/>
  <c r="AR135" i="17"/>
  <c r="AR133" i="17" s="1"/>
  <c r="AM156" i="8"/>
  <c r="AL1522" i="5"/>
  <c r="AH1531" i="5"/>
  <c r="U114" i="15"/>
  <c r="U109" i="15" s="1"/>
  <c r="AG1527" i="5"/>
  <c r="T109" i="15"/>
  <c r="AH59" i="7"/>
  <c r="AI59" i="7" s="1"/>
  <c r="AJ59" i="7" s="1"/>
  <c r="AK59" i="7" s="1"/>
  <c r="AL59" i="7" s="1"/>
  <c r="AG59" i="7"/>
  <c r="AG61" i="7" s="1"/>
  <c r="AI157" i="8"/>
  <c r="AH1523" i="5"/>
  <c r="V149" i="13"/>
  <c r="AQ1173" i="5"/>
  <c r="CH25" i="7"/>
  <c r="CI22" i="7"/>
  <c r="AH57" i="7"/>
  <c r="AI54" i="7"/>
  <c r="AQ884" i="5"/>
  <c r="AN1053" i="5"/>
  <c r="GY50" i="7"/>
  <c r="GR56" i="7" s="1"/>
  <c r="T35" i="17"/>
  <c r="CR87" i="7"/>
  <c r="AQ881" i="5"/>
  <c r="AN973" i="5"/>
  <c r="AO1262" i="5"/>
  <c r="AO1265" i="5" s="1"/>
  <c r="AC140" i="15" s="1"/>
  <c r="AN41" i="7"/>
  <c r="AM42" i="7"/>
  <c r="AM43" i="7" s="1"/>
  <c r="AE175" i="13"/>
  <c r="AD173" i="13"/>
  <c r="AD133" i="13"/>
  <c r="CP76" i="7"/>
  <c r="CO77" i="7"/>
  <c r="CO78" i="7" s="1"/>
  <c r="AP179" i="13"/>
  <c r="AO129" i="17" s="1"/>
  <c r="AO127" i="17" s="1"/>
  <c r="AO177" i="13"/>
  <c r="CL89" i="7"/>
  <c r="CL90" i="7" s="1"/>
  <c r="CG89" i="7"/>
  <c r="CG90" i="7" s="1"/>
  <c r="CH89" i="7"/>
  <c r="CH90" i="7" s="1"/>
  <c r="CI89" i="7"/>
  <c r="CI90" i="7" s="1"/>
  <c r="CK89" i="7"/>
  <c r="CK90" i="7" s="1"/>
  <c r="CJ89" i="7"/>
  <c r="CJ90" i="7" s="1"/>
  <c r="AF119" i="14"/>
  <c r="AF115" i="14" s="1"/>
  <c r="AF96" i="14" s="1"/>
  <c r="AJ159" i="13"/>
  <c r="AI114" i="17" s="1"/>
  <c r="AI157" i="13"/>
  <c r="AN1071" i="5"/>
  <c r="EJ119" i="7"/>
  <c r="AG203" i="13" s="1"/>
  <c r="AF122" i="17" s="1"/>
  <c r="EK116" i="7"/>
  <c r="EK113" i="7"/>
  <c r="AH114" i="17"/>
  <c r="GE39" i="10"/>
  <c r="AP1360" i="5"/>
  <c r="AP1368" i="5"/>
  <c r="AQ1388" i="5" s="1"/>
  <c r="AE52" i="14" s="1"/>
  <c r="AE49" i="18"/>
  <c r="AG36" i="13"/>
  <c r="AF15" i="17" s="1"/>
  <c r="AF14" i="17" s="1"/>
  <c r="AQ420" i="5"/>
  <c r="AM1226" i="5"/>
  <c r="AM1227" i="5"/>
  <c r="AP938" i="5"/>
  <c r="AL931" i="5"/>
  <c r="AQ1203" i="5"/>
  <c r="AR1222" i="5" s="1"/>
  <c r="AP1077" i="5"/>
  <c r="AP957" i="5"/>
  <c r="AP968" i="5" s="1"/>
  <c r="AE37" i="13"/>
  <c r="AE35" i="13" s="1"/>
  <c r="AE34" i="13" s="1"/>
  <c r="AP435" i="5"/>
  <c r="AD207" i="15" s="1"/>
  <c r="AP450" i="5"/>
  <c r="AD185" i="15" s="1"/>
  <c r="AD184" i="15" s="1"/>
  <c r="AL1207" i="5"/>
  <c r="AL1208" i="5"/>
  <c r="E105" i="23"/>
  <c r="E152" i="16"/>
  <c r="E138" i="23"/>
  <c r="E154" i="16"/>
  <c r="D107" i="22"/>
  <c r="AQ1064" i="5"/>
  <c r="AP1063" i="5"/>
  <c r="AP1067" i="5" s="1"/>
  <c r="AR1065" i="5"/>
  <c r="O203" i="15"/>
  <c r="AN1264" i="5"/>
  <c r="AN1265" i="5"/>
  <c r="AN1341" i="5"/>
  <c r="AR1322" i="5"/>
  <c r="AQ1321" i="5"/>
  <c r="AP1320" i="5"/>
  <c r="AA114" i="13"/>
  <c r="Z36" i="17" s="1"/>
  <c r="AM1205" i="5"/>
  <c r="AP1213" i="5"/>
  <c r="AP1224" i="5" s="1"/>
  <c r="AO447" i="5"/>
  <c r="AC183" i="15" s="1"/>
  <c r="AD32" i="13"/>
  <c r="AD30" i="13" s="1"/>
  <c r="AO432" i="5"/>
  <c r="AQ1168" i="5"/>
  <c r="AR1167" i="5"/>
  <c r="AQ939" i="5"/>
  <c r="AQ918" i="5"/>
  <c r="AQ841" i="5"/>
  <c r="AQ842" i="5" s="1"/>
  <c r="AQ836" i="5"/>
  <c r="AB129" i="13"/>
  <c r="AC130" i="13"/>
  <c r="AQ913" i="5"/>
  <c r="AR912" i="5"/>
  <c r="AP870" i="5"/>
  <c r="AO873" i="5"/>
  <c r="AO871" i="5" s="1"/>
  <c r="AO890" i="5" s="1"/>
  <c r="AE135" i="13"/>
  <c r="G83" i="18"/>
  <c r="X117" i="13"/>
  <c r="AD124" i="13"/>
  <c r="D66" i="22"/>
  <c r="N92" i="17"/>
  <c r="N94" i="17" s="1"/>
  <c r="N96" i="17" s="1"/>
  <c r="P66" i="13"/>
  <c r="O65" i="13"/>
  <c r="D65" i="22" s="1"/>
  <c r="AO1296" i="5"/>
  <c r="AO1305" i="5" s="1"/>
  <c r="F152" i="15"/>
  <c r="AL953" i="5"/>
  <c r="AL952" i="5"/>
  <c r="AD122" i="13"/>
  <c r="G25" i="17"/>
  <c r="G24" i="17" s="1"/>
  <c r="AR1123" i="5"/>
  <c r="AR1142" i="5"/>
  <c r="AR1143" i="5"/>
  <c r="AR1140" i="5"/>
  <c r="AR1131" i="5"/>
  <c r="AR1132" i="5" s="1"/>
  <c r="AR1141" i="5"/>
  <c r="AR1137" i="5"/>
  <c r="AR1138" i="5"/>
  <c r="AR849" i="5"/>
  <c r="AR850" i="5"/>
  <c r="AR852" i="5"/>
  <c r="AR843" i="5"/>
  <c r="AR844" i="5" s="1"/>
  <c r="AR835" i="5"/>
  <c r="AR855" i="5"/>
  <c r="AR854" i="5"/>
  <c r="AR853" i="5"/>
  <c r="F67" i="18"/>
  <c r="F54" i="15"/>
  <c r="F56" i="15" s="1"/>
  <c r="L164" i="15"/>
  <c r="D173" i="23"/>
  <c r="AM950" i="5"/>
  <c r="AO1051" i="5"/>
  <c r="AO1050" i="5"/>
  <c r="C101" i="16"/>
  <c r="AP909" i="5"/>
  <c r="AQ1358" i="5"/>
  <c r="AP1018" i="5"/>
  <c r="AQ1040" i="5" s="1"/>
  <c r="AP991" i="5"/>
  <c r="U34" i="14"/>
  <c r="AO1227" i="5"/>
  <c r="AO1226" i="5"/>
  <c r="AQ1322" i="5"/>
  <c r="AP1321" i="5"/>
  <c r="AO1320" i="5"/>
  <c r="AO1324" i="5" s="1"/>
  <c r="AC57" i="14" s="1"/>
  <c r="C111" i="20"/>
  <c r="L58" i="17"/>
  <c r="Z41" i="15"/>
  <c r="E42" i="23"/>
  <c r="D108" i="21"/>
  <c r="L108" i="21"/>
  <c r="AK1290" i="5"/>
  <c r="AQ1103" i="5"/>
  <c r="AQ1201" i="5"/>
  <c r="AQ1194" i="5"/>
  <c r="AQ1158" i="5"/>
  <c r="AQ1163" i="5"/>
  <c r="AQ1164" i="5" s="1"/>
  <c r="F86" i="15"/>
  <c r="F88" i="15" s="1"/>
  <c r="D111" i="22"/>
  <c r="P111" i="13"/>
  <c r="D71" i="16"/>
  <c r="D26" i="22"/>
  <c r="O13" i="13"/>
  <c r="D13" i="22" s="1"/>
  <c r="AO1162" i="5"/>
  <c r="AO1160" i="5" s="1"/>
  <c r="AP1159" i="5"/>
  <c r="AM1290" i="5"/>
  <c r="S1440" i="5"/>
  <c r="S1442" i="5" s="1"/>
  <c r="AO968" i="5"/>
  <c r="AC37" i="14"/>
  <c r="AC36" i="14" s="1"/>
  <c r="AC35" i="14" s="1"/>
  <c r="AP768" i="5"/>
  <c r="AQ772" i="5" s="1"/>
  <c r="AQ773" i="5" s="1"/>
  <c r="AE26" i="14" s="1"/>
  <c r="AE19" i="14" s="1"/>
  <c r="AD39" i="15"/>
  <c r="GG19" i="10"/>
  <c r="GF34" i="10"/>
  <c r="AD145" i="13"/>
  <c r="AC38" i="17" s="1"/>
  <c r="AQ1136" i="5"/>
  <c r="AQ1246" i="5"/>
  <c r="AQ1241" i="5"/>
  <c r="D173" i="21"/>
  <c r="L173" i="21"/>
  <c r="AO1095" i="5"/>
  <c r="AO1093" i="5" s="1"/>
  <c r="AO1112" i="5" s="1"/>
  <c r="AP1092" i="5"/>
  <c r="AQ874" i="5"/>
  <c r="AQ875" i="5" s="1"/>
  <c r="AQ869" i="5"/>
  <c r="Y36" i="17"/>
  <c r="GF134" i="10"/>
  <c r="GG126" i="10"/>
  <c r="F51" i="13"/>
  <c r="AP1365" i="5"/>
  <c r="AP417" i="5"/>
  <c r="AF31" i="13"/>
  <c r="AE13" i="17" s="1"/>
  <c r="AL1308" i="5"/>
  <c r="AL1307" i="5"/>
  <c r="AP1195" i="5"/>
  <c r="AQ1218" i="5" s="1"/>
  <c r="R47" i="18"/>
  <c r="AD416" i="5"/>
  <c r="E30" i="16"/>
  <c r="T28" i="13"/>
  <c r="R55" i="18"/>
  <c r="R73" i="17"/>
  <c r="R51" i="18"/>
  <c r="R43" i="18"/>
  <c r="AQ948" i="5"/>
  <c r="AR966" i="5" s="1"/>
  <c r="AQ943" i="5"/>
  <c r="AQ1075" i="5"/>
  <c r="AE52" i="15" s="1"/>
  <c r="AQ1058" i="5"/>
  <c r="AQ1059" i="5" s="1"/>
  <c r="AQ1076" i="5"/>
  <c r="AE84" i="15" s="1"/>
  <c r="AQ1294" i="5"/>
  <c r="D131" i="20"/>
  <c r="AE128" i="13"/>
  <c r="S1461" i="5"/>
  <c r="S1463" i="5"/>
  <c r="S1462" i="5"/>
  <c r="S1464" i="5"/>
  <c r="C113" i="20"/>
  <c r="AO840" i="5"/>
  <c r="AO838" i="5" s="1"/>
  <c r="AO857" i="5" s="1"/>
  <c r="AP837" i="5"/>
  <c r="Z121" i="13"/>
  <c r="Y118" i="13"/>
  <c r="K207" i="21"/>
  <c r="C207" i="21"/>
  <c r="C103" i="16"/>
  <c r="O49" i="17"/>
  <c r="O47" i="17" s="1"/>
  <c r="Q103" i="13"/>
  <c r="AA39" i="14"/>
  <c r="AM968" i="5"/>
  <c r="P65" i="17"/>
  <c r="P58" i="17" s="1"/>
  <c r="P173" i="15"/>
  <c r="P164" i="15" s="1"/>
  <c r="AN937" i="5"/>
  <c r="AN950" i="5" s="1"/>
  <c r="AN924" i="5"/>
  <c r="AN926" i="5" s="1"/>
  <c r="AR878" i="5"/>
  <c r="AQ879" i="5"/>
  <c r="C110" i="20"/>
  <c r="C57" i="18"/>
  <c r="C75" i="17"/>
  <c r="C105" i="18"/>
  <c r="AS1351" i="5"/>
  <c r="AS1355" i="5" s="1"/>
  <c r="AS829" i="5"/>
  <c r="AS833" i="5" s="1"/>
  <c r="AS861" i="5"/>
  <c r="AS866" i="5" s="1"/>
  <c r="AS895" i="5"/>
  <c r="AS900" i="5" s="1"/>
  <c r="AS1150" i="5"/>
  <c r="AS1155" i="5" s="1"/>
  <c r="AS1116" i="5"/>
  <c r="AS1121" i="5" s="1"/>
  <c r="AT800" i="5"/>
  <c r="AS1083" i="5"/>
  <c r="AS1088" i="5" s="1"/>
  <c r="AS977" i="5"/>
  <c r="AS982" i="5" s="1"/>
  <c r="AS1233" i="5"/>
  <c r="AS1238" i="5" s="1"/>
  <c r="AR1108" i="5"/>
  <c r="AR1105" i="5"/>
  <c r="AR1104" i="5"/>
  <c r="AR1098" i="5"/>
  <c r="AR1099" i="5" s="1"/>
  <c r="AR1110" i="5"/>
  <c r="AR1109" i="5"/>
  <c r="AR1107" i="5"/>
  <c r="AR1090" i="5"/>
  <c r="AR1357" i="5"/>
  <c r="AR1356" i="5"/>
  <c r="AD42" i="14"/>
  <c r="E140" i="23"/>
  <c r="AC119" i="13"/>
  <c r="AQ1096" i="5"/>
  <c r="AQ1097" i="5" s="1"/>
  <c r="AQ1091" i="5"/>
  <c r="AR1133" i="5"/>
  <c r="AQ1134" i="5"/>
  <c r="C140" i="20"/>
  <c r="C177" i="21"/>
  <c r="K177" i="21"/>
  <c r="D120" i="20"/>
  <c r="AO1379" i="5"/>
  <c r="AC195" i="15" s="1"/>
  <c r="AO1378" i="5"/>
  <c r="AC171" i="15" s="1"/>
  <c r="AC166" i="15" s="1"/>
  <c r="AQ1106" i="5"/>
  <c r="AQ1200" i="5"/>
  <c r="AQ1170" i="5"/>
  <c r="AQ1197" i="5"/>
  <c r="C28" i="20"/>
  <c r="E107" i="23"/>
  <c r="AN1192" i="5"/>
  <c r="AN1205" i="5" s="1"/>
  <c r="AN1179" i="5"/>
  <c r="AN1181" i="5" s="1"/>
  <c r="AP1191" i="5"/>
  <c r="S1436" i="5"/>
  <c r="D141" i="21"/>
  <c r="L141" i="21"/>
  <c r="AR761" i="5"/>
  <c r="AQ765" i="5"/>
  <c r="AE103" i="15" s="1"/>
  <c r="AQ767" i="5"/>
  <c r="AE136" i="15" s="1"/>
  <c r="AQ766" i="5"/>
  <c r="AE71" i="15" s="1"/>
  <c r="AQ764" i="5"/>
  <c r="AQ1139" i="5"/>
  <c r="AQ1129" i="5"/>
  <c r="AQ1130" i="5" s="1"/>
  <c r="AQ1124" i="5"/>
  <c r="AQ1249" i="5"/>
  <c r="AQ1275" i="5"/>
  <c r="AR1298" i="5" s="1"/>
  <c r="AQ1278" i="5"/>
  <c r="AQ1253" i="5"/>
  <c r="AQ1277" i="5" s="1"/>
  <c r="AR1300" i="5" s="1"/>
  <c r="AQ1367" i="5"/>
  <c r="AQ1363" i="5"/>
  <c r="AQ1371" i="5"/>
  <c r="AR1389" i="5" s="1"/>
  <c r="AF53" i="14" s="1"/>
  <c r="AQ1370" i="5"/>
  <c r="AQ1361" i="5"/>
  <c r="AQ1366" i="5"/>
  <c r="AQ1372" i="5"/>
  <c r="AR1390" i="5" s="1"/>
  <c r="AF54" i="14" s="1"/>
  <c r="AQ1362" i="5"/>
  <c r="AQ1369" i="5"/>
  <c r="AP1563" i="5"/>
  <c r="AQ1570" i="5" s="1"/>
  <c r="AE68" i="14" s="1"/>
  <c r="AE127" i="13"/>
  <c r="E166" i="23"/>
  <c r="Q139" i="13"/>
  <c r="X147" i="13"/>
  <c r="W37" i="17" s="1"/>
  <c r="V21" i="13"/>
  <c r="V19" i="13" s="1"/>
  <c r="AG442" i="5"/>
  <c r="U178" i="15" s="1"/>
  <c r="AG427" i="5"/>
  <c r="E160" i="15"/>
  <c r="E129" i="15" s="1"/>
  <c r="AP1384" i="5"/>
  <c r="AL1347" i="5"/>
  <c r="Z56" i="14" s="1"/>
  <c r="Z55" i="14" s="1"/>
  <c r="Z34" i="14" s="1"/>
  <c r="Z32" i="14" s="1"/>
  <c r="AF131" i="13"/>
  <c r="AP1196" i="5"/>
  <c r="AQ1219" i="5" s="1"/>
  <c r="AE43" i="14" s="1"/>
  <c r="AN1380" i="5"/>
  <c r="AD13" i="17"/>
  <c r="AC446" i="5"/>
  <c r="Q182" i="15" s="1"/>
  <c r="R29" i="13"/>
  <c r="R27" i="13" s="1"/>
  <c r="R26" i="13" s="1"/>
  <c r="AC431" i="5"/>
  <c r="Q206" i="15" s="1"/>
  <c r="AQ942" i="5"/>
  <c r="AQ941" i="5" s="1"/>
  <c r="AR963" i="5" s="1"/>
  <c r="AQ915" i="5"/>
  <c r="AQ947" i="5"/>
  <c r="AR965" i="5" s="1"/>
  <c r="AQ848" i="5"/>
  <c r="AQ946" i="5"/>
  <c r="AQ997" i="5"/>
  <c r="AQ1021" i="5" s="1"/>
  <c r="AR1043" i="5" s="1"/>
  <c r="AQ1022" i="5"/>
  <c r="AQ1019" i="5"/>
  <c r="AR1041" i="5" s="1"/>
  <c r="AQ993" i="5"/>
  <c r="AP1274" i="5"/>
  <c r="AQ1297" i="5" s="1"/>
  <c r="AP1247" i="5"/>
  <c r="S1458" i="5"/>
  <c r="Q112" i="13"/>
  <c r="AM1347" i="5"/>
  <c r="AA56" i="14" s="1"/>
  <c r="AA55" i="14" s="1"/>
  <c r="AD126" i="13"/>
  <c r="G27" i="17"/>
  <c r="G26" i="17" s="1"/>
  <c r="AE44" i="14"/>
  <c r="J137" i="13"/>
  <c r="K138" i="13"/>
  <c r="J30" i="17" s="1"/>
  <c r="AO1006" i="5"/>
  <c r="G18" i="17"/>
  <c r="AE46" i="14"/>
  <c r="AQ1359" i="5"/>
  <c r="E62" i="15"/>
  <c r="E32" i="15" s="1"/>
  <c r="AN1326" i="5"/>
  <c r="AN1327" i="5"/>
  <c r="Y91" i="13"/>
  <c r="X89" i="13"/>
  <c r="AP904" i="5"/>
  <c r="AO907" i="5"/>
  <c r="AO905" i="5" s="1"/>
  <c r="G81" i="18"/>
  <c r="Q109" i="13"/>
  <c r="GE135" i="10"/>
  <c r="GE137" i="10" s="1"/>
  <c r="GF127" i="10"/>
  <c r="AR1259" i="5"/>
  <c r="AR1283" i="5" s="1"/>
  <c r="AS1302" i="5" s="1"/>
  <c r="AR1257" i="5"/>
  <c r="AR1258" i="5"/>
  <c r="AR1282" i="5" s="1"/>
  <c r="AR1271" i="5"/>
  <c r="AR1240" i="5"/>
  <c r="AR1255" i="5"/>
  <c r="AR1279" i="5" s="1"/>
  <c r="AR1254" i="5"/>
  <c r="AR1250" i="5"/>
  <c r="AR1251" i="5" s="1"/>
  <c r="AR1276" i="5" s="1"/>
  <c r="AS1299" i="5" s="1"/>
  <c r="AR1314" i="5"/>
  <c r="AR1248" i="5"/>
  <c r="AR887" i="5"/>
  <c r="AR882" i="5"/>
  <c r="AR888" i="5"/>
  <c r="AR883" i="5"/>
  <c r="AR876" i="5"/>
  <c r="AR877" i="5" s="1"/>
  <c r="AR886" i="5"/>
  <c r="AR885" i="5"/>
  <c r="AR868" i="5"/>
  <c r="AR1175" i="5"/>
  <c r="AR1165" i="5"/>
  <c r="AR1194" i="5" s="1"/>
  <c r="AR1171" i="5"/>
  <c r="AR1172" i="5"/>
  <c r="AR1174" i="5"/>
  <c r="AR1173" i="5" s="1"/>
  <c r="AR1190" i="5"/>
  <c r="AR1157" i="5"/>
  <c r="AR1177" i="5"/>
  <c r="AR1176" i="5"/>
  <c r="AR1100" i="5"/>
  <c r="AQ1101" i="5"/>
  <c r="AO1070" i="5"/>
  <c r="AO1069" i="5"/>
  <c r="D85" i="18"/>
  <c r="D162" i="15"/>
  <c r="D73" i="18"/>
  <c r="T1482" i="5"/>
  <c r="T1483" i="5" s="1"/>
  <c r="U1479" i="5" s="1"/>
  <c r="U1481" i="5" s="1"/>
  <c r="AN1008" i="5"/>
  <c r="AB43" i="15" s="1"/>
  <c r="AN1009" i="5"/>
  <c r="AB75" i="15" s="1"/>
  <c r="F20" i="17"/>
  <c r="Q110" i="13"/>
  <c r="F59" i="18"/>
  <c r="AP936" i="5"/>
  <c r="AN1288" i="5"/>
  <c r="AN1289" i="5"/>
  <c r="AC40" i="17"/>
  <c r="AE143" i="13"/>
  <c r="Z73" i="15"/>
  <c r="E74" i="23"/>
  <c r="AQ1198" i="5"/>
  <c r="AQ1202" i="5"/>
  <c r="AR1221" i="5" s="1"/>
  <c r="AM928" i="5"/>
  <c r="AA42" i="15" s="1"/>
  <c r="AM929" i="5"/>
  <c r="AA74" i="15" s="1"/>
  <c r="AN1032" i="5"/>
  <c r="AN1033" i="5"/>
  <c r="O180" i="15"/>
  <c r="GG22" i="10"/>
  <c r="GF37" i="10"/>
  <c r="AO1128" i="5"/>
  <c r="AO1126" i="5" s="1"/>
  <c r="AO1145" i="5" s="1"/>
  <c r="AP1125" i="5"/>
  <c r="AQ1315" i="5"/>
  <c r="AQ1316" i="5" s="1"/>
  <c r="AQ1331" i="5"/>
  <c r="AE117" i="15" s="1"/>
  <c r="AQ1332" i="5"/>
  <c r="AE150" i="15" s="1"/>
  <c r="AQ1281" i="5"/>
  <c r="AQ1256" i="5"/>
  <c r="AQ1280" i="5" s="1"/>
  <c r="AR1301" i="5" s="1"/>
  <c r="E57" i="13"/>
  <c r="AP1016" i="5"/>
  <c r="AP986" i="5"/>
  <c r="AP989" i="5" s="1"/>
  <c r="AP987" i="5" s="1"/>
  <c r="AP1017" i="5" s="1"/>
  <c r="AQ1039" i="5" s="1"/>
  <c r="X20" i="13"/>
  <c r="W8" i="17" s="1"/>
  <c r="AH412" i="5"/>
  <c r="F22" i="17"/>
  <c r="E126" i="15"/>
  <c r="T1508" i="5"/>
  <c r="T1509" i="5" s="1"/>
  <c r="U1505" i="5" s="1"/>
  <c r="U1507" i="5" s="1"/>
  <c r="F119" i="15"/>
  <c r="AK1347" i="5"/>
  <c r="AM1183" i="5"/>
  <c r="AA106" i="15" s="1"/>
  <c r="AM1184" i="5"/>
  <c r="AA139" i="15" s="1"/>
  <c r="AQ846" i="5"/>
  <c r="AR845" i="5"/>
  <c r="T1410" i="5"/>
  <c r="T1411" i="5" s="1"/>
  <c r="U1407" i="5" s="1"/>
  <c r="U1409" i="5" s="1"/>
  <c r="R12" i="17"/>
  <c r="R11" i="17" s="1"/>
  <c r="R10" i="17" s="1"/>
  <c r="R5" i="17" s="1"/>
  <c r="AQ908" i="5"/>
  <c r="AQ903" i="5"/>
  <c r="AQ945" i="5"/>
  <c r="AQ851" i="5"/>
  <c r="AQ1000" i="5"/>
  <c r="AQ1024" i="5" s="1"/>
  <c r="AR1044" i="5" s="1"/>
  <c r="AQ1025" i="5"/>
  <c r="AQ990" i="5"/>
  <c r="AQ985" i="5"/>
  <c r="AP1242" i="5"/>
  <c r="AP1245" i="5" s="1"/>
  <c r="AP1243" i="5" s="1"/>
  <c r="AP1273" i="5" s="1"/>
  <c r="AQ1296" i="5" s="1"/>
  <c r="AP1272" i="5"/>
  <c r="E129" i="22"/>
  <c r="AA32" i="17"/>
  <c r="AA31" i="17" s="1"/>
  <c r="AP940" i="5"/>
  <c r="AQ962" i="5" s="1"/>
  <c r="D203" i="23"/>
  <c r="AP1038" i="5"/>
  <c r="AP1048" i="5" s="1"/>
  <c r="AO1030" i="5"/>
  <c r="C104" i="20"/>
  <c r="GG20" i="10"/>
  <c r="GF35" i="10"/>
  <c r="AP1295" i="5"/>
  <c r="AP1305" i="5" s="1"/>
  <c r="AO1286" i="5"/>
  <c r="AQ911" i="5"/>
  <c r="C17" i="18"/>
  <c r="C15" i="18"/>
  <c r="C199" i="15"/>
  <c r="GG21" i="10"/>
  <c r="GF36" i="10"/>
  <c r="AR902" i="5"/>
  <c r="AR910" i="5"/>
  <c r="AR920" i="5"/>
  <c r="AR917" i="5"/>
  <c r="AR922" i="5"/>
  <c r="AR921" i="5"/>
  <c r="AR947" i="5" s="1"/>
  <c r="AS965" i="5" s="1"/>
  <c r="AR916" i="5"/>
  <c r="AR935" i="5"/>
  <c r="AR919" i="5"/>
  <c r="AR1001" i="5"/>
  <c r="AR992" i="5"/>
  <c r="AR1002" i="5"/>
  <c r="AR1026" i="5" s="1"/>
  <c r="AR984" i="5"/>
  <c r="AR1015" i="5"/>
  <c r="AR998" i="5"/>
  <c r="AR994" i="5"/>
  <c r="AR995" i="5" s="1"/>
  <c r="AR1020" i="5" s="1"/>
  <c r="AS1042" i="5" s="1"/>
  <c r="AR999" i="5"/>
  <c r="AR1023" i="5" s="1"/>
  <c r="AR1004" i="5"/>
  <c r="AR1028" i="5" s="1"/>
  <c r="AS1046" i="5" s="1"/>
  <c r="AR1057" i="5"/>
  <c r="AR1003" i="5"/>
  <c r="AR1027" i="5" s="1"/>
  <c r="AS1045" i="5" s="1"/>
  <c r="E94" i="15"/>
  <c r="E64" i="15" s="1"/>
  <c r="R13" i="13" l="1"/>
  <c r="S15" i="13"/>
  <c r="AW436" i="5"/>
  <c r="AL40" i="13"/>
  <c r="AL38" i="13" s="1"/>
  <c r="AW451" i="5"/>
  <c r="AK186" i="15" s="1"/>
  <c r="AL16" i="17"/>
  <c r="F39" i="22"/>
  <c r="E40" i="20" s="1"/>
  <c r="AN39" i="13"/>
  <c r="AX421" i="5"/>
  <c r="H34" i="16"/>
  <c r="AN132" i="17"/>
  <c r="AN130" i="17" s="1"/>
  <c r="AP183" i="13"/>
  <c r="AO181" i="13"/>
  <c r="AG131" i="13"/>
  <c r="AF46" i="14"/>
  <c r="R204" i="15"/>
  <c r="P107" i="13"/>
  <c r="Q108" i="13"/>
  <c r="AE443" i="5"/>
  <c r="S179" i="15" s="1"/>
  <c r="AE428" i="5"/>
  <c r="T24" i="13"/>
  <c r="T22" i="13" s="1"/>
  <c r="V23" i="13"/>
  <c r="AF413" i="5"/>
  <c r="T9" i="17"/>
  <c r="AO1264" i="5"/>
  <c r="AC107" i="15" s="1"/>
  <c r="AH1535" i="5"/>
  <c r="V30" i="14" s="1"/>
  <c r="Q48" i="17"/>
  <c r="S102" i="13"/>
  <c r="E111" i="16"/>
  <c r="R176" i="15"/>
  <c r="W43" i="17"/>
  <c r="AI1565" i="5"/>
  <c r="Y101" i="13"/>
  <c r="AE426" i="5"/>
  <c r="T18" i="13"/>
  <c r="T16" i="13" s="1"/>
  <c r="AE441" i="5"/>
  <c r="S177" i="15" s="1"/>
  <c r="S176" i="15" s="1"/>
  <c r="S100" i="13"/>
  <c r="Q42" i="17"/>
  <c r="AC1564" i="5"/>
  <c r="V17" i="13"/>
  <c r="AF411" i="5"/>
  <c r="T53" i="18"/>
  <c r="T45" i="18"/>
  <c r="U7" i="17"/>
  <c r="V69" i="13"/>
  <c r="U93" i="18" s="1"/>
  <c r="W77" i="13"/>
  <c r="X79" i="13"/>
  <c r="W46" i="17"/>
  <c r="Y105" i="13"/>
  <c r="AI1566" i="5"/>
  <c r="T7" i="17"/>
  <c r="X75" i="13"/>
  <c r="W73" i="13"/>
  <c r="U77" i="15"/>
  <c r="AI1524" i="5"/>
  <c r="AJ158" i="8"/>
  <c r="AI1532" i="5"/>
  <c r="V81" i="15"/>
  <c r="V77" i="15" s="1"/>
  <c r="GM56" i="7"/>
  <c r="AM1229" i="5"/>
  <c r="GU170" i="7"/>
  <c r="GU171" i="7" s="1"/>
  <c r="GU172" i="7" s="1"/>
  <c r="GV179" i="7" s="1"/>
  <c r="GU185" i="7" s="1"/>
  <c r="GV41" i="7"/>
  <c r="GU42" i="7"/>
  <c r="GU43" i="7" s="1"/>
  <c r="AJ159" i="8"/>
  <c r="AI1525" i="5"/>
  <c r="AO1229" i="5"/>
  <c r="AI1533" i="5"/>
  <c r="V147" i="15"/>
  <c r="V142" i="15" s="1"/>
  <c r="GT185" i="7"/>
  <c r="GO56" i="7"/>
  <c r="AN156" i="8"/>
  <c r="AM1522" i="5"/>
  <c r="EK150" i="7"/>
  <c r="AH201" i="13" s="1"/>
  <c r="AG125" i="17" s="1"/>
  <c r="EL146" i="7"/>
  <c r="GQ56" i="7"/>
  <c r="AF124" i="17"/>
  <c r="AA34" i="17"/>
  <c r="AC141" i="13"/>
  <c r="AL1310" i="5"/>
  <c r="AU187" i="13"/>
  <c r="AT185" i="13"/>
  <c r="AG169" i="13"/>
  <c r="AH171" i="13"/>
  <c r="GN56" i="7"/>
  <c r="Z49" i="15"/>
  <c r="AM1530" i="5"/>
  <c r="AS135" i="17"/>
  <c r="AS133" i="17" s="1"/>
  <c r="CJ22" i="7"/>
  <c r="CI25" i="7"/>
  <c r="AI1531" i="5"/>
  <c r="V114" i="15"/>
  <c r="AH1527" i="5"/>
  <c r="AJ157" i="8"/>
  <c r="AI1523" i="5"/>
  <c r="GP56" i="7"/>
  <c r="AI57" i="7"/>
  <c r="AJ54" i="7"/>
  <c r="HE50" i="7"/>
  <c r="GT56" i="7" s="1"/>
  <c r="U35" i="17"/>
  <c r="W149" i="13"/>
  <c r="AH61" i="7"/>
  <c r="AI61" i="7" s="1"/>
  <c r="AJ61" i="7" s="1"/>
  <c r="AK61" i="7" s="1"/>
  <c r="AL61" i="7" s="1"/>
  <c r="AN1267" i="5"/>
  <c r="AR1202" i="5"/>
  <c r="AS1221" i="5" s="1"/>
  <c r="AG45" i="14" s="1"/>
  <c r="AO1341" i="5"/>
  <c r="AP1344" i="5" s="1"/>
  <c r="AE42" i="14"/>
  <c r="AG119" i="14"/>
  <c r="AG115" i="14" s="1"/>
  <c r="EJ121" i="7"/>
  <c r="AF228" i="15" s="1"/>
  <c r="CP77" i="7"/>
  <c r="CP78" i="7" s="1"/>
  <c r="CQ76" i="7"/>
  <c r="AF175" i="13"/>
  <c r="AE123" i="17" s="1"/>
  <c r="AE121" i="17" s="1"/>
  <c r="AE173" i="13"/>
  <c r="AN42" i="7"/>
  <c r="AN43" i="7" s="1"/>
  <c r="AO41" i="7"/>
  <c r="CS87" i="7"/>
  <c r="AR1037" i="5"/>
  <c r="AR943" i="5"/>
  <c r="AQ1563" i="5"/>
  <c r="AR1570" i="5" s="1"/>
  <c r="AF68" i="14" s="1"/>
  <c r="AR884" i="5"/>
  <c r="AF123" i="13"/>
  <c r="AO1053" i="5"/>
  <c r="EL116" i="7"/>
  <c r="EL113" i="7"/>
  <c r="EK121" i="7" s="1"/>
  <c r="AG228" i="15" s="1"/>
  <c r="EK119" i="7"/>
  <c r="AH203" i="13" s="1"/>
  <c r="AG122" i="17" s="1"/>
  <c r="AK159" i="13"/>
  <c r="AJ114" i="17" s="1"/>
  <c r="AJ157" i="13"/>
  <c r="AQ179" i="13"/>
  <c r="AP177" i="13"/>
  <c r="AD123" i="17"/>
  <c r="AD121" i="17" s="1"/>
  <c r="AR918" i="5"/>
  <c r="AR948" i="5"/>
  <c r="AS966" i="5" s="1"/>
  <c r="AE134" i="13"/>
  <c r="AF37" i="13"/>
  <c r="AF35" i="13" s="1"/>
  <c r="AF34" i="13" s="1"/>
  <c r="AQ435" i="5"/>
  <c r="AE207" i="15" s="1"/>
  <c r="AQ450" i="5"/>
  <c r="AE185" i="15" s="1"/>
  <c r="AE184" i="15" s="1"/>
  <c r="AQ1386" i="5"/>
  <c r="AE50" i="14" s="1"/>
  <c r="AP1375" i="5"/>
  <c r="AQ938" i="5"/>
  <c r="AM931" i="5"/>
  <c r="AO1071" i="5"/>
  <c r="AF45" i="14"/>
  <c r="AO1380" i="5"/>
  <c r="AR1358" i="5"/>
  <c r="G33" i="16"/>
  <c r="AF49" i="18"/>
  <c r="AH36" i="13"/>
  <c r="AG15" i="17" s="1"/>
  <c r="AG14" i="17" s="1"/>
  <c r="AR420" i="5"/>
  <c r="AQ1213" i="5"/>
  <c r="AQ1224" i="5" s="1"/>
  <c r="AQ1227" i="5" s="1"/>
  <c r="AQ1368" i="5"/>
  <c r="AR1388" i="5" s="1"/>
  <c r="AF52" i="14" s="1"/>
  <c r="AQ1360" i="5"/>
  <c r="AR1386" i="5" s="1"/>
  <c r="AF50" i="14" s="1"/>
  <c r="AQ1384" i="5"/>
  <c r="AE48" i="14" s="1"/>
  <c r="AE125" i="13"/>
  <c r="AQ1199" i="5"/>
  <c r="AR1220" i="5" s="1"/>
  <c r="AL1209" i="5"/>
  <c r="AE132" i="13"/>
  <c r="G52" i="13"/>
  <c r="G55" i="15"/>
  <c r="U1508" i="5"/>
  <c r="U1509" i="5" s="1"/>
  <c r="V1505" i="5" s="1"/>
  <c r="V1507" i="5" s="1"/>
  <c r="AO1343" i="5"/>
  <c r="AQ1063" i="5"/>
  <c r="AQ1067" i="5" s="1"/>
  <c r="AR1064" i="5"/>
  <c r="AS1065" i="5"/>
  <c r="U1482" i="5"/>
  <c r="U1483" i="5" s="1"/>
  <c r="V1479" i="5" s="1"/>
  <c r="V1481" i="5" s="1"/>
  <c r="U1410" i="5"/>
  <c r="U1411" i="5" s="1"/>
  <c r="V1407" i="5" s="1"/>
  <c r="V1409" i="5" s="1"/>
  <c r="AA105" i="15"/>
  <c r="F121" i="15"/>
  <c r="F123" i="15" s="1"/>
  <c r="D76" i="21"/>
  <c r="L76" i="21"/>
  <c r="R110" i="13"/>
  <c r="D15" i="18"/>
  <c r="D19" i="18" s="1"/>
  <c r="D199" i="15"/>
  <c r="D17" i="18"/>
  <c r="AR990" i="5"/>
  <c r="AR985" i="5"/>
  <c r="AR939" i="5"/>
  <c r="AG123" i="13" s="1"/>
  <c r="GH21" i="10"/>
  <c r="GG36" i="10"/>
  <c r="C23" i="18"/>
  <c r="C21" i="18"/>
  <c r="C27" i="18"/>
  <c r="AR911" i="5"/>
  <c r="GH20" i="10"/>
  <c r="GG35" i="10"/>
  <c r="C205" i="21"/>
  <c r="K205" i="21"/>
  <c r="Y56" i="14"/>
  <c r="E127" i="15"/>
  <c r="E96" i="15" s="1"/>
  <c r="E30" i="15" s="1"/>
  <c r="AQ1038" i="5"/>
  <c r="AQ1048" i="5" s="1"/>
  <c r="AP1030" i="5"/>
  <c r="AA41" i="15"/>
  <c r="E73" i="23"/>
  <c r="E153" i="16"/>
  <c r="AD40" i="17"/>
  <c r="AF143" i="13"/>
  <c r="AN1290" i="5"/>
  <c r="AR1203" i="5"/>
  <c r="AS1222" i="5" s="1"/>
  <c r="AG46" i="14" s="1"/>
  <c r="AR1198" i="5"/>
  <c r="AR874" i="5"/>
  <c r="AR875" i="5" s="1"/>
  <c r="AR869" i="5"/>
  <c r="AR1278" i="5"/>
  <c r="AR1253" i="5"/>
  <c r="AR1277" i="5" s="1"/>
  <c r="AS1300" i="5" s="1"/>
  <c r="GG127" i="10"/>
  <c r="GF135" i="10"/>
  <c r="F58" i="13"/>
  <c r="F59" i="15"/>
  <c r="J116" i="13"/>
  <c r="Q205" i="15"/>
  <c r="AD48" i="14"/>
  <c r="AD47" i="14" s="1"/>
  <c r="AP1392" i="5"/>
  <c r="AS1001" i="5"/>
  <c r="AS992" i="5"/>
  <c r="AS999" i="5"/>
  <c r="AS1023" i="5" s="1"/>
  <c r="AS1015" i="5"/>
  <c r="AS998" i="5"/>
  <c r="AS1002" i="5"/>
  <c r="AS1026" i="5" s="1"/>
  <c r="AS984" i="5"/>
  <c r="AS1057" i="5"/>
  <c r="AS994" i="5"/>
  <c r="AS995" i="5" s="1"/>
  <c r="AS1020" i="5" s="1"/>
  <c r="AT1042" i="5" s="1"/>
  <c r="AS1004" i="5"/>
  <c r="AS1028" i="5" s="1"/>
  <c r="AT1046" i="5" s="1"/>
  <c r="AS1003" i="5"/>
  <c r="AS1027" i="5" s="1"/>
  <c r="AT1045" i="5" s="1"/>
  <c r="AS1174" i="5"/>
  <c r="AS1190" i="5"/>
  <c r="AS1175" i="5"/>
  <c r="AS1157" i="5"/>
  <c r="AS1172" i="5"/>
  <c r="AS1165" i="5"/>
  <c r="AS1171" i="5"/>
  <c r="AS1176" i="5"/>
  <c r="AS1177" i="5"/>
  <c r="AS1356" i="5"/>
  <c r="AS1357" i="5"/>
  <c r="AS1358" i="5" s="1"/>
  <c r="C87" i="18"/>
  <c r="C89" i="18"/>
  <c r="AS878" i="5"/>
  <c r="AR879" i="5"/>
  <c r="AA36" i="14"/>
  <c r="AA35" i="14" s="1"/>
  <c r="AA34" i="14" s="1"/>
  <c r="AA32" i="14" s="1"/>
  <c r="AQ837" i="5"/>
  <c r="AP840" i="5"/>
  <c r="AP838" i="5" s="1"/>
  <c r="AP857" i="5" s="1"/>
  <c r="G68" i="15"/>
  <c r="AD446" i="5"/>
  <c r="R182" i="15" s="1"/>
  <c r="AD431" i="5"/>
  <c r="R206" i="15" s="1"/>
  <c r="R205" i="15" s="1"/>
  <c r="R203" i="15" s="1"/>
  <c r="S29" i="13"/>
  <c r="S27" i="13" s="1"/>
  <c r="S26" i="13" s="1"/>
  <c r="S13" i="13" s="1"/>
  <c r="GH19" i="10"/>
  <c r="GG34" i="10"/>
  <c r="AO971" i="5"/>
  <c r="AO970" i="5"/>
  <c r="C14" i="20"/>
  <c r="AQ1191" i="5"/>
  <c r="E41" i="23"/>
  <c r="E151" i="16"/>
  <c r="C175" i="21"/>
  <c r="K175" i="21"/>
  <c r="AR946" i="5"/>
  <c r="AR848" i="5"/>
  <c r="O92" i="17"/>
  <c r="O94" i="17" s="1"/>
  <c r="O96" i="17" s="1"/>
  <c r="P65" i="13"/>
  <c r="Q66" i="13"/>
  <c r="AE124" i="13"/>
  <c r="AQ1195" i="5"/>
  <c r="AR1218" i="5" s="1"/>
  <c r="AM1207" i="5"/>
  <c r="AM1208" i="5"/>
  <c r="E114" i="22"/>
  <c r="AB114" i="13"/>
  <c r="AP1324" i="5"/>
  <c r="AD57" i="14" s="1"/>
  <c r="AP1345" i="5"/>
  <c r="AN1343" i="5"/>
  <c r="AO1344" i="5"/>
  <c r="AE120" i="13"/>
  <c r="C108" i="20"/>
  <c r="D140" i="21"/>
  <c r="L140" i="21"/>
  <c r="AP970" i="5"/>
  <c r="AP971" i="5"/>
  <c r="C19" i="18"/>
  <c r="AO1033" i="5"/>
  <c r="AO1032" i="5"/>
  <c r="D130" i="20"/>
  <c r="AQ936" i="5"/>
  <c r="AA138" i="15"/>
  <c r="AQ1320" i="5"/>
  <c r="AQ1324" i="5" s="1"/>
  <c r="AS1322" i="5"/>
  <c r="AR1321" i="5"/>
  <c r="AS1100" i="5"/>
  <c r="AR1101" i="5"/>
  <c r="AR1197" i="5"/>
  <c r="AR1196" i="5" s="1"/>
  <c r="AS1219" i="5" s="1"/>
  <c r="AR1170" i="5"/>
  <c r="AR1275" i="5"/>
  <c r="AS1298" i="5" s="1"/>
  <c r="AR1249" i="5"/>
  <c r="Z91" i="13"/>
  <c r="Y89" i="13"/>
  <c r="AO1008" i="5"/>
  <c r="AC43" i="15" s="1"/>
  <c r="AO1009" i="5"/>
  <c r="AC75" i="15" s="1"/>
  <c r="J28" i="17"/>
  <c r="T1454" i="5"/>
  <c r="G87" i="15"/>
  <c r="G53" i="13"/>
  <c r="R139" i="13"/>
  <c r="Q39" i="17" s="1"/>
  <c r="Q33" i="17" s="1"/>
  <c r="AF127" i="13"/>
  <c r="L109" i="21"/>
  <c r="D109" i="21"/>
  <c r="AD119" i="13"/>
  <c r="AS1107" i="5"/>
  <c r="AS1105" i="5"/>
  <c r="AS1098" i="5"/>
  <c r="AS1099" i="5" s="1"/>
  <c r="AS1104" i="5"/>
  <c r="AS1109" i="5"/>
  <c r="AS1108" i="5"/>
  <c r="AS1090" i="5"/>
  <c r="AS1110" i="5"/>
  <c r="AS921" i="5"/>
  <c r="AS917" i="5"/>
  <c r="AS902" i="5"/>
  <c r="AS910" i="5"/>
  <c r="AS922" i="5"/>
  <c r="AS916" i="5"/>
  <c r="AS920" i="5"/>
  <c r="AS935" i="5"/>
  <c r="AS919" i="5"/>
  <c r="AN929" i="5"/>
  <c r="AB74" i="15" s="1"/>
  <c r="AB73" i="15" s="1"/>
  <c r="AN928" i="5"/>
  <c r="AB42" i="15" s="1"/>
  <c r="AB41" i="15" s="1"/>
  <c r="G36" i="15"/>
  <c r="H47" i="13"/>
  <c r="AG31" i="13"/>
  <c r="AF13" i="17" s="1"/>
  <c r="AQ417" i="5"/>
  <c r="AQ1387" i="5"/>
  <c r="AE51" i="14" s="1"/>
  <c r="AE133" i="13"/>
  <c r="E61" i="18"/>
  <c r="E69" i="18"/>
  <c r="GG134" i="10"/>
  <c r="GH126" i="10"/>
  <c r="AP1095" i="5"/>
  <c r="AP1093" i="5" s="1"/>
  <c r="AP1112" i="5" s="1"/>
  <c r="AQ1092" i="5"/>
  <c r="AR1294" i="5"/>
  <c r="AQ1159" i="5"/>
  <c r="AP1162" i="5"/>
  <c r="AP1160" i="5" s="1"/>
  <c r="C27" i="20"/>
  <c r="F90" i="15"/>
  <c r="AO1327" i="5"/>
  <c r="AO1326" i="5"/>
  <c r="U32" i="14"/>
  <c r="AR1124" i="5"/>
  <c r="AR1129" i="5"/>
  <c r="AR1130" i="5" s="1"/>
  <c r="AE122" i="13"/>
  <c r="AQ870" i="5"/>
  <c r="AP873" i="5"/>
  <c r="AP871" i="5" s="1"/>
  <c r="AP890" i="5" s="1"/>
  <c r="AS912" i="5"/>
  <c r="AR913" i="5"/>
  <c r="AO1307" i="5"/>
  <c r="AO1308" i="5"/>
  <c r="AR1166" i="5"/>
  <c r="AR908" i="5"/>
  <c r="AR903" i="5"/>
  <c r="AO1288" i="5"/>
  <c r="AO1289" i="5"/>
  <c r="AQ986" i="5"/>
  <c r="AQ989" i="5" s="1"/>
  <c r="AQ987" i="5" s="1"/>
  <c r="AQ1017" i="5" s="1"/>
  <c r="AR1039" i="5" s="1"/>
  <c r="AQ1016" i="5"/>
  <c r="T1417" i="5"/>
  <c r="H132" i="15" s="1"/>
  <c r="T1415" i="5"/>
  <c r="T1416" i="5"/>
  <c r="H67" i="15" s="1"/>
  <c r="T1516" i="5"/>
  <c r="H135" i="15" s="1"/>
  <c r="T1513" i="5"/>
  <c r="T1514" i="5"/>
  <c r="H102" i="15" s="1"/>
  <c r="T1515" i="5"/>
  <c r="H70" i="15" s="1"/>
  <c r="AQ1125" i="5"/>
  <c r="AP1128" i="5"/>
  <c r="AP1126" i="5" s="1"/>
  <c r="AP1145" i="5" s="1"/>
  <c r="O175" i="15"/>
  <c r="T1488" i="5"/>
  <c r="H101" i="15" s="1"/>
  <c r="T1490" i="5"/>
  <c r="H134" i="15" s="1"/>
  <c r="T1487" i="5"/>
  <c r="T1489" i="5"/>
  <c r="H69" i="15" s="1"/>
  <c r="AR1158" i="5"/>
  <c r="AR1163" i="5"/>
  <c r="F59" i="13"/>
  <c r="F91" i="15"/>
  <c r="AR1075" i="5"/>
  <c r="AF52" i="15" s="1"/>
  <c r="AR1058" i="5"/>
  <c r="AR1059" i="5" s="1"/>
  <c r="AR1076" i="5"/>
  <c r="AF84" i="15" s="1"/>
  <c r="AR997" i="5"/>
  <c r="AR1021" i="5" s="1"/>
  <c r="AS1043" i="5" s="1"/>
  <c r="AR1022" i="5"/>
  <c r="AR1019" i="5"/>
  <c r="AS1041" i="5" s="1"/>
  <c r="AR993" i="5"/>
  <c r="AR915" i="5"/>
  <c r="AR942" i="5"/>
  <c r="AP1307" i="5"/>
  <c r="AP1308" i="5"/>
  <c r="AP1051" i="5"/>
  <c r="AP1050" i="5"/>
  <c r="AP1262" i="5"/>
  <c r="AQ1018" i="5"/>
  <c r="AR1040" i="5" s="1"/>
  <c r="AQ991" i="5"/>
  <c r="AQ944" i="5"/>
  <c r="AR964" i="5" s="1"/>
  <c r="AF44" i="14" s="1"/>
  <c r="AR846" i="5"/>
  <c r="AS845" i="5"/>
  <c r="AM1186" i="5"/>
  <c r="W21" i="13"/>
  <c r="W19" i="13" s="1"/>
  <c r="AH427" i="5"/>
  <c r="AH442" i="5"/>
  <c r="V178" i="15" s="1"/>
  <c r="AP1006" i="5"/>
  <c r="D63" i="18"/>
  <c r="D71" i="18"/>
  <c r="E42" i="13"/>
  <c r="AA73" i="15"/>
  <c r="F17" i="17"/>
  <c r="AR1332" i="5"/>
  <c r="AF150" i="15" s="1"/>
  <c r="AR1315" i="5"/>
  <c r="AR1331" i="5"/>
  <c r="AF117" i="15" s="1"/>
  <c r="AR1241" i="5"/>
  <c r="AR1246" i="5"/>
  <c r="AR1256" i="5"/>
  <c r="AR1280" i="5" s="1"/>
  <c r="AS1301" i="5" s="1"/>
  <c r="AR1281" i="5"/>
  <c r="AO937" i="5"/>
  <c r="AO924" i="5"/>
  <c r="AO926" i="5" s="1"/>
  <c r="AR1359" i="5"/>
  <c r="R112" i="13"/>
  <c r="Q181" i="15"/>
  <c r="P39" i="17"/>
  <c r="P33" i="17" s="1"/>
  <c r="AQ1365" i="5"/>
  <c r="AR1387" i="5" s="1"/>
  <c r="AF51" i="14" s="1"/>
  <c r="AN1183" i="5"/>
  <c r="AB106" i="15" s="1"/>
  <c r="AN1184" i="5"/>
  <c r="AB139" i="15" s="1"/>
  <c r="AQ1196" i="5"/>
  <c r="AR1219" i="5" s="1"/>
  <c r="AF43" i="14" s="1"/>
  <c r="AR1134" i="5"/>
  <c r="AS1133" i="5"/>
  <c r="AR1096" i="5"/>
  <c r="AR1097" i="5" s="1"/>
  <c r="AR1091" i="5"/>
  <c r="AR1201" i="5"/>
  <c r="AT895" i="5"/>
  <c r="AT900" i="5" s="1"/>
  <c r="AT1083" i="5"/>
  <c r="AT1088" i="5" s="1"/>
  <c r="AT977" i="5"/>
  <c r="AT982" i="5" s="1"/>
  <c r="AT829" i="5"/>
  <c r="AT833" i="5" s="1"/>
  <c r="AT1233" i="5"/>
  <c r="AT1238" i="5" s="1"/>
  <c r="AT1116" i="5"/>
  <c r="AT1121" i="5" s="1"/>
  <c r="AT1351" i="5"/>
  <c r="AT1355" i="5" s="1"/>
  <c r="AU800" i="5"/>
  <c r="AT861" i="5"/>
  <c r="AT866" i="5" s="1"/>
  <c r="AT1150" i="5"/>
  <c r="AT1155" i="5" s="1"/>
  <c r="AS883" i="5"/>
  <c r="AS887" i="5"/>
  <c r="AS868" i="5"/>
  <c r="AS882" i="5"/>
  <c r="AS886" i="5"/>
  <c r="AS876" i="5"/>
  <c r="AS877" i="5" s="1"/>
  <c r="AS885" i="5"/>
  <c r="AS888" i="5"/>
  <c r="AN952" i="5"/>
  <c r="AN953" i="5"/>
  <c r="AM971" i="5"/>
  <c r="AM970" i="5"/>
  <c r="Y117" i="13"/>
  <c r="G133" i="15"/>
  <c r="S1466" i="5"/>
  <c r="AQ1077" i="5"/>
  <c r="S47" i="18"/>
  <c r="U28" i="13"/>
  <c r="T12" i="17" s="1"/>
  <c r="T11" i="17" s="1"/>
  <c r="T10" i="17" s="1"/>
  <c r="AE416" i="5"/>
  <c r="S55" i="18"/>
  <c r="S73" i="17"/>
  <c r="S43" i="18"/>
  <c r="S51" i="18"/>
  <c r="S12" i="17"/>
  <c r="S11" i="17" s="1"/>
  <c r="S10" i="17" s="1"/>
  <c r="S5" i="17" s="1"/>
  <c r="GF137" i="10"/>
  <c r="AQ1242" i="5"/>
  <c r="AQ1245" i="5" s="1"/>
  <c r="AQ1243" i="5" s="1"/>
  <c r="AQ1273" i="5" s="1"/>
  <c r="AR1296" i="5" s="1"/>
  <c r="AQ1272" i="5"/>
  <c r="AE145" i="13"/>
  <c r="AD38" i="17" s="1"/>
  <c r="G99" i="15"/>
  <c r="H46" i="13"/>
  <c r="AO1192" i="5"/>
  <c r="AO1205" i="5" s="1"/>
  <c r="AO1179" i="5"/>
  <c r="AO1181" i="5" s="1"/>
  <c r="C112" i="20"/>
  <c r="AM952" i="5"/>
  <c r="AM953" i="5"/>
  <c r="D164" i="23"/>
  <c r="F58" i="15"/>
  <c r="AR945" i="5"/>
  <c r="AR944" i="5" s="1"/>
  <c r="AS964" i="5" s="1"/>
  <c r="AR851" i="5"/>
  <c r="AR1139" i="5"/>
  <c r="F154" i="15"/>
  <c r="F156" i="15" s="1"/>
  <c r="C67" i="20"/>
  <c r="X29" i="17"/>
  <c r="AQ940" i="5"/>
  <c r="AR962" i="5" s="1"/>
  <c r="AF42" i="14" s="1"/>
  <c r="AB140" i="15"/>
  <c r="AR1000" i="5"/>
  <c r="AR1024" i="5" s="1"/>
  <c r="AS1044" i="5" s="1"/>
  <c r="AR1025" i="5"/>
  <c r="AQ1295" i="5"/>
  <c r="AQ1305" i="5" s="1"/>
  <c r="AP1286" i="5"/>
  <c r="AR957" i="5"/>
  <c r="Y20" i="13"/>
  <c r="AI412" i="5"/>
  <c r="GH22" i="10"/>
  <c r="GG37" i="10"/>
  <c r="AN1011" i="5"/>
  <c r="AR881" i="5"/>
  <c r="R109" i="13"/>
  <c r="AP907" i="5"/>
  <c r="AP905" i="5" s="1"/>
  <c r="AQ904" i="5"/>
  <c r="K137" i="13"/>
  <c r="K116" i="13" s="1"/>
  <c r="L138" i="13"/>
  <c r="K30" i="17" s="1"/>
  <c r="K28" i="17" s="1"/>
  <c r="AE126" i="13"/>
  <c r="F157" i="15"/>
  <c r="F61" i="13"/>
  <c r="Y147" i="13"/>
  <c r="X37" i="17" s="1"/>
  <c r="D168" i="21"/>
  <c r="L168" i="21"/>
  <c r="AE39" i="15"/>
  <c r="AQ768" i="5"/>
  <c r="AR772" i="5" s="1"/>
  <c r="AR773" i="5" s="1"/>
  <c r="AF26" i="14" s="1"/>
  <c r="AF19" i="14" s="1"/>
  <c r="AS761" i="5"/>
  <c r="AR764" i="5"/>
  <c r="AR765" i="5"/>
  <c r="AF103" i="15" s="1"/>
  <c r="AR767" i="5"/>
  <c r="AF136" i="15" s="1"/>
  <c r="AR766" i="5"/>
  <c r="AF71" i="15" s="1"/>
  <c r="T1432" i="5"/>
  <c r="AN1208" i="5"/>
  <c r="AN1207" i="5"/>
  <c r="D142" i="21"/>
  <c r="L142" i="21"/>
  <c r="AR1369" i="5"/>
  <c r="AR1366" i="5"/>
  <c r="AR1361" i="5"/>
  <c r="AR1367" i="5"/>
  <c r="AR1370" i="5"/>
  <c r="AR1362" i="5"/>
  <c r="AR1371" i="5"/>
  <c r="AS1389" i="5" s="1"/>
  <c r="AG53" i="14" s="1"/>
  <c r="AR1363" i="5"/>
  <c r="AR1372" i="5"/>
  <c r="AS1390" i="5" s="1"/>
  <c r="AG54" i="14" s="1"/>
  <c r="AR1106" i="5"/>
  <c r="AR1200" i="5"/>
  <c r="AR1103" i="5"/>
  <c r="AS1250" i="5"/>
  <c r="AS1251" i="5" s="1"/>
  <c r="AS1276" i="5" s="1"/>
  <c r="AT1299" i="5" s="1"/>
  <c r="AS1314" i="5"/>
  <c r="AS1240" i="5"/>
  <c r="AS1254" i="5"/>
  <c r="AS1255" i="5"/>
  <c r="AS1279" i="5" s="1"/>
  <c r="AS1259" i="5"/>
  <c r="AS1283" i="5" s="1"/>
  <c r="AT1302" i="5" s="1"/>
  <c r="AS1271" i="5"/>
  <c r="AS1248" i="5"/>
  <c r="AS1258" i="5"/>
  <c r="AS1282" i="5" s="1"/>
  <c r="AS1257" i="5"/>
  <c r="AS1123" i="5"/>
  <c r="AS1140" i="5"/>
  <c r="AS1141" i="5"/>
  <c r="AS1131" i="5"/>
  <c r="AS1132" i="5" s="1"/>
  <c r="AS1138" i="5"/>
  <c r="AS1137" i="5"/>
  <c r="AS1143" i="5"/>
  <c r="AS1142" i="5"/>
  <c r="AS854" i="5"/>
  <c r="AS850" i="5"/>
  <c r="AS855" i="5"/>
  <c r="AS849" i="5"/>
  <c r="AS853" i="5"/>
  <c r="AS946" i="5" s="1"/>
  <c r="AS852" i="5"/>
  <c r="AS843" i="5"/>
  <c r="AS844" i="5" s="1"/>
  <c r="AS835" i="5"/>
  <c r="P49" i="17"/>
  <c r="P47" i="17" s="1"/>
  <c r="R103" i="13"/>
  <c r="AA121" i="13"/>
  <c r="Z118" i="13"/>
  <c r="G100" i="15"/>
  <c r="AF128" i="13"/>
  <c r="AQ957" i="5"/>
  <c r="AP447" i="5"/>
  <c r="AD183" i="15" s="1"/>
  <c r="AP432" i="5"/>
  <c r="AE32" i="13"/>
  <c r="AE30" i="13" s="1"/>
  <c r="AQ1247" i="5"/>
  <c r="AQ1274" i="5"/>
  <c r="AR1297" i="5" s="1"/>
  <c r="GF39" i="10"/>
  <c r="Q111" i="13"/>
  <c r="AQ1193" i="5"/>
  <c r="D44" i="21"/>
  <c r="L44" i="21"/>
  <c r="AQ909" i="5"/>
  <c r="AF136" i="13"/>
  <c r="AG136" i="13" s="1"/>
  <c r="AR841" i="5"/>
  <c r="AR842" i="5" s="1"/>
  <c r="AR836" i="5"/>
  <c r="AR1136" i="5"/>
  <c r="C66" i="20"/>
  <c r="AF135" i="13"/>
  <c r="AD130" i="13"/>
  <c r="AC129" i="13"/>
  <c r="AS1167" i="5"/>
  <c r="AR1168" i="5"/>
  <c r="AP1226" i="5"/>
  <c r="AP1227" i="5"/>
  <c r="AB107" i="15"/>
  <c r="AP1069" i="5"/>
  <c r="AP1070" i="5"/>
  <c r="AD37" i="14"/>
  <c r="AD36" i="14" s="1"/>
  <c r="AD35" i="14" s="1"/>
  <c r="D107" i="21"/>
  <c r="L107" i="21"/>
  <c r="T6" i="17" l="1"/>
  <c r="S204" i="15"/>
  <c r="T5" i="17"/>
  <c r="AM40" i="13"/>
  <c r="AX436" i="5"/>
  <c r="AX451" i="5"/>
  <c r="AL186" i="15" s="1"/>
  <c r="AM16" i="17"/>
  <c r="AY421" i="5"/>
  <c r="AO39" i="13"/>
  <c r="W69" i="13"/>
  <c r="V93" i="18" s="1"/>
  <c r="AF134" i="13"/>
  <c r="AP181" i="13"/>
  <c r="AO132" i="17"/>
  <c r="AO130" i="17" s="1"/>
  <c r="AQ183" i="13"/>
  <c r="AQ1226" i="5"/>
  <c r="AR1199" i="5"/>
  <c r="AS1220" i="5" s="1"/>
  <c r="AF126" i="13"/>
  <c r="AO1267" i="5"/>
  <c r="AQ1345" i="5"/>
  <c r="T15" i="13"/>
  <c r="AR1195" i="5"/>
  <c r="AS1218" i="5" s="1"/>
  <c r="AI1535" i="5"/>
  <c r="W30" i="14" s="1"/>
  <c r="Q107" i="13"/>
  <c r="R108" i="13"/>
  <c r="AP1310" i="5"/>
  <c r="AO1310" i="5"/>
  <c r="W23" i="13"/>
  <c r="U9" i="17"/>
  <c r="U6" i="17" s="1"/>
  <c r="AG413" i="5"/>
  <c r="AS1037" i="5"/>
  <c r="AF428" i="5"/>
  <c r="U24" i="13"/>
  <c r="U22" i="13" s="1"/>
  <c r="AF443" i="5"/>
  <c r="T179" i="15" s="1"/>
  <c r="AP1053" i="5"/>
  <c r="X46" i="17"/>
  <c r="Z105" i="13"/>
  <c r="AJ1566" i="5"/>
  <c r="V35" i="17"/>
  <c r="Y75" i="13"/>
  <c r="X73" i="13"/>
  <c r="AF441" i="5"/>
  <c r="T177" i="15" s="1"/>
  <c r="T176" i="15" s="1"/>
  <c r="AF426" i="5"/>
  <c r="U18" i="13"/>
  <c r="U16" i="13" s="1"/>
  <c r="Y79" i="13"/>
  <c r="X77" i="13"/>
  <c r="R48" i="17"/>
  <c r="T102" i="13"/>
  <c r="W17" i="13"/>
  <c r="AG411" i="5"/>
  <c r="U53" i="18"/>
  <c r="U45" i="18"/>
  <c r="T100" i="13"/>
  <c r="R42" i="17"/>
  <c r="AD1564" i="5"/>
  <c r="Z101" i="13"/>
  <c r="AJ1565" i="5"/>
  <c r="X43" i="17"/>
  <c r="GW56" i="7"/>
  <c r="W81" i="15"/>
  <c r="W77" i="15" s="1"/>
  <c r="AJ1532" i="5"/>
  <c r="AK158" i="8"/>
  <c r="AJ1524" i="5"/>
  <c r="GV56" i="7"/>
  <c r="GU56" i="7"/>
  <c r="AJ1525" i="5"/>
  <c r="AK159" i="8"/>
  <c r="AP1071" i="5"/>
  <c r="AF132" i="13"/>
  <c r="AQ1375" i="5"/>
  <c r="AQ1378" i="5" s="1"/>
  <c r="AE171" i="15" s="1"/>
  <c r="GV42" i="7"/>
  <c r="GV43" i="7" s="1"/>
  <c r="GV170" i="7"/>
  <c r="GV171" i="7" s="1"/>
  <c r="GV172" i="7" s="1"/>
  <c r="GW179" i="7" s="1"/>
  <c r="GW41" i="7"/>
  <c r="W147" i="15"/>
  <c r="W142" i="15" s="1"/>
  <c r="AJ1533" i="5"/>
  <c r="GV185" i="7"/>
  <c r="AR1360" i="5"/>
  <c r="AR1375" i="5" s="1"/>
  <c r="AG126" i="17"/>
  <c r="AG124" i="17" s="1"/>
  <c r="AI171" i="13"/>
  <c r="AH169" i="13"/>
  <c r="AV187" i="13"/>
  <c r="AU135" i="17" s="1"/>
  <c r="AU133" i="17" s="1"/>
  <c r="AU185" i="13"/>
  <c r="AB34" i="17"/>
  <c r="AD141" i="13"/>
  <c r="AA49" i="15"/>
  <c r="AN1530" i="5"/>
  <c r="GX56" i="7"/>
  <c r="E131" i="16"/>
  <c r="Z45" i="15"/>
  <c r="E45" i="23" s="1"/>
  <c r="E49" i="23"/>
  <c r="AT135" i="17"/>
  <c r="AT133" i="17" s="1"/>
  <c r="AO156" i="8"/>
  <c r="AN1522" i="5"/>
  <c r="EL150" i="7"/>
  <c r="AI201" i="13" s="1"/>
  <c r="AH125" i="17" s="1"/>
  <c r="EM146" i="7"/>
  <c r="AK54" i="7"/>
  <c r="AJ57" i="7"/>
  <c r="AK157" i="8"/>
  <c r="AJ1523" i="5"/>
  <c r="AR1563" i="5"/>
  <c r="AS1570" i="5" s="1"/>
  <c r="AG68" i="14" s="1"/>
  <c r="AG127" i="13"/>
  <c r="AS1103" i="5"/>
  <c r="GS56" i="7"/>
  <c r="HK50" i="7"/>
  <c r="GY56" i="7" s="1"/>
  <c r="CJ25" i="7"/>
  <c r="CK22" i="7"/>
  <c r="AR941" i="5"/>
  <c r="AS963" i="5" s="1"/>
  <c r="AG43" i="14" s="1"/>
  <c r="AM1209" i="5"/>
  <c r="AJ1531" i="5"/>
  <c r="AJ1535" i="5" s="1"/>
  <c r="X30" i="14" s="1"/>
  <c r="W114" i="15"/>
  <c r="W109" i="15" s="1"/>
  <c r="AI1527" i="5"/>
  <c r="V109" i="15"/>
  <c r="AS1139" i="5"/>
  <c r="AR1384" i="5"/>
  <c r="AF48" i="14" s="1"/>
  <c r="AF47" i="14" s="1"/>
  <c r="AM973" i="5"/>
  <c r="AS881" i="5"/>
  <c r="AP973" i="5"/>
  <c r="AF125" i="13"/>
  <c r="AG125" i="13" s="1"/>
  <c r="AQ177" i="13"/>
  <c r="AR179" i="13"/>
  <c r="AH119" i="14"/>
  <c r="AH115" i="14" s="1"/>
  <c r="AH96" i="14" s="1"/>
  <c r="CT87" i="7"/>
  <c r="AP41" i="7"/>
  <c r="AO42" i="7"/>
  <c r="AO43" i="7" s="1"/>
  <c r="AG175" i="13"/>
  <c r="AF123" i="17" s="1"/>
  <c r="AF121" i="17" s="1"/>
  <c r="AF173" i="13"/>
  <c r="CQ77" i="7"/>
  <c r="CQ78" i="7" s="1"/>
  <c r="CR76" i="7"/>
  <c r="AG135" i="13"/>
  <c r="AH131" i="13"/>
  <c r="AO973" i="5"/>
  <c r="AP129" i="17"/>
  <c r="AP127" i="17" s="1"/>
  <c r="AL159" i="13"/>
  <c r="AK114" i="17" s="1"/>
  <c r="AK157" i="13"/>
  <c r="EM116" i="7"/>
  <c r="EL119" i="7"/>
  <c r="AI203" i="13" s="1"/>
  <c r="AH122" i="17" s="1"/>
  <c r="EM113" i="7"/>
  <c r="EL121" i="7" s="1"/>
  <c r="AH228" i="15" s="1"/>
  <c r="AS848" i="5"/>
  <c r="T1419" i="5"/>
  <c r="AS1166" i="5"/>
  <c r="AO1011" i="5"/>
  <c r="AS1173" i="5"/>
  <c r="AQ1229" i="5"/>
  <c r="AP1378" i="5"/>
  <c r="AD171" i="15" s="1"/>
  <c r="AD166" i="15" s="1"/>
  <c r="AP1379" i="5"/>
  <c r="AD195" i="15" s="1"/>
  <c r="AP1229" i="5"/>
  <c r="AR909" i="5"/>
  <c r="AN931" i="5"/>
  <c r="AR450" i="5"/>
  <c r="AF185" i="15" s="1"/>
  <c r="AG37" i="13"/>
  <c r="AG35" i="13" s="1"/>
  <c r="AG34" i="13" s="1"/>
  <c r="AR435" i="5"/>
  <c r="AF207" i="15" s="1"/>
  <c r="AG128" i="13"/>
  <c r="AS1136" i="5"/>
  <c r="AN1209" i="5"/>
  <c r="AS1359" i="5"/>
  <c r="AR1316" i="5"/>
  <c r="AR1320" i="5" s="1"/>
  <c r="AR1324" i="5" s="1"/>
  <c r="AR1213" i="5"/>
  <c r="AI36" i="13"/>
  <c r="AS420" i="5"/>
  <c r="AG49" i="18"/>
  <c r="AS1064" i="5"/>
  <c r="AR1063" i="5"/>
  <c r="AR1067" i="5" s="1"/>
  <c r="AT1065" i="5"/>
  <c r="V1410" i="5"/>
  <c r="V1411" i="5" s="1"/>
  <c r="W1407" i="5" s="1"/>
  <c r="W1409" i="5" s="1"/>
  <c r="V1482" i="5"/>
  <c r="V1483" i="5" s="1"/>
  <c r="W1479" i="5" s="1"/>
  <c r="W1481" i="5" s="1"/>
  <c r="Z117" i="13"/>
  <c r="AS945" i="5"/>
  <c r="AS944" i="5" s="1"/>
  <c r="AT964" i="5" s="1"/>
  <c r="AS851" i="5"/>
  <c r="AS1256" i="5"/>
  <c r="AS1280" i="5" s="1"/>
  <c r="AT1301" i="5" s="1"/>
  <c r="AS1281" i="5"/>
  <c r="AS1241" i="5"/>
  <c r="AS1246" i="5"/>
  <c r="AS1386" i="5"/>
  <c r="AG50" i="14" s="1"/>
  <c r="Z20" i="13"/>
  <c r="AJ412" i="5"/>
  <c r="F159" i="15"/>
  <c r="AG44" i="14"/>
  <c r="AQ1262" i="5"/>
  <c r="AE446" i="5"/>
  <c r="S182" i="15" s="1"/>
  <c r="T29" i="13"/>
  <c r="T27" i="13" s="1"/>
  <c r="T26" i="13" s="1"/>
  <c r="AE431" i="5"/>
  <c r="S206" i="15" s="1"/>
  <c r="S205" i="15" s="1"/>
  <c r="S203" i="15" s="1"/>
  <c r="AT1356" i="5"/>
  <c r="AT1357" i="5"/>
  <c r="AI131" i="13" s="1"/>
  <c r="AT999" i="5"/>
  <c r="AT1023" i="5" s="1"/>
  <c r="AT992" i="5"/>
  <c r="AT1004" i="5"/>
  <c r="AT1028" i="5" s="1"/>
  <c r="AU1046" i="5" s="1"/>
  <c r="AT1002" i="5"/>
  <c r="AT1026" i="5" s="1"/>
  <c r="AT984" i="5"/>
  <c r="AT994" i="5"/>
  <c r="AT995" i="5" s="1"/>
  <c r="AT1020" i="5" s="1"/>
  <c r="AU1042" i="5" s="1"/>
  <c r="AT998" i="5"/>
  <c r="AT1057" i="5"/>
  <c r="AT1015" i="5"/>
  <c r="AT1003" i="5"/>
  <c r="AT1027" i="5" s="1"/>
  <c r="AU1045" i="5" s="1"/>
  <c r="AT1001" i="5"/>
  <c r="AN1186" i="5"/>
  <c r="Q180" i="15"/>
  <c r="AO950" i="5"/>
  <c r="AR1274" i="5"/>
  <c r="AS1297" i="5" s="1"/>
  <c r="AR1247" i="5"/>
  <c r="AP1264" i="5"/>
  <c r="AD107" i="15" s="1"/>
  <c r="AP1341" i="5"/>
  <c r="AP1265" i="5"/>
  <c r="AD140" i="15" s="1"/>
  <c r="T1492" i="5"/>
  <c r="AQ873" i="5"/>
  <c r="AQ871" i="5" s="1"/>
  <c r="AQ890" i="5" s="1"/>
  <c r="AR870" i="5"/>
  <c r="AF122" i="13"/>
  <c r="F93" i="15"/>
  <c r="AQ1162" i="5"/>
  <c r="AQ1160" i="5" s="1"/>
  <c r="AR1159" i="5"/>
  <c r="AS918" i="5"/>
  <c r="AS943" i="5"/>
  <c r="AS1201" i="5"/>
  <c r="AQ1326" i="5"/>
  <c r="AQ1327" i="5"/>
  <c r="AC114" i="13"/>
  <c r="AB36" i="17" s="1"/>
  <c r="AF124" i="13"/>
  <c r="R181" i="15"/>
  <c r="R180" i="15" s="1"/>
  <c r="R175" i="15" s="1"/>
  <c r="E115" i="16"/>
  <c r="AS1197" i="5"/>
  <c r="AS1170" i="5"/>
  <c r="AS1158" i="5"/>
  <c r="AS1163" i="5"/>
  <c r="AS1075" i="5"/>
  <c r="AG52" i="15" s="1"/>
  <c r="AS1058" i="5"/>
  <c r="AS1059" i="5" s="1"/>
  <c r="AS1076" i="5"/>
  <c r="AG84" i="15" s="1"/>
  <c r="GG135" i="10"/>
  <c r="GH127" i="10"/>
  <c r="Y55" i="14"/>
  <c r="AS911" i="5"/>
  <c r="GI21" i="10"/>
  <c r="GH36" i="10"/>
  <c r="AR1018" i="5"/>
  <c r="AS1040" i="5" s="1"/>
  <c r="AR991" i="5"/>
  <c r="S110" i="13"/>
  <c r="G54" i="13"/>
  <c r="G120" i="15"/>
  <c r="U1515" i="5"/>
  <c r="I70" i="15" s="1"/>
  <c r="U1513" i="5"/>
  <c r="I38" i="15" s="1"/>
  <c r="U1514" i="5"/>
  <c r="I102" i="15" s="1"/>
  <c r="U1516" i="5"/>
  <c r="I135" i="15" s="1"/>
  <c r="AS1168" i="5"/>
  <c r="AT1167" i="5"/>
  <c r="E121" i="22"/>
  <c r="AB121" i="13"/>
  <c r="E158" i="16"/>
  <c r="AA118" i="13"/>
  <c r="Z29" i="17" s="1"/>
  <c r="AS1331" i="5"/>
  <c r="AG117" i="15" s="1"/>
  <c r="AS1332" i="5"/>
  <c r="AG150" i="15" s="1"/>
  <c r="AS1315" i="5"/>
  <c r="AR1365" i="5"/>
  <c r="AS1387" i="5" s="1"/>
  <c r="AG51" i="14" s="1"/>
  <c r="T1434" i="5"/>
  <c r="AF39" i="15"/>
  <c r="AR768" i="5"/>
  <c r="AS772" i="5" s="1"/>
  <c r="AS773" i="5" s="1"/>
  <c r="AG26" i="14" s="1"/>
  <c r="AG19" i="14" s="1"/>
  <c r="AG126" i="13"/>
  <c r="X8" i="17"/>
  <c r="G153" i="15"/>
  <c r="G55" i="13"/>
  <c r="K166" i="21"/>
  <c r="C166" i="21"/>
  <c r="AO1184" i="5"/>
  <c r="AC139" i="15" s="1"/>
  <c r="AC138" i="15" s="1"/>
  <c r="AO1183" i="5"/>
  <c r="AC106" i="15" s="1"/>
  <c r="AC105" i="15" s="1"/>
  <c r="G98" i="15"/>
  <c r="G77" i="18"/>
  <c r="AR1295" i="5"/>
  <c r="AR1305" i="5" s="1"/>
  <c r="AQ1286" i="5"/>
  <c r="T47" i="18"/>
  <c r="AF416" i="5"/>
  <c r="V28" i="13"/>
  <c r="U12" i="17" s="1"/>
  <c r="U11" i="17" s="1"/>
  <c r="U10" i="17" s="1"/>
  <c r="T55" i="18"/>
  <c r="T73" i="17"/>
  <c r="T43" i="18"/>
  <c r="T51" i="18"/>
  <c r="Y29" i="17"/>
  <c r="AS884" i="5"/>
  <c r="AT1165" i="5"/>
  <c r="AT1166" i="5" s="1"/>
  <c r="AT1176" i="5"/>
  <c r="AT1172" i="5"/>
  <c r="AT1175" i="5"/>
  <c r="AT1177" i="5"/>
  <c r="AT1171" i="5"/>
  <c r="AT1190" i="5"/>
  <c r="AT1157" i="5"/>
  <c r="AT1174" i="5"/>
  <c r="AT1138" i="5"/>
  <c r="AT1143" i="5"/>
  <c r="AT1141" i="5"/>
  <c r="AT1142" i="5"/>
  <c r="AT1140" i="5"/>
  <c r="AT1131" i="5"/>
  <c r="AT1132" i="5" s="1"/>
  <c r="AT1123" i="5"/>
  <c r="AT1137" i="5"/>
  <c r="AT1109" i="5"/>
  <c r="AT1098" i="5"/>
  <c r="AT1099" i="5" s="1"/>
  <c r="AT1107" i="5"/>
  <c r="AT1108" i="5"/>
  <c r="AT1104" i="5"/>
  <c r="AT1090" i="5"/>
  <c r="AT1105" i="5"/>
  <c r="AT1110" i="5"/>
  <c r="AB138" i="15"/>
  <c r="AR1272" i="5"/>
  <c r="AR1242" i="5"/>
  <c r="AR1245" i="5" s="1"/>
  <c r="AR1243" i="5" s="1"/>
  <c r="AR1273" i="5" s="1"/>
  <c r="AS1296" i="5" s="1"/>
  <c r="AR1077" i="5"/>
  <c r="E85" i="18"/>
  <c r="E162" i="15"/>
  <c r="E73" i="18"/>
  <c r="H37" i="15"/>
  <c r="H81" i="18" s="1"/>
  <c r="I48" i="13"/>
  <c r="H38" i="15"/>
  <c r="H83" i="18" s="1"/>
  <c r="I49" i="13"/>
  <c r="AQ1006" i="5"/>
  <c r="AO1290" i="5"/>
  <c r="AR940" i="5"/>
  <c r="AS962" i="5" s="1"/>
  <c r="AG42" i="14" s="1"/>
  <c r="GI126" i="10"/>
  <c r="GH134" i="10"/>
  <c r="AF32" i="13"/>
  <c r="AF30" i="13" s="1"/>
  <c r="AQ447" i="5"/>
  <c r="AE183" i="15" s="1"/>
  <c r="AQ432" i="5"/>
  <c r="G79" i="18"/>
  <c r="G34" i="15"/>
  <c r="AS948" i="5"/>
  <c r="AT966" i="5" s="1"/>
  <c r="AS947" i="5"/>
  <c r="AT965" i="5" s="1"/>
  <c r="T1456" i="5"/>
  <c r="AT1100" i="5"/>
  <c r="AS1101" i="5"/>
  <c r="AN1347" i="5"/>
  <c r="AA36" i="17"/>
  <c r="P92" i="17"/>
  <c r="P94" i="17" s="1"/>
  <c r="P96" i="17" s="1"/>
  <c r="R66" i="13"/>
  <c r="Q65" i="13"/>
  <c r="GG39" i="10"/>
  <c r="AR837" i="5"/>
  <c r="AQ840" i="5"/>
  <c r="AQ838" i="5" s="1"/>
  <c r="AQ857" i="5" s="1"/>
  <c r="AS1370" i="5"/>
  <c r="AS1367" i="5"/>
  <c r="AS1361" i="5"/>
  <c r="AS1371" i="5"/>
  <c r="AT1389" i="5" s="1"/>
  <c r="AH53" i="14" s="1"/>
  <c r="AS1369" i="5"/>
  <c r="AS1368" i="5" s="1"/>
  <c r="AT1388" i="5" s="1"/>
  <c r="AH52" i="14" s="1"/>
  <c r="AS1366" i="5"/>
  <c r="AS1365" i="5" s="1"/>
  <c r="AT1387" i="5" s="1"/>
  <c r="AH51" i="14" s="1"/>
  <c r="AS1363" i="5"/>
  <c r="AS1372" i="5"/>
  <c r="AT1390" i="5" s="1"/>
  <c r="AH54" i="14" s="1"/>
  <c r="AS1362" i="5"/>
  <c r="AS1194" i="5"/>
  <c r="AS985" i="5"/>
  <c r="AS990" i="5"/>
  <c r="D75" i="21"/>
  <c r="L75" i="21"/>
  <c r="AP1032" i="5"/>
  <c r="AP1033" i="5"/>
  <c r="F60" i="13"/>
  <c r="F57" i="13" s="1"/>
  <c r="F124" i="15"/>
  <c r="F126" i="15" s="1"/>
  <c r="C31" i="18"/>
  <c r="C29" i="18"/>
  <c r="U1488" i="5"/>
  <c r="I101" i="15" s="1"/>
  <c r="U1489" i="5"/>
  <c r="I69" i="15" s="1"/>
  <c r="U1487" i="5"/>
  <c r="I37" i="15" s="1"/>
  <c r="U1490" i="5"/>
  <c r="I134" i="15" s="1"/>
  <c r="AE130" i="13"/>
  <c r="AD129" i="13"/>
  <c r="AC32" i="17" s="1"/>
  <c r="AC31" i="17" s="1"/>
  <c r="AE37" i="14"/>
  <c r="AE36" i="14" s="1"/>
  <c r="AE35" i="14" s="1"/>
  <c r="AQ968" i="5"/>
  <c r="Q49" i="17"/>
  <c r="Q47" i="17" s="1"/>
  <c r="S103" i="13"/>
  <c r="AS836" i="5"/>
  <c r="AS841" i="5"/>
  <c r="AS842" i="5" s="1"/>
  <c r="AR1368" i="5"/>
  <c r="AS1388" i="5" s="1"/>
  <c r="AG52" i="14" s="1"/>
  <c r="AG132" i="13"/>
  <c r="AT761" i="5"/>
  <c r="AS766" i="5"/>
  <c r="AG71" i="15" s="1"/>
  <c r="AS765" i="5"/>
  <c r="AG103" i="15" s="1"/>
  <c r="AS767" i="5"/>
  <c r="AG136" i="15" s="1"/>
  <c r="AS764" i="5"/>
  <c r="Z147" i="13"/>
  <c r="Y37" i="17" s="1"/>
  <c r="L137" i="13"/>
  <c r="L116" i="13" s="1"/>
  <c r="M138" i="13"/>
  <c r="L30" i="17" s="1"/>
  <c r="L28" i="17" s="1"/>
  <c r="AQ907" i="5"/>
  <c r="AQ905" i="5" s="1"/>
  <c r="AR904" i="5"/>
  <c r="GI22" i="10"/>
  <c r="GH37" i="10"/>
  <c r="AF37" i="14"/>
  <c r="AO1207" i="5"/>
  <c r="AO1208" i="5"/>
  <c r="AS874" i="5"/>
  <c r="AS875" i="5" s="1"/>
  <c r="AS869" i="5"/>
  <c r="AT886" i="5"/>
  <c r="AT876" i="5"/>
  <c r="AT877" i="5" s="1"/>
  <c r="AT885" i="5"/>
  <c r="AT868" i="5"/>
  <c r="AT882" i="5"/>
  <c r="AT883" i="5"/>
  <c r="AT887" i="5"/>
  <c r="AT888" i="5"/>
  <c r="AT1250" i="5"/>
  <c r="AT1251" i="5" s="1"/>
  <c r="AT1276" i="5" s="1"/>
  <c r="AU1299" i="5" s="1"/>
  <c r="AT1259" i="5"/>
  <c r="AT1283" i="5" s="1"/>
  <c r="AU1302" i="5" s="1"/>
  <c r="AT1314" i="5"/>
  <c r="AT1248" i="5"/>
  <c r="AT1254" i="5"/>
  <c r="AT1258" i="5"/>
  <c r="AT1282" i="5" s="1"/>
  <c r="AT1271" i="5"/>
  <c r="AT1240" i="5"/>
  <c r="AT1257" i="5"/>
  <c r="AT1255" i="5"/>
  <c r="AT1279" i="5" s="1"/>
  <c r="AT935" i="5"/>
  <c r="AT916" i="5"/>
  <c r="AT922" i="5"/>
  <c r="AT917" i="5"/>
  <c r="AT921" i="5"/>
  <c r="AT920" i="5"/>
  <c r="AT902" i="5"/>
  <c r="AT919" i="5"/>
  <c r="AT910" i="5"/>
  <c r="AB105" i="15"/>
  <c r="AG134" i="13"/>
  <c r="AP1008" i="5"/>
  <c r="AD43" i="15" s="1"/>
  <c r="AP1009" i="5"/>
  <c r="AD75" i="15" s="1"/>
  <c r="AR1193" i="5"/>
  <c r="AR1216" i="5" s="1"/>
  <c r="AR1224" i="5" s="1"/>
  <c r="AQ1128" i="5"/>
  <c r="AQ1126" i="5" s="1"/>
  <c r="AQ1145" i="5" s="1"/>
  <c r="AR1125" i="5"/>
  <c r="H35" i="15"/>
  <c r="I45" i="13"/>
  <c r="AR1038" i="5"/>
  <c r="AR1048" i="5" s="1"/>
  <c r="AQ1030" i="5"/>
  <c r="AR936" i="5"/>
  <c r="AS913" i="5"/>
  <c r="AT912" i="5"/>
  <c r="GG137" i="10"/>
  <c r="AR417" i="5"/>
  <c r="G31" i="16"/>
  <c r="AH31" i="13"/>
  <c r="AS939" i="5"/>
  <c r="AS1106" i="5"/>
  <c r="AS1200" i="5"/>
  <c r="AS1199" i="5" s="1"/>
  <c r="AT1220" i="5" s="1"/>
  <c r="AF120" i="13"/>
  <c r="D115" i="20"/>
  <c r="AB32" i="17"/>
  <c r="AB31" i="17" s="1"/>
  <c r="GI19" i="10"/>
  <c r="GH34" i="10"/>
  <c r="G66" i="15"/>
  <c r="AT878" i="5"/>
  <c r="AS879" i="5"/>
  <c r="AS1203" i="5"/>
  <c r="AT1222" i="5" s="1"/>
  <c r="AS1019" i="5"/>
  <c r="AT1041" i="5" s="1"/>
  <c r="AS993" i="5"/>
  <c r="AS1294" i="5"/>
  <c r="AE40" i="17"/>
  <c r="AG143" i="13"/>
  <c r="AR1164" i="5"/>
  <c r="AS1164" i="5" s="1"/>
  <c r="AQ1051" i="5"/>
  <c r="AQ1050" i="5"/>
  <c r="C25" i="18"/>
  <c r="D23" i="18"/>
  <c r="D25" i="18" s="1"/>
  <c r="D21" i="18"/>
  <c r="D27" i="18"/>
  <c r="U1415" i="5"/>
  <c r="I35" i="15" s="1"/>
  <c r="U1417" i="5"/>
  <c r="I132" i="15" s="1"/>
  <c r="U1416" i="5"/>
  <c r="I67" i="15" s="1"/>
  <c r="AE47" i="14"/>
  <c r="R111" i="13"/>
  <c r="AQ1308" i="5"/>
  <c r="AQ1307" i="5"/>
  <c r="AS1124" i="5"/>
  <c r="AS1129" i="5"/>
  <c r="AS1130" i="5" s="1"/>
  <c r="AS1249" i="5"/>
  <c r="AS1275" i="5"/>
  <c r="AT1298" i="5" s="1"/>
  <c r="AS1278" i="5"/>
  <c r="AS1253" i="5"/>
  <c r="AS1277" i="5" s="1"/>
  <c r="AT1300" i="5" s="1"/>
  <c r="AP937" i="5"/>
  <c r="AP950" i="5" s="1"/>
  <c r="AP924" i="5"/>
  <c r="AP926" i="5" s="1"/>
  <c r="S109" i="13"/>
  <c r="X21" i="13"/>
  <c r="X19" i="13" s="1"/>
  <c r="AI442" i="5"/>
  <c r="W178" i="15" s="1"/>
  <c r="AI427" i="5"/>
  <c r="AP1288" i="5"/>
  <c r="AP1289" i="5"/>
  <c r="F61" i="15"/>
  <c r="G21" i="17"/>
  <c r="H44" i="13"/>
  <c r="AF145" i="13"/>
  <c r="AE38" i="17" s="1"/>
  <c r="G131" i="15"/>
  <c r="AU1083" i="5"/>
  <c r="AU1088" i="5" s="1"/>
  <c r="AU1233" i="5"/>
  <c r="AU1238" i="5" s="1"/>
  <c r="AU1150" i="5"/>
  <c r="AU1155" i="5" s="1"/>
  <c r="AU895" i="5"/>
  <c r="AU900" i="5" s="1"/>
  <c r="AU861" i="5"/>
  <c r="AU866" i="5" s="1"/>
  <c r="AU829" i="5"/>
  <c r="AU833" i="5" s="1"/>
  <c r="AU977" i="5"/>
  <c r="AU982" i="5" s="1"/>
  <c r="AV800" i="5"/>
  <c r="AU1351" i="5"/>
  <c r="AU1355" i="5" s="1"/>
  <c r="AU1116" i="5"/>
  <c r="AU1121" i="5" s="1"/>
  <c r="AT854" i="5"/>
  <c r="AT853" i="5"/>
  <c r="AT835" i="5"/>
  <c r="AT855" i="5"/>
  <c r="AT850" i="5"/>
  <c r="AT843" i="5"/>
  <c r="AT844" i="5" s="1"/>
  <c r="AT849" i="5"/>
  <c r="AT852" i="5"/>
  <c r="AT1133" i="5"/>
  <c r="AS1134" i="5"/>
  <c r="S112" i="13"/>
  <c r="AO928" i="5"/>
  <c r="AC42" i="15" s="1"/>
  <c r="AC41" i="15" s="1"/>
  <c r="AO929" i="5"/>
  <c r="AC74" i="15" s="1"/>
  <c r="AT1322" i="5"/>
  <c r="AS1321" i="5"/>
  <c r="D57" i="18"/>
  <c r="D75" i="17"/>
  <c r="D105" i="18"/>
  <c r="D65" i="18"/>
  <c r="AS846" i="5"/>
  <c r="AT845" i="5"/>
  <c r="AR1191" i="5"/>
  <c r="O65" i="17"/>
  <c r="O173" i="15"/>
  <c r="T1518" i="5"/>
  <c r="AR938" i="5"/>
  <c r="AR960" i="5" s="1"/>
  <c r="AP1192" i="5"/>
  <c r="AP1205" i="5" s="1"/>
  <c r="AP1179" i="5"/>
  <c r="AP1181" i="5" s="1"/>
  <c r="AR1092" i="5"/>
  <c r="AQ1095" i="5"/>
  <c r="AQ1093" i="5" s="1"/>
  <c r="AQ1112" i="5" s="1"/>
  <c r="AF133" i="13"/>
  <c r="AG133" i="13" s="1"/>
  <c r="G23" i="17"/>
  <c r="AS942" i="5"/>
  <c r="AS941" i="5" s="1"/>
  <c r="AT963" i="5" s="1"/>
  <c r="AS915" i="5"/>
  <c r="AS908" i="5"/>
  <c r="AS903" i="5"/>
  <c r="AS1096" i="5"/>
  <c r="AS1097" i="5" s="1"/>
  <c r="AS1091" i="5"/>
  <c r="AE119" i="13"/>
  <c r="S139" i="13"/>
  <c r="AA91" i="13"/>
  <c r="Z89" i="13"/>
  <c r="AP1327" i="5"/>
  <c r="AP1326" i="5"/>
  <c r="D43" i="21"/>
  <c r="L43" i="21"/>
  <c r="AS1202" i="5"/>
  <c r="AT1221" i="5" s="1"/>
  <c r="AS1198" i="5"/>
  <c r="AS997" i="5"/>
  <c r="AS1021" i="5" s="1"/>
  <c r="AT1043" i="5" s="1"/>
  <c r="AS1022" i="5"/>
  <c r="AS1000" i="5"/>
  <c r="AS1024" i="5" s="1"/>
  <c r="AT1044" i="5" s="1"/>
  <c r="AS1025" i="5"/>
  <c r="Q203" i="15"/>
  <c r="GI20" i="10"/>
  <c r="GH35" i="10"/>
  <c r="AR1016" i="5"/>
  <c r="AR986" i="5"/>
  <c r="AR989" i="5" s="1"/>
  <c r="AR987" i="5" s="1"/>
  <c r="AR1017" i="5" s="1"/>
  <c r="AS1039" i="5" s="1"/>
  <c r="AQ1070" i="5"/>
  <c r="AE57" i="14"/>
  <c r="AQ1069" i="5"/>
  <c r="AQ1392" i="5"/>
  <c r="AO1347" i="5"/>
  <c r="AC56" i="14" s="1"/>
  <c r="AC55" i="14" s="1"/>
  <c r="AC34" i="14" s="1"/>
  <c r="AC32" i="14" s="1"/>
  <c r="V1508" i="5"/>
  <c r="V1509" i="5" s="1"/>
  <c r="W1505" i="5" s="1"/>
  <c r="W1507" i="5" s="1"/>
  <c r="T13" i="13" l="1"/>
  <c r="U15" i="13"/>
  <c r="T204" i="15"/>
  <c r="U5" i="17"/>
  <c r="H119" i="16"/>
  <c r="F186" i="23"/>
  <c r="AN16" i="17"/>
  <c r="AZ421" i="5"/>
  <c r="AP39" i="13"/>
  <c r="AN40" i="13"/>
  <c r="AN38" i="13" s="1"/>
  <c r="AY451" i="5"/>
  <c r="AM186" i="15" s="1"/>
  <c r="AY436" i="5"/>
  <c r="F40" i="22"/>
  <c r="E41" i="20" s="1"/>
  <c r="AM38" i="13"/>
  <c r="F38" i="22" s="1"/>
  <c r="E39" i="20" s="1"/>
  <c r="AP132" i="17"/>
  <c r="AP130" i="17" s="1"/>
  <c r="AR183" i="13"/>
  <c r="AQ181" i="13"/>
  <c r="AH133" i="13"/>
  <c r="AH134" i="13"/>
  <c r="AQ1379" i="5"/>
  <c r="AE195" i="15" s="1"/>
  <c r="R107" i="13"/>
  <c r="S108" i="13"/>
  <c r="X149" i="13"/>
  <c r="X23" i="13"/>
  <c r="AH413" i="5"/>
  <c r="V9" i="17"/>
  <c r="X69" i="13"/>
  <c r="W93" i="18" s="1"/>
  <c r="AG443" i="5"/>
  <c r="U179" i="15" s="1"/>
  <c r="V24" i="13"/>
  <c r="V22" i="13" s="1"/>
  <c r="AG428" i="5"/>
  <c r="Y77" i="13"/>
  <c r="Z79" i="13"/>
  <c r="U100" i="13"/>
  <c r="AE1564" i="5"/>
  <c r="S42" i="17"/>
  <c r="V18" i="13"/>
  <c r="V16" i="13" s="1"/>
  <c r="AG426" i="5"/>
  <c r="U204" i="15" s="1"/>
  <c r="AG441" i="5"/>
  <c r="U177" i="15" s="1"/>
  <c r="U102" i="13"/>
  <c r="S48" i="17"/>
  <c r="Z75" i="13"/>
  <c r="Y73" i="13"/>
  <c r="Y69" i="13" s="1"/>
  <c r="X93" i="18" s="1"/>
  <c r="Y43" i="17"/>
  <c r="AK1565" i="5"/>
  <c r="AA101" i="13"/>
  <c r="X17" i="13"/>
  <c r="AH411" i="5"/>
  <c r="V45" i="18"/>
  <c r="V53" i="18"/>
  <c r="AA105" i="13"/>
  <c r="Y46" i="17"/>
  <c r="AK1566" i="5"/>
  <c r="V7" i="17"/>
  <c r="V6" i="17" s="1"/>
  <c r="X81" i="15"/>
  <c r="AK1532" i="5"/>
  <c r="AL158" i="8"/>
  <c r="AK1524" i="5"/>
  <c r="AR1392" i="5"/>
  <c r="GW170" i="7"/>
  <c r="GW171" i="7" s="1"/>
  <c r="GW172" i="7" s="1"/>
  <c r="GX179" i="7" s="1"/>
  <c r="GX41" i="7"/>
  <c r="GW42" i="7"/>
  <c r="GW43" i="7" s="1"/>
  <c r="AS1213" i="5"/>
  <c r="AS1224" i="5" s="1"/>
  <c r="AH135" i="13"/>
  <c r="AL159" i="8"/>
  <c r="AK1525" i="5"/>
  <c r="AT946" i="5"/>
  <c r="AK1533" i="5"/>
  <c r="X147" i="15"/>
  <c r="X142" i="15" s="1"/>
  <c r="AT1103" i="5"/>
  <c r="HB56" i="7"/>
  <c r="HC56" i="7"/>
  <c r="AT1173" i="5"/>
  <c r="HD56" i="7"/>
  <c r="D51" i="21"/>
  <c r="L51" i="21"/>
  <c r="AJ171" i="13"/>
  <c r="AI169" i="13"/>
  <c r="Y149" i="13"/>
  <c r="EN146" i="7"/>
  <c r="EM150" i="7"/>
  <c r="AJ201" i="13" s="1"/>
  <c r="AI125" i="17" s="1"/>
  <c r="AO1530" i="5"/>
  <c r="AB49" i="15"/>
  <c r="AB45" i="15" s="1"/>
  <c r="D47" i="21"/>
  <c r="L47" i="21"/>
  <c r="AA45" i="15"/>
  <c r="AV185" i="13"/>
  <c r="AW187" i="13"/>
  <c r="AV135" i="17" s="1"/>
  <c r="AV133" i="17" s="1"/>
  <c r="AP156" i="8"/>
  <c r="AO1522" i="5"/>
  <c r="AC34" i="17"/>
  <c r="AE141" i="13"/>
  <c r="AH126" i="17"/>
  <c r="AH124" i="17" s="1"/>
  <c r="AT1359" i="5"/>
  <c r="HQ50" i="7"/>
  <c r="HG56" i="7" s="1"/>
  <c r="AL157" i="8"/>
  <c r="AK1523" i="5"/>
  <c r="W35" i="17"/>
  <c r="AS1384" i="5"/>
  <c r="AS1392" i="5" s="1"/>
  <c r="AK57" i="7"/>
  <c r="AL54" i="7"/>
  <c r="CK25" i="7"/>
  <c r="CL22" i="7"/>
  <c r="GZ56" i="7"/>
  <c r="HA56" i="7"/>
  <c r="AK1531" i="5"/>
  <c r="AK1535" i="5" s="1"/>
  <c r="Y30" i="14" s="1"/>
  <c r="X114" i="15"/>
  <c r="X109" i="15" s="1"/>
  <c r="AJ1527" i="5"/>
  <c r="CU87" i="7"/>
  <c r="AQ1071" i="5"/>
  <c r="AS938" i="5"/>
  <c r="AT1136" i="5"/>
  <c r="EN116" i="7"/>
  <c r="EN113" i="7"/>
  <c r="EM121" i="7" s="1"/>
  <c r="AI228" i="15" s="1"/>
  <c r="EM119" i="7"/>
  <c r="AJ203" i="13" s="1"/>
  <c r="AI122" i="17" s="1"/>
  <c r="AQ41" i="7"/>
  <c r="AP42" i="7"/>
  <c r="AP43" i="7" s="1"/>
  <c r="AR177" i="13"/>
  <c r="AS179" i="13"/>
  <c r="AR129" i="17" s="1"/>
  <c r="AR127" i="17" s="1"/>
  <c r="AT848" i="5"/>
  <c r="AQ129" i="17"/>
  <c r="AQ127" i="17" s="1"/>
  <c r="AI119" i="14"/>
  <c r="AI115" i="14" s="1"/>
  <c r="AI96" i="14" s="1"/>
  <c r="AM159" i="13"/>
  <c r="AL114" i="17" s="1"/>
  <c r="AL157" i="13"/>
  <c r="CR77" i="7"/>
  <c r="CR78" i="7" s="1"/>
  <c r="CS76" i="7"/>
  <c r="AH175" i="13"/>
  <c r="AG123" i="17" s="1"/>
  <c r="AG121" i="17" s="1"/>
  <c r="AG173" i="13"/>
  <c r="AT1203" i="5"/>
  <c r="AU1222" i="5" s="1"/>
  <c r="AQ1053" i="5"/>
  <c r="AS940" i="5"/>
  <c r="AT962" i="5" s="1"/>
  <c r="AT884" i="5"/>
  <c r="G51" i="13"/>
  <c r="F61" i="18" s="1"/>
  <c r="AT420" i="5"/>
  <c r="AH49" i="18"/>
  <c r="AJ36" i="13"/>
  <c r="AI15" i="17" s="1"/>
  <c r="AI14" i="17" s="1"/>
  <c r="AP1380" i="5"/>
  <c r="AS435" i="5"/>
  <c r="AG207" i="15" s="1"/>
  <c r="AH37" i="13"/>
  <c r="AH35" i="13" s="1"/>
  <c r="AH34" i="13" s="1"/>
  <c r="AS450" i="5"/>
  <c r="AG185" i="15" s="1"/>
  <c r="AG184" i="15" s="1"/>
  <c r="AH123" i="13"/>
  <c r="AO1209" i="5"/>
  <c r="AT1037" i="5"/>
  <c r="AP1267" i="5"/>
  <c r="AH15" i="17"/>
  <c r="AH14" i="17" s="1"/>
  <c r="AO931" i="5"/>
  <c r="AQ1310" i="5"/>
  <c r="AT948" i="5"/>
  <c r="AU966" i="5" s="1"/>
  <c r="AR1262" i="5"/>
  <c r="AS1563" i="5"/>
  <c r="AT1570" i="5" s="1"/>
  <c r="AH68" i="14" s="1"/>
  <c r="AS957" i="5"/>
  <c r="AS968" i="5" s="1"/>
  <c r="AF184" i="15"/>
  <c r="G118" i="16"/>
  <c r="AR1227" i="5"/>
  <c r="AR1226" i="5"/>
  <c r="W1410" i="5"/>
  <c r="W1411" i="5" s="1"/>
  <c r="X1407" i="5" s="1"/>
  <c r="X1409" i="5" s="1"/>
  <c r="W1508" i="5"/>
  <c r="W1509" i="5" s="1"/>
  <c r="X1505" i="5" s="1"/>
  <c r="X1507" i="5" s="1"/>
  <c r="AS1227" i="5"/>
  <c r="AS1226" i="5"/>
  <c r="E63" i="18"/>
  <c r="F42" i="13"/>
  <c r="E71" i="18"/>
  <c r="AU1065" i="5"/>
  <c r="AT1064" i="5"/>
  <c r="AS1063" i="5"/>
  <c r="AS1067" i="5" s="1"/>
  <c r="W1482" i="5"/>
  <c r="T139" i="13"/>
  <c r="S39" i="17" s="1"/>
  <c r="S33" i="17" s="1"/>
  <c r="AP1184" i="5"/>
  <c r="AD139" i="15" s="1"/>
  <c r="AP1183" i="5"/>
  <c r="AD106" i="15" s="1"/>
  <c r="F127" i="15"/>
  <c r="O164" i="15"/>
  <c r="AU883" i="5"/>
  <c r="AU876" i="5"/>
  <c r="AU877" i="5" s="1"/>
  <c r="AU885" i="5"/>
  <c r="AU868" i="5"/>
  <c r="AU888" i="5"/>
  <c r="AU886" i="5"/>
  <c r="AU887" i="5"/>
  <c r="AU882" i="5"/>
  <c r="O58" i="17"/>
  <c r="AU845" i="5"/>
  <c r="AT846" i="5"/>
  <c r="AR1326" i="5"/>
  <c r="AR1327" i="5"/>
  <c r="AU1133" i="5"/>
  <c r="AT1134" i="5"/>
  <c r="AV895" i="5"/>
  <c r="AV900" i="5" s="1"/>
  <c r="AV861" i="5"/>
  <c r="AV866" i="5" s="1"/>
  <c r="AV829" i="5"/>
  <c r="AV833" i="5" s="1"/>
  <c r="AV1150" i="5"/>
  <c r="AV1155" i="5" s="1"/>
  <c r="AV1083" i="5"/>
  <c r="AV1088" i="5" s="1"/>
  <c r="AV977" i="5"/>
  <c r="AV982" i="5" s="1"/>
  <c r="AV1351" i="5"/>
  <c r="AV1355" i="5" s="1"/>
  <c r="AV1233" i="5"/>
  <c r="AV1238" i="5" s="1"/>
  <c r="AV1116" i="5"/>
  <c r="AV1121" i="5" s="1"/>
  <c r="AW800" i="5"/>
  <c r="AU910" i="5"/>
  <c r="AU917" i="5"/>
  <c r="AU935" i="5"/>
  <c r="AU916" i="5"/>
  <c r="AU922" i="5"/>
  <c r="AU921" i="5"/>
  <c r="AU902" i="5"/>
  <c r="AU920" i="5"/>
  <c r="AU919" i="5"/>
  <c r="G59" i="18"/>
  <c r="AP1290" i="5"/>
  <c r="E69" i="16"/>
  <c r="T109" i="13"/>
  <c r="AP953" i="5"/>
  <c r="AP952" i="5"/>
  <c r="I75" i="18"/>
  <c r="AG120" i="13"/>
  <c r="AS417" i="5"/>
  <c r="AI31" i="13"/>
  <c r="AH13" i="17" s="1"/>
  <c r="AG13" i="17"/>
  <c r="AR1051" i="5"/>
  <c r="AR1050" i="5"/>
  <c r="AP1011" i="5"/>
  <c r="AT939" i="5"/>
  <c r="AT947" i="5"/>
  <c r="AU965" i="5" s="1"/>
  <c r="AT881" i="5"/>
  <c r="AQ937" i="5"/>
  <c r="AQ950" i="5" s="1"/>
  <c r="AQ924" i="5"/>
  <c r="AQ926" i="5" s="1"/>
  <c r="AG39" i="15"/>
  <c r="AS768" i="5"/>
  <c r="AT772" i="5" s="1"/>
  <c r="AT773" i="5" s="1"/>
  <c r="AH26" i="14" s="1"/>
  <c r="AH19" i="14" s="1"/>
  <c r="AT767" i="5"/>
  <c r="AH136" i="15" s="1"/>
  <c r="AT764" i="5"/>
  <c r="AT766" i="5"/>
  <c r="AH71" i="15" s="1"/>
  <c r="AT765" i="5"/>
  <c r="AH103" i="15" s="1"/>
  <c r="AU761" i="5"/>
  <c r="U1492" i="5"/>
  <c r="Q92" i="17"/>
  <c r="Q94" i="17" s="1"/>
  <c r="Q96" i="17" s="1"/>
  <c r="R65" i="13"/>
  <c r="S66" i="13"/>
  <c r="AB56" i="14"/>
  <c r="AU1100" i="5"/>
  <c r="AT1101" i="5"/>
  <c r="AR1308" i="5"/>
  <c r="AR1307" i="5"/>
  <c r="AS1295" i="5"/>
  <c r="AS1305" i="5" s="1"/>
  <c r="AR1286" i="5"/>
  <c r="AT1198" i="5"/>
  <c r="U47" i="18"/>
  <c r="AG416" i="5"/>
  <c r="W28" i="13"/>
  <c r="V12" i="17" s="1"/>
  <c r="V11" i="17" s="1"/>
  <c r="V10" i="17" s="1"/>
  <c r="U55" i="18"/>
  <c r="U43" i="18"/>
  <c r="U73" i="17"/>
  <c r="U51" i="18"/>
  <c r="AS1316" i="5"/>
  <c r="AC121" i="13"/>
  <c r="AB118" i="13"/>
  <c r="AA29" i="17" s="1"/>
  <c r="AH136" i="13"/>
  <c r="AS1195" i="5"/>
  <c r="AT1218" i="5" s="1"/>
  <c r="Y34" i="14"/>
  <c r="AS1077" i="5"/>
  <c r="AS1196" i="5"/>
  <c r="AT1219" i="5" s="1"/>
  <c r="AH43" i="14" s="1"/>
  <c r="AG124" i="13"/>
  <c r="AS1159" i="5"/>
  <c r="AR1162" i="5"/>
  <c r="AR1160" i="5" s="1"/>
  <c r="F94" i="15"/>
  <c r="F64" i="15" s="1"/>
  <c r="AT1025" i="5"/>
  <c r="AT1000" i="5"/>
  <c r="AT1024" i="5" s="1"/>
  <c r="AU1044" i="5" s="1"/>
  <c r="AT1022" i="5"/>
  <c r="AT997" i="5"/>
  <c r="AT1021" i="5" s="1"/>
  <c r="AU1043" i="5" s="1"/>
  <c r="F160" i="15"/>
  <c r="AS1242" i="5"/>
  <c r="AS1245" i="5" s="1"/>
  <c r="AS1243" i="5" s="1"/>
  <c r="AS1273" i="5" s="1"/>
  <c r="AT1296" i="5" s="1"/>
  <c r="AS1272" i="5"/>
  <c r="E91" i="22"/>
  <c r="AB91" i="13"/>
  <c r="AA89" i="13"/>
  <c r="E89" i="22" s="1"/>
  <c r="AF119" i="13"/>
  <c r="AP1207" i="5"/>
  <c r="AP1208" i="5"/>
  <c r="AU1357" i="5"/>
  <c r="AJ131" i="13" s="1"/>
  <c r="AU1356" i="5"/>
  <c r="G20" i="17"/>
  <c r="AR1006" i="5"/>
  <c r="AR1341" i="5" s="1"/>
  <c r="GJ20" i="10"/>
  <c r="GI35" i="10"/>
  <c r="AR1095" i="5"/>
  <c r="AR1093" i="5" s="1"/>
  <c r="AR1112" i="5" s="1"/>
  <c r="AS1092" i="5"/>
  <c r="AC73" i="15"/>
  <c r="E72" i="16"/>
  <c r="T112" i="13"/>
  <c r="AT945" i="5"/>
  <c r="AT944" i="5" s="1"/>
  <c r="AU964" i="5" s="1"/>
  <c r="AT851" i="5"/>
  <c r="AU994" i="5"/>
  <c r="AU995" i="5" s="1"/>
  <c r="AU1020" i="5" s="1"/>
  <c r="AV1042" i="5" s="1"/>
  <c r="AU1001" i="5"/>
  <c r="AU992" i="5"/>
  <c r="AU984" i="5"/>
  <c r="AU1015" i="5"/>
  <c r="AU1002" i="5"/>
  <c r="AU1026" i="5" s="1"/>
  <c r="AU998" i="5"/>
  <c r="AU999" i="5"/>
  <c r="AU1023" i="5" s="1"/>
  <c r="AU1057" i="5"/>
  <c r="AU1004" i="5"/>
  <c r="AU1028" i="5" s="1"/>
  <c r="AV1046" i="5" s="1"/>
  <c r="AU1003" i="5"/>
  <c r="AU1027" i="5" s="1"/>
  <c r="AV1045" i="5" s="1"/>
  <c r="AU1165" i="5"/>
  <c r="AU1175" i="5"/>
  <c r="AU1176" i="5"/>
  <c r="AU1172" i="5"/>
  <c r="AU1177" i="5"/>
  <c r="AU1174" i="5"/>
  <c r="AU1173" i="5" s="1"/>
  <c r="AU1190" i="5"/>
  <c r="AU1157" i="5"/>
  <c r="AU1171" i="5"/>
  <c r="U1419" i="5"/>
  <c r="AF40" i="17"/>
  <c r="AH143" i="13"/>
  <c r="AU878" i="5"/>
  <c r="AT879" i="5"/>
  <c r="G86" i="15"/>
  <c r="H19" i="17"/>
  <c r="H18" i="17" s="1"/>
  <c r="J45" i="13"/>
  <c r="AT918" i="5"/>
  <c r="AT943" i="5"/>
  <c r="AT1332" i="5"/>
  <c r="AH150" i="15" s="1"/>
  <c r="AT1315" i="5"/>
  <c r="AT1316" i="5" s="1"/>
  <c r="AT1331" i="5"/>
  <c r="AH117" i="15" s="1"/>
  <c r="AT869" i="5"/>
  <c r="AT874" i="5"/>
  <c r="AT875" i="5" s="1"/>
  <c r="N138" i="13"/>
  <c r="M30" i="17" s="1"/>
  <c r="M28" i="17" s="1"/>
  <c r="M137" i="13"/>
  <c r="M116" i="13" s="1"/>
  <c r="R49" i="17"/>
  <c r="R47" i="17" s="1"/>
  <c r="T103" i="13"/>
  <c r="AS909" i="5"/>
  <c r="I81" i="18"/>
  <c r="AS1018" i="5"/>
  <c r="AT1040" i="5" s="1"/>
  <c r="AS991" i="5"/>
  <c r="AQ1009" i="5"/>
  <c r="AE75" i="15" s="1"/>
  <c r="AQ1008" i="5"/>
  <c r="AE43" i="15" s="1"/>
  <c r="H25" i="17"/>
  <c r="H24" i="17" s="1"/>
  <c r="J48" i="13"/>
  <c r="AT1201" i="5"/>
  <c r="AT1139" i="5"/>
  <c r="AT1197" i="5"/>
  <c r="AT1170" i="5"/>
  <c r="AF431" i="5"/>
  <c r="T206" i="15" s="1"/>
  <c r="AF446" i="5"/>
  <c r="T182" i="15" s="1"/>
  <c r="T181" i="15" s="1"/>
  <c r="T180" i="15" s="1"/>
  <c r="T175" i="15" s="1"/>
  <c r="U29" i="13"/>
  <c r="U27" i="13" s="1"/>
  <c r="U26" i="13" s="1"/>
  <c r="U13" i="13" s="1"/>
  <c r="G119" i="15"/>
  <c r="D122" i="20"/>
  <c r="U1518" i="5"/>
  <c r="E70" i="16"/>
  <c r="T110" i="13"/>
  <c r="AT911" i="5"/>
  <c r="AS1193" i="5"/>
  <c r="AD114" i="13"/>
  <c r="AQ1192" i="5"/>
  <c r="AQ1205" i="5" s="1"/>
  <c r="AQ1179" i="5"/>
  <c r="AQ1181" i="5" s="1"/>
  <c r="AG122" i="13"/>
  <c r="AR1345" i="5"/>
  <c r="AQ1344" i="5"/>
  <c r="AP1343" i="5"/>
  <c r="AP1347" i="5" s="1"/>
  <c r="AD56" i="14" s="1"/>
  <c r="AD55" i="14" s="1"/>
  <c r="AD34" i="14" s="1"/>
  <c r="AD32" i="14" s="1"/>
  <c r="AT1019" i="5"/>
  <c r="AU1041" i="5" s="1"/>
  <c r="AT993" i="5"/>
  <c r="AT1362" i="5"/>
  <c r="AT1372" i="5"/>
  <c r="AU1390" i="5" s="1"/>
  <c r="AI54" i="14" s="1"/>
  <c r="AT1371" i="5"/>
  <c r="AU1389" i="5" s="1"/>
  <c r="AI53" i="14" s="1"/>
  <c r="AT1366" i="5"/>
  <c r="AT1361" i="5"/>
  <c r="AT1369" i="5"/>
  <c r="AT1363" i="5"/>
  <c r="AT1367" i="5"/>
  <c r="AT1370" i="5"/>
  <c r="Y21" i="13"/>
  <c r="Y19" i="13" s="1"/>
  <c r="AJ442" i="5"/>
  <c r="X178" i="15" s="1"/>
  <c r="AJ427" i="5"/>
  <c r="AR1379" i="5"/>
  <c r="AF195" i="15" s="1"/>
  <c r="AR1378" i="5"/>
  <c r="AF171" i="15" s="1"/>
  <c r="AF166" i="15" s="1"/>
  <c r="AF57" i="14"/>
  <c r="AR1070" i="5"/>
  <c r="AR1069" i="5"/>
  <c r="V1514" i="5"/>
  <c r="J102" i="15" s="1"/>
  <c r="V1515" i="5"/>
  <c r="J70" i="15" s="1"/>
  <c r="V1513" i="5"/>
  <c r="J38" i="15" s="1"/>
  <c r="V1516" i="5"/>
  <c r="J135" i="15" s="1"/>
  <c r="D89" i="18"/>
  <c r="D87" i="18"/>
  <c r="AT836" i="5"/>
  <c r="AT841" i="5"/>
  <c r="AT842" i="5" s="1"/>
  <c r="AU1141" i="5"/>
  <c r="AU1142" i="5"/>
  <c r="AU1138" i="5"/>
  <c r="AU1131" i="5"/>
  <c r="AU1132" i="5" s="1"/>
  <c r="AU1140" i="5"/>
  <c r="AU1139" i="5" s="1"/>
  <c r="AU1143" i="5"/>
  <c r="AU1123" i="5"/>
  <c r="AU1137" i="5"/>
  <c r="AU843" i="5"/>
  <c r="AU844" i="5" s="1"/>
  <c r="AU835" i="5"/>
  <c r="AU849" i="5"/>
  <c r="AU854" i="5"/>
  <c r="AU852" i="5"/>
  <c r="AU850" i="5"/>
  <c r="AU855" i="5"/>
  <c r="AU853" i="5"/>
  <c r="AU1254" i="5"/>
  <c r="AU1258" i="5"/>
  <c r="AU1282" i="5" s="1"/>
  <c r="AU1248" i="5"/>
  <c r="AU1257" i="5"/>
  <c r="AU1250" i="5"/>
  <c r="AU1251" i="5" s="1"/>
  <c r="AU1276" i="5" s="1"/>
  <c r="AV1299" i="5" s="1"/>
  <c r="AU1271" i="5"/>
  <c r="AU1240" i="5"/>
  <c r="AU1255" i="5"/>
  <c r="AU1279" i="5" s="1"/>
  <c r="AU1314" i="5"/>
  <c r="AU1259" i="5"/>
  <c r="AU1283" i="5" s="1"/>
  <c r="AV1302" i="5" s="1"/>
  <c r="G152" i="15"/>
  <c r="AG145" i="13"/>
  <c r="AF38" i="17" s="1"/>
  <c r="F62" i="15"/>
  <c r="F32" i="15" s="1"/>
  <c r="S111" i="13"/>
  <c r="GH39" i="10"/>
  <c r="AR447" i="5"/>
  <c r="AF183" i="15" s="1"/>
  <c r="AR432" i="5"/>
  <c r="AG32" i="13"/>
  <c r="AG30" i="13" s="1"/>
  <c r="AT913" i="5"/>
  <c r="AU912" i="5"/>
  <c r="H75" i="18"/>
  <c r="AT903" i="5"/>
  <c r="AT908" i="5"/>
  <c r="AT1256" i="5"/>
  <c r="AT1280" i="5" s="1"/>
  <c r="AU1301" i="5" s="1"/>
  <c r="AT1281" i="5"/>
  <c r="AT1253" i="5"/>
  <c r="AT1277" i="5" s="1"/>
  <c r="AU1300" i="5" s="1"/>
  <c r="AT1278" i="5"/>
  <c r="GJ22" i="10"/>
  <c r="GI37" i="10"/>
  <c r="AE166" i="15"/>
  <c r="AS1016" i="5"/>
  <c r="AS986" i="5"/>
  <c r="AS989" i="5" s="1"/>
  <c r="AS987" i="5" s="1"/>
  <c r="AS1017" i="5" s="1"/>
  <c r="AT1039" i="5" s="1"/>
  <c r="AS1360" i="5"/>
  <c r="T1457" i="5"/>
  <c r="T1458" i="5" s="1"/>
  <c r="U1454" i="5" s="1"/>
  <c r="U1456" i="5" s="1"/>
  <c r="AH45" i="14"/>
  <c r="G67" i="18"/>
  <c r="G54" i="15"/>
  <c r="E15" i="18"/>
  <c r="E199" i="15"/>
  <c r="E17" i="18"/>
  <c r="AR1264" i="5"/>
  <c r="AF107" i="15" s="1"/>
  <c r="AR1265" i="5"/>
  <c r="AF140" i="15" s="1"/>
  <c r="AT1091" i="5"/>
  <c r="AT1096" i="5"/>
  <c r="AT1097" i="5" s="1"/>
  <c r="AT1200" i="5"/>
  <c r="AT1199" i="5" s="1"/>
  <c r="AU1220" i="5" s="1"/>
  <c r="AT1106" i="5"/>
  <c r="AT1202" i="5"/>
  <c r="AU1221" i="5" s="1"/>
  <c r="AH126" i="13"/>
  <c r="E118" i="22"/>
  <c r="AA117" i="13"/>
  <c r="AH128" i="13"/>
  <c r="AS1191" i="5"/>
  <c r="R65" i="17"/>
  <c r="R58" i="17" s="1"/>
  <c r="R173" i="15"/>
  <c r="R164" i="15" s="1"/>
  <c r="AR873" i="5"/>
  <c r="AR871" i="5" s="1"/>
  <c r="AR890" i="5" s="1"/>
  <c r="AS870" i="5"/>
  <c r="AO952" i="5"/>
  <c r="AO953" i="5"/>
  <c r="Q175" i="15"/>
  <c r="AT985" i="5"/>
  <c r="AT990" i="5"/>
  <c r="S181" i="15"/>
  <c r="S180" i="15" s="1"/>
  <c r="S175" i="15" s="1"/>
  <c r="AA20" i="13"/>
  <c r="AK412" i="5"/>
  <c r="AT1294" i="5"/>
  <c r="AH44" i="14"/>
  <c r="V1489" i="5"/>
  <c r="J69" i="15" s="1"/>
  <c r="V1488" i="5"/>
  <c r="J101" i="15" s="1"/>
  <c r="V1487" i="5"/>
  <c r="J37" i="15" s="1"/>
  <c r="V1490" i="5"/>
  <c r="J134" i="15" s="1"/>
  <c r="G22" i="17"/>
  <c r="AS1038" i="5"/>
  <c r="AS1048" i="5" s="1"/>
  <c r="AR1030" i="5"/>
  <c r="R39" i="17"/>
  <c r="R33" i="17" s="1"/>
  <c r="AS936" i="5"/>
  <c r="AF40" i="14"/>
  <c r="AF36" i="14" s="1"/>
  <c r="AF35" i="14" s="1"/>
  <c r="AU1107" i="5"/>
  <c r="AU1105" i="5"/>
  <c r="AU1109" i="5"/>
  <c r="AU1090" i="5"/>
  <c r="AU1098" i="5"/>
  <c r="AU1099" i="5" s="1"/>
  <c r="AU1110" i="5"/>
  <c r="AU1104" i="5"/>
  <c r="AU1108" i="5"/>
  <c r="AP928" i="5"/>
  <c r="AD42" i="15" s="1"/>
  <c r="AD41" i="15" s="1"/>
  <c r="AP929" i="5"/>
  <c r="AD74" i="15" s="1"/>
  <c r="AD73" i="15" s="1"/>
  <c r="D29" i="18"/>
  <c r="D31" i="18"/>
  <c r="GJ19" i="10"/>
  <c r="GI34" i="10"/>
  <c r="AH127" i="13"/>
  <c r="AQ1033" i="5"/>
  <c r="AQ1032" i="5"/>
  <c r="AS1125" i="5"/>
  <c r="AR1128" i="5"/>
  <c r="AR1126" i="5" s="1"/>
  <c r="AR1145" i="5" s="1"/>
  <c r="AT915" i="5"/>
  <c r="AT942" i="5"/>
  <c r="AT1241" i="5"/>
  <c r="AT1246" i="5"/>
  <c r="AT1275" i="5"/>
  <c r="AU1298" i="5" s="1"/>
  <c r="AT1249" i="5"/>
  <c r="AR968" i="5"/>
  <c r="AS904" i="5"/>
  <c r="AR907" i="5"/>
  <c r="AR905" i="5" s="1"/>
  <c r="AA147" i="13"/>
  <c r="Z37" i="17" s="1"/>
  <c r="AQ970" i="5"/>
  <c r="AQ971" i="5"/>
  <c r="AQ1380" i="5"/>
  <c r="AE129" i="13"/>
  <c r="AF130" i="13"/>
  <c r="AR840" i="5"/>
  <c r="AR838" i="5" s="1"/>
  <c r="AR857" i="5" s="1"/>
  <c r="AS837" i="5"/>
  <c r="AH46" i="14"/>
  <c r="GJ126" i="10"/>
  <c r="GI134" i="10"/>
  <c r="H27" i="17"/>
  <c r="H26" i="17" s="1"/>
  <c r="J49" i="13"/>
  <c r="AT1124" i="5"/>
  <c r="AT1129" i="5"/>
  <c r="AT1130" i="5" s="1"/>
  <c r="AT1163" i="5"/>
  <c r="AT1158" i="5"/>
  <c r="AT1194" i="5"/>
  <c r="AQ1289" i="5"/>
  <c r="AQ1288" i="5"/>
  <c r="AO1186" i="5"/>
  <c r="T1435" i="5"/>
  <c r="AU1167" i="5"/>
  <c r="AT1168" i="5"/>
  <c r="I83" i="18"/>
  <c r="GJ21" i="10"/>
  <c r="GI36" i="10"/>
  <c r="GH135" i="10"/>
  <c r="GH137" i="10" s="1"/>
  <c r="GI127" i="10"/>
  <c r="AT1075" i="5"/>
  <c r="AH52" i="15" s="1"/>
  <c r="AT1076" i="5"/>
  <c r="AH84" i="15" s="1"/>
  <c r="AT1058" i="5"/>
  <c r="AT1059" i="5" s="1"/>
  <c r="AT1358" i="5"/>
  <c r="AQ1264" i="5"/>
  <c r="AE107" i="15" s="1"/>
  <c r="AQ1341" i="5"/>
  <c r="AQ1265" i="5"/>
  <c r="AE140" i="15" s="1"/>
  <c r="Y8" i="17"/>
  <c r="AS1247" i="5"/>
  <c r="AS1274" i="5"/>
  <c r="AT1297" i="5" s="1"/>
  <c r="V1415" i="5"/>
  <c r="J35" i="15" s="1"/>
  <c r="V1417" i="5"/>
  <c r="J132" i="15" s="1"/>
  <c r="V1416" i="5"/>
  <c r="J67" i="15" s="1"/>
  <c r="U176" i="15" l="1"/>
  <c r="E188" i="21"/>
  <c r="M188" i="21"/>
  <c r="AO16" i="17"/>
  <c r="AQ39" i="13"/>
  <c r="BA421" i="5"/>
  <c r="AZ451" i="5"/>
  <c r="AN186" i="15" s="1"/>
  <c r="AZ436" i="5"/>
  <c r="AO40" i="13"/>
  <c r="AO38" i="13" s="1"/>
  <c r="AI46" i="14"/>
  <c r="AQ132" i="17"/>
  <c r="AQ130" i="17" s="1"/>
  <c r="AR181" i="13"/>
  <c r="AS183" i="13"/>
  <c r="AI123" i="13"/>
  <c r="AT957" i="5"/>
  <c r="V5" i="17"/>
  <c r="AT938" i="5"/>
  <c r="AT1196" i="5"/>
  <c r="AU1219" i="5" s="1"/>
  <c r="AU1359" i="5"/>
  <c r="F69" i="18"/>
  <c r="V15" i="13"/>
  <c r="S107" i="13"/>
  <c r="E68" i="16"/>
  <c r="T108" i="13"/>
  <c r="W24" i="13"/>
  <c r="W22" i="13" s="1"/>
  <c r="AH428" i="5"/>
  <c r="AH443" i="5"/>
  <c r="V179" i="15" s="1"/>
  <c r="AI413" i="5"/>
  <c r="Y23" i="13"/>
  <c r="W9" i="17"/>
  <c r="AB101" i="13"/>
  <c r="E101" i="22"/>
  <c r="D102" i="20" s="1"/>
  <c r="AL1565" i="5"/>
  <c r="Z43" i="17"/>
  <c r="AA75" i="13"/>
  <c r="Z73" i="13"/>
  <c r="V100" i="13"/>
  <c r="T42" i="17"/>
  <c r="AF1564" i="5"/>
  <c r="W7" i="17"/>
  <c r="W6" i="17" s="1"/>
  <c r="Y17" i="13"/>
  <c r="AI411" i="5"/>
  <c r="W45" i="18"/>
  <c r="W53" i="18"/>
  <c r="Z77" i="13"/>
  <c r="AA79" i="13"/>
  <c r="AL1566" i="5"/>
  <c r="Z46" i="17"/>
  <c r="E105" i="22"/>
  <c r="D106" i="20" s="1"/>
  <c r="AB105" i="13"/>
  <c r="W18" i="13"/>
  <c r="W16" i="13" s="1"/>
  <c r="AH426" i="5"/>
  <c r="V204" i="15" s="1"/>
  <c r="AH441" i="5"/>
  <c r="V177" i="15" s="1"/>
  <c r="V176" i="15" s="1"/>
  <c r="T48" i="17"/>
  <c r="V102" i="13"/>
  <c r="AM158" i="8"/>
  <c r="AL1524" i="5"/>
  <c r="X77" i="15"/>
  <c r="AL1532" i="5"/>
  <c r="Y81" i="15"/>
  <c r="Y77" i="15" s="1"/>
  <c r="AR1229" i="5"/>
  <c r="AM159" i="8"/>
  <c r="AL1525" i="5"/>
  <c r="GX42" i="7"/>
  <c r="GX43" i="7" s="1"/>
  <c r="GY41" i="7"/>
  <c r="GX170" i="7"/>
  <c r="GX171" i="7" s="1"/>
  <c r="GX172" i="7" s="1"/>
  <c r="GY179" i="7" s="1"/>
  <c r="GX185" i="7" s="1"/>
  <c r="AT1195" i="5"/>
  <c r="AU1218" i="5" s="1"/>
  <c r="AT1368" i="5"/>
  <c r="AU1388" i="5" s="1"/>
  <c r="AI52" i="14" s="1"/>
  <c r="AU911" i="5"/>
  <c r="AP1209" i="5"/>
  <c r="GW185" i="7"/>
  <c r="AH125" i="13"/>
  <c r="AL1533" i="5"/>
  <c r="Y147" i="15"/>
  <c r="Y142" i="15" s="1"/>
  <c r="AQ156" i="8"/>
  <c r="AP1522" i="5"/>
  <c r="EN150" i="7"/>
  <c r="AK201" i="13" s="1"/>
  <c r="AJ125" i="17" s="1"/>
  <c r="EO146" i="7"/>
  <c r="AK171" i="13"/>
  <c r="AJ126" i="17" s="1"/>
  <c r="AJ169" i="13"/>
  <c r="AU1201" i="5"/>
  <c r="AU946" i="5"/>
  <c r="AG48" i="14"/>
  <c r="AG47" i="14" s="1"/>
  <c r="AD34" i="17"/>
  <c r="AF141" i="13"/>
  <c r="V1419" i="5"/>
  <c r="AI126" i="17"/>
  <c r="AI124" i="17" s="1"/>
  <c r="AI135" i="13"/>
  <c r="AC49" i="15"/>
  <c r="AP1530" i="5"/>
  <c r="AX187" i="13"/>
  <c r="AW135" i="17" s="1"/>
  <c r="AW133" i="17" s="1"/>
  <c r="AW185" i="13"/>
  <c r="X35" i="17"/>
  <c r="HE56" i="7"/>
  <c r="AL57" i="7"/>
  <c r="AM54" i="7"/>
  <c r="Y114" i="15"/>
  <c r="Y109" i="15" s="1"/>
  <c r="AL1531" i="5"/>
  <c r="AK1527" i="5"/>
  <c r="HW50" i="7"/>
  <c r="HM56" i="7" s="1"/>
  <c r="HI56" i="7"/>
  <c r="AG37" i="14"/>
  <c r="AG36" i="14" s="1"/>
  <c r="AG35" i="14" s="1"/>
  <c r="AH42" i="14"/>
  <c r="AM157" i="8"/>
  <c r="AL1523" i="5"/>
  <c r="HF56" i="7"/>
  <c r="CM22" i="7"/>
  <c r="CL25" i="7"/>
  <c r="Z149" i="13"/>
  <c r="HJ56" i="7"/>
  <c r="HH56" i="7"/>
  <c r="GI39" i="10"/>
  <c r="AQ973" i="5"/>
  <c r="AR1071" i="5"/>
  <c r="AH124" i="13"/>
  <c r="AU881" i="5"/>
  <c r="CT76" i="7"/>
  <c r="CS77" i="7"/>
  <c r="CS78" i="7" s="1"/>
  <c r="CY85" i="7" s="1"/>
  <c r="AQ42" i="7"/>
  <c r="AQ43" i="7" s="1"/>
  <c r="AR41" i="7"/>
  <c r="AJ119" i="14"/>
  <c r="AJ115" i="14" s="1"/>
  <c r="AJ96" i="14" s="1"/>
  <c r="AI127" i="13"/>
  <c r="AS1229" i="5"/>
  <c r="AI175" i="13"/>
  <c r="AH123" i="17" s="1"/>
  <c r="AH121" i="17" s="1"/>
  <c r="AH173" i="13"/>
  <c r="EN119" i="7"/>
  <c r="AK203" i="13" s="1"/>
  <c r="AJ122" i="17" s="1"/>
  <c r="EO113" i="7"/>
  <c r="EN121" i="7" s="1"/>
  <c r="AJ228" i="15" s="1"/>
  <c r="EO116" i="7"/>
  <c r="CV87" i="7"/>
  <c r="F159" i="22"/>
  <c r="AN159" i="13"/>
  <c r="AM157" i="13"/>
  <c r="F157" i="22" s="1"/>
  <c r="AT179" i="13"/>
  <c r="AS177" i="13"/>
  <c r="AU1294" i="5"/>
  <c r="AR1380" i="5"/>
  <c r="AT1384" i="5"/>
  <c r="AH48" i="14" s="1"/>
  <c r="AT1360" i="5"/>
  <c r="AU1386" i="5" s="1"/>
  <c r="AI50" i="14" s="1"/>
  <c r="AU1202" i="5"/>
  <c r="AV1221" i="5" s="1"/>
  <c r="AU1037" i="5"/>
  <c r="AR1053" i="5"/>
  <c r="AU918" i="5"/>
  <c r="AK36" i="13"/>
  <c r="AJ15" i="17" s="1"/>
  <c r="AJ14" i="17" s="1"/>
  <c r="AU420" i="5"/>
  <c r="AI49" i="18"/>
  <c r="AT450" i="5"/>
  <c r="AH185" i="15" s="1"/>
  <c r="AH184" i="15" s="1"/>
  <c r="AI37" i="13"/>
  <c r="AI35" i="13" s="1"/>
  <c r="AI34" i="13" s="1"/>
  <c r="AT435" i="5"/>
  <c r="AH207" i="15" s="1"/>
  <c r="AQ1290" i="5"/>
  <c r="AT1193" i="5"/>
  <c r="AT941" i="5"/>
  <c r="AU963" i="5" s="1"/>
  <c r="AI43" i="14" s="1"/>
  <c r="AT940" i="5"/>
  <c r="AU962" i="5" s="1"/>
  <c r="AI42" i="14" s="1"/>
  <c r="AU1136" i="5"/>
  <c r="AR1310" i="5"/>
  <c r="AV1322" i="5"/>
  <c r="AU1321" i="5"/>
  <c r="AT1320" i="5"/>
  <c r="AT968" i="5"/>
  <c r="AT1345" i="5"/>
  <c r="AS1344" i="5"/>
  <c r="AR1343" i="5"/>
  <c r="AS1307" i="5"/>
  <c r="AS1308" i="5"/>
  <c r="X1508" i="5"/>
  <c r="X1509" i="5" s="1"/>
  <c r="Y1505" i="5" s="1"/>
  <c r="Y1507" i="5" s="1"/>
  <c r="AT986" i="5"/>
  <c r="AT989" i="5" s="1"/>
  <c r="AT987" i="5" s="1"/>
  <c r="AT1017" i="5" s="1"/>
  <c r="AU1039" i="5" s="1"/>
  <c r="AT1016" i="5"/>
  <c r="AT837" i="5"/>
  <c r="AS840" i="5"/>
  <c r="AS838" i="5" s="1"/>
  <c r="AS857" i="5" s="1"/>
  <c r="AR937" i="5"/>
  <c r="AR924" i="5"/>
  <c r="AR926" i="5" s="1"/>
  <c r="GK19" i="10"/>
  <c r="GJ34" i="10"/>
  <c r="AU1106" i="5"/>
  <c r="AU1200" i="5"/>
  <c r="Z21" i="13"/>
  <c r="Z19" i="13" s="1"/>
  <c r="AK442" i="5"/>
  <c r="Y178" i="15" s="1"/>
  <c r="AK427" i="5"/>
  <c r="G56" i="15"/>
  <c r="G58" i="15" s="1"/>
  <c r="AT1386" i="5"/>
  <c r="AH50" i="14" s="1"/>
  <c r="AS1375" i="5"/>
  <c r="AU851" i="5"/>
  <c r="AU945" i="5"/>
  <c r="AU944" i="5" s="1"/>
  <c r="AV964" i="5" s="1"/>
  <c r="AQ1267" i="5"/>
  <c r="T1440" i="5"/>
  <c r="T1442" i="5" s="1"/>
  <c r="AS907" i="5"/>
  <c r="AS905" i="5" s="1"/>
  <c r="AT904" i="5"/>
  <c r="AT1247" i="5"/>
  <c r="AT1274" i="5"/>
  <c r="AU1297" i="5" s="1"/>
  <c r="AP931" i="5"/>
  <c r="AU1103" i="5"/>
  <c r="AU1091" i="5"/>
  <c r="AU1096" i="5"/>
  <c r="AU1097" i="5" s="1"/>
  <c r="J81" i="18"/>
  <c r="E20" i="22"/>
  <c r="AB20" i="13"/>
  <c r="AA8" i="17" s="1"/>
  <c r="AL412" i="5"/>
  <c r="F27" i="16"/>
  <c r="S65" i="17"/>
  <c r="S58" i="17" s="1"/>
  <c r="S173" i="15"/>
  <c r="S164" i="15" s="1"/>
  <c r="AR1267" i="5"/>
  <c r="AS1006" i="5"/>
  <c r="G154" i="15"/>
  <c r="G156" i="15" s="1"/>
  <c r="AU1241" i="5"/>
  <c r="AU1246" i="5"/>
  <c r="AU1281" i="5"/>
  <c r="AU1256" i="5"/>
  <c r="AU1280" i="5" s="1"/>
  <c r="AV1301" i="5" s="1"/>
  <c r="J83" i="18"/>
  <c r="AT1365" i="5"/>
  <c r="AE114" i="13"/>
  <c r="AD36" i="17" s="1"/>
  <c r="U110" i="13"/>
  <c r="G121" i="15"/>
  <c r="G123" i="15" s="1"/>
  <c r="AU879" i="5"/>
  <c r="AV878" i="5"/>
  <c r="AU1170" i="5"/>
  <c r="AU1197" i="5"/>
  <c r="AU1203" i="5"/>
  <c r="AV1222" i="5" s="1"/>
  <c r="AU1194" i="5"/>
  <c r="U112" i="13"/>
  <c r="AS1095" i="5"/>
  <c r="AS1093" i="5" s="1"/>
  <c r="AS1112" i="5" s="1"/>
  <c r="AT1092" i="5"/>
  <c r="G17" i="17"/>
  <c r="AU1358" i="5"/>
  <c r="AG119" i="13"/>
  <c r="AC91" i="13"/>
  <c r="AB89" i="13"/>
  <c r="G61" i="13"/>
  <c r="G157" i="15"/>
  <c r="AS1162" i="5"/>
  <c r="AS1160" i="5" s="1"/>
  <c r="AT1159" i="5"/>
  <c r="AI136" i="13"/>
  <c r="AS1320" i="5"/>
  <c r="AS1324" i="5" s="1"/>
  <c r="AG57" i="14" s="1"/>
  <c r="AT1321" i="5"/>
  <c r="AU1322" i="5"/>
  <c r="AT1213" i="5"/>
  <c r="AT1224" i="5" s="1"/>
  <c r="AV1100" i="5"/>
  <c r="AU1101" i="5"/>
  <c r="AV761" i="5"/>
  <c r="AU767" i="5"/>
  <c r="AI136" i="15" s="1"/>
  <c r="AU765" i="5"/>
  <c r="AI103" i="15" s="1"/>
  <c r="AU766" i="5"/>
  <c r="AI71" i="15" s="1"/>
  <c r="AU764" i="5"/>
  <c r="AQ953" i="5"/>
  <c r="AQ952" i="5"/>
  <c r="AI45" i="14"/>
  <c r="AU948" i="5"/>
  <c r="AV966" i="5" s="1"/>
  <c r="AU939" i="5"/>
  <c r="AV1356" i="5"/>
  <c r="AV1357" i="5"/>
  <c r="AK131" i="13" s="1"/>
  <c r="AV849" i="5"/>
  <c r="AV854" i="5"/>
  <c r="AV850" i="5"/>
  <c r="AV852" i="5"/>
  <c r="AV855" i="5"/>
  <c r="AV843" i="5"/>
  <c r="AV844" i="5" s="1"/>
  <c r="AV835" i="5"/>
  <c r="AV853" i="5"/>
  <c r="AU1134" i="5"/>
  <c r="AV1133" i="5"/>
  <c r="AV845" i="5"/>
  <c r="AU846" i="5"/>
  <c r="AU884" i="5"/>
  <c r="G124" i="15"/>
  <c r="G60" i="13"/>
  <c r="AP1186" i="5"/>
  <c r="W1487" i="5"/>
  <c r="K37" i="15" s="1"/>
  <c r="W1490" i="5"/>
  <c r="K134" i="15" s="1"/>
  <c r="W1488" i="5"/>
  <c r="K101" i="15" s="1"/>
  <c r="W1489" i="5"/>
  <c r="K69" i="15" s="1"/>
  <c r="AQ1343" i="5"/>
  <c r="AQ1347" i="5" s="1"/>
  <c r="AE56" i="14" s="1"/>
  <c r="AE55" i="14" s="1"/>
  <c r="AE34" i="14" s="1"/>
  <c r="AE32" i="14" s="1"/>
  <c r="AR1344" i="5"/>
  <c r="AS1345" i="5"/>
  <c r="AT1063" i="5"/>
  <c r="AT1067" i="5" s="1"/>
  <c r="AU1064" i="5"/>
  <c r="AV1065" i="5"/>
  <c r="AF129" i="13"/>
  <c r="AG130" i="13"/>
  <c r="AI126" i="13"/>
  <c r="T1462" i="5"/>
  <c r="H100" i="15" s="1"/>
  <c r="T1461" i="5"/>
  <c r="T1463" i="5"/>
  <c r="H68" i="15" s="1"/>
  <c r="H66" i="15" s="1"/>
  <c r="H86" i="15" s="1"/>
  <c r="T1464" i="5"/>
  <c r="H133" i="15" s="1"/>
  <c r="H131" i="15" s="1"/>
  <c r="H152" i="15" s="1"/>
  <c r="AT936" i="5"/>
  <c r="G58" i="13"/>
  <c r="G59" i="15"/>
  <c r="AU1253" i="5"/>
  <c r="AU1277" i="5" s="1"/>
  <c r="AV1300" i="5" s="1"/>
  <c r="AU1278" i="5"/>
  <c r="AU1129" i="5"/>
  <c r="AU1130" i="5" s="1"/>
  <c r="AU1124" i="5"/>
  <c r="J75" i="18"/>
  <c r="AV1167" i="5"/>
  <c r="AU1168" i="5"/>
  <c r="T1436" i="5"/>
  <c r="U1432" i="5" s="1"/>
  <c r="U1434" i="5" s="1"/>
  <c r="AT1191" i="5"/>
  <c r="I27" i="17"/>
  <c r="I26" i="17" s="1"/>
  <c r="K49" i="13"/>
  <c r="GJ134" i="10"/>
  <c r="GK126" i="10"/>
  <c r="E147" i="22"/>
  <c r="AB147" i="13"/>
  <c r="AA37" i="17" s="1"/>
  <c r="AR971" i="5"/>
  <c r="AR970" i="5"/>
  <c r="AT1272" i="5"/>
  <c r="AT1242" i="5"/>
  <c r="AT1245" i="5" s="1"/>
  <c r="AT1243" i="5" s="1"/>
  <c r="AT1273" i="5" s="1"/>
  <c r="AU1296" i="5" s="1"/>
  <c r="AT1125" i="5"/>
  <c r="AS1128" i="5"/>
  <c r="AS1126" i="5" s="1"/>
  <c r="AS1145" i="5" s="1"/>
  <c r="AR1032" i="5"/>
  <c r="AR1033" i="5"/>
  <c r="Z8" i="17"/>
  <c r="AT1018" i="5"/>
  <c r="AU1040" i="5" s="1"/>
  <c r="AT991" i="5"/>
  <c r="D119" i="20"/>
  <c r="E21" i="18"/>
  <c r="E23" i="18"/>
  <c r="E27" i="18"/>
  <c r="AD32" i="17"/>
  <c r="AD31" i="17" s="1"/>
  <c r="GK22" i="10"/>
  <c r="GJ37" i="10"/>
  <c r="AV912" i="5"/>
  <c r="AU913" i="5"/>
  <c r="G116" i="16"/>
  <c r="E71" i="16"/>
  <c r="T111" i="13"/>
  <c r="AH145" i="13"/>
  <c r="AG38" i="17" s="1"/>
  <c r="AU1275" i="5"/>
  <c r="AV1298" i="5" s="1"/>
  <c r="AU1249" i="5"/>
  <c r="AH122" i="13"/>
  <c r="AC36" i="17"/>
  <c r="AQ1011" i="5"/>
  <c r="S49" i="17"/>
  <c r="S47" i="17" s="1"/>
  <c r="U103" i="13"/>
  <c r="N137" i="13"/>
  <c r="N116" i="13" s="1"/>
  <c r="O138" i="13"/>
  <c r="N30" i="17" s="1"/>
  <c r="N28" i="17" s="1"/>
  <c r="AU1158" i="5"/>
  <c r="AU1163" i="5"/>
  <c r="AU1198" i="5"/>
  <c r="AU990" i="5"/>
  <c r="AU985" i="5"/>
  <c r="D92" i="20"/>
  <c r="AS1262" i="5"/>
  <c r="F129" i="15"/>
  <c r="AB117" i="13"/>
  <c r="AS432" i="5"/>
  <c r="AS447" i="5"/>
  <c r="AG183" i="15" s="1"/>
  <c r="AH32" i="13"/>
  <c r="AH30" i="13" s="1"/>
  <c r="U109" i="13"/>
  <c r="AU903" i="5"/>
  <c r="AU908" i="5"/>
  <c r="AU942" i="5"/>
  <c r="AU915" i="5"/>
  <c r="AW977" i="5"/>
  <c r="AW982" i="5" s="1"/>
  <c r="AW829" i="5"/>
  <c r="AW833" i="5" s="1"/>
  <c r="AW1083" i="5"/>
  <c r="AW1088" i="5" s="1"/>
  <c r="AW1116" i="5"/>
  <c r="AW1121" i="5" s="1"/>
  <c r="AW895" i="5"/>
  <c r="AW900" i="5" s="1"/>
  <c r="AW861" i="5"/>
  <c r="AW866" i="5" s="1"/>
  <c r="AW1233" i="5"/>
  <c r="AW1238" i="5" s="1"/>
  <c r="AW1150" i="5"/>
  <c r="AW1155" i="5" s="1"/>
  <c r="AW1351" i="5"/>
  <c r="AW1355" i="5" s="1"/>
  <c r="AX800" i="5"/>
  <c r="AV1015" i="5"/>
  <c r="AV998" i="5"/>
  <c r="AV1002" i="5"/>
  <c r="AV1026" i="5" s="1"/>
  <c r="AV984" i="5"/>
  <c r="AV1001" i="5"/>
  <c r="AV992" i="5"/>
  <c r="AV999" i="5"/>
  <c r="AV1023" i="5" s="1"/>
  <c r="AV994" i="5"/>
  <c r="AV995" i="5" s="1"/>
  <c r="AV1020" i="5" s="1"/>
  <c r="AW1042" i="5" s="1"/>
  <c r="AV1004" i="5"/>
  <c r="AV1028" i="5" s="1"/>
  <c r="AW1046" i="5" s="1"/>
  <c r="AV1057" i="5"/>
  <c r="AV1003" i="5"/>
  <c r="AV1027" i="5" s="1"/>
  <c r="AW1045" i="5" s="1"/>
  <c r="AV868" i="5"/>
  <c r="AV886" i="5"/>
  <c r="AV888" i="5"/>
  <c r="AV876" i="5"/>
  <c r="AV877" i="5" s="1"/>
  <c r="AV882" i="5"/>
  <c r="AV887" i="5"/>
  <c r="AV885" i="5"/>
  <c r="AV883" i="5"/>
  <c r="F96" i="15"/>
  <c r="AD138" i="15"/>
  <c r="W1483" i="5"/>
  <c r="X1479" i="5" s="1"/>
  <c r="X1481" i="5" s="1"/>
  <c r="AU1166" i="5"/>
  <c r="W1415" i="5"/>
  <c r="K35" i="15" s="1"/>
  <c r="W1417" i="5"/>
  <c r="K132" i="15" s="1"/>
  <c r="W1416" i="5"/>
  <c r="K67" i="15" s="1"/>
  <c r="AS970" i="5"/>
  <c r="AS971" i="5"/>
  <c r="GK21" i="10"/>
  <c r="GJ36" i="10"/>
  <c r="AS873" i="5"/>
  <c r="AS871" i="5" s="1"/>
  <c r="AS890" i="5" s="1"/>
  <c r="AT870" i="5"/>
  <c r="AI128" i="13"/>
  <c r="E19" i="18"/>
  <c r="U1457" i="5"/>
  <c r="U1458" i="5" s="1"/>
  <c r="V1454" i="5" s="1"/>
  <c r="V1456" i="5" s="1"/>
  <c r="AT1038" i="5"/>
  <c r="AT1048" i="5" s="1"/>
  <c r="AS1030" i="5"/>
  <c r="AU1331" i="5"/>
  <c r="AI117" i="15" s="1"/>
  <c r="AU1332" i="5"/>
  <c r="AI150" i="15" s="1"/>
  <c r="AU1315" i="5"/>
  <c r="AU848" i="5"/>
  <c r="AQ1183" i="5"/>
  <c r="AE106" i="15" s="1"/>
  <c r="AE105" i="15" s="1"/>
  <c r="AQ1184" i="5"/>
  <c r="AE139" i="15" s="1"/>
  <c r="AE138" i="15" s="1"/>
  <c r="T65" i="17"/>
  <c r="T58" i="17" s="1"/>
  <c r="T173" i="15"/>
  <c r="T164" i="15" s="1"/>
  <c r="I25" i="17"/>
  <c r="I24" i="17" s="1"/>
  <c r="K48" i="13"/>
  <c r="I19" i="17"/>
  <c r="I18" i="17" s="1"/>
  <c r="K45" i="13"/>
  <c r="G88" i="15"/>
  <c r="G90" i="15" s="1"/>
  <c r="AG40" i="17"/>
  <c r="AI143" i="13"/>
  <c r="AU997" i="5"/>
  <c r="AU1021" i="5" s="1"/>
  <c r="AV1043" i="5" s="1"/>
  <c r="AU1022" i="5"/>
  <c r="AU993" i="5"/>
  <c r="AU1019" i="5"/>
  <c r="AV1041" i="5" s="1"/>
  <c r="AI44" i="14"/>
  <c r="GK20" i="10"/>
  <c r="GJ35" i="10"/>
  <c r="AU1363" i="5"/>
  <c r="AU1370" i="5"/>
  <c r="AU1372" i="5"/>
  <c r="AV1390" i="5" s="1"/>
  <c r="AJ54" i="14" s="1"/>
  <c r="AU1361" i="5"/>
  <c r="AU1371" i="5"/>
  <c r="AV1389" i="5" s="1"/>
  <c r="AJ53" i="14" s="1"/>
  <c r="AU1369" i="5"/>
  <c r="AU1368" i="5" s="1"/>
  <c r="AV1388" i="5" s="1"/>
  <c r="AJ52" i="14" s="1"/>
  <c r="AU1362" i="5"/>
  <c r="AU1367" i="5"/>
  <c r="AU1366" i="5"/>
  <c r="AT1295" i="5"/>
  <c r="AT1305" i="5" s="1"/>
  <c r="AS1286" i="5"/>
  <c r="G91" i="15"/>
  <c r="G59" i="13"/>
  <c r="Y32" i="14"/>
  <c r="V47" i="18"/>
  <c r="AH416" i="5"/>
  <c r="X28" i="13"/>
  <c r="W12" i="17" s="1"/>
  <c r="W11" i="17" s="1"/>
  <c r="W10" i="17" s="1"/>
  <c r="V55" i="18"/>
  <c r="V73" i="17"/>
  <c r="V43" i="18"/>
  <c r="V51" i="18"/>
  <c r="AB55" i="14"/>
  <c r="AT1164" i="5"/>
  <c r="AV1123" i="5"/>
  <c r="AV1137" i="5"/>
  <c r="AV1143" i="5"/>
  <c r="AV1142" i="5"/>
  <c r="AV1141" i="5"/>
  <c r="AV1131" i="5"/>
  <c r="AV1132" i="5" s="1"/>
  <c r="AV1140" i="5"/>
  <c r="AV1138" i="5"/>
  <c r="AV1090" i="5"/>
  <c r="AV1110" i="5"/>
  <c r="AV1109" i="5"/>
  <c r="AV1107" i="5"/>
  <c r="AV1098" i="5"/>
  <c r="AV1099" i="5" s="1"/>
  <c r="AV1108" i="5"/>
  <c r="AV1104" i="5"/>
  <c r="AV1105" i="5"/>
  <c r="AV902" i="5"/>
  <c r="AV917" i="5"/>
  <c r="AV921" i="5"/>
  <c r="AV920" i="5"/>
  <c r="AV935" i="5"/>
  <c r="AV922" i="5"/>
  <c r="AV910" i="5"/>
  <c r="AV919" i="5"/>
  <c r="AV918" i="5" s="1"/>
  <c r="AV916" i="5"/>
  <c r="U139" i="13"/>
  <c r="T39" i="17" s="1"/>
  <c r="T33" i="17" s="1"/>
  <c r="AS1069" i="5"/>
  <c r="AS1070" i="5"/>
  <c r="X1410" i="5"/>
  <c r="X1411" i="5" s="1"/>
  <c r="Y1407" i="5" s="1"/>
  <c r="Y1409" i="5" s="1"/>
  <c r="AS1050" i="5"/>
  <c r="AS1051" i="5"/>
  <c r="AT1077" i="5"/>
  <c r="GI135" i="10"/>
  <c r="GI137" i="10" s="1"/>
  <c r="GJ127" i="10"/>
  <c r="V1492" i="5"/>
  <c r="Q65" i="17"/>
  <c r="Q173" i="15"/>
  <c r="E117" i="22"/>
  <c r="AU836" i="5"/>
  <c r="AU841" i="5"/>
  <c r="AU842" i="5" s="1"/>
  <c r="V1518" i="5"/>
  <c r="AQ1208" i="5"/>
  <c r="AQ1207" i="5"/>
  <c r="T205" i="15"/>
  <c r="AT909" i="5"/>
  <c r="AH132" i="13"/>
  <c r="AI132" i="13" s="1"/>
  <c r="AT1563" i="5"/>
  <c r="AU1570" i="5" s="1"/>
  <c r="AI68" i="14" s="1"/>
  <c r="AV1359" i="5"/>
  <c r="AU1076" i="5"/>
  <c r="AI84" i="15" s="1"/>
  <c r="AU1075" i="5"/>
  <c r="AI52" i="15" s="1"/>
  <c r="AU1058" i="5"/>
  <c r="AU1059" i="5" s="1"/>
  <c r="AU1000" i="5"/>
  <c r="AU1024" i="5" s="1"/>
  <c r="AV1044" i="5" s="1"/>
  <c r="AU1025" i="5"/>
  <c r="AR1009" i="5"/>
  <c r="AF75" i="15" s="1"/>
  <c r="AR1008" i="5"/>
  <c r="AF43" i="15" s="1"/>
  <c r="D90" i="20"/>
  <c r="AR1192" i="5"/>
  <c r="AR1179" i="5"/>
  <c r="AR1181" i="5" s="1"/>
  <c r="AD121" i="13"/>
  <c r="AC118" i="13"/>
  <c r="AB29" i="17" s="1"/>
  <c r="AG446" i="5"/>
  <c r="U182" i="15" s="1"/>
  <c r="V29" i="13"/>
  <c r="V27" i="13" s="1"/>
  <c r="V26" i="13" s="1"/>
  <c r="AG431" i="5"/>
  <c r="U206" i="15" s="1"/>
  <c r="U205" i="15" s="1"/>
  <c r="U203" i="15" s="1"/>
  <c r="AR1288" i="5"/>
  <c r="AR1289" i="5"/>
  <c r="R92" i="17"/>
  <c r="R94" i="17" s="1"/>
  <c r="R96" i="17" s="1"/>
  <c r="S65" i="13"/>
  <c r="T66" i="13"/>
  <c r="AT768" i="5"/>
  <c r="AU772" i="5" s="1"/>
  <c r="AU773" i="5" s="1"/>
  <c r="AI26" i="14" s="1"/>
  <c r="AI19" i="14" s="1"/>
  <c r="AH39" i="15"/>
  <c r="AQ929" i="5"/>
  <c r="AE74" i="15" s="1"/>
  <c r="AE73" i="15" s="1"/>
  <c r="AQ928" i="5"/>
  <c r="AE42" i="15" s="1"/>
  <c r="AE41" i="15" s="1"/>
  <c r="AT417" i="5"/>
  <c r="AJ31" i="13"/>
  <c r="AI13" i="17" s="1"/>
  <c r="AH120" i="13"/>
  <c r="AU947" i="5"/>
  <c r="AV965" i="5" s="1"/>
  <c r="AU943" i="5"/>
  <c r="AV1240" i="5"/>
  <c r="AV1248" i="5"/>
  <c r="AV1259" i="5"/>
  <c r="AV1283" i="5" s="1"/>
  <c r="AW1302" i="5" s="1"/>
  <c r="AV1255" i="5"/>
  <c r="AV1279" i="5" s="1"/>
  <c r="AV1271" i="5"/>
  <c r="AV1258" i="5"/>
  <c r="AV1282" i="5" s="1"/>
  <c r="AV1314" i="5"/>
  <c r="AV1250" i="5"/>
  <c r="AV1251" i="5" s="1"/>
  <c r="AV1276" i="5" s="1"/>
  <c r="AW1299" i="5" s="1"/>
  <c r="AV1254" i="5"/>
  <c r="AV1257" i="5"/>
  <c r="AV1174" i="5"/>
  <c r="AV1157" i="5"/>
  <c r="AV1165" i="5"/>
  <c r="AV1172" i="5"/>
  <c r="AV1198" i="5" s="1"/>
  <c r="AV1175" i="5"/>
  <c r="AV1190" i="5"/>
  <c r="AV1176" i="5"/>
  <c r="AV1177" i="5"/>
  <c r="AV1171" i="5"/>
  <c r="AU869" i="5"/>
  <c r="AU874" i="5"/>
  <c r="AU875" i="5" s="1"/>
  <c r="AD105" i="15"/>
  <c r="E75" i="17"/>
  <c r="E57" i="18"/>
  <c r="E105" i="18"/>
  <c r="E65" i="18"/>
  <c r="W1514" i="5"/>
  <c r="K102" i="15" s="1"/>
  <c r="W1513" i="5"/>
  <c r="K38" i="15" s="1"/>
  <c r="W1515" i="5"/>
  <c r="K70" i="15" s="1"/>
  <c r="W1516" i="5"/>
  <c r="K135" i="15" s="1"/>
  <c r="W5" i="17" l="1"/>
  <c r="AP40" i="13"/>
  <c r="AP38" i="13" s="1"/>
  <c r="BA436" i="5"/>
  <c r="BA451" i="5"/>
  <c r="AO186" i="15" s="1"/>
  <c r="AP16" i="17"/>
  <c r="AR39" i="13"/>
  <c r="BB421" i="5"/>
  <c r="AQ16" i="17"/>
  <c r="AR132" i="17"/>
  <c r="AR130" i="17" s="1"/>
  <c r="AT183" i="13"/>
  <c r="AS181" i="13"/>
  <c r="AJ123" i="13"/>
  <c r="W15" i="13"/>
  <c r="V13" i="13"/>
  <c r="T107" i="13"/>
  <c r="U108" i="13"/>
  <c r="AI134" i="13"/>
  <c r="AL1535" i="5"/>
  <c r="Z30" i="14" s="1"/>
  <c r="Z69" i="13"/>
  <c r="Y93" i="18" s="1"/>
  <c r="AI428" i="5"/>
  <c r="AI443" i="5"/>
  <c r="W179" i="15" s="1"/>
  <c r="X24" i="13"/>
  <c r="X22" i="13" s="1"/>
  <c r="X9" i="17"/>
  <c r="Z23" i="13"/>
  <c r="AJ413" i="5"/>
  <c r="AC105" i="13"/>
  <c r="AA46" i="17"/>
  <c r="AM1566" i="5"/>
  <c r="X7" i="17"/>
  <c r="X45" i="18"/>
  <c r="Z17" i="13"/>
  <c r="X53" i="18"/>
  <c r="AJ411" i="5"/>
  <c r="AA77" i="13"/>
  <c r="E77" i="22" s="1"/>
  <c r="D78" i="20" s="1"/>
  <c r="E79" i="22"/>
  <c r="D80" i="20" s="1"/>
  <c r="AB79" i="13"/>
  <c r="E75" i="22"/>
  <c r="D76" i="20" s="1"/>
  <c r="AB75" i="13"/>
  <c r="AA73" i="13"/>
  <c r="AC101" i="13"/>
  <c r="AA43" i="17"/>
  <c r="AM1565" i="5"/>
  <c r="U42" i="17"/>
  <c r="W100" i="13"/>
  <c r="AG1564" i="5"/>
  <c r="U48" i="17"/>
  <c r="W102" i="13"/>
  <c r="AI441" i="5"/>
  <c r="W177" i="15" s="1"/>
  <c r="W176" i="15" s="1"/>
  <c r="X18" i="13"/>
  <c r="X16" i="13" s="1"/>
  <c r="AI426" i="5"/>
  <c r="AM1532" i="5"/>
  <c r="Z81" i="15"/>
  <c r="AM1524" i="5"/>
  <c r="AN158" i="8"/>
  <c r="AV1136" i="5"/>
  <c r="AV884" i="5"/>
  <c r="GZ41" i="7"/>
  <c r="GY170" i="7"/>
  <c r="GY171" i="7" s="1"/>
  <c r="GY172" i="7" s="1"/>
  <c r="GZ179" i="7" s="1"/>
  <c r="GY185" i="7" s="1"/>
  <c r="GY42" i="7"/>
  <c r="GY43" i="7" s="1"/>
  <c r="AU1193" i="5"/>
  <c r="AV1358" i="5"/>
  <c r="AM1533" i="5"/>
  <c r="Z147" i="15"/>
  <c r="Z142" i="15" s="1"/>
  <c r="E142" i="23" s="1"/>
  <c r="AV911" i="5"/>
  <c r="AM1525" i="5"/>
  <c r="AN159" i="8"/>
  <c r="AC45" i="15"/>
  <c r="EO150" i="7"/>
  <c r="AL201" i="13" s="1"/>
  <c r="AK125" i="17" s="1"/>
  <c r="EP146" i="7"/>
  <c r="AU1213" i="5"/>
  <c r="AU1224" i="5" s="1"/>
  <c r="AJ46" i="14"/>
  <c r="HO56" i="7"/>
  <c r="HK56" i="7"/>
  <c r="AJ124" i="17"/>
  <c r="AE34" i="17"/>
  <c r="AG141" i="13"/>
  <c r="AU1199" i="5"/>
  <c r="AV1220" i="5" s="1"/>
  <c r="AJ44" i="14" s="1"/>
  <c r="HP56" i="7"/>
  <c r="AX185" i="13"/>
  <c r="AY187" i="13"/>
  <c r="AX135" i="17" s="1"/>
  <c r="AX133" i="17" s="1"/>
  <c r="AD49" i="15"/>
  <c r="AD45" i="15" s="1"/>
  <c r="AQ1530" i="5"/>
  <c r="AU940" i="5"/>
  <c r="AV962" i="5" s="1"/>
  <c r="AR973" i="5"/>
  <c r="AL171" i="13"/>
  <c r="AK169" i="13"/>
  <c r="AR156" i="8"/>
  <c r="AQ1522" i="5"/>
  <c r="AS973" i="5"/>
  <c r="Y35" i="17"/>
  <c r="Z114" i="15"/>
  <c r="AM1531" i="5"/>
  <c r="AM1535" i="5" s="1"/>
  <c r="AA30" i="14" s="1"/>
  <c r="AL1527" i="5"/>
  <c r="AN157" i="8"/>
  <c r="AM1523" i="5"/>
  <c r="IC50" i="7"/>
  <c r="HV56" i="7" s="1"/>
  <c r="CN22" i="7"/>
  <c r="CM25" i="7"/>
  <c r="HN56" i="7"/>
  <c r="HL56" i="7"/>
  <c r="AM57" i="7"/>
  <c r="AN54" i="7"/>
  <c r="AS52" i="7"/>
  <c r="AJ128" i="13"/>
  <c r="AI125" i="13"/>
  <c r="AO159" i="13"/>
  <c r="AN157" i="13"/>
  <c r="E158" i="20"/>
  <c r="AJ45" i="14"/>
  <c r="AV943" i="5"/>
  <c r="AT1262" i="5"/>
  <c r="AT1265" i="5" s="1"/>
  <c r="AH140" i="15" s="1"/>
  <c r="AT177" i="13"/>
  <c r="AU179" i="13"/>
  <c r="AM114" i="17"/>
  <c r="CW87" i="7"/>
  <c r="CT92" i="7"/>
  <c r="CU92" i="7" s="1"/>
  <c r="CY84" i="7"/>
  <c r="CS92" i="7"/>
  <c r="CS94" i="7" s="1"/>
  <c r="AK119" i="14"/>
  <c r="AK115" i="14" s="1"/>
  <c r="AR42" i="7"/>
  <c r="AR43" i="7" s="1"/>
  <c r="AS41" i="7"/>
  <c r="AV1173" i="5"/>
  <c r="AS1071" i="5"/>
  <c r="AI120" i="13"/>
  <c r="AS1053" i="5"/>
  <c r="AU1195" i="5"/>
  <c r="AV1218" i="5" s="1"/>
  <c r="AT1006" i="5"/>
  <c r="AS129" i="17"/>
  <c r="AS127" i="17" s="1"/>
  <c r="E160" i="20"/>
  <c r="EP116" i="7"/>
  <c r="EP113" i="7"/>
  <c r="EO121" i="7" s="1"/>
  <c r="AK228" i="15" s="1"/>
  <c r="EO119" i="7"/>
  <c r="AL203" i="13" s="1"/>
  <c r="AK122" i="17" s="1"/>
  <c r="AJ175" i="13"/>
  <c r="AI123" i="17" s="1"/>
  <c r="AI121" i="17" s="1"/>
  <c r="AI173" i="13"/>
  <c r="CU76" i="7"/>
  <c r="CT77" i="7"/>
  <c r="CT78" i="7" s="1"/>
  <c r="AS1310" i="5"/>
  <c r="AR1290" i="5"/>
  <c r="AV1037" i="5"/>
  <c r="AV1202" i="5"/>
  <c r="AW1221" i="5" s="1"/>
  <c r="AV1194" i="5"/>
  <c r="AU1563" i="5"/>
  <c r="AV1570" i="5" s="1"/>
  <c r="AJ68" i="14" s="1"/>
  <c r="F30" i="15"/>
  <c r="F162" i="15" s="1"/>
  <c r="AT1324" i="5"/>
  <c r="AJ37" i="13"/>
  <c r="AJ35" i="13" s="1"/>
  <c r="AJ34" i="13" s="1"/>
  <c r="AU435" i="5"/>
  <c r="AI207" i="15" s="1"/>
  <c r="AU450" i="5"/>
  <c r="AI185" i="15" s="1"/>
  <c r="AI184" i="15" s="1"/>
  <c r="AV1203" i="5"/>
  <c r="AW1222" i="5" s="1"/>
  <c r="AT1375" i="5"/>
  <c r="AT1378" i="5" s="1"/>
  <c r="AH171" i="15" s="1"/>
  <c r="AH166" i="15" s="1"/>
  <c r="AU957" i="5"/>
  <c r="AU968" i="5" s="1"/>
  <c r="AU1077" i="5"/>
  <c r="AQ1209" i="5"/>
  <c r="AI124" i="13"/>
  <c r="AV420" i="5"/>
  <c r="AL36" i="13"/>
  <c r="AJ49" i="18"/>
  <c r="AV1064" i="5"/>
  <c r="AU1063" i="5"/>
  <c r="AU1067" i="5" s="1"/>
  <c r="AW1065" i="5"/>
  <c r="G93" i="15"/>
  <c r="V1457" i="5"/>
  <c r="V1458" i="5" s="1"/>
  <c r="W1454" i="5" s="1"/>
  <c r="W1456" i="5" s="1"/>
  <c r="G126" i="15"/>
  <c r="G159" i="15"/>
  <c r="Y1508" i="5"/>
  <c r="Y1509" i="5" s="1"/>
  <c r="Z1505" i="5" s="1"/>
  <c r="Z1507" i="5" s="1"/>
  <c r="G61" i="15"/>
  <c r="AT1307" i="5"/>
  <c r="AT1308" i="5"/>
  <c r="W1518" i="5"/>
  <c r="AT432" i="5"/>
  <c r="AI32" i="13"/>
  <c r="AI30" i="13" s="1"/>
  <c r="AT447" i="5"/>
  <c r="AH183" i="15" s="1"/>
  <c r="S92" i="17"/>
  <c r="S94" i="17" s="1"/>
  <c r="S96" i="17" s="1"/>
  <c r="U66" i="13"/>
  <c r="T65" i="13"/>
  <c r="AH40" i="17"/>
  <c r="AJ143" i="13"/>
  <c r="K83" i="18"/>
  <c r="AV1281" i="5"/>
  <c r="AV1256" i="5"/>
  <c r="AV1280" i="5" s="1"/>
  <c r="AW1301" i="5" s="1"/>
  <c r="AV1249" i="5"/>
  <c r="AV1275" i="5"/>
  <c r="AW1298" i="5" s="1"/>
  <c r="AR1183" i="5"/>
  <c r="AF106" i="15" s="1"/>
  <c r="AF105" i="15" s="1"/>
  <c r="AR1184" i="5"/>
  <c r="AF139" i="15" s="1"/>
  <c r="AU909" i="5"/>
  <c r="D118" i="20"/>
  <c r="Q58" i="17"/>
  <c r="V139" i="13"/>
  <c r="U39" i="17" s="1"/>
  <c r="U33" i="17" s="1"/>
  <c r="AV939" i="5"/>
  <c r="AV947" i="5"/>
  <c r="AW965" i="5" s="1"/>
  <c r="AV1103" i="5"/>
  <c r="AV1200" i="5"/>
  <c r="AV1106" i="5"/>
  <c r="AV1124" i="5"/>
  <c r="AV1129" i="5"/>
  <c r="AV1130" i="5" s="1"/>
  <c r="AU1164" i="5"/>
  <c r="AH446" i="5"/>
  <c r="V182" i="15" s="1"/>
  <c r="V181" i="15" s="1"/>
  <c r="V180" i="15" s="1"/>
  <c r="V175" i="15" s="1"/>
  <c r="W29" i="13"/>
  <c r="W27" i="13" s="1"/>
  <c r="W26" i="13" s="1"/>
  <c r="W13" i="13" s="1"/>
  <c r="AH431" i="5"/>
  <c r="V206" i="15" s="1"/>
  <c r="V205" i="15" s="1"/>
  <c r="V203" i="15" s="1"/>
  <c r="AS1032" i="5"/>
  <c r="AS1033" i="5"/>
  <c r="K75" i="18"/>
  <c r="X1482" i="5"/>
  <c r="X1483" i="5" s="1"/>
  <c r="Y1479" i="5" s="1"/>
  <c r="Y1481" i="5" s="1"/>
  <c r="AV1025" i="5"/>
  <c r="AV1000" i="5"/>
  <c r="AV1024" i="5" s="1"/>
  <c r="AW1044" i="5" s="1"/>
  <c r="AV997" i="5"/>
  <c r="AV1021" i="5" s="1"/>
  <c r="AW1043" i="5" s="1"/>
  <c r="AV1022" i="5"/>
  <c r="AW1174" i="5"/>
  <c r="AW1175" i="5"/>
  <c r="AW1176" i="5"/>
  <c r="AW1165" i="5"/>
  <c r="AW1190" i="5"/>
  <c r="AW1177" i="5"/>
  <c r="AW1171" i="5"/>
  <c r="AW1157" i="5"/>
  <c r="AW1172" i="5"/>
  <c r="AW1123" i="5"/>
  <c r="AW1142" i="5"/>
  <c r="AW1137" i="5"/>
  <c r="AW1143" i="5"/>
  <c r="AW1140" i="5"/>
  <c r="AW1131" i="5"/>
  <c r="AW1132" i="5" s="1"/>
  <c r="AW1141" i="5"/>
  <c r="AW1138" i="5"/>
  <c r="AU1016" i="5"/>
  <c r="AU986" i="5"/>
  <c r="AU989" i="5" s="1"/>
  <c r="AU987" i="5" s="1"/>
  <c r="AU1017" i="5" s="1"/>
  <c r="AV1039" i="5" s="1"/>
  <c r="AU1191" i="5"/>
  <c r="T49" i="17"/>
  <c r="T47" i="17" s="1"/>
  <c r="V103" i="13"/>
  <c r="GL22" i="10"/>
  <c r="GK37" i="10"/>
  <c r="E25" i="18"/>
  <c r="AJ127" i="13"/>
  <c r="GK134" i="10"/>
  <c r="GL126" i="10"/>
  <c r="AW1167" i="5"/>
  <c r="AV1168" i="5"/>
  <c r="G57" i="13"/>
  <c r="H36" i="15"/>
  <c r="I47" i="13"/>
  <c r="AV946" i="5"/>
  <c r="AV848" i="5"/>
  <c r="AV1370" i="5"/>
  <c r="AV1363" i="5"/>
  <c r="AV1372" i="5"/>
  <c r="AW1390" i="5" s="1"/>
  <c r="AK54" i="14" s="1"/>
  <c r="AV1367" i="5"/>
  <c r="AV1361" i="5"/>
  <c r="AV1371" i="5"/>
  <c r="AW1389" i="5" s="1"/>
  <c r="AK53" i="14" s="1"/>
  <c r="AV1369" i="5"/>
  <c r="AV1362" i="5"/>
  <c r="AV1366" i="5"/>
  <c r="AW1100" i="5"/>
  <c r="AV1101" i="5"/>
  <c r="AS1192" i="5"/>
  <c r="AS1205" i="5" s="1"/>
  <c r="AS1179" i="5"/>
  <c r="AS1181" i="5" s="1"/>
  <c r="AT1095" i="5"/>
  <c r="AT1093" i="5" s="1"/>
  <c r="AT1112" i="5" s="1"/>
  <c r="AU1092" i="5"/>
  <c r="V112" i="13"/>
  <c r="V110" i="13"/>
  <c r="AU1247" i="5"/>
  <c r="AU1274" i="5"/>
  <c r="AV1297" i="5" s="1"/>
  <c r="AS1009" i="5"/>
  <c r="AG75" i="15" s="1"/>
  <c r="AS1008" i="5"/>
  <c r="AG43" i="15" s="1"/>
  <c r="AC20" i="13"/>
  <c r="AB8" i="17" s="1"/>
  <c r="AM412" i="5"/>
  <c r="AE32" i="17"/>
  <c r="AE31" i="17" s="1"/>
  <c r="GL19" i="10"/>
  <c r="GK34" i="10"/>
  <c r="AT840" i="5"/>
  <c r="AT838" i="5" s="1"/>
  <c r="AT857" i="5" s="1"/>
  <c r="AU837" i="5"/>
  <c r="AU1038" i="5"/>
  <c r="AU1048" i="5" s="1"/>
  <c r="AT1030" i="5"/>
  <c r="AJ135" i="13"/>
  <c r="AT1392" i="5"/>
  <c r="AH37" i="14"/>
  <c r="AH36" i="14" s="1"/>
  <c r="AH35" i="14" s="1"/>
  <c r="E89" i="18"/>
  <c r="E87" i="18"/>
  <c r="AV1315" i="5"/>
  <c r="AV1316" i="5" s="1"/>
  <c r="AV1332" i="5"/>
  <c r="AJ150" i="15" s="1"/>
  <c r="AV1331" i="5"/>
  <c r="AJ117" i="15" s="1"/>
  <c r="AE121" i="13"/>
  <c r="AD118" i="13"/>
  <c r="AC29" i="17" s="1"/>
  <c r="Q164" i="15"/>
  <c r="AV1091" i="5"/>
  <c r="AV1096" i="5"/>
  <c r="AV1097" i="5" s="1"/>
  <c r="AU1226" i="5"/>
  <c r="AU1227" i="5"/>
  <c r="GL20" i="10"/>
  <c r="GK35" i="10"/>
  <c r="AT1379" i="5"/>
  <c r="AH195" i="15" s="1"/>
  <c r="AV1170" i="5"/>
  <c r="AV1197" i="5"/>
  <c r="AV1196" i="5" s="1"/>
  <c r="AW1219" i="5" s="1"/>
  <c r="AV1158" i="5"/>
  <c r="AV1163" i="5"/>
  <c r="AV1253" i="5"/>
  <c r="AV1277" i="5" s="1"/>
  <c r="AW1300" i="5" s="1"/>
  <c r="AV1278" i="5"/>
  <c r="AV1246" i="5"/>
  <c r="AV1241" i="5"/>
  <c r="AK31" i="13"/>
  <c r="AJ13" i="17" s="1"/>
  <c r="AU417" i="5"/>
  <c r="AQ931" i="5"/>
  <c r="U181" i="15"/>
  <c r="AR1205" i="5"/>
  <c r="AR1011" i="5"/>
  <c r="X1415" i="5"/>
  <c r="L35" i="15" s="1"/>
  <c r="X1417" i="5"/>
  <c r="L132" i="15" s="1"/>
  <c r="X1416" i="5"/>
  <c r="L67" i="15" s="1"/>
  <c r="AV915" i="5"/>
  <c r="AV942" i="5"/>
  <c r="AV941" i="5" s="1"/>
  <c r="AW963" i="5" s="1"/>
  <c r="AV948" i="5"/>
  <c r="AW966" i="5" s="1"/>
  <c r="AV1201" i="5"/>
  <c r="AV1213" i="5" s="1"/>
  <c r="AV1139" i="5"/>
  <c r="AU1365" i="5"/>
  <c r="AV1387" i="5" s="1"/>
  <c r="AJ51" i="14" s="1"/>
  <c r="H53" i="13"/>
  <c r="H87" i="15"/>
  <c r="AQ1186" i="5"/>
  <c r="AV1294" i="5"/>
  <c r="AT1050" i="5"/>
  <c r="AT1051" i="5"/>
  <c r="U1464" i="5"/>
  <c r="I133" i="15" s="1"/>
  <c r="I131" i="15" s="1"/>
  <c r="I152" i="15" s="1"/>
  <c r="U1463" i="5"/>
  <c r="I68" i="15" s="1"/>
  <c r="I66" i="15" s="1"/>
  <c r="I86" i="15" s="1"/>
  <c r="U1462" i="5"/>
  <c r="I100" i="15" s="1"/>
  <c r="U1461" i="5"/>
  <c r="I36" i="15" s="1"/>
  <c r="W1419" i="5"/>
  <c r="AV881" i="5"/>
  <c r="AV874" i="5"/>
  <c r="AV875" i="5" s="1"/>
  <c r="AV869" i="5"/>
  <c r="AW1258" i="5"/>
  <c r="AW1282" i="5" s="1"/>
  <c r="AW1255" i="5"/>
  <c r="AW1279" i="5" s="1"/>
  <c r="AW1314" i="5"/>
  <c r="AW1250" i="5"/>
  <c r="AW1251" i="5" s="1"/>
  <c r="AW1276" i="5" s="1"/>
  <c r="AX1299" i="5" s="1"/>
  <c r="AW1257" i="5"/>
  <c r="AW1248" i="5"/>
  <c r="AW1254" i="5"/>
  <c r="AW1259" i="5"/>
  <c r="AW1283" i="5" s="1"/>
  <c r="AX1302" i="5" s="1"/>
  <c r="AW1271" i="5"/>
  <c r="AW1240" i="5"/>
  <c r="AW1107" i="5"/>
  <c r="AW1105" i="5"/>
  <c r="AW1109" i="5"/>
  <c r="AW1098" i="5"/>
  <c r="AW1099" i="5" s="1"/>
  <c r="AW1110" i="5"/>
  <c r="AW1104" i="5"/>
  <c r="AW1103" i="5" s="1"/>
  <c r="AW1090" i="5"/>
  <c r="AW1108" i="5"/>
  <c r="AU941" i="5"/>
  <c r="AU991" i="5"/>
  <c r="AU1018" i="5"/>
  <c r="AV1040" i="5" s="1"/>
  <c r="D138" i="22"/>
  <c r="P138" i="13"/>
  <c r="O30" i="17" s="1"/>
  <c r="O28" i="17" s="1"/>
  <c r="O137" i="13"/>
  <c r="AI122" i="13"/>
  <c r="AI145" i="13"/>
  <c r="AH38" i="17" s="1"/>
  <c r="AU1295" i="5"/>
  <c r="AU1305" i="5" s="1"/>
  <c r="AT1286" i="5"/>
  <c r="AW845" i="5"/>
  <c r="AV846" i="5"/>
  <c r="AV841" i="5"/>
  <c r="AV842" i="5" s="1"/>
  <c r="AV836" i="5"/>
  <c r="AV945" i="5"/>
  <c r="AV851" i="5"/>
  <c r="AT1227" i="5"/>
  <c r="AT1226" i="5"/>
  <c r="AS1327" i="5"/>
  <c r="AS1326" i="5"/>
  <c r="AD91" i="13"/>
  <c r="AC89" i="13"/>
  <c r="AW878" i="5"/>
  <c r="AV879" i="5"/>
  <c r="AU1387" i="5"/>
  <c r="AI51" i="14" s="1"/>
  <c r="AI133" i="13"/>
  <c r="AU1242" i="5"/>
  <c r="AU1245" i="5" s="1"/>
  <c r="AU1243" i="5" s="1"/>
  <c r="AU1273" i="5" s="1"/>
  <c r="AV1296" i="5" s="1"/>
  <c r="AU1272" i="5"/>
  <c r="H52" i="13"/>
  <c r="H55" i="15"/>
  <c r="AR929" i="5"/>
  <c r="AF74" i="15" s="1"/>
  <c r="AF73" i="15" s="1"/>
  <c r="AR928" i="5"/>
  <c r="AF42" i="15" s="1"/>
  <c r="AF41" i="15" s="1"/>
  <c r="AH47" i="14"/>
  <c r="AR1347" i="5"/>
  <c r="AF56" i="14" s="1"/>
  <c r="AF55" i="14" s="1"/>
  <c r="AF34" i="14" s="1"/>
  <c r="AF32" i="14" s="1"/>
  <c r="AT970" i="5"/>
  <c r="AT971" i="5"/>
  <c r="AI37" i="14"/>
  <c r="AI36" i="14" s="1"/>
  <c r="AI35" i="14" s="1"/>
  <c r="T203" i="15"/>
  <c r="GJ135" i="10"/>
  <c r="GJ137" i="10" s="1"/>
  <c r="GK127" i="10"/>
  <c r="Y1410" i="5"/>
  <c r="Y1411" i="5" s="1"/>
  <c r="Z1407" i="5" s="1"/>
  <c r="Z1409" i="5" s="1"/>
  <c r="AV903" i="5"/>
  <c r="AV908" i="5"/>
  <c r="AB34" i="14"/>
  <c r="W47" i="18"/>
  <c r="Y28" i="13"/>
  <c r="AI416" i="5"/>
  <c r="W55" i="18"/>
  <c r="W73" i="17"/>
  <c r="W51" i="18"/>
  <c r="W43" i="18"/>
  <c r="AS1288" i="5"/>
  <c r="AS1289" i="5"/>
  <c r="AU1360" i="5"/>
  <c r="J19" i="17"/>
  <c r="J18" i="17" s="1"/>
  <c r="L45" i="13"/>
  <c r="J25" i="17"/>
  <c r="J24" i="17" s="1"/>
  <c r="L48" i="13"/>
  <c r="AU1316" i="5"/>
  <c r="AU870" i="5"/>
  <c r="AT873" i="5"/>
  <c r="AT871" i="5" s="1"/>
  <c r="AT890" i="5" s="1"/>
  <c r="GL21" i="10"/>
  <c r="GK36" i="10"/>
  <c r="AV990" i="5"/>
  <c r="AV985" i="5"/>
  <c r="AX1351" i="5"/>
  <c r="AX1355" i="5" s="1"/>
  <c r="AX829" i="5"/>
  <c r="AX833" i="5" s="1"/>
  <c r="AX977" i="5"/>
  <c r="AX982" i="5" s="1"/>
  <c r="AY800" i="5"/>
  <c r="AX1116" i="5"/>
  <c r="AX1121" i="5" s="1"/>
  <c r="AX1083" i="5"/>
  <c r="AX1088" i="5" s="1"/>
  <c r="AX1233" i="5"/>
  <c r="AX1238" i="5" s="1"/>
  <c r="AX895" i="5"/>
  <c r="AX900" i="5" s="1"/>
  <c r="AX1150" i="5"/>
  <c r="AX1155" i="5" s="1"/>
  <c r="AX861" i="5"/>
  <c r="AX866" i="5" s="1"/>
  <c r="AW885" i="5"/>
  <c r="AW887" i="5"/>
  <c r="AW868" i="5"/>
  <c r="AW876" i="5"/>
  <c r="AW877" i="5" s="1"/>
  <c r="AW888" i="5"/>
  <c r="AW886" i="5"/>
  <c r="AW882" i="5"/>
  <c r="AW883" i="5"/>
  <c r="AW843" i="5"/>
  <c r="AW844" i="5" s="1"/>
  <c r="AW849" i="5"/>
  <c r="AW855" i="5"/>
  <c r="AW853" i="5"/>
  <c r="AW854" i="5"/>
  <c r="AW850" i="5"/>
  <c r="AW852" i="5"/>
  <c r="AW835" i="5"/>
  <c r="AU938" i="5"/>
  <c r="AS1265" i="5"/>
  <c r="AG140" i="15" s="1"/>
  <c r="AS1264" i="5"/>
  <c r="AG107" i="15" s="1"/>
  <c r="AS1341" i="5"/>
  <c r="AV913" i="5"/>
  <c r="AW912" i="5"/>
  <c r="E29" i="18"/>
  <c r="E31" i="18"/>
  <c r="AU1125" i="5"/>
  <c r="AT1128" i="5"/>
  <c r="AT1126" i="5" s="1"/>
  <c r="AT1145" i="5" s="1"/>
  <c r="AC147" i="13"/>
  <c r="AB37" i="17" s="1"/>
  <c r="J27" i="17"/>
  <c r="J26" i="17" s="1"/>
  <c r="L49" i="13"/>
  <c r="U1435" i="5"/>
  <c r="U1436" i="5" s="1"/>
  <c r="V1432" i="5" s="1"/>
  <c r="V1434" i="5" s="1"/>
  <c r="T1466" i="5"/>
  <c r="AT1070" i="5"/>
  <c r="AH57" i="14"/>
  <c r="AT1069" i="5"/>
  <c r="K81" i="18"/>
  <c r="AW1133" i="5"/>
  <c r="AV1134" i="5"/>
  <c r="AI39" i="15"/>
  <c r="AU768" i="5"/>
  <c r="AV772" i="5" s="1"/>
  <c r="AV773" i="5" s="1"/>
  <c r="AJ26" i="14" s="1"/>
  <c r="AJ19" i="14" s="1"/>
  <c r="AV767" i="5"/>
  <c r="AJ136" i="15" s="1"/>
  <c r="AV764" i="5"/>
  <c r="AV766" i="5"/>
  <c r="AJ71" i="15" s="1"/>
  <c r="AV765" i="5"/>
  <c r="AJ103" i="15" s="1"/>
  <c r="AW761" i="5"/>
  <c r="AJ136" i="13"/>
  <c r="AK136" i="13" s="1"/>
  <c r="H54" i="13"/>
  <c r="H120" i="15"/>
  <c r="AU1384" i="5"/>
  <c r="D21" i="20"/>
  <c r="AT907" i="5"/>
  <c r="AT905" i="5" s="1"/>
  <c r="AU904" i="5"/>
  <c r="AR950" i="5"/>
  <c r="AT1326" i="5"/>
  <c r="AT1327" i="5"/>
  <c r="AC117" i="13"/>
  <c r="AV1166" i="5"/>
  <c r="AW1166" i="5" s="1"/>
  <c r="AV1058" i="5"/>
  <c r="AV1059" i="5" s="1"/>
  <c r="AV1075" i="5"/>
  <c r="AJ52" i="15" s="1"/>
  <c r="AV1076" i="5"/>
  <c r="AJ84" i="15" s="1"/>
  <c r="AV1019" i="5"/>
  <c r="AW1041" i="5" s="1"/>
  <c r="AV993" i="5"/>
  <c r="AW1357" i="5"/>
  <c r="AW1358" i="5" s="1"/>
  <c r="AW1356" i="5"/>
  <c r="AW916" i="5"/>
  <c r="AW910" i="5"/>
  <c r="AW911" i="5" s="1"/>
  <c r="AW935" i="5"/>
  <c r="AW921" i="5"/>
  <c r="AW920" i="5"/>
  <c r="AW902" i="5"/>
  <c r="AW917" i="5"/>
  <c r="AW922" i="5"/>
  <c r="AW919" i="5"/>
  <c r="AW1004" i="5"/>
  <c r="AW1028" i="5" s="1"/>
  <c r="AX1046" i="5" s="1"/>
  <c r="AW1003" i="5"/>
  <c r="AW1027" i="5" s="1"/>
  <c r="AX1045" i="5" s="1"/>
  <c r="AW994" i="5"/>
  <c r="AW995" i="5" s="1"/>
  <c r="AW1020" i="5" s="1"/>
  <c r="AX1042" i="5" s="1"/>
  <c r="AW1001" i="5"/>
  <c r="AW999" i="5"/>
  <c r="AW1023" i="5" s="1"/>
  <c r="AW1057" i="5"/>
  <c r="AW998" i="5"/>
  <c r="AW984" i="5"/>
  <c r="AW992" i="5"/>
  <c r="AW1015" i="5"/>
  <c r="AW1002" i="5"/>
  <c r="AW1026" i="5" s="1"/>
  <c r="AU936" i="5"/>
  <c r="V109" i="13"/>
  <c r="U111" i="13"/>
  <c r="D148" i="20"/>
  <c r="AJ126" i="13"/>
  <c r="AG129" i="13"/>
  <c r="AF32" i="17" s="1"/>
  <c r="AF31" i="17" s="1"/>
  <c r="AH130" i="13"/>
  <c r="W1492" i="5"/>
  <c r="AT1162" i="5"/>
  <c r="AT1160" i="5" s="1"/>
  <c r="AU1159" i="5"/>
  <c r="AH119" i="13"/>
  <c r="AU1196" i="5"/>
  <c r="AV1219" i="5" s="1"/>
  <c r="AF114" i="13"/>
  <c r="AE36" i="17" s="1"/>
  <c r="H153" i="15"/>
  <c r="H154" i="15" s="1"/>
  <c r="H55" i="13"/>
  <c r="AJ134" i="13"/>
  <c r="AL442" i="5"/>
  <c r="Z178" i="15" s="1"/>
  <c r="AA21" i="13"/>
  <c r="AL427" i="5"/>
  <c r="AS937" i="5"/>
  <c r="AS950" i="5" s="1"/>
  <c r="AS924" i="5"/>
  <c r="AS926" i="5" s="1"/>
  <c r="H99" i="15"/>
  <c r="I46" i="13"/>
  <c r="AS1378" i="5"/>
  <c r="AG171" i="15" s="1"/>
  <c r="AS1379" i="5"/>
  <c r="AG195" i="15" s="1"/>
  <c r="GJ39" i="10"/>
  <c r="AT1008" i="5"/>
  <c r="AH43" i="15" s="1"/>
  <c r="X1514" i="5"/>
  <c r="L102" i="15" s="1"/>
  <c r="X1513" i="5"/>
  <c r="L38" i="15" s="1"/>
  <c r="X1515" i="5"/>
  <c r="L70" i="15" s="1"/>
  <c r="X1516" i="5"/>
  <c r="L135" i="15" s="1"/>
  <c r="BB451" i="5" l="1"/>
  <c r="AP186" i="15" s="1"/>
  <c r="AQ40" i="13"/>
  <c r="AQ38" i="13" s="1"/>
  <c r="BB436" i="5"/>
  <c r="AS39" i="13"/>
  <c r="AR16" i="17" s="1"/>
  <c r="BC421" i="5"/>
  <c r="AT1264" i="5"/>
  <c r="AH107" i="15" s="1"/>
  <c r="E147" i="23"/>
  <c r="W204" i="15"/>
  <c r="AS132" i="17"/>
  <c r="AS130" i="17" s="1"/>
  <c r="AT181" i="13"/>
  <c r="AU183" i="13"/>
  <c r="X6" i="17"/>
  <c r="X15" i="13"/>
  <c r="AW1139" i="5"/>
  <c r="AA149" i="13"/>
  <c r="U107" i="13"/>
  <c r="V108" i="13"/>
  <c r="Y24" i="13"/>
  <c r="Y22" i="13" s="1"/>
  <c r="AJ443" i="5"/>
  <c r="X179" i="15" s="1"/>
  <c r="AJ428" i="5"/>
  <c r="Y9" i="17"/>
  <c r="AK413" i="5"/>
  <c r="AA23" i="13"/>
  <c r="E73" i="22"/>
  <c r="D74" i="20" s="1"/>
  <c r="AA69" i="13"/>
  <c r="AC75" i="13"/>
  <c r="AB73" i="13"/>
  <c r="AT1341" i="5"/>
  <c r="AV1345" i="5" s="1"/>
  <c r="X102" i="13"/>
  <c r="V48" i="17"/>
  <c r="Y7" i="17"/>
  <c r="AA17" i="13"/>
  <c r="AK411" i="5"/>
  <c r="Y53" i="18"/>
  <c r="Y45" i="18"/>
  <c r="AJ426" i="5"/>
  <c r="X204" i="15" s="1"/>
  <c r="Y18" i="13"/>
  <c r="Y16" i="13" s="1"/>
  <c r="Y15" i="13" s="1"/>
  <c r="AJ441" i="5"/>
  <c r="X177" i="15" s="1"/>
  <c r="X176" i="15" s="1"/>
  <c r="X100" i="13"/>
  <c r="V42" i="17"/>
  <c r="AH1564" i="5"/>
  <c r="AB43" i="17"/>
  <c r="AD101" i="13"/>
  <c r="AN1565" i="5"/>
  <c r="AC79" i="13"/>
  <c r="AB77" i="13"/>
  <c r="AB46" i="17"/>
  <c r="AD105" i="13"/>
  <c r="AN1566" i="5"/>
  <c r="AO158" i="8"/>
  <c r="AN1524" i="5"/>
  <c r="AN1532" i="5"/>
  <c r="AA81" i="15"/>
  <c r="AA77" i="15" s="1"/>
  <c r="Z77" i="15"/>
  <c r="E77" i="23" s="1"/>
  <c r="E133" i="16"/>
  <c r="E81" i="23"/>
  <c r="AU1229" i="5"/>
  <c r="AT1310" i="5"/>
  <c r="AA147" i="15"/>
  <c r="AA142" i="15" s="1"/>
  <c r="AN1533" i="5"/>
  <c r="E134" i="16"/>
  <c r="D149" i="21"/>
  <c r="L149" i="21"/>
  <c r="AJ42" i="14"/>
  <c r="AO159" i="8"/>
  <c r="AN1525" i="5"/>
  <c r="D144" i="21"/>
  <c r="L144" i="21"/>
  <c r="GZ170" i="7"/>
  <c r="GZ171" i="7" s="1"/>
  <c r="GZ172" i="7" s="1"/>
  <c r="HA179" i="7" s="1"/>
  <c r="GZ185" i="7" s="1"/>
  <c r="HA41" i="7"/>
  <c r="GZ42" i="7"/>
  <c r="GZ43" i="7" s="1"/>
  <c r="AK126" i="17"/>
  <c r="AM171" i="13"/>
  <c r="AL126" i="17" s="1"/>
  <c r="AL169" i="13"/>
  <c r="AT1009" i="5"/>
  <c r="AH75" i="15" s="1"/>
  <c r="AT973" i="5"/>
  <c r="AJ124" i="13"/>
  <c r="AE49" i="15"/>
  <c r="AE45" i="15" s="1"/>
  <c r="AR1530" i="5"/>
  <c r="AK124" i="17"/>
  <c r="EQ146" i="7"/>
  <c r="EP150" i="7"/>
  <c r="AM201" i="13" s="1"/>
  <c r="F73" i="18"/>
  <c r="AS156" i="8"/>
  <c r="AR1522" i="5"/>
  <c r="AV944" i="5"/>
  <c r="AW964" i="5" s="1"/>
  <c r="AU1006" i="5"/>
  <c r="AU1009" i="5" s="1"/>
  <c r="AI75" i="15" s="1"/>
  <c r="F85" i="18"/>
  <c r="G187" i="22"/>
  <c r="F188" i="20" s="1"/>
  <c r="AZ187" i="13"/>
  <c r="AY185" i="13"/>
  <c r="G185" i="22" s="1"/>
  <c r="F186" i="20" s="1"/>
  <c r="AF34" i="17"/>
  <c r="AH141" i="13"/>
  <c r="CN25" i="7"/>
  <c r="CO22" i="7"/>
  <c r="II50" i="7"/>
  <c r="HW56" i="7" s="1"/>
  <c r="E149" i="22"/>
  <c r="D150" i="20" s="1"/>
  <c r="AB149" i="13"/>
  <c r="HS56" i="7"/>
  <c r="AA114" i="15"/>
  <c r="AN1531" i="5"/>
  <c r="AM1527" i="5"/>
  <c r="Z109" i="15"/>
  <c r="E109" i="23" s="1"/>
  <c r="E132" i="16"/>
  <c r="E114" i="23"/>
  <c r="AN59" i="7"/>
  <c r="AO59" i="7" s="1"/>
  <c r="AP59" i="7" s="1"/>
  <c r="AQ59" i="7" s="1"/>
  <c r="AR59" i="7" s="1"/>
  <c r="AM59" i="7"/>
  <c r="AM61" i="7" s="1"/>
  <c r="HT56" i="7"/>
  <c r="HR56" i="7"/>
  <c r="AO157" i="8"/>
  <c r="AN1523" i="5"/>
  <c r="E125" i="16"/>
  <c r="AV1077" i="5"/>
  <c r="CT94" i="7"/>
  <c r="CU94" i="7" s="1"/>
  <c r="AO54" i="7"/>
  <c r="AN57" i="7"/>
  <c r="HU56" i="7"/>
  <c r="HQ56" i="7"/>
  <c r="Z35" i="17"/>
  <c r="L83" i="18"/>
  <c r="AS1380" i="5"/>
  <c r="AJ133" i="13"/>
  <c r="AW1294" i="5"/>
  <c r="AL119" i="14"/>
  <c r="AL115" i="14" s="1"/>
  <c r="AL96" i="14" s="1"/>
  <c r="AT41" i="7"/>
  <c r="AS42" i="7"/>
  <c r="AS43" i="7" s="1"/>
  <c r="CN89" i="7"/>
  <c r="CN90" i="7" s="1"/>
  <c r="CR89" i="7"/>
  <c r="CR90" i="7" s="1"/>
  <c r="CQ89" i="7"/>
  <c r="CQ90" i="7" s="1"/>
  <c r="CO89" i="7"/>
  <c r="CO90" i="7" s="1"/>
  <c r="CP89" i="7"/>
  <c r="CP90" i="7" s="1"/>
  <c r="CM89" i="7"/>
  <c r="CM90" i="7" s="1"/>
  <c r="AV1224" i="5"/>
  <c r="AV1226" i="5" s="1"/>
  <c r="AK175" i="13"/>
  <c r="AJ173" i="13"/>
  <c r="EQ113" i="7"/>
  <c r="EP121" i="7" s="1"/>
  <c r="AL228" i="15" s="1"/>
  <c r="F228" i="23" s="1"/>
  <c r="EP119" i="7"/>
  <c r="AM203" i="13" s="1"/>
  <c r="EQ116" i="7"/>
  <c r="AU177" i="13"/>
  <c r="AV179" i="13"/>
  <c r="AU129" i="17" s="1"/>
  <c r="AU127" i="17" s="1"/>
  <c r="AP159" i="13"/>
  <c r="AO157" i="13"/>
  <c r="AW918" i="5"/>
  <c r="AT1229" i="5"/>
  <c r="AK46" i="14"/>
  <c r="AS1011" i="5"/>
  <c r="AV1365" i="5"/>
  <c r="AW1387" i="5" s="1"/>
  <c r="AK51" i="14" s="1"/>
  <c r="AV1360" i="5"/>
  <c r="AW1386" i="5" s="1"/>
  <c r="AK50" i="14" s="1"/>
  <c r="AV1384" i="5"/>
  <c r="AJ48" i="14" s="1"/>
  <c r="AK123" i="13"/>
  <c r="CV92" i="7"/>
  <c r="C82" i="6"/>
  <c r="AN114" i="17"/>
  <c r="CV76" i="7"/>
  <c r="CU77" i="7"/>
  <c r="CU78" i="7" s="1"/>
  <c r="C89" i="6"/>
  <c r="CX87" i="7"/>
  <c r="AT129" i="17"/>
  <c r="AT127" i="17" s="1"/>
  <c r="AJ122" i="13"/>
  <c r="AT1053" i="5"/>
  <c r="AK127" i="13"/>
  <c r="AW1173" i="5"/>
  <c r="AW1037" i="5"/>
  <c r="AW848" i="5"/>
  <c r="AW1201" i="5"/>
  <c r="AV1193" i="5"/>
  <c r="AK45" i="14"/>
  <c r="AK15" i="17"/>
  <c r="AK14" i="17" s="1"/>
  <c r="AW420" i="5"/>
  <c r="AM36" i="13"/>
  <c r="AK49" i="18"/>
  <c r="AT1071" i="5"/>
  <c r="AW884" i="5"/>
  <c r="AW1202" i="5"/>
  <c r="AX1221" i="5" s="1"/>
  <c r="AK37" i="13"/>
  <c r="AK35" i="13" s="1"/>
  <c r="AK34" i="13" s="1"/>
  <c r="AV450" i="5"/>
  <c r="AJ185" i="15" s="1"/>
  <c r="AJ184" i="15" s="1"/>
  <c r="AV435" i="5"/>
  <c r="AJ207" i="15" s="1"/>
  <c r="Z1508" i="5"/>
  <c r="Y1482" i="5"/>
  <c r="Y1483" i="5" s="1"/>
  <c r="Z1479" i="5" s="1"/>
  <c r="Z1481" i="5" s="1"/>
  <c r="AW908" i="5"/>
  <c r="AW903" i="5"/>
  <c r="AW1025" i="5"/>
  <c r="AW1000" i="5"/>
  <c r="AW1024" i="5" s="1"/>
  <c r="AX1044" i="5" s="1"/>
  <c r="AW913" i="5"/>
  <c r="AX912" i="5"/>
  <c r="AX913" i="5" s="1"/>
  <c r="AW945" i="5"/>
  <c r="AW851" i="5"/>
  <c r="AX1240" i="5"/>
  <c r="AX1259" i="5"/>
  <c r="AX1283" i="5" s="1"/>
  <c r="AY1302" i="5" s="1"/>
  <c r="AX1248" i="5"/>
  <c r="AX1271" i="5"/>
  <c r="AX1250" i="5"/>
  <c r="AX1251" i="5" s="1"/>
  <c r="AX1276" i="5" s="1"/>
  <c r="AY1299" i="5" s="1"/>
  <c r="AX1254" i="5"/>
  <c r="AX1255" i="5"/>
  <c r="AX1279" i="5" s="1"/>
  <c r="AX1314" i="5"/>
  <c r="AX1257" i="5"/>
  <c r="AX1258" i="5"/>
  <c r="AX1282" i="5" s="1"/>
  <c r="AX992" i="5"/>
  <c r="AX998" i="5"/>
  <c r="AX1057" i="5"/>
  <c r="AX1003" i="5"/>
  <c r="AX1027" i="5" s="1"/>
  <c r="AY1045" i="5" s="1"/>
  <c r="AX994" i="5"/>
  <c r="AX995" i="5" s="1"/>
  <c r="AX1020" i="5" s="1"/>
  <c r="AY1042" i="5" s="1"/>
  <c r="AX1002" i="5"/>
  <c r="AX1026" i="5" s="1"/>
  <c r="AX999" i="5"/>
  <c r="AX1023" i="5" s="1"/>
  <c r="AX1001" i="5"/>
  <c r="AX984" i="5"/>
  <c r="AX1004" i="5"/>
  <c r="AX1028" i="5" s="1"/>
  <c r="AY1046" i="5" s="1"/>
  <c r="AX1015" i="5"/>
  <c r="AV1018" i="5"/>
  <c r="AW1040" i="5" s="1"/>
  <c r="AV991" i="5"/>
  <c r="X47" i="18"/>
  <c r="AJ416" i="5"/>
  <c r="Z28" i="13"/>
  <c r="Y12" i="17" s="1"/>
  <c r="Y11" i="17" s="1"/>
  <c r="Y10" i="17" s="1"/>
  <c r="X55" i="18"/>
  <c r="X43" i="18"/>
  <c r="X51" i="18"/>
  <c r="X73" i="17"/>
  <c r="X1518" i="5"/>
  <c r="H21" i="17"/>
  <c r="H20" i="17" s="1"/>
  <c r="I44" i="13"/>
  <c r="AG114" i="13"/>
  <c r="AF36" i="17" s="1"/>
  <c r="AT1192" i="5"/>
  <c r="AT1205" i="5" s="1"/>
  <c r="AT1179" i="5"/>
  <c r="AT1181" i="5" s="1"/>
  <c r="AW997" i="5"/>
  <c r="AW1021" i="5" s="1"/>
  <c r="AX1043" i="5" s="1"/>
  <c r="AW1022" i="5"/>
  <c r="AW948" i="5"/>
  <c r="AX966" i="5" s="1"/>
  <c r="AW947" i="5"/>
  <c r="AX965" i="5" s="1"/>
  <c r="AW942" i="5"/>
  <c r="AW915" i="5"/>
  <c r="AJ39" i="15"/>
  <c r="AV768" i="5"/>
  <c r="AW772" i="5" s="1"/>
  <c r="AW773" i="5" s="1"/>
  <c r="AK26" i="14" s="1"/>
  <c r="AK19" i="14" s="1"/>
  <c r="U1440" i="5"/>
  <c r="I99" i="15" s="1"/>
  <c r="AD147" i="13"/>
  <c r="AV940" i="5"/>
  <c r="AW962" i="5" s="1"/>
  <c r="AU1345" i="5"/>
  <c r="AS1343" i="5"/>
  <c r="AS1347" i="5" s="1"/>
  <c r="AG56" i="14" s="1"/>
  <c r="AG55" i="14" s="1"/>
  <c r="AG34" i="14" s="1"/>
  <c r="AG32" i="14" s="1"/>
  <c r="AT1344" i="5"/>
  <c r="AW881" i="5"/>
  <c r="AX883" i="5"/>
  <c r="AX888" i="5"/>
  <c r="AX887" i="5"/>
  <c r="AX868" i="5"/>
  <c r="AX886" i="5"/>
  <c r="AX882" i="5"/>
  <c r="AX885" i="5"/>
  <c r="AX876" i="5"/>
  <c r="AX877" i="5" s="1"/>
  <c r="AX1107" i="5"/>
  <c r="AX1108" i="5"/>
  <c r="AX1098" i="5"/>
  <c r="AX1099" i="5" s="1"/>
  <c r="AX1104" i="5"/>
  <c r="AX1109" i="5"/>
  <c r="AX1105" i="5"/>
  <c r="AX1110" i="5"/>
  <c r="AX1090" i="5"/>
  <c r="AX849" i="5"/>
  <c r="AX855" i="5"/>
  <c r="AX852" i="5"/>
  <c r="AX850" i="5"/>
  <c r="AX853" i="5"/>
  <c r="AX854" i="5"/>
  <c r="AX843" i="5"/>
  <c r="AX844" i="5" s="1"/>
  <c r="AX835" i="5"/>
  <c r="GM21" i="10"/>
  <c r="GL36" i="10"/>
  <c r="AW1322" i="5"/>
  <c r="AU1320" i="5"/>
  <c r="AU1324" i="5" s="1"/>
  <c r="AI57" i="14" s="1"/>
  <c r="AV1321" i="5"/>
  <c r="AV1386" i="5"/>
  <c r="AJ50" i="14" s="1"/>
  <c r="AU1375" i="5"/>
  <c r="X12" i="17"/>
  <c r="X11" i="17" s="1"/>
  <c r="X10" i="17" s="1"/>
  <c r="AB32" i="14"/>
  <c r="AR931" i="5"/>
  <c r="H51" i="13"/>
  <c r="AU1262" i="5"/>
  <c r="AT1288" i="5"/>
  <c r="AT1289" i="5"/>
  <c r="D137" i="22"/>
  <c r="O116" i="13"/>
  <c r="D116" i="22" s="1"/>
  <c r="C166" i="16"/>
  <c r="AW1091" i="5"/>
  <c r="AW1096" i="5"/>
  <c r="AW1097" i="5" s="1"/>
  <c r="AW1253" i="5"/>
  <c r="AW1277" i="5" s="1"/>
  <c r="AX1300" i="5" s="1"/>
  <c r="AW1278" i="5"/>
  <c r="AW1315" i="5"/>
  <c r="AW1316" i="5" s="1"/>
  <c r="AW1332" i="5"/>
  <c r="AK150" i="15" s="1"/>
  <c r="AW1331" i="5"/>
  <c r="AK117" i="15" s="1"/>
  <c r="AV957" i="5"/>
  <c r="AK43" i="14"/>
  <c r="U180" i="15"/>
  <c r="AL31" i="13"/>
  <c r="AK13" i="17" s="1"/>
  <c r="AV417" i="5"/>
  <c r="AV1247" i="5"/>
  <c r="AV1274" i="5"/>
  <c r="AW1297" i="5" s="1"/>
  <c r="GM20" i="10"/>
  <c r="GL35" i="10"/>
  <c r="AF121" i="13"/>
  <c r="AE118" i="13"/>
  <c r="AV1563" i="5"/>
  <c r="AW1570" i="5" s="1"/>
  <c r="AK68" i="14" s="1"/>
  <c r="AU840" i="5"/>
  <c r="AU838" i="5" s="1"/>
  <c r="AU857" i="5" s="1"/>
  <c r="AV837" i="5"/>
  <c r="AM427" i="5"/>
  <c r="AB21" i="13"/>
  <c r="AB19" i="13" s="1"/>
  <c r="AM442" i="5"/>
  <c r="AA178" i="15" s="1"/>
  <c r="W112" i="13"/>
  <c r="AS1207" i="5"/>
  <c r="AS1208" i="5"/>
  <c r="H79" i="18"/>
  <c r="H34" i="15"/>
  <c r="AV1195" i="5"/>
  <c r="AW1218" i="5" s="1"/>
  <c r="AW1198" i="5"/>
  <c r="AW1203" i="5"/>
  <c r="AX1222" i="5" s="1"/>
  <c r="V65" i="17"/>
  <c r="V58" i="17" s="1"/>
  <c r="V173" i="15"/>
  <c r="V164" i="15" s="1"/>
  <c r="AV909" i="5"/>
  <c r="AJ132" i="13"/>
  <c r="G62" i="15"/>
  <c r="G32" i="15" s="1"/>
  <c r="W1457" i="5"/>
  <c r="W1458" i="5" s="1"/>
  <c r="X1454" i="5" s="1"/>
  <c r="X1456" i="5" s="1"/>
  <c r="G94" i="15"/>
  <c r="AU1069" i="5"/>
  <c r="AU1070" i="5"/>
  <c r="AS929" i="5"/>
  <c r="AG74" i="15" s="1"/>
  <c r="AS928" i="5"/>
  <c r="AG42" i="15" s="1"/>
  <c r="AG41" i="15" s="1"/>
  <c r="AH129" i="13"/>
  <c r="AG32" i="17" s="1"/>
  <c r="AG31" i="17" s="1"/>
  <c r="AI130" i="13"/>
  <c r="W109" i="13"/>
  <c r="AW993" i="5"/>
  <c r="AW1019" i="5"/>
  <c r="AX1041" i="5" s="1"/>
  <c r="AS952" i="5"/>
  <c r="AS953" i="5"/>
  <c r="AV1159" i="5"/>
  <c r="AU1162" i="5"/>
  <c r="AU1160" i="5" s="1"/>
  <c r="AW990" i="5"/>
  <c r="AW985" i="5"/>
  <c r="AV1063" i="5"/>
  <c r="AV1067" i="5" s="1"/>
  <c r="AW1064" i="5"/>
  <c r="AX1065" i="5"/>
  <c r="AT937" i="5"/>
  <c r="AT950" i="5" s="1"/>
  <c r="AT924" i="5"/>
  <c r="AT926" i="5" s="1"/>
  <c r="AW946" i="5"/>
  <c r="AS1290" i="5"/>
  <c r="AU971" i="5"/>
  <c r="AU970" i="5"/>
  <c r="AG166" i="15"/>
  <c r="H98" i="15"/>
  <c r="H119" i="15" s="1"/>
  <c r="H77" i="18"/>
  <c r="E21" i="22"/>
  <c r="AA19" i="13"/>
  <c r="E19" i="22" s="1"/>
  <c r="AT1267" i="5"/>
  <c r="AW1075" i="5"/>
  <c r="AK52" i="15" s="1"/>
  <c r="AW1076" i="5"/>
  <c r="AK84" i="15" s="1"/>
  <c r="AW1058" i="5"/>
  <c r="AW1059" i="5" s="1"/>
  <c r="AW943" i="5"/>
  <c r="AW1361" i="5"/>
  <c r="AW1369" i="5"/>
  <c r="AW1371" i="5"/>
  <c r="AX1389" i="5" s="1"/>
  <c r="AL53" i="14" s="1"/>
  <c r="AW1370" i="5"/>
  <c r="AW1363" i="5"/>
  <c r="AW1367" i="5"/>
  <c r="AW1362" i="5"/>
  <c r="AW1372" i="5"/>
  <c r="AX1390" i="5" s="1"/>
  <c r="AL54" i="14" s="1"/>
  <c r="AW1366" i="5"/>
  <c r="AR953" i="5"/>
  <c r="AR952" i="5"/>
  <c r="AU1392" i="5"/>
  <c r="AI48" i="14"/>
  <c r="AI47" i="14" s="1"/>
  <c r="AX761" i="5"/>
  <c r="AW766" i="5"/>
  <c r="AK71" i="15" s="1"/>
  <c r="AW764" i="5"/>
  <c r="AW765" i="5"/>
  <c r="AK103" i="15" s="1"/>
  <c r="AW767" i="5"/>
  <c r="AK136" i="15" s="1"/>
  <c r="AX1133" i="5"/>
  <c r="AX1134" i="5" s="1"/>
  <c r="AW1134" i="5"/>
  <c r="H156" i="15"/>
  <c r="K27" i="17"/>
  <c r="K26" i="17" s="1"/>
  <c r="M49" i="13"/>
  <c r="AS1267" i="5"/>
  <c r="AW874" i="5"/>
  <c r="AW875" i="5" s="1"/>
  <c r="AW869" i="5"/>
  <c r="AX1165" i="5"/>
  <c r="AX1166" i="5" s="1"/>
  <c r="AX1174" i="5"/>
  <c r="AX1172" i="5"/>
  <c r="AX1190" i="5"/>
  <c r="AX1171" i="5"/>
  <c r="AX1175" i="5"/>
  <c r="AX1177" i="5"/>
  <c r="AX1176" i="5"/>
  <c r="AX1157" i="5"/>
  <c r="AX1142" i="5"/>
  <c r="AX1137" i="5"/>
  <c r="AX1140" i="5"/>
  <c r="AX1141" i="5"/>
  <c r="AX1131" i="5"/>
  <c r="AX1132" i="5" s="1"/>
  <c r="AX1123" i="5"/>
  <c r="AX1138" i="5"/>
  <c r="AX1143" i="5"/>
  <c r="AX1356" i="5"/>
  <c r="AX1357" i="5"/>
  <c r="K19" i="17"/>
  <c r="K18" i="17" s="1"/>
  <c r="M45" i="13"/>
  <c r="AV938" i="5"/>
  <c r="Y1416" i="5"/>
  <c r="M67" i="15" s="1"/>
  <c r="Y1415" i="5"/>
  <c r="M35" i="15" s="1"/>
  <c r="Y1417" i="5"/>
  <c r="M132" i="15" s="1"/>
  <c r="AV1295" i="5"/>
  <c r="AV1305" i="5" s="1"/>
  <c r="AU1286" i="5"/>
  <c r="AU1308" i="5"/>
  <c r="AU1307" i="5"/>
  <c r="AJ145" i="13"/>
  <c r="AI38" i="17" s="1"/>
  <c r="Q138" i="13"/>
  <c r="P30" i="17" s="1"/>
  <c r="P28" i="17" s="1"/>
  <c r="P137" i="13"/>
  <c r="AW1246" i="5"/>
  <c r="AW1241" i="5"/>
  <c r="AW1275" i="5"/>
  <c r="AX1298" i="5" s="1"/>
  <c r="AW1249" i="5"/>
  <c r="AK128" i="13"/>
  <c r="L75" i="18"/>
  <c r="AR1207" i="5"/>
  <c r="AR1208" i="5"/>
  <c r="AT1380" i="5"/>
  <c r="AW1359" i="5"/>
  <c r="AK135" i="13"/>
  <c r="AD20" i="13"/>
  <c r="AC8" i="17" s="1"/>
  <c r="AN412" i="5"/>
  <c r="W110" i="13"/>
  <c r="AV1368" i="5"/>
  <c r="AW1388" i="5" s="1"/>
  <c r="AK52" i="14" s="1"/>
  <c r="AX1167" i="5"/>
  <c r="AX1168" i="5" s="1"/>
  <c r="AW1168" i="5"/>
  <c r="AV1038" i="5"/>
  <c r="AV1048" i="5" s="1"/>
  <c r="AU1030" i="5"/>
  <c r="AW1136" i="5"/>
  <c r="AW1158" i="5"/>
  <c r="AW1163" i="5"/>
  <c r="AV1164" i="5"/>
  <c r="AR1186" i="5"/>
  <c r="T92" i="17"/>
  <c r="T94" i="17" s="1"/>
  <c r="T96" i="17" s="1"/>
  <c r="V66" i="13"/>
  <c r="U65" i="13"/>
  <c r="G127" i="15"/>
  <c r="F199" i="15"/>
  <c r="F17" i="18"/>
  <c r="F15" i="18"/>
  <c r="V1462" i="5"/>
  <c r="J100" i="15" s="1"/>
  <c r="V1464" i="5"/>
  <c r="J133" i="15" s="1"/>
  <c r="J131" i="15" s="1"/>
  <c r="J152" i="15" s="1"/>
  <c r="V1463" i="5"/>
  <c r="J68" i="15" s="1"/>
  <c r="J66" i="15" s="1"/>
  <c r="J86" i="15" s="1"/>
  <c r="V1461" i="5"/>
  <c r="J36" i="15" s="1"/>
  <c r="F112" i="16"/>
  <c r="E178" i="23"/>
  <c r="V111" i="13"/>
  <c r="I55" i="13"/>
  <c r="I153" i="15"/>
  <c r="I154" i="15" s="1"/>
  <c r="AV1125" i="5"/>
  <c r="AU1128" i="5"/>
  <c r="AU1126" i="5" s="1"/>
  <c r="AU1145" i="5" s="1"/>
  <c r="AW841" i="5"/>
  <c r="AW842" i="5" s="1"/>
  <c r="AW836" i="5"/>
  <c r="AX917" i="5"/>
  <c r="AX910" i="5"/>
  <c r="AX916" i="5"/>
  <c r="AX921" i="5"/>
  <c r="AX922" i="5"/>
  <c r="AX902" i="5"/>
  <c r="AX920" i="5"/>
  <c r="AX935" i="5"/>
  <c r="AX919" i="5"/>
  <c r="AY861" i="5"/>
  <c r="AY866" i="5" s="1"/>
  <c r="AY1351" i="5"/>
  <c r="AY1355" i="5" s="1"/>
  <c r="AZ800" i="5"/>
  <c r="AY895" i="5"/>
  <c r="AY900" i="5" s="1"/>
  <c r="I88" i="9"/>
  <c r="AY1083" i="5"/>
  <c r="AY1088" i="5" s="1"/>
  <c r="AY829" i="5"/>
  <c r="AY833" i="5" s="1"/>
  <c r="AY977" i="5"/>
  <c r="AY982" i="5" s="1"/>
  <c r="AY1116" i="5"/>
  <c r="AY1121" i="5" s="1"/>
  <c r="AY1233" i="5"/>
  <c r="AY1238" i="5" s="1"/>
  <c r="AY1150" i="5"/>
  <c r="AY1155" i="5" s="1"/>
  <c r="AV1016" i="5"/>
  <c r="AV986" i="5"/>
  <c r="AV989" i="5" s="1"/>
  <c r="AV987" i="5" s="1"/>
  <c r="AV1017" i="5" s="1"/>
  <c r="AW1039" i="5" s="1"/>
  <c r="AV870" i="5"/>
  <c r="AU873" i="5"/>
  <c r="AU871" i="5" s="1"/>
  <c r="AU890" i="5" s="1"/>
  <c r="K25" i="17"/>
  <c r="K24" i="17" s="1"/>
  <c r="X29" i="13"/>
  <c r="X27" i="13" s="1"/>
  <c r="X26" i="13" s="1"/>
  <c r="X13" i="13" s="1"/>
  <c r="AI446" i="5"/>
  <c r="W182" i="15" s="1"/>
  <c r="AI431" i="5"/>
  <c r="W206" i="15" s="1"/>
  <c r="W205" i="15" s="1"/>
  <c r="AV936" i="5"/>
  <c r="Z1410" i="5"/>
  <c r="AX878" i="5"/>
  <c r="AX879" i="5" s="1"/>
  <c r="AW879" i="5"/>
  <c r="AE91" i="13"/>
  <c r="AD89" i="13"/>
  <c r="AV963" i="5"/>
  <c r="AJ43" i="14" s="1"/>
  <c r="AJ125" i="13"/>
  <c r="AW1281" i="5"/>
  <c r="AW1256" i="5"/>
  <c r="AW1280" i="5" s="1"/>
  <c r="AX1301" i="5" s="1"/>
  <c r="I79" i="18"/>
  <c r="I34" i="15"/>
  <c r="U1466" i="5"/>
  <c r="H88" i="15"/>
  <c r="X1419" i="5"/>
  <c r="AV1191" i="5"/>
  <c r="AX1322" i="5"/>
  <c r="AW1321" i="5"/>
  <c r="AV1320" i="5"/>
  <c r="AT1033" i="5"/>
  <c r="AT1032" i="5"/>
  <c r="GK39" i="10"/>
  <c r="AW1101" i="5"/>
  <c r="AX1100" i="5"/>
  <c r="AX1101" i="5" s="1"/>
  <c r="GL134" i="10"/>
  <c r="GM126" i="10"/>
  <c r="GM22" i="10"/>
  <c r="GL37" i="10"/>
  <c r="AW1194" i="5"/>
  <c r="AF138" i="15"/>
  <c r="AI40" i="17"/>
  <c r="AK143" i="13"/>
  <c r="AL131" i="13"/>
  <c r="G160" i="15"/>
  <c r="G129" i="15" s="1"/>
  <c r="AI119" i="13"/>
  <c r="AU907" i="5"/>
  <c r="AU905" i="5" s="1"/>
  <c r="AV904" i="5"/>
  <c r="AW939" i="5"/>
  <c r="V1435" i="5"/>
  <c r="V1436" i="5" s="1"/>
  <c r="W1432" i="5" s="1"/>
  <c r="W1434" i="5" s="1"/>
  <c r="GK135" i="10"/>
  <c r="GK137" i="10" s="1"/>
  <c r="GL127" i="10"/>
  <c r="AX845" i="5"/>
  <c r="AX846" i="5" s="1"/>
  <c r="AW846" i="5"/>
  <c r="C139" i="20"/>
  <c r="AW1106" i="5"/>
  <c r="AW1200" i="5"/>
  <c r="AW1199" i="5" s="1"/>
  <c r="AX1220" i="5" s="1"/>
  <c r="AU432" i="5"/>
  <c r="AJ32" i="13"/>
  <c r="AJ30" i="13" s="1"/>
  <c r="AU447" i="5"/>
  <c r="AI183" i="15" s="1"/>
  <c r="AV1242" i="5"/>
  <c r="AV1245" i="5" s="1"/>
  <c r="AV1243" i="5" s="1"/>
  <c r="AV1273" i="5" s="1"/>
  <c r="AW1296" i="5" s="1"/>
  <c r="AV1272" i="5"/>
  <c r="AD29" i="17"/>
  <c r="AD117" i="13"/>
  <c r="AU1051" i="5"/>
  <c r="AU1050" i="5"/>
  <c r="GM19" i="10"/>
  <c r="GL34" i="10"/>
  <c r="AV1092" i="5"/>
  <c r="AU1095" i="5"/>
  <c r="AU1093" i="5" s="1"/>
  <c r="AU1112" i="5" s="1"/>
  <c r="AS1183" i="5"/>
  <c r="AG106" i="15" s="1"/>
  <c r="AG105" i="15" s="1"/>
  <c r="AS1184" i="5"/>
  <c r="AG139" i="15" s="1"/>
  <c r="AG138" i="15" s="1"/>
  <c r="AV1375" i="5"/>
  <c r="H23" i="17"/>
  <c r="H22" i="17" s="1"/>
  <c r="J47" i="13"/>
  <c r="F63" i="18"/>
  <c r="G42" i="13"/>
  <c r="F71" i="18"/>
  <c r="U49" i="17"/>
  <c r="U47" i="17" s="1"/>
  <c r="W103" i="13"/>
  <c r="AU1008" i="5"/>
  <c r="AI43" i="15" s="1"/>
  <c r="AW1129" i="5"/>
  <c r="AW1130" i="5" s="1"/>
  <c r="AW1124" i="5"/>
  <c r="AW1170" i="5"/>
  <c r="AW1197" i="5"/>
  <c r="X1489" i="5"/>
  <c r="L69" i="15" s="1"/>
  <c r="X1488" i="5"/>
  <c r="L101" i="15" s="1"/>
  <c r="X1487" i="5"/>
  <c r="L37" i="15" s="1"/>
  <c r="X1490" i="5"/>
  <c r="L134" i="15" s="1"/>
  <c r="AV1199" i="5"/>
  <c r="AW1220" i="5" s="1"/>
  <c r="AK44" i="14" s="1"/>
  <c r="W139" i="13"/>
  <c r="AJ120" i="13"/>
  <c r="Y1514" i="5"/>
  <c r="M102" i="15" s="1"/>
  <c r="Y1513" i="5"/>
  <c r="M38" i="15" s="1"/>
  <c r="Y1516" i="5"/>
  <c r="M135" i="15" s="1"/>
  <c r="Y1515" i="5"/>
  <c r="M70" i="15" s="1"/>
  <c r="X5" i="17" l="1"/>
  <c r="BC451" i="5"/>
  <c r="AQ186" i="15" s="1"/>
  <c r="BC436" i="5"/>
  <c r="AR40" i="13"/>
  <c r="AR38" i="13" s="1"/>
  <c r="BD421" i="5"/>
  <c r="AT39" i="13"/>
  <c r="AX948" i="5"/>
  <c r="AY966" i="5" s="1"/>
  <c r="AV1227" i="5"/>
  <c r="AV1229" i="5" s="1"/>
  <c r="Y6" i="17"/>
  <c r="Y5" i="17" s="1"/>
  <c r="AT132" i="17"/>
  <c r="AT130" i="17" s="1"/>
  <c r="AU181" i="13"/>
  <c r="AV183" i="13"/>
  <c r="AX1359" i="5"/>
  <c r="AL45" i="14"/>
  <c r="AU1344" i="5"/>
  <c r="AW909" i="5"/>
  <c r="AN1535" i="5"/>
  <c r="AB30" i="14" s="1"/>
  <c r="V107" i="13"/>
  <c r="W108" i="13"/>
  <c r="AX1037" i="5"/>
  <c r="Z9" i="17"/>
  <c r="AB23" i="13"/>
  <c r="AL413" i="5"/>
  <c r="F28" i="16"/>
  <c r="E23" i="22"/>
  <c r="D24" i="20" s="1"/>
  <c r="AK428" i="5"/>
  <c r="AK443" i="5"/>
  <c r="Y179" i="15" s="1"/>
  <c r="Z24" i="13"/>
  <c r="Z22" i="13" s="1"/>
  <c r="Z7" i="17"/>
  <c r="Z6" i="17" s="1"/>
  <c r="Z45" i="18"/>
  <c r="E17" i="22"/>
  <c r="AB17" i="13"/>
  <c r="Z53" i="18"/>
  <c r="AL411" i="5"/>
  <c r="AT1343" i="5"/>
  <c r="AB69" i="13"/>
  <c r="AA93" i="18" s="1"/>
  <c r="AE101" i="13"/>
  <c r="AC43" i="17"/>
  <c r="AO1565" i="5"/>
  <c r="AT1011" i="5"/>
  <c r="AC77" i="13"/>
  <c r="AD79" i="13"/>
  <c r="AD75" i="13"/>
  <c r="AC73" i="13"/>
  <c r="Y100" i="13"/>
  <c r="AI1564" i="5"/>
  <c r="W42" i="17"/>
  <c r="E69" i="22"/>
  <c r="D70" i="20" s="1"/>
  <c r="Z93" i="18"/>
  <c r="AC46" i="17"/>
  <c r="AO1566" i="5"/>
  <c r="AE105" i="13"/>
  <c r="AK441" i="5"/>
  <c r="Y177" i="15" s="1"/>
  <c r="Z18" i="13"/>
  <c r="Z16" i="13" s="1"/>
  <c r="AK426" i="5"/>
  <c r="W48" i="17"/>
  <c r="Y102" i="13"/>
  <c r="F26" i="16"/>
  <c r="D83" i="21"/>
  <c r="L83" i="21"/>
  <c r="AO1532" i="5"/>
  <c r="AB81" i="15"/>
  <c r="AB77" i="15" s="1"/>
  <c r="L79" i="21"/>
  <c r="D79" i="21"/>
  <c r="AO1524" i="5"/>
  <c r="AP158" i="8"/>
  <c r="AX1194" i="5"/>
  <c r="AW1213" i="5"/>
  <c r="AX918" i="5"/>
  <c r="AK133" i="13"/>
  <c r="AN61" i="7"/>
  <c r="AO61" i="7" s="1"/>
  <c r="AP61" i="7" s="1"/>
  <c r="AQ61" i="7" s="1"/>
  <c r="AR61" i="7" s="1"/>
  <c r="HY56" i="7"/>
  <c r="AK122" i="13"/>
  <c r="HX56" i="7"/>
  <c r="HB41" i="7"/>
  <c r="HA42" i="7"/>
  <c r="HA43" i="7" s="1"/>
  <c r="HA170" i="7"/>
  <c r="HA171" i="7" s="1"/>
  <c r="HA172" i="7" s="1"/>
  <c r="HB179" i="7" s="1"/>
  <c r="AB147" i="15"/>
  <c r="AB142" i="15" s="1"/>
  <c r="AO1533" i="5"/>
  <c r="AX1202" i="5"/>
  <c r="AY1221" i="5" s="1"/>
  <c r="IB56" i="7"/>
  <c r="AO1525" i="5"/>
  <c r="AP159" i="8"/>
  <c r="AW1196" i="5"/>
  <c r="AX1219" i="5" s="1"/>
  <c r="AF49" i="15"/>
  <c r="AF45" i="15" s="1"/>
  <c r="AS1530" i="5"/>
  <c r="EQ150" i="7"/>
  <c r="AN201" i="13" s="1"/>
  <c r="AM125" i="17" s="1"/>
  <c r="ER146" i="7"/>
  <c r="F201" i="22"/>
  <c r="E202" i="20" s="1"/>
  <c r="AL125" i="17"/>
  <c r="AL124" i="17" s="1"/>
  <c r="AX939" i="5"/>
  <c r="AX881" i="5"/>
  <c r="AG34" i="17"/>
  <c r="AI141" i="13"/>
  <c r="AT156" i="8"/>
  <c r="AS1522" i="5"/>
  <c r="AN171" i="13"/>
  <c r="AM169" i="13"/>
  <c r="F169" i="22" s="1"/>
  <c r="E170" i="20" s="1"/>
  <c r="F171" i="22"/>
  <c r="E172" i="20" s="1"/>
  <c r="AX943" i="5"/>
  <c r="AW957" i="5"/>
  <c r="AW968" i="5" s="1"/>
  <c r="AY135" i="17"/>
  <c r="AY133" i="17" s="1"/>
  <c r="BA187" i="13"/>
  <c r="AZ185" i="13"/>
  <c r="AU1071" i="5"/>
  <c r="D116" i="21"/>
  <c r="L116" i="21"/>
  <c r="AA35" i="17"/>
  <c r="AC149" i="13"/>
  <c r="AR1209" i="5"/>
  <c r="AS1209" i="5"/>
  <c r="AO57" i="7"/>
  <c r="AP54" i="7"/>
  <c r="AO1531" i="5"/>
  <c r="AB114" i="15"/>
  <c r="AB109" i="15" s="1"/>
  <c r="AN1527" i="5"/>
  <c r="AA109" i="15"/>
  <c r="IO50" i="7"/>
  <c r="IG56" i="7" s="1"/>
  <c r="CP22" i="7"/>
  <c r="CO25" i="7"/>
  <c r="AP157" i="8"/>
  <c r="AO1523" i="5"/>
  <c r="D111" i="21"/>
  <c r="L111" i="21"/>
  <c r="HZ56" i="7"/>
  <c r="IA56" i="7"/>
  <c r="D82" i="6"/>
  <c r="CW92" i="7"/>
  <c r="ER113" i="7"/>
  <c r="EQ121" i="7" s="1"/>
  <c r="AM228" i="15" s="1"/>
  <c r="ER116" i="7"/>
  <c r="EQ119" i="7"/>
  <c r="AN203" i="13" s="1"/>
  <c r="AM122" i="17" s="1"/>
  <c r="AL175" i="13"/>
  <c r="AK123" i="17" s="1"/>
  <c r="AK121" i="17" s="1"/>
  <c r="AK173" i="13"/>
  <c r="AU41" i="7"/>
  <c r="AT42" i="7"/>
  <c r="AT43" i="7" s="1"/>
  <c r="AX1294" i="5"/>
  <c r="CV94" i="7"/>
  <c r="CW76" i="7"/>
  <c r="CV77" i="7"/>
  <c r="CV78" i="7" s="1"/>
  <c r="AQ159" i="13"/>
  <c r="AP114" i="17" s="1"/>
  <c r="AP157" i="13"/>
  <c r="F203" i="22"/>
  <c r="AL122" i="17"/>
  <c r="AJ123" i="17"/>
  <c r="AJ121" i="17" s="1"/>
  <c r="E230" i="21"/>
  <c r="M230" i="21"/>
  <c r="AU1053" i="5"/>
  <c r="AU973" i="5"/>
  <c r="AL127" i="13"/>
  <c r="AO114" i="17"/>
  <c r="AM119" i="14"/>
  <c r="AM115" i="14" s="1"/>
  <c r="CY87" i="7"/>
  <c r="AW179" i="13"/>
  <c r="AV177" i="13"/>
  <c r="AX947" i="5"/>
  <c r="AY965" i="5" s="1"/>
  <c r="AW1195" i="5"/>
  <c r="AX1218" i="5" s="1"/>
  <c r="AX1139" i="5"/>
  <c r="AT1290" i="5"/>
  <c r="U1442" i="5"/>
  <c r="F36" i="22"/>
  <c r="AX420" i="5"/>
  <c r="AL49" i="18"/>
  <c r="AN36" i="13"/>
  <c r="AV1324" i="5"/>
  <c r="AV1326" i="5" s="1"/>
  <c r="AK125" i="13"/>
  <c r="AV1006" i="5"/>
  <c r="AU1310" i="5"/>
  <c r="AV1392" i="5"/>
  <c r="AW1368" i="5"/>
  <c r="AX1388" i="5" s="1"/>
  <c r="AL52" i="14" s="1"/>
  <c r="AK132" i="13"/>
  <c r="AL15" i="17"/>
  <c r="AL14" i="17" s="1"/>
  <c r="AW435" i="5"/>
  <c r="AK207" i="15" s="1"/>
  <c r="AW450" i="5"/>
  <c r="AK185" i="15" s="1"/>
  <c r="AK184" i="15" s="1"/>
  <c r="AL37" i="13"/>
  <c r="AL35" i="13" s="1"/>
  <c r="AL34" i="13" s="1"/>
  <c r="AU1011" i="5"/>
  <c r="AL123" i="13"/>
  <c r="AW1164" i="5"/>
  <c r="AJ47" i="14"/>
  <c r="AX1173" i="5"/>
  <c r="AX884" i="5"/>
  <c r="H33" i="16"/>
  <c r="AX1321" i="5"/>
  <c r="AW1320" i="5"/>
  <c r="AW1324" i="5" s="1"/>
  <c r="AY1322" i="5"/>
  <c r="W1435" i="5"/>
  <c r="W1436" i="5" s="1"/>
  <c r="X1432" i="5" s="1"/>
  <c r="X1434" i="5" s="1"/>
  <c r="J153" i="15"/>
  <c r="J154" i="15" s="1"/>
  <c r="J55" i="13"/>
  <c r="X139" i="13"/>
  <c r="W39" i="17" s="1"/>
  <c r="W33" i="17" s="1"/>
  <c r="I23" i="17"/>
  <c r="I22" i="17" s="1"/>
  <c r="K47" i="13"/>
  <c r="GN19" i="10"/>
  <c r="GM34" i="10"/>
  <c r="V39" i="17"/>
  <c r="V33" i="17" s="1"/>
  <c r="AS1186" i="5"/>
  <c r="Z1416" i="5"/>
  <c r="N67" i="15" s="1"/>
  <c r="Z1415" i="5"/>
  <c r="N35" i="15" s="1"/>
  <c r="Z1417" i="5"/>
  <c r="N132" i="15" s="1"/>
  <c r="M48" i="13"/>
  <c r="M83" i="18"/>
  <c r="AK120" i="13"/>
  <c r="L81" i="18"/>
  <c r="F75" i="17"/>
  <c r="F57" i="18"/>
  <c r="F105" i="18"/>
  <c r="F65" i="18"/>
  <c r="AV1378" i="5"/>
  <c r="AJ171" i="15" s="1"/>
  <c r="AJ166" i="15" s="1"/>
  <c r="AV1379" i="5"/>
  <c r="AJ195" i="15" s="1"/>
  <c r="AV907" i="5"/>
  <c r="AV905" i="5" s="1"/>
  <c r="AW904" i="5"/>
  <c r="AJ119" i="13"/>
  <c r="H61" i="13"/>
  <c r="H157" i="15"/>
  <c r="H159" i="15" s="1"/>
  <c r="AL143" i="13"/>
  <c r="AJ40" i="17"/>
  <c r="GN126" i="10"/>
  <c r="GM134" i="10"/>
  <c r="AF91" i="13"/>
  <c r="AE89" i="13"/>
  <c r="Z1411" i="5"/>
  <c r="AA1407" i="5" s="1"/>
  <c r="AA1409" i="5" s="1"/>
  <c r="W181" i="15"/>
  <c r="AY1141" i="5"/>
  <c r="AY1133" i="5"/>
  <c r="AY1137" i="5"/>
  <c r="AY1142" i="5"/>
  <c r="AY1131" i="5"/>
  <c r="AY1132" i="5" s="1"/>
  <c r="AY1123" i="5"/>
  <c r="AY1143" i="5"/>
  <c r="AY1140" i="5"/>
  <c r="AY1138" i="5"/>
  <c r="AY883" i="5"/>
  <c r="AY882" i="5"/>
  <c r="AY886" i="5"/>
  <c r="AY878" i="5"/>
  <c r="AY887" i="5"/>
  <c r="AY868" i="5"/>
  <c r="AY885" i="5"/>
  <c r="AY876" i="5"/>
  <c r="AY877" i="5" s="1"/>
  <c r="AY888" i="5"/>
  <c r="AX942" i="5"/>
  <c r="AX915" i="5"/>
  <c r="AV1128" i="5"/>
  <c r="AV1126" i="5" s="1"/>
  <c r="AV1145" i="5" s="1"/>
  <c r="AW1125" i="5"/>
  <c r="L180" i="21"/>
  <c r="D180" i="21"/>
  <c r="AX1195" i="5"/>
  <c r="AY1218" i="5" s="1"/>
  <c r="I156" i="15"/>
  <c r="P116" i="13"/>
  <c r="AU1289" i="5"/>
  <c r="AU1288" i="5"/>
  <c r="M75" i="18"/>
  <c r="AX1136" i="5"/>
  <c r="AX1203" i="5"/>
  <c r="AY1222" i="5" s="1"/>
  <c r="AW1365" i="5"/>
  <c r="AW1360" i="5"/>
  <c r="AL132" i="13" s="1"/>
  <c r="AW1077" i="5"/>
  <c r="AK126" i="13"/>
  <c r="D20" i="20"/>
  <c r="AT953" i="5"/>
  <c r="AT952" i="5"/>
  <c r="AW986" i="5"/>
  <c r="AW989" i="5" s="1"/>
  <c r="AW987" i="5" s="1"/>
  <c r="AW1017" i="5" s="1"/>
  <c r="AX1039" i="5" s="1"/>
  <c r="AW1016" i="5"/>
  <c r="W1462" i="5"/>
  <c r="K100" i="15" s="1"/>
  <c r="W1461" i="5"/>
  <c r="K36" i="15" s="1"/>
  <c r="W1464" i="5"/>
  <c r="K133" i="15" s="1"/>
  <c r="K131" i="15" s="1"/>
  <c r="K152" i="15" s="1"/>
  <c r="W1463" i="5"/>
  <c r="K68" i="15" s="1"/>
  <c r="K66" i="15" s="1"/>
  <c r="K86" i="15" s="1"/>
  <c r="H67" i="18"/>
  <c r="H54" i="15"/>
  <c r="X112" i="13"/>
  <c r="AM31" i="13"/>
  <c r="AL13" i="17" s="1"/>
  <c r="AW417" i="5"/>
  <c r="AK124" i="13"/>
  <c r="C138" i="20"/>
  <c r="AU1341" i="5"/>
  <c r="AU1264" i="5"/>
  <c r="AI107" i="15" s="1"/>
  <c r="AU1265" i="5"/>
  <c r="AI140" i="15" s="1"/>
  <c r="AX851" i="5"/>
  <c r="AX945" i="5"/>
  <c r="AX1091" i="5"/>
  <c r="AX1096" i="5"/>
  <c r="AX1097" i="5" s="1"/>
  <c r="AX1103" i="5"/>
  <c r="I98" i="15"/>
  <c r="I119" i="15" s="1"/>
  <c r="I77" i="18"/>
  <c r="AL136" i="13"/>
  <c r="AL46" i="14"/>
  <c r="AT1347" i="5"/>
  <c r="AH56" i="14" s="1"/>
  <c r="AH55" i="14" s="1"/>
  <c r="AH34" i="14" s="1"/>
  <c r="AH32" i="14" s="1"/>
  <c r="AT1184" i="5"/>
  <c r="AH139" i="15" s="1"/>
  <c r="AH138" i="15" s="1"/>
  <c r="AT1183" i="5"/>
  <c r="AH106" i="15" s="1"/>
  <c r="AH105" i="15" s="1"/>
  <c r="H59" i="18"/>
  <c r="AX1019" i="5"/>
  <c r="AY1041" i="5" s="1"/>
  <c r="AX993" i="5"/>
  <c r="AX911" i="5"/>
  <c r="Y1488" i="5"/>
  <c r="M101" i="15" s="1"/>
  <c r="Y1487" i="5"/>
  <c r="M37" i="15" s="1"/>
  <c r="Y1490" i="5"/>
  <c r="M134" i="15" s="1"/>
  <c r="Y1489" i="5"/>
  <c r="M69" i="15" s="1"/>
  <c r="X1492" i="5"/>
  <c r="GN22" i="10"/>
  <c r="GM37" i="10"/>
  <c r="W203" i="15"/>
  <c r="AY1255" i="5"/>
  <c r="AY1279" i="5" s="1"/>
  <c r="AY1271" i="5"/>
  <c r="AY1259" i="5"/>
  <c r="AY1283" i="5" s="1"/>
  <c r="AZ1302" i="5" s="1"/>
  <c r="AY1248" i="5"/>
  <c r="AY1240" i="5"/>
  <c r="AY1257" i="5"/>
  <c r="AY1314" i="5"/>
  <c r="AY1258" i="5"/>
  <c r="AY1282" i="5" s="1"/>
  <c r="AY1254" i="5"/>
  <c r="AY1250" i="5"/>
  <c r="AY1251" i="5" s="1"/>
  <c r="AY1276" i="5" s="1"/>
  <c r="AZ1299" i="5" s="1"/>
  <c r="AY1357" i="5"/>
  <c r="AY1356" i="5"/>
  <c r="W111" i="13"/>
  <c r="GL39" i="10"/>
  <c r="AV1262" i="5"/>
  <c r="GM127" i="10"/>
  <c r="GL135" i="10"/>
  <c r="GL137" i="10" s="1"/>
  <c r="AU937" i="5"/>
  <c r="AU950" i="5" s="1"/>
  <c r="AU924" i="5"/>
  <c r="AU926" i="5" s="1"/>
  <c r="I54" i="15"/>
  <c r="AW1038" i="5"/>
  <c r="AW1048" i="5" s="1"/>
  <c r="AV1030" i="5"/>
  <c r="AY1003" i="5"/>
  <c r="AY1027" i="5" s="1"/>
  <c r="AZ1045" i="5" s="1"/>
  <c r="AY1001" i="5"/>
  <c r="AY992" i="5"/>
  <c r="AY998" i="5"/>
  <c r="AY1004" i="5"/>
  <c r="AY1028" i="5" s="1"/>
  <c r="AZ1046" i="5" s="1"/>
  <c r="AY1057" i="5"/>
  <c r="AY999" i="5"/>
  <c r="AY1023" i="5" s="1"/>
  <c r="AY1015" i="5"/>
  <c r="AY984" i="5"/>
  <c r="AY994" i="5"/>
  <c r="AY995" i="5" s="1"/>
  <c r="AY1020" i="5" s="1"/>
  <c r="AZ1042" i="5" s="1"/>
  <c r="AY1002" i="5"/>
  <c r="AY1026" i="5" s="1"/>
  <c r="AY910" i="5"/>
  <c r="AY916" i="5"/>
  <c r="AY922" i="5"/>
  <c r="AY912" i="5"/>
  <c r="AY919" i="5"/>
  <c r="AY902" i="5"/>
  <c r="AY920" i="5"/>
  <c r="AY921" i="5"/>
  <c r="AY935" i="5"/>
  <c r="AY917" i="5"/>
  <c r="AX908" i="5"/>
  <c r="AX903" i="5"/>
  <c r="AX961" i="5"/>
  <c r="F19" i="18"/>
  <c r="U92" i="17"/>
  <c r="U94" i="17" s="1"/>
  <c r="U96" i="17" s="1"/>
  <c r="W66" i="13"/>
  <c r="V65" i="13"/>
  <c r="AU1032" i="5"/>
  <c r="AU1033" i="5"/>
  <c r="AL135" i="13"/>
  <c r="Q137" i="13"/>
  <c r="Q116" i="13" s="1"/>
  <c r="R138" i="13"/>
  <c r="Q30" i="17" s="1"/>
  <c r="Q28" i="17" s="1"/>
  <c r="AX1358" i="5"/>
  <c r="AX1385" i="5"/>
  <c r="AM131" i="13" s="1"/>
  <c r="AX1198" i="5"/>
  <c r="AK39" i="15"/>
  <c r="AW768" i="5"/>
  <c r="AX772" i="5" s="1"/>
  <c r="AX773" i="5" s="1"/>
  <c r="AL26" i="14" s="1"/>
  <c r="AL19" i="14" s="1"/>
  <c r="D22" i="20"/>
  <c r="AW991" i="5"/>
  <c r="AW1018" i="5"/>
  <c r="AX1040" i="5" s="1"/>
  <c r="AU1192" i="5"/>
  <c r="AU1205" i="5" s="1"/>
  <c r="AU1179" i="5"/>
  <c r="AU1181" i="5" s="1"/>
  <c r="AI129" i="13"/>
  <c r="AH32" i="17" s="1"/>
  <c r="AH31" i="17" s="1"/>
  <c r="AJ130" i="13"/>
  <c r="AS931" i="5"/>
  <c r="X1457" i="5"/>
  <c r="AX909" i="5"/>
  <c r="AE117" i="13"/>
  <c r="AW1563" i="5"/>
  <c r="AX1570" i="5" s="1"/>
  <c r="AL68" i="14" s="1"/>
  <c r="GN21" i="10"/>
  <c r="GM36" i="10"/>
  <c r="AX946" i="5"/>
  <c r="AX874" i="5"/>
  <c r="AX875" i="5" s="1"/>
  <c r="AX869" i="5"/>
  <c r="AK42" i="14"/>
  <c r="AT1208" i="5"/>
  <c r="AT1207" i="5"/>
  <c r="J46" i="13"/>
  <c r="Y47" i="18"/>
  <c r="AK416" i="5"/>
  <c r="AA28" i="13"/>
  <c r="Z12" i="17" s="1"/>
  <c r="Z11" i="17" s="1"/>
  <c r="Z10" i="17" s="1"/>
  <c r="Y55" i="18"/>
  <c r="Y51" i="18"/>
  <c r="Y43" i="18"/>
  <c r="Y73" i="17"/>
  <c r="AX1000" i="5"/>
  <c r="AX1024" i="5" s="1"/>
  <c r="AY1044" i="5" s="1"/>
  <c r="AX1025" i="5"/>
  <c r="AX1275" i="5"/>
  <c r="AY1298" i="5" s="1"/>
  <c r="AX1249" i="5"/>
  <c r="AW944" i="5"/>
  <c r="AX964" i="5" s="1"/>
  <c r="AL44" i="14" s="1"/>
  <c r="AK134" i="13"/>
  <c r="AW1092" i="5"/>
  <c r="AV1095" i="5"/>
  <c r="AV1093" i="5" s="1"/>
  <c r="AV1112" i="5" s="1"/>
  <c r="AW1295" i="5"/>
  <c r="AW1305" i="5" s="1"/>
  <c r="AV1286" i="5"/>
  <c r="I53" i="13"/>
  <c r="I87" i="15"/>
  <c r="H90" i="15"/>
  <c r="AV873" i="5"/>
  <c r="AV871" i="5" s="1"/>
  <c r="AV890" i="5" s="1"/>
  <c r="AW870" i="5"/>
  <c r="AY1176" i="5"/>
  <c r="AY1175" i="5"/>
  <c r="AY1171" i="5"/>
  <c r="AY1172" i="5"/>
  <c r="AY1177" i="5"/>
  <c r="AY1190" i="5"/>
  <c r="AY1157" i="5"/>
  <c r="AY1165" i="5"/>
  <c r="AY1167" i="5"/>
  <c r="AY1174" i="5"/>
  <c r="AY835" i="5"/>
  <c r="AY843" i="5"/>
  <c r="AY844" i="5" s="1"/>
  <c r="AY849" i="5"/>
  <c r="AY845" i="5"/>
  <c r="AY853" i="5"/>
  <c r="AY852" i="5"/>
  <c r="AY855" i="5"/>
  <c r="AY850" i="5"/>
  <c r="AY854" i="5"/>
  <c r="AZ1233" i="5"/>
  <c r="AZ1238" i="5" s="1"/>
  <c r="AZ1150" i="5"/>
  <c r="AZ1155" i="5" s="1"/>
  <c r="AZ1083" i="5"/>
  <c r="AZ1088" i="5" s="1"/>
  <c r="AZ1351" i="5"/>
  <c r="AZ1355" i="5" s="1"/>
  <c r="AZ829" i="5"/>
  <c r="AZ833" i="5" s="1"/>
  <c r="AZ977" i="5"/>
  <c r="AZ982" i="5" s="1"/>
  <c r="BA800" i="5"/>
  <c r="AZ895" i="5"/>
  <c r="AZ900" i="5" s="1"/>
  <c r="AZ1116" i="5"/>
  <c r="AZ1121" i="5" s="1"/>
  <c r="AZ861" i="5"/>
  <c r="AZ866" i="5" s="1"/>
  <c r="AM46" i="14"/>
  <c r="J79" i="18"/>
  <c r="J34" i="15"/>
  <c r="V1466" i="5"/>
  <c r="H60" i="13"/>
  <c r="H124" i="15"/>
  <c r="AW1224" i="5"/>
  <c r="AW1193" i="5"/>
  <c r="AV1050" i="5"/>
  <c r="AV1051" i="5"/>
  <c r="X110" i="13"/>
  <c r="AC21" i="13"/>
  <c r="AC19" i="13" s="1"/>
  <c r="AN427" i="5"/>
  <c r="AN442" i="5"/>
  <c r="AB178" i="15" s="1"/>
  <c r="AL128" i="13"/>
  <c r="AW1272" i="5"/>
  <c r="AW1242" i="5"/>
  <c r="AW1245" i="5" s="1"/>
  <c r="AW1243" i="5" s="1"/>
  <c r="AW1273" i="5" s="1"/>
  <c r="AX1296" i="5" s="1"/>
  <c r="Y1419" i="5"/>
  <c r="L19" i="17"/>
  <c r="L18" i="17" s="1"/>
  <c r="N45" i="13"/>
  <c r="AX1163" i="5"/>
  <c r="AX1158" i="5"/>
  <c r="L27" i="17"/>
  <c r="L26" i="17" s="1"/>
  <c r="N49" i="13"/>
  <c r="AV1162" i="5"/>
  <c r="AV1160" i="5" s="1"/>
  <c r="AW1159" i="5"/>
  <c r="X109" i="13"/>
  <c r="H59" i="13"/>
  <c r="H91" i="15"/>
  <c r="H58" i="13"/>
  <c r="H59" i="15"/>
  <c r="AW837" i="5"/>
  <c r="AV840" i="5"/>
  <c r="AV838" i="5" s="1"/>
  <c r="AV857" i="5" s="1"/>
  <c r="AG121" i="13"/>
  <c r="AF118" i="13"/>
  <c r="GN20" i="10"/>
  <c r="GM35" i="10"/>
  <c r="AJ37" i="14"/>
  <c r="AJ36" i="14" s="1"/>
  <c r="AJ35" i="14" s="1"/>
  <c r="AV968" i="5"/>
  <c r="AU1326" i="5"/>
  <c r="AU1327" i="5"/>
  <c r="AX841" i="5"/>
  <c r="AX842" i="5" s="1"/>
  <c r="AX836" i="5"/>
  <c r="AX848" i="5"/>
  <c r="AX1201" i="5"/>
  <c r="AE147" i="13"/>
  <c r="AW941" i="5"/>
  <c r="AX963" i="5" s="1"/>
  <c r="AL43" i="14" s="1"/>
  <c r="AH114" i="13"/>
  <c r="AG36" i="17" s="1"/>
  <c r="H17" i="17"/>
  <c r="AX1058" i="5"/>
  <c r="AX1059" i="5" s="1"/>
  <c r="AX1076" i="5"/>
  <c r="AL84" i="15" s="1"/>
  <c r="AX1075" i="5"/>
  <c r="AL52" i="15" s="1"/>
  <c r="AX1256" i="5"/>
  <c r="AX1280" i="5" s="1"/>
  <c r="AY1301" i="5" s="1"/>
  <c r="AX1281" i="5"/>
  <c r="AX1278" i="5"/>
  <c r="AX1253" i="5"/>
  <c r="AX1277" i="5" s="1"/>
  <c r="AY1300" i="5" s="1"/>
  <c r="AX940" i="5"/>
  <c r="AY962" i="5" s="1"/>
  <c r="AW936" i="5"/>
  <c r="Z1513" i="5"/>
  <c r="N38" i="15" s="1"/>
  <c r="Z1514" i="5"/>
  <c r="N102" i="15" s="1"/>
  <c r="Z1516" i="5"/>
  <c r="N135" i="15" s="1"/>
  <c r="Z1515" i="5"/>
  <c r="N70" i="15" s="1"/>
  <c r="Y1518" i="5"/>
  <c r="V49" i="17"/>
  <c r="V47" i="17" s="1"/>
  <c r="X103" i="13"/>
  <c r="V1440" i="5"/>
  <c r="J99" i="15" s="1"/>
  <c r="AV1307" i="5"/>
  <c r="AV1308" i="5"/>
  <c r="AV1009" i="5"/>
  <c r="AJ75" i="15" s="1"/>
  <c r="AV1008" i="5"/>
  <c r="AJ43" i="15" s="1"/>
  <c r="AY1104" i="5"/>
  <c r="AY1090" i="5"/>
  <c r="AY1105" i="5"/>
  <c r="AY1098" i="5"/>
  <c r="AY1099" i="5" s="1"/>
  <c r="AY1107" i="5"/>
  <c r="AY1108" i="5"/>
  <c r="AY1109" i="5"/>
  <c r="AY1110" i="5"/>
  <c r="AY1100" i="5"/>
  <c r="F21" i="18"/>
  <c r="F23" i="18"/>
  <c r="F27" i="18"/>
  <c r="G96" i="15"/>
  <c r="AW1191" i="5"/>
  <c r="AE20" i="13"/>
  <c r="AD8" i="17" s="1"/>
  <c r="AO412" i="5"/>
  <c r="AW1247" i="5"/>
  <c r="AW1274" i="5"/>
  <c r="AX1297" i="5" s="1"/>
  <c r="AK145" i="13"/>
  <c r="AJ38" i="17" s="1"/>
  <c r="AX1361" i="5"/>
  <c r="AX1369" i="5"/>
  <c r="AX1363" i="5"/>
  <c r="AX1372" i="5"/>
  <c r="AY1390" i="5" s="1"/>
  <c r="AM54" i="14" s="1"/>
  <c r="AX1366" i="5"/>
  <c r="AX1362" i="5"/>
  <c r="AX1371" i="5"/>
  <c r="AY1389" i="5" s="1"/>
  <c r="AM53" i="14" s="1"/>
  <c r="AX1370" i="5"/>
  <c r="AX1367" i="5"/>
  <c r="AX1124" i="5"/>
  <c r="AX1129" i="5"/>
  <c r="AX1130" i="5" s="1"/>
  <c r="AX1170" i="5"/>
  <c r="AX1197" i="5"/>
  <c r="AX1217" i="5"/>
  <c r="AX767" i="5"/>
  <c r="AL136" i="15" s="1"/>
  <c r="F136" i="23" s="1"/>
  <c r="AX764" i="5"/>
  <c r="AX766" i="5"/>
  <c r="AL71" i="15" s="1"/>
  <c r="F71" i="23" s="1"/>
  <c r="AX765" i="5"/>
  <c r="AL103" i="15" s="1"/>
  <c r="F103" i="23" s="1"/>
  <c r="AY761" i="5"/>
  <c r="AW1063" i="5"/>
  <c r="AW1067" i="5" s="1"/>
  <c r="AY1065" i="5"/>
  <c r="AX1064" i="5"/>
  <c r="H121" i="15"/>
  <c r="H123" i="15" s="1"/>
  <c r="AT928" i="5"/>
  <c r="AH42" i="15" s="1"/>
  <c r="AH41" i="15" s="1"/>
  <c r="AT929" i="5"/>
  <c r="AH74" i="15" s="1"/>
  <c r="AH73" i="15" s="1"/>
  <c r="AV1069" i="5"/>
  <c r="AV1070" i="5"/>
  <c r="AG73" i="15"/>
  <c r="G64" i="15"/>
  <c r="AW1384" i="5"/>
  <c r="AK32" i="13"/>
  <c r="AK30" i="13" s="1"/>
  <c r="AV447" i="5"/>
  <c r="AJ183" i="15" s="1"/>
  <c r="AV432" i="5"/>
  <c r="U175" i="15"/>
  <c r="C117" i="20"/>
  <c r="G61" i="18"/>
  <c r="G69" i="18"/>
  <c r="AU1379" i="5"/>
  <c r="AI195" i="15" s="1"/>
  <c r="AU1378" i="5"/>
  <c r="AI171" i="15" s="1"/>
  <c r="AI166" i="15" s="1"/>
  <c r="AX1106" i="5"/>
  <c r="AX1200" i="5"/>
  <c r="AC37" i="17"/>
  <c r="Y29" i="13"/>
  <c r="Y27" i="13" s="1"/>
  <c r="Y26" i="13" s="1"/>
  <c r="Y13" i="13" s="1"/>
  <c r="AJ446" i="5"/>
  <c r="X182" i="15" s="1"/>
  <c r="X181" i="15" s="1"/>
  <c r="X180" i="15" s="1"/>
  <c r="X175" i="15" s="1"/>
  <c r="AJ431" i="5"/>
  <c r="X206" i="15" s="1"/>
  <c r="X205" i="15" s="1"/>
  <c r="X203" i="15" s="1"/>
  <c r="AX985" i="5"/>
  <c r="AX990" i="5"/>
  <c r="AX1022" i="5"/>
  <c r="AX997" i="5"/>
  <c r="AX1021" i="5" s="1"/>
  <c r="AY1043" i="5" s="1"/>
  <c r="AX1331" i="5"/>
  <c r="AL117" i="15" s="1"/>
  <c r="AX1315" i="5"/>
  <c r="AX1332" i="5"/>
  <c r="AL150" i="15" s="1"/>
  <c r="AX1246" i="5"/>
  <c r="AX1241" i="5"/>
  <c r="AW940" i="5"/>
  <c r="AX962" i="5" s="1"/>
  <c r="AL42" i="14" s="1"/>
  <c r="AW938" i="5"/>
  <c r="Z1482" i="5"/>
  <c r="Z1483" i="5" s="1"/>
  <c r="AA1479" i="5" s="1"/>
  <c r="AA1481" i="5" s="1"/>
  <c r="Z1509" i="5"/>
  <c r="AA1505" i="5" s="1"/>
  <c r="AA1507" i="5" s="1"/>
  <c r="Y204" i="15" l="1"/>
  <c r="AS16" i="17"/>
  <c r="AU39" i="13"/>
  <c r="BE421" i="5"/>
  <c r="BD451" i="5"/>
  <c r="AR186" i="15" s="1"/>
  <c r="AS40" i="13"/>
  <c r="AS38" i="13" s="1"/>
  <c r="BD436" i="5"/>
  <c r="AU132" i="17"/>
  <c r="AU130" i="17" s="1"/>
  <c r="AV181" i="13"/>
  <c r="AW183" i="13"/>
  <c r="AX1164" i="5"/>
  <c r="AY884" i="5"/>
  <c r="AL122" i="13"/>
  <c r="AJ57" i="14"/>
  <c r="AX1196" i="5"/>
  <c r="AY1219" i="5" s="1"/>
  <c r="AM45" i="14"/>
  <c r="AV1071" i="5"/>
  <c r="H126" i="15"/>
  <c r="AK37" i="14"/>
  <c r="AM128" i="13"/>
  <c r="Z15" i="13"/>
  <c r="AM127" i="13"/>
  <c r="Z5" i="17"/>
  <c r="AC69" i="13"/>
  <c r="AB93" i="18" s="1"/>
  <c r="W107" i="13"/>
  <c r="X108" i="13"/>
  <c r="AL134" i="13"/>
  <c r="AO1535" i="5"/>
  <c r="AC30" i="14" s="1"/>
  <c r="AA24" i="13"/>
  <c r="AL428" i="5"/>
  <c r="AL443" i="5"/>
  <c r="Z179" i="15" s="1"/>
  <c r="AV1053" i="5"/>
  <c r="AC23" i="13"/>
  <c r="AM413" i="5"/>
  <c r="AA9" i="17"/>
  <c r="Z100" i="13"/>
  <c r="AJ1564" i="5"/>
  <c r="X42" i="17"/>
  <c r="AP1565" i="5"/>
  <c r="AF101" i="13"/>
  <c r="AD43" i="17"/>
  <c r="AA18" i="13"/>
  <c r="AL426" i="5"/>
  <c r="AL441" i="5"/>
  <c r="Z177" i="15" s="1"/>
  <c r="F111" i="16" s="1"/>
  <c r="AE79" i="13"/>
  <c r="AD77" i="13"/>
  <c r="AD46" i="17"/>
  <c r="AP1566" i="5"/>
  <c r="AF105" i="13"/>
  <c r="D18" i="20"/>
  <c r="D38" i="19"/>
  <c r="AV1327" i="5"/>
  <c r="X48" i="17"/>
  <c r="Z102" i="13"/>
  <c r="Y176" i="15"/>
  <c r="AE75" i="13"/>
  <c r="AD73" i="13"/>
  <c r="AD69" i="13" s="1"/>
  <c r="AC93" i="18" s="1"/>
  <c r="AA7" i="17"/>
  <c r="AA6" i="17" s="1"/>
  <c r="AM411" i="5"/>
  <c r="AC17" i="13"/>
  <c r="AB7" i="17" s="1"/>
  <c r="AA53" i="18"/>
  <c r="AA45" i="18"/>
  <c r="AQ158" i="8"/>
  <c r="AP1524" i="5"/>
  <c r="AP1532" i="5"/>
  <c r="AC81" i="15"/>
  <c r="AC77" i="15" s="1"/>
  <c r="AY1139" i="5"/>
  <c r="AY1136" i="5"/>
  <c r="HA185" i="7"/>
  <c r="IH56" i="7"/>
  <c r="AQ159" i="8"/>
  <c r="AP1525" i="5"/>
  <c r="HB42" i="7"/>
  <c r="HB43" i="7" s="1"/>
  <c r="HB170" i="7"/>
  <c r="HB171" i="7" s="1"/>
  <c r="HB172" i="7" s="1"/>
  <c r="HC179" i="7" s="1"/>
  <c r="HC41" i="7"/>
  <c r="AP1533" i="5"/>
  <c r="AC147" i="15"/>
  <c r="AC142" i="15" s="1"/>
  <c r="AT1530" i="5"/>
  <c r="AG49" i="15"/>
  <c r="ES146" i="7"/>
  <c r="ER150" i="7"/>
  <c r="AO201" i="13" s="1"/>
  <c r="AN125" i="17" s="1"/>
  <c r="AK36" i="14"/>
  <c r="AK35" i="14" s="1"/>
  <c r="AX1384" i="5"/>
  <c r="AX957" i="5"/>
  <c r="AZ135" i="17"/>
  <c r="AZ133" i="17" s="1"/>
  <c r="BB187" i="13"/>
  <c r="BA185" i="13"/>
  <c r="AU156" i="8"/>
  <c r="AT1522" i="5"/>
  <c r="ID56" i="7"/>
  <c r="AX1199" i="5"/>
  <c r="AY1220" i="5" s="1"/>
  <c r="AM42" i="14"/>
  <c r="AX941" i="5"/>
  <c r="AY963" i="5" s="1"/>
  <c r="AM126" i="17"/>
  <c r="AM124" i="17" s="1"/>
  <c r="AO171" i="13"/>
  <c r="AN169" i="13"/>
  <c r="AH34" i="17"/>
  <c r="AJ141" i="13"/>
  <c r="AX1077" i="5"/>
  <c r="AT1209" i="5"/>
  <c r="AQ157" i="8"/>
  <c r="AP1523" i="5"/>
  <c r="IE56" i="7"/>
  <c r="IC56" i="7"/>
  <c r="AV1310" i="5"/>
  <c r="CP25" i="7"/>
  <c r="CQ22" i="7"/>
  <c r="IF56" i="7"/>
  <c r="IU50" i="7"/>
  <c r="II56" i="7" s="1"/>
  <c r="AP1531" i="5"/>
  <c r="AC114" i="15"/>
  <c r="AO1527" i="5"/>
  <c r="AQ54" i="7"/>
  <c r="AP57" i="7"/>
  <c r="AB35" i="17"/>
  <c r="AD149" i="13"/>
  <c r="AW177" i="13"/>
  <c r="AX179" i="13"/>
  <c r="CZ87" i="7"/>
  <c r="E204" i="20"/>
  <c r="AN119" i="14"/>
  <c r="AN115" i="14" s="1"/>
  <c r="AN96" i="14" s="1"/>
  <c r="AU1290" i="5"/>
  <c r="AV129" i="17"/>
  <c r="AV127" i="17" s="1"/>
  <c r="AR159" i="13"/>
  <c r="AQ114" i="17" s="1"/>
  <c r="AQ157" i="13"/>
  <c r="AM175" i="13"/>
  <c r="AL123" i="17" s="1"/>
  <c r="AL121" i="17" s="1"/>
  <c r="AL173" i="13"/>
  <c r="AY1173" i="5"/>
  <c r="AX1563" i="5"/>
  <c r="AY1570" i="5" s="1"/>
  <c r="AM68" i="14" s="1"/>
  <c r="AY1201" i="5"/>
  <c r="G165" i="16"/>
  <c r="AY848" i="5"/>
  <c r="AY943" i="5"/>
  <c r="CX76" i="7"/>
  <c r="CW77" i="7"/>
  <c r="CW78" i="7" s="1"/>
  <c r="AU42" i="7"/>
  <c r="AU43" i="7" s="1"/>
  <c r="AV41" i="7"/>
  <c r="AY1103" i="5"/>
  <c r="CW94" i="7"/>
  <c r="D89" i="6"/>
  <c r="ES113" i="7"/>
  <c r="ER121" i="7" s="1"/>
  <c r="AN228" i="15" s="1"/>
  <c r="ES116" i="7"/>
  <c r="ER119" i="7"/>
  <c r="AO203" i="13" s="1"/>
  <c r="AN122" i="17" s="1"/>
  <c r="CX92" i="7"/>
  <c r="F82" i="6" s="1"/>
  <c r="E82" i="6"/>
  <c r="AW1262" i="5"/>
  <c r="AY1037" i="5"/>
  <c r="AM123" i="13"/>
  <c r="F123" i="22" s="1"/>
  <c r="J156" i="15"/>
  <c r="AM37" i="13"/>
  <c r="AX450" i="5"/>
  <c r="AL185" i="15" s="1"/>
  <c r="F185" i="23" s="1"/>
  <c r="AX435" i="5"/>
  <c r="AL207" i="15" s="1"/>
  <c r="F207" i="23" s="1"/>
  <c r="AX1316" i="5"/>
  <c r="AZ1322" i="5" s="1"/>
  <c r="AY1203" i="5"/>
  <c r="AZ1222" i="5" s="1"/>
  <c r="AY1202" i="5"/>
  <c r="AZ1221" i="5" s="1"/>
  <c r="AU1267" i="5"/>
  <c r="AW1006" i="5"/>
  <c r="AW1009" i="5" s="1"/>
  <c r="AK75" i="15" s="1"/>
  <c r="AY420" i="5"/>
  <c r="AO36" i="13"/>
  <c r="AM49" i="18"/>
  <c r="E42" i="19"/>
  <c r="E37" i="20"/>
  <c r="AY948" i="5"/>
  <c r="AZ966" i="5" s="1"/>
  <c r="AM15" i="17"/>
  <c r="AM14" i="17" s="1"/>
  <c r="F150" i="23"/>
  <c r="H127" i="15"/>
  <c r="H96" i="15" s="1"/>
  <c r="AZ761" i="5"/>
  <c r="AY767" i="5"/>
  <c r="AM136" i="15" s="1"/>
  <c r="AY765" i="5"/>
  <c r="AM103" i="15" s="1"/>
  <c r="AY766" i="5"/>
  <c r="AM71" i="15" s="1"/>
  <c r="AY764" i="5"/>
  <c r="AY1101" i="5"/>
  <c r="AZ1100" i="5"/>
  <c r="AY1106" i="5"/>
  <c r="AY1200" i="5"/>
  <c r="F84" i="23"/>
  <c r="AF147" i="13"/>
  <c r="AE37" i="17" s="1"/>
  <c r="AH121" i="13"/>
  <c r="AG118" i="13"/>
  <c r="AF29" i="17" s="1"/>
  <c r="AA1508" i="5"/>
  <c r="AA1509" i="5" s="1"/>
  <c r="AB1505" i="5" s="1"/>
  <c r="AB1507" i="5" s="1"/>
  <c r="AX1242" i="5"/>
  <c r="AX1245" i="5" s="1"/>
  <c r="AX1243" i="5" s="1"/>
  <c r="AX1273" i="5" s="1"/>
  <c r="AY1296" i="5" s="1"/>
  <c r="AX1272" i="5"/>
  <c r="AX991" i="5"/>
  <c r="AX1018" i="5"/>
  <c r="AY1040" i="5" s="1"/>
  <c r="AU1380" i="5"/>
  <c r="U65" i="17"/>
  <c r="U58" i="17" s="1"/>
  <c r="U173" i="15"/>
  <c r="I120" i="15"/>
  <c r="I54" i="13"/>
  <c r="E105" i="21"/>
  <c r="M105" i="21"/>
  <c r="AX1368" i="5"/>
  <c r="AY1388" i="5" s="1"/>
  <c r="AM52" i="14" s="1"/>
  <c r="V1442" i="5"/>
  <c r="N83" i="18"/>
  <c r="D58" i="16"/>
  <c r="D38" i="23"/>
  <c r="AZ1065" i="5"/>
  <c r="AX1063" i="5"/>
  <c r="AX1067" i="5" s="1"/>
  <c r="AY1064" i="5"/>
  <c r="AD37" i="17"/>
  <c r="GO20" i="10"/>
  <c r="GN35" i="10"/>
  <c r="H57" i="13"/>
  <c r="M27" i="17"/>
  <c r="M26" i="17" s="1"/>
  <c r="O49" i="13"/>
  <c r="AW1265" i="5"/>
  <c r="AK140" i="15" s="1"/>
  <c r="F128" i="22"/>
  <c r="BA1150" i="5"/>
  <c r="BA1155" i="5" s="1"/>
  <c r="BA1116" i="5"/>
  <c r="BA1121" i="5" s="1"/>
  <c r="BA1083" i="5"/>
  <c r="BA1088" i="5" s="1"/>
  <c r="BA861" i="5"/>
  <c r="BA866" i="5" s="1"/>
  <c r="BA977" i="5"/>
  <c r="BA982" i="5" s="1"/>
  <c r="BB800" i="5"/>
  <c r="BA1233" i="5"/>
  <c r="BA1238" i="5" s="1"/>
  <c r="BA829" i="5"/>
  <c r="BA833" i="5" s="1"/>
  <c r="BA895" i="5"/>
  <c r="BA900" i="5" s="1"/>
  <c r="BA1351" i="5"/>
  <c r="BA1355" i="5" s="1"/>
  <c r="AZ1108" i="5"/>
  <c r="AZ1090" i="5"/>
  <c r="AZ1098" i="5"/>
  <c r="AZ1099" i="5" s="1"/>
  <c r="AZ1107" i="5"/>
  <c r="AZ1110" i="5"/>
  <c r="AZ1104" i="5"/>
  <c r="AZ1109" i="5"/>
  <c r="AZ1105" i="5"/>
  <c r="AY946" i="5"/>
  <c r="AY836" i="5"/>
  <c r="AY841" i="5"/>
  <c r="AY842" i="5" s="1"/>
  <c r="AY1166" i="5"/>
  <c r="AY1194" i="5"/>
  <c r="AY1198" i="5"/>
  <c r="AW873" i="5"/>
  <c r="AW871" i="5" s="1"/>
  <c r="AW890" i="5" s="1"/>
  <c r="AX870" i="5"/>
  <c r="AX873" i="5" s="1"/>
  <c r="AV1289" i="5"/>
  <c r="AV1288" i="5"/>
  <c r="X1463" i="5"/>
  <c r="L68" i="15" s="1"/>
  <c r="L66" i="15" s="1"/>
  <c r="L86" i="15" s="1"/>
  <c r="X1462" i="5"/>
  <c r="L100" i="15" s="1"/>
  <c r="X1461" i="5"/>
  <c r="L36" i="15" s="1"/>
  <c r="X1464" i="5"/>
  <c r="L133" i="15" s="1"/>
  <c r="L131" i="15" s="1"/>
  <c r="L152" i="15" s="1"/>
  <c r="AX1213" i="5"/>
  <c r="AX936" i="5"/>
  <c r="AY918" i="5"/>
  <c r="AY911" i="5"/>
  <c r="AY939" i="5"/>
  <c r="AY990" i="5"/>
  <c r="AY985" i="5"/>
  <c r="AU953" i="5"/>
  <c r="AU952" i="5"/>
  <c r="X111" i="13"/>
  <c r="AY1358" i="5"/>
  <c r="AY1281" i="5"/>
  <c r="AY1256" i="5"/>
  <c r="AY1280" i="5" s="1"/>
  <c r="AZ1301" i="5" s="1"/>
  <c r="M81" i="18"/>
  <c r="AL32" i="13"/>
  <c r="AL30" i="13" s="1"/>
  <c r="AW447" i="5"/>
  <c r="AK183" i="15" s="1"/>
  <c r="AW432" i="5"/>
  <c r="AX1038" i="5"/>
  <c r="AX1048" i="5" s="1"/>
  <c r="AW1030" i="5"/>
  <c r="AX1387" i="5"/>
  <c r="AL51" i="14" s="1"/>
  <c r="AL133" i="13"/>
  <c r="AY879" i="5"/>
  <c r="AZ878" i="5"/>
  <c r="AY1129" i="5"/>
  <c r="AY1130" i="5" s="1"/>
  <c r="AY1124" i="5"/>
  <c r="AZ1133" i="5"/>
  <c r="AY1134" i="5"/>
  <c r="W180" i="15"/>
  <c r="AW907" i="5"/>
  <c r="AW905" i="5" s="1"/>
  <c r="AX904" i="5"/>
  <c r="AX907" i="5" s="1"/>
  <c r="F89" i="18"/>
  <c r="F87" i="18"/>
  <c r="L25" i="17"/>
  <c r="L24" i="17" s="1"/>
  <c r="N48" i="13"/>
  <c r="Z1419" i="5"/>
  <c r="AW1327" i="5"/>
  <c r="AW1326" i="5"/>
  <c r="AA1482" i="5"/>
  <c r="AA1483" i="5" s="1"/>
  <c r="AB1479" i="5" s="1"/>
  <c r="AB1481" i="5" s="1"/>
  <c r="AL48" i="14"/>
  <c r="E138" i="21"/>
  <c r="M138" i="21"/>
  <c r="AO427" i="5"/>
  <c r="AD21" i="13"/>
  <c r="AD19" i="13" s="1"/>
  <c r="AO442" i="5"/>
  <c r="AC178" i="15" s="1"/>
  <c r="D102" i="23"/>
  <c r="D59" i="16"/>
  <c r="AV1192" i="5"/>
  <c r="AV1205" i="5" s="1"/>
  <c r="AV1179" i="5"/>
  <c r="AV1181" i="5" s="1"/>
  <c r="Z1488" i="5"/>
  <c r="N101" i="15" s="1"/>
  <c r="Z1490" i="5"/>
  <c r="N134" i="15" s="1"/>
  <c r="Z1489" i="5"/>
  <c r="N69" i="15" s="1"/>
  <c r="Z1487" i="5"/>
  <c r="N37" i="15" s="1"/>
  <c r="AX1247" i="5"/>
  <c r="AX1274" i="5"/>
  <c r="AY1297" i="5" s="1"/>
  <c r="F117" i="23"/>
  <c r="AX1016" i="5"/>
  <c r="AX986" i="5"/>
  <c r="AX989" i="5" s="1"/>
  <c r="AX987" i="5" s="1"/>
  <c r="AX1017" i="5" s="1"/>
  <c r="AY1039" i="5" s="1"/>
  <c r="AT931" i="5"/>
  <c r="AW971" i="5"/>
  <c r="AW970" i="5"/>
  <c r="E73" i="21"/>
  <c r="M73" i="21"/>
  <c r="AX1365" i="5"/>
  <c r="AY1387" i="5" s="1"/>
  <c r="AM51" i="14" s="1"/>
  <c r="AX1360" i="5"/>
  <c r="AL145" i="13"/>
  <c r="AK38" i="17" s="1"/>
  <c r="AP412" i="5"/>
  <c r="AF20" i="13"/>
  <c r="AE8" i="17" s="1"/>
  <c r="F29" i="18"/>
  <c r="F31" i="18"/>
  <c r="AV1011" i="5"/>
  <c r="W49" i="17"/>
  <c r="W47" i="17" s="1"/>
  <c r="Y103" i="13"/>
  <c r="D70" i="23"/>
  <c r="D60" i="16"/>
  <c r="Z1518" i="5"/>
  <c r="F52" i="23"/>
  <c r="AV970" i="5"/>
  <c r="AV971" i="5"/>
  <c r="AX837" i="5"/>
  <c r="AX840" i="5" s="1"/>
  <c r="AW840" i="5"/>
  <c r="AW838" i="5" s="1"/>
  <c r="AW857" i="5" s="1"/>
  <c r="M19" i="17"/>
  <c r="M18" i="17" s="1"/>
  <c r="O45" i="13"/>
  <c r="Y110" i="13"/>
  <c r="J54" i="15"/>
  <c r="AZ883" i="5"/>
  <c r="AZ868" i="5"/>
  <c r="AZ876" i="5"/>
  <c r="AZ877" i="5" s="1"/>
  <c r="AZ886" i="5"/>
  <c r="AZ885" i="5"/>
  <c r="AZ887" i="5"/>
  <c r="AZ888" i="5"/>
  <c r="AZ882" i="5"/>
  <c r="AZ1003" i="5"/>
  <c r="AZ1027" i="5" s="1"/>
  <c r="BA1045" i="5" s="1"/>
  <c r="AZ1057" i="5"/>
  <c r="AZ1004" i="5"/>
  <c r="AZ1028" i="5" s="1"/>
  <c r="BA1046" i="5" s="1"/>
  <c r="AZ998" i="5"/>
  <c r="AZ999" i="5"/>
  <c r="AZ1023" i="5" s="1"/>
  <c r="AZ992" i="5"/>
  <c r="AZ984" i="5"/>
  <c r="AZ1015" i="5"/>
  <c r="AZ994" i="5"/>
  <c r="AZ995" i="5" s="1"/>
  <c r="AZ1020" i="5" s="1"/>
  <c r="BA1042" i="5" s="1"/>
  <c r="AZ1001" i="5"/>
  <c r="AZ1002" i="5"/>
  <c r="AZ1026" i="5" s="1"/>
  <c r="AZ1171" i="5"/>
  <c r="AZ1175" i="5"/>
  <c r="AZ1190" i="5"/>
  <c r="AZ1157" i="5"/>
  <c r="AZ1177" i="5"/>
  <c r="AZ1176" i="5"/>
  <c r="AZ1172" i="5"/>
  <c r="AZ1165" i="5"/>
  <c r="AZ1174" i="5"/>
  <c r="AZ845" i="5"/>
  <c r="AY846" i="5"/>
  <c r="AY1163" i="5"/>
  <c r="AY1158" i="5"/>
  <c r="AY1197" i="5"/>
  <c r="AY1170" i="5"/>
  <c r="H93" i="15"/>
  <c r="AW1308" i="5"/>
  <c r="AW1307" i="5"/>
  <c r="X1458" i="5"/>
  <c r="Y1454" i="5" s="1"/>
  <c r="Y1456" i="5" s="1"/>
  <c r="AL49" i="14"/>
  <c r="AM135" i="13"/>
  <c r="V92" i="17"/>
  <c r="V94" i="17" s="1"/>
  <c r="V96" i="17" s="1"/>
  <c r="X66" i="13"/>
  <c r="W65" i="13"/>
  <c r="AX938" i="5"/>
  <c r="AX960" i="5" s="1"/>
  <c r="AY947" i="5"/>
  <c r="AZ965" i="5" s="1"/>
  <c r="AN45" i="14" s="1"/>
  <c r="AY913" i="5"/>
  <c r="AZ912" i="5"/>
  <c r="AY997" i="5"/>
  <c r="AY1021" i="5" s="1"/>
  <c r="AZ1043" i="5" s="1"/>
  <c r="AY1022" i="5"/>
  <c r="AV1032" i="5"/>
  <c r="AV1033" i="5"/>
  <c r="AV1264" i="5"/>
  <c r="AJ107" i="15" s="1"/>
  <c r="AV1341" i="5"/>
  <c r="AV1265" i="5"/>
  <c r="AJ140" i="15" s="1"/>
  <c r="AY1253" i="5"/>
  <c r="AY1277" i="5" s="1"/>
  <c r="AZ1300" i="5" s="1"/>
  <c r="AY1278" i="5"/>
  <c r="AY1241" i="5"/>
  <c r="AY1246" i="5"/>
  <c r="GO22" i="10"/>
  <c r="GN37" i="10"/>
  <c r="AY1294" i="5"/>
  <c r="I121" i="15"/>
  <c r="AX944" i="5"/>
  <c r="AY964" i="5" s="1"/>
  <c r="AM44" i="14" s="1"/>
  <c r="F31" i="22"/>
  <c r="AX417" i="5"/>
  <c r="AN31" i="13"/>
  <c r="AM13" i="17" s="1"/>
  <c r="H31" i="16"/>
  <c r="W1466" i="5"/>
  <c r="AL126" i="13"/>
  <c r="H160" i="15"/>
  <c r="H129" i="15" s="1"/>
  <c r="AY869" i="5"/>
  <c r="AY874" i="5"/>
  <c r="AY875" i="5" s="1"/>
  <c r="AA1410" i="5"/>
  <c r="AA1411" i="5" s="1"/>
  <c r="AB1407" i="5" s="1"/>
  <c r="AB1409" i="5" s="1"/>
  <c r="GN134" i="10"/>
  <c r="GO126" i="10"/>
  <c r="AK40" i="17"/>
  <c r="AM143" i="13"/>
  <c r="AV937" i="5"/>
  <c r="AV950" i="5" s="1"/>
  <c r="AV924" i="5"/>
  <c r="AV926" i="5" s="1"/>
  <c r="D132" i="23"/>
  <c r="D44" i="16"/>
  <c r="AL125" i="13"/>
  <c r="GM39" i="10"/>
  <c r="Y139" i="13"/>
  <c r="X39" i="17" s="1"/>
  <c r="X33" i="17" s="1"/>
  <c r="G30" i="15"/>
  <c r="W1440" i="5"/>
  <c r="K99" i="15" s="1"/>
  <c r="AY1321" i="5"/>
  <c r="F25" i="18"/>
  <c r="AY1096" i="5"/>
  <c r="AY1097" i="5" s="1"/>
  <c r="AY1091" i="5"/>
  <c r="D61" i="16"/>
  <c r="D135" i="23"/>
  <c r="AI114" i="13"/>
  <c r="AF117" i="13"/>
  <c r="AX1159" i="5"/>
  <c r="AX1162" i="5" s="1"/>
  <c r="AW1162" i="5"/>
  <c r="AW1160" i="5" s="1"/>
  <c r="AX1191" i="5"/>
  <c r="AX1295" i="5"/>
  <c r="AX1305" i="5" s="1"/>
  <c r="AW1286" i="5"/>
  <c r="AZ1137" i="5"/>
  <c r="AZ1142" i="5"/>
  <c r="AZ1140" i="5"/>
  <c r="AZ1138" i="5"/>
  <c r="AZ1131" i="5"/>
  <c r="AZ1132" i="5" s="1"/>
  <c r="AZ1141" i="5"/>
  <c r="AZ1143" i="5"/>
  <c r="AZ1123" i="5"/>
  <c r="AZ852" i="5"/>
  <c r="AZ855" i="5"/>
  <c r="AZ853" i="5"/>
  <c r="AZ843" i="5"/>
  <c r="AZ844" i="5" s="1"/>
  <c r="AZ850" i="5"/>
  <c r="AZ835" i="5"/>
  <c r="AZ849" i="5"/>
  <c r="AZ854" i="5"/>
  <c r="AZ1255" i="5"/>
  <c r="AZ1279" i="5" s="1"/>
  <c r="AZ1257" i="5"/>
  <c r="AZ1271" i="5"/>
  <c r="AZ1250" i="5"/>
  <c r="AZ1251" i="5" s="1"/>
  <c r="AZ1276" i="5" s="1"/>
  <c r="BA1299" i="5" s="1"/>
  <c r="AZ1240" i="5"/>
  <c r="AZ1254" i="5"/>
  <c r="AZ1258" i="5"/>
  <c r="AZ1282" i="5" s="1"/>
  <c r="AZ1259" i="5"/>
  <c r="AZ1283" i="5" s="1"/>
  <c r="BA1302" i="5" s="1"/>
  <c r="AZ1314" i="5"/>
  <c r="AZ1248" i="5"/>
  <c r="AY851" i="5"/>
  <c r="AY945" i="5"/>
  <c r="I88" i="15"/>
  <c r="I90" i="15" s="1"/>
  <c r="E28" i="22"/>
  <c r="Z47" i="18"/>
  <c r="AB28" i="13"/>
  <c r="AA12" i="17" s="1"/>
  <c r="AA11" i="17" s="1"/>
  <c r="AA10" i="17" s="1"/>
  <c r="AL416" i="5"/>
  <c r="Z55" i="18"/>
  <c r="Z43" i="18"/>
  <c r="Z51" i="18"/>
  <c r="F30" i="16"/>
  <c r="Z73" i="17"/>
  <c r="I21" i="17"/>
  <c r="I20" i="17" s="1"/>
  <c r="I17" i="17" s="1"/>
  <c r="K46" i="13"/>
  <c r="J44" i="13"/>
  <c r="AE29" i="17"/>
  <c r="AU1183" i="5"/>
  <c r="AI106" i="15" s="1"/>
  <c r="AI105" i="15" s="1"/>
  <c r="AU1184" i="5"/>
  <c r="AI139" i="15" s="1"/>
  <c r="AI138" i="15" s="1"/>
  <c r="AY1019" i="5"/>
  <c r="AZ1041" i="5" s="1"/>
  <c r="AY993" i="5"/>
  <c r="AW1051" i="5"/>
  <c r="AW1050" i="5"/>
  <c r="F131" i="22"/>
  <c r="AN131" i="13"/>
  <c r="GN127" i="10"/>
  <c r="GM135" i="10"/>
  <c r="GM137" i="10" s="1"/>
  <c r="AY1275" i="5"/>
  <c r="AZ1298" i="5" s="1"/>
  <c r="AY1249" i="5"/>
  <c r="Y1492" i="5"/>
  <c r="AT1186" i="5"/>
  <c r="AU1343" i="5"/>
  <c r="AU1347" i="5" s="1"/>
  <c r="AI56" i="14" s="1"/>
  <c r="AI55" i="14" s="1"/>
  <c r="AI34" i="14" s="1"/>
  <c r="AI32" i="14" s="1"/>
  <c r="AW1345" i="5"/>
  <c r="AV1344" i="5"/>
  <c r="AL124" i="13"/>
  <c r="AM124" i="13" s="1"/>
  <c r="H56" i="15"/>
  <c r="H58" i="15" s="1"/>
  <c r="H61" i="15" s="1"/>
  <c r="K153" i="15"/>
  <c r="K55" i="13"/>
  <c r="AX1125" i="5"/>
  <c r="AX1128" i="5" s="1"/>
  <c r="AW1128" i="5"/>
  <c r="AW1126" i="5" s="1"/>
  <c r="AW1145" i="5" s="1"/>
  <c r="AY881" i="5"/>
  <c r="AG91" i="13"/>
  <c r="AF89" i="13"/>
  <c r="AV1380" i="5"/>
  <c r="AL120" i="13"/>
  <c r="N75" i="18"/>
  <c r="D42" i="16"/>
  <c r="D35" i="23"/>
  <c r="GO19" i="10"/>
  <c r="GN34" i="10"/>
  <c r="X1435" i="5"/>
  <c r="AW1392" i="5"/>
  <c r="AK48" i="14"/>
  <c r="AK47" i="14" s="1"/>
  <c r="AX768" i="5"/>
  <c r="AY772" i="5" s="1"/>
  <c r="AY773" i="5" s="1"/>
  <c r="AM26" i="14" s="1"/>
  <c r="AM19" i="14" s="1"/>
  <c r="AL39" i="15"/>
  <c r="F39" i="23" s="1"/>
  <c r="X65" i="17"/>
  <c r="X58" i="17" s="1"/>
  <c r="X173" i="15"/>
  <c r="X164" i="15" s="1"/>
  <c r="AW1070" i="5"/>
  <c r="AK57" i="14"/>
  <c r="AW1069" i="5"/>
  <c r="J98" i="15"/>
  <c r="J119" i="15" s="1"/>
  <c r="J77" i="18"/>
  <c r="F127" i="22"/>
  <c r="AN127" i="13"/>
  <c r="G164" i="16"/>
  <c r="Y109" i="13"/>
  <c r="AX1193" i="5"/>
  <c r="AX1216" i="5" s="1"/>
  <c r="AW1227" i="5"/>
  <c r="AW1226" i="5"/>
  <c r="AZ935" i="5"/>
  <c r="AZ910" i="5"/>
  <c r="AZ921" i="5"/>
  <c r="AZ919" i="5"/>
  <c r="AZ920" i="5"/>
  <c r="AZ902" i="5"/>
  <c r="AZ917" i="5"/>
  <c r="AZ916" i="5"/>
  <c r="AZ922" i="5"/>
  <c r="AZ1356" i="5"/>
  <c r="AZ1357" i="5"/>
  <c r="AY1168" i="5"/>
  <c r="AZ1167" i="5"/>
  <c r="AX1092" i="5"/>
  <c r="AX1095" i="5" s="1"/>
  <c r="AW1095" i="5"/>
  <c r="AW1093" i="5" s="1"/>
  <c r="AW1112" i="5" s="1"/>
  <c r="AK431" i="5"/>
  <c r="Y206" i="15" s="1"/>
  <c r="Y205" i="15" s="1"/>
  <c r="Y203" i="15" s="1"/>
  <c r="Z29" i="13"/>
  <c r="Z27" i="13" s="1"/>
  <c r="Z26" i="13" s="1"/>
  <c r="Z13" i="13" s="1"/>
  <c r="AK446" i="5"/>
  <c r="Y182" i="15" s="1"/>
  <c r="Y181" i="15" s="1"/>
  <c r="Y180" i="15" s="1"/>
  <c r="GO21" i="10"/>
  <c r="GN36" i="10"/>
  <c r="AJ129" i="13"/>
  <c r="AK130" i="13"/>
  <c r="AU1207" i="5"/>
  <c r="AU1208" i="5"/>
  <c r="R137" i="13"/>
  <c r="S138" i="13"/>
  <c r="R30" i="17" s="1"/>
  <c r="R28" i="17" s="1"/>
  <c r="AL41" i="14"/>
  <c r="AY908" i="5"/>
  <c r="AY903" i="5"/>
  <c r="AY942" i="5"/>
  <c r="AY915" i="5"/>
  <c r="AY1075" i="5"/>
  <c r="AM52" i="15" s="1"/>
  <c r="AY1076" i="5"/>
  <c r="AM84" i="15" s="1"/>
  <c r="AY1058" i="5"/>
  <c r="AY1059" i="5" s="1"/>
  <c r="AY1000" i="5"/>
  <c r="AY1024" i="5" s="1"/>
  <c r="AZ1044" i="5" s="1"/>
  <c r="AY1025" i="5"/>
  <c r="AU928" i="5"/>
  <c r="AI42" i="15" s="1"/>
  <c r="AI41" i="15" s="1"/>
  <c r="AU929" i="5"/>
  <c r="AI74" i="15" s="1"/>
  <c r="AI73" i="15" s="1"/>
  <c r="AY1362" i="5"/>
  <c r="AY1367" i="5"/>
  <c r="AY1371" i="5"/>
  <c r="AZ1389" i="5" s="1"/>
  <c r="AN53" i="14" s="1"/>
  <c r="AY1361" i="5"/>
  <c r="AY1370" i="5"/>
  <c r="AY1369" i="5"/>
  <c r="AY1372" i="5"/>
  <c r="AZ1390" i="5" s="1"/>
  <c r="AN54" i="14" s="1"/>
  <c r="AY1359" i="5"/>
  <c r="AY1363" i="5"/>
  <c r="AY1366" i="5"/>
  <c r="AY1365" i="5" s="1"/>
  <c r="AZ1387" i="5" s="1"/>
  <c r="AN51" i="14" s="1"/>
  <c r="AY1332" i="5"/>
  <c r="AM150" i="15" s="1"/>
  <c r="AY1315" i="5"/>
  <c r="AY1331" i="5"/>
  <c r="AM117" i="15" s="1"/>
  <c r="AM136" i="13"/>
  <c r="Y112" i="13"/>
  <c r="K79" i="18"/>
  <c r="K34" i="15"/>
  <c r="AW1008" i="5"/>
  <c r="AK43" i="15" s="1"/>
  <c r="AX1386" i="5"/>
  <c r="AL50" i="14" s="1"/>
  <c r="AW1375" i="5"/>
  <c r="AK119" i="13"/>
  <c r="D67" i="23"/>
  <c r="D43" i="16"/>
  <c r="J23" i="17"/>
  <c r="J22" i="17" s="1"/>
  <c r="L47" i="13"/>
  <c r="AM134" i="13" l="1"/>
  <c r="AM43" i="14"/>
  <c r="AT40" i="13"/>
  <c r="AT38" i="13" s="1"/>
  <c r="BE451" i="5"/>
  <c r="AS186" i="15" s="1"/>
  <c r="BE436" i="5"/>
  <c r="AT16" i="17"/>
  <c r="BF421" i="5"/>
  <c r="AV39" i="13"/>
  <c r="I34" i="16"/>
  <c r="AY941" i="5"/>
  <c r="AZ963" i="5" s="1"/>
  <c r="AV132" i="17"/>
  <c r="AV130" i="17" s="1"/>
  <c r="AX183" i="13"/>
  <c r="AW181" i="13"/>
  <c r="AM125" i="13"/>
  <c r="AY957" i="5"/>
  <c r="Y175" i="15"/>
  <c r="Y65" i="17" s="1"/>
  <c r="Y58" i="17" s="1"/>
  <c r="AA5" i="17"/>
  <c r="Z176" i="15"/>
  <c r="X107" i="13"/>
  <c r="Y108" i="13"/>
  <c r="AX1320" i="5"/>
  <c r="AX1324" i="5" s="1"/>
  <c r="AZ1358" i="5"/>
  <c r="AL37" i="14"/>
  <c r="AP1535" i="5"/>
  <c r="AD30" i="14" s="1"/>
  <c r="AZ939" i="5"/>
  <c r="AY944" i="5"/>
  <c r="AZ964" i="5" s="1"/>
  <c r="Z204" i="15"/>
  <c r="E204" i="23" s="1"/>
  <c r="E179" i="23"/>
  <c r="F113" i="16"/>
  <c r="AM428" i="5"/>
  <c r="AM443" i="5"/>
  <c r="AA179" i="15" s="1"/>
  <c r="AB24" i="13"/>
  <c r="AB22" i="13" s="1"/>
  <c r="AB9" i="17"/>
  <c r="AB6" i="17" s="1"/>
  <c r="AN413" i="5"/>
  <c r="AD23" i="13"/>
  <c r="AA22" i="13"/>
  <c r="E22" i="22" s="1"/>
  <c r="D23" i="20" s="1"/>
  <c r="E24" i="22"/>
  <c r="D25" i="20" s="1"/>
  <c r="E177" i="23"/>
  <c r="AE46" i="17"/>
  <c r="AG105" i="13"/>
  <c r="AQ1566" i="5"/>
  <c r="E18" i="22"/>
  <c r="D19" i="20" s="1"/>
  <c r="AA16" i="13"/>
  <c r="AM441" i="5"/>
  <c r="AA177" i="15" s="1"/>
  <c r="AM426" i="5"/>
  <c r="AB18" i="13"/>
  <c r="AB16" i="13" s="1"/>
  <c r="E176" i="23"/>
  <c r="AF79" i="13"/>
  <c r="AE77" i="13"/>
  <c r="AN411" i="5"/>
  <c r="AB53" i="18"/>
  <c r="AB45" i="18"/>
  <c r="AD17" i="13"/>
  <c r="AF75" i="13"/>
  <c r="AE73" i="13"/>
  <c r="Y48" i="17"/>
  <c r="AA102" i="13"/>
  <c r="AQ1565" i="5"/>
  <c r="AG101" i="13"/>
  <c r="AE43" i="17"/>
  <c r="AK1564" i="5"/>
  <c r="Y42" i="17"/>
  <c r="AA100" i="13"/>
  <c r="AQ1532" i="5"/>
  <c r="AD81" i="15"/>
  <c r="AD77" i="15" s="1"/>
  <c r="AQ1524" i="5"/>
  <c r="AR158" i="8"/>
  <c r="IM56" i="7"/>
  <c r="AX1006" i="5"/>
  <c r="AX1008" i="5" s="1"/>
  <c r="AL43" i="15" s="1"/>
  <c r="F43" i="23" s="1"/>
  <c r="HC170" i="7"/>
  <c r="HC171" i="7" s="1"/>
  <c r="HC172" i="7" s="1"/>
  <c r="HD179" i="7" s="1"/>
  <c r="HC185" i="7" s="1"/>
  <c r="HC42" i="7"/>
  <c r="HC43" i="7" s="1"/>
  <c r="HD41" i="7"/>
  <c r="AR159" i="8"/>
  <c r="AQ1525" i="5"/>
  <c r="AW1310" i="5"/>
  <c r="HB185" i="7"/>
  <c r="AD147" i="15"/>
  <c r="AD142" i="15" s="1"/>
  <c r="AQ1533" i="5"/>
  <c r="IL56" i="7"/>
  <c r="ET146" i="7"/>
  <c r="ES150" i="7"/>
  <c r="AP201" i="13" s="1"/>
  <c r="AO125" i="17" s="1"/>
  <c r="AP171" i="13"/>
  <c r="AO126" i="17" s="1"/>
  <c r="AO169" i="13"/>
  <c r="AZ1359" i="5"/>
  <c r="AU1209" i="5"/>
  <c r="G160" i="16"/>
  <c r="AW1341" i="5"/>
  <c r="IN56" i="7"/>
  <c r="IK56" i="7"/>
  <c r="AN126" i="17"/>
  <c r="AN124" i="17" s="1"/>
  <c r="BC187" i="13"/>
  <c r="BB185" i="13"/>
  <c r="AG45" i="15"/>
  <c r="AI34" i="17"/>
  <c r="AK141" i="13"/>
  <c r="AV156" i="8"/>
  <c r="AU1522" i="5"/>
  <c r="AY1368" i="5"/>
  <c r="AZ1388" i="5" s="1"/>
  <c r="AN52" i="14" s="1"/>
  <c r="AZ943" i="5"/>
  <c r="AZ1136" i="5"/>
  <c r="AX1262" i="5"/>
  <c r="AX1265" i="5" s="1"/>
  <c r="AL140" i="15" s="1"/>
  <c r="F140" i="23" s="1"/>
  <c r="AY1199" i="5"/>
  <c r="AZ1220" i="5" s="1"/>
  <c r="IJ56" i="7"/>
  <c r="AU1530" i="5"/>
  <c r="AH49" i="15"/>
  <c r="AH45" i="15" s="1"/>
  <c r="BA135" i="17"/>
  <c r="BA133" i="17" s="1"/>
  <c r="AD114" i="15"/>
  <c r="AD109" i="15" s="1"/>
  <c r="AQ1531" i="5"/>
  <c r="AP1527" i="5"/>
  <c r="AN46" i="14"/>
  <c r="AY1213" i="5"/>
  <c r="AR54" i="7"/>
  <c r="AQ57" i="7"/>
  <c r="CQ25" i="7"/>
  <c r="CR22" i="7"/>
  <c r="AR157" i="8"/>
  <c r="AQ1523" i="5"/>
  <c r="AY1195" i="5"/>
  <c r="AZ1218" i="5" s="1"/>
  <c r="AM120" i="13"/>
  <c r="G157" i="16" s="1"/>
  <c r="AV973" i="5"/>
  <c r="AW973" i="5"/>
  <c r="AC35" i="17"/>
  <c r="AE149" i="13"/>
  <c r="AY1077" i="5"/>
  <c r="AY1196" i="5"/>
  <c r="AZ1219" i="5" s="1"/>
  <c r="AN43" i="14" s="1"/>
  <c r="AC109" i="15"/>
  <c r="JA50" i="7"/>
  <c r="IO56" i="7" s="1"/>
  <c r="AZ947" i="5"/>
  <c r="BA965" i="5" s="1"/>
  <c r="AN128" i="13"/>
  <c r="AW1264" i="5"/>
  <c r="AK107" i="15" s="1"/>
  <c r="E89" i="6"/>
  <c r="CX94" i="7"/>
  <c r="AX177" i="13"/>
  <c r="AY179" i="13"/>
  <c r="AX129" i="17" s="1"/>
  <c r="AX127" i="17" s="1"/>
  <c r="AY1563" i="5"/>
  <c r="AZ1570" i="5" s="1"/>
  <c r="AN68" i="14" s="1"/>
  <c r="AY1360" i="5"/>
  <c r="AZ1386" i="5" s="1"/>
  <c r="AN50" i="14" s="1"/>
  <c r="AU931" i="5"/>
  <c r="AN44" i="14"/>
  <c r="AZ881" i="5"/>
  <c r="ET116" i="7"/>
  <c r="ET113" i="7"/>
  <c r="ES119" i="7"/>
  <c r="AP203" i="13" s="1"/>
  <c r="AO122" i="17" s="1"/>
  <c r="AS159" i="13"/>
  <c r="AR157" i="13"/>
  <c r="AW41" i="7"/>
  <c r="AV42" i="7"/>
  <c r="AV43" i="7" s="1"/>
  <c r="AZ948" i="5"/>
  <c r="BA966" i="5" s="1"/>
  <c r="ES121" i="7"/>
  <c r="AO228" i="15" s="1"/>
  <c r="AO119" i="14"/>
  <c r="AO115" i="14" s="1"/>
  <c r="AO96" i="14" s="1"/>
  <c r="CX77" i="7"/>
  <c r="CX78" i="7" s="1"/>
  <c r="CY76" i="7"/>
  <c r="F175" i="22"/>
  <c r="AN175" i="13"/>
  <c r="AM123" i="17" s="1"/>
  <c r="AM121" i="17" s="1"/>
  <c r="AM173" i="13"/>
  <c r="F173" i="22" s="1"/>
  <c r="DA87" i="7"/>
  <c r="AW129" i="17"/>
  <c r="AW127" i="17" s="1"/>
  <c r="AX1093" i="5"/>
  <c r="AX1112" i="5" s="1"/>
  <c r="AW1229" i="5"/>
  <c r="AZ1037" i="5"/>
  <c r="AX838" i="5"/>
  <c r="AX857" i="5" s="1"/>
  <c r="AX871" i="5"/>
  <c r="AX890" i="5" s="1"/>
  <c r="M187" i="21"/>
  <c r="E187" i="21"/>
  <c r="M209" i="21"/>
  <c r="E209" i="21"/>
  <c r="AN15" i="17"/>
  <c r="AN14" i="17" s="1"/>
  <c r="AZ420" i="5"/>
  <c r="AN49" i="18"/>
  <c r="AP36" i="13"/>
  <c r="AL184" i="15"/>
  <c r="F184" i="23" s="1"/>
  <c r="H118" i="16"/>
  <c r="AW1011" i="5"/>
  <c r="AW1053" i="5"/>
  <c r="AZ884" i="5"/>
  <c r="AZ1103" i="5"/>
  <c r="AY435" i="5"/>
  <c r="AM207" i="15" s="1"/>
  <c r="AY450" i="5"/>
  <c r="AM185" i="15" s="1"/>
  <c r="AM184" i="15" s="1"/>
  <c r="AN37" i="13"/>
  <c r="AN35" i="13" s="1"/>
  <c r="AN34" i="13" s="1"/>
  <c r="F37" i="22"/>
  <c r="E38" i="20" s="1"/>
  <c r="AM35" i="13"/>
  <c r="AW1071" i="5"/>
  <c r="AY940" i="5"/>
  <c r="AZ962" i="5" s="1"/>
  <c r="AB1410" i="5"/>
  <c r="AB1411" i="5" s="1"/>
  <c r="AC1407" i="5" s="1"/>
  <c r="AC1409" i="5" s="1"/>
  <c r="AB1482" i="5"/>
  <c r="AB1483" i="5" s="1"/>
  <c r="AC1479" i="5" s="1"/>
  <c r="AC1481" i="5" s="1"/>
  <c r="AB1508" i="5"/>
  <c r="AB1509" i="5" s="1"/>
  <c r="AC1505" i="5" s="1"/>
  <c r="AC1507" i="5" s="1"/>
  <c r="R116" i="13"/>
  <c r="AW1378" i="5"/>
  <c r="AK171" i="15" s="1"/>
  <c r="AK166" i="15" s="1"/>
  <c r="AW1379" i="5"/>
  <c r="AK195" i="15" s="1"/>
  <c r="F136" i="22"/>
  <c r="AN136" i="13"/>
  <c r="AY1316" i="5"/>
  <c r="AY936" i="5"/>
  <c r="AY904" i="5"/>
  <c r="AL130" i="13"/>
  <c r="AK129" i="13"/>
  <c r="AJ32" i="17" s="1"/>
  <c r="AJ31" i="17" s="1"/>
  <c r="AZ1168" i="5"/>
  <c r="BA1167" i="5"/>
  <c r="Z109" i="13"/>
  <c r="X1440" i="5"/>
  <c r="L99" i="15" s="1"/>
  <c r="C37" i="21"/>
  <c r="K37" i="21"/>
  <c r="F120" i="22"/>
  <c r="AH91" i="13"/>
  <c r="AG89" i="13"/>
  <c r="AX1126" i="5"/>
  <c r="AX1145" i="5" s="1"/>
  <c r="K154" i="15"/>
  <c r="AU1186" i="5"/>
  <c r="I59" i="18"/>
  <c r="I67" i="18"/>
  <c r="AZ1275" i="5"/>
  <c r="BA1298" i="5" s="1"/>
  <c r="AZ1249" i="5"/>
  <c r="AZ848" i="5"/>
  <c r="AZ1124" i="5"/>
  <c r="AZ1129" i="5"/>
  <c r="AZ1130" i="5" s="1"/>
  <c r="AW1289" i="5"/>
  <c r="AW1288" i="5"/>
  <c r="AZ1214" i="5"/>
  <c r="AY1092" i="5"/>
  <c r="K98" i="15"/>
  <c r="K119" i="15" s="1"/>
  <c r="K77" i="18"/>
  <c r="C134" i="21"/>
  <c r="K134" i="21"/>
  <c r="AV928" i="5"/>
  <c r="AJ42" i="15" s="1"/>
  <c r="AJ41" i="15" s="1"/>
  <c r="AV929" i="5"/>
  <c r="AJ74" i="15" s="1"/>
  <c r="AJ73" i="15" s="1"/>
  <c r="F143" i="22"/>
  <c r="AL40" i="17"/>
  <c r="AN143" i="13"/>
  <c r="I157" i="15"/>
  <c r="I159" i="15" s="1"/>
  <c r="I61" i="13"/>
  <c r="AX447" i="5"/>
  <c r="AL183" i="15" s="1"/>
  <c r="AM32" i="13"/>
  <c r="AX432" i="5"/>
  <c r="J54" i="13"/>
  <c r="J120" i="15"/>
  <c r="J121" i="15" s="1"/>
  <c r="J123" i="15" s="1"/>
  <c r="GP22" i="10"/>
  <c r="GO37" i="10"/>
  <c r="AX1345" i="5"/>
  <c r="AW1344" i="5"/>
  <c r="AV1343" i="5"/>
  <c r="AV1347" i="5" s="1"/>
  <c r="AJ56" i="14" s="1"/>
  <c r="AJ55" i="14" s="1"/>
  <c r="AJ34" i="14" s="1"/>
  <c r="AJ32" i="14" s="1"/>
  <c r="AY1191" i="5"/>
  <c r="AY1159" i="5"/>
  <c r="AZ1202" i="5"/>
  <c r="BA1221" i="5" s="1"/>
  <c r="AO45" i="14" s="1"/>
  <c r="AZ993" i="5"/>
  <c r="AZ1019" i="5"/>
  <c r="BA1041" i="5" s="1"/>
  <c r="AZ1076" i="5"/>
  <c r="AN84" i="15" s="1"/>
  <c r="AZ1075" i="5"/>
  <c r="AN52" i="15" s="1"/>
  <c r="AZ1058" i="5"/>
  <c r="AZ1059" i="5" s="1"/>
  <c r="AQ412" i="5"/>
  <c r="AG20" i="13"/>
  <c r="AF8" i="17" s="1"/>
  <c r="AM145" i="13"/>
  <c r="AL38" i="17" s="1"/>
  <c r="AY1038" i="5"/>
  <c r="AY1048" i="5" s="1"/>
  <c r="AX1030" i="5"/>
  <c r="D101" i="23"/>
  <c r="D54" i="16"/>
  <c r="AX905" i="5"/>
  <c r="BA878" i="5"/>
  <c r="AZ879" i="5"/>
  <c r="AM133" i="13"/>
  <c r="AX1050" i="5"/>
  <c r="AX1051" i="5"/>
  <c r="AZ1294" i="5"/>
  <c r="AY991" i="5"/>
  <c r="AY1018" i="5"/>
  <c r="AZ1040" i="5" s="1"/>
  <c r="AZ1166" i="5"/>
  <c r="AZ1201" i="5"/>
  <c r="BA1258" i="5"/>
  <c r="BA1282" i="5" s="1"/>
  <c r="BA1259" i="5"/>
  <c r="BA1283" i="5" s="1"/>
  <c r="BB1302" i="5" s="1"/>
  <c r="BA1240" i="5"/>
  <c r="BA1255" i="5"/>
  <c r="BA1279" i="5" s="1"/>
  <c r="BA1254" i="5"/>
  <c r="BA1314" i="5"/>
  <c r="BA1257" i="5"/>
  <c r="BA1248" i="5"/>
  <c r="BA1271" i="5"/>
  <c r="BA1250" i="5"/>
  <c r="BA1251" i="5" s="1"/>
  <c r="BA1276" i="5" s="1"/>
  <c r="BB1299" i="5" s="1"/>
  <c r="BA1108" i="5"/>
  <c r="BA1109" i="5"/>
  <c r="BA1104" i="5"/>
  <c r="BA1110" i="5"/>
  <c r="BA1098" i="5"/>
  <c r="BA1099" i="5" s="1"/>
  <c r="BA1105" i="5"/>
  <c r="BA1090" i="5"/>
  <c r="BA1107" i="5"/>
  <c r="E129" i="20"/>
  <c r="AI121" i="13"/>
  <c r="AH118" i="13"/>
  <c r="AG29" i="17" s="1"/>
  <c r="I60" i="13"/>
  <c r="I124" i="15"/>
  <c r="E152" i="21"/>
  <c r="M152" i="21"/>
  <c r="E124" i="20"/>
  <c r="GP21" i="10"/>
  <c r="GO36" i="10"/>
  <c r="C69" i="21"/>
  <c r="K69" i="21"/>
  <c r="AL119" i="13"/>
  <c r="Z112" i="13"/>
  <c r="AY938" i="5"/>
  <c r="AY909" i="5"/>
  <c r="S137" i="13"/>
  <c r="S116" i="13" s="1"/>
  <c r="T138" i="13"/>
  <c r="AZ915" i="5"/>
  <c r="AZ942" i="5"/>
  <c r="AZ941" i="5" s="1"/>
  <c r="BA963" i="5" s="1"/>
  <c r="AZ918" i="5"/>
  <c r="E128" i="20"/>
  <c r="E41" i="21"/>
  <c r="M41" i="21"/>
  <c r="X1436" i="5"/>
  <c r="Y1432" i="5" s="1"/>
  <c r="Y1434" i="5" s="1"/>
  <c r="I55" i="15"/>
  <c r="I52" i="13"/>
  <c r="I51" i="13" s="1"/>
  <c r="H69" i="18" s="1"/>
  <c r="GO127" i="10"/>
  <c r="GN135" i="10"/>
  <c r="GN137" i="10" s="1"/>
  <c r="J21" i="17"/>
  <c r="J20" i="17" s="1"/>
  <c r="J17" i="17" s="1"/>
  <c r="L46" i="13"/>
  <c r="K44" i="13"/>
  <c r="J67" i="18" s="1"/>
  <c r="AL431" i="5"/>
  <c r="Z206" i="15" s="1"/>
  <c r="AA29" i="13"/>
  <c r="AL446" i="5"/>
  <c r="Z182" i="15" s="1"/>
  <c r="F134" i="22"/>
  <c r="AN134" i="13"/>
  <c r="AZ1331" i="5"/>
  <c r="AN117" i="15" s="1"/>
  <c r="AZ1315" i="5"/>
  <c r="AZ1332" i="5"/>
  <c r="AN150" i="15" s="1"/>
  <c r="AZ1253" i="5"/>
  <c r="AZ1277" i="5" s="1"/>
  <c r="BA1300" i="5" s="1"/>
  <c r="AZ1278" i="5"/>
  <c r="AZ1256" i="5"/>
  <c r="AZ1280" i="5" s="1"/>
  <c r="BA1301" i="5" s="1"/>
  <c r="AZ1281" i="5"/>
  <c r="AZ946" i="5"/>
  <c r="AZ957" i="5" s="1"/>
  <c r="AX1308" i="5"/>
  <c r="AX1307" i="5"/>
  <c r="C137" i="21"/>
  <c r="K137" i="21"/>
  <c r="W1442" i="5"/>
  <c r="AV953" i="5"/>
  <c r="AV952" i="5"/>
  <c r="AM126" i="13"/>
  <c r="I123" i="15"/>
  <c r="AY1247" i="5"/>
  <c r="AY1274" i="5"/>
  <c r="AZ1297" i="5" s="1"/>
  <c r="AL40" i="14"/>
  <c r="AL36" i="14" s="1"/>
  <c r="AL35" i="14" s="1"/>
  <c r="W92" i="17"/>
  <c r="W94" i="17" s="1"/>
  <c r="W96" i="17" s="1"/>
  <c r="Y66" i="13"/>
  <c r="X65" i="13"/>
  <c r="H94" i="15"/>
  <c r="H64" i="15" s="1"/>
  <c r="AY1164" i="5"/>
  <c r="AY1193" i="5"/>
  <c r="AZ1173" i="5"/>
  <c r="AZ1203" i="5"/>
  <c r="BA1222" i="5" s="1"/>
  <c r="AO46" i="14" s="1"/>
  <c r="AZ1170" i="5"/>
  <c r="AZ1197" i="5"/>
  <c r="AZ874" i="5"/>
  <c r="AZ875" i="5" s="1"/>
  <c r="AZ869" i="5"/>
  <c r="E54" i="21"/>
  <c r="M54" i="21"/>
  <c r="C72" i="21"/>
  <c r="K72" i="21"/>
  <c r="X49" i="17"/>
  <c r="X47" i="17" s="1"/>
  <c r="Z103" i="13"/>
  <c r="AP427" i="5"/>
  <c r="AP442" i="5"/>
  <c r="AD178" i="15" s="1"/>
  <c r="AE21" i="13"/>
  <c r="AE19" i="13" s="1"/>
  <c r="AY1386" i="5"/>
  <c r="AM50" i="14" s="1"/>
  <c r="AX1375" i="5"/>
  <c r="E119" i="21"/>
  <c r="M119" i="21"/>
  <c r="D37" i="23"/>
  <c r="N81" i="18"/>
  <c r="D53" i="16"/>
  <c r="Z1492" i="5"/>
  <c r="AX1392" i="5"/>
  <c r="M25" i="17"/>
  <c r="M24" i="17" s="1"/>
  <c r="O48" i="13"/>
  <c r="AW937" i="5"/>
  <c r="AW950" i="5" s="1"/>
  <c r="AW924" i="5"/>
  <c r="AW926" i="5" s="1"/>
  <c r="AZ1134" i="5"/>
  <c r="BA1133" i="5"/>
  <c r="Y111" i="13"/>
  <c r="AX1224" i="5"/>
  <c r="AI32" i="17"/>
  <c r="AI31" i="17" s="1"/>
  <c r="AZ1200" i="5"/>
  <c r="AZ1106" i="5"/>
  <c r="BA1357" i="5"/>
  <c r="BA1356" i="5"/>
  <c r="BA1359" i="5" s="1"/>
  <c r="BB861" i="5"/>
  <c r="BB866" i="5" s="1"/>
  <c r="BB829" i="5"/>
  <c r="BB833" i="5" s="1"/>
  <c r="BB977" i="5"/>
  <c r="BB982" i="5" s="1"/>
  <c r="BB1083" i="5"/>
  <c r="BB1088" i="5" s="1"/>
  <c r="BB1233" i="5"/>
  <c r="BB1238" i="5" s="1"/>
  <c r="BB1150" i="5"/>
  <c r="BB1155" i="5" s="1"/>
  <c r="BB1116" i="5"/>
  <c r="BB1121" i="5" s="1"/>
  <c r="BB1351" i="5"/>
  <c r="BB1355" i="5" s="1"/>
  <c r="BC800" i="5"/>
  <c r="BB895" i="5"/>
  <c r="BB900" i="5" s="1"/>
  <c r="BA1140" i="5"/>
  <c r="BA1142" i="5"/>
  <c r="BA1131" i="5"/>
  <c r="BA1132" i="5" s="1"/>
  <c r="BA1138" i="5"/>
  <c r="BA1123" i="5"/>
  <c r="BA1141" i="5"/>
  <c r="BA1143" i="5"/>
  <c r="BA1137" i="5"/>
  <c r="BA1136" i="5" s="1"/>
  <c r="AW1343" i="5"/>
  <c r="AY1345" i="5"/>
  <c r="AX1344" i="5"/>
  <c r="D49" i="22"/>
  <c r="N27" i="17"/>
  <c r="N26" i="17" s="1"/>
  <c r="D83" i="16"/>
  <c r="GP20" i="10"/>
  <c r="GO35" i="10"/>
  <c r="AL57" i="14"/>
  <c r="AX1069" i="5"/>
  <c r="AX1070" i="5"/>
  <c r="U164" i="15"/>
  <c r="AZ1101" i="5"/>
  <c r="BA1100" i="5"/>
  <c r="AM132" i="13"/>
  <c r="AX968" i="5"/>
  <c r="BA1065" i="5"/>
  <c r="AZ1064" i="5"/>
  <c r="AY1063" i="5"/>
  <c r="AY1067" i="5" s="1"/>
  <c r="AZ1370" i="5"/>
  <c r="AZ1371" i="5"/>
  <c r="BA1389" i="5" s="1"/>
  <c r="AO53" i="14" s="1"/>
  <c r="AZ1361" i="5"/>
  <c r="AZ1369" i="5"/>
  <c r="AZ1366" i="5"/>
  <c r="AZ1372" i="5"/>
  <c r="BA1390" i="5" s="1"/>
  <c r="AO54" i="14" s="1"/>
  <c r="AZ1362" i="5"/>
  <c r="AZ1363" i="5"/>
  <c r="AZ1367" i="5"/>
  <c r="GN39" i="10"/>
  <c r="H62" i="15"/>
  <c r="H32" i="15" s="1"/>
  <c r="AO131" i="13"/>
  <c r="AA47" i="18"/>
  <c r="AM416" i="5"/>
  <c r="AC28" i="13"/>
  <c r="AB12" i="17" s="1"/>
  <c r="AB11" i="17" s="1"/>
  <c r="AB10" i="17" s="1"/>
  <c r="AA55" i="18"/>
  <c r="AA51" i="18"/>
  <c r="AA73" i="17"/>
  <c r="AA43" i="18"/>
  <c r="D40" i="19"/>
  <c r="D29" i="20"/>
  <c r="D36" i="19"/>
  <c r="D44" i="19"/>
  <c r="AZ1241" i="5"/>
  <c r="AZ1246" i="5"/>
  <c r="AZ841" i="5"/>
  <c r="AZ842" i="5" s="1"/>
  <c r="AZ836" i="5"/>
  <c r="AZ1139" i="5"/>
  <c r="AW1192" i="5"/>
  <c r="AW1205" i="5" s="1"/>
  <c r="AW1179" i="5"/>
  <c r="AW1181" i="5" s="1"/>
  <c r="AJ114" i="13"/>
  <c r="AI36" i="17" s="1"/>
  <c r="AX1327" i="5"/>
  <c r="AX1326" i="5"/>
  <c r="G85" i="18"/>
  <c r="G162" i="15"/>
  <c r="G73" i="18"/>
  <c r="F125" i="22"/>
  <c r="AN125" i="13"/>
  <c r="G162" i="16"/>
  <c r="GO134" i="10"/>
  <c r="GP126" i="10"/>
  <c r="AY417" i="5"/>
  <c r="AO31" i="13"/>
  <c r="AN13" i="17" s="1"/>
  <c r="E32" i="20"/>
  <c r="AY1242" i="5"/>
  <c r="AY1245" i="5" s="1"/>
  <c r="AY1243" i="5" s="1"/>
  <c r="AY1273" i="5" s="1"/>
  <c r="AZ1296" i="5" s="1"/>
  <c r="AY1272" i="5"/>
  <c r="AV1267" i="5"/>
  <c r="AZ913" i="5"/>
  <c r="BA912" i="5"/>
  <c r="Y1457" i="5"/>
  <c r="Y1458" i="5" s="1"/>
  <c r="Z1454" i="5" s="1"/>
  <c r="Z1456" i="5" s="1"/>
  <c r="AZ1194" i="5"/>
  <c r="AZ1163" i="5"/>
  <c r="AZ1158" i="5"/>
  <c r="AZ1022" i="5"/>
  <c r="AZ997" i="5"/>
  <c r="AZ1021" i="5" s="1"/>
  <c r="BA1043" i="5" s="1"/>
  <c r="Z110" i="13"/>
  <c r="D45" i="22"/>
  <c r="N19" i="17"/>
  <c r="N18" i="17" s="1"/>
  <c r="D79" i="16"/>
  <c r="AX1009" i="5"/>
  <c r="AL75" i="15" s="1"/>
  <c r="F75" i="23" s="1"/>
  <c r="D55" i="16"/>
  <c r="D69" i="23"/>
  <c r="AV1184" i="5"/>
  <c r="AJ139" i="15" s="1"/>
  <c r="AJ138" i="15" s="1"/>
  <c r="AV1183" i="5"/>
  <c r="AJ106" i="15" s="1"/>
  <c r="AJ105" i="15" s="1"/>
  <c r="C104" i="21"/>
  <c r="K104" i="21"/>
  <c r="AL47" i="14"/>
  <c r="AY1125" i="5"/>
  <c r="AZ911" i="5"/>
  <c r="X1466" i="5"/>
  <c r="AV1290" i="5"/>
  <c r="AY837" i="5"/>
  <c r="BA921" i="5"/>
  <c r="BA935" i="5"/>
  <c r="BA922" i="5"/>
  <c r="BA919" i="5"/>
  <c r="BA916" i="5"/>
  <c r="BA910" i="5"/>
  <c r="BA917" i="5"/>
  <c r="BA902" i="5"/>
  <c r="BA920" i="5"/>
  <c r="BA1001" i="5"/>
  <c r="BA992" i="5"/>
  <c r="BA999" i="5"/>
  <c r="BA1023" i="5" s="1"/>
  <c r="BA1015" i="5"/>
  <c r="BA998" i="5"/>
  <c r="BA1002" i="5"/>
  <c r="BA1026" i="5" s="1"/>
  <c r="BA984" i="5"/>
  <c r="BA1004" i="5"/>
  <c r="BA1028" i="5" s="1"/>
  <c r="BB1046" i="5" s="1"/>
  <c r="BA1003" i="5"/>
  <c r="BA1027" i="5" s="1"/>
  <c r="BB1045" i="5" s="1"/>
  <c r="BA1057" i="5"/>
  <c r="BA994" i="5"/>
  <c r="BA995" i="5" s="1"/>
  <c r="BA1020" i="5" s="1"/>
  <c r="BB1042" i="5" s="1"/>
  <c r="BA1172" i="5"/>
  <c r="BA1165" i="5"/>
  <c r="BA1175" i="5"/>
  <c r="BA1176" i="5"/>
  <c r="BA1174" i="5"/>
  <c r="BA1157" i="5"/>
  <c r="BA1171" i="5"/>
  <c r="BA1177" i="5"/>
  <c r="BA1203" i="5" s="1"/>
  <c r="BB1222" i="5" s="1"/>
  <c r="BA1190" i="5"/>
  <c r="AX1264" i="5"/>
  <c r="AL107" i="15" s="1"/>
  <c r="AG147" i="13"/>
  <c r="AF37" i="17" s="1"/>
  <c r="AM122" i="13"/>
  <c r="AM39" i="15"/>
  <c r="AY768" i="5"/>
  <c r="AZ772" i="5" s="1"/>
  <c r="AZ773" i="5" s="1"/>
  <c r="AN26" i="14" s="1"/>
  <c r="AN19" i="14" s="1"/>
  <c r="BA761" i="5"/>
  <c r="AZ764" i="5"/>
  <c r="AZ765" i="5"/>
  <c r="AN103" i="15" s="1"/>
  <c r="AZ767" i="5"/>
  <c r="AN136" i="15" s="1"/>
  <c r="AZ766" i="5"/>
  <c r="AN71" i="15" s="1"/>
  <c r="K23" i="17"/>
  <c r="K22" i="17" s="1"/>
  <c r="M47" i="13"/>
  <c r="K54" i="15"/>
  <c r="AZ903" i="5"/>
  <c r="AZ908" i="5"/>
  <c r="GP19" i="10"/>
  <c r="GO34" i="10"/>
  <c r="F124" i="22"/>
  <c r="G161" i="16"/>
  <c r="E132" i="20"/>
  <c r="J87" i="15"/>
  <c r="J53" i="13"/>
  <c r="AZ945" i="5"/>
  <c r="AZ851" i="5"/>
  <c r="AX1160" i="5"/>
  <c r="AH36" i="17"/>
  <c r="Z139" i="13"/>
  <c r="Y39" i="17" s="1"/>
  <c r="Y33" i="17" s="1"/>
  <c r="AA1417" i="5"/>
  <c r="O132" i="15" s="1"/>
  <c r="AA1416" i="5"/>
  <c r="O67" i="15" s="1"/>
  <c r="AA1415" i="5"/>
  <c r="O35" i="15" s="1"/>
  <c r="AY870" i="5"/>
  <c r="F135" i="22"/>
  <c r="AN135" i="13"/>
  <c r="BA845" i="5"/>
  <c r="AZ846" i="5"/>
  <c r="AZ1198" i="5"/>
  <c r="AZ1025" i="5"/>
  <c r="AZ1000" i="5"/>
  <c r="AZ1024" i="5" s="1"/>
  <c r="BA1044" i="5" s="1"/>
  <c r="AZ990" i="5"/>
  <c r="AZ985" i="5"/>
  <c r="AY1384" i="5"/>
  <c r="D134" i="23"/>
  <c r="D56" i="16"/>
  <c r="AV1208" i="5"/>
  <c r="AV1207" i="5"/>
  <c r="AA1488" i="5"/>
  <c r="O101" i="15" s="1"/>
  <c r="AA1489" i="5"/>
  <c r="O69" i="15" s="1"/>
  <c r="AA1487" i="5"/>
  <c r="O37" i="15" s="1"/>
  <c r="AA1490" i="5"/>
  <c r="O134" i="15" s="1"/>
  <c r="W175" i="15"/>
  <c r="AW1033" i="5"/>
  <c r="AW1032" i="5"/>
  <c r="AY986" i="5"/>
  <c r="AY989" i="5" s="1"/>
  <c r="AY987" i="5" s="1"/>
  <c r="AY1017" i="5" s="1"/>
  <c r="AZ1039" i="5" s="1"/>
  <c r="AY1016" i="5"/>
  <c r="AZ958" i="5"/>
  <c r="L79" i="18"/>
  <c r="L34" i="15"/>
  <c r="AM37" i="14"/>
  <c r="AZ1096" i="5"/>
  <c r="AZ1097" i="5" s="1"/>
  <c r="AZ1091" i="5"/>
  <c r="BA850" i="5"/>
  <c r="BA849" i="5"/>
  <c r="BA835" i="5"/>
  <c r="BA854" i="5"/>
  <c r="BA853" i="5"/>
  <c r="BA855" i="5"/>
  <c r="BA852" i="5"/>
  <c r="BA843" i="5"/>
  <c r="BA844" i="5" s="1"/>
  <c r="BA886" i="5"/>
  <c r="BA885" i="5"/>
  <c r="BA882" i="5"/>
  <c r="BA883" i="5"/>
  <c r="BA868" i="5"/>
  <c r="BA876" i="5"/>
  <c r="BA877" i="5" s="1"/>
  <c r="BA887" i="5"/>
  <c r="BA888" i="5"/>
  <c r="G63" i="18"/>
  <c r="G71" i="18"/>
  <c r="H42" i="13"/>
  <c r="G65" i="18" s="1"/>
  <c r="C40" i="21"/>
  <c r="K40" i="21"/>
  <c r="AY1295" i="5"/>
  <c r="AY1305" i="5" s="1"/>
  <c r="AX1286" i="5"/>
  <c r="AA1514" i="5"/>
  <c r="O102" i="15" s="1"/>
  <c r="AA1516" i="5"/>
  <c r="O135" i="15" s="1"/>
  <c r="AA1515" i="5"/>
  <c r="O70" i="15" s="1"/>
  <c r="AA1513" i="5"/>
  <c r="O38" i="15" s="1"/>
  <c r="AG117" i="13"/>
  <c r="E86" i="21"/>
  <c r="M86" i="21"/>
  <c r="AN123" i="13"/>
  <c r="Y173" i="15" l="1"/>
  <c r="Y164" i="15" s="1"/>
  <c r="AU16" i="17"/>
  <c r="BG421" i="5"/>
  <c r="AW39" i="13"/>
  <c r="AU40" i="13"/>
  <c r="AU38" i="13" s="1"/>
  <c r="BF436" i="5"/>
  <c r="BF451" i="5"/>
  <c r="AT186" i="15" s="1"/>
  <c r="I119" i="16" s="1"/>
  <c r="AB15" i="13"/>
  <c r="AZ1368" i="5"/>
  <c r="BA1388" i="5" s="1"/>
  <c r="AO52" i="14" s="1"/>
  <c r="AN42" i="14"/>
  <c r="AA176" i="15"/>
  <c r="AX181" i="13"/>
  <c r="AY183" i="13"/>
  <c r="AW132" i="17"/>
  <c r="AW130" i="17" s="1"/>
  <c r="F107" i="23"/>
  <c r="AY1262" i="5"/>
  <c r="BA1194" i="5"/>
  <c r="AW1347" i="5"/>
  <c r="AK56" i="14" s="1"/>
  <c r="AK55" i="14" s="1"/>
  <c r="AK34" i="14" s="1"/>
  <c r="AK32" i="14" s="1"/>
  <c r="BA1358" i="5"/>
  <c r="AA204" i="15"/>
  <c r="AW1267" i="5"/>
  <c r="AN124" i="13"/>
  <c r="BA1202" i="5"/>
  <c r="BB1221" i="5" s="1"/>
  <c r="AQ1535" i="5"/>
  <c r="AE30" i="14" s="1"/>
  <c r="Y107" i="13"/>
  <c r="Z108" i="13"/>
  <c r="L206" i="21"/>
  <c r="D206" i="21"/>
  <c r="AX1071" i="5"/>
  <c r="AN428" i="5"/>
  <c r="AN443" i="5"/>
  <c r="AB179" i="15" s="1"/>
  <c r="AC24" i="13"/>
  <c r="AC22" i="13" s="1"/>
  <c r="AB5" i="17"/>
  <c r="D181" i="21"/>
  <c r="L181" i="21"/>
  <c r="AE23" i="13"/>
  <c r="AC9" i="17"/>
  <c r="AO413" i="5"/>
  <c r="AX1341" i="5"/>
  <c r="AG79" i="13"/>
  <c r="AF77" i="13"/>
  <c r="AH105" i="13"/>
  <c r="AR1566" i="5"/>
  <c r="AF46" i="17"/>
  <c r="AC7" i="17"/>
  <c r="AC6" i="17" s="1"/>
  <c r="AE17" i="13"/>
  <c r="AO411" i="5"/>
  <c r="AC53" i="18"/>
  <c r="AC45" i="18"/>
  <c r="AB100" i="13"/>
  <c r="Z42" i="17"/>
  <c r="AL1564" i="5"/>
  <c r="E100" i="22"/>
  <c r="D101" i="20" s="1"/>
  <c r="AR1565" i="5"/>
  <c r="AF43" i="17"/>
  <c r="AH101" i="13"/>
  <c r="AE69" i="13"/>
  <c r="AD93" i="18" s="1"/>
  <c r="D178" i="21"/>
  <c r="L178" i="21"/>
  <c r="E16" i="22"/>
  <c r="D17" i="20" s="1"/>
  <c r="AA15" i="13"/>
  <c r="E15" i="22" s="1"/>
  <c r="D16" i="20" s="1"/>
  <c r="E102" i="22"/>
  <c r="D103" i="20" s="1"/>
  <c r="Z48" i="17"/>
  <c r="AB102" i="13"/>
  <c r="GO39" i="10"/>
  <c r="I126" i="15"/>
  <c r="AF73" i="13"/>
  <c r="AG75" i="13"/>
  <c r="AN441" i="5"/>
  <c r="AB177" i="15" s="1"/>
  <c r="AB176" i="15" s="1"/>
  <c r="AN426" i="5"/>
  <c r="AB204" i="15" s="1"/>
  <c r="AC18" i="13"/>
  <c r="AC16" i="13" s="1"/>
  <c r="L179" i="21"/>
  <c r="D179" i="21"/>
  <c r="BA1103" i="5"/>
  <c r="AR1524" i="5"/>
  <c r="AS158" i="8"/>
  <c r="AE81" i="15"/>
  <c r="AE77" i="15" s="1"/>
  <c r="AR1532" i="5"/>
  <c r="AS159" i="8"/>
  <c r="AR1525" i="5"/>
  <c r="IT56" i="7"/>
  <c r="HE41" i="7"/>
  <c r="HD42" i="7"/>
  <c r="HD43" i="7" s="1"/>
  <c r="HD170" i="7"/>
  <c r="HD171" i="7" s="1"/>
  <c r="HD172" i="7" s="1"/>
  <c r="HE179" i="7" s="1"/>
  <c r="IQ56" i="7"/>
  <c r="AR1533" i="5"/>
  <c r="AE147" i="15"/>
  <c r="AE142" i="15" s="1"/>
  <c r="HD185" i="7"/>
  <c r="IP56" i="7"/>
  <c r="EU146" i="7"/>
  <c r="ET150" i="7"/>
  <c r="AQ201" i="13" s="1"/>
  <c r="AP125" i="17" s="1"/>
  <c r="AV1530" i="5"/>
  <c r="AI49" i="15"/>
  <c r="AI45" i="15" s="1"/>
  <c r="BD187" i="13"/>
  <c r="BC185" i="13"/>
  <c r="IR56" i="7"/>
  <c r="AW156" i="8"/>
  <c r="AV1522" i="5"/>
  <c r="AQ171" i="13"/>
  <c r="AP169" i="13"/>
  <c r="AJ34" i="17"/>
  <c r="AL141" i="13"/>
  <c r="BB135" i="17"/>
  <c r="BB133" i="17" s="1"/>
  <c r="AO124" i="17"/>
  <c r="AN120" i="13"/>
  <c r="AD35" i="17"/>
  <c r="AF149" i="13"/>
  <c r="AS157" i="8"/>
  <c r="AR1523" i="5"/>
  <c r="AS54" i="7"/>
  <c r="AR57" i="7"/>
  <c r="AE114" i="15"/>
  <c r="AR1531" i="5"/>
  <c r="AR1535" i="5" s="1"/>
  <c r="AF30" i="14" s="1"/>
  <c r="AQ1527" i="5"/>
  <c r="AO128" i="13"/>
  <c r="CS22" i="7"/>
  <c r="CR25" i="7"/>
  <c r="AZ1213" i="5"/>
  <c r="AZ1224" i="5" s="1"/>
  <c r="AZ1227" i="5" s="1"/>
  <c r="AW1290" i="5"/>
  <c r="IS56" i="7"/>
  <c r="JG50" i="7"/>
  <c r="IU56" i="7" s="1"/>
  <c r="IW56" i="7"/>
  <c r="AT159" i="13"/>
  <c r="AS157" i="13"/>
  <c r="AV1209" i="5"/>
  <c r="AO135" i="13"/>
  <c r="AY1375" i="5"/>
  <c r="AY1379" i="5" s="1"/>
  <c r="AM195" i="15" s="1"/>
  <c r="AZ1563" i="5"/>
  <c r="BA1570" i="5" s="1"/>
  <c r="AO68" i="14" s="1"/>
  <c r="E174" i="20"/>
  <c r="CY77" i="7"/>
  <c r="CY78" i="7" s="1"/>
  <c r="DE85" i="7" s="1"/>
  <c r="CZ76" i="7"/>
  <c r="G179" i="22"/>
  <c r="AZ179" i="13"/>
  <c r="AY129" i="17" s="1"/>
  <c r="AY127" i="17" s="1"/>
  <c r="AY177" i="13"/>
  <c r="G177" i="22" s="1"/>
  <c r="BA884" i="5"/>
  <c r="AZ938" i="5"/>
  <c r="AO175" i="13"/>
  <c r="AN123" i="17" s="1"/>
  <c r="AN121" i="17" s="1"/>
  <c r="AN173" i="13"/>
  <c r="AP119" i="14"/>
  <c r="AP115" i="14" s="1"/>
  <c r="AP96" i="14" s="1"/>
  <c r="AX41" i="7"/>
  <c r="AW42" i="7"/>
  <c r="AW43" i="7" s="1"/>
  <c r="ET119" i="7"/>
  <c r="AQ203" i="13" s="1"/>
  <c r="AP122" i="17" s="1"/>
  <c r="EU113" i="7"/>
  <c r="EU116" i="7"/>
  <c r="AZ944" i="5"/>
  <c r="BA964" i="5" s="1"/>
  <c r="AP131" i="13"/>
  <c r="AX1053" i="5"/>
  <c r="DB87" i="7"/>
  <c r="E176" i="20"/>
  <c r="AR114" i="17"/>
  <c r="F89" i="6"/>
  <c r="AX1267" i="5"/>
  <c r="BA918" i="5"/>
  <c r="AV1186" i="5"/>
  <c r="AZ1316" i="5"/>
  <c r="BB1322" i="5" s="1"/>
  <c r="BA1294" i="5"/>
  <c r="AX1310" i="5"/>
  <c r="X1442" i="5"/>
  <c r="M186" i="21"/>
  <c r="E186" i="21"/>
  <c r="AZ450" i="5"/>
  <c r="AN185" i="15" s="1"/>
  <c r="AN184" i="15" s="1"/>
  <c r="AO37" i="13"/>
  <c r="AO35" i="13" s="1"/>
  <c r="AO34" i="13" s="1"/>
  <c r="AZ435" i="5"/>
  <c r="AN207" i="15" s="1"/>
  <c r="BA946" i="5"/>
  <c r="BA420" i="5"/>
  <c r="AQ36" i="13"/>
  <c r="AO49" i="18"/>
  <c r="BA1037" i="5"/>
  <c r="F35" i="22"/>
  <c r="E36" i="20" s="1"/>
  <c r="AM34" i="13"/>
  <c r="F34" i="22" s="1"/>
  <c r="E35" i="20" s="1"/>
  <c r="AO15" i="17"/>
  <c r="AO14" i="17" s="1"/>
  <c r="AC1410" i="5"/>
  <c r="AC1411" i="5" s="1"/>
  <c r="AD1407" i="5" s="1"/>
  <c r="AD1409" i="5" s="1"/>
  <c r="AY1308" i="5"/>
  <c r="AY1307" i="5"/>
  <c r="AC1482" i="5"/>
  <c r="BA836" i="5"/>
  <c r="BA841" i="5"/>
  <c r="BA842" i="5" s="1"/>
  <c r="C136" i="21"/>
  <c r="K136" i="21"/>
  <c r="AX1192" i="5"/>
  <c r="AX1179" i="5"/>
  <c r="AX1181" i="5" s="1"/>
  <c r="J88" i="15"/>
  <c r="J90" i="15" s="1"/>
  <c r="AZ768" i="5"/>
  <c r="BA772" i="5" s="1"/>
  <c r="BA773" i="5" s="1"/>
  <c r="AO26" i="14" s="1"/>
  <c r="AO19" i="14" s="1"/>
  <c r="AN39" i="15"/>
  <c r="O83" i="18"/>
  <c r="AA1518" i="5"/>
  <c r="BA874" i="5"/>
  <c r="BA875" i="5" s="1"/>
  <c r="BA869" i="5"/>
  <c r="BA848" i="5"/>
  <c r="AN38" i="14"/>
  <c r="W65" i="17"/>
  <c r="W58" i="17" s="1"/>
  <c r="W173" i="15"/>
  <c r="AM48" i="14"/>
  <c r="AM47" i="14" s="1"/>
  <c r="AY1392" i="5"/>
  <c r="K54" i="13"/>
  <c r="K120" i="15"/>
  <c r="AZ936" i="5"/>
  <c r="L23" i="17"/>
  <c r="L22" i="17" s="1"/>
  <c r="BB761" i="5"/>
  <c r="BA767" i="5"/>
  <c r="AO136" i="15" s="1"/>
  <c r="BA765" i="5"/>
  <c r="AO103" i="15" s="1"/>
  <c r="BA766" i="5"/>
  <c r="AO71" i="15" s="1"/>
  <c r="BA764" i="5"/>
  <c r="AH147" i="13"/>
  <c r="AG37" i="17" s="1"/>
  <c r="E142" i="21"/>
  <c r="M142" i="21"/>
  <c r="BA1170" i="5"/>
  <c r="BA1197" i="5"/>
  <c r="BA990" i="5"/>
  <c r="BA985" i="5"/>
  <c r="BA942" i="5"/>
  <c r="BA915" i="5"/>
  <c r="BA947" i="5"/>
  <c r="BB965" i="5" s="1"/>
  <c r="AP45" i="14" s="1"/>
  <c r="E45" i="21"/>
  <c r="M45" i="21"/>
  <c r="AZ1193" i="5"/>
  <c r="AY1264" i="5"/>
  <c r="AM107" i="15" s="1"/>
  <c r="AY1265" i="5"/>
  <c r="AM140" i="15" s="1"/>
  <c r="AY447" i="5"/>
  <c r="AM183" i="15" s="1"/>
  <c r="AN32" i="13"/>
  <c r="AN30" i="13" s="1"/>
  <c r="AY432" i="5"/>
  <c r="GQ126" i="10"/>
  <c r="GP134" i="10"/>
  <c r="E126" i="20"/>
  <c r="AK114" i="13"/>
  <c r="AZ1272" i="5"/>
  <c r="AZ1242" i="5"/>
  <c r="AZ1245" i="5" s="1"/>
  <c r="AZ1243" i="5" s="1"/>
  <c r="AZ1273" i="5" s="1"/>
  <c r="BA1296" i="5" s="1"/>
  <c r="AB29" i="13"/>
  <c r="AB27" i="13" s="1"/>
  <c r="AB26" i="13" s="1"/>
  <c r="AB13" i="13" s="1"/>
  <c r="AM446" i="5"/>
  <c r="AA182" i="15" s="1"/>
  <c r="AM431" i="5"/>
  <c r="AA206" i="15" s="1"/>
  <c r="I59" i="15"/>
  <c r="I58" i="13"/>
  <c r="AZ1360" i="5"/>
  <c r="AY1070" i="5"/>
  <c r="AY1069" i="5"/>
  <c r="AX971" i="5"/>
  <c r="AX970" i="5"/>
  <c r="P49" i="13"/>
  <c r="BC1351" i="5"/>
  <c r="BC1355" i="5" s="1"/>
  <c r="BC829" i="5"/>
  <c r="BC833" i="5" s="1"/>
  <c r="BC977" i="5"/>
  <c r="BC982" i="5" s="1"/>
  <c r="BD800" i="5"/>
  <c r="BC895" i="5"/>
  <c r="BC900" i="5" s="1"/>
  <c r="BC861" i="5"/>
  <c r="BC866" i="5" s="1"/>
  <c r="BC1083" i="5"/>
  <c r="BC1088" i="5" s="1"/>
  <c r="BC1233" i="5"/>
  <c r="BC1238" i="5" s="1"/>
  <c r="BC1150" i="5"/>
  <c r="BC1155" i="5" s="1"/>
  <c r="BC1116" i="5"/>
  <c r="BC1121" i="5" s="1"/>
  <c r="BB1250" i="5"/>
  <c r="BB1251" i="5" s="1"/>
  <c r="BB1276" i="5" s="1"/>
  <c r="BC1299" i="5" s="1"/>
  <c r="BB1240" i="5"/>
  <c r="BB1259" i="5"/>
  <c r="BB1283" i="5" s="1"/>
  <c r="BC1302" i="5" s="1"/>
  <c r="BB1314" i="5"/>
  <c r="BB1257" i="5"/>
  <c r="BB1254" i="5"/>
  <c r="BB1271" i="5"/>
  <c r="BB1258" i="5"/>
  <c r="BB1282" i="5" s="1"/>
  <c r="BB1248" i="5"/>
  <c r="BB1255" i="5"/>
  <c r="BB1279" i="5" s="1"/>
  <c r="BB887" i="5"/>
  <c r="BB885" i="5"/>
  <c r="BB883" i="5"/>
  <c r="BB868" i="5"/>
  <c r="BB888" i="5"/>
  <c r="BB876" i="5"/>
  <c r="BB877" i="5" s="1"/>
  <c r="BB882" i="5"/>
  <c r="BB881" i="5" s="1"/>
  <c r="BB886" i="5"/>
  <c r="BB1133" i="5"/>
  <c r="BA1134" i="5"/>
  <c r="AW952" i="5"/>
  <c r="AW953" i="5"/>
  <c r="AX1379" i="5"/>
  <c r="AL195" i="15" s="1"/>
  <c r="F195" i="23" s="1"/>
  <c r="AX1378" i="5"/>
  <c r="AL171" i="15" s="1"/>
  <c r="I127" i="15"/>
  <c r="I96" i="15" s="1"/>
  <c r="E29" i="22"/>
  <c r="AA27" i="13"/>
  <c r="Y1435" i="5"/>
  <c r="Y1436" i="5" s="1"/>
  <c r="Z1432" i="5" s="1"/>
  <c r="Z1434" i="5" s="1"/>
  <c r="AZ909" i="5"/>
  <c r="GQ21" i="10"/>
  <c r="GP36" i="10"/>
  <c r="AH117" i="13"/>
  <c r="BA1278" i="5"/>
  <c r="BA1253" i="5"/>
  <c r="BA1277" i="5" s="1"/>
  <c r="BB1300" i="5" s="1"/>
  <c r="F133" i="22"/>
  <c r="AN133" i="13"/>
  <c r="C103" i="21"/>
  <c r="K103" i="21"/>
  <c r="F145" i="22"/>
  <c r="AN145" i="13"/>
  <c r="AM38" i="17" s="1"/>
  <c r="AQ442" i="5"/>
  <c r="AE178" i="15" s="1"/>
  <c r="AF21" i="13"/>
  <c r="AF19" i="13" s="1"/>
  <c r="AQ427" i="5"/>
  <c r="L153" i="15"/>
  <c r="L55" i="13"/>
  <c r="AO127" i="13"/>
  <c r="BA1168" i="5"/>
  <c r="BB1167" i="5"/>
  <c r="AY1320" i="5"/>
  <c r="AY1324" i="5" s="1"/>
  <c r="AZ1321" i="5"/>
  <c r="BA1322" i="5"/>
  <c r="AW1380" i="5"/>
  <c r="AB1516" i="5"/>
  <c r="P135" i="15" s="1"/>
  <c r="AB1514" i="5"/>
  <c r="P102" i="15" s="1"/>
  <c r="AB1515" i="5"/>
  <c r="P70" i="15" s="1"/>
  <c r="AB1513" i="5"/>
  <c r="P38" i="15" s="1"/>
  <c r="K156" i="15"/>
  <c r="AO123" i="13"/>
  <c r="L54" i="15"/>
  <c r="BA1158" i="5"/>
  <c r="BA1163" i="5"/>
  <c r="BA1058" i="5"/>
  <c r="BA1059" i="5" s="1"/>
  <c r="BA1076" i="5"/>
  <c r="AO84" i="15" s="1"/>
  <c r="BA1075" i="5"/>
  <c r="AO52" i="15" s="1"/>
  <c r="BA993" i="5"/>
  <c r="BA1019" i="5"/>
  <c r="BB1041" i="5" s="1"/>
  <c r="E77" i="21"/>
  <c r="M77" i="21"/>
  <c r="C46" i="20"/>
  <c r="BA913" i="5"/>
  <c r="BB912" i="5"/>
  <c r="AZ1295" i="5"/>
  <c r="AZ1305" i="5" s="1"/>
  <c r="AY1286" i="5"/>
  <c r="F132" i="22"/>
  <c r="AN132" i="13"/>
  <c r="BB1356" i="5"/>
  <c r="BB1357" i="5"/>
  <c r="BB1090" i="5"/>
  <c r="BB1107" i="5"/>
  <c r="BB1098" i="5"/>
  <c r="BB1099" i="5" s="1"/>
  <c r="BB1109" i="5"/>
  <c r="BB1104" i="5"/>
  <c r="BB1105" i="5"/>
  <c r="BB1108" i="5"/>
  <c r="BB1110" i="5"/>
  <c r="AX1226" i="5"/>
  <c r="AX1227" i="5"/>
  <c r="Z111" i="13"/>
  <c r="D48" i="22"/>
  <c r="N25" i="17"/>
  <c r="N24" i="17" s="1"/>
  <c r="P48" i="13"/>
  <c r="D82" i="16"/>
  <c r="Y49" i="17"/>
  <c r="Y47" i="17" s="1"/>
  <c r="AA103" i="13"/>
  <c r="AZ1196" i="5"/>
  <c r="BA1219" i="5" s="1"/>
  <c r="AO43" i="14" s="1"/>
  <c r="F126" i="22"/>
  <c r="AN126" i="13"/>
  <c r="G163" i="16"/>
  <c r="AZ1320" i="5"/>
  <c r="AO134" i="13"/>
  <c r="Z205" i="15"/>
  <c r="E206" i="23"/>
  <c r="I56" i="15"/>
  <c r="I58" i="15" s="1"/>
  <c r="I61" i="15" s="1"/>
  <c r="U138" i="13"/>
  <c r="T30" i="17" s="1"/>
  <c r="T28" i="17" s="1"/>
  <c r="T137" i="13"/>
  <c r="T116" i="13" s="1"/>
  <c r="AJ121" i="13"/>
  <c r="AI118" i="13"/>
  <c r="BA1201" i="5"/>
  <c r="BA1249" i="5"/>
  <c r="BA1275" i="5"/>
  <c r="BB1298" i="5" s="1"/>
  <c r="AX1032" i="5"/>
  <c r="AX1033" i="5"/>
  <c r="I160" i="15"/>
  <c r="I129" i="15" s="1"/>
  <c r="E144" i="20"/>
  <c r="K121" i="15"/>
  <c r="K123" i="15" s="1"/>
  <c r="AZ1195" i="5"/>
  <c r="BA1218" i="5" s="1"/>
  <c r="AO136" i="13"/>
  <c r="AC1508" i="5"/>
  <c r="AC1509" i="5" s="1"/>
  <c r="AD1505" i="5" s="1"/>
  <c r="AD1507" i="5" s="1"/>
  <c r="AX1289" i="5"/>
  <c r="AX1288" i="5"/>
  <c r="G75" i="17"/>
  <c r="G57" i="18"/>
  <c r="G87" i="18" s="1"/>
  <c r="G105" i="18"/>
  <c r="AY1006" i="5"/>
  <c r="AA1492" i="5"/>
  <c r="AZ986" i="5"/>
  <c r="AZ989" i="5" s="1"/>
  <c r="AZ987" i="5" s="1"/>
  <c r="AZ1017" i="5" s="1"/>
  <c r="BA1039" i="5" s="1"/>
  <c r="AZ1016" i="5"/>
  <c r="BA846" i="5"/>
  <c r="BB845" i="5"/>
  <c r="AZ870" i="5"/>
  <c r="AY873" i="5"/>
  <c r="AY871" i="5" s="1"/>
  <c r="AY890" i="5" s="1"/>
  <c r="AA1419" i="5"/>
  <c r="GQ19" i="10"/>
  <c r="GP34" i="10"/>
  <c r="AY1378" i="5"/>
  <c r="AM171" i="15" s="1"/>
  <c r="BA903" i="5"/>
  <c r="BA908" i="5"/>
  <c r="BA881" i="5"/>
  <c r="AZ1038" i="5"/>
  <c r="AZ1048" i="5" s="1"/>
  <c r="AY1030" i="5"/>
  <c r="O81" i="18"/>
  <c r="AZ991" i="5"/>
  <c r="AZ1018" i="5"/>
  <c r="BA1040" i="5" s="1"/>
  <c r="O75" i="18"/>
  <c r="E125" i="20"/>
  <c r="E109" i="21"/>
  <c r="M109" i="21"/>
  <c r="BA1173" i="5"/>
  <c r="BA1198" i="5"/>
  <c r="BA1213" i="5" s="1"/>
  <c r="BA997" i="5"/>
  <c r="BA1021" i="5" s="1"/>
  <c r="BB1043" i="5" s="1"/>
  <c r="BA1022" i="5"/>
  <c r="BA1025" i="5"/>
  <c r="BA1000" i="5"/>
  <c r="BA1024" i="5" s="1"/>
  <c r="BB1044" i="5" s="1"/>
  <c r="BA943" i="5"/>
  <c r="BA948" i="5"/>
  <c r="BB966" i="5" s="1"/>
  <c r="AP46" i="14" s="1"/>
  <c r="AZ837" i="5"/>
  <c r="AY840" i="5"/>
  <c r="AY838" i="5" s="1"/>
  <c r="AY857" i="5" s="1"/>
  <c r="AZ1125" i="5"/>
  <c r="AY1128" i="5"/>
  <c r="AY1126" i="5" s="1"/>
  <c r="AY1145" i="5" s="1"/>
  <c r="AX1011" i="5"/>
  <c r="AA110" i="13"/>
  <c r="Y1462" i="5"/>
  <c r="M100" i="15" s="1"/>
  <c r="Y1463" i="5"/>
  <c r="M68" i="15" s="1"/>
  <c r="M66" i="15" s="1"/>
  <c r="M86" i="15" s="1"/>
  <c r="Y1461" i="5"/>
  <c r="M36" i="15" s="1"/>
  <c r="Y1464" i="5"/>
  <c r="M133" i="15" s="1"/>
  <c r="M131" i="15" s="1"/>
  <c r="M152" i="15" s="1"/>
  <c r="AZ940" i="5"/>
  <c r="BA962" i="5" s="1"/>
  <c r="AW1183" i="5"/>
  <c r="AK106" i="15" s="1"/>
  <c r="AK105" i="15" s="1"/>
  <c r="AW1184" i="5"/>
  <c r="AK139" i="15" s="1"/>
  <c r="AK138" i="15" s="1"/>
  <c r="AB47" i="18"/>
  <c r="AD28" i="13"/>
  <c r="AC12" i="17" s="1"/>
  <c r="AC11" i="17" s="1"/>
  <c r="AC10" i="17" s="1"/>
  <c r="AN416" i="5"/>
  <c r="AB55" i="18"/>
  <c r="AB73" i="17"/>
  <c r="AB43" i="18"/>
  <c r="AB51" i="18"/>
  <c r="AZ1365" i="5"/>
  <c r="BA1387" i="5" s="1"/>
  <c r="AO51" i="14" s="1"/>
  <c r="BB1100" i="5"/>
  <c r="BA1101" i="5"/>
  <c r="GQ20" i="10"/>
  <c r="GP35" i="10"/>
  <c r="C50" i="20"/>
  <c r="BA1124" i="5"/>
  <c r="BA1129" i="5"/>
  <c r="BA1130" i="5" s="1"/>
  <c r="BA1139" i="5"/>
  <c r="BB1142" i="5"/>
  <c r="BB1140" i="5"/>
  <c r="BB1123" i="5"/>
  <c r="BB1137" i="5"/>
  <c r="BB1141" i="5"/>
  <c r="BB1131" i="5"/>
  <c r="BB1132" i="5" s="1"/>
  <c r="BB1138" i="5"/>
  <c r="BB1143" i="5"/>
  <c r="BB1002" i="5"/>
  <c r="BB1026" i="5" s="1"/>
  <c r="BB1003" i="5"/>
  <c r="BB1027" i="5" s="1"/>
  <c r="BC1045" i="5" s="1"/>
  <c r="BB998" i="5"/>
  <c r="BB1001" i="5"/>
  <c r="BB1004" i="5"/>
  <c r="BB1028" i="5" s="1"/>
  <c r="BC1046" i="5" s="1"/>
  <c r="BB999" i="5"/>
  <c r="BB1023" i="5" s="1"/>
  <c r="BB1015" i="5"/>
  <c r="BB984" i="5"/>
  <c r="BB994" i="5"/>
  <c r="BB995" i="5" s="1"/>
  <c r="BB1020" i="5" s="1"/>
  <c r="BC1042" i="5" s="1"/>
  <c r="BB992" i="5"/>
  <c r="BB1057" i="5"/>
  <c r="AZ1199" i="5"/>
  <c r="BA1220" i="5" s="1"/>
  <c r="AO44" i="14" s="1"/>
  <c r="AZ968" i="5"/>
  <c r="AZ1164" i="5"/>
  <c r="E135" i="20"/>
  <c r="J59" i="18"/>
  <c r="GP127" i="10"/>
  <c r="GO135" i="10"/>
  <c r="GO137" i="10" s="1"/>
  <c r="AA112" i="13"/>
  <c r="AM119" i="13"/>
  <c r="BA1200" i="5"/>
  <c r="BA1199" i="5" s="1"/>
  <c r="BB1220" i="5" s="1"/>
  <c r="BA1106" i="5"/>
  <c r="BA1256" i="5"/>
  <c r="BA1280" i="5" s="1"/>
  <c r="BB1301" i="5" s="1"/>
  <c r="BA1281" i="5"/>
  <c r="BA1241" i="5"/>
  <c r="BA1246" i="5"/>
  <c r="BA1166" i="5"/>
  <c r="BB878" i="5"/>
  <c r="BA879" i="5"/>
  <c r="AY1050" i="5"/>
  <c r="AY1051" i="5"/>
  <c r="AZ1077" i="5"/>
  <c r="GQ22" i="10"/>
  <c r="GP37" i="10"/>
  <c r="F32" i="22"/>
  <c r="AM30" i="13"/>
  <c r="F30" i="22" s="1"/>
  <c r="AV931" i="5"/>
  <c r="E121" i="20"/>
  <c r="L98" i="15"/>
  <c r="L119" i="15" s="1"/>
  <c r="L77" i="18"/>
  <c r="AA109" i="13"/>
  <c r="E137" i="20"/>
  <c r="BA851" i="5"/>
  <c r="BA945" i="5"/>
  <c r="BA944" i="5" s="1"/>
  <c r="BB964" i="5" s="1"/>
  <c r="E136" i="20"/>
  <c r="AA139" i="13"/>
  <c r="F122" i="22"/>
  <c r="AN122" i="13"/>
  <c r="G159" i="16"/>
  <c r="AY1344" i="5"/>
  <c r="AZ1345" i="5"/>
  <c r="AX1343" i="5"/>
  <c r="AX1347" i="5" s="1"/>
  <c r="AL56" i="14" s="1"/>
  <c r="AL55" i="14" s="1"/>
  <c r="AL34" i="14" s="1"/>
  <c r="AL32" i="14" s="1"/>
  <c r="BA939" i="5"/>
  <c r="BA911" i="5"/>
  <c r="C71" i="21"/>
  <c r="K71" i="21"/>
  <c r="P45" i="13"/>
  <c r="AZ1191" i="5"/>
  <c r="Z1457" i="5"/>
  <c r="Z1458" i="5" s="1"/>
  <c r="AA1454" i="5" s="1"/>
  <c r="AA1456" i="5" s="1"/>
  <c r="AZ417" i="5"/>
  <c r="AP31" i="13"/>
  <c r="AO13" i="17" s="1"/>
  <c r="AO125" i="13"/>
  <c r="G199" i="15"/>
  <c r="G17" i="18"/>
  <c r="G15" i="18"/>
  <c r="AW1208" i="5"/>
  <c r="AW1207" i="5"/>
  <c r="AZ1274" i="5"/>
  <c r="BA1297" i="5" s="1"/>
  <c r="AZ1247" i="5"/>
  <c r="H30" i="15"/>
  <c r="BB1359" i="5"/>
  <c r="BB919" i="5"/>
  <c r="BB935" i="5"/>
  <c r="BB910" i="5"/>
  <c r="BB902" i="5"/>
  <c r="BB917" i="5"/>
  <c r="BB920" i="5"/>
  <c r="BB922" i="5"/>
  <c r="BB921" i="5"/>
  <c r="BB916" i="5"/>
  <c r="BB1165" i="5"/>
  <c r="BB1171" i="5"/>
  <c r="BB1157" i="5"/>
  <c r="BB1174" i="5"/>
  <c r="BB1177" i="5"/>
  <c r="BB1175" i="5"/>
  <c r="BB1176" i="5"/>
  <c r="BB1190" i="5"/>
  <c r="BB1172" i="5"/>
  <c r="BB849" i="5"/>
  <c r="BB853" i="5"/>
  <c r="BB854" i="5"/>
  <c r="BB855" i="5"/>
  <c r="BB843" i="5"/>
  <c r="BB844" i="5" s="1"/>
  <c r="BB835" i="5"/>
  <c r="BB850" i="5"/>
  <c r="BB852" i="5"/>
  <c r="BA1361" i="5"/>
  <c r="BA1372" i="5"/>
  <c r="BB1390" i="5" s="1"/>
  <c r="AP54" i="14" s="1"/>
  <c r="BA1369" i="5"/>
  <c r="BA1362" i="5"/>
  <c r="BA1367" i="5"/>
  <c r="BA1370" i="5"/>
  <c r="BA1363" i="5"/>
  <c r="BA1371" i="5"/>
  <c r="BB1389" i="5" s="1"/>
  <c r="AP53" i="14" s="1"/>
  <c r="BA1366" i="5"/>
  <c r="AW929" i="5"/>
  <c r="AK74" i="15" s="1"/>
  <c r="AK73" i="15" s="1"/>
  <c r="AW928" i="5"/>
  <c r="AK42" i="15" s="1"/>
  <c r="AK41" i="15" s="1"/>
  <c r="C39" i="21"/>
  <c r="K39" i="21"/>
  <c r="I59" i="13"/>
  <c r="I91" i="15"/>
  <c r="I93" i="15" s="1"/>
  <c r="X92" i="17"/>
  <c r="X94" i="17" s="1"/>
  <c r="X96" i="17" s="1"/>
  <c r="Z66" i="13"/>
  <c r="Y65" i="13"/>
  <c r="Z181" i="15"/>
  <c r="F115" i="16"/>
  <c r="E182" i="23"/>
  <c r="K21" i="17"/>
  <c r="K20" i="17" s="1"/>
  <c r="K17" i="17" s="1"/>
  <c r="M46" i="13"/>
  <c r="L44" i="13"/>
  <c r="H61" i="18"/>
  <c r="S30" i="17"/>
  <c r="S28" i="17" s="1"/>
  <c r="BA1096" i="5"/>
  <c r="BA1097" i="5" s="1"/>
  <c r="BA1091" i="5"/>
  <c r="BA1331" i="5"/>
  <c r="AO117" i="15" s="1"/>
  <c r="BA1315" i="5"/>
  <c r="BA1332" i="5"/>
  <c r="AO150" i="15" s="1"/>
  <c r="AX937" i="5"/>
  <c r="AX924" i="5"/>
  <c r="AX926" i="5" s="1"/>
  <c r="AH20" i="13"/>
  <c r="AG8" i="17" s="1"/>
  <c r="G27" i="16"/>
  <c r="AR412" i="5"/>
  <c r="BB1065" i="5"/>
  <c r="BA1064" i="5"/>
  <c r="AZ1063" i="5"/>
  <c r="AZ1067" i="5" s="1"/>
  <c r="AY1162" i="5"/>
  <c r="AY1160" i="5" s="1"/>
  <c r="AZ1159" i="5"/>
  <c r="H116" i="16"/>
  <c r="F183" i="23"/>
  <c r="AM40" i="17"/>
  <c r="AO143" i="13"/>
  <c r="AY1095" i="5"/>
  <c r="AY1093" i="5" s="1"/>
  <c r="AY1112" i="5" s="1"/>
  <c r="AZ1092" i="5"/>
  <c r="AI91" i="13"/>
  <c r="AH89" i="13"/>
  <c r="AL129" i="13"/>
  <c r="AM130" i="13"/>
  <c r="AY907" i="5"/>
  <c r="AY905" i="5" s="1"/>
  <c r="AZ904" i="5"/>
  <c r="AZ1384" i="5"/>
  <c r="AB1488" i="5"/>
  <c r="P101" i="15" s="1"/>
  <c r="AB1489" i="5"/>
  <c r="P69" i="15" s="1"/>
  <c r="AB1487" i="5"/>
  <c r="P37" i="15" s="1"/>
  <c r="AB1490" i="5"/>
  <c r="P134" i="15" s="1"/>
  <c r="AB1415" i="5"/>
  <c r="P35" i="15" s="1"/>
  <c r="AB1417" i="5"/>
  <c r="P132" i="15" s="1"/>
  <c r="AB1416" i="5"/>
  <c r="P67" i="15" s="1"/>
  <c r="AC15" i="13" l="1"/>
  <c r="AV16" i="17"/>
  <c r="BH421" i="5"/>
  <c r="AX39" i="13"/>
  <c r="AW16" i="17"/>
  <c r="AV40" i="13"/>
  <c r="AV38" i="13" s="1"/>
  <c r="BG436" i="5"/>
  <c r="BG451" i="5"/>
  <c r="AU186" i="15" s="1"/>
  <c r="AX132" i="17"/>
  <c r="AX130" i="17" s="1"/>
  <c r="AZ183" i="13"/>
  <c r="G183" i="22"/>
  <c r="F184" i="20" s="1"/>
  <c r="AY181" i="13"/>
  <c r="G181" i="22" s="1"/>
  <c r="F182" i="20" s="1"/>
  <c r="BA1365" i="5"/>
  <c r="BB1387" i="5" s="1"/>
  <c r="AP51" i="14" s="1"/>
  <c r="BB1202" i="5"/>
  <c r="BC1221" i="5" s="1"/>
  <c r="AF69" i="13"/>
  <c r="AE93" i="18" s="1"/>
  <c r="Z107" i="13"/>
  <c r="AA108" i="13"/>
  <c r="AP413" i="5"/>
  <c r="AD9" i="17"/>
  <c r="AF23" i="13"/>
  <c r="AD24" i="13"/>
  <c r="AD22" i="13" s="1"/>
  <c r="AO443" i="5"/>
  <c r="AC179" i="15" s="1"/>
  <c r="AO428" i="5"/>
  <c r="AI105" i="13"/>
  <c r="AG46" i="17"/>
  <c r="AS1566" i="5"/>
  <c r="AC5" i="17"/>
  <c r="AG43" i="17"/>
  <c r="AS1565" i="5"/>
  <c r="AI101" i="13"/>
  <c r="AM1564" i="5"/>
  <c r="AC100" i="13"/>
  <c r="AA42" i="17"/>
  <c r="AO441" i="5"/>
  <c r="AC177" i="15" s="1"/>
  <c r="AC176" i="15" s="1"/>
  <c r="AD18" i="13"/>
  <c r="AD16" i="13" s="1"/>
  <c r="AD15" i="13" s="1"/>
  <c r="AO426" i="5"/>
  <c r="AC204" i="15" s="1"/>
  <c r="AH79" i="13"/>
  <c r="AG77" i="13"/>
  <c r="BA1563" i="5"/>
  <c r="BB1570" i="5" s="1"/>
  <c r="AP68" i="14" s="1"/>
  <c r="AG73" i="13"/>
  <c r="AG69" i="13" s="1"/>
  <c r="AF93" i="18" s="1"/>
  <c r="AH75" i="13"/>
  <c r="AA48" i="17"/>
  <c r="AC102" i="13"/>
  <c r="AD7" i="17"/>
  <c r="AD6" i="17" s="1"/>
  <c r="AF17" i="13"/>
  <c r="AP411" i="5"/>
  <c r="AD53" i="18"/>
  <c r="AD45" i="18"/>
  <c r="AT158" i="8"/>
  <c r="AS1524" i="5"/>
  <c r="AS1532" i="5"/>
  <c r="AF81" i="15"/>
  <c r="AF77" i="15" s="1"/>
  <c r="HE42" i="7"/>
  <c r="HE43" i="7" s="1"/>
  <c r="HE170" i="7"/>
  <c r="HE171" i="7" s="1"/>
  <c r="HE172" i="7" s="1"/>
  <c r="HF179" i="7" s="1"/>
  <c r="HF41" i="7"/>
  <c r="BA1384" i="5"/>
  <c r="AW1209" i="5"/>
  <c r="HE185" i="7"/>
  <c r="AS1533" i="5"/>
  <c r="AF147" i="15"/>
  <c r="AF142" i="15" s="1"/>
  <c r="AS1525" i="5"/>
  <c r="AT159" i="8"/>
  <c r="AJ49" i="15"/>
  <c r="AJ45" i="15" s="1"/>
  <c r="AW1530" i="5"/>
  <c r="AM141" i="13"/>
  <c r="AK34" i="17"/>
  <c r="AR171" i="13"/>
  <c r="AQ169" i="13"/>
  <c r="AX156" i="8"/>
  <c r="AW1522" i="5"/>
  <c r="BD185" i="13"/>
  <c r="BE187" i="13"/>
  <c r="EV146" i="7"/>
  <c r="EU150" i="7"/>
  <c r="AR201" i="13" s="1"/>
  <c r="AQ125" i="17" s="1"/>
  <c r="AP44" i="14"/>
  <c r="AQ131" i="13"/>
  <c r="AP126" i="17"/>
  <c r="AP124" i="17" s="1"/>
  <c r="BC135" i="17"/>
  <c r="BC133" i="17" s="1"/>
  <c r="AE35" i="17"/>
  <c r="AG149" i="13"/>
  <c r="BB1194" i="5"/>
  <c r="BA938" i="5"/>
  <c r="IX56" i="7"/>
  <c r="JM50" i="7"/>
  <c r="JD56" i="7" s="1"/>
  <c r="AS57" i="7"/>
  <c r="AT54" i="7"/>
  <c r="AY52" i="7"/>
  <c r="BB1198" i="5"/>
  <c r="AN37" i="14"/>
  <c r="AN36" i="14" s="1"/>
  <c r="AN35" i="14" s="1"/>
  <c r="BA1368" i="5"/>
  <c r="BB1388" i="5" s="1"/>
  <c r="AP52" i="14" s="1"/>
  <c r="AZ1226" i="5"/>
  <c r="AZ1229" i="5" s="1"/>
  <c r="BA1321" i="5"/>
  <c r="AZ1262" i="5"/>
  <c r="AZ1265" i="5" s="1"/>
  <c r="AN140" i="15" s="1"/>
  <c r="IY56" i="7"/>
  <c r="AS1531" i="5"/>
  <c r="AS1535" i="5" s="1"/>
  <c r="AG30" i="14" s="1"/>
  <c r="AF114" i="15"/>
  <c r="AF109" i="15" s="1"/>
  <c r="AR1527" i="5"/>
  <c r="BA1164" i="5"/>
  <c r="AX1290" i="5"/>
  <c r="AO132" i="13"/>
  <c r="IV56" i="7"/>
  <c r="IZ56" i="7"/>
  <c r="CS25" i="7"/>
  <c r="CT22" i="7"/>
  <c r="AE109" i="15"/>
  <c r="AT157" i="8"/>
  <c r="AS1523" i="5"/>
  <c r="AX1229" i="5"/>
  <c r="BB1103" i="5"/>
  <c r="AQ119" i="14"/>
  <c r="AQ115" i="14" s="1"/>
  <c r="ET121" i="7"/>
  <c r="AP228" i="15" s="1"/>
  <c r="AP175" i="13"/>
  <c r="AO123" i="17" s="1"/>
  <c r="AO121" i="17" s="1"/>
  <c r="AO173" i="13"/>
  <c r="DA76" i="7"/>
  <c r="CZ77" i="7"/>
  <c r="CZ78" i="7" s="1"/>
  <c r="BB918" i="5"/>
  <c r="F180" i="20"/>
  <c r="CZ92" i="7"/>
  <c r="DE84" i="7"/>
  <c r="CY92" i="7"/>
  <c r="AU159" i="13"/>
  <c r="AT114" i="17" s="1"/>
  <c r="AT157" i="13"/>
  <c r="BA1316" i="5"/>
  <c r="BA1320" i="5" s="1"/>
  <c r="BB946" i="5"/>
  <c r="BB1136" i="5"/>
  <c r="AW1186" i="5"/>
  <c r="AY1071" i="5"/>
  <c r="DC87" i="7"/>
  <c r="AX42" i="7"/>
  <c r="AX43" i="7" s="1"/>
  <c r="AY41" i="7"/>
  <c r="F178" i="20"/>
  <c r="AS114" i="17"/>
  <c r="AZ1006" i="5"/>
  <c r="AZ1009" i="5" s="1"/>
  <c r="AN75" i="15" s="1"/>
  <c r="EV116" i="7"/>
  <c r="EV113" i="7"/>
  <c r="EU119" i="7"/>
  <c r="AR203" i="13" s="1"/>
  <c r="AQ122" i="17" s="1"/>
  <c r="AZ177" i="13"/>
  <c r="BA179" i="13"/>
  <c r="AZ129" i="17" s="1"/>
  <c r="AZ127" i="17" s="1"/>
  <c r="BB947" i="5"/>
  <c r="BC965" i="5" s="1"/>
  <c r="BB1037" i="5"/>
  <c r="BA957" i="5"/>
  <c r="BA968" i="5" s="1"/>
  <c r="GP39" i="10"/>
  <c r="BA909" i="5"/>
  <c r="BB848" i="5"/>
  <c r="BA1224" i="5"/>
  <c r="BA1226" i="5" s="1"/>
  <c r="AP128" i="13"/>
  <c r="BB1294" i="5"/>
  <c r="AP15" i="17"/>
  <c r="AP14" i="17" s="1"/>
  <c r="AP49" i="18"/>
  <c r="AR36" i="13"/>
  <c r="AQ15" i="17" s="1"/>
  <c r="AQ14" i="17" s="1"/>
  <c r="BB420" i="5"/>
  <c r="AY1053" i="5"/>
  <c r="AX973" i="5"/>
  <c r="AY1310" i="5"/>
  <c r="BA450" i="5"/>
  <c r="AO185" i="15" s="1"/>
  <c r="AO184" i="15" s="1"/>
  <c r="AP37" i="13"/>
  <c r="AP35" i="13" s="1"/>
  <c r="AP34" i="13" s="1"/>
  <c r="BA435" i="5"/>
  <c r="AO207" i="15" s="1"/>
  <c r="BB943" i="5"/>
  <c r="BB884" i="5"/>
  <c r="AD1410" i="5"/>
  <c r="AD1411" i="5" s="1"/>
  <c r="AE1407" i="5" s="1"/>
  <c r="AE1409" i="5" s="1"/>
  <c r="AO37" i="14"/>
  <c r="I62" i="15"/>
  <c r="I32" i="15" s="1"/>
  <c r="AB1492" i="5"/>
  <c r="AP143" i="13"/>
  <c r="AN40" i="17"/>
  <c r="AZ1162" i="5"/>
  <c r="AZ1160" i="5" s="1"/>
  <c r="BA1159" i="5"/>
  <c r="AY959" i="5"/>
  <c r="AX950" i="5"/>
  <c r="BB1158" i="5"/>
  <c r="BB1163" i="5"/>
  <c r="BB1164" i="5" s="1"/>
  <c r="G23" i="18"/>
  <c r="G21" i="18"/>
  <c r="G27" i="18"/>
  <c r="F130" i="22"/>
  <c r="AM129" i="13"/>
  <c r="AL32" i="17" s="1"/>
  <c r="AL31" i="17" s="1"/>
  <c r="AN130" i="13"/>
  <c r="I94" i="15"/>
  <c r="I64" i="15" s="1"/>
  <c r="AQ45" i="14"/>
  <c r="AO122" i="13"/>
  <c r="E33" i="20"/>
  <c r="GP135" i="10"/>
  <c r="GQ127" i="10"/>
  <c r="P75" i="18"/>
  <c r="E185" i="21"/>
  <c r="M185" i="21"/>
  <c r="AZ1070" i="5"/>
  <c r="AZ1069" i="5"/>
  <c r="AR427" i="5"/>
  <c r="AG21" i="13"/>
  <c r="AG19" i="13" s="1"/>
  <c r="AR442" i="5"/>
  <c r="AF178" i="15" s="1"/>
  <c r="G112" i="16" s="1"/>
  <c r="L184" i="21"/>
  <c r="D184" i="21"/>
  <c r="BB1203" i="5"/>
  <c r="BC1222" i="5" s="1"/>
  <c r="BB948" i="5"/>
  <c r="BC966" i="5" s="1"/>
  <c r="BB939" i="5"/>
  <c r="H85" i="18"/>
  <c r="H162" i="15"/>
  <c r="H73" i="18"/>
  <c r="G19" i="18"/>
  <c r="AZ432" i="5"/>
  <c r="AZ447" i="5"/>
  <c r="AN183" i="15" s="1"/>
  <c r="AO32" i="13"/>
  <c r="AO30" i="13" s="1"/>
  <c r="E123" i="20"/>
  <c r="E139" i="22"/>
  <c r="AB139" i="13"/>
  <c r="BB1166" i="5"/>
  <c r="F119" i="22"/>
  <c r="AN119" i="13"/>
  <c r="G156" i="16"/>
  <c r="BB993" i="5"/>
  <c r="BB1019" i="5"/>
  <c r="BC1041" i="5" s="1"/>
  <c r="BB1124" i="5"/>
  <c r="BB1129" i="5"/>
  <c r="BC1100" i="5"/>
  <c r="BB1101" i="5"/>
  <c r="AN431" i="5"/>
  <c r="AB206" i="15" s="1"/>
  <c r="AB205" i="15" s="1"/>
  <c r="AB203" i="15" s="1"/>
  <c r="AC29" i="13"/>
  <c r="AC27" i="13" s="1"/>
  <c r="AC26" i="13" s="1"/>
  <c r="AC13" i="13" s="1"/>
  <c r="AN446" i="5"/>
  <c r="AB182" i="15" s="1"/>
  <c r="AB181" i="15" s="1"/>
  <c r="AB180" i="15" s="1"/>
  <c r="AB175" i="15" s="1"/>
  <c r="AO42" i="14"/>
  <c r="AP135" i="13"/>
  <c r="AY1033" i="5"/>
  <c r="AY1032" i="5"/>
  <c r="AY1380" i="5"/>
  <c r="BA870" i="5"/>
  <c r="AZ873" i="5"/>
  <c r="AZ871" i="5" s="1"/>
  <c r="AZ890" i="5" s="1"/>
  <c r="BA1038" i="5"/>
  <c r="BA1048" i="5" s="1"/>
  <c r="AZ1030" i="5"/>
  <c r="AC1516" i="5"/>
  <c r="Q135" i="15" s="1"/>
  <c r="AC1515" i="5"/>
  <c r="Q70" i="15" s="1"/>
  <c r="AC1513" i="5"/>
  <c r="Q38" i="15" s="1"/>
  <c r="AC1514" i="5"/>
  <c r="Q102" i="15" s="1"/>
  <c r="AI117" i="13"/>
  <c r="Z203" i="15"/>
  <c r="E203" i="23" s="1"/>
  <c r="E205" i="23"/>
  <c r="AZ1324" i="5"/>
  <c r="E103" i="22"/>
  <c r="Z49" i="17"/>
  <c r="Z47" i="17" s="1"/>
  <c r="AB103" i="13"/>
  <c r="AA111" i="13"/>
  <c r="BB1200" i="5"/>
  <c r="BB1106" i="5"/>
  <c r="BB1358" i="5"/>
  <c r="AY1289" i="5"/>
  <c r="AY1288" i="5"/>
  <c r="BA1195" i="5"/>
  <c r="BB1218" i="5" s="1"/>
  <c r="L154" i="15"/>
  <c r="L156" i="15" s="1"/>
  <c r="E146" i="20"/>
  <c r="AO133" i="13"/>
  <c r="AP133" i="13" s="1"/>
  <c r="AH29" i="17"/>
  <c r="GR21" i="10"/>
  <c r="GQ36" i="10"/>
  <c r="Y1440" i="5"/>
  <c r="M99" i="15" s="1"/>
  <c r="BB1331" i="5"/>
  <c r="AP117" i="15" s="1"/>
  <c r="BB1332" i="5"/>
  <c r="AP150" i="15" s="1"/>
  <c r="BB1315" i="5"/>
  <c r="BB1316" i="5" s="1"/>
  <c r="BC1141" i="5"/>
  <c r="BC1137" i="5"/>
  <c r="BC1143" i="5"/>
  <c r="BC1123" i="5"/>
  <c r="BC1142" i="5"/>
  <c r="BC1131" i="5"/>
  <c r="BC1132" i="5" s="1"/>
  <c r="BC1140" i="5"/>
  <c r="BC1138" i="5"/>
  <c r="BC883" i="5"/>
  <c r="BC868" i="5"/>
  <c r="BC888" i="5"/>
  <c r="BC887" i="5"/>
  <c r="BC876" i="5"/>
  <c r="BC877" i="5" s="1"/>
  <c r="BC885" i="5"/>
  <c r="BC882" i="5"/>
  <c r="BC886" i="5"/>
  <c r="BC835" i="5"/>
  <c r="BC855" i="5"/>
  <c r="BC854" i="5"/>
  <c r="BC843" i="5"/>
  <c r="BC844" i="5" s="1"/>
  <c r="BC849" i="5"/>
  <c r="BC850" i="5"/>
  <c r="BC853" i="5"/>
  <c r="BC852" i="5"/>
  <c r="BA1386" i="5"/>
  <c r="AO50" i="14" s="1"/>
  <c r="AZ1375" i="5"/>
  <c r="AA205" i="15"/>
  <c r="AY1267" i="5"/>
  <c r="BA991" i="5"/>
  <c r="BA1018" i="5"/>
  <c r="BB1040" i="5" s="1"/>
  <c r="AO39" i="15"/>
  <c r="BA768" i="5"/>
  <c r="BB772" i="5" s="1"/>
  <c r="BB773" i="5" s="1"/>
  <c r="AP26" i="14" s="1"/>
  <c r="AP19" i="14" s="1"/>
  <c r="BC761" i="5"/>
  <c r="BB764" i="5"/>
  <c r="BB766" i="5"/>
  <c r="AP71" i="15" s="1"/>
  <c r="BB765" i="5"/>
  <c r="AP103" i="15" s="1"/>
  <c r="BB767" i="5"/>
  <c r="AP136" i="15" s="1"/>
  <c r="AC1487" i="5"/>
  <c r="Q37" i="15" s="1"/>
  <c r="AC1488" i="5"/>
  <c r="Q101" i="15" s="1"/>
  <c r="AC1490" i="5"/>
  <c r="Q134" i="15" s="1"/>
  <c r="AC1489" i="5"/>
  <c r="Q69" i="15" s="1"/>
  <c r="AI20" i="13"/>
  <c r="AS412" i="5"/>
  <c r="Z180" i="15"/>
  <c r="E181" i="23"/>
  <c r="AZ1095" i="5"/>
  <c r="AZ1093" i="5" s="1"/>
  <c r="AZ1112" i="5" s="1"/>
  <c r="BA1092" i="5"/>
  <c r="AY1192" i="5"/>
  <c r="AY1179" i="5"/>
  <c r="AY1181" i="5" s="1"/>
  <c r="BB1170" i="5"/>
  <c r="BB1197" i="5"/>
  <c r="BB908" i="5"/>
  <c r="BB909" i="5" s="1"/>
  <c r="BB903" i="5"/>
  <c r="E109" i="22"/>
  <c r="AB109" i="13"/>
  <c r="F69" i="16"/>
  <c r="AZ971" i="5"/>
  <c r="AZ970" i="5"/>
  <c r="AN48" i="14"/>
  <c r="AN47" i="14" s="1"/>
  <c r="AZ1392" i="5"/>
  <c r="AB1419" i="5"/>
  <c r="BA904" i="5"/>
  <c r="AZ907" i="5"/>
  <c r="AZ905" i="5" s="1"/>
  <c r="AX929" i="5"/>
  <c r="AL74" i="15" s="1"/>
  <c r="AX928" i="5"/>
  <c r="AL42" i="15" s="1"/>
  <c r="K59" i="18"/>
  <c r="K67" i="18"/>
  <c r="Y92" i="17"/>
  <c r="Y94" i="17" s="1"/>
  <c r="Y96" i="17" s="1"/>
  <c r="Z65" i="13"/>
  <c r="AA66" i="13"/>
  <c r="AW931" i="5"/>
  <c r="BA1360" i="5"/>
  <c r="BB841" i="5"/>
  <c r="BB842" i="5" s="1"/>
  <c r="BB836" i="5"/>
  <c r="BB1173" i="5"/>
  <c r="BB911" i="5"/>
  <c r="Z39" i="17"/>
  <c r="Z33" i="17" s="1"/>
  <c r="AK32" i="17"/>
  <c r="AK31" i="17" s="1"/>
  <c r="GR22" i="10"/>
  <c r="GQ37" i="10"/>
  <c r="BA1247" i="5"/>
  <c r="BA1274" i="5"/>
  <c r="BB1297" i="5" s="1"/>
  <c r="E112" i="22"/>
  <c r="AB112" i="13"/>
  <c r="F72" i="16"/>
  <c r="BB1139" i="5"/>
  <c r="GR20" i="10"/>
  <c r="GQ35" i="10"/>
  <c r="AC47" i="18"/>
  <c r="AE28" i="13"/>
  <c r="AD12" i="17" s="1"/>
  <c r="AD11" i="17" s="1"/>
  <c r="AD10" i="17" s="1"/>
  <c r="AO416" i="5"/>
  <c r="AC55" i="18"/>
  <c r="AC43" i="18"/>
  <c r="AC73" i="17"/>
  <c r="AC51" i="18"/>
  <c r="Y1466" i="5"/>
  <c r="BA1125" i="5"/>
  <c r="AZ1128" i="5"/>
  <c r="AZ1126" i="5" s="1"/>
  <c r="AZ1145" i="5" s="1"/>
  <c r="AZ1051" i="5"/>
  <c r="AZ1050" i="5"/>
  <c r="AM166" i="15"/>
  <c r="AO124" i="13"/>
  <c r="BB846" i="5"/>
  <c r="BC845" i="5"/>
  <c r="AY1008" i="5"/>
  <c r="AM43" i="15" s="1"/>
  <c r="AY1009" i="5"/>
  <c r="AM75" i="15" s="1"/>
  <c r="G89" i="18"/>
  <c r="AO120" i="13"/>
  <c r="AK121" i="13"/>
  <c r="AJ118" i="13"/>
  <c r="AI29" i="17" s="1"/>
  <c r="AP134" i="13"/>
  <c r="O25" i="17"/>
  <c r="O24" i="17" s="1"/>
  <c r="Q48" i="13"/>
  <c r="BB1096" i="5"/>
  <c r="BB1097" i="5" s="1"/>
  <c r="BB1091" i="5"/>
  <c r="BB1363" i="5"/>
  <c r="BB1370" i="5"/>
  <c r="BB1369" i="5"/>
  <c r="BB1371" i="5"/>
  <c r="BC1389" i="5" s="1"/>
  <c r="AQ53" i="14" s="1"/>
  <c r="BB1372" i="5"/>
  <c r="BC1390" i="5" s="1"/>
  <c r="AQ54" i="14" s="1"/>
  <c r="BB1361" i="5"/>
  <c r="BB1366" i="5"/>
  <c r="BB1362" i="5"/>
  <c r="BB1367" i="5"/>
  <c r="BB1064" i="5"/>
  <c r="BC1065" i="5"/>
  <c r="BA1063" i="5"/>
  <c r="BA1067" i="5" s="1"/>
  <c r="BA1193" i="5"/>
  <c r="AP127" i="13"/>
  <c r="AQ127" i="13" s="1"/>
  <c r="E134" i="20"/>
  <c r="Z1435" i="5"/>
  <c r="Z1436" i="5" s="1"/>
  <c r="AA1432" i="5" s="1"/>
  <c r="AA1434" i="5" s="1"/>
  <c r="AL166" i="15"/>
  <c r="F171" i="23"/>
  <c r="BB874" i="5"/>
  <c r="BB875" i="5" s="1"/>
  <c r="BB869" i="5"/>
  <c r="BC1190" i="5"/>
  <c r="BC1157" i="5"/>
  <c r="BC1165" i="5"/>
  <c r="BC1171" i="5"/>
  <c r="BC1177" i="5"/>
  <c r="BC1176" i="5"/>
  <c r="BC1175" i="5"/>
  <c r="BC1174" i="5"/>
  <c r="BC1172" i="5"/>
  <c r="BC902" i="5"/>
  <c r="BC921" i="5"/>
  <c r="BC922" i="5"/>
  <c r="BC917" i="5"/>
  <c r="BC916" i="5"/>
  <c r="BC920" i="5"/>
  <c r="BC935" i="5"/>
  <c r="BC919" i="5"/>
  <c r="BC910" i="5"/>
  <c r="BC939" i="5" s="1"/>
  <c r="BC1356" i="5"/>
  <c r="BC1357" i="5"/>
  <c r="BC1358" i="5" s="1"/>
  <c r="I57" i="13"/>
  <c r="AA181" i="15"/>
  <c r="BA1295" i="5"/>
  <c r="BA1305" i="5" s="1"/>
  <c r="AZ1286" i="5"/>
  <c r="BA1196" i="5"/>
  <c r="BB1219" i="5" s="1"/>
  <c r="N47" i="13"/>
  <c r="K53" i="13"/>
  <c r="K87" i="15"/>
  <c r="AC1483" i="5"/>
  <c r="AD1479" i="5" s="1"/>
  <c r="AD1481" i="5" s="1"/>
  <c r="AY937" i="5"/>
  <c r="AY924" i="5"/>
  <c r="AY926" i="5" s="1"/>
  <c r="BC1322" i="5"/>
  <c r="L21" i="17"/>
  <c r="L20" i="17" s="1"/>
  <c r="L17" i="17" s="1"/>
  <c r="N46" i="13"/>
  <c r="M44" i="13"/>
  <c r="L67" i="18" s="1"/>
  <c r="BB942" i="5"/>
  <c r="BB915" i="5"/>
  <c r="BA417" i="5"/>
  <c r="AQ31" i="13"/>
  <c r="AA1457" i="5"/>
  <c r="AA1458" i="5" s="1"/>
  <c r="AB1454" i="5" s="1"/>
  <c r="AB1456" i="5" s="1"/>
  <c r="O19" i="17"/>
  <c r="O18" i="17" s="1"/>
  <c r="Q45" i="13"/>
  <c r="E31" i="20"/>
  <c r="BC878" i="5"/>
  <c r="BB879" i="5"/>
  <c r="BA1242" i="5"/>
  <c r="BA1245" i="5" s="1"/>
  <c r="BA1243" i="5" s="1"/>
  <c r="BA1273" i="5" s="1"/>
  <c r="BB1296" i="5" s="1"/>
  <c r="BA1272" i="5"/>
  <c r="BB985" i="5"/>
  <c r="BB990" i="5"/>
  <c r="BB1000" i="5"/>
  <c r="BB1024" i="5" s="1"/>
  <c r="BC1044" i="5" s="1"/>
  <c r="BB1025" i="5"/>
  <c r="M79" i="18"/>
  <c r="M34" i="15"/>
  <c r="E110" i="22"/>
  <c r="AB110" i="13"/>
  <c r="F70" i="16"/>
  <c r="BA936" i="5"/>
  <c r="L120" i="15"/>
  <c r="L121" i="15" s="1"/>
  <c r="L54" i="13"/>
  <c r="U137" i="13"/>
  <c r="V138" i="13"/>
  <c r="U30" i="17" s="1"/>
  <c r="U28" i="17" s="1"/>
  <c r="J55" i="15"/>
  <c r="J52" i="13"/>
  <c r="J51" i="13" s="1"/>
  <c r="I69" i="18" s="1"/>
  <c r="AO126" i="13"/>
  <c r="AP126" i="13" s="1"/>
  <c r="BC912" i="5"/>
  <c r="BB913" i="5"/>
  <c r="BA1077" i="5"/>
  <c r="BA1191" i="5"/>
  <c r="AP123" i="13"/>
  <c r="AQ123" i="13" s="1"/>
  <c r="P83" i="18"/>
  <c r="AB1518" i="5"/>
  <c r="AZ1308" i="5"/>
  <c r="AZ1307" i="5"/>
  <c r="E27" i="22"/>
  <c r="AA26" i="13"/>
  <c r="J60" i="13"/>
  <c r="J124" i="15"/>
  <c r="J126" i="15" s="1"/>
  <c r="AX1380" i="5"/>
  <c r="BB1278" i="5"/>
  <c r="BB1253" i="5"/>
  <c r="BB1277" i="5" s="1"/>
  <c r="BC1300" i="5" s="1"/>
  <c r="BB1241" i="5"/>
  <c r="BB1246" i="5"/>
  <c r="BC1240" i="5"/>
  <c r="BC1259" i="5"/>
  <c r="BC1283" i="5" s="1"/>
  <c r="BD1302" i="5" s="1"/>
  <c r="BC1248" i="5"/>
  <c r="BC1250" i="5"/>
  <c r="BC1251" i="5" s="1"/>
  <c r="BC1276" i="5" s="1"/>
  <c r="BD1299" i="5" s="1"/>
  <c r="BC1254" i="5"/>
  <c r="BC1314" i="5"/>
  <c r="BC1255" i="5"/>
  <c r="BC1279" i="5" s="1"/>
  <c r="BC1271" i="5"/>
  <c r="BC1257" i="5"/>
  <c r="BC1258" i="5"/>
  <c r="BC1282" i="5" s="1"/>
  <c r="BD1233" i="5"/>
  <c r="BD1238" i="5" s="1"/>
  <c r="BD1351" i="5"/>
  <c r="BD1355" i="5" s="1"/>
  <c r="BE800" i="5"/>
  <c r="BD895" i="5"/>
  <c r="BD900" i="5" s="1"/>
  <c r="BD829" i="5"/>
  <c r="BD833" i="5" s="1"/>
  <c r="BD1083" i="5"/>
  <c r="BD1088" i="5" s="1"/>
  <c r="BD1150" i="5"/>
  <c r="BD1155" i="5" s="1"/>
  <c r="BD1116" i="5"/>
  <c r="BD1121" i="5" s="1"/>
  <c r="BD861" i="5"/>
  <c r="BD866" i="5" s="1"/>
  <c r="BD977" i="5"/>
  <c r="BD982" i="5" s="1"/>
  <c r="O27" i="17"/>
  <c r="O26" i="17" s="1"/>
  <c r="Q49" i="13"/>
  <c r="AL114" i="13"/>
  <c r="AK36" i="17" s="1"/>
  <c r="GP137" i="10"/>
  <c r="AY1341" i="5"/>
  <c r="BA941" i="5"/>
  <c r="BB963" i="5" s="1"/>
  <c r="AP43" i="14" s="1"/>
  <c r="W164" i="15"/>
  <c r="AX1184" i="5"/>
  <c r="AL139" i="15" s="1"/>
  <c r="AX1183" i="5"/>
  <c r="AL106" i="15" s="1"/>
  <c r="AC1416" i="5"/>
  <c r="Q67" i="15" s="1"/>
  <c r="AC1417" i="5"/>
  <c r="Q132" i="15" s="1"/>
  <c r="AC1415" i="5"/>
  <c r="Q35" i="15" s="1"/>
  <c r="AJ91" i="13"/>
  <c r="AI89" i="13"/>
  <c r="P81" i="18"/>
  <c r="BB945" i="5"/>
  <c r="BB944" i="5" s="1"/>
  <c r="BC964" i="5" s="1"/>
  <c r="BB851" i="5"/>
  <c r="Z1462" i="5"/>
  <c r="N100" i="15" s="1"/>
  <c r="Z1464" i="5"/>
  <c r="N133" i="15" s="1"/>
  <c r="Z1463" i="5"/>
  <c r="N68" i="15" s="1"/>
  <c r="Z1461" i="5"/>
  <c r="N36" i="15" s="1"/>
  <c r="BB1075" i="5"/>
  <c r="AP52" i="15" s="1"/>
  <c r="BB1058" i="5"/>
  <c r="BB1059" i="5" s="1"/>
  <c r="BB1076" i="5"/>
  <c r="AP84" i="15" s="1"/>
  <c r="BB1022" i="5"/>
  <c r="BB997" i="5"/>
  <c r="BB1021" i="5" s="1"/>
  <c r="BC1043" i="5" s="1"/>
  <c r="BA837" i="5"/>
  <c r="AZ840" i="5"/>
  <c r="AZ838" i="5" s="1"/>
  <c r="AZ857" i="5" s="1"/>
  <c r="BB1130" i="5"/>
  <c r="GR19" i="10"/>
  <c r="GQ34" i="10"/>
  <c r="GQ39" i="10" s="1"/>
  <c r="AZ1008" i="5"/>
  <c r="AN43" i="15" s="1"/>
  <c r="AD1508" i="5"/>
  <c r="AP136" i="13"/>
  <c r="J61" i="13"/>
  <c r="J157" i="15"/>
  <c r="J159" i="15" s="1"/>
  <c r="D208" i="21"/>
  <c r="L208" i="21"/>
  <c r="E127" i="20"/>
  <c r="C49" i="20"/>
  <c r="BB1201" i="5"/>
  <c r="E133" i="20"/>
  <c r="BA940" i="5"/>
  <c r="BB962" i="5" s="1"/>
  <c r="AP42" i="14" s="1"/>
  <c r="AY1326" i="5"/>
  <c r="AY1327" i="5"/>
  <c r="BB1168" i="5"/>
  <c r="BC1167" i="5"/>
  <c r="AO145" i="13"/>
  <c r="AN38" i="17" s="1"/>
  <c r="D30" i="20"/>
  <c r="E197" i="21"/>
  <c r="M197" i="21"/>
  <c r="BB1134" i="5"/>
  <c r="BC1133" i="5"/>
  <c r="BB1249" i="5"/>
  <c r="BB1275" i="5"/>
  <c r="BC1298" i="5" s="1"/>
  <c r="BB1256" i="5"/>
  <c r="BB1280" i="5" s="1"/>
  <c r="BC1301" i="5" s="1"/>
  <c r="BB1281" i="5"/>
  <c r="BC1107" i="5"/>
  <c r="BC1105" i="5"/>
  <c r="BC1090" i="5"/>
  <c r="BC1108" i="5"/>
  <c r="BC1104" i="5"/>
  <c r="BC1098" i="5"/>
  <c r="BC1099" i="5" s="1"/>
  <c r="BC1110" i="5"/>
  <c r="BC1109" i="5"/>
  <c r="BC1015" i="5"/>
  <c r="BC984" i="5"/>
  <c r="BC1003" i="5"/>
  <c r="BC1027" i="5" s="1"/>
  <c r="BD1045" i="5" s="1"/>
  <c r="BC999" i="5"/>
  <c r="BC1023" i="5" s="1"/>
  <c r="BC998" i="5"/>
  <c r="BC1002" i="5"/>
  <c r="BC1026" i="5" s="1"/>
  <c r="BC1057" i="5"/>
  <c r="BC994" i="5"/>
  <c r="BC995" i="5" s="1"/>
  <c r="BC1020" i="5" s="1"/>
  <c r="BD1042" i="5" s="1"/>
  <c r="BC1001" i="5"/>
  <c r="BC992" i="5"/>
  <c r="BC1004" i="5"/>
  <c r="BC1028" i="5" s="1"/>
  <c r="BD1046" i="5" s="1"/>
  <c r="AM57" i="14"/>
  <c r="AZ1264" i="5"/>
  <c r="AN107" i="15" s="1"/>
  <c r="AJ36" i="17"/>
  <c r="GQ134" i="10"/>
  <c r="GR126" i="10"/>
  <c r="BA1016" i="5"/>
  <c r="BA986" i="5"/>
  <c r="BA989" i="5" s="1"/>
  <c r="BA987" i="5" s="1"/>
  <c r="BA1017" i="5" s="1"/>
  <c r="BB1039" i="5" s="1"/>
  <c r="AI147" i="13"/>
  <c r="AH37" i="17" s="1"/>
  <c r="AY1215" i="5"/>
  <c r="AX1205" i="5"/>
  <c r="BI421" i="5" l="1"/>
  <c r="AY39" i="13"/>
  <c r="BH436" i="5"/>
  <c r="BH451" i="5"/>
  <c r="AV186" i="15" s="1"/>
  <c r="AW40" i="13"/>
  <c r="AW38" i="13" s="1"/>
  <c r="AR131" i="13"/>
  <c r="AY132" i="17"/>
  <c r="AY130" i="17" s="1"/>
  <c r="BA183" i="13"/>
  <c r="AZ181" i="13"/>
  <c r="BA1392" i="5"/>
  <c r="AO48" i="14"/>
  <c r="AO47" i="14" s="1"/>
  <c r="BB1196" i="5"/>
  <c r="BC1219" i="5" s="1"/>
  <c r="BC943" i="5"/>
  <c r="AA107" i="13"/>
  <c r="AB108" i="13"/>
  <c r="E108" i="22"/>
  <c r="D109" i="20" s="1"/>
  <c r="AD5" i="17"/>
  <c r="BA1227" i="5"/>
  <c r="BA1229" i="5" s="1"/>
  <c r="BB940" i="5"/>
  <c r="BC962" i="5" s="1"/>
  <c r="F68" i="16"/>
  <c r="BA1324" i="5"/>
  <c r="BA1327" i="5" s="1"/>
  <c r="AE9" i="17"/>
  <c r="AG23" i="13"/>
  <c r="AQ413" i="5"/>
  <c r="AE24" i="13"/>
  <c r="AE22" i="13" s="1"/>
  <c r="AP428" i="5"/>
  <c r="AP443" i="5"/>
  <c r="AD179" i="15" s="1"/>
  <c r="AN1564" i="5"/>
  <c r="AB42" i="17"/>
  <c r="AD100" i="13"/>
  <c r="AE7" i="17"/>
  <c r="AQ411" i="5"/>
  <c r="AG17" i="13"/>
  <c r="AE53" i="18"/>
  <c r="AE45" i="18"/>
  <c r="AH43" i="17"/>
  <c r="AJ101" i="13"/>
  <c r="AT1565" i="5"/>
  <c r="AZ1341" i="5"/>
  <c r="AZ1343" i="5" s="1"/>
  <c r="AD102" i="13"/>
  <c r="AB48" i="17"/>
  <c r="AT1566" i="5"/>
  <c r="AH46" i="17"/>
  <c r="AJ105" i="13"/>
  <c r="AH73" i="13"/>
  <c r="AI75" i="13"/>
  <c r="AH77" i="13"/>
  <c r="AI79" i="13"/>
  <c r="BB1321" i="5"/>
  <c r="AP441" i="5"/>
  <c r="AD177" i="15" s="1"/>
  <c r="AD176" i="15" s="1"/>
  <c r="AE18" i="13"/>
  <c r="AE16" i="13" s="1"/>
  <c r="AP426" i="5"/>
  <c r="AT1532" i="5"/>
  <c r="AG81" i="15"/>
  <c r="AU158" i="8"/>
  <c r="AT1524" i="5"/>
  <c r="BC881" i="5"/>
  <c r="BC1139" i="5"/>
  <c r="JA56" i="7"/>
  <c r="BC848" i="5"/>
  <c r="HF170" i="7"/>
  <c r="HF171" i="7" s="1"/>
  <c r="HF172" i="7" s="1"/>
  <c r="HG179" i="7" s="1"/>
  <c r="HF185" i="7" s="1"/>
  <c r="HF42" i="7"/>
  <c r="HF43" i="7" s="1"/>
  <c r="HG41" i="7"/>
  <c r="AT1525" i="5"/>
  <c r="AU159" i="8"/>
  <c r="AT1533" i="5"/>
  <c r="AG147" i="15"/>
  <c r="AG142" i="15" s="1"/>
  <c r="AZ1053" i="5"/>
  <c r="AZ1071" i="5"/>
  <c r="AF35" i="17"/>
  <c r="EW146" i="7"/>
  <c r="EV150" i="7"/>
  <c r="AS201" i="13" s="1"/>
  <c r="AR125" i="17" s="1"/>
  <c r="AY156" i="8"/>
  <c r="AX1522" i="5"/>
  <c r="AL34" i="17"/>
  <c r="AN141" i="13"/>
  <c r="F141" i="22"/>
  <c r="E142" i="20" s="1"/>
  <c r="BD135" i="17"/>
  <c r="BD133" i="17" s="1"/>
  <c r="BF187" i="13"/>
  <c r="BE185" i="13"/>
  <c r="JE56" i="7"/>
  <c r="AQ126" i="17"/>
  <c r="AQ124" i="17" s="1"/>
  <c r="AR169" i="13"/>
  <c r="AS171" i="13"/>
  <c r="AR126" i="17" s="1"/>
  <c r="AK49" i="15"/>
  <c r="AK45" i="15" s="1"/>
  <c r="AX1530" i="5"/>
  <c r="AT59" i="7"/>
  <c r="AU59" i="7" s="1"/>
  <c r="AV59" i="7" s="1"/>
  <c r="AW59" i="7" s="1"/>
  <c r="AX59" i="7" s="1"/>
  <c r="AS59" i="7"/>
  <c r="AS61" i="7" s="1"/>
  <c r="AQ136" i="13"/>
  <c r="AG114" i="15"/>
  <c r="AT1531" i="5"/>
  <c r="AS1527" i="5"/>
  <c r="AU54" i="7"/>
  <c r="AT57" i="7"/>
  <c r="AH149" i="13"/>
  <c r="AQ128" i="13"/>
  <c r="AU157" i="8"/>
  <c r="AT1523" i="5"/>
  <c r="CU22" i="7"/>
  <c r="CT25" i="7"/>
  <c r="JC56" i="7"/>
  <c r="JS50" i="7"/>
  <c r="JK56" i="7" s="1"/>
  <c r="BC1201" i="5"/>
  <c r="AZ1310" i="5"/>
  <c r="BB941" i="5"/>
  <c r="BC963" i="5" s="1"/>
  <c r="AQ43" i="14" s="1"/>
  <c r="BC948" i="5"/>
  <c r="BD966" i="5" s="1"/>
  <c r="JB56" i="7"/>
  <c r="JF56" i="7"/>
  <c r="EW116" i="7"/>
  <c r="EV119" i="7"/>
  <c r="AS203" i="13" s="1"/>
  <c r="AR122" i="17" s="1"/>
  <c r="EW113" i="7"/>
  <c r="AV159" i="13"/>
  <c r="AU114" i="17" s="1"/>
  <c r="AU157" i="13"/>
  <c r="DB76" i="7"/>
  <c r="DA77" i="7"/>
  <c r="DA78" i="7" s="1"/>
  <c r="G82" i="6"/>
  <c r="CY94" i="7"/>
  <c r="AQ175" i="13"/>
  <c r="AP123" i="17" s="1"/>
  <c r="AP121" i="17" s="1"/>
  <c r="AP173" i="13"/>
  <c r="DD87" i="7"/>
  <c r="CU89" i="7"/>
  <c r="CX89" i="7"/>
  <c r="CW89" i="7"/>
  <c r="CV89" i="7"/>
  <c r="CS89" i="7"/>
  <c r="CS90" i="7" s="1"/>
  <c r="CT89" i="7"/>
  <c r="CT90" i="7" s="1"/>
  <c r="BC1037" i="5"/>
  <c r="BB179" i="13"/>
  <c r="BA129" i="17" s="1"/>
  <c r="BA127" i="17" s="1"/>
  <c r="BA177" i="13"/>
  <c r="AR119" i="14"/>
  <c r="AR115" i="14" s="1"/>
  <c r="AR96" i="14" s="1"/>
  <c r="EV121" i="7"/>
  <c r="AR228" i="15" s="1"/>
  <c r="AZ41" i="7"/>
  <c r="AY42" i="7"/>
  <c r="AY43" i="7" s="1"/>
  <c r="H82" i="6"/>
  <c r="DA92" i="7"/>
  <c r="EU121" i="7"/>
  <c r="AQ228" i="15" s="1"/>
  <c r="BC946" i="5"/>
  <c r="AZ1011" i="5"/>
  <c r="BC1294" i="5"/>
  <c r="AY1011" i="5"/>
  <c r="BC884" i="5"/>
  <c r="AY1290" i="5"/>
  <c r="AQ46" i="14"/>
  <c r="BB435" i="5"/>
  <c r="AP207" i="15" s="1"/>
  <c r="AQ37" i="13"/>
  <c r="AQ35" i="13" s="1"/>
  <c r="AQ34" i="13" s="1"/>
  <c r="BB450" i="5"/>
  <c r="AP185" i="15" s="1"/>
  <c r="AP184" i="15" s="1"/>
  <c r="I30" i="15"/>
  <c r="I73" i="18" s="1"/>
  <c r="AS36" i="13"/>
  <c r="AQ49" i="18"/>
  <c r="BC420" i="5"/>
  <c r="AZ1267" i="5"/>
  <c r="BC1103" i="5"/>
  <c r="BB1077" i="5"/>
  <c r="AZ973" i="5"/>
  <c r="Y1442" i="5"/>
  <c r="M54" i="13"/>
  <c r="M120" i="15"/>
  <c r="I85" i="18"/>
  <c r="BC1321" i="5"/>
  <c r="BB1320" i="5"/>
  <c r="BD1322" i="5"/>
  <c r="AB1457" i="5"/>
  <c r="AB1458" i="5" s="1"/>
  <c r="AC1454" i="5" s="1"/>
  <c r="AC1456" i="5" s="1"/>
  <c r="AE1410" i="5"/>
  <c r="AE1411" i="5" s="1"/>
  <c r="AF1407" i="5" s="1"/>
  <c r="AF1409" i="5" s="1"/>
  <c r="GR134" i="10"/>
  <c r="GS126" i="10"/>
  <c r="BB1345" i="5"/>
  <c r="BC1106" i="5"/>
  <c r="BC1200" i="5"/>
  <c r="AD1516" i="5"/>
  <c r="R135" i="15" s="1"/>
  <c r="E61" i="16" s="1"/>
  <c r="AD1515" i="5"/>
  <c r="R70" i="15" s="1"/>
  <c r="E60" i="16" s="1"/>
  <c r="AD1513" i="5"/>
  <c r="R38" i="15" s="1"/>
  <c r="AD1514" i="5"/>
  <c r="R102" i="15" s="1"/>
  <c r="E59" i="16" s="1"/>
  <c r="BB837" i="5"/>
  <c r="BA840" i="5"/>
  <c r="BA838" i="5" s="1"/>
  <c r="BA857" i="5" s="1"/>
  <c r="AK91" i="13"/>
  <c r="AJ89" i="13"/>
  <c r="AX1186" i="5"/>
  <c r="BD994" i="5"/>
  <c r="BD995" i="5" s="1"/>
  <c r="BD1020" i="5" s="1"/>
  <c r="BE1042" i="5" s="1"/>
  <c r="BD998" i="5"/>
  <c r="BD1002" i="5"/>
  <c r="BD1026" i="5" s="1"/>
  <c r="BD984" i="5"/>
  <c r="BD1004" i="5"/>
  <c r="BD1028" i="5" s="1"/>
  <c r="BE1046" i="5" s="1"/>
  <c r="BD1015" i="5"/>
  <c r="BD1001" i="5"/>
  <c r="BD992" i="5"/>
  <c r="BD999" i="5"/>
  <c r="BD1023" i="5" s="1"/>
  <c r="BD1003" i="5"/>
  <c r="BD1027" i="5" s="1"/>
  <c r="BE1045" i="5" s="1"/>
  <c r="BD1057" i="5"/>
  <c r="BD1357" i="5"/>
  <c r="BD1356" i="5"/>
  <c r="BC1256" i="5"/>
  <c r="BC1280" i="5" s="1"/>
  <c r="BD1301" i="5" s="1"/>
  <c r="BC1281" i="5"/>
  <c r="BC1241" i="5"/>
  <c r="BC1246" i="5"/>
  <c r="J56" i="15"/>
  <c r="J58" i="15" s="1"/>
  <c r="D111" i="20"/>
  <c r="BB991" i="5"/>
  <c r="BB1018" i="5"/>
  <c r="BC1040" i="5" s="1"/>
  <c r="BB1038" i="5"/>
  <c r="BB1048" i="5" s="1"/>
  <c r="BA1030" i="5"/>
  <c r="BC1076" i="5"/>
  <c r="AQ84" i="15" s="1"/>
  <c r="BC1075" i="5"/>
  <c r="AQ52" i="15" s="1"/>
  <c r="BC1058" i="5"/>
  <c r="BC1059" i="5" s="1"/>
  <c r="BD1133" i="5"/>
  <c r="BC1134" i="5"/>
  <c r="BD1167" i="5"/>
  <c r="BC1168" i="5"/>
  <c r="GS19" i="10"/>
  <c r="GR34" i="10"/>
  <c r="D51" i="16"/>
  <c r="D133" i="23"/>
  <c r="N131" i="15"/>
  <c r="AC1419" i="5"/>
  <c r="AL105" i="15"/>
  <c r="F106" i="23"/>
  <c r="BA1345" i="5"/>
  <c r="AZ1344" i="5"/>
  <c r="AY1343" i="5"/>
  <c r="AY1347" i="5" s="1"/>
  <c r="AM56" i="14" s="1"/>
  <c r="AM55" i="14" s="1"/>
  <c r="BD887" i="5"/>
  <c r="BD885" i="5"/>
  <c r="BD888" i="5"/>
  <c r="BD882" i="5"/>
  <c r="BD876" i="5"/>
  <c r="BD877" i="5" s="1"/>
  <c r="BD883" i="5"/>
  <c r="BD868" i="5"/>
  <c r="BD886" i="5"/>
  <c r="BD855" i="5"/>
  <c r="BD854" i="5"/>
  <c r="BD849" i="5"/>
  <c r="BD843" i="5"/>
  <c r="BD844" i="5" s="1"/>
  <c r="BD853" i="5"/>
  <c r="BD835" i="5"/>
  <c r="BD852" i="5"/>
  <c r="BD850" i="5"/>
  <c r="BD1240" i="5"/>
  <c r="BD1250" i="5"/>
  <c r="BD1251" i="5" s="1"/>
  <c r="BD1276" i="5" s="1"/>
  <c r="BE1299" i="5" s="1"/>
  <c r="BD1257" i="5"/>
  <c r="BD1271" i="5"/>
  <c r="BD1259" i="5"/>
  <c r="BD1283" i="5" s="1"/>
  <c r="BE1302" i="5" s="1"/>
  <c r="BD1258" i="5"/>
  <c r="BD1282" i="5" s="1"/>
  <c r="BD1248" i="5"/>
  <c r="BD1255" i="5"/>
  <c r="BD1279" i="5" s="1"/>
  <c r="BD1254" i="5"/>
  <c r="BD1314" i="5"/>
  <c r="BB1247" i="5"/>
  <c r="BB1274" i="5"/>
  <c r="BC1297" i="5" s="1"/>
  <c r="D28" i="20"/>
  <c r="BD912" i="5"/>
  <c r="BC913" i="5"/>
  <c r="V137" i="13"/>
  <c r="V116" i="13" s="1"/>
  <c r="W138" i="13"/>
  <c r="V30" i="17" s="1"/>
  <c r="V28" i="17" s="1"/>
  <c r="AC110" i="13"/>
  <c r="M54" i="15"/>
  <c r="BB986" i="5"/>
  <c r="BB989" i="5" s="1"/>
  <c r="BB987" i="5" s="1"/>
  <c r="BB1017" i="5" s="1"/>
  <c r="BC1039" i="5" s="1"/>
  <c r="BB1016" i="5"/>
  <c r="P19" i="17"/>
  <c r="P18" i="17" s="1"/>
  <c r="R45" i="13"/>
  <c r="AY928" i="5"/>
  <c r="AM42" i="15" s="1"/>
  <c r="AY929" i="5"/>
  <c r="AM74" i="15" s="1"/>
  <c r="K88" i="15"/>
  <c r="K90" i="15" s="1"/>
  <c r="BA1308" i="5"/>
  <c r="BA1307" i="5"/>
  <c r="H63" i="18"/>
  <c r="H71" i="18"/>
  <c r="I42" i="13"/>
  <c r="BC918" i="5"/>
  <c r="BC1202" i="5"/>
  <c r="BD1221" i="5" s="1"/>
  <c r="BC1158" i="5"/>
  <c r="BC1163" i="5"/>
  <c r="BC1164" i="5" s="1"/>
  <c r="Z1440" i="5"/>
  <c r="N99" i="15" s="1"/>
  <c r="BB1365" i="5"/>
  <c r="BC1387" i="5" s="1"/>
  <c r="AQ51" i="14" s="1"/>
  <c r="BB1368" i="5"/>
  <c r="BC1388" i="5" s="1"/>
  <c r="AQ52" i="14" s="1"/>
  <c r="BD845" i="5"/>
  <c r="BC846" i="5"/>
  <c r="D113" i="20"/>
  <c r="E66" i="22"/>
  <c r="Z92" i="17"/>
  <c r="Z94" i="17" s="1"/>
  <c r="Z96" i="17" s="1"/>
  <c r="AB66" i="13"/>
  <c r="AA65" i="13"/>
  <c r="E65" i="22" s="1"/>
  <c r="AX931" i="5"/>
  <c r="BA907" i="5"/>
  <c r="BA905" i="5" s="1"/>
  <c r="BB904" i="5"/>
  <c r="D110" i="20"/>
  <c r="AY1205" i="5"/>
  <c r="L183" i="21"/>
  <c r="D183" i="21"/>
  <c r="AJ20" i="13"/>
  <c r="AI8" i="17" s="1"/>
  <c r="AT412" i="5"/>
  <c r="AA203" i="15"/>
  <c r="BC945" i="5"/>
  <c r="BC851" i="5"/>
  <c r="BC1136" i="5"/>
  <c r="D104" i="20"/>
  <c r="BA1050" i="5"/>
  <c r="BA1051" i="5"/>
  <c r="AO119" i="13"/>
  <c r="BC1166" i="5"/>
  <c r="L123" i="15"/>
  <c r="AP122" i="13"/>
  <c r="J59" i="13"/>
  <c r="J91" i="15"/>
  <c r="J93" i="15" s="1"/>
  <c r="G25" i="18"/>
  <c r="AM39" i="14"/>
  <c r="AY968" i="5"/>
  <c r="AO40" i="17"/>
  <c r="AQ143" i="13"/>
  <c r="BA970" i="5"/>
  <c r="BA971" i="5"/>
  <c r="AJ147" i="13"/>
  <c r="AI37" i="17" s="1"/>
  <c r="BC993" i="5"/>
  <c r="BC1019" i="5"/>
  <c r="BD1041" i="5" s="1"/>
  <c r="BC990" i="5"/>
  <c r="BC985" i="5"/>
  <c r="BC1091" i="5"/>
  <c r="BC1096" i="5"/>
  <c r="BC1097" i="5" s="1"/>
  <c r="BB1195" i="5"/>
  <c r="BC1218" i="5" s="1"/>
  <c r="AQ42" i="14" s="1"/>
  <c r="BC1064" i="5"/>
  <c r="BD1065" i="5"/>
  <c r="BB1063" i="5"/>
  <c r="BB1067" i="5" s="1"/>
  <c r="BD1138" i="5"/>
  <c r="BD1137" i="5"/>
  <c r="BD1131" i="5"/>
  <c r="BD1132" i="5" s="1"/>
  <c r="BD1142" i="5"/>
  <c r="BD1123" i="5"/>
  <c r="BD1143" i="5"/>
  <c r="BD1141" i="5"/>
  <c r="BD1140" i="5"/>
  <c r="BA1262" i="5"/>
  <c r="BC879" i="5"/>
  <c r="BD878" i="5"/>
  <c r="AR31" i="13"/>
  <c r="AQ13" i="17" s="1"/>
  <c r="BB417" i="5"/>
  <c r="AY950" i="5"/>
  <c r="M23" i="17"/>
  <c r="M22" i="17" s="1"/>
  <c r="O47" i="13"/>
  <c r="BC1366" i="5"/>
  <c r="BC1370" i="5"/>
  <c r="BC1363" i="5"/>
  <c r="BC1369" i="5"/>
  <c r="BC1372" i="5"/>
  <c r="BD1390" i="5" s="1"/>
  <c r="AR54" i="14" s="1"/>
  <c r="BC1362" i="5"/>
  <c r="BC1367" i="5"/>
  <c r="BC1361" i="5"/>
  <c r="BC1371" i="5"/>
  <c r="BD1389" i="5" s="1"/>
  <c r="AR53" i="14" s="1"/>
  <c r="BC1198" i="5"/>
  <c r="BC1203" i="5"/>
  <c r="BD1222" i="5" s="1"/>
  <c r="AR46" i="14" s="1"/>
  <c r="AA1435" i="5"/>
  <c r="AA1436" i="5" s="1"/>
  <c r="AB1432" i="5" s="1"/>
  <c r="AB1434" i="5" s="1"/>
  <c r="BB1360" i="5"/>
  <c r="AJ117" i="13"/>
  <c r="BB1213" i="5"/>
  <c r="BB1224" i="5" s="1"/>
  <c r="GS20" i="10"/>
  <c r="GR35" i="10"/>
  <c r="AC112" i="13"/>
  <c r="GS22" i="10"/>
  <c r="GR37" i="10"/>
  <c r="BB1386" i="5"/>
  <c r="AP50" i="14" s="1"/>
  <c r="BA1375" i="5"/>
  <c r="AL41" i="15"/>
  <c r="F42" i="23"/>
  <c r="AC109" i="13"/>
  <c r="BB936" i="5"/>
  <c r="BB1092" i="5"/>
  <c r="BA1095" i="5"/>
  <c r="BA1093" i="5" s="1"/>
  <c r="BA1112" i="5" s="1"/>
  <c r="Z175" i="15"/>
  <c r="E180" i="23"/>
  <c r="GS21" i="10"/>
  <c r="GR36" i="10"/>
  <c r="AZ1326" i="5"/>
  <c r="AZ1327" i="5"/>
  <c r="AC1518" i="5"/>
  <c r="E120" i="20"/>
  <c r="AC139" i="13"/>
  <c r="BC1359" i="5"/>
  <c r="AO130" i="13"/>
  <c r="AN129" i="13"/>
  <c r="BB1193" i="5"/>
  <c r="BA1162" i="5"/>
  <c r="BA1160" i="5" s="1"/>
  <c r="BB1159" i="5"/>
  <c r="J58" i="13"/>
  <c r="J59" i="15"/>
  <c r="AD1415" i="5"/>
  <c r="R35" i="15" s="1"/>
  <c r="AD1417" i="5"/>
  <c r="R132" i="15" s="1"/>
  <c r="AD1416" i="5"/>
  <c r="R67" i="15" s="1"/>
  <c r="J160" i="15"/>
  <c r="D49" i="16"/>
  <c r="D100" i="23"/>
  <c r="Q75" i="18"/>
  <c r="AL138" i="15"/>
  <c r="F139" i="23"/>
  <c r="P27" i="17"/>
  <c r="P26" i="17" s="1"/>
  <c r="R49" i="13"/>
  <c r="BD916" i="5"/>
  <c r="BD921" i="5"/>
  <c r="BD902" i="5"/>
  <c r="BD920" i="5"/>
  <c r="BD910" i="5"/>
  <c r="BD935" i="5"/>
  <c r="BD919" i="5"/>
  <c r="BD917" i="5"/>
  <c r="BD922" i="5"/>
  <c r="BC1249" i="5"/>
  <c r="BC1275" i="5"/>
  <c r="BD1298" i="5" s="1"/>
  <c r="BB1242" i="5"/>
  <c r="BB1245" i="5" s="1"/>
  <c r="BB1243" i="5" s="1"/>
  <c r="BB1273" i="5" s="1"/>
  <c r="BC1296" i="5" s="1"/>
  <c r="BB1272" i="5"/>
  <c r="J127" i="15"/>
  <c r="J96" i="15" s="1"/>
  <c r="U116" i="13"/>
  <c r="AX1207" i="5"/>
  <c r="AX1208" i="5"/>
  <c r="BA1006" i="5"/>
  <c r="BC1025" i="5"/>
  <c r="BC1000" i="5"/>
  <c r="BC1024" i="5" s="1"/>
  <c r="BD1044" i="5" s="1"/>
  <c r="BC1022" i="5"/>
  <c r="BC997" i="5"/>
  <c r="BC1021" i="5" s="1"/>
  <c r="BD1043" i="5" s="1"/>
  <c r="AD1509" i="5"/>
  <c r="AE1505" i="5" s="1"/>
  <c r="AE1507" i="5" s="1"/>
  <c r="N79" i="18"/>
  <c r="D36" i="23"/>
  <c r="D48" i="16"/>
  <c r="N34" i="15"/>
  <c r="Z1466" i="5"/>
  <c r="AM114" i="13"/>
  <c r="AL36" i="17" s="1"/>
  <c r="BD1172" i="5"/>
  <c r="BD1171" i="5"/>
  <c r="BD1177" i="5"/>
  <c r="BD1165" i="5"/>
  <c r="BD1190" i="5"/>
  <c r="BD1174" i="5"/>
  <c r="BD1157" i="5"/>
  <c r="BD1175" i="5"/>
  <c r="BD1176" i="5"/>
  <c r="BE1083" i="5"/>
  <c r="BE1088" i="5" s="1"/>
  <c r="BE1351" i="5"/>
  <c r="BE1355" i="5" s="1"/>
  <c r="BE895" i="5"/>
  <c r="BE900" i="5" s="1"/>
  <c r="BF800" i="5"/>
  <c r="BE829" i="5"/>
  <c r="BE833" i="5" s="1"/>
  <c r="BE977" i="5"/>
  <c r="BE982" i="5" s="1"/>
  <c r="BE861" i="5"/>
  <c r="BE866" i="5" s="1"/>
  <c r="BE1150" i="5"/>
  <c r="BE1155" i="5" s="1"/>
  <c r="BE1233" i="5"/>
  <c r="BE1238" i="5" s="1"/>
  <c r="BE1116" i="5"/>
  <c r="BE1121" i="5" s="1"/>
  <c r="BC1332" i="5"/>
  <c r="AQ150" i="15" s="1"/>
  <c r="BC1315" i="5"/>
  <c r="BC1331" i="5"/>
  <c r="AQ117" i="15" s="1"/>
  <c r="AP132" i="13"/>
  <c r="I61" i="18"/>
  <c r="BB1295" i="5"/>
  <c r="BB1305" i="5" s="1"/>
  <c r="BA1286" i="5"/>
  <c r="BA447" i="5"/>
  <c r="AO183" i="15" s="1"/>
  <c r="AP32" i="13"/>
  <c r="AP30" i="13" s="1"/>
  <c r="BA432" i="5"/>
  <c r="L59" i="18"/>
  <c r="AD1482" i="5"/>
  <c r="AD1483" i="5" s="1"/>
  <c r="AE1479" i="5" s="1"/>
  <c r="AE1481" i="5" s="1"/>
  <c r="AA180" i="15"/>
  <c r="BC947" i="5"/>
  <c r="BD965" i="5" s="1"/>
  <c r="BC1173" i="5"/>
  <c r="BC1197" i="5"/>
  <c r="BC1170" i="5"/>
  <c r="E173" i="21"/>
  <c r="M173" i="21"/>
  <c r="BA1069" i="5"/>
  <c r="BA1070" i="5"/>
  <c r="P25" i="17"/>
  <c r="P24" i="17" s="1"/>
  <c r="R48" i="13"/>
  <c r="AL121" i="13"/>
  <c r="AK118" i="13"/>
  <c r="AP124" i="13"/>
  <c r="AQ124" i="13" s="1"/>
  <c r="AD29" i="13"/>
  <c r="AD27" i="13" s="1"/>
  <c r="AD26" i="13" s="1"/>
  <c r="AD13" i="13" s="1"/>
  <c r="AO446" i="5"/>
  <c r="AC182" i="15" s="1"/>
  <c r="AO431" i="5"/>
  <c r="AC206" i="15" s="1"/>
  <c r="BB1384" i="5"/>
  <c r="AL73" i="15"/>
  <c r="F74" i="23"/>
  <c r="BB938" i="5"/>
  <c r="AH8" i="17"/>
  <c r="Q81" i="18"/>
  <c r="AP39" i="15"/>
  <c r="BB768" i="5"/>
  <c r="BC772" i="5" s="1"/>
  <c r="BC773" i="5" s="1"/>
  <c r="AQ26" i="14" s="1"/>
  <c r="AQ19" i="14" s="1"/>
  <c r="AZ1378" i="5"/>
  <c r="AN171" i="15" s="1"/>
  <c r="AZ1379" i="5"/>
  <c r="AN195" i="15" s="1"/>
  <c r="BC1124" i="5"/>
  <c r="BC1129" i="5"/>
  <c r="BC1130" i="5" s="1"/>
  <c r="M98" i="15"/>
  <c r="M119" i="15" s="1"/>
  <c r="M77" i="18"/>
  <c r="BB1199" i="5"/>
  <c r="BC1220" i="5" s="1"/>
  <c r="AQ44" i="14" s="1"/>
  <c r="AA49" i="17"/>
  <c r="AA47" i="17" s="1"/>
  <c r="AC103" i="13"/>
  <c r="L207" i="21"/>
  <c r="D207" i="21"/>
  <c r="Q83" i="18"/>
  <c r="BB870" i="5"/>
  <c r="BA873" i="5"/>
  <c r="BA871" i="5" s="1"/>
  <c r="BA890" i="5" s="1"/>
  <c r="AQ135" i="13"/>
  <c r="AB65" i="17"/>
  <c r="AB58" i="17" s="1"/>
  <c r="AB173" i="15"/>
  <c r="AB164" i="15" s="1"/>
  <c r="AA39" i="17"/>
  <c r="AA33" i="17" s="1"/>
  <c r="AP125" i="13"/>
  <c r="H15" i="18"/>
  <c r="H199" i="15"/>
  <c r="H17" i="18"/>
  <c r="AN57" i="14"/>
  <c r="F129" i="22"/>
  <c r="AM32" i="17"/>
  <c r="AM31" i="17" s="1"/>
  <c r="G31" i="18"/>
  <c r="G29" i="18"/>
  <c r="BB1191" i="5"/>
  <c r="AZ1192" i="5"/>
  <c r="AZ1205" i="5" s="1"/>
  <c r="AZ1179" i="5"/>
  <c r="AZ1181" i="5" s="1"/>
  <c r="AY1224" i="5"/>
  <c r="AP145" i="13"/>
  <c r="D50" i="16"/>
  <c r="D68" i="23"/>
  <c r="N66" i="15"/>
  <c r="BD1109" i="5"/>
  <c r="BD1090" i="5"/>
  <c r="BD1104" i="5"/>
  <c r="BD1107" i="5"/>
  <c r="BD1108" i="5"/>
  <c r="BD1110" i="5"/>
  <c r="BD1105" i="5"/>
  <c r="BD1098" i="5"/>
  <c r="BD1099" i="5" s="1"/>
  <c r="BC1253" i="5"/>
  <c r="BC1277" i="5" s="1"/>
  <c r="BD1300" i="5" s="1"/>
  <c r="BC1278" i="5"/>
  <c r="E26" i="22"/>
  <c r="AA13" i="13"/>
  <c r="E13" i="22" s="1"/>
  <c r="AA1462" i="5"/>
  <c r="O100" i="15" s="1"/>
  <c r="AA1464" i="5"/>
  <c r="O133" i="15" s="1"/>
  <c r="AA1463" i="5"/>
  <c r="O68" i="15" s="1"/>
  <c r="AA1461" i="5"/>
  <c r="O36" i="15" s="1"/>
  <c r="AP13" i="17"/>
  <c r="M21" i="17"/>
  <c r="M20" i="17" s="1"/>
  <c r="N44" i="13"/>
  <c r="AZ1288" i="5"/>
  <c r="AZ1289" i="5"/>
  <c r="BC942" i="5"/>
  <c r="BC915" i="5"/>
  <c r="BC903" i="5"/>
  <c r="BC908" i="5"/>
  <c r="BC909" i="5" s="1"/>
  <c r="BC1194" i="5"/>
  <c r="AR123" i="13" s="1"/>
  <c r="F166" i="23"/>
  <c r="AP120" i="13"/>
  <c r="BA1128" i="5"/>
  <c r="BA1126" i="5" s="1"/>
  <c r="BA1145" i="5" s="1"/>
  <c r="BB1125" i="5"/>
  <c r="AD47" i="18"/>
  <c r="AF28" i="13"/>
  <c r="AP416" i="5"/>
  <c r="AD55" i="18"/>
  <c r="AD51" i="18"/>
  <c r="AD43" i="18"/>
  <c r="AD73" i="17"/>
  <c r="BC911" i="5"/>
  <c r="AZ937" i="5"/>
  <c r="AZ950" i="5" s="1"/>
  <c r="AZ924" i="5"/>
  <c r="AZ926" i="5" s="1"/>
  <c r="E107" i="22"/>
  <c r="AY1184" i="5"/>
  <c r="AM139" i="15" s="1"/>
  <c r="AY1183" i="5"/>
  <c r="AM106" i="15" s="1"/>
  <c r="AS442" i="5"/>
  <c r="AG178" i="15" s="1"/>
  <c r="AS427" i="5"/>
  <c r="AH21" i="13"/>
  <c r="AH19" i="13" s="1"/>
  <c r="AC1492" i="5"/>
  <c r="BC765" i="5"/>
  <c r="AQ103" i="15" s="1"/>
  <c r="BC764" i="5"/>
  <c r="BD761" i="5"/>
  <c r="BC767" i="5"/>
  <c r="AQ136" i="15" s="1"/>
  <c r="BC766" i="5"/>
  <c r="AQ71" i="15" s="1"/>
  <c r="BC836" i="5"/>
  <c r="BC841" i="5"/>
  <c r="BC842" i="5" s="1"/>
  <c r="BC869" i="5"/>
  <c r="BC874" i="5"/>
  <c r="BC875" i="5" s="1"/>
  <c r="BB1563" i="5"/>
  <c r="BC1570" i="5" s="1"/>
  <c r="AQ68" i="14" s="1"/>
  <c r="M55" i="13"/>
  <c r="M153" i="15"/>
  <c r="E111" i="22"/>
  <c r="AB111" i="13"/>
  <c r="F71" i="16"/>
  <c r="D205" i="21"/>
  <c r="L205" i="21"/>
  <c r="AZ1033" i="5"/>
  <c r="AZ1032" i="5"/>
  <c r="BD1100" i="5"/>
  <c r="BC1101" i="5"/>
  <c r="D140" i="20"/>
  <c r="GQ135" i="10"/>
  <c r="GQ137" i="10" s="1"/>
  <c r="GR127" i="10"/>
  <c r="E131" i="20"/>
  <c r="AX953" i="5"/>
  <c r="AX952" i="5"/>
  <c r="AO36" i="14"/>
  <c r="AO35" i="14" s="1"/>
  <c r="BB957" i="5"/>
  <c r="AX16" i="17" l="1"/>
  <c r="BJ421" i="5"/>
  <c r="G39" i="22"/>
  <c r="AZ39" i="13"/>
  <c r="J34" i="16"/>
  <c r="BI436" i="5"/>
  <c r="AX40" i="13"/>
  <c r="AX38" i="13" s="1"/>
  <c r="BI451" i="5"/>
  <c r="AW186" i="15" s="1"/>
  <c r="O46" i="13"/>
  <c r="BD1359" i="5"/>
  <c r="AS131" i="13"/>
  <c r="BC957" i="5"/>
  <c r="AD204" i="15"/>
  <c r="AZ132" i="17"/>
  <c r="AZ130" i="17" s="1"/>
  <c r="BA181" i="13"/>
  <c r="BB183" i="13"/>
  <c r="BD1201" i="5"/>
  <c r="AE6" i="17"/>
  <c r="BC941" i="5"/>
  <c r="BD963" i="5" s="1"/>
  <c r="BC944" i="5"/>
  <c r="BD964" i="5" s="1"/>
  <c r="AO57" i="14"/>
  <c r="BC1196" i="5"/>
  <c r="BD1219" i="5" s="1"/>
  <c r="BC1563" i="5"/>
  <c r="BD1570" i="5" s="1"/>
  <c r="AR68" i="14" s="1"/>
  <c r="BA1326" i="5"/>
  <c r="I162" i="15"/>
  <c r="AT1535" i="5"/>
  <c r="AH30" i="14" s="1"/>
  <c r="AE15" i="13"/>
  <c r="AB107" i="13"/>
  <c r="AC108" i="13"/>
  <c r="AQ443" i="5"/>
  <c r="AE179" i="15" s="1"/>
  <c r="AF24" i="13"/>
  <c r="AF22" i="13" s="1"/>
  <c r="AQ428" i="5"/>
  <c r="AH23" i="13"/>
  <c r="AF9" i="17"/>
  <c r="AR413" i="5"/>
  <c r="G28" i="16"/>
  <c r="AH69" i="13"/>
  <c r="AG93" i="18" s="1"/>
  <c r="BA1344" i="5"/>
  <c r="AI77" i="13"/>
  <c r="AJ79" i="13"/>
  <c r="AI46" i="17"/>
  <c r="AK105" i="13"/>
  <c r="AU1566" i="5"/>
  <c r="AE102" i="13"/>
  <c r="AC48" i="17"/>
  <c r="AC42" i="17"/>
  <c r="AE100" i="13"/>
  <c r="AO1564" i="5"/>
  <c r="J57" i="13"/>
  <c r="BB1324" i="5"/>
  <c r="BB1326" i="5" s="1"/>
  <c r="AI43" i="17"/>
  <c r="AU1565" i="5"/>
  <c r="AK101" i="13"/>
  <c r="AF7" i="17"/>
  <c r="AF6" i="17" s="1"/>
  <c r="AH17" i="13"/>
  <c r="G26" i="16"/>
  <c r="AR411" i="5"/>
  <c r="AF45" i="18"/>
  <c r="AF53" i="18"/>
  <c r="AI73" i="13"/>
  <c r="AJ75" i="13"/>
  <c r="AQ426" i="5"/>
  <c r="AF18" i="13"/>
  <c r="AF16" i="13" s="1"/>
  <c r="AF15" i="13" s="1"/>
  <c r="AQ441" i="5"/>
  <c r="AE177" i="15" s="1"/>
  <c r="BD1037" i="5"/>
  <c r="AU1532" i="5"/>
  <c r="AH81" i="15"/>
  <c r="AH77" i="15" s="1"/>
  <c r="AU1524" i="5"/>
  <c r="AV158" i="8"/>
  <c r="AG77" i="15"/>
  <c r="BA973" i="5"/>
  <c r="BA1071" i="5"/>
  <c r="AU1525" i="5"/>
  <c r="AV159" i="8"/>
  <c r="AH147" i="15"/>
  <c r="AH142" i="15" s="1"/>
  <c r="AU1533" i="5"/>
  <c r="AR124" i="17"/>
  <c r="HH41" i="7"/>
  <c r="HG170" i="7"/>
  <c r="HG171" i="7" s="1"/>
  <c r="HG172" i="7" s="1"/>
  <c r="HH179" i="7" s="1"/>
  <c r="HG185" i="7" s="1"/>
  <c r="HG42" i="7"/>
  <c r="HG43" i="7" s="1"/>
  <c r="JI56" i="7"/>
  <c r="AT61" i="7"/>
  <c r="AU61" i="7" s="1"/>
  <c r="AV61" i="7" s="1"/>
  <c r="AW61" i="7" s="1"/>
  <c r="AX61" i="7" s="1"/>
  <c r="BE135" i="17"/>
  <c r="BE133" i="17" s="1"/>
  <c r="BG187" i="13"/>
  <c r="BF185" i="13"/>
  <c r="AZ156" i="8"/>
  <c r="AY1522" i="5"/>
  <c r="AM34" i="17"/>
  <c r="AO141" i="13"/>
  <c r="JH56" i="7"/>
  <c r="JG56" i="7"/>
  <c r="EX146" i="7"/>
  <c r="EW150" i="7"/>
  <c r="AT201" i="13" s="1"/>
  <c r="AS125" i="17" s="1"/>
  <c r="BD1139" i="5"/>
  <c r="AS169" i="13"/>
  <c r="AT171" i="13"/>
  <c r="AL49" i="15"/>
  <c r="AY1530" i="5"/>
  <c r="AU57" i="7"/>
  <c r="AV54" i="7"/>
  <c r="AQ120" i="13"/>
  <c r="BD918" i="5"/>
  <c r="BD1294" i="5"/>
  <c r="BC1199" i="5"/>
  <c r="BD1220" i="5" s="1"/>
  <c r="JY50" i="7"/>
  <c r="JM56" i="7" s="1"/>
  <c r="AV157" i="8"/>
  <c r="AU1523" i="5"/>
  <c r="AQ133" i="13"/>
  <c r="BD947" i="5"/>
  <c r="BE965" i="5" s="1"/>
  <c r="BC1384" i="5"/>
  <c r="AQ48" i="14" s="1"/>
  <c r="BA1310" i="5"/>
  <c r="CV22" i="7"/>
  <c r="CU25" i="7"/>
  <c r="C87" i="6" s="1"/>
  <c r="AG35" i="17"/>
  <c r="AR135" i="13"/>
  <c r="BD948" i="5"/>
  <c r="BE966" i="5" s="1"/>
  <c r="BD939" i="5"/>
  <c r="JL56" i="7"/>
  <c r="JJ56" i="7"/>
  <c r="AU1531" i="5"/>
  <c r="AH114" i="15"/>
  <c r="AH109" i="15" s="1"/>
  <c r="AT1527" i="5"/>
  <c r="AG109" i="15"/>
  <c r="AR45" i="14"/>
  <c r="BD1173" i="5"/>
  <c r="BB1262" i="5"/>
  <c r="BB1264" i="5" s="1"/>
  <c r="AP107" i="15" s="1"/>
  <c r="BB177" i="13"/>
  <c r="BC179" i="13"/>
  <c r="BB129" i="17" s="1"/>
  <c r="BB127" i="17" s="1"/>
  <c r="D81" i="6"/>
  <c r="D80" i="6" s="1"/>
  <c r="D70" i="6" s="1"/>
  <c r="D52" i="6" s="1"/>
  <c r="CV90" i="7"/>
  <c r="CZ94" i="7"/>
  <c r="G89" i="6"/>
  <c r="AS119" i="14"/>
  <c r="AS115" i="14" s="1"/>
  <c r="I82" i="6"/>
  <c r="DB92" i="7"/>
  <c r="E81" i="6"/>
  <c r="E80" i="6" s="1"/>
  <c r="E70" i="6" s="1"/>
  <c r="E52" i="6" s="1"/>
  <c r="CW90" i="7"/>
  <c r="DB77" i="7"/>
  <c r="DB78" i="7" s="1"/>
  <c r="DC76" i="7"/>
  <c r="BD911" i="5"/>
  <c r="M17" i="17"/>
  <c r="BD943" i="5"/>
  <c r="F81" i="6"/>
  <c r="F80" i="6" s="1"/>
  <c r="F70" i="6" s="1"/>
  <c r="F52" i="6" s="1"/>
  <c r="CX90" i="7"/>
  <c r="EX116" i="7"/>
  <c r="EX113" i="7"/>
  <c r="EW119" i="7"/>
  <c r="AT203" i="13" s="1"/>
  <c r="AS122" i="17" s="1"/>
  <c r="AW159" i="13"/>
  <c r="AV114" i="17" s="1"/>
  <c r="AV157" i="13"/>
  <c r="AQ132" i="13"/>
  <c r="BC1365" i="5"/>
  <c r="BD1387" i="5" s="1"/>
  <c r="AR51" i="14" s="1"/>
  <c r="AR44" i="14"/>
  <c r="AZ42" i="7"/>
  <c r="AZ43" i="7" s="1"/>
  <c r="BA41" i="7"/>
  <c r="C81" i="6"/>
  <c r="CU90" i="7"/>
  <c r="DE87" i="7"/>
  <c r="AR175" i="13"/>
  <c r="AQ123" i="17" s="1"/>
  <c r="AQ121" i="17" s="1"/>
  <c r="AQ173" i="13"/>
  <c r="AX1209" i="5"/>
  <c r="BA1053" i="5"/>
  <c r="AY931" i="5"/>
  <c r="AT36" i="13"/>
  <c r="AS15" i="17" s="1"/>
  <c r="AS14" i="17" s="1"/>
  <c r="BD420" i="5"/>
  <c r="AR49" i="18"/>
  <c r="AR37" i="13"/>
  <c r="AR35" i="13" s="1"/>
  <c r="AR34" i="13" s="1"/>
  <c r="BC450" i="5"/>
  <c r="AQ185" i="15" s="1"/>
  <c r="AQ184" i="15" s="1"/>
  <c r="BC435" i="5"/>
  <c r="AQ207" i="15" s="1"/>
  <c r="AR15" i="17"/>
  <c r="AR14" i="17" s="1"/>
  <c r="BD884" i="5"/>
  <c r="J61" i="15"/>
  <c r="J62" i="15" s="1"/>
  <c r="J32" i="15" s="1"/>
  <c r="AB1435" i="5"/>
  <c r="AB1436" i="5" s="1"/>
  <c r="AC1432" i="5" s="1"/>
  <c r="AC1434" i="5" s="1"/>
  <c r="BC1063" i="5"/>
  <c r="BC1067" i="5" s="1"/>
  <c r="BD1064" i="5"/>
  <c r="BE1065" i="5"/>
  <c r="AE1482" i="5"/>
  <c r="AE1483" i="5" s="1"/>
  <c r="AF1479" i="5" s="1"/>
  <c r="AF1481" i="5" s="1"/>
  <c r="AC1457" i="5"/>
  <c r="AC1458" i="5" s="1"/>
  <c r="AD1454" i="5" s="1"/>
  <c r="AD1456" i="5" s="1"/>
  <c r="AE47" i="18"/>
  <c r="AQ416" i="5"/>
  <c r="AG28" i="13"/>
  <c r="AF12" i="17" s="1"/>
  <c r="AF11" i="17" s="1"/>
  <c r="AF10" i="17" s="1"/>
  <c r="AE55" i="18"/>
  <c r="AE43" i="18"/>
  <c r="AE51" i="18"/>
  <c r="AE73" i="17"/>
  <c r="O131" i="15"/>
  <c r="C70" i="21"/>
  <c r="K70" i="21"/>
  <c r="AQ145" i="13"/>
  <c r="AP38" i="17" s="1"/>
  <c r="AY1227" i="5"/>
  <c r="AY1226" i="5"/>
  <c r="AZ1184" i="5"/>
  <c r="AN139" i="15" s="1"/>
  <c r="AN138" i="15" s="1"/>
  <c r="AZ1183" i="5"/>
  <c r="AN106" i="15" s="1"/>
  <c r="AN105" i="15" s="1"/>
  <c r="AQ125" i="13"/>
  <c r="AB49" i="17"/>
  <c r="AB47" i="17" s="1"/>
  <c r="AD103" i="13"/>
  <c r="AZ1380" i="5"/>
  <c r="AP48" i="14"/>
  <c r="AP47" i="14" s="1"/>
  <c r="BB1392" i="5"/>
  <c r="BE885" i="5"/>
  <c r="BE868" i="5"/>
  <c r="BE888" i="5"/>
  <c r="BE883" i="5"/>
  <c r="BE882" i="5"/>
  <c r="BE876" i="5"/>
  <c r="BE886" i="5"/>
  <c r="BE887" i="5"/>
  <c r="BE935" i="5"/>
  <c r="BE920" i="5"/>
  <c r="BE917" i="5"/>
  <c r="BE910" i="5"/>
  <c r="BE911" i="5" s="1"/>
  <c r="BE902" i="5"/>
  <c r="BE919" i="5"/>
  <c r="BE921" i="5"/>
  <c r="BE916" i="5"/>
  <c r="BE922" i="5"/>
  <c r="BD1198" i="5"/>
  <c r="N54" i="15"/>
  <c r="D34" i="23"/>
  <c r="AE1508" i="5"/>
  <c r="BC1295" i="5"/>
  <c r="BC1305" i="5" s="1"/>
  <c r="BB1286" i="5"/>
  <c r="E141" i="21"/>
  <c r="M141" i="21"/>
  <c r="C102" i="21"/>
  <c r="K102" i="21"/>
  <c r="BE877" i="5"/>
  <c r="AD1419" i="5"/>
  <c r="GT21" i="10"/>
  <c r="GS36" i="10"/>
  <c r="BC1092" i="5"/>
  <c r="BB1095" i="5"/>
  <c r="BB1093" i="5" s="1"/>
  <c r="BB1112" i="5" s="1"/>
  <c r="E44" i="21"/>
  <c r="M44" i="21"/>
  <c r="AD112" i="13"/>
  <c r="GT20" i="10"/>
  <c r="GS35" i="10"/>
  <c r="BC1360" i="5"/>
  <c r="BC1368" i="5"/>
  <c r="BD1388" i="5" s="1"/>
  <c r="AR52" i="14" s="1"/>
  <c r="D47" i="22"/>
  <c r="N23" i="17"/>
  <c r="N22" i="17" s="1"/>
  <c r="P47" i="13"/>
  <c r="D81" i="16"/>
  <c r="AY952" i="5"/>
  <c r="AY953" i="5"/>
  <c r="AQ32" i="13"/>
  <c r="AQ30" i="13" s="1"/>
  <c r="BB447" i="5"/>
  <c r="AP183" i="15" s="1"/>
  <c r="BB432" i="5"/>
  <c r="AR128" i="13"/>
  <c r="BC991" i="5"/>
  <c r="BC1018" i="5"/>
  <c r="BD1040" i="5" s="1"/>
  <c r="J94" i="15"/>
  <c r="J64" i="15" s="1"/>
  <c r="AP119" i="13"/>
  <c r="AU412" i="5"/>
  <c r="AK20" i="13"/>
  <c r="AJ8" i="17" s="1"/>
  <c r="D67" i="20"/>
  <c r="BD846" i="5"/>
  <c r="BE845" i="5"/>
  <c r="Z1442" i="5"/>
  <c r="AM41" i="15"/>
  <c r="BB1006" i="5"/>
  <c r="M67" i="18"/>
  <c r="W137" i="13"/>
  <c r="X138" i="13"/>
  <c r="W30" i="17" s="1"/>
  <c r="W28" i="17" s="1"/>
  <c r="BC940" i="5"/>
  <c r="BD962" i="5" s="1"/>
  <c r="BD1275" i="5"/>
  <c r="BE1298" i="5" s="1"/>
  <c r="BD1249" i="5"/>
  <c r="BD1281" i="5"/>
  <c r="BD1256" i="5"/>
  <c r="BD1280" i="5" s="1"/>
  <c r="BE1301" i="5" s="1"/>
  <c r="BD851" i="5"/>
  <c r="BD945" i="5"/>
  <c r="BC1195" i="5"/>
  <c r="BD1218" i="5" s="1"/>
  <c r="BE1133" i="5"/>
  <c r="BD1134" i="5"/>
  <c r="BC1077" i="5"/>
  <c r="BB1050" i="5"/>
  <c r="BB1051" i="5"/>
  <c r="BC1274" i="5"/>
  <c r="BD1297" i="5" s="1"/>
  <c r="BC1247" i="5"/>
  <c r="BD1019" i="5"/>
  <c r="BE1041" i="5" s="1"/>
  <c r="BD993" i="5"/>
  <c r="BD985" i="5"/>
  <c r="BD990" i="5"/>
  <c r="BC837" i="5"/>
  <c r="BB840" i="5"/>
  <c r="BB838" i="5" s="1"/>
  <c r="BB857" i="5" s="1"/>
  <c r="AE1415" i="5"/>
  <c r="S35" i="15" s="1"/>
  <c r="AE1417" i="5"/>
  <c r="S132" i="15" s="1"/>
  <c r="AE1416" i="5"/>
  <c r="S67" i="15" s="1"/>
  <c r="BC1213" i="5"/>
  <c r="BC1224" i="5" s="1"/>
  <c r="AP37" i="14"/>
  <c r="AP36" i="14" s="1"/>
  <c r="AP35" i="14" s="1"/>
  <c r="BB968" i="5"/>
  <c r="BD1101" i="5"/>
  <c r="BE1100" i="5"/>
  <c r="GR135" i="10"/>
  <c r="GR137" i="10" s="1"/>
  <c r="GS127" i="10"/>
  <c r="D112" i="20"/>
  <c r="BD767" i="5"/>
  <c r="AR136" i="15" s="1"/>
  <c r="BD764" i="5"/>
  <c r="BD766" i="5"/>
  <c r="AR71" i="15" s="1"/>
  <c r="BD765" i="5"/>
  <c r="AR103" i="15" s="1"/>
  <c r="BE761" i="5"/>
  <c r="AY1186" i="5"/>
  <c r="D108" i="20"/>
  <c r="AE12" i="17"/>
  <c r="AE11" i="17" s="1"/>
  <c r="AE10" i="17" s="1"/>
  <c r="AE5" i="17" s="1"/>
  <c r="BC938" i="5"/>
  <c r="D14" i="20"/>
  <c r="BD1200" i="5"/>
  <c r="BD1199" i="5" s="1"/>
  <c r="BE1220" i="5" s="1"/>
  <c r="BD1106" i="5"/>
  <c r="AO38" i="17"/>
  <c r="AZ1207" i="5"/>
  <c r="AZ1208" i="5"/>
  <c r="E130" i="20"/>
  <c r="AN166" i="15"/>
  <c r="E76" i="21"/>
  <c r="M76" i="21"/>
  <c r="AK117" i="13"/>
  <c r="BE1141" i="5"/>
  <c r="BE1131" i="5"/>
  <c r="BE1132" i="5" s="1"/>
  <c r="BE1142" i="5"/>
  <c r="BE1140" i="5"/>
  <c r="BE1123" i="5"/>
  <c r="BE1143" i="5"/>
  <c r="BE1137" i="5"/>
  <c r="BE1138" i="5"/>
  <c r="BE1001" i="5"/>
  <c r="BE992" i="5"/>
  <c r="BE999" i="5"/>
  <c r="BE1023" i="5" s="1"/>
  <c r="BE1004" i="5"/>
  <c r="BE1028" i="5" s="1"/>
  <c r="BF1046" i="5" s="1"/>
  <c r="BE1057" i="5"/>
  <c r="BE1015" i="5"/>
  <c r="BE998" i="5"/>
  <c r="BE1002" i="5"/>
  <c r="BE1026" i="5" s="1"/>
  <c r="BE984" i="5"/>
  <c r="BE1003" i="5"/>
  <c r="BE1027" i="5" s="1"/>
  <c r="BF1045" i="5" s="1"/>
  <c r="BE994" i="5"/>
  <c r="BE995" i="5" s="1"/>
  <c r="BE1020" i="5" s="1"/>
  <c r="BF1042" i="5" s="1"/>
  <c r="BE1356" i="5"/>
  <c r="BE1357" i="5"/>
  <c r="BD1194" i="5"/>
  <c r="AS123" i="13" s="1"/>
  <c r="F114" i="22"/>
  <c r="AN114" i="13"/>
  <c r="AM36" i="17" s="1"/>
  <c r="BD942" i="5"/>
  <c r="BD915" i="5"/>
  <c r="F138" i="23"/>
  <c r="G154" i="16"/>
  <c r="E43" i="16"/>
  <c r="I71" i="18"/>
  <c r="BC1159" i="5"/>
  <c r="BB1162" i="5"/>
  <c r="BB1160" i="5" s="1"/>
  <c r="AO129" i="13"/>
  <c r="AN32" i="17" s="1"/>
  <c r="AN31" i="17" s="1"/>
  <c r="AP130" i="13"/>
  <c r="D182" i="21"/>
  <c r="L182" i="21"/>
  <c r="AD109" i="13"/>
  <c r="F41" i="23"/>
  <c r="G151" i="16"/>
  <c r="GT22" i="10"/>
  <c r="GS37" i="10"/>
  <c r="BB1227" i="5"/>
  <c r="BB1226" i="5"/>
  <c r="AS31" i="13"/>
  <c r="AR13" i="17" s="1"/>
  <c r="BC417" i="5"/>
  <c r="BE878" i="5"/>
  <c r="BD879" i="5"/>
  <c r="BD1129" i="5"/>
  <c r="BD1130" i="5" s="1"/>
  <c r="BD1124" i="5"/>
  <c r="BD1136" i="5"/>
  <c r="AP40" i="17"/>
  <c r="AR143" i="13"/>
  <c r="AM36" i="14"/>
  <c r="AM35" i="14" s="1"/>
  <c r="AM34" i="14" s="1"/>
  <c r="AM32" i="14" s="1"/>
  <c r="BD1166" i="5"/>
  <c r="D66" i="20"/>
  <c r="AQ134" i="13"/>
  <c r="L87" i="15"/>
  <c r="L53" i="13"/>
  <c r="BC1038" i="5"/>
  <c r="BC1048" i="5" s="1"/>
  <c r="BB1030" i="5"/>
  <c r="BD913" i="5"/>
  <c r="BE912" i="5"/>
  <c r="BD1332" i="5"/>
  <c r="AR150" i="15" s="1"/>
  <c r="BD1315" i="5"/>
  <c r="BD1316" i="5" s="1"/>
  <c r="BD1331" i="5"/>
  <c r="AR117" i="15" s="1"/>
  <c r="BD836" i="5"/>
  <c r="BD841" i="5"/>
  <c r="BD842" i="5" s="1"/>
  <c r="BD848" i="5"/>
  <c r="BD881" i="5"/>
  <c r="M108" i="21"/>
  <c r="E108" i="21"/>
  <c r="N152" i="15"/>
  <c r="D131" i="23"/>
  <c r="BE1167" i="5"/>
  <c r="BD1168" i="5"/>
  <c r="BC1242" i="5"/>
  <c r="BC1245" i="5" s="1"/>
  <c r="BC1243" i="5" s="1"/>
  <c r="BC1273" i="5" s="1"/>
  <c r="BD1296" i="5" s="1"/>
  <c r="BC1272" i="5"/>
  <c r="BD1075" i="5"/>
  <c r="AR52" i="15" s="1"/>
  <c r="BD1076" i="5"/>
  <c r="AR84" i="15" s="1"/>
  <c r="BD1058" i="5"/>
  <c r="BD1059" i="5" s="1"/>
  <c r="BD1000" i="5"/>
  <c r="BD1024" i="5" s="1"/>
  <c r="BE1044" i="5" s="1"/>
  <c r="BD1025" i="5"/>
  <c r="AD1518" i="5"/>
  <c r="AB1463" i="5"/>
  <c r="P68" i="15" s="1"/>
  <c r="P66" i="15" s="1"/>
  <c r="P86" i="15" s="1"/>
  <c r="AB1461" i="5"/>
  <c r="P36" i="15" s="1"/>
  <c r="AB1462" i="5"/>
  <c r="P100" i="15" s="1"/>
  <c r="AB1464" i="5"/>
  <c r="P133" i="15" s="1"/>
  <c r="P131" i="15" s="1"/>
  <c r="P152" i="15" s="1"/>
  <c r="BB1327" i="5"/>
  <c r="AC111" i="13"/>
  <c r="AQ39" i="15"/>
  <c r="BC768" i="5"/>
  <c r="BD772" i="5" s="1"/>
  <c r="BD773" i="5" s="1"/>
  <c r="AR26" i="14" s="1"/>
  <c r="AR19" i="14" s="1"/>
  <c r="AM105" i="15"/>
  <c r="AZ928" i="5"/>
  <c r="AN42" i="15" s="1"/>
  <c r="AN41" i="15" s="1"/>
  <c r="AZ929" i="5"/>
  <c r="AN74" i="15" s="1"/>
  <c r="AN73" i="15" s="1"/>
  <c r="BC968" i="5"/>
  <c r="E168" i="21"/>
  <c r="M168" i="21"/>
  <c r="BC936" i="5"/>
  <c r="M59" i="18"/>
  <c r="O79" i="18"/>
  <c r="O34" i="15"/>
  <c r="AA1466" i="5"/>
  <c r="D27" i="20"/>
  <c r="BD1103" i="5"/>
  <c r="H23" i="18"/>
  <c r="H25" i="18" s="1"/>
  <c r="H21" i="18"/>
  <c r="H27" i="18"/>
  <c r="M121" i="15"/>
  <c r="M123" i="15" s="1"/>
  <c r="G153" i="16"/>
  <c r="F73" i="23"/>
  <c r="AC205" i="15"/>
  <c r="AM121" i="13"/>
  <c r="AL118" i="13"/>
  <c r="AK29" i="17" s="1"/>
  <c r="AA175" i="15"/>
  <c r="BA1288" i="5"/>
  <c r="BA1289" i="5"/>
  <c r="BE1248" i="5"/>
  <c r="BE1255" i="5"/>
  <c r="BE1279" i="5" s="1"/>
  <c r="BE1240" i="5"/>
  <c r="BE1257" i="5"/>
  <c r="BE1258" i="5"/>
  <c r="BE1282" i="5" s="1"/>
  <c r="BE1314" i="5"/>
  <c r="BE1259" i="5"/>
  <c r="BE1283" i="5" s="1"/>
  <c r="BF1302" i="5" s="1"/>
  <c r="BE1250" i="5"/>
  <c r="BE1251" i="5" s="1"/>
  <c r="BE1276" i="5" s="1"/>
  <c r="BF1299" i="5" s="1"/>
  <c r="BE1254" i="5"/>
  <c r="BE1271" i="5"/>
  <c r="BE835" i="5"/>
  <c r="BE852" i="5"/>
  <c r="BE850" i="5"/>
  <c r="BE843" i="5"/>
  <c r="BE844" i="5" s="1"/>
  <c r="BE854" i="5"/>
  <c r="BE853" i="5"/>
  <c r="BE855" i="5"/>
  <c r="BE849" i="5"/>
  <c r="BE1104" i="5"/>
  <c r="BE1110" i="5"/>
  <c r="BE1105" i="5"/>
  <c r="BE1108" i="5"/>
  <c r="BE1090" i="5"/>
  <c r="BE1107" i="5"/>
  <c r="BE1098" i="5"/>
  <c r="BE1099" i="5" s="1"/>
  <c r="BE1109" i="5"/>
  <c r="BD1163" i="5"/>
  <c r="BD1164" i="5" s="1"/>
  <c r="BD1158" i="5"/>
  <c r="BD1203" i="5"/>
  <c r="BE1222" i="5" s="1"/>
  <c r="AS46" i="14" s="1"/>
  <c r="C38" i="21"/>
  <c r="K38" i="21"/>
  <c r="K124" i="15"/>
  <c r="K126" i="15" s="1"/>
  <c r="K60" i="13"/>
  <c r="BD903" i="5"/>
  <c r="BD908" i="5"/>
  <c r="Q27" i="17"/>
  <c r="Q26" i="17" s="1"/>
  <c r="S49" i="13"/>
  <c r="K61" i="13"/>
  <c r="K157" i="15"/>
  <c r="K159" i="15" s="1"/>
  <c r="E44" i="16"/>
  <c r="BA1192" i="5"/>
  <c r="BA1205" i="5" s="1"/>
  <c r="BA1179" i="5"/>
  <c r="BA1181" i="5" s="1"/>
  <c r="AD139" i="13"/>
  <c r="Z65" i="17"/>
  <c r="Z58" i="17" s="1"/>
  <c r="Z173" i="15"/>
  <c r="E175" i="23"/>
  <c r="BA1379" i="5"/>
  <c r="AO195" i="15" s="1"/>
  <c r="BA1378" i="5"/>
  <c r="AO171" i="15" s="1"/>
  <c r="AO166" i="15" s="1"/>
  <c r="AJ29" i="17"/>
  <c r="AR136" i="13"/>
  <c r="AQ122" i="13"/>
  <c r="AY1208" i="5"/>
  <c r="AY1207" i="5"/>
  <c r="BC904" i="5"/>
  <c r="BB907" i="5"/>
  <c r="BB905" i="5" s="1"/>
  <c r="AA92" i="17"/>
  <c r="AA94" i="17" s="1"/>
  <c r="AA96" i="17" s="1"/>
  <c r="AB65" i="13"/>
  <c r="AC66" i="13"/>
  <c r="AR127" i="13"/>
  <c r="BC1193" i="5"/>
  <c r="H57" i="18"/>
  <c r="H75" i="17"/>
  <c r="H105" i="18"/>
  <c r="H65" i="18"/>
  <c r="AM73" i="15"/>
  <c r="Q19" i="17"/>
  <c r="Q18" i="17" s="1"/>
  <c r="S45" i="13"/>
  <c r="AD110" i="13"/>
  <c r="BD1253" i="5"/>
  <c r="BD1277" i="5" s="1"/>
  <c r="BE1300" i="5" s="1"/>
  <c r="BD1278" i="5"/>
  <c r="BD1241" i="5"/>
  <c r="BD1246" i="5"/>
  <c r="BD874" i="5"/>
  <c r="BD875" i="5" s="1"/>
  <c r="BD869" i="5"/>
  <c r="G152" i="16"/>
  <c r="F105" i="23"/>
  <c r="C135" i="21"/>
  <c r="K135" i="21"/>
  <c r="GR39" i="10"/>
  <c r="K55" i="15"/>
  <c r="K52" i="13"/>
  <c r="K51" i="13" s="1"/>
  <c r="J69" i="18" s="1"/>
  <c r="BD1371" i="5"/>
  <c r="BE1389" i="5" s="1"/>
  <c r="AS53" i="14" s="1"/>
  <c r="BD1362" i="5"/>
  <c r="BD1369" i="5"/>
  <c r="BD1370" i="5"/>
  <c r="BD1363" i="5"/>
  <c r="BD1372" i="5"/>
  <c r="BE1390" i="5" s="1"/>
  <c r="AS54" i="14" s="1"/>
  <c r="BD1366" i="5"/>
  <c r="BD1361" i="5"/>
  <c r="BD1367" i="5"/>
  <c r="BD1022" i="5"/>
  <c r="BD997" i="5"/>
  <c r="BD1021" i="5" s="1"/>
  <c r="BE1043" i="5" s="1"/>
  <c r="AL91" i="13"/>
  <c r="AK89" i="13"/>
  <c r="E58" i="16"/>
  <c r="R83" i="18"/>
  <c r="AZ1347" i="5"/>
  <c r="AN56" i="14" s="1"/>
  <c r="AN55" i="14" s="1"/>
  <c r="AN34" i="14" s="1"/>
  <c r="AN32" i="14" s="1"/>
  <c r="M154" i="15"/>
  <c r="M156" i="15" s="1"/>
  <c r="AM138" i="15"/>
  <c r="AZ952" i="5"/>
  <c r="AZ953" i="5"/>
  <c r="AP446" i="5"/>
  <c r="AD182" i="15" s="1"/>
  <c r="AD181" i="15" s="1"/>
  <c r="AD180" i="15" s="1"/>
  <c r="AD175" i="15" s="1"/>
  <c r="AE29" i="13"/>
  <c r="AE27" i="13" s="1"/>
  <c r="AE26" i="13" s="1"/>
  <c r="AP431" i="5"/>
  <c r="AD206" i="15" s="1"/>
  <c r="AD205" i="15" s="1"/>
  <c r="AD203" i="15" s="1"/>
  <c r="BC1125" i="5"/>
  <c r="BB1128" i="5"/>
  <c r="BB1126" i="5" s="1"/>
  <c r="BB1145" i="5" s="1"/>
  <c r="AZ1290" i="5"/>
  <c r="D46" i="22"/>
  <c r="N21" i="17"/>
  <c r="N20" i="17" s="1"/>
  <c r="D80" i="16"/>
  <c r="O44" i="13"/>
  <c r="O66" i="15"/>
  <c r="BD1091" i="5"/>
  <c r="BD1096" i="5"/>
  <c r="BD1097" i="5" s="1"/>
  <c r="N86" i="15"/>
  <c r="D66" i="23"/>
  <c r="H19" i="18"/>
  <c r="BC870" i="5"/>
  <c r="BB873" i="5"/>
  <c r="BB871" i="5" s="1"/>
  <c r="BB890" i="5" s="1"/>
  <c r="AC181" i="15"/>
  <c r="Q25" i="17"/>
  <c r="Q24" i="17" s="1"/>
  <c r="AD1488" i="5"/>
  <c r="R101" i="15" s="1"/>
  <c r="AD1490" i="5"/>
  <c r="R134" i="15" s="1"/>
  <c r="AD1487" i="5"/>
  <c r="R37" i="15" s="1"/>
  <c r="AD1489" i="5"/>
  <c r="R69" i="15" s="1"/>
  <c r="BB1308" i="5"/>
  <c r="BB1307" i="5"/>
  <c r="BC1316" i="5"/>
  <c r="BE1157" i="5"/>
  <c r="BE1172" i="5"/>
  <c r="BE1174" i="5"/>
  <c r="BE1165" i="5"/>
  <c r="BE1177" i="5"/>
  <c r="BE1176" i="5"/>
  <c r="BE1175" i="5"/>
  <c r="BE1190" i="5"/>
  <c r="BE1171" i="5"/>
  <c r="BF861" i="5"/>
  <c r="BF866" i="5" s="1"/>
  <c r="BF895" i="5"/>
  <c r="BF900" i="5" s="1"/>
  <c r="BF1351" i="5"/>
  <c r="BF1355" i="5" s="1"/>
  <c r="BF1150" i="5"/>
  <c r="BF1155" i="5" s="1"/>
  <c r="BF1233" i="5"/>
  <c r="BF1238" i="5" s="1"/>
  <c r="BF1116" i="5"/>
  <c r="BF1121" i="5" s="1"/>
  <c r="BF1083" i="5"/>
  <c r="BF1088" i="5" s="1"/>
  <c r="BF829" i="5"/>
  <c r="BF833" i="5" s="1"/>
  <c r="BF977" i="5"/>
  <c r="BF982" i="5" s="1"/>
  <c r="BG800" i="5"/>
  <c r="BD1202" i="5"/>
  <c r="BE1221" i="5" s="1"/>
  <c r="AS45" i="14" s="1"/>
  <c r="BD1170" i="5"/>
  <c r="BD1197" i="5"/>
  <c r="BD1196" i="5" s="1"/>
  <c r="BE1219" i="5" s="1"/>
  <c r="BA1009" i="5"/>
  <c r="AO75" i="15" s="1"/>
  <c r="BA1008" i="5"/>
  <c r="AO43" i="15" s="1"/>
  <c r="BB1265" i="5"/>
  <c r="AP140" i="15" s="1"/>
  <c r="J129" i="15"/>
  <c r="E42" i="16"/>
  <c r="R75" i="18"/>
  <c r="AB39" i="17"/>
  <c r="AB33" i="17" s="1"/>
  <c r="BC1386" i="5"/>
  <c r="AQ50" i="14" s="1"/>
  <c r="BB1375" i="5"/>
  <c r="AA1440" i="5"/>
  <c r="O99" i="15" s="1"/>
  <c r="BA1264" i="5"/>
  <c r="AO107" i="15" s="1"/>
  <c r="BA1265" i="5"/>
  <c r="AO140" i="15" s="1"/>
  <c r="BA1341" i="5"/>
  <c r="BB1070" i="5"/>
  <c r="BB1069" i="5"/>
  <c r="BC1016" i="5"/>
  <c r="BC986" i="5"/>
  <c r="BC989" i="5" s="1"/>
  <c r="BC987" i="5" s="1"/>
  <c r="BC1017" i="5" s="1"/>
  <c r="BD1039" i="5" s="1"/>
  <c r="AK147" i="13"/>
  <c r="AY970" i="5"/>
  <c r="AY971" i="5"/>
  <c r="AT442" i="5"/>
  <c r="AH178" i="15" s="1"/>
  <c r="AT427" i="5"/>
  <c r="AI21" i="13"/>
  <c r="AI19" i="13" s="1"/>
  <c r="BA937" i="5"/>
  <c r="BA950" i="5" s="1"/>
  <c r="BA924" i="5"/>
  <c r="BA926" i="5" s="1"/>
  <c r="N98" i="15"/>
  <c r="N77" i="18"/>
  <c r="D99" i="23"/>
  <c r="D46" i="16"/>
  <c r="BC1191" i="5"/>
  <c r="AQ126" i="13"/>
  <c r="BD946" i="5"/>
  <c r="GT19" i="10"/>
  <c r="GS34" i="10"/>
  <c r="BA1032" i="5"/>
  <c r="BA1033" i="5"/>
  <c r="BD1358" i="5"/>
  <c r="GT126" i="10"/>
  <c r="GS134" i="10"/>
  <c r="AF1410" i="5"/>
  <c r="AF1411" i="5" s="1"/>
  <c r="AG1407" i="5" s="1"/>
  <c r="AG1409" i="5" s="1"/>
  <c r="I199" i="15"/>
  <c r="I17" i="18"/>
  <c r="I15" i="18"/>
  <c r="I19" i="18" s="1"/>
  <c r="AE204" i="15" l="1"/>
  <c r="AR43" i="14"/>
  <c r="AY16" i="17"/>
  <c r="BK421" i="5"/>
  <c r="BA39" i="13"/>
  <c r="F40" i="20"/>
  <c r="BJ451" i="5"/>
  <c r="BJ436" i="5"/>
  <c r="AY40" i="13"/>
  <c r="AQ37" i="14"/>
  <c r="AQ36" i="14" s="1"/>
  <c r="AQ35" i="14" s="1"/>
  <c r="BC183" i="13"/>
  <c r="BA132" i="17"/>
  <c r="BA130" i="17" s="1"/>
  <c r="BB181" i="13"/>
  <c r="N17" i="17"/>
  <c r="AR125" i="13"/>
  <c r="AP57" i="14"/>
  <c r="AF5" i="17"/>
  <c r="AE176" i="15"/>
  <c r="BE1203" i="5"/>
  <c r="BF1222" i="5" s="1"/>
  <c r="AI149" i="13"/>
  <c r="AR124" i="13"/>
  <c r="BD941" i="5"/>
  <c r="BE963" i="5" s="1"/>
  <c r="AC107" i="13"/>
  <c r="AD108" i="13"/>
  <c r="AE13" i="13"/>
  <c r="BB1341" i="5"/>
  <c r="BD1345" i="5" s="1"/>
  <c r="AI69" i="13"/>
  <c r="AH93" i="18" s="1"/>
  <c r="AG9" i="17"/>
  <c r="AI23" i="13"/>
  <c r="AS413" i="5"/>
  <c r="AG24" i="13"/>
  <c r="AG22" i="13" s="1"/>
  <c r="AR428" i="5"/>
  <c r="AR443" i="5"/>
  <c r="AF179" i="15" s="1"/>
  <c r="G113" i="16" s="1"/>
  <c r="AG7" i="17"/>
  <c r="AG45" i="18"/>
  <c r="AS411" i="5"/>
  <c r="AG53" i="18"/>
  <c r="AI17" i="13"/>
  <c r="AH7" i="17" s="1"/>
  <c r="AD48" i="17"/>
  <c r="AF102" i="13"/>
  <c r="AK79" i="13"/>
  <c r="AJ77" i="13"/>
  <c r="AP1564" i="5"/>
  <c r="AD42" i="17"/>
  <c r="AF100" i="13"/>
  <c r="GS39" i="10"/>
  <c r="AU1535" i="5"/>
  <c r="AI30" i="14" s="1"/>
  <c r="AK75" i="13"/>
  <c r="AJ73" i="13"/>
  <c r="AR441" i="5"/>
  <c r="AF177" i="15" s="1"/>
  <c r="AG18" i="13"/>
  <c r="AG16" i="13" s="1"/>
  <c r="AG15" i="13" s="1"/>
  <c r="AR426" i="5"/>
  <c r="AF204" i="15" s="1"/>
  <c r="AJ43" i="17"/>
  <c r="AV1565" i="5"/>
  <c r="AL101" i="13"/>
  <c r="I63" i="18"/>
  <c r="J42" i="13"/>
  <c r="AL105" i="13"/>
  <c r="AV1566" i="5"/>
  <c r="AJ46" i="17"/>
  <c r="AV1524" i="5"/>
  <c r="AW158" i="8"/>
  <c r="AI81" i="15"/>
  <c r="AV1532" i="5"/>
  <c r="HH42" i="7"/>
  <c r="HH43" i="7" s="1"/>
  <c r="HH170" i="7"/>
  <c r="HH171" i="7" s="1"/>
  <c r="HH172" i="7" s="1"/>
  <c r="HI179" i="7" s="1"/>
  <c r="HI41" i="7"/>
  <c r="AV1525" i="5"/>
  <c r="AW159" i="8"/>
  <c r="AI147" i="15"/>
  <c r="AI142" i="15" s="1"/>
  <c r="AV1533" i="5"/>
  <c r="BB1053" i="5"/>
  <c r="BE1037" i="5"/>
  <c r="AU171" i="13"/>
  <c r="AT169" i="13"/>
  <c r="BF135" i="17"/>
  <c r="BF133" i="17" s="1"/>
  <c r="BH187" i="13"/>
  <c r="BG185" i="13"/>
  <c r="G131" i="16"/>
  <c r="AL45" i="15"/>
  <c r="F45" i="23" s="1"/>
  <c r="F49" i="23"/>
  <c r="AS126" i="17"/>
  <c r="AS124" i="17" s="1"/>
  <c r="EY146" i="7"/>
  <c r="EX150" i="7"/>
  <c r="AU201" i="13" s="1"/>
  <c r="AT125" i="17" s="1"/>
  <c r="AM49" i="15"/>
  <c r="AZ1530" i="5"/>
  <c r="BE1294" i="5"/>
  <c r="AH35" i="17"/>
  <c r="BA156" i="8"/>
  <c r="AZ1522" i="5"/>
  <c r="AN34" i="17"/>
  <c r="AP141" i="13"/>
  <c r="AI114" i="15"/>
  <c r="AV1531" i="5"/>
  <c r="AU1527" i="5"/>
  <c r="KE50" i="7"/>
  <c r="JS56" i="7" s="1"/>
  <c r="JW56" i="7"/>
  <c r="BB1310" i="5"/>
  <c r="AY1229" i="5"/>
  <c r="AW157" i="8"/>
  <c r="AV1523" i="5"/>
  <c r="JO56" i="7"/>
  <c r="CW22" i="7"/>
  <c r="CV25" i="7"/>
  <c r="D87" i="6" s="1"/>
  <c r="JN56" i="7"/>
  <c r="JR56" i="7"/>
  <c r="AW54" i="7"/>
  <c r="AV57" i="7"/>
  <c r="BE946" i="5"/>
  <c r="AZ1209" i="5"/>
  <c r="AJ149" i="13"/>
  <c r="JQ56" i="7"/>
  <c r="JP56" i="7"/>
  <c r="AR134" i="13"/>
  <c r="DF87" i="7"/>
  <c r="DD76" i="7"/>
  <c r="DC77" i="7"/>
  <c r="DC78" i="7" s="1"/>
  <c r="AR133" i="13"/>
  <c r="DA94" i="7"/>
  <c r="H89" i="6"/>
  <c r="AS175" i="13"/>
  <c r="AR123" i="17" s="1"/>
  <c r="AR121" i="17" s="1"/>
  <c r="AR173" i="13"/>
  <c r="BB1071" i="5"/>
  <c r="BE1194" i="5"/>
  <c r="BD1368" i="5"/>
  <c r="BE1388" i="5" s="1"/>
  <c r="AS52" i="14" s="1"/>
  <c r="AR42" i="14"/>
  <c r="C80" i="6"/>
  <c r="BA42" i="7"/>
  <c r="BA43" i="7" s="1"/>
  <c r="BB41" i="7"/>
  <c r="AX159" i="13"/>
  <c r="AW114" i="17" s="1"/>
  <c r="AW157" i="13"/>
  <c r="AT119" i="14"/>
  <c r="AT115" i="14" s="1"/>
  <c r="AT96" i="14" s="1"/>
  <c r="DC92" i="7"/>
  <c r="J82" i="6"/>
  <c r="EW121" i="7"/>
  <c r="AS228" i="15" s="1"/>
  <c r="BD179" i="13"/>
  <c r="BC129" i="17" s="1"/>
  <c r="BC127" i="17" s="1"/>
  <c r="BC177" i="13"/>
  <c r="EY116" i="7"/>
  <c r="EY113" i="7"/>
  <c r="EX121" i="7" s="1"/>
  <c r="AT228" i="15" s="1"/>
  <c r="EX119" i="7"/>
  <c r="AU203" i="13" s="1"/>
  <c r="AT122" i="17" s="1"/>
  <c r="AY1209" i="5"/>
  <c r="AY973" i="5"/>
  <c r="BB1267" i="5"/>
  <c r="BE1103" i="5"/>
  <c r="BE1139" i="5"/>
  <c r="AZ1186" i="5"/>
  <c r="J30" i="15"/>
  <c r="J85" i="18" s="1"/>
  <c r="BD435" i="5"/>
  <c r="AR207" i="15" s="1"/>
  <c r="BD450" i="5"/>
  <c r="AR185" i="15" s="1"/>
  <c r="AR184" i="15" s="1"/>
  <c r="AS37" i="13"/>
  <c r="AS35" i="13" s="1"/>
  <c r="AS34" i="13" s="1"/>
  <c r="BA1380" i="5"/>
  <c r="BE848" i="5"/>
  <c r="BA1290" i="5"/>
  <c r="BB1229" i="5"/>
  <c r="AS49" i="18"/>
  <c r="AU36" i="13"/>
  <c r="AT15" i="17" s="1"/>
  <c r="AT14" i="17" s="1"/>
  <c r="BE420" i="5"/>
  <c r="BD1063" i="5"/>
  <c r="BD1067" i="5" s="1"/>
  <c r="BF1065" i="5"/>
  <c r="BE1064" i="5"/>
  <c r="AC1435" i="5"/>
  <c r="AC1436" i="5" s="1"/>
  <c r="AD1432" i="5" s="1"/>
  <c r="AD1434" i="5" s="1"/>
  <c r="AF1482" i="5"/>
  <c r="AF1483" i="5" s="1"/>
  <c r="AG1479" i="5" s="1"/>
  <c r="AG1481" i="5" s="1"/>
  <c r="AD1457" i="5"/>
  <c r="AD1458" i="5" s="1"/>
  <c r="AE1454" i="5" s="1"/>
  <c r="AE1456" i="5" s="1"/>
  <c r="BF1108" i="5"/>
  <c r="BF1105" i="5"/>
  <c r="BF1107" i="5"/>
  <c r="BF1104" i="5"/>
  <c r="BF1110" i="5"/>
  <c r="BF1098" i="5"/>
  <c r="BF1099" i="5" s="1"/>
  <c r="BF1090" i="5"/>
  <c r="BF1109" i="5"/>
  <c r="E56" i="16"/>
  <c r="AF1415" i="5"/>
  <c r="T35" i="15" s="1"/>
  <c r="AF1416" i="5"/>
  <c r="T67" i="15" s="1"/>
  <c r="AF1417" i="5"/>
  <c r="T132" i="15" s="1"/>
  <c r="AR126" i="13"/>
  <c r="N119" i="15"/>
  <c r="D98" i="23"/>
  <c r="AL147" i="13"/>
  <c r="AK37" i="17" s="1"/>
  <c r="BC1344" i="5"/>
  <c r="BG829" i="5"/>
  <c r="BG833" i="5" s="1"/>
  <c r="BG977" i="5"/>
  <c r="BG982" i="5" s="1"/>
  <c r="BG1233" i="5"/>
  <c r="BG1238" i="5" s="1"/>
  <c r="BG1116" i="5"/>
  <c r="BG1121" i="5" s="1"/>
  <c r="BG1083" i="5"/>
  <c r="BG1088" i="5" s="1"/>
  <c r="BG1150" i="5"/>
  <c r="BG1155" i="5" s="1"/>
  <c r="BG1351" i="5"/>
  <c r="BG1355" i="5" s="1"/>
  <c r="BH800" i="5"/>
  <c r="BG895" i="5"/>
  <c r="BG900" i="5" s="1"/>
  <c r="BG861" i="5"/>
  <c r="BG866" i="5" s="1"/>
  <c r="BF917" i="5"/>
  <c r="BF935" i="5"/>
  <c r="BF916" i="5"/>
  <c r="BF902" i="5"/>
  <c r="BF922" i="5"/>
  <c r="BF920" i="5"/>
  <c r="BF910" i="5"/>
  <c r="BF921" i="5"/>
  <c r="BF919" i="5"/>
  <c r="BE1322" i="5"/>
  <c r="BD1321" i="5"/>
  <c r="BC1320" i="5"/>
  <c r="BC1324" i="5" s="1"/>
  <c r="AQ57" i="14" s="1"/>
  <c r="D44" i="22"/>
  <c r="N59" i="18"/>
  <c r="BD1125" i="5"/>
  <c r="BC1128" i="5"/>
  <c r="BC1126" i="5" s="1"/>
  <c r="BC1145" i="5" s="1"/>
  <c r="BD1274" i="5"/>
  <c r="BE1297" i="5" s="1"/>
  <c r="BD1247" i="5"/>
  <c r="BA928" i="5"/>
  <c r="AO42" i="15" s="1"/>
  <c r="AO41" i="15" s="1"/>
  <c r="BA929" i="5"/>
  <c r="AO74" i="15" s="1"/>
  <c r="AJ37" i="17"/>
  <c r="BA1267" i="5"/>
  <c r="O98" i="15"/>
  <c r="O77" i="18"/>
  <c r="BF999" i="5"/>
  <c r="BF1023" i="5" s="1"/>
  <c r="BF1004" i="5"/>
  <c r="BF1028" i="5" s="1"/>
  <c r="BG1046" i="5" s="1"/>
  <c r="BF1015" i="5"/>
  <c r="BF994" i="5"/>
  <c r="BF995" i="5" s="1"/>
  <c r="BF1020" i="5" s="1"/>
  <c r="BG1042" i="5" s="1"/>
  <c r="BF1003" i="5"/>
  <c r="BF1027" i="5" s="1"/>
  <c r="BG1045" i="5" s="1"/>
  <c r="BF1002" i="5"/>
  <c r="BF1026" i="5" s="1"/>
  <c r="BF984" i="5"/>
  <c r="BF992" i="5"/>
  <c r="BF1001" i="5"/>
  <c r="BF998" i="5"/>
  <c r="BF1057" i="5"/>
  <c r="BF1254" i="5"/>
  <c r="BF1248" i="5"/>
  <c r="BF1259" i="5"/>
  <c r="BF1283" i="5" s="1"/>
  <c r="BG1302" i="5" s="1"/>
  <c r="BF1240" i="5"/>
  <c r="BF1257" i="5"/>
  <c r="BF1258" i="5"/>
  <c r="BF1282" i="5" s="1"/>
  <c r="BF1255" i="5"/>
  <c r="BF1279" i="5" s="1"/>
  <c r="BF1314" i="5"/>
  <c r="BF1250" i="5"/>
  <c r="BF1251" i="5" s="1"/>
  <c r="BF1276" i="5" s="1"/>
  <c r="BG1299" i="5" s="1"/>
  <c r="BF1271" i="5"/>
  <c r="BF883" i="5"/>
  <c r="BF882" i="5"/>
  <c r="BF886" i="5"/>
  <c r="BF876" i="5"/>
  <c r="BF888" i="5"/>
  <c r="BF868" i="5"/>
  <c r="BF887" i="5"/>
  <c r="BF885" i="5"/>
  <c r="BE1202" i="5"/>
  <c r="BF1221" i="5" s="1"/>
  <c r="BE1173" i="5"/>
  <c r="AR132" i="13"/>
  <c r="E55" i="16"/>
  <c r="AD1492" i="5"/>
  <c r="S48" i="13"/>
  <c r="C68" i="21"/>
  <c r="K68" i="21"/>
  <c r="O86" i="15"/>
  <c r="BF911" i="5"/>
  <c r="BD1360" i="5"/>
  <c r="J61" i="18"/>
  <c r="BD1242" i="5"/>
  <c r="BD1245" i="5" s="1"/>
  <c r="BD1243" i="5" s="1"/>
  <c r="BD1273" i="5" s="1"/>
  <c r="BE1296" i="5" s="1"/>
  <c r="BD1272" i="5"/>
  <c r="AS127" i="13"/>
  <c r="BA1184" i="5"/>
  <c r="AO139" i="15" s="1"/>
  <c r="BA1183" i="5"/>
  <c r="AO106" i="15" s="1"/>
  <c r="BD936" i="5"/>
  <c r="BD1191" i="5"/>
  <c r="BE1106" i="5"/>
  <c r="BE1200" i="5"/>
  <c r="BE1315" i="5"/>
  <c r="BE1316" i="5" s="1"/>
  <c r="BE1332" i="5"/>
  <c r="AS150" i="15" s="1"/>
  <c r="BE1331" i="5"/>
  <c r="AS117" i="15" s="1"/>
  <c r="AD111" i="13"/>
  <c r="AB1466" i="5"/>
  <c r="BD1077" i="5"/>
  <c r="BD1195" i="5"/>
  <c r="BE1218" i="5" s="1"/>
  <c r="D152" i="23"/>
  <c r="BF912" i="5"/>
  <c r="BE913" i="5"/>
  <c r="BE1166" i="5"/>
  <c r="AQ130" i="13"/>
  <c r="AP129" i="13"/>
  <c r="AO32" i="17" s="1"/>
  <c r="AO31" i="17" s="1"/>
  <c r="BE1358" i="5"/>
  <c r="BE1022" i="5"/>
  <c r="BE997" i="5"/>
  <c r="BE1021" i="5" s="1"/>
  <c r="BF1043" i="5" s="1"/>
  <c r="BE1136" i="5"/>
  <c r="AS135" i="13"/>
  <c r="AR39" i="15"/>
  <c r="BD768" i="5"/>
  <c r="BE772" i="5" s="1"/>
  <c r="BE773" i="5" s="1"/>
  <c r="AS26" i="14" s="1"/>
  <c r="AS19" i="14" s="1"/>
  <c r="S75" i="18"/>
  <c r="BD1018" i="5"/>
  <c r="BE1040" i="5" s="1"/>
  <c r="BD991" i="5"/>
  <c r="BE1134" i="5"/>
  <c r="BF1133" i="5"/>
  <c r="BD944" i="5"/>
  <c r="BE964" i="5" s="1"/>
  <c r="AS44" i="14" s="1"/>
  <c r="W116" i="13"/>
  <c r="AJ21" i="13"/>
  <c r="AJ19" i="13" s="1"/>
  <c r="AU442" i="5"/>
  <c r="AI178" i="15" s="1"/>
  <c r="AU427" i="5"/>
  <c r="AS128" i="13"/>
  <c r="BB1289" i="5"/>
  <c r="BB1288" i="5"/>
  <c r="C36" i="21"/>
  <c r="K36" i="21"/>
  <c r="BE947" i="5"/>
  <c r="BF965" i="5" s="1"/>
  <c r="BE939" i="5"/>
  <c r="AT123" i="13" s="1"/>
  <c r="BE881" i="5"/>
  <c r="BE884" i="5"/>
  <c r="AC49" i="17"/>
  <c r="AC47" i="17" s="1"/>
  <c r="AE103" i="13"/>
  <c r="AF47" i="18"/>
  <c r="AH28" i="13"/>
  <c r="AG12" i="17" s="1"/>
  <c r="AG11" i="17" s="1"/>
  <c r="AG10" i="17" s="1"/>
  <c r="AR416" i="5"/>
  <c r="G30" i="16"/>
  <c r="AF55" i="18"/>
  <c r="AF43" i="18"/>
  <c r="AF51" i="18"/>
  <c r="AF73" i="17"/>
  <c r="BD1213" i="5"/>
  <c r="BF1357" i="5"/>
  <c r="BF1356" i="5"/>
  <c r="BE1163" i="5"/>
  <c r="BE1158" i="5"/>
  <c r="GU126" i="10"/>
  <c r="GT134" i="10"/>
  <c r="BF1142" i="5"/>
  <c r="BF1138" i="5"/>
  <c r="BF1141" i="5"/>
  <c r="BF1137" i="5"/>
  <c r="BF1140" i="5"/>
  <c r="BF1143" i="5"/>
  <c r="BF1131" i="5"/>
  <c r="BF1132" i="5" s="1"/>
  <c r="BF1123" i="5"/>
  <c r="E54" i="16"/>
  <c r="C47" i="20"/>
  <c r="AE110" i="13"/>
  <c r="I23" i="18"/>
  <c r="I25" i="18" s="1"/>
  <c r="I21" i="18"/>
  <c r="I27" i="18"/>
  <c r="GU19" i="10"/>
  <c r="GT34" i="10"/>
  <c r="C101" i="21"/>
  <c r="K101" i="21"/>
  <c r="BA952" i="5"/>
  <c r="BA953" i="5"/>
  <c r="BC1006" i="5"/>
  <c r="BA1343" i="5"/>
  <c r="BA1347" i="5" s="1"/>
  <c r="AO56" i="14" s="1"/>
  <c r="AO55" i="14" s="1"/>
  <c r="AO34" i="14" s="1"/>
  <c r="AO32" i="14" s="1"/>
  <c r="BB1344" i="5"/>
  <c r="BC1345" i="5"/>
  <c r="AA1442" i="5"/>
  <c r="BA1011" i="5"/>
  <c r="BF850" i="5"/>
  <c r="BF835" i="5"/>
  <c r="BF854" i="5"/>
  <c r="BF855" i="5"/>
  <c r="BF849" i="5"/>
  <c r="BF848" i="5" s="1"/>
  <c r="BF853" i="5"/>
  <c r="BF852" i="5"/>
  <c r="BF843" i="5"/>
  <c r="BF844" i="5" s="1"/>
  <c r="BF1176" i="5"/>
  <c r="BF1165" i="5"/>
  <c r="BF1190" i="5"/>
  <c r="BF1171" i="5"/>
  <c r="BF1175" i="5"/>
  <c r="BF1157" i="5"/>
  <c r="BF1177" i="5"/>
  <c r="BF1174" i="5"/>
  <c r="BF1172" i="5"/>
  <c r="BE1197" i="5"/>
  <c r="BE1170" i="5"/>
  <c r="BE1198" i="5"/>
  <c r="E53" i="16"/>
  <c r="R81" i="18"/>
  <c r="AC180" i="15"/>
  <c r="D86" i="23"/>
  <c r="P46" i="13"/>
  <c r="BD1365" i="5"/>
  <c r="K56" i="15"/>
  <c r="K58" i="15" s="1"/>
  <c r="BB937" i="5"/>
  <c r="BB950" i="5" s="1"/>
  <c r="BB924" i="5"/>
  <c r="BB926" i="5" s="1"/>
  <c r="AS136" i="13"/>
  <c r="BE1164" i="5"/>
  <c r="BA1208" i="5"/>
  <c r="BA1207" i="5"/>
  <c r="R27" i="17"/>
  <c r="R26" i="17" s="1"/>
  <c r="E83" i="16"/>
  <c r="BD1193" i="5"/>
  <c r="BD1216" i="5" s="1"/>
  <c r="BE1091" i="5"/>
  <c r="BE1096" i="5"/>
  <c r="BE1097" i="5" s="1"/>
  <c r="BE1253" i="5"/>
  <c r="BE1277" i="5" s="1"/>
  <c r="BF1300" i="5" s="1"/>
  <c r="BE1278" i="5"/>
  <c r="AC203" i="15"/>
  <c r="N54" i="13"/>
  <c r="N120" i="15"/>
  <c r="D120" i="23" s="1"/>
  <c r="AZ931" i="5"/>
  <c r="BC1262" i="5"/>
  <c r="BF1167" i="5"/>
  <c r="BE1168" i="5"/>
  <c r="BD1563" i="5"/>
  <c r="BE1570" i="5" s="1"/>
  <c r="AS68" i="14" s="1"/>
  <c r="BD940" i="5"/>
  <c r="BE962" i="5" s="1"/>
  <c r="AS42" i="14" s="1"/>
  <c r="L88" i="15"/>
  <c r="L90" i="15" s="1"/>
  <c r="BE879" i="5"/>
  <c r="BF878" i="5"/>
  <c r="GU22" i="10"/>
  <c r="GT37" i="10"/>
  <c r="AE109" i="13"/>
  <c r="E140" i="21"/>
  <c r="M140" i="21"/>
  <c r="E115" i="20"/>
  <c r="BE993" i="5"/>
  <c r="BE1019" i="5"/>
  <c r="BF1041" i="5" s="1"/>
  <c r="BF761" i="5"/>
  <c r="BE765" i="5"/>
  <c r="AS103" i="15" s="1"/>
  <c r="BE766" i="5"/>
  <c r="AS71" i="15" s="1"/>
  <c r="BE767" i="5"/>
  <c r="AS136" i="15" s="1"/>
  <c r="BE764" i="5"/>
  <c r="BF1100" i="5"/>
  <c r="BE1101" i="5"/>
  <c r="BC1227" i="5"/>
  <c r="BC1226" i="5"/>
  <c r="AE1419" i="5"/>
  <c r="BD986" i="5"/>
  <c r="BD989" i="5" s="1"/>
  <c r="BD987" i="5" s="1"/>
  <c r="BD1017" i="5" s="1"/>
  <c r="BE1039" i="5" s="1"/>
  <c r="BD1016" i="5"/>
  <c r="BE846" i="5"/>
  <c r="BF845" i="5"/>
  <c r="K91" i="15"/>
  <c r="K93" i="15" s="1"/>
  <c r="K59" i="13"/>
  <c r="C48" i="20"/>
  <c r="GU20" i="10"/>
  <c r="GT35" i="10"/>
  <c r="BD1092" i="5"/>
  <c r="BC1095" i="5"/>
  <c r="BC1093" i="5" s="1"/>
  <c r="BC1112" i="5" s="1"/>
  <c r="GU21" i="10"/>
  <c r="GT36" i="10"/>
  <c r="BC1308" i="5"/>
  <c r="BC1307" i="5"/>
  <c r="D54" i="23"/>
  <c r="BE918" i="5"/>
  <c r="BE943" i="5"/>
  <c r="AS125" i="13"/>
  <c r="AQ446" i="5"/>
  <c r="AE182" i="15" s="1"/>
  <c r="AE181" i="15" s="1"/>
  <c r="AE180" i="15" s="1"/>
  <c r="AE175" i="15" s="1"/>
  <c r="AF29" i="13"/>
  <c r="AF27" i="13" s="1"/>
  <c r="AF26" i="13" s="1"/>
  <c r="AF13" i="13" s="1"/>
  <c r="AQ431" i="5"/>
  <c r="AE206" i="15" s="1"/>
  <c r="AE205" i="15" s="1"/>
  <c r="AE203" i="15" s="1"/>
  <c r="BC1069" i="5"/>
  <c r="BC1070" i="5"/>
  <c r="AB1440" i="5"/>
  <c r="P99" i="15" s="1"/>
  <c r="AG1410" i="5"/>
  <c r="AG1411" i="5" s="1"/>
  <c r="AH1407" i="5" s="1"/>
  <c r="AH1409" i="5" s="1"/>
  <c r="AD65" i="17"/>
  <c r="AD58" i="17" s="1"/>
  <c r="AD173" i="15"/>
  <c r="AD164" i="15" s="1"/>
  <c r="N55" i="13"/>
  <c r="N153" i="15"/>
  <c r="D153" i="23" s="1"/>
  <c r="AM91" i="13"/>
  <c r="AL89" i="13"/>
  <c r="H89" i="18"/>
  <c r="H87" i="18"/>
  <c r="AB92" i="17"/>
  <c r="AB94" i="17" s="1"/>
  <c r="AB96" i="17" s="1"/>
  <c r="AC65" i="13"/>
  <c r="AD66" i="13"/>
  <c r="BD904" i="5"/>
  <c r="BC907" i="5"/>
  <c r="BC905" i="5" s="1"/>
  <c r="D177" i="21"/>
  <c r="L177" i="21"/>
  <c r="AE139" i="13"/>
  <c r="K127" i="15"/>
  <c r="K96" i="15" s="1"/>
  <c r="BE1201" i="5"/>
  <c r="BE945" i="5"/>
  <c r="BE851" i="5"/>
  <c r="BE1281" i="5"/>
  <c r="BE1256" i="5"/>
  <c r="BE1280" i="5" s="1"/>
  <c r="BF1301" i="5" s="1"/>
  <c r="BE1249" i="5"/>
  <c r="BE1275" i="5"/>
  <c r="BF1298" i="5" s="1"/>
  <c r="AL117" i="13"/>
  <c r="E75" i="21"/>
  <c r="M75" i="21"/>
  <c r="I31" i="18"/>
  <c r="H29" i="18"/>
  <c r="H31" i="18"/>
  <c r="P79" i="18"/>
  <c r="P34" i="15"/>
  <c r="BD1295" i="5"/>
  <c r="BD1305" i="5" s="1"/>
  <c r="BC1286" i="5"/>
  <c r="BF1322" i="5"/>
  <c r="BE1321" i="5"/>
  <c r="BD1320" i="5"/>
  <c r="BB1032" i="5"/>
  <c r="BB1033" i="5"/>
  <c r="AR32" i="13"/>
  <c r="AR30" i="13" s="1"/>
  <c r="BC432" i="5"/>
  <c r="BC447" i="5"/>
  <c r="AQ183" i="15" s="1"/>
  <c r="BB1192" i="5"/>
  <c r="BB1179" i="5"/>
  <c r="BB1181" i="5" s="1"/>
  <c r="BE1361" i="5"/>
  <c r="BE1372" i="5"/>
  <c r="BF1390" i="5" s="1"/>
  <c r="AT54" i="14" s="1"/>
  <c r="BE1369" i="5"/>
  <c r="BE1362" i="5"/>
  <c r="BE1367" i="5"/>
  <c r="BE1371" i="5"/>
  <c r="BF1389" i="5" s="1"/>
  <c r="AT53" i="14" s="1"/>
  <c r="BE1363" i="5"/>
  <c r="BE1366" i="5"/>
  <c r="BE1370" i="5"/>
  <c r="BE985" i="5"/>
  <c r="BE990" i="5"/>
  <c r="BE1075" i="5"/>
  <c r="AS52" i="15" s="1"/>
  <c r="BE1058" i="5"/>
  <c r="BE1059" i="5" s="1"/>
  <c r="BE1076" i="5"/>
  <c r="AS84" i="15" s="1"/>
  <c r="BE1025" i="5"/>
  <c r="BE1000" i="5"/>
  <c r="BE1024" i="5" s="1"/>
  <c r="BF1044" i="5" s="1"/>
  <c r="BE1129" i="5"/>
  <c r="BE1130" i="5" s="1"/>
  <c r="BE1124" i="5"/>
  <c r="BC1392" i="5"/>
  <c r="GS135" i="10"/>
  <c r="GS137" i="10" s="1"/>
  <c r="GT127" i="10"/>
  <c r="AE112" i="13"/>
  <c r="BE1359" i="5"/>
  <c r="BF877" i="5"/>
  <c r="AE1514" i="5"/>
  <c r="S102" i="15" s="1"/>
  <c r="AE1515" i="5"/>
  <c r="S70" i="15" s="1"/>
  <c r="AE1516" i="5"/>
  <c r="S135" i="15" s="1"/>
  <c r="AE1513" i="5"/>
  <c r="S38" i="15" s="1"/>
  <c r="N67" i="18"/>
  <c r="BE948" i="5"/>
  <c r="BF966" i="5" s="1"/>
  <c r="AT46" i="14" s="1"/>
  <c r="BE903" i="5"/>
  <c r="BE908" i="5"/>
  <c r="AR145" i="13"/>
  <c r="AQ38" i="17" s="1"/>
  <c r="O152" i="15"/>
  <c r="AE1488" i="5"/>
  <c r="S101" i="15" s="1"/>
  <c r="AE1487" i="5"/>
  <c r="S37" i="15" s="1"/>
  <c r="AE1490" i="5"/>
  <c r="S134" i="15" s="1"/>
  <c r="AE1489" i="5"/>
  <c r="S69" i="15" s="1"/>
  <c r="K58" i="13"/>
  <c r="K59" i="15"/>
  <c r="BD957" i="5"/>
  <c r="BB1378" i="5"/>
  <c r="AP171" i="15" s="1"/>
  <c r="AP166" i="15" s="1"/>
  <c r="BB1379" i="5"/>
  <c r="AP195" i="15" s="1"/>
  <c r="BD870" i="5"/>
  <c r="BC873" i="5"/>
  <c r="BC871" i="5" s="1"/>
  <c r="BC890" i="5" s="1"/>
  <c r="BD1038" i="5"/>
  <c r="BD1048" i="5" s="1"/>
  <c r="BC1030" i="5"/>
  <c r="E107" i="21"/>
  <c r="M107" i="21"/>
  <c r="R19" i="17"/>
  <c r="R18" i="17" s="1"/>
  <c r="T45" i="13"/>
  <c r="E79" i="16"/>
  <c r="AR122" i="13"/>
  <c r="Z164" i="15"/>
  <c r="E164" i="23" s="1"/>
  <c r="E173" i="23"/>
  <c r="AC39" i="17"/>
  <c r="AC33" i="17" s="1"/>
  <c r="K160" i="15"/>
  <c r="K129" i="15" s="1"/>
  <c r="BD938" i="5"/>
  <c r="BD960" i="5" s="1"/>
  <c r="AR40" i="14" s="1"/>
  <c r="BE841" i="5"/>
  <c r="BE842" i="5" s="1"/>
  <c r="BE836" i="5"/>
  <c r="BE1246" i="5"/>
  <c r="BE1241" i="5"/>
  <c r="AA65" i="17"/>
  <c r="AA58" i="17" s="1"/>
  <c r="AA173" i="15"/>
  <c r="F121" i="22"/>
  <c r="AN121" i="13"/>
  <c r="G158" i="16"/>
  <c r="AM118" i="13"/>
  <c r="O54" i="15"/>
  <c r="BC971" i="5"/>
  <c r="BC970" i="5"/>
  <c r="C133" i="21"/>
  <c r="K133" i="21"/>
  <c r="BC1051" i="5"/>
  <c r="BC1050" i="5"/>
  <c r="AS134" i="13"/>
  <c r="AS143" i="13"/>
  <c r="AQ40" i="17"/>
  <c r="BD417" i="5"/>
  <c r="AT31" i="13"/>
  <c r="AS13" i="17" s="1"/>
  <c r="BD1384" i="5"/>
  <c r="E43" i="21"/>
  <c r="M43" i="21"/>
  <c r="BC1162" i="5"/>
  <c r="BC1160" i="5" s="1"/>
  <c r="BD1159" i="5"/>
  <c r="AS43" i="14"/>
  <c r="AO114" i="13"/>
  <c r="AN36" i="17" s="1"/>
  <c r="AQ47" i="14"/>
  <c r="AR120" i="13"/>
  <c r="BB970" i="5"/>
  <c r="BB971" i="5"/>
  <c r="BD837" i="5"/>
  <c r="BC840" i="5"/>
  <c r="BC838" i="5" s="1"/>
  <c r="BC857" i="5" s="1"/>
  <c r="Y138" i="13"/>
  <c r="X137" i="13"/>
  <c r="X116" i="13" s="1"/>
  <c r="BB1008" i="5"/>
  <c r="AP43" i="15" s="1"/>
  <c r="BB1009" i="5"/>
  <c r="AP75" i="15" s="1"/>
  <c r="AL20" i="13"/>
  <c r="AK8" i="17" s="1"/>
  <c r="AV412" i="5"/>
  <c r="AQ119" i="13"/>
  <c r="O23" i="17"/>
  <c r="O22" i="17" s="1"/>
  <c r="Q47" i="13"/>
  <c r="BD1386" i="5"/>
  <c r="AR50" i="14" s="1"/>
  <c r="BC1375" i="5"/>
  <c r="AE1509" i="5"/>
  <c r="AF1505" i="5" s="1"/>
  <c r="AF1507" i="5" s="1"/>
  <c r="BE942" i="5"/>
  <c r="BE915" i="5"/>
  <c r="BE869" i="5"/>
  <c r="BE874" i="5"/>
  <c r="BE875" i="5" s="1"/>
  <c r="AT131" i="13"/>
  <c r="AC1462" i="5"/>
  <c r="Q100" i="15" s="1"/>
  <c r="AC1461" i="5"/>
  <c r="Q36" i="15" s="1"/>
  <c r="AC1463" i="5"/>
  <c r="Q68" i="15" s="1"/>
  <c r="AC1464" i="5"/>
  <c r="Q133" i="15" s="1"/>
  <c r="Q131" i="15" s="1"/>
  <c r="Q152" i="15" s="1"/>
  <c r="BD909" i="5"/>
  <c r="BB1343" i="5" l="1"/>
  <c r="AX186" i="15"/>
  <c r="AZ16" i="17"/>
  <c r="BL421" i="5"/>
  <c r="BB39" i="13"/>
  <c r="BA16" i="17"/>
  <c r="BK451" i="5"/>
  <c r="AY186" i="15" s="1"/>
  <c r="BK436" i="5"/>
  <c r="AZ40" i="13"/>
  <c r="AZ38" i="13" s="1"/>
  <c r="G40" i="22"/>
  <c r="AY38" i="13"/>
  <c r="BF1359" i="5"/>
  <c r="BE944" i="5"/>
  <c r="BF964" i="5" s="1"/>
  <c r="BF1294" i="5"/>
  <c r="BD183" i="13"/>
  <c r="BC181" i="13"/>
  <c r="BB132" i="17"/>
  <c r="BB130" i="17" s="1"/>
  <c r="AT45" i="14"/>
  <c r="AJ69" i="13"/>
  <c r="AI93" i="18" s="1"/>
  <c r="J73" i="18"/>
  <c r="AI35" i="17"/>
  <c r="JT56" i="7"/>
  <c r="K57" i="13"/>
  <c r="J63" i="18" s="1"/>
  <c r="AD107" i="13"/>
  <c r="AE108" i="13"/>
  <c r="BE909" i="5"/>
  <c r="BF1203" i="5"/>
  <c r="BG1222" i="5" s="1"/>
  <c r="AG6" i="17"/>
  <c r="AG5" i="17" s="1"/>
  <c r="AU131" i="13"/>
  <c r="BE941" i="5"/>
  <c r="BF963" i="5" s="1"/>
  <c r="BF946" i="5"/>
  <c r="BF1037" i="5"/>
  <c r="AS443" i="5"/>
  <c r="AG179" i="15" s="1"/>
  <c r="AH24" i="13"/>
  <c r="AH22" i="13" s="1"/>
  <c r="AS428" i="5"/>
  <c r="AT413" i="5"/>
  <c r="AH9" i="17"/>
  <c r="AH6" i="17" s="1"/>
  <c r="AJ23" i="13"/>
  <c r="AK43" i="17"/>
  <c r="AM101" i="13"/>
  <c r="AW1565" i="5"/>
  <c r="AL75" i="13"/>
  <c r="AK73" i="13"/>
  <c r="AS441" i="5"/>
  <c r="AG177" i="15" s="1"/>
  <c r="AH18" i="13"/>
  <c r="AH16" i="13" s="1"/>
  <c r="AS426" i="5"/>
  <c r="AG204" i="15" s="1"/>
  <c r="BD1324" i="5"/>
  <c r="AV1535" i="5"/>
  <c r="AJ30" i="14" s="1"/>
  <c r="AW1566" i="5"/>
  <c r="AM105" i="13"/>
  <c r="AK46" i="17"/>
  <c r="G111" i="16"/>
  <c r="AF176" i="15"/>
  <c r="AK77" i="13"/>
  <c r="AL79" i="13"/>
  <c r="AJ17" i="13"/>
  <c r="AT411" i="5"/>
  <c r="AH45" i="18"/>
  <c r="AH53" i="18"/>
  <c r="AE42" i="17"/>
  <c r="AQ1564" i="5"/>
  <c r="AG100" i="13"/>
  <c r="I75" i="17"/>
  <c r="I105" i="18"/>
  <c r="I65" i="18"/>
  <c r="I57" i="18"/>
  <c r="AG102" i="13"/>
  <c r="AE48" i="17"/>
  <c r="AI77" i="15"/>
  <c r="AX158" i="8"/>
  <c r="AW1524" i="5"/>
  <c r="AJ81" i="15"/>
  <c r="AJ77" i="15" s="1"/>
  <c r="AW1532" i="5"/>
  <c r="AW1533" i="5"/>
  <c r="AJ147" i="15"/>
  <c r="AJ142" i="15" s="1"/>
  <c r="JU56" i="7"/>
  <c r="HI42" i="7"/>
  <c r="HI43" i="7" s="1"/>
  <c r="HI170" i="7"/>
  <c r="HI171" i="7" s="1"/>
  <c r="HI172" i="7" s="1"/>
  <c r="HJ179" i="7" s="1"/>
  <c r="HJ41" i="7"/>
  <c r="JV56" i="7"/>
  <c r="HH185" i="7"/>
  <c r="HI185" i="7"/>
  <c r="AX159" i="8"/>
  <c r="AW1525" i="5"/>
  <c r="BF1198" i="5"/>
  <c r="AM45" i="15"/>
  <c r="E51" i="21"/>
  <c r="M51" i="21"/>
  <c r="BG135" i="17"/>
  <c r="BH185" i="13"/>
  <c r="BI187" i="13"/>
  <c r="AV171" i="13"/>
  <c r="AU126" i="17" s="1"/>
  <c r="AU169" i="13"/>
  <c r="AQ141" i="13"/>
  <c r="AO34" i="17"/>
  <c r="AN49" i="15"/>
  <c r="AN45" i="15" s="1"/>
  <c r="BA1530" i="5"/>
  <c r="E47" i="21"/>
  <c r="M47" i="21"/>
  <c r="AT126" i="17"/>
  <c r="AT124" i="17" s="1"/>
  <c r="BA1209" i="5"/>
  <c r="BB156" i="8"/>
  <c r="BA1522" i="5"/>
  <c r="EZ146" i="7"/>
  <c r="EY150" i="7"/>
  <c r="AV201" i="13" s="1"/>
  <c r="AU125" i="17" s="1"/>
  <c r="AX54" i="7"/>
  <c r="AW57" i="7"/>
  <c r="CW25" i="7"/>
  <c r="E87" i="6" s="1"/>
  <c r="CX22" i="7"/>
  <c r="BC973" i="5"/>
  <c r="BC1310" i="5"/>
  <c r="AK149" i="13"/>
  <c r="AW1531" i="5"/>
  <c r="AJ114" i="15"/>
  <c r="AJ109" i="15" s="1"/>
  <c r="AV1527" i="5"/>
  <c r="BF1194" i="5"/>
  <c r="AX157" i="8"/>
  <c r="AW1523" i="5"/>
  <c r="JX56" i="7"/>
  <c r="KK50" i="7"/>
  <c r="JY56" i="7" s="1"/>
  <c r="AI109" i="15"/>
  <c r="BE1365" i="5"/>
  <c r="BF1387" i="5" s="1"/>
  <c r="AT51" i="14" s="1"/>
  <c r="AB1442" i="5"/>
  <c r="BF918" i="5"/>
  <c r="J162" i="15"/>
  <c r="J15" i="18" s="1"/>
  <c r="J19" i="18" s="1"/>
  <c r="BB42" i="7"/>
  <c r="BB43" i="7" s="1"/>
  <c r="BC41" i="7"/>
  <c r="DG87" i="7"/>
  <c r="BE1077" i="5"/>
  <c r="BE1368" i="5"/>
  <c r="BF1388" i="5" s="1"/>
  <c r="AT52" i="14" s="1"/>
  <c r="AS124" i="13"/>
  <c r="AU119" i="14"/>
  <c r="AU115" i="14" s="1"/>
  <c r="AU96" i="14" s="1"/>
  <c r="BE179" i="13"/>
  <c r="BD129" i="17" s="1"/>
  <c r="BD127" i="17" s="1"/>
  <c r="BD177" i="13"/>
  <c r="K82" i="6"/>
  <c r="DD92" i="7"/>
  <c r="L82" i="6" s="1"/>
  <c r="BC1053" i="5"/>
  <c r="EZ116" i="7"/>
  <c r="EZ113" i="7"/>
  <c r="EY121" i="7" s="1"/>
  <c r="AU228" i="15" s="1"/>
  <c r="EY119" i="7"/>
  <c r="AV203" i="13" s="1"/>
  <c r="AU122" i="17" s="1"/>
  <c r="AY159" i="13"/>
  <c r="AX114" i="17" s="1"/>
  <c r="AX157" i="13"/>
  <c r="C70" i="6"/>
  <c r="AT175" i="13"/>
  <c r="AS123" i="17" s="1"/>
  <c r="AS121" i="17" s="1"/>
  <c r="AS173" i="13"/>
  <c r="I89" i="6"/>
  <c r="DB94" i="7"/>
  <c r="DE76" i="7"/>
  <c r="DD77" i="7"/>
  <c r="DD78" i="7" s="1"/>
  <c r="BE1213" i="5"/>
  <c r="BE1224" i="5" s="1"/>
  <c r="BE1226" i="5" s="1"/>
  <c r="BD1224" i="5"/>
  <c r="BD1227" i="5" s="1"/>
  <c r="BC1071" i="5"/>
  <c r="AT136" i="13"/>
  <c r="BF1139" i="5"/>
  <c r="BB1290" i="5"/>
  <c r="BF881" i="5"/>
  <c r="BB973" i="5"/>
  <c r="BE1196" i="5"/>
  <c r="BF1219" i="5" s="1"/>
  <c r="AT43" i="14" s="1"/>
  <c r="BF1136" i="5"/>
  <c r="BF1103" i="5"/>
  <c r="BE435" i="5"/>
  <c r="AS207" i="15" s="1"/>
  <c r="AT37" i="13"/>
  <c r="AT35" i="13" s="1"/>
  <c r="AT34" i="13" s="1"/>
  <c r="BE450" i="5"/>
  <c r="AS185" i="15" s="1"/>
  <c r="AS184" i="15" s="1"/>
  <c r="BE957" i="5"/>
  <c r="BC1229" i="5"/>
  <c r="BF884" i="5"/>
  <c r="AT49" i="18"/>
  <c r="I33" i="16"/>
  <c r="BF420" i="5"/>
  <c r="AV36" i="13"/>
  <c r="AU15" i="17" s="1"/>
  <c r="AU14" i="17" s="1"/>
  <c r="AE1457" i="5"/>
  <c r="AE1458" i="5" s="1"/>
  <c r="AF1454" i="5" s="1"/>
  <c r="AF1456" i="5" s="1"/>
  <c r="AG1482" i="5"/>
  <c r="AG1483" i="5" s="1"/>
  <c r="AH1479" i="5" s="1"/>
  <c r="AH1481" i="5" s="1"/>
  <c r="AD1435" i="5"/>
  <c r="BE1227" i="5"/>
  <c r="BE1320" i="5"/>
  <c r="BE1324" i="5" s="1"/>
  <c r="BF1321" i="5"/>
  <c r="BG1322" i="5"/>
  <c r="BD1392" i="5"/>
  <c r="AR48" i="14"/>
  <c r="AR47" i="14" s="1"/>
  <c r="F118" i="22"/>
  <c r="AM117" i="13"/>
  <c r="Z138" i="13"/>
  <c r="Y30" i="17" s="1"/>
  <c r="Y28" i="17" s="1"/>
  <c r="Y137" i="13"/>
  <c r="Y116" i="13" s="1"/>
  <c r="S19" i="17"/>
  <c r="S18" i="17" s="1"/>
  <c r="U45" i="13"/>
  <c r="BD1051" i="5"/>
  <c r="BD1050" i="5"/>
  <c r="AE1492" i="5"/>
  <c r="Q79" i="18"/>
  <c r="Q34" i="15"/>
  <c r="AV442" i="5"/>
  <c r="AJ178" i="15" s="1"/>
  <c r="AK21" i="13"/>
  <c r="AK19" i="13" s="1"/>
  <c r="AV427" i="5"/>
  <c r="BB1011" i="5"/>
  <c r="X30" i="17"/>
  <c r="X28" i="17" s="1"/>
  <c r="BE837" i="5"/>
  <c r="BD840" i="5"/>
  <c r="BD838" i="5" s="1"/>
  <c r="BD857" i="5" s="1"/>
  <c r="AU31" i="13"/>
  <c r="AT13" i="17" s="1"/>
  <c r="BE417" i="5"/>
  <c r="AO121" i="13"/>
  <c r="AN118" i="13"/>
  <c r="AM29" i="17" s="1"/>
  <c r="AS122" i="13"/>
  <c r="BB1380" i="5"/>
  <c r="J71" i="18"/>
  <c r="BE938" i="5"/>
  <c r="S83" i="18"/>
  <c r="AE1518" i="5"/>
  <c r="GU127" i="10"/>
  <c r="GT135" i="10"/>
  <c r="BE986" i="5"/>
  <c r="BE989" i="5" s="1"/>
  <c r="BE987" i="5" s="1"/>
  <c r="BE1017" i="5" s="1"/>
  <c r="BF1039" i="5" s="1"/>
  <c r="BE1016" i="5"/>
  <c r="AF139" i="13"/>
  <c r="BE904" i="5"/>
  <c r="BD907" i="5"/>
  <c r="BD905" i="5" s="1"/>
  <c r="AG1417" i="5"/>
  <c r="U132" i="15" s="1"/>
  <c r="AG1416" i="5"/>
  <c r="U67" i="15" s="1"/>
  <c r="AG1415" i="5"/>
  <c r="U35" i="15" s="1"/>
  <c r="BD1006" i="5"/>
  <c r="C122" i="21"/>
  <c r="K122" i="21"/>
  <c r="BE1387" i="5"/>
  <c r="AS51" i="14" s="1"/>
  <c r="AS133" i="13"/>
  <c r="BF1173" i="5"/>
  <c r="BF1202" i="5"/>
  <c r="BG1221" i="5" s="1"/>
  <c r="BF836" i="5"/>
  <c r="BF841" i="5"/>
  <c r="BF842" i="5" s="1"/>
  <c r="I29" i="18"/>
  <c r="BE1193" i="5"/>
  <c r="BF1358" i="5"/>
  <c r="AT135" i="13"/>
  <c r="BF1166" i="5"/>
  <c r="AO138" i="15"/>
  <c r="BD1262" i="5"/>
  <c r="BF1315" i="5"/>
  <c r="BF1331" i="5"/>
  <c r="AT117" i="15" s="1"/>
  <c r="BF1332" i="5"/>
  <c r="AT150" i="15" s="1"/>
  <c r="BF1241" i="5"/>
  <c r="BF1246" i="5"/>
  <c r="BF1076" i="5"/>
  <c r="AT84" i="15" s="1"/>
  <c r="BF1075" i="5"/>
  <c r="AT52" i="15" s="1"/>
  <c r="BF1058" i="5"/>
  <c r="BF1059" i="5" s="1"/>
  <c r="BF985" i="5"/>
  <c r="BF990" i="5"/>
  <c r="C45" i="20"/>
  <c r="BF939" i="5"/>
  <c r="AU123" i="13" s="1"/>
  <c r="BF942" i="5"/>
  <c r="BF915" i="5"/>
  <c r="BG921" i="5"/>
  <c r="BG920" i="5"/>
  <c r="BG917" i="5"/>
  <c r="BG902" i="5"/>
  <c r="BG919" i="5"/>
  <c r="BG935" i="5"/>
  <c r="BG922" i="5"/>
  <c r="BG910" i="5"/>
  <c r="BG916" i="5"/>
  <c r="BG1090" i="5"/>
  <c r="BG1098" i="5"/>
  <c r="BG1104" i="5"/>
  <c r="BG1109" i="5"/>
  <c r="BG1105" i="5"/>
  <c r="BG1107" i="5"/>
  <c r="BG1108" i="5"/>
  <c r="BG1110" i="5"/>
  <c r="BG854" i="5"/>
  <c r="BG853" i="5"/>
  <c r="BG850" i="5"/>
  <c r="BG855" i="5"/>
  <c r="BG849" i="5"/>
  <c r="BG835" i="5"/>
  <c r="BG852" i="5"/>
  <c r="BG843" i="5"/>
  <c r="BG844" i="5" s="1"/>
  <c r="N121" i="15"/>
  <c r="N123" i="15" s="1"/>
  <c r="D119" i="23"/>
  <c r="BF1091" i="5"/>
  <c r="BF1096" i="5"/>
  <c r="BF1097" i="5" s="1"/>
  <c r="BF1106" i="5"/>
  <c r="BF1200" i="5"/>
  <c r="AS120" i="13"/>
  <c r="BC1192" i="5"/>
  <c r="BC1205" i="5" s="1"/>
  <c r="BC1179" i="5"/>
  <c r="BC1181" i="5" s="1"/>
  <c r="L166" i="21"/>
  <c r="D166" i="21"/>
  <c r="BC1378" i="5"/>
  <c r="AQ171" i="15" s="1"/>
  <c r="AQ166" i="15" s="1"/>
  <c r="BC1379" i="5"/>
  <c r="AQ195" i="15" s="1"/>
  <c r="L61" i="13"/>
  <c r="L157" i="15"/>
  <c r="L159" i="15" s="1"/>
  <c r="BB1205" i="5"/>
  <c r="AF1508" i="5"/>
  <c r="AR119" i="13"/>
  <c r="AM20" i="13"/>
  <c r="AL8" i="17" s="1"/>
  <c r="AW412" i="5"/>
  <c r="BE1159" i="5"/>
  <c r="BD1162" i="5"/>
  <c r="BD1160" i="5" s="1"/>
  <c r="BD432" i="5"/>
  <c r="AS32" i="13"/>
  <c r="AS30" i="13" s="1"/>
  <c r="BD447" i="5"/>
  <c r="AR183" i="15" s="1"/>
  <c r="AT143" i="13"/>
  <c r="AR40" i="17"/>
  <c r="E122" i="20"/>
  <c r="BE1242" i="5"/>
  <c r="BE1245" i="5" s="1"/>
  <c r="BE1243" i="5" s="1"/>
  <c r="BE1273" i="5" s="1"/>
  <c r="BF1296" i="5" s="1"/>
  <c r="BE1272" i="5"/>
  <c r="L175" i="21"/>
  <c r="D175" i="21"/>
  <c r="BE870" i="5"/>
  <c r="BD873" i="5"/>
  <c r="BD871" i="5" s="1"/>
  <c r="BD890" i="5" s="1"/>
  <c r="S81" i="18"/>
  <c r="AS145" i="13"/>
  <c r="AR38" i="17" s="1"/>
  <c r="BE936" i="5"/>
  <c r="AF112" i="13"/>
  <c r="BE1360" i="5"/>
  <c r="P54" i="15"/>
  <c r="AL29" i="17"/>
  <c r="AD39" i="17"/>
  <c r="AD33" i="17" s="1"/>
  <c r="AC92" i="17"/>
  <c r="AC94" i="17" s="1"/>
  <c r="AC96" i="17" s="1"/>
  <c r="AD65" i="13"/>
  <c r="AE66" i="13"/>
  <c r="F91" i="22"/>
  <c r="AN91" i="13"/>
  <c r="AM89" i="13"/>
  <c r="P98" i="15"/>
  <c r="P119" i="15" s="1"/>
  <c r="P77" i="18"/>
  <c r="AE65" i="17"/>
  <c r="AE58" i="17" s="1"/>
  <c r="AE173" i="15"/>
  <c r="AE164" i="15" s="1"/>
  <c r="AT125" i="13"/>
  <c r="K56" i="21"/>
  <c r="C56" i="21"/>
  <c r="GV21" i="10"/>
  <c r="GU36" i="10"/>
  <c r="GV20" i="10"/>
  <c r="GU35" i="10"/>
  <c r="K94" i="15"/>
  <c r="K64" i="15" s="1"/>
  <c r="BE1038" i="5"/>
  <c r="BE1048" i="5" s="1"/>
  <c r="BD1030" i="5"/>
  <c r="BG1100" i="5"/>
  <c r="BF1101" i="5"/>
  <c r="AF109" i="13"/>
  <c r="GV22" i="10"/>
  <c r="GU37" i="10"/>
  <c r="BE1195" i="5"/>
  <c r="BF1218" i="5" s="1"/>
  <c r="BB929" i="5"/>
  <c r="AP74" i="15" s="1"/>
  <c r="AP73" i="15" s="1"/>
  <c r="BB928" i="5"/>
  <c r="AP42" i="15" s="1"/>
  <c r="O21" i="17"/>
  <c r="O20" i="17" s="1"/>
  <c r="O17" i="17" s="1"/>
  <c r="Q46" i="13"/>
  <c r="P44" i="13"/>
  <c r="BF1197" i="5"/>
  <c r="BF1170" i="5"/>
  <c r="GT39" i="10"/>
  <c r="GT137" i="10"/>
  <c r="BF1372" i="5"/>
  <c r="BG1390" i="5" s="1"/>
  <c r="AU54" i="14" s="1"/>
  <c r="BF1366" i="5"/>
  <c r="BF1361" i="5"/>
  <c r="BF1367" i="5"/>
  <c r="BF1362" i="5"/>
  <c r="BF1369" i="5"/>
  <c r="BF1363" i="5"/>
  <c r="BF1370" i="5"/>
  <c r="BF1371" i="5"/>
  <c r="BG1389" i="5" s="1"/>
  <c r="AU53" i="14" s="1"/>
  <c r="AG29" i="13"/>
  <c r="AG27" i="13" s="1"/>
  <c r="AG26" i="13" s="1"/>
  <c r="AG13" i="13" s="1"/>
  <c r="AR446" i="5"/>
  <c r="AF182" i="15" s="1"/>
  <c r="AR431" i="5"/>
  <c r="AF206" i="15" s="1"/>
  <c r="AF205" i="15" s="1"/>
  <c r="AF203" i="15" s="1"/>
  <c r="AD49" i="17"/>
  <c r="AD47" i="17" s="1"/>
  <c r="AF103" i="13"/>
  <c r="AT128" i="13"/>
  <c r="BE940" i="5"/>
  <c r="BF962" i="5" s="1"/>
  <c r="K154" i="21"/>
  <c r="C154" i="21"/>
  <c r="AE111" i="13"/>
  <c r="BE1199" i="5"/>
  <c r="BF1220" i="5" s="1"/>
  <c r="AT44" i="14" s="1"/>
  <c r="BA1186" i="5"/>
  <c r="AT127" i="13"/>
  <c r="BE1295" i="5"/>
  <c r="BE1305" i="5" s="1"/>
  <c r="BD1286" i="5"/>
  <c r="BE1386" i="5"/>
  <c r="AS50" i="14" s="1"/>
  <c r="BD1375" i="5"/>
  <c r="R25" i="17"/>
  <c r="R24" i="17" s="1"/>
  <c r="E82" i="16"/>
  <c r="T48" i="13"/>
  <c r="AS132" i="13"/>
  <c r="BF997" i="5"/>
  <c r="BF1021" i="5" s="1"/>
  <c r="BG1043" i="5" s="1"/>
  <c r="BF1022" i="5"/>
  <c r="O119" i="15"/>
  <c r="AO73" i="15"/>
  <c r="BE1125" i="5"/>
  <c r="BD1128" i="5"/>
  <c r="BD1126" i="5" s="1"/>
  <c r="BD1145" i="5" s="1"/>
  <c r="BH1150" i="5"/>
  <c r="BH1155" i="5" s="1"/>
  <c r="BH1083" i="5"/>
  <c r="BH1088" i="5" s="1"/>
  <c r="BH1116" i="5"/>
  <c r="BH1121" i="5" s="1"/>
  <c r="BH1233" i="5"/>
  <c r="BH1238" i="5" s="1"/>
  <c r="BI800" i="5"/>
  <c r="BH977" i="5"/>
  <c r="BH982" i="5" s="1"/>
  <c r="BH861" i="5"/>
  <c r="BH866" i="5" s="1"/>
  <c r="BH829" i="5"/>
  <c r="BH833" i="5" s="1"/>
  <c r="BH895" i="5"/>
  <c r="BH900" i="5" s="1"/>
  <c r="BH1351" i="5"/>
  <c r="BH1355" i="5" s="1"/>
  <c r="BG1131" i="5"/>
  <c r="BG1132" i="5" s="1"/>
  <c r="BG1141" i="5"/>
  <c r="BG1143" i="5"/>
  <c r="BG1142" i="5"/>
  <c r="BG1137" i="5"/>
  <c r="BG1123" i="5"/>
  <c r="BG1140" i="5"/>
  <c r="BG1138" i="5"/>
  <c r="BB1347" i="5"/>
  <c r="AP56" i="14" s="1"/>
  <c r="AP55" i="14" s="1"/>
  <c r="AP34" i="14" s="1"/>
  <c r="AP32" i="14" s="1"/>
  <c r="AM147" i="13"/>
  <c r="AL37" i="17" s="1"/>
  <c r="T75" i="18"/>
  <c r="AC1440" i="5"/>
  <c r="Q99" i="15" s="1"/>
  <c r="AR57" i="14"/>
  <c r="BD1070" i="5"/>
  <c r="BD1069" i="5"/>
  <c r="AP114" i="13"/>
  <c r="AO36" i="17" s="1"/>
  <c r="AA164" i="15"/>
  <c r="BC1032" i="5"/>
  <c r="BC1033" i="5"/>
  <c r="AR37" i="14"/>
  <c r="AR36" i="14" s="1"/>
  <c r="AR35" i="14" s="1"/>
  <c r="BD968" i="5"/>
  <c r="BF1064" i="5"/>
  <c r="BE1063" i="5"/>
  <c r="BE1067" i="5" s="1"/>
  <c r="BG1065" i="5"/>
  <c r="BB1183" i="5"/>
  <c r="AP106" i="15" s="1"/>
  <c r="AP105" i="15" s="1"/>
  <c r="BB1184" i="5"/>
  <c r="AP139" i="15" s="1"/>
  <c r="AP138" i="15" s="1"/>
  <c r="BD1326" i="5"/>
  <c r="BD1327" i="5"/>
  <c r="BC1288" i="5"/>
  <c r="BC1289" i="5"/>
  <c r="L60" i="13"/>
  <c r="L124" i="15"/>
  <c r="L126" i="15" s="1"/>
  <c r="K155" i="21"/>
  <c r="C155" i="21"/>
  <c r="BG845" i="5"/>
  <c r="BF846" i="5"/>
  <c r="AS39" i="15"/>
  <c r="BE768" i="5"/>
  <c r="BF772" i="5" s="1"/>
  <c r="BF773" i="5" s="1"/>
  <c r="AT26" i="14" s="1"/>
  <c r="AT19" i="14" s="1"/>
  <c r="BF767" i="5"/>
  <c r="AT136" i="15" s="1"/>
  <c r="BF764" i="5"/>
  <c r="BF766" i="5"/>
  <c r="AT71" i="15" s="1"/>
  <c r="BF765" i="5"/>
  <c r="AT103" i="15" s="1"/>
  <c r="BG761" i="5"/>
  <c r="BG878" i="5"/>
  <c r="BF879" i="5"/>
  <c r="M87" i="15"/>
  <c r="M53" i="13"/>
  <c r="BG1167" i="5"/>
  <c r="BF1168" i="5"/>
  <c r="AU136" i="13"/>
  <c r="BB953" i="5"/>
  <c r="BB952" i="5"/>
  <c r="K61" i="15"/>
  <c r="AC175" i="15"/>
  <c r="BF1158" i="5"/>
  <c r="BF1163" i="5"/>
  <c r="BF1164" i="5" s="1"/>
  <c r="GV19" i="10"/>
  <c r="GU34" i="10"/>
  <c r="BF1124" i="5"/>
  <c r="BF1129" i="5"/>
  <c r="BF1130" i="5" s="1"/>
  <c r="GU134" i="10"/>
  <c r="GV126" i="10"/>
  <c r="AG47" i="18"/>
  <c r="AS416" i="5"/>
  <c r="AI28" i="13"/>
  <c r="AH12" i="17" s="1"/>
  <c r="AH11" i="17" s="1"/>
  <c r="AH10" i="17" s="1"/>
  <c r="AG55" i="18"/>
  <c r="AG43" i="18"/>
  <c r="AG51" i="18"/>
  <c r="AG73" i="17"/>
  <c r="AQ129" i="13"/>
  <c r="AP32" i="17" s="1"/>
  <c r="AP31" i="17" s="1"/>
  <c r="AR130" i="13"/>
  <c r="BF913" i="5"/>
  <c r="BG912" i="5"/>
  <c r="N154" i="15"/>
  <c r="N156" i="15" s="1"/>
  <c r="BE1563" i="5"/>
  <c r="BF1570" i="5" s="1"/>
  <c r="AT68" i="14" s="1"/>
  <c r="BG911" i="5"/>
  <c r="BF869" i="5"/>
  <c r="BF874" i="5"/>
  <c r="BF875" i="5" s="1"/>
  <c r="BF1249" i="5"/>
  <c r="BF1275" i="5"/>
  <c r="BG1298" i="5" s="1"/>
  <c r="BF1025" i="5"/>
  <c r="BF1000" i="5"/>
  <c r="BF1024" i="5" s="1"/>
  <c r="BG1044" i="5" s="1"/>
  <c r="BA931" i="5"/>
  <c r="BC1326" i="5"/>
  <c r="BC1327" i="5"/>
  <c r="BF948" i="5"/>
  <c r="BG966" i="5" s="1"/>
  <c r="AU46" i="14" s="1"/>
  <c r="BF943" i="5"/>
  <c r="BG1356" i="5"/>
  <c r="BG1359" i="5" s="1"/>
  <c r="BG1357" i="5"/>
  <c r="BG1358" i="5" s="1"/>
  <c r="BG1254" i="5"/>
  <c r="BG1255" i="5"/>
  <c r="BG1279" i="5" s="1"/>
  <c r="BG1257" i="5"/>
  <c r="BG1258" i="5"/>
  <c r="BG1282" i="5" s="1"/>
  <c r="BG1240" i="5"/>
  <c r="BG1314" i="5"/>
  <c r="BG1250" i="5"/>
  <c r="BG1251" i="5" s="1"/>
  <c r="BG1276" i="5" s="1"/>
  <c r="BH1299" i="5" s="1"/>
  <c r="BG1259" i="5"/>
  <c r="BG1283" i="5" s="1"/>
  <c r="BH1302" i="5" s="1"/>
  <c r="BG1248" i="5"/>
  <c r="BG1271" i="5"/>
  <c r="AS126" i="13"/>
  <c r="AF1419" i="5"/>
  <c r="BF1201" i="5"/>
  <c r="BG1099" i="5"/>
  <c r="AF1488" i="5"/>
  <c r="T101" i="15" s="1"/>
  <c r="AF1490" i="5"/>
  <c r="T134" i="15" s="1"/>
  <c r="AF1489" i="5"/>
  <c r="T69" i="15" s="1"/>
  <c r="AF1487" i="5"/>
  <c r="T37" i="15" s="1"/>
  <c r="AC1466" i="5"/>
  <c r="P23" i="17"/>
  <c r="P22" i="17" s="1"/>
  <c r="R47" i="13"/>
  <c r="BE1274" i="5"/>
  <c r="BF1297" i="5" s="1"/>
  <c r="BE1247" i="5"/>
  <c r="Q66" i="15"/>
  <c r="BE991" i="5"/>
  <c r="BE1018" i="5"/>
  <c r="BF1040" i="5" s="1"/>
  <c r="BD1307" i="5"/>
  <c r="BD1308" i="5"/>
  <c r="BC937" i="5"/>
  <c r="BC950" i="5" s="1"/>
  <c r="BC924" i="5"/>
  <c r="BC926" i="5" s="1"/>
  <c r="AH1410" i="5"/>
  <c r="AH1411" i="5" s="1"/>
  <c r="AI1407" i="5" s="1"/>
  <c r="AI1409" i="5" s="1"/>
  <c r="BE1092" i="5"/>
  <c r="BD1095" i="5"/>
  <c r="BD1093" i="5" s="1"/>
  <c r="BD1112" i="5" s="1"/>
  <c r="BC1265" i="5"/>
  <c r="AQ140" i="15" s="1"/>
  <c r="BC1341" i="5"/>
  <c r="BC1264" i="5"/>
  <c r="AQ107" i="15" s="1"/>
  <c r="T49" i="13"/>
  <c r="L52" i="13"/>
  <c r="L51" i="13" s="1"/>
  <c r="K69" i="18" s="1"/>
  <c r="L55" i="15"/>
  <c r="C88" i="21"/>
  <c r="K88" i="21"/>
  <c r="BF851" i="5"/>
  <c r="BF945" i="5"/>
  <c r="BF944" i="5" s="1"/>
  <c r="BG964" i="5" s="1"/>
  <c r="BC1009" i="5"/>
  <c r="AQ75" i="15" s="1"/>
  <c r="BC1008" i="5"/>
  <c r="AQ43" i="15" s="1"/>
  <c r="AF110" i="13"/>
  <c r="BE1191" i="5"/>
  <c r="BF1134" i="5"/>
  <c r="BG1133" i="5"/>
  <c r="AO105" i="15"/>
  <c r="K42" i="13"/>
  <c r="BF1281" i="5"/>
  <c r="BF1256" i="5"/>
  <c r="BF1280" i="5" s="1"/>
  <c r="BG1301" i="5" s="1"/>
  <c r="BF1253" i="5"/>
  <c r="BF1277" i="5" s="1"/>
  <c r="BG1300" i="5" s="1"/>
  <c r="BF1278" i="5"/>
  <c r="BF993" i="5"/>
  <c r="BF1019" i="5"/>
  <c r="BG1041" i="5" s="1"/>
  <c r="BE1384" i="5"/>
  <c r="BF947" i="5"/>
  <c r="BG965" i="5" s="1"/>
  <c r="BF908" i="5"/>
  <c r="BF903" i="5"/>
  <c r="BG883" i="5"/>
  <c r="BG885" i="5"/>
  <c r="BG886" i="5"/>
  <c r="BG882" i="5"/>
  <c r="BG888" i="5"/>
  <c r="BG868" i="5"/>
  <c r="BG876" i="5"/>
  <c r="BG877" i="5" s="1"/>
  <c r="BG887" i="5"/>
  <c r="BG1165" i="5"/>
  <c r="BG1157" i="5"/>
  <c r="BG1177" i="5"/>
  <c r="BG1171" i="5"/>
  <c r="BG1190" i="5"/>
  <c r="BG1174" i="5"/>
  <c r="BG1175" i="5"/>
  <c r="BG1172" i="5"/>
  <c r="BG1198" i="5" s="1"/>
  <c r="BG1176" i="5"/>
  <c r="BG1004" i="5"/>
  <c r="BG1028" i="5" s="1"/>
  <c r="BH1046" i="5" s="1"/>
  <c r="BG1015" i="5"/>
  <c r="BG999" i="5"/>
  <c r="BG1023" i="5" s="1"/>
  <c r="BG1001" i="5"/>
  <c r="BG992" i="5"/>
  <c r="BG1003" i="5"/>
  <c r="BG1027" i="5" s="1"/>
  <c r="BH1045" i="5" s="1"/>
  <c r="BG994" i="5"/>
  <c r="BG995" i="5" s="1"/>
  <c r="BG1020" i="5" s="1"/>
  <c r="BH1042" i="5" s="1"/>
  <c r="BG1002" i="5"/>
  <c r="BG1026" i="5" s="1"/>
  <c r="BG998" i="5"/>
  <c r="BG984" i="5"/>
  <c r="BG1057" i="5"/>
  <c r="C100" i="21"/>
  <c r="K100" i="21"/>
  <c r="AD1462" i="5"/>
  <c r="R100" i="15" s="1"/>
  <c r="E49" i="16" s="1"/>
  <c r="AD1464" i="5"/>
  <c r="R133" i="15" s="1"/>
  <c r="AD1463" i="5"/>
  <c r="R68" i="15" s="1"/>
  <c r="AD1461" i="5"/>
  <c r="R36" i="15" s="1"/>
  <c r="J17" i="18"/>
  <c r="F41" i="20" l="1"/>
  <c r="BC39" i="13"/>
  <c r="BM421" i="5"/>
  <c r="G186" i="23"/>
  <c r="J119" i="16"/>
  <c r="G38" i="22"/>
  <c r="BL451" i="5"/>
  <c r="BL436" i="5"/>
  <c r="BA40" i="13"/>
  <c r="BF938" i="5"/>
  <c r="BC132" i="17"/>
  <c r="BC130" i="17" s="1"/>
  <c r="BE183" i="13"/>
  <c r="BD181" i="13"/>
  <c r="AH15" i="13"/>
  <c r="J199" i="15"/>
  <c r="AT124" i="13"/>
  <c r="AG176" i="15"/>
  <c r="AE107" i="13"/>
  <c r="AF108" i="13"/>
  <c r="AU45" i="14"/>
  <c r="BD1226" i="5"/>
  <c r="BF1196" i="5"/>
  <c r="BG1219" i="5" s="1"/>
  <c r="BG1203" i="5"/>
  <c r="BH1222" i="5" s="1"/>
  <c r="BG1202" i="5"/>
  <c r="BH1221" i="5" s="1"/>
  <c r="GU39" i="10"/>
  <c r="AI9" i="17"/>
  <c r="AK23" i="13"/>
  <c r="AU413" i="5"/>
  <c r="AH5" i="17"/>
  <c r="AI24" i="13"/>
  <c r="AI22" i="13" s="1"/>
  <c r="AT428" i="5"/>
  <c r="AT443" i="5"/>
  <c r="AH179" i="15" s="1"/>
  <c r="AW1535" i="5"/>
  <c r="AK30" i="14" s="1"/>
  <c r="AR1564" i="5"/>
  <c r="AF42" i="17"/>
  <c r="AH100" i="13"/>
  <c r="AI7" i="17"/>
  <c r="AU411" i="5"/>
  <c r="AI45" i="18"/>
  <c r="AK17" i="13"/>
  <c r="AI53" i="18"/>
  <c r="AL43" i="17"/>
  <c r="AN101" i="13"/>
  <c r="AX1565" i="5"/>
  <c r="F101" i="22"/>
  <c r="E102" i="20" s="1"/>
  <c r="I87" i="18"/>
  <c r="I89" i="18"/>
  <c r="AM79" i="13"/>
  <c r="AL77" i="13"/>
  <c r="AK69" i="13"/>
  <c r="AJ93" i="18" s="1"/>
  <c r="AT426" i="5"/>
  <c r="AH204" i="15" s="1"/>
  <c r="AT441" i="5"/>
  <c r="AH177" i="15" s="1"/>
  <c r="AH176" i="15" s="1"/>
  <c r="AI18" i="13"/>
  <c r="AI16" i="13" s="1"/>
  <c r="AF48" i="17"/>
  <c r="AH102" i="13"/>
  <c r="F105" i="22"/>
  <c r="E106" i="20" s="1"/>
  <c r="AL46" i="17"/>
  <c r="AX1566" i="5"/>
  <c r="AN105" i="13"/>
  <c r="AM75" i="13"/>
  <c r="AL73" i="13"/>
  <c r="AY158" i="8"/>
  <c r="AX1524" i="5"/>
  <c r="AJ35" i="17"/>
  <c r="AX1532" i="5"/>
  <c r="AK81" i="15"/>
  <c r="AT126" i="13"/>
  <c r="BD1053" i="5"/>
  <c r="AS37" i="14"/>
  <c r="AS36" i="14" s="1"/>
  <c r="AS35" i="14" s="1"/>
  <c r="BG1103" i="5"/>
  <c r="AT133" i="13"/>
  <c r="KC56" i="7"/>
  <c r="AK147" i="15"/>
  <c r="AX1533" i="5"/>
  <c r="BF957" i="5"/>
  <c r="BF968" i="5" s="1"/>
  <c r="AY159" i="8"/>
  <c r="AX1525" i="5"/>
  <c r="HK41" i="7"/>
  <c r="HJ170" i="7"/>
  <c r="HJ171" i="7" s="1"/>
  <c r="HJ172" i="7" s="1"/>
  <c r="HK179" i="7" s="1"/>
  <c r="HJ185" i="7" s="1"/>
  <c r="HJ42" i="7"/>
  <c r="HJ43" i="7" s="1"/>
  <c r="T81" i="18"/>
  <c r="AT134" i="13"/>
  <c r="KD56" i="7"/>
  <c r="KA56" i="7"/>
  <c r="BC156" i="8"/>
  <c r="BB1522" i="5"/>
  <c r="AT42" i="14"/>
  <c r="KB56" i="7"/>
  <c r="JZ56" i="7"/>
  <c r="AU124" i="17"/>
  <c r="AW171" i="13"/>
  <c r="AV126" i="17" s="1"/>
  <c r="AV169" i="13"/>
  <c r="BG133" i="17"/>
  <c r="EZ150" i="7"/>
  <c r="AW201" i="13" s="1"/>
  <c r="FA146" i="7"/>
  <c r="AP34" i="17"/>
  <c r="AR141" i="13"/>
  <c r="AO49" i="15"/>
  <c r="BB1530" i="5"/>
  <c r="BH135" i="17"/>
  <c r="BH133" i="17" s="1"/>
  <c r="BJ187" i="13"/>
  <c r="BI135" i="17" s="1"/>
  <c r="BI133" i="17" s="1"/>
  <c r="BI185" i="13"/>
  <c r="BD1310" i="5"/>
  <c r="BB1186" i="5"/>
  <c r="AK114" i="15"/>
  <c r="AK109" i="15" s="1"/>
  <c r="AX1531" i="5"/>
  <c r="AW1527" i="5"/>
  <c r="AY157" i="8"/>
  <c r="AX1523" i="5"/>
  <c r="AT132" i="13"/>
  <c r="BE968" i="5"/>
  <c r="KQ50" i="7"/>
  <c r="KE56" i="7" s="1"/>
  <c r="AY54" i="7"/>
  <c r="AX57" i="7"/>
  <c r="AL149" i="13"/>
  <c r="CX25" i="7"/>
  <c r="F87" i="6" s="1"/>
  <c r="CY22" i="7"/>
  <c r="BF1563" i="5"/>
  <c r="BG1570" i="5" s="1"/>
  <c r="AU68" i="14" s="1"/>
  <c r="C52" i="6"/>
  <c r="FA116" i="7"/>
  <c r="FA113" i="7"/>
  <c r="EZ119" i="7"/>
  <c r="AW203" i="13" s="1"/>
  <c r="AV122" i="17" s="1"/>
  <c r="BD41" i="7"/>
  <c r="BC42" i="7"/>
  <c r="BC43" i="7" s="1"/>
  <c r="DF76" i="7"/>
  <c r="DF77" i="7" s="1"/>
  <c r="DF78" i="7" s="1"/>
  <c r="DE77" i="7"/>
  <c r="DE78" i="7" s="1"/>
  <c r="DK85" i="7" s="1"/>
  <c r="DH87" i="7"/>
  <c r="BG1194" i="5"/>
  <c r="BD1229" i="5"/>
  <c r="BG1139" i="5"/>
  <c r="BE1229" i="5"/>
  <c r="J89" i="6"/>
  <c r="DC94" i="7"/>
  <c r="AU175" i="13"/>
  <c r="AT123" i="17" s="1"/>
  <c r="AT121" i="17" s="1"/>
  <c r="AT173" i="13"/>
  <c r="G159" i="22"/>
  <c r="AZ159" i="13"/>
  <c r="AY114" i="17" s="1"/>
  <c r="AY157" i="13"/>
  <c r="G157" i="22" s="1"/>
  <c r="EZ121" i="7"/>
  <c r="AV228" i="15" s="1"/>
  <c r="AV119" i="14"/>
  <c r="AV115" i="14" s="1"/>
  <c r="AV96" i="14" s="1"/>
  <c r="BE177" i="13"/>
  <c r="BF179" i="13"/>
  <c r="BE129" i="17" s="1"/>
  <c r="BE127" i="17" s="1"/>
  <c r="BC1290" i="5"/>
  <c r="BB931" i="5"/>
  <c r="BE1262" i="5"/>
  <c r="BE1265" i="5" s="1"/>
  <c r="AS140" i="15" s="1"/>
  <c r="BG848" i="5"/>
  <c r="BG884" i="5"/>
  <c r="BF940" i="5"/>
  <c r="BG962" i="5" s="1"/>
  <c r="BD1071" i="5"/>
  <c r="BF1384" i="5"/>
  <c r="AT48" i="14" s="1"/>
  <c r="BG918" i="5"/>
  <c r="BE1006" i="5"/>
  <c r="BE1008" i="5" s="1"/>
  <c r="AS43" i="15" s="1"/>
  <c r="AU49" i="18"/>
  <c r="AW36" i="13"/>
  <c r="AV15" i="17" s="1"/>
  <c r="AV14" i="17" s="1"/>
  <c r="BG420" i="5"/>
  <c r="AU37" i="13"/>
  <c r="AU35" i="13" s="1"/>
  <c r="AU34" i="13" s="1"/>
  <c r="BF435" i="5"/>
  <c r="AT207" i="15" s="1"/>
  <c r="BF450" i="5"/>
  <c r="AT185" i="15" s="1"/>
  <c r="D123" i="23"/>
  <c r="BH1065" i="5"/>
  <c r="BF1063" i="5"/>
  <c r="BF1067" i="5" s="1"/>
  <c r="BG1064" i="5"/>
  <c r="AI1410" i="5"/>
  <c r="AI1411" i="5" s="1"/>
  <c r="AJ1407" i="5" s="1"/>
  <c r="AJ1409" i="5" s="1"/>
  <c r="S27" i="17"/>
  <c r="S26" i="17" s="1"/>
  <c r="AF1492" i="5"/>
  <c r="AS130" i="13"/>
  <c r="AR129" i="13"/>
  <c r="AQ32" i="17" s="1"/>
  <c r="AQ31" i="17" s="1"/>
  <c r="AC65" i="17"/>
  <c r="AC58" i="17" s="1"/>
  <c r="AC173" i="15"/>
  <c r="M88" i="15"/>
  <c r="M90" i="15" s="1"/>
  <c r="AT39" i="15"/>
  <c r="BF768" i="5"/>
  <c r="BG772" i="5" s="1"/>
  <c r="BG773" i="5" s="1"/>
  <c r="AU26" i="14" s="1"/>
  <c r="AU19" i="14" s="1"/>
  <c r="AV131" i="13"/>
  <c r="BG1129" i="5"/>
  <c r="BG1130" i="5" s="1"/>
  <c r="BG1124" i="5"/>
  <c r="BH849" i="5"/>
  <c r="BH835" i="5"/>
  <c r="BH852" i="5"/>
  <c r="BH853" i="5"/>
  <c r="BH854" i="5"/>
  <c r="BH855" i="5"/>
  <c r="BH843" i="5"/>
  <c r="BH844" i="5" s="1"/>
  <c r="BH850" i="5"/>
  <c r="BH1250" i="5"/>
  <c r="BH1251" i="5" s="1"/>
  <c r="BH1276" i="5" s="1"/>
  <c r="BI1299" i="5" s="1"/>
  <c r="BH1259" i="5"/>
  <c r="BH1283" i="5" s="1"/>
  <c r="BI1302" i="5" s="1"/>
  <c r="BH1255" i="5"/>
  <c r="BH1279" i="5" s="1"/>
  <c r="BH1258" i="5"/>
  <c r="BH1282" i="5" s="1"/>
  <c r="BH1240" i="5"/>
  <c r="BH1314" i="5"/>
  <c r="BH1254" i="5"/>
  <c r="BH1248" i="5"/>
  <c r="BH1257" i="5"/>
  <c r="BH1271" i="5"/>
  <c r="BE1307" i="5"/>
  <c r="BE1308" i="5"/>
  <c r="BF1368" i="5"/>
  <c r="BF1365" i="5"/>
  <c r="BG1387" i="5" s="1"/>
  <c r="AU51" i="14" s="1"/>
  <c r="O59" i="18"/>
  <c r="O67" i="18"/>
  <c r="AG109" i="13"/>
  <c r="BE1051" i="5"/>
  <c r="BE1050" i="5"/>
  <c r="GW20" i="10"/>
  <c r="GV35" i="10"/>
  <c r="AO91" i="13"/>
  <c r="AN89" i="13"/>
  <c r="BF1386" i="5"/>
  <c r="AT50" i="14" s="1"/>
  <c r="BE1375" i="5"/>
  <c r="BF1295" i="5"/>
  <c r="BF1305" i="5" s="1"/>
  <c r="BE1286" i="5"/>
  <c r="BD1192" i="5"/>
  <c r="BD1205" i="5" s="1"/>
  <c r="BD1179" i="5"/>
  <c r="BD1181" i="5" s="1"/>
  <c r="AF1516" i="5"/>
  <c r="T135" i="15" s="1"/>
  <c r="AF1515" i="5"/>
  <c r="T70" i="15" s="1"/>
  <c r="AF1514" i="5"/>
  <c r="T102" i="15" s="1"/>
  <c r="AF1513" i="5"/>
  <c r="T38" i="15" s="1"/>
  <c r="AT120" i="13"/>
  <c r="K121" i="21"/>
  <c r="C121" i="21"/>
  <c r="BG851" i="5"/>
  <c r="BG945" i="5"/>
  <c r="BG1091" i="5"/>
  <c r="BG1096" i="5"/>
  <c r="BG1097" i="5" s="1"/>
  <c r="BG948" i="5"/>
  <c r="BH966" i="5" s="1"/>
  <c r="AV46" i="14" s="1"/>
  <c r="BG943" i="5"/>
  <c r="BF941" i="5"/>
  <c r="BG963" i="5" s="1"/>
  <c r="AU43" i="14" s="1"/>
  <c r="BF1316" i="5"/>
  <c r="BD1264" i="5"/>
  <c r="AR107" i="15" s="1"/>
  <c r="BD1265" i="5"/>
  <c r="AR140" i="15" s="1"/>
  <c r="BD1341" i="5"/>
  <c r="U75" i="18"/>
  <c r="BD937" i="5"/>
  <c r="BD950" i="5" s="1"/>
  <c r="BD924" i="5"/>
  <c r="BD926" i="5" s="1"/>
  <c r="AP121" i="13"/>
  <c r="AO118" i="13"/>
  <c r="BF1213" i="5"/>
  <c r="BF1224" i="5" s="1"/>
  <c r="AH1482" i="5"/>
  <c r="AH1483" i="5" s="1"/>
  <c r="AI1479" i="5" s="1"/>
  <c r="AI1481" i="5" s="1"/>
  <c r="BG985" i="5"/>
  <c r="BG990" i="5"/>
  <c r="E48" i="16"/>
  <c r="R79" i="18"/>
  <c r="R34" i="15"/>
  <c r="AD1466" i="5"/>
  <c r="BG1022" i="5"/>
  <c r="BG997" i="5"/>
  <c r="BG1021" i="5" s="1"/>
  <c r="BH1043" i="5" s="1"/>
  <c r="BG1170" i="5"/>
  <c r="BG1197" i="5"/>
  <c r="BG1196" i="5" s="1"/>
  <c r="BH1219" i="5" s="1"/>
  <c r="AS48" i="14"/>
  <c r="AS47" i="14" s="1"/>
  <c r="BE1392" i="5"/>
  <c r="D156" i="23"/>
  <c r="BG1134" i="5"/>
  <c r="BH1133" i="5"/>
  <c r="AG110" i="13"/>
  <c r="BC1011" i="5"/>
  <c r="L56" i="15"/>
  <c r="L58" i="15" s="1"/>
  <c r="BE1345" i="5"/>
  <c r="BD1344" i="5"/>
  <c r="BC1343" i="5"/>
  <c r="BC1347" i="5" s="1"/>
  <c r="AQ56" i="14" s="1"/>
  <c r="AQ55" i="14" s="1"/>
  <c r="AQ34" i="14" s="1"/>
  <c r="AQ32" i="14" s="1"/>
  <c r="BF1092" i="5"/>
  <c r="BE1095" i="5"/>
  <c r="BE1093" i="5" s="1"/>
  <c r="BE1112" i="5" s="1"/>
  <c r="BC928" i="5"/>
  <c r="AQ42" i="15" s="1"/>
  <c r="AQ41" i="15" s="1"/>
  <c r="BC929" i="5"/>
  <c r="AQ74" i="15" s="1"/>
  <c r="Q86" i="15"/>
  <c r="Q23" i="17"/>
  <c r="Q22" i="17" s="1"/>
  <c r="S47" i="13"/>
  <c r="BG1315" i="5"/>
  <c r="BG1332" i="5"/>
  <c r="AU150" i="15" s="1"/>
  <c r="BG1331" i="5"/>
  <c r="AU117" i="15" s="1"/>
  <c r="BG1281" i="5"/>
  <c r="BG1256" i="5"/>
  <c r="BG1280" i="5" s="1"/>
  <c r="BH1301" i="5" s="1"/>
  <c r="O153" i="15"/>
  <c r="O55" i="13"/>
  <c r="D154" i="23"/>
  <c r="AH47" i="18"/>
  <c r="AJ28" i="13"/>
  <c r="AI12" i="17" s="1"/>
  <c r="AI11" i="17" s="1"/>
  <c r="AI10" i="17" s="1"/>
  <c r="AT416" i="5"/>
  <c r="AH55" i="18"/>
  <c r="AH73" i="17"/>
  <c r="AH43" i="18"/>
  <c r="AH51" i="18"/>
  <c r="GW126" i="10"/>
  <c r="GV134" i="10"/>
  <c r="BF1193" i="5"/>
  <c r="K62" i="15"/>
  <c r="K32" i="15" s="1"/>
  <c r="K30" i="15" s="1"/>
  <c r="BF1195" i="5"/>
  <c r="BG1218" i="5" s="1"/>
  <c r="BG765" i="5"/>
  <c r="AU103" i="15" s="1"/>
  <c r="BG766" i="5"/>
  <c r="AU71" i="15" s="1"/>
  <c r="BG767" i="5"/>
  <c r="AU136" i="15" s="1"/>
  <c r="BG764" i="5"/>
  <c r="BH761" i="5"/>
  <c r="BG846" i="5"/>
  <c r="BH845" i="5"/>
  <c r="BD970" i="5"/>
  <c r="BD971" i="5"/>
  <c r="Q98" i="15"/>
  <c r="Q77" i="18"/>
  <c r="BG1136" i="5"/>
  <c r="BH887" i="5"/>
  <c r="BH882" i="5"/>
  <c r="BH886" i="5"/>
  <c r="BH883" i="5"/>
  <c r="BH868" i="5"/>
  <c r="BH885" i="5"/>
  <c r="BH876" i="5"/>
  <c r="BH877" i="5" s="1"/>
  <c r="BH888" i="5"/>
  <c r="BH1137" i="5"/>
  <c r="BH1138" i="5"/>
  <c r="BH1123" i="5"/>
  <c r="BH1131" i="5"/>
  <c r="BH1132" i="5" s="1"/>
  <c r="BH1143" i="5"/>
  <c r="BH1142" i="5"/>
  <c r="BH1141" i="5"/>
  <c r="BH1140" i="5"/>
  <c r="BD1379" i="5"/>
  <c r="AR195" i="15" s="1"/>
  <c r="BD1378" i="5"/>
  <c r="AR171" i="15" s="1"/>
  <c r="AU127" i="13"/>
  <c r="AF111" i="13"/>
  <c r="AU128" i="13"/>
  <c r="AV128" i="13" s="1"/>
  <c r="AP41" i="15"/>
  <c r="E92" i="20"/>
  <c r="BF870" i="5"/>
  <c r="BE873" i="5"/>
  <c r="BE871" i="5" s="1"/>
  <c r="BE890" i="5" s="1"/>
  <c r="BF1159" i="5"/>
  <c r="BE1162" i="5"/>
  <c r="BE1160" i="5" s="1"/>
  <c r="AW427" i="5"/>
  <c r="AW442" i="5"/>
  <c r="AK178" i="15" s="1"/>
  <c r="AL21" i="13"/>
  <c r="AL19" i="13" s="1"/>
  <c r="AS119" i="13"/>
  <c r="BC1380" i="5"/>
  <c r="BF909" i="5"/>
  <c r="BC1183" i="5"/>
  <c r="AQ106" i="15" s="1"/>
  <c r="BC1184" i="5"/>
  <c r="AQ139" i="15" s="1"/>
  <c r="AQ138" i="15" s="1"/>
  <c r="BG1201" i="5"/>
  <c r="BG1213" i="5" s="1"/>
  <c r="BG1037" i="5"/>
  <c r="BF1077" i="5"/>
  <c r="BF1274" i="5"/>
  <c r="BG1297" i="5" s="1"/>
  <c r="BF1247" i="5"/>
  <c r="BG1166" i="5"/>
  <c r="BF904" i="5"/>
  <c r="BE907" i="5"/>
  <c r="BE905" i="5" s="1"/>
  <c r="AT122" i="13"/>
  <c r="AT32" i="13"/>
  <c r="AT30" i="13" s="1"/>
  <c r="BE447" i="5"/>
  <c r="AS183" i="15" s="1"/>
  <c r="BE432" i="5"/>
  <c r="Q54" i="15"/>
  <c r="T19" i="17"/>
  <c r="T18" i="17" s="1"/>
  <c r="V45" i="13"/>
  <c r="AA138" i="13"/>
  <c r="Z30" i="17" s="1"/>
  <c r="Z28" i="17" s="1"/>
  <c r="Z137" i="13"/>
  <c r="Z116" i="13" s="1"/>
  <c r="E119" i="20"/>
  <c r="AF1457" i="5"/>
  <c r="AF1458" i="5" s="1"/>
  <c r="AG1454" i="5" s="1"/>
  <c r="AG1456" i="5" s="1"/>
  <c r="J21" i="18"/>
  <c r="J23" i="18"/>
  <c r="J25" i="18" s="1"/>
  <c r="J27" i="18"/>
  <c r="BG869" i="5"/>
  <c r="BG874" i="5"/>
  <c r="BG875" i="5" s="1"/>
  <c r="E50" i="16"/>
  <c r="R66" i="15"/>
  <c r="R86" i="15" s="1"/>
  <c r="BG1019" i="5"/>
  <c r="BH1041" i="5" s="1"/>
  <c r="BG993" i="5"/>
  <c r="BG1173" i="5"/>
  <c r="BG881" i="5"/>
  <c r="BF936" i="5"/>
  <c r="BC1267" i="5"/>
  <c r="BC952" i="5"/>
  <c r="BC953" i="5"/>
  <c r="BG1249" i="5"/>
  <c r="BG1275" i="5"/>
  <c r="BH1298" i="5" s="1"/>
  <c r="BG1246" i="5"/>
  <c r="BG1241" i="5"/>
  <c r="BG913" i="5"/>
  <c r="BH912" i="5"/>
  <c r="GW19" i="10"/>
  <c r="GV34" i="10"/>
  <c r="BF1191" i="5"/>
  <c r="BH1167" i="5"/>
  <c r="BG1168" i="5"/>
  <c r="BG879" i="5"/>
  <c r="BH878" i="5"/>
  <c r="AC1442" i="5"/>
  <c r="BH1357" i="5"/>
  <c r="BH1358" i="5" s="1"/>
  <c r="BH1356" i="5"/>
  <c r="BH1001" i="5"/>
  <c r="BH992" i="5"/>
  <c r="BH999" i="5"/>
  <c r="BH1023" i="5" s="1"/>
  <c r="BH1004" i="5"/>
  <c r="BH1028" i="5" s="1"/>
  <c r="BI1046" i="5" s="1"/>
  <c r="BH1057" i="5"/>
  <c r="BH1015" i="5"/>
  <c r="BH998" i="5"/>
  <c r="BH1002" i="5"/>
  <c r="BH1026" i="5" s="1"/>
  <c r="BH984" i="5"/>
  <c r="BH1003" i="5"/>
  <c r="BH1027" i="5" s="1"/>
  <c r="BI1045" i="5" s="1"/>
  <c r="BH994" i="5"/>
  <c r="BH995" i="5" s="1"/>
  <c r="BH1020" i="5" s="1"/>
  <c r="BI1042" i="5" s="1"/>
  <c r="BH1108" i="5"/>
  <c r="BH1107" i="5"/>
  <c r="BH1110" i="5"/>
  <c r="BH1105" i="5"/>
  <c r="BH1090" i="5"/>
  <c r="BH1104" i="5"/>
  <c r="BH1098" i="5"/>
  <c r="BH1099" i="5" s="1"/>
  <c r="BH1109" i="5"/>
  <c r="S25" i="17"/>
  <c r="S24" i="17" s="1"/>
  <c r="U48" i="13"/>
  <c r="AF181" i="15"/>
  <c r="G115" i="16"/>
  <c r="P21" i="17"/>
  <c r="P20" i="17" s="1"/>
  <c r="P17" i="17" s="1"/>
  <c r="R46" i="13"/>
  <c r="Q44" i="13"/>
  <c r="GW22" i="10"/>
  <c r="GV37" i="10"/>
  <c r="BG1101" i="5"/>
  <c r="BH1100" i="5"/>
  <c r="L91" i="15"/>
  <c r="L93" i="15" s="1"/>
  <c r="L59" i="13"/>
  <c r="GW21" i="10"/>
  <c r="GV36" i="10"/>
  <c r="AD92" i="17"/>
  <c r="AD94" i="17" s="1"/>
  <c r="AD96" i="17" s="1"/>
  <c r="AE65" i="13"/>
  <c r="AF66" i="13"/>
  <c r="AG112" i="13"/>
  <c r="AT145" i="13"/>
  <c r="AS38" i="17" s="1"/>
  <c r="BB1208" i="5"/>
  <c r="BB1207" i="5"/>
  <c r="BC1208" i="5"/>
  <c r="BC1207" i="5"/>
  <c r="O120" i="15"/>
  <c r="O54" i="13"/>
  <c r="D121" i="23"/>
  <c r="BG841" i="5"/>
  <c r="BG842" i="5" s="1"/>
  <c r="BG836" i="5"/>
  <c r="BG946" i="5"/>
  <c r="BG1200" i="5"/>
  <c r="BG1199" i="5" s="1"/>
  <c r="BH1220" i="5" s="1"/>
  <c r="BG1106" i="5"/>
  <c r="BG915" i="5"/>
  <c r="BG942" i="5"/>
  <c r="BG941" i="5" s="1"/>
  <c r="BH963" i="5" s="1"/>
  <c r="AV43" i="14" s="1"/>
  <c r="BG947" i="5"/>
  <c r="BH965" i="5" s="1"/>
  <c r="AV45" i="14" s="1"/>
  <c r="BF991" i="5"/>
  <c r="BF1018" i="5"/>
  <c r="BG1040" i="5" s="1"/>
  <c r="BF1272" i="5"/>
  <c r="BF1242" i="5"/>
  <c r="BF1245" i="5" s="1"/>
  <c r="BF1243" i="5" s="1"/>
  <c r="BF1273" i="5" s="1"/>
  <c r="BG1296" i="5" s="1"/>
  <c r="AU133" i="13"/>
  <c r="AG139" i="13"/>
  <c r="AF39" i="17" s="1"/>
  <c r="AF33" i="17" s="1"/>
  <c r="GU135" i="10"/>
  <c r="GU137" i="10" s="1"/>
  <c r="GV127" i="10"/>
  <c r="AN29" i="17"/>
  <c r="AN117" i="13"/>
  <c r="AD1440" i="5"/>
  <c r="R99" i="15" s="1"/>
  <c r="AE1462" i="5"/>
  <c r="S100" i="15" s="1"/>
  <c r="AE1464" i="5"/>
  <c r="S133" i="15" s="1"/>
  <c r="S131" i="15" s="1"/>
  <c r="S152" i="15" s="1"/>
  <c r="AE1461" i="5"/>
  <c r="S36" i="15" s="1"/>
  <c r="AE1463" i="5"/>
  <c r="S68" i="15" s="1"/>
  <c r="S66" i="15" s="1"/>
  <c r="S86" i="15" s="1"/>
  <c r="E51" i="16"/>
  <c r="R131" i="15"/>
  <c r="BG1075" i="5"/>
  <c r="AU52" i="15" s="1"/>
  <c r="BG1058" i="5"/>
  <c r="BG1059" i="5" s="1"/>
  <c r="BG1076" i="5"/>
  <c r="AU84" i="15" s="1"/>
  <c r="BG1025" i="5"/>
  <c r="BG1000" i="5"/>
  <c r="BG1024" i="5" s="1"/>
  <c r="BH1044" i="5" s="1"/>
  <c r="BG1163" i="5"/>
  <c r="BG1158" i="5"/>
  <c r="J75" i="17"/>
  <c r="J57" i="18"/>
  <c r="J105" i="18"/>
  <c r="J65" i="18"/>
  <c r="K61" i="18"/>
  <c r="AH1415" i="5"/>
  <c r="V35" i="15" s="1"/>
  <c r="AH1417" i="5"/>
  <c r="V132" i="15" s="1"/>
  <c r="AH1416" i="5"/>
  <c r="V67" i="15" s="1"/>
  <c r="BG1278" i="5"/>
  <c r="BG1253" i="5"/>
  <c r="BG1277" i="5" s="1"/>
  <c r="BH1300" i="5" s="1"/>
  <c r="BG1363" i="5"/>
  <c r="BG1372" i="5"/>
  <c r="BH1390" i="5" s="1"/>
  <c r="AV54" i="14" s="1"/>
  <c r="BG1370" i="5"/>
  <c r="BG1361" i="5"/>
  <c r="BG1367" i="5"/>
  <c r="BG1366" i="5"/>
  <c r="BG1362" i="5"/>
  <c r="BG1371" i="5"/>
  <c r="BH1389" i="5" s="1"/>
  <c r="AV53" i="14" s="1"/>
  <c r="BG1369" i="5"/>
  <c r="AU42" i="14"/>
  <c r="AH29" i="13"/>
  <c r="AH27" i="13" s="1"/>
  <c r="AH26" i="13" s="1"/>
  <c r="AH13" i="13" s="1"/>
  <c r="AS446" i="5"/>
  <c r="AG182" i="15" s="1"/>
  <c r="AG181" i="15" s="1"/>
  <c r="AG180" i="15" s="1"/>
  <c r="AG175" i="15" s="1"/>
  <c r="AS431" i="5"/>
  <c r="AG206" i="15" s="1"/>
  <c r="L127" i="15"/>
  <c r="L96" i="15" s="1"/>
  <c r="BE1070" i="5"/>
  <c r="BE1069" i="5"/>
  <c r="AS57" i="14"/>
  <c r="AQ114" i="13"/>
  <c r="AP36" i="17" s="1"/>
  <c r="F147" i="22"/>
  <c r="AN147" i="13"/>
  <c r="AM37" i="17" s="1"/>
  <c r="BH921" i="5"/>
  <c r="BH910" i="5"/>
  <c r="BH919" i="5"/>
  <c r="BH917" i="5"/>
  <c r="BH916" i="5"/>
  <c r="BH920" i="5"/>
  <c r="BH922" i="5"/>
  <c r="BH948" i="5" s="1"/>
  <c r="BI966" i="5" s="1"/>
  <c r="BH935" i="5"/>
  <c r="BH902" i="5"/>
  <c r="BI1150" i="5"/>
  <c r="BI1155" i="5" s="1"/>
  <c r="BI1116" i="5"/>
  <c r="BI1121" i="5" s="1"/>
  <c r="BI1083" i="5"/>
  <c r="BI1088" i="5" s="1"/>
  <c r="BI1233" i="5"/>
  <c r="BI1238" i="5" s="1"/>
  <c r="BI1351" i="5"/>
  <c r="BI1355" i="5" s="1"/>
  <c r="BI829" i="5"/>
  <c r="BI833" i="5" s="1"/>
  <c r="BI861" i="5"/>
  <c r="BI866" i="5" s="1"/>
  <c r="BI977" i="5"/>
  <c r="BI982" i="5" s="1"/>
  <c r="BJ800" i="5"/>
  <c r="BI895" i="5"/>
  <c r="BI900" i="5" s="1"/>
  <c r="BH1190" i="5"/>
  <c r="BH1175" i="5"/>
  <c r="BH1174" i="5"/>
  <c r="BH1165" i="5"/>
  <c r="BH1172" i="5"/>
  <c r="BH1198" i="5" s="1"/>
  <c r="BH1157" i="5"/>
  <c r="BH1177" i="5"/>
  <c r="BH1203" i="5" s="1"/>
  <c r="BI1222" i="5" s="1"/>
  <c r="BH1176" i="5"/>
  <c r="BH1171" i="5"/>
  <c r="BF1125" i="5"/>
  <c r="BE1128" i="5"/>
  <c r="BE1126" i="5" s="1"/>
  <c r="BE1145" i="5" s="1"/>
  <c r="BG1294" i="5"/>
  <c r="BD1289" i="5"/>
  <c r="BD1288" i="5"/>
  <c r="AE49" i="17"/>
  <c r="AE47" i="17" s="1"/>
  <c r="AG103" i="13"/>
  <c r="BF1360" i="5"/>
  <c r="BD1033" i="5"/>
  <c r="BD1032" i="5"/>
  <c r="F89" i="22"/>
  <c r="G142" i="16"/>
  <c r="BE1264" i="5"/>
  <c r="AS107" i="15" s="1"/>
  <c r="AS40" i="17"/>
  <c r="AU143" i="13"/>
  <c r="F20" i="22"/>
  <c r="AN20" i="13"/>
  <c r="AX412" i="5"/>
  <c r="H27" i="16"/>
  <c r="AF1509" i="5"/>
  <c r="AG1505" i="5" s="1"/>
  <c r="AG1507" i="5" s="1"/>
  <c r="L160" i="15"/>
  <c r="L129" i="15" s="1"/>
  <c r="BF1199" i="5"/>
  <c r="BG1220" i="5" s="1"/>
  <c r="AU44" i="14" s="1"/>
  <c r="BG939" i="5"/>
  <c r="AV123" i="13" s="1"/>
  <c r="BG903" i="5"/>
  <c r="BG908" i="5"/>
  <c r="BF986" i="5"/>
  <c r="BF989" i="5" s="1"/>
  <c r="BF987" i="5" s="1"/>
  <c r="BF1017" i="5" s="1"/>
  <c r="BG1039" i="5" s="1"/>
  <c r="BF1016" i="5"/>
  <c r="AU135" i="13"/>
  <c r="BD1009" i="5"/>
  <c r="AR75" i="15" s="1"/>
  <c r="BD1008" i="5"/>
  <c r="AR43" i="15" s="1"/>
  <c r="AG1419" i="5"/>
  <c r="AE39" i="17"/>
  <c r="AE33" i="17" s="1"/>
  <c r="BF1038" i="5"/>
  <c r="BF1048" i="5" s="1"/>
  <c r="BE1030" i="5"/>
  <c r="AV31" i="13"/>
  <c r="AU13" i="17" s="1"/>
  <c r="BF417" i="5"/>
  <c r="I31" i="16"/>
  <c r="BF837" i="5"/>
  <c r="BE840" i="5"/>
  <c r="BE838" i="5" s="1"/>
  <c r="BE857" i="5" s="1"/>
  <c r="F117" i="22"/>
  <c r="BE1326" i="5"/>
  <c r="BE1327" i="5"/>
  <c r="AD1436" i="5"/>
  <c r="AE1432" i="5" s="1"/>
  <c r="AE1434" i="5" s="1"/>
  <c r="BE971" i="5"/>
  <c r="BE970" i="5"/>
  <c r="AG1488" i="5"/>
  <c r="U101" i="15" s="1"/>
  <c r="AG1489" i="5"/>
  <c r="U69" i="15" s="1"/>
  <c r="AG1487" i="5"/>
  <c r="U37" i="15" s="1"/>
  <c r="AG1490" i="5"/>
  <c r="U134" i="15" s="1"/>
  <c r="BG938" i="5" l="1"/>
  <c r="BG957" i="5"/>
  <c r="BA38" i="13"/>
  <c r="BN421" i="5"/>
  <c r="BD39" i="13"/>
  <c r="F188" i="21"/>
  <c r="N188" i="21"/>
  <c r="AZ186" i="15"/>
  <c r="F39" i="20"/>
  <c r="BB16" i="17"/>
  <c r="BM436" i="5"/>
  <c r="BB40" i="13"/>
  <c r="BB38" i="13" s="1"/>
  <c r="BM451" i="5"/>
  <c r="BA186" i="15" s="1"/>
  <c r="BD132" i="17"/>
  <c r="BD130" i="17" s="1"/>
  <c r="BE181" i="13"/>
  <c r="BF183" i="13"/>
  <c r="BH947" i="5"/>
  <c r="BI965" i="5" s="1"/>
  <c r="BG1193" i="5"/>
  <c r="AI15" i="13"/>
  <c r="AI6" i="17"/>
  <c r="AI5" i="17" s="1"/>
  <c r="BE1009" i="5"/>
  <c r="AS75" i="15" s="1"/>
  <c r="AF107" i="13"/>
  <c r="AG108" i="13"/>
  <c r="BH1294" i="5"/>
  <c r="AU428" i="5"/>
  <c r="AJ24" i="13"/>
  <c r="AJ22" i="13" s="1"/>
  <c r="AU443" i="5"/>
  <c r="AI179" i="15" s="1"/>
  <c r="AJ9" i="17"/>
  <c r="AV413" i="5"/>
  <c r="AL23" i="13"/>
  <c r="AM43" i="17"/>
  <c r="AY1565" i="5"/>
  <c r="AO101" i="13"/>
  <c r="AL69" i="13"/>
  <c r="AK93" i="18" s="1"/>
  <c r="AJ18" i="13"/>
  <c r="AJ16" i="13" s="1"/>
  <c r="AJ15" i="13" s="1"/>
  <c r="AU441" i="5"/>
  <c r="AI177" i="15" s="1"/>
  <c r="AU426" i="5"/>
  <c r="AI204" i="15" s="1"/>
  <c r="AM73" i="13"/>
  <c r="F75" i="22"/>
  <c r="E76" i="20" s="1"/>
  <c r="AN75" i="13"/>
  <c r="AY1566" i="5"/>
  <c r="AO105" i="13"/>
  <c r="AM46" i="17"/>
  <c r="AI102" i="13"/>
  <c r="AG48" i="17"/>
  <c r="F79" i="22"/>
  <c r="E80" i="20" s="1"/>
  <c r="AM77" i="13"/>
  <c r="AN79" i="13"/>
  <c r="AJ7" i="17"/>
  <c r="AV411" i="5"/>
  <c r="AL17" i="13"/>
  <c r="AK7" i="17" s="1"/>
  <c r="AJ53" i="18"/>
  <c r="AJ45" i="18"/>
  <c r="AG42" i="17"/>
  <c r="AI100" i="13"/>
  <c r="AS1564" i="5"/>
  <c r="AK77" i="15"/>
  <c r="AY1532" i="5"/>
  <c r="AL81" i="15"/>
  <c r="AZ158" i="8"/>
  <c r="AY1524" i="5"/>
  <c r="BH939" i="5"/>
  <c r="AU125" i="13"/>
  <c r="BE1341" i="5"/>
  <c r="AX1535" i="5"/>
  <c r="AL30" i="14" s="1"/>
  <c r="BH943" i="5"/>
  <c r="AL147" i="15"/>
  <c r="AL142" i="15" s="1"/>
  <c r="AY1533" i="5"/>
  <c r="AK142" i="15"/>
  <c r="KH56" i="7"/>
  <c r="AY1525" i="5"/>
  <c r="AZ159" i="8"/>
  <c r="HK42" i="7"/>
  <c r="HK43" i="7" s="1"/>
  <c r="HK170" i="7"/>
  <c r="HK171" i="7" s="1"/>
  <c r="HK172" i="7" s="1"/>
  <c r="HL179" i="7" s="1"/>
  <c r="HK185" i="7" s="1"/>
  <c r="HL41" i="7"/>
  <c r="AO45" i="15"/>
  <c r="AV125" i="17"/>
  <c r="BK187" i="13"/>
  <c r="BJ135" i="17" s="1"/>
  <c r="BJ185" i="13"/>
  <c r="AQ34" i="17"/>
  <c r="AS141" i="13"/>
  <c r="AP49" i="15"/>
  <c r="AP45" i="15" s="1"/>
  <c r="BC1530" i="5"/>
  <c r="BD156" i="8"/>
  <c r="BC1522" i="5"/>
  <c r="FA150" i="7"/>
  <c r="AX201" i="13" s="1"/>
  <c r="AW125" i="17" s="1"/>
  <c r="FB146" i="7"/>
  <c r="FB150" i="7" s="1"/>
  <c r="AY201" i="13" s="1"/>
  <c r="AW169" i="13"/>
  <c r="AX171" i="13"/>
  <c r="BD1011" i="5"/>
  <c r="AV135" i="13"/>
  <c r="BH1173" i="5"/>
  <c r="KG56" i="7"/>
  <c r="CY25" i="7"/>
  <c r="G87" i="6" s="1"/>
  <c r="CZ22" i="7"/>
  <c r="KO56" i="7"/>
  <c r="KL56" i="7"/>
  <c r="KK56" i="7"/>
  <c r="KP56" i="7"/>
  <c r="KN56" i="7"/>
  <c r="KM56" i="7"/>
  <c r="AL114" i="15"/>
  <c r="AY1531" i="5"/>
  <c r="AY1535" i="5" s="1"/>
  <c r="AM30" i="14" s="1"/>
  <c r="AX1527" i="5"/>
  <c r="BF1006" i="5"/>
  <c r="BF1009" i="5" s="1"/>
  <c r="AT75" i="15" s="1"/>
  <c r="BC1186" i="5"/>
  <c r="AZ54" i="7"/>
  <c r="AY57" i="7"/>
  <c r="BE52" i="7"/>
  <c r="KI56" i="7"/>
  <c r="AZ157" i="8"/>
  <c r="AY1523" i="5"/>
  <c r="AK35" i="17"/>
  <c r="KJ56" i="7"/>
  <c r="KF56" i="7"/>
  <c r="BE973" i="5"/>
  <c r="BE1071" i="5"/>
  <c r="BG1368" i="5"/>
  <c r="BH1388" i="5" s="1"/>
  <c r="AV52" i="14" s="1"/>
  <c r="AV125" i="13"/>
  <c r="F158" i="20"/>
  <c r="AV175" i="13"/>
  <c r="AU123" i="17" s="1"/>
  <c r="AU121" i="17" s="1"/>
  <c r="AU173" i="13"/>
  <c r="BD42" i="7"/>
  <c r="BD43" i="7" s="1"/>
  <c r="BE41" i="7"/>
  <c r="AW119" i="14"/>
  <c r="AW115" i="14" s="1"/>
  <c r="BA159" i="13"/>
  <c r="AZ114" i="17" s="1"/>
  <c r="AZ157" i="13"/>
  <c r="K89" i="6"/>
  <c r="DD94" i="7"/>
  <c r="FB116" i="7"/>
  <c r="FB113" i="7"/>
  <c r="FA121" i="7" s="1"/>
  <c r="AW228" i="15" s="1"/>
  <c r="FA119" i="7"/>
  <c r="AX203" i="13" s="1"/>
  <c r="AW122" i="17" s="1"/>
  <c r="DF92" i="7"/>
  <c r="DG92" i="7" s="1"/>
  <c r="G113" i="14"/>
  <c r="DK84" i="7"/>
  <c r="DE92" i="7"/>
  <c r="M82" i="6" s="1"/>
  <c r="BE1310" i="5"/>
  <c r="BF177" i="13"/>
  <c r="BG179" i="13"/>
  <c r="BF129" i="17" s="1"/>
  <c r="BF127" i="17" s="1"/>
  <c r="F160" i="20"/>
  <c r="DI87" i="7"/>
  <c r="BB1209" i="5"/>
  <c r="GV39" i="10"/>
  <c r="BG940" i="5"/>
  <c r="BH962" i="5" s="1"/>
  <c r="BH1139" i="5"/>
  <c r="BD973" i="5"/>
  <c r="BC931" i="5"/>
  <c r="BE1053" i="5"/>
  <c r="BF1392" i="5"/>
  <c r="BG435" i="5"/>
  <c r="AU207" i="15" s="1"/>
  <c r="BG450" i="5"/>
  <c r="AU185" i="15" s="1"/>
  <c r="AU184" i="15" s="1"/>
  <c r="AV37" i="13"/>
  <c r="AV35" i="13" s="1"/>
  <c r="AV34" i="13" s="1"/>
  <c r="BE1267" i="5"/>
  <c r="BD1290" i="5"/>
  <c r="AD1442" i="5"/>
  <c r="BC1209" i="5"/>
  <c r="BH1201" i="5"/>
  <c r="BH1213" i="5" s="1"/>
  <c r="BG1224" i="5"/>
  <c r="BG1226" i="5" s="1"/>
  <c r="BH884" i="5"/>
  <c r="BD1267" i="5"/>
  <c r="AT184" i="15"/>
  <c r="I118" i="16"/>
  <c r="AV49" i="18"/>
  <c r="BH420" i="5"/>
  <c r="AX36" i="13"/>
  <c r="AW15" i="17" s="1"/>
  <c r="AW14" i="17" s="1"/>
  <c r="BG1227" i="5"/>
  <c r="K85" i="18"/>
  <c r="K162" i="15"/>
  <c r="K73" i="18"/>
  <c r="AJ1410" i="5"/>
  <c r="AJ1411" i="5" s="1"/>
  <c r="AK1407" i="5" s="1"/>
  <c r="AK1409" i="5" s="1"/>
  <c r="AE1435" i="5"/>
  <c r="AE1436" i="5" s="1"/>
  <c r="AF1432" i="5" s="1"/>
  <c r="AF1434" i="5" s="1"/>
  <c r="E21" i="20"/>
  <c r="BI1098" i="5"/>
  <c r="BI1099" i="5" s="1"/>
  <c r="BI1107" i="5"/>
  <c r="BI1108" i="5"/>
  <c r="BI1090" i="5"/>
  <c r="BI1104" i="5"/>
  <c r="BI1105" i="5"/>
  <c r="BI1109" i="5"/>
  <c r="BI1110" i="5"/>
  <c r="V75" i="18"/>
  <c r="GW127" i="10"/>
  <c r="GV135" i="10"/>
  <c r="U81" i="18"/>
  <c r="BF432" i="5"/>
  <c r="BF447" i="5"/>
  <c r="AT183" i="15" s="1"/>
  <c r="I116" i="16" s="1"/>
  <c r="AU32" i="13"/>
  <c r="AU30" i="13" s="1"/>
  <c r="BE1032" i="5"/>
  <c r="BE1033" i="5"/>
  <c r="BG936" i="5"/>
  <c r="BG1345" i="5"/>
  <c r="BF1344" i="5"/>
  <c r="BE1343" i="5"/>
  <c r="E90" i="20"/>
  <c r="BH1202" i="5"/>
  <c r="BI1221" i="5" s="1"/>
  <c r="BH1194" i="5"/>
  <c r="AW123" i="13" s="1"/>
  <c r="BI919" i="5"/>
  <c r="BI902" i="5"/>
  <c r="BI921" i="5"/>
  <c r="BI935" i="5"/>
  <c r="BI916" i="5"/>
  <c r="BI910" i="5"/>
  <c r="BI922" i="5"/>
  <c r="BI917" i="5"/>
  <c r="BI920" i="5"/>
  <c r="BI835" i="5"/>
  <c r="BI855" i="5"/>
  <c r="BI849" i="5"/>
  <c r="BI852" i="5"/>
  <c r="BI843" i="5"/>
  <c r="BI853" i="5"/>
  <c r="BI850" i="5"/>
  <c r="BI854" i="5"/>
  <c r="BI1142" i="5"/>
  <c r="BI1141" i="5"/>
  <c r="BI1138" i="5"/>
  <c r="BI1140" i="5"/>
  <c r="BI1143" i="5"/>
  <c r="BI1137" i="5"/>
  <c r="BI1131" i="5"/>
  <c r="BI1132" i="5" s="1"/>
  <c r="BI1123" i="5"/>
  <c r="AW46" i="14"/>
  <c r="AR114" i="13"/>
  <c r="AQ36" i="17" s="1"/>
  <c r="AG205" i="15"/>
  <c r="BG1360" i="5"/>
  <c r="AH1419" i="5"/>
  <c r="AE1466" i="5"/>
  <c r="AH139" i="13"/>
  <c r="BG1295" i="5"/>
  <c r="BG1305" i="5" s="1"/>
  <c r="BF1286" i="5"/>
  <c r="AU145" i="13"/>
  <c r="AT38" i="17" s="1"/>
  <c r="BI1100" i="5"/>
  <c r="BH1101" i="5"/>
  <c r="P59" i="18"/>
  <c r="BG1384" i="5"/>
  <c r="BH997" i="5"/>
  <c r="BH1021" i="5" s="1"/>
  <c r="BI1043" i="5" s="1"/>
  <c r="BH1022" i="5"/>
  <c r="BH1366" i="5"/>
  <c r="BH1367" i="5"/>
  <c r="BH1362" i="5"/>
  <c r="BH1370" i="5"/>
  <c r="BH1372" i="5"/>
  <c r="BI1390" i="5" s="1"/>
  <c r="AW54" i="14" s="1"/>
  <c r="BH1361" i="5"/>
  <c r="BH1371" i="5"/>
  <c r="BI1389" i="5" s="1"/>
  <c r="AW53" i="14" s="1"/>
  <c r="BH1363" i="5"/>
  <c r="BH1369" i="5"/>
  <c r="BH1168" i="5"/>
  <c r="BI1167" i="5"/>
  <c r="BI912" i="5"/>
  <c r="BH913" i="5"/>
  <c r="BG1247" i="5"/>
  <c r="BG1274" i="5"/>
  <c r="BH1297" i="5" s="1"/>
  <c r="E138" i="22"/>
  <c r="AA137" i="13"/>
  <c r="AB138" i="13"/>
  <c r="AA30" i="17" s="1"/>
  <c r="AA28" i="17" s="1"/>
  <c r="BH1166" i="5"/>
  <c r="BD1380" i="5"/>
  <c r="BH1129" i="5"/>
  <c r="BH1130" i="5" s="1"/>
  <c r="BH1124" i="5"/>
  <c r="BH846" i="5"/>
  <c r="BI845" i="5"/>
  <c r="GW134" i="10"/>
  <c r="GX126" i="10"/>
  <c r="AI47" i="18"/>
  <c r="AK28" i="13"/>
  <c r="AJ12" i="17" s="1"/>
  <c r="AJ11" i="17" s="1"/>
  <c r="AJ10" i="17" s="1"/>
  <c r="AU416" i="5"/>
  <c r="AI55" i="18"/>
  <c r="AI43" i="18"/>
  <c r="AI51" i="18"/>
  <c r="AI73" i="17"/>
  <c r="K156" i="21"/>
  <c r="C156" i="21"/>
  <c r="AQ73" i="15"/>
  <c r="M52" i="13"/>
  <c r="M51" i="13" s="1"/>
  <c r="L69" i="18" s="1"/>
  <c r="M55" i="15"/>
  <c r="C158" i="21"/>
  <c r="K158" i="21"/>
  <c r="R54" i="15"/>
  <c r="BG986" i="5"/>
  <c r="BG989" i="5" s="1"/>
  <c r="BG987" i="5" s="1"/>
  <c r="BG1017" i="5" s="1"/>
  <c r="BH1039" i="5" s="1"/>
  <c r="BG1016" i="5"/>
  <c r="BD929" i="5"/>
  <c r="AR74" i="15" s="1"/>
  <c r="AR73" i="15" s="1"/>
  <c r="BD928" i="5"/>
  <c r="AR42" i="15" s="1"/>
  <c r="BE1344" i="5"/>
  <c r="BF1345" i="5"/>
  <c r="BD1343" i="5"/>
  <c r="BD1347" i="5" s="1"/>
  <c r="AR56" i="14" s="1"/>
  <c r="AR55" i="14" s="1"/>
  <c r="AR34" i="14" s="1"/>
  <c r="AR32" i="14" s="1"/>
  <c r="BH1322" i="5"/>
  <c r="BG1321" i="5"/>
  <c r="BF1320" i="5"/>
  <c r="BF1324" i="5" s="1"/>
  <c r="AT57" i="14" s="1"/>
  <c r="BF1307" i="5"/>
  <c r="BF1308" i="5"/>
  <c r="AH109" i="13"/>
  <c r="G69" i="16"/>
  <c r="BH946" i="5"/>
  <c r="BH957" i="5" s="1"/>
  <c r="BH1359" i="5"/>
  <c r="BF1069" i="5"/>
  <c r="BF1070" i="5"/>
  <c r="AY412" i="5"/>
  <c r="AO20" i="13"/>
  <c r="AN8" i="17" s="1"/>
  <c r="BI1172" i="5"/>
  <c r="BI1165" i="5"/>
  <c r="BI1177" i="5"/>
  <c r="BI1175" i="5"/>
  <c r="BI1171" i="5"/>
  <c r="BI1157" i="5"/>
  <c r="BI1176" i="5"/>
  <c r="BI1190" i="5"/>
  <c r="BI1174" i="5"/>
  <c r="AO147" i="13"/>
  <c r="AG65" i="17"/>
  <c r="AG58" i="17" s="1"/>
  <c r="AG173" i="15"/>
  <c r="AG164" i="15" s="1"/>
  <c r="S79" i="18"/>
  <c r="S34" i="15"/>
  <c r="C123" i="21"/>
  <c r="K123" i="21"/>
  <c r="GX21" i="10"/>
  <c r="GW36" i="10"/>
  <c r="Q21" i="17"/>
  <c r="Q20" i="17" s="1"/>
  <c r="Q17" i="17" s="1"/>
  <c r="S46" i="13"/>
  <c r="R44" i="13"/>
  <c r="BI878" i="5"/>
  <c r="BH879" i="5"/>
  <c r="AU122" i="13"/>
  <c r="AV122" i="13" s="1"/>
  <c r="BE937" i="5"/>
  <c r="BE950" i="5" s="1"/>
  <c r="BE924" i="5"/>
  <c r="BE926" i="5" s="1"/>
  <c r="AQ105" i="15"/>
  <c r="AW128" i="13"/>
  <c r="AR166" i="15"/>
  <c r="BG968" i="5"/>
  <c r="AU37" i="14"/>
  <c r="AU36" i="14" s="1"/>
  <c r="AU35" i="14" s="1"/>
  <c r="L58" i="13"/>
  <c r="L57" i="13" s="1"/>
  <c r="L59" i="15"/>
  <c r="D55" i="22"/>
  <c r="D93" i="16"/>
  <c r="BG1563" i="5"/>
  <c r="BH1570" i="5" s="1"/>
  <c r="AV68" i="14" s="1"/>
  <c r="R23" i="17"/>
  <c r="R22" i="17" s="1"/>
  <c r="E81" i="16"/>
  <c r="T47" i="13"/>
  <c r="AI1482" i="5"/>
  <c r="AI1483" i="5" s="1"/>
  <c r="AJ1479" i="5" s="1"/>
  <c r="AJ1481" i="5" s="1"/>
  <c r="BD952" i="5"/>
  <c r="BD953" i="5"/>
  <c r="BD1183" i="5"/>
  <c r="AR106" i="15" s="1"/>
  <c r="AR105" i="15" s="1"/>
  <c r="BD1184" i="5"/>
  <c r="AR139" i="15" s="1"/>
  <c r="P67" i="18"/>
  <c r="BH1256" i="5"/>
  <c r="BH1280" i="5" s="1"/>
  <c r="BI1301" i="5" s="1"/>
  <c r="BH1281" i="5"/>
  <c r="BH1331" i="5"/>
  <c r="AV117" i="15" s="1"/>
  <c r="BH1332" i="5"/>
  <c r="AV150" i="15" s="1"/>
  <c r="BH1315" i="5"/>
  <c r="BH1316" i="5" s="1"/>
  <c r="BH851" i="5"/>
  <c r="BH945" i="5"/>
  <c r="N87" i="15"/>
  <c r="N53" i="13"/>
  <c r="AC164" i="15"/>
  <c r="AS129" i="13"/>
  <c r="AR32" i="17" s="1"/>
  <c r="AR31" i="17" s="1"/>
  <c r="AT130" i="13"/>
  <c r="AU124" i="13"/>
  <c r="AI1417" i="5"/>
  <c r="W132" i="15" s="1"/>
  <c r="AI1416" i="5"/>
  <c r="W67" i="15" s="1"/>
  <c r="AI1415" i="5"/>
  <c r="W35" i="15" s="1"/>
  <c r="BG1164" i="5"/>
  <c r="AW31" i="13"/>
  <c r="BG417" i="5"/>
  <c r="BF1051" i="5"/>
  <c r="BF1050" i="5"/>
  <c r="BG1038" i="5"/>
  <c r="BG1048" i="5" s="1"/>
  <c r="BF1030" i="5"/>
  <c r="AG1508" i="5"/>
  <c r="AG1509" i="5" s="1"/>
  <c r="AH1505" i="5" s="1"/>
  <c r="AH1507" i="5" s="1"/>
  <c r="BG1125" i="5"/>
  <c r="BF1128" i="5"/>
  <c r="BF1126" i="5" s="1"/>
  <c r="BF1145" i="5" s="1"/>
  <c r="BJ1351" i="5"/>
  <c r="BJ1355" i="5" s="1"/>
  <c r="BJ861" i="5"/>
  <c r="BJ866" i="5" s="1"/>
  <c r="BJ829" i="5"/>
  <c r="BJ833" i="5" s="1"/>
  <c r="BJ977" i="5"/>
  <c r="BJ982" i="5" s="1"/>
  <c r="BJ1233" i="5"/>
  <c r="BJ1238" i="5" s="1"/>
  <c r="BJ1116" i="5"/>
  <c r="BJ1121" i="5" s="1"/>
  <c r="BJ1083" i="5"/>
  <c r="BJ1088" i="5" s="1"/>
  <c r="BJ1150" i="5"/>
  <c r="BJ1155" i="5" s="1"/>
  <c r="BJ895" i="5"/>
  <c r="BJ900" i="5" s="1"/>
  <c r="BK800" i="5"/>
  <c r="BI1356" i="5"/>
  <c r="BI1357" i="5"/>
  <c r="BI1358" i="5" s="1"/>
  <c r="BH918" i="5"/>
  <c r="M124" i="15"/>
  <c r="M126" i="15" s="1"/>
  <c r="M60" i="13"/>
  <c r="BG1191" i="5"/>
  <c r="BG837" i="5"/>
  <c r="BF840" i="5"/>
  <c r="BF838" i="5" s="1"/>
  <c r="BF857" i="5" s="1"/>
  <c r="M157" i="15"/>
  <c r="M159" i="15" s="1"/>
  <c r="M61" i="13"/>
  <c r="AM8" i="17"/>
  <c r="AT40" i="17"/>
  <c r="AV143" i="13"/>
  <c r="BG1386" i="5"/>
  <c r="AU50" i="14" s="1"/>
  <c r="BF1375" i="5"/>
  <c r="BH1163" i="5"/>
  <c r="BH1158" i="5"/>
  <c r="BI1003" i="5"/>
  <c r="BI1027" i="5" s="1"/>
  <c r="BJ1045" i="5" s="1"/>
  <c r="BI994" i="5"/>
  <c r="BI995" i="5" s="1"/>
  <c r="BI1020" i="5" s="1"/>
  <c r="BJ1042" i="5" s="1"/>
  <c r="BI1001" i="5"/>
  <c r="BI992" i="5"/>
  <c r="BI999" i="5"/>
  <c r="BI1023" i="5" s="1"/>
  <c r="BI1004" i="5"/>
  <c r="BI1028" i="5" s="1"/>
  <c r="BJ1046" i="5" s="1"/>
  <c r="BI1057" i="5"/>
  <c r="BI1015" i="5"/>
  <c r="BI998" i="5"/>
  <c r="BI1002" i="5"/>
  <c r="BI1026" i="5" s="1"/>
  <c r="BI984" i="5"/>
  <c r="BI1255" i="5"/>
  <c r="BI1279" i="5" s="1"/>
  <c r="BI1250" i="5"/>
  <c r="BI1251" i="5" s="1"/>
  <c r="BI1276" i="5" s="1"/>
  <c r="BJ1299" i="5" s="1"/>
  <c r="BI1271" i="5"/>
  <c r="BI1240" i="5"/>
  <c r="BI1248" i="5"/>
  <c r="BI1257" i="5"/>
  <c r="BI1258" i="5"/>
  <c r="BI1282" i="5" s="1"/>
  <c r="BI1254" i="5"/>
  <c r="BI1259" i="5"/>
  <c r="BI1283" i="5" s="1"/>
  <c r="BJ1302" i="5" s="1"/>
  <c r="BI1314" i="5"/>
  <c r="BH908" i="5"/>
  <c r="BH903" i="5"/>
  <c r="BH915" i="5"/>
  <c r="BH942" i="5"/>
  <c r="BH941" i="5" s="1"/>
  <c r="BI963" i="5" s="1"/>
  <c r="E148" i="20"/>
  <c r="BG1365" i="5"/>
  <c r="BH1387" i="5" s="1"/>
  <c r="AV51" i="14" s="1"/>
  <c r="BI1065" i="5"/>
  <c r="BG1063" i="5"/>
  <c r="BG1067" i="5" s="1"/>
  <c r="BH1064" i="5"/>
  <c r="R152" i="15"/>
  <c r="R98" i="15"/>
  <c r="R119" i="15" s="1"/>
  <c r="E46" i="16"/>
  <c r="R77" i="18"/>
  <c r="BE1011" i="5"/>
  <c r="BF1262" i="5"/>
  <c r="D54" i="22"/>
  <c r="D91" i="16"/>
  <c r="AH112" i="13"/>
  <c r="G72" i="16"/>
  <c r="AE92" i="17"/>
  <c r="AE94" i="17" s="1"/>
  <c r="AE96" i="17" s="1"/>
  <c r="AF65" i="13"/>
  <c r="AG66" i="13"/>
  <c r="T25" i="17"/>
  <c r="T24" i="17" s="1"/>
  <c r="V48" i="13"/>
  <c r="O121" i="15"/>
  <c r="BH1103" i="5"/>
  <c r="BH1200" i="5"/>
  <c r="BH1106" i="5"/>
  <c r="BH985" i="5"/>
  <c r="BH990" i="5"/>
  <c r="BH1076" i="5"/>
  <c r="AV84" i="15" s="1"/>
  <c r="BH1075" i="5"/>
  <c r="AV52" i="15" s="1"/>
  <c r="BH1058" i="5"/>
  <c r="BH1059" i="5" s="1"/>
  <c r="BH1019" i="5"/>
  <c r="BI1041" i="5" s="1"/>
  <c r="BH993" i="5"/>
  <c r="GX19" i="10"/>
  <c r="GW34" i="10"/>
  <c r="AF1462" i="5"/>
  <c r="T100" i="15" s="1"/>
  <c r="AF1463" i="5"/>
  <c r="T68" i="15" s="1"/>
  <c r="T66" i="15" s="1"/>
  <c r="T86" i="15" s="1"/>
  <c r="AF1461" i="5"/>
  <c r="T36" i="15" s="1"/>
  <c r="AF1464" i="5"/>
  <c r="T133" i="15" s="1"/>
  <c r="T131" i="15" s="1"/>
  <c r="T152" i="15" s="1"/>
  <c r="BF907" i="5"/>
  <c r="BF905" i="5" s="1"/>
  <c r="BG904" i="5"/>
  <c r="BG909" i="5"/>
  <c r="AT119" i="13"/>
  <c r="BE1192" i="5"/>
  <c r="BE1179" i="5"/>
  <c r="BE1181" i="5" s="1"/>
  <c r="BG870" i="5"/>
  <c r="BF873" i="5"/>
  <c r="BF871" i="5" s="1"/>
  <c r="BF890" i="5" s="1"/>
  <c r="BH1136" i="5"/>
  <c r="BH881" i="5"/>
  <c r="Q119" i="15"/>
  <c r="BH766" i="5"/>
  <c r="AV71" i="15" s="1"/>
  <c r="BH765" i="5"/>
  <c r="AV103" i="15" s="1"/>
  <c r="BI761" i="5"/>
  <c r="BH767" i="5"/>
  <c r="AV136" i="15" s="1"/>
  <c r="BH764" i="5"/>
  <c r="O154" i="15"/>
  <c r="BG1316" i="5"/>
  <c r="BI1133" i="5"/>
  <c r="BH1134" i="5"/>
  <c r="AH1489" i="5"/>
  <c r="V69" i="15" s="1"/>
  <c r="AH1487" i="5"/>
  <c r="V37" i="15" s="1"/>
  <c r="AH1488" i="5"/>
  <c r="V101" i="15" s="1"/>
  <c r="AH1490" i="5"/>
  <c r="V134" i="15" s="1"/>
  <c r="AO117" i="13"/>
  <c r="BG944" i="5"/>
  <c r="BH964" i="5" s="1"/>
  <c r="AV44" i="14" s="1"/>
  <c r="T83" i="18"/>
  <c r="AF1518" i="5"/>
  <c r="BD1208" i="5"/>
  <c r="BD1207" i="5"/>
  <c r="GX20" i="10"/>
  <c r="GW35" i="10"/>
  <c r="BH1249" i="5"/>
  <c r="BH1275" i="5"/>
  <c r="BI1298" i="5" s="1"/>
  <c r="BH1241" i="5"/>
  <c r="BH1246" i="5"/>
  <c r="BH841" i="5"/>
  <c r="BH842" i="5" s="1"/>
  <c r="BH836" i="5"/>
  <c r="AW131" i="13"/>
  <c r="AX131" i="13" s="1"/>
  <c r="AU126" i="13"/>
  <c r="AT37" i="14"/>
  <c r="AT36" i="14" s="1"/>
  <c r="AT35" i="14" s="1"/>
  <c r="AT47" i="14"/>
  <c r="AG1492" i="5"/>
  <c r="E118" i="20"/>
  <c r="AM21" i="13"/>
  <c r="AX427" i="5"/>
  <c r="AX442" i="5"/>
  <c r="AL178" i="15" s="1"/>
  <c r="AF49" i="17"/>
  <c r="AF47" i="17" s="1"/>
  <c r="AH103" i="13"/>
  <c r="BH1170" i="5"/>
  <c r="BH1197" i="5"/>
  <c r="BH1196" i="5" s="1"/>
  <c r="BI1219" i="5" s="1"/>
  <c r="BI883" i="5"/>
  <c r="BI885" i="5"/>
  <c r="BI888" i="5"/>
  <c r="BI868" i="5"/>
  <c r="BI876" i="5"/>
  <c r="BI877" i="5" s="1"/>
  <c r="BI886" i="5"/>
  <c r="BI882" i="5"/>
  <c r="BI887" i="5"/>
  <c r="AW45" i="14"/>
  <c r="J87" i="18"/>
  <c r="J89" i="18"/>
  <c r="BG1077" i="5"/>
  <c r="L94" i="15"/>
  <c r="L64" i="15" s="1"/>
  <c r="GX22" i="10"/>
  <c r="GW37" i="10"/>
  <c r="AF180" i="15"/>
  <c r="BH1096" i="5"/>
  <c r="BH1097" i="5" s="1"/>
  <c r="BH1091" i="5"/>
  <c r="BH1025" i="5"/>
  <c r="BH1000" i="5"/>
  <c r="BH1024" i="5" s="1"/>
  <c r="BI1044" i="5" s="1"/>
  <c r="BG1195" i="5"/>
  <c r="BH1218" i="5" s="1"/>
  <c r="BG1272" i="5"/>
  <c r="BG1242" i="5"/>
  <c r="BG1245" i="5" s="1"/>
  <c r="BG1243" i="5" s="1"/>
  <c r="BG1273" i="5" s="1"/>
  <c r="BH1296" i="5" s="1"/>
  <c r="J31" i="18"/>
  <c r="J29" i="18"/>
  <c r="AG1457" i="5"/>
  <c r="AG1458" i="5" s="1"/>
  <c r="AH1454" i="5" s="1"/>
  <c r="AH1456" i="5" s="1"/>
  <c r="U19" i="17"/>
  <c r="U18" i="17" s="1"/>
  <c r="W45" i="13"/>
  <c r="BG1159" i="5"/>
  <c r="BF1162" i="5"/>
  <c r="BF1160" i="5" s="1"/>
  <c r="AG111" i="13"/>
  <c r="AV127" i="13"/>
  <c r="AW127" i="13" s="1"/>
  <c r="BH869" i="5"/>
  <c r="BH874" i="5"/>
  <c r="BH875" i="5" s="1"/>
  <c r="BG768" i="5"/>
  <c r="BH772" i="5" s="1"/>
  <c r="BH773" i="5" s="1"/>
  <c r="AV26" i="14" s="1"/>
  <c r="AV19" i="14" s="1"/>
  <c r="AU39" i="15"/>
  <c r="GV137" i="10"/>
  <c r="AI29" i="13"/>
  <c r="AI27" i="13" s="1"/>
  <c r="AI26" i="13" s="1"/>
  <c r="AI13" i="13" s="1"/>
  <c r="AT431" i="5"/>
  <c r="AH206" i="15" s="1"/>
  <c r="AH205" i="15" s="1"/>
  <c r="AH203" i="15" s="1"/>
  <c r="AT446" i="5"/>
  <c r="AH182" i="15" s="1"/>
  <c r="AH181" i="15" s="1"/>
  <c r="AH180" i="15" s="1"/>
  <c r="AH175" i="15" s="1"/>
  <c r="BH911" i="5"/>
  <c r="BI911" i="5" s="1"/>
  <c r="BF1095" i="5"/>
  <c r="BF1093" i="5" s="1"/>
  <c r="BF1112" i="5" s="1"/>
  <c r="BG1092" i="5"/>
  <c r="L61" i="15"/>
  <c r="G70" i="16"/>
  <c r="AH110" i="13"/>
  <c r="BH1037" i="5"/>
  <c r="BG1018" i="5"/>
  <c r="BH1040" i="5" s="1"/>
  <c r="BG991" i="5"/>
  <c r="BF1226" i="5"/>
  <c r="BF1227" i="5"/>
  <c r="AQ121" i="13"/>
  <c r="AP118" i="13"/>
  <c r="AU120" i="13"/>
  <c r="BE1289" i="5"/>
  <c r="BE1288" i="5"/>
  <c r="BE1379" i="5"/>
  <c r="AS195" i="15" s="1"/>
  <c r="BE1378" i="5"/>
  <c r="AS171" i="15" s="1"/>
  <c r="AS166" i="15" s="1"/>
  <c r="AP91" i="13"/>
  <c r="AO89" i="13"/>
  <c r="BG1388" i="5"/>
  <c r="AU52" i="14" s="1"/>
  <c r="AU134" i="13"/>
  <c r="AU132" i="13"/>
  <c r="BH1253" i="5"/>
  <c r="BH1277" i="5" s="1"/>
  <c r="BI1300" i="5" s="1"/>
  <c r="BH1278" i="5"/>
  <c r="BH848" i="5"/>
  <c r="AV136" i="13"/>
  <c r="U49" i="13"/>
  <c r="BF970" i="5"/>
  <c r="BF971" i="5"/>
  <c r="BI844" i="5"/>
  <c r="C125" i="21"/>
  <c r="K125" i="21"/>
  <c r="AJ6" i="17" l="1"/>
  <c r="BC16" i="17"/>
  <c r="BO421" i="5"/>
  <c r="BE39" i="13"/>
  <c r="BN436" i="5"/>
  <c r="BC40" i="13"/>
  <c r="BC38" i="13" s="1"/>
  <c r="BN451" i="5"/>
  <c r="BB186" i="15" s="1"/>
  <c r="AJ5" i="17"/>
  <c r="BF1008" i="5"/>
  <c r="AT43" i="15" s="1"/>
  <c r="BE132" i="17"/>
  <c r="BE130" i="17" s="1"/>
  <c r="BG183" i="13"/>
  <c r="BF181" i="13"/>
  <c r="AW135" i="13"/>
  <c r="AG107" i="13"/>
  <c r="AH108" i="13"/>
  <c r="G68" i="16"/>
  <c r="BH1199" i="5"/>
  <c r="BI1220" i="5" s="1"/>
  <c r="BI1194" i="5"/>
  <c r="AI176" i="15"/>
  <c r="AK9" i="17"/>
  <c r="AK6" i="17" s="1"/>
  <c r="AM23" i="13"/>
  <c r="AW413" i="5"/>
  <c r="AV443" i="5"/>
  <c r="AJ179" i="15" s="1"/>
  <c r="AV428" i="5"/>
  <c r="AK24" i="13"/>
  <c r="AK22" i="13" s="1"/>
  <c r="AN46" i="17"/>
  <c r="AP105" i="13"/>
  <c r="AZ1566" i="5"/>
  <c r="AZ1565" i="5"/>
  <c r="AP101" i="13"/>
  <c r="AN43" i="17"/>
  <c r="AV426" i="5"/>
  <c r="AJ204" i="15" s="1"/>
  <c r="AV441" i="5"/>
  <c r="AJ177" i="15" s="1"/>
  <c r="AJ176" i="15" s="1"/>
  <c r="AK18" i="13"/>
  <c r="AK16" i="13" s="1"/>
  <c r="AJ100" i="13"/>
  <c r="AT1564" i="5"/>
  <c r="AH42" i="17"/>
  <c r="AN77" i="13"/>
  <c r="AO79" i="13"/>
  <c r="AH48" i="17"/>
  <c r="AJ102" i="13"/>
  <c r="AO75" i="13"/>
  <c r="AN73" i="13"/>
  <c r="F73" i="22"/>
  <c r="E74" i="20" s="1"/>
  <c r="AM69" i="13"/>
  <c r="G140" i="16"/>
  <c r="AM17" i="13"/>
  <c r="AW411" i="5"/>
  <c r="AK53" i="18"/>
  <c r="AK45" i="18"/>
  <c r="H26" i="16"/>
  <c r="G141" i="16"/>
  <c r="F77" i="22"/>
  <c r="E78" i="20" s="1"/>
  <c r="AL77" i="15"/>
  <c r="F77" i="23" s="1"/>
  <c r="F81" i="23"/>
  <c r="BF1071" i="5"/>
  <c r="AM81" i="15"/>
  <c r="AM77" i="15" s="1"/>
  <c r="AZ1532" i="5"/>
  <c r="G133" i="16"/>
  <c r="AZ1524" i="5"/>
  <c r="BA158" i="8"/>
  <c r="BL187" i="13"/>
  <c r="G134" i="16"/>
  <c r="BJ133" i="17"/>
  <c r="BK133" i="17" s="1"/>
  <c r="BK135" i="17"/>
  <c r="AW136" i="13"/>
  <c r="AV42" i="14"/>
  <c r="AM149" i="13"/>
  <c r="G125" i="16" s="1"/>
  <c r="F147" i="23"/>
  <c r="E149" i="21" s="1"/>
  <c r="HM41" i="7"/>
  <c r="HL170" i="7"/>
  <c r="HL171" i="7" s="1"/>
  <c r="HL172" i="7" s="1"/>
  <c r="HM179" i="7" s="1"/>
  <c r="HL185" i="7" s="1"/>
  <c r="HL42" i="7"/>
  <c r="HL43" i="7" s="1"/>
  <c r="AZ1525" i="5"/>
  <c r="BA159" i="8"/>
  <c r="AM147" i="15"/>
  <c r="AM142" i="15" s="1"/>
  <c r="AZ1533" i="5"/>
  <c r="F142" i="23"/>
  <c r="AQ49" i="15"/>
  <c r="AQ45" i="15" s="1"/>
  <c r="BD1530" i="5"/>
  <c r="AY125" i="17"/>
  <c r="AX125" i="17"/>
  <c r="G201" i="22"/>
  <c r="BE156" i="8"/>
  <c r="BD1522" i="5"/>
  <c r="AW126" i="17"/>
  <c r="AY171" i="13"/>
  <c r="AX126" i="17" s="1"/>
  <c r="AX169" i="13"/>
  <c r="AW124" i="17"/>
  <c r="AR34" i="17"/>
  <c r="AT141" i="13"/>
  <c r="BL201" i="13"/>
  <c r="BF1310" i="5"/>
  <c r="H187" i="22"/>
  <c r="BK185" i="13"/>
  <c r="H185" i="22" s="1"/>
  <c r="AV124" i="17"/>
  <c r="BK125" i="17"/>
  <c r="AY59" i="7"/>
  <c r="AY61" i="7" s="1"/>
  <c r="AZ59" i="7"/>
  <c r="BA59" i="7" s="1"/>
  <c r="BB59" i="7" s="1"/>
  <c r="BC59" i="7" s="1"/>
  <c r="BD59" i="7" s="1"/>
  <c r="AM114" i="15"/>
  <c r="AZ1531" i="5"/>
  <c r="AZ1535" i="5" s="1"/>
  <c r="AN30" i="14" s="1"/>
  <c r="AY1527" i="5"/>
  <c r="BF973" i="5"/>
  <c r="BF1053" i="5"/>
  <c r="BA157" i="8"/>
  <c r="AZ1523" i="5"/>
  <c r="AZ57" i="7"/>
  <c r="BA54" i="7"/>
  <c r="CZ25" i="7"/>
  <c r="H87" i="6" s="1"/>
  <c r="DA22" i="7"/>
  <c r="AL35" i="17"/>
  <c r="F149" i="22"/>
  <c r="E150" i="20" s="1"/>
  <c r="AL109" i="15"/>
  <c r="F109" i="23" s="1"/>
  <c r="G132" i="16"/>
  <c r="F114" i="23"/>
  <c r="G111" i="14"/>
  <c r="DC89" i="7"/>
  <c r="CZ89" i="7"/>
  <c r="DA89" i="7"/>
  <c r="DD89" i="7"/>
  <c r="CY89" i="7"/>
  <c r="DB89" i="7"/>
  <c r="AW175" i="13"/>
  <c r="AV123" i="17" s="1"/>
  <c r="AV121" i="17" s="1"/>
  <c r="AV173" i="13"/>
  <c r="BI1037" i="5"/>
  <c r="L89" i="6"/>
  <c r="DE94" i="7"/>
  <c r="AV132" i="13"/>
  <c r="DJ87" i="7"/>
  <c r="AX119" i="14"/>
  <c r="AX115" i="14" s="1"/>
  <c r="AX96" i="14" s="1"/>
  <c r="BE42" i="7"/>
  <c r="BE43" i="7" s="1"/>
  <c r="BF41" i="7"/>
  <c r="AV134" i="13"/>
  <c r="BI1294" i="5"/>
  <c r="BG177" i="13"/>
  <c r="BH179" i="13"/>
  <c r="BG129" i="17" s="1"/>
  <c r="BG127" i="17" s="1"/>
  <c r="DH92" i="7"/>
  <c r="C227" i="15"/>
  <c r="D167" i="13"/>
  <c r="FC113" i="7"/>
  <c r="FC116" i="7"/>
  <c r="FB119" i="7"/>
  <c r="AY203" i="13" s="1"/>
  <c r="BB159" i="13"/>
  <c r="BA114" i="17" s="1"/>
  <c r="BA157" i="13"/>
  <c r="BE1290" i="5"/>
  <c r="BF1229" i="5"/>
  <c r="BI884" i="5"/>
  <c r="BD1209" i="5"/>
  <c r="V81" i="18"/>
  <c r="BD931" i="5"/>
  <c r="BH1368" i="5"/>
  <c r="BI1388" i="5" s="1"/>
  <c r="AW52" i="14" s="1"/>
  <c r="BH1365" i="5"/>
  <c r="BI1387" i="5" s="1"/>
  <c r="AW51" i="14" s="1"/>
  <c r="BH435" i="5"/>
  <c r="AV207" i="15" s="1"/>
  <c r="BH450" i="5"/>
  <c r="AV185" i="15" s="1"/>
  <c r="AV184" i="15" s="1"/>
  <c r="AW37" i="13"/>
  <c r="AW35" i="13" s="1"/>
  <c r="AW34" i="13" s="1"/>
  <c r="BF1011" i="5"/>
  <c r="BG1229" i="5"/>
  <c r="BI881" i="5"/>
  <c r="BH1164" i="5"/>
  <c r="BI1103" i="5"/>
  <c r="BI420" i="5"/>
  <c r="AW49" i="18"/>
  <c r="AY36" i="13"/>
  <c r="J33" i="16" s="1"/>
  <c r="BJ1065" i="5"/>
  <c r="BI1064" i="5"/>
  <c r="BH1063" i="5"/>
  <c r="BH1067" i="5" s="1"/>
  <c r="BG1051" i="5"/>
  <c r="BG1050" i="5"/>
  <c r="AJ1482" i="5"/>
  <c r="AJ1483" i="5" s="1"/>
  <c r="AK1479" i="5" s="1"/>
  <c r="AK1481" i="5" s="1"/>
  <c r="AF1435" i="5"/>
  <c r="AH1508" i="5"/>
  <c r="AH1509" i="5" s="1"/>
  <c r="AI1505" i="5" s="1"/>
  <c r="AI1507" i="5" s="1"/>
  <c r="BG1307" i="5"/>
  <c r="BG1308" i="5"/>
  <c r="AQ91" i="13"/>
  <c r="AP89" i="13"/>
  <c r="BH1092" i="5"/>
  <c r="BG1095" i="5"/>
  <c r="BG1093" i="5" s="1"/>
  <c r="BG1112" i="5" s="1"/>
  <c r="AH111" i="13"/>
  <c r="G71" i="16"/>
  <c r="BH1159" i="5"/>
  <c r="BG1162" i="5"/>
  <c r="BG1160" i="5" s="1"/>
  <c r="V19" i="17"/>
  <c r="V18" i="17" s="1"/>
  <c r="X45" i="13"/>
  <c r="GY22" i="10"/>
  <c r="GX37" i="10"/>
  <c r="H112" i="16"/>
  <c r="F178" i="23"/>
  <c r="P55" i="13"/>
  <c r="P153" i="15"/>
  <c r="AU119" i="13"/>
  <c r="GY19" i="10"/>
  <c r="GX34" i="10"/>
  <c r="BH991" i="5"/>
  <c r="BH1018" i="5"/>
  <c r="BI1040" i="5" s="1"/>
  <c r="BE1380" i="5"/>
  <c r="AH65" i="17"/>
  <c r="AH58" i="17" s="1"/>
  <c r="AH173" i="15"/>
  <c r="AH164" i="15" s="1"/>
  <c r="BG1262" i="5"/>
  <c r="AV133" i="13"/>
  <c r="AV126" i="13"/>
  <c r="GY20" i="10"/>
  <c r="GX35" i="10"/>
  <c r="BE1184" i="5"/>
  <c r="AS139" i="15" s="1"/>
  <c r="AS138" i="15" s="1"/>
  <c r="BE1183" i="5"/>
  <c r="AS106" i="15" s="1"/>
  <c r="BH909" i="5"/>
  <c r="AF1466" i="5"/>
  <c r="BH1077" i="5"/>
  <c r="BH986" i="5"/>
  <c r="BH989" i="5" s="1"/>
  <c r="BH987" i="5" s="1"/>
  <c r="BH1017" i="5" s="1"/>
  <c r="BI1039" i="5" s="1"/>
  <c r="BH1016" i="5"/>
  <c r="P54" i="13"/>
  <c r="P120" i="15"/>
  <c r="AF92" i="17"/>
  <c r="AF94" i="17" s="1"/>
  <c r="AF96" i="17" s="1"/>
  <c r="AH66" i="13"/>
  <c r="AG65" i="13"/>
  <c r="AI112" i="13"/>
  <c r="C55" i="20"/>
  <c r="BG1070" i="5"/>
  <c r="BG1069" i="5"/>
  <c r="AW43" i="14"/>
  <c r="BI1332" i="5"/>
  <c r="AW150" i="15" s="1"/>
  <c r="BI1315" i="5"/>
  <c r="BI1316" i="5" s="1"/>
  <c r="BI1331" i="5"/>
  <c r="AW117" i="15" s="1"/>
  <c r="BI1000" i="5"/>
  <c r="BI1024" i="5" s="1"/>
  <c r="BJ1044" i="5" s="1"/>
  <c r="BI1025" i="5"/>
  <c r="BH1193" i="5"/>
  <c r="M127" i="15"/>
  <c r="M96" i="15" s="1"/>
  <c r="BJ1165" i="5"/>
  <c r="BJ1172" i="5"/>
  <c r="BJ1190" i="5"/>
  <c r="BJ1171" i="5"/>
  <c r="BJ1157" i="5"/>
  <c r="BJ1175" i="5"/>
  <c r="BJ1176" i="5"/>
  <c r="BJ1174" i="5"/>
  <c r="BJ1177" i="5"/>
  <c r="BJ999" i="5"/>
  <c r="BJ1023" i="5" s="1"/>
  <c r="BJ1001" i="5"/>
  <c r="BJ1004" i="5"/>
  <c r="BJ1028" i="5" s="1"/>
  <c r="BK1046" i="5" s="1"/>
  <c r="BJ1015" i="5"/>
  <c r="BJ1003" i="5"/>
  <c r="BJ1027" i="5" s="1"/>
  <c r="BK1045" i="5" s="1"/>
  <c r="BJ1002" i="5"/>
  <c r="BJ1026" i="5" s="1"/>
  <c r="BJ984" i="5"/>
  <c r="BJ994" i="5"/>
  <c r="BJ995" i="5" s="1"/>
  <c r="BJ1020" i="5" s="1"/>
  <c r="BK1042" i="5" s="1"/>
  <c r="BJ998" i="5"/>
  <c r="BJ992" i="5"/>
  <c r="BJ1057" i="5"/>
  <c r="AX31" i="13"/>
  <c r="AW13" i="17" s="1"/>
  <c r="BH417" i="5"/>
  <c r="AI1419" i="5"/>
  <c r="BH944" i="5"/>
  <c r="BI964" i="5" s="1"/>
  <c r="BG970" i="5"/>
  <c r="BG971" i="5"/>
  <c r="BE929" i="5"/>
  <c r="AS74" i="15" s="1"/>
  <c r="AS73" i="15" s="1"/>
  <c r="BE928" i="5"/>
  <c r="AS42" i="15" s="1"/>
  <c r="AS41" i="15" s="1"/>
  <c r="Q59" i="18"/>
  <c r="Q67" i="18"/>
  <c r="GY21" i="10"/>
  <c r="GX36" i="10"/>
  <c r="BI1170" i="5"/>
  <c r="BI1197" i="5"/>
  <c r="BI1198" i="5"/>
  <c r="BI1359" i="5"/>
  <c r="AI109" i="13"/>
  <c r="AR41" i="15"/>
  <c r="BJ845" i="5"/>
  <c r="BJ846" i="5" s="1"/>
  <c r="BI846" i="5"/>
  <c r="BI1166" i="5"/>
  <c r="E137" i="22"/>
  <c r="AA116" i="13"/>
  <c r="E116" i="22" s="1"/>
  <c r="E166" i="16"/>
  <c r="AV145" i="13"/>
  <c r="AU38" i="17" s="1"/>
  <c r="AS114" i="13"/>
  <c r="AR36" i="17" s="1"/>
  <c r="BI1139" i="5"/>
  <c r="BI841" i="5"/>
  <c r="BI842" i="5" s="1"/>
  <c r="BI836" i="5"/>
  <c r="BI939" i="5"/>
  <c r="AX123" i="13" s="1"/>
  <c r="BE1347" i="5"/>
  <c r="AS56" i="14" s="1"/>
  <c r="AS55" i="14" s="1"/>
  <c r="AS34" i="14" s="1"/>
  <c r="AS32" i="14" s="1"/>
  <c r="GW135" i="10"/>
  <c r="GX127" i="10"/>
  <c r="BI1096" i="5"/>
  <c r="BI1097" i="5" s="1"/>
  <c r="BI1091" i="5"/>
  <c r="K199" i="15"/>
  <c r="K17" i="18"/>
  <c r="K15" i="18"/>
  <c r="K19" i="18" s="1"/>
  <c r="AF175" i="15"/>
  <c r="AH1492" i="5"/>
  <c r="BH768" i="5"/>
  <c r="BI772" i="5" s="1"/>
  <c r="BI773" i="5" s="1"/>
  <c r="AW26" i="14" s="1"/>
  <c r="AW19" i="14" s="1"/>
  <c r="AV39" i="15"/>
  <c r="T79" i="18"/>
  <c r="T34" i="15"/>
  <c r="BF1341" i="5"/>
  <c r="BF1264" i="5"/>
  <c r="AT107" i="15" s="1"/>
  <c r="BF1265" i="5"/>
  <c r="AT140" i="15" s="1"/>
  <c r="BI1256" i="5"/>
  <c r="BI1280" i="5" s="1"/>
  <c r="BJ1301" i="5" s="1"/>
  <c r="BI1281" i="5"/>
  <c r="BI1022" i="5"/>
  <c r="BI997" i="5"/>
  <c r="BI1021" i="5" s="1"/>
  <c r="BJ1043" i="5" s="1"/>
  <c r="BF1379" i="5"/>
  <c r="AT195" i="15" s="1"/>
  <c r="BF1378" i="5"/>
  <c r="AT171" i="15" s="1"/>
  <c r="AT166" i="15" s="1"/>
  <c r="BI1369" i="5"/>
  <c r="BI1371" i="5"/>
  <c r="BJ1389" i="5" s="1"/>
  <c r="AX53" i="14" s="1"/>
  <c r="BI1363" i="5"/>
  <c r="BI1372" i="5"/>
  <c r="BJ1390" i="5" s="1"/>
  <c r="AX54" i="14" s="1"/>
  <c r="BI1366" i="5"/>
  <c r="BI1361" i="5"/>
  <c r="BI1367" i="5"/>
  <c r="BI1362" i="5"/>
  <c r="BI1370" i="5"/>
  <c r="BJ1108" i="5"/>
  <c r="BJ1107" i="5"/>
  <c r="BJ1090" i="5"/>
  <c r="BJ1104" i="5"/>
  <c r="BJ1105" i="5"/>
  <c r="BJ1110" i="5"/>
  <c r="BJ1098" i="5"/>
  <c r="BJ1099" i="5" s="1"/>
  <c r="BJ1109" i="5"/>
  <c r="BJ850" i="5"/>
  <c r="BJ849" i="5"/>
  <c r="BJ853" i="5"/>
  <c r="BJ854" i="5"/>
  <c r="BJ855" i="5"/>
  <c r="BJ843" i="5"/>
  <c r="BJ844" i="5" s="1"/>
  <c r="BJ852" i="5"/>
  <c r="BJ835" i="5"/>
  <c r="BH1125" i="5"/>
  <c r="BG1128" i="5"/>
  <c r="BG1126" i="5" s="1"/>
  <c r="BG1145" i="5" s="1"/>
  <c r="AG1513" i="5"/>
  <c r="U38" i="15" s="1"/>
  <c r="AG1516" i="5"/>
  <c r="U135" i="15" s="1"/>
  <c r="AG1515" i="5"/>
  <c r="U70" i="15" s="1"/>
  <c r="AG1514" i="5"/>
  <c r="U102" i="15" s="1"/>
  <c r="W75" i="18"/>
  <c r="AV124" i="13"/>
  <c r="AR138" i="15"/>
  <c r="AI1487" i="5"/>
  <c r="W37" i="15" s="1"/>
  <c r="AI1490" i="5"/>
  <c r="W134" i="15" s="1"/>
  <c r="AI1489" i="5"/>
  <c r="W69" i="15" s="1"/>
  <c r="AI1488" i="5"/>
  <c r="W101" i="15" s="1"/>
  <c r="K63" i="18"/>
  <c r="L42" i="13"/>
  <c r="BE952" i="5"/>
  <c r="BE953" i="5"/>
  <c r="R21" i="17"/>
  <c r="R20" i="17" s="1"/>
  <c r="R17" i="17" s="1"/>
  <c r="E80" i="16"/>
  <c r="S44" i="13"/>
  <c r="AP147" i="13"/>
  <c r="AO37" i="17" s="1"/>
  <c r="BF1326" i="5"/>
  <c r="BF1327" i="5"/>
  <c r="BG1006" i="5"/>
  <c r="BI1168" i="5"/>
  <c r="BJ1167" i="5"/>
  <c r="BJ1168" i="5" s="1"/>
  <c r="AI139" i="13"/>
  <c r="BH1386" i="5"/>
  <c r="AV50" i="14" s="1"/>
  <c r="BG1375" i="5"/>
  <c r="BI851" i="5"/>
  <c r="BI945" i="5"/>
  <c r="BI915" i="5"/>
  <c r="BI942" i="5"/>
  <c r="BI903" i="5"/>
  <c r="BI908" i="5"/>
  <c r="BI1201" i="5"/>
  <c r="AK1410" i="5"/>
  <c r="AK1411" i="5" s="1"/>
  <c r="AL1407" i="5" s="1"/>
  <c r="AL1409" i="5" s="1"/>
  <c r="AP117" i="13"/>
  <c r="M91" i="15"/>
  <c r="M93" i="15" s="1"/>
  <c r="M59" i="13"/>
  <c r="AG49" i="17"/>
  <c r="AG47" i="17" s="1"/>
  <c r="AI103" i="13"/>
  <c r="F21" i="22"/>
  <c r="AM19" i="13"/>
  <c r="F19" i="22" s="1"/>
  <c r="AO29" i="17"/>
  <c r="BI1322" i="5"/>
  <c r="BH1321" i="5"/>
  <c r="BG1320" i="5"/>
  <c r="BG1324" i="5" s="1"/>
  <c r="AU57" i="14" s="1"/>
  <c r="BE1205" i="5"/>
  <c r="BG907" i="5"/>
  <c r="BG905" i="5" s="1"/>
  <c r="BH904" i="5"/>
  <c r="AR121" i="13"/>
  <c r="AQ118" i="13"/>
  <c r="AP29" i="17" s="1"/>
  <c r="AI110" i="13"/>
  <c r="L62" i="15"/>
  <c r="L32" i="15" s="1"/>
  <c r="L30" i="15" s="1"/>
  <c r="BF1192" i="5"/>
  <c r="BF1205" i="5" s="1"/>
  <c r="BF1179" i="5"/>
  <c r="BF1181" i="5" s="1"/>
  <c r="AG1462" i="5"/>
  <c r="U100" i="15" s="1"/>
  <c r="AG1463" i="5"/>
  <c r="U68" i="15" s="1"/>
  <c r="AG1461" i="5"/>
  <c r="U36" i="15" s="1"/>
  <c r="AG1464" i="5"/>
  <c r="U133" i="15" s="1"/>
  <c r="BH1295" i="5"/>
  <c r="BH1305" i="5" s="1"/>
  <c r="BG1286" i="5"/>
  <c r="AW125" i="13"/>
  <c r="BI869" i="5"/>
  <c r="BI874" i="5"/>
  <c r="BI875" i="5" s="1"/>
  <c r="BH1274" i="5"/>
  <c r="BI1297" i="5" s="1"/>
  <c r="BH1247" i="5"/>
  <c r="O156" i="15"/>
  <c r="BF937" i="5"/>
  <c r="BF950" i="5" s="1"/>
  <c r="BF924" i="5"/>
  <c r="BF926" i="5" s="1"/>
  <c r="GW39" i="10"/>
  <c r="U25" i="17"/>
  <c r="U24" i="17" s="1"/>
  <c r="W48" i="13"/>
  <c r="BH936" i="5"/>
  <c r="BI1278" i="5"/>
  <c r="BI1253" i="5"/>
  <c r="BI1277" i="5" s="1"/>
  <c r="BJ1300" i="5" s="1"/>
  <c r="BI1249" i="5"/>
  <c r="BI1275" i="5"/>
  <c r="BJ1298" i="5" s="1"/>
  <c r="BG840" i="5"/>
  <c r="BG838" i="5" s="1"/>
  <c r="BG857" i="5" s="1"/>
  <c r="BH837" i="5"/>
  <c r="BK861" i="5"/>
  <c r="BK866" i="5" s="1"/>
  <c r="BK1083" i="5"/>
  <c r="BK1088" i="5" s="1"/>
  <c r="BK1233" i="5"/>
  <c r="BK1238" i="5" s="1"/>
  <c r="BK829" i="5"/>
  <c r="BK833" i="5" s="1"/>
  <c r="BK1150" i="5"/>
  <c r="BK1155" i="5" s="1"/>
  <c r="BL800" i="5"/>
  <c r="BK1351" i="5"/>
  <c r="BK1355" i="5" s="1"/>
  <c r="BK977" i="5"/>
  <c r="BK982" i="5" s="1"/>
  <c r="BK895" i="5"/>
  <c r="BK900" i="5" s="1"/>
  <c r="BK1116" i="5"/>
  <c r="BK1121" i="5" s="1"/>
  <c r="K88" i="9"/>
  <c r="BJ1123" i="5"/>
  <c r="BJ1142" i="5"/>
  <c r="BJ1143" i="5"/>
  <c r="BJ1137" i="5"/>
  <c r="BJ1138" i="5"/>
  <c r="BJ1131" i="5"/>
  <c r="BJ1132" i="5" s="1"/>
  <c r="BJ1140" i="5"/>
  <c r="BJ1141" i="5"/>
  <c r="BJ887" i="5"/>
  <c r="BJ885" i="5"/>
  <c r="BJ868" i="5"/>
  <c r="BJ883" i="5"/>
  <c r="BJ886" i="5"/>
  <c r="BJ888" i="5"/>
  <c r="BJ876" i="5"/>
  <c r="BJ877" i="5" s="1"/>
  <c r="BJ882" i="5"/>
  <c r="BJ881" i="5" s="1"/>
  <c r="BF1032" i="5"/>
  <c r="BF1033" i="5"/>
  <c r="AV13" i="17"/>
  <c r="AU130" i="13"/>
  <c r="AT129" i="13"/>
  <c r="BH1563" i="5"/>
  <c r="BI1570" i="5" s="1"/>
  <c r="AW68" i="14" s="1"/>
  <c r="S23" i="17"/>
  <c r="S22" i="17" s="1"/>
  <c r="U47" i="13"/>
  <c r="K71" i="18"/>
  <c r="O123" i="15"/>
  <c r="AN37" i="17"/>
  <c r="BI1202" i="5"/>
  <c r="BJ1221" i="5" s="1"/>
  <c r="BI1203" i="5"/>
  <c r="BJ1222" i="5" s="1"/>
  <c r="AZ412" i="5"/>
  <c r="AP20" i="13"/>
  <c r="AO8" i="17" s="1"/>
  <c r="BH1038" i="5"/>
  <c r="BH1048" i="5" s="1"/>
  <c r="BG1030" i="5"/>
  <c r="M56" i="15"/>
  <c r="M58" i="15" s="1"/>
  <c r="AU446" i="5"/>
  <c r="AI182" i="15" s="1"/>
  <c r="AI181" i="15" s="1"/>
  <c r="AI180" i="15" s="1"/>
  <c r="AI175" i="15" s="1"/>
  <c r="AU431" i="5"/>
  <c r="AI206" i="15" s="1"/>
  <c r="AI205" i="15" s="1"/>
  <c r="AI203" i="15" s="1"/>
  <c r="AJ29" i="13"/>
  <c r="AJ27" i="13" s="1"/>
  <c r="AJ26" i="13" s="1"/>
  <c r="AJ13" i="13" s="1"/>
  <c r="GY126" i="10"/>
  <c r="GX134" i="10"/>
  <c r="D139" i="20"/>
  <c r="BH940" i="5"/>
  <c r="BI962" i="5" s="1"/>
  <c r="BH1195" i="5"/>
  <c r="BI1218" i="5" s="1"/>
  <c r="BH1360" i="5"/>
  <c r="BG1392" i="5"/>
  <c r="AU48" i="14"/>
  <c r="AU47" i="14" s="1"/>
  <c r="BI1101" i="5"/>
  <c r="BJ1100" i="5"/>
  <c r="BJ1101" i="5" s="1"/>
  <c r="AG39" i="17"/>
  <c r="AG33" i="17" s="1"/>
  <c r="BI1136" i="5"/>
  <c r="BI946" i="5"/>
  <c r="BI848" i="5"/>
  <c r="BI943" i="5"/>
  <c r="BI918" i="5"/>
  <c r="BI1106" i="5"/>
  <c r="BI1200" i="5"/>
  <c r="AJ1416" i="5"/>
  <c r="X67" i="15" s="1"/>
  <c r="AJ1417" i="5"/>
  <c r="X132" i="15" s="1"/>
  <c r="AJ1415" i="5"/>
  <c r="X35" i="15" s="1"/>
  <c r="T27" i="17"/>
  <c r="T26" i="17" s="1"/>
  <c r="AV120" i="13"/>
  <c r="AH1457" i="5"/>
  <c r="AH1458" i="5" s="1"/>
  <c r="AI1454" i="5" s="1"/>
  <c r="AI1456" i="5" s="1"/>
  <c r="BH1272" i="5"/>
  <c r="BH1242" i="5"/>
  <c r="BH1245" i="5" s="1"/>
  <c r="BH1243" i="5" s="1"/>
  <c r="BH1273" i="5" s="1"/>
  <c r="BI1296" i="5" s="1"/>
  <c r="BI1134" i="5"/>
  <c r="BJ1133" i="5"/>
  <c r="BJ1134" i="5" s="1"/>
  <c r="BI767" i="5"/>
  <c r="AW136" i="15" s="1"/>
  <c r="BI764" i="5"/>
  <c r="BJ761" i="5"/>
  <c r="BI765" i="5"/>
  <c r="AW103" i="15" s="1"/>
  <c r="BI766" i="5"/>
  <c r="AW71" i="15" s="1"/>
  <c r="BG873" i="5"/>
  <c r="BG871" i="5" s="1"/>
  <c r="BG890" i="5" s="1"/>
  <c r="BH870" i="5"/>
  <c r="BH938" i="5"/>
  <c r="BI1241" i="5"/>
  <c r="BI1246" i="5"/>
  <c r="BI990" i="5"/>
  <c r="BI985" i="5"/>
  <c r="BI1075" i="5"/>
  <c r="AW52" i="15" s="1"/>
  <c r="BI1058" i="5"/>
  <c r="BI1059" i="5" s="1"/>
  <c r="BI1076" i="5"/>
  <c r="AW84" i="15" s="1"/>
  <c r="BI1019" i="5"/>
  <c r="BJ1041" i="5" s="1"/>
  <c r="BI993" i="5"/>
  <c r="BH1191" i="5"/>
  <c r="AU40" i="17"/>
  <c r="AW143" i="13"/>
  <c r="M160" i="15"/>
  <c r="BH1224" i="5"/>
  <c r="BJ902" i="5"/>
  <c r="BJ921" i="5"/>
  <c r="BJ947" i="5" s="1"/>
  <c r="BK965" i="5" s="1"/>
  <c r="BJ917" i="5"/>
  <c r="BJ916" i="5"/>
  <c r="BJ922" i="5"/>
  <c r="BJ910" i="5"/>
  <c r="BJ919" i="5"/>
  <c r="BJ935" i="5"/>
  <c r="BJ920" i="5"/>
  <c r="BJ1254" i="5"/>
  <c r="BJ1259" i="5"/>
  <c r="BJ1283" i="5" s="1"/>
  <c r="BK1302" i="5" s="1"/>
  <c r="BJ1257" i="5"/>
  <c r="BJ1248" i="5"/>
  <c r="BJ1255" i="5"/>
  <c r="BJ1279" i="5" s="1"/>
  <c r="BJ1314" i="5"/>
  <c r="BJ1240" i="5"/>
  <c r="BJ1250" i="5"/>
  <c r="BJ1251" i="5" s="1"/>
  <c r="BJ1276" i="5" s="1"/>
  <c r="BK1299" i="5" s="1"/>
  <c r="BJ1258" i="5"/>
  <c r="BJ1282" i="5" s="1"/>
  <c r="BJ1271" i="5"/>
  <c r="BJ1357" i="5"/>
  <c r="BJ1356" i="5"/>
  <c r="BG447" i="5"/>
  <c r="AU183" i="15" s="1"/>
  <c r="AV32" i="13"/>
  <c r="AV30" i="13" s="1"/>
  <c r="BG432" i="5"/>
  <c r="AS32" i="17"/>
  <c r="AS31" i="17" s="1"/>
  <c r="N88" i="15"/>
  <c r="N90" i="15" s="1"/>
  <c r="D87" i="23"/>
  <c r="BI1321" i="5"/>
  <c r="BJ1322" i="5"/>
  <c r="BH1320" i="5"/>
  <c r="BH1324" i="5" s="1"/>
  <c r="BD1186" i="5"/>
  <c r="C56" i="20"/>
  <c r="BH968" i="5"/>
  <c r="AV37" i="14"/>
  <c r="AV36" i="14" s="1"/>
  <c r="AV35" i="14" s="1"/>
  <c r="BI879" i="5"/>
  <c r="BJ878" i="5"/>
  <c r="BJ879" i="5" s="1"/>
  <c r="S54" i="15"/>
  <c r="BI1173" i="5"/>
  <c r="BI1163" i="5"/>
  <c r="BI1158" i="5"/>
  <c r="AY427" i="5"/>
  <c r="AY442" i="5"/>
  <c r="AM178" i="15" s="1"/>
  <c r="AN21" i="13"/>
  <c r="AN19" i="13" s="1"/>
  <c r="L61" i="18"/>
  <c r="AJ47" i="18"/>
  <c r="AV416" i="5"/>
  <c r="AL28" i="13"/>
  <c r="AK12" i="17" s="1"/>
  <c r="AK11" i="17" s="1"/>
  <c r="AK10" i="17" s="1"/>
  <c r="AJ55" i="18"/>
  <c r="AJ51" i="18"/>
  <c r="AJ73" i="17"/>
  <c r="AJ43" i="18"/>
  <c r="GW137" i="10"/>
  <c r="AB137" i="13"/>
  <c r="AC138" i="13"/>
  <c r="AB30" i="17" s="1"/>
  <c r="AB28" i="17" s="1"/>
  <c r="BI913" i="5"/>
  <c r="BJ912" i="5"/>
  <c r="BJ913" i="5" s="1"/>
  <c r="BF1289" i="5"/>
  <c r="BF1288" i="5"/>
  <c r="AG203" i="15"/>
  <c r="BI1124" i="5"/>
  <c r="BI1129" i="5"/>
  <c r="BI1130" i="5" s="1"/>
  <c r="BI948" i="5"/>
  <c r="BJ966" i="5" s="1"/>
  <c r="AX46" i="14" s="1"/>
  <c r="BI947" i="5"/>
  <c r="BJ965" i="5" s="1"/>
  <c r="BH1384" i="5"/>
  <c r="AE1440" i="5"/>
  <c r="S99" i="15" s="1"/>
  <c r="BD40" i="13" l="1"/>
  <c r="BO436" i="5"/>
  <c r="BO451" i="5"/>
  <c r="BC186" i="15" s="1"/>
  <c r="AN149" i="13"/>
  <c r="BD16" i="17"/>
  <c r="BF39" i="13"/>
  <c r="BP421" i="5"/>
  <c r="BF132" i="17"/>
  <c r="BF130" i="17" s="1"/>
  <c r="BG181" i="13"/>
  <c r="BH183" i="13"/>
  <c r="AZ61" i="7"/>
  <c r="BA61" i="7" s="1"/>
  <c r="BB61" i="7" s="1"/>
  <c r="BC61" i="7" s="1"/>
  <c r="BD61" i="7" s="1"/>
  <c r="BJ1136" i="5"/>
  <c r="BJ940" i="5"/>
  <c r="BK962" i="5" s="1"/>
  <c r="BI1199" i="5"/>
  <c r="BJ1220" i="5" s="1"/>
  <c r="AX45" i="14"/>
  <c r="AH107" i="13"/>
  <c r="AI108" i="13"/>
  <c r="AW44" i="14"/>
  <c r="AK15" i="13"/>
  <c r="AW443" i="5"/>
  <c r="AK179" i="15" s="1"/>
  <c r="AW428" i="5"/>
  <c r="AL24" i="13"/>
  <c r="AL22" i="13" s="1"/>
  <c r="AL9" i="17"/>
  <c r="AN23" i="13"/>
  <c r="H28" i="16"/>
  <c r="AX413" i="5"/>
  <c r="F23" i="22"/>
  <c r="E24" i="20" s="1"/>
  <c r="AK5" i="17"/>
  <c r="AN69" i="13"/>
  <c r="AM93" i="18" s="1"/>
  <c r="AO77" i="13"/>
  <c r="AP79" i="13"/>
  <c r="M149" i="21"/>
  <c r="AW426" i="5"/>
  <c r="AK204" i="15" s="1"/>
  <c r="AL18" i="13"/>
  <c r="AL16" i="13" s="1"/>
  <c r="AL15" i="13" s="1"/>
  <c r="AW441" i="5"/>
  <c r="AK177" i="15" s="1"/>
  <c r="AO73" i="13"/>
  <c r="AO69" i="13" s="1"/>
  <c r="AN93" i="18" s="1"/>
  <c r="AP75" i="13"/>
  <c r="AU1564" i="5"/>
  <c r="AK100" i="13"/>
  <c r="AI42" i="17"/>
  <c r="AL7" i="17"/>
  <c r="AL6" i="17" s="1"/>
  <c r="AX411" i="5"/>
  <c r="AN17" i="13"/>
  <c r="F17" i="22"/>
  <c r="AL53" i="18"/>
  <c r="AL45" i="18"/>
  <c r="AL93" i="18"/>
  <c r="F69" i="22"/>
  <c r="E70" i="20" s="1"/>
  <c r="AK102" i="13"/>
  <c r="AI48" i="17"/>
  <c r="BA1566" i="5"/>
  <c r="AO46" i="17"/>
  <c r="AQ105" i="13"/>
  <c r="U131" i="15"/>
  <c r="U152" i="15" s="1"/>
  <c r="AQ101" i="13"/>
  <c r="AO43" i="17"/>
  <c r="BA1565" i="5"/>
  <c r="BJ1166" i="5"/>
  <c r="BB158" i="8"/>
  <c r="BA1524" i="5"/>
  <c r="AN81" i="15"/>
  <c r="AN77" i="15" s="1"/>
  <c r="BA1532" i="5"/>
  <c r="E83" i="21"/>
  <c r="M83" i="21"/>
  <c r="E79" i="21"/>
  <c r="M79" i="21"/>
  <c r="BJ1037" i="5"/>
  <c r="V49" i="13"/>
  <c r="AW122" i="13"/>
  <c r="BI1384" i="5"/>
  <c r="AN147" i="15"/>
  <c r="AN142" i="15" s="1"/>
  <c r="BA1533" i="5"/>
  <c r="BG973" i="5"/>
  <c r="AW134" i="13"/>
  <c r="E144" i="21"/>
  <c r="M144" i="21"/>
  <c r="BG1071" i="5"/>
  <c r="BA1525" i="5"/>
  <c r="BB159" i="8"/>
  <c r="HM42" i="7"/>
  <c r="HM43" i="7" s="1"/>
  <c r="HN41" i="7"/>
  <c r="HM170" i="7"/>
  <c r="HM171" i="7" s="1"/>
  <c r="HM172" i="7" s="1"/>
  <c r="HN179" i="7" s="1"/>
  <c r="HM185" i="7" s="1"/>
  <c r="AX124" i="17"/>
  <c r="AR49" i="15"/>
  <c r="BE1530" i="5"/>
  <c r="I185" i="22"/>
  <c r="G186" i="20"/>
  <c r="H186" i="20" s="1"/>
  <c r="AS34" i="17"/>
  <c r="AU141" i="13"/>
  <c r="AY169" i="13"/>
  <c r="G169" i="22" s="1"/>
  <c r="F170" i="20" s="1"/>
  <c r="G171" i="22"/>
  <c r="F172" i="20" s="1"/>
  <c r="AZ171" i="13"/>
  <c r="BF156" i="8"/>
  <c r="BE1522" i="5"/>
  <c r="I187" i="22"/>
  <c r="G188" i="20"/>
  <c r="H188" i="20" s="1"/>
  <c r="F202" i="20"/>
  <c r="G202" i="20"/>
  <c r="I201" i="22"/>
  <c r="BL185" i="13"/>
  <c r="BI1077" i="5"/>
  <c r="BG1053" i="5"/>
  <c r="E111" i="21"/>
  <c r="M111" i="21"/>
  <c r="DA25" i="7"/>
  <c r="I87" i="6" s="1"/>
  <c r="DB22" i="7"/>
  <c r="AN114" i="15"/>
  <c r="BA1531" i="5"/>
  <c r="BA1535" i="5" s="1"/>
  <c r="AO30" i="14" s="1"/>
  <c r="AZ1527" i="5"/>
  <c r="BB157" i="8"/>
  <c r="BA1523" i="5"/>
  <c r="AW42" i="14"/>
  <c r="BI1196" i="5"/>
  <c r="BJ1219" i="5" s="1"/>
  <c r="E116" i="21"/>
  <c r="M116" i="21"/>
  <c r="AM35" i="17"/>
  <c r="AO149" i="13"/>
  <c r="BB54" i="7"/>
  <c r="BA57" i="7"/>
  <c r="AM109" i="15"/>
  <c r="D227" i="15"/>
  <c r="DI92" i="7"/>
  <c r="BJ918" i="5"/>
  <c r="BJ943" i="5"/>
  <c r="DK87" i="7"/>
  <c r="DF94" i="7"/>
  <c r="M89" i="6"/>
  <c r="L81" i="6"/>
  <c r="L80" i="6" s="1"/>
  <c r="L70" i="6" s="1"/>
  <c r="L52" i="6" s="1"/>
  <c r="DD90" i="7"/>
  <c r="AY119" i="14"/>
  <c r="AY115" i="14" s="1"/>
  <c r="FB121" i="7"/>
  <c r="AX228" i="15" s="1"/>
  <c r="G228" i="23" s="1"/>
  <c r="G81" i="6"/>
  <c r="CY90" i="7"/>
  <c r="K81" i="6"/>
  <c r="K80" i="6" s="1"/>
  <c r="K70" i="6" s="1"/>
  <c r="K52" i="6" s="1"/>
  <c r="DC90" i="7"/>
  <c r="BI940" i="5"/>
  <c r="BJ962" i="5" s="1"/>
  <c r="U66" i="15"/>
  <c r="U86" i="15" s="1"/>
  <c r="AW133" i="13"/>
  <c r="G203" i="22"/>
  <c r="AX122" i="17"/>
  <c r="C120" i="17"/>
  <c r="E167" i="13"/>
  <c r="D120" i="17" s="1"/>
  <c r="BH177" i="13"/>
  <c r="BI179" i="13"/>
  <c r="BG41" i="7"/>
  <c r="BF42" i="7"/>
  <c r="BF43" i="7" s="1"/>
  <c r="I81" i="6"/>
  <c r="I80" i="6" s="1"/>
  <c r="I70" i="6" s="1"/>
  <c r="I52" i="6" s="1"/>
  <c r="DA90" i="7"/>
  <c r="BF1290" i="5"/>
  <c r="BI1164" i="5"/>
  <c r="BJ948" i="5"/>
  <c r="BK966" i="5" s="1"/>
  <c r="BG1310" i="5"/>
  <c r="BC159" i="13"/>
  <c r="BB157" i="13"/>
  <c r="FD116" i="7"/>
  <c r="FD113" i="7"/>
  <c r="FC119" i="7"/>
  <c r="AZ203" i="13" s="1"/>
  <c r="AY122" i="17" s="1"/>
  <c r="AX175" i="13"/>
  <c r="AW123" i="17" s="1"/>
  <c r="AW121" i="17" s="1"/>
  <c r="AW173" i="13"/>
  <c r="J81" i="6"/>
  <c r="J80" i="6" s="1"/>
  <c r="J70" i="6" s="1"/>
  <c r="J52" i="6" s="1"/>
  <c r="DB90" i="7"/>
  <c r="H81" i="6"/>
  <c r="H80" i="6" s="1"/>
  <c r="H70" i="6" s="1"/>
  <c r="H52" i="6" s="1"/>
  <c r="CZ90" i="7"/>
  <c r="G109" i="14"/>
  <c r="BH1262" i="5"/>
  <c r="BH1264" i="5" s="1"/>
  <c r="AV107" i="15" s="1"/>
  <c r="AW120" i="13"/>
  <c r="BI957" i="5"/>
  <c r="BH1006" i="5"/>
  <c r="AX15" i="17"/>
  <c r="AX14" i="17" s="1"/>
  <c r="BI938" i="5"/>
  <c r="BI944" i="5"/>
  <c r="BJ964" i="5" s="1"/>
  <c r="AW126" i="13"/>
  <c r="BJ1139" i="5"/>
  <c r="AX37" i="13"/>
  <c r="AX35" i="13" s="1"/>
  <c r="AX34" i="13" s="1"/>
  <c r="BI435" i="5"/>
  <c r="AW207" i="15" s="1"/>
  <c r="BI450" i="5"/>
  <c r="AW185" i="15" s="1"/>
  <c r="AE1442" i="5"/>
  <c r="U83" i="18"/>
  <c r="AX135" i="13"/>
  <c r="AZ36" i="13"/>
  <c r="AY15" i="17" s="1"/>
  <c r="AY14" i="17" s="1"/>
  <c r="G36" i="22"/>
  <c r="BJ420" i="5"/>
  <c r="AX49" i="18"/>
  <c r="BH1050" i="5"/>
  <c r="BH1051" i="5"/>
  <c r="AI1508" i="5"/>
  <c r="AI1457" i="5"/>
  <c r="AI1458" i="5" s="1"/>
  <c r="AJ1454" i="5" s="1"/>
  <c r="AJ1456" i="5" s="1"/>
  <c r="BI968" i="5"/>
  <c r="BK1322" i="5"/>
  <c r="BI1320" i="5"/>
  <c r="BI1324" i="5" s="1"/>
  <c r="BJ1321" i="5"/>
  <c r="BI1063" i="5"/>
  <c r="BI1067" i="5" s="1"/>
  <c r="BJ1064" i="5"/>
  <c r="BK1065" i="5"/>
  <c r="BH1392" i="5"/>
  <c r="AV48" i="14"/>
  <c r="AV47" i="14" s="1"/>
  <c r="AV446" i="5"/>
  <c r="AJ182" i="15" s="1"/>
  <c r="AJ181" i="15" s="1"/>
  <c r="AJ180" i="15" s="1"/>
  <c r="AJ175" i="15" s="1"/>
  <c r="AV431" i="5"/>
  <c r="AJ206" i="15" s="1"/>
  <c r="AJ205" i="15" s="1"/>
  <c r="AK29" i="13"/>
  <c r="AK27" i="13" s="1"/>
  <c r="AK26" i="13" s="1"/>
  <c r="AK13" i="13" s="1"/>
  <c r="BJ1332" i="5"/>
  <c r="AX150" i="15" s="1"/>
  <c r="BJ1331" i="5"/>
  <c r="AX117" i="15" s="1"/>
  <c r="BJ1315" i="5"/>
  <c r="BJ1316" i="5" s="1"/>
  <c r="BI1247" i="5"/>
  <c r="BI1274" i="5"/>
  <c r="BJ1297" i="5" s="1"/>
  <c r="BI1386" i="5"/>
  <c r="AW50" i="14" s="1"/>
  <c r="BH1375" i="5"/>
  <c r="AC137" i="13"/>
  <c r="AC116" i="13" s="1"/>
  <c r="AD138" i="13"/>
  <c r="BI1191" i="5"/>
  <c r="AX128" i="13"/>
  <c r="BH1327" i="5"/>
  <c r="BH1326" i="5"/>
  <c r="C89" i="21"/>
  <c r="K89" i="21"/>
  <c r="BJ1253" i="5"/>
  <c r="BJ1277" i="5" s="1"/>
  <c r="BK1300" i="5" s="1"/>
  <c r="BJ1278" i="5"/>
  <c r="BJ939" i="5"/>
  <c r="BJ961" i="5" s="1"/>
  <c r="N157" i="15"/>
  <c r="N61" i="13"/>
  <c r="BI1242" i="5"/>
  <c r="BI1245" i="5" s="1"/>
  <c r="BI1243" i="5" s="1"/>
  <c r="BI1273" i="5" s="1"/>
  <c r="BJ1296" i="5" s="1"/>
  <c r="BI1272" i="5"/>
  <c r="U27" i="17"/>
  <c r="U26" i="17" s="1"/>
  <c r="AZ442" i="5"/>
  <c r="AN178" i="15" s="1"/>
  <c r="AO21" i="13"/>
  <c r="AO19" i="13" s="1"/>
  <c r="AZ427" i="5"/>
  <c r="BJ884" i="5"/>
  <c r="BK1142" i="5"/>
  <c r="BK1138" i="5"/>
  <c r="BK1123" i="5"/>
  <c r="BK1137" i="5"/>
  <c r="BK1136" i="5" s="1"/>
  <c r="BK1133" i="5"/>
  <c r="BK1131" i="5"/>
  <c r="BK1132" i="5" s="1"/>
  <c r="BK1140" i="5"/>
  <c r="BK1141" i="5"/>
  <c r="BK1143" i="5"/>
  <c r="BL895" i="5"/>
  <c r="BL900" i="5" s="1"/>
  <c r="BL861" i="5"/>
  <c r="BL866" i="5" s="1"/>
  <c r="BL829" i="5"/>
  <c r="BL833" i="5" s="1"/>
  <c r="BL977" i="5"/>
  <c r="BL982" i="5" s="1"/>
  <c r="BL1233" i="5"/>
  <c r="BL1238" i="5" s="1"/>
  <c r="BL1150" i="5"/>
  <c r="BL1155" i="5" s="1"/>
  <c r="BL1083" i="5"/>
  <c r="BL1088" i="5" s="1"/>
  <c r="BL1116" i="5"/>
  <c r="BL1121" i="5" s="1"/>
  <c r="BL1351" i="5"/>
  <c r="BL1355" i="5" s="1"/>
  <c r="BM800" i="5"/>
  <c r="BK1108" i="5"/>
  <c r="BK1104" i="5"/>
  <c r="BK1090" i="5"/>
  <c r="BK1109" i="5"/>
  <c r="BK1098" i="5"/>
  <c r="BK1099" i="5" s="1"/>
  <c r="BK1110" i="5"/>
  <c r="BK1107" i="5"/>
  <c r="BK1105" i="5"/>
  <c r="BK1100" i="5"/>
  <c r="U79" i="18"/>
  <c r="U34" i="15"/>
  <c r="BF1183" i="5"/>
  <c r="AT106" i="15" s="1"/>
  <c r="AT105" i="15" s="1"/>
  <c r="BF1184" i="5"/>
  <c r="AT139" i="15" s="1"/>
  <c r="M59" i="15"/>
  <c r="M61" i="15" s="1"/>
  <c r="M58" i="13"/>
  <c r="M57" i="13" s="1"/>
  <c r="AX136" i="13"/>
  <c r="AH49" i="17"/>
  <c r="AH47" i="17" s="1"/>
  <c r="AJ103" i="13"/>
  <c r="BI941" i="5"/>
  <c r="BJ963" i="5" s="1"/>
  <c r="AX43" i="14" s="1"/>
  <c r="BG1378" i="5"/>
  <c r="AU171" i="15" s="1"/>
  <c r="AU166" i="15" s="1"/>
  <c r="BG1379" i="5"/>
  <c r="AU195" i="15" s="1"/>
  <c r="BJ1195" i="5"/>
  <c r="BK1218" i="5" s="1"/>
  <c r="BG1008" i="5"/>
  <c r="AU43" i="15" s="1"/>
  <c r="BG1009" i="5"/>
  <c r="AU75" i="15" s="1"/>
  <c r="W81" i="18"/>
  <c r="AG1518" i="5"/>
  <c r="BJ945" i="5"/>
  <c r="BJ851" i="5"/>
  <c r="BJ1103" i="5"/>
  <c r="BJ1201" i="5"/>
  <c r="BI1360" i="5"/>
  <c r="BF1380" i="5"/>
  <c r="AF65" i="17"/>
  <c r="AF58" i="17" s="1"/>
  <c r="AF173" i="15"/>
  <c r="AW145" i="13"/>
  <c r="AV38" i="17" s="1"/>
  <c r="BJ1359" i="5"/>
  <c r="GZ21" i="10"/>
  <c r="GY36" i="10"/>
  <c r="BE931" i="5"/>
  <c r="BI417" i="5"/>
  <c r="AY31" i="13"/>
  <c r="AX13" i="17" s="1"/>
  <c r="BJ993" i="5"/>
  <c r="BJ1019" i="5"/>
  <c r="BK1041" i="5" s="1"/>
  <c r="BJ985" i="5"/>
  <c r="BJ990" i="5"/>
  <c r="BJ1173" i="5"/>
  <c r="BJ1170" i="5"/>
  <c r="BJ1197" i="5"/>
  <c r="BJ1194" i="5"/>
  <c r="BJ1217" i="5" s="1"/>
  <c r="P121" i="15"/>
  <c r="P123" i="15" s="1"/>
  <c r="BE1186" i="5"/>
  <c r="AV119" i="13"/>
  <c r="E180" i="21"/>
  <c r="M180" i="21"/>
  <c r="W19" i="17"/>
  <c r="W18" i="17" s="1"/>
  <c r="Y45" i="13"/>
  <c r="BJ911" i="5"/>
  <c r="AF1440" i="5"/>
  <c r="T99" i="15" s="1"/>
  <c r="AJ1488" i="5"/>
  <c r="X101" i="15" s="1"/>
  <c r="AJ1487" i="5"/>
  <c r="X37" i="15" s="1"/>
  <c r="AJ1490" i="5"/>
  <c r="X134" i="15" s="1"/>
  <c r="AJ1489" i="5"/>
  <c r="X69" i="15" s="1"/>
  <c r="BH971" i="5"/>
  <c r="BH970" i="5"/>
  <c r="BJ1361" i="5"/>
  <c r="BJ1367" i="5"/>
  <c r="BJ1362" i="5"/>
  <c r="BJ1370" i="5"/>
  <c r="BJ1363" i="5"/>
  <c r="BJ1369" i="5"/>
  <c r="BJ1366" i="5"/>
  <c r="BJ1372" i="5"/>
  <c r="BK1390" i="5" s="1"/>
  <c r="AY54" i="14" s="1"/>
  <c r="BJ1371" i="5"/>
  <c r="BK1389" i="5" s="1"/>
  <c r="AY53" i="14" s="1"/>
  <c r="BH1226" i="5"/>
  <c r="BH1227" i="5"/>
  <c r="BH873" i="5"/>
  <c r="BH871" i="5" s="1"/>
  <c r="BH890" i="5" s="1"/>
  <c r="BI870" i="5"/>
  <c r="BI768" i="5"/>
  <c r="BJ772" i="5" s="1"/>
  <c r="BJ773" i="5" s="1"/>
  <c r="AX26" i="14" s="1"/>
  <c r="AX19" i="14" s="1"/>
  <c r="AW39" i="15"/>
  <c r="S98" i="15"/>
  <c r="S77" i="18"/>
  <c r="AB116" i="13"/>
  <c r="AK47" i="18"/>
  <c r="AW416" i="5"/>
  <c r="AM28" i="13"/>
  <c r="AK55" i="18"/>
  <c r="AK43" i="18"/>
  <c r="AK51" i="18"/>
  <c r="AK73" i="17"/>
  <c r="BI1193" i="5"/>
  <c r="O53" i="13"/>
  <c r="O87" i="15"/>
  <c r="D88" i="23"/>
  <c r="BJ1358" i="5"/>
  <c r="BJ1385" i="5"/>
  <c r="BJ1249" i="5"/>
  <c r="BJ1275" i="5"/>
  <c r="BK1298" i="5" s="1"/>
  <c r="M129" i="15"/>
  <c r="BI986" i="5"/>
  <c r="BI989" i="5" s="1"/>
  <c r="BI987" i="5" s="1"/>
  <c r="BI1017" i="5" s="1"/>
  <c r="BJ1039" i="5" s="1"/>
  <c r="BI1016" i="5"/>
  <c r="BI1295" i="5"/>
  <c r="BI1305" i="5" s="1"/>
  <c r="BH1286" i="5"/>
  <c r="AJ1419" i="5"/>
  <c r="AI65" i="17"/>
  <c r="AI58" i="17" s="1"/>
  <c r="AI173" i="15"/>
  <c r="AI164" i="15" s="1"/>
  <c r="N52" i="13"/>
  <c r="N51" i="13" s="1"/>
  <c r="M69" i="18" s="1"/>
  <c r="N55" i="15"/>
  <c r="BK916" i="5"/>
  <c r="BK920" i="5"/>
  <c r="BK922" i="5"/>
  <c r="BK917" i="5"/>
  <c r="BK921" i="5"/>
  <c r="BK919" i="5"/>
  <c r="BK912" i="5"/>
  <c r="BK935" i="5"/>
  <c r="BK910" i="5"/>
  <c r="BK902" i="5"/>
  <c r="BK1176" i="5"/>
  <c r="BK1190" i="5"/>
  <c r="BK1174" i="5"/>
  <c r="BK1171" i="5"/>
  <c r="BK1165" i="5"/>
  <c r="BK1167" i="5"/>
  <c r="BK1175" i="5"/>
  <c r="BK1172" i="5"/>
  <c r="BK1157" i="5"/>
  <c r="BK1177" i="5"/>
  <c r="BK886" i="5"/>
  <c r="BK882" i="5"/>
  <c r="BK887" i="5"/>
  <c r="BK883" i="5"/>
  <c r="BK878" i="5"/>
  <c r="BK888" i="5"/>
  <c r="BK885" i="5"/>
  <c r="BK876" i="5"/>
  <c r="BK877" i="5" s="1"/>
  <c r="BK868" i="5"/>
  <c r="V25" i="17"/>
  <c r="V24" i="17" s="1"/>
  <c r="X48" i="13"/>
  <c r="BF929" i="5"/>
  <c r="AT74" i="15" s="1"/>
  <c r="BF928" i="5"/>
  <c r="AT42" i="15" s="1"/>
  <c r="BG1289" i="5"/>
  <c r="BG1288" i="5"/>
  <c r="BF1207" i="5"/>
  <c r="BF1208" i="5"/>
  <c r="AJ110" i="13"/>
  <c r="BE1208" i="5"/>
  <c r="BE1207" i="5"/>
  <c r="BI1195" i="5"/>
  <c r="BJ1218" i="5" s="1"/>
  <c r="T46" i="13"/>
  <c r="AI1492" i="5"/>
  <c r="AW124" i="13"/>
  <c r="BJ946" i="5"/>
  <c r="BJ1096" i="5"/>
  <c r="BJ1097" i="5" s="1"/>
  <c r="BJ1091" i="5"/>
  <c r="BI1365" i="5"/>
  <c r="BJ1387" i="5" s="1"/>
  <c r="AX51" i="14" s="1"/>
  <c r="BI1368" i="5"/>
  <c r="BH1345" i="5"/>
  <c r="BG1344" i="5"/>
  <c r="BF1343" i="5"/>
  <c r="BF1347" i="5" s="1"/>
  <c r="AT56" i="14" s="1"/>
  <c r="AT55" i="14" s="1"/>
  <c r="AT34" i="14" s="1"/>
  <c r="AT32" i="14" s="1"/>
  <c r="T54" i="15"/>
  <c r="AJ109" i="13"/>
  <c r="BJ1025" i="5"/>
  <c r="BJ1000" i="5"/>
  <c r="BJ1024" i="5" s="1"/>
  <c r="BK1044" i="5" s="1"/>
  <c r="BJ1202" i="5"/>
  <c r="BK1221" i="5" s="1"/>
  <c r="AY45" i="14" s="1"/>
  <c r="AJ112" i="13"/>
  <c r="AG92" i="17"/>
  <c r="AG94" i="17" s="1"/>
  <c r="AG96" i="17" s="1"/>
  <c r="AH65" i="13"/>
  <c r="AI66" i="13"/>
  <c r="GZ20" i="10"/>
  <c r="GY35" i="10"/>
  <c r="GX39" i="10"/>
  <c r="GZ22" i="10"/>
  <c r="GY37" i="10"/>
  <c r="AI111" i="13"/>
  <c r="AR91" i="13"/>
  <c r="AQ89" i="13"/>
  <c r="AH1514" i="5"/>
  <c r="V102" i="15" s="1"/>
  <c r="AH1516" i="5"/>
  <c r="V135" i="15" s="1"/>
  <c r="AH1515" i="5"/>
  <c r="V70" i="15" s="1"/>
  <c r="AH1513" i="5"/>
  <c r="V38" i="15" s="1"/>
  <c r="AF1436" i="5"/>
  <c r="AG1432" i="5" s="1"/>
  <c r="AG1434" i="5" s="1"/>
  <c r="AY42" i="14"/>
  <c r="BJ1241" i="5"/>
  <c r="BJ1246" i="5"/>
  <c r="BJ1281" i="5"/>
  <c r="BJ1256" i="5"/>
  <c r="BJ1280" i="5" s="1"/>
  <c r="BK1301" i="5" s="1"/>
  <c r="BJ908" i="5"/>
  <c r="BJ903" i="5"/>
  <c r="AX143" i="13"/>
  <c r="AV40" i="17"/>
  <c r="BI1018" i="5"/>
  <c r="BJ1040" i="5" s="1"/>
  <c r="BI991" i="5"/>
  <c r="BJ766" i="5"/>
  <c r="AX71" i="15" s="1"/>
  <c r="G71" i="23" s="1"/>
  <c r="BJ765" i="5"/>
  <c r="AX103" i="15" s="1"/>
  <c r="G103" i="23" s="1"/>
  <c r="BK761" i="5"/>
  <c r="BJ767" i="5"/>
  <c r="AX136" i="15" s="1"/>
  <c r="G136" i="23" s="1"/>
  <c r="BJ764" i="5"/>
  <c r="AH1462" i="5"/>
  <c r="V100" i="15" s="1"/>
  <c r="AH1461" i="5"/>
  <c r="V36" i="15" s="1"/>
  <c r="AH1464" i="5"/>
  <c r="V133" i="15" s="1"/>
  <c r="AH1463" i="5"/>
  <c r="V68" i="15" s="1"/>
  <c r="X75" i="18"/>
  <c r="BI1392" i="5"/>
  <c r="AW48" i="14"/>
  <c r="AW47" i="14" s="1"/>
  <c r="GY134" i="10"/>
  <c r="GZ126" i="10"/>
  <c r="BG1032" i="5"/>
  <c r="BG1033" i="5"/>
  <c r="BJ1129" i="5"/>
  <c r="BJ1130" i="5" s="1"/>
  <c r="BJ1124" i="5"/>
  <c r="BK1003" i="5"/>
  <c r="BK1027" i="5" s="1"/>
  <c r="BL1045" i="5" s="1"/>
  <c r="BK998" i="5"/>
  <c r="BK999" i="5"/>
  <c r="BK1023" i="5" s="1"/>
  <c r="BK1057" i="5"/>
  <c r="BK1002" i="5"/>
  <c r="BK1026" i="5" s="1"/>
  <c r="BK984" i="5"/>
  <c r="BK1001" i="5"/>
  <c r="BK992" i="5"/>
  <c r="BK1004" i="5"/>
  <c r="BK1028" i="5" s="1"/>
  <c r="BL1046" i="5" s="1"/>
  <c r="BK1015" i="5"/>
  <c r="BK994" i="5"/>
  <c r="BK995" i="5" s="1"/>
  <c r="BK1020" i="5" s="1"/>
  <c r="BL1042" i="5" s="1"/>
  <c r="BK855" i="5"/>
  <c r="BK835" i="5"/>
  <c r="BK852" i="5"/>
  <c r="BK853" i="5"/>
  <c r="BK854" i="5"/>
  <c r="BK845" i="5"/>
  <c r="BK843" i="5"/>
  <c r="BK844" i="5" s="1"/>
  <c r="BK849" i="5"/>
  <c r="BK850" i="5"/>
  <c r="BI837" i="5"/>
  <c r="BH840" i="5"/>
  <c r="BH838" i="5" s="1"/>
  <c r="BH857" i="5" s="1"/>
  <c r="BF953" i="5"/>
  <c r="BF952" i="5"/>
  <c r="BH1308" i="5"/>
  <c r="BH1307" i="5"/>
  <c r="AX127" i="13"/>
  <c r="AQ117" i="13"/>
  <c r="BI904" i="5"/>
  <c r="BH907" i="5"/>
  <c r="BH905" i="5" s="1"/>
  <c r="BG1327" i="5"/>
  <c r="BG1326" i="5"/>
  <c r="E20" i="20"/>
  <c r="AL1410" i="5"/>
  <c r="AL1411" i="5" s="1"/>
  <c r="AM1407" i="5" s="1"/>
  <c r="AM1409" i="5" s="1"/>
  <c r="BI1213" i="5"/>
  <c r="BI1224" i="5" s="1"/>
  <c r="AX44" i="14"/>
  <c r="AJ139" i="13"/>
  <c r="AI39" i="17" s="1"/>
  <c r="AI33" i="17" s="1"/>
  <c r="BI1125" i="5"/>
  <c r="BH1128" i="5"/>
  <c r="BH1126" i="5" s="1"/>
  <c r="BH1145" i="5" s="1"/>
  <c r="BJ848" i="5"/>
  <c r="BJ1106" i="5"/>
  <c r="BJ1200" i="5"/>
  <c r="BF1267" i="5"/>
  <c r="AT114" i="13"/>
  <c r="AS36" i="17" s="1"/>
  <c r="D117" i="20"/>
  <c r="BJ997" i="5"/>
  <c r="BJ1021" i="5" s="1"/>
  <c r="BK1043" i="5" s="1"/>
  <c r="BJ1022" i="5"/>
  <c r="N60" i="13"/>
  <c r="N124" i="15"/>
  <c r="BI909" i="5"/>
  <c r="GZ19" i="10"/>
  <c r="GY34" i="10"/>
  <c r="AY131" i="13"/>
  <c r="BG1192" i="5"/>
  <c r="BG1205" i="5" s="1"/>
  <c r="BG1179" i="5"/>
  <c r="BG1181" i="5" s="1"/>
  <c r="BH1095" i="5"/>
  <c r="BH1093" i="5" s="1"/>
  <c r="BH1112" i="5" s="1"/>
  <c r="BI1092" i="5"/>
  <c r="BH1069" i="5"/>
  <c r="AV57" i="14"/>
  <c r="BH1070" i="5"/>
  <c r="D90" i="23"/>
  <c r="BJ915" i="5"/>
  <c r="BJ942" i="5"/>
  <c r="BA412" i="5"/>
  <c r="AQ20" i="13"/>
  <c r="AP8" i="17" s="1"/>
  <c r="T23" i="17"/>
  <c r="T22" i="17" s="1"/>
  <c r="V47" i="13"/>
  <c r="AU129" i="13"/>
  <c r="AV130" i="13"/>
  <c r="BJ869" i="5"/>
  <c r="BJ874" i="5"/>
  <c r="BJ875" i="5" s="1"/>
  <c r="BK1357" i="5"/>
  <c r="BK1356" i="5"/>
  <c r="BK1255" i="5"/>
  <c r="BK1279" i="5" s="1"/>
  <c r="BK1258" i="5"/>
  <c r="BK1282" i="5" s="1"/>
  <c r="BK1259" i="5"/>
  <c r="BK1283" i="5" s="1"/>
  <c r="BL1302" i="5" s="1"/>
  <c r="BK1314" i="5"/>
  <c r="BK1248" i="5"/>
  <c r="BK1271" i="5"/>
  <c r="BK1254" i="5"/>
  <c r="BK1250" i="5"/>
  <c r="BK1251" i="5" s="1"/>
  <c r="BK1276" i="5" s="1"/>
  <c r="BL1299" i="5" s="1"/>
  <c r="BK1257" i="5"/>
  <c r="BK1240" i="5"/>
  <c r="AG1466" i="5"/>
  <c r="L85" i="18"/>
  <c r="L162" i="15"/>
  <c r="L73" i="18"/>
  <c r="AS121" i="13"/>
  <c r="AR118" i="13"/>
  <c r="AQ29" i="17" s="1"/>
  <c r="AW132" i="13"/>
  <c r="BG937" i="5"/>
  <c r="BG950" i="5" s="1"/>
  <c r="BG924" i="5"/>
  <c r="BG926" i="5" s="1"/>
  <c r="E22" i="20"/>
  <c r="M94" i="15"/>
  <c r="M64" i="15" s="1"/>
  <c r="AK1415" i="5"/>
  <c r="Y35" i="15" s="1"/>
  <c r="AK1416" i="5"/>
  <c r="Y67" i="15" s="1"/>
  <c r="AK1417" i="5"/>
  <c r="Y132" i="15" s="1"/>
  <c r="BI936" i="5"/>
  <c r="AH39" i="17"/>
  <c r="AH33" i="17" s="1"/>
  <c r="AQ147" i="13"/>
  <c r="AP37" i="17" s="1"/>
  <c r="R59" i="18"/>
  <c r="R67" i="18"/>
  <c r="K57" i="18"/>
  <c r="K75" i="17"/>
  <c r="K105" i="18"/>
  <c r="K65" i="18"/>
  <c r="BJ836" i="5"/>
  <c r="BJ841" i="5"/>
  <c r="BJ842" i="5" s="1"/>
  <c r="BJ1384" i="5"/>
  <c r="K23" i="18"/>
  <c r="K25" i="18" s="1"/>
  <c r="K21" i="18"/>
  <c r="K27" i="18"/>
  <c r="GX135" i="10"/>
  <c r="GX137" i="10" s="1"/>
  <c r="GY127" i="10"/>
  <c r="D138" i="20"/>
  <c r="AW32" i="13"/>
  <c r="AW30" i="13" s="1"/>
  <c r="BH447" i="5"/>
  <c r="AV183" i="15" s="1"/>
  <c r="BH432" i="5"/>
  <c r="BJ1076" i="5"/>
  <c r="AX84" i="15" s="1"/>
  <c r="BJ1058" i="5"/>
  <c r="BJ1059" i="5" s="1"/>
  <c r="BJ1075" i="5"/>
  <c r="AX52" i="15" s="1"/>
  <c r="BJ1203" i="5"/>
  <c r="BK1222" i="5" s="1"/>
  <c r="AY46" i="14" s="1"/>
  <c r="BJ1163" i="5"/>
  <c r="BJ1158" i="5"/>
  <c r="BJ1198" i="5"/>
  <c r="BJ1294" i="5"/>
  <c r="BI1563" i="5"/>
  <c r="BJ1570" i="5" s="1"/>
  <c r="AX68" i="14" s="1"/>
  <c r="BI1038" i="5"/>
  <c r="BI1048" i="5" s="1"/>
  <c r="BH1030" i="5"/>
  <c r="AS105" i="15"/>
  <c r="BG1264" i="5"/>
  <c r="AU107" i="15" s="1"/>
  <c r="BG1265" i="5"/>
  <c r="AU140" i="15" s="1"/>
  <c r="BG1341" i="5"/>
  <c r="P154" i="15"/>
  <c r="P156" i="15" s="1"/>
  <c r="BH1162" i="5"/>
  <c r="BH1160" i="5" s="1"/>
  <c r="BI1159" i="5"/>
  <c r="AK1482" i="5"/>
  <c r="BP451" i="5" l="1"/>
  <c r="BE40" i="13"/>
  <c r="BE38" i="13" s="1"/>
  <c r="BP436" i="5"/>
  <c r="BE16" i="17"/>
  <c r="BG39" i="13"/>
  <c r="BQ421" i="5"/>
  <c r="BD38" i="13"/>
  <c r="BG132" i="17"/>
  <c r="BG130" i="17" s="1"/>
  <c r="BH181" i="13"/>
  <c r="BI183" i="13"/>
  <c r="BJ957" i="5"/>
  <c r="BK1037" i="5"/>
  <c r="GY39" i="10"/>
  <c r="AX124" i="13"/>
  <c r="AY124" i="13" s="1"/>
  <c r="AX42" i="14"/>
  <c r="AK176" i="15"/>
  <c r="AY127" i="13"/>
  <c r="I164" i="16" s="1"/>
  <c r="AX126" i="13"/>
  <c r="BJ909" i="5"/>
  <c r="AX122" i="13"/>
  <c r="AI107" i="13"/>
  <c r="AJ108" i="13"/>
  <c r="AM24" i="13"/>
  <c r="AX428" i="5"/>
  <c r="AX443" i="5"/>
  <c r="AL179" i="15" s="1"/>
  <c r="AY413" i="5"/>
  <c r="AM9" i="17"/>
  <c r="AO23" i="13"/>
  <c r="AV1564" i="5"/>
  <c r="AJ42" i="17"/>
  <c r="AL100" i="13"/>
  <c r="AM18" i="13"/>
  <c r="AX441" i="5"/>
  <c r="AL177" i="15" s="1"/>
  <c r="AL176" i="15" s="1"/>
  <c r="AX426" i="5"/>
  <c r="AP43" i="17"/>
  <c r="AR101" i="13"/>
  <c r="BB1565" i="5"/>
  <c r="BB1566" i="5"/>
  <c r="AP46" i="17"/>
  <c r="AR105" i="13"/>
  <c r="AJ48" i="17"/>
  <c r="AL102" i="13"/>
  <c r="AP73" i="13"/>
  <c r="AQ75" i="13"/>
  <c r="AP77" i="13"/>
  <c r="AQ79" i="13"/>
  <c r="AM7" i="17"/>
  <c r="AM6" i="17" s="1"/>
  <c r="AY411" i="5"/>
  <c r="AO17" i="13"/>
  <c r="AM53" i="18"/>
  <c r="AM45" i="18"/>
  <c r="BH1341" i="5"/>
  <c r="BH1343" i="5" s="1"/>
  <c r="E18" i="20"/>
  <c r="E38" i="19"/>
  <c r="AO81" i="15"/>
  <c r="AO77" i="15" s="1"/>
  <c r="BB1532" i="5"/>
  <c r="BC158" i="8"/>
  <c r="BB1524" i="5"/>
  <c r="BJ1193" i="5"/>
  <c r="AX132" i="13"/>
  <c r="BJ941" i="5"/>
  <c r="BK963" i="5" s="1"/>
  <c r="BH1009" i="5"/>
  <c r="AV75" i="15" s="1"/>
  <c r="BJ1199" i="5"/>
  <c r="BK1220" i="5" s="1"/>
  <c r="BK1203" i="5"/>
  <c r="BL1222" i="5" s="1"/>
  <c r="AN35" i="17"/>
  <c r="H202" i="20"/>
  <c r="BH1008" i="5"/>
  <c r="AV43" i="15" s="1"/>
  <c r="BK946" i="5"/>
  <c r="AY135" i="13"/>
  <c r="G135" i="22" s="1"/>
  <c r="AX120" i="13"/>
  <c r="BK1202" i="5"/>
  <c r="BL1221" i="5" s="1"/>
  <c r="AX133" i="13"/>
  <c r="AO147" i="15"/>
  <c r="AO142" i="15" s="1"/>
  <c r="BB1533" i="5"/>
  <c r="HO41" i="7"/>
  <c r="HN170" i="7"/>
  <c r="HN171" i="7" s="1"/>
  <c r="HN172" i="7" s="1"/>
  <c r="HO179" i="7" s="1"/>
  <c r="HN42" i="7"/>
  <c r="HN43" i="7" s="1"/>
  <c r="BC159" i="8"/>
  <c r="BB1525" i="5"/>
  <c r="BG156" i="8"/>
  <c r="BF1522" i="5"/>
  <c r="AR45" i="15"/>
  <c r="AZ169" i="13"/>
  <c r="BA171" i="13"/>
  <c r="AT34" i="17"/>
  <c r="AV141" i="13"/>
  <c r="BF1209" i="5"/>
  <c r="AY126" i="17"/>
  <c r="AY124" i="17" s="1"/>
  <c r="BF1530" i="5"/>
  <c r="AS49" i="15"/>
  <c r="AS45" i="15" s="1"/>
  <c r="BH973" i="5"/>
  <c r="BC54" i="7"/>
  <c r="BB57" i="7"/>
  <c r="AN109" i="15"/>
  <c r="BJ1368" i="5"/>
  <c r="BK1388" i="5" s="1"/>
  <c r="AY52" i="14" s="1"/>
  <c r="AO114" i="15"/>
  <c r="BB1531" i="5"/>
  <c r="BA1527" i="5"/>
  <c r="DB25" i="7"/>
  <c r="J87" i="6" s="1"/>
  <c r="DC22" i="7"/>
  <c r="AP149" i="13"/>
  <c r="BC157" i="8"/>
  <c r="BB1523" i="5"/>
  <c r="BD159" i="13"/>
  <c r="BC157" i="13"/>
  <c r="BJ179" i="13"/>
  <c r="BI129" i="17" s="1"/>
  <c r="BI127" i="17" s="1"/>
  <c r="BI177" i="13"/>
  <c r="DQ85" i="7"/>
  <c r="DL87" i="7"/>
  <c r="BK1198" i="5"/>
  <c r="BH1265" i="5"/>
  <c r="AV140" i="15" s="1"/>
  <c r="AY175" i="13"/>
  <c r="AX123" i="17" s="1"/>
  <c r="AX121" i="17" s="1"/>
  <c r="AX173" i="13"/>
  <c r="AZ119" i="14"/>
  <c r="AZ115" i="14" s="1"/>
  <c r="AZ96" i="14" s="1"/>
  <c r="BB114" i="17"/>
  <c r="F167" i="13"/>
  <c r="FC121" i="7"/>
  <c r="AY228" i="15" s="1"/>
  <c r="F204" i="20"/>
  <c r="AX125" i="13"/>
  <c r="BH1071" i="5"/>
  <c r="BH1310" i="5"/>
  <c r="BE1209" i="5"/>
  <c r="AF1442" i="5"/>
  <c r="G96" i="14"/>
  <c r="FE116" i="7"/>
  <c r="FE113" i="7"/>
  <c r="FD119" i="7"/>
  <c r="BA203" i="13" s="1"/>
  <c r="AZ122" i="17" s="1"/>
  <c r="BH129" i="17"/>
  <c r="BH127" i="17" s="1"/>
  <c r="G80" i="6"/>
  <c r="E227" i="15"/>
  <c r="DJ92" i="7"/>
  <c r="F227" i="15" s="1"/>
  <c r="BJ1213" i="5"/>
  <c r="BJ1077" i="5"/>
  <c r="BH1053" i="5"/>
  <c r="BG42" i="7"/>
  <c r="BG43" i="7" s="1"/>
  <c r="BH41" i="7"/>
  <c r="F230" i="21"/>
  <c r="N230" i="21"/>
  <c r="N82" i="6"/>
  <c r="DG94" i="7"/>
  <c r="DH94" i="7" s="1"/>
  <c r="DI94" i="7" s="1"/>
  <c r="DJ94" i="7" s="1"/>
  <c r="AW184" i="15"/>
  <c r="BK1139" i="5"/>
  <c r="BJ450" i="5"/>
  <c r="AX185" i="15" s="1"/>
  <c r="AX184" i="15" s="1"/>
  <c r="AY37" i="13"/>
  <c r="BJ435" i="5"/>
  <c r="AX207" i="15" s="1"/>
  <c r="G207" i="23" s="1"/>
  <c r="V66" i="15"/>
  <c r="V86" i="15" s="1"/>
  <c r="BK884" i="5"/>
  <c r="BJ1216" i="5"/>
  <c r="F37" i="20"/>
  <c r="F42" i="19"/>
  <c r="BG1290" i="5"/>
  <c r="BH1229" i="5"/>
  <c r="BJ1365" i="5"/>
  <c r="BK1387" i="5" s="1"/>
  <c r="AY51" i="14" s="1"/>
  <c r="X81" i="18"/>
  <c r="BG1380" i="5"/>
  <c r="BK1103" i="5"/>
  <c r="BK420" i="5"/>
  <c r="AY49" i="18"/>
  <c r="BA36" i="13"/>
  <c r="M62" i="15"/>
  <c r="M32" i="15" s="1"/>
  <c r="M30" i="15" s="1"/>
  <c r="BL1065" i="5"/>
  <c r="BJ1063" i="5"/>
  <c r="BJ1067" i="5" s="1"/>
  <c r="BK1064" i="5"/>
  <c r="AM1410" i="5"/>
  <c r="AM1411" i="5" s="1"/>
  <c r="AN1407" i="5" s="1"/>
  <c r="AN1409" i="5" s="1"/>
  <c r="AK1489" i="5"/>
  <c r="Y69" i="15" s="1"/>
  <c r="AK1487" i="5"/>
  <c r="Y37" i="15" s="1"/>
  <c r="AK1490" i="5"/>
  <c r="Y134" i="15" s="1"/>
  <c r="AK1488" i="5"/>
  <c r="Y101" i="15" s="1"/>
  <c r="K29" i="18"/>
  <c r="K31" i="18"/>
  <c r="BJ1159" i="5"/>
  <c r="BJ1162" i="5" s="1"/>
  <c r="BI1162" i="5"/>
  <c r="BI1160" i="5" s="1"/>
  <c r="Q55" i="13"/>
  <c r="Q153" i="15"/>
  <c r="BJ1191" i="5"/>
  <c r="AR147" i="13"/>
  <c r="N59" i="13"/>
  <c r="N91" i="15"/>
  <c r="BG929" i="5"/>
  <c r="AU74" i="15" s="1"/>
  <c r="AU73" i="15" s="1"/>
  <c r="BG928" i="5"/>
  <c r="AU42" i="15" s="1"/>
  <c r="AU41" i="15" s="1"/>
  <c r="AT121" i="13"/>
  <c r="AS118" i="13"/>
  <c r="AR29" i="17" s="1"/>
  <c r="BK1246" i="5"/>
  <c r="BK1241" i="5"/>
  <c r="BK1358" i="5"/>
  <c r="AW130" i="13"/>
  <c r="AV129" i="13"/>
  <c r="AU32" i="17" s="1"/>
  <c r="AU31" i="17" s="1"/>
  <c r="BA427" i="5"/>
  <c r="BA442" i="5"/>
  <c r="AO178" i="15" s="1"/>
  <c r="AP21" i="13"/>
  <c r="AP19" i="13" s="1"/>
  <c r="BK848" i="5"/>
  <c r="BK1019" i="5"/>
  <c r="BL1041" i="5" s="1"/>
  <c r="BK993" i="5"/>
  <c r="BK765" i="5"/>
  <c r="AY103" i="15" s="1"/>
  <c r="BK764" i="5"/>
  <c r="BL761" i="5"/>
  <c r="BK767" i="5"/>
  <c r="AY136" i="15" s="1"/>
  <c r="BK766" i="5"/>
  <c r="AY71" i="15" s="1"/>
  <c r="BJ938" i="5"/>
  <c r="BJ960" i="5" s="1"/>
  <c r="AS91" i="13"/>
  <c r="AR89" i="13"/>
  <c r="HA22" i="10"/>
  <c r="GZ37" i="10"/>
  <c r="HA20" i="10"/>
  <c r="GZ35" i="10"/>
  <c r="G124" i="22"/>
  <c r="I161" i="16"/>
  <c r="BF931" i="5"/>
  <c r="W25" i="17"/>
  <c r="W24" i="17" s="1"/>
  <c r="Y48" i="13"/>
  <c r="BK879" i="5"/>
  <c r="BL878" i="5"/>
  <c r="BK1170" i="5"/>
  <c r="BK1197" i="5"/>
  <c r="BK1196" i="5" s="1"/>
  <c r="BL1219" i="5" s="1"/>
  <c r="BK908" i="5"/>
  <c r="BK903" i="5"/>
  <c r="BK918" i="5"/>
  <c r="BK948" i="5"/>
  <c r="BL966" i="5" s="1"/>
  <c r="BI1308" i="5"/>
  <c r="BI1307" i="5"/>
  <c r="D53" i="22"/>
  <c r="D92" i="16"/>
  <c r="S119" i="15"/>
  <c r="BJ870" i="5"/>
  <c r="BJ873" i="5" s="1"/>
  <c r="BI873" i="5"/>
  <c r="BI871" i="5" s="1"/>
  <c r="BI890" i="5" s="1"/>
  <c r="T98" i="15"/>
  <c r="T77" i="18"/>
  <c r="X19" i="17"/>
  <c r="X18" i="17" s="1"/>
  <c r="Z45" i="13"/>
  <c r="AX32" i="13"/>
  <c r="AX30" i="13" s="1"/>
  <c r="BI447" i="5"/>
  <c r="AW183" i="15" s="1"/>
  <c r="BI432" i="5"/>
  <c r="AF164" i="15"/>
  <c r="L63" i="18"/>
  <c r="M42" i="13"/>
  <c r="BF1186" i="5"/>
  <c r="BL1100" i="5"/>
  <c r="BK1101" i="5"/>
  <c r="BL1138" i="5"/>
  <c r="BL1131" i="5"/>
  <c r="BL1132" i="5" s="1"/>
  <c r="BL1141" i="5"/>
  <c r="BL1140" i="5"/>
  <c r="BL1137" i="5"/>
  <c r="BL1142" i="5"/>
  <c r="BL1123" i="5"/>
  <c r="BL1143" i="5"/>
  <c r="BL1015" i="5"/>
  <c r="BL1001" i="5"/>
  <c r="BL992" i="5"/>
  <c r="BL999" i="5"/>
  <c r="BL1023" i="5" s="1"/>
  <c r="BL1002" i="5"/>
  <c r="BL1026" i="5" s="1"/>
  <c r="BL998" i="5"/>
  <c r="BL994" i="5"/>
  <c r="BL995" i="5" s="1"/>
  <c r="BL1020" i="5" s="1"/>
  <c r="BM1042" i="5" s="1"/>
  <c r="BL984" i="5"/>
  <c r="BL1003" i="5"/>
  <c r="BL1027" i="5" s="1"/>
  <c r="BM1045" i="5" s="1"/>
  <c r="BL1004" i="5"/>
  <c r="BL1028" i="5" s="1"/>
  <c r="BM1046" i="5" s="1"/>
  <c r="BL1057" i="5"/>
  <c r="AE138" i="13"/>
  <c r="AD30" i="17" s="1"/>
  <c r="AD28" i="17" s="1"/>
  <c r="AD137" i="13"/>
  <c r="BJ1320" i="5"/>
  <c r="BJ1324" i="5" s="1"/>
  <c r="BL1322" i="5"/>
  <c r="BK1321" i="5"/>
  <c r="AJ65" i="17"/>
  <c r="AJ58" i="17" s="1"/>
  <c r="AJ173" i="15"/>
  <c r="AJ164" i="15" s="1"/>
  <c r="BI1327" i="5"/>
  <c r="BI1326" i="5"/>
  <c r="AJ1457" i="5"/>
  <c r="AJ1458" i="5" s="1"/>
  <c r="AK1454" i="5" s="1"/>
  <c r="AK1456" i="5" s="1"/>
  <c r="AI1514" i="5"/>
  <c r="W102" i="15" s="1"/>
  <c r="AI1513" i="5"/>
  <c r="W38" i="15" s="1"/>
  <c r="AI1516" i="5"/>
  <c r="W135" i="15" s="1"/>
  <c r="AI1515" i="5"/>
  <c r="W70" i="15" s="1"/>
  <c r="BH1192" i="5"/>
  <c r="BH1205" i="5" s="1"/>
  <c r="BH1179" i="5"/>
  <c r="BH1181" i="5" s="1"/>
  <c r="G52" i="23"/>
  <c r="Y75" i="18"/>
  <c r="BG952" i="5"/>
  <c r="BG953" i="5"/>
  <c r="BK1256" i="5"/>
  <c r="BK1280" i="5" s="1"/>
  <c r="BL1301" i="5" s="1"/>
  <c r="BK1281" i="5"/>
  <c r="BK1249" i="5"/>
  <c r="BK1275" i="5"/>
  <c r="BL1298" i="5" s="1"/>
  <c r="BG1184" i="5"/>
  <c r="AU139" i="15" s="1"/>
  <c r="AU138" i="15" s="1"/>
  <c r="BG1183" i="5"/>
  <c r="AU106" i="15" s="1"/>
  <c r="G131" i="22"/>
  <c r="AZ131" i="13"/>
  <c r="D124" i="23"/>
  <c r="N126" i="15"/>
  <c r="BI1128" i="5"/>
  <c r="BI1126" i="5" s="1"/>
  <c r="BI1145" i="5" s="1"/>
  <c r="BJ1125" i="5"/>
  <c r="BJ1128" i="5" s="1"/>
  <c r="BI1226" i="5"/>
  <c r="BI1227" i="5"/>
  <c r="BK1025" i="5"/>
  <c r="BK1000" i="5"/>
  <c r="BK1024" i="5" s="1"/>
  <c r="BL1044" i="5" s="1"/>
  <c r="BK1076" i="5"/>
  <c r="AY84" i="15" s="1"/>
  <c r="BK1075" i="5"/>
  <c r="AY52" i="15" s="1"/>
  <c r="BK1058" i="5"/>
  <c r="BK1059" i="5" s="1"/>
  <c r="AH1466" i="5"/>
  <c r="F105" i="21"/>
  <c r="N105" i="21"/>
  <c r="AG1435" i="5"/>
  <c r="AG1436" i="5" s="1"/>
  <c r="AH1432" i="5" s="1"/>
  <c r="AH1434" i="5" s="1"/>
  <c r="AK112" i="13"/>
  <c r="AT41" i="15"/>
  <c r="BK1173" i="5"/>
  <c r="BK939" i="5"/>
  <c r="BK911" i="5"/>
  <c r="N56" i="15"/>
  <c r="N58" i="15" s="1"/>
  <c r="D55" i="23"/>
  <c r="F28" i="22"/>
  <c r="AL47" i="18"/>
  <c r="AX416" i="5"/>
  <c r="AN28" i="13"/>
  <c r="AM12" i="17" s="1"/>
  <c r="AM11" i="17" s="1"/>
  <c r="AM10" i="17" s="1"/>
  <c r="AL55" i="18"/>
  <c r="AL73" i="17"/>
  <c r="AL43" i="18"/>
  <c r="AL51" i="18"/>
  <c r="H30" i="16"/>
  <c r="BJ1360" i="5"/>
  <c r="AI49" i="17"/>
  <c r="AI47" i="17" s="1"/>
  <c r="AK103" i="13"/>
  <c r="BK1201" i="5"/>
  <c r="BK1213" i="5" s="1"/>
  <c r="BL1090" i="5"/>
  <c r="BL1105" i="5"/>
  <c r="BL1110" i="5"/>
  <c r="BL1104" i="5"/>
  <c r="BL1098" i="5"/>
  <c r="BL1099" i="5" s="1"/>
  <c r="BL1109" i="5"/>
  <c r="BL1108" i="5"/>
  <c r="BL1107" i="5"/>
  <c r="BL852" i="5"/>
  <c r="BL835" i="5"/>
  <c r="BL850" i="5"/>
  <c r="BL855" i="5"/>
  <c r="BL854" i="5"/>
  <c r="BL843" i="5"/>
  <c r="BL849" i="5"/>
  <c r="BL853" i="5"/>
  <c r="BK1134" i="5"/>
  <c r="BL1133" i="5"/>
  <c r="BI1262" i="5"/>
  <c r="D157" i="23"/>
  <c r="N159" i="15"/>
  <c r="BJ1345" i="5"/>
  <c r="G150" i="23"/>
  <c r="BI1070" i="5"/>
  <c r="BI1069" i="5"/>
  <c r="AW57" i="14"/>
  <c r="AI1462" i="5"/>
  <c r="W100" i="15" s="1"/>
  <c r="AI1464" i="5"/>
  <c r="W133" i="15" s="1"/>
  <c r="W131" i="15" s="1"/>
  <c r="W152" i="15" s="1"/>
  <c r="AI1463" i="5"/>
  <c r="W68" i="15" s="1"/>
  <c r="AI1461" i="5"/>
  <c r="W36" i="15" s="1"/>
  <c r="BI1345" i="5"/>
  <c r="BH1344" i="5"/>
  <c r="BG1343" i="5"/>
  <c r="BG1347" i="5" s="1"/>
  <c r="AU56" i="14" s="1"/>
  <c r="AU55" i="14" s="1"/>
  <c r="AU34" i="14" s="1"/>
  <c r="AU32" i="14" s="1"/>
  <c r="G84" i="23"/>
  <c r="GY135" i="10"/>
  <c r="GZ127" i="10"/>
  <c r="AK1483" i="5"/>
  <c r="AL1479" i="5" s="1"/>
  <c r="AL1481" i="5" s="1"/>
  <c r="BG1267" i="5"/>
  <c r="BH1033" i="5"/>
  <c r="BH1032" i="5"/>
  <c r="AK1419" i="5"/>
  <c r="L199" i="15"/>
  <c r="L17" i="18"/>
  <c r="L15" i="18"/>
  <c r="L19" i="18" s="1"/>
  <c r="BK1331" i="5"/>
  <c r="AY117" i="15" s="1"/>
  <c r="BK1315" i="5"/>
  <c r="BK1316" i="5" s="1"/>
  <c r="BK1332" i="5"/>
  <c r="AY150" i="15" s="1"/>
  <c r="U23" i="17"/>
  <c r="U22" i="17" s="1"/>
  <c r="W47" i="13"/>
  <c r="BK1294" i="5"/>
  <c r="BG1208" i="5"/>
  <c r="BG1207" i="5"/>
  <c r="AU114" i="13"/>
  <c r="AT36" i="17" s="1"/>
  <c r="AK139" i="13"/>
  <c r="AJ39" i="17" s="1"/>
  <c r="AJ33" i="17" s="1"/>
  <c r="BH937" i="5"/>
  <c r="BH950" i="5" s="1"/>
  <c r="BH924" i="5"/>
  <c r="BH926" i="5" s="1"/>
  <c r="G127" i="22"/>
  <c r="BJ837" i="5"/>
  <c r="BJ840" i="5" s="1"/>
  <c r="BI840" i="5"/>
  <c r="BI838" i="5" s="1"/>
  <c r="BI857" i="5" s="1"/>
  <c r="BL844" i="5"/>
  <c r="BK851" i="5"/>
  <c r="BK945" i="5"/>
  <c r="BK944" i="5" s="1"/>
  <c r="BL964" i="5" s="1"/>
  <c r="BK985" i="5"/>
  <c r="BK990" i="5"/>
  <c r="GZ134" i="10"/>
  <c r="HA126" i="10"/>
  <c r="BJ968" i="5"/>
  <c r="V131" i="15"/>
  <c r="BJ768" i="5"/>
  <c r="BK772" i="5" s="1"/>
  <c r="BK773" i="5" s="1"/>
  <c r="AY26" i="14" s="1"/>
  <c r="AY19" i="14" s="1"/>
  <c r="AX39" i="15"/>
  <c r="G39" i="23" s="1"/>
  <c r="F73" i="21"/>
  <c r="N73" i="21"/>
  <c r="AW40" i="17"/>
  <c r="AY143" i="13"/>
  <c r="BJ1247" i="5"/>
  <c r="BJ1274" i="5"/>
  <c r="BK1297" i="5" s="1"/>
  <c r="V83" i="18"/>
  <c r="AH1518" i="5"/>
  <c r="AH92" i="17"/>
  <c r="AH94" i="17" s="1"/>
  <c r="AH96" i="17" s="1"/>
  <c r="AI65" i="13"/>
  <c r="AJ66" i="13"/>
  <c r="S21" i="17"/>
  <c r="S20" i="17" s="1"/>
  <c r="S17" i="17" s="1"/>
  <c r="U46" i="13"/>
  <c r="T44" i="13"/>
  <c r="S67" i="18" s="1"/>
  <c r="AT73" i="15"/>
  <c r="BK1158" i="5"/>
  <c r="BK1163" i="5"/>
  <c r="BL1167" i="5"/>
  <c r="BK1168" i="5"/>
  <c r="BK947" i="5"/>
  <c r="BL965" i="5" s="1"/>
  <c r="BK942" i="5"/>
  <c r="BK915" i="5"/>
  <c r="M61" i="18"/>
  <c r="BI1006" i="5"/>
  <c r="AX49" i="14"/>
  <c r="C90" i="21"/>
  <c r="K90" i="21"/>
  <c r="AW446" i="5"/>
  <c r="AK182" i="15" s="1"/>
  <c r="AK181" i="15" s="1"/>
  <c r="AK180" i="15" s="1"/>
  <c r="AL29" i="13"/>
  <c r="AL27" i="13" s="1"/>
  <c r="AL26" i="13" s="1"/>
  <c r="AL13" i="13" s="1"/>
  <c r="AW431" i="5"/>
  <c r="AK206" i="15" s="1"/>
  <c r="AK205" i="15" s="1"/>
  <c r="AK203" i="15" s="1"/>
  <c r="BJ991" i="5"/>
  <c r="BJ1018" i="5"/>
  <c r="BK1040" i="5" s="1"/>
  <c r="HA21" i="10"/>
  <c r="GZ36" i="10"/>
  <c r="AX145" i="13"/>
  <c r="AW38" i="17" s="1"/>
  <c r="L71" i="18"/>
  <c r="U54" i="15"/>
  <c r="BM1233" i="5"/>
  <c r="BM1238" i="5" s="1"/>
  <c r="BM1150" i="5"/>
  <c r="BM1155" i="5" s="1"/>
  <c r="BM1116" i="5"/>
  <c r="BM1121" i="5" s="1"/>
  <c r="BM1351" i="5"/>
  <c r="BM1355" i="5" s="1"/>
  <c r="BN800" i="5"/>
  <c r="BM977" i="5"/>
  <c r="BM982" i="5" s="1"/>
  <c r="BM829" i="5"/>
  <c r="BM833" i="5" s="1"/>
  <c r="BM861" i="5"/>
  <c r="BM866" i="5" s="1"/>
  <c r="BM895" i="5"/>
  <c r="BM900" i="5" s="1"/>
  <c r="BM1083" i="5"/>
  <c r="BM1088" i="5" s="1"/>
  <c r="BL1171" i="5"/>
  <c r="BL1175" i="5"/>
  <c r="BL1177" i="5"/>
  <c r="BL1174" i="5"/>
  <c r="BL1190" i="5"/>
  <c r="BL1165" i="5"/>
  <c r="BL1194" i="5" s="1"/>
  <c r="BL1157" i="5"/>
  <c r="BL1172" i="5"/>
  <c r="BL1176" i="5"/>
  <c r="BL887" i="5"/>
  <c r="BL883" i="5"/>
  <c r="BL888" i="5"/>
  <c r="BL886" i="5"/>
  <c r="BL885" i="5"/>
  <c r="BL876" i="5"/>
  <c r="BL877" i="5" s="1"/>
  <c r="BL868" i="5"/>
  <c r="BL882" i="5"/>
  <c r="BJ1295" i="5"/>
  <c r="BJ1305" i="5" s="1"/>
  <c r="BI1286" i="5"/>
  <c r="AX41" i="14"/>
  <c r="AY128" i="13"/>
  <c r="AC30" i="17"/>
  <c r="AC28" i="17" s="1"/>
  <c r="BH1378" i="5"/>
  <c r="AV171" i="15" s="1"/>
  <c r="AV166" i="15" s="1"/>
  <c r="BH1379" i="5"/>
  <c r="AV195" i="15" s="1"/>
  <c r="BJ1563" i="5"/>
  <c r="BK1570" i="5" s="1"/>
  <c r="AY68" i="14" s="1"/>
  <c r="AY123" i="13"/>
  <c r="BI970" i="5"/>
  <c r="BI971" i="5"/>
  <c r="BI1051" i="5"/>
  <c r="BI1050" i="5"/>
  <c r="AX48" i="14"/>
  <c r="K89" i="18"/>
  <c r="K87" i="18"/>
  <c r="AR117" i="13"/>
  <c r="BK1253" i="5"/>
  <c r="BK1277" i="5" s="1"/>
  <c r="BL1300" i="5" s="1"/>
  <c r="BK1278" i="5"/>
  <c r="BK1359" i="5"/>
  <c r="BK1372" i="5"/>
  <c r="BL1390" i="5" s="1"/>
  <c r="AZ54" i="14" s="1"/>
  <c r="BK1370" i="5"/>
  <c r="BK1361" i="5"/>
  <c r="BK1367" i="5"/>
  <c r="BK1363" i="5"/>
  <c r="BK1371" i="5"/>
  <c r="BL1389" i="5" s="1"/>
  <c r="AZ53" i="14" s="1"/>
  <c r="BK1362" i="5"/>
  <c r="BK1369" i="5"/>
  <c r="BK1366" i="5"/>
  <c r="AR20" i="13"/>
  <c r="BB412" i="5"/>
  <c r="K92" i="21"/>
  <c r="C92" i="21"/>
  <c r="BJ1092" i="5"/>
  <c r="BJ1095" i="5" s="1"/>
  <c r="BI1095" i="5"/>
  <c r="BI1093" i="5" s="1"/>
  <c r="BI1112" i="5" s="1"/>
  <c r="HA19" i="10"/>
  <c r="GZ34" i="10"/>
  <c r="AL1415" i="5"/>
  <c r="Z35" i="15" s="1"/>
  <c r="AL1417" i="5"/>
  <c r="Z132" i="15" s="1"/>
  <c r="AL1416" i="5"/>
  <c r="Z67" i="15" s="1"/>
  <c r="BJ904" i="5"/>
  <c r="BJ907" i="5" s="1"/>
  <c r="BI907" i="5"/>
  <c r="BI905" i="5" s="1"/>
  <c r="BK846" i="5"/>
  <c r="BL845" i="5"/>
  <c r="BK836" i="5"/>
  <c r="BK841" i="5"/>
  <c r="BK842" i="5" s="1"/>
  <c r="BK1022" i="5"/>
  <c r="BK997" i="5"/>
  <c r="BK1021" i="5" s="1"/>
  <c r="BL1043" i="5" s="1"/>
  <c r="AT32" i="17"/>
  <c r="AT31" i="17" s="1"/>
  <c r="GY137" i="10"/>
  <c r="V79" i="18"/>
  <c r="V34" i="15"/>
  <c r="N138" i="21"/>
  <c r="F138" i="21"/>
  <c r="BJ936" i="5"/>
  <c r="BJ1242" i="5"/>
  <c r="BJ1245" i="5" s="1"/>
  <c r="BJ1243" i="5" s="1"/>
  <c r="BJ1273" i="5" s="1"/>
  <c r="BK1296" i="5" s="1"/>
  <c r="BJ1272" i="5"/>
  <c r="AJ111" i="13"/>
  <c r="AK109" i="13"/>
  <c r="BJ1388" i="5"/>
  <c r="AX52" i="14" s="1"/>
  <c r="AX134" i="13"/>
  <c r="AK110" i="13"/>
  <c r="BK874" i="5"/>
  <c r="BK875" i="5" s="1"/>
  <c r="BK869" i="5"/>
  <c r="BK881" i="5"/>
  <c r="BK1166" i="5"/>
  <c r="BL1166" i="5" s="1"/>
  <c r="BK1194" i="5"/>
  <c r="BK913" i="5"/>
  <c r="BL912" i="5"/>
  <c r="BK943" i="5"/>
  <c r="BH1288" i="5"/>
  <c r="BH1289" i="5"/>
  <c r="BJ1038" i="5"/>
  <c r="BJ1048" i="5" s="1"/>
  <c r="BI1030" i="5"/>
  <c r="O88" i="15"/>
  <c r="AL12" i="17"/>
  <c r="AL11" i="17" s="1"/>
  <c r="AL10" i="17" s="1"/>
  <c r="AL5" i="17" s="1"/>
  <c r="AJ1492" i="5"/>
  <c r="AW119" i="13"/>
  <c r="Q54" i="13"/>
  <c r="Q120" i="15"/>
  <c r="BJ1196" i="5"/>
  <c r="BK1219" i="5" s="1"/>
  <c r="BJ986" i="5"/>
  <c r="BJ989" i="5" s="1"/>
  <c r="BJ987" i="5" s="1"/>
  <c r="BJ1017" i="5" s="1"/>
  <c r="BK1039" i="5" s="1"/>
  <c r="BJ1016" i="5"/>
  <c r="G31" i="22"/>
  <c r="BJ417" i="5"/>
  <c r="AZ31" i="13"/>
  <c r="AY13" i="17" s="1"/>
  <c r="J31" i="16"/>
  <c r="BJ1386" i="5"/>
  <c r="AX50" i="14" s="1"/>
  <c r="BI1375" i="5"/>
  <c r="BJ944" i="5"/>
  <c r="BK964" i="5" s="1"/>
  <c r="AY44" i="14" s="1"/>
  <c r="BG1011" i="5"/>
  <c r="AY136" i="13"/>
  <c r="AT138" i="15"/>
  <c r="BK1200" i="5"/>
  <c r="BK1106" i="5"/>
  <c r="BK1091" i="5"/>
  <c r="BK1096" i="5"/>
  <c r="BK1097" i="5" s="1"/>
  <c r="BL1356" i="5"/>
  <c r="BL1357" i="5"/>
  <c r="BL1257" i="5"/>
  <c r="BL1255" i="5"/>
  <c r="BL1279" i="5" s="1"/>
  <c r="BL1254" i="5"/>
  <c r="BL1248" i="5"/>
  <c r="BL1258" i="5"/>
  <c r="BL1282" i="5" s="1"/>
  <c r="BL1314" i="5"/>
  <c r="BL1250" i="5"/>
  <c r="BL1251" i="5" s="1"/>
  <c r="BL1276" i="5" s="1"/>
  <c r="BM1299" i="5" s="1"/>
  <c r="BL1271" i="5"/>
  <c r="BL1240" i="5"/>
  <c r="BL1259" i="5"/>
  <c r="BL1283" i="5" s="1"/>
  <c r="BM1302" i="5" s="1"/>
  <c r="BL919" i="5"/>
  <c r="BL917" i="5"/>
  <c r="BL922" i="5"/>
  <c r="BL920" i="5"/>
  <c r="BL935" i="5"/>
  <c r="BL916" i="5"/>
  <c r="BL921" i="5"/>
  <c r="BL910" i="5"/>
  <c r="BL939" i="5" s="1"/>
  <c r="BL902" i="5"/>
  <c r="BK1124" i="5"/>
  <c r="BK1129" i="5"/>
  <c r="BK1130" i="5" s="1"/>
  <c r="W49" i="13"/>
  <c r="G117" i="23"/>
  <c r="AJ203" i="15"/>
  <c r="AW37" i="14"/>
  <c r="AW36" i="14" s="1"/>
  <c r="AW35" i="14" s="1"/>
  <c r="AI1509" i="5"/>
  <c r="AJ1505" i="5" s="1"/>
  <c r="AJ1507" i="5" s="1"/>
  <c r="BJ1164" i="5"/>
  <c r="BL1103" i="5" l="1"/>
  <c r="BQ451" i="5"/>
  <c r="BE186" i="15" s="1"/>
  <c r="BF40" i="13"/>
  <c r="BQ436" i="5"/>
  <c r="BF16" i="17"/>
  <c r="BR421" i="5"/>
  <c r="BH39" i="13"/>
  <c r="BD186" i="15"/>
  <c r="BL1202" i="5"/>
  <c r="BM1221" i="5" s="1"/>
  <c r="AZ45" i="14"/>
  <c r="BH1011" i="5"/>
  <c r="BH132" i="17"/>
  <c r="BH130" i="17" s="1"/>
  <c r="BJ183" i="13"/>
  <c r="BI181" i="13"/>
  <c r="AX37" i="14"/>
  <c r="BL947" i="5"/>
  <c r="BM965" i="5" s="1"/>
  <c r="BL881" i="5"/>
  <c r="BI1344" i="5"/>
  <c r="BL1358" i="5"/>
  <c r="AL204" i="15"/>
  <c r="F204" i="23" s="1"/>
  <c r="AZ46" i="14"/>
  <c r="BB1535" i="5"/>
  <c r="AP30" i="14" s="1"/>
  <c r="F176" i="23"/>
  <c r="E178" i="21" s="1"/>
  <c r="AY43" i="14"/>
  <c r="AJ107" i="13"/>
  <c r="AK108" i="13"/>
  <c r="AY443" i="5"/>
  <c r="AM179" i="15" s="1"/>
  <c r="AN24" i="13"/>
  <c r="AN22" i="13" s="1"/>
  <c r="AY428" i="5"/>
  <c r="F179" i="23"/>
  <c r="H113" i="16"/>
  <c r="AN9" i="17"/>
  <c r="AP23" i="13"/>
  <c r="AZ413" i="5"/>
  <c r="F24" i="22"/>
  <c r="E25" i="20" s="1"/>
  <c r="AM22" i="13"/>
  <c r="F22" i="22" s="1"/>
  <c r="E23" i="20" s="1"/>
  <c r="BC1565" i="5"/>
  <c r="AS101" i="13"/>
  <c r="AQ43" i="17"/>
  <c r="AM5" i="17"/>
  <c r="AP69" i="13"/>
  <c r="AO93" i="18" s="1"/>
  <c r="AM16" i="13"/>
  <c r="F18" i="22"/>
  <c r="E19" i="20" s="1"/>
  <c r="AQ73" i="13"/>
  <c r="AR75" i="13"/>
  <c r="AM100" i="13"/>
  <c r="AW1564" i="5"/>
  <c r="AK42" i="17"/>
  <c r="AN7" i="17"/>
  <c r="AZ411" i="5"/>
  <c r="AN53" i="18"/>
  <c r="AN45" i="18"/>
  <c r="AP17" i="13"/>
  <c r="AQ77" i="13"/>
  <c r="AR79" i="13"/>
  <c r="AM102" i="13"/>
  <c r="AK48" i="17"/>
  <c r="H111" i="16"/>
  <c r="F177" i="23"/>
  <c r="AQ46" i="17"/>
  <c r="AS105" i="13"/>
  <c r="BC1566" i="5"/>
  <c r="AY426" i="5"/>
  <c r="AM204" i="15" s="1"/>
  <c r="AN18" i="13"/>
  <c r="AN16" i="13" s="1"/>
  <c r="AN15" i="13" s="1"/>
  <c r="AY441" i="5"/>
  <c r="AM177" i="15" s="1"/>
  <c r="AM176" i="15" s="1"/>
  <c r="AO35" i="17"/>
  <c r="BC1532" i="5"/>
  <c r="AP81" i="15"/>
  <c r="AP77" i="15" s="1"/>
  <c r="BD158" i="8"/>
  <c r="BC1524" i="5"/>
  <c r="BA45" i="14"/>
  <c r="BL948" i="5"/>
  <c r="BM966" i="5" s="1"/>
  <c r="BK957" i="5"/>
  <c r="AY37" i="14" s="1"/>
  <c r="BJ1224" i="5"/>
  <c r="BK1199" i="5"/>
  <c r="BL1220" i="5" s="1"/>
  <c r="GZ39" i="10"/>
  <c r="BC1533" i="5"/>
  <c r="AP147" i="15"/>
  <c r="AP142" i="15" s="1"/>
  <c r="HO42" i="7"/>
  <c r="HO43" i="7" s="1"/>
  <c r="HP41" i="7"/>
  <c r="HO170" i="7"/>
  <c r="HO171" i="7" s="1"/>
  <c r="HO172" i="7" s="1"/>
  <c r="HP179" i="7" s="1"/>
  <c r="BC1525" i="5"/>
  <c r="BD159" i="8"/>
  <c r="HN185" i="7"/>
  <c r="HO185" i="7"/>
  <c r="AZ126" i="17"/>
  <c r="AZ124" i="17" s="1"/>
  <c r="BA169" i="13"/>
  <c r="BB171" i="13"/>
  <c r="BA126" i="17" s="1"/>
  <c r="BA124" i="17" s="1"/>
  <c r="AT49" i="15"/>
  <c r="AT45" i="15" s="1"/>
  <c r="BG1530" i="5"/>
  <c r="AW141" i="13"/>
  <c r="AU34" i="17"/>
  <c r="BH156" i="8"/>
  <c r="BG1522" i="5"/>
  <c r="BI1310" i="5"/>
  <c r="AP114" i="15"/>
  <c r="AP109" i="15" s="1"/>
  <c r="BC1531" i="5"/>
  <c r="BC1535" i="5" s="1"/>
  <c r="AQ30" i="14" s="1"/>
  <c r="BB1527" i="5"/>
  <c r="DD22" i="7"/>
  <c r="DC25" i="7"/>
  <c r="K87" i="6" s="1"/>
  <c r="AO109" i="15"/>
  <c r="BJ1160" i="5"/>
  <c r="BJ1179" i="5" s="1"/>
  <c r="BD157" i="8"/>
  <c r="BC1523" i="5"/>
  <c r="BC57" i="7"/>
  <c r="BD54" i="7"/>
  <c r="BI973" i="5"/>
  <c r="BI1071" i="5"/>
  <c r="BL1037" i="5"/>
  <c r="E120" i="17"/>
  <c r="AQ149" i="13"/>
  <c r="G70" i="6"/>
  <c r="BA119" i="14"/>
  <c r="BA115" i="14" s="1"/>
  <c r="BA96" i="14" s="1"/>
  <c r="BL943" i="5"/>
  <c r="BK940" i="5"/>
  <c r="BL962" i="5" s="1"/>
  <c r="BL1203" i="5"/>
  <c r="BM1222" i="5" s="1"/>
  <c r="BA46" i="14" s="1"/>
  <c r="BJ871" i="5"/>
  <c r="BJ890" i="5" s="1"/>
  <c r="AX40" i="14"/>
  <c r="G184" i="23"/>
  <c r="F186" i="21" s="1"/>
  <c r="BI41" i="7"/>
  <c r="BH42" i="7"/>
  <c r="BH43" i="7" s="1"/>
  <c r="FE119" i="7"/>
  <c r="BB203" i="13" s="1"/>
  <c r="BA122" i="17" s="1"/>
  <c r="FF116" i="7"/>
  <c r="FF113" i="7"/>
  <c r="G167" i="13"/>
  <c r="F120" i="17" s="1"/>
  <c r="M113" i="14"/>
  <c r="DL92" i="7"/>
  <c r="DQ84" i="7"/>
  <c r="DK92" i="7"/>
  <c r="G227" i="15" s="1"/>
  <c r="BL918" i="5"/>
  <c r="BH1290" i="5"/>
  <c r="AY120" i="13"/>
  <c r="BL884" i="5"/>
  <c r="BK1195" i="5"/>
  <c r="BL1218" i="5" s="1"/>
  <c r="BH1267" i="5"/>
  <c r="BE159" i="13"/>
  <c r="BD157" i="13"/>
  <c r="BG1209" i="5"/>
  <c r="AY122" i="13"/>
  <c r="E40" i="12"/>
  <c r="O82" i="6"/>
  <c r="FD121" i="7"/>
  <c r="AZ228" i="15" s="1"/>
  <c r="G175" i="22"/>
  <c r="AZ175" i="13"/>
  <c r="AY173" i="13"/>
  <c r="G173" i="22" s="1"/>
  <c r="DM87" i="7"/>
  <c r="BK179" i="13"/>
  <c r="BJ129" i="17" s="1"/>
  <c r="BJ177" i="13"/>
  <c r="BC114" i="17"/>
  <c r="BJ1227" i="5"/>
  <c r="BJ1226" i="5"/>
  <c r="AY132" i="13"/>
  <c r="AZ49" i="18"/>
  <c r="BL420" i="5"/>
  <c r="BB36" i="13"/>
  <c r="N209" i="21"/>
  <c r="F209" i="21"/>
  <c r="W83" i="18"/>
  <c r="G37" i="22"/>
  <c r="F38" i="20" s="1"/>
  <c r="AY35" i="13"/>
  <c r="G185" i="23"/>
  <c r="BK941" i="5"/>
  <c r="BL963" i="5" s="1"/>
  <c r="AZ43" i="14" s="1"/>
  <c r="BK435" i="5"/>
  <c r="AY207" i="15" s="1"/>
  <c r="AZ37" i="13"/>
  <c r="AZ35" i="13" s="1"/>
  <c r="AZ34" i="13" s="1"/>
  <c r="BK450" i="5"/>
  <c r="AY185" i="15" s="1"/>
  <c r="AY184" i="15" s="1"/>
  <c r="AY133" i="13"/>
  <c r="G133" i="22" s="1"/>
  <c r="N186" i="21"/>
  <c r="J118" i="16"/>
  <c r="BK1368" i="5"/>
  <c r="BL1388" i="5" s="1"/>
  <c r="AZ52" i="14" s="1"/>
  <c r="BL1359" i="5"/>
  <c r="BI1053" i="5"/>
  <c r="BH1380" i="5"/>
  <c r="BI1229" i="5"/>
  <c r="BG1186" i="5"/>
  <c r="BL1139" i="5"/>
  <c r="AZ15" i="17"/>
  <c r="AZ14" i="17" s="1"/>
  <c r="D58" i="23"/>
  <c r="AH1435" i="5"/>
  <c r="AH1436" i="5" s="1"/>
  <c r="AI1432" i="5" s="1"/>
  <c r="AI1434" i="5" s="1"/>
  <c r="BM1065" i="5"/>
  <c r="BL1064" i="5"/>
  <c r="BK1063" i="5"/>
  <c r="BK1067" i="5" s="1"/>
  <c r="G120" i="22"/>
  <c r="I157" i="16"/>
  <c r="AK1457" i="5"/>
  <c r="AK1458" i="5" s="1"/>
  <c r="AL1454" i="5" s="1"/>
  <c r="AL1456" i="5" s="1"/>
  <c r="AN1410" i="5"/>
  <c r="AN1411" i="5" s="1"/>
  <c r="AO1407" i="5" s="1"/>
  <c r="AO1409" i="5" s="1"/>
  <c r="BL1321" i="5"/>
  <c r="BK1320" i="5"/>
  <c r="BK1324" i="5" s="1"/>
  <c r="BM1322" i="5"/>
  <c r="G132" i="22"/>
  <c r="BJ1308" i="5"/>
  <c r="BJ1307" i="5"/>
  <c r="BL908" i="5"/>
  <c r="BL903" i="5"/>
  <c r="BK1125" i="5"/>
  <c r="BL1332" i="5"/>
  <c r="AZ150" i="15" s="1"/>
  <c r="BL1331" i="5"/>
  <c r="AZ117" i="15" s="1"/>
  <c r="BL1315" i="5"/>
  <c r="AX119" i="13"/>
  <c r="BJ1051" i="5"/>
  <c r="BJ1050" i="5"/>
  <c r="AL110" i="13"/>
  <c r="BJ1262" i="5"/>
  <c r="V54" i="15"/>
  <c r="BM845" i="5"/>
  <c r="BL846" i="5"/>
  <c r="AL1419" i="5"/>
  <c r="G128" i="22"/>
  <c r="AZ128" i="13"/>
  <c r="I165" i="16"/>
  <c r="BL942" i="5"/>
  <c r="BL941" i="5" s="1"/>
  <c r="BM963" i="5" s="1"/>
  <c r="BL915" i="5"/>
  <c r="BL1281" i="5"/>
  <c r="BL1256" i="5"/>
  <c r="BL1280" i="5" s="1"/>
  <c r="BM1301" i="5" s="1"/>
  <c r="BL1362" i="5"/>
  <c r="BL1371" i="5"/>
  <c r="BM1389" i="5" s="1"/>
  <c r="BA53" i="14" s="1"/>
  <c r="BL1369" i="5"/>
  <c r="BL1363" i="5"/>
  <c r="BL1372" i="5"/>
  <c r="BM1390" i="5" s="1"/>
  <c r="BA54" i="14" s="1"/>
  <c r="BL1370" i="5"/>
  <c r="BL1361" i="5"/>
  <c r="BL1367" i="5"/>
  <c r="BL1366" i="5"/>
  <c r="BK1038" i="5"/>
  <c r="BK1048" i="5" s="1"/>
  <c r="BJ1030" i="5"/>
  <c r="Q121" i="15"/>
  <c r="Q123" i="15" s="1"/>
  <c r="AZ42" i="14"/>
  <c r="BK870" i="5"/>
  <c r="AK111" i="13"/>
  <c r="BK1295" i="5"/>
  <c r="BJ1286" i="5"/>
  <c r="E67" i="23"/>
  <c r="F43" i="16"/>
  <c r="BB427" i="5"/>
  <c r="AQ21" i="13"/>
  <c r="AQ19" i="13" s="1"/>
  <c r="BB442" i="5"/>
  <c r="AP178" i="15" s="1"/>
  <c r="BK1365" i="5"/>
  <c r="AX47" i="14"/>
  <c r="G123" i="22"/>
  <c r="AZ123" i="13"/>
  <c r="I160" i="16"/>
  <c r="BM876" i="5"/>
  <c r="BM877" i="5" s="1"/>
  <c r="BM882" i="5"/>
  <c r="BM888" i="5"/>
  <c r="BM887" i="5"/>
  <c r="BM885" i="5"/>
  <c r="BM883" i="5"/>
  <c r="BM886" i="5"/>
  <c r="BM868" i="5"/>
  <c r="BM1356" i="5"/>
  <c r="BM1357" i="5"/>
  <c r="BM1358" i="5" s="1"/>
  <c r="AY145" i="13"/>
  <c r="AX38" i="17" s="1"/>
  <c r="AK175" i="15"/>
  <c r="BK1159" i="5"/>
  <c r="BK1191" i="5"/>
  <c r="HB126" i="10"/>
  <c r="HA134" i="10"/>
  <c r="AZ127" i="13"/>
  <c r="AL139" i="13"/>
  <c r="AK39" i="17" s="1"/>
  <c r="AK33" i="17" s="1"/>
  <c r="F136" i="20"/>
  <c r="W66" i="15"/>
  <c r="W86" i="15" s="1"/>
  <c r="BH1347" i="5"/>
  <c r="AV56" i="14" s="1"/>
  <c r="AV55" i="14" s="1"/>
  <c r="AV34" i="14" s="1"/>
  <c r="AV32" i="14" s="1"/>
  <c r="N160" i="15"/>
  <c r="N129" i="15" s="1"/>
  <c r="D129" i="23" s="1"/>
  <c r="D159" i="23"/>
  <c r="BL836" i="5"/>
  <c r="BL841" i="5"/>
  <c r="BL1201" i="5"/>
  <c r="E40" i="19"/>
  <c r="E29" i="20"/>
  <c r="E44" i="19"/>
  <c r="E36" i="19"/>
  <c r="BJ1126" i="5"/>
  <c r="BJ1145" i="5" s="1"/>
  <c r="BA131" i="13"/>
  <c r="AF138" i="13"/>
  <c r="AE30" i="17" s="1"/>
  <c r="AE28" i="17" s="1"/>
  <c r="AE137" i="13"/>
  <c r="AE116" i="13" s="1"/>
  <c r="BL1019" i="5"/>
  <c r="BM1041" i="5" s="1"/>
  <c r="BL993" i="5"/>
  <c r="BL1124" i="5"/>
  <c r="BL1129" i="5"/>
  <c r="T119" i="15"/>
  <c r="BK936" i="5"/>
  <c r="BK904" i="5"/>
  <c r="BL879" i="5"/>
  <c r="BM878" i="5"/>
  <c r="F125" i="20"/>
  <c r="BK1247" i="5"/>
  <c r="BK1274" i="5"/>
  <c r="BL1297" i="5" s="1"/>
  <c r="BG931" i="5"/>
  <c r="Q154" i="15"/>
  <c r="Y81" i="18"/>
  <c r="AJ1508" i="5"/>
  <c r="AJ1509" i="5" s="1"/>
  <c r="AK1505" i="5" s="1"/>
  <c r="AK1507" i="5" s="1"/>
  <c r="P53" i="13"/>
  <c r="P87" i="15"/>
  <c r="AL109" i="13"/>
  <c r="BL842" i="5"/>
  <c r="E132" i="23"/>
  <c r="F44" i="16"/>
  <c r="HB19" i="10"/>
  <c r="HA34" i="10"/>
  <c r="AS20" i="13"/>
  <c r="AR8" i="17" s="1"/>
  <c r="BC412" i="5"/>
  <c r="BM1359" i="5"/>
  <c r="BL869" i="5"/>
  <c r="BL874" i="5"/>
  <c r="BL1197" i="5"/>
  <c r="BL1170" i="5"/>
  <c r="BM853" i="5"/>
  <c r="BM843" i="5"/>
  <c r="BM844" i="5" s="1"/>
  <c r="BM854" i="5"/>
  <c r="BM855" i="5"/>
  <c r="BM835" i="5"/>
  <c r="BM850" i="5"/>
  <c r="BM852" i="5"/>
  <c r="BM849" i="5"/>
  <c r="BM1141" i="5"/>
  <c r="BM1138" i="5"/>
  <c r="BM1123" i="5"/>
  <c r="BM1142" i="5"/>
  <c r="BM1140" i="5"/>
  <c r="BM1139" i="5" s="1"/>
  <c r="BM1143" i="5"/>
  <c r="BM1137" i="5"/>
  <c r="BM1131" i="5"/>
  <c r="V152" i="15"/>
  <c r="F128" i="20"/>
  <c r="BK1305" i="5"/>
  <c r="GZ135" i="10"/>
  <c r="GZ137" i="10" s="1"/>
  <c r="HA127" i="10"/>
  <c r="F152" i="21"/>
  <c r="N152" i="21"/>
  <c r="C159" i="21"/>
  <c r="K159" i="21"/>
  <c r="BL946" i="5"/>
  <c r="BL851" i="5"/>
  <c r="BL945" i="5"/>
  <c r="AJ49" i="17"/>
  <c r="AJ47" i="17" s="1"/>
  <c r="AL103" i="13"/>
  <c r="AM29" i="13"/>
  <c r="AX431" i="5"/>
  <c r="AL206" i="15" s="1"/>
  <c r="AX446" i="5"/>
  <c r="AL182" i="15" s="1"/>
  <c r="G122" i="22"/>
  <c r="I159" i="16"/>
  <c r="C57" i="21"/>
  <c r="K57" i="21"/>
  <c r="AL112" i="13"/>
  <c r="F134" i="20"/>
  <c r="AG1440" i="5"/>
  <c r="U99" i="15" s="1"/>
  <c r="F132" i="20"/>
  <c r="F54" i="21"/>
  <c r="N54" i="21"/>
  <c r="AY126" i="13"/>
  <c r="AJ1464" i="5"/>
  <c r="X133" i="15" s="1"/>
  <c r="AJ1463" i="5"/>
  <c r="X68" i="15" s="1"/>
  <c r="AJ1461" i="5"/>
  <c r="X36" i="15" s="1"/>
  <c r="AJ1462" i="5"/>
  <c r="X100" i="15" s="1"/>
  <c r="BJ1327" i="5"/>
  <c r="BJ1326" i="5"/>
  <c r="BL997" i="5"/>
  <c r="BL1021" i="5" s="1"/>
  <c r="BM1043" i="5" s="1"/>
  <c r="BL1022" i="5"/>
  <c r="BL1025" i="5"/>
  <c r="BL1000" i="5"/>
  <c r="BL1024" i="5" s="1"/>
  <c r="BM1044" i="5" s="1"/>
  <c r="BL1101" i="5"/>
  <c r="BM1100" i="5"/>
  <c r="Y19" i="17"/>
  <c r="Y18" i="17" s="1"/>
  <c r="AA45" i="13"/>
  <c r="BK1384" i="5"/>
  <c r="C54" i="20"/>
  <c r="BK909" i="5"/>
  <c r="BL909" i="5" s="1"/>
  <c r="BK938" i="5"/>
  <c r="HB20" i="10"/>
  <c r="HA35" i="10"/>
  <c r="AY125" i="13"/>
  <c r="AS147" i="13"/>
  <c r="AR37" i="17" s="1"/>
  <c r="V27" i="17"/>
  <c r="V26" i="17" s="1"/>
  <c r="X49" i="13"/>
  <c r="BL875" i="5"/>
  <c r="BI937" i="5"/>
  <c r="BI950" i="5" s="1"/>
  <c r="BI924" i="5"/>
  <c r="BI926" i="5" s="1"/>
  <c r="BL1130" i="5"/>
  <c r="BL1253" i="5"/>
  <c r="BL1277" i="5" s="1"/>
  <c r="BM1300" i="5" s="1"/>
  <c r="BL1278" i="5"/>
  <c r="BK1092" i="5"/>
  <c r="BI1378" i="5"/>
  <c r="AW171" i="15" s="1"/>
  <c r="AW166" i="15" s="1"/>
  <c r="BI1379" i="5"/>
  <c r="AW195" i="15" s="1"/>
  <c r="BK417" i="5"/>
  <c r="BA31" i="13"/>
  <c r="F32" i="20"/>
  <c r="BI1032" i="5"/>
  <c r="BI1033" i="5"/>
  <c r="AY134" i="13"/>
  <c r="BK837" i="5"/>
  <c r="BJ905" i="5"/>
  <c r="Z75" i="18"/>
  <c r="F42" i="16"/>
  <c r="E35" i="23"/>
  <c r="BJ1093" i="5"/>
  <c r="BJ1112" i="5" s="1"/>
  <c r="BJ1181" i="5" s="1"/>
  <c r="AQ8" i="17"/>
  <c r="BK1360" i="5"/>
  <c r="BI1288" i="5"/>
  <c r="BI1289" i="5"/>
  <c r="BL1198" i="5"/>
  <c r="BL1173" i="5"/>
  <c r="BM1105" i="5"/>
  <c r="BM1104" i="5"/>
  <c r="BM1109" i="5"/>
  <c r="BM1098" i="5"/>
  <c r="BM1099" i="5" s="1"/>
  <c r="BM1090" i="5"/>
  <c r="BM1107" i="5"/>
  <c r="BM1108" i="5"/>
  <c r="BM1110" i="5"/>
  <c r="BM1015" i="5"/>
  <c r="BM998" i="5"/>
  <c r="BM1002" i="5"/>
  <c r="BM1026" i="5" s="1"/>
  <c r="BM984" i="5"/>
  <c r="BM1003" i="5"/>
  <c r="BM1027" i="5" s="1"/>
  <c r="BN1045" i="5" s="1"/>
  <c r="BM994" i="5"/>
  <c r="BM995" i="5" s="1"/>
  <c r="BM1020" i="5" s="1"/>
  <c r="BN1042" i="5" s="1"/>
  <c r="BM1057" i="5"/>
  <c r="BM1001" i="5"/>
  <c r="BM992" i="5"/>
  <c r="BM999" i="5"/>
  <c r="BM1023" i="5" s="1"/>
  <c r="BM1004" i="5"/>
  <c r="BM1028" i="5" s="1"/>
  <c r="BN1046" i="5" s="1"/>
  <c r="BM1165" i="5"/>
  <c r="BM1194" i="5" s="1"/>
  <c r="BM1174" i="5"/>
  <c r="BM1190" i="5"/>
  <c r="BM1175" i="5"/>
  <c r="BM1177" i="5"/>
  <c r="BM1203" i="5" s="1"/>
  <c r="BN1222" i="5" s="1"/>
  <c r="BM1157" i="5"/>
  <c r="BM1172" i="5"/>
  <c r="BM1176" i="5"/>
  <c r="BM1171" i="5"/>
  <c r="BL957" i="5"/>
  <c r="BL1168" i="5"/>
  <c r="BM1167" i="5"/>
  <c r="S59" i="18"/>
  <c r="G143" i="22"/>
  <c r="AZ143" i="13"/>
  <c r="AX40" i="17"/>
  <c r="AX36" i="14"/>
  <c r="AX35" i="14" s="1"/>
  <c r="BK1018" i="5"/>
  <c r="BL1040" i="5" s="1"/>
  <c r="BK991" i="5"/>
  <c r="AZ44" i="14"/>
  <c r="BJ838" i="5"/>
  <c r="BJ857" i="5" s="1"/>
  <c r="BH928" i="5"/>
  <c r="AV42" i="15" s="1"/>
  <c r="AV41" i="15" s="1"/>
  <c r="BH929" i="5"/>
  <c r="AV74" i="15" s="1"/>
  <c r="AV73" i="15" s="1"/>
  <c r="AV114" i="13"/>
  <c r="AU36" i="17" s="1"/>
  <c r="BK1563" i="5"/>
  <c r="BL1570" i="5" s="1"/>
  <c r="AZ68" i="14" s="1"/>
  <c r="BI1341" i="5"/>
  <c r="BI1264" i="5"/>
  <c r="AW107" i="15" s="1"/>
  <c r="BI1265" i="5"/>
  <c r="AW140" i="15" s="1"/>
  <c r="BL848" i="5"/>
  <c r="BL1091" i="5"/>
  <c r="BL1096" i="5"/>
  <c r="BL1097" i="5" s="1"/>
  <c r="O52" i="13"/>
  <c r="O55" i="15"/>
  <c r="D56" i="23"/>
  <c r="BK1077" i="5"/>
  <c r="N127" i="15"/>
  <c r="N96" i="15" s="1"/>
  <c r="D96" i="23" s="1"/>
  <c r="D126" i="23"/>
  <c r="AU105" i="15"/>
  <c r="BH1183" i="5"/>
  <c r="AV106" i="15" s="1"/>
  <c r="AV105" i="15" s="1"/>
  <c r="BH1184" i="5"/>
  <c r="AV139" i="15" s="1"/>
  <c r="AV138" i="15" s="1"/>
  <c r="BM1132" i="5"/>
  <c r="BL1136" i="5"/>
  <c r="AT91" i="13"/>
  <c r="AS89" i="13"/>
  <c r="BL764" i="5"/>
  <c r="BM761" i="5"/>
  <c r="BL766" i="5"/>
  <c r="AZ71" i="15" s="1"/>
  <c r="BL765" i="5"/>
  <c r="AZ103" i="15" s="1"/>
  <c r="BL767" i="5"/>
  <c r="AZ136" i="15" s="1"/>
  <c r="AW129" i="13"/>
  <c r="AV32" i="17" s="1"/>
  <c r="AV31" i="17" s="1"/>
  <c r="AX130" i="13"/>
  <c r="BL1294" i="5"/>
  <c r="AS117" i="13"/>
  <c r="AQ37" i="17"/>
  <c r="BL1214" i="5"/>
  <c r="BW1214" i="5" s="1"/>
  <c r="BI1192" i="5"/>
  <c r="BI1205" i="5" s="1"/>
  <c r="BI1179" i="5"/>
  <c r="BI1181" i="5" s="1"/>
  <c r="AK1492" i="5"/>
  <c r="AX57" i="14"/>
  <c r="BJ1069" i="5"/>
  <c r="BJ1070" i="5"/>
  <c r="N59" i="15"/>
  <c r="D59" i="23" s="1"/>
  <c r="N58" i="13"/>
  <c r="N57" i="13" s="1"/>
  <c r="M71" i="18" s="1"/>
  <c r="F119" i="21"/>
  <c r="N119" i="21"/>
  <c r="BL1275" i="5"/>
  <c r="BM1298" i="5" s="1"/>
  <c r="BL1249" i="5"/>
  <c r="BL1246" i="5"/>
  <c r="BL1241" i="5"/>
  <c r="G136" i="22"/>
  <c r="AZ136" i="13"/>
  <c r="BJ447" i="5"/>
  <c r="AX183" i="15" s="1"/>
  <c r="AY32" i="13"/>
  <c r="BJ432" i="5"/>
  <c r="BJ1006" i="5"/>
  <c r="O90" i="15"/>
  <c r="BM912" i="5"/>
  <c r="BL913" i="5"/>
  <c r="BL940" i="5" s="1"/>
  <c r="BM962" i="5" s="1"/>
  <c r="BL958" i="5"/>
  <c r="BJ1392" i="5"/>
  <c r="BL1163" i="5"/>
  <c r="BL1158" i="5"/>
  <c r="BM910" i="5"/>
  <c r="BM939" i="5" s="1"/>
  <c r="BM935" i="5"/>
  <c r="BM917" i="5"/>
  <c r="BM919" i="5"/>
  <c r="BM902" i="5"/>
  <c r="BM920" i="5"/>
  <c r="BM922" i="5"/>
  <c r="BM921" i="5"/>
  <c r="BM947" i="5" s="1"/>
  <c r="BN965" i="5" s="1"/>
  <c r="BM916" i="5"/>
  <c r="BN977" i="5"/>
  <c r="BN982" i="5" s="1"/>
  <c r="BO800" i="5"/>
  <c r="BN861" i="5"/>
  <c r="BN866" i="5" s="1"/>
  <c r="BN829" i="5"/>
  <c r="BN833" i="5" s="1"/>
  <c r="BN895" i="5"/>
  <c r="BN900" i="5" s="1"/>
  <c r="BN1083" i="5"/>
  <c r="BN1088" i="5" s="1"/>
  <c r="BN1233" i="5"/>
  <c r="BN1238" i="5" s="1"/>
  <c r="BN1150" i="5"/>
  <c r="BN1155" i="5" s="1"/>
  <c r="BN1116" i="5"/>
  <c r="BN1121" i="5" s="1"/>
  <c r="BN1351" i="5"/>
  <c r="BN1355" i="5" s="1"/>
  <c r="BM1250" i="5"/>
  <c r="BM1251" i="5" s="1"/>
  <c r="BM1276" i="5" s="1"/>
  <c r="BN1299" i="5" s="1"/>
  <c r="BM1259" i="5"/>
  <c r="BM1283" i="5" s="1"/>
  <c r="BN1302" i="5" s="1"/>
  <c r="BM1271" i="5"/>
  <c r="BM1255" i="5"/>
  <c r="BM1279" i="5" s="1"/>
  <c r="BM1240" i="5"/>
  <c r="BM1248" i="5"/>
  <c r="BM1257" i="5"/>
  <c r="BM1258" i="5"/>
  <c r="BM1282" i="5" s="1"/>
  <c r="BM1254" i="5"/>
  <c r="BM1314" i="5"/>
  <c r="HB21" i="10"/>
  <c r="HA36" i="10"/>
  <c r="BI1009" i="5"/>
  <c r="AW75" i="15" s="1"/>
  <c r="BI1008" i="5"/>
  <c r="AW43" i="15" s="1"/>
  <c r="BK1164" i="5"/>
  <c r="BK1193" i="5"/>
  <c r="AZ122" i="13" s="1"/>
  <c r="T21" i="17"/>
  <c r="T20" i="17" s="1"/>
  <c r="T17" i="17" s="1"/>
  <c r="U44" i="13"/>
  <c r="AI92" i="17"/>
  <c r="AI94" i="17" s="1"/>
  <c r="AI96" i="17" s="1"/>
  <c r="AK66" i="13"/>
  <c r="AJ65" i="13"/>
  <c r="F41" i="21"/>
  <c r="N41" i="21"/>
  <c r="BJ970" i="5"/>
  <c r="BJ971" i="5"/>
  <c r="BK1016" i="5"/>
  <c r="BK986" i="5"/>
  <c r="BK989" i="5" s="1"/>
  <c r="BK987" i="5" s="1"/>
  <c r="BK1017" i="5" s="1"/>
  <c r="BL1039" i="5" s="1"/>
  <c r="BH952" i="5"/>
  <c r="BH953" i="5"/>
  <c r="V23" i="17"/>
  <c r="V22" i="17" s="1"/>
  <c r="X47" i="13"/>
  <c r="L21" i="18"/>
  <c r="L23" i="18"/>
  <c r="L25" i="18" s="1"/>
  <c r="L27" i="18"/>
  <c r="AZ135" i="13"/>
  <c r="BA135" i="13" s="1"/>
  <c r="AL1482" i="5"/>
  <c r="AL1483" i="5" s="1"/>
  <c r="AM1479" i="5" s="1"/>
  <c r="AM1481" i="5" s="1"/>
  <c r="F86" i="21"/>
  <c r="N86" i="21"/>
  <c r="W79" i="18"/>
  <c r="W34" i="15"/>
  <c r="AI1466" i="5"/>
  <c r="BM1133" i="5"/>
  <c r="BL1134" i="5"/>
  <c r="BL1200" i="5"/>
  <c r="BL1199" i="5" s="1"/>
  <c r="BM1220" i="5" s="1"/>
  <c r="BL1106" i="5"/>
  <c r="BK1386" i="5"/>
  <c r="AY50" i="14" s="1"/>
  <c r="BJ1375" i="5"/>
  <c r="AM47" i="18"/>
  <c r="AY416" i="5"/>
  <c r="AO28" i="13"/>
  <c r="AN12" i="17" s="1"/>
  <c r="AN11" i="17" s="1"/>
  <c r="AN10" i="17" s="1"/>
  <c r="AM55" i="18"/>
  <c r="AM43" i="18"/>
  <c r="AM73" i="17"/>
  <c r="AM51" i="18"/>
  <c r="BL911" i="5"/>
  <c r="C126" i="21"/>
  <c r="K126" i="21"/>
  <c r="BH1207" i="5"/>
  <c r="BH1208" i="5"/>
  <c r="AI1518" i="5"/>
  <c r="AD116" i="13"/>
  <c r="BL1076" i="5"/>
  <c r="AZ84" i="15" s="1"/>
  <c r="BL1075" i="5"/>
  <c r="AZ52" i="15" s="1"/>
  <c r="BL1058" i="5"/>
  <c r="BL1059" i="5" s="1"/>
  <c r="BL985" i="5"/>
  <c r="BL990" i="5"/>
  <c r="L57" i="18"/>
  <c r="L75" i="17"/>
  <c r="L105" i="18"/>
  <c r="L65" i="18"/>
  <c r="X25" i="17"/>
  <c r="X24" i="17" s="1"/>
  <c r="Z48" i="13"/>
  <c r="AZ124" i="13"/>
  <c r="HB22" i="10"/>
  <c r="HA37" i="10"/>
  <c r="AY39" i="15"/>
  <c r="BK768" i="5"/>
  <c r="BL772" i="5" s="1"/>
  <c r="BL773" i="5" s="1"/>
  <c r="AZ26" i="14" s="1"/>
  <c r="AZ19" i="14" s="1"/>
  <c r="BK1272" i="5"/>
  <c r="BK1242" i="5"/>
  <c r="BK1245" i="5" s="1"/>
  <c r="BK1243" i="5" s="1"/>
  <c r="BK1273" i="5" s="1"/>
  <c r="BL1296" i="5" s="1"/>
  <c r="AU121" i="13"/>
  <c r="AT118" i="13"/>
  <c r="D91" i="23"/>
  <c r="N93" i="15"/>
  <c r="BJ1192" i="5"/>
  <c r="BJ1205" i="5" s="1"/>
  <c r="AM1416" i="5"/>
  <c r="AA67" i="15" s="1"/>
  <c r="AM1417" i="5"/>
  <c r="AA132" i="15" s="1"/>
  <c r="AM1415" i="5"/>
  <c r="AA35" i="15" s="1"/>
  <c r="M85" i="18"/>
  <c r="M162" i="15"/>
  <c r="M73" i="18"/>
  <c r="AN6" i="17" l="1"/>
  <c r="BG16" i="17"/>
  <c r="BS421" i="5"/>
  <c r="BI39" i="13"/>
  <c r="BF38" i="13"/>
  <c r="BG40" i="13"/>
  <c r="BG38" i="13" s="1"/>
  <c r="BR436" i="5"/>
  <c r="BR451" i="5"/>
  <c r="BF186" i="15" s="1"/>
  <c r="M178" i="21"/>
  <c r="BI132" i="17"/>
  <c r="BJ181" i="13"/>
  <c r="BK183" i="13"/>
  <c r="BM1136" i="5"/>
  <c r="BL1213" i="5"/>
  <c r="BM848" i="5"/>
  <c r="M206" i="21"/>
  <c r="E206" i="21"/>
  <c r="BM948" i="5"/>
  <c r="BN966" i="5" s="1"/>
  <c r="BM943" i="5"/>
  <c r="BL1193" i="5"/>
  <c r="BM1202" i="5"/>
  <c r="BN1221" i="5" s="1"/>
  <c r="BB45" i="14" s="1"/>
  <c r="BL1384" i="5"/>
  <c r="AK107" i="13"/>
  <c r="AL108" i="13"/>
  <c r="AN5" i="17"/>
  <c r="AZ120" i="13"/>
  <c r="BB131" i="13"/>
  <c r="BA136" i="13"/>
  <c r="AZ443" i="5"/>
  <c r="AN179" i="15" s="1"/>
  <c r="AZ428" i="5"/>
  <c r="AO24" i="13"/>
  <c r="AO22" i="13" s="1"/>
  <c r="E181" i="21"/>
  <c r="M181" i="21"/>
  <c r="BA413" i="5"/>
  <c r="AQ23" i="13"/>
  <c r="AO9" i="17"/>
  <c r="F102" i="22"/>
  <c r="E103" i="20" s="1"/>
  <c r="AL48" i="17"/>
  <c r="AN102" i="13"/>
  <c r="AR73" i="13"/>
  <c r="AS75" i="13"/>
  <c r="BD1565" i="5"/>
  <c r="AT101" i="13"/>
  <c r="AR43" i="17"/>
  <c r="V46" i="13"/>
  <c r="E179" i="21"/>
  <c r="M179" i="21"/>
  <c r="AR77" i="13"/>
  <c r="AS79" i="13"/>
  <c r="AQ69" i="13"/>
  <c r="AP93" i="18" s="1"/>
  <c r="BD1566" i="5"/>
  <c r="AT105" i="13"/>
  <c r="AR46" i="17"/>
  <c r="AZ426" i="5"/>
  <c r="AN204" i="15" s="1"/>
  <c r="AO18" i="13"/>
  <c r="AO16" i="13" s="1"/>
  <c r="AO15" i="13" s="1"/>
  <c r="AZ441" i="5"/>
  <c r="AN177" i="15" s="1"/>
  <c r="AN176" i="15" s="1"/>
  <c r="AO7" i="17"/>
  <c r="BA411" i="5"/>
  <c r="AQ17" i="13"/>
  <c r="AO45" i="18"/>
  <c r="AO53" i="18"/>
  <c r="AX1564" i="5"/>
  <c r="F100" i="22"/>
  <c r="E101" i="20" s="1"/>
  <c r="AN100" i="13"/>
  <c r="AL42" i="17"/>
  <c r="F16" i="22"/>
  <c r="E17" i="20" s="1"/>
  <c r="AM15" i="13"/>
  <c r="F15" i="22" s="1"/>
  <c r="E16" i="20" s="1"/>
  <c r="BJ1053" i="5"/>
  <c r="BD1532" i="5"/>
  <c r="AQ81" i="15"/>
  <c r="AQ77" i="15" s="1"/>
  <c r="BD1524" i="5"/>
  <c r="BE158" i="8"/>
  <c r="HQ41" i="7"/>
  <c r="HP170" i="7"/>
  <c r="HP171" i="7" s="1"/>
  <c r="HP172" i="7" s="1"/>
  <c r="HQ179" i="7" s="1"/>
  <c r="HP185" i="7" s="1"/>
  <c r="HP42" i="7"/>
  <c r="HP43" i="7" s="1"/>
  <c r="BM1198" i="5"/>
  <c r="BD1525" i="5"/>
  <c r="BE159" i="8"/>
  <c r="BD1533" i="5"/>
  <c r="AQ147" i="15"/>
  <c r="AQ142" i="15" s="1"/>
  <c r="AU49" i="15"/>
  <c r="AU45" i="15" s="1"/>
  <c r="BH1530" i="5"/>
  <c r="AV34" i="17"/>
  <c r="AX141" i="13"/>
  <c r="BI156" i="8"/>
  <c r="BH1522" i="5"/>
  <c r="BJ1229" i="5"/>
  <c r="BC171" i="13"/>
  <c r="BB126" i="17" s="1"/>
  <c r="BB124" i="17" s="1"/>
  <c r="BB169" i="13"/>
  <c r="AR149" i="13"/>
  <c r="AP35" i="17"/>
  <c r="AQ114" i="15"/>
  <c r="BD1531" i="5"/>
  <c r="BC1527" i="5"/>
  <c r="BE157" i="8"/>
  <c r="BD1523" i="5"/>
  <c r="BL1360" i="5"/>
  <c r="BJ1310" i="5"/>
  <c r="BE54" i="7"/>
  <c r="BD57" i="7"/>
  <c r="DE22" i="7"/>
  <c r="DD25" i="7"/>
  <c r="L87" i="6" s="1"/>
  <c r="BJ127" i="17"/>
  <c r="BK127" i="17" s="1"/>
  <c r="BK129" i="17"/>
  <c r="BA175" i="13"/>
  <c r="AZ123" i="17" s="1"/>
  <c r="AZ121" i="17" s="1"/>
  <c r="AZ173" i="13"/>
  <c r="BF159" i="13"/>
  <c r="BE157" i="13"/>
  <c r="G52" i="6"/>
  <c r="BI1011" i="5"/>
  <c r="DN87" i="7"/>
  <c r="AY123" i="17"/>
  <c r="AY121" i="17" s="1"/>
  <c r="BD114" i="17"/>
  <c r="M111" i="14"/>
  <c r="DG89" i="7"/>
  <c r="DI89" i="7"/>
  <c r="DJ89" i="7"/>
  <c r="DH89" i="7"/>
  <c r="DE89" i="7"/>
  <c r="DF89" i="7"/>
  <c r="BJ41" i="7"/>
  <c r="BI42" i="7"/>
  <c r="BI43" i="7" s="1"/>
  <c r="BM1037" i="5"/>
  <c r="BL1365" i="5"/>
  <c r="BM1387" i="5" s="1"/>
  <c r="BA51" i="14" s="1"/>
  <c r="F176" i="20"/>
  <c r="H227" i="15"/>
  <c r="DM92" i="7"/>
  <c r="BB119" i="14"/>
  <c r="BB115" i="14" s="1"/>
  <c r="BB96" i="14" s="1"/>
  <c r="FE121" i="7"/>
  <c r="BA228" i="15" s="1"/>
  <c r="BL1224" i="5"/>
  <c r="H179" i="22"/>
  <c r="BK177" i="13"/>
  <c r="BL179" i="13"/>
  <c r="F174" i="20"/>
  <c r="DK94" i="7"/>
  <c r="DL94" i="7" s="1"/>
  <c r="DM94" i="7" s="1"/>
  <c r="H167" i="13"/>
  <c r="G120" i="17" s="1"/>
  <c r="FF119" i="7"/>
  <c r="BC203" i="13" s="1"/>
  <c r="BB122" i="17" s="1"/>
  <c r="FG113" i="7"/>
  <c r="FG116" i="7"/>
  <c r="AY34" i="13"/>
  <c r="G34" i="22" s="1"/>
  <c r="F35" i="20" s="1"/>
  <c r="G35" i="22"/>
  <c r="F36" i="20" s="1"/>
  <c r="BA15" i="17"/>
  <c r="BA14" i="17" s="1"/>
  <c r="BC36" i="13"/>
  <c r="BA49" i="18"/>
  <c r="BM420" i="5"/>
  <c r="BK1262" i="5"/>
  <c r="BK1006" i="5"/>
  <c r="BK1009" i="5" s="1"/>
  <c r="AY75" i="15" s="1"/>
  <c r="BJ973" i="5"/>
  <c r="BI1267" i="5"/>
  <c r="BH931" i="5"/>
  <c r="BM1103" i="5"/>
  <c r="AG1442" i="5"/>
  <c r="BM881" i="5"/>
  <c r="BL1368" i="5"/>
  <c r="BM1388" i="5" s="1"/>
  <c r="BA52" i="14" s="1"/>
  <c r="BL450" i="5"/>
  <c r="AZ185" i="15" s="1"/>
  <c r="AZ184" i="15" s="1"/>
  <c r="BL435" i="5"/>
  <c r="AZ207" i="15" s="1"/>
  <c r="BA37" i="13"/>
  <c r="BA35" i="13" s="1"/>
  <c r="BA34" i="13" s="1"/>
  <c r="BH1209" i="5"/>
  <c r="BJ1071" i="5"/>
  <c r="BH1186" i="5"/>
  <c r="BL1196" i="5"/>
  <c r="BM1219" i="5" s="1"/>
  <c r="BM884" i="5"/>
  <c r="N187" i="21"/>
  <c r="F187" i="21"/>
  <c r="BL1063" i="5"/>
  <c r="BL1067" i="5" s="1"/>
  <c r="BM1064" i="5"/>
  <c r="BN1065" i="5"/>
  <c r="AK1508" i="5"/>
  <c r="AK1509" i="5" s="1"/>
  <c r="AL1505" i="5" s="1"/>
  <c r="AL1507" i="5" s="1"/>
  <c r="BJ1183" i="5"/>
  <c r="AX106" i="15" s="1"/>
  <c r="BJ1184" i="5"/>
  <c r="AX139" i="15" s="1"/>
  <c r="BJ1208" i="5"/>
  <c r="BJ1207" i="5"/>
  <c r="AN29" i="13"/>
  <c r="AN27" i="13" s="1"/>
  <c r="AN26" i="13" s="1"/>
  <c r="AN13" i="13" s="1"/>
  <c r="AY446" i="5"/>
  <c r="AM182" i="15" s="1"/>
  <c r="AY431" i="5"/>
  <c r="AM206" i="15" s="1"/>
  <c r="BJ1379" i="5"/>
  <c r="AX195" i="15" s="1"/>
  <c r="G195" i="23" s="1"/>
  <c r="BJ1378" i="5"/>
  <c r="AX171" i="15" s="1"/>
  <c r="BK1008" i="5"/>
  <c r="AY43" i="15" s="1"/>
  <c r="T59" i="18"/>
  <c r="BN1259" i="5"/>
  <c r="BN1283" i="5" s="1"/>
  <c r="BO1302" i="5" s="1"/>
  <c r="BN1258" i="5"/>
  <c r="BN1282" i="5" s="1"/>
  <c r="BN1271" i="5"/>
  <c r="BN1248" i="5"/>
  <c r="BN1254" i="5"/>
  <c r="BN1257" i="5"/>
  <c r="BN1250" i="5"/>
  <c r="BN1251" i="5" s="1"/>
  <c r="BN1276" i="5" s="1"/>
  <c r="BO1299" i="5" s="1"/>
  <c r="BN1240" i="5"/>
  <c r="BN1255" i="5"/>
  <c r="BN1279" i="5" s="1"/>
  <c r="BN1314" i="5"/>
  <c r="BN876" i="5"/>
  <c r="BN886" i="5"/>
  <c r="BN883" i="5"/>
  <c r="BN882" i="5"/>
  <c r="BN887" i="5"/>
  <c r="BN885" i="5"/>
  <c r="BN884" i="5" s="1"/>
  <c r="BN868" i="5"/>
  <c r="BN888" i="5"/>
  <c r="AZ38" i="14"/>
  <c r="BK38" i="14" s="1"/>
  <c r="BW958" i="5"/>
  <c r="AX129" i="13"/>
  <c r="AY130" i="13"/>
  <c r="C93" i="21"/>
  <c r="K93" i="21"/>
  <c r="BN1133" i="5"/>
  <c r="BM1134" i="5"/>
  <c r="AL1488" i="5"/>
  <c r="Z101" i="15" s="1"/>
  <c r="AL1489" i="5"/>
  <c r="Z69" i="15" s="1"/>
  <c r="AL1487" i="5"/>
  <c r="Z37" i="15" s="1"/>
  <c r="AL1490" i="5"/>
  <c r="Z134" i="15" s="1"/>
  <c r="U21" i="17"/>
  <c r="U20" i="17" s="1"/>
  <c r="U17" i="17" s="1"/>
  <c r="V44" i="13"/>
  <c r="HC21" i="10"/>
  <c r="HB36" i="10"/>
  <c r="BN1357" i="5"/>
  <c r="BN1356" i="5"/>
  <c r="BN1359" i="5" s="1"/>
  <c r="BN1090" i="5"/>
  <c r="BN1107" i="5"/>
  <c r="BN1110" i="5"/>
  <c r="BN1108" i="5"/>
  <c r="BN1105" i="5"/>
  <c r="BN1098" i="5"/>
  <c r="BN1099" i="5" s="1"/>
  <c r="BN1104" i="5"/>
  <c r="BN1109" i="5"/>
  <c r="BO1083" i="5"/>
  <c r="BO1088" i="5" s="1"/>
  <c r="BO1150" i="5"/>
  <c r="BO1155" i="5" s="1"/>
  <c r="BO1351" i="5"/>
  <c r="BO1355" i="5" s="1"/>
  <c r="BP800" i="5"/>
  <c r="BO895" i="5"/>
  <c r="BO900" i="5" s="1"/>
  <c r="BO861" i="5"/>
  <c r="BO866" i="5" s="1"/>
  <c r="BO829" i="5"/>
  <c r="BO833" i="5" s="1"/>
  <c r="BO977" i="5"/>
  <c r="BO982" i="5" s="1"/>
  <c r="BO1233" i="5"/>
  <c r="BO1238" i="5" s="1"/>
  <c r="BO1116" i="5"/>
  <c r="BO1121" i="5" s="1"/>
  <c r="BB46" i="14"/>
  <c r="BM918" i="5"/>
  <c r="BL1191" i="5"/>
  <c r="F137" i="20"/>
  <c r="C61" i="21"/>
  <c r="K61" i="21"/>
  <c r="AW32" i="17"/>
  <c r="AW31" i="17" s="1"/>
  <c r="AU91" i="13"/>
  <c r="AT89" i="13"/>
  <c r="D52" i="22"/>
  <c r="O51" i="13"/>
  <c r="D90" i="16"/>
  <c r="BK1345" i="5"/>
  <c r="BI1343" i="5"/>
  <c r="BI1347" i="5" s="1"/>
  <c r="AW56" i="14" s="1"/>
  <c r="AW55" i="14" s="1"/>
  <c r="AW34" i="14" s="1"/>
  <c r="AW32" i="14" s="1"/>
  <c r="BJ1344" i="5"/>
  <c r="AW114" i="13"/>
  <c r="F144" i="20"/>
  <c r="BM1058" i="5"/>
  <c r="BM1059" i="5" s="1"/>
  <c r="BM1076" i="5"/>
  <c r="BA84" i="15" s="1"/>
  <c r="BM1075" i="5"/>
  <c r="BA52" i="15" s="1"/>
  <c r="BM990" i="5"/>
  <c r="BM985" i="5"/>
  <c r="BM1091" i="5"/>
  <c r="BM1096" i="5"/>
  <c r="BM1097" i="5" s="1"/>
  <c r="BI1290" i="5"/>
  <c r="BK840" i="5"/>
  <c r="BK838" i="5" s="1"/>
  <c r="BK857" i="5" s="1"/>
  <c r="BL837" i="5"/>
  <c r="BB31" i="13"/>
  <c r="BA13" i="17" s="1"/>
  <c r="BL417" i="5"/>
  <c r="BI1380" i="5"/>
  <c r="BI928" i="5"/>
  <c r="AW42" i="15" s="1"/>
  <c r="AW41" i="15" s="1"/>
  <c r="BI929" i="5"/>
  <c r="AW74" i="15" s="1"/>
  <c r="AW73" i="15" s="1"/>
  <c r="W27" i="17"/>
  <c r="W26" i="17" s="1"/>
  <c r="AT147" i="13"/>
  <c r="AS37" i="17" s="1"/>
  <c r="AY48" i="14"/>
  <c r="AY47" i="14" s="1"/>
  <c r="BK1392" i="5"/>
  <c r="G126" i="22"/>
  <c r="AZ126" i="13"/>
  <c r="I163" i="16"/>
  <c r="AL205" i="15"/>
  <c r="F206" i="23"/>
  <c r="HB127" i="10"/>
  <c r="HA135" i="10"/>
  <c r="BK1307" i="5"/>
  <c r="BK1308" i="5"/>
  <c r="BM1124" i="5"/>
  <c r="BM1129" i="5"/>
  <c r="BM1130" i="5" s="1"/>
  <c r="BM945" i="5"/>
  <c r="BM851" i="5"/>
  <c r="C161" i="21"/>
  <c r="K161" i="21"/>
  <c r="BA127" i="13"/>
  <c r="BB127" i="13" s="1"/>
  <c r="G145" i="22"/>
  <c r="AZ145" i="13"/>
  <c r="AY38" i="17" s="1"/>
  <c r="BM1372" i="5"/>
  <c r="BN1390" i="5" s="1"/>
  <c r="BB54" i="14" s="1"/>
  <c r="BM1371" i="5"/>
  <c r="BN1389" i="5" s="1"/>
  <c r="BB53" i="14" s="1"/>
  <c r="BM1363" i="5"/>
  <c r="BM1367" i="5"/>
  <c r="BM1361" i="5"/>
  <c r="BM1366" i="5"/>
  <c r="BM1362" i="5"/>
  <c r="BM1369" i="5"/>
  <c r="BM1370" i="5"/>
  <c r="BA123" i="13"/>
  <c r="BB123" i="13" s="1"/>
  <c r="BJ1032" i="5"/>
  <c r="BJ1033" i="5"/>
  <c r="BA128" i="13"/>
  <c r="BB128" i="13" s="1"/>
  <c r="BL1563" i="5"/>
  <c r="BM1570" i="5" s="1"/>
  <c r="BA68" i="14" s="1"/>
  <c r="BL938" i="5"/>
  <c r="BA122" i="13" s="1"/>
  <c r="F133" i="20"/>
  <c r="AK1462" i="5"/>
  <c r="Y100" i="15" s="1"/>
  <c r="AK1464" i="5"/>
  <c r="Y133" i="15" s="1"/>
  <c r="AK1463" i="5"/>
  <c r="Y68" i="15" s="1"/>
  <c r="AK1461" i="5"/>
  <c r="Y36" i="15" s="1"/>
  <c r="C60" i="21"/>
  <c r="K60" i="21"/>
  <c r="AT117" i="13"/>
  <c r="L89" i="18"/>
  <c r="L87" i="18"/>
  <c r="BL1038" i="5"/>
  <c r="BL1048" i="5" s="1"/>
  <c r="BK1030" i="5"/>
  <c r="AJ92" i="17"/>
  <c r="AJ94" i="17" s="1"/>
  <c r="AJ96" i="17" s="1"/>
  <c r="AK65" i="13"/>
  <c r="AL66" i="13"/>
  <c r="BN916" i="5"/>
  <c r="BN919" i="5"/>
  <c r="BN935" i="5"/>
  <c r="BN917" i="5"/>
  <c r="BN920" i="5"/>
  <c r="BN910" i="5"/>
  <c r="BN902" i="5"/>
  <c r="BN921" i="5"/>
  <c r="BN922" i="5"/>
  <c r="BM766" i="5"/>
  <c r="BA71" i="15" s="1"/>
  <c r="BN761" i="5"/>
  <c r="BM767" i="5"/>
  <c r="BA136" i="15" s="1"/>
  <c r="BM764" i="5"/>
  <c r="BM765" i="5"/>
  <c r="BA103" i="15" s="1"/>
  <c r="C128" i="21"/>
  <c r="K128" i="21"/>
  <c r="K58" i="21"/>
  <c r="C58" i="21"/>
  <c r="BM1168" i="5"/>
  <c r="BN1167" i="5"/>
  <c r="BK447" i="5"/>
  <c r="AY183" i="15" s="1"/>
  <c r="AZ32" i="13"/>
  <c r="AZ30" i="13" s="1"/>
  <c r="BK432" i="5"/>
  <c r="BK1095" i="5"/>
  <c r="BK1093" i="5" s="1"/>
  <c r="BK1112" i="5" s="1"/>
  <c r="BL1092" i="5"/>
  <c r="BI952" i="5"/>
  <c r="BI953" i="5"/>
  <c r="E45" i="22"/>
  <c r="Z19" i="17"/>
  <c r="Z18" i="17" s="1"/>
  <c r="AB45" i="13"/>
  <c r="F79" i="16"/>
  <c r="F29" i="22"/>
  <c r="AM27" i="13"/>
  <c r="BL944" i="5"/>
  <c r="BM964" i="5" s="1"/>
  <c r="BA44" i="14" s="1"/>
  <c r="AZ48" i="14"/>
  <c r="D134" i="21"/>
  <c r="L134" i="21"/>
  <c r="AM109" i="13"/>
  <c r="AJ1513" i="5"/>
  <c r="X38" i="15" s="1"/>
  <c r="AJ1514" i="5"/>
  <c r="X102" i="15" s="1"/>
  <c r="AJ1516" i="5"/>
  <c r="X135" i="15" s="1"/>
  <c r="X131" i="15" s="1"/>
  <c r="X152" i="15" s="1"/>
  <c r="AJ1515" i="5"/>
  <c r="X70" i="15" s="1"/>
  <c r="X66" i="15" s="1"/>
  <c r="X86" i="15" s="1"/>
  <c r="R153" i="15"/>
  <c r="R55" i="13"/>
  <c r="BL904" i="5"/>
  <c r="BK907" i="5"/>
  <c r="BK905" i="5" s="1"/>
  <c r="C131" i="21"/>
  <c r="K131" i="21"/>
  <c r="AK65" i="17"/>
  <c r="AK58" i="17" s="1"/>
  <c r="AK173" i="15"/>
  <c r="F124" i="20"/>
  <c r="D69" i="21"/>
  <c r="L69" i="21"/>
  <c r="AL111" i="13"/>
  <c r="BK1050" i="5"/>
  <c r="BK1051" i="5"/>
  <c r="BM1386" i="5"/>
  <c r="BA50" i="14" s="1"/>
  <c r="BL1375" i="5"/>
  <c r="BA43" i="14"/>
  <c r="F129" i="20"/>
  <c r="BJ1341" i="5"/>
  <c r="BJ1264" i="5"/>
  <c r="AX107" i="15" s="1"/>
  <c r="G107" i="23" s="1"/>
  <c r="BJ1265" i="5"/>
  <c r="AX140" i="15" s="1"/>
  <c r="G140" i="23" s="1"/>
  <c r="AY119" i="13"/>
  <c r="BK1128" i="5"/>
  <c r="BK1126" i="5" s="1"/>
  <c r="BK1145" i="5" s="1"/>
  <c r="BL1125" i="5"/>
  <c r="AO1410" i="5"/>
  <c r="BN877" i="5"/>
  <c r="F121" i="20"/>
  <c r="N61" i="15"/>
  <c r="M199" i="15"/>
  <c r="M17" i="18"/>
  <c r="M15" i="18"/>
  <c r="M19" i="18" s="1"/>
  <c r="N94" i="15"/>
  <c r="N64" i="15" s="1"/>
  <c r="D64" i="23" s="1"/>
  <c r="D93" i="23"/>
  <c r="AM1419" i="5"/>
  <c r="BL1295" i="5"/>
  <c r="BL1305" i="5" s="1"/>
  <c r="BK1286" i="5"/>
  <c r="Y25" i="17"/>
  <c r="Y24" i="17" s="1"/>
  <c r="BM1256" i="5"/>
  <c r="BM1280" i="5" s="1"/>
  <c r="BN1301" i="5" s="1"/>
  <c r="BM1281" i="5"/>
  <c r="BN1123" i="5"/>
  <c r="BN1142" i="5"/>
  <c r="BN1140" i="5"/>
  <c r="BN1141" i="5"/>
  <c r="BN1138" i="5"/>
  <c r="BN1143" i="5"/>
  <c r="BN1137" i="5"/>
  <c r="BN1131" i="5"/>
  <c r="BN1015" i="5"/>
  <c r="BN999" i="5"/>
  <c r="BN1023" i="5" s="1"/>
  <c r="BN1002" i="5"/>
  <c r="BN1026" i="5" s="1"/>
  <c r="BN998" i="5"/>
  <c r="BN992" i="5"/>
  <c r="BN984" i="5"/>
  <c r="BN1057" i="5"/>
  <c r="BN1003" i="5"/>
  <c r="BN1027" i="5" s="1"/>
  <c r="BO1045" i="5" s="1"/>
  <c r="BN1001" i="5"/>
  <c r="BN994" i="5"/>
  <c r="BN995" i="5" s="1"/>
  <c r="BN1020" i="5" s="1"/>
  <c r="BO1042" i="5" s="1"/>
  <c r="BN1004" i="5"/>
  <c r="BN1028" i="5" s="1"/>
  <c r="BO1046" i="5" s="1"/>
  <c r="BN912" i="5"/>
  <c r="BM913" i="5"/>
  <c r="G32" i="22"/>
  <c r="AY30" i="13"/>
  <c r="G30" i="22" s="1"/>
  <c r="BL1242" i="5"/>
  <c r="BL1245" i="5" s="1"/>
  <c r="BL1243" i="5" s="1"/>
  <c r="BL1273" i="5" s="1"/>
  <c r="BM1296" i="5" s="1"/>
  <c r="BL1272" i="5"/>
  <c r="AS29" i="17"/>
  <c r="AA75" i="18"/>
  <c r="BK1215" i="5"/>
  <c r="AV121" i="13"/>
  <c r="AU118" i="13"/>
  <c r="BL991" i="5"/>
  <c r="BL1018" i="5"/>
  <c r="BM1040" i="5" s="1"/>
  <c r="BL1077" i="5"/>
  <c r="BM911" i="5"/>
  <c r="BN911" i="5" s="1"/>
  <c r="AN47" i="18"/>
  <c r="AZ416" i="5"/>
  <c r="AP28" i="13"/>
  <c r="AO12" i="17" s="1"/>
  <c r="AO11" i="17" s="1"/>
  <c r="AO10" i="17" s="1"/>
  <c r="AN55" i="18"/>
  <c r="AN43" i="18"/>
  <c r="AN51" i="18"/>
  <c r="AN73" i="17"/>
  <c r="W54" i="15"/>
  <c r="L31" i="18"/>
  <c r="L29" i="18"/>
  <c r="BL1164" i="5"/>
  <c r="BM1332" i="5"/>
  <c r="BA150" i="15" s="1"/>
  <c r="BM1315" i="5"/>
  <c r="BM1331" i="5"/>
  <c r="BA117" i="15" s="1"/>
  <c r="BM1275" i="5"/>
  <c r="BN1298" i="5" s="1"/>
  <c r="BM1249" i="5"/>
  <c r="BN1172" i="5"/>
  <c r="BN1198" i="5" s="1"/>
  <c r="BN1190" i="5"/>
  <c r="BN1157" i="5"/>
  <c r="BN1171" i="5"/>
  <c r="BN1165" i="5"/>
  <c r="BN1176" i="5"/>
  <c r="BN1177" i="5"/>
  <c r="BN1203" i="5" s="1"/>
  <c r="BO1222" i="5" s="1"/>
  <c r="BN1175" i="5"/>
  <c r="BN1174" i="5"/>
  <c r="BN855" i="5"/>
  <c r="BN854" i="5"/>
  <c r="BN849" i="5"/>
  <c r="BN835" i="5"/>
  <c r="BN850" i="5"/>
  <c r="BN853" i="5"/>
  <c r="BN843" i="5"/>
  <c r="BN844" i="5" s="1"/>
  <c r="BN852" i="5"/>
  <c r="BM915" i="5"/>
  <c r="BM942" i="5"/>
  <c r="BM941" i="5" s="1"/>
  <c r="BN963" i="5" s="1"/>
  <c r="BM903" i="5"/>
  <c r="BM908" i="5"/>
  <c r="G183" i="23"/>
  <c r="J116" i="16"/>
  <c r="BL1247" i="5"/>
  <c r="BL1274" i="5"/>
  <c r="BM1297" i="5" s="1"/>
  <c r="BI1183" i="5"/>
  <c r="AW106" i="15" s="1"/>
  <c r="AW105" i="15" s="1"/>
  <c r="BI1184" i="5"/>
  <c r="AW139" i="15" s="1"/>
  <c r="AW138" i="15" s="1"/>
  <c r="AZ39" i="15"/>
  <c r="BL768" i="5"/>
  <c r="BM772" i="5" s="1"/>
  <c r="BM773" i="5" s="1"/>
  <c r="BA26" i="14" s="1"/>
  <c r="BA19" i="14" s="1"/>
  <c r="O124" i="15"/>
  <c r="O60" i="13"/>
  <c r="D127" i="23"/>
  <c r="BL1195" i="5"/>
  <c r="BM1218" i="5" s="1"/>
  <c r="BA42" i="14" s="1"/>
  <c r="BM1170" i="5"/>
  <c r="BM1197" i="5"/>
  <c r="BM1163" i="5"/>
  <c r="BM1193" i="5" s="1"/>
  <c r="BM1158" i="5"/>
  <c r="BM1173" i="5"/>
  <c r="BM1019" i="5"/>
  <c r="BN1041" i="5" s="1"/>
  <c r="BM993" i="5"/>
  <c r="BM1022" i="5"/>
  <c r="BM997" i="5"/>
  <c r="BM1021" i="5" s="1"/>
  <c r="BN1043" i="5" s="1"/>
  <c r="BM1201" i="5"/>
  <c r="D37" i="21"/>
  <c r="L37" i="21"/>
  <c r="BJ937" i="5"/>
  <c r="BJ924" i="5"/>
  <c r="BJ926" i="5" s="1"/>
  <c r="G134" i="22"/>
  <c r="AZ134" i="13"/>
  <c r="BA134" i="13" s="1"/>
  <c r="AZ13" i="17"/>
  <c r="G125" i="22"/>
  <c r="AZ125" i="13"/>
  <c r="I162" i="16"/>
  <c r="HC20" i="10"/>
  <c r="HB35" i="10"/>
  <c r="BN1100" i="5"/>
  <c r="BM1101" i="5"/>
  <c r="AJ1466" i="5"/>
  <c r="U98" i="15"/>
  <c r="U77" i="18"/>
  <c r="AM112" i="13"/>
  <c r="F123" i="20"/>
  <c r="BC442" i="5"/>
  <c r="AQ178" i="15" s="1"/>
  <c r="AR21" i="13"/>
  <c r="AR19" i="13" s="1"/>
  <c r="BC427" i="5"/>
  <c r="HA39" i="10"/>
  <c r="P88" i="15"/>
  <c r="P90" i="15" s="1"/>
  <c r="Q156" i="15"/>
  <c r="BM879" i="5"/>
  <c r="BN878" i="5"/>
  <c r="O157" i="15"/>
  <c r="O61" i="13"/>
  <c r="D160" i="23"/>
  <c r="AM139" i="13"/>
  <c r="AL39" i="17" s="1"/>
  <c r="AL33" i="17" s="1"/>
  <c r="HA137" i="10"/>
  <c r="BL1159" i="5"/>
  <c r="BK1162" i="5"/>
  <c r="BK1160" i="5" s="1"/>
  <c r="BM869" i="5"/>
  <c r="BM874" i="5"/>
  <c r="BM875" i="5" s="1"/>
  <c r="BM1294" i="5"/>
  <c r="BN845" i="5"/>
  <c r="BM846" i="5"/>
  <c r="AM110" i="13"/>
  <c r="BL1316" i="5"/>
  <c r="BK1327" i="5"/>
  <c r="BK1326" i="5"/>
  <c r="AN1416" i="5"/>
  <c r="AB67" i="15" s="1"/>
  <c r="AN1417" i="5"/>
  <c r="AB132" i="15" s="1"/>
  <c r="AN1415" i="5"/>
  <c r="AB35" i="15" s="1"/>
  <c r="AH1440" i="5"/>
  <c r="V99" i="15" s="1"/>
  <c r="HC22" i="10"/>
  <c r="HB37" i="10"/>
  <c r="BL986" i="5"/>
  <c r="BL989" i="5" s="1"/>
  <c r="BL987" i="5" s="1"/>
  <c r="BL1017" i="5" s="1"/>
  <c r="BM1039" i="5" s="1"/>
  <c r="BL1016" i="5"/>
  <c r="AM1482" i="5"/>
  <c r="AM1483" i="5" s="1"/>
  <c r="AN1479" i="5" s="1"/>
  <c r="AN1481" i="5" s="1"/>
  <c r="W23" i="17"/>
  <c r="W22" i="17" s="1"/>
  <c r="Y47" i="13"/>
  <c r="BL1227" i="5"/>
  <c r="BL1226" i="5"/>
  <c r="BM1278" i="5"/>
  <c r="BM1253" i="5"/>
  <c r="BM1277" i="5" s="1"/>
  <c r="BN1300" i="5" s="1"/>
  <c r="BM1246" i="5"/>
  <c r="BM1241" i="5"/>
  <c r="BJ1008" i="5"/>
  <c r="AX43" i="15" s="1"/>
  <c r="G43" i="23" s="1"/>
  <c r="BJ1009" i="5"/>
  <c r="AX75" i="15" s="1"/>
  <c r="G75" i="23" s="1"/>
  <c r="M63" i="18"/>
  <c r="N42" i="13"/>
  <c r="BI1207" i="5"/>
  <c r="BI1208" i="5"/>
  <c r="BN1132" i="5"/>
  <c r="K98" i="21"/>
  <c r="C98" i="21"/>
  <c r="O56" i="15"/>
  <c r="O58" i="15" s="1"/>
  <c r="AY40" i="17"/>
  <c r="BA143" i="13"/>
  <c r="BL968" i="5"/>
  <c r="AZ37" i="14"/>
  <c r="AZ36" i="14" s="1"/>
  <c r="AZ35" i="14" s="1"/>
  <c r="BM1025" i="5"/>
  <c r="BM1000" i="5"/>
  <c r="BM1024" i="5" s="1"/>
  <c r="BN1044" i="5" s="1"/>
  <c r="BM1106" i="5"/>
  <c r="BM1200" i="5"/>
  <c r="BL1386" i="5"/>
  <c r="AZ50" i="14" s="1"/>
  <c r="BK1375" i="5"/>
  <c r="BM1166" i="5"/>
  <c r="X79" i="18"/>
  <c r="X34" i="15"/>
  <c r="AL181" i="15"/>
  <c r="F182" i="23"/>
  <c r="H115" i="16"/>
  <c r="AK49" i="17"/>
  <c r="AK47" i="17" s="1"/>
  <c r="AM103" i="13"/>
  <c r="BM841" i="5"/>
  <c r="BM842" i="5" s="1"/>
  <c r="BM836" i="5"/>
  <c r="BM946" i="5"/>
  <c r="AT20" i="13"/>
  <c r="AS8" i="17" s="1"/>
  <c r="BD412" i="5"/>
  <c r="HC19" i="10"/>
  <c r="HB34" i="10"/>
  <c r="T67" i="18"/>
  <c r="AG138" i="13"/>
  <c r="AF30" i="17" s="1"/>
  <c r="AF28" i="17" s="1"/>
  <c r="AF137" i="13"/>
  <c r="BC131" i="13"/>
  <c r="HB134" i="10"/>
  <c r="HC126" i="10"/>
  <c r="BL1387" i="5"/>
  <c r="AZ51" i="14" s="1"/>
  <c r="AZ133" i="13"/>
  <c r="BJ1288" i="5"/>
  <c r="BJ1289" i="5"/>
  <c r="BL870" i="5"/>
  <c r="BK873" i="5"/>
  <c r="BK871" i="5" s="1"/>
  <c r="BK890" i="5" s="1"/>
  <c r="R54" i="13"/>
  <c r="R120" i="15"/>
  <c r="BL936" i="5"/>
  <c r="BA120" i="13" s="1"/>
  <c r="AZ132" i="13"/>
  <c r="AL1457" i="5"/>
  <c r="AL1458" i="5" s="1"/>
  <c r="AM1454" i="5" s="1"/>
  <c r="AM1456" i="5" s="1"/>
  <c r="BK1069" i="5"/>
  <c r="AY57" i="14"/>
  <c r="BK1070" i="5"/>
  <c r="AI1435" i="5"/>
  <c r="AI1436" i="5" s="1"/>
  <c r="AJ1432" i="5" s="1"/>
  <c r="AJ1434" i="5" s="1"/>
  <c r="BH16" i="17" l="1"/>
  <c r="BT421" i="5"/>
  <c r="BJ39" i="13"/>
  <c r="K34" i="16"/>
  <c r="BI16" i="17"/>
  <c r="BS451" i="5"/>
  <c r="BG186" i="15" s="1"/>
  <c r="BS436" i="5"/>
  <c r="BH40" i="13"/>
  <c r="BH38" i="13" s="1"/>
  <c r="BJ132" i="17"/>
  <c r="BJ130" i="17" s="1"/>
  <c r="H183" i="22"/>
  <c r="BK181" i="13"/>
  <c r="BL183" i="13"/>
  <c r="BI130" i="17"/>
  <c r="BK132" i="17"/>
  <c r="BN1194" i="5"/>
  <c r="BN1037" i="5"/>
  <c r="BM1563" i="5"/>
  <c r="BN1570" i="5" s="1"/>
  <c r="BB68" i="14" s="1"/>
  <c r="BM1196" i="5"/>
  <c r="BN1219" i="5" s="1"/>
  <c r="AA48" i="13"/>
  <c r="AL107" i="13"/>
  <c r="AM108" i="13"/>
  <c r="H68" i="16" s="1"/>
  <c r="BN1166" i="5"/>
  <c r="BN946" i="5"/>
  <c r="AO5" i="17"/>
  <c r="BM1384" i="5"/>
  <c r="BA48" i="14" s="1"/>
  <c r="BA47" i="14" s="1"/>
  <c r="AO6" i="17"/>
  <c r="AP9" i="17"/>
  <c r="AR23" i="13"/>
  <c r="BB413" i="5"/>
  <c r="BN1294" i="5"/>
  <c r="BK1341" i="5"/>
  <c r="BA443" i="5"/>
  <c r="AO179" i="15" s="1"/>
  <c r="BA428" i="5"/>
  <c r="AP24" i="13"/>
  <c r="AP22" i="13" s="1"/>
  <c r="BK1264" i="5"/>
  <c r="AY107" i="15" s="1"/>
  <c r="AS43" i="17"/>
  <c r="AU101" i="13"/>
  <c r="BE1565" i="5"/>
  <c r="AM48" i="17"/>
  <c r="AO102" i="13"/>
  <c r="AP18" i="13"/>
  <c r="AP16" i="13" s="1"/>
  <c r="AP15" i="13" s="1"/>
  <c r="BA441" i="5"/>
  <c r="AO177" i="15" s="1"/>
  <c r="BA426" i="5"/>
  <c r="AU105" i="13"/>
  <c r="AS46" i="17"/>
  <c r="BE1566" i="5"/>
  <c r="BK1265" i="5"/>
  <c r="AY140" i="15" s="1"/>
  <c r="AO100" i="13"/>
  <c r="AM42" i="17"/>
  <c r="AY1564" i="5"/>
  <c r="AR69" i="13"/>
  <c r="AQ93" i="18" s="1"/>
  <c r="HB39" i="10"/>
  <c r="BK1071" i="5"/>
  <c r="AP7" i="17"/>
  <c r="AP6" i="17" s="1"/>
  <c r="AR17" i="13"/>
  <c r="BB411" i="5"/>
  <c r="AP45" i="18"/>
  <c r="AP53" i="18"/>
  <c r="AQ7" i="17"/>
  <c r="AT79" i="13"/>
  <c r="AS77" i="13"/>
  <c r="AS73" i="13"/>
  <c r="AT75" i="13"/>
  <c r="BA133" i="13"/>
  <c r="BE1524" i="5"/>
  <c r="BF158" i="8"/>
  <c r="BE1532" i="5"/>
  <c r="AR81" i="15"/>
  <c r="AR77" i="15" s="1"/>
  <c r="AQ35" i="17"/>
  <c r="BD1535" i="5"/>
  <c r="AR30" i="14" s="1"/>
  <c r="BJ1209" i="5"/>
  <c r="BE1525" i="5"/>
  <c r="BF159" i="8"/>
  <c r="BE1533" i="5"/>
  <c r="AR147" i="15"/>
  <c r="AR142" i="15" s="1"/>
  <c r="HQ42" i="7"/>
  <c r="HQ43" i="7" s="1"/>
  <c r="HQ170" i="7"/>
  <c r="HQ171" i="7" s="1"/>
  <c r="HQ172" i="7" s="1"/>
  <c r="HR179" i="7" s="1"/>
  <c r="HQ185" i="7" s="1"/>
  <c r="HR41" i="7"/>
  <c r="AW34" i="17"/>
  <c r="AY141" i="13"/>
  <c r="BI1530" i="5"/>
  <c r="AV49" i="15"/>
  <c r="AV45" i="15" s="1"/>
  <c r="AS149" i="13"/>
  <c r="BJ156" i="8"/>
  <c r="BI1522" i="5"/>
  <c r="BC169" i="13"/>
  <c r="BD171" i="13"/>
  <c r="BC126" i="17" s="1"/>
  <c r="BC124" i="17" s="1"/>
  <c r="DF22" i="7"/>
  <c r="DE25" i="7"/>
  <c r="M87" i="6" s="1"/>
  <c r="BJ1290" i="5"/>
  <c r="BK1267" i="5"/>
  <c r="AR114" i="15"/>
  <c r="AR109" i="15" s="1"/>
  <c r="BE1531" i="5"/>
  <c r="BD1527" i="5"/>
  <c r="AQ109" i="15"/>
  <c r="BE57" i="7"/>
  <c r="BF54" i="7"/>
  <c r="BK52" i="7"/>
  <c r="BF157" i="8"/>
  <c r="BE1523" i="5"/>
  <c r="FH116" i="7"/>
  <c r="FH113" i="7"/>
  <c r="FG119" i="7"/>
  <c r="BD203" i="13" s="1"/>
  <c r="BC122" i="17" s="1"/>
  <c r="G180" i="20"/>
  <c r="H180" i="20" s="1"/>
  <c r="I179" i="22"/>
  <c r="BK41" i="7"/>
  <c r="BJ42" i="7"/>
  <c r="BJ43" i="7" s="1"/>
  <c r="E166" i="13"/>
  <c r="DH90" i="7"/>
  <c r="E199" i="13" s="1"/>
  <c r="DO87" i="7"/>
  <c r="BK1310" i="5"/>
  <c r="FG121" i="7"/>
  <c r="BC228" i="15" s="1"/>
  <c r="BC119" i="14"/>
  <c r="BC115" i="14" s="1"/>
  <c r="BC96" i="14" s="1"/>
  <c r="G166" i="13"/>
  <c r="DJ90" i="7"/>
  <c r="G199" i="13" s="1"/>
  <c r="BL1006" i="5"/>
  <c r="BK1053" i="5"/>
  <c r="BM1365" i="5"/>
  <c r="BN1387" i="5" s="1"/>
  <c r="BB51" i="14" s="1"/>
  <c r="N81" i="6"/>
  <c r="DF90" i="7"/>
  <c r="N89" i="6" s="1"/>
  <c r="F166" i="13"/>
  <c r="DI90" i="7"/>
  <c r="F199" i="13" s="1"/>
  <c r="BG159" i="13"/>
  <c r="BF157" i="13"/>
  <c r="BB175" i="13"/>
  <c r="BA123" i="17" s="1"/>
  <c r="BA121" i="17" s="1"/>
  <c r="BA173" i="13"/>
  <c r="I167" i="13"/>
  <c r="H120" i="17" s="1"/>
  <c r="H177" i="22"/>
  <c r="BL177" i="13"/>
  <c r="FF121" i="7"/>
  <c r="BB228" i="15" s="1"/>
  <c r="I227" i="15"/>
  <c r="DN92" i="7"/>
  <c r="M81" i="6"/>
  <c r="DE90" i="7"/>
  <c r="D166" i="13"/>
  <c r="DG90" i="7"/>
  <c r="D199" i="13" s="1"/>
  <c r="M109" i="14"/>
  <c r="BE114" i="17"/>
  <c r="BI1209" i="5"/>
  <c r="BL1229" i="5"/>
  <c r="BM1368" i="5"/>
  <c r="BN1388" i="5" s="1"/>
  <c r="BB52" i="14" s="1"/>
  <c r="BN1103" i="5"/>
  <c r="BN881" i="5"/>
  <c r="BB15" i="17"/>
  <c r="BB14" i="17" s="1"/>
  <c r="BN420" i="5"/>
  <c r="BD36" i="13"/>
  <c r="BC15" i="17" s="1"/>
  <c r="BC14" i="17" s="1"/>
  <c r="BB49" i="18"/>
  <c r="BJ1011" i="5"/>
  <c r="BB134" i="13"/>
  <c r="BN848" i="5"/>
  <c r="BB136" i="13"/>
  <c r="BM435" i="5"/>
  <c r="BA207" i="15" s="1"/>
  <c r="BB37" i="13"/>
  <c r="BB35" i="13" s="1"/>
  <c r="BB34" i="13" s="1"/>
  <c r="BM450" i="5"/>
  <c r="BA185" i="15" s="1"/>
  <c r="BA184" i="15" s="1"/>
  <c r="BL1307" i="5"/>
  <c r="BL1308" i="5"/>
  <c r="AJ1435" i="5"/>
  <c r="AJ1436" i="5" s="1"/>
  <c r="AK1432" i="5" s="1"/>
  <c r="AK1434" i="5" s="1"/>
  <c r="C66" i="21"/>
  <c r="K66" i="21"/>
  <c r="BK1378" i="5"/>
  <c r="AY171" i="15" s="1"/>
  <c r="BK1379" i="5"/>
  <c r="AY195" i="15" s="1"/>
  <c r="AN1482" i="5"/>
  <c r="AN1483" i="5" s="1"/>
  <c r="AO1479" i="5" s="1"/>
  <c r="AO1481" i="5" s="1"/>
  <c r="HD22" i="10"/>
  <c r="HC37" i="10"/>
  <c r="AM1457" i="5"/>
  <c r="AM1458" i="5" s="1"/>
  <c r="AN1454" i="5" s="1"/>
  <c r="AN1456" i="5" s="1"/>
  <c r="BM1038" i="5"/>
  <c r="BM1048" i="5" s="1"/>
  <c r="BL1030" i="5"/>
  <c r="AH1442" i="5"/>
  <c r="AN1419" i="5"/>
  <c r="BL1320" i="5"/>
  <c r="BL1324" i="5" s="1"/>
  <c r="BM1321" i="5"/>
  <c r="BN1322" i="5"/>
  <c r="Q87" i="15"/>
  <c r="Q53" i="13"/>
  <c r="U119" i="15"/>
  <c r="U67" i="18"/>
  <c r="AL1462" i="5"/>
  <c r="Z100" i="15" s="1"/>
  <c r="AL1463" i="5"/>
  <c r="Z68" i="15" s="1"/>
  <c r="AL1461" i="5"/>
  <c r="Z36" i="15" s="1"/>
  <c r="AL1464" i="5"/>
  <c r="Z133" i="15" s="1"/>
  <c r="AF116" i="13"/>
  <c r="HD19" i="10"/>
  <c r="HC34" i="10"/>
  <c r="E184" i="21"/>
  <c r="M184" i="21"/>
  <c r="BM1213" i="5"/>
  <c r="BM1224" i="5" s="1"/>
  <c r="BM1199" i="5"/>
  <c r="BN1220" i="5" s="1"/>
  <c r="BB143" i="13"/>
  <c r="AZ40" i="17"/>
  <c r="N77" i="21"/>
  <c r="F77" i="21"/>
  <c r="BM1272" i="5"/>
  <c r="BM1242" i="5"/>
  <c r="BM1245" i="5" s="1"/>
  <c r="BM1243" i="5" s="1"/>
  <c r="BM1273" i="5" s="1"/>
  <c r="BN1296" i="5" s="1"/>
  <c r="AB75" i="18"/>
  <c r="BK1192" i="5"/>
  <c r="BK1205" i="5" s="1"/>
  <c r="BK1179" i="5"/>
  <c r="BK1181" i="5" s="1"/>
  <c r="F126" i="20"/>
  <c r="F135" i="20"/>
  <c r="BM938" i="5"/>
  <c r="BB122" i="13" s="1"/>
  <c r="BN851" i="5"/>
  <c r="BN945" i="5"/>
  <c r="BN944" i="5" s="1"/>
  <c r="BO964" i="5" s="1"/>
  <c r="BN841" i="5"/>
  <c r="BN836" i="5"/>
  <c r="BN1202" i="5"/>
  <c r="BO1221" i="5" s="1"/>
  <c r="BN1158" i="5"/>
  <c r="BN1163" i="5"/>
  <c r="BW1215" i="5"/>
  <c r="BK1224" i="5"/>
  <c r="F31" i="20"/>
  <c r="BN1022" i="5"/>
  <c r="BN997" i="5"/>
  <c r="BN1021" i="5" s="1"/>
  <c r="BO1043" i="5" s="1"/>
  <c r="BN1124" i="5"/>
  <c r="BN1129" i="5"/>
  <c r="BN1130" i="5" s="1"/>
  <c r="BB135" i="13"/>
  <c r="K95" i="21"/>
  <c r="C95" i="21"/>
  <c r="BM1125" i="5"/>
  <c r="BL1128" i="5"/>
  <c r="BL1126" i="5" s="1"/>
  <c r="BL1145" i="5" s="1"/>
  <c r="BJ1267" i="5"/>
  <c r="AM111" i="13"/>
  <c r="BL907" i="5"/>
  <c r="BL905" i="5" s="1"/>
  <c r="BM904" i="5"/>
  <c r="R154" i="15"/>
  <c r="R156" i="15" s="1"/>
  <c r="X83" i="18"/>
  <c r="F27" i="22"/>
  <c r="AM26" i="13"/>
  <c r="D46" i="20"/>
  <c r="BN908" i="5"/>
  <c r="BN903" i="5"/>
  <c r="BN943" i="5"/>
  <c r="BM1360" i="5"/>
  <c r="AL203" i="15"/>
  <c r="F203" i="23" s="1"/>
  <c r="F205" i="23"/>
  <c r="F127" i="20"/>
  <c r="BA32" i="13"/>
  <c r="BA30" i="13" s="1"/>
  <c r="BL432" i="5"/>
  <c r="BL447" i="5"/>
  <c r="AZ183" i="15" s="1"/>
  <c r="BL840" i="5"/>
  <c r="BL838" i="5" s="1"/>
  <c r="BL857" i="5" s="1"/>
  <c r="BM837" i="5"/>
  <c r="BO1257" i="5"/>
  <c r="BO1258" i="5"/>
  <c r="BO1282" i="5" s="1"/>
  <c r="BO1240" i="5"/>
  <c r="BO1250" i="5"/>
  <c r="BO1251" i="5" s="1"/>
  <c r="BO1276" i="5" s="1"/>
  <c r="BP1299" i="5" s="1"/>
  <c r="BO1259" i="5"/>
  <c r="BO1283" i="5" s="1"/>
  <c r="BP1302" i="5" s="1"/>
  <c r="BO1248" i="5"/>
  <c r="BO1314" i="5"/>
  <c r="BO1255" i="5"/>
  <c r="BO1279" i="5" s="1"/>
  <c r="BO1254" i="5"/>
  <c r="BO1271" i="5"/>
  <c r="BO916" i="5"/>
  <c r="BO921" i="5"/>
  <c r="BO922" i="5"/>
  <c r="BO917" i="5"/>
  <c r="BO935" i="5"/>
  <c r="BO910" i="5"/>
  <c r="BO911" i="5" s="1"/>
  <c r="BO902" i="5"/>
  <c r="BO920" i="5"/>
  <c r="BO919" i="5"/>
  <c r="BO1108" i="5"/>
  <c r="BO1090" i="5"/>
  <c r="BO1110" i="5"/>
  <c r="BO1104" i="5"/>
  <c r="BO1109" i="5"/>
  <c r="BO1098" i="5"/>
  <c r="BO1107" i="5"/>
  <c r="BO1105" i="5"/>
  <c r="BN1200" i="5"/>
  <c r="BN1106" i="5"/>
  <c r="BN1362" i="5"/>
  <c r="BN1366" i="5"/>
  <c r="BN1363" i="5"/>
  <c r="BN1370" i="5"/>
  <c r="BN1371" i="5"/>
  <c r="BO1389" i="5" s="1"/>
  <c r="BC53" i="14" s="1"/>
  <c r="BN1369" i="5"/>
  <c r="BN1372" i="5"/>
  <c r="BO1390" i="5" s="1"/>
  <c r="BC54" i="14" s="1"/>
  <c r="BN1361" i="5"/>
  <c r="BN1367" i="5"/>
  <c r="U59" i="18"/>
  <c r="E37" i="23"/>
  <c r="Z81" i="18"/>
  <c r="F53" i="16"/>
  <c r="G130" i="22"/>
  <c r="AZ130" i="13"/>
  <c r="AY129" i="13"/>
  <c r="BN869" i="5"/>
  <c r="BN874" i="5"/>
  <c r="BN875" i="5" s="1"/>
  <c r="BN1253" i="5"/>
  <c r="BN1277" i="5" s="1"/>
  <c r="BO1300" i="5" s="1"/>
  <c r="BN1278" i="5"/>
  <c r="BJ1380" i="5"/>
  <c r="AK1514" i="5"/>
  <c r="Y102" i="15" s="1"/>
  <c r="AK1513" i="5"/>
  <c r="Y38" i="15" s="1"/>
  <c r="Y34" i="15" s="1"/>
  <c r="AK1516" i="5"/>
  <c r="Y135" i="15" s="1"/>
  <c r="AK1515" i="5"/>
  <c r="Y70" i="15" s="1"/>
  <c r="Y66" i="15" s="1"/>
  <c r="Y86" i="15" s="1"/>
  <c r="BN842" i="5"/>
  <c r="BK1343" i="5"/>
  <c r="BL1344" i="5"/>
  <c r="BM1345" i="5"/>
  <c r="AU20" i="13"/>
  <c r="AT8" i="17" s="1"/>
  <c r="BE412" i="5"/>
  <c r="X54" i="15"/>
  <c r="X23" i="17"/>
  <c r="X22" i="17" s="1"/>
  <c r="Z47" i="13"/>
  <c r="F110" i="22"/>
  <c r="AN110" i="13"/>
  <c r="H70" i="16"/>
  <c r="F139" i="22"/>
  <c r="AN139" i="13"/>
  <c r="O159" i="15"/>
  <c r="BN1101" i="5"/>
  <c r="BO1100" i="5"/>
  <c r="BL873" i="5"/>
  <c r="BL871" i="5" s="1"/>
  <c r="BL890" i="5" s="1"/>
  <c r="BM870" i="5"/>
  <c r="BA132" i="13"/>
  <c r="R121" i="15"/>
  <c r="R123" i="15" s="1"/>
  <c r="AH138" i="13"/>
  <c r="AG30" i="17" s="1"/>
  <c r="AG28" i="17" s="1"/>
  <c r="AG137" i="13"/>
  <c r="AG116" i="13" s="1"/>
  <c r="BD442" i="5"/>
  <c r="AR178" i="15" s="1"/>
  <c r="AS21" i="13"/>
  <c r="AS19" i="13" s="1"/>
  <c r="BD427" i="5"/>
  <c r="F103" i="22"/>
  <c r="AL49" i="17"/>
  <c r="AL47" i="17" s="1"/>
  <c r="AN103" i="13"/>
  <c r="AL180" i="15"/>
  <c r="F181" i="23"/>
  <c r="P52" i="13"/>
  <c r="P55" i="15"/>
  <c r="F45" i="21"/>
  <c r="N45" i="21"/>
  <c r="BM1247" i="5"/>
  <c r="BM1274" i="5"/>
  <c r="BN1297" i="5" s="1"/>
  <c r="AM1488" i="5"/>
  <c r="AA101" i="15" s="1"/>
  <c r="AM1487" i="5"/>
  <c r="AA37" i="15" s="1"/>
  <c r="AM1489" i="5"/>
  <c r="AA69" i="15" s="1"/>
  <c r="AM1490" i="5"/>
  <c r="AA134" i="15" s="1"/>
  <c r="BM1159" i="5"/>
  <c r="BL1162" i="5"/>
  <c r="BL1160" i="5" s="1"/>
  <c r="C162" i="21"/>
  <c r="K162" i="21"/>
  <c r="BO878" i="5"/>
  <c r="BN879" i="5"/>
  <c r="HD20" i="10"/>
  <c r="HC35" i="10"/>
  <c r="BJ929" i="5"/>
  <c r="AX74" i="15" s="1"/>
  <c r="BJ928" i="5"/>
  <c r="AX42" i="15" s="1"/>
  <c r="BM1191" i="5"/>
  <c r="K129" i="21"/>
  <c r="C129" i="21"/>
  <c r="BM936" i="5"/>
  <c r="BN1173" i="5"/>
  <c r="BM1164" i="5"/>
  <c r="BN1164" i="5" s="1"/>
  <c r="AO47" i="18"/>
  <c r="BA416" i="5"/>
  <c r="AQ28" i="13"/>
  <c r="AO55" i="18"/>
  <c r="AO43" i="18"/>
  <c r="AO51" i="18"/>
  <c r="AO73" i="17"/>
  <c r="BL1262" i="5"/>
  <c r="F33" i="20"/>
  <c r="BN1058" i="5"/>
  <c r="BN1059" i="5" s="1"/>
  <c r="BN1075" i="5"/>
  <c r="BB52" i="15" s="1"/>
  <c r="BN1076" i="5"/>
  <c r="BB84" i="15" s="1"/>
  <c r="BN1136" i="5"/>
  <c r="BN1139" i="5"/>
  <c r="BK1289" i="5"/>
  <c r="BK1288" i="5"/>
  <c r="M23" i="18"/>
  <c r="M25" i="18" s="1"/>
  <c r="M21" i="18"/>
  <c r="M27" i="18"/>
  <c r="F142" i="21"/>
  <c r="N142" i="21"/>
  <c r="AJ1518" i="5"/>
  <c r="AZ47" i="14"/>
  <c r="E30" i="20"/>
  <c r="BM909" i="5"/>
  <c r="BN909" i="5" s="1"/>
  <c r="BM1092" i="5"/>
  <c r="BL1095" i="5"/>
  <c r="BL1093" i="5" s="1"/>
  <c r="BL1112" i="5" s="1"/>
  <c r="BO1167" i="5"/>
  <c r="BN1168" i="5"/>
  <c r="BM768" i="5"/>
  <c r="BN772" i="5" s="1"/>
  <c r="BN773" i="5" s="1"/>
  <c r="BB26" i="14" s="1"/>
  <c r="BB19" i="14" s="1"/>
  <c r="BA39" i="15"/>
  <c r="BN939" i="5"/>
  <c r="BC123" i="13" s="1"/>
  <c r="BK1033" i="5"/>
  <c r="BK1032" i="5"/>
  <c r="Y131" i="15"/>
  <c r="Y152" i="15" s="1"/>
  <c r="BN1384" i="5"/>
  <c r="BA145" i="13"/>
  <c r="AZ38" i="17" s="1"/>
  <c r="HB135" i="10"/>
  <c r="HB137" i="10" s="1"/>
  <c r="HC127" i="10"/>
  <c r="AU147" i="13"/>
  <c r="AT37" i="17" s="1"/>
  <c r="BI931" i="5"/>
  <c r="BM417" i="5"/>
  <c r="BC31" i="13"/>
  <c r="BM1016" i="5"/>
  <c r="BM986" i="5"/>
  <c r="BM989" i="5" s="1"/>
  <c r="BM987" i="5" s="1"/>
  <c r="BM1017" i="5" s="1"/>
  <c r="BN1039" i="5" s="1"/>
  <c r="BM1077" i="5"/>
  <c r="BO1015" i="5"/>
  <c r="BO994" i="5"/>
  <c r="BO995" i="5" s="1"/>
  <c r="BO1020" i="5" s="1"/>
  <c r="BP1042" i="5" s="1"/>
  <c r="BO1003" i="5"/>
  <c r="BO1027" i="5" s="1"/>
  <c r="BP1045" i="5" s="1"/>
  <c r="BO1001" i="5"/>
  <c r="BO992" i="5"/>
  <c r="BO1057" i="5"/>
  <c r="BO1002" i="5"/>
  <c r="BO1026" i="5" s="1"/>
  <c r="BO984" i="5"/>
  <c r="BO999" i="5"/>
  <c r="BO1023" i="5" s="1"/>
  <c r="BO998" i="5"/>
  <c r="BO1004" i="5"/>
  <c r="BO1028" i="5" s="1"/>
  <c r="BP1046" i="5" s="1"/>
  <c r="BP1150" i="5"/>
  <c r="BP1155" i="5" s="1"/>
  <c r="BP1083" i="5"/>
  <c r="BP1088" i="5" s="1"/>
  <c r="BP1116" i="5"/>
  <c r="BP1121" i="5" s="1"/>
  <c r="BP977" i="5"/>
  <c r="BP982" i="5" s="1"/>
  <c r="BQ800" i="5"/>
  <c r="BP895" i="5"/>
  <c r="BP900" i="5" s="1"/>
  <c r="BP861" i="5"/>
  <c r="BP866" i="5" s="1"/>
  <c r="BP829" i="5"/>
  <c r="BP833" i="5" s="1"/>
  <c r="BP1351" i="5"/>
  <c r="BP1355" i="5" s="1"/>
  <c r="BP1233" i="5"/>
  <c r="BP1238" i="5" s="1"/>
  <c r="BN1091" i="5"/>
  <c r="BN1096" i="5"/>
  <c r="BN1097" i="5" s="1"/>
  <c r="BN1358" i="5"/>
  <c r="W46" i="13"/>
  <c r="E69" i="23"/>
  <c r="F55" i="16"/>
  <c r="BO1133" i="5"/>
  <c r="BN1134" i="5"/>
  <c r="AX32" i="17"/>
  <c r="AX31" i="17" s="1"/>
  <c r="BN1246" i="5"/>
  <c r="BN1241" i="5"/>
  <c r="BN1275" i="5"/>
  <c r="BO1298" i="5" s="1"/>
  <c r="BN1249" i="5"/>
  <c r="BK1011" i="5"/>
  <c r="N197" i="21"/>
  <c r="F197" i="21"/>
  <c r="BJ1186" i="5"/>
  <c r="M75" i="17"/>
  <c r="M57" i="18"/>
  <c r="M105" i="18"/>
  <c r="M65" i="18"/>
  <c r="V98" i="15"/>
  <c r="V77" i="18"/>
  <c r="D61" i="22"/>
  <c r="D103" i="16"/>
  <c r="F112" i="22"/>
  <c r="AN112" i="13"/>
  <c r="H72" i="16"/>
  <c r="BK959" i="5"/>
  <c r="BJ950" i="5"/>
  <c r="D60" i="22"/>
  <c r="D101" i="16"/>
  <c r="BB43" i="14"/>
  <c r="AZ431" i="5"/>
  <c r="AN206" i="15" s="1"/>
  <c r="AN205" i="15" s="1"/>
  <c r="AN203" i="15" s="1"/>
  <c r="AO29" i="13"/>
  <c r="AO27" i="13" s="1"/>
  <c r="AO26" i="13" s="1"/>
  <c r="AO13" i="13" s="1"/>
  <c r="AZ446" i="5"/>
  <c r="AN182" i="15" s="1"/>
  <c r="AN181" i="15" s="1"/>
  <c r="AN180" i="15" s="1"/>
  <c r="AN175" i="15" s="1"/>
  <c r="AU117" i="13"/>
  <c r="BM1295" i="5"/>
  <c r="BM1305" i="5" s="1"/>
  <c r="BL1286" i="5"/>
  <c r="BM940" i="5"/>
  <c r="BN962" i="5" s="1"/>
  <c r="BN990" i="5"/>
  <c r="BN985" i="5"/>
  <c r="O91" i="15"/>
  <c r="O59" i="13"/>
  <c r="D94" i="23"/>
  <c r="N62" i="15"/>
  <c r="N32" i="15" s="1"/>
  <c r="D61" i="23"/>
  <c r="AO1416" i="5"/>
  <c r="AC67" i="15" s="1"/>
  <c r="AO1417" i="5"/>
  <c r="AC132" i="15" s="1"/>
  <c r="AO1415" i="5"/>
  <c r="AC35" i="15" s="1"/>
  <c r="G119" i="22"/>
  <c r="AZ119" i="13"/>
  <c r="I156" i="16"/>
  <c r="F109" i="21"/>
  <c r="N109" i="21"/>
  <c r="AK164" i="15"/>
  <c r="BL1392" i="5"/>
  <c r="AA19" i="17"/>
  <c r="AA18" i="17" s="1"/>
  <c r="AC45" i="13"/>
  <c r="BM1195" i="5"/>
  <c r="BN1218" i="5" s="1"/>
  <c r="BN948" i="5"/>
  <c r="BO966" i="5" s="1"/>
  <c r="BC46" i="14" s="1"/>
  <c r="BN918" i="5"/>
  <c r="AK92" i="17"/>
  <c r="AK94" i="17" s="1"/>
  <c r="AK96" i="17" s="1"/>
  <c r="AL65" i="13"/>
  <c r="AM66" i="13"/>
  <c r="BL1050" i="5"/>
  <c r="BL1051" i="5"/>
  <c r="BM944" i="5"/>
  <c r="BN964" i="5" s="1"/>
  <c r="BB44" i="14" s="1"/>
  <c r="BM991" i="5"/>
  <c r="BM1018" i="5"/>
  <c r="BN1040" i="5" s="1"/>
  <c r="BN1064" i="5"/>
  <c r="BM1063" i="5"/>
  <c r="BM1067" i="5" s="1"/>
  <c r="BO1065" i="5"/>
  <c r="AX114" i="13"/>
  <c r="D51" i="22"/>
  <c r="N61" i="18"/>
  <c r="N69" i="18"/>
  <c r="BO853" i="5"/>
  <c r="BO852" i="5"/>
  <c r="BO849" i="5"/>
  <c r="BO850" i="5"/>
  <c r="BO835" i="5"/>
  <c r="BO843" i="5"/>
  <c r="BO844" i="5" s="1"/>
  <c r="BO855" i="5"/>
  <c r="BO854" i="5"/>
  <c r="BO1357" i="5"/>
  <c r="BO1358" i="5" s="1"/>
  <c r="BO1356" i="5"/>
  <c r="BN1201" i="5"/>
  <c r="BN1213" i="5" s="1"/>
  <c r="F54" i="16"/>
  <c r="E101" i="23"/>
  <c r="BA124" i="13"/>
  <c r="AM205" i="15"/>
  <c r="BO1099" i="5"/>
  <c r="AX138" i="15"/>
  <c r="G139" i="23"/>
  <c r="BM957" i="5"/>
  <c r="AI1440" i="5"/>
  <c r="W99" i="15" s="1"/>
  <c r="HC134" i="10"/>
  <c r="HD126" i="10"/>
  <c r="BL1009" i="5"/>
  <c r="AZ75" i="15" s="1"/>
  <c r="BL1008" i="5"/>
  <c r="AZ43" i="15" s="1"/>
  <c r="BL970" i="5"/>
  <c r="BL971" i="5"/>
  <c r="BO845" i="5"/>
  <c r="BN846" i="5"/>
  <c r="BA125" i="13"/>
  <c r="BB125" i="13" s="1"/>
  <c r="O126" i="15"/>
  <c r="BI1186" i="5"/>
  <c r="N185" i="21"/>
  <c r="F185" i="21"/>
  <c r="BN1197" i="5"/>
  <c r="BN1196" i="5" s="1"/>
  <c r="BO1219" i="5" s="1"/>
  <c r="BN1170" i="5"/>
  <c r="BM1316" i="5"/>
  <c r="AW121" i="13"/>
  <c r="AV118" i="13"/>
  <c r="BO912" i="5"/>
  <c r="BN913" i="5"/>
  <c r="BN940" i="5" s="1"/>
  <c r="BO962" i="5" s="1"/>
  <c r="BN1025" i="5"/>
  <c r="BN1000" i="5"/>
  <c r="BN1024" i="5" s="1"/>
  <c r="BO1044" i="5" s="1"/>
  <c r="BN1019" i="5"/>
  <c r="BO1041" i="5" s="1"/>
  <c r="BN993" i="5"/>
  <c r="E48" i="22"/>
  <c r="Z25" i="17"/>
  <c r="Z24" i="17" s="1"/>
  <c r="F82" i="16"/>
  <c r="AO1411" i="5"/>
  <c r="AP1407" i="5" s="1"/>
  <c r="AP1409" i="5" s="1"/>
  <c r="BK1344" i="5"/>
  <c r="BL1345" i="5"/>
  <c r="BJ1343" i="5"/>
  <c r="BJ1347" i="5" s="1"/>
  <c r="AX56" i="14" s="1"/>
  <c r="AX55" i="14" s="1"/>
  <c r="AX34" i="14" s="1"/>
  <c r="AX32" i="14" s="1"/>
  <c r="BL1379" i="5"/>
  <c r="AZ195" i="15" s="1"/>
  <c r="BL1378" i="5"/>
  <c r="AZ171" i="15" s="1"/>
  <c r="AZ166" i="15" s="1"/>
  <c r="BK937" i="5"/>
  <c r="BK950" i="5" s="1"/>
  <c r="BK924" i="5"/>
  <c r="BK926" i="5" s="1"/>
  <c r="F109" i="22"/>
  <c r="AN109" i="13"/>
  <c r="H69" i="16"/>
  <c r="BN767" i="5"/>
  <c r="BB136" i="15" s="1"/>
  <c r="BN766" i="5"/>
  <c r="BB71" i="15" s="1"/>
  <c r="BN764" i="5"/>
  <c r="BN765" i="5"/>
  <c r="BB103" i="15" s="1"/>
  <c r="BO761" i="5"/>
  <c r="BN947" i="5"/>
  <c r="BO965" i="5" s="1"/>
  <c r="BC45" i="14" s="1"/>
  <c r="BN915" i="5"/>
  <c r="BN942" i="5"/>
  <c r="AT29" i="17"/>
  <c r="Y79" i="18"/>
  <c r="AK1466" i="5"/>
  <c r="BM1392" i="5"/>
  <c r="F146" i="20"/>
  <c r="E208" i="21"/>
  <c r="M208" i="21"/>
  <c r="BA126" i="13"/>
  <c r="Y49" i="13"/>
  <c r="AV36" i="17"/>
  <c r="C53" i="20"/>
  <c r="AV91" i="13"/>
  <c r="AU89" i="13"/>
  <c r="BO1141" i="5"/>
  <c r="BO1140" i="5"/>
  <c r="BO1139" i="5" s="1"/>
  <c r="BO1143" i="5"/>
  <c r="BO1137" i="5"/>
  <c r="BO1142" i="5"/>
  <c r="BO1131" i="5"/>
  <c r="BO1132" i="5" s="1"/>
  <c r="BO1123" i="5"/>
  <c r="BO1138" i="5"/>
  <c r="BO876" i="5"/>
  <c r="BO877" i="5" s="1"/>
  <c r="BO868" i="5"/>
  <c r="BO887" i="5"/>
  <c r="BO888" i="5"/>
  <c r="BO886" i="5"/>
  <c r="BO882" i="5"/>
  <c r="BO883" i="5"/>
  <c r="BO885" i="5"/>
  <c r="BO1157" i="5"/>
  <c r="BO1190" i="5"/>
  <c r="BO1175" i="5"/>
  <c r="BO1171" i="5"/>
  <c r="BO1172" i="5"/>
  <c r="BO1165" i="5"/>
  <c r="BO1166" i="5" s="1"/>
  <c r="BO1177" i="5"/>
  <c r="BO1203" i="5" s="1"/>
  <c r="BP1222" i="5" s="1"/>
  <c r="BO1176" i="5"/>
  <c r="BO1174" i="5"/>
  <c r="HD21" i="10"/>
  <c r="HC36" i="10"/>
  <c r="E134" i="23"/>
  <c r="F56" i="16"/>
  <c r="AL1492" i="5"/>
  <c r="BN1332" i="5"/>
  <c r="BB150" i="15" s="1"/>
  <c r="BN1331" i="5"/>
  <c r="BB117" i="15" s="1"/>
  <c r="BN1315" i="5"/>
  <c r="BN1563" i="5" s="1"/>
  <c r="BO1570" i="5" s="1"/>
  <c r="BC68" i="14" s="1"/>
  <c r="BN1281" i="5"/>
  <c r="BN1256" i="5"/>
  <c r="BN1280" i="5" s="1"/>
  <c r="BO1301" i="5" s="1"/>
  <c r="AX166" i="15"/>
  <c r="G171" i="23"/>
  <c r="AM181" i="15"/>
  <c r="AX105" i="15"/>
  <c r="G106" i="23"/>
  <c r="AL1508" i="5"/>
  <c r="AZ57" i="14"/>
  <c r="BL1070" i="5"/>
  <c r="BL1069" i="5"/>
  <c r="BO1294" i="5" l="1"/>
  <c r="BK39" i="13"/>
  <c r="BU421" i="5"/>
  <c r="BI40" i="13"/>
  <c r="BI38" i="13" s="1"/>
  <c r="BT436" i="5"/>
  <c r="BT451" i="5"/>
  <c r="BH186" i="15" s="1"/>
  <c r="K119" i="16" s="1"/>
  <c r="BL181" i="13"/>
  <c r="H181" i="22"/>
  <c r="BN941" i="5"/>
  <c r="BO963" i="5" s="1"/>
  <c r="BC43" i="14" s="1"/>
  <c r="G184" i="20"/>
  <c r="H184" i="20" s="1"/>
  <c r="I183" i="22"/>
  <c r="BK130" i="17"/>
  <c r="BC136" i="13"/>
  <c r="AM107" i="13"/>
  <c r="F108" i="22"/>
  <c r="E109" i="20" s="1"/>
  <c r="AN108" i="13"/>
  <c r="BC128" i="13"/>
  <c r="BB132" i="13"/>
  <c r="AO204" i="15"/>
  <c r="BB126" i="13"/>
  <c r="AO176" i="15"/>
  <c r="BO1037" i="5"/>
  <c r="BB443" i="5"/>
  <c r="AP179" i="15" s="1"/>
  <c r="AQ24" i="13"/>
  <c r="AQ22" i="13" s="1"/>
  <c r="BB428" i="5"/>
  <c r="AQ9" i="17"/>
  <c r="AQ6" i="17" s="1"/>
  <c r="AS23" i="13"/>
  <c r="BC413" i="5"/>
  <c r="BF1566" i="5"/>
  <c r="AV105" i="13"/>
  <c r="AT46" i="17"/>
  <c r="AU75" i="13"/>
  <c r="AT73" i="13"/>
  <c r="AS17" i="13"/>
  <c r="BC411" i="5"/>
  <c r="AQ45" i="18"/>
  <c r="AQ53" i="18"/>
  <c r="AN48" i="17"/>
  <c r="AP102" i="13"/>
  <c r="AU79" i="13"/>
  <c r="AT77" i="13"/>
  <c r="BF1565" i="5"/>
  <c r="AT43" i="17"/>
  <c r="AV101" i="13"/>
  <c r="AB48" i="13"/>
  <c r="AS69" i="13"/>
  <c r="AR93" i="18" s="1"/>
  <c r="AQ18" i="13"/>
  <c r="AQ16" i="13" s="1"/>
  <c r="BB441" i="5"/>
  <c r="AP177" i="15" s="1"/>
  <c r="AP176" i="15" s="1"/>
  <c r="BB426" i="5"/>
  <c r="AN42" i="17"/>
  <c r="AZ1564" i="5"/>
  <c r="AP100" i="13"/>
  <c r="BE1535" i="5"/>
  <c r="AS30" i="14" s="1"/>
  <c r="BG158" i="8"/>
  <c r="BF1524" i="5"/>
  <c r="BF1532" i="5"/>
  <c r="AS81" i="15"/>
  <c r="BN1224" i="5"/>
  <c r="HR42" i="7"/>
  <c r="HR43" i="7" s="1"/>
  <c r="HS41" i="7"/>
  <c r="HR170" i="7"/>
  <c r="HR171" i="7" s="1"/>
  <c r="HR172" i="7" s="1"/>
  <c r="HS179" i="7" s="1"/>
  <c r="BG159" i="8"/>
  <c r="BF1525" i="5"/>
  <c r="BF1533" i="5"/>
  <c r="AS147" i="15"/>
  <c r="AS142" i="15" s="1"/>
  <c r="BL1053" i="5"/>
  <c r="BJ1530" i="5"/>
  <c r="AW49" i="15"/>
  <c r="AW45" i="15" s="1"/>
  <c r="AX34" i="17"/>
  <c r="G141" i="22"/>
  <c r="F142" i="20" s="1"/>
  <c r="AZ141" i="13"/>
  <c r="BK156" i="8"/>
  <c r="BJ1522" i="5"/>
  <c r="BE171" i="13"/>
  <c r="BD126" i="17" s="1"/>
  <c r="BD124" i="17" s="1"/>
  <c r="BD169" i="13"/>
  <c r="BF59" i="7"/>
  <c r="BG59" i="7" s="1"/>
  <c r="BH59" i="7" s="1"/>
  <c r="BI59" i="7" s="1"/>
  <c r="BJ59" i="7" s="1"/>
  <c r="BE59" i="7"/>
  <c r="BE61" i="7" s="1"/>
  <c r="BF57" i="7"/>
  <c r="BG54" i="7"/>
  <c r="DG22" i="7"/>
  <c r="DF25" i="7"/>
  <c r="N87" i="6" s="1"/>
  <c r="BL1310" i="5"/>
  <c r="AS114" i="15"/>
  <c r="BF1531" i="5"/>
  <c r="BF1535" i="5" s="1"/>
  <c r="AT30" i="14" s="1"/>
  <c r="BE1527" i="5"/>
  <c r="AR35" i="17"/>
  <c r="BG157" i="8"/>
  <c r="BF1523" i="5"/>
  <c r="AT149" i="13"/>
  <c r="DO92" i="7"/>
  <c r="J227" i="15"/>
  <c r="G178" i="20"/>
  <c r="H178" i="20" s="1"/>
  <c r="I177" i="22"/>
  <c r="BH159" i="13"/>
  <c r="BG157" i="13"/>
  <c r="E119" i="17"/>
  <c r="E118" i="17" s="1"/>
  <c r="F165" i="13"/>
  <c r="BL41" i="7"/>
  <c r="BK42" i="7"/>
  <c r="BK43" i="7" s="1"/>
  <c r="D165" i="13"/>
  <c r="C119" i="17"/>
  <c r="BF114" i="17"/>
  <c r="E47" i="12"/>
  <c r="O89" i="6"/>
  <c r="BD119" i="14"/>
  <c r="BD115" i="14" s="1"/>
  <c r="BD96" i="14" s="1"/>
  <c r="J167" i="13"/>
  <c r="I120" i="17" s="1"/>
  <c r="BC175" i="13"/>
  <c r="BB123" i="17" s="1"/>
  <c r="BB121" i="17" s="1"/>
  <c r="BB173" i="13"/>
  <c r="E39" i="12"/>
  <c r="N80" i="6"/>
  <c r="E38" i="12" s="1"/>
  <c r="F119" i="17"/>
  <c r="F118" i="17" s="1"/>
  <c r="G165" i="13"/>
  <c r="DN94" i="7"/>
  <c r="FI113" i="7"/>
  <c r="FH119" i="7"/>
  <c r="BE203" i="13" s="1"/>
  <c r="BD122" i="17" s="1"/>
  <c r="FI116" i="7"/>
  <c r="BO1198" i="5"/>
  <c r="BN1360" i="5"/>
  <c r="M96" i="14"/>
  <c r="M80" i="6"/>
  <c r="O81" i="6"/>
  <c r="BB133" i="13"/>
  <c r="DP87" i="7"/>
  <c r="E165" i="13"/>
  <c r="D119" i="17"/>
  <c r="D118" i="17" s="1"/>
  <c r="BN1365" i="5"/>
  <c r="BO1387" i="5" s="1"/>
  <c r="BC51" i="14" s="1"/>
  <c r="BO918" i="5"/>
  <c r="BN435" i="5"/>
  <c r="BB207" i="15" s="1"/>
  <c r="BN450" i="5"/>
  <c r="BB185" i="15" s="1"/>
  <c r="BB184" i="15" s="1"/>
  <c r="BC37" i="13"/>
  <c r="BC35" i="13" s="1"/>
  <c r="BC34" i="13" s="1"/>
  <c r="BO1136" i="5"/>
  <c r="BL1380" i="5"/>
  <c r="BO848" i="5"/>
  <c r="BL1071" i="5"/>
  <c r="BN1316" i="5"/>
  <c r="BP1322" i="5" s="1"/>
  <c r="BL973" i="5"/>
  <c r="BB42" i="14"/>
  <c r="BN957" i="5"/>
  <c r="BB37" i="14" s="1"/>
  <c r="AI1442" i="5"/>
  <c r="BK1290" i="5"/>
  <c r="BC49" i="18"/>
  <c r="BE36" i="13"/>
  <c r="BO420" i="5"/>
  <c r="BN1227" i="5"/>
  <c r="BN1226" i="5"/>
  <c r="BN1063" i="5"/>
  <c r="BN1067" i="5" s="1"/>
  <c r="BO1064" i="5"/>
  <c r="BP1065" i="5"/>
  <c r="AO1482" i="5"/>
  <c r="AO1483" i="5" s="1"/>
  <c r="AP1479" i="5" s="1"/>
  <c r="AP1481" i="5" s="1"/>
  <c r="BN968" i="5"/>
  <c r="AK1435" i="5"/>
  <c r="AK1436" i="5" s="1"/>
  <c r="AL1432" i="5" s="1"/>
  <c r="AL1434" i="5" s="1"/>
  <c r="N30" i="15"/>
  <c r="D32" i="23"/>
  <c r="BM1308" i="5"/>
  <c r="BM1307" i="5"/>
  <c r="AL1514" i="5"/>
  <c r="Z102" i="15" s="1"/>
  <c r="AL1513" i="5"/>
  <c r="Z38" i="15" s="1"/>
  <c r="AL1516" i="5"/>
  <c r="Z135" i="15" s="1"/>
  <c r="Z131" i="15" s="1"/>
  <c r="AL1515" i="5"/>
  <c r="Z70" i="15" s="1"/>
  <c r="G166" i="23"/>
  <c r="BO1173" i="5"/>
  <c r="BO1124" i="5"/>
  <c r="BO1129" i="5"/>
  <c r="BO1130" i="5" s="1"/>
  <c r="AL1509" i="5"/>
  <c r="AM1505" i="5" s="1"/>
  <c r="AM1507" i="5" s="1"/>
  <c r="AM180" i="15"/>
  <c r="D136" i="21"/>
  <c r="L136" i="21"/>
  <c r="BO1202" i="5"/>
  <c r="BP1221" i="5" s="1"/>
  <c r="BO1197" i="5"/>
  <c r="BO1196" i="5" s="1"/>
  <c r="BP1219" i="5" s="1"/>
  <c r="BO1170" i="5"/>
  <c r="BO1158" i="5"/>
  <c r="BO1163" i="5"/>
  <c r="BO1164" i="5" s="1"/>
  <c r="BO881" i="5"/>
  <c r="BO874" i="5"/>
  <c r="BO875" i="5" s="1"/>
  <c r="BO869" i="5"/>
  <c r="Y54" i="15"/>
  <c r="BN768" i="5"/>
  <c r="BO772" i="5" s="1"/>
  <c r="BO773" i="5" s="1"/>
  <c r="BC26" i="14" s="1"/>
  <c r="BC19" i="14" s="1"/>
  <c r="BB39" i="15"/>
  <c r="BK929" i="5"/>
  <c r="AY74" i="15" s="1"/>
  <c r="BK928" i="5"/>
  <c r="AY42" i="15" s="1"/>
  <c r="AP1410" i="5"/>
  <c r="AP1411" i="5" s="1"/>
  <c r="AQ1407" i="5" s="1"/>
  <c r="AQ1409" i="5" s="1"/>
  <c r="D49" i="20"/>
  <c r="BO913" i="5"/>
  <c r="BP912" i="5"/>
  <c r="BC125" i="13"/>
  <c r="BL1011" i="5"/>
  <c r="W98" i="15"/>
  <c r="W77" i="18"/>
  <c r="I154" i="16"/>
  <c r="G138" i="23"/>
  <c r="AM203" i="15"/>
  <c r="D103" i="21"/>
  <c r="L103" i="21"/>
  <c r="C52" i="20"/>
  <c r="BM1069" i="5"/>
  <c r="BM1070" i="5"/>
  <c r="F120" i="20"/>
  <c r="AO1419" i="5"/>
  <c r="C96" i="21"/>
  <c r="K96" i="21"/>
  <c r="BN1018" i="5"/>
  <c r="BO1040" i="5" s="1"/>
  <c r="BN991" i="5"/>
  <c r="AN65" i="17"/>
  <c r="AN58" i="17" s="1"/>
  <c r="AN173" i="15"/>
  <c r="AN164" i="15" s="1"/>
  <c r="BJ952" i="5"/>
  <c r="BJ953" i="5"/>
  <c r="C62" i="20"/>
  <c r="BP1356" i="5"/>
  <c r="BP1357" i="5"/>
  <c r="BP1358" i="5" s="1"/>
  <c r="BQ895" i="5"/>
  <c r="BQ900" i="5" s="1"/>
  <c r="BQ829" i="5"/>
  <c r="BQ833" i="5" s="1"/>
  <c r="BQ861" i="5"/>
  <c r="BQ866" i="5" s="1"/>
  <c r="BQ977" i="5"/>
  <c r="BQ982" i="5" s="1"/>
  <c r="BQ1233" i="5"/>
  <c r="BQ1238" i="5" s="1"/>
  <c r="BQ1150" i="5"/>
  <c r="BQ1155" i="5" s="1"/>
  <c r="BQ1116" i="5"/>
  <c r="BQ1121" i="5" s="1"/>
  <c r="BQ1083" i="5"/>
  <c r="BQ1088" i="5" s="1"/>
  <c r="BQ1351" i="5"/>
  <c r="BQ1355" i="5" s="1"/>
  <c r="BR800" i="5"/>
  <c r="BP1174" i="5"/>
  <c r="BP1172" i="5"/>
  <c r="BP1171" i="5"/>
  <c r="BP1175" i="5"/>
  <c r="BP1157" i="5"/>
  <c r="BP1190" i="5"/>
  <c r="BP1177" i="5"/>
  <c r="BP1165" i="5"/>
  <c r="BP1176" i="5"/>
  <c r="BO985" i="5"/>
  <c r="BO990" i="5"/>
  <c r="BO993" i="5"/>
  <c r="BO1019" i="5"/>
  <c r="BP1041" i="5" s="1"/>
  <c r="BM1006" i="5"/>
  <c r="BB48" i="14"/>
  <c r="BN1092" i="5"/>
  <c r="BM1095" i="5"/>
  <c r="BM1093" i="5" s="1"/>
  <c r="BM1112" i="5" s="1"/>
  <c r="BL1265" i="5"/>
  <c r="AZ140" i="15" s="1"/>
  <c r="BL1264" i="5"/>
  <c r="AZ107" i="15" s="1"/>
  <c r="BL1341" i="5"/>
  <c r="BJ931" i="5"/>
  <c r="BN1159" i="5"/>
  <c r="BM1162" i="5"/>
  <c r="BM1160" i="5" s="1"/>
  <c r="AA81" i="18"/>
  <c r="AM49" i="17"/>
  <c r="AM47" i="17" s="1"/>
  <c r="AO103" i="13"/>
  <c r="E111" i="20"/>
  <c r="BK1347" i="5"/>
  <c r="AY56" i="14" s="1"/>
  <c r="AY55" i="14" s="1"/>
  <c r="AK1518" i="5"/>
  <c r="AZ129" i="13"/>
  <c r="BA130" i="13"/>
  <c r="BO1103" i="5"/>
  <c r="BO939" i="5"/>
  <c r="BO947" i="5"/>
  <c r="BP965" i="5" s="1"/>
  <c r="BO1278" i="5"/>
  <c r="BO1253" i="5"/>
  <c r="BO1277" i="5" s="1"/>
  <c r="BP1300" i="5" s="1"/>
  <c r="BO1256" i="5"/>
  <c r="BO1280" i="5" s="1"/>
  <c r="BP1301" i="5" s="1"/>
  <c r="BO1281" i="5"/>
  <c r="BM840" i="5"/>
  <c r="BM838" i="5" s="1"/>
  <c r="BM857" i="5" s="1"/>
  <c r="BN837" i="5"/>
  <c r="E207" i="21"/>
  <c r="M207" i="21"/>
  <c r="BN936" i="5"/>
  <c r="BN904" i="5"/>
  <c r="BM907" i="5"/>
  <c r="BM905" i="5" s="1"/>
  <c r="BK1227" i="5"/>
  <c r="BK1226" i="5"/>
  <c r="BN1193" i="5"/>
  <c r="BK1207" i="5"/>
  <c r="BK1208" i="5"/>
  <c r="BM1262" i="5"/>
  <c r="HE19" i="10"/>
  <c r="HD34" i="10"/>
  <c r="E133" i="23"/>
  <c r="F51" i="16"/>
  <c r="AL1466" i="5"/>
  <c r="AM1462" i="5"/>
  <c r="AA100" i="15" s="1"/>
  <c r="AM1463" i="5"/>
  <c r="AA68" i="15" s="1"/>
  <c r="AM1464" i="5"/>
  <c r="AA133" i="15" s="1"/>
  <c r="AM1461" i="5"/>
  <c r="AA36" i="15" s="1"/>
  <c r="AY166" i="15"/>
  <c r="F107" i="22"/>
  <c r="BK952" i="5"/>
  <c r="BK953" i="5"/>
  <c r="AV117" i="13"/>
  <c r="O127" i="15"/>
  <c r="O96" i="15" s="1"/>
  <c r="HE126" i="10"/>
  <c r="HD134" i="10"/>
  <c r="AY114" i="13"/>
  <c r="AC75" i="18"/>
  <c r="C63" i="21"/>
  <c r="K63" i="21"/>
  <c r="D59" i="22"/>
  <c r="D102" i="16"/>
  <c r="AY39" i="14"/>
  <c r="BW959" i="5"/>
  <c r="BK968" i="5"/>
  <c r="E113" i="20"/>
  <c r="M89" i="18"/>
  <c r="M87" i="18"/>
  <c r="BN1242" i="5"/>
  <c r="BN1245" i="5" s="1"/>
  <c r="BN1243" i="5" s="1"/>
  <c r="BN1273" i="5" s="1"/>
  <c r="BO1296" i="5" s="1"/>
  <c r="BN1272" i="5"/>
  <c r="D71" i="21"/>
  <c r="L71" i="21"/>
  <c r="BP843" i="5"/>
  <c r="BP844" i="5" s="1"/>
  <c r="BP835" i="5"/>
  <c r="BP852" i="5"/>
  <c r="BP850" i="5"/>
  <c r="BP853" i="5"/>
  <c r="BP849" i="5"/>
  <c r="BP855" i="5"/>
  <c r="BP854" i="5"/>
  <c r="BP1001" i="5"/>
  <c r="BP992" i="5"/>
  <c r="BP984" i="5"/>
  <c r="BP1003" i="5"/>
  <c r="BP1027" i="5" s="1"/>
  <c r="BQ1045" i="5" s="1"/>
  <c r="BP1004" i="5"/>
  <c r="BP1028" i="5" s="1"/>
  <c r="BQ1046" i="5" s="1"/>
  <c r="BP1057" i="5"/>
  <c r="BP1015" i="5"/>
  <c r="BP994" i="5"/>
  <c r="BP995" i="5" s="1"/>
  <c r="BP1020" i="5" s="1"/>
  <c r="BQ1042" i="5" s="1"/>
  <c r="BP998" i="5"/>
  <c r="BP999" i="5"/>
  <c r="BP1023" i="5" s="1"/>
  <c r="BP1002" i="5"/>
  <c r="BP1026" i="5" s="1"/>
  <c r="BO1000" i="5"/>
  <c r="BO1024" i="5" s="1"/>
  <c r="BP1044" i="5" s="1"/>
  <c r="BO1025" i="5"/>
  <c r="BN417" i="5"/>
  <c r="BD31" i="13"/>
  <c r="BC13" i="17" s="1"/>
  <c r="BC127" i="13"/>
  <c r="BN1195" i="5"/>
  <c r="BO1218" i="5" s="1"/>
  <c r="AP47" i="18"/>
  <c r="BB416" i="5"/>
  <c r="AR28" i="13"/>
  <c r="AQ12" i="17" s="1"/>
  <c r="AQ11" i="17" s="1"/>
  <c r="AQ10" i="17" s="1"/>
  <c r="AP55" i="18"/>
  <c r="AP43" i="18"/>
  <c r="AP51" i="18"/>
  <c r="AP73" i="17"/>
  <c r="AX41" i="15"/>
  <c r="G42" i="23"/>
  <c r="HE20" i="10"/>
  <c r="HD35" i="10"/>
  <c r="BN870" i="5"/>
  <c r="BM873" i="5"/>
  <c r="BM871" i="5" s="1"/>
  <c r="BM890" i="5" s="1"/>
  <c r="AO139" i="13"/>
  <c r="AO110" i="13"/>
  <c r="Y23" i="17"/>
  <c r="Y22" i="17" s="1"/>
  <c r="AA47" i="13"/>
  <c r="F131" i="20"/>
  <c r="D39" i="21"/>
  <c r="L39" i="21"/>
  <c r="BO1386" i="5"/>
  <c r="BC50" i="14" s="1"/>
  <c r="BN1375" i="5"/>
  <c r="BO1200" i="5"/>
  <c r="BO1106" i="5"/>
  <c r="BO942" i="5"/>
  <c r="BO915" i="5"/>
  <c r="M205" i="21"/>
  <c r="E205" i="21"/>
  <c r="BN938" i="5"/>
  <c r="F26" i="22"/>
  <c r="AM13" i="13"/>
  <c r="F13" i="22" s="1"/>
  <c r="BL937" i="5"/>
  <c r="BL950" i="5" s="1"/>
  <c r="BL924" i="5"/>
  <c r="BL926" i="5" s="1"/>
  <c r="F111" i="22"/>
  <c r="AN111" i="13"/>
  <c r="H71" i="16"/>
  <c r="BN1191" i="5"/>
  <c r="BA40" i="17"/>
  <c r="BC143" i="13"/>
  <c r="Z79" i="18"/>
  <c r="F48" i="16"/>
  <c r="E36" i="23"/>
  <c r="Z34" i="15"/>
  <c r="BL1033" i="5"/>
  <c r="BL1032" i="5"/>
  <c r="AN1457" i="5"/>
  <c r="AN1458" i="5" s="1"/>
  <c r="AO1454" i="5" s="1"/>
  <c r="AO1456" i="5" s="1"/>
  <c r="AN1488" i="5"/>
  <c r="AB101" i="15" s="1"/>
  <c r="AN1489" i="5"/>
  <c r="AB69" i="15" s="1"/>
  <c r="AN1490" i="5"/>
  <c r="AB134" i="15" s="1"/>
  <c r="AN1487" i="5"/>
  <c r="AB37" i="15" s="1"/>
  <c r="AJ1440" i="5"/>
  <c r="X99" i="15" s="1"/>
  <c r="F108" i="21"/>
  <c r="N108" i="21"/>
  <c r="AW91" i="13"/>
  <c r="AV89" i="13"/>
  <c r="I152" i="16"/>
  <c r="G105" i="23"/>
  <c r="F173" i="21"/>
  <c r="N173" i="21"/>
  <c r="BN1320" i="5"/>
  <c r="HE21" i="10"/>
  <c r="HD36" i="10"/>
  <c r="BO1194" i="5"/>
  <c r="BO884" i="5"/>
  <c r="BP761" i="5"/>
  <c r="BO767" i="5"/>
  <c r="BC136" i="15" s="1"/>
  <c r="BO764" i="5"/>
  <c r="BO765" i="5"/>
  <c r="BC103" i="15" s="1"/>
  <c r="BO766" i="5"/>
  <c r="BC71" i="15" s="1"/>
  <c r="E110" i="20"/>
  <c r="AA25" i="17"/>
  <c r="AA24" i="17" s="1"/>
  <c r="AX121" i="13"/>
  <c r="AW118" i="13"/>
  <c r="AV29" i="17" s="1"/>
  <c r="BP845" i="5"/>
  <c r="BO846" i="5"/>
  <c r="BA37" i="14"/>
  <c r="BA36" i="14" s="1"/>
  <c r="BA35" i="14" s="1"/>
  <c r="BM968" i="5"/>
  <c r="BO851" i="5"/>
  <c r="BO945" i="5"/>
  <c r="AW36" i="17"/>
  <c r="AB19" i="17"/>
  <c r="AB18" i="17" s="1"/>
  <c r="AD45" i="13"/>
  <c r="O93" i="15"/>
  <c r="BL1289" i="5"/>
  <c r="BL1288" i="5"/>
  <c r="C61" i="20"/>
  <c r="AO112" i="13"/>
  <c r="V119" i="15"/>
  <c r="BN1247" i="5"/>
  <c r="BN1274" i="5"/>
  <c r="BO1297" i="5" s="1"/>
  <c r="V21" i="17"/>
  <c r="V20" i="17" s="1"/>
  <c r="V17" i="17" s="1"/>
  <c r="X46" i="13"/>
  <c r="W44" i="13"/>
  <c r="BP882" i="5"/>
  <c r="BP868" i="5"/>
  <c r="BP885" i="5"/>
  <c r="BP887" i="5"/>
  <c r="BP883" i="5"/>
  <c r="BP876" i="5"/>
  <c r="BP877" i="5" s="1"/>
  <c r="BP886" i="5"/>
  <c r="BP888" i="5"/>
  <c r="BP1142" i="5"/>
  <c r="BP1123" i="5"/>
  <c r="BP1141" i="5"/>
  <c r="BP1140" i="5"/>
  <c r="BP1143" i="5"/>
  <c r="BP1137" i="5"/>
  <c r="BP1138" i="5"/>
  <c r="BP1131" i="5"/>
  <c r="BP1132" i="5" s="1"/>
  <c r="BO1022" i="5"/>
  <c r="BO997" i="5"/>
  <c r="BO1021" i="5" s="1"/>
  <c r="BP1043" i="5" s="1"/>
  <c r="BN1038" i="5"/>
  <c r="BN1048" i="5" s="1"/>
  <c r="BM1030" i="5"/>
  <c r="BM447" i="5"/>
  <c r="BA183" i="15" s="1"/>
  <c r="BB32" i="13"/>
  <c r="BB30" i="13" s="1"/>
  <c r="BM432" i="5"/>
  <c r="AV147" i="13"/>
  <c r="AU37" i="17" s="1"/>
  <c r="BP1167" i="5"/>
  <c r="BO1168" i="5"/>
  <c r="M29" i="18"/>
  <c r="M31" i="18"/>
  <c r="AP29" i="13"/>
  <c r="AP27" i="13" s="1"/>
  <c r="AP26" i="13" s="1"/>
  <c r="AP13" i="13" s="1"/>
  <c r="BA431" i="5"/>
  <c r="AO206" i="15" s="1"/>
  <c r="BA446" i="5"/>
  <c r="AO182" i="15" s="1"/>
  <c r="AX73" i="15"/>
  <c r="G74" i="23"/>
  <c r="AM1492" i="5"/>
  <c r="P56" i="15"/>
  <c r="P58" i="15" s="1"/>
  <c r="M183" i="21"/>
  <c r="E183" i="21"/>
  <c r="E104" i="20"/>
  <c r="S54" i="13"/>
  <c r="E91" i="16" s="1"/>
  <c r="S120" i="15"/>
  <c r="AM39" i="17"/>
  <c r="AM33" i="17" s="1"/>
  <c r="BE442" i="5"/>
  <c r="AS178" i="15" s="1"/>
  <c r="BE427" i="5"/>
  <c r="AT21" i="13"/>
  <c r="AT19" i="13" s="1"/>
  <c r="Y83" i="18"/>
  <c r="BN1199" i="5"/>
  <c r="BO1220" i="5" s="1"/>
  <c r="BC44" i="14" s="1"/>
  <c r="BO1096" i="5"/>
  <c r="BO1097" i="5" s="1"/>
  <c r="BO1091" i="5"/>
  <c r="BO943" i="5"/>
  <c r="BO1332" i="5"/>
  <c r="BC150" i="15" s="1"/>
  <c r="BO1331" i="5"/>
  <c r="BC117" i="15" s="1"/>
  <c r="BO1315" i="5"/>
  <c r="BO1241" i="5"/>
  <c r="BO1246" i="5"/>
  <c r="E28" i="20"/>
  <c r="S55" i="13"/>
  <c r="E93" i="16" s="1"/>
  <c r="S153" i="15"/>
  <c r="BM1128" i="5"/>
  <c r="BM1126" i="5" s="1"/>
  <c r="BM1145" i="5" s="1"/>
  <c r="BN1125" i="5"/>
  <c r="BN1295" i="5"/>
  <c r="BN1305" i="5" s="1"/>
  <c r="BM1286" i="5"/>
  <c r="F50" i="16"/>
  <c r="E68" i="23"/>
  <c r="Z66" i="15"/>
  <c r="Q88" i="15"/>
  <c r="Q90" i="15" s="1"/>
  <c r="BL1326" i="5"/>
  <c r="BL1327" i="5"/>
  <c r="BM1051" i="5"/>
  <c r="BM1050" i="5"/>
  <c r="BD131" i="13"/>
  <c r="BE131" i="13" s="1"/>
  <c r="BK1380" i="5"/>
  <c r="X27" i="17"/>
  <c r="X26" i="17" s="1"/>
  <c r="Z49" i="13"/>
  <c r="AO109" i="13"/>
  <c r="BC42" i="14"/>
  <c r="BM1320" i="5"/>
  <c r="BM1324" i="5" s="1"/>
  <c r="BN1321" i="5"/>
  <c r="BO1322" i="5"/>
  <c r="F141" i="21"/>
  <c r="N141" i="21"/>
  <c r="BB124" i="13"/>
  <c r="BC124" i="13" s="1"/>
  <c r="BO1363" i="5"/>
  <c r="BO1372" i="5"/>
  <c r="BP1390" i="5" s="1"/>
  <c r="BD54" i="14" s="1"/>
  <c r="BO1369" i="5"/>
  <c r="BO1361" i="5"/>
  <c r="BO1371" i="5"/>
  <c r="BP1389" i="5" s="1"/>
  <c r="BD53" i="14" s="1"/>
  <c r="BO1370" i="5"/>
  <c r="BO1362" i="5"/>
  <c r="BO1367" i="5"/>
  <c r="BO1366" i="5"/>
  <c r="BO836" i="5"/>
  <c r="BO841" i="5"/>
  <c r="BO842" i="5" s="1"/>
  <c r="BO946" i="5"/>
  <c r="F66" i="22"/>
  <c r="AL92" i="17"/>
  <c r="AL94" i="17" s="1"/>
  <c r="AL96" i="17" s="1"/>
  <c r="AN66" i="13"/>
  <c r="AM65" i="13"/>
  <c r="F65" i="22" s="1"/>
  <c r="BA119" i="13"/>
  <c r="O58" i="13"/>
  <c r="O59" i="15"/>
  <c r="D62" i="23"/>
  <c r="BN986" i="5"/>
  <c r="BN989" i="5" s="1"/>
  <c r="BN987" i="5" s="1"/>
  <c r="BN1017" i="5" s="1"/>
  <c r="BO1039" i="5" s="1"/>
  <c r="BN1016" i="5"/>
  <c r="AU29" i="17"/>
  <c r="BO1134" i="5"/>
  <c r="BP1133" i="5"/>
  <c r="BP1254" i="5"/>
  <c r="BP1250" i="5"/>
  <c r="BP1251" i="5" s="1"/>
  <c r="BP1276" i="5" s="1"/>
  <c r="BQ1299" i="5" s="1"/>
  <c r="BP1314" i="5"/>
  <c r="BP1258" i="5"/>
  <c r="BP1282" i="5" s="1"/>
  <c r="BP1259" i="5"/>
  <c r="BP1283" i="5" s="1"/>
  <c r="BQ1302" i="5" s="1"/>
  <c r="BP1271" i="5"/>
  <c r="BP1240" i="5"/>
  <c r="BP1248" i="5"/>
  <c r="BP1255" i="5"/>
  <c r="BP1279" i="5" s="1"/>
  <c r="BP1257" i="5"/>
  <c r="BP935" i="5"/>
  <c r="BP919" i="5"/>
  <c r="BP922" i="5"/>
  <c r="BP920" i="5"/>
  <c r="BP910" i="5"/>
  <c r="BP939" i="5" s="1"/>
  <c r="BP917" i="5"/>
  <c r="BP916" i="5"/>
  <c r="BP902" i="5"/>
  <c r="BP921" i="5"/>
  <c r="BP1090" i="5"/>
  <c r="BP1108" i="5"/>
  <c r="BP1107" i="5"/>
  <c r="BP1104" i="5"/>
  <c r="BP1105" i="5"/>
  <c r="BP1110" i="5"/>
  <c r="BP1109" i="5"/>
  <c r="BP1098" i="5"/>
  <c r="BP1099" i="5" s="1"/>
  <c r="BO1075" i="5"/>
  <c r="BC52" i="15" s="1"/>
  <c r="BO1076" i="5"/>
  <c r="BC84" i="15" s="1"/>
  <c r="BO1058" i="5"/>
  <c r="BO1059" i="5" s="1"/>
  <c r="BB13" i="17"/>
  <c r="HD127" i="10"/>
  <c r="HC135" i="10"/>
  <c r="HC137" i="10" s="1"/>
  <c r="BB145" i="13"/>
  <c r="BA38" i="17" s="1"/>
  <c r="BN1077" i="5"/>
  <c r="AP12" i="17"/>
  <c r="AP11" i="17" s="1"/>
  <c r="AP10" i="17" s="1"/>
  <c r="AP5" i="17" s="1"/>
  <c r="BP878" i="5"/>
  <c r="BO879" i="5"/>
  <c r="BL1192" i="5"/>
  <c r="BL1205" i="5" s="1"/>
  <c r="BL1179" i="5"/>
  <c r="BL1181" i="5" s="1"/>
  <c r="P51" i="13"/>
  <c r="AL175" i="15"/>
  <c r="F180" i="23"/>
  <c r="AI138" i="13"/>
  <c r="AH137" i="13"/>
  <c r="AH116" i="13" s="1"/>
  <c r="BP1100" i="5"/>
  <c r="BO1101" i="5"/>
  <c r="O160" i="15"/>
  <c r="O129" i="15" s="1"/>
  <c r="E140" i="20"/>
  <c r="I27" i="16"/>
  <c r="BF412" i="5"/>
  <c r="AV20" i="13"/>
  <c r="G129" i="22"/>
  <c r="AY32" i="17"/>
  <c r="AY31" i="17" s="1"/>
  <c r="BN1368" i="5"/>
  <c r="BO1201" i="5"/>
  <c r="BO908" i="5"/>
  <c r="BO903" i="5"/>
  <c r="BO948" i="5"/>
  <c r="BP966" i="5" s="1"/>
  <c r="BD46" i="14" s="1"/>
  <c r="BO1249" i="5"/>
  <c r="BO1275" i="5"/>
  <c r="BP1298" i="5" s="1"/>
  <c r="BO1359" i="5"/>
  <c r="BN1386" i="5"/>
  <c r="BB50" i="14" s="1"/>
  <c r="BM1375" i="5"/>
  <c r="BC135" i="13"/>
  <c r="BD135" i="13" s="1"/>
  <c r="BK1184" i="5"/>
  <c r="AY139" i="15" s="1"/>
  <c r="BK1183" i="5"/>
  <c r="AY106" i="15" s="1"/>
  <c r="BM1227" i="5"/>
  <c r="BM1226" i="5"/>
  <c r="HC39" i="10"/>
  <c r="BC133" i="13"/>
  <c r="E100" i="23"/>
  <c r="F49" i="16"/>
  <c r="HE22" i="10"/>
  <c r="HD37" i="10"/>
  <c r="BB120" i="13"/>
  <c r="AQ15" i="13" l="1"/>
  <c r="BJ40" i="13"/>
  <c r="BJ38" i="13" s="1"/>
  <c r="BU451" i="5"/>
  <c r="BI186" i="15" s="1"/>
  <c r="BU436" i="5"/>
  <c r="BJ16" i="17"/>
  <c r="BK16" i="17" s="1"/>
  <c r="H39" i="22"/>
  <c r="BV421" i="5"/>
  <c r="BL39" i="13"/>
  <c r="L34" i="16"/>
  <c r="AQ5" i="17"/>
  <c r="I181" i="22"/>
  <c r="G182" i="20"/>
  <c r="H182" i="20" s="1"/>
  <c r="BO1321" i="5"/>
  <c r="DO94" i="7"/>
  <c r="BM1071" i="5"/>
  <c r="BP943" i="5"/>
  <c r="BP918" i="5"/>
  <c r="AN107" i="13"/>
  <c r="AO108" i="13"/>
  <c r="BP947" i="5"/>
  <c r="BQ965" i="5" s="1"/>
  <c r="BD45" i="14"/>
  <c r="AP204" i="15"/>
  <c r="BC443" i="5"/>
  <c r="AQ179" i="15" s="1"/>
  <c r="AR24" i="13"/>
  <c r="AR22" i="13" s="1"/>
  <c r="BC428" i="5"/>
  <c r="AT23" i="13"/>
  <c r="BD413" i="5"/>
  <c r="AR9" i="17"/>
  <c r="AU77" i="13"/>
  <c r="AV79" i="13"/>
  <c r="BN1229" i="5"/>
  <c r="AQ102" i="13"/>
  <c r="AO48" i="17"/>
  <c r="BC441" i="5"/>
  <c r="AQ177" i="15" s="1"/>
  <c r="AR18" i="13"/>
  <c r="AR16" i="13" s="1"/>
  <c r="BC426" i="5"/>
  <c r="AQ204" i="15" s="1"/>
  <c r="BG1565" i="5"/>
  <c r="AU43" i="17"/>
  <c r="AW101" i="13"/>
  <c r="AV75" i="13"/>
  <c r="AU73" i="13"/>
  <c r="AU69" i="13" s="1"/>
  <c r="AT93" i="18" s="1"/>
  <c r="AR7" i="17"/>
  <c r="BD411" i="5"/>
  <c r="AT17" i="13"/>
  <c r="AR53" i="18"/>
  <c r="AR45" i="18"/>
  <c r="AW105" i="13"/>
  <c r="BG1566" i="5"/>
  <c r="AU46" i="17"/>
  <c r="AQ100" i="13"/>
  <c r="BA1564" i="5"/>
  <c r="AO42" i="17"/>
  <c r="AT69" i="13"/>
  <c r="AS93" i="18" s="1"/>
  <c r="AS77" i="15"/>
  <c r="BG1532" i="5"/>
  <c r="AT81" i="15"/>
  <c r="AT77" i="15" s="1"/>
  <c r="BH158" i="8"/>
  <c r="BG1524" i="5"/>
  <c r="BP1359" i="5"/>
  <c r="BM1310" i="5"/>
  <c r="HR185" i="7"/>
  <c r="HS170" i="7"/>
  <c r="HS171" i="7" s="1"/>
  <c r="HS172" i="7" s="1"/>
  <c r="HT179" i="7" s="1"/>
  <c r="HS185" i="7" s="1"/>
  <c r="HS42" i="7"/>
  <c r="HS43" i="7" s="1"/>
  <c r="HT41" i="7"/>
  <c r="AT147" i="15"/>
  <c r="AT142" i="15" s="1"/>
  <c r="BG1533" i="5"/>
  <c r="BF61" i="7"/>
  <c r="BG61" i="7" s="1"/>
  <c r="BH61" i="7" s="1"/>
  <c r="BI61" i="7" s="1"/>
  <c r="BJ61" i="7" s="1"/>
  <c r="BH159" i="8"/>
  <c r="BG1525" i="5"/>
  <c r="BF171" i="13"/>
  <c r="BE169" i="13"/>
  <c r="AX49" i="15"/>
  <c r="BK1530" i="5"/>
  <c r="BP1103" i="5"/>
  <c r="BO1368" i="5"/>
  <c r="BP1388" i="5" s="1"/>
  <c r="BD52" i="14" s="1"/>
  <c r="BL156" i="8"/>
  <c r="BK1522" i="5"/>
  <c r="BM1053" i="5"/>
  <c r="BA141" i="13"/>
  <c r="AY34" i="17"/>
  <c r="AS109" i="15"/>
  <c r="BH54" i="7"/>
  <c r="BG57" i="7"/>
  <c r="BB36" i="14"/>
  <c r="BB35" i="14" s="1"/>
  <c r="BG1531" i="5"/>
  <c r="AT114" i="15"/>
  <c r="BF1527" i="5"/>
  <c r="BH157" i="8"/>
  <c r="BG1523" i="5"/>
  <c r="O87" i="6"/>
  <c r="E45" i="12"/>
  <c r="BP1294" i="5"/>
  <c r="AS35" i="17"/>
  <c r="AU149" i="13"/>
  <c r="AT35" i="17" s="1"/>
  <c r="DH22" i="7"/>
  <c r="DG25" i="7"/>
  <c r="D195" i="13" s="1"/>
  <c r="C113" i="17" s="1"/>
  <c r="C112" i="17" s="1"/>
  <c r="BI159" i="13"/>
  <c r="BH157" i="13"/>
  <c r="BP1037" i="5"/>
  <c r="BE119" i="14"/>
  <c r="BE115" i="14" s="1"/>
  <c r="BD175" i="13"/>
  <c r="BC123" i="17" s="1"/>
  <c r="BC121" i="17" s="1"/>
  <c r="BC173" i="13"/>
  <c r="BG114" i="17"/>
  <c r="K227" i="15"/>
  <c r="DP92" i="7"/>
  <c r="L227" i="15" s="1"/>
  <c r="BP1201" i="5"/>
  <c r="AC48" i="13"/>
  <c r="AB25" i="17" s="1"/>
  <c r="AB24" i="17" s="1"/>
  <c r="M70" i="6"/>
  <c r="O80" i="6"/>
  <c r="K167" i="13"/>
  <c r="J120" i="17" s="1"/>
  <c r="C118" i="17"/>
  <c r="BM41" i="7"/>
  <c r="BL42" i="7"/>
  <c r="BL43" i="7" s="1"/>
  <c r="BK1186" i="5"/>
  <c r="DQ87" i="7"/>
  <c r="FJ116" i="7"/>
  <c r="FJ113" i="7"/>
  <c r="FI121" i="7" s="1"/>
  <c r="BE228" i="15" s="1"/>
  <c r="FI119" i="7"/>
  <c r="BF203" i="13" s="1"/>
  <c r="BE122" i="17" s="1"/>
  <c r="FH121" i="7"/>
  <c r="BD228" i="15" s="1"/>
  <c r="BO1365" i="5"/>
  <c r="BP1387" i="5" s="1"/>
  <c r="BD51" i="14" s="1"/>
  <c r="BD123" i="13"/>
  <c r="BO957" i="5"/>
  <c r="BO1195" i="5"/>
  <c r="BP1218" i="5" s="1"/>
  <c r="BO1077" i="5"/>
  <c r="BN1006" i="5"/>
  <c r="BO1563" i="5"/>
  <c r="BP1570" i="5" s="1"/>
  <c r="BD68" i="14" s="1"/>
  <c r="BK931" i="5"/>
  <c r="BO450" i="5"/>
  <c r="BC185" i="15" s="1"/>
  <c r="BC184" i="15" s="1"/>
  <c r="BO435" i="5"/>
  <c r="BC207" i="15" s="1"/>
  <c r="BD37" i="13"/>
  <c r="BD35" i="13" s="1"/>
  <c r="BD34" i="13" s="1"/>
  <c r="BM1229" i="5"/>
  <c r="BK1209" i="5"/>
  <c r="BK1229" i="5"/>
  <c r="BD15" i="17"/>
  <c r="BD14" i="17" s="1"/>
  <c r="BD49" i="18"/>
  <c r="BF36" i="13"/>
  <c r="BP420" i="5"/>
  <c r="BO968" i="5"/>
  <c r="AO1457" i="5"/>
  <c r="AO1458" i="5" s="1"/>
  <c r="AP1454" i="5" s="1"/>
  <c r="AP1456" i="5" s="1"/>
  <c r="AL1435" i="5"/>
  <c r="AL1436" i="5" s="1"/>
  <c r="AM1432" i="5" s="1"/>
  <c r="AM1434" i="5" s="1"/>
  <c r="BG412" i="5"/>
  <c r="AW20" i="13"/>
  <c r="AV8" i="17" s="1"/>
  <c r="BP915" i="5"/>
  <c r="BP942" i="5"/>
  <c r="BP941" i="5" s="1"/>
  <c r="BQ963" i="5" s="1"/>
  <c r="BP1246" i="5"/>
  <c r="BP1241" i="5"/>
  <c r="BP1332" i="5"/>
  <c r="BD150" i="15" s="1"/>
  <c r="BP1315" i="5"/>
  <c r="BP1316" i="5" s="1"/>
  <c r="BP1331" i="5"/>
  <c r="BD117" i="15" s="1"/>
  <c r="BO1038" i="5"/>
  <c r="BO1048" i="5" s="1"/>
  <c r="BN1030" i="5"/>
  <c r="E67" i="20"/>
  <c r="BO1125" i="5"/>
  <c r="BN1128" i="5"/>
  <c r="BN1126" i="5" s="1"/>
  <c r="BN1145" i="5" s="1"/>
  <c r="BC120" i="13"/>
  <c r="HF22" i="10"/>
  <c r="HE37" i="10"/>
  <c r="BO938" i="5"/>
  <c r="F130" i="20"/>
  <c r="AU21" i="13"/>
  <c r="AU19" i="13" s="1"/>
  <c r="BF427" i="5"/>
  <c r="BF442" i="5"/>
  <c r="AT178" i="15" s="1"/>
  <c r="I112" i="16" s="1"/>
  <c r="AL65" i="17"/>
  <c r="AL58" i="17" s="1"/>
  <c r="AL173" i="15"/>
  <c r="F175" i="23"/>
  <c r="BP879" i="5"/>
  <c r="BQ878" i="5"/>
  <c r="HD135" i="10"/>
  <c r="HD137" i="10" s="1"/>
  <c r="HE127" i="10"/>
  <c r="BP1091" i="5"/>
  <c r="BP1096" i="5"/>
  <c r="BP1097" i="5" s="1"/>
  <c r="BP948" i="5"/>
  <c r="BQ966" i="5" s="1"/>
  <c r="D58" i="22"/>
  <c r="O57" i="13"/>
  <c r="D100" i="16"/>
  <c r="BB119" i="13"/>
  <c r="E66" i="20"/>
  <c r="BO1360" i="5"/>
  <c r="Y27" i="17"/>
  <c r="Y26" i="17" s="1"/>
  <c r="AA49" i="13"/>
  <c r="S121" i="15"/>
  <c r="S123" i="15" s="1"/>
  <c r="I153" i="16"/>
  <c r="G73" i="23"/>
  <c r="AO181" i="15"/>
  <c r="BP1168" i="5"/>
  <c r="BQ1167" i="5"/>
  <c r="BN1050" i="5"/>
  <c r="BN1051" i="5"/>
  <c r="BP1139" i="5"/>
  <c r="BP881" i="5"/>
  <c r="O94" i="15"/>
  <c r="O64" i="15" s="1"/>
  <c r="BO944" i="5"/>
  <c r="BP964" i="5" s="1"/>
  <c r="BQ845" i="5"/>
  <c r="BP846" i="5"/>
  <c r="BN1324" i="5"/>
  <c r="BB57" i="14" s="1"/>
  <c r="D38" i="21"/>
  <c r="L38" i="21"/>
  <c r="AO111" i="13"/>
  <c r="BL929" i="5"/>
  <c r="AZ74" i="15" s="1"/>
  <c r="AZ73" i="15" s="1"/>
  <c r="BL928" i="5"/>
  <c r="AZ42" i="15" s="1"/>
  <c r="AZ41" i="15" s="1"/>
  <c r="BN1378" i="5"/>
  <c r="BB171" i="15" s="1"/>
  <c r="BB166" i="15" s="1"/>
  <c r="BN1379" i="5"/>
  <c r="BB195" i="15" s="1"/>
  <c r="BO870" i="5"/>
  <c r="BN873" i="5"/>
  <c r="BN871" i="5" s="1"/>
  <c r="BN890" i="5" s="1"/>
  <c r="G41" i="23"/>
  <c r="I151" i="16"/>
  <c r="AQ47" i="18"/>
  <c r="AS28" i="13"/>
  <c r="AR12" i="17" s="1"/>
  <c r="AR11" i="17" s="1"/>
  <c r="AR10" i="17" s="1"/>
  <c r="BC416" i="5"/>
  <c r="AQ55" i="18"/>
  <c r="AQ43" i="18"/>
  <c r="AQ73" i="17"/>
  <c r="AQ51" i="18"/>
  <c r="BP997" i="5"/>
  <c r="BP1021" i="5" s="1"/>
  <c r="BQ1043" i="5" s="1"/>
  <c r="BP1022" i="5"/>
  <c r="BP1058" i="5"/>
  <c r="BP1059" i="5" s="1"/>
  <c r="BP1076" i="5"/>
  <c r="BD84" i="15" s="1"/>
  <c r="BP1075" i="5"/>
  <c r="BD52" i="15" s="1"/>
  <c r="BP1019" i="5"/>
  <c r="BQ1041" i="5" s="1"/>
  <c r="BP993" i="5"/>
  <c r="BP848" i="5"/>
  <c r="BP851" i="5"/>
  <c r="BP945" i="5"/>
  <c r="BN1262" i="5"/>
  <c r="C60" i="20"/>
  <c r="HD39" i="10"/>
  <c r="BO904" i="5"/>
  <c r="BN907" i="5"/>
  <c r="BN905" i="5" s="1"/>
  <c r="BO1384" i="5"/>
  <c r="BC132" i="13"/>
  <c r="BL1343" i="5"/>
  <c r="BL1347" i="5" s="1"/>
  <c r="AZ56" i="14" s="1"/>
  <c r="AZ55" i="14" s="1"/>
  <c r="AZ34" i="14" s="1"/>
  <c r="AZ32" i="14" s="1"/>
  <c r="BM1344" i="5"/>
  <c r="BN1345" i="5"/>
  <c r="BN1392" i="5"/>
  <c r="BO986" i="5"/>
  <c r="BO989" i="5" s="1"/>
  <c r="BO987" i="5" s="1"/>
  <c r="BO1017" i="5" s="1"/>
  <c r="BP1039" i="5" s="1"/>
  <c r="BO1016" i="5"/>
  <c r="BQ1356" i="5"/>
  <c r="BQ1357" i="5"/>
  <c r="BF131" i="13" s="1"/>
  <c r="BQ1254" i="5"/>
  <c r="BQ1255" i="5"/>
  <c r="BQ1279" i="5" s="1"/>
  <c r="BQ1257" i="5"/>
  <c r="BQ1240" i="5"/>
  <c r="BQ1250" i="5"/>
  <c r="BQ1251" i="5" s="1"/>
  <c r="BQ1276" i="5" s="1"/>
  <c r="BR1299" i="5" s="1"/>
  <c r="BQ1259" i="5"/>
  <c r="BQ1283" i="5" s="1"/>
  <c r="BR1302" i="5" s="1"/>
  <c r="BQ1314" i="5"/>
  <c r="BQ1258" i="5"/>
  <c r="BQ1282" i="5" s="1"/>
  <c r="BQ1248" i="5"/>
  <c r="BQ1271" i="5"/>
  <c r="BQ902" i="5"/>
  <c r="BQ920" i="5"/>
  <c r="BQ922" i="5"/>
  <c r="BQ921" i="5"/>
  <c r="BQ910" i="5"/>
  <c r="BQ916" i="5"/>
  <c r="BQ917" i="5"/>
  <c r="BQ919" i="5"/>
  <c r="BQ935" i="5"/>
  <c r="BP1372" i="5"/>
  <c r="BQ1390" i="5" s="1"/>
  <c r="BE54" i="14" s="1"/>
  <c r="BP1367" i="5"/>
  <c r="BP1361" i="5"/>
  <c r="BP1366" i="5"/>
  <c r="BP1362" i="5"/>
  <c r="BP1371" i="5"/>
  <c r="BQ1389" i="5" s="1"/>
  <c r="BE53" i="14" s="1"/>
  <c r="BP1370" i="5"/>
  <c r="BP1363" i="5"/>
  <c r="BP1369" i="5"/>
  <c r="W119" i="15"/>
  <c r="BO940" i="5"/>
  <c r="BP962" i="5" s="1"/>
  <c r="AP1416" i="5"/>
  <c r="AD67" i="15" s="1"/>
  <c r="AP1417" i="5"/>
  <c r="AD132" i="15" s="1"/>
  <c r="AP1415" i="5"/>
  <c r="AD35" i="15" s="1"/>
  <c r="AM175" i="15"/>
  <c r="F61" i="16"/>
  <c r="E135" i="23"/>
  <c r="N85" i="18"/>
  <c r="N162" i="15"/>
  <c r="N73" i="18"/>
  <c r="D30" i="23"/>
  <c r="D102" i="21"/>
  <c r="L102" i="21"/>
  <c r="BQ1100" i="5"/>
  <c r="BP1101" i="5"/>
  <c r="AI137" i="13"/>
  <c r="AI116" i="13" s="1"/>
  <c r="AJ138" i="13"/>
  <c r="AI30" i="17" s="1"/>
  <c r="AI28" i="17" s="1"/>
  <c r="BP1278" i="5"/>
  <c r="BP1253" i="5"/>
  <c r="BP1277" i="5" s="1"/>
  <c r="BQ1300" i="5" s="1"/>
  <c r="K64" i="21"/>
  <c r="C64" i="21"/>
  <c r="AM92" i="17"/>
  <c r="AM94" i="17" s="1"/>
  <c r="AM96" i="17" s="1"/>
  <c r="AN65" i="13"/>
  <c r="AO66" i="13"/>
  <c r="BM1327" i="5"/>
  <c r="BM1326" i="5"/>
  <c r="R53" i="13"/>
  <c r="R87" i="15"/>
  <c r="BO1274" i="5"/>
  <c r="BP1297" i="5" s="1"/>
  <c r="BO1247" i="5"/>
  <c r="BO1316" i="5"/>
  <c r="Q52" i="13"/>
  <c r="Q55" i="15"/>
  <c r="AO205" i="15"/>
  <c r="BP911" i="5"/>
  <c r="AP112" i="13"/>
  <c r="BO768" i="5"/>
  <c r="BP772" i="5" s="1"/>
  <c r="BP773" i="5" s="1"/>
  <c r="BD26" i="14" s="1"/>
  <c r="BD19" i="14" s="1"/>
  <c r="BC39" i="15"/>
  <c r="AX91" i="13"/>
  <c r="AW89" i="13"/>
  <c r="X98" i="15"/>
  <c r="X77" i="18"/>
  <c r="AB81" i="18"/>
  <c r="AN1492" i="5"/>
  <c r="BB40" i="17"/>
  <c r="BD143" i="13"/>
  <c r="BL953" i="5"/>
  <c r="BL952" i="5"/>
  <c r="AP139" i="13"/>
  <c r="AO39" i="17" s="1"/>
  <c r="AO33" i="17" s="1"/>
  <c r="BB446" i="5"/>
  <c r="AP182" i="15" s="1"/>
  <c r="AP181" i="15" s="1"/>
  <c r="AP180" i="15" s="1"/>
  <c r="AP175" i="15" s="1"/>
  <c r="AQ29" i="13"/>
  <c r="AQ27" i="13" s="1"/>
  <c r="AQ26" i="13" s="1"/>
  <c r="AQ13" i="13" s="1"/>
  <c r="BB431" i="5"/>
  <c r="AP206" i="15" s="1"/>
  <c r="AP205" i="15" s="1"/>
  <c r="AP203" i="15" s="1"/>
  <c r="BN432" i="5"/>
  <c r="BC32" i="13"/>
  <c r="BC30" i="13" s="1"/>
  <c r="BN447" i="5"/>
  <c r="BB183" i="15" s="1"/>
  <c r="BP1025" i="5"/>
  <c r="BP1000" i="5"/>
  <c r="BP1024" i="5" s="1"/>
  <c r="BQ1044" i="5" s="1"/>
  <c r="BP836" i="5"/>
  <c r="BP841" i="5"/>
  <c r="BP842" i="5" s="1"/>
  <c r="BO1295" i="5"/>
  <c r="BO1305" i="5" s="1"/>
  <c r="BN1286" i="5"/>
  <c r="BK39" i="14"/>
  <c r="AY36" i="14"/>
  <c r="AY35" i="14" s="1"/>
  <c r="AY34" i="14" s="1"/>
  <c r="AY32" i="14" s="1"/>
  <c r="G114" i="22"/>
  <c r="AZ114" i="13"/>
  <c r="AY36" i="17" s="1"/>
  <c r="HE134" i="10"/>
  <c r="HF126" i="10"/>
  <c r="Z152" i="15"/>
  <c r="E131" i="23"/>
  <c r="HF19" i="10"/>
  <c r="HE34" i="10"/>
  <c r="BA129" i="13"/>
  <c r="AZ32" i="17" s="1"/>
  <c r="AZ31" i="17" s="1"/>
  <c r="BB130" i="13"/>
  <c r="AN49" i="17"/>
  <c r="AN47" i="17" s="1"/>
  <c r="AP103" i="13"/>
  <c r="BB47" i="14"/>
  <c r="BP1202" i="5"/>
  <c r="BQ1221" i="5" s="1"/>
  <c r="BE45" i="14" s="1"/>
  <c r="BP1163" i="5"/>
  <c r="BP1164" i="5" s="1"/>
  <c r="BP1158" i="5"/>
  <c r="BP1198" i="5"/>
  <c r="BQ1105" i="5"/>
  <c r="BQ1109" i="5"/>
  <c r="BQ1104" i="5"/>
  <c r="BQ1107" i="5"/>
  <c r="BQ1090" i="5"/>
  <c r="BQ1110" i="5"/>
  <c r="BQ1098" i="5"/>
  <c r="BQ1099" i="5" s="1"/>
  <c r="BQ1108" i="5"/>
  <c r="BQ1015" i="5"/>
  <c r="BQ998" i="5"/>
  <c r="BQ999" i="5"/>
  <c r="BQ1023" i="5" s="1"/>
  <c r="BQ1003" i="5"/>
  <c r="BQ1027" i="5" s="1"/>
  <c r="BR1045" i="5" s="1"/>
  <c r="BQ994" i="5"/>
  <c r="BQ995" i="5" s="1"/>
  <c r="BQ1020" i="5" s="1"/>
  <c r="BR1042" i="5" s="1"/>
  <c r="BQ1057" i="5"/>
  <c r="BQ1001" i="5"/>
  <c r="BQ992" i="5"/>
  <c r="BQ984" i="5"/>
  <c r="BQ1002" i="5"/>
  <c r="BQ1026" i="5" s="1"/>
  <c r="BQ1004" i="5"/>
  <c r="BQ1028" i="5" s="1"/>
  <c r="BR1046" i="5" s="1"/>
  <c r="BA57" i="14"/>
  <c r="F140" i="21"/>
  <c r="N140" i="21"/>
  <c r="BO1193" i="5"/>
  <c r="F168" i="21"/>
  <c r="N168" i="21"/>
  <c r="Z83" i="18"/>
  <c r="E38" i="23"/>
  <c r="F58" i="16"/>
  <c r="AK1440" i="5"/>
  <c r="Y99" i="15" s="1"/>
  <c r="BC122" i="13"/>
  <c r="AP1482" i="5"/>
  <c r="AP1483" i="5" s="1"/>
  <c r="AQ1479" i="5" s="1"/>
  <c r="AQ1481" i="5" s="1"/>
  <c r="BL1183" i="5"/>
  <c r="AZ106" i="15" s="1"/>
  <c r="AZ105" i="15" s="1"/>
  <c r="BL1184" i="5"/>
  <c r="AZ139" i="15" s="1"/>
  <c r="AZ138" i="15" s="1"/>
  <c r="AP109" i="13"/>
  <c r="BD133" i="13"/>
  <c r="AY105" i="15"/>
  <c r="BO1388" i="5"/>
  <c r="BC52" i="14" s="1"/>
  <c r="BC134" i="13"/>
  <c r="AU8" i="17"/>
  <c r="AH30" i="17"/>
  <c r="AH28" i="17" s="1"/>
  <c r="O61" i="18"/>
  <c r="O69" i="18"/>
  <c r="BL1207" i="5"/>
  <c r="BL1208" i="5"/>
  <c r="BC145" i="13"/>
  <c r="BP1200" i="5"/>
  <c r="BP1199" i="5" s="1"/>
  <c r="BQ1220" i="5" s="1"/>
  <c r="BP1106" i="5"/>
  <c r="BP908" i="5"/>
  <c r="BP903" i="5"/>
  <c r="BP1275" i="5"/>
  <c r="BQ1298" i="5" s="1"/>
  <c r="BP1249" i="5"/>
  <c r="BN1008" i="5"/>
  <c r="BB43" i="15" s="1"/>
  <c r="BN1009" i="5"/>
  <c r="BB75" i="15" s="1"/>
  <c r="Z86" i="15"/>
  <c r="E66" i="23"/>
  <c r="BM1288" i="5"/>
  <c r="BM1289" i="5"/>
  <c r="BO1242" i="5"/>
  <c r="BO1245" i="5" s="1"/>
  <c r="BO1243" i="5" s="1"/>
  <c r="BO1273" i="5" s="1"/>
  <c r="BP1296" i="5" s="1"/>
  <c r="BO1272" i="5"/>
  <c r="BO909" i="5"/>
  <c r="AW147" i="13"/>
  <c r="AV37" i="17" s="1"/>
  <c r="BP1136" i="5"/>
  <c r="BP1124" i="5"/>
  <c r="BP1129" i="5"/>
  <c r="BP1130" i="5" s="1"/>
  <c r="BP884" i="5"/>
  <c r="V59" i="18"/>
  <c r="V67" i="18"/>
  <c r="BL1290" i="5"/>
  <c r="AC19" i="17"/>
  <c r="AC18" i="17" s="1"/>
  <c r="BM971" i="5"/>
  <c r="BM970" i="5"/>
  <c r="AW117" i="13"/>
  <c r="F107" i="21"/>
  <c r="N107" i="21"/>
  <c r="AJ1442" i="5"/>
  <c r="E14" i="20"/>
  <c r="AP110" i="13"/>
  <c r="AN39" i="17"/>
  <c r="AN33" i="17" s="1"/>
  <c r="HF20" i="10"/>
  <c r="HE35" i="10"/>
  <c r="BD127" i="13"/>
  <c r="BE127" i="13" s="1"/>
  <c r="BP946" i="5"/>
  <c r="BP957" i="5" s="1"/>
  <c r="AX36" i="17"/>
  <c r="P60" i="13"/>
  <c r="P124" i="15"/>
  <c r="E108" i="20"/>
  <c r="BM1341" i="5"/>
  <c r="BM1265" i="5"/>
  <c r="BA140" i="15" s="1"/>
  <c r="BM1264" i="5"/>
  <c r="BA107" i="15" s="1"/>
  <c r="BM1192" i="5"/>
  <c r="BM1205" i="5" s="1"/>
  <c r="BM1179" i="5"/>
  <c r="BM1181" i="5" s="1"/>
  <c r="BL1267" i="5"/>
  <c r="BN1095" i="5"/>
  <c r="BN1093" i="5" s="1"/>
  <c r="BN1112" i="5" s="1"/>
  <c r="BO1092" i="5"/>
  <c r="BM1008" i="5"/>
  <c r="BA43" i="15" s="1"/>
  <c r="BM1009" i="5"/>
  <c r="BA75" i="15" s="1"/>
  <c r="BP1194" i="5"/>
  <c r="BE123" i="13" s="1"/>
  <c r="BP1173" i="5"/>
  <c r="BQ1138" i="5"/>
  <c r="BQ1141" i="5"/>
  <c r="BQ1131" i="5"/>
  <c r="BQ1132" i="5" s="1"/>
  <c r="BQ1123" i="5"/>
  <c r="BQ1142" i="5"/>
  <c r="BQ1143" i="5"/>
  <c r="BQ1137" i="5"/>
  <c r="BQ1140" i="5"/>
  <c r="BQ887" i="5"/>
  <c r="BQ868" i="5"/>
  <c r="BQ876" i="5"/>
  <c r="BQ877" i="5" s="1"/>
  <c r="BQ885" i="5"/>
  <c r="BQ883" i="5"/>
  <c r="BQ882" i="5"/>
  <c r="BQ886" i="5"/>
  <c r="BQ888" i="5"/>
  <c r="AY41" i="15"/>
  <c r="BO1191" i="5"/>
  <c r="BD136" i="13"/>
  <c r="AM1508" i="5"/>
  <c r="AM1509" i="5" s="1"/>
  <c r="AN1505" i="5" s="1"/>
  <c r="AN1507" i="5" s="1"/>
  <c r="F59" i="16"/>
  <c r="E102" i="23"/>
  <c r="BP1166" i="5"/>
  <c r="AO1488" i="5"/>
  <c r="AC101" i="15" s="1"/>
  <c r="AO1489" i="5"/>
  <c r="AC69" i="15" s="1"/>
  <c r="AO1490" i="5"/>
  <c r="AC134" i="15" s="1"/>
  <c r="AO1487" i="5"/>
  <c r="AC37" i="15" s="1"/>
  <c r="BN1070" i="5"/>
  <c r="BN1069" i="5"/>
  <c r="AY138" i="15"/>
  <c r="BM1379" i="5"/>
  <c r="BA195" i="15" s="1"/>
  <c r="BM1378" i="5"/>
  <c r="BA171" i="15" s="1"/>
  <c r="BO936" i="5"/>
  <c r="P157" i="15"/>
  <c r="P61" i="13"/>
  <c r="E182" i="21"/>
  <c r="M182" i="21"/>
  <c r="BP1064" i="5"/>
  <c r="BQ1065" i="5"/>
  <c r="BO1063" i="5"/>
  <c r="BO1067" i="5" s="1"/>
  <c r="BP1256" i="5"/>
  <c r="BP1280" i="5" s="1"/>
  <c r="BQ1301" i="5" s="1"/>
  <c r="BP1281" i="5"/>
  <c r="BQ1133" i="5"/>
  <c r="BP1134" i="5"/>
  <c r="O61" i="15"/>
  <c r="D70" i="21"/>
  <c r="L70" i="21"/>
  <c r="BN1308" i="5"/>
  <c r="BN1307" i="5"/>
  <c r="S154" i="15"/>
  <c r="S156" i="15" s="1"/>
  <c r="F76" i="21"/>
  <c r="N76" i="21"/>
  <c r="BM1033" i="5"/>
  <c r="BM1032" i="5"/>
  <c r="BP869" i="5"/>
  <c r="BP874" i="5"/>
  <c r="BP875" i="5" s="1"/>
  <c r="W21" i="17"/>
  <c r="W20" i="17" s="1"/>
  <c r="W17" i="17" s="1"/>
  <c r="Y46" i="13"/>
  <c r="X44" i="13"/>
  <c r="W67" i="18" s="1"/>
  <c r="AY121" i="13"/>
  <c r="AX118" i="13"/>
  <c r="AW29" i="17" s="1"/>
  <c r="BP764" i="5"/>
  <c r="BP765" i="5"/>
  <c r="BD103" i="15" s="1"/>
  <c r="BQ761" i="5"/>
  <c r="BP767" i="5"/>
  <c r="BD136" i="15" s="1"/>
  <c r="BP766" i="5"/>
  <c r="BD71" i="15" s="1"/>
  <c r="HF21" i="10"/>
  <c r="HE36" i="10"/>
  <c r="AN1462" i="5"/>
  <c r="AB100" i="15" s="1"/>
  <c r="AN1464" i="5"/>
  <c r="AB133" i="15" s="1"/>
  <c r="AN1461" i="5"/>
  <c r="AB36" i="15" s="1"/>
  <c r="AN1463" i="5"/>
  <c r="AB68" i="15" s="1"/>
  <c r="Z54" i="15"/>
  <c r="E34" i="23"/>
  <c r="E112" i="20"/>
  <c r="E27" i="20"/>
  <c r="BO941" i="5"/>
  <c r="BP963" i="5" s="1"/>
  <c r="BD43" i="14" s="1"/>
  <c r="BO1199" i="5"/>
  <c r="BP1220" i="5" s="1"/>
  <c r="E47" i="22"/>
  <c r="Z23" i="17"/>
  <c r="Z22" i="17" s="1"/>
  <c r="AB47" i="13"/>
  <c r="F81" i="16"/>
  <c r="F44" i="21"/>
  <c r="N44" i="21"/>
  <c r="BO417" i="5"/>
  <c r="BE31" i="13"/>
  <c r="BD13" i="17" s="1"/>
  <c r="BP985" i="5"/>
  <c r="BP990" i="5"/>
  <c r="BK971" i="5"/>
  <c r="BK970" i="5"/>
  <c r="BD128" i="13"/>
  <c r="BC126" i="13"/>
  <c r="AA79" i="18"/>
  <c r="AM1466" i="5"/>
  <c r="D135" i="21"/>
  <c r="L135" i="21"/>
  <c r="BM937" i="5"/>
  <c r="BM950" i="5" s="1"/>
  <c r="BM924" i="5"/>
  <c r="BM926" i="5" s="1"/>
  <c r="BO837" i="5"/>
  <c r="BN840" i="5"/>
  <c r="BN838" i="5" s="1"/>
  <c r="BN857" i="5" s="1"/>
  <c r="BO1159" i="5"/>
  <c r="BN1162" i="5"/>
  <c r="BN1160" i="5" s="1"/>
  <c r="BO1213" i="5"/>
  <c r="BO1224" i="5" s="1"/>
  <c r="BO1018" i="5"/>
  <c r="BP1040" i="5" s="1"/>
  <c r="BO991" i="5"/>
  <c r="BP1203" i="5"/>
  <c r="BQ1222" i="5" s="1"/>
  <c r="BP1170" i="5"/>
  <c r="BP1197" i="5"/>
  <c r="BR895" i="5"/>
  <c r="BR900" i="5" s="1"/>
  <c r="BR861" i="5"/>
  <c r="BR866" i="5" s="1"/>
  <c r="BR829" i="5"/>
  <c r="BR833" i="5" s="1"/>
  <c r="BR977" i="5"/>
  <c r="BR982" i="5" s="1"/>
  <c r="BR1116" i="5"/>
  <c r="BR1121" i="5" s="1"/>
  <c r="BR1083" i="5"/>
  <c r="BR1088" i="5" s="1"/>
  <c r="BR1233" i="5"/>
  <c r="BR1238" i="5" s="1"/>
  <c r="BR1150" i="5"/>
  <c r="BR1155" i="5" s="1"/>
  <c r="BR1351" i="5"/>
  <c r="BR1355" i="5" s="1"/>
  <c r="BS800" i="5"/>
  <c r="BQ1174" i="5"/>
  <c r="BQ1172" i="5"/>
  <c r="BQ1171" i="5"/>
  <c r="BQ1165" i="5"/>
  <c r="BQ1194" i="5" s="1"/>
  <c r="BQ1177" i="5"/>
  <c r="BQ1175" i="5"/>
  <c r="BQ1176" i="5"/>
  <c r="BQ1157" i="5"/>
  <c r="BQ1190" i="5"/>
  <c r="BQ850" i="5"/>
  <c r="BQ855" i="5"/>
  <c r="BQ853" i="5"/>
  <c r="BQ946" i="5" s="1"/>
  <c r="BQ854" i="5"/>
  <c r="BQ852" i="5"/>
  <c r="BQ849" i="5"/>
  <c r="BQ843" i="5"/>
  <c r="BQ844" i="5" s="1"/>
  <c r="BQ835" i="5"/>
  <c r="BP913" i="5"/>
  <c r="BP940" i="5" s="1"/>
  <c r="BQ962" i="5" s="1"/>
  <c r="BQ912" i="5"/>
  <c r="AQ1410" i="5"/>
  <c r="AQ1411" i="5" s="1"/>
  <c r="AR1407" i="5" s="1"/>
  <c r="AR1409" i="5" s="1"/>
  <c r="AY73" i="15"/>
  <c r="E70" i="23"/>
  <c r="F60" i="16"/>
  <c r="AL1518" i="5"/>
  <c r="C34" i="21"/>
  <c r="K34" i="21"/>
  <c r="BN971" i="5"/>
  <c r="BN970" i="5"/>
  <c r="AR6" i="17" l="1"/>
  <c r="AR5" i="17" s="1"/>
  <c r="BV436" i="5"/>
  <c r="BW436" i="5" s="1"/>
  <c r="BK40" i="13"/>
  <c r="BV451" i="5"/>
  <c r="BW421" i="5"/>
  <c r="G40" i="20"/>
  <c r="H40" i="20" s="1"/>
  <c r="I39" i="22"/>
  <c r="AO107" i="13"/>
  <c r="AP108" i="13"/>
  <c r="AQ176" i="15"/>
  <c r="BQ1203" i="5"/>
  <c r="BR1222" i="5" s="1"/>
  <c r="BD134" i="13"/>
  <c r="BE136" i="13"/>
  <c r="AS9" i="17"/>
  <c r="BE413" i="5"/>
  <c r="AU23" i="13"/>
  <c r="BQ1037" i="5"/>
  <c r="AR15" i="13"/>
  <c r="BD428" i="5"/>
  <c r="AS24" i="13"/>
  <c r="AS22" i="13" s="1"/>
  <c r="BD443" i="5"/>
  <c r="AR179" i="15" s="1"/>
  <c r="AX101" i="13"/>
  <c r="AV43" i="17"/>
  <c r="BH1565" i="5"/>
  <c r="BG1535" i="5"/>
  <c r="AU30" i="14" s="1"/>
  <c r="BH1566" i="5"/>
  <c r="AX105" i="13"/>
  <c r="AV46" i="17"/>
  <c r="AW79" i="13"/>
  <c r="AV77" i="13"/>
  <c r="AP42" i="17"/>
  <c r="AR100" i="13"/>
  <c r="BB1564" i="5"/>
  <c r="AS18" i="13"/>
  <c r="AS16" i="13" s="1"/>
  <c r="BD441" i="5"/>
  <c r="AR177" i="15" s="1"/>
  <c r="AR176" i="15" s="1"/>
  <c r="BD426" i="5"/>
  <c r="AS7" i="17"/>
  <c r="AS6" i="17" s="1"/>
  <c r="AS45" i="18"/>
  <c r="AU17" i="13"/>
  <c r="AT7" i="17" s="1"/>
  <c r="BE411" i="5"/>
  <c r="AS53" i="18"/>
  <c r="AW75" i="13"/>
  <c r="AV73" i="13"/>
  <c r="AV69" i="13" s="1"/>
  <c r="AU93" i="18" s="1"/>
  <c r="AP48" i="17"/>
  <c r="AR102" i="13"/>
  <c r="BH1532" i="5"/>
  <c r="AU81" i="15"/>
  <c r="BI158" i="8"/>
  <c r="BH1524" i="5"/>
  <c r="BL1209" i="5"/>
  <c r="BD124" i="13"/>
  <c r="BE135" i="13"/>
  <c r="BQ1359" i="5"/>
  <c r="BQ1198" i="5"/>
  <c r="BP1196" i="5"/>
  <c r="BQ1219" i="5" s="1"/>
  <c r="BE43" i="14" s="1"/>
  <c r="BD42" i="14"/>
  <c r="AU147" i="15"/>
  <c r="AU142" i="15" s="1"/>
  <c r="BH1533" i="5"/>
  <c r="BH1525" i="5"/>
  <c r="BI159" i="8"/>
  <c r="HT170" i="7"/>
  <c r="HT171" i="7" s="1"/>
  <c r="HT172" i="7" s="1"/>
  <c r="HU179" i="7" s="1"/>
  <c r="HT42" i="7"/>
  <c r="HT43" i="7" s="1"/>
  <c r="HU41" i="7"/>
  <c r="BK973" i="5"/>
  <c r="BP1368" i="5"/>
  <c r="BQ1388" i="5" s="1"/>
  <c r="BE52" i="14" s="1"/>
  <c r="AZ34" i="17"/>
  <c r="BB141" i="13"/>
  <c r="AX45" i="15"/>
  <c r="G45" i="23" s="1"/>
  <c r="G49" i="23"/>
  <c r="I131" i="16"/>
  <c r="BG171" i="13"/>
  <c r="BF126" i="17" s="1"/>
  <c r="BF124" i="17" s="1"/>
  <c r="BF169" i="13"/>
  <c r="BL1530" i="5"/>
  <c r="AY49" i="15"/>
  <c r="BM156" i="8"/>
  <c r="BL1522" i="5"/>
  <c r="BE126" i="17"/>
  <c r="BE124" i="17" s="1"/>
  <c r="BI157" i="8"/>
  <c r="BH1523" i="5"/>
  <c r="BI54" i="7"/>
  <c r="BH57" i="7"/>
  <c r="BQ1136" i="5"/>
  <c r="BQ911" i="5"/>
  <c r="AV149" i="13"/>
  <c r="BP909" i="5"/>
  <c r="BN1011" i="5"/>
  <c r="DI22" i="7"/>
  <c r="DH25" i="7"/>
  <c r="E195" i="13" s="1"/>
  <c r="D113" i="17" s="1"/>
  <c r="D112" i="17" s="1"/>
  <c r="AU114" i="15"/>
  <c r="AU109" i="15" s="1"/>
  <c r="BH1531" i="5"/>
  <c r="BH1535" i="5" s="1"/>
  <c r="AV30" i="14" s="1"/>
  <c r="BG1527" i="5"/>
  <c r="AT109" i="15"/>
  <c r="BN973" i="5"/>
  <c r="BN1310" i="5"/>
  <c r="BN1071" i="5"/>
  <c r="BJ159" i="13"/>
  <c r="BI157" i="13"/>
  <c r="DW85" i="7"/>
  <c r="DR87" i="7"/>
  <c r="BM42" i="7"/>
  <c r="BM43" i="7" s="1"/>
  <c r="BN41" i="7"/>
  <c r="L167" i="13"/>
  <c r="K120" i="17" s="1"/>
  <c r="BH114" i="17"/>
  <c r="BQ881" i="5"/>
  <c r="BF119" i="14"/>
  <c r="BF115" i="14" s="1"/>
  <c r="BF96" i="14" s="1"/>
  <c r="BE175" i="13"/>
  <c r="BD123" i="17" s="1"/>
  <c r="BD121" i="17" s="1"/>
  <c r="BD173" i="13"/>
  <c r="FJ119" i="7"/>
  <c r="BG203" i="13" s="1"/>
  <c r="BF122" i="17" s="1"/>
  <c r="FK116" i="7"/>
  <c r="FK113" i="7"/>
  <c r="FJ121" i="7" s="1"/>
  <c r="BF228" i="15" s="1"/>
  <c r="M52" i="6"/>
  <c r="DP94" i="7"/>
  <c r="BP1365" i="5"/>
  <c r="BQ1387" i="5" s="1"/>
  <c r="BE51" i="14" s="1"/>
  <c r="BN1053" i="5"/>
  <c r="BQ848" i="5"/>
  <c r="BM973" i="5"/>
  <c r="BQ1294" i="5"/>
  <c r="BO1006" i="5"/>
  <c r="BL931" i="5"/>
  <c r="BE37" i="13"/>
  <c r="BE35" i="13" s="1"/>
  <c r="BE34" i="13" s="1"/>
  <c r="BP435" i="5"/>
  <c r="BD207" i="15" s="1"/>
  <c r="BP450" i="5"/>
  <c r="BD185" i="15" s="1"/>
  <c r="BD184" i="15" s="1"/>
  <c r="BQ1103" i="5"/>
  <c r="BE15" i="17"/>
  <c r="BE14" i="17" s="1"/>
  <c r="BQ420" i="5"/>
  <c r="BE49" i="18"/>
  <c r="BG36" i="13"/>
  <c r="BF15" i="17" s="1"/>
  <c r="BF14" i="17" s="1"/>
  <c r="AM1435" i="5"/>
  <c r="AM1436" i="5" s="1"/>
  <c r="AN1432" i="5" s="1"/>
  <c r="AN1434" i="5" s="1"/>
  <c r="AQ1482" i="5"/>
  <c r="AQ1483" i="5" s="1"/>
  <c r="AR1479" i="5" s="1"/>
  <c r="AR1481" i="5" s="1"/>
  <c r="AR1410" i="5"/>
  <c r="AR1411" i="5" s="1"/>
  <c r="AS1407" i="5" s="1"/>
  <c r="AS1409" i="5" s="1"/>
  <c r="BR1174" i="5"/>
  <c r="BR1165" i="5"/>
  <c r="BR1175" i="5"/>
  <c r="BR1157" i="5"/>
  <c r="BR1171" i="5"/>
  <c r="BR1190" i="5"/>
  <c r="BR1177" i="5"/>
  <c r="BR1176" i="5"/>
  <c r="BR1172" i="5"/>
  <c r="BP1159" i="5"/>
  <c r="BO1162" i="5"/>
  <c r="BO1160" i="5" s="1"/>
  <c r="BP991" i="5"/>
  <c r="BP1018" i="5"/>
  <c r="BQ1040" i="5" s="1"/>
  <c r="BD32" i="13"/>
  <c r="BD30" i="13" s="1"/>
  <c r="BO432" i="5"/>
  <c r="BO447" i="5"/>
  <c r="BC183" i="15" s="1"/>
  <c r="D48" i="20"/>
  <c r="HG21" i="10"/>
  <c r="HF36" i="10"/>
  <c r="BR1133" i="5"/>
  <c r="BQ1134" i="5"/>
  <c r="AQ110" i="13"/>
  <c r="BR912" i="5"/>
  <c r="BQ913" i="5"/>
  <c r="BQ1173" i="5"/>
  <c r="BR1257" i="5"/>
  <c r="BR1259" i="5"/>
  <c r="BR1283" i="5" s="1"/>
  <c r="BS1302" i="5" s="1"/>
  <c r="BR1255" i="5"/>
  <c r="BR1279" i="5" s="1"/>
  <c r="BR1248" i="5"/>
  <c r="BR1254" i="5"/>
  <c r="BR1314" i="5"/>
  <c r="BR1271" i="5"/>
  <c r="BR1258" i="5"/>
  <c r="BR1282" i="5" s="1"/>
  <c r="BR1250" i="5"/>
  <c r="BR1251" i="5" s="1"/>
  <c r="BR1276" i="5" s="1"/>
  <c r="BS1299" i="5" s="1"/>
  <c r="BR1240" i="5"/>
  <c r="BR853" i="5"/>
  <c r="BR849" i="5"/>
  <c r="BR850" i="5"/>
  <c r="BR843" i="5"/>
  <c r="BR844" i="5" s="1"/>
  <c r="BR855" i="5"/>
  <c r="BR852" i="5"/>
  <c r="BR854" i="5"/>
  <c r="BR835" i="5"/>
  <c r="BM928" i="5"/>
  <c r="BA42" i="15" s="1"/>
  <c r="BM929" i="5"/>
  <c r="BA74" i="15" s="1"/>
  <c r="BE128" i="13"/>
  <c r="BP1016" i="5"/>
  <c r="BP986" i="5"/>
  <c r="BP989" i="5" s="1"/>
  <c r="BP987" i="5" s="1"/>
  <c r="BP1017" i="5" s="1"/>
  <c r="BQ1039" i="5" s="1"/>
  <c r="BP768" i="5"/>
  <c r="BQ772" i="5" s="1"/>
  <c r="BQ773" i="5" s="1"/>
  <c r="BE26" i="14" s="1"/>
  <c r="BE19" i="14" s="1"/>
  <c r="BD39" i="15"/>
  <c r="X21" i="17"/>
  <c r="X20" i="17" s="1"/>
  <c r="X17" i="17" s="1"/>
  <c r="Z46" i="13"/>
  <c r="Y44" i="13"/>
  <c r="X67" i="18" s="1"/>
  <c r="O62" i="15"/>
  <c r="O32" i="15" s="1"/>
  <c r="BQ1166" i="5"/>
  <c r="AM1513" i="5"/>
  <c r="AA38" i="15" s="1"/>
  <c r="AM1515" i="5"/>
  <c r="AA70" i="15" s="1"/>
  <c r="AM1514" i="5"/>
  <c r="AA102" i="15" s="1"/>
  <c r="AM1516" i="5"/>
  <c r="AA135" i="15" s="1"/>
  <c r="BQ884" i="5"/>
  <c r="BQ1139" i="5"/>
  <c r="P126" i="15"/>
  <c r="E86" i="23"/>
  <c r="BD122" i="13"/>
  <c r="D40" i="21"/>
  <c r="L40" i="21"/>
  <c r="BD125" i="13"/>
  <c r="BQ1019" i="5"/>
  <c r="BR1041" i="5" s="1"/>
  <c r="BQ993" i="5"/>
  <c r="BP1193" i="5"/>
  <c r="BP1216" i="5" s="1"/>
  <c r="D133" i="21"/>
  <c r="L133" i="21"/>
  <c r="HG126" i="10"/>
  <c r="HF134" i="10"/>
  <c r="F115" i="20"/>
  <c r="BO1308" i="5"/>
  <c r="BO1307" i="5"/>
  <c r="AP65" i="17"/>
  <c r="AP58" i="17" s="1"/>
  <c r="AP173" i="15"/>
  <c r="AP164" i="15" s="1"/>
  <c r="AM65" i="17"/>
  <c r="AM58" i="17" s="1"/>
  <c r="AM173" i="15"/>
  <c r="BQ942" i="5"/>
  <c r="BQ915" i="5"/>
  <c r="BQ1278" i="5"/>
  <c r="BQ1253" i="5"/>
  <c r="BQ1277" i="5" s="1"/>
  <c r="BR1300" i="5" s="1"/>
  <c r="BP1038" i="5"/>
  <c r="BP1048" i="5" s="1"/>
  <c r="BO1030" i="5"/>
  <c r="BN937" i="5"/>
  <c r="BN950" i="5" s="1"/>
  <c r="BN924" i="5"/>
  <c r="BN926" i="5" s="1"/>
  <c r="AR29" i="13"/>
  <c r="AR27" i="13" s="1"/>
  <c r="AR26" i="13" s="1"/>
  <c r="AR13" i="13" s="1"/>
  <c r="BC446" i="5"/>
  <c r="AQ182" i="15" s="1"/>
  <c r="AQ181" i="15" s="1"/>
  <c r="AQ180" i="15" s="1"/>
  <c r="AQ175" i="15" s="1"/>
  <c r="BC431" i="5"/>
  <c r="AQ206" i="15" s="1"/>
  <c r="AQ205" i="15" s="1"/>
  <c r="AQ203" i="15" s="1"/>
  <c r="BP870" i="5"/>
  <c r="BO873" i="5"/>
  <c r="BO871" i="5" s="1"/>
  <c r="BO890" i="5" s="1"/>
  <c r="D57" i="22"/>
  <c r="N63" i="18"/>
  <c r="O42" i="13"/>
  <c r="N71" i="18"/>
  <c r="HE135" i="10"/>
  <c r="HF127" i="10"/>
  <c r="E177" i="21"/>
  <c r="M177" i="21"/>
  <c r="HG22" i="10"/>
  <c r="HF37" i="10"/>
  <c r="BO1128" i="5"/>
  <c r="BO1126" i="5" s="1"/>
  <c r="BO1145" i="5" s="1"/>
  <c r="BP1125" i="5"/>
  <c r="BP1242" i="5"/>
  <c r="BP1245" i="5" s="1"/>
  <c r="BP1243" i="5" s="1"/>
  <c r="BP1273" i="5" s="1"/>
  <c r="BQ1296" i="5" s="1"/>
  <c r="BP1272" i="5"/>
  <c r="AX20" i="13"/>
  <c r="AW8" i="17" s="1"/>
  <c r="BH412" i="5"/>
  <c r="BP1213" i="5"/>
  <c r="BQ945" i="5"/>
  <c r="BQ944" i="5" s="1"/>
  <c r="BR964" i="5" s="1"/>
  <c r="BQ851" i="5"/>
  <c r="BQ1158" i="5"/>
  <c r="BQ1163" i="5"/>
  <c r="BR1090" i="5"/>
  <c r="BR1105" i="5"/>
  <c r="BR1104" i="5"/>
  <c r="BR1110" i="5"/>
  <c r="BR1109" i="5"/>
  <c r="BR1108" i="5"/>
  <c r="BR1098" i="5"/>
  <c r="BR1099" i="5" s="1"/>
  <c r="BR1107" i="5"/>
  <c r="AA23" i="17"/>
  <c r="AA22" i="17" s="1"/>
  <c r="AC47" i="13"/>
  <c r="AN1466" i="5"/>
  <c r="AX117" i="13"/>
  <c r="T55" i="13"/>
  <c r="T153" i="15"/>
  <c r="D104" i="21"/>
  <c r="L104" i="21"/>
  <c r="BM1184" i="5"/>
  <c r="BA139" i="15" s="1"/>
  <c r="BM1183" i="5"/>
  <c r="BA106" i="15" s="1"/>
  <c r="BA105" i="15" s="1"/>
  <c r="HG20" i="10"/>
  <c r="HF35" i="10"/>
  <c r="BP936" i="5"/>
  <c r="BD145" i="13"/>
  <c r="BC38" i="17" s="1"/>
  <c r="Y98" i="15"/>
  <c r="Y77" i="18"/>
  <c r="BQ1000" i="5"/>
  <c r="BQ1024" i="5" s="1"/>
  <c r="BR1044" i="5" s="1"/>
  <c r="BQ1025" i="5"/>
  <c r="BQ1201" i="5"/>
  <c r="BQ1096" i="5"/>
  <c r="BQ1097" i="5" s="1"/>
  <c r="BQ1091" i="5"/>
  <c r="AO49" i="17"/>
  <c r="AO47" i="17" s="1"/>
  <c r="AQ103" i="13"/>
  <c r="E152" i="23"/>
  <c r="HE137" i="10"/>
  <c r="AY91" i="13"/>
  <c r="AX89" i="13"/>
  <c r="Q56" i="15"/>
  <c r="Q58" i="15" s="1"/>
  <c r="BO1320" i="5"/>
  <c r="BO1324" i="5" s="1"/>
  <c r="BQ1322" i="5"/>
  <c r="BP1321" i="5"/>
  <c r="R88" i="15"/>
  <c r="R90" i="15" s="1"/>
  <c r="C52" i="19"/>
  <c r="K32" i="21"/>
  <c r="C32" i="21"/>
  <c r="C50" i="19"/>
  <c r="BP1360" i="5"/>
  <c r="BQ939" i="5"/>
  <c r="BF123" i="13" s="1"/>
  <c r="BQ903" i="5"/>
  <c r="BQ908" i="5"/>
  <c r="BQ1241" i="5"/>
  <c r="BQ1246" i="5"/>
  <c r="BQ1358" i="5"/>
  <c r="BP904" i="5"/>
  <c r="BO907" i="5"/>
  <c r="BO905" i="5" s="1"/>
  <c r="BP944" i="5"/>
  <c r="BQ964" i="5" s="1"/>
  <c r="BE44" i="14" s="1"/>
  <c r="BR1065" i="5"/>
  <c r="BQ1064" i="5"/>
  <c r="BP1063" i="5"/>
  <c r="BP1067" i="5" s="1"/>
  <c r="BR845" i="5"/>
  <c r="BQ846" i="5"/>
  <c r="BP1386" i="5"/>
  <c r="BD50" i="14" s="1"/>
  <c r="BO1375" i="5"/>
  <c r="C59" i="20"/>
  <c r="BE46" i="14"/>
  <c r="AL164" i="15"/>
  <c r="F164" i="23" s="1"/>
  <c r="F173" i="23"/>
  <c r="BN1033" i="5"/>
  <c r="BN1032" i="5"/>
  <c r="BQ1321" i="5"/>
  <c r="BP1320" i="5"/>
  <c r="BR1322" i="5"/>
  <c r="BP1247" i="5"/>
  <c r="BP1274" i="5"/>
  <c r="BQ1297" i="5" s="1"/>
  <c r="AP1457" i="5"/>
  <c r="AP1458" i="5" s="1"/>
  <c r="AQ1454" i="5" s="1"/>
  <c r="AQ1456" i="5" s="1"/>
  <c r="BS1351" i="5"/>
  <c r="BS1355" i="5" s="1"/>
  <c r="BS861" i="5"/>
  <c r="BS866" i="5" s="1"/>
  <c r="BS829" i="5"/>
  <c r="BS833" i="5" s="1"/>
  <c r="BS977" i="5"/>
  <c r="BS982" i="5" s="1"/>
  <c r="BT800" i="5"/>
  <c r="BS895" i="5"/>
  <c r="BS900" i="5" s="1"/>
  <c r="BS1233" i="5"/>
  <c r="BS1238" i="5" s="1"/>
  <c r="BS1150" i="5"/>
  <c r="BS1155" i="5" s="1"/>
  <c r="BS1116" i="5"/>
  <c r="BS1121" i="5" s="1"/>
  <c r="BS1083" i="5"/>
  <c r="BS1088" i="5" s="1"/>
  <c r="BR882" i="5"/>
  <c r="BR885" i="5"/>
  <c r="BR876" i="5"/>
  <c r="BR877" i="5" s="1"/>
  <c r="BR886" i="5"/>
  <c r="BR887" i="5"/>
  <c r="BR888" i="5"/>
  <c r="BR883" i="5"/>
  <c r="BR868" i="5"/>
  <c r="BO1226" i="5"/>
  <c r="BO1227" i="5"/>
  <c r="BM952" i="5"/>
  <c r="BM953" i="5"/>
  <c r="BP417" i="5"/>
  <c r="BF31" i="13"/>
  <c r="BE13" i="17" s="1"/>
  <c r="BA166" i="15"/>
  <c r="BQ1124" i="5"/>
  <c r="BQ1129" i="5"/>
  <c r="BQ1130" i="5" s="1"/>
  <c r="BM1011" i="5"/>
  <c r="BN1344" i="5"/>
  <c r="BO1345" i="5"/>
  <c r="BM1343" i="5"/>
  <c r="BM1347" i="5" s="1"/>
  <c r="BA56" i="14" s="1"/>
  <c r="BA55" i="14" s="1"/>
  <c r="BA34" i="14" s="1"/>
  <c r="BA32" i="14" s="1"/>
  <c r="D72" i="21"/>
  <c r="L72" i="21"/>
  <c r="BQ841" i="5"/>
  <c r="BQ842" i="5" s="1"/>
  <c r="BQ836" i="5"/>
  <c r="BQ1202" i="5"/>
  <c r="BR1221" i="5" s="1"/>
  <c r="BQ1170" i="5"/>
  <c r="BQ1197" i="5"/>
  <c r="BQ1196" i="5" s="1"/>
  <c r="BR1219" i="5" s="1"/>
  <c r="BR1356" i="5"/>
  <c r="BR1357" i="5"/>
  <c r="BR1140" i="5"/>
  <c r="BR1138" i="5"/>
  <c r="BR1123" i="5"/>
  <c r="BR1137" i="5"/>
  <c r="BR1141" i="5"/>
  <c r="BR1143" i="5"/>
  <c r="BR1131" i="5"/>
  <c r="BR1132" i="5" s="1"/>
  <c r="BR1142" i="5"/>
  <c r="BR902" i="5"/>
  <c r="BR919" i="5"/>
  <c r="BR922" i="5"/>
  <c r="BR921" i="5"/>
  <c r="BR920" i="5"/>
  <c r="BR935" i="5"/>
  <c r="BR916" i="5"/>
  <c r="BR910" i="5"/>
  <c r="BR917" i="5"/>
  <c r="BN1192" i="5"/>
  <c r="BN1205" i="5" s="1"/>
  <c r="BN1179" i="5"/>
  <c r="BN1181" i="5" s="1"/>
  <c r="BO840" i="5"/>
  <c r="BO838" i="5" s="1"/>
  <c r="BO857" i="5" s="1"/>
  <c r="BP837" i="5"/>
  <c r="BD126" i="13"/>
  <c r="D36" i="21"/>
  <c r="L36" i="21"/>
  <c r="AB79" i="18"/>
  <c r="BR761" i="5"/>
  <c r="BQ765" i="5"/>
  <c r="BE103" i="15" s="1"/>
  <c r="BQ767" i="5"/>
  <c r="BE136" i="15" s="1"/>
  <c r="BQ766" i="5"/>
  <c r="BE71" i="15" s="1"/>
  <c r="BQ764" i="5"/>
  <c r="G121" i="22"/>
  <c r="AZ121" i="13"/>
  <c r="I158" i="16"/>
  <c r="AY118" i="13"/>
  <c r="BO1070" i="5"/>
  <c r="BC57" i="14"/>
  <c r="BO1069" i="5"/>
  <c r="P159" i="15"/>
  <c r="BM1380" i="5"/>
  <c r="AC81" i="18"/>
  <c r="AO1492" i="5"/>
  <c r="BQ874" i="5"/>
  <c r="BQ875" i="5" s="1"/>
  <c r="BQ869" i="5"/>
  <c r="BO1095" i="5"/>
  <c r="BO1093" i="5" s="1"/>
  <c r="BO1112" i="5" s="1"/>
  <c r="BP1092" i="5"/>
  <c r="BM1207" i="5"/>
  <c r="BM1208" i="5"/>
  <c r="BM1267" i="5"/>
  <c r="AE45" i="13"/>
  <c r="AX147" i="13"/>
  <c r="BO1262" i="5"/>
  <c r="BM1290" i="5"/>
  <c r="BP938" i="5"/>
  <c r="BP960" i="5" s="1"/>
  <c r="BB38" i="17"/>
  <c r="AQ109" i="13"/>
  <c r="BL1186" i="5"/>
  <c r="AK1442" i="5"/>
  <c r="BQ1075" i="5"/>
  <c r="BE52" i="15" s="1"/>
  <c r="BQ1058" i="5"/>
  <c r="BQ1059" i="5" s="1"/>
  <c r="BQ1076" i="5"/>
  <c r="BE84" i="15" s="1"/>
  <c r="BQ1106" i="5"/>
  <c r="BQ1200" i="5"/>
  <c r="HE39" i="10"/>
  <c r="BA114" i="13"/>
  <c r="AQ139" i="13"/>
  <c r="BC40" i="17"/>
  <c r="BE143" i="13"/>
  <c r="AQ112" i="13"/>
  <c r="Q51" i="13"/>
  <c r="AN92" i="17"/>
  <c r="AN94" i="17" s="1"/>
  <c r="AN96" i="17" s="1"/>
  <c r="AP66" i="13"/>
  <c r="AO65" i="13"/>
  <c r="D137" i="21"/>
  <c r="L137" i="21"/>
  <c r="AP1419" i="5"/>
  <c r="BQ918" i="5"/>
  <c r="BQ947" i="5"/>
  <c r="BR965" i="5" s="1"/>
  <c r="BQ1331" i="5"/>
  <c r="BE117" i="15" s="1"/>
  <c r="BQ1315" i="5"/>
  <c r="BQ1316" i="5" s="1"/>
  <c r="BQ1332" i="5"/>
  <c r="BE150" i="15" s="1"/>
  <c r="BQ1256" i="5"/>
  <c r="BQ1280" i="5" s="1"/>
  <c r="BR1301" i="5" s="1"/>
  <c r="BQ1281" i="5"/>
  <c r="BD132" i="13"/>
  <c r="BP1077" i="5"/>
  <c r="AR47" i="18"/>
  <c r="BD416" i="5"/>
  <c r="AT28" i="13"/>
  <c r="AS12" i="17" s="1"/>
  <c r="AS11" i="17" s="1"/>
  <c r="AS10" i="17" s="1"/>
  <c r="AR55" i="18"/>
  <c r="AR43" i="18"/>
  <c r="AR51" i="18"/>
  <c r="AR73" i="17"/>
  <c r="F43" i="21"/>
  <c r="N43" i="21"/>
  <c r="BN1380" i="5"/>
  <c r="BD44" i="14"/>
  <c r="BQ1168" i="5"/>
  <c r="BR1167" i="5"/>
  <c r="AO180" i="15"/>
  <c r="T120" i="15"/>
  <c r="T54" i="13"/>
  <c r="E49" i="22"/>
  <c r="Z27" i="17"/>
  <c r="Z26" i="17" s="1"/>
  <c r="F83" i="16"/>
  <c r="BP1384" i="5"/>
  <c r="BC119" i="13"/>
  <c r="BQ879" i="5"/>
  <c r="BR878" i="5"/>
  <c r="BD120" i="13"/>
  <c r="BO1050" i="5"/>
  <c r="BO1051" i="5"/>
  <c r="BP1563" i="5"/>
  <c r="BQ1570" i="5" s="1"/>
  <c r="BE68" i="14" s="1"/>
  <c r="AV21" i="13"/>
  <c r="AV19" i="13" s="1"/>
  <c r="BG442" i="5"/>
  <c r="AU178" i="15" s="1"/>
  <c r="BG427" i="5"/>
  <c r="AO1462" i="5"/>
  <c r="AC100" i="15" s="1"/>
  <c r="AO1463" i="5"/>
  <c r="AC68" i="15" s="1"/>
  <c r="AO1464" i="5"/>
  <c r="AC133" i="15" s="1"/>
  <c r="AO1461" i="5"/>
  <c r="AC36" i="15" s="1"/>
  <c r="BC37" i="14"/>
  <c r="BC36" i="14" s="1"/>
  <c r="BC35" i="14" s="1"/>
  <c r="AQ1415" i="5"/>
  <c r="AE35" i="15" s="1"/>
  <c r="AQ1416" i="5"/>
  <c r="AE67" i="15" s="1"/>
  <c r="AQ1417" i="5"/>
  <c r="AE132" i="15" s="1"/>
  <c r="BR1015" i="5"/>
  <c r="BR1003" i="5"/>
  <c r="BR1027" i="5" s="1"/>
  <c r="BS1045" i="5" s="1"/>
  <c r="BR1057" i="5"/>
  <c r="BR1002" i="5"/>
  <c r="BR1026" i="5" s="1"/>
  <c r="BR984" i="5"/>
  <c r="BR1001" i="5"/>
  <c r="BR992" i="5"/>
  <c r="BR994" i="5"/>
  <c r="BR995" i="5" s="1"/>
  <c r="BR1020" i="5" s="1"/>
  <c r="BS1042" i="5" s="1"/>
  <c r="BR999" i="5"/>
  <c r="BR1023" i="5" s="1"/>
  <c r="BR998" i="5"/>
  <c r="BR1004" i="5"/>
  <c r="BR1028" i="5" s="1"/>
  <c r="BS1046" i="5" s="1"/>
  <c r="E54" i="23"/>
  <c r="W59" i="18"/>
  <c r="AN1508" i="5"/>
  <c r="AN1509" i="5" s="1"/>
  <c r="AO1505" i="5" s="1"/>
  <c r="AO1507" i="5" s="1"/>
  <c r="BQ909" i="5"/>
  <c r="BP1295" i="5"/>
  <c r="BP1305" i="5" s="1"/>
  <c r="BO1286" i="5"/>
  <c r="D68" i="21"/>
  <c r="L68" i="21"/>
  <c r="AP1489" i="5"/>
  <c r="AD69" i="15" s="1"/>
  <c r="AP1490" i="5"/>
  <c r="AD134" i="15" s="1"/>
  <c r="AP1488" i="5"/>
  <c r="AD101" i="15" s="1"/>
  <c r="AP1487" i="5"/>
  <c r="AD37" i="15" s="1"/>
  <c r="BQ990" i="5"/>
  <c r="BQ985" i="5"/>
  <c r="BQ997" i="5"/>
  <c r="BQ1021" i="5" s="1"/>
  <c r="BR1043" i="5" s="1"/>
  <c r="BQ1022" i="5"/>
  <c r="BP1191" i="5"/>
  <c r="BB129" i="13"/>
  <c r="BC130" i="13"/>
  <c r="HG19" i="10"/>
  <c r="HF34" i="10"/>
  <c r="BN1289" i="5"/>
  <c r="BN1288" i="5"/>
  <c r="X119" i="15"/>
  <c r="AD48" i="13"/>
  <c r="AO203" i="15"/>
  <c r="AJ137" i="13"/>
  <c r="AJ116" i="13" s="1"/>
  <c r="AK138" i="13"/>
  <c r="BR1100" i="5"/>
  <c r="BQ1101" i="5"/>
  <c r="N15" i="18"/>
  <c r="N19" i="18" s="1"/>
  <c r="N199" i="15"/>
  <c r="N17" i="18"/>
  <c r="D162" i="23"/>
  <c r="AD75" i="18"/>
  <c r="BQ943" i="5"/>
  <c r="BQ948" i="5"/>
  <c r="BR966" i="5" s="1"/>
  <c r="BQ1249" i="5"/>
  <c r="BQ1275" i="5"/>
  <c r="BR1298" i="5" s="1"/>
  <c r="BQ1362" i="5"/>
  <c r="BQ1369" i="5"/>
  <c r="BQ1371" i="5"/>
  <c r="BR1389" i="5" s="1"/>
  <c r="BF53" i="14" s="1"/>
  <c r="BQ1372" i="5"/>
  <c r="BR1390" i="5" s="1"/>
  <c r="BF54" i="14" s="1"/>
  <c r="BQ1363" i="5"/>
  <c r="BQ1366" i="5"/>
  <c r="BQ1361" i="5"/>
  <c r="BQ1367" i="5"/>
  <c r="BQ1370" i="5"/>
  <c r="BO1009" i="5"/>
  <c r="BC75" i="15" s="1"/>
  <c r="BO1008" i="5"/>
  <c r="BC43" i="15" s="1"/>
  <c r="BO1392" i="5"/>
  <c r="BC48" i="14"/>
  <c r="BC47" i="14" s="1"/>
  <c r="BN1264" i="5"/>
  <c r="BB107" i="15" s="1"/>
  <c r="BN1265" i="5"/>
  <c r="BB140" i="15" s="1"/>
  <c r="BN1341" i="5"/>
  <c r="AP111" i="13"/>
  <c r="BN1326" i="5"/>
  <c r="BN1327" i="5"/>
  <c r="P91" i="15"/>
  <c r="P59" i="13"/>
  <c r="BP1195" i="5"/>
  <c r="BQ1218" i="5" s="1"/>
  <c r="BE42" i="14" s="1"/>
  <c r="F75" i="21"/>
  <c r="N75" i="21"/>
  <c r="AL1440" i="5"/>
  <c r="Z99" i="15" s="1"/>
  <c r="BO970" i="5"/>
  <c r="BO971" i="5"/>
  <c r="BJ186" i="15" l="1"/>
  <c r="BW451" i="5"/>
  <c r="BR1294" i="5"/>
  <c r="H40" i="22"/>
  <c r="BL40" i="13"/>
  <c r="BK38" i="13"/>
  <c r="BF46" i="14"/>
  <c r="AR204" i="15"/>
  <c r="BD40" i="14"/>
  <c r="BR939" i="5"/>
  <c r="BR943" i="5"/>
  <c r="BP1224" i="5"/>
  <c r="BP1227" i="5" s="1"/>
  <c r="BR1166" i="5"/>
  <c r="AP107" i="13"/>
  <c r="AQ108" i="13"/>
  <c r="AT9" i="17"/>
  <c r="AT6" i="17" s="1"/>
  <c r="I28" i="16"/>
  <c r="BF413" i="5"/>
  <c r="AV23" i="13"/>
  <c r="AT24" i="13"/>
  <c r="AT22" i="13" s="1"/>
  <c r="BE443" i="5"/>
  <c r="AS179" i="15" s="1"/>
  <c r="BE428" i="5"/>
  <c r="AS15" i="13"/>
  <c r="AT18" i="13"/>
  <c r="AT16" i="13" s="1"/>
  <c r="AT15" i="13" s="1"/>
  <c r="BE441" i="5"/>
  <c r="AS177" i="15" s="1"/>
  <c r="AS176" i="15" s="1"/>
  <c r="BE426" i="5"/>
  <c r="AS204" i="15" s="1"/>
  <c r="BI1566" i="5"/>
  <c r="AY105" i="13"/>
  <c r="AW46" i="17"/>
  <c r="HF39" i="10"/>
  <c r="AW73" i="13"/>
  <c r="AX75" i="13"/>
  <c r="I26" i="16"/>
  <c r="BF411" i="5"/>
  <c r="AV17" i="13"/>
  <c r="AT45" i="18"/>
  <c r="AT53" i="18"/>
  <c r="AS100" i="13"/>
  <c r="BC1564" i="5"/>
  <c r="AQ42" i="17"/>
  <c r="AX79" i="13"/>
  <c r="AW77" i="13"/>
  <c r="AS5" i="17"/>
  <c r="AS102" i="13"/>
  <c r="AQ48" i="17"/>
  <c r="BI1565" i="5"/>
  <c r="AW43" i="17"/>
  <c r="AY101" i="13"/>
  <c r="AV81" i="15"/>
  <c r="AV77" i="15" s="1"/>
  <c r="BI1532" i="5"/>
  <c r="BJ158" i="8"/>
  <c r="BI1524" i="5"/>
  <c r="AU77" i="15"/>
  <c r="BN1290" i="5"/>
  <c r="BI1525" i="5"/>
  <c r="BJ159" i="8"/>
  <c r="BE134" i="13"/>
  <c r="HU170" i="7"/>
  <c r="HU171" i="7" s="1"/>
  <c r="HU172" i="7" s="1"/>
  <c r="HV179" i="7" s="1"/>
  <c r="HU185" i="7" s="1"/>
  <c r="HU42" i="7"/>
  <c r="HU43" i="7" s="1"/>
  <c r="HV41" i="7"/>
  <c r="AV147" i="15"/>
  <c r="AV142" i="15" s="1"/>
  <c r="BI1533" i="5"/>
  <c r="HT185" i="7"/>
  <c r="F47" i="21"/>
  <c r="N47" i="21"/>
  <c r="AZ49" i="15"/>
  <c r="AZ45" i="15" s="1"/>
  <c r="BM1530" i="5"/>
  <c r="BA34" i="17"/>
  <c r="BC141" i="13"/>
  <c r="BQ957" i="5"/>
  <c r="BQ968" i="5" s="1"/>
  <c r="BO1053" i="5"/>
  <c r="BN156" i="8"/>
  <c r="BM1522" i="5"/>
  <c r="AY45" i="15"/>
  <c r="BH171" i="13"/>
  <c r="BG169" i="13"/>
  <c r="BP1324" i="5"/>
  <c r="BD57" i="14" s="1"/>
  <c r="F51" i="21"/>
  <c r="N51" i="21"/>
  <c r="AW149" i="13"/>
  <c r="BI57" i="7"/>
  <c r="BJ54" i="7"/>
  <c r="BI1531" i="5"/>
  <c r="AV114" i="15"/>
  <c r="AV109" i="15" s="1"/>
  <c r="BH1527" i="5"/>
  <c r="BR948" i="5"/>
  <c r="BS966" i="5" s="1"/>
  <c r="BE133" i="13"/>
  <c r="BJ157" i="8"/>
  <c r="BI1523" i="5"/>
  <c r="BQ1384" i="5"/>
  <c r="BE48" i="14" s="1"/>
  <c r="BO1310" i="5"/>
  <c r="DJ22" i="7"/>
  <c r="DI25" i="7"/>
  <c r="F195" i="13" s="1"/>
  <c r="E113" i="17" s="1"/>
  <c r="E112" i="17" s="1"/>
  <c r="AU35" i="17"/>
  <c r="FL116" i="7"/>
  <c r="FL113" i="7"/>
  <c r="FK119" i="7"/>
  <c r="BH203" i="13" s="1"/>
  <c r="BG122" i="17" s="1"/>
  <c r="BO973" i="5"/>
  <c r="AB49" i="13"/>
  <c r="AA27" i="17" s="1"/>
  <c r="AA26" i="17" s="1"/>
  <c r="BR1358" i="5"/>
  <c r="BF175" i="13"/>
  <c r="BE173" i="13"/>
  <c r="DS87" i="7"/>
  <c r="BK159" i="13"/>
  <c r="BJ114" i="17" s="1"/>
  <c r="BJ157" i="13"/>
  <c r="BE132" i="13"/>
  <c r="BO1011" i="5"/>
  <c r="BQ1365" i="5"/>
  <c r="BR1387" i="5" s="1"/>
  <c r="BF51" i="14" s="1"/>
  <c r="BG119" i="14"/>
  <c r="BG115" i="14" s="1"/>
  <c r="BG96" i="14" s="1"/>
  <c r="FK121" i="7"/>
  <c r="BG228" i="15" s="1"/>
  <c r="M167" i="13"/>
  <c r="L120" i="17" s="1"/>
  <c r="BO41" i="7"/>
  <c r="BN42" i="7"/>
  <c r="BN43" i="7" s="1"/>
  <c r="DR92" i="7"/>
  <c r="S113" i="14"/>
  <c r="DW84" i="7"/>
  <c r="DQ92" i="7"/>
  <c r="M227" i="15" s="1"/>
  <c r="BI114" i="17"/>
  <c r="BQ1193" i="5"/>
  <c r="BR1037" i="5"/>
  <c r="AQ1419" i="5"/>
  <c r="BM1209" i="5"/>
  <c r="BO1071" i="5"/>
  <c r="BR947" i="5"/>
  <c r="BS965" i="5" s="1"/>
  <c r="BQ938" i="5"/>
  <c r="BP1262" i="5"/>
  <c r="BP1265" i="5" s="1"/>
  <c r="BD140" i="15" s="1"/>
  <c r="BF37" i="13"/>
  <c r="BF35" i="13" s="1"/>
  <c r="BF34" i="13" s="1"/>
  <c r="BQ450" i="5"/>
  <c r="BE185" i="15" s="1"/>
  <c r="BE184" i="15" s="1"/>
  <c r="BQ435" i="5"/>
  <c r="BE207" i="15" s="1"/>
  <c r="BN1267" i="5"/>
  <c r="BQ1368" i="5"/>
  <c r="BR1388" i="5" s="1"/>
  <c r="BF52" i="14" s="1"/>
  <c r="BO1229" i="5"/>
  <c r="BR420" i="5"/>
  <c r="BF49" i="18"/>
  <c r="BH36" i="13"/>
  <c r="AO1508" i="5"/>
  <c r="AO1509" i="5" s="1"/>
  <c r="AP1505" i="5" s="1"/>
  <c r="AP1507" i="5" s="1"/>
  <c r="AQ1457" i="5"/>
  <c r="AQ1458" i="5" s="1"/>
  <c r="AR1454" i="5" s="1"/>
  <c r="AR1456" i="5" s="1"/>
  <c r="O30" i="15"/>
  <c r="AR1482" i="5"/>
  <c r="AR1483" i="5" s="1"/>
  <c r="AS1479" i="5" s="1"/>
  <c r="AS1481" i="5" s="1"/>
  <c r="BR1064" i="5"/>
  <c r="BS1065" i="5"/>
  <c r="BQ1063" i="5"/>
  <c r="BQ1067" i="5" s="1"/>
  <c r="AS1410" i="5"/>
  <c r="AQ111" i="13"/>
  <c r="P93" i="15"/>
  <c r="AL138" i="13"/>
  <c r="AK30" i="17" s="1"/>
  <c r="AK28" i="17" s="1"/>
  <c r="AK137" i="13"/>
  <c r="AK116" i="13" s="1"/>
  <c r="AL1442" i="5"/>
  <c r="K164" i="21"/>
  <c r="C164" i="21"/>
  <c r="C9" i="19"/>
  <c r="HH19" i="10"/>
  <c r="HG34" i="10"/>
  <c r="BQ991" i="5"/>
  <c r="BQ1018" i="5"/>
  <c r="BR1040" i="5" s="1"/>
  <c r="BP1307" i="5"/>
  <c r="BP1308" i="5"/>
  <c r="BF127" i="13"/>
  <c r="BR1019" i="5"/>
  <c r="BS1041" i="5" s="1"/>
  <c r="BR993" i="5"/>
  <c r="BR1075" i="5"/>
  <c r="BF52" i="15" s="1"/>
  <c r="BR1076" i="5"/>
  <c r="BF84" i="15" s="1"/>
  <c r="BR1058" i="5"/>
  <c r="BR1059" i="5" s="1"/>
  <c r="BS878" i="5"/>
  <c r="BR879" i="5"/>
  <c r="T121" i="15"/>
  <c r="BQ1195" i="5"/>
  <c r="BR1218" i="5" s="1"/>
  <c r="AS47" i="18"/>
  <c r="BE416" i="5"/>
  <c r="AU28" i="13"/>
  <c r="AT12" i="17" s="1"/>
  <c r="AT11" i="17" s="1"/>
  <c r="AT10" i="17" s="1"/>
  <c r="AS55" i="18"/>
  <c r="AS51" i="18"/>
  <c r="AS73" i="17"/>
  <c r="AS43" i="18"/>
  <c r="BQ1563" i="5"/>
  <c r="BR1570" i="5" s="1"/>
  <c r="BF68" i="14" s="1"/>
  <c r="BF45" i="14"/>
  <c r="AR139" i="13"/>
  <c r="AY147" i="13"/>
  <c r="AX37" i="17" s="1"/>
  <c r="F122" i="20"/>
  <c r="BE126" i="13"/>
  <c r="BN1208" i="5"/>
  <c r="BN1207" i="5"/>
  <c r="BR915" i="5"/>
  <c r="BR942" i="5"/>
  <c r="BR941" i="5" s="1"/>
  <c r="BS963" i="5" s="1"/>
  <c r="BR1136" i="5"/>
  <c r="BG31" i="13"/>
  <c r="BQ417" i="5"/>
  <c r="BR884" i="5"/>
  <c r="BS1157" i="5"/>
  <c r="BS1165" i="5"/>
  <c r="BS1171" i="5"/>
  <c r="BS1176" i="5"/>
  <c r="BS1177" i="5"/>
  <c r="BS1175" i="5"/>
  <c r="BS1190" i="5"/>
  <c r="BS1172" i="5"/>
  <c r="BS1174" i="5"/>
  <c r="BS1015" i="5"/>
  <c r="BS994" i="5"/>
  <c r="BS995" i="5" s="1"/>
  <c r="BS1020" i="5" s="1"/>
  <c r="BT1042" i="5" s="1"/>
  <c r="BS1001" i="5"/>
  <c r="BS992" i="5"/>
  <c r="BS1003" i="5"/>
  <c r="BS1027" i="5" s="1"/>
  <c r="BT1045" i="5" s="1"/>
  <c r="BS1002" i="5"/>
  <c r="BS1026" i="5" s="1"/>
  <c r="BS999" i="5"/>
  <c r="BS1023" i="5" s="1"/>
  <c r="BS998" i="5"/>
  <c r="BS984" i="5"/>
  <c r="BS1004" i="5"/>
  <c r="BS1028" i="5" s="1"/>
  <c r="BT1046" i="5" s="1"/>
  <c r="BS1057" i="5"/>
  <c r="E166" i="21"/>
  <c r="M166" i="21"/>
  <c r="BO1378" i="5"/>
  <c r="BC171" i="15" s="1"/>
  <c r="BO1379" i="5"/>
  <c r="BC195" i="15" s="1"/>
  <c r="BR846" i="5"/>
  <c r="BS845" i="5"/>
  <c r="BP1070" i="5"/>
  <c r="BP1069" i="5"/>
  <c r="BQ936" i="5"/>
  <c r="BQ1386" i="5"/>
  <c r="BE50" i="14" s="1"/>
  <c r="BP1375" i="5"/>
  <c r="BE124" i="13"/>
  <c r="G91" i="22"/>
  <c r="AZ91" i="13"/>
  <c r="AY89" i="13"/>
  <c r="G89" i="22" s="1"/>
  <c r="HH20" i="10"/>
  <c r="HG35" i="10"/>
  <c r="BA138" i="15"/>
  <c r="AB23" i="17"/>
  <c r="AB22" i="17" s="1"/>
  <c r="AD47" i="13"/>
  <c r="BR1103" i="5"/>
  <c r="BQ1191" i="5"/>
  <c r="BI412" i="5"/>
  <c r="AY20" i="13"/>
  <c r="AX8" i="17" s="1"/>
  <c r="BQ1125" i="5"/>
  <c r="BP1128" i="5"/>
  <c r="BP1126" i="5" s="1"/>
  <c r="BP1145" i="5" s="1"/>
  <c r="C58" i="20"/>
  <c r="BQ870" i="5"/>
  <c r="BP873" i="5"/>
  <c r="BP871" i="5" s="1"/>
  <c r="BP890" i="5" s="1"/>
  <c r="BP1051" i="5"/>
  <c r="BP1050" i="5"/>
  <c r="BQ941" i="5"/>
  <c r="BR963" i="5" s="1"/>
  <c r="BF43" i="14" s="1"/>
  <c r="BE122" i="13"/>
  <c r="L88" i="21"/>
  <c r="D88" i="21"/>
  <c r="AA131" i="15"/>
  <c r="AM1518" i="5"/>
  <c r="Y21" i="17"/>
  <c r="Y20" i="17" s="1"/>
  <c r="Y17" i="17" s="1"/>
  <c r="AA46" i="13"/>
  <c r="Z44" i="13"/>
  <c r="BR946" i="5"/>
  <c r="BR1249" i="5"/>
  <c r="BR1275" i="5"/>
  <c r="BS1298" i="5" s="1"/>
  <c r="BS912" i="5"/>
  <c r="BR913" i="5"/>
  <c r="BR940" i="5" s="1"/>
  <c r="BS962" i="5" s="1"/>
  <c r="AR110" i="13"/>
  <c r="BR1194" i="5"/>
  <c r="BG123" i="13" s="1"/>
  <c r="BP968" i="5"/>
  <c r="AM1440" i="5"/>
  <c r="AA99" i="15" s="1"/>
  <c r="N21" i="18"/>
  <c r="N23" i="18"/>
  <c r="N25" i="18" s="1"/>
  <c r="N27" i="18"/>
  <c r="D199" i="23"/>
  <c r="Z98" i="15"/>
  <c r="Z77" i="18"/>
  <c r="F46" i="16"/>
  <c r="E99" i="23"/>
  <c r="BQ1016" i="5"/>
  <c r="BQ986" i="5"/>
  <c r="BQ989" i="5" s="1"/>
  <c r="BQ987" i="5" s="1"/>
  <c r="BQ1017" i="5" s="1"/>
  <c r="BR1039" i="5" s="1"/>
  <c r="BO1288" i="5"/>
  <c r="BO1289" i="5"/>
  <c r="AN1514" i="5"/>
  <c r="AB102" i="15" s="1"/>
  <c r="AN1515" i="5"/>
  <c r="AB70" i="15" s="1"/>
  <c r="AB66" i="15" s="1"/>
  <c r="AB86" i="15" s="1"/>
  <c r="AN1516" i="5"/>
  <c r="AB135" i="15" s="1"/>
  <c r="AB131" i="15" s="1"/>
  <c r="AB152" i="15" s="1"/>
  <c r="AN1513" i="5"/>
  <c r="AB38" i="15" s="1"/>
  <c r="BP1345" i="5"/>
  <c r="BO1344" i="5"/>
  <c r="BN1343" i="5"/>
  <c r="BN1347" i="5" s="1"/>
  <c r="BB56" i="14" s="1"/>
  <c r="BB55" i="14" s="1"/>
  <c r="BB34" i="14" s="1"/>
  <c r="BB32" i="14" s="1"/>
  <c r="BQ1360" i="5"/>
  <c r="AJ30" i="17"/>
  <c r="AJ28" i="17" s="1"/>
  <c r="AC25" i="17"/>
  <c r="AC24" i="17" s="1"/>
  <c r="AE48" i="13"/>
  <c r="BC129" i="13"/>
  <c r="BD130" i="13"/>
  <c r="AD81" i="18"/>
  <c r="AP1492" i="5"/>
  <c r="L56" i="21"/>
  <c r="D56" i="21"/>
  <c r="BR1022" i="5"/>
  <c r="BR997" i="5"/>
  <c r="BR1021" i="5" s="1"/>
  <c r="BS1043" i="5" s="1"/>
  <c r="BR1025" i="5"/>
  <c r="BR1000" i="5"/>
  <c r="BR1024" i="5" s="1"/>
  <c r="BS1044" i="5" s="1"/>
  <c r="AE75" i="18"/>
  <c r="AC79" i="18"/>
  <c r="AO1466" i="5"/>
  <c r="BP1392" i="5"/>
  <c r="BD48" i="14"/>
  <c r="BD47" i="14" s="1"/>
  <c r="D50" i="20"/>
  <c r="AS29" i="13"/>
  <c r="AS27" i="13" s="1"/>
  <c r="AS26" i="13" s="1"/>
  <c r="BD446" i="5"/>
  <c r="AR182" i="15" s="1"/>
  <c r="AR181" i="15" s="1"/>
  <c r="BD431" i="5"/>
  <c r="AR206" i="15" s="1"/>
  <c r="AO92" i="17"/>
  <c r="AO94" i="17" s="1"/>
  <c r="AO96" i="17" s="1"/>
  <c r="AQ66" i="13"/>
  <c r="AP65" i="13"/>
  <c r="P61" i="18"/>
  <c r="P69" i="18"/>
  <c r="BD40" i="17"/>
  <c r="BF143" i="13"/>
  <c r="AP39" i="17"/>
  <c r="AP33" i="17" s="1"/>
  <c r="BQ1199" i="5"/>
  <c r="BR1220" i="5" s="1"/>
  <c r="BQ1077" i="5"/>
  <c r="AW37" i="17"/>
  <c r="G118" i="22"/>
  <c r="AY117" i="13"/>
  <c r="BE39" i="15"/>
  <c r="BQ768" i="5"/>
  <c r="BR772" i="5" s="1"/>
  <c r="BR773" i="5" s="1"/>
  <c r="BF26" i="14" s="1"/>
  <c r="BF19" i="14" s="1"/>
  <c r="BR767" i="5"/>
  <c r="BF136" i="15" s="1"/>
  <c r="BR764" i="5"/>
  <c r="BS761" i="5"/>
  <c r="BR766" i="5"/>
  <c r="BF71" i="15" s="1"/>
  <c r="BR765" i="5"/>
  <c r="BF103" i="15" s="1"/>
  <c r="BP840" i="5"/>
  <c r="BP838" i="5" s="1"/>
  <c r="BP857" i="5" s="1"/>
  <c r="BQ837" i="5"/>
  <c r="BR918" i="5"/>
  <c r="BR1129" i="5"/>
  <c r="BR1130" i="5" s="1"/>
  <c r="BR1124" i="5"/>
  <c r="BP447" i="5"/>
  <c r="BD183" i="15" s="1"/>
  <c r="BE32" i="13"/>
  <c r="BE30" i="13" s="1"/>
  <c r="BP432" i="5"/>
  <c r="BR881" i="5"/>
  <c r="BS1240" i="5"/>
  <c r="BS1257" i="5"/>
  <c r="BS1248" i="5"/>
  <c r="BS1255" i="5"/>
  <c r="BS1279" i="5" s="1"/>
  <c r="BS1259" i="5"/>
  <c r="BS1283" i="5" s="1"/>
  <c r="BT1302" i="5" s="1"/>
  <c r="BS1258" i="5"/>
  <c r="BS1282" i="5" s="1"/>
  <c r="BS1314" i="5"/>
  <c r="BS1254" i="5"/>
  <c r="BS1250" i="5"/>
  <c r="BS1251" i="5" s="1"/>
  <c r="BS1276" i="5" s="1"/>
  <c r="BT1299" i="5" s="1"/>
  <c r="BS1271" i="5"/>
  <c r="BS849" i="5"/>
  <c r="BS855" i="5"/>
  <c r="BS843" i="5"/>
  <c r="BS835" i="5"/>
  <c r="BS853" i="5"/>
  <c r="BS850" i="5"/>
  <c r="BS854" i="5"/>
  <c r="BS852" i="5"/>
  <c r="BO937" i="5"/>
  <c r="BO950" i="5" s="1"/>
  <c r="BO924" i="5"/>
  <c r="BO926" i="5" s="1"/>
  <c r="BQ1247" i="5"/>
  <c r="BQ1274" i="5"/>
  <c r="BR1297" i="5" s="1"/>
  <c r="R55" i="15"/>
  <c r="R52" i="13"/>
  <c r="BQ1164" i="5"/>
  <c r="AX29" i="17"/>
  <c r="BR1201" i="5"/>
  <c r="BN928" i="5"/>
  <c r="BB42" i="15" s="1"/>
  <c r="BB41" i="15" s="1"/>
  <c r="BN929" i="5"/>
  <c r="BB74" i="15" s="1"/>
  <c r="BB73" i="15" s="1"/>
  <c r="AM164" i="15"/>
  <c r="HG134" i="10"/>
  <c r="HH126" i="10"/>
  <c r="BA32" i="17"/>
  <c r="BA31" i="17" s="1"/>
  <c r="BS1166" i="5"/>
  <c r="BP1006" i="5"/>
  <c r="BP1341" i="5" s="1"/>
  <c r="BF128" i="13"/>
  <c r="BA73" i="15"/>
  <c r="BR836" i="5"/>
  <c r="BR841" i="5"/>
  <c r="BR842" i="5" s="1"/>
  <c r="HH21" i="10"/>
  <c r="HG36" i="10"/>
  <c r="BR1198" i="5"/>
  <c r="BR1197" i="5"/>
  <c r="BR1170" i="5"/>
  <c r="BR1173" i="5"/>
  <c r="AR1417" i="5"/>
  <c r="AF132" i="15" s="1"/>
  <c r="AR1415" i="5"/>
  <c r="AF35" i="15" s="1"/>
  <c r="AR1416" i="5"/>
  <c r="AF67" i="15" s="1"/>
  <c r="BQ1213" i="5"/>
  <c r="BQ1224" i="5" s="1"/>
  <c r="BS1100" i="5"/>
  <c r="BR1101" i="5"/>
  <c r="BR990" i="5"/>
  <c r="BR985" i="5"/>
  <c r="BE120" i="13"/>
  <c r="BF120" i="13" s="1"/>
  <c r="AO175" i="15"/>
  <c r="BQ1320" i="5"/>
  <c r="BQ1324" i="5" s="1"/>
  <c r="BR1321" i="5"/>
  <c r="BS1322" i="5"/>
  <c r="BB114" i="13"/>
  <c r="BA36" i="17" s="1"/>
  <c r="AD19" i="17"/>
  <c r="AD18" i="17" s="1"/>
  <c r="AF45" i="13"/>
  <c r="BP1095" i="5"/>
  <c r="BP1093" i="5" s="1"/>
  <c r="BP1112" i="5" s="1"/>
  <c r="BQ1092" i="5"/>
  <c r="P160" i="15"/>
  <c r="BR908" i="5"/>
  <c r="BR909" i="5" s="1"/>
  <c r="BR903" i="5"/>
  <c r="BR1361" i="5"/>
  <c r="BR1372" i="5"/>
  <c r="BS1390" i="5" s="1"/>
  <c r="BG54" i="14" s="1"/>
  <c r="BR1371" i="5"/>
  <c r="BS1389" i="5" s="1"/>
  <c r="BG53" i="14" s="1"/>
  <c r="BR1362" i="5"/>
  <c r="BR1363" i="5"/>
  <c r="BR1366" i="5"/>
  <c r="BR1367" i="5"/>
  <c r="BR1369" i="5"/>
  <c r="BR1370" i="5"/>
  <c r="BR874" i="5"/>
  <c r="BR875" i="5" s="1"/>
  <c r="BR869" i="5"/>
  <c r="BS1108" i="5"/>
  <c r="BS1109" i="5"/>
  <c r="BS1110" i="5"/>
  <c r="BS1098" i="5"/>
  <c r="BS1099" i="5" s="1"/>
  <c r="BS1090" i="5"/>
  <c r="BS1105" i="5"/>
  <c r="BS1104" i="5"/>
  <c r="BS1107" i="5"/>
  <c r="BS917" i="5"/>
  <c r="BS919" i="5"/>
  <c r="BS922" i="5"/>
  <c r="BS910" i="5"/>
  <c r="BS916" i="5"/>
  <c r="BS921" i="5"/>
  <c r="BS902" i="5"/>
  <c r="BS920" i="5"/>
  <c r="BS935" i="5"/>
  <c r="BS883" i="5"/>
  <c r="BS868" i="5"/>
  <c r="BS887" i="5"/>
  <c r="BS885" i="5"/>
  <c r="BS876" i="5"/>
  <c r="BS877" i="5" s="1"/>
  <c r="BS882" i="5"/>
  <c r="BS888" i="5"/>
  <c r="BS886" i="5"/>
  <c r="AP1462" i="5"/>
  <c r="AD100" i="15" s="1"/>
  <c r="AP1464" i="5"/>
  <c r="AD133" i="15" s="1"/>
  <c r="AP1461" i="5"/>
  <c r="AD36" i="15" s="1"/>
  <c r="AP1463" i="5"/>
  <c r="AD68" i="15" s="1"/>
  <c r="BP907" i="5"/>
  <c r="BP905" i="5" s="1"/>
  <c r="BQ904" i="5"/>
  <c r="BQ1242" i="5"/>
  <c r="BQ1245" i="5" s="1"/>
  <c r="BQ1243" i="5" s="1"/>
  <c r="BQ1273" i="5" s="1"/>
  <c r="BR1296" i="5" s="1"/>
  <c r="BQ1272" i="5"/>
  <c r="BF135" i="13"/>
  <c r="BO1326" i="5"/>
  <c r="BO1327" i="5"/>
  <c r="BR911" i="5"/>
  <c r="AP49" i="17"/>
  <c r="AP47" i="17" s="1"/>
  <c r="AR103" i="13"/>
  <c r="Y119" i="15"/>
  <c r="Y67" i="18"/>
  <c r="T154" i="15"/>
  <c r="T156" i="15" s="1"/>
  <c r="BR1091" i="5"/>
  <c r="BR1096" i="5"/>
  <c r="BR1097" i="5" s="1"/>
  <c r="BF44" i="14"/>
  <c r="AW21" i="13"/>
  <c r="AW19" i="13" s="1"/>
  <c r="BH427" i="5"/>
  <c r="BH442" i="5"/>
  <c r="AV178" i="15" s="1"/>
  <c r="D42" i="22"/>
  <c r="N57" i="18"/>
  <c r="N75" i="17"/>
  <c r="N105" i="18"/>
  <c r="N65" i="18"/>
  <c r="AQ65" i="17"/>
  <c r="AQ58" i="17" s="1"/>
  <c r="AQ173" i="15"/>
  <c r="AQ164" i="15" s="1"/>
  <c r="BN952" i="5"/>
  <c r="BN953" i="5"/>
  <c r="BG131" i="13"/>
  <c r="AA66" i="15"/>
  <c r="P59" i="15"/>
  <c r="P58" i="13"/>
  <c r="BA41" i="15"/>
  <c r="BR1241" i="5"/>
  <c r="BR1246" i="5"/>
  <c r="BR1331" i="5"/>
  <c r="BF117" i="15" s="1"/>
  <c r="BR1332" i="5"/>
  <c r="BF150" i="15" s="1"/>
  <c r="BR1315" i="5"/>
  <c r="BR1134" i="5"/>
  <c r="BS1133" i="5"/>
  <c r="BO1192" i="5"/>
  <c r="BO1205" i="5" s="1"/>
  <c r="BO1179" i="5"/>
  <c r="BO1181" i="5" s="1"/>
  <c r="BR1202" i="5"/>
  <c r="BS1221" i="5" s="1"/>
  <c r="BR1158" i="5"/>
  <c r="BR1163" i="5"/>
  <c r="BS844" i="5"/>
  <c r="BF134" i="13"/>
  <c r="BD119" i="13"/>
  <c r="BR1168" i="5"/>
  <c r="BS1167" i="5"/>
  <c r="AR112" i="13"/>
  <c r="AZ36" i="17"/>
  <c r="AR109" i="13"/>
  <c r="BO1264" i="5"/>
  <c r="BC107" i="15" s="1"/>
  <c r="BO1341" i="5"/>
  <c r="BO1265" i="5"/>
  <c r="BC140" i="15" s="1"/>
  <c r="BA121" i="13"/>
  <c r="AZ118" i="13"/>
  <c r="BN1184" i="5"/>
  <c r="BB139" i="15" s="1"/>
  <c r="BB138" i="15" s="1"/>
  <c r="BN1183" i="5"/>
  <c r="BB106" i="15" s="1"/>
  <c r="BR1139" i="5"/>
  <c r="BF136" i="13"/>
  <c r="BG136" i="13" s="1"/>
  <c r="BS1142" i="5"/>
  <c r="BS1140" i="5"/>
  <c r="BS1138" i="5"/>
  <c r="BS1137" i="5"/>
  <c r="BS1131" i="5"/>
  <c r="BS1132" i="5" s="1"/>
  <c r="BS1123" i="5"/>
  <c r="BS1141" i="5"/>
  <c r="BS1143" i="5"/>
  <c r="BT1083" i="5"/>
  <c r="BT1088" i="5" s="1"/>
  <c r="BT1233" i="5"/>
  <c r="BT1238" i="5" s="1"/>
  <c r="BT977" i="5"/>
  <c r="BT982" i="5" s="1"/>
  <c r="BT1150" i="5"/>
  <c r="BT1155" i="5" s="1"/>
  <c r="BU800" i="5"/>
  <c r="BT895" i="5"/>
  <c r="BT900" i="5" s="1"/>
  <c r="BT861" i="5"/>
  <c r="BT866" i="5" s="1"/>
  <c r="BT829" i="5"/>
  <c r="BT833" i="5" s="1"/>
  <c r="BT1351" i="5"/>
  <c r="BT1355" i="5" s="1"/>
  <c r="BT1116" i="5"/>
  <c r="BT1121" i="5" s="1"/>
  <c r="BS1356" i="5"/>
  <c r="BS1357" i="5"/>
  <c r="BP1327" i="5"/>
  <c r="E175" i="21"/>
  <c r="M175" i="21"/>
  <c r="S87" i="15"/>
  <c r="S53" i="13"/>
  <c r="E92" i="16" s="1"/>
  <c r="D154" i="21"/>
  <c r="L154" i="21"/>
  <c r="BE145" i="13"/>
  <c r="BM1186" i="5"/>
  <c r="BR1106" i="5"/>
  <c r="BR1200" i="5"/>
  <c r="BQ1295" i="5"/>
  <c r="BQ1305" i="5" s="1"/>
  <c r="BP1286" i="5"/>
  <c r="HH22" i="10"/>
  <c r="HG37" i="10"/>
  <c r="HF135" i="10"/>
  <c r="HF137" i="10" s="1"/>
  <c r="HG127" i="10"/>
  <c r="BO1032" i="5"/>
  <c r="BO1033" i="5"/>
  <c r="BE125" i="13"/>
  <c r="BF125" i="13" s="1"/>
  <c r="P127" i="15"/>
  <c r="P96" i="15" s="1"/>
  <c r="AA83" i="18"/>
  <c r="AA34" i="15"/>
  <c r="X59" i="18"/>
  <c r="BQ1038" i="5"/>
  <c r="BQ1048" i="5" s="1"/>
  <c r="BP1030" i="5"/>
  <c r="BM931" i="5"/>
  <c r="BR851" i="5"/>
  <c r="BR945" i="5"/>
  <c r="BR848" i="5"/>
  <c r="BR1253" i="5"/>
  <c r="BR1277" i="5" s="1"/>
  <c r="BS1300" i="5" s="1"/>
  <c r="BR1278" i="5"/>
  <c r="BR1281" i="5"/>
  <c r="BR1256" i="5"/>
  <c r="BR1280" i="5" s="1"/>
  <c r="BS1301" i="5" s="1"/>
  <c r="BQ940" i="5"/>
  <c r="BR962" i="5" s="1"/>
  <c r="BQ1159" i="5"/>
  <c r="BP1162" i="5"/>
  <c r="BP1160" i="5" s="1"/>
  <c r="BR1203" i="5"/>
  <c r="BS1222" i="5" s="1"/>
  <c r="BG46" i="14" s="1"/>
  <c r="BD37" i="14"/>
  <c r="BD36" i="14" s="1"/>
  <c r="BD35" i="14" s="1"/>
  <c r="AQ1488" i="5"/>
  <c r="AE101" i="15" s="1"/>
  <c r="AQ1490" i="5"/>
  <c r="AE134" i="15" s="1"/>
  <c r="AQ1487" i="5"/>
  <c r="AE37" i="15" s="1"/>
  <c r="AQ1489" i="5"/>
  <c r="AE69" i="15" s="1"/>
  <c r="AN1435" i="5"/>
  <c r="BR1359" i="5"/>
  <c r="G41" i="20" l="1"/>
  <c r="H41" i="20" s="1"/>
  <c r="I40" i="22"/>
  <c r="H38" i="22"/>
  <c r="BL38" i="13"/>
  <c r="BK186" i="15"/>
  <c r="L119" i="16"/>
  <c r="H186" i="23"/>
  <c r="BS848" i="5"/>
  <c r="BP1226" i="5"/>
  <c r="AQ107" i="13"/>
  <c r="AR108" i="13"/>
  <c r="AS13" i="13"/>
  <c r="BG45" i="14"/>
  <c r="BS1358" i="5"/>
  <c r="AT5" i="17"/>
  <c r="AU24" i="13"/>
  <c r="AU22" i="13" s="1"/>
  <c r="BF428" i="5"/>
  <c r="BF443" i="5"/>
  <c r="AT179" i="15" s="1"/>
  <c r="I113" i="16" s="1"/>
  <c r="AU9" i="17"/>
  <c r="BG413" i="5"/>
  <c r="AW23" i="13"/>
  <c r="G101" i="22"/>
  <c r="F102" i="20" s="1"/>
  <c r="AZ101" i="13"/>
  <c r="AX43" i="17"/>
  <c r="BJ1565" i="5"/>
  <c r="AT102" i="13"/>
  <c r="AR48" i="17"/>
  <c r="AX77" i="13"/>
  <c r="AY79" i="13"/>
  <c r="AU18" i="13"/>
  <c r="AU16" i="13" s="1"/>
  <c r="BF426" i="5"/>
  <c r="AT204" i="15" s="1"/>
  <c r="BF441" i="5"/>
  <c r="AT177" i="15" s="1"/>
  <c r="AX73" i="13"/>
  <c r="AY75" i="13"/>
  <c r="AR42" i="17"/>
  <c r="BD1564" i="5"/>
  <c r="AT100" i="13"/>
  <c r="BP1326" i="5"/>
  <c r="AU7" i="17"/>
  <c r="AU6" i="17" s="1"/>
  <c r="AW17" i="13"/>
  <c r="AU53" i="18"/>
  <c r="BG411" i="5"/>
  <c r="AU45" i="18"/>
  <c r="AW69" i="13"/>
  <c r="AV93" i="18" s="1"/>
  <c r="AX46" i="17"/>
  <c r="G105" i="22"/>
  <c r="F106" i="20" s="1"/>
  <c r="AZ105" i="13"/>
  <c r="BJ1566" i="5"/>
  <c r="BS1359" i="5"/>
  <c r="BR944" i="5"/>
  <c r="BS964" i="5" s="1"/>
  <c r="BS1037" i="5"/>
  <c r="BG135" i="13"/>
  <c r="BS1294" i="5"/>
  <c r="BJ1524" i="5"/>
  <c r="BK158" i="8"/>
  <c r="AW81" i="15"/>
  <c r="AW77" i="15" s="1"/>
  <c r="BJ1532" i="5"/>
  <c r="BR1199" i="5"/>
  <c r="BS1220" i="5" s="1"/>
  <c r="BG44" i="14" s="1"/>
  <c r="BF42" i="14"/>
  <c r="BR957" i="5"/>
  <c r="BR968" i="5" s="1"/>
  <c r="BP1264" i="5"/>
  <c r="BD107" i="15" s="1"/>
  <c r="BR1563" i="5"/>
  <c r="BS1570" i="5" s="1"/>
  <c r="BG68" i="14" s="1"/>
  <c r="BF133" i="13"/>
  <c r="BI1535" i="5"/>
  <c r="AW30" i="14" s="1"/>
  <c r="HV42" i="7"/>
  <c r="HV43" i="7" s="1"/>
  <c r="HW41" i="7"/>
  <c r="HV170" i="7"/>
  <c r="HV171" i="7" s="1"/>
  <c r="HV172" i="7" s="1"/>
  <c r="HW179" i="7" s="1"/>
  <c r="HV185" i="7" s="1"/>
  <c r="BJ1525" i="5"/>
  <c r="BK159" i="8"/>
  <c r="BR1196" i="5"/>
  <c r="BS1219" i="5" s="1"/>
  <c r="AW147" i="15"/>
  <c r="BJ1533" i="5"/>
  <c r="BO156" i="8"/>
  <c r="BN1522" i="5"/>
  <c r="BP1229" i="5"/>
  <c r="BR1193" i="5"/>
  <c r="BP1053" i="5"/>
  <c r="BG126" i="17"/>
  <c r="BH169" i="13"/>
  <c r="BI171" i="13"/>
  <c r="BH126" i="17" s="1"/>
  <c r="BH124" i="17" s="1"/>
  <c r="BA49" i="15"/>
  <c r="BN1530" i="5"/>
  <c r="BB34" i="17"/>
  <c r="BD141" i="13"/>
  <c r="DJ25" i="7"/>
  <c r="G195" i="13" s="1"/>
  <c r="F113" i="17" s="1"/>
  <c r="F112" i="17" s="1"/>
  <c r="DK22" i="7"/>
  <c r="AW114" i="15"/>
  <c r="AW109" i="15" s="1"/>
  <c r="BJ1531" i="5"/>
  <c r="BI1527" i="5"/>
  <c r="BK54" i="7"/>
  <c r="BJ57" i="7"/>
  <c r="AC49" i="13"/>
  <c r="AB27" i="17" s="1"/>
  <c r="AB26" i="17" s="1"/>
  <c r="BQ1006" i="5"/>
  <c r="BK157" i="8"/>
  <c r="BJ1523" i="5"/>
  <c r="AV35" i="17"/>
  <c r="BN1186" i="5"/>
  <c r="BH119" i="14"/>
  <c r="BH115" i="14" s="1"/>
  <c r="BH96" i="14" s="1"/>
  <c r="N227" i="15"/>
  <c r="D227" i="23" s="1"/>
  <c r="DS92" i="7"/>
  <c r="N167" i="13"/>
  <c r="M120" i="17" s="1"/>
  <c r="DT87" i="7"/>
  <c r="BG175" i="13"/>
  <c r="BF123" i="17" s="1"/>
  <c r="BF121" i="17" s="1"/>
  <c r="BF173" i="13"/>
  <c r="FM116" i="7"/>
  <c r="FM113" i="7"/>
  <c r="FL121" i="7" s="1"/>
  <c r="BH228" i="15" s="1"/>
  <c r="FL119" i="7"/>
  <c r="BI203" i="13" s="1"/>
  <c r="BH122" i="17" s="1"/>
  <c r="BS939" i="5"/>
  <c r="BR1384" i="5"/>
  <c r="BF48" i="14" s="1"/>
  <c r="S111" i="14"/>
  <c r="DL89" i="7"/>
  <c r="DO89" i="7"/>
  <c r="DM89" i="7"/>
  <c r="DP89" i="7"/>
  <c r="DN89" i="7"/>
  <c r="DK89" i="7"/>
  <c r="H159" i="22"/>
  <c r="BK157" i="13"/>
  <c r="BL159" i="13"/>
  <c r="BE123" i="17"/>
  <c r="BE121" i="17" s="1"/>
  <c r="DQ94" i="7"/>
  <c r="DR94" i="7" s="1"/>
  <c r="BO42" i="7"/>
  <c r="BO43" i="7" s="1"/>
  <c r="BP41" i="7"/>
  <c r="BK114" i="17"/>
  <c r="BS911" i="5"/>
  <c r="BS947" i="5"/>
  <c r="BT965" i="5" s="1"/>
  <c r="BP1071" i="5"/>
  <c r="BP1267" i="5"/>
  <c r="BR1368" i="5"/>
  <c r="BS1388" i="5" s="1"/>
  <c r="BG52" i="14" s="1"/>
  <c r="BN931" i="5"/>
  <c r="AM1442" i="5"/>
  <c r="BR450" i="5"/>
  <c r="BF185" i="15" s="1"/>
  <c r="BF184" i="15" s="1"/>
  <c r="BG37" i="13"/>
  <c r="BG35" i="13" s="1"/>
  <c r="BG34" i="13" s="1"/>
  <c r="BR435" i="5"/>
  <c r="BF207" i="15" s="1"/>
  <c r="BG49" i="18"/>
  <c r="BI36" i="13"/>
  <c r="BS420" i="5"/>
  <c r="BS881" i="5"/>
  <c r="BS948" i="5"/>
  <c r="BT966" i="5" s="1"/>
  <c r="BS1103" i="5"/>
  <c r="BR1365" i="5"/>
  <c r="BS1387" i="5" s="1"/>
  <c r="BG51" i="14" s="1"/>
  <c r="BN1209" i="5"/>
  <c r="BP1310" i="5"/>
  <c r="BG15" i="17"/>
  <c r="BG14" i="17" s="1"/>
  <c r="AP1508" i="5"/>
  <c r="AP1509" i="5" s="1"/>
  <c r="AQ1505" i="5" s="1"/>
  <c r="AQ1507" i="5" s="1"/>
  <c r="AR1457" i="5"/>
  <c r="AR1458" i="5" s="1"/>
  <c r="AS1454" i="5" s="1"/>
  <c r="AS1456" i="5" s="1"/>
  <c r="AN1440" i="5"/>
  <c r="AB99" i="15" s="1"/>
  <c r="BQ1308" i="5"/>
  <c r="BQ1307" i="5"/>
  <c r="BT1123" i="5"/>
  <c r="BT1141" i="5"/>
  <c r="BT1140" i="5"/>
  <c r="BT1143" i="5"/>
  <c r="BT1138" i="5"/>
  <c r="BT1142" i="5"/>
  <c r="BT1131" i="5"/>
  <c r="BT1132" i="5" s="1"/>
  <c r="BT1137" i="5"/>
  <c r="AQ1492" i="5"/>
  <c r="BR1159" i="5"/>
  <c r="BQ1162" i="5"/>
  <c r="BQ1160" i="5" s="1"/>
  <c r="Q60" i="13"/>
  <c r="Q124" i="15"/>
  <c r="S88" i="15"/>
  <c r="S90" i="15" s="1"/>
  <c r="BT1356" i="5"/>
  <c r="BT1359" i="5" s="1"/>
  <c r="BT1357" i="5"/>
  <c r="BT1358" i="5" s="1"/>
  <c r="BU895" i="5"/>
  <c r="BU900" i="5" s="1"/>
  <c r="BU1083" i="5"/>
  <c r="BU1088" i="5" s="1"/>
  <c r="BU1150" i="5"/>
  <c r="BU1155" i="5" s="1"/>
  <c r="BU1233" i="5"/>
  <c r="BU1238" i="5" s="1"/>
  <c r="BU861" i="5"/>
  <c r="BU866" i="5" s="1"/>
  <c r="BU1116" i="5"/>
  <c r="BU1121" i="5" s="1"/>
  <c r="BU1351" i="5"/>
  <c r="BU1355" i="5" s="1"/>
  <c r="BU829" i="5"/>
  <c r="BU833" i="5" s="1"/>
  <c r="BU977" i="5"/>
  <c r="BU982" i="5" s="1"/>
  <c r="BV800" i="5"/>
  <c r="BT1104" i="5"/>
  <c r="BT1108" i="5"/>
  <c r="BT1098" i="5"/>
  <c r="BT1099" i="5" s="1"/>
  <c r="BT1105" i="5"/>
  <c r="BT1109" i="5"/>
  <c r="BT1090" i="5"/>
  <c r="BT1107" i="5"/>
  <c r="BT1110" i="5"/>
  <c r="BS1124" i="5"/>
  <c r="BS1129" i="5"/>
  <c r="BS1130" i="5" s="1"/>
  <c r="BS1139" i="5"/>
  <c r="BB105" i="15"/>
  <c r="BB121" i="13"/>
  <c r="BA118" i="13"/>
  <c r="AZ29" i="17" s="1"/>
  <c r="BQ1345" i="5"/>
  <c r="BP1344" i="5"/>
  <c r="BO1343" i="5"/>
  <c r="BO1347" i="5" s="1"/>
  <c r="BC56" i="14" s="1"/>
  <c r="BC55" i="14" s="1"/>
  <c r="BC34" i="14" s="1"/>
  <c r="BC32" i="14" s="1"/>
  <c r="BR1195" i="5"/>
  <c r="BS1218" i="5" s="1"/>
  <c r="BG42" i="14" s="1"/>
  <c r="BR1191" i="5"/>
  <c r="BS1134" i="5"/>
  <c r="BT1133" i="5"/>
  <c r="BR1242" i="5"/>
  <c r="BR1245" i="5" s="1"/>
  <c r="BR1243" i="5" s="1"/>
  <c r="BR1273" i="5" s="1"/>
  <c r="BS1296" i="5" s="1"/>
  <c r="BR1272" i="5"/>
  <c r="AA86" i="15"/>
  <c r="BQ1344" i="5"/>
  <c r="BR1345" i="5"/>
  <c r="BP1343" i="5"/>
  <c r="BR1295" i="5"/>
  <c r="BR1305" i="5" s="1"/>
  <c r="BQ1286" i="5"/>
  <c r="AD79" i="18"/>
  <c r="BS903" i="5"/>
  <c r="BS908" i="5"/>
  <c r="BS909" i="5" s="1"/>
  <c r="BS1200" i="5"/>
  <c r="BS1106" i="5"/>
  <c r="BR1360" i="5"/>
  <c r="BR1018" i="5"/>
  <c r="BS1040" i="5" s="1"/>
  <c r="BR991" i="5"/>
  <c r="BQ1227" i="5"/>
  <c r="BQ1226" i="5"/>
  <c r="G44" i="16"/>
  <c r="HH134" i="10"/>
  <c r="HI126" i="10"/>
  <c r="R51" i="13"/>
  <c r="BO953" i="5"/>
  <c r="BO952" i="5"/>
  <c r="BS1246" i="5"/>
  <c r="BS1241" i="5"/>
  <c r="BR837" i="5"/>
  <c r="BQ840" i="5"/>
  <c r="BQ838" i="5" s="1"/>
  <c r="BQ857" i="5" s="1"/>
  <c r="F119" i="20"/>
  <c r="AR180" i="15"/>
  <c r="BD129" i="13"/>
  <c r="BC32" i="17" s="1"/>
  <c r="BC31" i="17" s="1"/>
  <c r="BE130" i="13"/>
  <c r="AB83" i="18"/>
  <c r="AB34" i="15"/>
  <c r="AN1518" i="5"/>
  <c r="Z119" i="15"/>
  <c r="E98" i="23"/>
  <c r="N29" i="18"/>
  <c r="N31" i="18"/>
  <c r="BP971" i="5"/>
  <c r="BP970" i="5"/>
  <c r="BF122" i="13"/>
  <c r="G20" i="22"/>
  <c r="AZ20" i="13"/>
  <c r="AY8" i="17" s="1"/>
  <c r="BJ412" i="5"/>
  <c r="J27" i="16"/>
  <c r="F92" i="20"/>
  <c r="BT845" i="5"/>
  <c r="BS846" i="5"/>
  <c r="BO1380" i="5"/>
  <c r="BS985" i="5"/>
  <c r="BS990" i="5"/>
  <c r="BS1197" i="5"/>
  <c r="BS1170" i="5"/>
  <c r="BF32" i="13"/>
  <c r="BF30" i="13" s="1"/>
  <c r="BQ447" i="5"/>
  <c r="BE183" i="15" s="1"/>
  <c r="BQ432" i="5"/>
  <c r="G147" i="22"/>
  <c r="AZ147" i="13"/>
  <c r="AY37" i="17" s="1"/>
  <c r="BE446" i="5"/>
  <c r="AS182" i="15" s="1"/>
  <c r="AT29" i="13"/>
  <c r="AT27" i="13" s="1"/>
  <c r="AT26" i="13" s="1"/>
  <c r="AT13" i="13" s="1"/>
  <c r="BE431" i="5"/>
  <c r="AS206" i="15" s="1"/>
  <c r="AS205" i="15" s="1"/>
  <c r="AS203" i="15" s="1"/>
  <c r="BT878" i="5"/>
  <c r="BS879" i="5"/>
  <c r="BR1077" i="5"/>
  <c r="C13" i="19"/>
  <c r="C11" i="19"/>
  <c r="BR1213" i="5"/>
  <c r="BR1224" i="5" s="1"/>
  <c r="BE47" i="14"/>
  <c r="HI22" i="10"/>
  <c r="HH37" i="10"/>
  <c r="BF145" i="13"/>
  <c r="BT854" i="5"/>
  <c r="BT835" i="5"/>
  <c r="BT855" i="5"/>
  <c r="BT853" i="5"/>
  <c r="BT849" i="5"/>
  <c r="BT850" i="5"/>
  <c r="BT843" i="5"/>
  <c r="BT844" i="5" s="1"/>
  <c r="BT852" i="5"/>
  <c r="BT1165" i="5"/>
  <c r="BT1166" i="5" s="1"/>
  <c r="BT1157" i="5"/>
  <c r="BT1177" i="5"/>
  <c r="BT1174" i="5"/>
  <c r="BT1171" i="5"/>
  <c r="BT1190" i="5"/>
  <c r="BT1172" i="5"/>
  <c r="BT1176" i="5"/>
  <c r="BT1202" i="5" s="1"/>
  <c r="BU1221" i="5" s="1"/>
  <c r="BT1175" i="5"/>
  <c r="BR1316" i="5"/>
  <c r="P61" i="15"/>
  <c r="N89" i="18"/>
  <c r="N87" i="18"/>
  <c r="AQ49" i="17"/>
  <c r="AQ47" i="17" s="1"/>
  <c r="AS103" i="13"/>
  <c r="BS884" i="5"/>
  <c r="BS918" i="5"/>
  <c r="BR936" i="5"/>
  <c r="BG120" i="13" s="1"/>
  <c r="Q61" i="13"/>
  <c r="Q157" i="15"/>
  <c r="AO65" i="17"/>
  <c r="AO58" i="17" s="1"/>
  <c r="AO173" i="15"/>
  <c r="AR1419" i="5"/>
  <c r="BG128" i="13"/>
  <c r="BR1164" i="5"/>
  <c r="R56" i="15"/>
  <c r="R58" i="15" s="1"/>
  <c r="BS946" i="5"/>
  <c r="BS1253" i="5"/>
  <c r="BS1277" i="5" s="1"/>
  <c r="BT1300" i="5" s="1"/>
  <c r="BS1278" i="5"/>
  <c r="BS765" i="5"/>
  <c r="BG103" i="15" s="1"/>
  <c r="BS767" i="5"/>
  <c r="BG136" i="15" s="1"/>
  <c r="BT761" i="5"/>
  <c r="BS764" i="5"/>
  <c r="BS766" i="5"/>
  <c r="BG71" i="15" s="1"/>
  <c r="AP92" i="17"/>
  <c r="AP94" i="17" s="1"/>
  <c r="AP96" i="17" s="1"/>
  <c r="AQ65" i="13"/>
  <c r="AR66" i="13"/>
  <c r="BR1038" i="5"/>
  <c r="BR1048" i="5" s="1"/>
  <c r="BQ1030" i="5"/>
  <c r="D101" i="21"/>
  <c r="L101" i="21"/>
  <c r="AS110" i="13"/>
  <c r="BS913" i="5"/>
  <c r="BT912" i="5"/>
  <c r="BR870" i="5"/>
  <c r="BQ873" i="5"/>
  <c r="BQ871" i="5" s="1"/>
  <c r="BQ890" i="5" s="1"/>
  <c r="BI427" i="5"/>
  <c r="BI442" i="5"/>
  <c r="AW178" i="15" s="1"/>
  <c r="AX21" i="13"/>
  <c r="AX19" i="13" s="1"/>
  <c r="AC23" i="17"/>
  <c r="AC22" i="17" s="1"/>
  <c r="AE47" i="13"/>
  <c r="BF124" i="13"/>
  <c r="BC166" i="15"/>
  <c r="BS997" i="5"/>
  <c r="BS1021" i="5" s="1"/>
  <c r="BT1043" i="5" s="1"/>
  <c r="BS1022" i="5"/>
  <c r="BS993" i="5"/>
  <c r="BS1019" i="5"/>
  <c r="BT1041" i="5" s="1"/>
  <c r="BS1194" i="5"/>
  <c r="BH31" i="13"/>
  <c r="BG13" i="17" s="1"/>
  <c r="BR417" i="5"/>
  <c r="AS139" i="13"/>
  <c r="AR39" i="17" s="1"/>
  <c r="AR33" i="17" s="1"/>
  <c r="U54" i="13"/>
  <c r="U120" i="15"/>
  <c r="BS1064" i="5"/>
  <c r="BT1065" i="5"/>
  <c r="BR1063" i="5"/>
  <c r="BR1067" i="5" s="1"/>
  <c r="AS1416" i="5"/>
  <c r="AG67" i="15" s="1"/>
  <c r="AS1415" i="5"/>
  <c r="AG35" i="15" s="1"/>
  <c r="AS1417" i="5"/>
  <c r="AG132" i="15" s="1"/>
  <c r="BQ970" i="5"/>
  <c r="BQ971" i="5"/>
  <c r="AS1482" i="5"/>
  <c r="AS1483" i="5" s="1"/>
  <c r="AT1479" i="5" s="1"/>
  <c r="AT1481" i="5" s="1"/>
  <c r="AO1514" i="5"/>
  <c r="AC102" i="15" s="1"/>
  <c r="AO1513" i="5"/>
  <c r="AC38" i="15" s="1"/>
  <c r="AO1515" i="5"/>
  <c r="AC70" i="15" s="1"/>
  <c r="AO1516" i="5"/>
  <c r="AC135" i="15" s="1"/>
  <c r="AC131" i="15" s="1"/>
  <c r="AC152" i="15" s="1"/>
  <c r="AE81" i="18"/>
  <c r="AN1436" i="5"/>
  <c r="AO1432" i="5" s="1"/>
  <c r="AO1434" i="5" s="1"/>
  <c r="BP1033" i="5"/>
  <c r="BP1032" i="5"/>
  <c r="AA54" i="15"/>
  <c r="HG135" i="10"/>
  <c r="HG137" i="10" s="1"/>
  <c r="HH127" i="10"/>
  <c r="BP1289" i="5"/>
  <c r="BP1288" i="5"/>
  <c r="BD38" i="17"/>
  <c r="BS1369" i="5"/>
  <c r="BS1370" i="5"/>
  <c r="BS1361" i="5"/>
  <c r="BS1372" i="5"/>
  <c r="BT1390" i="5" s="1"/>
  <c r="BH54" i="14" s="1"/>
  <c r="BS1367" i="5"/>
  <c r="BS1363" i="5"/>
  <c r="BS1366" i="5"/>
  <c r="BS1362" i="5"/>
  <c r="BS1371" i="5"/>
  <c r="BT1389" i="5" s="1"/>
  <c r="BH53" i="14" s="1"/>
  <c r="BT882" i="5"/>
  <c r="BT868" i="5"/>
  <c r="BT876" i="5"/>
  <c r="BT877" i="5" s="1"/>
  <c r="BT886" i="5"/>
  <c r="BT883" i="5"/>
  <c r="BT887" i="5"/>
  <c r="BT885" i="5"/>
  <c r="BT888" i="5"/>
  <c r="BT1003" i="5"/>
  <c r="BT1027" i="5" s="1"/>
  <c r="BU1045" i="5" s="1"/>
  <c r="BT992" i="5"/>
  <c r="BT999" i="5"/>
  <c r="BT1023" i="5" s="1"/>
  <c r="BT1015" i="5"/>
  <c r="BT1001" i="5"/>
  <c r="BT1002" i="5"/>
  <c r="BT1026" i="5" s="1"/>
  <c r="BT998" i="5"/>
  <c r="BT994" i="5"/>
  <c r="BT995" i="5" s="1"/>
  <c r="BT1020" i="5" s="1"/>
  <c r="BU1042" i="5" s="1"/>
  <c r="BT984" i="5"/>
  <c r="BT1057" i="5"/>
  <c r="BT1004" i="5"/>
  <c r="BT1028" i="5" s="1"/>
  <c r="BU1046" i="5" s="1"/>
  <c r="BS1136" i="5"/>
  <c r="AZ117" i="13"/>
  <c r="BO1267" i="5"/>
  <c r="BE119" i="13"/>
  <c r="BO1184" i="5"/>
  <c r="BC139" i="15" s="1"/>
  <c r="BC138" i="15" s="1"/>
  <c r="BO1183" i="5"/>
  <c r="BC106" i="15" s="1"/>
  <c r="BC105" i="15" s="1"/>
  <c r="C46" i="19"/>
  <c r="C43" i="20"/>
  <c r="C71" i="19"/>
  <c r="C48" i="19"/>
  <c r="BQ907" i="5"/>
  <c r="BQ905" i="5" s="1"/>
  <c r="BR904" i="5"/>
  <c r="BS915" i="5"/>
  <c r="BS942" i="5"/>
  <c r="BS943" i="5"/>
  <c r="BR938" i="5"/>
  <c r="P129" i="15"/>
  <c r="BC114" i="13"/>
  <c r="BB36" i="17" s="1"/>
  <c r="BQ1327" i="5"/>
  <c r="BQ1326" i="5"/>
  <c r="BS1101" i="5"/>
  <c r="BT1100" i="5"/>
  <c r="G43" i="16"/>
  <c r="HI21" i="10"/>
  <c r="HH36" i="10"/>
  <c r="BP1008" i="5"/>
  <c r="BD43" i="15" s="1"/>
  <c r="BP1009" i="5"/>
  <c r="BD75" i="15" s="1"/>
  <c r="BS851" i="5"/>
  <c r="BS945" i="5"/>
  <c r="BS841" i="5"/>
  <c r="BS842" i="5" s="1"/>
  <c r="BS836" i="5"/>
  <c r="BS1332" i="5"/>
  <c r="BG150" i="15" s="1"/>
  <c r="BS1331" i="5"/>
  <c r="BG117" i="15" s="1"/>
  <c r="BS1315" i="5"/>
  <c r="BS1275" i="5"/>
  <c r="BT1298" i="5" s="1"/>
  <c r="BS1249" i="5"/>
  <c r="BR768" i="5"/>
  <c r="BS772" i="5" s="1"/>
  <c r="BS773" i="5" s="1"/>
  <c r="BG26" i="14" s="1"/>
  <c r="BG19" i="14" s="1"/>
  <c r="BF39" i="15"/>
  <c r="G117" i="22"/>
  <c r="BR1386" i="5"/>
  <c r="BF50" i="14" s="1"/>
  <c r="BQ1375" i="5"/>
  <c r="BO1290" i="5"/>
  <c r="BB32" i="17"/>
  <c r="BB31" i="17" s="1"/>
  <c r="AA98" i="15"/>
  <c r="AA77" i="18"/>
  <c r="Y59" i="18"/>
  <c r="AA152" i="15"/>
  <c r="F90" i="20"/>
  <c r="BS1058" i="5"/>
  <c r="BS1059" i="5" s="1"/>
  <c r="BS1076" i="5"/>
  <c r="BG84" i="15" s="1"/>
  <c r="BS1075" i="5"/>
  <c r="BG52" i="15" s="1"/>
  <c r="BS1000" i="5"/>
  <c r="BS1024" i="5" s="1"/>
  <c r="BT1044" i="5" s="1"/>
  <c r="BS1025" i="5"/>
  <c r="BS1173" i="5"/>
  <c r="BS1203" i="5"/>
  <c r="BT1222" i="5" s="1"/>
  <c r="BH46" i="14" s="1"/>
  <c r="BS1163" i="5"/>
  <c r="BS1158" i="5"/>
  <c r="BG43" i="14"/>
  <c r="AQ39" i="17"/>
  <c r="AQ33" i="17" s="1"/>
  <c r="T123" i="15"/>
  <c r="HG39" i="10"/>
  <c r="BF132" i="13"/>
  <c r="AL137" i="13"/>
  <c r="AL116" i="13" s="1"/>
  <c r="AM138" i="13"/>
  <c r="P94" i="15"/>
  <c r="P64" i="15" s="1"/>
  <c r="AR111" i="13"/>
  <c r="AS1411" i="5"/>
  <c r="AT1407" i="5" s="1"/>
  <c r="AT1409" i="5" s="1"/>
  <c r="BE37" i="14"/>
  <c r="BE36" i="14" s="1"/>
  <c r="BE35" i="14" s="1"/>
  <c r="AR1490" i="5"/>
  <c r="AF134" i="15" s="1"/>
  <c r="G56" i="16" s="1"/>
  <c r="AR1489" i="5"/>
  <c r="AF69" i="15" s="1"/>
  <c r="G55" i="16" s="1"/>
  <c r="AR1488" i="5"/>
  <c r="AF101" i="15" s="1"/>
  <c r="G54" i="16" s="1"/>
  <c r="AR1487" i="5"/>
  <c r="AF37" i="15" s="1"/>
  <c r="BP1192" i="5"/>
  <c r="BP1205" i="5" s="1"/>
  <c r="BP1179" i="5"/>
  <c r="BP1181" i="5" s="1"/>
  <c r="BQ1051" i="5"/>
  <c r="BQ1050" i="5"/>
  <c r="BT910" i="5"/>
  <c r="BT919" i="5"/>
  <c r="BT935" i="5"/>
  <c r="BT921" i="5"/>
  <c r="BT902" i="5"/>
  <c r="BT920" i="5"/>
  <c r="BT922" i="5"/>
  <c r="BT916" i="5"/>
  <c r="BT917" i="5"/>
  <c r="BT1240" i="5"/>
  <c r="BT1255" i="5"/>
  <c r="BT1279" i="5" s="1"/>
  <c r="BT1258" i="5"/>
  <c r="BT1282" i="5" s="1"/>
  <c r="BT1254" i="5"/>
  <c r="BT1314" i="5"/>
  <c r="BT1248" i="5"/>
  <c r="BT1259" i="5"/>
  <c r="BT1283" i="5" s="1"/>
  <c r="BU1302" i="5" s="1"/>
  <c r="BT1250" i="5"/>
  <c r="BT1251" i="5" s="1"/>
  <c r="BT1276" i="5" s="1"/>
  <c r="BU1299" i="5" s="1"/>
  <c r="BT1271" i="5"/>
  <c r="BT1257" i="5"/>
  <c r="AS109" i="13"/>
  <c r="AS112" i="13"/>
  <c r="BS1168" i="5"/>
  <c r="BT1167" i="5"/>
  <c r="BO1208" i="5"/>
  <c r="BO1207" i="5"/>
  <c r="BR1274" i="5"/>
  <c r="BS1297" i="5" s="1"/>
  <c r="BR1247" i="5"/>
  <c r="P57" i="13"/>
  <c r="BH131" i="13"/>
  <c r="U55" i="13"/>
  <c r="U153" i="15"/>
  <c r="BQ1262" i="5"/>
  <c r="BP937" i="5"/>
  <c r="BP950" i="5" s="1"/>
  <c r="BP924" i="5"/>
  <c r="BP926" i="5" s="1"/>
  <c r="AP1466" i="5"/>
  <c r="BS869" i="5"/>
  <c r="BS874" i="5"/>
  <c r="BS875" i="5" s="1"/>
  <c r="BS1091" i="5"/>
  <c r="BS1096" i="5"/>
  <c r="BS1097" i="5" s="1"/>
  <c r="BS1201" i="5"/>
  <c r="BQ1095" i="5"/>
  <c r="BQ1093" i="5" s="1"/>
  <c r="BQ1112" i="5" s="1"/>
  <c r="BR1092" i="5"/>
  <c r="AE19" i="17"/>
  <c r="AE18" i="17" s="1"/>
  <c r="AG45" i="13"/>
  <c r="BR986" i="5"/>
  <c r="BR989" i="5" s="1"/>
  <c r="BR987" i="5" s="1"/>
  <c r="BR1017" i="5" s="1"/>
  <c r="BS1039" i="5" s="1"/>
  <c r="BR1016" i="5"/>
  <c r="G42" i="16"/>
  <c r="AF75" i="18"/>
  <c r="BO929" i="5"/>
  <c r="BC74" i="15" s="1"/>
  <c r="BO928" i="5"/>
  <c r="BC42" i="15" s="1"/>
  <c r="BS1256" i="5"/>
  <c r="BS1280" i="5" s="1"/>
  <c r="BT1301" i="5" s="1"/>
  <c r="BS1281" i="5"/>
  <c r="AY29" i="17"/>
  <c r="BE40" i="17"/>
  <c r="BG143" i="13"/>
  <c r="AR205" i="15"/>
  <c r="AD25" i="17"/>
  <c r="AD24" i="17" s="1"/>
  <c r="AF48" i="13"/>
  <c r="BQ1009" i="5"/>
  <c r="BE75" i="15" s="1"/>
  <c r="BQ1008" i="5"/>
  <c r="BE43" i="15" s="1"/>
  <c r="C15" i="19"/>
  <c r="C201" i="21"/>
  <c r="K201" i="21"/>
  <c r="C21" i="19"/>
  <c r="E46" i="22"/>
  <c r="Z21" i="17"/>
  <c r="Z20" i="17" s="1"/>
  <c r="Z17" i="17" s="1"/>
  <c r="AB46" i="13"/>
  <c r="F80" i="16"/>
  <c r="AA44" i="13"/>
  <c r="Z67" i="18" s="1"/>
  <c r="BR1125" i="5"/>
  <c r="BQ1128" i="5"/>
  <c r="BQ1126" i="5" s="1"/>
  <c r="BQ1145" i="5" s="1"/>
  <c r="HI20" i="10"/>
  <c r="HH35" i="10"/>
  <c r="BA91" i="13"/>
  <c r="AZ89" i="13"/>
  <c r="BP1378" i="5"/>
  <c r="BD171" i="15" s="1"/>
  <c r="BD166" i="15" s="1"/>
  <c r="BP1379" i="5"/>
  <c r="BD195" i="15" s="1"/>
  <c r="BS1198" i="5"/>
  <c r="BS1202" i="5"/>
  <c r="BT1221" i="5" s="1"/>
  <c r="BH45" i="14" s="1"/>
  <c r="BF13" i="17"/>
  <c r="BF126" i="13"/>
  <c r="BG126" i="13" s="1"/>
  <c r="AT47" i="18"/>
  <c r="BF416" i="5"/>
  <c r="AV28" i="13"/>
  <c r="AU12" i="17" s="1"/>
  <c r="AU11" i="17" s="1"/>
  <c r="AU10" i="17" s="1"/>
  <c r="AU5" i="17" s="1"/>
  <c r="I30" i="16"/>
  <c r="AT55" i="18"/>
  <c r="AT51" i="18"/>
  <c r="AT73" i="17"/>
  <c r="AT43" i="18"/>
  <c r="BG127" i="13"/>
  <c r="HI19" i="10"/>
  <c r="HH34" i="10"/>
  <c r="BQ1069" i="5"/>
  <c r="BE57" i="14"/>
  <c r="BQ1070" i="5"/>
  <c r="BQ1392" i="5"/>
  <c r="O85" i="18"/>
  <c r="O162" i="15"/>
  <c r="O73" i="18"/>
  <c r="AQ1464" i="5"/>
  <c r="AE133" i="15" s="1"/>
  <c r="AQ1461" i="5"/>
  <c r="AE36" i="15" s="1"/>
  <c r="AQ1462" i="5"/>
  <c r="AE100" i="15" s="1"/>
  <c r="AQ1463" i="5"/>
  <c r="AE68" i="15" s="1"/>
  <c r="G188" i="21" l="1"/>
  <c r="H188" i="21" s="1"/>
  <c r="O188" i="21"/>
  <c r="P188" i="21" s="1"/>
  <c r="I186" i="23"/>
  <c r="G39" i="20"/>
  <c r="H39" i="20" s="1"/>
  <c r="I38" i="22"/>
  <c r="BG133" i="13"/>
  <c r="BS957" i="5"/>
  <c r="BT939" i="5"/>
  <c r="BH127" i="13"/>
  <c r="DS94" i="7"/>
  <c r="AR107" i="13"/>
  <c r="AS108" i="13"/>
  <c r="AU15" i="13"/>
  <c r="BT943" i="5"/>
  <c r="AV9" i="17"/>
  <c r="BH413" i="5"/>
  <c r="AX23" i="13"/>
  <c r="AV24" i="13"/>
  <c r="AV22" i="13" s="1"/>
  <c r="BG428" i="5"/>
  <c r="BG443" i="5"/>
  <c r="AU179" i="15" s="1"/>
  <c r="I111" i="16"/>
  <c r="AT176" i="15"/>
  <c r="AY43" i="17"/>
  <c r="BK1565" i="5"/>
  <c r="BA101" i="13"/>
  <c r="AV18" i="13"/>
  <c r="AV16" i="13" s="1"/>
  <c r="AV15" i="13" s="1"/>
  <c r="BG426" i="5"/>
  <c r="AU204" i="15" s="1"/>
  <c r="BG441" i="5"/>
  <c r="AU177" i="15" s="1"/>
  <c r="AU176" i="15" s="1"/>
  <c r="AY46" i="17"/>
  <c r="BA105" i="13"/>
  <c r="BK1566" i="5"/>
  <c r="AX17" i="13"/>
  <c r="AW7" i="17" s="1"/>
  <c r="BH411" i="5"/>
  <c r="AV53" i="18"/>
  <c r="AV45" i="18"/>
  <c r="AZ75" i="13"/>
  <c r="G75" i="22"/>
  <c r="F76" i="20" s="1"/>
  <c r="AY73" i="13"/>
  <c r="AS48" i="17"/>
  <c r="AU102" i="13"/>
  <c r="AV7" i="17"/>
  <c r="AV6" i="17" s="1"/>
  <c r="AU100" i="13"/>
  <c r="AS42" i="17"/>
  <c r="BE1564" i="5"/>
  <c r="AX69" i="13"/>
  <c r="AW93" i="18" s="1"/>
  <c r="AZ79" i="13"/>
  <c r="G79" i="22"/>
  <c r="F80" i="20" s="1"/>
  <c r="AY77" i="13"/>
  <c r="G77" i="22" s="1"/>
  <c r="F78" i="20" s="1"/>
  <c r="BS1384" i="5"/>
  <c r="BG48" i="14" s="1"/>
  <c r="BT948" i="5"/>
  <c r="BU966" i="5" s="1"/>
  <c r="BK1532" i="5"/>
  <c r="AX81" i="15"/>
  <c r="BS1195" i="5"/>
  <c r="BT1218" i="5" s="1"/>
  <c r="AX149" i="13"/>
  <c r="BJ1535" i="5"/>
  <c r="AX30" i="14" s="1"/>
  <c r="BL158" i="8"/>
  <c r="BK1524" i="5"/>
  <c r="AW142" i="15"/>
  <c r="AX147" i="15"/>
  <c r="AX142" i="15" s="1"/>
  <c r="BK1533" i="5"/>
  <c r="BS941" i="5"/>
  <c r="BT963" i="5" s="1"/>
  <c r="BG125" i="13"/>
  <c r="HX41" i="7"/>
  <c r="HW170" i="7"/>
  <c r="HW171" i="7" s="1"/>
  <c r="HW172" i="7" s="1"/>
  <c r="HX179" i="7" s="1"/>
  <c r="HW42" i="7"/>
  <c r="HW43" i="7" s="1"/>
  <c r="BK1525" i="5"/>
  <c r="BL159" i="8"/>
  <c r="BP1347" i="5"/>
  <c r="BD56" i="14" s="1"/>
  <c r="BD55" i="14" s="1"/>
  <c r="BD34" i="14" s="1"/>
  <c r="BD32" i="14" s="1"/>
  <c r="BO1209" i="5"/>
  <c r="BA45" i="15"/>
  <c r="BG124" i="17"/>
  <c r="BQ1053" i="5"/>
  <c r="BC34" i="17"/>
  <c r="BE141" i="13"/>
  <c r="BB49" i="15"/>
  <c r="BB45" i="15" s="1"/>
  <c r="BO1530" i="5"/>
  <c r="BT1294" i="5"/>
  <c r="BJ171" i="13"/>
  <c r="BI169" i="13"/>
  <c r="BP156" i="8"/>
  <c r="BO1522" i="5"/>
  <c r="AY149" i="13"/>
  <c r="I125" i="16" s="1"/>
  <c r="BK57" i="7"/>
  <c r="BL54" i="7"/>
  <c r="BQ52" i="7"/>
  <c r="DK25" i="7"/>
  <c r="H195" i="13" s="1"/>
  <c r="G113" i="17" s="1"/>
  <c r="G112" i="17" s="1"/>
  <c r="DL22" i="7"/>
  <c r="BQ973" i="5"/>
  <c r="BQ1229" i="5"/>
  <c r="BT1103" i="5"/>
  <c r="BT1139" i="5"/>
  <c r="BQ1310" i="5"/>
  <c r="BK1531" i="5"/>
  <c r="AX114" i="15"/>
  <c r="BJ1527" i="5"/>
  <c r="AW35" i="17"/>
  <c r="BL157" i="8"/>
  <c r="BK1523" i="5"/>
  <c r="M166" i="13"/>
  <c r="DP90" i="7"/>
  <c r="M199" i="13" s="1"/>
  <c r="BI131" i="13"/>
  <c r="J166" i="13"/>
  <c r="DM90" i="7"/>
  <c r="J199" i="13" s="1"/>
  <c r="S109" i="14"/>
  <c r="DU87" i="7"/>
  <c r="O227" i="15"/>
  <c r="DT92" i="7"/>
  <c r="BS1365" i="5"/>
  <c r="BT1387" i="5" s="1"/>
  <c r="BH51" i="14" s="1"/>
  <c r="AS1419" i="5"/>
  <c r="BG124" i="13"/>
  <c r="BT1203" i="5"/>
  <c r="BU1222" i="5" s="1"/>
  <c r="BI46" i="14" s="1"/>
  <c r="BG134" i="13"/>
  <c r="H157" i="22"/>
  <c r="BL157" i="13"/>
  <c r="H166" i="13"/>
  <c r="DK90" i="7"/>
  <c r="H199" i="13" s="1"/>
  <c r="L166" i="13"/>
  <c r="DO90" i="7"/>
  <c r="L199" i="13" s="1"/>
  <c r="BI119" i="14"/>
  <c r="BI115" i="14" s="1"/>
  <c r="BI96" i="14" s="1"/>
  <c r="C229" i="21"/>
  <c r="K229" i="21"/>
  <c r="HH39" i="10"/>
  <c r="BT947" i="5"/>
  <c r="BU965" i="5" s="1"/>
  <c r="BI45" i="14" s="1"/>
  <c r="BG132" i="13"/>
  <c r="BH136" i="13"/>
  <c r="BH123" i="13"/>
  <c r="BS940" i="5"/>
  <c r="BT962" i="5" s="1"/>
  <c r="BP42" i="7"/>
  <c r="BP43" i="7" s="1"/>
  <c r="BQ41" i="7"/>
  <c r="G160" i="20"/>
  <c r="H160" i="20" s="1"/>
  <c r="I159" i="22"/>
  <c r="K166" i="13"/>
  <c r="DN90" i="7"/>
  <c r="K199" i="13" s="1"/>
  <c r="I166" i="13"/>
  <c r="DL90" i="7"/>
  <c r="I199" i="13" s="1"/>
  <c r="FN116" i="7"/>
  <c r="FN113" i="7"/>
  <c r="FM121" i="7" s="1"/>
  <c r="BI228" i="15" s="1"/>
  <c r="FM119" i="7"/>
  <c r="BJ203" i="13" s="1"/>
  <c r="BI122" i="17" s="1"/>
  <c r="BH175" i="13"/>
  <c r="BG123" i="17" s="1"/>
  <c r="BG121" i="17" s="1"/>
  <c r="BG173" i="13"/>
  <c r="O167" i="13"/>
  <c r="N120" i="17" s="1"/>
  <c r="BT884" i="5"/>
  <c r="BT1173" i="5"/>
  <c r="BP973" i="5"/>
  <c r="BQ1071" i="5"/>
  <c r="BS450" i="5"/>
  <c r="BG185" i="15" s="1"/>
  <c r="BG184" i="15" s="1"/>
  <c r="BS435" i="5"/>
  <c r="BG207" i="15" s="1"/>
  <c r="BH37" i="13"/>
  <c r="BH35" i="13" s="1"/>
  <c r="BH34" i="13" s="1"/>
  <c r="BR1006" i="5"/>
  <c r="BR1008" i="5" s="1"/>
  <c r="BF43" i="15" s="1"/>
  <c r="AN1442" i="5"/>
  <c r="BT420" i="5"/>
  <c r="BJ36" i="13"/>
  <c r="BH49" i="18"/>
  <c r="K33" i="16"/>
  <c r="BT848" i="5"/>
  <c r="BH15" i="17"/>
  <c r="AQ1508" i="5"/>
  <c r="AT1482" i="5"/>
  <c r="AT1483" i="5" s="1"/>
  <c r="AU1479" i="5" s="1"/>
  <c r="AU1481" i="5" s="1"/>
  <c r="BU1167" i="5"/>
  <c r="BT1168" i="5"/>
  <c r="AQ1466" i="5"/>
  <c r="HJ19" i="10"/>
  <c r="HI34" i="10"/>
  <c r="C25" i="19"/>
  <c r="C23" i="19"/>
  <c r="C17" i="19"/>
  <c r="AR203" i="15"/>
  <c r="BO931" i="5"/>
  <c r="BS1038" i="5"/>
  <c r="BS1048" i="5" s="1"/>
  <c r="BR1030" i="5"/>
  <c r="AF19" i="17"/>
  <c r="AF18" i="17" s="1"/>
  <c r="G79" i="16"/>
  <c r="AH45" i="13"/>
  <c r="BP929" i="5"/>
  <c r="BD74" i="15" s="1"/>
  <c r="BD73" i="15" s="1"/>
  <c r="BP928" i="5"/>
  <c r="BD42" i="15" s="1"/>
  <c r="BD41" i="15" s="1"/>
  <c r="BT911" i="5"/>
  <c r="BT1253" i="5"/>
  <c r="BT1277" i="5" s="1"/>
  <c r="BU1300" i="5" s="1"/>
  <c r="BT1278" i="5"/>
  <c r="BT918" i="5"/>
  <c r="BP1207" i="5"/>
  <c r="BP1208" i="5"/>
  <c r="F138" i="22"/>
  <c r="AN138" i="13"/>
  <c r="AM30" i="17" s="1"/>
  <c r="AM28" i="17" s="1"/>
  <c r="AM137" i="13"/>
  <c r="BS1563" i="5"/>
  <c r="BT1570" i="5" s="1"/>
  <c r="BH68" i="14" s="1"/>
  <c r="HJ21" i="10"/>
  <c r="HI36" i="10"/>
  <c r="BQ937" i="5"/>
  <c r="BQ950" i="5" s="1"/>
  <c r="BQ924" i="5"/>
  <c r="BQ926" i="5" s="1"/>
  <c r="BO1186" i="5"/>
  <c r="BF119" i="13"/>
  <c r="BT997" i="5"/>
  <c r="BT1021" i="5" s="1"/>
  <c r="BU1043" i="5" s="1"/>
  <c r="BT1022" i="5"/>
  <c r="BS1368" i="5"/>
  <c r="HI127" i="10"/>
  <c r="HH135" i="10"/>
  <c r="HH137" i="10" s="1"/>
  <c r="AO1435" i="5"/>
  <c r="AO1436" i="5" s="1"/>
  <c r="AP1432" i="5" s="1"/>
  <c r="AP1434" i="5" s="1"/>
  <c r="AC83" i="18"/>
  <c r="AC34" i="15"/>
  <c r="BR1051" i="5"/>
  <c r="BR1050" i="5"/>
  <c r="AO164" i="15"/>
  <c r="Q159" i="15"/>
  <c r="BT1198" i="5"/>
  <c r="BT945" i="5"/>
  <c r="BT851" i="5"/>
  <c r="BT946" i="5"/>
  <c r="HJ22" i="10"/>
  <c r="HI37" i="10"/>
  <c r="AS181" i="15"/>
  <c r="BS1196" i="5"/>
  <c r="BT1219" i="5" s="1"/>
  <c r="BK412" i="5"/>
  <c r="BA20" i="13"/>
  <c r="BG122" i="13"/>
  <c r="AB54" i="15"/>
  <c r="BS938" i="5"/>
  <c r="BS1295" i="5"/>
  <c r="BS1305" i="5" s="1"/>
  <c r="BR1286" i="5"/>
  <c r="BA117" i="13"/>
  <c r="BV1233" i="5"/>
  <c r="BV977" i="5"/>
  <c r="BV1351" i="5"/>
  <c r="BV1116" i="5"/>
  <c r="BV1083" i="5"/>
  <c r="BV1150" i="5"/>
  <c r="BV861" i="5"/>
  <c r="BV829" i="5"/>
  <c r="BV895" i="5"/>
  <c r="BW800" i="5"/>
  <c r="BU1141" i="5"/>
  <c r="BU1131" i="5"/>
  <c r="BU1132" i="5" s="1"/>
  <c r="BU1142" i="5"/>
  <c r="BU1140" i="5"/>
  <c r="BU1123" i="5"/>
  <c r="BU1143" i="5"/>
  <c r="BU1138" i="5"/>
  <c r="BU1137" i="5"/>
  <c r="BU1098" i="5"/>
  <c r="BU1099" i="5" s="1"/>
  <c r="BU1109" i="5"/>
  <c r="BU1107" i="5"/>
  <c r="BU1110" i="5"/>
  <c r="BU1090" i="5"/>
  <c r="BU1108" i="5"/>
  <c r="BU1104" i="5"/>
  <c r="BU1105" i="5"/>
  <c r="Q126" i="15"/>
  <c r="AB98" i="15"/>
  <c r="AB119" i="15" s="1"/>
  <c r="AB77" i="18"/>
  <c r="BS1213" i="5"/>
  <c r="BS1224" i="5" s="1"/>
  <c r="BR1392" i="5"/>
  <c r="BF40" i="17"/>
  <c r="BH143" i="13"/>
  <c r="U154" i="15"/>
  <c r="U156" i="15" s="1"/>
  <c r="BT903" i="5"/>
  <c r="BT908" i="5"/>
  <c r="AT1410" i="5"/>
  <c r="AT1411" i="5" s="1"/>
  <c r="AU1407" i="5" s="1"/>
  <c r="AU1409" i="5" s="1"/>
  <c r="BS1191" i="5"/>
  <c r="BU1065" i="5"/>
  <c r="BT1064" i="5"/>
  <c r="BS1063" i="5"/>
  <c r="BS1067" i="5" s="1"/>
  <c r="AA119" i="15"/>
  <c r="BS968" i="5"/>
  <c r="BT1076" i="5"/>
  <c r="BH84" i="15" s="1"/>
  <c r="BT1075" i="5"/>
  <c r="BH52" i="15" s="1"/>
  <c r="BT1058" i="5"/>
  <c r="BT1059" i="5" s="1"/>
  <c r="BT993" i="5"/>
  <c r="BT1019" i="5"/>
  <c r="BU1041" i="5" s="1"/>
  <c r="AG75" i="18"/>
  <c r="U121" i="15"/>
  <c r="AT110" i="13"/>
  <c r="AQ92" i="17"/>
  <c r="AQ94" i="17" s="1"/>
  <c r="AQ96" i="17" s="1"/>
  <c r="AR65" i="13"/>
  <c r="AS66" i="13"/>
  <c r="BG39" i="15"/>
  <c r="BS768" i="5"/>
  <c r="BT772" i="5" s="1"/>
  <c r="BT773" i="5" s="1"/>
  <c r="BH26" i="14" s="1"/>
  <c r="BH19" i="14" s="1"/>
  <c r="BH128" i="13"/>
  <c r="BI128" i="13" s="1"/>
  <c r="P62" i="15"/>
  <c r="P32" i="15" s="1"/>
  <c r="BT1163" i="5"/>
  <c r="BT1158" i="5"/>
  <c r="BG145" i="13"/>
  <c r="BF38" i="17" s="1"/>
  <c r="BT879" i="5"/>
  <c r="BU878" i="5"/>
  <c r="BS1018" i="5"/>
  <c r="BT1040" i="5" s="1"/>
  <c r="BS991" i="5"/>
  <c r="D100" i="21"/>
  <c r="L100" i="21"/>
  <c r="BF130" i="13"/>
  <c r="BE129" i="13"/>
  <c r="BD32" i="17" s="1"/>
  <c r="BD31" i="17" s="1"/>
  <c r="AR175" i="15"/>
  <c r="BS837" i="5"/>
  <c r="BR840" i="5"/>
  <c r="BR838" i="5" s="1"/>
  <c r="BR857" i="5" s="1"/>
  <c r="BS936" i="5"/>
  <c r="BH120" i="13" s="1"/>
  <c r="BC121" i="13"/>
  <c r="BB118" i="13"/>
  <c r="BA29" i="17" s="1"/>
  <c r="BT1106" i="5"/>
  <c r="BT1200" i="5"/>
  <c r="BU1015" i="5"/>
  <c r="BU998" i="5"/>
  <c r="BU1002" i="5"/>
  <c r="BU1026" i="5" s="1"/>
  <c r="BU984" i="5"/>
  <c r="BU1003" i="5"/>
  <c r="BU1027" i="5" s="1"/>
  <c r="BV1045" i="5" s="1"/>
  <c r="BW1045" i="5" s="1"/>
  <c r="BU994" i="5"/>
  <c r="BU995" i="5" s="1"/>
  <c r="BU1020" i="5" s="1"/>
  <c r="BV1042" i="5" s="1"/>
  <c r="BW1042" i="5" s="1"/>
  <c r="BU1001" i="5"/>
  <c r="BU992" i="5"/>
  <c r="BU999" i="5"/>
  <c r="BU1023" i="5" s="1"/>
  <c r="BU1004" i="5"/>
  <c r="BU1028" i="5" s="1"/>
  <c r="BV1046" i="5" s="1"/>
  <c r="BW1046" i="5" s="1"/>
  <c r="BU1057" i="5"/>
  <c r="BU885" i="5"/>
  <c r="BU882" i="5"/>
  <c r="BU886" i="5"/>
  <c r="BU868" i="5"/>
  <c r="BU888" i="5"/>
  <c r="BU887" i="5"/>
  <c r="BU876" i="5"/>
  <c r="BU877" i="5" s="1"/>
  <c r="BU883" i="5"/>
  <c r="BU917" i="5"/>
  <c r="BU921" i="5"/>
  <c r="BU935" i="5"/>
  <c r="BU910" i="5"/>
  <c r="BU916" i="5"/>
  <c r="BU919" i="5"/>
  <c r="BU902" i="5"/>
  <c r="BU920" i="5"/>
  <c r="BU922" i="5"/>
  <c r="BT1363" i="5"/>
  <c r="BT1361" i="5"/>
  <c r="BT1362" i="5"/>
  <c r="BT1370" i="5"/>
  <c r="BT1369" i="5"/>
  <c r="BT1372" i="5"/>
  <c r="BU1390" i="5" s="1"/>
  <c r="BI54" i="14" s="1"/>
  <c r="BT1371" i="5"/>
  <c r="BU1389" i="5" s="1"/>
  <c r="BI53" i="14" s="1"/>
  <c r="BT1366" i="5"/>
  <c r="BT1367" i="5"/>
  <c r="T53" i="13"/>
  <c r="T87" i="15"/>
  <c r="BT1124" i="5"/>
  <c r="BT1129" i="5"/>
  <c r="BT1130" i="5" s="1"/>
  <c r="BF47" i="14"/>
  <c r="AP1515" i="5"/>
  <c r="AD70" i="15" s="1"/>
  <c r="AD66" i="15" s="1"/>
  <c r="AD86" i="15" s="1"/>
  <c r="AP1516" i="5"/>
  <c r="AD135" i="15" s="1"/>
  <c r="AP1514" i="5"/>
  <c r="AD102" i="15" s="1"/>
  <c r="AP1513" i="5"/>
  <c r="AD38" i="15" s="1"/>
  <c r="AU47" i="18"/>
  <c r="BG416" i="5"/>
  <c r="AW28" i="13"/>
  <c r="AV12" i="17" s="1"/>
  <c r="AV11" i="17" s="1"/>
  <c r="AV10" i="17" s="1"/>
  <c r="AU55" i="18"/>
  <c r="AU73" i="17"/>
  <c r="AU43" i="18"/>
  <c r="AU51" i="18"/>
  <c r="BP1380" i="5"/>
  <c r="BB91" i="13"/>
  <c r="BA89" i="13"/>
  <c r="E44" i="22"/>
  <c r="Z59" i="18"/>
  <c r="D47" i="20"/>
  <c r="BQ1011" i="5"/>
  <c r="BP953" i="5"/>
  <c r="BP952" i="5"/>
  <c r="AE79" i="18"/>
  <c r="O15" i="18"/>
  <c r="O19" i="18" s="1"/>
  <c r="O199" i="15"/>
  <c r="O17" i="18"/>
  <c r="AU29" i="13"/>
  <c r="AU27" i="13" s="1"/>
  <c r="AU26" i="13" s="1"/>
  <c r="AU13" i="13" s="1"/>
  <c r="BF446" i="5"/>
  <c r="AT182" i="15" s="1"/>
  <c r="BF431" i="5"/>
  <c r="AT206" i="15" s="1"/>
  <c r="BR1128" i="5"/>
  <c r="BR1126" i="5" s="1"/>
  <c r="BR1145" i="5" s="1"/>
  <c r="BS1125" i="5"/>
  <c r="AE25" i="17"/>
  <c r="AE24" i="17" s="1"/>
  <c r="AG48" i="13"/>
  <c r="BC41" i="15"/>
  <c r="BS1092" i="5"/>
  <c r="BR1095" i="5"/>
  <c r="BR1093" i="5" s="1"/>
  <c r="BR1112" i="5" s="1"/>
  <c r="BQ1341" i="5"/>
  <c r="BQ1264" i="5"/>
  <c r="BE107" i="15" s="1"/>
  <c r="BQ1265" i="5"/>
  <c r="BE140" i="15" s="1"/>
  <c r="AT112" i="13"/>
  <c r="AT109" i="13"/>
  <c r="BT1256" i="5"/>
  <c r="BT1280" i="5" s="1"/>
  <c r="BU1301" i="5" s="1"/>
  <c r="BT1281" i="5"/>
  <c r="BT1275" i="5"/>
  <c r="BU1298" i="5" s="1"/>
  <c r="BT1249" i="5"/>
  <c r="BT942" i="5"/>
  <c r="BT915" i="5"/>
  <c r="G53" i="16"/>
  <c r="AF81" i="18"/>
  <c r="AR1492" i="5"/>
  <c r="AS111" i="13"/>
  <c r="Q91" i="15"/>
  <c r="Q59" i="13"/>
  <c r="AL30" i="17"/>
  <c r="AL28" i="17" s="1"/>
  <c r="BS1193" i="5"/>
  <c r="BQ1378" i="5"/>
  <c r="BE171" i="15" s="1"/>
  <c r="BE166" i="15" s="1"/>
  <c r="BQ1379" i="5"/>
  <c r="BE195" i="15" s="1"/>
  <c r="F118" i="20"/>
  <c r="BS1316" i="5"/>
  <c r="BS944" i="5"/>
  <c r="BT964" i="5" s="1"/>
  <c r="BP1011" i="5"/>
  <c r="BT990" i="5"/>
  <c r="BT985" i="5"/>
  <c r="BT1025" i="5"/>
  <c r="BT1000" i="5"/>
  <c r="BT1024" i="5" s="1"/>
  <c r="BU1044" i="5" s="1"/>
  <c r="BT874" i="5"/>
  <c r="BT875" i="5" s="1"/>
  <c r="BT869" i="5"/>
  <c r="BS1360" i="5"/>
  <c r="BP1290" i="5"/>
  <c r="AO1518" i="5"/>
  <c r="BR1070" i="5"/>
  <c r="BR1069" i="5"/>
  <c r="BR447" i="5"/>
  <c r="BF183" i="15" s="1"/>
  <c r="BG32" i="13"/>
  <c r="BG30" i="13" s="1"/>
  <c r="BR432" i="5"/>
  <c r="AD23" i="17"/>
  <c r="AD22" i="17" s="1"/>
  <c r="AF47" i="13"/>
  <c r="BS870" i="5"/>
  <c r="BR873" i="5"/>
  <c r="BR871" i="5" s="1"/>
  <c r="BR890" i="5" s="1"/>
  <c r="BT913" i="5"/>
  <c r="BU912" i="5"/>
  <c r="BT764" i="5"/>
  <c r="BT765" i="5"/>
  <c r="BH103" i="15" s="1"/>
  <c r="BT767" i="5"/>
  <c r="BH136" i="15" s="1"/>
  <c r="BT766" i="5"/>
  <c r="BH71" i="15" s="1"/>
  <c r="BU761" i="5"/>
  <c r="S52" i="13"/>
  <c r="S55" i="15"/>
  <c r="AR49" i="17"/>
  <c r="AR47" i="17" s="1"/>
  <c r="AT103" i="13"/>
  <c r="BT1322" i="5"/>
  <c r="BR1320" i="5"/>
  <c r="BR1324" i="5" s="1"/>
  <c r="BS1321" i="5"/>
  <c r="BT1197" i="5"/>
  <c r="BT1170" i="5"/>
  <c r="BT1194" i="5"/>
  <c r="BI123" i="13" s="1"/>
  <c r="BT836" i="5"/>
  <c r="BT841" i="5"/>
  <c r="BT842" i="5" s="1"/>
  <c r="BE38" i="17"/>
  <c r="BA147" i="13"/>
  <c r="AZ37" i="17" s="1"/>
  <c r="BS1016" i="5"/>
  <c r="BS986" i="5"/>
  <c r="BS989" i="5" s="1"/>
  <c r="BS987" i="5" s="1"/>
  <c r="BS1017" i="5" s="1"/>
  <c r="BT1039" i="5" s="1"/>
  <c r="BT846" i="5"/>
  <c r="BU845" i="5"/>
  <c r="F21" i="20"/>
  <c r="E119" i="23"/>
  <c r="BS1242" i="5"/>
  <c r="BS1245" i="5" s="1"/>
  <c r="BS1243" i="5" s="1"/>
  <c r="BS1273" i="5" s="1"/>
  <c r="BT1296" i="5" s="1"/>
  <c r="BS1272" i="5"/>
  <c r="BS1199" i="5"/>
  <c r="BT1220" i="5" s="1"/>
  <c r="BQ1289" i="5"/>
  <c r="BQ1288" i="5"/>
  <c r="BT1134" i="5"/>
  <c r="BU1133" i="5"/>
  <c r="BT1091" i="5"/>
  <c r="BT1096" i="5"/>
  <c r="BT1097" i="5" s="1"/>
  <c r="BT1201" i="5"/>
  <c r="BU849" i="5"/>
  <c r="BU850" i="5"/>
  <c r="BU852" i="5"/>
  <c r="BU843" i="5"/>
  <c r="BU844" i="5" s="1"/>
  <c r="BU854" i="5"/>
  <c r="BU855" i="5"/>
  <c r="BU853" i="5"/>
  <c r="BU835" i="5"/>
  <c r="BU1248" i="5"/>
  <c r="BU1250" i="5"/>
  <c r="BU1251" i="5" s="1"/>
  <c r="BU1276" i="5" s="1"/>
  <c r="BV1299" i="5" s="1"/>
  <c r="BW1299" i="5" s="1"/>
  <c r="BU1255" i="5"/>
  <c r="BU1279" i="5" s="1"/>
  <c r="BU1240" i="5"/>
  <c r="BU1254" i="5"/>
  <c r="BU1258" i="5"/>
  <c r="BU1282" i="5" s="1"/>
  <c r="BU1259" i="5"/>
  <c r="BU1283" i="5" s="1"/>
  <c r="BV1302" i="5" s="1"/>
  <c r="BW1302" i="5" s="1"/>
  <c r="BU1257" i="5"/>
  <c r="BU1271" i="5"/>
  <c r="BU1314" i="5"/>
  <c r="BQ1192" i="5"/>
  <c r="BQ1205" i="5" s="1"/>
  <c r="BQ1179" i="5"/>
  <c r="BQ1181" i="5" s="1"/>
  <c r="BT1136" i="5"/>
  <c r="BF37" i="14"/>
  <c r="BF36" i="14" s="1"/>
  <c r="BF35" i="14" s="1"/>
  <c r="AR1462" i="5"/>
  <c r="AF100" i="15" s="1"/>
  <c r="G49" i="16" s="1"/>
  <c r="AR1461" i="5"/>
  <c r="AF36" i="15" s="1"/>
  <c r="AR1464" i="5"/>
  <c r="AF133" i="15" s="1"/>
  <c r="AR1463" i="5"/>
  <c r="AF68" i="15" s="1"/>
  <c r="HJ20" i="10"/>
  <c r="HI35" i="10"/>
  <c r="AA21" i="17"/>
  <c r="AA20" i="17" s="1"/>
  <c r="AA17" i="17" s="1"/>
  <c r="AC46" i="13"/>
  <c r="AB44" i="13"/>
  <c r="AA67" i="18" s="1"/>
  <c r="BC73" i="15"/>
  <c r="O63" i="18"/>
  <c r="P42" i="13"/>
  <c r="O71" i="18"/>
  <c r="BT1332" i="5"/>
  <c r="BH150" i="15" s="1"/>
  <c r="BT1315" i="5"/>
  <c r="BT1331" i="5"/>
  <c r="BH117" i="15" s="1"/>
  <c r="BT1241" i="5"/>
  <c r="BT1246" i="5"/>
  <c r="BP1184" i="5"/>
  <c r="BD139" i="15" s="1"/>
  <c r="BD138" i="15" s="1"/>
  <c r="BP1183" i="5"/>
  <c r="BD106" i="15" s="1"/>
  <c r="BD105" i="15" s="1"/>
  <c r="BS1077" i="5"/>
  <c r="BT1101" i="5"/>
  <c r="BU1100" i="5"/>
  <c r="BD114" i="13"/>
  <c r="BC36" i="17" s="1"/>
  <c r="BS904" i="5"/>
  <c r="BR907" i="5"/>
  <c r="BR905" i="5" s="1"/>
  <c r="C54" i="19"/>
  <c r="C56" i="19"/>
  <c r="BT881" i="5"/>
  <c r="AC66" i="15"/>
  <c r="AS1488" i="5"/>
  <c r="AG101" i="15" s="1"/>
  <c r="AS1487" i="5"/>
  <c r="AG37" i="15" s="1"/>
  <c r="AS1490" i="5"/>
  <c r="AG134" i="15" s="1"/>
  <c r="AS1489" i="5"/>
  <c r="AG69" i="15" s="1"/>
  <c r="AT139" i="13"/>
  <c r="BS417" i="5"/>
  <c r="BI31" i="13"/>
  <c r="BH13" i="17" s="1"/>
  <c r="BQ1032" i="5"/>
  <c r="BQ1033" i="5"/>
  <c r="AD49" i="13"/>
  <c r="BS1164" i="5"/>
  <c r="BT1164" i="5" s="1"/>
  <c r="BR1226" i="5"/>
  <c r="BR1227" i="5"/>
  <c r="F148" i="20"/>
  <c r="BT1037" i="5"/>
  <c r="BJ427" i="5"/>
  <c r="BJ442" i="5"/>
  <c r="AX178" i="15" s="1"/>
  <c r="AY21" i="13"/>
  <c r="BS1274" i="5"/>
  <c r="BT1297" i="5" s="1"/>
  <c r="BS1247" i="5"/>
  <c r="Q61" i="18"/>
  <c r="Q69" i="18"/>
  <c r="HI134" i="10"/>
  <c r="HJ126" i="10"/>
  <c r="BS1386" i="5"/>
  <c r="BG50" i="14" s="1"/>
  <c r="BR1375" i="5"/>
  <c r="BR1308" i="5"/>
  <c r="BR1307" i="5"/>
  <c r="BH135" i="13"/>
  <c r="BR1262" i="5"/>
  <c r="BU1357" i="5"/>
  <c r="BU1358" i="5" s="1"/>
  <c r="BU1356" i="5"/>
  <c r="BU1175" i="5"/>
  <c r="BU1176" i="5"/>
  <c r="BU1157" i="5"/>
  <c r="BU1172" i="5"/>
  <c r="BU1190" i="5"/>
  <c r="BU1165" i="5"/>
  <c r="BU1177" i="5"/>
  <c r="BU1203" i="5" s="1"/>
  <c r="BV1222" i="5" s="1"/>
  <c r="BW1222" i="5" s="1"/>
  <c r="BU1174" i="5"/>
  <c r="BU1171" i="5"/>
  <c r="BR1162" i="5"/>
  <c r="BR1160" i="5" s="1"/>
  <c r="BS1159" i="5"/>
  <c r="BR971" i="5"/>
  <c r="BR970" i="5"/>
  <c r="AS1457" i="5"/>
  <c r="AS1458" i="5" s="1"/>
  <c r="AT1454" i="5" s="1"/>
  <c r="AT1456" i="5" s="1"/>
  <c r="BT909" i="5"/>
  <c r="BR1009" i="5" l="1"/>
  <c r="BF75" i="15" s="1"/>
  <c r="BU1202" i="5"/>
  <c r="BV1221" i="5" s="1"/>
  <c r="BW1221" i="5" s="1"/>
  <c r="BT1196" i="5"/>
  <c r="BU1219" i="5" s="1"/>
  <c r="BU1198" i="5"/>
  <c r="BT957" i="5"/>
  <c r="AV5" i="17"/>
  <c r="BH125" i="13"/>
  <c r="AS107" i="13"/>
  <c r="AT108" i="13"/>
  <c r="BT941" i="5"/>
  <c r="BU963" i="5" s="1"/>
  <c r="AY23" i="13"/>
  <c r="BI413" i="5"/>
  <c r="AW9" i="17"/>
  <c r="AW6" i="17" s="1"/>
  <c r="AW24" i="13"/>
  <c r="AW22" i="13" s="1"/>
  <c r="BH428" i="5"/>
  <c r="BH443" i="5"/>
  <c r="AV179" i="15" s="1"/>
  <c r="G142" i="23"/>
  <c r="AY17" i="13"/>
  <c r="J26" i="16" s="1"/>
  <c r="BI411" i="5"/>
  <c r="AW45" i="18"/>
  <c r="AW53" i="18"/>
  <c r="BB101" i="13"/>
  <c r="AZ43" i="17"/>
  <c r="BL1565" i="5"/>
  <c r="BA75" i="13"/>
  <c r="AZ73" i="13"/>
  <c r="BA79" i="13"/>
  <c r="AZ77" i="13"/>
  <c r="AT42" i="17"/>
  <c r="AV100" i="13"/>
  <c r="BF1564" i="5"/>
  <c r="AY69" i="13"/>
  <c r="G73" i="22"/>
  <c r="F74" i="20" s="1"/>
  <c r="AV102" i="13"/>
  <c r="AT48" i="17"/>
  <c r="BH426" i="5"/>
  <c r="AV204" i="15" s="1"/>
  <c r="BH441" i="5"/>
  <c r="AV177" i="15" s="1"/>
  <c r="AW18" i="13"/>
  <c r="AW16" i="13" s="1"/>
  <c r="AW15" i="13" s="1"/>
  <c r="BK1535" i="5"/>
  <c r="AY30" i="14" s="1"/>
  <c r="AZ46" i="17"/>
  <c r="BB105" i="13"/>
  <c r="BL1566" i="5"/>
  <c r="BU1037" i="5"/>
  <c r="BH43" i="14"/>
  <c r="BH42" i="14"/>
  <c r="BI135" i="13"/>
  <c r="BT1563" i="5"/>
  <c r="BU1570" i="5" s="1"/>
  <c r="BI68" i="14" s="1"/>
  <c r="BM158" i="8"/>
  <c r="BL1524" i="5"/>
  <c r="AX77" i="15"/>
  <c r="G77" i="23" s="1"/>
  <c r="G81" i="23"/>
  <c r="I133" i="16"/>
  <c r="AY81" i="15"/>
  <c r="AY77" i="15" s="1"/>
  <c r="BL1532" i="5"/>
  <c r="BH124" i="13"/>
  <c r="BU1194" i="5"/>
  <c r="BU946" i="5"/>
  <c r="G147" i="23"/>
  <c r="F149" i="21" s="1"/>
  <c r="BM159" i="8"/>
  <c r="BL1525" i="5"/>
  <c r="HX170" i="7"/>
  <c r="HX171" i="7" s="1"/>
  <c r="HX172" i="7" s="1"/>
  <c r="HY179" i="7" s="1"/>
  <c r="HX42" i="7"/>
  <c r="HX43" i="7" s="1"/>
  <c r="HY41" i="7"/>
  <c r="N144" i="21"/>
  <c r="F144" i="21"/>
  <c r="BL1533" i="5"/>
  <c r="AY147" i="15"/>
  <c r="AY142" i="15" s="1"/>
  <c r="I134" i="16"/>
  <c r="HW185" i="7"/>
  <c r="BD34" i="17"/>
  <c r="BF141" i="13"/>
  <c r="BC49" i="15"/>
  <c r="BC45" i="15" s="1"/>
  <c r="BP1530" i="5"/>
  <c r="BI126" i="17"/>
  <c r="BK171" i="13"/>
  <c r="BL171" i="13" s="1"/>
  <c r="BJ169" i="13"/>
  <c r="BR1071" i="5"/>
  <c r="BQ156" i="8"/>
  <c r="BP1522" i="5"/>
  <c r="AY114" i="15"/>
  <c r="BL1531" i="5"/>
  <c r="BK1527" i="5"/>
  <c r="BM54" i="7"/>
  <c r="BL57" i="7"/>
  <c r="BM157" i="8"/>
  <c r="BL1523" i="5"/>
  <c r="AX109" i="15"/>
  <c r="G109" i="23" s="1"/>
  <c r="G114" i="23"/>
  <c r="I132" i="16"/>
  <c r="DM22" i="7"/>
  <c r="DL25" i="7"/>
  <c r="I195" i="13" s="1"/>
  <c r="H113" i="17" s="1"/>
  <c r="H112" i="17" s="1"/>
  <c r="BT1384" i="5"/>
  <c r="BH48" i="14" s="1"/>
  <c r="BT1368" i="5"/>
  <c r="BU1388" i="5" s="1"/>
  <c r="BI52" i="14" s="1"/>
  <c r="BU918" i="5"/>
  <c r="BH133" i="13"/>
  <c r="BL59" i="7"/>
  <c r="BM59" i="7" s="1"/>
  <c r="BN59" i="7" s="1"/>
  <c r="BO59" i="7" s="1"/>
  <c r="BP59" i="7" s="1"/>
  <c r="BK59" i="7"/>
  <c r="BK61" i="7" s="1"/>
  <c r="AX35" i="17"/>
  <c r="G149" i="22"/>
  <c r="F150" i="20" s="1"/>
  <c r="BR1229" i="5"/>
  <c r="BU1294" i="5"/>
  <c r="BS1262" i="5"/>
  <c r="BS1265" i="5" s="1"/>
  <c r="BG140" i="15" s="1"/>
  <c r="BI175" i="13"/>
  <c r="BH123" i="17" s="1"/>
  <c r="BH121" i="17" s="1"/>
  <c r="BH173" i="13"/>
  <c r="J119" i="17"/>
  <c r="J118" i="17" s="1"/>
  <c r="K165" i="13"/>
  <c r="DU92" i="7"/>
  <c r="P227" i="15"/>
  <c r="S96" i="14"/>
  <c r="BQ1290" i="5"/>
  <c r="D167" i="22"/>
  <c r="P167" i="13"/>
  <c r="H165" i="13"/>
  <c r="G119" i="17"/>
  <c r="BR973" i="5"/>
  <c r="BJ119" i="14"/>
  <c r="I165" i="13"/>
  <c r="H119" i="17"/>
  <c r="H118" i="17" s="1"/>
  <c r="J165" i="13"/>
  <c r="I119" i="17"/>
  <c r="I118" i="17" s="1"/>
  <c r="FO116" i="7"/>
  <c r="FO113" i="7"/>
  <c r="FN119" i="7"/>
  <c r="BK203" i="13" s="1"/>
  <c r="BR41" i="7"/>
  <c r="BQ42" i="7"/>
  <c r="BQ43" i="7" s="1"/>
  <c r="K119" i="17"/>
  <c r="K118" i="17" s="1"/>
  <c r="L165" i="13"/>
  <c r="G158" i="20"/>
  <c r="H158" i="20" s="1"/>
  <c r="I157" i="22"/>
  <c r="DV87" i="7"/>
  <c r="BI127" i="13"/>
  <c r="L119" i="17"/>
  <c r="L118" i="17" s="1"/>
  <c r="M165" i="13"/>
  <c r="DT94" i="7"/>
  <c r="BU1173" i="5"/>
  <c r="AG81" i="18"/>
  <c r="BU884" i="5"/>
  <c r="BP1209" i="5"/>
  <c r="BH14" i="17"/>
  <c r="BK36" i="13"/>
  <c r="BL36" i="13" s="1"/>
  <c r="BU420" i="5"/>
  <c r="BI49" i="18"/>
  <c r="BR1310" i="5"/>
  <c r="BU939" i="5"/>
  <c r="BJ123" i="13" s="1"/>
  <c r="BT1077" i="5"/>
  <c r="BT435" i="5"/>
  <c r="BH207" i="15" s="1"/>
  <c r="BT450" i="5"/>
  <c r="BH185" i="15" s="1"/>
  <c r="BI37" i="13"/>
  <c r="BI35" i="13" s="1"/>
  <c r="BI34" i="13" s="1"/>
  <c r="BT1213" i="5"/>
  <c r="BT1224" i="5" s="1"/>
  <c r="BT1227" i="5" s="1"/>
  <c r="BI15" i="17"/>
  <c r="BI14" i="17" s="1"/>
  <c r="BH132" i="13"/>
  <c r="BU1103" i="5"/>
  <c r="BR1053" i="5"/>
  <c r="P30" i="15"/>
  <c r="BV1065" i="5"/>
  <c r="BW1065" i="5" s="1"/>
  <c r="BT1063" i="5"/>
  <c r="BT1067" i="5" s="1"/>
  <c r="BU1064" i="5"/>
  <c r="AU1410" i="5"/>
  <c r="AU1411" i="5" s="1"/>
  <c r="AV1407" i="5" s="1"/>
  <c r="AV1409" i="5" s="1"/>
  <c r="AP1435" i="5"/>
  <c r="AP1436" i="5" s="1"/>
  <c r="AQ1432" i="5" s="1"/>
  <c r="AQ1434" i="5" s="1"/>
  <c r="AU1482" i="5"/>
  <c r="AU1483" i="5" s="1"/>
  <c r="AV1479" i="5" s="1"/>
  <c r="AV1481" i="5" s="1"/>
  <c r="BI125" i="13"/>
  <c r="BR1265" i="5"/>
  <c r="BF140" i="15" s="1"/>
  <c r="BR1341" i="5"/>
  <c r="BR1264" i="5"/>
  <c r="BF107" i="15" s="1"/>
  <c r="G178" i="23"/>
  <c r="J112" i="16"/>
  <c r="BT968" i="5"/>
  <c r="BR1192" i="5"/>
  <c r="BR1205" i="5" s="1"/>
  <c r="BR1179" i="5"/>
  <c r="BR1181" i="5" s="1"/>
  <c r="BU1163" i="5"/>
  <c r="BU1158" i="5"/>
  <c r="BR1378" i="5"/>
  <c r="BF171" i="15" s="1"/>
  <c r="BR1379" i="5"/>
  <c r="BF195" i="15" s="1"/>
  <c r="AC27" i="17"/>
  <c r="AC26" i="17" s="1"/>
  <c r="AE49" i="13"/>
  <c r="AC86" i="15"/>
  <c r="BS1392" i="5"/>
  <c r="BU1101" i="5"/>
  <c r="BT1247" i="5"/>
  <c r="BT1274" i="5"/>
  <c r="BU1297" i="5" s="1"/>
  <c r="BQ1184" i="5"/>
  <c r="BE139" i="15" s="1"/>
  <c r="BE138" i="15" s="1"/>
  <c r="BQ1183" i="5"/>
  <c r="BE106" i="15" s="1"/>
  <c r="BS1264" i="5"/>
  <c r="BG107" i="15" s="1"/>
  <c r="L121" i="21"/>
  <c r="D121" i="21"/>
  <c r="BS1006" i="5"/>
  <c r="BB147" i="13"/>
  <c r="BA37" i="17" s="1"/>
  <c r="BR1327" i="5"/>
  <c r="BR1326" i="5"/>
  <c r="S56" i="15"/>
  <c r="S58" i="15" s="1"/>
  <c r="BT940" i="5"/>
  <c r="BU962" i="5" s="1"/>
  <c r="BF57" i="14"/>
  <c r="BT986" i="5"/>
  <c r="BT989" i="5" s="1"/>
  <c r="BT987" i="5" s="1"/>
  <c r="BT1017" i="5" s="1"/>
  <c r="BU1039" i="5" s="1"/>
  <c r="BT1016" i="5"/>
  <c r="BH44" i="14"/>
  <c r="BQ1380" i="5"/>
  <c r="BI43" i="14"/>
  <c r="BJ131" i="13"/>
  <c r="BQ1343" i="5"/>
  <c r="BQ1347" i="5" s="1"/>
  <c r="BE56" i="14" s="1"/>
  <c r="BE55" i="14" s="1"/>
  <c r="BE34" i="14" s="1"/>
  <c r="BE32" i="14" s="1"/>
  <c r="BR1344" i="5"/>
  <c r="BS1345" i="5"/>
  <c r="BT1092" i="5"/>
  <c r="BS1095" i="5"/>
  <c r="BS1093" i="5" s="1"/>
  <c r="BS1112" i="5" s="1"/>
  <c r="AF25" i="17"/>
  <c r="AF24" i="17" s="1"/>
  <c r="G82" i="16"/>
  <c r="AH48" i="13"/>
  <c r="AV47" i="18"/>
  <c r="BH416" i="5"/>
  <c r="AX28" i="13"/>
  <c r="AV55" i="18"/>
  <c r="AV43" i="18"/>
  <c r="AV73" i="17"/>
  <c r="AV51" i="18"/>
  <c r="BT1365" i="5"/>
  <c r="BU948" i="5"/>
  <c r="BV966" i="5" s="1"/>
  <c r="BU915" i="5"/>
  <c r="BU942" i="5"/>
  <c r="BU947" i="5"/>
  <c r="BU1076" i="5"/>
  <c r="BI84" i="15" s="1"/>
  <c r="BU1075" i="5"/>
  <c r="BI52" i="15" s="1"/>
  <c r="BU1058" i="5"/>
  <c r="BU1059" i="5" s="1"/>
  <c r="BU1025" i="5"/>
  <c r="BU1000" i="5"/>
  <c r="BU1024" i="5" s="1"/>
  <c r="BV1044" i="5" s="1"/>
  <c r="BW1044" i="5" s="1"/>
  <c r="BT837" i="5"/>
  <c r="BS840" i="5"/>
  <c r="BS838" i="5" s="1"/>
  <c r="BS857" i="5" s="1"/>
  <c r="BG130" i="13"/>
  <c r="BF129" i="13"/>
  <c r="BE32" i="17" s="1"/>
  <c r="BE31" i="17" s="1"/>
  <c r="BI136" i="13"/>
  <c r="BU1096" i="5"/>
  <c r="BU1097" i="5" s="1"/>
  <c r="BU1091" i="5"/>
  <c r="BV833" i="5"/>
  <c r="BV845" i="5" s="1"/>
  <c r="BW829" i="5"/>
  <c r="BV1121" i="5"/>
  <c r="BV1133" i="5" s="1"/>
  <c r="BW1116" i="5"/>
  <c r="BK427" i="5"/>
  <c r="BK442" i="5"/>
  <c r="AY178" i="15" s="1"/>
  <c r="AZ21" i="13"/>
  <c r="AZ19" i="13" s="1"/>
  <c r="HK22" i="10"/>
  <c r="HJ37" i="10"/>
  <c r="AC54" i="15"/>
  <c r="BQ928" i="5"/>
  <c r="BE42" i="15" s="1"/>
  <c r="BQ929" i="5"/>
  <c r="BE74" i="15" s="1"/>
  <c r="AO138" i="13"/>
  <c r="AN30" i="17" s="1"/>
  <c r="AN28" i="17" s="1"/>
  <c r="AN137" i="13"/>
  <c r="BU1166" i="5"/>
  <c r="BT1195" i="5"/>
  <c r="BU1218" i="5" s="1"/>
  <c r="AU139" i="13"/>
  <c r="AT39" i="17" s="1"/>
  <c r="AT33" i="17" s="1"/>
  <c r="BG47" i="14"/>
  <c r="BP1186" i="5"/>
  <c r="BT1242" i="5"/>
  <c r="BT1245" i="5" s="1"/>
  <c r="BT1243" i="5" s="1"/>
  <c r="BT1273" i="5" s="1"/>
  <c r="BU1296" i="5" s="1"/>
  <c r="BT1272" i="5"/>
  <c r="AA59" i="18"/>
  <c r="BQ1208" i="5"/>
  <c r="BQ1207" i="5"/>
  <c r="BU1249" i="5"/>
  <c r="BU1275" i="5"/>
  <c r="BV1298" i="5" s="1"/>
  <c r="BW1298" i="5" s="1"/>
  <c r="BT991" i="5"/>
  <c r="BT1018" i="5"/>
  <c r="BU1040" i="5" s="1"/>
  <c r="BU1322" i="5"/>
  <c r="BS1320" i="5"/>
  <c r="BS1324" i="5" s="1"/>
  <c r="BT1321" i="5"/>
  <c r="AT111" i="13"/>
  <c r="AU112" i="13"/>
  <c r="BH126" i="13"/>
  <c r="BC91" i="13"/>
  <c r="BB89" i="13"/>
  <c r="AV29" i="13"/>
  <c r="AV27" i="13" s="1"/>
  <c r="AV26" i="13" s="1"/>
  <c r="AV13" i="13" s="1"/>
  <c r="BG446" i="5"/>
  <c r="AU182" i="15" s="1"/>
  <c r="AU181" i="15" s="1"/>
  <c r="AU180" i="15" s="1"/>
  <c r="AU175" i="15" s="1"/>
  <c r="BG431" i="5"/>
  <c r="AU206" i="15" s="1"/>
  <c r="AU205" i="15" s="1"/>
  <c r="AU203" i="15" s="1"/>
  <c r="AD131" i="15"/>
  <c r="T88" i="15"/>
  <c r="T90" i="15" s="1"/>
  <c r="BU943" i="5"/>
  <c r="BU881" i="5"/>
  <c r="BU1022" i="5"/>
  <c r="BU997" i="5"/>
  <c r="BU1021" i="5" s="1"/>
  <c r="BV1043" i="5" s="1"/>
  <c r="BW1043" i="5" s="1"/>
  <c r="BT1191" i="5"/>
  <c r="AR92" i="17"/>
  <c r="AR94" i="17" s="1"/>
  <c r="AR96" i="17" s="1"/>
  <c r="AS65" i="13"/>
  <c r="AT66" i="13"/>
  <c r="AU110" i="13"/>
  <c r="V54" i="13"/>
  <c r="V120" i="15"/>
  <c r="AT1416" i="5"/>
  <c r="AH67" i="15" s="1"/>
  <c r="AT1417" i="5"/>
  <c r="AH132" i="15" s="1"/>
  <c r="AT1415" i="5"/>
  <c r="AH35" i="15" s="1"/>
  <c r="V55" i="13"/>
  <c r="V153" i="15"/>
  <c r="BU1124" i="5"/>
  <c r="BU1129" i="5"/>
  <c r="BU1130" i="5" s="1"/>
  <c r="BV866" i="5"/>
  <c r="BV878" i="5" s="1"/>
  <c r="BW861" i="5"/>
  <c r="BV1355" i="5"/>
  <c r="BW1351" i="5"/>
  <c r="BG119" i="13"/>
  <c r="BQ952" i="5"/>
  <c r="BQ953" i="5"/>
  <c r="BU911" i="5"/>
  <c r="BU1168" i="5"/>
  <c r="AQ1514" i="5"/>
  <c r="AE102" i="15" s="1"/>
  <c r="AQ1513" i="5"/>
  <c r="AE38" i="15" s="1"/>
  <c r="AQ1515" i="5"/>
  <c r="AE70" i="15" s="1"/>
  <c r="AQ1516" i="5"/>
  <c r="AE135" i="15" s="1"/>
  <c r="AE131" i="15" s="1"/>
  <c r="AE152" i="15" s="1"/>
  <c r="AT1457" i="5"/>
  <c r="BU1197" i="5"/>
  <c r="BU1196" i="5" s="1"/>
  <c r="BV1219" i="5" s="1"/>
  <c r="BW1219" i="5" s="1"/>
  <c r="BU1170" i="5"/>
  <c r="BT417" i="5"/>
  <c r="BJ31" i="13"/>
  <c r="BI13" i="17" s="1"/>
  <c r="K31" i="16"/>
  <c r="AS1492" i="5"/>
  <c r="BR937" i="5"/>
  <c r="BR950" i="5" s="1"/>
  <c r="BR924" i="5"/>
  <c r="BR926" i="5" s="1"/>
  <c r="O75" i="17"/>
  <c r="O57" i="18"/>
  <c r="O105" i="18"/>
  <c r="O65" i="18"/>
  <c r="G50" i="16"/>
  <c r="AR1466" i="5"/>
  <c r="BU1253" i="5"/>
  <c r="BU1277" i="5" s="1"/>
  <c r="BV1300" i="5" s="1"/>
  <c r="BW1300" i="5" s="1"/>
  <c r="BU1278" i="5"/>
  <c r="BT1295" i="5"/>
  <c r="BT1305" i="5" s="1"/>
  <c r="BS1286" i="5"/>
  <c r="AS1462" i="5"/>
  <c r="AG100" i="15" s="1"/>
  <c r="AS1461" i="5"/>
  <c r="AG36" i="15" s="1"/>
  <c r="AS1464" i="5"/>
  <c r="AG133" i="15" s="1"/>
  <c r="AS1463" i="5"/>
  <c r="AG68" i="15" s="1"/>
  <c r="HJ134" i="10"/>
  <c r="HK126" i="10"/>
  <c r="G21" i="22"/>
  <c r="AY19" i="13"/>
  <c r="G19" i="22" s="1"/>
  <c r="BS432" i="5"/>
  <c r="BH32" i="13"/>
  <c r="BH30" i="13" s="1"/>
  <c r="BS447" i="5"/>
  <c r="BG183" i="15" s="1"/>
  <c r="AS39" i="17"/>
  <c r="AS33" i="17" s="1"/>
  <c r="BS907" i="5"/>
  <c r="BS905" i="5" s="1"/>
  <c r="BT904" i="5"/>
  <c r="BE114" i="13"/>
  <c r="BD36" i="17" s="1"/>
  <c r="BT1316" i="5"/>
  <c r="HK20" i="10"/>
  <c r="HJ35" i="10"/>
  <c r="G51" i="16"/>
  <c r="BU1256" i="5"/>
  <c r="BU1280" i="5" s="1"/>
  <c r="BV1301" i="5" s="1"/>
  <c r="BW1301" i="5" s="1"/>
  <c r="BU1281" i="5"/>
  <c r="BU1246" i="5"/>
  <c r="BU1241" i="5"/>
  <c r="BU836" i="5"/>
  <c r="BU841" i="5"/>
  <c r="BU842" i="5" s="1"/>
  <c r="BU848" i="5"/>
  <c r="BU1134" i="5"/>
  <c r="BU846" i="5"/>
  <c r="BT1038" i="5"/>
  <c r="BT1048" i="5" s="1"/>
  <c r="BS1030" i="5"/>
  <c r="AS49" i="17"/>
  <c r="AS47" i="17" s="1"/>
  <c r="AU103" i="13"/>
  <c r="E90" i="16"/>
  <c r="S51" i="13"/>
  <c r="BS873" i="5"/>
  <c r="BS871" i="5" s="1"/>
  <c r="BS890" i="5" s="1"/>
  <c r="BT870" i="5"/>
  <c r="AU109" i="13"/>
  <c r="BQ1267" i="5"/>
  <c r="AT205" i="15"/>
  <c r="BT1360" i="5"/>
  <c r="BU908" i="5"/>
  <c r="BU909" i="5" s="1"/>
  <c r="BU903" i="5"/>
  <c r="BB117" i="13"/>
  <c r="AR65" i="17"/>
  <c r="AR58" i="17" s="1"/>
  <c r="AR173" i="15"/>
  <c r="BU879" i="5"/>
  <c r="BT1193" i="5"/>
  <c r="U123" i="15"/>
  <c r="BG37" i="14"/>
  <c r="BG36" i="14" s="1"/>
  <c r="BG35" i="14" s="1"/>
  <c r="BG57" i="14"/>
  <c r="BS1069" i="5"/>
  <c r="BS1070" i="5"/>
  <c r="BT938" i="5"/>
  <c r="BU1106" i="5"/>
  <c r="BU1200" i="5"/>
  <c r="BU1136" i="5"/>
  <c r="BU1139" i="5"/>
  <c r="BV1155" i="5"/>
  <c r="BW1150" i="5"/>
  <c r="BV982" i="5"/>
  <c r="BW977" i="5"/>
  <c r="BR1289" i="5"/>
  <c r="BR1288" i="5"/>
  <c r="BH122" i="13"/>
  <c r="AS180" i="15"/>
  <c r="Q160" i="15"/>
  <c r="Q129" i="15" s="1"/>
  <c r="HJ127" i="10"/>
  <c r="HI135" i="10"/>
  <c r="E139" i="20"/>
  <c r="BP931" i="5"/>
  <c r="BR1032" i="5"/>
  <c r="BR1033" i="5"/>
  <c r="C19" i="19"/>
  <c r="HI39" i="10"/>
  <c r="BR1011" i="5"/>
  <c r="AQ1509" i="5"/>
  <c r="AR1505" i="5" s="1"/>
  <c r="AR1507" i="5" s="1"/>
  <c r="BT1159" i="5"/>
  <c r="BS1162" i="5"/>
  <c r="BS1160" i="5" s="1"/>
  <c r="BU1361" i="5"/>
  <c r="BU1371" i="5"/>
  <c r="BV1389" i="5" s="1"/>
  <c r="BU1369" i="5"/>
  <c r="BU1362" i="5"/>
  <c r="BU1366" i="5"/>
  <c r="BU1370" i="5"/>
  <c r="BU1372" i="5"/>
  <c r="BV1390" i="5" s="1"/>
  <c r="BU1363" i="5"/>
  <c r="BU1367" i="5"/>
  <c r="HI137" i="10"/>
  <c r="BU1164" i="5"/>
  <c r="AB21" i="17"/>
  <c r="AB20" i="17" s="1"/>
  <c r="AB17" i="17" s="1"/>
  <c r="AC44" i="13"/>
  <c r="AB67" i="18" s="1"/>
  <c r="G48" i="16"/>
  <c r="AF79" i="18"/>
  <c r="BU1331" i="5"/>
  <c r="BI117" i="15" s="1"/>
  <c r="BU1332" i="5"/>
  <c r="BI150" i="15" s="1"/>
  <c r="BU1315" i="5"/>
  <c r="BU851" i="5"/>
  <c r="BU945" i="5"/>
  <c r="BU767" i="5"/>
  <c r="BI136" i="15" s="1"/>
  <c r="BV761" i="5"/>
  <c r="BU764" i="5"/>
  <c r="BU765" i="5"/>
  <c r="BI103" i="15" s="1"/>
  <c r="BU766" i="5"/>
  <c r="BI71" i="15" s="1"/>
  <c r="BH39" i="15"/>
  <c r="BT768" i="5"/>
  <c r="BU772" i="5" s="1"/>
  <c r="BU773" i="5" s="1"/>
  <c r="BI26" i="14" s="1"/>
  <c r="BI19" i="14" s="1"/>
  <c r="BU913" i="5"/>
  <c r="AE23" i="17"/>
  <c r="AE22" i="17" s="1"/>
  <c r="AG47" i="13"/>
  <c r="BT1386" i="5"/>
  <c r="BH50" i="14" s="1"/>
  <c r="BS1375" i="5"/>
  <c r="Q93" i="15"/>
  <c r="BT1125" i="5"/>
  <c r="BS1128" i="5"/>
  <c r="BS1126" i="5" s="1"/>
  <c r="BS1145" i="5" s="1"/>
  <c r="AT181" i="15"/>
  <c r="AT180" i="15" s="1"/>
  <c r="AT175" i="15" s="1"/>
  <c r="I115" i="16"/>
  <c r="O21" i="18"/>
  <c r="O23" i="18"/>
  <c r="O25" i="18" s="1"/>
  <c r="O27" i="18"/>
  <c r="D45" i="20"/>
  <c r="AD83" i="18"/>
  <c r="AD34" i="15"/>
  <c r="AP1518" i="5"/>
  <c r="BU874" i="5"/>
  <c r="BU875" i="5" s="1"/>
  <c r="BU869" i="5"/>
  <c r="BU993" i="5"/>
  <c r="BU1019" i="5"/>
  <c r="BV1041" i="5" s="1"/>
  <c r="BW1041" i="5" s="1"/>
  <c r="BU985" i="5"/>
  <c r="BU990" i="5"/>
  <c r="BT1199" i="5"/>
  <c r="BU1220" i="5" s="1"/>
  <c r="BD121" i="13"/>
  <c r="BC118" i="13"/>
  <c r="BH145" i="13"/>
  <c r="BG38" i="17" s="1"/>
  <c r="Q58" i="13"/>
  <c r="Q59" i="15"/>
  <c r="BU1359" i="5"/>
  <c r="BS970" i="5"/>
  <c r="BS971" i="5"/>
  <c r="BT936" i="5"/>
  <c r="BG40" i="17"/>
  <c r="BI143" i="13"/>
  <c r="BS1226" i="5"/>
  <c r="BS1227" i="5"/>
  <c r="Q127" i="15"/>
  <c r="Q96" i="15" s="1"/>
  <c r="BU1201" i="5"/>
  <c r="BV900" i="5"/>
  <c r="BV912" i="5" s="1"/>
  <c r="BW895" i="5"/>
  <c r="BV1088" i="5"/>
  <c r="BW1083" i="5"/>
  <c r="BW1233" i="5"/>
  <c r="BV1238" i="5"/>
  <c r="BS1307" i="5"/>
  <c r="BS1308" i="5"/>
  <c r="BB20" i="13"/>
  <c r="BA8" i="17" s="1"/>
  <c r="BL412" i="5"/>
  <c r="AZ8" i="17"/>
  <c r="BT944" i="5"/>
  <c r="BU964" i="5" s="1"/>
  <c r="AO1440" i="5"/>
  <c r="AC99" i="15" s="1"/>
  <c r="BT1388" i="5"/>
  <c r="BH52" i="14" s="1"/>
  <c r="BH134" i="13"/>
  <c r="HK21" i="10"/>
  <c r="HJ36" i="10"/>
  <c r="F137" i="22"/>
  <c r="AM116" i="13"/>
  <c r="F116" i="22" s="1"/>
  <c r="G166" i="16"/>
  <c r="AG19" i="17"/>
  <c r="AG18" i="17" s="1"/>
  <c r="BS1050" i="5"/>
  <c r="BS1051" i="5"/>
  <c r="HK19" i="10"/>
  <c r="HJ34" i="10"/>
  <c r="AT1488" i="5"/>
  <c r="AH101" i="15" s="1"/>
  <c r="AT1490" i="5"/>
  <c r="AH134" i="15" s="1"/>
  <c r="AT1487" i="5"/>
  <c r="AH37" i="15" s="1"/>
  <c r="AT1489" i="5"/>
  <c r="AH69" i="15" s="1"/>
  <c r="DU94" i="7" l="1"/>
  <c r="BJ128" i="13"/>
  <c r="AT107" i="13"/>
  <c r="AU108" i="13"/>
  <c r="BU957" i="5"/>
  <c r="BL1535" i="5"/>
  <c r="AZ30" i="14" s="1"/>
  <c r="AV176" i="15"/>
  <c r="N149" i="21"/>
  <c r="AX24" i="13"/>
  <c r="AX22" i="13" s="1"/>
  <c r="BI428" i="5"/>
  <c r="BI443" i="5"/>
  <c r="AW179" i="15" s="1"/>
  <c r="G23" i="22"/>
  <c r="F24" i="20" s="1"/>
  <c r="AZ23" i="13"/>
  <c r="AX9" i="17"/>
  <c r="BJ413" i="5"/>
  <c r="J28" i="16"/>
  <c r="BA77" i="13"/>
  <c r="BB79" i="13"/>
  <c r="BJ411" i="5"/>
  <c r="AZ17" i="13"/>
  <c r="G17" i="22"/>
  <c r="AX53" i="18"/>
  <c r="AX45" i="18"/>
  <c r="AZ149" i="13"/>
  <c r="BM1566" i="5"/>
  <c r="BA46" i="17"/>
  <c r="BC105" i="13"/>
  <c r="AU48" i="17"/>
  <c r="AW102" i="13"/>
  <c r="BG1564" i="5"/>
  <c r="AU42" i="17"/>
  <c r="AW100" i="13"/>
  <c r="AZ69" i="13"/>
  <c r="AY93" i="18" s="1"/>
  <c r="BA43" i="17"/>
  <c r="BC101" i="13"/>
  <c r="BM1565" i="5"/>
  <c r="G69" i="22"/>
  <c r="F70" i="20" s="1"/>
  <c r="AX93" i="18"/>
  <c r="AX7" i="17"/>
  <c r="BA73" i="13"/>
  <c r="BA69" i="13" s="1"/>
  <c r="AZ93" i="18" s="1"/>
  <c r="BB75" i="13"/>
  <c r="BI426" i="5"/>
  <c r="AW204" i="15" s="1"/>
  <c r="AX18" i="13"/>
  <c r="AX16" i="13" s="1"/>
  <c r="AX15" i="13" s="1"/>
  <c r="BI441" i="5"/>
  <c r="AW177" i="15" s="1"/>
  <c r="AI45" i="13"/>
  <c r="AH19" i="17" s="1"/>
  <c r="AH18" i="17" s="1"/>
  <c r="BT1226" i="5"/>
  <c r="BN158" i="8"/>
  <c r="BM1524" i="5"/>
  <c r="AZ81" i="15"/>
  <c r="AZ77" i="15" s="1"/>
  <c r="BM1532" i="5"/>
  <c r="BU944" i="5"/>
  <c r="BV964" i="5" s="1"/>
  <c r="BH37" i="14"/>
  <c r="F83" i="21"/>
  <c r="N83" i="21"/>
  <c r="AY35" i="17"/>
  <c r="N79" i="21"/>
  <c r="F79" i="21"/>
  <c r="HX185" i="7"/>
  <c r="BM1533" i="5"/>
  <c r="AZ147" i="15"/>
  <c r="AZ142" i="15" s="1"/>
  <c r="HY170" i="7"/>
  <c r="HY171" i="7" s="1"/>
  <c r="HY172" i="7" s="1"/>
  <c r="HZ179" i="7" s="1"/>
  <c r="HZ41" i="7"/>
  <c r="HY42" i="7"/>
  <c r="HY43" i="7" s="1"/>
  <c r="BM1525" i="5"/>
  <c r="BN159" i="8"/>
  <c r="BR156" i="8"/>
  <c r="BQ1522" i="5"/>
  <c r="BJ126" i="17"/>
  <c r="BJ124" i="17" s="1"/>
  <c r="H171" i="22"/>
  <c r="BK169" i="13"/>
  <c r="H169" i="22" s="1"/>
  <c r="BI124" i="17"/>
  <c r="BE34" i="17"/>
  <c r="BG141" i="13"/>
  <c r="L33" i="16"/>
  <c r="BD49" i="15"/>
  <c r="BQ1530" i="5"/>
  <c r="N111" i="21"/>
  <c r="F111" i="21"/>
  <c r="BN54" i="7"/>
  <c r="BM57" i="7"/>
  <c r="BL61" i="7"/>
  <c r="BM61" i="7" s="1"/>
  <c r="BN61" i="7" s="1"/>
  <c r="BO61" i="7" s="1"/>
  <c r="BP61" i="7" s="1"/>
  <c r="DM25" i="7"/>
  <c r="J195" i="13" s="1"/>
  <c r="I113" i="17" s="1"/>
  <c r="I112" i="17" s="1"/>
  <c r="DN22" i="7"/>
  <c r="AZ114" i="15"/>
  <c r="AZ109" i="15" s="1"/>
  <c r="BM1531" i="5"/>
  <c r="BL1527" i="5"/>
  <c r="BI44" i="14"/>
  <c r="BI122" i="13"/>
  <c r="BN157" i="8"/>
  <c r="BM1523" i="5"/>
  <c r="HJ39" i="10"/>
  <c r="BU1384" i="5"/>
  <c r="F116" i="21"/>
  <c r="N116" i="21"/>
  <c r="AY109" i="15"/>
  <c r="DW87" i="7"/>
  <c r="BS41" i="7"/>
  <c r="BR42" i="7"/>
  <c r="BR43" i="7" s="1"/>
  <c r="BJ115" i="14"/>
  <c r="BK119" i="14"/>
  <c r="Q167" i="13"/>
  <c r="P120" i="17" s="1"/>
  <c r="BI120" i="13"/>
  <c r="BU940" i="5"/>
  <c r="BV962" i="5" s="1"/>
  <c r="BU1360" i="5"/>
  <c r="BI124" i="13"/>
  <c r="FO119" i="7"/>
  <c r="FP113" i="7"/>
  <c r="FP116" i="7"/>
  <c r="FN121" i="7"/>
  <c r="BJ228" i="15" s="1"/>
  <c r="C168" i="20"/>
  <c r="BU1563" i="5"/>
  <c r="BV1570" i="5" s="1"/>
  <c r="BJ68" i="14" s="1"/>
  <c r="BK68" i="14" s="1"/>
  <c r="BS1053" i="5"/>
  <c r="BI134" i="13"/>
  <c r="BS973" i="5"/>
  <c r="BU1368" i="5"/>
  <c r="BV1388" i="5" s="1"/>
  <c r="BW1388" i="5" s="1"/>
  <c r="BR1290" i="5"/>
  <c r="BU1077" i="5"/>
  <c r="H203" i="22"/>
  <c r="BL203" i="13"/>
  <c r="BJ122" i="17"/>
  <c r="G118" i="17"/>
  <c r="O120" i="17"/>
  <c r="Q227" i="15"/>
  <c r="DV92" i="7"/>
  <c r="R227" i="15" s="1"/>
  <c r="BJ175" i="13"/>
  <c r="BI123" i="17" s="1"/>
  <c r="BI121" i="17" s="1"/>
  <c r="BI173" i="13"/>
  <c r="AT1419" i="5"/>
  <c r="BQ1209" i="5"/>
  <c r="BT1229" i="5"/>
  <c r="BJ37" i="13"/>
  <c r="BU435" i="5"/>
  <c r="BU450" i="5"/>
  <c r="BS1229" i="5"/>
  <c r="BS1071" i="5"/>
  <c r="BJ15" i="17"/>
  <c r="BJ14" i="17" s="1"/>
  <c r="BK14" i="17" s="1"/>
  <c r="H36" i="22"/>
  <c r="BJ49" i="18"/>
  <c r="BK49" i="18" s="1"/>
  <c r="BV420" i="5"/>
  <c r="BW420" i="5" s="1"/>
  <c r="BS1310" i="5"/>
  <c r="BI132" i="13"/>
  <c r="BH184" i="15"/>
  <c r="K118" i="16"/>
  <c r="BU968" i="5"/>
  <c r="BT1051" i="5"/>
  <c r="BT1050" i="5"/>
  <c r="BE121" i="13"/>
  <c r="BD118" i="13"/>
  <c r="BI48" i="14"/>
  <c r="BW962" i="5"/>
  <c r="AD46" i="13"/>
  <c r="BJ54" i="14"/>
  <c r="BK54" i="14" s="1"/>
  <c r="BW1390" i="5"/>
  <c r="BJ52" i="14"/>
  <c r="BK52" i="14" s="1"/>
  <c r="BT1162" i="5"/>
  <c r="BT1160" i="5" s="1"/>
  <c r="BU1159" i="5"/>
  <c r="BU1199" i="5"/>
  <c r="BV1220" i="5" s="1"/>
  <c r="BW1220" i="5" s="1"/>
  <c r="BV879" i="5"/>
  <c r="BW879" i="5" s="1"/>
  <c r="BW878" i="5"/>
  <c r="BU936" i="5"/>
  <c r="BT873" i="5"/>
  <c r="BT871" i="5" s="1"/>
  <c r="BT890" i="5" s="1"/>
  <c r="BU870" i="5"/>
  <c r="R61" i="18"/>
  <c r="R69" i="18"/>
  <c r="BV846" i="5"/>
  <c r="BW846" i="5" s="1"/>
  <c r="BW845" i="5"/>
  <c r="BF114" i="13"/>
  <c r="BE36" i="17" s="1"/>
  <c r="HL126" i="10"/>
  <c r="HK134" i="10"/>
  <c r="BT1308" i="5"/>
  <c r="BT1307" i="5"/>
  <c r="BI32" i="13"/>
  <c r="BI30" i="13" s="1"/>
  <c r="BT447" i="5"/>
  <c r="BH183" i="15" s="1"/>
  <c r="K116" i="16" s="1"/>
  <c r="BT432" i="5"/>
  <c r="AT1462" i="5"/>
  <c r="AH100" i="15" s="1"/>
  <c r="AT1464" i="5"/>
  <c r="AH133" i="15" s="1"/>
  <c r="AT1461" i="5"/>
  <c r="AH36" i="15" s="1"/>
  <c r="AT1463" i="5"/>
  <c r="AH68" i="15" s="1"/>
  <c r="BH119" i="13"/>
  <c r="V154" i="15"/>
  <c r="V156" i="15" s="1"/>
  <c r="AV110" i="13"/>
  <c r="I70" i="16"/>
  <c r="AV139" i="13"/>
  <c r="AU39" i="17" s="1"/>
  <c r="AU33" i="17" s="1"/>
  <c r="AP138" i="13"/>
  <c r="AO30" i="17" s="1"/>
  <c r="AO28" i="17" s="1"/>
  <c r="AO137" i="13"/>
  <c r="AO116" i="13" s="1"/>
  <c r="BE41" i="15"/>
  <c r="HL22" i="10"/>
  <c r="HK37" i="10"/>
  <c r="BV1137" i="5"/>
  <c r="BV1142" i="5"/>
  <c r="BW1142" i="5" s="1"/>
  <c r="BV1123" i="5"/>
  <c r="BV1141" i="5"/>
  <c r="BW1141" i="5" s="1"/>
  <c r="BV1131" i="5"/>
  <c r="BV1140" i="5"/>
  <c r="BV1138" i="5"/>
  <c r="BW1138" i="5" s="1"/>
  <c r="BV1143" i="5"/>
  <c r="BW1143" i="5" s="1"/>
  <c r="BW1121" i="5"/>
  <c r="BJ136" i="13"/>
  <c r="BH130" i="13"/>
  <c r="BG129" i="13"/>
  <c r="BF32" i="17" s="1"/>
  <c r="BF31" i="17" s="1"/>
  <c r="BU1038" i="5"/>
  <c r="BU1048" i="5" s="1"/>
  <c r="BT1030" i="5"/>
  <c r="BI42" i="14"/>
  <c r="BS1009" i="5"/>
  <c r="BG75" i="15" s="1"/>
  <c r="BS1008" i="5"/>
  <c r="BG43" i="15" s="1"/>
  <c r="BS1341" i="5"/>
  <c r="BU1191" i="5"/>
  <c r="BR1267" i="5"/>
  <c r="AU1487" i="5"/>
  <c r="AI37" i="15" s="1"/>
  <c r="AU1489" i="5"/>
  <c r="AI69" i="15" s="1"/>
  <c r="AU1488" i="5"/>
  <c r="AI101" i="15" s="1"/>
  <c r="AU1490" i="5"/>
  <c r="AI134" i="15" s="1"/>
  <c r="BT1069" i="5"/>
  <c r="BT1070" i="5"/>
  <c r="E117" i="20"/>
  <c r="BV1090" i="5"/>
  <c r="BV1108" i="5"/>
  <c r="BV1098" i="5"/>
  <c r="BV1107" i="5"/>
  <c r="BV1104" i="5"/>
  <c r="BV1105" i="5"/>
  <c r="BW1105" i="5" s="1"/>
  <c r="BV1109" i="5"/>
  <c r="BW1109" i="5" s="1"/>
  <c r="BV1110" i="5"/>
  <c r="BW1110" i="5" s="1"/>
  <c r="BW1088" i="5"/>
  <c r="Q57" i="13"/>
  <c r="BU1125" i="5"/>
  <c r="BT1128" i="5"/>
  <c r="BT1126" i="5" s="1"/>
  <c r="BT1145" i="5" s="1"/>
  <c r="Q94" i="15"/>
  <c r="BV913" i="5"/>
  <c r="BW912" i="5"/>
  <c r="BI39" i="15"/>
  <c r="BU768" i="5"/>
  <c r="BV772" i="5" s="1"/>
  <c r="BW964" i="5"/>
  <c r="BJ53" i="14"/>
  <c r="BK53" i="14" s="1"/>
  <c r="BW1389" i="5"/>
  <c r="AR1508" i="5"/>
  <c r="AR1509" i="5" s="1"/>
  <c r="AS1505" i="5" s="1"/>
  <c r="AS1507" i="5" s="1"/>
  <c r="R61" i="13"/>
  <c r="R157" i="15"/>
  <c r="BV1172" i="5"/>
  <c r="BV1176" i="5"/>
  <c r="BV1177" i="5"/>
  <c r="BV1165" i="5"/>
  <c r="BV1190" i="5"/>
  <c r="BV1157" i="5"/>
  <c r="BV1174" i="5"/>
  <c r="BV1175" i="5"/>
  <c r="BW1175" i="5" s="1"/>
  <c r="BV1171" i="5"/>
  <c r="BW1155" i="5"/>
  <c r="BU938" i="5"/>
  <c r="BS1032" i="5"/>
  <c r="BS1033" i="5"/>
  <c r="BV1134" i="5"/>
  <c r="BW1134" i="5" s="1"/>
  <c r="BW1133" i="5"/>
  <c r="AS1466" i="5"/>
  <c r="BR929" i="5"/>
  <c r="BF74" i="15" s="1"/>
  <c r="BF73" i="15" s="1"/>
  <c r="BR928" i="5"/>
  <c r="BF42" i="15" s="1"/>
  <c r="BF41" i="15" s="1"/>
  <c r="AQ1518" i="5"/>
  <c r="BV1356" i="5"/>
  <c r="BV1359" i="5" s="1"/>
  <c r="BW1359" i="5" s="1"/>
  <c r="BV1357" i="5"/>
  <c r="BW1355" i="5"/>
  <c r="AD152" i="15"/>
  <c r="I72" i="16"/>
  <c r="AV112" i="13"/>
  <c r="AU111" i="13"/>
  <c r="BS1327" i="5"/>
  <c r="BS1326" i="5"/>
  <c r="BU1063" i="5"/>
  <c r="BU1067" i="5" s="1"/>
  <c r="BV1064" i="5"/>
  <c r="BW1064" i="5" s="1"/>
  <c r="BJ46" i="14"/>
  <c r="BK46" i="14" s="1"/>
  <c r="BW966" i="5"/>
  <c r="AW47" i="18"/>
  <c r="BI416" i="5"/>
  <c r="AY28" i="13"/>
  <c r="AX12" i="17" s="1"/>
  <c r="AX11" i="17" s="1"/>
  <c r="AX10" i="17" s="1"/>
  <c r="AW55" i="18"/>
  <c r="AW73" i="17"/>
  <c r="AW43" i="18"/>
  <c r="AW51" i="18"/>
  <c r="BF166" i="15"/>
  <c r="BU1193" i="5"/>
  <c r="BH36" i="14"/>
  <c r="BH35" i="14" s="1"/>
  <c r="F180" i="21"/>
  <c r="N180" i="21"/>
  <c r="AV1482" i="5"/>
  <c r="AV1483" i="5" s="1"/>
  <c r="AW1479" i="5" s="1"/>
  <c r="AW1481" i="5" s="1"/>
  <c r="AV1410" i="5"/>
  <c r="AV1411" i="5" s="1"/>
  <c r="AW1407" i="5" s="1"/>
  <c r="AW1409" i="5" s="1"/>
  <c r="BH47" i="14"/>
  <c r="AT1492" i="5"/>
  <c r="HL19" i="10"/>
  <c r="HK34" i="10"/>
  <c r="E138" i="20"/>
  <c r="AC98" i="15"/>
  <c r="AC77" i="18"/>
  <c r="BV1257" i="5"/>
  <c r="BV1254" i="5"/>
  <c r="BV1314" i="5"/>
  <c r="BV1248" i="5"/>
  <c r="BV1240" i="5"/>
  <c r="BV1255" i="5"/>
  <c r="BV1271" i="5"/>
  <c r="BV1258" i="5"/>
  <c r="BV1259" i="5"/>
  <c r="BV1250" i="5"/>
  <c r="BW1238" i="5"/>
  <c r="BU1018" i="5"/>
  <c r="BV1040" i="5" s="1"/>
  <c r="BW1040" i="5" s="1"/>
  <c r="BU991" i="5"/>
  <c r="AD54" i="15"/>
  <c r="O29" i="18"/>
  <c r="O31" i="18"/>
  <c r="AF23" i="17"/>
  <c r="AF22" i="17" s="1"/>
  <c r="G81" i="16"/>
  <c r="AH47" i="13"/>
  <c r="BV766" i="5"/>
  <c r="BV767" i="5"/>
  <c r="BV765" i="5"/>
  <c r="BV764" i="5"/>
  <c r="BW761" i="5"/>
  <c r="BU1365" i="5"/>
  <c r="BV1387" i="5" s="1"/>
  <c r="BV1386" i="5"/>
  <c r="BU1375" i="5"/>
  <c r="HK127" i="10"/>
  <c r="HJ135" i="10"/>
  <c r="HJ137" i="10" s="1"/>
  <c r="BU1386" i="5"/>
  <c r="BI50" i="14" s="1"/>
  <c r="BT1375" i="5"/>
  <c r="AT203" i="15"/>
  <c r="I69" i="16"/>
  <c r="AV109" i="13"/>
  <c r="BU1242" i="5"/>
  <c r="BU1245" i="5" s="1"/>
  <c r="BU1243" i="5" s="1"/>
  <c r="BU1273" i="5" s="1"/>
  <c r="BV1296" i="5" s="1"/>
  <c r="BW1296" i="5" s="1"/>
  <c r="BU1272" i="5"/>
  <c r="HL20" i="10"/>
  <c r="HK35" i="10"/>
  <c r="BT907" i="5"/>
  <c r="BT905" i="5" s="1"/>
  <c r="BU904" i="5"/>
  <c r="F20" i="20"/>
  <c r="BR953" i="5"/>
  <c r="BR952" i="5"/>
  <c r="BU417" i="5"/>
  <c r="BK31" i="13"/>
  <c r="BJ13" i="17" s="1"/>
  <c r="BK13" i="17" s="1"/>
  <c r="AE66" i="15"/>
  <c r="BU1195" i="5"/>
  <c r="BV1218" i="5" s="1"/>
  <c r="BW1218" i="5" s="1"/>
  <c r="AH75" i="18"/>
  <c r="V121" i="15"/>
  <c r="BD91" i="13"/>
  <c r="BC89" i="13"/>
  <c r="BT1262" i="5"/>
  <c r="BV1166" i="5"/>
  <c r="BW1166" i="5" s="1"/>
  <c r="BE73" i="15"/>
  <c r="BV853" i="5"/>
  <c r="BV854" i="5"/>
  <c r="BW854" i="5" s="1"/>
  <c r="BV850" i="5"/>
  <c r="BW850" i="5" s="1"/>
  <c r="BV852" i="5"/>
  <c r="BV855" i="5"/>
  <c r="BW855" i="5" s="1"/>
  <c r="BV843" i="5"/>
  <c r="BV849" i="5"/>
  <c r="BV835" i="5"/>
  <c r="BW833" i="5"/>
  <c r="BU837" i="5"/>
  <c r="BT840" i="5"/>
  <c r="BT838" i="5" s="1"/>
  <c r="BT857" i="5" s="1"/>
  <c r="BV965" i="5"/>
  <c r="BJ127" i="13"/>
  <c r="BU1387" i="5"/>
  <c r="BI51" i="14" s="1"/>
  <c r="BI133" i="13"/>
  <c r="AW29" i="13"/>
  <c r="AW27" i="13" s="1"/>
  <c r="AW26" i="13" s="1"/>
  <c r="AW13" i="13" s="1"/>
  <c r="BH446" i="5"/>
  <c r="AV182" i="15" s="1"/>
  <c r="AV181" i="15" s="1"/>
  <c r="AV180" i="15" s="1"/>
  <c r="AV175" i="15" s="1"/>
  <c r="BH431" i="5"/>
  <c r="AV206" i="15" s="1"/>
  <c r="AV205" i="15" s="1"/>
  <c r="AV203" i="15" s="1"/>
  <c r="BS1267" i="5"/>
  <c r="BQ1186" i="5"/>
  <c r="BR1380" i="5"/>
  <c r="BR1184" i="5"/>
  <c r="BF139" i="15" s="1"/>
  <c r="BF138" i="15" s="1"/>
  <c r="BR1183" i="5"/>
  <c r="BF106" i="15" s="1"/>
  <c r="BF105" i="15" s="1"/>
  <c r="BT970" i="5"/>
  <c r="BT971" i="5"/>
  <c r="AP1440" i="5"/>
  <c r="AD99" i="15" s="1"/>
  <c r="BU1213" i="5"/>
  <c r="BU1224" i="5" s="1"/>
  <c r="AU1417" i="5"/>
  <c r="AI132" i="15" s="1"/>
  <c r="AU1415" i="5"/>
  <c r="AI35" i="15" s="1"/>
  <c r="AU1416" i="5"/>
  <c r="AI67" i="15" s="1"/>
  <c r="BT1392" i="5"/>
  <c r="AH81" i="18"/>
  <c r="BC20" i="13"/>
  <c r="BB8" i="17" s="1"/>
  <c r="BM412" i="5"/>
  <c r="HL21" i="10"/>
  <c r="HK36" i="10"/>
  <c r="AO1442" i="5"/>
  <c r="BA21" i="13"/>
  <c r="BA19" i="13" s="1"/>
  <c r="BL427" i="5"/>
  <c r="BL442" i="5"/>
  <c r="AZ178" i="15" s="1"/>
  <c r="BV919" i="5"/>
  <c r="BV902" i="5"/>
  <c r="BV922" i="5"/>
  <c r="BV935" i="5"/>
  <c r="BV921" i="5"/>
  <c r="BV910" i="5"/>
  <c r="BV920" i="5"/>
  <c r="BW920" i="5" s="1"/>
  <c r="BV917" i="5"/>
  <c r="BV916" i="5"/>
  <c r="BW900" i="5"/>
  <c r="R60" i="13"/>
  <c r="R124" i="15"/>
  <c r="BJ143" i="13"/>
  <c r="BH40" i="17"/>
  <c r="Q61" i="15"/>
  <c r="BI145" i="13"/>
  <c r="BH38" i="17" s="1"/>
  <c r="BC29" i="17"/>
  <c r="BC117" i="13"/>
  <c r="BU986" i="5"/>
  <c r="BU989" i="5" s="1"/>
  <c r="BU987" i="5" s="1"/>
  <c r="BU1017" i="5" s="1"/>
  <c r="BV1039" i="5" s="1"/>
  <c r="BW1039" i="5" s="1"/>
  <c r="BU1016" i="5"/>
  <c r="AT65" i="17"/>
  <c r="AT58" i="17" s="1"/>
  <c r="AT173" i="15"/>
  <c r="AT164" i="15" s="1"/>
  <c r="BS1378" i="5"/>
  <c r="BG171" i="15" s="1"/>
  <c r="BG166" i="15" s="1"/>
  <c r="BS1379" i="5"/>
  <c r="BG195" i="15" s="1"/>
  <c r="BU1316" i="5"/>
  <c r="AB59" i="18"/>
  <c r="BS1192" i="5"/>
  <c r="BS1205" i="5" s="1"/>
  <c r="BS1179" i="5"/>
  <c r="BS1181" i="5" s="1"/>
  <c r="AS175" i="15"/>
  <c r="BV999" i="5"/>
  <c r="BV992" i="5"/>
  <c r="BV1015" i="5"/>
  <c r="BV994" i="5"/>
  <c r="BV1001" i="5"/>
  <c r="BV1002" i="5"/>
  <c r="BV984" i="5"/>
  <c r="BV1057" i="5"/>
  <c r="BV998" i="5"/>
  <c r="BV1003" i="5"/>
  <c r="BV1004" i="5"/>
  <c r="BW982" i="5"/>
  <c r="AR164" i="15"/>
  <c r="BB29" i="17"/>
  <c r="AT49" i="17"/>
  <c r="AT47" i="17" s="1"/>
  <c r="AV103" i="13"/>
  <c r="BU1247" i="5"/>
  <c r="BU1274" i="5"/>
  <c r="BV1297" i="5" s="1"/>
  <c r="BW1297" i="5" s="1"/>
  <c r="BU1321" i="5"/>
  <c r="BT1320" i="5"/>
  <c r="BT1324" i="5" s="1"/>
  <c r="BV1322" i="5"/>
  <c r="BW1322" i="5" s="1"/>
  <c r="BS937" i="5"/>
  <c r="BS950" i="5" s="1"/>
  <c r="BS924" i="5"/>
  <c r="BS926" i="5" s="1"/>
  <c r="F22" i="20"/>
  <c r="AG79" i="18"/>
  <c r="BS1288" i="5"/>
  <c r="BS1289" i="5"/>
  <c r="O89" i="18"/>
  <c r="O87" i="18"/>
  <c r="AT1458" i="5"/>
  <c r="AU1454" i="5" s="1"/>
  <c r="AU1456" i="5" s="1"/>
  <c r="AE83" i="18"/>
  <c r="AE34" i="15"/>
  <c r="BV1167" i="5"/>
  <c r="BV885" i="5"/>
  <c r="BV883" i="5"/>
  <c r="BW883" i="5" s="1"/>
  <c r="BV886" i="5"/>
  <c r="BW886" i="5" s="1"/>
  <c r="BV876" i="5"/>
  <c r="BV882" i="5"/>
  <c r="BV887" i="5"/>
  <c r="BW887" i="5" s="1"/>
  <c r="BV888" i="5"/>
  <c r="BW888" i="5" s="1"/>
  <c r="BV868" i="5"/>
  <c r="BW866" i="5"/>
  <c r="AS92" i="17"/>
  <c r="AS94" i="17" s="1"/>
  <c r="AS96" i="17" s="1"/>
  <c r="AT65" i="13"/>
  <c r="AU66" i="13"/>
  <c r="U53" i="13"/>
  <c r="U87" i="15"/>
  <c r="AU65" i="17"/>
  <c r="AU58" i="17" s="1"/>
  <c r="AU173" i="15"/>
  <c r="AU164" i="15" s="1"/>
  <c r="BI126" i="13"/>
  <c r="BJ126" i="13" s="1"/>
  <c r="BU1295" i="5"/>
  <c r="BU1305" i="5" s="1"/>
  <c r="BT1286" i="5"/>
  <c r="AN116" i="13"/>
  <c r="BQ931" i="5"/>
  <c r="BU941" i="5"/>
  <c r="BV963" i="5" s="1"/>
  <c r="AW12" i="17"/>
  <c r="AW11" i="17" s="1"/>
  <c r="AW10" i="17" s="1"/>
  <c r="AW5" i="17" s="1"/>
  <c r="AG25" i="17"/>
  <c r="AG24" i="17" s="1"/>
  <c r="AI48" i="13"/>
  <c r="BU1092" i="5"/>
  <c r="BT1095" i="5"/>
  <c r="BT1093" i="5" s="1"/>
  <c r="BT1112" i="5" s="1"/>
  <c r="BT1006" i="5"/>
  <c r="T55" i="15"/>
  <c r="T52" i="13"/>
  <c r="BC147" i="13"/>
  <c r="BB37" i="17" s="1"/>
  <c r="BE105" i="15"/>
  <c r="BV1100" i="5"/>
  <c r="AD27" i="17"/>
  <c r="AD26" i="17" s="1"/>
  <c r="AF49" i="13"/>
  <c r="BJ135" i="13"/>
  <c r="BR1207" i="5"/>
  <c r="BR1208" i="5"/>
  <c r="BT1345" i="5"/>
  <c r="BS1344" i="5"/>
  <c r="BR1343" i="5"/>
  <c r="BR1347" i="5" s="1"/>
  <c r="BF56" i="14" s="1"/>
  <c r="BF55" i="14" s="1"/>
  <c r="BF34" i="14" s="1"/>
  <c r="BF32" i="14" s="1"/>
  <c r="AQ1435" i="5"/>
  <c r="AQ1436" i="5" s="1"/>
  <c r="AR1432" i="5" s="1"/>
  <c r="AR1434" i="5" s="1"/>
  <c r="P85" i="18"/>
  <c r="P162" i="15"/>
  <c r="P73" i="18"/>
  <c r="BA149" i="13" l="1"/>
  <c r="AZ35" i="17" s="1"/>
  <c r="AU107" i="13"/>
  <c r="I68" i="16"/>
  <c r="AV108" i="13"/>
  <c r="AX6" i="17"/>
  <c r="AX5" i="17" s="1"/>
  <c r="AY24" i="13"/>
  <c r="BJ428" i="5"/>
  <c r="BJ443" i="5"/>
  <c r="AX179" i="15" s="1"/>
  <c r="AY9" i="17"/>
  <c r="BA23" i="13"/>
  <c r="BK413" i="5"/>
  <c r="BB73" i="13"/>
  <c r="BC75" i="13"/>
  <c r="AW176" i="15"/>
  <c r="AV48" i="17"/>
  <c r="AX102" i="13"/>
  <c r="F18" i="20"/>
  <c r="F38" i="19"/>
  <c r="BB77" i="13"/>
  <c r="BC79" i="13"/>
  <c r="AV42" i="17"/>
  <c r="AX100" i="13"/>
  <c r="BH1564" i="5"/>
  <c r="AY7" i="17"/>
  <c r="BA17" i="13"/>
  <c r="BK411" i="5"/>
  <c r="AY53" i="18"/>
  <c r="AY45" i="18"/>
  <c r="BK15" i="17"/>
  <c r="BW1570" i="5"/>
  <c r="BN1565" i="5"/>
  <c r="BD101" i="13"/>
  <c r="BB43" i="17"/>
  <c r="BD105" i="13"/>
  <c r="BN1566" i="5"/>
  <c r="BB46" i="17"/>
  <c r="BJ441" i="5"/>
  <c r="AX177" i="15" s="1"/>
  <c r="AY18" i="13"/>
  <c r="BJ426" i="5"/>
  <c r="BO158" i="8"/>
  <c r="BN1524" i="5"/>
  <c r="BN1532" i="5"/>
  <c r="BA81" i="15"/>
  <c r="BA77" i="15" s="1"/>
  <c r="BM1535" i="5"/>
  <c r="BA30" i="14" s="1"/>
  <c r="BT973" i="5"/>
  <c r="BA147" i="15"/>
  <c r="BA142" i="15" s="1"/>
  <c r="BN1533" i="5"/>
  <c r="BT1071" i="5"/>
  <c r="HZ42" i="7"/>
  <c r="HZ43" i="7" s="1"/>
  <c r="IA41" i="7"/>
  <c r="HZ170" i="7"/>
  <c r="HZ171" i="7" s="1"/>
  <c r="HZ172" i="7" s="1"/>
  <c r="IA179" i="7" s="1"/>
  <c r="HZ185" i="7" s="1"/>
  <c r="BO159" i="8"/>
  <c r="BN1525" i="5"/>
  <c r="HY185" i="7"/>
  <c r="BK124" i="17"/>
  <c r="BH141" i="13"/>
  <c r="BF34" i="17"/>
  <c r="BR1530" i="5"/>
  <c r="BE49" i="15"/>
  <c r="BE45" i="15" s="1"/>
  <c r="BR1209" i="5"/>
  <c r="BJ134" i="13"/>
  <c r="BD45" i="15"/>
  <c r="G170" i="20"/>
  <c r="H170" i="20" s="1"/>
  <c r="I169" i="22"/>
  <c r="BS156" i="8"/>
  <c r="BR1522" i="5"/>
  <c r="AI81" i="18"/>
  <c r="BK126" i="17"/>
  <c r="I171" i="22"/>
  <c r="G172" i="20"/>
  <c r="H172" i="20" s="1"/>
  <c r="BL169" i="13"/>
  <c r="DO22" i="7"/>
  <c r="DN25" i="7"/>
  <c r="K195" i="13" s="1"/>
  <c r="J113" i="17" s="1"/>
  <c r="J112" i="17" s="1"/>
  <c r="BO54" i="7"/>
  <c r="BN57" i="7"/>
  <c r="BB149" i="13"/>
  <c r="BA114" i="15"/>
  <c r="BN1531" i="5"/>
  <c r="BM1527" i="5"/>
  <c r="BU1006" i="5"/>
  <c r="BU1008" i="5" s="1"/>
  <c r="BI43" i="15" s="1"/>
  <c r="BO157" i="8"/>
  <c r="BN1523" i="5"/>
  <c r="BK228" i="15"/>
  <c r="H228" i="23"/>
  <c r="BJ122" i="13"/>
  <c r="BK175" i="13"/>
  <c r="BJ173" i="13"/>
  <c r="G204" i="20"/>
  <c r="H204" i="20" s="1"/>
  <c r="I203" i="22"/>
  <c r="DV94" i="7"/>
  <c r="BS42" i="7"/>
  <c r="BS43" i="7" s="1"/>
  <c r="BT41" i="7"/>
  <c r="AU1419" i="5"/>
  <c r="FP119" i="7"/>
  <c r="FQ116" i="7"/>
  <c r="FQ113" i="7"/>
  <c r="FP121" i="7" s="1"/>
  <c r="BJ96" i="14"/>
  <c r="BK115" i="14"/>
  <c r="BK122" i="17"/>
  <c r="R167" i="13"/>
  <c r="Q120" i="17" s="1"/>
  <c r="FO121" i="7"/>
  <c r="EC85" i="7"/>
  <c r="DX87" i="7"/>
  <c r="BJ35" i="13"/>
  <c r="BS1290" i="5"/>
  <c r="G42" i="19"/>
  <c r="H42" i="19" s="1"/>
  <c r="G37" i="20"/>
  <c r="H37" i="20" s="1"/>
  <c r="I36" i="22"/>
  <c r="BS1011" i="5"/>
  <c r="BI185" i="15"/>
  <c r="BJ125" i="13"/>
  <c r="BS1380" i="5"/>
  <c r="AP1442" i="5"/>
  <c r="BT1310" i="5"/>
  <c r="BT1053" i="5"/>
  <c r="BV450" i="5"/>
  <c r="BJ185" i="15" s="1"/>
  <c r="BJ184" i="15" s="1"/>
  <c r="BV435" i="5"/>
  <c r="BJ207" i="15" s="1"/>
  <c r="BK37" i="13"/>
  <c r="BI207" i="15"/>
  <c r="AR1435" i="5"/>
  <c r="BV1023" i="5"/>
  <c r="BW1023" i="5" s="1"/>
  <c r="BW999" i="5"/>
  <c r="BV1101" i="5"/>
  <c r="BW1101" i="5" s="1"/>
  <c r="BW1100" i="5"/>
  <c r="T51" i="13"/>
  <c r="BW1015" i="5"/>
  <c r="BU1009" i="5"/>
  <c r="BI75" i="15" s="1"/>
  <c r="BK143" i="13"/>
  <c r="BI40" i="17"/>
  <c r="BV948" i="5"/>
  <c r="BW922" i="5"/>
  <c r="BD147" i="13"/>
  <c r="BC37" i="17" s="1"/>
  <c r="T56" i="15"/>
  <c r="T58" i="15" s="1"/>
  <c r="BU1095" i="5"/>
  <c r="BU1093" i="5" s="1"/>
  <c r="BU1112" i="5" s="1"/>
  <c r="BJ43" i="14"/>
  <c r="BK43" i="14" s="1"/>
  <c r="BW963" i="5"/>
  <c r="BU1307" i="5"/>
  <c r="BU1308" i="5"/>
  <c r="AT92" i="17"/>
  <c r="AT94" i="17" s="1"/>
  <c r="AT96" i="17" s="1"/>
  <c r="AV66" i="13"/>
  <c r="AU65" i="13"/>
  <c r="BV881" i="5"/>
  <c r="BW881" i="5" s="1"/>
  <c r="BW882" i="5"/>
  <c r="BS952" i="5"/>
  <c r="BS953" i="5"/>
  <c r="BV1027" i="5"/>
  <c r="BW1027" i="5" s="1"/>
  <c r="BW1003" i="5"/>
  <c r="BV1026" i="5"/>
  <c r="BW1026" i="5" s="1"/>
  <c r="BW1002" i="5"/>
  <c r="AS65" i="17"/>
  <c r="AS58" i="17" s="1"/>
  <c r="AS173" i="15"/>
  <c r="BV1038" i="5"/>
  <c r="BW1038" i="5" s="1"/>
  <c r="BU1030" i="5"/>
  <c r="BV915" i="5"/>
  <c r="BW915" i="5" s="1"/>
  <c r="BV942" i="5"/>
  <c r="BW916" i="5"/>
  <c r="BV947" i="5"/>
  <c r="BW947" i="5" s="1"/>
  <c r="BW921" i="5"/>
  <c r="BV908" i="5"/>
  <c r="BV903" i="5"/>
  <c r="BV904" i="5" s="1"/>
  <c r="BW902" i="5"/>
  <c r="AI75" i="18"/>
  <c r="AD98" i="15"/>
  <c r="AD77" i="18"/>
  <c r="BJ45" i="14"/>
  <c r="BK45" i="14" s="1"/>
  <c r="BW965" i="5"/>
  <c r="BV841" i="5"/>
  <c r="BV836" i="5"/>
  <c r="BV837" i="5" s="1"/>
  <c r="BW835" i="5"/>
  <c r="BV946" i="5"/>
  <c r="BW946" i="5" s="1"/>
  <c r="BW853" i="5"/>
  <c r="W54" i="13"/>
  <c r="W120" i="15"/>
  <c r="AE86" i="15"/>
  <c r="BU432" i="5"/>
  <c r="BJ32" i="13"/>
  <c r="BJ30" i="13" s="1"/>
  <c r="BU447" i="5"/>
  <c r="BI183" i="15" s="1"/>
  <c r="BU907" i="5"/>
  <c r="BU905" i="5" s="1"/>
  <c r="BU1262" i="5"/>
  <c r="HK135" i="10"/>
  <c r="HK137" i="10" s="1"/>
  <c r="HL127" i="10"/>
  <c r="BJ136" i="15"/>
  <c r="BW767" i="5"/>
  <c r="BV1251" i="5"/>
  <c r="BW1250" i="5"/>
  <c r="BW1271" i="5"/>
  <c r="BV1331" i="5"/>
  <c r="BV1315" i="5"/>
  <c r="BV1316" i="5" s="1"/>
  <c r="BV1332" i="5"/>
  <c r="BW1314" i="5"/>
  <c r="HK39" i="10"/>
  <c r="AV1490" i="5"/>
  <c r="AJ134" i="15" s="1"/>
  <c r="AV1487" i="5"/>
  <c r="AJ37" i="15" s="1"/>
  <c r="AV1488" i="5"/>
  <c r="AJ101" i="15" s="1"/>
  <c r="AV1489" i="5"/>
  <c r="AJ69" i="15" s="1"/>
  <c r="BI446" i="5"/>
  <c r="AW182" i="15" s="1"/>
  <c r="AW181" i="15" s="1"/>
  <c r="AW180" i="15" s="1"/>
  <c r="BI431" i="5"/>
  <c r="AW206" i="15" s="1"/>
  <c r="AW205" i="15" s="1"/>
  <c r="AW203" i="15" s="1"/>
  <c r="AX29" i="13"/>
  <c r="AX27" i="13" s="1"/>
  <c r="AX26" i="13" s="1"/>
  <c r="AX13" i="13" s="1"/>
  <c r="BJ124" i="13"/>
  <c r="BV1362" i="5"/>
  <c r="BW1362" i="5" s="1"/>
  <c r="BV1367" i="5"/>
  <c r="BV1361" i="5"/>
  <c r="BV1366" i="5"/>
  <c r="BV1369" i="5"/>
  <c r="BV1371" i="5"/>
  <c r="BW1371" i="5" s="1"/>
  <c r="BV1363" i="5"/>
  <c r="BW1363" i="5" s="1"/>
  <c r="BV1370" i="5"/>
  <c r="BW1370" i="5" s="1"/>
  <c r="BV1372" i="5"/>
  <c r="BW1372" i="5" s="1"/>
  <c r="BW1356" i="5"/>
  <c r="BV1170" i="5"/>
  <c r="BW1170" i="5" s="1"/>
  <c r="BV1197" i="5"/>
  <c r="BW1171" i="5"/>
  <c r="BV1158" i="5"/>
  <c r="BV1159" i="5" s="1"/>
  <c r="BV1163" i="5"/>
  <c r="BW1157" i="5"/>
  <c r="BV1202" i="5"/>
  <c r="BW1202" i="5" s="1"/>
  <c r="BW1176" i="5"/>
  <c r="AR1514" i="5"/>
  <c r="AF102" i="15" s="1"/>
  <c r="AR1513" i="5"/>
  <c r="AF38" i="15" s="1"/>
  <c r="AR1516" i="5"/>
  <c r="AF135" i="15" s="1"/>
  <c r="AR1515" i="5"/>
  <c r="AF70" i="15" s="1"/>
  <c r="BJ44" i="14"/>
  <c r="BK44" i="14" s="1"/>
  <c r="BV940" i="5"/>
  <c r="BW940" i="5" s="1"/>
  <c r="BW913" i="5"/>
  <c r="P63" i="18"/>
  <c r="Q42" i="13"/>
  <c r="P71" i="18"/>
  <c r="BW1098" i="5"/>
  <c r="BV1099" i="5"/>
  <c r="BW1099" i="5" s="1"/>
  <c r="BU1050" i="5"/>
  <c r="BU1051" i="5"/>
  <c r="BV1139" i="5"/>
  <c r="BW1139" i="5" s="1"/>
  <c r="BW1140" i="5"/>
  <c r="HM126" i="10"/>
  <c r="HL134" i="10"/>
  <c r="BU873" i="5"/>
  <c r="BU871" i="5" s="1"/>
  <c r="BU890" i="5" s="1"/>
  <c r="BT1192" i="5"/>
  <c r="BT1205" i="5" s="1"/>
  <c r="BT1179" i="5"/>
  <c r="BT1181" i="5" s="1"/>
  <c r="BI47" i="14"/>
  <c r="BI37" i="14"/>
  <c r="BI36" i="14" s="1"/>
  <c r="BI35" i="14" s="1"/>
  <c r="P199" i="15"/>
  <c r="P17" i="18"/>
  <c r="P15" i="18"/>
  <c r="P19" i="18" s="1"/>
  <c r="U88" i="15"/>
  <c r="U90" i="15" s="1"/>
  <c r="AU49" i="17"/>
  <c r="AU47" i="17" s="1"/>
  <c r="AW103" i="13"/>
  <c r="BV995" i="5"/>
  <c r="BW994" i="5"/>
  <c r="BT1288" i="5"/>
  <c r="BT1289" i="5"/>
  <c r="AE54" i="15"/>
  <c r="BV1028" i="5"/>
  <c r="BW1028" i="5" s="1"/>
  <c r="BW1004" i="5"/>
  <c r="BS1208" i="5"/>
  <c r="BS1207" i="5"/>
  <c r="Q62" i="15"/>
  <c r="BV939" i="5"/>
  <c r="BW910" i="5"/>
  <c r="BN412" i="5"/>
  <c r="BD20" i="13"/>
  <c r="BR1186" i="5"/>
  <c r="BE91" i="13"/>
  <c r="BD89" i="13"/>
  <c r="BT1008" i="5"/>
  <c r="BH43" i="15" s="1"/>
  <c r="BT1009" i="5"/>
  <c r="BH75" i="15" s="1"/>
  <c r="AH25" i="17"/>
  <c r="AH24" i="17" s="1"/>
  <c r="AJ48" i="13"/>
  <c r="BV874" i="5"/>
  <c r="BV869" i="5"/>
  <c r="BW868" i="5"/>
  <c r="BV884" i="5"/>
  <c r="BW884" i="5" s="1"/>
  <c r="BW885" i="5"/>
  <c r="AU1457" i="5"/>
  <c r="AU1458" i="5" s="1"/>
  <c r="AV1454" i="5" s="1"/>
  <c r="AV1456" i="5" s="1"/>
  <c r="BV1022" i="5"/>
  <c r="BW1022" i="5" s="1"/>
  <c r="BV997" i="5"/>
  <c r="BW998" i="5"/>
  <c r="BV1025" i="5"/>
  <c r="BW1025" i="5" s="1"/>
  <c r="BV1000" i="5"/>
  <c r="BW1001" i="5"/>
  <c r="BV1019" i="5"/>
  <c r="BW1019" i="5" s="1"/>
  <c r="BV993" i="5"/>
  <c r="BW993" i="5" s="1"/>
  <c r="BW992" i="5"/>
  <c r="BJ145" i="13"/>
  <c r="BI38" i="17" s="1"/>
  <c r="R126" i="15"/>
  <c r="BV943" i="5"/>
  <c r="BW943" i="5" s="1"/>
  <c r="BW917" i="5"/>
  <c r="BW935" i="5"/>
  <c r="BV918" i="5"/>
  <c r="BW918" i="5" s="1"/>
  <c r="BW919" i="5"/>
  <c r="HM21" i="10"/>
  <c r="HL36" i="10"/>
  <c r="BJ133" i="13"/>
  <c r="BV848" i="5"/>
  <c r="BW848" i="5" s="1"/>
  <c r="BW849" i="5"/>
  <c r="BV945" i="5"/>
  <c r="BV851" i="5"/>
  <c r="BW851" i="5" s="1"/>
  <c r="BW852" i="5"/>
  <c r="V123" i="15"/>
  <c r="BT937" i="5"/>
  <c r="BT950" i="5" s="1"/>
  <c r="BT924" i="5"/>
  <c r="BT926" i="5" s="1"/>
  <c r="BV1295" i="5"/>
  <c r="BW1295" i="5" s="1"/>
  <c r="BU1286" i="5"/>
  <c r="AW109" i="13"/>
  <c r="BU1378" i="5"/>
  <c r="BI171" i="15" s="1"/>
  <c r="BI166" i="15" s="1"/>
  <c r="BU1379" i="5"/>
  <c r="BI195" i="15" s="1"/>
  <c r="BJ71" i="15"/>
  <c r="BW766" i="5"/>
  <c r="BV1283" i="5"/>
  <c r="BW1283" i="5" s="1"/>
  <c r="BW1259" i="5"/>
  <c r="BV1279" i="5"/>
  <c r="BW1279" i="5" s="1"/>
  <c r="BW1255" i="5"/>
  <c r="BV1278" i="5"/>
  <c r="BW1278" i="5" s="1"/>
  <c r="BV1253" i="5"/>
  <c r="BW1254" i="5"/>
  <c r="HM19" i="10"/>
  <c r="HL34" i="10"/>
  <c r="AV1416" i="5"/>
  <c r="AJ67" i="15" s="1"/>
  <c r="AV1417" i="5"/>
  <c r="AJ132" i="15" s="1"/>
  <c r="AV1415" i="5"/>
  <c r="AJ35" i="15" s="1"/>
  <c r="BR931" i="5"/>
  <c r="BW1190" i="5"/>
  <c r="BV1198" i="5"/>
  <c r="BW1198" i="5" s="1"/>
  <c r="BW1172" i="5"/>
  <c r="R159" i="15"/>
  <c r="BV773" i="5"/>
  <c r="BW772" i="5"/>
  <c r="BU1128" i="5"/>
  <c r="BU1126" i="5" s="1"/>
  <c r="BU1145" i="5" s="1"/>
  <c r="BV1201" i="5"/>
  <c r="BW1201" i="5" s="1"/>
  <c r="BW1108" i="5"/>
  <c r="BT1344" i="5"/>
  <c r="BS1343" i="5"/>
  <c r="BS1347" i="5" s="1"/>
  <c r="BG56" i="14" s="1"/>
  <c r="BG55" i="14" s="1"/>
  <c r="BG34" i="14" s="1"/>
  <c r="BG32" i="14" s="1"/>
  <c r="BU1345" i="5"/>
  <c r="BW1131" i="5"/>
  <c r="BV1132" i="5"/>
  <c r="BW1132" i="5" s="1"/>
  <c r="BV1136" i="5"/>
  <c r="BW1136" i="5" s="1"/>
  <c r="BW1137" i="5"/>
  <c r="AW139" i="13"/>
  <c r="AV39" i="17" s="1"/>
  <c r="AV33" i="17" s="1"/>
  <c r="AW110" i="13"/>
  <c r="BI119" i="13"/>
  <c r="BG114" i="13"/>
  <c r="BF36" i="17" s="1"/>
  <c r="BD117" i="13"/>
  <c r="BU970" i="5"/>
  <c r="BU971" i="5"/>
  <c r="BW876" i="5"/>
  <c r="BV877" i="5"/>
  <c r="BW877" i="5" s="1"/>
  <c r="BT1326" i="5"/>
  <c r="BT1327" i="5"/>
  <c r="BV1075" i="5"/>
  <c r="BV1076" i="5"/>
  <c r="BV1058" i="5"/>
  <c r="BW1058" i="5" s="1"/>
  <c r="BW1057" i="5"/>
  <c r="BS1183" i="5"/>
  <c r="BG106" i="15" s="1"/>
  <c r="BG105" i="15" s="1"/>
  <c r="BS1184" i="5"/>
  <c r="BG139" i="15" s="1"/>
  <c r="BG138" i="15" s="1"/>
  <c r="BU1320" i="5"/>
  <c r="BU1324" i="5" s="1"/>
  <c r="BI57" i="14" s="1"/>
  <c r="BV1321" i="5"/>
  <c r="BW1321" i="5" s="1"/>
  <c r="BM427" i="5"/>
  <c r="BB21" i="13"/>
  <c r="BB19" i="13" s="1"/>
  <c r="BM442" i="5"/>
  <c r="BA178" i="15" s="1"/>
  <c r="AV65" i="17"/>
  <c r="AV58" i="17" s="1"/>
  <c r="AV173" i="15"/>
  <c r="AV164" i="15" s="1"/>
  <c r="BU840" i="5"/>
  <c r="BU838" i="5" s="1"/>
  <c r="BU857" i="5" s="1"/>
  <c r="BW843" i="5"/>
  <c r="BV844" i="5"/>
  <c r="BW844" i="5" s="1"/>
  <c r="H31" i="22"/>
  <c r="BV417" i="5"/>
  <c r="BL31" i="13"/>
  <c r="L31" i="16"/>
  <c r="BJ50" i="14"/>
  <c r="BK50" i="14" s="1"/>
  <c r="BW1386" i="5"/>
  <c r="BV768" i="5"/>
  <c r="BW768" i="5" s="1"/>
  <c r="BJ39" i="15"/>
  <c r="BW764" i="5"/>
  <c r="AG23" i="17"/>
  <c r="AG22" i="17" s="1"/>
  <c r="AI47" i="13"/>
  <c r="BV1282" i="5"/>
  <c r="BW1282" i="5" s="1"/>
  <c r="BW1258" i="5"/>
  <c r="BV1246" i="5"/>
  <c r="BV1241" i="5"/>
  <c r="BW1240" i="5"/>
  <c r="BV1281" i="5"/>
  <c r="BW1281" i="5" s="1"/>
  <c r="BV1256" i="5"/>
  <c r="BW1257" i="5"/>
  <c r="AJ45" i="13"/>
  <c r="AW1410" i="5"/>
  <c r="AW1411" i="5" s="1"/>
  <c r="AX1407" i="5" s="1"/>
  <c r="AX1409" i="5" s="1"/>
  <c r="AW112" i="13"/>
  <c r="BV1358" i="5"/>
  <c r="BW1358" i="5" s="1"/>
  <c r="BW1357" i="5"/>
  <c r="BV1385" i="5"/>
  <c r="BV1194" i="5"/>
  <c r="BW1165" i="5"/>
  <c r="R91" i="15"/>
  <c r="R59" i="13"/>
  <c r="BV1103" i="5"/>
  <c r="BW1103" i="5" s="1"/>
  <c r="BW1104" i="5"/>
  <c r="BV1096" i="5"/>
  <c r="BV1091" i="5"/>
  <c r="BW1090" i="5"/>
  <c r="BH57" i="14"/>
  <c r="BH129" i="13"/>
  <c r="BI130" i="13"/>
  <c r="W55" i="13"/>
  <c r="W153" i="15"/>
  <c r="AT1466" i="5"/>
  <c r="AC21" i="17"/>
  <c r="AC20" i="17" s="1"/>
  <c r="AC17" i="17" s="1"/>
  <c r="AE46" i="13"/>
  <c r="AD44" i="13"/>
  <c r="AC67" i="18" s="1"/>
  <c r="BJ42" i="14"/>
  <c r="BK42" i="14" s="1"/>
  <c r="BF121" i="13"/>
  <c r="BE118" i="13"/>
  <c r="BD29" i="17" s="1"/>
  <c r="BJ132" i="13"/>
  <c r="AQ1440" i="5"/>
  <c r="AE99" i="15" s="1"/>
  <c r="BV1168" i="5"/>
  <c r="BW1167" i="5"/>
  <c r="AE27" i="17"/>
  <c r="AE26" i="17" s="1"/>
  <c r="BS928" i="5"/>
  <c r="BG42" i="15" s="1"/>
  <c r="BG41" i="15" s="1"/>
  <c r="BS929" i="5"/>
  <c r="BG74" i="15" s="1"/>
  <c r="BV985" i="5"/>
  <c r="BV990" i="5"/>
  <c r="BW984" i="5"/>
  <c r="BU1226" i="5"/>
  <c r="BU1227" i="5"/>
  <c r="BT1341" i="5"/>
  <c r="BT1264" i="5"/>
  <c r="BH107" i="15" s="1"/>
  <c r="BT1265" i="5"/>
  <c r="BH140" i="15" s="1"/>
  <c r="HM20" i="10"/>
  <c r="HL35" i="10"/>
  <c r="BT1378" i="5"/>
  <c r="BH171" i="15" s="1"/>
  <c r="BH166" i="15" s="1"/>
  <c r="BT1379" i="5"/>
  <c r="BH195" i="15" s="1"/>
  <c r="BJ51" i="14"/>
  <c r="BK51" i="14" s="1"/>
  <c r="BW1387" i="5"/>
  <c r="BJ103" i="15"/>
  <c r="BW765" i="5"/>
  <c r="BV1275" i="5"/>
  <c r="BW1275" i="5" s="1"/>
  <c r="BV1249" i="5"/>
  <c r="BW1249" i="5" s="1"/>
  <c r="BW1248" i="5"/>
  <c r="AC119" i="15"/>
  <c r="AW1482" i="5"/>
  <c r="AW1483" i="5" s="1"/>
  <c r="AX1479" i="5" s="1"/>
  <c r="AX1481" i="5" s="1"/>
  <c r="G28" i="22"/>
  <c r="AX47" i="18"/>
  <c r="BJ416" i="5"/>
  <c r="AZ28" i="13"/>
  <c r="AY12" i="17" s="1"/>
  <c r="AY11" i="17" s="1"/>
  <c r="AY10" i="17" s="1"/>
  <c r="AX55" i="18"/>
  <c r="J30" i="16"/>
  <c r="AX43" i="18"/>
  <c r="AX51" i="18"/>
  <c r="AX73" i="17"/>
  <c r="BU1069" i="5"/>
  <c r="BU1070" i="5"/>
  <c r="AV111" i="13"/>
  <c r="I71" i="16"/>
  <c r="BV911" i="5"/>
  <c r="BW911" i="5" s="1"/>
  <c r="BV1173" i="5"/>
  <c r="BW1173" i="5" s="1"/>
  <c r="BW1174" i="5"/>
  <c r="BV1203" i="5"/>
  <c r="BW1203" i="5" s="1"/>
  <c r="BW1177" i="5"/>
  <c r="AS1508" i="5"/>
  <c r="AS1509" i="5" s="1"/>
  <c r="AT1505" i="5" s="1"/>
  <c r="AT1507" i="5" s="1"/>
  <c r="Q64" i="15"/>
  <c r="BV1200" i="5"/>
  <c r="BV1106" i="5"/>
  <c r="BW1106" i="5" s="1"/>
  <c r="BW1107" i="5"/>
  <c r="AU1492" i="5"/>
  <c r="BT1032" i="5"/>
  <c r="BT1033" i="5"/>
  <c r="BK136" i="13"/>
  <c r="BV1129" i="5"/>
  <c r="BV1124" i="5"/>
  <c r="BW1123" i="5"/>
  <c r="HM22" i="10"/>
  <c r="HL37" i="10"/>
  <c r="AP137" i="13"/>
  <c r="AQ138" i="13"/>
  <c r="AP30" i="17" s="1"/>
  <c r="AP28" i="17" s="1"/>
  <c r="AH79" i="18"/>
  <c r="BU1162" i="5"/>
  <c r="BU1160" i="5" s="1"/>
  <c r="BU1392" i="5"/>
  <c r="BJ120" i="13"/>
  <c r="BW1231" i="5" l="1"/>
  <c r="AX176" i="15"/>
  <c r="BK135" i="13"/>
  <c r="AY5" i="17"/>
  <c r="AY6" i="17"/>
  <c r="AV107" i="13"/>
  <c r="AW108" i="13"/>
  <c r="BK127" i="13"/>
  <c r="K164" i="16" s="1"/>
  <c r="AX204" i="15"/>
  <c r="G204" i="23" s="1"/>
  <c r="G179" i="23"/>
  <c r="J113" i="16"/>
  <c r="BK428" i="5"/>
  <c r="AZ24" i="13"/>
  <c r="AZ22" i="13" s="1"/>
  <c r="BK443" i="5"/>
  <c r="AY179" i="15" s="1"/>
  <c r="BL413" i="5"/>
  <c r="BB23" i="13"/>
  <c r="AZ9" i="17"/>
  <c r="G24" i="22"/>
  <c r="F25" i="20" s="1"/>
  <c r="AY22" i="13"/>
  <c r="G22" i="22" s="1"/>
  <c r="F23" i="20" s="1"/>
  <c r="BC43" i="17"/>
  <c r="BE101" i="13"/>
  <c r="BO1565" i="5"/>
  <c r="BD79" i="13"/>
  <c r="BC77" i="13"/>
  <c r="AW48" i="17"/>
  <c r="AY102" i="13"/>
  <c r="G176" i="23"/>
  <c r="G177" i="23"/>
  <c r="AZ18" i="13"/>
  <c r="AZ16" i="13" s="1"/>
  <c r="AZ15" i="13" s="1"/>
  <c r="BK441" i="5"/>
  <c r="AY177" i="15" s="1"/>
  <c r="AY176" i="15" s="1"/>
  <c r="BK426" i="5"/>
  <c r="AW42" i="17"/>
  <c r="BI1564" i="5"/>
  <c r="AY100" i="13"/>
  <c r="BC73" i="13"/>
  <c r="BD75" i="13"/>
  <c r="G18" i="22"/>
  <c r="F19" i="20" s="1"/>
  <c r="AY16" i="13"/>
  <c r="BO1566" i="5"/>
  <c r="BC46" i="17"/>
  <c r="BE105" i="13"/>
  <c r="AZ7" i="17"/>
  <c r="BB17" i="13"/>
  <c r="BA7" i="17" s="1"/>
  <c r="BL411" i="5"/>
  <c r="AZ53" i="18"/>
  <c r="AZ45" i="18"/>
  <c r="J111" i="16"/>
  <c r="BB69" i="13"/>
  <c r="BA93" i="18" s="1"/>
  <c r="BN1535" i="5"/>
  <c r="BB30" i="14" s="1"/>
  <c r="BB81" i="15"/>
  <c r="BB77" i="15" s="1"/>
  <c r="BO1532" i="5"/>
  <c r="BS1209" i="5"/>
  <c r="BP158" i="8"/>
  <c r="BO1524" i="5"/>
  <c r="BA35" i="17"/>
  <c r="BU973" i="5"/>
  <c r="BU1053" i="5"/>
  <c r="BP159" i="8"/>
  <c r="BO1525" i="5"/>
  <c r="IB41" i="7"/>
  <c r="IA42" i="7"/>
  <c r="IA43" i="7" s="1"/>
  <c r="IA170" i="7"/>
  <c r="IA171" i="7" s="1"/>
  <c r="IA172" i="7" s="1"/>
  <c r="IB179" i="7" s="1"/>
  <c r="BB147" i="15"/>
  <c r="BB142" i="15" s="1"/>
  <c r="BO1533" i="5"/>
  <c r="BS1530" i="5"/>
  <c r="BF49" i="15"/>
  <c r="BT156" i="8"/>
  <c r="BS1522" i="5"/>
  <c r="BG34" i="17"/>
  <c r="BI141" i="13"/>
  <c r="BP157" i="8"/>
  <c r="BO1523" i="5"/>
  <c r="BA109" i="15"/>
  <c r="BP54" i="7"/>
  <c r="BO57" i="7"/>
  <c r="BU1071" i="5"/>
  <c r="BW435" i="5"/>
  <c r="DO25" i="7"/>
  <c r="L195" i="13" s="1"/>
  <c r="K113" i="17" s="1"/>
  <c r="K112" i="17" s="1"/>
  <c r="DP22" i="7"/>
  <c r="BU1310" i="5"/>
  <c r="BB114" i="15"/>
  <c r="BB109" i="15" s="1"/>
  <c r="BO1531" i="5"/>
  <c r="BN1527" i="5"/>
  <c r="DY87" i="7"/>
  <c r="H175" i="22"/>
  <c r="BL175" i="13"/>
  <c r="BK173" i="13"/>
  <c r="BV957" i="5"/>
  <c r="FR116" i="7"/>
  <c r="FR113" i="7"/>
  <c r="FQ119" i="7"/>
  <c r="AG49" i="13"/>
  <c r="G83" i="16" s="1"/>
  <c r="AJ81" i="18"/>
  <c r="Y113" i="14"/>
  <c r="DX92" i="7"/>
  <c r="EC84" i="7"/>
  <c r="DW92" i="7"/>
  <c r="S227" i="15" s="1"/>
  <c r="S167" i="13"/>
  <c r="R120" i="17" s="1"/>
  <c r="G230" i="21"/>
  <c r="H230" i="21" s="1"/>
  <c r="O230" i="21"/>
  <c r="P230" i="21" s="1"/>
  <c r="I228" i="23"/>
  <c r="BU1229" i="5"/>
  <c r="AQ1442" i="5"/>
  <c r="BT42" i="7"/>
  <c r="BT43" i="7" s="1"/>
  <c r="BU41" i="7"/>
  <c r="BJ123" i="17"/>
  <c r="BU1380" i="5"/>
  <c r="BT1011" i="5"/>
  <c r="BW450" i="5"/>
  <c r="H207" i="23"/>
  <c r="BK207" i="15"/>
  <c r="BI184" i="15"/>
  <c r="BK185" i="15"/>
  <c r="L118" i="16"/>
  <c r="H185" i="23"/>
  <c r="BT1267" i="5"/>
  <c r="BV1077" i="5"/>
  <c r="BW1077" i="5" s="1"/>
  <c r="BK35" i="13"/>
  <c r="H37" i="22"/>
  <c r="BL37" i="13"/>
  <c r="BJ34" i="13"/>
  <c r="BL35" i="13"/>
  <c r="AT1508" i="5"/>
  <c r="AT1509" i="5" s="1"/>
  <c r="AU1505" i="5" s="1"/>
  <c r="AU1507" i="5" s="1"/>
  <c r="AX1410" i="5"/>
  <c r="AX1411" i="5" s="1"/>
  <c r="AY1407" i="5" s="1"/>
  <c r="AY1409" i="5" s="1"/>
  <c r="BV907" i="5"/>
  <c r="BW904" i="5"/>
  <c r="HN22" i="10"/>
  <c r="HM37" i="10"/>
  <c r="BJ446" i="5"/>
  <c r="AX182" i="15" s="1"/>
  <c r="BJ431" i="5"/>
  <c r="AX206" i="15" s="1"/>
  <c r="AY29" i="13"/>
  <c r="AW1488" i="5"/>
  <c r="AK101" i="15" s="1"/>
  <c r="AW1489" i="5"/>
  <c r="AK69" i="15" s="1"/>
  <c r="AW1490" i="5"/>
  <c r="AK134" i="15" s="1"/>
  <c r="AW1487" i="5"/>
  <c r="AK37" i="15" s="1"/>
  <c r="BS931" i="5"/>
  <c r="BV1195" i="5"/>
  <c r="BW1195" i="5" s="1"/>
  <c r="BW1168" i="5"/>
  <c r="BI129" i="13"/>
  <c r="BH32" i="17" s="1"/>
  <c r="BH31" i="17" s="1"/>
  <c r="BJ130" i="13"/>
  <c r="BJ49" i="14"/>
  <c r="BK49" i="14" s="1"/>
  <c r="BW1385" i="5"/>
  <c r="BK131" i="13"/>
  <c r="BV1162" i="5"/>
  <c r="BW1159" i="5"/>
  <c r="BW1124" i="5"/>
  <c r="BV1199" i="5"/>
  <c r="BW1199" i="5" s="1"/>
  <c r="BW1200" i="5"/>
  <c r="BV986" i="5"/>
  <c r="BV1016" i="5"/>
  <c r="BW985" i="5"/>
  <c r="AF27" i="17"/>
  <c r="AF26" i="17" s="1"/>
  <c r="AE98" i="15"/>
  <c r="AE77" i="18"/>
  <c r="BG121" i="13"/>
  <c r="BF118" i="13"/>
  <c r="BE29" i="17" s="1"/>
  <c r="AD21" i="17"/>
  <c r="AD20" i="17" s="1"/>
  <c r="AD17" i="17" s="1"/>
  <c r="AF46" i="13"/>
  <c r="AE44" i="13"/>
  <c r="AD67" i="18" s="1"/>
  <c r="BW1091" i="5"/>
  <c r="BV1280" i="5"/>
  <c r="BW1280" i="5" s="1"/>
  <c r="BW1256" i="5"/>
  <c r="BV1274" i="5"/>
  <c r="BW1274" i="5" s="1"/>
  <c r="BV1247" i="5"/>
  <c r="BW1247" i="5" s="1"/>
  <c r="BW1246" i="5"/>
  <c r="AH23" i="17"/>
  <c r="AH22" i="17" s="1"/>
  <c r="G32" i="20"/>
  <c r="H32" i="20" s="1"/>
  <c r="I31" i="22"/>
  <c r="BS1186" i="5"/>
  <c r="BJ52" i="15"/>
  <c r="BW1075" i="5"/>
  <c r="BJ119" i="13"/>
  <c r="BV1125" i="5"/>
  <c r="R160" i="15"/>
  <c r="R129" i="15" s="1"/>
  <c r="AV1419" i="5"/>
  <c r="BT928" i="5"/>
  <c r="BH42" i="15" s="1"/>
  <c r="BH41" i="15" s="1"/>
  <c r="BT929" i="5"/>
  <c r="BH74" i="15" s="1"/>
  <c r="BH73" i="15" s="1"/>
  <c r="BK145" i="13"/>
  <c r="BJ38" i="17" s="1"/>
  <c r="BK38" i="17" s="1"/>
  <c r="BV1021" i="5"/>
  <c r="BW1021" i="5" s="1"/>
  <c r="BW997" i="5"/>
  <c r="BW869" i="5"/>
  <c r="BC8" i="17"/>
  <c r="R58" i="13"/>
  <c r="R59" i="15"/>
  <c r="BV870" i="5"/>
  <c r="G60" i="16"/>
  <c r="AF66" i="15"/>
  <c r="AR1518" i="5"/>
  <c r="BV1193" i="5"/>
  <c r="BW1163" i="5"/>
  <c r="BV1164" i="5"/>
  <c r="BW1164" i="5" s="1"/>
  <c r="BV1360" i="5"/>
  <c r="BW1361" i="5"/>
  <c r="BV1563" i="5"/>
  <c r="BW1563" i="5" s="1"/>
  <c r="BW1315" i="5"/>
  <c r="BK136" i="15"/>
  <c r="H136" i="23"/>
  <c r="BU937" i="5"/>
  <c r="BU950" i="5" s="1"/>
  <c r="BU924" i="5"/>
  <c r="BU926" i="5" s="1"/>
  <c r="BW836" i="5"/>
  <c r="H143" i="22"/>
  <c r="BJ40" i="17"/>
  <c r="BK40" i="17" s="1"/>
  <c r="BL143" i="13"/>
  <c r="BV1037" i="5"/>
  <c r="AR1440" i="5"/>
  <c r="AF99" i="15" s="1"/>
  <c r="AX1482" i="5"/>
  <c r="AX1483" i="5" s="1"/>
  <c r="AY1479" i="5" s="1"/>
  <c r="AY1481" i="5" s="1"/>
  <c r="BK103" i="15"/>
  <c r="H103" i="23"/>
  <c r="R93" i="15"/>
  <c r="BE117" i="13"/>
  <c r="BV1242" i="5"/>
  <c r="BV1272" i="5"/>
  <c r="BW1241" i="5"/>
  <c r="BK39" i="15"/>
  <c r="H39" i="23"/>
  <c r="BJ84" i="15"/>
  <c r="BW1076" i="5"/>
  <c r="BU1192" i="5"/>
  <c r="BU1205" i="5" s="1"/>
  <c r="BU1179" i="5"/>
  <c r="BU1181" i="5" s="1"/>
  <c r="BW1129" i="5"/>
  <c r="BV1130" i="5"/>
  <c r="BW1130" i="5" s="1"/>
  <c r="AW111" i="13"/>
  <c r="AY47" i="18"/>
  <c r="BA28" i="13"/>
  <c r="AZ12" i="17" s="1"/>
  <c r="AZ11" i="17" s="1"/>
  <c r="AZ10" i="17" s="1"/>
  <c r="BK416" i="5"/>
  <c r="AY55" i="18"/>
  <c r="AY73" i="17"/>
  <c r="AY51" i="18"/>
  <c r="AY43" i="18"/>
  <c r="BT1380" i="5"/>
  <c r="HN20" i="10"/>
  <c r="HM35" i="10"/>
  <c r="BV1345" i="5"/>
  <c r="BW1345" i="5" s="1"/>
  <c r="BT1343" i="5"/>
  <c r="BT1347" i="5" s="1"/>
  <c r="BH56" i="14" s="1"/>
  <c r="BH55" i="14" s="1"/>
  <c r="BH34" i="14" s="1"/>
  <c r="BH32" i="14" s="1"/>
  <c r="BU1344" i="5"/>
  <c r="BG73" i="15"/>
  <c r="W154" i="15"/>
  <c r="W156" i="15" s="1"/>
  <c r="BW1096" i="5"/>
  <c r="BV1097" i="5"/>
  <c r="BW1097" i="5" s="1"/>
  <c r="AI19" i="17"/>
  <c r="AI18" i="17" s="1"/>
  <c r="AK45" i="13"/>
  <c r="BV840" i="5"/>
  <c r="BW837" i="5"/>
  <c r="BV1059" i="5"/>
  <c r="H135" i="22"/>
  <c r="BL135" i="13"/>
  <c r="BH114" i="13"/>
  <c r="BG32" i="17"/>
  <c r="BG31" i="17" s="1"/>
  <c r="AJ75" i="18"/>
  <c r="HL39" i="10"/>
  <c r="BK71" i="15"/>
  <c r="H71" i="23"/>
  <c r="BT953" i="5"/>
  <c r="BT952" i="5"/>
  <c r="HN21" i="10"/>
  <c r="HM36" i="10"/>
  <c r="R127" i="15"/>
  <c r="R96" i="15" s="1"/>
  <c r="BV1024" i="5"/>
  <c r="BW1024" i="5" s="1"/>
  <c r="BW1000" i="5"/>
  <c r="BW874" i="5"/>
  <c r="BV875" i="5"/>
  <c r="BW875" i="5" s="1"/>
  <c r="Q32" i="15"/>
  <c r="G61" i="16"/>
  <c r="AF131" i="15"/>
  <c r="BV1191" i="5"/>
  <c r="BW1158" i="5"/>
  <c r="BW1367" i="5"/>
  <c r="BV1384" i="5"/>
  <c r="AV1492" i="5"/>
  <c r="BJ117" i="15"/>
  <c r="BW1331" i="5"/>
  <c r="HM127" i="10"/>
  <c r="HL135" i="10"/>
  <c r="BW841" i="5"/>
  <c r="BV842" i="5"/>
  <c r="BW842" i="5" s="1"/>
  <c r="AD119" i="15"/>
  <c r="U55" i="15"/>
  <c r="U52" i="13"/>
  <c r="U51" i="13" s="1"/>
  <c r="T69" i="18" s="1"/>
  <c r="BU1011" i="5"/>
  <c r="AR1436" i="5"/>
  <c r="AS1432" i="5" s="1"/>
  <c r="AS1434" i="5" s="1"/>
  <c r="AQ137" i="13"/>
  <c r="AQ116" i="13" s="1"/>
  <c r="AR138" i="13"/>
  <c r="AQ30" i="17" s="1"/>
  <c r="AQ28" i="17" s="1"/>
  <c r="AS1514" i="5"/>
  <c r="AG102" i="15" s="1"/>
  <c r="AS1513" i="5"/>
  <c r="AG38" i="15" s="1"/>
  <c r="AS1516" i="5"/>
  <c r="AG135" i="15" s="1"/>
  <c r="AG131" i="15" s="1"/>
  <c r="AG152" i="15" s="1"/>
  <c r="AS1515" i="5"/>
  <c r="AG70" i="15" s="1"/>
  <c r="AG66" i="15" s="1"/>
  <c r="AG86" i="15" s="1"/>
  <c r="BK132" i="13"/>
  <c r="BW1194" i="5"/>
  <c r="BV1217" i="5"/>
  <c r="BW1217" i="5" s="1"/>
  <c r="AX112" i="13"/>
  <c r="AW1416" i="5"/>
  <c r="AK67" i="15" s="1"/>
  <c r="AW1417" i="5"/>
  <c r="AK132" i="15" s="1"/>
  <c r="AW1415" i="5"/>
  <c r="AK35" i="15" s="1"/>
  <c r="BK32" i="13"/>
  <c r="BV432" i="5"/>
  <c r="BW432" i="5" s="1"/>
  <c r="BV447" i="5"/>
  <c r="BW417" i="5"/>
  <c r="BV1213" i="5"/>
  <c r="AX139" i="13"/>
  <c r="AW39" i="17" s="1"/>
  <c r="AW33" i="17" s="1"/>
  <c r="BJ26" i="14"/>
  <c r="BW773" i="5"/>
  <c r="HN19" i="10"/>
  <c r="HM34" i="10"/>
  <c r="BV1277" i="5"/>
  <c r="BW1277" i="5" s="1"/>
  <c r="BW1253" i="5"/>
  <c r="BU1289" i="5"/>
  <c r="BU1288" i="5"/>
  <c r="AV1457" i="5"/>
  <c r="AV1458" i="5" s="1"/>
  <c r="AW1454" i="5" s="1"/>
  <c r="AW1456" i="5" s="1"/>
  <c r="AI25" i="17"/>
  <c r="AI24" i="17" s="1"/>
  <c r="AK48" i="13"/>
  <c r="BF91" i="13"/>
  <c r="BE89" i="13"/>
  <c r="BE20" i="13"/>
  <c r="BD8" i="17" s="1"/>
  <c r="BO412" i="5"/>
  <c r="BW939" i="5"/>
  <c r="BV961" i="5"/>
  <c r="BV1020" i="5"/>
  <c r="BW1020" i="5" s="1"/>
  <c r="BW995" i="5"/>
  <c r="BT1184" i="5"/>
  <c r="BH139" i="15" s="1"/>
  <c r="BH138" i="15" s="1"/>
  <c r="BT1183" i="5"/>
  <c r="BH106" i="15" s="1"/>
  <c r="BH105" i="15" s="1"/>
  <c r="HL137" i="10"/>
  <c r="G58" i="16"/>
  <c r="AF83" i="18"/>
  <c r="AF34" i="15"/>
  <c r="BV1368" i="5"/>
  <c r="BW1369" i="5"/>
  <c r="AW175" i="15"/>
  <c r="BV1320" i="5"/>
  <c r="BW1316" i="5"/>
  <c r="BV1294" i="5"/>
  <c r="BV1276" i="5"/>
  <c r="BW1276" i="5" s="1"/>
  <c r="BW1251" i="5"/>
  <c r="BV936" i="5"/>
  <c r="BW903" i="5"/>
  <c r="AS164" i="15"/>
  <c r="BV1092" i="5"/>
  <c r="BW948" i="5"/>
  <c r="BK128" i="13"/>
  <c r="S61" i="18"/>
  <c r="S69" i="18"/>
  <c r="H136" i="22"/>
  <c r="BL136" i="13"/>
  <c r="F40" i="19"/>
  <c r="F29" i="20"/>
  <c r="F44" i="19"/>
  <c r="F36" i="19"/>
  <c r="AP116" i="13"/>
  <c r="BV991" i="5"/>
  <c r="BW991" i="5" s="1"/>
  <c r="BV1018" i="5"/>
  <c r="BW1018" i="5" s="1"/>
  <c r="BW990" i="5"/>
  <c r="AC59" i="18"/>
  <c r="BU1327" i="5"/>
  <c r="BU1326" i="5"/>
  <c r="AX110" i="13"/>
  <c r="AX109" i="13"/>
  <c r="BV944" i="5"/>
  <c r="BW945" i="5"/>
  <c r="AU1461" i="5"/>
  <c r="AI36" i="15" s="1"/>
  <c r="AU1463" i="5"/>
  <c r="AI68" i="15" s="1"/>
  <c r="AU1462" i="5"/>
  <c r="AI100" i="15" s="1"/>
  <c r="AU1464" i="5"/>
  <c r="AI133" i="15" s="1"/>
  <c r="H127" i="22"/>
  <c r="BL127" i="13"/>
  <c r="BN427" i="5"/>
  <c r="BC21" i="13"/>
  <c r="BC19" i="13" s="1"/>
  <c r="BN442" i="5"/>
  <c r="BB178" i="15" s="1"/>
  <c r="BT1290" i="5"/>
  <c r="AV49" i="17"/>
  <c r="AV47" i="17" s="1"/>
  <c r="AX103" i="13"/>
  <c r="V53" i="13"/>
  <c r="V87" i="15"/>
  <c r="P23" i="18"/>
  <c r="P25" i="18" s="1"/>
  <c r="P21" i="18"/>
  <c r="P27" i="18"/>
  <c r="BT1207" i="5"/>
  <c r="BT1208" i="5"/>
  <c r="HN126" i="10"/>
  <c r="HM134" i="10"/>
  <c r="P75" i="17"/>
  <c r="P57" i="18"/>
  <c r="P105" i="18"/>
  <c r="P65" i="18"/>
  <c r="G59" i="16"/>
  <c r="BV1196" i="5"/>
  <c r="BW1196" i="5" s="1"/>
  <c r="BW1197" i="5"/>
  <c r="BV1365" i="5"/>
  <c r="BW1365" i="5" s="1"/>
  <c r="BW1366" i="5"/>
  <c r="BK124" i="13"/>
  <c r="BJ150" i="15"/>
  <c r="BW1332" i="5"/>
  <c r="BU1341" i="5"/>
  <c r="BU1265" i="5"/>
  <c r="BI140" i="15" s="1"/>
  <c r="BU1264" i="5"/>
  <c r="BI107" i="15" s="1"/>
  <c r="W121" i="15"/>
  <c r="W123" i="15" s="1"/>
  <c r="BV938" i="5"/>
  <c r="BW908" i="5"/>
  <c r="BV909" i="5"/>
  <c r="BW909" i="5" s="1"/>
  <c r="BV941" i="5"/>
  <c r="BW942" i="5"/>
  <c r="BU1032" i="5"/>
  <c r="BU1033" i="5"/>
  <c r="AU92" i="17"/>
  <c r="AU94" i="17" s="1"/>
  <c r="AU96" i="17" s="1"/>
  <c r="AV65" i="13"/>
  <c r="AW66" i="13"/>
  <c r="BE147" i="13"/>
  <c r="BD37" i="17" s="1"/>
  <c r="BJ37" i="14" l="1"/>
  <c r="F206" i="21"/>
  <c r="N206" i="21"/>
  <c r="BW957" i="5"/>
  <c r="BO1535" i="5"/>
  <c r="BC30" i="14" s="1"/>
  <c r="BC69" i="13"/>
  <c r="BB93" i="18" s="1"/>
  <c r="AY204" i="15"/>
  <c r="AW107" i="13"/>
  <c r="AX108" i="13"/>
  <c r="BK123" i="13"/>
  <c r="BC149" i="13"/>
  <c r="AZ6" i="17"/>
  <c r="AZ5" i="17" s="1"/>
  <c r="BA9" i="17"/>
  <c r="BA6" i="17" s="1"/>
  <c r="BC23" i="13"/>
  <c r="BM413" i="5"/>
  <c r="BL443" i="5"/>
  <c r="AZ179" i="15" s="1"/>
  <c r="BA24" i="13"/>
  <c r="BA22" i="13" s="1"/>
  <c r="BL428" i="5"/>
  <c r="N181" i="21"/>
  <c r="F181" i="21"/>
  <c r="BC17" i="13"/>
  <c r="BM411" i="5"/>
  <c r="BA53" i="18"/>
  <c r="BA45" i="18"/>
  <c r="BE75" i="13"/>
  <c r="BD73" i="13"/>
  <c r="BF101" i="13"/>
  <c r="BD43" i="17"/>
  <c r="BP1565" i="5"/>
  <c r="BA18" i="13"/>
  <c r="BA16" i="13" s="1"/>
  <c r="BA15" i="13" s="1"/>
  <c r="BL426" i="5"/>
  <c r="BL441" i="5"/>
  <c r="AZ177" i="15" s="1"/>
  <c r="AZ176" i="15" s="1"/>
  <c r="AZ102" i="13"/>
  <c r="AX48" i="17"/>
  <c r="G102" i="22"/>
  <c r="F103" i="20" s="1"/>
  <c r="G16" i="22"/>
  <c r="F17" i="20" s="1"/>
  <c r="AY15" i="13"/>
  <c r="G15" i="22" s="1"/>
  <c r="F179" i="21"/>
  <c r="N179" i="21"/>
  <c r="BP1566" i="5"/>
  <c r="BF105" i="13"/>
  <c r="BD46" i="17"/>
  <c r="AZ100" i="13"/>
  <c r="BJ1564" i="5"/>
  <c r="G100" i="22"/>
  <c r="F101" i="20" s="1"/>
  <c r="AX42" i="17"/>
  <c r="N178" i="21"/>
  <c r="F178" i="21"/>
  <c r="BE79" i="13"/>
  <c r="BD77" i="13"/>
  <c r="BC81" i="15"/>
  <c r="BC77" i="15" s="1"/>
  <c r="BP1532" i="5"/>
  <c r="BQ158" i="8"/>
  <c r="BP1524" i="5"/>
  <c r="IC41" i="7"/>
  <c r="IB42" i="7"/>
  <c r="IB43" i="7" s="1"/>
  <c r="IB170" i="7"/>
  <c r="IB171" i="7" s="1"/>
  <c r="IB172" i="7" s="1"/>
  <c r="IC179" i="7" s="1"/>
  <c r="BP1533" i="5"/>
  <c r="BC147" i="15"/>
  <c r="BC142" i="15" s="1"/>
  <c r="IA185" i="7"/>
  <c r="IB185" i="7"/>
  <c r="BP1525" i="5"/>
  <c r="BQ159" i="8"/>
  <c r="BH34" i="17"/>
  <c r="BJ141" i="13"/>
  <c r="BT1530" i="5"/>
  <c r="BG49" i="15"/>
  <c r="BG45" i="15" s="1"/>
  <c r="BF45" i="15"/>
  <c r="BU156" i="8"/>
  <c r="BT1522" i="5"/>
  <c r="AR1442" i="5"/>
  <c r="DQ22" i="7"/>
  <c r="DP25" i="7"/>
  <c r="M195" i="13" s="1"/>
  <c r="L113" i="17" s="1"/>
  <c r="L112" i="17" s="1"/>
  <c r="BB35" i="17"/>
  <c r="BD149" i="13"/>
  <c r="BQ54" i="7"/>
  <c r="BP57" i="7"/>
  <c r="BC114" i="15"/>
  <c r="BC109" i="15" s="1"/>
  <c r="BP1531" i="5"/>
  <c r="BO1527" i="5"/>
  <c r="BT1209" i="5"/>
  <c r="DW94" i="7"/>
  <c r="DX94" i="7" s="1"/>
  <c r="BQ157" i="8"/>
  <c r="BP1523" i="5"/>
  <c r="Y111" i="14"/>
  <c r="DR89" i="7"/>
  <c r="DU89" i="7"/>
  <c r="DV89" i="7"/>
  <c r="DS89" i="7"/>
  <c r="DT89" i="7"/>
  <c r="DQ89" i="7"/>
  <c r="G176" i="20"/>
  <c r="H176" i="20" s="1"/>
  <c r="I175" i="22"/>
  <c r="BK123" i="17"/>
  <c r="BJ121" i="17"/>
  <c r="BK121" i="17" s="1"/>
  <c r="T167" i="13"/>
  <c r="T227" i="15"/>
  <c r="DY92" i="7"/>
  <c r="FQ121" i="7"/>
  <c r="BV41" i="7"/>
  <c r="BU42" i="7"/>
  <c r="BU43" i="7" s="1"/>
  <c r="FS113" i="7"/>
  <c r="FS116" i="7"/>
  <c r="FR119" i="7"/>
  <c r="H173" i="22"/>
  <c r="BL173" i="13"/>
  <c r="DZ87" i="7"/>
  <c r="H35" i="22"/>
  <c r="BK34" i="13"/>
  <c r="H34" i="22" s="1"/>
  <c r="G209" i="21"/>
  <c r="H209" i="21" s="1"/>
  <c r="O209" i="21"/>
  <c r="P209" i="21" s="1"/>
  <c r="I207" i="23"/>
  <c r="BL34" i="13"/>
  <c r="BU1267" i="5"/>
  <c r="AK81" i="18"/>
  <c r="BK184" i="15"/>
  <c r="H184" i="23"/>
  <c r="BU1290" i="5"/>
  <c r="G38" i="20"/>
  <c r="H38" i="20" s="1"/>
  <c r="I37" i="22"/>
  <c r="G187" i="21"/>
  <c r="H187" i="21" s="1"/>
  <c r="O187" i="21"/>
  <c r="P187" i="21" s="1"/>
  <c r="I185" i="23"/>
  <c r="H123" i="22"/>
  <c r="BL123" i="13"/>
  <c r="K160" i="16"/>
  <c r="AU1508" i="5"/>
  <c r="AW1457" i="5"/>
  <c r="AW1458" i="5" s="1"/>
  <c r="AX1454" i="5" s="1"/>
  <c r="AX1456" i="5" s="1"/>
  <c r="BW941" i="5"/>
  <c r="BK125" i="13"/>
  <c r="AY109" i="13"/>
  <c r="AY110" i="13"/>
  <c r="G137" i="20"/>
  <c r="H137" i="20" s="1"/>
  <c r="I136" i="22"/>
  <c r="BV1324" i="5"/>
  <c r="BW1320" i="5"/>
  <c r="BK150" i="15"/>
  <c r="H150" i="23"/>
  <c r="P89" i="18"/>
  <c r="P87" i="18"/>
  <c r="HN134" i="10"/>
  <c r="HO126" i="10"/>
  <c r="V88" i="15"/>
  <c r="V90" i="15" s="1"/>
  <c r="AI79" i="18"/>
  <c r="BK37" i="14"/>
  <c r="AF54" i="15"/>
  <c r="BT1186" i="5"/>
  <c r="BD21" i="13"/>
  <c r="BD19" i="13" s="1"/>
  <c r="BO427" i="5"/>
  <c r="BO442" i="5"/>
  <c r="BC178" i="15" s="1"/>
  <c r="HM39" i="10"/>
  <c r="BK26" i="14"/>
  <c r="BJ19" i="14"/>
  <c r="BK19" i="14" s="1"/>
  <c r="BW1213" i="5"/>
  <c r="H32" i="22"/>
  <c r="BL32" i="13"/>
  <c r="BK30" i="13"/>
  <c r="H132" i="22"/>
  <c r="BL132" i="13"/>
  <c r="S124" i="15"/>
  <c r="S60" i="13"/>
  <c r="E101" i="16" s="1"/>
  <c r="G73" i="21"/>
  <c r="H73" i="21" s="1"/>
  <c r="O73" i="21"/>
  <c r="P73" i="21" s="1"/>
  <c r="I71" i="23"/>
  <c r="BI114" i="13"/>
  <c r="BH36" i="17" s="1"/>
  <c r="BV1063" i="5"/>
  <c r="BW1059" i="5"/>
  <c r="AZ47" i="18"/>
  <c r="BB28" i="13"/>
  <c r="BA12" i="17" s="1"/>
  <c r="BA11" i="17" s="1"/>
  <c r="BA10" i="17" s="1"/>
  <c r="BL416" i="5"/>
  <c r="AZ55" i="18"/>
  <c r="AZ43" i="18"/>
  <c r="AZ51" i="18"/>
  <c r="AZ73" i="17"/>
  <c r="AX111" i="13"/>
  <c r="BU1183" i="5"/>
  <c r="BI106" i="15" s="1"/>
  <c r="BI105" i="15" s="1"/>
  <c r="BU1184" i="5"/>
  <c r="BI139" i="15" s="1"/>
  <c r="BI138" i="15" s="1"/>
  <c r="G41" i="21"/>
  <c r="H41" i="21" s="1"/>
  <c r="O41" i="21"/>
  <c r="P41" i="21" s="1"/>
  <c r="I39" i="23"/>
  <c r="BW1272" i="5"/>
  <c r="BU928" i="5"/>
  <c r="BI42" i="15" s="1"/>
  <c r="BI41" i="15" s="1"/>
  <c r="BU929" i="5"/>
  <c r="BI74" i="15" s="1"/>
  <c r="BI73" i="15" s="1"/>
  <c r="BW1360" i="5"/>
  <c r="BV1375" i="5"/>
  <c r="R61" i="15"/>
  <c r="H145" i="22"/>
  <c r="BL145" i="13"/>
  <c r="BT931" i="5"/>
  <c r="S157" i="15"/>
  <c r="S61" i="13"/>
  <c r="E103" i="16" s="1"/>
  <c r="AD59" i="18"/>
  <c r="BH121" i="13"/>
  <c r="BG118" i="13"/>
  <c r="BF29" i="17" s="1"/>
  <c r="BW1016" i="5"/>
  <c r="BV1160" i="5"/>
  <c r="BW1162" i="5"/>
  <c r="AX181" i="15"/>
  <c r="J115" i="16"/>
  <c r="G182" i="23"/>
  <c r="AX1416" i="5"/>
  <c r="AL67" i="15" s="1"/>
  <c r="AX1415" i="5"/>
  <c r="AL35" i="15" s="1"/>
  <c r="AX1417" i="5"/>
  <c r="AL132" i="15" s="1"/>
  <c r="BU1343" i="5"/>
  <c r="BU1347" i="5" s="1"/>
  <c r="BI56" i="14" s="1"/>
  <c r="BI55" i="14" s="1"/>
  <c r="BI34" i="14" s="1"/>
  <c r="BI32" i="14" s="1"/>
  <c r="BV1344" i="5"/>
  <c r="BW1344" i="5" s="1"/>
  <c r="F16" i="20"/>
  <c r="AW49" i="17"/>
  <c r="AW47" i="17" s="1"/>
  <c r="AY103" i="13"/>
  <c r="BF147" i="13"/>
  <c r="H124" i="22"/>
  <c r="BL124" i="13"/>
  <c r="K161" i="16"/>
  <c r="BW944" i="5"/>
  <c r="BK126" i="13"/>
  <c r="H128" i="22"/>
  <c r="BL128" i="13"/>
  <c r="K165" i="16"/>
  <c r="BW936" i="5"/>
  <c r="BW1368" i="5"/>
  <c r="BK134" i="13"/>
  <c r="AJ25" i="17"/>
  <c r="AJ24" i="17" s="1"/>
  <c r="AL48" i="13"/>
  <c r="AV92" i="17"/>
  <c r="AV94" i="17" s="1"/>
  <c r="AV96" i="17" s="1"/>
  <c r="AW65" i="13"/>
  <c r="AX66" i="13"/>
  <c r="BW938" i="5"/>
  <c r="BV960" i="5"/>
  <c r="P29" i="18"/>
  <c r="P31" i="18"/>
  <c r="AU1466" i="5"/>
  <c r="BV1095" i="5"/>
  <c r="BW1092" i="5"/>
  <c r="BV1305" i="5"/>
  <c r="BW1294" i="5"/>
  <c r="AW65" i="17"/>
  <c r="AW58" i="17" s="1"/>
  <c r="AW173" i="15"/>
  <c r="BF20" i="13"/>
  <c r="BE8" i="17" s="1"/>
  <c r="BP412" i="5"/>
  <c r="BK133" i="13"/>
  <c r="HO19" i="10"/>
  <c r="HN34" i="10"/>
  <c r="AY139" i="13"/>
  <c r="AX39" i="17" s="1"/>
  <c r="AX33" i="17" s="1"/>
  <c r="AW1419" i="5"/>
  <c r="AS1518" i="5"/>
  <c r="AS1435" i="5"/>
  <c r="U56" i="15"/>
  <c r="U58" i="15" s="1"/>
  <c r="HN127" i="10"/>
  <c r="HM135" i="10"/>
  <c r="HM137" i="10" s="1"/>
  <c r="BV1392" i="5"/>
  <c r="BW1392" i="5" s="1"/>
  <c r="BJ48" i="14"/>
  <c r="BW1384" i="5"/>
  <c r="BW1191" i="5"/>
  <c r="Q30" i="15"/>
  <c r="BG36" i="17"/>
  <c r="BU1208" i="5"/>
  <c r="BU1207" i="5"/>
  <c r="BV1245" i="5"/>
  <c r="BW1242" i="5"/>
  <c r="AX1487" i="5"/>
  <c r="AL37" i="15" s="1"/>
  <c r="AX1488" i="5"/>
  <c r="AL101" i="15" s="1"/>
  <c r="AX1490" i="5"/>
  <c r="AL134" i="15" s="1"/>
  <c r="AX1489" i="5"/>
  <c r="AL69" i="15" s="1"/>
  <c r="G46" i="16"/>
  <c r="AF98" i="15"/>
  <c r="AF119" i="15" s="1"/>
  <c r="AF77" i="18"/>
  <c r="G144" i="20"/>
  <c r="H144" i="20" s="1"/>
  <c r="I143" i="22"/>
  <c r="BU953" i="5"/>
  <c r="BU952" i="5"/>
  <c r="R57" i="13"/>
  <c r="BV1128" i="5"/>
  <c r="BW1125" i="5"/>
  <c r="BK52" i="15"/>
  <c r="H52" i="23"/>
  <c r="AJ47" i="13"/>
  <c r="AE21" i="17"/>
  <c r="AE20" i="17" s="1"/>
  <c r="AE17" i="17" s="1"/>
  <c r="AG46" i="13"/>
  <c r="AF44" i="13"/>
  <c r="AE67" i="18" s="1"/>
  <c r="BV989" i="5"/>
  <c r="BW986" i="5"/>
  <c r="BK120" i="13"/>
  <c r="BV905" i="5"/>
  <c r="BW907" i="5"/>
  <c r="BJ41" i="14"/>
  <c r="BK41" i="14" s="1"/>
  <c r="BW961" i="5"/>
  <c r="BG91" i="13"/>
  <c r="BF89" i="13"/>
  <c r="AV1464" i="5"/>
  <c r="AJ133" i="15" s="1"/>
  <c r="AV1461" i="5"/>
  <c r="AJ36" i="15" s="1"/>
  <c r="AV1463" i="5"/>
  <c r="AJ68" i="15" s="1"/>
  <c r="AV1462" i="5"/>
  <c r="AJ100" i="15" s="1"/>
  <c r="BJ183" i="15"/>
  <c r="BW447" i="5"/>
  <c r="AK75" i="18"/>
  <c r="AY112" i="13"/>
  <c r="AS138" i="13"/>
  <c r="AR30" i="17" s="1"/>
  <c r="AR28" i="17" s="1"/>
  <c r="AR137" i="13"/>
  <c r="AR116" i="13" s="1"/>
  <c r="HO21" i="10"/>
  <c r="HN36" i="10"/>
  <c r="BV838" i="5"/>
  <c r="BW840" i="5"/>
  <c r="AJ19" i="17"/>
  <c r="AJ18" i="17" s="1"/>
  <c r="AL45" i="13"/>
  <c r="AZ29" i="13"/>
  <c r="AZ27" i="13" s="1"/>
  <c r="AZ26" i="13" s="1"/>
  <c r="AZ13" i="13" s="1"/>
  <c r="BK446" i="5"/>
  <c r="AY182" i="15" s="1"/>
  <c r="BK431" i="5"/>
  <c r="AY206" i="15" s="1"/>
  <c r="R94" i="15"/>
  <c r="R64" i="15" s="1"/>
  <c r="AY1482" i="5"/>
  <c r="AY1483" i="5" s="1"/>
  <c r="AZ1479" i="5" s="1"/>
  <c r="AZ1481" i="5" s="1"/>
  <c r="BV1048" i="5"/>
  <c r="BW1037" i="5"/>
  <c r="G138" i="21"/>
  <c r="H138" i="21" s="1"/>
  <c r="O138" i="21"/>
  <c r="P138" i="21" s="1"/>
  <c r="I136" i="23"/>
  <c r="BK119" i="13"/>
  <c r="AE119" i="15"/>
  <c r="BJ129" i="13"/>
  <c r="BI32" i="17" s="1"/>
  <c r="BI31" i="17" s="1"/>
  <c r="BK130" i="13"/>
  <c r="G29" i="22"/>
  <c r="AY27" i="13"/>
  <c r="HO22" i="10"/>
  <c r="HN37" i="10"/>
  <c r="X54" i="13"/>
  <c r="X120" i="15"/>
  <c r="G128" i="20"/>
  <c r="H128" i="20" s="1"/>
  <c r="I127" i="22"/>
  <c r="AG83" i="18"/>
  <c r="AG34" i="15"/>
  <c r="T61" i="18"/>
  <c r="BK117" i="15"/>
  <c r="H117" i="23"/>
  <c r="AF152" i="15"/>
  <c r="G136" i="20"/>
  <c r="H136" i="20" s="1"/>
  <c r="I135" i="22"/>
  <c r="X153" i="15"/>
  <c r="X55" i="13"/>
  <c r="HO20" i="10"/>
  <c r="HN35" i="10"/>
  <c r="BK84" i="15"/>
  <c r="H84" i="23"/>
  <c r="G105" i="21"/>
  <c r="H105" i="21" s="1"/>
  <c r="O105" i="21"/>
  <c r="P105" i="21" s="1"/>
  <c r="I103" i="23"/>
  <c r="BW1193" i="5"/>
  <c r="BV1216" i="5"/>
  <c r="BW1216" i="5" s="1"/>
  <c r="AF86" i="15"/>
  <c r="BV873" i="5"/>
  <c r="BW870" i="5"/>
  <c r="BF117" i="13"/>
  <c r="AH49" i="13"/>
  <c r="H131" i="22"/>
  <c r="BL131" i="13"/>
  <c r="AW1492" i="5"/>
  <c r="AX205" i="15"/>
  <c r="G206" i="23"/>
  <c r="AY1410" i="5"/>
  <c r="AY1411" i="5" s="1"/>
  <c r="AZ1407" i="5" s="1"/>
  <c r="AZ1409" i="5" s="1"/>
  <c r="AT1514" i="5"/>
  <c r="AH102" i="15" s="1"/>
  <c r="AT1515" i="5"/>
  <c r="AH70" i="15" s="1"/>
  <c r="AT1516" i="5"/>
  <c r="AH135" i="15" s="1"/>
  <c r="AH131" i="15" s="1"/>
  <c r="AH152" i="15" s="1"/>
  <c r="AT1513" i="5"/>
  <c r="AH38" i="15" s="1"/>
  <c r="AZ204" i="15" l="1"/>
  <c r="AX107" i="13"/>
  <c r="AY108" i="13"/>
  <c r="J68" i="16" s="1"/>
  <c r="BM428" i="5"/>
  <c r="BM443" i="5"/>
  <c r="BA179" i="15" s="1"/>
  <c r="BB24" i="13"/>
  <c r="BB22" i="13" s="1"/>
  <c r="BD23" i="13"/>
  <c r="BB9" i="17"/>
  <c r="BN413" i="5"/>
  <c r="BA5" i="17"/>
  <c r="BP1535" i="5"/>
  <c r="BD30" i="14" s="1"/>
  <c r="BA100" i="13"/>
  <c r="AY42" i="17"/>
  <c r="BK1564" i="5"/>
  <c r="BA102" i="13"/>
  <c r="AY48" i="17"/>
  <c r="BD69" i="13"/>
  <c r="BC93" i="18" s="1"/>
  <c r="BB18" i="13"/>
  <c r="BB16" i="13" s="1"/>
  <c r="BB15" i="13" s="1"/>
  <c r="BM426" i="5"/>
  <c r="BM441" i="5"/>
  <c r="BA177" i="15" s="1"/>
  <c r="BE43" i="17"/>
  <c r="BQ1565" i="5"/>
  <c r="BG101" i="13"/>
  <c r="BE73" i="13"/>
  <c r="BF75" i="13"/>
  <c r="BB7" i="17"/>
  <c r="BD17" i="13"/>
  <c r="BN411" i="5"/>
  <c r="BB45" i="18"/>
  <c r="BB53" i="18"/>
  <c r="BE77" i="13"/>
  <c r="BF79" i="13"/>
  <c r="BQ1566" i="5"/>
  <c r="BE46" i="17"/>
  <c r="BG105" i="13"/>
  <c r="BD81" i="15"/>
  <c r="BD77" i="15" s="1"/>
  <c r="BQ1532" i="5"/>
  <c r="BR158" i="8"/>
  <c r="BQ1524" i="5"/>
  <c r="BU1209" i="5"/>
  <c r="BQ1533" i="5"/>
  <c r="BD147" i="15"/>
  <c r="BD142" i="15" s="1"/>
  <c r="BQ1525" i="5"/>
  <c r="BR159" i="8"/>
  <c r="ID41" i="7"/>
  <c r="IC170" i="7"/>
  <c r="IC171" i="7" s="1"/>
  <c r="IC172" i="7" s="1"/>
  <c r="ID179" i="7" s="1"/>
  <c r="IC185" i="7" s="1"/>
  <c r="IC42" i="7"/>
  <c r="IC43" i="7" s="1"/>
  <c r="BU1530" i="5"/>
  <c r="BH49" i="15"/>
  <c r="BH45" i="15" s="1"/>
  <c r="BV156" i="8"/>
  <c r="BU1522" i="5"/>
  <c r="BI34" i="17"/>
  <c r="BK141" i="13"/>
  <c r="BR157" i="8"/>
  <c r="BQ1523" i="5"/>
  <c r="BQ57" i="7"/>
  <c r="BR54" i="7"/>
  <c r="BW52" i="7"/>
  <c r="BC35" i="17"/>
  <c r="BE149" i="13"/>
  <c r="DQ25" i="7"/>
  <c r="N195" i="13" s="1"/>
  <c r="M113" i="17" s="1"/>
  <c r="M112" i="17" s="1"/>
  <c r="DR22" i="7"/>
  <c r="BU1186" i="5"/>
  <c r="BD114" i="15"/>
  <c r="BQ1531" i="5"/>
  <c r="BQ1535" i="5" s="1"/>
  <c r="BE30" i="14" s="1"/>
  <c r="BP1527" i="5"/>
  <c r="EA87" i="7"/>
  <c r="FS119" i="7"/>
  <c r="FT113" i="7"/>
  <c r="FT116" i="7"/>
  <c r="BV42" i="7"/>
  <c r="BV43" i="7" s="1"/>
  <c r="BW41" i="7"/>
  <c r="U167" i="13"/>
  <c r="T120" i="17" s="1"/>
  <c r="Q166" i="13"/>
  <c r="DT90" i="7"/>
  <c r="Q199" i="13" s="1"/>
  <c r="O166" i="13"/>
  <c r="DR90" i="7"/>
  <c r="O199" i="13" s="1"/>
  <c r="D199" i="22" s="1"/>
  <c r="U227" i="15"/>
  <c r="DZ92" i="7"/>
  <c r="P166" i="13"/>
  <c r="DS90" i="7"/>
  <c r="P199" i="13" s="1"/>
  <c r="Y109" i="14"/>
  <c r="G174" i="20"/>
  <c r="H174" i="20" s="1"/>
  <c r="I173" i="22"/>
  <c r="FR121" i="7"/>
  <c r="DY94" i="7"/>
  <c r="S166" i="13"/>
  <c r="DV90" i="7"/>
  <c r="S199" i="13" s="1"/>
  <c r="S120" i="17"/>
  <c r="N166" i="13"/>
  <c r="DQ90" i="7"/>
  <c r="N199" i="13" s="1"/>
  <c r="R166" i="13"/>
  <c r="DU90" i="7"/>
  <c r="R199" i="13" s="1"/>
  <c r="G186" i="21"/>
  <c r="H186" i="21" s="1"/>
  <c r="O186" i="21"/>
  <c r="P186" i="21" s="1"/>
  <c r="I184" i="23"/>
  <c r="G35" i="20"/>
  <c r="H35" i="20" s="1"/>
  <c r="I34" i="22"/>
  <c r="G36" i="20"/>
  <c r="H36" i="20" s="1"/>
  <c r="I35" i="22"/>
  <c r="AZ1482" i="5"/>
  <c r="AZ1483" i="5" s="1"/>
  <c r="BA1479" i="5" s="1"/>
  <c r="BA1481" i="5" s="1"/>
  <c r="AX1457" i="5"/>
  <c r="AX1458" i="5" s="1"/>
  <c r="AY1454" i="5" s="1"/>
  <c r="AY1456" i="5" s="1"/>
  <c r="AZ1410" i="5"/>
  <c r="AZ1411" i="5" s="1"/>
  <c r="BA1407" i="5" s="1"/>
  <c r="BA1409" i="5" s="1"/>
  <c r="G86" i="21"/>
  <c r="H86" i="21" s="1"/>
  <c r="O86" i="21"/>
  <c r="P86" i="21" s="1"/>
  <c r="I84" i="23"/>
  <c r="HP22" i="10"/>
  <c r="HO37" i="10"/>
  <c r="N208" i="21"/>
  <c r="F208" i="21"/>
  <c r="X154" i="15"/>
  <c r="X156" i="15" s="1"/>
  <c r="F30" i="20"/>
  <c r="BV1050" i="5"/>
  <c r="BW1050" i="5" s="1"/>
  <c r="BV1051" i="5"/>
  <c r="BW1051" i="5" s="1"/>
  <c r="BW1048" i="5"/>
  <c r="AK19" i="17"/>
  <c r="AK18" i="17" s="1"/>
  <c r="AM45" i="13"/>
  <c r="AJ79" i="18"/>
  <c r="BH91" i="13"/>
  <c r="BG89" i="13"/>
  <c r="BV987" i="5"/>
  <c r="BW989" i="5"/>
  <c r="F101" i="23"/>
  <c r="H54" i="16"/>
  <c r="BV1243" i="5"/>
  <c r="BW1245" i="5"/>
  <c r="Q85" i="18"/>
  <c r="Q162" i="15"/>
  <c r="Q73" i="18"/>
  <c r="BJ47" i="14"/>
  <c r="BK47" i="14" s="1"/>
  <c r="BK48" i="14"/>
  <c r="AS1440" i="5"/>
  <c r="AG99" i="15" s="1"/>
  <c r="HP19" i="10"/>
  <c r="HO34" i="10"/>
  <c r="BV1308" i="5"/>
  <c r="BW1308" i="5" s="1"/>
  <c r="BV1307" i="5"/>
  <c r="BW1307" i="5" s="1"/>
  <c r="BW1305" i="5"/>
  <c r="BK122" i="13"/>
  <c r="BG147" i="13"/>
  <c r="BF37" i="17" s="1"/>
  <c r="AX1419" i="5"/>
  <c r="BG117" i="13"/>
  <c r="R62" i="15"/>
  <c r="R32" i="15" s="1"/>
  <c r="BU931" i="5"/>
  <c r="AY111" i="13"/>
  <c r="BL446" i="5"/>
  <c r="AZ182" i="15" s="1"/>
  <c r="AZ181" i="15" s="1"/>
  <c r="AZ180" i="15" s="1"/>
  <c r="AZ175" i="15" s="1"/>
  <c r="BA29" i="13"/>
  <c r="BA27" i="13" s="1"/>
  <c r="BA26" i="13" s="1"/>
  <c r="BA13" i="13" s="1"/>
  <c r="BL431" i="5"/>
  <c r="AZ206" i="15" s="1"/>
  <c r="AZ205" i="15" s="1"/>
  <c r="AZ203" i="15" s="1"/>
  <c r="W87" i="15"/>
  <c r="W53" i="13"/>
  <c r="BV1326" i="5"/>
  <c r="BW1326" i="5" s="1"/>
  <c r="BV1327" i="5"/>
  <c r="BW1327" i="5" s="1"/>
  <c r="BW1324" i="5"/>
  <c r="AY1415" i="5"/>
  <c r="AM35" i="15" s="1"/>
  <c r="AY1416" i="5"/>
  <c r="AM67" i="15" s="1"/>
  <c r="AY1417" i="5"/>
  <c r="AM132" i="15" s="1"/>
  <c r="HP20" i="10"/>
  <c r="HO35" i="10"/>
  <c r="AH66" i="15"/>
  <c r="AH83" i="18"/>
  <c r="AH34" i="15"/>
  <c r="AT1518" i="5"/>
  <c r="AX203" i="15"/>
  <c r="G203" i="23" s="1"/>
  <c r="G205" i="23"/>
  <c r="G132" i="20"/>
  <c r="H132" i="20" s="1"/>
  <c r="I131" i="22"/>
  <c r="AG27" i="17"/>
  <c r="AG26" i="17" s="1"/>
  <c r="AI49" i="13"/>
  <c r="BV871" i="5"/>
  <c r="BV937" i="5" s="1"/>
  <c r="BW873" i="5"/>
  <c r="AG54" i="15"/>
  <c r="H130" i="22"/>
  <c r="BK129" i="13"/>
  <c r="BL130" i="13"/>
  <c r="S59" i="13"/>
  <c r="E102" i="16" s="1"/>
  <c r="S91" i="15"/>
  <c r="HP21" i="10"/>
  <c r="HO36" i="10"/>
  <c r="AT138" i="13"/>
  <c r="AS30" i="17" s="1"/>
  <c r="AS28" i="17" s="1"/>
  <c r="AS137" i="13"/>
  <c r="AS116" i="13" s="1"/>
  <c r="G112" i="22"/>
  <c r="AZ112" i="13"/>
  <c r="J72" i="16"/>
  <c r="BW905" i="5"/>
  <c r="BV924" i="5"/>
  <c r="AI23" i="17"/>
  <c r="AI22" i="17" s="1"/>
  <c r="AK47" i="13"/>
  <c r="Q63" i="18"/>
  <c r="R42" i="13"/>
  <c r="Q65" i="18" s="1"/>
  <c r="Q71" i="18"/>
  <c r="AL81" i="18"/>
  <c r="F37" i="23"/>
  <c r="H53" i="16"/>
  <c r="AS1436" i="5"/>
  <c r="AT1432" i="5" s="1"/>
  <c r="AT1434" i="5" s="1"/>
  <c r="G139" i="22"/>
  <c r="AZ139" i="13"/>
  <c r="AY39" i="17" s="1"/>
  <c r="AY33" i="17" s="1"/>
  <c r="BQ412" i="5"/>
  <c r="BG20" i="13"/>
  <c r="BF8" i="17" s="1"/>
  <c r="AW164" i="15"/>
  <c r="BJ40" i="14"/>
  <c r="BW960" i="5"/>
  <c r="BV968" i="5"/>
  <c r="AK25" i="17"/>
  <c r="AK24" i="17" s="1"/>
  <c r="AM48" i="13"/>
  <c r="G129" i="20"/>
  <c r="H129" i="20" s="1"/>
  <c r="I128" i="22"/>
  <c r="H126" i="22"/>
  <c r="BL126" i="13"/>
  <c r="K163" i="16"/>
  <c r="BE37" i="17"/>
  <c r="F132" i="23"/>
  <c r="H44" i="16"/>
  <c r="F184" i="21"/>
  <c r="N184" i="21"/>
  <c r="BW1160" i="5"/>
  <c r="BV1179" i="5"/>
  <c r="BI121" i="13"/>
  <c r="BH118" i="13"/>
  <c r="BG29" i="17" s="1"/>
  <c r="BV1378" i="5"/>
  <c r="BV1379" i="5"/>
  <c r="BW1375" i="5"/>
  <c r="BA47" i="18"/>
  <c r="BM416" i="5"/>
  <c r="BC28" i="13"/>
  <c r="BB12" i="17" s="1"/>
  <c r="BB11" i="17" s="1"/>
  <c r="BB10" i="17" s="1"/>
  <c r="BA55" i="18"/>
  <c r="BA73" i="17"/>
  <c r="BA43" i="18"/>
  <c r="BA51" i="18"/>
  <c r="H30" i="22"/>
  <c r="BL30" i="13"/>
  <c r="BV1224" i="5"/>
  <c r="HP126" i="10"/>
  <c r="HO134" i="10"/>
  <c r="AU1516" i="5"/>
  <c r="AI135" i="15" s="1"/>
  <c r="AI131" i="15" s="1"/>
  <c r="AI152" i="15" s="1"/>
  <c r="AU1513" i="5"/>
  <c r="AI38" i="15" s="1"/>
  <c r="AU1514" i="5"/>
  <c r="AI102" i="15" s="1"/>
  <c r="AU1515" i="5"/>
  <c r="AI70" i="15" s="1"/>
  <c r="AI66" i="15" s="1"/>
  <c r="AI86" i="15" s="1"/>
  <c r="H119" i="22"/>
  <c r="BL119" i="13"/>
  <c r="K156" i="16"/>
  <c r="AY1487" i="5"/>
  <c r="AM37" i="15" s="1"/>
  <c r="AY1490" i="5"/>
  <c r="AM134" i="15" s="1"/>
  <c r="AY1488" i="5"/>
  <c r="AM101" i="15" s="1"/>
  <c r="AY1489" i="5"/>
  <c r="AM69" i="15" s="1"/>
  <c r="AY205" i="15"/>
  <c r="AV1466" i="5"/>
  <c r="H120" i="22"/>
  <c r="BL120" i="13"/>
  <c r="K157" i="16"/>
  <c r="AE59" i="18"/>
  <c r="G54" i="21"/>
  <c r="H54" i="21" s="1"/>
  <c r="O54" i="21"/>
  <c r="P54" i="21" s="1"/>
  <c r="I52" i="23"/>
  <c r="F69" i="23"/>
  <c r="H55" i="16"/>
  <c r="AX1492" i="5"/>
  <c r="H133" i="22"/>
  <c r="BL133" i="13"/>
  <c r="BV1093" i="5"/>
  <c r="BW1095" i="5"/>
  <c r="AW92" i="17"/>
  <c r="AW94" i="17" s="1"/>
  <c r="AW96" i="17" s="1"/>
  <c r="AX65" i="13"/>
  <c r="AY66" i="13"/>
  <c r="AL75" i="18"/>
  <c r="F35" i="23"/>
  <c r="H42" i="16"/>
  <c r="G146" i="20"/>
  <c r="H146" i="20" s="1"/>
  <c r="I145" i="22"/>
  <c r="BV1067" i="5"/>
  <c r="BW1063" i="5"/>
  <c r="O152" i="21"/>
  <c r="P152" i="21" s="1"/>
  <c r="G152" i="21"/>
  <c r="H152" i="21" s="1"/>
  <c r="I150" i="23"/>
  <c r="H125" i="22"/>
  <c r="BL125" i="13"/>
  <c r="K162" i="16"/>
  <c r="AU1509" i="5"/>
  <c r="AV1505" i="5" s="1"/>
  <c r="AV1507" i="5" s="1"/>
  <c r="G119" i="21"/>
  <c r="H119" i="21" s="1"/>
  <c r="O119" i="21"/>
  <c r="P119" i="21" s="1"/>
  <c r="I117" i="23"/>
  <c r="X121" i="15"/>
  <c r="X123" i="15" s="1"/>
  <c r="G27" i="22"/>
  <c r="AY26" i="13"/>
  <c r="AY181" i="15"/>
  <c r="BW838" i="5"/>
  <c r="BV857" i="5"/>
  <c r="BW857" i="5" s="1"/>
  <c r="BK183" i="15"/>
  <c r="L116" i="16"/>
  <c r="H183" i="23"/>
  <c r="AF21" i="17"/>
  <c r="AF20" i="17" s="1"/>
  <c r="AF17" i="17" s="1"/>
  <c r="G80" i="16"/>
  <c r="AG44" i="13"/>
  <c r="BV1126" i="5"/>
  <c r="BW1128" i="5"/>
  <c r="H56" i="16"/>
  <c r="F134" i="23"/>
  <c r="HO127" i="10"/>
  <c r="HN135" i="10"/>
  <c r="HN137" i="10" s="1"/>
  <c r="V55" i="15"/>
  <c r="V52" i="13"/>
  <c r="V51" i="13" s="1"/>
  <c r="U69" i="18" s="1"/>
  <c r="HN39" i="10"/>
  <c r="BP427" i="5"/>
  <c r="BP442" i="5"/>
  <c r="BD178" i="15" s="1"/>
  <c r="BE21" i="13"/>
  <c r="BE19" i="13" s="1"/>
  <c r="H134" i="22"/>
  <c r="BL134" i="13"/>
  <c r="G125" i="20"/>
  <c r="H125" i="20" s="1"/>
  <c r="I124" i="22"/>
  <c r="G103" i="22"/>
  <c r="AX49" i="17"/>
  <c r="AX47" i="17" s="1"/>
  <c r="AZ103" i="13"/>
  <c r="H43" i="16"/>
  <c r="F67" i="23"/>
  <c r="AX180" i="15"/>
  <c r="G181" i="23"/>
  <c r="S159" i="15"/>
  <c r="BJ114" i="13"/>
  <c r="S126" i="15"/>
  <c r="G133" i="20"/>
  <c r="H133" i="20" s="1"/>
  <c r="I132" i="22"/>
  <c r="G33" i="20"/>
  <c r="H33" i="20" s="1"/>
  <c r="I32" i="22"/>
  <c r="G110" i="22"/>
  <c r="AZ110" i="13"/>
  <c r="J70" i="16"/>
  <c r="G109" i="22"/>
  <c r="AZ109" i="13"/>
  <c r="J69" i="16"/>
  <c r="AW1464" i="5"/>
  <c r="AK133" i="15" s="1"/>
  <c r="AW1461" i="5"/>
  <c r="AK36" i="15" s="1"/>
  <c r="AW1463" i="5"/>
  <c r="AK68" i="15" s="1"/>
  <c r="AW1462" i="5"/>
  <c r="AK100" i="15" s="1"/>
  <c r="G124" i="20"/>
  <c r="H124" i="20" s="1"/>
  <c r="I123" i="22"/>
  <c r="BA176" i="15" l="1"/>
  <c r="DZ94" i="7"/>
  <c r="BA204" i="15"/>
  <c r="BB6" i="17"/>
  <c r="BB5" i="17" s="1"/>
  <c r="AY107" i="13"/>
  <c r="G107" i="22" s="1"/>
  <c r="G108" i="22"/>
  <c r="F109" i="20" s="1"/>
  <c r="AZ108" i="13"/>
  <c r="BC9" i="17"/>
  <c r="BO413" i="5"/>
  <c r="BE23" i="13"/>
  <c r="BC24" i="13"/>
  <c r="BC22" i="13" s="1"/>
  <c r="BN428" i="5"/>
  <c r="BN443" i="5"/>
  <c r="BB179" i="15" s="1"/>
  <c r="BH105" i="13"/>
  <c r="BR1566" i="5"/>
  <c r="BF46" i="17"/>
  <c r="BF73" i="13"/>
  <c r="BG75" i="13"/>
  <c r="BN426" i="5"/>
  <c r="BN441" i="5"/>
  <c r="BB177" i="15" s="1"/>
  <c r="BC18" i="13"/>
  <c r="BC16" i="13" s="1"/>
  <c r="BE69" i="13"/>
  <c r="BD93" i="18" s="1"/>
  <c r="BB100" i="13"/>
  <c r="AZ42" i="17"/>
  <c r="BL1564" i="5"/>
  <c r="BC7" i="17"/>
  <c r="BC45" i="18"/>
  <c r="BE17" i="13"/>
  <c r="BC53" i="18"/>
  <c r="BO411" i="5"/>
  <c r="BF43" i="17"/>
  <c r="BH101" i="13"/>
  <c r="BR1565" i="5"/>
  <c r="BB102" i="13"/>
  <c r="AZ48" i="17"/>
  <c r="BG79" i="13"/>
  <c r="BF77" i="13"/>
  <c r="BR1532" i="5"/>
  <c r="BE81" i="15"/>
  <c r="BS158" i="8"/>
  <c r="BR1524" i="5"/>
  <c r="BE147" i="15"/>
  <c r="BE142" i="15" s="1"/>
  <c r="BR1533" i="5"/>
  <c r="ID42" i="7"/>
  <c r="ID43" i="7" s="1"/>
  <c r="ID170" i="7"/>
  <c r="ID171" i="7" s="1"/>
  <c r="ID172" i="7" s="1"/>
  <c r="IE179" i="7" s="1"/>
  <c r="DO188" i="7" s="1"/>
  <c r="IE41" i="7"/>
  <c r="BS159" i="8"/>
  <c r="BR1525" i="5"/>
  <c r="H141" i="22"/>
  <c r="BL141" i="13"/>
  <c r="BJ34" i="17"/>
  <c r="BK34" i="17" s="1"/>
  <c r="BI49" i="15"/>
  <c r="BI45" i="15" s="1"/>
  <c r="BV1530" i="5"/>
  <c r="BW1530" i="5" s="1"/>
  <c r="BV1522" i="5"/>
  <c r="BW156" i="8"/>
  <c r="BD35" i="17"/>
  <c r="BF149" i="13"/>
  <c r="BR57" i="7"/>
  <c r="BS54" i="7"/>
  <c r="DS22" i="7"/>
  <c r="DR25" i="7"/>
  <c r="O195" i="13" s="1"/>
  <c r="BR1531" i="5"/>
  <c r="BE114" i="15"/>
  <c r="BE109" i="15" s="1"/>
  <c r="BQ1527" i="5"/>
  <c r="BD109" i="15"/>
  <c r="BQ59" i="7"/>
  <c r="BQ61" i="7" s="1"/>
  <c r="BR59" i="7"/>
  <c r="BS59" i="7" s="1"/>
  <c r="BT59" i="7" s="1"/>
  <c r="BU59" i="7" s="1"/>
  <c r="BV59" i="7" s="1"/>
  <c r="BS157" i="8"/>
  <c r="BR1523" i="5"/>
  <c r="M119" i="17"/>
  <c r="N165" i="13"/>
  <c r="V227" i="15"/>
  <c r="EA92" i="7"/>
  <c r="D166" i="22"/>
  <c r="N119" i="17"/>
  <c r="N118" i="17" s="1"/>
  <c r="O165" i="13"/>
  <c r="D165" i="22" s="1"/>
  <c r="P165" i="13"/>
  <c r="O119" i="17"/>
  <c r="O118" i="17" s="1"/>
  <c r="FS121" i="7"/>
  <c r="BX41" i="7"/>
  <c r="BW42" i="7"/>
  <c r="BW43" i="7" s="1"/>
  <c r="AH46" i="13"/>
  <c r="AG21" i="17" s="1"/>
  <c r="AG20" i="17" s="1"/>
  <c r="AG17" i="17" s="1"/>
  <c r="Q119" i="17"/>
  <c r="Q118" i="17" s="1"/>
  <c r="R165" i="13"/>
  <c r="P119" i="17"/>
  <c r="P118" i="17" s="1"/>
  <c r="Q165" i="13"/>
  <c r="EB87" i="7"/>
  <c r="R119" i="17"/>
  <c r="R118" i="17" s="1"/>
  <c r="S165" i="13"/>
  <c r="Y96" i="14"/>
  <c r="C200" i="20"/>
  <c r="V167" i="13"/>
  <c r="U120" i="17" s="1"/>
  <c r="FT119" i="7"/>
  <c r="FU116" i="7"/>
  <c r="FU113" i="7"/>
  <c r="BA1482" i="5"/>
  <c r="BA1483" i="5" s="1"/>
  <c r="BB1479" i="5" s="1"/>
  <c r="BB1481" i="5" s="1"/>
  <c r="AY1457" i="5"/>
  <c r="AY1458" i="5" s="1"/>
  <c r="AZ1454" i="5" s="1"/>
  <c r="AZ1456" i="5" s="1"/>
  <c r="E136" i="21"/>
  <c r="M136" i="21"/>
  <c r="AF59" i="18"/>
  <c r="O185" i="21"/>
  <c r="P185" i="21" s="1"/>
  <c r="G185" i="21"/>
  <c r="H185" i="21" s="1"/>
  <c r="I183" i="23"/>
  <c r="AM81" i="18"/>
  <c r="HQ126" i="10"/>
  <c r="HP134" i="10"/>
  <c r="AW1466" i="5"/>
  <c r="BA110" i="13"/>
  <c r="S127" i="15"/>
  <c r="S96" i="15" s="1"/>
  <c r="F183" i="21"/>
  <c r="N183" i="21"/>
  <c r="G135" i="20"/>
  <c r="H135" i="20" s="1"/>
  <c r="I134" i="22"/>
  <c r="V56" i="15"/>
  <c r="V58" i="15" s="1"/>
  <c r="G26" i="22"/>
  <c r="AY13" i="13"/>
  <c r="G13" i="22" s="1"/>
  <c r="BW1093" i="5"/>
  <c r="BV1112" i="5"/>
  <c r="BW1112" i="5" s="1"/>
  <c r="AY1492" i="5"/>
  <c r="G120" i="20"/>
  <c r="H120" i="20" s="1"/>
  <c r="I119" i="22"/>
  <c r="G31" i="20"/>
  <c r="H31" i="20" s="1"/>
  <c r="I30" i="22"/>
  <c r="BM446" i="5"/>
  <c r="BA182" i="15" s="1"/>
  <c r="BB29" i="13"/>
  <c r="BB27" i="13" s="1"/>
  <c r="BB26" i="13" s="1"/>
  <c r="BB13" i="13" s="1"/>
  <c r="BM431" i="5"/>
  <c r="BA206" i="15" s="1"/>
  <c r="BJ171" i="15"/>
  <c r="BW1378" i="5"/>
  <c r="BW1179" i="5"/>
  <c r="G127" i="20"/>
  <c r="H127" i="20" s="1"/>
  <c r="I126" i="22"/>
  <c r="BQ427" i="5"/>
  <c r="BF21" i="13"/>
  <c r="BF19" i="13" s="1"/>
  <c r="BQ442" i="5"/>
  <c r="BE178" i="15" s="1"/>
  <c r="F140" i="20"/>
  <c r="BW924" i="5"/>
  <c r="AH27" i="17"/>
  <c r="AH26" i="17" s="1"/>
  <c r="AJ49" i="13"/>
  <c r="F207" i="21"/>
  <c r="N207" i="21"/>
  <c r="G111" i="22"/>
  <c r="AZ111" i="13"/>
  <c r="J71" i="16"/>
  <c r="H122" i="22"/>
  <c r="BL122" i="13"/>
  <c r="K159" i="16"/>
  <c r="AS1442" i="5"/>
  <c r="BI91" i="13"/>
  <c r="BH89" i="13"/>
  <c r="BV1053" i="5"/>
  <c r="BW1053" i="5" s="1"/>
  <c r="AZ1416" i="5"/>
  <c r="AN67" i="15" s="1"/>
  <c r="AZ1415" i="5"/>
  <c r="AN35" i="15" s="1"/>
  <c r="AZ1417" i="5"/>
  <c r="AN132" i="15" s="1"/>
  <c r="F28" i="20"/>
  <c r="G126" i="20"/>
  <c r="H126" i="20" s="1"/>
  <c r="I125" i="22"/>
  <c r="BV1069" i="5"/>
  <c r="BW1069" i="5" s="1"/>
  <c r="BJ57" i="14"/>
  <c r="BK57" i="14" s="1"/>
  <c r="BV1070" i="5"/>
  <c r="BW1070" i="5" s="1"/>
  <c r="BW1067" i="5"/>
  <c r="G66" i="22"/>
  <c r="AX92" i="17"/>
  <c r="AX94" i="17" s="1"/>
  <c r="AX96" i="17" s="1"/>
  <c r="AZ66" i="13"/>
  <c r="AY65" i="13"/>
  <c r="G65" i="22" s="1"/>
  <c r="AU1518" i="5"/>
  <c r="BV970" i="5"/>
  <c r="BW970" i="5" s="1"/>
  <c r="BV971" i="5"/>
  <c r="BW971" i="5" s="1"/>
  <c r="BW968" i="5"/>
  <c r="AT1435" i="5"/>
  <c r="AT1436" i="5" s="1"/>
  <c r="AU1432" i="5" s="1"/>
  <c r="AU1434" i="5" s="1"/>
  <c r="F113" i="20"/>
  <c r="S93" i="15"/>
  <c r="N205" i="21"/>
  <c r="F205" i="21"/>
  <c r="HQ20" i="10"/>
  <c r="HP35" i="10"/>
  <c r="AM75" i="18"/>
  <c r="W88" i="15"/>
  <c r="W90" i="15" s="1"/>
  <c r="R30" i="15"/>
  <c r="HO39" i="10"/>
  <c r="Q17" i="18"/>
  <c r="Q15" i="18"/>
  <c r="Q19" i="18" s="1"/>
  <c r="Q199" i="15"/>
  <c r="BV1273" i="5"/>
  <c r="BW1243" i="5"/>
  <c r="BV1262" i="5"/>
  <c r="BV1017" i="5"/>
  <c r="BW987" i="5"/>
  <c r="BV1006" i="5"/>
  <c r="F45" i="22"/>
  <c r="AL19" i="17"/>
  <c r="AL18" i="17" s="1"/>
  <c r="AN45" i="13"/>
  <c r="H79" i="16"/>
  <c r="HQ22" i="10"/>
  <c r="HP37" i="10"/>
  <c r="AX1462" i="5"/>
  <c r="AL100" i="15" s="1"/>
  <c r="AX1461" i="5"/>
  <c r="AL36" i="15" s="1"/>
  <c r="AX1464" i="5"/>
  <c r="AL133" i="15" s="1"/>
  <c r="AX1463" i="5"/>
  <c r="AL68" i="15" s="1"/>
  <c r="F111" i="20"/>
  <c r="BK114" i="13"/>
  <c r="BJ36" i="17" s="1"/>
  <c r="AX175" i="15"/>
  <c r="G180" i="23"/>
  <c r="AY49" i="17"/>
  <c r="AY47" i="17" s="1"/>
  <c r="BA103" i="13"/>
  <c r="E37" i="21"/>
  <c r="M37" i="21"/>
  <c r="AK79" i="18"/>
  <c r="F110" i="20"/>
  <c r="BI36" i="17"/>
  <c r="S160" i="15"/>
  <c r="S129" i="15" s="1"/>
  <c r="E69" i="21"/>
  <c r="M69" i="21"/>
  <c r="U61" i="18"/>
  <c r="HP127" i="10"/>
  <c r="HO135" i="10"/>
  <c r="HO137" i="10" s="1"/>
  <c r="BW1126" i="5"/>
  <c r="BV1145" i="5"/>
  <c r="BW1145" i="5" s="1"/>
  <c r="AY180" i="15"/>
  <c r="AV1508" i="5"/>
  <c r="AV1509" i="5" s="1"/>
  <c r="AW1505" i="5" s="1"/>
  <c r="AW1507" i="5" s="1"/>
  <c r="G134" i="20"/>
  <c r="H134" i="20" s="1"/>
  <c r="I133" i="22"/>
  <c r="E71" i="21"/>
  <c r="M71" i="21"/>
  <c r="G121" i="20"/>
  <c r="H121" i="20" s="1"/>
  <c r="I120" i="22"/>
  <c r="AY203" i="15"/>
  <c r="BV1227" i="5"/>
  <c r="BW1227" i="5" s="1"/>
  <c r="BV1226" i="5"/>
  <c r="BW1226" i="5" s="1"/>
  <c r="BW1224" i="5"/>
  <c r="BV1380" i="5"/>
  <c r="BW1380" i="5" s="1"/>
  <c r="BH117" i="13"/>
  <c r="BV1192" i="5"/>
  <c r="BA139" i="13"/>
  <c r="Q57" i="18"/>
  <c r="Q75" i="17"/>
  <c r="Q105" i="18"/>
  <c r="AJ23" i="17"/>
  <c r="AJ22" i="17" s="1"/>
  <c r="AL47" i="13"/>
  <c r="BW937" i="5"/>
  <c r="BV950" i="5"/>
  <c r="BA112" i="13"/>
  <c r="HQ21" i="10"/>
  <c r="HP36" i="10"/>
  <c r="H129" i="22"/>
  <c r="BL129" i="13"/>
  <c r="BW871" i="5"/>
  <c r="BV890" i="5"/>
  <c r="BW890" i="5" s="1"/>
  <c r="AY1419" i="5"/>
  <c r="AF67" i="18"/>
  <c r="S59" i="15"/>
  <c r="S58" i="13"/>
  <c r="BV1310" i="5"/>
  <c r="BW1310" i="5" s="1"/>
  <c r="HP34" i="10"/>
  <c r="HQ19" i="10"/>
  <c r="BA109" i="13"/>
  <c r="F104" i="20"/>
  <c r="Y54" i="13"/>
  <c r="Y120" i="15"/>
  <c r="AI83" i="18"/>
  <c r="AI34" i="15"/>
  <c r="BB47" i="18"/>
  <c r="BN416" i="5"/>
  <c r="BD28" i="13"/>
  <c r="BC12" i="17" s="1"/>
  <c r="BC11" i="17" s="1"/>
  <c r="BC10" i="17" s="1"/>
  <c r="BB55" i="18"/>
  <c r="BB51" i="18"/>
  <c r="BB73" i="17"/>
  <c r="BB43" i="18"/>
  <c r="BJ195" i="15"/>
  <c r="BW1379" i="5"/>
  <c r="BJ121" i="13"/>
  <c r="BI118" i="13"/>
  <c r="E134" i="21"/>
  <c r="M134" i="21"/>
  <c r="F48" i="22"/>
  <c r="AL25" i="17"/>
  <c r="AL24" i="17" s="1"/>
  <c r="AN48" i="13"/>
  <c r="H82" i="16"/>
  <c r="BK40" i="14"/>
  <c r="BJ36" i="14"/>
  <c r="BH20" i="13"/>
  <c r="BG8" i="17" s="1"/>
  <c r="BR412" i="5"/>
  <c r="E39" i="21"/>
  <c r="M39" i="21"/>
  <c r="AU138" i="13"/>
  <c r="AT30" i="17" s="1"/>
  <c r="AT28" i="17" s="1"/>
  <c r="AT137" i="13"/>
  <c r="G131" i="20"/>
  <c r="H131" i="20" s="1"/>
  <c r="I130" i="22"/>
  <c r="AH54" i="15"/>
  <c r="AH86" i="15"/>
  <c r="AZ65" i="17"/>
  <c r="AZ58" i="17" s="1"/>
  <c r="AZ173" i="15"/>
  <c r="AZ164" i="15" s="1"/>
  <c r="BH147" i="13"/>
  <c r="BG37" i="17" s="1"/>
  <c r="AG98" i="15"/>
  <c r="AG77" i="18"/>
  <c r="E103" i="21"/>
  <c r="M103" i="21"/>
  <c r="Y55" i="13"/>
  <c r="Y153" i="15"/>
  <c r="BA1410" i="5"/>
  <c r="BA1411" i="5" s="1"/>
  <c r="BB1407" i="5" s="1"/>
  <c r="BB1409" i="5" s="1"/>
  <c r="AZ1488" i="5"/>
  <c r="AN101" i="15" s="1"/>
  <c r="AZ1487" i="5"/>
  <c r="AN37" i="15" s="1"/>
  <c r="AZ1490" i="5"/>
  <c r="AN134" i="15" s="1"/>
  <c r="AZ1489" i="5"/>
  <c r="AN69" i="15" s="1"/>
  <c r="BC6" i="17" l="1"/>
  <c r="BC5" i="17"/>
  <c r="BC15" i="13"/>
  <c r="BB204" i="15"/>
  <c r="BB176" i="15"/>
  <c r="AH44" i="13"/>
  <c r="AG67" i="18" s="1"/>
  <c r="AZ107" i="13"/>
  <c r="BA108" i="13"/>
  <c r="BD9" i="17"/>
  <c r="BP413" i="5"/>
  <c r="BF23" i="13"/>
  <c r="BO428" i="5"/>
  <c r="BD24" i="13"/>
  <c r="BD22" i="13" s="1"/>
  <c r="BO443" i="5"/>
  <c r="BC179" i="15" s="1"/>
  <c r="BF17" i="13"/>
  <c r="BP411" i="5"/>
  <c r="BD53" i="18"/>
  <c r="BD45" i="18"/>
  <c r="BF69" i="13"/>
  <c r="BE93" i="18" s="1"/>
  <c r="BR1535" i="5"/>
  <c r="BF30" i="14" s="1"/>
  <c r="BG77" i="13"/>
  <c r="BH79" i="13"/>
  <c r="BC102" i="13"/>
  <c r="BA48" i="17"/>
  <c r="BD7" i="17"/>
  <c r="BD6" i="17" s="1"/>
  <c r="BA42" i="17"/>
  <c r="BC100" i="13"/>
  <c r="BM1564" i="5"/>
  <c r="BD18" i="13"/>
  <c r="BD16" i="13" s="1"/>
  <c r="BD15" i="13" s="1"/>
  <c r="BO441" i="5"/>
  <c r="BC177" i="15" s="1"/>
  <c r="BC176" i="15" s="1"/>
  <c r="BO426" i="5"/>
  <c r="BG43" i="17"/>
  <c r="BS1565" i="5"/>
  <c r="BI101" i="13"/>
  <c r="BH75" i="13"/>
  <c r="BG73" i="13"/>
  <c r="BG46" i="17"/>
  <c r="BS1566" i="5"/>
  <c r="BI105" i="13"/>
  <c r="BS1524" i="5"/>
  <c r="BT158" i="8"/>
  <c r="BE77" i="15"/>
  <c r="BS1532" i="5"/>
  <c r="BF81" i="15"/>
  <c r="BF77" i="15" s="1"/>
  <c r="BF147" i="15"/>
  <c r="BF142" i="15" s="1"/>
  <c r="BS1533" i="5"/>
  <c r="BS1525" i="5"/>
  <c r="BT159" i="8"/>
  <c r="IF41" i="7"/>
  <c r="IE42" i="7"/>
  <c r="IE43" i="7" s="1"/>
  <c r="IE170" i="7"/>
  <c r="IE171" i="7" s="1"/>
  <c r="IE172" i="7" s="1"/>
  <c r="ID185" i="7"/>
  <c r="IE185" i="7"/>
  <c r="BJ49" i="15"/>
  <c r="BW1522" i="5"/>
  <c r="BE35" i="17"/>
  <c r="G142" i="20"/>
  <c r="H142" i="20" s="1"/>
  <c r="I141" i="22"/>
  <c r="BT157" i="8"/>
  <c r="BS1523" i="5"/>
  <c r="N113" i="17"/>
  <c r="N112" i="17" s="1"/>
  <c r="D195" i="22"/>
  <c r="C196" i="20" s="1"/>
  <c r="DS25" i="7"/>
  <c r="P195" i="13" s="1"/>
  <c r="O113" i="17" s="1"/>
  <c r="O112" i="17" s="1"/>
  <c r="DT22" i="7"/>
  <c r="BR61" i="7"/>
  <c r="BS61" i="7" s="1"/>
  <c r="BT61" i="7" s="1"/>
  <c r="BU61" i="7" s="1"/>
  <c r="BV61" i="7" s="1"/>
  <c r="BS57" i="7"/>
  <c r="BT54" i="7"/>
  <c r="BF114" i="15"/>
  <c r="BS1531" i="5"/>
  <c r="BR1527" i="5"/>
  <c r="C167" i="20"/>
  <c r="M118" i="17"/>
  <c r="BV1229" i="5"/>
  <c r="BW1229" i="5" s="1"/>
  <c r="BK36" i="17"/>
  <c r="W167" i="13"/>
  <c r="V120" i="17" s="1"/>
  <c r="FT121" i="7"/>
  <c r="EB92" i="7"/>
  <c r="X227" i="15" s="1"/>
  <c r="W227" i="15"/>
  <c r="FV116" i="7"/>
  <c r="FV113" i="7"/>
  <c r="FU121" i="7" s="1"/>
  <c r="FU119" i="7"/>
  <c r="EC87" i="7"/>
  <c r="C166" i="20"/>
  <c r="BY41" i="7"/>
  <c r="BX42" i="7"/>
  <c r="BX43" i="7" s="1"/>
  <c r="EA94" i="7"/>
  <c r="AZ1457" i="5"/>
  <c r="AZ1458" i="5" s="1"/>
  <c r="BA1454" i="5" s="1"/>
  <c r="BA1456" i="5" s="1"/>
  <c r="AU1435" i="5"/>
  <c r="AU1436" i="5" s="1"/>
  <c r="AV1432" i="5" s="1"/>
  <c r="AV1434" i="5" s="1"/>
  <c r="BB1410" i="5"/>
  <c r="BB1411" i="5" s="1"/>
  <c r="BC1407" i="5" s="1"/>
  <c r="BC1409" i="5" s="1"/>
  <c r="BG21" i="13"/>
  <c r="BG19" i="13" s="1"/>
  <c r="BR427" i="5"/>
  <c r="BR442" i="5"/>
  <c r="BF178" i="15" s="1"/>
  <c r="BI117" i="13"/>
  <c r="Y121" i="15"/>
  <c r="Y123" i="15" s="1"/>
  <c r="BB112" i="13"/>
  <c r="AY175" i="15"/>
  <c r="AN81" i="18"/>
  <c r="BA1416" i="5"/>
  <c r="AO67" i="15" s="1"/>
  <c r="BA1415" i="5"/>
  <c r="AO35" i="15" s="1"/>
  <c r="BA1417" i="5"/>
  <c r="AO132" i="15" s="1"/>
  <c r="BI147" i="13"/>
  <c r="BH37" i="17" s="1"/>
  <c r="AT116" i="13"/>
  <c r="BS412" i="5"/>
  <c r="BI20" i="13"/>
  <c r="BH8" i="17" s="1"/>
  <c r="BK121" i="13"/>
  <c r="BJ118" i="13"/>
  <c r="BI29" i="17" s="1"/>
  <c r="AI54" i="15"/>
  <c r="BB109" i="13"/>
  <c r="S57" i="13"/>
  <c r="E100" i="16"/>
  <c r="AK23" i="17"/>
  <c r="AK22" i="17" s="1"/>
  <c r="AM47" i="13"/>
  <c r="Q89" i="18"/>
  <c r="Q87" i="18"/>
  <c r="N182" i="21"/>
  <c r="F182" i="21"/>
  <c r="H49" i="16"/>
  <c r="F100" i="23"/>
  <c r="HQ37" i="10"/>
  <c r="HR22" i="10"/>
  <c r="E46" i="20"/>
  <c r="BV1008" i="5"/>
  <c r="BV1009" i="5"/>
  <c r="BW1006" i="5"/>
  <c r="S94" i="15"/>
  <c r="S64" i="15" s="1"/>
  <c r="BV973" i="5"/>
  <c r="BW973" i="5" s="1"/>
  <c r="AY92" i="17"/>
  <c r="AY94" i="17" s="1"/>
  <c r="AY96" i="17" s="1"/>
  <c r="BA66" i="13"/>
  <c r="AZ65" i="13"/>
  <c r="BV1071" i="5"/>
  <c r="BW1071" i="5" s="1"/>
  <c r="BJ91" i="13"/>
  <c r="BI89" i="13"/>
  <c r="G123" i="20"/>
  <c r="H123" i="20" s="1"/>
  <c r="I122" i="22"/>
  <c r="AI27" i="17"/>
  <c r="AI26" i="17" s="1"/>
  <c r="BV1181" i="5"/>
  <c r="BA205" i="15"/>
  <c r="T60" i="13"/>
  <c r="T124" i="15"/>
  <c r="T126" i="15" s="1"/>
  <c r="HR126" i="10"/>
  <c r="HQ134" i="10"/>
  <c r="BC47" i="18"/>
  <c r="BO416" i="5"/>
  <c r="BE28" i="13"/>
  <c r="BD12" i="17" s="1"/>
  <c r="BD11" i="17" s="1"/>
  <c r="BD10" i="17" s="1"/>
  <c r="BD5" i="17" s="1"/>
  <c r="BC55" i="18"/>
  <c r="BC51" i="18"/>
  <c r="BC73" i="17"/>
  <c r="BC43" i="18"/>
  <c r="S61" i="15"/>
  <c r="HR21" i="10"/>
  <c r="HQ36" i="10"/>
  <c r="BB139" i="13"/>
  <c r="BA39" i="17" s="1"/>
  <c r="BA33" i="17" s="1"/>
  <c r="BH29" i="17"/>
  <c r="AW1508" i="5"/>
  <c r="AW1509" i="5" s="1"/>
  <c r="AX1505" i="5" s="1"/>
  <c r="AX1507" i="5" s="1"/>
  <c r="HP135" i="10"/>
  <c r="HP137" i="10" s="1"/>
  <c r="HQ127" i="10"/>
  <c r="T157" i="15"/>
  <c r="T159" i="15" s="1"/>
  <c r="T61" i="13"/>
  <c r="AX65" i="17"/>
  <c r="AX58" i="17" s="1"/>
  <c r="AX173" i="15"/>
  <c r="G175" i="23"/>
  <c r="F68" i="23"/>
  <c r="H50" i="16"/>
  <c r="AX1466" i="5"/>
  <c r="BW1273" i="5"/>
  <c r="BV1286" i="5"/>
  <c r="X53" i="13"/>
  <c r="X87" i="15"/>
  <c r="F108" i="20"/>
  <c r="AZ1419" i="5"/>
  <c r="F112" i="20"/>
  <c r="F14" i="20"/>
  <c r="AY1462" i="5"/>
  <c r="AM100" i="15" s="1"/>
  <c r="AY1461" i="5"/>
  <c r="AM36" i="15" s="1"/>
  <c r="AY1464" i="5"/>
  <c r="AM133" i="15" s="1"/>
  <c r="AY1463" i="5"/>
  <c r="AM68" i="15" s="1"/>
  <c r="BB1482" i="5"/>
  <c r="BB1483" i="5" s="1"/>
  <c r="BC1479" i="5" s="1"/>
  <c r="BC1481" i="5" s="1"/>
  <c r="AM25" i="17"/>
  <c r="AM24" i="17" s="1"/>
  <c r="AO48" i="13"/>
  <c r="HQ34" i="10"/>
  <c r="HR19" i="10"/>
  <c r="AZ1492" i="5"/>
  <c r="AG119" i="15"/>
  <c r="BJ35" i="14"/>
  <c r="BK36" i="14"/>
  <c r="BN431" i="5"/>
  <c r="BB206" i="15" s="1"/>
  <c r="BB205" i="15" s="1"/>
  <c r="BC29" i="13"/>
  <c r="BC27" i="13" s="1"/>
  <c r="BC26" i="13" s="1"/>
  <c r="BC13" i="13" s="1"/>
  <c r="BN446" i="5"/>
  <c r="BB182" i="15" s="1"/>
  <c r="BB181" i="15" s="1"/>
  <c r="BB180" i="15" s="1"/>
  <c r="BB175" i="15" s="1"/>
  <c r="HP39" i="10"/>
  <c r="BV952" i="5"/>
  <c r="BW952" i="5" s="1"/>
  <c r="BV953" i="5"/>
  <c r="BW953" i="5" s="1"/>
  <c r="BW950" i="5"/>
  <c r="AZ39" i="17"/>
  <c r="AZ33" i="17" s="1"/>
  <c r="AV1516" i="5"/>
  <c r="AJ135" i="15" s="1"/>
  <c r="AJ131" i="15" s="1"/>
  <c r="AJ152" i="15" s="1"/>
  <c r="AV1513" i="5"/>
  <c r="AJ38" i="15" s="1"/>
  <c r="AV1514" i="5"/>
  <c r="AJ102" i="15" s="1"/>
  <c r="AV1515" i="5"/>
  <c r="AJ70" i="15" s="1"/>
  <c r="AJ66" i="15" s="1"/>
  <c r="AJ86" i="15" s="1"/>
  <c r="AZ49" i="17"/>
  <c r="AZ47" i="17" s="1"/>
  <c r="BB103" i="13"/>
  <c r="H114" i="22"/>
  <c r="BL114" i="13"/>
  <c r="H51" i="16"/>
  <c r="F133" i="23"/>
  <c r="AM19" i="17"/>
  <c r="AM18" i="17" s="1"/>
  <c r="AO45" i="13"/>
  <c r="BW1017" i="5"/>
  <c r="BV1030" i="5"/>
  <c r="F67" i="20"/>
  <c r="BA111" i="13"/>
  <c r="BV926" i="5"/>
  <c r="BA181" i="15"/>
  <c r="F27" i="20"/>
  <c r="BA1487" i="5"/>
  <c r="AO37" i="15" s="1"/>
  <c r="BA1488" i="5"/>
  <c r="AO101" i="15" s="1"/>
  <c r="BA1490" i="5"/>
  <c r="AO134" i="15" s="1"/>
  <c r="BA1489" i="5"/>
  <c r="AO69" i="15" s="1"/>
  <c r="Y154" i="15"/>
  <c r="Y156" i="15" s="1"/>
  <c r="AV138" i="13"/>
  <c r="AU137" i="13"/>
  <c r="AU116" i="13" s="1"/>
  <c r="E49" i="20"/>
  <c r="BK195" i="15"/>
  <c r="H195" i="23"/>
  <c r="G130" i="20"/>
  <c r="H130" i="20" s="1"/>
  <c r="I129" i="22"/>
  <c r="BW1192" i="5"/>
  <c r="BV1205" i="5"/>
  <c r="AL79" i="18"/>
  <c r="F36" i="23"/>
  <c r="H48" i="16"/>
  <c r="BV1264" i="5"/>
  <c r="BV1341" i="5"/>
  <c r="BV1265" i="5"/>
  <c r="BW1262" i="5"/>
  <c r="Q21" i="18"/>
  <c r="Q23" i="18"/>
  <c r="Q25" i="18" s="1"/>
  <c r="Q27" i="18"/>
  <c r="R85" i="18"/>
  <c r="R162" i="15"/>
  <c r="R73" i="18"/>
  <c r="HR20" i="10"/>
  <c r="HQ35" i="10"/>
  <c r="AT1440" i="5"/>
  <c r="AT1442" i="5" s="1"/>
  <c r="F66" i="20"/>
  <c r="AN75" i="18"/>
  <c r="BJ166" i="15"/>
  <c r="BK171" i="15"/>
  <c r="H171" i="23"/>
  <c r="BJ32" i="17"/>
  <c r="AG59" i="18"/>
  <c r="W55" i="15"/>
  <c r="W52" i="13"/>
  <c r="W51" i="13" s="1"/>
  <c r="V69" i="18" s="1"/>
  <c r="BB110" i="13"/>
  <c r="BB203" i="15" l="1"/>
  <c r="BG69" i="13"/>
  <c r="BF93" i="18" s="1"/>
  <c r="BA107" i="13"/>
  <c r="BB108" i="13"/>
  <c r="BC204" i="15"/>
  <c r="BG149" i="13"/>
  <c r="BF35" i="17" s="1"/>
  <c r="BE9" i="17"/>
  <c r="BQ413" i="5"/>
  <c r="BG23" i="13"/>
  <c r="BP443" i="5"/>
  <c r="BD179" i="15" s="1"/>
  <c r="BP428" i="5"/>
  <c r="BE24" i="13"/>
  <c r="BE22" i="13" s="1"/>
  <c r="BH73" i="13"/>
  <c r="BI75" i="13"/>
  <c r="BB48" i="17"/>
  <c r="BD102" i="13"/>
  <c r="BS1535" i="5"/>
  <c r="BG30" i="14" s="1"/>
  <c r="BH43" i="17"/>
  <c r="BT1565" i="5"/>
  <c r="BJ101" i="13"/>
  <c r="BH77" i="13"/>
  <c r="BI79" i="13"/>
  <c r="BE7" i="17"/>
  <c r="BE6" i="17" s="1"/>
  <c r="BG17" i="13"/>
  <c r="BQ411" i="5"/>
  <c r="BE53" i="18"/>
  <c r="BE45" i="18"/>
  <c r="BJ105" i="13"/>
  <c r="BT1566" i="5"/>
  <c r="BH46" i="17"/>
  <c r="BP441" i="5"/>
  <c r="BD177" i="15" s="1"/>
  <c r="BP426" i="5"/>
  <c r="BD204" i="15" s="1"/>
  <c r="BE18" i="13"/>
  <c r="BE16" i="13" s="1"/>
  <c r="BD100" i="13"/>
  <c r="BN1564" i="5"/>
  <c r="BB42" i="17"/>
  <c r="BU158" i="8"/>
  <c r="BT1524" i="5"/>
  <c r="BT1532" i="5"/>
  <c r="BG81" i="15"/>
  <c r="EB94" i="7"/>
  <c r="DO187" i="7"/>
  <c r="DO189" i="7" s="1"/>
  <c r="BT1525" i="5"/>
  <c r="BU159" i="8"/>
  <c r="BG147" i="15"/>
  <c r="BG142" i="15" s="1"/>
  <c r="BT1533" i="5"/>
  <c r="IF42" i="7"/>
  <c r="IF43" i="7" s="1"/>
  <c r="IG41" i="7"/>
  <c r="BK49" i="15"/>
  <c r="H49" i="23"/>
  <c r="BJ45" i="15"/>
  <c r="K131" i="16"/>
  <c r="DT25" i="7"/>
  <c r="Q195" i="13" s="1"/>
  <c r="P113" i="17" s="1"/>
  <c r="P112" i="17" s="1"/>
  <c r="DU22" i="7"/>
  <c r="BF109" i="15"/>
  <c r="BG114" i="15"/>
  <c r="BG109" i="15" s="1"/>
  <c r="BT1531" i="5"/>
  <c r="BS1527" i="5"/>
  <c r="BT57" i="7"/>
  <c r="BU54" i="7"/>
  <c r="BH149" i="13"/>
  <c r="BU157" i="8"/>
  <c r="BT1523" i="5"/>
  <c r="X167" i="13"/>
  <c r="W120" i="17" s="1"/>
  <c r="BZ41" i="7"/>
  <c r="BY42" i="7"/>
  <c r="BY43" i="7" s="1"/>
  <c r="EI85" i="7"/>
  <c r="ED87" i="7"/>
  <c r="FW116" i="7"/>
  <c r="FV119" i="7"/>
  <c r="FW113" i="7"/>
  <c r="HQ39" i="10"/>
  <c r="BV1011" i="5"/>
  <c r="BW1011" i="5" s="1"/>
  <c r="BA1419" i="5"/>
  <c r="BC1410" i="5"/>
  <c r="BC1411" i="5" s="1"/>
  <c r="BD1407" i="5" s="1"/>
  <c r="BD1409" i="5" s="1"/>
  <c r="AX1508" i="5"/>
  <c r="AX1509" i="5" s="1"/>
  <c r="AY1505" i="5" s="1"/>
  <c r="AY1507" i="5" s="1"/>
  <c r="BJ31" i="17"/>
  <c r="BK31" i="17" s="1"/>
  <c r="BK32" i="17"/>
  <c r="Q29" i="18"/>
  <c r="Q31" i="18"/>
  <c r="BJ140" i="15"/>
  <c r="BW1265" i="5"/>
  <c r="M135" i="21"/>
  <c r="E135" i="21"/>
  <c r="G115" i="20"/>
  <c r="H115" i="20" s="1"/>
  <c r="I114" i="22"/>
  <c r="BB65" i="17"/>
  <c r="BB58" i="17" s="1"/>
  <c r="BB173" i="15"/>
  <c r="BB164" i="15" s="1"/>
  <c r="AM79" i="18"/>
  <c r="G173" i="21"/>
  <c r="H173" i="21" s="1"/>
  <c r="O173" i="21"/>
  <c r="P173" i="21" s="1"/>
  <c r="I171" i="23"/>
  <c r="AH99" i="15"/>
  <c r="AI46" i="13"/>
  <c r="BV1343" i="5"/>
  <c r="BW1341" i="5"/>
  <c r="AO81" i="18"/>
  <c r="BA49" i="17"/>
  <c r="BA47" i="17" s="1"/>
  <c r="BC103" i="13"/>
  <c r="BK35" i="14"/>
  <c r="BB1490" i="5"/>
  <c r="AP134" i="15" s="1"/>
  <c r="BB1487" i="5"/>
  <c r="AP37" i="15" s="1"/>
  <c r="BB1488" i="5"/>
  <c r="AP101" i="15" s="1"/>
  <c r="BB1489" i="5"/>
  <c r="AP69" i="15" s="1"/>
  <c r="F177" i="21"/>
  <c r="N177" i="21"/>
  <c r="HQ135" i="10"/>
  <c r="HQ137" i="10" s="1"/>
  <c r="HR127" i="10"/>
  <c r="S62" i="15"/>
  <c r="BA203" i="15"/>
  <c r="T59" i="13"/>
  <c r="T91" i="15"/>
  <c r="T93" i="15" s="1"/>
  <c r="BJ43" i="15"/>
  <c r="BW1008" i="5"/>
  <c r="HS22" i="10"/>
  <c r="HR37" i="10"/>
  <c r="BJ117" i="13"/>
  <c r="BS427" i="5"/>
  <c r="BH21" i="13"/>
  <c r="BH19" i="13" s="1"/>
  <c r="BS442" i="5"/>
  <c r="BG178" i="15" s="1"/>
  <c r="AU1440" i="5"/>
  <c r="AI99" i="15" s="1"/>
  <c r="AZ1462" i="5"/>
  <c r="AN100" i="15" s="1"/>
  <c r="AZ1463" i="5"/>
  <c r="AN68" i="15" s="1"/>
  <c r="AZ1461" i="5"/>
  <c r="AN36" i="15" s="1"/>
  <c r="AZ1464" i="5"/>
  <c r="AN133" i="15" s="1"/>
  <c r="BV1207" i="5"/>
  <c r="BW1207" i="5" s="1"/>
  <c r="BV1208" i="5"/>
  <c r="BW1208" i="5" s="1"/>
  <c r="BW1205" i="5"/>
  <c r="AW138" i="13"/>
  <c r="AV30" i="17" s="1"/>
  <c r="AV28" i="17" s="1"/>
  <c r="AV137" i="13"/>
  <c r="AV116" i="13" s="1"/>
  <c r="BA1492" i="5"/>
  <c r="BA180" i="15"/>
  <c r="AJ83" i="18"/>
  <c r="AJ34" i="15"/>
  <c r="AN25" i="17"/>
  <c r="AN24" i="17" s="1"/>
  <c r="AP48" i="13"/>
  <c r="AY1466" i="5"/>
  <c r="AX164" i="15"/>
  <c r="G164" i="23" s="1"/>
  <c r="G173" i="23"/>
  <c r="BD47" i="18"/>
  <c r="BF28" i="13"/>
  <c r="BE12" i="17" s="1"/>
  <c r="BE11" i="17" s="1"/>
  <c r="BE10" i="17" s="1"/>
  <c r="BE5" i="17" s="1"/>
  <c r="BP416" i="5"/>
  <c r="BD55" i="18"/>
  <c r="BD51" i="18"/>
  <c r="BD43" i="18"/>
  <c r="BD73" i="17"/>
  <c r="T127" i="15"/>
  <c r="BV1183" i="5"/>
  <c r="BV1184" i="5"/>
  <c r="BW1181" i="5"/>
  <c r="BC109" i="13"/>
  <c r="H121" i="22"/>
  <c r="BL121" i="13"/>
  <c r="K158" i="16"/>
  <c r="BK118" i="13"/>
  <c r="AO75" i="18"/>
  <c r="AY65" i="17"/>
  <c r="AY58" i="17" s="1"/>
  <c r="AY173" i="15"/>
  <c r="BV1267" i="5"/>
  <c r="BW1267" i="5" s="1"/>
  <c r="BB111" i="13"/>
  <c r="BC110" i="13"/>
  <c r="V61" i="18"/>
  <c r="BK166" i="15"/>
  <c r="H166" i="23"/>
  <c r="R17" i="18"/>
  <c r="R15" i="18"/>
  <c r="R19" i="18" s="1"/>
  <c r="R199" i="15"/>
  <c r="BJ107" i="15"/>
  <c r="BW1264" i="5"/>
  <c r="E38" i="21"/>
  <c r="M38" i="21"/>
  <c r="G197" i="21"/>
  <c r="H197" i="21" s="1"/>
  <c r="O197" i="21"/>
  <c r="P197" i="21" s="1"/>
  <c r="I195" i="23"/>
  <c r="AU30" i="17"/>
  <c r="AU28" i="17" s="1"/>
  <c r="BV929" i="5"/>
  <c r="BV928" i="5"/>
  <c r="BW926" i="5"/>
  <c r="BV1032" i="5"/>
  <c r="BW1032" i="5" s="1"/>
  <c r="BV1033" i="5"/>
  <c r="BW1033" i="5" s="1"/>
  <c r="BW1030" i="5"/>
  <c r="AN19" i="17"/>
  <c r="AN18" i="17" s="1"/>
  <c r="AP45" i="13"/>
  <c r="HR34" i="10"/>
  <c r="HS19" i="10"/>
  <c r="BV1289" i="5"/>
  <c r="BW1289" i="5" s="1"/>
  <c r="BV1288" i="5"/>
  <c r="BW1286" i="5"/>
  <c r="T160" i="15"/>
  <c r="HS21" i="10"/>
  <c r="HR36" i="10"/>
  <c r="BD29" i="13"/>
  <c r="BD27" i="13" s="1"/>
  <c r="BD26" i="13" s="1"/>
  <c r="BD13" i="13" s="1"/>
  <c r="BO446" i="5"/>
  <c r="BC182" i="15" s="1"/>
  <c r="BO431" i="5"/>
  <c r="BC206" i="15" s="1"/>
  <c r="BC205" i="15" s="1"/>
  <c r="BC203" i="15" s="1"/>
  <c r="HR134" i="10"/>
  <c r="HS126" i="10"/>
  <c r="AK49" i="13"/>
  <c r="BK91" i="13"/>
  <c r="BJ89" i="13"/>
  <c r="AZ92" i="17"/>
  <c r="AZ94" i="17" s="1"/>
  <c r="AZ96" i="17" s="1"/>
  <c r="BA65" i="13"/>
  <c r="BB66" i="13"/>
  <c r="E102" i="21"/>
  <c r="M102" i="21"/>
  <c r="F47" i="22"/>
  <c r="AL23" i="17"/>
  <c r="AL22" i="17" s="1"/>
  <c r="AN47" i="13"/>
  <c r="H81" i="16"/>
  <c r="Z120" i="15"/>
  <c r="Z54" i="13"/>
  <c r="W56" i="15"/>
  <c r="W58" i="15" s="1"/>
  <c r="HS20" i="10"/>
  <c r="HR35" i="10"/>
  <c r="Z153" i="15"/>
  <c r="Z55" i="13"/>
  <c r="AV1518" i="5"/>
  <c r="BC1482" i="5"/>
  <c r="BC1483" i="5" s="1"/>
  <c r="BD1479" i="5" s="1"/>
  <c r="BD1481" i="5" s="1"/>
  <c r="X88" i="15"/>
  <c r="X90" i="15" s="1"/>
  <c r="E70" i="21"/>
  <c r="M70" i="21"/>
  <c r="AW1514" i="5"/>
  <c r="AK102" i="15" s="1"/>
  <c r="AW1513" i="5"/>
  <c r="AK38" i="15" s="1"/>
  <c r="AW1515" i="5"/>
  <c r="AK70" i="15" s="1"/>
  <c r="AK66" i="15" s="1"/>
  <c r="AK86" i="15" s="1"/>
  <c r="AW1516" i="5"/>
  <c r="AK135" i="15" s="1"/>
  <c r="AK131" i="15" s="1"/>
  <c r="AK152" i="15" s="1"/>
  <c r="BC139" i="13"/>
  <c r="BJ75" i="15"/>
  <c r="BW1009" i="5"/>
  <c r="R63" i="18"/>
  <c r="S42" i="13"/>
  <c r="R71" i="18"/>
  <c r="BJ20" i="13"/>
  <c r="BI8" i="17" s="1"/>
  <c r="K27" i="16"/>
  <c r="BT412" i="5"/>
  <c r="BJ147" i="13"/>
  <c r="BI37" i="17" s="1"/>
  <c r="BC112" i="13"/>
  <c r="BB1416" i="5"/>
  <c r="AP67" i="15" s="1"/>
  <c r="BB1415" i="5"/>
  <c r="AP35" i="15" s="1"/>
  <c r="BB1417" i="5"/>
  <c r="AP132" i="15" s="1"/>
  <c r="AV1435" i="5"/>
  <c r="BA1457" i="5"/>
  <c r="BE15" i="13" l="1"/>
  <c r="BB107" i="13"/>
  <c r="BC108" i="13"/>
  <c r="BD176" i="15"/>
  <c r="BR413" i="5"/>
  <c r="BF9" i="17"/>
  <c r="BH23" i="13"/>
  <c r="BQ428" i="5"/>
  <c r="BF24" i="13"/>
  <c r="BF22" i="13" s="1"/>
  <c r="BQ443" i="5"/>
  <c r="BE179" i="15" s="1"/>
  <c r="BT1535" i="5"/>
  <c r="BE100" i="13"/>
  <c r="BC42" i="17"/>
  <c r="BO1564" i="5"/>
  <c r="BI46" i="17"/>
  <c r="BK105" i="13"/>
  <c r="BU1566" i="5"/>
  <c r="BR411" i="5"/>
  <c r="BH17" i="13"/>
  <c r="BF45" i="18"/>
  <c r="BF53" i="18"/>
  <c r="BI77" i="13"/>
  <c r="BJ79" i="13"/>
  <c r="BI73" i="13"/>
  <c r="BI69" i="13" s="1"/>
  <c r="BH93" i="18" s="1"/>
  <c r="BJ75" i="13"/>
  <c r="BF7" i="17"/>
  <c r="BF6" i="17" s="1"/>
  <c r="BK101" i="13"/>
  <c r="BI43" i="17"/>
  <c r="BU1565" i="5"/>
  <c r="BC48" i="17"/>
  <c r="BE102" i="13"/>
  <c r="BL101" i="13"/>
  <c r="BQ441" i="5"/>
  <c r="BE177" i="15" s="1"/>
  <c r="BF18" i="13"/>
  <c r="BF16" i="13" s="1"/>
  <c r="BQ426" i="5"/>
  <c r="BH69" i="13"/>
  <c r="BG93" i="18" s="1"/>
  <c r="BU1532" i="5"/>
  <c r="BH81" i="15"/>
  <c r="BG77" i="15"/>
  <c r="BV158" i="8"/>
  <c r="BV1524" i="5" s="1"/>
  <c r="BJ81" i="15" s="1"/>
  <c r="BJ77" i="15" s="1"/>
  <c r="BU1524" i="5"/>
  <c r="IH41" i="7"/>
  <c r="IG42" i="7"/>
  <c r="IG43" i="7" s="1"/>
  <c r="BV159" i="8"/>
  <c r="BV1525" i="5" s="1"/>
  <c r="BJ147" i="15" s="1"/>
  <c r="BJ142" i="15" s="1"/>
  <c r="BU1525" i="5"/>
  <c r="BH147" i="15"/>
  <c r="BH142" i="15" s="1"/>
  <c r="BU1533" i="5"/>
  <c r="BK45" i="15"/>
  <c r="H45" i="23"/>
  <c r="G51" i="21"/>
  <c r="H51" i="21" s="1"/>
  <c r="O51" i="21"/>
  <c r="P51" i="21" s="1"/>
  <c r="I49" i="23"/>
  <c r="BV157" i="8"/>
  <c r="BU1523" i="5"/>
  <c r="BG35" i="17"/>
  <c r="BI149" i="13"/>
  <c r="BH30" i="14"/>
  <c r="BU57" i="7"/>
  <c r="BV54" i="7"/>
  <c r="DV22" i="7"/>
  <c r="DU25" i="7"/>
  <c r="R195" i="13" s="1"/>
  <c r="Q113" i="17" s="1"/>
  <c r="Q112" i="17" s="1"/>
  <c r="BH114" i="15"/>
  <c r="BH109" i="15" s="1"/>
  <c r="BU1531" i="5"/>
  <c r="BT1527" i="5"/>
  <c r="AE113" i="14"/>
  <c r="ED92" i="7"/>
  <c r="EI84" i="7"/>
  <c r="EC92" i="7"/>
  <c r="BZ42" i="7"/>
  <c r="BZ43" i="7" s="1"/>
  <c r="CA41" i="7"/>
  <c r="FV121" i="7"/>
  <c r="FW119" i="7"/>
  <c r="FX116" i="7"/>
  <c r="FX113" i="7"/>
  <c r="EE87" i="7"/>
  <c r="Y167" i="13"/>
  <c r="X120" i="17" s="1"/>
  <c r="BV931" i="5"/>
  <c r="BW931" i="5" s="1"/>
  <c r="BV1186" i="5"/>
  <c r="BW1186" i="5" s="1"/>
  <c r="BD1410" i="5"/>
  <c r="BD1411" i="5" s="1"/>
  <c r="BE1407" i="5" s="1"/>
  <c r="BE1409" i="5" s="1"/>
  <c r="AV1440" i="5"/>
  <c r="AJ99" i="15" s="1"/>
  <c r="E48" i="20"/>
  <c r="BA92" i="17"/>
  <c r="BA94" i="17" s="1"/>
  <c r="BA96" i="17" s="1"/>
  <c r="BC66" i="13"/>
  <c r="BB65" i="13"/>
  <c r="H91" i="22"/>
  <c r="BK89" i="13"/>
  <c r="BL91" i="13"/>
  <c r="HT21" i="10"/>
  <c r="HS36" i="10"/>
  <c r="HR39" i="10"/>
  <c r="AV1436" i="5"/>
  <c r="AW1432" i="5" s="1"/>
  <c r="AW1434" i="5" s="1"/>
  <c r="BB1419" i="5"/>
  <c r="BK147" i="13"/>
  <c r="BJ37" i="17" s="1"/>
  <c r="BK37" i="17" s="1"/>
  <c r="BU412" i="5"/>
  <c r="BK20" i="13"/>
  <c r="BJ8" i="17" s="1"/>
  <c r="BK8" i="17" s="1"/>
  <c r="Y87" i="15"/>
  <c r="Y53" i="13"/>
  <c r="E153" i="23"/>
  <c r="Z154" i="15"/>
  <c r="Z156" i="15" s="1"/>
  <c r="AJ27" i="17"/>
  <c r="AJ26" i="17" s="1"/>
  <c r="AL49" i="13"/>
  <c r="BC181" i="15"/>
  <c r="BV1290" i="5"/>
  <c r="BW1290" i="5" s="1"/>
  <c r="BW1288" i="5"/>
  <c r="AO19" i="17"/>
  <c r="AO18" i="17" s="1"/>
  <c r="AQ45" i="13"/>
  <c r="BJ106" i="15"/>
  <c r="BW1183" i="5"/>
  <c r="F166" i="21"/>
  <c r="N166" i="21"/>
  <c r="AX138" i="13"/>
  <c r="AW30" i="17" s="1"/>
  <c r="AW28" i="17" s="1"/>
  <c r="AW137" i="13"/>
  <c r="AW116" i="13" s="1"/>
  <c r="BV1209" i="5"/>
  <c r="BW1209" i="5" s="1"/>
  <c r="AU1442" i="5"/>
  <c r="BK43" i="15"/>
  <c r="H43" i="23"/>
  <c r="BB1492" i="5"/>
  <c r="AH98" i="15"/>
  <c r="AH77" i="18"/>
  <c r="BA1461" i="5"/>
  <c r="AO36" i="15" s="1"/>
  <c r="BA1462" i="5"/>
  <c r="AO100" i="15" s="1"/>
  <c r="BA1463" i="5"/>
  <c r="AO68" i="15" s="1"/>
  <c r="BA1464" i="5"/>
  <c r="AO133" i="15" s="1"/>
  <c r="AK83" i="18"/>
  <c r="AK34" i="15"/>
  <c r="E120" i="23"/>
  <c r="Z121" i="15"/>
  <c r="Z123" i="15" s="1"/>
  <c r="HS134" i="10"/>
  <c r="HT126" i="10"/>
  <c r="G168" i="21"/>
  <c r="H168" i="21" s="1"/>
  <c r="O168" i="21"/>
  <c r="P168" i="21" s="1"/>
  <c r="I166" i="23"/>
  <c r="AY164" i="15"/>
  <c r="U124" i="15"/>
  <c r="U126" i="15" s="1"/>
  <c r="U60" i="13"/>
  <c r="BP431" i="5"/>
  <c r="BD206" i="15" s="1"/>
  <c r="BD205" i="15" s="1"/>
  <c r="BD203" i="15" s="1"/>
  <c r="BE29" i="13"/>
  <c r="BE27" i="13" s="1"/>
  <c r="BE26" i="13" s="1"/>
  <c r="BE13" i="13" s="1"/>
  <c r="BP446" i="5"/>
  <c r="BD182" i="15" s="1"/>
  <c r="BD181" i="15" s="1"/>
  <c r="BD180" i="15" s="1"/>
  <c r="T58" i="13"/>
  <c r="T59" i="15"/>
  <c r="T61" i="15" s="1"/>
  <c r="HS127" i="10"/>
  <c r="HR135" i="10"/>
  <c r="HR137" i="10" s="1"/>
  <c r="BK140" i="15"/>
  <c r="H140" i="23"/>
  <c r="AY1508" i="5"/>
  <c r="AY1509" i="5" s="1"/>
  <c r="AZ1505" i="5" s="1"/>
  <c r="AZ1507" i="5" s="1"/>
  <c r="BC1416" i="5"/>
  <c r="AQ67" i="15" s="1"/>
  <c r="BC1417" i="5"/>
  <c r="AQ132" i="15" s="1"/>
  <c r="BC1415" i="5"/>
  <c r="AQ35" i="15" s="1"/>
  <c r="BD139" i="13"/>
  <c r="BD1482" i="5"/>
  <c r="BD1483" i="5" s="1"/>
  <c r="BE1479" i="5" s="1"/>
  <c r="BE1481" i="5" s="1"/>
  <c r="AM23" i="17"/>
  <c r="AM22" i="17" s="1"/>
  <c r="AO47" i="13"/>
  <c r="U157" i="15"/>
  <c r="U159" i="15" s="1"/>
  <c r="U61" i="13"/>
  <c r="BJ42" i="15"/>
  <c r="BW928" i="5"/>
  <c r="R23" i="18"/>
  <c r="R25" i="18" s="1"/>
  <c r="R21" i="18"/>
  <c r="R27" i="18"/>
  <c r="BA1458" i="5"/>
  <c r="BB1454" i="5" s="1"/>
  <c r="BB1456" i="5" s="1"/>
  <c r="AP75" i="18"/>
  <c r="BD112" i="13"/>
  <c r="BT427" i="5"/>
  <c r="BT442" i="5"/>
  <c r="BH178" i="15" s="1"/>
  <c r="K112" i="16" s="1"/>
  <c r="BI21" i="13"/>
  <c r="BI19" i="13" s="1"/>
  <c r="BB39" i="17"/>
  <c r="BB33" i="17" s="1"/>
  <c r="BC1488" i="5"/>
  <c r="AQ101" i="15" s="1"/>
  <c r="BC1490" i="5"/>
  <c r="AQ134" i="15" s="1"/>
  <c r="BC1489" i="5"/>
  <c r="AQ69" i="15" s="1"/>
  <c r="BC1487" i="5"/>
  <c r="AQ37" i="15" s="1"/>
  <c r="HT20" i="10"/>
  <c r="HS35" i="10"/>
  <c r="T129" i="15"/>
  <c r="HS34" i="10"/>
  <c r="HT19" i="10"/>
  <c r="BJ74" i="15"/>
  <c r="BW929" i="5"/>
  <c r="BC111" i="13"/>
  <c r="G122" i="20"/>
  <c r="H122" i="20" s="1"/>
  <c r="I121" i="22"/>
  <c r="BD109" i="13"/>
  <c r="T96" i="15"/>
  <c r="BE47" i="18"/>
  <c r="BQ416" i="5"/>
  <c r="BG28" i="13"/>
  <c r="BE55" i="18"/>
  <c r="BE73" i="17"/>
  <c r="BE43" i="18"/>
  <c r="BE51" i="18"/>
  <c r="AZ1466" i="5"/>
  <c r="HT22" i="10"/>
  <c r="HS37" i="10"/>
  <c r="T94" i="15"/>
  <c r="S32" i="15"/>
  <c r="AP81" i="18"/>
  <c r="BV1347" i="5"/>
  <c r="BW1343" i="5"/>
  <c r="AX1513" i="5"/>
  <c r="AL38" i="15" s="1"/>
  <c r="AX1516" i="5"/>
  <c r="AL135" i="15" s="1"/>
  <c r="AX1515" i="5"/>
  <c r="AL70" i="15" s="1"/>
  <c r="AX1514" i="5"/>
  <c r="AL102" i="15" s="1"/>
  <c r="R75" i="17"/>
  <c r="R57" i="18"/>
  <c r="R105" i="18"/>
  <c r="R65" i="18"/>
  <c r="BK75" i="15"/>
  <c r="H75" i="23"/>
  <c r="AW1518" i="5"/>
  <c r="X52" i="13"/>
  <c r="X51" i="13" s="1"/>
  <c r="W69" i="18" s="1"/>
  <c r="X55" i="15"/>
  <c r="BK107" i="15"/>
  <c r="H107" i="23"/>
  <c r="BD110" i="13"/>
  <c r="H118" i="22"/>
  <c r="BK117" i="13"/>
  <c r="BL118" i="13"/>
  <c r="BJ139" i="15"/>
  <c r="BW1184" i="5"/>
  <c r="F175" i="21"/>
  <c r="N175" i="21"/>
  <c r="AO25" i="17"/>
  <c r="AO24" i="17" s="1"/>
  <c r="AQ48" i="13"/>
  <c r="AJ54" i="15"/>
  <c r="BA175" i="15"/>
  <c r="AN79" i="18"/>
  <c r="AI98" i="15"/>
  <c r="AI77" i="18"/>
  <c r="BB49" i="17"/>
  <c r="BB47" i="17" s="1"/>
  <c r="BD103" i="13"/>
  <c r="AH21" i="17"/>
  <c r="AH20" i="17" s="1"/>
  <c r="AH17" i="17" s="1"/>
  <c r="AJ46" i="13"/>
  <c r="AI44" i="13"/>
  <c r="BE204" i="15" l="1"/>
  <c r="BD175" i="15"/>
  <c r="BE176" i="15"/>
  <c r="BU1535" i="5"/>
  <c r="BI30" i="14" s="1"/>
  <c r="BC107" i="13"/>
  <c r="BD108" i="13"/>
  <c r="BF15" i="13"/>
  <c r="BG9" i="17"/>
  <c r="BS413" i="5"/>
  <c r="BI23" i="13"/>
  <c r="BR428" i="5"/>
  <c r="BG24" i="13"/>
  <c r="BG22" i="13" s="1"/>
  <c r="BR443" i="5"/>
  <c r="BF179" i="15" s="1"/>
  <c r="BD48" i="17"/>
  <c r="BF102" i="13"/>
  <c r="BV1565" i="5"/>
  <c r="BW1565" i="5" s="1"/>
  <c r="H101" i="22"/>
  <c r="BJ43" i="17"/>
  <c r="BK43" i="17" s="1"/>
  <c r="BK75" i="13"/>
  <c r="BL75" i="13" s="1"/>
  <c r="BJ73" i="13"/>
  <c r="BR441" i="5"/>
  <c r="BF177" i="15" s="1"/>
  <c r="BF176" i="15" s="1"/>
  <c r="BG18" i="13"/>
  <c r="BG16" i="13" s="1"/>
  <c r="BR426" i="5"/>
  <c r="BF204" i="15" s="1"/>
  <c r="BK79" i="13"/>
  <c r="BJ77" i="13"/>
  <c r="H105" i="22"/>
  <c r="BJ46" i="17"/>
  <c r="BK46" i="17" s="1"/>
  <c r="BV1566" i="5"/>
  <c r="BW1566" i="5" s="1"/>
  <c r="BL105" i="13"/>
  <c r="BF100" i="13"/>
  <c r="BP1564" i="5"/>
  <c r="BD42" i="17"/>
  <c r="BG7" i="17"/>
  <c r="BI17" i="13"/>
  <c r="BS411" i="5"/>
  <c r="BG53" i="18"/>
  <c r="BG45" i="18"/>
  <c r="BV1532" i="5"/>
  <c r="BW1532" i="5" s="1"/>
  <c r="BI81" i="15"/>
  <c r="H81" i="23" s="1"/>
  <c r="BW1524" i="5"/>
  <c r="BH77" i="15"/>
  <c r="BW158" i="8"/>
  <c r="BW159" i="8"/>
  <c r="II41" i="7"/>
  <c r="IH42" i="7"/>
  <c r="IH43" i="7" s="1"/>
  <c r="BV1533" i="5"/>
  <c r="BW1533" i="5" s="1"/>
  <c r="BI147" i="15"/>
  <c r="BK147" i="15" s="1"/>
  <c r="BW1525" i="5"/>
  <c r="G47" i="21"/>
  <c r="H47" i="21" s="1"/>
  <c r="O47" i="21"/>
  <c r="P47" i="21" s="1"/>
  <c r="I45" i="23"/>
  <c r="BH35" i="17"/>
  <c r="DW22" i="7"/>
  <c r="DV25" i="7"/>
  <c r="S195" i="13" s="1"/>
  <c r="R113" i="17" s="1"/>
  <c r="R112" i="17" s="1"/>
  <c r="AV1442" i="5"/>
  <c r="BW54" i="7"/>
  <c r="BV57" i="7"/>
  <c r="BV1531" i="5"/>
  <c r="BI114" i="15"/>
  <c r="BI109" i="15" s="1"/>
  <c r="BU1527" i="5"/>
  <c r="BW157" i="8"/>
  <c r="BV1523" i="5"/>
  <c r="FY113" i="7"/>
  <c r="FX119" i="7"/>
  <c r="FY116" i="7"/>
  <c r="CA42" i="7"/>
  <c r="CA43" i="7" s="1"/>
  <c r="CB41" i="7"/>
  <c r="AE111" i="14"/>
  <c r="DZ89" i="7"/>
  <c r="EA89" i="7"/>
  <c r="EB89" i="7"/>
  <c r="DX89" i="7"/>
  <c r="DY89" i="7"/>
  <c r="DW89" i="7"/>
  <c r="Z167" i="13"/>
  <c r="EE92" i="7"/>
  <c r="Z227" i="15"/>
  <c r="EF87" i="7"/>
  <c r="FX121" i="7"/>
  <c r="FW121" i="7"/>
  <c r="Y227" i="15"/>
  <c r="EC94" i="7"/>
  <c r="ED94" i="7" s="1"/>
  <c r="BE1410" i="5"/>
  <c r="BE1411" i="5" s="1"/>
  <c r="BF1407" i="5" s="1"/>
  <c r="BF1409" i="5" s="1"/>
  <c r="BE1482" i="5"/>
  <c r="BE1483" i="5" s="1"/>
  <c r="BF1479" i="5" s="1"/>
  <c r="BF1481" i="5" s="1"/>
  <c r="BJ138" i="15"/>
  <c r="BK139" i="15"/>
  <c r="H139" i="23"/>
  <c r="BE110" i="13"/>
  <c r="F135" i="23"/>
  <c r="H61" i="16"/>
  <c r="AL131" i="15"/>
  <c r="HU22" i="10"/>
  <c r="HT37" i="10"/>
  <c r="BF47" i="18"/>
  <c r="BH28" i="13"/>
  <c r="BG12" i="17" s="1"/>
  <c r="BG11" i="17" s="1"/>
  <c r="BG10" i="17" s="1"/>
  <c r="BR416" i="5"/>
  <c r="BF55" i="18"/>
  <c r="BF43" i="18"/>
  <c r="BF51" i="18"/>
  <c r="BF73" i="17"/>
  <c r="BE109" i="13"/>
  <c r="BD111" i="13"/>
  <c r="HS39" i="10"/>
  <c r="R29" i="18"/>
  <c r="R31" i="18"/>
  <c r="BJ41" i="15"/>
  <c r="BK42" i="15"/>
  <c r="H42" i="23"/>
  <c r="U160" i="15"/>
  <c r="U129" i="15" s="1"/>
  <c r="AY1514" i="5"/>
  <c r="AM102" i="15" s="1"/>
  <c r="AY1513" i="5"/>
  <c r="AM38" i="15" s="1"/>
  <c r="AY1516" i="5"/>
  <c r="AM135" i="15" s="1"/>
  <c r="AY1515" i="5"/>
  <c r="AM70" i="15" s="1"/>
  <c r="T57" i="13"/>
  <c r="HT134" i="10"/>
  <c r="HU126" i="10"/>
  <c r="D122" i="21"/>
  <c r="L122" i="21"/>
  <c r="BA1466" i="5"/>
  <c r="AW1435" i="5"/>
  <c r="AW1436" i="5" s="1"/>
  <c r="AX1432" i="5" s="1"/>
  <c r="AX1434" i="5" s="1"/>
  <c r="BB92" i="17"/>
  <c r="BB94" i="17" s="1"/>
  <c r="BB96" i="17" s="1"/>
  <c r="BD66" i="13"/>
  <c r="BC65" i="13"/>
  <c r="AJ98" i="15"/>
  <c r="AJ77" i="18"/>
  <c r="BC49" i="17"/>
  <c r="BC47" i="17" s="1"/>
  <c r="BE103" i="13"/>
  <c r="G77" i="21"/>
  <c r="H77" i="21" s="1"/>
  <c r="O77" i="21"/>
  <c r="P77" i="21" s="1"/>
  <c r="I75" i="23"/>
  <c r="R87" i="18"/>
  <c r="R89" i="18"/>
  <c r="AL83" i="18"/>
  <c r="F38" i="23"/>
  <c r="H58" i="16"/>
  <c r="AL34" i="15"/>
  <c r="BJ56" i="14"/>
  <c r="BW1347" i="5"/>
  <c r="U59" i="13"/>
  <c r="U91" i="15"/>
  <c r="U93" i="15" s="1"/>
  <c r="HU20" i="10"/>
  <c r="HT35" i="10"/>
  <c r="BE112" i="13"/>
  <c r="BE139" i="13"/>
  <c r="BD39" i="17" s="1"/>
  <c r="BD33" i="17" s="1"/>
  <c r="O142" i="21"/>
  <c r="P142" i="21" s="1"/>
  <c r="G142" i="21"/>
  <c r="H142" i="21" s="1"/>
  <c r="I140" i="23"/>
  <c r="HS135" i="10"/>
  <c r="HS137" i="10" s="1"/>
  <c r="HT127" i="10"/>
  <c r="BD65" i="17"/>
  <c r="BD58" i="17" s="1"/>
  <c r="BD173" i="15"/>
  <c r="BD164" i="15" s="1"/>
  <c r="U127" i="15"/>
  <c r="U96" i="15" s="1"/>
  <c r="G45" i="21"/>
  <c r="H45" i="21" s="1"/>
  <c r="O45" i="21"/>
  <c r="P45" i="21" s="1"/>
  <c r="I43" i="23"/>
  <c r="BC180" i="15"/>
  <c r="E156" i="23"/>
  <c r="Y88" i="15"/>
  <c r="Y90" i="15" s="1"/>
  <c r="H89" i="22"/>
  <c r="BL89" i="13"/>
  <c r="AH59" i="18"/>
  <c r="AP25" i="17"/>
  <c r="AP24" i="17" s="1"/>
  <c r="AR48" i="13"/>
  <c r="H117" i="22"/>
  <c r="BL117" i="13"/>
  <c r="X56" i="15"/>
  <c r="X58" i="15" s="1"/>
  <c r="F102" i="23"/>
  <c r="H59" i="16"/>
  <c r="AX1518" i="5"/>
  <c r="T64" i="15"/>
  <c r="BF29" i="13"/>
  <c r="BF27" i="13" s="1"/>
  <c r="BF26" i="13" s="1"/>
  <c r="BQ446" i="5"/>
  <c r="BE182" i="15" s="1"/>
  <c r="BQ431" i="5"/>
  <c r="BE206" i="15" s="1"/>
  <c r="BE205" i="15" s="1"/>
  <c r="BE203" i="15" s="1"/>
  <c r="BJ73" i="15"/>
  <c r="BK74" i="15"/>
  <c r="H74" i="23"/>
  <c r="AQ81" i="18"/>
  <c r="BC1492" i="5"/>
  <c r="BB1457" i="5"/>
  <c r="BB1458" i="5" s="1"/>
  <c r="BC1454" i="5" s="1"/>
  <c r="BC1456" i="5" s="1"/>
  <c r="BC39" i="17"/>
  <c r="BC33" i="17" s="1"/>
  <c r="BC1419" i="5"/>
  <c r="AA120" i="15"/>
  <c r="AA54" i="13"/>
  <c r="E121" i="23"/>
  <c r="AK54" i="15"/>
  <c r="AH119" i="15"/>
  <c r="AH67" i="18"/>
  <c r="AX137" i="13"/>
  <c r="AX116" i="13" s="1"/>
  <c r="AY138" i="13"/>
  <c r="AX30" i="17" s="1"/>
  <c r="AX28" i="17" s="1"/>
  <c r="AK27" i="17"/>
  <c r="AK26" i="17" s="1"/>
  <c r="AM49" i="13"/>
  <c r="AA55" i="13"/>
  <c r="AA153" i="15"/>
  <c r="E154" i="23"/>
  <c r="H20" i="22"/>
  <c r="BV412" i="5"/>
  <c r="BL20" i="13"/>
  <c r="L27" i="16"/>
  <c r="H147" i="22"/>
  <c r="BL147" i="13"/>
  <c r="G92" i="20"/>
  <c r="H92" i="20" s="1"/>
  <c r="I91" i="22"/>
  <c r="BJ29" i="17"/>
  <c r="AI21" i="17"/>
  <c r="AI20" i="17" s="1"/>
  <c r="AI17" i="17" s="1"/>
  <c r="AK46" i="13"/>
  <c r="AJ44" i="13"/>
  <c r="AI67" i="18" s="1"/>
  <c r="AI119" i="15"/>
  <c r="BA65" i="17"/>
  <c r="BA58" i="17" s="1"/>
  <c r="BA173" i="15"/>
  <c r="G119" i="20"/>
  <c r="H119" i="20" s="1"/>
  <c r="I118" i="22"/>
  <c r="G109" i="21"/>
  <c r="H109" i="21" s="1"/>
  <c r="O109" i="21"/>
  <c r="P109" i="21" s="1"/>
  <c r="I107" i="23"/>
  <c r="W61" i="18"/>
  <c r="H60" i="16"/>
  <c r="F70" i="23"/>
  <c r="AL66" i="15"/>
  <c r="S30" i="15"/>
  <c r="BF12" i="17"/>
  <c r="BF11" i="17" s="1"/>
  <c r="BF10" i="17" s="1"/>
  <c r="BF5" i="17" s="1"/>
  <c r="HU19" i="10"/>
  <c r="HT34" i="10"/>
  <c r="AN23" i="17"/>
  <c r="AN22" i="17" s="1"/>
  <c r="AP47" i="13"/>
  <c r="BD1488" i="5"/>
  <c r="AR101" i="15" s="1"/>
  <c r="BD1489" i="5"/>
  <c r="AR69" i="15" s="1"/>
  <c r="BD1490" i="5"/>
  <c r="AR134" i="15" s="1"/>
  <c r="BD1487" i="5"/>
  <c r="AR37" i="15" s="1"/>
  <c r="AQ75" i="18"/>
  <c r="AZ1508" i="5"/>
  <c r="AZ1509" i="5" s="1"/>
  <c r="BA1505" i="5" s="1"/>
  <c r="BA1507" i="5" s="1"/>
  <c r="T62" i="15"/>
  <c r="T32" i="15" s="1"/>
  <c r="E123" i="23"/>
  <c r="AO79" i="18"/>
  <c r="BJ105" i="15"/>
  <c r="BK106" i="15"/>
  <c r="H106" i="23"/>
  <c r="AP19" i="17"/>
  <c r="AP18" i="17" s="1"/>
  <c r="AR45" i="13"/>
  <c r="D155" i="21"/>
  <c r="L155" i="21"/>
  <c r="BU427" i="5"/>
  <c r="BJ21" i="13"/>
  <c r="BJ19" i="13" s="1"/>
  <c r="BU442" i="5"/>
  <c r="BI178" i="15" s="1"/>
  <c r="HT36" i="10"/>
  <c r="HU21" i="10"/>
  <c r="BD1417" i="5"/>
  <c r="AR132" i="15" s="1"/>
  <c r="BD1416" i="5"/>
  <c r="AR67" i="15" s="1"/>
  <c r="BD1415" i="5"/>
  <c r="AR35" i="15" s="1"/>
  <c r="BJ149" i="13" l="1"/>
  <c r="BG6" i="17"/>
  <c r="BG5" i="17" s="1"/>
  <c r="BD107" i="13"/>
  <c r="BE108" i="13"/>
  <c r="BF13" i="13"/>
  <c r="BG15" i="13"/>
  <c r="BT413" i="5"/>
  <c r="BH9" i="17"/>
  <c r="BJ23" i="13"/>
  <c r="K28" i="16"/>
  <c r="BH24" i="13"/>
  <c r="BH22" i="13" s="1"/>
  <c r="BS428" i="5"/>
  <c r="BS443" i="5"/>
  <c r="BG179" i="15" s="1"/>
  <c r="BJ69" i="13"/>
  <c r="BI93" i="18" s="1"/>
  <c r="BK81" i="15"/>
  <c r="BH7" i="17"/>
  <c r="BH6" i="17" s="1"/>
  <c r="K26" i="16"/>
  <c r="BT411" i="5"/>
  <c r="BJ17" i="13"/>
  <c r="BH53" i="18"/>
  <c r="BH45" i="18"/>
  <c r="H79" i="22"/>
  <c r="BK77" i="13"/>
  <c r="BL79" i="13"/>
  <c r="H75" i="22"/>
  <c r="BK73" i="13"/>
  <c r="BG102" i="13"/>
  <c r="BE48" i="17"/>
  <c r="BS441" i="5"/>
  <c r="BG177" i="15" s="1"/>
  <c r="BG176" i="15" s="1"/>
  <c r="BS426" i="5"/>
  <c r="BG204" i="15" s="1"/>
  <c r="BH18" i="13"/>
  <c r="BH16" i="13" s="1"/>
  <c r="BH15" i="13" s="1"/>
  <c r="T30" i="15"/>
  <c r="BE42" i="17"/>
  <c r="BQ1564" i="5"/>
  <c r="BG100" i="13"/>
  <c r="G106" i="20"/>
  <c r="H106" i="20" s="1"/>
  <c r="I105" i="22"/>
  <c r="G102" i="20"/>
  <c r="H102" i="20" s="1"/>
  <c r="I101" i="22"/>
  <c r="BI77" i="15"/>
  <c r="K133" i="16"/>
  <c r="G83" i="21"/>
  <c r="H83" i="21" s="1"/>
  <c r="O83" i="21"/>
  <c r="P83" i="21" s="1"/>
  <c r="I81" i="23"/>
  <c r="BI142" i="15"/>
  <c r="H147" i="23"/>
  <c r="K134" i="16"/>
  <c r="II42" i="7"/>
  <c r="II43" i="7" s="1"/>
  <c r="IJ41" i="7"/>
  <c r="EE94" i="7"/>
  <c r="BI35" i="17"/>
  <c r="E227" i="23"/>
  <c r="BW57" i="7"/>
  <c r="BX54" i="7"/>
  <c r="CC52" i="7"/>
  <c r="BJ114" i="15"/>
  <c r="BW1523" i="5"/>
  <c r="BV1527" i="5"/>
  <c r="BW1527" i="5" s="1"/>
  <c r="BW1531" i="5"/>
  <c r="BV1535" i="5"/>
  <c r="BK149" i="13" s="1"/>
  <c r="DW25" i="7"/>
  <c r="T195" i="13" s="1"/>
  <c r="S113" i="17" s="1"/>
  <c r="S112" i="17" s="1"/>
  <c r="DX22" i="7"/>
  <c r="AA167" i="13"/>
  <c r="U166" i="13"/>
  <c r="DX90" i="7"/>
  <c r="U199" i="13" s="1"/>
  <c r="Y120" i="17"/>
  <c r="Y166" i="13"/>
  <c r="EB90" i="7"/>
  <c r="Y199" i="13" s="1"/>
  <c r="FZ116" i="7"/>
  <c r="FY119" i="7"/>
  <c r="FZ113" i="7"/>
  <c r="FY121" i="7" s="1"/>
  <c r="D229" i="21"/>
  <c r="L229" i="21"/>
  <c r="T166" i="13"/>
  <c r="DW90" i="7"/>
  <c r="T199" i="13" s="1"/>
  <c r="X166" i="13"/>
  <c r="EA90" i="7"/>
  <c r="X199" i="13" s="1"/>
  <c r="AE109" i="14"/>
  <c r="EG87" i="7"/>
  <c r="AA227" i="15"/>
  <c r="EF92" i="7"/>
  <c r="V166" i="13"/>
  <c r="DY90" i="7"/>
  <c r="V199" i="13" s="1"/>
  <c r="W166" i="13"/>
  <c r="DZ90" i="7"/>
  <c r="W199" i="13" s="1"/>
  <c r="CB42" i="7"/>
  <c r="CB43" i="7" s="1"/>
  <c r="CC41" i="7"/>
  <c r="AX1435" i="5"/>
  <c r="AX1436" i="5" s="1"/>
  <c r="AY1432" i="5" s="1"/>
  <c r="AY1434" i="5" s="1"/>
  <c r="E72" i="21"/>
  <c r="M72" i="21"/>
  <c r="BD1492" i="5"/>
  <c r="S85" i="18"/>
  <c r="S162" i="15"/>
  <c r="S73" i="18"/>
  <c r="AA154" i="15"/>
  <c r="AA121" i="15"/>
  <c r="AA123" i="15" s="1"/>
  <c r="BC1457" i="5"/>
  <c r="BC1458" i="5" s="1"/>
  <c r="BD1454" i="5" s="1"/>
  <c r="BD1456" i="5" s="1"/>
  <c r="D158" i="21"/>
  <c r="L158" i="21"/>
  <c r="AR75" i="18"/>
  <c r="D125" i="21"/>
  <c r="L125" i="21"/>
  <c r="AZ1516" i="5"/>
  <c r="AN135" i="15" s="1"/>
  <c r="AN131" i="15" s="1"/>
  <c r="AN152" i="15" s="1"/>
  <c r="AZ1515" i="5"/>
  <c r="AN70" i="15" s="1"/>
  <c r="AN66" i="15" s="1"/>
  <c r="AN86" i="15" s="1"/>
  <c r="AZ1514" i="5"/>
  <c r="AN102" i="15" s="1"/>
  <c r="AZ1513" i="5"/>
  <c r="AN38" i="15" s="1"/>
  <c r="AO23" i="17"/>
  <c r="AO22" i="17" s="1"/>
  <c r="BA164" i="15"/>
  <c r="G148" i="20"/>
  <c r="H148" i="20" s="1"/>
  <c r="I147" i="22"/>
  <c r="BV442" i="5"/>
  <c r="BK21" i="13"/>
  <c r="BV427" i="5"/>
  <c r="BW427" i="5" s="1"/>
  <c r="BW412" i="5"/>
  <c r="E55" i="22"/>
  <c r="F93" i="16"/>
  <c r="BB1462" i="5"/>
  <c r="AP100" i="15" s="1"/>
  <c r="BB1464" i="5"/>
  <c r="AP133" i="15" s="1"/>
  <c r="BB1461" i="5"/>
  <c r="AP36" i="15" s="1"/>
  <c r="BB1463" i="5"/>
  <c r="AP68" i="15" s="1"/>
  <c r="G76" i="21"/>
  <c r="H76" i="21" s="1"/>
  <c r="O76" i="21"/>
  <c r="P76" i="21" s="1"/>
  <c r="I74" i="23"/>
  <c r="BE181" i="15"/>
  <c r="G118" i="20"/>
  <c r="H118" i="20" s="1"/>
  <c r="I117" i="22"/>
  <c r="G90" i="20"/>
  <c r="H90" i="20" s="1"/>
  <c r="I89" i="22"/>
  <c r="BF112" i="13"/>
  <c r="HV20" i="10"/>
  <c r="HU35" i="10"/>
  <c r="AJ119" i="15"/>
  <c r="AM66" i="15"/>
  <c r="AY1518" i="5"/>
  <c r="G44" i="21"/>
  <c r="H44" i="21" s="1"/>
  <c r="O44" i="21"/>
  <c r="P44" i="21" s="1"/>
  <c r="I42" i="23"/>
  <c r="BE111" i="13"/>
  <c r="BF109" i="13"/>
  <c r="BG29" i="13"/>
  <c r="BG27" i="13" s="1"/>
  <c r="BG26" i="13" s="1"/>
  <c r="BR446" i="5"/>
  <c r="BF182" i="15" s="1"/>
  <c r="BR431" i="5"/>
  <c r="BF206" i="15" s="1"/>
  <c r="BF205" i="15" s="1"/>
  <c r="BF203" i="15" s="1"/>
  <c r="AL152" i="15"/>
  <c r="F131" i="23"/>
  <c r="BK138" i="15"/>
  <c r="H138" i="23"/>
  <c r="K154" i="16"/>
  <c r="BE1488" i="5"/>
  <c r="AS101" i="15" s="1"/>
  <c r="BE1487" i="5"/>
  <c r="AS37" i="15" s="1"/>
  <c r="BE1489" i="5"/>
  <c r="AS69" i="15" s="1"/>
  <c r="BE1490" i="5"/>
  <c r="AS134" i="15" s="1"/>
  <c r="BE1417" i="5"/>
  <c r="AS132" i="15" s="1"/>
  <c r="BE1415" i="5"/>
  <c r="AS35" i="15" s="1"/>
  <c r="BE1416" i="5"/>
  <c r="AS67" i="15" s="1"/>
  <c r="BD1419" i="5"/>
  <c r="AR81" i="18"/>
  <c r="HV21" i="10"/>
  <c r="HU36" i="10"/>
  <c r="G108" i="21"/>
  <c r="H108" i="21" s="1"/>
  <c r="O108" i="21"/>
  <c r="P108" i="21" s="1"/>
  <c r="I106" i="23"/>
  <c r="U58" i="13"/>
  <c r="U57" i="13" s="1"/>
  <c r="U59" i="15"/>
  <c r="U61" i="15" s="1"/>
  <c r="AL86" i="15"/>
  <c r="F66" i="23"/>
  <c r="BK29" i="17"/>
  <c r="G21" i="20"/>
  <c r="H21" i="20" s="1"/>
  <c r="I20" i="22"/>
  <c r="F49" i="22"/>
  <c r="AL27" i="17"/>
  <c r="AL26" i="17" s="1"/>
  <c r="AN49" i="13"/>
  <c r="H83" i="16"/>
  <c r="G138" i="22"/>
  <c r="AZ138" i="13"/>
  <c r="AY30" i="17" s="1"/>
  <c r="AY28" i="17" s="1"/>
  <c r="AY137" i="13"/>
  <c r="D123" i="21"/>
  <c r="L123" i="21"/>
  <c r="Y55" i="15"/>
  <c r="Y52" i="13"/>
  <c r="Y51" i="13" s="1"/>
  <c r="X69" i="18" s="1"/>
  <c r="AQ25" i="17"/>
  <c r="AQ24" i="17" s="1"/>
  <c r="AS48" i="13"/>
  <c r="HT135" i="10"/>
  <c r="HT137" i="10" s="1"/>
  <c r="HU127" i="10"/>
  <c r="BJ55" i="14"/>
  <c r="BK56" i="14"/>
  <c r="E40" i="21"/>
  <c r="M40" i="21"/>
  <c r="BD49" i="17"/>
  <c r="BD47" i="17" s="1"/>
  <c r="BF103" i="13"/>
  <c r="AW1440" i="5"/>
  <c r="AK99" i="15" s="1"/>
  <c r="AM131" i="15"/>
  <c r="AI59" i="18"/>
  <c r="D156" i="21"/>
  <c r="L156" i="21"/>
  <c r="E54" i="22"/>
  <c r="F91" i="16"/>
  <c r="BK73" i="15"/>
  <c r="K153" i="16"/>
  <c r="H73" i="23"/>
  <c r="Z53" i="13"/>
  <c r="Z87" i="15"/>
  <c r="BC175" i="15"/>
  <c r="V60" i="13"/>
  <c r="V124" i="15"/>
  <c r="V126" i="15" s="1"/>
  <c r="BF139" i="13"/>
  <c r="BE39" i="17" s="1"/>
  <c r="BE33" i="17" s="1"/>
  <c r="U94" i="15"/>
  <c r="U64" i="15" s="1"/>
  <c r="BC92" i="17"/>
  <c r="BC94" i="17" s="1"/>
  <c r="BC96" i="17" s="1"/>
  <c r="BE66" i="13"/>
  <c r="BD65" i="13"/>
  <c r="HV126" i="10"/>
  <c r="HV134" i="10" s="1"/>
  <c r="HU134" i="10"/>
  <c r="AM83" i="18"/>
  <c r="AM34" i="15"/>
  <c r="V61" i="13"/>
  <c r="V157" i="15"/>
  <c r="V159" i="15" s="1"/>
  <c r="BK41" i="15"/>
  <c r="H41" i="23"/>
  <c r="K151" i="16"/>
  <c r="BG47" i="18"/>
  <c r="BS416" i="5"/>
  <c r="BI28" i="13"/>
  <c r="BH12" i="17" s="1"/>
  <c r="BH11" i="17" s="1"/>
  <c r="BH10" i="17" s="1"/>
  <c r="BH5" i="17" s="1"/>
  <c r="BG55" i="18"/>
  <c r="BG51" i="18"/>
  <c r="BG43" i="18"/>
  <c r="BG73" i="17"/>
  <c r="HU37" i="10"/>
  <c r="HV22" i="10"/>
  <c r="E137" i="21"/>
  <c r="M137" i="21"/>
  <c r="G141" i="21"/>
  <c r="H141" i="21" s="1"/>
  <c r="O141" i="21"/>
  <c r="P141" i="21" s="1"/>
  <c r="I139" i="23"/>
  <c r="AQ19" i="17"/>
  <c r="AQ18" i="17" s="1"/>
  <c r="AS45" i="13"/>
  <c r="T85" i="18"/>
  <c r="T162" i="15"/>
  <c r="T73" i="18"/>
  <c r="HT39" i="10"/>
  <c r="BK105" i="15"/>
  <c r="H105" i="23"/>
  <c r="K152" i="16"/>
  <c r="BA1508" i="5"/>
  <c r="BA1509" i="5" s="1"/>
  <c r="BB1505" i="5" s="1"/>
  <c r="BB1507" i="5" s="1"/>
  <c r="HV19" i="10"/>
  <c r="HU34" i="10"/>
  <c r="AJ21" i="17"/>
  <c r="AJ20" i="17" s="1"/>
  <c r="AJ17" i="17" s="1"/>
  <c r="AK44" i="13"/>
  <c r="E104" i="21"/>
  <c r="M104" i="21"/>
  <c r="AL54" i="15"/>
  <c r="F34" i="23"/>
  <c r="S63" i="18"/>
  <c r="T42" i="13"/>
  <c r="S71" i="18"/>
  <c r="BF110" i="13"/>
  <c r="BF1482" i="5"/>
  <c r="BF1410" i="5"/>
  <c r="BF1411" i="5" s="1"/>
  <c r="BG1407" i="5" s="1"/>
  <c r="BG1409" i="5" s="1"/>
  <c r="BG13" i="13" l="1"/>
  <c r="BE107" i="13"/>
  <c r="BF108" i="13"/>
  <c r="BI9" i="17"/>
  <c r="BU413" i="5"/>
  <c r="BK23" i="13"/>
  <c r="BI24" i="13"/>
  <c r="BI22" i="13" s="1"/>
  <c r="BT428" i="5"/>
  <c r="BT443" i="5"/>
  <c r="BH179" i="15" s="1"/>
  <c r="K113" i="16" s="1"/>
  <c r="BF42" i="17"/>
  <c r="BH100" i="13"/>
  <c r="BR1564" i="5"/>
  <c r="HU39" i="10"/>
  <c r="BH102" i="13"/>
  <c r="BF48" i="17"/>
  <c r="BL77" i="13"/>
  <c r="H77" i="22"/>
  <c r="BI7" i="17"/>
  <c r="BI53" i="18"/>
  <c r="BI45" i="18"/>
  <c r="BK17" i="13"/>
  <c r="L26" i="16" s="1"/>
  <c r="BU411" i="5"/>
  <c r="H73" i="22"/>
  <c r="BK69" i="13"/>
  <c r="BL73" i="13"/>
  <c r="G80" i="20"/>
  <c r="H80" i="20" s="1"/>
  <c r="I79" i="22"/>
  <c r="BT426" i="5"/>
  <c r="BI18" i="13"/>
  <c r="BI16" i="13" s="1"/>
  <c r="BT441" i="5"/>
  <c r="BH177" i="15" s="1"/>
  <c r="G76" i="20"/>
  <c r="H76" i="20" s="1"/>
  <c r="I75" i="22"/>
  <c r="H77" i="23"/>
  <c r="BK77" i="15"/>
  <c r="O149" i="21"/>
  <c r="P149" i="21" s="1"/>
  <c r="I147" i="23"/>
  <c r="G149" i="21"/>
  <c r="H149" i="21" s="1"/>
  <c r="IK41" i="7"/>
  <c r="IJ42" i="7"/>
  <c r="IJ43" i="7" s="1"/>
  <c r="BK142" i="15"/>
  <c r="H142" i="23"/>
  <c r="BJ35" i="17"/>
  <c r="BK35" i="17" s="1"/>
  <c r="H149" i="22"/>
  <c r="K125" i="16"/>
  <c r="BL149" i="13"/>
  <c r="BW59" i="7"/>
  <c r="BW61" i="7" s="1"/>
  <c r="BX59" i="7"/>
  <c r="BY59" i="7" s="1"/>
  <c r="BZ59" i="7" s="1"/>
  <c r="CA59" i="7" s="1"/>
  <c r="CB59" i="7" s="1"/>
  <c r="DX25" i="7"/>
  <c r="U195" i="13" s="1"/>
  <c r="T113" i="17" s="1"/>
  <c r="T112" i="17" s="1"/>
  <c r="DY22" i="7"/>
  <c r="BY54" i="7"/>
  <c r="BX57" i="7"/>
  <c r="BJ30" i="14"/>
  <c r="BK30" i="14" s="1"/>
  <c r="BW1535" i="5"/>
  <c r="BK114" i="15"/>
  <c r="BJ109" i="15"/>
  <c r="H114" i="23"/>
  <c r="K132" i="16"/>
  <c r="E167" i="22"/>
  <c r="AB167" i="13"/>
  <c r="AA120" i="17" s="1"/>
  <c r="CD41" i="7"/>
  <c r="CC42" i="7"/>
  <c r="CC43" i="7" s="1"/>
  <c r="AB227" i="15"/>
  <c r="EG92" i="7"/>
  <c r="W165" i="13"/>
  <c r="V119" i="17"/>
  <c r="V118" i="17" s="1"/>
  <c r="V165" i="13"/>
  <c r="U119" i="17"/>
  <c r="U118" i="17" s="1"/>
  <c r="AE96" i="14"/>
  <c r="T165" i="13"/>
  <c r="S119" i="17"/>
  <c r="Y165" i="13"/>
  <c r="X119" i="17"/>
  <c r="X118" i="17" s="1"/>
  <c r="T119" i="17"/>
  <c r="T118" i="17" s="1"/>
  <c r="U165" i="13"/>
  <c r="X165" i="13"/>
  <c r="W119" i="17"/>
  <c r="W118" i="17" s="1"/>
  <c r="GA113" i="7"/>
  <c r="FZ121" i="7" s="1"/>
  <c r="FZ119" i="7"/>
  <c r="GA116" i="7"/>
  <c r="EH87" i="7"/>
  <c r="Z120" i="17"/>
  <c r="EF94" i="7"/>
  <c r="BB1508" i="5"/>
  <c r="BB1509" i="5" s="1"/>
  <c r="BC1505" i="5" s="1"/>
  <c r="BC1507" i="5" s="1"/>
  <c r="AY1435" i="5"/>
  <c r="AY1436" i="5" s="1"/>
  <c r="AZ1432" i="5" s="1"/>
  <c r="AZ1434" i="5" s="1"/>
  <c r="BD1457" i="5"/>
  <c r="BD1458" i="5" s="1"/>
  <c r="BE1454" i="5" s="1"/>
  <c r="BE1456" i="5" s="1"/>
  <c r="D55" i="20"/>
  <c r="AK98" i="15"/>
  <c r="AK77" i="18"/>
  <c r="BF1416" i="5"/>
  <c r="AT67" i="15" s="1"/>
  <c r="BF1415" i="5"/>
  <c r="AT35" i="15" s="1"/>
  <c r="BF1417" i="5"/>
  <c r="AT132" i="15" s="1"/>
  <c r="F54" i="23"/>
  <c r="AJ59" i="18"/>
  <c r="HV34" i="10"/>
  <c r="HW19" i="10"/>
  <c r="G107" i="21"/>
  <c r="H107" i="21" s="1"/>
  <c r="O107" i="21"/>
  <c r="P107" i="21" s="1"/>
  <c r="I105" i="23"/>
  <c r="T199" i="15"/>
  <c r="T17" i="18"/>
  <c r="T15" i="18"/>
  <c r="HW22" i="10"/>
  <c r="HV37" i="10"/>
  <c r="BH47" i="18"/>
  <c r="BJ28" i="13"/>
  <c r="BI12" i="17" s="1"/>
  <c r="BI11" i="17" s="1"/>
  <c r="BI10" i="17" s="1"/>
  <c r="BT416" i="5"/>
  <c r="K30" i="16"/>
  <c r="BH55" i="18"/>
  <c r="BH43" i="18"/>
  <c r="BH51" i="18"/>
  <c r="BH73" i="17"/>
  <c r="V160" i="15"/>
  <c r="V129" i="15" s="1"/>
  <c r="BD92" i="17"/>
  <c r="BD94" i="17" s="1"/>
  <c r="BD96" i="17" s="1"/>
  <c r="BF66" i="13"/>
  <c r="BE65" i="13"/>
  <c r="V59" i="13"/>
  <c r="V91" i="15"/>
  <c r="V93" i="15" s="1"/>
  <c r="BC65" i="17"/>
  <c r="BC58" i="17" s="1"/>
  <c r="BC173" i="15"/>
  <c r="AW1442" i="5"/>
  <c r="BK55" i="14"/>
  <c r="BJ34" i="14"/>
  <c r="AR25" i="17"/>
  <c r="AR24" i="17" s="1"/>
  <c r="AT48" i="13"/>
  <c r="Y56" i="15"/>
  <c r="Y58" i="15" s="1"/>
  <c r="G137" i="22"/>
  <c r="AY116" i="13"/>
  <c r="G116" i="22" s="1"/>
  <c r="I166" i="16"/>
  <c r="F86" i="23"/>
  <c r="AS81" i="18"/>
  <c r="BF181" i="15"/>
  <c r="BF180" i="15" s="1"/>
  <c r="BF175" i="15" s="1"/>
  <c r="AP79" i="18"/>
  <c r="AQ47" i="13"/>
  <c r="S17" i="18"/>
  <c r="S15" i="18"/>
  <c r="S19" i="18" s="1"/>
  <c r="S199" i="15"/>
  <c r="BF1488" i="5"/>
  <c r="AT101" i="15" s="1"/>
  <c r="I54" i="16" s="1"/>
  <c r="BF1490" i="5"/>
  <c r="AT134" i="15" s="1"/>
  <c r="I56" i="16" s="1"/>
  <c r="BF1487" i="5"/>
  <c r="AT37" i="15" s="1"/>
  <c r="BF1489" i="5"/>
  <c r="AT69" i="15" s="1"/>
  <c r="I55" i="16" s="1"/>
  <c r="G43" i="21"/>
  <c r="H43" i="21" s="1"/>
  <c r="O43" i="21"/>
  <c r="P43" i="21" s="1"/>
  <c r="I41" i="23"/>
  <c r="BG1410" i="5"/>
  <c r="BG1411" i="5" s="1"/>
  <c r="BH1407" i="5" s="1"/>
  <c r="BH1409" i="5" s="1"/>
  <c r="S57" i="18"/>
  <c r="S75" i="17"/>
  <c r="S105" i="18"/>
  <c r="AR19" i="17"/>
  <c r="AR18" i="17" s="1"/>
  <c r="AT45" i="13"/>
  <c r="V127" i="15"/>
  <c r="V96" i="15" s="1"/>
  <c r="X61" i="18"/>
  <c r="E68" i="21"/>
  <c r="M68" i="21"/>
  <c r="BF1483" i="5"/>
  <c r="BG1479" i="5" s="1"/>
  <c r="BG1481" i="5" s="1"/>
  <c r="AL46" i="13"/>
  <c r="BH29" i="13"/>
  <c r="BH27" i="13" s="1"/>
  <c r="BH26" i="13" s="1"/>
  <c r="BH13" i="13" s="1"/>
  <c r="BS446" i="5"/>
  <c r="BG182" i="15" s="1"/>
  <c r="BG181" i="15" s="1"/>
  <c r="BG180" i="15" s="1"/>
  <c r="BG175" i="15" s="1"/>
  <c r="BS431" i="5"/>
  <c r="BG206" i="15" s="1"/>
  <c r="BG205" i="15" s="1"/>
  <c r="BG203" i="15" s="1"/>
  <c r="BG139" i="13"/>
  <c r="BF39" i="17" s="1"/>
  <c r="BF33" i="17" s="1"/>
  <c r="Z88" i="15"/>
  <c r="Z90" i="15" s="1"/>
  <c r="E87" i="23"/>
  <c r="BA138" i="13"/>
  <c r="AZ30" i="17" s="1"/>
  <c r="AZ28" i="17" s="1"/>
  <c r="AZ137" i="13"/>
  <c r="AM27" i="17"/>
  <c r="AM26" i="17" s="1"/>
  <c r="AO49" i="13"/>
  <c r="U62" i="15"/>
  <c r="U32" i="15" s="1"/>
  <c r="U30" i="15" s="1"/>
  <c r="HW21" i="10"/>
  <c r="HV36" i="10"/>
  <c r="BE1419" i="5"/>
  <c r="E133" i="21"/>
  <c r="M133" i="21"/>
  <c r="AM86" i="15"/>
  <c r="AJ67" i="18"/>
  <c r="HV35" i="10"/>
  <c r="HW20" i="10"/>
  <c r="H21" i="22"/>
  <c r="BL21" i="13"/>
  <c r="BK19" i="13"/>
  <c r="BC1464" i="5"/>
  <c r="AQ133" i="15" s="1"/>
  <c r="BC1463" i="5"/>
  <c r="AQ68" i="15" s="1"/>
  <c r="BC1462" i="5"/>
  <c r="AQ100" i="15" s="1"/>
  <c r="BC1461" i="5"/>
  <c r="AQ36" i="15" s="1"/>
  <c r="S65" i="18"/>
  <c r="AX1440" i="5"/>
  <c r="AL99" i="15" s="1"/>
  <c r="BA1514" i="5"/>
  <c r="AO102" i="15" s="1"/>
  <c r="BA1516" i="5"/>
  <c r="AO135" i="15" s="1"/>
  <c r="BA1513" i="5"/>
  <c r="AO38" i="15" s="1"/>
  <c r="BA1515" i="5"/>
  <c r="AO70" i="15" s="1"/>
  <c r="AM152" i="15"/>
  <c r="BE49" i="17"/>
  <c r="BE47" i="17" s="1"/>
  <c r="BG103" i="13"/>
  <c r="HU135" i="10"/>
  <c r="HU137" i="10" s="1"/>
  <c r="HV127" i="10"/>
  <c r="HV135" i="10" s="1"/>
  <c r="HV137" i="10" s="1"/>
  <c r="T63" i="18"/>
  <c r="U42" i="13"/>
  <c r="BE1492" i="5"/>
  <c r="F152" i="23"/>
  <c r="BF111" i="13"/>
  <c r="BG112" i="13"/>
  <c r="D56" i="20"/>
  <c r="BJ178" i="15"/>
  <c r="BW442" i="5"/>
  <c r="AN83" i="18"/>
  <c r="AN34" i="15"/>
  <c r="AZ1518" i="5"/>
  <c r="AB153" i="15"/>
  <c r="AB55" i="13"/>
  <c r="AM54" i="15"/>
  <c r="BG110" i="13"/>
  <c r="E36" i="21"/>
  <c r="M36" i="21"/>
  <c r="G75" i="21"/>
  <c r="H75" i="21" s="1"/>
  <c r="O75" i="21"/>
  <c r="P75" i="21" s="1"/>
  <c r="I73" i="23"/>
  <c r="F139" i="20"/>
  <c r="E50" i="20"/>
  <c r="T71" i="18"/>
  <c r="AS75" i="18"/>
  <c r="G140" i="21"/>
  <c r="H140" i="21" s="1"/>
  <c r="O140" i="21"/>
  <c r="P140" i="21" s="1"/>
  <c r="I138" i="23"/>
  <c r="BG109" i="13"/>
  <c r="BE180" i="15"/>
  <c r="BB1466" i="5"/>
  <c r="AB120" i="15"/>
  <c r="AB54" i="13"/>
  <c r="AA156" i="15"/>
  <c r="BJ7" i="17" l="1"/>
  <c r="BI15" i="13"/>
  <c r="EG94" i="7"/>
  <c r="BL17" i="13"/>
  <c r="BF107" i="13"/>
  <c r="BG108" i="13"/>
  <c r="BH204" i="15"/>
  <c r="BJ9" i="17"/>
  <c r="BK9" i="17" s="1"/>
  <c r="BL23" i="13"/>
  <c r="L28" i="16"/>
  <c r="H23" i="22"/>
  <c r="BV413" i="5"/>
  <c r="BJ24" i="13"/>
  <c r="BJ22" i="13" s="1"/>
  <c r="BU428" i="5"/>
  <c r="BU443" i="5"/>
  <c r="BI179" i="15" s="1"/>
  <c r="H69" i="22"/>
  <c r="BL69" i="13"/>
  <c r="BJ93" i="18"/>
  <c r="BK93" i="18" s="1"/>
  <c r="BS1564" i="5"/>
  <c r="BG42" i="17"/>
  <c r="BI100" i="13"/>
  <c r="G74" i="20"/>
  <c r="H74" i="20" s="1"/>
  <c r="I73" i="22"/>
  <c r="BU441" i="5"/>
  <c r="BU426" i="5"/>
  <c r="BJ18" i="13"/>
  <c r="BI6" i="17"/>
  <c r="BK7" i="17"/>
  <c r="BG48" i="17"/>
  <c r="BI102" i="13"/>
  <c r="BI5" i="17"/>
  <c r="K111" i="16"/>
  <c r="BH176" i="15"/>
  <c r="H17" i="22"/>
  <c r="BJ53" i="18"/>
  <c r="BK53" i="18" s="1"/>
  <c r="BJ45" i="18"/>
  <c r="BK45" i="18" s="1"/>
  <c r="BV411" i="5"/>
  <c r="BW411" i="5" s="1"/>
  <c r="G78" i="20"/>
  <c r="H78" i="20" s="1"/>
  <c r="I77" i="22"/>
  <c r="BX61" i="7"/>
  <c r="BY61" i="7" s="1"/>
  <c r="BZ61" i="7" s="1"/>
  <c r="CA61" i="7" s="1"/>
  <c r="CB61" i="7" s="1"/>
  <c r="G79" i="21"/>
  <c r="H79" i="21" s="1"/>
  <c r="O79" i="21"/>
  <c r="P79" i="21" s="1"/>
  <c r="I77" i="23"/>
  <c r="IK42" i="7"/>
  <c r="IK43" i="7" s="1"/>
  <c r="IL41" i="7"/>
  <c r="O144" i="21"/>
  <c r="P144" i="21" s="1"/>
  <c r="I142" i="23"/>
  <c r="G144" i="21"/>
  <c r="H144" i="21" s="1"/>
  <c r="DZ22" i="7"/>
  <c r="DY25" i="7"/>
  <c r="V195" i="13" s="1"/>
  <c r="U113" i="17" s="1"/>
  <c r="U112" i="17" s="1"/>
  <c r="G116" i="21"/>
  <c r="H116" i="21" s="1"/>
  <c r="O116" i="21"/>
  <c r="P116" i="21" s="1"/>
  <c r="I114" i="23"/>
  <c r="BK109" i="15"/>
  <c r="H109" i="23"/>
  <c r="G150" i="20"/>
  <c r="H150" i="20" s="1"/>
  <c r="I149" i="22"/>
  <c r="BY57" i="7"/>
  <c r="BZ54" i="7"/>
  <c r="D168" i="20"/>
  <c r="CD42" i="7"/>
  <c r="CD43" i="7" s="1"/>
  <c r="CE41" i="7"/>
  <c r="EI87" i="7"/>
  <c r="S118" i="17"/>
  <c r="EH92" i="7"/>
  <c r="AD227" i="15" s="1"/>
  <c r="AC227" i="15"/>
  <c r="GB113" i="7"/>
  <c r="GA121" i="7" s="1"/>
  <c r="GA119" i="7"/>
  <c r="GB116" i="7"/>
  <c r="GB119" i="7" s="1"/>
  <c r="AC167" i="13"/>
  <c r="AB120" i="17" s="1"/>
  <c r="T19" i="18"/>
  <c r="BC1508" i="5"/>
  <c r="BC1509" i="5" s="1"/>
  <c r="BD1505" i="5" s="1"/>
  <c r="BD1507" i="5" s="1"/>
  <c r="BH1410" i="5"/>
  <c r="BH1411" i="5" s="1"/>
  <c r="BI1407" i="5" s="1"/>
  <c r="BI1409" i="5" s="1"/>
  <c r="AZ1435" i="5"/>
  <c r="AZ1436" i="5" s="1"/>
  <c r="BA1432" i="5" s="1"/>
  <c r="BA1434" i="5" s="1"/>
  <c r="U85" i="18"/>
  <c r="U162" i="15"/>
  <c r="U73" i="18"/>
  <c r="BE1457" i="5"/>
  <c r="BE1458" i="5" s="1"/>
  <c r="BF1454" i="5" s="1"/>
  <c r="BF1456" i="5" s="1"/>
  <c r="BH112" i="13"/>
  <c r="AO83" i="18"/>
  <c r="AO34" i="15"/>
  <c r="H19" i="22"/>
  <c r="BL19" i="13"/>
  <c r="E90" i="23"/>
  <c r="S89" i="18"/>
  <c r="S87" i="18"/>
  <c r="AP23" i="17"/>
  <c r="AP22" i="17" s="1"/>
  <c r="AR47" i="13"/>
  <c r="AB121" i="15"/>
  <c r="AB123" i="15" s="1"/>
  <c r="BE175" i="15"/>
  <c r="BH109" i="13"/>
  <c r="BH110" i="13"/>
  <c r="BG111" i="13"/>
  <c r="E154" i="21"/>
  <c r="M154" i="21"/>
  <c r="AO131" i="15"/>
  <c r="AL98" i="15"/>
  <c r="AL77" i="18"/>
  <c r="F99" i="23"/>
  <c r="H46" i="16"/>
  <c r="AQ79" i="18"/>
  <c r="BC1466" i="5"/>
  <c r="HX21" i="10"/>
  <c r="HW36" i="10"/>
  <c r="AZ116" i="13"/>
  <c r="AA87" i="15"/>
  <c r="AA53" i="13"/>
  <c r="E88" i="23"/>
  <c r="AK21" i="17"/>
  <c r="AK20" i="17" s="1"/>
  <c r="AK17" i="17" s="1"/>
  <c r="AM46" i="13"/>
  <c r="AL44" i="13"/>
  <c r="BF65" i="17"/>
  <c r="BF58" i="17" s="1"/>
  <c r="BF173" i="15"/>
  <c r="BF164" i="15" s="1"/>
  <c r="BJ32" i="14"/>
  <c r="BK32" i="14" s="1"/>
  <c r="BK34" i="14"/>
  <c r="BE92" i="17"/>
  <c r="BE94" i="17" s="1"/>
  <c r="BE96" i="17" s="1"/>
  <c r="BF65" i="13"/>
  <c r="BG66" i="13"/>
  <c r="W157" i="15"/>
  <c r="W159" i="15" s="1"/>
  <c r="W61" i="13"/>
  <c r="BI47" i="18"/>
  <c r="BU416" i="5"/>
  <c r="BK28" i="13"/>
  <c r="BJ12" i="17" s="1"/>
  <c r="BI55" i="18"/>
  <c r="BI73" i="17"/>
  <c r="BI43" i="18"/>
  <c r="BI51" i="18"/>
  <c r="T23" i="18"/>
  <c r="T21" i="18"/>
  <c r="T27" i="18"/>
  <c r="HX19" i="10"/>
  <c r="HW34" i="10"/>
  <c r="E56" i="21"/>
  <c r="M56" i="21"/>
  <c r="I43" i="16"/>
  <c r="AK119" i="15"/>
  <c r="AK67" i="18"/>
  <c r="BK178" i="15"/>
  <c r="H178" i="23"/>
  <c r="L112" i="16"/>
  <c r="BA1518" i="5"/>
  <c r="AB154" i="15"/>
  <c r="AB156" i="15" s="1"/>
  <c r="W60" i="13"/>
  <c r="W124" i="15"/>
  <c r="W126" i="15" s="1"/>
  <c r="E88" i="21"/>
  <c r="M88" i="21"/>
  <c r="AN54" i="15"/>
  <c r="T75" i="17"/>
  <c r="T57" i="18"/>
  <c r="T105" i="18"/>
  <c r="T65" i="18"/>
  <c r="BF49" i="17"/>
  <c r="BF47" i="17" s="1"/>
  <c r="BH103" i="13"/>
  <c r="AX1442" i="5"/>
  <c r="G22" i="20"/>
  <c r="H22" i="20" s="1"/>
  <c r="I21" i="22"/>
  <c r="HW35" i="10"/>
  <c r="HX20" i="10"/>
  <c r="AN27" i="17"/>
  <c r="AN26" i="17" s="1"/>
  <c r="AP49" i="13"/>
  <c r="BB138" i="13"/>
  <c r="BA30" i="17" s="1"/>
  <c r="BA28" i="17" s="1"/>
  <c r="BA137" i="13"/>
  <c r="BA116" i="13" s="1"/>
  <c r="BH139" i="13"/>
  <c r="BG65" i="17"/>
  <c r="BG58" i="17" s="1"/>
  <c r="BG173" i="15"/>
  <c r="BG164" i="15" s="1"/>
  <c r="BG1482" i="5"/>
  <c r="BG1415" i="5"/>
  <c r="AU35" i="15" s="1"/>
  <c r="BG1416" i="5"/>
  <c r="AU67" i="15" s="1"/>
  <c r="BG1417" i="5"/>
  <c r="AU132" i="15" s="1"/>
  <c r="BF1492" i="5"/>
  <c r="Z52" i="13"/>
  <c r="Z51" i="13" s="1"/>
  <c r="Y69" i="18" s="1"/>
  <c r="Z55" i="15"/>
  <c r="V94" i="15"/>
  <c r="V64" i="15" s="1"/>
  <c r="HW37" i="10"/>
  <c r="HX22" i="10"/>
  <c r="HV39" i="10"/>
  <c r="BF1419" i="5"/>
  <c r="AY1440" i="5"/>
  <c r="AM99" i="15" s="1"/>
  <c r="AO66" i="15"/>
  <c r="V58" i="13"/>
  <c r="V57" i="13" s="1"/>
  <c r="U71" i="18" s="1"/>
  <c r="V59" i="15"/>
  <c r="V61" i="15" s="1"/>
  <c r="D89" i="21"/>
  <c r="L89" i="21"/>
  <c r="AS19" i="17"/>
  <c r="AS18" i="17" s="1"/>
  <c r="AU45" i="13"/>
  <c r="I53" i="16"/>
  <c r="AT81" i="18"/>
  <c r="F117" i="20"/>
  <c r="AS25" i="17"/>
  <c r="AS24" i="17" s="1"/>
  <c r="AU48" i="13"/>
  <c r="I44" i="16"/>
  <c r="S23" i="18"/>
  <c r="S25" i="18" s="1"/>
  <c r="S21" i="18"/>
  <c r="S27" i="18"/>
  <c r="F138" i="20"/>
  <c r="BC164" i="15"/>
  <c r="BI29" i="13"/>
  <c r="BI27" i="13" s="1"/>
  <c r="BI26" i="13" s="1"/>
  <c r="BI13" i="13" s="1"/>
  <c r="BT431" i="5"/>
  <c r="BH206" i="15" s="1"/>
  <c r="BH205" i="15" s="1"/>
  <c r="BT446" i="5"/>
  <c r="BH182" i="15" s="1"/>
  <c r="I42" i="16"/>
  <c r="AT75" i="18"/>
  <c r="BD1463" i="5"/>
  <c r="AR68" i="15" s="1"/>
  <c r="BD1464" i="5"/>
  <c r="AR133" i="15" s="1"/>
  <c r="BD1461" i="5"/>
  <c r="AR36" i="15" s="1"/>
  <c r="BD1462" i="5"/>
  <c r="AR100" i="15" s="1"/>
  <c r="BB1514" i="5"/>
  <c r="AP102" i="15" s="1"/>
  <c r="BB1516" i="5"/>
  <c r="AP135" i="15" s="1"/>
  <c r="AP131" i="15" s="1"/>
  <c r="AP152" i="15" s="1"/>
  <c r="BB1513" i="5"/>
  <c r="AP38" i="15" s="1"/>
  <c r="BB1515" i="5"/>
  <c r="AP70" i="15" s="1"/>
  <c r="AP66" i="15" s="1"/>
  <c r="AP86" i="15" s="1"/>
  <c r="BJ6" i="17" l="1"/>
  <c r="BK6" i="17"/>
  <c r="BG107" i="13"/>
  <c r="BH108" i="13"/>
  <c r="BH203" i="15"/>
  <c r="G24" i="20"/>
  <c r="H24" i="20" s="1"/>
  <c r="I23" i="22"/>
  <c r="BK24" i="13"/>
  <c r="BW413" i="5"/>
  <c r="BV443" i="5"/>
  <c r="BV428" i="5"/>
  <c r="BW428" i="5" s="1"/>
  <c r="G18" i="20"/>
  <c r="H18" i="20" s="1"/>
  <c r="I17" i="22"/>
  <c r="G38" i="19"/>
  <c r="H38" i="19" s="1"/>
  <c r="BV441" i="5"/>
  <c r="BJ177" i="15" s="1"/>
  <c r="BK18" i="13"/>
  <c r="BL18" i="13" s="1"/>
  <c r="BV426" i="5"/>
  <c r="BJ204" i="15" s="1"/>
  <c r="BJ16" i="13"/>
  <c r="BJ102" i="13"/>
  <c r="BH48" i="17"/>
  <c r="BI204" i="15"/>
  <c r="BK204" i="15" s="1"/>
  <c r="BW426" i="5"/>
  <c r="BJ100" i="13"/>
  <c r="BH42" i="17"/>
  <c r="BT1564" i="5"/>
  <c r="BI177" i="15"/>
  <c r="BW441" i="5"/>
  <c r="G70" i="20"/>
  <c r="H70" i="20" s="1"/>
  <c r="I69" i="22"/>
  <c r="IM41" i="7"/>
  <c r="IL42" i="7"/>
  <c r="IL43" i="7" s="1"/>
  <c r="EH94" i="7"/>
  <c r="CA54" i="7"/>
  <c r="BZ57" i="7"/>
  <c r="O111" i="21"/>
  <c r="P111" i="21" s="1"/>
  <c r="G111" i="21"/>
  <c r="H111" i="21" s="1"/>
  <c r="I109" i="23"/>
  <c r="DZ25" i="7"/>
  <c r="W195" i="13" s="1"/>
  <c r="V113" i="17" s="1"/>
  <c r="V112" i="17" s="1"/>
  <c r="EA22" i="7"/>
  <c r="EJ87" i="7"/>
  <c r="EO85" i="7"/>
  <c r="GB121" i="7"/>
  <c r="DH124" i="7" s="1"/>
  <c r="DH125" i="7"/>
  <c r="CF41" i="7"/>
  <c r="CE42" i="7"/>
  <c r="CE43" i="7" s="1"/>
  <c r="AD167" i="13"/>
  <c r="HW39" i="10"/>
  <c r="T25" i="18"/>
  <c r="BD1508" i="5"/>
  <c r="BA1435" i="5"/>
  <c r="BA1436" i="5" s="1"/>
  <c r="BB1432" i="5" s="1"/>
  <c r="BB1434" i="5" s="1"/>
  <c r="BI1410" i="5"/>
  <c r="BI1411" i="5" s="1"/>
  <c r="BJ1407" i="5" s="1"/>
  <c r="BJ1409" i="5" s="1"/>
  <c r="AP83" i="18"/>
  <c r="AP34" i="15"/>
  <c r="BH181" i="15"/>
  <c r="K115" i="16"/>
  <c r="U63" i="18"/>
  <c r="V42" i="13"/>
  <c r="AY1442" i="5"/>
  <c r="Z56" i="15"/>
  <c r="Z58" i="15" s="1"/>
  <c r="E55" i="23"/>
  <c r="BG1488" i="5"/>
  <c r="AU101" i="15" s="1"/>
  <c r="BG1490" i="5"/>
  <c r="AU134" i="15" s="1"/>
  <c r="BG1489" i="5"/>
  <c r="AU69" i="15" s="1"/>
  <c r="BG1487" i="5"/>
  <c r="AU37" i="15" s="1"/>
  <c r="BI139" i="13"/>
  <c r="G180" i="21"/>
  <c r="H180" i="21" s="1"/>
  <c r="O180" i="21"/>
  <c r="P180" i="21" s="1"/>
  <c r="I178" i="23"/>
  <c r="T29" i="18"/>
  <c r="T31" i="18"/>
  <c r="W160" i="15"/>
  <c r="AK59" i="18"/>
  <c r="E53" i="22"/>
  <c r="F92" i="16"/>
  <c r="AL119" i="15"/>
  <c r="F98" i="23"/>
  <c r="AQ23" i="17"/>
  <c r="AQ22" i="17" s="1"/>
  <c r="AS47" i="13"/>
  <c r="D92" i="21"/>
  <c r="L92" i="21"/>
  <c r="AO54" i="15"/>
  <c r="U199" i="15"/>
  <c r="U17" i="18"/>
  <c r="U15" i="18"/>
  <c r="U19" i="18" s="1"/>
  <c r="BB1518" i="5"/>
  <c r="AT25" i="17"/>
  <c r="AT24" i="17" s="1"/>
  <c r="I82" i="16"/>
  <c r="AO86" i="15"/>
  <c r="Y61" i="18"/>
  <c r="BG1483" i="5"/>
  <c r="BH1479" i="5" s="1"/>
  <c r="BH1481" i="5" s="1"/>
  <c r="BG39" i="17"/>
  <c r="BG33" i="17" s="1"/>
  <c r="AO27" i="17"/>
  <c r="AO26" i="17" s="1"/>
  <c r="AQ49" i="13"/>
  <c r="H28" i="22"/>
  <c r="BJ47" i="18"/>
  <c r="BK47" i="18" s="1"/>
  <c r="BV416" i="5"/>
  <c r="BL28" i="13"/>
  <c r="BJ55" i="18"/>
  <c r="BK55" i="18" s="1"/>
  <c r="L30" i="16"/>
  <c r="BJ43" i="18"/>
  <c r="BJ73" i="17"/>
  <c r="BK73" i="17" s="1"/>
  <c r="BJ51" i="18"/>
  <c r="BK51" i="18" s="1"/>
  <c r="BF92" i="17"/>
  <c r="BF94" i="17" s="1"/>
  <c r="BF96" i="17" s="1"/>
  <c r="BH66" i="13"/>
  <c r="BG65" i="13"/>
  <c r="F46" i="22"/>
  <c r="AL21" i="17"/>
  <c r="AL20" i="17" s="1"/>
  <c r="AL17" i="17" s="1"/>
  <c r="AN46" i="13"/>
  <c r="H80" i="16"/>
  <c r="AM44" i="13"/>
  <c r="AL67" i="18" s="1"/>
  <c r="AA88" i="15"/>
  <c r="AA90" i="15" s="1"/>
  <c r="AC54" i="13"/>
  <c r="AC120" i="15"/>
  <c r="BE1462" i="5"/>
  <c r="AS100" i="15" s="1"/>
  <c r="BE1461" i="5"/>
  <c r="AS36" i="15" s="1"/>
  <c r="BE1464" i="5"/>
  <c r="AS133" i="15" s="1"/>
  <c r="BE1463" i="5"/>
  <c r="AS68" i="15" s="1"/>
  <c r="AZ1440" i="5"/>
  <c r="AN99" i="15" s="1"/>
  <c r="BD1466" i="5"/>
  <c r="AT19" i="17"/>
  <c r="AT18" i="17" s="1"/>
  <c r="AV45" i="13"/>
  <c r="I79" i="16"/>
  <c r="W91" i="15"/>
  <c r="W93" i="15" s="1"/>
  <c r="W59" i="13"/>
  <c r="AU75" i="18"/>
  <c r="BG49" i="17"/>
  <c r="BG47" i="17" s="1"/>
  <c r="BI103" i="13"/>
  <c r="T87" i="18"/>
  <c r="T89" i="18"/>
  <c r="W127" i="15"/>
  <c r="AC55" i="13"/>
  <c r="AC153" i="15"/>
  <c r="BJ29" i="13"/>
  <c r="BJ27" i="13" s="1"/>
  <c r="BJ26" i="13" s="1"/>
  <c r="BU446" i="5"/>
  <c r="BI182" i="15" s="1"/>
  <c r="BI181" i="15" s="1"/>
  <c r="BI180" i="15" s="1"/>
  <c r="BU431" i="5"/>
  <c r="BI206" i="15" s="1"/>
  <c r="BI205" i="15" s="1"/>
  <c r="E101" i="21"/>
  <c r="M101" i="21"/>
  <c r="BI110" i="13"/>
  <c r="BI109" i="13"/>
  <c r="BE65" i="17"/>
  <c r="BE58" i="17" s="1"/>
  <c r="BE173" i="15"/>
  <c r="BI112" i="13"/>
  <c r="BF1457" i="5"/>
  <c r="BF1458" i="5" s="1"/>
  <c r="BG1454" i="5" s="1"/>
  <c r="BG1456" i="5" s="1"/>
  <c r="S29" i="18"/>
  <c r="S31" i="18"/>
  <c r="AR79" i="18"/>
  <c r="V62" i="15"/>
  <c r="V32" i="15" s="1"/>
  <c r="V30" i="15" s="1"/>
  <c r="AM98" i="15"/>
  <c r="AM77" i="18"/>
  <c r="HX37" i="10"/>
  <c r="HY22" i="10"/>
  <c r="BG1419" i="5"/>
  <c r="BC138" i="13"/>
  <c r="BB30" i="17" s="1"/>
  <c r="BB28" i="17" s="1"/>
  <c r="BB137" i="13"/>
  <c r="BB116" i="13" s="1"/>
  <c r="HX35" i="10"/>
  <c r="HY20" i="10"/>
  <c r="HY19" i="10"/>
  <c r="HX34" i="10"/>
  <c r="BJ11" i="17"/>
  <c r="BK12" i="17"/>
  <c r="D90" i="21"/>
  <c r="L90" i="21"/>
  <c r="HX36" i="10"/>
  <c r="HY21" i="10"/>
  <c r="AO152" i="15"/>
  <c r="BH111" i="13"/>
  <c r="G20" i="20"/>
  <c r="H20" i="20" s="1"/>
  <c r="I19" i="22"/>
  <c r="BH1417" i="5"/>
  <c r="AV132" i="15" s="1"/>
  <c r="BH1415" i="5"/>
  <c r="AV35" i="15" s="1"/>
  <c r="BH1416" i="5"/>
  <c r="AV67" i="15" s="1"/>
  <c r="BC1514" i="5"/>
  <c r="AQ102" i="15" s="1"/>
  <c r="BC1516" i="5"/>
  <c r="AQ135" i="15" s="1"/>
  <c r="AQ131" i="15" s="1"/>
  <c r="AQ152" i="15" s="1"/>
  <c r="BC1513" i="5"/>
  <c r="AQ38" i="15" s="1"/>
  <c r="BC1515" i="5"/>
  <c r="AQ70" i="15" s="1"/>
  <c r="BI203" i="15" l="1"/>
  <c r="BH107" i="13"/>
  <c r="BI108" i="13"/>
  <c r="BK22" i="13"/>
  <c r="H24" i="22"/>
  <c r="BL24" i="13"/>
  <c r="BJ179" i="15"/>
  <c r="BJ176" i="15" s="1"/>
  <c r="BW443" i="5"/>
  <c r="BJ15" i="13"/>
  <c r="BJ13" i="13" s="1"/>
  <c r="H204" i="23"/>
  <c r="G206" i="21" s="1"/>
  <c r="H206" i="21" s="1"/>
  <c r="BK100" i="13"/>
  <c r="BU1564" i="5"/>
  <c r="BI42" i="17"/>
  <c r="BI48" i="17"/>
  <c r="BK102" i="13"/>
  <c r="BK16" i="13"/>
  <c r="H18" i="22"/>
  <c r="BI176" i="15"/>
  <c r="BI175" i="15" s="1"/>
  <c r="BK177" i="15"/>
  <c r="H177" i="23"/>
  <c r="L111" i="16"/>
  <c r="DH126" i="7"/>
  <c r="IN41" i="7"/>
  <c r="IM42" i="7"/>
  <c r="IM43" i="7" s="1"/>
  <c r="EA25" i="7"/>
  <c r="X195" i="13" s="1"/>
  <c r="W113" i="17" s="1"/>
  <c r="W112" i="17" s="1"/>
  <c r="EB22" i="7"/>
  <c r="CB54" i="7"/>
  <c r="CA57" i="7"/>
  <c r="CF42" i="7"/>
  <c r="CF43" i="7" s="1"/>
  <c r="CG41" i="7"/>
  <c r="AK113" i="14"/>
  <c r="EJ92" i="7"/>
  <c r="EO84" i="7"/>
  <c r="EI92" i="7"/>
  <c r="AE167" i="13"/>
  <c r="AD120" i="17" s="1"/>
  <c r="AV48" i="13"/>
  <c r="EK87" i="7"/>
  <c r="AC120" i="17"/>
  <c r="AZ1442" i="5"/>
  <c r="AU81" i="18"/>
  <c r="BB1435" i="5"/>
  <c r="V85" i="18"/>
  <c r="V162" i="15"/>
  <c r="V73" i="18"/>
  <c r="BG1457" i="5"/>
  <c r="BG1458" i="5" s="1"/>
  <c r="BH1454" i="5" s="1"/>
  <c r="BH1456" i="5" s="1"/>
  <c r="E58" i="23"/>
  <c r="AV75" i="18"/>
  <c r="BJ10" i="17"/>
  <c r="BK11" i="17"/>
  <c r="BJ112" i="13"/>
  <c r="K72" i="16"/>
  <c r="K70" i="16"/>
  <c r="BJ110" i="13"/>
  <c r="AN98" i="15"/>
  <c r="AN77" i="18"/>
  <c r="AS79" i="18"/>
  <c r="AC121" i="15"/>
  <c r="BH1482" i="5"/>
  <c r="BH1483" i="5" s="1"/>
  <c r="BI1479" i="5" s="1"/>
  <c r="BI1481" i="5" s="1"/>
  <c r="BD1516" i="5"/>
  <c r="AR135" i="15" s="1"/>
  <c r="AR131" i="15" s="1"/>
  <c r="AR152" i="15" s="1"/>
  <c r="BD1513" i="5"/>
  <c r="AR38" i="15" s="1"/>
  <c r="BD1514" i="5"/>
  <c r="AR102" i="15" s="1"/>
  <c r="BD1515" i="5"/>
  <c r="AR70" i="15" s="1"/>
  <c r="AR66" i="15" s="1"/>
  <c r="AR86" i="15" s="1"/>
  <c r="BI111" i="13"/>
  <c r="HX39" i="10"/>
  <c r="HY35" i="10"/>
  <c r="HZ20" i="10"/>
  <c r="AM119" i="15"/>
  <c r="W59" i="15"/>
  <c r="W61" i="15" s="1"/>
  <c r="W58" i="13"/>
  <c r="W57" i="13" s="1"/>
  <c r="K69" i="16"/>
  <c r="BJ109" i="13"/>
  <c r="X124" i="15"/>
  <c r="X126" i="15" s="1"/>
  <c r="X60" i="13"/>
  <c r="BH49" i="17"/>
  <c r="BH47" i="17" s="1"/>
  <c r="BJ103" i="13"/>
  <c r="AU19" i="17"/>
  <c r="AU18" i="17" s="1"/>
  <c r="AW45" i="13"/>
  <c r="AM21" i="17"/>
  <c r="AM20" i="17" s="1"/>
  <c r="AM17" i="17" s="1"/>
  <c r="AO46" i="13"/>
  <c r="AN44" i="13"/>
  <c r="AM67" i="18" s="1"/>
  <c r="BG92" i="17"/>
  <c r="BG94" i="17" s="1"/>
  <c r="BG96" i="17" s="1"/>
  <c r="BH65" i="13"/>
  <c r="BI66" i="13"/>
  <c r="G40" i="19"/>
  <c r="H40" i="19" s="1"/>
  <c r="G29" i="20"/>
  <c r="H29" i="20" s="1"/>
  <c r="I28" i="22"/>
  <c r="G36" i="19"/>
  <c r="G44" i="19"/>
  <c r="H44" i="19" s="1"/>
  <c r="AP27" i="17"/>
  <c r="AP26" i="17" s="1"/>
  <c r="AR49" i="13"/>
  <c r="AU25" i="17"/>
  <c r="AU24" i="17" s="1"/>
  <c r="U21" i="18"/>
  <c r="U23" i="18"/>
  <c r="U25" i="18" s="1"/>
  <c r="U27" i="18"/>
  <c r="AR23" i="17"/>
  <c r="AR22" i="17" s="1"/>
  <c r="AT47" i="13"/>
  <c r="E100" i="21"/>
  <c r="M100" i="21"/>
  <c r="X61" i="13"/>
  <c r="X157" i="15"/>
  <c r="X159" i="15" s="1"/>
  <c r="BJ139" i="13"/>
  <c r="BI39" i="17" s="1"/>
  <c r="BI33" i="17" s="1"/>
  <c r="D57" i="21"/>
  <c r="L57" i="21"/>
  <c r="BJ1410" i="5"/>
  <c r="BJ1411" i="5" s="1"/>
  <c r="BK1407" i="5" s="1"/>
  <c r="BK1409" i="5" s="1"/>
  <c r="BA1440" i="5"/>
  <c r="AO99" i="15" s="1"/>
  <c r="AQ66" i="15"/>
  <c r="BC1518" i="5"/>
  <c r="BH1419" i="5"/>
  <c r="HZ21" i="10"/>
  <c r="HY36" i="10"/>
  <c r="HZ19" i="10"/>
  <c r="HY34" i="10"/>
  <c r="HZ22" i="10"/>
  <c r="HY37" i="10"/>
  <c r="BE164" i="15"/>
  <c r="W96" i="15"/>
  <c r="W94" i="15"/>
  <c r="BE1466" i="5"/>
  <c r="AB53" i="13"/>
  <c r="AB87" i="15"/>
  <c r="BK43" i="18"/>
  <c r="F119" i="23"/>
  <c r="W129" i="15"/>
  <c r="BH39" i="17"/>
  <c r="BH33" i="17" s="1"/>
  <c r="U75" i="17"/>
  <c r="U57" i="18"/>
  <c r="U105" i="18"/>
  <c r="U65" i="18"/>
  <c r="BH180" i="15"/>
  <c r="BI1416" i="5"/>
  <c r="AW67" i="15" s="1"/>
  <c r="BI1417" i="5"/>
  <c r="AW132" i="15" s="1"/>
  <c r="BI1415" i="5"/>
  <c r="AW35" i="15" s="1"/>
  <c r="AQ83" i="18"/>
  <c r="AQ34" i="15"/>
  <c r="BD138" i="13"/>
  <c r="BC30" i="17" s="1"/>
  <c r="BC28" i="17" s="1"/>
  <c r="BC137" i="13"/>
  <c r="BC116" i="13" s="1"/>
  <c r="BF1464" i="5"/>
  <c r="AT133" i="15" s="1"/>
  <c r="BF1461" i="5"/>
  <c r="AT36" i="15" s="1"/>
  <c r="BF1462" i="5"/>
  <c r="AT100" i="15" s="1"/>
  <c r="I49" i="16" s="1"/>
  <c r="BF1463" i="5"/>
  <c r="AT68" i="15" s="1"/>
  <c r="AC154" i="15"/>
  <c r="F44" i="22"/>
  <c r="AL59" i="18"/>
  <c r="E47" i="20"/>
  <c r="BV431" i="5"/>
  <c r="BK29" i="13"/>
  <c r="BV446" i="5"/>
  <c r="BW416" i="5"/>
  <c r="D54" i="20"/>
  <c r="BG1492" i="5"/>
  <c r="AA52" i="13"/>
  <c r="AA55" i="15"/>
  <c r="E56" i="23"/>
  <c r="AP54" i="15"/>
  <c r="BD1509" i="5"/>
  <c r="BE1505" i="5" s="1"/>
  <c r="BE1507" i="5" s="1"/>
  <c r="I204" i="23" l="1"/>
  <c r="BI107" i="13"/>
  <c r="BJ108" i="13"/>
  <c r="K68" i="16"/>
  <c r="O206" i="21"/>
  <c r="P206" i="21" s="1"/>
  <c r="I24" i="22"/>
  <c r="G25" i="20"/>
  <c r="H25" i="20" s="1"/>
  <c r="BK179" i="15"/>
  <c r="L113" i="16"/>
  <c r="H179" i="23"/>
  <c r="BL22" i="13"/>
  <c r="H22" i="22"/>
  <c r="BI65" i="17"/>
  <c r="BI58" i="17" s="1"/>
  <c r="BI173" i="15"/>
  <c r="BI164" i="15" s="1"/>
  <c r="G19" i="20"/>
  <c r="H19" i="20" s="1"/>
  <c r="I18" i="22"/>
  <c r="G179" i="21"/>
  <c r="H179" i="21" s="1"/>
  <c r="O179" i="21"/>
  <c r="P179" i="21" s="1"/>
  <c r="I177" i="23"/>
  <c r="H16" i="22"/>
  <c r="BK15" i="13"/>
  <c r="H15" i="22" s="1"/>
  <c r="BJ48" i="17"/>
  <c r="BK48" i="17" s="1"/>
  <c r="H102" i="22"/>
  <c r="BL102" i="13"/>
  <c r="H100" i="22"/>
  <c r="BV1564" i="5"/>
  <c r="BW1564" i="5" s="1"/>
  <c r="BL100" i="13"/>
  <c r="BJ42" i="17"/>
  <c r="BK42" i="17" s="1"/>
  <c r="BL16" i="13"/>
  <c r="BK176" i="15"/>
  <c r="H176" i="23"/>
  <c r="IN42" i="7"/>
  <c r="IN43" i="7" s="1"/>
  <c r="IO41" i="7"/>
  <c r="CC54" i="7"/>
  <c r="CB57" i="7"/>
  <c r="EB25" i="7"/>
  <c r="Y195" i="13" s="1"/>
  <c r="X113" i="17" s="1"/>
  <c r="X112" i="17" s="1"/>
  <c r="EC22" i="7"/>
  <c r="EL87" i="7"/>
  <c r="AE227" i="15"/>
  <c r="EI94" i="7"/>
  <c r="EJ94" i="7" s="1"/>
  <c r="AK111" i="14"/>
  <c r="AK109" i="14" s="1"/>
  <c r="AK96" i="14" s="1"/>
  <c r="EG89" i="7"/>
  <c r="EC89" i="7"/>
  <c r="EE89" i="7"/>
  <c r="ED89" i="7"/>
  <c r="EF89" i="7"/>
  <c r="EH89" i="7"/>
  <c r="CH41" i="7"/>
  <c r="CG42" i="7"/>
  <c r="CG43" i="7" s="1"/>
  <c r="AF167" i="13"/>
  <c r="AF227" i="15"/>
  <c r="EK92" i="7"/>
  <c r="BJ182" i="15"/>
  <c r="BW446" i="5"/>
  <c r="HZ37" i="10"/>
  <c r="IA22" i="10"/>
  <c r="AO98" i="15"/>
  <c r="AO77" i="18"/>
  <c r="U29" i="18"/>
  <c r="U31" i="18"/>
  <c r="AQ27" i="17"/>
  <c r="AQ26" i="17" s="1"/>
  <c r="AS49" i="13"/>
  <c r="BH92" i="17"/>
  <c r="BH94" i="17" s="1"/>
  <c r="BH96" i="17" s="1"/>
  <c r="BI65" i="13"/>
  <c r="BJ66" i="13"/>
  <c r="AV19" i="17"/>
  <c r="AV18" i="17" s="1"/>
  <c r="AX45" i="13"/>
  <c r="V63" i="18"/>
  <c r="W42" i="13"/>
  <c r="BJ111" i="13"/>
  <c r="K71" i="16"/>
  <c r="AR83" i="18"/>
  <c r="AR34" i="15"/>
  <c r="BI1482" i="5"/>
  <c r="BI1483" i="5" s="1"/>
  <c r="BJ1479" i="5" s="1"/>
  <c r="BJ1481" i="5" s="1"/>
  <c r="BK112" i="13"/>
  <c r="BK10" i="17"/>
  <c r="BJ5" i="17"/>
  <c r="BK5" i="17" s="1"/>
  <c r="D60" i="21"/>
  <c r="L60" i="21"/>
  <c r="BB1440" i="5"/>
  <c r="AP99" i="15" s="1"/>
  <c r="AD55" i="13"/>
  <c r="AD153" i="15"/>
  <c r="H29" i="22"/>
  <c r="BL29" i="13"/>
  <c r="BK27" i="13"/>
  <c r="I51" i="16"/>
  <c r="E121" i="21"/>
  <c r="M121" i="21"/>
  <c r="HY39" i="10"/>
  <c r="IA21" i="10"/>
  <c r="HZ36" i="10"/>
  <c r="BA1442" i="5"/>
  <c r="X160" i="15"/>
  <c r="X129" i="15" s="1"/>
  <c r="AN21" i="17"/>
  <c r="AN20" i="17" s="1"/>
  <c r="AN17" i="17" s="1"/>
  <c r="AP46" i="13"/>
  <c r="AO44" i="13"/>
  <c r="AN67" i="18" s="1"/>
  <c r="W62" i="15"/>
  <c r="W32" i="15" s="1"/>
  <c r="HZ35" i="10"/>
  <c r="IA20" i="10"/>
  <c r="BH1488" i="5"/>
  <c r="AV101" i="15" s="1"/>
  <c r="BH1487" i="5"/>
  <c r="BH1490" i="5"/>
  <c r="AV134" i="15" s="1"/>
  <c r="BH1489" i="5"/>
  <c r="AV69" i="15" s="1"/>
  <c r="AD120" i="15"/>
  <c r="AD54" i="13"/>
  <c r="V15" i="18"/>
  <c r="V19" i="18" s="1"/>
  <c r="V199" i="15"/>
  <c r="V17" i="18"/>
  <c r="E52" i="22"/>
  <c r="AA51" i="13"/>
  <c r="F90" i="16"/>
  <c r="BE138" i="13"/>
  <c r="BD137" i="13"/>
  <c r="AQ54" i="15"/>
  <c r="BH175" i="15"/>
  <c r="BE1508" i="5"/>
  <c r="BE1509" i="5" s="1"/>
  <c r="BF1505" i="5" s="1"/>
  <c r="BF1507" i="5" s="1"/>
  <c r="L58" i="21"/>
  <c r="D58" i="21"/>
  <c r="BJ206" i="15"/>
  <c r="BW431" i="5"/>
  <c r="I50" i="16"/>
  <c r="BF1466" i="5"/>
  <c r="BI1419" i="5"/>
  <c r="U89" i="18"/>
  <c r="U87" i="18"/>
  <c r="X59" i="13"/>
  <c r="X91" i="15"/>
  <c r="X93" i="15" s="1"/>
  <c r="IA19" i="10"/>
  <c r="HZ34" i="10"/>
  <c r="BK1410" i="5"/>
  <c r="BK1411" i="5" s="1"/>
  <c r="BL1407" i="5" s="1"/>
  <c r="BL1409" i="5" s="1"/>
  <c r="AS23" i="17"/>
  <c r="AS22" i="17" s="1"/>
  <c r="AU47" i="13"/>
  <c r="X127" i="15"/>
  <c r="X96" i="15" s="1"/>
  <c r="BD1518" i="5"/>
  <c r="AC123" i="15"/>
  <c r="AN119" i="15"/>
  <c r="BH1457" i="5"/>
  <c r="BH1458" i="5" s="1"/>
  <c r="BI1454" i="5" s="1"/>
  <c r="BI1456" i="5" s="1"/>
  <c r="I48" i="16"/>
  <c r="AT79" i="18"/>
  <c r="AA56" i="15"/>
  <c r="AA58" i="15" s="1"/>
  <c r="E45" i="20"/>
  <c r="AC156" i="15"/>
  <c r="AW75" i="18"/>
  <c r="AB88" i="15"/>
  <c r="AB90" i="15" s="1"/>
  <c r="W64" i="15"/>
  <c r="AQ86" i="15"/>
  <c r="BJ1415" i="5"/>
  <c r="AX35" i="15" s="1"/>
  <c r="BJ1416" i="5"/>
  <c r="AX67" i="15" s="1"/>
  <c r="BJ1417" i="5"/>
  <c r="AX132" i="15" s="1"/>
  <c r="BK139" i="13"/>
  <c r="BJ39" i="17" s="1"/>
  <c r="H36" i="19"/>
  <c r="AM59" i="18"/>
  <c r="BI49" i="17"/>
  <c r="BI47" i="17" s="1"/>
  <c r="BK103" i="13"/>
  <c r="BK109" i="13"/>
  <c r="V71" i="18"/>
  <c r="BK110" i="13"/>
  <c r="BG1464" i="5"/>
  <c r="AU133" i="15" s="1"/>
  <c r="BG1462" i="5"/>
  <c r="AU100" i="15" s="1"/>
  <c r="BG1463" i="5"/>
  <c r="AU68" i="15" s="1"/>
  <c r="BG1461" i="5"/>
  <c r="AU36" i="15" s="1"/>
  <c r="BB1436" i="5"/>
  <c r="BC1432" i="5" s="1"/>
  <c r="BC1434" i="5" s="1"/>
  <c r="HZ39" i="10" l="1"/>
  <c r="BL15" i="13"/>
  <c r="BJ107" i="13"/>
  <c r="BK108" i="13"/>
  <c r="BL108" i="13" s="1"/>
  <c r="G23" i="20"/>
  <c r="H23" i="20" s="1"/>
  <c r="I22" i="22"/>
  <c r="G181" i="21"/>
  <c r="H181" i="21" s="1"/>
  <c r="O181" i="21"/>
  <c r="P181" i="21" s="1"/>
  <c r="I179" i="23"/>
  <c r="O178" i="21"/>
  <c r="P178" i="21" s="1"/>
  <c r="I176" i="23"/>
  <c r="G178" i="21"/>
  <c r="H178" i="21" s="1"/>
  <c r="G103" i="20"/>
  <c r="H103" i="20" s="1"/>
  <c r="I102" i="22"/>
  <c r="G17" i="20"/>
  <c r="H17" i="20" s="1"/>
  <c r="I16" i="22"/>
  <c r="I100" i="22"/>
  <c r="G101" i="20"/>
  <c r="H101" i="20" s="1"/>
  <c r="I15" i="22"/>
  <c r="G16" i="20"/>
  <c r="H16" i="20" s="1"/>
  <c r="IO42" i="7"/>
  <c r="IO43" i="7" s="1"/>
  <c r="IP41" i="7"/>
  <c r="ED22" i="7"/>
  <c r="EC25" i="7"/>
  <c r="Z195" i="13" s="1"/>
  <c r="Y113" i="17" s="1"/>
  <c r="Y112" i="17" s="1"/>
  <c r="CC57" i="7"/>
  <c r="CD54" i="7"/>
  <c r="CI52" i="7"/>
  <c r="AC166" i="13"/>
  <c r="EF90" i="7"/>
  <c r="AC199" i="13" s="1"/>
  <c r="AD166" i="13"/>
  <c r="EG90" i="7"/>
  <c r="AD199" i="13" s="1"/>
  <c r="AG167" i="13"/>
  <c r="AF120" i="17" s="1"/>
  <c r="AA166" i="13"/>
  <c r="ED90" i="7"/>
  <c r="AA199" i="13" s="1"/>
  <c r="E199" i="22" s="1"/>
  <c r="EM87" i="7"/>
  <c r="AE120" i="17"/>
  <c r="CI41" i="7"/>
  <c r="CH42" i="7"/>
  <c r="CH43" i="7" s="1"/>
  <c r="AB166" i="13"/>
  <c r="EE90" i="7"/>
  <c r="AB199" i="13" s="1"/>
  <c r="EK94" i="7"/>
  <c r="AG227" i="15"/>
  <c r="EL92" i="7"/>
  <c r="AE166" i="13"/>
  <c r="EH90" i="7"/>
  <c r="AE199" i="13" s="1"/>
  <c r="Z166" i="13"/>
  <c r="EC90" i="7"/>
  <c r="Z199" i="13" s="1"/>
  <c r="W30" i="15"/>
  <c r="W85" i="18" s="1"/>
  <c r="BB1442" i="5"/>
  <c r="BK39" i="17"/>
  <c r="BJ33" i="17"/>
  <c r="BK33" i="17" s="1"/>
  <c r="BI1457" i="5"/>
  <c r="BI1458" i="5" s="1"/>
  <c r="BJ1454" i="5" s="1"/>
  <c r="BJ1456" i="5" s="1"/>
  <c r="BL1410" i="5"/>
  <c r="BL1411" i="5" s="1"/>
  <c r="BM1407" i="5" s="1"/>
  <c r="BM1409" i="5" s="1"/>
  <c r="BF1508" i="5"/>
  <c r="BF1509" i="5" s="1"/>
  <c r="BG1505" i="5" s="1"/>
  <c r="BG1507" i="5" s="1"/>
  <c r="BD116" i="13"/>
  <c r="AX75" i="18"/>
  <c r="G35" i="23"/>
  <c r="J42" i="16"/>
  <c r="Y124" i="15"/>
  <c r="Y126" i="15" s="1"/>
  <c r="Y60" i="13"/>
  <c r="X94" i="15"/>
  <c r="X64" i="15" s="1"/>
  <c r="BF138" i="13"/>
  <c r="BE30" i="17" s="1"/>
  <c r="BE28" i="17" s="1"/>
  <c r="BE137" i="13"/>
  <c r="BE116" i="13" s="1"/>
  <c r="D53" i="20"/>
  <c r="G30" i="20"/>
  <c r="H30" i="20" s="1"/>
  <c r="I29" i="22"/>
  <c r="H112" i="22"/>
  <c r="BL112" i="13"/>
  <c r="L72" i="16"/>
  <c r="BK111" i="13"/>
  <c r="BI92" i="17"/>
  <c r="BI94" i="17" s="1"/>
  <c r="BI96" i="17" s="1"/>
  <c r="BK66" i="13"/>
  <c r="BJ65" i="13"/>
  <c r="IB22" i="10"/>
  <c r="IA37" i="10"/>
  <c r="BC1435" i="5"/>
  <c r="BC1436" i="5" s="1"/>
  <c r="BD1432" i="5" s="1"/>
  <c r="BD1434" i="5" s="1"/>
  <c r="H103" i="22"/>
  <c r="BJ49" i="17"/>
  <c r="BL103" i="13"/>
  <c r="BJ1419" i="5"/>
  <c r="BD30" i="17"/>
  <c r="BD28" i="17" s="1"/>
  <c r="AD121" i="15"/>
  <c r="AD123" i="15" s="1"/>
  <c r="AP98" i="15"/>
  <c r="AP77" i="18"/>
  <c r="AR54" i="15"/>
  <c r="G67" i="23"/>
  <c r="J43" i="16"/>
  <c r="BJ205" i="15"/>
  <c r="BK206" i="15"/>
  <c r="H206" i="23"/>
  <c r="E51" i="22"/>
  <c r="Z61" i="18"/>
  <c r="Z69" i="18"/>
  <c r="H139" i="22"/>
  <c r="BL139" i="13"/>
  <c r="BH1462" i="5"/>
  <c r="AV100" i="15" s="1"/>
  <c r="BH1464" i="5"/>
  <c r="AV133" i="15" s="1"/>
  <c r="BH1461" i="5"/>
  <c r="AV36" i="15" s="1"/>
  <c r="BH1463" i="5"/>
  <c r="AV68" i="15" s="1"/>
  <c r="IB19" i="10"/>
  <c r="IA34" i="10"/>
  <c r="AV37" i="15"/>
  <c r="AV81" i="18" s="1"/>
  <c r="AW48" i="13"/>
  <c r="X58" i="13"/>
  <c r="X57" i="13" s="1"/>
  <c r="X59" i="15"/>
  <c r="X61" i="15" s="1"/>
  <c r="AU79" i="18"/>
  <c r="BG1466" i="5"/>
  <c r="H110" i="22"/>
  <c r="BL110" i="13"/>
  <c r="L70" i="16"/>
  <c r="H109" i="22"/>
  <c r="BL109" i="13"/>
  <c r="L69" i="16"/>
  <c r="J44" i="16"/>
  <c r="G132" i="23"/>
  <c r="AC87" i="15"/>
  <c r="AC53" i="13"/>
  <c r="AB52" i="13"/>
  <c r="AB55" i="15"/>
  <c r="AT23" i="17"/>
  <c r="AT22" i="17" s="1"/>
  <c r="I81" i="16"/>
  <c r="AV47" i="13"/>
  <c r="BK1417" i="5"/>
  <c r="AY132" i="15" s="1"/>
  <c r="BK1415" i="5"/>
  <c r="AY35" i="15" s="1"/>
  <c r="BK1416" i="5"/>
  <c r="AY67" i="15" s="1"/>
  <c r="V21" i="18"/>
  <c r="V23" i="18"/>
  <c r="V25" i="18" s="1"/>
  <c r="V27" i="18"/>
  <c r="BH1492" i="5"/>
  <c r="IB20" i="10"/>
  <c r="IA35" i="10"/>
  <c r="AN59" i="18"/>
  <c r="H27" i="22"/>
  <c r="BK26" i="13"/>
  <c r="BL27" i="13"/>
  <c r="AD154" i="15"/>
  <c r="AW19" i="17"/>
  <c r="AW18" i="17" s="1"/>
  <c r="AY45" i="13"/>
  <c r="BH65" i="17"/>
  <c r="BH58" i="17" s="1"/>
  <c r="BH173" i="15"/>
  <c r="AO21" i="17"/>
  <c r="AO20" i="17" s="1"/>
  <c r="AO17" i="17" s="1"/>
  <c r="AQ46" i="13"/>
  <c r="AP44" i="13"/>
  <c r="AO67" i="18" s="1"/>
  <c r="Y157" i="15"/>
  <c r="Y159" i="15" s="1"/>
  <c r="Y61" i="13"/>
  <c r="IB21" i="10"/>
  <c r="IA36" i="10"/>
  <c r="BJ1482" i="5"/>
  <c r="BJ1483" i="5" s="1"/>
  <c r="BK1479" i="5" s="1"/>
  <c r="BK1481" i="5" s="1"/>
  <c r="V57" i="18"/>
  <c r="V75" i="17"/>
  <c r="V105" i="18"/>
  <c r="V65" i="18"/>
  <c r="AR27" i="17"/>
  <c r="AR26" i="17" s="1"/>
  <c r="AO119" i="15"/>
  <c r="BE1514" i="5"/>
  <c r="AS102" i="15" s="1"/>
  <c r="BE1516" i="5"/>
  <c r="AS135" i="15" s="1"/>
  <c r="BE1513" i="5"/>
  <c r="AS38" i="15" s="1"/>
  <c r="BE1515" i="5"/>
  <c r="AS70" i="15" s="1"/>
  <c r="BI1487" i="5"/>
  <c r="AW37" i="15" s="1"/>
  <c r="BI1488" i="5"/>
  <c r="AW101" i="15" s="1"/>
  <c r="BI1490" i="5"/>
  <c r="AW134" i="15" s="1"/>
  <c r="BI1489" i="5"/>
  <c r="AW69" i="15" s="1"/>
  <c r="BJ181" i="15"/>
  <c r="BK182" i="15"/>
  <c r="L115" i="16"/>
  <c r="H182" i="23"/>
  <c r="L68" i="16" l="1"/>
  <c r="BK107" i="13"/>
  <c r="H108" i="22"/>
  <c r="W162" i="15"/>
  <c r="IP42" i="7"/>
  <c r="IP43" i="7" s="1"/>
  <c r="IQ41" i="7"/>
  <c r="W73" i="18"/>
  <c r="EL94" i="7"/>
  <c r="CE54" i="7"/>
  <c r="CD57" i="7"/>
  <c r="CD59" i="7"/>
  <c r="CE59" i="7" s="1"/>
  <c r="CF59" i="7" s="1"/>
  <c r="CG59" i="7" s="1"/>
  <c r="CH59" i="7" s="1"/>
  <c r="CC59" i="7"/>
  <c r="CC61" i="7" s="1"/>
  <c r="EE22" i="7"/>
  <c r="ED25" i="7"/>
  <c r="AA195" i="13" s="1"/>
  <c r="E166" i="22"/>
  <c r="Z119" i="17"/>
  <c r="Z118" i="17" s="1"/>
  <c r="AA165" i="13"/>
  <c r="E165" i="22" s="1"/>
  <c r="Y119" i="17"/>
  <c r="Z165" i="13"/>
  <c r="CJ41" i="7"/>
  <c r="CI42" i="7"/>
  <c r="CI43" i="7" s="1"/>
  <c r="AD165" i="13"/>
  <c r="AC119" i="17"/>
  <c r="AC118" i="17" s="1"/>
  <c r="AW81" i="18"/>
  <c r="AH167" i="13"/>
  <c r="AG120" i="17" s="1"/>
  <c r="AD119" i="17"/>
  <c r="AD118" i="17" s="1"/>
  <c r="AE165" i="13"/>
  <c r="AH227" i="15"/>
  <c r="EM92" i="7"/>
  <c r="AA119" i="17"/>
  <c r="AA118" i="17" s="1"/>
  <c r="AB165" i="13"/>
  <c r="EN87" i="7"/>
  <c r="D200" i="20"/>
  <c r="AC165" i="13"/>
  <c r="AB119" i="17"/>
  <c r="AB118" i="17" s="1"/>
  <c r="BG1508" i="5"/>
  <c r="BG1509" i="5" s="1"/>
  <c r="BH1505" i="5" s="1"/>
  <c r="BH1507" i="5" s="1"/>
  <c r="BE1518" i="5"/>
  <c r="AP21" i="17"/>
  <c r="AP20" i="17" s="1"/>
  <c r="AP17" i="17" s="1"/>
  <c r="AQ44" i="13"/>
  <c r="AP67" i="18" s="1"/>
  <c r="H26" i="22"/>
  <c r="BL26" i="13"/>
  <c r="BK13" i="13"/>
  <c r="AY75" i="18"/>
  <c r="F134" i="21"/>
  <c r="N134" i="21"/>
  <c r="AS83" i="18"/>
  <c r="AS34" i="15"/>
  <c r="AE55" i="13"/>
  <c r="AE153" i="15"/>
  <c r="G28" i="20"/>
  <c r="H28" i="20" s="1"/>
  <c r="I27" i="22"/>
  <c r="IB35" i="10"/>
  <c r="IC20" i="10"/>
  <c r="AB56" i="15"/>
  <c r="AB58" i="15" s="1"/>
  <c r="H66" i="22"/>
  <c r="BJ92" i="17"/>
  <c r="BK65" i="13"/>
  <c r="BL66" i="13"/>
  <c r="AS131" i="15"/>
  <c r="V87" i="18"/>
  <c r="V89" i="18"/>
  <c r="AD156" i="15"/>
  <c r="BK1419" i="5"/>
  <c r="AV25" i="17"/>
  <c r="AV24" i="17" s="1"/>
  <c r="AX48" i="13"/>
  <c r="BH1466" i="5"/>
  <c r="G140" i="20"/>
  <c r="H140" i="20" s="1"/>
  <c r="I139" i="22"/>
  <c r="D52" i="20"/>
  <c r="F37" i="21"/>
  <c r="N37" i="21"/>
  <c r="BM1410" i="5"/>
  <c r="BM1411" i="5" s="1"/>
  <c r="BN1407" i="5" s="1"/>
  <c r="BN1409" i="5" s="1"/>
  <c r="BJ180" i="15"/>
  <c r="BK181" i="15"/>
  <c r="H181" i="23"/>
  <c r="AT49" i="13"/>
  <c r="O184" i="21"/>
  <c r="P184" i="21" s="1"/>
  <c r="G184" i="21"/>
  <c r="H184" i="21" s="1"/>
  <c r="I182" i="23"/>
  <c r="BI1492" i="5"/>
  <c r="Y160" i="15"/>
  <c r="G45" i="22"/>
  <c r="AX19" i="17"/>
  <c r="AX18" i="17" s="1"/>
  <c r="AZ45" i="13"/>
  <c r="J79" i="16"/>
  <c r="W63" i="18"/>
  <c r="X42" i="13"/>
  <c r="AP119" i="15"/>
  <c r="G113" i="20"/>
  <c r="H113" i="20" s="1"/>
  <c r="I112" i="22"/>
  <c r="BJ1488" i="5"/>
  <c r="AX101" i="15" s="1"/>
  <c r="BJ1487" i="5"/>
  <c r="AX37" i="15" s="1"/>
  <c r="BJ1489" i="5"/>
  <c r="AX69" i="15" s="1"/>
  <c r="BJ1490" i="5"/>
  <c r="AX134" i="15" s="1"/>
  <c r="IB36" i="10"/>
  <c r="IC21" i="10"/>
  <c r="AO59" i="18"/>
  <c r="BH164" i="15"/>
  <c r="V31" i="18"/>
  <c r="V29" i="18"/>
  <c r="AU23" i="17"/>
  <c r="AU22" i="17" s="1"/>
  <c r="AW47" i="13"/>
  <c r="AB51" i="13"/>
  <c r="AC88" i="15"/>
  <c r="AC90" i="15" s="1"/>
  <c r="H107" i="22"/>
  <c r="BL107" i="13"/>
  <c r="G110" i="20"/>
  <c r="H110" i="20" s="1"/>
  <c r="I109" i="22"/>
  <c r="G111" i="20"/>
  <c r="H111" i="20" s="1"/>
  <c r="I110" i="22"/>
  <c r="W71" i="18"/>
  <c r="AV79" i="18"/>
  <c r="G208" i="21"/>
  <c r="H208" i="21" s="1"/>
  <c r="O208" i="21"/>
  <c r="P208" i="21" s="1"/>
  <c r="I206" i="23"/>
  <c r="F69" i="21"/>
  <c r="N69" i="21"/>
  <c r="BK49" i="17"/>
  <c r="BJ47" i="17"/>
  <c r="BK47" i="17" s="1"/>
  <c r="IC22" i="10"/>
  <c r="IB37" i="10"/>
  <c r="H111" i="22"/>
  <c r="BL111" i="13"/>
  <c r="L71" i="16"/>
  <c r="BG138" i="13"/>
  <c r="BF137" i="13"/>
  <c r="BL1416" i="5"/>
  <c r="AZ67" i="15" s="1"/>
  <c r="BL1415" i="5"/>
  <c r="AZ35" i="15" s="1"/>
  <c r="BL1417" i="5"/>
  <c r="AZ132" i="15" s="1"/>
  <c r="W15" i="18"/>
  <c r="W19" i="18" s="1"/>
  <c r="W199" i="15"/>
  <c r="W17" i="18"/>
  <c r="AS66" i="15"/>
  <c r="BK1482" i="5"/>
  <c r="BK1483" i="5" s="1"/>
  <c r="BL1479" i="5" s="1"/>
  <c r="BL1481" i="5" s="1"/>
  <c r="X62" i="15"/>
  <c r="X32" i="15" s="1"/>
  <c r="X30" i="15" s="1"/>
  <c r="IA39" i="10"/>
  <c r="AE54" i="13"/>
  <c r="AE120" i="15"/>
  <c r="G104" i="20"/>
  <c r="H104" i="20" s="1"/>
  <c r="I103" i="22"/>
  <c r="BD1435" i="5"/>
  <c r="BD1436" i="5" s="1"/>
  <c r="BE1432" i="5" s="1"/>
  <c r="BE1434" i="5" s="1"/>
  <c r="Y127" i="15"/>
  <c r="Y96" i="15" s="1"/>
  <c r="BF1514" i="5"/>
  <c r="AT102" i="15" s="1"/>
  <c r="I59" i="16" s="1"/>
  <c r="BF1516" i="5"/>
  <c r="AT135" i="15" s="1"/>
  <c r="BF1513" i="5"/>
  <c r="AT38" i="15" s="1"/>
  <c r="BF1515" i="5"/>
  <c r="AT70" i="15" s="1"/>
  <c r="BJ1457" i="5"/>
  <c r="IC19" i="10"/>
  <c r="IB34" i="10"/>
  <c r="IB39" i="10" s="1"/>
  <c r="BK205" i="15"/>
  <c r="H205" i="23"/>
  <c r="BJ203" i="15"/>
  <c r="BC1440" i="5"/>
  <c r="AQ99" i="15" s="1"/>
  <c r="Y91" i="15"/>
  <c r="Y93" i="15" s="1"/>
  <c r="Y59" i="13"/>
  <c r="BI1464" i="5"/>
  <c r="AW133" i="15" s="1"/>
  <c r="BI1462" i="5"/>
  <c r="AW100" i="15" s="1"/>
  <c r="BI1461" i="5"/>
  <c r="AW36" i="15" s="1"/>
  <c r="BI1463" i="5"/>
  <c r="AW68" i="15" s="1"/>
  <c r="I108" i="22" l="1"/>
  <c r="G109" i="20"/>
  <c r="H109" i="20" s="1"/>
  <c r="CD61" i="7"/>
  <c r="CE61" i="7" s="1"/>
  <c r="CF61" i="7" s="1"/>
  <c r="CG61" i="7" s="1"/>
  <c r="CH61" i="7" s="1"/>
  <c r="IR41" i="7"/>
  <c r="IQ42" i="7"/>
  <c r="IQ43" i="7" s="1"/>
  <c r="E195" i="22"/>
  <c r="D196" i="20" s="1"/>
  <c r="Z113" i="17"/>
  <c r="Z112" i="17" s="1"/>
  <c r="EF22" i="7"/>
  <c r="EE25" i="7"/>
  <c r="AB195" i="13" s="1"/>
  <c r="AA113" i="17" s="1"/>
  <c r="AA112" i="17" s="1"/>
  <c r="CE57" i="7"/>
  <c r="CF54" i="7"/>
  <c r="D166" i="20"/>
  <c r="AI227" i="15"/>
  <c r="EN92" i="7"/>
  <c r="AJ227" i="15" s="1"/>
  <c r="CK41" i="7"/>
  <c r="CJ42" i="7"/>
  <c r="CJ43" i="7" s="1"/>
  <c r="Y118" i="17"/>
  <c r="EO87" i="7"/>
  <c r="AI167" i="13"/>
  <c r="AH120" i="17" s="1"/>
  <c r="EM94" i="7"/>
  <c r="EN94" i="7" s="1"/>
  <c r="D167" i="20"/>
  <c r="BC1442" i="5"/>
  <c r="BH1508" i="5"/>
  <c r="BH1509" i="5" s="1"/>
  <c r="BI1505" i="5" s="1"/>
  <c r="BI1507" i="5" s="1"/>
  <c r="BE1435" i="5"/>
  <c r="BE1436" i="5" s="1"/>
  <c r="BF1432" i="5" s="1"/>
  <c r="BF1434" i="5" s="1"/>
  <c r="BL1482" i="5"/>
  <c r="BL1483" i="5" s="1"/>
  <c r="BM1479" i="5" s="1"/>
  <c r="BM1481" i="5" s="1"/>
  <c r="AZ75" i="18"/>
  <c r="BG137" i="13"/>
  <c r="BG116" i="13" s="1"/>
  <c r="BH138" i="13"/>
  <c r="BG30" i="17" s="1"/>
  <c r="BG28" i="17" s="1"/>
  <c r="AV23" i="17"/>
  <c r="AV22" i="17" s="1"/>
  <c r="AX47" i="13"/>
  <c r="IC36" i="10"/>
  <c r="ID21" i="10"/>
  <c r="AX81" i="18"/>
  <c r="J53" i="16"/>
  <c r="G37" i="23"/>
  <c r="W75" i="17"/>
  <c r="W57" i="18"/>
  <c r="W105" i="18"/>
  <c r="W65" i="18"/>
  <c r="AS27" i="17"/>
  <c r="AS26" i="17" s="1"/>
  <c r="AU49" i="13"/>
  <c r="BN1410" i="5"/>
  <c r="BN1411" i="5" s="1"/>
  <c r="BO1407" i="5" s="1"/>
  <c r="BO1409" i="5" s="1"/>
  <c r="BJ94" i="17"/>
  <c r="BK92" i="17"/>
  <c r="AS54" i="15"/>
  <c r="AP59" i="18"/>
  <c r="BI1466" i="5"/>
  <c r="BJ1463" i="5"/>
  <c r="AX68" i="15" s="1"/>
  <c r="BJ1464" i="5"/>
  <c r="AX133" i="15" s="1"/>
  <c r="BJ1462" i="5"/>
  <c r="AX100" i="15" s="1"/>
  <c r="BJ1461" i="5"/>
  <c r="AX36" i="15" s="1"/>
  <c r="AW79" i="18"/>
  <c r="BK203" i="15"/>
  <c r="H203" i="23"/>
  <c r="ID19" i="10"/>
  <c r="IC34" i="10"/>
  <c r="I60" i="16"/>
  <c r="AT66" i="15"/>
  <c r="AT86" i="15" s="1"/>
  <c r="BF1518" i="5"/>
  <c r="BD1440" i="5"/>
  <c r="AR99" i="15" s="1"/>
  <c r="AE121" i="15"/>
  <c r="BK1487" i="5"/>
  <c r="AY37" i="15" s="1"/>
  <c r="BK1490" i="5"/>
  <c r="AY134" i="15" s="1"/>
  <c r="BK1489" i="5"/>
  <c r="AY69" i="15" s="1"/>
  <c r="BK1488" i="5"/>
  <c r="AY101" i="15" s="1"/>
  <c r="W23" i="18"/>
  <c r="W25" i="18" s="1"/>
  <c r="W21" i="18"/>
  <c r="W27" i="18"/>
  <c r="BF30" i="17"/>
  <c r="BF28" i="17" s="1"/>
  <c r="G112" i="20"/>
  <c r="H112" i="20" s="1"/>
  <c r="I111" i="22"/>
  <c r="AD53" i="13"/>
  <c r="AD87" i="15"/>
  <c r="G101" i="23"/>
  <c r="J54" i="16"/>
  <c r="F46" i="20"/>
  <c r="G183" i="21"/>
  <c r="H183" i="21" s="1"/>
  <c r="O183" i="21"/>
  <c r="P183" i="21" s="1"/>
  <c r="I181" i="23"/>
  <c r="BM1416" i="5"/>
  <c r="BA67" i="15" s="1"/>
  <c r="BM1415" i="5"/>
  <c r="BA35" i="15" s="1"/>
  <c r="BM1417" i="5"/>
  <c r="BA132" i="15" s="1"/>
  <c r="G67" i="20"/>
  <c r="H67" i="20" s="1"/>
  <c r="I66" i="22"/>
  <c r="AC52" i="13"/>
  <c r="AC55" i="15"/>
  <c r="ID20" i="10"/>
  <c r="IC35" i="10"/>
  <c r="H13" i="22"/>
  <c r="BL13" i="13"/>
  <c r="AR46" i="13"/>
  <c r="BG1514" i="5"/>
  <c r="AU102" i="15" s="1"/>
  <c r="BG1516" i="5"/>
  <c r="AU135" i="15" s="1"/>
  <c r="AU131" i="15" s="1"/>
  <c r="AU152" i="15" s="1"/>
  <c r="BG1513" i="5"/>
  <c r="AU38" i="15" s="1"/>
  <c r="BG1515" i="5"/>
  <c r="AU70" i="15" s="1"/>
  <c r="AU66" i="15" s="1"/>
  <c r="AU86" i="15" s="1"/>
  <c r="Y94" i="15"/>
  <c r="Y64" i="15" s="1"/>
  <c r="I58" i="16"/>
  <c r="AT83" i="18"/>
  <c r="AT34" i="15"/>
  <c r="X85" i="18"/>
  <c r="X162" i="15"/>
  <c r="X73" i="18"/>
  <c r="BL1419" i="5"/>
  <c r="G108" i="20"/>
  <c r="H108" i="20" s="1"/>
  <c r="I107" i="22"/>
  <c r="AA61" i="18"/>
  <c r="AA69" i="18"/>
  <c r="J56" i="16"/>
  <c r="G134" i="23"/>
  <c r="BJ1492" i="5"/>
  <c r="Z157" i="15"/>
  <c r="Z61" i="13"/>
  <c r="AE154" i="15"/>
  <c r="AE156" i="15" s="1"/>
  <c r="O207" i="21"/>
  <c r="P207" i="21" s="1"/>
  <c r="G207" i="21"/>
  <c r="H207" i="21" s="1"/>
  <c r="I205" i="23"/>
  <c r="AQ98" i="15"/>
  <c r="AQ77" i="18"/>
  <c r="BJ1458" i="5"/>
  <c r="BK1454" i="5" s="1"/>
  <c r="BK1456" i="5" s="1"/>
  <c r="I61" i="16"/>
  <c r="AT131" i="15"/>
  <c r="AT152" i="15" s="1"/>
  <c r="Z60" i="13"/>
  <c r="Z124" i="15"/>
  <c r="Y58" i="13"/>
  <c r="Y57" i="13" s="1"/>
  <c r="Y59" i="15"/>
  <c r="Y61" i="15" s="1"/>
  <c r="AS86" i="15"/>
  <c r="BF116" i="13"/>
  <c r="ID22" i="10"/>
  <c r="IC37" i="10"/>
  <c r="G69" i="23"/>
  <c r="J55" i="16"/>
  <c r="AY19" i="17"/>
  <c r="AY18" i="17" s="1"/>
  <c r="BA45" i="13"/>
  <c r="Y129" i="15"/>
  <c r="BK180" i="15"/>
  <c r="BJ175" i="15"/>
  <c r="H180" i="23"/>
  <c r="AW25" i="17"/>
  <c r="AW24" i="17" s="1"/>
  <c r="AY48" i="13"/>
  <c r="AS152" i="15"/>
  <c r="H65" i="22"/>
  <c r="BL65" i="13"/>
  <c r="G27" i="20"/>
  <c r="H27" i="20" s="1"/>
  <c r="I26" i="22"/>
  <c r="IR42" i="7" l="1"/>
  <c r="IR43" i="7" s="1"/>
  <c r="IS41" i="7"/>
  <c r="EF25" i="7"/>
  <c r="AC195" i="13" s="1"/>
  <c r="AB113" i="17" s="1"/>
  <c r="AB112" i="17" s="1"/>
  <c r="EG22" i="7"/>
  <c r="CF57" i="7"/>
  <c r="CG54" i="7"/>
  <c r="AJ167" i="13"/>
  <c r="EU85" i="7"/>
  <c r="EP87" i="7"/>
  <c r="CL41" i="7"/>
  <c r="CK42" i="7"/>
  <c r="CK43" i="7" s="1"/>
  <c r="BO1410" i="5"/>
  <c r="BM1482" i="5"/>
  <c r="BM1483" i="5" s="1"/>
  <c r="BN1479" i="5" s="1"/>
  <c r="BN1481" i="5" s="1"/>
  <c r="BF1435" i="5"/>
  <c r="BF1436" i="5" s="1"/>
  <c r="BG1432" i="5" s="1"/>
  <c r="BG1434" i="5" s="1"/>
  <c r="BI1508" i="5"/>
  <c r="BI1509" i="5" s="1"/>
  <c r="BJ1505" i="5" s="1"/>
  <c r="BJ1507" i="5" s="1"/>
  <c r="G182" i="21"/>
  <c r="H182" i="21" s="1"/>
  <c r="O182" i="21"/>
  <c r="P182" i="21" s="1"/>
  <c r="I180" i="23"/>
  <c r="X63" i="18"/>
  <c r="Y42" i="13"/>
  <c r="BG1518" i="5"/>
  <c r="F103" i="21"/>
  <c r="N103" i="21"/>
  <c r="W31" i="18"/>
  <c r="W29" i="18"/>
  <c r="BD1442" i="5"/>
  <c r="IC39" i="10"/>
  <c r="G133" i="23"/>
  <c r="J51" i="16"/>
  <c r="BJ96" i="17"/>
  <c r="BK96" i="17" s="1"/>
  <c r="BK94" i="17"/>
  <c r="ID36" i="10"/>
  <c r="IE21" i="10"/>
  <c r="G66" i="20"/>
  <c r="H66" i="20" s="1"/>
  <c r="I65" i="22"/>
  <c r="BJ65" i="17"/>
  <c r="BJ173" i="15"/>
  <c r="BK175" i="15"/>
  <c r="H175" i="23"/>
  <c r="AZ19" i="17"/>
  <c r="AZ18" i="17" s="1"/>
  <c r="BB45" i="13"/>
  <c r="IE22" i="10"/>
  <c r="ID37" i="10"/>
  <c r="X71" i="18"/>
  <c r="E157" i="23"/>
  <c r="Z159" i="15"/>
  <c r="AU83" i="18"/>
  <c r="AU34" i="15"/>
  <c r="AQ21" i="17"/>
  <c r="AQ20" i="17" s="1"/>
  <c r="AQ17" i="17" s="1"/>
  <c r="AS46" i="13"/>
  <c r="AR44" i="13"/>
  <c r="AQ67" i="18" s="1"/>
  <c r="IE20" i="10"/>
  <c r="ID35" i="10"/>
  <c r="AC51" i="13"/>
  <c r="BM1419" i="5"/>
  <c r="AF54" i="13"/>
  <c r="AF120" i="15"/>
  <c r="IE19" i="10"/>
  <c r="ID34" i="10"/>
  <c r="J50" i="16"/>
  <c r="G68" i="23"/>
  <c r="F39" i="21"/>
  <c r="N39" i="21"/>
  <c r="BL1488" i="5"/>
  <c r="AZ101" i="15" s="1"/>
  <c r="BL1487" i="5"/>
  <c r="AZ37" i="15" s="1"/>
  <c r="BL1489" i="5"/>
  <c r="AZ69" i="15" s="1"/>
  <c r="BL1490" i="5"/>
  <c r="AZ134" i="15" s="1"/>
  <c r="G48" i="22"/>
  <c r="AX25" i="17"/>
  <c r="AX24" i="17" s="1"/>
  <c r="AZ48" i="13"/>
  <c r="J82" i="16"/>
  <c r="E124" i="23"/>
  <c r="Z126" i="15"/>
  <c r="BK1457" i="5"/>
  <c r="AQ119" i="15"/>
  <c r="AF153" i="15"/>
  <c r="AF55" i="13"/>
  <c r="AT54" i="15"/>
  <c r="AD88" i="15"/>
  <c r="AD90" i="15" s="1"/>
  <c r="AY81" i="18"/>
  <c r="AE123" i="15"/>
  <c r="G205" i="21"/>
  <c r="H205" i="21" s="1"/>
  <c r="O205" i="21"/>
  <c r="P205" i="21" s="1"/>
  <c r="I203" i="23"/>
  <c r="AX79" i="18"/>
  <c r="G36" i="23"/>
  <c r="J48" i="16"/>
  <c r="BJ1466" i="5"/>
  <c r="BN1417" i="5"/>
  <c r="BB132" i="15" s="1"/>
  <c r="BN1416" i="5"/>
  <c r="BB67" i="15" s="1"/>
  <c r="BN1415" i="5"/>
  <c r="BB35" i="15" s="1"/>
  <c r="AW23" i="17"/>
  <c r="AW22" i="17" s="1"/>
  <c r="AY47" i="13"/>
  <c r="F71" i="21"/>
  <c r="N71" i="21"/>
  <c r="Y62" i="15"/>
  <c r="Y32" i="15" s="1"/>
  <c r="Y30" i="15" s="1"/>
  <c r="F136" i="21"/>
  <c r="N136" i="21"/>
  <c r="X17" i="18"/>
  <c r="X15" i="18"/>
  <c r="X19" i="18" s="1"/>
  <c r="X199" i="15"/>
  <c r="Z91" i="15"/>
  <c r="Z59" i="13"/>
  <c r="G14" i="20"/>
  <c r="H14" i="20" s="1"/>
  <c r="I13" i="22"/>
  <c r="AC56" i="15"/>
  <c r="BA75" i="18"/>
  <c r="BK1492" i="5"/>
  <c r="AR98" i="15"/>
  <c r="AR77" i="18"/>
  <c r="G100" i="23"/>
  <c r="J49" i="16"/>
  <c r="AT27" i="17"/>
  <c r="AT26" i="17" s="1"/>
  <c r="I83" i="16"/>
  <c r="AV49" i="13"/>
  <c r="W87" i="18"/>
  <c r="W89" i="18"/>
  <c r="BI138" i="13"/>
  <c r="BH30" i="17" s="1"/>
  <c r="BH28" i="17" s="1"/>
  <c r="BH137" i="13"/>
  <c r="BH116" i="13" s="1"/>
  <c r="BE1440" i="5"/>
  <c r="AS99" i="15" s="1"/>
  <c r="BH1514" i="5"/>
  <c r="AV102" i="15" s="1"/>
  <c r="BH1513" i="5"/>
  <c r="AV38" i="15" s="1"/>
  <c r="BH1516" i="5"/>
  <c r="AV135" i="15" s="1"/>
  <c r="AV131" i="15" s="1"/>
  <c r="AV152" i="15" s="1"/>
  <c r="BH1515" i="5"/>
  <c r="AV70" i="15" s="1"/>
  <c r="AV66" i="15" s="1"/>
  <c r="IS42" i="7" l="1"/>
  <c r="IS43" i="7" s="1"/>
  <c r="IT41" i="7"/>
  <c r="CH54" i="7"/>
  <c r="CG57" i="7"/>
  <c r="EH22" i="7"/>
  <c r="EG25" i="7"/>
  <c r="AD195" i="13" s="1"/>
  <c r="AC113" i="17" s="1"/>
  <c r="AC112" i="17" s="1"/>
  <c r="AK167" i="13"/>
  <c r="AJ120" i="17" s="1"/>
  <c r="ID39" i="10"/>
  <c r="CM41" i="7"/>
  <c r="CL42" i="7"/>
  <c r="CL43" i="7" s="1"/>
  <c r="EQ87" i="7"/>
  <c r="AQ113" i="14"/>
  <c r="EP92" i="7"/>
  <c r="EU84" i="7"/>
  <c r="EO92" i="7"/>
  <c r="AI120" i="17"/>
  <c r="AZ81" i="18"/>
  <c r="BE1442" i="5"/>
  <c r="BG1435" i="5"/>
  <c r="BG1436" i="5" s="1"/>
  <c r="BH1432" i="5" s="1"/>
  <c r="BH1434" i="5" s="1"/>
  <c r="AD52" i="13"/>
  <c r="AD55" i="15"/>
  <c r="E91" i="23"/>
  <c r="Z93" i="15"/>
  <c r="Y85" i="18"/>
  <c r="Y162" i="15"/>
  <c r="Y73" i="18"/>
  <c r="BK1462" i="5"/>
  <c r="AY100" i="15" s="1"/>
  <c r="BK1463" i="5"/>
  <c r="AY68" i="15" s="1"/>
  <c r="BK1461" i="5"/>
  <c r="AY36" i="15" s="1"/>
  <c r="BK1464" i="5"/>
  <c r="AY133" i="15" s="1"/>
  <c r="F49" i="20"/>
  <c r="AF121" i="15"/>
  <c r="AR21" i="17"/>
  <c r="AR20" i="17" s="1"/>
  <c r="AR17" i="17" s="1"/>
  <c r="AT46" i="13"/>
  <c r="AS44" i="13"/>
  <c r="Z160" i="15"/>
  <c r="Z129" i="15" s="1"/>
  <c r="E129" i="23" s="1"/>
  <c r="E159" i="23"/>
  <c r="IF22" i="10"/>
  <c r="IE37" i="10"/>
  <c r="O177" i="21"/>
  <c r="P177" i="21" s="1"/>
  <c r="G177" i="21"/>
  <c r="H177" i="21" s="1"/>
  <c r="I175" i="23"/>
  <c r="F135" i="21"/>
  <c r="N135" i="21"/>
  <c r="BJ1508" i="5"/>
  <c r="BJ1509" i="5" s="1"/>
  <c r="BK1505" i="5" s="1"/>
  <c r="BK1507" i="5" s="1"/>
  <c r="BN1482" i="5"/>
  <c r="BN1483" i="5" s="1"/>
  <c r="BO1479" i="5" s="1"/>
  <c r="BO1481" i="5" s="1"/>
  <c r="AR119" i="15"/>
  <c r="AR67" i="18"/>
  <c r="X21" i="18"/>
  <c r="X23" i="18"/>
  <c r="X25" i="18" s="1"/>
  <c r="X27" i="18"/>
  <c r="Z127" i="15"/>
  <c r="E126" i="23"/>
  <c r="IF20" i="10"/>
  <c r="IE35" i="10"/>
  <c r="D159" i="21"/>
  <c r="L159" i="21"/>
  <c r="BA19" i="17"/>
  <c r="BA18" i="17" s="1"/>
  <c r="BC45" i="13"/>
  <c r="BI1513" i="5"/>
  <c r="AW38" i="15" s="1"/>
  <c r="BI1516" i="5"/>
  <c r="AW135" i="15" s="1"/>
  <c r="AW131" i="15" s="1"/>
  <c r="AW152" i="15" s="1"/>
  <c r="BI1514" i="5"/>
  <c r="AW102" i="15" s="1"/>
  <c r="BI1515" i="5"/>
  <c r="AW70" i="15" s="1"/>
  <c r="AW66" i="15" s="1"/>
  <c r="AW86" i="15" s="1"/>
  <c r="BO1416" i="5"/>
  <c r="BC67" i="15" s="1"/>
  <c r="BO1415" i="5"/>
  <c r="BC35" i="15" s="1"/>
  <c r="BO1417" i="5"/>
  <c r="BC132" i="15" s="1"/>
  <c r="AV83" i="18"/>
  <c r="AV34" i="15"/>
  <c r="BJ138" i="13"/>
  <c r="BI30" i="17" s="1"/>
  <c r="BI28" i="17" s="1"/>
  <c r="BI137" i="13"/>
  <c r="BI116" i="13" s="1"/>
  <c r="AU27" i="17"/>
  <c r="AU26" i="17" s="1"/>
  <c r="AW49" i="13"/>
  <c r="G47" i="22"/>
  <c r="AX23" i="17"/>
  <c r="AX22" i="17" s="1"/>
  <c r="J81" i="16"/>
  <c r="BN1419" i="5"/>
  <c r="D126" i="21"/>
  <c r="L126" i="21"/>
  <c r="AY25" i="17"/>
  <c r="AY24" i="17" s="1"/>
  <c r="BA48" i="13"/>
  <c r="BL1492" i="5"/>
  <c r="IF19" i="10"/>
  <c r="IE34" i="10"/>
  <c r="AU54" i="15"/>
  <c r="BK173" i="15"/>
  <c r="BJ164" i="15"/>
  <c r="H173" i="23"/>
  <c r="BO1411" i="5"/>
  <c r="BP1407" i="5" s="1"/>
  <c r="BP1409" i="5" s="1"/>
  <c r="AV86" i="15"/>
  <c r="BH1518" i="5"/>
  <c r="AS98" i="15"/>
  <c r="AS77" i="18"/>
  <c r="F102" i="21"/>
  <c r="N102" i="21"/>
  <c r="AC58" i="15"/>
  <c r="Z59" i="15"/>
  <c r="Z58" i="13"/>
  <c r="Z57" i="13" s="1"/>
  <c r="BB75" i="18"/>
  <c r="F38" i="21"/>
  <c r="N38" i="21"/>
  <c r="AE53" i="13"/>
  <c r="AE87" i="15"/>
  <c r="AF154" i="15"/>
  <c r="AF156" i="15" s="1"/>
  <c r="BK1458" i="5"/>
  <c r="BL1454" i="5" s="1"/>
  <c r="BL1456" i="5" s="1"/>
  <c r="F70" i="21"/>
  <c r="N70" i="21"/>
  <c r="AB61" i="18"/>
  <c r="AB69" i="18"/>
  <c r="AQ59" i="18"/>
  <c r="BJ58" i="17"/>
  <c r="BK58" i="17" s="1"/>
  <c r="BK65" i="17"/>
  <c r="IF21" i="10"/>
  <c r="IE36" i="10"/>
  <c r="X75" i="17"/>
  <c r="X57" i="18"/>
  <c r="X105" i="18"/>
  <c r="X65" i="18"/>
  <c r="BF1440" i="5"/>
  <c r="AT99" i="15" s="1"/>
  <c r="BM1488" i="5"/>
  <c r="BA101" i="15" s="1"/>
  <c r="BM1490" i="5"/>
  <c r="BA134" i="15" s="1"/>
  <c r="BM1489" i="5"/>
  <c r="BA69" i="15" s="1"/>
  <c r="BM1487" i="5"/>
  <c r="BA37" i="15" s="1"/>
  <c r="AZ47" i="13" l="1"/>
  <c r="IT42" i="7"/>
  <c r="IT43" i="7" s="1"/>
  <c r="IU41" i="7"/>
  <c r="EI22" i="7"/>
  <c r="EH25" i="7"/>
  <c r="AE195" i="13" s="1"/>
  <c r="AD113" i="17" s="1"/>
  <c r="AD112" i="17" s="1"/>
  <c r="CI54" i="7"/>
  <c r="CH57" i="7"/>
  <c r="ER87" i="7"/>
  <c r="AK227" i="15"/>
  <c r="EO94" i="7"/>
  <c r="EP94" i="7" s="1"/>
  <c r="AL167" i="13"/>
  <c r="AQ111" i="14"/>
  <c r="AQ109" i="14" s="1"/>
  <c r="AQ96" i="14" s="1"/>
  <c r="EJ89" i="7"/>
  <c r="EL89" i="7"/>
  <c r="EM89" i="7"/>
  <c r="EK89" i="7"/>
  <c r="EN89" i="7"/>
  <c r="EI89" i="7"/>
  <c r="AL227" i="15"/>
  <c r="EQ92" i="7"/>
  <c r="CN41" i="7"/>
  <c r="CM42" i="7"/>
  <c r="CM43" i="7" s="1"/>
  <c r="BF1442" i="5"/>
  <c r="BO1482" i="5"/>
  <c r="BO1483" i="5" s="1"/>
  <c r="BP1479" i="5" s="1"/>
  <c r="BP1481" i="5" s="1"/>
  <c r="AE88" i="15"/>
  <c r="AE90" i="15" s="1"/>
  <c r="Y63" i="18"/>
  <c r="Z42" i="13"/>
  <c r="IG19" i="10"/>
  <c r="IF34" i="10"/>
  <c r="AV54" i="15"/>
  <c r="AA124" i="15"/>
  <c r="AA60" i="13"/>
  <c r="E127" i="23"/>
  <c r="BK1508" i="5"/>
  <c r="BK1509" i="5" s="1"/>
  <c r="BL1505" i="5" s="1"/>
  <c r="BL1507" i="5" s="1"/>
  <c r="D131" i="21"/>
  <c r="L131" i="21"/>
  <c r="AG120" i="15"/>
  <c r="AG54" i="13"/>
  <c r="G91" i="16" s="1"/>
  <c r="AY79" i="18"/>
  <c r="AG55" i="13"/>
  <c r="G93" i="16" s="1"/>
  <c r="AG153" i="15"/>
  <c r="E59" i="23"/>
  <c r="Z61" i="15"/>
  <c r="G175" i="21"/>
  <c r="H175" i="21" s="1"/>
  <c r="O175" i="21"/>
  <c r="P175" i="21" s="1"/>
  <c r="I173" i="23"/>
  <c r="AY23" i="17"/>
  <c r="AY22" i="17" s="1"/>
  <c r="BO1419" i="5"/>
  <c r="AW83" i="18"/>
  <c r="AW34" i="15"/>
  <c r="IG20" i="10"/>
  <c r="IF35" i="10"/>
  <c r="Z96" i="15"/>
  <c r="E96" i="23" s="1"/>
  <c r="X29" i="18"/>
  <c r="X31" i="18"/>
  <c r="BJ1514" i="5"/>
  <c r="AX102" i="15" s="1"/>
  <c r="BJ1516" i="5"/>
  <c r="AX135" i="15" s="1"/>
  <c r="BJ1513" i="5"/>
  <c r="AX38" i="15" s="1"/>
  <c r="BJ1515" i="5"/>
  <c r="AX70" i="15" s="1"/>
  <c r="AA157" i="15"/>
  <c r="AA61" i="13"/>
  <c r="E160" i="23"/>
  <c r="Z94" i="15"/>
  <c r="E93" i="23"/>
  <c r="AD56" i="15"/>
  <c r="AD58" i="15" s="1"/>
  <c r="BH1435" i="5"/>
  <c r="BH1436" i="5" s="1"/>
  <c r="BI1432" i="5" s="1"/>
  <c r="BI1434" i="5" s="1"/>
  <c r="BA81" i="18"/>
  <c r="BM1492" i="5"/>
  <c r="IF36" i="10"/>
  <c r="IG21" i="10"/>
  <c r="Y71" i="18"/>
  <c r="AS119" i="15"/>
  <c r="BP1410" i="5"/>
  <c r="BP1411" i="5" s="1"/>
  <c r="BQ1407" i="5" s="1"/>
  <c r="BQ1409" i="5" s="1"/>
  <c r="BK164" i="15"/>
  <c r="H164" i="23"/>
  <c r="BJ137" i="13"/>
  <c r="BJ116" i="13" s="1"/>
  <c r="BK138" i="13"/>
  <c r="BJ30" i="17" s="1"/>
  <c r="BI1518" i="5"/>
  <c r="IG22" i="10"/>
  <c r="IF37" i="10"/>
  <c r="AR59" i="18"/>
  <c r="Y199" i="15"/>
  <c r="Y17" i="18"/>
  <c r="Y15" i="18"/>
  <c r="Y19" i="18" s="1"/>
  <c r="D93" i="21"/>
  <c r="L93" i="21"/>
  <c r="AD51" i="13"/>
  <c r="BG1440" i="5"/>
  <c r="AU99" i="15" s="1"/>
  <c r="I46" i="16"/>
  <c r="AT98" i="15"/>
  <c r="AT77" i="18"/>
  <c r="X89" i="18"/>
  <c r="X87" i="18"/>
  <c r="BL1457" i="5"/>
  <c r="BL1458" i="5" s="1"/>
  <c r="BM1454" i="5" s="1"/>
  <c r="BM1456" i="5" s="1"/>
  <c r="IE39" i="10"/>
  <c r="AZ25" i="17"/>
  <c r="AZ24" i="17" s="1"/>
  <c r="BB48" i="13"/>
  <c r="F48" i="20"/>
  <c r="AV27" i="17"/>
  <c r="AV26" i="17" s="1"/>
  <c r="AX49" i="13"/>
  <c r="BC75" i="18"/>
  <c r="BB19" i="17"/>
  <c r="BB18" i="17" s="1"/>
  <c r="BD45" i="13"/>
  <c r="D128" i="21"/>
  <c r="L128" i="21"/>
  <c r="BN1488" i="5"/>
  <c r="BB101" i="15" s="1"/>
  <c r="BN1487" i="5"/>
  <c r="BB37" i="15" s="1"/>
  <c r="BN1490" i="5"/>
  <c r="BB134" i="15" s="1"/>
  <c r="BN1489" i="5"/>
  <c r="BB69" i="15" s="1"/>
  <c r="D161" i="21"/>
  <c r="L161" i="21"/>
  <c r="AS21" i="17"/>
  <c r="AS20" i="17" s="1"/>
  <c r="AS17" i="17" s="1"/>
  <c r="AU46" i="13"/>
  <c r="AT44" i="13"/>
  <c r="AF123" i="15"/>
  <c r="BK1466" i="5"/>
  <c r="F227" i="23" l="1"/>
  <c r="IV41" i="7"/>
  <c r="IU42" i="7"/>
  <c r="IU43" i="7" s="1"/>
  <c r="EQ94" i="7"/>
  <c r="CJ54" i="7"/>
  <c r="CI57" i="7"/>
  <c r="CO52" i="7"/>
  <c r="EJ22" i="7"/>
  <c r="EI25" i="7"/>
  <c r="AF195" i="13" s="1"/>
  <c r="AE113" i="17" s="1"/>
  <c r="AE112" i="17" s="1"/>
  <c r="CN42" i="7"/>
  <c r="CN43" i="7" s="1"/>
  <c r="CO41" i="7"/>
  <c r="AK166" i="13"/>
  <c r="EN90" i="7"/>
  <c r="AK199" i="13" s="1"/>
  <c r="AG166" i="13"/>
  <c r="EJ90" i="7"/>
  <c r="AG199" i="13" s="1"/>
  <c r="AM167" i="13"/>
  <c r="AL120" i="17" s="1"/>
  <c r="AM227" i="15"/>
  <c r="ER92" i="7"/>
  <c r="AH166" i="13"/>
  <c r="EK90" i="7"/>
  <c r="AH199" i="13" s="1"/>
  <c r="AK120" i="17"/>
  <c r="E229" i="21"/>
  <c r="M229" i="21"/>
  <c r="AJ166" i="13"/>
  <c r="EM90" i="7"/>
  <c r="AJ199" i="13" s="1"/>
  <c r="AF166" i="13"/>
  <c r="EI90" i="7"/>
  <c r="AF199" i="13" s="1"/>
  <c r="AI166" i="13"/>
  <c r="EL90" i="7"/>
  <c r="AI199" i="13" s="1"/>
  <c r="ES87" i="7"/>
  <c r="BG1442" i="5"/>
  <c r="BK30" i="17"/>
  <c r="BJ28" i="17"/>
  <c r="BK28" i="17" s="1"/>
  <c r="BQ1410" i="5"/>
  <c r="BI1435" i="5"/>
  <c r="BI1436" i="5" s="1"/>
  <c r="BJ1432" i="5" s="1"/>
  <c r="BJ1434" i="5" s="1"/>
  <c r="AT21" i="17"/>
  <c r="AT20" i="17" s="1"/>
  <c r="AT17" i="17" s="1"/>
  <c r="I80" i="16"/>
  <c r="AV46" i="13"/>
  <c r="AU44" i="13"/>
  <c r="AT67" i="18" s="1"/>
  <c r="BA25" i="17"/>
  <c r="BA24" i="17" s="1"/>
  <c r="BC48" i="13"/>
  <c r="BL1462" i="5"/>
  <c r="AZ100" i="15" s="1"/>
  <c r="BL1464" i="5"/>
  <c r="AZ133" i="15" s="1"/>
  <c r="BL1461" i="5"/>
  <c r="BL1463" i="5"/>
  <c r="AZ68" i="15" s="1"/>
  <c r="AU98" i="15"/>
  <c r="AU77" i="18"/>
  <c r="IH22" i="10"/>
  <c r="IG37" i="10"/>
  <c r="AE52" i="13"/>
  <c r="AE55" i="15"/>
  <c r="AA159" i="15"/>
  <c r="G102" i="23"/>
  <c r="J59" i="16"/>
  <c r="L129" i="21"/>
  <c r="D129" i="21"/>
  <c r="IH19" i="10"/>
  <c r="IG34" i="10"/>
  <c r="BN1492" i="5"/>
  <c r="Y21" i="18"/>
  <c r="Y23" i="18"/>
  <c r="Y25" i="18" s="1"/>
  <c r="Y27" i="18"/>
  <c r="IH21" i="10"/>
  <c r="IG36" i="10"/>
  <c r="BH1440" i="5"/>
  <c r="AV99" i="15" s="1"/>
  <c r="D95" i="21"/>
  <c r="L95" i="21"/>
  <c r="G70" i="23"/>
  <c r="J60" i="16"/>
  <c r="AX66" i="15"/>
  <c r="BJ1518" i="5"/>
  <c r="IG35" i="10"/>
  <c r="IH20" i="10"/>
  <c r="Z62" i="15"/>
  <c r="E61" i="23"/>
  <c r="E60" i="22"/>
  <c r="F101" i="16"/>
  <c r="Y75" i="17"/>
  <c r="Y57" i="18"/>
  <c r="Y105" i="18"/>
  <c r="Y65" i="18"/>
  <c r="AF53" i="13"/>
  <c r="AF87" i="15"/>
  <c r="BP1482" i="5"/>
  <c r="AT119" i="15"/>
  <c r="BP1415" i="5"/>
  <c r="BD35" i="15" s="1"/>
  <c r="BP1417" i="5"/>
  <c r="BD132" i="15" s="1"/>
  <c r="BP1416" i="5"/>
  <c r="BD67" i="15" s="1"/>
  <c r="AA59" i="13"/>
  <c r="AA91" i="15"/>
  <c r="E94" i="23"/>
  <c r="D162" i="21"/>
  <c r="L162" i="21"/>
  <c r="AX83" i="18"/>
  <c r="G38" i="23"/>
  <c r="J58" i="16"/>
  <c r="AX34" i="15"/>
  <c r="AW54" i="15"/>
  <c r="D61" i="21"/>
  <c r="L61" i="21"/>
  <c r="AG121" i="15"/>
  <c r="AG123" i="15" s="1"/>
  <c r="BL1508" i="5"/>
  <c r="BL1509" i="5" s="1"/>
  <c r="BM1505" i="5" s="1"/>
  <c r="BM1507" i="5" s="1"/>
  <c r="AA126" i="15"/>
  <c r="BO1489" i="5"/>
  <c r="BC69" i="15" s="1"/>
  <c r="BO1488" i="5"/>
  <c r="BC101" i="15" s="1"/>
  <c r="BO1487" i="5"/>
  <c r="BC37" i="15" s="1"/>
  <c r="BO1490" i="5"/>
  <c r="BC134" i="15" s="1"/>
  <c r="AS59" i="18"/>
  <c r="BB81" i="18"/>
  <c r="BC19" i="17"/>
  <c r="BC18" i="17" s="1"/>
  <c r="AW27" i="17"/>
  <c r="AW26" i="17" s="1"/>
  <c r="AY49" i="13"/>
  <c r="BM1457" i="5"/>
  <c r="BM1458" i="5" s="1"/>
  <c r="BN1454" i="5" s="1"/>
  <c r="BN1456" i="5" s="1"/>
  <c r="AC61" i="18"/>
  <c r="AC69" i="18"/>
  <c r="H138" i="22"/>
  <c r="BK137" i="13"/>
  <c r="BL138" i="13"/>
  <c r="G166" i="21"/>
  <c r="H166" i="21" s="1"/>
  <c r="O166" i="21"/>
  <c r="P166" i="21" s="1"/>
  <c r="I164" i="23"/>
  <c r="AS67" i="18"/>
  <c r="Z64" i="15"/>
  <c r="E64" i="23" s="1"/>
  <c r="E61" i="22"/>
  <c r="F103" i="16"/>
  <c r="J61" i="16"/>
  <c r="G135" i="23"/>
  <c r="AX131" i="15"/>
  <c r="D98" i="21"/>
  <c r="L98" i="21"/>
  <c r="AG154" i="15"/>
  <c r="AG156" i="15" s="1"/>
  <c r="BK1513" i="5"/>
  <c r="AY38" i="15" s="1"/>
  <c r="BK1514" i="5"/>
  <c r="AY102" i="15" s="1"/>
  <c r="BK1515" i="5"/>
  <c r="AY70" i="15" s="1"/>
  <c r="BK1516" i="5"/>
  <c r="AY135" i="15" s="1"/>
  <c r="IF39" i="10"/>
  <c r="ER94" i="7" l="1"/>
  <c r="IW41" i="7"/>
  <c r="IV42" i="7"/>
  <c r="IV43" i="7" s="1"/>
  <c r="CJ59" i="7"/>
  <c r="CK59" i="7" s="1"/>
  <c r="CL59" i="7" s="1"/>
  <c r="CM59" i="7" s="1"/>
  <c r="CN59" i="7" s="1"/>
  <c r="CI59" i="7"/>
  <c r="CI61" i="7" s="1"/>
  <c r="BH1442" i="5"/>
  <c r="CJ57" i="7"/>
  <c r="CK54" i="7"/>
  <c r="BL1466" i="5"/>
  <c r="EJ25" i="7"/>
  <c r="AG195" i="13" s="1"/>
  <c r="AF113" i="17" s="1"/>
  <c r="AF112" i="17" s="1"/>
  <c r="EK22" i="7"/>
  <c r="AJ165" i="13"/>
  <c r="AI119" i="17"/>
  <c r="AI118" i="17" s="1"/>
  <c r="AH119" i="17"/>
  <c r="AH118" i="17" s="1"/>
  <c r="AI165" i="13"/>
  <c r="F167" i="22"/>
  <c r="AN167" i="13"/>
  <c r="AM120" i="17" s="1"/>
  <c r="AJ119" i="17"/>
  <c r="AJ118" i="17" s="1"/>
  <c r="AK165" i="13"/>
  <c r="ET87" i="7"/>
  <c r="CP41" i="7"/>
  <c r="CO42" i="7"/>
  <c r="CO43" i="7" s="1"/>
  <c r="ES92" i="7"/>
  <c r="AN227" i="15"/>
  <c r="AE119" i="17"/>
  <c r="AE118" i="17" s="1"/>
  <c r="AF165" i="13"/>
  <c r="AH165" i="13"/>
  <c r="AG119" i="17"/>
  <c r="AG118" i="17" s="1"/>
  <c r="AF119" i="17"/>
  <c r="AF118" i="17" s="1"/>
  <c r="AG165" i="13"/>
  <c r="BE45" i="13"/>
  <c r="BM1508" i="5"/>
  <c r="AX152" i="15"/>
  <c r="G131" i="23"/>
  <c r="D62" i="20"/>
  <c r="G49" i="22"/>
  <c r="AX27" i="17"/>
  <c r="AX26" i="17" s="1"/>
  <c r="AZ49" i="13"/>
  <c r="J83" i="16"/>
  <c r="F40" i="21"/>
  <c r="N40" i="21"/>
  <c r="BP1488" i="5"/>
  <c r="BD101" i="15" s="1"/>
  <c r="BP1489" i="5"/>
  <c r="BD69" i="15" s="1"/>
  <c r="BP1487" i="5"/>
  <c r="BD37" i="15" s="1"/>
  <c r="BP1490" i="5"/>
  <c r="BD134" i="15" s="1"/>
  <c r="AA58" i="13"/>
  <c r="AA59" i="15"/>
  <c r="E62" i="23"/>
  <c r="AX86" i="15"/>
  <c r="G66" i="23"/>
  <c r="IG39" i="10"/>
  <c r="AA160" i="15"/>
  <c r="AA129" i="15" s="1"/>
  <c r="AE56" i="15"/>
  <c r="AE58" i="15" s="1"/>
  <c r="AT59" i="18"/>
  <c r="BI1440" i="5"/>
  <c r="AW99" i="15" s="1"/>
  <c r="BQ1416" i="5"/>
  <c r="BE67" i="15" s="1"/>
  <c r="BQ1417" i="5"/>
  <c r="BE132" i="15" s="1"/>
  <c r="BQ1415" i="5"/>
  <c r="BE35" i="15" s="1"/>
  <c r="AY83" i="18"/>
  <c r="AY34" i="15"/>
  <c r="F137" i="21"/>
  <c r="N137" i="21"/>
  <c r="D66" i="21"/>
  <c r="L66" i="21"/>
  <c r="H137" i="22"/>
  <c r="BL137" i="13"/>
  <c r="BK116" i="13"/>
  <c r="K166" i="16"/>
  <c r="L96" i="21"/>
  <c r="D96" i="21"/>
  <c r="BP1483" i="5"/>
  <c r="BQ1479" i="5" s="1"/>
  <c r="BQ1481" i="5" s="1"/>
  <c r="II20" i="10"/>
  <c r="IH35" i="10"/>
  <c r="II21" i="10"/>
  <c r="IH36" i="10"/>
  <c r="II19" i="10"/>
  <c r="IH34" i="10"/>
  <c r="AE51" i="13"/>
  <c r="AU119" i="15"/>
  <c r="AU21" i="17"/>
  <c r="AU20" i="17" s="1"/>
  <c r="AU17" i="17" s="1"/>
  <c r="AW46" i="13"/>
  <c r="AV44" i="13"/>
  <c r="BJ1435" i="5"/>
  <c r="BJ1436" i="5" s="1"/>
  <c r="BK1432" i="5" s="1"/>
  <c r="BK1434" i="5" s="1"/>
  <c r="AY131" i="15"/>
  <c r="BK1518" i="5"/>
  <c r="G139" i="20"/>
  <c r="H139" i="20" s="1"/>
  <c r="I138" i="22"/>
  <c r="BN1457" i="5"/>
  <c r="BN1458" i="5" s="1"/>
  <c r="BO1454" i="5" s="1"/>
  <c r="BO1456" i="5" s="1"/>
  <c r="BO1492" i="5"/>
  <c r="BL1514" i="5"/>
  <c r="AZ102" i="15" s="1"/>
  <c r="BL1515" i="5"/>
  <c r="AZ70" i="15" s="1"/>
  <c r="AZ66" i="15" s="1"/>
  <c r="AZ86" i="15" s="1"/>
  <c r="BL1516" i="5"/>
  <c r="AZ135" i="15" s="1"/>
  <c r="AZ131" i="15" s="1"/>
  <c r="AZ152" i="15" s="1"/>
  <c r="BL1513" i="5"/>
  <c r="AZ38" i="15" s="1"/>
  <c r="AX54" i="15"/>
  <c r="G34" i="23"/>
  <c r="AA93" i="15"/>
  <c r="BD75" i="18"/>
  <c r="D63" i="21"/>
  <c r="L63" i="21"/>
  <c r="F72" i="21"/>
  <c r="N72" i="21"/>
  <c r="AV98" i="15"/>
  <c r="AV77" i="18"/>
  <c r="Y29" i="18"/>
  <c r="Y31" i="18"/>
  <c r="AY66" i="15"/>
  <c r="AH55" i="13"/>
  <c r="AH153" i="15"/>
  <c r="BM1462" i="5"/>
  <c r="BA100" i="15" s="1"/>
  <c r="BM1461" i="5"/>
  <c r="BA36" i="15" s="1"/>
  <c r="BM1464" i="5"/>
  <c r="BA133" i="15" s="1"/>
  <c r="BM1463" i="5"/>
  <c r="BA68" i="15" s="1"/>
  <c r="BD19" i="17"/>
  <c r="BD18" i="17" s="1"/>
  <c r="BC81" i="18"/>
  <c r="AA127" i="15"/>
  <c r="AH120" i="15"/>
  <c r="AH54" i="13"/>
  <c r="E59" i="22"/>
  <c r="F102" i="16"/>
  <c r="BP1419" i="5"/>
  <c r="AF88" i="15"/>
  <c r="AF90" i="15" s="1"/>
  <c r="Y87" i="18"/>
  <c r="Y89" i="18"/>
  <c r="D61" i="20"/>
  <c r="Z32" i="15"/>
  <c r="F104" i="21"/>
  <c r="N104" i="21"/>
  <c r="IH37" i="10"/>
  <c r="II22" i="10"/>
  <c r="AZ36" i="15"/>
  <c r="BA47" i="13"/>
  <c r="BB25" i="17"/>
  <c r="BB24" i="17" s="1"/>
  <c r="BD48" i="13"/>
  <c r="BQ1411" i="5"/>
  <c r="BR1407" i="5" s="1"/>
  <c r="BR1409" i="5" s="1"/>
  <c r="BF45" i="13" l="1"/>
  <c r="IX41" i="7"/>
  <c r="IW42" i="7"/>
  <c r="IW43" i="7" s="1"/>
  <c r="EK25" i="7"/>
  <c r="AH195" i="13" s="1"/>
  <c r="AG113" i="17" s="1"/>
  <c r="AG112" i="17" s="1"/>
  <c r="EL22" i="7"/>
  <c r="CJ61" i="7"/>
  <c r="CK61" i="7" s="1"/>
  <c r="CL61" i="7" s="1"/>
  <c r="CM61" i="7" s="1"/>
  <c r="CN61" i="7" s="1"/>
  <c r="CL54" i="7"/>
  <c r="CK57" i="7"/>
  <c r="CQ41" i="7"/>
  <c r="CP42" i="7"/>
  <c r="CP43" i="7" s="1"/>
  <c r="EU87" i="7"/>
  <c r="AO227" i="15"/>
  <c r="ET92" i="7"/>
  <c r="AP227" i="15" s="1"/>
  <c r="AO167" i="13"/>
  <c r="AN120" i="17" s="1"/>
  <c r="E168" i="20"/>
  <c r="ES94" i="7"/>
  <c r="ET94" i="7" s="1"/>
  <c r="BQ1419" i="5"/>
  <c r="BI1442" i="5"/>
  <c r="BO1457" i="5"/>
  <c r="BO1458" i="5" s="1"/>
  <c r="BP1454" i="5" s="1"/>
  <c r="BP1456" i="5" s="1"/>
  <c r="D60" i="20"/>
  <c r="AH121" i="15"/>
  <c r="AH123" i="15" s="1"/>
  <c r="AY86" i="15"/>
  <c r="AV119" i="15"/>
  <c r="AA94" i="15"/>
  <c r="AA64" i="15" s="1"/>
  <c r="AU59" i="18"/>
  <c r="AD61" i="18"/>
  <c r="AD69" i="18"/>
  <c r="IH39" i="10"/>
  <c r="BQ1482" i="5"/>
  <c r="BQ1483" i="5" s="1"/>
  <c r="BR1479" i="5" s="1"/>
  <c r="BR1481" i="5" s="1"/>
  <c r="BD81" i="18"/>
  <c r="F50" i="20"/>
  <c r="G152" i="23"/>
  <c r="BM1466" i="5"/>
  <c r="AZ23" i="17"/>
  <c r="AZ22" i="17" s="1"/>
  <c r="BB47" i="13"/>
  <c r="AG53" i="13"/>
  <c r="G92" i="16" s="1"/>
  <c r="AG87" i="15"/>
  <c r="AV21" i="17"/>
  <c r="AV20" i="17" s="1"/>
  <c r="AV17" i="17" s="1"/>
  <c r="AX46" i="13"/>
  <c r="AW44" i="13"/>
  <c r="AU67" i="18"/>
  <c r="II34" i="10"/>
  <c r="IJ19" i="10"/>
  <c r="G138" i="20"/>
  <c r="H138" i="20" s="1"/>
  <c r="I137" i="22"/>
  <c r="AY54" i="15"/>
  <c r="BE75" i="18"/>
  <c r="AW98" i="15"/>
  <c r="AW77" i="18"/>
  <c r="F68" i="21"/>
  <c r="N68" i="21"/>
  <c r="AA61" i="15"/>
  <c r="AB60" i="13"/>
  <c r="AB124" i="15"/>
  <c r="BA79" i="18"/>
  <c r="AH154" i="15"/>
  <c r="AH156" i="15" s="1"/>
  <c r="F36" i="21"/>
  <c r="N36" i="21"/>
  <c r="AZ83" i="18"/>
  <c r="BL1518" i="5"/>
  <c r="BN1464" i="5"/>
  <c r="BB133" i="15" s="1"/>
  <c r="BN1463" i="5"/>
  <c r="BB68" i="15" s="1"/>
  <c r="BN1461" i="5"/>
  <c r="BB36" i="15" s="1"/>
  <c r="BN1462" i="5"/>
  <c r="BB100" i="15" s="1"/>
  <c r="BK1435" i="5"/>
  <c r="BK1436" i="5" s="1"/>
  <c r="BL1432" i="5" s="1"/>
  <c r="BL1434" i="5" s="1"/>
  <c r="IJ20" i="10"/>
  <c r="II35" i="10"/>
  <c r="AF52" i="13"/>
  <c r="AF55" i="15"/>
  <c r="G86" i="23"/>
  <c r="E58" i="22"/>
  <c r="AA57" i="13"/>
  <c r="F100" i="16"/>
  <c r="AY27" i="17"/>
  <c r="AY26" i="17" s="1"/>
  <c r="BA49" i="13"/>
  <c r="BM1514" i="5"/>
  <c r="BA102" i="15" s="1"/>
  <c r="BM1513" i="5"/>
  <c r="BA38" i="15" s="1"/>
  <c r="BM1516" i="5"/>
  <c r="BA135" i="15" s="1"/>
  <c r="BM1515" i="5"/>
  <c r="BA70" i="15" s="1"/>
  <c r="BR1410" i="5"/>
  <c r="BR1411" i="5" s="1"/>
  <c r="BS1407" i="5" s="1"/>
  <c r="BS1409" i="5" s="1"/>
  <c r="AZ79" i="18"/>
  <c r="AZ34" i="15"/>
  <c r="BE19" i="17"/>
  <c r="BE18" i="17" s="1"/>
  <c r="BC25" i="17"/>
  <c r="BC24" i="17" s="1"/>
  <c r="BE48" i="13"/>
  <c r="IJ22" i="10"/>
  <c r="II37" i="10"/>
  <c r="Z30" i="15"/>
  <c r="E32" i="23"/>
  <c r="AA96" i="15"/>
  <c r="G54" i="23"/>
  <c r="AY152" i="15"/>
  <c r="BJ1440" i="5"/>
  <c r="AX99" i="15" s="1"/>
  <c r="IJ21" i="10"/>
  <c r="II36" i="10"/>
  <c r="H116" i="22"/>
  <c r="BL116" i="13"/>
  <c r="AB157" i="15"/>
  <c r="AB61" i="13"/>
  <c r="L64" i="21"/>
  <c r="D64" i="21"/>
  <c r="BP1492" i="5"/>
  <c r="F133" i="21"/>
  <c r="N133" i="21"/>
  <c r="BM1509" i="5"/>
  <c r="BN1505" i="5" s="1"/>
  <c r="BN1507" i="5" s="1"/>
  <c r="IY41" i="7" l="1"/>
  <c r="IX42" i="7"/>
  <c r="IX43" i="7" s="1"/>
  <c r="EM22" i="7"/>
  <c r="EL25" i="7"/>
  <c r="AI195" i="13" s="1"/>
  <c r="AH113" i="17" s="1"/>
  <c r="AH112" i="17" s="1"/>
  <c r="CL57" i="7"/>
  <c r="CM54" i="7"/>
  <c r="FA85" i="7"/>
  <c r="EV87" i="7"/>
  <c r="AP167" i="13"/>
  <c r="AO120" i="17" s="1"/>
  <c r="CQ42" i="7"/>
  <c r="CQ43" i="7" s="1"/>
  <c r="CR41" i="7"/>
  <c r="BP1457" i="5"/>
  <c r="BN1508" i="5"/>
  <c r="BN1509" i="5" s="1"/>
  <c r="BO1505" i="5" s="1"/>
  <c r="BO1507" i="5" s="1"/>
  <c r="IK21" i="10"/>
  <c r="IJ36" i="10"/>
  <c r="AX98" i="15"/>
  <c r="AX77" i="18"/>
  <c r="G99" i="23"/>
  <c r="J46" i="16"/>
  <c r="F56" i="21"/>
  <c r="N56" i="21"/>
  <c r="Z85" i="18"/>
  <c r="Z162" i="15"/>
  <c r="Z73" i="18"/>
  <c r="E30" i="23"/>
  <c r="BD25" i="17"/>
  <c r="BD24" i="17" s="1"/>
  <c r="IJ35" i="10"/>
  <c r="IK20" i="10"/>
  <c r="BK1440" i="5"/>
  <c r="AY99" i="15" s="1"/>
  <c r="AW21" i="17"/>
  <c r="AW20" i="17" s="1"/>
  <c r="AW17" i="17" s="1"/>
  <c r="AY46" i="13"/>
  <c r="AX44" i="13"/>
  <c r="AW67" i="18" s="1"/>
  <c r="AG88" i="15"/>
  <c r="AG90" i="15" s="1"/>
  <c r="BA23" i="17"/>
  <c r="BA22" i="17" s="1"/>
  <c r="BC47" i="13"/>
  <c r="BQ1488" i="5"/>
  <c r="BE101" i="15" s="1"/>
  <c r="BQ1487" i="5"/>
  <c r="BE37" i="15" s="1"/>
  <c r="BQ1490" i="5"/>
  <c r="BE134" i="15" s="1"/>
  <c r="BQ1489" i="5"/>
  <c r="BE69" i="15" s="1"/>
  <c r="BJ1442" i="5"/>
  <c r="BS1410" i="5"/>
  <c r="BS1411" i="5" s="1"/>
  <c r="BT1407" i="5" s="1"/>
  <c r="BT1409" i="5" s="1"/>
  <c r="BA83" i="18"/>
  <c r="AZ27" i="17"/>
  <c r="AZ26" i="17" s="1"/>
  <c r="BB49" i="13"/>
  <c r="E57" i="22"/>
  <c r="Z63" i="18"/>
  <c r="AA42" i="13"/>
  <c r="Z65" i="18" s="1"/>
  <c r="Z71" i="18"/>
  <c r="BN1466" i="5"/>
  <c r="BA34" i="15"/>
  <c r="IJ34" i="10"/>
  <c r="IK19" i="10"/>
  <c r="AI120" i="15"/>
  <c r="AI54" i="13"/>
  <c r="BO1462" i="5"/>
  <c r="BC100" i="15" s="1"/>
  <c r="BO1463" i="5"/>
  <c r="BC68" i="15" s="1"/>
  <c r="BO1461" i="5"/>
  <c r="BC36" i="15" s="1"/>
  <c r="BO1464" i="5"/>
  <c r="BC133" i="15" s="1"/>
  <c r="AB159" i="15"/>
  <c r="G117" i="20"/>
  <c r="H117" i="20" s="1"/>
  <c r="I116" i="22"/>
  <c r="IJ37" i="10"/>
  <c r="IK22" i="10"/>
  <c r="BR1416" i="5"/>
  <c r="BF67" i="15" s="1"/>
  <c r="BR1415" i="5"/>
  <c r="BR1417" i="5"/>
  <c r="BF132" i="15" s="1"/>
  <c r="D59" i="20"/>
  <c r="AF56" i="15"/>
  <c r="AF58" i="15" s="1"/>
  <c r="BB79" i="18"/>
  <c r="II39" i="10"/>
  <c r="AB59" i="13"/>
  <c r="AB91" i="15"/>
  <c r="L34" i="21"/>
  <c r="D34" i="21"/>
  <c r="AZ54" i="15"/>
  <c r="BM1518" i="5"/>
  <c r="F88" i="21"/>
  <c r="N88" i="21"/>
  <c r="AF51" i="13"/>
  <c r="BL1435" i="5"/>
  <c r="BL1436" i="5" s="1"/>
  <c r="BM1432" i="5" s="1"/>
  <c r="BM1434" i="5" s="1"/>
  <c r="AI153" i="15"/>
  <c r="AI55" i="13"/>
  <c r="AB126" i="15"/>
  <c r="AA62" i="15"/>
  <c r="AA32" i="15" s="1"/>
  <c r="AW119" i="15"/>
  <c r="AV59" i="18"/>
  <c r="BA131" i="15"/>
  <c r="F154" i="21"/>
  <c r="N154" i="21"/>
  <c r="BR1482" i="5"/>
  <c r="AV67" i="18"/>
  <c r="BA66" i="15"/>
  <c r="IZ41" i="7" l="1"/>
  <c r="IY42" i="7"/>
  <c r="IY43" i="7" s="1"/>
  <c r="CN54" i="7"/>
  <c r="CM57" i="7"/>
  <c r="EM25" i="7"/>
  <c r="AJ195" i="13" s="1"/>
  <c r="AI113" i="17" s="1"/>
  <c r="AI112" i="17" s="1"/>
  <c r="EN22" i="7"/>
  <c r="EW87" i="7"/>
  <c r="CS41" i="7"/>
  <c r="CR42" i="7"/>
  <c r="CR43" i="7" s="1"/>
  <c r="AW113" i="14"/>
  <c r="BK113" i="14" s="1"/>
  <c r="EV92" i="7"/>
  <c r="FA92" i="7"/>
  <c r="FA84" i="7"/>
  <c r="BI96" i="7"/>
  <c r="EU92" i="7"/>
  <c r="AQ167" i="13"/>
  <c r="AP120" i="17" s="1"/>
  <c r="BR1419" i="5"/>
  <c r="BO1508" i="5"/>
  <c r="AA30" i="15"/>
  <c r="BM1435" i="5"/>
  <c r="BM1436" i="5" s="1"/>
  <c r="BN1432" i="5" s="1"/>
  <c r="BN1434" i="5" s="1"/>
  <c r="BR1490" i="5"/>
  <c r="BF134" i="15" s="1"/>
  <c r="BR1489" i="5"/>
  <c r="BF69" i="15" s="1"/>
  <c r="BR1487" i="5"/>
  <c r="BF37" i="15" s="1"/>
  <c r="BR1488" i="5"/>
  <c r="BF101" i="15" s="1"/>
  <c r="AE61" i="18"/>
  <c r="AE69" i="18"/>
  <c r="AB93" i="15"/>
  <c r="BO1466" i="5"/>
  <c r="IJ39" i="10"/>
  <c r="BA27" i="17"/>
  <c r="BA26" i="17" s="1"/>
  <c r="BS1416" i="5"/>
  <c r="BG67" i="15" s="1"/>
  <c r="BS1415" i="5"/>
  <c r="BG35" i="15" s="1"/>
  <c r="BS1417" i="5"/>
  <c r="BG132" i="15" s="1"/>
  <c r="BQ1492" i="5"/>
  <c r="AH87" i="15"/>
  <c r="AH53" i="13"/>
  <c r="AY98" i="15"/>
  <c r="AY77" i="18"/>
  <c r="AX119" i="15"/>
  <c r="G98" i="23"/>
  <c r="BA86" i="15"/>
  <c r="BA152" i="15"/>
  <c r="BR1483" i="5"/>
  <c r="BS1479" i="5" s="1"/>
  <c r="BS1481" i="5" s="1"/>
  <c r="AB127" i="15"/>
  <c r="AG52" i="13"/>
  <c r="AG55" i="15"/>
  <c r="IL22" i="10"/>
  <c r="IK37" i="10"/>
  <c r="BC79" i="18"/>
  <c r="E42" i="22"/>
  <c r="D48" i="19" s="1"/>
  <c r="Z75" i="17"/>
  <c r="Z57" i="18"/>
  <c r="Z105" i="18"/>
  <c r="BB23" i="17"/>
  <c r="BB22" i="17" s="1"/>
  <c r="BD47" i="13"/>
  <c r="AW59" i="18"/>
  <c r="BK1442" i="5"/>
  <c r="D52" i="19"/>
  <c r="D32" i="21"/>
  <c r="L32" i="21"/>
  <c r="D50" i="19"/>
  <c r="BN1514" i="5"/>
  <c r="BB102" i="15" s="1"/>
  <c r="BN1515" i="5"/>
  <c r="BB70" i="15" s="1"/>
  <c r="BN1513" i="5"/>
  <c r="BB38" i="15" s="1"/>
  <c r="BN1516" i="5"/>
  <c r="BB135" i="15" s="1"/>
  <c r="BP1462" i="5"/>
  <c r="BD100" i="15" s="1"/>
  <c r="BP1464" i="5"/>
  <c r="BD133" i="15" s="1"/>
  <c r="BP1463" i="5"/>
  <c r="BD68" i="15" s="1"/>
  <c r="BP1461" i="5"/>
  <c r="BD36" i="15" s="1"/>
  <c r="AB58" i="13"/>
  <c r="AB59" i="15"/>
  <c r="BL1440" i="5"/>
  <c r="AZ99" i="15" s="1"/>
  <c r="BF35" i="15"/>
  <c r="BG45" i="13"/>
  <c r="AB160" i="15"/>
  <c r="BA54" i="15"/>
  <c r="BE81" i="18"/>
  <c r="G46" i="22"/>
  <c r="AX21" i="17"/>
  <c r="AX20" i="17" s="1"/>
  <c r="AX17" i="17" s="1"/>
  <c r="AZ46" i="13"/>
  <c r="AY44" i="13"/>
  <c r="AX67" i="18" s="1"/>
  <c r="J80" i="16"/>
  <c r="IK35" i="10"/>
  <c r="IL20" i="10"/>
  <c r="F101" i="21"/>
  <c r="N101" i="21"/>
  <c r="IK36" i="10"/>
  <c r="IL21" i="10"/>
  <c r="BP1458" i="5"/>
  <c r="BQ1454" i="5" s="1"/>
  <c r="BQ1456" i="5" s="1"/>
  <c r="AI154" i="15"/>
  <c r="AI121" i="15"/>
  <c r="AI123" i="15" s="1"/>
  <c r="IK34" i="10"/>
  <c r="IL19" i="10"/>
  <c r="D58" i="20"/>
  <c r="BT1410" i="5"/>
  <c r="BT1411" i="5" s="1"/>
  <c r="BU1407" i="5" s="1"/>
  <c r="BU1409" i="5" s="1"/>
  <c r="BF48" i="13"/>
  <c r="Z199" i="15"/>
  <c r="Z17" i="18"/>
  <c r="Z15" i="18"/>
  <c r="Z19" i="18" s="1"/>
  <c r="E162" i="23"/>
  <c r="BF81" i="18" l="1"/>
  <c r="JA41" i="7"/>
  <c r="IZ42" i="7"/>
  <c r="IZ43" i="7" s="1"/>
  <c r="EN25" i="7"/>
  <c r="AK195" i="13" s="1"/>
  <c r="AJ113" i="17" s="1"/>
  <c r="AJ112" i="17" s="1"/>
  <c r="EO22" i="7"/>
  <c r="IK39" i="10"/>
  <c r="CO54" i="7"/>
  <c r="CN57" i="7"/>
  <c r="AR167" i="13"/>
  <c r="CS42" i="7"/>
  <c r="CS43" i="7" s="1"/>
  <c r="CT41" i="7"/>
  <c r="AQ227" i="15"/>
  <c r="EU94" i="7"/>
  <c r="EV94" i="7" s="1"/>
  <c r="EX89" i="7"/>
  <c r="AU166" i="13" s="1"/>
  <c r="EU89" i="7"/>
  <c r="EV89" i="7"/>
  <c r="AW111" i="14"/>
  <c r="EY89" i="7"/>
  <c r="AV166" i="13" s="1"/>
  <c r="EW89" i="7"/>
  <c r="AT166" i="13" s="1"/>
  <c r="EZ89" i="7"/>
  <c r="AW166" i="13" s="1"/>
  <c r="EQ89" i="7"/>
  <c r="EP89" i="7"/>
  <c r="ES89" i="7"/>
  <c r="ET89" i="7"/>
  <c r="ER89" i="7"/>
  <c r="EO89" i="7"/>
  <c r="EW92" i="7"/>
  <c r="AR227" i="15"/>
  <c r="AW227" i="15"/>
  <c r="EX87" i="7"/>
  <c r="BL1442" i="5"/>
  <c r="BN1435" i="5"/>
  <c r="BN1436" i="5" s="1"/>
  <c r="BO1432" i="5" s="1"/>
  <c r="BO1434" i="5" s="1"/>
  <c r="Z21" i="18"/>
  <c r="Z23" i="18"/>
  <c r="Z25" i="18" s="1"/>
  <c r="Z27" i="18"/>
  <c r="E199" i="23"/>
  <c r="BT1416" i="5"/>
  <c r="BH67" i="15" s="1"/>
  <c r="BT1415" i="5"/>
  <c r="BH35" i="15" s="1"/>
  <c r="BT1417" i="5"/>
  <c r="BH132" i="15" s="1"/>
  <c r="IM19" i="10"/>
  <c r="IL34" i="10"/>
  <c r="AJ55" i="13"/>
  <c r="AJ153" i="15"/>
  <c r="IM20" i="10"/>
  <c r="IL35" i="10"/>
  <c r="AY21" i="17"/>
  <c r="AY20" i="17" s="1"/>
  <c r="AY17" i="17" s="1"/>
  <c r="BA46" i="13"/>
  <c r="AZ44" i="13"/>
  <c r="AB57" i="13"/>
  <c r="BB66" i="15"/>
  <c r="Z89" i="18"/>
  <c r="Z87" i="18"/>
  <c r="AG56" i="15"/>
  <c r="AG58" i="15" s="1"/>
  <c r="AC124" i="15"/>
  <c r="AC60" i="13"/>
  <c r="G119" i="23"/>
  <c r="BS1419" i="5"/>
  <c r="BO1514" i="5"/>
  <c r="BC102" i="15" s="1"/>
  <c r="BO1513" i="5"/>
  <c r="BC38" i="15" s="1"/>
  <c r="BO1516" i="5"/>
  <c r="BC135" i="15" s="1"/>
  <c r="BC131" i="15" s="1"/>
  <c r="BC152" i="15" s="1"/>
  <c r="BO1515" i="5"/>
  <c r="BC70" i="15" s="1"/>
  <c r="BC66" i="15" s="1"/>
  <c r="BC86" i="15" s="1"/>
  <c r="D9" i="19"/>
  <c r="L164" i="21"/>
  <c r="D164" i="21"/>
  <c r="BE25" i="17"/>
  <c r="BE24" i="17" s="1"/>
  <c r="BG48" i="13"/>
  <c r="BU1410" i="5"/>
  <c r="BU1411" i="5" s="1"/>
  <c r="BV1407" i="5" s="1"/>
  <c r="AI156" i="15"/>
  <c r="BD79" i="18"/>
  <c r="BP1466" i="5"/>
  <c r="BC23" i="17"/>
  <c r="BC22" i="17" s="1"/>
  <c r="BE47" i="13"/>
  <c r="IL37" i="10"/>
  <c r="IM22" i="10"/>
  <c r="AG51" i="13"/>
  <c r="G90" i="16"/>
  <c r="BS1482" i="5"/>
  <c r="BS1483" i="5" s="1"/>
  <c r="BT1479" i="5" s="1"/>
  <c r="BT1481" i="5" s="1"/>
  <c r="BC49" i="13"/>
  <c r="BM1440" i="5"/>
  <c r="BA99" i="15" s="1"/>
  <c r="BO1509" i="5"/>
  <c r="BP1505" i="5" s="1"/>
  <c r="BP1507" i="5" s="1"/>
  <c r="BQ1457" i="5"/>
  <c r="BQ1458" i="5" s="1"/>
  <c r="BR1454" i="5" s="1"/>
  <c r="BR1456" i="5" s="1"/>
  <c r="F47" i="20"/>
  <c r="AC157" i="15"/>
  <c r="AC61" i="13"/>
  <c r="BF19" i="17"/>
  <c r="BF18" i="17" s="1"/>
  <c r="BH45" i="13"/>
  <c r="BB131" i="15"/>
  <c r="BN1518" i="5"/>
  <c r="D46" i="19"/>
  <c r="D43" i="20"/>
  <c r="D71" i="19"/>
  <c r="AY119" i="15"/>
  <c r="AY67" i="18"/>
  <c r="BG75" i="18"/>
  <c r="AJ120" i="15"/>
  <c r="AJ54" i="13"/>
  <c r="IL36" i="10"/>
  <c r="IM21" i="10"/>
  <c r="G44" i="22"/>
  <c r="AX59" i="18"/>
  <c r="AB129" i="15"/>
  <c r="BF75" i="18"/>
  <c r="AZ98" i="15"/>
  <c r="AZ77" i="18"/>
  <c r="AB61" i="15"/>
  <c r="BB83" i="18"/>
  <c r="BB34" i="15"/>
  <c r="AB96" i="15"/>
  <c r="F100" i="21"/>
  <c r="N100" i="21"/>
  <c r="AH88" i="15"/>
  <c r="AB94" i="15"/>
  <c r="AB64" i="15" s="1"/>
  <c r="BR1492" i="5"/>
  <c r="AA85" i="18"/>
  <c r="AA162" i="15"/>
  <c r="AA73" i="18"/>
  <c r="JB41" i="7" l="1"/>
  <c r="JA42" i="7"/>
  <c r="JA43" i="7" s="1"/>
  <c r="CP54" i="7"/>
  <c r="CO57" i="7"/>
  <c r="CU52" i="7"/>
  <c r="EO25" i="7"/>
  <c r="AL195" i="13" s="1"/>
  <c r="AK113" i="17" s="1"/>
  <c r="AK112" i="17" s="1"/>
  <c r="EP22" i="7"/>
  <c r="EY87" i="7"/>
  <c r="EX90" i="7"/>
  <c r="AU199" i="13" s="1"/>
  <c r="AS227" i="15"/>
  <c r="EX92" i="7"/>
  <c r="AP166" i="13"/>
  <c r="ES90" i="7"/>
  <c r="AP199" i="13" s="1"/>
  <c r="AR166" i="13"/>
  <c r="EU90" i="7"/>
  <c r="AR199" i="13" s="1"/>
  <c r="EW94" i="7"/>
  <c r="AL166" i="13"/>
  <c r="EO90" i="7"/>
  <c r="AL199" i="13" s="1"/>
  <c r="AM166" i="13"/>
  <c r="EP90" i="7"/>
  <c r="AM199" i="13" s="1"/>
  <c r="F199" i="22" s="1"/>
  <c r="AO166" i="13"/>
  <c r="ER90" i="7"/>
  <c r="AO199" i="13" s="1"/>
  <c r="AN166" i="13"/>
  <c r="EQ90" i="7"/>
  <c r="AN199" i="13" s="1"/>
  <c r="AW109" i="14"/>
  <c r="BK111" i="14"/>
  <c r="CU41" i="7"/>
  <c r="CT42" i="7"/>
  <c r="CT43" i="7" s="1"/>
  <c r="AS167" i="13"/>
  <c r="AR120" i="17"/>
  <c r="EW90" i="7"/>
  <c r="AT199" i="13" s="1"/>
  <c r="AT119" i="17" s="1"/>
  <c r="AQ166" i="13"/>
  <c r="ET90" i="7"/>
  <c r="AQ199" i="13" s="1"/>
  <c r="AS166" i="13"/>
  <c r="EV90" i="7"/>
  <c r="AS199" i="13" s="1"/>
  <c r="AQ120" i="17"/>
  <c r="BT1419" i="5"/>
  <c r="BM1442" i="5"/>
  <c r="BT1482" i="5"/>
  <c r="BT1483" i="5" s="1"/>
  <c r="BU1479" i="5" s="1"/>
  <c r="BU1481" i="5" s="1"/>
  <c r="BR1457" i="5"/>
  <c r="BR1458" i="5" s="1"/>
  <c r="BS1454" i="5" s="1"/>
  <c r="BS1456" i="5" s="1"/>
  <c r="BV1409" i="5"/>
  <c r="BW1407" i="5"/>
  <c r="AI53" i="13"/>
  <c r="AI87" i="15"/>
  <c r="F45" i="20"/>
  <c r="AJ121" i="15"/>
  <c r="AJ123" i="15" s="1"/>
  <c r="BP1508" i="5"/>
  <c r="BP1509" i="5" s="1"/>
  <c r="BQ1505" i="5" s="1"/>
  <c r="BQ1507" i="5" s="1"/>
  <c r="BD23" i="17"/>
  <c r="BD22" i="17" s="1"/>
  <c r="D11" i="19"/>
  <c r="D13" i="19"/>
  <c r="AZ21" i="17"/>
  <c r="AZ20" i="17" s="1"/>
  <c r="AZ17" i="17" s="1"/>
  <c r="BB46" i="13"/>
  <c r="BA44" i="13"/>
  <c r="BO1435" i="5"/>
  <c r="BO1436" i="5" s="1"/>
  <c r="BP1432" i="5" s="1"/>
  <c r="BP1434" i="5" s="1"/>
  <c r="AA15" i="18"/>
  <c r="AA19" i="18" s="1"/>
  <c r="AA199" i="15"/>
  <c r="AA17" i="18"/>
  <c r="AZ119" i="15"/>
  <c r="AZ67" i="18"/>
  <c r="IM36" i="10"/>
  <c r="IN21" i="10"/>
  <c r="BG19" i="17"/>
  <c r="BG18" i="17" s="1"/>
  <c r="BI45" i="13"/>
  <c r="BA98" i="15"/>
  <c r="BA77" i="18"/>
  <c r="IN22" i="10"/>
  <c r="IM37" i="10"/>
  <c r="BO1518" i="5"/>
  <c r="AH52" i="13"/>
  <c r="AH51" i="13" s="1"/>
  <c r="AG69" i="18" s="1"/>
  <c r="AH55" i="15"/>
  <c r="AA63" i="18"/>
  <c r="AB42" i="13"/>
  <c r="AA71" i="18"/>
  <c r="AJ154" i="15"/>
  <c r="AJ156" i="15" s="1"/>
  <c r="K44" i="16"/>
  <c r="D15" i="19"/>
  <c r="L201" i="21"/>
  <c r="D201" i="21"/>
  <c r="D21" i="19"/>
  <c r="AB62" i="15"/>
  <c r="BB152" i="15"/>
  <c r="AC91" i="15"/>
  <c r="AC59" i="13"/>
  <c r="AF61" i="18"/>
  <c r="AF69" i="18"/>
  <c r="IN20" i="10"/>
  <c r="IM35" i="10"/>
  <c r="IM34" i="10"/>
  <c r="IN19" i="10"/>
  <c r="AH90" i="15"/>
  <c r="BB54" i="15"/>
  <c r="D56" i="19"/>
  <c r="D54" i="19"/>
  <c r="AC159" i="15"/>
  <c r="BQ1462" i="5"/>
  <c r="BE100" i="15" s="1"/>
  <c r="BQ1461" i="5"/>
  <c r="BE36" i="15" s="1"/>
  <c r="BQ1464" i="5"/>
  <c r="BE133" i="15" s="1"/>
  <c r="BQ1463" i="5"/>
  <c r="BE68" i="15" s="1"/>
  <c r="BS1488" i="5"/>
  <c r="BG101" i="15" s="1"/>
  <c r="BS1490" i="5"/>
  <c r="BG134" i="15" s="1"/>
  <c r="BS1489" i="5"/>
  <c r="BG69" i="15" s="1"/>
  <c r="BS1487" i="5"/>
  <c r="BG37" i="15" s="1"/>
  <c r="BU1416" i="5"/>
  <c r="BI67" i="15" s="1"/>
  <c r="BU1415" i="5"/>
  <c r="BI35" i="15" s="1"/>
  <c r="BU1417" i="5"/>
  <c r="BI132" i="15" s="1"/>
  <c r="F121" i="21"/>
  <c r="N121" i="21"/>
  <c r="BB86" i="15"/>
  <c r="K42" i="16"/>
  <c r="BH75" i="18"/>
  <c r="Z31" i="18"/>
  <c r="Z29" i="18"/>
  <c r="BB27" i="17"/>
  <c r="BB26" i="17" s="1"/>
  <c r="BD49" i="13"/>
  <c r="BF25" i="17"/>
  <c r="BF24" i="17" s="1"/>
  <c r="BC83" i="18"/>
  <c r="BC34" i="15"/>
  <c r="AC126" i="15"/>
  <c r="AY59" i="18"/>
  <c r="IL39" i="10"/>
  <c r="K43" i="16"/>
  <c r="BN1440" i="5"/>
  <c r="BB99" i="15" s="1"/>
  <c r="EX94" i="7" l="1"/>
  <c r="BL166" i="13"/>
  <c r="JB42" i="7"/>
  <c r="JB43" i="7" s="1"/>
  <c r="JC41" i="7"/>
  <c r="BH48" i="13"/>
  <c r="CP59" i="7"/>
  <c r="CQ59" i="7" s="1"/>
  <c r="CR59" i="7" s="1"/>
  <c r="CS59" i="7" s="1"/>
  <c r="CT59" i="7" s="1"/>
  <c r="CO59" i="7"/>
  <c r="CO61" i="7" s="1"/>
  <c r="EQ22" i="7"/>
  <c r="EP25" i="7"/>
  <c r="AM195" i="13" s="1"/>
  <c r="CP57" i="7"/>
  <c r="CQ54" i="7"/>
  <c r="AR119" i="17"/>
  <c r="AR118" i="17" s="1"/>
  <c r="AS165" i="13"/>
  <c r="CV41" i="7"/>
  <c r="CU42" i="7"/>
  <c r="CU43" i="7" s="1"/>
  <c r="E200" i="20"/>
  <c r="F200" i="20"/>
  <c r="I199" i="22"/>
  <c r="AW96" i="14"/>
  <c r="BK109" i="14"/>
  <c r="AO165" i="13"/>
  <c r="AN119" i="17"/>
  <c r="AN118" i="17" s="1"/>
  <c r="F166" i="22"/>
  <c r="AM165" i="13"/>
  <c r="F165" i="22" s="1"/>
  <c r="AL119" i="17"/>
  <c r="AL118" i="17" s="1"/>
  <c r="AR165" i="13"/>
  <c r="AQ119" i="17"/>
  <c r="AQ118" i="17" s="1"/>
  <c r="AP165" i="13"/>
  <c r="AO119" i="17"/>
  <c r="AO118" i="17" s="1"/>
  <c r="AP119" i="17"/>
  <c r="AP118" i="17" s="1"/>
  <c r="AQ165" i="13"/>
  <c r="AT167" i="13"/>
  <c r="AS120" i="17" s="1"/>
  <c r="AS119" i="17"/>
  <c r="AT227" i="15"/>
  <c r="EY92" i="7"/>
  <c r="EY94" i="7" s="1"/>
  <c r="AM119" i="17"/>
  <c r="AM118" i="17" s="1"/>
  <c r="AN165" i="13"/>
  <c r="AL165" i="13"/>
  <c r="AK119" i="17"/>
  <c r="AK118" i="17" s="1"/>
  <c r="EY90" i="7"/>
  <c r="AV199" i="13" s="1"/>
  <c r="AU119" i="17" s="1"/>
  <c r="EZ87" i="7"/>
  <c r="BN1442" i="5"/>
  <c r="IO20" i="10"/>
  <c r="IN35" i="10"/>
  <c r="BA21" i="17"/>
  <c r="BA20" i="17" s="1"/>
  <c r="BA17" i="17" s="1"/>
  <c r="BC46" i="13"/>
  <c r="BB44" i="13"/>
  <c r="BF47" i="13"/>
  <c r="BS1457" i="5"/>
  <c r="BC54" i="15"/>
  <c r="BU1419" i="5"/>
  <c r="BE79" i="18"/>
  <c r="AC160" i="15"/>
  <c r="AC129" i="15" s="1"/>
  <c r="IO19" i="10"/>
  <c r="IN34" i="10"/>
  <c r="AA75" i="17"/>
  <c r="AA57" i="18"/>
  <c r="AA105" i="18"/>
  <c r="AA65" i="18"/>
  <c r="IN37" i="10"/>
  <c r="IO22" i="10"/>
  <c r="BP1435" i="5"/>
  <c r="BP1436" i="5" s="1"/>
  <c r="BQ1432" i="5" s="1"/>
  <c r="BQ1434" i="5" s="1"/>
  <c r="BR1461" i="5"/>
  <c r="BF36" i="15" s="1"/>
  <c r="BR1464" i="5"/>
  <c r="BF133" i="15" s="1"/>
  <c r="BR1462" i="5"/>
  <c r="BF100" i="15" s="1"/>
  <c r="BR1463" i="5"/>
  <c r="BF68" i="15" s="1"/>
  <c r="AG61" i="18"/>
  <c r="IO21" i="10"/>
  <c r="IN36" i="10"/>
  <c r="AK54" i="13"/>
  <c r="AK120" i="15"/>
  <c r="AI88" i="15"/>
  <c r="AI90" i="15" s="1"/>
  <c r="BG81" i="18"/>
  <c r="BS1492" i="5"/>
  <c r="IM39" i="10"/>
  <c r="D17" i="19"/>
  <c r="D19" i="19"/>
  <c r="AK55" i="13"/>
  <c r="AK153" i="15"/>
  <c r="BH19" i="17"/>
  <c r="BH18" i="17" s="1"/>
  <c r="K79" i="16"/>
  <c r="BJ45" i="13"/>
  <c r="AA21" i="18"/>
  <c r="AA23" i="18"/>
  <c r="AA25" i="18" s="1"/>
  <c r="AA27" i="18"/>
  <c r="BO1440" i="5"/>
  <c r="BC99" i="15" s="1"/>
  <c r="BQ1508" i="5"/>
  <c r="BQ1509" i="5" s="1"/>
  <c r="BR1505" i="5" s="1"/>
  <c r="BR1507" i="5" s="1"/>
  <c r="BU1482" i="5"/>
  <c r="BU1483" i="5" s="1"/>
  <c r="BV1479" i="5" s="1"/>
  <c r="BG25" i="17"/>
  <c r="BG24" i="17" s="1"/>
  <c r="AC59" i="15"/>
  <c r="AC58" i="13"/>
  <c r="BB98" i="15"/>
  <c r="BB77" i="18"/>
  <c r="AC127" i="15"/>
  <c r="AC96" i="15" s="1"/>
  <c r="BC27" i="17"/>
  <c r="BC26" i="17" s="1"/>
  <c r="BI75" i="18"/>
  <c r="BQ1466" i="5"/>
  <c r="AC93" i="15"/>
  <c r="AB32" i="15"/>
  <c r="D23" i="19"/>
  <c r="D25" i="19"/>
  <c r="AH56" i="15"/>
  <c r="AH58" i="15" s="1"/>
  <c r="BA119" i="15"/>
  <c r="BA67" i="18"/>
  <c r="AZ59" i="18"/>
  <c r="BP1514" i="5"/>
  <c r="BD102" i="15" s="1"/>
  <c r="BP1516" i="5"/>
  <c r="BD135" i="15" s="1"/>
  <c r="BP1515" i="5"/>
  <c r="BD70" i="15" s="1"/>
  <c r="BP1513" i="5"/>
  <c r="BD38" i="15" s="1"/>
  <c r="BV1410" i="5"/>
  <c r="BV1411" i="5" s="1"/>
  <c r="BW1411" i="5" s="1"/>
  <c r="BW1409" i="5"/>
  <c r="BT1488" i="5"/>
  <c r="BH101" i="15" s="1"/>
  <c r="K54" i="16" s="1"/>
  <c r="BT1487" i="5"/>
  <c r="BH37" i="15" s="1"/>
  <c r="BT1490" i="5"/>
  <c r="BH134" i="15" s="1"/>
  <c r="K56" i="16" s="1"/>
  <c r="BT1489" i="5"/>
  <c r="BH69" i="15" s="1"/>
  <c r="K55" i="16" s="1"/>
  <c r="JD41" i="7" l="1"/>
  <c r="JC42" i="7"/>
  <c r="JC43" i="7" s="1"/>
  <c r="CP61" i="7"/>
  <c r="CQ61" i="7" s="1"/>
  <c r="CR61" i="7" s="1"/>
  <c r="CS61" i="7" s="1"/>
  <c r="CT61" i="7" s="1"/>
  <c r="EQ25" i="7"/>
  <c r="AN195" i="13" s="1"/>
  <c r="AM113" i="17" s="1"/>
  <c r="AM112" i="17" s="1"/>
  <c r="ER22" i="7"/>
  <c r="CR54" i="7"/>
  <c r="CQ57" i="7"/>
  <c r="F195" i="22"/>
  <c r="E196" i="20" s="1"/>
  <c r="AL113" i="17"/>
  <c r="AL112" i="17" s="1"/>
  <c r="BO1442" i="5"/>
  <c r="EZ92" i="7"/>
  <c r="AV227" i="15" s="1"/>
  <c r="AU227" i="15"/>
  <c r="BK227" i="15" s="1"/>
  <c r="E166" i="20"/>
  <c r="H200" i="20"/>
  <c r="EZ90" i="7"/>
  <c r="AW199" i="13" s="1"/>
  <c r="AV119" i="17" s="1"/>
  <c r="FA87" i="7"/>
  <c r="FA90" i="7" s="1"/>
  <c r="AX199" i="13" s="1"/>
  <c r="F167" i="20"/>
  <c r="E167" i="20"/>
  <c r="I166" i="22"/>
  <c r="AS118" i="17"/>
  <c r="AU167" i="13"/>
  <c r="AT120" i="17" s="1"/>
  <c r="AT118" i="17" s="1"/>
  <c r="AT165" i="13"/>
  <c r="CW41" i="7"/>
  <c r="CV42" i="7"/>
  <c r="CV43" i="7" s="1"/>
  <c r="BV1481" i="5"/>
  <c r="BW1479" i="5"/>
  <c r="BT1492" i="5"/>
  <c r="AC94" i="15"/>
  <c r="AC64" i="15" s="1"/>
  <c r="AA31" i="18"/>
  <c r="AA29" i="18"/>
  <c r="AK154" i="15"/>
  <c r="AK156" i="15" s="1"/>
  <c r="BF79" i="18"/>
  <c r="IP19" i="10"/>
  <c r="IO34" i="10"/>
  <c r="BD83" i="18"/>
  <c r="BD34" i="15"/>
  <c r="BP1518" i="5"/>
  <c r="AI52" i="13"/>
  <c r="AI51" i="13" s="1"/>
  <c r="AH69" i="18" s="1"/>
  <c r="AI55" i="15"/>
  <c r="BE49" i="13"/>
  <c r="BB119" i="15"/>
  <c r="AC61" i="15"/>
  <c r="BQ1515" i="5"/>
  <c r="BE70" i="15" s="1"/>
  <c r="BE66" i="15" s="1"/>
  <c r="BE86" i="15" s="1"/>
  <c r="BQ1514" i="5"/>
  <c r="BE102" i="15" s="1"/>
  <c r="BQ1513" i="5"/>
  <c r="BE38" i="15" s="1"/>
  <c r="BQ1516" i="5"/>
  <c r="BE135" i="15" s="1"/>
  <c r="BE131" i="15" s="1"/>
  <c r="BE152" i="15" s="1"/>
  <c r="AJ53" i="13"/>
  <c r="AJ87" i="15"/>
  <c r="IO36" i="10"/>
  <c r="IP21" i="10"/>
  <c r="BR1466" i="5"/>
  <c r="IO37" i="10"/>
  <c r="IP22" i="10"/>
  <c r="AA89" i="18"/>
  <c r="AA87" i="18"/>
  <c r="BE23" i="17"/>
  <c r="BE22" i="17" s="1"/>
  <c r="BG47" i="13"/>
  <c r="BR1508" i="5"/>
  <c r="BR1509" i="5" s="1"/>
  <c r="BS1505" i="5" s="1"/>
  <c r="BS1507" i="5" s="1"/>
  <c r="BQ1435" i="5"/>
  <c r="BQ1436" i="5" s="1"/>
  <c r="BR1432" i="5" s="1"/>
  <c r="BR1434" i="5" s="1"/>
  <c r="BS1462" i="5"/>
  <c r="BG100" i="15" s="1"/>
  <c r="BS1463" i="5"/>
  <c r="BG68" i="15" s="1"/>
  <c r="BS1461" i="5"/>
  <c r="BG36" i="15" s="1"/>
  <c r="BS1464" i="5"/>
  <c r="BG133" i="15" s="1"/>
  <c r="IP20" i="10"/>
  <c r="IO35" i="10"/>
  <c r="K53" i="16"/>
  <c r="BH81" i="18"/>
  <c r="BD66" i="15"/>
  <c r="AB30" i="15"/>
  <c r="BC98" i="15"/>
  <c r="BC77" i="18"/>
  <c r="AK121" i="15"/>
  <c r="BA59" i="18"/>
  <c r="AD124" i="15"/>
  <c r="AD60" i="13"/>
  <c r="BI48" i="13"/>
  <c r="BI19" i="17"/>
  <c r="BI18" i="17" s="1"/>
  <c r="BV1415" i="5"/>
  <c r="BV1416" i="5"/>
  <c r="BV1417" i="5"/>
  <c r="BW1410" i="5"/>
  <c r="BD131" i="15"/>
  <c r="AC57" i="13"/>
  <c r="BU1488" i="5"/>
  <c r="BI101" i="15" s="1"/>
  <c r="BU1490" i="5"/>
  <c r="BI134" i="15" s="1"/>
  <c r="BU1489" i="5"/>
  <c r="BI69" i="15" s="1"/>
  <c r="BU1487" i="5"/>
  <c r="BI37" i="15" s="1"/>
  <c r="BP1440" i="5"/>
  <c r="BD99" i="15" s="1"/>
  <c r="IN39" i="10"/>
  <c r="AD61" i="13"/>
  <c r="AD157" i="15"/>
  <c r="BS1458" i="5"/>
  <c r="BT1454" i="5" s="1"/>
  <c r="BT1456" i="5" s="1"/>
  <c r="BB21" i="17"/>
  <c r="BB20" i="17" s="1"/>
  <c r="BB17" i="17" s="1"/>
  <c r="BD46" i="13"/>
  <c r="BC44" i="13"/>
  <c r="BB67" i="18" s="1"/>
  <c r="G227" i="23" l="1"/>
  <c r="BI95" i="7"/>
  <c r="BI97" i="7" s="1"/>
  <c r="JE41" i="7"/>
  <c r="JD42" i="7"/>
  <c r="JD43" i="7" s="1"/>
  <c r="H167" i="20"/>
  <c r="CR57" i="7"/>
  <c r="CS54" i="7"/>
  <c r="ES22" i="7"/>
  <c r="ER25" i="7"/>
  <c r="AO195" i="13" s="1"/>
  <c r="AN113" i="17" s="1"/>
  <c r="AN112" i="17" s="1"/>
  <c r="CX41" i="7"/>
  <c r="CW42" i="7"/>
  <c r="CW43" i="7" s="1"/>
  <c r="AX119" i="17"/>
  <c r="BL199" i="13"/>
  <c r="AW119" i="17"/>
  <c r="AV167" i="13"/>
  <c r="AU120" i="17" s="1"/>
  <c r="AU118" i="17" s="1"/>
  <c r="AU165" i="13"/>
  <c r="F229" i="21"/>
  <c r="G229" i="21"/>
  <c r="N229" i="21"/>
  <c r="P229" i="21" s="1"/>
  <c r="I227" i="23"/>
  <c r="EZ94" i="7"/>
  <c r="FA94" i="7" s="1"/>
  <c r="BP1442" i="5"/>
  <c r="BD152" i="15"/>
  <c r="AL120" i="15"/>
  <c r="AL54" i="13"/>
  <c r="BF23" i="17"/>
  <c r="BF22" i="17" s="1"/>
  <c r="BH47" i="13"/>
  <c r="AJ88" i="15"/>
  <c r="AJ90" i="15" s="1"/>
  <c r="AC62" i="15"/>
  <c r="AC32" i="15" s="1"/>
  <c r="IO39" i="10"/>
  <c r="BT1457" i="5"/>
  <c r="BT1458" i="5" s="1"/>
  <c r="BU1454" i="5" s="1"/>
  <c r="BU1456" i="5" s="1"/>
  <c r="BI81" i="18"/>
  <c r="BU1492" i="5"/>
  <c r="BJ67" i="15"/>
  <c r="BW1416" i="5"/>
  <c r="BK45" i="13"/>
  <c r="AK123" i="15"/>
  <c r="BS1466" i="5"/>
  <c r="BQ1440" i="5"/>
  <c r="BE99" i="15" s="1"/>
  <c r="BR1514" i="5"/>
  <c r="BF102" i="15" s="1"/>
  <c r="BR1515" i="5"/>
  <c r="BF70" i="15" s="1"/>
  <c r="BF66" i="15" s="1"/>
  <c r="BF86" i="15" s="1"/>
  <c r="BR1513" i="5"/>
  <c r="BF38" i="15" s="1"/>
  <c r="BR1516" i="5"/>
  <c r="BF135" i="15" s="1"/>
  <c r="BF131" i="15" s="1"/>
  <c r="BF152" i="15" s="1"/>
  <c r="IP34" i="10"/>
  <c r="IQ19" i="10"/>
  <c r="AL55" i="13"/>
  <c r="AL153" i="15"/>
  <c r="BJ132" i="15"/>
  <c r="BW1417" i="5"/>
  <c r="BR1435" i="5"/>
  <c r="BS1508" i="5"/>
  <c r="BD27" i="17"/>
  <c r="BD26" i="17" s="1"/>
  <c r="BF49" i="13"/>
  <c r="BB59" i="18"/>
  <c r="BJ35" i="15"/>
  <c r="BW1415" i="5"/>
  <c r="AD126" i="15"/>
  <c r="AB85" i="18"/>
  <c r="AB162" i="15"/>
  <c r="AB73" i="18"/>
  <c r="BG79" i="18"/>
  <c r="IQ21" i="10"/>
  <c r="IP36" i="10"/>
  <c r="BQ1518" i="5"/>
  <c r="AI56" i="15"/>
  <c r="BD54" i="15"/>
  <c r="AD91" i="15"/>
  <c r="AD59" i="13"/>
  <c r="BV1482" i="5"/>
  <c r="BW1481" i="5"/>
  <c r="IQ20" i="10"/>
  <c r="IP35" i="10"/>
  <c r="BC21" i="17"/>
  <c r="BC20" i="17" s="1"/>
  <c r="BC17" i="17" s="1"/>
  <c r="BE46" i="13"/>
  <c r="BD44" i="13"/>
  <c r="BC67" i="18" s="1"/>
  <c r="AD159" i="15"/>
  <c r="BD98" i="15"/>
  <c r="BD119" i="15" s="1"/>
  <c r="BD77" i="18"/>
  <c r="AB63" i="18"/>
  <c r="AC42" i="13"/>
  <c r="AB71" i="18"/>
  <c r="BV1419" i="5"/>
  <c r="BW1419" i="5" s="1"/>
  <c r="BH25" i="17"/>
  <c r="BH24" i="17" s="1"/>
  <c r="BJ48" i="13"/>
  <c r="K82" i="16"/>
  <c r="BC119" i="15"/>
  <c r="BD86" i="15"/>
  <c r="IQ22" i="10"/>
  <c r="IP37" i="10"/>
  <c r="BE83" i="18"/>
  <c r="BE34" i="15"/>
  <c r="AH61" i="18"/>
  <c r="JF41" i="7" l="1"/>
  <c r="JE42" i="7"/>
  <c r="JE43" i="7" s="1"/>
  <c r="H229" i="21"/>
  <c r="ES25" i="7"/>
  <c r="AP195" i="13" s="1"/>
  <c r="AO113" i="17" s="1"/>
  <c r="AO112" i="17" s="1"/>
  <c r="ET22" i="7"/>
  <c r="CT54" i="7"/>
  <c r="CS57" i="7"/>
  <c r="AW167" i="13"/>
  <c r="AV120" i="17" s="1"/>
  <c r="AV118" i="17" s="1"/>
  <c r="AV165" i="13"/>
  <c r="BK119" i="17"/>
  <c r="CX42" i="7"/>
  <c r="CX43" i="7" s="1"/>
  <c r="CY41" i="7"/>
  <c r="BV1489" i="5"/>
  <c r="BV1487" i="5"/>
  <c r="BV1488" i="5"/>
  <c r="BV1490" i="5"/>
  <c r="BW1482" i="5"/>
  <c r="BS1516" i="5"/>
  <c r="BG135" i="15" s="1"/>
  <c r="BG131" i="15" s="1"/>
  <c r="BG152" i="15" s="1"/>
  <c r="BS1515" i="5"/>
  <c r="BG70" i="15" s="1"/>
  <c r="BG66" i="15" s="1"/>
  <c r="BS1514" i="5"/>
  <c r="BG102" i="15" s="1"/>
  <c r="BS1513" i="5"/>
  <c r="BG38" i="15" s="1"/>
  <c r="BK132" i="15"/>
  <c r="L44" i="16"/>
  <c r="H132" i="23"/>
  <c r="BR1518" i="5"/>
  <c r="BG23" i="17"/>
  <c r="BG22" i="17" s="1"/>
  <c r="AD160" i="15"/>
  <c r="AD129" i="15" s="1"/>
  <c r="BK35" i="15"/>
  <c r="BJ75" i="18"/>
  <c r="BK75" i="18" s="1"/>
  <c r="H35" i="23"/>
  <c r="L42" i="16"/>
  <c r="BE27" i="17"/>
  <c r="BE26" i="17" s="1"/>
  <c r="BG49" i="13"/>
  <c r="BR1440" i="5"/>
  <c r="BF99" i="15" s="1"/>
  <c r="IR19" i="10"/>
  <c r="IQ34" i="10"/>
  <c r="BF83" i="18"/>
  <c r="BF34" i="15"/>
  <c r="BE98" i="15"/>
  <c r="BE119" i="15" s="1"/>
  <c r="BE77" i="18"/>
  <c r="BT1462" i="5"/>
  <c r="BH100" i="15" s="1"/>
  <c r="K49" i="16" s="1"/>
  <c r="BT1464" i="5"/>
  <c r="BH133" i="15" s="1"/>
  <c r="BT1463" i="5"/>
  <c r="BH68" i="15" s="1"/>
  <c r="BT1461" i="5"/>
  <c r="BH36" i="15" s="1"/>
  <c r="AD58" i="13"/>
  <c r="AD59" i="15"/>
  <c r="AJ52" i="13"/>
  <c r="AJ51" i="13" s="1"/>
  <c r="AJ55" i="15"/>
  <c r="BK67" i="15"/>
  <c r="H67" i="23"/>
  <c r="L43" i="16"/>
  <c r="BU1457" i="5"/>
  <c r="BU1458" i="5" s="1"/>
  <c r="BV1454" i="5" s="1"/>
  <c r="AC30" i="15"/>
  <c r="IQ37" i="10"/>
  <c r="IR22" i="10"/>
  <c r="BI25" i="17"/>
  <c r="BI24" i="17" s="1"/>
  <c r="AB75" i="17"/>
  <c r="AB57" i="18"/>
  <c r="AB105" i="18"/>
  <c r="AB199" i="15"/>
  <c r="AB17" i="18"/>
  <c r="AB15" i="18"/>
  <c r="AB19" i="18" s="1"/>
  <c r="AD127" i="15"/>
  <c r="BR1436" i="5"/>
  <c r="BS1432" i="5" s="1"/>
  <c r="BS1434" i="5" s="1"/>
  <c r="IP39" i="10"/>
  <c r="BQ1442" i="5"/>
  <c r="H45" i="22"/>
  <c r="BJ19" i="17"/>
  <c r="BL45" i="13"/>
  <c r="L79" i="16"/>
  <c r="BD21" i="17"/>
  <c r="BD20" i="17" s="1"/>
  <c r="BD17" i="17" s="1"/>
  <c r="BF46" i="13"/>
  <c r="BE44" i="13"/>
  <c r="BD67" i="18" s="1"/>
  <c r="BE54" i="15"/>
  <c r="BC59" i="18"/>
  <c r="IQ35" i="10"/>
  <c r="IR20" i="10"/>
  <c r="BV1483" i="5"/>
  <c r="BW1483" i="5" s="1"/>
  <c r="AD93" i="15"/>
  <c r="AI58" i="15"/>
  <c r="IR21" i="10"/>
  <c r="IQ36" i="10"/>
  <c r="AB65" i="18"/>
  <c r="BS1509" i="5"/>
  <c r="BT1505" i="5" s="1"/>
  <c r="BT1507" i="5" s="1"/>
  <c r="AL154" i="15"/>
  <c r="F153" i="23"/>
  <c r="AK53" i="13"/>
  <c r="AK87" i="15"/>
  <c r="AL121" i="15"/>
  <c r="AL123" i="15" s="1"/>
  <c r="F120" i="23"/>
  <c r="JF42" i="7" l="1"/>
  <c r="JF43" i="7" s="1"/>
  <c r="JG41" i="7"/>
  <c r="CT57" i="7"/>
  <c r="CU54" i="7"/>
  <c r="ET25" i="7"/>
  <c r="AQ195" i="13" s="1"/>
  <c r="AP113" i="17" s="1"/>
  <c r="AP112" i="17" s="1"/>
  <c r="EU22" i="7"/>
  <c r="CY42" i="7"/>
  <c r="CY43" i="7" s="1"/>
  <c r="CZ41" i="7"/>
  <c r="AX167" i="13"/>
  <c r="AW120" i="17" s="1"/>
  <c r="AW118" i="17" s="1"/>
  <c r="AW165" i="13"/>
  <c r="BR1442" i="5"/>
  <c r="BE21" i="17"/>
  <c r="BE20" i="17" s="1"/>
  <c r="BE17" i="17" s="1"/>
  <c r="BG46" i="13"/>
  <c r="BF44" i="13"/>
  <c r="AB23" i="18"/>
  <c r="AB25" i="18" s="1"/>
  <c r="AB21" i="18"/>
  <c r="AB27" i="18"/>
  <c r="G134" i="21"/>
  <c r="H134" i="21" s="1"/>
  <c r="O134" i="21"/>
  <c r="P134" i="21" s="1"/>
  <c r="I132" i="23"/>
  <c r="BS1518" i="5"/>
  <c r="E122" i="21"/>
  <c r="M122" i="21"/>
  <c r="BT1508" i="5"/>
  <c r="BT1509" i="5" s="1"/>
  <c r="BU1505" i="5" s="1"/>
  <c r="BU1507" i="5" s="1"/>
  <c r="IS20" i="10"/>
  <c r="IR35" i="10"/>
  <c r="G46" i="20"/>
  <c r="H46" i="20" s="1"/>
  <c r="I45" i="22"/>
  <c r="BS1435" i="5"/>
  <c r="BS1436" i="5" s="1"/>
  <c r="BT1432" i="5" s="1"/>
  <c r="BT1434" i="5" s="1"/>
  <c r="AI61" i="18"/>
  <c r="AD61" i="15"/>
  <c r="K51" i="16"/>
  <c r="IQ39" i="10"/>
  <c r="BF27" i="17"/>
  <c r="BF26" i="17" s="1"/>
  <c r="BH49" i="13"/>
  <c r="BJ69" i="15"/>
  <c r="BW1489" i="5"/>
  <c r="AK88" i="15"/>
  <c r="AM153" i="15"/>
  <c r="AM55" i="13"/>
  <c r="F154" i="23"/>
  <c r="IS21" i="10"/>
  <c r="IR36" i="10"/>
  <c r="BK19" i="17"/>
  <c r="BJ18" i="17"/>
  <c r="AB87" i="18"/>
  <c r="AB89" i="18"/>
  <c r="BV1456" i="5"/>
  <c r="BW1454" i="5"/>
  <c r="G37" i="21"/>
  <c r="H37" i="21" s="1"/>
  <c r="O37" i="21"/>
  <c r="P37" i="21" s="1"/>
  <c r="I35" i="23"/>
  <c r="BJ37" i="15"/>
  <c r="BW1487" i="5"/>
  <c r="AM54" i="13"/>
  <c r="AM120" i="15"/>
  <c r="F121" i="23"/>
  <c r="E155" i="21"/>
  <c r="M155" i="21"/>
  <c r="BK48" i="13"/>
  <c r="IS22" i="10"/>
  <c r="IR37" i="10"/>
  <c r="AC85" i="18"/>
  <c r="AC162" i="15"/>
  <c r="AC73" i="18"/>
  <c r="G69" i="21"/>
  <c r="H69" i="21" s="1"/>
  <c r="O69" i="21"/>
  <c r="P69" i="21" s="1"/>
  <c r="I67" i="23"/>
  <c r="AD57" i="13"/>
  <c r="IR34" i="10"/>
  <c r="IS19" i="10"/>
  <c r="AE157" i="15"/>
  <c r="AE61" i="13"/>
  <c r="BI47" i="13"/>
  <c r="BG86" i="15"/>
  <c r="BJ134" i="15"/>
  <c r="BW1490" i="5"/>
  <c r="BV1492" i="5"/>
  <c r="BW1492" i="5" s="1"/>
  <c r="AE124" i="15"/>
  <c r="AE60" i="13"/>
  <c r="AJ56" i="15"/>
  <c r="K50" i="16"/>
  <c r="BG83" i="18"/>
  <c r="BG34" i="15"/>
  <c r="F123" i="23"/>
  <c r="AL156" i="15"/>
  <c r="AD94" i="15"/>
  <c r="AD64" i="15" s="1"/>
  <c r="BD59" i="18"/>
  <c r="AD96" i="15"/>
  <c r="BU1462" i="5"/>
  <c r="BI100" i="15" s="1"/>
  <c r="BU1461" i="5"/>
  <c r="BI36" i="15" s="1"/>
  <c r="BU1464" i="5"/>
  <c r="BI133" i="15" s="1"/>
  <c r="BU1463" i="5"/>
  <c r="BI68" i="15" s="1"/>
  <c r="AI69" i="18"/>
  <c r="K48" i="16"/>
  <c r="BH79" i="18"/>
  <c r="BT1466" i="5"/>
  <c r="BF54" i="15"/>
  <c r="BF98" i="15"/>
  <c r="BF119" i="15" s="1"/>
  <c r="BF77" i="18"/>
  <c r="BJ101" i="15"/>
  <c r="BW1488" i="5"/>
  <c r="JH41" i="7" l="1"/>
  <c r="JG42" i="7"/>
  <c r="JG43" i="7" s="1"/>
  <c r="EV22" i="7"/>
  <c r="EU25" i="7"/>
  <c r="AR195" i="13" s="1"/>
  <c r="AQ113" i="17" s="1"/>
  <c r="AQ112" i="17" s="1"/>
  <c r="CV54" i="7"/>
  <c r="CU57" i="7"/>
  <c r="C88" i="6" s="1"/>
  <c r="C86" i="6" s="1"/>
  <c r="C51" i="6" s="1"/>
  <c r="C99" i="6" s="1"/>
  <c r="DA52" i="7"/>
  <c r="AX165" i="13"/>
  <c r="AY167" i="13"/>
  <c r="AX120" i="17" s="1"/>
  <c r="AX118" i="17" s="1"/>
  <c r="CZ42" i="7"/>
  <c r="CZ43" i="7" s="1"/>
  <c r="DA41" i="7"/>
  <c r="AK52" i="13"/>
  <c r="AK51" i="13" s="1"/>
  <c r="AJ69" i="18" s="1"/>
  <c r="AK55" i="15"/>
  <c r="IT19" i="10"/>
  <c r="IS34" i="10"/>
  <c r="AC199" i="15"/>
  <c r="AC17" i="18"/>
  <c r="AC15" i="18"/>
  <c r="AC19" i="18" s="1"/>
  <c r="IT22" i="10"/>
  <c r="IS37" i="10"/>
  <c r="E156" i="21"/>
  <c r="M156" i="21"/>
  <c r="AL53" i="13"/>
  <c r="AL87" i="15"/>
  <c r="E125" i="21"/>
  <c r="M125" i="21"/>
  <c r="BK134" i="15"/>
  <c r="H134" i="23"/>
  <c r="L56" i="16"/>
  <c r="IR39" i="10"/>
  <c r="H48" i="22"/>
  <c r="BJ25" i="17"/>
  <c r="BL48" i="13"/>
  <c r="L82" i="16"/>
  <c r="E123" i="21"/>
  <c r="M123" i="21"/>
  <c r="BK37" i="15"/>
  <c r="BJ81" i="18"/>
  <c r="BK81" i="18" s="1"/>
  <c r="L53" i="16"/>
  <c r="H37" i="23"/>
  <c r="BK18" i="17"/>
  <c r="F55" i="22"/>
  <c r="H93" i="16"/>
  <c r="AD62" i="15"/>
  <c r="AD32" i="15" s="1"/>
  <c r="BS1440" i="5"/>
  <c r="BG99" i="15" s="1"/>
  <c r="BT1514" i="5"/>
  <c r="BH102" i="15" s="1"/>
  <c r="K59" i="16" s="1"/>
  <c r="BT1516" i="5"/>
  <c r="BH135" i="15" s="1"/>
  <c r="BT1515" i="5"/>
  <c r="BH70" i="15" s="1"/>
  <c r="BT1513" i="5"/>
  <c r="BH38" i="15" s="1"/>
  <c r="BE59" i="18"/>
  <c r="BE67" i="18"/>
  <c r="BH23" i="17"/>
  <c r="BH22" i="17" s="1"/>
  <c r="BJ47" i="13"/>
  <c r="K81" i="16"/>
  <c r="BT1435" i="5"/>
  <c r="BT1436" i="5" s="1"/>
  <c r="BU1432" i="5" s="1"/>
  <c r="BU1434" i="5" s="1"/>
  <c r="BU1508" i="5"/>
  <c r="BK101" i="15"/>
  <c r="L54" i="16"/>
  <c r="H101" i="23"/>
  <c r="BU1466" i="5"/>
  <c r="AE59" i="13"/>
  <c r="AE91" i="15"/>
  <c r="AC63" i="18"/>
  <c r="AD42" i="13"/>
  <c r="AC71" i="18"/>
  <c r="AM121" i="15"/>
  <c r="AM123" i="15" s="1"/>
  <c r="BV1457" i="5"/>
  <c r="BV1458" i="5" s="1"/>
  <c r="BW1458" i="5" s="1"/>
  <c r="BW1456" i="5"/>
  <c r="AM154" i="15"/>
  <c r="AM156" i="15" s="1"/>
  <c r="BK69" i="15"/>
  <c r="L55" i="16"/>
  <c r="H69" i="23"/>
  <c r="IT20" i="10"/>
  <c r="IS35" i="10"/>
  <c r="AB31" i="18"/>
  <c r="AB29" i="18"/>
  <c r="BF21" i="17"/>
  <c r="BF20" i="17" s="1"/>
  <c r="BF17" i="17" s="1"/>
  <c r="BH46" i="13"/>
  <c r="BG44" i="13"/>
  <c r="BI79" i="18"/>
  <c r="F156" i="23"/>
  <c r="BG54" i="15"/>
  <c r="AJ58" i="15"/>
  <c r="AE126" i="15"/>
  <c r="AE159" i="15"/>
  <c r="F54" i="22"/>
  <c r="H91" i="16"/>
  <c r="IS36" i="10"/>
  <c r="IT21" i="10"/>
  <c r="AK90" i="15"/>
  <c r="BG27" i="17"/>
  <c r="BG26" i="17" s="1"/>
  <c r="JH42" i="7" l="1"/>
  <c r="JH43" i="7" s="1"/>
  <c r="JI41" i="7"/>
  <c r="CW54" i="7"/>
  <c r="CV57" i="7"/>
  <c r="D88" i="6" s="1"/>
  <c r="D86" i="6" s="1"/>
  <c r="D51" i="6" s="1"/>
  <c r="D99" i="6" s="1"/>
  <c r="CV59" i="7"/>
  <c r="CW59" i="7" s="1"/>
  <c r="CX59" i="7" s="1"/>
  <c r="CY59" i="7" s="1"/>
  <c r="CZ59" i="7" s="1"/>
  <c r="CU59" i="7"/>
  <c r="CU61" i="7" s="1"/>
  <c r="EW22" i="7"/>
  <c r="EV25" i="7"/>
  <c r="AS195" i="13" s="1"/>
  <c r="AR113" i="17" s="1"/>
  <c r="AR112" i="17" s="1"/>
  <c r="DA42" i="7"/>
  <c r="DA43" i="7" s="1"/>
  <c r="DB41" i="7"/>
  <c r="G167" i="22"/>
  <c r="AY165" i="13"/>
  <c r="G165" i="22" s="1"/>
  <c r="AZ167" i="13"/>
  <c r="AY120" i="17" s="1"/>
  <c r="AY118" i="17" s="1"/>
  <c r="BS1442" i="5"/>
  <c r="AD30" i="15"/>
  <c r="BF59" i="18"/>
  <c r="BF67" i="18"/>
  <c r="AC57" i="18"/>
  <c r="AC75" i="17"/>
  <c r="AC105" i="18"/>
  <c r="AC65" i="18"/>
  <c r="AE93" i="15"/>
  <c r="BU1435" i="5"/>
  <c r="BU1436" i="5" s="1"/>
  <c r="BV1432" i="5" s="1"/>
  <c r="K61" i="16"/>
  <c r="BH131" i="15"/>
  <c r="BH152" i="15" s="1"/>
  <c r="AL88" i="15"/>
  <c r="F87" i="23"/>
  <c r="AE127" i="15"/>
  <c r="AE96" i="15" s="1"/>
  <c r="BU1514" i="5"/>
  <c r="BI102" i="15" s="1"/>
  <c r="BU1516" i="5"/>
  <c r="BI135" i="15" s="1"/>
  <c r="BI131" i="15" s="1"/>
  <c r="BI152" i="15" s="1"/>
  <c r="BU1515" i="5"/>
  <c r="BI70" i="15" s="1"/>
  <c r="BI66" i="15" s="1"/>
  <c r="BI86" i="15" s="1"/>
  <c r="BU1513" i="5"/>
  <c r="BI38" i="15" s="1"/>
  <c r="BI23" i="17"/>
  <c r="BI22" i="17" s="1"/>
  <c r="E56" i="20"/>
  <c r="G39" i="21"/>
  <c r="H39" i="21" s="1"/>
  <c r="O39" i="21"/>
  <c r="P39" i="21" s="1"/>
  <c r="I37" i="23"/>
  <c r="AK56" i="15"/>
  <c r="AK58" i="15" s="1"/>
  <c r="AN54" i="13"/>
  <c r="AN120" i="15"/>
  <c r="IT34" i="10"/>
  <c r="IU19" i="10"/>
  <c r="IU21" i="10"/>
  <c r="IT36" i="10"/>
  <c r="AE160" i="15"/>
  <c r="BG21" i="17"/>
  <c r="BG20" i="17" s="1"/>
  <c r="BG17" i="17" s="1"/>
  <c r="BH44" i="13"/>
  <c r="BI49" i="13"/>
  <c r="E55" i="20"/>
  <c r="IT35" i="10"/>
  <c r="IU20" i="10"/>
  <c r="G103" i="21"/>
  <c r="H103" i="21" s="1"/>
  <c r="O103" i="21"/>
  <c r="P103" i="21" s="1"/>
  <c r="I101" i="23"/>
  <c r="BU1509" i="5"/>
  <c r="BV1505" i="5" s="1"/>
  <c r="K58" i="16"/>
  <c r="BH83" i="18"/>
  <c r="BH34" i="15"/>
  <c r="BT1518" i="5"/>
  <c r="BK25" i="17"/>
  <c r="BJ24" i="17"/>
  <c r="BK24" i="17" s="1"/>
  <c r="G136" i="21"/>
  <c r="H136" i="21" s="1"/>
  <c r="O136" i="21"/>
  <c r="P136" i="21" s="1"/>
  <c r="I134" i="23"/>
  <c r="IU22" i="10"/>
  <c r="IT37" i="10"/>
  <c r="AC21" i="18"/>
  <c r="AC23" i="18"/>
  <c r="AC25" i="18" s="1"/>
  <c r="AC27" i="18"/>
  <c r="M158" i="21"/>
  <c r="E158" i="21"/>
  <c r="G71" i="21"/>
  <c r="H71" i="21" s="1"/>
  <c r="O71" i="21"/>
  <c r="P71" i="21" s="1"/>
  <c r="I69" i="23"/>
  <c r="AN153" i="15"/>
  <c r="AN55" i="13"/>
  <c r="BV1462" i="5"/>
  <c r="BV1461" i="5"/>
  <c r="BV1464" i="5"/>
  <c r="BV1463" i="5"/>
  <c r="BW1457" i="5"/>
  <c r="BT1440" i="5"/>
  <c r="BH99" i="15" s="1"/>
  <c r="K60" i="16"/>
  <c r="BH66" i="15"/>
  <c r="BH86" i="15" s="1"/>
  <c r="BG98" i="15"/>
  <c r="BG77" i="18"/>
  <c r="AE59" i="15"/>
  <c r="AE58" i="13"/>
  <c r="G49" i="20"/>
  <c r="H49" i="20" s="1"/>
  <c r="I48" i="22"/>
  <c r="IS39" i="10"/>
  <c r="AJ61" i="18"/>
  <c r="CV61" i="7" l="1"/>
  <c r="CW61" i="7" s="1"/>
  <c r="CX61" i="7" s="1"/>
  <c r="CY61" i="7" s="1"/>
  <c r="CZ61" i="7" s="1"/>
  <c r="JJ41" i="7"/>
  <c r="JI42" i="7"/>
  <c r="JI43" i="7" s="1"/>
  <c r="EW25" i="7"/>
  <c r="AT195" i="13" s="1"/>
  <c r="AS113" i="17" s="1"/>
  <c r="AS112" i="17" s="1"/>
  <c r="EX22" i="7"/>
  <c r="CW57" i="7"/>
  <c r="E88" i="6" s="1"/>
  <c r="E86" i="6" s="1"/>
  <c r="E51" i="6" s="1"/>
  <c r="E99" i="6" s="1"/>
  <c r="CX54" i="7"/>
  <c r="F168" i="20"/>
  <c r="BA167" i="13"/>
  <c r="AZ120" i="17" s="1"/>
  <c r="AZ118" i="17" s="1"/>
  <c r="AZ165" i="13"/>
  <c r="DC41" i="7"/>
  <c r="DB42" i="7"/>
  <c r="DB43" i="7" s="1"/>
  <c r="F166" i="20"/>
  <c r="BV1434" i="5"/>
  <c r="BW1432" i="5"/>
  <c r="BJ133" i="15"/>
  <c r="BW1464" i="5"/>
  <c r="AF61" i="13"/>
  <c r="AF157" i="15"/>
  <c r="AF159" i="15" s="1"/>
  <c r="AE61" i="15"/>
  <c r="BT1442" i="5"/>
  <c r="BJ36" i="15"/>
  <c r="BW1461" i="5"/>
  <c r="BI46" i="13"/>
  <c r="AE129" i="15"/>
  <c r="IT39" i="10"/>
  <c r="AF60" i="13"/>
  <c r="AF124" i="15"/>
  <c r="AF126" i="15" s="1"/>
  <c r="AE94" i="15"/>
  <c r="AC87" i="18"/>
  <c r="AC89" i="18"/>
  <c r="BG59" i="18"/>
  <c r="IU34" i="10"/>
  <c r="IV19" i="10"/>
  <c r="AN121" i="15"/>
  <c r="AM87" i="15"/>
  <c r="AM53" i="13"/>
  <c r="F88" i="23"/>
  <c r="BJ100" i="15"/>
  <c r="BW1462" i="5"/>
  <c r="AN154" i="15"/>
  <c r="AN156" i="15" s="1"/>
  <c r="BV1507" i="5"/>
  <c r="BW1505" i="5"/>
  <c r="IV20" i="10"/>
  <c r="IU35" i="10"/>
  <c r="BK47" i="13"/>
  <c r="BI83" i="18"/>
  <c r="BI34" i="15"/>
  <c r="BU1518" i="5"/>
  <c r="M89" i="21"/>
  <c r="E89" i="21"/>
  <c r="BH98" i="15"/>
  <c r="BH119" i="15" s="1"/>
  <c r="K46" i="16"/>
  <c r="BH77" i="18"/>
  <c r="AE57" i="13"/>
  <c r="BG119" i="15"/>
  <c r="BG67" i="18"/>
  <c r="BJ68" i="15"/>
  <c r="BW1463" i="5"/>
  <c r="BV1466" i="5"/>
  <c r="BW1466" i="5" s="1"/>
  <c r="AC31" i="18"/>
  <c r="AC29" i="18"/>
  <c r="IU37" i="10"/>
  <c r="IV22" i="10"/>
  <c r="BH54" i="15"/>
  <c r="BH27" i="17"/>
  <c r="BH26" i="17" s="1"/>
  <c r="BJ49" i="13"/>
  <c r="K83" i="16"/>
  <c r="IV21" i="10"/>
  <c r="IU36" i="10"/>
  <c r="AL55" i="15"/>
  <c r="AL52" i="13"/>
  <c r="AL51" i="13" s="1"/>
  <c r="AK69" i="18" s="1"/>
  <c r="AL90" i="15"/>
  <c r="BU1440" i="5"/>
  <c r="BI99" i="15" s="1"/>
  <c r="AD85" i="18"/>
  <c r="AD162" i="15"/>
  <c r="AD73" i="18"/>
  <c r="JK41" i="7" l="1"/>
  <c r="JJ42" i="7"/>
  <c r="JJ43" i="7" s="1"/>
  <c r="EY22" i="7"/>
  <c r="EX25" i="7"/>
  <c r="AU195" i="13" s="1"/>
  <c r="AT113" i="17" s="1"/>
  <c r="AT112" i="17" s="1"/>
  <c r="CY54" i="7"/>
  <c r="CX57" i="7"/>
  <c r="F88" i="6" s="1"/>
  <c r="F86" i="6" s="1"/>
  <c r="F51" i="6" s="1"/>
  <c r="F99" i="6" s="1"/>
  <c r="DC42" i="7"/>
  <c r="DC43" i="7" s="1"/>
  <c r="DD41" i="7"/>
  <c r="BA165" i="13"/>
  <c r="BB167" i="13"/>
  <c r="BA120" i="17" s="1"/>
  <c r="BA118" i="17" s="1"/>
  <c r="IU39" i="10"/>
  <c r="IV36" i="10"/>
  <c r="IW21" i="10"/>
  <c r="AF59" i="13"/>
  <c r="AF91" i="15"/>
  <c r="AF93" i="15" s="1"/>
  <c r="AF160" i="15"/>
  <c r="BI54" i="15"/>
  <c r="H47" i="22"/>
  <c r="BJ23" i="17"/>
  <c r="BL47" i="13"/>
  <c r="L81" i="16"/>
  <c r="BV1508" i="5"/>
  <c r="BV1509" i="5" s="1"/>
  <c r="BW1509" i="5" s="1"/>
  <c r="BW1507" i="5"/>
  <c r="M90" i="21"/>
  <c r="E90" i="21"/>
  <c r="AO54" i="13"/>
  <c r="AO120" i="15"/>
  <c r="AE62" i="15"/>
  <c r="AE32" i="15" s="1"/>
  <c r="BK68" i="15"/>
  <c r="H68" i="23"/>
  <c r="L50" i="16"/>
  <c r="BI98" i="15"/>
  <c r="BI119" i="15" s="1"/>
  <c r="BI77" i="18"/>
  <c r="F90" i="23"/>
  <c r="AL56" i="15"/>
  <c r="AL58" i="15" s="1"/>
  <c r="F55" i="23"/>
  <c r="BI27" i="17"/>
  <c r="BI26" i="17" s="1"/>
  <c r="IW22" i="10"/>
  <c r="IV37" i="10"/>
  <c r="AD63" i="18"/>
  <c r="AE42" i="13"/>
  <c r="AD71" i="18"/>
  <c r="BK100" i="15"/>
  <c r="H100" i="23"/>
  <c r="L49" i="16"/>
  <c r="F53" i="22"/>
  <c r="H92" i="16"/>
  <c r="AN123" i="15"/>
  <c r="AF127" i="15"/>
  <c r="AF96" i="15" s="1"/>
  <c r="BH21" i="17"/>
  <c r="BH20" i="17" s="1"/>
  <c r="BH17" i="17" s="1"/>
  <c r="K80" i="16"/>
  <c r="BJ46" i="13"/>
  <c r="BI44" i="13"/>
  <c r="BK36" i="15"/>
  <c r="BJ79" i="18"/>
  <c r="BK79" i="18" s="1"/>
  <c r="H36" i="23"/>
  <c r="L48" i="16"/>
  <c r="BV1435" i="5"/>
  <c r="BV1436" i="5" s="1"/>
  <c r="BW1436" i="5" s="1"/>
  <c r="BW1434" i="5"/>
  <c r="AK61" i="18"/>
  <c r="AD199" i="15"/>
  <c r="AD17" i="18"/>
  <c r="AD15" i="18"/>
  <c r="AD19" i="18" s="1"/>
  <c r="BU1442" i="5"/>
  <c r="IW20" i="10"/>
  <c r="IV35" i="10"/>
  <c r="AO153" i="15"/>
  <c r="AO55" i="13"/>
  <c r="AM88" i="15"/>
  <c r="AM90" i="15" s="1"/>
  <c r="IV34" i="10"/>
  <c r="IW19" i="10"/>
  <c r="AE64" i="15"/>
  <c r="BK133" i="15"/>
  <c r="L51" i="16"/>
  <c r="H133" i="23"/>
  <c r="JK42" i="7" l="1"/>
  <c r="JK43" i="7" s="1"/>
  <c r="JL41" i="7"/>
  <c r="CZ54" i="7"/>
  <c r="CY57" i="7"/>
  <c r="G88" i="6" s="1"/>
  <c r="G86" i="6" s="1"/>
  <c r="G51" i="6" s="1"/>
  <c r="G99" i="6" s="1"/>
  <c r="EZ22" i="7"/>
  <c r="EY25" i="7"/>
  <c r="AV195" i="13" s="1"/>
  <c r="AU113" i="17" s="1"/>
  <c r="AU112" i="17" s="1"/>
  <c r="DE41" i="7"/>
  <c r="DD42" i="7"/>
  <c r="DD43" i="7" s="1"/>
  <c r="BC167" i="13"/>
  <c r="BB120" i="17" s="1"/>
  <c r="BB118" i="17" s="1"/>
  <c r="BB165" i="13"/>
  <c r="IX19" i="10"/>
  <c r="IW34" i="10"/>
  <c r="AO121" i="15"/>
  <c r="IV39" i="10"/>
  <c r="G102" i="21"/>
  <c r="H102" i="21" s="1"/>
  <c r="O102" i="21"/>
  <c r="P102" i="21" s="1"/>
  <c r="I100" i="23"/>
  <c r="AD57" i="18"/>
  <c r="AD75" i="17"/>
  <c r="AD105" i="18"/>
  <c r="AD65" i="18"/>
  <c r="AM52" i="13"/>
  <c r="AM55" i="15"/>
  <c r="F56" i="23"/>
  <c r="AG157" i="15"/>
  <c r="AG159" i="15" s="1"/>
  <c r="AG61" i="13"/>
  <c r="G103" i="16" s="1"/>
  <c r="G135" i="21"/>
  <c r="H135" i="21" s="1"/>
  <c r="O135" i="21"/>
  <c r="P135" i="21" s="1"/>
  <c r="I133" i="23"/>
  <c r="AO154" i="15"/>
  <c r="AO156" i="15" s="1"/>
  <c r="AD21" i="18"/>
  <c r="AD23" i="18"/>
  <c r="AD25" i="18" s="1"/>
  <c r="AD27" i="18"/>
  <c r="BH59" i="18"/>
  <c r="AG124" i="15"/>
  <c r="AG126" i="15" s="1"/>
  <c r="AG60" i="13"/>
  <c r="G101" i="16" s="1"/>
  <c r="E92" i="21"/>
  <c r="M92" i="21"/>
  <c r="AF58" i="13"/>
  <c r="AF59" i="15"/>
  <c r="AF61" i="15" s="1"/>
  <c r="BV1513" i="5"/>
  <c r="BV1516" i="5"/>
  <c r="BV1515" i="5"/>
  <c r="BV1514" i="5"/>
  <c r="BW1508" i="5"/>
  <c r="BK23" i="17"/>
  <c r="BJ22" i="17"/>
  <c r="BK22" i="17" s="1"/>
  <c r="BH67" i="18"/>
  <c r="AF129" i="15"/>
  <c r="AF94" i="15"/>
  <c r="AF64" i="15" s="1"/>
  <c r="IX21" i="10"/>
  <c r="IW36" i="10"/>
  <c r="IW35" i="10"/>
  <c r="IX20" i="10"/>
  <c r="IW37" i="10"/>
  <c r="IX22" i="10"/>
  <c r="F58" i="23"/>
  <c r="G70" i="21"/>
  <c r="H70" i="21" s="1"/>
  <c r="O70" i="21"/>
  <c r="P70" i="21" s="1"/>
  <c r="I68" i="23"/>
  <c r="AN87" i="15"/>
  <c r="AN53" i="13"/>
  <c r="BV1440" i="5"/>
  <c r="BK46" i="13" s="1"/>
  <c r="BW1435" i="5"/>
  <c r="G38" i="21"/>
  <c r="H38" i="21" s="1"/>
  <c r="O38" i="21"/>
  <c r="P38" i="21" s="1"/>
  <c r="I36" i="23"/>
  <c r="BI21" i="17"/>
  <c r="BI20" i="17" s="1"/>
  <c r="BI17" i="17" s="1"/>
  <c r="BJ44" i="13"/>
  <c r="E54" i="20"/>
  <c r="M57" i="21"/>
  <c r="E57" i="21"/>
  <c r="AE30" i="15"/>
  <c r="G48" i="20"/>
  <c r="H48" i="20" s="1"/>
  <c r="I47" i="22"/>
  <c r="JL42" i="7" l="1"/>
  <c r="JL43" i="7" s="1"/>
  <c r="JM41" i="7"/>
  <c r="FA22" i="7"/>
  <c r="EZ25" i="7"/>
  <c r="AW195" i="13" s="1"/>
  <c r="AV113" i="17" s="1"/>
  <c r="AV112" i="17" s="1"/>
  <c r="DA54" i="7"/>
  <c r="CZ57" i="7"/>
  <c r="H88" i="6" s="1"/>
  <c r="H86" i="6" s="1"/>
  <c r="H51" i="6" s="1"/>
  <c r="H99" i="6" s="1"/>
  <c r="DF41" i="7"/>
  <c r="DE42" i="7"/>
  <c r="DE43" i="7" s="1"/>
  <c r="BD167" i="13"/>
  <c r="BC120" i="17" s="1"/>
  <c r="BC118" i="17" s="1"/>
  <c r="BC165" i="13"/>
  <c r="BV1518" i="5"/>
  <c r="BW1518" i="5" s="1"/>
  <c r="IW39" i="10"/>
  <c r="H46" i="22"/>
  <c r="BL46" i="13"/>
  <c r="L80" i="16"/>
  <c r="AF62" i="15"/>
  <c r="AF32" i="15" s="1"/>
  <c r="AF30" i="15" s="1"/>
  <c r="AP54" i="13"/>
  <c r="AP120" i="15"/>
  <c r="BI59" i="18"/>
  <c r="BV1442" i="5"/>
  <c r="BW1442" i="5" s="1"/>
  <c r="AG91" i="15"/>
  <c r="AG93" i="15" s="1"/>
  <c r="AG59" i="13"/>
  <c r="G102" i="16" s="1"/>
  <c r="BJ102" i="15"/>
  <c r="BW1514" i="5"/>
  <c r="AF57" i="13"/>
  <c r="AP153" i="15"/>
  <c r="AP55" i="13"/>
  <c r="BI67" i="18"/>
  <c r="AM56" i="15"/>
  <c r="AM58" i="15" s="1"/>
  <c r="AO123" i="15"/>
  <c r="IY19" i="10"/>
  <c r="IX34" i="10"/>
  <c r="E60" i="21"/>
  <c r="M60" i="21"/>
  <c r="AG127" i="15"/>
  <c r="AG96" i="15" s="1"/>
  <c r="AG160" i="15"/>
  <c r="IX37" i="10"/>
  <c r="IY22" i="10"/>
  <c r="BJ70" i="15"/>
  <c r="BW1515" i="5"/>
  <c r="F52" i="22"/>
  <c r="AM51" i="13"/>
  <c r="H90" i="16"/>
  <c r="AD87" i="18"/>
  <c r="AD89" i="18"/>
  <c r="BJ99" i="15"/>
  <c r="BW1440" i="5"/>
  <c r="AN88" i="15"/>
  <c r="AN90" i="15" s="1"/>
  <c r="IX35" i="10"/>
  <c r="IY20" i="10"/>
  <c r="BJ38" i="15"/>
  <c r="BW1513" i="5"/>
  <c r="BK49" i="13"/>
  <c r="AD31" i="18"/>
  <c r="AD29" i="18"/>
  <c r="AE85" i="18"/>
  <c r="AE162" i="15"/>
  <c r="AE73" i="18"/>
  <c r="IY21" i="10"/>
  <c r="IX36" i="10"/>
  <c r="BJ135" i="15"/>
  <c r="BW1516" i="5"/>
  <c r="E58" i="21"/>
  <c r="M58" i="21"/>
  <c r="JN41" i="7" l="1"/>
  <c r="JM42" i="7"/>
  <c r="JM43" i="7" s="1"/>
  <c r="DB54" i="7"/>
  <c r="DA57" i="7"/>
  <c r="I88" i="6" s="1"/>
  <c r="I86" i="6" s="1"/>
  <c r="I51" i="6" s="1"/>
  <c r="I99" i="6" s="1"/>
  <c r="DG52" i="7"/>
  <c r="FB22" i="7"/>
  <c r="FA25" i="7"/>
  <c r="AX195" i="13" s="1"/>
  <c r="AW113" i="17" s="1"/>
  <c r="AW112" i="17" s="1"/>
  <c r="DG41" i="7"/>
  <c r="DF42" i="7"/>
  <c r="DF43" i="7" s="1"/>
  <c r="BE167" i="13"/>
  <c r="BD165" i="13"/>
  <c r="AH61" i="13"/>
  <c r="AH157" i="15"/>
  <c r="AH159" i="15" s="1"/>
  <c r="AP121" i="15"/>
  <c r="AP123" i="15" s="1"/>
  <c r="IZ21" i="10"/>
  <c r="IY36" i="10"/>
  <c r="AE63" i="18"/>
  <c r="AF42" i="13"/>
  <c r="AE71" i="18"/>
  <c r="AG94" i="15"/>
  <c r="AG64" i="15" s="1"/>
  <c r="H49" i="22"/>
  <c r="BJ27" i="17"/>
  <c r="BL49" i="13"/>
  <c r="L83" i="16"/>
  <c r="BJ98" i="15"/>
  <c r="BK99" i="15"/>
  <c r="BJ77" i="18"/>
  <c r="BK77" i="18" s="1"/>
  <c r="H99" i="23"/>
  <c r="L46" i="16"/>
  <c r="IZ19" i="10"/>
  <c r="IY34" i="10"/>
  <c r="AP154" i="15"/>
  <c r="AP156" i="15" s="1"/>
  <c r="AF85" i="18"/>
  <c r="AF162" i="15"/>
  <c r="AF73" i="18"/>
  <c r="AE199" i="15"/>
  <c r="AE17" i="18"/>
  <c r="AE15" i="18"/>
  <c r="AE19" i="18" s="1"/>
  <c r="BK38" i="15"/>
  <c r="BJ83" i="18"/>
  <c r="BK83" i="18" s="1"/>
  <c r="H38" i="23"/>
  <c r="L58" i="16"/>
  <c r="BJ34" i="15"/>
  <c r="IY37" i="10"/>
  <c r="IZ22" i="10"/>
  <c r="AG58" i="13"/>
  <c r="AG59" i="15"/>
  <c r="AG61" i="15" s="1"/>
  <c r="BJ21" i="17"/>
  <c r="E53" i="20"/>
  <c r="AN52" i="13"/>
  <c r="AN55" i="15"/>
  <c r="AG129" i="15"/>
  <c r="BK135" i="15"/>
  <c r="H135" i="23"/>
  <c r="L61" i="16"/>
  <c r="BJ131" i="15"/>
  <c r="IZ20" i="10"/>
  <c r="IY35" i="10"/>
  <c r="AO53" i="13"/>
  <c r="AO87" i="15"/>
  <c r="F51" i="22"/>
  <c r="AL61" i="18"/>
  <c r="AL69" i="18"/>
  <c r="BK70" i="15"/>
  <c r="L60" i="16"/>
  <c r="H70" i="23"/>
  <c r="BJ66" i="15"/>
  <c r="AH124" i="15"/>
  <c r="AH126" i="15" s="1"/>
  <c r="AH60" i="13"/>
  <c r="IX39" i="10"/>
  <c r="BK102" i="15"/>
  <c r="H102" i="23"/>
  <c r="L59" i="16"/>
  <c r="BK44" i="13"/>
  <c r="G47" i="20"/>
  <c r="H47" i="20" s="1"/>
  <c r="I46" i="22"/>
  <c r="JN42" i="7" l="1"/>
  <c r="JN43" i="7" s="1"/>
  <c r="JO41" i="7"/>
  <c r="FB25" i="7"/>
  <c r="AY195" i="13" s="1"/>
  <c r="FC22" i="7"/>
  <c r="DB59" i="7"/>
  <c r="DC59" i="7" s="1"/>
  <c r="DD59" i="7" s="1"/>
  <c r="DE59" i="7" s="1"/>
  <c r="DF59" i="7" s="1"/>
  <c r="C107" i="14"/>
  <c r="C104" i="14" s="1"/>
  <c r="C96" i="14" s="1"/>
  <c r="C84" i="14" s="1"/>
  <c r="DA59" i="7"/>
  <c r="DA61" i="7" s="1"/>
  <c r="DB57" i="7"/>
  <c r="J88" i="6" s="1"/>
  <c r="DC54" i="7"/>
  <c r="BF167" i="13"/>
  <c r="BE120" i="17" s="1"/>
  <c r="BE118" i="17" s="1"/>
  <c r="BE165" i="13"/>
  <c r="BD120" i="17"/>
  <c r="BD118" i="17" s="1"/>
  <c r="DG42" i="7"/>
  <c r="DG43" i="7" s="1"/>
  <c r="DG76" i="7"/>
  <c r="DG77" i="7" s="1"/>
  <c r="DG78" i="7" s="1"/>
  <c r="AQ55" i="13"/>
  <c r="AQ153" i="15"/>
  <c r="BJ119" i="15"/>
  <c r="BK98" i="15"/>
  <c r="H98" i="23"/>
  <c r="G50" i="20"/>
  <c r="H50" i="20" s="1"/>
  <c r="I49" i="22"/>
  <c r="IZ36" i="10"/>
  <c r="JA21" i="10"/>
  <c r="AH160" i="15"/>
  <c r="AH129" i="15" s="1"/>
  <c r="G104" i="21"/>
  <c r="H104" i="21" s="1"/>
  <c r="O104" i="21"/>
  <c r="P104" i="21" s="1"/>
  <c r="I102" i="23"/>
  <c r="AN51" i="13"/>
  <c r="G40" i="21"/>
  <c r="H40" i="21" s="1"/>
  <c r="O40" i="21"/>
  <c r="P40" i="21" s="1"/>
  <c r="I38" i="23"/>
  <c r="AF17" i="18"/>
  <c r="AF15" i="18"/>
  <c r="AF19" i="18" s="1"/>
  <c r="AF199" i="15"/>
  <c r="BK27" i="17"/>
  <c r="BJ26" i="17"/>
  <c r="BK26" i="17" s="1"/>
  <c r="H44" i="22"/>
  <c r="BJ59" i="18"/>
  <c r="BK59" i="18" s="1"/>
  <c r="BL44" i="13"/>
  <c r="AH127" i="15"/>
  <c r="E52" i="20"/>
  <c r="AO88" i="15"/>
  <c r="BK21" i="17"/>
  <c r="BJ20" i="17"/>
  <c r="BJ86" i="15"/>
  <c r="BK66" i="15"/>
  <c r="H66" i="23"/>
  <c r="AG62" i="15"/>
  <c r="AG32" i="15" s="1"/>
  <c r="AG30" i="15" s="1"/>
  <c r="IZ37" i="10"/>
  <c r="JA22" i="10"/>
  <c r="BJ67" i="18"/>
  <c r="BK67" i="18" s="1"/>
  <c r="BJ54" i="15"/>
  <c r="BK34" i="15"/>
  <c r="H34" i="23"/>
  <c r="AE21" i="18"/>
  <c r="AE23" i="18"/>
  <c r="AE25" i="18" s="1"/>
  <c r="AE27" i="18"/>
  <c r="G101" i="21"/>
  <c r="H101" i="21" s="1"/>
  <c r="O101" i="21"/>
  <c r="P101" i="21" s="1"/>
  <c r="I99" i="23"/>
  <c r="AE75" i="17"/>
  <c r="AE57" i="18"/>
  <c r="AE105" i="18"/>
  <c r="AE65" i="18"/>
  <c r="JA20" i="10"/>
  <c r="IZ35" i="10"/>
  <c r="JA19" i="10"/>
  <c r="IZ34" i="10"/>
  <c r="BJ152" i="15"/>
  <c r="BK131" i="15"/>
  <c r="H131" i="23"/>
  <c r="G72" i="21"/>
  <c r="H72" i="21" s="1"/>
  <c r="O72" i="21"/>
  <c r="P72" i="21" s="1"/>
  <c r="I70" i="23"/>
  <c r="G137" i="21"/>
  <c r="H137" i="21" s="1"/>
  <c r="O137" i="21"/>
  <c r="P137" i="21" s="1"/>
  <c r="I135" i="23"/>
  <c r="AN56" i="15"/>
  <c r="AN58" i="15" s="1"/>
  <c r="G100" i="16"/>
  <c r="AG57" i="13"/>
  <c r="IY39" i="10"/>
  <c r="AH59" i="13"/>
  <c r="AH91" i="15"/>
  <c r="AH93" i="15" s="1"/>
  <c r="AQ54" i="13"/>
  <c r="AQ120" i="15"/>
  <c r="JO42" i="7" l="1"/>
  <c r="JO43" i="7" s="1"/>
  <c r="JP41" i="7"/>
  <c r="DB61" i="7"/>
  <c r="DC61" i="7" s="1"/>
  <c r="DD61" i="7" s="1"/>
  <c r="DE61" i="7" s="1"/>
  <c r="DF61" i="7" s="1"/>
  <c r="N79" i="6" s="1"/>
  <c r="N77" i="6" s="1"/>
  <c r="C146" i="17"/>
  <c r="C154" i="14"/>
  <c r="DD54" i="7"/>
  <c r="DC57" i="7"/>
  <c r="K88" i="6" s="1"/>
  <c r="K86" i="6" s="1"/>
  <c r="K51" i="6" s="1"/>
  <c r="K99" i="6" s="1"/>
  <c r="J86" i="6"/>
  <c r="FD22" i="7"/>
  <c r="FC25" i="7"/>
  <c r="AZ195" i="13" s="1"/>
  <c r="AY113" i="17" s="1"/>
  <c r="AY112" i="17" s="1"/>
  <c r="O79" i="6"/>
  <c r="G195" i="22"/>
  <c r="F196" i="20" s="1"/>
  <c r="AX113" i="17"/>
  <c r="AX112" i="17" s="1"/>
  <c r="BG167" i="13"/>
  <c r="BF165" i="13"/>
  <c r="BK54" i="15"/>
  <c r="H54" i="23"/>
  <c r="AP53" i="13"/>
  <c r="AP87" i="15"/>
  <c r="G45" i="20"/>
  <c r="H45" i="20" s="1"/>
  <c r="I44" i="22"/>
  <c r="JB21" i="10"/>
  <c r="JA36" i="10"/>
  <c r="AM61" i="18"/>
  <c r="AM69" i="18"/>
  <c r="AE89" i="18"/>
  <c r="AE87" i="18"/>
  <c r="AI60" i="13"/>
  <c r="AI124" i="15"/>
  <c r="AI126" i="15" s="1"/>
  <c r="G100" i="21"/>
  <c r="H100" i="21" s="1"/>
  <c r="O100" i="21"/>
  <c r="P100" i="21" s="1"/>
  <c r="I98" i="23"/>
  <c r="AQ154" i="15"/>
  <c r="AQ156" i="15" s="1"/>
  <c r="G68" i="21"/>
  <c r="H68" i="21" s="1"/>
  <c r="O68" i="21"/>
  <c r="P68" i="21" s="1"/>
  <c r="I66" i="23"/>
  <c r="AQ121" i="15"/>
  <c r="AQ123" i="15" s="1"/>
  <c r="G133" i="21"/>
  <c r="H133" i="21" s="1"/>
  <c r="O133" i="21"/>
  <c r="P133" i="21" s="1"/>
  <c r="I131" i="23"/>
  <c r="IZ39" i="10"/>
  <c r="G36" i="21"/>
  <c r="H36" i="21" s="1"/>
  <c r="O36" i="21"/>
  <c r="P36" i="21" s="1"/>
  <c r="I34" i="23"/>
  <c r="JA37" i="10"/>
  <c r="JB22" i="10"/>
  <c r="BK119" i="15"/>
  <c r="H119" i="23"/>
  <c r="AH94" i="15"/>
  <c r="AH64" i="15" s="1"/>
  <c r="BK152" i="15"/>
  <c r="H152" i="23"/>
  <c r="AG85" i="18"/>
  <c r="AG162" i="15"/>
  <c r="AG73" i="18"/>
  <c r="BK20" i="17"/>
  <c r="BJ17" i="17"/>
  <c r="BK17" i="17" s="1"/>
  <c r="JA35" i="10"/>
  <c r="JB20" i="10"/>
  <c r="AH58" i="13"/>
  <c r="AH57" i="13" s="1"/>
  <c r="AH59" i="15"/>
  <c r="AH61" i="15" s="1"/>
  <c r="AF63" i="18"/>
  <c r="AG42" i="13"/>
  <c r="AF71" i="18"/>
  <c r="AO55" i="15"/>
  <c r="AO52" i="13"/>
  <c r="JB19" i="10"/>
  <c r="JA34" i="10"/>
  <c r="AE31" i="18"/>
  <c r="AE29" i="18"/>
  <c r="BK86" i="15"/>
  <c r="H86" i="23"/>
  <c r="AO90" i="15"/>
  <c r="AH96" i="15"/>
  <c r="AF21" i="18"/>
  <c r="AF23" i="18"/>
  <c r="AF25" i="18" s="1"/>
  <c r="AF27" i="18"/>
  <c r="AI61" i="13"/>
  <c r="AI157" i="15"/>
  <c r="AI159" i="15" s="1"/>
  <c r="E37" i="12" l="1"/>
  <c r="JQ41" i="7"/>
  <c r="JP42" i="7"/>
  <c r="JP43" i="7" s="1"/>
  <c r="O77" i="6"/>
  <c r="E35" i="12"/>
  <c r="N70" i="6"/>
  <c r="FD25" i="7"/>
  <c r="BA195" i="13" s="1"/>
  <c r="AZ113" i="17" s="1"/>
  <c r="AZ112" i="17" s="1"/>
  <c r="FE22" i="7"/>
  <c r="DD57" i="7"/>
  <c r="L88" i="6" s="1"/>
  <c r="L86" i="6" s="1"/>
  <c r="L51" i="6" s="1"/>
  <c r="L99" i="6" s="1"/>
  <c r="DE54" i="7"/>
  <c r="C149" i="18"/>
  <c r="C158" i="14"/>
  <c r="J51" i="6"/>
  <c r="BH167" i="13"/>
  <c r="BG120" i="17" s="1"/>
  <c r="BG118" i="17" s="1"/>
  <c r="BG165" i="13"/>
  <c r="BF120" i="17"/>
  <c r="BF118" i="17" s="1"/>
  <c r="JC19" i="10"/>
  <c r="JB34" i="10"/>
  <c r="JB37" i="10"/>
  <c r="JC22" i="10"/>
  <c r="AF31" i="18"/>
  <c r="AF29" i="18"/>
  <c r="AG17" i="18"/>
  <c r="AG15" i="18"/>
  <c r="AG199" i="15"/>
  <c r="AI59" i="13"/>
  <c r="AI91" i="15"/>
  <c r="AI93" i="15" s="1"/>
  <c r="AR55" i="13"/>
  <c r="AR153" i="15"/>
  <c r="AI127" i="15"/>
  <c r="AI96" i="15" s="1"/>
  <c r="JC21" i="10"/>
  <c r="JB36" i="10"/>
  <c r="AP88" i="15"/>
  <c r="AG63" i="18"/>
  <c r="AH42" i="13"/>
  <c r="JB35" i="10"/>
  <c r="JC20" i="10"/>
  <c r="O154" i="21"/>
  <c r="P154" i="21" s="1"/>
  <c r="G154" i="21"/>
  <c r="H154" i="21" s="1"/>
  <c r="I152" i="23"/>
  <c r="G88" i="21"/>
  <c r="H88" i="21" s="1"/>
  <c r="O88" i="21"/>
  <c r="P88" i="21" s="1"/>
  <c r="I86" i="23"/>
  <c r="AF57" i="18"/>
  <c r="AF75" i="17"/>
  <c r="AF105" i="18"/>
  <c r="AF65" i="18"/>
  <c r="AG71" i="18"/>
  <c r="AO56" i="15"/>
  <c r="AO58" i="15" s="1"/>
  <c r="AI160" i="15"/>
  <c r="AI129" i="15" s="1"/>
  <c r="JA39" i="10"/>
  <c r="AO51" i="13"/>
  <c r="AH62" i="15"/>
  <c r="O121" i="21"/>
  <c r="P121" i="21" s="1"/>
  <c r="G121" i="21"/>
  <c r="H121" i="21" s="1"/>
  <c r="I119" i="23"/>
  <c r="AR120" i="15"/>
  <c r="AR54" i="13"/>
  <c r="G56" i="21"/>
  <c r="H56" i="21" s="1"/>
  <c r="O56" i="21"/>
  <c r="P56" i="21" s="1"/>
  <c r="I54" i="23"/>
  <c r="JQ42" i="7" l="1"/>
  <c r="JQ43" i="7" s="1"/>
  <c r="JR41" i="7"/>
  <c r="J99" i="6"/>
  <c r="DF54" i="7"/>
  <c r="DE57" i="7"/>
  <c r="M88" i="6" s="1"/>
  <c r="N52" i="6"/>
  <c r="O70" i="6"/>
  <c r="E28" i="12"/>
  <c r="C162" i="14"/>
  <c r="C164" i="14"/>
  <c r="C151" i="18"/>
  <c r="FF22" i="7"/>
  <c r="FE25" i="7"/>
  <c r="BB195" i="13" s="1"/>
  <c r="BA113" i="17" s="1"/>
  <c r="BA112" i="17" s="1"/>
  <c r="BI167" i="13"/>
  <c r="BH165" i="13"/>
  <c r="AI59" i="15"/>
  <c r="AI61" i="15" s="1"/>
  <c r="AI58" i="13"/>
  <c r="AI57" i="13" s="1"/>
  <c r="AQ53" i="13"/>
  <c r="AQ87" i="15"/>
  <c r="AH32" i="15"/>
  <c r="AH30" i="15" s="1"/>
  <c r="AF89" i="18"/>
  <c r="AF87" i="18"/>
  <c r="AG19" i="18"/>
  <c r="JD22" i="10"/>
  <c r="JC37" i="10"/>
  <c r="AR121" i="15"/>
  <c r="JD20" i="10"/>
  <c r="JC35" i="10"/>
  <c r="JD21" i="10"/>
  <c r="JC36" i="10"/>
  <c r="AR154" i="15"/>
  <c r="AR156" i="15" s="1"/>
  <c r="AI94" i="15"/>
  <c r="AI64" i="15" s="1"/>
  <c r="AG75" i="17"/>
  <c r="AG57" i="18"/>
  <c r="AG105" i="18"/>
  <c r="AG65" i="18"/>
  <c r="AG21" i="18"/>
  <c r="AG23" i="18"/>
  <c r="AG25" i="18" s="1"/>
  <c r="AG27" i="18"/>
  <c r="JC34" i="10"/>
  <c r="JD19" i="10"/>
  <c r="AN61" i="18"/>
  <c r="AN69" i="18"/>
  <c r="AJ157" i="15"/>
  <c r="AJ159" i="15" s="1"/>
  <c r="AJ61" i="13"/>
  <c r="AP52" i="13"/>
  <c r="AP55" i="15"/>
  <c r="AP90" i="15"/>
  <c r="AJ60" i="13"/>
  <c r="AJ124" i="15"/>
  <c r="AJ126" i="15" s="1"/>
  <c r="JB39" i="10"/>
  <c r="JR42" i="7" l="1"/>
  <c r="JR43" i="7" s="1"/>
  <c r="JS41" i="7"/>
  <c r="C224" i="15"/>
  <c r="C148" i="17"/>
  <c r="C166" i="14"/>
  <c r="D154" i="13"/>
  <c r="C110" i="17" s="1"/>
  <c r="D143" i="14"/>
  <c r="M86" i="6"/>
  <c r="FF25" i="7"/>
  <c r="BC195" i="13" s="1"/>
  <c r="BB113" i="17" s="1"/>
  <c r="BB112" i="17" s="1"/>
  <c r="FG22" i="7"/>
  <c r="DG54" i="7"/>
  <c r="DF57" i="7"/>
  <c r="N88" i="6" s="1"/>
  <c r="D10" i="13"/>
  <c r="D145" i="14"/>
  <c r="D213" i="15"/>
  <c r="E10" i="12"/>
  <c r="O52" i="6"/>
  <c r="BI165" i="13"/>
  <c r="BJ167" i="13"/>
  <c r="BI120" i="17" s="1"/>
  <c r="BI118" i="17" s="1"/>
  <c r="BH120" i="17"/>
  <c r="BH118" i="17" s="1"/>
  <c r="JC39" i="10"/>
  <c r="AP51" i="13"/>
  <c r="AH63" i="18"/>
  <c r="AI42" i="13"/>
  <c r="AH65" i="18" s="1"/>
  <c r="AG29" i="18"/>
  <c r="AG31" i="18"/>
  <c r="AS55" i="13"/>
  <c r="AS153" i="15"/>
  <c r="JE20" i="10"/>
  <c r="JD35" i="10"/>
  <c r="JD37" i="10"/>
  <c r="JE22" i="10"/>
  <c r="AH85" i="18"/>
  <c r="AH162" i="15"/>
  <c r="AH73" i="18"/>
  <c r="AQ88" i="15"/>
  <c r="AQ90" i="15" s="1"/>
  <c r="AI62" i="15"/>
  <c r="AJ127" i="15"/>
  <c r="AJ96" i="15" s="1"/>
  <c r="AG87" i="18"/>
  <c r="AG89" i="18"/>
  <c r="AS54" i="13"/>
  <c r="AS120" i="15"/>
  <c r="AP56" i="15"/>
  <c r="AP58" i="15" s="1"/>
  <c r="AJ160" i="15"/>
  <c r="AJ129" i="15" s="1"/>
  <c r="JE19" i="10"/>
  <c r="JD34" i="10"/>
  <c r="AJ59" i="13"/>
  <c r="AJ91" i="15"/>
  <c r="AJ93" i="15" s="1"/>
  <c r="JE21" i="10"/>
  <c r="JD36" i="10"/>
  <c r="AR123" i="15"/>
  <c r="AH71" i="18"/>
  <c r="JS42" i="7" l="1"/>
  <c r="JS43" i="7" s="1"/>
  <c r="JT41" i="7"/>
  <c r="C137" i="17"/>
  <c r="C136" i="17" s="1"/>
  <c r="D9" i="13"/>
  <c r="E46" i="12"/>
  <c r="N86" i="6"/>
  <c r="O88" i="6"/>
  <c r="D7" i="13"/>
  <c r="C168" i="14"/>
  <c r="D156" i="14"/>
  <c r="C153" i="18"/>
  <c r="D146" i="14"/>
  <c r="D201" i="15"/>
  <c r="D68" i="17" s="1"/>
  <c r="DG57" i="7"/>
  <c r="D197" i="13" s="1"/>
  <c r="DH54" i="7"/>
  <c r="DM52" i="7"/>
  <c r="M51" i="6"/>
  <c r="O86" i="6"/>
  <c r="FH22" i="7"/>
  <c r="FG25" i="7"/>
  <c r="BD195" i="13" s="1"/>
  <c r="BC113" i="17" s="1"/>
  <c r="BC112" i="17" s="1"/>
  <c r="D144" i="14"/>
  <c r="D155" i="13"/>
  <c r="BK167" i="13"/>
  <c r="BJ165" i="13"/>
  <c r="JD39" i="10"/>
  <c r="AS121" i="15"/>
  <c r="AK60" i="13"/>
  <c r="AK124" i="15"/>
  <c r="AK126" i="15" s="1"/>
  <c r="AJ58" i="13"/>
  <c r="AJ57" i="13" s="1"/>
  <c r="AJ59" i="15"/>
  <c r="AJ61" i="15" s="1"/>
  <c r="JF22" i="10"/>
  <c r="JE37" i="10"/>
  <c r="AS154" i="15"/>
  <c r="AS156" i="15" s="1"/>
  <c r="AH75" i="17"/>
  <c r="AH57" i="18"/>
  <c r="AH105" i="18"/>
  <c r="JE34" i="10"/>
  <c r="JF19" i="10"/>
  <c r="AH199" i="15"/>
  <c r="AH17" i="18"/>
  <c r="AH15" i="18"/>
  <c r="AH19" i="18" s="1"/>
  <c r="JF21" i="10"/>
  <c r="JE36" i="10"/>
  <c r="AJ94" i="15"/>
  <c r="AJ64" i="15" s="1"/>
  <c r="AQ55" i="15"/>
  <c r="AQ52" i="13"/>
  <c r="AK157" i="15"/>
  <c r="AK159" i="15" s="1"/>
  <c r="AK61" i="13"/>
  <c r="AI32" i="15"/>
  <c r="AI30" i="15" s="1"/>
  <c r="AR53" i="13"/>
  <c r="AR87" i="15"/>
  <c r="JF20" i="10"/>
  <c r="JE35" i="10"/>
  <c r="AO61" i="18"/>
  <c r="AO69" i="18"/>
  <c r="JT42" i="7" l="1"/>
  <c r="JT43" i="7" s="1"/>
  <c r="JU41" i="7"/>
  <c r="C111" i="17"/>
  <c r="C109" i="17" s="1"/>
  <c r="D153" i="13"/>
  <c r="C116" i="17"/>
  <c r="D193" i="13"/>
  <c r="E44" i="12"/>
  <c r="N51" i="6"/>
  <c r="O51" i="6" s="1"/>
  <c r="M99" i="6"/>
  <c r="I107" i="14"/>
  <c r="I104" i="14" s="1"/>
  <c r="I96" i="14" s="1"/>
  <c r="DG59" i="7"/>
  <c r="DH59" i="7"/>
  <c r="D142" i="14"/>
  <c r="D84" i="14" s="1"/>
  <c r="E11" i="13"/>
  <c r="D138" i="17" s="1"/>
  <c r="C107" i="18"/>
  <c r="C154" i="17"/>
  <c r="C161" i="17"/>
  <c r="D5" i="13"/>
  <c r="D3" i="13" s="1"/>
  <c r="C91" i="18" s="1"/>
  <c r="FI22" i="7"/>
  <c r="FH25" i="7"/>
  <c r="BE195" i="13" s="1"/>
  <c r="BD113" i="17" s="1"/>
  <c r="BD112" i="17" s="1"/>
  <c r="DH57" i="7"/>
  <c r="E197" i="13" s="1"/>
  <c r="DI54" i="7"/>
  <c r="H167" i="22"/>
  <c r="BK165" i="13"/>
  <c r="BL167" i="13"/>
  <c r="BJ120" i="17"/>
  <c r="JG20" i="10"/>
  <c r="JF35" i="10"/>
  <c r="AI85" i="18"/>
  <c r="AI162" i="15"/>
  <c r="AI73" i="18"/>
  <c r="AH89" i="18"/>
  <c r="AH87" i="18"/>
  <c r="AI63" i="18"/>
  <c r="AJ42" i="13"/>
  <c r="AT120" i="15"/>
  <c r="AT54" i="13"/>
  <c r="AK59" i="13"/>
  <c r="AK91" i="15"/>
  <c r="AK93" i="15" s="1"/>
  <c r="JF34" i="10"/>
  <c r="JG19" i="10"/>
  <c r="JG22" i="10"/>
  <c r="JF37" i="10"/>
  <c r="AK127" i="15"/>
  <c r="AK96" i="15" s="1"/>
  <c r="AQ56" i="15"/>
  <c r="JF36" i="10"/>
  <c r="JG21" i="10"/>
  <c r="AR88" i="15"/>
  <c r="AR90" i="15" s="1"/>
  <c r="AK160" i="15"/>
  <c r="AK129" i="15" s="1"/>
  <c r="JE39" i="10"/>
  <c r="AI71" i="18"/>
  <c r="AQ51" i="13"/>
  <c r="AH21" i="18"/>
  <c r="AH23" i="18"/>
  <c r="AH25" i="18" s="1"/>
  <c r="AH27" i="18"/>
  <c r="AT55" i="13"/>
  <c r="AT153" i="15"/>
  <c r="AJ62" i="15"/>
  <c r="AJ32" i="15" s="1"/>
  <c r="AJ30" i="15" s="1"/>
  <c r="AS123" i="15"/>
  <c r="JV41" i="7" l="1"/>
  <c r="JU42" i="7"/>
  <c r="JU43" i="7" s="1"/>
  <c r="D116" i="17"/>
  <c r="E193" i="13"/>
  <c r="D154" i="14"/>
  <c r="D146" i="17"/>
  <c r="D226" i="15"/>
  <c r="DI59" i="7"/>
  <c r="FI25" i="7"/>
  <c r="BF195" i="13" s="1"/>
  <c r="BE113" i="17" s="1"/>
  <c r="BE112" i="17" s="1"/>
  <c r="FJ22" i="7"/>
  <c r="DG61" i="7"/>
  <c r="DH61" i="7" s="1"/>
  <c r="C226" i="15"/>
  <c r="C223" i="15" s="1"/>
  <c r="D163" i="13"/>
  <c r="E9" i="12"/>
  <c r="N99" i="6"/>
  <c r="N2" i="6" s="1"/>
  <c r="O2" i="6" s="1"/>
  <c r="D112" i="6"/>
  <c r="DJ54" i="7"/>
  <c r="DI57" i="7"/>
  <c r="F197" i="13" s="1"/>
  <c r="H165" i="22"/>
  <c r="BL165" i="13"/>
  <c r="G168" i="20"/>
  <c r="H168" i="20" s="1"/>
  <c r="I167" i="22"/>
  <c r="BJ118" i="17"/>
  <c r="BK118" i="17" s="1"/>
  <c r="BK120" i="17"/>
  <c r="JF39" i="10"/>
  <c r="AJ85" i="18"/>
  <c r="AJ162" i="15"/>
  <c r="AJ73" i="18"/>
  <c r="AH31" i="18"/>
  <c r="AH29" i="18"/>
  <c r="AP61" i="18"/>
  <c r="AP69" i="18"/>
  <c r="AR55" i="15"/>
  <c r="AR52" i="13"/>
  <c r="JG37" i="10"/>
  <c r="JH22" i="10"/>
  <c r="AT121" i="15"/>
  <c r="AI17" i="18"/>
  <c r="AI15" i="18"/>
  <c r="AI19" i="18" s="1"/>
  <c r="AI199" i="15"/>
  <c r="JH20" i="10"/>
  <c r="JG35" i="10"/>
  <c r="AK58" i="13"/>
  <c r="AK57" i="13" s="1"/>
  <c r="AJ71" i="18" s="1"/>
  <c r="AK59" i="15"/>
  <c r="AK61" i="15" s="1"/>
  <c r="AS53" i="13"/>
  <c r="AS87" i="15"/>
  <c r="JH19" i="10"/>
  <c r="JG34" i="10"/>
  <c r="AK94" i="15"/>
  <c r="AK64" i="15" s="1"/>
  <c r="AI75" i="17"/>
  <c r="AI57" i="18"/>
  <c r="AI105" i="18"/>
  <c r="AI65" i="18"/>
  <c r="AT154" i="15"/>
  <c r="AT156" i="15" s="1"/>
  <c r="JG36" i="10"/>
  <c r="JH21" i="10"/>
  <c r="AL60" i="13"/>
  <c r="AL124" i="15"/>
  <c r="AL157" i="15"/>
  <c r="AL61" i="13"/>
  <c r="AQ58" i="15"/>
  <c r="DI61" i="7" l="1"/>
  <c r="JV42" i="7"/>
  <c r="JV43" i="7" s="1"/>
  <c r="JW41" i="7"/>
  <c r="D108" i="6"/>
  <c r="D111" i="6"/>
  <c r="D109" i="6" s="1"/>
  <c r="C125" i="18"/>
  <c r="C215" i="15"/>
  <c r="E116" i="17"/>
  <c r="F193" i="13"/>
  <c r="O99" i="6"/>
  <c r="D149" i="18"/>
  <c r="D158" i="14"/>
  <c r="DK54" i="7"/>
  <c r="DJ57" i="7"/>
  <c r="G197" i="13" s="1"/>
  <c r="FJ25" i="7"/>
  <c r="BG195" i="13" s="1"/>
  <c r="BF113" i="17" s="1"/>
  <c r="BF112" i="17" s="1"/>
  <c r="FK22" i="7"/>
  <c r="DJ59" i="7"/>
  <c r="E226" i="15"/>
  <c r="E163" i="13"/>
  <c r="D117" i="17" s="1"/>
  <c r="D115" i="17" s="1"/>
  <c r="D161" i="13"/>
  <c r="D151" i="13" s="1"/>
  <c r="C129" i="18" s="1"/>
  <c r="C117" i="17"/>
  <c r="C115" i="17" s="1"/>
  <c r="C145" i="17" s="1"/>
  <c r="C147" i="17" s="1"/>
  <c r="C149" i="17" s="1"/>
  <c r="G166" i="20"/>
  <c r="H166" i="20" s="1"/>
  <c r="I165" i="22"/>
  <c r="JH35" i="10"/>
  <c r="JI20" i="10"/>
  <c r="AU120" i="15"/>
  <c r="AU54" i="13"/>
  <c r="I91" i="16" s="1"/>
  <c r="JH37" i="10"/>
  <c r="JI22" i="10"/>
  <c r="F157" i="23"/>
  <c r="AL159" i="15"/>
  <c r="AU153" i="15"/>
  <c r="AU55" i="13"/>
  <c r="I93" i="16" s="1"/>
  <c r="AL91" i="15"/>
  <c r="AL59" i="13"/>
  <c r="AI23" i="18"/>
  <c r="AI25" i="18" s="1"/>
  <c r="AI21" i="18"/>
  <c r="AI27" i="18"/>
  <c r="AT123" i="15"/>
  <c r="AR56" i="15"/>
  <c r="AJ15" i="18"/>
  <c r="AJ19" i="18" s="1"/>
  <c r="AJ199" i="15"/>
  <c r="AJ17" i="18"/>
  <c r="JI21" i="10"/>
  <c r="JH36" i="10"/>
  <c r="AI89" i="18"/>
  <c r="AI87" i="18"/>
  <c r="JG39" i="10"/>
  <c r="AS88" i="15"/>
  <c r="AK62" i="15"/>
  <c r="AK32" i="15" s="1"/>
  <c r="AK30" i="15" s="1"/>
  <c r="AL126" i="15"/>
  <c r="F124" i="23"/>
  <c r="JH34" i="10"/>
  <c r="JI19" i="10"/>
  <c r="AJ63" i="18"/>
  <c r="AK42" i="13"/>
  <c r="AR51" i="13"/>
  <c r="JH39" i="10" l="1"/>
  <c r="JX41" i="7"/>
  <c r="JW42" i="7"/>
  <c r="JW43" i="7" s="1"/>
  <c r="F116" i="17"/>
  <c r="G193" i="13"/>
  <c r="C69" i="17"/>
  <c r="C235" i="15"/>
  <c r="C237" i="15" s="1"/>
  <c r="DK59" i="7"/>
  <c r="F226" i="15"/>
  <c r="DL54" i="7"/>
  <c r="DK57" i="7"/>
  <c r="H197" i="13" s="1"/>
  <c r="DJ61" i="7"/>
  <c r="DK61" i="7" s="1"/>
  <c r="C135" i="18"/>
  <c r="C127" i="18"/>
  <c r="C133" i="18"/>
  <c r="C137" i="18"/>
  <c r="C131" i="18"/>
  <c r="FK25" i="7"/>
  <c r="BH195" i="13" s="1"/>
  <c r="BG113" i="17" s="1"/>
  <c r="BG112" i="17" s="1"/>
  <c r="FL22" i="7"/>
  <c r="D162" i="14"/>
  <c r="D151" i="18"/>
  <c r="D164" i="14"/>
  <c r="E161" i="13"/>
  <c r="F163" i="13"/>
  <c r="AJ75" i="17"/>
  <c r="AJ57" i="18"/>
  <c r="AJ105" i="18"/>
  <c r="AJ65" i="18"/>
  <c r="AT87" i="15"/>
  <c r="AT53" i="13"/>
  <c r="AS52" i="13"/>
  <c r="AS51" i="13" s="1"/>
  <c r="AR69" i="18" s="1"/>
  <c r="AS55" i="15"/>
  <c r="JJ20" i="10"/>
  <c r="JI35" i="10"/>
  <c r="AJ21" i="18"/>
  <c r="AJ23" i="18"/>
  <c r="AJ25" i="18" s="1"/>
  <c r="AJ27" i="18"/>
  <c r="AU154" i="15"/>
  <c r="AU156" i="15" s="1"/>
  <c r="AL127" i="15"/>
  <c r="AL96" i="15" s="1"/>
  <c r="F96" i="23" s="1"/>
  <c r="F126" i="23"/>
  <c r="AL58" i="13"/>
  <c r="AL57" i="13" s="1"/>
  <c r="AL59" i="15"/>
  <c r="AK71" i="18"/>
  <c r="AI29" i="18"/>
  <c r="AI31" i="18"/>
  <c r="E159" i="21"/>
  <c r="M159" i="21"/>
  <c r="JI37" i="10"/>
  <c r="JJ22" i="10"/>
  <c r="E126" i="21"/>
  <c r="M126" i="21"/>
  <c r="AK85" i="18"/>
  <c r="AK162" i="15"/>
  <c r="AK73" i="18"/>
  <c r="AL160" i="15"/>
  <c r="AL129" i="15" s="1"/>
  <c r="F129" i="23" s="1"/>
  <c r="F159" i="23"/>
  <c r="AQ61" i="18"/>
  <c r="AQ69" i="18"/>
  <c r="JJ19" i="10"/>
  <c r="JI34" i="10"/>
  <c r="AS90" i="15"/>
  <c r="JJ21" i="10"/>
  <c r="JI36" i="10"/>
  <c r="AR58" i="15"/>
  <c r="F91" i="23"/>
  <c r="AL93" i="15"/>
  <c r="AU121" i="15"/>
  <c r="AU123" i="15" s="1"/>
  <c r="JY41" i="7" l="1"/>
  <c r="JX42" i="7"/>
  <c r="JX43" i="7" s="1"/>
  <c r="E145" i="14"/>
  <c r="E10" i="13"/>
  <c r="E213" i="15"/>
  <c r="FM22" i="7"/>
  <c r="FL25" i="7"/>
  <c r="BI195" i="13" s="1"/>
  <c r="BH113" i="17" s="1"/>
  <c r="BH112" i="17" s="1"/>
  <c r="G116" i="17"/>
  <c r="H193" i="13"/>
  <c r="C239" i="15"/>
  <c r="D104" i="13"/>
  <c r="D99" i="13" s="1"/>
  <c r="D97" i="13" s="1"/>
  <c r="D95" i="13" s="1"/>
  <c r="G163" i="13"/>
  <c r="F117" i="17" s="1"/>
  <c r="F115" i="17" s="1"/>
  <c r="F161" i="13"/>
  <c r="D166" i="14"/>
  <c r="DM54" i="7"/>
  <c r="DL57" i="7"/>
  <c r="I197" i="13" s="1"/>
  <c r="E117" i="17"/>
  <c r="E115" i="17" s="1"/>
  <c r="D224" i="15"/>
  <c r="E154" i="13"/>
  <c r="E143" i="14"/>
  <c r="D148" i="17"/>
  <c r="DL59" i="7"/>
  <c r="H226" i="15" s="1"/>
  <c r="G226" i="15"/>
  <c r="JI39" i="10"/>
  <c r="E131" i="21"/>
  <c r="M131" i="21"/>
  <c r="F59" i="23"/>
  <c r="AL61" i="15"/>
  <c r="AM124" i="15"/>
  <c r="AM60" i="13"/>
  <c r="F127" i="23"/>
  <c r="AV55" i="13"/>
  <c r="AV153" i="15"/>
  <c r="E93" i="21"/>
  <c r="M93" i="21"/>
  <c r="AV54" i="13"/>
  <c r="AV120" i="15"/>
  <c r="JJ34" i="10"/>
  <c r="JK19" i="10"/>
  <c r="E161" i="21"/>
  <c r="M161" i="21"/>
  <c r="JK22" i="10"/>
  <c r="JJ37" i="10"/>
  <c r="AK63" i="18"/>
  <c r="AL42" i="13"/>
  <c r="AR61" i="18"/>
  <c r="AL94" i="15"/>
  <c r="AL64" i="15" s="1"/>
  <c r="F64" i="23" s="1"/>
  <c r="F93" i="23"/>
  <c r="JJ36" i="10"/>
  <c r="JK21" i="10"/>
  <c r="E128" i="21"/>
  <c r="M128" i="21"/>
  <c r="AJ29" i="18"/>
  <c r="AJ31" i="18"/>
  <c r="JK20" i="10"/>
  <c r="JJ35" i="10"/>
  <c r="AJ89" i="18"/>
  <c r="AJ87" i="18"/>
  <c r="AM157" i="15"/>
  <c r="AM61" i="13"/>
  <c r="F160" i="23"/>
  <c r="AK199" i="15"/>
  <c r="AK17" i="18"/>
  <c r="AK15" i="18"/>
  <c r="AK19" i="18" s="1"/>
  <c r="E98" i="21"/>
  <c r="M98" i="21"/>
  <c r="AS56" i="15"/>
  <c r="AS58" i="15" s="1"/>
  <c r="AT88" i="15"/>
  <c r="AT90" i="15" s="1"/>
  <c r="DL61" i="7" l="1"/>
  <c r="JZ41" i="7"/>
  <c r="JY42" i="7"/>
  <c r="JY43" i="7" s="1"/>
  <c r="C115" i="18"/>
  <c r="C111" i="18"/>
  <c r="C113" i="18"/>
  <c r="C35" i="18"/>
  <c r="C57" i="17"/>
  <c r="C67" i="17" s="1"/>
  <c r="C70" i="17" s="1"/>
  <c r="D222" i="13"/>
  <c r="C33" i="18"/>
  <c r="C37" i="18" s="1"/>
  <c r="FN22" i="7"/>
  <c r="FM25" i="7"/>
  <c r="BJ195" i="13" s="1"/>
  <c r="BI113" i="17" s="1"/>
  <c r="BI112" i="17" s="1"/>
  <c r="I193" i="13"/>
  <c r="H116" i="17"/>
  <c r="E146" i="14"/>
  <c r="F11" i="13" s="1"/>
  <c r="E138" i="17" s="1"/>
  <c r="E201" i="15"/>
  <c r="E68" i="17" s="1"/>
  <c r="D110" i="17"/>
  <c r="DS52" i="7"/>
  <c r="DN54" i="7"/>
  <c r="DM57" i="7"/>
  <c r="J197" i="13" s="1"/>
  <c r="H163" i="13"/>
  <c r="G161" i="13"/>
  <c r="G117" i="17"/>
  <c r="G115" i="17" s="1"/>
  <c r="D137" i="17"/>
  <c r="D136" i="17" s="1"/>
  <c r="E9" i="13"/>
  <c r="D223" i="15"/>
  <c r="E144" i="14"/>
  <c r="E142" i="14" s="1"/>
  <c r="E84" i="14" s="1"/>
  <c r="E155" i="13"/>
  <c r="D111" i="17" s="1"/>
  <c r="E156" i="14"/>
  <c r="D153" i="18"/>
  <c r="E7" i="13"/>
  <c r="D168" i="14"/>
  <c r="C45" i="17"/>
  <c r="C41" i="17" s="1"/>
  <c r="C50" i="17" s="1"/>
  <c r="AT52" i="13"/>
  <c r="AT51" i="13" s="1"/>
  <c r="AS69" i="18" s="1"/>
  <c r="AT55" i="15"/>
  <c r="AM159" i="15"/>
  <c r="AK23" i="18"/>
  <c r="AK25" i="18" s="1"/>
  <c r="AK21" i="18"/>
  <c r="AK27" i="18"/>
  <c r="JK35" i="10"/>
  <c r="JL20" i="10"/>
  <c r="E95" i="21"/>
  <c r="M95" i="21"/>
  <c r="JL22" i="10"/>
  <c r="JK37" i="10"/>
  <c r="JL19" i="10"/>
  <c r="JK34" i="10"/>
  <c r="AV154" i="15"/>
  <c r="AM126" i="15"/>
  <c r="AU53" i="13"/>
  <c r="I92" i="16" s="1"/>
  <c r="AU87" i="15"/>
  <c r="E162" i="21"/>
  <c r="M162" i="21"/>
  <c r="AM59" i="13"/>
  <c r="AM91" i="15"/>
  <c r="F94" i="23"/>
  <c r="AK57" i="18"/>
  <c r="AK75" i="17"/>
  <c r="AK105" i="18"/>
  <c r="AK65" i="18"/>
  <c r="JJ39" i="10"/>
  <c r="AL62" i="15"/>
  <c r="F61" i="23"/>
  <c r="F61" i="22"/>
  <c r="H103" i="16"/>
  <c r="JL21" i="10"/>
  <c r="JK36" i="10"/>
  <c r="E66" i="21"/>
  <c r="M66" i="21"/>
  <c r="AV121" i="15"/>
  <c r="E129" i="21"/>
  <c r="M129" i="21"/>
  <c r="M61" i="21"/>
  <c r="E61" i="21"/>
  <c r="F60" i="22"/>
  <c r="H101" i="16"/>
  <c r="KA41" i="7" l="1"/>
  <c r="JZ42" i="7"/>
  <c r="JZ43" i="7" s="1"/>
  <c r="D109" i="17"/>
  <c r="D145" i="17" s="1"/>
  <c r="D147" i="17" s="1"/>
  <c r="D149" i="17" s="1"/>
  <c r="I163" i="13"/>
  <c r="H117" i="17" s="1"/>
  <c r="H115" i="17" s="1"/>
  <c r="H161" i="13"/>
  <c r="E153" i="13"/>
  <c r="E151" i="13" s="1"/>
  <c r="D129" i="18" s="1"/>
  <c r="D107" i="18"/>
  <c r="D161" i="17"/>
  <c r="D154" i="17"/>
  <c r="E5" i="13"/>
  <c r="E3" i="13" s="1"/>
  <c r="D91" i="18" s="1"/>
  <c r="E146" i="17"/>
  <c r="E154" i="14"/>
  <c r="I116" i="17"/>
  <c r="J193" i="13"/>
  <c r="C52" i="17"/>
  <c r="D125" i="18"/>
  <c r="D215" i="15"/>
  <c r="DO54" i="7"/>
  <c r="DN57" i="7"/>
  <c r="K197" i="13" s="1"/>
  <c r="C102" i="17"/>
  <c r="C101" i="17" s="1"/>
  <c r="C103" i="17" s="1"/>
  <c r="C105" i="17" s="1"/>
  <c r="E220" i="13"/>
  <c r="D119" i="18" s="1"/>
  <c r="D121" i="18" s="1"/>
  <c r="D212" i="13"/>
  <c r="C76" i="17"/>
  <c r="C71" i="17" s="1"/>
  <c r="C77" i="17" s="1"/>
  <c r="DN59" i="7"/>
  <c r="DM59" i="7"/>
  <c r="O107" i="14"/>
  <c r="O104" i="14" s="1"/>
  <c r="O96" i="14" s="1"/>
  <c r="FN25" i="7"/>
  <c r="BK195" i="13" s="1"/>
  <c r="FO22" i="7"/>
  <c r="E61" i="20"/>
  <c r="AK87" i="18"/>
  <c r="AK89" i="18"/>
  <c r="AM127" i="15"/>
  <c r="AM96" i="15" s="1"/>
  <c r="JK39" i="10"/>
  <c r="JM20" i="10"/>
  <c r="JL35" i="10"/>
  <c r="JL36" i="10"/>
  <c r="JM21" i="10"/>
  <c r="M63" i="21"/>
  <c r="E63" i="21"/>
  <c r="E96" i="21"/>
  <c r="M96" i="21"/>
  <c r="JL34" i="10"/>
  <c r="JM19" i="10"/>
  <c r="AT56" i="15"/>
  <c r="AT58" i="15" s="1"/>
  <c r="AW54" i="13"/>
  <c r="AW120" i="15"/>
  <c r="AM59" i="15"/>
  <c r="AM58" i="13"/>
  <c r="F62" i="23"/>
  <c r="AM93" i="15"/>
  <c r="AW55" i="13"/>
  <c r="AW153" i="15"/>
  <c r="AK29" i="18"/>
  <c r="AK31" i="18"/>
  <c r="AM160" i="15"/>
  <c r="AM129" i="15" s="1"/>
  <c r="AS61" i="18"/>
  <c r="AV123" i="15"/>
  <c r="E62" i="20"/>
  <c r="AL32" i="15"/>
  <c r="F59" i="22"/>
  <c r="H102" i="16"/>
  <c r="AU88" i="15"/>
  <c r="AU90" i="15" s="1"/>
  <c r="AV156" i="15"/>
  <c r="JL37" i="10"/>
  <c r="JM22" i="10"/>
  <c r="KB41" i="7" l="1"/>
  <c r="KA42" i="7"/>
  <c r="KA43" i="7" s="1"/>
  <c r="I226" i="15"/>
  <c r="DM61" i="7"/>
  <c r="DN61" i="7" s="1"/>
  <c r="C143" i="18"/>
  <c r="C117" i="18"/>
  <c r="C39" i="18" s="1"/>
  <c r="DP54" i="7"/>
  <c r="DO57" i="7"/>
  <c r="L197" i="13" s="1"/>
  <c r="C158" i="17"/>
  <c r="C160" i="17" s="1"/>
  <c r="E158" i="14"/>
  <c r="E149" i="18"/>
  <c r="FP22" i="7"/>
  <c r="FO25" i="7"/>
  <c r="DO59" i="7"/>
  <c r="J226" i="15"/>
  <c r="D69" i="17"/>
  <c r="D235" i="15"/>
  <c r="H195" i="22"/>
  <c r="BJ113" i="17"/>
  <c r="BL195" i="13"/>
  <c r="C79" i="17"/>
  <c r="C151" i="17"/>
  <c r="C153" i="17" s="1"/>
  <c r="D135" i="18"/>
  <c r="D127" i="18"/>
  <c r="J163" i="13"/>
  <c r="I117" i="17" s="1"/>
  <c r="I115" i="17" s="1"/>
  <c r="I161" i="13"/>
  <c r="D93" i="13"/>
  <c r="C97" i="18"/>
  <c r="C103" i="18"/>
  <c r="C101" i="18"/>
  <c r="C99" i="18"/>
  <c r="C141" i="18"/>
  <c r="J116" i="17"/>
  <c r="K193" i="13"/>
  <c r="C81" i="17"/>
  <c r="D133" i="18"/>
  <c r="D137" i="18"/>
  <c r="D131" i="18"/>
  <c r="AM61" i="15"/>
  <c r="AW154" i="15"/>
  <c r="AW156" i="15" s="1"/>
  <c r="JN19" i="10"/>
  <c r="JM34" i="10"/>
  <c r="E60" i="20"/>
  <c r="E64" i="21"/>
  <c r="M64" i="21"/>
  <c r="AU52" i="13"/>
  <c r="AU55" i="15"/>
  <c r="JL39" i="10"/>
  <c r="JM35" i="10"/>
  <c r="JN20" i="10"/>
  <c r="AM94" i="15"/>
  <c r="JN21" i="10"/>
  <c r="JM36" i="10"/>
  <c r="AN124" i="15"/>
  <c r="AN60" i="13"/>
  <c r="JM37" i="10"/>
  <c r="JN22" i="10"/>
  <c r="AV53" i="13"/>
  <c r="AV87" i="15"/>
  <c r="AL30" i="15"/>
  <c r="F32" i="23"/>
  <c r="AN61" i="13"/>
  <c r="AN157" i="15"/>
  <c r="F58" i="22"/>
  <c r="AM57" i="13"/>
  <c r="H100" i="16"/>
  <c r="AW121" i="15"/>
  <c r="KB42" i="7" l="1"/>
  <c r="KB43" i="7" s="1"/>
  <c r="KC41" i="7"/>
  <c r="D152" i="17"/>
  <c r="C155" i="17"/>
  <c r="G196" i="20"/>
  <c r="H196" i="20" s="1"/>
  <c r="I195" i="22"/>
  <c r="K226" i="15"/>
  <c r="DP59" i="7"/>
  <c r="E162" i="14"/>
  <c r="E151" i="18"/>
  <c r="E164" i="14"/>
  <c r="K163" i="13"/>
  <c r="J117" i="17" s="1"/>
  <c r="J115" i="17" s="1"/>
  <c r="J161" i="13"/>
  <c r="D237" i="15"/>
  <c r="E104" i="13" s="1"/>
  <c r="C162" i="17"/>
  <c r="D159" i="17"/>
  <c r="C139" i="18"/>
  <c r="C145" i="18"/>
  <c r="D224" i="13"/>
  <c r="D2" i="13" s="1"/>
  <c r="FQ22" i="7"/>
  <c r="FP25" i="7"/>
  <c r="L193" i="13"/>
  <c r="K116" i="17"/>
  <c r="DO61" i="7"/>
  <c r="DP61" i="7" s="1"/>
  <c r="BK113" i="17"/>
  <c r="BJ112" i="17"/>
  <c r="BK112" i="17" s="1"/>
  <c r="DP57" i="7"/>
  <c r="M197" i="13" s="1"/>
  <c r="DQ54" i="7"/>
  <c r="AL85" i="18"/>
  <c r="AL162" i="15"/>
  <c r="AL73" i="18"/>
  <c r="F30" i="23"/>
  <c r="JO22" i="10"/>
  <c r="JN37" i="10"/>
  <c r="AN59" i="13"/>
  <c r="AN91" i="15"/>
  <c r="AM62" i="15"/>
  <c r="F57" i="22"/>
  <c r="AL63" i="18"/>
  <c r="AM42" i="13"/>
  <c r="AL71" i="18"/>
  <c r="AV88" i="15"/>
  <c r="AV90" i="15" s="1"/>
  <c r="JO21" i="10"/>
  <c r="JN36" i="10"/>
  <c r="AU51" i="13"/>
  <c r="I90" i="16"/>
  <c r="AX54" i="13"/>
  <c r="AX120" i="15"/>
  <c r="E59" i="20"/>
  <c r="JM39" i="10"/>
  <c r="AX55" i="13"/>
  <c r="AX153" i="15"/>
  <c r="AW123" i="15"/>
  <c r="AN159" i="15"/>
  <c r="M34" i="21"/>
  <c r="E34" i="21"/>
  <c r="AN126" i="15"/>
  <c r="AM64" i="15"/>
  <c r="JO20" i="10"/>
  <c r="JN35" i="10"/>
  <c r="AU56" i="15"/>
  <c r="AU58" i="15" s="1"/>
  <c r="JO19" i="10"/>
  <c r="JN34" i="10"/>
  <c r="KC42" i="7" l="1"/>
  <c r="KC43" i="7" s="1"/>
  <c r="KD41" i="7"/>
  <c r="D239" i="15"/>
  <c r="D57" i="17" s="1"/>
  <c r="D67" i="17" s="1"/>
  <c r="D70" i="17" s="1"/>
  <c r="M193" i="13"/>
  <c r="L116" i="17"/>
  <c r="L163" i="13"/>
  <c r="K117" i="17" s="1"/>
  <c r="K115" i="17" s="1"/>
  <c r="K161" i="13"/>
  <c r="E148" i="17"/>
  <c r="F154" i="13"/>
  <c r="E110" i="17" s="1"/>
  <c r="E224" i="15"/>
  <c r="F143" i="14"/>
  <c r="E99" i="13"/>
  <c r="E97" i="13" s="1"/>
  <c r="D45" i="17"/>
  <c r="D41" i="17" s="1"/>
  <c r="D50" i="17" s="1"/>
  <c r="E166" i="14"/>
  <c r="L226" i="15"/>
  <c r="DQ59" i="7"/>
  <c r="DQ61" i="7" s="1"/>
  <c r="DQ57" i="7"/>
  <c r="N197" i="13" s="1"/>
  <c r="DR54" i="7"/>
  <c r="FQ25" i="7"/>
  <c r="FR22" i="7"/>
  <c r="F145" i="14"/>
  <c r="F10" i="13"/>
  <c r="F213" i="15"/>
  <c r="JP19" i="10"/>
  <c r="JO34" i="10"/>
  <c r="AN127" i="15"/>
  <c r="AN96" i="15" s="1"/>
  <c r="AN58" i="13"/>
  <c r="AN59" i="15"/>
  <c r="JO35" i="10"/>
  <c r="JP20" i="10"/>
  <c r="AN160" i="15"/>
  <c r="AN129" i="15" s="1"/>
  <c r="F42" i="22"/>
  <c r="AL57" i="18"/>
  <c r="AL89" i="18" s="1"/>
  <c r="AL75" i="17"/>
  <c r="AL105" i="18"/>
  <c r="AM32" i="15"/>
  <c r="AN93" i="15"/>
  <c r="JP22" i="10"/>
  <c r="JO37" i="10"/>
  <c r="AT61" i="18"/>
  <c r="AT69" i="18"/>
  <c r="JP21" i="10"/>
  <c r="JO36" i="10"/>
  <c r="AX121" i="15"/>
  <c r="AX123" i="15" s="1"/>
  <c r="G120" i="23"/>
  <c r="AL15" i="18"/>
  <c r="AL19" i="18" s="1"/>
  <c r="AL199" i="15"/>
  <c r="AL17" i="18"/>
  <c r="F162" i="23"/>
  <c r="JN39" i="10"/>
  <c r="AV55" i="15"/>
  <c r="AV52" i="13"/>
  <c r="AV51" i="13" s="1"/>
  <c r="AU69" i="18" s="1"/>
  <c r="AX154" i="15"/>
  <c r="AX156" i="15" s="1"/>
  <c r="G153" i="23"/>
  <c r="AW53" i="13"/>
  <c r="AW87" i="15"/>
  <c r="E58" i="20"/>
  <c r="M32" i="21"/>
  <c r="E52" i="19"/>
  <c r="E48" i="19"/>
  <c r="E32" i="21"/>
  <c r="E50" i="19"/>
  <c r="AL65" i="18"/>
  <c r="D35" i="18" l="1"/>
  <c r="E222" i="13"/>
  <c r="D111" i="18"/>
  <c r="D113" i="18"/>
  <c r="D33" i="18"/>
  <c r="D37" i="18" s="1"/>
  <c r="D115" i="18"/>
  <c r="KD42" i="7"/>
  <c r="KD43" i="7" s="1"/>
  <c r="KE41" i="7"/>
  <c r="DR57" i="7"/>
  <c r="O197" i="13" s="1"/>
  <c r="DS54" i="7"/>
  <c r="F7" i="13"/>
  <c r="F156" i="14"/>
  <c r="E153" i="18"/>
  <c r="E168" i="14"/>
  <c r="F144" i="14"/>
  <c r="E223" i="15"/>
  <c r="F155" i="13"/>
  <c r="FS22" i="7"/>
  <c r="FR25" i="7"/>
  <c r="M116" i="17"/>
  <c r="N193" i="13"/>
  <c r="D52" i="17"/>
  <c r="AL87" i="18"/>
  <c r="F201" i="15"/>
  <c r="F68" i="17" s="1"/>
  <c r="F146" i="14"/>
  <c r="G11" i="13" s="1"/>
  <c r="F138" i="17" s="1"/>
  <c r="M226" i="15"/>
  <c r="DR59" i="7"/>
  <c r="N226" i="15" s="1"/>
  <c r="D76" i="17"/>
  <c r="D71" i="17" s="1"/>
  <c r="D77" i="17" s="1"/>
  <c r="E95" i="13"/>
  <c r="E137" i="17"/>
  <c r="E136" i="17" s="1"/>
  <c r="F9" i="13"/>
  <c r="DR61" i="7"/>
  <c r="F220" i="13"/>
  <c r="E119" i="18" s="1"/>
  <c r="E121" i="18" s="1"/>
  <c r="D102" i="17"/>
  <c r="D101" i="17" s="1"/>
  <c r="D103" i="17" s="1"/>
  <c r="D105" i="17" s="1"/>
  <c r="E212" i="13"/>
  <c r="L161" i="13"/>
  <c r="M163" i="13"/>
  <c r="L117" i="17" s="1"/>
  <c r="L115" i="17" s="1"/>
  <c r="AW88" i="15"/>
  <c r="G156" i="23"/>
  <c r="AL21" i="18"/>
  <c r="AL23" i="18"/>
  <c r="AL25" i="18" s="1"/>
  <c r="AL27" i="18"/>
  <c r="F199" i="23"/>
  <c r="G123" i="23"/>
  <c r="JQ22" i="10"/>
  <c r="JP37" i="10"/>
  <c r="E46" i="19"/>
  <c r="E43" i="20"/>
  <c r="E71" i="19"/>
  <c r="JP35" i="10"/>
  <c r="JQ20" i="10"/>
  <c r="AO124" i="15"/>
  <c r="AO60" i="13"/>
  <c r="F155" i="21"/>
  <c r="N155" i="21"/>
  <c r="M164" i="21"/>
  <c r="E164" i="21"/>
  <c r="E9" i="19"/>
  <c r="N122" i="21"/>
  <c r="F122" i="21"/>
  <c r="AN94" i="15"/>
  <c r="AN64" i="15" s="1"/>
  <c r="AN61" i="15"/>
  <c r="JO39" i="10"/>
  <c r="AU61" i="18"/>
  <c r="AY153" i="15"/>
  <c r="AY55" i="13"/>
  <c r="G154" i="23"/>
  <c r="AV56" i="15"/>
  <c r="AV58" i="15" s="1"/>
  <c r="AY54" i="13"/>
  <c r="AY120" i="15"/>
  <c r="G121" i="23"/>
  <c r="JQ21" i="10"/>
  <c r="JP36" i="10"/>
  <c r="AM30" i="15"/>
  <c r="AO157" i="15"/>
  <c r="AO61" i="13"/>
  <c r="AN57" i="13"/>
  <c r="JQ19" i="10"/>
  <c r="JP34" i="10"/>
  <c r="JP39" i="10" l="1"/>
  <c r="D226" i="23"/>
  <c r="K228" i="21" s="1"/>
  <c r="KE42" i="7"/>
  <c r="KE43" i="7" s="1"/>
  <c r="KF41" i="7"/>
  <c r="D79" i="17"/>
  <c r="D151" i="17"/>
  <c r="D153" i="17" s="1"/>
  <c r="D81" i="17"/>
  <c r="C228" i="21"/>
  <c r="D103" i="18"/>
  <c r="D101" i="18"/>
  <c r="E93" i="13"/>
  <c r="D97" i="18"/>
  <c r="D99" i="18"/>
  <c r="FS25" i="7"/>
  <c r="FT22" i="7"/>
  <c r="F142" i="14"/>
  <c r="F84" i="14" s="1"/>
  <c r="F5" i="13"/>
  <c r="F3" i="13" s="1"/>
  <c r="E91" i="18" s="1"/>
  <c r="E161" i="17"/>
  <c r="E154" i="17"/>
  <c r="E107" i="18"/>
  <c r="D143" i="18"/>
  <c r="D117" i="18"/>
  <c r="D39" i="18" s="1"/>
  <c r="DY52" i="7"/>
  <c r="DS57" i="7"/>
  <c r="P197" i="13" s="1"/>
  <c r="DT54" i="7"/>
  <c r="N163" i="13"/>
  <c r="M117" i="17" s="1"/>
  <c r="M115" i="17" s="1"/>
  <c r="M161" i="13"/>
  <c r="F153" i="13"/>
  <c r="F151" i="13" s="1"/>
  <c r="E129" i="18" s="1"/>
  <c r="E111" i="17"/>
  <c r="E109" i="17" s="1"/>
  <c r="E145" i="17" s="1"/>
  <c r="E147" i="17" s="1"/>
  <c r="E149" i="17" s="1"/>
  <c r="D197" i="22"/>
  <c r="C198" i="20" s="1"/>
  <c r="N116" i="17"/>
  <c r="O193" i="13"/>
  <c r="D193" i="22" s="1"/>
  <c r="C194" i="20" s="1"/>
  <c r="E125" i="18"/>
  <c r="E215" i="15"/>
  <c r="D158" i="17"/>
  <c r="D160" i="17" s="1"/>
  <c r="AM63" i="18"/>
  <c r="AN42" i="13"/>
  <c r="AM65" i="18" s="1"/>
  <c r="AM71" i="18"/>
  <c r="N123" i="21"/>
  <c r="F123" i="21"/>
  <c r="AW55" i="15"/>
  <c r="AW52" i="13"/>
  <c r="AW51" i="13" s="1"/>
  <c r="AV69" i="18" s="1"/>
  <c r="E13" i="19"/>
  <c r="E11" i="19"/>
  <c r="AO126" i="15"/>
  <c r="E56" i="19"/>
  <c r="E54" i="19"/>
  <c r="AX53" i="13"/>
  <c r="AX87" i="15"/>
  <c r="AM85" i="18"/>
  <c r="AM162" i="15"/>
  <c r="AM73" i="18"/>
  <c r="AY121" i="15"/>
  <c r="AY123" i="15" s="1"/>
  <c r="F156" i="21"/>
  <c r="N156" i="21"/>
  <c r="JQ35" i="10"/>
  <c r="JR20" i="10"/>
  <c r="M201" i="21"/>
  <c r="E201" i="21"/>
  <c r="E15" i="19"/>
  <c r="E21" i="19"/>
  <c r="F158" i="21"/>
  <c r="N158" i="21"/>
  <c r="JR19" i="10"/>
  <c r="JQ34" i="10"/>
  <c r="G54" i="22"/>
  <c r="J91" i="16"/>
  <c r="G55" i="22"/>
  <c r="J93" i="16"/>
  <c r="JR22" i="10"/>
  <c r="JQ37" i="10"/>
  <c r="AL31" i="18"/>
  <c r="AL29" i="18"/>
  <c r="AO159" i="15"/>
  <c r="JQ36" i="10"/>
  <c r="JR21" i="10"/>
  <c r="AY154" i="15"/>
  <c r="AY156" i="15" s="1"/>
  <c r="AN62" i="15"/>
  <c r="AN32" i="15" s="1"/>
  <c r="AO91" i="15"/>
  <c r="AO59" i="13"/>
  <c r="F125" i="21"/>
  <c r="N125" i="21"/>
  <c r="AW90" i="15"/>
  <c r="KG41" i="7" l="1"/>
  <c r="KF42" i="7"/>
  <c r="KF43" i="7" s="1"/>
  <c r="E133" i="18"/>
  <c r="E137" i="18"/>
  <c r="E131" i="18"/>
  <c r="DT57" i="7"/>
  <c r="Q197" i="13" s="1"/>
  <c r="DU54" i="7"/>
  <c r="D145" i="18"/>
  <c r="D139" i="18"/>
  <c r="E224" i="13"/>
  <c r="E2" i="13" s="1"/>
  <c r="E159" i="17"/>
  <c r="D162" i="17"/>
  <c r="O116" i="17"/>
  <c r="P193" i="13"/>
  <c r="E69" i="17"/>
  <c r="E235" i="15"/>
  <c r="DS59" i="7"/>
  <c r="DT59" i="7"/>
  <c r="U107" i="14"/>
  <c r="U104" i="14" s="1"/>
  <c r="U96" i="14" s="1"/>
  <c r="F146" i="17"/>
  <c r="F154" i="14"/>
  <c r="D141" i="18"/>
  <c r="D155" i="17"/>
  <c r="E152" i="17"/>
  <c r="E135" i="18"/>
  <c r="E127" i="18"/>
  <c r="N161" i="13"/>
  <c r="O163" i="13"/>
  <c r="N117" i="17" s="1"/>
  <c r="N115" i="17" s="1"/>
  <c r="FU22" i="7"/>
  <c r="FT25" i="7"/>
  <c r="AN30" i="15"/>
  <c r="F55" i="20"/>
  <c r="JS19" i="10"/>
  <c r="JR34" i="10"/>
  <c r="AX88" i="15"/>
  <c r="AX90" i="15" s="1"/>
  <c r="G87" i="23"/>
  <c r="AV61" i="18"/>
  <c r="AO93" i="15"/>
  <c r="JS21" i="10"/>
  <c r="JR36" i="10"/>
  <c r="E25" i="19"/>
  <c r="E23" i="19"/>
  <c r="JR35" i="10"/>
  <c r="JS20" i="10"/>
  <c r="AW56" i="15"/>
  <c r="AW58" i="15" s="1"/>
  <c r="AM75" i="17"/>
  <c r="AM57" i="18"/>
  <c r="AM105" i="18"/>
  <c r="AZ55" i="13"/>
  <c r="AZ153" i="15"/>
  <c r="AO160" i="15"/>
  <c r="AO129" i="15" s="1"/>
  <c r="JR37" i="10"/>
  <c r="JS22" i="10"/>
  <c r="F56" i="20"/>
  <c r="E17" i="19"/>
  <c r="E19" i="19"/>
  <c r="AM199" i="15"/>
  <c r="AM17" i="18"/>
  <c r="AM15" i="18"/>
  <c r="AM19" i="18" s="1"/>
  <c r="AO59" i="15"/>
  <c r="AO58" i="13"/>
  <c r="JQ39" i="10"/>
  <c r="AZ54" i="13"/>
  <c r="AZ120" i="15"/>
  <c r="AO127" i="15"/>
  <c r="AO96" i="15" s="1"/>
  <c r="KG42" i="7" l="1"/>
  <c r="KG43" i="7" s="1"/>
  <c r="KH41" i="7"/>
  <c r="FV22" i="7"/>
  <c r="FU25" i="7"/>
  <c r="P226" i="15"/>
  <c r="DU59" i="7"/>
  <c r="P116" i="17"/>
  <c r="Q193" i="13"/>
  <c r="F158" i="14"/>
  <c r="F149" i="18"/>
  <c r="O226" i="15"/>
  <c r="DS61" i="7"/>
  <c r="DT61" i="7" s="1"/>
  <c r="P163" i="13"/>
  <c r="O161" i="13"/>
  <c r="D161" i="22" s="1"/>
  <c r="C162" i="20" s="1"/>
  <c r="D163" i="22"/>
  <c r="C164" i="20" s="1"/>
  <c r="E237" i="15"/>
  <c r="F104" i="13" s="1"/>
  <c r="DU57" i="7"/>
  <c r="R197" i="13" s="1"/>
  <c r="DV54" i="7"/>
  <c r="G90" i="23"/>
  <c r="AZ121" i="15"/>
  <c r="AZ123" i="15" s="1"/>
  <c r="AO61" i="15"/>
  <c r="AX55" i="15"/>
  <c r="AX52" i="13"/>
  <c r="AX51" i="13" s="1"/>
  <c r="JT19" i="10"/>
  <c r="JS34" i="10"/>
  <c r="AP60" i="13"/>
  <c r="AP124" i="15"/>
  <c r="JS37" i="10"/>
  <c r="JT22" i="10"/>
  <c r="AP157" i="15"/>
  <c r="AP61" i="13"/>
  <c r="AM87" i="18"/>
  <c r="AM89" i="18"/>
  <c r="JT21" i="10"/>
  <c r="JS36" i="10"/>
  <c r="AO94" i="15"/>
  <c r="AY87" i="15"/>
  <c r="AY53" i="13"/>
  <c r="G88" i="23"/>
  <c r="AO57" i="13"/>
  <c r="AM21" i="18"/>
  <c r="AM23" i="18"/>
  <c r="AM25" i="18" s="1"/>
  <c r="AM27" i="18"/>
  <c r="AZ154" i="15"/>
  <c r="JT20" i="10"/>
  <c r="JS35" i="10"/>
  <c r="F89" i="21"/>
  <c r="N89" i="21"/>
  <c r="JR39" i="10"/>
  <c r="AN85" i="18"/>
  <c r="AN162" i="15"/>
  <c r="AN73" i="18"/>
  <c r="KI41" i="7" l="1"/>
  <c r="KH42" i="7"/>
  <c r="KH43" i="7" s="1"/>
  <c r="E239" i="15"/>
  <c r="E33" i="18" s="1"/>
  <c r="E37" i="18" s="1"/>
  <c r="O117" i="17"/>
  <c r="O115" i="17" s="1"/>
  <c r="DU61" i="7"/>
  <c r="Q226" i="15"/>
  <c r="DV59" i="7"/>
  <c r="DV61" i="7" s="1"/>
  <c r="F99" i="13"/>
  <c r="F97" i="13" s="1"/>
  <c r="E45" i="17"/>
  <c r="E41" i="17" s="1"/>
  <c r="E50" i="17" s="1"/>
  <c r="Q163" i="13"/>
  <c r="P161" i="13"/>
  <c r="F162" i="14"/>
  <c r="F151" i="18"/>
  <c r="F164" i="14"/>
  <c r="DV57" i="7"/>
  <c r="S197" i="13" s="1"/>
  <c r="DW54" i="7"/>
  <c r="R193" i="13"/>
  <c r="Q116" i="17"/>
  <c r="FV25" i="7"/>
  <c r="FW22" i="7"/>
  <c r="G53" i="22"/>
  <c r="J92" i="16"/>
  <c r="AP59" i="13"/>
  <c r="AP91" i="15"/>
  <c r="JU22" i="10"/>
  <c r="JT37" i="10"/>
  <c r="AW61" i="18"/>
  <c r="BA55" i="13"/>
  <c r="BA153" i="15"/>
  <c r="AM31" i="18"/>
  <c r="AM29" i="18"/>
  <c r="AN63" i="18"/>
  <c r="AO42" i="13"/>
  <c r="AN71" i="18"/>
  <c r="AY88" i="15"/>
  <c r="AY90" i="15" s="1"/>
  <c r="JS39" i="10"/>
  <c r="AX56" i="15"/>
  <c r="AX58" i="15" s="1"/>
  <c r="G55" i="23"/>
  <c r="AO62" i="15"/>
  <c r="F92" i="21"/>
  <c r="N92" i="21"/>
  <c r="AN199" i="15"/>
  <c r="AN17" i="18"/>
  <c r="AN15" i="18"/>
  <c r="AN19" i="18" s="1"/>
  <c r="AZ156" i="15"/>
  <c r="JU21" i="10"/>
  <c r="JT36" i="10"/>
  <c r="JT34" i="10"/>
  <c r="JU19" i="10"/>
  <c r="JT35" i="10"/>
  <c r="JU20" i="10"/>
  <c r="F90" i="21"/>
  <c r="N90" i="21"/>
  <c r="AO64" i="15"/>
  <c r="AP159" i="15"/>
  <c r="AP126" i="15"/>
  <c r="AW69" i="18"/>
  <c r="BA54" i="13"/>
  <c r="BA120" i="15"/>
  <c r="F222" i="13" l="1"/>
  <c r="E102" i="17" s="1"/>
  <c r="E101" i="17" s="1"/>
  <c r="E103" i="17" s="1"/>
  <c r="E105" i="17" s="1"/>
  <c r="E115" i="18"/>
  <c r="E113" i="18"/>
  <c r="E57" i="17"/>
  <c r="E67" i="17" s="1"/>
  <c r="E70" i="17" s="1"/>
  <c r="E35" i="18"/>
  <c r="E111" i="18"/>
  <c r="KI42" i="7"/>
  <c r="KI43" i="7" s="1"/>
  <c r="KJ41" i="7"/>
  <c r="DW57" i="7"/>
  <c r="T197" i="13" s="1"/>
  <c r="DX54" i="7"/>
  <c r="R163" i="13"/>
  <c r="Q161" i="13"/>
  <c r="R116" i="17"/>
  <c r="S193" i="13"/>
  <c r="F148" i="17"/>
  <c r="G154" i="13"/>
  <c r="G143" i="14"/>
  <c r="F224" i="15"/>
  <c r="E52" i="17"/>
  <c r="F166" i="14"/>
  <c r="P117" i="17"/>
  <c r="P115" i="17" s="1"/>
  <c r="E76" i="17"/>
  <c r="E71" i="17" s="1"/>
  <c r="F95" i="13"/>
  <c r="F212" i="13"/>
  <c r="G220" i="13"/>
  <c r="F119" i="18" s="1"/>
  <c r="F121" i="18" s="1"/>
  <c r="FW25" i="7"/>
  <c r="FX22" i="7"/>
  <c r="G213" i="15"/>
  <c r="G10" i="13"/>
  <c r="G145" i="14"/>
  <c r="DW59" i="7"/>
  <c r="R226" i="15"/>
  <c r="G58" i="23"/>
  <c r="BA121" i="15"/>
  <c r="BA123" i="15" s="1"/>
  <c r="AP127" i="15"/>
  <c r="AP160" i="15"/>
  <c r="AP129" i="15" s="1"/>
  <c r="AP58" i="13"/>
  <c r="AP59" i="15"/>
  <c r="AP93" i="15"/>
  <c r="JU34" i="10"/>
  <c r="JV19" i="10"/>
  <c r="JV21" i="10"/>
  <c r="JU36" i="10"/>
  <c r="F57" i="21"/>
  <c r="N57" i="21"/>
  <c r="AN75" i="17"/>
  <c r="AN57" i="18"/>
  <c r="AN105" i="18"/>
  <c r="AN65" i="18"/>
  <c r="JT39" i="10"/>
  <c r="AN23" i="18"/>
  <c r="AN25" i="18" s="1"/>
  <c r="AN21" i="18"/>
  <c r="AN27" i="18"/>
  <c r="AZ87" i="15"/>
  <c r="AZ53" i="13"/>
  <c r="BA154" i="15"/>
  <c r="BA156" i="15" s="1"/>
  <c r="JU37" i="10"/>
  <c r="JV22" i="10"/>
  <c r="JV20" i="10"/>
  <c r="JU35" i="10"/>
  <c r="AO32" i="15"/>
  <c r="AY52" i="13"/>
  <c r="AY55" i="15"/>
  <c r="G56" i="23"/>
  <c r="F54" i="20"/>
  <c r="E77" i="17" l="1"/>
  <c r="E151" i="17" s="1"/>
  <c r="E153" i="17" s="1"/>
  <c r="KJ42" i="7"/>
  <c r="KJ43" i="7" s="1"/>
  <c r="KK41" i="7"/>
  <c r="G146" i="14"/>
  <c r="H11" i="13" s="1"/>
  <c r="G138" i="17" s="1"/>
  <c r="G201" i="15"/>
  <c r="G68" i="17" s="1"/>
  <c r="E81" i="17"/>
  <c r="S226" i="15"/>
  <c r="DX59" i="7"/>
  <c r="T226" i="15" s="1"/>
  <c r="DW61" i="7"/>
  <c r="E143" i="18"/>
  <c r="E117" i="18"/>
  <c r="E39" i="18" s="1"/>
  <c r="F223" i="15"/>
  <c r="G155" i="13"/>
  <c r="F111" i="17" s="1"/>
  <c r="G144" i="14"/>
  <c r="R161" i="13"/>
  <c r="S163" i="13"/>
  <c r="R117" i="17" s="1"/>
  <c r="R115" i="17" s="1"/>
  <c r="FY22" i="7"/>
  <c r="FX25" i="7"/>
  <c r="F168" i="14"/>
  <c r="G7" i="13"/>
  <c r="G156" i="14"/>
  <c r="F153" i="18"/>
  <c r="DY54" i="7"/>
  <c r="DX57" i="7"/>
  <c r="U197" i="13" s="1"/>
  <c r="G9" i="13"/>
  <c r="F137" i="17"/>
  <c r="F136" i="17" s="1"/>
  <c r="E103" i="18"/>
  <c r="E101" i="18"/>
  <c r="F93" i="13"/>
  <c r="E141" i="18" s="1"/>
  <c r="E99" i="18"/>
  <c r="E97" i="18"/>
  <c r="E158" i="17"/>
  <c r="E160" i="17" s="1"/>
  <c r="F110" i="17"/>
  <c r="Q117" i="17"/>
  <c r="Q115" i="17" s="1"/>
  <c r="S116" i="17"/>
  <c r="T193" i="13"/>
  <c r="G52" i="22"/>
  <c r="AY51" i="13"/>
  <c r="J90" i="16"/>
  <c r="JV37" i="10"/>
  <c r="JW22" i="10"/>
  <c r="JV34" i="10"/>
  <c r="JW19" i="10"/>
  <c r="AP94" i="15"/>
  <c r="AP64" i="15" s="1"/>
  <c r="AP57" i="13"/>
  <c r="F58" i="21"/>
  <c r="N58" i="21"/>
  <c r="AO30" i="15"/>
  <c r="AN31" i="18"/>
  <c r="AN29" i="18"/>
  <c r="JU39" i="10"/>
  <c r="AQ60" i="13"/>
  <c r="AQ124" i="15"/>
  <c r="BB54" i="13"/>
  <c r="BB120" i="15"/>
  <c r="AY56" i="15"/>
  <c r="AY58" i="15" s="1"/>
  <c r="AP96" i="15"/>
  <c r="N60" i="21"/>
  <c r="F60" i="21"/>
  <c r="JW20" i="10"/>
  <c r="JV35" i="10"/>
  <c r="BB55" i="13"/>
  <c r="BB153" i="15"/>
  <c r="AZ88" i="15"/>
  <c r="AZ90" i="15" s="1"/>
  <c r="AN89" i="18"/>
  <c r="AN87" i="18"/>
  <c r="JW21" i="10"/>
  <c r="JV36" i="10"/>
  <c r="AP61" i="15"/>
  <c r="AQ61" i="13"/>
  <c r="AQ157" i="15"/>
  <c r="E79" i="17" l="1"/>
  <c r="G142" i="14"/>
  <c r="G84" i="14" s="1"/>
  <c r="DX61" i="7"/>
  <c r="KK42" i="7"/>
  <c r="KK43" i="7" s="1"/>
  <c r="KL41" i="7"/>
  <c r="G153" i="13"/>
  <c r="G151" i="13" s="1"/>
  <c r="F129" i="18" s="1"/>
  <c r="F133" i="18" s="1"/>
  <c r="T116" i="17"/>
  <c r="U193" i="13"/>
  <c r="F107" i="18"/>
  <c r="G5" i="13"/>
  <c r="G3" i="13" s="1"/>
  <c r="F91" i="18" s="1"/>
  <c r="F154" i="17"/>
  <c r="F161" i="17"/>
  <c r="F109" i="17"/>
  <c r="F145" i="17" s="1"/>
  <c r="F147" i="17" s="1"/>
  <c r="F149" i="17" s="1"/>
  <c r="E155" i="17"/>
  <c r="F152" i="17"/>
  <c r="DY57" i="7"/>
  <c r="V197" i="13" s="1"/>
  <c r="EE52" i="7"/>
  <c r="DZ54" i="7"/>
  <c r="S161" i="13"/>
  <c r="T163" i="13"/>
  <c r="F215" i="15"/>
  <c r="F125" i="18"/>
  <c r="F159" i="17"/>
  <c r="E162" i="17"/>
  <c r="E145" i="18"/>
  <c r="E139" i="18"/>
  <c r="F224" i="13"/>
  <c r="F2" i="13" s="1"/>
  <c r="FY25" i="7"/>
  <c r="FZ22" i="7"/>
  <c r="G146" i="17"/>
  <c r="G154" i="14"/>
  <c r="AP62" i="15"/>
  <c r="AP32" i="15" s="1"/>
  <c r="BB154" i="15"/>
  <c r="BB156" i="15" s="1"/>
  <c r="AQ126" i="15"/>
  <c r="AO63" i="18"/>
  <c r="AP42" i="13"/>
  <c r="AO65" i="18" s="1"/>
  <c r="AO71" i="18"/>
  <c r="JX19" i="10"/>
  <c r="JW34" i="10"/>
  <c r="AQ159" i="15"/>
  <c r="JW36" i="10"/>
  <c r="JX21" i="10"/>
  <c r="BB121" i="15"/>
  <c r="BB123" i="15" s="1"/>
  <c r="JV39" i="10"/>
  <c r="G51" i="22"/>
  <c r="AX61" i="18"/>
  <c r="AX69" i="18"/>
  <c r="BA87" i="15"/>
  <c r="BA53" i="13"/>
  <c r="JX22" i="10"/>
  <c r="JW37" i="10"/>
  <c r="F53" i="20"/>
  <c r="JX20" i="10"/>
  <c r="JW35" i="10"/>
  <c r="AZ52" i="13"/>
  <c r="AZ55" i="15"/>
  <c r="AO85" i="18"/>
  <c r="AO162" i="15"/>
  <c r="AO73" i="18"/>
  <c r="AQ59" i="13"/>
  <c r="AQ91" i="15"/>
  <c r="F137" i="18" l="1"/>
  <c r="F131" i="18"/>
  <c r="KM41" i="7"/>
  <c r="KL42" i="7"/>
  <c r="KL43" i="7" s="1"/>
  <c r="FZ25" i="7"/>
  <c r="GA22" i="7"/>
  <c r="F69" i="17"/>
  <c r="F235" i="15"/>
  <c r="DZ57" i="7"/>
  <c r="W197" i="13" s="1"/>
  <c r="EA54" i="7"/>
  <c r="U163" i="13"/>
  <c r="T161" i="13"/>
  <c r="AA107" i="14"/>
  <c r="AA104" i="14" s="1"/>
  <c r="AA96" i="14" s="1"/>
  <c r="DY59" i="7"/>
  <c r="DZ59" i="7"/>
  <c r="G158" i="14"/>
  <c r="G149" i="18"/>
  <c r="S117" i="17"/>
  <c r="S115" i="17" s="1"/>
  <c r="U116" i="17"/>
  <c r="V193" i="13"/>
  <c r="F135" i="18"/>
  <c r="F127" i="18"/>
  <c r="AQ93" i="15"/>
  <c r="AO15" i="18"/>
  <c r="AO19" i="18" s="1"/>
  <c r="AO199" i="15"/>
  <c r="AO17" i="18"/>
  <c r="AZ56" i="15"/>
  <c r="AZ58" i="15" s="1"/>
  <c r="AZ51" i="13"/>
  <c r="F52" i="20"/>
  <c r="BC120" i="15"/>
  <c r="BC54" i="13"/>
  <c r="AQ160" i="15"/>
  <c r="AQ129" i="15" s="1"/>
  <c r="AO75" i="17"/>
  <c r="AO57" i="18"/>
  <c r="AO105" i="18"/>
  <c r="AQ127" i="15"/>
  <c r="AQ96" i="15" s="1"/>
  <c r="AP30" i="15"/>
  <c r="JY21" i="10"/>
  <c r="JX36" i="10"/>
  <c r="JW39" i="10"/>
  <c r="AQ58" i="13"/>
  <c r="AQ59" i="15"/>
  <c r="JY20" i="10"/>
  <c r="JX35" i="10"/>
  <c r="JX37" i="10"/>
  <c r="JY22" i="10"/>
  <c r="BA88" i="15"/>
  <c r="BA90" i="15" s="1"/>
  <c r="JY19" i="10"/>
  <c r="JX34" i="10"/>
  <c r="BC55" i="13"/>
  <c r="BC153" i="15"/>
  <c r="KM42" i="7" l="1"/>
  <c r="KM43" i="7" s="1"/>
  <c r="KN41" i="7"/>
  <c r="V226" i="15"/>
  <c r="EA59" i="7"/>
  <c r="F237" i="15"/>
  <c r="G104" i="13" s="1"/>
  <c r="U226" i="15"/>
  <c r="DY61" i="7"/>
  <c r="DZ61" i="7" s="1"/>
  <c r="V163" i="13"/>
  <c r="U117" i="17" s="1"/>
  <c r="U115" i="17" s="1"/>
  <c r="U161" i="13"/>
  <c r="EA57" i="7"/>
  <c r="X197" i="13" s="1"/>
  <c r="EB54" i="7"/>
  <c r="GB22" i="7"/>
  <c r="GA25" i="7"/>
  <c r="G151" i="18"/>
  <c r="G164" i="14"/>
  <c r="G162" i="14"/>
  <c r="T117" i="17"/>
  <c r="T115" i="17" s="1"/>
  <c r="W193" i="13"/>
  <c r="V116" i="17"/>
  <c r="JY34" i="10"/>
  <c r="JZ19" i="10"/>
  <c r="JZ22" i="10"/>
  <c r="JY37" i="10"/>
  <c r="JZ21" i="10"/>
  <c r="JY36" i="10"/>
  <c r="AR60" i="13"/>
  <c r="AR124" i="15"/>
  <c r="AR126" i="15" s="1"/>
  <c r="BA52" i="13"/>
  <c r="BA55" i="15"/>
  <c r="AQ61" i="15"/>
  <c r="AP85" i="18"/>
  <c r="AP162" i="15"/>
  <c r="AP73" i="18"/>
  <c r="BC121" i="15"/>
  <c r="BC123" i="15" s="1"/>
  <c r="AY61" i="18"/>
  <c r="AY69" i="18"/>
  <c r="AO89" i="18"/>
  <c r="AO87" i="18"/>
  <c r="AR61" i="13"/>
  <c r="AR157" i="15"/>
  <c r="AR159" i="15" s="1"/>
  <c r="AQ94" i="15"/>
  <c r="BC154" i="15"/>
  <c r="BC156" i="15" s="1"/>
  <c r="JX39" i="10"/>
  <c r="BB53" i="13"/>
  <c r="BB87" i="15"/>
  <c r="JZ20" i="10"/>
  <c r="JY35" i="10"/>
  <c r="AQ57" i="13"/>
  <c r="AO21" i="18"/>
  <c r="AO23" i="18"/>
  <c r="AO25" i="18" s="1"/>
  <c r="AO27" i="18"/>
  <c r="KN42" i="7" l="1"/>
  <c r="KN43" i="7" s="1"/>
  <c r="KO41" i="7"/>
  <c r="EA61" i="7"/>
  <c r="H10" i="13"/>
  <c r="H213" i="15"/>
  <c r="H145" i="14"/>
  <c r="GC22" i="7"/>
  <c r="GB25" i="7"/>
  <c r="W163" i="13"/>
  <c r="V117" i="17" s="1"/>
  <c r="V115" i="17" s="1"/>
  <c r="V161" i="13"/>
  <c r="F239" i="15"/>
  <c r="EC54" i="7"/>
  <c r="EB57" i="7"/>
  <c r="Y197" i="13" s="1"/>
  <c r="G99" i="13"/>
  <c r="G97" i="13" s="1"/>
  <c r="F45" i="17"/>
  <c r="F41" i="17" s="1"/>
  <c r="F50" i="17" s="1"/>
  <c r="G166" i="14"/>
  <c r="W116" i="17"/>
  <c r="X193" i="13"/>
  <c r="W226" i="15"/>
  <c r="EB59" i="7"/>
  <c r="G224" i="15"/>
  <c r="H154" i="13"/>
  <c r="H143" i="14"/>
  <c r="G148" i="17"/>
  <c r="KA20" i="10"/>
  <c r="JZ35" i="10"/>
  <c r="AP199" i="15"/>
  <c r="AP17" i="18"/>
  <c r="AP15" i="18"/>
  <c r="AP19" i="18" s="1"/>
  <c r="AQ62" i="15"/>
  <c r="BA51" i="13"/>
  <c r="AR127" i="15"/>
  <c r="AR96" i="15" s="1"/>
  <c r="AO31" i="18"/>
  <c r="AO29" i="18"/>
  <c r="AR91" i="15"/>
  <c r="AR93" i="15" s="1"/>
  <c r="AR59" i="13"/>
  <c r="BD120" i="15"/>
  <c r="BD54" i="13"/>
  <c r="KA22" i="10"/>
  <c r="JZ37" i="10"/>
  <c r="AP63" i="18"/>
  <c r="AQ42" i="13"/>
  <c r="AP71" i="18"/>
  <c r="BB88" i="15"/>
  <c r="BB90" i="15" s="1"/>
  <c r="BD55" i="13"/>
  <c r="BD153" i="15"/>
  <c r="AQ64" i="15"/>
  <c r="AR160" i="15"/>
  <c r="JZ34" i="10"/>
  <c r="KA19" i="10"/>
  <c r="BA56" i="15"/>
  <c r="BA58" i="15" s="1"/>
  <c r="KA21" i="10"/>
  <c r="JZ36" i="10"/>
  <c r="JY39" i="10"/>
  <c r="KP41" i="7" l="1"/>
  <c r="KO42" i="7"/>
  <c r="KO43" i="7" s="1"/>
  <c r="H144" i="14"/>
  <c r="H155" i="13"/>
  <c r="G111" i="17" s="1"/>
  <c r="G223" i="15"/>
  <c r="G95" i="13"/>
  <c r="F76" i="17"/>
  <c r="F71" i="17" s="1"/>
  <c r="GD22" i="7"/>
  <c r="GC25" i="7"/>
  <c r="EC59" i="7"/>
  <c r="X226" i="15"/>
  <c r="X116" i="17"/>
  <c r="Y193" i="13"/>
  <c r="G168" i="14"/>
  <c r="H7" i="13"/>
  <c r="G153" i="18"/>
  <c r="H156" i="14"/>
  <c r="ED54" i="7"/>
  <c r="EC57" i="7"/>
  <c r="Z197" i="13" s="1"/>
  <c r="X163" i="13"/>
  <c r="W117" i="17" s="1"/>
  <c r="W115" i="17" s="1"/>
  <c r="W161" i="13"/>
  <c r="H201" i="15"/>
  <c r="H68" i="17" s="1"/>
  <c r="H146" i="14"/>
  <c r="I11" i="13" s="1"/>
  <c r="H138" i="17" s="1"/>
  <c r="G110" i="17"/>
  <c r="EB61" i="7"/>
  <c r="F52" i="17"/>
  <c r="F115" i="18"/>
  <c r="G222" i="13"/>
  <c r="F35" i="18"/>
  <c r="F113" i="18"/>
  <c r="F57" i="17"/>
  <c r="F67" i="17" s="1"/>
  <c r="F70" i="17" s="1"/>
  <c r="F33" i="18"/>
  <c r="F37" i="18" s="1"/>
  <c r="F111" i="18"/>
  <c r="H9" i="13"/>
  <c r="G137" i="17"/>
  <c r="G136" i="17" s="1"/>
  <c r="AS157" i="15"/>
  <c r="AS159" i="15" s="1"/>
  <c r="AS61" i="13"/>
  <c r="KA37" i="10"/>
  <c r="KB22" i="10"/>
  <c r="AZ61" i="18"/>
  <c r="AZ69" i="18"/>
  <c r="KB19" i="10"/>
  <c r="KA34" i="10"/>
  <c r="AP75" i="17"/>
  <c r="AP57" i="18"/>
  <c r="AP105" i="18"/>
  <c r="AP65" i="18"/>
  <c r="KB20" i="10"/>
  <c r="KA35" i="10"/>
  <c r="AR94" i="15"/>
  <c r="AR64" i="15" s="1"/>
  <c r="AS60" i="13"/>
  <c r="AS124" i="15"/>
  <c r="AS126" i="15" s="1"/>
  <c r="AR58" i="13"/>
  <c r="AR59" i="15"/>
  <c r="AR61" i="15" s="1"/>
  <c r="BB52" i="13"/>
  <c r="BB55" i="15"/>
  <c r="JZ39" i="10"/>
  <c r="KA36" i="10"/>
  <c r="KB21" i="10"/>
  <c r="AR129" i="15"/>
  <c r="BD154" i="15"/>
  <c r="BD156" i="15" s="1"/>
  <c r="BC53" i="13"/>
  <c r="BC87" i="15"/>
  <c r="BD121" i="15"/>
  <c r="BD123" i="15" s="1"/>
  <c r="AQ32" i="15"/>
  <c r="AP21" i="18"/>
  <c r="AP23" i="18"/>
  <c r="AP25" i="18" s="1"/>
  <c r="AP27" i="18"/>
  <c r="F77" i="17" l="1"/>
  <c r="F79" i="17" s="1"/>
  <c r="EC61" i="7"/>
  <c r="KP42" i="7"/>
  <c r="KP43" i="7" s="1"/>
  <c r="KQ41" i="7"/>
  <c r="KQ42" i="7" s="1"/>
  <c r="KQ43" i="7" s="1"/>
  <c r="G109" i="17"/>
  <c r="G145" i="17" s="1"/>
  <c r="G147" i="17" s="1"/>
  <c r="G149" i="17" s="1"/>
  <c r="Y116" i="17"/>
  <c r="Z193" i="13"/>
  <c r="G154" i="17"/>
  <c r="G161" i="17"/>
  <c r="H5" i="13"/>
  <c r="H3" i="13" s="1"/>
  <c r="G91" i="18" s="1"/>
  <c r="G107" i="18"/>
  <c r="H142" i="14"/>
  <c r="H84" i="14" s="1"/>
  <c r="H153" i="13"/>
  <c r="H151" i="13" s="1"/>
  <c r="G129" i="18" s="1"/>
  <c r="EE54" i="7"/>
  <c r="ED57" i="7"/>
  <c r="AA197" i="13" s="1"/>
  <c r="Y226" i="15"/>
  <c r="ED59" i="7"/>
  <c r="Z226" i="15" s="1"/>
  <c r="F103" i="18"/>
  <c r="F99" i="18"/>
  <c r="G93" i="13"/>
  <c r="F97" i="18"/>
  <c r="F101" i="18"/>
  <c r="F102" i="17"/>
  <c r="F101" i="17" s="1"/>
  <c r="F103" i="17" s="1"/>
  <c r="H220" i="13"/>
  <c r="G119" i="18" s="1"/>
  <c r="G121" i="18" s="1"/>
  <c r="G212" i="13"/>
  <c r="GE22" i="7"/>
  <c r="GD25" i="7"/>
  <c r="Y163" i="13"/>
  <c r="X117" i="17" s="1"/>
  <c r="X115" i="17" s="1"/>
  <c r="X161" i="13"/>
  <c r="G125" i="18"/>
  <c r="G215" i="15"/>
  <c r="BE54" i="13"/>
  <c r="BE120" i="15"/>
  <c r="BB56" i="15"/>
  <c r="BB58" i="15" s="1"/>
  <c r="AR57" i="13"/>
  <c r="KC20" i="10"/>
  <c r="KB35" i="10"/>
  <c r="AP89" i="18"/>
  <c r="AP87" i="18"/>
  <c r="AS91" i="15"/>
  <c r="AS93" i="15" s="1"/>
  <c r="AS59" i="13"/>
  <c r="BE55" i="13"/>
  <c r="BE153" i="15"/>
  <c r="BB51" i="13"/>
  <c r="AQ30" i="15"/>
  <c r="BC88" i="15"/>
  <c r="BC90" i="15" s="1"/>
  <c r="AS127" i="15"/>
  <c r="AS96" i="15" s="1"/>
  <c r="KA39" i="10"/>
  <c r="AS160" i="15"/>
  <c r="AS129" i="15" s="1"/>
  <c r="AP29" i="18"/>
  <c r="AP31" i="18"/>
  <c r="KB36" i="10"/>
  <c r="KC21" i="10"/>
  <c r="AR62" i="15"/>
  <c r="AR32" i="15" s="1"/>
  <c r="AR30" i="15" s="1"/>
  <c r="KC19" i="10"/>
  <c r="KB34" i="10"/>
  <c r="KC22" i="10"/>
  <c r="KB37" i="10"/>
  <c r="F81" i="17" l="1"/>
  <c r="E226" i="23"/>
  <c r="L228" i="21" s="1"/>
  <c r="ED61" i="7"/>
  <c r="G135" i="18"/>
  <c r="G127" i="18"/>
  <c r="D228" i="21"/>
  <c r="G137" i="18"/>
  <c r="G133" i="18"/>
  <c r="G131" i="18"/>
  <c r="F105" i="17"/>
  <c r="F158" i="17"/>
  <c r="F160" i="17" s="1"/>
  <c r="F145" i="18"/>
  <c r="G224" i="13"/>
  <c r="G2" i="13" s="1"/>
  <c r="F139" i="18"/>
  <c r="F151" i="17"/>
  <c r="F153" i="17" s="1"/>
  <c r="GE25" i="7"/>
  <c r="GF22" i="7"/>
  <c r="GF25" i="7" s="1"/>
  <c r="F141" i="18"/>
  <c r="Z116" i="17"/>
  <c r="AA193" i="13"/>
  <c r="E193" i="22" s="1"/>
  <c r="D194" i="20" s="1"/>
  <c r="E197" i="22"/>
  <c r="D198" i="20" s="1"/>
  <c r="H154" i="14"/>
  <c r="H146" i="17"/>
  <c r="G69" i="17"/>
  <c r="G235" i="15"/>
  <c r="Y161" i="13"/>
  <c r="Z163" i="13"/>
  <c r="F143" i="18"/>
  <c r="F117" i="18"/>
  <c r="F39" i="18" s="1"/>
  <c r="EK52" i="7"/>
  <c r="EF54" i="7"/>
  <c r="EE57" i="7"/>
  <c r="AB197" i="13" s="1"/>
  <c r="KC34" i="10"/>
  <c r="KD19" i="10"/>
  <c r="AT157" i="15"/>
  <c r="AT159" i="15" s="1"/>
  <c r="AT61" i="13"/>
  <c r="AQ85" i="18"/>
  <c r="AQ162" i="15"/>
  <c r="AQ73" i="18"/>
  <c r="AS94" i="15"/>
  <c r="AS64" i="15" s="1"/>
  <c r="AQ63" i="18"/>
  <c r="AR42" i="13"/>
  <c r="AQ71" i="18"/>
  <c r="BE121" i="15"/>
  <c r="AR85" i="18"/>
  <c r="AR162" i="15"/>
  <c r="AR73" i="18"/>
  <c r="KD22" i="10"/>
  <c r="KC37" i="10"/>
  <c r="AS58" i="13"/>
  <c r="AS57" i="13" s="1"/>
  <c r="AR71" i="18" s="1"/>
  <c r="AS59" i="15"/>
  <c r="AS61" i="15" s="1"/>
  <c r="BD87" i="15"/>
  <c r="BD53" i="13"/>
  <c r="BA61" i="18"/>
  <c r="BA69" i="18"/>
  <c r="KB39" i="10"/>
  <c r="KD21" i="10"/>
  <c r="KC36" i="10"/>
  <c r="AT60" i="13"/>
  <c r="AT124" i="15"/>
  <c r="AT126" i="15" s="1"/>
  <c r="BE154" i="15"/>
  <c r="BE156" i="15" s="1"/>
  <c r="KD20" i="10"/>
  <c r="KC35" i="10"/>
  <c r="BC52" i="13"/>
  <c r="BC55" i="15"/>
  <c r="AA116" i="17" l="1"/>
  <c r="AB193" i="13"/>
  <c r="G237" i="15"/>
  <c r="H104" i="13" s="1"/>
  <c r="EG54" i="7"/>
  <c r="EF57" i="7"/>
  <c r="AC197" i="13" s="1"/>
  <c r="AA163" i="13"/>
  <c r="Z117" i="17" s="1"/>
  <c r="Z115" i="17" s="1"/>
  <c r="Z161" i="13"/>
  <c r="AG107" i="14"/>
  <c r="AG104" i="14" s="1"/>
  <c r="AG96" i="14" s="1"/>
  <c r="EF59" i="7"/>
  <c r="EE59" i="7"/>
  <c r="Y117" i="17"/>
  <c r="Y115" i="17" s="1"/>
  <c r="F155" i="17"/>
  <c r="G152" i="17"/>
  <c r="F162" i="17"/>
  <c r="G159" i="17"/>
  <c r="H149" i="18"/>
  <c r="H158" i="14"/>
  <c r="KE19" i="10"/>
  <c r="KD34" i="10"/>
  <c r="AS62" i="15"/>
  <c r="AS32" i="15" s="1"/>
  <c r="AS30" i="15" s="1"/>
  <c r="AQ75" i="17"/>
  <c r="AQ57" i="18"/>
  <c r="AQ105" i="18"/>
  <c r="AQ65" i="18"/>
  <c r="KC39" i="10"/>
  <c r="BF153" i="15"/>
  <c r="BF55" i="13"/>
  <c r="BF120" i="15"/>
  <c r="BF54" i="13"/>
  <c r="BC56" i="15"/>
  <c r="KD35" i="10"/>
  <c r="KE20" i="10"/>
  <c r="KE21" i="10"/>
  <c r="KD36" i="10"/>
  <c r="AR63" i="18"/>
  <c r="AS42" i="13"/>
  <c r="BC51" i="13"/>
  <c r="AT127" i="15"/>
  <c r="AT96" i="15" s="1"/>
  <c r="BD88" i="15"/>
  <c r="BD90" i="15" s="1"/>
  <c r="KE22" i="10"/>
  <c r="KD37" i="10"/>
  <c r="AR199" i="15"/>
  <c r="AR17" i="18"/>
  <c r="AR15" i="18"/>
  <c r="BE123" i="15"/>
  <c r="AT59" i="13"/>
  <c r="AT91" i="15"/>
  <c r="AT93" i="15" s="1"/>
  <c r="AQ15" i="18"/>
  <c r="AQ199" i="15"/>
  <c r="AQ17" i="18"/>
  <c r="AT160" i="15"/>
  <c r="AT129" i="15" s="1"/>
  <c r="AA226" i="15" l="1"/>
  <c r="EE61" i="7"/>
  <c r="EF61" i="7" s="1"/>
  <c r="E163" i="22"/>
  <c r="D164" i="20" s="1"/>
  <c r="AA117" i="17"/>
  <c r="AA115" i="17" s="1"/>
  <c r="AB163" i="13"/>
  <c r="AA161" i="13"/>
  <c r="E161" i="22" s="1"/>
  <c r="D162" i="20" s="1"/>
  <c r="G239" i="15"/>
  <c r="H162" i="14"/>
  <c r="H166" i="14" s="1"/>
  <c r="H164" i="14"/>
  <c r="H151" i="18"/>
  <c r="EG59" i="7"/>
  <c r="AB226" i="15"/>
  <c r="H99" i="13"/>
  <c r="H97" i="13" s="1"/>
  <c r="G45" i="17"/>
  <c r="G41" i="17" s="1"/>
  <c r="G50" i="17" s="1"/>
  <c r="AB116" i="17"/>
  <c r="AC193" i="13"/>
  <c r="EG57" i="7"/>
  <c r="AD197" i="13" s="1"/>
  <c r="EH54" i="7"/>
  <c r="AS85" i="18"/>
  <c r="AS162" i="15"/>
  <c r="AS73" i="18"/>
  <c r="AT94" i="15"/>
  <c r="AT64" i="15" s="1"/>
  <c r="AR57" i="18"/>
  <c r="AR75" i="17"/>
  <c r="AR105" i="18"/>
  <c r="AR65" i="18"/>
  <c r="KE35" i="10"/>
  <c r="KF20" i="10"/>
  <c r="BD52" i="13"/>
  <c r="BD55" i="15"/>
  <c r="BF154" i="15"/>
  <c r="AQ89" i="18"/>
  <c r="AQ87" i="18"/>
  <c r="AR21" i="18"/>
  <c r="AR23" i="18"/>
  <c r="AR27" i="18"/>
  <c r="BE87" i="15"/>
  <c r="BE53" i="13"/>
  <c r="AQ23" i="18"/>
  <c r="AQ25" i="18" s="1"/>
  <c r="AQ21" i="18"/>
  <c r="AQ27" i="18"/>
  <c r="BF121" i="15"/>
  <c r="KD39" i="10"/>
  <c r="AU61" i="13"/>
  <c r="I103" i="16" s="1"/>
  <c r="AU157" i="15"/>
  <c r="AU159" i="15" s="1"/>
  <c r="AR19" i="18"/>
  <c r="AQ19" i="18"/>
  <c r="KE37" i="10"/>
  <c r="KF22" i="10"/>
  <c r="AU124" i="15"/>
  <c r="AU126" i="15" s="1"/>
  <c r="AU60" i="13"/>
  <c r="I101" i="16" s="1"/>
  <c r="BB61" i="18"/>
  <c r="BB69" i="18"/>
  <c r="KF21" i="10"/>
  <c r="KE36" i="10"/>
  <c r="BC58" i="15"/>
  <c r="AT58" i="13"/>
  <c r="AT57" i="13" s="1"/>
  <c r="AS71" i="18" s="1"/>
  <c r="AT59" i="15"/>
  <c r="AT61" i="15" s="1"/>
  <c r="KF19" i="10"/>
  <c r="KE34" i="10"/>
  <c r="EH59" i="7" l="1"/>
  <c r="AC226" i="15"/>
  <c r="H148" i="17"/>
  <c r="H224" i="15"/>
  <c r="I143" i="14"/>
  <c r="I154" i="13"/>
  <c r="EH57" i="7"/>
  <c r="AE197" i="13" s="1"/>
  <c r="EI54" i="7"/>
  <c r="G52" i="17"/>
  <c r="I7" i="13"/>
  <c r="I156" i="14"/>
  <c r="H168" i="14"/>
  <c r="H153" i="18"/>
  <c r="G111" i="18"/>
  <c r="G33" i="18"/>
  <c r="G37" i="18" s="1"/>
  <c r="H222" i="13"/>
  <c r="G113" i="18"/>
  <c r="G115" i="18"/>
  <c r="G35" i="18"/>
  <c r="G57" i="17"/>
  <c r="G67" i="17" s="1"/>
  <c r="G70" i="17" s="1"/>
  <c r="AC116" i="17"/>
  <c r="AD193" i="13"/>
  <c r="H95" i="13"/>
  <c r="G76" i="17"/>
  <c r="G71" i="17" s="1"/>
  <c r="G77" i="17" s="1"/>
  <c r="EG61" i="7"/>
  <c r="I213" i="15"/>
  <c r="I10" i="13"/>
  <c r="I145" i="14"/>
  <c r="AB161" i="13"/>
  <c r="AC163" i="13"/>
  <c r="AT62" i="15"/>
  <c r="AT32" i="15" s="1"/>
  <c r="AT30" i="15" s="1"/>
  <c r="BG54" i="13"/>
  <c r="BG120" i="15"/>
  <c r="AR29" i="18"/>
  <c r="AR31" i="18"/>
  <c r="BG153" i="15"/>
  <c r="BG55" i="13"/>
  <c r="BD51" i="13"/>
  <c r="KG21" i="10"/>
  <c r="KF36" i="10"/>
  <c r="AR25" i="18"/>
  <c r="KG20" i="10"/>
  <c r="KF35" i="10"/>
  <c r="AS199" i="15"/>
  <c r="AS17" i="18"/>
  <c r="AS15" i="18"/>
  <c r="AS19" i="18" s="1"/>
  <c r="KE39" i="10"/>
  <c r="AS63" i="18"/>
  <c r="AT42" i="13"/>
  <c r="AU127" i="15"/>
  <c r="AU96" i="15" s="1"/>
  <c r="AR87" i="18"/>
  <c r="AR89" i="18"/>
  <c r="KG19" i="10"/>
  <c r="KF34" i="10"/>
  <c r="KF37" i="10"/>
  <c r="KG22" i="10"/>
  <c r="AU160" i="15"/>
  <c r="BF123" i="15"/>
  <c r="AQ31" i="18"/>
  <c r="AQ29" i="18"/>
  <c r="BE88" i="15"/>
  <c r="BE90" i="15" s="1"/>
  <c r="BF156" i="15"/>
  <c r="BD56" i="15"/>
  <c r="BD58" i="15" s="1"/>
  <c r="AU59" i="13"/>
  <c r="I102" i="16" s="1"/>
  <c r="AU91" i="15"/>
  <c r="AU93" i="15" s="1"/>
  <c r="AD163" i="13" l="1"/>
  <c r="AC161" i="13"/>
  <c r="I201" i="15"/>
  <c r="I68" i="17" s="1"/>
  <c r="I146" i="14"/>
  <c r="J11" i="13" s="1"/>
  <c r="I138" i="17" s="1"/>
  <c r="EI59" i="7"/>
  <c r="AD226" i="15"/>
  <c r="EH61" i="7"/>
  <c r="H107" i="18"/>
  <c r="H154" i="17"/>
  <c r="H161" i="17"/>
  <c r="EJ54" i="7"/>
  <c r="EI57" i="7"/>
  <c r="AF197" i="13" s="1"/>
  <c r="H223" i="15"/>
  <c r="I144" i="14"/>
  <c r="I155" i="13"/>
  <c r="H111" i="17" s="1"/>
  <c r="G79" i="17"/>
  <c r="G81" i="17"/>
  <c r="AD116" i="17"/>
  <c r="AE193" i="13"/>
  <c r="AB117" i="17"/>
  <c r="AB115" i="17" s="1"/>
  <c r="I9" i="13"/>
  <c r="I5" i="13" s="1"/>
  <c r="I3" i="13" s="1"/>
  <c r="H91" i="18" s="1"/>
  <c r="H137" i="17"/>
  <c r="H136" i="17" s="1"/>
  <c r="G97" i="18"/>
  <c r="G101" i="18"/>
  <c r="H93" i="13"/>
  <c r="G141" i="18" s="1"/>
  <c r="G99" i="18"/>
  <c r="G103" i="18"/>
  <c r="G102" i="17"/>
  <c r="G101" i="17" s="1"/>
  <c r="G103" i="17" s="1"/>
  <c r="G151" i="17" s="1"/>
  <c r="G153" i="17" s="1"/>
  <c r="I220" i="13"/>
  <c r="H212" i="13"/>
  <c r="H110" i="17"/>
  <c r="AT85" i="18"/>
  <c r="AT162" i="15"/>
  <c r="AT73" i="18"/>
  <c r="BF53" i="13"/>
  <c r="BF87" i="15"/>
  <c r="AV61" i="13"/>
  <c r="AV157" i="15"/>
  <c r="AV159" i="15" s="1"/>
  <c r="KH20" i="10"/>
  <c r="KG35" i="10"/>
  <c r="BG121" i="15"/>
  <c r="BG123" i="15" s="1"/>
  <c r="AU94" i="15"/>
  <c r="BE55" i="15"/>
  <c r="BE52" i="13"/>
  <c r="BE51" i="13" s="1"/>
  <c r="AU129" i="15"/>
  <c r="AS57" i="18"/>
  <c r="AS75" i="17"/>
  <c r="AS105" i="18"/>
  <c r="AS65" i="18"/>
  <c r="BG154" i="15"/>
  <c r="KH22" i="10"/>
  <c r="KG37" i="10"/>
  <c r="KF39" i="10"/>
  <c r="AS23" i="18"/>
  <c r="AS21" i="18"/>
  <c r="AS27" i="18"/>
  <c r="KG36" i="10"/>
  <c r="KH21" i="10"/>
  <c r="KG34" i="10"/>
  <c r="KH19" i="10"/>
  <c r="AV124" i="15"/>
  <c r="AV126" i="15" s="1"/>
  <c r="AV60" i="13"/>
  <c r="BC61" i="18"/>
  <c r="BC69" i="18"/>
  <c r="AU58" i="13"/>
  <c r="AU59" i="15"/>
  <c r="AU61" i="15" s="1"/>
  <c r="I153" i="13" l="1"/>
  <c r="I151" i="13" s="1"/>
  <c r="H129" i="18" s="1"/>
  <c r="H131" i="18" s="1"/>
  <c r="EI61" i="7"/>
  <c r="H109" i="17"/>
  <c r="H145" i="17" s="1"/>
  <c r="H147" i="17" s="1"/>
  <c r="H149" i="17" s="1"/>
  <c r="EJ57" i="7"/>
  <c r="AG197" i="13" s="1"/>
  <c r="EK54" i="7"/>
  <c r="AE163" i="13"/>
  <c r="AD161" i="13"/>
  <c r="G105" i="17"/>
  <c r="G158" i="17"/>
  <c r="G160" i="17" s="1"/>
  <c r="G139" i="18"/>
  <c r="G145" i="18"/>
  <c r="H224" i="13"/>
  <c r="H2" i="13" s="1"/>
  <c r="I142" i="14"/>
  <c r="I84" i="14" s="1"/>
  <c r="H119" i="18"/>
  <c r="H121" i="18" s="1"/>
  <c r="G155" i="17"/>
  <c r="H152" i="17"/>
  <c r="H215" i="15"/>
  <c r="H125" i="18"/>
  <c r="AC117" i="17"/>
  <c r="AC115" i="17" s="1"/>
  <c r="G143" i="18"/>
  <c r="G117" i="18"/>
  <c r="G39" i="18" s="1"/>
  <c r="AF193" i="13"/>
  <c r="AE116" i="17"/>
  <c r="AE226" i="15"/>
  <c r="EJ59" i="7"/>
  <c r="AF226" i="15" s="1"/>
  <c r="AS29" i="18"/>
  <c r="AS31" i="18"/>
  <c r="BH55" i="13"/>
  <c r="BH153" i="15"/>
  <c r="BD61" i="18"/>
  <c r="AV59" i="13"/>
  <c r="AV91" i="15"/>
  <c r="AV93" i="15" s="1"/>
  <c r="AV160" i="15"/>
  <c r="AV129" i="15" s="1"/>
  <c r="AU57" i="13"/>
  <c r="I100" i="16"/>
  <c r="AV127" i="15"/>
  <c r="AV96" i="15" s="1"/>
  <c r="KI22" i="10"/>
  <c r="KH37" i="10"/>
  <c r="BD69" i="18"/>
  <c r="BF88" i="15"/>
  <c r="BF90" i="15" s="1"/>
  <c r="AT199" i="15"/>
  <c r="AT17" i="18"/>
  <c r="AT15" i="18"/>
  <c r="AT19" i="18" s="1"/>
  <c r="KH34" i="10"/>
  <c r="KI19" i="10"/>
  <c r="AS25" i="18"/>
  <c r="AS89" i="18"/>
  <c r="AS87" i="18"/>
  <c r="BE56" i="15"/>
  <c r="BH54" i="13"/>
  <c r="BH120" i="15"/>
  <c r="AU62" i="15"/>
  <c r="KG39" i="10"/>
  <c r="KI21" i="10"/>
  <c r="KH36" i="10"/>
  <c r="BG156" i="15"/>
  <c r="AU64" i="15"/>
  <c r="KI20" i="10"/>
  <c r="KH35" i="10"/>
  <c r="H137" i="18" l="1"/>
  <c r="H133" i="18"/>
  <c r="EJ61" i="7"/>
  <c r="H135" i="18"/>
  <c r="H127" i="18"/>
  <c r="H69" i="17"/>
  <c r="H235" i="15"/>
  <c r="AE161" i="13"/>
  <c r="AF163" i="13"/>
  <c r="EL54" i="7"/>
  <c r="EQ52" i="7"/>
  <c r="EK57" i="7"/>
  <c r="AH197" i="13" s="1"/>
  <c r="I146" i="17"/>
  <c r="I154" i="14"/>
  <c r="H159" i="17"/>
  <c r="G162" i="17"/>
  <c r="AD117" i="17"/>
  <c r="AD115" i="17" s="1"/>
  <c r="AF116" i="17"/>
  <c r="AG193" i="13"/>
  <c r="AV59" i="15"/>
  <c r="AV61" i="15" s="1"/>
  <c r="AV58" i="13"/>
  <c r="AV57" i="13" s="1"/>
  <c r="AU71" i="18" s="1"/>
  <c r="BF55" i="15"/>
  <c r="BF52" i="13"/>
  <c r="BF51" i="13" s="1"/>
  <c r="BE69" i="18" s="1"/>
  <c r="KJ19" i="10"/>
  <c r="KJ34" i="10" s="1"/>
  <c r="KI34" i="10"/>
  <c r="AT23" i="18"/>
  <c r="AT21" i="18"/>
  <c r="AT27" i="18"/>
  <c r="KJ21" i="10"/>
  <c r="KJ36" i="10" s="1"/>
  <c r="KI36" i="10"/>
  <c r="BH121" i="15"/>
  <c r="KH39" i="10"/>
  <c r="AW60" i="13"/>
  <c r="AW124" i="15"/>
  <c r="AW126" i="15" s="1"/>
  <c r="AW157" i="15"/>
  <c r="AW159" i="15" s="1"/>
  <c r="AW61" i="13"/>
  <c r="AV94" i="15"/>
  <c r="BH154" i="15"/>
  <c r="KJ20" i="10"/>
  <c r="KJ35" i="10" s="1"/>
  <c r="KI35" i="10"/>
  <c r="BG53" i="13"/>
  <c r="BG87" i="15"/>
  <c r="AU32" i="15"/>
  <c r="AU30" i="15" s="1"/>
  <c r="BE58" i="15"/>
  <c r="KJ22" i="10"/>
  <c r="KJ37" i="10" s="1"/>
  <c r="KI37" i="10"/>
  <c r="AT63" i="18"/>
  <c r="AU42" i="13"/>
  <c r="AT71" i="18"/>
  <c r="H237" i="15" l="1"/>
  <c r="I104" i="13" s="1"/>
  <c r="AG116" i="17"/>
  <c r="AH193" i="13"/>
  <c r="AF161" i="13"/>
  <c r="AG163" i="13"/>
  <c r="AF117" i="17" s="1"/>
  <c r="AF115" i="17" s="1"/>
  <c r="EL59" i="7"/>
  <c r="AM107" i="14"/>
  <c r="AM104" i="14" s="1"/>
  <c r="AM96" i="14" s="1"/>
  <c r="EK59" i="7"/>
  <c r="AE117" i="17"/>
  <c r="AE115" i="17" s="1"/>
  <c r="I158" i="14"/>
  <c r="I149" i="18"/>
  <c r="EM54" i="7"/>
  <c r="EL57" i="7"/>
  <c r="AI197" i="13" s="1"/>
  <c r="AU85" i="18"/>
  <c r="AU162" i="15"/>
  <c r="AU73" i="18"/>
  <c r="BI55" i="13"/>
  <c r="K93" i="16" s="1"/>
  <c r="BI153" i="15"/>
  <c r="AT31" i="18"/>
  <c r="AT29" i="18"/>
  <c r="KJ39" i="10"/>
  <c r="AT75" i="17"/>
  <c r="AT57" i="18"/>
  <c r="AT105" i="18"/>
  <c r="AT65" i="18"/>
  <c r="BH156" i="15"/>
  <c r="AW160" i="15"/>
  <c r="AW129" i="15" s="1"/>
  <c r="BI120" i="15"/>
  <c r="BI54" i="13"/>
  <c r="K91" i="16" s="1"/>
  <c r="AU63" i="18"/>
  <c r="AV42" i="13"/>
  <c r="AW59" i="13"/>
  <c r="AW91" i="15"/>
  <c r="AW93" i="15" s="1"/>
  <c r="AW127" i="15"/>
  <c r="BH123" i="15"/>
  <c r="AT25" i="18"/>
  <c r="BE61" i="18"/>
  <c r="AV62" i="15"/>
  <c r="BG88" i="15"/>
  <c r="BG90" i="15" s="1"/>
  <c r="AV64" i="15"/>
  <c r="KI39" i="10"/>
  <c r="BF56" i="15"/>
  <c r="BF58" i="15" s="1"/>
  <c r="I151" i="18" l="1"/>
  <c r="I164" i="14"/>
  <c r="I162" i="14"/>
  <c r="AH226" i="15"/>
  <c r="EM59" i="7"/>
  <c r="AI193" i="13"/>
  <c r="AH116" i="17"/>
  <c r="EN54" i="7"/>
  <c r="EM57" i="7"/>
  <c r="AJ197" i="13" s="1"/>
  <c r="AG226" i="15"/>
  <c r="EK61" i="7"/>
  <c r="EL61" i="7" s="1"/>
  <c r="AH163" i="13"/>
  <c r="AG161" i="13"/>
  <c r="H239" i="15"/>
  <c r="I99" i="13"/>
  <c r="I97" i="13" s="1"/>
  <c r="H45" i="17"/>
  <c r="H41" i="17" s="1"/>
  <c r="H50" i="17" s="1"/>
  <c r="AW59" i="15"/>
  <c r="AW61" i="15" s="1"/>
  <c r="AW58" i="13"/>
  <c r="AW57" i="13" s="1"/>
  <c r="AV71" i="18" s="1"/>
  <c r="AT87" i="18"/>
  <c r="AT89" i="18"/>
  <c r="BG55" i="15"/>
  <c r="BG52" i="13"/>
  <c r="BG51" i="13" s="1"/>
  <c r="BF69" i="18" s="1"/>
  <c r="BH53" i="13"/>
  <c r="BH87" i="15"/>
  <c r="AX60" i="13"/>
  <c r="AX124" i="15"/>
  <c r="BI154" i="15"/>
  <c r="AU17" i="18"/>
  <c r="AU15" i="18"/>
  <c r="AU19" i="18" s="1"/>
  <c r="AU199" i="15"/>
  <c r="AW96" i="15"/>
  <c r="BI121" i="15"/>
  <c r="BI123" i="15" s="1"/>
  <c r="AV32" i="15"/>
  <c r="AV30" i="15" s="1"/>
  <c r="AW94" i="15"/>
  <c r="AW64" i="15" s="1"/>
  <c r="AU57" i="18"/>
  <c r="AU75" i="17"/>
  <c r="AU105" i="18"/>
  <c r="AX61" i="13"/>
  <c r="AX157" i="15"/>
  <c r="AU65" i="18"/>
  <c r="EM61" i="7" l="1"/>
  <c r="H52" i="17"/>
  <c r="AG117" i="17"/>
  <c r="AG115" i="17" s="1"/>
  <c r="AI163" i="13"/>
  <c r="AH161" i="13"/>
  <c r="EN57" i="7"/>
  <c r="AK197" i="13" s="1"/>
  <c r="EO54" i="7"/>
  <c r="I95" i="13"/>
  <c r="H76" i="17"/>
  <c r="H71" i="17" s="1"/>
  <c r="J143" i="14"/>
  <c r="I224" i="15"/>
  <c r="J154" i="13"/>
  <c r="I148" i="17"/>
  <c r="H57" i="17"/>
  <c r="H67" i="17" s="1"/>
  <c r="H70" i="17" s="1"/>
  <c r="I222" i="13"/>
  <c r="H35" i="18"/>
  <c r="H33" i="18"/>
  <c r="H37" i="18" s="1"/>
  <c r="H111" i="18"/>
  <c r="H113" i="18"/>
  <c r="H115" i="18"/>
  <c r="I166" i="14"/>
  <c r="J213" i="15"/>
  <c r="J145" i="14"/>
  <c r="J10" i="13"/>
  <c r="AI116" i="17"/>
  <c r="AJ193" i="13"/>
  <c r="EN59" i="7"/>
  <c r="AI226" i="15"/>
  <c r="AX159" i="15"/>
  <c r="G157" i="23"/>
  <c r="AU89" i="18"/>
  <c r="AU87" i="18"/>
  <c r="BJ55" i="13"/>
  <c r="BJ153" i="15"/>
  <c r="AW62" i="15"/>
  <c r="AW32" i="15" s="1"/>
  <c r="AW30" i="15" s="1"/>
  <c r="AU23" i="18"/>
  <c r="AU25" i="18" s="1"/>
  <c r="AU21" i="18"/>
  <c r="AU27" i="18"/>
  <c r="BI156" i="15"/>
  <c r="BH88" i="15"/>
  <c r="BH90" i="15" s="1"/>
  <c r="BG56" i="15"/>
  <c r="BG58" i="15" s="1"/>
  <c r="AX91" i="15"/>
  <c r="AX59" i="13"/>
  <c r="AV85" i="18"/>
  <c r="AV162" i="15"/>
  <c r="AV73" i="18"/>
  <c r="AV63" i="18"/>
  <c r="AW42" i="13"/>
  <c r="BJ54" i="13"/>
  <c r="BJ120" i="15"/>
  <c r="AX126" i="15"/>
  <c r="G124" i="23"/>
  <c r="BF61" i="18"/>
  <c r="EO59" i="7" l="1"/>
  <c r="AJ226" i="15"/>
  <c r="EN61" i="7"/>
  <c r="AJ116" i="17"/>
  <c r="AK193" i="13"/>
  <c r="J201" i="15"/>
  <c r="J68" i="17" s="1"/>
  <c r="J146" i="14"/>
  <c r="K11" i="13" s="1"/>
  <c r="J138" i="17" s="1"/>
  <c r="I110" i="17"/>
  <c r="H77" i="17"/>
  <c r="I153" i="18"/>
  <c r="J156" i="14"/>
  <c r="J7" i="13"/>
  <c r="I168" i="14"/>
  <c r="H102" i="17"/>
  <c r="H101" i="17" s="1"/>
  <c r="H103" i="17" s="1"/>
  <c r="J220" i="13"/>
  <c r="I119" i="18" s="1"/>
  <c r="I121" i="18" s="1"/>
  <c r="I212" i="13"/>
  <c r="I223" i="15"/>
  <c r="J144" i="14"/>
  <c r="J155" i="13"/>
  <c r="I111" i="17" s="1"/>
  <c r="H103" i="18"/>
  <c r="H97" i="18"/>
  <c r="I93" i="13"/>
  <c r="H141" i="18" s="1"/>
  <c r="H101" i="18"/>
  <c r="H99" i="18"/>
  <c r="AI161" i="13"/>
  <c r="AJ163" i="13"/>
  <c r="AI117" i="17" s="1"/>
  <c r="AI115" i="17" s="1"/>
  <c r="I137" i="17"/>
  <c r="I136" i="17" s="1"/>
  <c r="J9" i="13"/>
  <c r="EO57" i="7"/>
  <c r="AL197" i="13" s="1"/>
  <c r="EP54" i="7"/>
  <c r="AH117" i="17"/>
  <c r="AH115" i="17" s="1"/>
  <c r="AW85" i="18"/>
  <c r="AW162" i="15"/>
  <c r="AW73" i="18"/>
  <c r="BK120" i="15"/>
  <c r="BJ121" i="15"/>
  <c r="H120" i="23"/>
  <c r="AV199" i="15"/>
  <c r="AV17" i="18"/>
  <c r="AV15" i="18"/>
  <c r="AV19" i="18" s="1"/>
  <c r="AX93" i="15"/>
  <c r="G91" i="23"/>
  <c r="BI53" i="13"/>
  <c r="K92" i="16" s="1"/>
  <c r="BI87" i="15"/>
  <c r="AV75" i="17"/>
  <c r="AV57" i="18"/>
  <c r="AV105" i="18"/>
  <c r="AX59" i="15"/>
  <c r="AX58" i="13"/>
  <c r="AX57" i="13" s="1"/>
  <c r="AW71" i="18" s="1"/>
  <c r="F159" i="21"/>
  <c r="N159" i="21"/>
  <c r="F126" i="21"/>
  <c r="N126" i="21"/>
  <c r="AV65" i="18"/>
  <c r="BH55" i="15"/>
  <c r="BH52" i="13"/>
  <c r="BH51" i="13" s="1"/>
  <c r="BG69" i="18" s="1"/>
  <c r="BK153" i="15"/>
  <c r="BJ154" i="15"/>
  <c r="BJ156" i="15" s="1"/>
  <c r="H153" i="23"/>
  <c r="AX160" i="15"/>
  <c r="AX129" i="15" s="1"/>
  <c r="G129" i="23" s="1"/>
  <c r="G159" i="23"/>
  <c r="AX127" i="15"/>
  <c r="G126" i="23"/>
  <c r="AU29" i="18"/>
  <c r="AU31" i="18"/>
  <c r="J5" i="13" l="1"/>
  <c r="J3" i="13" s="1"/>
  <c r="I91" i="18" s="1"/>
  <c r="I109" i="17"/>
  <c r="J142" i="14"/>
  <c r="J84" i="14" s="1"/>
  <c r="J154" i="14" s="1"/>
  <c r="EO61" i="7"/>
  <c r="EQ54" i="7"/>
  <c r="EP57" i="7"/>
  <c r="AM197" i="13" s="1"/>
  <c r="I125" i="18"/>
  <c r="I215" i="15"/>
  <c r="AL193" i="13"/>
  <c r="AK116" i="17"/>
  <c r="H143" i="18"/>
  <c r="H117" i="18"/>
  <c r="H39" i="18" s="1"/>
  <c r="H151" i="17"/>
  <c r="H153" i="17" s="1"/>
  <c r="H79" i="17"/>
  <c r="H81" i="17"/>
  <c r="J146" i="17"/>
  <c r="AJ161" i="13"/>
  <c r="AK163" i="13"/>
  <c r="AJ117" i="17" s="1"/>
  <c r="AJ115" i="17" s="1"/>
  <c r="I145" i="17"/>
  <c r="I147" i="17" s="1"/>
  <c r="I149" i="17" s="1"/>
  <c r="I154" i="17"/>
  <c r="I161" i="17"/>
  <c r="I107" i="18"/>
  <c r="EP59" i="7"/>
  <c r="AL226" i="15" s="1"/>
  <c r="AK226" i="15"/>
  <c r="H145" i="18"/>
  <c r="H139" i="18"/>
  <c r="I224" i="13"/>
  <c r="I2" i="13" s="1"/>
  <c r="H105" i="17"/>
  <c r="H158" i="17"/>
  <c r="H160" i="17" s="1"/>
  <c r="J153" i="13"/>
  <c r="J151" i="13" s="1"/>
  <c r="I129" i="18" s="1"/>
  <c r="N131" i="21"/>
  <c r="F131" i="21"/>
  <c r="BK156" i="15"/>
  <c r="H156" i="23"/>
  <c r="F161" i="21"/>
  <c r="N161" i="21"/>
  <c r="BH56" i="15"/>
  <c r="BH58" i="15" s="1"/>
  <c r="AX61" i="15"/>
  <c r="G59" i="23"/>
  <c r="BK54" i="13"/>
  <c r="BK121" i="15"/>
  <c r="H121" i="23"/>
  <c r="F128" i="21"/>
  <c r="N128" i="21"/>
  <c r="BK55" i="13"/>
  <c r="BK154" i="15"/>
  <c r="H154" i="23"/>
  <c r="F93" i="21"/>
  <c r="N93" i="21"/>
  <c r="AV23" i="18"/>
  <c r="AV25" i="18" s="1"/>
  <c r="AV21" i="18"/>
  <c r="AV27" i="18"/>
  <c r="AW199" i="15"/>
  <c r="AW17" i="18"/>
  <c r="AW15" i="18"/>
  <c r="AW19" i="18" s="1"/>
  <c r="AY60" i="13"/>
  <c r="AY124" i="15"/>
  <c r="G127" i="23"/>
  <c r="AY61" i="13"/>
  <c r="AY157" i="15"/>
  <c r="G160" i="23"/>
  <c r="AX94" i="15"/>
  <c r="AX64" i="15" s="1"/>
  <c r="G64" i="23" s="1"/>
  <c r="G93" i="23"/>
  <c r="G122" i="21"/>
  <c r="H122" i="21" s="1"/>
  <c r="O122" i="21"/>
  <c r="P122" i="21" s="1"/>
  <c r="I120" i="23"/>
  <c r="AX96" i="15"/>
  <c r="G96" i="23" s="1"/>
  <c r="O155" i="21"/>
  <c r="P155" i="21" s="1"/>
  <c r="G155" i="21"/>
  <c r="H155" i="21" s="1"/>
  <c r="I153" i="23"/>
  <c r="BG61" i="18"/>
  <c r="AW63" i="18"/>
  <c r="AX42" i="13"/>
  <c r="AV89" i="18"/>
  <c r="AV87" i="18"/>
  <c r="BI88" i="15"/>
  <c r="BI90" i="15" s="1"/>
  <c r="BJ123" i="15"/>
  <c r="F226" i="23" l="1"/>
  <c r="M228" i="21" s="1"/>
  <c r="I135" i="18"/>
  <c r="I127" i="18"/>
  <c r="J149" i="18"/>
  <c r="J158" i="14"/>
  <c r="I152" i="17"/>
  <c r="H155" i="17"/>
  <c r="AM193" i="13"/>
  <c r="F193" i="22" s="1"/>
  <c r="E194" i="20" s="1"/>
  <c r="F197" i="22"/>
  <c r="E198" i="20" s="1"/>
  <c r="AL116" i="17"/>
  <c r="I137" i="18"/>
  <c r="I133" i="18"/>
  <c r="I131" i="18"/>
  <c r="EP61" i="7"/>
  <c r="EQ57" i="7"/>
  <c r="AN197" i="13" s="1"/>
  <c r="ER54" i="7"/>
  <c r="EW52" i="7"/>
  <c r="I159" i="17"/>
  <c r="H162" i="17"/>
  <c r="AK161" i="13"/>
  <c r="AL163" i="13"/>
  <c r="AK117" i="17" s="1"/>
  <c r="AK115" i="17" s="1"/>
  <c r="I69" i="17"/>
  <c r="I235" i="15"/>
  <c r="AW57" i="18"/>
  <c r="AW75" i="17"/>
  <c r="AW105" i="18"/>
  <c r="AW65" i="18"/>
  <c r="G61" i="22"/>
  <c r="J103" i="16"/>
  <c r="G156" i="21"/>
  <c r="H156" i="21" s="1"/>
  <c r="O156" i="21"/>
  <c r="P156" i="21" s="1"/>
  <c r="I154" i="23"/>
  <c r="G123" i="21"/>
  <c r="H123" i="21" s="1"/>
  <c r="O123" i="21"/>
  <c r="P123" i="21" s="1"/>
  <c r="I121" i="23"/>
  <c r="AX62" i="15"/>
  <c r="G61" i="23"/>
  <c r="BJ53" i="13"/>
  <c r="BJ87" i="15"/>
  <c r="N95" i="21"/>
  <c r="F95" i="21"/>
  <c r="N129" i="21"/>
  <c r="F129" i="21"/>
  <c r="AV31" i="18"/>
  <c r="AV29" i="18"/>
  <c r="AY59" i="13"/>
  <c r="AY91" i="15"/>
  <c r="G94" i="23"/>
  <c r="N162" i="21"/>
  <c r="F162" i="21"/>
  <c r="AY126" i="15"/>
  <c r="AW21" i="18"/>
  <c r="AW23" i="18"/>
  <c r="AW25" i="18" s="1"/>
  <c r="AW27" i="18"/>
  <c r="H55" i="22"/>
  <c r="BL55" i="13"/>
  <c r="L93" i="16"/>
  <c r="H54" i="22"/>
  <c r="BL54" i="13"/>
  <c r="L91" i="16"/>
  <c r="BI55" i="15"/>
  <c r="BI52" i="13"/>
  <c r="O158" i="21"/>
  <c r="P158" i="21" s="1"/>
  <c r="G158" i="21"/>
  <c r="H158" i="21" s="1"/>
  <c r="I156" i="23"/>
  <c r="BK123" i="15"/>
  <c r="H123" i="23"/>
  <c r="F98" i="21"/>
  <c r="N98" i="21"/>
  <c r="N66" i="21"/>
  <c r="F66" i="21"/>
  <c r="AY159" i="15"/>
  <c r="G60" i="22"/>
  <c r="J101" i="16"/>
  <c r="F61" i="21"/>
  <c r="N61" i="21"/>
  <c r="E228" i="21" l="1"/>
  <c r="AM116" i="17"/>
  <c r="AN193" i="13"/>
  <c r="AM163" i="13"/>
  <c r="AL161" i="13"/>
  <c r="ER59" i="7"/>
  <c r="AS107" i="14"/>
  <c r="AS104" i="14" s="1"/>
  <c r="AS96" i="14" s="1"/>
  <c r="EQ59" i="7"/>
  <c r="AM226" i="15" s="1"/>
  <c r="J162" i="14"/>
  <c r="J151" i="18"/>
  <c r="J164" i="14"/>
  <c r="I237" i="15"/>
  <c r="J104" i="13" s="1"/>
  <c r="ES54" i="7"/>
  <c r="ER57" i="7"/>
  <c r="AO197" i="13" s="1"/>
  <c r="K90" i="16"/>
  <c r="BI51" i="13"/>
  <c r="G56" i="20"/>
  <c r="H56" i="20" s="1"/>
  <c r="I55" i="22"/>
  <c r="AY127" i="15"/>
  <c r="AY96" i="15" s="1"/>
  <c r="AY59" i="15"/>
  <c r="AY58" i="13"/>
  <c r="G62" i="23"/>
  <c r="F61" i="20"/>
  <c r="G55" i="20"/>
  <c r="H55" i="20" s="1"/>
  <c r="I54" i="22"/>
  <c r="AW29" i="18"/>
  <c r="AW31" i="18"/>
  <c r="F96" i="21"/>
  <c r="N96" i="21"/>
  <c r="BJ88" i="15"/>
  <c r="BJ90" i="15" s="1"/>
  <c r="BK87" i="15"/>
  <c r="H87" i="23"/>
  <c r="AX32" i="15"/>
  <c r="F62" i="20"/>
  <c r="AY160" i="15"/>
  <c r="AY129" i="15" s="1"/>
  <c r="G125" i="21"/>
  <c r="H125" i="21" s="1"/>
  <c r="O125" i="21"/>
  <c r="P125" i="21" s="1"/>
  <c r="I123" i="23"/>
  <c r="BI56" i="15"/>
  <c r="BI58" i="15" s="1"/>
  <c r="AY93" i="15"/>
  <c r="AW87" i="18"/>
  <c r="AW89" i="18"/>
  <c r="G59" i="22"/>
  <c r="J102" i="16"/>
  <c r="F63" i="21"/>
  <c r="N63" i="21"/>
  <c r="J99" i="13" l="1"/>
  <c r="J97" i="13" s="1"/>
  <c r="I45" i="17"/>
  <c r="I41" i="17" s="1"/>
  <c r="I50" i="17" s="1"/>
  <c r="AL117" i="17"/>
  <c r="AL115" i="17" s="1"/>
  <c r="F163" i="22"/>
  <c r="E164" i="20" s="1"/>
  <c r="AN163" i="13"/>
  <c r="AM117" i="17" s="1"/>
  <c r="AM115" i="17" s="1"/>
  <c r="AM161" i="13"/>
  <c r="F161" i="22" s="1"/>
  <c r="E162" i="20" s="1"/>
  <c r="AN116" i="17"/>
  <c r="AO193" i="13"/>
  <c r="K213" i="15"/>
  <c r="K145" i="14"/>
  <c r="K10" i="13"/>
  <c r="EQ61" i="7"/>
  <c r="ER61" i="7" s="1"/>
  <c r="ET54" i="7"/>
  <c r="ES57" i="7"/>
  <c r="AP197" i="13" s="1"/>
  <c r="ES59" i="7"/>
  <c r="AN226" i="15"/>
  <c r="I239" i="15"/>
  <c r="J166" i="14"/>
  <c r="K143" i="14"/>
  <c r="J224" i="15"/>
  <c r="K154" i="13"/>
  <c r="J148" i="17"/>
  <c r="AY94" i="15"/>
  <c r="AZ61" i="13"/>
  <c r="AZ157" i="15"/>
  <c r="BK90" i="15"/>
  <c r="H90" i="23"/>
  <c r="N64" i="21"/>
  <c r="F64" i="21"/>
  <c r="F60" i="20"/>
  <c r="G58" i="22"/>
  <c r="AY57" i="13"/>
  <c r="J100" i="16"/>
  <c r="BH61" i="18"/>
  <c r="BH69" i="18"/>
  <c r="AX30" i="15"/>
  <c r="G32" i="23"/>
  <c r="BK53" i="13"/>
  <c r="BK88" i="15"/>
  <c r="H88" i="23"/>
  <c r="AZ60" i="13"/>
  <c r="AZ124" i="15"/>
  <c r="BJ55" i="15"/>
  <c r="BJ52" i="13"/>
  <c r="BJ51" i="13" s="1"/>
  <c r="BI69" i="18" s="1"/>
  <c r="G89" i="21"/>
  <c r="H89" i="21" s="1"/>
  <c r="O89" i="21"/>
  <c r="P89" i="21" s="1"/>
  <c r="I87" i="23"/>
  <c r="AY61" i="15"/>
  <c r="K156" i="14" l="1"/>
  <c r="J153" i="18"/>
  <c r="K7" i="13"/>
  <c r="J168" i="14"/>
  <c r="AO226" i="15"/>
  <c r="ET59" i="7"/>
  <c r="K9" i="13"/>
  <c r="J137" i="17"/>
  <c r="J136" i="17" s="1"/>
  <c r="J110" i="17"/>
  <c r="I35" i="18"/>
  <c r="I115" i="18"/>
  <c r="I33" i="18"/>
  <c r="I37" i="18" s="1"/>
  <c r="I113" i="18"/>
  <c r="J222" i="13"/>
  <c r="I111" i="18"/>
  <c r="I57" i="17"/>
  <c r="I67" i="17" s="1"/>
  <c r="I70" i="17" s="1"/>
  <c r="AO116" i="17"/>
  <c r="AP193" i="13"/>
  <c r="K155" i="13"/>
  <c r="J111" i="17" s="1"/>
  <c r="K144" i="14"/>
  <c r="J223" i="15"/>
  <c r="EU54" i="7"/>
  <c r="ET57" i="7"/>
  <c r="AQ197" i="13" s="1"/>
  <c r="K201" i="15"/>
  <c r="K68" i="17" s="1"/>
  <c r="K146" i="14"/>
  <c r="L11" i="13" s="1"/>
  <c r="K138" i="17" s="1"/>
  <c r="I52" i="17"/>
  <c r="ES61" i="7"/>
  <c r="AO163" i="13"/>
  <c r="AN117" i="17" s="1"/>
  <c r="AN115" i="17" s="1"/>
  <c r="AN161" i="13"/>
  <c r="J95" i="13"/>
  <c r="I76" i="17"/>
  <c r="I71" i="17" s="1"/>
  <c r="G90" i="21"/>
  <c r="H90" i="21" s="1"/>
  <c r="O90" i="21"/>
  <c r="P90" i="21" s="1"/>
  <c r="I88" i="23"/>
  <c r="AX85" i="18"/>
  <c r="AX162" i="15"/>
  <c r="AX73" i="18"/>
  <c r="G30" i="23"/>
  <c r="F59" i="20"/>
  <c r="AZ126" i="15"/>
  <c r="AZ159" i="15"/>
  <c r="AZ91" i="15"/>
  <c r="AZ59" i="13"/>
  <c r="AY62" i="15"/>
  <c r="AY32" i="15" s="1"/>
  <c r="BI61" i="18"/>
  <c r="H53" i="22"/>
  <c r="BL53" i="13"/>
  <c r="L92" i="16"/>
  <c r="AY64" i="15"/>
  <c r="BJ56" i="15"/>
  <c r="BJ58" i="15" s="1"/>
  <c r="BK55" i="15"/>
  <c r="H55" i="23"/>
  <c r="F34" i="21"/>
  <c r="N34" i="21"/>
  <c r="G57" i="22"/>
  <c r="AX63" i="18"/>
  <c r="AY42" i="13"/>
  <c r="AX71" i="18"/>
  <c r="O92" i="21"/>
  <c r="P92" i="21" s="1"/>
  <c r="G92" i="21"/>
  <c r="H92" i="21" s="1"/>
  <c r="I90" i="23"/>
  <c r="K142" i="14" l="1"/>
  <c r="K84" i="14" s="1"/>
  <c r="K154" i="14" s="1"/>
  <c r="J109" i="17"/>
  <c r="J145" i="17" s="1"/>
  <c r="J147" i="17" s="1"/>
  <c r="J149" i="17" s="1"/>
  <c r="I103" i="18"/>
  <c r="I101" i="18"/>
  <c r="I97" i="18"/>
  <c r="J93" i="13"/>
  <c r="I141" i="18" s="1"/>
  <c r="I99" i="18"/>
  <c r="EV54" i="7"/>
  <c r="EU57" i="7"/>
  <c r="AR197" i="13" s="1"/>
  <c r="K146" i="17"/>
  <c r="J125" i="18"/>
  <c r="J215" i="15"/>
  <c r="K220" i="13"/>
  <c r="J212" i="13"/>
  <c r="I102" i="17"/>
  <c r="I101" i="17" s="1"/>
  <c r="I103" i="17" s="1"/>
  <c r="K5" i="13"/>
  <c r="K3" i="13" s="1"/>
  <c r="J91" i="18" s="1"/>
  <c r="J154" i="17"/>
  <c r="J161" i="17"/>
  <c r="J107" i="18"/>
  <c r="K153" i="13"/>
  <c r="K151" i="13" s="1"/>
  <c r="J129" i="18" s="1"/>
  <c r="ET61" i="7"/>
  <c r="AP226" i="15"/>
  <c r="EU59" i="7"/>
  <c r="AP163" i="13"/>
  <c r="AO161" i="13"/>
  <c r="AP116" i="17"/>
  <c r="AQ193" i="13"/>
  <c r="I77" i="17"/>
  <c r="AY30" i="15"/>
  <c r="F58" i="20"/>
  <c r="O57" i="21"/>
  <c r="P57" i="21" s="1"/>
  <c r="G57" i="21"/>
  <c r="H57" i="21" s="1"/>
  <c r="I55" i="23"/>
  <c r="F32" i="21"/>
  <c r="F52" i="19"/>
  <c r="N32" i="21"/>
  <c r="F50" i="19"/>
  <c r="BK58" i="15"/>
  <c r="H58" i="23"/>
  <c r="AZ93" i="15"/>
  <c r="G42" i="22"/>
  <c r="AX57" i="18"/>
  <c r="AX75" i="17"/>
  <c r="AX105" i="18"/>
  <c r="AZ127" i="15"/>
  <c r="AX199" i="15"/>
  <c r="AX17" i="18"/>
  <c r="AX15" i="18"/>
  <c r="AX19" i="18" s="1"/>
  <c r="G162" i="23"/>
  <c r="BK52" i="13"/>
  <c r="BK56" i="15"/>
  <c r="H56" i="23"/>
  <c r="G54" i="20"/>
  <c r="H54" i="20" s="1"/>
  <c r="I53" i="22"/>
  <c r="AZ58" i="13"/>
  <c r="AZ59" i="15"/>
  <c r="AZ160" i="15"/>
  <c r="AX65" i="18"/>
  <c r="EU61" i="7" l="1"/>
  <c r="I151" i="17"/>
  <c r="I153" i="17" s="1"/>
  <c r="I79" i="17"/>
  <c r="I81" i="17"/>
  <c r="J119" i="18"/>
  <c r="J121" i="18" s="1"/>
  <c r="K158" i="14"/>
  <c r="K149" i="18"/>
  <c r="AQ163" i="13"/>
  <c r="AP161" i="13"/>
  <c r="J133" i="18"/>
  <c r="J137" i="18"/>
  <c r="J131" i="18"/>
  <c r="J235" i="15"/>
  <c r="J69" i="17"/>
  <c r="AQ116" i="17"/>
  <c r="AR193" i="13"/>
  <c r="J224" i="13"/>
  <c r="J2" i="13" s="1"/>
  <c r="I145" i="18"/>
  <c r="I139" i="18"/>
  <c r="AQ226" i="15"/>
  <c r="EV59" i="7"/>
  <c r="AR226" i="15" s="1"/>
  <c r="I105" i="17"/>
  <c r="I158" i="17"/>
  <c r="I160" i="17" s="1"/>
  <c r="J135" i="18"/>
  <c r="J127" i="18"/>
  <c r="EV57" i="7"/>
  <c r="AS197" i="13" s="1"/>
  <c r="EW54" i="7"/>
  <c r="AO117" i="17"/>
  <c r="AO115" i="17" s="1"/>
  <c r="I143" i="18"/>
  <c r="I117" i="18"/>
  <c r="I39" i="18" s="1"/>
  <c r="H52" i="22"/>
  <c r="BK51" i="13"/>
  <c r="BL52" i="13"/>
  <c r="L90" i="16"/>
  <c r="BA60" i="13"/>
  <c r="BA124" i="15"/>
  <c r="AX89" i="18"/>
  <c r="AX87" i="18"/>
  <c r="BA61" i="13"/>
  <c r="BA157" i="15"/>
  <c r="AZ61" i="15"/>
  <c r="AX21" i="18"/>
  <c r="AX23" i="18"/>
  <c r="AX25" i="18" s="1"/>
  <c r="AX27" i="18"/>
  <c r="G199" i="23"/>
  <c r="F46" i="19"/>
  <c r="F43" i="20"/>
  <c r="F71" i="19"/>
  <c r="G60" i="21"/>
  <c r="H60" i="21" s="1"/>
  <c r="O60" i="21"/>
  <c r="P60" i="21" s="1"/>
  <c r="I58" i="23"/>
  <c r="AZ129" i="15"/>
  <c r="G58" i="21"/>
  <c r="H58" i="21" s="1"/>
  <c r="O58" i="21"/>
  <c r="P58" i="21" s="1"/>
  <c r="I56" i="23"/>
  <c r="F9" i="19"/>
  <c r="F164" i="21"/>
  <c r="N164" i="21"/>
  <c r="F48" i="19"/>
  <c r="AY85" i="18"/>
  <c r="AY162" i="15"/>
  <c r="AY73" i="18"/>
  <c r="AZ57" i="13"/>
  <c r="AZ96" i="15"/>
  <c r="AZ94" i="15"/>
  <c r="K164" i="14" l="1"/>
  <c r="K151" i="18"/>
  <c r="K162" i="14"/>
  <c r="J152" i="17"/>
  <c r="I155" i="17"/>
  <c r="EW57" i="7"/>
  <c r="AT197" i="13" s="1"/>
  <c r="EX54" i="7"/>
  <c r="FC52" i="7"/>
  <c r="I162" i="17"/>
  <c r="J159" i="17"/>
  <c r="AR163" i="13"/>
  <c r="AQ161" i="13"/>
  <c r="EV61" i="7"/>
  <c r="AR116" i="17"/>
  <c r="AS193" i="13"/>
  <c r="J237" i="15"/>
  <c r="K104" i="13" s="1"/>
  <c r="AP117" i="17"/>
  <c r="AP115" i="17" s="1"/>
  <c r="BA59" i="13"/>
  <c r="BA91" i="15"/>
  <c r="F56" i="19"/>
  <c r="F54" i="19"/>
  <c r="BA159" i="15"/>
  <c r="BA126" i="15"/>
  <c r="H51" i="22"/>
  <c r="BJ61" i="18"/>
  <c r="BK61" i="18" s="1"/>
  <c r="BL51" i="13"/>
  <c r="BJ69" i="18"/>
  <c r="BK69" i="18" s="1"/>
  <c r="AY63" i="18"/>
  <c r="AZ42" i="13"/>
  <c r="AY71" i="18"/>
  <c r="F11" i="19"/>
  <c r="F13" i="19"/>
  <c r="F201" i="21"/>
  <c r="N201" i="21"/>
  <c r="F15" i="19"/>
  <c r="F21" i="19"/>
  <c r="G53" i="20"/>
  <c r="H53" i="20" s="1"/>
  <c r="I52" i="22"/>
  <c r="AZ64" i="15"/>
  <c r="AY199" i="15"/>
  <c r="AY17" i="18"/>
  <c r="AY15" i="18"/>
  <c r="AY19" i="18" s="1"/>
  <c r="AX29" i="18"/>
  <c r="AX31" i="18"/>
  <c r="AZ62" i="15"/>
  <c r="K166" i="14" l="1"/>
  <c r="L7" i="13" s="1"/>
  <c r="J239" i="15"/>
  <c r="J115" i="18" s="1"/>
  <c r="AS163" i="13"/>
  <c r="AR161" i="13"/>
  <c r="EX59" i="7"/>
  <c r="AY107" i="14"/>
  <c r="AY104" i="14" s="1"/>
  <c r="AY96" i="14" s="1"/>
  <c r="EW59" i="7"/>
  <c r="AS226" i="15" s="1"/>
  <c r="L213" i="15"/>
  <c r="L145" i="14"/>
  <c r="L10" i="13"/>
  <c r="AQ117" i="17"/>
  <c r="AQ115" i="17" s="1"/>
  <c r="EX57" i="7"/>
  <c r="AU197" i="13" s="1"/>
  <c r="EY54" i="7"/>
  <c r="K224" i="15"/>
  <c r="L154" i="13"/>
  <c r="K110" i="17" s="1"/>
  <c r="K148" i="17"/>
  <c r="L143" i="14"/>
  <c r="K222" i="13"/>
  <c r="AT193" i="13"/>
  <c r="AS116" i="17"/>
  <c r="K168" i="14"/>
  <c r="L156" i="14"/>
  <c r="J45" i="17"/>
  <c r="J41" i="17" s="1"/>
  <c r="J50" i="17" s="1"/>
  <c r="K99" i="13"/>
  <c r="K97" i="13" s="1"/>
  <c r="AY23" i="18"/>
  <c r="AY25" i="18" s="1"/>
  <c r="AY21" i="18"/>
  <c r="AY27" i="18"/>
  <c r="F25" i="19"/>
  <c r="F23" i="19"/>
  <c r="BA127" i="15"/>
  <c r="BA93" i="15"/>
  <c r="BA58" i="13"/>
  <c r="BA59" i="15"/>
  <c r="F17" i="19"/>
  <c r="F19" i="19"/>
  <c r="AY75" i="17"/>
  <c r="AY57" i="18"/>
  <c r="AY105" i="18"/>
  <c r="AY65" i="18"/>
  <c r="AZ32" i="15"/>
  <c r="G52" i="20"/>
  <c r="H52" i="20" s="1"/>
  <c r="I51" i="22"/>
  <c r="BA160" i="15"/>
  <c r="BA129" i="15" s="1"/>
  <c r="K153" i="18" l="1"/>
  <c r="J113" i="18"/>
  <c r="J33" i="18"/>
  <c r="J37" i="18" s="1"/>
  <c r="J111" i="18"/>
  <c r="EW61" i="7"/>
  <c r="J57" i="17"/>
  <c r="J67" i="17" s="1"/>
  <c r="J70" i="17" s="1"/>
  <c r="J35" i="18"/>
  <c r="AT116" i="17"/>
  <c r="AU193" i="13"/>
  <c r="L201" i="15"/>
  <c r="L68" i="17" s="1"/>
  <c r="L146" i="14"/>
  <c r="M11" i="13" s="1"/>
  <c r="L138" i="17" s="1"/>
  <c r="J52" i="17"/>
  <c r="EY57" i="7"/>
  <c r="AV197" i="13" s="1"/>
  <c r="EZ54" i="7"/>
  <c r="AT163" i="13"/>
  <c r="AS117" i="17" s="1"/>
  <c r="AS115" i="17" s="1"/>
  <c r="AS161" i="13"/>
  <c r="K161" i="17"/>
  <c r="K107" i="18"/>
  <c r="K154" i="17"/>
  <c r="EY59" i="7"/>
  <c r="AT226" i="15"/>
  <c r="J76" i="17"/>
  <c r="J71" i="17" s="1"/>
  <c r="J77" i="17" s="1"/>
  <c r="K95" i="13"/>
  <c r="EX61" i="7"/>
  <c r="EY61" i="7" s="1"/>
  <c r="K212" i="13"/>
  <c r="L220" i="13"/>
  <c r="K119" i="18" s="1"/>
  <c r="K121" i="18" s="1"/>
  <c r="J102" i="17"/>
  <c r="J101" i="17" s="1"/>
  <c r="J103" i="17" s="1"/>
  <c r="J105" i="17" s="1"/>
  <c r="L144" i="14"/>
  <c r="K223" i="15"/>
  <c r="L155" i="13"/>
  <c r="K137" i="17"/>
  <c r="K136" i="17" s="1"/>
  <c r="L9" i="13"/>
  <c r="L5" i="13" s="1"/>
  <c r="L3" i="13" s="1"/>
  <c r="K91" i="18" s="1"/>
  <c r="AR117" i="17"/>
  <c r="AR115" i="17" s="1"/>
  <c r="BA61" i="15"/>
  <c r="BA94" i="15"/>
  <c r="BA64" i="15" s="1"/>
  <c r="AY89" i="18"/>
  <c r="AY87" i="18"/>
  <c r="BA57" i="13"/>
  <c r="AY31" i="18"/>
  <c r="AY29" i="18"/>
  <c r="AZ30" i="15"/>
  <c r="BB61" i="13"/>
  <c r="BB157" i="15"/>
  <c r="BB124" i="15"/>
  <c r="BB60" i="13"/>
  <c r="BA96" i="15"/>
  <c r="L142" i="14" l="1"/>
  <c r="L84" i="14" s="1"/>
  <c r="L153" i="13"/>
  <c r="L151" i="13" s="1"/>
  <c r="K129" i="18" s="1"/>
  <c r="K111" i="17"/>
  <c r="K109" i="17" s="1"/>
  <c r="K145" i="17" s="1"/>
  <c r="K147" i="17" s="1"/>
  <c r="K149" i="17" s="1"/>
  <c r="J97" i="18"/>
  <c r="J99" i="18"/>
  <c r="J101" i="18"/>
  <c r="K93" i="13"/>
  <c r="J141" i="18" s="1"/>
  <c r="J103" i="18"/>
  <c r="AU116" i="17"/>
  <c r="AV193" i="13"/>
  <c r="L146" i="17"/>
  <c r="L154" i="14"/>
  <c r="K215" i="15"/>
  <c r="K125" i="18"/>
  <c r="J79" i="17"/>
  <c r="J151" i="17"/>
  <c r="J153" i="17" s="1"/>
  <c r="J158" i="17"/>
  <c r="J160" i="17" s="1"/>
  <c r="J143" i="18"/>
  <c r="J117" i="18"/>
  <c r="J39" i="18" s="1"/>
  <c r="AT161" i="13"/>
  <c r="AU163" i="13"/>
  <c r="J81" i="17"/>
  <c r="AU226" i="15"/>
  <c r="EZ59" i="7"/>
  <c r="FA54" i="7"/>
  <c r="EZ57" i="7"/>
  <c r="AW197" i="13" s="1"/>
  <c r="BB159" i="15"/>
  <c r="AZ63" i="18"/>
  <c r="BA42" i="13"/>
  <c r="AZ65" i="18" s="1"/>
  <c r="AZ71" i="18"/>
  <c r="BA62" i="15"/>
  <c r="BB126" i="15"/>
  <c r="AZ85" i="18"/>
  <c r="AZ162" i="15"/>
  <c r="AZ73" i="18"/>
  <c r="BB59" i="13"/>
  <c r="BB91" i="15"/>
  <c r="FA59" i="7" l="1"/>
  <c r="AV226" i="15"/>
  <c r="K152" i="17"/>
  <c r="J155" i="17"/>
  <c r="L158" i="14"/>
  <c r="L149" i="18"/>
  <c r="AW193" i="13"/>
  <c r="AV116" i="17"/>
  <c r="EZ61" i="7"/>
  <c r="FA61" i="7" s="1"/>
  <c r="FB54" i="7"/>
  <c r="FA57" i="7"/>
  <c r="AX197" i="13" s="1"/>
  <c r="K135" i="18"/>
  <c r="K127" i="18"/>
  <c r="J139" i="18"/>
  <c r="K224" i="13"/>
  <c r="K2" i="13" s="1"/>
  <c r="J145" i="18"/>
  <c r="AT117" i="17"/>
  <c r="AT115" i="17" s="1"/>
  <c r="AV163" i="13"/>
  <c r="AU161" i="13"/>
  <c r="K159" i="17"/>
  <c r="J162" i="17"/>
  <c r="K235" i="15"/>
  <c r="K69" i="17"/>
  <c r="K137" i="18"/>
  <c r="K133" i="18"/>
  <c r="K131" i="18"/>
  <c r="AZ75" i="17"/>
  <c r="AZ57" i="18"/>
  <c r="AZ105" i="18"/>
  <c r="BB59" i="15"/>
  <c r="BB58" i="13"/>
  <c r="BB160" i="15"/>
  <c r="BB129" i="15" s="1"/>
  <c r="BB93" i="15"/>
  <c r="AZ15" i="18"/>
  <c r="AZ19" i="18" s="1"/>
  <c r="AZ199" i="15"/>
  <c r="AZ17" i="18"/>
  <c r="BB127" i="15"/>
  <c r="BB96" i="15" s="1"/>
  <c r="BA32" i="15"/>
  <c r="L164" i="14" l="1"/>
  <c r="L151" i="18"/>
  <c r="L162" i="14"/>
  <c r="K237" i="15"/>
  <c r="L104" i="13" s="1"/>
  <c r="AW163" i="13"/>
  <c r="AV117" i="17" s="1"/>
  <c r="AV115" i="17" s="1"/>
  <c r="AV161" i="13"/>
  <c r="AW116" i="17"/>
  <c r="AX193" i="13"/>
  <c r="FB59" i="7"/>
  <c r="AX226" i="15" s="1"/>
  <c r="AW226" i="15"/>
  <c r="AU117" i="17"/>
  <c r="AU115" i="17" s="1"/>
  <c r="FC54" i="7"/>
  <c r="FB57" i="7"/>
  <c r="AY197" i="13" s="1"/>
  <c r="BB61" i="15"/>
  <c r="BA30" i="15"/>
  <c r="BC61" i="13"/>
  <c r="BC157" i="15"/>
  <c r="BB94" i="15"/>
  <c r="AZ89" i="18"/>
  <c r="AZ87" i="18"/>
  <c r="BC60" i="13"/>
  <c r="BC124" i="15"/>
  <c r="AZ21" i="18"/>
  <c r="AZ23" i="18"/>
  <c r="AZ25" i="18" s="1"/>
  <c r="AZ27" i="18"/>
  <c r="BB57" i="13"/>
  <c r="L166" i="14" l="1"/>
  <c r="L168" i="14" s="1"/>
  <c r="K239" i="15"/>
  <c r="L222" i="13" s="1"/>
  <c r="G226" i="23"/>
  <c r="M10" i="13"/>
  <c r="M213" i="15"/>
  <c r="M145" i="14"/>
  <c r="FC57" i="7"/>
  <c r="AZ197" i="13" s="1"/>
  <c r="FI52" i="7"/>
  <c r="FD54" i="7"/>
  <c r="FB61" i="7"/>
  <c r="M143" i="14"/>
  <c r="L148" i="17"/>
  <c r="L224" i="15"/>
  <c r="M154" i="13"/>
  <c r="G197" i="22"/>
  <c r="F198" i="20" s="1"/>
  <c r="AX116" i="17"/>
  <c r="AY193" i="13"/>
  <c r="G193" i="22" s="1"/>
  <c r="F194" i="20" s="1"/>
  <c r="K45" i="17"/>
  <c r="K41" i="17" s="1"/>
  <c r="K50" i="17" s="1"/>
  <c r="L99" i="13"/>
  <c r="L97" i="13" s="1"/>
  <c r="AW161" i="13"/>
  <c r="AX163" i="13"/>
  <c r="AW117" i="17" s="1"/>
  <c r="AW115" i="17" s="1"/>
  <c r="BC91" i="15"/>
  <c r="BC59" i="13"/>
  <c r="AZ29" i="18"/>
  <c r="AZ31" i="18"/>
  <c r="BC126" i="15"/>
  <c r="BA85" i="18"/>
  <c r="BA162" i="15"/>
  <c r="BA73" i="18"/>
  <c r="BC159" i="15"/>
  <c r="BA63" i="18"/>
  <c r="BB42" i="13"/>
  <c r="BA71" i="18"/>
  <c r="BB64" i="15"/>
  <c r="BB62" i="15"/>
  <c r="K33" i="18" l="1"/>
  <c r="K37" i="18" s="1"/>
  <c r="K57" i="17"/>
  <c r="K67" i="17" s="1"/>
  <c r="K70" i="17" s="1"/>
  <c r="K113" i="18"/>
  <c r="K115" i="18"/>
  <c r="K35" i="18"/>
  <c r="K111" i="18"/>
  <c r="L153" i="18"/>
  <c r="M156" i="14"/>
  <c r="M7" i="13"/>
  <c r="L161" i="17" s="1"/>
  <c r="FD59" i="7"/>
  <c r="BE107" i="14"/>
  <c r="FC59" i="7"/>
  <c r="AY226" i="15" s="1"/>
  <c r="L212" i="13"/>
  <c r="K102" i="17"/>
  <c r="K101" i="17" s="1"/>
  <c r="K103" i="17" s="1"/>
  <c r="K105" i="17" s="1"/>
  <c r="M220" i="13"/>
  <c r="L119" i="18" s="1"/>
  <c r="L121" i="18" s="1"/>
  <c r="AY116" i="17"/>
  <c r="AZ193" i="13"/>
  <c r="K52" i="17"/>
  <c r="L110" i="17"/>
  <c r="FC61" i="7"/>
  <c r="M9" i="13"/>
  <c r="M5" i="13" s="1"/>
  <c r="M3" i="13" s="1"/>
  <c r="L91" i="18" s="1"/>
  <c r="L137" i="17"/>
  <c r="L136" i="17" s="1"/>
  <c r="K76" i="17"/>
  <c r="K71" i="17" s="1"/>
  <c r="K77" i="17" s="1"/>
  <c r="K81" i="17" s="1"/>
  <c r="L95" i="13"/>
  <c r="N228" i="21"/>
  <c r="F228" i="21"/>
  <c r="AY163" i="13"/>
  <c r="AX117" i="17" s="1"/>
  <c r="AX115" i="17" s="1"/>
  <c r="AX161" i="13"/>
  <c r="L223" i="15"/>
  <c r="M144" i="14"/>
  <c r="M155" i="13"/>
  <c r="L111" i="17" s="1"/>
  <c r="FE54" i="7"/>
  <c r="FD57" i="7"/>
  <c r="BA197" i="13" s="1"/>
  <c r="M201" i="15"/>
  <c r="M68" i="17" s="1"/>
  <c r="M146" i="14"/>
  <c r="N11" i="13" s="1"/>
  <c r="M138" i="17" s="1"/>
  <c r="L154" i="17"/>
  <c r="L107" i="18"/>
  <c r="BC59" i="15"/>
  <c r="BC58" i="13"/>
  <c r="BA57" i="18"/>
  <c r="BA89" i="18" s="1"/>
  <c r="BA75" i="17"/>
  <c r="BA105" i="18"/>
  <c r="BA65" i="18"/>
  <c r="BB32" i="15"/>
  <c r="BC160" i="15"/>
  <c r="BC129" i="15" s="1"/>
  <c r="BA199" i="15"/>
  <c r="BA17" i="18"/>
  <c r="BA15" i="18"/>
  <c r="BA19" i="18" s="1"/>
  <c r="BC127" i="15"/>
  <c r="BC96" i="15" s="1"/>
  <c r="BC93" i="15"/>
  <c r="M142" i="14" l="1"/>
  <c r="M84" i="14" s="1"/>
  <c r="M146" i="17" s="1"/>
  <c r="M153" i="13"/>
  <c r="M151" i="13" s="1"/>
  <c r="L129" i="18" s="1"/>
  <c r="L133" i="18" s="1"/>
  <c r="K158" i="17"/>
  <c r="K160" i="17" s="1"/>
  <c r="L125" i="18"/>
  <c r="L215" i="15"/>
  <c r="AZ226" i="15"/>
  <c r="FE59" i="7"/>
  <c r="FE57" i="7"/>
  <c r="BB197" i="13" s="1"/>
  <c r="FF54" i="7"/>
  <c r="K143" i="18"/>
  <c r="K117" i="18"/>
  <c r="K39" i="18" s="1"/>
  <c r="K151" i="17"/>
  <c r="K153" i="17" s="1"/>
  <c r="K79" i="17"/>
  <c r="BE104" i="14"/>
  <c r="BK107" i="14"/>
  <c r="BA87" i="18"/>
  <c r="AZ116" i="17"/>
  <c r="BA193" i="13"/>
  <c r="L109" i="17"/>
  <c r="L145" i="17" s="1"/>
  <c r="L147" i="17" s="1"/>
  <c r="L149" i="17" s="1"/>
  <c r="G163" i="22"/>
  <c r="F164" i="20" s="1"/>
  <c r="AZ163" i="13"/>
  <c r="AY117" i="17" s="1"/>
  <c r="AY115" i="17" s="1"/>
  <c r="AY161" i="13"/>
  <c r="G161" i="22" s="1"/>
  <c r="F162" i="20" s="1"/>
  <c r="K97" i="18"/>
  <c r="K103" i="18"/>
  <c r="K99" i="18"/>
  <c r="L93" i="13"/>
  <c r="K101" i="18"/>
  <c r="FD61" i="7"/>
  <c r="BC94" i="15"/>
  <c r="BC64" i="15" s="1"/>
  <c r="BC57" i="13"/>
  <c r="BD157" i="15"/>
  <c r="BD159" i="15" s="1"/>
  <c r="BD61" i="13"/>
  <c r="BC61" i="15"/>
  <c r="BD60" i="13"/>
  <c r="BD124" i="15"/>
  <c r="BD126" i="15" s="1"/>
  <c r="BA23" i="18"/>
  <c r="BA25" i="18" s="1"/>
  <c r="BA21" i="18"/>
  <c r="BA27" i="18"/>
  <c r="BB30" i="15"/>
  <c r="M154" i="14" l="1"/>
  <c r="L131" i="18"/>
  <c r="L137" i="18"/>
  <c r="FE61" i="7"/>
  <c r="FF59" i="7"/>
  <c r="BA226" i="15"/>
  <c r="L159" i="17"/>
  <c r="K162" i="17"/>
  <c r="L224" i="13"/>
  <c r="L2" i="13" s="1"/>
  <c r="K139" i="18"/>
  <c r="K145" i="18"/>
  <c r="K141" i="18"/>
  <c r="K155" i="17"/>
  <c r="L152" i="17"/>
  <c r="M158" i="14"/>
  <c r="M149" i="18"/>
  <c r="FG54" i="7"/>
  <c r="FF57" i="7"/>
  <c r="BC197" i="13" s="1"/>
  <c r="L235" i="15"/>
  <c r="L69" i="17"/>
  <c r="FF61" i="7"/>
  <c r="BA163" i="13"/>
  <c r="AZ117" i="17" s="1"/>
  <c r="AZ115" i="17" s="1"/>
  <c r="AZ161" i="13"/>
  <c r="BE96" i="14"/>
  <c r="BK96" i="14" s="1"/>
  <c r="BK104" i="14"/>
  <c r="BA116" i="17"/>
  <c r="BB193" i="13"/>
  <c r="L135" i="18"/>
  <c r="L127" i="18"/>
  <c r="BB85" i="18"/>
  <c r="BB162" i="15"/>
  <c r="BB73" i="18"/>
  <c r="BB63" i="18"/>
  <c r="BC42" i="13"/>
  <c r="BB71" i="18"/>
  <c r="BD59" i="13"/>
  <c r="BD91" i="15"/>
  <c r="BD93" i="15" s="1"/>
  <c r="BC62" i="15"/>
  <c r="BC32" i="15" s="1"/>
  <c r="BA31" i="18"/>
  <c r="BA29" i="18"/>
  <c r="BD127" i="15"/>
  <c r="BD96" i="15" s="1"/>
  <c r="BD160" i="15"/>
  <c r="BD129" i="15" s="1"/>
  <c r="BB163" i="13" l="1"/>
  <c r="BA117" i="17" s="1"/>
  <c r="BA115" i="17" s="1"/>
  <c r="BA161" i="13"/>
  <c r="L237" i="15"/>
  <c r="M104" i="13" s="1"/>
  <c r="M151" i="18"/>
  <c r="M162" i="14"/>
  <c r="M164" i="14"/>
  <c r="BC193" i="13"/>
  <c r="BB116" i="17"/>
  <c r="FG57" i="7"/>
  <c r="BD197" i="13" s="1"/>
  <c r="FH54" i="7"/>
  <c r="FG59" i="7"/>
  <c r="FG61" i="7" s="1"/>
  <c r="BB226" i="15"/>
  <c r="BC30" i="15"/>
  <c r="BE60" i="13"/>
  <c r="BE124" i="15"/>
  <c r="BE126" i="15" s="1"/>
  <c r="BB57" i="18"/>
  <c r="BB75" i="17"/>
  <c r="BB105" i="18"/>
  <c r="BB199" i="15"/>
  <c r="BB17" i="18"/>
  <c r="BB15" i="18"/>
  <c r="BB19" i="18" s="1"/>
  <c r="BD59" i="15"/>
  <c r="BD61" i="15" s="1"/>
  <c r="BD58" i="13"/>
  <c r="BD94" i="15"/>
  <c r="BE157" i="15"/>
  <c r="BE159" i="15" s="1"/>
  <c r="BE61" i="13"/>
  <c r="BB65" i="18"/>
  <c r="L239" i="15" l="1"/>
  <c r="M224" i="15"/>
  <c r="M148" i="17"/>
  <c r="N143" i="14"/>
  <c r="N154" i="13"/>
  <c r="L45" i="17"/>
  <c r="L41" i="17" s="1"/>
  <c r="L50" i="17" s="1"/>
  <c r="M99" i="13"/>
  <c r="M97" i="13" s="1"/>
  <c r="FH59" i="7"/>
  <c r="BD226" i="15" s="1"/>
  <c r="BC226" i="15"/>
  <c r="M166" i="14"/>
  <c r="FI54" i="7"/>
  <c r="FH57" i="7"/>
  <c r="BE197" i="13" s="1"/>
  <c r="BC116" i="17"/>
  <c r="BD193" i="13"/>
  <c r="N145" i="14"/>
  <c r="N213" i="15"/>
  <c r="N10" i="13"/>
  <c r="M222" i="13"/>
  <c r="L57" i="17"/>
  <c r="L67" i="17" s="1"/>
  <c r="L70" i="17" s="1"/>
  <c r="L115" i="18"/>
  <c r="L111" i="18"/>
  <c r="L113" i="18"/>
  <c r="L33" i="18"/>
  <c r="L37" i="18" s="1"/>
  <c r="L35" i="18"/>
  <c r="BB161" i="13"/>
  <c r="BC163" i="13"/>
  <c r="BB117" i="17" s="1"/>
  <c r="BB115" i="17" s="1"/>
  <c r="BE91" i="15"/>
  <c r="BE93" i="15" s="1"/>
  <c r="BE59" i="13"/>
  <c r="BB89" i="18"/>
  <c r="BB87" i="18"/>
  <c r="BD64" i="15"/>
  <c r="BD62" i="15"/>
  <c r="BB23" i="18"/>
  <c r="BB21" i="18"/>
  <c r="BB27" i="18"/>
  <c r="BE127" i="15"/>
  <c r="BE96" i="15" s="1"/>
  <c r="BE160" i="15"/>
  <c r="BE129" i="15" s="1"/>
  <c r="BD57" i="13"/>
  <c r="BC85" i="18"/>
  <c r="BC162" i="15"/>
  <c r="BC73" i="18"/>
  <c r="N201" i="15" l="1"/>
  <c r="N146" i="14"/>
  <c r="O11" i="13" s="1"/>
  <c r="D213" i="23"/>
  <c r="BD116" i="17"/>
  <c r="BE193" i="13"/>
  <c r="FI57" i="7"/>
  <c r="BF197" i="13" s="1"/>
  <c r="FJ54" i="7"/>
  <c r="FO52" i="7"/>
  <c r="M95" i="13"/>
  <c r="L76" i="17"/>
  <c r="L71" i="17" s="1"/>
  <c r="L77" i="17" s="1"/>
  <c r="BC161" i="13"/>
  <c r="BD163" i="13"/>
  <c r="M212" i="13"/>
  <c r="N220" i="13"/>
  <c r="M119" i="18" s="1"/>
  <c r="M121" i="18" s="1"/>
  <c r="L102" i="17"/>
  <c r="L101" i="17" s="1"/>
  <c r="L103" i="17" s="1"/>
  <c r="L105" i="17" s="1"/>
  <c r="N156" i="14"/>
  <c r="M168" i="14"/>
  <c r="M153" i="18"/>
  <c r="N7" i="13"/>
  <c r="L52" i="17"/>
  <c r="M223" i="15"/>
  <c r="N155" i="13"/>
  <c r="M111" i="17" s="1"/>
  <c r="N144" i="14"/>
  <c r="N142" i="14" s="1"/>
  <c r="N84" i="14" s="1"/>
  <c r="M137" i="17"/>
  <c r="M136" i="17" s="1"/>
  <c r="N9" i="13"/>
  <c r="M110" i="17"/>
  <c r="FH61" i="7"/>
  <c r="BC199" i="15"/>
  <c r="BC17" i="18"/>
  <c r="BC15" i="18"/>
  <c r="BC63" i="18"/>
  <c r="BD42" i="13"/>
  <c r="BC71" i="18"/>
  <c r="BB31" i="18"/>
  <c r="BB29" i="18"/>
  <c r="BE58" i="13"/>
  <c r="BE57" i="13" s="1"/>
  <c r="BD71" i="18" s="1"/>
  <c r="BE59" i="15"/>
  <c r="BE61" i="15" s="1"/>
  <c r="BF61" i="13"/>
  <c r="BF157" i="15"/>
  <c r="BF159" i="15" s="1"/>
  <c r="BE94" i="15"/>
  <c r="BF60" i="13"/>
  <c r="BF124" i="15"/>
  <c r="BF126" i="15" s="1"/>
  <c r="BB25" i="18"/>
  <c r="BD32" i="15"/>
  <c r="BD30" i="15" s="1"/>
  <c r="N153" i="13" l="1"/>
  <c r="N151" i="13" s="1"/>
  <c r="M129" i="18" s="1"/>
  <c r="M133" i="18" s="1"/>
  <c r="L158" i="17"/>
  <c r="L160" i="17" s="1"/>
  <c r="L162" i="17" s="1"/>
  <c r="L79" i="17"/>
  <c r="L151" i="17"/>
  <c r="L153" i="17" s="1"/>
  <c r="L81" i="17"/>
  <c r="M159" i="17"/>
  <c r="FK54" i="7"/>
  <c r="FJ57" i="7"/>
  <c r="BG197" i="13" s="1"/>
  <c r="N146" i="17"/>
  <c r="N154" i="14"/>
  <c r="BE116" i="17"/>
  <c r="BF193" i="13"/>
  <c r="C215" i="21"/>
  <c r="K215" i="21"/>
  <c r="M109" i="17"/>
  <c r="M145" i="17" s="1"/>
  <c r="M147" i="17" s="1"/>
  <c r="M149" i="17" s="1"/>
  <c r="L143" i="18"/>
  <c r="L117" i="18"/>
  <c r="L39" i="18" s="1"/>
  <c r="L99" i="18"/>
  <c r="M93" i="13"/>
  <c r="L101" i="18"/>
  <c r="L103" i="18"/>
  <c r="L97" i="18"/>
  <c r="N138" i="17"/>
  <c r="D11" i="22"/>
  <c r="C12" i="20" s="1"/>
  <c r="M215" i="15"/>
  <c r="M125" i="18"/>
  <c r="M154" i="17"/>
  <c r="N5" i="13"/>
  <c r="N3" i="13" s="1"/>
  <c r="M91" i="18" s="1"/>
  <c r="M161" i="17"/>
  <c r="M107" i="18"/>
  <c r="BC117" i="17"/>
  <c r="BC115" i="17" s="1"/>
  <c r="BD161" i="13"/>
  <c r="BE163" i="13"/>
  <c r="FJ59" i="7"/>
  <c r="FI59" i="7"/>
  <c r="BE226" i="15" s="1"/>
  <c r="N68" i="17"/>
  <c r="D201" i="23"/>
  <c r="BD85" i="18"/>
  <c r="BD162" i="15"/>
  <c r="BD73" i="18"/>
  <c r="BF59" i="13"/>
  <c r="BF91" i="15"/>
  <c r="BF93" i="15" s="1"/>
  <c r="BE62" i="15"/>
  <c r="BE32" i="15" s="1"/>
  <c r="BF127" i="15"/>
  <c r="BE64" i="15"/>
  <c r="BC19" i="18"/>
  <c r="BF160" i="15"/>
  <c r="BD63" i="18"/>
  <c r="BE42" i="13"/>
  <c r="BC75" i="17"/>
  <c r="BC57" i="18"/>
  <c r="BC105" i="18"/>
  <c r="BC65" i="18"/>
  <c r="BC21" i="18"/>
  <c r="BC23" i="18"/>
  <c r="BC25" i="18" s="1"/>
  <c r="BC27" i="18"/>
  <c r="M131" i="18" l="1"/>
  <c r="M137" i="18"/>
  <c r="K203" i="21"/>
  <c r="C203" i="21"/>
  <c r="BD117" i="17"/>
  <c r="BD115" i="17" s="1"/>
  <c r="BE161" i="13"/>
  <c r="BF163" i="13"/>
  <c r="M235" i="15"/>
  <c r="M69" i="17"/>
  <c r="BG193" i="13"/>
  <c r="BF116" i="17"/>
  <c r="FI61" i="7"/>
  <c r="FJ61" i="7" s="1"/>
  <c r="FK57" i="7"/>
  <c r="BH197" i="13" s="1"/>
  <c r="FL54" i="7"/>
  <c r="L141" i="18"/>
  <c r="L139" i="18"/>
  <c r="M224" i="13"/>
  <c r="M2" i="13" s="1"/>
  <c r="L145" i="18"/>
  <c r="L155" i="17"/>
  <c r="M152" i="17"/>
  <c r="BF226" i="15"/>
  <c r="FK59" i="7"/>
  <c r="M135" i="18"/>
  <c r="M127" i="18"/>
  <c r="N149" i="18"/>
  <c r="C116" i="19"/>
  <c r="N158" i="14"/>
  <c r="BD57" i="18"/>
  <c r="BD75" i="17"/>
  <c r="BD105" i="18"/>
  <c r="BG124" i="15"/>
  <c r="BG126" i="15" s="1"/>
  <c r="BG60" i="13"/>
  <c r="BF94" i="15"/>
  <c r="BF64" i="15" s="1"/>
  <c r="BD65" i="18"/>
  <c r="BC31" i="18"/>
  <c r="BC29" i="18"/>
  <c r="BG61" i="13"/>
  <c r="BG157" i="15"/>
  <c r="BG159" i="15" s="1"/>
  <c r="BE30" i="15"/>
  <c r="BC89" i="18"/>
  <c r="BC87" i="18"/>
  <c r="BF129" i="15"/>
  <c r="BF96" i="15"/>
  <c r="BF58" i="13"/>
  <c r="BF57" i="13" s="1"/>
  <c r="BE71" i="18" s="1"/>
  <c r="BF59" i="15"/>
  <c r="BF61" i="15" s="1"/>
  <c r="BD199" i="15"/>
  <c r="BD17" i="18"/>
  <c r="BD15" i="18"/>
  <c r="BD19" i="18" s="1"/>
  <c r="FL59" i="7" l="1"/>
  <c r="BG226" i="15"/>
  <c r="FK61" i="7"/>
  <c r="M237" i="15"/>
  <c r="N104" i="13" s="1"/>
  <c r="FL57" i="7"/>
  <c r="BI197" i="13" s="1"/>
  <c r="FM54" i="7"/>
  <c r="BG163" i="13"/>
  <c r="BF161" i="13"/>
  <c r="N164" i="14"/>
  <c r="C118" i="19"/>
  <c r="N151" i="18"/>
  <c r="N162" i="14"/>
  <c r="BG116" i="17"/>
  <c r="BH193" i="13"/>
  <c r="BE117" i="17"/>
  <c r="BE115" i="17" s="1"/>
  <c r="BG127" i="15"/>
  <c r="BG96" i="15" s="1"/>
  <c r="BD21" i="18"/>
  <c r="BD23" i="18"/>
  <c r="BD25" i="18" s="1"/>
  <c r="BD27" i="18"/>
  <c r="BF62" i="15"/>
  <c r="BG91" i="15"/>
  <c r="BG93" i="15" s="1"/>
  <c r="BG59" i="13"/>
  <c r="BE63" i="18"/>
  <c r="BF42" i="13"/>
  <c r="BE65" i="18" s="1"/>
  <c r="BE85" i="18"/>
  <c r="BE162" i="15"/>
  <c r="BE73" i="18"/>
  <c r="BG160" i="15"/>
  <c r="BG129" i="15" s="1"/>
  <c r="BD89" i="18"/>
  <c r="BD87" i="18"/>
  <c r="N166" i="14" l="1"/>
  <c r="O7" i="13" s="1"/>
  <c r="FL61" i="7"/>
  <c r="M239" i="15"/>
  <c r="M33" i="18" s="1"/>
  <c r="M37" i="18" s="1"/>
  <c r="BH163" i="13"/>
  <c r="BG161" i="13"/>
  <c r="BH116" i="17"/>
  <c r="BI193" i="13"/>
  <c r="BF117" i="17"/>
  <c r="BF115" i="17" s="1"/>
  <c r="O156" i="14"/>
  <c r="N153" i="18"/>
  <c r="C120" i="19"/>
  <c r="N168" i="14"/>
  <c r="O145" i="14"/>
  <c r="O10" i="13"/>
  <c r="O213" i="15"/>
  <c r="N99" i="13"/>
  <c r="N97" i="13" s="1"/>
  <c r="M45" i="17"/>
  <c r="M41" i="17" s="1"/>
  <c r="M50" i="17" s="1"/>
  <c r="BH226" i="15"/>
  <c r="FM59" i="7"/>
  <c r="FM61" i="7" s="1"/>
  <c r="O143" i="14"/>
  <c r="N224" i="15"/>
  <c r="O154" i="13"/>
  <c r="N148" i="17"/>
  <c r="FM57" i="7"/>
  <c r="BJ197" i="13" s="1"/>
  <c r="FN54" i="7"/>
  <c r="BE75" i="17"/>
  <c r="BE57" i="18"/>
  <c r="BE105" i="18"/>
  <c r="BG59" i="15"/>
  <c r="BG61" i="15" s="1"/>
  <c r="BG58" i="13"/>
  <c r="BG57" i="13" s="1"/>
  <c r="BF71" i="18" s="1"/>
  <c r="BE17" i="18"/>
  <c r="BE15" i="18"/>
  <c r="BE19" i="18" s="1"/>
  <c r="BE199" i="15"/>
  <c r="BF32" i="15"/>
  <c r="BF30" i="15" s="1"/>
  <c r="BD31" i="18"/>
  <c r="BD29" i="18"/>
  <c r="BH60" i="13"/>
  <c r="BH124" i="15"/>
  <c r="BH126" i="15" s="1"/>
  <c r="BH61" i="13"/>
  <c r="BH157" i="15"/>
  <c r="BH159" i="15" s="1"/>
  <c r="BG94" i="15"/>
  <c r="BG64" i="15" s="1"/>
  <c r="M111" i="18" l="1"/>
  <c r="M113" i="18"/>
  <c r="N222" i="13"/>
  <c r="N212" i="13" s="1"/>
  <c r="M115" i="18"/>
  <c r="M35" i="18"/>
  <c r="M57" i="17"/>
  <c r="M67" i="17" s="1"/>
  <c r="M70" i="17" s="1"/>
  <c r="FO54" i="7"/>
  <c r="FN57" i="7"/>
  <c r="BK197" i="13" s="1"/>
  <c r="O155" i="13"/>
  <c r="O153" i="13" s="1"/>
  <c r="O144" i="14"/>
  <c r="N223" i="15"/>
  <c r="D224" i="23"/>
  <c r="M52" i="17"/>
  <c r="N154" i="17"/>
  <c r="D7" i="22"/>
  <c r="C8" i="20" s="1"/>
  <c r="N161" i="17"/>
  <c r="N107" i="18"/>
  <c r="BH161" i="13"/>
  <c r="BI163" i="13"/>
  <c r="BH117" i="17" s="1"/>
  <c r="BH115" i="17" s="1"/>
  <c r="BJ193" i="13"/>
  <c r="BI116" i="17"/>
  <c r="M76" i="17"/>
  <c r="M71" i="17" s="1"/>
  <c r="M77" i="17" s="1"/>
  <c r="M81" i="17" s="1"/>
  <c r="N95" i="13"/>
  <c r="O220" i="13"/>
  <c r="D220" i="22" s="1"/>
  <c r="M102" i="17"/>
  <c r="M101" i="17" s="1"/>
  <c r="M103" i="17" s="1"/>
  <c r="M105" i="17" s="1"/>
  <c r="BI226" i="15"/>
  <c r="FN59" i="7"/>
  <c r="BJ226" i="15" s="1"/>
  <c r="O146" i="14"/>
  <c r="P11" i="13" s="1"/>
  <c r="O138" i="17" s="1"/>
  <c r="O201" i="15"/>
  <c r="O68" i="17" s="1"/>
  <c r="BG117" i="17"/>
  <c r="FN61" i="7"/>
  <c r="N110" i="17"/>
  <c r="D154" i="22"/>
  <c r="C155" i="20" s="1"/>
  <c r="BK226" i="15"/>
  <c r="N137" i="17"/>
  <c r="N136" i="17" s="1"/>
  <c r="O9" i="13"/>
  <c r="D9" i="22" s="1"/>
  <c r="C10" i="20" s="1"/>
  <c r="D10" i="22"/>
  <c r="C11" i="20" s="1"/>
  <c r="BL197" i="13"/>
  <c r="BF85" i="18"/>
  <c r="BF162" i="15"/>
  <c r="BF73" i="18"/>
  <c r="BH160" i="15"/>
  <c r="BE21" i="18"/>
  <c r="BE23" i="18"/>
  <c r="BE25" i="18" s="1"/>
  <c r="BE27" i="18"/>
  <c r="BF63" i="18"/>
  <c r="BG42" i="13"/>
  <c r="BE89" i="18"/>
  <c r="BE87" i="18"/>
  <c r="BH59" i="13"/>
  <c r="BH91" i="15"/>
  <c r="BH93" i="15" s="1"/>
  <c r="BH127" i="15"/>
  <c r="BH96" i="15" s="1"/>
  <c r="BG62" i="15"/>
  <c r="BG32" i="15" s="1"/>
  <c r="BG30" i="15" s="1"/>
  <c r="H226" i="23" l="1"/>
  <c r="BG115" i="17"/>
  <c r="M143" i="18"/>
  <c r="M117" i="18"/>
  <c r="M39" i="18" s="1"/>
  <c r="K226" i="21"/>
  <c r="C226" i="21"/>
  <c r="BK193" i="13"/>
  <c r="H197" i="22"/>
  <c r="BJ116" i="17"/>
  <c r="O151" i="13"/>
  <c r="D153" i="22"/>
  <c r="C154" i="20" s="1"/>
  <c r="N119" i="18"/>
  <c r="N121" i="18" s="1"/>
  <c r="N93" i="13"/>
  <c r="M141" i="18" s="1"/>
  <c r="M103" i="18"/>
  <c r="M97" i="18"/>
  <c r="M101" i="18"/>
  <c r="M99" i="18"/>
  <c r="D223" i="23"/>
  <c r="N215" i="15"/>
  <c r="N125" i="18"/>
  <c r="FO57" i="7"/>
  <c r="FP54" i="7"/>
  <c r="FU52" i="7"/>
  <c r="M79" i="17"/>
  <c r="M151" i="17"/>
  <c r="M153" i="17" s="1"/>
  <c r="M158" i="17"/>
  <c r="M160" i="17" s="1"/>
  <c r="O142" i="14"/>
  <c r="I226" i="23"/>
  <c r="G228" i="21"/>
  <c r="H228" i="21" s="1"/>
  <c r="O228" i="21"/>
  <c r="P228" i="21" s="1"/>
  <c r="C84" i="19"/>
  <c r="C86" i="19" s="1"/>
  <c r="C221" i="20"/>
  <c r="BJ163" i="13"/>
  <c r="BI117" i="17" s="1"/>
  <c r="BI115" i="17" s="1"/>
  <c r="BI161" i="13"/>
  <c r="D155" i="22"/>
  <c r="C156" i="20" s="1"/>
  <c r="N111" i="17"/>
  <c r="N109" i="17" s="1"/>
  <c r="N145" i="17" s="1"/>
  <c r="N147" i="17" s="1"/>
  <c r="N149" i="17" s="1"/>
  <c r="BG85" i="18"/>
  <c r="BG162" i="15"/>
  <c r="BG73" i="18"/>
  <c r="BI60" i="13"/>
  <c r="K101" i="16" s="1"/>
  <c r="BI124" i="15"/>
  <c r="BI126" i="15" s="1"/>
  <c r="BI61" i="13"/>
  <c r="K103" i="16" s="1"/>
  <c r="BI157" i="15"/>
  <c r="BI159" i="15" s="1"/>
  <c r="BF75" i="17"/>
  <c r="BF57" i="18"/>
  <c r="BF89" i="18" s="1"/>
  <c r="BF105" i="18"/>
  <c r="BE31" i="18"/>
  <c r="BE29" i="18"/>
  <c r="BH129" i="15"/>
  <c r="BF199" i="15"/>
  <c r="BF17" i="18"/>
  <c r="BF15" i="18"/>
  <c r="BF19" i="18" s="1"/>
  <c r="BH94" i="15"/>
  <c r="BF65" i="18"/>
  <c r="BH59" i="15"/>
  <c r="BH61" i="15" s="1"/>
  <c r="BH58" i="13"/>
  <c r="BH57" i="13" s="1"/>
  <c r="N152" i="17" l="1"/>
  <c r="M155" i="17"/>
  <c r="H193" i="22"/>
  <c r="BL193" i="13"/>
  <c r="N135" i="18"/>
  <c r="N129" i="18"/>
  <c r="N127" i="18" s="1"/>
  <c r="D151" i="22"/>
  <c r="FP59" i="7"/>
  <c r="FQ59" i="7" s="1"/>
  <c r="FR59" i="7" s="1"/>
  <c r="FS59" i="7" s="1"/>
  <c r="FT59" i="7" s="1"/>
  <c r="FO59" i="7"/>
  <c r="FO61" i="7" s="1"/>
  <c r="N69" i="17"/>
  <c r="D215" i="23"/>
  <c r="N235" i="15"/>
  <c r="M139" i="18"/>
  <c r="M145" i="18"/>
  <c r="N224" i="13"/>
  <c r="N2" i="13" s="1"/>
  <c r="BK116" i="17"/>
  <c r="BJ161" i="13"/>
  <c r="BK163" i="13"/>
  <c r="BJ117" i="17" s="1"/>
  <c r="BK117" i="17" s="1"/>
  <c r="N159" i="17"/>
  <c r="M162" i="17"/>
  <c r="FQ54" i="7"/>
  <c r="FP57" i="7"/>
  <c r="C225" i="21"/>
  <c r="K225" i="21"/>
  <c r="C91" i="19"/>
  <c r="I197" i="22"/>
  <c r="G198" i="20"/>
  <c r="H198" i="20" s="1"/>
  <c r="BG63" i="18"/>
  <c r="BH42" i="13"/>
  <c r="BI59" i="13"/>
  <c r="K102" i="16" s="1"/>
  <c r="BI91" i="15"/>
  <c r="BI93" i="15" s="1"/>
  <c r="BF21" i="18"/>
  <c r="BF23" i="18"/>
  <c r="BF25" i="18" s="1"/>
  <c r="BF27" i="18"/>
  <c r="BG15" i="18"/>
  <c r="BG19" i="18" s="1"/>
  <c r="BG199" i="15"/>
  <c r="BG17" i="18"/>
  <c r="BG71" i="18"/>
  <c r="BH64" i="15"/>
  <c r="BF87" i="18"/>
  <c r="BI160" i="15"/>
  <c r="BI129" i="15" s="1"/>
  <c r="BI127" i="15"/>
  <c r="BI96" i="15" s="1"/>
  <c r="BH62" i="15"/>
  <c r="BH32" i="15" s="1"/>
  <c r="BH30" i="15" l="1"/>
  <c r="BH85" i="18" s="1"/>
  <c r="FP61" i="7"/>
  <c r="FQ61" i="7" s="1"/>
  <c r="FR61" i="7" s="1"/>
  <c r="FS61" i="7" s="1"/>
  <c r="FT61" i="7" s="1"/>
  <c r="C103" i="19"/>
  <c r="C101" i="19"/>
  <c r="FR54" i="7"/>
  <c r="FQ57" i="7"/>
  <c r="H163" i="22"/>
  <c r="BK161" i="13"/>
  <c r="H161" i="22" s="1"/>
  <c r="BJ115" i="17"/>
  <c r="BK115" i="17" s="1"/>
  <c r="N237" i="15"/>
  <c r="N239" i="15" s="1"/>
  <c r="D235" i="23"/>
  <c r="C217" i="21"/>
  <c r="K217" i="21"/>
  <c r="C152" i="20"/>
  <c r="C95" i="19"/>
  <c r="BL163" i="13"/>
  <c r="N131" i="18"/>
  <c r="N137" i="18"/>
  <c r="N133" i="18"/>
  <c r="G194" i="20"/>
  <c r="H194" i="20" s="1"/>
  <c r="I193" i="22"/>
  <c r="BF31" i="18"/>
  <c r="BF29" i="18"/>
  <c r="BJ60" i="13"/>
  <c r="BJ124" i="15"/>
  <c r="BG75" i="17"/>
  <c r="BG57" i="18"/>
  <c r="BG105" i="18"/>
  <c r="BG65" i="18"/>
  <c r="BG21" i="18"/>
  <c r="BG23" i="18"/>
  <c r="BG25" i="18" s="1"/>
  <c r="BG27" i="18"/>
  <c r="BI58" i="13"/>
  <c r="BI59" i="15"/>
  <c r="BI61" i="15" s="1"/>
  <c r="BJ61" i="13"/>
  <c r="BJ157" i="15"/>
  <c r="BI94" i="15"/>
  <c r="BH162" i="15" l="1"/>
  <c r="BH73" i="18"/>
  <c r="C97" i="19"/>
  <c r="C99" i="19"/>
  <c r="K237" i="21"/>
  <c r="C237" i="21"/>
  <c r="G162" i="20"/>
  <c r="H162" i="20" s="1"/>
  <c r="I161" i="22"/>
  <c r="C93" i="19"/>
  <c r="N111" i="18"/>
  <c r="O222" i="13"/>
  <c r="N35" i="18"/>
  <c r="N115" i="18"/>
  <c r="N33" i="18"/>
  <c r="N37" i="18" s="1"/>
  <c r="N57" i="17"/>
  <c r="N67" i="17" s="1"/>
  <c r="N70" i="17" s="1"/>
  <c r="D239" i="23"/>
  <c r="I163" i="22"/>
  <c r="G164" i="20"/>
  <c r="H164" i="20" s="1"/>
  <c r="N241" i="15"/>
  <c r="D237" i="23"/>
  <c r="FS54" i="7"/>
  <c r="FR57" i="7"/>
  <c r="BL161" i="13"/>
  <c r="BJ59" i="13"/>
  <c r="BJ91" i="15"/>
  <c r="BI62" i="15"/>
  <c r="BI32" i="15" s="1"/>
  <c r="BG29" i="18"/>
  <c r="BG31" i="18"/>
  <c r="BH199" i="15"/>
  <c r="BH17" i="18"/>
  <c r="BH15" i="18"/>
  <c r="BH19" i="18" s="1"/>
  <c r="BG87" i="18"/>
  <c r="BG89" i="18"/>
  <c r="BI64" i="15"/>
  <c r="BK157" i="15"/>
  <c r="BJ159" i="15"/>
  <c r="H157" i="23"/>
  <c r="BI57" i="13"/>
  <c r="K100" i="16"/>
  <c r="BK124" i="15"/>
  <c r="BJ126" i="15"/>
  <c r="H124" i="23"/>
  <c r="BI30" i="15" l="1"/>
  <c r="C239" i="21"/>
  <c r="K239" i="21"/>
  <c r="O64" i="13"/>
  <c r="D241" i="23"/>
  <c r="O104" i="13"/>
  <c r="C80" i="19"/>
  <c r="K241" i="21"/>
  <c r="C76" i="19"/>
  <c r="C241" i="21"/>
  <c r="C27" i="19"/>
  <c r="C29" i="19" s="1"/>
  <c r="C31" i="19" s="1"/>
  <c r="FS57" i="7"/>
  <c r="FT54" i="7"/>
  <c r="D222" i="22"/>
  <c r="C223" i="20" s="1"/>
  <c r="N102" i="17"/>
  <c r="N101" i="17" s="1"/>
  <c r="N103" i="17" s="1"/>
  <c r="N105" i="17" s="1"/>
  <c r="Z1591" i="5"/>
  <c r="O212" i="13"/>
  <c r="BI85" i="18"/>
  <c r="BI162" i="15"/>
  <c r="BI73" i="18"/>
  <c r="G159" i="21"/>
  <c r="H159" i="21" s="1"/>
  <c r="O159" i="21"/>
  <c r="P159" i="21" s="1"/>
  <c r="I157" i="23"/>
  <c r="BJ160" i="15"/>
  <c r="BJ129" i="15" s="1"/>
  <c r="BK159" i="15"/>
  <c r="H159" i="23"/>
  <c r="BJ58" i="13"/>
  <c r="BJ57" i="13" s="1"/>
  <c r="BJ59" i="15"/>
  <c r="BK91" i="15"/>
  <c r="BJ93" i="15"/>
  <c r="H91" i="23"/>
  <c r="G126" i="21"/>
  <c r="H126" i="21" s="1"/>
  <c r="O126" i="21"/>
  <c r="P126" i="21" s="1"/>
  <c r="I124" i="23"/>
  <c r="BJ127" i="15"/>
  <c r="BJ96" i="15" s="1"/>
  <c r="BK126" i="15"/>
  <c r="H126" i="23"/>
  <c r="BH63" i="18"/>
  <c r="BI42" i="13"/>
  <c r="BH71" i="18"/>
  <c r="BH21" i="18"/>
  <c r="BH23" i="18"/>
  <c r="BH27" i="18"/>
  <c r="D64" i="22" l="1"/>
  <c r="C65" i="20" s="1"/>
  <c r="N44" i="17"/>
  <c r="N74" i="17"/>
  <c r="N72" i="17" s="1"/>
  <c r="Z1584" i="5"/>
  <c r="O63" i="13"/>
  <c r="D212" i="22"/>
  <c r="N143" i="18"/>
  <c r="N117" i="18"/>
  <c r="N39" i="18" s="1"/>
  <c r="FU54" i="7"/>
  <c r="FT57" i="7"/>
  <c r="O99" i="13"/>
  <c r="O97" i="13" s="1"/>
  <c r="Z1581" i="5"/>
  <c r="D104" i="22"/>
  <c r="C105" i="20" s="1"/>
  <c r="N45" i="17"/>
  <c r="AE1594" i="5"/>
  <c r="AL1594" i="5"/>
  <c r="AK1592" i="5"/>
  <c r="AB1594" i="5"/>
  <c r="AJ1592" i="5"/>
  <c r="AF1593" i="5"/>
  <c r="AC1593" i="5"/>
  <c r="AA1592" i="5"/>
  <c r="AD1592" i="5"/>
  <c r="AE1592" i="5"/>
  <c r="AA1593" i="5"/>
  <c r="P218" i="13" s="1"/>
  <c r="AI1592" i="5"/>
  <c r="AG1592" i="5"/>
  <c r="AH1594" i="5"/>
  <c r="AC1592" i="5"/>
  <c r="AA1594" i="5"/>
  <c r="P191" i="13" s="1"/>
  <c r="AF1594" i="5"/>
  <c r="AI1594" i="5"/>
  <c r="AJ1594" i="5"/>
  <c r="AB1593" i="5"/>
  <c r="AG1594" i="5"/>
  <c r="AC1594" i="5"/>
  <c r="AH1592" i="5"/>
  <c r="AK1593" i="5"/>
  <c r="AG1593" i="5"/>
  <c r="AF1592" i="5"/>
  <c r="AB1592" i="5"/>
  <c r="AD1594" i="5"/>
  <c r="AH1593" i="5"/>
  <c r="AL1592" i="5"/>
  <c r="AD1593" i="5"/>
  <c r="AJ1593" i="5"/>
  <c r="AE1593" i="5"/>
  <c r="AK1594" i="5"/>
  <c r="AI1593" i="5"/>
  <c r="AL1593" i="5"/>
  <c r="BH57" i="18"/>
  <c r="BH75" i="17"/>
  <c r="BH105" i="18"/>
  <c r="BH65" i="18"/>
  <c r="G128" i="21"/>
  <c r="H128" i="21" s="1"/>
  <c r="O128" i="21"/>
  <c r="P128" i="21" s="1"/>
  <c r="I126" i="23"/>
  <c r="BJ94" i="15"/>
  <c r="BJ64" i="15" s="1"/>
  <c r="BK93" i="15"/>
  <c r="H93" i="23"/>
  <c r="G161" i="21"/>
  <c r="H161" i="21" s="1"/>
  <c r="O161" i="21"/>
  <c r="P161" i="21" s="1"/>
  <c r="I159" i="23"/>
  <c r="BH29" i="18"/>
  <c r="BH31" i="18"/>
  <c r="BH25" i="18"/>
  <c r="BK59" i="15"/>
  <c r="BJ61" i="15"/>
  <c r="H59" i="23"/>
  <c r="BI199" i="15"/>
  <c r="BI17" i="18"/>
  <c r="BI15" i="18"/>
  <c r="BI19" i="18" s="1"/>
  <c r="BK96" i="15"/>
  <c r="H96" i="23"/>
  <c r="BI63" i="18"/>
  <c r="BJ42" i="13"/>
  <c r="BK129" i="15"/>
  <c r="H129" i="23"/>
  <c r="BK60" i="13"/>
  <c r="BK127" i="15"/>
  <c r="H127" i="23"/>
  <c r="G93" i="21"/>
  <c r="H93" i="21" s="1"/>
  <c r="O93" i="21"/>
  <c r="P93" i="21" s="1"/>
  <c r="I91" i="23"/>
  <c r="BI71" i="18"/>
  <c r="BK61" i="13"/>
  <c r="BK160" i="15"/>
  <c r="H160" i="23"/>
  <c r="Q218" i="13" l="1"/>
  <c r="R218" i="13" s="1"/>
  <c r="AI1582" i="5"/>
  <c r="W66" i="14" s="1"/>
  <c r="W65" i="14" s="1"/>
  <c r="AH1582" i="5"/>
  <c r="V66" i="14" s="1"/>
  <c r="V65" i="14" s="1"/>
  <c r="AJ1582" i="5"/>
  <c r="X66" i="14" s="1"/>
  <c r="X65" i="14" s="1"/>
  <c r="AC1582" i="5"/>
  <c r="Q66" i="14" s="1"/>
  <c r="Q65" i="14" s="1"/>
  <c r="AE1582" i="5"/>
  <c r="S66" i="14" s="1"/>
  <c r="S65" i="14" s="1"/>
  <c r="AF1582" i="5"/>
  <c r="T66" i="14" s="1"/>
  <c r="T65" i="14" s="1"/>
  <c r="AA1582" i="5"/>
  <c r="O66" i="14" s="1"/>
  <c r="O65" i="14" s="1"/>
  <c r="AG1582" i="5"/>
  <c r="U66" i="14" s="1"/>
  <c r="U65" i="14" s="1"/>
  <c r="AK1582" i="5"/>
  <c r="Y66" i="14" s="1"/>
  <c r="Y65" i="14" s="1"/>
  <c r="AL1582" i="5"/>
  <c r="Z66" i="14" s="1"/>
  <c r="Z65" i="14" s="1"/>
  <c r="AB1582" i="5"/>
  <c r="P66" i="14" s="1"/>
  <c r="P65" i="14" s="1"/>
  <c r="AD1582" i="5"/>
  <c r="R66" i="14" s="1"/>
  <c r="R65" i="14" s="1"/>
  <c r="AK1586" i="5"/>
  <c r="Y73" i="14" s="1"/>
  <c r="AD1586" i="5"/>
  <c r="R73" i="14" s="1"/>
  <c r="AL1587" i="5"/>
  <c r="AF1586" i="5"/>
  <c r="T73" i="14" s="1"/>
  <c r="T3" i="14" s="1"/>
  <c r="AC1587" i="5"/>
  <c r="AL1586" i="5"/>
  <c r="Z73" i="14" s="1"/>
  <c r="AJ1587" i="5"/>
  <c r="AH1586" i="5"/>
  <c r="V73" i="14" s="1"/>
  <c r="AI1586" i="5"/>
  <c r="W73" i="14" s="1"/>
  <c r="AI1587" i="5"/>
  <c r="AA1587" i="5"/>
  <c r="AF1587" i="5"/>
  <c r="AK1587" i="5"/>
  <c r="AH1587" i="5"/>
  <c r="AG1586" i="5"/>
  <c r="U73" i="14" s="1"/>
  <c r="AE1587" i="5"/>
  <c r="AC1586" i="5"/>
  <c r="Q73" i="14" s="1"/>
  <c r="AB1586" i="5"/>
  <c r="P73" i="14" s="1"/>
  <c r="AD1587" i="5"/>
  <c r="AA1586" i="5"/>
  <c r="O73" i="14" s="1"/>
  <c r="P64" i="13" s="1"/>
  <c r="AB1587" i="5"/>
  <c r="AE1586" i="5"/>
  <c r="S73" i="14" s="1"/>
  <c r="AJ1586" i="5"/>
  <c r="X73" i="14" s="1"/>
  <c r="X3" i="14" s="1"/>
  <c r="AG1587" i="5"/>
  <c r="D99" i="22"/>
  <c r="P189" i="13"/>
  <c r="Q191" i="13"/>
  <c r="P217" i="13"/>
  <c r="P220" i="13"/>
  <c r="AK1596" i="5"/>
  <c r="Y152" i="14" s="1"/>
  <c r="Y148" i="14" s="1"/>
  <c r="Y104" i="17" s="1"/>
  <c r="AD1596" i="5"/>
  <c r="R152" i="14" s="1"/>
  <c r="R148" i="14" s="1"/>
  <c r="R104" i="17" s="1"/>
  <c r="AM1596" i="5"/>
  <c r="AA152" i="14" s="1"/>
  <c r="AA148" i="14" s="1"/>
  <c r="AA104" i="17" s="1"/>
  <c r="AL1596" i="5"/>
  <c r="Z152" i="14" s="1"/>
  <c r="Z148" i="14" s="1"/>
  <c r="Z104" i="17" s="1"/>
  <c r="AC1596" i="5"/>
  <c r="Q152" i="14" s="1"/>
  <c r="Q148" i="14" s="1"/>
  <c r="Q104" i="17" s="1"/>
  <c r="AG1596" i="5"/>
  <c r="U152" i="14" s="1"/>
  <c r="U148" i="14" s="1"/>
  <c r="U104" i="17" s="1"/>
  <c r="AE1596" i="5"/>
  <c r="S152" i="14" s="1"/>
  <c r="S148" i="14" s="1"/>
  <c r="S104" i="17" s="1"/>
  <c r="AI1596" i="5"/>
  <c r="W152" i="14" s="1"/>
  <c r="W148" i="14" s="1"/>
  <c r="W104" i="17" s="1"/>
  <c r="AH1596" i="5"/>
  <c r="V152" i="14" s="1"/>
  <c r="V148" i="14" s="1"/>
  <c r="V104" i="17" s="1"/>
  <c r="AF1596" i="5"/>
  <c r="T152" i="14" s="1"/>
  <c r="T148" i="14" s="1"/>
  <c r="T104" i="17" s="1"/>
  <c r="AJ1596" i="5"/>
  <c r="X152" i="14" s="1"/>
  <c r="X148" i="14" s="1"/>
  <c r="X104" i="17" s="1"/>
  <c r="AN1596" i="5"/>
  <c r="AB152" i="14" s="1"/>
  <c r="AB148" i="14" s="1"/>
  <c r="AB104" i="17" s="1"/>
  <c r="C213" i="20"/>
  <c r="C109" i="19"/>
  <c r="C82" i="19"/>
  <c r="N41" i="17"/>
  <c r="N50" i="17" s="1"/>
  <c r="S218" i="13"/>
  <c r="T218" i="13" s="1"/>
  <c r="U218" i="13" s="1"/>
  <c r="V218" i="13" s="1"/>
  <c r="W218" i="13" s="1"/>
  <c r="X218" i="13" s="1"/>
  <c r="Y218" i="13" s="1"/>
  <c r="Z218" i="13" s="1"/>
  <c r="AA218" i="13" s="1"/>
  <c r="E218" i="22" s="1"/>
  <c r="D219" i="20" s="1"/>
  <c r="FU57" i="7"/>
  <c r="GA52" i="7"/>
  <c r="FV54" i="7"/>
  <c r="D63" i="22"/>
  <c r="O5" i="13"/>
  <c r="H60" i="22"/>
  <c r="BL60" i="13"/>
  <c r="L101" i="16"/>
  <c r="G95" i="21"/>
  <c r="H95" i="21" s="1"/>
  <c r="O95" i="21"/>
  <c r="P95" i="21" s="1"/>
  <c r="I93" i="23"/>
  <c r="H61" i="22"/>
  <c r="BL61" i="13"/>
  <c r="L103" i="16"/>
  <c r="O131" i="21"/>
  <c r="P131" i="21" s="1"/>
  <c r="G131" i="21"/>
  <c r="H131" i="21" s="1"/>
  <c r="I129" i="23"/>
  <c r="G129" i="21"/>
  <c r="H129" i="21" s="1"/>
  <c r="O129" i="21"/>
  <c r="P129" i="21" s="1"/>
  <c r="I127" i="23"/>
  <c r="O61" i="21"/>
  <c r="P61" i="21" s="1"/>
  <c r="G61" i="21"/>
  <c r="H61" i="21" s="1"/>
  <c r="I59" i="23"/>
  <c r="BK59" i="13"/>
  <c r="BK94" i="15"/>
  <c r="H94" i="23"/>
  <c r="O162" i="21"/>
  <c r="P162" i="21" s="1"/>
  <c r="G162" i="21"/>
  <c r="H162" i="21" s="1"/>
  <c r="I160" i="23"/>
  <c r="BI57" i="18"/>
  <c r="BI75" i="17"/>
  <c r="BI105" i="18"/>
  <c r="BI65" i="18"/>
  <c r="O98" i="21"/>
  <c r="P98" i="21" s="1"/>
  <c r="G98" i="21"/>
  <c r="H98" i="21" s="1"/>
  <c r="I96" i="23"/>
  <c r="BI23" i="18"/>
  <c r="BI25" i="18" s="1"/>
  <c r="BI21" i="18"/>
  <c r="BI27" i="18"/>
  <c r="BJ62" i="15"/>
  <c r="BJ32" i="15" s="1"/>
  <c r="BK61" i="15"/>
  <c r="H61" i="23"/>
  <c r="BK64" i="15"/>
  <c r="H64" i="23"/>
  <c r="BH89" i="18"/>
  <c r="BH87" i="18"/>
  <c r="P3" i="14" l="1"/>
  <c r="U3" i="14"/>
  <c r="R3" i="14"/>
  <c r="Q3" i="14"/>
  <c r="Q78" i="17" s="1"/>
  <c r="D5" i="22"/>
  <c r="O3" i="13"/>
  <c r="Q189" i="13"/>
  <c r="R191" i="13"/>
  <c r="U233" i="15"/>
  <c r="U144" i="17" s="1"/>
  <c r="U94" i="14"/>
  <c r="O74" i="17"/>
  <c r="O72" i="17" s="1"/>
  <c r="P63" i="13"/>
  <c r="Q64" i="13"/>
  <c r="O44" i="17"/>
  <c r="S233" i="15"/>
  <c r="S144" i="17" s="1"/>
  <c r="S94" i="14"/>
  <c r="T233" i="15"/>
  <c r="T144" i="17" s="1"/>
  <c r="T94" i="14"/>
  <c r="T51" i="17"/>
  <c r="T78" i="17"/>
  <c r="C64" i="20"/>
  <c r="X78" i="17"/>
  <c r="X51" i="17"/>
  <c r="R94" i="14"/>
  <c r="R233" i="15"/>
  <c r="R144" i="17" s="1"/>
  <c r="U51" i="17"/>
  <c r="U78" i="17"/>
  <c r="O233" i="15"/>
  <c r="O94" i="14"/>
  <c r="O84" i="14" s="1"/>
  <c r="O146" i="17" s="1"/>
  <c r="X94" i="14"/>
  <c r="X233" i="15"/>
  <c r="X144" i="17" s="1"/>
  <c r="Z94" i="14"/>
  <c r="Z233" i="15"/>
  <c r="Z144" i="17" s="1"/>
  <c r="O3" i="14"/>
  <c r="FW54" i="7"/>
  <c r="FV57" i="7"/>
  <c r="N52" i="17"/>
  <c r="N158" i="17"/>
  <c r="N160" i="17" s="1"/>
  <c r="N53" i="17"/>
  <c r="C100" i="20"/>
  <c r="P78" i="17"/>
  <c r="P51" i="17"/>
  <c r="V94" i="14"/>
  <c r="V233" i="15"/>
  <c r="V144" i="17" s="1"/>
  <c r="W94" i="14"/>
  <c r="W233" i="15"/>
  <c r="W144" i="17" s="1"/>
  <c r="R51" i="17"/>
  <c r="R78" i="17"/>
  <c r="Z3" i="14"/>
  <c r="V3" i="14"/>
  <c r="FV59" i="7"/>
  <c r="FW59" i="7" s="1"/>
  <c r="FX59" i="7" s="1"/>
  <c r="FY59" i="7" s="1"/>
  <c r="FZ59" i="7" s="1"/>
  <c r="FU59" i="7"/>
  <c r="FU61" i="7" s="1"/>
  <c r="P216" i="13"/>
  <c r="O119" i="18" s="1"/>
  <c r="O121" i="18" s="1"/>
  <c r="Q217" i="13"/>
  <c r="O95" i="13"/>
  <c r="N101" i="18" s="1"/>
  <c r="D97" i="22"/>
  <c r="N76" i="17"/>
  <c r="N71" i="17" s="1"/>
  <c r="N77" i="17" s="1"/>
  <c r="P94" i="14"/>
  <c r="P233" i="15"/>
  <c r="P144" i="17" s="1"/>
  <c r="Q51" i="17"/>
  <c r="Y94" i="14"/>
  <c r="Y233" i="15"/>
  <c r="Y144" i="17" s="1"/>
  <c r="Q94" i="14"/>
  <c r="Q233" i="15"/>
  <c r="Q144" i="17" s="1"/>
  <c r="Y3" i="14"/>
  <c r="S3" i="14"/>
  <c r="W3" i="14"/>
  <c r="BJ30" i="15"/>
  <c r="BK32" i="15"/>
  <c r="H32" i="23"/>
  <c r="H59" i="22"/>
  <c r="BL59" i="13"/>
  <c r="L102" i="16"/>
  <c r="O63" i="21"/>
  <c r="P63" i="21" s="1"/>
  <c r="G63" i="21"/>
  <c r="H63" i="21" s="1"/>
  <c r="I61" i="23"/>
  <c r="BI31" i="18"/>
  <c r="BI29" i="18"/>
  <c r="G62" i="20"/>
  <c r="H62" i="20" s="1"/>
  <c r="I61" i="22"/>
  <c r="BI89" i="18"/>
  <c r="BI87" i="18"/>
  <c r="O96" i="21"/>
  <c r="P96" i="21" s="1"/>
  <c r="G96" i="21"/>
  <c r="H96" i="21" s="1"/>
  <c r="I94" i="23"/>
  <c r="O66" i="21"/>
  <c r="P66" i="21" s="1"/>
  <c r="G66" i="21"/>
  <c r="H66" i="21" s="1"/>
  <c r="I64" i="23"/>
  <c r="BK58" i="13"/>
  <c r="BK62" i="15"/>
  <c r="H62" i="23"/>
  <c r="G61" i="20"/>
  <c r="H61" i="20" s="1"/>
  <c r="I60" i="22"/>
  <c r="N151" i="17" l="1"/>
  <c r="N153" i="17" s="1"/>
  <c r="N79" i="17"/>
  <c r="Z51" i="17"/>
  <c r="Z78" i="17"/>
  <c r="FX54" i="7"/>
  <c r="FW57" i="7"/>
  <c r="R189" i="13"/>
  <c r="S191" i="13"/>
  <c r="W78" i="17"/>
  <c r="W51" i="17"/>
  <c r="C98" i="20"/>
  <c r="FV61" i="7"/>
  <c r="FW61" i="7" s="1"/>
  <c r="FX61" i="7" s="1"/>
  <c r="FY61" i="7" s="1"/>
  <c r="FZ61" i="7" s="1"/>
  <c r="N162" i="17"/>
  <c r="O159" i="17"/>
  <c r="O78" i="17"/>
  <c r="O51" i="17"/>
  <c r="O154" i="14"/>
  <c r="C6" i="20"/>
  <c r="S78" i="17"/>
  <c r="S51" i="17"/>
  <c r="D95" i="22"/>
  <c r="C67" i="19" s="1"/>
  <c r="O93" i="13"/>
  <c r="N141" i="18" s="1"/>
  <c r="N97" i="18"/>
  <c r="N103" i="18"/>
  <c r="Y78" i="17"/>
  <c r="Y51" i="17"/>
  <c r="Q216" i="13"/>
  <c r="R217" i="13"/>
  <c r="V51" i="17"/>
  <c r="V78" i="17"/>
  <c r="N81" i="17"/>
  <c r="E233" i="23"/>
  <c r="O144" i="17"/>
  <c r="R64" i="13"/>
  <c r="Q63" i="13"/>
  <c r="P44" i="17"/>
  <c r="P74" i="17"/>
  <c r="P72" i="17" s="1"/>
  <c r="N91" i="18"/>
  <c r="D3" i="22"/>
  <c r="K98" i="20" s="1"/>
  <c r="N113" i="18"/>
  <c r="N99" i="18"/>
  <c r="G64" i="21"/>
  <c r="H64" i="21" s="1"/>
  <c r="O64" i="21"/>
  <c r="P64" i="21" s="1"/>
  <c r="I62" i="23"/>
  <c r="G60" i="20"/>
  <c r="H60" i="20" s="1"/>
  <c r="I59" i="22"/>
  <c r="G34" i="21"/>
  <c r="H34" i="21" s="1"/>
  <c r="O34" i="21"/>
  <c r="P34" i="21" s="1"/>
  <c r="I32" i="23"/>
  <c r="H58" i="22"/>
  <c r="BK57" i="13"/>
  <c r="BL58" i="13"/>
  <c r="L100" i="16"/>
  <c r="BJ85" i="18"/>
  <c r="BK85" i="18" s="1"/>
  <c r="BJ162" i="15"/>
  <c r="BK30" i="15"/>
  <c r="BJ73" i="18"/>
  <c r="BK73" i="18" s="1"/>
  <c r="H30" i="23"/>
  <c r="C65" i="19" l="1"/>
  <c r="O224" i="13"/>
  <c r="O2" i="13" s="1"/>
  <c r="C96" i="20"/>
  <c r="K6" i="20"/>
  <c r="C63" i="19"/>
  <c r="S189" i="13"/>
  <c r="T191" i="13"/>
  <c r="L235" i="21"/>
  <c r="D235" i="21"/>
  <c r="R216" i="13"/>
  <c r="S217" i="13"/>
  <c r="K96" i="20"/>
  <c r="K130" i="20"/>
  <c r="K24" i="20"/>
  <c r="K4" i="20"/>
  <c r="K127" i="20"/>
  <c r="K204" i="20"/>
  <c r="K192" i="20"/>
  <c r="K87" i="20"/>
  <c r="K68" i="20"/>
  <c r="K142" i="20"/>
  <c r="C4" i="20"/>
  <c r="K125" i="20"/>
  <c r="K33" i="20"/>
  <c r="K136" i="20"/>
  <c r="K168" i="20"/>
  <c r="K60" i="20"/>
  <c r="K39" i="20"/>
  <c r="K55" i="20"/>
  <c r="K112" i="20"/>
  <c r="K146" i="20"/>
  <c r="K132" i="20"/>
  <c r="K131" i="20"/>
  <c r="K160" i="20"/>
  <c r="K171" i="20"/>
  <c r="K47" i="20"/>
  <c r="K170" i="20"/>
  <c r="K135" i="20"/>
  <c r="K16" i="20"/>
  <c r="K187" i="20"/>
  <c r="K46" i="20"/>
  <c r="K190" i="20"/>
  <c r="K58" i="20"/>
  <c r="K200" i="20"/>
  <c r="K117" i="20"/>
  <c r="K172" i="20"/>
  <c r="K113" i="20"/>
  <c r="K162" i="20"/>
  <c r="K155" i="20"/>
  <c r="K156" i="20"/>
  <c r="K105" i="20"/>
  <c r="K65" i="20"/>
  <c r="K166" i="20"/>
  <c r="K92" i="20"/>
  <c r="K54" i="20"/>
  <c r="K128" i="20"/>
  <c r="K183" i="20"/>
  <c r="K126" i="20"/>
  <c r="K122" i="20"/>
  <c r="K184" i="20"/>
  <c r="K167" i="20"/>
  <c r="C58" i="19"/>
  <c r="K32" i="20"/>
  <c r="K150" i="20"/>
  <c r="K53" i="20"/>
  <c r="K29" i="20"/>
  <c r="K35" i="20"/>
  <c r="K208" i="20"/>
  <c r="K206" i="20"/>
  <c r="K74" i="20"/>
  <c r="K196" i="20"/>
  <c r="K76" i="20"/>
  <c r="K148" i="20"/>
  <c r="K27" i="20"/>
  <c r="K72" i="20"/>
  <c r="K88" i="20"/>
  <c r="K110" i="20"/>
  <c r="K62" i="20"/>
  <c r="K159" i="20"/>
  <c r="K111" i="20"/>
  <c r="K30" i="20"/>
  <c r="K129" i="20"/>
  <c r="K86" i="20"/>
  <c r="K102" i="20"/>
  <c r="K133" i="20"/>
  <c r="K31" i="20"/>
  <c r="K218" i="20"/>
  <c r="K18" i="20"/>
  <c r="K164" i="20"/>
  <c r="K10" i="20"/>
  <c r="K221" i="20"/>
  <c r="K223" i="20"/>
  <c r="K91" i="20"/>
  <c r="K175" i="20"/>
  <c r="K40" i="20"/>
  <c r="K134" i="20"/>
  <c r="K56" i="20"/>
  <c r="K28" i="20"/>
  <c r="K174" i="20"/>
  <c r="K66" i="20"/>
  <c r="K179" i="20"/>
  <c r="K144" i="20"/>
  <c r="K59" i="20"/>
  <c r="K202" i="20"/>
  <c r="K103" i="20"/>
  <c r="K75" i="20"/>
  <c r="K104" i="20"/>
  <c r="K83" i="20"/>
  <c r="K23" i="20"/>
  <c r="K180" i="20"/>
  <c r="K41" i="20"/>
  <c r="K61" i="20"/>
  <c r="K176" i="20"/>
  <c r="K106" i="20"/>
  <c r="K186" i="20"/>
  <c r="K22" i="20"/>
  <c r="K25" i="20"/>
  <c r="K19" i="20"/>
  <c r="K17" i="20"/>
  <c r="K45" i="20"/>
  <c r="K109" i="20"/>
  <c r="K78" i="20"/>
  <c r="K178" i="20"/>
  <c r="K188" i="20"/>
  <c r="K163" i="20"/>
  <c r="K182" i="20"/>
  <c r="K217" i="20"/>
  <c r="K194" i="20"/>
  <c r="K12" i="20"/>
  <c r="K8" i="20"/>
  <c r="K152" i="20"/>
  <c r="K115" i="20"/>
  <c r="K101" i="20"/>
  <c r="K20" i="20"/>
  <c r="K108" i="20"/>
  <c r="K79" i="20"/>
  <c r="K50" i="20"/>
  <c r="K49" i="20"/>
  <c r="K90" i="20"/>
  <c r="K158" i="20"/>
  <c r="K215" i="20"/>
  <c r="K124" i="20"/>
  <c r="K43" i="20"/>
  <c r="K48" i="20"/>
  <c r="K67" i="20"/>
  <c r="K118" i="20"/>
  <c r="K37" i="20"/>
  <c r="K84" i="20"/>
  <c r="K121" i="20"/>
  <c r="K140" i="20"/>
  <c r="K119" i="20"/>
  <c r="K70" i="20"/>
  <c r="K38" i="20"/>
  <c r="K82" i="20"/>
  <c r="K138" i="20"/>
  <c r="K123" i="20"/>
  <c r="K80" i="20"/>
  <c r="K210" i="20"/>
  <c r="K120" i="20"/>
  <c r="K219" i="20"/>
  <c r="K139" i="20"/>
  <c r="K137" i="20"/>
  <c r="K21" i="20"/>
  <c r="K36" i="20"/>
  <c r="K14" i="20"/>
  <c r="K52" i="20"/>
  <c r="K198" i="20"/>
  <c r="K11" i="20"/>
  <c r="K154" i="20"/>
  <c r="C78" i="19"/>
  <c r="K213" i="20"/>
  <c r="K64" i="20"/>
  <c r="K100" i="20"/>
  <c r="O158" i="14"/>
  <c r="O149" i="18"/>
  <c r="S64" i="13"/>
  <c r="Q74" i="17"/>
  <c r="Q72" i="17" s="1"/>
  <c r="R63" i="13"/>
  <c r="Q44" i="17"/>
  <c r="D93" i="22"/>
  <c r="N139" i="18"/>
  <c r="N145" i="18"/>
  <c r="C69" i="19"/>
  <c r="FY54" i="7"/>
  <c r="FX57" i="7"/>
  <c r="N155" i="17"/>
  <c r="O152" i="17"/>
  <c r="H57" i="22"/>
  <c r="BJ63" i="18"/>
  <c r="BK63" i="18" s="1"/>
  <c r="BL57" i="13"/>
  <c r="BK42" i="13"/>
  <c r="BJ71" i="18"/>
  <c r="BK71" i="18" s="1"/>
  <c r="BJ17" i="18"/>
  <c r="BK17" i="18" s="1"/>
  <c r="BJ15" i="18"/>
  <c r="BJ199" i="15"/>
  <c r="BK162" i="15"/>
  <c r="H162" i="23"/>
  <c r="G59" i="20"/>
  <c r="H59" i="20" s="1"/>
  <c r="I58" i="22"/>
  <c r="G32" i="21"/>
  <c r="H32" i="21" s="1"/>
  <c r="G52" i="19"/>
  <c r="H52" i="19" s="1"/>
  <c r="O32" i="21"/>
  <c r="P32" i="21" s="1"/>
  <c r="G50" i="19"/>
  <c r="H50" i="19" s="1"/>
  <c r="I30" i="23"/>
  <c r="FY57" i="7" l="1"/>
  <c r="FZ54" i="7"/>
  <c r="C105" i="19"/>
  <c r="C94" i="20"/>
  <c r="K94" i="20"/>
  <c r="C111" i="19"/>
  <c r="R74" i="17"/>
  <c r="R72" i="17" s="1"/>
  <c r="S63" i="13"/>
  <c r="T64" i="13"/>
  <c r="R44" i="17"/>
  <c r="S216" i="13"/>
  <c r="T217" i="13"/>
  <c r="T189" i="13"/>
  <c r="U191" i="13"/>
  <c r="C107" i="19"/>
  <c r="O151" i="18"/>
  <c r="O162" i="14"/>
  <c r="O164" i="14"/>
  <c r="G9" i="19"/>
  <c r="O164" i="21"/>
  <c r="P164" i="21" s="1"/>
  <c r="G164" i="21"/>
  <c r="H164" i="21" s="1"/>
  <c r="I162" i="23"/>
  <c r="G58" i="20"/>
  <c r="H58" i="20" s="1"/>
  <c r="I57" i="22"/>
  <c r="BJ21" i="18"/>
  <c r="BK21" i="18" s="1"/>
  <c r="BJ23" i="18"/>
  <c r="BJ27" i="18"/>
  <c r="BK199" i="15"/>
  <c r="H199" i="23"/>
  <c r="H42" i="22"/>
  <c r="BJ57" i="18"/>
  <c r="BJ75" i="17"/>
  <c r="BK75" i="17" s="1"/>
  <c r="BL42" i="13"/>
  <c r="BJ105" i="18"/>
  <c r="BK105" i="18" s="1"/>
  <c r="BJ65" i="18"/>
  <c r="BK65" i="18" s="1"/>
  <c r="BJ19" i="18"/>
  <c r="BK19" i="18" s="1"/>
  <c r="BK15" i="18"/>
  <c r="O166" i="14" l="1"/>
  <c r="O168" i="14" s="1"/>
  <c r="T216" i="13"/>
  <c r="U217" i="13"/>
  <c r="P7" i="13"/>
  <c r="P213" i="15"/>
  <c r="P10" i="13"/>
  <c r="P145" i="14"/>
  <c r="U189" i="13"/>
  <c r="V191" i="13"/>
  <c r="GA54" i="7"/>
  <c r="FZ57" i="7"/>
  <c r="O224" i="15"/>
  <c r="O148" i="17"/>
  <c r="P154" i="13"/>
  <c r="P143" i="14"/>
  <c r="T63" i="13"/>
  <c r="S74" i="17"/>
  <c r="S72" i="17" s="1"/>
  <c r="S44" i="17"/>
  <c r="U64" i="13"/>
  <c r="BJ89" i="18"/>
  <c r="BK89" i="18" s="1"/>
  <c r="BK57" i="18"/>
  <c r="BJ87" i="18"/>
  <c r="BK87" i="18" s="1"/>
  <c r="BJ29" i="18"/>
  <c r="BK29" i="18" s="1"/>
  <c r="BJ31" i="18"/>
  <c r="BK31" i="18" s="1"/>
  <c r="BK27" i="18"/>
  <c r="G46" i="19"/>
  <c r="G43" i="20"/>
  <c r="H43" i="20" s="1"/>
  <c r="G71" i="19"/>
  <c r="H71" i="19" s="1"/>
  <c r="I42" i="22"/>
  <c r="G48" i="19"/>
  <c r="H48" i="19" s="1"/>
  <c r="BJ25" i="18"/>
  <c r="BK25" i="18" s="1"/>
  <c r="BK23" i="18"/>
  <c r="G15" i="19"/>
  <c r="O201" i="21"/>
  <c r="P201" i="21" s="1"/>
  <c r="G201" i="21"/>
  <c r="H201" i="21" s="1"/>
  <c r="G21" i="19"/>
  <c r="I199" i="23"/>
  <c r="G13" i="19"/>
  <c r="H13" i="19" s="1"/>
  <c r="G11" i="19"/>
  <c r="H11" i="19" s="1"/>
  <c r="H9" i="19"/>
  <c r="O153" i="18" l="1"/>
  <c r="P156" i="14"/>
  <c r="O110" i="17"/>
  <c r="GB54" i="7"/>
  <c r="GA57" i="7"/>
  <c r="GG52" i="7"/>
  <c r="P9" i="13"/>
  <c r="P5" i="13" s="1"/>
  <c r="P3" i="13" s="1"/>
  <c r="O91" i="18" s="1"/>
  <c r="O137" i="17"/>
  <c r="O136" i="17" s="1"/>
  <c r="V189" i="13"/>
  <c r="W191" i="13"/>
  <c r="P146" i="14"/>
  <c r="P201" i="15"/>
  <c r="P68" i="17" s="1"/>
  <c r="P144" i="14"/>
  <c r="P155" i="13"/>
  <c r="O111" i="17" s="1"/>
  <c r="O223" i="15"/>
  <c r="U216" i="13"/>
  <c r="V217" i="13"/>
  <c r="U63" i="13"/>
  <c r="T74" i="17"/>
  <c r="T72" i="17" s="1"/>
  <c r="V64" i="13"/>
  <c r="T44" i="17"/>
  <c r="O161" i="17"/>
  <c r="O107" i="18"/>
  <c r="O154" i="17"/>
  <c r="G19" i="19"/>
  <c r="H19" i="19" s="1"/>
  <c r="G17" i="19"/>
  <c r="H17" i="19" s="1"/>
  <c r="H15" i="19"/>
  <c r="G56" i="19"/>
  <c r="H56" i="19" s="1"/>
  <c r="G54" i="19"/>
  <c r="H54" i="19" s="1"/>
  <c r="H46" i="19"/>
  <c r="G23" i="19"/>
  <c r="H23" i="19" s="1"/>
  <c r="G25" i="19"/>
  <c r="H25" i="19" s="1"/>
  <c r="H21" i="19"/>
  <c r="O109" i="17" l="1"/>
  <c r="O145" i="17" s="1"/>
  <c r="O147" i="17" s="1"/>
  <c r="O149" i="17" s="1"/>
  <c r="P142" i="14"/>
  <c r="P84" i="14" s="1"/>
  <c r="P146" i="17" s="1"/>
  <c r="W64" i="13"/>
  <c r="V63" i="13"/>
  <c r="U74" i="17"/>
  <c r="U72" i="17" s="1"/>
  <c r="U44" i="17"/>
  <c r="O125" i="18"/>
  <c r="O215" i="15"/>
  <c r="GC54" i="7"/>
  <c r="GB57" i="7"/>
  <c r="Q11" i="13"/>
  <c r="P138" i="17" s="1"/>
  <c r="P153" i="13"/>
  <c r="P151" i="13" s="1"/>
  <c r="O129" i="18" s="1"/>
  <c r="W217" i="13"/>
  <c r="V216" i="13"/>
  <c r="X191" i="13"/>
  <c r="W189" i="13"/>
  <c r="GA59" i="7"/>
  <c r="GA61" i="7" s="1"/>
  <c r="GB59" i="7"/>
  <c r="GC59" i="7" s="1"/>
  <c r="GD59" i="7" s="1"/>
  <c r="GE59" i="7" s="1"/>
  <c r="GF59" i="7" s="1"/>
  <c r="P154" i="14" l="1"/>
  <c r="P158" i="14" s="1"/>
  <c r="GB61" i="7"/>
  <c r="GC61" i="7" s="1"/>
  <c r="GD61" i="7" s="1"/>
  <c r="GE61" i="7" s="1"/>
  <c r="GF61" i="7" s="1"/>
  <c r="O133" i="18"/>
  <c r="O131" i="18"/>
  <c r="O137" i="18"/>
  <c r="X189" i="13"/>
  <c r="Y191" i="13"/>
  <c r="O69" i="17"/>
  <c r="O235" i="15"/>
  <c r="X217" i="13"/>
  <c r="W216" i="13"/>
  <c r="GC57" i="7"/>
  <c r="GD54" i="7"/>
  <c r="O127" i="18"/>
  <c r="O135" i="18"/>
  <c r="V44" i="17"/>
  <c r="V74" i="17"/>
  <c r="V72" i="17" s="1"/>
  <c r="W63" i="13"/>
  <c r="X64" i="13"/>
  <c r="P149" i="18" l="1"/>
  <c r="W74" i="17"/>
  <c r="W72" i="17" s="1"/>
  <c r="W44" i="17"/>
  <c r="X63" i="13"/>
  <c r="Y64" i="13"/>
  <c r="Z191" i="13"/>
  <c r="Y189" i="13"/>
  <c r="X216" i="13"/>
  <c r="Y217" i="13"/>
  <c r="GD57" i="7"/>
  <c r="GE54" i="7"/>
  <c r="O237" i="15"/>
  <c r="P104" i="13" s="1"/>
  <c r="P164" i="14"/>
  <c r="P162" i="14"/>
  <c r="P151" i="18"/>
  <c r="O239" i="15" l="1"/>
  <c r="O33" i="18" s="1"/>
  <c r="O37" i="18" s="1"/>
  <c r="Y216" i="13"/>
  <c r="Z217" i="13"/>
  <c r="Y63" i="13"/>
  <c r="X74" i="17"/>
  <c r="X72" i="17" s="1"/>
  <c r="Z64" i="13"/>
  <c r="X44" i="17"/>
  <c r="P148" i="17"/>
  <c r="Q143" i="14"/>
  <c r="Q154" i="13"/>
  <c r="P224" i="15"/>
  <c r="GE57" i="7"/>
  <c r="GF54" i="7"/>
  <c r="P99" i="13"/>
  <c r="P97" i="13" s="1"/>
  <c r="O45" i="17"/>
  <c r="O41" i="17" s="1"/>
  <c r="O50" i="17" s="1"/>
  <c r="P166" i="14"/>
  <c r="Q10" i="13"/>
  <c r="Q213" i="15"/>
  <c r="Q145" i="14"/>
  <c r="AA191" i="13"/>
  <c r="Z189" i="13"/>
  <c r="O57" i="17" l="1"/>
  <c r="O67" i="17" s="1"/>
  <c r="O70" i="17" s="1"/>
  <c r="O35" i="18"/>
  <c r="O115" i="18"/>
  <c r="P222" i="13"/>
  <c r="Q220" i="13" s="1"/>
  <c r="P119" i="18" s="1"/>
  <c r="P121" i="18" s="1"/>
  <c r="O113" i="18"/>
  <c r="O111" i="18"/>
  <c r="P137" i="17"/>
  <c r="P136" i="17" s="1"/>
  <c r="Q9" i="13"/>
  <c r="GF57" i="7"/>
  <c r="GG54" i="7"/>
  <c r="E191" i="22"/>
  <c r="D192" i="20" s="1"/>
  <c r="AA189" i="13"/>
  <c r="E189" i="22" s="1"/>
  <c r="D190" i="20" s="1"/>
  <c r="Q156" i="14"/>
  <c r="P153" i="18"/>
  <c r="P168" i="14"/>
  <c r="Q7" i="13"/>
  <c r="O52" i="17"/>
  <c r="Q144" i="14"/>
  <c r="Q155" i="13"/>
  <c r="P111" i="17" s="1"/>
  <c r="P223" i="15"/>
  <c r="Z216" i="13"/>
  <c r="AA217" i="13"/>
  <c r="Q146" i="14"/>
  <c r="R11" i="13" s="1"/>
  <c r="Q138" i="17" s="1"/>
  <c r="Q201" i="15"/>
  <c r="Q68" i="17" s="1"/>
  <c r="O76" i="17"/>
  <c r="O71" i="17" s="1"/>
  <c r="P95" i="13"/>
  <c r="P110" i="17"/>
  <c r="Y44" i="17"/>
  <c r="Z63" i="13"/>
  <c r="Y74" i="17"/>
  <c r="Y72" i="17" s="1"/>
  <c r="P212" i="13" l="1"/>
  <c r="O77" i="17"/>
  <c r="O102" i="17"/>
  <c r="O101" i="17" s="1"/>
  <c r="O103" i="17" s="1"/>
  <c r="O105" i="17" s="1"/>
  <c r="Q153" i="13"/>
  <c r="Q151" i="13" s="1"/>
  <c r="P129" i="18" s="1"/>
  <c r="P133" i="18" s="1"/>
  <c r="Q142" i="14"/>
  <c r="Q84" i="14" s="1"/>
  <c r="Q154" i="14" s="1"/>
  <c r="P215" i="15"/>
  <c r="P125" i="18"/>
  <c r="GH54" i="7"/>
  <c r="GM52" i="7"/>
  <c r="GG57" i="7"/>
  <c r="P109" i="17"/>
  <c r="P145" i="17" s="1"/>
  <c r="P147" i="17" s="1"/>
  <c r="P149" i="17" s="1"/>
  <c r="P161" i="17"/>
  <c r="P107" i="18"/>
  <c r="Q5" i="13"/>
  <c r="Q3" i="13" s="1"/>
  <c r="P91" i="18" s="1"/>
  <c r="P154" i="17"/>
  <c r="P93" i="13"/>
  <c r="O103" i="18"/>
  <c r="O97" i="18"/>
  <c r="O101" i="18"/>
  <c r="O99" i="18"/>
  <c r="E217" i="22"/>
  <c r="D218" i="20" s="1"/>
  <c r="AA216" i="13"/>
  <c r="E216" i="22" s="1"/>
  <c r="D217" i="20" s="1"/>
  <c r="O81" i="17"/>
  <c r="O79" i="17"/>
  <c r="O143" i="18"/>
  <c r="O117" i="18"/>
  <c r="O39" i="18" s="1"/>
  <c r="P131" i="18" l="1"/>
  <c r="P137" i="18"/>
  <c r="O158" i="17"/>
  <c r="O160" i="17" s="1"/>
  <c r="O151" i="17"/>
  <c r="O153" i="17" s="1"/>
  <c r="P152" i="17" s="1"/>
  <c r="Q146" i="17"/>
  <c r="GH59" i="7"/>
  <c r="GI59" i="7" s="1"/>
  <c r="GJ59" i="7" s="1"/>
  <c r="GK59" i="7" s="1"/>
  <c r="GL59" i="7" s="1"/>
  <c r="GG59" i="7"/>
  <c r="GG61" i="7" s="1"/>
  <c r="P127" i="18"/>
  <c r="P135" i="18"/>
  <c r="O145" i="18"/>
  <c r="O139" i="18"/>
  <c r="P224" i="13"/>
  <c r="P2" i="13" s="1"/>
  <c r="GH57" i="7"/>
  <c r="GI54" i="7"/>
  <c r="P235" i="15"/>
  <c r="P237" i="15" s="1"/>
  <c r="P69" i="17"/>
  <c r="O141" i="18"/>
  <c r="Q158" i="14"/>
  <c r="Q149" i="18"/>
  <c r="O155" i="17" l="1"/>
  <c r="O162" i="17"/>
  <c r="P159" i="17"/>
  <c r="GH61" i="7"/>
  <c r="GI61" i="7" s="1"/>
  <c r="GJ61" i="7" s="1"/>
  <c r="GK61" i="7" s="1"/>
  <c r="GL61" i="7" s="1"/>
  <c r="P239" i="15"/>
  <c r="Q104" i="13"/>
  <c r="Q162" i="14"/>
  <c r="Q151" i="18"/>
  <c r="Q164" i="14"/>
  <c r="GI57" i="7"/>
  <c r="GJ54" i="7"/>
  <c r="GJ57" i="7" l="1"/>
  <c r="GK54" i="7"/>
  <c r="R154" i="13"/>
  <c r="Q148" i="17"/>
  <c r="Q224" i="15"/>
  <c r="R143" i="14"/>
  <c r="Q166" i="14"/>
  <c r="Q99" i="13"/>
  <c r="Q97" i="13" s="1"/>
  <c r="P45" i="17"/>
  <c r="P41" i="17" s="1"/>
  <c r="P50" i="17" s="1"/>
  <c r="R213" i="15"/>
  <c r="R145" i="14"/>
  <c r="R10" i="13"/>
  <c r="P111" i="18"/>
  <c r="Q222" i="13"/>
  <c r="P35" i="18"/>
  <c r="P57" i="17"/>
  <c r="P67" i="17" s="1"/>
  <c r="P70" i="17" s="1"/>
  <c r="P113" i="18"/>
  <c r="P115" i="18"/>
  <c r="P33" i="18"/>
  <c r="P37" i="18" s="1"/>
  <c r="Q137" i="17" l="1"/>
  <c r="Q136" i="17" s="1"/>
  <c r="R9" i="13"/>
  <c r="P76" i="17"/>
  <c r="P71" i="17" s="1"/>
  <c r="P77" i="17" s="1"/>
  <c r="P81" i="17" s="1"/>
  <c r="Q95" i="13"/>
  <c r="R156" i="14"/>
  <c r="R7" i="13"/>
  <c r="Q168" i="14"/>
  <c r="Q153" i="18"/>
  <c r="Q110" i="17"/>
  <c r="Q212" i="13"/>
  <c r="P102" i="17"/>
  <c r="P101" i="17" s="1"/>
  <c r="P103" i="17" s="1"/>
  <c r="P105" i="17" s="1"/>
  <c r="R220" i="13"/>
  <c r="Q119" i="18" s="1"/>
  <c r="Q121" i="18" s="1"/>
  <c r="R201" i="15"/>
  <c r="R68" i="17" s="1"/>
  <c r="R146" i="14"/>
  <c r="S11" i="13" s="1"/>
  <c r="R138" i="17" s="1"/>
  <c r="GL54" i="7"/>
  <c r="GK57" i="7"/>
  <c r="P52" i="17"/>
  <c r="Q223" i="15"/>
  <c r="R144" i="14"/>
  <c r="R155" i="13"/>
  <c r="Q111" i="17" s="1"/>
  <c r="R142" i="14" l="1"/>
  <c r="R84" i="14" s="1"/>
  <c r="R154" i="14" s="1"/>
  <c r="Q109" i="17"/>
  <c r="Q145" i="17" s="1"/>
  <c r="Q147" i="17" s="1"/>
  <c r="Q149" i="17" s="1"/>
  <c r="P158" i="17"/>
  <c r="P160" i="17" s="1"/>
  <c r="Q159" i="17" s="1"/>
  <c r="P143" i="18"/>
  <c r="P117" i="18"/>
  <c r="P39" i="18" s="1"/>
  <c r="P103" i="18"/>
  <c r="Q93" i="13"/>
  <c r="P99" i="18"/>
  <c r="P97" i="18"/>
  <c r="P101" i="18"/>
  <c r="P141" i="18"/>
  <c r="P79" i="17"/>
  <c r="P151" i="17"/>
  <c r="P153" i="17" s="1"/>
  <c r="Q215" i="15"/>
  <c r="Q125" i="18"/>
  <c r="R153" i="13"/>
  <c r="R151" i="13" s="1"/>
  <c r="Q129" i="18" s="1"/>
  <c r="Q154" i="17"/>
  <c r="Q107" i="18"/>
  <c r="Q161" i="17"/>
  <c r="R5" i="13"/>
  <c r="R3" i="13" s="1"/>
  <c r="Q91" i="18" s="1"/>
  <c r="GL57" i="7"/>
  <c r="GM54" i="7"/>
  <c r="R146" i="17" l="1"/>
  <c r="P162" i="17"/>
  <c r="Q135" i="18"/>
  <c r="Q127" i="18"/>
  <c r="Q152" i="17"/>
  <c r="P155" i="17"/>
  <c r="GS52" i="7"/>
  <c r="GN54" i="7"/>
  <c r="GM57" i="7"/>
  <c r="Q69" i="17"/>
  <c r="Q235" i="15"/>
  <c r="R158" i="14"/>
  <c r="R149" i="18"/>
  <c r="P145" i="18"/>
  <c r="Q224" i="13"/>
  <c r="Q2" i="13" s="1"/>
  <c r="P139" i="18"/>
  <c r="Q137" i="18"/>
  <c r="Q133" i="18"/>
  <c r="Q131" i="18"/>
  <c r="R162" i="14" l="1"/>
  <c r="R164" i="14"/>
  <c r="R151" i="18"/>
  <c r="GO54" i="7"/>
  <c r="GN57" i="7"/>
  <c r="Q237" i="15"/>
  <c r="R104" i="13" s="1"/>
  <c r="GN59" i="7"/>
  <c r="GO59" i="7" s="1"/>
  <c r="GP59" i="7" s="1"/>
  <c r="GQ59" i="7" s="1"/>
  <c r="GR59" i="7" s="1"/>
  <c r="GM59" i="7"/>
  <c r="GM61" i="7" s="1"/>
  <c r="R166" i="14" l="1"/>
  <c r="R168" i="14" s="1"/>
  <c r="GN61" i="7"/>
  <c r="GO61" i="7" s="1"/>
  <c r="GP61" i="7" s="1"/>
  <c r="GQ61" i="7" s="1"/>
  <c r="GR61" i="7" s="1"/>
  <c r="Q239" i="15"/>
  <c r="Q113" i="18" s="1"/>
  <c r="S7" i="13"/>
  <c r="R153" i="18"/>
  <c r="S156" i="14"/>
  <c r="R99" i="13"/>
  <c r="R97" i="13" s="1"/>
  <c r="Q45" i="17"/>
  <c r="Q41" i="17" s="1"/>
  <c r="Q50" i="17" s="1"/>
  <c r="S145" i="14"/>
  <c r="S213" i="15"/>
  <c r="S10" i="13"/>
  <c r="GO57" i="7"/>
  <c r="GP54" i="7"/>
  <c r="R148" i="17"/>
  <c r="R224" i="15"/>
  <c r="S143" i="14"/>
  <c r="S154" i="13"/>
  <c r="Q57" i="17" l="1"/>
  <c r="Q67" i="17" s="1"/>
  <c r="Q70" i="17" s="1"/>
  <c r="R222" i="13"/>
  <c r="Q35" i="18"/>
  <c r="Q33" i="18"/>
  <c r="Q37" i="18" s="1"/>
  <c r="Q111" i="18"/>
  <c r="Q115" i="18"/>
  <c r="S9" i="13"/>
  <c r="R137" i="17"/>
  <c r="R136" i="17" s="1"/>
  <c r="R95" i="13"/>
  <c r="Q76" i="17"/>
  <c r="Q71" i="17" s="1"/>
  <c r="Q77" i="17" s="1"/>
  <c r="S5" i="13"/>
  <c r="S3" i="13" s="1"/>
  <c r="R161" i="17"/>
  <c r="R107" i="18"/>
  <c r="R154" i="17"/>
  <c r="R110" i="17"/>
  <c r="GQ54" i="7"/>
  <c r="GP57" i="7"/>
  <c r="S201" i="15"/>
  <c r="S68" i="17" s="1"/>
  <c r="S146" i="14"/>
  <c r="T11" i="13" s="1"/>
  <c r="S138" i="17" s="1"/>
  <c r="Q102" i="17"/>
  <c r="Q101" i="17" s="1"/>
  <c r="Q103" i="17" s="1"/>
  <c r="Q105" i="17" s="1"/>
  <c r="S220" i="13"/>
  <c r="R119" i="18" s="1"/>
  <c r="R121" i="18" s="1"/>
  <c r="R212" i="13"/>
  <c r="R223" i="15"/>
  <c r="S144" i="14"/>
  <c r="S155" i="13"/>
  <c r="R111" i="17" s="1"/>
  <c r="R109" i="17" s="1"/>
  <c r="Q52" i="17"/>
  <c r="R91" i="18"/>
  <c r="S142" i="14" l="1"/>
  <c r="S84" i="14" s="1"/>
  <c r="Q158" i="17"/>
  <c r="Q160" i="17" s="1"/>
  <c r="Q162" i="17" s="1"/>
  <c r="R145" i="17"/>
  <c r="R147" i="17" s="1"/>
  <c r="R149" i="17" s="1"/>
  <c r="S146" i="17"/>
  <c r="S154" i="14"/>
  <c r="Q81" i="17"/>
  <c r="Q151" i="17"/>
  <c r="Q153" i="17" s="1"/>
  <c r="Q79" i="17"/>
  <c r="GR54" i="7"/>
  <c r="GQ57" i="7"/>
  <c r="R93" i="13"/>
  <c r="Q141" i="18" s="1"/>
  <c r="Q97" i="18"/>
  <c r="Q99" i="18"/>
  <c r="Q103" i="18"/>
  <c r="Q101" i="18"/>
  <c r="R215" i="15"/>
  <c r="R125" i="18"/>
  <c r="S153" i="13"/>
  <c r="S151" i="13" s="1"/>
  <c r="R129" i="18" s="1"/>
  <c r="Q143" i="18"/>
  <c r="Q117" i="18"/>
  <c r="Q39" i="18" s="1"/>
  <c r="R159" i="17" l="1"/>
  <c r="R69" i="17"/>
  <c r="R235" i="15"/>
  <c r="GS54" i="7"/>
  <c r="GR57" i="7"/>
  <c r="R152" i="17"/>
  <c r="Q155" i="17"/>
  <c r="R133" i="18"/>
  <c r="R137" i="18"/>
  <c r="R131" i="18"/>
  <c r="Q145" i="18"/>
  <c r="Q139" i="18"/>
  <c r="R224" i="13"/>
  <c r="R2" i="13" s="1"/>
  <c r="S158" i="14"/>
  <c r="S149" i="18"/>
  <c r="R135" i="18"/>
  <c r="R127" i="18"/>
  <c r="GT54" i="7" l="1"/>
  <c r="GY52" i="7"/>
  <c r="GS57" i="7"/>
  <c r="R237" i="15"/>
  <c r="S104" i="13" s="1"/>
  <c r="S162" i="14"/>
  <c r="S151" i="18"/>
  <c r="S164" i="14"/>
  <c r="T145" i="14" l="1"/>
  <c r="T213" i="15"/>
  <c r="T10" i="13"/>
  <c r="S99" i="13"/>
  <c r="S97" i="13" s="1"/>
  <c r="R45" i="17"/>
  <c r="R41" i="17" s="1"/>
  <c r="R50" i="17" s="1"/>
  <c r="S148" i="17"/>
  <c r="T143" i="14"/>
  <c r="T154" i="13"/>
  <c r="S224" i="15"/>
  <c r="GT59" i="7"/>
  <c r="GU59" i="7" s="1"/>
  <c r="GV59" i="7" s="1"/>
  <c r="GW59" i="7" s="1"/>
  <c r="GX59" i="7" s="1"/>
  <c r="GS59" i="7"/>
  <c r="GS61" i="7" s="1"/>
  <c r="GT61" i="7" s="1"/>
  <c r="GU61" i="7" s="1"/>
  <c r="GV61" i="7" s="1"/>
  <c r="GW61" i="7" s="1"/>
  <c r="GX61" i="7" s="1"/>
  <c r="S166" i="14"/>
  <c r="R239" i="15"/>
  <c r="GU54" i="7"/>
  <c r="GT57" i="7"/>
  <c r="T7" i="13" l="1"/>
  <c r="S168" i="14"/>
  <c r="S153" i="18"/>
  <c r="T156" i="14"/>
  <c r="S110" i="17"/>
  <c r="R76" i="17"/>
  <c r="R71" i="17" s="1"/>
  <c r="S95" i="13"/>
  <c r="T9" i="13"/>
  <c r="S137" i="17"/>
  <c r="S136" i="17" s="1"/>
  <c r="GV54" i="7"/>
  <c r="GU57" i="7"/>
  <c r="T201" i="15"/>
  <c r="T68" i="17" s="1"/>
  <c r="T146" i="14"/>
  <c r="U11" i="13" s="1"/>
  <c r="T138" i="17" s="1"/>
  <c r="R111" i="18"/>
  <c r="R33" i="18"/>
  <c r="R37" i="18" s="1"/>
  <c r="R35" i="18"/>
  <c r="S222" i="13"/>
  <c r="R115" i="18"/>
  <c r="R57" i="17"/>
  <c r="R67" i="17" s="1"/>
  <c r="R70" i="17" s="1"/>
  <c r="R113" i="18"/>
  <c r="S223" i="15"/>
  <c r="T155" i="13"/>
  <c r="S111" i="17" s="1"/>
  <c r="S109" i="17" s="1"/>
  <c r="S145" i="17" s="1"/>
  <c r="S147" i="17" s="1"/>
  <c r="S149" i="17" s="1"/>
  <c r="T144" i="14"/>
  <c r="R52" i="17"/>
  <c r="T142" i="14" l="1"/>
  <c r="T84" i="14" s="1"/>
  <c r="T146" i="17" s="1"/>
  <c r="R97" i="18"/>
  <c r="R99" i="18"/>
  <c r="R103" i="18"/>
  <c r="S93" i="13"/>
  <c r="R101" i="18"/>
  <c r="GV57" i="7"/>
  <c r="GW54" i="7"/>
  <c r="R77" i="17"/>
  <c r="S125" i="18"/>
  <c r="S215" i="15"/>
  <c r="S212" i="13"/>
  <c r="T220" i="13"/>
  <c r="S119" i="18" s="1"/>
  <c r="S121" i="18" s="1"/>
  <c r="R102" i="17"/>
  <c r="R101" i="17" s="1"/>
  <c r="R103" i="17" s="1"/>
  <c r="T153" i="13"/>
  <c r="T151" i="13" s="1"/>
  <c r="S129" i="18" s="1"/>
  <c r="T5" i="13"/>
  <c r="T3" i="13" s="1"/>
  <c r="S91" i="18" s="1"/>
  <c r="S154" i="17"/>
  <c r="S107" i="18"/>
  <c r="S161" i="17"/>
  <c r="T154" i="14" l="1"/>
  <c r="S127" i="18"/>
  <c r="S135" i="18"/>
  <c r="R151" i="17"/>
  <c r="R153" i="17" s="1"/>
  <c r="R81" i="17"/>
  <c r="R79" i="17"/>
  <c r="R145" i="18"/>
  <c r="R139" i="18"/>
  <c r="S224" i="13"/>
  <c r="S2" i="13" s="1"/>
  <c r="R141" i="18"/>
  <c r="S137" i="18"/>
  <c r="S131" i="18"/>
  <c r="S133" i="18"/>
  <c r="R117" i="18"/>
  <c r="R39" i="18" s="1"/>
  <c r="R143" i="18"/>
  <c r="GX54" i="7"/>
  <c r="GW57" i="7"/>
  <c r="T149" i="18"/>
  <c r="T158" i="14"/>
  <c r="R105" i="17"/>
  <c r="R158" i="17"/>
  <c r="R160" i="17" s="1"/>
  <c r="S69" i="17"/>
  <c r="S235" i="15"/>
  <c r="S237" i="15" s="1"/>
  <c r="GX57" i="7" l="1"/>
  <c r="GY54" i="7"/>
  <c r="R155" i="17"/>
  <c r="S152" i="17"/>
  <c r="R162" i="17"/>
  <c r="S159" i="17"/>
  <c r="S239" i="15"/>
  <c r="T104" i="13"/>
  <c r="T151" i="18"/>
  <c r="T162" i="14"/>
  <c r="T164" i="14"/>
  <c r="T166" i="14" l="1"/>
  <c r="U156" i="14" s="1"/>
  <c r="T99" i="13"/>
  <c r="T97" i="13" s="1"/>
  <c r="S45" i="17"/>
  <c r="S41" i="17" s="1"/>
  <c r="S50" i="17" s="1"/>
  <c r="U145" i="14"/>
  <c r="U213" i="15"/>
  <c r="U10" i="13"/>
  <c r="S33" i="18"/>
  <c r="S37" i="18" s="1"/>
  <c r="S113" i="18"/>
  <c r="S57" i="17"/>
  <c r="S67" i="17" s="1"/>
  <c r="S70" i="17" s="1"/>
  <c r="S35" i="18"/>
  <c r="S115" i="18"/>
  <c r="S111" i="18"/>
  <c r="T222" i="13"/>
  <c r="U154" i="13"/>
  <c r="T224" i="15"/>
  <c r="U143" i="14"/>
  <c r="T148" i="17"/>
  <c r="HE52" i="7"/>
  <c r="GZ54" i="7"/>
  <c r="GY57" i="7"/>
  <c r="T168" i="14" l="1"/>
  <c r="U7" i="13"/>
  <c r="T161" i="17" s="1"/>
  <c r="T153" i="18"/>
  <c r="U146" i="14"/>
  <c r="V11" i="13" s="1"/>
  <c r="U138" i="17" s="1"/>
  <c r="U201" i="15"/>
  <c r="U68" i="17" s="1"/>
  <c r="S102" i="17"/>
  <c r="S101" i="17" s="1"/>
  <c r="S103" i="17" s="1"/>
  <c r="S105" i="17" s="1"/>
  <c r="U220" i="13"/>
  <c r="T119" i="18" s="1"/>
  <c r="T121" i="18" s="1"/>
  <c r="T212" i="13"/>
  <c r="HA54" i="7"/>
  <c r="GZ57" i="7"/>
  <c r="U144" i="14"/>
  <c r="T223" i="15"/>
  <c r="U155" i="13"/>
  <c r="T111" i="17" s="1"/>
  <c r="S52" i="17"/>
  <c r="GY59" i="7"/>
  <c r="GY61" i="7" s="1"/>
  <c r="GZ59" i="7"/>
  <c r="HA59" i="7" s="1"/>
  <c r="HB59" i="7" s="1"/>
  <c r="HC59" i="7" s="1"/>
  <c r="HD59" i="7" s="1"/>
  <c r="T110" i="17"/>
  <c r="T137" i="17"/>
  <c r="T136" i="17" s="1"/>
  <c r="U9" i="13"/>
  <c r="U5" i="13" s="1"/>
  <c r="U3" i="13" s="1"/>
  <c r="T91" i="18" s="1"/>
  <c r="T95" i="13"/>
  <c r="S76" i="17"/>
  <c r="S71" i="17" s="1"/>
  <c r="S77" i="17" s="1"/>
  <c r="T154" i="17" l="1"/>
  <c r="T107" i="18"/>
  <c r="U142" i="14"/>
  <c r="U84" i="14" s="1"/>
  <c r="U146" i="17" s="1"/>
  <c r="GZ61" i="7"/>
  <c r="HA61" i="7" s="1"/>
  <c r="HB61" i="7" s="1"/>
  <c r="HC61" i="7" s="1"/>
  <c r="HD61" i="7" s="1"/>
  <c r="T109" i="17"/>
  <c r="T145" i="17" s="1"/>
  <c r="T147" i="17" s="1"/>
  <c r="T149" i="17" s="1"/>
  <c r="HB54" i="7"/>
  <c r="HA57" i="7"/>
  <c r="T125" i="18"/>
  <c r="T215" i="15"/>
  <c r="S81" i="17"/>
  <c r="S79" i="17"/>
  <c r="S151" i="17"/>
  <c r="S153" i="17" s="1"/>
  <c r="U153" i="13"/>
  <c r="U151" i="13" s="1"/>
  <c r="T129" i="18" s="1"/>
  <c r="S101" i="18"/>
  <c r="S99" i="18"/>
  <c r="S97" i="18"/>
  <c r="T93" i="13"/>
  <c r="S103" i="18"/>
  <c r="S158" i="17"/>
  <c r="S160" i="17" s="1"/>
  <c r="S143" i="18"/>
  <c r="S117" i="18"/>
  <c r="S39" i="18" s="1"/>
  <c r="U154" i="14" l="1"/>
  <c r="T224" i="13"/>
  <c r="T2" i="13" s="1"/>
  <c r="S139" i="18"/>
  <c r="S145" i="18"/>
  <c r="S141" i="18"/>
  <c r="T135" i="18"/>
  <c r="T127" i="18"/>
  <c r="T133" i="18"/>
  <c r="T131" i="18"/>
  <c r="T137" i="18"/>
  <c r="U149" i="18"/>
  <c r="U158" i="14"/>
  <c r="S162" i="17"/>
  <c r="T159" i="17"/>
  <c r="T152" i="17"/>
  <c r="S155" i="17"/>
  <c r="HC54" i="7"/>
  <c r="HB57" i="7"/>
  <c r="T235" i="15"/>
  <c r="T69" i="17"/>
  <c r="HC57" i="7" l="1"/>
  <c r="HD54" i="7"/>
  <c r="U162" i="14"/>
  <c r="U151" i="18"/>
  <c r="U164" i="14"/>
  <c r="T237" i="15"/>
  <c r="U104" i="13" s="1"/>
  <c r="T239" i="15" l="1"/>
  <c r="T33" i="18" s="1"/>
  <c r="T37" i="18" s="1"/>
  <c r="T45" i="17"/>
  <c r="T41" i="17" s="1"/>
  <c r="T50" i="17" s="1"/>
  <c r="U99" i="13"/>
  <c r="U97" i="13" s="1"/>
  <c r="V154" i="13"/>
  <c r="U110" i="17" s="1"/>
  <c r="U224" i="15"/>
  <c r="U148" i="17"/>
  <c r="V143" i="14"/>
  <c r="U166" i="14"/>
  <c r="HE54" i="7"/>
  <c r="HD57" i="7"/>
  <c r="V145" i="14"/>
  <c r="V213" i="15"/>
  <c r="V10" i="13"/>
  <c r="U222" i="13" l="1"/>
  <c r="T35" i="18"/>
  <c r="T115" i="18"/>
  <c r="T57" i="17"/>
  <c r="T67" i="17" s="1"/>
  <c r="T70" i="17" s="1"/>
  <c r="T113" i="18"/>
  <c r="T111" i="18"/>
  <c r="U137" i="17"/>
  <c r="U136" i="17" s="1"/>
  <c r="V9" i="13"/>
  <c r="T52" i="17"/>
  <c r="V146" i="14"/>
  <c r="W11" i="13" s="1"/>
  <c r="V138" i="17" s="1"/>
  <c r="V201" i="15"/>
  <c r="V68" i="17" s="1"/>
  <c r="HE57" i="7"/>
  <c r="HF54" i="7"/>
  <c r="HK52" i="7"/>
  <c r="V144" i="14"/>
  <c r="U223" i="15"/>
  <c r="V155" i="13"/>
  <c r="V156" i="14"/>
  <c r="V7" i="13"/>
  <c r="U168" i="14"/>
  <c r="U153" i="18"/>
  <c r="T76" i="17"/>
  <c r="T71" i="17" s="1"/>
  <c r="U95" i="13"/>
  <c r="T102" i="17"/>
  <c r="T101" i="17" s="1"/>
  <c r="T103" i="17" s="1"/>
  <c r="T105" i="17" s="1"/>
  <c r="U212" i="13"/>
  <c r="V220" i="13"/>
  <c r="U119" i="18" s="1"/>
  <c r="U121" i="18" s="1"/>
  <c r="T77" i="17" l="1"/>
  <c r="V142" i="14"/>
  <c r="V84" i="14" s="1"/>
  <c r="V146" i="17" s="1"/>
  <c r="T79" i="17"/>
  <c r="T151" i="17"/>
  <c r="T153" i="17" s="1"/>
  <c r="T81" i="17"/>
  <c r="T101" i="18"/>
  <c r="T97" i="18"/>
  <c r="T103" i="18"/>
  <c r="U93" i="13"/>
  <c r="T99" i="18"/>
  <c r="U161" i="17"/>
  <c r="U154" i="17"/>
  <c r="V5" i="13"/>
  <c r="V3" i="13" s="1"/>
  <c r="U91" i="18" s="1"/>
  <c r="U107" i="18"/>
  <c r="U125" i="18"/>
  <c r="U215" i="15"/>
  <c r="T143" i="18"/>
  <c r="T117" i="18"/>
  <c r="T39" i="18" s="1"/>
  <c r="HF59" i="7"/>
  <c r="HG59" i="7" s="1"/>
  <c r="HH59" i="7" s="1"/>
  <c r="HI59" i="7" s="1"/>
  <c r="HJ59" i="7" s="1"/>
  <c r="HE59" i="7"/>
  <c r="HE61" i="7" s="1"/>
  <c r="V153" i="13"/>
  <c r="V151" i="13" s="1"/>
  <c r="U129" i="18" s="1"/>
  <c r="U111" i="17"/>
  <c r="U109" i="17" s="1"/>
  <c r="U145" i="17" s="1"/>
  <c r="U147" i="17" s="1"/>
  <c r="U149" i="17" s="1"/>
  <c r="HF57" i="7"/>
  <c r="HG54" i="7"/>
  <c r="T158" i="17"/>
  <c r="T160" i="17" s="1"/>
  <c r="V154" i="14" l="1"/>
  <c r="V158" i="14" s="1"/>
  <c r="HF61" i="7"/>
  <c r="HG61" i="7" s="1"/>
  <c r="HH61" i="7" s="1"/>
  <c r="HI61" i="7" s="1"/>
  <c r="HJ61" i="7" s="1"/>
  <c r="HH54" i="7"/>
  <c r="HG57" i="7"/>
  <c r="V149" i="18"/>
  <c r="T141" i="18"/>
  <c r="U224" i="13"/>
  <c r="U2" i="13" s="1"/>
  <c r="T145" i="18"/>
  <c r="T139" i="18"/>
  <c r="U69" i="17"/>
  <c r="U235" i="15"/>
  <c r="U152" i="17"/>
  <c r="T155" i="17"/>
  <c r="T162" i="17"/>
  <c r="U159" i="17"/>
  <c r="U133" i="18"/>
  <c r="U137" i="18"/>
  <c r="U131" i="18"/>
  <c r="U135" i="18"/>
  <c r="U127" i="18"/>
  <c r="V151" i="18" l="1"/>
  <c r="V164" i="14"/>
  <c r="V162" i="14"/>
  <c r="U237" i="15"/>
  <c r="V104" i="13" s="1"/>
  <c r="HI54" i="7"/>
  <c r="HH57" i="7"/>
  <c r="V166" i="14" l="1"/>
  <c r="V153" i="18" s="1"/>
  <c r="U239" i="15"/>
  <c r="U33" i="18" s="1"/>
  <c r="U37" i="18" s="1"/>
  <c r="HI57" i="7"/>
  <c r="HJ54" i="7"/>
  <c r="W154" i="13"/>
  <c r="V148" i="17"/>
  <c r="V224" i="15"/>
  <c r="W143" i="14"/>
  <c r="U35" i="18"/>
  <c r="U57" i="17"/>
  <c r="U67" i="17" s="1"/>
  <c r="U70" i="17" s="1"/>
  <c r="U111" i="18"/>
  <c r="W213" i="15"/>
  <c r="W145" i="14"/>
  <c r="W10" i="13"/>
  <c r="U45" i="17"/>
  <c r="U41" i="17" s="1"/>
  <c r="U50" i="17" s="1"/>
  <c r="V99" i="13"/>
  <c r="V97" i="13" s="1"/>
  <c r="W7" i="13" l="1"/>
  <c r="V161" i="17" s="1"/>
  <c r="U113" i="18"/>
  <c r="V168" i="14"/>
  <c r="W156" i="14"/>
  <c r="U115" i="18"/>
  <c r="V222" i="13"/>
  <c r="W220" i="13" s="1"/>
  <c r="V119" i="18" s="1"/>
  <c r="V121" i="18" s="1"/>
  <c r="V137" i="17"/>
  <c r="V136" i="17" s="1"/>
  <c r="W9" i="13"/>
  <c r="V154" i="17"/>
  <c r="V107" i="18"/>
  <c r="V110" i="17"/>
  <c r="V95" i="13"/>
  <c r="U76" i="17"/>
  <c r="U71" i="17" s="1"/>
  <c r="U77" i="17" s="1"/>
  <c r="W146" i="14"/>
  <c r="X11" i="13" s="1"/>
  <c r="W138" i="17" s="1"/>
  <c r="W201" i="15"/>
  <c r="W68" i="17" s="1"/>
  <c r="HJ57" i="7"/>
  <c r="HK54" i="7"/>
  <c r="U52" i="17"/>
  <c r="V212" i="13"/>
  <c r="U102" i="17"/>
  <c r="U101" i="17" s="1"/>
  <c r="U103" i="17" s="1"/>
  <c r="U105" i="17" s="1"/>
  <c r="V223" i="15"/>
  <c r="W144" i="14"/>
  <c r="W155" i="13"/>
  <c r="V111" i="17" s="1"/>
  <c r="W5" i="13" l="1"/>
  <c r="W3" i="13" s="1"/>
  <c r="V91" i="18" s="1"/>
  <c r="W142" i="14"/>
  <c r="W84" i="14" s="1"/>
  <c r="W146" i="17" s="1"/>
  <c r="V109" i="17"/>
  <c r="V145" i="17" s="1"/>
  <c r="V147" i="17" s="1"/>
  <c r="V149" i="17" s="1"/>
  <c r="U117" i="18"/>
  <c r="U39" i="18" s="1"/>
  <c r="U143" i="18"/>
  <c r="W153" i="13"/>
  <c r="W151" i="13" s="1"/>
  <c r="V129" i="18" s="1"/>
  <c r="V125" i="18"/>
  <c r="V215" i="15"/>
  <c r="HK57" i="7"/>
  <c r="HL54" i="7"/>
  <c r="HQ52" i="7"/>
  <c r="U158" i="17"/>
  <c r="U160" i="17" s="1"/>
  <c r="U79" i="17"/>
  <c r="U151" i="17"/>
  <c r="U153" i="17" s="1"/>
  <c r="U81" i="17"/>
  <c r="V93" i="13"/>
  <c r="U141" i="18" s="1"/>
  <c r="U99" i="18"/>
  <c r="U103" i="18"/>
  <c r="U97" i="18"/>
  <c r="U101" i="18"/>
  <c r="W154" i="14" l="1"/>
  <c r="U139" i="18"/>
  <c r="U145" i="18"/>
  <c r="V224" i="13"/>
  <c r="V2" i="13" s="1"/>
  <c r="U162" i="17"/>
  <c r="V159" i="17"/>
  <c r="V69" i="17"/>
  <c r="V235" i="15"/>
  <c r="HL59" i="7"/>
  <c r="HM59" i="7" s="1"/>
  <c r="HN59" i="7" s="1"/>
  <c r="HO59" i="7" s="1"/>
  <c r="HP59" i="7" s="1"/>
  <c r="HK59" i="7"/>
  <c r="HK61" i="7" s="1"/>
  <c r="V135" i="18"/>
  <c r="V127" i="18"/>
  <c r="W149" i="18"/>
  <c r="W158" i="14"/>
  <c r="U155" i="17"/>
  <c r="V152" i="17"/>
  <c r="HM54" i="7"/>
  <c r="HL57" i="7"/>
  <c r="V133" i="18"/>
  <c r="V131" i="18"/>
  <c r="V137" i="18"/>
  <c r="HN54" i="7" l="1"/>
  <c r="HM57" i="7"/>
  <c r="V237" i="15"/>
  <c r="W104" i="13" s="1"/>
  <c r="W151" i="18"/>
  <c r="W164" i="14"/>
  <c r="W162" i="14"/>
  <c r="HL61" i="7"/>
  <c r="HM61" i="7" s="1"/>
  <c r="HN61" i="7" s="1"/>
  <c r="HO61" i="7" s="1"/>
  <c r="HP61" i="7" s="1"/>
  <c r="X143" i="14" l="1"/>
  <c r="X154" i="13"/>
  <c r="W110" i="17" s="1"/>
  <c r="W224" i="15"/>
  <c r="W148" i="17"/>
  <c r="V239" i="15"/>
  <c r="X213" i="15"/>
  <c r="X10" i="13"/>
  <c r="X145" i="14"/>
  <c r="W99" i="13"/>
  <c r="W97" i="13" s="1"/>
  <c r="V45" i="17"/>
  <c r="V41" i="17" s="1"/>
  <c r="V50" i="17" s="1"/>
  <c r="W166" i="14"/>
  <c r="HO54" i="7"/>
  <c r="HN57" i="7"/>
  <c r="HP54" i="7" l="1"/>
  <c r="HO57" i="7"/>
  <c r="X7" i="13"/>
  <c r="W168" i="14"/>
  <c r="X156" i="14"/>
  <c r="W153" i="18"/>
  <c r="W137" i="17"/>
  <c r="W136" i="17" s="1"/>
  <c r="X9" i="13"/>
  <c r="W223" i="15"/>
  <c r="X144" i="14"/>
  <c r="X155" i="13"/>
  <c r="V52" i="17"/>
  <c r="X146" i="14"/>
  <c r="Y11" i="13" s="1"/>
  <c r="X138" i="17" s="1"/>
  <c r="X201" i="15"/>
  <c r="X68" i="17" s="1"/>
  <c r="W95" i="13"/>
  <c r="V76" i="17"/>
  <c r="V71" i="17" s="1"/>
  <c r="V35" i="18"/>
  <c r="V33" i="18"/>
  <c r="V37" i="18" s="1"/>
  <c r="V113" i="18"/>
  <c r="V115" i="18"/>
  <c r="V57" i="17"/>
  <c r="V67" i="17" s="1"/>
  <c r="V70" i="17" s="1"/>
  <c r="W222" i="13"/>
  <c r="V111" i="18"/>
  <c r="X5" i="13" l="1"/>
  <c r="X3" i="13" s="1"/>
  <c r="W91" i="18" s="1"/>
  <c r="V103" i="18"/>
  <c r="V97" i="18"/>
  <c r="W93" i="13"/>
  <c r="V101" i="18"/>
  <c r="V99" i="18"/>
  <c r="W111" i="17"/>
  <c r="W109" i="17" s="1"/>
  <c r="W145" i="17" s="1"/>
  <c r="W147" i="17" s="1"/>
  <c r="W149" i="17" s="1"/>
  <c r="X153" i="13"/>
  <c r="X151" i="13" s="1"/>
  <c r="W129" i="18" s="1"/>
  <c r="W107" i="18"/>
  <c r="W161" i="17"/>
  <c r="W154" i="17"/>
  <c r="X142" i="14"/>
  <c r="X84" i="14" s="1"/>
  <c r="V102" i="17"/>
  <c r="V101" i="17" s="1"/>
  <c r="V103" i="17" s="1"/>
  <c r="W212" i="13"/>
  <c r="X220" i="13"/>
  <c r="W119" i="18" s="1"/>
  <c r="W121" i="18" s="1"/>
  <c r="V77" i="17"/>
  <c r="W215" i="15"/>
  <c r="W125" i="18"/>
  <c r="HQ54" i="7"/>
  <c r="HP57" i="7"/>
  <c r="W131" i="18" l="1"/>
  <c r="W137" i="18"/>
  <c r="W133" i="18"/>
  <c r="W135" i="18"/>
  <c r="W127" i="18"/>
  <c r="W224" i="13"/>
  <c r="W2" i="13" s="1"/>
  <c r="V145" i="18"/>
  <c r="V139" i="18"/>
  <c r="X146" i="17"/>
  <c r="X154" i="14"/>
  <c r="W69" i="17"/>
  <c r="W235" i="15"/>
  <c r="V143" i="18"/>
  <c r="V117" i="18"/>
  <c r="V39" i="18" s="1"/>
  <c r="V141" i="18"/>
  <c r="HQ57" i="7"/>
  <c r="HR54" i="7"/>
  <c r="HW52" i="7"/>
  <c r="V81" i="17"/>
  <c r="V151" i="17"/>
  <c r="V153" i="17" s="1"/>
  <c r="V79" i="17"/>
  <c r="V105" i="17"/>
  <c r="V158" i="17"/>
  <c r="V160" i="17" s="1"/>
  <c r="W237" i="15" l="1"/>
  <c r="X104" i="13" s="1"/>
  <c r="W159" i="17"/>
  <c r="V162" i="17"/>
  <c r="V155" i="17"/>
  <c r="W152" i="17"/>
  <c r="HR59" i="7"/>
  <c r="HS59" i="7" s="1"/>
  <c r="HT59" i="7" s="1"/>
  <c r="HU59" i="7" s="1"/>
  <c r="HV59" i="7" s="1"/>
  <c r="HQ59" i="7"/>
  <c r="HQ61" i="7" s="1"/>
  <c r="X149" i="18"/>
  <c r="X158" i="14"/>
  <c r="HR57" i="7"/>
  <c r="HS54" i="7"/>
  <c r="HR61" i="7" l="1"/>
  <c r="HS61" i="7" s="1"/>
  <c r="HT61" i="7" s="1"/>
  <c r="HU61" i="7" s="1"/>
  <c r="HV61" i="7" s="1"/>
  <c r="W239" i="15"/>
  <c r="W115" i="18" s="1"/>
  <c r="HS57" i="7"/>
  <c r="HT54" i="7"/>
  <c r="X162" i="14"/>
  <c r="X164" i="14"/>
  <c r="X151" i="18"/>
  <c r="W57" i="17"/>
  <c r="W67" i="17" s="1"/>
  <c r="W70" i="17" s="1"/>
  <c r="X99" i="13"/>
  <c r="X97" i="13" s="1"/>
  <c r="W45" i="17"/>
  <c r="W41" i="17" s="1"/>
  <c r="W50" i="17" s="1"/>
  <c r="W35" i="18" l="1"/>
  <c r="W113" i="18"/>
  <c r="X222" i="13"/>
  <c r="Y220" i="13" s="1"/>
  <c r="X119" i="18" s="1"/>
  <c r="X121" i="18" s="1"/>
  <c r="W33" i="18"/>
  <c r="W37" i="18" s="1"/>
  <c r="W111" i="18"/>
  <c r="Y145" i="14"/>
  <c r="Y213" i="15"/>
  <c r="Y10" i="13"/>
  <c r="X148" i="17"/>
  <c r="X224" i="15"/>
  <c r="X166" i="14"/>
  <c r="Y143" i="14"/>
  <c r="Y154" i="13"/>
  <c r="W52" i="17"/>
  <c r="HT57" i="7"/>
  <c r="HU54" i="7"/>
  <c r="X95" i="13"/>
  <c r="W76" i="17"/>
  <c r="W71" i="17" s="1"/>
  <c r="W77" i="17" s="1"/>
  <c r="X212" i="13" l="1"/>
  <c r="W102" i="17"/>
  <c r="W101" i="17" s="1"/>
  <c r="W103" i="17" s="1"/>
  <c r="W158" i="17" s="1"/>
  <c r="W160" i="17" s="1"/>
  <c r="X93" i="13"/>
  <c r="W141" i="18" s="1"/>
  <c r="W101" i="18"/>
  <c r="W97" i="18"/>
  <c r="W103" i="18"/>
  <c r="W99" i="18"/>
  <c r="Y155" i="13"/>
  <c r="X111" i="17" s="1"/>
  <c r="Y144" i="14"/>
  <c r="X223" i="15"/>
  <c r="HU57" i="7"/>
  <c r="HV54" i="7"/>
  <c r="X110" i="17"/>
  <c r="W117" i="18"/>
  <c r="W39" i="18" s="1"/>
  <c r="W143" i="18"/>
  <c r="Y9" i="13"/>
  <c r="X137" i="17"/>
  <c r="X136" i="17" s="1"/>
  <c r="W105" i="17"/>
  <c r="W151" i="17"/>
  <c r="W153" i="17" s="1"/>
  <c r="W79" i="17"/>
  <c r="W81" i="17"/>
  <c r="X153" i="18"/>
  <c r="Y156" i="14"/>
  <c r="X168" i="14"/>
  <c r="Y7" i="13"/>
  <c r="Y201" i="15"/>
  <c r="Y68" i="17" s="1"/>
  <c r="Y146" i="14"/>
  <c r="Z11" i="13" s="1"/>
  <c r="Y138" i="17" s="1"/>
  <c r="Y153" i="13" l="1"/>
  <c r="Y151" i="13" s="1"/>
  <c r="X129" i="18" s="1"/>
  <c r="X131" i="18" s="1"/>
  <c r="Y142" i="14"/>
  <c r="Y84" i="14" s="1"/>
  <c r="Y154" i="14" s="1"/>
  <c r="X109" i="17"/>
  <c r="X145" i="17" s="1"/>
  <c r="X147" i="17" s="1"/>
  <c r="X149" i="17" s="1"/>
  <c r="X125" i="18"/>
  <c r="X215" i="15"/>
  <c r="X154" i="17"/>
  <c r="X107" i="18"/>
  <c r="X161" i="17"/>
  <c r="Y5" i="13"/>
  <c r="Y3" i="13" s="1"/>
  <c r="W162" i="17"/>
  <c r="X159" i="17"/>
  <c r="HV57" i="7"/>
  <c r="HW54" i="7"/>
  <c r="Y146" i="17"/>
  <c r="X152" i="17"/>
  <c r="W155" i="17"/>
  <c r="X224" i="13"/>
  <c r="X2" i="13" s="1"/>
  <c r="W145" i="18"/>
  <c r="W139" i="18"/>
  <c r="X91" i="18"/>
  <c r="X133" i="18" l="1"/>
  <c r="X137" i="18"/>
  <c r="Y149" i="18"/>
  <c r="Y158" i="14"/>
  <c r="X135" i="18"/>
  <c r="X127" i="18"/>
  <c r="HX54" i="7"/>
  <c r="IC52" i="7"/>
  <c r="HW57" i="7"/>
  <c r="X235" i="15"/>
  <c r="X237" i="15" s="1"/>
  <c r="Y104" i="13" s="1"/>
  <c r="Y99" i="13" s="1"/>
  <c r="Y97" i="13" s="1"/>
  <c r="X69" i="17"/>
  <c r="X239" i="15" l="1"/>
  <c r="X113" i="18" s="1"/>
  <c r="X45" i="17"/>
  <c r="X41" i="17" s="1"/>
  <c r="X50" i="17" s="1"/>
  <c r="X52" i="17" s="1"/>
  <c r="HW59" i="7"/>
  <c r="HW61" i="7" s="1"/>
  <c r="HX59" i="7"/>
  <c r="HY59" i="7" s="1"/>
  <c r="HZ59" i="7" s="1"/>
  <c r="IA59" i="7" s="1"/>
  <c r="IB59" i="7" s="1"/>
  <c r="Y162" i="14"/>
  <c r="Y151" i="18"/>
  <c r="Y164" i="14"/>
  <c r="HY54" i="7"/>
  <c r="HX57" i="7"/>
  <c r="Y95" i="13"/>
  <c r="X76" i="17"/>
  <c r="X71" i="17" s="1"/>
  <c r="X115" i="18"/>
  <c r="X57" i="17"/>
  <c r="X67" i="17" s="1"/>
  <c r="X70" i="17" s="1"/>
  <c r="Y222" i="13"/>
  <c r="X35" i="18" l="1"/>
  <c r="X33" i="18"/>
  <c r="X37" i="18" s="1"/>
  <c r="X111" i="18"/>
  <c r="Y166" i="14"/>
  <c r="Z145" i="14"/>
  <c r="Z213" i="15"/>
  <c r="Z10" i="13"/>
  <c r="HX61" i="7"/>
  <c r="HY61" i="7" s="1"/>
  <c r="HZ61" i="7" s="1"/>
  <c r="IA61" i="7" s="1"/>
  <c r="IB61" i="7" s="1"/>
  <c r="HZ54" i="7"/>
  <c r="HY57" i="7"/>
  <c r="Y148" i="17"/>
  <c r="Z143" i="14"/>
  <c r="Y224" i="15"/>
  <c r="Z154" i="13"/>
  <c r="X102" i="17"/>
  <c r="X101" i="17" s="1"/>
  <c r="X103" i="17" s="1"/>
  <c r="Y212" i="13"/>
  <c r="Z220" i="13"/>
  <c r="X77" i="17"/>
  <c r="Y93" i="13"/>
  <c r="X141" i="18" s="1"/>
  <c r="X101" i="18"/>
  <c r="X103" i="18"/>
  <c r="X99" i="18"/>
  <c r="X97" i="18"/>
  <c r="Y110" i="17" l="1"/>
  <c r="Z146" i="14"/>
  <c r="AA11" i="13" s="1"/>
  <c r="Z201" i="15"/>
  <c r="E213" i="23"/>
  <c r="Z144" i="14"/>
  <c r="Z155" i="13"/>
  <c r="Y111" i="17" s="1"/>
  <c r="Y109" i="17" s="1"/>
  <c r="Y223" i="15"/>
  <c r="IA54" i="7"/>
  <c r="HZ57" i="7"/>
  <c r="Z9" i="13"/>
  <c r="Y137" i="17"/>
  <c r="Y136" i="17" s="1"/>
  <c r="Z156" i="14"/>
  <c r="Y168" i="14"/>
  <c r="Y153" i="18"/>
  <c r="Z7" i="13"/>
  <c r="X143" i="18"/>
  <c r="X117" i="18"/>
  <c r="X39" i="18" s="1"/>
  <c r="X151" i="17"/>
  <c r="X153" i="17" s="1"/>
  <c r="X79" i="17"/>
  <c r="X81" i="17"/>
  <c r="X105" i="17"/>
  <c r="X158" i="17"/>
  <c r="X160" i="17" s="1"/>
  <c r="X145" i="18"/>
  <c r="X139" i="18"/>
  <c r="Y224" i="13"/>
  <c r="Y2" i="13" s="1"/>
  <c r="Y119" i="18"/>
  <c r="Y121" i="18" s="1"/>
  <c r="Z142" i="14" l="1"/>
  <c r="Z84" i="14" s="1"/>
  <c r="Y161" i="17"/>
  <c r="Y107" i="18"/>
  <c r="Y154" i="17"/>
  <c r="E201" i="23"/>
  <c r="Z68" i="17"/>
  <c r="Z5" i="13"/>
  <c r="Z3" i="13" s="1"/>
  <c r="Y91" i="18" s="1"/>
  <c r="Y145" i="17"/>
  <c r="Y147" i="17" s="1"/>
  <c r="Y149" i="17" s="1"/>
  <c r="Z138" i="17"/>
  <c r="E11" i="22"/>
  <c r="D12" i="20" s="1"/>
  <c r="Y125" i="18"/>
  <c r="Y215" i="15"/>
  <c r="Z146" i="17"/>
  <c r="Z154" i="14"/>
  <c r="IB54" i="7"/>
  <c r="IA57" i="7"/>
  <c r="D215" i="21"/>
  <c r="L215" i="21"/>
  <c r="Z153" i="13"/>
  <c r="Z151" i="13" s="1"/>
  <c r="Y129" i="18" s="1"/>
  <c r="Y159" i="17"/>
  <c r="X162" i="17"/>
  <c r="X155" i="17"/>
  <c r="Y152" i="17"/>
  <c r="L203" i="21" l="1"/>
  <c r="D203" i="21"/>
  <c r="Y235" i="15"/>
  <c r="Y69" i="17"/>
  <c r="Y133" i="18"/>
  <c r="Y131" i="18"/>
  <c r="Y137" i="18"/>
  <c r="IC54" i="7"/>
  <c r="IB57" i="7"/>
  <c r="Y135" i="18"/>
  <c r="Y127" i="18"/>
  <c r="Z158" i="14"/>
  <c r="D116" i="19"/>
  <c r="Z149" i="18"/>
  <c r="Z151" i="18" l="1"/>
  <c r="D118" i="19"/>
  <c r="Z164" i="14"/>
  <c r="Z162" i="14"/>
  <c r="Y237" i="15"/>
  <c r="Z104" i="13" s="1"/>
  <c r="IC57" i="7"/>
  <c r="II52" i="7"/>
  <c r="ID54" i="7"/>
  <c r="Y239" i="15" l="1"/>
  <c r="Y113" i="18" s="1"/>
  <c r="AA154" i="13"/>
  <c r="AA143" i="14"/>
  <c r="Z148" i="17"/>
  <c r="Z224" i="15"/>
  <c r="AA10" i="13"/>
  <c r="AA145" i="14"/>
  <c r="AA213" i="15"/>
  <c r="Z166" i="14"/>
  <c r="Z222" i="13"/>
  <c r="ID59" i="7"/>
  <c r="IE59" i="7" s="1"/>
  <c r="IF59" i="7" s="1"/>
  <c r="IG59" i="7" s="1"/>
  <c r="IH59" i="7" s="1"/>
  <c r="IC59" i="7"/>
  <c r="IC61" i="7" s="1"/>
  <c r="ID57" i="7"/>
  <c r="IE54" i="7"/>
  <c r="Z99" i="13"/>
  <c r="Z97" i="13" s="1"/>
  <c r="Y45" i="17"/>
  <c r="Y41" i="17" s="1"/>
  <c r="Y50" i="17" s="1"/>
  <c r="Y115" i="18" l="1"/>
  <c r="Y111" i="18"/>
  <c r="Y33" i="18"/>
  <c r="Y37" i="18" s="1"/>
  <c r="Y57" i="17"/>
  <c r="Y67" i="17" s="1"/>
  <c r="Y70" i="17" s="1"/>
  <c r="Y35" i="18"/>
  <c r="AA7" i="13"/>
  <c r="Z153" i="18"/>
  <c r="AA156" i="14"/>
  <c r="Z168" i="14"/>
  <c r="D120" i="19"/>
  <c r="IE57" i="7"/>
  <c r="IF54" i="7"/>
  <c r="AA201" i="15"/>
  <c r="AA68" i="17" s="1"/>
  <c r="AA146" i="14"/>
  <c r="AB11" i="13" s="1"/>
  <c r="AA138" i="17" s="1"/>
  <c r="Y76" i="17"/>
  <c r="Y71" i="17" s="1"/>
  <c r="Z95" i="13"/>
  <c r="E224" i="23"/>
  <c r="AA155" i="13"/>
  <c r="Z223" i="15"/>
  <c r="AA144" i="14"/>
  <c r="AA220" i="13"/>
  <c r="Y102" i="17"/>
  <c r="Y101" i="17" s="1"/>
  <c r="Y103" i="17" s="1"/>
  <c r="Y105" i="17" s="1"/>
  <c r="Z212" i="13"/>
  <c r="Y52" i="17"/>
  <c r="ID61" i="7"/>
  <c r="IE61" i="7" s="1"/>
  <c r="IF61" i="7" s="1"/>
  <c r="IG61" i="7" s="1"/>
  <c r="IH61" i="7" s="1"/>
  <c r="AA9" i="13"/>
  <c r="E9" i="22" s="1"/>
  <c r="D10" i="20" s="1"/>
  <c r="E10" i="22"/>
  <c r="D11" i="20" s="1"/>
  <c r="Z137" i="17"/>
  <c r="Z136" i="17" s="1"/>
  <c r="Z110" i="17"/>
  <c r="E154" i="22"/>
  <c r="D155" i="20" s="1"/>
  <c r="Y77" i="17" l="1"/>
  <c r="AA142" i="14"/>
  <c r="D226" i="21"/>
  <c r="L226" i="21"/>
  <c r="Y158" i="17"/>
  <c r="Y160" i="17" s="1"/>
  <c r="Y101" i="18"/>
  <c r="Z93" i="13"/>
  <c r="Y141" i="18" s="1"/>
  <c r="Y97" i="18"/>
  <c r="Y103" i="18"/>
  <c r="Y99" i="18"/>
  <c r="IF57" i="7"/>
  <c r="IG54" i="7"/>
  <c r="Y143" i="18"/>
  <c r="Y117" i="18"/>
  <c r="Y39" i="18" s="1"/>
  <c r="E223" i="23"/>
  <c r="Z125" i="18"/>
  <c r="Z215" i="15"/>
  <c r="Y81" i="17"/>
  <c r="Y151" i="17"/>
  <c r="Y153" i="17" s="1"/>
  <c r="Y79" i="17"/>
  <c r="Z119" i="18"/>
  <c r="Z121" i="18" s="1"/>
  <c r="E220" i="22"/>
  <c r="E155" i="22"/>
  <c r="D156" i="20" s="1"/>
  <c r="Z111" i="17"/>
  <c r="Z109" i="17" s="1"/>
  <c r="Z145" i="17" s="1"/>
  <c r="Z147" i="17" s="1"/>
  <c r="Z149" i="17" s="1"/>
  <c r="AA153" i="13"/>
  <c r="E7" i="22"/>
  <c r="D8" i="20" s="1"/>
  <c r="Z154" i="17"/>
  <c r="Z161" i="17"/>
  <c r="Z107" i="18"/>
  <c r="Z235" i="15" l="1"/>
  <c r="E215" i="23"/>
  <c r="Z69" i="17"/>
  <c r="IH54" i="7"/>
  <c r="IG57" i="7"/>
  <c r="Y162" i="17"/>
  <c r="Z159" i="17"/>
  <c r="Y155" i="17"/>
  <c r="Z152" i="17"/>
  <c r="D225" i="21"/>
  <c r="D91" i="19"/>
  <c r="L225" i="21"/>
  <c r="E153" i="22"/>
  <c r="D154" i="20" s="1"/>
  <c r="AA151" i="13"/>
  <c r="Z135" i="18" s="1"/>
  <c r="D84" i="19"/>
  <c r="D86" i="19" s="1"/>
  <c r="D221" i="20"/>
  <c r="Y139" i="18"/>
  <c r="Z224" i="13"/>
  <c r="Z2" i="13" s="1"/>
  <c r="Y145" i="18"/>
  <c r="Z129" i="18" l="1"/>
  <c r="E151" i="22"/>
  <c r="D101" i="19" s="1"/>
  <c r="D103" i="19"/>
  <c r="D217" i="21"/>
  <c r="L217" i="21"/>
  <c r="IH57" i="7"/>
  <c r="II54" i="7"/>
  <c r="E235" i="23"/>
  <c r="Z237" i="15"/>
  <c r="II57" i="7" l="1"/>
  <c r="IO52" i="7"/>
  <c r="IJ54" i="7"/>
  <c r="Z239" i="15"/>
  <c r="Z241" i="15"/>
  <c r="AA104" i="13" s="1"/>
  <c r="E237" i="23"/>
  <c r="D95" i="19"/>
  <c r="D152" i="20"/>
  <c r="D237" i="21"/>
  <c r="L237" i="21"/>
  <c r="Z131" i="18"/>
  <c r="Z133" i="18"/>
  <c r="Z127" i="18"/>
  <c r="Z137" i="18"/>
  <c r="AA99" i="13" l="1"/>
  <c r="AA97" i="13" s="1"/>
  <c r="AL1581" i="5"/>
  <c r="E104" i="22"/>
  <c r="D105" i="20" s="1"/>
  <c r="Z45" i="17"/>
  <c r="IJ57" i="7"/>
  <c r="IK54" i="7"/>
  <c r="Z35" i="18"/>
  <c r="Z111" i="18"/>
  <c r="Z57" i="17"/>
  <c r="Z67" i="17" s="1"/>
  <c r="Z70" i="17" s="1"/>
  <c r="E239" i="23"/>
  <c r="Z115" i="18"/>
  <c r="AA222" i="13"/>
  <c r="Z33" i="18"/>
  <c r="Z37" i="18" s="1"/>
  <c r="L239" i="21"/>
  <c r="D239" i="21"/>
  <c r="II59" i="7"/>
  <c r="II61" i="7" s="1"/>
  <c r="IJ61" i="7" s="1"/>
  <c r="IK61" i="7" s="1"/>
  <c r="IL61" i="7" s="1"/>
  <c r="IM61" i="7" s="1"/>
  <c r="IN61" i="7" s="1"/>
  <c r="IJ59" i="7"/>
  <c r="IK59" i="7" s="1"/>
  <c r="IL59" i="7" s="1"/>
  <c r="IM59" i="7" s="1"/>
  <c r="IN59" i="7" s="1"/>
  <c r="D93" i="19"/>
  <c r="D97" i="19"/>
  <c r="D99" i="19"/>
  <c r="E241" i="23"/>
  <c r="AA64" i="13"/>
  <c r="Z102" i="17" l="1"/>
  <c r="Z101" i="17" s="1"/>
  <c r="Z103" i="17" s="1"/>
  <c r="Z105" i="17" s="1"/>
  <c r="AL1591" i="5"/>
  <c r="E222" i="22"/>
  <c r="D223" i="20" s="1"/>
  <c r="AA212" i="13"/>
  <c r="Z74" i="17"/>
  <c r="Z72" i="17" s="1"/>
  <c r="Z44" i="17"/>
  <c r="Z41" i="17" s="1"/>
  <c r="Z50" i="17" s="1"/>
  <c r="AL1584" i="5"/>
  <c r="E64" i="22"/>
  <c r="D65" i="20" s="1"/>
  <c r="AA63" i="13"/>
  <c r="L241" i="21"/>
  <c r="D27" i="19"/>
  <c r="D80" i="19"/>
  <c r="D241" i="21"/>
  <c r="D76" i="19"/>
  <c r="IK57" i="7"/>
  <c r="IL54" i="7"/>
  <c r="AO1582" i="5"/>
  <c r="AC66" i="14" s="1"/>
  <c r="AC65" i="14" s="1"/>
  <c r="AN1582" i="5"/>
  <c r="AB66" i="14" s="1"/>
  <c r="AB65" i="14" s="1"/>
  <c r="AX1582" i="5"/>
  <c r="AL66" i="14" s="1"/>
  <c r="AL65" i="14" s="1"/>
  <c r="AU1582" i="5"/>
  <c r="AI66" i="14" s="1"/>
  <c r="AI65" i="14" s="1"/>
  <c r="AP1582" i="5"/>
  <c r="AD66" i="14" s="1"/>
  <c r="AD65" i="14" s="1"/>
  <c r="AR1582" i="5"/>
  <c r="AF66" i="14" s="1"/>
  <c r="AF65" i="14" s="1"/>
  <c r="AM1582" i="5"/>
  <c r="AA66" i="14" s="1"/>
  <c r="AA65" i="14" s="1"/>
  <c r="AQ1582" i="5"/>
  <c r="AE66" i="14" s="1"/>
  <c r="AE65" i="14" s="1"/>
  <c r="AV1582" i="5"/>
  <c r="AJ66" i="14" s="1"/>
  <c r="AJ65" i="14" s="1"/>
  <c r="AT1582" i="5"/>
  <c r="AH66" i="14" s="1"/>
  <c r="AH65" i="14" s="1"/>
  <c r="AW1582" i="5"/>
  <c r="AK66" i="14" s="1"/>
  <c r="AK65" i="14" s="1"/>
  <c r="AS1582" i="5"/>
  <c r="AG66" i="14" s="1"/>
  <c r="AG65" i="14" s="1"/>
  <c r="E99" i="22"/>
  <c r="D100" i="20" s="1"/>
  <c r="D29" i="19" l="1"/>
  <c r="D31" i="19"/>
  <c r="AT1587" i="5"/>
  <c r="AT1586" i="5"/>
  <c r="AH73" i="14" s="1"/>
  <c r="AH3" i="14" s="1"/>
  <c r="AW1587" i="5"/>
  <c r="AQ1586" i="5"/>
  <c r="AE73" i="14" s="1"/>
  <c r="AE3" i="14" s="1"/>
  <c r="AQ1587" i="5"/>
  <c r="AO1586" i="5"/>
  <c r="AC73" i="14" s="1"/>
  <c r="AC3" i="14" s="1"/>
  <c r="AS1587" i="5"/>
  <c r="AN1587" i="5"/>
  <c r="AV1586" i="5"/>
  <c r="AJ73" i="14" s="1"/>
  <c r="AJ3" i="14" s="1"/>
  <c r="AM1586" i="5"/>
  <c r="AA73" i="14" s="1"/>
  <c r="AB64" i="13" s="1"/>
  <c r="AR1586" i="5"/>
  <c r="AF73" i="14" s="1"/>
  <c r="AP1586" i="5"/>
  <c r="AD73" i="14" s="1"/>
  <c r="AD3" i="14" s="1"/>
  <c r="AR1587" i="5"/>
  <c r="AU1587" i="5"/>
  <c r="AW1586" i="5"/>
  <c r="AK73" i="14" s="1"/>
  <c r="AK3" i="14" s="1"/>
  <c r="AM1587" i="5"/>
  <c r="AX1587" i="5"/>
  <c r="AO1587" i="5"/>
  <c r="AV1587" i="5"/>
  <c r="AS1586" i="5"/>
  <c r="AG73" i="14" s="1"/>
  <c r="AG3" i="14" s="1"/>
  <c r="AP1587" i="5"/>
  <c r="AX1586" i="5"/>
  <c r="AL73" i="14" s="1"/>
  <c r="AL3" i="14" s="1"/>
  <c r="AN1586" i="5"/>
  <c r="AB73" i="14" s="1"/>
  <c r="AB3" i="14" s="1"/>
  <c r="AU1586" i="5"/>
  <c r="AI73" i="14" s="1"/>
  <c r="AI3" i="14" s="1"/>
  <c r="Z117" i="18"/>
  <c r="Z39" i="18" s="1"/>
  <c r="E212" i="22"/>
  <c r="Z143" i="18"/>
  <c r="Z76" i="17"/>
  <c r="Z71" i="17" s="1"/>
  <c r="Z77" i="17" s="1"/>
  <c r="Z81" i="17" s="1"/>
  <c r="AA95" i="13"/>
  <c r="E97" i="22"/>
  <c r="D98" i="20" s="1"/>
  <c r="AF3" i="14"/>
  <c r="Z53" i="17"/>
  <c r="Z158" i="17"/>
  <c r="Z160" i="17" s="1"/>
  <c r="Z52" i="17"/>
  <c r="AX1592" i="5"/>
  <c r="AU1592" i="5"/>
  <c r="AR1594" i="5"/>
  <c r="AP1594" i="5"/>
  <c r="AW1592" i="5"/>
  <c r="AO1592" i="5"/>
  <c r="AV1592" i="5"/>
  <c r="AX1594" i="5"/>
  <c r="AX1593" i="5"/>
  <c r="AM1594" i="5"/>
  <c r="AB191" i="13" s="1"/>
  <c r="AM1593" i="5"/>
  <c r="AB218" i="13" s="1"/>
  <c r="AT1592" i="5"/>
  <c r="AS1592" i="5"/>
  <c r="AU1593" i="5"/>
  <c r="AR1592" i="5"/>
  <c r="AN1594" i="5"/>
  <c r="AP1592" i="5"/>
  <c r="AT1594" i="5"/>
  <c r="AT1593" i="5"/>
  <c r="AQ1593" i="5"/>
  <c r="AU1594" i="5"/>
  <c r="AN1593" i="5"/>
  <c r="AO1593" i="5"/>
  <c r="AW1593" i="5"/>
  <c r="AQ1594" i="5"/>
  <c r="AN1592" i="5"/>
  <c r="AR1593" i="5"/>
  <c r="AQ1592" i="5"/>
  <c r="AO1594" i="5"/>
  <c r="AP1593" i="5"/>
  <c r="AS1593" i="5"/>
  <c r="AS1594" i="5"/>
  <c r="AM1592" i="5"/>
  <c r="AV1594" i="5"/>
  <c r="AV1593" i="5"/>
  <c r="AW1594" i="5"/>
  <c r="IM54" i="7"/>
  <c r="IL57" i="7"/>
  <c r="E63" i="22"/>
  <c r="D64" i="20" s="1"/>
  <c r="AA5" i="13"/>
  <c r="AD233" i="15" l="1"/>
  <c r="AD144" i="17" s="1"/>
  <c r="AD94" i="14"/>
  <c r="AL233" i="15"/>
  <c r="AL144" i="17" s="1"/>
  <c r="AL94" i="14"/>
  <c r="AF94" i="14"/>
  <c r="AF233" i="15"/>
  <c r="AF144" i="17" s="1"/>
  <c r="AH233" i="15"/>
  <c r="AH144" i="17" s="1"/>
  <c r="AH94" i="14"/>
  <c r="IM57" i="7"/>
  <c r="IN54" i="7"/>
  <c r="AB220" i="13"/>
  <c r="AB217" i="13"/>
  <c r="Z151" i="17"/>
  <c r="Z153" i="17" s="1"/>
  <c r="Z79" i="17"/>
  <c r="AI51" i="17"/>
  <c r="AI78" i="17"/>
  <c r="AG78" i="17"/>
  <c r="AG51" i="17"/>
  <c r="AA233" i="15"/>
  <c r="AA94" i="14"/>
  <c r="AA84" i="14" s="1"/>
  <c r="AA146" i="17" s="1"/>
  <c r="AD78" i="17"/>
  <c r="AD51" i="17"/>
  <c r="AB94" i="14"/>
  <c r="AB233" i="15"/>
  <c r="AB144" i="17" s="1"/>
  <c r="AE78" i="17"/>
  <c r="AE51" i="17"/>
  <c r="AC191" i="13"/>
  <c r="AB189" i="13"/>
  <c r="AA93" i="13"/>
  <c r="E95" i="22"/>
  <c r="D96" i="20" s="1"/>
  <c r="Z141" i="18"/>
  <c r="AJ78" i="17"/>
  <c r="AJ51" i="17"/>
  <c r="AE94" i="14"/>
  <c r="AE233" i="15"/>
  <c r="AE144" i="17" s="1"/>
  <c r="Z101" i="18"/>
  <c r="Z103" i="18"/>
  <c r="AA3" i="13"/>
  <c r="Z99" i="18"/>
  <c r="E5" i="22"/>
  <c r="Z97" i="18"/>
  <c r="AO1596" i="5"/>
  <c r="AC152" i="14" s="1"/>
  <c r="AC148" i="14" s="1"/>
  <c r="AC104" i="17" s="1"/>
  <c r="AP1596" i="5"/>
  <c r="AD152" i="14" s="1"/>
  <c r="AD148" i="14" s="1"/>
  <c r="AD104" i="17" s="1"/>
  <c r="AT1596" i="5"/>
  <c r="AH152" i="14" s="1"/>
  <c r="AH148" i="14" s="1"/>
  <c r="AH104" i="17" s="1"/>
  <c r="AS1596" i="5"/>
  <c r="AG152" i="14" s="1"/>
  <c r="AG148" i="14" s="1"/>
  <c r="AG104" i="17" s="1"/>
  <c r="AY1596" i="5"/>
  <c r="AM152" i="14" s="1"/>
  <c r="AM148" i="14" s="1"/>
  <c r="AM104" i="17" s="1"/>
  <c r="AX1596" i="5"/>
  <c r="AL152" i="14" s="1"/>
  <c r="AL148" i="14" s="1"/>
  <c r="AL104" i="17" s="1"/>
  <c r="AQ1596" i="5"/>
  <c r="AE152" i="14" s="1"/>
  <c r="AE148" i="14" s="1"/>
  <c r="AE104" i="17" s="1"/>
  <c r="AU1596" i="5"/>
  <c r="AI152" i="14" s="1"/>
  <c r="AI148" i="14" s="1"/>
  <c r="AI104" i="17" s="1"/>
  <c r="AV1596" i="5"/>
  <c r="AJ152" i="14" s="1"/>
  <c r="AJ148" i="14" s="1"/>
  <c r="AJ104" i="17" s="1"/>
  <c r="AZ1596" i="5"/>
  <c r="AN152" i="14" s="1"/>
  <c r="AN148" i="14" s="1"/>
  <c r="AN104" i="17" s="1"/>
  <c r="AR1596" i="5"/>
  <c r="AF152" i="14" s="1"/>
  <c r="AF148" i="14" s="1"/>
  <c r="AF104" i="17" s="1"/>
  <c r="AW1596" i="5"/>
  <c r="AK152" i="14" s="1"/>
  <c r="AK148" i="14" s="1"/>
  <c r="AK104" i="17" s="1"/>
  <c r="AF78" i="17"/>
  <c r="AF51" i="17"/>
  <c r="AB78" i="17"/>
  <c r="AB51" i="17"/>
  <c r="AJ94" i="14"/>
  <c r="AJ233" i="15"/>
  <c r="AJ144" i="17" s="1"/>
  <c r="AK78" i="17"/>
  <c r="AK51" i="17"/>
  <c r="AG94" i="14"/>
  <c r="AG233" i="15"/>
  <c r="AG144" i="17" s="1"/>
  <c r="AK94" i="14"/>
  <c r="AK233" i="15"/>
  <c r="AK144" i="17" s="1"/>
  <c r="AC218" i="13"/>
  <c r="AD218" i="13" s="1"/>
  <c r="AE218" i="13" s="1"/>
  <c r="AF218" i="13" s="1"/>
  <c r="AG218" i="13" s="1"/>
  <c r="AH218" i="13" s="1"/>
  <c r="AI218" i="13" s="1"/>
  <c r="AJ218" i="13" s="1"/>
  <c r="AK218" i="13" s="1"/>
  <c r="AL218" i="13" s="1"/>
  <c r="AM218" i="13" s="1"/>
  <c r="F218" i="22" s="1"/>
  <c r="E219" i="20" s="1"/>
  <c r="AA159" i="17"/>
  <c r="Z162" i="17"/>
  <c r="D213" i="20"/>
  <c r="D109" i="19"/>
  <c r="D82" i="19"/>
  <c r="AL51" i="17"/>
  <c r="AL78" i="17"/>
  <c r="AC233" i="15"/>
  <c r="AC144" i="17" s="1"/>
  <c r="AC94" i="14"/>
  <c r="AI94" i="14"/>
  <c r="AI233" i="15"/>
  <c r="AI144" i="17" s="1"/>
  <c r="AB63" i="13"/>
  <c r="AA74" i="17"/>
  <c r="AA72" i="17" s="1"/>
  <c r="AC64" i="13"/>
  <c r="AA44" i="17"/>
  <c r="AC51" i="17"/>
  <c r="AC78" i="17"/>
  <c r="AH51" i="17"/>
  <c r="AH78" i="17"/>
  <c r="AA3" i="14"/>
  <c r="AC189" i="13" l="1"/>
  <c r="AD191" i="13"/>
  <c r="F233" i="23"/>
  <c r="AA144" i="17"/>
  <c r="AA78" i="17"/>
  <c r="AA51" i="17"/>
  <c r="AA154" i="14"/>
  <c r="Z113" i="18"/>
  <c r="AA224" i="13"/>
  <c r="AA2" i="13" s="1"/>
  <c r="E3" i="22"/>
  <c r="Z91" i="18"/>
  <c r="IO54" i="7"/>
  <c r="IN57" i="7"/>
  <c r="AB74" i="17"/>
  <c r="AB72" i="17" s="1"/>
  <c r="AD64" i="13"/>
  <c r="AB44" i="17"/>
  <c r="AC63" i="13"/>
  <c r="D65" i="19"/>
  <c r="D69" i="19"/>
  <c r="D63" i="19"/>
  <c r="D6" i="20"/>
  <c r="D67" i="19"/>
  <c r="AC217" i="13"/>
  <c r="AB216" i="13"/>
  <c r="AA119" i="18" s="1"/>
  <c r="AA121" i="18" s="1"/>
  <c r="Z145" i="18"/>
  <c r="Z139" i="18"/>
  <c r="E93" i="22"/>
  <c r="AA152" i="17"/>
  <c r="Z155" i="17"/>
  <c r="IU52" i="7" l="1"/>
  <c r="IP54" i="7"/>
  <c r="IO57" i="7"/>
  <c r="AC44" i="17"/>
  <c r="AE64" i="13"/>
  <c r="AC74" i="17"/>
  <c r="AC72" i="17" s="1"/>
  <c r="AD63" i="13"/>
  <c r="E235" i="21"/>
  <c r="M235" i="21"/>
  <c r="L96" i="20"/>
  <c r="L136" i="20"/>
  <c r="L56" i="20"/>
  <c r="L46" i="20"/>
  <c r="L170" i="20"/>
  <c r="L101" i="20"/>
  <c r="L167" i="20"/>
  <c r="L49" i="20"/>
  <c r="L20" i="20"/>
  <c r="L86" i="20"/>
  <c r="L106" i="20"/>
  <c r="L140" i="20"/>
  <c r="L55" i="20"/>
  <c r="L142" i="20"/>
  <c r="L133" i="20"/>
  <c r="L66" i="20"/>
  <c r="L111" i="20"/>
  <c r="L135" i="20"/>
  <c r="L121" i="20"/>
  <c r="L215" i="20"/>
  <c r="L29" i="20"/>
  <c r="L59" i="20"/>
  <c r="L38" i="20"/>
  <c r="L194" i="20"/>
  <c r="L79" i="20"/>
  <c r="L144" i="20"/>
  <c r="L19" i="20"/>
  <c r="L176" i="20"/>
  <c r="L180" i="20"/>
  <c r="L163" i="20"/>
  <c r="L28" i="20"/>
  <c r="L127" i="20"/>
  <c r="L132" i="20"/>
  <c r="L78" i="20"/>
  <c r="L104" i="20"/>
  <c r="L210" i="20"/>
  <c r="L192" i="20"/>
  <c r="L10" i="20"/>
  <c r="L156" i="20"/>
  <c r="L105" i="20"/>
  <c r="L223" i="20"/>
  <c r="L219" i="20"/>
  <c r="L47" i="20"/>
  <c r="L65" i="20"/>
  <c r="L158" i="20"/>
  <c r="L120" i="20"/>
  <c r="L208" i="20"/>
  <c r="L118" i="20"/>
  <c r="L27" i="20"/>
  <c r="L202" i="20"/>
  <c r="L172" i="20"/>
  <c r="L186" i="20"/>
  <c r="L39" i="20"/>
  <c r="L92" i="20"/>
  <c r="L16" i="20"/>
  <c r="L25" i="20"/>
  <c r="L74" i="20"/>
  <c r="L32" i="20"/>
  <c r="L190" i="20"/>
  <c r="L152" i="20"/>
  <c r="L98" i="20"/>
  <c r="L37" i="20"/>
  <c r="L67" i="20"/>
  <c r="L164" i="20"/>
  <c r="L61" i="20"/>
  <c r="L35" i="20"/>
  <c r="L130" i="20"/>
  <c r="L123" i="20"/>
  <c r="L119" i="20"/>
  <c r="L102" i="20"/>
  <c r="L159" i="20"/>
  <c r="D4" i="20"/>
  <c r="L68" i="20"/>
  <c r="L30" i="20"/>
  <c r="L150" i="20"/>
  <c r="L171" i="20"/>
  <c r="L76" i="20"/>
  <c r="L91" i="20"/>
  <c r="L14" i="20"/>
  <c r="L124" i="20"/>
  <c r="L198" i="20"/>
  <c r="L113" i="20"/>
  <c r="L174" i="20"/>
  <c r="L148" i="20"/>
  <c r="L188" i="20"/>
  <c r="L18" i="20"/>
  <c r="L103" i="20"/>
  <c r="L70" i="20"/>
  <c r="L115" i="20"/>
  <c r="L4" i="20"/>
  <c r="L200" i="20"/>
  <c r="L90" i="20"/>
  <c r="L82" i="20"/>
  <c r="L87" i="20"/>
  <c r="L187" i="20"/>
  <c r="L128" i="20"/>
  <c r="L218" i="20"/>
  <c r="L155" i="20"/>
  <c r="L221" i="20"/>
  <c r="D78" i="19"/>
  <c r="L64" i="20"/>
  <c r="L17" i="20"/>
  <c r="L83" i="20"/>
  <c r="L11" i="20"/>
  <c r="L213" i="20"/>
  <c r="L122" i="20"/>
  <c r="L166" i="20"/>
  <c r="L52" i="20"/>
  <c r="L53" i="20"/>
  <c r="L88" i="20"/>
  <c r="L54" i="20"/>
  <c r="L131" i="20"/>
  <c r="L206" i="20"/>
  <c r="L41" i="20"/>
  <c r="L126" i="20"/>
  <c r="L184" i="20"/>
  <c r="L23" i="20"/>
  <c r="L146" i="20"/>
  <c r="L168" i="20"/>
  <c r="L112" i="20"/>
  <c r="L8" i="20"/>
  <c r="L6" i="20"/>
  <c r="L137" i="20"/>
  <c r="L160" i="20"/>
  <c r="L21" i="20"/>
  <c r="L178" i="20"/>
  <c r="L45" i="20"/>
  <c r="L109" i="20"/>
  <c r="L125" i="20"/>
  <c r="L24" i="20"/>
  <c r="L43" i="20"/>
  <c r="L129" i="20"/>
  <c r="D58" i="19"/>
  <c r="L60" i="20"/>
  <c r="L138" i="20"/>
  <c r="L36" i="20"/>
  <c r="L58" i="20"/>
  <c r="L50" i="20"/>
  <c r="L31" i="20"/>
  <c r="L110" i="20"/>
  <c r="L134" i="20"/>
  <c r="L84" i="20"/>
  <c r="L175" i="20"/>
  <c r="L62" i="20"/>
  <c r="L108" i="20"/>
  <c r="L196" i="20"/>
  <c r="L22" i="20"/>
  <c r="L40" i="20"/>
  <c r="L117" i="20"/>
  <c r="L80" i="20"/>
  <c r="L182" i="20"/>
  <c r="L48" i="20"/>
  <c r="L204" i="20"/>
  <c r="L139" i="20"/>
  <c r="L217" i="20"/>
  <c r="L154" i="20"/>
  <c r="L162" i="20"/>
  <c r="L179" i="20"/>
  <c r="L72" i="20"/>
  <c r="L183" i="20"/>
  <c r="L33" i="20"/>
  <c r="L75" i="20"/>
  <c r="L12" i="20"/>
  <c r="L100" i="20"/>
  <c r="AD189" i="13"/>
  <c r="AE191" i="13"/>
  <c r="D107" i="19"/>
  <c r="L94" i="20"/>
  <c r="D94" i="20"/>
  <c r="D111" i="19"/>
  <c r="D105" i="19"/>
  <c r="AC216" i="13"/>
  <c r="AD217" i="13"/>
  <c r="AA158" i="14"/>
  <c r="AA149" i="18"/>
  <c r="AE189" i="13" l="1"/>
  <c r="AF191" i="13"/>
  <c r="AE217" i="13"/>
  <c r="AD216" i="13"/>
  <c r="IQ54" i="7"/>
  <c r="IP57" i="7"/>
  <c r="AA164" i="14"/>
  <c r="AA151" i="18"/>
  <c r="AA162" i="14"/>
  <c r="AD44" i="17"/>
  <c r="AF64" i="13"/>
  <c r="AE63" i="13"/>
  <c r="AD74" i="17"/>
  <c r="AD72" i="17" s="1"/>
  <c r="IO59" i="7"/>
  <c r="IO61" i="7" s="1"/>
  <c r="IP59" i="7"/>
  <c r="IQ59" i="7" s="1"/>
  <c r="IR59" i="7" s="1"/>
  <c r="IS59" i="7" s="1"/>
  <c r="IT59" i="7" s="1"/>
  <c r="IP61" i="7" l="1"/>
  <c r="IQ61" i="7" s="1"/>
  <c r="IR61" i="7" s="1"/>
  <c r="IS61" i="7" s="1"/>
  <c r="IT61" i="7" s="1"/>
  <c r="AE74" i="17"/>
  <c r="AE72" i="17" s="1"/>
  <c r="AF63" i="13"/>
  <c r="AG64" i="13"/>
  <c r="AE44" i="17"/>
  <c r="AB213" i="15"/>
  <c r="AB145" i="14"/>
  <c r="AB10" i="13"/>
  <c r="AF217" i="13"/>
  <c r="AE216" i="13"/>
  <c r="AF189" i="13"/>
  <c r="AG191" i="13"/>
  <c r="AA166" i="14"/>
  <c r="AA148" i="17"/>
  <c r="AB143" i="14"/>
  <c r="AA224" i="15"/>
  <c r="AB154" i="13"/>
  <c r="AA110" i="17" s="1"/>
  <c r="IR54" i="7"/>
  <c r="IQ57" i="7"/>
  <c r="AH64" i="13" l="1"/>
  <c r="AF74" i="17"/>
  <c r="AF72" i="17" s="1"/>
  <c r="AF44" i="17"/>
  <c r="AG63" i="13"/>
  <c r="AG189" i="13"/>
  <c r="AH191" i="13"/>
  <c r="AA168" i="14"/>
  <c r="AB7" i="13"/>
  <c r="AB156" i="14"/>
  <c r="AA153" i="18"/>
  <c r="AF216" i="13"/>
  <c r="AG217" i="13"/>
  <c r="AA223" i="15"/>
  <c r="AB144" i="14"/>
  <c r="AB155" i="13"/>
  <c r="AA111" i="17" s="1"/>
  <c r="AA109" i="17" s="1"/>
  <c r="AA137" i="17"/>
  <c r="AA136" i="17" s="1"/>
  <c r="AB9" i="13"/>
  <c r="IR57" i="7"/>
  <c r="IS54" i="7"/>
  <c r="AB201" i="15"/>
  <c r="AB68" i="17" s="1"/>
  <c r="AB146" i="14"/>
  <c r="AC11" i="13" s="1"/>
  <c r="AB138" i="17" s="1"/>
  <c r="AA145" i="17" l="1"/>
  <c r="AA147" i="17" s="1"/>
  <c r="AA149" i="17" s="1"/>
  <c r="AB142" i="14"/>
  <c r="AB84" i="14" s="1"/>
  <c r="AB146" i="17" s="1"/>
  <c r="IT54" i="7"/>
  <c r="IS57" i="7"/>
  <c r="AA125" i="18"/>
  <c r="AA215" i="15"/>
  <c r="AI191" i="13"/>
  <c r="AH189" i="13"/>
  <c r="AH217" i="13"/>
  <c r="AG216" i="13"/>
  <c r="AA154" i="17"/>
  <c r="AA161" i="17"/>
  <c r="AB5" i="13"/>
  <c r="AB3" i="13" s="1"/>
  <c r="AA91" i="18" s="1"/>
  <c r="AA107" i="18"/>
  <c r="AB153" i="13"/>
  <c r="AB151" i="13" s="1"/>
  <c r="AA129" i="18" s="1"/>
  <c r="AH63" i="13"/>
  <c r="AG74" i="17"/>
  <c r="AG72" i="17" s="1"/>
  <c r="AI64" i="13"/>
  <c r="AG44" i="17"/>
  <c r="AB154" i="14" l="1"/>
  <c r="AA131" i="18"/>
  <c r="AA137" i="18"/>
  <c r="AA133" i="18"/>
  <c r="AI189" i="13"/>
  <c r="AJ191" i="13"/>
  <c r="AH74" i="17"/>
  <c r="AH72" i="17" s="1"/>
  <c r="AI63" i="13"/>
  <c r="AH44" i="17"/>
  <c r="AJ64" i="13"/>
  <c r="AA235" i="15"/>
  <c r="AA237" i="15" s="1"/>
  <c r="AB104" i="13" s="1"/>
  <c r="AA69" i="17"/>
  <c r="AB149" i="18"/>
  <c r="AB158" i="14"/>
  <c r="AH216" i="13"/>
  <c r="AI217" i="13"/>
  <c r="AA127" i="18"/>
  <c r="AA135" i="18"/>
  <c r="IT57" i="7"/>
  <c r="IU54" i="7"/>
  <c r="AA239" i="15" l="1"/>
  <c r="AA35" i="18" s="1"/>
  <c r="IV54" i="7"/>
  <c r="IU57" i="7"/>
  <c r="JA52" i="7"/>
  <c r="AI216" i="13"/>
  <c r="AJ217" i="13"/>
  <c r="AB162" i="14"/>
  <c r="AB151" i="18"/>
  <c r="AB164" i="14"/>
  <c r="AJ63" i="13"/>
  <c r="AK64" i="13"/>
  <c r="AI74" i="17"/>
  <c r="AI72" i="17" s="1"/>
  <c r="AI44" i="17"/>
  <c r="AK191" i="13"/>
  <c r="AJ189" i="13"/>
  <c r="AB99" i="13"/>
  <c r="AB97" i="13" s="1"/>
  <c r="AA45" i="17"/>
  <c r="AA41" i="17" s="1"/>
  <c r="AA50" i="17" s="1"/>
  <c r="AA115" i="18"/>
  <c r="AA57" i="17"/>
  <c r="AA67" i="17" s="1"/>
  <c r="AA70" i="17" s="1"/>
  <c r="AA111" i="18"/>
  <c r="AA113" i="18"/>
  <c r="AA33" i="18"/>
  <c r="AA37" i="18" s="1"/>
  <c r="AB166" i="14" l="1"/>
  <c r="AB222" i="13"/>
  <c r="AJ74" i="17"/>
  <c r="AJ72" i="17" s="1"/>
  <c r="AL64" i="13"/>
  <c r="AJ44" i="17"/>
  <c r="AK63" i="13"/>
  <c r="AB153" i="18"/>
  <c r="AC156" i="14"/>
  <c r="AC7" i="13"/>
  <c r="AB168" i="14"/>
  <c r="IU59" i="7"/>
  <c r="IU61" i="7" s="1"/>
  <c r="IV59" i="7"/>
  <c r="IW59" i="7" s="1"/>
  <c r="IX59" i="7" s="1"/>
  <c r="IY59" i="7" s="1"/>
  <c r="IZ59" i="7" s="1"/>
  <c r="AK189" i="13"/>
  <c r="AL191" i="13"/>
  <c r="AC143" i="14"/>
  <c r="AB224" i="15"/>
  <c r="AB148" i="17"/>
  <c r="AC154" i="13"/>
  <c r="AB110" i="17" s="1"/>
  <c r="AC145" i="14"/>
  <c r="AC10" i="13"/>
  <c r="AC213" i="15"/>
  <c r="AJ216" i="13"/>
  <c r="AK217" i="13"/>
  <c r="IW54" i="7"/>
  <c r="IV57" i="7"/>
  <c r="AA52" i="17"/>
  <c r="AC220" i="13"/>
  <c r="AA102" i="17"/>
  <c r="AA101" i="17" s="1"/>
  <c r="AA103" i="17" s="1"/>
  <c r="AA105" i="17" s="1"/>
  <c r="AB212" i="13"/>
  <c r="AA76" i="17"/>
  <c r="AA71" i="17" s="1"/>
  <c r="AA77" i="17" s="1"/>
  <c r="AB95" i="13"/>
  <c r="AC201" i="15" l="1"/>
  <c r="AC68" i="17" s="1"/>
  <c r="AC146" i="14"/>
  <c r="AD11" i="13" s="1"/>
  <c r="AC138" i="17" s="1"/>
  <c r="AB107" i="18"/>
  <c r="AB161" i="17"/>
  <c r="AB154" i="17"/>
  <c r="IW57" i="7"/>
  <c r="IX54" i="7"/>
  <c r="AB137" i="17"/>
  <c r="AB136" i="17" s="1"/>
  <c r="AC9" i="13"/>
  <c r="AC5" i="13" s="1"/>
  <c r="AC3" i="13" s="1"/>
  <c r="AC144" i="14"/>
  <c r="AC142" i="14" s="1"/>
  <c r="AC84" i="14" s="1"/>
  <c r="AB223" i="15"/>
  <c r="AC155" i="13"/>
  <c r="AB111" i="17" s="1"/>
  <c r="AB109" i="17" s="1"/>
  <c r="AB145" i="17" s="1"/>
  <c r="AB147" i="17" s="1"/>
  <c r="AB149" i="17" s="1"/>
  <c r="AK74" i="17"/>
  <c r="AK72" i="17" s="1"/>
  <c r="AK44" i="17"/>
  <c r="AL63" i="13"/>
  <c r="AM191" i="13"/>
  <c r="AL189" i="13"/>
  <c r="AK216" i="13"/>
  <c r="AL217" i="13"/>
  <c r="IV61" i="7"/>
  <c r="IW61" i="7" s="1"/>
  <c r="IX61" i="7" s="1"/>
  <c r="IY61" i="7" s="1"/>
  <c r="IZ61" i="7" s="1"/>
  <c r="AA143" i="18"/>
  <c r="AA117" i="18"/>
  <c r="AA39" i="18" s="1"/>
  <c r="AA158" i="17"/>
  <c r="AA160" i="17" s="1"/>
  <c r="AB93" i="13"/>
  <c r="AA141" i="18" s="1"/>
  <c r="AA99" i="18"/>
  <c r="AA101" i="18"/>
  <c r="AA97" i="18"/>
  <c r="AA103" i="18"/>
  <c r="AA151" i="17"/>
  <c r="AA153" i="17" s="1"/>
  <c r="AA79" i="17"/>
  <c r="AB119" i="18"/>
  <c r="AB121" i="18" s="1"/>
  <c r="AA81" i="17"/>
  <c r="AB91" i="18"/>
  <c r="AM189" i="13" l="1"/>
  <c r="F189" i="22" s="1"/>
  <c r="E190" i="20" s="1"/>
  <c r="F191" i="22"/>
  <c r="E192" i="20" s="1"/>
  <c r="AB215" i="15"/>
  <c r="AB125" i="18"/>
  <c r="IX57" i="7"/>
  <c r="IY54" i="7"/>
  <c r="AM217" i="13"/>
  <c r="AL216" i="13"/>
  <c r="AC153" i="13"/>
  <c r="AC151" i="13" s="1"/>
  <c r="AB129" i="18" s="1"/>
  <c r="AC154" i="14"/>
  <c r="AC146" i="17"/>
  <c r="AA155" i="17"/>
  <c r="AB152" i="17"/>
  <c r="AA139" i="18"/>
  <c r="AA145" i="18"/>
  <c r="AB224" i="13"/>
  <c r="AB2" i="13" s="1"/>
  <c r="AA162" i="17"/>
  <c r="AB159" i="17"/>
  <c r="F217" i="22" l="1"/>
  <c r="E218" i="20" s="1"/>
  <c r="AM216" i="13"/>
  <c r="F216" i="22" s="1"/>
  <c r="E217" i="20" s="1"/>
  <c r="AB69" i="17"/>
  <c r="AB235" i="15"/>
  <c r="AB127" i="18"/>
  <c r="AB135" i="18"/>
  <c r="AC158" i="14"/>
  <c r="AC149" i="18"/>
  <c r="IY57" i="7"/>
  <c r="IZ54" i="7"/>
  <c r="AB131" i="18"/>
  <c r="AB133" i="18"/>
  <c r="AB137" i="18"/>
  <c r="AB237" i="15" l="1"/>
  <c r="AC104" i="13" s="1"/>
  <c r="AC99" i="13" s="1"/>
  <c r="AC97" i="13" s="1"/>
  <c r="AC162" i="14"/>
  <c r="AC151" i="18"/>
  <c r="AC164" i="14"/>
  <c r="JA54" i="7"/>
  <c r="IZ57" i="7"/>
  <c r="AB45" i="17" l="1"/>
  <c r="AB41" i="17" s="1"/>
  <c r="AB50" i="17" s="1"/>
  <c r="AB52" i="17" s="1"/>
  <c r="AC166" i="14"/>
  <c r="AD7" i="13" s="1"/>
  <c r="AC153" i="18"/>
  <c r="AC168" i="14"/>
  <c r="AD156" i="14"/>
  <c r="JG52" i="7"/>
  <c r="JB54" i="7"/>
  <c r="JA57" i="7"/>
  <c r="AC148" i="17"/>
  <c r="AD143" i="14"/>
  <c r="AC224" i="15"/>
  <c r="AD154" i="13"/>
  <c r="AC110" i="17" s="1"/>
  <c r="AD213" i="15"/>
  <c r="AD10" i="13"/>
  <c r="AD145" i="14"/>
  <c r="AB239" i="15"/>
  <c r="AC95" i="13"/>
  <c r="AB76" i="17"/>
  <c r="AB71" i="17" s="1"/>
  <c r="AC154" i="17" l="1"/>
  <c r="AC107" i="18"/>
  <c r="AC161" i="17"/>
  <c r="AD201" i="15"/>
  <c r="AD68" i="17" s="1"/>
  <c r="AD146" i="14"/>
  <c r="AE11" i="13" s="1"/>
  <c r="AD138" i="17" s="1"/>
  <c r="AC222" i="13"/>
  <c r="AB33" i="18"/>
  <c r="AB37" i="18" s="1"/>
  <c r="AB113" i="18"/>
  <c r="AB115" i="18"/>
  <c r="AB35" i="18"/>
  <c r="AB111" i="18"/>
  <c r="AB57" i="17"/>
  <c r="AB67" i="17" s="1"/>
  <c r="AB70" i="17" s="1"/>
  <c r="AB77" i="17" s="1"/>
  <c r="AB81" i="17" s="1"/>
  <c r="AC223" i="15"/>
  <c r="AD144" i="14"/>
  <c r="AD155" i="13"/>
  <c r="JC54" i="7"/>
  <c r="JB57" i="7"/>
  <c r="AD9" i="13"/>
  <c r="AD5" i="13" s="1"/>
  <c r="AD3" i="13" s="1"/>
  <c r="AC137" i="17"/>
  <c r="AC136" i="17" s="1"/>
  <c r="JB59" i="7"/>
  <c r="JC59" i="7" s="1"/>
  <c r="JD59" i="7" s="1"/>
  <c r="JE59" i="7" s="1"/>
  <c r="JF59" i="7" s="1"/>
  <c r="JA59" i="7"/>
  <c r="JA61" i="7" s="1"/>
  <c r="AC93" i="13"/>
  <c r="AB103" i="18"/>
  <c r="AB101" i="18"/>
  <c r="AB99" i="18"/>
  <c r="AB97" i="18"/>
  <c r="JB61" i="7" l="1"/>
  <c r="JC61" i="7" s="1"/>
  <c r="JD61" i="7" s="1"/>
  <c r="JE61" i="7" s="1"/>
  <c r="JF61" i="7" s="1"/>
  <c r="AD142" i="14"/>
  <c r="AD84" i="14" s="1"/>
  <c r="AD154" i="14" s="1"/>
  <c r="AB102" i="17"/>
  <c r="AB101" i="17" s="1"/>
  <c r="AB103" i="17" s="1"/>
  <c r="AB151" i="17" s="1"/>
  <c r="AB153" i="17" s="1"/>
  <c r="AB155" i="17" s="1"/>
  <c r="AD220" i="13"/>
  <c r="AC119" i="18" s="1"/>
  <c r="AC121" i="18" s="1"/>
  <c r="AC212" i="13"/>
  <c r="AB145" i="18" s="1"/>
  <c r="AC111" i="17"/>
  <c r="AC109" i="17" s="1"/>
  <c r="AC145" i="17" s="1"/>
  <c r="AC147" i="17" s="1"/>
  <c r="AC149" i="17" s="1"/>
  <c r="AD153" i="13"/>
  <c r="AD151" i="13" s="1"/>
  <c r="AC129" i="18" s="1"/>
  <c r="AB79" i="17"/>
  <c r="AC215" i="15"/>
  <c r="AC125" i="18"/>
  <c r="JD54" i="7"/>
  <c r="JC57" i="7"/>
  <c r="AC91" i="18"/>
  <c r="AB141" i="18"/>
  <c r="AB139" i="18"/>
  <c r="AC224" i="13"/>
  <c r="AC2" i="13" s="1"/>
  <c r="AD146" i="17" l="1"/>
  <c r="AB105" i="17"/>
  <c r="AB158" i="17"/>
  <c r="AB160" i="17" s="1"/>
  <c r="AC133" i="18"/>
  <c r="AC131" i="18"/>
  <c r="AC137" i="18"/>
  <c r="AC152" i="17"/>
  <c r="AC127" i="18"/>
  <c r="AC135" i="18"/>
  <c r="AC69" i="17"/>
  <c r="AC235" i="15"/>
  <c r="AC237" i="15" s="1"/>
  <c r="AC239" i="15" s="1"/>
  <c r="AC113" i="18" s="1"/>
  <c r="AB117" i="18"/>
  <c r="AB39" i="18" s="1"/>
  <c r="AB143" i="18"/>
  <c r="JD57" i="7"/>
  <c r="JE54" i="7"/>
  <c r="AD149" i="18"/>
  <c r="AD158" i="14"/>
  <c r="AC57" i="17" l="1"/>
  <c r="AC67" i="17" s="1"/>
  <c r="AC70" i="17" s="1"/>
  <c r="AD104" i="13"/>
  <c r="AC45" i="17" s="1"/>
  <c r="AC41" i="17" s="1"/>
  <c r="AC50" i="17" s="1"/>
  <c r="AC115" i="18"/>
  <c r="AC33" i="18"/>
  <c r="AC37" i="18" s="1"/>
  <c r="AD222" i="13"/>
  <c r="AD212" i="13" s="1"/>
  <c r="AC111" i="18"/>
  <c r="AD164" i="14"/>
  <c r="AD151" i="18"/>
  <c r="AD162" i="14"/>
  <c r="JF54" i="7"/>
  <c r="JE57" i="7"/>
  <c r="AB162" i="17"/>
  <c r="AC159" i="17"/>
  <c r="AC35" i="18"/>
  <c r="AD99" i="13"/>
  <c r="AD97" i="13" s="1"/>
  <c r="AC102" i="17"/>
  <c r="AC101" i="17" s="1"/>
  <c r="AC103" i="17" s="1"/>
  <c r="AC105" i="17" s="1"/>
  <c r="AE220" i="13"/>
  <c r="AD119" i="18" s="1"/>
  <c r="AD121" i="18" s="1"/>
  <c r="AD166" i="14" l="1"/>
  <c r="AE7" i="13" s="1"/>
  <c r="JF57" i="7"/>
  <c r="JG54" i="7"/>
  <c r="AE154" i="13"/>
  <c r="AD110" i="17" s="1"/>
  <c r="AD224" i="15"/>
  <c r="AD148" i="17"/>
  <c r="AE143" i="14"/>
  <c r="AE10" i="13"/>
  <c r="AE145" i="14"/>
  <c r="AE213" i="15"/>
  <c r="AC52" i="17"/>
  <c r="AC158" i="17"/>
  <c r="AC160" i="17" s="1"/>
  <c r="AC143" i="18"/>
  <c r="AC117" i="18"/>
  <c r="AC39" i="18" s="1"/>
  <c r="AD95" i="13"/>
  <c r="AC76" i="17"/>
  <c r="AC71" i="17" s="1"/>
  <c r="AC77" i="17" s="1"/>
  <c r="AD168" i="14" l="1"/>
  <c r="AD161" i="17"/>
  <c r="AD107" i="18"/>
  <c r="AD154" i="17"/>
  <c r="AE156" i="14"/>
  <c r="AD153" i="18"/>
  <c r="AD223" i="15"/>
  <c r="AE155" i="13"/>
  <c r="AE144" i="14"/>
  <c r="AE9" i="13"/>
  <c r="AE5" i="13" s="1"/>
  <c r="AE3" i="13" s="1"/>
  <c r="AD137" i="17"/>
  <c r="AD136" i="17" s="1"/>
  <c r="JH54" i="7"/>
  <c r="JG57" i="7"/>
  <c r="JM52" i="7"/>
  <c r="AE146" i="14"/>
  <c r="AF11" i="13" s="1"/>
  <c r="AE138" i="17" s="1"/>
  <c r="AE201" i="15"/>
  <c r="AE68" i="17" s="1"/>
  <c r="AC151" i="17"/>
  <c r="AC153" i="17" s="1"/>
  <c r="AC79" i="17"/>
  <c r="AC81" i="17"/>
  <c r="AD93" i="13"/>
  <c r="AC97" i="18"/>
  <c r="AC99" i="18"/>
  <c r="AC103" i="18"/>
  <c r="AC101" i="18"/>
  <c r="AC162" i="17"/>
  <c r="AD159" i="17"/>
  <c r="JI54" i="7" l="1"/>
  <c r="JH57" i="7"/>
  <c r="AE142" i="14"/>
  <c r="AE84" i="14" s="1"/>
  <c r="AD111" i="17"/>
  <c r="AD109" i="17" s="1"/>
  <c r="AD145" i="17" s="1"/>
  <c r="AD147" i="17" s="1"/>
  <c r="AD149" i="17" s="1"/>
  <c r="AE153" i="13"/>
  <c r="AE151" i="13" s="1"/>
  <c r="AD129" i="18" s="1"/>
  <c r="JG59" i="7"/>
  <c r="JG61" i="7" s="1"/>
  <c r="JH59" i="7"/>
  <c r="JI59" i="7" s="1"/>
  <c r="JJ59" i="7" s="1"/>
  <c r="JK59" i="7" s="1"/>
  <c r="JL59" i="7" s="1"/>
  <c r="AD215" i="15"/>
  <c r="AD125" i="18"/>
  <c r="AC141" i="18"/>
  <c r="AC139" i="18"/>
  <c r="AC145" i="18"/>
  <c r="AD224" i="13"/>
  <c r="AD2" i="13" s="1"/>
  <c r="AD91" i="18"/>
  <c r="AC155" i="17"/>
  <c r="AD152" i="17"/>
  <c r="AD69" i="17" l="1"/>
  <c r="AD235" i="15"/>
  <c r="AE146" i="17"/>
  <c r="AE154" i="14"/>
  <c r="JH61" i="7"/>
  <c r="JI61" i="7" s="1"/>
  <c r="JJ61" i="7" s="1"/>
  <c r="JK61" i="7" s="1"/>
  <c r="JL61" i="7" s="1"/>
  <c r="AD135" i="18"/>
  <c r="AD127" i="18"/>
  <c r="AD133" i="18"/>
  <c r="AD131" i="18"/>
  <c r="AD137" i="18"/>
  <c r="JJ54" i="7"/>
  <c r="JI57" i="7"/>
  <c r="AE149" i="18" l="1"/>
  <c r="AE158" i="14"/>
  <c r="JJ57" i="7"/>
  <c r="JK54" i="7"/>
  <c r="AD237" i="15"/>
  <c r="AE104" i="13" s="1"/>
  <c r="AE99" i="13" s="1"/>
  <c r="AE97" i="13" s="1"/>
  <c r="AD45" i="17" l="1"/>
  <c r="AD41" i="17" s="1"/>
  <c r="AD50" i="17" s="1"/>
  <c r="AD52" i="17" s="1"/>
  <c r="AD239" i="15"/>
  <c r="AE222" i="13" s="1"/>
  <c r="JL54" i="7"/>
  <c r="JK57" i="7"/>
  <c r="AD35" i="18"/>
  <c r="AE162" i="14"/>
  <c r="AE164" i="14"/>
  <c r="AE151" i="18"/>
  <c r="AE95" i="13"/>
  <c r="AD76" i="17"/>
  <c r="AD71" i="17" s="1"/>
  <c r="AD57" i="17" l="1"/>
  <c r="AD67" i="17" s="1"/>
  <c r="AD70" i="17" s="1"/>
  <c r="AD111" i="18"/>
  <c r="AD113" i="18"/>
  <c r="AD77" i="17"/>
  <c r="AD79" i="17" s="1"/>
  <c r="AD33" i="18"/>
  <c r="AD37" i="18" s="1"/>
  <c r="AD115" i="18"/>
  <c r="AE166" i="14"/>
  <c r="AE153" i="18" s="1"/>
  <c r="AF10" i="13"/>
  <c r="AF213" i="15"/>
  <c r="AF145" i="14"/>
  <c r="AF143" i="14"/>
  <c r="AE148" i="17"/>
  <c r="AE224" i="15"/>
  <c r="AF154" i="13"/>
  <c r="AE212" i="13"/>
  <c r="AF220" i="13"/>
  <c r="AE119" i="18" s="1"/>
  <c r="AE121" i="18" s="1"/>
  <c r="AD102" i="17"/>
  <c r="AD101" i="17" s="1"/>
  <c r="AD103" i="17" s="1"/>
  <c r="JL57" i="7"/>
  <c r="JM54" i="7"/>
  <c r="AE93" i="13"/>
  <c r="AD141" i="18" s="1"/>
  <c r="AD103" i="18"/>
  <c r="AD99" i="18"/>
  <c r="AD97" i="18"/>
  <c r="AD101" i="18"/>
  <c r="AD81" i="17" l="1"/>
  <c r="AD151" i="17"/>
  <c r="AD153" i="17" s="1"/>
  <c r="AD155" i="17" s="1"/>
  <c r="AF7" i="13"/>
  <c r="AE107" i="18" s="1"/>
  <c r="AF156" i="14"/>
  <c r="AE168" i="14"/>
  <c r="JS52" i="7"/>
  <c r="JM57" i="7"/>
  <c r="JN54" i="7"/>
  <c r="AD143" i="18"/>
  <c r="AD117" i="18"/>
  <c r="AD39" i="18" s="1"/>
  <c r="AE161" i="17"/>
  <c r="AE154" i="17"/>
  <c r="AE110" i="17"/>
  <c r="AD105" i="17"/>
  <c r="AD158" i="17"/>
  <c r="AD160" i="17" s="1"/>
  <c r="AF155" i="13"/>
  <c r="AE111" i="17" s="1"/>
  <c r="AF144" i="14"/>
  <c r="AE223" i="15"/>
  <c r="AF146" i="14"/>
  <c r="AG11" i="13" s="1"/>
  <c r="AF138" i="17" s="1"/>
  <c r="AF201" i="15"/>
  <c r="AF68" i="17" s="1"/>
  <c r="AE137" i="17"/>
  <c r="AE136" i="17" s="1"/>
  <c r="AF9" i="13"/>
  <c r="AF5" i="13" s="1"/>
  <c r="AF3" i="13" s="1"/>
  <c r="AE91" i="18" s="1"/>
  <c r="AD139" i="18"/>
  <c r="AD145" i="18"/>
  <c r="AE224" i="13"/>
  <c r="AE2" i="13" s="1"/>
  <c r="AE152" i="17"/>
  <c r="AE109" i="17" l="1"/>
  <c r="AE145" i="17" s="1"/>
  <c r="AE147" i="17" s="1"/>
  <c r="AE149" i="17" s="1"/>
  <c r="AF142" i="14"/>
  <c r="AF84" i="14" s="1"/>
  <c r="AF146" i="17" s="1"/>
  <c r="AF153" i="13"/>
  <c r="AF151" i="13" s="1"/>
  <c r="AE129" i="18" s="1"/>
  <c r="JO54" i="7"/>
  <c r="JN57" i="7"/>
  <c r="AD162" i="17"/>
  <c r="AE159" i="17"/>
  <c r="AE125" i="18"/>
  <c r="AE215" i="15"/>
  <c r="JM59" i="7"/>
  <c r="JM61" i="7" s="1"/>
  <c r="JN59" i="7"/>
  <c r="JO59" i="7" s="1"/>
  <c r="JP59" i="7" s="1"/>
  <c r="JQ59" i="7" s="1"/>
  <c r="JR59" i="7" s="1"/>
  <c r="AF154" i="14" l="1"/>
  <c r="AF149" i="18" s="1"/>
  <c r="AE127" i="18"/>
  <c r="AE135" i="18"/>
  <c r="JP54" i="7"/>
  <c r="JO57" i="7"/>
  <c r="AE137" i="18"/>
  <c r="AE131" i="18"/>
  <c r="AE133" i="18"/>
  <c r="JN61" i="7"/>
  <c r="JO61" i="7" s="1"/>
  <c r="JP61" i="7" s="1"/>
  <c r="JQ61" i="7" s="1"/>
  <c r="JR61" i="7" s="1"/>
  <c r="AE69" i="17"/>
  <c r="AE235" i="15"/>
  <c r="AE237" i="15" s="1"/>
  <c r="AF158" i="14" l="1"/>
  <c r="AF151" i="18" s="1"/>
  <c r="AE239" i="15"/>
  <c r="AF104" i="13"/>
  <c r="JQ54" i="7"/>
  <c r="JP57" i="7"/>
  <c r="AF164" i="14" l="1"/>
  <c r="AG213" i="15" s="1"/>
  <c r="AF162" i="14"/>
  <c r="AF224" i="15" s="1"/>
  <c r="AG145" i="14"/>
  <c r="JR54" i="7"/>
  <c r="JQ57" i="7"/>
  <c r="AG154" i="13"/>
  <c r="AG143" i="14"/>
  <c r="AE45" i="17"/>
  <c r="AE41" i="17" s="1"/>
  <c r="AE50" i="17" s="1"/>
  <c r="AF99" i="13"/>
  <c r="AF97" i="13" s="1"/>
  <c r="AE113" i="18"/>
  <c r="AE33" i="18"/>
  <c r="AE37" i="18" s="1"/>
  <c r="AE111" i="18"/>
  <c r="AE57" i="17"/>
  <c r="AE67" i="17" s="1"/>
  <c r="AE70" i="17" s="1"/>
  <c r="AE115" i="18"/>
  <c r="AF222" i="13"/>
  <c r="AE35" i="18"/>
  <c r="AG10" i="13" l="1"/>
  <c r="AG9" i="13" s="1"/>
  <c r="AG5" i="13" s="1"/>
  <c r="AG3" i="13" s="1"/>
  <c r="AF91" i="18" s="1"/>
  <c r="AF166" i="14"/>
  <c r="AG7" i="13" s="1"/>
  <c r="AF148" i="17"/>
  <c r="AF168" i="14"/>
  <c r="AG156" i="14"/>
  <c r="AF153" i="18"/>
  <c r="JS54" i="7"/>
  <c r="JR57" i="7"/>
  <c r="AF95" i="13"/>
  <c r="AE76" i="17"/>
  <c r="AE71" i="17" s="1"/>
  <c r="AE77" i="17" s="1"/>
  <c r="AE81" i="17" s="1"/>
  <c r="AG155" i="13"/>
  <c r="AF111" i="17" s="1"/>
  <c r="AG144" i="14"/>
  <c r="AF223" i="15"/>
  <c r="AF137" i="17"/>
  <c r="AF136" i="17" s="1"/>
  <c r="AE52" i="17"/>
  <c r="AF110" i="17"/>
  <c r="AG146" i="14"/>
  <c r="AH11" i="13" s="1"/>
  <c r="AG138" i="17" s="1"/>
  <c r="AG201" i="15"/>
  <c r="AG68" i="17" s="1"/>
  <c r="AG220" i="13"/>
  <c r="AF119" i="18" s="1"/>
  <c r="AF121" i="18" s="1"/>
  <c r="AF212" i="13"/>
  <c r="AE102" i="17"/>
  <c r="AE101" i="17" s="1"/>
  <c r="AE103" i="17" s="1"/>
  <c r="AE105" i="17" s="1"/>
  <c r="AF161" i="17"/>
  <c r="AF107" i="18"/>
  <c r="AF154" i="17"/>
  <c r="AG153" i="13" l="1"/>
  <c r="AG151" i="13" s="1"/>
  <c r="AF129" i="18" s="1"/>
  <c r="AE79" i="17"/>
  <c r="AE151" i="17"/>
  <c r="AE153" i="17" s="1"/>
  <c r="AF125" i="18"/>
  <c r="AF215" i="15"/>
  <c r="AE103" i="18"/>
  <c r="AE101" i="18"/>
  <c r="AF93" i="13"/>
  <c r="AE99" i="18"/>
  <c r="AE97" i="18"/>
  <c r="AE143" i="18"/>
  <c r="AE117" i="18"/>
  <c r="AE39" i="18" s="1"/>
  <c r="AF131" i="18"/>
  <c r="AF133" i="18"/>
  <c r="AF137" i="18"/>
  <c r="AE158" i="17"/>
  <c r="AE160" i="17" s="1"/>
  <c r="AG142" i="14"/>
  <c r="AG84" i="14" s="1"/>
  <c r="AF109" i="17"/>
  <c r="AF145" i="17" s="1"/>
  <c r="AF147" i="17" s="1"/>
  <c r="AF149" i="17" s="1"/>
  <c r="JS57" i="7"/>
  <c r="JT54" i="7"/>
  <c r="JY52" i="7"/>
  <c r="JU54" i="7" l="1"/>
  <c r="JT57" i="7"/>
  <c r="AF159" i="17"/>
  <c r="AE162" i="17"/>
  <c r="AF235" i="15"/>
  <c r="AF69" i="17"/>
  <c r="AE145" i="18"/>
  <c r="AE139" i="18"/>
  <c r="AF224" i="13"/>
  <c r="AF2" i="13" s="1"/>
  <c r="AF135" i="18"/>
  <c r="AF127" i="18"/>
  <c r="AE155" i="17"/>
  <c r="AF152" i="17"/>
  <c r="JT59" i="7"/>
  <c r="JU59" i="7" s="1"/>
  <c r="JV59" i="7" s="1"/>
  <c r="JW59" i="7" s="1"/>
  <c r="JX59" i="7" s="1"/>
  <c r="JS59" i="7"/>
  <c r="JS61" i="7" s="1"/>
  <c r="JT61" i="7" s="1"/>
  <c r="JU61" i="7" s="1"/>
  <c r="JV61" i="7" s="1"/>
  <c r="JW61" i="7" s="1"/>
  <c r="JX61" i="7" s="1"/>
  <c r="AG146" i="17"/>
  <c r="AG154" i="14"/>
  <c r="AE141" i="18"/>
  <c r="AG149" i="18" l="1"/>
  <c r="AG158" i="14"/>
  <c r="AF237" i="15"/>
  <c r="AG104" i="13" s="1"/>
  <c r="JV54" i="7"/>
  <c r="JU57" i="7"/>
  <c r="AF239" i="15" l="1"/>
  <c r="AF45" i="17"/>
  <c r="AF41" i="17" s="1"/>
  <c r="AF50" i="17" s="1"/>
  <c r="AG99" i="13"/>
  <c r="AG97" i="13" s="1"/>
  <c r="AG151" i="18"/>
  <c r="AG164" i="14"/>
  <c r="AG162" i="14"/>
  <c r="AG166" i="14" s="1"/>
  <c r="JV57" i="7"/>
  <c r="JW54" i="7"/>
  <c r="AH156" i="14" l="1"/>
  <c r="AH7" i="13"/>
  <c r="AG153" i="18"/>
  <c r="AG168" i="14"/>
  <c r="AF76" i="17"/>
  <c r="AF71" i="17" s="1"/>
  <c r="AG95" i="13"/>
  <c r="AH154" i="13"/>
  <c r="AH143" i="14"/>
  <c r="AG224" i="15"/>
  <c r="AG148" i="17"/>
  <c r="AF52" i="17"/>
  <c r="JX54" i="7"/>
  <c r="JW57" i="7"/>
  <c r="AH10" i="13"/>
  <c r="AH145" i="14"/>
  <c r="AH213" i="15"/>
  <c r="AF113" i="18"/>
  <c r="AF35" i="18"/>
  <c r="AF33" i="18"/>
  <c r="AF37" i="18" s="1"/>
  <c r="AF57" i="17"/>
  <c r="AF67" i="17" s="1"/>
  <c r="AF70" i="17" s="1"/>
  <c r="AF111" i="18"/>
  <c r="AF115" i="18"/>
  <c r="AG222" i="13"/>
  <c r="AF77" i="17" l="1"/>
  <c r="AF81" i="17" s="1"/>
  <c r="AG212" i="13"/>
  <c r="AH220" i="13"/>
  <c r="AG119" i="18" s="1"/>
  <c r="AG121" i="18" s="1"/>
  <c r="AF102" i="17"/>
  <c r="AF101" i="17" s="1"/>
  <c r="AF103" i="17" s="1"/>
  <c r="AH9" i="13"/>
  <c r="AH5" i="13" s="1"/>
  <c r="AH3" i="13" s="1"/>
  <c r="AG91" i="18" s="1"/>
  <c r="AG137" i="17"/>
  <c r="AG136" i="17" s="1"/>
  <c r="AG110" i="17"/>
  <c r="AF99" i="18"/>
  <c r="AF97" i="18"/>
  <c r="AF101" i="18"/>
  <c r="AG93" i="13"/>
  <c r="AF141" i="18" s="1"/>
  <c r="AF103" i="18"/>
  <c r="AG161" i="17"/>
  <c r="AG107" i="18"/>
  <c r="AG154" i="17"/>
  <c r="AF79" i="17"/>
  <c r="AH146" i="14"/>
  <c r="AI11" i="13" s="1"/>
  <c r="AH138" i="17" s="1"/>
  <c r="AH201" i="15"/>
  <c r="AH68" i="17" s="1"/>
  <c r="JX57" i="7"/>
  <c r="JY54" i="7"/>
  <c r="AG223" i="15"/>
  <c r="AH155" i="13"/>
  <c r="AG111" i="17" s="1"/>
  <c r="AH144" i="14"/>
  <c r="AG109" i="17" l="1"/>
  <c r="AG145" i="17" s="1"/>
  <c r="AG147" i="17" s="1"/>
  <c r="AG149" i="17" s="1"/>
  <c r="AH142" i="14"/>
  <c r="AH84" i="14" s="1"/>
  <c r="AH154" i="14" s="1"/>
  <c r="AF105" i="17"/>
  <c r="AF158" i="17"/>
  <c r="AF160" i="17" s="1"/>
  <c r="AG125" i="18"/>
  <c r="AG215" i="15"/>
  <c r="JY57" i="7"/>
  <c r="KE52" i="7"/>
  <c r="JZ54" i="7"/>
  <c r="AF151" i="17"/>
  <c r="AF153" i="17" s="1"/>
  <c r="AG224" i="13"/>
  <c r="AG2" i="13" s="1"/>
  <c r="AF139" i="18"/>
  <c r="AF145" i="18"/>
  <c r="AH153" i="13"/>
  <c r="AH151" i="13" s="1"/>
  <c r="AG129" i="18" s="1"/>
  <c r="AF143" i="18"/>
  <c r="AF117" i="18"/>
  <c r="AF39" i="18" s="1"/>
  <c r="AH146" i="17" l="1"/>
  <c r="JZ59" i="7"/>
  <c r="KA59" i="7" s="1"/>
  <c r="KB59" i="7" s="1"/>
  <c r="KC59" i="7" s="1"/>
  <c r="KD59" i="7" s="1"/>
  <c r="JY59" i="7"/>
  <c r="JY61" i="7" s="1"/>
  <c r="AG159" i="17"/>
  <c r="AF162" i="17"/>
  <c r="AG137" i="18"/>
  <c r="AG133" i="18"/>
  <c r="AG131" i="18"/>
  <c r="AG152" i="17"/>
  <c r="AF155" i="17"/>
  <c r="AG69" i="17"/>
  <c r="AG235" i="15"/>
  <c r="JZ57" i="7"/>
  <c r="KA54" i="7"/>
  <c r="AG135" i="18"/>
  <c r="AG127" i="18"/>
  <c r="AH158" i="14"/>
  <c r="AH149" i="18"/>
  <c r="JZ61" i="7" l="1"/>
  <c r="KA61" i="7" s="1"/>
  <c r="KB61" i="7" s="1"/>
  <c r="KC61" i="7" s="1"/>
  <c r="KD61" i="7" s="1"/>
  <c r="AH164" i="14"/>
  <c r="AH162" i="14"/>
  <c r="AH151" i="18"/>
  <c r="AG237" i="15"/>
  <c r="AH104" i="13" s="1"/>
  <c r="KB54" i="7"/>
  <c r="KA57" i="7"/>
  <c r="KC54" i="7" l="1"/>
  <c r="KB57" i="7"/>
  <c r="AH224" i="15"/>
  <c r="AH148" i="17"/>
  <c r="AI143" i="14"/>
  <c r="AI154" i="13"/>
  <c r="AG239" i="15"/>
  <c r="AI213" i="15"/>
  <c r="AI10" i="13"/>
  <c r="AI145" i="14"/>
  <c r="AG45" i="17"/>
  <c r="AG41" i="17" s="1"/>
  <c r="AG50" i="17" s="1"/>
  <c r="AH99" i="13"/>
  <c r="AH97" i="13" s="1"/>
  <c r="AH166" i="14"/>
  <c r="AI146" i="14" l="1"/>
  <c r="AJ11" i="13" s="1"/>
  <c r="AI138" i="17" s="1"/>
  <c r="AI201" i="15"/>
  <c r="AI68" i="17" s="1"/>
  <c r="AG52" i="17"/>
  <c r="AG57" i="17"/>
  <c r="AG67" i="17" s="1"/>
  <c r="AG70" i="17" s="1"/>
  <c r="AH222" i="13"/>
  <c r="AG113" i="18"/>
  <c r="AG33" i="18"/>
  <c r="AG37" i="18" s="1"/>
  <c r="AG115" i="18"/>
  <c r="AG111" i="18"/>
  <c r="AG35" i="18"/>
  <c r="AI155" i="13"/>
  <c r="AH111" i="17" s="1"/>
  <c r="AI144" i="14"/>
  <c r="AH223" i="15"/>
  <c r="AG76" i="17"/>
  <c r="AG71" i="17" s="1"/>
  <c r="AH95" i="13"/>
  <c r="AH110" i="17"/>
  <c r="AI156" i="14"/>
  <c r="AH168" i="14"/>
  <c r="AH153" i="18"/>
  <c r="AI7" i="13"/>
  <c r="AH137" i="17"/>
  <c r="AH136" i="17" s="1"/>
  <c r="AI9" i="13"/>
  <c r="KC57" i="7"/>
  <c r="KD54" i="7"/>
  <c r="AG77" i="17" l="1"/>
  <c r="AG81" i="17" s="1"/>
  <c r="AI142" i="14"/>
  <c r="AI84" i="14" s="1"/>
  <c r="AI154" i="14" s="1"/>
  <c r="AI153" i="13"/>
  <c r="AI151" i="13" s="1"/>
  <c r="AH129" i="18" s="1"/>
  <c r="AH131" i="18" s="1"/>
  <c r="KD57" i="7"/>
  <c r="KE54" i="7"/>
  <c r="AH154" i="17"/>
  <c r="AH107" i="18"/>
  <c r="AH161" i="17"/>
  <c r="AH215" i="15"/>
  <c r="AH125" i="18"/>
  <c r="AI220" i="13"/>
  <c r="AH119" i="18" s="1"/>
  <c r="AH121" i="18" s="1"/>
  <c r="AG102" i="17"/>
  <c r="AG101" i="17" s="1"/>
  <c r="AG103" i="17" s="1"/>
  <c r="AG151" i="17" s="1"/>
  <c r="AG153" i="17" s="1"/>
  <c r="AH212" i="13"/>
  <c r="AI5" i="13"/>
  <c r="AI3" i="13" s="1"/>
  <c r="AH91" i="18" s="1"/>
  <c r="AG101" i="18"/>
  <c r="AH93" i="13"/>
  <c r="AG141" i="18" s="1"/>
  <c r="AG103" i="18"/>
  <c r="AG99" i="18"/>
  <c r="AG97" i="18"/>
  <c r="AH109" i="17"/>
  <c r="AH145" i="17" s="1"/>
  <c r="AH147" i="17" s="1"/>
  <c r="AH149" i="17" s="1"/>
  <c r="AG79" i="17"/>
  <c r="AH137" i="18" l="1"/>
  <c r="AI146" i="17"/>
  <c r="AH133" i="18"/>
  <c r="AI158" i="14"/>
  <c r="AI149" i="18"/>
  <c r="AG139" i="18"/>
  <c r="AH224" i="13"/>
  <c r="AH2" i="13" s="1"/>
  <c r="AG145" i="18"/>
  <c r="AG143" i="18"/>
  <c r="AG117" i="18"/>
  <c r="AG39" i="18" s="1"/>
  <c r="AG155" i="17"/>
  <c r="AH152" i="17"/>
  <c r="AG105" i="17"/>
  <c r="AG158" i="17"/>
  <c r="AG160" i="17" s="1"/>
  <c r="AH135" i="18"/>
  <c r="AH127" i="18"/>
  <c r="KF54" i="7"/>
  <c r="KK52" i="7"/>
  <c r="KE57" i="7"/>
  <c r="AH69" i="17"/>
  <c r="AH235" i="15"/>
  <c r="KF59" i="7" l="1"/>
  <c r="KG59" i="7" s="1"/>
  <c r="KH59" i="7" s="1"/>
  <c r="KI59" i="7" s="1"/>
  <c r="KJ59" i="7" s="1"/>
  <c r="KE59" i="7"/>
  <c r="KE61" i="7" s="1"/>
  <c r="AG162" i="17"/>
  <c r="AH159" i="17"/>
  <c r="AH237" i="15"/>
  <c r="AI104" i="13" s="1"/>
  <c r="KG54" i="7"/>
  <c r="KF57" i="7"/>
  <c r="AI151" i="18"/>
  <c r="AI162" i="14"/>
  <c r="AI164" i="14"/>
  <c r="AI166" i="14" l="1"/>
  <c r="AJ7" i="13" s="1"/>
  <c r="KF61" i="7"/>
  <c r="KG61" i="7" s="1"/>
  <c r="KH61" i="7" s="1"/>
  <c r="KI61" i="7" s="1"/>
  <c r="KJ61" i="7" s="1"/>
  <c r="AH239" i="15"/>
  <c r="AI222" i="13" s="1"/>
  <c r="AJ156" i="14"/>
  <c r="AJ10" i="13"/>
  <c r="AJ213" i="15"/>
  <c r="AJ145" i="14"/>
  <c r="KG57" i="7"/>
  <c r="KH54" i="7"/>
  <c r="AJ154" i="13"/>
  <c r="AI224" i="15"/>
  <c r="AJ143" i="14"/>
  <c r="AI148" i="17"/>
  <c r="AI99" i="13"/>
  <c r="AI97" i="13" s="1"/>
  <c r="AH45" i="17"/>
  <c r="AH41" i="17" s="1"/>
  <c r="AH50" i="17" s="1"/>
  <c r="AH33" i="18" l="1"/>
  <c r="AH37" i="18" s="1"/>
  <c r="AH35" i="18"/>
  <c r="AI168" i="14"/>
  <c r="AI153" i="18"/>
  <c r="AH111" i="18"/>
  <c r="AH57" i="17"/>
  <c r="AH67" i="17" s="1"/>
  <c r="AH70" i="17" s="1"/>
  <c r="AH115" i="18"/>
  <c r="AH113" i="18"/>
  <c r="AH102" i="17"/>
  <c r="AH101" i="17" s="1"/>
  <c r="AH103" i="17" s="1"/>
  <c r="AH158" i="17" s="1"/>
  <c r="AH160" i="17" s="1"/>
  <c r="AJ220" i="13"/>
  <c r="AI119" i="18" s="1"/>
  <c r="AI121" i="18" s="1"/>
  <c r="AI212" i="13"/>
  <c r="AJ155" i="13"/>
  <c r="AI111" i="17" s="1"/>
  <c r="AJ144" i="14"/>
  <c r="AI223" i="15"/>
  <c r="AI154" i="17"/>
  <c r="AI107" i="18"/>
  <c r="AI161" i="17"/>
  <c r="AH52" i="17"/>
  <c r="AI110" i="17"/>
  <c r="AJ146" i="14"/>
  <c r="AK11" i="13" s="1"/>
  <c r="AJ138" i="17" s="1"/>
  <c r="AJ201" i="15"/>
  <c r="AJ68" i="17" s="1"/>
  <c r="AH76" i="17"/>
  <c r="AH71" i="17" s="1"/>
  <c r="AH77" i="17" s="1"/>
  <c r="AH79" i="17" s="1"/>
  <c r="AI95" i="13"/>
  <c r="KI54" i="7"/>
  <c r="KH57" i="7"/>
  <c r="AI137" i="17"/>
  <c r="AI136" i="17" s="1"/>
  <c r="AJ9" i="13"/>
  <c r="AJ5" i="13" s="1"/>
  <c r="AJ3" i="13" s="1"/>
  <c r="AI91" i="18" s="1"/>
  <c r="AJ153" i="13" l="1"/>
  <c r="AJ151" i="13" s="1"/>
  <c r="AI129" i="18" s="1"/>
  <c r="AI131" i="18" s="1"/>
  <c r="AI109" i="17"/>
  <c r="AI215" i="15"/>
  <c r="AI125" i="18"/>
  <c r="AI93" i="13"/>
  <c r="AH103" i="18"/>
  <c r="AH97" i="18"/>
  <c r="AH99" i="18"/>
  <c r="AH101" i="18"/>
  <c r="AH117" i="18"/>
  <c r="AH39" i="18" s="1"/>
  <c r="AH143" i="18"/>
  <c r="AH162" i="17"/>
  <c r="AI159" i="17"/>
  <c r="AI145" i="17"/>
  <c r="AI147" i="17" s="1"/>
  <c r="AI149" i="17" s="1"/>
  <c r="KI57" i="7"/>
  <c r="KJ54" i="7"/>
  <c r="AH81" i="17"/>
  <c r="AJ142" i="14"/>
  <c r="AJ84" i="14" s="1"/>
  <c r="AH151" i="17"/>
  <c r="AH153" i="17" s="1"/>
  <c r="AH105" i="17"/>
  <c r="AI133" i="18" l="1"/>
  <c r="AI137" i="18"/>
  <c r="AJ146" i="17"/>
  <c r="AJ154" i="14"/>
  <c r="AI69" i="17"/>
  <c r="AI235" i="15"/>
  <c r="KK54" i="7"/>
  <c r="KJ57" i="7"/>
  <c r="AH145" i="18"/>
  <c r="AH139" i="18"/>
  <c r="AI224" i="13"/>
  <c r="AI2" i="13" s="1"/>
  <c r="AI152" i="17"/>
  <c r="AH155" i="17"/>
  <c r="AH141" i="18"/>
  <c r="AI135" i="18"/>
  <c r="AI127" i="18"/>
  <c r="AI237" i="15" l="1"/>
  <c r="AJ104" i="13" s="1"/>
  <c r="AJ149" i="18"/>
  <c r="AJ158" i="14"/>
  <c r="KK57" i="7"/>
  <c r="KL54" i="7"/>
  <c r="KQ52" i="7"/>
  <c r="AI239" i="15" l="1"/>
  <c r="AI33" i="18" s="1"/>
  <c r="AI37" i="18" s="1"/>
  <c r="AJ151" i="18"/>
  <c r="AJ162" i="14"/>
  <c r="AJ164" i="14"/>
  <c r="KK59" i="7"/>
  <c r="KK61" i="7" s="1"/>
  <c r="KQ59" i="7"/>
  <c r="KL59" i="7"/>
  <c r="KM59" i="7" s="1"/>
  <c r="KN59" i="7" s="1"/>
  <c r="KO59" i="7" s="1"/>
  <c r="KP59" i="7" s="1"/>
  <c r="C64" i="7"/>
  <c r="KM54" i="7"/>
  <c r="KL57" i="7"/>
  <c r="AJ99" i="13"/>
  <c r="AJ97" i="13" s="1"/>
  <c r="AI45" i="17"/>
  <c r="AI41" i="17" s="1"/>
  <c r="AI50" i="17" s="1"/>
  <c r="AJ222" i="13" l="1"/>
  <c r="AI113" i="18"/>
  <c r="AI111" i="18"/>
  <c r="AI115" i="18"/>
  <c r="AI35" i="18"/>
  <c r="C63" i="7"/>
  <c r="C65" i="7" s="1"/>
  <c r="AJ166" i="14"/>
  <c r="AJ168" i="14" s="1"/>
  <c r="AI57" i="17"/>
  <c r="AI67" i="17" s="1"/>
  <c r="AI70" i="17" s="1"/>
  <c r="AK220" i="13"/>
  <c r="AJ119" i="18" s="1"/>
  <c r="AJ121" i="18" s="1"/>
  <c r="AJ212" i="13"/>
  <c r="AI102" i="17"/>
  <c r="AI101" i="17" s="1"/>
  <c r="AI103" i="17" s="1"/>
  <c r="AI105" i="17" s="1"/>
  <c r="AK156" i="14"/>
  <c r="AI52" i="17"/>
  <c r="AK10" i="13"/>
  <c r="AK213" i="15"/>
  <c r="AK145" i="14"/>
  <c r="AK143" i="14"/>
  <c r="AK154" i="13"/>
  <c r="AJ148" i="17"/>
  <c r="AJ224" i="15"/>
  <c r="AI76" i="17"/>
  <c r="AI71" i="17" s="1"/>
  <c r="AJ95" i="13"/>
  <c r="KM57" i="7"/>
  <c r="KN54" i="7"/>
  <c r="KL61" i="7"/>
  <c r="KM61" i="7" s="1"/>
  <c r="KN61" i="7" s="1"/>
  <c r="KO61" i="7" s="1"/>
  <c r="KP61" i="7" s="1"/>
  <c r="KQ61" i="7" s="1"/>
  <c r="AK7" i="13" l="1"/>
  <c r="AJ153" i="18"/>
  <c r="AI77" i="17"/>
  <c r="AI81" i="17" s="1"/>
  <c r="AI158" i="17"/>
  <c r="AI160" i="17" s="1"/>
  <c r="AI162" i="17" s="1"/>
  <c r="AI101" i="18"/>
  <c r="AI97" i="18"/>
  <c r="AJ93" i="13"/>
  <c r="AI99" i="18"/>
  <c r="AI103" i="18"/>
  <c r="AJ110" i="17"/>
  <c r="AK9" i="13"/>
  <c r="AJ137" i="17"/>
  <c r="AJ136" i="17" s="1"/>
  <c r="AI151" i="17"/>
  <c r="AI153" i="17" s="1"/>
  <c r="KN57" i="7"/>
  <c r="KO54" i="7"/>
  <c r="AJ223" i="15"/>
  <c r="AK155" i="13"/>
  <c r="AJ111" i="17" s="1"/>
  <c r="AK144" i="14"/>
  <c r="AJ161" i="17"/>
  <c r="AK5" i="13"/>
  <c r="AK3" i="13" s="1"/>
  <c r="AJ91" i="18" s="1"/>
  <c r="AJ154" i="17"/>
  <c r="AJ107" i="18"/>
  <c r="AI143" i="18"/>
  <c r="AI117" i="18"/>
  <c r="AI39" i="18" s="1"/>
  <c r="AK146" i="14"/>
  <c r="AL11" i="13" s="1"/>
  <c r="AK138" i="17" s="1"/>
  <c r="AK201" i="15"/>
  <c r="AK68" i="17" s="1"/>
  <c r="AI79" i="17" l="1"/>
  <c r="AJ159" i="17"/>
  <c r="AJ109" i="17"/>
  <c r="AJ145" i="17" s="1"/>
  <c r="AJ147" i="17" s="1"/>
  <c r="AJ149" i="17" s="1"/>
  <c r="KO57" i="7"/>
  <c r="KP54" i="7"/>
  <c r="AK153" i="13"/>
  <c r="AK151" i="13" s="1"/>
  <c r="AJ129" i="18" s="1"/>
  <c r="AK142" i="14"/>
  <c r="AK84" i="14" s="1"/>
  <c r="AI145" i="18"/>
  <c r="AI139" i="18"/>
  <c r="AJ224" i="13"/>
  <c r="AJ2" i="13" s="1"/>
  <c r="AI155" i="17"/>
  <c r="AJ152" i="17"/>
  <c r="AJ215" i="15"/>
  <c r="AJ125" i="18"/>
  <c r="AI141" i="18"/>
  <c r="AK154" i="14" l="1"/>
  <c r="AK146" i="17"/>
  <c r="AJ133" i="18"/>
  <c r="AJ131" i="18"/>
  <c r="AJ137" i="18"/>
  <c r="AJ135" i="18"/>
  <c r="AJ127" i="18"/>
  <c r="AJ69" i="17"/>
  <c r="AJ235" i="15"/>
  <c r="KP57" i="7"/>
  <c r="KQ54" i="7"/>
  <c r="KQ57" i="7" s="1"/>
  <c r="AJ237" i="15" l="1"/>
  <c r="AK104" i="13" s="1"/>
  <c r="AK149" i="18"/>
  <c r="AK158" i="14"/>
  <c r="AK162" i="14" l="1"/>
  <c r="AK151" i="18"/>
  <c r="AK164" i="14"/>
  <c r="AJ239" i="15"/>
  <c r="AJ45" i="17"/>
  <c r="AJ41" i="17" s="1"/>
  <c r="AJ50" i="17" s="1"/>
  <c r="AK99" i="13"/>
  <c r="AK97" i="13" s="1"/>
  <c r="AL213" i="15" l="1"/>
  <c r="AL145" i="14"/>
  <c r="AL10" i="13"/>
  <c r="AJ76" i="17"/>
  <c r="AJ71" i="17" s="1"/>
  <c r="AK95" i="13"/>
  <c r="AJ52" i="17"/>
  <c r="AK166" i="14"/>
  <c r="AJ35" i="18"/>
  <c r="AJ57" i="17"/>
  <c r="AJ67" i="17" s="1"/>
  <c r="AJ70" i="17" s="1"/>
  <c r="AJ33" i="18"/>
  <c r="AJ37" i="18" s="1"/>
  <c r="AJ115" i="18"/>
  <c r="AJ111" i="18"/>
  <c r="AK222" i="13"/>
  <c r="AJ113" i="18"/>
  <c r="AL154" i="13"/>
  <c r="AK148" i="17"/>
  <c r="AL143" i="14"/>
  <c r="AK224" i="15"/>
  <c r="AJ77" i="17" l="1"/>
  <c r="AL220" i="13"/>
  <c r="AK119" i="18" s="1"/>
  <c r="AK121" i="18" s="1"/>
  <c r="AK212" i="13"/>
  <c r="AJ102" i="17"/>
  <c r="AJ101" i="17" s="1"/>
  <c r="AJ103" i="17" s="1"/>
  <c r="AL9" i="13"/>
  <c r="AK137" i="17"/>
  <c r="AK136" i="17" s="1"/>
  <c r="AK110" i="17"/>
  <c r="AK223" i="15"/>
  <c r="AL144" i="14"/>
  <c r="AL155" i="13"/>
  <c r="AK111" i="17" s="1"/>
  <c r="AL7" i="13"/>
  <c r="AK168" i="14"/>
  <c r="AL156" i="14"/>
  <c r="AK153" i="18"/>
  <c r="AJ101" i="18"/>
  <c r="AK93" i="13"/>
  <c r="AJ141" i="18" s="1"/>
  <c r="AJ99" i="18"/>
  <c r="AJ97" i="18"/>
  <c r="AJ103" i="18"/>
  <c r="F213" i="23"/>
  <c r="AL146" i="14"/>
  <c r="AM11" i="13" s="1"/>
  <c r="AL201" i="15"/>
  <c r="AK109" i="17" l="1"/>
  <c r="AK145" i="17" s="1"/>
  <c r="AK147" i="17" s="1"/>
  <c r="AK149" i="17" s="1"/>
  <c r="AL142" i="14"/>
  <c r="AL84" i="14" s="1"/>
  <c r="AL146" i="17" s="1"/>
  <c r="E215" i="21"/>
  <c r="M215" i="21"/>
  <c r="AJ143" i="18"/>
  <c r="AJ117" i="18"/>
  <c r="AJ39" i="18" s="1"/>
  <c r="AL138" i="17"/>
  <c r="F11" i="22"/>
  <c r="E12" i="20" s="1"/>
  <c r="AK224" i="13"/>
  <c r="AK2" i="13" s="1"/>
  <c r="AJ145" i="18"/>
  <c r="AJ139" i="18"/>
  <c r="AK125" i="18"/>
  <c r="AK215" i="15"/>
  <c r="F201" i="23"/>
  <c r="AL68" i="17"/>
  <c r="AK154" i="17"/>
  <c r="AL5" i="13"/>
  <c r="AL3" i="13" s="1"/>
  <c r="AK91" i="18" s="1"/>
  <c r="AK161" i="17"/>
  <c r="AK107" i="18"/>
  <c r="AL153" i="13"/>
  <c r="AL151" i="13" s="1"/>
  <c r="AK129" i="18" s="1"/>
  <c r="AJ151" i="17"/>
  <c r="AJ153" i="17" s="1"/>
  <c r="AJ79" i="17"/>
  <c r="AJ81" i="17"/>
  <c r="AJ105" i="17"/>
  <c r="AJ158" i="17"/>
  <c r="AJ160" i="17" s="1"/>
  <c r="AL154" i="14" l="1"/>
  <c r="AL149" i="18" s="1"/>
  <c r="AK131" i="18"/>
  <c r="AK133" i="18"/>
  <c r="AK137" i="18"/>
  <c r="AK135" i="18"/>
  <c r="AK127" i="18"/>
  <c r="M203" i="21"/>
  <c r="E203" i="21"/>
  <c r="E116" i="19"/>
  <c r="AJ162" i="17"/>
  <c r="AK159" i="17"/>
  <c r="AJ155" i="17"/>
  <c r="AK152" i="17"/>
  <c r="AK235" i="15"/>
  <c r="AK69" i="17"/>
  <c r="AL158" i="14" l="1"/>
  <c r="AL151" i="18" s="1"/>
  <c r="AK237" i="15"/>
  <c r="AL104" i="13" s="1"/>
  <c r="AL164" i="14"/>
  <c r="E118" i="19" l="1"/>
  <c r="AL162" i="14"/>
  <c r="AL166" i="14" s="1"/>
  <c r="AK239" i="15"/>
  <c r="AM213" i="15"/>
  <c r="AM145" i="14"/>
  <c r="AM10" i="13"/>
  <c r="AL99" i="13"/>
  <c r="AL97" i="13" s="1"/>
  <c r="AK45" i="17"/>
  <c r="AK41" i="17" s="1"/>
  <c r="AK50" i="17" s="1"/>
  <c r="AL224" i="15" l="1"/>
  <c r="AM155" i="13" s="1"/>
  <c r="E120" i="19"/>
  <c r="AL168" i="14"/>
  <c r="AL153" i="18"/>
  <c r="AM156" i="14"/>
  <c r="AM7" i="13"/>
  <c r="AL154" i="17" s="1"/>
  <c r="AM154" i="13"/>
  <c r="AL148" i="17"/>
  <c r="AM143" i="14"/>
  <c r="F224" i="23"/>
  <c r="AK52" i="17"/>
  <c r="AM146" i="14"/>
  <c r="AN11" i="13" s="1"/>
  <c r="AM138" i="17" s="1"/>
  <c r="AM201" i="15"/>
  <c r="AM68" i="17" s="1"/>
  <c r="AK76" i="17"/>
  <c r="AK71" i="17" s="1"/>
  <c r="AL95" i="13"/>
  <c r="AK35" i="18"/>
  <c r="AK115" i="18"/>
  <c r="AK33" i="18"/>
  <c r="AK37" i="18" s="1"/>
  <c r="AL222" i="13"/>
  <c r="AK57" i="17"/>
  <c r="AK67" i="17" s="1"/>
  <c r="AK70" i="17" s="1"/>
  <c r="AK111" i="18"/>
  <c r="AK113" i="18"/>
  <c r="AL107" i="18"/>
  <c r="AM9" i="13"/>
  <c r="F9" i="22" s="1"/>
  <c r="E10" i="20" s="1"/>
  <c r="F10" i="22"/>
  <c r="E11" i="20" s="1"/>
  <c r="AL137" i="17"/>
  <c r="AL136" i="17" s="1"/>
  <c r="AL223" i="15" l="1"/>
  <c r="AL125" i="18" s="1"/>
  <c r="AM144" i="14"/>
  <c r="AL161" i="17"/>
  <c r="AM153" i="13"/>
  <c r="AM151" i="13" s="1"/>
  <c r="AL110" i="17"/>
  <c r="F7" i="22"/>
  <c r="E8" i="20" s="1"/>
  <c r="F154" i="22"/>
  <c r="E155" i="20" s="1"/>
  <c r="AL215" i="15"/>
  <c r="AL212" i="13"/>
  <c r="AM220" i="13"/>
  <c r="F220" i="22" s="1"/>
  <c r="AK102" i="17"/>
  <c r="AK101" i="17" s="1"/>
  <c r="AK103" i="17" s="1"/>
  <c r="AL93" i="13"/>
  <c r="AK141" i="18" s="1"/>
  <c r="AK99" i="18"/>
  <c r="AK97" i="18"/>
  <c r="AK103" i="18"/>
  <c r="AK101" i="18"/>
  <c r="AM142" i="14"/>
  <c r="AK77" i="17"/>
  <c r="F155" i="22"/>
  <c r="E156" i="20" s="1"/>
  <c r="AL111" i="17"/>
  <c r="AL109" i="17" s="1"/>
  <c r="AL145" i="17" s="1"/>
  <c r="AL147" i="17" s="1"/>
  <c r="AL149" i="17" s="1"/>
  <c r="M226" i="21"/>
  <c r="E226" i="21"/>
  <c r="F153" i="22" l="1"/>
  <c r="E154" i="20" s="1"/>
  <c r="F223" i="23"/>
  <c r="AL119" i="18"/>
  <c r="AL121" i="18" s="1"/>
  <c r="F151" i="22"/>
  <c r="AL129" i="18"/>
  <c r="AL127" i="18" s="1"/>
  <c r="AK139" i="18"/>
  <c r="AK145" i="18"/>
  <c r="AL224" i="13"/>
  <c r="AL2" i="13" s="1"/>
  <c r="AK143" i="18"/>
  <c r="AK117" i="18"/>
  <c r="AK39" i="18" s="1"/>
  <c r="AK105" i="17"/>
  <c r="AK158" i="17"/>
  <c r="AK160" i="17" s="1"/>
  <c r="AL135" i="18"/>
  <c r="F215" i="23"/>
  <c r="AL235" i="15"/>
  <c r="AL69" i="17"/>
  <c r="AK79" i="17"/>
  <c r="AK151" i="17"/>
  <c r="AK153" i="17" s="1"/>
  <c r="AK81" i="17"/>
  <c r="E221" i="20"/>
  <c r="E84" i="19"/>
  <c r="E86" i="19" s="1"/>
  <c r="M225" i="21"/>
  <c r="E91" i="19"/>
  <c r="E225" i="21"/>
  <c r="AL152" i="17" l="1"/>
  <c r="AK155" i="17"/>
  <c r="E217" i="21"/>
  <c r="M217" i="21"/>
  <c r="AL133" i="18"/>
  <c r="AL131" i="18"/>
  <c r="AL137" i="18"/>
  <c r="E103" i="19"/>
  <c r="E101" i="19"/>
  <c r="AL237" i="15"/>
  <c r="F235" i="23"/>
  <c r="AL239" i="15"/>
  <c r="AK162" i="17"/>
  <c r="AL159" i="17"/>
  <c r="E95" i="19"/>
  <c r="E152" i="20"/>
  <c r="E99" i="19" l="1"/>
  <c r="E97" i="19"/>
  <c r="M237" i="21"/>
  <c r="E237" i="21"/>
  <c r="AL241" i="15"/>
  <c r="AM104" i="13" s="1"/>
  <c r="F237" i="23"/>
  <c r="E93" i="19"/>
  <c r="AL57" i="17"/>
  <c r="AL67" i="17" s="1"/>
  <c r="AL70" i="17" s="1"/>
  <c r="AL35" i="18"/>
  <c r="AL33" i="18"/>
  <c r="AL37" i="18" s="1"/>
  <c r="F239" i="23"/>
  <c r="AL111" i="18"/>
  <c r="AL115" i="18"/>
  <c r="AM222" i="13"/>
  <c r="E76" i="19" l="1"/>
  <c r="E241" i="21"/>
  <c r="E80" i="19"/>
  <c r="E27" i="19"/>
  <c r="M241" i="21"/>
  <c r="F222" i="22"/>
  <c r="E223" i="20" s="1"/>
  <c r="AL102" i="17"/>
  <c r="AL101" i="17" s="1"/>
  <c r="AL103" i="17" s="1"/>
  <c r="AL105" i="17" s="1"/>
  <c r="AM212" i="13"/>
  <c r="AX1591" i="5"/>
  <c r="M239" i="21"/>
  <c r="E239" i="21"/>
  <c r="AM99" i="13"/>
  <c r="AM97" i="13" s="1"/>
  <c r="AL45" i="17"/>
  <c r="F104" i="22"/>
  <c r="E105" i="20" s="1"/>
  <c r="AX1581" i="5"/>
  <c r="F241" i="23"/>
  <c r="AM64" i="13"/>
  <c r="F99" i="22" l="1"/>
  <c r="E100" i="20" s="1"/>
  <c r="F212" i="22"/>
  <c r="AL143" i="18"/>
  <c r="AL117" i="18"/>
  <c r="AL39" i="18" s="1"/>
  <c r="E31" i="19"/>
  <c r="E29" i="19"/>
  <c r="BD1582" i="5"/>
  <c r="AR66" i="14" s="1"/>
  <c r="AR65" i="14" s="1"/>
  <c r="AZ1582" i="5"/>
  <c r="AN66" i="14" s="1"/>
  <c r="AN65" i="14" s="1"/>
  <c r="BI1582" i="5"/>
  <c r="AW66" i="14" s="1"/>
  <c r="AW65" i="14" s="1"/>
  <c r="BB1582" i="5"/>
  <c r="AP66" i="14" s="1"/>
  <c r="AP65" i="14" s="1"/>
  <c r="BC1582" i="5"/>
  <c r="AQ66" i="14" s="1"/>
  <c r="AQ65" i="14" s="1"/>
  <c r="BH1582" i="5"/>
  <c r="AV66" i="14" s="1"/>
  <c r="AV65" i="14" s="1"/>
  <c r="BG1582" i="5"/>
  <c r="AU66" i="14" s="1"/>
  <c r="AU65" i="14" s="1"/>
  <c r="BJ1582" i="5"/>
  <c r="AX66" i="14" s="1"/>
  <c r="AX65" i="14" s="1"/>
  <c r="BA1582" i="5"/>
  <c r="AO66" i="14" s="1"/>
  <c r="AO65" i="14" s="1"/>
  <c r="AY1582" i="5"/>
  <c r="AM66" i="14" s="1"/>
  <c r="AM65" i="14" s="1"/>
  <c r="BF1582" i="5"/>
  <c r="AT66" i="14" s="1"/>
  <c r="AT65" i="14" s="1"/>
  <c r="BE1582" i="5"/>
  <c r="AS66" i="14" s="1"/>
  <c r="AS65" i="14" s="1"/>
  <c r="AM63" i="13"/>
  <c r="F64" i="22"/>
  <c r="E65" i="20" s="1"/>
  <c r="AL74" i="17"/>
  <c r="AL72" i="17" s="1"/>
  <c r="AL44" i="17"/>
  <c r="AL41" i="17" s="1"/>
  <c r="AL50" i="17" s="1"/>
  <c r="AX1584" i="5"/>
  <c r="BJ1593" i="5"/>
  <c r="BH1594" i="5"/>
  <c r="BD1594" i="5"/>
  <c r="BH1593" i="5"/>
  <c r="BC1593" i="5"/>
  <c r="BB1593" i="5"/>
  <c r="AY1594" i="5"/>
  <c r="AN191" i="13" s="1"/>
  <c r="BJ1592" i="5"/>
  <c r="BE1593" i="5"/>
  <c r="BI1593" i="5"/>
  <c r="BB1592" i="5"/>
  <c r="BF1594" i="5"/>
  <c r="BG1592" i="5"/>
  <c r="BI1592" i="5"/>
  <c r="BB1594" i="5"/>
  <c r="BC1594" i="5"/>
  <c r="AY1593" i="5"/>
  <c r="AN218" i="13" s="1"/>
  <c r="BE1594" i="5"/>
  <c r="BJ1594" i="5"/>
  <c r="BD1593" i="5"/>
  <c r="BF1593" i="5"/>
  <c r="BI1594" i="5"/>
  <c r="BG1593" i="5"/>
  <c r="BC1592" i="5"/>
  <c r="BH1592" i="5"/>
  <c r="AZ1592" i="5"/>
  <c r="BA1594" i="5"/>
  <c r="BG1594" i="5"/>
  <c r="BF1592" i="5"/>
  <c r="AY1592" i="5"/>
  <c r="AZ1593" i="5"/>
  <c r="BA1593" i="5"/>
  <c r="BA1592" i="5"/>
  <c r="AZ1594" i="5"/>
  <c r="BE1592" i="5"/>
  <c r="BD1592" i="5"/>
  <c r="AZ1586" i="5" l="1"/>
  <c r="AN73" i="14" s="1"/>
  <c r="AN3" i="14" s="1"/>
  <c r="BJ1587" i="5"/>
  <c r="BC1586" i="5"/>
  <c r="AQ73" i="14" s="1"/>
  <c r="AQ3" i="14" s="1"/>
  <c r="AZ1587" i="5"/>
  <c r="BA1586" i="5"/>
  <c r="AO73" i="14" s="1"/>
  <c r="AO3" i="14" s="1"/>
  <c r="BI1587" i="5"/>
  <c r="BB1587" i="5"/>
  <c r="BE1587" i="5"/>
  <c r="BJ1586" i="5"/>
  <c r="AX73" i="14" s="1"/>
  <c r="AX3" i="14" s="1"/>
  <c r="BD1586" i="5"/>
  <c r="AR73" i="14" s="1"/>
  <c r="AR3" i="14" s="1"/>
  <c r="BG1587" i="5"/>
  <c r="BF1586" i="5"/>
  <c r="AT73" i="14" s="1"/>
  <c r="AT3" i="14" s="1"/>
  <c r="BH1587" i="5"/>
  <c r="AY1586" i="5"/>
  <c r="AM73" i="14" s="1"/>
  <c r="AN64" i="13" s="1"/>
  <c r="BE1586" i="5"/>
  <c r="AS73" i="14" s="1"/>
  <c r="AS3" i="14" s="1"/>
  <c r="BI1586" i="5"/>
  <c r="AW73" i="14" s="1"/>
  <c r="AW3" i="14" s="1"/>
  <c r="BB1586" i="5"/>
  <c r="AP73" i="14" s="1"/>
  <c r="AP3" i="14" s="1"/>
  <c r="AY1587" i="5"/>
  <c r="BG1586" i="5"/>
  <c r="AU73" i="14" s="1"/>
  <c r="AU3" i="14" s="1"/>
  <c r="BC1587" i="5"/>
  <c r="BH1586" i="5"/>
  <c r="AV73" i="14" s="1"/>
  <c r="AV3" i="14" s="1"/>
  <c r="BA1587" i="5"/>
  <c r="BD1587" i="5"/>
  <c r="BF1587" i="5"/>
  <c r="F63" i="22"/>
  <c r="AM5" i="13"/>
  <c r="AO191" i="13"/>
  <c r="AN189" i="13"/>
  <c r="AL52" i="17"/>
  <c r="AL158" i="17"/>
  <c r="AL160" i="17" s="1"/>
  <c r="AL53" i="17"/>
  <c r="E213" i="20"/>
  <c r="E109" i="19"/>
  <c r="E82" i="19"/>
  <c r="BB1596" i="5"/>
  <c r="AP152" i="14" s="1"/>
  <c r="AP148" i="14" s="1"/>
  <c r="AP104" i="17" s="1"/>
  <c r="BE1596" i="5"/>
  <c r="AS152" i="14" s="1"/>
  <c r="AS148" i="14" s="1"/>
  <c r="AS104" i="17" s="1"/>
  <c r="BG1596" i="5"/>
  <c r="AU152" i="14" s="1"/>
  <c r="AU148" i="14" s="1"/>
  <c r="AU104" i="17" s="1"/>
  <c r="BF1596" i="5"/>
  <c r="AT152" i="14" s="1"/>
  <c r="AT148" i="14" s="1"/>
  <c r="AT104" i="17" s="1"/>
  <c r="BK1596" i="5"/>
  <c r="AY152" i="14" s="1"/>
  <c r="AY148" i="14" s="1"/>
  <c r="AY104" i="17" s="1"/>
  <c r="BH1596" i="5"/>
  <c r="AV152" i="14" s="1"/>
  <c r="AV148" i="14" s="1"/>
  <c r="AV104" i="17" s="1"/>
  <c r="BD1596" i="5"/>
  <c r="AR152" i="14" s="1"/>
  <c r="AR148" i="14" s="1"/>
  <c r="AR104" i="17" s="1"/>
  <c r="BL1596" i="5"/>
  <c r="AZ152" i="14" s="1"/>
  <c r="AZ148" i="14" s="1"/>
  <c r="AZ104" i="17" s="1"/>
  <c r="BJ1596" i="5"/>
  <c r="AX152" i="14" s="1"/>
  <c r="AX148" i="14" s="1"/>
  <c r="AX104" i="17" s="1"/>
  <c r="BA1596" i="5"/>
  <c r="AO152" i="14" s="1"/>
  <c r="AO148" i="14" s="1"/>
  <c r="AO104" i="17" s="1"/>
  <c r="BC1596" i="5"/>
  <c r="AQ152" i="14" s="1"/>
  <c r="AQ148" i="14" s="1"/>
  <c r="AQ104" i="17" s="1"/>
  <c r="BI1596" i="5"/>
  <c r="AW152" i="14" s="1"/>
  <c r="AW148" i="14" s="1"/>
  <c r="AW104" i="17" s="1"/>
  <c r="AN217" i="13"/>
  <c r="AN220" i="13"/>
  <c r="AL76" i="17"/>
  <c r="AL71" i="17" s="1"/>
  <c r="AL77" i="17" s="1"/>
  <c r="F97" i="22"/>
  <c r="AM95" i="13"/>
  <c r="AO218" i="13"/>
  <c r="AP218" i="13" s="1"/>
  <c r="AQ218" i="13" s="1"/>
  <c r="AR218" i="13" s="1"/>
  <c r="AS218" i="13" s="1"/>
  <c r="AT218" i="13" s="1"/>
  <c r="AU218" i="13" s="1"/>
  <c r="AV218" i="13" s="1"/>
  <c r="AW218" i="13" s="1"/>
  <c r="AX218" i="13" s="1"/>
  <c r="AY218" i="13" s="1"/>
  <c r="G218" i="22" s="1"/>
  <c r="F219" i="20" s="1"/>
  <c r="AM3" i="14"/>
  <c r="AM78" i="17" l="1"/>
  <c r="AM51" i="17"/>
  <c r="AL79" i="17"/>
  <c r="AL151" i="17"/>
  <c r="AL153" i="17" s="1"/>
  <c r="AN216" i="13"/>
  <c r="AM119" i="18" s="1"/>
  <c r="AM121" i="18" s="1"/>
  <c r="AO217" i="13"/>
  <c r="AT94" i="14"/>
  <c r="AT233" i="15"/>
  <c r="AT144" i="17" s="1"/>
  <c r="AQ233" i="15"/>
  <c r="AQ144" i="17" s="1"/>
  <c r="AQ94" i="14"/>
  <c r="AW51" i="17"/>
  <c r="AW78" i="17"/>
  <c r="AS94" i="14"/>
  <c r="AS233" i="15"/>
  <c r="AS144" i="17" s="1"/>
  <c r="AN94" i="14"/>
  <c r="AN233" i="15"/>
  <c r="AN144" i="17" s="1"/>
  <c r="AU78" i="17"/>
  <c r="AU51" i="17"/>
  <c r="AL81" i="17"/>
  <c r="AP191" i="13"/>
  <c r="AO189" i="13"/>
  <c r="AR94" i="14"/>
  <c r="AR233" i="15"/>
  <c r="AR144" i="17" s="1"/>
  <c r="AS51" i="17"/>
  <c r="AS78" i="17"/>
  <c r="AU94" i="14"/>
  <c r="AU233" i="15"/>
  <c r="AU144" i="17" s="1"/>
  <c r="AP94" i="14"/>
  <c r="AP233" i="15"/>
  <c r="AP144" i="17" s="1"/>
  <c r="AQ78" i="17"/>
  <c r="AQ51" i="17"/>
  <c r="AM93" i="13"/>
  <c r="AL141" i="18" s="1"/>
  <c r="F95" i="22"/>
  <c r="AT78" i="17"/>
  <c r="AT51" i="17"/>
  <c r="AL162" i="17"/>
  <c r="AM159" i="17"/>
  <c r="AL103" i="18"/>
  <c r="AM3" i="13"/>
  <c r="F5" i="22"/>
  <c r="AL97" i="18"/>
  <c r="AL101" i="18"/>
  <c r="AL99" i="18"/>
  <c r="AO94" i="14"/>
  <c r="AO233" i="15"/>
  <c r="AO144" i="17" s="1"/>
  <c r="AM94" i="14"/>
  <c r="AM84" i="14" s="1"/>
  <c r="AM146" i="17" s="1"/>
  <c r="AM233" i="15"/>
  <c r="AN63" i="13"/>
  <c r="AO64" i="13"/>
  <c r="AM44" i="17"/>
  <c r="AM74" i="17"/>
  <c r="AM72" i="17" s="1"/>
  <c r="AR51" i="17"/>
  <c r="AR78" i="17"/>
  <c r="AW94" i="14"/>
  <c r="AW233" i="15"/>
  <c r="AW144" i="17" s="1"/>
  <c r="AX94" i="14"/>
  <c r="AX233" i="15"/>
  <c r="AX144" i="17" s="1"/>
  <c r="E98" i="20"/>
  <c r="E64" i="20"/>
  <c r="AV51" i="17"/>
  <c r="AV78" i="17"/>
  <c r="AP78" i="17"/>
  <c r="AP51" i="17"/>
  <c r="AV233" i="15"/>
  <c r="AV144" i="17" s="1"/>
  <c r="AV94" i="14"/>
  <c r="AX78" i="17"/>
  <c r="AX51" i="17"/>
  <c r="AO51" i="17"/>
  <c r="AO78" i="17"/>
  <c r="AN51" i="17"/>
  <c r="AN78" i="17"/>
  <c r="AO63" i="13" l="1"/>
  <c r="AN74" i="17"/>
  <c r="AN72" i="17" s="1"/>
  <c r="AN44" i="17"/>
  <c r="AP64" i="13"/>
  <c r="AP217" i="13"/>
  <c r="AO216" i="13"/>
  <c r="AM154" i="14"/>
  <c r="E63" i="19"/>
  <c r="E6" i="20"/>
  <c r="E67" i="19"/>
  <c r="E65" i="19"/>
  <c r="E69" i="19"/>
  <c r="E96" i="20"/>
  <c r="G233" i="23"/>
  <c r="AM144" i="17"/>
  <c r="AL91" i="18"/>
  <c r="AM224" i="13"/>
  <c r="AM2" i="13" s="1"/>
  <c r="AL113" i="18"/>
  <c r="F3" i="22"/>
  <c r="AL139" i="18"/>
  <c r="F93" i="22"/>
  <c r="E107" i="19" s="1"/>
  <c r="AL145" i="18"/>
  <c r="AQ191" i="13"/>
  <c r="AP189" i="13"/>
  <c r="AL155" i="17"/>
  <c r="AM152" i="17"/>
  <c r="AO44" i="17" l="1"/>
  <c r="AQ64" i="13"/>
  <c r="AO74" i="17"/>
  <c r="AO72" i="17" s="1"/>
  <c r="AP63" i="13"/>
  <c r="AM149" i="18"/>
  <c r="AM158" i="14"/>
  <c r="E105" i="19"/>
  <c r="M94" i="20"/>
  <c r="E94" i="20"/>
  <c r="E111" i="19"/>
  <c r="M137" i="20"/>
  <c r="M133" i="20"/>
  <c r="M87" i="20"/>
  <c r="M16" i="20"/>
  <c r="M126" i="20"/>
  <c r="M66" i="20"/>
  <c r="M198" i="20"/>
  <c r="M103" i="20"/>
  <c r="M50" i="20"/>
  <c r="M49" i="20"/>
  <c r="M180" i="20"/>
  <c r="M22" i="20"/>
  <c r="M139" i="20"/>
  <c r="M47" i="20"/>
  <c r="M32" i="20"/>
  <c r="M208" i="20"/>
  <c r="M113" i="20"/>
  <c r="M24" i="20"/>
  <c r="M164" i="20"/>
  <c r="M43" i="20"/>
  <c r="M52" i="20"/>
  <c r="M163" i="20"/>
  <c r="M62" i="20"/>
  <c r="M136" i="20"/>
  <c r="E58" i="19"/>
  <c r="M104" i="20"/>
  <c r="M171" i="20"/>
  <c r="M84" i="20"/>
  <c r="M55" i="20"/>
  <c r="M179" i="20"/>
  <c r="M132" i="20"/>
  <c r="M78" i="20"/>
  <c r="M210" i="20"/>
  <c r="M79" i="20"/>
  <c r="M166" i="20"/>
  <c r="M83" i="20"/>
  <c r="M217" i="20"/>
  <c r="M8" i="20"/>
  <c r="M154" i="20"/>
  <c r="M100" i="20"/>
  <c r="M72" i="20"/>
  <c r="M59" i="20"/>
  <c r="M30" i="20"/>
  <c r="M146" i="20"/>
  <c r="M115" i="20"/>
  <c r="M182" i="20"/>
  <c r="M186" i="20"/>
  <c r="M91" i="20"/>
  <c r="M187" i="20"/>
  <c r="M138" i="20"/>
  <c r="M60" i="20"/>
  <c r="M29" i="20"/>
  <c r="M162" i="20"/>
  <c r="M128" i="20"/>
  <c r="M19" i="20"/>
  <c r="M134" i="20"/>
  <c r="M25" i="20"/>
  <c r="M206" i="20"/>
  <c r="M70" i="20"/>
  <c r="M174" i="20"/>
  <c r="M200" i="20"/>
  <c r="M140" i="20"/>
  <c r="M37" i="20"/>
  <c r="M159" i="20"/>
  <c r="M188" i="20"/>
  <c r="M184" i="20"/>
  <c r="M125" i="20"/>
  <c r="M127" i="20"/>
  <c r="M41" i="20"/>
  <c r="M58" i="20"/>
  <c r="M122" i="20"/>
  <c r="M38" i="20"/>
  <c r="M142" i="20"/>
  <c r="M40" i="20"/>
  <c r="M48" i="20"/>
  <c r="M192" i="20"/>
  <c r="M12" i="20"/>
  <c r="M155" i="20"/>
  <c r="M152" i="20"/>
  <c r="M65" i="20"/>
  <c r="M75" i="20"/>
  <c r="M150" i="20"/>
  <c r="M61" i="20"/>
  <c r="M178" i="20"/>
  <c r="M121" i="20"/>
  <c r="M106" i="20"/>
  <c r="M167" i="20"/>
  <c r="M14" i="20"/>
  <c r="M20" i="20"/>
  <c r="M112" i="20"/>
  <c r="M67" i="20"/>
  <c r="M108" i="20"/>
  <c r="M120" i="20"/>
  <c r="M168" i="20"/>
  <c r="M130" i="20"/>
  <c r="M129" i="20"/>
  <c r="M23" i="20"/>
  <c r="M28" i="20"/>
  <c r="M46" i="20"/>
  <c r="M123" i="20"/>
  <c r="M160" i="20"/>
  <c r="M176" i="20"/>
  <c r="M18" i="20"/>
  <c r="M215" i="20"/>
  <c r="M170" i="20"/>
  <c r="M117" i="20"/>
  <c r="M110" i="20"/>
  <c r="M68" i="20"/>
  <c r="M54" i="20"/>
  <c r="M56" i="20"/>
  <c r="M111" i="20"/>
  <c r="M148" i="20"/>
  <c r="M175" i="20"/>
  <c r="M194" i="20"/>
  <c r="M92" i="20"/>
  <c r="M190" i="20"/>
  <c r="M10" i="20"/>
  <c r="M221" i="20"/>
  <c r="M105" i="20"/>
  <c r="M223" i="20"/>
  <c r="M27" i="20"/>
  <c r="M80" i="20"/>
  <c r="M118" i="20"/>
  <c r="M33" i="20"/>
  <c r="M183" i="20"/>
  <c r="M131" i="20"/>
  <c r="M109" i="20"/>
  <c r="M35" i="20"/>
  <c r="M196" i="20"/>
  <c r="M17" i="20"/>
  <c r="M158" i="20"/>
  <c r="M202" i="20"/>
  <c r="M74" i="20"/>
  <c r="M36" i="20"/>
  <c r="M53" i="20"/>
  <c r="M88" i="20"/>
  <c r="M82" i="20"/>
  <c r="M86" i="20"/>
  <c r="M101" i="20"/>
  <c r="M4" i="20"/>
  <c r="M90" i="20"/>
  <c r="E4" i="20"/>
  <c r="M144" i="20"/>
  <c r="M172" i="20"/>
  <c r="M39" i="20"/>
  <c r="M76" i="20"/>
  <c r="M21" i="20"/>
  <c r="M124" i="20"/>
  <c r="M31" i="20"/>
  <c r="M45" i="20"/>
  <c r="M135" i="20"/>
  <c r="M119" i="20"/>
  <c r="M219" i="20"/>
  <c r="M204" i="20"/>
  <c r="M102" i="20"/>
  <c r="M218" i="20"/>
  <c r="M11" i="20"/>
  <c r="M156" i="20"/>
  <c r="E78" i="19"/>
  <c r="M213" i="20"/>
  <c r="M98" i="20"/>
  <c r="M64" i="20"/>
  <c r="M96" i="20"/>
  <c r="AQ189" i="13"/>
  <c r="AR191" i="13"/>
  <c r="F235" i="21"/>
  <c r="N235" i="21"/>
  <c r="M6" i="20"/>
  <c r="AQ217" i="13"/>
  <c r="AP216" i="13"/>
  <c r="AR217" i="13" l="1"/>
  <c r="AQ216" i="13"/>
  <c r="AR189" i="13"/>
  <c r="AS191" i="13"/>
  <c r="AM164" i="14"/>
  <c r="AM162" i="14"/>
  <c r="AM151" i="18"/>
  <c r="AR64" i="13"/>
  <c r="AP74" i="17"/>
  <c r="AP72" i="17" s="1"/>
  <c r="AQ63" i="13"/>
  <c r="AP44" i="17"/>
  <c r="AM166" i="14" l="1"/>
  <c r="AM168" i="14" s="1"/>
  <c r="AT191" i="13"/>
  <c r="AS189" i="13"/>
  <c r="AM153" i="18"/>
  <c r="AM224" i="15"/>
  <c r="AN143" i="14"/>
  <c r="AM148" i="17"/>
  <c r="AN154" i="13"/>
  <c r="AQ74" i="17"/>
  <c r="AQ72" i="17" s="1"/>
  <c r="AR63" i="13"/>
  <c r="AQ44" i="17"/>
  <c r="AS64" i="13"/>
  <c r="AN145" i="14"/>
  <c r="AN10" i="13"/>
  <c r="AN213" i="15"/>
  <c r="AS217" i="13"/>
  <c r="AR216" i="13"/>
  <c r="AN156" i="14" l="1"/>
  <c r="AN7" i="13"/>
  <c r="AM154" i="17" s="1"/>
  <c r="AM137" i="17"/>
  <c r="AM136" i="17" s="1"/>
  <c r="AN9" i="13"/>
  <c r="AN5" i="13" s="1"/>
  <c r="AN3" i="13" s="1"/>
  <c r="AM91" i="18" s="1"/>
  <c r="AN144" i="14"/>
  <c r="AM223" i="15"/>
  <c r="AN155" i="13"/>
  <c r="AM111" i="17" s="1"/>
  <c r="AT217" i="13"/>
  <c r="AS216" i="13"/>
  <c r="AR44" i="17"/>
  <c r="AT64" i="13"/>
  <c r="AR74" i="17"/>
  <c r="AR72" i="17" s="1"/>
  <c r="AS63" i="13"/>
  <c r="AM110" i="17"/>
  <c r="AN153" i="13"/>
  <c r="AN151" i="13" s="1"/>
  <c r="AM129" i="18" s="1"/>
  <c r="AM161" i="17"/>
  <c r="AN201" i="15"/>
  <c r="AN68" i="17" s="1"/>
  <c r="AN146" i="14"/>
  <c r="AO11" i="13" s="1"/>
  <c r="AN138" i="17" s="1"/>
  <c r="AU191" i="13"/>
  <c r="AT189" i="13"/>
  <c r="AM107" i="18" l="1"/>
  <c r="AM109" i="17"/>
  <c r="AM145" i="17" s="1"/>
  <c r="AM147" i="17" s="1"/>
  <c r="AM149" i="17" s="1"/>
  <c r="AN142" i="14"/>
  <c r="AN84" i="14" s="1"/>
  <c r="AN146" i="17" s="1"/>
  <c r="AM131" i="18"/>
  <c r="AM133" i="18"/>
  <c r="AM137" i="18"/>
  <c r="AV191" i="13"/>
  <c r="AU189" i="13"/>
  <c r="AU217" i="13"/>
  <c r="AT216" i="13"/>
  <c r="AU64" i="13"/>
  <c r="AT63" i="13"/>
  <c r="AS44" i="17"/>
  <c r="AS74" i="17"/>
  <c r="AS72" i="17" s="1"/>
  <c r="AM215" i="15"/>
  <c r="AM125" i="18"/>
  <c r="AN154" i="14" l="1"/>
  <c r="AN149" i="18" s="1"/>
  <c r="AU216" i="13"/>
  <c r="AV217" i="13"/>
  <c r="AM135" i="18"/>
  <c r="AM127" i="18"/>
  <c r="AM235" i="15"/>
  <c r="AM69" i="17"/>
  <c r="AU63" i="13"/>
  <c r="AT44" i="17"/>
  <c r="AT74" i="17"/>
  <c r="AT72" i="17" s="1"/>
  <c r="AV64" i="13"/>
  <c r="AW191" i="13"/>
  <c r="AV189" i="13"/>
  <c r="AN158" i="14" l="1"/>
  <c r="AN164" i="14" s="1"/>
  <c r="AX191" i="13"/>
  <c r="AW189" i="13"/>
  <c r="AN162" i="14"/>
  <c r="AU44" i="17"/>
  <c r="AW64" i="13"/>
  <c r="AU74" i="17"/>
  <c r="AU72" i="17" s="1"/>
  <c r="AV63" i="13"/>
  <c r="AV216" i="13"/>
  <c r="AW217" i="13"/>
  <c r="AM237" i="15"/>
  <c r="AN104" i="13" s="1"/>
  <c r="AN151" i="18" l="1"/>
  <c r="AX217" i="13"/>
  <c r="AW216" i="13"/>
  <c r="AV74" i="17"/>
  <c r="AV72" i="17" s="1"/>
  <c r="AX64" i="13"/>
  <c r="AV44" i="17"/>
  <c r="AW63" i="13"/>
  <c r="AO143" i="14"/>
  <c r="AN224" i="15"/>
  <c r="AO154" i="13"/>
  <c r="AN148" i="17"/>
  <c r="AM239" i="15"/>
  <c r="AN166" i="14"/>
  <c r="AM45" i="17"/>
  <c r="AM41" i="17" s="1"/>
  <c r="AM50" i="17" s="1"/>
  <c r="AN99" i="13"/>
  <c r="AN97" i="13" s="1"/>
  <c r="AO213" i="15"/>
  <c r="AO145" i="14"/>
  <c r="AO10" i="13"/>
  <c r="AY191" i="13"/>
  <c r="AX189" i="13"/>
  <c r="AN168" i="14" l="1"/>
  <c r="AO7" i="13"/>
  <c r="AN153" i="18"/>
  <c r="AO156" i="14"/>
  <c r="AO144" i="14"/>
  <c r="AO155" i="13"/>
  <c r="AN111" i="17" s="1"/>
  <c r="AN223" i="15"/>
  <c r="AW74" i="17"/>
  <c r="AW72" i="17" s="1"/>
  <c r="AX63" i="13"/>
  <c r="AW44" i="17"/>
  <c r="AO146" i="14"/>
  <c r="AP11" i="13" s="1"/>
  <c r="AO138" i="17" s="1"/>
  <c r="AO201" i="15"/>
  <c r="AO68" i="17" s="1"/>
  <c r="AM115" i="18"/>
  <c r="AM111" i="18"/>
  <c r="AM35" i="18"/>
  <c r="AM113" i="18"/>
  <c r="AM57" i="17"/>
  <c r="AM67" i="17" s="1"/>
  <c r="AM70" i="17" s="1"/>
  <c r="AM33" i="18"/>
  <c r="AM37" i="18" s="1"/>
  <c r="AN222" i="13"/>
  <c r="AY189" i="13"/>
  <c r="G189" i="22" s="1"/>
  <c r="F190" i="20" s="1"/>
  <c r="G191" i="22"/>
  <c r="F192" i="20" s="1"/>
  <c r="AM76" i="17"/>
  <c r="AM71" i="17" s="1"/>
  <c r="AM77" i="17" s="1"/>
  <c r="AN95" i="13"/>
  <c r="AO9" i="13"/>
  <c r="AN137" i="17"/>
  <c r="AN136" i="17" s="1"/>
  <c r="AM52" i="17"/>
  <c r="AN110" i="17"/>
  <c r="AY217" i="13"/>
  <c r="AX216" i="13"/>
  <c r="AO153" i="13" l="1"/>
  <c r="AO151" i="13" s="1"/>
  <c r="AN129" i="18" s="1"/>
  <c r="AO5" i="13"/>
  <c r="AO3" i="13" s="1"/>
  <c r="AN91" i="18" s="1"/>
  <c r="AM97" i="18"/>
  <c r="AM103" i="18"/>
  <c r="AM101" i="18"/>
  <c r="AN93" i="13"/>
  <c r="AM99" i="18"/>
  <c r="G217" i="22"/>
  <c r="F218" i="20" s="1"/>
  <c r="AY216" i="13"/>
  <c r="G216" i="22" s="1"/>
  <c r="F217" i="20" s="1"/>
  <c r="AM81" i="17"/>
  <c r="AM79" i="17"/>
  <c r="AO220" i="13"/>
  <c r="AN119" i="18" s="1"/>
  <c r="AN121" i="18" s="1"/>
  <c r="AN212" i="13"/>
  <c r="AM102" i="17"/>
  <c r="AM101" i="17" s="1"/>
  <c r="AM103" i="17" s="1"/>
  <c r="AN125" i="18"/>
  <c r="AN215" i="15"/>
  <c r="AN133" i="18"/>
  <c r="AN131" i="18"/>
  <c r="AN137" i="18"/>
  <c r="AN109" i="17"/>
  <c r="AN145" i="17" s="1"/>
  <c r="AN147" i="17" s="1"/>
  <c r="AN149" i="17" s="1"/>
  <c r="AN154" i="17"/>
  <c r="AN107" i="18"/>
  <c r="AN161" i="17"/>
  <c r="AO142" i="14"/>
  <c r="AO84" i="14" s="1"/>
  <c r="AN135" i="18" l="1"/>
  <c r="AN127" i="18"/>
  <c r="AM105" i="17"/>
  <c r="AM158" i="17"/>
  <c r="AM160" i="17" s="1"/>
  <c r="AM143" i="18"/>
  <c r="AM117" i="18"/>
  <c r="AM39" i="18" s="1"/>
  <c r="AM151" i="17"/>
  <c r="AM153" i="17" s="1"/>
  <c r="AO154" i="14"/>
  <c r="AO146" i="17"/>
  <c r="AN69" i="17"/>
  <c r="AN235" i="15"/>
  <c r="AM145" i="18"/>
  <c r="AN224" i="13"/>
  <c r="AN2" i="13" s="1"/>
  <c r="AM139" i="18"/>
  <c r="AM141" i="18"/>
  <c r="AO149" i="18" l="1"/>
  <c r="AO158" i="14"/>
  <c r="AN237" i="15"/>
  <c r="AO104" i="13" s="1"/>
  <c r="AN152" i="17"/>
  <c r="AM155" i="17"/>
  <c r="AM162" i="17"/>
  <c r="AN159" i="17"/>
  <c r="AN239" i="15" l="1"/>
  <c r="AO99" i="13"/>
  <c r="AO97" i="13" s="1"/>
  <c r="AN45" i="17"/>
  <c r="AN41" i="17" s="1"/>
  <c r="AN50" i="17" s="1"/>
  <c r="AN52" i="17" s="1"/>
  <c r="AO164" i="14"/>
  <c r="AO162" i="14"/>
  <c r="AO151" i="18"/>
  <c r="AO166" i="14" l="1"/>
  <c r="AP7" i="13" s="1"/>
  <c r="AP213" i="15"/>
  <c r="AP145" i="14"/>
  <c r="AP10" i="13"/>
  <c r="AN76" i="17"/>
  <c r="AN71" i="17" s="1"/>
  <c r="AO95" i="13"/>
  <c r="AP156" i="14"/>
  <c r="AO168" i="14"/>
  <c r="AO224" i="15"/>
  <c r="AP154" i="13"/>
  <c r="AP143" i="14"/>
  <c r="AO148" i="17"/>
  <c r="AN115" i="18"/>
  <c r="AN113" i="18"/>
  <c r="AN33" i="18"/>
  <c r="AN37" i="18" s="1"/>
  <c r="AO222" i="13"/>
  <c r="AN111" i="18"/>
  <c r="AN35" i="18"/>
  <c r="AN57" i="17"/>
  <c r="AN67" i="17" s="1"/>
  <c r="AN70" i="17" s="1"/>
  <c r="AO153" i="18" l="1"/>
  <c r="AO110" i="17"/>
  <c r="AP155" i="13"/>
  <c r="AO111" i="17" s="1"/>
  <c r="AO109" i="17" s="1"/>
  <c r="AO223" i="15"/>
  <c r="AP144" i="14"/>
  <c r="AO107" i="18"/>
  <c r="AO154" i="17"/>
  <c r="AO161" i="17"/>
  <c r="AP9" i="13"/>
  <c r="AP5" i="13" s="1"/>
  <c r="AP3" i="13" s="1"/>
  <c r="AO91" i="18" s="1"/>
  <c r="AO137" i="17"/>
  <c r="AO136" i="17" s="1"/>
  <c r="AP220" i="13"/>
  <c r="AO119" i="18" s="1"/>
  <c r="AO121" i="18" s="1"/>
  <c r="AO212" i="13"/>
  <c r="AN102" i="17"/>
  <c r="AN101" i="17" s="1"/>
  <c r="AN103" i="17" s="1"/>
  <c r="AN97" i="18"/>
  <c r="AN103" i="18"/>
  <c r="AN101" i="18"/>
  <c r="AO93" i="13"/>
  <c r="AN99" i="18"/>
  <c r="AN77" i="17"/>
  <c r="AP146" i="14"/>
  <c r="AQ11" i="13" s="1"/>
  <c r="AP138" i="17" s="1"/>
  <c r="AP201" i="15"/>
  <c r="AP68" i="17" s="1"/>
  <c r="AO125" i="18" l="1"/>
  <c r="AO215" i="15"/>
  <c r="AN105" i="17"/>
  <c r="AN158" i="17"/>
  <c r="AN160" i="17" s="1"/>
  <c r="AO145" i="17"/>
  <c r="AO147" i="17" s="1"/>
  <c r="AO149" i="17" s="1"/>
  <c r="AN151" i="17"/>
  <c r="AN153" i="17" s="1"/>
  <c r="AN81" i="17"/>
  <c r="AN79" i="17"/>
  <c r="AP153" i="13"/>
  <c r="AP151" i="13" s="1"/>
  <c r="AO129" i="18" s="1"/>
  <c r="AN145" i="18"/>
  <c r="AN141" i="18"/>
  <c r="AN139" i="18"/>
  <c r="AO224" i="13"/>
  <c r="AO2" i="13" s="1"/>
  <c r="AP142" i="14"/>
  <c r="AP84" i="14" s="1"/>
  <c r="AN117" i="18"/>
  <c r="AN39" i="18" s="1"/>
  <c r="AN143" i="18"/>
  <c r="AN162" i="17" l="1"/>
  <c r="AO159" i="17"/>
  <c r="AP146" i="17"/>
  <c r="AP154" i="14"/>
  <c r="AO152" i="17"/>
  <c r="AN155" i="17"/>
  <c r="AO235" i="15"/>
  <c r="AO69" i="17"/>
  <c r="AO137" i="18"/>
  <c r="AO131" i="18"/>
  <c r="AO133" i="18"/>
  <c r="AO135" i="18"/>
  <c r="AO127" i="18"/>
  <c r="AP149" i="18" l="1"/>
  <c r="AP158" i="14"/>
  <c r="AO237" i="15"/>
  <c r="AP104" i="13" s="1"/>
  <c r="AO239" i="15" l="1"/>
  <c r="AP99" i="13"/>
  <c r="AP97" i="13" s="1"/>
  <c r="AO45" i="17"/>
  <c r="AO41" i="17" s="1"/>
  <c r="AO50" i="17" s="1"/>
  <c r="AP162" i="14"/>
  <c r="AP151" i="18"/>
  <c r="AP164" i="14"/>
  <c r="AP166" i="14" l="1"/>
  <c r="AP153" i="18" s="1"/>
  <c r="AO52" i="17"/>
  <c r="AP95" i="13"/>
  <c r="AO76" i="17"/>
  <c r="AO71" i="17" s="1"/>
  <c r="AQ145" i="14"/>
  <c r="AQ10" i="13"/>
  <c r="AQ213" i="15"/>
  <c r="AP148" i="17"/>
  <c r="AP224" i="15"/>
  <c r="AQ154" i="13"/>
  <c r="AQ143" i="14"/>
  <c r="AO33" i="18"/>
  <c r="AO37" i="18" s="1"/>
  <c r="AO57" i="17"/>
  <c r="AO67" i="17" s="1"/>
  <c r="AO70" i="17" s="1"/>
  <c r="AO111" i="18"/>
  <c r="AP222" i="13"/>
  <c r="AO115" i="18"/>
  <c r="AO113" i="18"/>
  <c r="AO35" i="18"/>
  <c r="AP168" i="14" l="1"/>
  <c r="AQ156" i="14"/>
  <c r="AQ7" i="13"/>
  <c r="AP212" i="13"/>
  <c r="AO102" i="17"/>
  <c r="AO101" i="17" s="1"/>
  <c r="AO103" i="17" s="1"/>
  <c r="AQ220" i="13"/>
  <c r="AP119" i="18" s="1"/>
  <c r="AP121" i="18" s="1"/>
  <c r="AQ201" i="15"/>
  <c r="AQ68" i="17" s="1"/>
  <c r="AQ146" i="14"/>
  <c r="AR11" i="13" s="1"/>
  <c r="AQ138" i="17" s="1"/>
  <c r="AO101" i="18"/>
  <c r="AP93" i="13"/>
  <c r="AO103" i="18"/>
  <c r="AO99" i="18"/>
  <c r="AO97" i="18"/>
  <c r="AO141" i="18"/>
  <c r="AP110" i="17"/>
  <c r="AQ9" i="13"/>
  <c r="AQ5" i="13" s="1"/>
  <c r="AQ3" i="13" s="1"/>
  <c r="AP91" i="18" s="1"/>
  <c r="AP137" i="17"/>
  <c r="AP136" i="17" s="1"/>
  <c r="AQ155" i="13"/>
  <c r="AP111" i="17" s="1"/>
  <c r="AQ144" i="14"/>
  <c r="AP223" i="15"/>
  <c r="AP154" i="17"/>
  <c r="AP107" i="18"/>
  <c r="AP161" i="17"/>
  <c r="AO77" i="17"/>
  <c r="AQ142" i="14" l="1"/>
  <c r="AQ84" i="14" s="1"/>
  <c r="AQ146" i="17" s="1"/>
  <c r="AP109" i="17"/>
  <c r="AP145" i="17" s="1"/>
  <c r="AP147" i="17" s="1"/>
  <c r="AP149" i="17" s="1"/>
  <c r="AQ153" i="13"/>
  <c r="AQ151" i="13" s="1"/>
  <c r="AP129" i="18" s="1"/>
  <c r="AP137" i="18" s="1"/>
  <c r="AP125" i="18"/>
  <c r="AP215" i="15"/>
  <c r="AO105" i="17"/>
  <c r="AO158" i="17"/>
  <c r="AO160" i="17" s="1"/>
  <c r="AO79" i="17"/>
  <c r="AO151" i="17"/>
  <c r="AO153" i="17" s="1"/>
  <c r="AO81" i="17"/>
  <c r="AO139" i="18"/>
  <c r="AP224" i="13"/>
  <c r="AP2" i="13" s="1"/>
  <c r="AO145" i="18"/>
  <c r="AO143" i="18"/>
  <c r="AO117" i="18"/>
  <c r="AO39" i="18" s="1"/>
  <c r="AQ154" i="14" l="1"/>
  <c r="AP133" i="18"/>
  <c r="AP131" i="18"/>
  <c r="AP235" i="15"/>
  <c r="AP237" i="15" s="1"/>
  <c r="AP69" i="17"/>
  <c r="AP152" i="17"/>
  <c r="AO155" i="17"/>
  <c r="AP127" i="18"/>
  <c r="AP135" i="18"/>
  <c r="AQ149" i="18"/>
  <c r="AQ158" i="14"/>
  <c r="AP159" i="17"/>
  <c r="AO162" i="17"/>
  <c r="AQ151" i="18" l="1"/>
  <c r="AQ164" i="14"/>
  <c r="AQ162" i="14"/>
  <c r="AP239" i="15"/>
  <c r="AQ104" i="13"/>
  <c r="AQ224" i="15" l="1"/>
  <c r="AR154" i="13"/>
  <c r="AR143" i="14"/>
  <c r="AQ148" i="17"/>
  <c r="AR145" i="14"/>
  <c r="AR213" i="15"/>
  <c r="AR10" i="13"/>
  <c r="AQ99" i="13"/>
  <c r="AQ97" i="13" s="1"/>
  <c r="AP45" i="17"/>
  <c r="AP41" i="17" s="1"/>
  <c r="AP50" i="17" s="1"/>
  <c r="AP115" i="18"/>
  <c r="AP111" i="18"/>
  <c r="AP113" i="18"/>
  <c r="AQ222" i="13"/>
  <c r="AP33" i="18"/>
  <c r="AP37" i="18" s="1"/>
  <c r="AP57" i="17"/>
  <c r="AP67" i="17" s="1"/>
  <c r="AP70" i="17" s="1"/>
  <c r="AP35" i="18"/>
  <c r="AQ166" i="14"/>
  <c r="AQ95" i="13" l="1"/>
  <c r="AP76" i="17"/>
  <c r="AP71" i="17" s="1"/>
  <c r="AP77" i="17" s="1"/>
  <c r="AP81" i="17" s="1"/>
  <c r="AQ137" i="17"/>
  <c r="AQ136" i="17" s="1"/>
  <c r="AR9" i="13"/>
  <c r="AQ153" i="18"/>
  <c r="AR7" i="13"/>
  <c r="AQ168" i="14"/>
  <c r="AR156" i="14"/>
  <c r="AR146" i="14"/>
  <c r="AS11" i="13" s="1"/>
  <c r="AR138" i="17" s="1"/>
  <c r="AR201" i="15"/>
  <c r="AR68" i="17" s="1"/>
  <c r="AQ110" i="17"/>
  <c r="AR220" i="13"/>
  <c r="AQ119" i="18" s="1"/>
  <c r="AQ121" i="18" s="1"/>
  <c r="AP102" i="17"/>
  <c r="AP101" i="17" s="1"/>
  <c r="AP103" i="17" s="1"/>
  <c r="AP105" i="17" s="1"/>
  <c r="AQ212" i="13"/>
  <c r="AP52" i="17"/>
  <c r="AQ223" i="15"/>
  <c r="AR155" i="13"/>
  <c r="AQ111" i="17" s="1"/>
  <c r="AR144" i="14"/>
  <c r="AR142" i="14" s="1"/>
  <c r="AR84" i="14" s="1"/>
  <c r="AP158" i="17" l="1"/>
  <c r="AP160" i="17" s="1"/>
  <c r="AQ159" i="17" s="1"/>
  <c r="AR153" i="13"/>
  <c r="AR151" i="13" s="1"/>
  <c r="AQ129" i="18" s="1"/>
  <c r="AQ137" i="18" s="1"/>
  <c r="AR5" i="13"/>
  <c r="AR3" i="13" s="1"/>
  <c r="AQ91" i="18" s="1"/>
  <c r="AQ215" i="15"/>
  <c r="AQ125" i="18"/>
  <c r="AP143" i="18"/>
  <c r="AP117" i="18"/>
  <c r="AP39" i="18" s="1"/>
  <c r="AR146" i="17"/>
  <c r="AR154" i="14"/>
  <c r="AQ154" i="17"/>
  <c r="AQ161" i="17"/>
  <c r="AQ107" i="18"/>
  <c r="AP79" i="17"/>
  <c r="AP151" i="17"/>
  <c r="AP153" i="17" s="1"/>
  <c r="AQ109" i="17"/>
  <c r="AQ145" i="17" s="1"/>
  <c r="AQ147" i="17" s="1"/>
  <c r="AQ149" i="17" s="1"/>
  <c r="AP99" i="18"/>
  <c r="AP97" i="18"/>
  <c r="AQ93" i="13"/>
  <c r="AP103" i="18"/>
  <c r="AP101" i="18"/>
  <c r="AQ131" i="18" l="1"/>
  <c r="AP162" i="17"/>
  <c r="AQ133" i="18"/>
  <c r="AP141" i="18"/>
  <c r="AQ224" i="13"/>
  <c r="AQ2" i="13" s="1"/>
  <c r="AP145" i="18"/>
  <c r="AP139" i="18"/>
  <c r="AP155" i="17"/>
  <c r="AQ152" i="17"/>
  <c r="AQ127" i="18"/>
  <c r="AQ135" i="18"/>
  <c r="AR158" i="14"/>
  <c r="AR149" i="18"/>
  <c r="AQ69" i="17"/>
  <c r="AQ235" i="15"/>
  <c r="AQ237" i="15" s="1"/>
  <c r="AQ239" i="15" l="1"/>
  <c r="AR104" i="13"/>
  <c r="AR151" i="18"/>
  <c r="AR164" i="14"/>
  <c r="AR162" i="14"/>
  <c r="AR166" i="14" l="1"/>
  <c r="AS156" i="14" s="1"/>
  <c r="AS154" i="13"/>
  <c r="AS143" i="14"/>
  <c r="AR148" i="17"/>
  <c r="AR224" i="15"/>
  <c r="AR99" i="13"/>
  <c r="AR97" i="13" s="1"/>
  <c r="AQ45" i="17"/>
  <c r="AQ41" i="17" s="1"/>
  <c r="AQ50" i="17" s="1"/>
  <c r="AS10" i="13"/>
  <c r="AS145" i="14"/>
  <c r="AS213" i="15"/>
  <c r="AQ57" i="17"/>
  <c r="AQ67" i="17" s="1"/>
  <c r="AQ70" i="17" s="1"/>
  <c r="AQ33" i="18"/>
  <c r="AQ37" i="18" s="1"/>
  <c r="AQ35" i="18"/>
  <c r="AQ115" i="18"/>
  <c r="AQ113" i="18"/>
  <c r="AQ111" i="18"/>
  <c r="AR222" i="13"/>
  <c r="AS7" i="13" l="1"/>
  <c r="AR154" i="17" s="1"/>
  <c r="AR168" i="14"/>
  <c r="AR153" i="18"/>
  <c r="AS220" i="13"/>
  <c r="AR119" i="18" s="1"/>
  <c r="AR121" i="18" s="1"/>
  <c r="AR212" i="13"/>
  <c r="AQ102" i="17"/>
  <c r="AQ101" i="17" s="1"/>
  <c r="AQ103" i="17" s="1"/>
  <c r="AQ105" i="17" s="1"/>
  <c r="AR223" i="15"/>
  <c r="AS144" i="14"/>
  <c r="AS155" i="13"/>
  <c r="AR111" i="17" s="1"/>
  <c r="AR161" i="17"/>
  <c r="AS9" i="13"/>
  <c r="AS5" i="13" s="1"/>
  <c r="AS3" i="13" s="1"/>
  <c r="AR91" i="18" s="1"/>
  <c r="AR137" i="17"/>
  <c r="AR136" i="17" s="1"/>
  <c r="AQ52" i="17"/>
  <c r="AS146" i="14"/>
  <c r="AT11" i="13" s="1"/>
  <c r="AS138" i="17" s="1"/>
  <c r="AS201" i="15"/>
  <c r="AS68" i="17" s="1"/>
  <c r="AR95" i="13"/>
  <c r="AQ76" i="17"/>
  <c r="AQ71" i="17" s="1"/>
  <c r="AQ77" i="17" s="1"/>
  <c r="AR110" i="17"/>
  <c r="AR107" i="18" l="1"/>
  <c r="AS153" i="13"/>
  <c r="AS151" i="13" s="1"/>
  <c r="AR129" i="18" s="1"/>
  <c r="AR131" i="18" s="1"/>
  <c r="AQ158" i="17"/>
  <c r="AQ160" i="17" s="1"/>
  <c r="AR159" i="17" s="1"/>
  <c r="AQ79" i="17"/>
  <c r="AQ151" i="17"/>
  <c r="AQ153" i="17" s="1"/>
  <c r="AR125" i="18"/>
  <c r="AR215" i="15"/>
  <c r="AQ99" i="18"/>
  <c r="AQ101" i="18"/>
  <c r="AR93" i="13"/>
  <c r="AQ97" i="18"/>
  <c r="AQ103" i="18"/>
  <c r="AQ81" i="17"/>
  <c r="AR133" i="18"/>
  <c r="AQ162" i="17"/>
  <c r="AR109" i="17"/>
  <c r="AR145" i="17" s="1"/>
  <c r="AR147" i="17" s="1"/>
  <c r="AR149" i="17" s="1"/>
  <c r="AQ143" i="18"/>
  <c r="AQ117" i="18"/>
  <c r="AQ39" i="18" s="1"/>
  <c r="AS142" i="14"/>
  <c r="AS84" i="14" s="1"/>
  <c r="AR137" i="18" l="1"/>
  <c r="AS146" i="17"/>
  <c r="AS154" i="14"/>
  <c r="AR69" i="17"/>
  <c r="AR235" i="15"/>
  <c r="AR224" i="13"/>
  <c r="AR2" i="13" s="1"/>
  <c r="AQ145" i="18"/>
  <c r="AQ139" i="18"/>
  <c r="AR135" i="18"/>
  <c r="AR127" i="18"/>
  <c r="AQ141" i="18"/>
  <c r="AQ155" i="17"/>
  <c r="AR152" i="17"/>
  <c r="AR237" i="15" l="1"/>
  <c r="AS104" i="13" s="1"/>
  <c r="AS158" i="14"/>
  <c r="AS149" i="18"/>
  <c r="AS162" i="14" l="1"/>
  <c r="AS151" i="18"/>
  <c r="AS164" i="14"/>
  <c r="AR239" i="15"/>
  <c r="AR45" i="17"/>
  <c r="AR41" i="17" s="1"/>
  <c r="AR50" i="17" s="1"/>
  <c r="AS99" i="13"/>
  <c r="AS97" i="13" s="1"/>
  <c r="AT10" i="13" l="1"/>
  <c r="AT145" i="14"/>
  <c r="AT213" i="15"/>
  <c r="AR76" i="17"/>
  <c r="AR71" i="17" s="1"/>
  <c r="AS95" i="13"/>
  <c r="AR52" i="17"/>
  <c r="AT154" i="13"/>
  <c r="AS224" i="15"/>
  <c r="AT143" i="14"/>
  <c r="AS148" i="17"/>
  <c r="AR33" i="18"/>
  <c r="AR37" i="18" s="1"/>
  <c r="AR115" i="18"/>
  <c r="AR57" i="17"/>
  <c r="AR67" i="17" s="1"/>
  <c r="AR70" i="17" s="1"/>
  <c r="AS222" i="13"/>
  <c r="AR111" i="18"/>
  <c r="AR113" i="18"/>
  <c r="AR35" i="18"/>
  <c r="AS166" i="14"/>
  <c r="AR77" i="17" l="1"/>
  <c r="AR81" i="17" s="1"/>
  <c r="AT220" i="13"/>
  <c r="AS119" i="18" s="1"/>
  <c r="AS121" i="18" s="1"/>
  <c r="AR102" i="17"/>
  <c r="AR101" i="17" s="1"/>
  <c r="AR103" i="17" s="1"/>
  <c r="AS212" i="13"/>
  <c r="AR79" i="17"/>
  <c r="AT146" i="14"/>
  <c r="AU11" i="13" s="1"/>
  <c r="AT138" i="17" s="1"/>
  <c r="AT201" i="15"/>
  <c r="AT68" i="17" s="1"/>
  <c r="AS223" i="15"/>
  <c r="AT155" i="13"/>
  <c r="AS111" i="17" s="1"/>
  <c r="AT144" i="14"/>
  <c r="AT142" i="14" s="1"/>
  <c r="AT84" i="14" s="1"/>
  <c r="AT7" i="13"/>
  <c r="AT156" i="14"/>
  <c r="AS168" i="14"/>
  <c r="AS153" i="18"/>
  <c r="AS110" i="17"/>
  <c r="AR97" i="18"/>
  <c r="AR103" i="18"/>
  <c r="AS93" i="13"/>
  <c r="AR141" i="18" s="1"/>
  <c r="AR101" i="18"/>
  <c r="AR99" i="18"/>
  <c r="AS137" i="17"/>
  <c r="AS136" i="17" s="1"/>
  <c r="AT9" i="13"/>
  <c r="AR151" i="17" l="1"/>
  <c r="AR153" i="17" s="1"/>
  <c r="AS109" i="17"/>
  <c r="AS145" i="17" s="1"/>
  <c r="AS147" i="17" s="1"/>
  <c r="AS149" i="17" s="1"/>
  <c r="AT5" i="13"/>
  <c r="AT3" i="13" s="1"/>
  <c r="AS91" i="18" s="1"/>
  <c r="AT153" i="13"/>
  <c r="AT151" i="13" s="1"/>
  <c r="AS129" i="18" s="1"/>
  <c r="AS131" i="18" s="1"/>
  <c r="AT146" i="17"/>
  <c r="AT154" i="14"/>
  <c r="AR143" i="18"/>
  <c r="AR117" i="18"/>
  <c r="AR39" i="18" s="1"/>
  <c r="AS215" i="15"/>
  <c r="AS125" i="18"/>
  <c r="AR155" i="17"/>
  <c r="AS152" i="17"/>
  <c r="AR105" i="17"/>
  <c r="AR158" i="17"/>
  <c r="AR160" i="17" s="1"/>
  <c r="AR139" i="18"/>
  <c r="AR145" i="18"/>
  <c r="AS224" i="13"/>
  <c r="AS2" i="13" s="1"/>
  <c r="AS154" i="17"/>
  <c r="AS161" i="17"/>
  <c r="AS107" i="18"/>
  <c r="AS137" i="18" l="1"/>
  <c r="AS133" i="18"/>
  <c r="AS235" i="15"/>
  <c r="AS69" i="17"/>
  <c r="AT149" i="18"/>
  <c r="AT158" i="14"/>
  <c r="AR162" i="17"/>
  <c r="AS159" i="17"/>
  <c r="AS135" i="18"/>
  <c r="AS127" i="18"/>
  <c r="AT162" i="14" l="1"/>
  <c r="AT164" i="14"/>
  <c r="AT151" i="18"/>
  <c r="AS237" i="15"/>
  <c r="AT104" i="13" s="1"/>
  <c r="AU145" i="14" l="1"/>
  <c r="AU10" i="13"/>
  <c r="AU213" i="15"/>
  <c r="AS239" i="15"/>
  <c r="AT148" i="17"/>
  <c r="AU143" i="14"/>
  <c r="AT224" i="15"/>
  <c r="AU154" i="13"/>
  <c r="AT99" i="13"/>
  <c r="AT97" i="13" s="1"/>
  <c r="AS45" i="17"/>
  <c r="AS41" i="17" s="1"/>
  <c r="AS50" i="17" s="1"/>
  <c r="AT166" i="14"/>
  <c r="AT110" i="17" l="1"/>
  <c r="AS115" i="18"/>
  <c r="AT222" i="13"/>
  <c r="AS35" i="18"/>
  <c r="AS113" i="18"/>
  <c r="AS33" i="18"/>
  <c r="AS37" i="18" s="1"/>
  <c r="AS111" i="18"/>
  <c r="AS57" i="17"/>
  <c r="AS67" i="17" s="1"/>
  <c r="AS70" i="17" s="1"/>
  <c r="AT153" i="18"/>
  <c r="AU156" i="14"/>
  <c r="AU7" i="13"/>
  <c r="AT168" i="14"/>
  <c r="AU144" i="14"/>
  <c r="AU155" i="13"/>
  <c r="AT111" i="17" s="1"/>
  <c r="AT223" i="15"/>
  <c r="AU201" i="15"/>
  <c r="AU68" i="17" s="1"/>
  <c r="AU146" i="14"/>
  <c r="AV11" i="13" s="1"/>
  <c r="AU138" i="17" s="1"/>
  <c r="AS52" i="17"/>
  <c r="AU142" i="14"/>
  <c r="AU84" i="14" s="1"/>
  <c r="AU9" i="13"/>
  <c r="AT137" i="17"/>
  <c r="AT136" i="17" s="1"/>
  <c r="AT95" i="13"/>
  <c r="AS76" i="17"/>
  <c r="AS71" i="17" s="1"/>
  <c r="AS77" i="17" l="1"/>
  <c r="AS79" i="17" s="1"/>
  <c r="AU5" i="13"/>
  <c r="AU3" i="13" s="1"/>
  <c r="AT91" i="18" s="1"/>
  <c r="AT109" i="17"/>
  <c r="AT145" i="17" s="1"/>
  <c r="AT147" i="17" s="1"/>
  <c r="AT149" i="17" s="1"/>
  <c r="AU220" i="13"/>
  <c r="AT119" i="18" s="1"/>
  <c r="AT121" i="18" s="1"/>
  <c r="AS102" i="17"/>
  <c r="AS101" i="17" s="1"/>
  <c r="AS103" i="17" s="1"/>
  <c r="AT212" i="13"/>
  <c r="AU146" i="17"/>
  <c r="AU154" i="14"/>
  <c r="AU153" i="13"/>
  <c r="AU151" i="13" s="1"/>
  <c r="AT129" i="18" s="1"/>
  <c r="AS97" i="18"/>
  <c r="AS103" i="18"/>
  <c r="AT93" i="13"/>
  <c r="AS99" i="18"/>
  <c r="AS101" i="18"/>
  <c r="AT215" i="15"/>
  <c r="AT125" i="18"/>
  <c r="AT161" i="17"/>
  <c r="AT154" i="17"/>
  <c r="AT107" i="18"/>
  <c r="AS81" i="17" l="1"/>
  <c r="AS151" i="17"/>
  <c r="AS153" i="17" s="1"/>
  <c r="AS155" i="17" s="1"/>
  <c r="AS143" i="18"/>
  <c r="AS117" i="18"/>
  <c r="AS39" i="18" s="1"/>
  <c r="AT127" i="18"/>
  <c r="AT135" i="18"/>
  <c r="AT224" i="13"/>
  <c r="AT2" i="13" s="1"/>
  <c r="AS139" i="18"/>
  <c r="AS145" i="18"/>
  <c r="AT133" i="18"/>
  <c r="AT137" i="18"/>
  <c r="AT131" i="18"/>
  <c r="AS105" i="17"/>
  <c r="AS158" i="17"/>
  <c r="AS160" i="17" s="1"/>
  <c r="AT69" i="17"/>
  <c r="AT235" i="15"/>
  <c r="AU158" i="14"/>
  <c r="AU149" i="18"/>
  <c r="AS141" i="18"/>
  <c r="AT152" i="17" l="1"/>
  <c r="AT237" i="15"/>
  <c r="AU104" i="13" s="1"/>
  <c r="AS162" i="17"/>
  <c r="AT159" i="17"/>
  <c r="AU151" i="18"/>
  <c r="AU162" i="14"/>
  <c r="AU164" i="14"/>
  <c r="AU166" i="14" l="1"/>
  <c r="AU153" i="18" s="1"/>
  <c r="AT239" i="15"/>
  <c r="AT111" i="18" s="1"/>
  <c r="AV10" i="13"/>
  <c r="AV213" i="15"/>
  <c r="AV145" i="14"/>
  <c r="AV143" i="14"/>
  <c r="AU224" i="15"/>
  <c r="AV154" i="13"/>
  <c r="AU110" i="17" s="1"/>
  <c r="AU148" i="17"/>
  <c r="AT57" i="17"/>
  <c r="AT67" i="17" s="1"/>
  <c r="AT70" i="17" s="1"/>
  <c r="AU99" i="13"/>
  <c r="AU97" i="13" s="1"/>
  <c r="AT45" i="17"/>
  <c r="AT41" i="17" s="1"/>
  <c r="AT50" i="17" s="1"/>
  <c r="AV7" i="13" l="1"/>
  <c r="AU161" i="17" s="1"/>
  <c r="AU168" i="14"/>
  <c r="AV156" i="14"/>
  <c r="AT33" i="18"/>
  <c r="AT37" i="18" s="1"/>
  <c r="AU222" i="13"/>
  <c r="AT102" i="17" s="1"/>
  <c r="AT101" i="17" s="1"/>
  <c r="AT103" i="17" s="1"/>
  <c r="AT105" i="17" s="1"/>
  <c r="AT113" i="18"/>
  <c r="AT35" i="18"/>
  <c r="AT115" i="18"/>
  <c r="AU154" i="17"/>
  <c r="AU107" i="18"/>
  <c r="AV201" i="15"/>
  <c r="AV68" i="17" s="1"/>
  <c r="AV146" i="14"/>
  <c r="AW11" i="13" s="1"/>
  <c r="AV138" i="17" s="1"/>
  <c r="AU95" i="13"/>
  <c r="AT76" i="17"/>
  <c r="AT71" i="17" s="1"/>
  <c r="AT77" i="17" s="1"/>
  <c r="AT52" i="17"/>
  <c r="AV220" i="13"/>
  <c r="AU119" i="18" s="1"/>
  <c r="AU121" i="18" s="1"/>
  <c r="AU212" i="13"/>
  <c r="AV144" i="14"/>
  <c r="AU223" i="15"/>
  <c r="AV155" i="13"/>
  <c r="AV9" i="13"/>
  <c r="AV5" i="13" s="1"/>
  <c r="AV3" i="13" s="1"/>
  <c r="AU91" i="18" s="1"/>
  <c r="AU137" i="17"/>
  <c r="AU136" i="17" s="1"/>
  <c r="AV142" i="14" l="1"/>
  <c r="AV84" i="14" s="1"/>
  <c r="AV146" i="17" s="1"/>
  <c r="AT158" i="17"/>
  <c r="AT160" i="17" s="1"/>
  <c r="AT162" i="17" s="1"/>
  <c r="AU125" i="18"/>
  <c r="AU215" i="15"/>
  <c r="AT143" i="18"/>
  <c r="AT117" i="18"/>
  <c r="AT39" i="18" s="1"/>
  <c r="AT81" i="17"/>
  <c r="AT151" i="17"/>
  <c r="AT153" i="17" s="1"/>
  <c r="AT79" i="17"/>
  <c r="AV154" i="14"/>
  <c r="AT99" i="18"/>
  <c r="AT97" i="18"/>
  <c r="AT101" i="18"/>
  <c r="AU93" i="13"/>
  <c r="AT141" i="18" s="1"/>
  <c r="AT103" i="18"/>
  <c r="AU159" i="17"/>
  <c r="AV153" i="13"/>
  <c r="AV151" i="13" s="1"/>
  <c r="AU129" i="18" s="1"/>
  <c r="AU111" i="17"/>
  <c r="AU109" i="17" s="1"/>
  <c r="AU145" i="17" s="1"/>
  <c r="AU147" i="17" s="1"/>
  <c r="AU149" i="17" s="1"/>
  <c r="AV149" i="18" l="1"/>
  <c r="AV158" i="14"/>
  <c r="AU131" i="18"/>
  <c r="AU137" i="18"/>
  <c r="AU133" i="18"/>
  <c r="AU152" i="17"/>
  <c r="AT155" i="17"/>
  <c r="AU69" i="17"/>
  <c r="AU235" i="15"/>
  <c r="AU224" i="13"/>
  <c r="AU2" i="13" s="1"/>
  <c r="AT145" i="18"/>
  <c r="AT139" i="18"/>
  <c r="AU127" i="18"/>
  <c r="AU135" i="18"/>
  <c r="AV164" i="14" l="1"/>
  <c r="AV151" i="18"/>
  <c r="AV162" i="14"/>
  <c r="AU237" i="15"/>
  <c r="AV104" i="13" s="1"/>
  <c r="AV166" i="14" l="1"/>
  <c r="AV153" i="18" s="1"/>
  <c r="AV224" i="15"/>
  <c r="AV148" i="17"/>
  <c r="AW143" i="14"/>
  <c r="AW154" i="13"/>
  <c r="AU239" i="15"/>
  <c r="AV99" i="13"/>
  <c r="AV97" i="13" s="1"/>
  <c r="AU45" i="17"/>
  <c r="AU41" i="17" s="1"/>
  <c r="AU50" i="17" s="1"/>
  <c r="AW10" i="13"/>
  <c r="AW213" i="15"/>
  <c r="AW145" i="14"/>
  <c r="AW156" i="14" l="1"/>
  <c r="AW7" i="13"/>
  <c r="AV168" i="14"/>
  <c r="AW9" i="13"/>
  <c r="AW5" i="13" s="1"/>
  <c r="AW3" i="13" s="1"/>
  <c r="AV91" i="18" s="1"/>
  <c r="AV137" i="17"/>
  <c r="AV136" i="17" s="1"/>
  <c r="AV110" i="17"/>
  <c r="AU52" i="17"/>
  <c r="AV161" i="17"/>
  <c r="AV107" i="18"/>
  <c r="AV154" i="17"/>
  <c r="AV95" i="13"/>
  <c r="AU76" i="17"/>
  <c r="AU71" i="17" s="1"/>
  <c r="AW201" i="15"/>
  <c r="AW68" i="17" s="1"/>
  <c r="AW146" i="14"/>
  <c r="AX11" i="13" s="1"/>
  <c r="AW138" i="17" s="1"/>
  <c r="AU57" i="17"/>
  <c r="AU67" i="17" s="1"/>
  <c r="AU70" i="17" s="1"/>
  <c r="AU33" i="18"/>
  <c r="AU37" i="18" s="1"/>
  <c r="AU113" i="18"/>
  <c r="AU111" i="18"/>
  <c r="AU35" i="18"/>
  <c r="AU115" i="18"/>
  <c r="AV222" i="13"/>
  <c r="AW144" i="14"/>
  <c r="AW142" i="14" s="1"/>
  <c r="AW84" i="14" s="1"/>
  <c r="AV223" i="15"/>
  <c r="AW155" i="13"/>
  <c r="AV111" i="17" s="1"/>
  <c r="AV109" i="17" s="1"/>
  <c r="AV145" i="17" l="1"/>
  <c r="AV147" i="17" s="1"/>
  <c r="AV149" i="17" s="1"/>
  <c r="AW146" i="17"/>
  <c r="AW154" i="14"/>
  <c r="AU101" i="18"/>
  <c r="AV93" i="13"/>
  <c r="AU141" i="18" s="1"/>
  <c r="AU99" i="18"/>
  <c r="AU97" i="18"/>
  <c r="AU103" i="18"/>
  <c r="AW153" i="13"/>
  <c r="AW151" i="13" s="1"/>
  <c r="AV129" i="18" s="1"/>
  <c r="AV212" i="13"/>
  <c r="AU102" i="17"/>
  <c r="AU101" i="17" s="1"/>
  <c r="AU103" i="17" s="1"/>
  <c r="AW220" i="13"/>
  <c r="AV119" i="18" s="1"/>
  <c r="AV121" i="18" s="1"/>
  <c r="AV125" i="18"/>
  <c r="AV215" i="15"/>
  <c r="AU77" i="17"/>
  <c r="AU151" i="17" l="1"/>
  <c r="AU153" i="17" s="1"/>
  <c r="AU79" i="17"/>
  <c r="AU81" i="17"/>
  <c r="AV224" i="13"/>
  <c r="AV2" i="13" s="1"/>
  <c r="AU145" i="18"/>
  <c r="AU139" i="18"/>
  <c r="AU105" i="17"/>
  <c r="AU158" i="17"/>
  <c r="AU160" i="17" s="1"/>
  <c r="AV69" i="17"/>
  <c r="AV235" i="15"/>
  <c r="AV135" i="18"/>
  <c r="AV127" i="18"/>
  <c r="AU143" i="18"/>
  <c r="AU117" i="18"/>
  <c r="AU39" i="18" s="1"/>
  <c r="AW158" i="14"/>
  <c r="AW149" i="18"/>
  <c r="AV133" i="18"/>
  <c r="AV131" i="18"/>
  <c r="AV137" i="18"/>
  <c r="AW151" i="18" l="1"/>
  <c r="AW164" i="14"/>
  <c r="AW162" i="14"/>
  <c r="AV159" i="17"/>
  <c r="AU162" i="17"/>
  <c r="AV237" i="15"/>
  <c r="AW104" i="13" s="1"/>
  <c r="AU155" i="17"/>
  <c r="AV152" i="17"/>
  <c r="AW166" i="14" l="1"/>
  <c r="AX7" i="13" s="1"/>
  <c r="AW153" i="18"/>
  <c r="AX156" i="14"/>
  <c r="AW168" i="14"/>
  <c r="AV239" i="15"/>
  <c r="AV45" i="17"/>
  <c r="AV41" i="17" s="1"/>
  <c r="AV50" i="17" s="1"/>
  <c r="AW99" i="13"/>
  <c r="AW97" i="13" s="1"/>
  <c r="AW224" i="15"/>
  <c r="AX154" i="13"/>
  <c r="AX143" i="14"/>
  <c r="AW148" i="17"/>
  <c r="AX145" i="14"/>
  <c r="AX213" i="15"/>
  <c r="AX10" i="13"/>
  <c r="AX155" i="13" l="1"/>
  <c r="AW111" i="17" s="1"/>
  <c r="AX144" i="14"/>
  <c r="AW223" i="15"/>
  <c r="AV76" i="17"/>
  <c r="AV71" i="17" s="1"/>
  <c r="AW95" i="13"/>
  <c r="AX9" i="13"/>
  <c r="AX5" i="13" s="1"/>
  <c r="AX3" i="13" s="1"/>
  <c r="AW91" i="18" s="1"/>
  <c r="AW137" i="17"/>
  <c r="AW136" i="17" s="1"/>
  <c r="AV52" i="17"/>
  <c r="AX146" i="14"/>
  <c r="AY11" i="13" s="1"/>
  <c r="AX201" i="15"/>
  <c r="G213" i="23"/>
  <c r="AW110" i="17"/>
  <c r="AX153" i="13"/>
  <c r="AX151" i="13" s="1"/>
  <c r="AW129" i="18" s="1"/>
  <c r="AV113" i="18"/>
  <c r="AV111" i="18"/>
  <c r="AV33" i="18"/>
  <c r="AV37" i="18" s="1"/>
  <c r="AW222" i="13"/>
  <c r="AV115" i="18"/>
  <c r="AV35" i="18"/>
  <c r="AV57" i="17"/>
  <c r="AV67" i="17" s="1"/>
  <c r="AV70" i="17" s="1"/>
  <c r="AW161" i="17"/>
  <c r="AW107" i="18"/>
  <c r="AW154" i="17"/>
  <c r="AW137" i="18" l="1"/>
  <c r="AW133" i="18"/>
  <c r="AW131" i="18"/>
  <c r="G11" i="22"/>
  <c r="F12" i="20" s="1"/>
  <c r="AX138" i="17"/>
  <c r="AX142" i="14"/>
  <c r="AX84" i="14" s="1"/>
  <c r="AV77" i="17"/>
  <c r="AW215" i="15"/>
  <c r="AW125" i="18"/>
  <c r="N215" i="21"/>
  <c r="F215" i="21"/>
  <c r="AV102" i="17"/>
  <c r="AV101" i="17" s="1"/>
  <c r="AV103" i="17" s="1"/>
  <c r="AW212" i="13"/>
  <c r="AX220" i="13"/>
  <c r="AW119" i="18" s="1"/>
  <c r="AW121" i="18" s="1"/>
  <c r="G201" i="23"/>
  <c r="AX68" i="17"/>
  <c r="AV99" i="18"/>
  <c r="AV101" i="18"/>
  <c r="AV103" i="18"/>
  <c r="AW93" i="13"/>
  <c r="AV97" i="18"/>
  <c r="AW109" i="17"/>
  <c r="AW145" i="17" s="1"/>
  <c r="AW147" i="17" s="1"/>
  <c r="AW149" i="17" s="1"/>
  <c r="N203" i="21" l="1"/>
  <c r="F203" i="21"/>
  <c r="AW69" i="17"/>
  <c r="AW235" i="15"/>
  <c r="AV79" i="17"/>
  <c r="AV151" i="17"/>
  <c r="AV153" i="17" s="1"/>
  <c r="AV81" i="17"/>
  <c r="AV105" i="17"/>
  <c r="AV158" i="17"/>
  <c r="AV160" i="17" s="1"/>
  <c r="AV139" i="18"/>
  <c r="AW224" i="13"/>
  <c r="AW2" i="13" s="1"/>
  <c r="AV145" i="18"/>
  <c r="AV141" i="18"/>
  <c r="AX146" i="17"/>
  <c r="AX154" i="14"/>
  <c r="AV143" i="18"/>
  <c r="AV117" i="18"/>
  <c r="AV39" i="18" s="1"/>
  <c r="AW135" i="18"/>
  <c r="AW127" i="18"/>
  <c r="AW237" i="15" l="1"/>
  <c r="AX104" i="13" s="1"/>
  <c r="AX158" i="14"/>
  <c r="AX149" i="18"/>
  <c r="F116" i="19"/>
  <c r="AW152" i="17"/>
  <c r="AV155" i="17"/>
  <c r="AV162" i="17"/>
  <c r="AW159" i="17"/>
  <c r="AW239" i="15" l="1"/>
  <c r="AW113" i="18" s="1"/>
  <c r="AX164" i="14"/>
  <c r="F118" i="19"/>
  <c r="AX162" i="14"/>
  <c r="AX151" i="18"/>
  <c r="AX222" i="13"/>
  <c r="AW111" i="18"/>
  <c r="AW35" i="18"/>
  <c r="AW57" i="17"/>
  <c r="AW67" i="17" s="1"/>
  <c r="AW70" i="17" s="1"/>
  <c r="AW115" i="18"/>
  <c r="AW33" i="18"/>
  <c r="AW37" i="18" s="1"/>
  <c r="AX99" i="13"/>
  <c r="AX97" i="13" s="1"/>
  <c r="AW45" i="17"/>
  <c r="AW41" i="17" s="1"/>
  <c r="AW50" i="17" s="1"/>
  <c r="AX95" i="13" l="1"/>
  <c r="AW76" i="17"/>
  <c r="AW71" i="17" s="1"/>
  <c r="AW77" i="17" s="1"/>
  <c r="AW81" i="17" s="1"/>
  <c r="AX148" i="17"/>
  <c r="AY154" i="13"/>
  <c r="AX224" i="15"/>
  <c r="AY143" i="14"/>
  <c r="AW102" i="17"/>
  <c r="AW101" i="17" s="1"/>
  <c r="AW103" i="17" s="1"/>
  <c r="AY220" i="13"/>
  <c r="G220" i="22" s="1"/>
  <c r="F84" i="19" s="1"/>
  <c r="F86" i="19" s="1"/>
  <c r="AX212" i="13"/>
  <c r="AW52" i="17"/>
  <c r="AX166" i="14"/>
  <c r="AY145" i="14"/>
  <c r="AY10" i="13"/>
  <c r="AY213" i="15"/>
  <c r="F221" i="20" l="1"/>
  <c r="AY146" i="14"/>
  <c r="AZ11" i="13" s="1"/>
  <c r="AY138" i="17" s="1"/>
  <c r="AY201" i="15"/>
  <c r="AY68" i="17" s="1"/>
  <c r="G154" i="22"/>
  <c r="F155" i="20" s="1"/>
  <c r="AX110" i="17"/>
  <c r="G10" i="22"/>
  <c r="F11" i="20" s="1"/>
  <c r="AX137" i="17"/>
  <c r="AX136" i="17" s="1"/>
  <c r="AY9" i="13"/>
  <c r="G9" i="22" s="1"/>
  <c r="F10" i="20" s="1"/>
  <c r="AW158" i="17"/>
  <c r="AW160" i="17" s="1"/>
  <c r="AW105" i="17"/>
  <c r="AX119" i="18"/>
  <c r="AX121" i="18" s="1"/>
  <c r="AW79" i="17"/>
  <c r="AW151" i="17"/>
  <c r="AW153" i="17" s="1"/>
  <c r="AX153" i="18"/>
  <c r="AY156" i="14"/>
  <c r="AX168" i="14"/>
  <c r="AY7" i="13"/>
  <c r="F120" i="19"/>
  <c r="AW143" i="18"/>
  <c r="AW117" i="18"/>
  <c r="AW39" i="18" s="1"/>
  <c r="AY144" i="14"/>
  <c r="AY142" i="14" s="1"/>
  <c r="AX223" i="15"/>
  <c r="G224" i="23"/>
  <c r="AY155" i="13"/>
  <c r="AW101" i="18"/>
  <c r="AX93" i="13"/>
  <c r="AW141" i="18" s="1"/>
  <c r="AW103" i="18"/>
  <c r="AW97" i="18"/>
  <c r="AW99" i="18"/>
  <c r="G155" i="22" l="1"/>
  <c r="F156" i="20" s="1"/>
  <c r="AX111" i="17"/>
  <c r="AX109" i="17" s="1"/>
  <c r="AX145" i="17" s="1"/>
  <c r="AX147" i="17" s="1"/>
  <c r="AX149" i="17" s="1"/>
  <c r="F226" i="21"/>
  <c r="N226" i="21"/>
  <c r="AW139" i="18"/>
  <c r="AW145" i="18"/>
  <c r="AX224" i="13"/>
  <c r="AX2" i="13" s="1"/>
  <c r="G223" i="23"/>
  <c r="AX215" i="15"/>
  <c r="AX125" i="18"/>
  <c r="AX107" i="18"/>
  <c r="AX161" i="17"/>
  <c r="G7" i="22"/>
  <c r="F8" i="20" s="1"/>
  <c r="AX154" i="17"/>
  <c r="AW155" i="17"/>
  <c r="AX152" i="17"/>
  <c r="AW162" i="17"/>
  <c r="AX159" i="17"/>
  <c r="AY153" i="13"/>
  <c r="N225" i="21" l="1"/>
  <c r="F91" i="19"/>
  <c r="F225" i="21"/>
  <c r="G153" i="22"/>
  <c r="F154" i="20" s="1"/>
  <c r="AY151" i="13"/>
  <c r="AX135" i="18" s="1"/>
  <c r="AX69" i="17"/>
  <c r="AX235" i="15"/>
  <c r="G215" i="23"/>
  <c r="AX237" i="15" l="1"/>
  <c r="G235" i="23"/>
  <c r="F103" i="19"/>
  <c r="F217" i="21"/>
  <c r="N217" i="21"/>
  <c r="AX129" i="18"/>
  <c r="G151" i="22"/>
  <c r="F95" i="19" l="1"/>
  <c r="F152" i="20"/>
  <c r="F101" i="19"/>
  <c r="AX133" i="18"/>
  <c r="AX137" i="18"/>
  <c r="AX127" i="18"/>
  <c r="AX131" i="18"/>
  <c r="N237" i="21"/>
  <c r="F237" i="21"/>
  <c r="AX239" i="15"/>
  <c r="AX241" i="15"/>
  <c r="G237" i="23"/>
  <c r="F239" i="21" l="1"/>
  <c r="N239" i="21"/>
  <c r="G241" i="23"/>
  <c r="AY64" i="13"/>
  <c r="AX57" i="17"/>
  <c r="AX67" i="17" s="1"/>
  <c r="AX70" i="17" s="1"/>
  <c r="AY222" i="13"/>
  <c r="AX35" i="18"/>
  <c r="G239" i="23"/>
  <c r="AX111" i="18"/>
  <c r="AX115" i="18"/>
  <c r="AX33" i="18"/>
  <c r="AX37" i="18" s="1"/>
  <c r="AY104" i="13"/>
  <c r="F99" i="19"/>
  <c r="F97" i="19"/>
  <c r="F93" i="19"/>
  <c r="F80" i="19" l="1"/>
  <c r="F76" i="19"/>
  <c r="F27" i="19"/>
  <c r="F241" i="21"/>
  <c r="N241" i="21"/>
  <c r="G64" i="22"/>
  <c r="F65" i="20" s="1"/>
  <c r="AX44" i="17"/>
  <c r="AX74" i="17"/>
  <c r="AX72" i="17" s="1"/>
  <c r="BJ1584" i="5"/>
  <c r="AY63" i="13"/>
  <c r="BJ1591" i="5"/>
  <c r="AY212" i="13"/>
  <c r="AX102" i="17"/>
  <c r="AX101" i="17" s="1"/>
  <c r="AX103" i="17" s="1"/>
  <c r="AX105" i="17" s="1"/>
  <c r="G222" i="22"/>
  <c r="F223" i="20" s="1"/>
  <c r="BJ1581" i="5"/>
  <c r="AY99" i="13"/>
  <c r="AY97" i="13" s="1"/>
  <c r="AX45" i="17"/>
  <c r="G104" i="22"/>
  <c r="F105" i="20" s="1"/>
  <c r="BQ1593" i="5" l="1"/>
  <c r="BN1594" i="5"/>
  <c r="BQ1594" i="5"/>
  <c r="BS1593" i="5"/>
  <c r="BO1594" i="5"/>
  <c r="BM1594" i="5"/>
  <c r="BN1593" i="5"/>
  <c r="BV1593" i="5"/>
  <c r="BU1594" i="5"/>
  <c r="BT1593" i="5"/>
  <c r="BL1594" i="5"/>
  <c r="BP1593" i="5"/>
  <c r="BO1592" i="5"/>
  <c r="BK1592" i="5"/>
  <c r="BL1592" i="5"/>
  <c r="BT1594" i="5"/>
  <c r="BK1594" i="5"/>
  <c r="BP1592" i="5"/>
  <c r="BK1593" i="5"/>
  <c r="BM1593" i="5"/>
  <c r="BT1592" i="5"/>
  <c r="BQ1592" i="5"/>
  <c r="BO1593" i="5"/>
  <c r="BU1593" i="5"/>
  <c r="BU1592" i="5"/>
  <c r="BR1592" i="5"/>
  <c r="BR1593" i="5"/>
  <c r="BP1594" i="5"/>
  <c r="BN1592" i="5"/>
  <c r="BS1592" i="5"/>
  <c r="BL1593" i="5"/>
  <c r="BS1594" i="5"/>
  <c r="BV1594" i="5"/>
  <c r="BM1592" i="5"/>
  <c r="BV1592" i="5"/>
  <c r="BR1594" i="5"/>
  <c r="AX41" i="17"/>
  <c r="AX50" i="17" s="1"/>
  <c r="AY5" i="13"/>
  <c r="G63" i="22"/>
  <c r="F64" i="20" s="1"/>
  <c r="F31" i="19"/>
  <c r="F29" i="19"/>
  <c r="G99" i="22"/>
  <c r="F100" i="20" s="1"/>
  <c r="BS1587" i="5"/>
  <c r="BN1586" i="5"/>
  <c r="BB73" i="14" s="1"/>
  <c r="BN1587" i="5"/>
  <c r="BT1586" i="5"/>
  <c r="BH73" i="14" s="1"/>
  <c r="BM1587" i="5"/>
  <c r="BL1587" i="5"/>
  <c r="BV1586" i="5"/>
  <c r="BJ73" i="14" s="1"/>
  <c r="BO1587" i="5"/>
  <c r="BR1586" i="5"/>
  <c r="BF73" i="14" s="1"/>
  <c r="BP1586" i="5"/>
  <c r="BD73" i="14" s="1"/>
  <c r="BK1587" i="5"/>
  <c r="BU1587" i="5"/>
  <c r="BT1587" i="5"/>
  <c r="BS1586" i="5"/>
  <c r="BG73" i="14" s="1"/>
  <c r="BQ1586" i="5"/>
  <c r="BE73" i="14" s="1"/>
  <c r="BK1586" i="5"/>
  <c r="BR1587" i="5"/>
  <c r="BU1586" i="5"/>
  <c r="BI73" i="14" s="1"/>
  <c r="BO1586" i="5"/>
  <c r="BC73" i="14" s="1"/>
  <c r="BL1586" i="5"/>
  <c r="AZ73" i="14" s="1"/>
  <c r="BV1587" i="5"/>
  <c r="BQ1587" i="5"/>
  <c r="BP1587" i="5"/>
  <c r="BM1586" i="5"/>
  <c r="BA73" i="14" s="1"/>
  <c r="BP1582" i="5"/>
  <c r="BD66" i="14" s="1"/>
  <c r="BD65" i="14" s="1"/>
  <c r="BR1582" i="5"/>
  <c r="BF66" i="14" s="1"/>
  <c r="BF65" i="14" s="1"/>
  <c r="BT1582" i="5"/>
  <c r="BH66" i="14" s="1"/>
  <c r="BH65" i="14" s="1"/>
  <c r="BV1582" i="5"/>
  <c r="BJ66" i="14" s="1"/>
  <c r="BJ65" i="14" s="1"/>
  <c r="BJ3" i="14" s="1"/>
  <c r="BS1582" i="5"/>
  <c r="BG66" i="14" s="1"/>
  <c r="BG65" i="14" s="1"/>
  <c r="BN1582" i="5"/>
  <c r="BB66" i="14" s="1"/>
  <c r="BB65" i="14" s="1"/>
  <c r="BB3" i="14" s="1"/>
  <c r="BM1582" i="5"/>
  <c r="BA66" i="14" s="1"/>
  <c r="BA65" i="14" s="1"/>
  <c r="BO1582" i="5"/>
  <c r="BC66" i="14" s="1"/>
  <c r="BC65" i="14" s="1"/>
  <c r="BC3" i="14" s="1"/>
  <c r="BU1582" i="5"/>
  <c r="BI66" i="14" s="1"/>
  <c r="BI65" i="14" s="1"/>
  <c r="BQ1582" i="5"/>
  <c r="BE66" i="14" s="1"/>
  <c r="BE65" i="14" s="1"/>
  <c r="BE3" i="14" s="1"/>
  <c r="BK1582" i="5"/>
  <c r="BL1582" i="5"/>
  <c r="AZ66" i="14" s="1"/>
  <c r="AZ65" i="14" s="1"/>
  <c r="AZ3" i="14" s="1"/>
  <c r="G212" i="22"/>
  <c r="AX143" i="18"/>
  <c r="AX117" i="18"/>
  <c r="AX39" i="18" s="1"/>
  <c r="BF3" i="14" l="1"/>
  <c r="BI3" i="14"/>
  <c r="BI51" i="17" s="1"/>
  <c r="BG3" i="14"/>
  <c r="BD3" i="14"/>
  <c r="BD78" i="17" s="1"/>
  <c r="BH3" i="14"/>
  <c r="F109" i="19"/>
  <c r="F213" i="20"/>
  <c r="F82" i="19"/>
  <c r="BI78" i="17"/>
  <c r="BG78" i="17"/>
  <c r="BG51" i="17"/>
  <c r="BJ94" i="14"/>
  <c r="BJ233" i="15"/>
  <c r="BJ144" i="17" s="1"/>
  <c r="BF233" i="15"/>
  <c r="BF144" i="17" s="1"/>
  <c r="BF94" i="14"/>
  <c r="BH94" i="14"/>
  <c r="BH233" i="15"/>
  <c r="BH144" i="17" s="1"/>
  <c r="BA94" i="14"/>
  <c r="BA233" i="15"/>
  <c r="BA144" i="17" s="1"/>
  <c r="BG94" i="14"/>
  <c r="BG233" i="15"/>
  <c r="BG144" i="17" s="1"/>
  <c r="AZ78" i="17"/>
  <c r="AZ51" i="17"/>
  <c r="BC78" i="17"/>
  <c r="BC51" i="17"/>
  <c r="BJ78" i="17"/>
  <c r="BJ51" i="17"/>
  <c r="BA3" i="14"/>
  <c r="AY73" i="14"/>
  <c r="BW1586" i="5"/>
  <c r="BI94" i="14"/>
  <c r="BI233" i="15"/>
  <c r="BI144" i="17" s="1"/>
  <c r="BC94" i="14"/>
  <c r="BC233" i="15"/>
  <c r="BC144" i="17" s="1"/>
  <c r="AY95" i="13"/>
  <c r="AX101" i="18" s="1"/>
  <c r="AX76" i="17"/>
  <c r="AX71" i="17" s="1"/>
  <c r="AX77" i="17" s="1"/>
  <c r="G97" i="22"/>
  <c r="F98" i="20" s="1"/>
  <c r="BW1593" i="5"/>
  <c r="AZ218" i="13"/>
  <c r="BO1596" i="5"/>
  <c r="BC152" i="14" s="1"/>
  <c r="BC148" i="14" s="1"/>
  <c r="BC104" i="17" s="1"/>
  <c r="BU1596" i="5"/>
  <c r="BI152" i="14" s="1"/>
  <c r="BI148" i="14" s="1"/>
  <c r="BI104" i="17" s="1"/>
  <c r="BN1596" i="5"/>
  <c r="BB152" i="14" s="1"/>
  <c r="BB148" i="14" s="1"/>
  <c r="BB104" i="17" s="1"/>
  <c r="BM1596" i="5"/>
  <c r="BR1596" i="5"/>
  <c r="BF152" i="14" s="1"/>
  <c r="BF148" i="14" s="1"/>
  <c r="BF104" i="17" s="1"/>
  <c r="BV1596" i="5"/>
  <c r="BJ152" i="14" s="1"/>
  <c r="BJ148" i="14" s="1"/>
  <c r="BJ104" i="17" s="1"/>
  <c r="BT1596" i="5"/>
  <c r="BH152" i="14" s="1"/>
  <c r="BH148" i="14" s="1"/>
  <c r="BH104" i="17" s="1"/>
  <c r="BP1596" i="5"/>
  <c r="BD152" i="14" s="1"/>
  <c r="BD148" i="14" s="1"/>
  <c r="BD104" i="17" s="1"/>
  <c r="BS1596" i="5"/>
  <c r="BG152" i="14" s="1"/>
  <c r="BG148" i="14" s="1"/>
  <c r="BG104" i="17" s="1"/>
  <c r="BQ1596" i="5"/>
  <c r="BE152" i="14" s="1"/>
  <c r="BE148" i="14" s="1"/>
  <c r="BE104" i="17" s="1"/>
  <c r="AY66" i="14"/>
  <c r="BW1582" i="5"/>
  <c r="BH51" i="17"/>
  <c r="BH78" i="17"/>
  <c r="BD94" i="14"/>
  <c r="BD233" i="15"/>
  <c r="BD144" i="17" s="1"/>
  <c r="AY233" i="15"/>
  <c r="AY94" i="14"/>
  <c r="BW1587" i="5"/>
  <c r="BB94" i="14"/>
  <c r="BB233" i="15"/>
  <c r="BB144" i="17" s="1"/>
  <c r="G5" i="22"/>
  <c r="AY3" i="13"/>
  <c r="AX103" i="18"/>
  <c r="BW1592" i="5"/>
  <c r="AZ217" i="13"/>
  <c r="AZ220" i="13"/>
  <c r="BE78" i="17"/>
  <c r="BE51" i="17"/>
  <c r="BB78" i="17"/>
  <c r="BB51" i="17"/>
  <c r="BF51" i="17"/>
  <c r="BF78" i="17"/>
  <c r="BE94" i="14"/>
  <c r="BE233" i="15"/>
  <c r="BE144" i="17" s="1"/>
  <c r="AZ94" i="14"/>
  <c r="AZ233" i="15"/>
  <c r="AZ144" i="17" s="1"/>
  <c r="AX158" i="17"/>
  <c r="AX160" i="17" s="1"/>
  <c r="AX52" i="17"/>
  <c r="AX53" i="17"/>
  <c r="AZ191" i="13"/>
  <c r="BW1594" i="5"/>
  <c r="AX97" i="18" l="1"/>
  <c r="BD51" i="17"/>
  <c r="AZ189" i="13"/>
  <c r="BA191" i="13"/>
  <c r="G3" i="22"/>
  <c r="N6" i="20" s="1"/>
  <c r="AX113" i="18"/>
  <c r="AX91" i="18"/>
  <c r="AY65" i="14"/>
  <c r="BK66" i="14"/>
  <c r="F6" i="20"/>
  <c r="BK94" i="14"/>
  <c r="AY84" i="14"/>
  <c r="AY146" i="17" s="1"/>
  <c r="AZ64" i="13"/>
  <c r="BK73" i="14"/>
  <c r="H233" i="23"/>
  <c r="AY144" i="17"/>
  <c r="BK144" i="17" s="1"/>
  <c r="BK233" i="15"/>
  <c r="AX81" i="17"/>
  <c r="AX79" i="17"/>
  <c r="AX151" i="17"/>
  <c r="AX153" i="17" s="1"/>
  <c r="BA78" i="17"/>
  <c r="BA51" i="17"/>
  <c r="AY159" i="17"/>
  <c r="AX162" i="17"/>
  <c r="BA217" i="13"/>
  <c r="AZ216" i="13"/>
  <c r="AY119" i="18" s="1"/>
  <c r="AY121" i="18" s="1"/>
  <c r="BA152" i="14"/>
  <c r="BW1596" i="5"/>
  <c r="BA218" i="13"/>
  <c r="BB218" i="13" s="1"/>
  <c r="BC218" i="13" s="1"/>
  <c r="BD218" i="13" s="1"/>
  <c r="BE218" i="13" s="1"/>
  <c r="BF218" i="13" s="1"/>
  <c r="BG218" i="13" s="1"/>
  <c r="BH218" i="13" s="1"/>
  <c r="BI218" i="13" s="1"/>
  <c r="BJ218" i="13" s="1"/>
  <c r="BK218" i="13" s="1"/>
  <c r="H218" i="22" s="1"/>
  <c r="AX99" i="18"/>
  <c r="AY93" i="13"/>
  <c r="G95" i="22"/>
  <c r="F63" i="19" s="1"/>
  <c r="AY152" i="17" l="1"/>
  <c r="AX155" i="17"/>
  <c r="N98" i="20"/>
  <c r="N53" i="20"/>
  <c r="N14" i="20"/>
  <c r="N40" i="20"/>
  <c r="N29" i="20"/>
  <c r="N16" i="20"/>
  <c r="N47" i="20"/>
  <c r="N146" i="20"/>
  <c r="N200" i="20"/>
  <c r="N187" i="20"/>
  <c r="N142" i="20"/>
  <c r="N33" i="20"/>
  <c r="F58" i="19"/>
  <c r="N39" i="20"/>
  <c r="N111" i="20"/>
  <c r="N61" i="20"/>
  <c r="N48" i="20"/>
  <c r="N122" i="20"/>
  <c r="N176" i="20"/>
  <c r="N50" i="20"/>
  <c r="N112" i="20"/>
  <c r="N150" i="20"/>
  <c r="N4" i="20"/>
  <c r="N210" i="20"/>
  <c r="N174" i="20"/>
  <c r="N23" i="20"/>
  <c r="N20" i="20"/>
  <c r="N25" i="20"/>
  <c r="N172" i="20"/>
  <c r="N129" i="20"/>
  <c r="N121" i="20"/>
  <c r="N132" i="20"/>
  <c r="N66" i="20"/>
  <c r="N196" i="20"/>
  <c r="N163" i="20"/>
  <c r="N30" i="20"/>
  <c r="N217" i="20"/>
  <c r="N11" i="20"/>
  <c r="N156" i="20"/>
  <c r="N223" i="20"/>
  <c r="N64" i="20"/>
  <c r="N134" i="20"/>
  <c r="N28" i="20"/>
  <c r="N194" i="20"/>
  <c r="N36" i="20"/>
  <c r="N103" i="20"/>
  <c r="N128" i="20"/>
  <c r="N130" i="20"/>
  <c r="N92" i="20"/>
  <c r="N136" i="20"/>
  <c r="N160" i="20"/>
  <c r="N166" i="20"/>
  <c r="N158" i="20"/>
  <c r="N90" i="20"/>
  <c r="N88" i="20"/>
  <c r="N167" i="20"/>
  <c r="N68" i="20"/>
  <c r="N21" i="20"/>
  <c r="N76" i="20"/>
  <c r="N58" i="20"/>
  <c r="N22" i="20"/>
  <c r="N113" i="20"/>
  <c r="N162" i="20"/>
  <c r="N180" i="20"/>
  <c r="N204" i="20"/>
  <c r="N41" i="20"/>
  <c r="N102" i="20"/>
  <c r="N19" i="20"/>
  <c r="N170" i="20"/>
  <c r="N52" i="20"/>
  <c r="N117" i="20"/>
  <c r="N67" i="20"/>
  <c r="N82" i="20"/>
  <c r="N127" i="20"/>
  <c r="N140" i="20"/>
  <c r="N168" i="20"/>
  <c r="N219" i="20"/>
  <c r="N190" i="20"/>
  <c r="N8" i="20"/>
  <c r="N154" i="20"/>
  <c r="N65" i="20"/>
  <c r="N100" i="20"/>
  <c r="N75" i="20"/>
  <c r="N35" i="20"/>
  <c r="N45" i="20"/>
  <c r="N104" i="20"/>
  <c r="N206" i="20"/>
  <c r="N78" i="20"/>
  <c r="N171" i="20"/>
  <c r="N17" i="20"/>
  <c r="N37" i="20"/>
  <c r="N126" i="20"/>
  <c r="N31" i="20"/>
  <c r="N62" i="20"/>
  <c r="N70" i="20"/>
  <c r="N164" i="20"/>
  <c r="N43" i="20"/>
  <c r="N59" i="20"/>
  <c r="N178" i="20"/>
  <c r="N84" i="20"/>
  <c r="N54" i="20"/>
  <c r="N183" i="20"/>
  <c r="N86" i="20"/>
  <c r="N56" i="20"/>
  <c r="F4" i="20"/>
  <c r="N131" i="20"/>
  <c r="N202" i="20"/>
  <c r="N119" i="20"/>
  <c r="N24" i="20"/>
  <c r="N179" i="20"/>
  <c r="N108" i="20"/>
  <c r="N80" i="20"/>
  <c r="N49" i="20"/>
  <c r="N125" i="20"/>
  <c r="N83" i="20"/>
  <c r="N144" i="20"/>
  <c r="N135" i="20"/>
  <c r="N192" i="20"/>
  <c r="N12" i="20"/>
  <c r="N10" i="20"/>
  <c r="N152" i="20"/>
  <c r="N213" i="20"/>
  <c r="N87" i="20"/>
  <c r="N182" i="20"/>
  <c r="N109" i="20"/>
  <c r="N198" i="20"/>
  <c r="N74" i="20"/>
  <c r="N186" i="20"/>
  <c r="N120" i="20"/>
  <c r="N32" i="20"/>
  <c r="N184" i="20"/>
  <c r="N72" i="20"/>
  <c r="N106" i="20"/>
  <c r="N60" i="20"/>
  <c r="N91" i="20"/>
  <c r="N139" i="20"/>
  <c r="N101" i="20"/>
  <c r="N38" i="20"/>
  <c r="N159" i="20"/>
  <c r="N137" i="20"/>
  <c r="N110" i="20"/>
  <c r="N27" i="20"/>
  <c r="N133" i="20"/>
  <c r="N118" i="20"/>
  <c r="N46" i="20"/>
  <c r="N188" i="20"/>
  <c r="N79" i="20"/>
  <c r="N18" i="20"/>
  <c r="N123" i="20"/>
  <c r="N148" i="20"/>
  <c r="N124" i="20"/>
  <c r="N215" i="20"/>
  <c r="N175" i="20"/>
  <c r="N138" i="20"/>
  <c r="N115" i="20"/>
  <c r="N208" i="20"/>
  <c r="N55" i="20"/>
  <c r="N218" i="20"/>
  <c r="N155" i="20"/>
  <c r="N221" i="20"/>
  <c r="F78" i="19"/>
  <c r="N105" i="20"/>
  <c r="AX141" i="18"/>
  <c r="G93" i="22"/>
  <c r="F107" i="19" s="1"/>
  <c r="AX145" i="18"/>
  <c r="AX139" i="18"/>
  <c r="BA148" i="14"/>
  <c r="BK152" i="14"/>
  <c r="O235" i="21"/>
  <c r="P235" i="21" s="1"/>
  <c r="G235" i="21"/>
  <c r="H235" i="21" s="1"/>
  <c r="I233" i="23"/>
  <c r="F65" i="19"/>
  <c r="AY3" i="14"/>
  <c r="BK65" i="14"/>
  <c r="AY224" i="13"/>
  <c r="AY2" i="13" s="1"/>
  <c r="BL218" i="13"/>
  <c r="BB191" i="13"/>
  <c r="BA189" i="13"/>
  <c r="F96" i="20"/>
  <c r="N96" i="20"/>
  <c r="I218" i="22"/>
  <c r="G219" i="20"/>
  <c r="H219" i="20" s="1"/>
  <c r="BB217" i="13"/>
  <c r="BA216" i="13"/>
  <c r="AY74" i="17"/>
  <c r="AY72" i="17" s="1"/>
  <c r="AZ63" i="13"/>
  <c r="AY44" i="17"/>
  <c r="BA64" i="13"/>
  <c r="F69" i="19"/>
  <c r="F67" i="19"/>
  <c r="BB64" i="13" l="1"/>
  <c r="BA63" i="13"/>
  <c r="AZ74" i="17"/>
  <c r="AZ72" i="17" s="1"/>
  <c r="AZ44" i="17"/>
  <c r="BC191" i="13"/>
  <c r="BB189" i="13"/>
  <c r="AY51" i="17"/>
  <c r="BK51" i="17" s="1"/>
  <c r="AY78" i="17"/>
  <c r="BK78" i="17" s="1"/>
  <c r="AY154" i="14"/>
  <c r="BK3" i="14"/>
  <c r="BC217" i="13"/>
  <c r="BB216" i="13"/>
  <c r="F105" i="19"/>
  <c r="F111" i="19"/>
  <c r="N94" i="20"/>
  <c r="F94" i="20"/>
  <c r="BA104" i="17"/>
  <c r="BK104" i="17" s="1"/>
  <c r="BK148" i="14"/>
  <c r="BD217" i="13" l="1"/>
  <c r="BC216" i="13"/>
  <c r="AY149" i="18"/>
  <c r="AY158" i="14"/>
  <c r="BD191" i="13"/>
  <c r="BC189" i="13"/>
  <c r="BA74" i="17"/>
  <c r="BA72" i="17" s="1"/>
  <c r="BB63" i="13"/>
  <c r="BA44" i="17"/>
  <c r="BC64" i="13"/>
  <c r="AY164" i="14" l="1"/>
  <c r="AY162" i="14"/>
  <c r="AY151" i="18"/>
  <c r="BB74" i="17"/>
  <c r="BB72" i="17" s="1"/>
  <c r="BC63" i="13"/>
  <c r="BD64" i="13"/>
  <c r="BB44" i="17"/>
  <c r="BD189" i="13"/>
  <c r="BE191" i="13"/>
  <c r="BD216" i="13"/>
  <c r="BE217" i="13"/>
  <c r="AY166" i="14" l="1"/>
  <c r="AZ156" i="14" s="1"/>
  <c r="BF217" i="13"/>
  <c r="BE216" i="13"/>
  <c r="BE64" i="13"/>
  <c r="BD63" i="13"/>
  <c r="BC74" i="17"/>
  <c r="BC72" i="17" s="1"/>
  <c r="BC44" i="17"/>
  <c r="AZ7" i="13"/>
  <c r="AY168" i="14"/>
  <c r="AY153" i="18"/>
  <c r="BE189" i="13"/>
  <c r="BF191" i="13"/>
  <c r="AY148" i="17"/>
  <c r="AZ154" i="13"/>
  <c r="AZ143" i="14"/>
  <c r="AY224" i="15"/>
  <c r="AZ10" i="13"/>
  <c r="AZ213" i="15"/>
  <c r="AZ145" i="14"/>
  <c r="AZ155" i="13" l="1"/>
  <c r="AY111" i="17" s="1"/>
  <c r="AY223" i="15"/>
  <c r="AZ144" i="14"/>
  <c r="BF189" i="13"/>
  <c r="BG191" i="13"/>
  <c r="AY161" i="17"/>
  <c r="AY107" i="18"/>
  <c r="AY154" i="17"/>
  <c r="BF64" i="13"/>
  <c r="BD74" i="17"/>
  <c r="BD72" i="17" s="1"/>
  <c r="BE63" i="13"/>
  <c r="BD44" i="17"/>
  <c r="AZ201" i="15"/>
  <c r="AZ68" i="17" s="1"/>
  <c r="AZ146" i="14"/>
  <c r="BA11" i="13" s="1"/>
  <c r="AZ138" i="17" s="1"/>
  <c r="AY110" i="17"/>
  <c r="AZ153" i="13"/>
  <c r="AZ151" i="13" s="1"/>
  <c r="AY129" i="18" s="1"/>
  <c r="AY133" i="18" s="1"/>
  <c r="AY137" i="17"/>
  <c r="AY136" i="17" s="1"/>
  <c r="AZ9" i="13"/>
  <c r="AZ5" i="13" s="1"/>
  <c r="AZ3" i="13" s="1"/>
  <c r="AY91" i="18" s="1"/>
  <c r="BF216" i="13"/>
  <c r="BG217" i="13"/>
  <c r="AZ142" i="14" l="1"/>
  <c r="AZ84" i="14" s="1"/>
  <c r="AZ154" i="14" s="1"/>
  <c r="AY137" i="18"/>
  <c r="AY131" i="18"/>
  <c r="BG216" i="13"/>
  <c r="BH217" i="13"/>
  <c r="BE44" i="17"/>
  <c r="BG64" i="13"/>
  <c r="BF63" i="13"/>
  <c r="BE74" i="17"/>
  <c r="BE72" i="17" s="1"/>
  <c r="AY215" i="15"/>
  <c r="AY125" i="18"/>
  <c r="BH191" i="13"/>
  <c r="BG189" i="13"/>
  <c r="AY109" i="17"/>
  <c r="AY145" i="17" s="1"/>
  <c r="AY147" i="17" s="1"/>
  <c r="AY149" i="17" s="1"/>
  <c r="AZ146" i="17" l="1"/>
  <c r="BH216" i="13"/>
  <c r="BI217" i="13"/>
  <c r="BH189" i="13"/>
  <c r="BI191" i="13"/>
  <c r="AY135" i="18"/>
  <c r="AY127" i="18"/>
  <c r="BH64" i="13"/>
  <c r="BG63" i="13"/>
  <c r="BF44" i="17"/>
  <c r="BF74" i="17"/>
  <c r="BF72" i="17" s="1"/>
  <c r="AY235" i="15"/>
  <c r="AY69" i="17"/>
  <c r="AZ149" i="18"/>
  <c r="AZ158" i="14"/>
  <c r="BI189" i="13" l="1"/>
  <c r="BJ191" i="13"/>
  <c r="AY237" i="15"/>
  <c r="AZ104" i="13" s="1"/>
  <c r="BG74" i="17"/>
  <c r="BG72" i="17" s="1"/>
  <c r="BG44" i="17"/>
  <c r="BI64" i="13"/>
  <c r="BH63" i="13"/>
  <c r="AZ151" i="18"/>
  <c r="AZ164" i="14"/>
  <c r="AZ162" i="14"/>
  <c r="BI216" i="13"/>
  <c r="BJ217" i="13"/>
  <c r="AY239" i="15" l="1"/>
  <c r="AY113" i="18" s="1"/>
  <c r="BA154" i="13"/>
  <c r="AZ110" i="17" s="1"/>
  <c r="AZ148" i="17"/>
  <c r="BA143" i="14"/>
  <c r="AZ166" i="14"/>
  <c r="AZ224" i="15"/>
  <c r="BH74" i="17"/>
  <c r="BH72" i="17" s="1"/>
  <c r="BH44" i="17"/>
  <c r="BJ64" i="13"/>
  <c r="BI63" i="13"/>
  <c r="AY57" i="17"/>
  <c r="AY67" i="17" s="1"/>
  <c r="AY70" i="17" s="1"/>
  <c r="AY115" i="18"/>
  <c r="AY111" i="18"/>
  <c r="BA10" i="13"/>
  <c r="BA213" i="15"/>
  <c r="BA145" i="14"/>
  <c r="BJ216" i="13"/>
  <c r="BK217" i="13"/>
  <c r="BK191" i="13"/>
  <c r="BJ189" i="13"/>
  <c r="AY45" i="17"/>
  <c r="AY41" i="17" s="1"/>
  <c r="AY50" i="17" s="1"/>
  <c r="AY52" i="17" s="1"/>
  <c r="AZ99" i="13"/>
  <c r="AZ222" i="13" l="1"/>
  <c r="AZ97" i="13"/>
  <c r="AY76" i="17" s="1"/>
  <c r="AY71" i="17" s="1"/>
  <c r="AY77" i="17" s="1"/>
  <c r="AY35" i="18"/>
  <c r="AY33" i="18"/>
  <c r="AY37" i="18" s="1"/>
  <c r="BI74" i="17"/>
  <c r="BI72" i="17" s="1"/>
  <c r="BJ63" i="13"/>
  <c r="BI44" i="17"/>
  <c r="BA7" i="13"/>
  <c r="AZ168" i="14"/>
  <c r="BA156" i="14"/>
  <c r="AZ153" i="18"/>
  <c r="H191" i="22"/>
  <c r="BK189" i="13"/>
  <c r="BL191" i="13"/>
  <c r="BA201" i="15"/>
  <c r="BA68" i="17" s="1"/>
  <c r="BA146" i="14"/>
  <c r="BB11" i="13" s="1"/>
  <c r="BA138" i="17" s="1"/>
  <c r="AZ212" i="13"/>
  <c r="AY102" i="17"/>
  <c r="AY101" i="17" s="1"/>
  <c r="AY103" i="17" s="1"/>
  <c r="AY158" i="17" s="1"/>
  <c r="AY160" i="17" s="1"/>
  <c r="BA220" i="13"/>
  <c r="AZ119" i="18" s="1"/>
  <c r="AZ121" i="18" s="1"/>
  <c r="H217" i="22"/>
  <c r="BK216" i="13"/>
  <c r="BL217" i="13"/>
  <c r="BA9" i="13"/>
  <c r="AZ137" i="17"/>
  <c r="AZ136" i="17" s="1"/>
  <c r="BA155" i="13"/>
  <c r="BA144" i="14"/>
  <c r="AZ223" i="15"/>
  <c r="BA142" i="14" l="1"/>
  <c r="BA84" i="14" s="1"/>
  <c r="AZ95" i="13"/>
  <c r="AY99" i="18" s="1"/>
  <c r="AY97" i="18"/>
  <c r="AZ215" i="15"/>
  <c r="AZ125" i="18"/>
  <c r="G192" i="20"/>
  <c r="H192" i="20" s="1"/>
  <c r="I191" i="22"/>
  <c r="AZ107" i="18"/>
  <c r="AZ161" i="17"/>
  <c r="BA5" i="13"/>
  <c r="BA3" i="13" s="1"/>
  <c r="AZ91" i="18" s="1"/>
  <c r="AZ154" i="17"/>
  <c r="AY105" i="17"/>
  <c r="AZ111" i="17"/>
  <c r="AZ109" i="17" s="1"/>
  <c r="AZ145" i="17" s="1"/>
  <c r="BA153" i="13"/>
  <c r="BA151" i="13" s="1"/>
  <c r="AZ129" i="18" s="1"/>
  <c r="H216" i="22"/>
  <c r="BL216" i="13"/>
  <c r="G218" i="20"/>
  <c r="H218" i="20" s="1"/>
  <c r="I217" i="22"/>
  <c r="AY143" i="18"/>
  <c r="AY117" i="18"/>
  <c r="AY39" i="18" s="1"/>
  <c r="H189" i="22"/>
  <c r="BL189" i="13"/>
  <c r="AY79" i="17"/>
  <c r="AY151" i="17"/>
  <c r="AY81" i="17"/>
  <c r="AZ147" i="17"/>
  <c r="AZ159" i="17"/>
  <c r="AY162" i="17"/>
  <c r="BA146" i="17"/>
  <c r="BA154" i="14"/>
  <c r="AY101" i="18" l="1"/>
  <c r="AZ93" i="13"/>
  <c r="AY103" i="18"/>
  <c r="G217" i="20"/>
  <c r="H217" i="20" s="1"/>
  <c r="I216" i="22"/>
  <c r="I189" i="22"/>
  <c r="G190" i="20"/>
  <c r="H190" i="20" s="1"/>
  <c r="AZ135" i="18"/>
  <c r="AZ69" i="17"/>
  <c r="AZ235" i="15"/>
  <c r="AZ237" i="15" s="1"/>
  <c r="AZ239" i="15" s="1"/>
  <c r="AZ113" i="18" s="1"/>
  <c r="BA149" i="18"/>
  <c r="BA158" i="14"/>
  <c r="AY153" i="17"/>
  <c r="AZ133" i="18"/>
  <c r="AZ131" i="18"/>
  <c r="AZ137" i="18"/>
  <c r="AZ127" i="18"/>
  <c r="AZ149" i="17"/>
  <c r="AY141" i="18" l="1"/>
  <c r="AY145" i="18"/>
  <c r="AY139" i="18"/>
  <c r="AZ224" i="13"/>
  <c r="AZ2" i="13" s="1"/>
  <c r="AZ35" i="18"/>
  <c r="AZ33" i="18"/>
  <c r="AZ37" i="18" s="1"/>
  <c r="BA222" i="13"/>
  <c r="BA212" i="13" s="1"/>
  <c r="BA104" i="13"/>
  <c r="AZ45" i="17" s="1"/>
  <c r="AZ41" i="17" s="1"/>
  <c r="AZ57" i="17"/>
  <c r="AZ115" i="18"/>
  <c r="AZ111" i="18"/>
  <c r="BA164" i="14"/>
  <c r="BA151" i="18"/>
  <c r="BA162" i="14"/>
  <c r="AZ102" i="17"/>
  <c r="BB220" i="13"/>
  <c r="AZ67" i="17"/>
  <c r="AZ152" i="17"/>
  <c r="AY155" i="17"/>
  <c r="BA99" i="13" l="1"/>
  <c r="BA97" i="13" s="1"/>
  <c r="BA119" i="18"/>
  <c r="BA166" i="14"/>
  <c r="BA224" i="15"/>
  <c r="BB143" i="14"/>
  <c r="BA148" i="17"/>
  <c r="BB154" i="13"/>
  <c r="AZ50" i="17"/>
  <c r="AZ70" i="17"/>
  <c r="AZ143" i="18"/>
  <c r="AZ117" i="18"/>
  <c r="AZ101" i="17"/>
  <c r="BB213" i="15"/>
  <c r="BB145" i="14"/>
  <c r="BB10" i="13"/>
  <c r="AZ103" i="17" l="1"/>
  <c r="AZ158" i="17" s="1"/>
  <c r="BA110" i="17"/>
  <c r="BA223" i="15"/>
  <c r="BB144" i="14"/>
  <c r="BB155" i="13"/>
  <c r="BB153" i="13" s="1"/>
  <c r="BB201" i="15"/>
  <c r="BB146" i="14"/>
  <c r="BC11" i="13" s="1"/>
  <c r="BB7" i="13"/>
  <c r="BA153" i="18"/>
  <c r="BB156" i="14"/>
  <c r="BA168" i="14"/>
  <c r="BB9" i="13"/>
  <c r="BA137" i="17"/>
  <c r="BA121" i="18"/>
  <c r="BA95" i="13"/>
  <c r="AZ76" i="17"/>
  <c r="AZ71" i="17" s="1"/>
  <c r="AZ39" i="18"/>
  <c r="AZ52" i="17"/>
  <c r="BB142" i="14" l="1"/>
  <c r="BB84" i="14" s="1"/>
  <c r="BB151" i="13"/>
  <c r="BA136" i="17"/>
  <c r="BA154" i="17"/>
  <c r="BA161" i="17"/>
  <c r="BA107" i="18"/>
  <c r="BB68" i="17"/>
  <c r="AZ160" i="17"/>
  <c r="BB5" i="13"/>
  <c r="BA111" i="17"/>
  <c r="BA109" i="17" s="1"/>
  <c r="BA125" i="18"/>
  <c r="BA215" i="15"/>
  <c r="AZ77" i="17"/>
  <c r="BA93" i="13"/>
  <c r="AZ141" i="18" s="1"/>
  <c r="AZ103" i="18"/>
  <c r="AZ97" i="18"/>
  <c r="AZ99" i="18"/>
  <c r="AZ101" i="18"/>
  <c r="BB138" i="17"/>
  <c r="AZ105" i="17"/>
  <c r="BB146" i="17" l="1"/>
  <c r="BB154" i="14"/>
  <c r="BA145" i="17"/>
  <c r="BB3" i="13"/>
  <c r="AZ145" i="18"/>
  <c r="AZ139" i="18"/>
  <c r="BA224" i="13"/>
  <c r="AZ151" i="17"/>
  <c r="AZ79" i="17"/>
  <c r="AZ81" i="17"/>
  <c r="BA69" i="17"/>
  <c r="BA235" i="15"/>
  <c r="BA135" i="18"/>
  <c r="AZ162" i="17"/>
  <c r="BA159" i="17"/>
  <c r="BA129" i="18"/>
  <c r="AZ153" i="17" l="1"/>
  <c r="BA147" i="17"/>
  <c r="BA131" i="18"/>
  <c r="BA133" i="18"/>
  <c r="BA137" i="18"/>
  <c r="BA127" i="18"/>
  <c r="BA2" i="13"/>
  <c r="BA91" i="18"/>
  <c r="BB158" i="14"/>
  <c r="BB149" i="18"/>
  <c r="BA237" i="15"/>
  <c r="BA149" i="17" l="1"/>
  <c r="BB104" i="13"/>
  <c r="BB151" i="18"/>
  <c r="BB162" i="14"/>
  <c r="BB164" i="14"/>
  <c r="BA239" i="15"/>
  <c r="BA152" i="17"/>
  <c r="AZ155" i="17"/>
  <c r="BB166" i="14" l="1"/>
  <c r="BC7" i="13" s="1"/>
  <c r="BB99" i="13"/>
  <c r="BB97" i="13" s="1"/>
  <c r="BA45" i="17"/>
  <c r="BA41" i="17" s="1"/>
  <c r="BB148" i="17"/>
  <c r="BB224" i="15"/>
  <c r="BC143" i="14"/>
  <c r="BC154" i="13"/>
  <c r="BA35" i="18"/>
  <c r="BB222" i="13"/>
  <c r="BA33" i="18"/>
  <c r="BA57" i="17"/>
  <c r="BA111" i="18"/>
  <c r="BA115" i="18"/>
  <c r="BA113" i="18"/>
  <c r="BC213" i="15"/>
  <c r="BC145" i="14"/>
  <c r="BC10" i="13"/>
  <c r="BB168" i="14" l="1"/>
  <c r="BC156" i="14"/>
  <c r="BB153" i="18"/>
  <c r="BC9" i="13"/>
  <c r="BC5" i="13" s="1"/>
  <c r="BB137" i="17"/>
  <c r="BC220" i="13"/>
  <c r="BB119" i="18" s="1"/>
  <c r="BB212" i="13"/>
  <c r="BA102" i="17"/>
  <c r="BB223" i="15"/>
  <c r="BC144" i="14"/>
  <c r="BC155" i="13"/>
  <c r="BC153" i="13" s="1"/>
  <c r="BC146" i="14"/>
  <c r="BD11" i="13" s="1"/>
  <c r="BC201" i="15"/>
  <c r="BA67" i="17"/>
  <c r="BB110" i="17"/>
  <c r="BA37" i="18"/>
  <c r="BA50" i="17"/>
  <c r="BB154" i="17"/>
  <c r="BB107" i="18"/>
  <c r="BB161" i="17"/>
  <c r="BA70" i="17" l="1"/>
  <c r="BC138" i="17"/>
  <c r="BC142" i="14"/>
  <c r="BC84" i="14" s="1"/>
  <c r="BA101" i="17"/>
  <c r="BA52" i="17"/>
  <c r="BC151" i="13"/>
  <c r="BB111" i="17"/>
  <c r="BB109" i="17" s="1"/>
  <c r="BB215" i="15"/>
  <c r="BB125" i="18"/>
  <c r="BA143" i="18"/>
  <c r="BA117" i="18"/>
  <c r="BA76" i="17"/>
  <c r="BA71" i="17" s="1"/>
  <c r="BB95" i="13"/>
  <c r="BB136" i="17"/>
  <c r="BC3" i="13"/>
  <c r="BC68" i="17"/>
  <c r="BB121" i="18"/>
  <c r="BB93" i="13" l="1"/>
  <c r="BA101" i="18"/>
  <c r="BA103" i="18"/>
  <c r="BA97" i="18"/>
  <c r="BA99" i="18"/>
  <c r="BB69" i="17"/>
  <c r="BB235" i="15"/>
  <c r="BA103" i="17"/>
  <c r="BA39" i="18"/>
  <c r="BB145" i="17"/>
  <c r="BB129" i="18"/>
  <c r="BB127" i="18" s="1"/>
  <c r="BC146" i="17"/>
  <c r="BC154" i="14"/>
  <c r="BB91" i="18"/>
  <c r="BB135" i="18"/>
  <c r="BA77" i="17"/>
  <c r="BB147" i="17" l="1"/>
  <c r="BA105" i="17"/>
  <c r="BA158" i="17"/>
  <c r="BB237" i="15"/>
  <c r="BB239" i="15" s="1"/>
  <c r="BA79" i="17"/>
  <c r="BA151" i="17"/>
  <c r="BA81" i="17"/>
  <c r="BB137" i="18"/>
  <c r="BB133" i="18"/>
  <c r="BB131" i="18"/>
  <c r="BC149" i="18"/>
  <c r="BC158" i="14"/>
  <c r="BA141" i="18"/>
  <c r="BA145" i="18"/>
  <c r="BA139" i="18"/>
  <c r="BB224" i="13"/>
  <c r="BC222" i="13" l="1"/>
  <c r="BB113" i="18"/>
  <c r="BB115" i="18"/>
  <c r="BB35" i="18"/>
  <c r="BB57" i="17"/>
  <c r="BB33" i="18"/>
  <c r="BB111" i="18"/>
  <c r="BC164" i="14"/>
  <c r="BC151" i="18"/>
  <c r="BC162" i="14"/>
  <c r="BB2" i="13"/>
  <c r="BA153" i="17"/>
  <c r="BC104" i="13"/>
  <c r="BA160" i="17"/>
  <c r="BB149" i="17"/>
  <c r="BC99" i="13" l="1"/>
  <c r="BC97" i="13" s="1"/>
  <c r="BB45" i="17"/>
  <c r="BB41" i="17" s="1"/>
  <c r="BD213" i="15"/>
  <c r="BD145" i="14"/>
  <c r="BD10" i="13"/>
  <c r="BB152" i="17"/>
  <c r="BA155" i="17"/>
  <c r="BB37" i="18"/>
  <c r="BA162" i="17"/>
  <c r="BB159" i="17"/>
  <c r="BC166" i="14"/>
  <c r="BD143" i="14"/>
  <c r="BC148" i="17"/>
  <c r="BC224" i="15"/>
  <c r="BD154" i="13"/>
  <c r="BB67" i="17"/>
  <c r="BB102" i="17"/>
  <c r="BD220" i="13"/>
  <c r="BC119" i="18" s="1"/>
  <c r="BC212" i="13"/>
  <c r="BC121" i="18" l="1"/>
  <c r="BB70" i="17"/>
  <c r="BB101" i="17"/>
  <c r="BC110" i="17"/>
  <c r="BD156" i="14"/>
  <c r="BC153" i="18"/>
  <c r="BC168" i="14"/>
  <c r="BD7" i="13"/>
  <c r="BD146" i="14"/>
  <c r="BE11" i="13" s="1"/>
  <c r="BD201" i="15"/>
  <c r="BB143" i="18"/>
  <c r="BB117" i="18"/>
  <c r="BC223" i="15"/>
  <c r="BD144" i="14"/>
  <c r="BD155" i="13"/>
  <c r="BD9" i="13"/>
  <c r="BC137" i="17"/>
  <c r="BB50" i="17"/>
  <c r="BD142" i="14" l="1"/>
  <c r="BD84" i="14" s="1"/>
  <c r="BD146" i="17" s="1"/>
  <c r="BB52" i="17"/>
  <c r="BC95" i="13"/>
  <c r="BB76" i="17"/>
  <c r="BB71" i="17" s="1"/>
  <c r="BB77" i="17" s="1"/>
  <c r="BB81" i="17" s="1"/>
  <c r="BC111" i="17"/>
  <c r="BC109" i="17" s="1"/>
  <c r="BC215" i="15"/>
  <c r="BC125" i="18"/>
  <c r="BD68" i="17"/>
  <c r="BD5" i="13"/>
  <c r="BC107" i="18"/>
  <c r="BC154" i="17"/>
  <c r="BC161" i="17"/>
  <c r="BD153" i="13"/>
  <c r="BB39" i="18"/>
  <c r="BD138" i="17"/>
  <c r="BC136" i="17"/>
  <c r="BB103" i="17"/>
  <c r="BD154" i="14" l="1"/>
  <c r="BD149" i="18" s="1"/>
  <c r="BC93" i="13"/>
  <c r="BB141" i="18" s="1"/>
  <c r="BB99" i="18"/>
  <c r="BB97" i="18"/>
  <c r="BB103" i="18"/>
  <c r="BB101" i="18"/>
  <c r="BB105" i="17"/>
  <c r="BB151" i="17"/>
  <c r="BB79" i="17"/>
  <c r="BC69" i="17"/>
  <c r="BC235" i="15"/>
  <c r="BD151" i="13"/>
  <c r="BD158" i="14"/>
  <c r="BD3" i="13"/>
  <c r="BC145" i="17"/>
  <c r="BB158" i="17"/>
  <c r="BC147" i="17" l="1"/>
  <c r="BD164" i="14"/>
  <c r="BD162" i="14"/>
  <c r="BD151" i="18"/>
  <c r="BC237" i="15"/>
  <c r="BC239" i="15" s="1"/>
  <c r="BB153" i="17"/>
  <c r="BB160" i="17"/>
  <c r="BC91" i="18"/>
  <c r="BC129" i="18"/>
  <c r="BB145" i="18"/>
  <c r="BB139" i="18"/>
  <c r="BC224" i="13"/>
  <c r="BC135" i="18"/>
  <c r="BC33" i="18" l="1"/>
  <c r="BC111" i="18"/>
  <c r="BC113" i="18"/>
  <c r="BD222" i="13"/>
  <c r="BC115" i="18"/>
  <c r="BC57" i="17"/>
  <c r="BC35" i="18"/>
  <c r="BB162" i="17"/>
  <c r="BC159" i="17"/>
  <c r="BD166" i="14"/>
  <c r="BD224" i="15"/>
  <c r="BE143" i="14"/>
  <c r="BD148" i="17"/>
  <c r="BE154" i="13"/>
  <c r="BE213" i="15"/>
  <c r="BE145" i="14"/>
  <c r="BE10" i="13"/>
  <c r="BB155" i="17"/>
  <c r="BC152" i="17"/>
  <c r="BD104" i="13"/>
  <c r="BC2" i="13"/>
  <c r="BC131" i="18"/>
  <c r="BC137" i="18"/>
  <c r="BC133" i="18"/>
  <c r="BC127" i="18"/>
  <c r="BC149" i="17"/>
  <c r="BD99" i="13" l="1"/>
  <c r="BD97" i="13" s="1"/>
  <c r="BC45" i="17"/>
  <c r="BC41" i="17" s="1"/>
  <c r="BC102" i="17"/>
  <c r="BE220" i="13"/>
  <c r="BD212" i="13"/>
  <c r="BE201" i="15"/>
  <c r="BE146" i="14"/>
  <c r="BF11" i="13" s="1"/>
  <c r="BD223" i="15"/>
  <c r="BE144" i="14"/>
  <c r="BE155" i="13"/>
  <c r="BD110" i="17"/>
  <c r="BE156" i="14"/>
  <c r="BE7" i="13"/>
  <c r="BD168" i="14"/>
  <c r="BD153" i="18"/>
  <c r="BC67" i="17"/>
  <c r="BD137" i="17"/>
  <c r="BD136" i="17" s="1"/>
  <c r="BE9" i="13"/>
  <c r="BC37" i="18"/>
  <c r="BE142" i="14" l="1"/>
  <c r="BE84" i="14" s="1"/>
  <c r="BE146" i="17" s="1"/>
  <c r="BD107" i="18"/>
  <c r="BD161" i="17"/>
  <c r="BD154" i="17"/>
  <c r="BE138" i="17"/>
  <c r="BC70" i="17"/>
  <c r="BD111" i="17"/>
  <c r="BD109" i="17" s="1"/>
  <c r="BD145" i="17" s="1"/>
  <c r="BD147" i="17" s="1"/>
  <c r="BD149" i="17" s="1"/>
  <c r="BE68" i="17"/>
  <c r="BC101" i="17"/>
  <c r="BC50" i="17"/>
  <c r="BE5" i="13"/>
  <c r="BC143" i="18"/>
  <c r="BC117" i="18"/>
  <c r="BE153" i="13"/>
  <c r="BE151" i="13" s="1"/>
  <c r="BD129" i="18" s="1"/>
  <c r="BD125" i="18"/>
  <c r="BD215" i="15"/>
  <c r="BD119" i="18"/>
  <c r="BD121" i="18" s="1"/>
  <c r="BE154" i="14" l="1"/>
  <c r="BE158" i="14" s="1"/>
  <c r="BD135" i="18"/>
  <c r="BD127" i="18"/>
  <c r="BC76" i="17"/>
  <c r="BC71" i="17" s="1"/>
  <c r="BC77" i="17" s="1"/>
  <c r="BC81" i="17" s="1"/>
  <c r="BD95" i="13"/>
  <c r="BD137" i="18"/>
  <c r="BD131" i="18"/>
  <c r="BD133" i="18"/>
  <c r="BE3" i="13"/>
  <c r="BC103" i="17"/>
  <c r="BC158" i="17" s="1"/>
  <c r="BC39" i="18"/>
  <c r="BE149" i="18"/>
  <c r="BD69" i="17"/>
  <c r="BD235" i="15"/>
  <c r="BC52" i="17"/>
  <c r="BE162" i="14" l="1"/>
  <c r="BE164" i="14"/>
  <c r="BE151" i="18"/>
  <c r="BE166" i="14"/>
  <c r="BC105" i="17"/>
  <c r="BC151" i="17"/>
  <c r="BC79" i="17"/>
  <c r="BD237" i="15"/>
  <c r="BE104" i="13" s="1"/>
  <c r="BD91" i="18"/>
  <c r="BC160" i="17"/>
  <c r="BD93" i="13"/>
  <c r="BC97" i="18"/>
  <c r="BC99" i="18"/>
  <c r="BC103" i="18"/>
  <c r="BC101" i="18"/>
  <c r="BC139" i="18" l="1"/>
  <c r="BC145" i="18"/>
  <c r="BD224" i="13"/>
  <c r="BE168" i="14"/>
  <c r="BF7" i="13"/>
  <c r="BF156" i="14"/>
  <c r="BE153" i="18"/>
  <c r="BD239" i="15"/>
  <c r="BC153" i="17"/>
  <c r="BE99" i="13"/>
  <c r="BE97" i="13" s="1"/>
  <c r="BD45" i="17"/>
  <c r="BD41" i="17" s="1"/>
  <c r="BD50" i="17" s="1"/>
  <c r="BF145" i="14"/>
  <c r="BF213" i="15"/>
  <c r="BF10" i="13"/>
  <c r="BC162" i="17"/>
  <c r="BD159" i="17"/>
  <c r="BC141" i="18"/>
  <c r="BE148" i="17"/>
  <c r="BF143" i="14"/>
  <c r="BE224" i="15"/>
  <c r="BF154" i="13"/>
  <c r="BD76" i="17" l="1"/>
  <c r="BD71" i="17" s="1"/>
  <c r="BE95" i="13"/>
  <c r="BD2" i="13"/>
  <c r="BD52" i="17"/>
  <c r="BF144" i="14"/>
  <c r="BE223" i="15"/>
  <c r="BF155" i="13"/>
  <c r="BF153" i="13" s="1"/>
  <c r="BF151" i="13" s="1"/>
  <c r="BE129" i="18" s="1"/>
  <c r="BE110" i="17"/>
  <c r="BE137" i="17"/>
  <c r="BE136" i="17" s="1"/>
  <c r="BF9" i="13"/>
  <c r="BF5" i="13" s="1"/>
  <c r="BD152" i="17"/>
  <c r="BC155" i="17"/>
  <c r="BE161" i="17"/>
  <c r="BE107" i="18"/>
  <c r="BE154" i="17"/>
  <c r="BF146" i="14"/>
  <c r="BG11" i="13" s="1"/>
  <c r="BF201" i="15"/>
  <c r="BE222" i="13"/>
  <c r="BD35" i="18"/>
  <c r="BD111" i="18"/>
  <c r="BD113" i="18"/>
  <c r="BD115" i="18"/>
  <c r="BD57" i="17"/>
  <c r="BD67" i="17" s="1"/>
  <c r="BD70" i="17" s="1"/>
  <c r="BD77" i="17" s="1"/>
  <c r="BD81" i="17" s="1"/>
  <c r="BD33" i="18"/>
  <c r="BD37" i="18" s="1"/>
  <c r="BF142" i="14" l="1"/>
  <c r="BF84" i="14" s="1"/>
  <c r="BF146" i="17" s="1"/>
  <c r="BD102" i="17"/>
  <c r="BD101" i="17" s="1"/>
  <c r="BD103" i="17" s="1"/>
  <c r="BD151" i="17" s="1"/>
  <c r="BD153" i="17" s="1"/>
  <c r="BE212" i="13"/>
  <c r="BF220" i="13"/>
  <c r="BE111" i="17"/>
  <c r="BE109" i="17" s="1"/>
  <c r="BE145" i="17" s="1"/>
  <c r="BE147" i="17" s="1"/>
  <c r="BE149" i="17" s="1"/>
  <c r="BE93" i="13"/>
  <c r="BD141" i="18" s="1"/>
  <c r="BD101" i="18"/>
  <c r="BD97" i="18"/>
  <c r="BD103" i="18"/>
  <c r="BD99" i="18"/>
  <c r="BD79" i="17"/>
  <c r="BF68" i="17"/>
  <c r="BE215" i="15"/>
  <c r="BE125" i="18"/>
  <c r="BF138" i="17"/>
  <c r="BF3" i="13"/>
  <c r="BE133" i="18"/>
  <c r="BE131" i="18"/>
  <c r="BE137" i="18"/>
  <c r="BF154" i="14" l="1"/>
  <c r="BD143" i="18"/>
  <c r="BD117" i="18"/>
  <c r="BD39" i="18" s="1"/>
  <c r="BD145" i="18"/>
  <c r="BD139" i="18"/>
  <c r="BE224" i="13"/>
  <c r="BE2" i="13" s="1"/>
  <c r="BD105" i="17"/>
  <c r="BD158" i="17"/>
  <c r="BD160" i="17" s="1"/>
  <c r="BE91" i="18"/>
  <c r="BE135" i="18"/>
  <c r="BE127" i="18"/>
  <c r="BF158" i="14"/>
  <c r="BF149" i="18"/>
  <c r="BD155" i="17"/>
  <c r="BE152" i="17"/>
  <c r="BE69" i="17"/>
  <c r="BE235" i="15"/>
  <c r="BE237" i="15" s="1"/>
  <c r="BE119" i="18"/>
  <c r="BE121" i="18" s="1"/>
  <c r="BE159" i="17" l="1"/>
  <c r="BD162" i="17"/>
  <c r="BF151" i="18"/>
  <c r="BF164" i="14"/>
  <c r="BF162" i="14"/>
  <c r="BE239" i="15"/>
  <c r="BF104" i="13"/>
  <c r="BF166" i="14" l="1"/>
  <c r="BF153" i="18" s="1"/>
  <c r="BG213" i="15"/>
  <c r="BG145" i="14"/>
  <c r="BG10" i="13"/>
  <c r="BF99" i="13"/>
  <c r="BF97" i="13" s="1"/>
  <c r="BE45" i="17"/>
  <c r="BE41" i="17" s="1"/>
  <c r="BE50" i="17" s="1"/>
  <c r="BE57" i="17"/>
  <c r="BE67" i="17" s="1"/>
  <c r="BE70" i="17" s="1"/>
  <c r="BE113" i="18"/>
  <c r="BE111" i="18"/>
  <c r="BE33" i="18"/>
  <c r="BE37" i="18" s="1"/>
  <c r="BF222" i="13"/>
  <c r="BE35" i="18"/>
  <c r="BE115" i="18"/>
  <c r="BF148" i="17"/>
  <c r="BF224" i="15"/>
  <c r="BG143" i="14"/>
  <c r="BG154" i="13"/>
  <c r="BF168" i="14" l="1"/>
  <c r="BG7" i="13"/>
  <c r="BG156" i="14"/>
  <c r="BF95" i="13"/>
  <c r="BE76" i="17"/>
  <c r="BE71" i="17" s="1"/>
  <c r="BE77" i="17" s="1"/>
  <c r="BE52" i="17"/>
  <c r="BF107" i="18"/>
  <c r="BF161" i="17"/>
  <c r="BF154" i="17"/>
  <c r="BE102" i="17"/>
  <c r="BE101" i="17" s="1"/>
  <c r="BE103" i="17" s="1"/>
  <c r="BE105" i="17" s="1"/>
  <c r="BF212" i="13"/>
  <c r="BG220" i="13"/>
  <c r="BF119" i="18" s="1"/>
  <c r="BF121" i="18" s="1"/>
  <c r="BF110" i="17"/>
  <c r="BF137" i="17"/>
  <c r="BF136" i="17" s="1"/>
  <c r="BG9" i="13"/>
  <c r="BG5" i="13" s="1"/>
  <c r="BF223" i="15"/>
  <c r="BG144" i="14"/>
  <c r="BG155" i="13"/>
  <c r="BG153" i="13" s="1"/>
  <c r="BG151" i="13" s="1"/>
  <c r="BF129" i="18" s="1"/>
  <c r="BG201" i="15"/>
  <c r="BG146" i="14"/>
  <c r="BH11" i="13" s="1"/>
  <c r="BG3" i="13" l="1"/>
  <c r="BF133" i="18"/>
  <c r="BF131" i="18"/>
  <c r="BF137" i="18"/>
  <c r="BG68" i="17"/>
  <c r="BE158" i="17"/>
  <c r="BE160" i="17" s="1"/>
  <c r="BF111" i="17"/>
  <c r="BF109" i="17" s="1"/>
  <c r="BF145" i="17" s="1"/>
  <c r="BF147" i="17" s="1"/>
  <c r="BF149" i="17" s="1"/>
  <c r="BE143" i="18"/>
  <c r="BE117" i="18"/>
  <c r="BE39" i="18" s="1"/>
  <c r="BE79" i="17"/>
  <c r="BE151" i="17"/>
  <c r="BE153" i="17" s="1"/>
  <c r="BG138" i="17"/>
  <c r="BG142" i="14"/>
  <c r="BG84" i="14" s="1"/>
  <c r="BF125" i="18"/>
  <c r="BF215" i="15"/>
  <c r="BE81" i="17"/>
  <c r="BF93" i="13"/>
  <c r="BE141" i="18" s="1"/>
  <c r="BE101" i="18"/>
  <c r="BE97" i="18"/>
  <c r="BE99" i="18"/>
  <c r="BE103" i="18"/>
  <c r="BE162" i="17" l="1"/>
  <c r="BF159" i="17"/>
  <c r="BF152" i="17"/>
  <c r="BE155" i="17"/>
  <c r="BF69" i="17"/>
  <c r="BF235" i="15"/>
  <c r="BF237" i="15" s="1"/>
  <c r="BE145" i="18"/>
  <c r="BE139" i="18"/>
  <c r="BF224" i="13"/>
  <c r="BF2" i="13" s="1"/>
  <c r="BF135" i="18"/>
  <c r="BF127" i="18"/>
  <c r="BG146" i="17"/>
  <c r="BG154" i="14"/>
  <c r="BF91" i="18"/>
  <c r="BG149" i="18" l="1"/>
  <c r="BG158" i="14"/>
  <c r="BF239" i="15"/>
  <c r="BG104" i="13"/>
  <c r="BG99" i="13" l="1"/>
  <c r="BG97" i="13" s="1"/>
  <c r="BF45" i="17"/>
  <c r="BF41" i="17" s="1"/>
  <c r="BF50" i="17" s="1"/>
  <c r="BF57" i="17"/>
  <c r="BF67" i="17" s="1"/>
  <c r="BF70" i="17" s="1"/>
  <c r="BF115" i="18"/>
  <c r="BF35" i="18"/>
  <c r="BF111" i="18"/>
  <c r="BF113" i="18"/>
  <c r="BG222" i="13"/>
  <c r="BF33" i="18"/>
  <c r="BF37" i="18" s="1"/>
  <c r="BG151" i="18"/>
  <c r="BG162" i="14"/>
  <c r="BG164" i="14"/>
  <c r="BG166" i="14" l="1"/>
  <c r="BG168" i="14" s="1"/>
  <c r="BF52" i="17"/>
  <c r="BG148" i="17"/>
  <c r="BH143" i="14"/>
  <c r="BG224" i="15"/>
  <c r="BH154" i="13"/>
  <c r="BF102" i="17"/>
  <c r="BF101" i="17" s="1"/>
  <c r="BF103" i="17" s="1"/>
  <c r="BF105" i="17" s="1"/>
  <c r="BH220" i="13"/>
  <c r="BG119" i="18" s="1"/>
  <c r="BG121" i="18" s="1"/>
  <c r="BG212" i="13"/>
  <c r="BH213" i="15"/>
  <c r="BH145" i="14"/>
  <c r="BH10" i="13"/>
  <c r="BG95" i="13"/>
  <c r="BF76" i="17"/>
  <c r="BF71" i="17" s="1"/>
  <c r="BF77" i="17" s="1"/>
  <c r="BF81" i="17" s="1"/>
  <c r="BG153" i="18" l="1"/>
  <c r="BH156" i="14"/>
  <c r="BH7" i="13"/>
  <c r="BG107" i="18" s="1"/>
  <c r="BG93" i="13"/>
  <c r="BF141" i="18" s="1"/>
  <c r="BF101" i="18"/>
  <c r="BF99" i="18"/>
  <c r="BF97" i="18"/>
  <c r="BF103" i="18"/>
  <c r="BF143" i="18"/>
  <c r="BF117" i="18"/>
  <c r="BF39" i="18" s="1"/>
  <c r="BG110" i="17"/>
  <c r="BF158" i="17"/>
  <c r="BF160" i="17" s="1"/>
  <c r="BG137" i="17"/>
  <c r="BG136" i="17" s="1"/>
  <c r="BH9" i="13"/>
  <c r="BG223" i="15"/>
  <c r="BH144" i="14"/>
  <c r="BH155" i="13"/>
  <c r="BF79" i="17"/>
  <c r="BF151" i="17"/>
  <c r="BF153" i="17" s="1"/>
  <c r="BH201" i="15"/>
  <c r="BH146" i="14"/>
  <c r="BI11" i="13" s="1"/>
  <c r="BH5" i="13" l="1"/>
  <c r="BH3" i="13" s="1"/>
  <c r="BG154" i="17"/>
  <c r="BG161" i="17"/>
  <c r="BG125" i="18"/>
  <c r="BG215" i="15"/>
  <c r="BG159" i="17"/>
  <c r="BF162" i="17"/>
  <c r="BH138" i="17"/>
  <c r="BG111" i="17"/>
  <c r="BG109" i="17" s="1"/>
  <c r="BG145" i="17" s="1"/>
  <c r="BG147" i="17" s="1"/>
  <c r="BG149" i="17" s="1"/>
  <c r="BH153" i="13"/>
  <c r="BH151" i="13" s="1"/>
  <c r="BG129" i="18" s="1"/>
  <c r="BF155" i="17"/>
  <c r="BG152" i="17"/>
  <c r="BH68" i="17"/>
  <c r="BH142" i="14"/>
  <c r="BH84" i="14" s="1"/>
  <c r="BF139" i="18"/>
  <c r="BF145" i="18"/>
  <c r="BG224" i="13"/>
  <c r="BG2" i="13" s="1"/>
  <c r="BH146" i="17" l="1"/>
  <c r="BH154" i="14"/>
  <c r="BG131" i="18"/>
  <c r="BG133" i="18"/>
  <c r="BG137" i="18"/>
  <c r="BG69" i="17"/>
  <c r="BG235" i="15"/>
  <c r="BG237" i="15" s="1"/>
  <c r="BG135" i="18"/>
  <c r="BG127" i="18"/>
  <c r="BG91" i="18"/>
  <c r="BG239" i="15" l="1"/>
  <c r="BH104" i="13"/>
  <c r="BH149" i="18"/>
  <c r="BH158" i="14"/>
  <c r="BH151" i="18" l="1"/>
  <c r="BH162" i="14"/>
  <c r="BH164" i="14"/>
  <c r="BH99" i="13"/>
  <c r="BH97" i="13" s="1"/>
  <c r="BG45" i="17"/>
  <c r="BG41" i="17" s="1"/>
  <c r="BG50" i="17" s="1"/>
  <c r="BH222" i="13"/>
  <c r="BG111" i="18"/>
  <c r="BG35" i="18"/>
  <c r="BG115" i="18"/>
  <c r="BG113" i="18"/>
  <c r="BG33" i="18"/>
  <c r="BG37" i="18" s="1"/>
  <c r="BG57" i="17"/>
  <c r="BG67" i="17" s="1"/>
  <c r="BG70" i="17" s="1"/>
  <c r="BH166" i="14" l="1"/>
  <c r="BI7" i="13" s="1"/>
  <c r="BG102" i="17"/>
  <c r="BG101" i="17" s="1"/>
  <c r="BG103" i="17" s="1"/>
  <c r="BG105" i="17" s="1"/>
  <c r="BH212" i="13"/>
  <c r="BI220" i="13"/>
  <c r="BH119" i="18" s="1"/>
  <c r="BH121" i="18" s="1"/>
  <c r="BG52" i="17"/>
  <c r="BH95" i="13"/>
  <c r="BG76" i="17"/>
  <c r="BG71" i="17" s="1"/>
  <c r="BG77" i="17" s="1"/>
  <c r="BI213" i="15"/>
  <c r="BI145" i="14"/>
  <c r="BI10" i="13"/>
  <c r="BI143" i="14"/>
  <c r="BH148" i="17"/>
  <c r="BH224" i="15"/>
  <c r="BI154" i="13"/>
  <c r="BI156" i="14" l="1"/>
  <c r="BH153" i="18"/>
  <c r="BH168" i="14"/>
  <c r="BG158" i="17"/>
  <c r="BG160" i="17" s="1"/>
  <c r="BG162" i="17" s="1"/>
  <c r="BH110" i="17"/>
  <c r="BH93" i="13"/>
  <c r="BG141" i="18" s="1"/>
  <c r="BG101" i="18"/>
  <c r="BG99" i="18"/>
  <c r="BG97" i="18"/>
  <c r="BG103" i="18"/>
  <c r="BH223" i="15"/>
  <c r="BI144" i="14"/>
  <c r="BI155" i="13"/>
  <c r="BH137" i="17"/>
  <c r="BH136" i="17" s="1"/>
  <c r="BI9" i="13"/>
  <c r="BI5" i="13" s="1"/>
  <c r="BI146" i="14"/>
  <c r="BJ11" i="13" s="1"/>
  <c r="BI201" i="15"/>
  <c r="BG143" i="18"/>
  <c r="BG117" i="18"/>
  <c r="BG39" i="18" s="1"/>
  <c r="BG81" i="17"/>
  <c r="BG79" i="17"/>
  <c r="BG151" i="17"/>
  <c r="BG153" i="17" s="1"/>
  <c r="BH161" i="17"/>
  <c r="BH154" i="17"/>
  <c r="BH107" i="18"/>
  <c r="BH159" i="17" l="1"/>
  <c r="BI142" i="14"/>
  <c r="BI84" i="14" s="1"/>
  <c r="BI146" i="17" s="1"/>
  <c r="BI68" i="17"/>
  <c r="BI138" i="17"/>
  <c r="BH215" i="15"/>
  <c r="BH125" i="18"/>
  <c r="BG155" i="17"/>
  <c r="BH152" i="17"/>
  <c r="BI3" i="13"/>
  <c r="BI153" i="13"/>
  <c r="BI151" i="13" s="1"/>
  <c r="BH129" i="18" s="1"/>
  <c r="BH111" i="17"/>
  <c r="BH109" i="17" s="1"/>
  <c r="BH145" i="17" s="1"/>
  <c r="BH147" i="17" s="1"/>
  <c r="BH149" i="17" s="1"/>
  <c r="BG139" i="18"/>
  <c r="BG145" i="18"/>
  <c r="BH224" i="13"/>
  <c r="BH2" i="13" s="1"/>
  <c r="BI154" i="14" l="1"/>
  <c r="BI149" i="18" s="1"/>
  <c r="BH127" i="18"/>
  <c r="BH131" i="18"/>
  <c r="BH133" i="18"/>
  <c r="BH137" i="18"/>
  <c r="BH135" i="18"/>
  <c r="BH91" i="18"/>
  <c r="BH69" i="17"/>
  <c r="BH235" i="15"/>
  <c r="BH237" i="15" s="1"/>
  <c r="BI158" i="14" l="1"/>
  <c r="BI162" i="14" s="1"/>
  <c r="BH239" i="15"/>
  <c r="BI104" i="13"/>
  <c r="BI164" i="14" l="1"/>
  <c r="BI148" i="17" s="1"/>
  <c r="BI151" i="18"/>
  <c r="BI224" i="15"/>
  <c r="BJ143" i="14"/>
  <c r="BJ154" i="13"/>
  <c r="BH115" i="18"/>
  <c r="BH33" i="18"/>
  <c r="BH37" i="18" s="1"/>
  <c r="BH111" i="18"/>
  <c r="BH35" i="18"/>
  <c r="BH57" i="17"/>
  <c r="BH67" i="17" s="1"/>
  <c r="BH70" i="17" s="1"/>
  <c r="BI222" i="13"/>
  <c r="BH113" i="18"/>
  <c r="BI99" i="13"/>
  <c r="BI97" i="13" s="1"/>
  <c r="BH45" i="17"/>
  <c r="BH41" i="17" s="1"/>
  <c r="BH50" i="17" s="1"/>
  <c r="BJ10" i="13" l="1"/>
  <c r="BJ145" i="14"/>
  <c r="BK145" i="14" s="1"/>
  <c r="BJ213" i="15"/>
  <c r="BI166" i="14"/>
  <c r="BI168" i="14" s="1"/>
  <c r="BJ9" i="13"/>
  <c r="BI137" i="17"/>
  <c r="BI136" i="17" s="1"/>
  <c r="BI110" i="17"/>
  <c r="BK143" i="14"/>
  <c r="BH102" i="17"/>
  <c r="BH101" i="17" s="1"/>
  <c r="BH103" i="17" s="1"/>
  <c r="BH105" i="17" s="1"/>
  <c r="BI212" i="13"/>
  <c r="BJ220" i="13"/>
  <c r="BJ146" i="14"/>
  <c r="BK146" i="14" s="1"/>
  <c r="BJ201" i="15"/>
  <c r="BK213" i="15"/>
  <c r="H213" i="23"/>
  <c r="BK11" i="13"/>
  <c r="BI223" i="15"/>
  <c r="BJ144" i="14"/>
  <c r="BK144" i="14" s="1"/>
  <c r="BJ155" i="13"/>
  <c r="BH52" i="17"/>
  <c r="BH158" i="17"/>
  <c r="BH160" i="17" s="1"/>
  <c r="BH76" i="17"/>
  <c r="BH71" i="17" s="1"/>
  <c r="BH77" i="17" s="1"/>
  <c r="BH81" i="17" s="1"/>
  <c r="BI95" i="13"/>
  <c r="BI153" i="18"/>
  <c r="BJ7" i="13"/>
  <c r="BJ156" i="14" l="1"/>
  <c r="BK156" i="14" s="1"/>
  <c r="BH162" i="17"/>
  <c r="BI159" i="17"/>
  <c r="BI125" i="18"/>
  <c r="BI215" i="15"/>
  <c r="BJ68" i="17"/>
  <c r="BK68" i="17" s="1"/>
  <c r="H201" i="23"/>
  <c r="BK201" i="15"/>
  <c r="BJ142" i="14"/>
  <c r="H11" i="22"/>
  <c r="BL11" i="13"/>
  <c r="BJ138" i="17"/>
  <c r="BK138" i="17" s="1"/>
  <c r="BH143" i="18"/>
  <c r="BH117" i="18"/>
  <c r="BH39" i="18" s="1"/>
  <c r="BI93" i="13"/>
  <c r="BH141" i="18" s="1"/>
  <c r="BH99" i="18"/>
  <c r="BH101" i="18"/>
  <c r="BH103" i="18"/>
  <c r="BH97" i="18"/>
  <c r="BI154" i="17"/>
  <c r="BJ5" i="13"/>
  <c r="BI107" i="18"/>
  <c r="BI161" i="17"/>
  <c r="BH79" i="17"/>
  <c r="BH151" i="17"/>
  <c r="BH153" i="17" s="1"/>
  <c r="BI111" i="17"/>
  <c r="BI109" i="17" s="1"/>
  <c r="BI145" i="17" s="1"/>
  <c r="BI147" i="17" s="1"/>
  <c r="BI149" i="17" s="1"/>
  <c r="I213" i="23"/>
  <c r="O215" i="21"/>
  <c r="P215" i="21" s="1"/>
  <c r="G215" i="21"/>
  <c r="H215" i="21" s="1"/>
  <c r="BI119" i="18"/>
  <c r="BI121" i="18" s="1"/>
  <c r="BJ153" i="13"/>
  <c r="BJ151" i="13" s="1"/>
  <c r="BI69" i="17" l="1"/>
  <c r="BI235" i="15"/>
  <c r="BI237" i="15" s="1"/>
  <c r="BI135" i="18"/>
  <c r="BI129" i="18"/>
  <c r="BI127" i="18" s="1"/>
  <c r="BH155" i="17"/>
  <c r="BI152" i="17"/>
  <c r="BJ3" i="13"/>
  <c r="I11" i="22"/>
  <c r="G12" i="20"/>
  <c r="H12" i="20" s="1"/>
  <c r="O203" i="21"/>
  <c r="P203" i="21" s="1"/>
  <c r="G203" i="21"/>
  <c r="H203" i="21" s="1"/>
  <c r="I201" i="23"/>
  <c r="BJ84" i="14"/>
  <c r="BK142" i="14"/>
  <c r="BH145" i="18"/>
  <c r="BH139" i="18"/>
  <c r="BI224" i="13"/>
  <c r="BI2" i="13" s="1"/>
  <c r="BJ146" i="17" l="1"/>
  <c r="BK146" i="17" s="1"/>
  <c r="BJ154" i="14"/>
  <c r="BK84" i="14"/>
  <c r="BI137" i="18"/>
  <c r="BI133" i="18"/>
  <c r="BI131" i="18"/>
  <c r="BI91" i="18"/>
  <c r="BI239" i="15"/>
  <c r="BJ104" i="13"/>
  <c r="BJ99" i="13" l="1"/>
  <c r="BJ97" i="13" s="1"/>
  <c r="BI45" i="17"/>
  <c r="BI41" i="17" s="1"/>
  <c r="BI50" i="17" s="1"/>
  <c r="BI111" i="18"/>
  <c r="BI35" i="18"/>
  <c r="BI57" i="17"/>
  <c r="BI67" i="17" s="1"/>
  <c r="BI70" i="17" s="1"/>
  <c r="BI33" i="18"/>
  <c r="BI37" i="18" s="1"/>
  <c r="BI113" i="18"/>
  <c r="BI115" i="18"/>
  <c r="BJ222" i="13"/>
  <c r="BJ158" i="14"/>
  <c r="BJ149" i="18"/>
  <c r="BK149" i="18" s="1"/>
  <c r="BK154" i="14"/>
  <c r="G116" i="19"/>
  <c r="H116" i="19" s="1"/>
  <c r="BI52" i="17" l="1"/>
  <c r="BK220" i="13"/>
  <c r="BI102" i="17"/>
  <c r="BI101" i="17" s="1"/>
  <c r="BI103" i="17" s="1"/>
  <c r="BJ212" i="13"/>
  <c r="BJ151" i="18"/>
  <c r="BK151" i="18" s="1"/>
  <c r="BJ162" i="14"/>
  <c r="BJ164" i="14"/>
  <c r="G118" i="19"/>
  <c r="H118" i="19" s="1"/>
  <c r="BK158" i="14"/>
  <c r="BJ95" i="13"/>
  <c r="BI76" i="17"/>
  <c r="BI71" i="17" s="1"/>
  <c r="BI77" i="17" s="1"/>
  <c r="BI81" i="17" s="1"/>
  <c r="BI158" i="17" l="1"/>
  <c r="BI160" i="17" s="1"/>
  <c r="BI105" i="17"/>
  <c r="H220" i="22"/>
  <c r="BL220" i="13"/>
  <c r="BJ119" i="18"/>
  <c r="BI151" i="17"/>
  <c r="BI153" i="17" s="1"/>
  <c r="BI79" i="17"/>
  <c r="BJ166" i="14"/>
  <c r="BK164" i="14"/>
  <c r="BK10" i="13"/>
  <c r="BJ93" i="13"/>
  <c r="BI141" i="18"/>
  <c r="BI97" i="18"/>
  <c r="BI103" i="18"/>
  <c r="BI101" i="18"/>
  <c r="BI99" i="18"/>
  <c r="BJ148" i="17"/>
  <c r="BK148" i="17" s="1"/>
  <c r="BJ224" i="15"/>
  <c r="BK162" i="14"/>
  <c r="BK154" i="13"/>
  <c r="BI143" i="18"/>
  <c r="BI117" i="18"/>
  <c r="BI39" i="18" s="1"/>
  <c r="H10" i="22" l="1"/>
  <c r="BJ137" i="17"/>
  <c r="BK9" i="13"/>
  <c r="BL10" i="13"/>
  <c r="BI155" i="17"/>
  <c r="BJ152" i="17"/>
  <c r="BK152" i="17" s="1"/>
  <c r="BJ121" i="18"/>
  <c r="BK121" i="18" s="1"/>
  <c r="BK119" i="18"/>
  <c r="G221" i="20"/>
  <c r="H221" i="20" s="1"/>
  <c r="I220" i="22"/>
  <c r="G84" i="19"/>
  <c r="BJ223" i="15"/>
  <c r="H224" i="23"/>
  <c r="BK224" i="15"/>
  <c r="BK155" i="13"/>
  <c r="BJ110" i="17"/>
  <c r="H154" i="22"/>
  <c r="BL154" i="13"/>
  <c r="BJ153" i="18"/>
  <c r="BK153" i="18" s="1"/>
  <c r="BK7" i="13"/>
  <c r="BJ168" i="14"/>
  <c r="BK168" i="14" s="1"/>
  <c r="G120" i="19"/>
  <c r="H120" i="19" s="1"/>
  <c r="BK166" i="14"/>
  <c r="BI139" i="18"/>
  <c r="BI145" i="18"/>
  <c r="BJ224" i="13"/>
  <c r="BJ2" i="13" s="1"/>
  <c r="BJ159" i="17"/>
  <c r="BK159" i="17" s="1"/>
  <c r="BI162" i="17"/>
  <c r="H155" i="22" l="1"/>
  <c r="BL155" i="13"/>
  <c r="BJ111" i="17"/>
  <c r="BK111" i="17" s="1"/>
  <c r="G86" i="19"/>
  <c r="H86" i="19" s="1"/>
  <c r="H84" i="19"/>
  <c r="BK153" i="13"/>
  <c r="H9" i="22"/>
  <c r="BL9" i="13"/>
  <c r="BJ161" i="17"/>
  <c r="BK161" i="17" s="1"/>
  <c r="H7" i="22"/>
  <c r="BJ107" i="18"/>
  <c r="BK107" i="18" s="1"/>
  <c r="BJ154" i="17"/>
  <c r="BK154" i="17" s="1"/>
  <c r="BL7" i="13"/>
  <c r="I154" i="22"/>
  <c r="G155" i="20"/>
  <c r="H155" i="20" s="1"/>
  <c r="O226" i="21"/>
  <c r="P226" i="21" s="1"/>
  <c r="G226" i="21"/>
  <c r="H226" i="21" s="1"/>
  <c r="I224" i="23"/>
  <c r="BJ136" i="17"/>
  <c r="BK136" i="17" s="1"/>
  <c r="BK137" i="17"/>
  <c r="BJ109" i="17"/>
  <c r="BK110" i="17"/>
  <c r="BJ215" i="15"/>
  <c r="BJ125" i="18"/>
  <c r="BK223" i="15"/>
  <c r="H223" i="23"/>
  <c r="G11" i="20"/>
  <c r="H11" i="20" s="1"/>
  <c r="I10" i="22"/>
  <c r="BJ145" i="17" l="1"/>
  <c r="BK109" i="17"/>
  <c r="I9" i="22"/>
  <c r="G10" i="20"/>
  <c r="H10" i="20" s="1"/>
  <c r="G225" i="21"/>
  <c r="H225" i="21" s="1"/>
  <c r="G91" i="19"/>
  <c r="I223" i="23"/>
  <c r="O225" i="21"/>
  <c r="P225" i="21" s="1"/>
  <c r="BK125" i="18"/>
  <c r="G8" i="20"/>
  <c r="H8" i="20" s="1"/>
  <c r="I7" i="22"/>
  <c r="BK151" i="13"/>
  <c r="H153" i="22"/>
  <c r="BL153" i="13"/>
  <c r="BJ69" i="17"/>
  <c r="BK69" i="17" s="1"/>
  <c r="H215" i="23"/>
  <c r="BK215" i="15"/>
  <c r="BJ235" i="15"/>
  <c r="G156" i="20"/>
  <c r="H156" i="20" s="1"/>
  <c r="I155" i="22"/>
  <c r="BJ129" i="18" l="1"/>
  <c r="H151" i="22"/>
  <c r="G101" i="19" s="1"/>
  <c r="H101" i="19" s="1"/>
  <c r="BL151" i="13"/>
  <c r="G103" i="19"/>
  <c r="H103" i="19" s="1"/>
  <c r="H91" i="19"/>
  <c r="BJ135" i="18"/>
  <c r="BK135" i="18" s="1"/>
  <c r="O217" i="21"/>
  <c r="P217" i="21" s="1"/>
  <c r="I215" i="23"/>
  <c r="G217" i="21"/>
  <c r="H217" i="21" s="1"/>
  <c r="BJ237" i="15"/>
  <c r="BK235" i="15"/>
  <c r="H235" i="23"/>
  <c r="I153" i="22"/>
  <c r="G154" i="20"/>
  <c r="H154" i="20" s="1"/>
  <c r="BJ147" i="17"/>
  <c r="BK145" i="17"/>
  <c r="BJ239" i="15" l="1"/>
  <c r="H237" i="23"/>
  <c r="BJ241" i="15"/>
  <c r="BK237" i="15"/>
  <c r="BJ149" i="17"/>
  <c r="BK149" i="17" s="1"/>
  <c r="BK147" i="17"/>
  <c r="O237" i="21"/>
  <c r="P237" i="21" s="1"/>
  <c r="I235" i="23"/>
  <c r="G237" i="21"/>
  <c r="H237" i="21" s="1"/>
  <c r="I151" i="22"/>
  <c r="G152" i="20"/>
  <c r="H152" i="20" s="1"/>
  <c r="G95" i="19"/>
  <c r="BJ131" i="18"/>
  <c r="BK131" i="18" s="1"/>
  <c r="BJ137" i="18"/>
  <c r="BK137" i="18" s="1"/>
  <c r="BJ133" i="18"/>
  <c r="BK133" i="18" s="1"/>
  <c r="BK129" i="18"/>
  <c r="BJ127" i="18"/>
  <c r="BK127" i="18" s="1"/>
  <c r="H241" i="23" l="1"/>
  <c r="I241" i="23" s="1"/>
  <c r="BK241" i="15"/>
  <c r="BK64" i="13"/>
  <c r="O239" i="21"/>
  <c r="P239" i="21" s="1"/>
  <c r="I237" i="23"/>
  <c r="G239" i="21"/>
  <c r="H239" i="21" s="1"/>
  <c r="G97" i="19"/>
  <c r="H97" i="19" s="1"/>
  <c r="G99" i="19"/>
  <c r="H99" i="19" s="1"/>
  <c r="H95" i="19"/>
  <c r="G93" i="19"/>
  <c r="H93" i="19" s="1"/>
  <c r="BK104" i="13"/>
  <c r="BK222" i="13"/>
  <c r="BJ35" i="18"/>
  <c r="BK35" i="18" s="1"/>
  <c r="BJ57" i="17"/>
  <c r="BJ111" i="18"/>
  <c r="BK111" i="18" s="1"/>
  <c r="BJ33" i="18"/>
  <c r="BJ115" i="18"/>
  <c r="BK115" i="18" s="1"/>
  <c r="BK239" i="15"/>
  <c r="H239" i="23"/>
  <c r="H104" i="22" l="1"/>
  <c r="BK99" i="13"/>
  <c r="BK97" i="13" s="1"/>
  <c r="BV1581" i="5"/>
  <c r="BW1581" i="5" s="1"/>
  <c r="BL104" i="13"/>
  <c r="BJ45" i="17"/>
  <c r="BK45" i="17" s="1"/>
  <c r="H64" i="22"/>
  <c r="BK63" i="13"/>
  <c r="BV1584" i="5"/>
  <c r="BW1584" i="5" s="1"/>
  <c r="BJ44" i="17"/>
  <c r="BJ74" i="17"/>
  <c r="BL64" i="13"/>
  <c r="BJ67" i="17"/>
  <c r="BK57" i="17"/>
  <c r="G76" i="19"/>
  <c r="H76" i="19" s="1"/>
  <c r="G27" i="19"/>
  <c r="G241" i="21"/>
  <c r="H241" i="21" s="1"/>
  <c r="G80" i="19"/>
  <c r="H80" i="19" s="1"/>
  <c r="I239" i="23"/>
  <c r="O241" i="21"/>
  <c r="P241" i="21" s="1"/>
  <c r="BJ37" i="18"/>
  <c r="BK37" i="18" s="1"/>
  <c r="BK33" i="18"/>
  <c r="H222" i="22"/>
  <c r="BL222" i="13"/>
  <c r="BJ102" i="17"/>
  <c r="BK212" i="13"/>
  <c r="BV1591" i="5"/>
  <c r="BW1591" i="5" s="1"/>
  <c r="G223" i="20" l="1"/>
  <c r="H223" i="20" s="1"/>
  <c r="I222" i="22"/>
  <c r="BJ70" i="17"/>
  <c r="BK67" i="17"/>
  <c r="G29" i="19"/>
  <c r="H29" i="19" s="1"/>
  <c r="G31" i="19"/>
  <c r="H31" i="19" s="1"/>
  <c r="H27" i="19"/>
  <c r="H63" i="22"/>
  <c r="BL63" i="13"/>
  <c r="BK5" i="13"/>
  <c r="BJ101" i="17"/>
  <c r="BK102" i="17"/>
  <c r="BJ72" i="17"/>
  <c r="BK74" i="17"/>
  <c r="I64" i="22"/>
  <c r="G65" i="20"/>
  <c r="H65" i="20" s="1"/>
  <c r="H99" i="22"/>
  <c r="BL99" i="13"/>
  <c r="H212" i="22"/>
  <c r="BL212" i="13"/>
  <c r="BJ143" i="18"/>
  <c r="BK143" i="18" s="1"/>
  <c r="BJ117" i="18"/>
  <c r="BJ41" i="17"/>
  <c r="BK44" i="17"/>
  <c r="G105" i="20"/>
  <c r="H105" i="20" s="1"/>
  <c r="I104" i="22"/>
  <c r="BJ39" i="18" l="1"/>
  <c r="BK39" i="18" s="1"/>
  <c r="BK117" i="18"/>
  <c r="BJ76" i="17"/>
  <c r="BK76" i="17" s="1"/>
  <c r="H97" i="22"/>
  <c r="BK95" i="13"/>
  <c r="BJ101" i="18" s="1"/>
  <c r="BK101" i="18" s="1"/>
  <c r="BL97" i="13"/>
  <c r="BJ103" i="17"/>
  <c r="BK101" i="17"/>
  <c r="BK70" i="17"/>
  <c r="G100" i="20"/>
  <c r="H100" i="20" s="1"/>
  <c r="I99" i="22"/>
  <c r="H5" i="22"/>
  <c r="BJ97" i="18"/>
  <c r="BK97" i="18" s="1"/>
  <c r="BK3" i="13"/>
  <c r="BL5" i="13"/>
  <c r="BJ50" i="17"/>
  <c r="BK41" i="17"/>
  <c r="I212" i="22"/>
  <c r="G213" i="20"/>
  <c r="H213" i="20" s="1"/>
  <c r="G109" i="19"/>
  <c r="H109" i="19" s="1"/>
  <c r="G82" i="19"/>
  <c r="H82" i="19" s="1"/>
  <c r="BK72" i="17"/>
  <c r="I63" i="22"/>
  <c r="G64" i="20"/>
  <c r="H64" i="20" s="1"/>
  <c r="BJ71" i="17" l="1"/>
  <c r="BK71" i="17" s="1"/>
  <c r="BJ99" i="18"/>
  <c r="BK99" i="18" s="1"/>
  <c r="BJ52" i="17"/>
  <c r="BK52" i="17" s="1"/>
  <c r="BJ158" i="17"/>
  <c r="BK50" i="17"/>
  <c r="BJ53" i="17"/>
  <c r="G98" i="20"/>
  <c r="H98" i="20" s="1"/>
  <c r="I97" i="22"/>
  <c r="G6" i="20"/>
  <c r="H6" i="20" s="1"/>
  <c r="I5" i="22"/>
  <c r="BJ105" i="17"/>
  <c r="BK105" i="17" s="1"/>
  <c r="BK103" i="17"/>
  <c r="BJ91" i="18"/>
  <c r="BK91" i="18" s="1"/>
  <c r="H3" i="22"/>
  <c r="O6" i="20" s="1"/>
  <c r="P6" i="20" s="1"/>
  <c r="BL3" i="13"/>
  <c r="BJ113" i="18"/>
  <c r="BK113" i="18" s="1"/>
  <c r="BJ77" i="17"/>
  <c r="BJ81" i="17" s="1"/>
  <c r="BK81" i="17" s="1"/>
  <c r="BJ103" i="18"/>
  <c r="BK103" i="18" s="1"/>
  <c r="BK93" i="13"/>
  <c r="H95" i="22"/>
  <c r="BL95" i="13"/>
  <c r="G69" i="19" l="1"/>
  <c r="H69" i="19" s="1"/>
  <c r="G96" i="20"/>
  <c r="H96" i="20" s="1"/>
  <c r="I95" i="22"/>
  <c r="O96" i="20"/>
  <c r="P96" i="20" s="1"/>
  <c r="H93" i="22"/>
  <c r="BJ145" i="18"/>
  <c r="BK145" i="18" s="1"/>
  <c r="BJ139" i="18"/>
  <c r="BK139" i="18" s="1"/>
  <c r="BL93" i="13"/>
  <c r="G65" i="19"/>
  <c r="H65" i="19" s="1"/>
  <c r="BJ160" i="17"/>
  <c r="BK158" i="17"/>
  <c r="G67" i="19"/>
  <c r="H67" i="19" s="1"/>
  <c r="BK224" i="13"/>
  <c r="BJ141" i="18"/>
  <c r="BK141" i="18" s="1"/>
  <c r="BJ79" i="17"/>
  <c r="BK79" i="17" s="1"/>
  <c r="BJ151" i="17"/>
  <c r="BK77" i="17"/>
  <c r="O98" i="20"/>
  <c r="P98" i="20" s="1"/>
  <c r="O20" i="20"/>
  <c r="P20" i="20" s="1"/>
  <c r="O182" i="20"/>
  <c r="P182" i="20" s="1"/>
  <c r="O43" i="20"/>
  <c r="P43" i="20" s="1"/>
  <c r="O28" i="20"/>
  <c r="P28" i="20" s="1"/>
  <c r="O178" i="20"/>
  <c r="P178" i="20" s="1"/>
  <c r="O55" i="20"/>
  <c r="P55" i="20" s="1"/>
  <c r="O204" i="20"/>
  <c r="P204" i="20" s="1"/>
  <c r="O58" i="20"/>
  <c r="P58" i="20" s="1"/>
  <c r="O136" i="20"/>
  <c r="P136" i="20" s="1"/>
  <c r="O142" i="20"/>
  <c r="P142" i="20" s="1"/>
  <c r="O40" i="20"/>
  <c r="P40" i="20" s="1"/>
  <c r="O168" i="20"/>
  <c r="P168" i="20" s="1"/>
  <c r="O208" i="20"/>
  <c r="P208" i="20" s="1"/>
  <c r="G58" i="19"/>
  <c r="H58" i="19" s="1"/>
  <c r="O129" i="20"/>
  <c r="P129" i="20" s="1"/>
  <c r="O128" i="20"/>
  <c r="P128" i="20" s="1"/>
  <c r="O210" i="20"/>
  <c r="P210" i="20" s="1"/>
  <c r="O39" i="20"/>
  <c r="P39" i="20" s="1"/>
  <c r="O188" i="20"/>
  <c r="P188" i="20" s="1"/>
  <c r="O80" i="20"/>
  <c r="P80" i="20" s="1"/>
  <c r="O49" i="20"/>
  <c r="P49" i="20" s="1"/>
  <c r="O198" i="20"/>
  <c r="P198" i="20" s="1"/>
  <c r="G4" i="20"/>
  <c r="H4" i="20" s="1"/>
  <c r="O90" i="20"/>
  <c r="P90" i="20" s="1"/>
  <c r="O132" i="20"/>
  <c r="P132" i="20" s="1"/>
  <c r="O23" i="20"/>
  <c r="P23" i="20" s="1"/>
  <c r="I3" i="22"/>
  <c r="O110" i="20"/>
  <c r="P110" i="20" s="1"/>
  <c r="O194" i="20"/>
  <c r="P194" i="20" s="1"/>
  <c r="O150" i="20"/>
  <c r="P150" i="20" s="1"/>
  <c r="O121" i="20"/>
  <c r="P121" i="20" s="1"/>
  <c r="O135" i="20"/>
  <c r="P135" i="20" s="1"/>
  <c r="O184" i="20"/>
  <c r="P184" i="20" s="1"/>
  <c r="O88" i="20"/>
  <c r="P88" i="20" s="1"/>
  <c r="O21" i="20"/>
  <c r="P21" i="20" s="1"/>
  <c r="O117" i="20"/>
  <c r="P117" i="20" s="1"/>
  <c r="O68" i="20"/>
  <c r="P68" i="20" s="1"/>
  <c r="O79" i="20"/>
  <c r="P79" i="20" s="1"/>
  <c r="O115" i="20"/>
  <c r="P115" i="20" s="1"/>
  <c r="O183" i="20"/>
  <c r="P183" i="20" s="1"/>
  <c r="O50" i="20"/>
  <c r="P50" i="20" s="1"/>
  <c r="O82" i="20"/>
  <c r="P82" i="20" s="1"/>
  <c r="O162" i="20"/>
  <c r="P162" i="20" s="1"/>
  <c r="O76" i="20"/>
  <c r="P76" i="20" s="1"/>
  <c r="O84" i="20"/>
  <c r="P84" i="20" s="1"/>
  <c r="O118" i="20"/>
  <c r="P118" i="20" s="1"/>
  <c r="O33" i="20"/>
  <c r="P33" i="20" s="1"/>
  <c r="O19" i="20"/>
  <c r="P19" i="20" s="1"/>
  <c r="O122" i="20"/>
  <c r="P122" i="20" s="1"/>
  <c r="O47" i="20"/>
  <c r="P47" i="20" s="1"/>
  <c r="O108" i="20"/>
  <c r="P108" i="20" s="1"/>
  <c r="O29" i="20"/>
  <c r="P29" i="20" s="1"/>
  <c r="O31" i="20"/>
  <c r="P31" i="20" s="1"/>
  <c r="O166" i="20"/>
  <c r="P166" i="20" s="1"/>
  <c r="O67" i="20"/>
  <c r="P67" i="20" s="1"/>
  <c r="O131" i="20"/>
  <c r="P131" i="20" s="1"/>
  <c r="O54" i="20"/>
  <c r="P54" i="20" s="1"/>
  <c r="O164" i="20"/>
  <c r="P164" i="20" s="1"/>
  <c r="O60" i="20"/>
  <c r="P60" i="20" s="1"/>
  <c r="O175" i="20"/>
  <c r="P175" i="20" s="1"/>
  <c r="O202" i="20"/>
  <c r="P202" i="20" s="1"/>
  <c r="O200" i="20"/>
  <c r="P200" i="20" s="1"/>
  <c r="O38" i="20"/>
  <c r="P38" i="20" s="1"/>
  <c r="O160" i="20"/>
  <c r="P160" i="20" s="1"/>
  <c r="O25" i="20"/>
  <c r="P25" i="20" s="1"/>
  <c r="O61" i="20"/>
  <c r="P61" i="20" s="1"/>
  <c r="O59" i="20"/>
  <c r="P59" i="20" s="1"/>
  <c r="O36" i="20"/>
  <c r="P36" i="20" s="1"/>
  <c r="O180" i="20"/>
  <c r="P180" i="20" s="1"/>
  <c r="O130" i="20"/>
  <c r="P130" i="20" s="1"/>
  <c r="O206" i="20"/>
  <c r="P206" i="20" s="1"/>
  <c r="O41" i="20"/>
  <c r="P41" i="20" s="1"/>
  <c r="O17" i="20"/>
  <c r="P17" i="20" s="1"/>
  <c r="O106" i="20"/>
  <c r="P106" i="20" s="1"/>
  <c r="O30" i="20"/>
  <c r="P30" i="20" s="1"/>
  <c r="O158" i="20"/>
  <c r="P158" i="20" s="1"/>
  <c r="O187" i="20"/>
  <c r="P187" i="20" s="1"/>
  <c r="O18" i="20"/>
  <c r="P18" i="20" s="1"/>
  <c r="O27" i="20"/>
  <c r="P27" i="20" s="1"/>
  <c r="O133" i="20"/>
  <c r="P133" i="20" s="1"/>
  <c r="O146" i="20"/>
  <c r="P146" i="20" s="1"/>
  <c r="O186" i="20"/>
  <c r="P186" i="20" s="1"/>
  <c r="O62" i="20"/>
  <c r="P62" i="20" s="1"/>
  <c r="O111" i="20"/>
  <c r="P111" i="20" s="1"/>
  <c r="O75" i="20"/>
  <c r="P75" i="20" s="1"/>
  <c r="O126" i="20"/>
  <c r="P126" i="20" s="1"/>
  <c r="O4" i="20"/>
  <c r="P4" i="20" s="1"/>
  <c r="O174" i="20"/>
  <c r="P174" i="20" s="1"/>
  <c r="O32" i="20"/>
  <c r="P32" i="20" s="1"/>
  <c r="O101" i="20"/>
  <c r="P101" i="20" s="1"/>
  <c r="O172" i="20"/>
  <c r="P172" i="20" s="1"/>
  <c r="O22" i="20"/>
  <c r="P22" i="20" s="1"/>
  <c r="O74" i="20"/>
  <c r="P74" i="20" s="1"/>
  <c r="O109" i="20"/>
  <c r="P109" i="20" s="1"/>
  <c r="O14" i="20"/>
  <c r="P14" i="20" s="1"/>
  <c r="O196" i="20"/>
  <c r="P196" i="20" s="1"/>
  <c r="O56" i="20"/>
  <c r="P56" i="20" s="1"/>
  <c r="O46" i="20"/>
  <c r="P46" i="20" s="1"/>
  <c r="O16" i="20"/>
  <c r="P16" i="20" s="1"/>
  <c r="O144" i="20"/>
  <c r="P144" i="20" s="1"/>
  <c r="O139" i="20"/>
  <c r="P139" i="20" s="1"/>
  <c r="O137" i="20"/>
  <c r="P137" i="20" s="1"/>
  <c r="O72" i="20"/>
  <c r="P72" i="20" s="1"/>
  <c r="O138" i="20"/>
  <c r="P138" i="20" s="1"/>
  <c r="O167" i="20"/>
  <c r="P167" i="20" s="1"/>
  <c r="O87" i="20"/>
  <c r="P87" i="20" s="1"/>
  <c r="O163" i="20"/>
  <c r="P163" i="20" s="1"/>
  <c r="O86" i="20"/>
  <c r="P86" i="20" s="1"/>
  <c r="O123" i="20"/>
  <c r="P123" i="20" s="1"/>
  <c r="O176" i="20"/>
  <c r="P176" i="20" s="1"/>
  <c r="O53" i="20"/>
  <c r="P53" i="20" s="1"/>
  <c r="O103" i="20"/>
  <c r="P103" i="20" s="1"/>
  <c r="O124" i="20"/>
  <c r="P124" i="20" s="1"/>
  <c r="O24" i="20"/>
  <c r="P24" i="20" s="1"/>
  <c r="O83" i="20"/>
  <c r="P83" i="20" s="1"/>
  <c r="O148" i="20"/>
  <c r="P148" i="20" s="1"/>
  <c r="O91" i="20"/>
  <c r="P91" i="20" s="1"/>
  <c r="O112" i="20"/>
  <c r="P112" i="20" s="1"/>
  <c r="O215" i="20"/>
  <c r="P215" i="20" s="1"/>
  <c r="O92" i="20"/>
  <c r="P92" i="20" s="1"/>
  <c r="O78" i="20"/>
  <c r="P78" i="20" s="1"/>
  <c r="O127" i="20"/>
  <c r="P127" i="20" s="1"/>
  <c r="O134" i="20"/>
  <c r="P134" i="20" s="1"/>
  <c r="O219" i="20"/>
  <c r="P219" i="20" s="1"/>
  <c r="O113" i="20"/>
  <c r="P113" i="20" s="1"/>
  <c r="O179" i="20"/>
  <c r="P179" i="20" s="1"/>
  <c r="O170" i="20"/>
  <c r="P170" i="20" s="1"/>
  <c r="O120" i="20"/>
  <c r="P120" i="20" s="1"/>
  <c r="O104" i="20"/>
  <c r="P104" i="20" s="1"/>
  <c r="O37" i="20"/>
  <c r="P37" i="20" s="1"/>
  <c r="O70" i="20"/>
  <c r="P70" i="20" s="1"/>
  <c r="O125" i="20"/>
  <c r="P125" i="20" s="1"/>
  <c r="O66" i="20"/>
  <c r="P66" i="20" s="1"/>
  <c r="O45" i="20"/>
  <c r="P45" i="20" s="1"/>
  <c r="O119" i="20"/>
  <c r="P119" i="20" s="1"/>
  <c r="O102" i="20"/>
  <c r="P102" i="20" s="1"/>
  <c r="O159" i="20"/>
  <c r="P159" i="20" s="1"/>
  <c r="O48" i="20"/>
  <c r="P48" i="20" s="1"/>
  <c r="O171" i="20"/>
  <c r="P171" i="20" s="1"/>
  <c r="O52" i="20"/>
  <c r="P52" i="20" s="1"/>
  <c r="O35" i="20"/>
  <c r="P35" i="20" s="1"/>
  <c r="O140" i="20"/>
  <c r="P140" i="20" s="1"/>
  <c r="O192" i="20"/>
  <c r="P192" i="20" s="1"/>
  <c r="O218" i="20"/>
  <c r="P218" i="20" s="1"/>
  <c r="O190" i="20"/>
  <c r="P190" i="20" s="1"/>
  <c r="O217" i="20"/>
  <c r="P217" i="20" s="1"/>
  <c r="O12" i="20"/>
  <c r="P12" i="20" s="1"/>
  <c r="O221" i="20"/>
  <c r="P221" i="20" s="1"/>
  <c r="O155" i="20"/>
  <c r="P155" i="20" s="1"/>
  <c r="O11" i="20"/>
  <c r="P11" i="20" s="1"/>
  <c r="O10" i="20"/>
  <c r="P10" i="20" s="1"/>
  <c r="O156" i="20"/>
  <c r="P156" i="20" s="1"/>
  <c r="O8" i="20"/>
  <c r="P8" i="20" s="1"/>
  <c r="O154" i="20"/>
  <c r="P154" i="20" s="1"/>
  <c r="O152" i="20"/>
  <c r="P152" i="20" s="1"/>
  <c r="G78" i="19"/>
  <c r="H78" i="19" s="1"/>
  <c r="O65" i="20"/>
  <c r="P65" i="20" s="1"/>
  <c r="O105" i="20"/>
  <c r="P105" i="20" s="1"/>
  <c r="O223" i="20"/>
  <c r="P223" i="20" s="1"/>
  <c r="O100" i="20"/>
  <c r="P100" i="20" s="1"/>
  <c r="O64" i="20"/>
  <c r="P64" i="20" s="1"/>
  <c r="O213" i="20"/>
  <c r="P213" i="20" s="1"/>
  <c r="G63" i="19"/>
  <c r="H63" i="19" s="1"/>
  <c r="BJ162" i="17" l="1"/>
  <c r="BK162" i="17" s="1"/>
  <c r="BK160" i="17"/>
  <c r="BK2" i="13"/>
  <c r="B2" i="13" s="1"/>
  <c r="BL224" i="13"/>
  <c r="O94" i="20"/>
  <c r="P94" i="20" s="1"/>
  <c r="G111" i="19"/>
  <c r="H111" i="19" s="1"/>
  <c r="I93" i="22"/>
  <c r="G94" i="20"/>
  <c r="H94" i="20" s="1"/>
  <c r="G105" i="19"/>
  <c r="H105" i="19" s="1"/>
  <c r="BJ153" i="17"/>
  <c r="BK151" i="17"/>
  <c r="G107" i="19"/>
  <c r="H107" i="19" s="1"/>
  <c r="BJ155" i="17" l="1"/>
  <c r="BK155" i="17" s="1"/>
  <c r="BK153" i="17"/>
</calcChain>
</file>

<file path=xl/sharedStrings.xml><?xml version="1.0" encoding="utf-8"?>
<sst xmlns="http://schemas.openxmlformats.org/spreadsheetml/2006/main" count="6703" uniqueCount="1270">
  <si>
    <t xml:space="preserve">MERCADO COLOMBIANO </t>
  </si>
  <si>
    <t xml:space="preserve">Crecimiento del PIB estimado-Bancolombia </t>
  </si>
  <si>
    <t xml:space="preserve">LongNight Dorada </t>
  </si>
  <si>
    <t xml:space="preserve">Nightmare Negra </t>
  </si>
  <si>
    <t>WakeUp Roja</t>
  </si>
  <si>
    <t xml:space="preserve">LONG NIGHT DORADA </t>
  </si>
  <si>
    <t>Año/Mes</t>
  </si>
  <si>
    <t xml:space="preserve">Enero </t>
  </si>
  <si>
    <t xml:space="preserve">Febrero 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</si>
  <si>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</si>
  <si>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</si>
  <si>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</si>
  <si>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</si>
  <si>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</si>
  <si>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</si>
  <si>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</si>
  <si>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</si>
  <si>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</si>
  <si>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</si>
  <si>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NIGHTMARE NEGRA </t>
  </si>
  <si>
    <t>Estadistica en ventas en hectolitros</t>
  </si>
  <si>
    <t xml:space="preserve">WAKEUP ROJA </t>
  </si>
  <si>
    <t xml:space="preserve">MERCADO ALEMAN </t>
  </si>
  <si>
    <t xml:space="preserve">Crecimiento anual esperado en el mercado alemán </t>
  </si>
  <si>
    <t>EXCEL MILLER</t>
  </si>
  <si>
    <t xml:space="preserve">POLITICA DE PRECIOS </t>
  </si>
  <si>
    <t xml:space="preserve">IPC </t>
  </si>
  <si>
    <t>MERCADO NORTEAMERICANO</t>
  </si>
  <si>
    <t xml:space="preserve">TRM </t>
  </si>
  <si>
    <t xml:space="preserve">USD-COP </t>
  </si>
  <si>
    <t xml:space="preserve">EUR-USD </t>
  </si>
  <si>
    <t xml:space="preserve">PARTICIPACION DE CADA CLIENTE </t>
  </si>
  <si>
    <t>CLIENTE</t>
  </si>
  <si>
    <t xml:space="preserve">GRANDES SUPERFICIES </t>
  </si>
  <si>
    <t xml:space="preserve">CENTROS INDEPENDIENTES </t>
  </si>
  <si>
    <t xml:space="preserve">BARES Y RESTAURANTES </t>
  </si>
  <si>
    <t xml:space="preserve">POLITICA DE REUCADO MERCADO COLOMBIANO </t>
  </si>
  <si>
    <t>Descuento</t>
  </si>
  <si>
    <t xml:space="preserve">AÑO </t>
  </si>
  <si>
    <t xml:space="preserve">POLITICA DE RECAUDO </t>
  </si>
  <si>
    <t xml:space="preserve">Cebada Malteada Pilsen </t>
  </si>
  <si>
    <t xml:space="preserve">Cebada Malteada Caramelo </t>
  </si>
  <si>
    <t xml:space="preserve">Lúpulo </t>
  </si>
  <si>
    <t xml:space="preserve">Levadura </t>
  </si>
  <si>
    <t xml:space="preserve">Adjuntos </t>
  </si>
  <si>
    <t xml:space="preserve">Costo por tonelada </t>
  </si>
  <si>
    <t>Tamaño (tonelada)</t>
  </si>
  <si>
    <t xml:space="preserve">Incremento de acuerdo al IPC </t>
  </si>
  <si>
    <t xml:space="preserve">Hectolitro </t>
  </si>
  <si>
    <t>Costo</t>
  </si>
  <si>
    <t xml:space="preserve">Agua </t>
  </si>
  <si>
    <t xml:space="preserve">USD-ARS </t>
  </si>
  <si>
    <t xml:space="preserve">USD-CAD </t>
  </si>
  <si>
    <t>Requerimientos de materia prima por hectolitro producido</t>
  </si>
  <si>
    <t xml:space="preserve">Presentacion </t>
  </si>
  <si>
    <t>Kg</t>
  </si>
  <si>
    <t xml:space="preserve">WakeUp Roja </t>
  </si>
  <si>
    <t xml:space="preserve">ExcelMiller </t>
  </si>
  <si>
    <t xml:space="preserve">PRECIO DE MATERIA PRIMA </t>
  </si>
  <si>
    <t>LEVADURA</t>
  </si>
  <si>
    <t>ADJUNTOS</t>
  </si>
  <si>
    <t xml:space="preserve">INCREMENTO MENSUAL DEL PRECIO DE LAS MATERIASPRIMAS NACIONALES SOBRE EL IPP DEL MES ANTERIOR </t>
  </si>
  <si>
    <t>COMPORTAMINETO ESPERADO DEL IPP</t>
  </si>
  <si>
    <t>ENERO</t>
  </si>
  <si>
    <t>FEBRERO</t>
  </si>
  <si>
    <t>MARZO</t>
  </si>
  <si>
    <t>ABRL</t>
  </si>
  <si>
    <t>MAYO</t>
  </si>
  <si>
    <t>JUNIO</t>
  </si>
  <si>
    <t>JULIO</t>
  </si>
  <si>
    <t>AGOSTO</t>
  </si>
  <si>
    <t>SEPTIEMBRE</t>
  </si>
  <si>
    <t>OCTUBRE</t>
  </si>
  <si>
    <t>NOVIEMBRE</t>
  </si>
  <si>
    <t xml:space="preserve">DICIEMBRE </t>
  </si>
  <si>
    <t>INCREMENTO DE LAS MATERIAS PRIMAS INTERNACIONALES</t>
  </si>
  <si>
    <t xml:space="preserve">CEBADA MALTEADA PILSEN </t>
  </si>
  <si>
    <t xml:space="preserve">CEBADA MALTEADA CARAMELO </t>
  </si>
  <si>
    <t xml:space="preserve">LÚPULO </t>
  </si>
  <si>
    <t>ROTACION DE INVENTARIOS DE MATERIA PRIMA EXPRESADA EN DIAS</t>
  </si>
  <si>
    <t xml:space="preserve">MES </t>
  </si>
  <si>
    <t xml:space="preserve">LEVADURA </t>
  </si>
  <si>
    <t xml:space="preserve">ADJUNTOS </t>
  </si>
  <si>
    <t>AÑO</t>
  </si>
  <si>
    <t xml:space="preserve">PROVEEDORES DE CEBADA MALTEADA PILSEN </t>
  </si>
  <si>
    <t>PROVEEDORES DE CEBADA MALTEADA CARAMELO</t>
  </si>
  <si>
    <t xml:space="preserve">PROVEEDORES DE LÚPULO </t>
  </si>
  <si>
    <t>PROVEEDORES DE LEVADURA</t>
  </si>
  <si>
    <t xml:space="preserve">PROVEEDORES DE ADJUNTOS </t>
  </si>
  <si>
    <t xml:space="preserve">POLITICA DE PAGO A PROVEEDORES-CEBADA MALTEADA PILSEN </t>
  </si>
  <si>
    <t xml:space="preserve">CONTADO </t>
  </si>
  <si>
    <t>DESCUENTO</t>
  </si>
  <si>
    <t xml:space="preserve">30 DIAS </t>
  </si>
  <si>
    <t xml:space="preserve">60 DIAS </t>
  </si>
  <si>
    <t xml:space="preserve">90 DIAS </t>
  </si>
  <si>
    <t>120 DIAS</t>
  </si>
  <si>
    <t>POLITICA DE PAGO A PROVEEDORES-CEBADA MALTEADA CARAMELO</t>
  </si>
  <si>
    <t xml:space="preserve">POLITICA DE PAGO A PROVEEDORES-LUPULO </t>
  </si>
  <si>
    <t xml:space="preserve">POLITICA DE PAGO A PROVEEDORES-LEVADURA </t>
  </si>
  <si>
    <t xml:space="preserve">POLITICA DE PAGO A PROVEEDORES-ADJUNTOS </t>
  </si>
  <si>
    <t xml:space="preserve">POLITICA DE ROTACIÓN DE INVENTARIOS DE PRODUCTO EN PROCESO  Y PRODUCTO TERMINADO EXPRESADOS EN DIAS Y GRADO DE TRANSFORMACIÓN DEL PRODUCTO EN PROCESO </t>
  </si>
  <si>
    <t>LONG NIGHT DORADA</t>
  </si>
  <si>
    <t xml:space="preserve">ROTACION EN PRODUCTO EN PROCESO </t>
  </si>
  <si>
    <t xml:space="preserve">GRADO DE TRANSFORMACIÓN </t>
  </si>
  <si>
    <t xml:space="preserve">ROTACION DE PRODUCTO TERMINADO </t>
  </si>
  <si>
    <t xml:space="preserve">EXCELMILLER </t>
  </si>
  <si>
    <t xml:space="preserve">MANO DE OBRA DIRECTA </t>
  </si>
  <si>
    <t xml:space="preserve">NUMERO DE TRBAJADORES MINIMO DE PLANTA REQUERIDOS Y REMUNERACION EXPRESADA EN SALARIOS MINIMOS MENSUALES LEGALES VIGENTES (SMMLV) </t>
  </si>
  <si>
    <t xml:space="preserve">No. Tecnicos de planta </t>
  </si>
  <si>
    <t xml:space="preserve">No. SMMLV </t>
  </si>
  <si>
    <t xml:space="preserve">No. Supervisores </t>
  </si>
  <si>
    <t xml:space="preserve">No. Ing Quimicos </t>
  </si>
  <si>
    <t xml:space="preserve">Total Trabajadores Fijos </t>
  </si>
  <si>
    <t xml:space="preserve">Capacidad de produccion mensual trabajadores fijos de hectolitros </t>
  </si>
  <si>
    <t xml:space="preserve">Capacidad de produccion mensual trabajadores adicionales de hectolitros </t>
  </si>
  <si>
    <t>Remuneracion en SMMLV  por trabajador temporal</t>
  </si>
  <si>
    <t xml:space="preserve">LONG NIGHT DORADA Y NIGHTMARE NEGRA </t>
  </si>
  <si>
    <t>WAKEUP ROJA Y EXCELMILLER</t>
  </si>
  <si>
    <t>Entero</t>
  </si>
  <si>
    <t xml:space="preserve">Número </t>
  </si>
  <si>
    <t xml:space="preserve">Fracción </t>
  </si>
  <si>
    <t>REMUNERACION Y FORMA DE PAGO A LA EMPRESA DE SERVICIOS TEMPORALES</t>
  </si>
  <si>
    <t>LONGNIGHT DORADA Y NIGHTMARE NEGRA</t>
  </si>
  <si>
    <t xml:space="preserve">WAKEUP ROJA Y EXCELMILLER </t>
  </si>
  <si>
    <t>CONTADO</t>
  </si>
  <si>
    <t>60 DIAS</t>
  </si>
  <si>
    <t xml:space="preserve">% DE INCREMENTO DEL SALARIO MINIMO SOBRE </t>
  </si>
  <si>
    <t>CONSUMO DE SERVICIO PUBLCOS Y RELACIONADOS POR HECTOLITROS PRODUCIDO AÑO 2018</t>
  </si>
  <si>
    <t xml:space="preserve">LONGNIGHT DORADA </t>
  </si>
  <si>
    <t>NIGHTMARE NEGRA</t>
  </si>
  <si>
    <t>EXCELMILLER</t>
  </si>
  <si>
    <t xml:space="preserve">INCREMENTO DE SERVICIOS PÚBICOS Y RELACIONADOS SOBRE EL IPC </t>
  </si>
  <si>
    <t>GERENTE GENERAL</t>
  </si>
  <si>
    <t xml:space="preserve">REMUN ERACION  EN SMMLV Y DISTRIBUCION DE LA REMUNERACION DEL GERNTE GENERAL </t>
  </si>
  <si>
    <t xml:space="preserve">REMUNERAION EN SMMLV </t>
  </si>
  <si>
    <t xml:space="preserve">ADMINISTRACION </t>
  </si>
  <si>
    <t xml:space="preserve">VENTAS </t>
  </si>
  <si>
    <t xml:space="preserve">CAMPAÑA PUBLICITARIA </t>
  </si>
  <si>
    <t xml:space="preserve">Porcentaje sobre las ventas </t>
  </si>
  <si>
    <t>DTF  EXPRESADA EN EFECTIVO ANUAL</t>
  </si>
  <si>
    <t>IMPUESTO DE RENTA</t>
  </si>
  <si>
    <t>% SI UAI&gt;=0</t>
  </si>
  <si>
    <t>% SI UAI&lt;0</t>
  </si>
  <si>
    <t>IMPUESTOS Y FECHAS DE PAGO</t>
  </si>
  <si>
    <t>LONGNIGHT DORADA</t>
  </si>
  <si>
    <t>WAKEUP ROJA</t>
  </si>
  <si>
    <t>RETENCION EN LA FUENTE SOBRE LAS VENTAS</t>
  </si>
  <si>
    <t>RETENCION EN LA FUENTE SOBRE SERVICIOS</t>
  </si>
  <si>
    <t>WAKE UP ROJA</t>
  </si>
  <si>
    <t xml:space="preserve">IVA </t>
  </si>
  <si>
    <t>ICA</t>
  </si>
  <si>
    <t xml:space="preserve">IMPUCONSUMO </t>
  </si>
  <si>
    <t xml:space="preserve">CAJA MINIMA </t>
  </si>
  <si>
    <t xml:space="preserve">Año </t>
  </si>
  <si>
    <t>Meses</t>
  </si>
  <si>
    <t>Febrero</t>
  </si>
  <si>
    <t>Contado</t>
  </si>
  <si>
    <t>30 días</t>
  </si>
  <si>
    <t>60 días</t>
  </si>
  <si>
    <t>90 días</t>
  </si>
  <si>
    <t>Deterioro</t>
  </si>
  <si>
    <t>Forma de Pago</t>
  </si>
  <si>
    <t>120 días</t>
  </si>
  <si>
    <t xml:space="preserve">PRECIO DE VENTA - POLITICA DE PRECIOS </t>
  </si>
  <si>
    <t>PIB ESTIMADO Y CRECIMIENTO ANUAL PARA PRODUCTOS A COMERCIALIZAR</t>
  </si>
  <si>
    <t>ESTADISTICA DE VENTAS EN HECTOLITROS LONGNIGHT DORADA</t>
  </si>
  <si>
    <t>INFORMACIÓN BÁSICA POR UNIDAD</t>
  </si>
  <si>
    <t xml:space="preserve">PROYECCION  DE VENTAS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</si>
  <si>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</si>
  <si>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</si>
  <si>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</si>
  <si>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</si>
  <si>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</si>
  <si>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</si>
  <si>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</si>
  <si>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</si>
  <si>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</si>
  <si>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</si>
  <si>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</si>
  <si>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</si>
  <si>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</t>
  </si>
  <si>
    <t xml:space="preserve">INDICE ESTACIONAL </t>
  </si>
  <si>
    <t xml:space="preserve">SUMATORIA </t>
  </si>
  <si>
    <t xml:space="preserve">MESES PARES E IMPARES </t>
  </si>
  <si>
    <t xml:space="preserve">MES PAR </t>
  </si>
  <si>
    <t>MES IMPAR</t>
  </si>
  <si>
    <t>MES PAR E IMPAR</t>
  </si>
  <si>
    <t xml:space="preserve">EXCEL MILLER </t>
  </si>
  <si>
    <t xml:space="preserve">ANNUAL PARAMETERS </t>
  </si>
  <si>
    <t xml:space="preserve">COLOMBIAN MARKET </t>
  </si>
  <si>
    <t xml:space="preserve">PIB ESTIMADO </t>
  </si>
  <si>
    <t xml:space="preserve">IPC ESTIMADO </t>
  </si>
  <si>
    <t xml:space="preserve">Porcentaje de Incremento Real  de Ventas </t>
  </si>
  <si>
    <t xml:space="preserve">Crecimiento Anual Esperado </t>
  </si>
  <si>
    <t>Incremento Real</t>
  </si>
  <si>
    <t>Unidades Anuales(Hectolitros)</t>
  </si>
  <si>
    <t xml:space="preserve">IPC Empresa </t>
  </si>
  <si>
    <t xml:space="preserve">Precio de Venta </t>
  </si>
  <si>
    <t>Precio Real</t>
  </si>
  <si>
    <t>IMPUESTOS</t>
  </si>
  <si>
    <t xml:space="preserve">ICA </t>
  </si>
  <si>
    <t xml:space="preserve">IMPUESTO AL CONSUMO </t>
  </si>
  <si>
    <t xml:space="preserve">TOTAL </t>
  </si>
  <si>
    <t xml:space="preserve">RETEFUENTE </t>
  </si>
  <si>
    <t xml:space="preserve">VENTAS EN HECTOLITROS </t>
  </si>
  <si>
    <t>VENTAS EN  HECTOLITORS</t>
  </si>
  <si>
    <t>TOTAL</t>
  </si>
  <si>
    <t>AMERICAN MARKET</t>
  </si>
  <si>
    <t>Crecimiento Anual Esperado</t>
  </si>
  <si>
    <t xml:space="preserve">Unidades Anuales </t>
  </si>
  <si>
    <t xml:space="preserve">PORCENTAJE DE CRECIMIENTO ANUAL ESPERADO </t>
  </si>
  <si>
    <t xml:space="preserve">POLITICA DE PRECIOS Y PRECIO DE VENTAS </t>
  </si>
  <si>
    <t>Precio de Venta</t>
  </si>
  <si>
    <t>SEGURO</t>
  </si>
  <si>
    <t xml:space="preserve">VENTA EN CENTIMETRO CUBICOS </t>
  </si>
  <si>
    <t xml:space="preserve">CONVERSION </t>
  </si>
  <si>
    <t xml:space="preserve">CANTIDAD EN CENTIMETRO CUBICOS - LATAS </t>
  </si>
  <si>
    <t>VENTAS EN HECTOLITROS</t>
  </si>
  <si>
    <t xml:space="preserve">VENTAS EN CENTIMETROS CUBICOS </t>
  </si>
  <si>
    <t>VENTAS EN  CENTIMETROS CUBICOS</t>
  </si>
  <si>
    <t xml:space="preserve">VENTAS EN  CENTIMETROS CUBICOS </t>
  </si>
  <si>
    <t xml:space="preserve">LATAS </t>
  </si>
  <si>
    <t>VENTAS EN  HECTOLITROS</t>
  </si>
  <si>
    <t>EXCEL MILLLER</t>
  </si>
  <si>
    <t>HECTOLITROS</t>
  </si>
  <si>
    <t>VENTAS EN CENTIMETRO CUBICO</t>
  </si>
  <si>
    <t>VENTAS EN CENTIMETRO CUBIC</t>
  </si>
  <si>
    <t xml:space="preserve">CALCULOS </t>
  </si>
  <si>
    <t xml:space="preserve">Precio </t>
  </si>
  <si>
    <t xml:space="preserve">Ventas </t>
  </si>
  <si>
    <t>VENTAS (40%)</t>
  </si>
  <si>
    <t xml:space="preserve">IMPOCONSUMO </t>
  </si>
  <si>
    <t xml:space="preserve">VALOR DE LA FACTURA </t>
  </si>
  <si>
    <t>VALOR A RECAUDAR</t>
  </si>
  <si>
    <t xml:space="preserve">Descuento </t>
  </si>
  <si>
    <t xml:space="preserve">30 dias </t>
  </si>
  <si>
    <t xml:space="preserve">60 dias </t>
  </si>
  <si>
    <t xml:space="preserve">90 dias </t>
  </si>
  <si>
    <t xml:space="preserve">Total Recaudo sin Descuento </t>
  </si>
  <si>
    <t xml:space="preserve">Total Descuentos </t>
  </si>
  <si>
    <t>SUMATORIA</t>
  </si>
  <si>
    <t>Cantidad (latas)</t>
  </si>
  <si>
    <t>VENTAS (30%)</t>
  </si>
  <si>
    <t xml:space="preserve">ESTRUCTURA DE RECAUDO-CENTROS INDEPENDIENTES </t>
  </si>
  <si>
    <t xml:space="preserve">ESTRUCTURA DE RECAUDO-BARES Y RESTAURANTES </t>
  </si>
  <si>
    <t>ESTRUCTURA DE RECAUDO</t>
  </si>
  <si>
    <t>GRANDES SUPERFICIES</t>
  </si>
  <si>
    <t>VENTAS (50%)</t>
  </si>
  <si>
    <t>VENTAS (35%)</t>
  </si>
  <si>
    <t>VENTAS (15%)</t>
  </si>
  <si>
    <t>VENTAS (20%)</t>
  </si>
  <si>
    <t xml:space="preserve">Precio USD </t>
  </si>
  <si>
    <t xml:space="preserve">Cantidad </t>
  </si>
  <si>
    <t xml:space="preserve">Seguro </t>
  </si>
  <si>
    <t xml:space="preserve">VENTAS EN USD </t>
  </si>
  <si>
    <t>SEGURO EN COP</t>
  </si>
  <si>
    <t>ESTRUCTURA DE RECADUDO</t>
  </si>
  <si>
    <t xml:space="preserve">Total Recaudo Sin Descuentos USD </t>
  </si>
  <si>
    <t xml:space="preserve">Total Descuento USD </t>
  </si>
  <si>
    <t xml:space="preserve">VENTAS EN COP </t>
  </si>
  <si>
    <t xml:space="preserve">RECAUDO SER </t>
  </si>
  <si>
    <t xml:space="preserve">RECAUDO SEBER SER </t>
  </si>
  <si>
    <t xml:space="preserve">120 DIAS </t>
  </si>
  <si>
    <t xml:space="preserve">TOTAL DESCUENTOS  EN COP </t>
  </si>
  <si>
    <t xml:space="preserve">TOTAL RECAUDO DEBER SER </t>
  </si>
  <si>
    <t xml:space="preserve">PERDIDA POR DIFERENCIA EN CAMBIO </t>
  </si>
  <si>
    <t xml:space="preserve">UTILIDAD POR DIFERENCIA EN CAMBIO </t>
  </si>
  <si>
    <t>ESTRUCTURA DE RECAUDO-DrinksOn PLC</t>
  </si>
  <si>
    <t xml:space="preserve">Precio Euro </t>
  </si>
  <si>
    <t xml:space="preserve">VENTAS EN Euro </t>
  </si>
  <si>
    <t>ESTRUCTURA DE RECAUDO-GUTESBIER UNT.</t>
  </si>
  <si>
    <t>ESTRUCTURA DE RECAUDO-ORIGINAL GERSTE</t>
  </si>
  <si>
    <t>Precio de Venta con SEGURO</t>
  </si>
  <si>
    <t>SEDE</t>
  </si>
  <si>
    <t xml:space="preserve">FECHA </t>
  </si>
  <si>
    <t xml:space="preserve">CUOTAS IGUALES </t>
  </si>
  <si>
    <t xml:space="preserve">TASA </t>
  </si>
  <si>
    <t xml:space="preserve">TASA A UTILIZAR </t>
  </si>
  <si>
    <t xml:space="preserve">DESEMBOLSO </t>
  </si>
  <si>
    <t xml:space="preserve">ABONO EXTRAORDINARIO </t>
  </si>
  <si>
    <t xml:space="preserve">DESEMBOLO </t>
  </si>
  <si>
    <t xml:space="preserve">NUMERO DE CUOTAS </t>
  </si>
  <si>
    <t>CAPITAL</t>
  </si>
  <si>
    <t xml:space="preserve">CUOTA </t>
  </si>
  <si>
    <t xml:space="preserve">SALDO </t>
  </si>
  <si>
    <t xml:space="preserve">PORCION CORRIENTE </t>
  </si>
  <si>
    <t xml:space="preserve">PORCION  A LARGO PLAZO </t>
  </si>
  <si>
    <t>CAUSACION DE INTERESES</t>
  </si>
  <si>
    <t xml:space="preserve">SUMA CAUSACION DE INTERES </t>
  </si>
  <si>
    <t xml:space="preserve">SUMA PAGO DE INTERESES </t>
  </si>
  <si>
    <t xml:space="preserve">SEDE-CITY BANK </t>
  </si>
  <si>
    <t xml:space="preserve">ACTIVOS </t>
  </si>
  <si>
    <t xml:space="preserve">COSTO </t>
  </si>
  <si>
    <t xml:space="preserve">LUGAR </t>
  </si>
  <si>
    <t xml:space="preserve">MAQUINARIA Y EQUIPO </t>
  </si>
  <si>
    <t xml:space="preserve">MUEBLES Y EQUIPO DE OFICINA </t>
  </si>
  <si>
    <t xml:space="preserve">PARQUE AUTOMOTOR </t>
  </si>
  <si>
    <t>MAQUINARIA DE COCCION 2</t>
  </si>
  <si>
    <t xml:space="preserve">CHECK </t>
  </si>
  <si>
    <t xml:space="preserve">NTV </t>
  </si>
  <si>
    <t>INTERESES PAGADOS</t>
  </si>
  <si>
    <t xml:space="preserve">MAQUINARIA Y EQUIPO-DAVIVIENDA </t>
  </si>
  <si>
    <t xml:space="preserve">ABONOS A CAPITAL SEMESTRAL IGUAL </t>
  </si>
  <si>
    <t>NSV</t>
  </si>
  <si>
    <t xml:space="preserve">DTF </t>
  </si>
  <si>
    <t xml:space="preserve">TASA  TOTAL A UTILIZAR </t>
  </si>
  <si>
    <t xml:space="preserve">DTF NOMINAL </t>
  </si>
  <si>
    <t>TASA A UTILIZAR (NOMINAL)</t>
  </si>
  <si>
    <t>CUOTAS IGUALES (SEMESTRALES)</t>
  </si>
  <si>
    <t>CUOTA</t>
  </si>
  <si>
    <t>PARQUE AUTOMOTOR</t>
  </si>
  <si>
    <t>ABONO EXTRAORDINARIO</t>
  </si>
  <si>
    <t xml:space="preserve">MONTO </t>
  </si>
  <si>
    <t>SALDO</t>
  </si>
  <si>
    <t xml:space="preserve">NMV </t>
  </si>
  <si>
    <t>MESES</t>
  </si>
  <si>
    <t>MAQUINARIA DE COCCIÓN 2</t>
  </si>
  <si>
    <t>TASA A UTILIZAR</t>
  </si>
  <si>
    <t>ABONO EXTRAORDINAIRO</t>
  </si>
  <si>
    <t>DESEMBOLSO 60%</t>
  </si>
  <si>
    <t>CUOTAS MENSUALES IGUALES</t>
  </si>
  <si>
    <t>NMV</t>
  </si>
  <si>
    <t>DESEMBOLO</t>
  </si>
  <si>
    <t>INTERES</t>
  </si>
  <si>
    <t xml:space="preserve">ABONO </t>
  </si>
  <si>
    <t>NUMERO DE CUOTA</t>
  </si>
  <si>
    <t>PRODUCCION LONGNIGHT DORADA</t>
  </si>
  <si>
    <t xml:space="preserve"> + IFPT</t>
  </si>
  <si>
    <t xml:space="preserve"> +IFPP</t>
  </si>
  <si>
    <t xml:space="preserve"> +VENTAS (CC)</t>
  </si>
  <si>
    <t xml:space="preserve"> -IIPT</t>
  </si>
  <si>
    <t xml:space="preserve"> -IFPP</t>
  </si>
  <si>
    <t xml:space="preserve"> =Produccion de LongNight Dorada</t>
  </si>
  <si>
    <t>Numero de Compras Negativas</t>
  </si>
  <si>
    <t xml:space="preserve">PRODUCCION DE NIGHTMARE NEGRA </t>
  </si>
  <si>
    <t xml:space="preserve">PRODUCCION WAKEUP ROJA </t>
  </si>
  <si>
    <t>PRODUCCION EXCEL MILLER</t>
  </si>
  <si>
    <t xml:space="preserve">INVENTARIO </t>
  </si>
  <si>
    <t xml:space="preserve">PRODUCTO TERMINADO </t>
  </si>
  <si>
    <t xml:space="preserve">PRODUCTO EN PROCESO </t>
  </si>
  <si>
    <t xml:space="preserve">HECTOLITROS </t>
  </si>
  <si>
    <t xml:space="preserve">A DICIEMBRE DE 2018 </t>
  </si>
  <si>
    <t xml:space="preserve">MATERIA PRIMA </t>
  </si>
  <si>
    <t xml:space="preserve">Requerimientos LONGNIGHT DORADA </t>
  </si>
  <si>
    <t xml:space="preserve">Requerimientos NIGHTMARE NEGRA </t>
  </si>
  <si>
    <t>Requerimientos EXCELMILLER</t>
  </si>
  <si>
    <t xml:space="preserve">Requerimientos de Adjuntos </t>
  </si>
  <si>
    <t xml:space="preserve">Tamaño por unidad </t>
  </si>
  <si>
    <t>Requerimientos LONGNIGHT DORADA (kg)</t>
  </si>
  <si>
    <t>Requerimientos WAKEUP ROJA (kg)</t>
  </si>
  <si>
    <t>Requerimientos NIGHTMARE NEGRA (kg)</t>
  </si>
  <si>
    <t>Requerimientos EXCELMILLER (kg)</t>
  </si>
  <si>
    <t xml:space="preserve">Costo de Materia Prima Adjuntos </t>
  </si>
  <si>
    <t>Comportamiento del Costo</t>
  </si>
  <si>
    <t xml:space="preserve">Requerimientos de Cebada Malteada Pilsen </t>
  </si>
  <si>
    <t xml:space="preserve">Costo de Materia Prima Cebada Malteada Pilsen </t>
  </si>
  <si>
    <t>Requerimientos de Cebada Malteada Caramelo</t>
  </si>
  <si>
    <t>Costo de Materia Prima Cebada Malteada Caramelo</t>
  </si>
  <si>
    <t xml:space="preserve">Requerimientos de Lupulo </t>
  </si>
  <si>
    <t>Costo de Materia Prima Lupulo</t>
  </si>
  <si>
    <t xml:space="preserve">Requerimientos de Levadura </t>
  </si>
  <si>
    <t xml:space="preserve">Costo de Materia Prima Levadura </t>
  </si>
  <si>
    <t>Comportamiento Esperado del IPP</t>
  </si>
  <si>
    <t>Variación del IPP</t>
  </si>
  <si>
    <t xml:space="preserve">Incremento del precio de las materias primas sobre el IPP anterios </t>
  </si>
  <si>
    <t xml:space="preserve">Requerimientos de Agua </t>
  </si>
  <si>
    <t xml:space="preserve">Tamaño por unidad - litros </t>
  </si>
  <si>
    <t xml:space="preserve">Requerimiento total en hectolitros </t>
  </si>
  <si>
    <t xml:space="preserve">Costo de Materia Prima Agua </t>
  </si>
  <si>
    <t xml:space="preserve">PRODUCCION POR PRODUCTO </t>
  </si>
  <si>
    <t>PRODUCIDO EN EL MES (HECTOLITROS)</t>
  </si>
  <si>
    <t xml:space="preserve">LONGNIGHT </t>
  </si>
  <si>
    <t xml:space="preserve">TOTAL PRODUCTOS </t>
  </si>
  <si>
    <t xml:space="preserve"> =Produccion de WakeUp Roja </t>
  </si>
  <si>
    <t xml:space="preserve"> =Produccion de ExcelMiller</t>
  </si>
  <si>
    <t xml:space="preserve">MPC LONGNIGHT DORADA </t>
  </si>
  <si>
    <t xml:space="preserve">MPC  NIGHTMARE NEGRA </t>
  </si>
  <si>
    <t>MPC EXCELMILLER</t>
  </si>
  <si>
    <t xml:space="preserve">TOTAL MPC </t>
  </si>
  <si>
    <t xml:space="preserve"> +IFMP</t>
  </si>
  <si>
    <t xml:space="preserve"> +MPC</t>
  </si>
  <si>
    <t xml:space="preserve"> -IIMP</t>
  </si>
  <si>
    <t xml:space="preserve"> = Total Compras (Unidades)</t>
  </si>
  <si>
    <t>Compras (Unidades)</t>
  </si>
  <si>
    <t>MPC  WAKEUP  ROJA</t>
  </si>
  <si>
    <t xml:space="preserve"> =Produccion de Nightmare Negra </t>
  </si>
  <si>
    <t>INVENTARIO FINAL MATERIA PRIMA 2018</t>
  </si>
  <si>
    <t>LUPULO</t>
  </si>
  <si>
    <t xml:space="preserve">ESTRUCTURA DE PAGO A PROVEEDORES </t>
  </si>
  <si>
    <t xml:space="preserve">Precio Unitario Cebada Malteada Pilsen </t>
  </si>
  <si>
    <t xml:space="preserve">Compra de Materia Prima Cebada Malteada Pilsen </t>
  </si>
  <si>
    <t xml:space="preserve">Valor a pagar </t>
  </si>
  <si>
    <t xml:space="preserve">ESTRUCTURA DE PAGO </t>
  </si>
  <si>
    <t xml:space="preserve">Contado </t>
  </si>
  <si>
    <t>30 dias</t>
  </si>
  <si>
    <t xml:space="preserve">120 dias </t>
  </si>
  <si>
    <t xml:space="preserve">Total Pago Sin Descuentos </t>
  </si>
  <si>
    <t>Total Descuentos</t>
  </si>
  <si>
    <t>Precio Unitario de Cebada Malteada Caramelo</t>
  </si>
  <si>
    <t>Compra de Materia Prima Cebada Malteada Caramelo</t>
  </si>
  <si>
    <t xml:space="preserve">Precio Unitario  de Lupulo </t>
  </si>
  <si>
    <t xml:space="preserve">Precio Unitario de Levadura </t>
  </si>
  <si>
    <t xml:space="preserve">Compra de Levadura </t>
  </si>
  <si>
    <t xml:space="preserve">Valor de la Factura </t>
  </si>
  <si>
    <t xml:space="preserve">Retefuente </t>
  </si>
  <si>
    <t xml:space="preserve">Valor a Pagar </t>
  </si>
  <si>
    <t xml:space="preserve">Precio Unitario  de Adjuntos </t>
  </si>
  <si>
    <t>Compra de Adjuntos</t>
  </si>
  <si>
    <t xml:space="preserve">Compras en COP </t>
  </si>
  <si>
    <t>Recaudo Ser</t>
  </si>
  <si>
    <t>Total Deber Ser</t>
  </si>
  <si>
    <t>Perdida por Diferencia Tipo de Cambio</t>
  </si>
  <si>
    <t xml:space="preserve">Utilidad por Diferencia en Tipo de Cambio </t>
  </si>
  <si>
    <t xml:space="preserve">Total Descuentos en COP </t>
  </si>
  <si>
    <t xml:space="preserve">VENTAS EN EURO </t>
  </si>
  <si>
    <t xml:space="preserve">Ventas en unidades (mensuales y anuales) mercado nacional e internacional </t>
  </si>
  <si>
    <t xml:space="preserve">Mercado Colombiano </t>
  </si>
  <si>
    <t xml:space="preserve">Mercado Norteamericano </t>
  </si>
  <si>
    <t xml:space="preserve">Mercado Aléman </t>
  </si>
  <si>
    <t xml:space="preserve">Excel Miller </t>
  </si>
  <si>
    <t>Tabla No. 01</t>
  </si>
  <si>
    <t>Tabla No. 02</t>
  </si>
  <si>
    <t>Precio de venta unitario en COP, USD, EUR según correponda</t>
  </si>
  <si>
    <t>Tabla No. 03</t>
  </si>
  <si>
    <t>Producción en unidades (mensuales  anuales)</t>
  </si>
  <si>
    <t>Tabla No. 04</t>
  </si>
  <si>
    <t>Materia Prima Consumida en Unidades (mensuales y anuales)</t>
  </si>
  <si>
    <t>Levadura</t>
  </si>
  <si>
    <t>Tabla No. 05</t>
  </si>
  <si>
    <t>Compras de materia prima en unidades  (mensuales  anuales)</t>
  </si>
  <si>
    <t xml:space="preserve">Lupulo </t>
  </si>
  <si>
    <t>Tabla No. 06</t>
  </si>
  <si>
    <t xml:space="preserve">Valor del salario mínimo legal </t>
  </si>
  <si>
    <t>Tabla No. 07</t>
  </si>
  <si>
    <t>Número de trabajadors temporales a contratar ( con 2 decimales los años que aplica)</t>
  </si>
  <si>
    <t xml:space="preserve">Excel miller </t>
  </si>
  <si>
    <t>-</t>
  </si>
  <si>
    <t xml:space="preserve">Abril </t>
  </si>
  <si>
    <t xml:space="preserve">Junio </t>
  </si>
  <si>
    <t xml:space="preserve">Agosto </t>
  </si>
  <si>
    <t xml:space="preserve">Octubre </t>
  </si>
  <si>
    <t>Pago  Ser</t>
  </si>
  <si>
    <t xml:space="preserve">Requerimientos agua </t>
  </si>
  <si>
    <t>Requerimientos LONGNIGHT DORADA (hectolitros)</t>
  </si>
  <si>
    <t>Requerimientos WAKEUP ROJA  (hectolitros)</t>
  </si>
  <si>
    <t>Requerimientos NIGHTMARE NEGRA  (hectolitros)</t>
  </si>
  <si>
    <t>Requerimientos EXCELMILLER  (hectolitros)</t>
  </si>
  <si>
    <t xml:space="preserve">Precio Agua </t>
  </si>
  <si>
    <t>Hectolitros Costos del agua</t>
  </si>
  <si>
    <t>LONGNIGHT DORADA (hectolitros)</t>
  </si>
  <si>
    <t>WAKEUP ROJA  (hectolitros)</t>
  </si>
  <si>
    <t xml:space="preserve"> NIGHTMARE NEGRA  (hectolitros)</t>
  </si>
  <si>
    <t xml:space="preserve"> EXCELMILLER  (hectolitros)</t>
  </si>
  <si>
    <t xml:space="preserve">PAGO AGUA </t>
  </si>
  <si>
    <t xml:space="preserve">Total pago de agua </t>
  </si>
  <si>
    <t>TOTAL COSTO AGUA</t>
  </si>
  <si>
    <t xml:space="preserve">FINAL INVENTORY RAW MATERIALS </t>
  </si>
  <si>
    <t xml:space="preserve">WORK IN PROGRESS INVENTORY </t>
  </si>
  <si>
    <t xml:space="preserve"> NIGHTMARE NEGRA </t>
  </si>
  <si>
    <t xml:space="preserve">FINISHED GOODS INVENTORY </t>
  </si>
  <si>
    <t xml:space="preserve">GRADO DE TRANSFORMACION </t>
  </si>
  <si>
    <t>WORK IN PROGRESS</t>
  </si>
  <si>
    <t>WORK IN PROGRESS INVENTORY  (LATA)</t>
  </si>
  <si>
    <t xml:space="preserve">FINISHED GOODS  INVENTORY </t>
  </si>
  <si>
    <t xml:space="preserve">GRADOS DE TRANSFORMACION </t>
  </si>
  <si>
    <t xml:space="preserve">WorkIn Progress </t>
  </si>
  <si>
    <t xml:space="preserve">Finished Goods Inventory </t>
  </si>
  <si>
    <t>MANO DE OBRA</t>
  </si>
  <si>
    <t xml:space="preserve">% DE INCREMENTO DEL SALARIO MINIMO </t>
  </si>
  <si>
    <t>SALARIO PARA 2018</t>
  </si>
  <si>
    <t>AUXILIO DE TRANSPORTE</t>
  </si>
  <si>
    <t>MANO DE OBRA DIRECTA</t>
  </si>
  <si>
    <t>Salario</t>
  </si>
  <si>
    <t>Auxilio de Transporte</t>
  </si>
  <si>
    <t>CONTRATO DE TRABAJADORES TEMPORALES</t>
  </si>
  <si>
    <t xml:space="preserve">LongNight Dorada y Nightmare Negra </t>
  </si>
  <si>
    <t>WakeUp Roja y Excel Miller</t>
  </si>
  <si>
    <t xml:space="preserve">Producción </t>
  </si>
  <si>
    <t xml:space="preserve">Deficit </t>
  </si>
  <si>
    <t xml:space="preserve">Contratación de Trabajadores Temporales </t>
  </si>
  <si>
    <t xml:space="preserve">Contratación de Trabajadores Fijos </t>
  </si>
  <si>
    <t xml:space="preserve">Capacidad de produccion mensual trabajadores fijos </t>
  </si>
  <si>
    <t>Capacidad de produccion mensual trabajadores adicionales</t>
  </si>
  <si>
    <t xml:space="preserve">Obligaciones con proveedores a 2018 </t>
  </si>
  <si>
    <t xml:space="preserve">Adeudo porservicios públios y relacionados </t>
  </si>
  <si>
    <t xml:space="preserve">Utilidades netas 2018 </t>
  </si>
  <si>
    <t xml:space="preserve">Aportes de capital por 2018 </t>
  </si>
  <si>
    <t xml:space="preserve">Reserva Legal </t>
  </si>
  <si>
    <t xml:space="preserve">Otras reservas </t>
  </si>
  <si>
    <t xml:space="preserve">Utilidades acomuladas a 2018 </t>
  </si>
  <si>
    <t xml:space="preserve">Saldo de impuestos por pagar a 2018 </t>
  </si>
  <si>
    <t xml:space="preserve">IVA Consolidado </t>
  </si>
  <si>
    <t xml:space="preserve">Retencion en la fuente compras </t>
  </si>
  <si>
    <t xml:space="preserve">ASSETS </t>
  </si>
  <si>
    <t xml:space="preserve">Fecha de Adquisición </t>
  </si>
  <si>
    <t xml:space="preserve">Valor de Salvamento </t>
  </si>
  <si>
    <t>Lote</t>
  </si>
  <si>
    <t xml:space="preserve">Edificio </t>
  </si>
  <si>
    <t xml:space="preserve">Vida Util en años </t>
  </si>
  <si>
    <t>Vida Util en meses</t>
  </si>
  <si>
    <t>Metodo de Depreciación</t>
  </si>
  <si>
    <t>Linea Recta</t>
  </si>
  <si>
    <t xml:space="preserve">Asignación gasto de depreciación </t>
  </si>
  <si>
    <t xml:space="preserve">Administracion </t>
  </si>
  <si>
    <t xml:space="preserve">Produccion </t>
  </si>
  <si>
    <t xml:space="preserve"> LONGNIGHT DORADA </t>
  </si>
  <si>
    <t>WAKEUP  ROJA</t>
  </si>
  <si>
    <t xml:space="preserve"> EXCELMILLER</t>
  </si>
  <si>
    <t xml:space="preserve">Cálculos </t>
  </si>
  <si>
    <t xml:space="preserve">Lote </t>
  </si>
  <si>
    <t>Edificio</t>
  </si>
  <si>
    <t>Valor a Depreciar</t>
  </si>
  <si>
    <t xml:space="preserve">Gasto de Depreciación </t>
  </si>
  <si>
    <t xml:space="preserve">Gasto Depreciacion Ventas </t>
  </si>
  <si>
    <t xml:space="preserve">Gasto Depreciacion Administración </t>
  </si>
  <si>
    <t xml:space="preserve">Fecha de Adquisión </t>
  </si>
  <si>
    <t xml:space="preserve">Numeros Digitos </t>
  </si>
  <si>
    <t xml:space="preserve">Suma de numeros digitos </t>
  </si>
  <si>
    <t xml:space="preserve">Gasto de Depreciacion Anual </t>
  </si>
  <si>
    <t xml:space="preserve">Gasto de Depreciacion Mensual </t>
  </si>
  <si>
    <t xml:space="preserve">Linea Recta </t>
  </si>
  <si>
    <t>Costo de la Compra</t>
  </si>
  <si>
    <t xml:space="preserve">Gasto de depreciacion </t>
  </si>
  <si>
    <t xml:space="preserve">Gasto de Ventas </t>
  </si>
  <si>
    <t xml:space="preserve">Gasto de Administración </t>
  </si>
  <si>
    <t xml:space="preserve">Costo del Activo </t>
  </si>
  <si>
    <t xml:space="preserve">Método de depreciación </t>
  </si>
  <si>
    <t>Porcentaje a depreciar cada año</t>
  </si>
  <si>
    <t xml:space="preserve">% diferenciados </t>
  </si>
  <si>
    <t xml:space="preserve">Costo </t>
  </si>
  <si>
    <t xml:space="preserve">Valor a Depreciar </t>
  </si>
  <si>
    <t xml:space="preserve">Valor de la Depreciacion Anual </t>
  </si>
  <si>
    <t xml:space="preserve">Valor de la Depreciacion Mensual </t>
  </si>
  <si>
    <t>Calculo</t>
  </si>
  <si>
    <t xml:space="preserve">Check </t>
  </si>
  <si>
    <t>Producion WAKEUP  ROJA</t>
  </si>
  <si>
    <t xml:space="preserve"> Producion EXCELMILLER</t>
  </si>
  <si>
    <t>Check</t>
  </si>
  <si>
    <t>CHECK</t>
  </si>
  <si>
    <t xml:space="preserve">CHECK 1 </t>
  </si>
  <si>
    <t xml:space="preserve">CHECK 2 </t>
  </si>
  <si>
    <t>STATEMENT OF FINANCIAL POSITION</t>
  </si>
  <si>
    <t>Assets</t>
  </si>
  <si>
    <t>Current Assets</t>
  </si>
  <si>
    <t>Cash and Equivalents</t>
  </si>
  <si>
    <t>Short-Term Investments</t>
  </si>
  <si>
    <t>Capital</t>
  </si>
  <si>
    <t>Interest</t>
  </si>
  <si>
    <t>Accounts Receivables</t>
  </si>
  <si>
    <t>NET Receivables Colombiano</t>
  </si>
  <si>
    <t>Outstanding Receivables</t>
  </si>
  <si>
    <t>Bad Debs (Deteriory)</t>
  </si>
  <si>
    <t>NET Receivables Norteamericano</t>
  </si>
  <si>
    <t xml:space="preserve">Net Receivables USABeer Company </t>
  </si>
  <si>
    <t>Inventories</t>
  </si>
  <si>
    <t>Raw Materials</t>
  </si>
  <si>
    <t xml:space="preserve">Raw Materials Cebada Malteada Pilsen </t>
  </si>
  <si>
    <t>Raw Materials Cebada Malteada Caramelo</t>
  </si>
  <si>
    <t xml:space="preserve">Raw Materials Lúpulo </t>
  </si>
  <si>
    <t>Raw Materials Levadura</t>
  </si>
  <si>
    <t>Raw Materials Adjuntos</t>
  </si>
  <si>
    <t>Work in progress</t>
  </si>
  <si>
    <t xml:space="preserve">Finished Products </t>
  </si>
  <si>
    <t>Other Current Assets</t>
  </si>
  <si>
    <t>Advanced on tax</t>
  </si>
  <si>
    <t>Non Current Assets</t>
  </si>
  <si>
    <t xml:space="preserve">Land </t>
  </si>
  <si>
    <t>Headquarters</t>
  </si>
  <si>
    <t>Cost</t>
  </si>
  <si>
    <t>Acumulated Depreciation</t>
  </si>
  <si>
    <t>Machine &amp; Equipment</t>
  </si>
  <si>
    <t>Office Equipment</t>
  </si>
  <si>
    <t>Liabilities</t>
  </si>
  <si>
    <t>Current Liabilities</t>
  </si>
  <si>
    <t>Operating Liabilities</t>
  </si>
  <si>
    <t>Taxes</t>
  </si>
  <si>
    <t>VAT</t>
  </si>
  <si>
    <t>Retefuente en Compras</t>
  </si>
  <si>
    <t>Income Tax Payable</t>
  </si>
  <si>
    <t xml:space="preserve">Impoconsumo </t>
  </si>
  <si>
    <t>Financial Liabilities</t>
  </si>
  <si>
    <t xml:space="preserve">Bank Overdraft </t>
  </si>
  <si>
    <t xml:space="preserve">Suppliers Payable </t>
  </si>
  <si>
    <t>Suppliers Payable Cebada Malteada Pilsen</t>
  </si>
  <si>
    <t>Suppliers Payable Cebada Malteada Caramelo</t>
  </si>
  <si>
    <t>Suppliers Payable Lúpulo</t>
  </si>
  <si>
    <t>Suppliers Payable Levadura</t>
  </si>
  <si>
    <t>Suppliers Payable Adjuntos</t>
  </si>
  <si>
    <t>Public Services</t>
  </si>
  <si>
    <t>Non Current Liabilities</t>
  </si>
  <si>
    <t>Equity</t>
  </si>
  <si>
    <t>Share Capital</t>
  </si>
  <si>
    <t>Reserves</t>
  </si>
  <si>
    <t>Legal Reserves</t>
  </si>
  <si>
    <t>Other Reserves</t>
  </si>
  <si>
    <t>Retained Earnings</t>
  </si>
  <si>
    <t>Profit for the Period</t>
  </si>
  <si>
    <t xml:space="preserve">Long-Term Maquinaria y Equipo </t>
  </si>
  <si>
    <t xml:space="preserve">Long-Term Muebles y Equipo de Oficina </t>
  </si>
  <si>
    <t>Current Portion Bank loan Headquarters</t>
  </si>
  <si>
    <t>Long-Term Headquarters</t>
  </si>
  <si>
    <t xml:space="preserve">Current Portion Bank Loan Machine and Equipment </t>
  </si>
  <si>
    <t xml:space="preserve">Current Portion Bank loan Office Equipment </t>
  </si>
  <si>
    <t xml:space="preserve">FEBRERO </t>
  </si>
  <si>
    <t>ABRIL</t>
  </si>
  <si>
    <t>DICIEMBRE</t>
  </si>
  <si>
    <t xml:space="preserve">DETERIORO DE CARTERA 2018 </t>
  </si>
  <si>
    <t xml:space="preserve">MERCADO NORTEAMERICANO </t>
  </si>
  <si>
    <t xml:space="preserve">USABeer COMPANY </t>
  </si>
  <si>
    <t xml:space="preserve">INTERESES </t>
  </si>
  <si>
    <t>INTERESES</t>
  </si>
  <si>
    <t xml:space="preserve">CRUCE DE IMPUESTOS </t>
  </si>
  <si>
    <t xml:space="preserve">UAI </t>
  </si>
  <si>
    <t xml:space="preserve">Impuesto </t>
  </si>
  <si>
    <t xml:space="preserve">Retefuente cruzada </t>
  </si>
  <si>
    <t xml:space="preserve">0,52 de UAI </t>
  </si>
  <si>
    <t xml:space="preserve">ACTIVO </t>
  </si>
  <si>
    <t xml:space="preserve">PASIVO </t>
  </si>
  <si>
    <t xml:space="preserve">PATRIMONIO </t>
  </si>
  <si>
    <t>PASIVO + PATRIMONIO</t>
  </si>
  <si>
    <t>NIGHTBEER S.A</t>
  </si>
  <si>
    <t>AS AT DECEMBER 2018</t>
  </si>
  <si>
    <t>STATEMENT OF FINANCIAl</t>
  </si>
  <si>
    <t xml:space="preserve">SMMLV </t>
  </si>
  <si>
    <t xml:space="preserve">Número de Trabajadores </t>
  </si>
  <si>
    <t xml:space="preserve">Número de Salarios </t>
  </si>
  <si>
    <t xml:space="preserve">Auxilio de Transporte </t>
  </si>
  <si>
    <t>Base Salarial</t>
  </si>
  <si>
    <t xml:space="preserve">Gasto de Cesantias </t>
  </si>
  <si>
    <t>Cesantias Acomuladas</t>
  </si>
  <si>
    <t xml:space="preserve">Gasto Intereses de Cesantias </t>
  </si>
  <si>
    <t xml:space="preserve">Porcentaje de interes </t>
  </si>
  <si>
    <t xml:space="preserve">Interes acomulado </t>
  </si>
  <si>
    <t>Gasto Prima de Cesantias</t>
  </si>
  <si>
    <t xml:space="preserve">Prima de Servicios Acomulada </t>
  </si>
  <si>
    <t xml:space="preserve">Gasto Vacaciones </t>
  </si>
  <si>
    <t xml:space="preserve">Vacaciones Acomuladas </t>
  </si>
  <si>
    <t xml:space="preserve">Parafiscales acomulados </t>
  </si>
  <si>
    <t xml:space="preserve">Seguridad Social </t>
  </si>
  <si>
    <t xml:space="preserve">Salud </t>
  </si>
  <si>
    <t xml:space="preserve">Salud Empleador </t>
  </si>
  <si>
    <t xml:space="preserve">Salud Trabajador </t>
  </si>
  <si>
    <t>Pensiones</t>
  </si>
  <si>
    <t xml:space="preserve">Pensiones Empleador </t>
  </si>
  <si>
    <t xml:space="preserve">Pension Trabajador </t>
  </si>
  <si>
    <t xml:space="preserve">Aseguradora de Riesgos Laborales </t>
  </si>
  <si>
    <t>Fondo de Solidaridad Pensional</t>
  </si>
  <si>
    <t xml:space="preserve">Total Tecnicos de Planta </t>
  </si>
  <si>
    <t xml:space="preserve">SUPERVISORES </t>
  </si>
  <si>
    <t xml:space="preserve">Gasto Parafiscales </t>
  </si>
  <si>
    <t xml:space="preserve">TECNICOS DE PLANTA </t>
  </si>
  <si>
    <t xml:space="preserve">Total Supervisores </t>
  </si>
  <si>
    <t xml:space="preserve">INGENIEROS QUIMICOS </t>
  </si>
  <si>
    <t xml:space="preserve">Total Ingenieros Quimicos </t>
  </si>
  <si>
    <t xml:space="preserve">TOTAL TRABAJADORES FIJOS </t>
  </si>
  <si>
    <t xml:space="preserve">Asignacion LongNight Dorada </t>
  </si>
  <si>
    <t xml:space="preserve">Estructura de pago de los Trabajadores Fijos </t>
  </si>
  <si>
    <t>Total Salario</t>
  </si>
  <si>
    <t xml:space="preserve">Cesantias </t>
  </si>
  <si>
    <t xml:space="preserve">Interes de Cesantias </t>
  </si>
  <si>
    <t xml:space="preserve">Prima de Servicios </t>
  </si>
  <si>
    <t xml:space="preserve">Vacaciones </t>
  </si>
  <si>
    <t>Parafiscales</t>
  </si>
  <si>
    <t xml:space="preserve">Empleador </t>
  </si>
  <si>
    <t>Trabajador</t>
  </si>
  <si>
    <t xml:space="preserve">Aseguradora de riesgos profesionales </t>
  </si>
  <si>
    <t>Fondo de solidaridad pensional</t>
  </si>
  <si>
    <t xml:space="preserve">Total LongNight Dorada y Nightmate Negra </t>
  </si>
  <si>
    <t xml:space="preserve">Asigancion Nightmare Negra </t>
  </si>
  <si>
    <t xml:space="preserve">Pago de MOD </t>
  </si>
  <si>
    <t xml:space="preserve">Pensiones </t>
  </si>
  <si>
    <t>Total MOD - Trabajadores Fijos</t>
  </si>
  <si>
    <t>TRABAJADORES TEMPORALES</t>
  </si>
  <si>
    <t>TOTAL TRABAJADORES TEMPORALES</t>
  </si>
  <si>
    <t>REMUNERACION DE EMPRESAS DE SERVICIOS TEMPORALES</t>
  </si>
  <si>
    <t>Retefuente</t>
  </si>
  <si>
    <t>Estructura de Pago</t>
  </si>
  <si>
    <t xml:space="preserve">Total por pagar LongNight Dorada y Nightmare Negra </t>
  </si>
  <si>
    <t xml:space="preserve">Valor de la Factura LongNight Dorada y Nightmare Negra </t>
  </si>
  <si>
    <t xml:space="preserve">Asignacion WakeUp Roja </t>
  </si>
  <si>
    <t>Asigancion Excel Miller</t>
  </si>
  <si>
    <t>Total WakeUp Roja y Excel Miller</t>
  </si>
  <si>
    <t>Total por pagar WakeUp Roja y Excel Miller</t>
  </si>
  <si>
    <t>Valor de la Factura  WakeUp Roja y Excel Miller</t>
  </si>
  <si>
    <t xml:space="preserve">GERENTE GENERAL </t>
  </si>
  <si>
    <t xml:space="preserve">TOTAL GERENTE </t>
  </si>
  <si>
    <t xml:space="preserve">Asignacion del Gasto del Gerente </t>
  </si>
  <si>
    <t xml:space="preserve">Net Receivables Independent Centers </t>
  </si>
  <si>
    <t>Net Bars and Restaurantts</t>
  </si>
  <si>
    <t xml:space="preserve">Net Receivables Big Surfaces </t>
  </si>
  <si>
    <t>Ventas sin seguro</t>
  </si>
  <si>
    <t xml:space="preserve">VENTAS EN USD con seguro </t>
  </si>
  <si>
    <t xml:space="preserve">VENTAS EN COP con seguro </t>
  </si>
  <si>
    <t>VENTAS EN COP con seguro</t>
  </si>
  <si>
    <t xml:space="preserve">PORCENTAJE DE PRODUCCION </t>
  </si>
  <si>
    <t xml:space="preserve">Trabajador </t>
  </si>
  <si>
    <t xml:space="preserve">RETEFUENTE POR SERVICIOS </t>
  </si>
  <si>
    <t>Servicios Temporales</t>
  </si>
  <si>
    <t xml:space="preserve">check </t>
  </si>
  <si>
    <t xml:space="preserve">SALARIO DEL GERENTE GENERAL </t>
  </si>
  <si>
    <t xml:space="preserve">Numero de Salarios Minimos </t>
  </si>
  <si>
    <t xml:space="preserve">Asignación del gasto del gerente </t>
  </si>
  <si>
    <t xml:space="preserve">Gasto de Admnistracion </t>
  </si>
  <si>
    <t xml:space="preserve">Factor Prestacional </t>
  </si>
  <si>
    <t xml:space="preserve">Caja de Compensacion </t>
  </si>
  <si>
    <t xml:space="preserve">SENA </t>
  </si>
  <si>
    <t xml:space="preserve">ICBF </t>
  </si>
  <si>
    <t>check</t>
  </si>
  <si>
    <t xml:space="preserve">Total MOD GASTO GERENTE </t>
  </si>
  <si>
    <t>Unidades</t>
  </si>
  <si>
    <t xml:space="preserve"> +IIMP</t>
  </si>
  <si>
    <t xml:space="preserve"> +Compras</t>
  </si>
  <si>
    <t xml:space="preserve"> =MPD</t>
  </si>
  <si>
    <t xml:space="preserve"> -MPC</t>
  </si>
  <si>
    <t xml:space="preserve"> =IFMP</t>
  </si>
  <si>
    <t>Pesos</t>
  </si>
  <si>
    <t>DISCRIMINACION DE MATERIA PRIMA CONSUMIDA</t>
  </si>
  <si>
    <t xml:space="preserve">PROCEDMIENTO PARA VALORAR LA MATERIA PRIMA CONSUMIDA </t>
  </si>
  <si>
    <t>Cebada Malteada Caramelo</t>
  </si>
  <si>
    <t xml:space="preserve"> Adjuntos </t>
  </si>
  <si>
    <r>
      <t xml:space="preserve">POLITICA RECAUDO </t>
    </r>
    <r>
      <rPr>
        <b/>
        <u/>
        <sz val="12"/>
        <color theme="1"/>
        <rFont val="Calibri"/>
        <family val="2"/>
        <scheme val="minor"/>
      </rPr>
      <t>GRANDES SUPERFICIES</t>
    </r>
  </si>
  <si>
    <r>
      <t xml:space="preserve">POLITICA RECAUDO </t>
    </r>
    <r>
      <rPr>
        <b/>
        <u/>
        <sz val="12"/>
        <color theme="1"/>
        <rFont val="Calibri"/>
        <family val="2"/>
        <scheme val="minor"/>
      </rPr>
      <t>CENTROS INDEPENDIENTES</t>
    </r>
  </si>
  <si>
    <r>
      <t xml:space="preserve">POLÍTICA RECAUDO </t>
    </r>
    <r>
      <rPr>
        <b/>
        <u/>
        <sz val="12"/>
        <color theme="1"/>
        <rFont val="Calibri"/>
        <family val="2"/>
        <scheme val="minor"/>
      </rPr>
      <t>BARES Y RESTAURANTES</t>
    </r>
  </si>
  <si>
    <r>
      <t xml:space="preserve"> </t>
    </r>
    <r>
      <rPr>
        <b/>
        <u/>
        <sz val="12"/>
        <color theme="1"/>
        <rFont val="Calibri"/>
        <family val="2"/>
        <scheme val="minor"/>
      </rPr>
      <t>USA BEER COMPANY</t>
    </r>
  </si>
  <si>
    <r>
      <t xml:space="preserve">POLITICA RECAUDO </t>
    </r>
    <r>
      <rPr>
        <b/>
        <u/>
        <sz val="12"/>
        <color theme="1"/>
        <rFont val="Calibri"/>
        <family val="2"/>
        <scheme val="minor"/>
      </rPr>
      <t>DRINKSON PLC</t>
    </r>
  </si>
  <si>
    <r>
      <t xml:space="preserve">POLITICA RECAUDO </t>
    </r>
    <r>
      <rPr>
        <b/>
        <u/>
        <sz val="12"/>
        <color theme="1"/>
        <rFont val="Calibri"/>
        <family val="2"/>
        <scheme val="minor"/>
      </rPr>
      <t>GUTESBIER UNT.</t>
    </r>
  </si>
  <si>
    <r>
      <t xml:space="preserve">POLITICA RECAUDO </t>
    </r>
    <r>
      <rPr>
        <b/>
        <u/>
        <sz val="12"/>
        <color theme="1"/>
        <rFont val="Calibri"/>
        <family val="2"/>
        <scheme val="minor"/>
      </rPr>
      <t>ORIGINAL GERSTE</t>
    </r>
  </si>
  <si>
    <t xml:space="preserve">Current Portion Bank loan Maquinaria de Coccion 2 </t>
  </si>
  <si>
    <t>Long-Term Maquinario de Coccion 2</t>
  </si>
  <si>
    <t xml:space="preserve">INVERSION </t>
  </si>
  <si>
    <t xml:space="preserve">Gasto de depreciacion acomulado </t>
  </si>
  <si>
    <t xml:space="preserve">Water </t>
  </si>
  <si>
    <t xml:space="preserve"> Nightmare Negra</t>
  </si>
  <si>
    <t xml:space="preserve">UNIVERSIDAD EXTERNADO DE COLOMBIA </t>
  </si>
  <si>
    <t xml:space="preserve">ADMINISTRACIÓN FINANCIERA </t>
  </si>
  <si>
    <t xml:space="preserve">EDUARDO CERMEÑO </t>
  </si>
  <si>
    <t xml:space="preserve">DANIELA GARCIA </t>
  </si>
  <si>
    <t xml:space="preserve">NATALIE PRIETO </t>
  </si>
  <si>
    <t xml:space="preserve"> Cebada Malteada Pilsen</t>
  </si>
  <si>
    <t xml:space="preserve"> Cebada Malteada Caramelo</t>
  </si>
  <si>
    <t xml:space="preserve"> Lúpulo</t>
  </si>
  <si>
    <t xml:space="preserve"> Levadura</t>
  </si>
  <si>
    <t xml:space="preserve"> Adjuntos</t>
  </si>
  <si>
    <t xml:space="preserve">Current Portion Bank L.Office Equipment </t>
  </si>
  <si>
    <t xml:space="preserve">Current Portion Bank L. Maquinaria de Coccion 2 </t>
  </si>
  <si>
    <t>Long-Term Bank Loan  Headquarters</t>
  </si>
  <si>
    <t xml:space="preserve">Long-Term Bank L.Maquinaria y Equipo </t>
  </si>
  <si>
    <t xml:space="preserve">Long-Term Bank  Muebles y Equipo de Oficina </t>
  </si>
  <si>
    <t>Current Portion Bank L.- Davivienda</t>
  </si>
  <si>
    <t>Current Portion Bank Loan CityBank</t>
  </si>
  <si>
    <t xml:space="preserve">ADMINISTRACÓN FINANCIERA </t>
  </si>
  <si>
    <t>Daniela Garcia Aguirre</t>
  </si>
  <si>
    <t xml:space="preserve">Natalie Prieto Arcilo </t>
  </si>
  <si>
    <t>Eduardo Cermeño</t>
  </si>
  <si>
    <t xml:space="preserve">Estructura de pago de los Trabajadores Temporales </t>
  </si>
  <si>
    <t>Pago de MOD  trabajadores temporales</t>
  </si>
  <si>
    <t>Valor de servicios</t>
  </si>
  <si>
    <t>SERVICIOS PUBLICOS Y RELACIONADOS</t>
  </si>
  <si>
    <t xml:space="preserve">SERVICIOS PUBLICOS </t>
  </si>
  <si>
    <t xml:space="preserve">Costo Por Hectolitros </t>
  </si>
  <si>
    <t xml:space="preserve">Costo Por Latas </t>
  </si>
  <si>
    <t xml:space="preserve">Incremento se dervicios públicos y relacionados sobre el IPC </t>
  </si>
  <si>
    <t xml:space="preserve">SERVICIOS PUBLICOS POR PAGAR </t>
  </si>
  <si>
    <t xml:space="preserve">PAGO DE SERVICIOS PÚBLICOS </t>
  </si>
  <si>
    <t xml:space="preserve">TOTAL PAGO </t>
  </si>
  <si>
    <t xml:space="preserve">HECTOLITROS PRODUCIDOS </t>
  </si>
  <si>
    <t xml:space="preserve">WakeUp Roja y Excel Miller </t>
  </si>
  <si>
    <t>Longnight Dorada y Nightmare negra</t>
  </si>
  <si>
    <t xml:space="preserve">COSTO DE VENTA </t>
  </si>
  <si>
    <t xml:space="preserve">MATERIAL DE EMPAQUE Y PRESENTACION </t>
  </si>
  <si>
    <t xml:space="preserve">Embalado en Plastico LongNightDorada- Hectolitros </t>
  </si>
  <si>
    <t xml:space="preserve">Lata por Unidad LongNightDorada- Hectolitros </t>
  </si>
  <si>
    <t xml:space="preserve">Embalado en Plastico WakeUp Roja-Hectolitros </t>
  </si>
  <si>
    <t xml:space="preserve">Lata por Unidad WakeUp Roja-Hectolitros </t>
  </si>
  <si>
    <t>Embalado en Plastico Nightmare Negra-Hectolitros</t>
  </si>
  <si>
    <t>Lata por Unidad Nightmare Negra-Hectolitros</t>
  </si>
  <si>
    <t xml:space="preserve">Embalado en Plastico  ExcelMiller-Hectolitros </t>
  </si>
  <si>
    <t xml:space="preserve">Lata por Unidad  ExcelMiller-Hectolitors </t>
  </si>
  <si>
    <t xml:space="preserve">COSTO DE LA LATA </t>
  </si>
  <si>
    <t xml:space="preserve">COSTO EMPAQUE Y EMBALADO </t>
  </si>
  <si>
    <t xml:space="preserve">TOTAL POR PAGAR MATERIAL DE EMPAQUE Y PRESENTACION </t>
  </si>
  <si>
    <t>TOTAL LATAS PRODUCIDAS</t>
  </si>
  <si>
    <t>GASTOS DE TRANSPORTE</t>
  </si>
  <si>
    <t>PAGO DE TRANSPORTE</t>
  </si>
  <si>
    <t xml:space="preserve">GASTOS DE TRANSPORTE POR HECTOLITRO VENDIDO </t>
  </si>
  <si>
    <t>CAMPAÑA DE PUBLICIDAD</t>
  </si>
  <si>
    <t xml:space="preserve">Fecha de adquisición </t>
  </si>
  <si>
    <t xml:space="preserve">% sobre las ventas nacionales e internacionales </t>
  </si>
  <si>
    <t xml:space="preserve">Costo de la Campaña </t>
  </si>
  <si>
    <t xml:space="preserve">Porcentaje de Amortización </t>
  </si>
  <si>
    <t xml:space="preserve">Gasto de Amortizacion </t>
  </si>
  <si>
    <t xml:space="preserve">Net Receivables Grandes Superficies </t>
  </si>
  <si>
    <t xml:space="preserve">Net ReceivablesCentros Independientes </t>
  </si>
  <si>
    <t xml:space="preserve">Net Bares y Restaurantes </t>
  </si>
  <si>
    <t>Net Receivables DrinksOn PLC</t>
  </si>
  <si>
    <t>Net Receivables GutesBier Unt</t>
  </si>
  <si>
    <t>Net Receivables Original Gerste</t>
  </si>
  <si>
    <t>ExcelMiller</t>
  </si>
  <si>
    <t>Advertising</t>
  </si>
  <si>
    <t>Accumulates Amortization</t>
  </si>
  <si>
    <t>Vehicles</t>
  </si>
  <si>
    <t>Boiling Machine 2</t>
  </si>
  <si>
    <t>Current Portion Bank loan Hadquarters</t>
  </si>
  <si>
    <t xml:space="preserve">Current Portion Bank Loan Machine </t>
  </si>
  <si>
    <t>Current Portion Bank Office Equipment</t>
  </si>
  <si>
    <t>Current Portion Bank Vehicles</t>
  </si>
  <si>
    <t xml:space="preserve">Current Portion Bank Loan Boiling Machine </t>
  </si>
  <si>
    <t>Current Portion of Bonds A Series</t>
  </si>
  <si>
    <t>Current Portion of Bonds B Series</t>
  </si>
  <si>
    <t>Current Portion of Bonds C Series</t>
  </si>
  <si>
    <t xml:space="preserve">Employee Obligations </t>
  </si>
  <si>
    <t>Fixed Employees</t>
  </si>
  <si>
    <t>Direct Labor Payable</t>
  </si>
  <si>
    <t>Wages</t>
  </si>
  <si>
    <t>Cesantías</t>
  </si>
  <si>
    <t>Interest of cesantías</t>
  </si>
  <si>
    <t>Prima de Servicios</t>
  </si>
  <si>
    <t>Vacaciones</t>
  </si>
  <si>
    <t xml:space="preserve">Health </t>
  </si>
  <si>
    <t>Pension</t>
  </si>
  <si>
    <t>A.R.L</t>
  </si>
  <si>
    <t>F.S.P</t>
  </si>
  <si>
    <t>Manager Payable</t>
  </si>
  <si>
    <t>Temporary Employees</t>
  </si>
  <si>
    <t>E.S.T. Payable</t>
  </si>
  <si>
    <t>Insurance Payable</t>
  </si>
  <si>
    <t>Gastos de Distribucion</t>
  </si>
  <si>
    <t xml:space="preserve">Outsourcing </t>
  </si>
  <si>
    <t xml:space="preserve">Cans and Packing Supplier </t>
  </si>
  <si>
    <t>Retefuente en Servicios</t>
  </si>
  <si>
    <t>Shareholders</t>
  </si>
  <si>
    <t>Dividends Payable</t>
  </si>
  <si>
    <t>Long-Term Bank Loan Headquarters</t>
  </si>
  <si>
    <t>Long-Term Bank Loan Machine</t>
  </si>
  <si>
    <t>Long-Term Bank Loan Office Equipment</t>
  </si>
  <si>
    <t>Long-Term Bank Loan Vehicles</t>
  </si>
  <si>
    <t>Long-Term Bank Loan Boiling Machine</t>
  </si>
  <si>
    <t>Long-Term Bonds A Series</t>
  </si>
  <si>
    <t>Long-Term Bonds B Series</t>
  </si>
  <si>
    <t>Long-Term Bonds C Series</t>
  </si>
  <si>
    <t>LongNight Dotrada</t>
  </si>
  <si>
    <t>WakeUp  Roja</t>
  </si>
  <si>
    <t xml:space="preserve">NET Receivables Aleman </t>
  </si>
  <si>
    <t>TREASURY CASH FLOW</t>
  </si>
  <si>
    <t>Operating</t>
  </si>
  <si>
    <t>Accounts Receivables Collection</t>
  </si>
  <si>
    <t>Local Market</t>
  </si>
  <si>
    <t xml:space="preserve">Grandes Superficies </t>
  </si>
  <si>
    <t xml:space="preserve">Centros Independientes </t>
  </si>
  <si>
    <t xml:space="preserve">Bares y Restaurantes </t>
  </si>
  <si>
    <t>International Market</t>
  </si>
  <si>
    <t>Northamerican Market</t>
  </si>
  <si>
    <t>USABeer Company</t>
  </si>
  <si>
    <t>DrinksOn PLC</t>
  </si>
  <si>
    <t>German Market</t>
  </si>
  <si>
    <t>GutesBier Unt</t>
  </si>
  <si>
    <t>Original Gerste</t>
  </si>
  <si>
    <t>Suppliers Payment</t>
  </si>
  <si>
    <t xml:space="preserve">Public Services Payment </t>
  </si>
  <si>
    <t>Labor Obligations Payment</t>
  </si>
  <si>
    <t>Insurance Payment</t>
  </si>
  <si>
    <t>Outsourcing Payment</t>
  </si>
  <si>
    <t>Cans and Packing Supplier Payment</t>
  </si>
  <si>
    <t xml:space="preserve">Tax Payment </t>
  </si>
  <si>
    <t xml:space="preserve">Income Tax Payment </t>
  </si>
  <si>
    <t>Withholding Tax (Retefuente) Payment in Purchases</t>
  </si>
  <si>
    <t>Withholding Tax (Retefuente) Payment in Servicios</t>
  </si>
  <si>
    <t>Value Added Tax Payment</t>
  </si>
  <si>
    <t>ICA Payment</t>
  </si>
  <si>
    <t>Impoconsumo</t>
  </si>
  <si>
    <t>Collection of TIDIS</t>
  </si>
  <si>
    <t>Investing</t>
  </si>
  <si>
    <t>Advertising Acquisition</t>
  </si>
  <si>
    <t>Financing</t>
  </si>
  <si>
    <t xml:space="preserve">Discounts </t>
  </si>
  <si>
    <t>Sales</t>
  </si>
  <si>
    <t>Purchases</t>
  </si>
  <si>
    <t>Currency Exchange</t>
  </si>
  <si>
    <t xml:space="preserve">Currency Exchange Gain </t>
  </si>
  <si>
    <t xml:space="preserve">Currency Exchange Loss </t>
  </si>
  <si>
    <t>Loss on TIDIS</t>
  </si>
  <si>
    <t>Bank Loan Headquaters</t>
  </si>
  <si>
    <t>Principal Borrowed</t>
  </si>
  <si>
    <t>Principal Payment</t>
  </si>
  <si>
    <t>Principal Extra-Payment</t>
  </si>
  <si>
    <t>Interest Payment</t>
  </si>
  <si>
    <t>Bank Loan Machine</t>
  </si>
  <si>
    <t>Bank Loan Office Equipment</t>
  </si>
  <si>
    <t>Bank Loan Vehicles</t>
  </si>
  <si>
    <t>Bank Loan Boiling Machine</t>
  </si>
  <si>
    <t>Bonds A Series</t>
  </si>
  <si>
    <t>Bonds B Series</t>
  </si>
  <si>
    <t>Bonds C Series</t>
  </si>
  <si>
    <t>Short-Term Investment Collection/Bank Overdraft Payment</t>
  </si>
  <si>
    <t>Bank Overdraft Payment</t>
  </si>
  <si>
    <t>Bank Overdraft Interest Payment</t>
  </si>
  <si>
    <t>Short-Term Investment Collection</t>
  </si>
  <si>
    <t>Short-Term Interest Collection</t>
  </si>
  <si>
    <t>Share Holders</t>
  </si>
  <si>
    <t>Share capital</t>
  </si>
  <si>
    <t>Dividends Payment</t>
  </si>
  <si>
    <t>Net Change in Cash</t>
  </si>
  <si>
    <t>Beginning Cash</t>
  </si>
  <si>
    <t>Cash Before Bank Overdraft or Short Term Invesment</t>
  </si>
  <si>
    <t>Minimun Cash Balance</t>
  </si>
  <si>
    <t>Bank Overdraft (Solicitud)</t>
  </si>
  <si>
    <t>Short Term Investment (Constitucion)</t>
  </si>
  <si>
    <t>Ending Cash</t>
  </si>
  <si>
    <t xml:space="preserve"> Lúpulo </t>
  </si>
  <si>
    <t>Statement Of Comprehensive Income</t>
  </si>
  <si>
    <t>Revenues</t>
  </si>
  <si>
    <t>LongNight Dorada</t>
  </si>
  <si>
    <t>Grandes Superficies</t>
  </si>
  <si>
    <t>Centros Independientes</t>
  </si>
  <si>
    <t>Bares y Restaurantes</t>
  </si>
  <si>
    <t>Nightmare Negra</t>
  </si>
  <si>
    <t>Cost of Sales</t>
  </si>
  <si>
    <t>Cost of Sales LongNight Dorada</t>
  </si>
  <si>
    <t>RM Consumed (MPC)</t>
  </si>
  <si>
    <t>Cebada Malteada Pilsen</t>
  </si>
  <si>
    <t>Lupulo</t>
  </si>
  <si>
    <t>Adjuntos</t>
  </si>
  <si>
    <t>Agua</t>
  </si>
  <si>
    <t>Direct Labor (MOD)</t>
  </si>
  <si>
    <t>Fixed Labor</t>
  </si>
  <si>
    <t>Temporary Labor</t>
  </si>
  <si>
    <t>Factory Overhead (CIF)</t>
  </si>
  <si>
    <t>Depreciation</t>
  </si>
  <si>
    <t>Head Office</t>
  </si>
  <si>
    <t>Machine and Equipment</t>
  </si>
  <si>
    <t>Cans and Packing Supplier Expenses</t>
  </si>
  <si>
    <t>Outsourcing</t>
  </si>
  <si>
    <t xml:space="preserve">Remunetation EST </t>
  </si>
  <si>
    <t>Manufacturing Cost</t>
  </si>
  <si>
    <t xml:space="preserve"> + IIPP</t>
  </si>
  <si>
    <t xml:space="preserve"> - IFPP</t>
  </si>
  <si>
    <t>Production Cost</t>
  </si>
  <si>
    <t xml:space="preserve"> + IIPT</t>
  </si>
  <si>
    <t>Merchandise Available for Sale</t>
  </si>
  <si>
    <t xml:space="preserve"> - IFPT</t>
  </si>
  <si>
    <t>Cost of Sales WakeUp Roja</t>
  </si>
  <si>
    <t>Cost of Sales Nightmare Negra</t>
  </si>
  <si>
    <t>Boiling Machine</t>
  </si>
  <si>
    <t>Cost of Sales ExcelMiller</t>
  </si>
  <si>
    <t>Gross Profit</t>
  </si>
  <si>
    <t>Operating Expenses</t>
  </si>
  <si>
    <t>Administrative Expenses</t>
  </si>
  <si>
    <t>Depreciation Expense</t>
  </si>
  <si>
    <t>Manager Wage Expense</t>
  </si>
  <si>
    <t>Sales Expenses</t>
  </si>
  <si>
    <t>Bad-Debts Expense (Deterioro)</t>
  </si>
  <si>
    <t>Bares Y Restaurantes</t>
  </si>
  <si>
    <t>NorthAmerican Market</t>
  </si>
  <si>
    <t>GustesBier Unt</t>
  </si>
  <si>
    <t xml:space="preserve">Advertising Expense </t>
  </si>
  <si>
    <t>Operating Profit</t>
  </si>
  <si>
    <t>Non-Operating Income</t>
  </si>
  <si>
    <t>Recovery of Bad-Debts</t>
  </si>
  <si>
    <t>Currency Exchange Gain</t>
  </si>
  <si>
    <t xml:space="preserve">Cash Discounts (Purchase) </t>
  </si>
  <si>
    <t>Short-Term Investment Interest</t>
  </si>
  <si>
    <t>Non-Operating Expenses</t>
  </si>
  <si>
    <t>Cash Discount (Sales)</t>
  </si>
  <si>
    <t>Currency Exchange Loss</t>
  </si>
  <si>
    <t>Finance Cost</t>
  </si>
  <si>
    <t>Interest Expense Bank Overdraft</t>
  </si>
  <si>
    <t>Interest Expense Loan Headquaters</t>
  </si>
  <si>
    <t>Interest Expense Loan Machine and Equipment</t>
  </si>
  <si>
    <t>Interest Expense Loan Office Equipment</t>
  </si>
  <si>
    <t>Interest Expense Loan Vehicles</t>
  </si>
  <si>
    <t>Interest Expense Loan Boiling Machine</t>
  </si>
  <si>
    <t>Interest Expense Bonds A Series</t>
  </si>
  <si>
    <t>Interest Expense Bonds B Series</t>
  </si>
  <si>
    <t>Interest Expense Bonds C Series</t>
  </si>
  <si>
    <t>Profit Before Tax</t>
  </si>
  <si>
    <t>Income Tax Expense</t>
  </si>
  <si>
    <t>IMPUESTO DE RENTA ACUMULADO</t>
  </si>
  <si>
    <t>Excel Miller</t>
  </si>
  <si>
    <t>GuteBier Unt</t>
  </si>
  <si>
    <t xml:space="preserve">Original Gerste </t>
  </si>
  <si>
    <t xml:space="preserve">RECUPERACION  DE CARTERA 2018 </t>
  </si>
  <si>
    <t xml:space="preserve">GASTO DE CARTERA 2018 </t>
  </si>
  <si>
    <t xml:space="preserve">PROYECCIONES DE VENTA MENSUALES EN HECTOLITROS </t>
  </si>
  <si>
    <t xml:space="preserve">GASTO DE OUTSOURCING ACTIVOS </t>
  </si>
  <si>
    <t xml:space="preserve">Pago del outsourcing </t>
  </si>
  <si>
    <t>TARIFA OUTSORCING HECTOLITRO VENDIDO</t>
  </si>
  <si>
    <t xml:space="preserve">TARIFA DE OUTSOURCING </t>
  </si>
  <si>
    <t xml:space="preserve">Venta Total Mensual </t>
  </si>
  <si>
    <t xml:space="preserve">Ventas Total Anual </t>
  </si>
  <si>
    <t>Ventas en Pesos  (mensuales y anuales) mercado nacional e internacional  (Estado de Resultados)</t>
  </si>
  <si>
    <t xml:space="preserve">USABeer Company </t>
  </si>
  <si>
    <t xml:space="preserve">DrinksOn PLC </t>
  </si>
  <si>
    <t xml:space="preserve">GutesBier Unt </t>
  </si>
  <si>
    <t>Materia Prima Consumida en pesos (mensuales y anuales) (Estado de Resultados)</t>
  </si>
  <si>
    <t>Materia Prima por pagar  (mensuales  anuales) (Estado de Situación Financiera)</t>
  </si>
  <si>
    <t>Inventario Final de Materia Prima   (mensuales  anuales) (Estado de Situación Financiera)</t>
  </si>
  <si>
    <t>Inventario Final de Productos en Proceso (mensuales y anuales) (Estad de Situación Financiera)</t>
  </si>
  <si>
    <t>Tabla No. 08</t>
  </si>
  <si>
    <t>Gasto deterioro Cuentas por Cobrar (mensuales y anuales) (Estado de Resultados)</t>
  </si>
  <si>
    <t>Tabla No. 09</t>
  </si>
  <si>
    <t>Servicios Públicos por pagar (Estado de Situación Financiera)</t>
  </si>
  <si>
    <t>Servicios Públicos por pagar</t>
  </si>
  <si>
    <t>Gasto de Servicios Públicos y relacionados (Estado de Resultados)</t>
  </si>
  <si>
    <t>Tabla No.10</t>
  </si>
  <si>
    <t>Tabla No. 11</t>
  </si>
  <si>
    <t>Concepto</t>
  </si>
  <si>
    <t>Sede (Solo Edificio)</t>
  </si>
  <si>
    <t xml:space="preserve">Máquinaria  y Equipo </t>
  </si>
  <si>
    <t xml:space="preserve">Maquinaria de cocción 2 </t>
  </si>
  <si>
    <t xml:space="preserve">Muebles y Equipos de Oficina </t>
  </si>
  <si>
    <t>Parque Automotor</t>
  </si>
  <si>
    <t>Saldo Existente 31 de diciembre 2021</t>
  </si>
  <si>
    <t>Tabla No.12</t>
  </si>
  <si>
    <t xml:space="preserve">Mano de Obra Directa </t>
  </si>
  <si>
    <t>Total año 2019</t>
  </si>
  <si>
    <t>Total año 2020</t>
  </si>
  <si>
    <t>Total año 2021</t>
  </si>
  <si>
    <t>Total año 2022</t>
  </si>
  <si>
    <t>Total año 2023</t>
  </si>
  <si>
    <t>MOD de cada producto ( Estado de Resultados)</t>
  </si>
  <si>
    <t>Conceptos MOD (Estados de Situación Financiera)</t>
  </si>
  <si>
    <t xml:space="preserve">Salario </t>
  </si>
  <si>
    <t xml:space="preserve">Cesantías </t>
  </si>
  <si>
    <t xml:space="preserve">Interés de Cesantías </t>
  </si>
  <si>
    <t xml:space="preserve">Parafiscales </t>
  </si>
  <si>
    <t>Aseguradora de Riesgos Laborales</t>
  </si>
  <si>
    <t xml:space="preserve">Fondos de Solidaridad Pensional </t>
  </si>
  <si>
    <t xml:space="preserve">Compañía de Servicios Temporales </t>
  </si>
  <si>
    <t>{</t>
  </si>
  <si>
    <t>Natalie Prieto Arcila</t>
  </si>
  <si>
    <t>Total MOD - Trabajadores Temporales</t>
  </si>
  <si>
    <t xml:space="preserve">Total Trabajadores Temporales Por Pgar </t>
  </si>
  <si>
    <t xml:space="preserve">Total Pagado </t>
  </si>
  <si>
    <t>Inventario Final de Productos en Terminados  (mensuales y anuales) (Estado de Situación Financiera)</t>
  </si>
  <si>
    <t>Cuentas por Cobrar Brutas en pesos (mensuales y anuales) (Estado de Situación Financiera)</t>
  </si>
  <si>
    <t xml:space="preserve">PAGO DE IMPUESTOS </t>
  </si>
  <si>
    <t xml:space="preserve">Retefuente sobre las compras </t>
  </si>
  <si>
    <t xml:space="preserve">Retefuente sobre servicios </t>
  </si>
  <si>
    <t>IMPUESTOS POR PAGAR</t>
  </si>
  <si>
    <t xml:space="preserve"> Labor Payable</t>
  </si>
  <si>
    <t>PAGO A PROVEEDORES EXISTENTES A 2019</t>
  </si>
  <si>
    <t>POLITICA DE PAGO DE PROVEEDORES A 31 DE DICIEMBRE DE 2018</t>
  </si>
  <si>
    <t>LOANS</t>
  </si>
  <si>
    <t>BONOS</t>
  </si>
  <si>
    <t>INTERES SFP</t>
  </si>
  <si>
    <t xml:space="preserve">VENTA EN HECTOLITROS </t>
  </si>
  <si>
    <t>MONTHLY PARAMETERS</t>
  </si>
  <si>
    <t xml:space="preserve">NUMERO DE TRABAJADORES MINIMO DE PLANTA REQUERIDOS Y REMUNERACION EXPRESADA EN SMMLV </t>
  </si>
  <si>
    <t>WAKEUP ROJA Y EXCEL MILLER</t>
  </si>
  <si>
    <t xml:space="preserve">BONO SERIE A </t>
  </si>
  <si>
    <t xml:space="preserve">Fecha de Emisicion </t>
  </si>
  <si>
    <t>Monto</t>
  </si>
  <si>
    <t>Amortizacion ( abonos a capital mensual)</t>
  </si>
  <si>
    <t>Tasa de Interes (NMV)</t>
  </si>
  <si>
    <t>Tasa a Utilizar</t>
  </si>
  <si>
    <t xml:space="preserve">Parametros </t>
  </si>
  <si>
    <t xml:space="preserve">Monto </t>
  </si>
  <si>
    <t>Numero de Cuota</t>
  </si>
  <si>
    <t xml:space="preserve">Capital </t>
  </si>
  <si>
    <t>Intereses</t>
  </si>
  <si>
    <t xml:space="preserve">Saldo </t>
  </si>
  <si>
    <t>Porcion Corriente</t>
  </si>
  <si>
    <t xml:space="preserve">Porcion a Largo Plazo </t>
  </si>
  <si>
    <t>Causacion de Intereses</t>
  </si>
  <si>
    <t xml:space="preserve">Sumatoria de Causacion </t>
  </si>
  <si>
    <t xml:space="preserve">Sumatoria de Interes </t>
  </si>
  <si>
    <t xml:space="preserve">BONO B </t>
  </si>
  <si>
    <t>Amortizacion ( abonos a capital semestral)</t>
  </si>
  <si>
    <t>Tasa de Interes (NSV)</t>
  </si>
  <si>
    <t>BONO C</t>
  </si>
  <si>
    <t>Amortizacion ( abonos a capital trimestral)</t>
  </si>
  <si>
    <t>Tasa de Interes (NTV)</t>
  </si>
  <si>
    <t>CAJA MINIMA</t>
  </si>
  <si>
    <t xml:space="preserve">TASA BANK OVERDRAFT </t>
  </si>
  <si>
    <t xml:space="preserve">TASA SHORT TERM INVESTMENT </t>
  </si>
  <si>
    <t>de la DTF</t>
  </si>
  <si>
    <t xml:space="preserve"> + DTF</t>
  </si>
  <si>
    <t xml:space="preserve">TASA DE SHORT TERM INVESTMENT </t>
  </si>
  <si>
    <t xml:space="preserve">DTF  NMV </t>
  </si>
  <si>
    <t xml:space="preserve"> + % NMV </t>
  </si>
  <si>
    <t xml:space="preserve"> +  % MV </t>
  </si>
  <si>
    <t xml:space="preserve">DTF NMV </t>
  </si>
  <si>
    <t xml:space="preserve"> % DE DTF </t>
  </si>
  <si>
    <t>DTF * %</t>
  </si>
  <si>
    <t xml:space="preserve">TASA A UTILIZAR EN MV </t>
  </si>
  <si>
    <t xml:space="preserve">ACCIONISTAS </t>
  </si>
  <si>
    <t xml:space="preserve">Pago de Dividendos </t>
  </si>
  <si>
    <t xml:space="preserve">ACCIONISTAS - DISTRIBUCION DE UTILIDADES </t>
  </si>
  <si>
    <t xml:space="preserve">Otras Reservas </t>
  </si>
  <si>
    <t>Cuotas</t>
  </si>
  <si>
    <t xml:space="preserve">Utilidades a Distribuir </t>
  </si>
  <si>
    <t xml:space="preserve">Dividendos Decretados </t>
  </si>
  <si>
    <t>Dividendos Pagados</t>
  </si>
  <si>
    <t xml:space="preserve">STATEMENT OF CASH FLOW </t>
  </si>
  <si>
    <t>Operating Cash Flow (OCF) Direct Method (EGO)</t>
  </si>
  <si>
    <t>Collection of Sales</t>
  </si>
  <si>
    <t>Mercado Colombiano</t>
  </si>
  <si>
    <t>Mercado Internacional</t>
  </si>
  <si>
    <t>Mercado Norteamericano</t>
  </si>
  <si>
    <t>Mercado Aleman</t>
  </si>
  <si>
    <t>Raw Materials Payment</t>
  </si>
  <si>
    <t>Pago de Cebada Malteada Pilsen</t>
  </si>
  <si>
    <t>Compras de Cebada Malteada Pilsen</t>
  </si>
  <si>
    <t>Pago de Cebada Maltada Caramelo</t>
  </si>
  <si>
    <t>Compras de Cebada Malteada Caramelo</t>
  </si>
  <si>
    <t>Pago de Lupulo</t>
  </si>
  <si>
    <t>Compras de Lupulo</t>
  </si>
  <si>
    <t>Pago de Levadura</t>
  </si>
  <si>
    <t>Compras de Levadura</t>
  </si>
  <si>
    <t>Pago de Adjuntos</t>
  </si>
  <si>
    <t>Compras de Adjuntos</t>
  </si>
  <si>
    <t xml:space="preserve">Direct Labor </t>
  </si>
  <si>
    <t>Operational Expenses Payment</t>
  </si>
  <si>
    <t>Manager Wage</t>
  </si>
  <si>
    <t>Factory Overhead Payment</t>
  </si>
  <si>
    <t>Insurance</t>
  </si>
  <si>
    <t>Outsourcing Cans and Packing</t>
  </si>
  <si>
    <t>Outsourcing Assets</t>
  </si>
  <si>
    <t>Remuneration EST</t>
  </si>
  <si>
    <t>Tax Payment</t>
  </si>
  <si>
    <t>Advance on Tax</t>
  </si>
  <si>
    <t>Income Tax</t>
  </si>
  <si>
    <t>Witholding Tax (Retefuente) from Liabilities</t>
  </si>
  <si>
    <t xml:space="preserve">Withholding Tax (Retefuente en Servicios) </t>
  </si>
  <si>
    <t xml:space="preserve">Withholding Tax (Retefuente en Compras) </t>
  </si>
  <si>
    <t>Total OCF Direct Method</t>
  </si>
  <si>
    <t>OCF from the Treasury Cash Flow</t>
  </si>
  <si>
    <t>Operating Cash Flow (OCF) Indirect Method (EGO)</t>
  </si>
  <si>
    <t xml:space="preserve"> + Profit for the period</t>
  </si>
  <si>
    <t xml:space="preserve"> + No Cash Costs and Expenses</t>
  </si>
  <si>
    <t>Depreciation Expense Headquaters</t>
  </si>
  <si>
    <t>Bad Debts Expense</t>
  </si>
  <si>
    <t>Amortization Expense</t>
  </si>
  <si>
    <t xml:space="preserve"> = Internal Funds Generation</t>
  </si>
  <si>
    <t xml:space="preserve"> - Non-Operating Income</t>
  </si>
  <si>
    <t xml:space="preserve"> + Non-Operating Expense</t>
  </si>
  <si>
    <t xml:space="preserve"> = Gross Cash Flow</t>
  </si>
  <si>
    <r>
      <t xml:space="preserve"> - </t>
    </r>
    <r>
      <rPr>
        <sz val="12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 xml:space="preserve"> ONWK</t>
    </r>
  </si>
  <si>
    <r>
      <t xml:space="preserve"> + </t>
    </r>
    <r>
      <rPr>
        <sz val="12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 xml:space="preserve"> Operating Accounts Receivables </t>
    </r>
  </si>
  <si>
    <r>
      <t xml:space="preserve"> + </t>
    </r>
    <r>
      <rPr>
        <sz val="12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 xml:space="preserve"> Outstanding Receivables</t>
    </r>
  </si>
  <si>
    <r>
      <t xml:space="preserve"> + </t>
    </r>
    <r>
      <rPr>
        <sz val="12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 xml:space="preserve"> Advance on Tax (Retefuente en ventas)</t>
    </r>
  </si>
  <si>
    <r>
      <t xml:space="preserve"> + </t>
    </r>
    <r>
      <rPr>
        <sz val="12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 xml:space="preserve"> Inventory</t>
    </r>
  </si>
  <si>
    <r>
      <t xml:space="preserve"> - </t>
    </r>
    <r>
      <rPr>
        <sz val="12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 xml:space="preserve"> Operating Accounts Payable</t>
    </r>
  </si>
  <si>
    <t>Total OCF Indirect Method</t>
  </si>
  <si>
    <t xml:space="preserve">Direct Method = Indirect Method </t>
  </si>
  <si>
    <t>Headquaters</t>
  </si>
  <si>
    <t>Total Investing</t>
  </si>
  <si>
    <t>Investing from the Treasury Cash Flow</t>
  </si>
  <si>
    <t>Decision</t>
  </si>
  <si>
    <t>Total Shareholders</t>
  </si>
  <si>
    <t>Shareholders from the Treasury Cash Flow</t>
  </si>
  <si>
    <t>Current Portion of Bank Loan Headquaters</t>
  </si>
  <si>
    <t>Current Portion of Bank Loan Machine and Equipment</t>
  </si>
  <si>
    <t>Current Portion of Bank Loan Office Equipment</t>
  </si>
  <si>
    <t>Current Portion of Bank Loan Vehicles</t>
  </si>
  <si>
    <t>Current Portion of Bank Loan Boiling Machine 2</t>
  </si>
  <si>
    <t>Short-Term Investment</t>
  </si>
  <si>
    <t>Discounts</t>
  </si>
  <si>
    <t xml:space="preserve">Sales </t>
  </si>
  <si>
    <t>Total Financing</t>
  </si>
  <si>
    <t>Financing from the Treasury Cahs Flow</t>
  </si>
  <si>
    <t xml:space="preserve">Ajuste </t>
  </si>
  <si>
    <t>Bank Overdraft/Short-Term Investment</t>
  </si>
  <si>
    <t>Cash and Equivalents from the SFP</t>
  </si>
  <si>
    <t xml:space="preserve">Gastos de Distribucion D-C </t>
  </si>
  <si>
    <t xml:space="preserve">IMPUESTO DE RENTA </t>
  </si>
  <si>
    <t xml:space="preserve">SI UAI&gt;0 </t>
  </si>
  <si>
    <t>SI UAI&lt;0</t>
  </si>
  <si>
    <t xml:space="preserve">LIQUIDACION DE TIDIS </t>
  </si>
  <si>
    <t xml:space="preserve">PERDIDA EN LIQUIDACION DE TIDIS </t>
  </si>
  <si>
    <t>ANTICIPO DE IMPUESTOS ACOMULADOS</t>
  </si>
  <si>
    <t xml:space="preserve">IMPUESTO DE RENTA POR PAGAR </t>
  </si>
  <si>
    <t xml:space="preserve">PAGO DE IMPUESTO DE RENTA </t>
  </si>
  <si>
    <t xml:space="preserve">PAGO IMPUESTO DE RENTA </t>
  </si>
  <si>
    <t xml:space="preserve">ENERO </t>
  </si>
  <si>
    <t xml:space="preserve">PAGO DE IMPUESTO </t>
  </si>
  <si>
    <t>TIDIS POR LIQUIDAR</t>
  </si>
  <si>
    <t xml:space="preserve">RATIOS M. </t>
  </si>
  <si>
    <t>RATIOS A.</t>
  </si>
  <si>
    <t>Other Ratios</t>
  </si>
  <si>
    <t xml:space="preserve">Debt/Equity (x) </t>
  </si>
  <si>
    <t xml:space="preserve">Financial Leverage (x) </t>
  </si>
  <si>
    <t xml:space="preserve">Concentration of Indebtness (%) </t>
  </si>
  <si>
    <t xml:space="preserve">Level of Total Indebtness (%) </t>
  </si>
  <si>
    <t xml:space="preserve">Interest Coverage (x) </t>
  </si>
  <si>
    <t xml:space="preserve">Debt Service Coverage (x) </t>
  </si>
  <si>
    <t xml:space="preserve">TFD/Revenues (x) </t>
  </si>
  <si>
    <t xml:space="preserve">TFD/EBITDA (x) </t>
  </si>
  <si>
    <t xml:space="preserve">Total Financial Debt ($) </t>
  </si>
  <si>
    <t xml:space="preserve">Average  Financial Cost (%) </t>
  </si>
  <si>
    <t xml:space="preserve">Average Financial Cost (%) </t>
  </si>
  <si>
    <t xml:space="preserve">Interest Expense ($) </t>
  </si>
  <si>
    <t>Leverage Ratios</t>
  </si>
  <si>
    <t xml:space="preserve">Factor of Dividend Distributions (%) </t>
  </si>
  <si>
    <t xml:space="preserve">Dividend Distributions ($) </t>
  </si>
  <si>
    <t xml:space="preserve">Return on Equity (%) </t>
  </si>
  <si>
    <t xml:space="preserve">Return on Fixed Assets (%) </t>
  </si>
  <si>
    <t xml:space="preserve">Return on Assets (%) </t>
  </si>
  <si>
    <t xml:space="preserve">Return on Sales (%) </t>
  </si>
  <si>
    <t>Profitability Ratios</t>
  </si>
  <si>
    <t xml:space="preserve">Cash/Revenues (%) </t>
  </si>
  <si>
    <t xml:space="preserve">Operating Net Working Capital ($) </t>
  </si>
  <si>
    <t xml:space="preserve">Net Working Capital ($) </t>
  </si>
  <si>
    <t xml:space="preserve">Super Acid-Test (x) </t>
  </si>
  <si>
    <t xml:space="preserve">Acid-Test Ratio (x) </t>
  </si>
  <si>
    <t xml:space="preserve">Current Ratio (x) </t>
  </si>
  <si>
    <t>Liquidity Ratios</t>
  </si>
  <si>
    <t xml:space="preserve">Operating Assets Turnover (x) </t>
  </si>
  <si>
    <t xml:space="preserve">Assets Turnover (x) </t>
  </si>
  <si>
    <t xml:space="preserve">Operating Cycle (d) </t>
  </si>
  <si>
    <t xml:space="preserve">Cash Conversion Cycle (d) </t>
  </si>
  <si>
    <t xml:space="preserve">Suppliers Turnover (x) </t>
  </si>
  <si>
    <t xml:space="preserve">Adjuntos Suppliers in Days (d) </t>
  </si>
  <si>
    <t xml:space="preserve">Levadura Suppliers in Days (d) </t>
  </si>
  <si>
    <t xml:space="preserve">Lupulo Suppliers in Days (d) </t>
  </si>
  <si>
    <t xml:space="preserve">Cebada Malteada Caramelo Suppliers in Days (d) </t>
  </si>
  <si>
    <t xml:space="preserve">Cebada Maletada Caramelo Suppliers in Days (d) </t>
  </si>
  <si>
    <t xml:space="preserve">Cebada Malteada Pilsen Suppliers in Days (d) </t>
  </si>
  <si>
    <t xml:space="preserve">Average Days of Suppliers (days) </t>
  </si>
  <si>
    <t xml:space="preserve">Inventory of Finished Goods Turnover (x) </t>
  </si>
  <si>
    <t xml:space="preserve">Inventory of Work in Progress Turnover (x) </t>
  </si>
  <si>
    <t xml:space="preserve">Inventory of Raw Materials Turnover (x) </t>
  </si>
  <si>
    <t xml:space="preserve">Inventory Turnover (x) </t>
  </si>
  <si>
    <t xml:space="preserve">Average Days of Finished Goods Inventory  (d) </t>
  </si>
  <si>
    <t xml:space="preserve">Average Days of Finished Goods Inventory (d) </t>
  </si>
  <si>
    <t xml:space="preserve">Average Days of Work in Progress Inventory (d) </t>
  </si>
  <si>
    <t>Average Days of Work in Progress Inventory  (d)</t>
  </si>
  <si>
    <t xml:space="preserve">Average Days of Raw Materials Inventory (d) </t>
  </si>
  <si>
    <t xml:space="preserve">Average Days of Inventory (days) </t>
  </si>
  <si>
    <t xml:space="preserve">International Portfolio Turnover (x) </t>
  </si>
  <si>
    <t xml:space="preserve">National Portfolio Turnover (x) </t>
  </si>
  <si>
    <t xml:space="preserve">Portfolio Turnover (x) </t>
  </si>
  <si>
    <t xml:space="preserve">German Average Days of Portfolio (d) </t>
  </si>
  <si>
    <t xml:space="preserve">American Average Days of Portfolio (d) </t>
  </si>
  <si>
    <t xml:space="preserve">National Average Days of Portfolio (d) </t>
  </si>
  <si>
    <t xml:space="preserve">Average Days of Portfolio (d) </t>
  </si>
  <si>
    <t>Activity Ratios</t>
  </si>
  <si>
    <t xml:space="preserve">Sustainable Growth (%) </t>
  </si>
  <si>
    <t xml:space="preserve">Profit for the Period Growth (%) </t>
  </si>
  <si>
    <t xml:space="preserve">Net Margin (%) </t>
  </si>
  <si>
    <t xml:space="preserve">Profit for the Period ($) </t>
  </si>
  <si>
    <t xml:space="preserve">EBITDA Growth (%) </t>
  </si>
  <si>
    <t xml:space="preserve">EBITDA Margin (%) </t>
  </si>
  <si>
    <t xml:space="preserve">EBITDA ($) </t>
  </si>
  <si>
    <t xml:space="preserve">Operating Profit Growth (%) </t>
  </si>
  <si>
    <t xml:space="preserve">Operating Profit Margin (%) </t>
  </si>
  <si>
    <t xml:space="preserve">Operating Profit ($) </t>
  </si>
  <si>
    <t xml:space="preserve">Gross Profit Growth (%) </t>
  </si>
  <si>
    <t xml:space="preserve">Gross Profit Margin (%) </t>
  </si>
  <si>
    <t xml:space="preserve">Gross Profit ($) </t>
  </si>
  <si>
    <t xml:space="preserve">German  Revenues Growth (%) </t>
  </si>
  <si>
    <t xml:space="preserve">German Revenues Growth (%) </t>
  </si>
  <si>
    <t xml:space="preserve">American  Revenues Growth (%) </t>
  </si>
  <si>
    <t xml:space="preserve">American Revenues Growth (%) </t>
  </si>
  <si>
    <t xml:space="preserve">National Revenues Growth (%) </t>
  </si>
  <si>
    <t xml:space="preserve">Revenues Growth (%) </t>
  </si>
  <si>
    <t xml:space="preserve">Revenues ($) </t>
  </si>
  <si>
    <t>Operating Ratios</t>
  </si>
  <si>
    <t xml:space="preserve">Net Change in Cash ($) </t>
  </si>
  <si>
    <t xml:space="preserve">Cash Before Short-Term Investment/Bank Overdraft ($) </t>
  </si>
  <si>
    <t xml:space="preserve">Free Cash Flow ($) </t>
  </si>
  <si>
    <t xml:space="preserve">Gestionado </t>
  </si>
  <si>
    <t>Sin gestionar</t>
  </si>
  <si>
    <t>N/A</t>
  </si>
  <si>
    <t>ANALISIS VERTICAL</t>
  </si>
  <si>
    <t>ANALISIS HORIZONTAL Y VERTICAL</t>
  </si>
  <si>
    <t>ANALISIS  HORIZONTAL</t>
  </si>
  <si>
    <t xml:space="preserve">TASA DE BANK OVERDRAFT </t>
  </si>
  <si>
    <t>LOANS AND BONDS</t>
  </si>
  <si>
    <t xml:space="preserve">Sin Gestionar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</si>
</sst>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1">
    <numFmt numFmtId="5" formatCode="&quot;$&quot;\ #,##0;\-&quot;$&quot;\ #,##0"/>
    <numFmt numFmtId="6" formatCode="&quot;$&quot;\ #,##0;[Red]\-&quot;$&quot;\ #,##0"/>
    <numFmt numFmtId="7" formatCode="&quot;$&quot;\ #,##0.00;\-&quot;$&quot;\ #,##0.00"/>
    <numFmt numFmtId="8" formatCode="&quot;$&quot;\ #,##0.00;[Red]\-&quot;$&quot;\ #,##0.0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\ * #,##0.0_-;\-&quot;$&quot;\ * #,##0.0_-;_-&quot;$&quot;\ * &quot;-&quot;_-;_-@_-"/>
    <numFmt numFmtId="165" formatCode="_-[$USD]\ * #,##0.0_-;\-[$USD]\ * #,##0.0_-;_-[$USD]\ * &quot;-&quot;_-;_-@_-"/>
    <numFmt numFmtId="166" formatCode="_-[$EUR]\ * #,##0_-;\-[$EUR]\ * #,##0_-;_-[$EUR]\ * &quot;-&quot;_-;_-@_-"/>
    <numFmt numFmtId="167" formatCode="_-[$EUR]\ * #,##0.0_-;\-[$EUR]\ * #,##0.0_-;_-[$EUR]\ * &quot;-&quot;_-;_-@_-"/>
    <numFmt numFmtId="168" formatCode="_-* #,##0.0_-;\-* #,##0.0_-;_-* &quot;-&quot;_-;_-@_-"/>
    <numFmt numFmtId="169" formatCode="0.0%"/>
    <numFmt numFmtId="170" formatCode="_-[$ARS]\ * #,##0_-;\-[$ARS]\ * #,##0_-;_-[$ARS]\ * &quot;-&quot;_-;_-@_-"/>
    <numFmt numFmtId="171" formatCode="_-[$COP]\ * #,##0_-;\-[$COP]\ * #,##0_-;_-[$COP]\ * &quot;-&quot;_-;_-@_-"/>
    <numFmt numFmtId="172" formatCode="0.0"/>
    <numFmt numFmtId="173" formatCode="_-[$CAD]\ * #,##0.00_-;\-[$CAD]\ * #,##0.00_-;_-[$CAD]\ * &quot;-&quot;_-;_-@_-"/>
    <numFmt numFmtId="174" formatCode="_-[$USD]\ * #,##0.00_-;\-[$USD]\ * #,##0.00_-;_-[$USD]\ * &quot;-&quot;_-;_-@_-"/>
    <numFmt numFmtId="175" formatCode="_-[$USD]\ * #,##0_-;\-[$USD]\ * #,##0_-;_-[$USD]\ * &quot;-&quot;_-;_-@_-"/>
    <numFmt numFmtId="176" formatCode="_-[$€-2]\ * #,##0.00_-;\-[$€-2]\ * #,##0.00_-;_-[$€-2]\ * &quot;-&quot;??_-;_-@_-"/>
    <numFmt numFmtId="177" formatCode="0.0000%"/>
    <numFmt numFmtId="178" formatCode="[$COP]\ #,##0.00"/>
    <numFmt numFmtId="179" formatCode="[$USD]\ #,##0.00"/>
    <numFmt numFmtId="180" formatCode="[$EUR]\ #,##0.00"/>
    <numFmt numFmtId="181" formatCode="_-* #,##0.00_-;\-* #,##0.00_-;_-* &quot;-&quot;_-;_-@_-"/>
    <numFmt numFmtId="182" formatCode="_-&quot;$&quot;\ * #,##0.00_-;\-&quot;$&quot;\ * #,##0.00_-;_-&quot;$&quot;\ * &quot;-&quot;_-;_-@_-"/>
    <numFmt numFmtId="183" formatCode="0.00000%"/>
    <numFmt numFmtId="184" formatCode="0.000%"/>
    <numFmt numFmtId="185" formatCode="_-&quot;$&quot;\ * #,##0.000_-;\-&quot;$&quot;\ * #,##0.000_-;_-&quot;$&quot;\ * &quot;-&quot;_-;_-@_-"/>
    <numFmt numFmtId="186" formatCode="_-* #,##0.00000_-;\-* #,##0.00000_-;_-* &quot;-&quot;_-;_-@_-"/>
    <numFmt numFmtId="187" formatCode="_-[$COP]\ * #,##0.00_-;\-[$COP]\ * #,##0.00_-;_-[$COP]\ * &quot;-&quot;??_-;_-@_-"/>
    <numFmt numFmtId="188" formatCode="&quot;$&quot;#,##0;[Red]\-&quot;$&quot;#,##0"/>
    <numFmt numFmtId="189" formatCode="_-&quot;$&quot;* #,##0_-;\-&quot;$&quot;* #,##0_-;_-&quot;$&quot;* &quot;-&quot;_-;_-@_-"/>
    <numFmt numFmtId="190" formatCode="&quot;$&quot;\ #,##0.00"/>
    <numFmt numFmtId="191" formatCode="&quot;$&quot;\ #,##0;[Red]&quot;$&quot;\ #,##0"/>
    <numFmt numFmtId="192" formatCode="&quot;$&quot;\ #,##0"/>
    <numFmt numFmtId="193" formatCode="0.00\ &quot;x&quot;"/>
    <numFmt numFmtId="194" formatCode="0.00\ &quot;D&quot;"/>
    <numFmt numFmtId="195" formatCode="_-&quot;$&quot;\ * #,##0.00000_-;\-&quot;$&quot;\ * #,##0.00000_-;_-&quot;$&quot;\ * &quot;-&quot;?????_-;_-@_-"/>
    <numFmt numFmtId="196" formatCode="0.000\ &quot;x&quot;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9C6500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b/>
      <sz val="12"/>
      <color rgb="FF00610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Symbol"/>
      <family val="1"/>
      <charset val="2"/>
    </font>
    <font>
      <b/>
      <i/>
      <u/>
      <sz val="11"/>
      <color theme="1"/>
      <name val="Calibri"/>
      <family val="2"/>
      <scheme val="minor"/>
    </font>
    <font>
      <b/>
      <i/>
      <u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6600FF"/>
      <name val="Calibri"/>
      <family val="2"/>
      <scheme val="minor"/>
    </font>
    <font>
      <b/>
      <sz val="12"/>
      <color theme="1"/>
      <name val="Elephant"/>
      <family val="1"/>
    </font>
    <font>
      <b/>
      <sz val="20"/>
      <color theme="1"/>
      <name val="Calibri"/>
      <family val="2"/>
      <scheme val="minor"/>
    </font>
    <font>
      <b/>
      <sz val="54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EB9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FFFEE"/>
        <bgColor indexed="64"/>
      </patternFill>
    </fill>
    <fill>
      <patternFill patternType="solid">
        <fgColor rgb="FFD38E67"/>
        <bgColor indexed="64"/>
      </patternFill>
    </fill>
    <fill>
      <patternFill patternType="solid">
        <fgColor rgb="FFFFC7CE"/>
      </patternFill>
    </fill>
    <fill>
      <patternFill patternType="solid">
        <fgColor rgb="FFFCCCF4"/>
        <bgColor indexed="64"/>
      </patternFill>
    </fill>
    <fill>
      <patternFill patternType="solid">
        <fgColor rgb="FFF59DA3"/>
        <bgColor indexed="64"/>
      </patternFill>
    </fill>
    <fill>
      <patternFill patternType="solid">
        <fgColor rgb="FFC9CEFD"/>
        <bgColor indexed="64"/>
      </patternFill>
    </fill>
    <fill>
      <patternFill patternType="solid">
        <fgColor rgb="FFF7BA7D"/>
        <bgColor indexed="64"/>
      </patternFill>
    </fill>
    <fill>
      <patternFill patternType="solid">
        <fgColor rgb="FFA2F0DD"/>
        <bgColor indexed="64"/>
      </patternFill>
    </fill>
    <fill>
      <patternFill patternType="solid">
        <fgColor rgb="FFC0F89A"/>
        <bgColor indexed="64"/>
      </patternFill>
    </fill>
    <fill>
      <patternFill patternType="solid">
        <fgColor rgb="FFC6C3C7"/>
        <bgColor indexed="64"/>
      </patternFill>
    </fill>
    <fill>
      <patternFill patternType="solid">
        <fgColor rgb="FF567AFC"/>
        <bgColor indexed="64"/>
      </patternFill>
    </fill>
    <fill>
      <patternFill patternType="solid">
        <fgColor rgb="FFE16565"/>
        <bgColor indexed="64"/>
      </patternFill>
    </fill>
    <fill>
      <patternFill patternType="solid">
        <fgColor rgb="FFB13FA6"/>
        <bgColor indexed="64"/>
      </patternFill>
    </fill>
    <fill>
      <patternFill patternType="solid">
        <fgColor rgb="FFE0B5BD"/>
        <bgColor indexed="64"/>
      </patternFill>
    </fill>
    <fill>
      <patternFill patternType="solid">
        <fgColor rgb="FFB9F4FF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EC9E9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8CEE78"/>
        <bgColor indexed="64"/>
      </patternFill>
    </fill>
    <fill>
      <patternFill patternType="solid">
        <fgColor rgb="FFD5D76F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01F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87209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C3"/>
        <bgColor indexed="64"/>
      </patternFill>
    </fill>
    <fill>
      <patternFill patternType="solid">
        <fgColor rgb="FFA9FF05"/>
        <bgColor indexed="64"/>
      </patternFill>
    </fill>
    <fill>
      <patternFill patternType="solid">
        <fgColor rgb="FFE0B5BE"/>
        <bgColor indexed="64"/>
      </patternFill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9">
    <xf numFmtId="0" fontId="0" fillId="0" borderId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5" borderId="0" applyNumberFormat="0" applyBorder="0" applyAlignment="0" applyProtection="0"/>
    <xf numFmtId="0" fontId="5" fillId="30" borderId="0" applyNumberFormat="0" applyBorder="0" applyAlignment="0" applyProtection="0"/>
    <xf numFmtId="0" fontId="7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64" borderId="72" applyNumberFormat="0" applyFont="0" applyAlignment="0" applyProtection="0"/>
  </cellStyleXfs>
  <cellXfs count="1557">
    <xf numFmtId="0" fontId="0" fillId="0" borderId="0" xfId="0"/>
    <xf numFmtId="42" fontId="0" fillId="0" borderId="0" xfId="0" applyNumberFormat="1"/>
    <xf numFmtId="6" fontId="3" fillId="0" borderId="0" xfId="0" applyNumberFormat="1" applyFont="1"/>
    <xf numFmtId="0" fontId="4" fillId="0" borderId="0" xfId="0" applyFont="1"/>
    <xf numFmtId="0" fontId="4" fillId="0" borderId="0" xfId="0" applyFont="1" applyFill="1" applyBorder="1"/>
    <xf numFmtId="0" fontId="3" fillId="0" borderId="0" xfId="0" applyFont="1"/>
    <xf numFmtId="0" fontId="4" fillId="34" borderId="1" xfId="0" applyFont="1" applyFill="1" applyBorder="1" applyAlignment="1">
      <alignment horizontal="center" vertical="center"/>
    </xf>
    <xf numFmtId="0" fontId="4" fillId="0" borderId="1" xfId="0" applyFont="1" applyFill="1" applyBorder="1"/>
    <xf numFmtId="0" fontId="3" fillId="0" borderId="1" xfId="0" applyFont="1" applyFill="1" applyBorder="1" applyAlignment="1">
      <alignment horizontal="left" indent="2"/>
    </xf>
    <xf numFmtId="0" fontId="4" fillId="0" borderId="1" xfId="0" applyFont="1" applyFill="1" applyBorder="1" applyAlignment="1">
      <alignment horizontal="left" indent="2"/>
    </xf>
    <xf numFmtId="0" fontId="4" fillId="0" borderId="1" xfId="0" applyFont="1" applyFill="1" applyBorder="1" applyAlignment="1">
      <alignment horizontal="left" vertical="top" indent="4"/>
    </xf>
    <xf numFmtId="0" fontId="3" fillId="0" borderId="1" xfId="0" applyFont="1" applyFill="1" applyBorder="1" applyAlignment="1">
      <alignment horizontal="left" indent="6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indent="4"/>
    </xf>
    <xf numFmtId="42" fontId="4" fillId="0" borderId="1" xfId="2" applyFont="1" applyFill="1" applyBorder="1" applyAlignment="1">
      <alignment horizontal="left"/>
    </xf>
    <xf numFmtId="42" fontId="3" fillId="0" borderId="1" xfId="2" applyFont="1" applyFill="1" applyBorder="1" applyAlignment="1">
      <alignment horizontal="left" indent="2"/>
    </xf>
    <xf numFmtId="0" fontId="3" fillId="0" borderId="1" xfId="0" applyFont="1" applyBorder="1"/>
    <xf numFmtId="0" fontId="4" fillId="0" borderId="1" xfId="0" applyFont="1" applyBorder="1"/>
    <xf numFmtId="0" fontId="3" fillId="0" borderId="1" xfId="0" applyFont="1" applyBorder="1" applyAlignment="1">
      <alignment horizontal="left" indent="2"/>
    </xf>
    <xf numFmtId="0" fontId="6" fillId="0" borderId="1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26" borderId="1" xfId="0" applyFont="1" applyFill="1" applyBorder="1" applyAlignment="1">
      <alignment horizontal="center" vertical="center"/>
    </xf>
    <xf numFmtId="42" fontId="4" fillId="27" borderId="1" xfId="2" applyFont="1" applyFill="1" applyBorder="1" applyAlignment="1">
      <alignment horizontal="center" vertical="center"/>
    </xf>
    <xf numFmtId="42" fontId="4" fillId="9" borderId="1" xfId="2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/>
    </xf>
    <xf numFmtId="0" fontId="3" fillId="0" borderId="12" xfId="0" applyFont="1" applyBorder="1"/>
    <xf numFmtId="0" fontId="4" fillId="0" borderId="2" xfId="0" applyFont="1" applyBorder="1"/>
    <xf numFmtId="0" fontId="3" fillId="0" borderId="0" xfId="0" applyFont="1" applyBorder="1"/>
    <xf numFmtId="0" fontId="3" fillId="0" borderId="2" xfId="0" applyFont="1" applyFill="1" applyBorder="1" applyAlignment="1">
      <alignment horizontal="left" indent="2"/>
    </xf>
    <xf numFmtId="42" fontId="3" fillId="0" borderId="2" xfId="2" applyFont="1" applyFill="1" applyBorder="1" applyAlignment="1">
      <alignment horizontal="left" indent="2"/>
    </xf>
    <xf numFmtId="0" fontId="3" fillId="0" borderId="2" xfId="0" applyFont="1" applyBorder="1"/>
    <xf numFmtId="0" fontId="3" fillId="0" borderId="2" xfId="0" applyFont="1" applyBorder="1" applyAlignment="1">
      <alignment horizontal="left" indent="2"/>
    </xf>
    <xf numFmtId="0" fontId="3" fillId="0" borderId="2" xfId="0" applyFont="1" applyFill="1" applyBorder="1"/>
    <xf numFmtId="0" fontId="3" fillId="0" borderId="33" xfId="0" applyFont="1" applyBorder="1"/>
    <xf numFmtId="0" fontId="4" fillId="0" borderId="0" xfId="0" applyFont="1" applyBorder="1"/>
    <xf numFmtId="0" fontId="4" fillId="0" borderId="33" xfId="0" applyFont="1" applyBorder="1"/>
    <xf numFmtId="178" fontId="4" fillId="5" borderId="2" xfId="0" applyNumberFormat="1" applyFont="1" applyFill="1" applyBorder="1"/>
    <xf numFmtId="178" fontId="4" fillId="0" borderId="2" xfId="0" applyNumberFormat="1" applyFont="1" applyBorder="1"/>
    <xf numFmtId="0" fontId="4" fillId="5" borderId="2" xfId="0" applyFont="1" applyFill="1" applyBorder="1"/>
    <xf numFmtId="181" fontId="4" fillId="0" borderId="2" xfId="0" applyNumberFormat="1" applyFont="1" applyBorder="1"/>
    <xf numFmtId="181" fontId="4" fillId="0" borderId="0" xfId="0" applyNumberFormat="1" applyFont="1" applyBorder="1"/>
    <xf numFmtId="181" fontId="4" fillId="5" borderId="2" xfId="0" applyNumberFormat="1" applyFont="1" applyFill="1" applyBorder="1"/>
    <xf numFmtId="0" fontId="4" fillId="0" borderId="0" xfId="0" applyFont="1" applyFill="1" applyBorder="1" applyAlignment="1">
      <alignment horizontal="center"/>
    </xf>
    <xf numFmtId="0" fontId="10" fillId="0" borderId="0" xfId="0" applyFont="1" applyAlignment="1">
      <alignment horizontal="center" wrapText="1"/>
    </xf>
    <xf numFmtId="41" fontId="4" fillId="0" borderId="50" xfId="1" applyFont="1" applyBorder="1"/>
    <xf numFmtId="41" fontId="4" fillId="0" borderId="51" xfId="1" applyFont="1" applyBorder="1"/>
    <xf numFmtId="0" fontId="10" fillId="0" borderId="0" xfId="0" applyFont="1" applyBorder="1" applyAlignment="1">
      <alignment horizontal="center"/>
    </xf>
    <xf numFmtId="42" fontId="4" fillId="0" borderId="50" xfId="2" applyFont="1" applyBorder="1"/>
    <xf numFmtId="42" fontId="4" fillId="0" borderId="51" xfId="2" applyFont="1" applyBorder="1"/>
    <xf numFmtId="0" fontId="11" fillId="13" borderId="20" xfId="0" applyFont="1" applyFill="1" applyBorder="1"/>
    <xf numFmtId="0" fontId="11" fillId="0" borderId="0" xfId="0" applyFont="1" applyFill="1" applyBorder="1"/>
    <xf numFmtId="0" fontId="3" fillId="10" borderId="2" xfId="0" applyFont="1" applyFill="1" applyBorder="1"/>
    <xf numFmtId="0" fontId="3" fillId="6" borderId="2" xfId="0" applyFont="1" applyFill="1" applyBorder="1" applyAlignment="1">
      <alignment horizontal="left" indent="1"/>
    </xf>
    <xf numFmtId="0" fontId="3" fillId="19" borderId="2" xfId="0" applyFont="1" applyFill="1" applyBorder="1"/>
    <xf numFmtId="0" fontId="3" fillId="4" borderId="2" xfId="0" applyFont="1" applyFill="1" applyBorder="1"/>
    <xf numFmtId="0" fontId="12" fillId="12" borderId="1" xfId="0" applyFont="1" applyFill="1" applyBorder="1"/>
    <xf numFmtId="17" fontId="3" fillId="21" borderId="1" xfId="0" applyNumberFormat="1" applyFont="1" applyFill="1" applyBorder="1"/>
    <xf numFmtId="17" fontId="3" fillId="23" borderId="1" xfId="0" applyNumberFormat="1" applyFont="1" applyFill="1" applyBorder="1"/>
    <xf numFmtId="17" fontId="3" fillId="9" borderId="1" xfId="0" applyNumberFormat="1" applyFont="1" applyFill="1" applyBorder="1"/>
    <xf numFmtId="17" fontId="3" fillId="12" borderId="1" xfId="0" applyNumberFormat="1" applyFont="1" applyFill="1" applyBorder="1"/>
    <xf numFmtId="17" fontId="3" fillId="10" borderId="1" xfId="0" applyNumberFormat="1" applyFont="1" applyFill="1" applyBorder="1"/>
    <xf numFmtId="17" fontId="3" fillId="24" borderId="1" xfId="0" applyNumberFormat="1" applyFont="1" applyFill="1" applyBorder="1"/>
    <xf numFmtId="41" fontId="13" fillId="18" borderId="0" xfId="1" applyFont="1" applyFill="1"/>
    <xf numFmtId="17" fontId="3" fillId="0" borderId="0" xfId="0" applyNumberFormat="1" applyFont="1" applyFill="1"/>
    <xf numFmtId="42" fontId="3" fillId="0" borderId="1" xfId="0" applyNumberFormat="1" applyFont="1" applyBorder="1"/>
    <xf numFmtId="181" fontId="13" fillId="18" borderId="0" xfId="1" applyNumberFormat="1" applyFont="1" applyFill="1"/>
    <xf numFmtId="42" fontId="3" fillId="0" borderId="0" xfId="0" applyNumberFormat="1" applyFont="1" applyFill="1"/>
    <xf numFmtId="168" fontId="13" fillId="18" borderId="0" xfId="1" applyNumberFormat="1" applyFont="1" applyFill="1"/>
    <xf numFmtId="0" fontId="4" fillId="2" borderId="2" xfId="0" applyFont="1" applyFill="1" applyBorder="1" applyAlignment="1"/>
    <xf numFmtId="0" fontId="3" fillId="0" borderId="0" xfId="0" applyFont="1" applyFill="1" applyBorder="1"/>
    <xf numFmtId="0" fontId="4" fillId="10" borderId="2" xfId="0" applyFont="1" applyFill="1" applyBorder="1"/>
    <xf numFmtId="42" fontId="3" fillId="0" borderId="0" xfId="2" applyFont="1" applyFill="1" applyBorder="1"/>
    <xf numFmtId="168" fontId="3" fillId="0" borderId="0" xfId="1" applyNumberFormat="1" applyFont="1" applyFill="1" applyBorder="1"/>
    <xf numFmtId="0" fontId="3" fillId="0" borderId="20" xfId="0" applyFont="1" applyBorder="1"/>
    <xf numFmtId="0" fontId="3" fillId="0" borderId="18" xfId="0" applyFont="1" applyBorder="1"/>
    <xf numFmtId="41" fontId="3" fillId="0" borderId="1" xfId="1" applyNumberFormat="1" applyFont="1" applyFill="1" applyBorder="1"/>
    <xf numFmtId="42" fontId="3" fillId="23" borderId="1" xfId="2" applyFont="1" applyFill="1" applyBorder="1"/>
    <xf numFmtId="42" fontId="3" fillId="9" borderId="1" xfId="2" applyFont="1" applyFill="1" applyBorder="1"/>
    <xf numFmtId="42" fontId="3" fillId="12" borderId="1" xfId="2" applyFont="1" applyFill="1" applyBorder="1"/>
    <xf numFmtId="42" fontId="3" fillId="10" borderId="1" xfId="2" applyFont="1" applyFill="1" applyBorder="1"/>
    <xf numFmtId="42" fontId="3" fillId="24" borderId="1" xfId="2" applyFont="1" applyFill="1" applyBorder="1"/>
    <xf numFmtId="0" fontId="3" fillId="0" borderId="22" xfId="0" applyFont="1" applyBorder="1"/>
    <xf numFmtId="0" fontId="3" fillId="0" borderId="19" xfId="0" applyFont="1" applyBorder="1"/>
    <xf numFmtId="41" fontId="3" fillId="0" borderId="9" xfId="0" applyNumberFormat="1" applyFont="1" applyFill="1" applyBorder="1"/>
    <xf numFmtId="42" fontId="3" fillId="23" borderId="9" xfId="2" applyFont="1" applyFill="1" applyBorder="1"/>
    <xf numFmtId="42" fontId="3" fillId="9" borderId="9" xfId="2" applyFont="1" applyFill="1" applyBorder="1"/>
    <xf numFmtId="42" fontId="3" fillId="12" borderId="9" xfId="2" applyFont="1" applyFill="1" applyBorder="1"/>
    <xf numFmtId="42" fontId="3" fillId="10" borderId="9" xfId="2" applyFont="1" applyFill="1" applyBorder="1"/>
    <xf numFmtId="42" fontId="3" fillId="24" borderId="9" xfId="2" applyFont="1" applyFill="1" applyBorder="1"/>
    <xf numFmtId="41" fontId="13" fillId="18" borderId="40" xfId="1" applyFont="1" applyFill="1" applyBorder="1"/>
    <xf numFmtId="0" fontId="3" fillId="0" borderId="17" xfId="0" applyFont="1" applyBorder="1"/>
    <xf numFmtId="41" fontId="3" fillId="0" borderId="12" xfId="0" applyNumberFormat="1" applyFont="1" applyFill="1" applyBorder="1"/>
    <xf numFmtId="42" fontId="3" fillId="23" borderId="12" xfId="2" applyFont="1" applyFill="1" applyBorder="1"/>
    <xf numFmtId="42" fontId="3" fillId="9" borderId="12" xfId="2" applyFont="1" applyFill="1" applyBorder="1"/>
    <xf numFmtId="42" fontId="3" fillId="12" borderId="12" xfId="2" applyFont="1" applyFill="1" applyBorder="1"/>
    <xf numFmtId="42" fontId="3" fillId="10" borderId="12" xfId="2" applyFont="1" applyFill="1" applyBorder="1"/>
    <xf numFmtId="42" fontId="3" fillId="24" borderId="12" xfId="2" applyFont="1" applyFill="1" applyBorder="1"/>
    <xf numFmtId="41" fontId="3" fillId="0" borderId="0" xfId="0" applyNumberFormat="1" applyFont="1" applyFill="1" applyBorder="1"/>
    <xf numFmtId="42" fontId="3" fillId="23" borderId="0" xfId="2" applyFont="1" applyFill="1"/>
    <xf numFmtId="42" fontId="3" fillId="9" borderId="0" xfId="2" applyFont="1" applyFill="1"/>
    <xf numFmtId="42" fontId="3" fillId="12" borderId="0" xfId="2" applyFont="1" applyFill="1"/>
    <xf numFmtId="42" fontId="3" fillId="10" borderId="0" xfId="2" applyFont="1" applyFill="1"/>
    <xf numFmtId="42" fontId="3" fillId="24" borderId="0" xfId="2" applyFont="1" applyFill="1"/>
    <xf numFmtId="0" fontId="4" fillId="25" borderId="2" xfId="4" applyFont="1" applyBorder="1"/>
    <xf numFmtId="42" fontId="3" fillId="0" borderId="0" xfId="2" applyFont="1" applyFill="1"/>
    <xf numFmtId="0" fontId="4" fillId="0" borderId="0" xfId="4" applyFont="1" applyFill="1" applyBorder="1"/>
    <xf numFmtId="0" fontId="3" fillId="0" borderId="0" xfId="0" applyFont="1" applyFill="1"/>
    <xf numFmtId="41" fontId="13" fillId="0" borderId="0" xfId="1" applyFont="1" applyFill="1"/>
    <xf numFmtId="0" fontId="3" fillId="0" borderId="32" xfId="0" applyFont="1" applyBorder="1"/>
    <xf numFmtId="42" fontId="3" fillId="0" borderId="1" xfId="2" applyFont="1" applyFill="1" applyBorder="1"/>
    <xf numFmtId="0" fontId="3" fillId="0" borderId="21" xfId="0" applyFont="1" applyBorder="1"/>
    <xf numFmtId="42" fontId="3" fillId="0" borderId="9" xfId="2" applyFont="1" applyFill="1" applyBorder="1"/>
    <xf numFmtId="42" fontId="3" fillId="0" borderId="12" xfId="2" applyFont="1" applyFill="1" applyBorder="1"/>
    <xf numFmtId="41" fontId="13" fillId="18" borderId="1" xfId="1" applyFont="1" applyFill="1" applyBorder="1"/>
    <xf numFmtId="42" fontId="4" fillId="6" borderId="0" xfId="2" applyFont="1" applyFill="1"/>
    <xf numFmtId="42" fontId="3" fillId="6" borderId="0" xfId="2" applyFont="1" applyFill="1"/>
    <xf numFmtId="42" fontId="8" fillId="22" borderId="0" xfId="2" applyFont="1" applyFill="1"/>
    <xf numFmtId="42" fontId="3" fillId="22" borderId="0" xfId="2" applyFont="1" applyFill="1"/>
    <xf numFmtId="42" fontId="3" fillId="0" borderId="1" xfId="2" applyFont="1" applyBorder="1"/>
    <xf numFmtId="42" fontId="3" fillId="0" borderId="0" xfId="2" applyFont="1"/>
    <xf numFmtId="0" fontId="14" fillId="25" borderId="0" xfId="4" applyFont="1"/>
    <xf numFmtId="0" fontId="14" fillId="0" borderId="0" xfId="4" applyFont="1" applyFill="1"/>
    <xf numFmtId="42" fontId="3" fillId="0" borderId="3" xfId="2" applyFont="1" applyFill="1" applyBorder="1"/>
    <xf numFmtId="42" fontId="3" fillId="0" borderId="4" xfId="2" applyFont="1" applyFill="1" applyBorder="1"/>
    <xf numFmtId="41" fontId="13" fillId="18" borderId="5" xfId="1" applyFont="1" applyFill="1" applyBorder="1"/>
    <xf numFmtId="42" fontId="3" fillId="0" borderId="6" xfId="2" applyFont="1" applyFill="1" applyBorder="1"/>
    <xf numFmtId="41" fontId="13" fillId="18" borderId="7" xfId="1" applyFont="1" applyFill="1" applyBorder="1"/>
    <xf numFmtId="0" fontId="3" fillId="0" borderId="68" xfId="0" applyFont="1" applyBorder="1"/>
    <xf numFmtId="0" fontId="3" fillId="0" borderId="40" xfId="0" applyFont="1" applyBorder="1"/>
    <xf numFmtId="42" fontId="3" fillId="0" borderId="8" xfId="2" applyFont="1" applyFill="1" applyBorder="1"/>
    <xf numFmtId="41" fontId="13" fillId="18" borderId="10" xfId="1" applyFont="1" applyFill="1" applyBorder="1"/>
    <xf numFmtId="42" fontId="3" fillId="0" borderId="34" xfId="2" applyFont="1" applyFill="1" applyBorder="1"/>
    <xf numFmtId="41" fontId="13" fillId="18" borderId="13" xfId="1" applyFont="1" applyFill="1" applyBorder="1"/>
    <xf numFmtId="42" fontId="3" fillId="0" borderId="14" xfId="2" applyFont="1" applyFill="1" applyBorder="1"/>
    <xf numFmtId="42" fontId="3" fillId="0" borderId="15" xfId="2" applyFont="1" applyFill="1" applyBorder="1"/>
    <xf numFmtId="42" fontId="3" fillId="23" borderId="15" xfId="2" applyFont="1" applyFill="1" applyBorder="1"/>
    <xf numFmtId="42" fontId="3" fillId="9" borderId="15" xfId="2" applyFont="1" applyFill="1" applyBorder="1"/>
    <xf numFmtId="42" fontId="3" fillId="12" borderId="15" xfId="2" applyFont="1" applyFill="1" applyBorder="1"/>
    <xf numFmtId="42" fontId="3" fillId="10" borderId="15" xfId="2" applyFont="1" applyFill="1" applyBorder="1"/>
    <xf numFmtId="42" fontId="3" fillId="24" borderId="15" xfId="2" applyFont="1" applyFill="1" applyBorder="1"/>
    <xf numFmtId="41" fontId="13" fillId="18" borderId="16" xfId="1" applyFont="1" applyFill="1" applyBorder="1"/>
    <xf numFmtId="42" fontId="3" fillId="6" borderId="1" xfId="2" applyFont="1" applyFill="1" applyBorder="1"/>
    <xf numFmtId="42" fontId="3" fillId="22" borderId="1" xfId="2" applyFont="1" applyFill="1" applyBorder="1"/>
    <xf numFmtId="42" fontId="3" fillId="0" borderId="24" xfId="2" applyFont="1" applyBorder="1"/>
    <xf numFmtId="42" fontId="3" fillId="0" borderId="25" xfId="2" applyFont="1" applyBorder="1"/>
    <xf numFmtId="42" fontId="3" fillId="23" borderId="25" xfId="2" applyFont="1" applyFill="1" applyBorder="1"/>
    <xf numFmtId="42" fontId="3" fillId="9" borderId="25" xfId="2" applyFont="1" applyFill="1" applyBorder="1"/>
    <xf numFmtId="42" fontId="3" fillId="12" borderId="25" xfId="2" applyFont="1" applyFill="1" applyBorder="1"/>
    <xf numFmtId="42" fontId="3" fillId="10" borderId="25" xfId="2" applyFont="1" applyFill="1" applyBorder="1"/>
    <xf numFmtId="42" fontId="3" fillId="24" borderId="25" xfId="2" applyFont="1" applyFill="1" applyBorder="1"/>
    <xf numFmtId="41" fontId="13" fillId="18" borderId="26" xfId="1" applyFont="1" applyFill="1" applyBorder="1"/>
    <xf numFmtId="0" fontId="3" fillId="0" borderId="30" xfId="0" applyFont="1" applyBorder="1"/>
    <xf numFmtId="42" fontId="8" fillId="0" borderId="0" xfId="2" applyFont="1" applyFill="1"/>
    <xf numFmtId="0" fontId="3" fillId="0" borderId="1" xfId="0" applyFont="1" applyFill="1" applyBorder="1"/>
    <xf numFmtId="0" fontId="3" fillId="6" borderId="2" xfId="0" applyFont="1" applyFill="1" applyBorder="1"/>
    <xf numFmtId="0" fontId="6" fillId="14" borderId="2" xfId="0" applyFont="1" applyFill="1" applyBorder="1" applyAlignment="1"/>
    <xf numFmtId="0" fontId="4" fillId="10" borderId="32" xfId="0" applyFont="1" applyFill="1" applyBorder="1"/>
    <xf numFmtId="41" fontId="3" fillId="0" borderId="56" xfId="0" applyNumberFormat="1" applyFont="1" applyFill="1" applyBorder="1"/>
    <xf numFmtId="42" fontId="3" fillId="23" borderId="56" xfId="2" applyFont="1" applyFill="1" applyBorder="1"/>
    <xf numFmtId="42" fontId="3" fillId="9" borderId="56" xfId="2" applyFont="1" applyFill="1" applyBorder="1"/>
    <xf numFmtId="42" fontId="3" fillId="12" borderId="56" xfId="2" applyFont="1" applyFill="1" applyBorder="1"/>
    <xf numFmtId="42" fontId="3" fillId="10" borderId="56" xfId="2" applyFont="1" applyFill="1" applyBorder="1"/>
    <xf numFmtId="42" fontId="3" fillId="24" borderId="56" xfId="2" applyFont="1" applyFill="1" applyBorder="1"/>
    <xf numFmtId="0" fontId="6" fillId="0" borderId="0" xfId="0" applyFont="1"/>
    <xf numFmtId="0" fontId="3" fillId="0" borderId="0" xfId="0" applyFont="1" applyFill="1" applyBorder="1" applyAlignment="1">
      <alignment horizontal="left"/>
    </xf>
    <xf numFmtId="0" fontId="3" fillId="30" borderId="0" xfId="5" applyFont="1" applyBorder="1" applyAlignment="1">
      <alignment horizontal="left"/>
    </xf>
    <xf numFmtId="42" fontId="3" fillId="0" borderId="0" xfId="0" applyNumberFormat="1" applyFont="1"/>
    <xf numFmtId="42" fontId="3" fillId="0" borderId="40" xfId="0" applyNumberFormat="1" applyFont="1" applyBorder="1"/>
    <xf numFmtId="0" fontId="3" fillId="0" borderId="0" xfId="0" applyFont="1" applyAlignment="1">
      <alignment horizontal="left" indent="1"/>
    </xf>
    <xf numFmtId="0" fontId="3" fillId="0" borderId="24" xfId="0" applyFont="1" applyBorder="1"/>
    <xf numFmtId="0" fontId="3" fillId="0" borderId="25" xfId="0" applyFont="1" applyBorder="1"/>
    <xf numFmtId="0" fontId="3" fillId="0" borderId="29" xfId="0" applyFont="1" applyBorder="1"/>
    <xf numFmtId="41" fontId="13" fillId="18" borderId="41" xfId="1" applyFont="1" applyFill="1" applyBorder="1"/>
    <xf numFmtId="0" fontId="4" fillId="6" borderId="32" xfId="0" applyFont="1" applyFill="1" applyBorder="1"/>
    <xf numFmtId="0" fontId="6" fillId="12" borderId="32" xfId="0" applyFont="1" applyFill="1" applyBorder="1" applyAlignment="1"/>
    <xf numFmtId="0" fontId="6" fillId="0" borderId="0" xfId="0" applyFont="1" applyFill="1" applyBorder="1" applyAlignment="1"/>
    <xf numFmtId="0" fontId="4" fillId="6" borderId="42" xfId="0" applyFont="1" applyFill="1" applyBorder="1"/>
    <xf numFmtId="0" fontId="4" fillId="4" borderId="2" xfId="0" applyFont="1" applyFill="1" applyBorder="1"/>
    <xf numFmtId="42" fontId="3" fillId="0" borderId="0" xfId="2" applyFont="1" applyBorder="1"/>
    <xf numFmtId="42" fontId="3" fillId="23" borderId="0" xfId="2" applyFont="1" applyFill="1" applyBorder="1"/>
    <xf numFmtId="42" fontId="3" fillId="9" borderId="0" xfId="2" applyFont="1" applyFill="1" applyBorder="1"/>
    <xf numFmtId="0" fontId="3" fillId="0" borderId="0" xfId="0" applyFont="1" applyFill="1" applyBorder="1" applyAlignment="1">
      <alignment horizontal="left" indent="2"/>
    </xf>
    <xf numFmtId="0" fontId="3" fillId="0" borderId="0" xfId="0" applyFont="1" applyFill="1" applyBorder="1" applyAlignment="1">
      <alignment horizontal="left" indent="3"/>
    </xf>
    <xf numFmtId="42" fontId="3" fillId="0" borderId="53" xfId="2" applyFont="1" applyBorder="1" applyAlignment="1">
      <alignment horizontal="left" indent="2"/>
    </xf>
    <xf numFmtId="41" fontId="3" fillId="0" borderId="53" xfId="1" applyFont="1" applyBorder="1" applyAlignment="1">
      <alignment horizontal="left" indent="2"/>
    </xf>
    <xf numFmtId="41" fontId="4" fillId="10" borderId="2" xfId="1" applyFont="1" applyFill="1" applyBorder="1"/>
    <xf numFmtId="41" fontId="3" fillId="0" borderId="0" xfId="1" applyFont="1"/>
    <xf numFmtId="41" fontId="3" fillId="13" borderId="0" xfId="1" applyFont="1" applyFill="1"/>
    <xf numFmtId="0" fontId="4" fillId="19" borderId="2" xfId="0" applyFont="1" applyFill="1" applyBorder="1"/>
    <xf numFmtId="41" fontId="4" fillId="19" borderId="2" xfId="1" applyFont="1" applyFill="1" applyBorder="1"/>
    <xf numFmtId="0" fontId="4" fillId="6" borderId="2" xfId="0" applyFont="1" applyFill="1" applyBorder="1"/>
    <xf numFmtId="41" fontId="4" fillId="6" borderId="2" xfId="1" applyFont="1" applyFill="1" applyBorder="1"/>
    <xf numFmtId="41" fontId="3" fillId="0" borderId="1" xfId="1" applyFont="1" applyBorder="1"/>
    <xf numFmtId="41" fontId="3" fillId="0" borderId="1" xfId="1" applyFont="1" applyBorder="1" applyAlignment="1">
      <alignment horizontal="left" indent="2"/>
    </xf>
    <xf numFmtId="41" fontId="4" fillId="4" borderId="33" xfId="1" applyFont="1" applyFill="1" applyBorder="1"/>
    <xf numFmtId="0" fontId="12" fillId="0" borderId="0" xfId="0" applyFont="1"/>
    <xf numFmtId="0" fontId="11" fillId="0" borderId="32" xfId="0" applyFont="1" applyFill="1" applyBorder="1"/>
    <xf numFmtId="41" fontId="3" fillId="0" borderId="0" xfId="1" applyFont="1" applyFill="1"/>
    <xf numFmtId="184" fontId="3" fillId="0" borderId="1" xfId="3" applyNumberFormat="1" applyFont="1" applyBorder="1"/>
    <xf numFmtId="177" fontId="3" fillId="0" borderId="0" xfId="3" applyNumberFormat="1" applyFont="1"/>
    <xf numFmtId="177" fontId="13" fillId="18" borderId="0" xfId="3" applyNumberFormat="1" applyFont="1" applyFill="1"/>
    <xf numFmtId="0" fontId="3" fillId="0" borderId="62" xfId="0" applyFont="1" applyBorder="1"/>
    <xf numFmtId="41" fontId="3" fillId="0" borderId="62" xfId="1" applyFont="1" applyBorder="1"/>
    <xf numFmtId="41" fontId="13" fillId="18" borderId="62" xfId="1" applyFont="1" applyFill="1" applyBorder="1"/>
    <xf numFmtId="0" fontId="3" fillId="0" borderId="14" xfId="0" applyFont="1" applyBorder="1"/>
    <xf numFmtId="0" fontId="3" fillId="0" borderId="15" xfId="0" applyFont="1" applyBorder="1"/>
    <xf numFmtId="41" fontId="3" fillId="0" borderId="15" xfId="1" applyFont="1" applyBorder="1"/>
    <xf numFmtId="177" fontId="3" fillId="0" borderId="1" xfId="3" applyNumberFormat="1" applyFont="1" applyBorder="1"/>
    <xf numFmtId="0" fontId="3" fillId="0" borderId="53" xfId="0" applyFont="1" applyBorder="1"/>
    <xf numFmtId="41" fontId="3" fillId="13" borderId="1" xfId="1" applyFont="1" applyFill="1" applyBorder="1"/>
    <xf numFmtId="41" fontId="3" fillId="0" borderId="1" xfId="1" applyFont="1" applyFill="1" applyBorder="1"/>
    <xf numFmtId="0" fontId="3" fillId="0" borderId="9" xfId="0" applyFont="1" applyBorder="1"/>
    <xf numFmtId="41" fontId="3" fillId="0" borderId="9" xfId="1" applyFont="1" applyBorder="1"/>
    <xf numFmtId="41" fontId="13" fillId="18" borderId="9" xfId="1" applyFont="1" applyFill="1" applyBorder="1"/>
    <xf numFmtId="0" fontId="11" fillId="17" borderId="2" xfId="0" applyFont="1" applyFill="1" applyBorder="1"/>
    <xf numFmtId="0" fontId="4" fillId="6" borderId="2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41" fontId="3" fillId="0" borderId="25" xfId="1" applyFont="1" applyBorder="1"/>
    <xf numFmtId="0" fontId="11" fillId="15" borderId="2" xfId="0" applyFont="1" applyFill="1" applyBorder="1"/>
    <xf numFmtId="0" fontId="4" fillId="10" borderId="12" xfId="0" applyFont="1" applyFill="1" applyBorder="1" applyAlignment="1">
      <alignment horizontal="left" indent="1"/>
    </xf>
    <xf numFmtId="183" fontId="13" fillId="18" borderId="1" xfId="3" applyNumberFormat="1" applyFont="1" applyFill="1" applyBorder="1"/>
    <xf numFmtId="0" fontId="4" fillId="6" borderId="1" xfId="0" applyFont="1" applyFill="1" applyBorder="1" applyAlignment="1">
      <alignment horizontal="left" indent="1"/>
    </xf>
    <xf numFmtId="0" fontId="4" fillId="19" borderId="1" xfId="0" applyFont="1" applyFill="1" applyBorder="1" applyAlignment="1">
      <alignment horizontal="left" indent="1"/>
    </xf>
    <xf numFmtId="0" fontId="4" fillId="4" borderId="1" xfId="0" applyFont="1" applyFill="1" applyBorder="1" applyAlignment="1">
      <alignment horizontal="left" indent="1"/>
    </xf>
    <xf numFmtId="177" fontId="3" fillId="0" borderId="0" xfId="3" applyNumberFormat="1" applyFont="1" applyFill="1"/>
    <xf numFmtId="183" fontId="13" fillId="18" borderId="0" xfId="3" applyNumberFormat="1" applyFont="1" applyFill="1"/>
    <xf numFmtId="0" fontId="11" fillId="16" borderId="21" xfId="0" applyFont="1" applyFill="1" applyBorder="1"/>
    <xf numFmtId="177" fontId="13" fillId="18" borderId="1" xfId="3" applyNumberFormat="1" applyFont="1" applyFill="1" applyBorder="1"/>
    <xf numFmtId="0" fontId="11" fillId="12" borderId="22" xfId="0" applyFont="1" applyFill="1" applyBorder="1"/>
    <xf numFmtId="41" fontId="3" fillId="0" borderId="1" xfId="0" applyNumberFormat="1" applyFont="1" applyBorder="1"/>
    <xf numFmtId="41" fontId="3" fillId="0" borderId="62" xfId="1" applyFont="1" applyFill="1" applyBorder="1"/>
    <xf numFmtId="41" fontId="3" fillId="0" borderId="2" xfId="1" applyFont="1" applyBorder="1"/>
    <xf numFmtId="41" fontId="13" fillId="18" borderId="2" xfId="1" applyFont="1" applyFill="1" applyBorder="1"/>
    <xf numFmtId="42" fontId="13" fillId="18" borderId="0" xfId="2" applyFont="1" applyFill="1"/>
    <xf numFmtId="0" fontId="15" fillId="0" borderId="0" xfId="0" applyFont="1"/>
    <xf numFmtId="0" fontId="4" fillId="0" borderId="63" xfId="0" applyFont="1" applyBorder="1"/>
    <xf numFmtId="0" fontId="3" fillId="0" borderId="63" xfId="0" applyFont="1" applyBorder="1"/>
    <xf numFmtId="42" fontId="3" fillId="0" borderId="63" xfId="2" applyFont="1" applyBorder="1"/>
    <xf numFmtId="42" fontId="3" fillId="0" borderId="24" xfId="0" applyNumberFormat="1" applyFont="1" applyFill="1" applyBorder="1"/>
    <xf numFmtId="42" fontId="3" fillId="0" borderId="25" xfId="0" applyNumberFormat="1" applyFont="1" applyFill="1" applyBorder="1"/>
    <xf numFmtId="42" fontId="3" fillId="0" borderId="25" xfId="0" applyNumberFormat="1" applyFont="1" applyBorder="1"/>
    <xf numFmtId="42" fontId="3" fillId="0" borderId="29" xfId="0" applyNumberFormat="1" applyFont="1" applyFill="1" applyBorder="1"/>
    <xf numFmtId="42" fontId="3" fillId="0" borderId="40" xfId="0" applyNumberFormat="1" applyFont="1" applyFill="1" applyBorder="1"/>
    <xf numFmtId="0" fontId="4" fillId="30" borderId="0" xfId="5" applyFont="1"/>
    <xf numFmtId="0" fontId="16" fillId="30" borderId="2" xfId="5" applyFont="1" applyBorder="1"/>
    <xf numFmtId="0" fontId="8" fillId="0" borderId="0" xfId="0" applyFont="1" applyAlignment="1">
      <alignment horizontal="left" indent="2"/>
    </xf>
    <xf numFmtId="42" fontId="3" fillId="0" borderId="1" xfId="0" applyNumberFormat="1" applyFont="1" applyFill="1" applyBorder="1"/>
    <xf numFmtId="42" fontId="13" fillId="18" borderId="1" xfId="2" applyFont="1" applyFill="1" applyBorder="1"/>
    <xf numFmtId="0" fontId="3" fillId="30" borderId="0" xfId="5" applyFont="1"/>
    <xf numFmtId="42" fontId="13" fillId="18" borderId="40" xfId="2" applyFont="1" applyFill="1" applyBorder="1"/>
    <xf numFmtId="42" fontId="13" fillId="18" borderId="26" xfId="2" applyFont="1" applyFill="1" applyBorder="1"/>
    <xf numFmtId="42" fontId="13" fillId="18" borderId="41" xfId="2" applyFont="1" applyFill="1" applyBorder="1"/>
    <xf numFmtId="42" fontId="13" fillId="18" borderId="25" xfId="2" applyFont="1" applyFill="1" applyBorder="1"/>
    <xf numFmtId="41" fontId="3" fillId="0" borderId="0" xfId="0" applyNumberFormat="1" applyFont="1"/>
    <xf numFmtId="41" fontId="3" fillId="0" borderId="63" xfId="0" applyNumberFormat="1" applyFont="1" applyBorder="1"/>
    <xf numFmtId="42" fontId="3" fillId="6" borderId="4" xfId="2" applyFont="1" applyFill="1" applyBorder="1"/>
    <xf numFmtId="42" fontId="3" fillId="6" borderId="5" xfId="2" applyFont="1" applyFill="1" applyBorder="1"/>
    <xf numFmtId="42" fontId="3" fillId="22" borderId="7" xfId="2" applyFont="1" applyFill="1" applyBorder="1"/>
    <xf numFmtId="42" fontId="3" fillId="6" borderId="7" xfId="2" applyFont="1" applyFill="1" applyBorder="1"/>
    <xf numFmtId="42" fontId="3" fillId="22" borderId="9" xfId="2" applyFont="1" applyFill="1" applyBorder="1"/>
    <xf numFmtId="42" fontId="3" fillId="22" borderId="10" xfId="2" applyFont="1" applyFill="1" applyBorder="1"/>
    <xf numFmtId="0" fontId="3" fillId="0" borderId="64" xfId="0" applyFont="1" applyBorder="1"/>
    <xf numFmtId="42" fontId="3" fillId="0" borderId="64" xfId="0" applyNumberFormat="1" applyFont="1" applyBorder="1"/>
    <xf numFmtId="42" fontId="13" fillId="18" borderId="64" xfId="2" applyFont="1" applyFill="1" applyBorder="1"/>
    <xf numFmtId="0" fontId="11" fillId="17" borderId="21" xfId="0" applyFont="1" applyFill="1" applyBorder="1"/>
    <xf numFmtId="0" fontId="11" fillId="15" borderId="21" xfId="0" applyFont="1" applyFill="1" applyBorder="1"/>
    <xf numFmtId="0" fontId="4" fillId="32" borderId="0" xfId="0" applyFont="1" applyFill="1"/>
    <xf numFmtId="0" fontId="12" fillId="37" borderId="0" xfId="0" applyFont="1" applyFill="1"/>
    <xf numFmtId="181" fontId="3" fillId="0" borderId="1" xfId="1" applyNumberFormat="1" applyFont="1" applyBorder="1"/>
    <xf numFmtId="181" fontId="3" fillId="0" borderId="1" xfId="0" applyNumberFormat="1" applyFont="1" applyBorder="1"/>
    <xf numFmtId="181" fontId="3" fillId="0" borderId="0" xfId="0" applyNumberFormat="1" applyFont="1" applyBorder="1"/>
    <xf numFmtId="0" fontId="4" fillId="10" borderId="0" xfId="0" applyFont="1" applyFill="1" applyBorder="1" applyAlignment="1">
      <alignment horizontal="left"/>
    </xf>
    <xf numFmtId="0" fontId="3" fillId="0" borderId="0" xfId="0" applyNumberFormat="1" applyFont="1"/>
    <xf numFmtId="10" fontId="3" fillId="0" borderId="0" xfId="3" applyNumberFormat="1" applyFont="1"/>
    <xf numFmtId="10" fontId="13" fillId="18" borderId="0" xfId="3" applyNumberFormat="1" applyFont="1" applyFill="1"/>
    <xf numFmtId="0" fontId="4" fillId="19" borderId="0" xfId="0" applyFont="1" applyFill="1" applyBorder="1" applyAlignment="1">
      <alignment horizontal="left"/>
    </xf>
    <xf numFmtId="181" fontId="3" fillId="0" borderId="0" xfId="0" applyNumberFormat="1" applyFont="1"/>
    <xf numFmtId="0" fontId="12" fillId="38" borderId="0" xfId="0" applyFont="1" applyFill="1"/>
    <xf numFmtId="0" fontId="4" fillId="6" borderId="0" xfId="0" applyFont="1" applyFill="1" applyBorder="1" applyAlignment="1">
      <alignment horizontal="left" indent="1"/>
    </xf>
    <xf numFmtId="0" fontId="4" fillId="4" borderId="0" xfId="0" applyFont="1" applyFill="1" applyBorder="1" applyAlignment="1">
      <alignment horizontal="left"/>
    </xf>
    <xf numFmtId="0" fontId="12" fillId="44" borderId="0" xfId="0" applyFont="1" applyFill="1"/>
    <xf numFmtId="42" fontId="13" fillId="18" borderId="0" xfId="2" applyFont="1" applyFill="1" applyBorder="1"/>
    <xf numFmtId="9" fontId="3" fillId="0" borderId="1" xfId="3" applyFont="1" applyBorder="1"/>
    <xf numFmtId="9" fontId="13" fillId="18" borderId="1" xfId="3" applyFont="1" applyFill="1" applyBorder="1"/>
    <xf numFmtId="0" fontId="12" fillId="40" borderId="0" xfId="0" applyFont="1" applyFill="1"/>
    <xf numFmtId="0" fontId="4" fillId="40" borderId="0" xfId="0" applyFont="1" applyFill="1"/>
    <xf numFmtId="0" fontId="12" fillId="41" borderId="0" xfId="0" applyFont="1" applyFill="1"/>
    <xf numFmtId="0" fontId="4" fillId="42" borderId="0" xfId="0" applyFont="1" applyFill="1"/>
    <xf numFmtId="0" fontId="4" fillId="37" borderId="0" xfId="0" applyFont="1" applyFill="1"/>
    <xf numFmtId="0" fontId="12" fillId="43" borderId="0" xfId="0" applyFont="1" applyFill="1"/>
    <xf numFmtId="42" fontId="13" fillId="18" borderId="62" xfId="2" applyFont="1" applyFill="1" applyBorder="1"/>
    <xf numFmtId="42" fontId="13" fillId="18" borderId="56" xfId="2" applyFont="1" applyFill="1" applyBorder="1"/>
    <xf numFmtId="42" fontId="13" fillId="18" borderId="12" xfId="2" applyFont="1" applyFill="1" applyBorder="1"/>
    <xf numFmtId="0" fontId="4" fillId="38" borderId="0" xfId="0" applyFont="1" applyFill="1"/>
    <xf numFmtId="0" fontId="4" fillId="43" borderId="0" xfId="0" applyFont="1" applyFill="1"/>
    <xf numFmtId="0" fontId="4" fillId="39" borderId="0" xfId="6" applyFont="1" applyFill="1"/>
    <xf numFmtId="41" fontId="3" fillId="0" borderId="49" xfId="1" applyFont="1" applyBorder="1"/>
    <xf numFmtId="41" fontId="3" fillId="0" borderId="50" xfId="1" applyFont="1" applyBorder="1"/>
    <xf numFmtId="42" fontId="3" fillId="0" borderId="49" xfId="2" applyFont="1" applyBorder="1"/>
    <xf numFmtId="42" fontId="3" fillId="0" borderId="50" xfId="2" applyFont="1" applyBorder="1"/>
    <xf numFmtId="178" fontId="3" fillId="0" borderId="0" xfId="0" applyNumberFormat="1" applyFont="1"/>
    <xf numFmtId="0" fontId="13" fillId="18" borderId="0" xfId="0" applyFont="1" applyFill="1"/>
    <xf numFmtId="0" fontId="13" fillId="18" borderId="5" xfId="0" applyFont="1" applyFill="1" applyBorder="1"/>
    <xf numFmtId="0" fontId="13" fillId="18" borderId="7" xfId="0" applyFont="1" applyFill="1" applyBorder="1"/>
    <xf numFmtId="10" fontId="3" fillId="0" borderId="1" xfId="3" applyNumberFormat="1" applyFont="1" applyBorder="1"/>
    <xf numFmtId="10" fontId="13" fillId="18" borderId="7" xfId="3" applyNumberFormat="1" applyFont="1" applyFill="1" applyBorder="1"/>
    <xf numFmtId="10" fontId="3" fillId="0" borderId="9" xfId="0" applyNumberFormat="1" applyFont="1" applyBorder="1"/>
    <xf numFmtId="169" fontId="13" fillId="18" borderId="10" xfId="3" applyNumberFormat="1" applyFont="1" applyFill="1" applyBorder="1"/>
    <xf numFmtId="42" fontId="13" fillId="18" borderId="10" xfId="2" applyFont="1" applyFill="1" applyBorder="1"/>
    <xf numFmtId="169" fontId="3" fillId="0" borderId="1" xfId="3" applyNumberFormat="1" applyFont="1" applyBorder="1"/>
    <xf numFmtId="169" fontId="13" fillId="18" borderId="0" xfId="3" applyNumberFormat="1" applyFont="1" applyFill="1"/>
    <xf numFmtId="10" fontId="3" fillId="0" borderId="15" xfId="3" applyNumberFormat="1" applyFont="1" applyBorder="1"/>
    <xf numFmtId="10" fontId="3" fillId="0" borderId="16" xfId="3" applyNumberFormat="1" applyFont="1" applyBorder="1"/>
    <xf numFmtId="9" fontId="13" fillId="18" borderId="0" xfId="0" applyNumberFormat="1" applyFont="1" applyFill="1"/>
    <xf numFmtId="0" fontId="3" fillId="0" borderId="0" xfId="0" applyFont="1" applyBorder="1" applyAlignment="1">
      <alignment horizontal="center"/>
    </xf>
    <xf numFmtId="9" fontId="3" fillId="0" borderId="0" xfId="0" applyNumberFormat="1" applyFont="1" applyBorder="1"/>
    <xf numFmtId="10" fontId="3" fillId="0" borderId="0" xfId="0" applyNumberFormat="1" applyFont="1" applyBorder="1"/>
    <xf numFmtId="42" fontId="13" fillId="18" borderId="0" xfId="0" applyNumberFormat="1" applyFont="1" applyFill="1"/>
    <xf numFmtId="169" fontId="13" fillId="18" borderId="0" xfId="0" applyNumberFormat="1" applyFont="1" applyFill="1"/>
    <xf numFmtId="10" fontId="3" fillId="0" borderId="1" xfId="0" applyNumberFormat="1" applyFont="1" applyBorder="1"/>
    <xf numFmtId="0" fontId="13" fillId="0" borderId="0" xfId="0" applyFont="1" applyFill="1"/>
    <xf numFmtId="10" fontId="3" fillId="0" borderId="1" xfId="0" applyNumberFormat="1" applyFont="1" applyFill="1" applyBorder="1"/>
    <xf numFmtId="169" fontId="13" fillId="0" borderId="0" xfId="0" applyNumberFormat="1" applyFont="1" applyFill="1"/>
    <xf numFmtId="10" fontId="3" fillId="0" borderId="0" xfId="0" applyNumberFormat="1" applyFont="1" applyFill="1" applyBorder="1"/>
    <xf numFmtId="0" fontId="3" fillId="0" borderId="0" xfId="0" applyFont="1" applyFill="1" applyBorder="1" applyAlignment="1">
      <alignment horizontal="center"/>
    </xf>
    <xf numFmtId="41" fontId="3" fillId="0" borderId="16" xfId="1" applyFont="1" applyBorder="1"/>
    <xf numFmtId="0" fontId="3" fillId="0" borderId="26" xfId="0" applyFont="1" applyBorder="1"/>
    <xf numFmtId="41" fontId="17" fillId="20" borderId="0" xfId="1" applyFont="1" applyFill="1"/>
    <xf numFmtId="0" fontId="4" fillId="0" borderId="0" xfId="0" applyFont="1" applyAlignment="1">
      <alignment horizontal="center"/>
    </xf>
    <xf numFmtId="0" fontId="4" fillId="0" borderId="45" xfId="0" applyFont="1" applyBorder="1"/>
    <xf numFmtId="0" fontId="4" fillId="0" borderId="46" xfId="0" applyFont="1" applyBorder="1"/>
    <xf numFmtId="0" fontId="4" fillId="0" borderId="47" xfId="0" applyFont="1" applyBorder="1"/>
    <xf numFmtId="0" fontId="4" fillId="0" borderId="52" xfId="0" applyFont="1" applyBorder="1"/>
    <xf numFmtId="0" fontId="4" fillId="0" borderId="48" xfId="0" applyFont="1" applyBorder="1"/>
    <xf numFmtId="0" fontId="4" fillId="0" borderId="32" xfId="0" applyFont="1" applyBorder="1"/>
    <xf numFmtId="42" fontId="3" fillId="0" borderId="14" xfId="0" applyNumberFormat="1" applyFont="1" applyBorder="1"/>
    <xf numFmtId="42" fontId="3" fillId="0" borderId="15" xfId="0" applyNumberFormat="1" applyFont="1" applyBorder="1"/>
    <xf numFmtId="0" fontId="6" fillId="2" borderId="2" xfId="0" applyFont="1" applyFill="1" applyBorder="1" applyAlignment="1"/>
    <xf numFmtId="10" fontId="3" fillId="0" borderId="0" xfId="0" applyNumberFormat="1" applyFont="1"/>
    <xf numFmtId="10" fontId="13" fillId="18" borderId="0" xfId="0" applyNumberFormat="1" applyFont="1" applyFill="1"/>
    <xf numFmtId="0" fontId="3" fillId="0" borderId="3" xfId="0" applyFont="1" applyBorder="1"/>
    <xf numFmtId="0" fontId="3" fillId="0" borderId="4" xfId="0" applyFont="1" applyBorder="1"/>
    <xf numFmtId="9" fontId="3" fillId="0" borderId="4" xfId="0" applyNumberFormat="1" applyFont="1" applyBorder="1"/>
    <xf numFmtId="0" fontId="3" fillId="0" borderId="11" xfId="0" applyFont="1" applyBorder="1"/>
    <xf numFmtId="9" fontId="3" fillId="0" borderId="27" xfId="0" applyNumberFormat="1" applyFont="1" applyBorder="1"/>
    <xf numFmtId="9" fontId="3" fillId="0" borderId="28" xfId="0" applyNumberFormat="1" applyFont="1" applyBorder="1"/>
    <xf numFmtId="0" fontId="3" fillId="0" borderId="6" xfId="0" applyFont="1" applyBorder="1"/>
    <xf numFmtId="0" fontId="3" fillId="0" borderId="43" xfId="0" applyFont="1" applyBorder="1"/>
    <xf numFmtId="10" fontId="3" fillId="0" borderId="44" xfId="0" applyNumberFormat="1" applyFont="1" applyBorder="1"/>
    <xf numFmtId="9" fontId="3" fillId="0" borderId="1" xfId="0" applyNumberFormat="1" applyFont="1" applyBorder="1"/>
    <xf numFmtId="9" fontId="3" fillId="0" borderId="44" xfId="0" applyNumberFormat="1" applyFont="1" applyBorder="1"/>
    <xf numFmtId="9" fontId="3" fillId="0" borderId="40" xfId="0" applyNumberFormat="1" applyFont="1" applyBorder="1"/>
    <xf numFmtId="9" fontId="3" fillId="0" borderId="41" xfId="0" applyNumberFormat="1" applyFont="1" applyBorder="1"/>
    <xf numFmtId="0" fontId="3" fillId="0" borderId="8" xfId="0" applyFont="1" applyBorder="1"/>
    <xf numFmtId="42" fontId="3" fillId="0" borderId="9" xfId="2" applyFont="1" applyBorder="1"/>
    <xf numFmtId="182" fontId="3" fillId="0" borderId="9" xfId="2" applyNumberFormat="1" applyFont="1" applyBorder="1"/>
    <xf numFmtId="182" fontId="13" fillId="18" borderId="0" xfId="2" applyNumberFormat="1" applyFont="1" applyFill="1"/>
    <xf numFmtId="0" fontId="3" fillId="19" borderId="32" xfId="0" applyFont="1" applyFill="1" applyBorder="1"/>
    <xf numFmtId="10" fontId="3" fillId="0" borderId="4" xfId="0" applyNumberFormat="1" applyFont="1" applyBorder="1"/>
    <xf numFmtId="0" fontId="3" fillId="0" borderId="41" xfId="0" applyFont="1" applyBorder="1"/>
    <xf numFmtId="0" fontId="3" fillId="6" borderId="32" xfId="0" applyFont="1" applyFill="1" applyBorder="1"/>
    <xf numFmtId="0" fontId="3" fillId="0" borderId="0" xfId="0" applyFont="1" applyFill="1" applyBorder="1" applyAlignment="1"/>
    <xf numFmtId="10" fontId="13" fillId="18" borderId="5" xfId="0" applyNumberFormat="1" applyFont="1" applyFill="1" applyBorder="1"/>
    <xf numFmtId="9" fontId="3" fillId="0" borderId="26" xfId="0" applyNumberFormat="1" applyFont="1" applyBorder="1"/>
    <xf numFmtId="9" fontId="13" fillId="18" borderId="7" xfId="3" applyFont="1" applyFill="1" applyBorder="1"/>
    <xf numFmtId="174" fontId="3" fillId="0" borderId="1" xfId="0" applyNumberFormat="1" applyFont="1" applyBorder="1"/>
    <xf numFmtId="174" fontId="13" fillId="18" borderId="7" xfId="1" applyNumberFormat="1" applyFont="1" applyFill="1" applyBorder="1"/>
    <xf numFmtId="174" fontId="3" fillId="0" borderId="9" xfId="1" applyNumberFormat="1" applyFont="1" applyBorder="1"/>
    <xf numFmtId="174" fontId="13" fillId="18" borderId="10" xfId="1" applyNumberFormat="1" applyFont="1" applyFill="1" applyBorder="1"/>
    <xf numFmtId="42" fontId="13" fillId="0" borderId="0" xfId="2" applyFont="1" applyFill="1"/>
    <xf numFmtId="10" fontId="13" fillId="18" borderId="18" xfId="0" applyNumberFormat="1" applyFont="1" applyFill="1" applyBorder="1"/>
    <xf numFmtId="41" fontId="13" fillId="18" borderId="18" xfId="1" applyFont="1" applyFill="1" applyBorder="1"/>
    <xf numFmtId="9" fontId="13" fillId="18" borderId="18" xfId="3" applyFont="1" applyFill="1" applyBorder="1"/>
    <xf numFmtId="174" fontId="3" fillId="0" borderId="1" xfId="1" applyNumberFormat="1" applyFont="1" applyBorder="1"/>
    <xf numFmtId="174" fontId="13" fillId="18" borderId="18" xfId="1" applyNumberFormat="1" applyFont="1" applyFill="1" applyBorder="1"/>
    <xf numFmtId="0" fontId="6" fillId="12" borderId="2" xfId="0" applyFont="1" applyFill="1" applyBorder="1" applyAlignment="1"/>
    <xf numFmtId="41" fontId="3" fillId="0" borderId="7" xfId="1" applyFont="1" applyBorder="1"/>
    <xf numFmtId="176" fontId="3" fillId="0" borderId="9" xfId="1" applyNumberFormat="1" applyFont="1" applyBorder="1"/>
    <xf numFmtId="176" fontId="3" fillId="0" borderId="10" xfId="1" applyNumberFormat="1" applyFont="1" applyBorder="1"/>
    <xf numFmtId="176" fontId="13" fillId="18" borderId="18" xfId="1" applyNumberFormat="1" applyFont="1" applyFill="1" applyBorder="1"/>
    <xf numFmtId="42" fontId="3" fillId="0" borderId="10" xfId="2" applyFont="1" applyBorder="1"/>
    <xf numFmtId="42" fontId="13" fillId="18" borderId="18" xfId="2" applyFont="1" applyFill="1" applyBorder="1"/>
    <xf numFmtId="175" fontId="3" fillId="0" borderId="0" xfId="0" applyNumberFormat="1" applyFont="1" applyBorder="1"/>
    <xf numFmtId="168" fontId="3" fillId="0" borderId="0" xfId="1" applyNumberFormat="1" applyFont="1" applyBorder="1"/>
    <xf numFmtId="0" fontId="8" fillId="0" borderId="0" xfId="0" applyFont="1" applyAlignment="1">
      <alignment horizontal="left" indent="1"/>
    </xf>
    <xf numFmtId="9" fontId="3" fillId="0" borderId="0" xfId="3" applyFont="1" applyFill="1"/>
    <xf numFmtId="9" fontId="13" fillId="18" borderId="0" xfId="3" applyFont="1" applyFill="1"/>
    <xf numFmtId="0" fontId="8" fillId="10" borderId="1" xfId="0" applyFont="1" applyFill="1" applyBorder="1" applyAlignment="1">
      <alignment horizontal="left" indent="1"/>
    </xf>
    <xf numFmtId="0" fontId="8" fillId="19" borderId="1" xfId="0" applyFont="1" applyFill="1" applyBorder="1" applyAlignment="1">
      <alignment horizontal="left" indent="1"/>
    </xf>
    <xf numFmtId="0" fontId="8" fillId="4" borderId="1" xfId="0" applyFont="1" applyFill="1" applyBorder="1" applyAlignment="1">
      <alignment horizontal="left" indent="1"/>
    </xf>
    <xf numFmtId="0" fontId="8" fillId="0" borderId="0" xfId="0" applyFont="1" applyFill="1" applyBorder="1" applyAlignment="1">
      <alignment horizontal="left" indent="1"/>
    </xf>
    <xf numFmtId="0" fontId="8" fillId="6" borderId="1" xfId="0" applyFont="1" applyFill="1" applyBorder="1" applyAlignment="1">
      <alignment horizontal="left" indent="1"/>
    </xf>
    <xf numFmtId="0" fontId="8" fillId="0" borderId="0" xfId="0" applyFont="1" applyFill="1" applyBorder="1" applyAlignment="1">
      <alignment horizontal="left" indent="2"/>
    </xf>
    <xf numFmtId="9" fontId="3" fillId="0" borderId="0" xfId="0" applyNumberFormat="1" applyFont="1" applyFill="1"/>
    <xf numFmtId="0" fontId="3" fillId="0" borderId="0" xfId="0" applyFont="1" applyFill="1" applyBorder="1" applyAlignment="1">
      <alignment horizontal="left" indent="1"/>
    </xf>
    <xf numFmtId="0" fontId="11" fillId="9" borderId="22" xfId="0" applyFont="1" applyFill="1" applyBorder="1"/>
    <xf numFmtId="0" fontId="12" fillId="0" borderId="0" xfId="0" applyFont="1" applyAlignment="1">
      <alignment horizontal="center"/>
    </xf>
    <xf numFmtId="9" fontId="3" fillId="0" borderId="0" xfId="0" applyNumberFormat="1" applyFont="1"/>
    <xf numFmtId="0" fontId="12" fillId="29" borderId="0" xfId="0" applyFont="1" applyFill="1"/>
    <xf numFmtId="0" fontId="9" fillId="0" borderId="20" xfId="0" applyNumberFormat="1" applyFont="1" applyBorder="1" applyAlignment="1"/>
    <xf numFmtId="0" fontId="9" fillId="0" borderId="21" xfId="0" applyNumberFormat="1" applyFont="1" applyBorder="1" applyAlignment="1"/>
    <xf numFmtId="0" fontId="9" fillId="0" borderId="21" xfId="2" applyNumberFormat="1" applyFont="1" applyBorder="1" applyAlignment="1"/>
    <xf numFmtId="0" fontId="9" fillId="0" borderId="22" xfId="0" applyNumberFormat="1" applyFont="1" applyBorder="1" applyAlignment="1"/>
    <xf numFmtId="0" fontId="11" fillId="0" borderId="24" xfId="0" applyNumberFormat="1" applyFont="1" applyFill="1" applyBorder="1" applyAlignment="1"/>
    <xf numFmtId="0" fontId="4" fillId="0" borderId="2" xfId="0" applyFont="1" applyFill="1" applyBorder="1"/>
    <xf numFmtId="0" fontId="4" fillId="0" borderId="33" xfId="0" applyFont="1" applyFill="1" applyBorder="1"/>
    <xf numFmtId="0" fontId="4" fillId="0" borderId="42" xfId="0" applyFont="1" applyBorder="1"/>
    <xf numFmtId="9" fontId="13" fillId="18" borderId="0" xfId="3" applyFont="1" applyFill="1" applyBorder="1"/>
    <xf numFmtId="0" fontId="4" fillId="0" borderId="0" xfId="0" applyFont="1" applyAlignment="1">
      <alignment horizontal="left" indent="1"/>
    </xf>
    <xf numFmtId="17" fontId="3" fillId="0" borderId="0" xfId="0" applyNumberFormat="1" applyFont="1"/>
    <xf numFmtId="0" fontId="4" fillId="26" borderId="0" xfId="0" applyFont="1" applyFill="1"/>
    <xf numFmtId="0" fontId="3" fillId="0" borderId="0" xfId="0" applyFont="1" applyAlignment="1">
      <alignment horizontal="left" indent="2"/>
    </xf>
    <xf numFmtId="0" fontId="4" fillId="0" borderId="0" xfId="0" applyFont="1" applyFill="1" applyBorder="1" applyAlignment="1">
      <alignment horizontal="left"/>
    </xf>
    <xf numFmtId="0" fontId="4" fillId="23" borderId="0" xfId="0" applyFont="1" applyFill="1" applyAlignment="1"/>
    <xf numFmtId="0" fontId="3" fillId="33" borderId="0" xfId="0" applyFont="1" applyFill="1"/>
    <xf numFmtId="9" fontId="3" fillId="0" borderId="0" xfId="3" applyFont="1"/>
    <xf numFmtId="0" fontId="18" fillId="30" borderId="0" xfId="5" applyFont="1"/>
    <xf numFmtId="0" fontId="4" fillId="16" borderId="0" xfId="4" applyFont="1" applyFill="1" applyAlignment="1"/>
    <xf numFmtId="0" fontId="4" fillId="0" borderId="0" xfId="4" applyFont="1" applyFill="1" applyAlignment="1"/>
    <xf numFmtId="0" fontId="4" fillId="29" borderId="0" xfId="4" applyFont="1" applyFill="1" applyAlignment="1">
      <alignment horizontal="center"/>
    </xf>
    <xf numFmtId="0" fontId="4" fillId="0" borderId="0" xfId="4" applyFont="1" applyFill="1" applyAlignment="1">
      <alignment horizontal="center"/>
    </xf>
    <xf numFmtId="0" fontId="3" fillId="6" borderId="0" xfId="0" applyFont="1" applyFill="1" applyBorder="1" applyAlignment="1">
      <alignment horizontal="left" indent="1"/>
    </xf>
    <xf numFmtId="0" fontId="3" fillId="4" borderId="0" xfId="0" applyFont="1" applyFill="1" applyBorder="1" applyAlignment="1">
      <alignment horizontal="left" indent="1"/>
    </xf>
    <xf numFmtId="0" fontId="4" fillId="27" borderId="0" xfId="0" applyFont="1" applyFill="1"/>
    <xf numFmtId="17" fontId="3" fillId="28" borderId="0" xfId="0" applyNumberFormat="1" applyFont="1" applyFill="1"/>
    <xf numFmtId="8" fontId="3" fillId="0" borderId="1" xfId="0" applyNumberFormat="1" applyFont="1" applyBorder="1"/>
    <xf numFmtId="6" fontId="3" fillId="0" borderId="1" xfId="0" applyNumberFormat="1" applyFont="1" applyBorder="1"/>
    <xf numFmtId="0" fontId="3" fillId="0" borderId="0" xfId="0" applyFont="1" applyAlignment="1">
      <alignment wrapText="1"/>
    </xf>
    <xf numFmtId="8" fontId="3" fillId="0" borderId="0" xfId="0" applyNumberFormat="1" applyFont="1"/>
    <xf numFmtId="0" fontId="4" fillId="5" borderId="14" xfId="0" applyFont="1" applyFill="1" applyBorder="1"/>
    <xf numFmtId="0" fontId="4" fillId="5" borderId="15" xfId="0" applyFont="1" applyFill="1" applyBorder="1"/>
    <xf numFmtId="0" fontId="4" fillId="5" borderId="16" xfId="0" applyFont="1" applyFill="1" applyBorder="1"/>
    <xf numFmtId="42" fontId="3" fillId="0" borderId="14" xfId="2" applyFont="1" applyBorder="1"/>
    <xf numFmtId="42" fontId="3" fillId="0" borderId="15" xfId="2" applyFont="1" applyBorder="1"/>
    <xf numFmtId="42" fontId="3" fillId="0" borderId="16" xfId="2" applyFont="1" applyBorder="1"/>
    <xf numFmtId="168" fontId="3" fillId="0" borderId="14" xfId="1" applyNumberFormat="1" applyFont="1" applyBorder="1"/>
    <xf numFmtId="168" fontId="3" fillId="0" borderId="15" xfId="1" applyNumberFormat="1" applyFont="1" applyBorder="1"/>
    <xf numFmtId="168" fontId="3" fillId="0" borderId="16" xfId="1" applyNumberFormat="1" applyFont="1" applyBorder="1"/>
    <xf numFmtId="0" fontId="3" fillId="0" borderId="16" xfId="0" applyFont="1" applyBorder="1"/>
    <xf numFmtId="0" fontId="4" fillId="5" borderId="33" xfId="0" applyFont="1" applyFill="1" applyBorder="1"/>
    <xf numFmtId="0" fontId="3" fillId="0" borderId="37" xfId="0" applyFont="1" applyBorder="1"/>
    <xf numFmtId="172" fontId="3" fillId="0" borderId="38" xfId="0" applyNumberFormat="1" applyFont="1" applyBorder="1"/>
    <xf numFmtId="0" fontId="3" fillId="0" borderId="38" xfId="0" applyFont="1" applyBorder="1"/>
    <xf numFmtId="0" fontId="3" fillId="0" borderId="36" xfId="0" applyFont="1" applyBorder="1"/>
    <xf numFmtId="0" fontId="4" fillId="2" borderId="2" xfId="0" applyFont="1" applyFill="1" applyBorder="1"/>
    <xf numFmtId="0" fontId="3" fillId="7" borderId="11" xfId="0" applyFont="1" applyFill="1" applyBorder="1"/>
    <xf numFmtId="0" fontId="4" fillId="0" borderId="14" xfId="0" applyFont="1" applyFill="1" applyBorder="1"/>
    <xf numFmtId="0" fontId="4" fillId="0" borderId="15" xfId="0" applyFont="1" applyFill="1" applyBorder="1"/>
    <xf numFmtId="0" fontId="4" fillId="0" borderId="16" xfId="0" applyFont="1" applyFill="1" applyBorder="1"/>
    <xf numFmtId="10" fontId="3" fillId="0" borderId="0" xfId="0" applyNumberFormat="1" applyFont="1" applyFill="1"/>
    <xf numFmtId="0" fontId="4" fillId="0" borderId="20" xfId="0" applyFont="1" applyFill="1" applyBorder="1"/>
    <xf numFmtId="10" fontId="3" fillId="0" borderId="17" xfId="0" applyNumberFormat="1" applyFont="1" applyFill="1" applyBorder="1"/>
    <xf numFmtId="10" fontId="3" fillId="0" borderId="12" xfId="0" applyNumberFormat="1" applyFont="1" applyFill="1" applyBorder="1"/>
    <xf numFmtId="10" fontId="3" fillId="0" borderId="13" xfId="0" applyNumberFormat="1" applyFont="1" applyFill="1" applyBorder="1"/>
    <xf numFmtId="0" fontId="4" fillId="10" borderId="21" xfId="0" applyFont="1" applyFill="1" applyBorder="1"/>
    <xf numFmtId="9" fontId="3" fillId="0" borderId="18" xfId="0" applyNumberFormat="1" applyFont="1" applyFill="1" applyBorder="1"/>
    <xf numFmtId="9" fontId="3" fillId="0" borderId="1" xfId="0" applyNumberFormat="1" applyFont="1" applyFill="1" applyBorder="1"/>
    <xf numFmtId="9" fontId="3" fillId="0" borderId="7" xfId="0" applyNumberFormat="1" applyFont="1" applyFill="1" applyBorder="1"/>
    <xf numFmtId="0" fontId="4" fillId="9" borderId="21" xfId="0" applyFont="1" applyFill="1" applyBorder="1"/>
    <xf numFmtId="0" fontId="4" fillId="6" borderId="22" xfId="0" applyFont="1" applyFill="1" applyBorder="1"/>
    <xf numFmtId="0" fontId="3" fillId="0" borderId="19" xfId="0" applyFont="1" applyFill="1" applyBorder="1"/>
    <xf numFmtId="9" fontId="3" fillId="0" borderId="9" xfId="0" applyNumberFormat="1" applyFont="1" applyFill="1" applyBorder="1"/>
    <xf numFmtId="9" fontId="3" fillId="0" borderId="10" xfId="0" applyNumberFormat="1" applyFont="1" applyFill="1" applyBorder="1"/>
    <xf numFmtId="0" fontId="4" fillId="0" borderId="0" xfId="0" applyFont="1" applyFill="1"/>
    <xf numFmtId="0" fontId="4" fillId="10" borderId="3" xfId="0" applyFont="1" applyFill="1" applyBorder="1"/>
    <xf numFmtId="10" fontId="3" fillId="0" borderId="4" xfId="3" applyNumberFormat="1" applyFont="1" applyFill="1" applyBorder="1"/>
    <xf numFmtId="0" fontId="4" fillId="9" borderId="6" xfId="0" applyFont="1" applyFill="1" applyBorder="1"/>
    <xf numFmtId="0" fontId="4" fillId="6" borderId="8" xfId="0" applyFont="1" applyFill="1" applyBorder="1"/>
    <xf numFmtId="0" fontId="4" fillId="0" borderId="20" xfId="0" applyFont="1" applyBorder="1"/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0" fontId="4" fillId="0" borderId="21" xfId="0" applyFont="1" applyBorder="1"/>
    <xf numFmtId="42" fontId="3" fillId="0" borderId="17" xfId="2" applyFont="1" applyBorder="1"/>
    <xf numFmtId="42" fontId="3" fillId="0" borderId="12" xfId="2" applyFont="1" applyBorder="1"/>
    <xf numFmtId="42" fontId="3" fillId="0" borderId="13" xfId="2" applyFont="1" applyBorder="1"/>
    <xf numFmtId="42" fontId="3" fillId="0" borderId="18" xfId="2" applyFont="1" applyBorder="1"/>
    <xf numFmtId="42" fontId="3" fillId="0" borderId="7" xfId="2" applyFont="1" applyBorder="1"/>
    <xf numFmtId="0" fontId="4" fillId="0" borderId="22" xfId="0" applyFont="1" applyBorder="1"/>
    <xf numFmtId="42" fontId="3" fillId="0" borderId="19" xfId="2" applyFont="1" applyBorder="1"/>
    <xf numFmtId="0" fontId="4" fillId="9" borderId="0" xfId="0" applyFont="1" applyFill="1"/>
    <xf numFmtId="0" fontId="4" fillId="7" borderId="0" xfId="0" applyFont="1" applyFill="1"/>
    <xf numFmtId="0" fontId="4" fillId="0" borderId="24" xfId="0" applyFont="1" applyBorder="1"/>
    <xf numFmtId="0" fontId="4" fillId="0" borderId="25" xfId="0" applyFont="1" applyBorder="1"/>
    <xf numFmtId="0" fontId="4" fillId="0" borderId="26" xfId="0" applyFont="1" applyBorder="1"/>
    <xf numFmtId="10" fontId="3" fillId="0" borderId="3" xfId="0" applyNumberFormat="1" applyFont="1" applyBorder="1"/>
    <xf numFmtId="0" fontId="11" fillId="0" borderId="21" xfId="0" applyFont="1" applyBorder="1"/>
    <xf numFmtId="42" fontId="3" fillId="0" borderId="6" xfId="2" applyFont="1" applyBorder="1"/>
    <xf numFmtId="9" fontId="3" fillId="0" borderId="1" xfId="2" applyNumberFormat="1" applyFont="1" applyBorder="1"/>
    <xf numFmtId="9" fontId="3" fillId="0" borderId="7" xfId="2" applyNumberFormat="1" applyFont="1" applyBorder="1"/>
    <xf numFmtId="0" fontId="11" fillId="6" borderId="22" xfId="0" applyFont="1" applyFill="1" applyBorder="1"/>
    <xf numFmtId="42" fontId="3" fillId="0" borderId="8" xfId="2" applyFont="1" applyBorder="1"/>
    <xf numFmtId="9" fontId="3" fillId="0" borderId="9" xfId="2" applyNumberFormat="1" applyFont="1" applyBorder="1"/>
    <xf numFmtId="9" fontId="3" fillId="0" borderId="10" xfId="2" applyNumberFormat="1" applyFont="1" applyBorder="1"/>
    <xf numFmtId="0" fontId="9" fillId="0" borderId="0" xfId="0" applyFont="1"/>
    <xf numFmtId="0" fontId="11" fillId="0" borderId="20" xfId="0" applyFont="1" applyBorder="1"/>
    <xf numFmtId="0" fontId="11" fillId="10" borderId="21" xfId="0" applyFont="1" applyFill="1" applyBorder="1"/>
    <xf numFmtId="9" fontId="3" fillId="0" borderId="17" xfId="3" applyFont="1" applyBorder="1"/>
    <xf numFmtId="9" fontId="3" fillId="0" borderId="12" xfId="3" applyFont="1" applyBorder="1"/>
    <xf numFmtId="9" fontId="3" fillId="0" borderId="13" xfId="3" applyFont="1" applyBorder="1"/>
    <xf numFmtId="0" fontId="11" fillId="9" borderId="21" xfId="0" applyFont="1" applyFill="1" applyBorder="1"/>
    <xf numFmtId="9" fontId="3" fillId="0" borderId="18" xfId="3" applyFont="1" applyBorder="1"/>
    <xf numFmtId="9" fontId="3" fillId="0" borderId="7" xfId="3" applyFont="1" applyBorder="1"/>
    <xf numFmtId="9" fontId="3" fillId="0" borderId="19" xfId="3" applyFont="1" applyBorder="1"/>
    <xf numFmtId="9" fontId="3" fillId="0" borderId="9" xfId="3" applyFont="1" applyBorder="1"/>
    <xf numFmtId="9" fontId="3" fillId="0" borderId="10" xfId="3" applyFont="1" applyBorder="1"/>
    <xf numFmtId="0" fontId="11" fillId="2" borderId="2" xfId="0" applyFont="1" applyFill="1" applyBorder="1"/>
    <xf numFmtId="0" fontId="4" fillId="0" borderId="50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56" xfId="0" applyFont="1" applyFill="1" applyBorder="1" applyAlignment="1">
      <alignment horizontal="center"/>
    </xf>
    <xf numFmtId="0" fontId="3" fillId="0" borderId="57" xfId="0" applyFont="1" applyFill="1" applyBorder="1" applyAlignment="1">
      <alignment horizontal="center"/>
    </xf>
    <xf numFmtId="0" fontId="3" fillId="0" borderId="65" xfId="0" applyFont="1" applyFill="1" applyBorder="1" applyAlignment="1">
      <alignment horizontal="center"/>
    </xf>
    <xf numFmtId="0" fontId="3" fillId="0" borderId="66" xfId="0" applyFont="1" applyFill="1" applyBorder="1" applyAlignment="1">
      <alignment horizontal="center"/>
    </xf>
    <xf numFmtId="0" fontId="3" fillId="0" borderId="67" xfId="0" applyFont="1" applyFill="1" applyBorder="1" applyAlignment="1">
      <alignment horizontal="center"/>
    </xf>
    <xf numFmtId="0" fontId="3" fillId="0" borderId="50" xfId="0" applyFont="1" applyFill="1" applyBorder="1" applyAlignment="1">
      <alignment horizontal="left"/>
    </xf>
    <xf numFmtId="42" fontId="3" fillId="6" borderId="3" xfId="2" applyFont="1" applyFill="1" applyBorder="1"/>
    <xf numFmtId="42" fontId="3" fillId="22" borderId="6" xfId="2" applyFont="1" applyFill="1" applyBorder="1"/>
    <xf numFmtId="42" fontId="3" fillId="6" borderId="6" xfId="2" applyFont="1" applyFill="1" applyBorder="1"/>
    <xf numFmtId="0" fontId="3" fillId="0" borderId="51" xfId="0" applyFont="1" applyFill="1" applyBorder="1" applyAlignment="1">
      <alignment horizontal="left"/>
    </xf>
    <xf numFmtId="9" fontId="3" fillId="0" borderId="8" xfId="3" applyFont="1" applyFill="1" applyBorder="1"/>
    <xf numFmtId="9" fontId="3" fillId="0" borderId="9" xfId="3" applyFont="1" applyFill="1" applyBorder="1"/>
    <xf numFmtId="9" fontId="3" fillId="0" borderId="10" xfId="3" applyFont="1" applyFill="1" applyBorder="1"/>
    <xf numFmtId="0" fontId="4" fillId="0" borderId="6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4" fillId="3" borderId="2" xfId="0" applyFont="1" applyFill="1" applyBorder="1"/>
    <xf numFmtId="0" fontId="11" fillId="10" borderId="49" xfId="0" applyFont="1" applyFill="1" applyBorder="1"/>
    <xf numFmtId="9" fontId="3" fillId="0" borderId="3" xfId="3" applyFont="1" applyBorder="1"/>
    <xf numFmtId="9" fontId="3" fillId="0" borderId="4" xfId="3" applyFont="1" applyBorder="1"/>
    <xf numFmtId="9" fontId="3" fillId="0" borderId="5" xfId="3" applyFont="1" applyBorder="1"/>
    <xf numFmtId="0" fontId="11" fillId="6" borderId="51" xfId="0" applyFont="1" applyFill="1" applyBorder="1"/>
    <xf numFmtId="9" fontId="3" fillId="0" borderId="8" xfId="3" applyFont="1" applyBorder="1"/>
    <xf numFmtId="0" fontId="11" fillId="0" borderId="0" xfId="0" applyFont="1"/>
    <xf numFmtId="0" fontId="11" fillId="10" borderId="20" xfId="0" applyFont="1" applyFill="1" applyBorder="1"/>
    <xf numFmtId="165" fontId="3" fillId="0" borderId="3" xfId="0" applyNumberFormat="1" applyFont="1" applyBorder="1"/>
    <xf numFmtId="9" fontId="3" fillId="0" borderId="5" xfId="0" applyNumberFormat="1" applyFont="1" applyBorder="1"/>
    <xf numFmtId="165" fontId="3" fillId="0" borderId="9" xfId="0" applyNumberFormat="1" applyFont="1" applyBorder="1"/>
    <xf numFmtId="9" fontId="3" fillId="0" borderId="9" xfId="0" applyNumberFormat="1" applyFont="1" applyBorder="1"/>
    <xf numFmtId="9" fontId="3" fillId="0" borderId="10" xfId="0" applyNumberFormat="1" applyFont="1" applyBorder="1"/>
    <xf numFmtId="165" fontId="3" fillId="0" borderId="0" xfId="0" applyNumberFormat="1" applyFont="1" applyBorder="1"/>
    <xf numFmtId="0" fontId="11" fillId="10" borderId="0" xfId="0" applyFont="1" applyFill="1" applyBorder="1"/>
    <xf numFmtId="0" fontId="11" fillId="0" borderId="0" xfId="0" applyFont="1" applyBorder="1"/>
    <xf numFmtId="0" fontId="4" fillId="0" borderId="31" xfId="0" applyFont="1" applyBorder="1"/>
    <xf numFmtId="0" fontId="4" fillId="0" borderId="30" xfId="0" applyFont="1" applyBorder="1"/>
    <xf numFmtId="164" fontId="3" fillId="0" borderId="12" xfId="2" applyNumberFormat="1" applyFont="1" applyBorder="1"/>
    <xf numFmtId="0" fontId="4" fillId="0" borderId="53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0" fontId="8" fillId="0" borderId="56" xfId="0" applyFont="1" applyFill="1" applyBorder="1" applyAlignment="1">
      <alignment horizontal="center"/>
    </xf>
    <xf numFmtId="0" fontId="8" fillId="0" borderId="57" xfId="0" applyFont="1" applyFill="1" applyBorder="1" applyAlignment="1">
      <alignment horizontal="center"/>
    </xf>
    <xf numFmtId="0" fontId="8" fillId="0" borderId="17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/>
    </xf>
    <xf numFmtId="9" fontId="3" fillId="0" borderId="9" xfId="3" applyNumberFormat="1" applyFont="1" applyFill="1" applyBorder="1"/>
    <xf numFmtId="0" fontId="4" fillId="12" borderId="0" xfId="0" applyFont="1" applyFill="1"/>
    <xf numFmtId="0" fontId="11" fillId="0" borderId="0" xfId="0" applyFont="1" applyFill="1"/>
    <xf numFmtId="0" fontId="11" fillId="6" borderId="32" xfId="0" applyFont="1" applyFill="1" applyBorder="1"/>
    <xf numFmtId="9" fontId="3" fillId="0" borderId="3" xfId="0" applyNumberFormat="1" applyFont="1" applyBorder="1"/>
    <xf numFmtId="0" fontId="4" fillId="4" borderId="33" xfId="0" applyFont="1" applyFill="1" applyBorder="1"/>
    <xf numFmtId="167" fontId="3" fillId="0" borderId="4" xfId="0" applyNumberFormat="1" applyFont="1" applyBorder="1"/>
    <xf numFmtId="167" fontId="3" fillId="0" borderId="9" xfId="0" applyNumberFormat="1" applyFont="1" applyBorder="1"/>
    <xf numFmtId="9" fontId="3" fillId="0" borderId="19" xfId="3" applyNumberFormat="1" applyFont="1" applyFill="1" applyBorder="1"/>
    <xf numFmtId="169" fontId="3" fillId="0" borderId="19" xfId="3" applyNumberFormat="1" applyFont="1" applyFill="1" applyBorder="1"/>
    <xf numFmtId="169" fontId="3" fillId="0" borderId="9" xfId="0" applyNumberFormat="1" applyFont="1" applyFill="1" applyBorder="1"/>
    <xf numFmtId="169" fontId="3" fillId="0" borderId="10" xfId="0" applyNumberFormat="1" applyFont="1" applyFill="1" applyBorder="1"/>
    <xf numFmtId="9" fontId="3" fillId="0" borderId="35" xfId="3" applyNumberFormat="1" applyFont="1" applyFill="1" applyBorder="1"/>
    <xf numFmtId="9" fontId="3" fillId="0" borderId="60" xfId="0" applyNumberFormat="1" applyFont="1" applyFill="1" applyBorder="1"/>
    <xf numFmtId="9" fontId="3" fillId="0" borderId="0" xfId="0" applyNumberFormat="1" applyFont="1" applyFill="1" applyBorder="1"/>
    <xf numFmtId="9" fontId="3" fillId="0" borderId="0" xfId="3" applyNumberFormat="1" applyFont="1" applyFill="1" applyBorder="1"/>
    <xf numFmtId="169" fontId="3" fillId="0" borderId="0" xfId="3" applyNumberFormat="1" applyFont="1" applyFill="1" applyBorder="1"/>
    <xf numFmtId="169" fontId="3" fillId="0" borderId="0" xfId="0" applyNumberFormat="1" applyFont="1" applyFill="1" applyBorder="1"/>
    <xf numFmtId="0" fontId="4" fillId="0" borderId="37" xfId="0" applyFont="1" applyBorder="1"/>
    <xf numFmtId="0" fontId="4" fillId="0" borderId="36" xfId="0" applyFont="1" applyBorder="1"/>
    <xf numFmtId="0" fontId="3" fillId="0" borderId="34" xfId="0" applyFont="1" applyBorder="1"/>
    <xf numFmtId="173" fontId="3" fillId="0" borderId="13" xfId="0" applyNumberFormat="1" applyFont="1" applyBorder="1"/>
    <xf numFmtId="170" fontId="3" fillId="0" borderId="7" xfId="0" applyNumberFormat="1" applyFont="1" applyBorder="1"/>
    <xf numFmtId="166" fontId="3" fillId="0" borderId="7" xfId="0" applyNumberFormat="1" applyFont="1" applyBorder="1"/>
    <xf numFmtId="171" fontId="3" fillId="0" borderId="7" xfId="0" applyNumberFormat="1" applyFont="1" applyBorder="1"/>
    <xf numFmtId="171" fontId="3" fillId="0" borderId="10" xfId="0" applyNumberFormat="1" applyFont="1" applyBorder="1"/>
    <xf numFmtId="0" fontId="11" fillId="0" borderId="2" xfId="0" applyFont="1" applyBorder="1"/>
    <xf numFmtId="0" fontId="3" fillId="0" borderId="31" xfId="0" applyFont="1" applyBorder="1"/>
    <xf numFmtId="0" fontId="11" fillId="0" borderId="33" xfId="0" applyFont="1" applyBorder="1"/>
    <xf numFmtId="0" fontId="3" fillId="0" borderId="35" xfId="0" applyFont="1" applyBorder="1"/>
    <xf numFmtId="171" fontId="3" fillId="0" borderId="36" xfId="0" applyNumberFormat="1" applyFont="1" applyBorder="1"/>
    <xf numFmtId="0" fontId="4" fillId="0" borderId="39" xfId="0" applyFont="1" applyBorder="1"/>
    <xf numFmtId="0" fontId="3" fillId="0" borderId="5" xfId="0" applyFont="1" applyBorder="1"/>
    <xf numFmtId="0" fontId="3" fillId="0" borderId="23" xfId="0" applyFont="1" applyBorder="1"/>
    <xf numFmtId="0" fontId="3" fillId="0" borderId="7" xfId="0" applyFont="1" applyBorder="1"/>
    <xf numFmtId="0" fontId="3" fillId="0" borderId="10" xfId="0" applyFont="1" applyBorder="1"/>
    <xf numFmtId="0" fontId="4" fillId="0" borderId="38" xfId="0" applyFont="1" applyBorder="1"/>
    <xf numFmtId="0" fontId="3" fillId="0" borderId="13" xfId="0" applyFont="1" applyBorder="1"/>
    <xf numFmtId="0" fontId="4" fillId="0" borderId="32" xfId="0" applyFont="1" applyFill="1" applyBorder="1"/>
    <xf numFmtId="9" fontId="3" fillId="0" borderId="11" xfId="3" applyFont="1" applyBorder="1"/>
    <xf numFmtId="9" fontId="3" fillId="0" borderId="27" xfId="3" applyFont="1" applyBorder="1"/>
    <xf numFmtId="9" fontId="3" fillId="0" borderId="28" xfId="3" applyFont="1" applyBorder="1"/>
    <xf numFmtId="9" fontId="3" fillId="0" borderId="29" xfId="3" applyFont="1" applyBorder="1"/>
    <xf numFmtId="9" fontId="3" fillId="0" borderId="40" xfId="3" applyFont="1" applyBorder="1"/>
    <xf numFmtId="9" fontId="3" fillId="0" borderId="41" xfId="3" applyFont="1" applyBorder="1"/>
    <xf numFmtId="0" fontId="4" fillId="0" borderId="11" xfId="0" applyFont="1" applyBorder="1"/>
    <xf numFmtId="0" fontId="4" fillId="0" borderId="27" xfId="0" applyFont="1" applyBorder="1"/>
    <xf numFmtId="0" fontId="4" fillId="0" borderId="28" xfId="0" applyFont="1" applyBorder="1"/>
    <xf numFmtId="0" fontId="4" fillId="0" borderId="49" xfId="0" applyFont="1" applyBorder="1"/>
    <xf numFmtId="2" fontId="3" fillId="0" borderId="3" xfId="0" applyNumberFormat="1" applyFont="1" applyBorder="1"/>
    <xf numFmtId="2" fontId="3" fillId="0" borderId="4" xfId="0" applyNumberFormat="1" applyFont="1" applyBorder="1"/>
    <xf numFmtId="2" fontId="3" fillId="0" borderId="5" xfId="0" applyNumberFormat="1" applyFont="1" applyBorder="1"/>
    <xf numFmtId="0" fontId="4" fillId="0" borderId="50" xfId="0" applyFont="1" applyBorder="1"/>
    <xf numFmtId="2" fontId="3" fillId="0" borderId="6" xfId="0" applyNumberFormat="1" applyFont="1" applyBorder="1"/>
    <xf numFmtId="2" fontId="3" fillId="0" borderId="1" xfId="0" applyNumberFormat="1" applyFont="1" applyBorder="1"/>
    <xf numFmtId="2" fontId="3" fillId="0" borderId="7" xfId="0" applyNumberFormat="1" applyFont="1" applyBorder="1"/>
    <xf numFmtId="0" fontId="4" fillId="0" borderId="51" xfId="0" applyFont="1" applyBorder="1"/>
    <xf numFmtId="2" fontId="3" fillId="0" borderId="8" xfId="0" applyNumberFormat="1" applyFont="1" applyBorder="1"/>
    <xf numFmtId="2" fontId="3" fillId="0" borderId="9" xfId="0" applyNumberFormat="1" applyFont="1" applyBorder="1"/>
    <xf numFmtId="2" fontId="3" fillId="0" borderId="10" xfId="0" applyNumberFormat="1" applyFont="1" applyBorder="1"/>
    <xf numFmtId="169" fontId="3" fillId="0" borderId="3" xfId="3" applyNumberFormat="1" applyFont="1" applyBorder="1"/>
    <xf numFmtId="169" fontId="3" fillId="0" borderId="4" xfId="3" applyNumberFormat="1" applyFont="1" applyBorder="1"/>
    <xf numFmtId="169" fontId="3" fillId="0" borderId="5" xfId="3" applyNumberFormat="1" applyFont="1" applyBorder="1"/>
    <xf numFmtId="169" fontId="3" fillId="0" borderId="6" xfId="3" applyNumberFormat="1" applyFont="1" applyBorder="1"/>
    <xf numFmtId="169" fontId="3" fillId="0" borderId="7" xfId="3" applyNumberFormat="1" applyFont="1" applyBorder="1"/>
    <xf numFmtId="169" fontId="3" fillId="0" borderId="8" xfId="3" applyNumberFormat="1" applyFont="1" applyBorder="1"/>
    <xf numFmtId="169" fontId="3" fillId="0" borderId="9" xfId="3" applyNumberFormat="1" applyFont="1" applyBorder="1"/>
    <xf numFmtId="169" fontId="3" fillId="0" borderId="10" xfId="3" applyNumberFormat="1" applyFont="1" applyBorder="1"/>
    <xf numFmtId="0" fontId="3" fillId="0" borderId="10" xfId="0" applyFont="1" applyFill="1" applyBorder="1"/>
    <xf numFmtId="0" fontId="3" fillId="0" borderId="71" xfId="0" applyFont="1" applyFill="1" applyBorder="1"/>
    <xf numFmtId="9" fontId="3" fillId="0" borderId="0" xfId="3" applyFont="1" applyBorder="1"/>
    <xf numFmtId="9" fontId="3" fillId="0" borderId="44" xfId="3" applyFont="1" applyBorder="1"/>
    <xf numFmtId="0" fontId="4" fillId="0" borderId="42" xfId="0" applyFont="1" applyFill="1" applyBorder="1"/>
    <xf numFmtId="0" fontId="4" fillId="0" borderId="12" xfId="0" applyFont="1" applyFill="1" applyBorder="1" applyAlignment="1">
      <alignment horizontal="left" indent="3"/>
    </xf>
    <xf numFmtId="0" fontId="4" fillId="0" borderId="62" xfId="0" applyFont="1" applyFill="1" applyBorder="1" applyAlignment="1">
      <alignment horizontal="left" indent="3"/>
    </xf>
    <xf numFmtId="0" fontId="4" fillId="0" borderId="1" xfId="0" applyFont="1" applyFill="1" applyBorder="1" applyAlignment="1">
      <alignment horizontal="left" indent="3"/>
    </xf>
    <xf numFmtId="0" fontId="4" fillId="0" borderId="0" xfId="0" applyFont="1" applyFill="1" applyBorder="1" applyAlignment="1">
      <alignment horizontal="left" indent="3"/>
    </xf>
    <xf numFmtId="0" fontId="4" fillId="0" borderId="2" xfId="0" applyFont="1" applyFill="1" applyBorder="1" applyAlignment="1">
      <alignment horizontal="left" indent="3"/>
    </xf>
    <xf numFmtId="0" fontId="4" fillId="0" borderId="3" xfId="0" applyFont="1" applyFill="1" applyBorder="1" applyAlignment="1">
      <alignment horizontal="left" indent="3"/>
    </xf>
    <xf numFmtId="0" fontId="4" fillId="0" borderId="8" xfId="0" applyFont="1" applyFill="1" applyBorder="1" applyAlignment="1">
      <alignment horizontal="left" indent="3"/>
    </xf>
    <xf numFmtId="0" fontId="4" fillId="10" borderId="24" xfId="0" applyFont="1" applyFill="1" applyBorder="1" applyAlignment="1">
      <alignment horizontal="center"/>
    </xf>
    <xf numFmtId="0" fontId="3" fillId="0" borderId="27" xfId="0" applyFont="1" applyBorder="1"/>
    <xf numFmtId="0" fontId="3" fillId="0" borderId="28" xfId="0" applyFont="1" applyBorder="1"/>
    <xf numFmtId="9" fontId="3" fillId="0" borderId="43" xfId="3" applyFont="1" applyBorder="1"/>
    <xf numFmtId="0" fontId="4" fillId="6" borderId="24" xfId="0" applyFont="1" applyFill="1" applyBorder="1" applyAlignment="1">
      <alignment horizontal="center"/>
    </xf>
    <xf numFmtId="0" fontId="4" fillId="9" borderId="24" xfId="0" applyFont="1" applyFill="1" applyBorder="1" applyAlignment="1"/>
    <xf numFmtId="0" fontId="4" fillId="4" borderId="24" xfId="0" applyFont="1" applyFill="1" applyBorder="1" applyAlignment="1"/>
    <xf numFmtId="0" fontId="10" fillId="0" borderId="0" xfId="0" applyFont="1"/>
    <xf numFmtId="0" fontId="3" fillId="0" borderId="44" xfId="0" applyFont="1" applyBorder="1"/>
    <xf numFmtId="1" fontId="4" fillId="0" borderId="1" xfId="3" applyNumberFormat="1" applyFont="1" applyFill="1" applyBorder="1"/>
    <xf numFmtId="42" fontId="3" fillId="0" borderId="2" xfId="2" applyFont="1" applyBorder="1"/>
    <xf numFmtId="42" fontId="3" fillId="0" borderId="32" xfId="2" applyFont="1" applyBorder="1"/>
    <xf numFmtId="42" fontId="3" fillId="0" borderId="42" xfId="2" applyFont="1" applyBorder="1"/>
    <xf numFmtId="0" fontId="4" fillId="9" borderId="42" xfId="0" applyFont="1" applyFill="1" applyBorder="1"/>
    <xf numFmtId="42" fontId="3" fillId="0" borderId="33" xfId="2" applyFont="1" applyBorder="1"/>
    <xf numFmtId="1" fontId="4" fillId="0" borderId="11" xfId="3" applyNumberFormat="1" applyFont="1" applyFill="1" applyBorder="1"/>
    <xf numFmtId="1" fontId="3" fillId="0" borderId="11" xfId="3" applyNumberFormat="1" applyFont="1" applyBorder="1"/>
    <xf numFmtId="1" fontId="3" fillId="0" borderId="27" xfId="3" applyNumberFormat="1" applyFont="1" applyBorder="1"/>
    <xf numFmtId="1" fontId="3" fillId="0" borderId="28" xfId="3" applyNumberFormat="1" applyFont="1" applyBorder="1"/>
    <xf numFmtId="0" fontId="19" fillId="0" borderId="6" xfId="0" applyFont="1" applyBorder="1"/>
    <xf numFmtId="10" fontId="3" fillId="0" borderId="7" xfId="3" applyNumberFormat="1" applyFont="1" applyBorder="1"/>
    <xf numFmtId="0" fontId="19" fillId="0" borderId="8" xfId="0" applyFont="1" applyBorder="1"/>
    <xf numFmtId="10" fontId="3" fillId="0" borderId="9" xfId="3" applyNumberFormat="1" applyFont="1" applyBorder="1"/>
    <xf numFmtId="10" fontId="3" fillId="0" borderId="10" xfId="3" applyNumberFormat="1" applyFont="1" applyBorder="1"/>
    <xf numFmtId="0" fontId="3" fillId="10" borderId="3" xfId="0" applyFont="1" applyFill="1" applyBorder="1"/>
    <xf numFmtId="0" fontId="3" fillId="9" borderId="6" xfId="0" applyFont="1" applyFill="1" applyBorder="1"/>
    <xf numFmtId="0" fontId="3" fillId="6" borderId="8" xfId="0" applyFont="1" applyFill="1" applyBorder="1"/>
    <xf numFmtId="0" fontId="3" fillId="9" borderId="34" xfId="0" applyFont="1" applyFill="1" applyBorder="1"/>
    <xf numFmtId="0" fontId="3" fillId="6" borderId="34" xfId="0" applyFont="1" applyFill="1" applyBorder="1"/>
    <xf numFmtId="10" fontId="3" fillId="0" borderId="4" xfId="3" applyNumberFormat="1" applyFont="1" applyBorder="1"/>
    <xf numFmtId="10" fontId="3" fillId="0" borderId="5" xfId="3" applyNumberFormat="1" applyFont="1" applyBorder="1"/>
    <xf numFmtId="9" fontId="3" fillId="0" borderId="33" xfId="0" applyNumberFormat="1" applyFont="1" applyBorder="1"/>
    <xf numFmtId="9" fontId="3" fillId="0" borderId="33" xfId="3" applyFont="1" applyBorder="1"/>
    <xf numFmtId="0" fontId="4" fillId="29" borderId="32" xfId="0" applyFont="1" applyFill="1" applyBorder="1"/>
    <xf numFmtId="0" fontId="4" fillId="0" borderId="3" xfId="0" applyFont="1" applyBorder="1"/>
    <xf numFmtId="0" fontId="4" fillId="0" borderId="5" xfId="0" applyFont="1" applyBorder="1"/>
    <xf numFmtId="0" fontId="4" fillId="25" borderId="0" xfId="4" applyFont="1" applyAlignment="1">
      <alignment horizontal="left"/>
    </xf>
    <xf numFmtId="0" fontId="4" fillId="29" borderId="0" xfId="4" applyFont="1" applyFill="1" applyAlignment="1"/>
    <xf numFmtId="0" fontId="11" fillId="13" borderId="49" xfId="0" applyFont="1" applyFill="1" applyBorder="1"/>
    <xf numFmtId="42" fontId="4" fillId="0" borderId="20" xfId="2" applyFont="1" applyBorder="1"/>
    <xf numFmtId="0" fontId="11" fillId="17" borderId="50" xfId="0" applyFont="1" applyFill="1" applyBorder="1"/>
    <xf numFmtId="42" fontId="4" fillId="0" borderId="21" xfId="2" applyFont="1" applyBorder="1"/>
    <xf numFmtId="0" fontId="11" fillId="15" borderId="50" xfId="0" applyFont="1" applyFill="1" applyBorder="1"/>
    <xf numFmtId="0" fontId="11" fillId="16" borderId="50" xfId="0" applyFont="1" applyFill="1" applyBorder="1"/>
    <xf numFmtId="0" fontId="11" fillId="12" borderId="51" xfId="0" applyFont="1" applyFill="1" applyBorder="1"/>
    <xf numFmtId="42" fontId="4" fillId="0" borderId="22" xfId="2" applyFont="1" applyBorder="1"/>
    <xf numFmtId="42" fontId="4" fillId="0" borderId="16" xfId="2" applyFont="1" applyBorder="1"/>
    <xf numFmtId="9" fontId="3" fillId="0" borderId="2" xfId="0" applyNumberFormat="1" applyFont="1" applyBorder="1"/>
    <xf numFmtId="42" fontId="4" fillId="0" borderId="26" xfId="2" applyFont="1" applyBorder="1"/>
    <xf numFmtId="0" fontId="3" fillId="0" borderId="33" xfId="0" applyFont="1" applyFill="1" applyBorder="1"/>
    <xf numFmtId="42" fontId="4" fillId="0" borderId="2" xfId="2" applyFont="1" applyBorder="1"/>
    <xf numFmtId="0" fontId="19" fillId="35" borderId="0" xfId="0" applyFont="1" applyFill="1" applyAlignment="1">
      <alignment horizontal="center" vertical="center"/>
    </xf>
    <xf numFmtId="0" fontId="3" fillId="25" borderId="0" xfId="4" applyFont="1"/>
    <xf numFmtId="0" fontId="4" fillId="2" borderId="2" xfId="0" applyFont="1" applyFill="1" applyBorder="1" applyAlignment="1">
      <alignment horizontal="left" indent="2"/>
    </xf>
    <xf numFmtId="0" fontId="4" fillId="14" borderId="2" xfId="0" applyFont="1" applyFill="1" applyBorder="1" applyAlignment="1"/>
    <xf numFmtId="0" fontId="9" fillId="13" borderId="1" xfId="0" applyFont="1" applyFill="1" applyBorder="1"/>
    <xf numFmtId="0" fontId="9" fillId="17" borderId="1" xfId="0" applyFont="1" applyFill="1" applyBorder="1"/>
    <xf numFmtId="0" fontId="9" fillId="15" borderId="1" xfId="0" applyFont="1" applyFill="1" applyBorder="1"/>
    <xf numFmtId="0" fontId="9" fillId="16" borderId="1" xfId="0" applyFont="1" applyFill="1" applyBorder="1"/>
    <xf numFmtId="0" fontId="9" fillId="12" borderId="1" xfId="0" applyFont="1" applyFill="1" applyBorder="1"/>
    <xf numFmtId="0" fontId="3" fillId="10" borderId="12" xfId="0" applyFont="1" applyFill="1" applyBorder="1" applyAlignment="1">
      <alignment horizontal="left" indent="1"/>
    </xf>
    <xf numFmtId="0" fontId="3" fillId="19" borderId="1" xfId="0" applyFont="1" applyFill="1" applyBorder="1" applyAlignment="1">
      <alignment horizontal="left" indent="1"/>
    </xf>
    <xf numFmtId="0" fontId="4" fillId="25" borderId="0" xfId="4" applyFont="1" applyAlignment="1"/>
    <xf numFmtId="0" fontId="3" fillId="0" borderId="1" xfId="0" applyFont="1" applyFill="1" applyBorder="1" applyAlignment="1">
      <alignment horizontal="left" indent="1"/>
    </xf>
    <xf numFmtId="42" fontId="4" fillId="0" borderId="1" xfId="2" applyFont="1" applyBorder="1"/>
    <xf numFmtId="42" fontId="4" fillId="0" borderId="1" xfId="0" applyNumberFormat="1" applyFont="1" applyBorder="1"/>
    <xf numFmtId="0" fontId="3" fillId="0" borderId="2" xfId="0" applyFont="1" applyFill="1" applyBorder="1" applyAlignment="1">
      <alignment horizontal="left" indent="4"/>
    </xf>
    <xf numFmtId="0" fontId="4" fillId="4" borderId="2" xfId="0" applyFont="1" applyFill="1" applyBorder="1" applyAlignment="1">
      <alignment horizontal="center" vertical="center"/>
    </xf>
    <xf numFmtId="0" fontId="4" fillId="26" borderId="2" xfId="0" applyFont="1" applyFill="1" applyBorder="1" applyAlignment="1">
      <alignment horizontal="center" vertical="center"/>
    </xf>
    <xf numFmtId="42" fontId="4" fillId="0" borderId="2" xfId="2" applyFont="1" applyFill="1" applyBorder="1" applyAlignment="1">
      <alignment horizontal="left"/>
    </xf>
    <xf numFmtId="0" fontId="4" fillId="0" borderId="2" xfId="0" applyFont="1" applyFill="1" applyBorder="1" applyAlignment="1">
      <alignment horizontal="left" indent="2"/>
    </xf>
    <xf numFmtId="0" fontId="4" fillId="26" borderId="2" xfId="0" applyFont="1" applyFill="1" applyBorder="1"/>
    <xf numFmtId="0" fontId="4" fillId="23" borderId="2" xfId="0" applyFont="1" applyFill="1" applyBorder="1" applyAlignment="1"/>
    <xf numFmtId="0" fontId="4" fillId="25" borderId="2" xfId="4" applyFont="1" applyBorder="1" applyAlignment="1"/>
    <xf numFmtId="0" fontId="4" fillId="0" borderId="2" xfId="0" applyFont="1" applyFill="1" applyBorder="1" applyAlignment="1">
      <alignment horizontal="left" vertical="top" indent="2"/>
    </xf>
    <xf numFmtId="0" fontId="4" fillId="2" borderId="2" xfId="0" applyFont="1" applyFill="1" applyBorder="1" applyAlignment="1">
      <alignment horizontal="left"/>
    </xf>
    <xf numFmtId="42" fontId="4" fillId="0" borderId="1" xfId="2" applyNumberFormat="1" applyFont="1" applyBorder="1"/>
    <xf numFmtId="42" fontId="4" fillId="0" borderId="0" xfId="2" applyFont="1" applyBorder="1"/>
    <xf numFmtId="182" fontId="0" fillId="0" borderId="2" xfId="0" applyNumberFormat="1" applyBorder="1"/>
    <xf numFmtId="182" fontId="4" fillId="9" borderId="2" xfId="2" applyNumberFormat="1" applyFont="1" applyFill="1" applyBorder="1" applyAlignment="1">
      <alignment horizontal="center" vertical="center"/>
    </xf>
    <xf numFmtId="182" fontId="4" fillId="27" borderId="2" xfId="2" applyNumberFormat="1" applyFont="1" applyFill="1" applyBorder="1" applyAlignment="1">
      <alignment horizontal="center" vertical="center"/>
    </xf>
    <xf numFmtId="182" fontId="6" fillId="0" borderId="0" xfId="0" applyNumberFormat="1" applyFont="1" applyBorder="1" applyAlignment="1">
      <alignment horizontal="center" vertical="center"/>
    </xf>
    <xf numFmtId="182" fontId="0" fillId="0" borderId="0" xfId="0" applyNumberFormat="1"/>
    <xf numFmtId="182" fontId="4" fillId="0" borderId="2" xfId="0" applyNumberFormat="1" applyFont="1" applyBorder="1"/>
    <xf numFmtId="182" fontId="3" fillId="0" borderId="2" xfId="0" applyNumberFormat="1" applyFont="1" applyBorder="1" applyAlignment="1">
      <alignment horizontal="left" indent="2"/>
    </xf>
    <xf numFmtId="182" fontId="3" fillId="0" borderId="0" xfId="0" applyNumberFormat="1" applyFont="1" applyBorder="1" applyAlignment="1">
      <alignment horizontal="left" indent="2"/>
    </xf>
    <xf numFmtId="182" fontId="6" fillId="0" borderId="0" xfId="0" applyNumberFormat="1" applyFont="1" applyBorder="1" applyAlignment="1">
      <alignment horizontal="left"/>
    </xf>
    <xf numFmtId="182" fontId="9" fillId="13" borderId="2" xfId="0" applyNumberFormat="1" applyFont="1" applyFill="1" applyBorder="1"/>
    <xf numFmtId="182" fontId="9" fillId="17" borderId="0" xfId="0" applyNumberFormat="1" applyFont="1" applyFill="1" applyBorder="1"/>
    <xf numFmtId="182" fontId="9" fillId="15" borderId="2" xfId="0" applyNumberFormat="1" applyFont="1" applyFill="1" applyBorder="1"/>
    <xf numFmtId="182" fontId="9" fillId="16" borderId="0" xfId="0" applyNumberFormat="1" applyFont="1" applyFill="1" applyBorder="1"/>
    <xf numFmtId="182" fontId="9" fillId="12" borderId="2" xfId="0" applyNumberFormat="1" applyFont="1" applyFill="1" applyBorder="1"/>
    <xf numFmtId="182" fontId="3" fillId="0" borderId="0" xfId="0" applyNumberFormat="1" applyFont="1" applyFill="1" applyBorder="1" applyAlignment="1">
      <alignment horizontal="left" indent="1"/>
    </xf>
    <xf numFmtId="182" fontId="6" fillId="0" borderId="2" xfId="0" applyNumberFormat="1" applyFont="1" applyBorder="1" applyAlignment="1">
      <alignment horizontal="center" vertical="center"/>
    </xf>
    <xf numFmtId="182" fontId="4" fillId="26" borderId="2" xfId="0" applyNumberFormat="1" applyFont="1" applyFill="1" applyBorder="1"/>
    <xf numFmtId="182" fontId="4" fillId="25" borderId="2" xfId="4" applyNumberFormat="1" applyFont="1" applyBorder="1" applyAlignment="1"/>
    <xf numFmtId="182" fontId="4" fillId="29" borderId="0" xfId="4" applyNumberFormat="1" applyFont="1" applyFill="1" applyAlignment="1"/>
    <xf numFmtId="182" fontId="4" fillId="23" borderId="2" xfId="0" applyNumberFormat="1" applyFont="1" applyFill="1" applyBorder="1" applyAlignment="1"/>
    <xf numFmtId="182" fontId="4" fillId="29" borderId="2" xfId="4" applyNumberFormat="1" applyFont="1" applyFill="1" applyBorder="1" applyAlignment="1"/>
    <xf numFmtId="182" fontId="4" fillId="34" borderId="2" xfId="0" applyNumberFormat="1" applyFont="1" applyFill="1" applyBorder="1" applyAlignment="1">
      <alignment horizontal="center" vertical="center"/>
    </xf>
    <xf numFmtId="182" fontId="4" fillId="0" borderId="0" xfId="0" applyNumberFormat="1" applyFont="1" applyBorder="1"/>
    <xf numFmtId="182" fontId="3" fillId="0" borderId="0" xfId="2" applyNumberFormat="1" applyFont="1"/>
    <xf numFmtId="182" fontId="3" fillId="0" borderId="0" xfId="2" applyNumberFormat="1" applyFont="1" applyFill="1" applyBorder="1"/>
    <xf numFmtId="182" fontId="3" fillId="0" borderId="0" xfId="2" applyNumberFormat="1" applyFont="1" applyFill="1"/>
    <xf numFmtId="182" fontId="3" fillId="0" borderId="2" xfId="0" applyNumberFormat="1" applyFont="1" applyBorder="1" applyAlignment="1">
      <alignment horizontal="left"/>
    </xf>
    <xf numFmtId="185" fontId="4" fillId="0" borderId="2" xfId="0" applyNumberFormat="1" applyFont="1" applyBorder="1" applyAlignment="1">
      <alignment horizontal="left"/>
    </xf>
    <xf numFmtId="185" fontId="4" fillId="26" borderId="2" xfId="0" applyNumberFormat="1" applyFont="1" applyFill="1" applyBorder="1"/>
    <xf numFmtId="182" fontId="3" fillId="0" borderId="0" xfId="0" applyNumberFormat="1" applyFont="1" applyBorder="1" applyAlignment="1">
      <alignment horizontal="left"/>
    </xf>
    <xf numFmtId="182" fontId="3" fillId="10" borderId="2" xfId="0" applyNumberFormat="1" applyFont="1" applyFill="1" applyBorder="1" applyAlignment="1">
      <alignment horizontal="left"/>
    </xf>
    <xf numFmtId="182" fontId="3" fillId="19" borderId="2" xfId="0" applyNumberFormat="1" applyFont="1" applyFill="1" applyBorder="1" applyAlignment="1">
      <alignment horizontal="left"/>
    </xf>
    <xf numFmtId="181" fontId="4" fillId="5" borderId="2" xfId="1" applyNumberFormat="1" applyFont="1" applyFill="1" applyBorder="1"/>
    <xf numFmtId="181" fontId="4" fillId="0" borderId="2" xfId="1" applyNumberFormat="1" applyFont="1" applyBorder="1"/>
    <xf numFmtId="181" fontId="4" fillId="0" borderId="0" xfId="1" applyNumberFormat="1" applyFont="1" applyBorder="1"/>
    <xf numFmtId="181" fontId="4" fillId="0" borderId="33" xfId="1" applyNumberFormat="1" applyFont="1" applyBorder="1"/>
    <xf numFmtId="181" fontId="4" fillId="0" borderId="2" xfId="1" applyNumberFormat="1" applyFont="1" applyBorder="1" applyAlignment="1">
      <alignment horizontal="center"/>
    </xf>
    <xf numFmtId="181" fontId="3" fillId="0" borderId="2" xfId="1" applyNumberFormat="1" applyFont="1" applyBorder="1" applyAlignment="1">
      <alignment horizontal="center"/>
    </xf>
    <xf numFmtId="180" fontId="4" fillId="0" borderId="2" xfId="0" applyNumberFormat="1" applyFont="1" applyBorder="1" applyAlignment="1">
      <alignment horizontal="right"/>
    </xf>
    <xf numFmtId="180" fontId="4" fillId="0" borderId="33" xfId="0" applyNumberFormat="1" applyFont="1" applyBorder="1" applyAlignment="1">
      <alignment horizontal="right"/>
    </xf>
    <xf numFmtId="179" fontId="4" fillId="0" borderId="0" xfId="0" applyNumberFormat="1" applyFont="1" applyBorder="1" applyAlignment="1">
      <alignment horizontal="right"/>
    </xf>
    <xf numFmtId="179" fontId="4" fillId="0" borderId="33" xfId="0" applyNumberFormat="1" applyFont="1" applyBorder="1" applyAlignment="1">
      <alignment horizontal="right"/>
    </xf>
    <xf numFmtId="179" fontId="4" fillId="0" borderId="2" xfId="0" applyNumberFormat="1" applyFont="1" applyBorder="1" applyAlignment="1">
      <alignment horizontal="right"/>
    </xf>
    <xf numFmtId="179" fontId="4" fillId="0" borderId="33" xfId="0" quotePrefix="1" applyNumberFormat="1" applyFont="1" applyBorder="1" applyAlignment="1">
      <alignment horizontal="right"/>
    </xf>
    <xf numFmtId="181" fontId="4" fillId="0" borderId="2" xfId="0" applyNumberFormat="1" applyFont="1" applyBorder="1" applyAlignment="1">
      <alignment horizontal="right"/>
    </xf>
    <xf numFmtId="181" fontId="4" fillId="0" borderId="0" xfId="0" applyNumberFormat="1" applyFont="1" applyBorder="1" applyAlignment="1">
      <alignment horizontal="right"/>
    </xf>
    <xf numFmtId="181" fontId="4" fillId="0" borderId="40" xfId="0" applyNumberFormat="1" applyFont="1" applyBorder="1" applyAlignment="1">
      <alignment horizontal="right"/>
    </xf>
    <xf numFmtId="186" fontId="4" fillId="0" borderId="2" xfId="0" applyNumberFormat="1" applyFont="1" applyBorder="1"/>
    <xf numFmtId="182" fontId="3" fillId="0" borderId="0" xfId="0" applyNumberFormat="1" applyFont="1"/>
    <xf numFmtId="0" fontId="4" fillId="45" borderId="0" xfId="0" applyFont="1" applyFill="1"/>
    <xf numFmtId="0" fontId="12" fillId="45" borderId="0" xfId="0" applyFont="1" applyFill="1"/>
    <xf numFmtId="0" fontId="4" fillId="46" borderId="0" xfId="0" applyFont="1" applyFill="1"/>
    <xf numFmtId="0" fontId="0" fillId="0" borderId="0" xfId="0" applyFont="1"/>
    <xf numFmtId="0" fontId="4" fillId="45" borderId="2" xfId="0" applyFont="1" applyFill="1" applyBorder="1" applyAlignment="1"/>
    <xf numFmtId="0" fontId="20" fillId="0" borderId="0" xfId="0" applyFont="1" applyFill="1" applyBorder="1" applyAlignment="1">
      <alignment vertical="center"/>
    </xf>
    <xf numFmtId="0" fontId="20" fillId="49" borderId="0" xfId="0" applyFont="1" applyFill="1" applyAlignment="1">
      <alignment horizontal="center" vertical="center"/>
    </xf>
    <xf numFmtId="0" fontId="11" fillId="50" borderId="0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 indent="1"/>
    </xf>
    <xf numFmtId="0" fontId="0" fillId="0" borderId="0" xfId="0" applyFill="1"/>
    <xf numFmtId="6" fontId="0" fillId="0" borderId="0" xfId="2" applyNumberFormat="1" applyFont="1"/>
    <xf numFmtId="6" fontId="0" fillId="0" borderId="0" xfId="0" applyNumberFormat="1"/>
    <xf numFmtId="44" fontId="0" fillId="0" borderId="0" xfId="0" applyNumberFormat="1"/>
    <xf numFmtId="6" fontId="3" fillId="23" borderId="1" xfId="2" applyNumberFormat="1" applyFont="1" applyFill="1" applyBorder="1"/>
    <xf numFmtId="6" fontId="3" fillId="0" borderId="1" xfId="2" applyNumberFormat="1" applyFont="1" applyFill="1" applyBorder="1"/>
    <xf numFmtId="181" fontId="4" fillId="0" borderId="0" xfId="0" applyNumberFormat="1" applyFont="1" applyFill="1" applyBorder="1"/>
    <xf numFmtId="0" fontId="0" fillId="0" borderId="0" xfId="0" applyFont="1" applyFill="1"/>
    <xf numFmtId="181" fontId="4" fillId="0" borderId="0" xfId="0" applyNumberFormat="1" applyFont="1" applyFill="1" applyBorder="1" applyAlignment="1">
      <alignment horizontal="right"/>
    </xf>
    <xf numFmtId="187" fontId="4" fillId="0" borderId="0" xfId="0" applyNumberFormat="1" applyFont="1" applyBorder="1" applyAlignment="1">
      <alignment horizontal="center"/>
    </xf>
    <xf numFmtId="181" fontId="4" fillId="0" borderId="0" xfId="0" applyNumberFormat="1" applyFont="1" applyFill="1" applyBorder="1" applyAlignment="1">
      <alignment horizontal="center"/>
    </xf>
    <xf numFmtId="181" fontId="4" fillId="5" borderId="24" xfId="1" applyNumberFormat="1" applyFont="1" applyFill="1" applyBorder="1"/>
    <xf numFmtId="42" fontId="4" fillId="5" borderId="2" xfId="2" applyFont="1" applyFill="1" applyBorder="1"/>
    <xf numFmtId="0" fontId="4" fillId="13" borderId="0" xfId="0" applyFont="1" applyFill="1"/>
    <xf numFmtId="9" fontId="3" fillId="6" borderId="3" xfId="3" applyFont="1" applyFill="1" applyBorder="1"/>
    <xf numFmtId="9" fontId="3" fillId="6" borderId="4" xfId="3" applyFont="1" applyFill="1" applyBorder="1"/>
    <xf numFmtId="9" fontId="3" fillId="22" borderId="6" xfId="3" applyFont="1" applyFill="1" applyBorder="1"/>
    <xf numFmtId="9" fontId="3" fillId="22" borderId="1" xfId="3" applyFont="1" applyFill="1" applyBorder="1"/>
    <xf numFmtId="9" fontId="3" fillId="6" borderId="6" xfId="3" applyFont="1" applyFill="1" applyBorder="1"/>
    <xf numFmtId="9" fontId="3" fillId="6" borderId="1" xfId="3" applyFont="1" applyFill="1" applyBorder="1"/>
    <xf numFmtId="0" fontId="13" fillId="54" borderId="0" xfId="0" applyFont="1" applyFill="1"/>
    <xf numFmtId="182" fontId="13" fillId="18" borderId="1" xfId="2" applyNumberFormat="1" applyFont="1" applyFill="1" applyBorder="1"/>
    <xf numFmtId="190" fontId="4" fillId="0" borderId="2" xfId="0" applyNumberFormat="1" applyFont="1" applyBorder="1"/>
    <xf numFmtId="44" fontId="4" fillId="0" borderId="2" xfId="0" applyNumberFormat="1" applyFont="1" applyBorder="1"/>
    <xf numFmtId="44" fontId="4" fillId="0" borderId="33" xfId="0" applyNumberFormat="1" applyFont="1" applyBorder="1" applyAlignment="1">
      <alignment horizontal="right"/>
    </xf>
    <xf numFmtId="44" fontId="4" fillId="0" borderId="2" xfId="0" applyNumberFormat="1" applyFont="1" applyBorder="1" applyAlignment="1">
      <alignment horizontal="right"/>
    </xf>
    <xf numFmtId="44" fontId="4" fillId="0" borderId="0" xfId="0" applyNumberFormat="1" applyFont="1" applyBorder="1" applyAlignment="1">
      <alignment horizontal="right"/>
    </xf>
    <xf numFmtId="7" fontId="4" fillId="0" borderId="2" xfId="0" applyNumberFormat="1" applyFont="1" applyBorder="1" applyAlignment="1">
      <alignment horizontal="right"/>
    </xf>
    <xf numFmtId="0" fontId="19" fillId="46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indent="2"/>
    </xf>
    <xf numFmtId="0" fontId="4" fillId="2" borderId="0" xfId="0" applyFont="1" applyFill="1" applyBorder="1" applyAlignment="1">
      <alignment horizontal="left" indent="2"/>
    </xf>
    <xf numFmtId="0" fontId="0" fillId="0" borderId="0" xfId="0" applyFont="1" applyFill="1" applyBorder="1" applyAlignment="1">
      <alignment horizontal="left" indent="6"/>
    </xf>
    <xf numFmtId="0" fontId="4" fillId="0" borderId="0" xfId="0" applyFont="1" applyFill="1" applyBorder="1" applyAlignment="1">
      <alignment horizontal="center" vertical="center"/>
    </xf>
    <xf numFmtId="42" fontId="4" fillId="0" borderId="0" xfId="2" applyFont="1" applyFill="1" applyBorder="1" applyAlignment="1">
      <alignment horizontal="left"/>
    </xf>
    <xf numFmtId="0" fontId="4" fillId="0" borderId="0" xfId="0" applyFont="1" applyFill="1" applyBorder="1" applyAlignment="1">
      <alignment horizontal="left" indent="2"/>
    </xf>
    <xf numFmtId="0" fontId="9" fillId="13" borderId="0" xfId="0" applyFont="1" applyFill="1" applyBorder="1"/>
    <xf numFmtId="0" fontId="9" fillId="17" borderId="0" xfId="0" applyFont="1" applyFill="1" applyBorder="1"/>
    <xf numFmtId="0" fontId="9" fillId="15" borderId="0" xfId="0" applyFont="1" applyFill="1" applyBorder="1"/>
    <xf numFmtId="0" fontId="9" fillId="16" borderId="0" xfId="0" applyFont="1" applyFill="1" applyBorder="1"/>
    <xf numFmtId="0" fontId="9" fillId="12" borderId="0" xfId="0" applyFont="1" applyFill="1" applyBorder="1"/>
    <xf numFmtId="0" fontId="3" fillId="10" borderId="0" xfId="0" applyFont="1" applyFill="1" applyBorder="1"/>
    <xf numFmtId="0" fontId="3" fillId="19" borderId="0" xfId="0" applyFont="1" applyFill="1" applyBorder="1"/>
    <xf numFmtId="0" fontId="3" fillId="6" borderId="0" xfId="0" applyFont="1" applyFill="1" applyBorder="1" applyAlignment="1">
      <alignment horizontal="left"/>
    </xf>
    <xf numFmtId="0" fontId="3" fillId="4" borderId="0" xfId="0" applyFont="1" applyFill="1" applyBorder="1"/>
    <xf numFmtId="42" fontId="0" fillId="0" borderId="0" xfId="2" applyFont="1" applyFill="1" applyBorder="1" applyAlignment="1">
      <alignment horizontal="left" indent="3"/>
    </xf>
    <xf numFmtId="0" fontId="0" fillId="0" borderId="0" xfId="0" applyFont="1" applyFill="1" applyBorder="1" applyAlignment="1">
      <alignment horizontal="left" indent="3"/>
    </xf>
    <xf numFmtId="0" fontId="4" fillId="47" borderId="0" xfId="0" applyFont="1" applyFill="1" applyBorder="1" applyAlignment="1">
      <alignment horizontal="center" vertical="center"/>
    </xf>
    <xf numFmtId="42" fontId="4" fillId="34" borderId="0" xfId="2" applyFont="1" applyFill="1" applyBorder="1" applyAlignment="1">
      <alignment horizontal="center" vertical="center"/>
    </xf>
    <xf numFmtId="42" fontId="4" fillId="47" borderId="0" xfId="2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88" fontId="0" fillId="0" borderId="0" xfId="0" applyNumberFormat="1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indent="4"/>
    </xf>
    <xf numFmtId="0" fontId="0" fillId="0" borderId="0" xfId="0" applyFont="1" applyFill="1" applyBorder="1" applyAlignment="1">
      <alignment horizontal="left" indent="4"/>
    </xf>
    <xf numFmtId="42" fontId="4" fillId="0" borderId="0" xfId="2" applyFont="1" applyFill="1" applyBorder="1"/>
    <xf numFmtId="188" fontId="4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indent="1"/>
    </xf>
    <xf numFmtId="0" fontId="4" fillId="47" borderId="0" xfId="0" applyFont="1" applyFill="1" applyBorder="1" applyAlignment="1">
      <alignment horizontal="center"/>
    </xf>
    <xf numFmtId="0" fontId="3" fillId="29" borderId="0" xfId="4" applyFont="1" applyFill="1" applyBorder="1" applyAlignment="1">
      <alignment horizontal="left" vertical="top"/>
    </xf>
    <xf numFmtId="0" fontId="3" fillId="0" borderId="0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4" fillId="34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indent="2"/>
    </xf>
    <xf numFmtId="41" fontId="13" fillId="18" borderId="0" xfId="1" applyFont="1" applyFill="1" applyBorder="1"/>
    <xf numFmtId="0" fontId="9" fillId="0" borderId="0" xfId="0" applyFont="1" applyFill="1" applyBorder="1"/>
    <xf numFmtId="0" fontId="4" fillId="0" borderId="2" xfId="0" applyFont="1" applyFill="1" applyBorder="1" applyAlignment="1">
      <alignment horizontal="left"/>
    </xf>
    <xf numFmtId="42" fontId="4" fillId="0" borderId="0" xfId="2" applyFont="1" applyFill="1" applyBorder="1" applyAlignment="1">
      <alignment horizontal="center" vertical="center"/>
    </xf>
    <xf numFmtId="0" fontId="4" fillId="0" borderId="2" xfId="0" applyFont="1" applyBorder="1" applyAlignment="1">
      <alignment horizontal="left" vertical="top"/>
    </xf>
    <xf numFmtId="0" fontId="4" fillId="48" borderId="2" xfId="0" applyFont="1" applyFill="1" applyBorder="1" applyAlignment="1">
      <alignment horizontal="left"/>
    </xf>
    <xf numFmtId="0" fontId="4" fillId="23" borderId="2" xfId="0" applyFont="1" applyFill="1" applyBorder="1" applyAlignment="1">
      <alignment horizontal="left"/>
    </xf>
    <xf numFmtId="0" fontId="21" fillId="25" borderId="2" xfId="4" applyFont="1" applyBorder="1"/>
    <xf numFmtId="0" fontId="4" fillId="29" borderId="2" xfId="4" applyFont="1" applyFill="1" applyBorder="1" applyAlignment="1">
      <alignment horizontal="left" vertical="top"/>
    </xf>
    <xf numFmtId="0" fontId="4" fillId="16" borderId="2" xfId="4" applyFont="1" applyFill="1" applyBorder="1" applyAlignment="1">
      <alignment horizontal="left"/>
    </xf>
    <xf numFmtId="0" fontId="0" fillId="0" borderId="2" xfId="0" applyFont="1" applyFill="1" applyBorder="1" applyAlignment="1">
      <alignment horizontal="left" indent="1"/>
    </xf>
    <xf numFmtId="42" fontId="0" fillId="0" borderId="0" xfId="0" applyNumberFormat="1" applyFill="1"/>
    <xf numFmtId="0" fontId="3" fillId="26" borderId="2" xfId="0" applyFont="1" applyFill="1" applyBorder="1" applyAlignment="1">
      <alignment horizontal="left"/>
    </xf>
    <xf numFmtId="0" fontId="3" fillId="23" borderId="2" xfId="0" applyFont="1" applyFill="1" applyBorder="1" applyAlignment="1">
      <alignment horizontal="left"/>
    </xf>
    <xf numFmtId="0" fontId="1" fillId="25" borderId="2" xfId="4" applyFont="1" applyBorder="1"/>
    <xf numFmtId="0" fontId="3" fillId="29" borderId="2" xfId="4" applyFont="1" applyFill="1" applyBorder="1" applyAlignment="1">
      <alignment horizontal="left" vertical="top"/>
    </xf>
    <xf numFmtId="0" fontId="3" fillId="16" borderId="2" xfId="4" applyFont="1" applyFill="1" applyBorder="1" applyAlignment="1">
      <alignment horizontal="left"/>
    </xf>
    <xf numFmtId="0" fontId="4" fillId="0" borderId="25" xfId="0" applyFont="1" applyFill="1" applyBorder="1" applyAlignment="1">
      <alignment horizontal="left" vertical="top" indent="2"/>
    </xf>
    <xf numFmtId="0" fontId="4" fillId="0" borderId="40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left" vertical="center" indent="2"/>
    </xf>
    <xf numFmtId="0" fontId="4" fillId="0" borderId="40" xfId="0" applyFont="1" applyFill="1" applyBorder="1" applyAlignment="1">
      <alignment horizontal="left" vertical="top" indent="4"/>
    </xf>
    <xf numFmtId="0" fontId="4" fillId="0" borderId="25" xfId="0" applyFont="1" applyFill="1" applyBorder="1" applyAlignment="1">
      <alignment horizontal="left" vertical="top" indent="4"/>
    </xf>
    <xf numFmtId="17" fontId="4" fillId="21" borderId="0" xfId="0" applyNumberFormat="1" applyFont="1" applyFill="1" applyBorder="1"/>
    <xf numFmtId="17" fontId="4" fillId="23" borderId="0" xfId="0" applyNumberFormat="1" applyFont="1" applyFill="1" applyBorder="1"/>
    <xf numFmtId="17" fontId="4" fillId="9" borderId="0" xfId="0" applyNumberFormat="1" applyFont="1" applyFill="1" applyBorder="1"/>
    <xf numFmtId="17" fontId="4" fillId="12" borderId="0" xfId="0" applyNumberFormat="1" applyFont="1" applyFill="1" applyBorder="1"/>
    <xf numFmtId="17" fontId="4" fillId="10" borderId="0" xfId="0" applyNumberFormat="1" applyFont="1" applyFill="1" applyBorder="1"/>
    <xf numFmtId="17" fontId="4" fillId="24" borderId="0" xfId="0" applyNumberFormat="1" applyFont="1" applyFill="1" applyBorder="1"/>
    <xf numFmtId="0" fontId="22" fillId="0" borderId="0" xfId="0" applyFont="1"/>
    <xf numFmtId="42" fontId="4" fillId="53" borderId="0" xfId="2" applyFont="1" applyFill="1" applyBorder="1" applyAlignment="1">
      <alignment horizontal="center" vertical="center"/>
    </xf>
    <xf numFmtId="42" fontId="20" fillId="0" borderId="0" xfId="2" applyFont="1" applyFill="1" applyBorder="1" applyAlignment="1">
      <alignment vertical="center"/>
    </xf>
    <xf numFmtId="42" fontId="4" fillId="51" borderId="0" xfId="2" applyFont="1" applyFill="1" applyBorder="1" applyAlignment="1">
      <alignment horizontal="center"/>
    </xf>
    <xf numFmtId="42" fontId="4" fillId="0" borderId="0" xfId="2" applyFont="1" applyFill="1" applyBorder="1" applyAlignment="1">
      <alignment horizontal="center"/>
    </xf>
    <xf numFmtId="0" fontId="4" fillId="10" borderId="0" xfId="0" applyFont="1" applyFill="1" applyBorder="1" applyAlignment="1">
      <alignment horizontal="left" indent="1"/>
    </xf>
    <xf numFmtId="42" fontId="0" fillId="0" borderId="0" xfId="2" applyFont="1" applyFill="1" applyBorder="1" applyAlignment="1">
      <alignment horizontal="left" indent="4"/>
    </xf>
    <xf numFmtId="0" fontId="4" fillId="19" borderId="0" xfId="0" applyFont="1" applyFill="1" applyBorder="1" applyAlignment="1">
      <alignment horizontal="left" indent="3"/>
    </xf>
    <xf numFmtId="0" fontId="4" fillId="6" borderId="0" xfId="0" applyFont="1" applyFill="1" applyBorder="1" applyAlignment="1">
      <alignment horizontal="left" indent="3"/>
    </xf>
    <xf numFmtId="0" fontId="4" fillId="14" borderId="0" xfId="0" applyFont="1" applyFill="1" applyBorder="1" applyAlignment="1">
      <alignment horizontal="left" indent="2"/>
    </xf>
    <xf numFmtId="0" fontId="3" fillId="10" borderId="0" xfId="0" applyFont="1" applyFill="1" applyBorder="1" applyAlignment="1">
      <alignment horizontal="left" indent="4"/>
    </xf>
    <xf numFmtId="0" fontId="3" fillId="6" borderId="0" xfId="0" applyFont="1" applyFill="1" applyBorder="1" applyAlignment="1">
      <alignment horizontal="left" indent="4"/>
    </xf>
    <xf numFmtId="0" fontId="4" fillId="45" borderId="0" xfId="0" applyFont="1" applyFill="1" applyBorder="1" applyAlignment="1">
      <alignment horizontal="left" indent="2"/>
    </xf>
    <xf numFmtId="0" fontId="3" fillId="4" borderId="0" xfId="0" applyFont="1" applyFill="1" applyBorder="1" applyAlignment="1">
      <alignment horizontal="left" indent="4"/>
    </xf>
    <xf numFmtId="42" fontId="4" fillId="0" borderId="0" xfId="2" applyFont="1" applyFill="1" applyBorder="1" applyAlignment="1">
      <alignment horizontal="left" indent="2"/>
    </xf>
    <xf numFmtId="0" fontId="9" fillId="13" borderId="0" xfId="0" applyFont="1" applyFill="1" applyBorder="1" applyAlignment="1">
      <alignment horizontal="left" indent="5"/>
    </xf>
    <xf numFmtId="0" fontId="9" fillId="15" borderId="0" xfId="0" applyFont="1" applyFill="1" applyBorder="1" applyAlignment="1">
      <alignment horizontal="left" indent="5"/>
    </xf>
    <xf numFmtId="0" fontId="9" fillId="16" borderId="0" xfId="0" applyFont="1" applyFill="1" applyBorder="1" applyAlignment="1">
      <alignment horizontal="left" indent="5"/>
    </xf>
    <xf numFmtId="0" fontId="9" fillId="12" borderId="0" xfId="0" applyFont="1" applyFill="1" applyBorder="1" applyAlignment="1">
      <alignment horizontal="left" indent="5"/>
    </xf>
    <xf numFmtId="0" fontId="3" fillId="19" borderId="0" xfId="0" applyFont="1" applyFill="1" applyBorder="1" applyAlignment="1">
      <alignment horizontal="left" indent="5"/>
    </xf>
    <xf numFmtId="42" fontId="3" fillId="0" borderId="0" xfId="2" applyFont="1" applyFill="1" applyBorder="1" applyAlignment="1">
      <alignment horizontal="left" indent="4"/>
    </xf>
    <xf numFmtId="42" fontId="4" fillId="0" borderId="0" xfId="2" applyFont="1" applyFill="1" applyBorder="1" applyAlignment="1">
      <alignment horizontal="left" indent="4"/>
    </xf>
    <xf numFmtId="42" fontId="3" fillId="0" borderId="0" xfId="2" applyFont="1" applyFill="1" applyBorder="1" applyAlignment="1">
      <alignment horizontal="left" indent="3"/>
    </xf>
    <xf numFmtId="0" fontId="9" fillId="0" borderId="0" xfId="0" applyFont="1" applyFill="1" applyBorder="1" applyAlignment="1">
      <alignment horizontal="left" indent="4"/>
    </xf>
    <xf numFmtId="0" fontId="3" fillId="0" borderId="0" xfId="0" applyFont="1" applyFill="1" applyBorder="1" applyAlignment="1">
      <alignment horizontal="left" indent="4"/>
    </xf>
    <xf numFmtId="42" fontId="3" fillId="0" borderId="0" xfId="2" applyFont="1" applyFill="1" applyBorder="1" applyAlignment="1">
      <alignment horizontal="left" indent="2"/>
    </xf>
    <xf numFmtId="0" fontId="4" fillId="19" borderId="0" xfId="0" applyFont="1" applyFill="1" applyBorder="1" applyAlignment="1">
      <alignment horizontal="left" indent="1"/>
    </xf>
    <xf numFmtId="42" fontId="3" fillId="0" borderId="0" xfId="2" applyFont="1" applyBorder="1" applyAlignment="1">
      <alignment horizontal="left" indent="3"/>
    </xf>
    <xf numFmtId="0" fontId="9" fillId="0" borderId="0" xfId="0" applyFont="1" applyFill="1" applyBorder="1" applyAlignment="1">
      <alignment horizontal="left" indent="3"/>
    </xf>
    <xf numFmtId="42" fontId="3" fillId="0" borderId="0" xfId="2" applyFont="1" applyBorder="1" applyAlignment="1">
      <alignment horizontal="left" indent="4"/>
    </xf>
    <xf numFmtId="0" fontId="9" fillId="17" borderId="0" xfId="0" applyFont="1" applyFill="1" applyBorder="1" applyAlignment="1">
      <alignment horizontal="left" indent="5"/>
    </xf>
    <xf numFmtId="42" fontId="3" fillId="0" borderId="0" xfId="2" applyFont="1" applyFill="1" applyBorder="1" applyAlignment="1">
      <alignment horizontal="left" vertical="top" indent="3"/>
    </xf>
    <xf numFmtId="0" fontId="9" fillId="0" borderId="0" xfId="0" applyFont="1" applyFill="1" applyBorder="1" applyAlignment="1">
      <alignment horizontal="left" vertical="top" indent="3"/>
    </xf>
    <xf numFmtId="189" fontId="9" fillId="0" borderId="0" xfId="0" applyNumberFormat="1" applyFont="1" applyBorder="1" applyAlignment="1">
      <alignment horizontal="left" vertical="top" indent="3"/>
    </xf>
    <xf numFmtId="189" fontId="9" fillId="0" borderId="0" xfId="0" applyNumberFormat="1" applyFont="1" applyBorder="1" applyAlignment="1">
      <alignment horizontal="left" indent="4"/>
    </xf>
    <xf numFmtId="0" fontId="0" fillId="0" borderId="0" xfId="0" applyBorder="1"/>
    <xf numFmtId="0" fontId="4" fillId="4" borderId="0" xfId="0" applyFont="1" applyFill="1" applyBorder="1" applyAlignment="1">
      <alignment horizontal="left" indent="1"/>
    </xf>
    <xf numFmtId="42" fontId="6" fillId="0" borderId="0" xfId="2" applyFont="1" applyFill="1" applyBorder="1" applyAlignment="1">
      <alignment horizontal="center"/>
    </xf>
    <xf numFmtId="42" fontId="8" fillId="0" borderId="0" xfId="2" applyFont="1" applyFill="1" applyBorder="1" applyAlignment="1">
      <alignment horizontal="center"/>
    </xf>
    <xf numFmtId="0" fontId="4" fillId="2" borderId="0" xfId="0" applyFont="1" applyFill="1" applyBorder="1" applyAlignment="1">
      <alignment horizontal="left" indent="4"/>
    </xf>
    <xf numFmtId="42" fontId="3" fillId="0" borderId="0" xfId="2" applyFont="1" applyFill="1" applyBorder="1" applyAlignment="1">
      <alignment horizontal="left" indent="7"/>
    </xf>
    <xf numFmtId="42" fontId="4" fillId="52" borderId="0" xfId="2" applyFont="1" applyFill="1" applyBorder="1" applyAlignment="1">
      <alignment horizontal="left" indent="4"/>
    </xf>
    <xf numFmtId="0" fontId="4" fillId="14" borderId="0" xfId="0" applyFont="1" applyFill="1" applyBorder="1" applyAlignment="1">
      <alignment horizontal="left" indent="6"/>
    </xf>
    <xf numFmtId="189" fontId="9" fillId="0" borderId="0" xfId="0" applyNumberFormat="1" applyFont="1" applyBorder="1" applyAlignment="1">
      <alignment horizontal="left" indent="8"/>
    </xf>
    <xf numFmtId="0" fontId="4" fillId="45" borderId="0" xfId="0" applyFont="1" applyFill="1" applyBorder="1" applyAlignment="1">
      <alignment horizontal="left" indent="6"/>
    </xf>
    <xf numFmtId="42" fontId="3" fillId="0" borderId="0" xfId="2" applyFont="1" applyFill="1" applyBorder="1" applyAlignment="1">
      <alignment horizontal="left"/>
    </xf>
    <xf numFmtId="42" fontId="4" fillId="52" borderId="0" xfId="2" applyFont="1" applyFill="1" applyBorder="1" applyAlignment="1">
      <alignment horizontal="left" indent="1"/>
    </xf>
    <xf numFmtId="0" fontId="3" fillId="14" borderId="0" xfId="0" applyFont="1" applyFill="1" applyBorder="1" applyAlignment="1">
      <alignment horizontal="left" indent="6"/>
    </xf>
    <xf numFmtId="0" fontId="3" fillId="45" borderId="0" xfId="0" applyFont="1" applyFill="1" applyBorder="1" applyAlignment="1">
      <alignment horizontal="left" indent="6"/>
    </xf>
    <xf numFmtId="42" fontId="3" fillId="0" borderId="0" xfId="2" applyFont="1" applyFill="1" applyBorder="1" applyAlignment="1">
      <alignment horizontal="left" vertical="top"/>
    </xf>
    <xf numFmtId="0" fontId="3" fillId="26" borderId="0" xfId="0" applyFont="1" applyFill="1" applyBorder="1"/>
    <xf numFmtId="0" fontId="3" fillId="23" borderId="0" xfId="0" applyFont="1" applyFill="1" applyBorder="1" applyAlignment="1">
      <alignment horizontal="left" vertical="top"/>
    </xf>
    <xf numFmtId="0" fontId="3" fillId="25" borderId="0" xfId="4" applyFont="1" applyBorder="1" applyAlignment="1">
      <alignment horizontal="left" vertical="top"/>
    </xf>
    <xf numFmtId="0" fontId="3" fillId="16" borderId="0" xfId="4" applyFont="1" applyFill="1" applyBorder="1" applyAlignment="1"/>
    <xf numFmtId="42" fontId="3" fillId="0" borderId="0" xfId="2" applyFont="1" applyFill="1" applyBorder="1" applyAlignment="1"/>
    <xf numFmtId="0" fontId="23" fillId="0" borderId="0" xfId="0" applyFont="1"/>
    <xf numFmtId="191" fontId="4" fillId="51" borderId="0" xfId="2" applyNumberFormat="1" applyFont="1" applyFill="1" applyBorder="1" applyAlignment="1">
      <alignment horizontal="center"/>
    </xf>
    <xf numFmtId="191" fontId="0" fillId="0" borderId="0" xfId="0" applyNumberFormat="1"/>
    <xf numFmtId="191" fontId="13" fillId="18" borderId="0" xfId="1" applyNumberFormat="1" applyFont="1" applyFill="1"/>
    <xf numFmtId="191" fontId="4" fillId="2" borderId="2" xfId="0" applyNumberFormat="1" applyFont="1" applyFill="1" applyBorder="1" applyAlignment="1">
      <alignment horizontal="left" indent="1"/>
    </xf>
    <xf numFmtId="191" fontId="0" fillId="0" borderId="2" xfId="0" applyNumberFormat="1" applyBorder="1"/>
    <xf numFmtId="191" fontId="4" fillId="10" borderId="0" xfId="0" applyNumberFormat="1" applyFont="1" applyFill="1" applyBorder="1" applyAlignment="1">
      <alignment horizontal="left" indent="1"/>
    </xf>
    <xf numFmtId="191" fontId="4" fillId="19" borderId="0" xfId="0" applyNumberFormat="1" applyFont="1" applyFill="1" applyBorder="1" applyAlignment="1">
      <alignment horizontal="left" indent="3"/>
    </xf>
    <xf numFmtId="191" fontId="4" fillId="6" borderId="0" xfId="0" applyNumberFormat="1" applyFont="1" applyFill="1" applyBorder="1" applyAlignment="1">
      <alignment horizontal="left" indent="3"/>
    </xf>
    <xf numFmtId="191" fontId="4" fillId="14" borderId="0" xfId="0" applyNumberFormat="1" applyFont="1" applyFill="1" applyBorder="1" applyAlignment="1">
      <alignment horizontal="left" indent="2"/>
    </xf>
    <xf numFmtId="191" fontId="4" fillId="45" borderId="0" xfId="0" applyNumberFormat="1" applyFont="1" applyFill="1" applyBorder="1" applyAlignment="1">
      <alignment horizontal="left" indent="2"/>
    </xf>
    <xf numFmtId="191" fontId="4" fillId="19" borderId="0" xfId="0" applyNumberFormat="1" applyFont="1" applyFill="1" applyBorder="1" applyAlignment="1">
      <alignment horizontal="left" indent="1"/>
    </xf>
    <xf numFmtId="191" fontId="4" fillId="6" borderId="0" xfId="0" applyNumberFormat="1" applyFont="1" applyFill="1" applyBorder="1" applyAlignment="1">
      <alignment horizontal="left" indent="1"/>
    </xf>
    <xf numFmtId="191" fontId="4" fillId="4" borderId="0" xfId="0" applyNumberFormat="1" applyFont="1" applyFill="1" applyBorder="1" applyAlignment="1">
      <alignment horizontal="left" indent="1"/>
    </xf>
    <xf numFmtId="191" fontId="4" fillId="2" borderId="0" xfId="0" applyNumberFormat="1" applyFont="1" applyFill="1" applyBorder="1" applyAlignment="1">
      <alignment horizontal="left" indent="4"/>
    </xf>
    <xf numFmtId="191" fontId="4" fillId="52" borderId="0" xfId="2" applyNumberFormat="1" applyFont="1" applyFill="1" applyBorder="1" applyAlignment="1">
      <alignment horizontal="left" indent="4"/>
    </xf>
    <xf numFmtId="191" fontId="4" fillId="14" borderId="0" xfId="0" applyNumberFormat="1" applyFont="1" applyFill="1" applyBorder="1" applyAlignment="1">
      <alignment horizontal="left" indent="6"/>
    </xf>
    <xf numFmtId="191" fontId="4" fillId="45" borderId="0" xfId="0" applyNumberFormat="1" applyFont="1" applyFill="1" applyBorder="1" applyAlignment="1">
      <alignment horizontal="left" indent="6"/>
    </xf>
    <xf numFmtId="191" fontId="4" fillId="2" borderId="0" xfId="0" applyNumberFormat="1" applyFont="1" applyFill="1" applyBorder="1" applyAlignment="1">
      <alignment horizontal="left" indent="2"/>
    </xf>
    <xf numFmtId="191" fontId="4" fillId="52" borderId="0" xfId="2" applyNumberFormat="1" applyFont="1" applyFill="1" applyBorder="1" applyAlignment="1">
      <alignment horizontal="left" indent="1"/>
    </xf>
    <xf numFmtId="191" fontId="3" fillId="14" borderId="0" xfId="0" applyNumberFormat="1" applyFont="1" applyFill="1" applyBorder="1" applyAlignment="1">
      <alignment horizontal="left" indent="6"/>
    </xf>
    <xf numFmtId="191" fontId="3" fillId="45" borderId="0" xfId="0" applyNumberFormat="1" applyFont="1" applyFill="1" applyBorder="1" applyAlignment="1">
      <alignment horizontal="left" indent="6"/>
    </xf>
    <xf numFmtId="42" fontId="4" fillId="52" borderId="2" xfId="2" applyFont="1" applyFill="1" applyBorder="1"/>
    <xf numFmtId="42" fontId="4" fillId="0" borderId="2" xfId="2" applyFont="1" applyFill="1" applyBorder="1" applyAlignment="1">
      <alignment horizontal="left" indent="2"/>
    </xf>
    <xf numFmtId="42" fontId="6" fillId="0" borderId="2" xfId="2" applyFont="1" applyFill="1" applyBorder="1" applyAlignment="1">
      <alignment horizontal="center"/>
    </xf>
    <xf numFmtId="42" fontId="3" fillId="0" borderId="2" xfId="2" applyFont="1" applyFill="1" applyBorder="1" applyAlignment="1">
      <alignment horizontal="left"/>
    </xf>
    <xf numFmtId="42" fontId="4" fillId="51" borderId="2" xfId="2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vertical="top" indent="4"/>
    </xf>
    <xf numFmtId="0" fontId="0" fillId="0" borderId="0" xfId="0" applyFont="1" applyFill="1" applyBorder="1" applyAlignment="1">
      <alignment horizontal="left" vertical="center" indent="4"/>
    </xf>
    <xf numFmtId="0" fontId="4" fillId="14" borderId="0" xfId="0" applyFont="1" applyFill="1" applyBorder="1" applyAlignment="1">
      <alignment horizontal="left" indent="1"/>
    </xf>
    <xf numFmtId="0" fontId="3" fillId="48" borderId="0" xfId="0" applyFont="1" applyFill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9" fillId="0" borderId="0" xfId="0" applyFont="1" applyBorder="1" applyAlignment="1">
      <alignment horizontal="left" indent="2"/>
    </xf>
    <xf numFmtId="0" fontId="4" fillId="25" borderId="0" xfId="4" applyFont="1" applyBorder="1" applyAlignment="1">
      <alignment horizontal="left" vertical="top"/>
    </xf>
    <xf numFmtId="0" fontId="9" fillId="0" borderId="0" xfId="0" applyFont="1" applyFill="1" applyBorder="1" applyAlignment="1">
      <alignment horizontal="left" indent="2"/>
    </xf>
    <xf numFmtId="0" fontId="0" fillId="0" borderId="0" xfId="0" applyFont="1" applyBorder="1" applyAlignment="1">
      <alignment horizontal="left" indent="4"/>
    </xf>
    <xf numFmtId="0" fontId="0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4" fillId="50" borderId="0" xfId="0" applyFont="1" applyFill="1" applyBorder="1" applyAlignment="1">
      <alignment horizontal="center"/>
    </xf>
    <xf numFmtId="0" fontId="0" fillId="0" borderId="0" xfId="0" applyFont="1" applyBorder="1"/>
    <xf numFmtId="0" fontId="11" fillId="0" borderId="2" xfId="0" applyFont="1" applyFill="1" applyBorder="1"/>
    <xf numFmtId="0" fontId="11" fillId="0" borderId="2" xfId="0" applyFont="1" applyFill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4" fillId="26" borderId="2" xfId="0" applyFont="1" applyFill="1" applyBorder="1" applyAlignment="1">
      <alignment horizontal="left" indent="2"/>
    </xf>
    <xf numFmtId="0" fontId="4" fillId="23" borderId="2" xfId="0" applyFont="1" applyFill="1" applyBorder="1" applyAlignment="1">
      <alignment horizontal="left" vertical="top" indent="2"/>
    </xf>
    <xf numFmtId="0" fontId="4" fillId="25" borderId="2" xfId="4" applyFont="1" applyBorder="1" applyAlignment="1">
      <alignment horizontal="left" vertical="top" indent="2"/>
    </xf>
    <xf numFmtId="0" fontId="4" fillId="16" borderId="2" xfId="4" applyFont="1" applyFill="1" applyBorder="1" applyAlignment="1">
      <alignment horizontal="left" indent="1"/>
    </xf>
    <xf numFmtId="0" fontId="4" fillId="29" borderId="2" xfId="4" applyFont="1" applyFill="1" applyBorder="1" applyAlignment="1">
      <alignment horizontal="left" vertical="top" indent="1"/>
    </xf>
    <xf numFmtId="17" fontId="4" fillId="23" borderId="1" xfId="0" applyNumberFormat="1" applyFont="1" applyFill="1" applyBorder="1"/>
    <xf numFmtId="17" fontId="4" fillId="9" borderId="1" xfId="0" applyNumberFormat="1" applyFont="1" applyFill="1" applyBorder="1"/>
    <xf numFmtId="17" fontId="4" fillId="12" borderId="1" xfId="0" applyNumberFormat="1" applyFont="1" applyFill="1" applyBorder="1"/>
    <xf numFmtId="17" fontId="4" fillId="10" borderId="1" xfId="0" applyNumberFormat="1" applyFont="1" applyFill="1" applyBorder="1"/>
    <xf numFmtId="17" fontId="4" fillId="24" borderId="1" xfId="0" applyNumberFormat="1" applyFont="1" applyFill="1" applyBorder="1"/>
    <xf numFmtId="41" fontId="20" fillId="18" borderId="0" xfId="1" applyFont="1" applyFill="1"/>
    <xf numFmtId="192" fontId="11" fillId="50" borderId="0" xfId="0" applyNumberFormat="1" applyFont="1" applyFill="1" applyBorder="1" applyAlignment="1">
      <alignment horizontal="center"/>
    </xf>
    <xf numFmtId="192" fontId="13" fillId="18" borderId="0" xfId="1" applyNumberFormat="1" applyFont="1" applyFill="1"/>
    <xf numFmtId="192" fontId="0" fillId="0" borderId="0" xfId="0" applyNumberFormat="1"/>
    <xf numFmtId="192" fontId="0" fillId="0" borderId="2" xfId="0" applyNumberFormat="1" applyBorder="1"/>
    <xf numFmtId="192" fontId="4" fillId="2" borderId="0" xfId="0" applyNumberFormat="1" applyFont="1" applyFill="1" applyBorder="1" applyAlignment="1">
      <alignment horizontal="left" indent="1"/>
    </xf>
    <xf numFmtId="192" fontId="4" fillId="52" borderId="0" xfId="2" applyNumberFormat="1" applyFont="1" applyFill="1" applyBorder="1"/>
    <xf numFmtId="192" fontId="4" fillId="14" borderId="0" xfId="0" applyNumberFormat="1" applyFont="1" applyFill="1" applyBorder="1" applyAlignment="1">
      <alignment horizontal="left" indent="1"/>
    </xf>
    <xf numFmtId="192" fontId="4" fillId="45" borderId="0" xfId="0" applyNumberFormat="1" applyFont="1" applyFill="1" applyBorder="1" applyAlignment="1">
      <alignment horizontal="left" indent="2"/>
    </xf>
    <xf numFmtId="192" fontId="21" fillId="0" borderId="0" xfId="0" applyNumberFormat="1" applyFont="1"/>
    <xf numFmtId="0" fontId="4" fillId="0" borderId="40" xfId="0" applyFont="1" applyFill="1" applyBorder="1" applyAlignment="1">
      <alignment horizontal="left" indent="2"/>
    </xf>
    <xf numFmtId="0" fontId="4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5" fontId="4" fillId="0" borderId="2" xfId="0" applyNumberFormat="1" applyFont="1" applyBorder="1" applyAlignment="1">
      <alignment horizontal="right"/>
    </xf>
    <xf numFmtId="42" fontId="4" fillId="4" borderId="0" xfId="0" applyNumberFormat="1" applyFont="1" applyFill="1" applyBorder="1" applyAlignment="1">
      <alignment horizontal="center" vertical="center"/>
    </xf>
    <xf numFmtId="42" fontId="13" fillId="18" borderId="0" xfId="1" applyNumberFormat="1" applyFont="1" applyFill="1"/>
    <xf numFmtId="42" fontId="13" fillId="0" borderId="0" xfId="1" applyNumberFormat="1" applyFont="1" applyFill="1"/>
    <xf numFmtId="42" fontId="4" fillId="26" borderId="2" xfId="0" applyNumberFormat="1" applyFont="1" applyFill="1" applyBorder="1" applyAlignment="1">
      <alignment horizontal="center" vertical="center"/>
    </xf>
    <xf numFmtId="42" fontId="0" fillId="0" borderId="2" xfId="0" applyNumberFormat="1" applyBorder="1"/>
    <xf numFmtId="42" fontId="13" fillId="18" borderId="2" xfId="1" applyNumberFormat="1" applyFont="1" applyFill="1" applyBorder="1"/>
    <xf numFmtId="42" fontId="4" fillId="2" borderId="2" xfId="0" applyNumberFormat="1" applyFont="1" applyFill="1" applyBorder="1" applyAlignment="1">
      <alignment horizontal="left" indent="2"/>
    </xf>
    <xf numFmtId="42" fontId="0" fillId="0" borderId="40" xfId="0" applyNumberFormat="1" applyBorder="1"/>
    <xf numFmtId="42" fontId="13" fillId="18" borderId="40" xfId="1" applyNumberFormat="1" applyFont="1" applyFill="1" applyBorder="1"/>
    <xf numFmtId="42" fontId="4" fillId="14" borderId="2" xfId="0" applyNumberFormat="1" applyFont="1" applyFill="1" applyBorder="1" applyAlignment="1"/>
    <xf numFmtId="42" fontId="4" fillId="45" borderId="2" xfId="0" applyNumberFormat="1" applyFont="1" applyFill="1" applyBorder="1" applyAlignment="1"/>
    <xf numFmtId="42" fontId="0" fillId="0" borderId="25" xfId="0" applyNumberFormat="1" applyBorder="1"/>
    <xf numFmtId="42" fontId="13" fillId="18" borderId="25" xfId="1" applyNumberFormat="1" applyFont="1" applyFill="1" applyBorder="1"/>
    <xf numFmtId="42" fontId="4" fillId="47" borderId="0" xfId="0" applyNumberFormat="1" applyFont="1" applyFill="1" applyBorder="1" applyAlignment="1">
      <alignment horizontal="center" vertical="center"/>
    </xf>
    <xf numFmtId="42" fontId="4" fillId="34" borderId="0" xfId="2" applyNumberFormat="1" applyFont="1" applyFill="1" applyBorder="1" applyAlignment="1">
      <alignment horizontal="center" vertical="center"/>
    </xf>
    <xf numFmtId="42" fontId="4" fillId="47" borderId="0" xfId="2" applyNumberFormat="1" applyFont="1" applyFill="1" applyBorder="1" applyAlignment="1">
      <alignment horizontal="center" vertical="center"/>
    </xf>
    <xf numFmtId="42" fontId="13" fillId="18" borderId="26" xfId="1" applyNumberFormat="1" applyFont="1" applyFill="1" applyBorder="1"/>
    <xf numFmtId="42" fontId="4" fillId="34" borderId="0" xfId="0" applyNumberFormat="1" applyFont="1" applyFill="1" applyBorder="1" applyAlignment="1">
      <alignment horizontal="center" vertical="center"/>
    </xf>
    <xf numFmtId="0" fontId="0" fillId="0" borderId="2" xfId="0" applyBorder="1"/>
    <xf numFmtId="42" fontId="3" fillId="0" borderId="0" xfId="0" applyNumberFormat="1" applyFont="1" applyBorder="1"/>
    <xf numFmtId="0" fontId="0" fillId="0" borderId="40" xfId="0" applyBorder="1"/>
    <xf numFmtId="0" fontId="0" fillId="0" borderId="25" xfId="0" applyBorder="1"/>
    <xf numFmtId="9" fontId="0" fillId="0" borderId="25" xfId="3" applyFont="1" applyBorder="1"/>
    <xf numFmtId="169" fontId="0" fillId="0" borderId="25" xfId="3" applyNumberFormat="1" applyFont="1" applyBorder="1"/>
    <xf numFmtId="10" fontId="0" fillId="0" borderId="25" xfId="3" applyNumberFormat="1" applyFont="1" applyBorder="1"/>
    <xf numFmtId="10" fontId="0" fillId="0" borderId="40" xfId="3" applyNumberFormat="1" applyFont="1" applyBorder="1"/>
    <xf numFmtId="10" fontId="0" fillId="0" borderId="0" xfId="3" applyNumberFormat="1" applyFont="1"/>
    <xf numFmtId="43" fontId="3" fillId="0" borderId="40" xfId="7" applyFont="1" applyBorder="1"/>
    <xf numFmtId="41" fontId="3" fillId="0" borderId="1" xfId="0" applyNumberFormat="1" applyFont="1" applyFill="1" applyBorder="1"/>
    <xf numFmtId="0" fontId="3" fillId="0" borderId="40" xfId="0" applyFont="1" applyFill="1" applyBorder="1" applyAlignment="1">
      <alignment horizontal="left"/>
    </xf>
    <xf numFmtId="41" fontId="3" fillId="0" borderId="40" xfId="1" applyFont="1" applyBorder="1"/>
    <xf numFmtId="42" fontId="13" fillId="18" borderId="9" xfId="2" applyFont="1" applyFill="1" applyBorder="1"/>
    <xf numFmtId="42" fontId="13" fillId="18" borderId="19" xfId="2" applyFont="1" applyFill="1" applyBorder="1"/>
    <xf numFmtId="42" fontId="13" fillId="18" borderId="17" xfId="2" applyFont="1" applyFill="1" applyBorder="1"/>
    <xf numFmtId="41" fontId="3" fillId="0" borderId="11" xfId="1" applyFont="1" applyBorder="1"/>
    <xf numFmtId="41" fontId="3" fillId="0" borderId="27" xfId="1" applyFont="1" applyBorder="1"/>
    <xf numFmtId="41" fontId="3" fillId="0" borderId="28" xfId="1" applyFont="1" applyBorder="1"/>
    <xf numFmtId="41" fontId="3" fillId="0" borderId="29" xfId="1" applyFont="1" applyBorder="1"/>
    <xf numFmtId="41" fontId="3" fillId="0" borderId="41" xfId="1" applyFont="1" applyBorder="1"/>
    <xf numFmtId="41" fontId="3" fillId="0" borderId="43" xfId="1" applyFont="1" applyBorder="1"/>
    <xf numFmtId="41" fontId="3" fillId="0" borderId="0" xfId="1" applyFont="1" applyBorder="1"/>
    <xf numFmtId="41" fontId="3" fillId="0" borderId="44" xfId="1" applyFont="1" applyBorder="1"/>
    <xf numFmtId="41" fontId="4" fillId="0" borderId="69" xfId="1" applyFont="1" applyBorder="1"/>
    <xf numFmtId="41" fontId="3" fillId="0" borderId="51" xfId="1" applyFont="1" applyBorder="1"/>
    <xf numFmtId="41" fontId="4" fillId="0" borderId="29" xfId="1" applyFont="1" applyBorder="1"/>
    <xf numFmtId="42" fontId="4" fillId="0" borderId="69" xfId="2" applyFont="1" applyBorder="1"/>
    <xf numFmtId="42" fontId="3" fillId="0" borderId="51" xfId="2" applyFont="1" applyBorder="1"/>
    <xf numFmtId="42" fontId="4" fillId="0" borderId="29" xfId="2" applyFont="1" applyBorder="1"/>
    <xf numFmtId="42" fontId="13" fillId="18" borderId="15" xfId="2" applyFont="1" applyFill="1" applyBorder="1"/>
    <xf numFmtId="41" fontId="3" fillId="0" borderId="40" xfId="0" applyNumberFormat="1" applyFont="1" applyBorder="1"/>
    <xf numFmtId="41" fontId="3" fillId="0" borderId="25" xfId="0" applyNumberFormat="1" applyFont="1" applyBorder="1"/>
    <xf numFmtId="42" fontId="3" fillId="0" borderId="40" xfId="2" applyFont="1" applyBorder="1"/>
    <xf numFmtId="6" fontId="3" fillId="0" borderId="1" xfId="2" applyNumberFormat="1" applyFont="1" applyBorder="1"/>
    <xf numFmtId="42" fontId="3" fillId="0" borderId="3" xfId="2" applyFont="1" applyBorder="1"/>
    <xf numFmtId="42" fontId="3" fillId="0" borderId="4" xfId="2" applyFont="1" applyBorder="1"/>
    <xf numFmtId="42" fontId="13" fillId="18" borderId="5" xfId="2" applyFont="1" applyFill="1" applyBorder="1"/>
    <xf numFmtId="42" fontId="13" fillId="18" borderId="7" xfId="2" applyFont="1" applyFill="1" applyBorder="1"/>
    <xf numFmtId="42" fontId="3" fillId="0" borderId="1" xfId="2" applyNumberFormat="1" applyFont="1" applyBorder="1"/>
    <xf numFmtId="0" fontId="12" fillId="12" borderId="62" xfId="0" applyFont="1" applyFill="1" applyBorder="1"/>
    <xf numFmtId="17" fontId="3" fillId="21" borderId="2" xfId="0" applyNumberFormat="1" applyFont="1" applyFill="1" applyBorder="1"/>
    <xf numFmtId="42" fontId="3" fillId="0" borderId="2" xfId="0" applyNumberFormat="1" applyFont="1" applyBorder="1"/>
    <xf numFmtId="176" fontId="3" fillId="0" borderId="2" xfId="0" applyNumberFormat="1" applyFont="1" applyBorder="1"/>
    <xf numFmtId="175" fontId="3" fillId="0" borderId="2" xfId="0" applyNumberFormat="1" applyFont="1" applyBorder="1"/>
    <xf numFmtId="0" fontId="4" fillId="0" borderId="40" xfId="0" applyFont="1" applyBorder="1"/>
    <xf numFmtId="10" fontId="3" fillId="0" borderId="40" xfId="0" applyNumberFormat="1" applyFont="1" applyBorder="1"/>
    <xf numFmtId="10" fontId="13" fillId="18" borderId="40" xfId="0" applyNumberFormat="1" applyFont="1" applyFill="1" applyBorder="1"/>
    <xf numFmtId="10" fontId="3" fillId="0" borderId="25" xfId="0" applyNumberFormat="1" applyFont="1" applyBorder="1"/>
    <xf numFmtId="10" fontId="13" fillId="18" borderId="25" xfId="0" applyNumberFormat="1" applyFont="1" applyFill="1" applyBorder="1"/>
    <xf numFmtId="168" fontId="3" fillId="0" borderId="2" xfId="1" applyNumberFormat="1" applyFont="1" applyBorder="1"/>
    <xf numFmtId="10" fontId="3" fillId="0" borderId="2" xfId="3" applyNumberFormat="1" applyFont="1" applyBorder="1"/>
    <xf numFmtId="10" fontId="13" fillId="18" borderId="2" xfId="3" applyNumberFormat="1" applyFont="1" applyFill="1" applyBorder="1"/>
    <xf numFmtId="41" fontId="3" fillId="0" borderId="2" xfId="1" applyFont="1" applyFill="1" applyBorder="1"/>
    <xf numFmtId="10" fontId="3" fillId="0" borderId="2" xfId="3" applyNumberFormat="1" applyFont="1" applyFill="1" applyBorder="1"/>
    <xf numFmtId="41" fontId="3" fillId="0" borderId="32" xfId="1" applyFont="1" applyFill="1" applyBorder="1"/>
    <xf numFmtId="9" fontId="13" fillId="18" borderId="2" xfId="3" applyFont="1" applyFill="1" applyBorder="1"/>
    <xf numFmtId="169" fontId="3" fillId="0" borderId="2" xfId="3" applyNumberFormat="1" applyFont="1" applyBorder="1"/>
    <xf numFmtId="169" fontId="3" fillId="0" borderId="2" xfId="3" applyNumberFormat="1" applyFont="1" applyFill="1" applyBorder="1"/>
    <xf numFmtId="42" fontId="3" fillId="0" borderId="2" xfId="2" applyFont="1" applyFill="1" applyBorder="1"/>
    <xf numFmtId="9" fontId="3" fillId="0" borderId="2" xfId="0" applyNumberFormat="1" applyFont="1" applyFill="1" applyBorder="1"/>
    <xf numFmtId="9" fontId="3" fillId="0" borderId="2" xfId="3" applyFont="1" applyFill="1" applyBorder="1"/>
    <xf numFmtId="169" fontId="13" fillId="18" borderId="2" xfId="3" applyNumberFormat="1" applyFont="1" applyFill="1" applyBorder="1"/>
    <xf numFmtId="10" fontId="3" fillId="0" borderId="2" xfId="0" applyNumberFormat="1" applyFont="1" applyBorder="1"/>
    <xf numFmtId="10" fontId="3" fillId="0" borderId="32" xfId="0" applyNumberFormat="1" applyFont="1" applyBorder="1"/>
    <xf numFmtId="41" fontId="13" fillId="18" borderId="12" xfId="1" applyFont="1" applyFill="1" applyBorder="1"/>
    <xf numFmtId="0" fontId="12" fillId="0" borderId="0" xfId="0" applyFont="1" applyFill="1"/>
    <xf numFmtId="0" fontId="9" fillId="0" borderId="1" xfId="0" applyNumberFormat="1" applyFont="1" applyBorder="1" applyAlignment="1"/>
    <xf numFmtId="0" fontId="9" fillId="0" borderId="1" xfId="2" applyNumberFormat="1" applyFont="1" applyBorder="1" applyAlignment="1"/>
    <xf numFmtId="9" fontId="3" fillId="0" borderId="25" xfId="0" applyNumberFormat="1" applyFont="1" applyBorder="1"/>
    <xf numFmtId="0" fontId="4" fillId="0" borderId="0" xfId="0" applyFont="1" applyFill="1" applyAlignment="1"/>
    <xf numFmtId="9" fontId="3" fillId="0" borderId="25" xfId="3" applyFont="1" applyBorder="1"/>
    <xf numFmtId="0" fontId="3" fillId="0" borderId="0" xfId="0" applyFont="1" applyBorder="1" applyAlignment="1">
      <alignment horizontal="left" indent="1"/>
    </xf>
    <xf numFmtId="10" fontId="3" fillId="0" borderId="40" xfId="3" applyNumberFormat="1" applyFont="1" applyBorder="1"/>
    <xf numFmtId="10" fontId="3" fillId="0" borderId="25" xfId="3" applyNumberFormat="1" applyFont="1" applyBorder="1"/>
    <xf numFmtId="6" fontId="3" fillId="0" borderId="25" xfId="0" applyNumberFormat="1" applyFont="1" applyBorder="1"/>
    <xf numFmtId="9" fontId="3" fillId="0" borderId="25" xfId="3" applyNumberFormat="1" applyFont="1" applyBorder="1"/>
    <xf numFmtId="181" fontId="3" fillId="0" borderId="40" xfId="0" applyNumberFormat="1" applyFont="1" applyBorder="1"/>
    <xf numFmtId="0" fontId="7" fillId="36" borderId="0" xfId="6"/>
    <xf numFmtId="0" fontId="24" fillId="27" borderId="0" xfId="0" applyFont="1" applyFill="1"/>
    <xf numFmtId="0" fontId="4" fillId="55" borderId="0" xfId="0" applyFont="1" applyFill="1"/>
    <xf numFmtId="0" fontId="4" fillId="56" borderId="0" xfId="0" applyFont="1" applyFill="1"/>
    <xf numFmtId="0" fontId="4" fillId="56" borderId="2" xfId="0" applyFont="1" applyFill="1" applyBorder="1"/>
    <xf numFmtId="0" fontId="4" fillId="45" borderId="2" xfId="0" applyFont="1" applyFill="1" applyBorder="1"/>
    <xf numFmtId="0" fontId="4" fillId="55" borderId="2" xfId="0" applyFont="1" applyFill="1" applyBorder="1"/>
    <xf numFmtId="0" fontId="0" fillId="55" borderId="2" xfId="0" applyFont="1" applyFill="1" applyBorder="1" applyAlignment="1">
      <alignment horizontal="left"/>
    </xf>
    <xf numFmtId="0" fontId="3" fillId="45" borderId="2" xfId="0" applyFont="1" applyFill="1" applyBorder="1" applyAlignment="1">
      <alignment horizontal="left"/>
    </xf>
    <xf numFmtId="0" fontId="0" fillId="56" borderId="2" xfId="0" applyFont="1" applyFill="1" applyBorder="1" applyAlignment="1">
      <alignment horizontal="left"/>
    </xf>
    <xf numFmtId="42" fontId="3" fillId="56" borderId="0" xfId="2" applyFont="1" applyFill="1" applyBorder="1" applyAlignment="1">
      <alignment horizontal="left" vertical="top"/>
    </xf>
    <xf numFmtId="42" fontId="3" fillId="55" borderId="0" xfId="2" applyFont="1" applyFill="1" applyBorder="1" applyAlignment="1">
      <alignment horizontal="left" vertical="top"/>
    </xf>
    <xf numFmtId="42" fontId="3" fillId="45" borderId="0" xfId="2" applyFont="1" applyFill="1" applyBorder="1" applyAlignment="1">
      <alignment horizontal="left" vertical="top"/>
    </xf>
    <xf numFmtId="0" fontId="4" fillId="55" borderId="2" xfId="0" applyFont="1" applyFill="1" applyBorder="1" applyAlignment="1">
      <alignment horizontal="left" indent="2"/>
    </xf>
    <xf numFmtId="0" fontId="4" fillId="45" borderId="2" xfId="0" applyFont="1" applyFill="1" applyBorder="1" applyAlignment="1">
      <alignment horizontal="left" indent="2"/>
    </xf>
    <xf numFmtId="0" fontId="4" fillId="56" borderId="2" xfId="0" applyFont="1" applyFill="1" applyBorder="1" applyAlignment="1">
      <alignment horizontal="left" indent="2"/>
    </xf>
    <xf numFmtId="1" fontId="4" fillId="0" borderId="24" xfId="3" applyNumberFormat="1" applyFont="1" applyFill="1" applyBorder="1"/>
    <xf numFmtId="1" fontId="4" fillId="0" borderId="2" xfId="3" applyNumberFormat="1" applyFont="1" applyFill="1" applyBorder="1"/>
    <xf numFmtId="42" fontId="13" fillId="18" borderId="2" xfId="2" applyFont="1" applyFill="1" applyBorder="1"/>
    <xf numFmtId="9" fontId="3" fillId="0" borderId="2" xfId="3" applyFont="1" applyBorder="1"/>
    <xf numFmtId="0" fontId="4" fillId="50" borderId="0" xfId="0" applyFont="1" applyFill="1"/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3" fillId="13" borderId="14" xfId="0" applyFont="1" applyFill="1" applyBorder="1"/>
    <xf numFmtId="0" fontId="3" fillId="0" borderId="24" xfId="0" applyFont="1" applyFill="1" applyBorder="1"/>
    <xf numFmtId="9" fontId="4" fillId="0" borderId="26" xfId="2" applyNumberFormat="1" applyFont="1" applyFill="1" applyBorder="1"/>
    <xf numFmtId="0" fontId="4" fillId="0" borderId="0" xfId="0" applyFont="1" applyBorder="1" applyAlignment="1">
      <alignment horizontal="right"/>
    </xf>
    <xf numFmtId="0" fontId="4" fillId="0" borderId="2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0" fontId="3" fillId="0" borderId="42" xfId="0" applyFont="1" applyBorder="1" applyAlignment="1">
      <alignment horizontal="center"/>
    </xf>
    <xf numFmtId="0" fontId="20" fillId="58" borderId="2" xfId="0" applyFont="1" applyFill="1" applyBorder="1" applyAlignment="1">
      <alignment horizontal="center"/>
    </xf>
    <xf numFmtId="0" fontId="20" fillId="59" borderId="2" xfId="0" applyFont="1" applyFill="1" applyBorder="1" applyAlignment="1">
      <alignment horizontal="center"/>
    </xf>
    <xf numFmtId="0" fontId="20" fillId="57" borderId="2" xfId="0" applyFont="1" applyFill="1" applyBorder="1" applyAlignment="1">
      <alignment horizontal="center"/>
    </xf>
    <xf numFmtId="0" fontId="12" fillId="60" borderId="2" xfId="0" applyFont="1" applyFill="1" applyBorder="1" applyAlignment="1">
      <alignment horizontal="center"/>
    </xf>
    <xf numFmtId="0" fontId="4" fillId="46" borderId="0" xfId="0" applyFont="1" applyFill="1" applyAlignment="1">
      <alignment horizontal="left" indent="1"/>
    </xf>
    <xf numFmtId="0" fontId="3" fillId="48" borderId="0" xfId="0" applyFont="1" applyFill="1" applyBorder="1" applyAlignment="1">
      <alignment horizontal="left" indent="2"/>
    </xf>
    <xf numFmtId="0" fontId="25" fillId="6" borderId="0" xfId="0" applyFont="1" applyFill="1" applyBorder="1" applyAlignment="1">
      <alignment horizontal="center"/>
    </xf>
    <xf numFmtId="0" fontId="4" fillId="14" borderId="0" xfId="0" applyFont="1" applyFill="1" applyBorder="1" applyAlignment="1"/>
    <xf numFmtId="0" fontId="4" fillId="45" borderId="0" xfId="0" applyFont="1" applyFill="1" applyBorder="1" applyAlignment="1"/>
    <xf numFmtId="0" fontId="3" fillId="0" borderId="0" xfId="0" applyFont="1" applyBorder="1" applyAlignment="1">
      <alignment horizontal="left" indent="2"/>
    </xf>
    <xf numFmtId="0" fontId="25" fillId="6" borderId="2" xfId="0" applyFont="1" applyFill="1" applyBorder="1" applyAlignment="1">
      <alignment horizontal="center"/>
    </xf>
    <xf numFmtId="0" fontId="4" fillId="0" borderId="25" xfId="0" applyFont="1" applyFill="1" applyBorder="1"/>
    <xf numFmtId="42" fontId="21" fillId="20" borderId="0" xfId="2" applyFont="1" applyFill="1" applyBorder="1" applyAlignment="1">
      <alignment horizontal="left" indent="1"/>
    </xf>
    <xf numFmtId="0" fontId="3" fillId="26" borderId="0" xfId="0" applyFont="1" applyFill="1" applyBorder="1" applyAlignment="1">
      <alignment horizontal="left" indent="6"/>
    </xf>
    <xf numFmtId="0" fontId="3" fillId="23" borderId="0" xfId="0" applyFont="1" applyFill="1" applyBorder="1" applyAlignment="1">
      <alignment horizontal="left" vertical="top" indent="6"/>
    </xf>
    <xf numFmtId="0" fontId="3" fillId="25" borderId="0" xfId="4" applyFont="1" applyBorder="1" applyAlignment="1">
      <alignment horizontal="left" vertical="top" indent="6"/>
    </xf>
    <xf numFmtId="0" fontId="3" fillId="16" borderId="0" xfId="4" applyFont="1" applyFill="1" applyBorder="1" applyAlignment="1">
      <alignment horizontal="left" indent="6"/>
    </xf>
    <xf numFmtId="0" fontId="3" fillId="29" borderId="0" xfId="4" applyFont="1" applyFill="1" applyBorder="1" applyAlignment="1">
      <alignment horizontal="left" vertical="top" indent="6"/>
    </xf>
    <xf numFmtId="0" fontId="4" fillId="26" borderId="2" xfId="0" applyFont="1" applyFill="1" applyBorder="1" applyAlignment="1">
      <alignment horizontal="left"/>
    </xf>
    <xf numFmtId="42" fontId="2" fillId="25" borderId="0" xfId="4" applyNumberFormat="1"/>
    <xf numFmtId="9" fontId="3" fillId="0" borderId="65" xfId="3" applyFont="1" applyBorder="1"/>
    <xf numFmtId="9" fontId="3" fillId="0" borderId="62" xfId="3" applyFont="1" applyBorder="1"/>
    <xf numFmtId="9" fontId="3" fillId="0" borderId="57" xfId="0" applyNumberFormat="1" applyFont="1" applyBorder="1"/>
    <xf numFmtId="9" fontId="4" fillId="0" borderId="3" xfId="3" applyFont="1" applyBorder="1"/>
    <xf numFmtId="9" fontId="4" fillId="0" borderId="4" xfId="3" applyFont="1" applyBorder="1"/>
    <xf numFmtId="9" fontId="4" fillId="0" borderId="5" xfId="3" applyFont="1" applyBorder="1"/>
    <xf numFmtId="0" fontId="3" fillId="20" borderId="0" xfId="0" applyFont="1" applyFill="1" applyBorder="1"/>
    <xf numFmtId="0" fontId="4" fillId="59" borderId="30" xfId="0" applyFont="1" applyFill="1" applyBorder="1" applyAlignment="1">
      <alignment horizontal="center"/>
    </xf>
    <xf numFmtId="0" fontId="25" fillId="31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left" indent="2"/>
    </xf>
    <xf numFmtId="0" fontId="3" fillId="26" borderId="0" xfId="0" applyFont="1" applyFill="1" applyBorder="1" applyAlignment="1">
      <alignment horizontal="left" indent="4"/>
    </xf>
    <xf numFmtId="0" fontId="3" fillId="23" borderId="0" xfId="0" applyFont="1" applyFill="1" applyBorder="1" applyAlignment="1">
      <alignment horizontal="left" indent="4"/>
    </xf>
    <xf numFmtId="0" fontId="1" fillId="25" borderId="0" xfId="4" applyFont="1" applyBorder="1" applyAlignment="1">
      <alignment horizontal="left" indent="4"/>
    </xf>
    <xf numFmtId="0" fontId="3" fillId="16" borderId="0" xfId="4" applyFont="1" applyFill="1" applyBorder="1" applyAlignment="1">
      <alignment horizontal="left" indent="4"/>
    </xf>
    <xf numFmtId="0" fontId="3" fillId="29" borderId="0" xfId="4" applyFont="1" applyFill="1" applyBorder="1" applyAlignment="1">
      <alignment horizontal="left" vertical="top" indent="4"/>
    </xf>
    <xf numFmtId="0" fontId="3" fillId="0" borderId="0" xfId="0" applyFont="1" applyBorder="1" applyAlignment="1">
      <alignment horizontal="left" indent="4"/>
    </xf>
    <xf numFmtId="0" fontId="3" fillId="26" borderId="0" xfId="0" applyFont="1" applyFill="1" applyBorder="1" applyAlignment="1">
      <alignment horizontal="left" indent="1"/>
    </xf>
    <xf numFmtId="0" fontId="3" fillId="23" borderId="0" xfId="0" applyFont="1" applyFill="1" applyBorder="1" applyAlignment="1">
      <alignment horizontal="left" indent="1"/>
    </xf>
    <xf numFmtId="0" fontId="3" fillId="25" borderId="0" xfId="4" applyFont="1" applyBorder="1" applyAlignment="1">
      <alignment horizontal="left" indent="1"/>
    </xf>
    <xf numFmtId="0" fontId="3" fillId="16" borderId="0" xfId="4" applyFont="1" applyFill="1" applyBorder="1" applyAlignment="1">
      <alignment horizontal="left" indent="1"/>
    </xf>
    <xf numFmtId="0" fontId="3" fillId="29" borderId="0" xfId="4" applyFont="1" applyFill="1" applyBorder="1" applyAlignment="1">
      <alignment horizontal="left" vertical="top" indent="1"/>
    </xf>
    <xf numFmtId="0" fontId="3" fillId="46" borderId="0" xfId="0" applyFont="1" applyFill="1" applyBorder="1" applyAlignment="1">
      <alignment horizontal="left" indent="1"/>
    </xf>
    <xf numFmtId="0" fontId="20" fillId="57" borderId="0" xfId="0" applyFont="1" applyFill="1" applyBorder="1" applyAlignment="1">
      <alignment horizontal="center"/>
    </xf>
    <xf numFmtId="0" fontId="3" fillId="26" borderId="0" xfId="0" applyFont="1" applyFill="1" applyBorder="1" applyAlignment="1">
      <alignment horizontal="left"/>
    </xf>
    <xf numFmtId="0" fontId="3" fillId="23" borderId="0" xfId="0" applyFont="1" applyFill="1" applyBorder="1" applyAlignment="1">
      <alignment horizontal="left"/>
    </xf>
    <xf numFmtId="0" fontId="1" fillId="25" borderId="0" xfId="4" applyFont="1" applyBorder="1"/>
    <xf numFmtId="0" fontId="3" fillId="16" borderId="0" xfId="4" applyFont="1" applyFill="1" applyBorder="1" applyAlignment="1">
      <alignment horizontal="left"/>
    </xf>
    <xf numFmtId="0" fontId="3" fillId="45" borderId="0" xfId="0" applyFont="1" applyFill="1" applyBorder="1" applyAlignment="1">
      <alignment horizontal="left"/>
    </xf>
    <xf numFmtId="0" fontId="0" fillId="55" borderId="0" xfId="0" applyFont="1" applyFill="1" applyBorder="1" applyAlignment="1">
      <alignment horizontal="left"/>
    </xf>
    <xf numFmtId="0" fontId="0" fillId="56" borderId="0" xfId="0" applyFont="1" applyFill="1" applyBorder="1" applyAlignment="1">
      <alignment horizontal="left"/>
    </xf>
    <xf numFmtId="0" fontId="4" fillId="33" borderId="2" xfId="0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41" fontId="13" fillId="0" borderId="0" xfId="1" applyFont="1" applyFill="1" applyBorder="1"/>
    <xf numFmtId="0" fontId="20" fillId="0" borderId="0" xfId="0" applyFont="1" applyFill="1" applyBorder="1" applyAlignment="1">
      <alignment horizontal="center"/>
    </xf>
    <xf numFmtId="191" fontId="21" fillId="0" borderId="40" xfId="2" applyNumberFormat="1" applyFont="1" applyBorder="1" applyAlignment="1">
      <alignment horizontal="right" vertical="top" indent="2"/>
    </xf>
    <xf numFmtId="191" fontId="13" fillId="18" borderId="0" xfId="1" applyNumberFormat="1" applyFont="1" applyFill="1" applyBorder="1" applyAlignment="1">
      <alignment horizontal="right" vertical="top" indent="2"/>
    </xf>
    <xf numFmtId="191" fontId="0" fillId="0" borderId="0" xfId="2" applyNumberFormat="1" applyFont="1" applyAlignment="1">
      <alignment horizontal="right" vertical="top" indent="2"/>
    </xf>
    <xf numFmtId="191" fontId="21" fillId="0" borderId="0" xfId="2" applyNumberFormat="1" applyFont="1" applyAlignment="1">
      <alignment horizontal="right" vertical="top" indent="2"/>
    </xf>
    <xf numFmtId="191" fontId="4" fillId="14" borderId="0" xfId="0" applyNumberFormat="1" applyFont="1" applyFill="1" applyBorder="1" applyAlignment="1">
      <alignment horizontal="right" vertical="top" indent="2"/>
    </xf>
    <xf numFmtId="191" fontId="4" fillId="45" borderId="0" xfId="0" applyNumberFormat="1" applyFont="1" applyFill="1" applyBorder="1" applyAlignment="1">
      <alignment horizontal="right" vertical="top" indent="2"/>
    </xf>
    <xf numFmtId="191" fontId="9" fillId="13" borderId="0" xfId="0" applyNumberFormat="1" applyFont="1" applyFill="1" applyBorder="1" applyAlignment="1">
      <alignment horizontal="right" vertical="top" indent="2"/>
    </xf>
    <xf numFmtId="191" fontId="9" fillId="17" borderId="0" xfId="0" applyNumberFormat="1" applyFont="1" applyFill="1" applyBorder="1" applyAlignment="1">
      <alignment horizontal="right" vertical="top" indent="2"/>
    </xf>
    <xf numFmtId="191" fontId="9" fillId="15" borderId="0" xfId="0" applyNumberFormat="1" applyFont="1" applyFill="1" applyBorder="1" applyAlignment="1">
      <alignment horizontal="right" vertical="top" indent="2"/>
    </xf>
    <xf numFmtId="191" fontId="9" fillId="16" borderId="0" xfId="0" applyNumberFormat="1" applyFont="1" applyFill="1" applyBorder="1" applyAlignment="1">
      <alignment horizontal="right" vertical="top" indent="2"/>
    </xf>
    <xf numFmtId="191" fontId="9" fillId="12" borderId="0" xfId="0" applyNumberFormat="1" applyFont="1" applyFill="1" applyBorder="1" applyAlignment="1">
      <alignment horizontal="right" vertical="top" indent="2"/>
    </xf>
    <xf numFmtId="191" fontId="0" fillId="0" borderId="0" xfId="0" applyNumberFormat="1" applyAlignment="1">
      <alignment horizontal="right" vertical="top" indent="2"/>
    </xf>
    <xf numFmtId="191" fontId="3" fillId="48" borderId="0" xfId="0" applyNumberFormat="1" applyFont="1" applyFill="1" applyBorder="1" applyAlignment="1">
      <alignment horizontal="right" vertical="top" indent="4"/>
    </xf>
    <xf numFmtId="191" fontId="13" fillId="18" borderId="40" xfId="1" applyNumberFormat="1" applyFont="1" applyFill="1" applyBorder="1" applyAlignment="1">
      <alignment horizontal="right" vertical="top" indent="2"/>
    </xf>
    <xf numFmtId="191" fontId="27" fillId="0" borderId="0" xfId="0" applyNumberFormat="1" applyFont="1" applyAlignment="1">
      <alignment horizontal="right" vertical="top" indent="2"/>
    </xf>
    <xf numFmtId="191" fontId="0" fillId="0" borderId="0" xfId="0" applyNumberFormat="1" applyFill="1" applyAlignment="1">
      <alignment horizontal="right" vertical="top" indent="2"/>
    </xf>
    <xf numFmtId="191" fontId="13" fillId="0" borderId="0" xfId="1" applyNumberFormat="1" applyFont="1" applyFill="1" applyBorder="1" applyAlignment="1">
      <alignment horizontal="right" vertical="top" indent="2"/>
    </xf>
    <xf numFmtId="191" fontId="0" fillId="0" borderId="25" xfId="0" applyNumberFormat="1" applyBorder="1" applyAlignment="1">
      <alignment horizontal="right" vertical="top" indent="2"/>
    </xf>
    <xf numFmtId="191" fontId="13" fillId="18" borderId="25" xfId="1" applyNumberFormat="1" applyFont="1" applyFill="1" applyBorder="1" applyAlignment="1">
      <alignment horizontal="right" vertical="top" indent="2"/>
    </xf>
    <xf numFmtId="191" fontId="28" fillId="18" borderId="0" xfId="1" applyNumberFormat="1" applyFont="1" applyFill="1" applyBorder="1" applyAlignment="1">
      <alignment horizontal="right" vertical="top" indent="2"/>
    </xf>
    <xf numFmtId="191" fontId="25" fillId="6" borderId="2" xfId="0" applyNumberFormat="1" applyFont="1" applyFill="1" applyBorder="1" applyAlignment="1">
      <alignment horizontal="right" vertical="top" indent="2"/>
    </xf>
    <xf numFmtId="191" fontId="25" fillId="31" borderId="0" xfId="0" applyNumberFormat="1" applyFont="1" applyFill="1" applyBorder="1" applyAlignment="1">
      <alignment horizontal="right" vertical="top" indent="2"/>
    </xf>
    <xf numFmtId="191" fontId="4" fillId="33" borderId="2" xfId="0" applyNumberFormat="1" applyFont="1" applyFill="1" applyBorder="1" applyAlignment="1">
      <alignment horizontal="right" vertical="top" indent="2"/>
    </xf>
    <xf numFmtId="191" fontId="4" fillId="0" borderId="0" xfId="0" applyNumberFormat="1" applyFont="1" applyFill="1" applyBorder="1" applyAlignment="1">
      <alignment horizontal="right" vertical="top" indent="2"/>
    </xf>
    <xf numFmtId="191" fontId="20" fillId="58" borderId="0" xfId="0" applyNumberFormat="1" applyFont="1" applyFill="1" applyBorder="1" applyAlignment="1">
      <alignment horizontal="right" vertical="top" indent="2"/>
    </xf>
    <xf numFmtId="191" fontId="20" fillId="0" borderId="0" xfId="0" applyNumberFormat="1" applyFont="1" applyFill="1" applyBorder="1" applyAlignment="1">
      <alignment horizontal="right" vertical="top" indent="2"/>
    </xf>
    <xf numFmtId="191" fontId="3" fillId="26" borderId="0" xfId="0" applyNumberFormat="1" applyFont="1" applyFill="1" applyBorder="1" applyAlignment="1">
      <alignment horizontal="right" vertical="top" indent="3"/>
    </xf>
    <xf numFmtId="191" fontId="3" fillId="23" borderId="0" xfId="0" applyNumberFormat="1" applyFont="1" applyFill="1" applyBorder="1" applyAlignment="1">
      <alignment horizontal="right" vertical="top" indent="3"/>
    </xf>
    <xf numFmtId="191" fontId="3" fillId="25" borderId="0" xfId="4" applyNumberFormat="1" applyFont="1" applyBorder="1" applyAlignment="1">
      <alignment horizontal="right" vertical="top" indent="3"/>
    </xf>
    <xf numFmtId="191" fontId="3" fillId="16" borderId="0" xfId="4" applyNumberFormat="1" applyFont="1" applyFill="1" applyBorder="1" applyAlignment="1">
      <alignment horizontal="right" vertical="top" indent="3"/>
    </xf>
    <xf numFmtId="191" fontId="3" fillId="29" borderId="0" xfId="4" applyNumberFormat="1" applyFont="1" applyFill="1" applyBorder="1" applyAlignment="1">
      <alignment horizontal="right" vertical="top" indent="3"/>
    </xf>
    <xf numFmtId="191" fontId="3" fillId="46" borderId="0" xfId="0" applyNumberFormat="1" applyFont="1" applyFill="1" applyBorder="1" applyAlignment="1">
      <alignment horizontal="right" vertical="top" indent="3"/>
    </xf>
    <xf numFmtId="191" fontId="3" fillId="0" borderId="0" xfId="0" applyNumberFormat="1" applyFont="1" applyFill="1" applyBorder="1" applyAlignment="1">
      <alignment horizontal="right" vertical="top" indent="3"/>
    </xf>
    <xf numFmtId="191" fontId="20" fillId="58" borderId="2" xfId="0" applyNumberFormat="1" applyFont="1" applyFill="1" applyBorder="1" applyAlignment="1">
      <alignment horizontal="right" vertical="top" indent="2"/>
    </xf>
    <xf numFmtId="191" fontId="20" fillId="57" borderId="0" xfId="0" applyNumberFormat="1" applyFont="1" applyFill="1" applyBorder="1" applyAlignment="1">
      <alignment horizontal="right" vertical="top" indent="2"/>
    </xf>
    <xf numFmtId="191" fontId="4" fillId="59" borderId="0" xfId="0" applyNumberFormat="1" applyFont="1" applyFill="1" applyBorder="1" applyAlignment="1">
      <alignment horizontal="right" vertical="top" indent="2"/>
    </xf>
    <xf numFmtId="191" fontId="3" fillId="26" borderId="0" xfId="0" applyNumberFormat="1" applyFont="1" applyFill="1" applyBorder="1" applyAlignment="1">
      <alignment horizontal="right" vertical="top" indent="2"/>
    </xf>
    <xf numFmtId="191" fontId="3" fillId="23" borderId="0" xfId="0" applyNumberFormat="1" applyFont="1" applyFill="1" applyBorder="1" applyAlignment="1">
      <alignment horizontal="right" vertical="top" indent="2"/>
    </xf>
    <xf numFmtId="191" fontId="1" fillId="25" borderId="0" xfId="4" applyNumberFormat="1" applyFont="1" applyBorder="1" applyAlignment="1">
      <alignment horizontal="right" vertical="top" indent="2"/>
    </xf>
    <xf numFmtId="191" fontId="3" fillId="16" borderId="0" xfId="4" applyNumberFormat="1" applyFont="1" applyFill="1" applyBorder="1" applyAlignment="1">
      <alignment horizontal="right" vertical="top" indent="2"/>
    </xf>
    <xf numFmtId="191" fontId="3" fillId="29" borderId="0" xfId="4" applyNumberFormat="1" applyFont="1" applyFill="1" applyBorder="1" applyAlignment="1">
      <alignment horizontal="right" vertical="top" indent="2"/>
    </xf>
    <xf numFmtId="191" fontId="3" fillId="45" borderId="0" xfId="0" applyNumberFormat="1" applyFont="1" applyFill="1" applyBorder="1" applyAlignment="1">
      <alignment horizontal="right" vertical="top" indent="2"/>
    </xf>
    <xf numFmtId="191" fontId="0" fillId="55" borderId="0" xfId="0" applyNumberFormat="1" applyFont="1" applyFill="1" applyBorder="1" applyAlignment="1">
      <alignment horizontal="right" vertical="top" indent="2"/>
    </xf>
    <xf numFmtId="191" fontId="0" fillId="56" borderId="0" xfId="0" applyNumberFormat="1" applyFont="1" applyFill="1" applyBorder="1" applyAlignment="1">
      <alignment horizontal="right" vertical="top" indent="2"/>
    </xf>
    <xf numFmtId="191" fontId="4" fillId="59" borderId="30" xfId="0" applyNumberFormat="1" applyFont="1" applyFill="1" applyBorder="1" applyAlignment="1">
      <alignment horizontal="right" vertical="top" indent="2"/>
    </xf>
    <xf numFmtId="191" fontId="12" fillId="60" borderId="2" xfId="0" applyNumberFormat="1" applyFont="1" applyFill="1" applyBorder="1" applyAlignment="1">
      <alignment horizontal="right" vertical="top" indent="2"/>
    </xf>
    <xf numFmtId="191" fontId="13" fillId="18" borderId="0" xfId="1" applyNumberFormat="1" applyFont="1" applyFill="1" applyBorder="1" applyAlignment="1">
      <alignment horizontal="right" vertical="top" wrapText="1"/>
    </xf>
    <xf numFmtId="191" fontId="4" fillId="2" borderId="0" xfId="0" applyNumberFormat="1" applyFont="1" applyFill="1" applyBorder="1" applyAlignment="1">
      <alignment horizontal="right" vertical="top" indent="2"/>
    </xf>
    <xf numFmtId="191" fontId="3" fillId="26" borderId="0" xfId="0" applyNumberFormat="1" applyFont="1" applyFill="1" applyBorder="1" applyAlignment="1">
      <alignment horizontal="right" vertical="top" wrapText="1" indent="2"/>
    </xf>
    <xf numFmtId="191" fontId="3" fillId="23" borderId="0" xfId="0" applyNumberFormat="1" applyFont="1" applyFill="1" applyBorder="1" applyAlignment="1">
      <alignment horizontal="right" vertical="top" wrapText="1" indent="2"/>
    </xf>
    <xf numFmtId="191" fontId="1" fillId="25" borderId="0" xfId="4" applyNumberFormat="1" applyFont="1" applyBorder="1" applyAlignment="1">
      <alignment horizontal="right" vertical="top" wrapText="1" indent="2"/>
    </xf>
    <xf numFmtId="191" fontId="3" fillId="16" borderId="0" xfId="4" applyNumberFormat="1" applyFont="1" applyFill="1" applyBorder="1" applyAlignment="1">
      <alignment horizontal="right" vertical="top" wrapText="1" indent="2"/>
    </xf>
    <xf numFmtId="191" fontId="3" fillId="29" borderId="0" xfId="4" applyNumberFormat="1" applyFont="1" applyFill="1" applyBorder="1" applyAlignment="1">
      <alignment horizontal="right" vertical="top" wrapText="1" indent="2"/>
    </xf>
    <xf numFmtId="191" fontId="3" fillId="0" borderId="0" xfId="0" applyNumberFormat="1" applyFont="1" applyFill="1" applyBorder="1" applyAlignment="1">
      <alignment horizontal="right" vertical="top" indent="2"/>
    </xf>
    <xf numFmtId="41" fontId="4" fillId="23" borderId="0" xfId="1" applyFont="1" applyFill="1" applyBorder="1"/>
    <xf numFmtId="41" fontId="4" fillId="9" borderId="0" xfId="1" applyFont="1" applyFill="1" applyBorder="1"/>
    <xf numFmtId="41" fontId="4" fillId="12" borderId="0" xfId="1" applyFont="1" applyFill="1" applyBorder="1"/>
    <xf numFmtId="41" fontId="4" fillId="10" borderId="0" xfId="1" applyFont="1" applyFill="1" applyBorder="1"/>
    <xf numFmtId="41" fontId="4" fillId="24" borderId="0" xfId="1" applyFont="1" applyFill="1" applyBorder="1"/>
    <xf numFmtId="0" fontId="0" fillId="0" borderId="21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22" xfId="0" applyFont="1" applyFill="1" applyBorder="1"/>
    <xf numFmtId="0" fontId="0" fillId="0" borderId="21" xfId="0" applyFont="1" applyFill="1" applyBorder="1" applyAlignment="1">
      <alignment horizontal="left" indent="2"/>
    </xf>
    <xf numFmtId="0" fontId="4" fillId="31" borderId="32" xfId="0" applyFont="1" applyFill="1" applyBorder="1" applyAlignment="1">
      <alignment horizontal="center"/>
    </xf>
    <xf numFmtId="0" fontId="0" fillId="0" borderId="21" xfId="0" applyFill="1" applyBorder="1"/>
    <xf numFmtId="0" fontId="0" fillId="0" borderId="0" xfId="0" applyFill="1" applyBorder="1"/>
    <xf numFmtId="0" fontId="4" fillId="6" borderId="32" xfId="0" applyFont="1" applyFill="1" applyBorder="1" applyAlignment="1">
      <alignment horizontal="center"/>
    </xf>
    <xf numFmtId="0" fontId="4" fillId="63" borderId="32" xfId="0" applyFont="1" applyFill="1" applyBorder="1" applyAlignment="1">
      <alignment horizontal="center"/>
    </xf>
    <xf numFmtId="0" fontId="4" fillId="62" borderId="32" xfId="0" applyFont="1" applyFill="1" applyBorder="1" applyAlignment="1">
      <alignment horizontal="center"/>
    </xf>
    <xf numFmtId="0" fontId="4" fillId="60" borderId="32" xfId="0" applyFont="1" applyFill="1" applyBorder="1" applyAlignment="1">
      <alignment horizontal="center"/>
    </xf>
    <xf numFmtId="0" fontId="4" fillId="33" borderId="32" xfId="0" applyFont="1" applyFill="1" applyBorder="1" applyAlignment="1">
      <alignment horizontal="center"/>
    </xf>
    <xf numFmtId="0" fontId="0" fillId="24" borderId="20" xfId="0" applyFill="1" applyBorder="1"/>
    <xf numFmtId="191" fontId="13" fillId="18" borderId="0" xfId="1" applyNumberFormat="1" applyFont="1" applyFill="1" applyBorder="1"/>
    <xf numFmtId="0" fontId="0" fillId="61" borderId="2" xfId="0" applyFont="1" applyFill="1" applyBorder="1"/>
    <xf numFmtId="9" fontId="0" fillId="0" borderId="0" xfId="3" applyFont="1"/>
    <xf numFmtId="182" fontId="4" fillId="4" borderId="0" xfId="0" applyNumberFormat="1" applyFont="1" applyFill="1" applyBorder="1" applyAlignment="1">
      <alignment horizontal="center" vertical="center"/>
    </xf>
    <xf numFmtId="182" fontId="0" fillId="0" borderId="0" xfId="0" applyNumberFormat="1" applyFill="1"/>
    <xf numFmtId="182" fontId="4" fillId="26" borderId="2" xfId="0" applyNumberFormat="1" applyFont="1" applyFill="1" applyBorder="1" applyAlignment="1">
      <alignment horizontal="center" vertical="center"/>
    </xf>
    <xf numFmtId="182" fontId="4" fillId="2" borderId="2" xfId="0" applyNumberFormat="1" applyFont="1" applyFill="1" applyBorder="1" applyAlignment="1">
      <alignment horizontal="left" indent="2"/>
    </xf>
    <xf numFmtId="182" fontId="0" fillId="0" borderId="40" xfId="0" applyNumberFormat="1" applyBorder="1"/>
    <xf numFmtId="182" fontId="4" fillId="14" borderId="2" xfId="0" applyNumberFormat="1" applyFont="1" applyFill="1" applyBorder="1" applyAlignment="1"/>
    <xf numFmtId="182" fontId="4" fillId="45" borderId="2" xfId="0" applyNumberFormat="1" applyFont="1" applyFill="1" applyBorder="1" applyAlignment="1"/>
    <xf numFmtId="182" fontId="0" fillId="0" borderId="25" xfId="0" applyNumberFormat="1" applyBorder="1"/>
    <xf numFmtId="182" fontId="4" fillId="47" borderId="0" xfId="0" applyNumberFormat="1" applyFont="1" applyFill="1" applyBorder="1" applyAlignment="1">
      <alignment horizontal="center" vertical="center"/>
    </xf>
    <xf numFmtId="182" fontId="4" fillId="34" borderId="0" xfId="2" applyNumberFormat="1" applyFont="1" applyFill="1" applyBorder="1" applyAlignment="1">
      <alignment horizontal="center" vertical="center"/>
    </xf>
    <xf numFmtId="182" fontId="4" fillId="47" borderId="0" xfId="2" applyNumberFormat="1" applyFont="1" applyFill="1" applyBorder="1" applyAlignment="1">
      <alignment horizontal="center" vertical="center"/>
    </xf>
    <xf numFmtId="182" fontId="4" fillId="34" borderId="0" xfId="0" applyNumberFormat="1" applyFont="1" applyFill="1" applyBorder="1" applyAlignment="1">
      <alignment horizontal="center" vertical="center"/>
    </xf>
    <xf numFmtId="42" fontId="0" fillId="0" borderId="0" xfId="2" applyFont="1"/>
    <xf numFmtId="0" fontId="29" fillId="18" borderId="0" xfId="0" applyFont="1" applyFill="1"/>
    <xf numFmtId="10" fontId="29" fillId="18" borderId="0" xfId="3" applyNumberFormat="1" applyFont="1" applyFill="1"/>
    <xf numFmtId="42" fontId="0" fillId="0" borderId="0" xfId="2" applyFont="1" applyAlignment="1">
      <alignment horizontal="right"/>
    </xf>
    <xf numFmtId="9" fontId="0" fillId="0" borderId="0" xfId="0" applyNumberFormat="1" applyAlignment="1">
      <alignment horizontal="right"/>
    </xf>
    <xf numFmtId="9" fontId="0" fillId="0" borderId="0" xfId="3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42" fontId="0" fillId="0" borderId="0" xfId="0" applyNumberFormat="1" applyAlignment="1">
      <alignment horizontal="right"/>
    </xf>
    <xf numFmtId="194" fontId="0" fillId="0" borderId="0" xfId="0" applyNumberFormat="1" applyAlignment="1">
      <alignment horizontal="right"/>
    </xf>
    <xf numFmtId="193" fontId="0" fillId="0" borderId="0" xfId="0" applyNumberFormat="1" applyAlignment="1">
      <alignment horizontal="right"/>
    </xf>
    <xf numFmtId="10" fontId="0" fillId="0" borderId="0" xfId="3" applyNumberFormat="1" applyFont="1" applyAlignment="1">
      <alignment horizontal="right"/>
    </xf>
    <xf numFmtId="42" fontId="0" fillId="0" borderId="0" xfId="3" applyNumberFormat="1" applyFont="1" applyAlignment="1">
      <alignment horizontal="right"/>
    </xf>
    <xf numFmtId="0" fontId="1" fillId="0" borderId="0" xfId="0" applyFont="1"/>
    <xf numFmtId="168" fontId="13" fillId="18" borderId="0" xfId="1" applyNumberFormat="1" applyFont="1" applyFill="1" applyBorder="1"/>
    <xf numFmtId="42" fontId="0" fillId="0" borderId="0" xfId="0" applyNumberFormat="1" applyFill="1" applyAlignment="1">
      <alignment horizontal="right"/>
    </xf>
    <xf numFmtId="9" fontId="0" fillId="0" borderId="0" xfId="0" applyNumberFormat="1" applyFill="1" applyAlignment="1">
      <alignment horizontal="right"/>
    </xf>
    <xf numFmtId="169" fontId="0" fillId="0" borderId="0" xfId="0" applyNumberFormat="1" applyFill="1" applyAlignment="1">
      <alignment horizontal="right"/>
    </xf>
    <xf numFmtId="181" fontId="0" fillId="0" borderId="0" xfId="0" applyNumberFormat="1"/>
    <xf numFmtId="181" fontId="13" fillId="0" borderId="0" xfId="1" applyNumberFormat="1" applyFont="1" applyFill="1" applyBorder="1"/>
    <xf numFmtId="181" fontId="13" fillId="0" borderId="0" xfId="1" applyNumberFormat="1" applyFont="1" applyFill="1" applyBorder="1" applyAlignment="1">
      <alignment horizontal="right"/>
    </xf>
    <xf numFmtId="194" fontId="0" fillId="0" borderId="0" xfId="0" applyNumberFormat="1" applyFill="1" applyAlignment="1">
      <alignment horizontal="right"/>
    </xf>
    <xf numFmtId="42" fontId="0" fillId="0" borderId="0" xfId="2" applyFont="1" applyFill="1"/>
    <xf numFmtId="193" fontId="0" fillId="0" borderId="0" xfId="0" applyNumberFormat="1" applyFill="1" applyAlignment="1">
      <alignment horizontal="right"/>
    </xf>
    <xf numFmtId="184" fontId="0" fillId="0" borderId="0" xfId="3" applyNumberFormat="1" applyFont="1" applyFill="1"/>
    <xf numFmtId="195" fontId="0" fillId="0" borderId="0" xfId="0" applyNumberFormat="1"/>
    <xf numFmtId="196" fontId="0" fillId="0" borderId="0" xfId="0" applyNumberFormat="1" applyAlignment="1">
      <alignment horizontal="right"/>
    </xf>
    <xf numFmtId="9" fontId="29" fillId="18" borderId="0" xfId="3" applyFont="1" applyFill="1"/>
    <xf numFmtId="9" fontId="29" fillId="18" borderId="0" xfId="3" applyFont="1" applyFill="1" applyAlignment="1">
      <alignment horizontal="right"/>
    </xf>
    <xf numFmtId="169" fontId="29" fillId="18" borderId="0" xfId="3" applyNumberFormat="1" applyFont="1" applyFill="1"/>
    <xf numFmtId="9" fontId="0" fillId="0" borderId="0" xfId="3" applyFont="1" applyFill="1"/>
    <xf numFmtId="192" fontId="0" fillId="0" borderId="0" xfId="0" applyNumberFormat="1" applyFill="1"/>
    <xf numFmtId="193" fontId="0" fillId="0" borderId="0" xfId="0" applyNumberFormat="1" applyFill="1"/>
    <xf numFmtId="193" fontId="29" fillId="18" borderId="0" xfId="0" applyNumberFormat="1" applyFont="1" applyFill="1" applyAlignment="1">
      <alignment horizontal="right"/>
    </xf>
    <xf numFmtId="9" fontId="0" fillId="0" borderId="0" xfId="0" applyNumberFormat="1" applyFill="1"/>
    <xf numFmtId="169" fontId="0" fillId="0" borderId="0" xfId="0" applyNumberFormat="1" applyFill="1"/>
    <xf numFmtId="194" fontId="0" fillId="0" borderId="0" xfId="0" applyNumberFormat="1" applyFill="1"/>
    <xf numFmtId="0" fontId="13" fillId="20" borderId="0" xfId="0" applyFont="1" applyFill="1"/>
    <xf numFmtId="0" fontId="0" fillId="20" borderId="0" xfId="0" applyFill="1"/>
    <xf numFmtId="0" fontId="4" fillId="27" borderId="0" xfId="0" applyFont="1" applyFill="1" applyAlignment="1">
      <alignment horizontal="center" vertical="center"/>
    </xf>
    <xf numFmtId="0" fontId="10" fillId="17" borderId="0" xfId="0" applyFont="1" applyFill="1" applyAlignment="1">
      <alignment horizontal="center" vertical="center"/>
    </xf>
    <xf numFmtId="0" fontId="0" fillId="24" borderId="2" xfId="0" applyFill="1" applyBorder="1"/>
    <xf numFmtId="9" fontId="0" fillId="24" borderId="0" xfId="0" applyNumberFormat="1" applyFill="1"/>
    <xf numFmtId="42" fontId="0" fillId="24" borderId="0" xfId="2" applyFont="1" applyFill="1"/>
    <xf numFmtId="9" fontId="0" fillId="24" borderId="0" xfId="3" applyFont="1" applyFill="1"/>
    <xf numFmtId="169" fontId="0" fillId="24" borderId="0" xfId="3" applyNumberFormat="1" applyFont="1" applyFill="1"/>
    <xf numFmtId="194" fontId="0" fillId="24" borderId="0" xfId="0" applyNumberFormat="1" applyFill="1" applyAlignment="1">
      <alignment horizontal="right"/>
    </xf>
    <xf numFmtId="193" fontId="0" fillId="24" borderId="0" xfId="0" applyNumberFormat="1" applyFill="1" applyAlignment="1">
      <alignment horizontal="right"/>
    </xf>
    <xf numFmtId="42" fontId="0" fillId="24" borderId="0" xfId="0" applyNumberFormat="1" applyFill="1"/>
    <xf numFmtId="192" fontId="0" fillId="24" borderId="0" xfId="0" applyNumberFormat="1" applyFill="1"/>
    <xf numFmtId="184" fontId="0" fillId="24" borderId="0" xfId="0" applyNumberFormat="1" applyFill="1"/>
    <xf numFmtId="193" fontId="0" fillId="24" borderId="0" xfId="0" applyNumberFormat="1" applyFill="1"/>
    <xf numFmtId="9" fontId="1" fillId="24" borderId="0" xfId="3" applyFont="1" applyFill="1"/>
    <xf numFmtId="42" fontId="29" fillId="18" borderId="0" xfId="2" applyFont="1" applyFill="1"/>
    <xf numFmtId="9" fontId="29" fillId="18" borderId="0" xfId="0" applyNumberFormat="1" applyFont="1" applyFill="1"/>
    <xf numFmtId="42" fontId="29" fillId="18" borderId="0" xfId="0" applyNumberFormat="1" applyFont="1" applyFill="1"/>
    <xf numFmtId="169" fontId="29" fillId="18" borderId="0" xfId="0" applyNumberFormat="1" applyFont="1" applyFill="1"/>
    <xf numFmtId="194" fontId="29" fillId="18" borderId="0" xfId="0" applyNumberFormat="1" applyFont="1" applyFill="1"/>
    <xf numFmtId="194" fontId="29" fillId="18" borderId="0" xfId="0" applyNumberFormat="1" applyFont="1" applyFill="1" applyAlignment="1">
      <alignment horizontal="right"/>
    </xf>
    <xf numFmtId="193" fontId="29" fillId="18" borderId="0" xfId="0" applyNumberFormat="1" applyFont="1" applyFill="1"/>
    <xf numFmtId="192" fontId="29" fillId="18" borderId="0" xfId="0" applyNumberFormat="1" applyFont="1" applyFill="1"/>
    <xf numFmtId="184" fontId="29" fillId="18" borderId="0" xfId="3" applyNumberFormat="1" applyFont="1" applyFill="1"/>
    <xf numFmtId="184" fontId="29" fillId="18" borderId="0" xfId="0" applyNumberFormat="1" applyFont="1" applyFill="1"/>
    <xf numFmtId="42" fontId="0" fillId="64" borderId="72" xfId="8" applyNumberFormat="1" applyFont="1" applyAlignment="1">
      <alignment horizontal="right"/>
    </xf>
    <xf numFmtId="42" fontId="0" fillId="65" borderId="72" xfId="8" applyNumberFormat="1" applyFont="1" applyFill="1" applyAlignment="1">
      <alignment horizontal="right"/>
    </xf>
    <xf numFmtId="9" fontId="0" fillId="65" borderId="0" xfId="3" applyFont="1" applyFill="1" applyAlignment="1">
      <alignment horizontal="right"/>
    </xf>
    <xf numFmtId="0" fontId="0" fillId="65" borderId="0" xfId="0" applyFill="1" applyAlignment="1">
      <alignment horizontal="right"/>
    </xf>
    <xf numFmtId="42" fontId="0" fillId="65" borderId="0" xfId="2" applyFont="1" applyFill="1" applyAlignment="1">
      <alignment horizontal="right"/>
    </xf>
    <xf numFmtId="9" fontId="0" fillId="65" borderId="0" xfId="0" applyNumberFormat="1" applyFill="1" applyAlignment="1">
      <alignment horizontal="right"/>
    </xf>
    <xf numFmtId="194" fontId="0" fillId="65" borderId="0" xfId="0" applyNumberFormat="1" applyFont="1" applyFill="1" applyAlignment="1">
      <alignment horizontal="right"/>
    </xf>
    <xf numFmtId="193" fontId="0" fillId="65" borderId="0" xfId="0" applyNumberFormat="1" applyFill="1" applyAlignment="1">
      <alignment horizontal="right"/>
    </xf>
    <xf numFmtId="42" fontId="0" fillId="65" borderId="0" xfId="0" applyNumberFormat="1" applyFill="1" applyAlignment="1">
      <alignment horizontal="right"/>
    </xf>
    <xf numFmtId="10" fontId="0" fillId="65" borderId="0" xfId="3" applyNumberFormat="1" applyFont="1" applyFill="1" applyAlignment="1">
      <alignment horizontal="right"/>
    </xf>
    <xf numFmtId="169" fontId="0" fillId="65" borderId="0" xfId="3" applyNumberFormat="1" applyFont="1" applyFill="1" applyAlignment="1">
      <alignment horizontal="right"/>
    </xf>
    <xf numFmtId="196" fontId="0" fillId="65" borderId="0" xfId="0" applyNumberFormat="1" applyFill="1" applyAlignment="1">
      <alignment horizontal="right"/>
    </xf>
    <xf numFmtId="9" fontId="0" fillId="65" borderId="0" xfId="3" applyNumberFormat="1" applyFont="1" applyFill="1" applyAlignment="1">
      <alignment horizontal="right"/>
    </xf>
    <xf numFmtId="42" fontId="0" fillId="0" borderId="0" xfId="2" applyFont="1" applyAlignment="1">
      <alignment horizontal="left" vertical="top"/>
    </xf>
    <xf numFmtId="42" fontId="0" fillId="65" borderId="72" xfId="8" applyNumberFormat="1" applyFont="1" applyFill="1" applyAlignment="1">
      <alignment horizontal="left" vertical="top"/>
    </xf>
    <xf numFmtId="9" fontId="0" fillId="0" borderId="0" xfId="0" applyNumberFormat="1" applyAlignment="1">
      <alignment horizontal="left" vertical="top"/>
    </xf>
    <xf numFmtId="9" fontId="0" fillId="65" borderId="0" xfId="3" applyFont="1" applyFill="1" applyAlignment="1">
      <alignment horizontal="left" vertical="top"/>
    </xf>
    <xf numFmtId="0" fontId="0" fillId="0" borderId="0" xfId="0" applyAlignment="1">
      <alignment horizontal="left" vertical="top"/>
    </xf>
    <xf numFmtId="0" fontId="0" fillId="65" borderId="0" xfId="0" applyFill="1" applyAlignment="1">
      <alignment horizontal="left" vertical="top"/>
    </xf>
    <xf numFmtId="42" fontId="0" fillId="0" borderId="0" xfId="0" applyNumberFormat="1" applyAlignment="1">
      <alignment horizontal="left" vertical="top"/>
    </xf>
    <xf numFmtId="42" fontId="0" fillId="65" borderId="0" xfId="2" applyFont="1" applyFill="1" applyAlignment="1">
      <alignment horizontal="left" vertical="top"/>
    </xf>
    <xf numFmtId="42" fontId="0" fillId="0" borderId="0" xfId="0" applyNumberFormat="1" applyFill="1" applyAlignment="1">
      <alignment horizontal="left" vertical="top"/>
    </xf>
    <xf numFmtId="9" fontId="0" fillId="0" borderId="0" xfId="0" applyNumberFormat="1" applyFill="1" applyAlignment="1">
      <alignment horizontal="left" vertical="top"/>
    </xf>
    <xf numFmtId="9" fontId="0" fillId="65" borderId="0" xfId="0" applyNumberFormat="1" applyFill="1" applyAlignment="1">
      <alignment horizontal="left" vertical="top"/>
    </xf>
    <xf numFmtId="0" fontId="0" fillId="0" borderId="0" xfId="0" applyFill="1" applyAlignment="1">
      <alignment horizontal="left" vertical="top"/>
    </xf>
    <xf numFmtId="9" fontId="0" fillId="0" borderId="0" xfId="3" applyFont="1" applyAlignment="1">
      <alignment horizontal="left" vertical="top"/>
    </xf>
    <xf numFmtId="194" fontId="0" fillId="0" borderId="0" xfId="0" applyNumberFormat="1" applyAlignment="1">
      <alignment horizontal="left" vertical="top"/>
    </xf>
    <xf numFmtId="194" fontId="0" fillId="65" borderId="0" xfId="0" applyNumberFormat="1" applyFont="1" applyFill="1" applyAlignment="1">
      <alignment horizontal="left" vertical="top"/>
    </xf>
    <xf numFmtId="193" fontId="0" fillId="0" borderId="0" xfId="0" applyNumberFormat="1" applyAlignment="1">
      <alignment horizontal="left" vertical="top"/>
    </xf>
    <xf numFmtId="193" fontId="0" fillId="65" borderId="0" xfId="0" applyNumberFormat="1" applyFill="1" applyAlignment="1">
      <alignment horizontal="left" vertical="top"/>
    </xf>
    <xf numFmtId="42" fontId="0" fillId="65" borderId="0" xfId="0" applyNumberFormat="1" applyFill="1" applyAlignment="1">
      <alignment horizontal="left" vertical="top"/>
    </xf>
    <xf numFmtId="10" fontId="0" fillId="0" borderId="0" xfId="3" applyNumberFormat="1" applyFont="1" applyAlignment="1">
      <alignment horizontal="left" vertical="top"/>
    </xf>
    <xf numFmtId="10" fontId="0" fillId="65" borderId="0" xfId="3" applyNumberFormat="1" applyFont="1" applyFill="1" applyAlignment="1">
      <alignment horizontal="left" vertical="top"/>
    </xf>
    <xf numFmtId="42" fontId="0" fillId="0" borderId="0" xfId="3" applyNumberFormat="1" applyFont="1" applyAlignment="1">
      <alignment horizontal="left" vertical="top"/>
    </xf>
    <xf numFmtId="169" fontId="0" fillId="0" borderId="0" xfId="0" applyNumberFormat="1" applyFill="1" applyAlignment="1">
      <alignment horizontal="left" vertical="top"/>
    </xf>
    <xf numFmtId="169" fontId="0" fillId="65" borderId="0" xfId="3" applyNumberFormat="1" applyFont="1" applyFill="1" applyAlignment="1">
      <alignment horizontal="left" vertical="top"/>
    </xf>
    <xf numFmtId="196" fontId="0" fillId="0" borderId="0" xfId="0" applyNumberFormat="1" applyAlignment="1">
      <alignment horizontal="left" vertical="top"/>
    </xf>
    <xf numFmtId="196" fontId="0" fillId="65" borderId="0" xfId="0" applyNumberFormat="1" applyFill="1" applyAlignment="1">
      <alignment horizontal="left" vertical="top"/>
    </xf>
    <xf numFmtId="9" fontId="0" fillId="65" borderId="0" xfId="3" applyNumberFormat="1" applyFont="1" applyFill="1" applyAlignment="1">
      <alignment horizontal="left" vertical="top"/>
    </xf>
    <xf numFmtId="42" fontId="29" fillId="18" borderId="0" xfId="2" applyFont="1" applyFill="1" applyAlignment="1">
      <alignment horizontal="right"/>
    </xf>
    <xf numFmtId="42" fontId="29" fillId="18" borderId="72" xfId="8" applyNumberFormat="1" applyFont="1" applyFill="1" applyAlignment="1">
      <alignment horizontal="right"/>
    </xf>
    <xf numFmtId="9" fontId="29" fillId="18" borderId="0" xfId="0" applyNumberFormat="1" applyFont="1" applyFill="1" applyAlignment="1">
      <alignment horizontal="right"/>
    </xf>
    <xf numFmtId="42" fontId="29" fillId="18" borderId="0" xfId="0" applyNumberFormat="1" applyFont="1" applyFill="1" applyAlignment="1">
      <alignment horizontal="right"/>
    </xf>
    <xf numFmtId="0" fontId="29" fillId="18" borderId="0" xfId="0" applyFont="1" applyFill="1" applyAlignment="1">
      <alignment horizontal="right"/>
    </xf>
    <xf numFmtId="10" fontId="29" fillId="18" borderId="0" xfId="3" applyNumberFormat="1" applyFont="1" applyFill="1" applyAlignment="1">
      <alignment horizontal="right"/>
    </xf>
    <xf numFmtId="42" fontId="29" fillId="18" borderId="0" xfId="3" applyNumberFormat="1" applyFont="1" applyFill="1" applyAlignment="1">
      <alignment horizontal="right"/>
    </xf>
    <xf numFmtId="169" fontId="29" fillId="18" borderId="0" xfId="0" applyNumberFormat="1" applyFont="1" applyFill="1" applyAlignment="1">
      <alignment horizontal="right"/>
    </xf>
    <xf numFmtId="169" fontId="29" fillId="18" borderId="0" xfId="3" applyNumberFormat="1" applyFont="1" applyFill="1" applyAlignment="1">
      <alignment horizontal="right"/>
    </xf>
    <xf numFmtId="196" fontId="29" fillId="18" borderId="0" xfId="0" applyNumberFormat="1" applyFont="1" applyFill="1" applyAlignment="1">
      <alignment horizontal="right"/>
    </xf>
    <xf numFmtId="9" fontId="29" fillId="18" borderId="0" xfId="3" applyNumberFormat="1" applyFont="1" applyFill="1" applyAlignment="1">
      <alignment horizontal="right"/>
    </xf>
    <xf numFmtId="0" fontId="31" fillId="0" borderId="0" xfId="0" applyFont="1"/>
    <xf numFmtId="0" fontId="32" fillId="0" borderId="0" xfId="0" applyFont="1"/>
    <xf numFmtId="10" fontId="29" fillId="18" borderId="0" xfId="0" applyNumberFormat="1" applyFont="1" applyFill="1"/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3" fillId="18" borderId="0" xfId="0" applyFont="1" applyFill="1" applyAlignment="1">
      <alignment horizontal="center" vertical="center"/>
    </xf>
    <xf numFmtId="0" fontId="20" fillId="18" borderId="0" xfId="0" applyFont="1" applyFill="1" applyAlignment="1">
      <alignment horizontal="center" vertical="center"/>
    </xf>
    <xf numFmtId="0" fontId="12" fillId="5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" fontId="4" fillId="23" borderId="0" xfId="0" applyNumberFormat="1" applyFont="1" applyFill="1" applyBorder="1" applyAlignment="1">
      <alignment horizontal="center" vertical="center"/>
    </xf>
    <xf numFmtId="17" fontId="4" fillId="9" borderId="0" xfId="0" applyNumberFormat="1" applyFont="1" applyFill="1" applyBorder="1" applyAlignment="1">
      <alignment horizontal="center" vertical="center"/>
    </xf>
    <xf numFmtId="17" fontId="4" fillId="12" borderId="0" xfId="0" applyNumberFormat="1" applyFont="1" applyFill="1" applyBorder="1" applyAlignment="1">
      <alignment horizontal="center" vertical="center"/>
    </xf>
    <xf numFmtId="17" fontId="4" fillId="10" borderId="0" xfId="0" applyNumberFormat="1" applyFont="1" applyFill="1" applyBorder="1" applyAlignment="1">
      <alignment horizontal="center" vertical="center"/>
    </xf>
    <xf numFmtId="17" fontId="4" fillId="24" borderId="0" xfId="0" applyNumberFormat="1" applyFont="1" applyFill="1" applyBorder="1" applyAlignment="1">
      <alignment horizontal="center" vertical="center"/>
    </xf>
    <xf numFmtId="41" fontId="13" fillId="18" borderId="0" xfId="1" applyFont="1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181" fontId="13" fillId="18" borderId="0" xfId="1" applyNumberFormat="1" applyFont="1" applyFill="1" applyBorder="1" applyAlignment="1">
      <alignment horizontal="center" vertical="center"/>
    </xf>
    <xf numFmtId="0" fontId="21" fillId="5" borderId="0" xfId="0" applyFont="1" applyFill="1" applyAlignment="1">
      <alignment horizontal="center" vertical="center"/>
    </xf>
    <xf numFmtId="41" fontId="4" fillId="23" borderId="0" xfId="1" applyFont="1" applyFill="1" applyBorder="1" applyAlignment="1">
      <alignment horizontal="center" vertical="center"/>
    </xf>
    <xf numFmtId="41" fontId="4" fillId="9" borderId="0" xfId="1" applyFont="1" applyFill="1" applyBorder="1" applyAlignment="1">
      <alignment horizontal="center" vertical="center"/>
    </xf>
    <xf numFmtId="41" fontId="4" fillId="12" borderId="0" xfId="1" applyFont="1" applyFill="1" applyBorder="1" applyAlignment="1">
      <alignment horizontal="center" vertical="center"/>
    </xf>
    <xf numFmtId="41" fontId="4" fillId="10" borderId="0" xfId="1" applyFont="1" applyFill="1" applyBorder="1" applyAlignment="1">
      <alignment horizontal="center" vertical="center"/>
    </xf>
    <xf numFmtId="41" fontId="4" fillId="24" borderId="0" xfId="1" applyFont="1" applyFill="1" applyBorder="1" applyAlignment="1">
      <alignment horizontal="center" vertical="center"/>
    </xf>
    <xf numFmtId="17" fontId="4" fillId="23" borderId="1" xfId="0" applyNumberFormat="1" applyFont="1" applyFill="1" applyBorder="1" applyAlignment="1">
      <alignment horizontal="center" vertical="center"/>
    </xf>
    <xf numFmtId="17" fontId="4" fillId="9" borderId="1" xfId="0" applyNumberFormat="1" applyFont="1" applyFill="1" applyBorder="1" applyAlignment="1">
      <alignment horizontal="center" vertical="center"/>
    </xf>
    <xf numFmtId="17" fontId="4" fillId="12" borderId="1" xfId="0" applyNumberFormat="1" applyFont="1" applyFill="1" applyBorder="1" applyAlignment="1">
      <alignment horizontal="center" vertical="center"/>
    </xf>
    <xf numFmtId="17" fontId="4" fillId="10" borderId="1" xfId="0" applyNumberFormat="1" applyFont="1" applyFill="1" applyBorder="1" applyAlignment="1">
      <alignment horizontal="center" vertical="center"/>
    </xf>
    <xf numFmtId="17" fontId="4" fillId="24" borderId="1" xfId="0" applyNumberFormat="1" applyFont="1" applyFill="1" applyBorder="1" applyAlignment="1">
      <alignment horizontal="center" vertical="center"/>
    </xf>
    <xf numFmtId="41" fontId="20" fillId="18" borderId="0" xfId="1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4" fillId="25" borderId="0" xfId="4" applyFont="1" applyAlignment="1">
      <alignment horizontal="center" vertical="center"/>
    </xf>
    <xf numFmtId="9" fontId="3" fillId="6" borderId="5" xfId="3" applyFont="1" applyFill="1" applyBorder="1"/>
    <xf numFmtId="9" fontId="3" fillId="22" borderId="7" xfId="3" applyFont="1" applyFill="1" applyBorder="1"/>
    <xf numFmtId="9" fontId="3" fillId="6" borderId="7" xfId="3" applyFont="1" applyFill="1" applyBorder="1"/>
    <xf numFmtId="0" fontId="11" fillId="13" borderId="0" xfId="0" applyFont="1" applyFill="1"/>
    <xf numFmtId="9" fontId="3" fillId="0" borderId="1" xfId="3" applyFont="1" applyFill="1" applyBorder="1"/>
    <xf numFmtId="9" fontId="3" fillId="0" borderId="7" xfId="3" applyFont="1" applyFill="1" applyBorder="1"/>
    <xf numFmtId="9" fontId="3" fillId="0" borderId="18" xfId="3" applyFont="1" applyFill="1" applyBorder="1"/>
    <xf numFmtId="0" fontId="34" fillId="13" borderId="32" xfId="0" applyFont="1" applyFill="1" applyBorder="1"/>
    <xf numFmtId="0" fontId="24" fillId="7" borderId="0" xfId="0" applyFont="1" applyFill="1"/>
    <xf numFmtId="0" fontId="32" fillId="0" borderId="0" xfId="0" applyFont="1" applyAlignment="1">
      <alignment horizontal="center"/>
    </xf>
    <xf numFmtId="0" fontId="4" fillId="8" borderId="49" xfId="0" applyFont="1" applyFill="1" applyBorder="1" applyAlignment="1">
      <alignment horizontal="left"/>
    </xf>
    <xf numFmtId="0" fontId="4" fillId="8" borderId="58" xfId="0" applyFont="1" applyFill="1" applyBorder="1" applyAlignment="1">
      <alignment horizontal="left"/>
    </xf>
    <xf numFmtId="0" fontId="4" fillId="8" borderId="59" xfId="0" applyFont="1" applyFill="1" applyBorder="1" applyAlignment="1">
      <alignment horizontal="left"/>
    </xf>
    <xf numFmtId="0" fontId="4" fillId="0" borderId="53" xfId="0" applyFont="1" applyFill="1" applyBorder="1" applyAlignment="1">
      <alignment horizontal="center"/>
    </xf>
    <xf numFmtId="0" fontId="4" fillId="0" borderId="54" xfId="0" applyFont="1" applyFill="1" applyBorder="1" applyAlignment="1">
      <alignment horizontal="center"/>
    </xf>
    <xf numFmtId="0" fontId="4" fillId="0" borderId="55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8" borderId="53" xfId="0" applyFont="1" applyFill="1" applyBorder="1" applyAlignment="1">
      <alignment horizontal="left"/>
    </xf>
    <xf numFmtId="0" fontId="4" fillId="8" borderId="54" xfId="0" applyFont="1" applyFill="1" applyBorder="1" applyAlignment="1">
      <alignment horizontal="left"/>
    </xf>
    <xf numFmtId="0" fontId="4" fillId="8" borderId="18" xfId="0" applyFont="1" applyFill="1" applyBorder="1" applyAlignment="1">
      <alignment horizontal="left"/>
    </xf>
    <xf numFmtId="0" fontId="4" fillId="11" borderId="49" xfId="0" applyFont="1" applyFill="1" applyBorder="1" applyAlignment="1">
      <alignment horizontal="left"/>
    </xf>
    <xf numFmtId="0" fontId="4" fillId="11" borderId="58" xfId="0" applyFont="1" applyFill="1" applyBorder="1" applyAlignment="1">
      <alignment horizontal="left"/>
    </xf>
    <xf numFmtId="0" fontId="4" fillId="11" borderId="59" xfId="0" applyFont="1" applyFill="1" applyBorder="1" applyAlignment="1">
      <alignment horizontal="left"/>
    </xf>
    <xf numFmtId="0" fontId="4" fillId="0" borderId="31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10" borderId="20" xfId="0" applyFont="1" applyFill="1" applyBorder="1" applyAlignment="1">
      <alignment horizontal="center"/>
    </xf>
    <xf numFmtId="0" fontId="4" fillId="10" borderId="22" xfId="0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5" borderId="14" xfId="0" applyFont="1" applyFill="1" applyBorder="1" applyAlignment="1">
      <alignment horizontal="center"/>
    </xf>
    <xf numFmtId="0" fontId="4" fillId="5" borderId="15" xfId="0" applyFont="1" applyFill="1" applyBorder="1" applyAlignment="1">
      <alignment horizontal="center"/>
    </xf>
    <xf numFmtId="0" fontId="4" fillId="5" borderId="16" xfId="0" applyFont="1" applyFill="1" applyBorder="1" applyAlignment="1">
      <alignment horizontal="center"/>
    </xf>
    <xf numFmtId="0" fontId="3" fillId="5" borderId="14" xfId="0" applyFont="1" applyFill="1" applyBorder="1" applyAlignment="1">
      <alignment horizontal="center"/>
    </xf>
    <xf numFmtId="0" fontId="3" fillId="5" borderId="15" xfId="0" applyFont="1" applyFill="1" applyBorder="1" applyAlignment="1">
      <alignment horizontal="center"/>
    </xf>
    <xf numFmtId="0" fontId="3" fillId="5" borderId="16" xfId="0" applyFont="1" applyFill="1" applyBorder="1" applyAlignment="1">
      <alignment horizontal="center"/>
    </xf>
    <xf numFmtId="0" fontId="4" fillId="4" borderId="20" xfId="0" applyFont="1" applyFill="1" applyBorder="1" applyAlignment="1">
      <alignment horizontal="center"/>
    </xf>
    <xf numFmtId="0" fontId="4" fillId="4" borderId="22" xfId="0" applyFont="1" applyFill="1" applyBorder="1" applyAlignment="1">
      <alignment horizontal="center"/>
    </xf>
    <xf numFmtId="0" fontId="4" fillId="9" borderId="20" xfId="0" applyFont="1" applyFill="1" applyBorder="1" applyAlignment="1">
      <alignment horizontal="center"/>
    </xf>
    <xf numFmtId="0" fontId="4" fillId="9" borderId="22" xfId="0" applyFont="1" applyFill="1" applyBorder="1" applyAlignment="1">
      <alignment horizontal="center"/>
    </xf>
    <xf numFmtId="0" fontId="4" fillId="6" borderId="20" xfId="0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4" borderId="69" xfId="0" applyFont="1" applyFill="1" applyBorder="1" applyAlignment="1">
      <alignment horizontal="center"/>
    </xf>
    <xf numFmtId="0" fontId="4" fillId="4" borderId="64" xfId="0" applyFont="1" applyFill="1" applyBorder="1" applyAlignment="1">
      <alignment horizontal="center"/>
    </xf>
    <xf numFmtId="0" fontId="4" fillId="4" borderId="70" xfId="0" applyFont="1" applyFill="1" applyBorder="1" applyAlignment="1">
      <alignment horizontal="center"/>
    </xf>
    <xf numFmtId="0" fontId="4" fillId="6" borderId="50" xfId="0" applyFont="1" applyFill="1" applyBorder="1" applyAlignment="1">
      <alignment horizontal="center"/>
    </xf>
    <xf numFmtId="0" fontId="4" fillId="6" borderId="54" xfId="0" applyFont="1" applyFill="1" applyBorder="1" applyAlignment="1">
      <alignment horizontal="center"/>
    </xf>
    <xf numFmtId="0" fontId="4" fillId="6" borderId="55" xfId="0" applyFont="1" applyFill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14" borderId="0" xfId="0" applyFont="1" applyFill="1" applyBorder="1" applyAlignment="1">
      <alignment horizontal="center"/>
    </xf>
    <xf numFmtId="0" fontId="4" fillId="10" borderId="24" xfId="0" applyFont="1" applyFill="1" applyBorder="1" applyAlignment="1">
      <alignment horizontal="center"/>
    </xf>
    <xf numFmtId="0" fontId="4" fillId="10" borderId="25" xfId="0" applyFont="1" applyFill="1" applyBorder="1" applyAlignment="1">
      <alignment horizontal="center"/>
    </xf>
    <xf numFmtId="0" fontId="4" fillId="10" borderId="26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12" borderId="0" xfId="0" applyFont="1" applyFill="1" applyBorder="1" applyAlignment="1">
      <alignment horizontal="center"/>
    </xf>
    <xf numFmtId="0" fontId="3" fillId="0" borderId="5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2" borderId="43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19" borderId="24" xfId="0" applyFont="1" applyFill="1" applyBorder="1" applyAlignment="1">
      <alignment horizontal="center" wrapText="1"/>
    </xf>
    <xf numFmtId="0" fontId="3" fillId="19" borderId="25" xfId="0" applyFont="1" applyFill="1" applyBorder="1" applyAlignment="1">
      <alignment horizontal="center" wrapText="1"/>
    </xf>
    <xf numFmtId="0" fontId="3" fillId="19" borderId="26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3" fillId="0" borderId="61" xfId="0" applyFont="1" applyBorder="1" applyAlignment="1">
      <alignment horizontal="center"/>
    </xf>
    <xf numFmtId="0" fontId="3" fillId="0" borderId="58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19" borderId="24" xfId="0" applyFont="1" applyFill="1" applyBorder="1" applyAlignment="1">
      <alignment horizontal="center"/>
    </xf>
    <xf numFmtId="0" fontId="3" fillId="19" borderId="26" xfId="0" applyFont="1" applyFill="1" applyBorder="1" applyAlignment="1">
      <alignment horizontal="center"/>
    </xf>
    <xf numFmtId="41" fontId="3" fillId="0" borderId="61" xfId="1" applyFont="1" applyBorder="1" applyAlignment="1">
      <alignment horizontal="center"/>
    </xf>
    <xf numFmtId="41" fontId="3" fillId="0" borderId="58" xfId="1" applyFont="1" applyBorder="1" applyAlignment="1">
      <alignment horizontal="center"/>
    </xf>
    <xf numFmtId="41" fontId="3" fillId="0" borderId="23" xfId="1" applyFont="1" applyBorder="1" applyAlignment="1">
      <alignment horizontal="center"/>
    </xf>
    <xf numFmtId="0" fontId="4" fillId="12" borderId="0" xfId="0" applyFont="1" applyFill="1" applyBorder="1" applyAlignment="1">
      <alignment horizontal="center"/>
    </xf>
    <xf numFmtId="0" fontId="3" fillId="19" borderId="32" xfId="0" applyFont="1" applyFill="1" applyBorder="1" applyAlignment="1">
      <alignment horizontal="center"/>
    </xf>
    <xf numFmtId="0" fontId="3" fillId="19" borderId="33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4" borderId="42" xfId="0" applyFont="1" applyFill="1" applyBorder="1" applyAlignment="1">
      <alignment horizontal="center"/>
    </xf>
    <xf numFmtId="0" fontId="4" fillId="4" borderId="33" xfId="0" applyFont="1" applyFill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10" borderId="32" xfId="0" applyFont="1" applyFill="1" applyBorder="1" applyAlignment="1">
      <alignment horizontal="center" wrapText="1"/>
    </xf>
    <xf numFmtId="0" fontId="4" fillId="10" borderId="33" xfId="0" applyFont="1" applyFill="1" applyBorder="1" applyAlignment="1">
      <alignment horizontal="center" wrapText="1"/>
    </xf>
    <xf numFmtId="0" fontId="4" fillId="6" borderId="68" xfId="0" applyFont="1" applyFill="1" applyBorder="1" applyAlignment="1">
      <alignment horizontal="center"/>
    </xf>
    <xf numFmtId="0" fontId="4" fillId="6" borderId="33" xfId="0" applyFont="1" applyFill="1" applyBorder="1" applyAlignment="1">
      <alignment horizontal="center"/>
    </xf>
    <xf numFmtId="0" fontId="4" fillId="0" borderId="11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81" fontId="4" fillId="0" borderId="11" xfId="0" applyNumberFormat="1" applyFont="1" applyBorder="1" applyAlignment="1">
      <alignment horizontal="center"/>
    </xf>
    <xf numFmtId="181" fontId="4" fillId="0" borderId="28" xfId="0" applyNumberFormat="1" applyFont="1" applyBorder="1" applyAlignment="1">
      <alignment horizontal="center"/>
    </xf>
    <xf numFmtId="181" fontId="4" fillId="0" borderId="29" xfId="0" applyNumberFormat="1" applyFont="1" applyBorder="1" applyAlignment="1">
      <alignment horizontal="center"/>
    </xf>
    <xf numFmtId="181" fontId="4" fillId="0" borderId="41" xfId="0" applyNumberFormat="1" applyFont="1" applyBorder="1" applyAlignment="1">
      <alignment horizontal="center"/>
    </xf>
    <xf numFmtId="0" fontId="4" fillId="31" borderId="11" xfId="0" applyFont="1" applyFill="1" applyBorder="1" applyAlignment="1">
      <alignment horizontal="center"/>
    </xf>
    <xf numFmtId="0" fontId="4" fillId="31" borderId="27" xfId="0" applyFont="1" applyFill="1" applyBorder="1" applyAlignment="1">
      <alignment horizontal="center"/>
    </xf>
    <xf numFmtId="0" fontId="4" fillId="31" borderId="28" xfId="0" applyFont="1" applyFill="1" applyBorder="1" applyAlignment="1">
      <alignment horizontal="center"/>
    </xf>
    <xf numFmtId="0" fontId="4" fillId="31" borderId="29" xfId="0" applyFont="1" applyFill="1" applyBorder="1" applyAlignment="1">
      <alignment horizontal="center"/>
    </xf>
    <xf numFmtId="0" fontId="4" fillId="31" borderId="40" xfId="0" applyFont="1" applyFill="1" applyBorder="1" applyAlignment="1">
      <alignment horizontal="center"/>
    </xf>
    <xf numFmtId="0" fontId="4" fillId="31" borderId="41" xfId="0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187" fontId="4" fillId="0" borderId="24" xfId="0" applyNumberFormat="1" applyFont="1" applyBorder="1" applyAlignment="1">
      <alignment horizontal="center"/>
    </xf>
    <xf numFmtId="187" fontId="4" fillId="0" borderId="26" xfId="0" applyNumberFormat="1" applyFont="1" applyBorder="1" applyAlignment="1">
      <alignment horizontal="center"/>
    </xf>
    <xf numFmtId="0" fontId="4" fillId="26" borderId="24" xfId="0" applyFont="1" applyFill="1" applyBorder="1" applyAlignment="1">
      <alignment horizontal="center"/>
    </xf>
    <xf numFmtId="0" fontId="4" fillId="26" borderId="25" xfId="0" applyFont="1" applyFill="1" applyBorder="1" applyAlignment="1">
      <alignment horizontal="center"/>
    </xf>
    <xf numFmtId="0" fontId="4" fillId="26" borderId="26" xfId="0" applyFont="1" applyFill="1" applyBorder="1" applyAlignment="1">
      <alignment horizontal="center"/>
    </xf>
    <xf numFmtId="181" fontId="4" fillId="26" borderId="24" xfId="0" applyNumberFormat="1" applyFont="1" applyFill="1" applyBorder="1" applyAlignment="1">
      <alignment horizontal="center"/>
    </xf>
    <xf numFmtId="181" fontId="4" fillId="26" borderId="25" xfId="0" applyNumberFormat="1" applyFont="1" applyFill="1" applyBorder="1" applyAlignment="1">
      <alignment horizontal="center"/>
    </xf>
    <xf numFmtId="181" fontId="4" fillId="26" borderId="26" xfId="0" applyNumberFormat="1" applyFont="1" applyFill="1" applyBorder="1" applyAlignment="1">
      <alignment horizontal="center"/>
    </xf>
    <xf numFmtId="178" fontId="4" fillId="26" borderId="24" xfId="0" applyNumberFormat="1" applyFont="1" applyFill="1" applyBorder="1" applyAlignment="1">
      <alignment horizontal="center"/>
    </xf>
    <xf numFmtId="178" fontId="4" fillId="26" borderId="25" xfId="0" applyNumberFormat="1" applyFont="1" applyFill="1" applyBorder="1" applyAlignment="1">
      <alignment horizontal="center"/>
    </xf>
    <xf numFmtId="178" fontId="4" fillId="26" borderId="26" xfId="0" applyNumberFormat="1" applyFont="1" applyFill="1" applyBorder="1" applyAlignment="1">
      <alignment horizontal="center"/>
    </xf>
    <xf numFmtId="181" fontId="4" fillId="26" borderId="24" xfId="1" applyNumberFormat="1" applyFont="1" applyFill="1" applyBorder="1" applyAlignment="1">
      <alignment horizontal="center"/>
    </xf>
    <xf numFmtId="181" fontId="4" fillId="26" borderId="25" xfId="1" applyNumberFormat="1" applyFont="1" applyFill="1" applyBorder="1" applyAlignment="1">
      <alignment horizontal="center"/>
    </xf>
    <xf numFmtId="181" fontId="4" fillId="26" borderId="26" xfId="1" applyNumberFormat="1" applyFont="1" applyFill="1" applyBorder="1" applyAlignment="1">
      <alignment horizontal="center"/>
    </xf>
    <xf numFmtId="0" fontId="30" fillId="0" borderId="0" xfId="0" applyFont="1" applyBorder="1" applyAlignment="1">
      <alignment horizontal="center" vertical="center"/>
    </xf>
    <xf numFmtId="0" fontId="4" fillId="25" borderId="0" xfId="4" applyFont="1" applyAlignment="1">
      <alignment horizontal="center"/>
    </xf>
    <xf numFmtId="181" fontId="4" fillId="26" borderId="27" xfId="1" applyNumberFormat="1" applyFont="1" applyFill="1" applyBorder="1" applyAlignment="1">
      <alignment horizontal="center"/>
    </xf>
    <xf numFmtId="42" fontId="4" fillId="26" borderId="24" xfId="2" applyFont="1" applyFill="1" applyBorder="1" applyAlignment="1">
      <alignment horizontal="center"/>
    </xf>
    <xf numFmtId="42" fontId="4" fillId="26" borderId="25" xfId="2" applyFont="1" applyFill="1" applyBorder="1" applyAlignment="1">
      <alignment horizontal="center"/>
    </xf>
    <xf numFmtId="42" fontId="4" fillId="26" borderId="26" xfId="2" applyFont="1" applyFill="1" applyBorder="1" applyAlignment="1">
      <alignment horizontal="center"/>
    </xf>
    <xf numFmtId="44" fontId="4" fillId="0" borderId="24" xfId="0" applyNumberFormat="1" applyFont="1" applyBorder="1" applyAlignment="1">
      <alignment horizontal="center"/>
    </xf>
    <xf numFmtId="44" fontId="4" fillId="0" borderId="26" xfId="0" applyNumberFormat="1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44" fontId="4" fillId="0" borderId="24" xfId="0" applyNumberFormat="1" applyFont="1" applyBorder="1" applyAlignment="1">
      <alignment horizontal="right"/>
    </xf>
    <xf numFmtId="44" fontId="4" fillId="0" borderId="25" xfId="0" applyNumberFormat="1" applyFont="1" applyBorder="1" applyAlignment="1">
      <alignment horizontal="right"/>
    </xf>
    <xf numFmtId="44" fontId="4" fillId="0" borderId="26" xfId="0" applyNumberFormat="1" applyFont="1" applyBorder="1" applyAlignment="1">
      <alignment horizontal="right"/>
    </xf>
    <xf numFmtId="7" fontId="4" fillId="0" borderId="24" xfId="0" applyNumberFormat="1" applyFont="1" applyBorder="1" applyAlignment="1">
      <alignment horizontal="right"/>
    </xf>
    <xf numFmtId="7" fontId="4" fillId="0" borderId="26" xfId="0" applyNumberFormat="1" applyFont="1" applyBorder="1" applyAlignment="1">
      <alignment horizontal="right"/>
    </xf>
    <xf numFmtId="44" fontId="4" fillId="0" borderId="11" xfId="0" applyNumberFormat="1" applyFont="1" applyBorder="1" applyAlignment="1">
      <alignment horizontal="center"/>
    </xf>
    <xf numFmtId="44" fontId="4" fillId="0" borderId="28" xfId="0" applyNumberFormat="1" applyFont="1" applyBorder="1" applyAlignment="1">
      <alignment horizontal="center"/>
    </xf>
    <xf numFmtId="0" fontId="4" fillId="31" borderId="43" xfId="0" applyFont="1" applyFill="1" applyBorder="1" applyAlignment="1">
      <alignment horizontal="center"/>
    </xf>
    <xf numFmtId="0" fontId="4" fillId="31" borderId="0" xfId="0" applyFont="1" applyFill="1" applyBorder="1" applyAlignment="1">
      <alignment horizontal="center"/>
    </xf>
    <xf numFmtId="0" fontId="4" fillId="31" borderId="44" xfId="0" applyFont="1" applyFill="1" applyBorder="1" applyAlignment="1">
      <alignment horizontal="center"/>
    </xf>
    <xf numFmtId="44" fontId="4" fillId="0" borderId="24" xfId="0" applyNumberFormat="1" applyFont="1" applyFill="1" applyBorder="1" applyAlignment="1">
      <alignment horizontal="right"/>
    </xf>
    <xf numFmtId="44" fontId="4" fillId="0" borderId="26" xfId="0" applyNumberFormat="1" applyFont="1" applyFill="1" applyBorder="1" applyAlignment="1">
      <alignment horizontal="right"/>
    </xf>
  </cellXfs>
  <cellStyles count="9">
    <cellStyle name="Bueno" xfId="5" builtinId="26"/>
    <cellStyle name="Incorrecto" xfId="6" builtinId="27"/>
    <cellStyle name="Millares" xfId="7" builtinId="3"/>
    <cellStyle name="Millares [0]" xfId="1" builtinId="6"/>
    <cellStyle name="Moneda [0]" xfId="2" builtinId="7"/>
    <cellStyle name="Neutral" xfId="4" builtinId="28"/>
    <cellStyle name="Normal" xfId="0" builtinId="0"/>
    <cellStyle name="Notas" xfId="8" builtinId="10"/>
    <cellStyle name="Porcentaje" xfId="3" builtinId="5"/>
  </cellStyles>
  <dxfs count="0"/>
  <tableStyles count="0" defaultTableStyle="TableStyleMedium2" defaultPivotStyle="PivotStyleLight16"/>
  <colors>
    <mruColors>
      <color rgb="FFFF01F3"/>
      <color rgb="FFFFFFCC"/>
      <color rgb="FF6600FF"/>
      <color rgb="FFCC66FF"/>
      <color rgb="FF872098"/>
      <color rgb="FFEC9E9E"/>
      <color rgb="FFE16565"/>
      <color rgb="FF8CEE78"/>
      <color rgb="FFD5D76F"/>
      <color rgb="FFB13F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TCF!A1"/><Relationship Id="rId13" Type="http://schemas.openxmlformats.org/officeDocument/2006/relationships/hyperlink" Target="#EFE!A1"/><Relationship Id="rId18" Type="http://schemas.openxmlformats.org/officeDocument/2006/relationships/hyperlink" Target="#'SCI ANUAL'!A1"/><Relationship Id="rId3" Type="http://schemas.openxmlformats.org/officeDocument/2006/relationships/hyperlink" Target="#'SFP 2018'!A1"/><Relationship Id="rId21" Type="http://schemas.openxmlformats.org/officeDocument/2006/relationships/hyperlink" Target="#'Loans '!A1"/><Relationship Id="rId7" Type="http://schemas.openxmlformats.org/officeDocument/2006/relationships/hyperlink" Target="#SFP!A1"/><Relationship Id="rId12" Type="http://schemas.openxmlformats.org/officeDocument/2006/relationships/hyperlink" Target="#'SFP PRIMERA ENTREGA'!A1"/><Relationship Id="rId17" Type="http://schemas.openxmlformats.org/officeDocument/2006/relationships/hyperlink" Target="#'AV~AH SCI'!A1"/><Relationship Id="rId25" Type="http://schemas.openxmlformats.org/officeDocument/2006/relationships/image" Target="../media/image3.emf"/><Relationship Id="rId2" Type="http://schemas.microsoft.com/office/2007/relationships/hdphoto" Target="../media/hdphoto1.wdp"/><Relationship Id="rId16" Type="http://schemas.openxmlformats.org/officeDocument/2006/relationships/hyperlink" Target="#'SFP ANUAL'!A1"/><Relationship Id="rId20" Type="http://schemas.openxmlformats.org/officeDocument/2006/relationships/hyperlink" Target="#'RATIOS M.'!A1"/><Relationship Id="rId1" Type="http://schemas.openxmlformats.org/officeDocument/2006/relationships/image" Target="../media/image1.png"/><Relationship Id="rId6" Type="http://schemas.openxmlformats.org/officeDocument/2006/relationships/hyperlink" Target="#SCI!A1"/><Relationship Id="rId11" Type="http://schemas.openxmlformats.org/officeDocument/2006/relationships/hyperlink" Target="#BOARDS!A1"/><Relationship Id="rId24" Type="http://schemas.openxmlformats.org/officeDocument/2006/relationships/hyperlink" Target="#'Segunda Entrega '!A1"/><Relationship Id="rId5" Type="http://schemas.openxmlformats.org/officeDocument/2006/relationships/hyperlink" Target="#'Primera Entrega'!A1"/><Relationship Id="rId15" Type="http://schemas.openxmlformats.org/officeDocument/2006/relationships/hyperlink" Target="#'Monthly Parameters'!A1"/><Relationship Id="rId23" Type="http://schemas.openxmlformats.org/officeDocument/2006/relationships/hyperlink" Target="#'AV ~AH SFP'!A1"/><Relationship Id="rId10" Type="http://schemas.openxmlformats.org/officeDocument/2006/relationships/hyperlink" Target="#Assets!A1"/><Relationship Id="rId19" Type="http://schemas.openxmlformats.org/officeDocument/2006/relationships/hyperlink" Target="#'RATIOS A '!A1"/><Relationship Id="rId4" Type="http://schemas.openxmlformats.org/officeDocument/2006/relationships/image" Target="../media/image2.png"/><Relationship Id="rId9" Type="http://schemas.openxmlformats.org/officeDocument/2006/relationships/hyperlink" Target="#DATA!A1"/><Relationship Id="rId14" Type="http://schemas.openxmlformats.org/officeDocument/2006/relationships/hyperlink" Target="#'ANNUAL PARAMETERS '!A1"/><Relationship Id="rId22" Type="http://schemas.openxmlformats.org/officeDocument/2006/relationships/hyperlink" Target="#C&#225;lculo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Menu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Menu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Menu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Menu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Menu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435429</xdr:colOff>
      <xdr:row>8</xdr:row>
      <xdr:rowOff>290284</xdr:rowOff>
    </xdr:from>
    <xdr:to>
      <xdr:col>26</xdr:col>
      <xdr:colOff>847768</xdr:colOff>
      <xdr:row>43</xdr:row>
      <xdr:rowOff>54429</xdr:rowOff>
    </xdr:to>
    <xdr:pic>
      <xdr:nvPicPr>
        <xdr:cNvPr id="373" name="Imagen 37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90000" l="0" r="100000">
                      <a14:foregroundMark x1="52615" y1="26615" x2="52615" y2="26615"/>
                      <a14:foregroundMark x1="47077" y1="22615" x2="59385" y2="28000"/>
                      <a14:foregroundMark x1="39077" y1="29692" x2="31692" y2="35846"/>
                      <a14:foregroundMark x1="44923" y1="31538" x2="32615" y2="36000"/>
                      <a14:foregroundMark x1="47538" y1="33077" x2="44923" y2="50923"/>
                      <a14:foregroundMark x1="45538" y1="45538" x2="44154" y2="55538"/>
                      <a14:foregroundMark x1="43538" y1="55077" x2="43538" y2="55077"/>
                      <a14:foregroundMark x1="56923" y1="34462" x2="61846" y2="34154"/>
                      <a14:foregroundMark x1="66923" y1="34462" x2="72154" y2="49846"/>
                      <a14:foregroundMark x1="68308" y1="34923" x2="74308" y2="51231"/>
                      <a14:foregroundMark x1="63077" y1="54154" x2="63077" y2="54154"/>
                      <a14:foregroundMark x1="24000" y1="53231" x2="24000" y2="53231"/>
                      <a14:backgroundMark x1="26462" y1="59846" x2="73538" y2="62000"/>
                      <a14:backgroundMark x1="27538" y1="65231" x2="72462" y2="59385"/>
                      <a14:backgroundMark x1="71692" y1="68462" x2="25538" y2="58615"/>
                      <a14:backgroundMark x1="25538" y1="58615" x2="30462" y2="67231"/>
                      <a14:backgroundMark x1="25385" y1="64923" x2="75692" y2="60615"/>
                      <a14:backgroundMark x1="24308" y1="58923" x2="74308" y2="59385"/>
                      <a14:backgroundMark x1="26154" y1="61385" x2="71846" y2="59846"/>
                      <a14:backgroundMark x1="29385" y1="63385" x2="66615" y2="65538"/>
                      <a14:backgroundMark x1="30154" y1="66769" x2="69231" y2="66154"/>
                      <a14:backgroundMark x1="24308" y1="68769" x2="59846" y2="62923"/>
                      <a14:backgroundMark x1="72615" y1="60769" x2="75231" y2="68154"/>
                    </a14:backgroundRemoval>
                  </a14:imgEffect>
                  <a14:imgEffect>
                    <a14:colorTemperature colorTemp="11200"/>
                  </a14:imgEffect>
                </a14:imgLayer>
              </a14:imgProps>
            </a:ext>
          </a:extLst>
        </a:blip>
        <a:srcRect l="20985" t="20256" r="21607" b="16737"/>
        <a:stretch/>
      </xdr:blipFill>
      <xdr:spPr>
        <a:xfrm>
          <a:off x="11756572" y="1741713"/>
          <a:ext cx="9665196" cy="8744859"/>
        </a:xfrm>
        <a:prstGeom prst="roundRect">
          <a:avLst/>
        </a:prstGeom>
      </xdr:spPr>
    </xdr:pic>
    <xdr:clientData/>
  </xdr:twoCellAnchor>
  <xdr:twoCellAnchor>
    <xdr:from>
      <xdr:col>24</xdr:col>
      <xdr:colOff>462849</xdr:colOff>
      <xdr:row>44</xdr:row>
      <xdr:rowOff>1</xdr:rowOff>
    </xdr:from>
    <xdr:to>
      <xdr:col>33</xdr:col>
      <xdr:colOff>210439</xdr:colOff>
      <xdr:row>50</xdr:row>
      <xdr:rowOff>54429</xdr:rowOff>
    </xdr:to>
    <xdr:grpSp>
      <xdr:nvGrpSpPr>
        <xdr:cNvPr id="9" name="Grupo 8">
          <a:hlinkClick xmlns:r="http://schemas.openxmlformats.org/officeDocument/2006/relationships" r:id="rId3"/>
        </xdr:cNvPr>
        <xdr:cNvGrpSpPr/>
      </xdr:nvGrpSpPr>
      <xdr:grpSpPr>
        <a:xfrm>
          <a:off x="18750849" y="10613572"/>
          <a:ext cx="8165876" cy="1143000"/>
          <a:chOff x="18469427" y="10341428"/>
          <a:chExt cx="8142517" cy="1197431"/>
        </a:xfrm>
      </xdr:grpSpPr>
      <xdr:sp macro="" textlink="">
        <xdr:nvSpPr>
          <xdr:cNvPr id="257" name="Rectángulo redondeado 256"/>
          <xdr:cNvSpPr/>
        </xdr:nvSpPr>
        <xdr:spPr>
          <a:xfrm>
            <a:off x="19463658" y="10631714"/>
            <a:ext cx="7148286" cy="522515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="1"/>
              <a:t>SFP 2018</a:t>
            </a:r>
          </a:p>
        </xdr:txBody>
      </xdr:sp>
      <xdr:sp macro="" textlink="">
        <xdr:nvSpPr>
          <xdr:cNvPr id="271" name="Elipse 270"/>
          <xdr:cNvSpPr/>
        </xdr:nvSpPr>
        <xdr:spPr>
          <a:xfrm>
            <a:off x="18469427" y="10341428"/>
            <a:ext cx="1197429" cy="1179286"/>
          </a:xfrm>
          <a:prstGeom prst="ellipse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pic>
        <xdr:nvPicPr>
          <xdr:cNvPr id="272" name="Imagen 271" descr="Resultado de imagen para BEER  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8230" b="66341"/>
          <a:stretch/>
        </xdr:blipFill>
        <xdr:spPr bwMode="auto">
          <a:xfrm>
            <a:off x="18476687" y="10384971"/>
            <a:ext cx="1197429" cy="1153888"/>
          </a:xfrm>
          <a:prstGeom prst="ellipse">
            <a:avLst/>
          </a:prstGeom>
          <a:ln w="63500" cap="rnd">
            <a:solidFill>
              <a:srgbClr val="333333"/>
            </a:solidFill>
          </a:ln>
          <a:effectLst>
            <a:outerShdw blurRad="381000" dist="292100" dir="5400000" sx="-80000" sy="-18000" rotWithShape="0">
              <a:srgbClr val="000000">
                <a:alpha val="22000"/>
              </a:srgbClr>
            </a:outerShdw>
          </a:effectLst>
          <a:scene3d>
            <a:camera prst="orthographicFront"/>
            <a:lightRig rig="contrasting" dir="t">
              <a:rot lat="0" lon="0" rev="3000000"/>
            </a:lightRig>
          </a:scene3d>
          <a:sp3d contourW="7620">
            <a:bevelT w="95250" h="31750"/>
            <a:contourClr>
              <a:srgbClr val="333333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26</xdr:col>
      <xdr:colOff>755968</xdr:colOff>
      <xdr:row>35</xdr:row>
      <xdr:rowOff>151917</xdr:rowOff>
    </xdr:from>
    <xdr:to>
      <xdr:col>36</xdr:col>
      <xdr:colOff>483577</xdr:colOff>
      <xdr:row>40</xdr:row>
      <xdr:rowOff>234461</xdr:rowOff>
    </xdr:to>
    <xdr:grpSp>
      <xdr:nvGrpSpPr>
        <xdr:cNvPr id="282" name="Grupo 281">
          <a:hlinkClick xmlns:r="http://schemas.openxmlformats.org/officeDocument/2006/relationships" r:id="rId5"/>
        </xdr:cNvPr>
        <xdr:cNvGrpSpPr/>
      </xdr:nvGrpSpPr>
      <xdr:grpSpPr>
        <a:xfrm>
          <a:off x="21329968" y="8679060"/>
          <a:ext cx="8254752" cy="1134830"/>
          <a:chOff x="18469427" y="10341428"/>
          <a:chExt cx="8142517" cy="1197427"/>
        </a:xfrm>
      </xdr:grpSpPr>
      <xdr:sp macro="" textlink="">
        <xdr:nvSpPr>
          <xdr:cNvPr id="283" name="Rectángulo redondeado 282"/>
          <xdr:cNvSpPr/>
        </xdr:nvSpPr>
        <xdr:spPr>
          <a:xfrm>
            <a:off x="19463658" y="10631708"/>
            <a:ext cx="7148286" cy="718823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="1"/>
              <a:t>Primera Entrega</a:t>
            </a:r>
          </a:p>
        </xdr:txBody>
      </xdr:sp>
      <xdr:sp macro="" textlink="">
        <xdr:nvSpPr>
          <xdr:cNvPr id="284" name="Elipse 283"/>
          <xdr:cNvSpPr/>
        </xdr:nvSpPr>
        <xdr:spPr>
          <a:xfrm>
            <a:off x="18469427" y="10341428"/>
            <a:ext cx="1197429" cy="1179286"/>
          </a:xfrm>
          <a:prstGeom prst="ellipse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pic>
        <xdr:nvPicPr>
          <xdr:cNvPr id="285" name="Imagen 284" descr="Resultado de imagen para BEER  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8230" b="66341"/>
          <a:stretch/>
        </xdr:blipFill>
        <xdr:spPr bwMode="auto">
          <a:xfrm>
            <a:off x="18476687" y="10384968"/>
            <a:ext cx="1155900" cy="1153887"/>
          </a:xfrm>
          <a:prstGeom prst="ellipse">
            <a:avLst/>
          </a:prstGeom>
          <a:ln w="63500" cap="rnd">
            <a:solidFill>
              <a:srgbClr val="333333"/>
            </a:solidFill>
          </a:ln>
          <a:effectLst>
            <a:outerShdw blurRad="381000" dist="292100" dir="5400000" sx="-80000" sy="-18000" rotWithShape="0">
              <a:srgbClr val="000000">
                <a:alpha val="22000"/>
              </a:srgbClr>
            </a:outerShdw>
          </a:effectLst>
          <a:scene3d>
            <a:camera prst="orthographicFront"/>
            <a:lightRig rig="contrasting" dir="t">
              <a:rot lat="0" lon="0" rev="3000000"/>
            </a:lightRig>
          </a:scene3d>
          <a:sp3d contourW="7620">
            <a:bevelT w="95250" h="31750"/>
            <a:contourClr>
              <a:srgbClr val="333333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28</xdr:col>
      <xdr:colOff>586828</xdr:colOff>
      <xdr:row>15</xdr:row>
      <xdr:rowOff>70071</xdr:rowOff>
    </xdr:from>
    <xdr:to>
      <xdr:col>41</xdr:col>
      <xdr:colOff>308428</xdr:colOff>
      <xdr:row>19</xdr:row>
      <xdr:rowOff>18143</xdr:rowOff>
    </xdr:to>
    <xdr:grpSp>
      <xdr:nvGrpSpPr>
        <xdr:cNvPr id="286" name="Grupo 285">
          <a:hlinkClick xmlns:r="http://schemas.openxmlformats.org/officeDocument/2006/relationships" r:id="rId6"/>
        </xdr:cNvPr>
        <xdr:cNvGrpSpPr/>
      </xdr:nvGrpSpPr>
      <xdr:grpSpPr>
        <a:xfrm>
          <a:off x="23301685" y="3517214"/>
          <a:ext cx="10099314" cy="964072"/>
          <a:chOff x="18835637" y="10472653"/>
          <a:chExt cx="7799106" cy="1181024"/>
        </a:xfrm>
      </xdr:grpSpPr>
      <xdr:sp macro="" textlink="">
        <xdr:nvSpPr>
          <xdr:cNvPr id="287" name="Rectángulo redondeado 286"/>
          <xdr:cNvSpPr/>
        </xdr:nvSpPr>
        <xdr:spPr>
          <a:xfrm>
            <a:off x="19486457" y="10573502"/>
            <a:ext cx="7148286" cy="785830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aseline="0"/>
              <a:t>        </a:t>
            </a:r>
            <a:r>
              <a:rPr lang="es-CO" sz="3600" b="1" baseline="0"/>
              <a:t>Statement of Comprehensive Income</a:t>
            </a:r>
            <a:endParaRPr lang="es-CO" sz="3600" b="1"/>
          </a:p>
        </xdr:txBody>
      </xdr:sp>
      <xdr:sp macro="" textlink="">
        <xdr:nvSpPr>
          <xdr:cNvPr id="288" name="Elipse 287"/>
          <xdr:cNvSpPr/>
        </xdr:nvSpPr>
        <xdr:spPr>
          <a:xfrm>
            <a:off x="18835637" y="10472653"/>
            <a:ext cx="953802" cy="1179286"/>
          </a:xfrm>
          <a:prstGeom prst="ellipse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pic>
        <xdr:nvPicPr>
          <xdr:cNvPr id="289" name="Imagen 288" descr="Resultado de imagen para BEER  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8230" b="66341"/>
          <a:stretch/>
        </xdr:blipFill>
        <xdr:spPr bwMode="auto">
          <a:xfrm>
            <a:off x="18842895" y="10499790"/>
            <a:ext cx="960629" cy="1153887"/>
          </a:xfrm>
          <a:prstGeom prst="ellipse">
            <a:avLst/>
          </a:prstGeom>
          <a:ln w="63500" cap="rnd">
            <a:solidFill>
              <a:srgbClr val="333333"/>
            </a:solidFill>
          </a:ln>
          <a:effectLst>
            <a:outerShdw blurRad="381000" dist="292100" dir="5400000" sx="-80000" sy="-18000" rotWithShape="0">
              <a:srgbClr val="000000">
                <a:alpha val="22000"/>
              </a:srgbClr>
            </a:outerShdw>
          </a:effectLst>
          <a:scene3d>
            <a:camera prst="orthographicFront"/>
            <a:lightRig rig="contrasting" dir="t">
              <a:rot lat="0" lon="0" rev="3000000"/>
            </a:lightRig>
          </a:scene3d>
          <a:sp3d contourW="7620">
            <a:bevelT w="95250" h="31750"/>
            <a:contourClr>
              <a:srgbClr val="333333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27</xdr:col>
      <xdr:colOff>127227</xdr:colOff>
      <xdr:row>11</xdr:row>
      <xdr:rowOff>201611</xdr:rowOff>
    </xdr:from>
    <xdr:to>
      <xdr:col>41</xdr:col>
      <xdr:colOff>23091</xdr:colOff>
      <xdr:row>15</xdr:row>
      <xdr:rowOff>207820</xdr:rowOff>
    </xdr:to>
    <xdr:grpSp>
      <xdr:nvGrpSpPr>
        <xdr:cNvPr id="290" name="Grupo 289">
          <a:hlinkClick xmlns:r="http://schemas.openxmlformats.org/officeDocument/2006/relationships" r:id="rId7"/>
        </xdr:cNvPr>
        <xdr:cNvGrpSpPr/>
      </xdr:nvGrpSpPr>
      <xdr:grpSpPr>
        <a:xfrm>
          <a:off x="22043798" y="2487611"/>
          <a:ext cx="11071864" cy="1167352"/>
          <a:chOff x="18542000" y="10460658"/>
          <a:chExt cx="7898879" cy="912607"/>
        </a:xfrm>
      </xdr:grpSpPr>
      <xdr:sp macro="" textlink="">
        <xdr:nvSpPr>
          <xdr:cNvPr id="291" name="Rectángulo redondeado 290"/>
          <xdr:cNvSpPr/>
        </xdr:nvSpPr>
        <xdr:spPr>
          <a:xfrm>
            <a:off x="19292593" y="10562215"/>
            <a:ext cx="7148286" cy="508000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="1" baseline="0"/>
              <a:t>         Statement of Financial Position </a:t>
            </a:r>
            <a:endParaRPr lang="es-CO" sz="3600" b="1"/>
          </a:p>
        </xdr:txBody>
      </xdr:sp>
      <xdr:sp macro="" textlink="">
        <xdr:nvSpPr>
          <xdr:cNvPr id="292" name="Elipse 291"/>
          <xdr:cNvSpPr/>
        </xdr:nvSpPr>
        <xdr:spPr>
          <a:xfrm>
            <a:off x="18542000" y="10460658"/>
            <a:ext cx="1150030" cy="912607"/>
          </a:xfrm>
          <a:prstGeom prst="ellipse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pic>
        <xdr:nvPicPr>
          <xdr:cNvPr id="293" name="Imagen 292" descr="Resultado de imagen para BEER  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8230" b="66341"/>
          <a:stretch/>
        </xdr:blipFill>
        <xdr:spPr bwMode="auto">
          <a:xfrm>
            <a:off x="18676259" y="10515827"/>
            <a:ext cx="943198" cy="830941"/>
          </a:xfrm>
          <a:prstGeom prst="ellipse">
            <a:avLst/>
          </a:prstGeom>
          <a:ln w="63500" cap="rnd">
            <a:solidFill>
              <a:srgbClr val="333333"/>
            </a:solidFill>
          </a:ln>
          <a:effectLst>
            <a:outerShdw blurRad="381000" dist="292100" dir="5400000" sx="-80000" sy="-18000" rotWithShape="0">
              <a:srgbClr val="000000">
                <a:alpha val="22000"/>
              </a:srgbClr>
            </a:outerShdw>
          </a:effectLst>
          <a:scene3d>
            <a:camera prst="orthographicFront"/>
            <a:lightRig rig="contrasting" dir="t">
              <a:rot lat="0" lon="0" rev="3000000"/>
            </a:lightRig>
          </a:scene3d>
          <a:sp3d contourW="7620">
            <a:bevelT w="95250" h="31750"/>
            <a:contourClr>
              <a:srgbClr val="333333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24</xdr:col>
      <xdr:colOff>693057</xdr:colOff>
      <xdr:row>1</xdr:row>
      <xdr:rowOff>112486</xdr:rowOff>
    </xdr:from>
    <xdr:to>
      <xdr:col>34</xdr:col>
      <xdr:colOff>577273</xdr:colOff>
      <xdr:row>8</xdr:row>
      <xdr:rowOff>46183</xdr:rowOff>
    </xdr:to>
    <xdr:grpSp>
      <xdr:nvGrpSpPr>
        <xdr:cNvPr id="294" name="Grupo 293">
          <a:hlinkClick xmlns:r="http://schemas.openxmlformats.org/officeDocument/2006/relationships" r:id="rId8"/>
        </xdr:cNvPr>
        <xdr:cNvGrpSpPr/>
      </xdr:nvGrpSpPr>
      <xdr:grpSpPr>
        <a:xfrm>
          <a:off x="18981057" y="293915"/>
          <a:ext cx="9100787" cy="1203697"/>
          <a:chOff x="18469427" y="10341428"/>
          <a:chExt cx="8142517" cy="1179286"/>
        </a:xfrm>
      </xdr:grpSpPr>
      <xdr:sp macro="" textlink="">
        <xdr:nvSpPr>
          <xdr:cNvPr id="295" name="Rectángulo redondeado 294"/>
          <xdr:cNvSpPr/>
        </xdr:nvSpPr>
        <xdr:spPr>
          <a:xfrm>
            <a:off x="19463658" y="10631715"/>
            <a:ext cx="7148286" cy="644390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1100"/>
              <a:t> </a:t>
            </a:r>
            <a:r>
              <a:rPr lang="es-CO" sz="1100" baseline="0"/>
              <a:t>   </a:t>
            </a:r>
            <a:r>
              <a:rPr lang="es-CO" sz="3600" b="1" baseline="0"/>
              <a:t>   Treasure Cash Flow</a:t>
            </a:r>
            <a:endParaRPr lang="es-CO" sz="3600" b="1"/>
          </a:p>
        </xdr:txBody>
      </xdr:sp>
      <xdr:sp macro="" textlink="">
        <xdr:nvSpPr>
          <xdr:cNvPr id="296" name="Elipse 295"/>
          <xdr:cNvSpPr/>
        </xdr:nvSpPr>
        <xdr:spPr>
          <a:xfrm>
            <a:off x="18469427" y="10341428"/>
            <a:ext cx="1197429" cy="1179286"/>
          </a:xfrm>
          <a:prstGeom prst="ellipse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pic>
        <xdr:nvPicPr>
          <xdr:cNvPr id="297" name="Imagen 296" descr="Resultado de imagen para BEER  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8230" b="66341"/>
          <a:stretch/>
        </xdr:blipFill>
        <xdr:spPr bwMode="auto">
          <a:xfrm>
            <a:off x="18476686" y="10384971"/>
            <a:ext cx="1166408" cy="1017441"/>
          </a:xfrm>
          <a:prstGeom prst="ellipse">
            <a:avLst/>
          </a:prstGeom>
          <a:ln w="63500" cap="rnd">
            <a:solidFill>
              <a:srgbClr val="333333"/>
            </a:solidFill>
          </a:ln>
          <a:effectLst>
            <a:outerShdw blurRad="381000" dist="292100" dir="5400000" sx="-80000" sy="-18000" rotWithShape="0">
              <a:srgbClr val="000000">
                <a:alpha val="22000"/>
              </a:srgbClr>
            </a:outerShdw>
          </a:effectLst>
          <a:scene3d>
            <a:camera prst="orthographicFront"/>
            <a:lightRig rig="contrasting" dir="t">
              <a:rot lat="0" lon="0" rev="3000000"/>
            </a:lightRig>
          </a:scene3d>
          <a:sp3d contourW="7620">
            <a:bevelT w="95250" h="31750"/>
            <a:contourClr>
              <a:srgbClr val="333333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30</xdr:col>
      <xdr:colOff>317691</xdr:colOff>
      <xdr:row>19</xdr:row>
      <xdr:rowOff>72044</xdr:rowOff>
    </xdr:from>
    <xdr:to>
      <xdr:col>40</xdr:col>
      <xdr:colOff>381603</xdr:colOff>
      <xdr:row>23</xdr:row>
      <xdr:rowOff>61594</xdr:rowOff>
    </xdr:to>
    <xdr:grpSp>
      <xdr:nvGrpSpPr>
        <xdr:cNvPr id="298" name="Grupo 297">
          <a:hlinkClick xmlns:r="http://schemas.openxmlformats.org/officeDocument/2006/relationships" r:id="rId9"/>
        </xdr:cNvPr>
        <xdr:cNvGrpSpPr/>
      </xdr:nvGrpSpPr>
      <xdr:grpSpPr>
        <a:xfrm>
          <a:off x="24629120" y="4535187"/>
          <a:ext cx="8046769" cy="1150693"/>
          <a:chOff x="18573933" y="10246817"/>
          <a:chExt cx="8038011" cy="1153888"/>
        </a:xfrm>
      </xdr:grpSpPr>
      <xdr:sp macro="" textlink="">
        <xdr:nvSpPr>
          <xdr:cNvPr id="299" name="Rectángulo redondeado 298"/>
          <xdr:cNvSpPr/>
        </xdr:nvSpPr>
        <xdr:spPr>
          <a:xfrm>
            <a:off x="19463658" y="10520090"/>
            <a:ext cx="7148286" cy="619625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="1" baseline="0"/>
              <a:t>      DATA</a:t>
            </a:r>
            <a:endParaRPr lang="es-CO" sz="3600" b="1"/>
          </a:p>
        </xdr:txBody>
      </xdr:sp>
      <xdr:sp macro="" textlink="">
        <xdr:nvSpPr>
          <xdr:cNvPr id="300" name="Elipse 299"/>
          <xdr:cNvSpPr/>
        </xdr:nvSpPr>
        <xdr:spPr>
          <a:xfrm>
            <a:off x="18605575" y="10282219"/>
            <a:ext cx="1110838" cy="1056266"/>
          </a:xfrm>
          <a:prstGeom prst="ellipse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pic>
        <xdr:nvPicPr>
          <xdr:cNvPr id="301" name="Imagen 300" descr="Resultado de imagen para BEER  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8230" b="66341"/>
          <a:stretch/>
        </xdr:blipFill>
        <xdr:spPr bwMode="auto">
          <a:xfrm>
            <a:off x="18573933" y="10246817"/>
            <a:ext cx="1220278" cy="1153888"/>
          </a:xfrm>
          <a:prstGeom prst="ellipse">
            <a:avLst/>
          </a:prstGeom>
          <a:ln w="63500" cap="rnd">
            <a:solidFill>
              <a:srgbClr val="333333"/>
            </a:solidFill>
          </a:ln>
          <a:effectLst>
            <a:outerShdw blurRad="381000" dist="292100" dir="5400000" sx="-80000" sy="-18000" rotWithShape="0">
              <a:srgbClr val="000000">
                <a:alpha val="22000"/>
              </a:srgbClr>
            </a:outerShdw>
          </a:effectLst>
          <a:scene3d>
            <a:camera prst="orthographicFront"/>
            <a:lightRig rig="contrasting" dir="t">
              <a:rot lat="0" lon="0" rev="3000000"/>
            </a:lightRig>
          </a:scene3d>
          <a:sp3d contourW="7620">
            <a:bevelT w="95250" h="31750"/>
            <a:contourClr>
              <a:srgbClr val="333333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30</xdr:col>
      <xdr:colOff>770586</xdr:colOff>
      <xdr:row>23</xdr:row>
      <xdr:rowOff>74245</xdr:rowOff>
    </xdr:from>
    <xdr:to>
      <xdr:col>41</xdr:col>
      <xdr:colOff>122054</xdr:colOff>
      <xdr:row>27</xdr:row>
      <xdr:rowOff>232361</xdr:rowOff>
    </xdr:to>
    <xdr:grpSp>
      <xdr:nvGrpSpPr>
        <xdr:cNvPr id="302" name="Grupo 301">
          <a:hlinkClick xmlns:r="http://schemas.openxmlformats.org/officeDocument/2006/relationships" r:id="rId10"/>
        </xdr:cNvPr>
        <xdr:cNvGrpSpPr/>
      </xdr:nvGrpSpPr>
      <xdr:grpSpPr>
        <a:xfrm>
          <a:off x="25082015" y="5698531"/>
          <a:ext cx="8132610" cy="1174116"/>
          <a:chOff x="18444106" y="10341428"/>
          <a:chExt cx="7304385" cy="1179769"/>
        </a:xfrm>
      </xdr:grpSpPr>
      <xdr:sp macro="" textlink="">
        <xdr:nvSpPr>
          <xdr:cNvPr id="303" name="Rectángulo redondeado 302"/>
          <xdr:cNvSpPr/>
        </xdr:nvSpPr>
        <xdr:spPr>
          <a:xfrm>
            <a:off x="18600205" y="10509781"/>
            <a:ext cx="7148286" cy="771224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="1" baseline="0"/>
              <a:t>Assets</a:t>
            </a:r>
            <a:endParaRPr lang="es-CO" sz="3600" b="1"/>
          </a:p>
        </xdr:txBody>
      </xdr:sp>
      <xdr:sp macro="" textlink="">
        <xdr:nvSpPr>
          <xdr:cNvPr id="304" name="Elipse 303"/>
          <xdr:cNvSpPr/>
        </xdr:nvSpPr>
        <xdr:spPr>
          <a:xfrm>
            <a:off x="18469427" y="10341428"/>
            <a:ext cx="990525" cy="1179286"/>
          </a:xfrm>
          <a:prstGeom prst="ellipse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pic>
        <xdr:nvPicPr>
          <xdr:cNvPr id="305" name="Imagen 304" descr="Resultado de imagen para BEER  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8230" b="66341"/>
          <a:stretch/>
        </xdr:blipFill>
        <xdr:spPr bwMode="auto">
          <a:xfrm>
            <a:off x="18444106" y="10367309"/>
            <a:ext cx="966973" cy="1153888"/>
          </a:xfrm>
          <a:prstGeom prst="ellipse">
            <a:avLst/>
          </a:prstGeom>
          <a:ln w="63500" cap="rnd">
            <a:solidFill>
              <a:srgbClr val="333333"/>
            </a:solidFill>
          </a:ln>
          <a:effectLst>
            <a:outerShdw blurRad="381000" dist="292100" dir="5400000" sx="-80000" sy="-18000" rotWithShape="0">
              <a:srgbClr val="000000">
                <a:alpha val="22000"/>
              </a:srgbClr>
            </a:outerShdw>
          </a:effectLst>
          <a:scene3d>
            <a:camera prst="orthographicFront"/>
            <a:lightRig rig="contrasting" dir="t">
              <a:rot lat="0" lon="0" rev="3000000"/>
            </a:lightRig>
          </a:scene3d>
          <a:sp3d contourW="7620">
            <a:bevelT w="95250" h="31750"/>
            <a:contourClr>
              <a:srgbClr val="333333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29</xdr:col>
      <xdr:colOff>130438</xdr:colOff>
      <xdr:row>26</xdr:row>
      <xdr:rowOff>272772</xdr:rowOff>
    </xdr:from>
    <xdr:to>
      <xdr:col>39</xdr:col>
      <xdr:colOff>724193</xdr:colOff>
      <xdr:row>32</xdr:row>
      <xdr:rowOff>37567</xdr:rowOff>
    </xdr:to>
    <xdr:grpSp>
      <xdr:nvGrpSpPr>
        <xdr:cNvPr id="306" name="Grupo 305">
          <a:hlinkClick xmlns:r="http://schemas.openxmlformats.org/officeDocument/2006/relationships" r:id="rId11"/>
        </xdr:cNvPr>
        <xdr:cNvGrpSpPr/>
      </xdr:nvGrpSpPr>
      <xdr:grpSpPr>
        <a:xfrm>
          <a:off x="23643581" y="6586486"/>
          <a:ext cx="8576612" cy="1288795"/>
          <a:chOff x="18469427" y="10341428"/>
          <a:chExt cx="8142517" cy="1179286"/>
        </a:xfrm>
      </xdr:grpSpPr>
      <xdr:sp macro="" textlink="">
        <xdr:nvSpPr>
          <xdr:cNvPr id="307" name="Rectángulo redondeado 306"/>
          <xdr:cNvSpPr/>
        </xdr:nvSpPr>
        <xdr:spPr>
          <a:xfrm>
            <a:off x="19463658" y="10631715"/>
            <a:ext cx="7148286" cy="596854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1100" baseline="0"/>
              <a:t>          </a:t>
            </a:r>
            <a:r>
              <a:rPr lang="es-CO" sz="3600" b="1" baseline="0"/>
              <a:t>Boards</a:t>
            </a:r>
            <a:endParaRPr lang="es-CO" sz="3600" b="1"/>
          </a:p>
        </xdr:txBody>
      </xdr:sp>
      <xdr:sp macro="" textlink="">
        <xdr:nvSpPr>
          <xdr:cNvPr id="308" name="Elipse 307"/>
          <xdr:cNvSpPr/>
        </xdr:nvSpPr>
        <xdr:spPr>
          <a:xfrm>
            <a:off x="18469427" y="10341428"/>
            <a:ext cx="1197429" cy="1179286"/>
          </a:xfrm>
          <a:prstGeom prst="ellipse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pic>
        <xdr:nvPicPr>
          <xdr:cNvPr id="309" name="Imagen 308" descr="Resultado de imagen para BEER  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8230" b="66341"/>
          <a:stretch/>
        </xdr:blipFill>
        <xdr:spPr bwMode="auto">
          <a:xfrm>
            <a:off x="18476687" y="10384969"/>
            <a:ext cx="1100427" cy="1060413"/>
          </a:xfrm>
          <a:prstGeom prst="ellipse">
            <a:avLst/>
          </a:prstGeom>
          <a:ln w="63500" cap="rnd">
            <a:solidFill>
              <a:srgbClr val="333333"/>
            </a:solidFill>
          </a:ln>
          <a:effectLst>
            <a:outerShdw blurRad="381000" dist="292100" dir="5400000" sx="-80000" sy="-18000" rotWithShape="0">
              <a:srgbClr val="000000">
                <a:alpha val="22000"/>
              </a:srgbClr>
            </a:outerShdw>
          </a:effectLst>
          <a:scene3d>
            <a:camera prst="orthographicFront"/>
            <a:lightRig rig="contrasting" dir="t">
              <a:rot lat="0" lon="0" rev="3000000"/>
            </a:lightRig>
          </a:scene3d>
          <a:sp3d contourW="7620">
            <a:bevelT w="95250" h="31750"/>
            <a:contourClr>
              <a:srgbClr val="333333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25</xdr:col>
      <xdr:colOff>147286</xdr:colOff>
      <xdr:row>40</xdr:row>
      <xdr:rowOff>152399</xdr:rowOff>
    </xdr:from>
    <xdr:to>
      <xdr:col>33</xdr:col>
      <xdr:colOff>514350</xdr:colOff>
      <xdr:row>45</xdr:row>
      <xdr:rowOff>19050</xdr:rowOff>
    </xdr:to>
    <xdr:grpSp>
      <xdr:nvGrpSpPr>
        <xdr:cNvPr id="310" name="Grupo 309">
          <a:hlinkClick xmlns:r="http://schemas.openxmlformats.org/officeDocument/2006/relationships" r:id="rId12"/>
        </xdr:cNvPr>
        <xdr:cNvGrpSpPr/>
      </xdr:nvGrpSpPr>
      <xdr:grpSpPr>
        <a:xfrm>
          <a:off x="19923000" y="9731828"/>
          <a:ext cx="7297636" cy="1082222"/>
          <a:chOff x="18469427" y="10341428"/>
          <a:chExt cx="6821003" cy="1197431"/>
        </a:xfrm>
      </xdr:grpSpPr>
      <xdr:sp macro="" textlink="">
        <xdr:nvSpPr>
          <xdr:cNvPr id="311" name="Rectángulo redondeado 310"/>
          <xdr:cNvSpPr/>
        </xdr:nvSpPr>
        <xdr:spPr>
          <a:xfrm>
            <a:off x="19463658" y="10631715"/>
            <a:ext cx="5826772" cy="614432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="1"/>
              <a:t>SFP Entrega</a:t>
            </a:r>
          </a:p>
        </xdr:txBody>
      </xdr:sp>
      <xdr:sp macro="" textlink="">
        <xdr:nvSpPr>
          <xdr:cNvPr id="312" name="Elipse 311"/>
          <xdr:cNvSpPr/>
        </xdr:nvSpPr>
        <xdr:spPr>
          <a:xfrm>
            <a:off x="18469427" y="10341428"/>
            <a:ext cx="1197429" cy="1179286"/>
          </a:xfrm>
          <a:prstGeom prst="ellipse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pic>
        <xdr:nvPicPr>
          <xdr:cNvPr id="313" name="Imagen 312" descr="Resultado de imagen para BEER  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8230" b="66341"/>
          <a:stretch/>
        </xdr:blipFill>
        <xdr:spPr bwMode="auto">
          <a:xfrm>
            <a:off x="18476687" y="10384971"/>
            <a:ext cx="1115116" cy="1153888"/>
          </a:xfrm>
          <a:prstGeom prst="ellipse">
            <a:avLst/>
          </a:prstGeom>
          <a:ln w="63500" cap="rnd">
            <a:solidFill>
              <a:srgbClr val="333333"/>
            </a:solidFill>
          </a:ln>
          <a:effectLst>
            <a:outerShdw blurRad="381000" dist="292100" dir="5400000" sx="-80000" sy="-18000" rotWithShape="0">
              <a:srgbClr val="000000">
                <a:alpha val="22000"/>
              </a:srgbClr>
            </a:outerShdw>
          </a:effectLst>
          <a:scene3d>
            <a:camera prst="orthographicFront"/>
            <a:lightRig rig="contrasting" dir="t">
              <a:rot lat="0" lon="0" rev="3000000"/>
            </a:lightRig>
          </a:scene3d>
          <a:sp3d contourW="7620">
            <a:bevelT w="95250" h="31750"/>
            <a:contourClr>
              <a:srgbClr val="333333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25</xdr:col>
      <xdr:colOff>666749</xdr:colOff>
      <xdr:row>7</xdr:row>
      <xdr:rowOff>8514</xdr:rowOff>
    </xdr:from>
    <xdr:to>
      <xdr:col>37</xdr:col>
      <xdr:colOff>69270</xdr:colOff>
      <xdr:row>12</xdr:row>
      <xdr:rowOff>38100</xdr:rowOff>
    </xdr:to>
    <xdr:grpSp>
      <xdr:nvGrpSpPr>
        <xdr:cNvPr id="314" name="Grupo 313"/>
        <xdr:cNvGrpSpPr/>
      </xdr:nvGrpSpPr>
      <xdr:grpSpPr>
        <a:xfrm>
          <a:off x="20442463" y="1278514"/>
          <a:ext cx="9526236" cy="1372157"/>
          <a:chOff x="18469427" y="10341428"/>
          <a:chExt cx="8142517" cy="1197431"/>
        </a:xfrm>
      </xdr:grpSpPr>
      <xdr:sp macro="" textlink="">
        <xdr:nvSpPr>
          <xdr:cNvPr id="315" name="Rectángulo redondeado 314"/>
          <xdr:cNvSpPr/>
        </xdr:nvSpPr>
        <xdr:spPr>
          <a:xfrm>
            <a:off x="19463658" y="10631715"/>
            <a:ext cx="7148286" cy="534403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="1" baseline="0"/>
              <a:t>          Statement of Cash Flow</a:t>
            </a:r>
            <a:endParaRPr lang="es-CO" sz="3600" b="1"/>
          </a:p>
        </xdr:txBody>
      </xdr:sp>
      <xdr:sp macro="" textlink="">
        <xdr:nvSpPr>
          <xdr:cNvPr id="316" name="Elipse 315"/>
          <xdr:cNvSpPr/>
        </xdr:nvSpPr>
        <xdr:spPr>
          <a:xfrm>
            <a:off x="18469427" y="10341428"/>
            <a:ext cx="1197429" cy="1179286"/>
          </a:xfrm>
          <a:prstGeom prst="ellipse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pic>
        <xdr:nvPicPr>
          <xdr:cNvPr id="317" name="Imagen 316" descr="Resultado de imagen para BEER  PNG">
            <a:hlinkClick xmlns:r="http://schemas.openxmlformats.org/officeDocument/2006/relationships" r:id="rId13"/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8230" b="66341"/>
          <a:stretch/>
        </xdr:blipFill>
        <xdr:spPr bwMode="auto">
          <a:xfrm>
            <a:off x="18476687" y="10384971"/>
            <a:ext cx="1190457" cy="1153888"/>
          </a:xfrm>
          <a:prstGeom prst="ellipse">
            <a:avLst/>
          </a:prstGeom>
          <a:ln w="63500" cap="rnd">
            <a:solidFill>
              <a:srgbClr val="333333"/>
            </a:solidFill>
          </a:ln>
          <a:effectLst>
            <a:outerShdw blurRad="381000" dist="292100" dir="5400000" sx="-80000" sy="-18000" rotWithShape="0">
              <a:srgbClr val="000000">
                <a:alpha val="22000"/>
              </a:srgbClr>
            </a:outerShdw>
          </a:effectLst>
          <a:scene3d>
            <a:camera prst="orthographicFront"/>
            <a:lightRig rig="contrasting" dir="t">
              <a:rot lat="0" lon="0" rev="3000000"/>
            </a:lightRig>
          </a:scene3d>
          <a:sp3d contourW="7620">
            <a:bevelT w="95250" h="31750"/>
            <a:contourClr>
              <a:srgbClr val="333333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</xdr:col>
      <xdr:colOff>272144</xdr:colOff>
      <xdr:row>1</xdr:row>
      <xdr:rowOff>29027</xdr:rowOff>
    </xdr:from>
    <xdr:to>
      <xdr:col>19</xdr:col>
      <xdr:colOff>399143</xdr:colOff>
      <xdr:row>8</xdr:row>
      <xdr:rowOff>145142</xdr:rowOff>
    </xdr:to>
    <xdr:grpSp>
      <xdr:nvGrpSpPr>
        <xdr:cNvPr id="10" name="Grupo 9">
          <a:hlinkClick xmlns:r="http://schemas.openxmlformats.org/officeDocument/2006/relationships" r:id="rId14"/>
        </xdr:cNvPr>
        <xdr:cNvGrpSpPr/>
      </xdr:nvGrpSpPr>
      <xdr:grpSpPr>
        <a:xfrm>
          <a:off x="5860144" y="210456"/>
          <a:ext cx="8563428" cy="1386115"/>
          <a:chOff x="2648857" y="464456"/>
          <a:chExt cx="8164289" cy="1197431"/>
        </a:xfrm>
      </xdr:grpSpPr>
      <xdr:sp macro="" textlink="">
        <xdr:nvSpPr>
          <xdr:cNvPr id="322" name="Rectángulo redondeado 321"/>
          <xdr:cNvSpPr/>
        </xdr:nvSpPr>
        <xdr:spPr>
          <a:xfrm>
            <a:off x="2648857" y="707571"/>
            <a:ext cx="7148286" cy="631700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="1"/>
              <a:t>Annual Parameters</a:t>
            </a:r>
            <a:endParaRPr lang="es-CO" sz="1100" b="1"/>
          </a:p>
        </xdr:txBody>
      </xdr:sp>
      <xdr:grpSp>
        <xdr:nvGrpSpPr>
          <xdr:cNvPr id="318" name="Grupo 317"/>
          <xdr:cNvGrpSpPr/>
        </xdr:nvGrpSpPr>
        <xdr:grpSpPr>
          <a:xfrm>
            <a:off x="9608457" y="464456"/>
            <a:ext cx="1204689" cy="1197431"/>
            <a:chOff x="18469427" y="10341428"/>
            <a:chExt cx="1204689" cy="1197431"/>
          </a:xfrm>
        </xdr:grpSpPr>
        <xdr:sp macro="" textlink="">
          <xdr:nvSpPr>
            <xdr:cNvPr id="320" name="Elipse 319"/>
            <xdr:cNvSpPr/>
          </xdr:nvSpPr>
          <xdr:spPr>
            <a:xfrm>
              <a:off x="18469427" y="10341428"/>
              <a:ext cx="1197429" cy="1179286"/>
            </a:xfrm>
            <a:prstGeom prst="ellipse">
              <a:avLst/>
            </a:prstGeom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s-CO" sz="1100"/>
            </a:p>
          </xdr:txBody>
        </xdr:sp>
        <xdr:pic>
          <xdr:nvPicPr>
            <xdr:cNvPr id="321" name="Imagen 320" descr="Resultado de imagen para BEER  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68230" b="66341"/>
            <a:stretch/>
          </xdr:blipFill>
          <xdr:spPr bwMode="auto">
            <a:xfrm>
              <a:off x="18476687" y="10384971"/>
              <a:ext cx="1197429" cy="1153888"/>
            </a:xfrm>
            <a:prstGeom prst="ellipse">
              <a:avLst/>
            </a:prstGeom>
            <a:ln w="63500" cap="rnd">
              <a:solidFill>
                <a:srgbClr val="333333"/>
              </a:solidFill>
            </a:ln>
            <a:effectLst>
              <a:outerShdw blurRad="381000" dist="292100" dir="5400000" sx="-80000" sy="-18000" rotWithShape="0">
                <a:srgbClr val="000000">
                  <a:alpha val="22000"/>
                </a:srgbClr>
              </a:outerShdw>
            </a:effectLst>
            <a:scene3d>
              <a:camera prst="orthographicFront"/>
              <a:lightRig rig="contrasting" dir="t">
                <a:rot lat="0" lon="0" rev="3000000"/>
              </a:lightRig>
            </a:scene3d>
            <a:sp3d contourW="7620">
              <a:bevelT w="95250" h="31750"/>
              <a:contourClr>
                <a:srgbClr val="333333"/>
              </a:contourClr>
            </a:sp3d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2</xdr:col>
      <xdr:colOff>471714</xdr:colOff>
      <xdr:row>15</xdr:row>
      <xdr:rowOff>79824</xdr:rowOff>
    </xdr:from>
    <xdr:to>
      <xdr:col>14</xdr:col>
      <xdr:colOff>646545</xdr:colOff>
      <xdr:row>20</xdr:row>
      <xdr:rowOff>74838</xdr:rowOff>
    </xdr:to>
    <xdr:grpSp>
      <xdr:nvGrpSpPr>
        <xdr:cNvPr id="331" name="Grupo 330">
          <a:hlinkClick xmlns:r="http://schemas.openxmlformats.org/officeDocument/2006/relationships" r:id="rId15"/>
        </xdr:cNvPr>
        <xdr:cNvGrpSpPr/>
      </xdr:nvGrpSpPr>
      <xdr:grpSpPr>
        <a:xfrm>
          <a:off x="2068285" y="3526967"/>
          <a:ext cx="8375403" cy="1482728"/>
          <a:chOff x="2648857" y="464456"/>
          <a:chExt cx="8164289" cy="1197431"/>
        </a:xfrm>
      </xdr:grpSpPr>
      <xdr:sp macro="" textlink="">
        <xdr:nvSpPr>
          <xdr:cNvPr id="332" name="Rectángulo redondeado 331"/>
          <xdr:cNvSpPr/>
        </xdr:nvSpPr>
        <xdr:spPr>
          <a:xfrm>
            <a:off x="2648857" y="707571"/>
            <a:ext cx="7148286" cy="508000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="1"/>
              <a:t>Monthly Parameters</a:t>
            </a:r>
          </a:p>
        </xdr:txBody>
      </xdr:sp>
      <xdr:grpSp>
        <xdr:nvGrpSpPr>
          <xdr:cNvPr id="333" name="Grupo 332"/>
          <xdr:cNvGrpSpPr/>
        </xdr:nvGrpSpPr>
        <xdr:grpSpPr>
          <a:xfrm>
            <a:off x="9608457" y="464456"/>
            <a:ext cx="1204689" cy="1197431"/>
            <a:chOff x="18469427" y="10341428"/>
            <a:chExt cx="1204689" cy="1197431"/>
          </a:xfrm>
        </xdr:grpSpPr>
        <xdr:sp macro="" textlink="">
          <xdr:nvSpPr>
            <xdr:cNvPr id="334" name="Elipse 333"/>
            <xdr:cNvSpPr/>
          </xdr:nvSpPr>
          <xdr:spPr>
            <a:xfrm>
              <a:off x="18469427" y="10341428"/>
              <a:ext cx="1197429" cy="1179286"/>
            </a:xfrm>
            <a:prstGeom prst="ellipse">
              <a:avLst/>
            </a:prstGeom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CO" sz="1100"/>
            </a:p>
          </xdr:txBody>
        </xdr:sp>
        <xdr:pic>
          <xdr:nvPicPr>
            <xdr:cNvPr id="335" name="Imagen 334" descr="Resultado de imagen para BEER  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68230" b="66341"/>
            <a:stretch/>
          </xdr:blipFill>
          <xdr:spPr bwMode="auto">
            <a:xfrm>
              <a:off x="18476687" y="10384971"/>
              <a:ext cx="1197429" cy="1153888"/>
            </a:xfrm>
            <a:prstGeom prst="ellipse">
              <a:avLst/>
            </a:prstGeom>
            <a:ln w="63500" cap="rnd">
              <a:solidFill>
                <a:srgbClr val="333333"/>
              </a:solidFill>
            </a:ln>
            <a:effectLst>
              <a:outerShdw blurRad="381000" dist="292100" dir="5400000" sx="-80000" sy="-18000" rotWithShape="0">
                <a:srgbClr val="000000">
                  <a:alpha val="22000"/>
                </a:srgbClr>
              </a:outerShdw>
            </a:effectLst>
            <a:scene3d>
              <a:camera prst="orthographicFront"/>
              <a:lightRig rig="contrasting" dir="t">
                <a:rot lat="0" lon="0" rev="3000000"/>
              </a:lightRig>
            </a:scene3d>
            <a:sp3d contourW="7620">
              <a:bevelT w="95250" h="31750"/>
              <a:contourClr>
                <a:srgbClr val="333333"/>
              </a:contourClr>
            </a:sp3d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4</xdr:col>
      <xdr:colOff>544284</xdr:colOff>
      <xdr:row>7</xdr:row>
      <xdr:rowOff>68939</xdr:rowOff>
    </xdr:from>
    <xdr:to>
      <xdr:col>18</xdr:col>
      <xdr:colOff>308429</xdr:colOff>
      <xdr:row>12</xdr:row>
      <xdr:rowOff>72572</xdr:rowOff>
    </xdr:to>
    <xdr:grpSp>
      <xdr:nvGrpSpPr>
        <xdr:cNvPr id="336" name="Grupo 335">
          <a:hlinkClick xmlns:r="http://schemas.openxmlformats.org/officeDocument/2006/relationships" r:id="rId16"/>
        </xdr:cNvPr>
        <xdr:cNvGrpSpPr/>
      </xdr:nvGrpSpPr>
      <xdr:grpSpPr>
        <a:xfrm>
          <a:off x="3737427" y="1338939"/>
          <a:ext cx="9307288" cy="1346204"/>
          <a:chOff x="2648857" y="464456"/>
          <a:chExt cx="8164289" cy="1197431"/>
        </a:xfrm>
      </xdr:grpSpPr>
      <xdr:sp macro="" textlink="">
        <xdr:nvSpPr>
          <xdr:cNvPr id="337" name="Rectángulo redondeado 336"/>
          <xdr:cNvSpPr/>
        </xdr:nvSpPr>
        <xdr:spPr>
          <a:xfrm>
            <a:off x="2648857" y="707571"/>
            <a:ext cx="7148286" cy="508000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2400" b="1" baseline="0"/>
              <a:t>  </a:t>
            </a:r>
            <a:r>
              <a:rPr lang="es-CO" sz="3600" b="1" baseline="0"/>
              <a:t> SFP Annual</a:t>
            </a:r>
            <a:endParaRPr lang="es-CO" sz="3600" b="1"/>
          </a:p>
        </xdr:txBody>
      </xdr:sp>
      <xdr:grpSp>
        <xdr:nvGrpSpPr>
          <xdr:cNvPr id="338" name="Grupo 337"/>
          <xdr:cNvGrpSpPr/>
        </xdr:nvGrpSpPr>
        <xdr:grpSpPr>
          <a:xfrm>
            <a:off x="9608457" y="464456"/>
            <a:ext cx="1204689" cy="1197431"/>
            <a:chOff x="18469427" y="10341428"/>
            <a:chExt cx="1204689" cy="1197431"/>
          </a:xfrm>
        </xdr:grpSpPr>
        <xdr:sp macro="" textlink="">
          <xdr:nvSpPr>
            <xdr:cNvPr id="339" name="Elipse 338"/>
            <xdr:cNvSpPr/>
          </xdr:nvSpPr>
          <xdr:spPr>
            <a:xfrm>
              <a:off x="18469427" y="10341428"/>
              <a:ext cx="1197429" cy="1179286"/>
            </a:xfrm>
            <a:prstGeom prst="ellipse">
              <a:avLst/>
            </a:prstGeom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CO" sz="1100"/>
            </a:p>
          </xdr:txBody>
        </xdr:sp>
        <xdr:pic>
          <xdr:nvPicPr>
            <xdr:cNvPr id="340" name="Imagen 339" descr="Resultado de imagen para BEER  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68230" b="66341"/>
            <a:stretch/>
          </xdr:blipFill>
          <xdr:spPr bwMode="auto">
            <a:xfrm>
              <a:off x="18476687" y="10384971"/>
              <a:ext cx="1197429" cy="1153888"/>
            </a:xfrm>
            <a:prstGeom prst="ellipse">
              <a:avLst/>
            </a:prstGeom>
            <a:ln w="63500" cap="rnd">
              <a:solidFill>
                <a:srgbClr val="333333"/>
              </a:solidFill>
            </a:ln>
            <a:effectLst>
              <a:outerShdw blurRad="381000" dist="292100" dir="5400000" sx="-80000" sy="-18000" rotWithShape="0">
                <a:srgbClr val="000000">
                  <a:alpha val="22000"/>
                </a:srgbClr>
              </a:outerShdw>
            </a:effectLst>
            <a:scene3d>
              <a:camera prst="orthographicFront"/>
              <a:lightRig rig="contrasting" dir="t">
                <a:rot lat="0" lon="0" rev="3000000"/>
              </a:lightRig>
            </a:scene3d>
            <a:sp3d contourW="7620">
              <a:bevelT w="95250" h="31750"/>
              <a:contourClr>
                <a:srgbClr val="333333"/>
              </a:contourClr>
            </a:sp3d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1</xdr:col>
      <xdr:colOff>417286</xdr:colOff>
      <xdr:row>19</xdr:row>
      <xdr:rowOff>203199</xdr:rowOff>
    </xdr:from>
    <xdr:to>
      <xdr:col>12</xdr:col>
      <xdr:colOff>145143</xdr:colOff>
      <xdr:row>24</xdr:row>
      <xdr:rowOff>145143</xdr:rowOff>
    </xdr:to>
    <xdr:grpSp>
      <xdr:nvGrpSpPr>
        <xdr:cNvPr id="341" name="Grupo 340">
          <a:hlinkClick xmlns:r="http://schemas.openxmlformats.org/officeDocument/2006/relationships" r:id="rId17"/>
        </xdr:cNvPr>
        <xdr:cNvGrpSpPr/>
      </xdr:nvGrpSpPr>
      <xdr:grpSpPr>
        <a:xfrm>
          <a:off x="1215572" y="4666342"/>
          <a:ext cx="7855857" cy="1284515"/>
          <a:chOff x="2648857" y="464456"/>
          <a:chExt cx="8164289" cy="1197431"/>
        </a:xfrm>
      </xdr:grpSpPr>
      <xdr:sp macro="" textlink="">
        <xdr:nvSpPr>
          <xdr:cNvPr id="342" name="Rectángulo redondeado 341"/>
          <xdr:cNvSpPr/>
        </xdr:nvSpPr>
        <xdr:spPr>
          <a:xfrm>
            <a:off x="2648857" y="707571"/>
            <a:ext cx="7148286" cy="508000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="1"/>
              <a:t>AV ~ AH SCI</a:t>
            </a:r>
            <a:r>
              <a:rPr lang="es-CO" sz="2400" b="1" baseline="0"/>
              <a:t> </a:t>
            </a:r>
            <a:endParaRPr lang="es-CO" sz="1100" b="1"/>
          </a:p>
        </xdr:txBody>
      </xdr:sp>
      <xdr:grpSp>
        <xdr:nvGrpSpPr>
          <xdr:cNvPr id="343" name="Grupo 342"/>
          <xdr:cNvGrpSpPr/>
        </xdr:nvGrpSpPr>
        <xdr:grpSpPr>
          <a:xfrm>
            <a:off x="9608457" y="464456"/>
            <a:ext cx="1204689" cy="1197431"/>
            <a:chOff x="18469427" y="10341428"/>
            <a:chExt cx="1204689" cy="1197431"/>
          </a:xfrm>
        </xdr:grpSpPr>
        <xdr:sp macro="" textlink="">
          <xdr:nvSpPr>
            <xdr:cNvPr id="344" name="Elipse 343"/>
            <xdr:cNvSpPr/>
          </xdr:nvSpPr>
          <xdr:spPr>
            <a:xfrm>
              <a:off x="18469427" y="10341428"/>
              <a:ext cx="1197429" cy="1179286"/>
            </a:xfrm>
            <a:prstGeom prst="ellipse">
              <a:avLst/>
            </a:prstGeom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CO" sz="1100"/>
            </a:p>
          </xdr:txBody>
        </xdr:sp>
        <xdr:pic>
          <xdr:nvPicPr>
            <xdr:cNvPr id="345" name="Imagen 344" descr="Resultado de imagen para BEER  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68230" b="66341"/>
            <a:stretch/>
          </xdr:blipFill>
          <xdr:spPr bwMode="auto">
            <a:xfrm>
              <a:off x="18476687" y="10384971"/>
              <a:ext cx="1197429" cy="1153888"/>
            </a:xfrm>
            <a:prstGeom prst="ellipse">
              <a:avLst/>
            </a:prstGeom>
            <a:ln w="63500" cap="rnd">
              <a:solidFill>
                <a:srgbClr val="333333"/>
              </a:solidFill>
            </a:ln>
            <a:effectLst>
              <a:outerShdw blurRad="381000" dist="292100" dir="5400000" sx="-80000" sy="-18000" rotWithShape="0">
                <a:srgbClr val="000000">
                  <a:alpha val="22000"/>
                </a:srgbClr>
              </a:outerShdw>
            </a:effectLst>
            <a:scene3d>
              <a:camera prst="orthographicFront"/>
              <a:lightRig rig="contrasting" dir="t">
                <a:rot lat="0" lon="0" rev="3000000"/>
              </a:lightRig>
            </a:scene3d>
            <a:sp3d contourW="7620">
              <a:bevelT w="95250" h="31750"/>
              <a:contourClr>
                <a:srgbClr val="333333"/>
              </a:contourClr>
            </a:sp3d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1</xdr:col>
      <xdr:colOff>470264</xdr:colOff>
      <xdr:row>23</xdr:row>
      <xdr:rowOff>157841</xdr:rowOff>
    </xdr:from>
    <xdr:to>
      <xdr:col>10</xdr:col>
      <xdr:colOff>235856</xdr:colOff>
      <xdr:row>28</xdr:row>
      <xdr:rowOff>145143</xdr:rowOff>
    </xdr:to>
    <xdr:grpSp>
      <xdr:nvGrpSpPr>
        <xdr:cNvPr id="346" name="Grupo 345">
          <a:hlinkClick xmlns:r="http://schemas.openxmlformats.org/officeDocument/2006/relationships" r:id="rId18"/>
        </xdr:cNvPr>
        <xdr:cNvGrpSpPr/>
      </xdr:nvGrpSpPr>
      <xdr:grpSpPr>
        <a:xfrm>
          <a:off x="1268550" y="5782127"/>
          <a:ext cx="6950163" cy="1329873"/>
          <a:chOff x="2684244" y="464456"/>
          <a:chExt cx="8128902" cy="1197431"/>
        </a:xfrm>
      </xdr:grpSpPr>
      <xdr:sp macro="" textlink="">
        <xdr:nvSpPr>
          <xdr:cNvPr id="347" name="Rectángulo redondeado 346"/>
          <xdr:cNvSpPr/>
        </xdr:nvSpPr>
        <xdr:spPr>
          <a:xfrm>
            <a:off x="2684244" y="707571"/>
            <a:ext cx="7077511" cy="508000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="1"/>
              <a:t>SCI</a:t>
            </a:r>
            <a:r>
              <a:rPr lang="es-CO" sz="3600" b="1" baseline="0"/>
              <a:t> Annual</a:t>
            </a:r>
            <a:endParaRPr lang="es-CO" sz="3600" b="1"/>
          </a:p>
        </xdr:txBody>
      </xdr:sp>
      <xdr:grpSp>
        <xdr:nvGrpSpPr>
          <xdr:cNvPr id="348" name="Grupo 347"/>
          <xdr:cNvGrpSpPr/>
        </xdr:nvGrpSpPr>
        <xdr:grpSpPr>
          <a:xfrm>
            <a:off x="9608457" y="464456"/>
            <a:ext cx="1204689" cy="1197431"/>
            <a:chOff x="18469427" y="10341428"/>
            <a:chExt cx="1204689" cy="1197431"/>
          </a:xfrm>
        </xdr:grpSpPr>
        <xdr:sp macro="" textlink="">
          <xdr:nvSpPr>
            <xdr:cNvPr id="349" name="Elipse 348"/>
            <xdr:cNvSpPr/>
          </xdr:nvSpPr>
          <xdr:spPr>
            <a:xfrm>
              <a:off x="18469427" y="10341428"/>
              <a:ext cx="1197429" cy="1179286"/>
            </a:xfrm>
            <a:prstGeom prst="ellipse">
              <a:avLst/>
            </a:prstGeom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CO" sz="1100"/>
            </a:p>
          </xdr:txBody>
        </xdr:sp>
        <xdr:pic>
          <xdr:nvPicPr>
            <xdr:cNvPr id="350" name="Imagen 349" descr="Resultado de imagen para BEER  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68230" b="66341"/>
            <a:stretch/>
          </xdr:blipFill>
          <xdr:spPr bwMode="auto">
            <a:xfrm>
              <a:off x="18476687" y="10384971"/>
              <a:ext cx="1197429" cy="1153888"/>
            </a:xfrm>
            <a:prstGeom prst="ellipse">
              <a:avLst/>
            </a:prstGeom>
            <a:ln w="63500" cap="rnd">
              <a:solidFill>
                <a:srgbClr val="333333"/>
              </a:solidFill>
            </a:ln>
            <a:effectLst>
              <a:outerShdw blurRad="381000" dist="292100" dir="5400000" sx="-80000" sy="-18000" rotWithShape="0">
                <a:srgbClr val="000000">
                  <a:alpha val="22000"/>
                </a:srgbClr>
              </a:outerShdw>
            </a:effectLst>
            <a:scene3d>
              <a:camera prst="orthographicFront"/>
              <a:lightRig rig="contrasting" dir="t">
                <a:rot lat="0" lon="0" rev="3000000"/>
              </a:lightRig>
            </a:scene3d>
            <a:sp3d contourW="7620">
              <a:bevelT w="95250" h="31750"/>
              <a:contourClr>
                <a:srgbClr val="333333"/>
              </a:contourClr>
            </a:sp3d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2</xdr:col>
      <xdr:colOff>344714</xdr:colOff>
      <xdr:row>28</xdr:row>
      <xdr:rowOff>18146</xdr:rowOff>
    </xdr:from>
    <xdr:to>
      <xdr:col>13</xdr:col>
      <xdr:colOff>290286</xdr:colOff>
      <xdr:row>32</xdr:row>
      <xdr:rowOff>199573</xdr:rowOff>
    </xdr:to>
    <xdr:grpSp>
      <xdr:nvGrpSpPr>
        <xdr:cNvPr id="351" name="Grupo 350">
          <a:hlinkClick xmlns:r="http://schemas.openxmlformats.org/officeDocument/2006/relationships" r:id="rId19"/>
        </xdr:cNvPr>
        <xdr:cNvGrpSpPr/>
      </xdr:nvGrpSpPr>
      <xdr:grpSpPr>
        <a:xfrm>
          <a:off x="1941285" y="6985003"/>
          <a:ext cx="7493001" cy="1052284"/>
          <a:chOff x="3025960" y="464456"/>
          <a:chExt cx="7787186" cy="1197431"/>
        </a:xfrm>
      </xdr:grpSpPr>
      <xdr:sp macro="" textlink="">
        <xdr:nvSpPr>
          <xdr:cNvPr id="352" name="Rectángulo redondeado 351"/>
          <xdr:cNvSpPr/>
        </xdr:nvSpPr>
        <xdr:spPr>
          <a:xfrm>
            <a:off x="3025960" y="707571"/>
            <a:ext cx="7148286" cy="665279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="1"/>
              <a:t>Annual Ratios</a:t>
            </a:r>
          </a:p>
        </xdr:txBody>
      </xdr:sp>
      <xdr:grpSp>
        <xdr:nvGrpSpPr>
          <xdr:cNvPr id="353" name="Grupo 352"/>
          <xdr:cNvGrpSpPr/>
        </xdr:nvGrpSpPr>
        <xdr:grpSpPr>
          <a:xfrm>
            <a:off x="9608457" y="464456"/>
            <a:ext cx="1204689" cy="1197431"/>
            <a:chOff x="18469427" y="10341428"/>
            <a:chExt cx="1204689" cy="1197431"/>
          </a:xfrm>
        </xdr:grpSpPr>
        <xdr:sp macro="" textlink="">
          <xdr:nvSpPr>
            <xdr:cNvPr id="354" name="Elipse 353"/>
            <xdr:cNvSpPr/>
          </xdr:nvSpPr>
          <xdr:spPr>
            <a:xfrm>
              <a:off x="18469427" y="10341428"/>
              <a:ext cx="1197429" cy="1179286"/>
            </a:xfrm>
            <a:prstGeom prst="ellipse">
              <a:avLst/>
            </a:prstGeom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CO" sz="1100"/>
            </a:p>
          </xdr:txBody>
        </xdr:sp>
        <xdr:pic>
          <xdr:nvPicPr>
            <xdr:cNvPr id="355" name="Imagen 354" descr="Resultado de imagen para BEER  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68230" b="66341"/>
            <a:stretch/>
          </xdr:blipFill>
          <xdr:spPr bwMode="auto">
            <a:xfrm>
              <a:off x="18476687" y="10384971"/>
              <a:ext cx="1197429" cy="1153888"/>
            </a:xfrm>
            <a:prstGeom prst="ellipse">
              <a:avLst/>
            </a:prstGeom>
            <a:ln w="63500" cap="rnd">
              <a:solidFill>
                <a:srgbClr val="333333"/>
              </a:solidFill>
            </a:ln>
            <a:effectLst>
              <a:outerShdw blurRad="381000" dist="292100" dir="5400000" sx="-80000" sy="-18000" rotWithShape="0">
                <a:srgbClr val="000000">
                  <a:alpha val="22000"/>
                </a:srgbClr>
              </a:outerShdw>
            </a:effectLst>
            <a:scene3d>
              <a:camera prst="orthographicFront"/>
              <a:lightRig rig="contrasting" dir="t">
                <a:rot lat="0" lon="0" rev="3000000"/>
              </a:lightRig>
            </a:scene3d>
            <a:sp3d contourW="7620">
              <a:bevelT w="95250" h="31750"/>
              <a:contourClr>
                <a:srgbClr val="333333"/>
              </a:contourClr>
            </a:sp3d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2</xdr:col>
      <xdr:colOff>626423</xdr:colOff>
      <xdr:row>32</xdr:row>
      <xdr:rowOff>200026</xdr:rowOff>
    </xdr:from>
    <xdr:to>
      <xdr:col>14</xdr:col>
      <xdr:colOff>289560</xdr:colOff>
      <xdr:row>37</xdr:row>
      <xdr:rowOff>137160</xdr:rowOff>
    </xdr:to>
    <xdr:grpSp>
      <xdr:nvGrpSpPr>
        <xdr:cNvPr id="356" name="Grupo 355">
          <a:hlinkClick xmlns:r="http://schemas.openxmlformats.org/officeDocument/2006/relationships" r:id="rId20"/>
        </xdr:cNvPr>
        <xdr:cNvGrpSpPr/>
      </xdr:nvGrpSpPr>
      <xdr:grpSpPr>
        <a:xfrm>
          <a:off x="2222994" y="8037740"/>
          <a:ext cx="7863709" cy="989420"/>
          <a:chOff x="2648857" y="464456"/>
          <a:chExt cx="8164289" cy="1197431"/>
        </a:xfrm>
      </xdr:grpSpPr>
      <xdr:sp macro="" textlink="">
        <xdr:nvSpPr>
          <xdr:cNvPr id="357" name="Rectángulo redondeado 356"/>
          <xdr:cNvSpPr/>
        </xdr:nvSpPr>
        <xdr:spPr>
          <a:xfrm>
            <a:off x="2648857" y="707571"/>
            <a:ext cx="7148286" cy="683782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="1"/>
              <a:t>Monthly</a:t>
            </a:r>
            <a:r>
              <a:rPr lang="es-CO" sz="3600" b="1" baseline="0"/>
              <a:t> Ratios</a:t>
            </a:r>
            <a:endParaRPr lang="es-CO" sz="3600" b="1"/>
          </a:p>
        </xdr:txBody>
      </xdr:sp>
      <xdr:grpSp>
        <xdr:nvGrpSpPr>
          <xdr:cNvPr id="358" name="Grupo 357"/>
          <xdr:cNvGrpSpPr/>
        </xdr:nvGrpSpPr>
        <xdr:grpSpPr>
          <a:xfrm>
            <a:off x="9608457" y="464456"/>
            <a:ext cx="1204689" cy="1197431"/>
            <a:chOff x="18469427" y="10341428"/>
            <a:chExt cx="1204689" cy="1197431"/>
          </a:xfrm>
        </xdr:grpSpPr>
        <xdr:sp macro="" textlink="">
          <xdr:nvSpPr>
            <xdr:cNvPr id="359" name="Elipse 358"/>
            <xdr:cNvSpPr/>
          </xdr:nvSpPr>
          <xdr:spPr>
            <a:xfrm>
              <a:off x="18469427" y="10341428"/>
              <a:ext cx="1197429" cy="1179286"/>
            </a:xfrm>
            <a:prstGeom prst="ellipse">
              <a:avLst/>
            </a:prstGeom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CO" sz="1100"/>
            </a:p>
          </xdr:txBody>
        </xdr:sp>
        <xdr:pic>
          <xdr:nvPicPr>
            <xdr:cNvPr id="360" name="Imagen 359" descr="Resultado de imagen para BEER  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68230" b="66341"/>
            <a:stretch/>
          </xdr:blipFill>
          <xdr:spPr bwMode="auto">
            <a:xfrm>
              <a:off x="18476687" y="10384971"/>
              <a:ext cx="1197429" cy="1153888"/>
            </a:xfrm>
            <a:prstGeom prst="ellipse">
              <a:avLst/>
            </a:prstGeom>
            <a:ln w="63500" cap="rnd">
              <a:solidFill>
                <a:srgbClr val="333333"/>
              </a:solidFill>
            </a:ln>
            <a:effectLst>
              <a:outerShdw blurRad="381000" dist="292100" dir="5400000" sx="-80000" sy="-18000" rotWithShape="0">
                <a:srgbClr val="000000">
                  <a:alpha val="22000"/>
                </a:srgbClr>
              </a:outerShdw>
            </a:effectLst>
            <a:scene3d>
              <a:camera prst="orthographicFront"/>
              <a:lightRig rig="contrasting" dir="t">
                <a:rot lat="0" lon="0" rev="3000000"/>
              </a:lightRig>
            </a:scene3d>
            <a:sp3d contourW="7620">
              <a:bevelT w="95250" h="31750"/>
              <a:contourClr>
                <a:srgbClr val="333333"/>
              </a:contourClr>
            </a:sp3d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5</xdr:col>
      <xdr:colOff>780142</xdr:colOff>
      <xdr:row>44</xdr:row>
      <xdr:rowOff>30481</xdr:rowOff>
    </xdr:from>
    <xdr:to>
      <xdr:col>18</xdr:col>
      <xdr:colOff>548640</xdr:colOff>
      <xdr:row>50</xdr:row>
      <xdr:rowOff>36286</xdr:rowOff>
    </xdr:to>
    <xdr:grpSp>
      <xdr:nvGrpSpPr>
        <xdr:cNvPr id="361" name="Grupo 360">
          <a:hlinkClick xmlns:r="http://schemas.openxmlformats.org/officeDocument/2006/relationships" r:id="rId21"/>
        </xdr:cNvPr>
        <xdr:cNvGrpSpPr/>
      </xdr:nvGrpSpPr>
      <xdr:grpSpPr>
        <a:xfrm>
          <a:off x="4771571" y="10644052"/>
          <a:ext cx="8513355" cy="1094377"/>
          <a:chOff x="2648857" y="464456"/>
          <a:chExt cx="8164289" cy="1197431"/>
        </a:xfrm>
      </xdr:grpSpPr>
      <xdr:sp macro="" textlink="">
        <xdr:nvSpPr>
          <xdr:cNvPr id="362" name="Rectángulo redondeado 361"/>
          <xdr:cNvSpPr/>
        </xdr:nvSpPr>
        <xdr:spPr>
          <a:xfrm>
            <a:off x="2648857" y="707571"/>
            <a:ext cx="7148286" cy="628133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="1"/>
              <a:t>Loans</a:t>
            </a:r>
          </a:p>
        </xdr:txBody>
      </xdr:sp>
      <xdr:grpSp>
        <xdr:nvGrpSpPr>
          <xdr:cNvPr id="363" name="Grupo 362"/>
          <xdr:cNvGrpSpPr/>
        </xdr:nvGrpSpPr>
        <xdr:grpSpPr>
          <a:xfrm>
            <a:off x="9608457" y="464456"/>
            <a:ext cx="1204689" cy="1197431"/>
            <a:chOff x="18469427" y="10341428"/>
            <a:chExt cx="1204689" cy="1197431"/>
          </a:xfrm>
        </xdr:grpSpPr>
        <xdr:sp macro="" textlink="">
          <xdr:nvSpPr>
            <xdr:cNvPr id="364" name="Elipse 363"/>
            <xdr:cNvSpPr/>
          </xdr:nvSpPr>
          <xdr:spPr>
            <a:xfrm>
              <a:off x="18469427" y="10341428"/>
              <a:ext cx="1197429" cy="1179286"/>
            </a:xfrm>
            <a:prstGeom prst="ellipse">
              <a:avLst/>
            </a:prstGeom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CO" sz="1100"/>
            </a:p>
          </xdr:txBody>
        </xdr:sp>
        <xdr:pic>
          <xdr:nvPicPr>
            <xdr:cNvPr id="365" name="Imagen 364" descr="Resultado de imagen para BEER  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68230" b="66341"/>
            <a:stretch/>
          </xdr:blipFill>
          <xdr:spPr bwMode="auto">
            <a:xfrm>
              <a:off x="18476687" y="10384971"/>
              <a:ext cx="1197429" cy="1153888"/>
            </a:xfrm>
            <a:prstGeom prst="ellipse">
              <a:avLst/>
            </a:prstGeom>
            <a:ln w="63500" cap="rnd">
              <a:solidFill>
                <a:srgbClr val="333333"/>
              </a:solidFill>
            </a:ln>
            <a:effectLst>
              <a:outerShdw blurRad="381000" dist="292100" dir="5400000" sx="-80000" sy="-18000" rotWithShape="0">
                <a:srgbClr val="000000">
                  <a:alpha val="22000"/>
                </a:srgbClr>
              </a:outerShdw>
            </a:effectLst>
            <a:scene3d>
              <a:camera prst="orthographicFront"/>
              <a:lightRig rig="contrasting" dir="t">
                <a:rot lat="0" lon="0" rev="3000000"/>
              </a:lightRig>
            </a:scene3d>
            <a:sp3d contourW="7620">
              <a:bevelT w="95250" h="31750"/>
              <a:contourClr>
                <a:srgbClr val="333333"/>
              </a:contourClr>
            </a:sp3d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3</xdr:col>
      <xdr:colOff>778109</xdr:colOff>
      <xdr:row>37</xdr:row>
      <xdr:rowOff>58783</xdr:rowOff>
    </xdr:from>
    <xdr:to>
      <xdr:col>15</xdr:col>
      <xdr:colOff>365760</xdr:colOff>
      <xdr:row>41</xdr:row>
      <xdr:rowOff>45721</xdr:rowOff>
    </xdr:to>
    <xdr:grpSp>
      <xdr:nvGrpSpPr>
        <xdr:cNvPr id="366" name="Grupo 365">
          <a:hlinkClick xmlns:r="http://schemas.openxmlformats.org/officeDocument/2006/relationships" r:id="rId22"/>
        </xdr:cNvPr>
        <xdr:cNvGrpSpPr/>
      </xdr:nvGrpSpPr>
      <xdr:grpSpPr>
        <a:xfrm>
          <a:off x="3172966" y="8948783"/>
          <a:ext cx="7897080" cy="1002938"/>
          <a:chOff x="2684245" y="464456"/>
          <a:chExt cx="8128901" cy="1197431"/>
        </a:xfrm>
      </xdr:grpSpPr>
      <xdr:sp macro="" textlink="">
        <xdr:nvSpPr>
          <xdr:cNvPr id="367" name="Rectángulo redondeado 366"/>
          <xdr:cNvSpPr/>
        </xdr:nvSpPr>
        <xdr:spPr>
          <a:xfrm>
            <a:off x="2684245" y="707572"/>
            <a:ext cx="7077511" cy="829476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="1"/>
              <a:t>Calculations</a:t>
            </a:r>
          </a:p>
        </xdr:txBody>
      </xdr:sp>
      <xdr:grpSp>
        <xdr:nvGrpSpPr>
          <xdr:cNvPr id="368" name="Grupo 367"/>
          <xdr:cNvGrpSpPr/>
        </xdr:nvGrpSpPr>
        <xdr:grpSpPr>
          <a:xfrm>
            <a:off x="9608457" y="464456"/>
            <a:ext cx="1204689" cy="1197431"/>
            <a:chOff x="18469427" y="10341428"/>
            <a:chExt cx="1204689" cy="1197431"/>
          </a:xfrm>
        </xdr:grpSpPr>
        <xdr:sp macro="" textlink="">
          <xdr:nvSpPr>
            <xdr:cNvPr id="369" name="Elipse 368"/>
            <xdr:cNvSpPr/>
          </xdr:nvSpPr>
          <xdr:spPr>
            <a:xfrm>
              <a:off x="18469427" y="10341428"/>
              <a:ext cx="1197429" cy="1179286"/>
            </a:xfrm>
            <a:prstGeom prst="ellipse">
              <a:avLst/>
            </a:prstGeom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CO" sz="1100"/>
            </a:p>
          </xdr:txBody>
        </xdr:sp>
        <xdr:pic>
          <xdr:nvPicPr>
            <xdr:cNvPr id="370" name="Imagen 369" descr="Resultado de imagen para BEER  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68230" b="66341"/>
            <a:stretch/>
          </xdr:blipFill>
          <xdr:spPr bwMode="auto">
            <a:xfrm>
              <a:off x="18476687" y="10384971"/>
              <a:ext cx="1197429" cy="1153888"/>
            </a:xfrm>
            <a:prstGeom prst="ellipse">
              <a:avLst/>
            </a:prstGeom>
            <a:ln w="63500" cap="rnd">
              <a:solidFill>
                <a:srgbClr val="333333"/>
              </a:solidFill>
            </a:ln>
            <a:effectLst>
              <a:outerShdw blurRad="381000" dist="292100" dir="5400000" sx="-80000" sy="-18000" rotWithShape="0">
                <a:srgbClr val="000000">
                  <a:alpha val="22000"/>
                </a:srgbClr>
              </a:outerShdw>
            </a:effectLst>
            <a:scene3d>
              <a:camera prst="orthographicFront"/>
              <a:lightRig rig="contrasting" dir="t">
                <a:rot lat="0" lon="0" rev="3000000"/>
              </a:lightRig>
            </a:scene3d>
            <a:sp3d contourW="7620">
              <a:bevelT w="95250" h="31750"/>
              <a:contourClr>
                <a:srgbClr val="333333"/>
              </a:contourClr>
            </a:sp3d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3</xdr:col>
      <xdr:colOff>188687</xdr:colOff>
      <xdr:row>11</xdr:row>
      <xdr:rowOff>177797</xdr:rowOff>
    </xdr:from>
    <xdr:to>
      <xdr:col>16</xdr:col>
      <xdr:colOff>127000</xdr:colOff>
      <xdr:row>16</xdr:row>
      <xdr:rowOff>72572</xdr:rowOff>
    </xdr:to>
    <xdr:grpSp>
      <xdr:nvGrpSpPr>
        <xdr:cNvPr id="164" name="Grupo 163">
          <a:hlinkClick xmlns:r="http://schemas.openxmlformats.org/officeDocument/2006/relationships" r:id="rId23"/>
        </xdr:cNvPr>
        <xdr:cNvGrpSpPr/>
      </xdr:nvGrpSpPr>
      <xdr:grpSpPr>
        <a:xfrm>
          <a:off x="2583544" y="2463797"/>
          <a:ext cx="8864599" cy="1382489"/>
          <a:chOff x="2648857" y="464456"/>
          <a:chExt cx="8164289" cy="1197431"/>
        </a:xfrm>
      </xdr:grpSpPr>
      <xdr:sp macro="" textlink="">
        <xdr:nvSpPr>
          <xdr:cNvPr id="165" name="Rectángulo redondeado 164"/>
          <xdr:cNvSpPr/>
        </xdr:nvSpPr>
        <xdr:spPr>
          <a:xfrm>
            <a:off x="2648857" y="707571"/>
            <a:ext cx="7148286" cy="508000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/>
              <a:t> </a:t>
            </a:r>
            <a:r>
              <a:rPr lang="es-CO" sz="3600" b="1"/>
              <a:t>AV</a:t>
            </a:r>
            <a:r>
              <a:rPr lang="es-CO" sz="3600" b="1" baseline="0"/>
              <a:t> ~ AH SFP</a:t>
            </a:r>
            <a:endParaRPr lang="es-CO" sz="3600" b="1"/>
          </a:p>
        </xdr:txBody>
      </xdr:sp>
      <xdr:grpSp>
        <xdr:nvGrpSpPr>
          <xdr:cNvPr id="166" name="Grupo 165"/>
          <xdr:cNvGrpSpPr/>
        </xdr:nvGrpSpPr>
        <xdr:grpSpPr>
          <a:xfrm>
            <a:off x="9608457" y="464456"/>
            <a:ext cx="1204689" cy="1197431"/>
            <a:chOff x="18469427" y="10341428"/>
            <a:chExt cx="1204689" cy="1197431"/>
          </a:xfrm>
        </xdr:grpSpPr>
        <xdr:sp macro="" textlink="">
          <xdr:nvSpPr>
            <xdr:cNvPr id="167" name="Elipse 166"/>
            <xdr:cNvSpPr/>
          </xdr:nvSpPr>
          <xdr:spPr>
            <a:xfrm>
              <a:off x="18469427" y="10341428"/>
              <a:ext cx="1197429" cy="1179286"/>
            </a:xfrm>
            <a:prstGeom prst="ellipse">
              <a:avLst/>
            </a:prstGeom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CO" sz="1100"/>
            </a:p>
          </xdr:txBody>
        </xdr:sp>
        <xdr:pic>
          <xdr:nvPicPr>
            <xdr:cNvPr id="168" name="Imagen 167" descr="Resultado de imagen para BEER  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68230" b="66341"/>
            <a:stretch/>
          </xdr:blipFill>
          <xdr:spPr bwMode="auto">
            <a:xfrm>
              <a:off x="18476687" y="10384971"/>
              <a:ext cx="1197429" cy="1153888"/>
            </a:xfrm>
            <a:prstGeom prst="ellipse">
              <a:avLst/>
            </a:prstGeom>
            <a:ln w="63500" cap="rnd">
              <a:solidFill>
                <a:srgbClr val="333333"/>
              </a:solidFill>
            </a:ln>
            <a:effectLst>
              <a:outerShdw blurRad="381000" dist="292100" dir="5400000" sx="-80000" sy="-18000" rotWithShape="0">
                <a:srgbClr val="000000">
                  <a:alpha val="22000"/>
                </a:srgbClr>
              </a:outerShdw>
            </a:effectLst>
            <a:scene3d>
              <a:camera prst="orthographicFront"/>
              <a:lightRig rig="contrasting" dir="t">
                <a:rot lat="0" lon="0" rev="3000000"/>
              </a:lightRig>
            </a:scene3d>
            <a:sp3d contourW="7620">
              <a:bevelT w="95250" h="31750"/>
              <a:contourClr>
                <a:srgbClr val="333333"/>
              </a:contourClr>
            </a:sp3d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27</xdr:col>
      <xdr:colOff>468009</xdr:colOff>
      <xdr:row>31</xdr:row>
      <xdr:rowOff>213458</xdr:rowOff>
    </xdr:from>
    <xdr:to>
      <xdr:col>37</xdr:col>
      <xdr:colOff>768350</xdr:colOff>
      <xdr:row>36</xdr:row>
      <xdr:rowOff>69362</xdr:rowOff>
    </xdr:to>
    <xdr:grpSp>
      <xdr:nvGrpSpPr>
        <xdr:cNvPr id="170" name="Grupo 169">
          <a:hlinkClick xmlns:r="http://schemas.openxmlformats.org/officeDocument/2006/relationships" r:id="rId16"/>
        </xdr:cNvPr>
        <xdr:cNvGrpSpPr/>
      </xdr:nvGrpSpPr>
      <xdr:grpSpPr>
        <a:xfrm>
          <a:off x="22384580" y="7724601"/>
          <a:ext cx="8283199" cy="1053332"/>
          <a:chOff x="18444106" y="10341428"/>
          <a:chExt cx="7304385" cy="1179769"/>
        </a:xfrm>
      </xdr:grpSpPr>
      <xdr:sp macro="" textlink="">
        <xdr:nvSpPr>
          <xdr:cNvPr id="171" name="Rectángulo redondeado 170"/>
          <xdr:cNvSpPr/>
        </xdr:nvSpPr>
        <xdr:spPr>
          <a:xfrm>
            <a:off x="18600205" y="10680523"/>
            <a:ext cx="7148286" cy="678191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="1" baseline="0"/>
              <a:t>SFP Annual</a:t>
            </a:r>
            <a:endParaRPr lang="es-CO" sz="3600" b="1"/>
          </a:p>
        </xdr:txBody>
      </xdr:sp>
      <xdr:sp macro="" textlink="">
        <xdr:nvSpPr>
          <xdr:cNvPr id="172" name="Elipse 171"/>
          <xdr:cNvSpPr/>
        </xdr:nvSpPr>
        <xdr:spPr>
          <a:xfrm>
            <a:off x="18469427" y="10341428"/>
            <a:ext cx="990525" cy="1179286"/>
          </a:xfrm>
          <a:prstGeom prst="ellipse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pic>
        <xdr:nvPicPr>
          <xdr:cNvPr id="173" name="Imagen 172" descr="Resultado de imagen para BEER  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8230" b="66341"/>
          <a:stretch/>
        </xdr:blipFill>
        <xdr:spPr bwMode="auto">
          <a:xfrm>
            <a:off x="18444106" y="10367309"/>
            <a:ext cx="966973" cy="1153888"/>
          </a:xfrm>
          <a:prstGeom prst="ellipse">
            <a:avLst/>
          </a:prstGeom>
          <a:ln w="63500" cap="rnd">
            <a:solidFill>
              <a:srgbClr val="333333"/>
            </a:solidFill>
          </a:ln>
          <a:effectLst>
            <a:outerShdw blurRad="381000" dist="292100" dir="5400000" sx="-80000" sy="-18000" rotWithShape="0">
              <a:srgbClr val="000000">
                <a:alpha val="22000"/>
              </a:srgbClr>
            </a:outerShdw>
          </a:effectLst>
          <a:scene3d>
            <a:camera prst="orthographicFront"/>
            <a:lightRig rig="contrasting" dir="t">
              <a:rot lat="0" lon="0" rev="3000000"/>
            </a:lightRig>
          </a:scene3d>
          <a:sp3d contourW="7620">
            <a:bevelT w="95250" h="31750"/>
            <a:contourClr>
              <a:srgbClr val="333333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5</xdr:col>
      <xdr:colOff>60960</xdr:colOff>
      <xdr:row>40</xdr:row>
      <xdr:rowOff>283754</xdr:rowOff>
    </xdr:from>
    <xdr:to>
      <xdr:col>16</xdr:col>
      <xdr:colOff>610326</xdr:colOff>
      <xdr:row>45</xdr:row>
      <xdr:rowOff>10160</xdr:rowOff>
    </xdr:to>
    <xdr:grpSp>
      <xdr:nvGrpSpPr>
        <xdr:cNvPr id="186" name="Grupo 185">
          <a:hlinkClick xmlns:r="http://schemas.openxmlformats.org/officeDocument/2006/relationships" r:id="rId24"/>
        </xdr:cNvPr>
        <xdr:cNvGrpSpPr/>
      </xdr:nvGrpSpPr>
      <xdr:grpSpPr>
        <a:xfrm>
          <a:off x="4052389" y="9863183"/>
          <a:ext cx="7879080" cy="941977"/>
          <a:chOff x="2648857" y="464456"/>
          <a:chExt cx="8164289" cy="1197431"/>
        </a:xfrm>
      </xdr:grpSpPr>
      <xdr:sp macro="" textlink="">
        <xdr:nvSpPr>
          <xdr:cNvPr id="187" name="Rectángulo redondeado 186"/>
          <xdr:cNvSpPr/>
        </xdr:nvSpPr>
        <xdr:spPr>
          <a:xfrm>
            <a:off x="2648857" y="707570"/>
            <a:ext cx="7148286" cy="680109"/>
          </a:xfrm>
          <a:prstGeom prst="round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3600" b="1"/>
              <a:t>Segunda</a:t>
            </a:r>
            <a:r>
              <a:rPr lang="es-CO" sz="3600" b="1" baseline="0"/>
              <a:t> Entrega</a:t>
            </a:r>
            <a:endParaRPr lang="es-CO" sz="3600" b="1"/>
          </a:p>
        </xdr:txBody>
      </xdr:sp>
      <xdr:grpSp>
        <xdr:nvGrpSpPr>
          <xdr:cNvPr id="188" name="Grupo 187"/>
          <xdr:cNvGrpSpPr/>
        </xdr:nvGrpSpPr>
        <xdr:grpSpPr>
          <a:xfrm>
            <a:off x="9608457" y="464456"/>
            <a:ext cx="1204689" cy="1197431"/>
            <a:chOff x="18469427" y="10341428"/>
            <a:chExt cx="1204689" cy="1197431"/>
          </a:xfrm>
        </xdr:grpSpPr>
        <xdr:sp macro="" textlink="">
          <xdr:nvSpPr>
            <xdr:cNvPr id="189" name="Elipse 188"/>
            <xdr:cNvSpPr/>
          </xdr:nvSpPr>
          <xdr:spPr>
            <a:xfrm>
              <a:off x="18469427" y="10341428"/>
              <a:ext cx="1197429" cy="1179286"/>
            </a:xfrm>
            <a:prstGeom prst="ellipse">
              <a:avLst/>
            </a:prstGeom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CO" sz="1100"/>
            </a:p>
          </xdr:txBody>
        </xdr:sp>
        <xdr:pic>
          <xdr:nvPicPr>
            <xdr:cNvPr id="190" name="Imagen 189" descr="Resultado de imagen para BEER  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68230" b="66341"/>
            <a:stretch/>
          </xdr:blipFill>
          <xdr:spPr bwMode="auto">
            <a:xfrm>
              <a:off x="18476687" y="10384971"/>
              <a:ext cx="1197429" cy="1153888"/>
            </a:xfrm>
            <a:prstGeom prst="ellipse">
              <a:avLst/>
            </a:prstGeom>
            <a:ln w="63500" cap="rnd">
              <a:solidFill>
                <a:srgbClr val="333333"/>
              </a:solidFill>
            </a:ln>
            <a:effectLst>
              <a:outerShdw blurRad="381000" dist="292100" dir="5400000" sx="-80000" sy="-18000" rotWithShape="0">
                <a:srgbClr val="000000">
                  <a:alpha val="22000"/>
                </a:srgbClr>
              </a:outerShdw>
            </a:effectLst>
            <a:scene3d>
              <a:camera prst="orthographicFront"/>
              <a:lightRig rig="contrasting" dir="t">
                <a:rot lat="0" lon="0" rev="3000000"/>
              </a:lightRig>
            </a:scene3d>
            <a:sp3d contourW="7620">
              <a:bevelT w="95250" h="31750"/>
              <a:contourClr>
                <a:srgbClr val="333333"/>
              </a:contourClr>
            </a:sp3d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 editAs="oneCell">
    <xdr:from>
      <xdr:col>18</xdr:col>
      <xdr:colOff>489857</xdr:colOff>
      <xdr:row>27</xdr:row>
      <xdr:rowOff>72571</xdr:rowOff>
    </xdr:from>
    <xdr:to>
      <xdr:col>25</xdr:col>
      <xdr:colOff>7620</xdr:colOff>
      <xdr:row>34</xdr:row>
      <xdr:rowOff>116478</xdr:rowOff>
    </xdr:to>
    <xdr:pic>
      <xdr:nvPicPr>
        <xdr:cNvPr id="104" name="Imagen 103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6143" y="6712857"/>
          <a:ext cx="6557191" cy="1749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285750</xdr:colOff>
      <xdr:row>1</xdr:row>
      <xdr:rowOff>47625</xdr:rowOff>
    </xdr:from>
    <xdr:to>
      <xdr:col>7</xdr:col>
      <xdr:colOff>236376</xdr:colOff>
      <xdr:row>11</xdr:row>
      <xdr:rowOff>133148</xdr:rowOff>
    </xdr:to>
    <xdr:pic>
      <xdr:nvPicPr>
        <xdr:cNvPr id="3" name="Imagen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63075" y="228600"/>
          <a:ext cx="1798476" cy="20667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257735</xdr:colOff>
      <xdr:row>3</xdr:row>
      <xdr:rowOff>11206</xdr:rowOff>
    </xdr:from>
    <xdr:to>
      <xdr:col>15</xdr:col>
      <xdr:colOff>750793</xdr:colOff>
      <xdr:row>18</xdr:row>
      <xdr:rowOff>127671</xdr:rowOff>
    </xdr:to>
    <xdr:pic>
      <xdr:nvPicPr>
        <xdr:cNvPr id="4" name="Imagen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78970" y="616324"/>
          <a:ext cx="2734235" cy="314205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2520042</xdr:colOff>
      <xdr:row>0</xdr:row>
      <xdr:rowOff>0</xdr:rowOff>
    </xdr:from>
    <xdr:to>
      <xdr:col>1</xdr:col>
      <xdr:colOff>75112</xdr:colOff>
      <xdr:row>3</xdr:row>
      <xdr:rowOff>46902</xdr:rowOff>
    </xdr:to>
    <xdr:pic>
      <xdr:nvPicPr>
        <xdr:cNvPr id="4" name="Imagen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0042" y="0"/>
          <a:ext cx="533401" cy="6129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883920</xdr:colOff>
      <xdr:row>3</xdr:row>
      <xdr:rowOff>169939</xdr:rowOff>
    </xdr:to>
    <xdr:pic>
      <xdr:nvPicPr>
        <xdr:cNvPr id="6" name="Imagen 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83920" cy="101575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517071</xdr:colOff>
      <xdr:row>2</xdr:row>
      <xdr:rowOff>44464</xdr:rowOff>
    </xdr:to>
    <xdr:pic>
      <xdr:nvPicPr>
        <xdr:cNvPr id="5" name="Imagen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517071" cy="59419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41563</xdr:colOff>
      <xdr:row>0</xdr:row>
      <xdr:rowOff>48491</xdr:rowOff>
    </xdr:from>
    <xdr:to>
      <xdr:col>0</xdr:col>
      <xdr:colOff>734291</xdr:colOff>
      <xdr:row>2</xdr:row>
      <xdr:rowOff>117177</xdr:rowOff>
    </xdr:to>
    <xdr:pic>
      <xdr:nvPicPr>
        <xdr:cNvPr id="4" name="Imagen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563" y="48491"/>
          <a:ext cx="692728" cy="7960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85167</xdr:colOff>
      <xdr:row>0</xdr:row>
      <xdr:rowOff>41835</xdr:rowOff>
    </xdr:from>
    <xdr:to>
      <xdr:col>0</xdr:col>
      <xdr:colOff>1203961</xdr:colOff>
      <xdr:row>5</xdr:row>
      <xdr:rowOff>167341</xdr:rowOff>
    </xdr:to>
    <xdr:grpSp>
      <xdr:nvGrpSpPr>
        <xdr:cNvPr id="8" name="Grupo 7">
          <a:hlinkClick xmlns:r="http://schemas.openxmlformats.org/officeDocument/2006/relationships" r:id="rId1"/>
        </xdr:cNvPr>
        <xdr:cNvGrpSpPr/>
      </xdr:nvGrpSpPr>
      <xdr:grpSpPr>
        <a:xfrm>
          <a:off x="85167" y="41835"/>
          <a:ext cx="1118794" cy="1148977"/>
          <a:chOff x="18469427" y="10341428"/>
          <a:chExt cx="1204689" cy="1197431"/>
        </a:xfrm>
      </xdr:grpSpPr>
      <xdr:sp macro="" textlink="">
        <xdr:nvSpPr>
          <xdr:cNvPr id="9" name="Elipse 8"/>
          <xdr:cNvSpPr/>
        </xdr:nvSpPr>
        <xdr:spPr>
          <a:xfrm>
            <a:off x="18469427" y="10341428"/>
            <a:ext cx="1197429" cy="1179286"/>
          </a:xfrm>
          <a:prstGeom prst="ellipse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pic>
        <xdr:nvPicPr>
          <xdr:cNvPr id="10" name="Imagen 9" descr="Resultado de imagen para BEER  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8230" b="66341"/>
          <a:stretch/>
        </xdr:blipFill>
        <xdr:spPr bwMode="auto">
          <a:xfrm>
            <a:off x="18476687" y="10384971"/>
            <a:ext cx="1197429" cy="1153888"/>
          </a:xfrm>
          <a:prstGeom prst="ellipse">
            <a:avLst/>
          </a:prstGeom>
          <a:ln w="63500" cap="rnd">
            <a:solidFill>
              <a:srgbClr val="333333"/>
            </a:solidFill>
          </a:ln>
          <a:effectLst>
            <a:outerShdw blurRad="381000" dist="292100" dir="5400000" sx="-80000" sy="-18000" rotWithShape="0">
              <a:srgbClr val="000000">
                <a:alpha val="22000"/>
              </a:srgbClr>
            </a:outerShdw>
          </a:effectLst>
          <a:scene3d>
            <a:camera prst="orthographicFront"/>
            <a:lightRig rig="contrasting" dir="t">
              <a:rot lat="0" lon="0" rev="3000000"/>
            </a:lightRig>
          </a:scene3d>
          <a:sp3d contourW="7620">
            <a:bevelT w="95250" h="31750"/>
            <a:contourClr>
              <a:srgbClr val="333333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30480</xdr:rowOff>
    </xdr:from>
    <xdr:to>
      <xdr:col>0</xdr:col>
      <xdr:colOff>1848647</xdr:colOff>
      <xdr:row>10</xdr:row>
      <xdr:rowOff>53339</xdr:rowOff>
    </xdr:to>
    <xdr:pic>
      <xdr:nvPicPr>
        <xdr:cNvPr id="4" name="Imagen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" y="30480"/>
          <a:ext cx="1757207" cy="20192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75</xdr:col>
      <xdr:colOff>45720</xdr:colOff>
      <xdr:row>1</xdr:row>
      <xdr:rowOff>7620</xdr:rowOff>
    </xdr:from>
    <xdr:to>
      <xdr:col>76</xdr:col>
      <xdr:colOff>680369</xdr:colOff>
      <xdr:row>7</xdr:row>
      <xdr:rowOff>165099</xdr:rowOff>
    </xdr:to>
    <xdr:pic>
      <xdr:nvPicPr>
        <xdr:cNvPr id="4" name="Imagen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67240" y="213360"/>
          <a:ext cx="1427129" cy="149859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2179320</xdr:colOff>
      <xdr:row>0</xdr:row>
      <xdr:rowOff>0</xdr:rowOff>
    </xdr:from>
    <xdr:to>
      <xdr:col>1</xdr:col>
      <xdr:colOff>152400</xdr:colOff>
      <xdr:row>3</xdr:row>
      <xdr:rowOff>142274</xdr:rowOff>
    </xdr:to>
    <xdr:pic>
      <xdr:nvPicPr>
        <xdr:cNvPr id="4" name="Imagen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9320" y="0"/>
          <a:ext cx="1158240" cy="13309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0</xdr:rowOff>
    </xdr:from>
    <xdr:to>
      <xdr:col>0</xdr:col>
      <xdr:colOff>1257300</xdr:colOff>
      <xdr:row>3</xdr:row>
      <xdr:rowOff>20664</xdr:rowOff>
    </xdr:to>
    <xdr:pic>
      <xdr:nvPicPr>
        <xdr:cNvPr id="3" name="Imagen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0"/>
          <a:ext cx="904875" cy="103983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74</xdr:col>
      <xdr:colOff>1752601</xdr:colOff>
      <xdr:row>0</xdr:row>
      <xdr:rowOff>186266</xdr:rowOff>
    </xdr:from>
    <xdr:to>
      <xdr:col>76</xdr:col>
      <xdr:colOff>389466</xdr:colOff>
      <xdr:row>7</xdr:row>
      <xdr:rowOff>25399</xdr:rowOff>
    </xdr:to>
    <xdr:pic>
      <xdr:nvPicPr>
        <xdr:cNvPr id="3" name="Imagen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692134" y="186266"/>
          <a:ext cx="1244599" cy="126153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3085476</xdr:colOff>
      <xdr:row>0</xdr:row>
      <xdr:rowOff>0</xdr:rowOff>
    </xdr:from>
    <xdr:to>
      <xdr:col>1</xdr:col>
      <xdr:colOff>4009869</xdr:colOff>
      <xdr:row>6</xdr:row>
      <xdr:rowOff>162394</xdr:rowOff>
    </xdr:to>
    <xdr:pic>
      <xdr:nvPicPr>
        <xdr:cNvPr id="3" name="Imagen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35181" y="0"/>
          <a:ext cx="924393" cy="134911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281354</xdr:colOff>
      <xdr:row>0</xdr:row>
      <xdr:rowOff>0</xdr:rowOff>
    </xdr:from>
    <xdr:to>
      <xdr:col>0</xdr:col>
      <xdr:colOff>1031631</xdr:colOff>
      <xdr:row>2</xdr:row>
      <xdr:rowOff>181634</xdr:rowOff>
    </xdr:to>
    <xdr:pic>
      <xdr:nvPicPr>
        <xdr:cNvPr id="5" name="Imagen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354" y="0"/>
          <a:ext cx="750277" cy="9201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2955636</xdr:colOff>
      <xdr:row>0</xdr:row>
      <xdr:rowOff>4234</xdr:rowOff>
    </xdr:from>
    <xdr:to>
      <xdr:col>0</xdr:col>
      <xdr:colOff>3462730</xdr:colOff>
      <xdr:row>2</xdr:row>
      <xdr:rowOff>71966</xdr:rowOff>
    </xdr:to>
    <xdr:pic>
      <xdr:nvPicPr>
        <xdr:cNvPr id="5" name="Imagen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5636" y="4234"/>
          <a:ext cx="511464" cy="6392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93133</xdr:colOff>
      <xdr:row>0</xdr:row>
      <xdr:rowOff>42335</xdr:rowOff>
    </xdr:from>
    <xdr:to>
      <xdr:col>0</xdr:col>
      <xdr:colOff>922866</xdr:colOff>
      <xdr:row>2</xdr:row>
      <xdr:rowOff>174558</xdr:rowOff>
    </xdr:to>
    <xdr:pic>
      <xdr:nvPicPr>
        <xdr:cNvPr id="4" name="Imagen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33" y="42335"/>
          <a:ext cx="829733" cy="9534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931334</xdr:colOff>
      <xdr:row>2</xdr:row>
      <xdr:rowOff>180077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1334" cy="10702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9645</xdr:colOff>
      <xdr:row>0</xdr:row>
      <xdr:rowOff>1</xdr:rowOff>
    </xdr:from>
    <xdr:to>
      <xdr:col>0</xdr:col>
      <xdr:colOff>1176759</xdr:colOff>
      <xdr:row>6</xdr:row>
      <xdr:rowOff>125851</xdr:rowOff>
    </xdr:to>
    <xdr:pic>
      <xdr:nvPicPr>
        <xdr:cNvPr id="3" name="Imagen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45" y="1"/>
          <a:ext cx="1167114" cy="13411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133351</xdr:rowOff>
    </xdr:from>
    <xdr:to>
      <xdr:col>0</xdr:col>
      <xdr:colOff>1381125</xdr:colOff>
      <xdr:row>6</xdr:row>
      <xdr:rowOff>47626</xdr:rowOff>
    </xdr:to>
    <xdr:sp macro="" textlink="">
      <xdr:nvSpPr>
        <xdr:cNvPr id="26" name="Elipse 25" descr="4945baa8-79d7-4a81-bf28-3c1d2311a712"/>
        <xdr:cNvSpPr/>
      </xdr:nvSpPr>
      <xdr:spPr>
        <a:xfrm>
          <a:off x="342900" y="133351"/>
          <a:ext cx="1038225" cy="1162050"/>
        </a:xfrm>
        <a:prstGeom prst="ellips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462541</xdr:colOff>
      <xdr:row>0</xdr:row>
      <xdr:rowOff>196844</xdr:rowOff>
    </xdr:from>
    <xdr:to>
      <xdr:col>0</xdr:col>
      <xdr:colOff>1320778</xdr:colOff>
      <xdr:row>5</xdr:row>
      <xdr:rowOff>197121</xdr:rowOff>
    </xdr:to>
    <xdr:pic>
      <xdr:nvPicPr>
        <xdr:cNvPr id="27" name="Imagen 26" descr="Resultado de imagen para BEER  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230" b="66341"/>
        <a:stretch/>
      </xdr:blipFill>
      <xdr:spPr bwMode="auto">
        <a:xfrm>
          <a:off x="462541" y="196844"/>
          <a:ext cx="858237" cy="1038502"/>
        </a:xfrm>
        <a:prstGeom prst="ellipse">
          <a:avLst/>
        </a:prstGeom>
        <a:ln w="63500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106326</xdr:rowOff>
    </xdr:from>
    <xdr:to>
      <xdr:col>0</xdr:col>
      <xdr:colOff>1346791</xdr:colOff>
      <xdr:row>4</xdr:row>
      <xdr:rowOff>59110</xdr:rowOff>
    </xdr:to>
    <xdr:pic>
      <xdr:nvPicPr>
        <xdr:cNvPr id="3" name="Imagen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326"/>
          <a:ext cx="1346791" cy="15476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1084729</xdr:colOff>
      <xdr:row>3</xdr:row>
      <xdr:rowOff>142405</xdr:rowOff>
    </xdr:to>
    <xdr:pic>
      <xdr:nvPicPr>
        <xdr:cNvPr id="3" name="Imagen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84729" cy="12540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O9:AB59"/>
  <sheetViews>
    <sheetView showGridLines="0" tabSelected="1" zoomScale="42" zoomScaleNormal="40" workbookViewId="0"/>
  </sheetViews>
  <sheetFormatPr baseColWidth="10" defaultRowHeight="14.4" x14ac:dyDescent="0.3"/>
  <cols>
    <col min="3" max="6" width="11.5546875" customWidth="1"/>
    <col min="12" max="12" width="2.21875" customWidth="1"/>
    <col min="13" max="13" width="3.109375" customWidth="1"/>
    <col min="14" max="14" width="9.5546875" customWidth="1"/>
    <col min="15" max="15" width="13.109375" customWidth="1"/>
    <col min="16" max="16" width="8.88671875" customWidth="1"/>
    <col min="18" max="18" width="9.109375" customWidth="1"/>
    <col min="19" max="19" width="18.88671875" customWidth="1"/>
    <col min="20" max="20" width="11.5546875" customWidth="1"/>
    <col min="22" max="22" width="23.44140625" customWidth="1"/>
    <col min="23" max="23" width="3.6640625" customWidth="1"/>
    <col min="25" max="25" width="21.77734375" customWidth="1"/>
    <col min="27" max="27" width="19.5546875" customWidth="1"/>
    <col min="34" max="34" width="11.5546875" customWidth="1"/>
    <col min="43" max="43" width="11.5546875" customWidth="1"/>
  </cols>
  <sheetData>
    <row r="9" spans="17:27" ht="25.8" x14ac:dyDescent="0.5">
      <c r="U9" s="1374"/>
      <c r="V9" s="1374"/>
    </row>
    <row r="10" spans="17:27" ht="25.8" x14ac:dyDescent="0.5">
      <c r="S10" s="1374"/>
      <c r="X10" s="1374"/>
    </row>
    <row r="12" spans="17:27" ht="25.8" x14ac:dyDescent="0.5">
      <c r="R12" s="1374"/>
    </row>
    <row r="14" spans="17:27" ht="25.8" x14ac:dyDescent="0.5">
      <c r="Y14" s="1373"/>
      <c r="Z14" s="1374"/>
    </row>
    <row r="15" spans="17:27" ht="25.8" x14ac:dyDescent="0.5">
      <c r="Q15" s="1374"/>
    </row>
    <row r="16" spans="17:27" ht="25.8" x14ac:dyDescent="0.5">
      <c r="AA16" s="1374"/>
    </row>
    <row r="17" spans="15:28" ht="25.8" x14ac:dyDescent="0.5">
      <c r="AA17" s="1374"/>
    </row>
    <row r="20" spans="15:28" ht="37.200000000000003" customHeight="1" x14ac:dyDescent="0.5">
      <c r="O20" s="1413"/>
      <c r="P20" s="1413"/>
    </row>
    <row r="22" spans="15:28" ht="25.8" x14ac:dyDescent="0.5">
      <c r="AA22" s="1374"/>
    </row>
    <row r="26" spans="15:28" ht="25.8" x14ac:dyDescent="0.5">
      <c r="O26" s="1374"/>
    </row>
    <row r="27" spans="15:28" ht="25.8" x14ac:dyDescent="0.5">
      <c r="AA27" s="1374"/>
      <c r="AB27" s="1374"/>
    </row>
    <row r="28" spans="15:28" ht="25.8" x14ac:dyDescent="0.5">
      <c r="AA28" s="1374"/>
    </row>
    <row r="32" spans="15:28" ht="25.8" x14ac:dyDescent="0.5">
      <c r="P32" s="1374"/>
    </row>
    <row r="33" spans="18:27" ht="25.8" x14ac:dyDescent="0.5">
      <c r="AA33" s="1374"/>
    </row>
    <row r="38" spans="18:27" ht="25.8" x14ac:dyDescent="0.5">
      <c r="R38" s="1374"/>
      <c r="Y38" s="1374"/>
    </row>
    <row r="41" spans="18:27" ht="25.8" x14ac:dyDescent="0.5">
      <c r="S41" s="1374"/>
      <c r="X41" s="1374"/>
    </row>
    <row r="42" spans="18:27" ht="16.2" x14ac:dyDescent="0.35">
      <c r="W42" s="1373"/>
    </row>
    <row r="43" spans="18:27" ht="25.8" x14ac:dyDescent="0.5">
      <c r="T43" s="1374"/>
      <c r="V43" s="1374"/>
      <c r="W43" s="1374"/>
    </row>
    <row r="58" spans="23:23" ht="69" x14ac:dyDescent="0.3">
      <c r="W58" s="1402"/>
    </row>
    <row r="59" spans="23:23" ht="69" x14ac:dyDescent="0.3">
      <c r="W59" s="1402"/>
    </row>
  </sheetData>
  <mergeCells count="1">
    <mergeCell ref="O20:P20"/>
  </mergeCells>
  <pageMargins left="0.7" right="0.7" top="0.75" bottom="0.75" header="0.3" footer="0.3"/>
  <pageSetup orientation="portrait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3:F56"/>
  <sheetViews>
    <sheetView zoomScale="80" zoomScaleNormal="80" workbookViewId="0"/>
  </sheetViews>
  <sheetFormatPr baseColWidth="10" defaultRowHeight="14.4" x14ac:dyDescent="0.3"/>
  <cols>
    <col min="2" max="2" width="39.6640625" bestFit="1" customWidth="1"/>
    <col min="3" max="3" width="19" bestFit="1" customWidth="1"/>
    <col min="4" max="4" width="43" customWidth="1"/>
    <col min="5" max="5" width="19" bestFit="1" customWidth="1"/>
    <col min="6" max="6" width="15.44140625" bestFit="1" customWidth="1"/>
  </cols>
  <sheetData>
    <row r="3" spans="2:6" x14ac:dyDescent="0.3">
      <c r="B3" t="s">
        <v>733</v>
      </c>
      <c r="C3" s="1509" t="s">
        <v>736</v>
      </c>
      <c r="D3" s="1509"/>
      <c r="E3" t="s">
        <v>735</v>
      </c>
    </row>
    <row r="4" spans="2:6" x14ac:dyDescent="0.3">
      <c r="B4" t="s">
        <v>734</v>
      </c>
      <c r="C4" s="1509" t="s">
        <v>737</v>
      </c>
      <c r="D4" s="1509"/>
    </row>
    <row r="5" spans="2:6" ht="15" thickBot="1" x14ac:dyDescent="0.35"/>
    <row r="6" spans="2:6" ht="15.6" x14ac:dyDescent="0.3">
      <c r="B6" s="1500" t="s">
        <v>620</v>
      </c>
      <c r="C6" s="1501"/>
      <c r="D6" s="1501"/>
      <c r="E6" s="1502"/>
    </row>
    <row r="7" spans="2:6" ht="16.2" thickBot="1" x14ac:dyDescent="0.35">
      <c r="B7" s="1503" t="s">
        <v>622</v>
      </c>
      <c r="C7" s="1504"/>
      <c r="D7" s="1504"/>
      <c r="E7" s="1505"/>
    </row>
    <row r="8" spans="2:6" ht="16.2" thickBot="1" x14ac:dyDescent="0.35">
      <c r="B8" s="1506" t="s">
        <v>621</v>
      </c>
      <c r="C8" s="1507"/>
      <c r="D8" s="1507"/>
      <c r="E8" s="1508"/>
      <c r="F8" s="778"/>
    </row>
    <row r="9" spans="2:6" ht="16.2" thickBot="1" x14ac:dyDescent="0.35">
      <c r="B9" s="706" t="s">
        <v>542</v>
      </c>
      <c r="C9" s="717">
        <f>+'SFP 2018'!N3</f>
        <v>23537841230.564163</v>
      </c>
      <c r="D9" s="718" t="s">
        <v>572</v>
      </c>
      <c r="E9" s="717">
        <f>+'SFP 2018'!N51</f>
        <v>17487841230.564163</v>
      </c>
      <c r="F9" s="1"/>
    </row>
    <row r="10" spans="2:6" ht="16.2" thickBot="1" x14ac:dyDescent="0.35">
      <c r="B10" s="707" t="s">
        <v>543</v>
      </c>
      <c r="C10" s="717">
        <f>+'SFP 2018'!N4</f>
        <v>14797967114.40255</v>
      </c>
      <c r="D10" s="719" t="s">
        <v>573</v>
      </c>
      <c r="E10" s="717">
        <f>+'SFP 2018'!N52</f>
        <v>4272655142.4759536</v>
      </c>
    </row>
    <row r="11" spans="2:6" ht="16.2" thickBot="1" x14ac:dyDescent="0.35">
      <c r="B11" s="404" t="s">
        <v>544</v>
      </c>
      <c r="C11" s="717">
        <f>+'SFP 2018'!N5</f>
        <v>148238212.1025331</v>
      </c>
      <c r="D11" s="720" t="s">
        <v>574</v>
      </c>
      <c r="E11" s="717">
        <f>+'SFP 2018'!N53</f>
        <v>2143304895.3675094</v>
      </c>
    </row>
    <row r="12" spans="2:6" ht="16.2" thickBot="1" x14ac:dyDescent="0.35">
      <c r="B12" s="404" t="s">
        <v>545</v>
      </c>
      <c r="C12" s="721">
        <f>+'SFP 2018'!N6</f>
        <v>8698962222.9150581</v>
      </c>
      <c r="D12" s="722" t="s">
        <v>575</v>
      </c>
      <c r="E12" s="717">
        <f>+'SFP 2018'!N54</f>
        <v>1169749695.3675094</v>
      </c>
    </row>
    <row r="13" spans="2:6" ht="16.2" thickBot="1" x14ac:dyDescent="0.35">
      <c r="B13" s="28" t="s">
        <v>546</v>
      </c>
      <c r="C13" s="717">
        <f>+'SFP 2018'!N7</f>
        <v>8698962222.9150581</v>
      </c>
      <c r="D13" s="743" t="s">
        <v>576</v>
      </c>
      <c r="E13" s="717">
        <f>+'SFP 2018'!N55</f>
        <v>230000000</v>
      </c>
    </row>
    <row r="14" spans="2:6" ht="16.2" thickBot="1" x14ac:dyDescent="0.35">
      <c r="B14" s="28" t="s">
        <v>547</v>
      </c>
      <c r="C14" s="717">
        <f>+'SFP 2018'!N8</f>
        <v>0</v>
      </c>
      <c r="D14" s="743" t="s">
        <v>150</v>
      </c>
      <c r="E14" s="717">
        <f>+'SFP 2018'!N56</f>
        <v>35286348.119102485</v>
      </c>
    </row>
    <row r="15" spans="2:6" ht="16.2" thickBot="1" x14ac:dyDescent="0.35">
      <c r="B15" s="404" t="s">
        <v>548</v>
      </c>
      <c r="C15" s="717">
        <f>+'SFP 2018'!N9</f>
        <v>4439144978.508131</v>
      </c>
      <c r="D15" s="746" t="s">
        <v>577</v>
      </c>
      <c r="E15" s="717">
        <f>+'SFP 2018'!N57</f>
        <v>130500000</v>
      </c>
    </row>
    <row r="16" spans="2:6" ht="16.2" thickBot="1" x14ac:dyDescent="0.35">
      <c r="B16" s="714" t="s">
        <v>549</v>
      </c>
      <c r="C16" s="717">
        <f>+'SFP 2018'!N10</f>
        <v>3276328744.9081306</v>
      </c>
      <c r="D16" s="743" t="s">
        <v>578</v>
      </c>
      <c r="E16" s="717">
        <f>+'SFP 2018'!N58</f>
        <v>0</v>
      </c>
    </row>
    <row r="17" spans="2:5" ht="16.2" thickBot="1" x14ac:dyDescent="0.35">
      <c r="B17" s="713" t="s">
        <v>689</v>
      </c>
      <c r="C17" s="717">
        <f>+'SFP 2018'!N11</f>
        <v>1920156849.2574103</v>
      </c>
      <c r="D17" s="743" t="s">
        <v>579</v>
      </c>
      <c r="E17" s="717">
        <f>+'SFP 2018'!N59</f>
        <v>773963347.24840701</v>
      </c>
    </row>
    <row r="18" spans="2:5" ht="16.2" thickBot="1" x14ac:dyDescent="0.35">
      <c r="B18" s="705" t="s">
        <v>550</v>
      </c>
      <c r="C18" s="717">
        <f>+'SFP 2018'!N12</f>
        <v>2042720052.4015002</v>
      </c>
      <c r="D18" s="725" t="s">
        <v>582</v>
      </c>
      <c r="E18" s="717">
        <f>+'SFP 2018'!N60</f>
        <v>870000000</v>
      </c>
    </row>
    <row r="19" spans="2:5" ht="16.2" thickBot="1" x14ac:dyDescent="0.35">
      <c r="B19" s="705" t="s">
        <v>551</v>
      </c>
      <c r="C19" s="721">
        <f>+'SFP 2018'!N13</f>
        <v>122563203.14409001</v>
      </c>
      <c r="D19" s="726" t="s">
        <v>738</v>
      </c>
      <c r="E19" s="717">
        <f>+'SFP 2018'!N61</f>
        <v>340000000</v>
      </c>
    </row>
    <row r="20" spans="2:5" ht="16.2" thickBot="1" x14ac:dyDescent="0.35">
      <c r="B20" s="713" t="s">
        <v>687</v>
      </c>
      <c r="C20" s="717">
        <f>+'SFP 2018'!N14</f>
        <v>898969599.15889728</v>
      </c>
      <c r="D20" s="727" t="s">
        <v>739</v>
      </c>
      <c r="E20" s="717">
        <f>+'SFP 2018'!N62</f>
        <v>325000000</v>
      </c>
    </row>
    <row r="21" spans="2:5" ht="16.2" thickBot="1" x14ac:dyDescent="0.35">
      <c r="B21" s="705" t="s">
        <v>550</v>
      </c>
      <c r="C21" s="721">
        <f>+'SFP 2018'!N15</f>
        <v>966633977.59021211</v>
      </c>
      <c r="D21" s="728" t="s">
        <v>740</v>
      </c>
      <c r="E21" s="717">
        <f>+'SFP 2018'!N63</f>
        <v>42000000</v>
      </c>
    </row>
    <row r="22" spans="2:5" ht="16.2" thickBot="1" x14ac:dyDescent="0.35">
      <c r="B22" s="705" t="s">
        <v>551</v>
      </c>
      <c r="C22" s="717">
        <f>+'SFP 2018'!N16</f>
        <v>67664378.431314856</v>
      </c>
      <c r="D22" s="729" t="s">
        <v>741</v>
      </c>
      <c r="E22" s="717">
        <f>+'SFP 2018'!N64</f>
        <v>85000000</v>
      </c>
    </row>
    <row r="23" spans="2:5" ht="16.2" thickBot="1" x14ac:dyDescent="0.35">
      <c r="B23" s="713" t="s">
        <v>688</v>
      </c>
      <c r="C23" s="717">
        <f>+'SFP 2018'!N17</f>
        <v>457202296.49182343</v>
      </c>
      <c r="D23" s="730" t="s">
        <v>742</v>
      </c>
      <c r="E23" s="717">
        <f>+'SFP 2018'!N65</f>
        <v>78000000</v>
      </c>
    </row>
    <row r="24" spans="2:5" ht="16.2" thickBot="1" x14ac:dyDescent="0.35">
      <c r="B24" s="705" t="s">
        <v>550</v>
      </c>
      <c r="C24" s="721">
        <f>+'SFP 2018'!N18</f>
        <v>486385421.79981214</v>
      </c>
      <c r="D24" s="744" t="s">
        <v>731</v>
      </c>
      <c r="E24" s="717">
        <f>+'SFP 2018'!N66</f>
        <v>13555200</v>
      </c>
    </row>
    <row r="25" spans="2:5" ht="16.2" thickBot="1" x14ac:dyDescent="0.35">
      <c r="B25" s="705" t="s">
        <v>551</v>
      </c>
      <c r="C25" s="717">
        <f>+'SFP 2018'!N19</f>
        <v>29183125.307988726</v>
      </c>
      <c r="D25" s="747" t="s">
        <v>2</v>
      </c>
      <c r="E25" s="717">
        <f>+'SFP 2018'!N67</f>
        <v>8115200</v>
      </c>
    </row>
    <row r="26" spans="2:5" ht="16.2" thickBot="1" x14ac:dyDescent="0.35">
      <c r="B26" s="693" t="s">
        <v>552</v>
      </c>
      <c r="C26" s="717">
        <f>+'SFP 2018'!N20</f>
        <v>1162816233.5999999</v>
      </c>
      <c r="D26" s="748" t="s">
        <v>732</v>
      </c>
      <c r="E26" s="717">
        <f>+'SFP 2018'!N68</f>
        <v>5440000</v>
      </c>
    </row>
    <row r="27" spans="2:5" ht="16.2" thickBot="1" x14ac:dyDescent="0.35">
      <c r="B27" s="713" t="s">
        <v>553</v>
      </c>
      <c r="C27" s="717">
        <f>+'SFP 2018'!N21</f>
        <v>1162816233.5999999</v>
      </c>
      <c r="D27" s="731" t="s">
        <v>588</v>
      </c>
      <c r="E27" s="717">
        <f>+'SFP 2018'!N69</f>
        <v>90000000</v>
      </c>
    </row>
    <row r="28" spans="2:5" ht="16.2" thickBot="1" x14ac:dyDescent="0.35">
      <c r="B28" s="705" t="s">
        <v>550</v>
      </c>
      <c r="C28" s="717">
        <f>+'SFP 2018'!N22</f>
        <v>1224017088</v>
      </c>
      <c r="D28" s="732" t="s">
        <v>580</v>
      </c>
      <c r="E28" s="717">
        <f>+'SFP 2018'!N70</f>
        <v>2129350247.1084442</v>
      </c>
    </row>
    <row r="29" spans="2:5" ht="16.2" thickBot="1" x14ac:dyDescent="0.35">
      <c r="B29" s="705" t="s">
        <v>551</v>
      </c>
      <c r="C29" s="717">
        <f>+'SFP 2018'!N23</f>
        <v>61200854.400000006</v>
      </c>
      <c r="D29" s="722" t="s">
        <v>581</v>
      </c>
      <c r="E29" s="717">
        <f>+'SFP 2018'!N71</f>
        <v>0</v>
      </c>
    </row>
    <row r="30" spans="2:5" ht="16.2" thickBot="1" x14ac:dyDescent="0.35">
      <c r="B30" s="708" t="s">
        <v>554</v>
      </c>
      <c r="C30" s="717">
        <f>+'SFP 2018'!N24</f>
        <v>1005841431.7059785</v>
      </c>
      <c r="D30" s="724" t="s">
        <v>546</v>
      </c>
      <c r="E30" s="717">
        <f>+'SFP 2018'!N72</f>
        <v>0</v>
      </c>
    </row>
    <row r="31" spans="2:5" ht="16.2" thickBot="1" x14ac:dyDescent="0.35">
      <c r="B31" s="709" t="s">
        <v>555</v>
      </c>
      <c r="C31" s="717">
        <f>+'SFP 2018'!N25</f>
        <v>302792179.68115938</v>
      </c>
      <c r="D31" s="723" t="s">
        <v>547</v>
      </c>
      <c r="E31" s="717">
        <f>+'SFP 2018'!N73</f>
        <v>0</v>
      </c>
    </row>
    <row r="32" spans="2:5" ht="16.2" thickBot="1" x14ac:dyDescent="0.35">
      <c r="B32" s="726" t="s">
        <v>738</v>
      </c>
      <c r="C32" s="717">
        <f>+'SFP 2018'!N26</f>
        <v>61478801.347826086</v>
      </c>
      <c r="D32" s="745" t="s">
        <v>749</v>
      </c>
      <c r="E32" s="717">
        <f>+'SFP 2018'!N74</f>
        <v>377458075.96016026</v>
      </c>
    </row>
    <row r="33" spans="2:5" ht="16.2" thickBot="1" x14ac:dyDescent="0.35">
      <c r="B33" s="727" t="s">
        <v>739</v>
      </c>
      <c r="C33" s="717">
        <f>+'SFP 2018'!N27</f>
        <v>84944383.333333328</v>
      </c>
      <c r="D33" s="723" t="s">
        <v>546</v>
      </c>
      <c r="E33" s="717">
        <f>+'SFP 2018'!N75</f>
        <v>348348895.79816866</v>
      </c>
    </row>
    <row r="34" spans="2:5" ht="16.2" thickBot="1" x14ac:dyDescent="0.35">
      <c r="B34" s="728" t="s">
        <v>740</v>
      </c>
      <c r="C34" s="717">
        <f>+'SFP 2018'!N28</f>
        <v>41976495</v>
      </c>
      <c r="D34" s="723" t="s">
        <v>547</v>
      </c>
      <c r="E34" s="717">
        <f>+'SFP 2018'!N76</f>
        <v>29109180.161991626</v>
      </c>
    </row>
    <row r="35" spans="2:5" ht="16.2" thickBot="1" x14ac:dyDescent="0.35">
      <c r="B35" s="729" t="s">
        <v>741</v>
      </c>
      <c r="C35" s="721">
        <f>+'SFP 2018'!N29</f>
        <v>32712500</v>
      </c>
      <c r="D35" s="736" t="s">
        <v>748</v>
      </c>
      <c r="E35" s="717">
        <f>+'SFP 2018'!N77</f>
        <v>1441213302.6139243</v>
      </c>
    </row>
    <row r="36" spans="2:5" ht="16.2" thickBot="1" x14ac:dyDescent="0.35">
      <c r="B36" s="730" t="s">
        <v>742</v>
      </c>
      <c r="C36" s="717">
        <f>+'SFP 2018'!N30</f>
        <v>81680000</v>
      </c>
      <c r="D36" s="723" t="s">
        <v>546</v>
      </c>
      <c r="E36" s="717">
        <f>+'SFP 2018'!N78</f>
        <v>522000000</v>
      </c>
    </row>
    <row r="37" spans="2:5" ht="16.2" thickBot="1" x14ac:dyDescent="0.35">
      <c r="B37" s="709" t="s">
        <v>561</v>
      </c>
      <c r="C37" s="717">
        <f>+'SFP 2018'!N31</f>
        <v>259880622.49151284</v>
      </c>
      <c r="D37" s="723" t="s">
        <v>547</v>
      </c>
      <c r="E37" s="717">
        <f>+'SFP 2018'!N79</f>
        <v>919213302.61392426</v>
      </c>
    </row>
    <row r="38" spans="2:5" ht="16.2" thickBot="1" x14ac:dyDescent="0.35">
      <c r="B38" s="747" t="s">
        <v>2</v>
      </c>
      <c r="C38" s="717">
        <f>+'SFP 2018'!N32</f>
        <v>105626510.18294789</v>
      </c>
      <c r="D38" s="734" t="s">
        <v>743</v>
      </c>
      <c r="E38" s="717">
        <f>+'SFP 2018'!N80</f>
        <v>67173201.911619157</v>
      </c>
    </row>
    <row r="39" spans="2:5" ht="16.2" thickBot="1" x14ac:dyDescent="0.35">
      <c r="B39" s="748" t="s">
        <v>732</v>
      </c>
      <c r="C39" s="717">
        <f>+'SFP 2018'!N33</f>
        <v>154254112.30856493</v>
      </c>
      <c r="D39" s="723" t="s">
        <v>546</v>
      </c>
      <c r="E39" s="717">
        <f>+'SFP 2018'!N81</f>
        <v>55290835.483089104</v>
      </c>
    </row>
    <row r="40" spans="2:5" ht="16.2" thickBot="1" x14ac:dyDescent="0.35">
      <c r="B40" s="709" t="s">
        <v>562</v>
      </c>
      <c r="C40" s="717">
        <f>+'SFP 2018'!N34</f>
        <v>443168629.53330624</v>
      </c>
      <c r="D40" s="723" t="s">
        <v>547</v>
      </c>
      <c r="E40" s="717">
        <f>+'SFP 2018'!N82</f>
        <v>11882366.428530056</v>
      </c>
    </row>
    <row r="41" spans="2:5" ht="16.2" thickBot="1" x14ac:dyDescent="0.35">
      <c r="B41" s="747" t="s">
        <v>2</v>
      </c>
      <c r="C41" s="717">
        <f>+'SFP 2018'!N35</f>
        <v>254286043.03302267</v>
      </c>
      <c r="D41" s="735" t="s">
        <v>744</v>
      </c>
      <c r="E41" s="717">
        <f>+'SFP 2018'!N83</f>
        <v>243505666.62274045</v>
      </c>
    </row>
    <row r="42" spans="2:5" ht="16.2" thickBot="1" x14ac:dyDescent="0.35">
      <c r="B42" s="748" t="s">
        <v>732</v>
      </c>
      <c r="C42" s="717">
        <f>+'SFP 2018'!N36</f>
        <v>188882586.5002836</v>
      </c>
      <c r="D42" s="723" t="s">
        <v>546</v>
      </c>
      <c r="E42" s="717">
        <f>+'SFP 2018'!N84</f>
        <v>222526499.95607379</v>
      </c>
    </row>
    <row r="43" spans="2:5" ht="16.2" thickBot="1" x14ac:dyDescent="0.35">
      <c r="B43" s="708" t="s">
        <v>563</v>
      </c>
      <c r="C43" s="717">
        <f>+'SFP 2018'!N37</f>
        <v>505780269.17084885</v>
      </c>
      <c r="D43" s="723" t="s">
        <v>547</v>
      </c>
      <c r="E43" s="717">
        <f>+'SFP 2018'!N85</f>
        <v>20979166.666666668</v>
      </c>
    </row>
    <row r="44" spans="2:5" ht="16.2" thickBot="1" x14ac:dyDescent="0.35">
      <c r="B44" s="29" t="s">
        <v>564</v>
      </c>
      <c r="C44" s="717">
        <f>+'SFP 2018'!N38</f>
        <v>505780269.17084885</v>
      </c>
      <c r="D44" s="719" t="s">
        <v>589</v>
      </c>
      <c r="E44" s="717">
        <f>+'SFP 2018'!N86</f>
        <v>13215186088.088209</v>
      </c>
    </row>
    <row r="45" spans="2:5" ht="16.2" thickBot="1" x14ac:dyDescent="0.35">
      <c r="B45" s="30"/>
      <c r="C45" s="717">
        <f>+'SFP 2018'!N39</f>
        <v>0</v>
      </c>
      <c r="D45" s="733" t="s">
        <v>745</v>
      </c>
      <c r="E45" s="717">
        <f>+'SFP 2018'!N87</f>
        <v>3491912339.2930799</v>
      </c>
    </row>
    <row r="46" spans="2:5" ht="16.2" thickBot="1" x14ac:dyDescent="0.35">
      <c r="B46" s="707" t="s">
        <v>565</v>
      </c>
      <c r="C46" s="717">
        <f>+'SFP 2018'!N40</f>
        <v>8739874116.1616135</v>
      </c>
      <c r="D46" s="736" t="s">
        <v>746</v>
      </c>
      <c r="E46" s="717">
        <f>+'SFP 2018'!N88</f>
        <v>8091000000</v>
      </c>
    </row>
    <row r="47" spans="2:5" ht="16.2" thickBot="1" x14ac:dyDescent="0.35">
      <c r="B47" s="26" t="s">
        <v>566</v>
      </c>
      <c r="C47" s="717">
        <f>+'SFP 2018'!N41</f>
        <v>2800000000</v>
      </c>
      <c r="D47" s="734" t="s">
        <v>747</v>
      </c>
      <c r="E47" s="717">
        <f>+'SFP 2018'!N89</f>
        <v>264800248.75120318</v>
      </c>
    </row>
    <row r="48" spans="2:5" ht="16.2" thickBot="1" x14ac:dyDescent="0.35">
      <c r="B48" s="710" t="s">
        <v>567</v>
      </c>
      <c r="C48" s="717">
        <f>+'SFP 2018'!N42</f>
        <v>3308345833.3333335</v>
      </c>
      <c r="D48" s="737" t="s">
        <v>728</v>
      </c>
      <c r="E48" s="717">
        <f>+'SFP 2018'!N90</f>
        <v>1367473500.0439262</v>
      </c>
    </row>
    <row r="49" spans="2:5" ht="16.2" thickBot="1" x14ac:dyDescent="0.35">
      <c r="B49" s="31" t="s">
        <v>568</v>
      </c>
      <c r="C49" s="717">
        <f>+'SFP 2018'!N43</f>
        <v>4200000000</v>
      </c>
      <c r="D49" s="738" t="s">
        <v>590</v>
      </c>
      <c r="E49" s="717">
        <f>+'SFP 2018'!N91</f>
        <v>6050000000</v>
      </c>
    </row>
    <row r="50" spans="2:5" ht="16.2" thickBot="1" x14ac:dyDescent="0.35">
      <c r="B50" s="28" t="s">
        <v>569</v>
      </c>
      <c r="C50" s="717">
        <f>+'SFP 2018'!N44</f>
        <v>891654166.66666663</v>
      </c>
      <c r="D50" s="739" t="s">
        <v>591</v>
      </c>
      <c r="E50" s="717">
        <f>+'SFP 2018'!N92</f>
        <v>3000000000</v>
      </c>
    </row>
    <row r="51" spans="2:5" ht="16.2" thickBot="1" x14ac:dyDescent="0.35">
      <c r="B51" s="711" t="s">
        <v>570</v>
      </c>
      <c r="C51" s="717">
        <f>+'SFP 2018'!N45</f>
        <v>2463828282.8282795</v>
      </c>
      <c r="D51" s="722" t="s">
        <v>592</v>
      </c>
      <c r="E51" s="717">
        <f>+'SFP 2018'!N93</f>
        <v>1350000000</v>
      </c>
    </row>
    <row r="52" spans="2:5" ht="16.2" thickBot="1" x14ac:dyDescent="0.35">
      <c r="B52" s="31" t="s">
        <v>568</v>
      </c>
      <c r="C52" s="717">
        <f>+'SFP 2018'!N46</f>
        <v>14500000000</v>
      </c>
      <c r="D52" s="723" t="s">
        <v>593</v>
      </c>
      <c r="E52" s="717">
        <f>+'SFP 2018'!N94</f>
        <v>300000000</v>
      </c>
    </row>
    <row r="53" spans="2:5" ht="16.2" thickBot="1" x14ac:dyDescent="0.35">
      <c r="B53" s="28" t="s">
        <v>569</v>
      </c>
      <c r="C53" s="717">
        <f>+'SFP 2018'!N47</f>
        <v>12036171717.171721</v>
      </c>
      <c r="D53" s="723" t="s">
        <v>594</v>
      </c>
      <c r="E53" s="717">
        <f>+'SFP 2018'!N95</f>
        <v>1049999999.9999999</v>
      </c>
    </row>
    <row r="54" spans="2:5" ht="16.2" thickBot="1" x14ac:dyDescent="0.35">
      <c r="B54" s="712" t="s">
        <v>571</v>
      </c>
      <c r="C54" s="717">
        <f>+'SFP 2018'!N48</f>
        <v>167700000</v>
      </c>
      <c r="D54" s="722" t="s">
        <v>595</v>
      </c>
      <c r="E54" s="717">
        <f>+'SFP 2018'!N96</f>
        <v>1500000000</v>
      </c>
    </row>
    <row r="55" spans="2:5" ht="16.2" thickBot="1" x14ac:dyDescent="0.35">
      <c r="B55" s="31" t="s">
        <v>568</v>
      </c>
      <c r="C55" s="717">
        <f>+'SFP 2018'!N49</f>
        <v>600000000</v>
      </c>
      <c r="D55" s="722" t="s">
        <v>596</v>
      </c>
      <c r="E55" s="717">
        <f>+'SFP 2018'!N97</f>
        <v>200000000</v>
      </c>
    </row>
    <row r="56" spans="2:5" ht="16.2" thickBot="1" x14ac:dyDescent="0.35">
      <c r="B56" s="28" t="s">
        <v>569</v>
      </c>
      <c r="C56" s="717">
        <f>+'SFP 2018'!N50</f>
        <v>432300000</v>
      </c>
      <c r="D56" s="721"/>
      <c r="E56" s="721"/>
    </row>
  </sheetData>
  <mergeCells count="5">
    <mergeCell ref="B6:E6"/>
    <mergeCell ref="B7:E7"/>
    <mergeCell ref="B8:E8"/>
    <mergeCell ref="C3:D3"/>
    <mergeCell ref="C4:D4"/>
  </mergeCells>
  <pageMargins left="0.25" right="0.25" top="0.75" bottom="0.75" header="0.3" footer="0.3"/>
  <pageSetup orientation="portrait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M97"/>
  <sheetViews>
    <sheetView showGridLines="0" zoomScale="82" workbookViewId="0"/>
  </sheetViews>
  <sheetFormatPr baseColWidth="10" defaultRowHeight="15.6" x14ac:dyDescent="0.3"/>
  <cols>
    <col min="1" max="1" width="11.5546875" style="5"/>
    <col min="2" max="2" width="33.6640625" style="5" bestFit="1" customWidth="1"/>
    <col min="3" max="3" width="13.6640625" style="5" customWidth="1"/>
    <col min="4" max="4" width="15.33203125" style="5" customWidth="1"/>
    <col min="5" max="5" width="14.21875" style="5" customWidth="1"/>
    <col min="6" max="6" width="14.5546875" style="5" customWidth="1"/>
    <col min="7" max="7" width="14.6640625" style="5" bestFit="1" customWidth="1"/>
    <col min="8" max="8" width="15.5546875" style="5" customWidth="1"/>
    <col min="9" max="9" width="14.109375" style="5" customWidth="1"/>
    <col min="10" max="10" width="14.44140625" style="5" customWidth="1"/>
    <col min="11" max="11" width="13.33203125" style="5" customWidth="1"/>
    <col min="12" max="12" width="14.77734375" style="5" customWidth="1"/>
    <col min="13" max="13" width="12" style="5" bestFit="1" customWidth="1"/>
    <col min="14" max="14" width="9.21875" style="5" bestFit="1" customWidth="1"/>
    <col min="15" max="16384" width="11.5546875" style="5"/>
  </cols>
  <sheetData>
    <row r="2" spans="2:12" x14ac:dyDescent="0.3">
      <c r="B2" s="5" t="s">
        <v>733</v>
      </c>
      <c r="E2" s="5" t="s">
        <v>751</v>
      </c>
      <c r="L2" s="5" t="s">
        <v>753</v>
      </c>
    </row>
    <row r="3" spans="2:12" x14ac:dyDescent="0.3">
      <c r="B3" s="5" t="s">
        <v>750</v>
      </c>
      <c r="E3" s="5" t="s">
        <v>752</v>
      </c>
    </row>
    <row r="4" spans="2:12" ht="16.2" thickBot="1" x14ac:dyDescent="0.35"/>
    <row r="5" spans="2:12" x14ac:dyDescent="0.3">
      <c r="B5" s="1514" t="s">
        <v>420</v>
      </c>
      <c r="C5" s="1515"/>
      <c r="D5" s="1515"/>
      <c r="E5" s="1515"/>
      <c r="F5" s="1515"/>
      <c r="G5" s="1515"/>
      <c r="H5" s="1515"/>
      <c r="I5" s="1515"/>
      <c r="J5" s="1515"/>
      <c r="K5" s="1515"/>
      <c r="L5" s="1516"/>
    </row>
    <row r="6" spans="2:12" ht="16.2" thickBot="1" x14ac:dyDescent="0.35">
      <c r="B6" s="1517" t="s">
        <v>415</v>
      </c>
      <c r="C6" s="1518"/>
      <c r="D6" s="1518"/>
      <c r="E6" s="1518"/>
      <c r="F6" s="1518"/>
      <c r="G6" s="1518"/>
      <c r="H6" s="1518"/>
      <c r="I6" s="1518"/>
      <c r="J6" s="1518"/>
      <c r="K6" s="1518"/>
      <c r="L6" s="1519"/>
    </row>
    <row r="7" spans="2:12" ht="16.2" thickBot="1" x14ac:dyDescent="0.35">
      <c r="B7" s="33"/>
      <c r="C7" s="1520">
        <v>2019</v>
      </c>
      <c r="D7" s="1521"/>
      <c r="E7" s="1520">
        <v>2020</v>
      </c>
      <c r="F7" s="1521"/>
      <c r="G7" s="1520">
        <v>2021</v>
      </c>
      <c r="H7" s="1521"/>
      <c r="I7" s="1520">
        <v>2022</v>
      </c>
      <c r="J7" s="1521"/>
      <c r="K7" s="1520">
        <v>2023</v>
      </c>
      <c r="L7" s="1521"/>
    </row>
    <row r="8" spans="2:12" ht="16.2" thickBot="1" x14ac:dyDescent="0.35">
      <c r="B8" s="30"/>
      <c r="C8" s="26" t="s">
        <v>155</v>
      </c>
      <c r="D8" s="26" t="s">
        <v>153</v>
      </c>
      <c r="E8" s="34" t="s">
        <v>437</v>
      </c>
      <c r="F8" s="26" t="s">
        <v>153</v>
      </c>
      <c r="G8" s="26" t="s">
        <v>438</v>
      </c>
      <c r="H8" s="34" t="s">
        <v>153</v>
      </c>
      <c r="I8" s="26" t="s">
        <v>439</v>
      </c>
      <c r="J8" s="26" t="s">
        <v>153</v>
      </c>
      <c r="K8" s="26" t="s">
        <v>440</v>
      </c>
      <c r="L8" s="26" t="s">
        <v>153</v>
      </c>
    </row>
    <row r="9" spans="2:12" ht="16.2" thickBot="1" x14ac:dyDescent="0.35">
      <c r="B9" s="1524" t="s">
        <v>416</v>
      </c>
      <c r="C9" s="1525"/>
      <c r="D9" s="1525"/>
      <c r="E9" s="1525"/>
      <c r="F9" s="1525"/>
      <c r="G9" s="1525"/>
      <c r="H9" s="1525"/>
      <c r="I9" s="1525"/>
      <c r="J9" s="1525"/>
      <c r="K9" s="1525"/>
      <c r="L9" s="1526"/>
    </row>
    <row r="10" spans="2:12" ht="16.2" thickBot="1" x14ac:dyDescent="0.35">
      <c r="B10" s="749" t="s">
        <v>2</v>
      </c>
      <c r="C10" s="750">
        <f>+BOARDS!D152</f>
        <v>331238.7822680634</v>
      </c>
      <c r="D10" s="750">
        <f>+BOARDS!O152</f>
        <v>5390336</v>
      </c>
      <c r="E10" s="750">
        <f>+BOARDS!F153</f>
        <v>288288.71369023214</v>
      </c>
      <c r="F10" s="750">
        <f>+BOARDS!O153</f>
        <v>5613495.9103999985</v>
      </c>
      <c r="G10" s="750">
        <f>+BOARDS!H154</f>
        <v>536546.08111312881</v>
      </c>
      <c r="H10" s="751">
        <f>+BOARDS!O154</f>
        <v>5867338.195468287</v>
      </c>
      <c r="I10" s="750">
        <f>+BOARDS!J155</f>
        <v>409034.8993082802</v>
      </c>
      <c r="J10" s="750">
        <f>+BOARDS!O155</f>
        <v>5999001.2645745948</v>
      </c>
      <c r="K10" s="750">
        <f>+BOARDS!L156</f>
        <v>528250.50904669159</v>
      </c>
      <c r="L10" s="750">
        <f>+BOARDS!O156</f>
        <v>6221324.2514397306</v>
      </c>
    </row>
    <row r="11" spans="2:12" ht="16.2" thickBot="1" x14ac:dyDescent="0.35">
      <c r="B11" s="749" t="s">
        <v>3</v>
      </c>
      <c r="C11" s="750">
        <f>+BOARDS!D163</f>
        <v>196111.26881033633</v>
      </c>
      <c r="D11" s="750">
        <f>+BOARDS!O163</f>
        <v>4053593.6000000006</v>
      </c>
      <c r="E11" s="750">
        <f>+BOARDS!F164</f>
        <v>156252.4238025154</v>
      </c>
      <c r="F11" s="750">
        <f>+BOARDS!O164</f>
        <v>4256435.4237440005</v>
      </c>
      <c r="G11" s="750">
        <f>+BOARDS!H165</f>
        <v>623132.74606502394</v>
      </c>
      <c r="H11" s="750">
        <f>+BOARDS!O165</f>
        <v>4482196.758619382</v>
      </c>
      <c r="I11" s="750">
        <f>+BOARDS!J166</f>
        <v>223098.44376024528</v>
      </c>
      <c r="J11" s="750">
        <f>+BOARDS!O166</f>
        <v>4561441.9973117728</v>
      </c>
      <c r="K11" s="750">
        <f>+BOARDS!L167</f>
        <v>364042.75129076233</v>
      </c>
      <c r="L11" s="750">
        <f>+BOARDS!O167</f>
        <v>4749099.7210811786</v>
      </c>
    </row>
    <row r="12" spans="2:12" ht="16.2" thickBot="1" x14ac:dyDescent="0.35">
      <c r="B12" s="749" t="s">
        <v>4</v>
      </c>
      <c r="C12" s="750">
        <f>+BOARDS!D171</f>
        <v>256666.66666666669</v>
      </c>
      <c r="D12" s="750">
        <f>+BOARDS!O171</f>
        <v>2800000</v>
      </c>
      <c r="E12" s="750">
        <f>+BOARDS!F172</f>
        <v>268216.66666666663</v>
      </c>
      <c r="F12" s="750">
        <f>+BOARDS!O172</f>
        <v>2925999.9999999991</v>
      </c>
      <c r="G12" s="750">
        <f>+BOARDS!H173</f>
        <v>285361.07599999994</v>
      </c>
      <c r="H12" s="750">
        <f>+BOARDS!O173</f>
        <v>3113029.919999999</v>
      </c>
      <c r="I12" s="750">
        <f>+BOARDS!J174</f>
        <v>292540.76067215996</v>
      </c>
      <c r="J12" s="750">
        <f>+BOARDS!O174</f>
        <v>3191353.7527871998</v>
      </c>
      <c r="K12" s="750">
        <f>+BOARDS!L175</f>
        <v>303481.7851212988</v>
      </c>
      <c r="L12" s="750">
        <f>+BOARDS!O175</f>
        <v>3310710.3831414408</v>
      </c>
    </row>
    <row r="13" spans="2:12" ht="16.2" thickBot="1" x14ac:dyDescent="0.35">
      <c r="B13" s="1533" t="s">
        <v>417</v>
      </c>
      <c r="C13" s="1534"/>
      <c r="D13" s="1534"/>
      <c r="E13" s="1534"/>
      <c r="F13" s="1534"/>
      <c r="G13" s="1534"/>
      <c r="H13" s="1534"/>
      <c r="I13" s="1534"/>
      <c r="J13" s="1534"/>
      <c r="K13" s="1534"/>
      <c r="L13" s="1535"/>
    </row>
    <row r="14" spans="2:12" ht="16.2" thickBot="1" x14ac:dyDescent="0.35">
      <c r="B14" s="749" t="s">
        <v>2</v>
      </c>
      <c r="C14" s="751">
        <f>+BOARDS!D230</f>
        <v>142048.60980356624</v>
      </c>
      <c r="D14" s="752">
        <f>+BOARDS!O230</f>
        <v>1796760</v>
      </c>
      <c r="E14" s="751">
        <f>+BOARDS!F231</f>
        <v>65281.425654687278</v>
      </c>
      <c r="F14" s="750">
        <f>+BOARDS!O231</f>
        <v>1850662.8000000003</v>
      </c>
      <c r="G14" s="750">
        <f>+BOARDS!H232</f>
        <v>209441.32386110997</v>
      </c>
      <c r="H14" s="750">
        <f>+BOARDS!O232</f>
        <v>1739623.0320000001</v>
      </c>
      <c r="I14" s="750">
        <f>+BOARDS!J233</f>
        <v>93502.62457072566</v>
      </c>
      <c r="J14" s="750">
        <f>+BOARDS!O233</f>
        <v>1687434.3410400003</v>
      </c>
      <c r="K14" s="753">
        <f>+BOARDS!L234</f>
        <v>143986.35143496588</v>
      </c>
      <c r="L14" s="750">
        <f>+BOARDS!O234</f>
        <v>1738057.3712712</v>
      </c>
    </row>
    <row r="15" spans="2:12" ht="16.2" thickBot="1" x14ac:dyDescent="0.35">
      <c r="B15" s="749" t="s">
        <v>4</v>
      </c>
      <c r="C15" s="754" t="s">
        <v>436</v>
      </c>
      <c r="D15" s="754" t="s">
        <v>436</v>
      </c>
      <c r="E15" s="750">
        <f>+BOARDS!F238</f>
        <v>104000</v>
      </c>
      <c r="F15" s="750">
        <f>+BOARDS!O238</f>
        <v>1559999.9999999998</v>
      </c>
      <c r="G15" s="751">
        <f>+BOARDS!H239</f>
        <v>108159.99999999999</v>
      </c>
      <c r="H15" s="750">
        <f>+BOARDS!O239</f>
        <v>1622400</v>
      </c>
      <c r="I15" s="750">
        <f>+BOARDS!J240</f>
        <v>102752</v>
      </c>
      <c r="J15" s="751">
        <f>+BOARDS!O240</f>
        <v>1541279.9999999998</v>
      </c>
      <c r="K15" s="750">
        <f>+BOARDS!L241</f>
        <v>106862.07999999999</v>
      </c>
      <c r="L15" s="750">
        <f>+BOARDS!O241</f>
        <v>1602931.1999999997</v>
      </c>
    </row>
    <row r="16" spans="2:12" ht="16.2" thickBot="1" x14ac:dyDescent="0.35">
      <c r="B16" s="1533" t="s">
        <v>418</v>
      </c>
      <c r="C16" s="1534"/>
      <c r="D16" s="1534"/>
      <c r="E16" s="1534"/>
      <c r="F16" s="1534"/>
      <c r="G16" s="1534"/>
      <c r="H16" s="1534"/>
      <c r="I16" s="1534"/>
      <c r="J16" s="1534"/>
      <c r="K16" s="1534"/>
      <c r="L16" s="1535"/>
    </row>
    <row r="17" spans="2:13" ht="16.2" thickBot="1" x14ac:dyDescent="0.35">
      <c r="B17" s="749" t="s">
        <v>4</v>
      </c>
      <c r="C17" s="754" t="s">
        <v>436</v>
      </c>
      <c r="D17" s="754" t="s">
        <v>436</v>
      </c>
      <c r="E17" s="750">
        <f>+BOARDS!F283</f>
        <v>108333.33333333333</v>
      </c>
      <c r="F17" s="750">
        <f>+BOARDS!O283</f>
        <v>1000000.0000000001</v>
      </c>
      <c r="G17" s="750">
        <f>+BOARDS!H284</f>
        <v>112666.66666666667</v>
      </c>
      <c r="H17" s="750">
        <f>+BOARDS!O284</f>
        <v>1039999.9999999999</v>
      </c>
      <c r="I17" s="750">
        <f>+BOARDS!J285</f>
        <v>102526.66666666667</v>
      </c>
      <c r="J17" s="750">
        <f>+BOARDS!O285</f>
        <v>946399.99999999988</v>
      </c>
      <c r="K17" s="750">
        <f>+BOARDS!L286</f>
        <v>104577.20000000001</v>
      </c>
      <c r="L17" s="750">
        <f>+BOARDS!O286</f>
        <v>965328</v>
      </c>
    </row>
    <row r="18" spans="2:13" ht="16.2" thickBot="1" x14ac:dyDescent="0.35">
      <c r="B18" s="749" t="s">
        <v>419</v>
      </c>
      <c r="C18" s="754" t="s">
        <v>436</v>
      </c>
      <c r="D18" s="754" t="s">
        <v>436</v>
      </c>
      <c r="E18" s="754" t="s">
        <v>436</v>
      </c>
      <c r="F18" s="754" t="s">
        <v>436</v>
      </c>
      <c r="G18" s="750">
        <f>+BOARDS!H289</f>
        <v>69999.999999999985</v>
      </c>
      <c r="H18" s="750">
        <f>+BOARDS!O289</f>
        <v>700000</v>
      </c>
      <c r="I18" s="750">
        <f>+BOARDS!J290</f>
        <v>72799.999999999985</v>
      </c>
      <c r="J18" s="750">
        <f>+BOARDS!O290</f>
        <v>728000</v>
      </c>
      <c r="K18" s="750">
        <f>+BOARDS!L291</f>
        <v>74983.999999999985</v>
      </c>
      <c r="L18" s="750">
        <f>+BOARDS!O291</f>
        <v>749840</v>
      </c>
    </row>
    <row r="20" spans="2:13" ht="16.2" thickBot="1" x14ac:dyDescent="0.35"/>
    <row r="21" spans="2:13" x14ac:dyDescent="0.3">
      <c r="B21" s="1514" t="s">
        <v>421</v>
      </c>
      <c r="C21" s="1515"/>
      <c r="D21" s="1515"/>
      <c r="E21" s="1515"/>
      <c r="F21" s="1515"/>
      <c r="G21" s="1515"/>
      <c r="H21" s="1515"/>
      <c r="I21" s="1515"/>
      <c r="J21" s="1515"/>
      <c r="K21" s="1515"/>
      <c r="L21" s="1516"/>
    </row>
    <row r="22" spans="2:13" ht="16.2" thickBot="1" x14ac:dyDescent="0.35">
      <c r="B22" s="1517" t="s">
        <v>422</v>
      </c>
      <c r="C22" s="1518"/>
      <c r="D22" s="1518"/>
      <c r="E22" s="1518"/>
      <c r="F22" s="1518"/>
      <c r="G22" s="1518"/>
      <c r="H22" s="1518"/>
      <c r="I22" s="1518"/>
      <c r="J22" s="1518"/>
      <c r="K22" s="1518"/>
      <c r="L22" s="1519"/>
    </row>
    <row r="23" spans="2:13" ht="16.2" thickBot="1" x14ac:dyDescent="0.35">
      <c r="B23" s="35"/>
      <c r="C23" s="1520">
        <v>2019</v>
      </c>
      <c r="D23" s="1521"/>
      <c r="E23" s="1520">
        <v>2020</v>
      </c>
      <c r="F23" s="1521"/>
      <c r="G23" s="1520">
        <v>2021</v>
      </c>
      <c r="H23" s="1521"/>
      <c r="I23" s="1520">
        <v>2022</v>
      </c>
      <c r="J23" s="1521"/>
      <c r="K23" s="1520">
        <v>2023</v>
      </c>
      <c r="L23" s="1521"/>
    </row>
    <row r="24" spans="2:13" ht="16.2" thickBot="1" x14ac:dyDescent="0.35">
      <c r="B24" s="26"/>
      <c r="C24" s="26" t="s">
        <v>155</v>
      </c>
      <c r="D24" s="26" t="s">
        <v>153</v>
      </c>
      <c r="E24" s="34" t="s">
        <v>437</v>
      </c>
      <c r="F24" s="26" t="s">
        <v>153</v>
      </c>
      <c r="G24" s="26" t="s">
        <v>438</v>
      </c>
      <c r="H24" s="34" t="s">
        <v>153</v>
      </c>
      <c r="I24" s="26" t="s">
        <v>439</v>
      </c>
      <c r="J24" s="26" t="s">
        <v>153</v>
      </c>
      <c r="K24" s="26" t="s">
        <v>440</v>
      </c>
      <c r="L24" s="26" t="s">
        <v>153</v>
      </c>
    </row>
    <row r="25" spans="2:13" ht="16.2" thickBot="1" x14ac:dyDescent="0.35">
      <c r="B25" s="1524" t="s">
        <v>416</v>
      </c>
      <c r="C25" s="1525"/>
      <c r="D25" s="1525"/>
      <c r="E25" s="1525"/>
      <c r="F25" s="1525"/>
      <c r="G25" s="1525"/>
      <c r="H25" s="1525"/>
      <c r="I25" s="1525"/>
      <c r="J25" s="1525"/>
      <c r="K25" s="1525"/>
      <c r="L25" s="1526"/>
    </row>
    <row r="26" spans="2:13" ht="16.2" thickBot="1" x14ac:dyDescent="0.35">
      <c r="B26" s="36" t="s">
        <v>2</v>
      </c>
      <c r="C26" s="37">
        <f>+'ANNUAL PARAMETERS '!D14</f>
        <v>1011.1407064273308</v>
      </c>
      <c r="D26" s="37">
        <f>+C26*12</f>
        <v>12133.688477127969</v>
      </c>
      <c r="E26" s="37">
        <f>+'ANNUAL PARAMETERS '!E14</f>
        <v>1043.694747826087</v>
      </c>
      <c r="F26" s="37">
        <f>+E26*12</f>
        <v>12524.336973913043</v>
      </c>
      <c r="G26" s="37">
        <f>+'ANNUAL PARAMETERS '!F14</f>
        <v>1057.4009937928693</v>
      </c>
      <c r="H26" s="37">
        <f>+G26*12</f>
        <v>12688.81192551443</v>
      </c>
      <c r="I26" s="37">
        <f>+'ANNUAL PARAMETERS '!G14</f>
        <v>1032.6077546360318</v>
      </c>
      <c r="J26" s="37">
        <f>+I26*12</f>
        <v>12391.293055632381</v>
      </c>
      <c r="K26" s="37">
        <f>+'ANNUAL PARAMETERS '!H14</f>
        <v>1074.4253980205556</v>
      </c>
      <c r="L26" s="37">
        <f>+K26*12</f>
        <v>12893.104776246666</v>
      </c>
      <c r="M26" s="300"/>
    </row>
    <row r="27" spans="2:13" ht="16.2" thickBot="1" x14ac:dyDescent="0.35">
      <c r="B27" s="36" t="s">
        <v>3</v>
      </c>
      <c r="C27" s="37">
        <f>+'ANNUAL PARAMETERS '!D22</f>
        <v>1090.063731170336</v>
      </c>
      <c r="D27" s="37">
        <f t="shared" ref="D27:F28" si="0">+C27*12</f>
        <v>13080.764774044033</v>
      </c>
      <c r="E27" s="37">
        <f>+'ANNUAL PARAMETERS '!E22</f>
        <v>1119.4248393782382</v>
      </c>
      <c r="F27" s="37">
        <f t="shared" si="0"/>
        <v>13433.098072538858</v>
      </c>
      <c r="G27" s="37">
        <f>+'ANNUAL PARAMETERS '!F22</f>
        <v>1180.227516589757</v>
      </c>
      <c r="H27" s="37">
        <f t="shared" ref="H27" si="1">+G27*12</f>
        <v>14162.730199077083</v>
      </c>
      <c r="I27" s="37">
        <f>+'ANNUAL PARAMETERS '!G22</f>
        <v>1115.0138735166836</v>
      </c>
      <c r="J27" s="37">
        <f t="shared" ref="J27" si="2">+I27*12</f>
        <v>13380.166482200202</v>
      </c>
      <c r="K27" s="37">
        <f>+'ANNUAL PARAMETERS '!H22</f>
        <v>1141.6884216375645</v>
      </c>
      <c r="L27" s="37">
        <f t="shared" ref="L27" si="3">+K27*12</f>
        <v>13700.261059650773</v>
      </c>
      <c r="M27" s="300"/>
    </row>
    <row r="28" spans="2:13" ht="16.2" thickBot="1" x14ac:dyDescent="0.35">
      <c r="B28" s="36" t="s">
        <v>4</v>
      </c>
      <c r="C28" s="37">
        <f>+'ANNUAL PARAMETERS '!D30</f>
        <v>1130.4347826086955</v>
      </c>
      <c r="D28" s="37">
        <f t="shared" si="0"/>
        <v>13565.217391304346</v>
      </c>
      <c r="E28" s="37">
        <f>+'ANNUAL PARAMETERS '!E30</f>
        <v>1197.4435866983372</v>
      </c>
      <c r="F28" s="37">
        <f t="shared" si="0"/>
        <v>14369.323040380046</v>
      </c>
      <c r="G28" s="37">
        <f>+'ANNUAL PARAMETERS '!F30</f>
        <v>1217.7785807522123</v>
      </c>
      <c r="H28" s="37">
        <f t="shared" ref="H28" si="4">+G28*12</f>
        <v>14613.342969026548</v>
      </c>
      <c r="I28" s="37">
        <f>+'ANNUAL PARAMETERS '!G30</f>
        <v>1160.0389585494402</v>
      </c>
      <c r="J28" s="37">
        <f t="shared" ref="J28" si="5">+I28*12</f>
        <v>13920.467502593281</v>
      </c>
      <c r="K28" s="37">
        <f>+'ANNUAL PARAMETERS '!H30</f>
        <v>1184.3997766789785</v>
      </c>
      <c r="L28" s="37">
        <f t="shared" ref="L28" si="6">+K28*12</f>
        <v>14212.797320147742</v>
      </c>
      <c r="M28" s="300"/>
    </row>
    <row r="29" spans="2:13" ht="16.2" thickBot="1" x14ac:dyDescent="0.35">
      <c r="B29" s="1530" t="s">
        <v>417</v>
      </c>
      <c r="C29" s="1531"/>
      <c r="D29" s="1531"/>
      <c r="E29" s="1531"/>
      <c r="F29" s="1531"/>
      <c r="G29" s="1531"/>
      <c r="H29" s="1531"/>
      <c r="I29" s="1531"/>
      <c r="J29" s="1531"/>
      <c r="K29" s="1531"/>
      <c r="L29" s="1532"/>
      <c r="M29" s="300"/>
    </row>
    <row r="30" spans="2:13" ht="16.2" thickBot="1" x14ac:dyDescent="0.35">
      <c r="B30" s="36" t="s">
        <v>2</v>
      </c>
      <c r="C30" s="757">
        <f>+'ANNUAL PARAMETERS '!D39</f>
        <v>0.67999999999999994</v>
      </c>
      <c r="D30" s="758">
        <f>+C30*12</f>
        <v>8.16</v>
      </c>
      <c r="E30" s="757">
        <f>+'ANNUAL PARAMETERS '!E39</f>
        <v>0.68679999999999997</v>
      </c>
      <c r="F30" s="758">
        <f>+E30*12</f>
        <v>8.2416</v>
      </c>
      <c r="G30" s="759">
        <f>+'ANNUAL PARAMETERS '!F39</f>
        <v>0.65245999999999993</v>
      </c>
      <c r="H30" s="758">
        <f>+G30*12</f>
        <v>7.8295199999999987</v>
      </c>
      <c r="I30" s="759">
        <f>+'ANNUAL PARAMETERS '!G39</f>
        <v>0.61331239999999987</v>
      </c>
      <c r="J30" s="758">
        <f>+I30*12</f>
        <v>7.3597487999999984</v>
      </c>
      <c r="K30" s="759">
        <f>+'ANNUAL PARAMETERS '!H39</f>
        <v>0.63171177199999995</v>
      </c>
      <c r="L30" s="758">
        <f>+K30*12</f>
        <v>7.5805412639999989</v>
      </c>
      <c r="M30" s="300"/>
    </row>
    <row r="31" spans="2:13" ht="16.2" thickBot="1" x14ac:dyDescent="0.35">
      <c r="B31" s="36" t="s">
        <v>4</v>
      </c>
      <c r="C31" s="759">
        <v>0</v>
      </c>
      <c r="D31" s="760">
        <v>0</v>
      </c>
      <c r="E31" s="759">
        <f>+'ANNUAL PARAMETERS '!E46</f>
        <v>0.5714285714285714</v>
      </c>
      <c r="F31" s="758">
        <f>+E31*12</f>
        <v>6.8571428571428568</v>
      </c>
      <c r="G31" s="757">
        <f>+'ANNUAL PARAMETERS '!F46</f>
        <v>0.59428571428571431</v>
      </c>
      <c r="H31" s="758">
        <f>+G31*12</f>
        <v>7.1314285714285717</v>
      </c>
      <c r="I31" s="759">
        <f>+'ANNUAL PARAMETERS '!G46</f>
        <v>0.57051428571428575</v>
      </c>
      <c r="J31" s="758">
        <f>+I31*12</f>
        <v>6.846171428571429</v>
      </c>
      <c r="K31" s="759">
        <f>+'ANNUAL PARAMETERS '!H46</f>
        <v>0.59904000000000002</v>
      </c>
      <c r="L31" s="758">
        <f>+K31*12</f>
        <v>7.1884800000000002</v>
      </c>
      <c r="M31" s="300"/>
    </row>
    <row r="32" spans="2:13" ht="16.2" thickBot="1" x14ac:dyDescent="0.35">
      <c r="B32" s="1530" t="s">
        <v>418</v>
      </c>
      <c r="C32" s="1531"/>
      <c r="D32" s="1531"/>
      <c r="E32" s="1531"/>
      <c r="F32" s="1531"/>
      <c r="G32" s="1531"/>
      <c r="H32" s="1531"/>
      <c r="I32" s="1531"/>
      <c r="J32" s="1531"/>
      <c r="K32" s="1531"/>
      <c r="L32" s="1532"/>
      <c r="M32" s="300"/>
    </row>
    <row r="33" spans="2:13" ht="16.2" thickBot="1" x14ac:dyDescent="0.35">
      <c r="B33" s="36" t="s">
        <v>4</v>
      </c>
      <c r="C33" s="755">
        <v>0</v>
      </c>
      <c r="D33" s="756">
        <v>0</v>
      </c>
      <c r="E33" s="755">
        <f>+'ANNUAL PARAMETERS '!E55</f>
        <v>1.3</v>
      </c>
      <c r="F33" s="756">
        <f>+E33*12</f>
        <v>15.600000000000001</v>
      </c>
      <c r="G33" s="755">
        <f>+'ANNUAL PARAMETERS '!F55</f>
        <v>1.3780000000000001</v>
      </c>
      <c r="H33" s="756">
        <f>+G33*12</f>
        <v>16.536000000000001</v>
      </c>
      <c r="I33" s="755">
        <f>+'ANNUAL PARAMETERS '!G55</f>
        <v>1.3091000000000002</v>
      </c>
      <c r="J33" s="756">
        <f>+I33*12</f>
        <v>15.709200000000003</v>
      </c>
      <c r="K33" s="755">
        <f>+'ANNUAL PARAMETERS '!H55</f>
        <v>1.3483730000000003</v>
      </c>
      <c r="L33" s="756">
        <f>+K33*12</f>
        <v>16.180476000000002</v>
      </c>
      <c r="M33" s="300"/>
    </row>
    <row r="34" spans="2:13" ht="16.2" thickBot="1" x14ac:dyDescent="0.35">
      <c r="B34" s="36" t="s">
        <v>419</v>
      </c>
      <c r="C34" s="755">
        <v>0</v>
      </c>
      <c r="D34" s="756">
        <v>0</v>
      </c>
      <c r="E34" s="755">
        <v>0</v>
      </c>
      <c r="F34" s="756">
        <v>0</v>
      </c>
      <c r="G34" s="755">
        <f>+'ANNUAL PARAMETERS '!F61</f>
        <v>0.9</v>
      </c>
      <c r="H34" s="756">
        <f>+G34*12</f>
        <v>10.8</v>
      </c>
      <c r="I34" s="755">
        <f>+'ANNUAL PARAMETERS '!G61</f>
        <v>0.873</v>
      </c>
      <c r="J34" s="756">
        <f>+I34*12</f>
        <v>10.475999999999999</v>
      </c>
      <c r="K34" s="755">
        <f>+'ANNUAL PARAMETERS '!H61</f>
        <v>0.89046000000000003</v>
      </c>
      <c r="L34" s="756">
        <f>+K34*12</f>
        <v>10.68552</v>
      </c>
      <c r="M34" s="300"/>
    </row>
    <row r="36" spans="2:13" ht="16.2" thickBot="1" x14ac:dyDescent="0.35"/>
    <row r="37" spans="2:13" x14ac:dyDescent="0.3">
      <c r="B37" s="1514" t="s">
        <v>423</v>
      </c>
      <c r="C37" s="1515"/>
      <c r="D37" s="1515"/>
      <c r="E37" s="1515"/>
      <c r="F37" s="1515"/>
      <c r="G37" s="1515"/>
      <c r="H37" s="1515"/>
      <c r="I37" s="1515"/>
      <c r="J37" s="1515"/>
      <c r="K37" s="1515"/>
      <c r="L37" s="1516"/>
    </row>
    <row r="38" spans="2:13" ht="16.2" thickBot="1" x14ac:dyDescent="0.35">
      <c r="B38" s="1517" t="s">
        <v>424</v>
      </c>
      <c r="C38" s="1518"/>
      <c r="D38" s="1518"/>
      <c r="E38" s="1518"/>
      <c r="F38" s="1518"/>
      <c r="G38" s="1518"/>
      <c r="H38" s="1518"/>
      <c r="I38" s="1518"/>
      <c r="J38" s="1518"/>
      <c r="K38" s="1518"/>
      <c r="L38" s="1519"/>
    </row>
    <row r="39" spans="2:13" ht="16.2" thickBot="1" x14ac:dyDescent="0.35">
      <c r="B39" s="35"/>
      <c r="C39" s="1520">
        <v>2019</v>
      </c>
      <c r="D39" s="1521"/>
      <c r="E39" s="1520">
        <v>2020</v>
      </c>
      <c r="F39" s="1521"/>
      <c r="G39" s="1520">
        <v>2021</v>
      </c>
      <c r="H39" s="1521"/>
      <c r="I39" s="1520">
        <v>2022</v>
      </c>
      <c r="J39" s="1521"/>
      <c r="K39" s="1520">
        <v>2023</v>
      </c>
      <c r="L39" s="1521"/>
    </row>
    <row r="40" spans="2:13" ht="16.2" thickBot="1" x14ac:dyDescent="0.35">
      <c r="B40" s="26"/>
      <c r="C40" s="26" t="s">
        <v>155</v>
      </c>
      <c r="D40" s="26" t="s">
        <v>153</v>
      </c>
      <c r="E40" s="34" t="s">
        <v>437</v>
      </c>
      <c r="F40" s="26" t="s">
        <v>153</v>
      </c>
      <c r="G40" s="26" t="s">
        <v>438</v>
      </c>
      <c r="H40" s="26" t="s">
        <v>153</v>
      </c>
      <c r="I40" s="26" t="s">
        <v>439</v>
      </c>
      <c r="J40" s="26" t="s">
        <v>153</v>
      </c>
      <c r="K40" s="26" t="s">
        <v>440</v>
      </c>
      <c r="L40" s="26" t="s">
        <v>153</v>
      </c>
    </row>
    <row r="41" spans="2:13" ht="16.2" thickBot="1" x14ac:dyDescent="0.35">
      <c r="B41" s="38" t="s">
        <v>2</v>
      </c>
      <c r="C41" s="761">
        <f>+Cálculos!P460</f>
        <v>348120.20200842328</v>
      </c>
      <c r="D41" s="761">
        <f>+SUM(Cálculos!O460:Z460)</f>
        <v>7251498.1648929827</v>
      </c>
      <c r="E41" s="761">
        <f>+Cálculos!AD460</f>
        <v>242363.23333265685</v>
      </c>
      <c r="F41" s="761">
        <f>+SUM(Cálculos!AA460:AL460)</f>
        <v>7582730.7353581386</v>
      </c>
      <c r="G41" s="761">
        <f>+Cálculos!AR460</f>
        <v>874135.4111942274</v>
      </c>
      <c r="H41" s="762">
        <f>+SUM(Cálculos!AM460:AX460)</f>
        <v>7614962.893130267</v>
      </c>
      <c r="I41" s="761">
        <f>+Cálculos!BF460</f>
        <v>248448.24142957956</v>
      </c>
      <c r="J41" s="761">
        <f>+SUM(Cálculos!AY460:BJ460)</f>
        <v>7813022.6340080835</v>
      </c>
      <c r="K41" s="761">
        <f>+Cálculos!BT460</f>
        <v>762724.47279943083</v>
      </c>
      <c r="L41" s="761">
        <f>+SUM(Cálculos!BK460:BV460)</f>
        <v>7956158.5944206174</v>
      </c>
    </row>
    <row r="42" spans="2:13" ht="16.2" thickBot="1" x14ac:dyDescent="0.35">
      <c r="B42" s="38" t="s">
        <v>3</v>
      </c>
      <c r="C42" s="761">
        <f>+Cálculos!P470</f>
        <v>0</v>
      </c>
      <c r="D42" s="761">
        <f>+SUM(Cálculos!O470:Z470)</f>
        <v>4107835.4404292102</v>
      </c>
      <c r="E42" s="761">
        <f>+Cálculos!AD470</f>
        <v>79956.789888725994</v>
      </c>
      <c r="F42" s="761">
        <f>+SUM(Cálculos!AA470:AL470)</f>
        <v>4405490.542367395</v>
      </c>
      <c r="G42" s="761">
        <f>+Cálculos!AR470</f>
        <v>1003418.697318412</v>
      </c>
      <c r="H42" s="761">
        <f>+SUM(Cálculos!AM470:AX470)</f>
        <v>4446925.1074122516</v>
      </c>
      <c r="I42" s="761">
        <f>+Cálculos!BF470</f>
        <v>0</v>
      </c>
      <c r="J42" s="761">
        <f>+SUM(Cálculos!AY470:BJ470)</f>
        <v>4603104.1364714857</v>
      </c>
      <c r="K42" s="761">
        <f>+Cálculos!BT470</f>
        <v>410680.08688591723</v>
      </c>
      <c r="L42" s="761">
        <f>+SUM(Cálculos!BK470:BV470)</f>
        <v>4860659.3071217109</v>
      </c>
    </row>
    <row r="43" spans="2:13" ht="16.2" thickBot="1" x14ac:dyDescent="0.35">
      <c r="B43" s="38" t="s">
        <v>4</v>
      </c>
      <c r="C43" s="761">
        <f>+Cálculos!P479</f>
        <v>301295.55555555562</v>
      </c>
      <c r="D43" s="761">
        <f>+SUM(Cálculos!O479:Z479)</f>
        <v>3045458.8888888885</v>
      </c>
      <c r="E43" s="761">
        <f>+Cálculos!AD479</f>
        <v>527160.77777777775</v>
      </c>
      <c r="F43" s="761">
        <f>+SUM(Cálculos!AA479:AL479)</f>
        <v>5719489.2777777761</v>
      </c>
      <c r="G43" s="761">
        <f>+Cálculos!AR479</f>
        <v>555393.92868266674</v>
      </c>
      <c r="H43" s="761">
        <f>+SUM(Cálculos!AM479:AX479)</f>
        <v>5796595.2430879977</v>
      </c>
      <c r="I43" s="761">
        <f>+Cálculos!BF479</f>
        <v>545658.81484933442</v>
      </c>
      <c r="J43" s="761">
        <f>+SUM(Cálculos!AY479:BJ479)</f>
        <v>5663630.4454514366</v>
      </c>
      <c r="K43" s="761">
        <f>+Cálculos!BT479</f>
        <v>562600.9510756575</v>
      </c>
      <c r="L43" s="761">
        <f>+SUM(Cálculos!BK479:BV479)</f>
        <v>5885150.8161381735</v>
      </c>
    </row>
    <row r="44" spans="2:13" ht="16.2" thickBot="1" x14ac:dyDescent="0.35">
      <c r="B44" s="38" t="s">
        <v>419</v>
      </c>
      <c r="C44" s="761">
        <f>+Cálculos!P489</f>
        <v>0</v>
      </c>
      <c r="D44" s="761">
        <f>+SUM(Cálculos!O489:Z489)</f>
        <v>0</v>
      </c>
      <c r="E44" s="763">
        <f>+Cálculos!AD489</f>
        <v>0</v>
      </c>
      <c r="F44" s="761">
        <f>+SUM(Cálculos!AA489:AL489)</f>
        <v>0</v>
      </c>
      <c r="G44" s="761">
        <f>+Cálculos!AR489</f>
        <v>90968.888888888861</v>
      </c>
      <c r="H44" s="761">
        <f>+SUM(Cálculos!AM489:AX489)</f>
        <v>762906.66666666651</v>
      </c>
      <c r="I44" s="761">
        <f>+Cálculos!BF489</f>
        <v>96605.599999999991</v>
      </c>
      <c r="J44" s="761">
        <f>+SUM(Cálculos!AY489:BJ489)</f>
        <v>736510.1333333333</v>
      </c>
      <c r="K44" s="761">
        <f>+Cálculos!BT489</f>
        <v>100978.45333333331</v>
      </c>
      <c r="L44" s="761">
        <f>+SUM(Cálculos!BK489:BV489)</f>
        <v>756406.55999999982</v>
      </c>
    </row>
    <row r="46" spans="2:13" ht="16.2" thickBot="1" x14ac:dyDescent="0.35"/>
    <row r="47" spans="2:13" x14ac:dyDescent="0.3">
      <c r="B47" s="1514" t="s">
        <v>425</v>
      </c>
      <c r="C47" s="1515"/>
      <c r="D47" s="1515"/>
      <c r="E47" s="1515"/>
      <c r="F47" s="1515"/>
      <c r="G47" s="1515"/>
      <c r="H47" s="1515"/>
      <c r="I47" s="1515"/>
      <c r="J47" s="1515"/>
      <c r="K47" s="1515"/>
      <c r="L47" s="1516"/>
    </row>
    <row r="48" spans="2:13" ht="16.2" thickBot="1" x14ac:dyDescent="0.35">
      <c r="B48" s="1517" t="s">
        <v>426</v>
      </c>
      <c r="C48" s="1518"/>
      <c r="D48" s="1518"/>
      <c r="E48" s="1518"/>
      <c r="F48" s="1518"/>
      <c r="G48" s="1518"/>
      <c r="H48" s="1518"/>
      <c r="I48" s="1518"/>
      <c r="J48" s="1518"/>
      <c r="K48" s="1518"/>
      <c r="L48" s="1519"/>
    </row>
    <row r="49" spans="2:13" ht="16.2" thickBot="1" x14ac:dyDescent="0.35">
      <c r="B49" s="35"/>
      <c r="C49" s="1520">
        <v>2019</v>
      </c>
      <c r="D49" s="1521"/>
      <c r="E49" s="1520">
        <v>2020</v>
      </c>
      <c r="F49" s="1521"/>
      <c r="G49" s="1520">
        <v>2021</v>
      </c>
      <c r="H49" s="1521"/>
      <c r="I49" s="1520">
        <v>2022</v>
      </c>
      <c r="J49" s="1521"/>
      <c r="K49" s="1520">
        <v>2023</v>
      </c>
      <c r="L49" s="1521"/>
    </row>
    <row r="50" spans="2:13" ht="16.2" thickBot="1" x14ac:dyDescent="0.35">
      <c r="B50" s="26"/>
      <c r="C50" s="26" t="s">
        <v>155</v>
      </c>
      <c r="D50" s="26" t="s">
        <v>153</v>
      </c>
      <c r="E50" s="34" t="s">
        <v>437</v>
      </c>
      <c r="F50" s="26" t="s">
        <v>153</v>
      </c>
      <c r="G50" s="26" t="s">
        <v>438</v>
      </c>
      <c r="H50" s="34" t="s">
        <v>153</v>
      </c>
      <c r="I50" s="26" t="s">
        <v>439</v>
      </c>
      <c r="J50" s="26" t="s">
        <v>153</v>
      </c>
      <c r="K50" s="26" t="s">
        <v>440</v>
      </c>
      <c r="L50" s="26" t="s">
        <v>153</v>
      </c>
    </row>
    <row r="51" spans="2:13" ht="16.2" thickBot="1" x14ac:dyDescent="0.35">
      <c r="B51" s="1524" t="s">
        <v>40</v>
      </c>
      <c r="C51" s="1525"/>
      <c r="D51" s="1525"/>
      <c r="E51" s="1525"/>
      <c r="F51" s="1525"/>
      <c r="G51" s="1525"/>
      <c r="H51" s="1525"/>
      <c r="I51" s="1525"/>
      <c r="J51" s="1525"/>
      <c r="K51" s="1525"/>
      <c r="L51" s="1526"/>
    </row>
    <row r="52" spans="2:13" ht="16.2" thickBot="1" x14ac:dyDescent="0.35">
      <c r="B52" s="41" t="s">
        <v>2</v>
      </c>
      <c r="C52" s="39">
        <f>+Cálculos!P500</f>
        <v>76.238324239844687</v>
      </c>
      <c r="D52" s="39">
        <f>+SUM(Cálculos!O500:Z500)</f>
        <v>1588.0780981115631</v>
      </c>
      <c r="E52" s="39">
        <f>+Cálculos!AD500</f>
        <v>54.434782206514733</v>
      </c>
      <c r="F52" s="39">
        <f>+SUM(Cálculos!AA500:AL500)</f>
        <v>1703.0813231614381</v>
      </c>
      <c r="G52" s="39">
        <f>+Cálculos!AR500</f>
        <v>196.94270814205944</v>
      </c>
      <c r="H52" s="39">
        <f>+SUM(Cálculos!AM500:AX500)</f>
        <v>1715.651139822249</v>
      </c>
      <c r="I52" s="39">
        <f>+Cálculos!BF500</f>
        <v>52.621337534784949</v>
      </c>
      <c r="J52" s="39">
        <f>+SUM(Cálculos!AY500:BJ500)</f>
        <v>1654.7981938829121</v>
      </c>
      <c r="K52" s="39">
        <f>+Cálculos!BT500</f>
        <v>169.7824676451533</v>
      </c>
      <c r="L52" s="39">
        <f>+SUM(Cálculos!BK500:BV500)</f>
        <v>1771.0409031180297</v>
      </c>
      <c r="M52" s="186"/>
    </row>
    <row r="53" spans="2:13" ht="16.2" thickBot="1" x14ac:dyDescent="0.35">
      <c r="B53" s="41" t="s">
        <v>3</v>
      </c>
      <c r="C53" s="39">
        <f>+Cálculos!P501</f>
        <v>0</v>
      </c>
      <c r="D53" s="39">
        <f>+SUM(Cálculos!O501:Z501)</f>
        <v>973.55699938172279</v>
      </c>
      <c r="E53" s="39">
        <f>+Cálculos!AD501</f>
        <v>18.925772166661442</v>
      </c>
      <c r="F53" s="39">
        <f>+SUM(Cálculos!AA501:AL501)</f>
        <v>1042.7796113783625</v>
      </c>
      <c r="G53" s="39">
        <f>+Cálculos!AR501</f>
        <v>238.11125687365916</v>
      </c>
      <c r="H53" s="39">
        <f>+SUM(Cálculos!AM501:AX501)</f>
        <v>1055.2553279889271</v>
      </c>
      <c r="I53" s="39">
        <f>+Cálculos!BF501</f>
        <v>0</v>
      </c>
      <c r="J53" s="39">
        <f>+SUM(Cálculos!AY501:BJ501)</f>
        <v>1085.411955379976</v>
      </c>
      <c r="K53" s="39">
        <f>+Cálculos!BT501</f>
        <v>96.345548383436181</v>
      </c>
      <c r="L53" s="39">
        <f>+SUM(Cálculos!BK501:BV501)</f>
        <v>1140.3106734507533</v>
      </c>
      <c r="M53" s="186"/>
    </row>
    <row r="54" spans="2:13" ht="16.2" thickBot="1" x14ac:dyDescent="0.35">
      <c r="B54" s="41" t="s">
        <v>419</v>
      </c>
      <c r="C54" s="39">
        <f>+Cálculos!P502</f>
        <v>0</v>
      </c>
      <c r="D54" s="39">
        <f>+SUM(Cálculos!O502:Z502)</f>
        <v>0</v>
      </c>
      <c r="E54" s="39">
        <f>+Cálculos!AD502</f>
        <v>0</v>
      </c>
      <c r="F54" s="39">
        <f>+SUM(Cálculos!AA502:AL502)</f>
        <v>0</v>
      </c>
      <c r="G54" s="39">
        <f>+Cálculos!AR502</f>
        <v>22.132730666666657</v>
      </c>
      <c r="H54" s="40">
        <f>+SUM(Cálculos!AM502:AX502)</f>
        <v>185.61519199999995</v>
      </c>
      <c r="I54" s="39">
        <f>+Cálculos!BF502</f>
        <v>23.359234079999997</v>
      </c>
      <c r="J54" s="39">
        <f>+SUM(Cálculos!AY502:BJ502)</f>
        <v>178.08815023999998</v>
      </c>
      <c r="K54" s="39">
        <f>+Cálculos!BT502</f>
        <v>24.295415871999992</v>
      </c>
      <c r="L54" s="39">
        <f>+SUM(Cálculos!BK502:BV502)</f>
        <v>181.99141833599992</v>
      </c>
      <c r="M54" s="186"/>
    </row>
    <row r="55" spans="2:13" ht="16.2" thickBot="1" x14ac:dyDescent="0.35">
      <c r="B55" s="1527" t="s">
        <v>41</v>
      </c>
      <c r="C55" s="1528"/>
      <c r="D55" s="1528"/>
      <c r="E55" s="1528"/>
      <c r="F55" s="1528"/>
      <c r="G55" s="1528"/>
      <c r="H55" s="1528"/>
      <c r="I55" s="1528"/>
      <c r="J55" s="1528"/>
      <c r="K55" s="1528"/>
      <c r="L55" s="1529"/>
      <c r="M55" s="186"/>
    </row>
    <row r="56" spans="2:13" ht="16.2" thickBot="1" x14ac:dyDescent="0.35">
      <c r="B56" s="41" t="s">
        <v>4</v>
      </c>
      <c r="C56" s="39">
        <f>++Cálculos!P517</f>
        <v>69.599273333333343</v>
      </c>
      <c r="D56" s="39">
        <f>+SUM(Cálculos!O517:Z517)</f>
        <v>703.50100333333341</v>
      </c>
      <c r="E56" s="39">
        <f>+Cálculos!AD517</f>
        <v>121.77413966666666</v>
      </c>
      <c r="F56" s="39">
        <f>+SUM(Cálculos!AA517:AL517)</f>
        <v>1321.2020231666661</v>
      </c>
      <c r="G56" s="39">
        <f>+Cálculos!AR517</f>
        <v>127.96276116848641</v>
      </c>
      <c r="H56" s="40">
        <f>+SUM(Cálculos!AM517:AX517)</f>
        <v>1335.5355440074748</v>
      </c>
      <c r="I56" s="39">
        <f>+Cálculos!BF517</f>
        <v>125.39239565237705</v>
      </c>
      <c r="J56" s="39">
        <f>+SUM(Cálculos!AY517:BJ517)</f>
        <v>1301.5022763647401</v>
      </c>
      <c r="K56" s="39">
        <f>+Cálculos!BT517</f>
        <v>128.61057741589531</v>
      </c>
      <c r="L56" s="39">
        <f>+SUM(Cálculos!BK517:BV517)</f>
        <v>1345.345476569187</v>
      </c>
      <c r="M56" s="186"/>
    </row>
    <row r="57" spans="2:13" ht="16.2" thickBot="1" x14ac:dyDescent="0.35">
      <c r="B57" s="1527" t="s">
        <v>42</v>
      </c>
      <c r="C57" s="1528"/>
      <c r="D57" s="1528"/>
      <c r="E57" s="1528"/>
      <c r="F57" s="1528"/>
      <c r="G57" s="1528"/>
      <c r="H57" s="1528"/>
      <c r="I57" s="1528"/>
      <c r="J57" s="1528"/>
      <c r="K57" s="1528"/>
      <c r="L57" s="1529"/>
      <c r="M57" s="186"/>
    </row>
    <row r="58" spans="2:13" ht="16.2" thickBot="1" x14ac:dyDescent="0.35">
      <c r="B58" s="41" t="s">
        <v>2</v>
      </c>
      <c r="C58" s="39">
        <f>+Cálculos!P534</f>
        <v>1.3576687878328508</v>
      </c>
      <c r="D58" s="39">
        <f>+SUM(Cálculos!O534:Z534)</f>
        <v>28.280842843082631</v>
      </c>
      <c r="E58" s="39">
        <f>+Cálculos!AD534</f>
        <v>0.71497153833133764</v>
      </c>
      <c r="F58" s="39">
        <f>+SUM(Cálculos!AA534:AL534)</f>
        <v>22.369055669306508</v>
      </c>
      <c r="G58" s="39">
        <f>+Cálculos!AR534</f>
        <v>3.6713687270157549</v>
      </c>
      <c r="H58" s="39">
        <f>+SUM(Cálculos!AM534:AX534)</f>
        <v>31.982844151147113</v>
      </c>
      <c r="I58" s="39">
        <f>+Cálculos!BF534</f>
        <v>0.74534472428873866</v>
      </c>
      <c r="J58" s="39">
        <f>+SUM(Cálculos!AY534:BJ534)</f>
        <v>23.439067902024249</v>
      </c>
      <c r="K58" s="39">
        <f>+Cálculos!BT534</f>
        <v>2.2881734183982925</v>
      </c>
      <c r="L58" s="39">
        <f>+SUM(Cálculos!BK534:BV534)</f>
        <v>23.868475783261857</v>
      </c>
      <c r="M58" s="186"/>
    </row>
    <row r="59" spans="2:13" ht="16.2" thickBot="1" x14ac:dyDescent="0.35">
      <c r="B59" s="41" t="s">
        <v>4</v>
      </c>
      <c r="C59" s="39">
        <f>+Cálculos!P535</f>
        <v>1.3558300000000003</v>
      </c>
      <c r="D59" s="39">
        <f>+SUM(Cálculos!O535:Z535)</f>
        <v>13.704565000000004</v>
      </c>
      <c r="E59" s="39">
        <f>+Cálculos!AD535</f>
        <v>2.3722235</v>
      </c>
      <c r="F59" s="39">
        <f>+SUM(Cálculos!AA535:AL535)</f>
        <v>25.737701749999996</v>
      </c>
      <c r="G59" s="39">
        <f>+Cálculos!AR535</f>
        <v>2.4992726790720003</v>
      </c>
      <c r="H59" s="39">
        <f>+SUM(Cálculos!AM535:AX535)</f>
        <v>26.084678593895994</v>
      </c>
      <c r="I59" s="39">
        <f>+Cálculos!BF535</f>
        <v>1.9643717334576039</v>
      </c>
      <c r="J59" s="39">
        <f>+SUM(Cálculos!AY535:BJ535)</f>
        <v>20.389069603625174</v>
      </c>
      <c r="K59" s="39">
        <f>+Cálculos!BT535</f>
        <v>2.1378836140874986</v>
      </c>
      <c r="L59" s="39">
        <f>+SUM(Cálculos!BK535:BV535)</f>
        <v>22.36357310132507</v>
      </c>
      <c r="M59" s="186"/>
    </row>
    <row r="60" spans="2:13" ht="16.2" thickBot="1" x14ac:dyDescent="0.35">
      <c r="B60" s="41" t="s">
        <v>3</v>
      </c>
      <c r="C60" s="39">
        <f>+Cálculos!P536</f>
        <v>0</v>
      </c>
      <c r="D60" s="39">
        <f>+SUM(Cálculos!O536:Z536)</f>
        <v>13.555856953416395</v>
      </c>
      <c r="E60" s="39">
        <f>+Cálculos!AD536</f>
        <v>0.27984876461054098</v>
      </c>
      <c r="F60" s="39">
        <f>+SUM(Cálculos!AA536:AL536)</f>
        <v>15.419216898285882</v>
      </c>
      <c r="G60" s="39">
        <f>+Cálculos!AR536</f>
        <v>3.6123073103462833</v>
      </c>
      <c r="H60" s="39">
        <f>+SUM(Cálculos!AM536:AX536)</f>
        <v>16.008930386684103</v>
      </c>
      <c r="I60" s="39">
        <f>+Cálculos!BF536</f>
        <v>0</v>
      </c>
      <c r="J60" s="39">
        <f>+SUM(Cálculos!AY536:BJ536)</f>
        <v>16.571174891297346</v>
      </c>
      <c r="K60" s="39">
        <f>+Cálculos!BT536</f>
        <v>1.478448312789302</v>
      </c>
      <c r="L60" s="39">
        <f>+SUM(Cálculos!BK536:BV536)</f>
        <v>17.498373505638156</v>
      </c>
      <c r="M60" s="186"/>
    </row>
    <row r="61" spans="2:13" ht="16.2" thickBot="1" x14ac:dyDescent="0.35">
      <c r="B61" s="41" t="s">
        <v>419</v>
      </c>
      <c r="C61" s="39">
        <f>+Cálculos!P537</f>
        <v>0</v>
      </c>
      <c r="D61" s="39">
        <f>+SUM(Cálculos!O537:Z537)</f>
        <v>0</v>
      </c>
      <c r="E61" s="39">
        <f>+Cálculos!AD537</f>
        <v>0</v>
      </c>
      <c r="F61" s="39">
        <f>+SUM(Cálculos!AA537:AL537)</f>
        <v>0</v>
      </c>
      <c r="G61" s="39">
        <f>+Cálculos!AR537</f>
        <v>0.38206933333333321</v>
      </c>
      <c r="H61" s="39">
        <f>+SUM(Cálculos!AM537:AX537)</f>
        <v>3.2042079999999999</v>
      </c>
      <c r="I61" s="39">
        <f>+Cálculos!BF537</f>
        <v>0.40574351999999991</v>
      </c>
      <c r="J61" s="39">
        <f>+SUM(Cálculos!AY537:BJ537)</f>
        <v>3.09334256</v>
      </c>
      <c r="K61" s="39">
        <f>+Cálculos!BT537</f>
        <v>0.42410950399999986</v>
      </c>
      <c r="L61" s="39">
        <f>+SUM(Cálculos!BK537:BV537)</f>
        <v>3.176907551999999</v>
      </c>
      <c r="M61" s="186"/>
    </row>
    <row r="62" spans="2:13" ht="16.2" thickBot="1" x14ac:dyDescent="0.35">
      <c r="B62" s="1527" t="s">
        <v>427</v>
      </c>
      <c r="C62" s="1528"/>
      <c r="D62" s="1528"/>
      <c r="E62" s="1528"/>
      <c r="F62" s="1528"/>
      <c r="G62" s="1528"/>
      <c r="H62" s="1528"/>
      <c r="I62" s="1528"/>
      <c r="J62" s="1528"/>
      <c r="K62" s="1528"/>
      <c r="L62" s="1529"/>
      <c r="M62" s="186"/>
    </row>
    <row r="63" spans="2:13" ht="16.2" thickBot="1" x14ac:dyDescent="0.35">
      <c r="B63" s="41" t="s">
        <v>2</v>
      </c>
      <c r="C63" s="39">
        <f>+Cálculos!P555</f>
        <v>3.3419539392808635</v>
      </c>
      <c r="D63" s="39">
        <f>+SUM(Cálculos!O555:Z555)</f>
        <v>69.614382382972636</v>
      </c>
      <c r="E63" s="39">
        <f>+Cálculos!AD555</f>
        <v>2.1812690999939117</v>
      </c>
      <c r="F63" s="39">
        <f>+SUM(Cálculos!AA555:AL555)</f>
        <v>68.244576618223235</v>
      </c>
      <c r="G63" s="39">
        <f>+Cálculos!AR555</f>
        <v>9.0035947353005419</v>
      </c>
      <c r="H63" s="39">
        <f>+SUM(Cálculos!AM555:AX555)</f>
        <v>78.434117799241747</v>
      </c>
      <c r="I63" s="39">
        <f>+Cálculos!BF555</f>
        <v>2.5590168867246694</v>
      </c>
      <c r="J63" s="39">
        <f>+SUM(Cálculos!AY555:BJ555)</f>
        <v>80.474133130283263</v>
      </c>
      <c r="K63" s="39">
        <f>+Cálculos!BT555</f>
        <v>8.0086069643940245</v>
      </c>
      <c r="L63" s="39">
        <f>+SUM(Cálculos!BK555:BV555)</f>
        <v>83.5396652414165</v>
      </c>
      <c r="M63" s="186"/>
    </row>
    <row r="64" spans="2:13" ht="16.2" thickBot="1" x14ac:dyDescent="0.35">
      <c r="B64" s="41" t="s">
        <v>4</v>
      </c>
      <c r="C64" s="39">
        <f>+Cálculos!P556</f>
        <v>3.2539920000000007</v>
      </c>
      <c r="D64" s="39">
        <f>+SUM(Cálculos!O556:Z556)</f>
        <v>32.890955999999996</v>
      </c>
      <c r="E64" s="39">
        <f>+Cálculos!AD556</f>
        <v>5.6933363999999997</v>
      </c>
      <c r="F64" s="39">
        <f>+SUM(Cálculos!AA556:AL556)</f>
        <v>61.770484199999991</v>
      </c>
      <c r="G64" s="39">
        <f>+Cálculos!AR556</f>
        <v>5.8316362511680016</v>
      </c>
      <c r="H64" s="39">
        <f>+SUM(Cálculos!AM556:AX556)</f>
        <v>60.864250052423991</v>
      </c>
      <c r="I64" s="39">
        <f>+Cálculos!BF556</f>
        <v>5.7294175559180118</v>
      </c>
      <c r="J64" s="39">
        <f>+SUM(Cálculos!AY556:BJ556)</f>
        <v>59.468119677240097</v>
      </c>
      <c r="K64" s="39">
        <f>+Cálculos!BT556</f>
        <v>6.0198301765095357</v>
      </c>
      <c r="L64" s="39">
        <f>+SUM(Cálculos!BK556:BV556)</f>
        <v>62.971113732678482</v>
      </c>
      <c r="M64" s="186"/>
    </row>
    <row r="65" spans="2:13" ht="16.2" thickBot="1" x14ac:dyDescent="0.35">
      <c r="B65" s="41" t="s">
        <v>3</v>
      </c>
      <c r="C65" s="39">
        <f>+Cálculos!P557</f>
        <v>0</v>
      </c>
      <c r="D65" s="39">
        <f>+SUM(Cálculos!O557:Z557)</f>
        <v>46.82932402089299</v>
      </c>
      <c r="E65" s="39">
        <f>+Cálculos!AD557</f>
        <v>0.91150740473147629</v>
      </c>
      <c r="F65" s="39">
        <f>+SUM(Cálculos!AA557:AL557)</f>
        <v>50.222592182988301</v>
      </c>
      <c r="G65" s="39">
        <f>+Cálculos!AR557</f>
        <v>11.539315019161737</v>
      </c>
      <c r="H65" s="39">
        <f>+SUM(Cálculos!AM557:AX557)</f>
        <v>51.139638735240887</v>
      </c>
      <c r="I65" s="39">
        <f>+Cálculos!BF557</f>
        <v>0</v>
      </c>
      <c r="J65" s="39">
        <f>+SUM(Cálculos!AY557:BJ557)</f>
        <v>52.935697569422068</v>
      </c>
      <c r="K65" s="39">
        <f>+Cálculos!BT557</f>
        <v>4.8049570165652318</v>
      </c>
      <c r="L65" s="39">
        <f>+SUM(Cálculos!BK557:BV557)</f>
        <v>56.869713893324011</v>
      </c>
      <c r="M65" s="186"/>
    </row>
    <row r="66" spans="2:13" ht="16.2" thickBot="1" x14ac:dyDescent="0.35">
      <c r="B66" s="41" t="s">
        <v>419</v>
      </c>
      <c r="C66" s="39">
        <f>+Cálculos!P558</f>
        <v>0</v>
      </c>
      <c r="D66" s="39">
        <f>+SUM(Cálculos!O558:Z558)</f>
        <v>0</v>
      </c>
      <c r="E66" s="39">
        <f>+Cálculos!AD558</f>
        <v>0</v>
      </c>
      <c r="F66" s="39">
        <f>+SUM(Cálculos!AA558:AL558)</f>
        <v>0</v>
      </c>
      <c r="G66" s="39">
        <f>+Cálculos!AR558</f>
        <v>0.9915608888888886</v>
      </c>
      <c r="H66" s="39">
        <f>+SUM(Cálculos!AM558:AX558)</f>
        <v>8.3156826666666657</v>
      </c>
      <c r="I66" s="39">
        <f>+Cálculos!BF558</f>
        <v>1.0530010400000001</v>
      </c>
      <c r="J66" s="39">
        <f>+SUM(Cálculos!AY558:BJ558)</f>
        <v>8.0279604533333337</v>
      </c>
      <c r="K66" s="39">
        <f>+Cálculos!BT558</f>
        <v>1.1208608319999998</v>
      </c>
      <c r="L66" s="39">
        <f>+SUM(Cálculos!BK558:BV558)</f>
        <v>8.3961128159999987</v>
      </c>
      <c r="M66" s="186"/>
    </row>
    <row r="67" spans="2:13" ht="16.2" thickBot="1" x14ac:dyDescent="0.35">
      <c r="B67" s="1524" t="s">
        <v>44</v>
      </c>
      <c r="C67" s="1525"/>
      <c r="D67" s="1525"/>
      <c r="E67" s="1525"/>
      <c r="F67" s="1525"/>
      <c r="G67" s="1525"/>
      <c r="H67" s="1525"/>
      <c r="I67" s="1525"/>
      <c r="J67" s="1525"/>
      <c r="K67" s="1525"/>
      <c r="L67" s="1526"/>
      <c r="M67" s="186"/>
    </row>
    <row r="68" spans="2:13" ht="16.2" thickBot="1" x14ac:dyDescent="0.35">
      <c r="B68" s="38" t="s">
        <v>2</v>
      </c>
      <c r="C68" s="39">
        <f>+Cálculos!P576</f>
        <v>11.279094545072915</v>
      </c>
      <c r="D68" s="39">
        <f>+SUM(Cálculos!O576:Z576)</f>
        <v>234.94854054253267</v>
      </c>
      <c r="E68" s="39">
        <f>+Cálculos!AD576</f>
        <v>7.5617328799788934</v>
      </c>
      <c r="F68" s="39">
        <f>+SUM(Cálculos!AA576:AL576)</f>
        <v>236.58119894317392</v>
      </c>
      <c r="G68" s="39">
        <f>+Cálculos!AR576</f>
        <v>27.797506075976433</v>
      </c>
      <c r="H68" s="39">
        <f>+SUM(Cálculos!AM576:AX576)</f>
        <v>242.15582000154245</v>
      </c>
      <c r="I68" s="39">
        <f>+Cálculos!BF576</f>
        <v>7.304378298029639</v>
      </c>
      <c r="J68" s="39">
        <f>+SUM(Cálculos!AY576:BJ576)</f>
        <v>229.70286543983764</v>
      </c>
      <c r="K68" s="39">
        <f>+Cálculos!BT576</f>
        <v>22.881734183982925</v>
      </c>
      <c r="L68" s="39">
        <f>+SUM(Cálculos!BK576:BV576)</f>
        <v>238.68475783261854</v>
      </c>
      <c r="M68" s="186"/>
    </row>
    <row r="69" spans="2:13" ht="16.2" thickBot="1" x14ac:dyDescent="0.35">
      <c r="B69" s="38" t="s">
        <v>4</v>
      </c>
      <c r="C69" s="39">
        <f>+Cálculos!P577</f>
        <v>11.569749333333336</v>
      </c>
      <c r="D69" s="39">
        <f>+SUM(Cálculos!O577:Z577)</f>
        <v>116.94562133333334</v>
      </c>
      <c r="E69" s="39">
        <f>+Cálculos!AD577</f>
        <v>20.242973866666663</v>
      </c>
      <c r="F69" s="39">
        <f>+SUM(Cálculos!AA577:AL577)</f>
        <v>219.6283882666666</v>
      </c>
      <c r="G69" s="39">
        <f>+Cálculos!AR577</f>
        <v>21.327126861414403</v>
      </c>
      <c r="H69" s="39">
        <f>+SUM(Cálculos!AM577:AX577)</f>
        <v>222.58925733457914</v>
      </c>
      <c r="I69" s="39">
        <f>+Cálculos!BF577</f>
        <v>21.935484356943242</v>
      </c>
      <c r="J69" s="39">
        <f>+SUM(Cálculos!AY577:BJ577)</f>
        <v>227.67794390714772</v>
      </c>
      <c r="K69" s="39">
        <f>+Cálculos!BT577</f>
        <v>22.672818328348999</v>
      </c>
      <c r="L69" s="39">
        <f>+SUM(Cálculos!BK577:BV577)</f>
        <v>237.17157789036847</v>
      </c>
      <c r="M69" s="186"/>
    </row>
    <row r="70" spans="2:13" ht="16.2" thickBot="1" x14ac:dyDescent="0.35">
      <c r="B70" s="38" t="s">
        <v>3</v>
      </c>
      <c r="C70" s="39">
        <f>+Cálculos!P578</f>
        <v>0</v>
      </c>
      <c r="D70" s="39">
        <f>+SUM(Cálculos!O578:Z578)</f>
        <v>194.71139987634453</v>
      </c>
      <c r="E70" s="39">
        <f>+Cálculos!AD578</f>
        <v>3.9338740625253186</v>
      </c>
      <c r="F70" s="39">
        <f>+SUM(Cálculos!AA578:AL578)</f>
        <v>216.75013468447585</v>
      </c>
      <c r="G70" s="39">
        <f>+Cálculos!AR578</f>
        <v>49.368199908065868</v>
      </c>
      <c r="H70" s="39">
        <f>+SUM(Cálculos!AM578:AX578)</f>
        <v>218.78871528468275</v>
      </c>
      <c r="I70" s="39">
        <f>+Cálculos!BF578</f>
        <v>0</v>
      </c>
      <c r="J70" s="39">
        <f>+SUM(Cálculos!AY578:BJ578)</f>
        <v>234.75831096004578</v>
      </c>
      <c r="K70" s="39">
        <f>+Cálculos!BT578</f>
        <v>20.944684431181777</v>
      </c>
      <c r="L70" s="39">
        <f>+SUM(Cálculos!BK578:BV578)</f>
        <v>247.89362466320722</v>
      </c>
      <c r="M70" s="186"/>
    </row>
    <row r="71" spans="2:13" ht="16.2" thickBot="1" x14ac:dyDescent="0.35">
      <c r="B71" s="38" t="s">
        <v>419</v>
      </c>
      <c r="C71" s="764">
        <f>+Cálculos!P579</f>
        <v>0</v>
      </c>
      <c r="D71" s="39">
        <f>+SUM(Cálculos!O579:Z579)</f>
        <v>0</v>
      </c>
      <c r="E71" s="39">
        <f>+Cálculos!AD579</f>
        <v>0</v>
      </c>
      <c r="F71" s="39">
        <f>+SUM(Cálculos!AA579:AL579)</f>
        <v>0</v>
      </c>
      <c r="G71" s="39">
        <f>+Cálculos!AR579</f>
        <v>2.9473919999999993</v>
      </c>
      <c r="H71" s="39">
        <f>+SUM(Cálculos!AM579:AX579)</f>
        <v>24.718176</v>
      </c>
      <c r="I71" s="39">
        <f>+Cálculos!BF579</f>
        <v>3.2459481599999993</v>
      </c>
      <c r="J71" s="39">
        <f>+SUM(Cálculos!AY579:BJ579)</f>
        <v>24.74674048</v>
      </c>
      <c r="K71" s="39">
        <f>+Cálculos!BT579</f>
        <v>3.3322889599999987</v>
      </c>
      <c r="L71" s="39">
        <f>+SUM(Cálculos!BK579:BV579)</f>
        <v>24.96141647999999</v>
      </c>
      <c r="M71" s="186"/>
    </row>
    <row r="73" spans="2:13" ht="16.2" thickBot="1" x14ac:dyDescent="0.35"/>
    <row r="74" spans="2:13" x14ac:dyDescent="0.3">
      <c r="B74" s="1514" t="s">
        <v>428</v>
      </c>
      <c r="C74" s="1515"/>
      <c r="D74" s="1515"/>
      <c r="E74" s="1515"/>
      <c r="F74" s="1515"/>
      <c r="G74" s="1515"/>
      <c r="H74" s="1515"/>
      <c r="I74" s="1515"/>
      <c r="J74" s="1515"/>
      <c r="K74" s="1515"/>
      <c r="L74" s="1516"/>
    </row>
    <row r="75" spans="2:13" ht="16.2" thickBot="1" x14ac:dyDescent="0.35">
      <c r="B75" s="1517" t="s">
        <v>429</v>
      </c>
      <c r="C75" s="1518"/>
      <c r="D75" s="1518"/>
      <c r="E75" s="1518"/>
      <c r="F75" s="1518"/>
      <c r="G75" s="1518"/>
      <c r="H75" s="1518"/>
      <c r="I75" s="1518"/>
      <c r="J75" s="1518"/>
      <c r="K75" s="1518"/>
      <c r="L75" s="1519"/>
    </row>
    <row r="76" spans="2:13" ht="16.2" thickBot="1" x14ac:dyDescent="0.35">
      <c r="B76" s="35"/>
      <c r="C76" s="1520">
        <v>2019</v>
      </c>
      <c r="D76" s="1521"/>
      <c r="E76" s="1520">
        <v>2020</v>
      </c>
      <c r="F76" s="1521"/>
      <c r="G76" s="1520">
        <v>2021</v>
      </c>
      <c r="H76" s="1521"/>
      <c r="I76" s="1520">
        <v>2022</v>
      </c>
      <c r="J76" s="1521"/>
      <c r="K76" s="1520">
        <v>2023</v>
      </c>
      <c r="L76" s="1521"/>
    </row>
    <row r="77" spans="2:13" ht="16.2" thickBot="1" x14ac:dyDescent="0.35">
      <c r="B77" s="26"/>
      <c r="C77" s="26" t="s">
        <v>155</v>
      </c>
      <c r="D77" s="26" t="s">
        <v>153</v>
      </c>
      <c r="E77" s="34" t="s">
        <v>437</v>
      </c>
      <c r="F77" s="26" t="s">
        <v>153</v>
      </c>
      <c r="G77" s="26" t="s">
        <v>438</v>
      </c>
      <c r="H77" s="34" t="s">
        <v>153</v>
      </c>
      <c r="I77" s="26" t="s">
        <v>439</v>
      </c>
      <c r="J77" s="26" t="s">
        <v>153</v>
      </c>
      <c r="K77" s="26" t="s">
        <v>440</v>
      </c>
      <c r="L77" s="26" t="s">
        <v>153</v>
      </c>
    </row>
    <row r="78" spans="2:13" ht="16.2" thickBot="1" x14ac:dyDescent="0.35">
      <c r="B78" s="38" t="s">
        <v>40</v>
      </c>
      <c r="C78" s="39">
        <f>+Cálculos!P509</f>
        <v>99.130740693255618</v>
      </c>
      <c r="D78" s="39">
        <f>+SUM(Cálculos!O509:Z509)</f>
        <v>3316.344777397182</v>
      </c>
      <c r="E78" s="39">
        <f>+Cálculos!AD509</f>
        <v>0</v>
      </c>
      <c r="F78" s="39">
        <f>+SUM(Cálculos!AA509:AL509)</f>
        <v>2782.2637232772186</v>
      </c>
      <c r="G78" s="39">
        <f>+Cálculos!AR509</f>
        <v>664.74608107595486</v>
      </c>
      <c r="H78" s="39">
        <f>+SUM(Cálculos!AM509:AX509)</f>
        <v>3072.5268327006029</v>
      </c>
      <c r="I78" s="39">
        <f>+Cálculos!BF509</f>
        <v>0</v>
      </c>
      <c r="J78" s="39">
        <f>+SUM(Cálculos!AY509:BJ509)</f>
        <v>2939.0409609174949</v>
      </c>
      <c r="K78" s="39">
        <f>+Cálculos!BT509</f>
        <v>378.24344618274904</v>
      </c>
      <c r="L78" s="39">
        <f>+SUM(Cálculos!BK509:BV509)</f>
        <v>3165.2327347835026</v>
      </c>
      <c r="M78" s="186"/>
    </row>
    <row r="79" spans="2:13" ht="16.2" thickBot="1" x14ac:dyDescent="0.35">
      <c r="B79" s="38" t="s">
        <v>41</v>
      </c>
      <c r="C79" s="39">
        <f>+Cálculos!P524</f>
        <v>27.428512222222281</v>
      </c>
      <c r="D79" s="39">
        <f>+SUM(Cálculos!O524:Z524)</f>
        <v>709.49979222222237</v>
      </c>
      <c r="E79" s="39">
        <f>+Cálculos!AD524</f>
        <v>176.74751453333337</v>
      </c>
      <c r="F79" s="39">
        <f>+SUM(Cálculos!AA524:AL524)</f>
        <v>1412.2192717111107</v>
      </c>
      <c r="G79" s="39">
        <f>+Cálculos!AR524</f>
        <v>186.0160839637403</v>
      </c>
      <c r="H79" s="39">
        <f>+SUM(Cálculos!AM524:AX524)</f>
        <v>1346.0562005605686</v>
      </c>
      <c r="I79" s="39">
        <f>+Cálculos!BF524</f>
        <v>179.74613332161746</v>
      </c>
      <c r="J79" s="39">
        <f>+SUM(Cálculos!AY524:BJ524)</f>
        <v>1288.7731619438623</v>
      </c>
      <c r="K79" s="39">
        <f>+Cálculos!BT524</f>
        <v>186.21342785367159</v>
      </c>
      <c r="L79" s="39">
        <f>+SUM(Cálculos!BK524:BV524)</f>
        <v>1363.4628978578562</v>
      </c>
      <c r="M79" s="186"/>
    </row>
    <row r="80" spans="2:13" ht="16.2" thickBot="1" x14ac:dyDescent="0.35">
      <c r="B80" s="38" t="s">
        <v>430</v>
      </c>
      <c r="C80" s="39">
        <f>+Cálculos!P544</f>
        <v>2.4628928493977718</v>
      </c>
      <c r="D80" s="39">
        <f>+SUM(Cálculos!O544:Z544)</f>
        <v>66.76137125092319</v>
      </c>
      <c r="E80" s="39">
        <f>+Cálculos!AD544</f>
        <v>2.9910608872161326</v>
      </c>
      <c r="F80" s="39">
        <f>+SUM(Cálculos!AA544:AL544)</f>
        <v>63.75039509049536</v>
      </c>
      <c r="G80" s="39">
        <f>+Cálculos!AR544</f>
        <v>13.309936732478389</v>
      </c>
      <c r="H80" s="39">
        <f>+SUM(Cálculos!AM544:AX544)</f>
        <v>80.708442153127152</v>
      </c>
      <c r="I80" s="39">
        <f>+Cálculos!BF544</f>
        <v>0.7332352878915529</v>
      </c>
      <c r="J80" s="39">
        <f>+SUM(Cálculos!AY544:BJ544)</f>
        <v>62.360045515143781</v>
      </c>
      <c r="K80" s="39">
        <f>+Cálculos!BT544</f>
        <v>8.012598279353476</v>
      </c>
      <c r="L80" s="39">
        <f>+SUM(Cálculos!BK544:BV544)</f>
        <v>67.261045322439898</v>
      </c>
      <c r="M80" s="186"/>
    </row>
    <row r="81" spans="2:13" ht="16.2" thickBot="1" x14ac:dyDescent="0.35">
      <c r="B81" s="38" t="s">
        <v>43</v>
      </c>
      <c r="C81" s="39">
        <f>+Cálculos!P565</f>
        <v>5.9963144180577395</v>
      </c>
      <c r="D81" s="39">
        <f>+SUM(Cálculos!O565:Z565)</f>
        <v>179.67423581023058</v>
      </c>
      <c r="E81" s="39">
        <f>+Cálculos!AD565</f>
        <v>7.0548509895963676</v>
      </c>
      <c r="F81" s="39">
        <f>+SUM(Cálculos!AA565:AL565)</f>
        <v>183.31196602969646</v>
      </c>
      <c r="G81" s="39">
        <f>+Cálculos!AR565</f>
        <v>36.211676368252753</v>
      </c>
      <c r="H81" s="39">
        <f>+SUM(Cálculos!AM565:AX565)</f>
        <v>201.67966460899444</v>
      </c>
      <c r="I81" s="39">
        <f>+Cálculos!BF565</f>
        <v>1.2262233272426286</v>
      </c>
      <c r="J81" s="39">
        <f>+SUM(Cálculos!AY565:BJ565)</f>
        <v>207.08310078031116</v>
      </c>
      <c r="K81" s="39">
        <f>+Cálculos!BT565</f>
        <v>24.868114029020628</v>
      </c>
      <c r="L81" s="39">
        <f>+SUM(Cálculos!BK565:BV565)</f>
        <v>211.99173386552508</v>
      </c>
      <c r="M81" s="186"/>
    </row>
    <row r="82" spans="2:13" ht="16.2" thickBot="1" x14ac:dyDescent="0.35">
      <c r="B82" s="38" t="s">
        <v>44</v>
      </c>
      <c r="C82" s="39">
        <f>+Cálculos!P586</f>
        <v>21.030486082214917</v>
      </c>
      <c r="D82" s="39">
        <f>+SUM(Cálculos!O586:Z586)</f>
        <v>620.31455698300078</v>
      </c>
      <c r="E82" s="39">
        <f>+Cálculos!AD586</f>
        <v>26.190975446629587</v>
      </c>
      <c r="F82" s="39">
        <f>+SUM(Cálculos!AA586:AL586)</f>
        <v>684.60257473231604</v>
      </c>
      <c r="G82" s="39">
        <f>+Cálculos!AR586</f>
        <v>134.68857093049496</v>
      </c>
      <c r="H82" s="39">
        <f>+SUM(Cálculos!AM586:AX586)</f>
        <v>732.54258008104819</v>
      </c>
      <c r="I82" s="39">
        <f>+Cálculos!BF586</f>
        <v>6.4523258277356419</v>
      </c>
      <c r="J82" s="39">
        <f>+SUM(Cálculos!AY586:BJ586)</f>
        <v>724.67567792996874</v>
      </c>
      <c r="K82" s="39">
        <f>+Cálculos!BT586</f>
        <v>85.69185729386524</v>
      </c>
      <c r="L82" s="39">
        <f>+SUM(Cálculos!BK586:BV586)</f>
        <v>761.57848514690966</v>
      </c>
      <c r="M82" s="186"/>
    </row>
    <row r="84" spans="2:13" ht="16.2" thickBot="1" x14ac:dyDescent="0.35"/>
    <row r="85" spans="2:13" x14ac:dyDescent="0.3">
      <c r="B85" s="1514" t="s">
        <v>431</v>
      </c>
      <c r="C85" s="1515"/>
      <c r="D85" s="1515"/>
      <c r="E85" s="1515"/>
      <c r="F85" s="1515"/>
      <c r="G85" s="1515"/>
      <c r="H85" s="1515"/>
      <c r="I85" s="1515"/>
      <c r="J85" s="1515"/>
      <c r="K85" s="1515"/>
      <c r="L85" s="1516"/>
    </row>
    <row r="86" spans="2:13" ht="16.2" thickBot="1" x14ac:dyDescent="0.35">
      <c r="B86" s="1517" t="s">
        <v>432</v>
      </c>
      <c r="C86" s="1518"/>
      <c r="D86" s="1518"/>
      <c r="E86" s="1518"/>
      <c r="F86" s="1518"/>
      <c r="G86" s="1518"/>
      <c r="H86" s="1518"/>
      <c r="I86" s="1518"/>
      <c r="J86" s="1518"/>
      <c r="K86" s="1518"/>
      <c r="L86" s="1519"/>
    </row>
    <row r="87" spans="2:13" ht="16.2" thickBot="1" x14ac:dyDescent="0.35">
      <c r="B87" s="35"/>
      <c r="C87" s="1520">
        <v>2019</v>
      </c>
      <c r="D87" s="1521"/>
      <c r="E87" s="1520">
        <v>2020</v>
      </c>
      <c r="F87" s="1521"/>
      <c r="G87" s="1520">
        <v>2021</v>
      </c>
      <c r="H87" s="1521"/>
      <c r="I87" s="1520">
        <v>2022</v>
      </c>
      <c r="J87" s="1521"/>
      <c r="K87" s="1520">
        <v>2023</v>
      </c>
      <c r="L87" s="1521"/>
    </row>
    <row r="88" spans="2:13" ht="16.2" thickBot="1" x14ac:dyDescent="0.35">
      <c r="B88" s="38" t="s">
        <v>41</v>
      </c>
      <c r="C88" s="1522">
        <f>+Cálculos!S800</f>
        <v>829054.01039999991</v>
      </c>
      <c r="D88" s="1523"/>
      <c r="E88" s="1522">
        <f>+Cálculos!AA800</f>
        <v>874030.19046419987</v>
      </c>
      <c r="F88" s="1523"/>
      <c r="G88" s="1522">
        <f>+Cálculos!AM800</f>
        <v>916704.71451361431</v>
      </c>
      <c r="H88" s="1523"/>
      <c r="I88" s="1522">
        <f>+Cálculos!AY800</f>
        <v>960706.54081026779</v>
      </c>
      <c r="J88" s="1523"/>
      <c r="K88" s="1522">
        <f>+Cálculos!BK800</f>
        <v>1012584.6940140222</v>
      </c>
      <c r="L88" s="1523"/>
    </row>
    <row r="89" spans="2:13" s="106" customFormat="1" x14ac:dyDescent="0.3">
      <c r="B89" s="4"/>
      <c r="C89" s="42"/>
      <c r="D89" s="42"/>
      <c r="E89" s="42"/>
      <c r="F89" s="42"/>
      <c r="G89" s="42"/>
      <c r="H89" s="42"/>
      <c r="I89" s="42"/>
      <c r="J89" s="42"/>
      <c r="K89" s="42"/>
      <c r="L89" s="42"/>
    </row>
    <row r="90" spans="2:13" ht="16.2" thickBot="1" x14ac:dyDescent="0.35"/>
    <row r="91" spans="2:13" x14ac:dyDescent="0.3">
      <c r="B91" s="1514" t="s">
        <v>433</v>
      </c>
      <c r="C91" s="1515"/>
      <c r="D91" s="1515"/>
      <c r="E91" s="1515"/>
      <c r="F91" s="1515"/>
      <c r="G91" s="1515"/>
      <c r="H91" s="1515"/>
      <c r="I91" s="1515"/>
      <c r="J91" s="1515"/>
      <c r="K91" s="1515"/>
      <c r="L91" s="1516"/>
    </row>
    <row r="92" spans="2:13" ht="16.2" thickBot="1" x14ac:dyDescent="0.35">
      <c r="B92" s="1517" t="s">
        <v>434</v>
      </c>
      <c r="C92" s="1518"/>
      <c r="D92" s="1518"/>
      <c r="E92" s="1518"/>
      <c r="F92" s="1518"/>
      <c r="G92" s="1518"/>
      <c r="H92" s="1518"/>
      <c r="I92" s="1518"/>
      <c r="J92" s="1518"/>
      <c r="K92" s="1518"/>
      <c r="L92" s="1519"/>
    </row>
    <row r="93" spans="2:13" ht="16.2" thickBot="1" x14ac:dyDescent="0.35">
      <c r="B93" s="35"/>
      <c r="C93" s="1520">
        <v>2019</v>
      </c>
      <c r="D93" s="1521"/>
      <c r="E93" s="1520">
        <v>2020</v>
      </c>
      <c r="F93" s="1521"/>
      <c r="G93" s="1520">
        <v>2021</v>
      </c>
      <c r="H93" s="1521"/>
      <c r="I93" s="1520">
        <v>2022</v>
      </c>
      <c r="J93" s="1521"/>
      <c r="K93" s="1520">
        <v>2023</v>
      </c>
      <c r="L93" s="1521"/>
    </row>
    <row r="94" spans="2:13" ht="16.2" thickBot="1" x14ac:dyDescent="0.35">
      <c r="B94" s="38" t="s">
        <v>2</v>
      </c>
      <c r="C94" s="1510">
        <f>+SUM(Cálculos!O808:Z808)</f>
        <v>14</v>
      </c>
      <c r="D94" s="1511"/>
      <c r="E94" s="1510">
        <f>+SUM(Cálculos!AA808:AL808)</f>
        <v>13.390537099814567</v>
      </c>
      <c r="F94" s="1511"/>
      <c r="G94" s="1510">
        <f>+SUM(Cálculos!AM808:AX808)</f>
        <v>13</v>
      </c>
      <c r="H94" s="1511"/>
      <c r="I94" s="1510">
        <f>+SUM(Cálculos!AY808:BJ808)</f>
        <v>9.6485873992087718</v>
      </c>
      <c r="J94" s="1511"/>
      <c r="K94" s="1510">
        <f>+SUM(Cálculos!BK808:BV808)</f>
        <v>6</v>
      </c>
      <c r="L94" s="1511"/>
    </row>
    <row r="95" spans="2:13" ht="16.2" thickBot="1" x14ac:dyDescent="0.35">
      <c r="B95" s="38" t="s">
        <v>3</v>
      </c>
      <c r="C95" s="1512"/>
      <c r="D95" s="1513"/>
      <c r="E95" s="1512"/>
      <c r="F95" s="1513"/>
      <c r="G95" s="1512"/>
      <c r="H95" s="1513"/>
      <c r="I95" s="1512"/>
      <c r="J95" s="1513"/>
      <c r="K95" s="1512"/>
      <c r="L95" s="1513"/>
    </row>
    <row r="96" spans="2:13" ht="16.2" thickBot="1" x14ac:dyDescent="0.35">
      <c r="B96" s="38" t="s">
        <v>56</v>
      </c>
      <c r="C96" s="1510">
        <f>+SUM(Cálculos!O818:Z818)</f>
        <v>0</v>
      </c>
      <c r="D96" s="1511"/>
      <c r="E96" s="1510">
        <f>+SUM(Cálculos!AA818:AL818)</f>
        <v>0</v>
      </c>
      <c r="F96" s="1511"/>
      <c r="G96" s="1510">
        <f>+SUM(Cálculos!AM818:AX818)</f>
        <v>0</v>
      </c>
      <c r="H96" s="1511"/>
      <c r="I96" s="1510">
        <f>+SUM(Cálculos!AY818:BJ818)</f>
        <v>0</v>
      </c>
      <c r="J96" s="1511"/>
      <c r="K96" s="1510">
        <f>+SUM(Cálculos!BK818:BV818)</f>
        <v>0</v>
      </c>
      <c r="L96" s="1511"/>
    </row>
    <row r="97" spans="2:12" ht="16.2" thickBot="1" x14ac:dyDescent="0.35">
      <c r="B97" s="38" t="s">
        <v>435</v>
      </c>
      <c r="C97" s="1512"/>
      <c r="D97" s="1513"/>
      <c r="E97" s="1512"/>
      <c r="F97" s="1513"/>
      <c r="G97" s="1512"/>
      <c r="H97" s="1513"/>
      <c r="I97" s="1512"/>
      <c r="J97" s="1513"/>
      <c r="K97" s="1512"/>
      <c r="L97" s="1513"/>
    </row>
  </sheetData>
  <mergeCells count="75">
    <mergeCell ref="B9:L9"/>
    <mergeCell ref="B13:L13"/>
    <mergeCell ref="B16:L16"/>
    <mergeCell ref="B6:L6"/>
    <mergeCell ref="B5:L5"/>
    <mergeCell ref="C7:D7"/>
    <mergeCell ref="E7:F7"/>
    <mergeCell ref="G7:H7"/>
    <mergeCell ref="I7:J7"/>
    <mergeCell ref="K7:L7"/>
    <mergeCell ref="B21:L21"/>
    <mergeCell ref="B22:L22"/>
    <mergeCell ref="C23:D23"/>
    <mergeCell ref="E23:F23"/>
    <mergeCell ref="G23:H23"/>
    <mergeCell ref="I23:J23"/>
    <mergeCell ref="K23:L23"/>
    <mergeCell ref="B38:L38"/>
    <mergeCell ref="B37:L37"/>
    <mergeCell ref="B25:L25"/>
    <mergeCell ref="B29:L29"/>
    <mergeCell ref="B32:L32"/>
    <mergeCell ref="B47:L47"/>
    <mergeCell ref="C39:D39"/>
    <mergeCell ref="E39:F39"/>
    <mergeCell ref="G39:H39"/>
    <mergeCell ref="I39:J39"/>
    <mergeCell ref="K39:L39"/>
    <mergeCell ref="B74:L74"/>
    <mergeCell ref="B48:L48"/>
    <mergeCell ref="C49:D49"/>
    <mergeCell ref="E49:F49"/>
    <mergeCell ref="G49:H49"/>
    <mergeCell ref="I49:J49"/>
    <mergeCell ref="K49:L49"/>
    <mergeCell ref="B51:L51"/>
    <mergeCell ref="B55:L55"/>
    <mergeCell ref="B57:L57"/>
    <mergeCell ref="B62:L62"/>
    <mergeCell ref="B67:L67"/>
    <mergeCell ref="B85:L85"/>
    <mergeCell ref="B86:L86"/>
    <mergeCell ref="B75:L75"/>
    <mergeCell ref="C76:D76"/>
    <mergeCell ref="E76:F76"/>
    <mergeCell ref="G76:H76"/>
    <mergeCell ref="I76:J76"/>
    <mergeCell ref="K76:L76"/>
    <mergeCell ref="C88:D88"/>
    <mergeCell ref="E88:F88"/>
    <mergeCell ref="G88:H88"/>
    <mergeCell ref="I88:J88"/>
    <mergeCell ref="K88:L88"/>
    <mergeCell ref="C87:D87"/>
    <mergeCell ref="E87:F87"/>
    <mergeCell ref="G87:H87"/>
    <mergeCell ref="I87:J87"/>
    <mergeCell ref="K87:L87"/>
    <mergeCell ref="B91:L91"/>
    <mergeCell ref="B92:L92"/>
    <mergeCell ref="C93:D93"/>
    <mergeCell ref="E93:F93"/>
    <mergeCell ref="G93:H93"/>
    <mergeCell ref="I93:J93"/>
    <mergeCell ref="K93:L93"/>
    <mergeCell ref="C96:D97"/>
    <mergeCell ref="E96:F97"/>
    <mergeCell ref="G96:H97"/>
    <mergeCell ref="I96:J97"/>
    <mergeCell ref="K96:L97"/>
    <mergeCell ref="C94:D95"/>
    <mergeCell ref="E94:F95"/>
    <mergeCell ref="G94:H95"/>
    <mergeCell ref="I94:J95"/>
    <mergeCell ref="K94:L95"/>
  </mergeCells>
  <pageMargins left="0.7" right="0.7" top="0.75" bottom="0.75" header="0.3" footer="0.3"/>
  <pageSetup orientation="portrait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P223"/>
  <sheetViews>
    <sheetView zoomScaleNormal="100" workbookViewId="0">
      <pane xSplit="1" ySplit="2" topLeftCell="C3" activePane="bottomRight" state="frozen"/>
      <selection pane="topRight"/>
      <selection pane="bottomLeft"/>
      <selection pane="bottomRight" sqref="A1:A2"/>
    </sheetView>
  </sheetViews>
  <sheetFormatPr baseColWidth="10" defaultRowHeight="14.4" x14ac:dyDescent="0.3"/>
  <cols>
    <col min="1" max="1" width="43.44140625" customWidth="1"/>
    <col min="3" max="5" width="7.33203125" bestFit="1" customWidth="1"/>
    <col min="6" max="6" width="21.109375" bestFit="1" customWidth="1"/>
    <col min="7" max="7" width="7.33203125" bestFit="1" customWidth="1"/>
    <col min="8" max="8" width="22.77734375" bestFit="1" customWidth="1"/>
    <col min="10" max="10" width="42.5546875" bestFit="1" customWidth="1"/>
    <col min="11" max="15" width="7.33203125" bestFit="1" customWidth="1"/>
    <col min="16" max="16" width="13.6640625" bestFit="1" customWidth="1"/>
  </cols>
  <sheetData>
    <row r="1" spans="1:16" x14ac:dyDescent="0.3">
      <c r="A1" s="1536" t="s">
        <v>1265</v>
      </c>
      <c r="C1" s="1536" t="s">
        <v>1266</v>
      </c>
      <c r="D1" s="1536"/>
      <c r="E1" s="1536"/>
      <c r="K1" s="1536" t="s">
        <v>1264</v>
      </c>
      <c r="L1" s="1536"/>
      <c r="M1" s="1536"/>
    </row>
    <row r="2" spans="1:16" x14ac:dyDescent="0.3">
      <c r="A2" s="1536"/>
      <c r="C2" s="1536"/>
      <c r="D2" s="1536"/>
      <c r="E2" s="1536"/>
      <c r="K2" s="1536"/>
      <c r="L2" s="1536"/>
      <c r="M2" s="1536"/>
    </row>
    <row r="3" spans="1:16" ht="15.6" x14ac:dyDescent="0.3">
      <c r="A3" s="803" t="s">
        <v>541</v>
      </c>
      <c r="C3" s="1226">
        <v>2019</v>
      </c>
      <c r="D3" s="1227">
        <v>2020</v>
      </c>
      <c r="E3" s="1228">
        <v>2021</v>
      </c>
      <c r="F3" s="1229">
        <v>2022</v>
      </c>
      <c r="G3" s="1230">
        <v>2023</v>
      </c>
      <c r="H3" s="838" t="s">
        <v>240</v>
      </c>
      <c r="K3" s="1226">
        <v>2019</v>
      </c>
      <c r="L3" s="1227">
        <v>2020</v>
      </c>
      <c r="M3" s="1228">
        <v>2021</v>
      </c>
      <c r="N3" s="1229">
        <v>2022</v>
      </c>
      <c r="O3" s="1230">
        <v>2023</v>
      </c>
      <c r="P3" s="838" t="s">
        <v>240</v>
      </c>
    </row>
    <row r="4" spans="1:16" ht="15.6" x14ac:dyDescent="0.3">
      <c r="A4" s="804" t="s">
        <v>542</v>
      </c>
      <c r="C4" s="1247" t="str">
        <f>+IFERROR(('SFP ANUAL'!D3/'SFP ANUAL'!C3)-1,"N/A")</f>
        <v>N/A</v>
      </c>
      <c r="D4" s="1247">
        <f>+IFERROR(('SFP ANUAL'!E3/'SFP ANUAL'!D3)-1,"N/A")</f>
        <v>0.11133993831635802</v>
      </c>
      <c r="E4" s="1247">
        <f>+IFERROR(('SFP ANUAL'!F3/'SFP ANUAL'!E3)-1,"N/A")</f>
        <v>1.7207214717214869E-2</v>
      </c>
      <c r="F4" s="1247">
        <f>+IFERROR(('SFP ANUAL'!G3/'SFP ANUAL'!F3)-1,"N/A")</f>
        <v>6.7662276114245801E-2</v>
      </c>
      <c r="G4" s="1247">
        <f>+IFERROR(('SFP ANUAL'!H3/'SFP ANUAL'!G3)-1,"N/A")</f>
        <v>4.60507585368648E-2</v>
      </c>
      <c r="H4" s="407">
        <f>SUM(C4:G4)</f>
        <v>0.24226018768468349</v>
      </c>
      <c r="J4" s="804" t="s">
        <v>542</v>
      </c>
      <c r="K4" s="1247">
        <f>+'SFP ANUAL'!D3/'SFP ANUAL'!$D$3</f>
        <v>1</v>
      </c>
      <c r="L4" s="1247">
        <f>+'SFP ANUAL'!E3/'SFP ANUAL'!$E$3</f>
        <v>1</v>
      </c>
      <c r="M4" s="1247">
        <f>+'SFP ANUAL'!F3/'SFP ANUAL'!$F$3</f>
        <v>1</v>
      </c>
      <c r="N4" s="1247">
        <f>+'SFP ANUAL'!G3/'SFP ANUAL'!$G$3</f>
        <v>1</v>
      </c>
      <c r="O4" s="1247">
        <f>+'SFP ANUAL'!H3/'SFP ANUAL'!$H$3</f>
        <v>1</v>
      </c>
      <c r="P4" s="407">
        <f>SUM(K4:O4)</f>
        <v>5</v>
      </c>
    </row>
    <row r="5" spans="1:16" ht="15" thickBot="1" x14ac:dyDescent="0.35">
      <c r="C5" s="1247"/>
      <c r="D5" s="1247"/>
      <c r="E5" s="1247"/>
      <c r="F5" s="1247"/>
      <c r="G5" s="1247"/>
    </row>
    <row r="6" spans="1:16" ht="16.2" thickBot="1" x14ac:dyDescent="0.35">
      <c r="A6" s="707" t="s">
        <v>543</v>
      </c>
      <c r="C6" s="1247" t="str">
        <f>+IFERROR(('SFP ANUAL'!D5/'SFP ANUAL'!C5)-1,"N/A")</f>
        <v>N/A</v>
      </c>
      <c r="D6" s="1247">
        <f>+IFERROR(('SFP ANUAL'!E5/'SFP ANUAL'!D5)-1,"N/A")</f>
        <v>0.30395890038454754</v>
      </c>
      <c r="E6" s="1247">
        <f>+IFERROR(('SFP ANUAL'!F5/'SFP ANUAL'!E5)-1,"N/A")</f>
        <v>8.5517113293552383E-2</v>
      </c>
      <c r="F6" s="1247">
        <f>+IFERROR(('SFP ANUAL'!G5/'SFP ANUAL'!F5)-1,"N/A")</f>
        <v>0.15339992991381557</v>
      </c>
      <c r="G6" s="1247">
        <f>+IFERROR(('SFP ANUAL'!H5/'SFP ANUAL'!G5)-1,"N/A")</f>
        <v>9.6822346286150163E-2</v>
      </c>
      <c r="H6" s="407">
        <f>SUM(C6:G6)</f>
        <v>0.63969828987806565</v>
      </c>
      <c r="J6" s="707" t="s">
        <v>543</v>
      </c>
      <c r="K6" s="1247">
        <f>+'SFP ANUAL'!D5/'SFP ANUAL'!$D$3</f>
        <v>0.50525716432538914</v>
      </c>
      <c r="L6" s="1247">
        <f>+'SFP ANUAL'!E5/'SFP ANUAL'!$E$3</f>
        <v>0.59282902889574984</v>
      </c>
      <c r="M6" s="1247">
        <f>+'SFP ANUAL'!F5/'SFP ANUAL'!$F$3</f>
        <v>0.63264008238718161</v>
      </c>
      <c r="N6" s="1247">
        <f>+'SFP ANUAL'!G5/'SFP ANUAL'!$G$3</f>
        <v>0.6834436722272702</v>
      </c>
      <c r="O6" s="1247">
        <f>+'SFP ANUAL'!H5/'SFP ANUAL'!$H$3</f>
        <v>0.71661560016001757</v>
      </c>
      <c r="P6" s="407">
        <f>SUM(K6:O6)</f>
        <v>3.1307855479956084</v>
      </c>
    </row>
    <row r="7" spans="1:16" ht="15" thickBot="1" x14ac:dyDescent="0.35">
      <c r="C7" s="1247"/>
      <c r="D7" s="1247"/>
      <c r="E7" s="1247"/>
      <c r="F7" s="1247"/>
      <c r="G7" s="1247"/>
    </row>
    <row r="8" spans="1:16" ht="16.2" thickBot="1" x14ac:dyDescent="0.35">
      <c r="A8" s="404" t="s">
        <v>544</v>
      </c>
      <c r="C8" s="1247" t="str">
        <f>+IFERROR(('SFP ANUAL'!D7/'SFP ANUAL'!C7)-1,"N/A")</f>
        <v>N/A</v>
      </c>
      <c r="D8" s="1247">
        <f>+IFERROR(('SFP ANUAL'!E7/'SFP ANUAL'!D7)-1,"N/A")</f>
        <v>1.0448427166229224</v>
      </c>
      <c r="E8" s="1247">
        <f>+IFERROR(('SFP ANUAL'!F7/'SFP ANUAL'!E7)-1,"N/A")</f>
        <v>3.0765187319769405E-2</v>
      </c>
      <c r="F8" s="1247">
        <f>+IFERROR(('SFP ANUAL'!G7/'SFP ANUAL'!F7)-1,"N/A")</f>
        <v>0.61621130342329011</v>
      </c>
      <c r="G8" s="1247">
        <f>+IFERROR(('SFP ANUAL'!H7/'SFP ANUAL'!G7)-1,"N/A")</f>
        <v>3.5566195981484805E-2</v>
      </c>
      <c r="H8" s="407">
        <f t="shared" ref="H8:H68" si="0">SUM(C8:G8)</f>
        <v>1.7273854033474667</v>
      </c>
      <c r="J8" s="404" t="s">
        <v>544</v>
      </c>
      <c r="K8" s="1247">
        <f>+'SFP ANUAL'!D7/'SFP ANUAL'!$D$3</f>
        <v>5.3558280034308728E-3</v>
      </c>
      <c r="L8" s="1247">
        <f>+'SFP ANUAL'!E7/'SFP ANUAL'!$E$3</f>
        <v>9.8546137925110012E-3</v>
      </c>
      <c r="M8" s="1247">
        <f>+'SFP ANUAL'!F7/'SFP ANUAL'!$F$3</f>
        <v>9.9859622354580586E-3</v>
      </c>
      <c r="N8" s="1247">
        <f>+'SFP ANUAL'!G7/'SFP ANUAL'!$G$3</f>
        <v>1.5116601383767928E-2</v>
      </c>
      <c r="O8" s="1247">
        <f>+'SFP ANUAL'!H7/'SFP ANUAL'!$H$3</f>
        <v>1.4965087748756043E-2</v>
      </c>
      <c r="P8" s="407">
        <f t="shared" ref="P8:P70" si="1">SUM(K8:O8)</f>
        <v>5.5278093163923903E-2</v>
      </c>
    </row>
    <row r="9" spans="1:16" ht="15" thickBot="1" x14ac:dyDescent="0.35">
      <c r="C9" s="1247"/>
      <c r="D9" s="1247"/>
      <c r="E9" s="1247"/>
      <c r="F9" s="1247"/>
      <c r="G9" s="1247"/>
    </row>
    <row r="10" spans="1:16" ht="16.2" thickBot="1" x14ac:dyDescent="0.35">
      <c r="A10" s="404" t="s">
        <v>545</v>
      </c>
      <c r="C10" s="1247" t="str">
        <f>+IFERROR(('SFP ANUAL'!D9/'SFP ANUAL'!C9)-1,"N/A")</f>
        <v>N/A</v>
      </c>
      <c r="D10" s="1247" t="str">
        <f>+IFERROR(('SFP ANUAL'!E9/'SFP ANUAL'!D9)-1,"N/A")</f>
        <v>N/A</v>
      </c>
      <c r="E10" s="1247" t="str">
        <f>+IFERROR(('SFP ANUAL'!F9/'SFP ANUAL'!E9)-1,"N/A")</f>
        <v>N/A</v>
      </c>
      <c r="F10" s="1247" t="str">
        <f>+IFERROR(('SFP ANUAL'!G9/'SFP ANUAL'!F9)-1,"N/A")</f>
        <v>N/A</v>
      </c>
      <c r="G10" s="1247" t="str">
        <f>+IFERROR(('SFP ANUAL'!H9/'SFP ANUAL'!G9)-1,"N/A")</f>
        <v>N/A</v>
      </c>
      <c r="H10" s="407">
        <f t="shared" si="0"/>
        <v>0</v>
      </c>
      <c r="J10" s="404" t="s">
        <v>545</v>
      </c>
      <c r="K10" s="1247">
        <f>+'SFP ANUAL'!D9/'SFP ANUAL'!$D$3</f>
        <v>0</v>
      </c>
      <c r="L10" s="1247">
        <f>+'SFP ANUAL'!E9/'SFP ANUAL'!$E$3</f>
        <v>0</v>
      </c>
      <c r="M10" s="1247">
        <f>+'SFP ANUAL'!F9/'SFP ANUAL'!$F$3</f>
        <v>0</v>
      </c>
      <c r="N10" s="1247">
        <f>+'SFP ANUAL'!G9/'SFP ANUAL'!$G$3</f>
        <v>0</v>
      </c>
      <c r="O10" s="1247">
        <f>+'SFP ANUAL'!H9/'SFP ANUAL'!$H$3</f>
        <v>0</v>
      </c>
      <c r="P10" s="407">
        <f t="shared" si="1"/>
        <v>0</v>
      </c>
    </row>
    <row r="11" spans="1:16" ht="15.6" x14ac:dyDescent="0.3">
      <c r="A11" s="805" t="s">
        <v>546</v>
      </c>
      <c r="C11" s="1247" t="str">
        <f>+IFERROR(('SFP ANUAL'!D10/'SFP ANUAL'!C10)-1,"N/A")</f>
        <v>N/A</v>
      </c>
      <c r="D11" s="1247" t="str">
        <f>+IFERROR(('SFP ANUAL'!E10/'SFP ANUAL'!D10)-1,"N/A")</f>
        <v>N/A</v>
      </c>
      <c r="E11" s="1247" t="str">
        <f>+IFERROR(('SFP ANUAL'!F10/'SFP ANUAL'!E10)-1,"N/A")</f>
        <v>N/A</v>
      </c>
      <c r="F11" s="1247" t="str">
        <f>+IFERROR(('SFP ANUAL'!G10/'SFP ANUAL'!F10)-1,"N/A")</f>
        <v>N/A</v>
      </c>
      <c r="G11" s="1247" t="str">
        <f>+IFERROR(('SFP ANUAL'!H10/'SFP ANUAL'!G10)-1,"N/A")</f>
        <v>N/A</v>
      </c>
      <c r="H11" s="407">
        <f t="shared" si="0"/>
        <v>0</v>
      </c>
      <c r="J11" s="805" t="s">
        <v>546</v>
      </c>
      <c r="K11" s="1247">
        <f>+'SFP ANUAL'!D10/'SFP ANUAL'!$D$3</f>
        <v>0</v>
      </c>
      <c r="L11" s="1247">
        <f>+'SFP ANUAL'!E10/'SFP ANUAL'!$E$3</f>
        <v>0</v>
      </c>
      <c r="M11" s="1247">
        <f>+'SFP ANUAL'!F10/'SFP ANUAL'!$F$3</f>
        <v>0</v>
      </c>
      <c r="N11" s="1247">
        <f>+'SFP ANUAL'!G10/'SFP ANUAL'!$G$3</f>
        <v>0</v>
      </c>
      <c r="O11" s="1247">
        <f>+'SFP ANUAL'!H10/'SFP ANUAL'!$H$3</f>
        <v>0</v>
      </c>
      <c r="P11" s="407">
        <f t="shared" si="1"/>
        <v>0</v>
      </c>
    </row>
    <row r="12" spans="1:16" ht="15.6" x14ac:dyDescent="0.3">
      <c r="A12" s="805" t="s">
        <v>547</v>
      </c>
      <c r="C12" s="1247" t="str">
        <f>+IFERROR(('SFP ANUAL'!D11/'SFP ANUAL'!C11)-1,"N/A")</f>
        <v>N/A</v>
      </c>
      <c r="D12" s="1247" t="str">
        <f>+IFERROR(('SFP ANUAL'!E11/'SFP ANUAL'!D11)-1,"N/A")</f>
        <v>N/A</v>
      </c>
      <c r="E12" s="1247" t="str">
        <f>+IFERROR(('SFP ANUAL'!F11/'SFP ANUAL'!E11)-1,"N/A")</f>
        <v>N/A</v>
      </c>
      <c r="F12" s="1247" t="str">
        <f>+IFERROR(('SFP ANUAL'!G11/'SFP ANUAL'!F11)-1,"N/A")</f>
        <v>N/A</v>
      </c>
      <c r="G12" s="1247" t="str">
        <f>+IFERROR(('SFP ANUAL'!H11/'SFP ANUAL'!G11)-1,"N/A")</f>
        <v>N/A</v>
      </c>
      <c r="H12" s="407">
        <f t="shared" si="0"/>
        <v>0</v>
      </c>
      <c r="J12" s="805" t="s">
        <v>547</v>
      </c>
      <c r="K12" s="1247">
        <f>+'SFP ANUAL'!D11/'SFP ANUAL'!$D$3</f>
        <v>0</v>
      </c>
      <c r="L12" s="1247">
        <f>+'SFP ANUAL'!E11/'SFP ANUAL'!$E$3</f>
        <v>0</v>
      </c>
      <c r="M12" s="1247">
        <f>+'SFP ANUAL'!F11/'SFP ANUAL'!$F$3</f>
        <v>0</v>
      </c>
      <c r="N12" s="1247">
        <f>+'SFP ANUAL'!G11/'SFP ANUAL'!$G$3</f>
        <v>0</v>
      </c>
      <c r="O12" s="1247">
        <f>+'SFP ANUAL'!H11/'SFP ANUAL'!$H$3</f>
        <v>0</v>
      </c>
      <c r="P12" s="407">
        <f t="shared" si="1"/>
        <v>0</v>
      </c>
    </row>
    <row r="13" spans="1:16" ht="15" thickBot="1" x14ac:dyDescent="0.35">
      <c r="C13" s="1247"/>
      <c r="D13" s="1247"/>
      <c r="E13" s="1247"/>
      <c r="F13" s="1247"/>
      <c r="G13" s="1247"/>
    </row>
    <row r="14" spans="1:16" ht="16.2" thickBot="1" x14ac:dyDescent="0.35">
      <c r="A14" s="404" t="s">
        <v>548</v>
      </c>
      <c r="C14" s="1247" t="str">
        <f>+IFERROR(('SFP ANUAL'!D13/'SFP ANUAL'!C13)-1,"N/A")</f>
        <v>N/A</v>
      </c>
      <c r="D14" s="1247">
        <f>+IFERROR(('SFP ANUAL'!E13/'SFP ANUAL'!D13)-1,"N/A")</f>
        <v>0.38261506200871587</v>
      </c>
      <c r="E14" s="1247">
        <f>+IFERROR(('SFP ANUAL'!F13/'SFP ANUAL'!E13)-1,"N/A")</f>
        <v>8.3713110927218226E-2</v>
      </c>
      <c r="F14" s="1247">
        <f>+IFERROR(('SFP ANUAL'!G13/'SFP ANUAL'!F13)-1,"N/A")</f>
        <v>0.15938393407486262</v>
      </c>
      <c r="G14" s="1247">
        <f>+IFERROR(('SFP ANUAL'!H13/'SFP ANUAL'!G13)-1,"N/A")</f>
        <v>9.5582739859100041E-2</v>
      </c>
      <c r="H14" s="407">
        <f t="shared" si="0"/>
        <v>0.72129484686989676</v>
      </c>
      <c r="J14" s="404" t="s">
        <v>548</v>
      </c>
      <c r="K14" s="1247">
        <f>+'SFP ANUAL'!D13/'SFP ANUAL'!$D$3</f>
        <v>0.26199826495641337</v>
      </c>
      <c r="L14" s="1247">
        <f>+'SFP ANUAL'!E13/'SFP ANUAL'!$E$3</f>
        <v>0.32595134473226328</v>
      </c>
      <c r="M14" s="1247">
        <f>+'SFP ANUAL'!F13/'SFP ANUAL'!$F$3</f>
        <v>0.34726232836336285</v>
      </c>
      <c r="N14" s="1247">
        <f>+'SFP ANUAL'!G13/'SFP ANUAL'!$G$3</f>
        <v>0.37709524202654404</v>
      </c>
      <c r="O14" s="1247">
        <f>+'SFP ANUAL'!H13/'SFP ANUAL'!$H$3</f>
        <v>0.39495123451288222</v>
      </c>
      <c r="P14" s="407">
        <f t="shared" si="1"/>
        <v>1.707258414591466</v>
      </c>
    </row>
    <row r="15" spans="1:16" ht="15" thickBot="1" x14ac:dyDescent="0.35">
      <c r="C15" s="1247"/>
      <c r="D15" s="1247"/>
      <c r="E15" s="1247"/>
      <c r="F15" s="1247"/>
      <c r="G15" s="1247"/>
    </row>
    <row r="16" spans="1:16" ht="16.2" thickBot="1" x14ac:dyDescent="0.35">
      <c r="A16" s="692" t="s">
        <v>549</v>
      </c>
      <c r="C16" s="1247" t="str">
        <f>+IFERROR(('SFP ANUAL'!D15/'SFP ANUAL'!C15)-1,"N/A")</f>
        <v>N/A</v>
      </c>
      <c r="D16" s="1247">
        <f>+IFERROR(('SFP ANUAL'!E15/'SFP ANUAL'!D15)-1,"N/A")</f>
        <v>6.2429372106092007E-3</v>
      </c>
      <c r="E16" s="1247">
        <f>+IFERROR(('SFP ANUAL'!F15/'SFP ANUAL'!E15)-1,"N/A")</f>
        <v>3.6388534834064235E-3</v>
      </c>
      <c r="F16" s="1247">
        <f>+IFERROR(('SFP ANUAL'!G15/'SFP ANUAL'!F15)-1,"N/A")</f>
        <v>0.24402149541086571</v>
      </c>
      <c r="G16" s="1247">
        <f>+IFERROR(('SFP ANUAL'!H15/'SFP ANUAL'!G15)-1,"N/A")</f>
        <v>8.1570701424278358E-3</v>
      </c>
      <c r="H16" s="407">
        <f t="shared" si="0"/>
        <v>0.26206035624730917</v>
      </c>
      <c r="J16" s="692" t="s">
        <v>549</v>
      </c>
      <c r="K16" s="1247">
        <f>+'SFP ANUAL'!D15/'SFP ANUAL'!$D$3</f>
        <v>0.2064185191480066</v>
      </c>
      <c r="L16" s="1247">
        <f>+'SFP ANUAL'!E15/'SFP ANUAL'!$E$3</f>
        <v>0.18689796869608033</v>
      </c>
      <c r="M16" s="1247">
        <f>+'SFP ANUAL'!F15/'SFP ANUAL'!$F$3</f>
        <v>0.18440496715574181</v>
      </c>
      <c r="N16" s="1247">
        <f>+'SFP ANUAL'!G15/'SFP ANUAL'!$G$3</f>
        <v>0.214865457115514</v>
      </c>
      <c r="O16" s="1247">
        <f>+'SFP ANUAL'!H15/'SFP ANUAL'!$H$3</f>
        <v>0.20708185329685036</v>
      </c>
      <c r="P16" s="407">
        <f t="shared" si="1"/>
        <v>0.99966876541219307</v>
      </c>
    </row>
    <row r="17" spans="1:16" ht="16.2" thickBot="1" x14ac:dyDescent="0.35">
      <c r="A17" s="855" t="s">
        <v>791</v>
      </c>
      <c r="C17" s="1247" t="str">
        <f>+IFERROR(('SFP ANUAL'!D16/'SFP ANUAL'!C16)-1,"N/A")</f>
        <v>N/A</v>
      </c>
      <c r="D17" s="1247">
        <f>+IFERROR(('SFP ANUAL'!E16/'SFP ANUAL'!D16)-1,"N/A")</f>
        <v>-1.4818792337124576E-3</v>
      </c>
      <c r="E17" s="1247">
        <f>+IFERROR(('SFP ANUAL'!F16/'SFP ANUAL'!E16)-1,"N/A")</f>
        <v>-5.2072969314212236E-2</v>
      </c>
      <c r="F17" s="1247">
        <f>+IFERROR(('SFP ANUAL'!G16/'SFP ANUAL'!F16)-1,"N/A")</f>
        <v>0.11708788181124996</v>
      </c>
      <c r="G17" s="1247">
        <f>+IFERROR(('SFP ANUAL'!H16/'SFP ANUAL'!G16)-1,"N/A")</f>
        <v>0.21764445399393462</v>
      </c>
      <c r="H17" s="407">
        <f t="shared" si="0"/>
        <v>0.28117748725725988</v>
      </c>
      <c r="J17" s="855" t="s">
        <v>791</v>
      </c>
      <c r="K17" s="1247">
        <f>+'SFP ANUAL'!D16/'SFP ANUAL'!$D$3</f>
        <v>0.10537106421298939</v>
      </c>
      <c r="L17" s="1247">
        <f>+'SFP ANUAL'!E16/'SFP ANUAL'!$E$3</f>
        <v>9.4673927745721947E-2</v>
      </c>
      <c r="M17" s="1247">
        <f>+'SFP ANUAL'!F16/'SFP ANUAL'!$F$3</f>
        <v>8.8225853998009626E-2</v>
      </c>
      <c r="N17" s="1247">
        <f>+'SFP ANUAL'!G16/'SFP ANUAL'!$G$3</f>
        <v>9.2310119565448753E-2</v>
      </c>
      <c r="O17" s="1247">
        <f>+'SFP ANUAL'!H16/'SFP ANUAL'!$H$3</f>
        <v>0.10745263001730757</v>
      </c>
      <c r="P17" s="407">
        <f t="shared" si="1"/>
        <v>0.48803359553947734</v>
      </c>
    </row>
    <row r="18" spans="1:16" ht="15.6" x14ac:dyDescent="0.3">
      <c r="A18" s="807" t="s">
        <v>550</v>
      </c>
      <c r="C18" s="1247" t="str">
        <f>+IFERROR(('SFP ANUAL'!D17/'SFP ANUAL'!C17)-1,"N/A")</f>
        <v>N/A</v>
      </c>
      <c r="D18" s="1247">
        <f>+IFERROR(('SFP ANUAL'!E17/'SFP ANUAL'!D17)-1,"N/A")</f>
        <v>3.1078494269536128E-2</v>
      </c>
      <c r="E18" s="1247">
        <f>+IFERROR(('SFP ANUAL'!F17/'SFP ANUAL'!E17)-1,"N/A")</f>
        <v>-0.10093518739079932</v>
      </c>
      <c r="F18" s="1247">
        <f>+IFERROR(('SFP ANUAL'!G17/'SFP ANUAL'!F17)-1,"N/A")</f>
        <v>0.16513467242678792</v>
      </c>
      <c r="G18" s="1247">
        <f>+IFERROR(('SFP ANUAL'!H17/'SFP ANUAL'!G17)-1,"N/A")</f>
        <v>0.19200983390985171</v>
      </c>
      <c r="H18" s="407">
        <f t="shared" si="0"/>
        <v>0.28728781321537644</v>
      </c>
      <c r="J18" s="807" t="s">
        <v>550</v>
      </c>
      <c r="K18" s="1247">
        <f>+'SFP ANUAL'!D17/'SFP ANUAL'!$D$3</f>
        <v>0.11091690969788356</v>
      </c>
      <c r="L18" s="1247">
        <f>+'SFP ANUAL'!E17/'SFP ANUAL'!$E$3</f>
        <v>0.10290644320187169</v>
      </c>
      <c r="M18" s="1247">
        <f>+'SFP ANUAL'!F17/'SFP ANUAL'!$F$3</f>
        <v>9.0954488657741875E-2</v>
      </c>
      <c r="N18" s="1247">
        <f>+'SFP ANUAL'!G17/'SFP ANUAL'!$G$3</f>
        <v>9.9258193081127696E-2</v>
      </c>
      <c r="O18" s="1247">
        <f>+'SFP ANUAL'!H17/'SFP ANUAL'!$H$3</f>
        <v>0.11310803159716587</v>
      </c>
      <c r="P18" s="407">
        <f t="shared" si="1"/>
        <v>0.51714406623579068</v>
      </c>
    </row>
    <row r="19" spans="1:16" ht="15.6" x14ac:dyDescent="0.3">
      <c r="A19" s="807" t="s">
        <v>551</v>
      </c>
      <c r="C19" s="1247" t="str">
        <f>+IFERROR(('SFP ANUAL'!D18/'SFP ANUAL'!C18)-1,"N/A")</f>
        <v>N/A</v>
      </c>
      <c r="D19" s="1247">
        <f>+IFERROR(('SFP ANUAL'!E18/'SFP ANUAL'!D18)-1,"N/A")</f>
        <v>0.64972559083125758</v>
      </c>
      <c r="E19" s="1247">
        <f>+IFERROR(('SFP ANUAL'!F18/'SFP ANUAL'!E18)-1,"N/A")</f>
        <v>-0.66285069527154983</v>
      </c>
      <c r="F19" s="1247">
        <f>+IFERROR(('SFP ANUAL'!G18/'SFP ANUAL'!F18)-1,"N/A")</f>
        <v>1.7186475689958383</v>
      </c>
      <c r="G19" s="1247">
        <f>+IFERROR(('SFP ANUAL'!H18/'SFP ANUAL'!G18)-1,"N/A")</f>
        <v>-0.14856440435010587</v>
      </c>
      <c r="H19" s="407">
        <f t="shared" si="0"/>
        <v>1.55695806020544</v>
      </c>
      <c r="J19" s="807" t="s">
        <v>551</v>
      </c>
      <c r="K19" s="1247">
        <f>+'SFP ANUAL'!D18/'SFP ANUAL'!$D$3</f>
        <v>5.5458454848941784E-3</v>
      </c>
      <c r="L19" s="1247">
        <f>+'SFP ANUAL'!E18/'SFP ANUAL'!$E$3</f>
        <v>8.2325154561497353E-3</v>
      </c>
      <c r="M19" s="1247">
        <f>+'SFP ANUAL'!F18/'SFP ANUAL'!$F$3</f>
        <v>2.7286346597322564E-3</v>
      </c>
      <c r="N19" s="1247">
        <f>+'SFP ANUAL'!G18/'SFP ANUAL'!$G$3</f>
        <v>6.9480735156789387E-3</v>
      </c>
      <c r="O19" s="1247">
        <f>+'SFP ANUAL'!H18/'SFP ANUAL'!$H$3</f>
        <v>5.6554015798582933E-3</v>
      </c>
      <c r="P19" s="407">
        <f t="shared" si="1"/>
        <v>2.9110470696313402E-2</v>
      </c>
    </row>
    <row r="20" spans="1:16" ht="16.2" thickBot="1" x14ac:dyDescent="0.35">
      <c r="A20" s="856" t="s">
        <v>792</v>
      </c>
      <c r="C20" s="1247" t="str">
        <f>+IFERROR(('SFP ANUAL'!D19/'SFP ANUAL'!C19)-1,"N/A")</f>
        <v>N/A</v>
      </c>
      <c r="D20" s="1247">
        <f>+IFERROR(('SFP ANUAL'!E19/'SFP ANUAL'!D19)-1,"N/A")</f>
        <v>3.4782497210985586E-3</v>
      </c>
      <c r="E20" s="1247">
        <f>+IFERROR(('SFP ANUAL'!F19/'SFP ANUAL'!E19)-1,"N/A")</f>
        <v>0.10282214703178627</v>
      </c>
      <c r="F20" s="1247">
        <f>+IFERROR(('SFP ANUAL'!G19/'SFP ANUAL'!F19)-1,"N/A")</f>
        <v>0.47473661985592575</v>
      </c>
      <c r="G20" s="1247">
        <f>+IFERROR(('SFP ANUAL'!H19/'SFP ANUAL'!G19)-1,"N/A")</f>
        <v>-0.53509741283429046</v>
      </c>
      <c r="H20" s="407">
        <f t="shared" si="0"/>
        <v>4.593960377452011E-2</v>
      </c>
      <c r="J20" s="856" t="s">
        <v>792</v>
      </c>
      <c r="K20" s="1247">
        <f>+'SFP ANUAL'!D19/'SFP ANUAL'!$D$3</f>
        <v>5.3893244050024228E-2</v>
      </c>
      <c r="L20" s="1247">
        <f>+'SFP ANUAL'!E19/'SFP ANUAL'!$E$3</f>
        <v>4.8662606594558934E-2</v>
      </c>
      <c r="M20" s="1247">
        <f>+'SFP ANUAL'!F19/'SFP ANUAL'!$F$3</f>
        <v>5.2758375587902147E-2</v>
      </c>
      <c r="N20" s="1247">
        <f>+'SFP ANUAL'!G19/'SFP ANUAL'!$G$3</f>
        <v>7.287389488627645E-2</v>
      </c>
      <c r="O20" s="1247">
        <f>+'SFP ANUAL'!H19/'SFP ANUAL'!$H$3</f>
        <v>3.2387780414078179E-2</v>
      </c>
      <c r="P20" s="407">
        <f t="shared" si="1"/>
        <v>0.26057590153283994</v>
      </c>
    </row>
    <row r="21" spans="1:16" ht="15.6" x14ac:dyDescent="0.3">
      <c r="A21" s="807" t="s">
        <v>550</v>
      </c>
      <c r="C21" s="1247" t="str">
        <f>+IFERROR(('SFP ANUAL'!D20/'SFP ANUAL'!C20)-1,"N/A")</f>
        <v>N/A</v>
      </c>
      <c r="D21" s="1247">
        <f>+IFERROR(('SFP ANUAL'!E20/'SFP ANUAL'!D20)-1,"N/A")</f>
        <v>1.4268338427777083E-2</v>
      </c>
      <c r="E21" s="1247">
        <f>+IFERROR(('SFP ANUAL'!F20/'SFP ANUAL'!E20)-1,"N/A")</f>
        <v>6.8358954937043137E-2</v>
      </c>
      <c r="F21" s="1247">
        <f>+IFERROR(('SFP ANUAL'!G20/'SFP ANUAL'!F20)-1,"N/A")</f>
        <v>0.53885560332792237</v>
      </c>
      <c r="G21" s="1247">
        <f>+IFERROR(('SFP ANUAL'!H20/'SFP ANUAL'!G20)-1,"N/A")</f>
        <v>-0.54498895724207141</v>
      </c>
      <c r="H21" s="407">
        <f t="shared" si="0"/>
        <v>7.6493939450671178E-2</v>
      </c>
      <c r="J21" s="807" t="s">
        <v>550</v>
      </c>
      <c r="K21" s="1247">
        <f>+'SFP ANUAL'!D20/'SFP ANUAL'!$D$3</f>
        <v>5.733323835108961E-2</v>
      </c>
      <c r="L21" s="1247">
        <f>+'SFP ANUAL'!E20/'SFP ANUAL'!$E$3</f>
        <v>5.2325383435009601E-2</v>
      </c>
      <c r="M21" s="1247">
        <f>+'SFP ANUAL'!F20/'SFP ANUAL'!$F$3</f>
        <v>5.4956641237398074E-2</v>
      </c>
      <c r="N21" s="1247">
        <f>+'SFP ANUAL'!G20/'SFP ANUAL'!$G$3</f>
        <v>7.9210755311170042E-2</v>
      </c>
      <c r="O21" s="1247">
        <f>+'SFP ANUAL'!H20/'SFP ANUAL'!$H$3</f>
        <v>3.4455085546891681E-2</v>
      </c>
      <c r="P21" s="407">
        <f t="shared" si="1"/>
        <v>0.27828110388155902</v>
      </c>
    </row>
    <row r="22" spans="1:16" ht="15.6" x14ac:dyDescent="0.3">
      <c r="A22" s="807" t="s">
        <v>551</v>
      </c>
      <c r="C22" s="1247" t="str">
        <f>+IFERROR(('SFP ANUAL'!D21/'SFP ANUAL'!C21)-1,"N/A")</f>
        <v>N/A</v>
      </c>
      <c r="D22" s="1247">
        <f>+IFERROR(('SFP ANUAL'!E21/'SFP ANUAL'!D21)-1,"N/A")</f>
        <v>0.18331306149907323</v>
      </c>
      <c r="E22" s="1247">
        <f>+IFERROR(('SFP ANUAL'!F21/'SFP ANUAL'!E21)-1,"N/A")</f>
        <v>-0.38950916860740403</v>
      </c>
      <c r="F22" s="1247">
        <f>+IFERROR(('SFP ANUAL'!G21/'SFP ANUAL'!F21)-1,"N/A")</f>
        <v>2.0777112066558452</v>
      </c>
      <c r="G22" s="1247">
        <f>+IFERROR(('SFP ANUAL'!H21/'SFP ANUAL'!G21)-1,"N/A")</f>
        <v>-0.65874171793155356</v>
      </c>
      <c r="H22" s="407">
        <f t="shared" si="0"/>
        <v>1.2127733816159607</v>
      </c>
      <c r="J22" s="807" t="s">
        <v>551</v>
      </c>
      <c r="K22" s="1247">
        <f>+'SFP ANUAL'!D21/'SFP ANUAL'!$D$3</f>
        <v>3.4399943010653762E-3</v>
      </c>
      <c r="L22" s="1247">
        <f>+'SFP ANUAL'!E21/'SFP ANUAL'!$E$3</f>
        <v>3.6627768404506726E-3</v>
      </c>
      <c r="M22" s="1247">
        <f>+'SFP ANUAL'!F21/'SFP ANUAL'!$F$3</f>
        <v>2.1982656494959228E-3</v>
      </c>
      <c r="N22" s="1247">
        <f>+'SFP ANUAL'!G21/'SFP ANUAL'!$G$3</f>
        <v>6.3368604248936044E-3</v>
      </c>
      <c r="O22" s="1247">
        <f>+'SFP ANUAL'!H21/'SFP ANUAL'!$H$3</f>
        <v>2.0673051328135008E-3</v>
      </c>
      <c r="P22" s="407">
        <f t="shared" si="1"/>
        <v>1.7705202348719078E-2</v>
      </c>
    </row>
    <row r="23" spans="1:16" ht="16.2" thickBot="1" x14ac:dyDescent="0.35">
      <c r="A23" s="857" t="s">
        <v>793</v>
      </c>
      <c r="C23" s="1247" t="str">
        <f>+IFERROR(('SFP ANUAL'!D22/'SFP ANUAL'!C22)-1,"N/A")</f>
        <v>N/A</v>
      </c>
      <c r="D23" s="1247">
        <f>+IFERROR(('SFP ANUAL'!E22/'SFP ANUAL'!D22)-1,"N/A")</f>
        <v>2.6664657542883274E-2</v>
      </c>
      <c r="E23" s="1247">
        <f>+IFERROR(('SFP ANUAL'!F22/'SFP ANUAL'!E22)-1,"N/A")</f>
        <v>1.3921790628407038E-2</v>
      </c>
      <c r="F23" s="1247">
        <f>+IFERROR(('SFP ANUAL'!G22/'SFP ANUAL'!F22)-1,"N/A")</f>
        <v>0.22160527719630219</v>
      </c>
      <c r="G23" s="1247">
        <f>+IFERROR(('SFP ANUAL'!H22/'SFP ANUAL'!G22)-1,"N/A")</f>
        <v>0.4157793844782931</v>
      </c>
      <c r="H23" s="407">
        <f t="shared" si="0"/>
        <v>0.6779711098458856</v>
      </c>
      <c r="J23" s="857" t="s">
        <v>793</v>
      </c>
      <c r="K23" s="1247">
        <f>+'SFP ANUAL'!D22/'SFP ANUAL'!$D$3</f>
        <v>4.7154210884992984E-2</v>
      </c>
      <c r="L23" s="1247">
        <f>+'SFP ANUAL'!E22/'SFP ANUAL'!$E$3</f>
        <v>4.3561434355799428E-2</v>
      </c>
      <c r="M23" s="1247">
        <f>+'SFP ANUAL'!F22/'SFP ANUAL'!$F$3</f>
        <v>4.3420737569830059E-2</v>
      </c>
      <c r="N23" s="1247">
        <f>+'SFP ANUAL'!G22/'SFP ANUAL'!$G$3</f>
        <v>4.9681442663788794E-2</v>
      </c>
      <c r="O23" s="1247">
        <f>+'SFP ANUAL'!H22/'SFP ANUAL'!$H$3</f>
        <v>6.7241442865464615E-2</v>
      </c>
      <c r="P23" s="407">
        <f t="shared" si="1"/>
        <v>0.25105926833987585</v>
      </c>
    </row>
    <row r="24" spans="1:16" ht="15.6" x14ac:dyDescent="0.3">
      <c r="A24" s="807" t="s">
        <v>550</v>
      </c>
      <c r="C24" s="1247" t="str">
        <f>+IFERROR(('SFP ANUAL'!D23/'SFP ANUAL'!C23)-1,"N/A")</f>
        <v>N/A</v>
      </c>
      <c r="D24" s="1247">
        <f>+IFERROR(('SFP ANUAL'!E23/'SFP ANUAL'!D23)-1,"N/A")</f>
        <v>1.5625252623067354E-2</v>
      </c>
      <c r="E24" s="1247">
        <f>+IFERROR(('SFP ANUAL'!F23/'SFP ANUAL'!E23)-1,"N/A")</f>
        <v>-7.4239312795594259E-3</v>
      </c>
      <c r="F24" s="1247">
        <f>+IFERROR(('SFP ANUAL'!G23/'SFP ANUAL'!F23)-1,"N/A")</f>
        <v>0.26144023188748577</v>
      </c>
      <c r="G24" s="1247">
        <f>+IFERROR(('SFP ANUAL'!H23/'SFP ANUAL'!G23)-1,"N/A")</f>
        <v>0.37107056181055764</v>
      </c>
      <c r="H24" s="407">
        <f t="shared" si="0"/>
        <v>0.64071211504155134</v>
      </c>
      <c r="J24" s="807" t="s">
        <v>550</v>
      </c>
      <c r="K24" s="1247">
        <f>+'SFP ANUAL'!D23/'SFP ANUAL'!$D$3</f>
        <v>5.1254577048905417E-2</v>
      </c>
      <c r="L24" s="1247">
        <f>+'SFP ANUAL'!E23/'SFP ANUAL'!$E$3</f>
        <v>4.6840251995483258E-2</v>
      </c>
      <c r="M24" s="1247">
        <f>+'SFP ANUAL'!F23/'SFP ANUAL'!$F$3</f>
        <v>4.5706039547189541E-2</v>
      </c>
      <c r="N24" s="1247">
        <f>+'SFP ANUAL'!G23/'SFP ANUAL'!$G$3</f>
        <v>5.4001568112813904E-2</v>
      </c>
      <c r="O24" s="1247">
        <f>+'SFP ANUAL'!H23/'SFP ANUAL'!$H$3</f>
        <v>7.0780466174173273E-2</v>
      </c>
      <c r="P24" s="407">
        <f t="shared" si="1"/>
        <v>0.2685829028785654</v>
      </c>
    </row>
    <row r="25" spans="1:16" ht="15.6" x14ac:dyDescent="0.3">
      <c r="A25" s="807" t="s">
        <v>551</v>
      </c>
      <c r="C25" s="1247" t="str">
        <f>+IFERROR(('SFP ANUAL'!D24/'SFP ANUAL'!C24)-1,"N/A")</f>
        <v>N/A</v>
      </c>
      <c r="D25" s="1247">
        <f>+IFERROR(('SFP ANUAL'!E24/'SFP ANUAL'!D24)-1,"N/A")</f>
        <v>-0.11132790395481607</v>
      </c>
      <c r="E25" s="1247">
        <f>+IFERROR(('SFP ANUAL'!F24/'SFP ANUAL'!E24)-1,"N/A")</f>
        <v>-0.29101709377111395</v>
      </c>
      <c r="F25" s="1247">
        <f>+IFERROR(('SFP ANUAL'!G24/'SFP ANUAL'!F24)-1,"N/A")</f>
        <v>1.0183043710199771</v>
      </c>
      <c r="G25" s="1247">
        <f>+IFERROR(('SFP ANUAL'!H24/'SFP ANUAL'!G24)-1,"N/A")</f>
        <v>-0.14308089886840136</v>
      </c>
      <c r="H25" s="407">
        <f t="shared" si="0"/>
        <v>0.47287847442564568</v>
      </c>
      <c r="J25" s="807" t="s">
        <v>551</v>
      </c>
      <c r="K25" s="1247">
        <f>+'SFP ANUAL'!D24/'SFP ANUAL'!$D$3</f>
        <v>4.1003661639124334E-3</v>
      </c>
      <c r="L25" s="1247">
        <f>+'SFP ANUAL'!E24/'SFP ANUAL'!$E$3</f>
        <v>3.2788176396838283E-3</v>
      </c>
      <c r="M25" s="1247">
        <f>+'SFP ANUAL'!F24/'SFP ANUAL'!$F$3</f>
        <v>2.2853019773594772E-3</v>
      </c>
      <c r="N25" s="1247">
        <f>+'SFP ANUAL'!G24/'SFP ANUAL'!$G$3</f>
        <v>4.3201254490251124E-3</v>
      </c>
      <c r="O25" s="1247">
        <f>+'SFP ANUAL'!H24/'SFP ANUAL'!$H$3</f>
        <v>3.5390233087086642E-3</v>
      </c>
      <c r="P25" s="407">
        <f t="shared" si="1"/>
        <v>1.7523634538689516E-2</v>
      </c>
    </row>
    <row r="26" spans="1:16" ht="15" thickBot="1" x14ac:dyDescent="0.35">
      <c r="C26" s="1247"/>
      <c r="D26" s="1247"/>
      <c r="E26" s="1247"/>
      <c r="F26" s="1247"/>
      <c r="G26" s="1247"/>
    </row>
    <row r="27" spans="1:16" ht="16.2" thickBot="1" x14ac:dyDescent="0.35">
      <c r="A27" s="693" t="s">
        <v>552</v>
      </c>
      <c r="C27" s="1247" t="str">
        <f>+IFERROR(('SFP ANUAL'!D26/'SFP ANUAL'!C26)-1,"N/A")</f>
        <v>N/A</v>
      </c>
      <c r="D27" s="1247">
        <f>+IFERROR(('SFP ANUAL'!E26/'SFP ANUAL'!D26)-1,"N/A")</f>
        <v>0.55887251199351229</v>
      </c>
      <c r="E27" s="1247">
        <f>+IFERROR(('SFP ANUAL'!F26/'SFP ANUAL'!E26)-1,"N/A")</f>
        <v>-0.11524549068203593</v>
      </c>
      <c r="F27" s="1247">
        <f>+IFERROR(('SFP ANUAL'!G26/'SFP ANUAL'!F26)-1,"N/A")</f>
        <v>-0.19330780563232652</v>
      </c>
      <c r="G27" s="1247">
        <f>+IFERROR(('SFP ANUAL'!H26/'SFP ANUAL'!G26)-1,"N/A")</f>
        <v>0.23928534540054591</v>
      </c>
      <c r="H27" s="407">
        <f t="shared" si="0"/>
        <v>0.48960456107969574</v>
      </c>
      <c r="J27" s="693" t="s">
        <v>552</v>
      </c>
      <c r="K27" s="1247">
        <f>+'SFP ANUAL'!D26/'SFP ANUAL'!$D$3</f>
        <v>5.5579745808406814E-2</v>
      </c>
      <c r="L27" s="1247">
        <f>+'SFP ANUAL'!E26/'SFP ANUAL'!$E$3</f>
        <v>7.7961508425200013E-2</v>
      </c>
      <c r="M27" s="1247">
        <f>+'SFP ANUAL'!F26/'SFP ANUAL'!$F$3</f>
        <v>6.7809975327005348E-2</v>
      </c>
      <c r="N27" s="1247">
        <f>+'SFP ANUAL'!G26/'SFP ANUAL'!$G$3</f>
        <v>5.1235094673988783E-2</v>
      </c>
      <c r="O27" s="1247">
        <f>+'SFP ANUAL'!H26/'SFP ANUAL'!$H$3</f>
        <v>6.0699637643297194E-2</v>
      </c>
      <c r="P27" s="407">
        <f t="shared" si="1"/>
        <v>0.31328596187789814</v>
      </c>
    </row>
    <row r="28" spans="1:16" ht="16.2" thickBot="1" x14ac:dyDescent="0.35">
      <c r="A28" s="858" t="s">
        <v>553</v>
      </c>
      <c r="C28" s="1247" t="str">
        <f>+IFERROR(('SFP ANUAL'!D27/'SFP ANUAL'!C27)-1,"N/A")</f>
        <v>N/A</v>
      </c>
      <c r="D28" s="1247">
        <f>+IFERROR(('SFP ANUAL'!E27/'SFP ANUAL'!D27)-1,"N/A")</f>
        <v>0.10018999735323009</v>
      </c>
      <c r="E28" s="1247">
        <f>+IFERROR(('SFP ANUAL'!F27/'SFP ANUAL'!E27)-1,"N/A")</f>
        <v>-0.20569053504098533</v>
      </c>
      <c r="F28" s="1247">
        <f>+IFERROR(('SFP ANUAL'!G27/'SFP ANUAL'!F27)-1,"N/A")</f>
        <v>-0.22161566007673839</v>
      </c>
      <c r="G28" s="1247">
        <f>+IFERROR(('SFP ANUAL'!H27/'SFP ANUAL'!G27)-1,"N/A")</f>
        <v>0.32168458417869816</v>
      </c>
      <c r="H28" s="407">
        <f t="shared" si="0"/>
        <v>-5.4316135857954695E-3</v>
      </c>
      <c r="J28" s="858" t="s">
        <v>553</v>
      </c>
      <c r="K28" s="1247">
        <f>+'SFP ANUAL'!D27/'SFP ANUAL'!$D$3</f>
        <v>5.5579745808406814E-2</v>
      </c>
      <c r="L28" s="1247">
        <f>+'SFP ANUAL'!E27/'SFP ANUAL'!$E$3</f>
        <v>5.502212085213265E-2</v>
      </c>
      <c r="M28" s="1247">
        <f>+'SFP ANUAL'!F27/'SFP ANUAL'!$F$3</f>
        <v>4.296527860070052E-2</v>
      </c>
      <c r="N28" s="1247">
        <f>+'SFP ANUAL'!G27/'SFP ANUAL'!$G$3</f>
        <v>3.1324043914844356E-2</v>
      </c>
      <c r="O28" s="1247">
        <f>+'SFP ANUAL'!H27/'SFP ANUAL'!$H$3</f>
        <v>3.9577913039606394E-2</v>
      </c>
      <c r="P28" s="407">
        <f t="shared" si="1"/>
        <v>0.22446910221569075</v>
      </c>
    </row>
    <row r="29" spans="1:16" ht="15.6" x14ac:dyDescent="0.3">
      <c r="A29" s="807" t="s">
        <v>550</v>
      </c>
      <c r="C29" s="1247" t="str">
        <f>+IFERROR(('SFP ANUAL'!D28/'SFP ANUAL'!C28)-1,"N/A")</f>
        <v>N/A</v>
      </c>
      <c r="D29" s="1247">
        <f>+IFERROR(('SFP ANUAL'!E28/'SFP ANUAL'!D28)-1,"N/A")</f>
        <v>0.11189414626124328</v>
      </c>
      <c r="E29" s="1247">
        <f>+IFERROR(('SFP ANUAL'!F28/'SFP ANUAL'!E28)-1,"N/A")</f>
        <v>-0.22223864889429812</v>
      </c>
      <c r="F29" s="1247">
        <f>+IFERROR(('SFP ANUAL'!G28/'SFP ANUAL'!F28)-1,"N/A")</f>
        <v>-0.20505429114220075</v>
      </c>
      <c r="G29" s="1247">
        <f>+IFERROR(('SFP ANUAL'!H28/'SFP ANUAL'!G28)-1,"N/A")</f>
        <v>0.35041685774780018</v>
      </c>
      <c r="H29" s="407">
        <f t="shared" si="0"/>
        <v>3.5018063972544589E-2</v>
      </c>
      <c r="J29" s="807" t="s">
        <v>550</v>
      </c>
      <c r="K29" s="1247">
        <f>+'SFP ANUAL'!D28/'SFP ANUAL'!$D$3</f>
        <v>5.8504995587796642E-2</v>
      </c>
      <c r="L29" s="1247">
        <f>+'SFP ANUAL'!E28/'SFP ANUAL'!$E$3</f>
        <v>5.8534171119290046E-2</v>
      </c>
      <c r="M29" s="1247">
        <f>+'SFP ANUAL'!F28/'SFP ANUAL'!$F$3</f>
        <v>4.4755498542396369E-2</v>
      </c>
      <c r="N29" s="1247">
        <f>+'SFP ANUAL'!G28/'SFP ANUAL'!$G$3</f>
        <v>3.3323450973238675E-2</v>
      </c>
      <c r="O29" s="1247">
        <f>+'SFP ANUAL'!H28/'SFP ANUAL'!$H$3</f>
        <v>4.3019470695224341E-2</v>
      </c>
      <c r="P29" s="407">
        <f t="shared" si="1"/>
        <v>0.23813758691794606</v>
      </c>
    </row>
    <row r="30" spans="1:16" ht="15.6" x14ac:dyDescent="0.3">
      <c r="A30" s="807" t="s">
        <v>551</v>
      </c>
      <c r="C30" s="1247" t="str">
        <f>+IFERROR(('SFP ANUAL'!D29/'SFP ANUAL'!C29)-1,"N/A")</f>
        <v>N/A</v>
      </c>
      <c r="D30" s="1247">
        <f>+IFERROR(('SFP ANUAL'!E29/'SFP ANUAL'!D29)-1,"N/A")</f>
        <v>0.33427297551349167</v>
      </c>
      <c r="E30" s="1247">
        <f>+IFERROR(('SFP ANUAL'!F29/'SFP ANUAL'!E29)-1,"N/A")</f>
        <v>-0.48149243259619867</v>
      </c>
      <c r="F30" s="1247">
        <f>+IFERROR(('SFP ANUAL'!G29/'SFP ANUAL'!F29)-1,"N/A")</f>
        <v>0.19241856328669882</v>
      </c>
      <c r="G30" s="1247">
        <f>+IFERROR(('SFP ANUAL'!H29/'SFP ANUAL'!G29)-1,"N/A")</f>
        <v>0.80055581033040024</v>
      </c>
      <c r="H30" s="407">
        <f t="shared" si="0"/>
        <v>0.84575491653439205</v>
      </c>
      <c r="J30" s="807" t="s">
        <v>551</v>
      </c>
      <c r="K30" s="1247">
        <f>+'SFP ANUAL'!D29/'SFP ANUAL'!$D$3</f>
        <v>2.9252497793898326E-3</v>
      </c>
      <c r="L30" s="1247">
        <f>+'SFP ANUAL'!E29/'SFP ANUAL'!$E$3</f>
        <v>3.5120502671574026E-3</v>
      </c>
      <c r="M30" s="1247">
        <f>+'SFP ANUAL'!F29/'SFP ANUAL'!$F$3</f>
        <v>1.790219941695855E-3</v>
      </c>
      <c r="N30" s="1247">
        <f>+'SFP ANUAL'!G29/'SFP ANUAL'!$G$3</f>
        <v>1.9994070583943205E-3</v>
      </c>
      <c r="O30" s="1247">
        <f>+'SFP ANUAL'!H29/'SFP ANUAL'!$H$3</f>
        <v>3.4415576556179476E-3</v>
      </c>
      <c r="P30" s="407">
        <f t="shared" si="1"/>
        <v>1.366848470225536E-2</v>
      </c>
    </row>
    <row r="31" spans="1:16" ht="16.2" thickBot="1" x14ac:dyDescent="0.35">
      <c r="A31" s="858" t="s">
        <v>794</v>
      </c>
      <c r="C31" s="1247" t="str">
        <f>+IFERROR(('SFP ANUAL'!D30/'SFP ANUAL'!C30)-1,"N/A")</f>
        <v>N/A</v>
      </c>
      <c r="D31" s="1247" t="str">
        <f>+IFERROR(('SFP ANUAL'!E30/'SFP ANUAL'!D30)-1,"N/A")</f>
        <v>N/A</v>
      </c>
      <c r="E31" s="1247">
        <f>+IFERROR(('SFP ANUAL'!F30/'SFP ANUAL'!E30)-1,"N/A")</f>
        <v>0.10169483282674818</v>
      </c>
      <c r="F31" s="1247">
        <f>+IFERROR(('SFP ANUAL'!G30/'SFP ANUAL'!F30)-1,"N/A")</f>
        <v>-0.14435350096961352</v>
      </c>
      <c r="G31" s="1247">
        <f>+IFERROR(('SFP ANUAL'!H30/'SFP ANUAL'!G30)-1,"N/A")</f>
        <v>0.10965495043752815</v>
      </c>
      <c r="H31" s="407">
        <f t="shared" si="0"/>
        <v>6.6996282294662812E-2</v>
      </c>
      <c r="J31" s="858" t="s">
        <v>794</v>
      </c>
      <c r="K31" s="1247">
        <f>+'SFP ANUAL'!D30/'SFP ANUAL'!$D$3</f>
        <v>0</v>
      </c>
      <c r="L31" s="1247">
        <f>+'SFP ANUAL'!E30/'SFP ANUAL'!$E$3</f>
        <v>2.2939387573067363E-2</v>
      </c>
      <c r="M31" s="1247">
        <f>+'SFP ANUAL'!F30/'SFP ANUAL'!$F$3</f>
        <v>2.4844696726304825E-2</v>
      </c>
      <c r="N31" s="1247">
        <f>+'SFP ANUAL'!G30/'SFP ANUAL'!$G$3</f>
        <v>1.9911050759144434E-2</v>
      </c>
      <c r="O31" s="1247">
        <f>+'SFP ANUAL'!H30/'SFP ANUAL'!$H$3</f>
        <v>2.11217246036908E-2</v>
      </c>
      <c r="P31" s="407">
        <f t="shared" si="1"/>
        <v>8.8816859662207426E-2</v>
      </c>
    </row>
    <row r="32" spans="1:16" ht="15.6" x14ac:dyDescent="0.3">
      <c r="A32" s="807" t="s">
        <v>550</v>
      </c>
      <c r="C32" s="1247" t="str">
        <f>+IFERROR(('SFP ANUAL'!D31/'SFP ANUAL'!C31)-1,"N/A")</f>
        <v>N/A</v>
      </c>
      <c r="D32" s="1247" t="str">
        <f>+IFERROR(('SFP ANUAL'!E31/'SFP ANUAL'!D31)-1,"N/A")</f>
        <v>N/A</v>
      </c>
      <c r="E32" s="1247">
        <f>+IFERROR(('SFP ANUAL'!F31/'SFP ANUAL'!E31)-1,"N/A")</f>
        <v>5.5790881458966934E-2</v>
      </c>
      <c r="F32" s="1247">
        <f>+IFERROR(('SFP ANUAL'!G31/'SFP ANUAL'!F31)-1,"N/A")</f>
        <v>-0.12614825630939253</v>
      </c>
      <c r="G32" s="1247">
        <f>+IFERROR(('SFP ANUAL'!H31/'SFP ANUAL'!G31)-1,"N/A")</f>
        <v>0.12158672409814653</v>
      </c>
      <c r="H32" s="407">
        <f t="shared" si="0"/>
        <v>5.1229349247720934E-2</v>
      </c>
      <c r="J32" s="807" t="s">
        <v>550</v>
      </c>
      <c r="K32" s="1247">
        <f>+'SFP ANUAL'!D31/'SFP ANUAL'!$D$3</f>
        <v>0</v>
      </c>
      <c r="L32" s="1247">
        <f>+'SFP ANUAL'!E31/'SFP ANUAL'!$E$3</f>
        <v>2.4934116927247136E-2</v>
      </c>
      <c r="M32" s="1247">
        <f>+'SFP ANUAL'!F31/'SFP ANUAL'!$F$3</f>
        <v>2.5879892423234189E-2</v>
      </c>
      <c r="N32" s="1247">
        <f>+'SFP ANUAL'!G31/'SFP ANUAL'!$G$3</f>
        <v>2.1181968892706845E-2</v>
      </c>
      <c r="O32" s="1247">
        <f>+'SFP ANUAL'!H31/'SFP ANUAL'!$H$3</f>
        <v>2.2711531831925594E-2</v>
      </c>
      <c r="P32" s="407">
        <f t="shared" si="1"/>
        <v>9.4707510075113757E-2</v>
      </c>
    </row>
    <row r="33" spans="1:16" ht="15.6" x14ac:dyDescent="0.3">
      <c r="A33" s="807" t="s">
        <v>551</v>
      </c>
      <c r="C33" s="1247" t="str">
        <f>+IFERROR(('SFP ANUAL'!D32/'SFP ANUAL'!C32)-1,"N/A")</f>
        <v>N/A</v>
      </c>
      <c r="D33" s="1247" t="str">
        <f>+IFERROR(('SFP ANUAL'!E32/'SFP ANUAL'!D32)-1,"N/A")</f>
        <v>N/A</v>
      </c>
      <c r="E33" s="1247">
        <f>+IFERROR(('SFP ANUAL'!F32/'SFP ANUAL'!E32)-1,"N/A")</f>
        <v>-0.47210455927051653</v>
      </c>
      <c r="F33" s="1247">
        <f>+IFERROR(('SFP ANUAL'!G32/'SFP ANUAL'!F32)-1,"N/A")</f>
        <v>0.31077761553591121</v>
      </c>
      <c r="G33" s="1247">
        <f>+IFERROR(('SFP ANUAL'!H32/'SFP ANUAL'!G32)-1,"N/A")</f>
        <v>0.30851784478117139</v>
      </c>
      <c r="H33" s="407">
        <f t="shared" si="0"/>
        <v>0.14719090104656607</v>
      </c>
      <c r="J33" s="807" t="s">
        <v>551</v>
      </c>
      <c r="K33" s="1247">
        <f>+'SFP ANUAL'!D32/'SFP ANUAL'!$D$3</f>
        <v>0</v>
      </c>
      <c r="L33" s="1247">
        <f>+'SFP ANUAL'!E32/'SFP ANUAL'!$E$3</f>
        <v>1.9947293541797708E-3</v>
      </c>
      <c r="M33" s="1247">
        <f>+'SFP ANUAL'!F32/'SFP ANUAL'!$F$3</f>
        <v>1.0351956969293676E-3</v>
      </c>
      <c r="N33" s="1247">
        <f>+'SFP ANUAL'!G32/'SFP ANUAL'!$G$3</f>
        <v>1.2709181335624105E-3</v>
      </c>
      <c r="O33" s="1247">
        <f>+'SFP ANUAL'!H32/'SFP ANUAL'!$H$3</f>
        <v>1.5898072282347917E-3</v>
      </c>
      <c r="P33" s="407">
        <f t="shared" si="1"/>
        <v>5.8906504129063409E-3</v>
      </c>
    </row>
    <row r="34" spans="1:16" ht="15" thickBot="1" x14ac:dyDescent="0.35">
      <c r="C34" s="1247"/>
      <c r="D34" s="1247"/>
      <c r="E34" s="1247"/>
      <c r="F34" s="1247"/>
      <c r="G34" s="1247"/>
    </row>
    <row r="35" spans="1:16" ht="16.2" thickBot="1" x14ac:dyDescent="0.35">
      <c r="A35" s="770" t="s">
        <v>842</v>
      </c>
      <c r="C35" s="1247" t="str">
        <f>+IFERROR(('SFP ANUAL'!D34/'SFP ANUAL'!C34)-1,"N/A")</f>
        <v>N/A</v>
      </c>
      <c r="D35" s="1247" t="str">
        <f>+IFERROR(('SFP ANUAL'!E34/'SFP ANUAL'!D34)-1,"N/A")</f>
        <v>N/A</v>
      </c>
      <c r="E35" s="1247">
        <f>+IFERROR(('SFP ANUAL'!F34/'SFP ANUAL'!E34)-1,"N/A")</f>
        <v>0.58258194484124659</v>
      </c>
      <c r="F35" s="1247">
        <f>+IFERROR(('SFP ANUAL'!G34/'SFP ANUAL'!F34)-1,"N/A")</f>
        <v>0.24679750544558154</v>
      </c>
      <c r="G35" s="1247">
        <f>+IFERROR(('SFP ANUAL'!H34/'SFP ANUAL'!G34)-1,"N/A")</f>
        <v>0.19848982364026679</v>
      </c>
      <c r="H35" s="407">
        <f t="shared" si="0"/>
        <v>1.0278692739270949</v>
      </c>
      <c r="J35" s="770" t="s">
        <v>842</v>
      </c>
      <c r="K35" s="1247">
        <f>+'SFP ANUAL'!D34/'SFP ANUAL'!$D$3</f>
        <v>0</v>
      </c>
      <c r="L35" s="1247">
        <f>+'SFP ANUAL'!E34/'SFP ANUAL'!$E$3</f>
        <v>6.1091867610982946E-2</v>
      </c>
      <c r="M35" s="1247">
        <f>+'SFP ANUAL'!F34/'SFP ANUAL'!$F$3</f>
        <v>9.5047385880615634E-2</v>
      </c>
      <c r="N35" s="1247">
        <f>+'SFP ANUAL'!G34/'SFP ANUAL'!$G$3</f>
        <v>0.1109946902370413</v>
      </c>
      <c r="O35" s="1247">
        <f>+'SFP ANUAL'!H34/'SFP ANUAL'!$H$3</f>
        <v>0.12716974357273467</v>
      </c>
      <c r="P35" s="407">
        <f t="shared" si="1"/>
        <v>0.39430368730137455</v>
      </c>
    </row>
    <row r="36" spans="1:16" ht="16.2" thickBot="1" x14ac:dyDescent="0.35">
      <c r="A36" s="859" t="s">
        <v>795</v>
      </c>
      <c r="C36" s="1247" t="str">
        <f>+IFERROR(('SFP ANUAL'!D35/'SFP ANUAL'!C35)-1,"N/A")</f>
        <v>N/A</v>
      </c>
      <c r="D36" s="1247" t="str">
        <f>+IFERROR(('SFP ANUAL'!E35/'SFP ANUAL'!D35)-1,"N/A")</f>
        <v>N/A</v>
      </c>
      <c r="E36" s="1247">
        <f>+IFERROR(('SFP ANUAL'!F35/'SFP ANUAL'!E35)-1,"N/A")</f>
        <v>3.429239002586959E-3</v>
      </c>
      <c r="F36" s="1247">
        <f>+IFERROR(('SFP ANUAL'!G35/'SFP ANUAL'!F35)-1,"N/A")</f>
        <v>0.40835325192108485</v>
      </c>
      <c r="G36" s="1247">
        <f>+IFERROR(('SFP ANUAL'!H35/'SFP ANUAL'!G35)-1,"N/A")</f>
        <v>0.11982220346720807</v>
      </c>
      <c r="H36" s="407">
        <f t="shared" si="0"/>
        <v>0.53160469439087987</v>
      </c>
      <c r="J36" s="859" t="s">
        <v>795</v>
      </c>
      <c r="K36" s="1247">
        <f>+'SFP ANUAL'!D35/'SFP ANUAL'!$D$3</f>
        <v>0</v>
      </c>
      <c r="L36" s="1247">
        <f>+'SFP ANUAL'!E35/'SFP ANUAL'!$E$3</f>
        <v>6.1091867610982946E-2</v>
      </c>
      <c r="M36" s="1247">
        <f>+'SFP ANUAL'!F35/'SFP ANUAL'!$F$3</f>
        <v>6.026438403032492E-2</v>
      </c>
      <c r="N36" s="1247">
        <f>+'SFP ANUAL'!G35/'SFP ANUAL'!$G$3</f>
        <v>7.9494745785180537E-2</v>
      </c>
      <c r="O36" s="1247">
        <f>+'SFP ANUAL'!H35/'SFP ANUAL'!$H$3</f>
        <v>8.5101015091983409E-2</v>
      </c>
      <c r="P36" s="407">
        <f t="shared" si="1"/>
        <v>0.2859520125184718</v>
      </c>
    </row>
    <row r="37" spans="1:16" ht="15.6" x14ac:dyDescent="0.3">
      <c r="A37" s="807" t="s">
        <v>550</v>
      </c>
      <c r="C37" s="1247" t="str">
        <f>+IFERROR(('SFP ANUAL'!D36/'SFP ANUAL'!C36)-1,"N/A")</f>
        <v>N/A</v>
      </c>
      <c r="D37" s="1247" t="str">
        <f>+IFERROR(('SFP ANUAL'!E36/'SFP ANUAL'!D36)-1,"N/A")</f>
        <v>N/A</v>
      </c>
      <c r="E37" s="1247">
        <f>+IFERROR(('SFP ANUAL'!F36/'SFP ANUAL'!E36)-1,"N/A")</f>
        <v>1.3991652044719416E-2</v>
      </c>
      <c r="F37" s="1247">
        <f>+IFERROR(('SFP ANUAL'!G36/'SFP ANUAL'!F36)-1,"N/A")</f>
        <v>0.36524039727043944</v>
      </c>
      <c r="G37" s="1247">
        <f>+IFERROR(('SFP ANUAL'!H36/'SFP ANUAL'!G36)-1,"N/A")</f>
        <v>0.14315183270610832</v>
      </c>
      <c r="H37" s="407">
        <f t="shared" si="0"/>
        <v>0.52238388202126718</v>
      </c>
      <c r="J37" s="807" t="s">
        <v>550</v>
      </c>
      <c r="K37" s="1247">
        <f>+'SFP ANUAL'!D36/'SFP ANUAL'!$D$3</f>
        <v>0</v>
      </c>
      <c r="L37" s="1247">
        <f>+'SFP ANUAL'!E36/'SFP ANUAL'!$E$3</f>
        <v>6.36373620947739E-2</v>
      </c>
      <c r="M37" s="1247">
        <f>+'SFP ANUAL'!F36/'SFP ANUAL'!$F$3</f>
        <v>6.3436193716131489E-2</v>
      </c>
      <c r="N37" s="1247">
        <f>+'SFP ANUAL'!G36/'SFP ANUAL'!$G$3</f>
        <v>8.1117087535898511E-2</v>
      </c>
      <c r="O37" s="1247">
        <f>+'SFP ANUAL'!H36/'SFP ANUAL'!$H$3</f>
        <v>8.8646890720816066E-2</v>
      </c>
      <c r="P37" s="407">
        <f t="shared" si="1"/>
        <v>0.29683753406761998</v>
      </c>
    </row>
    <row r="38" spans="1:16" ht="15.6" x14ac:dyDescent="0.3">
      <c r="A38" s="807" t="s">
        <v>551</v>
      </c>
      <c r="C38" s="1247" t="str">
        <f>+IFERROR(('SFP ANUAL'!D37/'SFP ANUAL'!C37)-1,"N/A")</f>
        <v>N/A</v>
      </c>
      <c r="D38" s="1247" t="str">
        <f>+IFERROR(('SFP ANUAL'!E37/'SFP ANUAL'!D37)-1,"N/A")</f>
        <v>N/A</v>
      </c>
      <c r="E38" s="1247">
        <f>+IFERROR(('SFP ANUAL'!F37/'SFP ANUAL'!E37)-1,"N/A")</f>
        <v>0.26748956505589949</v>
      </c>
      <c r="F38" s="1247">
        <f>+IFERROR(('SFP ANUAL'!G37/'SFP ANUAL'!F37)-1,"N/A")</f>
        <v>-0.45390384109182424</v>
      </c>
      <c r="G38" s="1247">
        <f>+IFERROR(('SFP ANUAL'!H37/'SFP ANUAL'!G37)-1,"N/A")</f>
        <v>1.2863036654122171</v>
      </c>
      <c r="H38" s="407">
        <f t="shared" si="0"/>
        <v>1.0998893893762922</v>
      </c>
      <c r="J38" s="807" t="s">
        <v>551</v>
      </c>
      <c r="K38" s="1247">
        <f>+'SFP ANUAL'!D37/'SFP ANUAL'!$D$3</f>
        <v>0</v>
      </c>
      <c r="L38" s="1247">
        <f>+'SFP ANUAL'!E37/'SFP ANUAL'!$E$3</f>
        <v>2.5454944837909562E-3</v>
      </c>
      <c r="M38" s="1247">
        <f>+'SFP ANUAL'!F37/'SFP ANUAL'!$F$3</f>
        <v>3.171809685806575E-3</v>
      </c>
      <c r="N38" s="1247">
        <f>+'SFP ANUAL'!G37/'SFP ANUAL'!$G$3</f>
        <v>1.6223417507179702E-3</v>
      </c>
      <c r="O38" s="1247">
        <f>+'SFP ANUAL'!H37/'SFP ANUAL'!$H$3</f>
        <v>3.5458756288326426E-3</v>
      </c>
      <c r="P38" s="407">
        <f t="shared" si="1"/>
        <v>1.0885521549148144E-2</v>
      </c>
    </row>
    <row r="39" spans="1:16" ht="16.2" thickBot="1" x14ac:dyDescent="0.35">
      <c r="A39" s="858" t="s">
        <v>796</v>
      </c>
      <c r="C39" s="1247" t="str">
        <f>+IFERROR(('SFP ANUAL'!D38/'SFP ANUAL'!C38)-1,"N/A")</f>
        <v>N/A</v>
      </c>
      <c r="D39" s="1247" t="str">
        <f>+IFERROR(('SFP ANUAL'!E38/'SFP ANUAL'!D38)-1,"N/A")</f>
        <v>N/A</v>
      </c>
      <c r="E39" s="1247" t="str">
        <f>+IFERROR(('SFP ANUAL'!F38/'SFP ANUAL'!E38)-1,"N/A")</f>
        <v>N/A</v>
      </c>
      <c r="F39" s="1247">
        <f>+IFERROR(('SFP ANUAL'!G38/'SFP ANUAL'!F38)-1,"N/A")</f>
        <v>-3.3110985196210585E-2</v>
      </c>
      <c r="G39" s="1247">
        <f>+IFERROR(('SFP ANUAL'!H38/'SFP ANUAL'!G38)-1,"N/A")</f>
        <v>0.39701914094555546</v>
      </c>
      <c r="H39" s="407">
        <f t="shared" si="0"/>
        <v>0.36390815574934487</v>
      </c>
      <c r="J39" s="858" t="s">
        <v>796</v>
      </c>
      <c r="K39" s="1247">
        <f>+'SFP ANUAL'!D38/'SFP ANUAL'!$D$3</f>
        <v>0</v>
      </c>
      <c r="L39" s="1247">
        <f>+'SFP ANUAL'!E38/'SFP ANUAL'!$E$3</f>
        <v>0</v>
      </c>
      <c r="M39" s="1247">
        <f>+'SFP ANUAL'!F38/'SFP ANUAL'!$F$3</f>
        <v>3.4783001850290714E-2</v>
      </c>
      <c r="N39" s="1247">
        <f>+'SFP ANUAL'!G38/'SFP ANUAL'!$G$3</f>
        <v>3.1499944451860766E-2</v>
      </c>
      <c r="O39" s="1247">
        <f>+'SFP ANUAL'!H38/'SFP ANUAL'!$H$3</f>
        <v>4.2068728480751237E-2</v>
      </c>
      <c r="P39" s="407">
        <f t="shared" si="1"/>
        <v>0.10835167478290272</v>
      </c>
    </row>
    <row r="40" spans="1:16" ht="15.6" x14ac:dyDescent="0.3">
      <c r="A40" s="807" t="s">
        <v>550</v>
      </c>
      <c r="C40" s="1247" t="str">
        <f>+IFERROR(('SFP ANUAL'!D39/'SFP ANUAL'!C39)-1,"N/A")</f>
        <v>N/A</v>
      </c>
      <c r="D40" s="1247" t="str">
        <f>+IFERROR(('SFP ANUAL'!E39/'SFP ANUAL'!D39)-1,"N/A")</f>
        <v>N/A</v>
      </c>
      <c r="E40" s="1247" t="str">
        <f>+IFERROR(('SFP ANUAL'!F39/'SFP ANUAL'!E39)-1,"N/A")</f>
        <v>N/A</v>
      </c>
      <c r="F40" s="1247">
        <f>+IFERROR(('SFP ANUAL'!G39/'SFP ANUAL'!F39)-1,"N/A")</f>
        <v>-4.8297723648626167E-2</v>
      </c>
      <c r="G40" s="1247">
        <f>+IFERROR(('SFP ANUAL'!H39/'SFP ANUAL'!G39)-1,"N/A")</f>
        <v>0.43457341892796286</v>
      </c>
      <c r="H40" s="407">
        <f t="shared" si="0"/>
        <v>0.38627569527933669</v>
      </c>
      <c r="J40" s="807" t="s">
        <v>550</v>
      </c>
      <c r="K40" s="1247">
        <f>+'SFP ANUAL'!D39/'SFP ANUAL'!$D$3</f>
        <v>0</v>
      </c>
      <c r="L40" s="1247">
        <f>+'SFP ANUAL'!E39/'SFP ANUAL'!$E$3</f>
        <v>0</v>
      </c>
      <c r="M40" s="1247">
        <f>+'SFP ANUAL'!F39/'SFP ANUAL'!$F$3</f>
        <v>3.700319345775608E-2</v>
      </c>
      <c r="N40" s="1247">
        <f>+'SFP ANUAL'!G39/'SFP ANUAL'!$G$3</f>
        <v>3.2984235028126453E-2</v>
      </c>
      <c r="O40" s="1247">
        <f>+'SFP ANUAL'!H39/'SFP ANUAL'!$H$3</f>
        <v>4.5235191914786275E-2</v>
      </c>
      <c r="P40" s="407">
        <f t="shared" si="1"/>
        <v>0.1152226204006688</v>
      </c>
    </row>
    <row r="41" spans="1:16" ht="15.6" x14ac:dyDescent="0.3">
      <c r="A41" s="807" t="s">
        <v>551</v>
      </c>
      <c r="C41" s="1247" t="str">
        <f>+IFERROR(('SFP ANUAL'!D40/'SFP ANUAL'!C40)-1,"N/A")</f>
        <v>N/A</v>
      </c>
      <c r="D41" s="1247" t="str">
        <f>+IFERROR(('SFP ANUAL'!E40/'SFP ANUAL'!D40)-1,"N/A")</f>
        <v>N/A</v>
      </c>
      <c r="E41" s="1247" t="str">
        <f>+IFERROR(('SFP ANUAL'!F40/'SFP ANUAL'!E40)-1,"N/A")</f>
        <v>N/A</v>
      </c>
      <c r="F41" s="1247">
        <f>+IFERROR(('SFP ANUAL'!G40/'SFP ANUAL'!F40)-1,"N/A")</f>
        <v>-0.28622329273646974</v>
      </c>
      <c r="G41" s="1247">
        <f>+IFERROR(('SFP ANUAL'!H40/'SFP ANUAL'!G40)-1,"N/A")</f>
        <v>1.2315586516657206</v>
      </c>
      <c r="H41" s="407">
        <f t="shared" si="0"/>
        <v>0.94533535892925091</v>
      </c>
      <c r="J41" s="807" t="s">
        <v>551</v>
      </c>
      <c r="K41" s="1247">
        <f>+'SFP ANUAL'!D40/'SFP ANUAL'!$D$3</f>
        <v>0</v>
      </c>
      <c r="L41" s="1247">
        <f>+'SFP ANUAL'!E40/'SFP ANUAL'!$E$3</f>
        <v>0</v>
      </c>
      <c r="M41" s="1247">
        <f>+'SFP ANUAL'!F40/'SFP ANUAL'!$F$3</f>
        <v>2.2201916074653647E-3</v>
      </c>
      <c r="N41" s="1247">
        <f>+'SFP ANUAL'!G40/'SFP ANUAL'!$G$3</f>
        <v>1.4842905762656902E-3</v>
      </c>
      <c r="O41" s="1247">
        <f>+'SFP ANUAL'!H40/'SFP ANUAL'!$H$3</f>
        <v>3.1664634340350397E-3</v>
      </c>
      <c r="P41" s="407">
        <f t="shared" si="1"/>
        <v>6.8709456177660951E-3</v>
      </c>
    </row>
    <row r="42" spans="1:16" ht="15" thickBot="1" x14ac:dyDescent="0.35">
      <c r="C42" s="1247"/>
      <c r="D42" s="1247"/>
      <c r="E42" s="1247"/>
      <c r="F42" s="1247"/>
      <c r="G42" s="1247"/>
    </row>
    <row r="43" spans="1:16" ht="16.2" thickBot="1" x14ac:dyDescent="0.35">
      <c r="A43" s="708" t="s">
        <v>554</v>
      </c>
      <c r="C43" s="1247" t="str">
        <f>+IFERROR(('SFP ANUAL'!D42/'SFP ANUAL'!C42)-1,"N/A")</f>
        <v>N/A</v>
      </c>
      <c r="D43" s="1247">
        <f>+IFERROR(('SFP ANUAL'!E42/'SFP ANUAL'!D42)-1,"N/A")</f>
        <v>0.20065706395638228</v>
      </c>
      <c r="E43" s="1247">
        <f>+IFERROR(('SFP ANUAL'!F42/'SFP ANUAL'!E42)-1,"N/A")</f>
        <v>8.9904175048153512E-2</v>
      </c>
      <c r="F43" s="1247">
        <f>+IFERROR(('SFP ANUAL'!G42/'SFP ANUAL'!F42)-1,"N/A")</f>
        <v>0.12907227631019635</v>
      </c>
      <c r="G43" s="1247">
        <f>+IFERROR(('SFP ANUAL'!H42/'SFP ANUAL'!G42)-1,"N/A")</f>
        <v>0.10160696923669166</v>
      </c>
      <c r="H43" s="407">
        <f t="shared" si="0"/>
        <v>0.5212404845514238</v>
      </c>
      <c r="J43" s="708" t="s">
        <v>554</v>
      </c>
      <c r="K43" s="1247">
        <f>+'SFP ANUAL'!D42/'SFP ANUAL'!$D$3</f>
        <v>0.23790307136554492</v>
      </c>
      <c r="L43" s="1247">
        <f>+'SFP ANUAL'!E42/'SFP ANUAL'!$E$3</f>
        <v>0.25702307037097549</v>
      </c>
      <c r="M43" s="1247">
        <f>+'SFP ANUAL'!F42/'SFP ANUAL'!$F$3</f>
        <v>0.27539179178836071</v>
      </c>
      <c r="N43" s="1247">
        <f>+'SFP ANUAL'!G42/'SFP ANUAL'!$G$3</f>
        <v>0.29123182881695825</v>
      </c>
      <c r="O43" s="1247">
        <f>+'SFP ANUAL'!H42/'SFP ANUAL'!$H$3</f>
        <v>0.30669927789837936</v>
      </c>
      <c r="P43" s="407">
        <f t="shared" si="1"/>
        <v>1.3682490402402188</v>
      </c>
    </row>
    <row r="44" spans="1:16" x14ac:dyDescent="0.3">
      <c r="C44" s="1247"/>
      <c r="D44" s="1247"/>
      <c r="E44" s="1247"/>
      <c r="F44" s="1247"/>
      <c r="G44" s="1247"/>
    </row>
    <row r="45" spans="1:16" ht="16.2" thickBot="1" x14ac:dyDescent="0.35">
      <c r="A45" s="985" t="s">
        <v>555</v>
      </c>
      <c r="C45" s="1247" t="str">
        <f>+IFERROR(('SFP ANUAL'!D44/'SFP ANUAL'!C44)-1,"N/A")</f>
        <v>N/A</v>
      </c>
      <c r="D45" s="1247">
        <f>+IFERROR(('SFP ANUAL'!E44/'SFP ANUAL'!D44)-1,"N/A")</f>
        <v>0.13925337322413012</v>
      </c>
      <c r="E45" s="1247">
        <f>+IFERROR(('SFP ANUAL'!F44/'SFP ANUAL'!E44)-1,"N/A")</f>
        <v>0.18716380646037267</v>
      </c>
      <c r="F45" s="1247">
        <f>+IFERROR(('SFP ANUAL'!G44/'SFP ANUAL'!F44)-1,"N/A")</f>
        <v>0.1402373158599719</v>
      </c>
      <c r="G45" s="1247">
        <f>+IFERROR(('SFP ANUAL'!H44/'SFP ANUAL'!G44)-1,"N/A")</f>
        <v>0.10235828910135147</v>
      </c>
      <c r="H45" s="407">
        <f t="shared" si="0"/>
        <v>0.56901278464582616</v>
      </c>
      <c r="J45" s="985" t="s">
        <v>555</v>
      </c>
      <c r="K45" s="1247">
        <f>+'SFP ANUAL'!D44/'SFP ANUAL'!$D$3</f>
        <v>7.0834687762043838E-2</v>
      </c>
      <c r="L45" s="1247">
        <f>+'SFP ANUAL'!E44/'SFP ANUAL'!$E$3</f>
        <v>7.2613836857552475E-2</v>
      </c>
      <c r="M45" s="1247">
        <f>+'SFP ANUAL'!F44/'SFP ANUAL'!$F$3</f>
        <v>8.4746271672354878E-2</v>
      </c>
      <c r="N45" s="1247">
        <f>+'SFP ANUAL'!G44/'SFP ANUAL'!$G$3</f>
        <v>9.0506954776480145E-2</v>
      </c>
      <c r="O45" s="1247">
        <f>+'SFP ANUAL'!H44/'SFP ANUAL'!$H$3</f>
        <v>9.5378824598077977E-2</v>
      </c>
      <c r="P45" s="407">
        <f t="shared" si="1"/>
        <v>0.41408057566650935</v>
      </c>
    </row>
    <row r="46" spans="1:16" ht="15.6" x14ac:dyDescent="0.3">
      <c r="A46" s="811" t="s">
        <v>556</v>
      </c>
      <c r="C46" s="1247" t="str">
        <f>+IFERROR(('SFP ANUAL'!D45/'SFP ANUAL'!C45)-1,"N/A")</f>
        <v>N/A</v>
      </c>
      <c r="D46" s="1247">
        <f>+IFERROR(('SFP ANUAL'!E45/'SFP ANUAL'!D45)-1,"N/A")</f>
        <v>6.5467168501494921E-2</v>
      </c>
      <c r="E46" s="1247">
        <f>+IFERROR(('SFP ANUAL'!F45/'SFP ANUAL'!E45)-1,"N/A")</f>
        <v>0.4459312744633086</v>
      </c>
      <c r="F46" s="1247">
        <f>+IFERROR(('SFP ANUAL'!G45/'SFP ANUAL'!F45)-1,"N/A")</f>
        <v>-1.4681464699026536E-2</v>
      </c>
      <c r="G46" s="1247">
        <f>+IFERROR(('SFP ANUAL'!H45/'SFP ANUAL'!G45)-1,"N/A")</f>
        <v>4.7967073351228739E-2</v>
      </c>
      <c r="H46" s="407">
        <f t="shared" si="0"/>
        <v>0.54468405161700573</v>
      </c>
      <c r="J46" s="811" t="s">
        <v>556</v>
      </c>
      <c r="K46" s="1247">
        <f>+'SFP ANUAL'!D45/'SFP ANUAL'!$D$3</f>
        <v>2.1383809790648012E-2</v>
      </c>
      <c r="L46" s="1247">
        <f>+'SFP ANUAL'!E45/'SFP ANUAL'!$E$3</f>
        <v>2.0501150443610328E-2</v>
      </c>
      <c r="M46" s="1247">
        <f>+'SFP ANUAL'!F45/'SFP ANUAL'!$F$3</f>
        <v>2.9141805288054684E-2</v>
      </c>
      <c r="N46" s="1247">
        <f>+'SFP ANUAL'!G45/'SFP ANUAL'!$G$3</f>
        <v>2.6894235700596816E-2</v>
      </c>
      <c r="O46" s="1247">
        <f>+'SFP ANUAL'!H45/'SFP ANUAL'!$H$3</f>
        <v>2.6943504650380989E-2</v>
      </c>
      <c r="P46" s="407">
        <f t="shared" si="1"/>
        <v>0.12486450587329083</v>
      </c>
    </row>
    <row r="47" spans="1:16" ht="15.6" x14ac:dyDescent="0.3">
      <c r="A47" s="812" t="s">
        <v>557</v>
      </c>
      <c r="C47" s="1247" t="str">
        <f>+IFERROR(('SFP ANUAL'!D46/'SFP ANUAL'!C46)-1,"N/A")</f>
        <v>N/A</v>
      </c>
      <c r="D47" s="1247">
        <f>+IFERROR(('SFP ANUAL'!E46/'SFP ANUAL'!D46)-1,"N/A")</f>
        <v>0.71303026822867488</v>
      </c>
      <c r="E47" s="1247">
        <f>+IFERROR(('SFP ANUAL'!F46/'SFP ANUAL'!E46)-1,"N/A")</f>
        <v>0.23394109772398197</v>
      </c>
      <c r="F47" s="1247">
        <f>+IFERROR(('SFP ANUAL'!G46/'SFP ANUAL'!F46)-1,"N/A")</f>
        <v>-4.689875285506262E-2</v>
      </c>
      <c r="G47" s="1247">
        <f>+IFERROR(('SFP ANUAL'!H46/'SFP ANUAL'!G46)-1,"N/A")</f>
        <v>0.32216470092746308</v>
      </c>
      <c r="H47" s="407">
        <f t="shared" si="0"/>
        <v>1.2222373140250573</v>
      </c>
      <c r="J47" s="812" t="s">
        <v>557</v>
      </c>
      <c r="K47" s="1247">
        <f>+'SFP ANUAL'!D46/'SFP ANUAL'!$D$3</f>
        <v>3.6088814383573925E-3</v>
      </c>
      <c r="L47" s="1247">
        <f>+'SFP ANUAL'!E46/'SFP ANUAL'!$E$3</f>
        <v>5.5627652037058568E-3</v>
      </c>
      <c r="M47" s="1247">
        <f>+'SFP ANUAL'!F46/'SFP ANUAL'!$F$3</f>
        <v>6.7480101424072306E-3</v>
      </c>
      <c r="N47" s="1247">
        <f>+'SFP ANUAL'!G46/'SFP ANUAL'!$G$3</f>
        <v>6.0239431760037276E-3</v>
      </c>
      <c r="O47" s="1247">
        <f>+'SFP ANUAL'!H46/'SFP ANUAL'!$H$3</f>
        <v>7.6140139115670946E-3</v>
      </c>
      <c r="P47" s="407">
        <f t="shared" si="1"/>
        <v>2.9557613872041304E-2</v>
      </c>
    </row>
    <row r="48" spans="1:16" ht="15.6" x14ac:dyDescent="0.3">
      <c r="A48" s="813" t="s">
        <v>558</v>
      </c>
      <c r="C48" s="1247" t="str">
        <f>+IFERROR(('SFP ANUAL'!D47/'SFP ANUAL'!C47)-1,"N/A")</f>
        <v>N/A</v>
      </c>
      <c r="D48" s="1247">
        <f>+IFERROR(('SFP ANUAL'!E47/'SFP ANUAL'!D47)-1,"N/A")</f>
        <v>-0.21456576279775375</v>
      </c>
      <c r="E48" s="1247">
        <f>+IFERROR(('SFP ANUAL'!F47/'SFP ANUAL'!E47)-1,"N/A")</f>
        <v>0.31684717538454343</v>
      </c>
      <c r="F48" s="1247">
        <f>+IFERROR(('SFP ANUAL'!G47/'SFP ANUAL'!F47)-1,"N/A")</f>
        <v>0.30551430074492658</v>
      </c>
      <c r="G48" s="1247">
        <f>+IFERROR(('SFP ANUAL'!H47/'SFP ANUAL'!G47)-1,"N/A")</f>
        <v>0.34752460769355076</v>
      </c>
      <c r="H48" s="407">
        <f t="shared" si="0"/>
        <v>0.75532032102526703</v>
      </c>
      <c r="J48" s="813" t="s">
        <v>558</v>
      </c>
      <c r="K48" s="1247">
        <f>+'SFP ANUAL'!D47/'SFP ANUAL'!$D$3</f>
        <v>2.545401913328665E-2</v>
      </c>
      <c r="L48" s="1247">
        <f>+'SFP ANUAL'!E47/'SFP ANUAL'!$E$3</f>
        <v>1.7989507451673402E-2</v>
      </c>
      <c r="M48" s="1247">
        <f>+'SFP ANUAL'!F47/'SFP ANUAL'!$F$3</f>
        <v>2.3288698439757931E-2</v>
      </c>
      <c r="N48" s="1247">
        <f>+'SFP ANUAL'!G47/'SFP ANUAL'!$G$3</f>
        <v>2.8476915911550552E-2</v>
      </c>
      <c r="O48" s="1247">
        <f>+'SFP ANUAL'!H47/'SFP ANUAL'!$H$3</f>
        <v>3.6684018083126359E-2</v>
      </c>
      <c r="P48" s="407">
        <f t="shared" si="1"/>
        <v>0.13189315901939488</v>
      </c>
    </row>
    <row r="49" spans="1:16" ht="15.6" x14ac:dyDescent="0.3">
      <c r="A49" s="814" t="s">
        <v>559</v>
      </c>
      <c r="C49" s="1247" t="str">
        <f>+IFERROR(('SFP ANUAL'!D48/'SFP ANUAL'!C48)-1,"N/A")</f>
        <v>N/A</v>
      </c>
      <c r="D49" s="1247">
        <f>+IFERROR(('SFP ANUAL'!E48/'SFP ANUAL'!D48)-1,"N/A")</f>
        <v>0.59130766152539382</v>
      </c>
      <c r="E49" s="1247">
        <f>+IFERROR(('SFP ANUAL'!F48/'SFP ANUAL'!E48)-1,"N/A")</f>
        <v>-0.11590879079752292</v>
      </c>
      <c r="F49" s="1247">
        <f>+IFERROR(('SFP ANUAL'!G48/'SFP ANUAL'!F48)-1,"N/A")</f>
        <v>0.27104443847159043</v>
      </c>
      <c r="G49" s="1247">
        <f>+IFERROR(('SFP ANUAL'!H48/'SFP ANUAL'!G48)-1,"N/A")</f>
        <v>-0.17012398031758325</v>
      </c>
      <c r="H49" s="407">
        <f t="shared" si="0"/>
        <v>0.57631932888187809</v>
      </c>
      <c r="J49" s="814" t="s">
        <v>559</v>
      </c>
      <c r="K49" s="1247">
        <f>+'SFP ANUAL'!D48/'SFP ANUAL'!$D$3</f>
        <v>9.6573232342453547E-3</v>
      </c>
      <c r="L49" s="1247">
        <f>+'SFP ANUAL'!E48/'SFP ANUAL'!$E$3</f>
        <v>1.382814737654752E-2</v>
      </c>
      <c r="M49" s="1247">
        <f>+'SFP ANUAL'!F48/'SFP ANUAL'!$F$3</f>
        <v>1.2018537971695985E-2</v>
      </c>
      <c r="N49" s="1247">
        <f>+'SFP ANUAL'!G48/'SFP ANUAL'!$G$3</f>
        <v>1.4307985014775577E-2</v>
      </c>
      <c r="O49" s="1247">
        <f>+'SFP ANUAL'!H48/'SFP ANUAL'!$H$3</f>
        <v>1.135112570478497E-2</v>
      </c>
      <c r="P49" s="407">
        <f t="shared" si="1"/>
        <v>6.1163119302049408E-2</v>
      </c>
    </row>
    <row r="50" spans="1:16" ht="15.6" x14ac:dyDescent="0.3">
      <c r="A50" s="815" t="s">
        <v>560</v>
      </c>
      <c r="C50" s="1247" t="str">
        <f>+IFERROR(('SFP ANUAL'!D49/'SFP ANUAL'!C49)-1,"N/A")</f>
        <v>N/A</v>
      </c>
      <c r="D50" s="1247">
        <f>+IFERROR(('SFP ANUAL'!E49/'SFP ANUAL'!D49)-1,"N/A")</f>
        <v>0.52577426871872501</v>
      </c>
      <c r="E50" s="1247">
        <f>+IFERROR(('SFP ANUAL'!F49/'SFP ANUAL'!E49)-1,"N/A")</f>
        <v>-6.447767044606445E-2</v>
      </c>
      <c r="F50" s="1247">
        <f>+IFERROR(('SFP ANUAL'!G49/'SFP ANUAL'!F49)-1,"N/A")</f>
        <v>0.16652759696664221</v>
      </c>
      <c r="G50" s="1247">
        <f>+IFERROR(('SFP ANUAL'!H49/'SFP ANUAL'!G49)-1,"N/A")</f>
        <v>-9.652204288280597E-2</v>
      </c>
      <c r="H50" s="407">
        <f t="shared" si="0"/>
        <v>0.5313021523564968</v>
      </c>
      <c r="J50" s="815" t="s">
        <v>560</v>
      </c>
      <c r="K50" s="1247">
        <f>+'SFP ANUAL'!D49/'SFP ANUAL'!$D$3</f>
        <v>1.0730654165506431E-2</v>
      </c>
      <c r="L50" s="1247">
        <f>+'SFP ANUAL'!E49/'SFP ANUAL'!$E$3</f>
        <v>1.4732266382015368E-2</v>
      </c>
      <c r="M50" s="1247">
        <f>+'SFP ANUAL'!F49/'SFP ANUAL'!$F$3</f>
        <v>1.3549219830439036E-2</v>
      </c>
      <c r="N50" s="1247">
        <f>+'SFP ANUAL'!G49/'SFP ANUAL'!$G$3</f>
        <v>1.4803874973553477E-2</v>
      </c>
      <c r="O50" s="1247">
        <f>+'SFP ANUAL'!H49/'SFP ANUAL'!$H$3</f>
        <v>1.2786162248218562E-2</v>
      </c>
      <c r="P50" s="407">
        <f t="shared" si="1"/>
        <v>6.6602177599732873E-2</v>
      </c>
    </row>
    <row r="51" spans="1:16" x14ac:dyDescent="0.3">
      <c r="C51" s="1247"/>
      <c r="D51" s="1247"/>
      <c r="E51" s="1247"/>
      <c r="F51" s="1247"/>
      <c r="G51" s="1247"/>
    </row>
    <row r="52" spans="1:16" ht="16.2" thickBot="1" x14ac:dyDescent="0.35">
      <c r="A52" s="985" t="s">
        <v>561</v>
      </c>
      <c r="C52" s="1247" t="str">
        <f>+IFERROR(('SFP ANUAL'!D51/'SFP ANUAL'!C51)-1,"N/A")</f>
        <v>N/A</v>
      </c>
      <c r="D52" s="1247">
        <f>+IFERROR(('SFP ANUAL'!E51/'SFP ANUAL'!D51)-1,"N/A")</f>
        <v>0.21837519846088571</v>
      </c>
      <c r="E52" s="1247">
        <f>+IFERROR(('SFP ANUAL'!F51/'SFP ANUAL'!E51)-1,"N/A")</f>
        <v>-1.1241273694086229E-2</v>
      </c>
      <c r="F52" s="1247">
        <f>+IFERROR(('SFP ANUAL'!G51/'SFP ANUAL'!F51)-1,"N/A")</f>
        <v>0.20622150229616665</v>
      </c>
      <c r="G52" s="1247">
        <f>+IFERROR(('SFP ANUAL'!H51/'SFP ANUAL'!G51)-1,"N/A")</f>
        <v>9.3399762811698483E-2</v>
      </c>
      <c r="H52" s="407">
        <f t="shared" si="0"/>
        <v>0.50675518987466461</v>
      </c>
      <c r="J52" s="985" t="s">
        <v>561</v>
      </c>
      <c r="K52" s="1247">
        <f>+'SFP ANUAL'!D51/'SFP ANUAL'!$D$3</f>
        <v>8.3751270998024263E-2</v>
      </c>
      <c r="L52" s="1247">
        <f>+'SFP ANUAL'!E51/'SFP ANUAL'!$E$3</f>
        <v>9.1817514970403247E-2</v>
      </c>
      <c r="M52" s="1247">
        <f>+'SFP ANUAL'!F51/'SFP ANUAL'!$F$3</f>
        <v>8.9249631580669189E-2</v>
      </c>
      <c r="N52" s="1247">
        <f>+'SFP ANUAL'!G51/'SFP ANUAL'!$G$3</f>
        <v>0.1008322829166763</v>
      </c>
      <c r="O52" s="1247">
        <f>+'SFP ANUAL'!H51/'SFP ANUAL'!$H$3</f>
        <v>0.10539640961502207</v>
      </c>
      <c r="P52" s="407">
        <f t="shared" si="1"/>
        <v>0.47104711008079503</v>
      </c>
    </row>
    <row r="53" spans="1:16" ht="15.6" x14ac:dyDescent="0.3">
      <c r="A53" s="816" t="s">
        <v>840</v>
      </c>
      <c r="C53" s="1247" t="str">
        <f>+IFERROR(('SFP ANUAL'!D52/'SFP ANUAL'!C52)-1,"N/A")</f>
        <v>N/A</v>
      </c>
      <c r="D53" s="1247">
        <f>+IFERROR(('SFP ANUAL'!E52/'SFP ANUAL'!D52)-1,"N/A")</f>
        <v>0.10385901150855892</v>
      </c>
      <c r="E53" s="1247">
        <f>+IFERROR(('SFP ANUAL'!F52/'SFP ANUAL'!E52)-1,"N/A")</f>
        <v>-3.49757701091572E-2</v>
      </c>
      <c r="F53" s="1247">
        <f>+IFERROR(('SFP ANUAL'!G52/'SFP ANUAL'!F52)-1,"N/A")</f>
        <v>0.1789027509489256</v>
      </c>
      <c r="G53" s="1247">
        <f>+IFERROR(('SFP ANUAL'!H52/'SFP ANUAL'!G52)-1,"N/A")</f>
        <v>0.11894690116482365</v>
      </c>
      <c r="H53" s="407">
        <f t="shared" si="0"/>
        <v>0.36673289351315097</v>
      </c>
      <c r="J53" s="816" t="s">
        <v>840</v>
      </c>
      <c r="K53" s="1247">
        <f>+'SFP ANUAL'!D52/'SFP ANUAL'!$D$3</f>
        <v>3.5997183362817778E-2</v>
      </c>
      <c r="L53" s="1247">
        <f>+'SFP ANUAL'!E52/'SFP ANUAL'!$E$3</f>
        <v>3.5754870201255229E-2</v>
      </c>
      <c r="M53" s="1247">
        <f>+'SFP ANUAL'!F52/'SFP ANUAL'!$F$3</f>
        <v>3.3920636406816695E-2</v>
      </c>
      <c r="N53" s="1247">
        <f>+'SFP ANUAL'!G52/'SFP ANUAL'!$G$3</f>
        <v>3.7454851097179186E-2</v>
      </c>
      <c r="O53" s="1247">
        <f>+'SFP ANUAL'!H52/'SFP ANUAL'!$H$3</f>
        <v>4.0064967427965933E-2</v>
      </c>
      <c r="P53" s="407">
        <f t="shared" si="1"/>
        <v>0.1831925084960348</v>
      </c>
    </row>
    <row r="54" spans="1:16" ht="15.6" x14ac:dyDescent="0.3">
      <c r="A54" s="817" t="s">
        <v>3</v>
      </c>
      <c r="C54" s="1247" t="str">
        <f>+IFERROR(('SFP ANUAL'!D53/'SFP ANUAL'!C53)-1,"N/A")</f>
        <v>N/A</v>
      </c>
      <c r="D54" s="1247">
        <f>+IFERROR(('SFP ANUAL'!E53/'SFP ANUAL'!D53)-1,"N/A")</f>
        <v>0.18940514307006606</v>
      </c>
      <c r="E54" s="1247">
        <f>+IFERROR(('SFP ANUAL'!F53/'SFP ANUAL'!E53)-1,"N/A")</f>
        <v>-1.3306531584980186E-2</v>
      </c>
      <c r="F54" s="1247">
        <f>+IFERROR(('SFP ANUAL'!G53/'SFP ANUAL'!F53)-1,"N/A")</f>
        <v>0.15544239511330793</v>
      </c>
      <c r="G54" s="1247">
        <f>+IFERROR(('SFP ANUAL'!H53/'SFP ANUAL'!G53)-1,"N/A")</f>
        <v>-1.0308889750552774E-2</v>
      </c>
      <c r="H54" s="407">
        <f t="shared" si="0"/>
        <v>0.32123211684784103</v>
      </c>
      <c r="J54" s="817" t="s">
        <v>3</v>
      </c>
      <c r="K54" s="1247">
        <f>+'SFP ANUAL'!D53/'SFP ANUAL'!$D$3</f>
        <v>2.9536178694877173E-2</v>
      </c>
      <c r="L54" s="1247">
        <f>+'SFP ANUAL'!E53/'SFP ANUAL'!$E$3</f>
        <v>3.1610924466140305E-2</v>
      </c>
      <c r="M54" s="1247">
        <f>+'SFP ANUAL'!F53/'SFP ANUAL'!$F$3</f>
        <v>3.0662673494674469E-2</v>
      </c>
      <c r="N54" s="1247">
        <f>+'SFP ANUAL'!G53/'SFP ANUAL'!$G$3</f>
        <v>3.3183670244684119E-2</v>
      </c>
      <c r="O54" s="1247">
        <f>+'SFP ANUAL'!H53/'SFP ANUAL'!$H$3</f>
        <v>3.1395783788302253E-2</v>
      </c>
      <c r="P54" s="407">
        <f t="shared" si="1"/>
        <v>0.15638923068867833</v>
      </c>
    </row>
    <row r="55" spans="1:16" ht="15.6" x14ac:dyDescent="0.3">
      <c r="A55" s="818" t="s">
        <v>841</v>
      </c>
      <c r="C55" s="1247" t="str">
        <f>+IFERROR(('SFP ANUAL'!D54/'SFP ANUAL'!C54)-1,"N/A")</f>
        <v>N/A</v>
      </c>
      <c r="D55" s="1247">
        <f>+IFERROR(('SFP ANUAL'!E54/'SFP ANUAL'!D54)-1,"N/A")</f>
        <v>0.4916186825984985</v>
      </c>
      <c r="E55" s="1247">
        <f>+IFERROR(('SFP ANUAL'!F54/'SFP ANUAL'!E54)-1,"N/A")</f>
        <v>-7.2568331579397238E-2</v>
      </c>
      <c r="F55" s="1247">
        <f>+IFERROR(('SFP ANUAL'!G54/'SFP ANUAL'!F54)-1,"N/A")</f>
        <v>0.27553628442675326</v>
      </c>
      <c r="G55" s="1247">
        <f>+IFERROR(('SFP ANUAL'!H54/'SFP ANUAL'!G54)-1,"N/A")</f>
        <v>0.16435101086822934</v>
      </c>
      <c r="H55" s="407">
        <f t="shared" si="0"/>
        <v>0.85893764631408387</v>
      </c>
      <c r="J55" s="818" t="s">
        <v>841</v>
      </c>
      <c r="K55" s="1247">
        <f>+'SFP ANUAL'!D54/'SFP ANUAL'!$D$3</f>
        <v>1.8217908940329319E-2</v>
      </c>
      <c r="L55" s="1247">
        <f>+'SFP ANUAL'!E54/'SFP ANUAL'!$E$3</f>
        <v>2.4451720303007709E-2</v>
      </c>
      <c r="M55" s="1247">
        <f>+'SFP ANUAL'!F54/'SFP ANUAL'!$F$3</f>
        <v>2.2293687488912167E-2</v>
      </c>
      <c r="N55" s="1247">
        <f>+'SFP ANUAL'!G54/'SFP ANUAL'!$G$3</f>
        <v>2.6634271849776747E-2</v>
      </c>
      <c r="O55" s="1247">
        <f>+'SFP ANUAL'!H54/'SFP ANUAL'!$H$3</f>
        <v>2.9646402049747063E-2</v>
      </c>
      <c r="P55" s="407">
        <f t="shared" si="1"/>
        <v>0.12124399063177302</v>
      </c>
    </row>
    <row r="56" spans="1:16" ht="15.6" x14ac:dyDescent="0.3">
      <c r="A56" s="819" t="s">
        <v>797</v>
      </c>
      <c r="C56" s="1247" t="str">
        <f>+IFERROR(('SFP ANUAL'!D55/'SFP ANUAL'!C55)-1,"N/A")</f>
        <v>N/A</v>
      </c>
      <c r="D56" s="1247" t="str">
        <f>+IFERROR(('SFP ANUAL'!E55/'SFP ANUAL'!D55)-1,"N/A")</f>
        <v>N/A</v>
      </c>
      <c r="E56" s="1247" t="str">
        <f>+IFERROR(('SFP ANUAL'!F55/'SFP ANUAL'!E55)-1,"N/A")</f>
        <v>N/A</v>
      </c>
      <c r="F56" s="1247">
        <f>+IFERROR(('SFP ANUAL'!G55/'SFP ANUAL'!F55)-1,"N/A")</f>
        <v>0.60173570676380317</v>
      </c>
      <c r="G56" s="1247">
        <f>+IFERROR(('SFP ANUAL'!H55/'SFP ANUAL'!G55)-1,"N/A")</f>
        <v>0.26051209696692279</v>
      </c>
      <c r="H56" s="407">
        <f t="shared" si="0"/>
        <v>0.86224780373072596</v>
      </c>
      <c r="J56" s="819" t="s">
        <v>797</v>
      </c>
      <c r="K56" s="1247">
        <f>+'SFP ANUAL'!D55/'SFP ANUAL'!$D$3</f>
        <v>0</v>
      </c>
      <c r="L56" s="1247">
        <f>+'SFP ANUAL'!E55/'SFP ANUAL'!$E$3</f>
        <v>0</v>
      </c>
      <c r="M56" s="1247">
        <f>+'SFP ANUAL'!F55/'SFP ANUAL'!$F$3</f>
        <v>2.372634190265871E-3</v>
      </c>
      <c r="N56" s="1247">
        <f>+'SFP ANUAL'!G55/'SFP ANUAL'!$G$3</f>
        <v>3.5594897250362453E-3</v>
      </c>
      <c r="O56" s="1247">
        <f>+'SFP ANUAL'!H55/'SFP ANUAL'!$H$3</f>
        <v>4.289256349006826E-3</v>
      </c>
      <c r="P56" s="407">
        <f t="shared" si="1"/>
        <v>1.0221380264308941E-2</v>
      </c>
    </row>
    <row r="57" spans="1:16" x14ac:dyDescent="0.3">
      <c r="C57" s="1247"/>
      <c r="D57" s="1247"/>
      <c r="E57" s="1247"/>
      <c r="F57" s="1247"/>
      <c r="G57" s="1247"/>
    </row>
    <row r="58" spans="1:16" ht="16.2" thickBot="1" x14ac:dyDescent="0.35">
      <c r="A58" s="985" t="s">
        <v>562</v>
      </c>
      <c r="C58" s="1247" t="str">
        <f>+IFERROR(('SFP ANUAL'!D57/'SFP ANUAL'!C57)-1,"N/A")</f>
        <v>N/A</v>
      </c>
      <c r="D58" s="1247">
        <f>+IFERROR(('SFP ANUAL'!E57/'SFP ANUAL'!D57)-1,"N/A")</f>
        <v>0.23505089838460136</v>
      </c>
      <c r="E58" s="1247">
        <f>+IFERROR(('SFP ANUAL'!F57/'SFP ANUAL'!E57)-1,"N/A")</f>
        <v>0.11392931229466274</v>
      </c>
      <c r="F58" s="1247">
        <f>+IFERROR(('SFP ANUAL'!G57/'SFP ANUAL'!F57)-1,"N/A")</f>
        <v>5.1833094485085773E-2</v>
      </c>
      <c r="G58" s="1247">
        <f>+IFERROR(('SFP ANUAL'!H57/'SFP ANUAL'!G57)-1,"N/A")</f>
        <v>0.10921065313999256</v>
      </c>
      <c r="H58" s="407">
        <f t="shared" si="0"/>
        <v>0.51002395830434244</v>
      </c>
      <c r="J58" s="985" t="s">
        <v>562</v>
      </c>
      <c r="K58" s="1247">
        <f>+'SFP ANUAL'!D57/'SFP ANUAL'!$D$3</f>
        <v>8.331711260547682E-2</v>
      </c>
      <c r="L58" s="1247">
        <f>+'SFP ANUAL'!E57/'SFP ANUAL'!$E$3</f>
        <v>9.2591718543019744E-2</v>
      </c>
      <c r="M58" s="1247">
        <f>+'SFP ANUAL'!F57/'SFP ANUAL'!$F$3</f>
        <v>0.10139588853533663</v>
      </c>
      <c r="N58" s="1247">
        <f>+'SFP ANUAL'!G57/'SFP ANUAL'!$G$3</f>
        <v>9.9892591123801833E-2</v>
      </c>
      <c r="O58" s="1247">
        <f>+'SFP ANUAL'!H57/'SFP ANUAL'!$H$3</f>
        <v>0.10592404368527934</v>
      </c>
      <c r="P58" s="407">
        <f t="shared" si="1"/>
        <v>0.48312135449291438</v>
      </c>
    </row>
    <row r="59" spans="1:16" ht="15.6" x14ac:dyDescent="0.3">
      <c r="A59" s="816" t="s">
        <v>840</v>
      </c>
      <c r="C59" s="1247" t="str">
        <f>+IFERROR(('SFP ANUAL'!D58/'SFP ANUAL'!C58)-1,"N/A")</f>
        <v>N/A</v>
      </c>
      <c r="D59" s="1247">
        <f>+IFERROR(('SFP ANUAL'!E58/'SFP ANUAL'!D58)-1,"N/A")</f>
        <v>9.9183056286479943E-2</v>
      </c>
      <c r="E59" s="1247">
        <f>+IFERROR(('SFP ANUAL'!F58/'SFP ANUAL'!E58)-1,"N/A")</f>
        <v>0.21226656583393644</v>
      </c>
      <c r="F59" s="1247">
        <f>+IFERROR(('SFP ANUAL'!G58/'SFP ANUAL'!F58)-1,"N/A")</f>
        <v>9.3285098274593636E-2</v>
      </c>
      <c r="G59" s="1247">
        <f>+IFERROR(('SFP ANUAL'!H58/'SFP ANUAL'!G58)-1,"N/A")</f>
        <v>1.9479314182097474E-2</v>
      </c>
      <c r="H59" s="407">
        <f t="shared" si="0"/>
        <v>0.42421403457710749</v>
      </c>
      <c r="J59" s="816" t="s">
        <v>840</v>
      </c>
      <c r="K59" s="1247">
        <f>+'SFP ANUAL'!D58/'SFP ANUAL'!$D$3</f>
        <v>3.0186802272766822E-2</v>
      </c>
      <c r="L59" s="1247">
        <f>+'SFP ANUAL'!E58/'SFP ANUAL'!$E$3</f>
        <v>2.9856590623354454E-2</v>
      </c>
      <c r="M59" s="1247">
        <f>+'SFP ANUAL'!F58/'SFP ANUAL'!$F$3</f>
        <v>3.5581881507344239E-2</v>
      </c>
      <c r="N59" s="1247">
        <f>+'SFP ANUAL'!G58/'SFP ANUAL'!$G$3</f>
        <v>3.6435810921532606E-2</v>
      </c>
      <c r="O59" s="1247">
        <f>+'SFP ANUAL'!H58/'SFP ANUAL'!$H$3</f>
        <v>3.5510280191287255E-2</v>
      </c>
      <c r="P59" s="407">
        <f t="shared" si="1"/>
        <v>0.16757136551628538</v>
      </c>
    </row>
    <row r="60" spans="1:16" ht="15.6" x14ac:dyDescent="0.3">
      <c r="A60" s="817" t="s">
        <v>3</v>
      </c>
      <c r="C60" s="1247" t="str">
        <f>+IFERROR(('SFP ANUAL'!D59/'SFP ANUAL'!C59)-1,"N/A")</f>
        <v>N/A</v>
      </c>
      <c r="D60" s="1247">
        <f>+IFERROR(('SFP ANUAL'!E59/'SFP ANUAL'!D59)-1,"N/A")</f>
        <v>0.20651635069874397</v>
      </c>
      <c r="E60" s="1247">
        <f>+IFERROR(('SFP ANUAL'!F59/'SFP ANUAL'!E59)-1,"N/A")</f>
        <v>-3.9999868813029638E-2</v>
      </c>
      <c r="F60" s="1247">
        <f>+IFERROR(('SFP ANUAL'!G59/'SFP ANUAL'!F59)-1,"N/A")</f>
        <v>0.12030622447337525</v>
      </c>
      <c r="G60" s="1247">
        <f>+IFERROR(('SFP ANUAL'!H59/'SFP ANUAL'!G59)-1,"N/A")</f>
        <v>0.24975635828453302</v>
      </c>
      <c r="H60" s="407">
        <f t="shared" si="0"/>
        <v>0.53657906464362259</v>
      </c>
      <c r="J60" s="817" t="s">
        <v>3</v>
      </c>
      <c r="K60" s="1247">
        <f>+'SFP ANUAL'!D59/'SFP ANUAL'!$D$3</f>
        <v>3.3234063407475707E-2</v>
      </c>
      <c r="L60" s="1247">
        <f>+'SFP ANUAL'!E59/'SFP ANUAL'!$E$3</f>
        <v>3.60802662793029E-2</v>
      </c>
      <c r="M60" s="1247">
        <f>+'SFP ANUAL'!F59/'SFP ANUAL'!$F$3</f>
        <v>3.4051135167204614E-2</v>
      </c>
      <c r="N60" s="1247">
        <f>+'SFP ANUAL'!G59/'SFP ANUAL'!$G$3</f>
        <v>3.5730117595839418E-2</v>
      </c>
      <c r="O60" s="1247">
        <f>+'SFP ANUAL'!H59/'SFP ANUAL'!$H$3</f>
        <v>4.2688121282099999E-2</v>
      </c>
      <c r="P60" s="407">
        <f t="shared" si="1"/>
        <v>0.18178370373192265</v>
      </c>
    </row>
    <row r="61" spans="1:16" ht="15.6" x14ac:dyDescent="0.3">
      <c r="A61" s="818" t="s">
        <v>841</v>
      </c>
      <c r="C61" s="1247" t="str">
        <f>+IFERROR(('SFP ANUAL'!D60/'SFP ANUAL'!C60)-1,"N/A")</f>
        <v>N/A</v>
      </c>
      <c r="D61" s="1247">
        <f>+IFERROR(('SFP ANUAL'!E60/'SFP ANUAL'!D60)-1,"N/A")</f>
        <v>0.48885427500707279</v>
      </c>
      <c r="E61" s="1247">
        <f>+IFERROR(('SFP ANUAL'!F60/'SFP ANUAL'!E60)-1,"N/A")</f>
        <v>9.851964370255839E-2</v>
      </c>
      <c r="F61" s="1247">
        <f>+IFERROR(('SFP ANUAL'!G60/'SFP ANUAL'!F60)-1,"N/A")</f>
        <v>-8.2414041908955404E-2</v>
      </c>
      <c r="G61" s="1247">
        <f>+IFERROR(('SFP ANUAL'!H60/'SFP ANUAL'!G60)-1,"N/A")</f>
        <v>4.9495438728613728E-2</v>
      </c>
      <c r="H61" s="407">
        <f t="shared" si="0"/>
        <v>0.55445531552928951</v>
      </c>
      <c r="J61" s="818" t="s">
        <v>841</v>
      </c>
      <c r="K61" s="1247">
        <f>+'SFP ANUAL'!D60/'SFP ANUAL'!$D$3</f>
        <v>1.9896246925234295E-2</v>
      </c>
      <c r="L61" s="1247">
        <f>+'SFP ANUAL'!E60/'SFP ANUAL'!$E$3</f>
        <v>2.66548616403624E-2</v>
      </c>
      <c r="M61" s="1247">
        <f>+'SFP ANUAL'!F60/'SFP ANUAL'!$F$3</f>
        <v>2.878556963465111E-2</v>
      </c>
      <c r="N61" s="1247">
        <f>+'SFP ANUAL'!G60/'SFP ANUAL'!$G$3</f>
        <v>2.4739316058387605E-2</v>
      </c>
      <c r="O61" s="1247">
        <f>+'SFP ANUAL'!H60/'SFP ANUAL'!$H$3</f>
        <v>2.4820783454963025E-2</v>
      </c>
      <c r="P61" s="407">
        <f t="shared" si="1"/>
        <v>0.12489677771359844</v>
      </c>
    </row>
    <row r="62" spans="1:16" ht="15.6" x14ac:dyDescent="0.3">
      <c r="A62" s="819" t="s">
        <v>797</v>
      </c>
      <c r="C62" s="1247" t="str">
        <f>+IFERROR(('SFP ANUAL'!D61/'SFP ANUAL'!C61)-1,"N/A")</f>
        <v>N/A</v>
      </c>
      <c r="D62" s="1247" t="str">
        <f>+IFERROR(('SFP ANUAL'!E61/'SFP ANUAL'!D61)-1,"N/A")</f>
        <v>N/A</v>
      </c>
      <c r="E62" s="1247" t="str">
        <f>+IFERROR(('SFP ANUAL'!F61/'SFP ANUAL'!E61)-1,"N/A")</f>
        <v>N/A</v>
      </c>
      <c r="F62" s="1247">
        <f>+IFERROR(('SFP ANUAL'!G61/'SFP ANUAL'!F61)-1,"N/A")</f>
        <v>7.1264175677395958E-2</v>
      </c>
      <c r="G62" s="1247">
        <f>+IFERROR(('SFP ANUAL'!H61/'SFP ANUAL'!G61)-1,"N/A")</f>
        <v>1.7166792423030097E-2</v>
      </c>
      <c r="H62" s="407">
        <f t="shared" si="0"/>
        <v>8.8430968100426055E-2</v>
      </c>
      <c r="J62" s="819" t="s">
        <v>797</v>
      </c>
      <c r="K62" s="1247">
        <f>+'SFP ANUAL'!D61/'SFP ANUAL'!$D$3</f>
        <v>0</v>
      </c>
      <c r="L62" s="1247">
        <f>+'SFP ANUAL'!E61/'SFP ANUAL'!$E$3</f>
        <v>0</v>
      </c>
      <c r="M62" s="1247">
        <f>+'SFP ANUAL'!F61/'SFP ANUAL'!$F$3</f>
        <v>2.9773022261366726E-3</v>
      </c>
      <c r="N62" s="1247">
        <f>+'SFP ANUAL'!G61/'SFP ANUAL'!$G$3</f>
        <v>2.9873465480422076E-3</v>
      </c>
      <c r="O62" s="1247">
        <f>+'SFP ANUAL'!H61/'SFP ANUAL'!$H$3</f>
        <v>2.904858756929066E-3</v>
      </c>
      <c r="P62" s="407">
        <f t="shared" si="1"/>
        <v>8.8695075311079462E-3</v>
      </c>
    </row>
    <row r="63" spans="1:16" ht="15" thickBot="1" x14ac:dyDescent="0.35">
      <c r="C63" s="1247"/>
      <c r="D63" s="1247"/>
      <c r="E63" s="1247"/>
      <c r="F63" s="1247"/>
      <c r="G63" s="1247"/>
    </row>
    <row r="64" spans="1:16" ht="16.2" thickBot="1" x14ac:dyDescent="0.35">
      <c r="A64" s="708" t="s">
        <v>563</v>
      </c>
      <c r="C64" s="1247" t="str">
        <f>+IFERROR(('SFP ANUAL'!D63/'SFP ANUAL'!C63)-1,"N/A")</f>
        <v>N/A</v>
      </c>
      <c r="D64" s="1247">
        <f>+IFERROR(('SFP ANUAL'!E63/'SFP ANUAL'!D63)-1,"N/A")</f>
        <v>-1</v>
      </c>
      <c r="E64" s="1247" t="str">
        <f>+IFERROR(('SFP ANUAL'!F63/'SFP ANUAL'!E63)-1,"N/A")</f>
        <v>N/A</v>
      </c>
      <c r="F64" s="1247" t="str">
        <f>+IFERROR(('SFP ANUAL'!G63/'SFP ANUAL'!F63)-1,"N/A")</f>
        <v>N/A</v>
      </c>
      <c r="G64" s="1247" t="str">
        <f>+IFERROR(('SFP ANUAL'!H63/'SFP ANUAL'!G63)-1,"N/A")</f>
        <v>N/A</v>
      </c>
      <c r="H64" s="407">
        <f t="shared" si="0"/>
        <v>-1</v>
      </c>
      <c r="J64" s="708" t="s">
        <v>563</v>
      </c>
      <c r="K64" s="1247">
        <f>+'SFP ANUAL'!D63/'SFP ANUAL'!$D$3</f>
        <v>-4.2844623906354884E-17</v>
      </c>
      <c r="L64" s="1247">
        <f>+'SFP ANUAL'!E63/'SFP ANUAL'!$E$3</f>
        <v>0</v>
      </c>
      <c r="M64" s="1247">
        <f>+'SFP ANUAL'!F63/'SFP ANUAL'!$F$3</f>
        <v>0</v>
      </c>
      <c r="N64" s="1247">
        <f>+'SFP ANUAL'!G63/'SFP ANUAL'!$G$3</f>
        <v>0</v>
      </c>
      <c r="O64" s="1247">
        <f>+'SFP ANUAL'!H63/'SFP ANUAL'!$H$3</f>
        <v>0</v>
      </c>
      <c r="P64" s="407">
        <f t="shared" si="1"/>
        <v>-4.2844623906354884E-17</v>
      </c>
    </row>
    <row r="65" spans="1:16" ht="15.6" x14ac:dyDescent="0.3">
      <c r="A65" s="1129" t="s">
        <v>564</v>
      </c>
      <c r="C65" s="1247" t="str">
        <f>+IFERROR(('SFP ANUAL'!D64/'SFP ANUAL'!C64)-1,"N/A")</f>
        <v>N/A</v>
      </c>
      <c r="D65" s="1247">
        <f>+IFERROR(('SFP ANUAL'!E64/'SFP ANUAL'!D64)-1,"N/A")</f>
        <v>-1</v>
      </c>
      <c r="E65" s="1247" t="str">
        <f>+IFERROR(('SFP ANUAL'!F64/'SFP ANUAL'!E64)-1,"N/A")</f>
        <v>N/A</v>
      </c>
      <c r="F65" s="1247" t="str">
        <f>+IFERROR(('SFP ANUAL'!G64/'SFP ANUAL'!F64)-1,"N/A")</f>
        <v>N/A</v>
      </c>
      <c r="G65" s="1247" t="str">
        <f>+IFERROR(('SFP ANUAL'!H64/'SFP ANUAL'!G64)-1,"N/A")</f>
        <v>N/A</v>
      </c>
      <c r="H65" s="407">
        <f t="shared" si="0"/>
        <v>-1</v>
      </c>
      <c r="J65" s="1129" t="s">
        <v>564</v>
      </c>
      <c r="K65" s="1247">
        <f>+'SFP ANUAL'!D64/'SFP ANUAL'!$D$3</f>
        <v>-4.2844623906354884E-17</v>
      </c>
      <c r="L65" s="1247">
        <f>+'SFP ANUAL'!E64/'SFP ANUAL'!$E$3</f>
        <v>0</v>
      </c>
      <c r="M65" s="1247">
        <f>+'SFP ANUAL'!F64/'SFP ANUAL'!$F$3</f>
        <v>0</v>
      </c>
      <c r="N65" s="1247">
        <f>+'SFP ANUAL'!G64/'SFP ANUAL'!$G$3</f>
        <v>0</v>
      </c>
      <c r="O65" s="1247">
        <f>+'SFP ANUAL'!H64/'SFP ANUAL'!$H$3</f>
        <v>0</v>
      </c>
      <c r="P65" s="407">
        <f t="shared" si="1"/>
        <v>-4.2844623906354884E-17</v>
      </c>
    </row>
    <row r="66" spans="1:16" ht="15.6" x14ac:dyDescent="0.3">
      <c r="A66" s="1121" t="s">
        <v>798</v>
      </c>
      <c r="C66" s="1247" t="str">
        <f>+IFERROR(('SFP ANUAL'!D65/'SFP ANUAL'!C65)-1,"N/A")</f>
        <v>N/A</v>
      </c>
      <c r="D66" s="1247" t="str">
        <f>+IFERROR(('SFP ANUAL'!E65/'SFP ANUAL'!D65)-1,"N/A")</f>
        <v>N/A</v>
      </c>
      <c r="E66" s="1247" t="str">
        <f>+IFERROR(('SFP ANUAL'!F65/'SFP ANUAL'!E65)-1,"N/A")</f>
        <v>N/A</v>
      </c>
      <c r="F66" s="1247" t="str">
        <f>+IFERROR(('SFP ANUAL'!G65/'SFP ANUAL'!F65)-1,"N/A")</f>
        <v>N/A</v>
      </c>
      <c r="G66" s="1247" t="str">
        <f>+IFERROR(('SFP ANUAL'!H65/'SFP ANUAL'!G65)-1,"N/A")</f>
        <v>N/A</v>
      </c>
      <c r="H66" s="407">
        <f t="shared" si="0"/>
        <v>0</v>
      </c>
      <c r="J66" s="1121" t="s">
        <v>798</v>
      </c>
      <c r="K66" s="1247">
        <f>+'SFP ANUAL'!D65/'SFP ANUAL'!$D$3</f>
        <v>0</v>
      </c>
      <c r="L66" s="1247">
        <f>+'SFP ANUAL'!E65/'SFP ANUAL'!$E$3</f>
        <v>0</v>
      </c>
      <c r="M66" s="1247">
        <f>+'SFP ANUAL'!F65/'SFP ANUAL'!$F$3</f>
        <v>0</v>
      </c>
      <c r="N66" s="1247">
        <f>+'SFP ANUAL'!G65/'SFP ANUAL'!$G$3</f>
        <v>0</v>
      </c>
      <c r="O66" s="1247">
        <f>+'SFP ANUAL'!H65/'SFP ANUAL'!$H$3</f>
        <v>0</v>
      </c>
      <c r="P66" s="407">
        <f t="shared" si="1"/>
        <v>0</v>
      </c>
    </row>
    <row r="67" spans="1:16" ht="15.6" x14ac:dyDescent="0.3">
      <c r="A67" s="820" t="s">
        <v>568</v>
      </c>
      <c r="C67" s="1247" t="str">
        <f>+IFERROR(('SFP ANUAL'!D66/'SFP ANUAL'!C66)-1,"N/A")</f>
        <v>N/A</v>
      </c>
      <c r="D67" s="1247">
        <f>+IFERROR(('SFP ANUAL'!E66/'SFP ANUAL'!D66)-1,"N/A")</f>
        <v>1.8395595079891751</v>
      </c>
      <c r="E67" s="1247">
        <f>+IFERROR(('SFP ANUAL'!F66/'SFP ANUAL'!E66)-1,"N/A")</f>
        <v>0.77974934277544738</v>
      </c>
      <c r="F67" s="1247">
        <f>+IFERROR(('SFP ANUAL'!G66/'SFP ANUAL'!F66)-1,"N/A")</f>
        <v>0.46532996116719283</v>
      </c>
      <c r="G67" s="1247">
        <f>+IFERROR(('SFP ANUAL'!H66/'SFP ANUAL'!G66)-1,"N/A")</f>
        <v>0.34559545201367303</v>
      </c>
      <c r="H67" s="407">
        <f t="shared" si="0"/>
        <v>3.4302342639454881</v>
      </c>
      <c r="J67" s="820" t="s">
        <v>568</v>
      </c>
      <c r="K67" s="1247">
        <f>+'SFP ANUAL'!D66/'SFP ANUAL'!$D$3</f>
        <v>7.0953847680327878E-2</v>
      </c>
      <c r="L67" s="1247">
        <f>+'SFP ANUAL'!E66/'SFP ANUAL'!$E$3</f>
        <v>0.18129256932340834</v>
      </c>
      <c r="M67" s="1247">
        <f>+'SFP ANUAL'!F66/'SFP ANUAL'!$F$3</f>
        <v>0.31719724991638693</v>
      </c>
      <c r="N67" s="1247">
        <f>+'SFP ANUAL'!G66/'SFP ANUAL'!$G$3</f>
        <v>0.4353423777357322</v>
      </c>
      <c r="O67" s="1247">
        <f>+'SFP ANUAL'!H66/'SFP ANUAL'!$H$3</f>
        <v>0.56000602147584533</v>
      </c>
      <c r="P67" s="407">
        <f t="shared" si="1"/>
        <v>1.5647920661317007</v>
      </c>
    </row>
    <row r="68" spans="1:16" ht="15.6" x14ac:dyDescent="0.3">
      <c r="A68" s="821" t="s">
        <v>799</v>
      </c>
      <c r="C68" s="1247" t="str">
        <f>+IFERROR(('SFP ANUAL'!D67/'SFP ANUAL'!C67)-1,"N/A")</f>
        <v>N/A</v>
      </c>
      <c r="D68" s="1247">
        <f>+IFERROR(('SFP ANUAL'!E67/'SFP ANUAL'!D67)-1,"N/A")</f>
        <v>1.8395595079891756</v>
      </c>
      <c r="E68" s="1247">
        <f>+IFERROR(('SFP ANUAL'!F67/'SFP ANUAL'!E67)-1,"N/A")</f>
        <v>0.77974934277544738</v>
      </c>
      <c r="F68" s="1247">
        <f>+IFERROR(('SFP ANUAL'!G67/'SFP ANUAL'!F67)-1,"N/A")</f>
        <v>0.46532996116719261</v>
      </c>
      <c r="G68" s="1247">
        <f>+IFERROR(('SFP ANUAL'!H67/'SFP ANUAL'!G67)-1,"N/A")</f>
        <v>0.34559545201367281</v>
      </c>
      <c r="H68" s="407">
        <f t="shared" si="0"/>
        <v>3.4302342639454881</v>
      </c>
      <c r="J68" s="821" t="s">
        <v>799</v>
      </c>
      <c r="K68" s="1247">
        <f>+'SFP ANUAL'!D67/'SFP ANUAL'!$D$3</f>
        <v>7.0953847680327878E-2</v>
      </c>
      <c r="L68" s="1247">
        <f>+'SFP ANUAL'!E67/'SFP ANUAL'!$E$3</f>
        <v>0.1812925693234084</v>
      </c>
      <c r="M68" s="1247">
        <f>+'SFP ANUAL'!F67/'SFP ANUAL'!$F$3</f>
        <v>0.31719724991638698</v>
      </c>
      <c r="N68" s="1247">
        <f>+'SFP ANUAL'!G67/'SFP ANUAL'!$G$3</f>
        <v>0.43534237773573231</v>
      </c>
      <c r="O68" s="1247">
        <f>+'SFP ANUAL'!H67/'SFP ANUAL'!$H$3</f>
        <v>0.56000602147584533</v>
      </c>
      <c r="P68" s="407">
        <f t="shared" si="1"/>
        <v>1.564792066131701</v>
      </c>
    </row>
    <row r="69" spans="1:16" x14ac:dyDescent="0.3">
      <c r="C69" s="1247"/>
      <c r="D69" s="1247"/>
      <c r="E69" s="1247"/>
      <c r="F69" s="1247"/>
      <c r="G69" s="1247"/>
    </row>
    <row r="70" spans="1:16" ht="15.6" x14ac:dyDescent="0.3">
      <c r="A70" s="822" t="s">
        <v>565</v>
      </c>
      <c r="C70" s="1247" t="str">
        <f>+IFERROR(('SFP ANUAL'!D69/'SFP ANUAL'!C69)-1,"N/A")</f>
        <v>N/A</v>
      </c>
      <c r="D70" s="1247">
        <f>+IFERROR(('SFP ANUAL'!E69/'SFP ANUAL'!D69)-1,"N/A")</f>
        <v>-8.5372582921404927E-2</v>
      </c>
      <c r="E70" s="1247">
        <f>+IFERROR(('SFP ANUAL'!F69/'SFP ANUAL'!E69)-1,"N/A")</f>
        <v>-8.2250000337070084E-2</v>
      </c>
      <c r="F70" s="1247">
        <f>+IFERROR(('SFP ANUAL'!G69/'SFP ANUAL'!F69)-1,"N/A")</f>
        <v>-7.9988770619195959E-2</v>
      </c>
      <c r="G70" s="1247">
        <f>+IFERROR(('SFP ANUAL'!H69/'SFP ANUAL'!G69)-1,"N/A")</f>
        <v>-6.356486854702359E-2</v>
      </c>
      <c r="H70" s="407">
        <f t="shared" ref="H70:H132" si="2">SUM(C70:G70)</f>
        <v>-0.31117622242469456</v>
      </c>
      <c r="J70" s="822" t="s">
        <v>565</v>
      </c>
      <c r="K70" s="1247">
        <f>+'SFP ANUAL'!D69/'SFP ANUAL'!$D$3</f>
        <v>0.4947428356746108</v>
      </c>
      <c r="L70" s="1247">
        <f>+'SFP ANUAL'!E69/'SFP ANUAL'!$E$3</f>
        <v>0.40717097110425027</v>
      </c>
      <c r="M70" s="1247">
        <f>+'SFP ANUAL'!F69/'SFP ANUAL'!$F$3</f>
        <v>0.36735991761281839</v>
      </c>
      <c r="N70" s="1247">
        <f>+'SFP ANUAL'!G69/'SFP ANUAL'!$G$3</f>
        <v>0.3165563277727298</v>
      </c>
      <c r="O70" s="1247">
        <f>+'SFP ANUAL'!H69/'SFP ANUAL'!$H$3</f>
        <v>0.28338439983998237</v>
      </c>
      <c r="P70" s="407">
        <f t="shared" si="1"/>
        <v>1.8692144520043916</v>
      </c>
    </row>
    <row r="71" spans="1:16" ht="15" thickBot="1" x14ac:dyDescent="0.35">
      <c r="C71" s="1247"/>
      <c r="D71" s="1247"/>
      <c r="E71" s="1247"/>
      <c r="F71" s="1247"/>
      <c r="G71" s="1247"/>
    </row>
    <row r="72" spans="1:16" ht="16.2" thickBot="1" x14ac:dyDescent="0.35">
      <c r="A72" s="404" t="s">
        <v>566</v>
      </c>
      <c r="C72" s="1247" t="str">
        <f>+IFERROR(('SFP ANUAL'!D71/'SFP ANUAL'!C71)-1,"N/A")</f>
        <v>N/A</v>
      </c>
      <c r="D72" s="1247">
        <f>+IFERROR(('SFP ANUAL'!E71/'SFP ANUAL'!D71)-1,"N/A")</f>
        <v>0</v>
      </c>
      <c r="E72" s="1247">
        <f>+IFERROR(('SFP ANUAL'!F71/'SFP ANUAL'!E71)-1,"N/A")</f>
        <v>0</v>
      </c>
      <c r="F72" s="1247">
        <f>+IFERROR(('SFP ANUAL'!G71/'SFP ANUAL'!F71)-1,"N/A")</f>
        <v>0</v>
      </c>
      <c r="G72" s="1247">
        <f>+IFERROR(('SFP ANUAL'!H71/'SFP ANUAL'!G71)-1,"N/A")</f>
        <v>0</v>
      </c>
      <c r="H72" s="407">
        <f t="shared" si="2"/>
        <v>0</v>
      </c>
      <c r="J72" s="404" t="s">
        <v>566</v>
      </c>
      <c r="K72" s="1247">
        <f>+'SFP ANUAL'!D71/'SFP ANUAL'!$D$3</f>
        <v>0.11181543484466128</v>
      </c>
      <c r="L72" s="1247">
        <f>+'SFP ANUAL'!E71/'SFP ANUAL'!$E$3</f>
        <v>0.10061317063261295</v>
      </c>
      <c r="M72" s="1247">
        <f>+'SFP ANUAL'!F71/'SFP ANUAL'!$F$3</f>
        <v>9.8911184640568597E-2</v>
      </c>
      <c r="N72" s="1247">
        <f>+'SFP ANUAL'!G71/'SFP ANUAL'!$G$3</f>
        <v>9.264276433982066E-2</v>
      </c>
      <c r="O72" s="1247">
        <f>+'SFP ANUAL'!H71/'SFP ANUAL'!$H$3</f>
        <v>8.8564310654869388E-2</v>
      </c>
      <c r="P72" s="407">
        <f t="shared" ref="P72:P134" si="3">SUM(K72:O72)</f>
        <v>0.49254686511253287</v>
      </c>
    </row>
    <row r="73" spans="1:16" ht="15" thickBot="1" x14ac:dyDescent="0.35">
      <c r="C73" s="1247"/>
      <c r="D73" s="1247"/>
      <c r="E73" s="1247"/>
      <c r="F73" s="1247"/>
      <c r="G73" s="1247"/>
    </row>
    <row r="74" spans="1:16" ht="16.2" thickBot="1" x14ac:dyDescent="0.35">
      <c r="A74" s="404" t="s">
        <v>567</v>
      </c>
      <c r="C74" s="1247" t="str">
        <f>+IFERROR(('SFP ANUAL'!D73/'SFP ANUAL'!C73)-1,"N/A")</f>
        <v>N/A</v>
      </c>
      <c r="D74" s="1247">
        <f>+IFERROR(('SFP ANUAL'!E73/'SFP ANUAL'!D73)-1,"N/A")</f>
        <v>-6.4171725037292737E-2</v>
      </c>
      <c r="E74" s="1247">
        <f>+IFERROR(('SFP ANUAL'!F73/'SFP ANUAL'!E73)-1,"N/A")</f>
        <v>-6.8572116011188289E-2</v>
      </c>
      <c r="F74" s="1247">
        <f>+IFERROR(('SFP ANUAL'!G73/'SFP ANUAL'!F73)-1,"N/A")</f>
        <v>-7.3620424286129471E-2</v>
      </c>
      <c r="G74" s="1247">
        <f>+IFERROR(('SFP ANUAL'!H73/'SFP ANUAL'!G73)-1,"N/A")</f>
        <v>-7.9471122006761874E-2</v>
      </c>
      <c r="H74" s="407">
        <f t="shared" si="2"/>
        <v>-0.28583538734137237</v>
      </c>
      <c r="J74" s="404" t="s">
        <v>567</v>
      </c>
      <c r="K74" s="1247">
        <f>+'SFP ANUAL'!D73/'SFP ANUAL'!$D$3</f>
        <v>0.12414891025685</v>
      </c>
      <c r="L74" s="1247">
        <f>+'SFP ANUAL'!E73/'SFP ANUAL'!$E$3</f>
        <v>0.10454232455658863</v>
      </c>
      <c r="M74" s="1247">
        <f>+'SFP ANUAL'!F73/'SFP ANUAL'!$F$3</f>
        <v>9.5726450560110268E-2</v>
      </c>
      <c r="N74" s="1247">
        <f>+'SFP ANUAL'!G73/'SFP ANUAL'!$G$3</f>
        <v>8.3059063374625222E-2</v>
      </c>
      <c r="O74" s="1247">
        <f>+'SFP ANUAL'!H73/'SFP ANUAL'!$H$3</f>
        <v>7.3092310092444226E-2</v>
      </c>
      <c r="P74" s="407">
        <f t="shared" si="3"/>
        <v>0.48056905884061829</v>
      </c>
    </row>
    <row r="75" spans="1:16" ht="15.6" x14ac:dyDescent="0.3">
      <c r="A75" s="805" t="s">
        <v>568</v>
      </c>
      <c r="C75" s="1247" t="str">
        <f>+IFERROR(('SFP ANUAL'!D74/'SFP ANUAL'!C74)-1,"N/A")</f>
        <v>N/A</v>
      </c>
      <c r="D75" s="1247">
        <f>+IFERROR(('SFP ANUAL'!E74/'SFP ANUAL'!D74)-1,"N/A")</f>
        <v>0</v>
      </c>
      <c r="E75" s="1247">
        <f>+IFERROR(('SFP ANUAL'!F74/'SFP ANUAL'!E74)-1,"N/A")</f>
        <v>0</v>
      </c>
      <c r="F75" s="1247">
        <f>+IFERROR(('SFP ANUAL'!G74/'SFP ANUAL'!F74)-1,"N/A")</f>
        <v>0</v>
      </c>
      <c r="G75" s="1247">
        <f>+IFERROR(('SFP ANUAL'!H74/'SFP ANUAL'!G74)-1,"N/A")</f>
        <v>0</v>
      </c>
      <c r="H75" s="407">
        <f t="shared" si="2"/>
        <v>0</v>
      </c>
      <c r="J75" s="805" t="s">
        <v>568</v>
      </c>
      <c r="K75" s="1247">
        <f>+'SFP ANUAL'!D74/'SFP ANUAL'!$D$3</f>
        <v>0.16772315226699192</v>
      </c>
      <c r="L75" s="1247">
        <f>+'SFP ANUAL'!E74/'SFP ANUAL'!$E$3</f>
        <v>0.15091975594891943</v>
      </c>
      <c r="M75" s="1247">
        <f>+'SFP ANUAL'!F74/'SFP ANUAL'!$F$3</f>
        <v>0.1483667769608529</v>
      </c>
      <c r="N75" s="1247">
        <f>+'SFP ANUAL'!G74/'SFP ANUAL'!$G$3</f>
        <v>0.13896414650973099</v>
      </c>
      <c r="O75" s="1247">
        <f>+'SFP ANUAL'!H74/'SFP ANUAL'!$H$3</f>
        <v>0.1328464659823041</v>
      </c>
      <c r="P75" s="407">
        <f t="shared" si="3"/>
        <v>0.73882029766879931</v>
      </c>
    </row>
    <row r="76" spans="1:16" ht="15.6" x14ac:dyDescent="0.3">
      <c r="A76" s="805" t="s">
        <v>569</v>
      </c>
      <c r="C76" s="1247" t="str">
        <f>+IFERROR(('SFP ANUAL'!D75/'SFP ANUAL'!C75)-1,"N/A")</f>
        <v>N/A</v>
      </c>
      <c r="D76" s="1247">
        <f>+IFERROR(('SFP ANUAL'!E75/'SFP ANUAL'!D75)-1,"N/A")</f>
        <v>0.1828339258506857</v>
      </c>
      <c r="E76" s="1247">
        <f>+IFERROR(('SFP ANUAL'!F75/'SFP ANUAL'!E75)-1,"N/A")</f>
        <v>0.15457277801631664</v>
      </c>
      <c r="F76" s="1247">
        <f>+IFERROR(('SFP ANUAL'!G75/'SFP ANUAL'!F75)-1,"N/A")</f>
        <v>0.1338787653402751</v>
      </c>
      <c r="G76" s="1247">
        <f>+IFERROR(('SFP ANUAL'!H75/'SFP ANUAL'!G75)-1,"N/A")</f>
        <v>0.11807149885208212</v>
      </c>
      <c r="H76" s="407">
        <f t="shared" si="2"/>
        <v>0.58935696805935955</v>
      </c>
      <c r="J76" s="805" t="s">
        <v>569</v>
      </c>
      <c r="K76" s="1247">
        <f>+'SFP ANUAL'!D75/'SFP ANUAL'!$D$3</f>
        <v>4.3574242010141914E-2</v>
      </c>
      <c r="L76" s="1247">
        <f>+'SFP ANUAL'!E75/'SFP ANUAL'!$E$3</f>
        <v>4.637743139233079E-2</v>
      </c>
      <c r="M76" s="1247">
        <f>+'SFP ANUAL'!F75/'SFP ANUAL'!$F$3</f>
        <v>5.2640326400742635E-2</v>
      </c>
      <c r="N76" s="1247">
        <f>+'SFP ANUAL'!G75/'SFP ANUAL'!$G$3</f>
        <v>5.5905083135105761E-2</v>
      </c>
      <c r="O76" s="1247">
        <f>+'SFP ANUAL'!H75/'SFP ANUAL'!$H$3</f>
        <v>5.9754155889859849E-2</v>
      </c>
      <c r="P76" s="407">
        <f t="shared" si="3"/>
        <v>0.25825123882818096</v>
      </c>
    </row>
    <row r="77" spans="1:16" ht="15" thickBot="1" x14ac:dyDescent="0.35">
      <c r="C77" s="1247"/>
      <c r="D77" s="1247"/>
      <c r="E77" s="1247"/>
      <c r="F77" s="1247"/>
      <c r="G77" s="1247"/>
    </row>
    <row r="78" spans="1:16" ht="16.2" thickBot="1" x14ac:dyDescent="0.35">
      <c r="A78" s="404" t="s">
        <v>570</v>
      </c>
      <c r="C78" s="1247" t="str">
        <f>+IFERROR(('SFP ANUAL'!D77/'SFP ANUAL'!C77)-1,"N/A")</f>
        <v>N/A</v>
      </c>
      <c r="D78" s="1247">
        <f>+IFERROR(('SFP ANUAL'!E77/'SFP ANUAL'!D77)-1,"N/A")</f>
        <v>-1.4663924092628178E-2</v>
      </c>
      <c r="E78" s="1247">
        <f>+IFERROR(('SFP ANUAL'!F77/'SFP ANUAL'!E77)-1,"N/A")</f>
        <v>0</v>
      </c>
      <c r="F78" s="1247">
        <f>+IFERROR(('SFP ANUAL'!G77/'SFP ANUAL'!F77)-1,"N/A")</f>
        <v>0</v>
      </c>
      <c r="G78" s="1247">
        <f>+IFERROR(('SFP ANUAL'!H77/'SFP ANUAL'!G77)-1,"N/A")</f>
        <v>0</v>
      </c>
      <c r="H78" s="407">
        <f t="shared" si="2"/>
        <v>-1.4663924092628178E-2</v>
      </c>
      <c r="J78" s="404" t="s">
        <v>570</v>
      </c>
      <c r="K78" s="1247">
        <f>+'SFP ANUAL'!D77/'SFP ANUAL'!$D$3</f>
        <v>8.8149246280253987E-2</v>
      </c>
      <c r="L78" s="1247">
        <f>+'SFP ANUAL'!E77/'SFP ANUAL'!$E$3</f>
        <v>7.8154873616404705E-2</v>
      </c>
      <c r="M78" s="1247">
        <f>+'SFP ANUAL'!F77/'SFP ANUAL'!$F$3</f>
        <v>7.6832795211870253E-2</v>
      </c>
      <c r="N78" s="1247">
        <f>+'SFP ANUAL'!G77/'SFP ANUAL'!$G$3</f>
        <v>7.1963575871110685E-2</v>
      </c>
      <c r="O78" s="1247">
        <f>+'SFP ANUAL'!H77/'SFP ANUAL'!$H$3</f>
        <v>6.8795491312264617E-2</v>
      </c>
      <c r="P78" s="407">
        <f t="shared" si="3"/>
        <v>0.38389598229190425</v>
      </c>
    </row>
    <row r="79" spans="1:16" ht="15.6" x14ac:dyDescent="0.3">
      <c r="A79" s="805" t="s">
        <v>568</v>
      </c>
      <c r="C79" s="1247" t="str">
        <f>+IFERROR(('SFP ANUAL'!D78/'SFP ANUAL'!C78)-1,"N/A")</f>
        <v>N/A</v>
      </c>
      <c r="D79" s="1247">
        <f>+IFERROR(('SFP ANUAL'!E78/'SFP ANUAL'!D78)-1,"N/A")</f>
        <v>0</v>
      </c>
      <c r="E79" s="1247">
        <f>+IFERROR(('SFP ANUAL'!F78/'SFP ANUAL'!E78)-1,"N/A")</f>
        <v>0</v>
      </c>
      <c r="F79" s="1247">
        <f>+IFERROR(('SFP ANUAL'!G78/'SFP ANUAL'!F78)-1,"N/A")</f>
        <v>0</v>
      </c>
      <c r="G79" s="1247">
        <f>+IFERROR(('SFP ANUAL'!H78/'SFP ANUAL'!G78)-1,"N/A")</f>
        <v>0</v>
      </c>
      <c r="H79" s="407">
        <f t="shared" si="2"/>
        <v>0</v>
      </c>
      <c r="J79" s="805" t="s">
        <v>568</v>
      </c>
      <c r="K79" s="1247">
        <f>+'SFP ANUAL'!D78/'SFP ANUAL'!$D$3</f>
        <v>0.57904421615985302</v>
      </c>
      <c r="L79" s="1247">
        <f>+'SFP ANUAL'!E78/'SFP ANUAL'!$E$3</f>
        <v>0.52103249077603131</v>
      </c>
      <c r="M79" s="1247">
        <f>+'SFP ANUAL'!F78/'SFP ANUAL'!$F$3</f>
        <v>0.51221863474580165</v>
      </c>
      <c r="N79" s="1247">
        <f>+'SFP ANUAL'!G78/'SFP ANUAL'!$G$3</f>
        <v>0.47975717247407129</v>
      </c>
      <c r="O79" s="1247">
        <f>+'SFP ANUAL'!H78/'SFP ANUAL'!$H$3</f>
        <v>0.45863660874843076</v>
      </c>
      <c r="P79" s="407">
        <f t="shared" si="3"/>
        <v>2.5506891229041879</v>
      </c>
    </row>
    <row r="80" spans="1:16" ht="15.6" x14ac:dyDescent="0.3">
      <c r="A80" s="805" t="s">
        <v>569</v>
      </c>
      <c r="C80" s="1247" t="str">
        <f>+IFERROR(('SFP ANUAL'!D79/'SFP ANUAL'!C79)-1,"N/A")</f>
        <v>N/A</v>
      </c>
      <c r="D80" s="1247">
        <f>+IFERROR(('SFP ANUAL'!E79/'SFP ANUAL'!D79)-1,"N/A")</f>
        <v>2.6331780433461738E-3</v>
      </c>
      <c r="E80" s="1247">
        <f>+IFERROR(('SFP ANUAL'!F79/'SFP ANUAL'!E79)-1,"N/A")</f>
        <v>0</v>
      </c>
      <c r="F80" s="1247">
        <f>+IFERROR(('SFP ANUAL'!G79/'SFP ANUAL'!F79)-1,"N/A")</f>
        <v>0</v>
      </c>
      <c r="G80" s="1247">
        <f>+IFERROR(('SFP ANUAL'!H79/'SFP ANUAL'!G79)-1,"N/A")</f>
        <v>0</v>
      </c>
      <c r="H80" s="407">
        <f t="shared" si="2"/>
        <v>2.6331780433461738E-3</v>
      </c>
      <c r="J80" s="805" t="s">
        <v>569</v>
      </c>
      <c r="K80" s="1247">
        <f>+'SFP ANUAL'!D79/'SFP ANUAL'!$D$3</f>
        <v>0.49089496987959907</v>
      </c>
      <c r="L80" s="1247">
        <f>+'SFP ANUAL'!E79/'SFP ANUAL'!$E$3</f>
        <v>0.44287761715962665</v>
      </c>
      <c r="M80" s="1247">
        <f>+'SFP ANUAL'!F79/'SFP ANUAL'!$F$3</f>
        <v>0.43538583953393145</v>
      </c>
      <c r="N80" s="1247">
        <f>+'SFP ANUAL'!G79/'SFP ANUAL'!$G$3</f>
        <v>0.40779359660296055</v>
      </c>
      <c r="O80" s="1247">
        <f>+'SFP ANUAL'!H79/'SFP ANUAL'!$H$3</f>
        <v>0.38984111743616617</v>
      </c>
      <c r="P80" s="407">
        <f t="shared" si="3"/>
        <v>2.1667931406122838</v>
      </c>
    </row>
    <row r="81" spans="1:16" ht="15" thickBot="1" x14ac:dyDescent="0.35">
      <c r="C81" s="1247"/>
      <c r="D81" s="1247"/>
      <c r="E81" s="1247"/>
      <c r="F81" s="1247"/>
      <c r="G81" s="1247"/>
    </row>
    <row r="82" spans="1:16" ht="16.2" thickBot="1" x14ac:dyDescent="0.35">
      <c r="A82" s="840" t="s">
        <v>571</v>
      </c>
      <c r="C82" s="1247" t="str">
        <f>+IFERROR(('SFP ANUAL'!D81/'SFP ANUAL'!C81)-1,"N/A")</f>
        <v>N/A</v>
      </c>
      <c r="D82" s="1247">
        <f>+IFERROR(('SFP ANUAL'!E81/'SFP ANUAL'!D81)-1,"N/A")</f>
        <v>0</v>
      </c>
      <c r="E82" s="1247">
        <f>+IFERROR(('SFP ANUAL'!F81/'SFP ANUAL'!E81)-1,"N/A")</f>
        <v>0</v>
      </c>
      <c r="F82" s="1247">
        <f>+IFERROR(('SFP ANUAL'!G81/'SFP ANUAL'!F81)-1,"N/A")</f>
        <v>0</v>
      </c>
      <c r="G82" s="1247">
        <f>+IFERROR(('SFP ANUAL'!H81/'SFP ANUAL'!G81)-1,"N/A")</f>
        <v>0</v>
      </c>
      <c r="H82" s="407">
        <f t="shared" si="2"/>
        <v>0</v>
      </c>
      <c r="J82" s="840" t="s">
        <v>571</v>
      </c>
      <c r="K82" s="1247">
        <f>+'SFP ANUAL'!D81/'SFP ANUAL'!$D$3</f>
        <v>2.3960450323855988E-3</v>
      </c>
      <c r="L82" s="1247">
        <f>+'SFP ANUAL'!E81/'SFP ANUAL'!$E$3</f>
        <v>2.1559965135559919E-3</v>
      </c>
      <c r="M82" s="1247">
        <f>+'SFP ANUAL'!F81/'SFP ANUAL'!$F$3</f>
        <v>2.1195253851550412E-3</v>
      </c>
      <c r="N82" s="1247">
        <f>+'SFP ANUAL'!G81/'SFP ANUAL'!$G$3</f>
        <v>1.9852020929961569E-3</v>
      </c>
      <c r="O82" s="1247">
        <f>+'SFP ANUAL'!H81/'SFP ANUAL'!$H$3</f>
        <v>1.8978066568900583E-3</v>
      </c>
      <c r="P82" s="407">
        <f t="shared" si="3"/>
        <v>1.0554575680982847E-2</v>
      </c>
    </row>
    <row r="83" spans="1:16" ht="15.6" x14ac:dyDescent="0.3">
      <c r="A83" s="805" t="s">
        <v>568</v>
      </c>
      <c r="C83" s="1247" t="str">
        <f>+IFERROR(('SFP ANUAL'!D82/'SFP ANUAL'!C82)-1,"N/A")</f>
        <v>N/A</v>
      </c>
      <c r="D83" s="1247">
        <f>+IFERROR(('SFP ANUAL'!E82/'SFP ANUAL'!D82)-1,"N/A")</f>
        <v>0</v>
      </c>
      <c r="E83" s="1247">
        <f>+IFERROR(('SFP ANUAL'!F82/'SFP ANUAL'!E82)-1,"N/A")</f>
        <v>0</v>
      </c>
      <c r="F83" s="1247">
        <f>+IFERROR(('SFP ANUAL'!G82/'SFP ANUAL'!F82)-1,"N/A")</f>
        <v>0</v>
      </c>
      <c r="G83" s="1247">
        <f>+IFERROR(('SFP ANUAL'!H82/'SFP ANUAL'!G82)-1,"N/A")</f>
        <v>0</v>
      </c>
      <c r="H83" s="407">
        <f t="shared" si="2"/>
        <v>0</v>
      </c>
      <c r="J83" s="805" t="s">
        <v>568</v>
      </c>
      <c r="K83" s="1247">
        <f>+'SFP ANUAL'!D82/'SFP ANUAL'!$D$3</f>
        <v>2.3960450323855988E-2</v>
      </c>
      <c r="L83" s="1247">
        <f>+'SFP ANUAL'!E82/'SFP ANUAL'!$E$3</f>
        <v>2.1559965135559918E-2</v>
      </c>
      <c r="M83" s="1247">
        <f>+'SFP ANUAL'!F82/'SFP ANUAL'!$F$3</f>
        <v>2.1195253851550414E-2</v>
      </c>
      <c r="N83" s="1247">
        <f>+'SFP ANUAL'!G82/'SFP ANUAL'!$G$3</f>
        <v>1.9852020929961571E-2</v>
      </c>
      <c r="O83" s="1247">
        <f>+'SFP ANUAL'!H82/'SFP ANUAL'!$H$3</f>
        <v>1.8978066568900585E-2</v>
      </c>
      <c r="P83" s="407">
        <f t="shared" si="3"/>
        <v>0.10554575680982847</v>
      </c>
    </row>
    <row r="84" spans="1:16" ht="15.6" x14ac:dyDescent="0.3">
      <c r="A84" s="805" t="s">
        <v>569</v>
      </c>
      <c r="C84" s="1247" t="str">
        <f>+IFERROR(('SFP ANUAL'!D83/'SFP ANUAL'!C83)-1,"N/A")</f>
        <v>N/A</v>
      </c>
      <c r="D84" s="1247">
        <f>+IFERROR(('SFP ANUAL'!E83/'SFP ANUAL'!D83)-1,"N/A")</f>
        <v>0</v>
      </c>
      <c r="E84" s="1247">
        <f>+IFERROR(('SFP ANUAL'!F83/'SFP ANUAL'!E83)-1,"N/A")</f>
        <v>0</v>
      </c>
      <c r="F84" s="1247">
        <f>+IFERROR(('SFP ANUAL'!G83/'SFP ANUAL'!F83)-1,"N/A")</f>
        <v>0</v>
      </c>
      <c r="G84" s="1247">
        <f>+IFERROR(('SFP ANUAL'!H83/'SFP ANUAL'!G83)-1,"N/A")</f>
        <v>0</v>
      </c>
      <c r="H84" s="407">
        <f t="shared" si="2"/>
        <v>0</v>
      </c>
      <c r="J84" s="805" t="s">
        <v>569</v>
      </c>
      <c r="K84" s="1247">
        <f>+'SFP ANUAL'!D83/'SFP ANUAL'!$D$3</f>
        <v>2.1564405291470391E-2</v>
      </c>
      <c r="L84" s="1247">
        <f>+'SFP ANUAL'!E83/'SFP ANUAL'!$E$3</f>
        <v>1.9403968622003925E-2</v>
      </c>
      <c r="M84" s="1247">
        <f>+'SFP ANUAL'!F83/'SFP ANUAL'!$F$3</f>
        <v>1.9075728466395374E-2</v>
      </c>
      <c r="N84" s="1247">
        <f>+'SFP ANUAL'!G83/'SFP ANUAL'!$G$3</f>
        <v>1.7866818836965413E-2</v>
      </c>
      <c r="O84" s="1247">
        <f>+'SFP ANUAL'!H83/'SFP ANUAL'!$H$3</f>
        <v>1.7080259912010527E-2</v>
      </c>
      <c r="P84" s="407">
        <f t="shared" si="3"/>
        <v>9.4991181128845623E-2</v>
      </c>
    </row>
    <row r="85" spans="1:16" ht="15" thickBot="1" x14ac:dyDescent="0.35">
      <c r="C85" s="1247"/>
      <c r="D85" s="1247"/>
      <c r="E85" s="1247"/>
      <c r="F85" s="1247"/>
      <c r="G85" s="1247"/>
    </row>
    <row r="86" spans="1:16" ht="16.2" thickBot="1" x14ac:dyDescent="0.35">
      <c r="A86" s="404" t="s">
        <v>800</v>
      </c>
      <c r="C86" s="1247" t="str">
        <f>+IFERROR(('SFP ANUAL'!D85/'SFP ANUAL'!C85)-1,"N/A")</f>
        <v>N/A</v>
      </c>
      <c r="D86" s="1247">
        <f>+IFERROR(('SFP ANUAL'!E85/'SFP ANUAL'!D85)-1,"N/A")</f>
        <v>-0.32653389013813083</v>
      </c>
      <c r="E86" s="1247">
        <f>+IFERROR(('SFP ANUAL'!F85/'SFP ANUAL'!E85)-1,"N/A")</f>
        <v>-0.40782256141187789</v>
      </c>
      <c r="F86" s="1247">
        <f>+IFERROR(('SFP ANUAL'!G85/'SFP ANUAL'!F85)-1,"N/A")</f>
        <v>-0.54903342730568006</v>
      </c>
      <c r="G86" s="1247">
        <f>+IFERROR(('SFP ANUAL'!H85/'SFP ANUAL'!G85)-1,"N/A")</f>
        <v>-0.52601027014958479</v>
      </c>
      <c r="H86" s="407">
        <f t="shared" si="2"/>
        <v>-1.8094001490052736</v>
      </c>
      <c r="J86" s="404" t="s">
        <v>800</v>
      </c>
      <c r="K86" s="1247">
        <f>+'SFP ANUAL'!D85/'SFP ANUAL'!$D$3</f>
        <v>7.1826330678231715E-2</v>
      </c>
      <c r="L86" s="1247">
        <f>+'SFP ANUAL'!E85/'SFP ANUAL'!$E$3</f>
        <v>4.3526375539786478E-2</v>
      </c>
      <c r="M86" s="1247">
        <f>+'SFP ANUAL'!F85/'SFP ANUAL'!$F$3</f>
        <v>2.5339318484229417E-2</v>
      </c>
      <c r="N86" s="1247">
        <f>+'SFP ANUAL'!G85/'SFP ANUAL'!$G$3</f>
        <v>1.070299650637839E-2</v>
      </c>
      <c r="O86" s="1247">
        <f>+'SFP ANUAL'!H85/'SFP ANUAL'!$H$3</f>
        <v>4.8497746225471001E-3</v>
      </c>
      <c r="P86" s="407">
        <f t="shared" si="3"/>
        <v>0.15624479583117307</v>
      </c>
    </row>
    <row r="87" spans="1:16" ht="15.6" x14ac:dyDescent="0.3">
      <c r="A87" s="805" t="s">
        <v>568</v>
      </c>
      <c r="C87" s="1247" t="str">
        <f>+IFERROR(('SFP ANUAL'!D86/'SFP ANUAL'!C86)-1,"N/A")</f>
        <v>N/A</v>
      </c>
      <c r="D87" s="1247">
        <f>+IFERROR(('SFP ANUAL'!E86/'SFP ANUAL'!D86)-1,"N/A")</f>
        <v>0</v>
      </c>
      <c r="E87" s="1247">
        <f>+IFERROR(('SFP ANUAL'!F86/'SFP ANUAL'!E86)-1,"N/A")</f>
        <v>0</v>
      </c>
      <c r="F87" s="1247">
        <f>+IFERROR(('SFP ANUAL'!G86/'SFP ANUAL'!F86)-1,"N/A")</f>
        <v>0</v>
      </c>
      <c r="G87" s="1247">
        <f>+IFERROR(('SFP ANUAL'!H86/'SFP ANUAL'!G86)-1,"N/A")</f>
        <v>0</v>
      </c>
      <c r="H87" s="407">
        <f t="shared" si="2"/>
        <v>0</v>
      </c>
      <c r="J87" s="805" t="s">
        <v>568</v>
      </c>
      <c r="K87" s="1247">
        <f>+'SFP ANUAL'!D86/'SFP ANUAL'!$D$3</f>
        <v>0.10382861807004262</v>
      </c>
      <c r="L87" s="1247">
        <f>+'SFP ANUAL'!E86/'SFP ANUAL'!$E$3</f>
        <v>9.3426515587426304E-2</v>
      </c>
      <c r="M87" s="1247">
        <f>+'SFP ANUAL'!F86/'SFP ANUAL'!$F$3</f>
        <v>9.1846100023385127E-2</v>
      </c>
      <c r="N87" s="1247">
        <f>+'SFP ANUAL'!G86/'SFP ANUAL'!$G$3</f>
        <v>8.6025424029833472E-2</v>
      </c>
      <c r="O87" s="1247">
        <f>+'SFP ANUAL'!H86/'SFP ANUAL'!$H$3</f>
        <v>8.2238288465235856E-2</v>
      </c>
      <c r="P87" s="407">
        <f t="shared" si="3"/>
        <v>0.45736494617592338</v>
      </c>
    </row>
    <row r="88" spans="1:16" ht="15.6" x14ac:dyDescent="0.3">
      <c r="A88" s="805" t="s">
        <v>569</v>
      </c>
      <c r="C88" s="1247" t="str">
        <f>+IFERROR(('SFP ANUAL'!D87/'SFP ANUAL'!C87)-1,"N/A")</f>
        <v>N/A</v>
      </c>
      <c r="D88" s="1247">
        <f>+IFERROR(('SFP ANUAL'!E87/'SFP ANUAL'!D87)-1,"N/A")</f>
        <v>0.73287671232876783</v>
      </c>
      <c r="E88" s="1247">
        <f>+IFERROR(('SFP ANUAL'!F87/'SFP ANUAL'!E87)-1,"N/A")</f>
        <v>0.3557312252964433</v>
      </c>
      <c r="F88" s="1247">
        <f>+IFERROR(('SFP ANUAL'!G87/'SFP ANUAL'!F87)-1,"N/A")</f>
        <v>0.20918367346938771</v>
      </c>
      <c r="G88" s="1247">
        <f>+IFERROR(('SFP ANUAL'!H87/'SFP ANUAL'!G87)-1,"N/A")</f>
        <v>7.4743821579263736E-2</v>
      </c>
      <c r="H88" s="407">
        <f t="shared" si="2"/>
        <v>1.3725354326738626</v>
      </c>
      <c r="J88" s="805" t="s">
        <v>569</v>
      </c>
      <c r="K88" s="1247">
        <f>+'SFP ANUAL'!D87/'SFP ANUAL'!$D$3</f>
        <v>3.2002287391810914E-2</v>
      </c>
      <c r="L88" s="1247">
        <f>+'SFP ANUAL'!E87/'SFP ANUAL'!$E$3</f>
        <v>4.9900140047639832E-2</v>
      </c>
      <c r="M88" s="1247">
        <f>+'SFP ANUAL'!F87/'SFP ANUAL'!$F$3</f>
        <v>6.6506781539155707E-2</v>
      </c>
      <c r="N88" s="1247">
        <f>+'SFP ANUAL'!G87/'SFP ANUAL'!$G$3</f>
        <v>7.5322427523455082E-2</v>
      </c>
      <c r="O88" s="1247">
        <f>+'SFP ANUAL'!H87/'SFP ANUAL'!$H$3</f>
        <v>7.7388513842688758E-2</v>
      </c>
      <c r="P88" s="407">
        <f t="shared" si="3"/>
        <v>0.30112015034475031</v>
      </c>
    </row>
    <row r="89" spans="1:16" ht="15" thickBot="1" x14ac:dyDescent="0.35">
      <c r="C89" s="1247"/>
      <c r="D89" s="1247"/>
      <c r="E89" s="1247"/>
      <c r="F89" s="1247"/>
      <c r="G89" s="1247"/>
    </row>
    <row r="90" spans="1:16" ht="16.2" thickBot="1" x14ac:dyDescent="0.35">
      <c r="A90" s="404" t="s">
        <v>801</v>
      </c>
      <c r="C90" s="1247" t="str">
        <f>+IFERROR(('SFP ANUAL'!D89/'SFP ANUAL'!C89)-1,"N/A")</f>
        <v>N/A</v>
      </c>
      <c r="D90" s="1247">
        <f>+IFERROR(('SFP ANUAL'!E89/'SFP ANUAL'!D89)-1,"N/A")</f>
        <v>-9.8792535675082283E-2</v>
      </c>
      <c r="E90" s="1247">
        <f>+IFERROR(('SFP ANUAL'!F89/'SFP ANUAL'!E89)-1,"N/A")</f>
        <v>-0.1096224116930572</v>
      </c>
      <c r="F90" s="1247">
        <f>+IFERROR(('SFP ANUAL'!G89/'SFP ANUAL'!F89)-1,"N/A")</f>
        <v>-0.12311901504787959</v>
      </c>
      <c r="G90" s="1247">
        <f>+IFERROR(('SFP ANUAL'!H89/'SFP ANUAL'!G89)-1,"N/A")</f>
        <v>-0.14040561622464898</v>
      </c>
      <c r="H90" s="407">
        <f t="shared" si="2"/>
        <v>-0.47193957864066804</v>
      </c>
      <c r="J90" s="404" t="s">
        <v>801</v>
      </c>
      <c r="K90" s="1247">
        <f>+'SFP ANUAL'!D89/'SFP ANUAL'!$D$3</f>
        <v>9.6406868582228231E-2</v>
      </c>
      <c r="L90" s="1247">
        <f>+'SFP ANUAL'!E89/'SFP ANUAL'!$E$3</f>
        <v>7.8178230245301558E-2</v>
      </c>
      <c r="M90" s="1247">
        <f>+'SFP ANUAL'!F89/'SFP ANUAL'!$F$3</f>
        <v>6.8430643330884805E-2</v>
      </c>
      <c r="N90" s="1247">
        <f>+'SFP ANUAL'!G89/'SFP ANUAL'!$G$3</f>
        <v>5.6202725587798701E-2</v>
      </c>
      <c r="O90" s="1247">
        <f>+'SFP ANUAL'!H89/'SFP ANUAL'!$H$3</f>
        <v>4.6184706500966982E-2</v>
      </c>
      <c r="P90" s="407">
        <f t="shared" si="3"/>
        <v>0.34540317424718026</v>
      </c>
    </row>
    <row r="91" spans="1:16" ht="15.6" x14ac:dyDescent="0.3">
      <c r="A91" s="805" t="s">
        <v>568</v>
      </c>
      <c r="C91" s="1247" t="str">
        <f>+IFERROR(('SFP ANUAL'!D90/'SFP ANUAL'!C90)-1,"N/A")</f>
        <v>N/A</v>
      </c>
      <c r="D91" s="1247">
        <f>+IFERROR(('SFP ANUAL'!E90/'SFP ANUAL'!D90)-1,"N/A")</f>
        <v>0</v>
      </c>
      <c r="E91" s="1247">
        <f>+IFERROR(('SFP ANUAL'!F90/'SFP ANUAL'!E90)-1,"N/A")</f>
        <v>0</v>
      </c>
      <c r="F91" s="1247">
        <f>+IFERROR(('SFP ANUAL'!G90/'SFP ANUAL'!F90)-1,"N/A")</f>
        <v>0</v>
      </c>
      <c r="G91" s="1247">
        <f>+IFERROR(('SFP ANUAL'!H90/'SFP ANUAL'!G90)-1,"N/A")</f>
        <v>0</v>
      </c>
      <c r="H91" s="407">
        <f t="shared" si="2"/>
        <v>0</v>
      </c>
      <c r="J91" s="805" t="s">
        <v>568</v>
      </c>
      <c r="K91" s="1247">
        <f>+'SFP ANUAL'!D90/'SFP ANUAL'!$D$3</f>
        <v>0.10582532226369729</v>
      </c>
      <c r="L91" s="1247">
        <f>+'SFP ANUAL'!E90/'SFP ANUAL'!$E$3</f>
        <v>9.5223179348722972E-2</v>
      </c>
      <c r="M91" s="1247">
        <f>+'SFP ANUAL'!F90/'SFP ANUAL'!$F$3</f>
        <v>9.3612371177680995E-2</v>
      </c>
      <c r="N91" s="1247">
        <f>+'SFP ANUAL'!G90/'SFP ANUAL'!$G$3</f>
        <v>8.7679759107330266E-2</v>
      </c>
      <c r="O91" s="1247">
        <f>+'SFP ANUAL'!H90/'SFP ANUAL'!$H$3</f>
        <v>8.381979401264425E-2</v>
      </c>
      <c r="P91" s="407">
        <f t="shared" si="3"/>
        <v>0.46616042591007578</v>
      </c>
    </row>
    <row r="92" spans="1:16" ht="15.6" x14ac:dyDescent="0.3">
      <c r="A92" s="805" t="s">
        <v>569</v>
      </c>
      <c r="C92" s="1247" t="str">
        <f>+IFERROR(('SFP ANUAL'!D91/'SFP ANUAL'!C91)-1,"N/A")</f>
        <v>N/A</v>
      </c>
      <c r="D92" s="1247">
        <f>+IFERROR(('SFP ANUAL'!E91/'SFP ANUAL'!D91)-1,"N/A")</f>
        <v>1.0112359550561796</v>
      </c>
      <c r="E92" s="1247">
        <f>+IFERROR(('SFP ANUAL'!F91/'SFP ANUAL'!E91)-1,"N/A")</f>
        <v>0.5027932960893855</v>
      </c>
      <c r="F92" s="1247">
        <f>+IFERROR(('SFP ANUAL'!G91/'SFP ANUAL'!F91)-1,"N/A")</f>
        <v>0.33457249070631967</v>
      </c>
      <c r="G92" s="1247">
        <f>+IFERROR(('SFP ANUAL'!H91/'SFP ANUAL'!G91)-1,"N/A")</f>
        <v>0.25069637883008355</v>
      </c>
      <c r="H92" s="407">
        <f t="shared" si="2"/>
        <v>2.0992981206819685</v>
      </c>
      <c r="J92" s="805" t="s">
        <v>569</v>
      </c>
      <c r="K92" s="1247">
        <f>+'SFP ANUAL'!D91/'SFP ANUAL'!$D$3</f>
        <v>9.4184536814690585E-3</v>
      </c>
      <c r="L92" s="1247">
        <f>+'SFP ANUAL'!E91/'SFP ANUAL'!$E$3</f>
        <v>1.7044949103421411E-2</v>
      </c>
      <c r="M92" s="1247">
        <f>+'SFP ANUAL'!F91/'SFP ANUAL'!$F$3</f>
        <v>2.518172784679619E-2</v>
      </c>
      <c r="N92" s="1247">
        <f>+'SFP ANUAL'!G91/'SFP ANUAL'!$G$3</f>
        <v>3.1477033519531565E-2</v>
      </c>
      <c r="O92" s="1247">
        <f>+'SFP ANUAL'!H91/'SFP ANUAL'!$H$3</f>
        <v>3.7635087511677268E-2</v>
      </c>
      <c r="P92" s="407">
        <f t="shared" si="3"/>
        <v>0.1207572516628955</v>
      </c>
    </row>
    <row r="93" spans="1:16" x14ac:dyDescent="0.3">
      <c r="C93" s="1247"/>
      <c r="D93" s="1247"/>
      <c r="E93" s="1247"/>
      <c r="F93" s="1247"/>
      <c r="G93" s="1247"/>
    </row>
    <row r="94" spans="1:16" ht="15.6" x14ac:dyDescent="0.3">
      <c r="A94" s="823" t="s">
        <v>572</v>
      </c>
      <c r="C94" s="1247" t="str">
        <f>+IFERROR(('SFP ANUAL'!D93/'SFP ANUAL'!C93)-1,"N/A")</f>
        <v>N/A</v>
      </c>
      <c r="D94" s="1247">
        <f>+IFERROR(('SFP ANUAL'!E93/'SFP ANUAL'!D93)-1,"N/A")</f>
        <v>0.67422821575175651</v>
      </c>
      <c r="E94" s="1247">
        <f>+IFERROR(('SFP ANUAL'!F93/'SFP ANUAL'!E93)-1,"N/A")</f>
        <v>0.42491049539683923</v>
      </c>
      <c r="F94" s="1247">
        <f>+IFERROR(('SFP ANUAL'!G93/'SFP ANUAL'!F93)-1,"N/A")</f>
        <v>0.39928018855025327</v>
      </c>
      <c r="G94" s="1247">
        <f>+IFERROR(('SFP ANUAL'!H93/'SFP ANUAL'!G93)-1,"N/A")</f>
        <v>0.33192197183734851</v>
      </c>
      <c r="H94" s="407">
        <f t="shared" si="2"/>
        <v>1.8303408715361975</v>
      </c>
      <c r="J94" s="823" t="s">
        <v>572</v>
      </c>
      <c r="K94" s="1247">
        <f>+'SFP ANUAL'!D93/'SFP ANUAL'!$D$3</f>
        <v>1.8769351839176442</v>
      </c>
      <c r="L94" s="1247">
        <f>+'SFP ANUAL'!E93/'SFP ANUAL'!$E$3</f>
        <v>2.8275937323127143</v>
      </c>
      <c r="M94" s="1247">
        <f>+'SFP ANUAL'!F93/'SFP ANUAL'!$F$3</f>
        <v>3.9609117273227308</v>
      </c>
      <c r="N94" s="1247">
        <f>+'SFP ANUAL'!G93/'SFP ANUAL'!$G$3</f>
        <v>5.1911783647640934</v>
      </c>
      <c r="O94" s="1247">
        <f>+'SFP ANUAL'!H93/'SFP ANUAL'!$H$3</f>
        <v>6.6098556569349336</v>
      </c>
      <c r="P94" s="407">
        <f t="shared" si="3"/>
        <v>20.466474665252118</v>
      </c>
    </row>
    <row r="95" spans="1:16" x14ac:dyDescent="0.3">
      <c r="C95" s="1247"/>
      <c r="D95" s="1247"/>
      <c r="E95" s="1247"/>
      <c r="F95" s="1247"/>
      <c r="G95" s="1247"/>
    </row>
    <row r="96" spans="1:16" ht="15.6" x14ac:dyDescent="0.3">
      <c r="A96" s="824" t="s">
        <v>573</v>
      </c>
      <c r="C96" s="1247" t="str">
        <f>+IFERROR(('SFP ANUAL'!D95/'SFP ANUAL'!C95)-1,"N/A")</f>
        <v>N/A</v>
      </c>
      <c r="D96" s="1247">
        <f>+IFERROR(('SFP ANUAL'!E95/'SFP ANUAL'!D95)-1,"N/A")</f>
        <v>1.0636653066871355</v>
      </c>
      <c r="E96" s="1247">
        <f>+IFERROR(('SFP ANUAL'!F95/'SFP ANUAL'!E95)-1,"N/A")</f>
        <v>0.62003122051353632</v>
      </c>
      <c r="F96" s="1247">
        <f>+IFERROR(('SFP ANUAL'!G95/'SFP ANUAL'!F95)-1,"N/A")</f>
        <v>0.49295658164210732</v>
      </c>
      <c r="G96" s="1247">
        <f>+IFERROR(('SFP ANUAL'!H95/'SFP ANUAL'!G95)-1,"N/A")</f>
        <v>0.37539069975156192</v>
      </c>
      <c r="H96" s="407">
        <f t="shared" si="2"/>
        <v>2.5520438085943411</v>
      </c>
      <c r="J96" s="824" t="s">
        <v>573</v>
      </c>
      <c r="K96" s="1247">
        <f>+'SFP ANUAL'!D95/'SFP ANUAL'!$D$3</f>
        <v>1.1476281221754019</v>
      </c>
      <c r="L96" s="1247">
        <f>+'SFP ANUAL'!E95/'SFP ANUAL'!$E$3</f>
        <v>2.1310494287641699</v>
      </c>
      <c r="M96" s="1247">
        <f>+'SFP ANUAL'!F95/'SFP ANUAL'!$F$3</f>
        <v>3.3939659069516681</v>
      </c>
      <c r="N96" s="1247">
        <f>+'SFP ANUAL'!G95/'SFP ANUAL'!$G$3</f>
        <v>4.7459237363840474</v>
      </c>
      <c r="O96" s="1247">
        <f>+'SFP ANUAL'!H95/'SFP ANUAL'!$H$3</f>
        <v>6.2401363561773664</v>
      </c>
      <c r="P96" s="407">
        <f t="shared" si="3"/>
        <v>17.658703550452653</v>
      </c>
    </row>
    <row r="97" spans="1:16" x14ac:dyDescent="0.3">
      <c r="C97" s="1247"/>
      <c r="D97" s="1247"/>
      <c r="E97" s="1247"/>
      <c r="F97" s="1247"/>
      <c r="G97" s="1247"/>
    </row>
    <row r="98" spans="1:16" ht="15.6" x14ac:dyDescent="0.3">
      <c r="A98" s="825" t="s">
        <v>574</v>
      </c>
      <c r="C98" s="1247" t="str">
        <f>+IFERROR(('SFP ANUAL'!D97/'SFP ANUAL'!C97)-1,"N/A")</f>
        <v>N/A</v>
      </c>
      <c r="D98" s="1247">
        <f>+IFERROR(('SFP ANUAL'!E97/'SFP ANUAL'!D97)-1,"N/A")</f>
        <v>0.28294502019862855</v>
      </c>
      <c r="E98" s="1247">
        <f>+IFERROR(('SFP ANUAL'!F97/'SFP ANUAL'!E97)-1,"N/A")</f>
        <v>-2.9870229270913207E-2</v>
      </c>
      <c r="F98" s="1247">
        <f>+IFERROR(('SFP ANUAL'!G97/'SFP ANUAL'!F97)-1,"N/A")</f>
        <v>0.31520261578559094</v>
      </c>
      <c r="G98" s="1247">
        <f>+IFERROR(('SFP ANUAL'!H97/'SFP ANUAL'!G97)-1,"N/A")</f>
        <v>5.7989424980808835E-2</v>
      </c>
      <c r="H98" s="407">
        <f t="shared" si="2"/>
        <v>0.62626683169411512</v>
      </c>
      <c r="J98" s="825" t="s">
        <v>574</v>
      </c>
      <c r="K98" s="1247">
        <f>+'SFP ANUAL'!D97/'SFP ANUAL'!$D$3</f>
        <v>0.41658304804472901</v>
      </c>
      <c r="L98" s="1247">
        <f>+'SFP ANUAL'!E97/'SFP ANUAL'!$E$3</f>
        <v>0.48090879177601525</v>
      </c>
      <c r="M98" s="1247">
        <f>+'SFP ANUAL'!F97/'SFP ANUAL'!$F$3</f>
        <v>0.45865181563519258</v>
      </c>
      <c r="N98" s="1247">
        <f>+'SFP ANUAL'!G97/'SFP ANUAL'!$G$3</f>
        <v>0.56499145952185725</v>
      </c>
      <c r="O98" s="1247">
        <f>+'SFP ANUAL'!H97/'SFP ANUAL'!$H$3</f>
        <v>0.57143975519380275</v>
      </c>
      <c r="P98" s="407">
        <f t="shared" si="3"/>
        <v>2.4925748701715968</v>
      </c>
    </row>
    <row r="99" spans="1:16" ht="15" thickBot="1" x14ac:dyDescent="0.35">
      <c r="C99" s="1247"/>
      <c r="D99" s="1247"/>
      <c r="E99" s="1247"/>
      <c r="F99" s="1247"/>
      <c r="G99" s="1247"/>
    </row>
    <row r="100" spans="1:16" ht="16.2" thickBot="1" x14ac:dyDescent="0.35">
      <c r="A100" s="404" t="s">
        <v>575</v>
      </c>
      <c r="C100" s="1247" t="str">
        <f>+IFERROR(('SFP ANUAL'!D99/'SFP ANUAL'!C99)-1,"N/A")</f>
        <v>N/A</v>
      </c>
      <c r="D100" s="1247">
        <f>+IFERROR(('SFP ANUAL'!E99/'SFP ANUAL'!D99)-1,"N/A")</f>
        <v>0.37970661518402049</v>
      </c>
      <c r="E100" s="1247">
        <f>+IFERROR(('SFP ANUAL'!F99/'SFP ANUAL'!E99)-1,"N/A")</f>
        <v>-6.6630262670961393E-3</v>
      </c>
      <c r="F100" s="1247">
        <f>+IFERROR(('SFP ANUAL'!G99/'SFP ANUAL'!F99)-1,"N/A")</f>
        <v>0.23091884454727341</v>
      </c>
      <c r="G100" s="1247">
        <f>+IFERROR(('SFP ANUAL'!H99/'SFP ANUAL'!G99)-1,"N/A")</f>
        <v>0.13828220076749398</v>
      </c>
      <c r="H100" s="407">
        <f t="shared" si="2"/>
        <v>0.74224463423169174</v>
      </c>
      <c r="J100" s="404" t="s">
        <v>575</v>
      </c>
      <c r="K100" s="1247">
        <f>+'SFP ANUAL'!D99/'SFP ANUAL'!$D$3</f>
        <v>0.28660284754881854</v>
      </c>
      <c r="L100" s="1247">
        <f>+'SFP ANUAL'!E99/'SFP ANUAL'!$E$3</f>
        <v>0.35581178275005743</v>
      </c>
      <c r="M100" s="1247">
        <f>+'SFP ANUAL'!F99/'SFP ANUAL'!$F$3</f>
        <v>0.34746214378130286</v>
      </c>
      <c r="N100" s="1247">
        <f>+'SFP ANUAL'!G99/'SFP ANUAL'!$G$3</f>
        <v>0.40059268751519878</v>
      </c>
      <c r="O100" s="1247">
        <f>+'SFP ANUAL'!H99/'SFP ANUAL'!$H$3</f>
        <v>0.43591338396806445</v>
      </c>
      <c r="P100" s="407">
        <f t="shared" si="3"/>
        <v>1.8263828455634421</v>
      </c>
    </row>
    <row r="101" spans="1:16" ht="15.6" x14ac:dyDescent="0.3">
      <c r="A101" s="826" t="s">
        <v>576</v>
      </c>
      <c r="C101" s="1247" t="str">
        <f>+IFERROR(('SFP ANUAL'!D100/'SFP ANUAL'!C100)-1,"N/A")</f>
        <v>N/A</v>
      </c>
      <c r="D101" s="1247">
        <f>+IFERROR(('SFP ANUAL'!E100/'SFP ANUAL'!D100)-1,"N/A")</f>
        <v>-3.2255359016808649E-2</v>
      </c>
      <c r="E101" s="1247">
        <f>+IFERROR(('SFP ANUAL'!F100/'SFP ANUAL'!E100)-1,"N/A")</f>
        <v>0.18474912630796791</v>
      </c>
      <c r="F101" s="1247">
        <f>+IFERROR(('SFP ANUAL'!G100/'SFP ANUAL'!F100)-1,"N/A")</f>
        <v>9.817604052977158E-2</v>
      </c>
      <c r="G101" s="1247">
        <f>+IFERROR(('SFP ANUAL'!H100/'SFP ANUAL'!G100)-1,"N/A")</f>
        <v>-3.3375377611102985E-2</v>
      </c>
      <c r="H101" s="407">
        <f t="shared" si="2"/>
        <v>0.21729443020982786</v>
      </c>
      <c r="J101" s="826" t="s">
        <v>576</v>
      </c>
      <c r="K101" s="1247">
        <f>+'SFP ANUAL'!D100/'SFP ANUAL'!$D$3</f>
        <v>1.885909328976491E-2</v>
      </c>
      <c r="L101" s="1247">
        <f>+'SFP ANUAL'!E100/'SFP ANUAL'!$E$3</f>
        <v>1.6422325731064225E-2</v>
      </c>
      <c r="M101" s="1247">
        <f>+'SFP ANUAL'!F100/'SFP ANUAL'!$F$3</f>
        <v>1.9127210051525335E-2</v>
      </c>
      <c r="N101" s="1247">
        <f>+'SFP ANUAL'!G100/'SFP ANUAL'!$G$3</f>
        <v>1.9673865294944338E-2</v>
      </c>
      <c r="O101" s="1247">
        <f>+'SFP ANUAL'!H100/'SFP ANUAL'!$H$3</f>
        <v>1.8180038068377723E-2</v>
      </c>
      <c r="P101" s="407">
        <f t="shared" si="3"/>
        <v>9.2262532435676531E-2</v>
      </c>
    </row>
    <row r="102" spans="1:16" ht="15.6" x14ac:dyDescent="0.3">
      <c r="A102" s="826" t="s">
        <v>150</v>
      </c>
      <c r="C102" s="1247" t="str">
        <f>+IFERROR(('SFP ANUAL'!D101/'SFP ANUAL'!C101)-1,"N/A")</f>
        <v>N/A</v>
      </c>
      <c r="D102" s="1247">
        <f>+IFERROR(('SFP ANUAL'!E101/'SFP ANUAL'!D101)-1,"N/A")</f>
        <v>3.9207416479771773E-2</v>
      </c>
      <c r="E102" s="1247">
        <f>+IFERROR(('SFP ANUAL'!F101/'SFP ANUAL'!E101)-1,"N/A")</f>
        <v>8.7376646379743184E-2</v>
      </c>
      <c r="F102" s="1247">
        <f>+IFERROR(('SFP ANUAL'!G101/'SFP ANUAL'!F101)-1,"N/A")</f>
        <v>-0.10165338654407585</v>
      </c>
      <c r="G102" s="1247">
        <f>+IFERROR(('SFP ANUAL'!H101/'SFP ANUAL'!G101)-1,"N/A")</f>
        <v>0.29111809761390339</v>
      </c>
      <c r="H102" s="407">
        <f t="shared" si="2"/>
        <v>0.3160487739293425</v>
      </c>
      <c r="J102" s="826" t="s">
        <v>150</v>
      </c>
      <c r="K102" s="1247">
        <f>+'SFP ANUAL'!D101/'SFP ANUAL'!$D$3</f>
        <v>1.9508474322508401E-3</v>
      </c>
      <c r="L102" s="1247">
        <f>+'SFP ANUAL'!E101/'SFP ANUAL'!$E$3</f>
        <v>1.8242259187471793E-3</v>
      </c>
      <c r="M102" s="1247">
        <f>+'SFP ANUAL'!F101/'SFP ANUAL'!$F$3</f>
        <v>1.950065466570411E-3</v>
      </c>
      <c r="N102" s="1247">
        <f>+'SFP ANUAL'!G101/'SFP ANUAL'!$G$3</f>
        <v>1.6408135298052054E-3</v>
      </c>
      <c r="O102" s="1247">
        <f>+'SFP ANUAL'!H101/'SFP ANUAL'!$H$3</f>
        <v>2.0252210763695854E-3</v>
      </c>
      <c r="P102" s="407">
        <f t="shared" si="3"/>
        <v>9.3911734237432203E-3</v>
      </c>
    </row>
    <row r="103" spans="1:16" ht="15.6" x14ac:dyDescent="0.3">
      <c r="A103" s="826" t="s">
        <v>577</v>
      </c>
      <c r="C103" s="1247" t="str">
        <f>+IFERROR(('SFP ANUAL'!D102/'SFP ANUAL'!C102)-1,"N/A")</f>
        <v>N/A</v>
      </c>
      <c r="D103" s="1247">
        <f>+IFERROR(('SFP ANUAL'!E102/'SFP ANUAL'!D102)-1,"N/A")</f>
        <v>2.3358192514179681</v>
      </c>
      <c r="E103" s="1247">
        <f>+IFERROR(('SFP ANUAL'!F102/'SFP ANUAL'!E102)-1,"N/A")</f>
        <v>-0.28273885131574694</v>
      </c>
      <c r="F103" s="1247">
        <f>+IFERROR(('SFP ANUAL'!G102/'SFP ANUAL'!F102)-1,"N/A")</f>
        <v>0.18846852057171271</v>
      </c>
      <c r="G103" s="1247">
        <f>+IFERROR(('SFP ANUAL'!H102/'SFP ANUAL'!G102)-1,"N/A")</f>
        <v>-0.2558471938171285</v>
      </c>
      <c r="H103" s="407">
        <f t="shared" si="2"/>
        <v>1.9857017268568053</v>
      </c>
      <c r="J103" s="826" t="s">
        <v>577</v>
      </c>
      <c r="K103" s="1247">
        <f>+'SFP ANUAL'!D102/'SFP ANUAL'!$D$3</f>
        <v>1.0861080257659208E-3</v>
      </c>
      <c r="L103" s="1247">
        <f>+'SFP ANUAL'!E102/'SFP ANUAL'!$E$3</f>
        <v>3.2600826592791513E-3</v>
      </c>
      <c r="M103" s="1247">
        <f>+'SFP ANUAL'!F102/'SFP ANUAL'!$F$3</f>
        <v>2.2987751159927019E-3</v>
      </c>
      <c r="N103" s="1247">
        <f>+'SFP ANUAL'!G102/'SFP ANUAL'!$G$3</f>
        <v>2.5588820756823035E-3</v>
      </c>
      <c r="O103" s="1247">
        <f>+'SFP ANUAL'!H102/'SFP ANUAL'!$H$3</f>
        <v>1.8203698642439534E-3</v>
      </c>
      <c r="P103" s="407">
        <f t="shared" si="3"/>
        <v>1.1024217740964031E-2</v>
      </c>
    </row>
    <row r="104" spans="1:16" ht="15.6" x14ac:dyDescent="0.3">
      <c r="A104" s="826" t="s">
        <v>829</v>
      </c>
      <c r="C104" s="1247" t="str">
        <f>+IFERROR(('SFP ANUAL'!D103/'SFP ANUAL'!C103)-1,"N/A")</f>
        <v>N/A</v>
      </c>
      <c r="D104" s="1247">
        <f>+IFERROR(('SFP ANUAL'!E103/'SFP ANUAL'!D103)-1,"N/A")</f>
        <v>3.0406465617998091E-2</v>
      </c>
      <c r="E104" s="1247">
        <f>+IFERROR(('SFP ANUAL'!F103/'SFP ANUAL'!E103)-1,"N/A")</f>
        <v>-8.9359882063152596E-2</v>
      </c>
      <c r="F104" s="1247">
        <f>+IFERROR(('SFP ANUAL'!G103/'SFP ANUAL'!F103)-1,"N/A")</f>
        <v>3.1755349364245289E-2</v>
      </c>
      <c r="G104" s="1247">
        <f>+IFERROR(('SFP ANUAL'!H103/'SFP ANUAL'!G103)-1,"N/A")</f>
        <v>-0.38497740626706389</v>
      </c>
      <c r="H104" s="407">
        <f t="shared" si="2"/>
        <v>-0.41217547334797311</v>
      </c>
      <c r="J104" s="826" t="s">
        <v>829</v>
      </c>
      <c r="K104" s="1247">
        <f>+'SFP ANUAL'!D103/'SFP ANUAL'!$D$3</f>
        <v>2.2883912561644165E-5</v>
      </c>
      <c r="L104" s="1247">
        <f>+'SFP ANUAL'!E103/'SFP ANUAL'!$E$3</f>
        <v>2.1217388711754174E-5</v>
      </c>
      <c r="M104" s="1247">
        <f>+'SFP ANUAL'!F103/'SFP ANUAL'!$F$3</f>
        <v>1.8994561854494057E-5</v>
      </c>
      <c r="N104" s="1247">
        <f>+'SFP ANUAL'!G103/'SFP ANUAL'!$G$3</f>
        <v>1.8355749042225428E-5</v>
      </c>
      <c r="O104" s="1247">
        <f>+'SFP ANUAL'!H103/'SFP ANUAL'!$H$3</f>
        <v>1.0792210888170287E-5</v>
      </c>
      <c r="P104" s="407">
        <f t="shared" si="3"/>
        <v>9.2243823058288114E-5</v>
      </c>
    </row>
    <row r="105" spans="1:16" ht="15.6" x14ac:dyDescent="0.3">
      <c r="A105" s="826" t="s">
        <v>578</v>
      </c>
      <c r="C105" s="1247" t="str">
        <f>+IFERROR(('SFP ANUAL'!D104/'SFP ANUAL'!C104)-1,"N/A")</f>
        <v>N/A</v>
      </c>
      <c r="D105" s="1247">
        <f>+IFERROR(('SFP ANUAL'!E104/'SFP ANUAL'!D104)-1,"N/A")</f>
        <v>0.45997492619943903</v>
      </c>
      <c r="E105" s="1247">
        <f>+IFERROR(('SFP ANUAL'!F104/'SFP ANUAL'!E104)-1,"N/A")</f>
        <v>-2.4845156222485842E-2</v>
      </c>
      <c r="F105" s="1247">
        <f>+IFERROR(('SFP ANUAL'!G104/'SFP ANUAL'!F104)-1,"N/A")</f>
        <v>0.27274590918619834</v>
      </c>
      <c r="G105" s="1247">
        <f>+IFERROR(('SFP ANUAL'!H104/'SFP ANUAL'!G104)-1,"N/A")</f>
        <v>0.15978286812071807</v>
      </c>
      <c r="H105" s="407">
        <f t="shared" si="2"/>
        <v>0.8676585472838696</v>
      </c>
      <c r="J105" s="826" t="s">
        <v>578</v>
      </c>
      <c r="K105" s="1247">
        <f>+'SFP ANUAL'!D104/'SFP ANUAL'!$D$3</f>
        <v>0.22535043973856986</v>
      </c>
      <c r="L105" s="1247">
        <f>+'SFP ANUAL'!E104/'SFP ANUAL'!$E$3</f>
        <v>0.29604442374739315</v>
      </c>
      <c r="M105" s="1247">
        <f>+'SFP ANUAL'!F104/'SFP ANUAL'!$F$3</f>
        <v>0.28380564904944111</v>
      </c>
      <c r="N105" s="1247">
        <f>+'SFP ANUAL'!G104/'SFP ANUAL'!$G$3</f>
        <v>0.33832091562347039</v>
      </c>
      <c r="O105" s="1247">
        <f>+'SFP ANUAL'!H104/'SFP ANUAL'!$H$3</f>
        <v>0.37510493507585158</v>
      </c>
      <c r="P105" s="407">
        <f t="shared" si="3"/>
        <v>1.5186263632347259</v>
      </c>
    </row>
    <row r="106" spans="1:16" ht="15.6" x14ac:dyDescent="0.3">
      <c r="A106" s="826" t="s">
        <v>579</v>
      </c>
      <c r="C106" s="1247" t="str">
        <f>+IFERROR(('SFP ANUAL'!D105/'SFP ANUAL'!C105)-1,"N/A")</f>
        <v>N/A</v>
      </c>
      <c r="D106" s="1247">
        <f>+IFERROR(('SFP ANUAL'!E105/'SFP ANUAL'!D105)-1,"N/A")</f>
        <v>8.0430638977892599E-2</v>
      </c>
      <c r="E106" s="1247">
        <f>+IFERROR(('SFP ANUAL'!F105/'SFP ANUAL'!E105)-1,"N/A")</f>
        <v>7.0992798531753554E-2</v>
      </c>
      <c r="F106" s="1247">
        <f>+IFERROR(('SFP ANUAL'!G105/'SFP ANUAL'!F105)-1,"N/A")</f>
        <v>1.7765730673050539E-2</v>
      </c>
      <c r="G106" s="1247">
        <f>+IFERROR(('SFP ANUAL'!H105/'SFP ANUAL'!G105)-1,"N/A")</f>
        <v>5.6739497860454957E-2</v>
      </c>
      <c r="H106" s="407">
        <f t="shared" si="2"/>
        <v>0.22592866604315165</v>
      </c>
      <c r="J106" s="826" t="s">
        <v>579</v>
      </c>
      <c r="K106" s="1247">
        <f>+'SFP ANUAL'!D105/'SFP ANUAL'!$D$3</f>
        <v>3.9333475149905359E-2</v>
      </c>
      <c r="L106" s="1247">
        <f>+'SFP ANUAL'!E105/'SFP ANUAL'!$E$3</f>
        <v>3.8239507304862044E-2</v>
      </c>
      <c r="M106" s="1247">
        <f>+'SFP ANUAL'!F105/'SFP ANUAL'!$F$3</f>
        <v>4.0261449535918772E-2</v>
      </c>
      <c r="N106" s="1247">
        <f>+'SFP ANUAL'!G105/'SFP ANUAL'!$G$3</f>
        <v>3.8379855242254325E-2</v>
      </c>
      <c r="O106" s="1247">
        <f>+'SFP ANUAL'!H105/'SFP ANUAL'!$H$3</f>
        <v>3.8772027672333516E-2</v>
      </c>
      <c r="P106" s="407">
        <f t="shared" si="3"/>
        <v>0.19498631490527402</v>
      </c>
    </row>
    <row r="107" spans="1:16" ht="15" thickBot="1" x14ac:dyDescent="0.35">
      <c r="C107" s="1247"/>
      <c r="D107" s="1247"/>
      <c r="E107" s="1247"/>
      <c r="F107" s="1247"/>
      <c r="G107" s="1247"/>
    </row>
    <row r="108" spans="1:16" ht="16.2" thickBot="1" x14ac:dyDescent="0.35">
      <c r="A108" s="842" t="s">
        <v>582</v>
      </c>
      <c r="C108" s="1247" t="str">
        <f>+IFERROR(('SFP ANUAL'!D107/'SFP ANUAL'!C107)-1,"N/A")</f>
        <v>N/A</v>
      </c>
      <c r="D108" s="1247">
        <f>+IFERROR(('SFP ANUAL'!E107/'SFP ANUAL'!D107)-1,"N/A")</f>
        <v>-3.3259821198351469E-3</v>
      </c>
      <c r="E108" s="1247">
        <f>+IFERROR(('SFP ANUAL'!F107/'SFP ANUAL'!E107)-1,"N/A")</f>
        <v>-0.37261046935797826</v>
      </c>
      <c r="F108" s="1247">
        <f>+IFERROR(('SFP ANUAL'!G107/'SFP ANUAL'!F107)-1,"N/A")</f>
        <v>1.5209623661501221</v>
      </c>
      <c r="G108" s="1247">
        <f>+IFERROR(('SFP ANUAL'!H107/'SFP ANUAL'!G107)-1,"N/A")</f>
        <v>-0.35398256917957627</v>
      </c>
      <c r="H108" s="407">
        <f t="shared" si="2"/>
        <v>0.79104334549273247</v>
      </c>
      <c r="J108" s="842" t="s">
        <v>582</v>
      </c>
      <c r="K108" s="1247">
        <f>+'SFP ANUAL'!D107/'SFP ANUAL'!$D$3</f>
        <v>6.4892495344512538E-2</v>
      </c>
      <c r="L108" s="1247">
        <f>+'SFP ANUAL'!E107/'SFP ANUAL'!$E$3</f>
        <v>5.8197012305045141E-2</v>
      </c>
      <c r="M108" s="1247">
        <f>+'SFP ANUAL'!F107/'SFP ANUAL'!$F$3</f>
        <v>3.5894550988788139E-2</v>
      </c>
      <c r="N108" s="1247">
        <f>+'SFP ANUAL'!G107/'SFP ANUAL'!$G$3</f>
        <v>8.4754153272067798E-2</v>
      </c>
      <c r="O108" s="1247">
        <f>+'SFP ANUAL'!H107/'SFP ANUAL'!$H$3</f>
        <v>5.234225959050539E-2</v>
      </c>
      <c r="P108" s="407">
        <f t="shared" si="3"/>
        <v>0.29608047150091898</v>
      </c>
    </row>
    <row r="109" spans="1:16" ht="15.6" x14ac:dyDescent="0.3">
      <c r="A109" s="811" t="s">
        <v>556</v>
      </c>
      <c r="C109" s="1247" t="str">
        <f>+IFERROR(('SFP ANUAL'!D108/'SFP ANUAL'!C108)-1,"N/A")</f>
        <v>N/A</v>
      </c>
      <c r="D109" s="1247">
        <f>+IFERROR(('SFP ANUAL'!E108/'SFP ANUAL'!D108)-1,"N/A")</f>
        <v>-0.28287413567741559</v>
      </c>
      <c r="E109" s="1247">
        <f>+IFERROR(('SFP ANUAL'!F108/'SFP ANUAL'!E108)-1,"N/A")</f>
        <v>0.12819721440864251</v>
      </c>
      <c r="F109" s="1247">
        <f>+IFERROR(('SFP ANUAL'!G108/'SFP ANUAL'!F108)-1,"N/A")</f>
        <v>0.70182210772621167</v>
      </c>
      <c r="G109" s="1247">
        <f>+IFERROR(('SFP ANUAL'!H108/'SFP ANUAL'!G108)-1,"N/A")</f>
        <v>-0.64325402645455876</v>
      </c>
      <c r="H109" s="407">
        <f t="shared" si="2"/>
        <v>-9.6108839997120166E-2</v>
      </c>
      <c r="J109" s="811" t="s">
        <v>556</v>
      </c>
      <c r="K109" s="1247">
        <f>+'SFP ANUAL'!D108/'SFP ANUAL'!$D$3</f>
        <v>2.1087629095732082E-2</v>
      </c>
      <c r="L109" s="1247">
        <f>+'SFP ANUAL'!E108/'SFP ANUAL'!$E$3</f>
        <v>1.3607433441743302E-2</v>
      </c>
      <c r="M109" s="1247">
        <f>+'SFP ANUAL'!F108/'SFP ANUAL'!$F$3</f>
        <v>1.5092174221840967E-2</v>
      </c>
      <c r="N109" s="1247">
        <f>+'SFP ANUAL'!G108/'SFP ANUAL'!$G$3</f>
        <v>2.4056479580661181E-2</v>
      </c>
      <c r="O109" s="1247">
        <f>+'SFP ANUAL'!H108/'SFP ANUAL'!$H$3</f>
        <v>8.2042407197170011E-3</v>
      </c>
      <c r="P109" s="407">
        <f t="shared" si="3"/>
        <v>8.2047957059694532E-2</v>
      </c>
    </row>
    <row r="110" spans="1:16" ht="15.6" x14ac:dyDescent="0.3">
      <c r="A110" s="812" t="s">
        <v>557</v>
      </c>
      <c r="C110" s="1247" t="str">
        <f>+IFERROR(('SFP ANUAL'!D109/'SFP ANUAL'!C109)-1,"N/A")</f>
        <v>N/A</v>
      </c>
      <c r="D110" s="1247">
        <f>+IFERROR(('SFP ANUAL'!E109/'SFP ANUAL'!D109)-1,"N/A")</f>
        <v>7.3887942841906362E-2</v>
      </c>
      <c r="E110" s="1247">
        <f>+IFERROR(('SFP ANUAL'!F109/'SFP ANUAL'!E109)-1,"N/A")</f>
        <v>0.38530813212774739</v>
      </c>
      <c r="F110" s="1247">
        <f>+IFERROR(('SFP ANUAL'!G109/'SFP ANUAL'!F109)-1,"N/A")</f>
        <v>1.3040615305556003E-2</v>
      </c>
      <c r="G110" s="1247">
        <f>+IFERROR(('SFP ANUAL'!H109/'SFP ANUAL'!G109)-1,"N/A")</f>
        <v>-8.716220946177311E-2</v>
      </c>
      <c r="H110" s="407">
        <f t="shared" si="2"/>
        <v>0.38507448081343665</v>
      </c>
      <c r="J110" s="812" t="s">
        <v>557</v>
      </c>
      <c r="K110" s="1247">
        <f>+'SFP ANUAL'!D109/'SFP ANUAL'!$D$3</f>
        <v>2.7798590159541091E-3</v>
      </c>
      <c r="L110" s="1247">
        <f>+'SFP ANUAL'!E109/'SFP ANUAL'!$E$3</f>
        <v>2.6861781684513622E-3</v>
      </c>
      <c r="M110" s="1247">
        <f>+'SFP ANUAL'!F109/'SFP ANUAL'!$F$3</f>
        <v>3.6582364018467812E-3</v>
      </c>
      <c r="N110" s="1247">
        <f>+'SFP ANUAL'!G109/'SFP ANUAL'!$G$3</f>
        <v>3.4710808261839252E-3</v>
      </c>
      <c r="O110" s="1247">
        <f>+'SFP ANUAL'!H109/'SFP ANUAL'!$H$3</f>
        <v>3.0290439792665883E-3</v>
      </c>
      <c r="P110" s="407">
        <f t="shared" si="3"/>
        <v>1.5624398391702767E-2</v>
      </c>
    </row>
    <row r="111" spans="1:16" ht="15.6" x14ac:dyDescent="0.3">
      <c r="A111" s="813" t="s">
        <v>558</v>
      </c>
      <c r="C111" s="1247" t="str">
        <f>+IFERROR(('SFP ANUAL'!D110/'SFP ANUAL'!C110)-1,"N/A")</f>
        <v>N/A</v>
      </c>
      <c r="D111" s="1247">
        <f>+IFERROR(('SFP ANUAL'!E110/'SFP ANUAL'!D110)-1,"N/A")</f>
        <v>2.5640756588296565E-2</v>
      </c>
      <c r="E111" s="1247">
        <f>+IFERROR(('SFP ANUAL'!F110/'SFP ANUAL'!E110)-1,"N/A")</f>
        <v>-0.99999999999999956</v>
      </c>
      <c r="F111" s="1247">
        <f>+IFERROR(('SFP ANUAL'!G110/'SFP ANUAL'!F110)-1,"N/A")</f>
        <v>3854106135875515</v>
      </c>
      <c r="G111" s="1247">
        <f>+IFERROR(('SFP ANUAL'!H110/'SFP ANUAL'!G110)-1,"N/A")</f>
        <v>-0.1687025109296616</v>
      </c>
      <c r="H111" s="407">
        <f t="shared" si="2"/>
        <v>3854106135875514</v>
      </c>
      <c r="J111" s="813" t="s">
        <v>558</v>
      </c>
      <c r="K111" s="1247">
        <f>+'SFP ANUAL'!D110/'SFP ANUAL'!$D$3</f>
        <v>2.0018249984217439E-2</v>
      </c>
      <c r="L111" s="1247">
        <f>+'SFP ANUAL'!E110/'SFP ANUAL'!$E$3</f>
        <v>1.8474575016615528E-2</v>
      </c>
      <c r="M111" s="1247">
        <f>+'SFP ANUAL'!F110/'SFP ANUAL'!$F$3</f>
        <v>8.4222371783059502E-18</v>
      </c>
      <c r="N111" s="1247">
        <f>+'SFP ANUAL'!G110/'SFP ANUAL'!$G$3</f>
        <v>3.0403056015846749E-2</v>
      </c>
      <c r="O111" s="1247">
        <f>+'SFP ANUAL'!H110/'SFP ANUAL'!$H$3</f>
        <v>2.416133626382486E-2</v>
      </c>
      <c r="P111" s="407">
        <f t="shared" si="3"/>
        <v>9.3057217280504576E-2</v>
      </c>
    </row>
    <row r="112" spans="1:16" ht="15.6" x14ac:dyDescent="0.3">
      <c r="A112" s="814" t="s">
        <v>559</v>
      </c>
      <c r="C112" s="1247" t="str">
        <f>+IFERROR(('SFP ANUAL'!D111/'SFP ANUAL'!C111)-1,"N/A")</f>
        <v>N/A</v>
      </c>
      <c r="D112" s="1247">
        <f>+IFERROR(('SFP ANUAL'!E111/'SFP ANUAL'!D111)-1,"N/A")</f>
        <v>0.18988335401679857</v>
      </c>
      <c r="E112" s="1247">
        <f>+IFERROR(('SFP ANUAL'!F111/'SFP ANUAL'!E111)-1,"N/A")</f>
        <v>0.12585147085019655</v>
      </c>
      <c r="F112" s="1247">
        <f>+IFERROR(('SFP ANUAL'!G111/'SFP ANUAL'!F111)-1,"N/A")</f>
        <v>0.29205640130462207</v>
      </c>
      <c r="G112" s="1247">
        <f>+IFERROR(('SFP ANUAL'!H111/'SFP ANUAL'!G111)-1,"N/A")</f>
        <v>-0.56699158010739292</v>
      </c>
      <c r="H112" s="407">
        <f t="shared" si="2"/>
        <v>4.079964606422426E-2</v>
      </c>
      <c r="J112" s="814" t="s">
        <v>559</v>
      </c>
      <c r="K112" s="1247">
        <f>+'SFP ANUAL'!D111/'SFP ANUAL'!$D$3</f>
        <v>7.7003971254353569E-3</v>
      </c>
      <c r="L112" s="1247">
        <f>+'SFP ANUAL'!E111/'SFP ANUAL'!$E$3</f>
        <v>8.2446189891774452E-3</v>
      </c>
      <c r="M112" s="1247">
        <f>+'SFP ANUAL'!F111/'SFP ANUAL'!$F$3</f>
        <v>9.1251971882104262E-3</v>
      </c>
      <c r="N112" s="1247">
        <f>+'SFP ANUAL'!G111/'SFP ANUAL'!$G$3</f>
        <v>1.1043070176746224E-2</v>
      </c>
      <c r="O112" s="1247">
        <f>+'SFP ANUAL'!H111/'SFP ANUAL'!$H$3</f>
        <v>4.5712335935632689E-3</v>
      </c>
      <c r="P112" s="407">
        <f t="shared" si="3"/>
        <v>4.0684517073132719E-2</v>
      </c>
    </row>
    <row r="113" spans="1:16" ht="15.6" x14ac:dyDescent="0.3">
      <c r="A113" s="815" t="s">
        <v>560</v>
      </c>
      <c r="C113" s="1247" t="str">
        <f>+IFERROR(('SFP ANUAL'!D112/'SFP ANUAL'!C112)-1,"N/A")</f>
        <v>N/A</v>
      </c>
      <c r="D113" s="1247">
        <f>+IFERROR(('SFP ANUAL'!E112/'SFP ANUAL'!D112)-1,"N/A")</f>
        <v>0.27277706224103526</v>
      </c>
      <c r="E113" s="1247">
        <f>+IFERROR(('SFP ANUAL'!F112/'SFP ANUAL'!E112)-1,"N/A")</f>
        <v>-0.49079563489669176</v>
      </c>
      <c r="F113" s="1247">
        <f>+IFERROR(('SFP ANUAL'!G112/'SFP ANUAL'!F112)-1,"N/A")</f>
        <v>1.2153852709939015</v>
      </c>
      <c r="G113" s="1247">
        <f>+IFERROR(('SFP ANUAL'!H112/'SFP ANUAL'!G112)-1,"N/A")</f>
        <v>-0.19206700638262653</v>
      </c>
      <c r="H113" s="407">
        <f t="shared" si="2"/>
        <v>0.80529969195561846</v>
      </c>
      <c r="J113" s="815" t="s">
        <v>560</v>
      </c>
      <c r="K113" s="1247">
        <f>+'SFP ANUAL'!D112/'SFP ANUAL'!$D$3</f>
        <v>1.2629131388094258E-2</v>
      </c>
      <c r="L113" s="1247">
        <f>+'SFP ANUAL'!E112/'SFP ANUAL'!$E$3</f>
        <v>1.4463683156340374E-2</v>
      </c>
      <c r="M113" s="1247">
        <f>+'SFP ANUAL'!F112/'SFP ANUAL'!$F$3</f>
        <v>7.2403837606747476E-3</v>
      </c>
      <c r="N113" s="1247">
        <f>+'SFP ANUAL'!G112/'SFP ANUAL'!$G$3</f>
        <v>1.5023701687878943E-2</v>
      </c>
      <c r="O113" s="1247">
        <f>+'SFP ANUAL'!H112/'SFP ANUAL'!$H$3</f>
        <v>1.1603781346978155E-2</v>
      </c>
      <c r="P113" s="407">
        <f t="shared" si="3"/>
        <v>6.0960681339966474E-2</v>
      </c>
    </row>
    <row r="114" spans="1:16" ht="15" thickBot="1" x14ac:dyDescent="0.35">
      <c r="C114" s="1247"/>
      <c r="D114" s="1247"/>
      <c r="E114" s="1247"/>
      <c r="F114" s="1247"/>
      <c r="G114" s="1247"/>
    </row>
    <row r="115" spans="1:16" ht="16.2" thickBot="1" x14ac:dyDescent="0.35">
      <c r="A115" s="843" t="s">
        <v>731</v>
      </c>
      <c r="C115" s="1247" t="str">
        <f>+IFERROR(('SFP ANUAL'!D114/'SFP ANUAL'!C114)-1,"N/A")</f>
        <v>N/A</v>
      </c>
      <c r="D115" s="1247">
        <f>+IFERROR(('SFP ANUAL'!E114/'SFP ANUAL'!D114)-1,"N/A")</f>
        <v>0.18238718608355908</v>
      </c>
      <c r="E115" s="1247">
        <f>+IFERROR(('SFP ANUAL'!F114/'SFP ANUAL'!E114)-1,"N/A")</f>
        <v>9.9140027076732862E-2</v>
      </c>
      <c r="F115" s="1247">
        <f>+IFERROR(('SFP ANUAL'!G114/'SFP ANUAL'!F114)-1,"N/A")</f>
        <v>3.7774907444246164E-2</v>
      </c>
      <c r="G115" s="1247">
        <f>+IFERROR(('SFP ANUAL'!H114/'SFP ANUAL'!G114)-1,"N/A")</f>
        <v>6.7971708916649387E-2</v>
      </c>
      <c r="H115" s="407">
        <f t="shared" si="2"/>
        <v>0.3872738295211875</v>
      </c>
      <c r="J115" s="843" t="s">
        <v>731</v>
      </c>
      <c r="K115" s="1247">
        <f>+'SFP ANUAL'!D114/'SFP ANUAL'!$D$3</f>
        <v>6.772287350792995E-4</v>
      </c>
      <c r="L115" s="1247">
        <f>+'SFP ANUAL'!E114/'SFP ANUAL'!$E$3</f>
        <v>7.205235327171313E-4</v>
      </c>
      <c r="M115" s="1247">
        <f>+'SFP ANUAL'!F114/'SFP ANUAL'!$F$3</f>
        <v>7.7855941621520635E-4</v>
      </c>
      <c r="N115" s="1247">
        <f>+'SFP ANUAL'!G114/'SFP ANUAL'!$G$3</f>
        <v>7.5676498475078173E-4</v>
      </c>
      <c r="O115" s="1247">
        <f>+'SFP ANUAL'!H114/'SFP ANUAL'!$H$3</f>
        <v>7.7262368715551386E-4</v>
      </c>
      <c r="P115" s="407">
        <f t="shared" si="3"/>
        <v>3.7057003559179329E-3</v>
      </c>
    </row>
    <row r="116" spans="1:16" ht="15" thickBot="1" x14ac:dyDescent="0.35">
      <c r="C116" s="1247"/>
      <c r="D116" s="1247"/>
      <c r="E116" s="1247"/>
      <c r="F116" s="1247"/>
      <c r="G116" s="1247"/>
    </row>
    <row r="117" spans="1:16" ht="16.2" thickBot="1" x14ac:dyDescent="0.35">
      <c r="A117" s="840" t="s">
        <v>810</v>
      </c>
      <c r="C117" s="1247" t="str">
        <f>+IFERROR(('SFP ANUAL'!D116/'SFP ANUAL'!C116)-1,"N/A")</f>
        <v>N/A</v>
      </c>
      <c r="D117" s="1247">
        <f>+IFERROR(('SFP ANUAL'!E116/'SFP ANUAL'!D116)-1,"N/A")</f>
        <v>0.13761043635919723</v>
      </c>
      <c r="E117" s="1247">
        <f>+IFERROR(('SFP ANUAL'!F116/'SFP ANUAL'!E116)-1,"N/A")</f>
        <v>0.15731371868936561</v>
      </c>
      <c r="F117" s="1247">
        <f>+IFERROR(('SFP ANUAL'!G116/'SFP ANUAL'!F116)-1,"N/A")</f>
        <v>0.14900988525433734</v>
      </c>
      <c r="G117" s="1247">
        <f>+IFERROR(('SFP ANUAL'!H116/'SFP ANUAL'!G116)-1,"N/A")</f>
        <v>9.5583782019559527E-2</v>
      </c>
      <c r="H117" s="407">
        <f t="shared" si="2"/>
        <v>0.53951782232245971</v>
      </c>
      <c r="J117" s="840" t="s">
        <v>810</v>
      </c>
      <c r="K117" s="1247">
        <f>+'SFP ANUAL'!D116/'SFP ANUAL'!$D$3</f>
        <v>5.4404882495803053E-2</v>
      </c>
      <c r="L117" s="1247">
        <f>+'SFP ANUAL'!E116/'SFP ANUAL'!$E$3</f>
        <v>5.5690936663254413E-2</v>
      </c>
      <c r="M117" s="1247">
        <f>+'SFP ANUAL'!F116/'SFP ANUAL'!$F$3</f>
        <v>6.3361608209751646E-2</v>
      </c>
      <c r="N117" s="1247">
        <f>+'SFP ANUAL'!G116/'SFP ANUAL'!$G$3</f>
        <v>6.8189272776016566E-2</v>
      </c>
      <c r="O117" s="1247">
        <f>+'SFP ANUAL'!H116/'SFP ANUAL'!$H$3</f>
        <v>7.1418199118373674E-2</v>
      </c>
      <c r="P117" s="407">
        <f t="shared" si="3"/>
        <v>0.31306489926319936</v>
      </c>
    </row>
    <row r="118" spans="1:16" ht="15.6" x14ac:dyDescent="0.3">
      <c r="A118" s="635" t="s">
        <v>811</v>
      </c>
      <c r="C118" s="1247" t="str">
        <f>+IFERROR(('SFP ANUAL'!D117/'SFP ANUAL'!C117)-1,"N/A")</f>
        <v>N/A</v>
      </c>
      <c r="D118" s="1247">
        <f>+IFERROR(('SFP ANUAL'!E117/'SFP ANUAL'!D117)-1,"N/A")</f>
        <v>0.12867072704022386</v>
      </c>
      <c r="E118" s="1247">
        <f>+IFERROR(('SFP ANUAL'!F117/'SFP ANUAL'!E117)-1,"N/A")</f>
        <v>0.15329962666787456</v>
      </c>
      <c r="F118" s="1247">
        <f>+IFERROR(('SFP ANUAL'!G117/'SFP ANUAL'!F117)-1,"N/A")</f>
        <v>0.18189450093701076</v>
      </c>
      <c r="G118" s="1247">
        <f>+IFERROR(('SFP ANUAL'!H117/'SFP ANUAL'!G117)-1,"N/A")</f>
        <v>8.6485419677235553E-2</v>
      </c>
      <c r="H118" s="407">
        <f t="shared" si="2"/>
        <v>0.55035027432234473</v>
      </c>
      <c r="J118" s="635" t="s">
        <v>811</v>
      </c>
      <c r="K118" s="1247">
        <f>+'SFP ANUAL'!D117/'SFP ANUAL'!$D$3</f>
        <v>5.3495615127015436E-2</v>
      </c>
      <c r="L118" s="1247">
        <f>+'SFP ANUAL'!E117/'SFP ANUAL'!$E$3</f>
        <v>5.4329852403526974E-2</v>
      </c>
      <c r="M118" s="1247">
        <f>+'SFP ANUAL'!F117/'SFP ANUAL'!$F$3</f>
        <v>6.159865717362964E-2</v>
      </c>
      <c r="N118" s="1247">
        <f>+'SFP ANUAL'!G117/'SFP ANUAL'!$G$3</f>
        <v>6.8189272776016566E-2</v>
      </c>
      <c r="O118" s="1247">
        <f>+'SFP ANUAL'!H117/'SFP ANUAL'!$H$3</f>
        <v>7.0825101023933648E-2</v>
      </c>
      <c r="P118" s="407">
        <f t="shared" si="3"/>
        <v>0.30843849850412225</v>
      </c>
    </row>
    <row r="119" spans="1:16" ht="15.6" x14ac:dyDescent="0.3">
      <c r="A119" s="827" t="s">
        <v>812</v>
      </c>
      <c r="C119" s="1247" t="str">
        <f>+IFERROR(('SFP ANUAL'!D118/'SFP ANUAL'!C118)-1,"N/A")</f>
        <v>N/A</v>
      </c>
      <c r="D119" s="1247">
        <f>+IFERROR(('SFP ANUAL'!E118/'SFP ANUAL'!D118)-1,"N/A")</f>
        <v>0.12959976993864974</v>
      </c>
      <c r="E119" s="1247">
        <f>+IFERROR(('SFP ANUAL'!F118/'SFP ANUAL'!E118)-1,"N/A")</f>
        <v>0.15475842685370722</v>
      </c>
      <c r="F119" s="1247">
        <f>+IFERROR(('SFP ANUAL'!G118/'SFP ANUAL'!F118)-1,"N/A")</f>
        <v>0.18419803421914804</v>
      </c>
      <c r="G119" s="1247">
        <f>+IFERROR(('SFP ANUAL'!H118/'SFP ANUAL'!G118)-1,"N/A")</f>
        <v>8.6597938144329589E-2</v>
      </c>
      <c r="H119" s="407">
        <f t="shared" si="2"/>
        <v>0.5551541691558346</v>
      </c>
      <c r="J119" s="827" t="s">
        <v>812</v>
      </c>
      <c r="K119" s="1247">
        <f>+'SFP ANUAL'!D118/'SFP ANUAL'!$D$3</f>
        <v>5.248120094748885E-2</v>
      </c>
      <c r="L119" s="1247">
        <f>+'SFP ANUAL'!E118/'SFP ANUAL'!$E$3</f>
        <v>5.3343491466885273E-2</v>
      </c>
      <c r="M119" s="1247">
        <f>+'SFP ANUAL'!F118/'SFP ANUAL'!$F$3</f>
        <v>6.0556831880423857E-2</v>
      </c>
      <c r="N119" s="1247">
        <f>+'SFP ANUAL'!G118/'SFP ANUAL'!$G$3</f>
        <v>6.7166633940023063E-2</v>
      </c>
      <c r="O119" s="1247">
        <f>+'SFP ANUAL'!H118/'SFP ANUAL'!$H$3</f>
        <v>6.9770157285108395E-2</v>
      </c>
      <c r="P119" s="407">
        <f t="shared" si="3"/>
        <v>0.30331831551992944</v>
      </c>
    </row>
    <row r="120" spans="1:16" ht="15.6" x14ac:dyDescent="0.3">
      <c r="A120" s="807" t="s">
        <v>813</v>
      </c>
      <c r="C120" s="1247" t="str">
        <f>+IFERROR(('SFP ANUAL'!D119/'SFP ANUAL'!C119)-1,"N/A")</f>
        <v>N/A</v>
      </c>
      <c r="D120" s="1247">
        <f>+IFERROR(('SFP ANUAL'!E119/'SFP ANUAL'!D119)-1,"N/A")</f>
        <v>0.12959976993864952</v>
      </c>
      <c r="E120" s="1247">
        <f>+IFERROR(('SFP ANUAL'!F119/'SFP ANUAL'!E119)-1,"N/A")</f>
        <v>0.15475842685370744</v>
      </c>
      <c r="F120" s="1247">
        <f>+IFERROR(('SFP ANUAL'!G119/'SFP ANUAL'!F119)-1,"N/A")</f>
        <v>0.18419803421914782</v>
      </c>
      <c r="G120" s="1247">
        <f>+IFERROR(('SFP ANUAL'!H119/'SFP ANUAL'!G119)-1,"N/A")</f>
        <v>8.6597938144328479E-2</v>
      </c>
      <c r="H120" s="407">
        <f t="shared" si="2"/>
        <v>0.55515416915583327</v>
      </c>
      <c r="J120" s="807" t="s">
        <v>813</v>
      </c>
      <c r="K120" s="1247">
        <f>+'SFP ANUAL'!D119/'SFP ANUAL'!$D$3</f>
        <v>1.2277093280775028E-2</v>
      </c>
      <c r="L120" s="1247">
        <f>+'SFP ANUAL'!E119/'SFP ANUAL'!$E$3</f>
        <v>1.2478811628500152E-2</v>
      </c>
      <c r="M120" s="1247">
        <f>+'SFP ANUAL'!F119/'SFP ANUAL'!$F$3</f>
        <v>1.4166251159687844E-2</v>
      </c>
      <c r="N120" s="1247">
        <f>+'SFP ANUAL'!G119/'SFP ANUAL'!$G$3</f>
        <v>1.5712503055378142E-2</v>
      </c>
      <c r="O120" s="1247">
        <f>+'SFP ANUAL'!H119/'SFP ANUAL'!$H$3</f>
        <v>1.6321553503714285E-2</v>
      </c>
      <c r="P120" s="407">
        <f t="shared" si="3"/>
        <v>7.0956212628055446E-2</v>
      </c>
    </row>
    <row r="121" spans="1:16" ht="15.6" x14ac:dyDescent="0.3">
      <c r="A121" s="807" t="s">
        <v>814</v>
      </c>
      <c r="C121" s="1247" t="str">
        <f>+IFERROR(('SFP ANUAL'!D120/'SFP ANUAL'!C120)-1,"N/A")</f>
        <v>N/A</v>
      </c>
      <c r="D121" s="1247">
        <f>+IFERROR(('SFP ANUAL'!E120/'SFP ANUAL'!D120)-1,"N/A")</f>
        <v>0.12959976993864997</v>
      </c>
      <c r="E121" s="1247">
        <f>+IFERROR(('SFP ANUAL'!F120/'SFP ANUAL'!E120)-1,"N/A")</f>
        <v>0.15475842685370655</v>
      </c>
      <c r="F121" s="1247">
        <f>+IFERROR(('SFP ANUAL'!G120/'SFP ANUAL'!F120)-1,"N/A")</f>
        <v>0.18419803421914849</v>
      </c>
      <c r="G121" s="1247">
        <f>+IFERROR(('SFP ANUAL'!H120/'SFP ANUAL'!G120)-1,"N/A")</f>
        <v>8.6597938144330033E-2</v>
      </c>
      <c r="H121" s="407">
        <f t="shared" si="2"/>
        <v>0.55515416915583504</v>
      </c>
      <c r="J121" s="807" t="s">
        <v>814</v>
      </c>
      <c r="K121" s="1247">
        <f>+'SFP ANUAL'!D120/'SFP ANUAL'!$D$3</f>
        <v>2.6982622595109945E-2</v>
      </c>
      <c r="L121" s="1247">
        <f>+'SFP ANUAL'!E120/'SFP ANUAL'!$E$3</f>
        <v>2.7425959623077263E-2</v>
      </c>
      <c r="M121" s="1247">
        <f>+'SFP ANUAL'!F120/'SFP ANUAL'!$F$3</f>
        <v>3.1134617933379859E-2</v>
      </c>
      <c r="N121" s="1247">
        <f>+'SFP ANUAL'!G120/'SFP ANUAL'!$G$3</f>
        <v>3.4532973748083833E-2</v>
      </c>
      <c r="O121" s="1247">
        <f>+'SFP ANUAL'!H120/'SFP ANUAL'!$H$3</f>
        <v>3.5871546162009466E-2</v>
      </c>
      <c r="P121" s="407">
        <f t="shared" si="3"/>
        <v>0.15594772006166036</v>
      </c>
    </row>
    <row r="122" spans="1:16" ht="15.6" x14ac:dyDescent="0.3">
      <c r="A122" s="807" t="s">
        <v>815</v>
      </c>
      <c r="C122" s="1247" t="str">
        <f>+IFERROR(('SFP ANUAL'!D121/'SFP ANUAL'!C121)-1,"N/A")</f>
        <v>N/A</v>
      </c>
      <c r="D122" s="1247">
        <f>+IFERROR(('SFP ANUAL'!E121/'SFP ANUAL'!D121)-1,"N/A")</f>
        <v>0.12959976993865019</v>
      </c>
      <c r="E122" s="1247">
        <f>+IFERROR(('SFP ANUAL'!F121/'SFP ANUAL'!E121)-1,"N/A")</f>
        <v>0.15475842685370744</v>
      </c>
      <c r="F122" s="1247">
        <f>+IFERROR(('SFP ANUAL'!G121/'SFP ANUAL'!F121)-1,"N/A")</f>
        <v>0.18419803421914804</v>
      </c>
      <c r="G122" s="1247">
        <f>+IFERROR(('SFP ANUAL'!H121/'SFP ANUAL'!G121)-1,"N/A")</f>
        <v>8.6597938144329811E-2</v>
      </c>
      <c r="H122" s="407">
        <f t="shared" si="2"/>
        <v>0.55515416915583549</v>
      </c>
      <c r="J122" s="807" t="s">
        <v>815</v>
      </c>
      <c r="K122" s="1247">
        <f>+'SFP ANUAL'!D121/'SFP ANUAL'!$D$3</f>
        <v>3.2379147114131937E-3</v>
      </c>
      <c r="L122" s="1247">
        <f>+'SFP ANUAL'!E121/'SFP ANUAL'!$E$3</f>
        <v>3.2911151547692728E-3</v>
      </c>
      <c r="M122" s="1247">
        <f>+'SFP ANUAL'!F121/'SFP ANUAL'!$F$3</f>
        <v>3.7361541520055871E-3</v>
      </c>
      <c r="N122" s="1247">
        <f>+'SFP ANUAL'!G121/'SFP ANUAL'!$G$3</f>
        <v>4.1439568497700623E-3</v>
      </c>
      <c r="O122" s="1247">
        <f>+'SFP ANUAL'!H121/'SFP ANUAL'!$H$3</f>
        <v>4.304585539441139E-3</v>
      </c>
      <c r="P122" s="407">
        <f t="shared" si="3"/>
        <v>1.8713726407399253E-2</v>
      </c>
    </row>
    <row r="123" spans="1:16" ht="15.6" x14ac:dyDescent="0.3">
      <c r="A123" s="807" t="s">
        <v>816</v>
      </c>
      <c r="C123" s="1247" t="str">
        <f>+IFERROR(('SFP ANUAL'!D122/'SFP ANUAL'!C122)-1,"N/A")</f>
        <v>N/A</v>
      </c>
      <c r="D123" s="1247" t="str">
        <f>+IFERROR(('SFP ANUAL'!E122/'SFP ANUAL'!D122)-1,"N/A")</f>
        <v>N/A</v>
      </c>
      <c r="E123" s="1247" t="str">
        <f>+IFERROR(('SFP ANUAL'!F122/'SFP ANUAL'!E122)-1,"N/A")</f>
        <v>N/A</v>
      </c>
      <c r="F123" s="1247" t="str">
        <f>+IFERROR(('SFP ANUAL'!G122/'SFP ANUAL'!F122)-1,"N/A")</f>
        <v>N/A</v>
      </c>
      <c r="G123" s="1247" t="str">
        <f>+IFERROR(('SFP ANUAL'!H122/'SFP ANUAL'!G122)-1,"N/A")</f>
        <v>N/A</v>
      </c>
      <c r="H123" s="407">
        <f t="shared" si="2"/>
        <v>0</v>
      </c>
      <c r="J123" s="807" t="s">
        <v>816</v>
      </c>
      <c r="K123" s="1247">
        <f>+'SFP ANUAL'!D122/'SFP ANUAL'!$D$3</f>
        <v>0</v>
      </c>
      <c r="L123" s="1247">
        <f>+'SFP ANUAL'!E122/'SFP ANUAL'!$E$3</f>
        <v>0</v>
      </c>
      <c r="M123" s="1247">
        <f>+'SFP ANUAL'!F122/'SFP ANUAL'!$F$3</f>
        <v>0</v>
      </c>
      <c r="N123" s="1247">
        <f>+'SFP ANUAL'!G122/'SFP ANUAL'!$G$3</f>
        <v>0</v>
      </c>
      <c r="O123" s="1247">
        <f>+'SFP ANUAL'!H122/'SFP ANUAL'!$H$3</f>
        <v>0</v>
      </c>
      <c r="P123" s="407">
        <f t="shared" si="3"/>
        <v>0</v>
      </c>
    </row>
    <row r="124" spans="1:16" ht="15.6" x14ac:dyDescent="0.3">
      <c r="A124" s="807" t="s">
        <v>817</v>
      </c>
      <c r="C124" s="1247" t="str">
        <f>+IFERROR(('SFP ANUAL'!D123/'SFP ANUAL'!C123)-1,"N/A")</f>
        <v>N/A</v>
      </c>
      <c r="D124" s="1247" t="str">
        <f>+IFERROR(('SFP ANUAL'!E123/'SFP ANUAL'!D123)-1,"N/A")</f>
        <v>N/A</v>
      </c>
      <c r="E124" s="1247" t="str">
        <f>+IFERROR(('SFP ANUAL'!F123/'SFP ANUAL'!E123)-1,"N/A")</f>
        <v>N/A</v>
      </c>
      <c r="F124" s="1247" t="str">
        <f>+IFERROR(('SFP ANUAL'!G123/'SFP ANUAL'!F123)-1,"N/A")</f>
        <v>N/A</v>
      </c>
      <c r="G124" s="1247" t="str">
        <f>+IFERROR(('SFP ANUAL'!H123/'SFP ANUAL'!G123)-1,"N/A")</f>
        <v>N/A</v>
      </c>
      <c r="H124" s="407">
        <f t="shared" si="2"/>
        <v>0</v>
      </c>
      <c r="J124" s="807" t="s">
        <v>817</v>
      </c>
      <c r="K124" s="1247">
        <f>+'SFP ANUAL'!D123/'SFP ANUAL'!$D$3</f>
        <v>0</v>
      </c>
      <c r="L124" s="1247">
        <f>+'SFP ANUAL'!E123/'SFP ANUAL'!$E$3</f>
        <v>0</v>
      </c>
      <c r="M124" s="1247">
        <f>+'SFP ANUAL'!F123/'SFP ANUAL'!$F$3</f>
        <v>0</v>
      </c>
      <c r="N124" s="1247">
        <f>+'SFP ANUAL'!G123/'SFP ANUAL'!$G$3</f>
        <v>0</v>
      </c>
      <c r="O124" s="1247">
        <f>+'SFP ANUAL'!H123/'SFP ANUAL'!$H$3</f>
        <v>0</v>
      </c>
      <c r="P124" s="407">
        <f t="shared" si="3"/>
        <v>0</v>
      </c>
    </row>
    <row r="125" spans="1:16" ht="15.6" x14ac:dyDescent="0.3">
      <c r="A125" s="807" t="s">
        <v>662</v>
      </c>
      <c r="C125" s="1247" t="str">
        <f>+IFERROR(('SFP ANUAL'!D124/'SFP ANUAL'!C124)-1,"N/A")</f>
        <v>N/A</v>
      </c>
      <c r="D125" s="1247">
        <f>+IFERROR(('SFP ANUAL'!E124/'SFP ANUAL'!D124)-1,"N/A")</f>
        <v>0.12959976993865041</v>
      </c>
      <c r="E125" s="1247">
        <f>+IFERROR(('SFP ANUAL'!F124/'SFP ANUAL'!E124)-1,"N/A")</f>
        <v>0.15475842685370655</v>
      </c>
      <c r="F125" s="1247">
        <f>+IFERROR(('SFP ANUAL'!G124/'SFP ANUAL'!F124)-1,"N/A")</f>
        <v>0.18419803421914938</v>
      </c>
      <c r="G125" s="1247">
        <f>+IFERROR(('SFP ANUAL'!H124/'SFP ANUAL'!G124)-1,"N/A")</f>
        <v>8.6597938144329811E-2</v>
      </c>
      <c r="H125" s="407">
        <f t="shared" si="2"/>
        <v>0.55515416915583615</v>
      </c>
      <c r="J125" s="807" t="s">
        <v>662</v>
      </c>
      <c r="K125" s="1247">
        <f>+'SFP ANUAL'!D124/'SFP ANUAL'!$D$3</f>
        <v>1.0793049038043975E-3</v>
      </c>
      <c r="L125" s="1247">
        <f>+'SFP ANUAL'!E124/'SFP ANUAL'!$E$3</f>
        <v>1.0970383849230906E-3</v>
      </c>
      <c r="M125" s="1247">
        <f>+'SFP ANUAL'!F124/'SFP ANUAL'!$F$3</f>
        <v>1.2453847173351945E-3</v>
      </c>
      <c r="N125" s="1247">
        <f>+'SFP ANUAL'!G124/'SFP ANUAL'!$G$3</f>
        <v>1.3813189499233543E-3</v>
      </c>
      <c r="O125" s="1247">
        <f>+'SFP ANUAL'!H124/'SFP ANUAL'!$H$3</f>
        <v>1.4348618464803797E-3</v>
      </c>
      <c r="P125" s="407">
        <f t="shared" si="3"/>
        <v>6.2379088024664166E-3</v>
      </c>
    </row>
    <row r="126" spans="1:16" ht="15.6" x14ac:dyDescent="0.3">
      <c r="A126" s="807" t="s">
        <v>818</v>
      </c>
      <c r="C126" s="1247" t="str">
        <f>+IFERROR(('SFP ANUAL'!D125/'SFP ANUAL'!C125)-1,"N/A")</f>
        <v>N/A</v>
      </c>
      <c r="D126" s="1247">
        <f>+IFERROR(('SFP ANUAL'!E125/'SFP ANUAL'!D125)-1,"N/A")</f>
        <v>0.12959976993865041</v>
      </c>
      <c r="E126" s="1247">
        <f>+IFERROR(('SFP ANUAL'!F125/'SFP ANUAL'!E125)-1,"N/A")</f>
        <v>0.15475842685370722</v>
      </c>
      <c r="F126" s="1247">
        <f>+IFERROR(('SFP ANUAL'!G125/'SFP ANUAL'!F125)-1,"N/A")</f>
        <v>0.18419803421914849</v>
      </c>
      <c r="G126" s="1247">
        <f>+IFERROR(('SFP ANUAL'!H125/'SFP ANUAL'!G125)-1,"N/A")</f>
        <v>8.6597938144329589E-2</v>
      </c>
      <c r="H126" s="407">
        <f t="shared" si="2"/>
        <v>0.55515416915583571</v>
      </c>
      <c r="J126" s="807" t="s">
        <v>818</v>
      </c>
      <c r="K126" s="1247">
        <f>+'SFP ANUAL'!D125/'SFP ANUAL'!$D$3</f>
        <v>3.3728278243887445E-3</v>
      </c>
      <c r="L126" s="1247">
        <f>+'SFP ANUAL'!E125/'SFP ANUAL'!$E$3</f>
        <v>3.4282449528846601E-3</v>
      </c>
      <c r="M126" s="1247">
        <f>+'SFP ANUAL'!F125/'SFP ANUAL'!$F$3</f>
        <v>3.8918272416724876E-3</v>
      </c>
      <c r="N126" s="1247">
        <f>+'SFP ANUAL'!G125/'SFP ANUAL'!$G$3</f>
        <v>4.3166217185104843E-3</v>
      </c>
      <c r="O126" s="1247">
        <f>+'SFP ANUAL'!H125/'SFP ANUAL'!$H$3</f>
        <v>4.4839432702511884E-3</v>
      </c>
      <c r="P126" s="407">
        <f t="shared" si="3"/>
        <v>1.9493465007707565E-2</v>
      </c>
    </row>
    <row r="127" spans="1:16" ht="15.6" x14ac:dyDescent="0.3">
      <c r="A127" s="807" t="s">
        <v>819</v>
      </c>
      <c r="C127" s="1247" t="str">
        <f>+IFERROR(('SFP ANUAL'!D126/'SFP ANUAL'!C126)-1,"N/A")</f>
        <v>N/A</v>
      </c>
      <c r="D127" s="1247">
        <f>+IFERROR(('SFP ANUAL'!E126/'SFP ANUAL'!D126)-1,"N/A")</f>
        <v>0.12959976993864997</v>
      </c>
      <c r="E127" s="1247">
        <f>+IFERROR(('SFP ANUAL'!F126/'SFP ANUAL'!E126)-1,"N/A")</f>
        <v>0.15475842685370766</v>
      </c>
      <c r="F127" s="1247">
        <f>+IFERROR(('SFP ANUAL'!G126/'SFP ANUAL'!F126)-1,"N/A")</f>
        <v>0.18419803421914804</v>
      </c>
      <c r="G127" s="1247">
        <f>+IFERROR(('SFP ANUAL'!H126/'SFP ANUAL'!G126)-1,"N/A")</f>
        <v>8.6597938144330033E-2</v>
      </c>
      <c r="H127" s="407">
        <f t="shared" si="2"/>
        <v>0.55515416915583571</v>
      </c>
      <c r="J127" s="807" t="s">
        <v>819</v>
      </c>
      <c r="K127" s="1247">
        <f>+'SFP ANUAL'!D126/'SFP ANUAL'!$D$3</f>
        <v>4.317219615217591E-3</v>
      </c>
      <c r="L127" s="1247">
        <f>+'SFP ANUAL'!E126/'SFP ANUAL'!$E$3</f>
        <v>4.3881535396923617E-3</v>
      </c>
      <c r="M127" s="1247">
        <f>+'SFP ANUAL'!F126/'SFP ANUAL'!$F$3</f>
        <v>4.9815388693407823E-3</v>
      </c>
      <c r="N127" s="1247">
        <f>+'SFP ANUAL'!G126/'SFP ANUAL'!$G$3</f>
        <v>5.5252757996934162E-3</v>
      </c>
      <c r="O127" s="1247">
        <f>+'SFP ANUAL'!H126/'SFP ANUAL'!$H$3</f>
        <v>5.7394473859215187E-3</v>
      </c>
      <c r="P127" s="407">
        <f t="shared" si="3"/>
        <v>2.495163520986567E-2</v>
      </c>
    </row>
    <row r="128" spans="1:16" ht="15.6" x14ac:dyDescent="0.3">
      <c r="A128" s="807" t="s">
        <v>820</v>
      </c>
      <c r="C128" s="1247" t="str">
        <f>+IFERROR(('SFP ANUAL'!D127/'SFP ANUAL'!C127)-1,"N/A")</f>
        <v>N/A</v>
      </c>
      <c r="D128" s="1247">
        <f>+IFERROR(('SFP ANUAL'!E127/'SFP ANUAL'!D127)-1,"N/A")</f>
        <v>0.12959976993865019</v>
      </c>
      <c r="E128" s="1247">
        <f>+IFERROR(('SFP ANUAL'!F127/'SFP ANUAL'!E127)-1,"N/A")</f>
        <v>0.15475842685370744</v>
      </c>
      <c r="F128" s="1247">
        <f>+IFERROR(('SFP ANUAL'!G127/'SFP ANUAL'!F127)-1,"N/A")</f>
        <v>0.18419803421914849</v>
      </c>
      <c r="G128" s="1247">
        <f>+IFERROR(('SFP ANUAL'!H127/'SFP ANUAL'!G127)-1,"N/A")</f>
        <v>8.6597938144329811E-2</v>
      </c>
      <c r="H128" s="407">
        <f t="shared" si="2"/>
        <v>0.55515416915583593</v>
      </c>
      <c r="J128" s="807" t="s">
        <v>820</v>
      </c>
      <c r="K128" s="1247">
        <f>+'SFP ANUAL'!D127/'SFP ANUAL'!$D$3</f>
        <v>9.443917908288482E-4</v>
      </c>
      <c r="L128" s="1247">
        <f>+'SFP ANUAL'!E127/'SFP ANUAL'!$E$3</f>
        <v>9.5990858680770452E-4</v>
      </c>
      <c r="M128" s="1247">
        <f>+'SFP ANUAL'!F127/'SFP ANUAL'!$F$3</f>
        <v>1.0897116276682964E-3</v>
      </c>
      <c r="N128" s="1247">
        <f>+'SFP ANUAL'!G127/'SFP ANUAL'!$G$3</f>
        <v>1.2086540811829354E-3</v>
      </c>
      <c r="O128" s="1247">
        <f>+'SFP ANUAL'!H127/'SFP ANUAL'!$H$3</f>
        <v>1.2555041156703324E-3</v>
      </c>
      <c r="P128" s="407">
        <f t="shared" si="3"/>
        <v>5.4581702021581167E-3</v>
      </c>
    </row>
    <row r="129" spans="1:16" ht="15.6" x14ac:dyDescent="0.3">
      <c r="A129" s="807" t="s">
        <v>821</v>
      </c>
      <c r="C129" s="1247" t="str">
        <f>+IFERROR(('SFP ANUAL'!D128/'SFP ANUAL'!C128)-1,"N/A")</f>
        <v>N/A</v>
      </c>
      <c r="D129" s="1247">
        <f>+IFERROR(('SFP ANUAL'!E128/'SFP ANUAL'!D128)-1,"N/A")</f>
        <v>0.12959976993864997</v>
      </c>
      <c r="E129" s="1247">
        <f>+IFERROR(('SFP ANUAL'!F128/'SFP ANUAL'!E128)-1,"N/A")</f>
        <v>0.15475842685370766</v>
      </c>
      <c r="F129" s="1247">
        <f>+IFERROR(('SFP ANUAL'!G128/'SFP ANUAL'!F128)-1,"N/A")</f>
        <v>0.18419803421914849</v>
      </c>
      <c r="G129" s="1247">
        <f>+IFERROR(('SFP ANUAL'!H128/'SFP ANUAL'!G128)-1,"N/A")</f>
        <v>8.6597938144329589E-2</v>
      </c>
      <c r="H129" s="407">
        <f t="shared" si="2"/>
        <v>0.55515416915583571</v>
      </c>
      <c r="J129" s="807" t="s">
        <v>821</v>
      </c>
      <c r="K129" s="1247">
        <f>+'SFP ANUAL'!D128/'SFP ANUAL'!$D$3</f>
        <v>2.6982622595109944E-4</v>
      </c>
      <c r="L129" s="1247">
        <f>+'SFP ANUAL'!E128/'SFP ANUAL'!$E$3</f>
        <v>2.742595962307726E-4</v>
      </c>
      <c r="M129" s="1247">
        <f>+'SFP ANUAL'!F128/'SFP ANUAL'!$F$3</f>
        <v>3.1134617933379889E-4</v>
      </c>
      <c r="N129" s="1247">
        <f>+'SFP ANUAL'!G128/'SFP ANUAL'!$G$3</f>
        <v>3.4532973748083862E-4</v>
      </c>
      <c r="O129" s="1247">
        <f>+'SFP ANUAL'!H128/'SFP ANUAL'!$H$3</f>
        <v>3.5871546162009492E-4</v>
      </c>
      <c r="P129" s="407">
        <f t="shared" si="3"/>
        <v>1.5594772006166044E-3</v>
      </c>
    </row>
    <row r="130" spans="1:16" ht="15.6" x14ac:dyDescent="0.3">
      <c r="A130" s="827" t="s">
        <v>822</v>
      </c>
      <c r="C130" s="1247" t="str">
        <f>+IFERROR(('SFP ANUAL'!D129/'SFP ANUAL'!C129)-1,"N/A")</f>
        <v>N/A</v>
      </c>
      <c r="D130" s="1247">
        <f>+IFERROR(('SFP ANUAL'!E129/'SFP ANUAL'!D129)-1,"N/A")</f>
        <v>8.060624999999999E-2</v>
      </c>
      <c r="E130" s="1247">
        <f>+IFERROR(('SFP ANUAL'!F129/'SFP ANUAL'!E129)-1,"N/A")</f>
        <v>7.4406097560975715E-2</v>
      </c>
      <c r="F130" s="1247">
        <f>+IFERROR(('SFP ANUAL'!G129/'SFP ANUAL'!F129)-1,"N/A")</f>
        <v>4.8000000000000043E-2</v>
      </c>
      <c r="G130" s="1247">
        <f>+IFERROR(('SFP ANUAL'!H129/'SFP ANUAL'!G129)-1,"N/A")</f>
        <v>7.9095238095238329E-2</v>
      </c>
      <c r="H130" s="407">
        <f t="shared" si="2"/>
        <v>0.28210758565621408</v>
      </c>
      <c r="J130" s="827" t="s">
        <v>822</v>
      </c>
      <c r="K130" s="1247">
        <f>+'SFP ANUAL'!D129/'SFP ANUAL'!$D$3</f>
        <v>1.0144141795265843E-3</v>
      </c>
      <c r="L130" s="1247">
        <f>+'SFP ANUAL'!E129/'SFP ANUAL'!$E$3</f>
        <v>9.8636093664169729E-4</v>
      </c>
      <c r="M130" s="1247">
        <f>+'SFP ANUAL'!F129/'SFP ANUAL'!$F$3</f>
        <v>1.0418252932057777E-3</v>
      </c>
      <c r="N130" s="1247">
        <f>+'SFP ANUAL'!G129/'SFP ANUAL'!$G$3</f>
        <v>1.0226388359935114E-3</v>
      </c>
      <c r="O130" s="1247">
        <f>+'SFP ANUAL'!H129/'SFP ANUAL'!$H$3</f>
        <v>1.0549437388252371E-3</v>
      </c>
      <c r="P130" s="407">
        <f t="shared" si="3"/>
        <v>5.120182984192808E-3</v>
      </c>
    </row>
    <row r="131" spans="1:16" ht="15.6" x14ac:dyDescent="0.3">
      <c r="A131" s="807" t="s">
        <v>813</v>
      </c>
      <c r="C131" s="1247" t="str">
        <f>+IFERROR(('SFP ANUAL'!D130/'SFP ANUAL'!C130)-1,"N/A")</f>
        <v>N/A</v>
      </c>
      <c r="D131" s="1247">
        <f>+IFERROR(('SFP ANUAL'!E130/'SFP ANUAL'!D130)-1,"N/A")</f>
        <v>8.060624999999999E-2</v>
      </c>
      <c r="E131" s="1247">
        <f>+IFERROR(('SFP ANUAL'!F130/'SFP ANUAL'!E130)-1,"N/A")</f>
        <v>7.4406097560976159E-2</v>
      </c>
      <c r="F131" s="1247">
        <f>+IFERROR(('SFP ANUAL'!G130/'SFP ANUAL'!F130)-1,"N/A")</f>
        <v>4.8000000000000043E-2</v>
      </c>
      <c r="G131" s="1247">
        <f>+IFERROR(('SFP ANUAL'!H130/'SFP ANUAL'!G130)-1,"N/A")</f>
        <v>7.9095238095238329E-2</v>
      </c>
      <c r="H131" s="407">
        <f t="shared" si="2"/>
        <v>0.28210758565621452</v>
      </c>
      <c r="J131" s="807" t="s">
        <v>813</v>
      </c>
      <c r="K131" s="1247">
        <f>+'SFP ANUAL'!D130/'SFP ANUAL'!$D$3</f>
        <v>6.1579973039146312E-4</v>
      </c>
      <c r="L131" s="1247">
        <f>+'SFP ANUAL'!E130/'SFP ANUAL'!$E$3</f>
        <v>5.9877002028510225E-4</v>
      </c>
      <c r="M131" s="1247">
        <f>+'SFP ANUAL'!F130/'SFP ANUAL'!$F$3</f>
        <v>6.3243963621499458E-4</v>
      </c>
      <c r="N131" s="1247">
        <f>+'SFP ANUAL'!G130/'SFP ANUAL'!$G$3</f>
        <v>6.2079250487856647E-4</v>
      </c>
      <c r="O131" s="1247">
        <f>+'SFP ANUAL'!H130/'SFP ANUAL'!$H$3</f>
        <v>6.4040318349051499E-4</v>
      </c>
      <c r="P131" s="407">
        <f t="shared" si="3"/>
        <v>3.1082050752606416E-3</v>
      </c>
    </row>
    <row r="132" spans="1:16" ht="15.6" x14ac:dyDescent="0.3">
      <c r="A132" s="807" t="s">
        <v>817</v>
      </c>
      <c r="C132" s="1247" t="str">
        <f>+IFERROR(('SFP ANUAL'!D131/'SFP ANUAL'!C131)-1,"N/A")</f>
        <v>N/A</v>
      </c>
      <c r="D132" s="1247" t="str">
        <f>+IFERROR(('SFP ANUAL'!E131/'SFP ANUAL'!D131)-1,"N/A")</f>
        <v>N/A</v>
      </c>
      <c r="E132" s="1247" t="str">
        <f>+IFERROR(('SFP ANUAL'!F131/'SFP ANUAL'!E131)-1,"N/A")</f>
        <v>N/A</v>
      </c>
      <c r="F132" s="1247" t="str">
        <f>+IFERROR(('SFP ANUAL'!G131/'SFP ANUAL'!F131)-1,"N/A")</f>
        <v>N/A</v>
      </c>
      <c r="G132" s="1247" t="str">
        <f>+IFERROR(('SFP ANUAL'!H131/'SFP ANUAL'!G131)-1,"N/A")</f>
        <v>N/A</v>
      </c>
      <c r="H132" s="407">
        <f t="shared" si="2"/>
        <v>0</v>
      </c>
      <c r="J132" s="807" t="s">
        <v>817</v>
      </c>
      <c r="K132" s="1247">
        <f>+'SFP ANUAL'!D131/'SFP ANUAL'!$D$3</f>
        <v>0</v>
      </c>
      <c r="L132" s="1247">
        <f>+'SFP ANUAL'!E131/'SFP ANUAL'!$E$3</f>
        <v>0</v>
      </c>
      <c r="M132" s="1247">
        <f>+'SFP ANUAL'!F131/'SFP ANUAL'!$F$3</f>
        <v>0</v>
      </c>
      <c r="N132" s="1247">
        <f>+'SFP ANUAL'!G131/'SFP ANUAL'!$G$3</f>
        <v>0</v>
      </c>
      <c r="O132" s="1247">
        <f>+'SFP ANUAL'!H131/'SFP ANUAL'!$H$3</f>
        <v>0</v>
      </c>
      <c r="P132" s="407">
        <f t="shared" si="3"/>
        <v>0</v>
      </c>
    </row>
    <row r="133" spans="1:16" ht="15.6" x14ac:dyDescent="0.3">
      <c r="A133" s="807" t="s">
        <v>662</v>
      </c>
      <c r="C133" s="1247" t="str">
        <f>+IFERROR(('SFP ANUAL'!D132/'SFP ANUAL'!C132)-1,"N/A")</f>
        <v>N/A</v>
      </c>
      <c r="D133" s="1247">
        <f>+IFERROR(('SFP ANUAL'!E132/'SFP ANUAL'!D132)-1,"N/A")</f>
        <v>8.0606249999999768E-2</v>
      </c>
      <c r="E133" s="1247">
        <f>+IFERROR(('SFP ANUAL'!F132/'SFP ANUAL'!E132)-1,"N/A")</f>
        <v>7.4406097560975937E-2</v>
      </c>
      <c r="F133" s="1247">
        <f>+IFERROR(('SFP ANUAL'!G132/'SFP ANUAL'!F132)-1,"N/A")</f>
        <v>4.7999999999999599E-2</v>
      </c>
      <c r="G133" s="1247">
        <f>+IFERROR(('SFP ANUAL'!H132/'SFP ANUAL'!G132)-1,"N/A")</f>
        <v>7.9095238095238329E-2</v>
      </c>
      <c r="H133" s="407">
        <f t="shared" ref="H133:H196" si="4">SUM(C133:G133)</f>
        <v>0.28210758565621363</v>
      </c>
      <c r="J133" s="807" t="s">
        <v>662</v>
      </c>
      <c r="K133" s="1247">
        <f>+'SFP ANUAL'!D132/'SFP ANUAL'!$D$3</f>
        <v>8.34309312143277E-5</v>
      </c>
      <c r="L133" s="1247">
        <f>+'SFP ANUAL'!E132/'SFP ANUAL'!$E$3</f>
        <v>8.1123680167659407E-5</v>
      </c>
      <c r="M133" s="1247">
        <f>+'SFP ANUAL'!F132/'SFP ANUAL'!$F$3</f>
        <v>8.5685370067838383E-5</v>
      </c>
      <c r="N133" s="1247">
        <f>+'SFP ANUAL'!G132/'SFP ANUAL'!$G$3</f>
        <v>8.4107371628709386E-5</v>
      </c>
      <c r="O133" s="1247">
        <f>+'SFP ANUAL'!H132/'SFP ANUAL'!$H$3</f>
        <v>8.6764302279360476E-5</v>
      </c>
      <c r="P133" s="407">
        <f t="shared" si="3"/>
        <v>4.2111165535789534E-4</v>
      </c>
    </row>
    <row r="134" spans="1:16" ht="15.6" x14ac:dyDescent="0.3">
      <c r="A134" s="807" t="s">
        <v>818</v>
      </c>
      <c r="C134" s="1247" t="str">
        <f>+IFERROR(('SFP ANUAL'!D133/'SFP ANUAL'!C133)-1,"N/A")</f>
        <v>N/A</v>
      </c>
      <c r="D134" s="1247">
        <f>+IFERROR(('SFP ANUAL'!E133/'SFP ANUAL'!D133)-1,"N/A")</f>
        <v>8.0606249999999768E-2</v>
      </c>
      <c r="E134" s="1247">
        <f>+IFERROR(('SFP ANUAL'!F133/'SFP ANUAL'!E133)-1,"N/A")</f>
        <v>7.4406097560975937E-2</v>
      </c>
      <c r="F134" s="1247">
        <f>+IFERROR(('SFP ANUAL'!G133/'SFP ANUAL'!F133)-1,"N/A")</f>
        <v>4.8000000000000043E-2</v>
      </c>
      <c r="G134" s="1247">
        <f>+IFERROR(('SFP ANUAL'!H133/'SFP ANUAL'!G133)-1,"N/A")</f>
        <v>7.9095238095238107E-2</v>
      </c>
      <c r="H134" s="407">
        <f t="shared" si="4"/>
        <v>0.28210758565621386</v>
      </c>
      <c r="J134" s="807" t="s">
        <v>818</v>
      </c>
      <c r="K134" s="1247">
        <f>+'SFP ANUAL'!D133/'SFP ANUAL'!$D$3</f>
        <v>1.1587629335323291E-4</v>
      </c>
      <c r="L134" s="1247">
        <f>+'SFP ANUAL'!E133/'SFP ANUAL'!$E$3</f>
        <v>1.1267177801063808E-4</v>
      </c>
      <c r="M134" s="1247">
        <f>+'SFP ANUAL'!F133/'SFP ANUAL'!$F$3</f>
        <v>1.190074584275533E-4</v>
      </c>
      <c r="N134" s="1247">
        <f>+'SFP ANUAL'!G133/'SFP ANUAL'!$G$3</f>
        <v>1.1681579392876308E-4</v>
      </c>
      <c r="O134" s="1247">
        <f>+'SFP ANUAL'!H133/'SFP ANUAL'!$H$3</f>
        <v>1.2050597538800066E-4</v>
      </c>
      <c r="P134" s="407">
        <f t="shared" si="3"/>
        <v>5.8487729910818801E-4</v>
      </c>
    </row>
    <row r="135" spans="1:16" ht="15.6" x14ac:dyDescent="0.3">
      <c r="A135" s="807" t="s">
        <v>819</v>
      </c>
      <c r="C135" s="1247" t="str">
        <f>+IFERROR(('SFP ANUAL'!D134/'SFP ANUAL'!C134)-1,"N/A")</f>
        <v>N/A</v>
      </c>
      <c r="D135" s="1247">
        <f>+IFERROR(('SFP ANUAL'!E134/'SFP ANUAL'!D134)-1,"N/A")</f>
        <v>8.060624999999999E-2</v>
      </c>
      <c r="E135" s="1247">
        <f>+IFERROR(('SFP ANUAL'!F134/'SFP ANUAL'!E134)-1,"N/A")</f>
        <v>7.4406097560975493E-2</v>
      </c>
      <c r="F135" s="1247">
        <f>+IFERROR(('SFP ANUAL'!G134/'SFP ANUAL'!F134)-1,"N/A")</f>
        <v>4.8000000000000043E-2</v>
      </c>
      <c r="G135" s="1247">
        <f>+IFERROR(('SFP ANUAL'!H134/'SFP ANUAL'!G134)-1,"N/A")</f>
        <v>7.9095238095237885E-2</v>
      </c>
      <c r="H135" s="407">
        <f t="shared" si="4"/>
        <v>0.28210758565621341</v>
      </c>
      <c r="J135" s="807" t="s">
        <v>819</v>
      </c>
      <c r="K135" s="1247">
        <f>+'SFP ANUAL'!D134/'SFP ANUAL'!$D$3</f>
        <v>1.4832165549213811E-4</v>
      </c>
      <c r="L135" s="1247">
        <f>+'SFP ANUAL'!E134/'SFP ANUAL'!$E$3</f>
        <v>1.4421987585361675E-4</v>
      </c>
      <c r="M135" s="1247">
        <f>+'SFP ANUAL'!F134/'SFP ANUAL'!$F$3</f>
        <v>1.523295467872682E-4</v>
      </c>
      <c r="N135" s="1247">
        <f>+'SFP ANUAL'!G134/'SFP ANUAL'!$G$3</f>
        <v>1.495242162288167E-4</v>
      </c>
      <c r="O135" s="1247">
        <f>+'SFP ANUAL'!H134/'SFP ANUAL'!$H$3</f>
        <v>1.5424764849664079E-4</v>
      </c>
      <c r="P135" s="407">
        <f t="shared" ref="P135:P198" si="5">SUM(K135:O135)</f>
        <v>7.4864294285848052E-4</v>
      </c>
    </row>
    <row r="136" spans="1:16" ht="15.6" x14ac:dyDescent="0.3">
      <c r="A136" s="807" t="s">
        <v>820</v>
      </c>
      <c r="C136" s="1247" t="str">
        <f>+IFERROR(('SFP ANUAL'!D135/'SFP ANUAL'!C135)-1,"N/A")</f>
        <v>N/A</v>
      </c>
      <c r="D136" s="1247">
        <f>+IFERROR(('SFP ANUAL'!E135/'SFP ANUAL'!D135)-1,"N/A")</f>
        <v>8.0606249999999768E-2</v>
      </c>
      <c r="E136" s="1247">
        <f>+IFERROR(('SFP ANUAL'!F135/'SFP ANUAL'!E135)-1,"N/A")</f>
        <v>7.4406097560975715E-2</v>
      </c>
      <c r="F136" s="1247">
        <f>+IFERROR(('SFP ANUAL'!G135/'SFP ANUAL'!F135)-1,"N/A")</f>
        <v>4.8000000000000265E-2</v>
      </c>
      <c r="G136" s="1247">
        <f>+IFERROR(('SFP ANUAL'!H135/'SFP ANUAL'!G135)-1,"N/A")</f>
        <v>7.9095238095237885E-2</v>
      </c>
      <c r="H136" s="407">
        <f t="shared" si="4"/>
        <v>0.28210758565621363</v>
      </c>
      <c r="J136" s="807" t="s">
        <v>820</v>
      </c>
      <c r="K136" s="1247">
        <f>+'SFP ANUAL'!D135/'SFP ANUAL'!$D$3</f>
        <v>3.244536213890522E-5</v>
      </c>
      <c r="L136" s="1247">
        <f>+'SFP ANUAL'!E135/'SFP ANUAL'!$E$3</f>
        <v>3.1548097842978664E-5</v>
      </c>
      <c r="M136" s="1247">
        <f>+'SFP ANUAL'!F135/'SFP ANUAL'!$F$3</f>
        <v>3.3322088359714928E-5</v>
      </c>
      <c r="N136" s="1247">
        <f>+'SFP ANUAL'!G135/'SFP ANUAL'!$G$3</f>
        <v>3.270842230005367E-5</v>
      </c>
      <c r="O136" s="1247">
        <f>+'SFP ANUAL'!H135/'SFP ANUAL'!$H$3</f>
        <v>3.374167310864019E-5</v>
      </c>
      <c r="P136" s="407">
        <f t="shared" si="5"/>
        <v>1.637656437502927E-4</v>
      </c>
    </row>
    <row r="137" spans="1:16" ht="15.6" x14ac:dyDescent="0.3">
      <c r="A137" s="807" t="s">
        <v>821</v>
      </c>
      <c r="C137" s="1247" t="str">
        <f>+IFERROR(('SFP ANUAL'!D136/'SFP ANUAL'!C136)-1,"N/A")</f>
        <v>N/A</v>
      </c>
      <c r="D137" s="1247">
        <f>+IFERROR(('SFP ANUAL'!E136/'SFP ANUAL'!D136)-1,"N/A")</f>
        <v>8.060624999999999E-2</v>
      </c>
      <c r="E137" s="1247">
        <f>+IFERROR(('SFP ANUAL'!F136/'SFP ANUAL'!E136)-1,"N/A")</f>
        <v>7.4406097560975493E-2</v>
      </c>
      <c r="F137" s="1247">
        <f>+IFERROR(('SFP ANUAL'!G136/'SFP ANUAL'!F136)-1,"N/A")</f>
        <v>4.8000000000000043E-2</v>
      </c>
      <c r="G137" s="1247">
        <f>+IFERROR(('SFP ANUAL'!H136/'SFP ANUAL'!G136)-1,"N/A")</f>
        <v>7.9095238095237885E-2</v>
      </c>
      <c r="H137" s="407">
        <f t="shared" si="4"/>
        <v>0.28210758565621341</v>
      </c>
      <c r="J137" s="807" t="s">
        <v>821</v>
      </c>
      <c r="K137" s="1247">
        <f>+'SFP ANUAL'!D136/'SFP ANUAL'!$D$3</f>
        <v>1.8540206936517264E-5</v>
      </c>
      <c r="L137" s="1247">
        <f>+'SFP ANUAL'!E136/'SFP ANUAL'!$E$3</f>
        <v>1.8027484481702093E-5</v>
      </c>
      <c r="M137" s="1247">
        <f>+'SFP ANUAL'!F136/'SFP ANUAL'!$F$3</f>
        <v>1.9041193348408525E-5</v>
      </c>
      <c r="N137" s="1247">
        <f>+'SFP ANUAL'!G136/'SFP ANUAL'!$G$3</f>
        <v>1.8690527028602087E-5</v>
      </c>
      <c r="O137" s="1247">
        <f>+'SFP ANUAL'!H136/'SFP ANUAL'!$H$3</f>
        <v>1.9280956062080099E-5</v>
      </c>
      <c r="P137" s="407">
        <f t="shared" si="5"/>
        <v>9.3580367857310065E-5</v>
      </c>
    </row>
    <row r="138" spans="1:16" ht="15.6" x14ac:dyDescent="0.3">
      <c r="A138" s="810" t="s">
        <v>823</v>
      </c>
      <c r="C138" s="1247" t="str">
        <f>+IFERROR(('SFP ANUAL'!D137/'SFP ANUAL'!C137)-1,"N/A")</f>
        <v>N/A</v>
      </c>
      <c r="D138" s="1247">
        <f>+IFERROR(('SFP ANUAL'!E137/'SFP ANUAL'!D137)-1,"N/A")</f>
        <v>0.66356711916951028</v>
      </c>
      <c r="E138" s="1247">
        <f>+IFERROR(('SFP ANUAL'!F137/'SFP ANUAL'!E137)-1,"N/A")</f>
        <v>0.31754261378029192</v>
      </c>
      <c r="F138" s="1247">
        <f>+IFERROR(('SFP ANUAL'!G137/'SFP ANUAL'!F137)-1,"N/A")</f>
        <v>-1</v>
      </c>
      <c r="G138" s="1247" t="str">
        <f>+IFERROR(('SFP ANUAL'!H137/'SFP ANUAL'!G137)-1,"N/A")</f>
        <v>N/A</v>
      </c>
      <c r="H138" s="407">
        <f t="shared" si="4"/>
        <v>-1.8890267050197806E-2</v>
      </c>
      <c r="J138" s="810" t="s">
        <v>823</v>
      </c>
      <c r="K138" s="1247">
        <f>+'SFP ANUAL'!D137/'SFP ANUAL'!$D$3</f>
        <v>9.0926736878761617E-4</v>
      </c>
      <c r="L138" s="1247">
        <f>+'SFP ANUAL'!E137/'SFP ANUAL'!$E$3</f>
        <v>1.3610842597274366E-3</v>
      </c>
      <c r="M138" s="1247">
        <f>+'SFP ANUAL'!F137/'SFP ANUAL'!$F$3</f>
        <v>1.7629510361220127E-3</v>
      </c>
      <c r="N138" s="1247">
        <f>+'SFP ANUAL'!G137/'SFP ANUAL'!$G$3</f>
        <v>0</v>
      </c>
      <c r="O138" s="1247">
        <f>+'SFP ANUAL'!H137/'SFP ANUAL'!$H$3</f>
        <v>5.9309809444002711E-4</v>
      </c>
      <c r="P138" s="407">
        <f t="shared" si="5"/>
        <v>4.626400759077093E-3</v>
      </c>
    </row>
    <row r="139" spans="1:16" ht="15.6" x14ac:dyDescent="0.3">
      <c r="A139" s="828" t="s">
        <v>1039</v>
      </c>
      <c r="C139" s="1247" t="str">
        <f>+IFERROR(('SFP ANUAL'!D138/'SFP ANUAL'!C138)-1,"N/A")</f>
        <v>N/A</v>
      </c>
      <c r="D139" s="1247">
        <f>+IFERROR(('SFP ANUAL'!E138/'SFP ANUAL'!D138)-1,"N/A")</f>
        <v>0.68229627039673146</v>
      </c>
      <c r="E139" s="1247">
        <f>+IFERROR(('SFP ANUAL'!F138/'SFP ANUAL'!E138)-1,"N/A")</f>
        <v>0.32393063300049363</v>
      </c>
      <c r="F139" s="1247">
        <f>+IFERROR(('SFP ANUAL'!G138/'SFP ANUAL'!F138)-1,"N/A")</f>
        <v>-1</v>
      </c>
      <c r="G139" s="1247" t="str">
        <f>+IFERROR(('SFP ANUAL'!H138/'SFP ANUAL'!G138)-1,"N/A")</f>
        <v>N/A</v>
      </c>
      <c r="H139" s="407">
        <f t="shared" si="4"/>
        <v>6.226903397225092E-3</v>
      </c>
      <c r="J139" s="828" t="s">
        <v>1039</v>
      </c>
      <c r="K139" s="1247">
        <f>+'SFP ANUAL'!D138/'SFP ANUAL'!$D$3</f>
        <v>8.2828374488890877E-4</v>
      </c>
      <c r="L139" s="1247">
        <f>+'SFP ANUAL'!E138/'SFP ANUAL'!$E$3</f>
        <v>1.2538185723513461E-3</v>
      </c>
      <c r="M139" s="1247">
        <f>+'SFP ANUAL'!F138/'SFP ANUAL'!$F$3</f>
        <v>1.6318885593260039E-3</v>
      </c>
      <c r="N139" s="1247">
        <f>+'SFP ANUAL'!G138/'SFP ANUAL'!$G$3</f>
        <v>0</v>
      </c>
      <c r="O139" s="1247">
        <f>+'SFP ANUAL'!H138/'SFP ANUAL'!$H$3</f>
        <v>5.4944959707009403E-4</v>
      </c>
      <c r="P139" s="407">
        <f t="shared" si="5"/>
        <v>4.2634404736363526E-3</v>
      </c>
    </row>
    <row r="140" spans="1:16" ht="15.6" x14ac:dyDescent="0.3">
      <c r="A140" s="827" t="s">
        <v>824</v>
      </c>
      <c r="C140" s="1247" t="str">
        <f>+IFERROR(('SFP ANUAL'!D139/'SFP ANUAL'!C139)-1,"N/A")</f>
        <v>N/A</v>
      </c>
      <c r="D140" s="1247">
        <f>+IFERROR(('SFP ANUAL'!E139/'SFP ANUAL'!D139)-1,"N/A")</f>
        <v>0.47200923659714045</v>
      </c>
      <c r="E140" s="1247">
        <f>+IFERROR(('SFP ANUAL'!F139/'SFP ANUAL'!E139)-1,"N/A")</f>
        <v>0.24287365546985051</v>
      </c>
      <c r="F140" s="1247">
        <f>+IFERROR(('SFP ANUAL'!G139/'SFP ANUAL'!F139)-1,"N/A")</f>
        <v>-1</v>
      </c>
      <c r="G140" s="1247" t="str">
        <f>+IFERROR(('SFP ANUAL'!H139/'SFP ANUAL'!G139)-1,"N/A")</f>
        <v>N/A</v>
      </c>
      <c r="H140" s="407">
        <f t="shared" si="4"/>
        <v>-0.28511710793300904</v>
      </c>
      <c r="J140" s="827" t="s">
        <v>824</v>
      </c>
      <c r="K140" s="1247">
        <f>+'SFP ANUAL'!D139/'SFP ANUAL'!$D$3</f>
        <v>8.0983623898707403E-5</v>
      </c>
      <c r="L140" s="1247">
        <f>+'SFP ANUAL'!E139/'SFP ANUAL'!$E$3</f>
        <v>1.0726568737609056E-4</v>
      </c>
      <c r="M140" s="1247">
        <f>+'SFP ANUAL'!F139/'SFP ANUAL'!$F$3</f>
        <v>1.3106247679600897E-4</v>
      </c>
      <c r="N140" s="1247">
        <f>+'SFP ANUAL'!G139/'SFP ANUAL'!$G$3</f>
        <v>0</v>
      </c>
      <c r="O140" s="1247">
        <f>+'SFP ANUAL'!H139/'SFP ANUAL'!$H$3</f>
        <v>4.3648497369933162E-5</v>
      </c>
      <c r="P140" s="407">
        <f t="shared" si="5"/>
        <v>3.6296028544074012E-4</v>
      </c>
    </row>
    <row r="141" spans="1:16" ht="15" thickBot="1" x14ac:dyDescent="0.35">
      <c r="C141" s="1247"/>
      <c r="D141" s="1247"/>
      <c r="E141" s="1247"/>
      <c r="F141" s="1247"/>
      <c r="G141" s="1247"/>
    </row>
    <row r="142" spans="1:16" ht="16.2" thickBot="1" x14ac:dyDescent="0.35">
      <c r="A142" s="840" t="s">
        <v>825</v>
      </c>
      <c r="C142" s="1247" t="str">
        <f>+IFERROR(('SFP ANUAL'!D141/'SFP ANUAL'!C141)-1,"N/A")</f>
        <v>N/A</v>
      </c>
      <c r="D142" s="1247">
        <f>+IFERROR(('SFP ANUAL'!E141/'SFP ANUAL'!D141)-1,"N/A")</f>
        <v>0.13272829521203811</v>
      </c>
      <c r="E142" s="1247">
        <f>+IFERROR(('SFP ANUAL'!F141/'SFP ANUAL'!E141)-1,"N/A")</f>
        <v>9.7584800923340653E-2</v>
      </c>
      <c r="F142" s="1247">
        <f>+IFERROR(('SFP ANUAL'!G141/'SFP ANUAL'!F141)-1,"N/A")</f>
        <v>-8.837306561721836E-2</v>
      </c>
      <c r="G142" s="1247">
        <f>+IFERROR(('SFP ANUAL'!H141/'SFP ANUAL'!G141)-1,"N/A")</f>
        <v>0.12594407332550772</v>
      </c>
      <c r="H142" s="407">
        <f t="shared" si="4"/>
        <v>0.26788410384366812</v>
      </c>
      <c r="J142" s="840" t="s">
        <v>825</v>
      </c>
      <c r="K142" s="1247">
        <f>+'SFP ANUAL'!D141/'SFP ANUAL'!$D$3</f>
        <v>1.6375376954358473E-3</v>
      </c>
      <c r="L142" s="1247">
        <f>+'SFP ANUAL'!E141/'SFP ANUAL'!$E$3</f>
        <v>1.669053021622335E-3</v>
      </c>
      <c r="M142" s="1247">
        <f>+'SFP ANUAL'!F141/'SFP ANUAL'!$F$3</f>
        <v>1.8009380998906201E-3</v>
      </c>
      <c r="N142" s="1247">
        <f>+'SFP ANUAL'!G141/'SFP ANUAL'!$G$3</f>
        <v>1.5377369002787149E-3</v>
      </c>
      <c r="O142" s="1247">
        <f>+'SFP ANUAL'!H141/'SFP ANUAL'!$H$3</f>
        <v>1.6551833026004527E-3</v>
      </c>
      <c r="P142" s="407">
        <f t="shared" si="5"/>
        <v>8.3004490198279705E-3</v>
      </c>
    </row>
    <row r="143" spans="1:16" ht="15" thickBot="1" x14ac:dyDescent="0.35">
      <c r="C143" s="1247"/>
      <c r="D143" s="1247"/>
      <c r="E143" s="1247"/>
      <c r="F143" s="1247"/>
      <c r="G143" s="1247"/>
    </row>
    <row r="144" spans="1:16" ht="16.2" thickBot="1" x14ac:dyDescent="0.35">
      <c r="A144" s="840" t="s">
        <v>826</v>
      </c>
      <c r="C144" s="1247" t="str">
        <f>+IFERROR(('SFP ANUAL'!D143/'SFP ANUAL'!C143)-1,"N/A")</f>
        <v>N/A</v>
      </c>
      <c r="D144" s="1247" t="str">
        <f>+IFERROR(('SFP ANUAL'!E143/'SFP ANUAL'!D143)-1,"N/A")</f>
        <v>N/A</v>
      </c>
      <c r="E144" s="1247" t="str">
        <f>+IFERROR(('SFP ANUAL'!F143/'SFP ANUAL'!E143)-1,"N/A")</f>
        <v>N/A</v>
      </c>
      <c r="F144" s="1247" t="str">
        <f>+IFERROR(('SFP ANUAL'!G143/'SFP ANUAL'!F143)-1,"N/A")</f>
        <v>N/A</v>
      </c>
      <c r="G144" s="1247" t="str">
        <f>+IFERROR(('SFP ANUAL'!H143/'SFP ANUAL'!G143)-1,"N/A")</f>
        <v>N/A</v>
      </c>
      <c r="H144" s="407">
        <f t="shared" si="4"/>
        <v>0</v>
      </c>
      <c r="J144" s="840" t="s">
        <v>826</v>
      </c>
      <c r="K144" s="1247">
        <f>+'SFP ANUAL'!D143/'SFP ANUAL'!$D$3</f>
        <v>0</v>
      </c>
      <c r="L144" s="1247">
        <f>+'SFP ANUAL'!E143/'SFP ANUAL'!$E$3</f>
        <v>0</v>
      </c>
      <c r="M144" s="1247">
        <f>+'SFP ANUAL'!F143/'SFP ANUAL'!$F$3</f>
        <v>0</v>
      </c>
      <c r="N144" s="1247">
        <f>+'SFP ANUAL'!G143/'SFP ANUAL'!$G$3</f>
        <v>0</v>
      </c>
      <c r="O144" s="1247">
        <f>+'SFP ANUAL'!H143/'SFP ANUAL'!$H$3</f>
        <v>0</v>
      </c>
      <c r="P144" s="407">
        <f t="shared" si="5"/>
        <v>0</v>
      </c>
    </row>
    <row r="145" spans="1:16" ht="15" thickBot="1" x14ac:dyDescent="0.35">
      <c r="C145" s="1247"/>
      <c r="D145" s="1247"/>
      <c r="E145" s="1247"/>
      <c r="F145" s="1247"/>
      <c r="G145" s="1247"/>
    </row>
    <row r="146" spans="1:16" ht="16.2" thickBot="1" x14ac:dyDescent="0.35">
      <c r="A146" s="840" t="s">
        <v>827</v>
      </c>
      <c r="C146" s="1247" t="str">
        <f>+IFERROR(('SFP ANUAL'!D145/'SFP ANUAL'!C145)-1,"N/A")</f>
        <v>N/A</v>
      </c>
      <c r="D146" s="1247">
        <f>+IFERROR(('SFP ANUAL'!E145/'SFP ANUAL'!D145)-1,"N/A")</f>
        <v>0.14683529203060952</v>
      </c>
      <c r="E146" s="1247">
        <f>+IFERROR(('SFP ANUAL'!F145/'SFP ANUAL'!E145)-1,"N/A")</f>
        <v>6.5574432454419407E-2</v>
      </c>
      <c r="F146" s="1247">
        <f>+IFERROR(('SFP ANUAL'!G145/'SFP ANUAL'!F145)-1,"N/A")</f>
        <v>7.5484538293666414E-3</v>
      </c>
      <c r="G146" s="1247">
        <f>+IFERROR(('SFP ANUAL'!H145/'SFP ANUAL'!G145)-1,"N/A")</f>
        <v>3.6865736812280447E-2</v>
      </c>
      <c r="H146" s="407">
        <f t="shared" si="4"/>
        <v>0.25682391512667602</v>
      </c>
      <c r="J146" s="840" t="s">
        <v>827</v>
      </c>
      <c r="K146" s="1247">
        <f>+'SFP ANUAL'!D145/'SFP ANUAL'!$D$3</f>
        <v>3.0701254310292188E-3</v>
      </c>
      <c r="L146" s="1247">
        <f>+'SFP ANUAL'!E145/'SFP ANUAL'!$E$3</f>
        <v>3.1681829059424251E-3</v>
      </c>
      <c r="M146" s="1247">
        <f>+'SFP ANUAL'!F145/'SFP ANUAL'!$F$3</f>
        <v>3.318826934244571E-3</v>
      </c>
      <c r="N146" s="1247">
        <f>+'SFP ANUAL'!G145/'SFP ANUAL'!$G$3</f>
        <v>3.131963188111707E-3</v>
      </c>
      <c r="O146" s="1247">
        <f>+'SFP ANUAL'!H145/'SFP ANUAL'!$H$3</f>
        <v>3.1044624672445465E-3</v>
      </c>
      <c r="P146" s="407">
        <f t="shared" si="5"/>
        <v>1.5793560926572466E-2</v>
      </c>
    </row>
    <row r="147" spans="1:16" ht="15" thickBot="1" x14ac:dyDescent="0.35">
      <c r="C147" s="1247"/>
      <c r="D147" s="1247"/>
      <c r="E147" s="1247"/>
      <c r="F147" s="1247"/>
      <c r="G147" s="1247"/>
    </row>
    <row r="148" spans="1:16" ht="16.2" thickBot="1" x14ac:dyDescent="0.35">
      <c r="A148" s="840" t="s">
        <v>828</v>
      </c>
      <c r="C148" s="1247" t="str">
        <f>+IFERROR(('SFP ANUAL'!D147/'SFP ANUAL'!C147)-1,"N/A")</f>
        <v>N/A</v>
      </c>
      <c r="D148" s="1247" t="str">
        <f>+IFERROR(('SFP ANUAL'!E147/'SFP ANUAL'!D147)-1,"N/A")</f>
        <v>N/A</v>
      </c>
      <c r="E148" s="1247" t="str">
        <f>+IFERROR(('SFP ANUAL'!F147/'SFP ANUAL'!E147)-1,"N/A")</f>
        <v>N/A</v>
      </c>
      <c r="F148" s="1247" t="str">
        <f>+IFERROR(('SFP ANUAL'!G147/'SFP ANUAL'!F147)-1,"N/A")</f>
        <v>N/A</v>
      </c>
      <c r="G148" s="1247" t="str">
        <f>+IFERROR(('SFP ANUAL'!H147/'SFP ANUAL'!G147)-1,"N/A")</f>
        <v>N/A</v>
      </c>
      <c r="H148" s="407">
        <f t="shared" si="4"/>
        <v>0</v>
      </c>
      <c r="J148" s="840" t="s">
        <v>828</v>
      </c>
      <c r="K148" s="1247">
        <f>+'SFP ANUAL'!D147/'SFP ANUAL'!$D$3</f>
        <v>0</v>
      </c>
      <c r="L148" s="1247">
        <f>+'SFP ANUAL'!E147/'SFP ANUAL'!$E$3</f>
        <v>0</v>
      </c>
      <c r="M148" s="1247">
        <f>+'SFP ANUAL'!F147/'SFP ANUAL'!$F$3</f>
        <v>0</v>
      </c>
      <c r="N148" s="1247">
        <f>+'SFP ANUAL'!G147/'SFP ANUAL'!$G$3</f>
        <v>0</v>
      </c>
      <c r="O148" s="1247">
        <f>+'SFP ANUAL'!H147/'SFP ANUAL'!$H$3</f>
        <v>0</v>
      </c>
      <c r="P148" s="407">
        <f t="shared" si="5"/>
        <v>0</v>
      </c>
    </row>
    <row r="149" spans="1:16" ht="15" thickBot="1" x14ac:dyDescent="0.35">
      <c r="C149" s="1247"/>
      <c r="D149" s="1247"/>
      <c r="E149" s="1247"/>
      <c r="F149" s="1247"/>
      <c r="G149" s="1247"/>
    </row>
    <row r="150" spans="1:16" ht="16.2" thickBot="1" x14ac:dyDescent="0.35">
      <c r="A150" s="840" t="s">
        <v>588</v>
      </c>
      <c r="C150" s="1247" t="str">
        <f>+IFERROR(('SFP ANUAL'!D149/'SFP ANUAL'!C149)-1,"N/A")</f>
        <v>N/A</v>
      </c>
      <c r="D150" s="1247">
        <f>+IFERROR(('SFP ANUAL'!E149/'SFP ANUAL'!D149)-1,"N/A")</f>
        <v>0.18511691632305882</v>
      </c>
      <c r="E150" s="1247">
        <f>+IFERROR(('SFP ANUAL'!F149/'SFP ANUAL'!E149)-1,"N/A")</f>
        <v>8.7756519648379827E-2</v>
      </c>
      <c r="F150" s="1247">
        <f>+IFERROR(('SFP ANUAL'!G149/'SFP ANUAL'!F149)-1,"N/A")</f>
        <v>6.3258946091395485E-2</v>
      </c>
      <c r="G150" s="1247">
        <f>+IFERROR(('SFP ANUAL'!H149/'SFP ANUAL'!G149)-1,"N/A")</f>
        <v>8.0060879308356814E-2</v>
      </c>
      <c r="H150" s="407">
        <f t="shared" si="4"/>
        <v>0.41619326137119095</v>
      </c>
      <c r="J150" s="840" t="s">
        <v>588</v>
      </c>
      <c r="K150" s="1247">
        <f>+'SFP ANUAL'!D149/'SFP ANUAL'!$D$3</f>
        <v>5.975159529129844E-3</v>
      </c>
      <c r="L150" s="1247">
        <f>+'SFP ANUAL'!E149/'SFP ANUAL'!$E$3</f>
        <v>6.3718241300934186E-3</v>
      </c>
      <c r="M150" s="1247">
        <f>+'SFP ANUAL'!F149/'SFP ANUAL'!$F$3</f>
        <v>6.8137476212148272E-3</v>
      </c>
      <c r="N150" s="1247">
        <f>+'SFP ANUAL'!G149/'SFP ANUAL'!$G$3</f>
        <v>6.7856458701837643E-3</v>
      </c>
      <c r="O150" s="1247">
        <f>+'SFP ANUAL'!H149/'SFP ANUAL'!$H$3</f>
        <v>7.0062667470141811E-3</v>
      </c>
      <c r="P150" s="407">
        <f t="shared" si="5"/>
        <v>3.2952643897636039E-2</v>
      </c>
    </row>
    <row r="151" spans="1:16" x14ac:dyDescent="0.3">
      <c r="C151" s="1247"/>
      <c r="D151" s="1247"/>
      <c r="E151" s="1247"/>
      <c r="F151" s="1247"/>
      <c r="G151" s="1247"/>
    </row>
    <row r="152" spans="1:16" ht="15.6" x14ac:dyDescent="0.3">
      <c r="A152" s="825" t="s">
        <v>580</v>
      </c>
      <c r="C152" s="1247" t="str">
        <f>+IFERROR(('SFP ANUAL'!D151/'SFP ANUAL'!C151)-1,"N/A")</f>
        <v>N/A</v>
      </c>
      <c r="D152" s="1247">
        <f>+IFERROR(('SFP ANUAL'!E151/'SFP ANUAL'!D151)-1,"N/A")</f>
        <v>1.5439924590623009</v>
      </c>
      <c r="E152" s="1247">
        <f>+IFERROR(('SFP ANUAL'!F151/'SFP ANUAL'!E151)-1,"N/A")</f>
        <v>0.80943527128570336</v>
      </c>
      <c r="F152" s="1247">
        <f>+IFERROR(('SFP ANUAL'!G151/'SFP ANUAL'!F151)-1,"N/A")</f>
        <v>0.52073118314646694</v>
      </c>
      <c r="G152" s="1247">
        <f>+IFERROR(('SFP ANUAL'!H151/'SFP ANUAL'!G151)-1,"N/A")</f>
        <v>0.41828281031724979</v>
      </c>
      <c r="H152" s="407">
        <f t="shared" si="4"/>
        <v>3.292441723811721</v>
      </c>
      <c r="J152" s="825" t="s">
        <v>580</v>
      </c>
      <c r="K152" s="1247">
        <f>+'SFP ANUAL'!D151/'SFP ANUAL'!$D$3</f>
        <v>0.7208618827430342</v>
      </c>
      <c r="L152" s="1247">
        <f>+'SFP ANUAL'!E151/'SFP ANUAL'!$E$3</f>
        <v>1.6501406369881546</v>
      </c>
      <c r="M152" s="1247">
        <f>+'SFP ANUAL'!F151/'SFP ANUAL'!$F$3</f>
        <v>2.9353140913164757</v>
      </c>
      <c r="N152" s="1247">
        <f>+'SFP ANUAL'!G151/'SFP ANUAL'!$G$3</f>
        <v>4.1809322768621895</v>
      </c>
      <c r="O152" s="1247">
        <f>+'SFP ANUAL'!H151/'SFP ANUAL'!$H$3</f>
        <v>5.668696600983564</v>
      </c>
      <c r="P152" s="407">
        <f t="shared" si="5"/>
        <v>15.155945488893417</v>
      </c>
    </row>
    <row r="153" spans="1:16" ht="15" thickBot="1" x14ac:dyDescent="0.35">
      <c r="C153" s="1247"/>
      <c r="D153" s="1247"/>
      <c r="E153" s="1247"/>
      <c r="F153" s="1247"/>
      <c r="G153" s="1247"/>
    </row>
    <row r="154" spans="1:16" ht="16.2" thickBot="1" x14ac:dyDescent="0.35">
      <c r="A154" s="404" t="s">
        <v>581</v>
      </c>
      <c r="C154" s="1247" t="str">
        <f>+IFERROR(('SFP ANUAL'!D153/'SFP ANUAL'!C153)-1,"N/A")</f>
        <v>N/A</v>
      </c>
      <c r="D154" s="1247">
        <f>+IFERROR(('SFP ANUAL'!E153/'SFP ANUAL'!D153)-1,"N/A")</f>
        <v>1.9381968276574675</v>
      </c>
      <c r="E154" s="1247">
        <f>+IFERROR(('SFP ANUAL'!F153/'SFP ANUAL'!E153)-1,"N/A")</f>
        <v>0.87331016902865599</v>
      </c>
      <c r="F154" s="1247">
        <f>+IFERROR(('SFP ANUAL'!G153/'SFP ANUAL'!F153)-1,"N/A")</f>
        <v>0.55967741247152869</v>
      </c>
      <c r="G154" s="1247">
        <f>+IFERROR(('SFP ANUAL'!H153/'SFP ANUAL'!G153)-1,"N/A")</f>
        <v>0.43732842881481426</v>
      </c>
      <c r="H154" s="407">
        <f t="shared" si="4"/>
        <v>3.8085128379724664</v>
      </c>
      <c r="J154" s="404" t="s">
        <v>581</v>
      </c>
      <c r="K154" s="1247">
        <f>+'SFP ANUAL'!D153/'SFP ANUAL'!$D$3</f>
        <v>0.57181629818545188</v>
      </c>
      <c r="L154" s="1247">
        <f>+'SFP ANUAL'!E153/'SFP ANUAL'!$E$3</f>
        <v>1.511786605884639</v>
      </c>
      <c r="M154" s="1247">
        <f>+'SFP ANUAL'!F153/'SFP ANUAL'!$F$3</f>
        <v>2.7841379624822307</v>
      </c>
      <c r="N154" s="1247">
        <f>+'SFP ANUAL'!G153/'SFP ANUAL'!$G$3</f>
        <v>4.0671635501556143</v>
      </c>
      <c r="O154" s="1247">
        <f>+'SFP ANUAL'!H153/'SFP ANUAL'!$H$3</f>
        <v>5.5884953455363631</v>
      </c>
      <c r="P154" s="407">
        <f t="shared" si="5"/>
        <v>14.523399762244299</v>
      </c>
    </row>
    <row r="155" spans="1:16" ht="15.6" x14ac:dyDescent="0.3">
      <c r="A155" s="805" t="s">
        <v>546</v>
      </c>
      <c r="C155" s="1247" t="str">
        <f>+IFERROR(('SFP ANUAL'!D154/'SFP ANUAL'!C154)-1,"N/A")</f>
        <v>N/A</v>
      </c>
      <c r="D155" s="1247">
        <f>+IFERROR(('SFP ANUAL'!E154/'SFP ANUAL'!D154)-1,"N/A")</f>
        <v>1.9376724457972778</v>
      </c>
      <c r="E155" s="1247">
        <f>+IFERROR(('SFP ANUAL'!F154/'SFP ANUAL'!E154)-1,"N/A")</f>
        <v>0.87245593375702457</v>
      </c>
      <c r="F155" s="1247">
        <f>+IFERROR(('SFP ANUAL'!G154/'SFP ANUAL'!F154)-1,"N/A")</f>
        <v>0.5599422378322374</v>
      </c>
      <c r="G155" s="1247">
        <f>+IFERROR(('SFP ANUAL'!H154/'SFP ANUAL'!G154)-1,"N/A")</f>
        <v>0.43658698800444684</v>
      </c>
      <c r="H155" s="407">
        <f t="shared" si="4"/>
        <v>3.8066576053909866</v>
      </c>
      <c r="J155" s="805" t="s">
        <v>546</v>
      </c>
      <c r="K155" s="1247">
        <f>+'SFP ANUAL'!D154/'SFP ANUAL'!$D$3</f>
        <v>0.56547565362451269</v>
      </c>
      <c r="L155" s="1247">
        <f>+'SFP ANUAL'!E154/'SFP ANUAL'!$E$3</f>
        <v>1.4947561849874402</v>
      </c>
      <c r="M155" s="1247">
        <f>+'SFP ANUAL'!F154/'SFP ANUAL'!$F$3</f>
        <v>2.751519108009703</v>
      </c>
      <c r="N155" s="1247">
        <f>+'SFP ANUAL'!G154/'SFP ANUAL'!$G$3</f>
        <v>4.0201953097081491</v>
      </c>
      <c r="O155" s="1247">
        <f>+'SFP ANUAL'!H154/'SFP ANUAL'!$H$3</f>
        <v>5.521109013143267</v>
      </c>
      <c r="P155" s="407">
        <f t="shared" si="5"/>
        <v>14.353055269473071</v>
      </c>
    </row>
    <row r="156" spans="1:16" ht="15.6" x14ac:dyDescent="0.3">
      <c r="A156" s="805" t="s">
        <v>547</v>
      </c>
      <c r="C156" s="1247" t="str">
        <f>+IFERROR(('SFP ANUAL'!D155/'SFP ANUAL'!C155)-1,"N/A")</f>
        <v>N/A</v>
      </c>
      <c r="D156" s="1247">
        <f>+IFERROR(('SFP ANUAL'!E155/'SFP ANUAL'!D155)-1,"N/A")</f>
        <v>1.9849626055353449</v>
      </c>
      <c r="E156" s="1247">
        <f>+IFERROR(('SFP ANUAL'!F155/'SFP ANUAL'!E155)-1,"N/A")</f>
        <v>0.94828620534701336</v>
      </c>
      <c r="F156" s="1247">
        <f>+IFERROR(('SFP ANUAL'!G155/'SFP ANUAL'!F155)-1,"N/A")</f>
        <v>0.53733842932638032</v>
      </c>
      <c r="G156" s="1247">
        <f>+IFERROR(('SFP ANUAL'!H155/'SFP ANUAL'!G155)-1,"N/A")</f>
        <v>0.50079124623925075</v>
      </c>
      <c r="H156" s="407">
        <f t="shared" si="4"/>
        <v>3.9713784864479895</v>
      </c>
      <c r="J156" s="805" t="s">
        <v>547</v>
      </c>
      <c r="K156" s="1247">
        <f>+'SFP ANUAL'!D155/'SFP ANUAL'!$D$3</f>
        <v>6.340644560939193E-3</v>
      </c>
      <c r="L156" s="1247">
        <f>+'SFP ANUAL'!E155/'SFP ANUAL'!$E$3</f>
        <v>1.7030420897198834E-2</v>
      </c>
      <c r="M156" s="1247">
        <f>+'SFP ANUAL'!F155/'SFP ANUAL'!$F$3</f>
        <v>3.2618854472527624E-2</v>
      </c>
      <c r="N156" s="1247">
        <f>+'SFP ANUAL'!G155/'SFP ANUAL'!$G$3</f>
        <v>4.6968240447464754E-2</v>
      </c>
      <c r="O156" s="1247">
        <f>+'SFP ANUAL'!H155/'SFP ANUAL'!$H$3</f>
        <v>6.7386332393096049E-2</v>
      </c>
      <c r="P156" s="407">
        <f t="shared" si="5"/>
        <v>0.17034449277122646</v>
      </c>
    </row>
    <row r="157" spans="1:16" ht="15" thickBot="1" x14ac:dyDescent="0.35">
      <c r="C157" s="1247"/>
      <c r="D157" s="1247"/>
      <c r="E157" s="1247"/>
      <c r="F157" s="1247"/>
      <c r="G157" s="1247"/>
    </row>
    <row r="158" spans="1:16" ht="16.2" thickBot="1" x14ac:dyDescent="0.35">
      <c r="A158" s="1135" t="s">
        <v>802</v>
      </c>
      <c r="C158" s="1247" t="str">
        <f>+IFERROR(('SFP ANUAL'!D157/'SFP ANUAL'!C157)-1,"N/A")</f>
        <v>N/A</v>
      </c>
      <c r="D158" s="1247">
        <f>+IFERROR(('SFP ANUAL'!E157/'SFP ANUAL'!D157)-1,"N/A")</f>
        <v>0.14346450047973169</v>
      </c>
      <c r="E158" s="1247">
        <f>+IFERROR(('SFP ANUAL'!F157/'SFP ANUAL'!E157)-1,"N/A")</f>
        <v>0.14559411205382022</v>
      </c>
      <c r="F158" s="1247">
        <f>+IFERROR(('SFP ANUAL'!G157/'SFP ANUAL'!F157)-1,"N/A")</f>
        <v>0.1474806649521514</v>
      </c>
      <c r="G158" s="1247">
        <f>+IFERROR(('SFP ANUAL'!H157/'SFP ANUAL'!G157)-1,"N/A")</f>
        <v>0.14914605086116017</v>
      </c>
      <c r="H158" s="407">
        <f t="shared" si="4"/>
        <v>0.58568532834686349</v>
      </c>
      <c r="J158" s="1135" t="s">
        <v>802</v>
      </c>
      <c r="K158" s="1247">
        <f>+'SFP ANUAL'!D157/'SFP ANUAL'!$D$3</f>
        <v>1.7199853125393891E-2</v>
      </c>
      <c r="L158" s="1247">
        <f>+'SFP ANUAL'!E157/'SFP ANUAL'!$E$3</f>
        <v>1.7697034709423604E-2</v>
      </c>
      <c r="M158" s="1247">
        <f>+'SFP ANUAL'!F157/'SFP ANUAL'!$F$3</f>
        <v>1.9930667488987353E-2</v>
      </c>
      <c r="N158" s="1247">
        <f>+'SFP ANUAL'!G157/'SFP ANUAL'!$G$3</f>
        <v>2.1420683389169606E-2</v>
      </c>
      <c r="O158" s="1247">
        <f>+'SFP ANUAL'!H157/'SFP ANUAL'!$H$3</f>
        <v>2.3531834877536691E-2</v>
      </c>
      <c r="P158" s="407">
        <f t="shared" si="5"/>
        <v>9.9780073590511137E-2</v>
      </c>
    </row>
    <row r="159" spans="1:16" ht="15.6" x14ac:dyDescent="0.3">
      <c r="A159" s="805" t="s">
        <v>546</v>
      </c>
      <c r="C159" s="1247" t="str">
        <f>+IFERROR(('SFP ANUAL'!D158/'SFP ANUAL'!C158)-1,"N/A")</f>
        <v>N/A</v>
      </c>
      <c r="D159" s="1247">
        <f>+IFERROR(('SFP ANUAL'!E158/'SFP ANUAL'!D158)-1,"N/A")</f>
        <v>0.16043828302968821</v>
      </c>
      <c r="E159" s="1247">
        <f>+IFERROR(('SFP ANUAL'!F158/'SFP ANUAL'!E158)-1,"N/A")</f>
        <v>0.16043828302968821</v>
      </c>
      <c r="F159" s="1247">
        <f>+IFERROR(('SFP ANUAL'!G158/'SFP ANUAL'!F158)-1,"N/A")</f>
        <v>0.16043828302968799</v>
      </c>
      <c r="G159" s="1247">
        <f>+IFERROR(('SFP ANUAL'!H158/'SFP ANUAL'!G158)-1,"N/A")</f>
        <v>0.16043828302968821</v>
      </c>
      <c r="H159" s="407">
        <f t="shared" si="4"/>
        <v>0.64175313211875262</v>
      </c>
      <c r="J159" s="805" t="s">
        <v>546</v>
      </c>
      <c r="K159" s="1247">
        <f>+'SFP ANUAL'!D158/'SFP ANUAL'!$D$3</f>
        <v>1.6142850018013962E-2</v>
      </c>
      <c r="L159" s="1247">
        <f>+'SFP ANUAL'!E158/'SFP ANUAL'!$E$3</f>
        <v>1.685603163554926E-2</v>
      </c>
      <c r="M159" s="1247">
        <f>+'SFP ANUAL'!F158/'SFP ANUAL'!$F$3</f>
        <v>1.9229498303635906E-2</v>
      </c>
      <c r="N159" s="1247">
        <f>+'SFP ANUAL'!G158/'SFP ANUAL'!$G$3</f>
        <v>2.0900472456709486E-2</v>
      </c>
      <c r="O159" s="1247">
        <f>+'SFP ANUAL'!H158/'SFP ANUAL'!$H$3</f>
        <v>2.3185976563983818E-2</v>
      </c>
      <c r="P159" s="407">
        <f t="shared" si="5"/>
        <v>9.6314828977892439E-2</v>
      </c>
    </row>
    <row r="160" spans="1:16" ht="15.6" x14ac:dyDescent="0.3">
      <c r="A160" s="805" t="s">
        <v>547</v>
      </c>
      <c r="C160" s="1247" t="str">
        <f>+IFERROR(('SFP ANUAL'!D159/'SFP ANUAL'!C159)-1,"N/A")</f>
        <v>N/A</v>
      </c>
      <c r="D160" s="1247">
        <f>+IFERROR(('SFP ANUAL'!E159/'SFP ANUAL'!D159)-1,"N/A")</f>
        <v>-0.11576390105404244</v>
      </c>
      <c r="E160" s="1247">
        <f>+IFERROR(('SFP ANUAL'!F159/'SFP ANUAL'!E159)-1,"N/A")</f>
        <v>-0.151924200715293</v>
      </c>
      <c r="F160" s="1247">
        <f>+IFERROR(('SFP ANUAL'!G159/'SFP ANUAL'!F159)-1,"N/A")</f>
        <v>-0.20788077996967436</v>
      </c>
      <c r="G160" s="1247">
        <f>+IFERROR(('SFP ANUAL'!H159/'SFP ANUAL'!G159)-1,"N/A")</f>
        <v>-0.30454104544218252</v>
      </c>
      <c r="H160" s="407">
        <f t="shared" si="4"/>
        <v>-0.78010992718119232</v>
      </c>
      <c r="J160" s="805" t="s">
        <v>547</v>
      </c>
      <c r="K160" s="1247">
        <f>+'SFP ANUAL'!D159/'SFP ANUAL'!$D$3</f>
        <v>1.0570031073799293E-3</v>
      </c>
      <c r="L160" s="1247">
        <f>+'SFP ANUAL'!E159/'SFP ANUAL'!$E$3</f>
        <v>8.4100307387434653E-4</v>
      </c>
      <c r="M160" s="1247">
        <f>+'SFP ANUAL'!F159/'SFP ANUAL'!$F$3</f>
        <v>7.011691853514451E-4</v>
      </c>
      <c r="N160" s="1247">
        <f>+'SFP ANUAL'!G159/'SFP ANUAL'!$G$3</f>
        <v>5.2021093246011965E-4</v>
      </c>
      <c r="O160" s="1247">
        <f>+'SFP ANUAL'!H159/'SFP ANUAL'!$H$3</f>
        <v>3.4585831355287165E-4</v>
      </c>
      <c r="P160" s="407">
        <f t="shared" si="5"/>
        <v>3.4652446126187124E-3</v>
      </c>
    </row>
    <row r="161" spans="1:16" ht="15" thickBot="1" x14ac:dyDescent="0.35">
      <c r="C161" s="1247"/>
      <c r="D161" s="1247"/>
      <c r="E161" s="1247"/>
      <c r="F161" s="1247"/>
      <c r="G161" s="1247"/>
    </row>
    <row r="162" spans="1:16" ht="16.2" thickBot="1" x14ac:dyDescent="0.35">
      <c r="A162" s="844" t="s">
        <v>803</v>
      </c>
      <c r="C162" s="1247" t="str">
        <f>+IFERROR(('SFP ANUAL'!D161/'SFP ANUAL'!C161)-1,"N/A")</f>
        <v>N/A</v>
      </c>
      <c r="D162" s="1247">
        <f>+IFERROR(('SFP ANUAL'!E161/'SFP ANUAL'!D161)-1,"N/A")</f>
        <v>-6.2117627007162057E-2</v>
      </c>
      <c r="E162" s="1247">
        <f>+IFERROR(('SFP ANUAL'!F161/'SFP ANUAL'!E161)-1,"N/A")</f>
        <v>-1.0545197915929894E-3</v>
      </c>
      <c r="F162" s="1247">
        <f>+IFERROR(('SFP ANUAL'!G161/'SFP ANUAL'!F161)-1,"N/A")</f>
        <v>-5.5444702371926224E-2</v>
      </c>
      <c r="G162" s="1247">
        <f>+IFERROR(('SFP ANUAL'!H161/'SFP ANUAL'!G161)-1,"N/A")</f>
        <v>-5.03505587133104E-2</v>
      </c>
      <c r="H162" s="407">
        <f t="shared" si="4"/>
        <v>-0.16896740788399167</v>
      </c>
      <c r="J162" s="844" t="s">
        <v>803</v>
      </c>
      <c r="K162" s="1247">
        <f>+'SFP ANUAL'!D161/'SFP ANUAL'!$D$3</f>
        <v>5.6979134837595445E-2</v>
      </c>
      <c r="L162" s="1247">
        <f>+'SFP ANUAL'!E161/'SFP ANUAL'!$E$3</f>
        <v>4.8085850557591091E-2</v>
      </c>
      <c r="M162" s="1247">
        <f>+'SFP ANUAL'!F161/'SFP ANUAL'!$F$3</f>
        <v>4.7222574104369058E-2</v>
      </c>
      <c r="N162" s="1247">
        <f>+'SFP ANUAL'!G161/'SFP ANUAL'!$G$3</f>
        <v>4.1777567247438439E-2</v>
      </c>
      <c r="O162" s="1247">
        <f>+'SFP ANUAL'!H161/'SFP ANUAL'!$H$3</f>
        <v>3.792745530851678E-2</v>
      </c>
      <c r="P162" s="407">
        <f t="shared" si="5"/>
        <v>0.23199258205551082</v>
      </c>
    </row>
    <row r="163" spans="1:16" ht="15.6" x14ac:dyDescent="0.3">
      <c r="A163" s="805" t="s">
        <v>546</v>
      </c>
      <c r="C163" s="1247" t="str">
        <f>+IFERROR(('SFP ANUAL'!D162/'SFP ANUAL'!C162)-1,"N/A")</f>
        <v>N/A</v>
      </c>
      <c r="D163" s="1247">
        <f>+IFERROR(('SFP ANUAL'!E162/'SFP ANUAL'!D162)-1,"N/A")</f>
        <v>0</v>
      </c>
      <c r="E163" s="1247">
        <f>+IFERROR(('SFP ANUAL'!F162/'SFP ANUAL'!E162)-1,"N/A")</f>
        <v>0</v>
      </c>
      <c r="F163" s="1247">
        <f>+IFERROR(('SFP ANUAL'!G162/'SFP ANUAL'!F162)-1,"N/A")</f>
        <v>0</v>
      </c>
      <c r="G163" s="1247">
        <f>+IFERROR(('SFP ANUAL'!H162/'SFP ANUAL'!G162)-1,"N/A")</f>
        <v>0</v>
      </c>
      <c r="H163" s="407">
        <f t="shared" si="4"/>
        <v>0</v>
      </c>
      <c r="J163" s="805" t="s">
        <v>546</v>
      </c>
      <c r="K163" s="1247">
        <f>+'SFP ANUAL'!D162/'SFP ANUAL'!$D$3</f>
        <v>2.084559178175471E-2</v>
      </c>
      <c r="L163" s="1247">
        <f>+'SFP ANUAL'!E162/'SFP ANUAL'!$E$3</f>
        <v>1.8757169667937126E-2</v>
      </c>
      <c r="M163" s="1247">
        <f>+'SFP ANUAL'!F162/'SFP ANUAL'!$F$3</f>
        <v>1.8439870850848861E-2</v>
      </c>
      <c r="N163" s="1247">
        <f>+'SFP ANUAL'!G162/'SFP ANUAL'!$G$3</f>
        <v>1.7271258209066567E-2</v>
      </c>
      <c r="O163" s="1247">
        <f>+'SFP ANUAL'!H162/'SFP ANUAL'!$H$3</f>
        <v>1.6510917914943506E-2</v>
      </c>
      <c r="P163" s="407">
        <f t="shared" si="5"/>
        <v>9.1824808424550777E-2</v>
      </c>
    </row>
    <row r="164" spans="1:16" ht="15.6" x14ac:dyDescent="0.3">
      <c r="A164" s="805" t="s">
        <v>547</v>
      </c>
      <c r="C164" s="1247" t="str">
        <f>+IFERROR(('SFP ANUAL'!D163/'SFP ANUAL'!C163)-1,"N/A")</f>
        <v>N/A</v>
      </c>
      <c r="D164" s="1247">
        <f>+IFERROR(('SFP ANUAL'!E163/'SFP ANUAL'!D163)-1,"N/A")</f>
        <v>-9.7953545257456476E-2</v>
      </c>
      <c r="E164" s="1247">
        <f>+IFERROR(('SFP ANUAL'!F163/'SFP ANUAL'!E163)-1,"N/A")</f>
        <v>-1.7289383487566479E-3</v>
      </c>
      <c r="F164" s="1247">
        <f>+IFERROR(('SFP ANUAL'!G163/'SFP ANUAL'!F163)-1,"N/A")</f>
        <v>-9.0965797874900667E-2</v>
      </c>
      <c r="G164" s="1247">
        <f>+IFERROR(('SFP ANUAL'!H163/'SFP ANUAL'!G163)-1,"N/A")</f>
        <v>-8.5836012648731974E-2</v>
      </c>
      <c r="H164" s="407">
        <f t="shared" si="4"/>
        <v>-0.27648429412984576</v>
      </c>
      <c r="J164" s="805" t="s">
        <v>547</v>
      </c>
      <c r="K164" s="1247">
        <f>+'SFP ANUAL'!D163/'SFP ANUAL'!$D$3</f>
        <v>3.6133543055840732E-2</v>
      </c>
      <c r="L164" s="1247">
        <f>+'SFP ANUAL'!E163/'SFP ANUAL'!$E$3</f>
        <v>2.9328680889653964E-2</v>
      </c>
      <c r="M164" s="1247">
        <f>+'SFP ANUAL'!F163/'SFP ANUAL'!$F$3</f>
        <v>2.8782703253520194E-2</v>
      </c>
      <c r="N164" s="1247">
        <f>+'SFP ANUAL'!G163/'SFP ANUAL'!$G$3</f>
        <v>2.4506309038371876E-2</v>
      </c>
      <c r="O164" s="1247">
        <f>+'SFP ANUAL'!H163/'SFP ANUAL'!$H$3</f>
        <v>2.1416537393573278E-2</v>
      </c>
      <c r="P164" s="407">
        <f t="shared" si="5"/>
        <v>0.14016777363096006</v>
      </c>
    </row>
    <row r="165" spans="1:16" ht="15" thickBot="1" x14ac:dyDescent="0.35">
      <c r="C165" s="1247"/>
      <c r="D165" s="1247"/>
      <c r="E165" s="1247"/>
      <c r="F165" s="1247"/>
      <c r="G165" s="1247"/>
    </row>
    <row r="166" spans="1:16" ht="16.2" thickBot="1" x14ac:dyDescent="0.35">
      <c r="A166" s="845" t="s">
        <v>804</v>
      </c>
      <c r="C166" s="1247" t="str">
        <f>+IFERROR(('SFP ANUAL'!D165/'SFP ANUAL'!C165)-1,"N/A")</f>
        <v>N/A</v>
      </c>
      <c r="D166" s="1247">
        <f>+IFERROR(('SFP ANUAL'!E165/'SFP ANUAL'!D165)-1,"N/A")</f>
        <v>0.17057589995569544</v>
      </c>
      <c r="E166" s="1247">
        <f>+IFERROR(('SFP ANUAL'!F165/'SFP ANUAL'!E165)-1,"N/A")</f>
        <v>0.28109630539109021</v>
      </c>
      <c r="F166" s="1247">
        <f>+IFERROR(('SFP ANUAL'!G165/'SFP ANUAL'!F165)-1,"N/A")</f>
        <v>-1</v>
      </c>
      <c r="G166" s="1247" t="str">
        <f>+IFERROR(('SFP ANUAL'!H165/'SFP ANUAL'!G165)-1,"N/A")</f>
        <v>N/A</v>
      </c>
      <c r="H166" s="407">
        <f t="shared" si="4"/>
        <v>-0.54832779465321435</v>
      </c>
      <c r="J166" s="845" t="s">
        <v>804</v>
      </c>
      <c r="K166" s="1247">
        <f>+'SFP ANUAL'!D165/'SFP ANUAL'!$D$3</f>
        <v>3.123453375175438E-3</v>
      </c>
      <c r="L166" s="1247">
        <f>+'SFP ANUAL'!E165/'SFP ANUAL'!$E$3</f>
        <v>3.2899377765139262E-3</v>
      </c>
      <c r="M166" s="1247">
        <f>+'SFP ANUAL'!F165/'SFP ANUAL'!$F$3</f>
        <v>4.1434302367097048E-3</v>
      </c>
      <c r="N166" s="1247">
        <f>+'SFP ANUAL'!G165/'SFP ANUAL'!$G$3</f>
        <v>0</v>
      </c>
      <c r="O166" s="1247">
        <f>+'SFP ANUAL'!H165/'SFP ANUAL'!$H$3</f>
        <v>0</v>
      </c>
      <c r="P166" s="407">
        <f t="shared" si="5"/>
        <v>1.0556821388399069E-2</v>
      </c>
    </row>
    <row r="167" spans="1:16" ht="15.6" x14ac:dyDescent="0.3">
      <c r="A167" s="805" t="s">
        <v>546</v>
      </c>
      <c r="C167" s="1247" t="str">
        <f>+IFERROR(('SFP ANUAL'!D166/'SFP ANUAL'!C166)-1,"N/A")</f>
        <v>N/A</v>
      </c>
      <c r="D167" s="1247">
        <f>+IFERROR(('SFP ANUAL'!E166/'SFP ANUAL'!D166)-1,"N/A")</f>
        <v>0.23750066865567709</v>
      </c>
      <c r="E167" s="1247">
        <f>+IFERROR(('SFP ANUAL'!F166/'SFP ANUAL'!E166)-1,"N/A")</f>
        <v>0.34578691602781086</v>
      </c>
      <c r="F167" s="1247">
        <f>+IFERROR(('SFP ANUAL'!G166/'SFP ANUAL'!F166)-1,"N/A")</f>
        <v>-1</v>
      </c>
      <c r="G167" s="1247" t="str">
        <f>+IFERROR(('SFP ANUAL'!H166/'SFP ANUAL'!G166)-1,"N/A")</f>
        <v>N/A</v>
      </c>
      <c r="H167" s="407">
        <f t="shared" si="4"/>
        <v>-0.41671241531651204</v>
      </c>
      <c r="J167" s="805" t="s">
        <v>546</v>
      </c>
      <c r="K167" s="1247">
        <f>+'SFP ANUAL'!D166/'SFP ANUAL'!$D$3</f>
        <v>2.7094008183656125E-3</v>
      </c>
      <c r="L167" s="1247">
        <f>+'SFP ANUAL'!E166/'SFP ANUAL'!$E$3</f>
        <v>3.0169754624882741E-3</v>
      </c>
      <c r="M167" s="1247">
        <f>+'SFP ANUAL'!F166/'SFP ANUAL'!$F$3</f>
        <v>3.9915231082217765E-3</v>
      </c>
      <c r="N167" s="1247">
        <f>+'SFP ANUAL'!G166/'SFP ANUAL'!$G$3</f>
        <v>0</v>
      </c>
      <c r="O167" s="1247">
        <f>+'SFP ANUAL'!H166/'SFP ANUAL'!$H$3</f>
        <v>0</v>
      </c>
      <c r="P167" s="407">
        <f t="shared" si="5"/>
        <v>9.7178993890756626E-3</v>
      </c>
    </row>
    <row r="168" spans="1:16" ht="15.6" x14ac:dyDescent="0.3">
      <c r="A168" s="805" t="s">
        <v>547</v>
      </c>
      <c r="C168" s="1247" t="str">
        <f>+IFERROR(('SFP ANUAL'!D167/'SFP ANUAL'!C167)-1,"N/A")</f>
        <v>N/A</v>
      </c>
      <c r="D168" s="1247">
        <f>+IFERROR(('SFP ANUAL'!E167/'SFP ANUAL'!D167)-1,"N/A")</f>
        <v>-0.26735406835975861</v>
      </c>
      <c r="E168" s="1247">
        <f>+IFERROR(('SFP ANUAL'!F167/'SFP ANUAL'!E167)-1,"N/A")</f>
        <v>-0.43391076670615303</v>
      </c>
      <c r="F168" s="1247">
        <f>+IFERROR(('SFP ANUAL'!G167/'SFP ANUAL'!F167)-1,"N/A")</f>
        <v>-1</v>
      </c>
      <c r="G168" s="1247" t="str">
        <f>+IFERROR(('SFP ANUAL'!H167/'SFP ANUAL'!G167)-1,"N/A")</f>
        <v>N/A</v>
      </c>
      <c r="H168" s="407">
        <f t="shared" si="4"/>
        <v>-1.7012648350659116</v>
      </c>
      <c r="J168" s="805" t="s">
        <v>547</v>
      </c>
      <c r="K168" s="1247">
        <f>+'SFP ANUAL'!D167/'SFP ANUAL'!$D$3</f>
        <v>4.1405255680982545E-4</v>
      </c>
      <c r="L168" s="1247">
        <f>+'SFP ANUAL'!E167/'SFP ANUAL'!$E$3</f>
        <v>2.7296231402565207E-4</v>
      </c>
      <c r="M168" s="1247">
        <f>+'SFP ANUAL'!F167/'SFP ANUAL'!$F$3</f>
        <v>1.5190712848792834E-4</v>
      </c>
      <c r="N168" s="1247">
        <f>+'SFP ANUAL'!G167/'SFP ANUAL'!$G$3</f>
        <v>0</v>
      </c>
      <c r="O168" s="1247">
        <f>+'SFP ANUAL'!H167/'SFP ANUAL'!$H$3</f>
        <v>0</v>
      </c>
      <c r="P168" s="407">
        <f t="shared" si="5"/>
        <v>8.3892199932340589E-4</v>
      </c>
    </row>
    <row r="169" spans="1:16" ht="15" thickBot="1" x14ac:dyDescent="0.35">
      <c r="C169" s="1247"/>
      <c r="D169" s="1247"/>
      <c r="E169" s="1247"/>
      <c r="F169" s="1247"/>
      <c r="G169" s="1247"/>
    </row>
    <row r="170" spans="1:16" ht="16.2" thickBot="1" x14ac:dyDescent="0.35">
      <c r="A170" s="846" t="s">
        <v>806</v>
      </c>
      <c r="C170" s="1247" t="str">
        <f>+IFERROR(('SFP ANUAL'!D169/'SFP ANUAL'!C169)-1,"N/A")</f>
        <v>N/A</v>
      </c>
      <c r="D170" s="1247">
        <f>+IFERROR(('SFP ANUAL'!E169/'SFP ANUAL'!D169)-1,"N/A")</f>
        <v>0.25160789845593157</v>
      </c>
      <c r="E170" s="1247">
        <f>+IFERROR(('SFP ANUAL'!F169/'SFP ANUAL'!E169)-1,"N/A")</f>
        <v>0.91659410210001768</v>
      </c>
      <c r="F170" s="1247">
        <f>+IFERROR(('SFP ANUAL'!G169/'SFP ANUAL'!F169)-1,"N/A")</f>
        <v>-1</v>
      </c>
      <c r="G170" s="1247">
        <f>+IFERROR(('SFP ANUAL'!H169/'SFP ANUAL'!G169)-1,"N/A")</f>
        <v>0</v>
      </c>
      <c r="H170" s="407">
        <f t="shared" si="4"/>
        <v>0.16820200055594925</v>
      </c>
      <c r="J170" s="846" t="s">
        <v>806</v>
      </c>
      <c r="K170" s="1247">
        <f>+'SFP ANUAL'!D169/'SFP ANUAL'!$D$3</f>
        <v>1.2101615380487705E-2</v>
      </c>
      <c r="L170" s="1247">
        <f>+'SFP ANUAL'!E169/'SFP ANUAL'!$E$3</f>
        <v>1.3629022832780212E-2</v>
      </c>
      <c r="M170" s="1247">
        <f>+'SFP ANUAL'!F169/'SFP ANUAL'!$F$3</f>
        <v>2.5679433256826426E-2</v>
      </c>
      <c r="N170" s="1247">
        <f>+'SFP ANUAL'!G169/'SFP ANUAL'!$G$3</f>
        <v>-4.9303027316832465E-19</v>
      </c>
      <c r="O170" s="1247">
        <f>+'SFP ANUAL'!H169/'SFP ANUAL'!$H$3</f>
        <v>-4.7132538181793152E-19</v>
      </c>
      <c r="P170" s="407">
        <f t="shared" si="5"/>
        <v>5.141007147009434E-2</v>
      </c>
    </row>
    <row r="171" spans="1:16" ht="15.6" x14ac:dyDescent="0.3">
      <c r="A171" s="805" t="s">
        <v>546</v>
      </c>
      <c r="C171" s="1247" t="str">
        <f>+IFERROR(('SFP ANUAL'!D170/'SFP ANUAL'!C170)-1,"N/A")</f>
        <v>N/A</v>
      </c>
      <c r="D171" s="1247">
        <f>+IFERROR(('SFP ANUAL'!E170/'SFP ANUAL'!D170)-1,"N/A")</f>
        <v>0.28073156065712301</v>
      </c>
      <c r="E171" s="1247">
        <f>+IFERROR(('SFP ANUAL'!F170/'SFP ANUAL'!E170)-1,"N/A")</f>
        <v>0.96565503007162268</v>
      </c>
      <c r="F171" s="1247">
        <f>+IFERROR(('SFP ANUAL'!G170/'SFP ANUAL'!F170)-1,"N/A")</f>
        <v>-1</v>
      </c>
      <c r="G171" s="1247" t="str">
        <f>+IFERROR(('SFP ANUAL'!H170/'SFP ANUAL'!G170)-1,"N/A")</f>
        <v>N/A</v>
      </c>
      <c r="H171" s="407">
        <f t="shared" si="4"/>
        <v>0.24638659072874569</v>
      </c>
      <c r="J171" s="805" t="s">
        <v>546</v>
      </c>
      <c r="K171" s="1247">
        <f>+'SFP ANUAL'!D170/'SFP ANUAL'!$D$3</f>
        <v>1.138108258364413E-2</v>
      </c>
      <c r="L171" s="1247">
        <f>+'SFP ANUAL'!E170/'SFP ANUAL'!$E$3</f>
        <v>1.3115799366844009E-2</v>
      </c>
      <c r="M171" s="1247">
        <f>+'SFP ANUAL'!F170/'SFP ANUAL'!$F$3</f>
        <v>2.5345019801117242E-2</v>
      </c>
      <c r="N171" s="1247">
        <f>+'SFP ANUAL'!G170/'SFP ANUAL'!$G$3</f>
        <v>0</v>
      </c>
      <c r="O171" s="1247">
        <f>+'SFP ANUAL'!H170/'SFP ANUAL'!$H$3</f>
        <v>0</v>
      </c>
      <c r="P171" s="407">
        <f t="shared" si="5"/>
        <v>4.9841901751605383E-2</v>
      </c>
    </row>
    <row r="172" spans="1:16" ht="15.6" x14ac:dyDescent="0.3">
      <c r="A172" s="805" t="s">
        <v>547</v>
      </c>
      <c r="C172" s="1247" t="str">
        <f>+IFERROR(('SFP ANUAL'!D171/'SFP ANUAL'!C171)-1,"N/A")</f>
        <v>N/A</v>
      </c>
      <c r="D172" s="1247">
        <f>+IFERROR(('SFP ANUAL'!E171/'SFP ANUAL'!D171)-1,"N/A")</f>
        <v>-0.20841114037468</v>
      </c>
      <c r="E172" s="1247">
        <f>+IFERROR(('SFP ANUAL'!F171/'SFP ANUAL'!E171)-1,"N/A")</f>
        <v>-0.33719363508568656</v>
      </c>
      <c r="F172" s="1247">
        <f>+IFERROR(('SFP ANUAL'!G171/'SFP ANUAL'!F171)-1,"N/A")</f>
        <v>-1.0000000000000016</v>
      </c>
      <c r="G172" s="1247">
        <f>+IFERROR(('SFP ANUAL'!H171/'SFP ANUAL'!G171)-1,"N/A")</f>
        <v>0</v>
      </c>
      <c r="H172" s="407">
        <f t="shared" si="4"/>
        <v>-1.5456047754603681</v>
      </c>
      <c r="J172" s="805" t="s">
        <v>547</v>
      </c>
      <c r="K172" s="1247">
        <f>+'SFP ANUAL'!D171/'SFP ANUAL'!$D$3</f>
        <v>7.2053279684357286E-4</v>
      </c>
      <c r="L172" s="1247">
        <f>+'SFP ANUAL'!E171/'SFP ANUAL'!$E$3</f>
        <v>5.1322346593620199E-4</v>
      </c>
      <c r="M172" s="1247">
        <f>+'SFP ANUAL'!F171/'SFP ANUAL'!$F$3</f>
        <v>3.3441345570918527E-4</v>
      </c>
      <c r="N172" s="1247">
        <f>+'SFP ANUAL'!G171/'SFP ANUAL'!$G$3</f>
        <v>-4.9303027316832465E-19</v>
      </c>
      <c r="O172" s="1247">
        <f>+'SFP ANUAL'!H171/'SFP ANUAL'!$H$3</f>
        <v>-4.7132538181793152E-19</v>
      </c>
      <c r="P172" s="407">
        <f t="shared" si="5"/>
        <v>1.5681697184889592E-3</v>
      </c>
    </row>
    <row r="173" spans="1:16" ht="15" thickBot="1" x14ac:dyDescent="0.35">
      <c r="C173" s="1247"/>
      <c r="D173" s="1247"/>
      <c r="E173" s="1247"/>
      <c r="F173" s="1247"/>
      <c r="G173" s="1247"/>
    </row>
    <row r="174" spans="1:16" ht="16.2" thickBot="1" x14ac:dyDescent="0.35">
      <c r="A174" s="847" t="s">
        <v>805</v>
      </c>
      <c r="C174" s="1247" t="str">
        <f>+IFERROR(('SFP ANUAL'!D173/'SFP ANUAL'!C173)-1,"N/A")</f>
        <v>N/A</v>
      </c>
      <c r="D174" s="1247">
        <f>+IFERROR(('SFP ANUAL'!E173/'SFP ANUAL'!D173)-1,"N/A")</f>
        <v>-4.7121684245486906E-3</v>
      </c>
      <c r="E174" s="1247">
        <f>+IFERROR(('SFP ANUAL'!F173/'SFP ANUAL'!E173)-1,"N/A")</f>
        <v>-4.7344780826765742E-3</v>
      </c>
      <c r="F174" s="1247">
        <f>+IFERROR(('SFP ANUAL'!G173/'SFP ANUAL'!F173)-1,"N/A")</f>
        <v>-4.756999994891542E-3</v>
      </c>
      <c r="G174" s="1247">
        <f>+IFERROR(('SFP ANUAL'!H173/'SFP ANUAL'!G173)-1,"N/A")</f>
        <v>-4.7797372047502229E-3</v>
      </c>
      <c r="H174" s="407">
        <f t="shared" si="4"/>
        <v>-1.898338370686703E-2</v>
      </c>
      <c r="J174" s="847" t="s">
        <v>805</v>
      </c>
      <c r="K174" s="1247">
        <f>+'SFP ANUAL'!D173/'SFP ANUAL'!$D$3</f>
        <v>8.7393333199871047E-3</v>
      </c>
      <c r="L174" s="1247">
        <f>+'SFP ANUAL'!E173/'SFP ANUAL'!$E$3</f>
        <v>7.8267250276656646E-3</v>
      </c>
      <c r="M174" s="1247">
        <f>+'SFP ANUAL'!F173/'SFP ANUAL'!$F$3</f>
        <v>7.6578984663695938E-3</v>
      </c>
      <c r="N174" s="1247">
        <f>+'SFP ANUAL'!G173/'SFP ANUAL'!$G$3</f>
        <v>7.1384650501491124E-3</v>
      </c>
      <c r="O174" s="1247">
        <f>+'SFP ANUAL'!H173/'SFP ANUAL'!$H$3</f>
        <v>6.7915873156108751E-3</v>
      </c>
      <c r="P174" s="407">
        <f t="shared" si="5"/>
        <v>3.8154009179782344E-2</v>
      </c>
    </row>
    <row r="175" spans="1:16" ht="15.6" x14ac:dyDescent="0.3">
      <c r="A175" s="805" t="s">
        <v>546</v>
      </c>
      <c r="C175" s="1247" t="str">
        <f>+IFERROR(('SFP ANUAL'!D174/'SFP ANUAL'!C174)-1,"N/A")</f>
        <v>N/A</v>
      </c>
      <c r="D175" s="1247">
        <f>+IFERROR(('SFP ANUAL'!E174/'SFP ANUAL'!D174)-1,"N/A")</f>
        <v>0</v>
      </c>
      <c r="E175" s="1247">
        <f>+IFERROR(('SFP ANUAL'!F174/'SFP ANUAL'!E174)-1,"N/A")</f>
        <v>0</v>
      </c>
      <c r="F175" s="1247">
        <f>+IFERROR(('SFP ANUAL'!G174/'SFP ANUAL'!F174)-1,"N/A")</f>
        <v>0</v>
      </c>
      <c r="G175" s="1247">
        <f>+IFERROR(('SFP ANUAL'!H174/'SFP ANUAL'!G174)-1,"N/A")</f>
        <v>0</v>
      </c>
      <c r="H175" s="407">
        <f t="shared" si="4"/>
        <v>0</v>
      </c>
      <c r="J175" s="805" t="s">
        <v>546</v>
      </c>
      <c r="K175" s="1247">
        <f>+'SFP ANUAL'!D174/'SFP ANUAL'!$D$3</f>
        <v>8.5192712262599068E-3</v>
      </c>
      <c r="L175" s="1247">
        <f>+'SFP ANUAL'!E174/'SFP ANUAL'!$E$3</f>
        <v>7.6657653815324156E-3</v>
      </c>
      <c r="M175" s="1247">
        <f>+'SFP ANUAL'!F174/'SFP ANUAL'!$F$3</f>
        <v>7.5360902583290366E-3</v>
      </c>
      <c r="N175" s="1247">
        <f>+'SFP ANUAL'!G174/'SFP ANUAL'!$G$3</f>
        <v>7.0584963306530033E-3</v>
      </c>
      <c r="O175" s="1247">
        <f>+'SFP ANUAL'!H174/'SFP ANUAL'!$H$3</f>
        <v>6.7477570022757638E-3</v>
      </c>
      <c r="P175" s="407">
        <f t="shared" si="5"/>
        <v>3.752738019905013E-2</v>
      </c>
    </row>
    <row r="176" spans="1:16" ht="15.6" x14ac:dyDescent="0.3">
      <c r="A176" s="805" t="s">
        <v>547</v>
      </c>
      <c r="C176" s="1247" t="str">
        <f>+IFERROR(('SFP ANUAL'!D175/'SFP ANUAL'!C175)-1,"N/A")</f>
        <v>N/A</v>
      </c>
      <c r="D176" s="1247">
        <f>+IFERROR(('SFP ANUAL'!E175/'SFP ANUAL'!D175)-1,"N/A")</f>
        <v>-0.1871345029239776</v>
      </c>
      <c r="E176" s="1247">
        <f>+IFERROR(('SFP ANUAL'!F175/'SFP ANUAL'!E175)-1,"N/A")</f>
        <v>-0.23021582733812973</v>
      </c>
      <c r="F176" s="1247">
        <f>+IFERROR(('SFP ANUAL'!G175/'SFP ANUAL'!F175)-1,"N/A")</f>
        <v>-0.29906542056074803</v>
      </c>
      <c r="G176" s="1247">
        <f>+IFERROR(('SFP ANUAL'!H175/'SFP ANUAL'!G175)-1,"N/A")</f>
        <v>-0.42666666666666608</v>
      </c>
      <c r="H176" s="407">
        <f t="shared" si="4"/>
        <v>-1.1430824174895213</v>
      </c>
      <c r="J176" s="805" t="s">
        <v>547</v>
      </c>
      <c r="K176" s="1247">
        <f>+'SFP ANUAL'!D175/'SFP ANUAL'!$D$3</f>
        <v>2.2006209372719737E-4</v>
      </c>
      <c r="L176" s="1247">
        <f>+'SFP ANUAL'!E175/'SFP ANUAL'!$E$3</f>
        <v>1.6095964613324968E-4</v>
      </c>
      <c r="M176" s="1247">
        <f>+'SFP ANUAL'!F175/'SFP ANUAL'!$F$3</f>
        <v>1.2180820804055796E-4</v>
      </c>
      <c r="N176" s="1247">
        <f>+'SFP ANUAL'!G175/'SFP ANUAL'!$G$3</f>
        <v>7.9968719496109004E-5</v>
      </c>
      <c r="O176" s="1247">
        <f>+'SFP ANUAL'!H175/'SFP ANUAL'!$H$3</f>
        <v>4.3830313335112168E-5</v>
      </c>
      <c r="P176" s="407">
        <f t="shared" si="5"/>
        <v>6.2662898073222618E-4</v>
      </c>
    </row>
    <row r="177" spans="1:16" ht="15" thickBot="1" x14ac:dyDescent="0.35">
      <c r="C177" s="1247"/>
      <c r="D177" s="1247"/>
      <c r="E177" s="1247"/>
      <c r="F177" s="1247"/>
      <c r="G177" s="1247"/>
    </row>
    <row r="178" spans="1:16" ht="16.2" thickBot="1" x14ac:dyDescent="0.35">
      <c r="A178" s="1090" t="s">
        <v>807</v>
      </c>
      <c r="C178" s="1247" t="str">
        <f>+IFERROR(('SFP ANUAL'!D177/'SFP ANUAL'!C177)-1,"N/A")</f>
        <v>N/A</v>
      </c>
      <c r="D178" s="1247">
        <f>+IFERROR(('SFP ANUAL'!E177/'SFP ANUAL'!D177)-1,"N/A")</f>
        <v>-1.7533433130753062E-3</v>
      </c>
      <c r="E178" s="1247">
        <f>+IFERROR(('SFP ANUAL'!F177/'SFP ANUAL'!E177)-1,"N/A")</f>
        <v>-1.2815475139681398E-3</v>
      </c>
      <c r="F178" s="1247">
        <f>+IFERROR(('SFP ANUAL'!G177/'SFP ANUAL'!F177)-1,"N/A")</f>
        <v>-2.6438795720832298E-3</v>
      </c>
      <c r="G178" s="1247">
        <f>+IFERROR(('SFP ANUAL'!H177/'SFP ANUAL'!G177)-1,"N/A")</f>
        <v>-1.5132124153076632E-3</v>
      </c>
      <c r="H178" s="407">
        <f t="shared" si="4"/>
        <v>-7.191982814434339E-3</v>
      </c>
      <c r="J178" s="1090" t="s">
        <v>807</v>
      </c>
      <c r="K178" s="1247">
        <f>+'SFP ANUAL'!D177/'SFP ANUAL'!$D$3</f>
        <v>1.2238642339722446E-2</v>
      </c>
      <c r="L178" s="1247">
        <f>+'SFP ANUAL'!E177/'SFP ANUAL'!$E$3</f>
        <v>1.099320142900973E-2</v>
      </c>
      <c r="M178" s="1247">
        <f>+'SFP ANUAL'!F177/'SFP ANUAL'!$F$3</f>
        <v>1.0793388957725828E-2</v>
      </c>
      <c r="N178" s="1247">
        <f>+'SFP ANUAL'!G177/'SFP ANUAL'!$G$3</f>
        <v>1.008263828176603E-2</v>
      </c>
      <c r="O178" s="1247">
        <f>+'SFP ANUAL'!H177/'SFP ANUAL'!$H$3</f>
        <v>9.6241803049982814E-3</v>
      </c>
      <c r="P178" s="407">
        <f t="shared" si="5"/>
        <v>5.3732051313222319E-2</v>
      </c>
    </row>
    <row r="179" spans="1:16" ht="15.6" x14ac:dyDescent="0.3">
      <c r="A179" s="805" t="s">
        <v>546</v>
      </c>
      <c r="C179" s="1247" t="str">
        <f>+IFERROR(('SFP ANUAL'!D178/'SFP ANUAL'!C178)-1,"N/A")</f>
        <v>N/A</v>
      </c>
      <c r="D179" s="1247">
        <f>+IFERROR(('SFP ANUAL'!E178/'SFP ANUAL'!D178)-1,"N/A")</f>
        <v>0</v>
      </c>
      <c r="E179" s="1247">
        <f>+IFERROR(('SFP ANUAL'!F178/'SFP ANUAL'!E178)-1,"N/A")</f>
        <v>0</v>
      </c>
      <c r="F179" s="1247">
        <f>+IFERROR(('SFP ANUAL'!G178/'SFP ANUAL'!F178)-1,"N/A")</f>
        <v>0</v>
      </c>
      <c r="G179" s="1247">
        <f>+IFERROR(('SFP ANUAL'!H178/'SFP ANUAL'!G178)-1,"N/A")</f>
        <v>0</v>
      </c>
      <c r="H179" s="407">
        <f t="shared" si="4"/>
        <v>0</v>
      </c>
      <c r="J179" s="805" t="s">
        <v>546</v>
      </c>
      <c r="K179" s="1247">
        <f>+'SFP ANUAL'!D178/'SFP ANUAL'!$D$3</f>
        <v>1.1980225161927994E-2</v>
      </c>
      <c r="L179" s="1247">
        <f>+'SFP ANUAL'!E178/'SFP ANUAL'!$E$3</f>
        <v>1.0779982567779959E-2</v>
      </c>
      <c r="M179" s="1247">
        <f>+'SFP ANUAL'!F178/'SFP ANUAL'!$F$3</f>
        <v>1.0597626925775207E-2</v>
      </c>
      <c r="N179" s="1247">
        <f>+'SFP ANUAL'!G178/'SFP ANUAL'!$G$3</f>
        <v>9.9260104649807855E-3</v>
      </c>
      <c r="O179" s="1247">
        <f>+'SFP ANUAL'!H178/'SFP ANUAL'!$H$3</f>
        <v>9.4890332844502923E-3</v>
      </c>
      <c r="P179" s="407">
        <f t="shared" si="5"/>
        <v>5.2772878404914236E-2</v>
      </c>
    </row>
    <row r="180" spans="1:16" ht="15.6" x14ac:dyDescent="0.3">
      <c r="A180" s="805" t="s">
        <v>547</v>
      </c>
      <c r="C180" s="1247" t="str">
        <f>+IFERROR(('SFP ANUAL'!D179/'SFP ANUAL'!C179)-1,"N/A")</f>
        <v>N/A</v>
      </c>
      <c r="D180" s="1247">
        <f>+IFERROR(('SFP ANUAL'!E179/'SFP ANUAL'!D179)-1,"N/A")</f>
        <v>-8.3038371870691852E-2</v>
      </c>
      <c r="E180" s="1247">
        <f>+IFERROR(('SFP ANUAL'!F179/'SFP ANUAL'!E179)-1,"N/A")</f>
        <v>-6.6074407679710068E-2</v>
      </c>
      <c r="F180" s="1247">
        <f>+IFERROR(('SFP ANUAL'!G179/'SFP ANUAL'!F179)-1,"N/A")</f>
        <v>-0.14577096638471976</v>
      </c>
      <c r="G180" s="1247">
        <f>+IFERROR(('SFP ANUAL'!H179/'SFP ANUAL'!G179)-1,"N/A")</f>
        <v>-9.7410368989212959E-2</v>
      </c>
      <c r="H180" s="407">
        <f t="shared" si="4"/>
        <v>-0.39229411492433464</v>
      </c>
      <c r="J180" s="805" t="s">
        <v>547</v>
      </c>
      <c r="K180" s="1247">
        <f>+'SFP ANUAL'!D179/'SFP ANUAL'!$D$3</f>
        <v>2.584171777944494E-4</v>
      </c>
      <c r="L180" s="1247">
        <f>+'SFP ANUAL'!E179/'SFP ANUAL'!$E$3</f>
        <v>2.1321886122977228E-4</v>
      </c>
      <c r="M180" s="1247">
        <f>+'SFP ANUAL'!F179/'SFP ANUAL'!$F$3</f>
        <v>1.9576203195062017E-4</v>
      </c>
      <c r="N180" s="1247">
        <f>+'SFP ANUAL'!G179/'SFP ANUAL'!$G$3</f>
        <v>1.5662781678524703E-4</v>
      </c>
      <c r="O180" s="1247">
        <f>+'SFP ANUAL'!H179/'SFP ANUAL'!$H$3</f>
        <v>1.351470205479891E-4</v>
      </c>
      <c r="P180" s="407">
        <f t="shared" si="5"/>
        <v>9.5917290830807795E-4</v>
      </c>
    </row>
    <row r="181" spans="1:16" ht="15" thickBot="1" x14ac:dyDescent="0.35">
      <c r="C181" s="1247"/>
      <c r="D181" s="1247"/>
      <c r="E181" s="1247"/>
      <c r="F181" s="1247"/>
      <c r="G181" s="1247"/>
    </row>
    <row r="182" spans="1:16" ht="16.2" thickBot="1" x14ac:dyDescent="0.35">
      <c r="A182" s="1091" t="s">
        <v>808</v>
      </c>
      <c r="C182" s="1247" t="str">
        <f>+IFERROR(('SFP ANUAL'!D181/'SFP ANUAL'!C181)-1,"N/A")</f>
        <v>N/A</v>
      </c>
      <c r="D182" s="1247">
        <f>+IFERROR(('SFP ANUAL'!E181/'SFP ANUAL'!D181)-1,"N/A")</f>
        <v>-1.2230943942056149E-2</v>
      </c>
      <c r="E182" s="1247">
        <f>+IFERROR(('SFP ANUAL'!F181/'SFP ANUAL'!E181)-1,"N/A")</f>
        <v>-1.156103402298958E-2</v>
      </c>
      <c r="F182" s="1247">
        <f>+IFERROR(('SFP ANUAL'!G181/'SFP ANUAL'!F181)-1,"N/A")</f>
        <v>-9.8694179699662099E-3</v>
      </c>
      <c r="G182" s="1247">
        <f>+IFERROR(('SFP ANUAL'!H181/'SFP ANUAL'!G181)-1,"N/A")</f>
        <v>-1</v>
      </c>
      <c r="H182" s="407">
        <f t="shared" si="4"/>
        <v>-1.0336613959350118</v>
      </c>
      <c r="J182" s="1091" t="s">
        <v>808</v>
      </c>
      <c r="K182" s="1247">
        <f>+'SFP ANUAL'!D181/'SFP ANUAL'!$D$3</f>
        <v>3.866355217922033E-2</v>
      </c>
      <c r="L182" s="1247">
        <f>+'SFP ANUAL'!E181/'SFP ANUAL'!$E$3</f>
        <v>3.4364517213133786E-2</v>
      </c>
      <c r="M182" s="1247">
        <f>+'SFP ANUAL'!F181/'SFP ANUAL'!$F$3</f>
        <v>3.3392633643374296E-2</v>
      </c>
      <c r="N182" s="1247">
        <f>+'SFP ANUAL'!G181/'SFP ANUAL'!$G$3</f>
        <v>3.0967721277146587E-2</v>
      </c>
      <c r="O182" s="1247">
        <f>+'SFP ANUAL'!H181/'SFP ANUAL'!$H$3</f>
        <v>0</v>
      </c>
      <c r="P182" s="407">
        <f t="shared" si="5"/>
        <v>0.13738842431287501</v>
      </c>
    </row>
    <row r="183" spans="1:16" ht="15.6" x14ac:dyDescent="0.3">
      <c r="A183" s="805" t="s">
        <v>546</v>
      </c>
      <c r="C183" s="1247" t="str">
        <f>+IFERROR(('SFP ANUAL'!D182/'SFP ANUAL'!C182)-1,"N/A")</f>
        <v>N/A</v>
      </c>
      <c r="D183" s="1247">
        <f>+IFERROR(('SFP ANUAL'!E182/'SFP ANUAL'!D182)-1,"N/A")</f>
        <v>0</v>
      </c>
      <c r="E183" s="1247">
        <f>+IFERROR(('SFP ANUAL'!F182/'SFP ANUAL'!E182)-1,"N/A")</f>
        <v>0</v>
      </c>
      <c r="F183" s="1247">
        <f>+IFERROR(('SFP ANUAL'!G182/'SFP ANUAL'!F182)-1,"N/A")</f>
        <v>0</v>
      </c>
      <c r="G183" s="1247">
        <f>+IFERROR(('SFP ANUAL'!H182/'SFP ANUAL'!G182)-1,"N/A")</f>
        <v>-1</v>
      </c>
      <c r="H183" s="407">
        <f t="shared" si="4"/>
        <v>-1</v>
      </c>
      <c r="J183" s="805" t="s">
        <v>546</v>
      </c>
      <c r="K183" s="1247">
        <f>+'SFP ANUAL'!D182/'SFP ANUAL'!$D$3</f>
        <v>3.693902758261132E-2</v>
      </c>
      <c r="L183" s="1247">
        <f>+'SFP ANUAL'!E182/'SFP ANUAL'!$E$3</f>
        <v>3.3238279583988208E-2</v>
      </c>
      <c r="M183" s="1247">
        <f>+'SFP ANUAL'!F182/'SFP ANUAL'!$F$3</f>
        <v>3.2676016354473557E-2</v>
      </c>
      <c r="N183" s="1247">
        <f>+'SFP ANUAL'!G182/'SFP ANUAL'!$G$3</f>
        <v>3.0605198933690753E-2</v>
      </c>
      <c r="O183" s="1247">
        <f>+'SFP ANUAL'!H182/'SFP ANUAL'!$H$3</f>
        <v>0</v>
      </c>
      <c r="P183" s="407">
        <f t="shared" si="5"/>
        <v>0.13345852245476386</v>
      </c>
    </row>
    <row r="184" spans="1:16" ht="15.6" x14ac:dyDescent="0.3">
      <c r="A184" s="805" t="s">
        <v>547</v>
      </c>
      <c r="C184" s="1247" t="str">
        <f>+IFERROR(('SFP ANUAL'!D183/'SFP ANUAL'!C183)-1,"N/A")</f>
        <v>N/A</v>
      </c>
      <c r="D184" s="1247">
        <f>+IFERROR(('SFP ANUAL'!E183/'SFP ANUAL'!D183)-1,"N/A")</f>
        <v>-0.27421571152691415</v>
      </c>
      <c r="E184" s="1247">
        <f>+IFERROR(('SFP ANUAL'!F183/'SFP ANUAL'!E183)-1,"N/A")</f>
        <v>-0.35275801696135645</v>
      </c>
      <c r="F184" s="1247">
        <f>+IFERROR(('SFP ANUAL'!G183/'SFP ANUAL'!F183)-1,"N/A")</f>
        <v>-0.459891023631256</v>
      </c>
      <c r="G184" s="1247">
        <f>+IFERROR(('SFP ANUAL'!H183/'SFP ANUAL'!G183)-1,"N/A")</f>
        <v>-1</v>
      </c>
      <c r="H184" s="407">
        <f t="shared" si="4"/>
        <v>-2.0868647521195265</v>
      </c>
      <c r="J184" s="805" t="s">
        <v>547</v>
      </c>
      <c r="K184" s="1247">
        <f>+'SFP ANUAL'!D183/'SFP ANUAL'!$D$3</f>
        <v>1.7245245966090136E-3</v>
      </c>
      <c r="L184" s="1247">
        <f>+'SFP ANUAL'!E183/'SFP ANUAL'!$E$3</f>
        <v>1.1262376291455783E-3</v>
      </c>
      <c r="M184" s="1247">
        <f>+'SFP ANUAL'!F183/'SFP ANUAL'!$F$3</f>
        <v>7.1661728890074113E-4</v>
      </c>
      <c r="N184" s="1247">
        <f>+'SFP ANUAL'!G183/'SFP ANUAL'!$G$3</f>
        <v>3.6252234345583186E-4</v>
      </c>
      <c r="O184" s="1247">
        <f>+'SFP ANUAL'!H183/'SFP ANUAL'!$H$3</f>
        <v>0</v>
      </c>
      <c r="P184" s="407">
        <f t="shared" si="5"/>
        <v>3.929901858111165E-3</v>
      </c>
    </row>
    <row r="185" spans="1:16" ht="15" thickBot="1" x14ac:dyDescent="0.35">
      <c r="C185" s="1247"/>
      <c r="D185" s="1247"/>
      <c r="E185" s="1247"/>
      <c r="F185" s="1247"/>
      <c r="G185" s="1247"/>
    </row>
    <row r="186" spans="1:16" ht="16.2" thickBot="1" x14ac:dyDescent="0.35">
      <c r="A186" s="1089" t="s">
        <v>809</v>
      </c>
      <c r="C186" s="1247" t="str">
        <f>+IFERROR(('SFP ANUAL'!D185/'SFP ANUAL'!C185)-1,"N/A")</f>
        <v>N/A</v>
      </c>
      <c r="D186" s="1247" t="str">
        <f>+IFERROR(('SFP ANUAL'!E185/'SFP ANUAL'!D185)-1,"N/A")</f>
        <v>N/A</v>
      </c>
      <c r="E186" s="1247">
        <f>+IFERROR(('SFP ANUAL'!F185/'SFP ANUAL'!E185)-1,"N/A")</f>
        <v>-2.8810518100393812E-2</v>
      </c>
      <c r="F186" s="1247">
        <f>+IFERROR(('SFP ANUAL'!G185/'SFP ANUAL'!F185)-1,"N/A")</f>
        <v>7.9239644932840525E-2</v>
      </c>
      <c r="G186" s="1247">
        <f>+IFERROR(('SFP ANUAL'!H185/'SFP ANUAL'!G185)-1,"N/A")</f>
        <v>2.1694755229485496E-2</v>
      </c>
      <c r="H186" s="407">
        <f t="shared" si="4"/>
        <v>7.212388206193221E-2</v>
      </c>
      <c r="J186" s="1089" t="s">
        <v>809</v>
      </c>
      <c r="K186" s="1247">
        <f>+'SFP ANUAL'!D185/'SFP ANUAL'!$D$3</f>
        <v>0</v>
      </c>
      <c r="L186" s="1247">
        <f>+'SFP ANUAL'!E185/'SFP ANUAL'!$E$3</f>
        <v>2.4677415573975204E-3</v>
      </c>
      <c r="M186" s="1247">
        <f>+'SFP ANUAL'!F185/'SFP ANUAL'!$F$3</f>
        <v>2.3561026798824816E-3</v>
      </c>
      <c r="N186" s="1247">
        <f>+'SFP ANUAL'!G185/'SFP ANUAL'!$G$3</f>
        <v>2.3816514609059673E-3</v>
      </c>
      <c r="O186" s="1247">
        <f>+'SFP ANUAL'!H185/'SFP ANUAL'!$H$3</f>
        <v>2.3261976405387925E-3</v>
      </c>
      <c r="P186" s="407">
        <f t="shared" si="5"/>
        <v>9.5316933387247609E-3</v>
      </c>
    </row>
    <row r="187" spans="1:16" ht="15.6" x14ac:dyDescent="0.3">
      <c r="A187" s="805" t="s">
        <v>546</v>
      </c>
      <c r="C187" s="1247" t="str">
        <f>+IFERROR(('SFP ANUAL'!D186/'SFP ANUAL'!C186)-1,"N/A")</f>
        <v>N/A</v>
      </c>
      <c r="D187" s="1247" t="str">
        <f>+IFERROR(('SFP ANUAL'!E186/'SFP ANUAL'!D186)-1,"N/A")</f>
        <v>N/A</v>
      </c>
      <c r="E187" s="1247" t="str">
        <f>+IFERROR(('SFP ANUAL'!F186/'SFP ANUAL'!E186)-1,"N/A")</f>
        <v>N/A</v>
      </c>
      <c r="F187" s="1247" t="str">
        <f>+IFERROR(('SFP ANUAL'!G186/'SFP ANUAL'!F186)-1,"N/A")</f>
        <v>N/A</v>
      </c>
      <c r="G187" s="1247" t="str">
        <f>+IFERROR(('SFP ANUAL'!H186/'SFP ANUAL'!G186)-1,"N/A")</f>
        <v>N/A</v>
      </c>
      <c r="H187" s="407">
        <f t="shared" si="4"/>
        <v>0</v>
      </c>
      <c r="J187" s="805" t="s">
        <v>546</v>
      </c>
      <c r="K187" s="1247">
        <f>+'SFP ANUAL'!D186/'SFP ANUAL'!$D$3</f>
        <v>0</v>
      </c>
      <c r="L187" s="1247">
        <f>+'SFP ANUAL'!E186/'SFP ANUAL'!$E$3</f>
        <v>0</v>
      </c>
      <c r="M187" s="1247">
        <f>+'SFP ANUAL'!F186/'SFP ANUAL'!$F$3</f>
        <v>0</v>
      </c>
      <c r="N187" s="1247">
        <f>+'SFP ANUAL'!G186/'SFP ANUAL'!$G$3</f>
        <v>0</v>
      </c>
      <c r="O187" s="1247">
        <f>+'SFP ANUAL'!H186/'SFP ANUAL'!$H$3</f>
        <v>0</v>
      </c>
      <c r="P187" s="407">
        <f t="shared" si="5"/>
        <v>0</v>
      </c>
    </row>
    <row r="188" spans="1:16" ht="15.6" x14ac:dyDescent="0.3">
      <c r="A188" s="805" t="s">
        <v>547</v>
      </c>
      <c r="C188" s="1247" t="str">
        <f>+IFERROR(('SFP ANUAL'!D187/'SFP ANUAL'!C187)-1,"N/A")</f>
        <v>N/A</v>
      </c>
      <c r="D188" s="1247" t="str">
        <f>+IFERROR(('SFP ANUAL'!E187/'SFP ANUAL'!D187)-1,"N/A")</f>
        <v>N/A</v>
      </c>
      <c r="E188" s="1247">
        <f>+IFERROR(('SFP ANUAL'!F187/'SFP ANUAL'!E187)-1,"N/A")</f>
        <v>-2.8810518100393812E-2</v>
      </c>
      <c r="F188" s="1247">
        <f>+IFERROR(('SFP ANUAL'!G187/'SFP ANUAL'!F187)-1,"N/A")</f>
        <v>7.9239644932840525E-2</v>
      </c>
      <c r="G188" s="1247">
        <f>+IFERROR(('SFP ANUAL'!H187/'SFP ANUAL'!G187)-1,"N/A")</f>
        <v>2.1694755229485496E-2</v>
      </c>
      <c r="H188" s="407">
        <f t="shared" si="4"/>
        <v>7.212388206193221E-2</v>
      </c>
      <c r="J188" s="805" t="s">
        <v>547</v>
      </c>
      <c r="K188" s="1247">
        <f>+'SFP ANUAL'!D187/'SFP ANUAL'!$D$3</f>
        <v>0</v>
      </c>
      <c r="L188" s="1247">
        <f>+'SFP ANUAL'!E187/'SFP ANUAL'!$E$3</f>
        <v>2.4677415573975204E-3</v>
      </c>
      <c r="M188" s="1247">
        <f>+'SFP ANUAL'!F187/'SFP ANUAL'!$F$3</f>
        <v>2.3561026798824816E-3</v>
      </c>
      <c r="N188" s="1247">
        <f>+'SFP ANUAL'!G187/'SFP ANUAL'!$G$3</f>
        <v>2.3816514609059673E-3</v>
      </c>
      <c r="O188" s="1247">
        <f>+'SFP ANUAL'!H187/'SFP ANUAL'!$H$3</f>
        <v>2.3261976405387925E-3</v>
      </c>
      <c r="P188" s="407">
        <f t="shared" si="5"/>
        <v>9.5316933387247609E-3</v>
      </c>
    </row>
    <row r="189" spans="1:16" x14ac:dyDescent="0.3">
      <c r="C189" s="1247"/>
      <c r="D189" s="1247"/>
      <c r="E189" s="1247"/>
      <c r="F189" s="1247"/>
      <c r="G189" s="1247"/>
    </row>
    <row r="190" spans="1:16" ht="15.6" x14ac:dyDescent="0.3">
      <c r="A190" s="830" t="s">
        <v>830</v>
      </c>
      <c r="C190" s="1247" t="str">
        <f>+IFERROR(('SFP ANUAL'!D189/'SFP ANUAL'!C189)-1,"N/A")</f>
        <v>N/A</v>
      </c>
      <c r="D190" s="1247">
        <f>+IFERROR(('SFP ANUAL'!E189/'SFP ANUAL'!D189)-1,"N/A")</f>
        <v>-1</v>
      </c>
      <c r="E190" s="1247" t="str">
        <f>+IFERROR(('SFP ANUAL'!F189/'SFP ANUAL'!E189)-1,"N/A")</f>
        <v>N/A</v>
      </c>
      <c r="F190" s="1247" t="str">
        <f>+IFERROR(('SFP ANUAL'!G189/'SFP ANUAL'!F189)-1,"N/A")</f>
        <v>N/A</v>
      </c>
      <c r="G190" s="1247" t="str">
        <f>+IFERROR(('SFP ANUAL'!H189/'SFP ANUAL'!G189)-1,"N/A")</f>
        <v>N/A</v>
      </c>
      <c r="H190" s="407">
        <f t="shared" si="4"/>
        <v>-1</v>
      </c>
      <c r="J190" s="830" t="s">
        <v>830</v>
      </c>
      <c r="K190" s="1247">
        <f>+'SFP ANUAL'!D189/'SFP ANUAL'!$D$3</f>
        <v>1.0183191387638795E-2</v>
      </c>
      <c r="L190" s="1247">
        <f>+'SFP ANUAL'!E189/'SFP ANUAL'!$E$3</f>
        <v>0</v>
      </c>
      <c r="M190" s="1247">
        <f>+'SFP ANUAL'!F189/'SFP ANUAL'!$F$3</f>
        <v>0</v>
      </c>
      <c r="N190" s="1247">
        <f>+'SFP ANUAL'!G189/'SFP ANUAL'!$G$3</f>
        <v>0</v>
      </c>
      <c r="O190" s="1247">
        <f>+'SFP ANUAL'!H189/'SFP ANUAL'!$H$3</f>
        <v>0</v>
      </c>
      <c r="P190" s="407">
        <f t="shared" si="5"/>
        <v>1.0183191387638795E-2</v>
      </c>
    </row>
    <row r="191" spans="1:16" ht="15" thickBot="1" x14ac:dyDescent="0.35">
      <c r="C191" s="1247"/>
      <c r="D191" s="1247"/>
      <c r="E191" s="1247"/>
      <c r="F191" s="1247"/>
      <c r="G191" s="1247"/>
    </row>
    <row r="192" spans="1:16" ht="16.2" thickBot="1" x14ac:dyDescent="0.35">
      <c r="A192" s="848" t="s">
        <v>831</v>
      </c>
      <c r="C192" s="1247" t="str">
        <f>+IFERROR(('SFP ANUAL'!D191/'SFP ANUAL'!C191)-1,"N/A")</f>
        <v>N/A</v>
      </c>
      <c r="D192" s="1247">
        <f>+IFERROR(('SFP ANUAL'!E191/'SFP ANUAL'!D191)-1,"N/A")</f>
        <v>-1</v>
      </c>
      <c r="E192" s="1247" t="str">
        <f>+IFERROR(('SFP ANUAL'!F191/'SFP ANUAL'!E191)-1,"N/A")</f>
        <v>N/A</v>
      </c>
      <c r="F192" s="1247" t="str">
        <f>+IFERROR(('SFP ANUAL'!G191/'SFP ANUAL'!F191)-1,"N/A")</f>
        <v>N/A</v>
      </c>
      <c r="G192" s="1247" t="str">
        <f>+IFERROR(('SFP ANUAL'!H191/'SFP ANUAL'!G191)-1,"N/A")</f>
        <v>N/A</v>
      </c>
      <c r="H192" s="407">
        <f t="shared" si="4"/>
        <v>-1</v>
      </c>
      <c r="J192" s="848" t="s">
        <v>831</v>
      </c>
      <c r="K192" s="1247">
        <f>+'SFP ANUAL'!D191/'SFP ANUAL'!$D$3</f>
        <v>1.0183191387638795E-2</v>
      </c>
      <c r="L192" s="1247">
        <f>+'SFP ANUAL'!E191/'SFP ANUAL'!$E$3</f>
        <v>0</v>
      </c>
      <c r="M192" s="1247">
        <f>+'SFP ANUAL'!F191/'SFP ANUAL'!$F$3</f>
        <v>0</v>
      </c>
      <c r="N192" s="1247">
        <f>+'SFP ANUAL'!G191/'SFP ANUAL'!$G$3</f>
        <v>0</v>
      </c>
      <c r="O192" s="1247">
        <f>+'SFP ANUAL'!H191/'SFP ANUAL'!$H$3</f>
        <v>0</v>
      </c>
      <c r="P192" s="407">
        <f t="shared" si="5"/>
        <v>1.0183191387638795E-2</v>
      </c>
    </row>
    <row r="193" spans="1:16" x14ac:dyDescent="0.3">
      <c r="C193" s="1247"/>
      <c r="D193" s="1247"/>
      <c r="E193" s="1247"/>
      <c r="F193" s="1247"/>
      <c r="G193" s="1247"/>
    </row>
    <row r="194" spans="1:16" ht="15.6" x14ac:dyDescent="0.3">
      <c r="A194" s="832" t="s">
        <v>589</v>
      </c>
      <c r="C194" s="1247" t="str">
        <f>+IFERROR(('SFP ANUAL'!D193/'SFP ANUAL'!C193)-1,"N/A")</f>
        <v>N/A</v>
      </c>
      <c r="D194" s="1247">
        <f>+IFERROR(('SFP ANUAL'!E193/'SFP ANUAL'!D193)-1,"N/A")</f>
        <v>6.1415066365884119E-2</v>
      </c>
      <c r="E194" s="1247">
        <f>+IFERROR(('SFP ANUAL'!F193/'SFP ANUAL'!E193)-1,"N/A")</f>
        <v>-0.17205355654017951</v>
      </c>
      <c r="F194" s="1247">
        <f>+IFERROR(('SFP ANUAL'!G193/'SFP ANUAL'!F193)-1,"N/A")</f>
        <v>-0.16150441028825635</v>
      </c>
      <c r="G194" s="1247">
        <f>+IFERROR(('SFP ANUAL'!H193/'SFP ANUAL'!G193)-1,"N/A")</f>
        <v>-0.1314067718728642</v>
      </c>
      <c r="H194" s="407">
        <f t="shared" si="4"/>
        <v>-0.40354967233541594</v>
      </c>
      <c r="J194" s="832" t="s">
        <v>589</v>
      </c>
      <c r="K194" s="1247">
        <f>+'SFP ANUAL'!D193/'SFP ANUAL'!$D$3</f>
        <v>0.72930706174224236</v>
      </c>
      <c r="L194" s="1247">
        <f>+'SFP ANUAL'!E193/'SFP ANUAL'!$E$3</f>
        <v>0.69654430354854457</v>
      </c>
      <c r="M194" s="1247">
        <f>+'SFP ANUAL'!F193/'SFP ANUAL'!$F$3</f>
        <v>0.56694582037106278</v>
      </c>
      <c r="N194" s="1247">
        <f>+'SFP ANUAL'!G193/'SFP ANUAL'!$G$3</f>
        <v>0.44525462838004604</v>
      </c>
      <c r="O194" s="1247">
        <f>+'SFP ANUAL'!H193/'SFP ANUAL'!$H$3</f>
        <v>0.3697193007575672</v>
      </c>
      <c r="P194" s="407">
        <f t="shared" si="5"/>
        <v>2.8077711147994631</v>
      </c>
    </row>
    <row r="195" spans="1:16" ht="15" thickBot="1" x14ac:dyDescent="0.35">
      <c r="C195" s="1247"/>
      <c r="D195" s="1247"/>
      <c r="E195" s="1247"/>
      <c r="F195" s="1247"/>
      <c r="G195" s="1247"/>
    </row>
    <row r="196" spans="1:16" ht="16.2" thickBot="1" x14ac:dyDescent="0.35">
      <c r="A196" s="850" t="s">
        <v>832</v>
      </c>
      <c r="C196" s="1247" t="str">
        <f>+IFERROR(('SFP ANUAL'!D195/'SFP ANUAL'!C195)-1,"N/A")</f>
        <v>N/A</v>
      </c>
      <c r="D196" s="1247">
        <f>+IFERROR(('SFP ANUAL'!E195/'SFP ANUAL'!D195)-1,"N/A")</f>
        <v>-0.15192420071529134</v>
      </c>
      <c r="E196" s="1247">
        <f>+IFERROR(('SFP ANUAL'!F195/'SFP ANUAL'!E195)-1,"N/A")</f>
        <v>-0.20788077996967458</v>
      </c>
      <c r="F196" s="1247">
        <f>+IFERROR(('SFP ANUAL'!G195/'SFP ANUAL'!F195)-1,"N/A")</f>
        <v>-0.30454104544218252</v>
      </c>
      <c r="G196" s="1247">
        <f>+IFERROR(('SFP ANUAL'!H195/'SFP ANUAL'!G195)-1,"N/A")</f>
        <v>-0.50815520537756265</v>
      </c>
      <c r="H196" s="407">
        <f t="shared" si="4"/>
        <v>-1.172501231504711</v>
      </c>
      <c r="J196" s="850" t="s">
        <v>832</v>
      </c>
      <c r="K196" s="1247">
        <f>+'SFP ANUAL'!D195/'SFP ANUAL'!$D$3</f>
        <v>0.12330347021680536</v>
      </c>
      <c r="L196" s="1247">
        <f>+'SFP ANUAL'!E195/'SFP ANUAL'!$E$3</f>
        <v>9.4094241962649608E-2</v>
      </c>
      <c r="M196" s="1247">
        <f>+'SFP ANUAL'!F195/'SFP ANUAL'!$F$3</f>
        <v>7.3273032745367658E-2</v>
      </c>
      <c r="N196" s="1247">
        <f>+'SFP ANUAL'!G195/'SFP ANUAL'!$G$3</f>
        <v>4.7728938158082206E-2</v>
      </c>
      <c r="O196" s="1247">
        <f>+'SFP ANUAL'!H195/'SFP ANUAL'!$H$3</f>
        <v>2.2441769287318614E-2</v>
      </c>
      <c r="P196" s="407">
        <f t="shared" si="5"/>
        <v>0.36084145237022347</v>
      </c>
    </row>
    <row r="197" spans="1:16" ht="15" thickBot="1" x14ac:dyDescent="0.35">
      <c r="C197" s="1247"/>
      <c r="D197" s="1247"/>
      <c r="E197" s="1247"/>
      <c r="F197" s="1247"/>
      <c r="G197" s="1247"/>
    </row>
    <row r="198" spans="1:16" ht="16.2" thickBot="1" x14ac:dyDescent="0.35">
      <c r="A198" s="851" t="s">
        <v>833</v>
      </c>
      <c r="C198" s="1247" t="str">
        <f>+IFERROR(('SFP ANUAL'!D197/'SFP ANUAL'!C197)-1,"N/A")</f>
        <v>N/A</v>
      </c>
      <c r="D198" s="1247">
        <f>+IFERROR(('SFP ANUAL'!E197/'SFP ANUAL'!D197)-1,"N/A")</f>
        <v>-6.8965517241379337E-2</v>
      </c>
      <c r="E198" s="1247">
        <f>+IFERROR(('SFP ANUAL'!F197/'SFP ANUAL'!E197)-1,"N/A")</f>
        <v>-7.407407407407407E-2</v>
      </c>
      <c r="F198" s="1247">
        <f>+IFERROR(('SFP ANUAL'!G197/'SFP ANUAL'!F197)-1,"N/A")</f>
        <v>-7.999999999999996E-2</v>
      </c>
      <c r="G198" s="1247">
        <f>+IFERROR(('SFP ANUAL'!H197/'SFP ANUAL'!G197)-1,"N/A")</f>
        <v>-8.6956521739130488E-2</v>
      </c>
      <c r="H198" s="407">
        <f t="shared" ref="H198:H223" si="6">SUM(C198:G198)</f>
        <v>-0.30999611305458386</v>
      </c>
      <c r="J198" s="851" t="s">
        <v>833</v>
      </c>
      <c r="K198" s="1247">
        <f>+'SFP ANUAL'!D197/'SFP ANUAL'!$D$3</f>
        <v>0.30226108083544329</v>
      </c>
      <c r="L198" s="1247">
        <f>+'SFP ANUAL'!E197/'SFP ANUAL'!$E$3</f>
        <v>0.25322179051715121</v>
      </c>
      <c r="M198" s="1247">
        <f>+'SFP ANUAL'!F197/'SFP ANUAL'!$F$3</f>
        <v>0.23049838563561076</v>
      </c>
      <c r="N198" s="1247">
        <f>+'SFP ANUAL'!G197/'SFP ANUAL'!$G$3</f>
        <v>0.1986194694042655</v>
      </c>
      <c r="O198" s="1247">
        <f>+'SFP ANUAL'!H197/'SFP ANUAL'!$H$3</f>
        <v>0.17336463810690683</v>
      </c>
      <c r="P198" s="407">
        <f t="shared" si="5"/>
        <v>1.1579653644993777</v>
      </c>
    </row>
    <row r="199" spans="1:16" ht="15" thickBot="1" x14ac:dyDescent="0.35">
      <c r="C199" s="1247"/>
      <c r="D199" s="1247"/>
      <c r="E199" s="1247"/>
      <c r="F199" s="1247"/>
      <c r="G199" s="1247"/>
    </row>
    <row r="200" spans="1:16" ht="16.2" thickBot="1" x14ac:dyDescent="0.35">
      <c r="A200" s="852" t="s">
        <v>834</v>
      </c>
      <c r="C200" s="1247" t="str">
        <f>+IFERROR(('SFP ANUAL'!D199/'SFP ANUAL'!C199)-1,"N/A")</f>
        <v>N/A</v>
      </c>
      <c r="D200" s="1247">
        <f>+IFERROR(('SFP ANUAL'!E199/'SFP ANUAL'!D199)-1,"N/A")</f>
        <v>-0.42629617940461917</v>
      </c>
      <c r="E200" s="1247">
        <f>+IFERROR(('SFP ANUAL'!F199/'SFP ANUAL'!E199)-1,"N/A")</f>
        <v>-1</v>
      </c>
      <c r="F200" s="1247" t="str">
        <f>+IFERROR(('SFP ANUAL'!G199/'SFP ANUAL'!F199)-1,"N/A")</f>
        <v>N/A</v>
      </c>
      <c r="G200" s="1247" t="str">
        <f>+IFERROR(('SFP ANUAL'!H199/'SFP ANUAL'!G199)-1,"N/A")</f>
        <v>N/A</v>
      </c>
      <c r="H200" s="407">
        <f t="shared" si="6"/>
        <v>-1.4262961794046192</v>
      </c>
      <c r="J200" s="852" t="s">
        <v>834</v>
      </c>
      <c r="K200" s="1247">
        <f>+'SFP ANUAL'!D199/'SFP ANUAL'!$D$3</f>
        <v>7.8651545248809088E-3</v>
      </c>
      <c r="L200" s="1247">
        <f>+'SFP ANUAL'!E199/'SFP ANUAL'!$E$3</f>
        <v>4.0602061033936723E-3</v>
      </c>
      <c r="M200" s="1247">
        <f>+'SFP ANUAL'!F199/'SFP ANUAL'!$F$3</f>
        <v>0</v>
      </c>
      <c r="N200" s="1247">
        <f>+'SFP ANUAL'!G199/'SFP ANUAL'!$G$3</f>
        <v>0</v>
      </c>
      <c r="O200" s="1247">
        <f>+'SFP ANUAL'!H199/'SFP ANUAL'!$H$3</f>
        <v>0</v>
      </c>
      <c r="P200" s="407">
        <f t="shared" ref="P200:P223" si="7">SUM(K200:O200)</f>
        <v>1.1925360628274581E-2</v>
      </c>
    </row>
    <row r="201" spans="1:16" ht="15" thickBot="1" x14ac:dyDescent="0.35">
      <c r="C201" s="1247"/>
      <c r="D201" s="1247"/>
      <c r="E201" s="1247"/>
      <c r="F201" s="1247"/>
      <c r="G201" s="1247"/>
    </row>
    <row r="202" spans="1:16" ht="16.2" thickBot="1" x14ac:dyDescent="0.35">
      <c r="A202" s="853" t="s">
        <v>836</v>
      </c>
      <c r="C202" s="1247" t="str">
        <f>+IFERROR(('SFP ANUAL'!D201/'SFP ANUAL'!C201)-1,"N/A")</f>
        <v>N/A</v>
      </c>
      <c r="D202" s="1247">
        <f>+IFERROR(('SFP ANUAL'!E201/'SFP ANUAL'!D201)-1,"N/A")</f>
        <v>-0.33719363508568567</v>
      </c>
      <c r="E202" s="1247">
        <f>+IFERROR(('SFP ANUAL'!F201/'SFP ANUAL'!E201)-1,"N/A")</f>
        <v>-1</v>
      </c>
      <c r="F202" s="1247" t="str">
        <f>+IFERROR(('SFP ANUAL'!G201/'SFP ANUAL'!F201)-1,"N/A")</f>
        <v>N/A</v>
      </c>
      <c r="G202" s="1247">
        <f>+IFERROR(('SFP ANUAL'!H201/'SFP ANUAL'!G201)-1,"N/A")</f>
        <v>-1</v>
      </c>
      <c r="H202" s="407">
        <f t="shared" si="6"/>
        <v>-2.3371936350856855</v>
      </c>
      <c r="J202" s="853" t="s">
        <v>836</v>
      </c>
      <c r="K202" s="1247">
        <f>+'SFP ANUAL'!D201/'SFP ANUAL'!$D$3</f>
        <v>4.322771886134251E-2</v>
      </c>
      <c r="L202" s="1247">
        <f>+'SFP ANUAL'!E201/'SFP ANUAL'!$E$3</f>
        <v>2.578113699884715E-2</v>
      </c>
      <c r="M202" s="1247">
        <f>+'SFP ANUAL'!F201/'SFP ANUAL'!$F$3</f>
        <v>0</v>
      </c>
      <c r="N202" s="1247">
        <f>+'SFP ANUAL'!G201/'SFP ANUAL'!$G$3</f>
        <v>2.3665453112079583E-17</v>
      </c>
      <c r="O202" s="1247">
        <f>+'SFP ANUAL'!H201/'SFP ANUAL'!$H$3</f>
        <v>0</v>
      </c>
      <c r="P202" s="407">
        <f t="shared" si="7"/>
        <v>6.9008855860189691E-2</v>
      </c>
    </row>
    <row r="203" spans="1:16" ht="15" thickBot="1" x14ac:dyDescent="0.35">
      <c r="C203" s="1247"/>
      <c r="D203" s="1247"/>
      <c r="E203" s="1247"/>
      <c r="F203" s="1247"/>
      <c r="G203" s="1247"/>
    </row>
    <row r="204" spans="1:16" ht="16.2" thickBot="1" x14ac:dyDescent="0.35">
      <c r="A204" s="854" t="s">
        <v>835</v>
      </c>
      <c r="C204" s="1247" t="str">
        <f>+IFERROR(('SFP ANUAL'!D203/'SFP ANUAL'!C203)-1,"N/A")</f>
        <v>N/A</v>
      </c>
      <c r="D204" s="1247">
        <f>+IFERROR(('SFP ANUAL'!E203/'SFP ANUAL'!D203)-1,"N/A")</f>
        <v>-0.23021582733812951</v>
      </c>
      <c r="E204" s="1247">
        <f>+IFERROR(('SFP ANUAL'!F203/'SFP ANUAL'!E203)-1,"N/A")</f>
        <v>-0.29906542056074781</v>
      </c>
      <c r="F204" s="1247">
        <f>+IFERROR(('SFP ANUAL'!G203/'SFP ANUAL'!F203)-1,"N/A")</f>
        <v>-0.42666666666666675</v>
      </c>
      <c r="G204" s="1247">
        <f>+IFERROR(('SFP ANUAL'!H203/'SFP ANUAL'!G203)-1,"N/A")</f>
        <v>-0.7441860465116279</v>
      </c>
      <c r="H204" s="407">
        <f t="shared" si="6"/>
        <v>-1.700133961077172</v>
      </c>
      <c r="J204" s="854" t="s">
        <v>835</v>
      </c>
      <c r="K204" s="1247">
        <f>+'SFP ANUAL'!D203/'SFP ANUAL'!$D$3</f>
        <v>3.7005584389066482E-2</v>
      </c>
      <c r="L204" s="1247">
        <f>+'SFP ANUAL'!E203/'SFP ANUAL'!$E$3</f>
        <v>2.563240299449902E-2</v>
      </c>
      <c r="M204" s="1247">
        <f>+'SFP ANUAL'!F203/'SFP ANUAL'!$F$3</f>
        <v>1.7662711542958679E-2</v>
      </c>
      <c r="N204" s="1247">
        <f>+'SFP ANUAL'!G203/'SFP ANUAL'!$G$3</f>
        <v>9.4848544443149711E-3</v>
      </c>
      <c r="O204" s="1247">
        <f>+'SFP ANUAL'!H203/'SFP ANUAL'!$H$3</f>
        <v>2.3195414695322937E-3</v>
      </c>
      <c r="P204" s="407">
        <f t="shared" si="7"/>
        <v>9.2105094840371451E-2</v>
      </c>
    </row>
    <row r="205" spans="1:16" ht="15" thickBot="1" x14ac:dyDescent="0.35">
      <c r="C205" s="1247"/>
      <c r="D205" s="1247"/>
      <c r="E205" s="1247"/>
      <c r="F205" s="1247"/>
      <c r="G205" s="1247"/>
    </row>
    <row r="206" spans="1:16" ht="16.2" thickBot="1" x14ac:dyDescent="0.35">
      <c r="A206" s="1093" t="s">
        <v>837</v>
      </c>
      <c r="C206" s="1247" t="str">
        <f>+IFERROR(('SFP ANUAL'!D205/'SFP ANUAL'!C205)-1,"N/A")</f>
        <v>N/A</v>
      </c>
      <c r="D206" s="1247">
        <f>+IFERROR(('SFP ANUAL'!E205/'SFP ANUAL'!D205)-1,"N/A")</f>
        <v>-0.11428571428571432</v>
      </c>
      <c r="E206" s="1247">
        <f>+IFERROR(('SFP ANUAL'!F205/'SFP ANUAL'!E205)-1,"N/A")</f>
        <v>-0.12903225806451613</v>
      </c>
      <c r="F206" s="1247">
        <f>+IFERROR(('SFP ANUAL'!G205/'SFP ANUAL'!F205)-1,"N/A")</f>
        <v>-0.14814814814814814</v>
      </c>
      <c r="G206" s="1247">
        <f>+IFERROR(('SFP ANUAL'!H205/'SFP ANUAL'!G205)-1,"N/A")</f>
        <v>-0.17391304347826086</v>
      </c>
      <c r="H206" s="407">
        <f t="shared" si="6"/>
        <v>-0.56537916397663945</v>
      </c>
      <c r="J206" s="1093" t="s">
        <v>837</v>
      </c>
      <c r="K206" s="1247">
        <f>+'SFP ANUAL'!D205/'SFP ANUAL'!$D$3</f>
        <v>0.10482697016686995</v>
      </c>
      <c r="L206" s="1247">
        <f>+'SFP ANUAL'!E205/'SFP ANUAL'!$E$3</f>
        <v>8.3544864900294682E-2</v>
      </c>
      <c r="M206" s="1247">
        <f>+'SFP ANUAL'!F205/'SFP ANUAL'!$F$3</f>
        <v>7.153398174898265E-2</v>
      </c>
      <c r="N206" s="1247">
        <f>+'SFP ANUAL'!G205/'SFP ANUAL'!$G$3</f>
        <v>5.7074560173639516E-2</v>
      </c>
      <c r="O206" s="1247">
        <f>+'SFP ANUAL'!H205/'SFP ANUAL'!$H$3</f>
        <v>4.5072908101138884E-2</v>
      </c>
      <c r="P206" s="407">
        <f t="shared" si="7"/>
        <v>0.36205328509092577</v>
      </c>
    </row>
    <row r="207" spans="1:16" ht="15" thickBot="1" x14ac:dyDescent="0.35">
      <c r="C207" s="1247"/>
      <c r="D207" s="1247"/>
      <c r="E207" s="1247"/>
      <c r="F207" s="1247"/>
      <c r="G207" s="1247"/>
    </row>
    <row r="208" spans="1:16" ht="16.2" thickBot="1" x14ac:dyDescent="0.35">
      <c r="A208" s="1092" t="s">
        <v>838</v>
      </c>
      <c r="C208" s="1247" t="str">
        <f>+IFERROR(('SFP ANUAL'!D207/'SFP ANUAL'!C207)-1,"N/A")</f>
        <v>N/A</v>
      </c>
      <c r="D208" s="1247">
        <f>+IFERROR(('SFP ANUAL'!E207/'SFP ANUAL'!D207)-1,"N/A")</f>
        <v>-0.33333333333333337</v>
      </c>
      <c r="E208" s="1247">
        <f>+IFERROR(('SFP ANUAL'!F207/'SFP ANUAL'!E207)-1,"N/A")</f>
        <v>-0.5</v>
      </c>
      <c r="F208" s="1247">
        <f>+IFERROR(('SFP ANUAL'!G207/'SFP ANUAL'!F207)-1,"N/A")</f>
        <v>-1</v>
      </c>
      <c r="G208" s="1247" t="str">
        <f>+IFERROR(('SFP ANUAL'!H207/'SFP ANUAL'!G207)-1,"N/A")</f>
        <v>N/A</v>
      </c>
      <c r="H208" s="407">
        <f t="shared" si="6"/>
        <v>-1.8333333333333335</v>
      </c>
      <c r="J208" s="1092" t="s">
        <v>838</v>
      </c>
      <c r="K208" s="1247">
        <f>+'SFP ANUAL'!D207/'SFP ANUAL'!$D$3</f>
        <v>0.11081708274783394</v>
      </c>
      <c r="L208" s="1247">
        <f>+'SFP ANUAL'!E207/'SFP ANUAL'!$E$3</f>
        <v>6.6476559167976415E-2</v>
      </c>
      <c r="M208" s="1247">
        <f>+'SFP ANUAL'!F207/'SFP ANUAL'!$F$3</f>
        <v>3.2676016354473557E-2</v>
      </c>
      <c r="N208" s="1247">
        <f>+'SFP ANUAL'!G207/'SFP ANUAL'!$G$3</f>
        <v>0</v>
      </c>
      <c r="O208" s="1247">
        <f>+'SFP ANUAL'!H207/'SFP ANUAL'!$H$3</f>
        <v>0</v>
      </c>
      <c r="P208" s="407">
        <f t="shared" si="7"/>
        <v>0.20996965827028394</v>
      </c>
    </row>
    <row r="209" spans="1:16" ht="15" thickBot="1" x14ac:dyDescent="0.35">
      <c r="C209" s="1247"/>
      <c r="D209" s="1247"/>
      <c r="E209" s="1247"/>
      <c r="F209" s="1247"/>
      <c r="G209" s="1247"/>
    </row>
    <row r="210" spans="1:16" ht="16.2" thickBot="1" x14ac:dyDescent="0.35">
      <c r="A210" s="1094" t="s">
        <v>839</v>
      </c>
      <c r="C210" s="1247" t="str">
        <f>+IFERROR(('SFP ANUAL'!D209/'SFP ANUAL'!C209)-1,"N/A")</f>
        <v>N/A</v>
      </c>
      <c r="D210" s="1247" t="str">
        <f>+IFERROR(('SFP ANUAL'!E209/'SFP ANUAL'!D209)-1,"N/A")</f>
        <v>N/A</v>
      </c>
      <c r="E210" s="1247">
        <f>+IFERROR(('SFP ANUAL'!F209/'SFP ANUAL'!E209)-1,"N/A")</f>
        <v>0</v>
      </c>
      <c r="F210" s="1247">
        <f>+IFERROR(('SFP ANUAL'!G209/'SFP ANUAL'!F209)-1,"N/A")</f>
        <v>0</v>
      </c>
      <c r="G210" s="1247">
        <f>+IFERROR(('SFP ANUAL'!H209/'SFP ANUAL'!G209)-1,"N/A")</f>
        <v>0</v>
      </c>
      <c r="H210" s="407">
        <f t="shared" si="6"/>
        <v>0</v>
      </c>
      <c r="J210" s="1094" t="s">
        <v>839</v>
      </c>
      <c r="K210" s="1247">
        <f>+'SFP ANUAL'!D209/'SFP ANUAL'!$D$3</f>
        <v>0</v>
      </c>
      <c r="L210" s="1247">
        <f>+'SFP ANUAL'!E209/'SFP ANUAL'!$E$3</f>
        <v>0.14373310090373279</v>
      </c>
      <c r="M210" s="1247">
        <f>+'SFP ANUAL'!F209/'SFP ANUAL'!$F$3</f>
        <v>0.14130169234366943</v>
      </c>
      <c r="N210" s="1247">
        <f>+'SFP ANUAL'!G209/'SFP ANUAL'!$G$3</f>
        <v>0.13234680619974379</v>
      </c>
      <c r="O210" s="1247">
        <f>+'SFP ANUAL'!H209/'SFP ANUAL'!$H$3</f>
        <v>0.12652044379267055</v>
      </c>
      <c r="P210" s="407">
        <f t="shared" si="7"/>
        <v>0.54390204323981661</v>
      </c>
    </row>
    <row r="211" spans="1:16" x14ac:dyDescent="0.3">
      <c r="C211" s="1247"/>
      <c r="D211" s="1247"/>
      <c r="E211" s="1247"/>
      <c r="F211" s="1247"/>
      <c r="G211" s="1247"/>
    </row>
    <row r="212" spans="1:16" x14ac:dyDescent="0.3">
      <c r="C212" s="1247"/>
      <c r="D212" s="1247"/>
      <c r="E212" s="1247"/>
      <c r="F212" s="1247"/>
      <c r="G212" s="1247"/>
    </row>
    <row r="213" spans="1:16" ht="15.6" x14ac:dyDescent="0.3">
      <c r="A213" s="836" t="s">
        <v>590</v>
      </c>
      <c r="C213" s="1247" t="str">
        <f>+IFERROR(('SFP ANUAL'!D212/'SFP ANUAL'!C212)-1,"N/A")</f>
        <v>N/A</v>
      </c>
      <c r="D213" s="1247">
        <f>+IFERROR(('SFP ANUAL'!E212/'SFP ANUAL'!D212)-1,"N/A")</f>
        <v>1.3161094947315033</v>
      </c>
      <c r="E213" s="1247">
        <f>+IFERROR(('SFP ANUAL'!F212/'SFP ANUAL'!E212)-1,"N/A")</f>
        <v>0.64799250398071639</v>
      </c>
      <c r="F213" s="1247">
        <f>+IFERROR(('SFP ANUAL'!G212/'SFP ANUAL'!F212)-1,"N/A")</f>
        <v>0.51127876972236463</v>
      </c>
      <c r="G213" s="1247">
        <f>+IFERROR(('SFP ANUAL'!H212/'SFP ANUAL'!G212)-1,"N/A")</f>
        <v>0.40012980944785181</v>
      </c>
      <c r="H213" s="407">
        <f t="shared" si="6"/>
        <v>2.8755105778824364</v>
      </c>
      <c r="J213" s="836" t="s">
        <v>590</v>
      </c>
      <c r="K213" s="1247">
        <f>+'SFP ANUAL'!D212/'SFP ANUAL'!$D$3</f>
        <v>-0.87693518391764458</v>
      </c>
      <c r="L213" s="1247">
        <f>+'SFP ANUAL'!E212/'SFP ANUAL'!$E$3</f>
        <v>-1.8275937323127136</v>
      </c>
      <c r="M213" s="1247">
        <f>+'SFP ANUAL'!F212/'SFP ANUAL'!$F$3</f>
        <v>-2.9609117273227308</v>
      </c>
      <c r="N213" s="1247">
        <f>+'SFP ANUAL'!G212/'SFP ANUAL'!$G$3</f>
        <v>-4.191178364764097</v>
      </c>
      <c r="O213" s="1247">
        <f>+'SFP ANUAL'!H212/'SFP ANUAL'!$H$3</f>
        <v>-5.609855656934938</v>
      </c>
      <c r="P213" s="407">
        <f t="shared" si="7"/>
        <v>-15.466474665252123</v>
      </c>
    </row>
    <row r="214" spans="1:16" ht="15" thickBot="1" x14ac:dyDescent="0.35">
      <c r="C214" s="1247"/>
      <c r="D214" s="1247"/>
      <c r="E214" s="1247"/>
      <c r="F214" s="1247"/>
      <c r="G214" s="1247"/>
    </row>
    <row r="215" spans="1:16" ht="16.2" thickBot="1" x14ac:dyDescent="0.35">
      <c r="A215" s="26" t="s">
        <v>591</v>
      </c>
      <c r="C215" s="1247" t="str">
        <f>+IFERROR(('SFP ANUAL'!D214/'SFP ANUAL'!C214)-1,"N/A")</f>
        <v>N/A</v>
      </c>
      <c r="D215" s="1247">
        <f>+IFERROR(('SFP ANUAL'!E214/'SFP ANUAL'!D214)-1,"N/A")</f>
        <v>0</v>
      </c>
      <c r="E215" s="1247">
        <f>+IFERROR(('SFP ANUAL'!F214/'SFP ANUAL'!E214)-1,"N/A")</f>
        <v>0</v>
      </c>
      <c r="F215" s="1247">
        <f>+IFERROR(('SFP ANUAL'!G214/'SFP ANUAL'!F214)-1,"N/A")</f>
        <v>0</v>
      </c>
      <c r="G215" s="1247">
        <f>+IFERROR(('SFP ANUAL'!H214/'SFP ANUAL'!G214)-1,"N/A")</f>
        <v>0</v>
      </c>
      <c r="H215" s="407">
        <f t="shared" si="6"/>
        <v>0</v>
      </c>
      <c r="J215" s="26" t="s">
        <v>591</v>
      </c>
      <c r="K215" s="1247">
        <f>+'SFP ANUAL'!D214/'SFP ANUAL'!$D$3</f>
        <v>0.11980225161927995</v>
      </c>
      <c r="L215" s="1247">
        <f>+'SFP ANUAL'!E214/'SFP ANUAL'!$E$3</f>
        <v>0.10779982567779958</v>
      </c>
      <c r="M215" s="1247">
        <f>+'SFP ANUAL'!F214/'SFP ANUAL'!$F$3</f>
        <v>0.10597626925775207</v>
      </c>
      <c r="N215" s="1247">
        <f>+'SFP ANUAL'!G214/'SFP ANUAL'!$G$3</f>
        <v>9.9260104649807848E-2</v>
      </c>
      <c r="O215" s="1247">
        <f>+'SFP ANUAL'!H214/'SFP ANUAL'!$H$3</f>
        <v>9.489033284450292E-2</v>
      </c>
      <c r="P215" s="407">
        <f t="shared" si="7"/>
        <v>0.52772878404914236</v>
      </c>
    </row>
    <row r="216" spans="1:16" ht="15" thickBot="1" x14ac:dyDescent="0.35">
      <c r="C216" s="1247"/>
      <c r="D216" s="1247"/>
      <c r="E216" s="1247"/>
      <c r="F216" s="1247"/>
      <c r="G216" s="1247"/>
    </row>
    <row r="217" spans="1:16" ht="16.2" thickBot="1" x14ac:dyDescent="0.35">
      <c r="A217" s="26" t="s">
        <v>592</v>
      </c>
      <c r="C217" s="1247" t="str">
        <f>+IFERROR(('SFP ANUAL'!D216/'SFP ANUAL'!C216)-1,"N/A")</f>
        <v>N/A</v>
      </c>
      <c r="D217" s="1247">
        <f>+IFERROR(('SFP ANUAL'!E216/'SFP ANUAL'!D216)-1,"N/A")</f>
        <v>0</v>
      </c>
      <c r="E217" s="1247">
        <f>+IFERROR(('SFP ANUAL'!F216/'SFP ANUAL'!E216)-1,"N/A")</f>
        <v>0</v>
      </c>
      <c r="F217" s="1247">
        <f>+IFERROR(('SFP ANUAL'!G216/'SFP ANUAL'!F216)-1,"N/A")</f>
        <v>0</v>
      </c>
      <c r="G217" s="1247">
        <f>+IFERROR(('SFP ANUAL'!H216/'SFP ANUAL'!G216)-1,"N/A")</f>
        <v>0</v>
      </c>
      <c r="H217" s="407">
        <f t="shared" si="6"/>
        <v>0</v>
      </c>
      <c r="J217" s="26" t="s">
        <v>592</v>
      </c>
      <c r="K217" s="1247">
        <f>+'SFP ANUAL'!D216/'SFP ANUAL'!$D$3</f>
        <v>8.1066190262379434E-2</v>
      </c>
      <c r="L217" s="1247">
        <f>+'SFP ANUAL'!E216/'SFP ANUAL'!$E$3</f>
        <v>7.2944548708644391E-2</v>
      </c>
      <c r="M217" s="1247">
        <f>+'SFP ANUAL'!F216/'SFP ANUAL'!$F$3</f>
        <v>7.1710608864412231E-2</v>
      </c>
      <c r="N217" s="1247">
        <f>+'SFP ANUAL'!G216/'SFP ANUAL'!$G$3</f>
        <v>6.7166004146369973E-2</v>
      </c>
      <c r="O217" s="1247">
        <f>+'SFP ANUAL'!H216/'SFP ANUAL'!$H$3</f>
        <v>6.4209125224780311E-2</v>
      </c>
      <c r="P217" s="407">
        <f t="shared" si="7"/>
        <v>0.35709647720658633</v>
      </c>
    </row>
    <row r="218" spans="1:16" ht="15.6" x14ac:dyDescent="0.3">
      <c r="A218" s="837" t="s">
        <v>593</v>
      </c>
      <c r="C218" s="1247" t="str">
        <f>+IFERROR(('SFP ANUAL'!D217/'SFP ANUAL'!C217)-1,"N/A")</f>
        <v>N/A</v>
      </c>
      <c r="D218" s="1247">
        <f>+IFERROR(('SFP ANUAL'!E217/'SFP ANUAL'!D217)-1,"N/A")</f>
        <v>0</v>
      </c>
      <c r="E218" s="1247">
        <f>+IFERROR(('SFP ANUAL'!F217/'SFP ANUAL'!E217)-1,"N/A")</f>
        <v>0</v>
      </c>
      <c r="F218" s="1247">
        <f>+IFERROR(('SFP ANUAL'!G217/'SFP ANUAL'!F217)-1,"N/A")</f>
        <v>0</v>
      </c>
      <c r="G218" s="1247">
        <f>+IFERROR(('SFP ANUAL'!H217/'SFP ANUAL'!G217)-1,"N/A")</f>
        <v>0</v>
      </c>
      <c r="H218" s="407">
        <f t="shared" si="6"/>
        <v>0</v>
      </c>
      <c r="J218" s="837" t="s">
        <v>593</v>
      </c>
      <c r="K218" s="1247">
        <f>+'SFP ANUAL'!D217/'SFP ANUAL'!$D$3</f>
        <v>1.8769019420353857E-2</v>
      </c>
      <c r="L218" s="1247">
        <f>+'SFP ANUAL'!E217/'SFP ANUAL'!$E$3</f>
        <v>1.6888639356188603E-2</v>
      </c>
      <c r="M218" s="1247">
        <f>+'SFP ANUAL'!F217/'SFP ANUAL'!$F$3</f>
        <v>1.6602948850381157E-2</v>
      </c>
      <c r="N218" s="1247">
        <f>+'SFP ANUAL'!G217/'SFP ANUAL'!$G$3</f>
        <v>1.5550749728469896E-2</v>
      </c>
      <c r="O218" s="1247">
        <f>+'SFP ANUAL'!H217/'SFP ANUAL'!$H$3</f>
        <v>1.486615214563879E-2</v>
      </c>
      <c r="P218" s="407">
        <f t="shared" si="7"/>
        <v>8.2677509501032309E-2</v>
      </c>
    </row>
    <row r="219" spans="1:16" ht="15.6" x14ac:dyDescent="0.3">
      <c r="A219" s="837" t="s">
        <v>594</v>
      </c>
      <c r="C219" s="1247" t="str">
        <f>+IFERROR(('SFP ANUAL'!D218/'SFP ANUAL'!C218)-1,"N/A")</f>
        <v>N/A</v>
      </c>
      <c r="D219" s="1247">
        <f>+IFERROR(('SFP ANUAL'!E218/'SFP ANUAL'!D218)-1,"N/A")</f>
        <v>0</v>
      </c>
      <c r="E219" s="1247">
        <f>+IFERROR(('SFP ANUAL'!F218/'SFP ANUAL'!E218)-1,"N/A")</f>
        <v>0</v>
      </c>
      <c r="F219" s="1247">
        <f>+IFERROR(('SFP ANUAL'!G218/'SFP ANUAL'!F218)-1,"N/A")</f>
        <v>0</v>
      </c>
      <c r="G219" s="1247">
        <f>+IFERROR(('SFP ANUAL'!H218/'SFP ANUAL'!G218)-1,"N/A")</f>
        <v>0</v>
      </c>
      <c r="H219" s="407">
        <f t="shared" si="6"/>
        <v>0</v>
      </c>
      <c r="J219" s="837" t="s">
        <v>594</v>
      </c>
      <c r="K219" s="1247">
        <f>+'SFP ANUAL'!D218/'SFP ANUAL'!$D$3</f>
        <v>6.2297170842025573E-2</v>
      </c>
      <c r="L219" s="1247">
        <f>+'SFP ANUAL'!E218/'SFP ANUAL'!$E$3</f>
        <v>5.6055909352455788E-2</v>
      </c>
      <c r="M219" s="1247">
        <f>+'SFP ANUAL'!F218/'SFP ANUAL'!$F$3</f>
        <v>5.5107660014031078E-2</v>
      </c>
      <c r="N219" s="1247">
        <f>+'SFP ANUAL'!G218/'SFP ANUAL'!$G$3</f>
        <v>5.1615254417900082E-2</v>
      </c>
      <c r="O219" s="1247">
        <f>+'SFP ANUAL'!H218/'SFP ANUAL'!$H$3</f>
        <v>4.9342973079141518E-2</v>
      </c>
      <c r="P219" s="407">
        <f t="shared" si="7"/>
        <v>0.27441896770555402</v>
      </c>
    </row>
    <row r="220" spans="1:16" ht="15" thickBot="1" x14ac:dyDescent="0.35">
      <c r="C220" s="1247"/>
      <c r="D220" s="1247"/>
      <c r="E220" s="1247"/>
      <c r="F220" s="1247"/>
      <c r="G220" s="1247"/>
    </row>
    <row r="221" spans="1:16" ht="16.2" thickBot="1" x14ac:dyDescent="0.35">
      <c r="A221" s="26" t="s">
        <v>595</v>
      </c>
      <c r="C221" s="1247" t="str">
        <f>+IFERROR(('SFP ANUAL'!D220/'SFP ANUAL'!C220)-1,"N/A")</f>
        <v>N/A</v>
      </c>
      <c r="D221" s="1247">
        <f>+IFERROR(('SFP ANUAL'!E220/'SFP ANUAL'!D220)-1,"N/A")</f>
        <v>1.1938418353338252</v>
      </c>
      <c r="E221" s="1247">
        <f>+IFERROR(('SFP ANUAL'!F220/'SFP ANUAL'!E220)-1,"N/A")</f>
        <v>0.62834721447770159</v>
      </c>
      <c r="F221" s="1247">
        <f>+IFERROR(('SFP ANUAL'!G220/'SFP ANUAL'!F220)-1,"N/A")</f>
        <v>0.49517630379103461</v>
      </c>
      <c r="G221" s="1247">
        <f>+IFERROR(('SFP ANUAL'!H220/'SFP ANUAL'!G220)-1,"N/A")</f>
        <v>0.39019738011830585</v>
      </c>
      <c r="H221" s="407">
        <f t="shared" si="6"/>
        <v>2.707562733720867</v>
      </c>
      <c r="J221" s="26" t="s">
        <v>595</v>
      </c>
      <c r="K221" s="1247">
        <f>+'SFP ANUAL'!D220/'SFP ANUAL'!$D$3</f>
        <v>-0.96466270160200018</v>
      </c>
      <c r="L221" s="1247">
        <f>+'SFP ANUAL'!E220/'SFP ANUAL'!$E$3</f>
        <v>-1.9042934738463249</v>
      </c>
      <c r="M221" s="1247">
        <f>+'SFP ANUAL'!F220/'SFP ANUAL'!$F$3</f>
        <v>-3.0483965595424629</v>
      </c>
      <c r="N221" s="1247">
        <f>+'SFP ANUAL'!G220/'SFP ANUAL'!$G$3</f>
        <v>-4.2690375059184786</v>
      </c>
      <c r="O221" s="1247">
        <f>+'SFP ANUAL'!H220/'SFP ANUAL'!$H$3</f>
        <v>-5.6735342027339133</v>
      </c>
      <c r="P221" s="407">
        <f t="shared" si="7"/>
        <v>-15.859924443643179</v>
      </c>
    </row>
    <row r="222" spans="1:16" ht="15" thickBot="1" x14ac:dyDescent="0.35">
      <c r="C222" s="1247"/>
      <c r="D222" s="1247"/>
      <c r="E222" s="1247"/>
      <c r="F222" s="1247"/>
      <c r="G222" s="1247"/>
    </row>
    <row r="223" spans="1:16" ht="16.2" thickBot="1" x14ac:dyDescent="0.35">
      <c r="A223" s="26" t="s">
        <v>596</v>
      </c>
      <c r="C223" s="1247" t="str">
        <f>+IFERROR(('SFP ANUAL'!D222/'SFP ANUAL'!C222)-1,"N/A")</f>
        <v>N/A</v>
      </c>
      <c r="D223" s="1247">
        <f>+IFERROR(('SFP ANUAL'!E222/'SFP ANUAL'!D222)-1,"N/A")</f>
        <v>2.1990554497969272E-2</v>
      </c>
      <c r="E223" s="1247">
        <f>+IFERROR(('SFP ANUAL'!F222/'SFP ANUAL'!E222)-1,"N/A")</f>
        <v>-0.11812681386468071</v>
      </c>
      <c r="F223" s="1247">
        <f>+IFERROR(('SFP ANUAL'!G222/'SFP ANUAL'!F222)-1,"N/A")</f>
        <v>4.8308930412260365E-2</v>
      </c>
      <c r="G223" s="1247">
        <f>+IFERROR(('SFP ANUAL'!H222/'SFP ANUAL'!G222)-1,"N/A")</f>
        <v>0.12700163862821756</v>
      </c>
      <c r="H223" s="407">
        <f t="shared" si="6"/>
        <v>7.9174309673766485E-2</v>
      </c>
      <c r="J223" s="26" t="s">
        <v>596</v>
      </c>
      <c r="K223" s="1247">
        <f>+'SFP ANUAL'!D222/'SFP ANUAL'!$D$3</f>
        <v>-0.11314092419730393</v>
      </c>
      <c r="L223" s="1247">
        <f>+'SFP ANUAL'!E222/'SFP ANUAL'!$E$3</f>
        <v>-0.10404463285283283</v>
      </c>
      <c r="M223" s="1247">
        <f>+'SFP ANUAL'!F222/'SFP ANUAL'!$F$3</f>
        <v>-9.0202045902431985E-2</v>
      </c>
      <c r="N223" s="1247">
        <f>+'SFP ANUAL'!G222/'SFP ANUAL'!$G$3</f>
        <v>-8.856696764179546E-2</v>
      </c>
      <c r="O223" s="1247">
        <f>+'SFP ANUAL'!H222/'SFP ANUAL'!$H$3</f>
        <v>-9.5420912270308481E-2</v>
      </c>
      <c r="P223" s="407">
        <f t="shared" si="7"/>
        <v>-0.49137548286467264</v>
      </c>
    </row>
  </sheetData>
  <mergeCells count="3">
    <mergeCell ref="A1:A2"/>
    <mergeCell ref="C1:E2"/>
    <mergeCell ref="K1:M2"/>
  </mergeCells>
  <pageMargins left="0.7" right="0.7" top="0.75" bottom="0.75" header="0.3" footer="0.3"/>
  <pageSetup orientation="portrait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73"/>
  <sheetViews>
    <sheetView workbookViewId="0">
      <pane xSplit="1" ySplit="3" topLeftCell="F4" activePane="bottomRight" state="frozen"/>
      <selection pane="topRight"/>
      <selection pane="bottomLeft"/>
      <selection pane="bottomRight" sqref="A1:A2"/>
    </sheetView>
  </sheetViews>
  <sheetFormatPr baseColWidth="10" defaultRowHeight="14.4" x14ac:dyDescent="0.3"/>
  <cols>
    <col min="1" max="1" width="52.77734375" style="901" customWidth="1"/>
    <col min="8" max="8" width="17.5546875" customWidth="1"/>
    <col min="16" max="16" width="20" customWidth="1"/>
  </cols>
  <sheetData>
    <row r="1" spans="1:16" x14ac:dyDescent="0.3">
      <c r="A1" s="1536" t="s">
        <v>1265</v>
      </c>
      <c r="C1" s="1536" t="s">
        <v>1266</v>
      </c>
      <c r="D1" s="1536"/>
      <c r="E1" s="1536"/>
      <c r="K1" s="1536" t="s">
        <v>1264</v>
      </c>
      <c r="L1" s="1536"/>
      <c r="M1" s="1536"/>
    </row>
    <row r="2" spans="1:16" ht="36.6" customHeight="1" x14ac:dyDescent="0.3">
      <c r="A2" s="1536"/>
      <c r="C2" s="1536"/>
      <c r="D2" s="1536"/>
      <c r="E2" s="1536"/>
      <c r="K2" s="1536"/>
      <c r="L2" s="1536"/>
      <c r="M2" s="1536"/>
    </row>
    <row r="3" spans="1:16" ht="15.6" x14ac:dyDescent="0.3">
      <c r="A3" s="867" t="s">
        <v>909</v>
      </c>
      <c r="C3" s="1226">
        <v>2019</v>
      </c>
      <c r="D3" s="1227">
        <v>2020</v>
      </c>
      <c r="E3" s="1228">
        <v>2021</v>
      </c>
      <c r="F3" s="1229">
        <v>2022</v>
      </c>
      <c r="G3" s="1230">
        <v>2023</v>
      </c>
      <c r="H3" s="838" t="s">
        <v>240</v>
      </c>
      <c r="K3" s="1226">
        <v>2019</v>
      </c>
      <c r="L3" s="1227">
        <v>2020</v>
      </c>
      <c r="M3" s="1228">
        <v>2021</v>
      </c>
      <c r="N3" s="1229">
        <v>2022</v>
      </c>
      <c r="O3" s="1230">
        <v>2023</v>
      </c>
      <c r="P3" s="407" t="s">
        <v>240</v>
      </c>
    </row>
    <row r="4" spans="1:16" x14ac:dyDescent="0.3">
      <c r="A4"/>
    </row>
    <row r="5" spans="1:16" ht="15.6" x14ac:dyDescent="0.3">
      <c r="A5" s="869" t="s">
        <v>910</v>
      </c>
      <c r="C5" t="str">
        <f>+IFERROR((('SCI ANUAL'!D3/'SCI ANUAL'!C3)-1),"N/A")</f>
        <v>N/A</v>
      </c>
      <c r="D5">
        <f>+IFERROR((('SCI ANUAL'!E3/'SCI ANUAL'!D3)-1),"N/A")</f>
        <v>0.78700066490377019</v>
      </c>
      <c r="E5">
        <f>+IFERROR((('SCI ANUAL'!F3/'SCI ANUAL'!E3)-1),"N/A")</f>
        <v>0.19227265735631494</v>
      </c>
      <c r="F5">
        <f>+IFERROR((('SCI ANUAL'!G3/'SCI ANUAL'!F3)-1),"N/A")</f>
        <v>1.425632959769163E-2</v>
      </c>
      <c r="G5">
        <f>+IFERROR((('SCI ANUAL'!H3/'SCI ANUAL'!G3)-1),"N/A")</f>
        <v>7.8567644619492949E-2</v>
      </c>
      <c r="H5" s="1274">
        <f>SUM(C5:G5)</f>
        <v>1.0720972964772697</v>
      </c>
      <c r="K5" s="1015">
        <f>+'SCI ANUAL'!D3/'SCI ANUAL'!$D$3</f>
        <v>1</v>
      </c>
      <c r="L5" s="1015">
        <f>+'SCI ANUAL'!E3/'SCI ANUAL'!$E$3</f>
        <v>1</v>
      </c>
      <c r="M5" s="1015">
        <f>+'SCI ANUAL'!F3/'SCI ANUAL'!$F$3</f>
        <v>1</v>
      </c>
      <c r="N5" s="1015">
        <f>+'SCI ANUAL'!G3/'SCI ANUAL'!$G$3</f>
        <v>1</v>
      </c>
      <c r="O5" s="1015">
        <f>+'SCI ANUAL'!H3/'SCI ANUAL'!$H$3</f>
        <v>1</v>
      </c>
      <c r="P5" s="407">
        <f>SUM(K5:O5)</f>
        <v>5</v>
      </c>
    </row>
    <row r="6" spans="1:16" ht="15" thickBot="1" x14ac:dyDescent="0.35">
      <c r="A6"/>
      <c r="H6" s="1261"/>
    </row>
    <row r="7" spans="1:16" ht="16.2" thickBot="1" x14ac:dyDescent="0.35">
      <c r="A7" s="774" t="s">
        <v>846</v>
      </c>
      <c r="C7" s="1015" t="str">
        <f>+IFERROR(('SCI ANUAL'!D5/'SCI ANUAL'!C5)-1,"N/A")</f>
        <v>N/A</v>
      </c>
      <c r="D7" s="1015">
        <f>+IFERROR(('SCI ANUAL'!E5/'SCI ANUAL'!D5)-1,"N/A")</f>
        <v>8.3853860079242448E-2</v>
      </c>
      <c r="E7" s="1015">
        <f>+IFERROR(('SCI ANUAL'!F5/'SCI ANUAL'!E5)-1,"N/A")</f>
        <v>8.1959773277346937E-2</v>
      </c>
      <c r="F7" s="1015">
        <f>+IFERROR(('SCI ANUAL'!G5/'SCI ANUAL'!F5)-1,"N/A")</f>
        <v>-1.9780105072899179E-2</v>
      </c>
      <c r="G7" s="1015">
        <f>+IFERROR(('SCI ANUAL'!H5/'SCI ANUAL'!G5)-1,"N/A")</f>
        <v>6.9731017694492081E-2</v>
      </c>
      <c r="H7" s="1262">
        <f t="shared" ref="H7:H69" si="0">SUM(C7:G7)</f>
        <v>0.21576454597818229</v>
      </c>
      <c r="K7" s="1015">
        <f>+'SCI ANUAL'!D5/'SCI ANUAL'!$D$3</f>
        <v>0.74826429523046489</v>
      </c>
      <c r="L7" s="1015">
        <f>+'SCI ANUAL'!E5/'SCI ANUAL'!$E$3</f>
        <v>0.45383818857654756</v>
      </c>
      <c r="M7" s="1015">
        <f>+'SCI ANUAL'!F5/'SCI ANUAL'!$F$3</f>
        <v>0.41184762611740061</v>
      </c>
      <c r="N7" s="1015">
        <f>+'SCI ANUAL'!G5/'SCI ANUAL'!$G$3</f>
        <v>0.39802683504958142</v>
      </c>
      <c r="O7" s="1015">
        <f>+'SCI ANUAL'!H5/'SCI ANUAL'!$H$3</f>
        <v>0.39476582989610975</v>
      </c>
      <c r="P7" s="407">
        <f t="shared" ref="P7:P69" si="1">SUM(K7:O7)</f>
        <v>2.406742774870104</v>
      </c>
    </row>
    <row r="8" spans="1:16" x14ac:dyDescent="0.3">
      <c r="A8"/>
      <c r="H8" s="1261"/>
    </row>
    <row r="9" spans="1:16" ht="15.6" x14ac:dyDescent="0.3">
      <c r="A9" s="871" t="s">
        <v>911</v>
      </c>
      <c r="C9" s="1015" t="str">
        <f>+IFERROR(('SCI ANUAL'!D7/'SCI ANUAL'!C7)-1,"N/A")</f>
        <v>N/A</v>
      </c>
      <c r="D9" s="1015">
        <f>+IFERROR(('SCI ANUAL'!E7/'SCI ANUAL'!D7)-1,"N/A")</f>
        <v>7.4928250318840206E-2</v>
      </c>
      <c r="E9" s="1015">
        <f>+IFERROR(('SCI ANUAL'!F7/'SCI ANUAL'!E7)-1,"N/A")</f>
        <v>5.8946276230899652E-2</v>
      </c>
      <c r="F9" s="1015">
        <f>+IFERROR(('SCI ANUAL'!G7/'SCI ANUAL'!F7)-1,"N/A")</f>
        <v>-1.5334968969420437E-3</v>
      </c>
      <c r="G9" s="1015">
        <f>+IFERROR(('SCI ANUAL'!H7/'SCI ANUAL'!G7)-1,"N/A")</f>
        <v>7.9057946513233723E-2</v>
      </c>
      <c r="H9" s="1262">
        <f t="shared" si="0"/>
        <v>0.21139897616603154</v>
      </c>
      <c r="K9" s="1015">
        <f>+'SCI ANUAL'!D7/'SCI ANUAL'!$D$3</f>
        <v>0.31289266187678272</v>
      </c>
      <c r="L9" s="1015">
        <f>+'SCI ANUAL'!E7/'SCI ANUAL'!$E$3</f>
        <v>0.18821322687472319</v>
      </c>
      <c r="M9" s="1015">
        <f>+'SCI ANUAL'!F7/'SCI ANUAL'!$F$3</f>
        <v>0.16716620523557457</v>
      </c>
      <c r="N9" s="1015">
        <f>+'SCI ANUAL'!G7/'SCI ANUAL'!$G$3</f>
        <v>0.16456378087852566</v>
      </c>
      <c r="O9" s="1015">
        <f>+'SCI ANUAL'!H7/'SCI ANUAL'!$H$3</f>
        <v>0.16463858929115369</v>
      </c>
      <c r="P9" s="407">
        <f t="shared" si="1"/>
        <v>0.99747446415675978</v>
      </c>
    </row>
    <row r="10" spans="1:16" ht="15.6" x14ac:dyDescent="0.3">
      <c r="A10" s="872" t="s">
        <v>912</v>
      </c>
      <c r="C10" s="1015" t="str">
        <f>+IFERROR(('SCI ANUAL'!D8/'SCI ANUAL'!C8)-1,"N/A")</f>
        <v>N/A</v>
      </c>
      <c r="D10" s="1015">
        <f>+IFERROR(('SCI ANUAL'!E8/'SCI ANUAL'!D8)-1,"N/A")</f>
        <v>7.4928250318840428E-2</v>
      </c>
      <c r="E10" s="1015">
        <f>+IFERROR(('SCI ANUAL'!F8/'SCI ANUAL'!E8)-1,"N/A")</f>
        <v>5.8946276230899652E-2</v>
      </c>
      <c r="F10" s="1015">
        <f>+IFERROR(('SCI ANUAL'!G8/'SCI ANUAL'!F8)-1,"N/A")</f>
        <v>-1.5334968969420437E-3</v>
      </c>
      <c r="G10" s="1015">
        <f>+IFERROR(('SCI ANUAL'!H8/'SCI ANUAL'!G8)-1,"N/A")</f>
        <v>7.9057946513233501E-2</v>
      </c>
      <c r="H10" s="1262">
        <f t="shared" si="0"/>
        <v>0.21139897616603154</v>
      </c>
      <c r="K10" s="1015">
        <f>+'SCI ANUAL'!D8/'SCI ANUAL'!$D$3</f>
        <v>0.12515706475071306</v>
      </c>
      <c r="L10" s="1015">
        <f>+'SCI ANUAL'!E8/'SCI ANUAL'!$E$3</f>
        <v>7.528529074988928E-2</v>
      </c>
      <c r="M10" s="1015">
        <f>+'SCI ANUAL'!F8/'SCI ANUAL'!$F$3</f>
        <v>6.6866482094229837E-2</v>
      </c>
      <c r="N10" s="1015">
        <f>+'SCI ANUAL'!G8/'SCI ANUAL'!$G$3</f>
        <v>6.5825512351410279E-2</v>
      </c>
      <c r="O10" s="1015">
        <f>+'SCI ANUAL'!H8/'SCI ANUAL'!$H$3</f>
        <v>6.5855435716461463E-2</v>
      </c>
      <c r="P10" s="407">
        <f t="shared" si="1"/>
        <v>0.39898978566270393</v>
      </c>
    </row>
    <row r="11" spans="1:16" ht="15.6" x14ac:dyDescent="0.3">
      <c r="A11" s="872" t="s">
        <v>913</v>
      </c>
      <c r="C11" s="1015" t="str">
        <f>+IFERROR(('SCI ANUAL'!D9/'SCI ANUAL'!C9)-1,"N/A")</f>
        <v>N/A</v>
      </c>
      <c r="D11" s="1015">
        <f>+IFERROR(('SCI ANUAL'!E9/'SCI ANUAL'!D9)-1,"N/A")</f>
        <v>7.492825031884065E-2</v>
      </c>
      <c r="E11" s="1015">
        <f>+IFERROR(('SCI ANUAL'!F9/'SCI ANUAL'!E9)-1,"N/A")</f>
        <v>5.894627623089943E-2</v>
      </c>
      <c r="F11" s="1015">
        <f>+IFERROR(('SCI ANUAL'!G9/'SCI ANUAL'!F9)-1,"N/A")</f>
        <v>-1.5334968969418217E-3</v>
      </c>
      <c r="G11" s="1015">
        <f>+IFERROR(('SCI ANUAL'!H9/'SCI ANUAL'!G9)-1,"N/A")</f>
        <v>7.9057946513233279E-2</v>
      </c>
      <c r="H11" s="1262">
        <f t="shared" si="0"/>
        <v>0.21139897616603154</v>
      </c>
      <c r="K11" s="1015">
        <f>+'SCI ANUAL'!D9/'SCI ANUAL'!$D$3</f>
        <v>9.3867798563034774E-2</v>
      </c>
      <c r="L11" s="1015">
        <f>+'SCI ANUAL'!E9/'SCI ANUAL'!$E$3</f>
        <v>5.6463968062416957E-2</v>
      </c>
      <c r="M11" s="1015">
        <f>+'SCI ANUAL'!F9/'SCI ANUAL'!$F$3</f>
        <v>5.0149861570672361E-2</v>
      </c>
      <c r="N11" s="1015">
        <f>+'SCI ANUAL'!G9/'SCI ANUAL'!$G$3</f>
        <v>4.9369134263557705E-2</v>
      </c>
      <c r="O11" s="1015">
        <f>+'SCI ANUAL'!H9/'SCI ANUAL'!$H$3</f>
        <v>4.9391576787346084E-2</v>
      </c>
      <c r="P11" s="407">
        <f t="shared" si="1"/>
        <v>0.29924233924702787</v>
      </c>
    </row>
    <row r="12" spans="1:16" ht="15.6" x14ac:dyDescent="0.3">
      <c r="A12" s="872" t="s">
        <v>914</v>
      </c>
      <c r="C12" s="1015" t="str">
        <f>+IFERROR(('SCI ANUAL'!D10/'SCI ANUAL'!C10)-1,"N/A")</f>
        <v>N/A</v>
      </c>
      <c r="D12" s="1015">
        <f>+IFERROR(('SCI ANUAL'!E10/'SCI ANUAL'!D10)-1,"N/A")</f>
        <v>7.492825031884065E-2</v>
      </c>
      <c r="E12" s="1015">
        <f>+IFERROR(('SCI ANUAL'!F10/'SCI ANUAL'!E10)-1,"N/A")</f>
        <v>5.894627623089943E-2</v>
      </c>
      <c r="F12" s="1015">
        <f>+IFERROR(('SCI ANUAL'!G10/'SCI ANUAL'!F10)-1,"N/A")</f>
        <v>-1.5334968969418217E-3</v>
      </c>
      <c r="G12" s="1015">
        <f>+IFERROR(('SCI ANUAL'!H10/'SCI ANUAL'!G10)-1,"N/A")</f>
        <v>7.9057946513233279E-2</v>
      </c>
      <c r="H12" s="1262">
        <f t="shared" si="0"/>
        <v>0.21139897616603154</v>
      </c>
      <c r="K12" s="1015">
        <f>+'SCI ANUAL'!D10/'SCI ANUAL'!$D$3</f>
        <v>9.3867798563034774E-2</v>
      </c>
      <c r="L12" s="1015">
        <f>+'SCI ANUAL'!E10/'SCI ANUAL'!$E$3</f>
        <v>5.6463968062416957E-2</v>
      </c>
      <c r="M12" s="1015">
        <f>+'SCI ANUAL'!F10/'SCI ANUAL'!$F$3</f>
        <v>5.0149861570672361E-2</v>
      </c>
      <c r="N12" s="1015">
        <f>+'SCI ANUAL'!G10/'SCI ANUAL'!$G$3</f>
        <v>4.9369134263557705E-2</v>
      </c>
      <c r="O12" s="1015">
        <f>+'SCI ANUAL'!H10/'SCI ANUAL'!$H$3</f>
        <v>4.9391576787346084E-2</v>
      </c>
      <c r="P12" s="407">
        <f t="shared" si="1"/>
        <v>0.29924233924702787</v>
      </c>
    </row>
    <row r="13" spans="1:16" ht="15.6" x14ac:dyDescent="0.3">
      <c r="A13" s="873" t="s">
        <v>915</v>
      </c>
      <c r="C13" s="1015" t="str">
        <f>+IFERROR(('SCI ANUAL'!D11/'SCI ANUAL'!C11)-1,"N/A")</f>
        <v>N/A</v>
      </c>
      <c r="D13" s="1015">
        <f>+IFERROR(('SCI ANUAL'!E11/'SCI ANUAL'!D11)-1,"N/A")</f>
        <v>7.8323060137708733E-2</v>
      </c>
      <c r="E13" s="1015">
        <f>+IFERROR(('SCI ANUAL'!F11/'SCI ANUAL'!E11)-1,"N/A")</f>
        <v>0.11023691841605054</v>
      </c>
      <c r="F13" s="1015">
        <f>+IFERROR(('SCI ANUAL'!G11/'SCI ANUAL'!F11)-1,"N/A")</f>
        <v>-3.8552056404150381E-2</v>
      </c>
      <c r="G13" s="1015">
        <f>+IFERROR(('SCI ANUAL'!H11/'SCI ANUAL'!G11)-1,"N/A")</f>
        <v>6.6047258725833613E-2</v>
      </c>
      <c r="H13" s="1262">
        <f t="shared" si="0"/>
        <v>0.21605518087544251</v>
      </c>
      <c r="K13" s="1015">
        <f>+'SCI ANUAL'!D11/'SCI ANUAL'!$D$3</f>
        <v>0.25366470394598301</v>
      </c>
      <c r="L13" s="1015">
        <f>+'SCI ANUAL'!E11/'SCI ANUAL'!$E$3</f>
        <v>0.15306793398573693</v>
      </c>
      <c r="M13" s="1015">
        <f>+'SCI ANUAL'!F11/'SCI ANUAL'!$F$3</f>
        <v>0.14253591264388807</v>
      </c>
      <c r="N13" s="1015">
        <f>+'SCI ANUAL'!G11/'SCI ANUAL'!$G$3</f>
        <v>0.13511462152213691</v>
      </c>
      <c r="O13" s="1015">
        <f>+'SCI ANUAL'!H11/'SCI ANUAL'!$H$3</f>
        <v>0.13354616430967373</v>
      </c>
      <c r="P13" s="407">
        <f t="shared" si="1"/>
        <v>0.81792933640741861</v>
      </c>
    </row>
    <row r="14" spans="1:16" ht="15.6" x14ac:dyDescent="0.3">
      <c r="A14" s="872" t="s">
        <v>912</v>
      </c>
      <c r="C14" s="1015" t="str">
        <f>+IFERROR(('SCI ANUAL'!D12/'SCI ANUAL'!C12)-1,"N/A")</f>
        <v>N/A</v>
      </c>
      <c r="D14" s="1015">
        <f>+IFERROR(('SCI ANUAL'!E12/'SCI ANUAL'!D12)-1,"N/A")</f>
        <v>7.8323060137708733E-2</v>
      </c>
      <c r="E14" s="1015">
        <f>+IFERROR(('SCI ANUAL'!F12/'SCI ANUAL'!E12)-1,"N/A")</f>
        <v>0.11023691841605054</v>
      </c>
      <c r="F14" s="1015">
        <f>+IFERROR(('SCI ANUAL'!G12/'SCI ANUAL'!F12)-1,"N/A")</f>
        <v>-3.855205640415027E-2</v>
      </c>
      <c r="G14" s="1015">
        <f>+IFERROR(('SCI ANUAL'!H12/'SCI ANUAL'!G12)-1,"N/A")</f>
        <v>6.6047258725833391E-2</v>
      </c>
      <c r="H14" s="1262">
        <f t="shared" si="0"/>
        <v>0.2160551808754424</v>
      </c>
      <c r="K14" s="1015">
        <f>+'SCI ANUAL'!D12/'SCI ANUAL'!$D$3</f>
        <v>0.1268323519729915</v>
      </c>
      <c r="L14" s="1015">
        <f>+'SCI ANUAL'!E12/'SCI ANUAL'!$E$3</f>
        <v>7.6533966992868463E-2</v>
      </c>
      <c r="M14" s="1015">
        <f>+'SCI ANUAL'!F12/'SCI ANUAL'!$F$3</f>
        <v>7.1267956321944034E-2</v>
      </c>
      <c r="N14" s="1015">
        <f>+'SCI ANUAL'!G12/'SCI ANUAL'!$G$3</f>
        <v>6.7557310761068468E-2</v>
      </c>
      <c r="O14" s="1015">
        <f>+'SCI ANUAL'!H12/'SCI ANUAL'!$H$3</f>
        <v>6.6773082154836863E-2</v>
      </c>
      <c r="P14" s="407">
        <f t="shared" si="1"/>
        <v>0.4089646682037093</v>
      </c>
    </row>
    <row r="15" spans="1:16" ht="15.6" x14ac:dyDescent="0.3">
      <c r="A15" s="872" t="s">
        <v>913</v>
      </c>
      <c r="C15" s="1015" t="str">
        <f>+IFERROR(('SCI ANUAL'!D13/'SCI ANUAL'!C13)-1,"N/A")</f>
        <v>N/A</v>
      </c>
      <c r="D15" s="1015">
        <f>+IFERROR(('SCI ANUAL'!E13/'SCI ANUAL'!D13)-1,"N/A")</f>
        <v>7.8323060137708289E-2</v>
      </c>
      <c r="E15" s="1015">
        <f>+IFERROR(('SCI ANUAL'!F13/'SCI ANUAL'!E13)-1,"N/A")</f>
        <v>0.11023691841605077</v>
      </c>
      <c r="F15" s="1015">
        <f>+IFERROR(('SCI ANUAL'!G13/'SCI ANUAL'!F13)-1,"N/A")</f>
        <v>-3.8552056404150381E-2</v>
      </c>
      <c r="G15" s="1015">
        <f>+IFERROR(('SCI ANUAL'!H13/'SCI ANUAL'!G13)-1,"N/A")</f>
        <v>6.6047258725833613E-2</v>
      </c>
      <c r="H15" s="1262">
        <f t="shared" si="0"/>
        <v>0.21605518087544229</v>
      </c>
      <c r="K15" s="1015">
        <f>+'SCI ANUAL'!D13/'SCI ANUAL'!$D$3</f>
        <v>8.8782646381094066E-2</v>
      </c>
      <c r="L15" s="1015">
        <f>+'SCI ANUAL'!E13/'SCI ANUAL'!$E$3</f>
        <v>5.3573776895007919E-2</v>
      </c>
      <c r="M15" s="1015">
        <f>+'SCI ANUAL'!F13/'SCI ANUAL'!$F$3</f>
        <v>4.9887569425360836E-2</v>
      </c>
      <c r="N15" s="1015">
        <f>+'SCI ANUAL'!G13/'SCI ANUAL'!$G$3</f>
        <v>4.7290117532747922E-2</v>
      </c>
      <c r="O15" s="1015">
        <f>+'SCI ANUAL'!H13/'SCI ANUAL'!$H$3</f>
        <v>4.6741157508385811E-2</v>
      </c>
      <c r="P15" s="407">
        <f t="shared" si="1"/>
        <v>0.28627526774259654</v>
      </c>
    </row>
    <row r="16" spans="1:16" ht="15.6" x14ac:dyDescent="0.3">
      <c r="A16" s="872" t="s">
        <v>914</v>
      </c>
      <c r="C16" s="1015" t="str">
        <f>+IFERROR(('SCI ANUAL'!D14/'SCI ANUAL'!C14)-1,"N/A")</f>
        <v>N/A</v>
      </c>
      <c r="D16" s="1015">
        <f>+IFERROR(('SCI ANUAL'!E14/'SCI ANUAL'!D14)-1,"N/A")</f>
        <v>7.8323060137708511E-2</v>
      </c>
      <c r="E16" s="1015">
        <f>+IFERROR(('SCI ANUAL'!F14/'SCI ANUAL'!E14)-1,"N/A")</f>
        <v>0.11023691841605099</v>
      </c>
      <c r="F16" s="1015">
        <f>+IFERROR(('SCI ANUAL'!G14/'SCI ANUAL'!F14)-1,"N/A")</f>
        <v>-3.855205640415027E-2</v>
      </c>
      <c r="G16" s="1015">
        <f>+IFERROR(('SCI ANUAL'!H14/'SCI ANUAL'!G14)-1,"N/A")</f>
        <v>6.6047258725833391E-2</v>
      </c>
      <c r="H16" s="1262">
        <f t="shared" si="0"/>
        <v>0.21605518087544262</v>
      </c>
      <c r="K16" s="1015">
        <f>+'SCI ANUAL'!D14/'SCI ANUAL'!$D$3</f>
        <v>3.8049705591897451E-2</v>
      </c>
      <c r="L16" s="1015">
        <f>+'SCI ANUAL'!E14/'SCI ANUAL'!$E$3</f>
        <v>2.2960190097860537E-2</v>
      </c>
      <c r="M16" s="1015">
        <f>+'SCI ANUAL'!F14/'SCI ANUAL'!$F$3</f>
        <v>2.1380386896583219E-2</v>
      </c>
      <c r="N16" s="1015">
        <f>+'SCI ANUAL'!G14/'SCI ANUAL'!$G$3</f>
        <v>2.0267193228320542E-2</v>
      </c>
      <c r="O16" s="1015">
        <f>+'SCI ANUAL'!H14/'SCI ANUAL'!$H$3</f>
        <v>2.0031924646451059E-2</v>
      </c>
      <c r="P16" s="407">
        <f t="shared" si="1"/>
        <v>0.12268940046111282</v>
      </c>
    </row>
    <row r="17" spans="1:16" ht="15.6" x14ac:dyDescent="0.3">
      <c r="A17" s="874" t="s">
        <v>4</v>
      </c>
      <c r="C17" s="1015" t="str">
        <f>+IFERROR(('SCI ANUAL'!D15/'SCI ANUAL'!C15)-1,"N/A")</f>
        <v>N/A</v>
      </c>
      <c r="D17" s="1015">
        <f>+IFERROR(('SCI ANUAL'!E15/'SCI ANUAL'!D15)-1,"N/A")</f>
        <v>0.10694448485748209</v>
      </c>
      <c r="E17" s="1015">
        <f>+IFERROR(('SCI ANUAL'!F15/'SCI ANUAL'!E15)-1,"N/A")</f>
        <v>8.1987495716813852E-2</v>
      </c>
      <c r="F17" s="1015">
        <f>+IFERROR(('SCI ANUAL'!G15/'SCI ANUAL'!F15)-1,"N/A")</f>
        <v>-2.3446825602755683E-2</v>
      </c>
      <c r="G17" s="1015">
        <f>+IFERROR(('SCI ANUAL'!H15/'SCI ANUAL'!G15)-1,"N/A")</f>
        <v>5.9185400000000721E-2</v>
      </c>
      <c r="H17" s="1262">
        <f t="shared" si="0"/>
        <v>0.22467055497154098</v>
      </c>
      <c r="K17" s="1015">
        <f>+'SCI ANUAL'!D15/'SCI ANUAL'!$D$3</f>
        <v>0.18170692940769931</v>
      </c>
      <c r="L17" s="1015">
        <f>+'SCI ANUAL'!E15/'SCI ANUAL'!$E$3</f>
        <v>0.11255702771608755</v>
      </c>
      <c r="M17" s="1015">
        <f>+'SCI ANUAL'!F15/'SCI ANUAL'!$F$3</f>
        <v>0.10214550823793792</v>
      </c>
      <c r="N17" s="1015">
        <f>+'SCI ANUAL'!G15/'SCI ANUAL'!$G$3</f>
        <v>9.8348432648918765E-2</v>
      </c>
      <c r="O17" s="1015">
        <f>+'SCI ANUAL'!H15/'SCI ANUAL'!$H$3</f>
        <v>9.65810762952823E-2</v>
      </c>
      <c r="P17" s="407">
        <f t="shared" si="1"/>
        <v>0.59133897430592586</v>
      </c>
    </row>
    <row r="18" spans="1:16" ht="15.6" x14ac:dyDescent="0.3">
      <c r="A18" s="872" t="s">
        <v>912</v>
      </c>
      <c r="C18" s="1015" t="str">
        <f>+IFERROR(('SCI ANUAL'!D16/'SCI ANUAL'!C16)-1,"N/A")</f>
        <v>N/A</v>
      </c>
      <c r="D18" s="1015">
        <f>+IFERROR(('SCI ANUAL'!E16/'SCI ANUAL'!D16)-1,"N/A")</f>
        <v>0.10694448485748165</v>
      </c>
      <c r="E18" s="1015">
        <f>+IFERROR(('SCI ANUAL'!F16/'SCI ANUAL'!E16)-1,"N/A")</f>
        <v>8.1987495716814296E-2</v>
      </c>
      <c r="F18" s="1015">
        <f>+IFERROR(('SCI ANUAL'!G16/'SCI ANUAL'!F16)-1,"N/A")</f>
        <v>-2.3446825602755572E-2</v>
      </c>
      <c r="G18" s="1015">
        <f>+IFERROR(('SCI ANUAL'!H16/'SCI ANUAL'!G16)-1,"N/A")</f>
        <v>5.9185400000000277E-2</v>
      </c>
      <c r="H18" s="1262">
        <f t="shared" si="0"/>
        <v>0.22467055497154065</v>
      </c>
      <c r="K18" s="1015">
        <f>+'SCI ANUAL'!D16/'SCI ANUAL'!$D$3</f>
        <v>7.2682771763079732E-2</v>
      </c>
      <c r="L18" s="1015">
        <f>+'SCI ANUAL'!E16/'SCI ANUAL'!$E$3</f>
        <v>4.5022811086435008E-2</v>
      </c>
      <c r="M18" s="1015">
        <f>+'SCI ANUAL'!F16/'SCI ANUAL'!$F$3</f>
        <v>4.0858203295175172E-2</v>
      </c>
      <c r="N18" s="1015">
        <f>+'SCI ANUAL'!G16/'SCI ANUAL'!$G$3</f>
        <v>3.9339373059567515E-2</v>
      </c>
      <c r="O18" s="1015">
        <f>+'SCI ANUAL'!H16/'SCI ANUAL'!$H$3</f>
        <v>3.8632430518112909E-2</v>
      </c>
      <c r="P18" s="407">
        <f t="shared" si="1"/>
        <v>0.23653558972237035</v>
      </c>
    </row>
    <row r="19" spans="1:16" ht="15.6" x14ac:dyDescent="0.3">
      <c r="A19" s="872" t="s">
        <v>913</v>
      </c>
      <c r="C19" s="1015" t="str">
        <f>+IFERROR(('SCI ANUAL'!D17/'SCI ANUAL'!C17)-1,"N/A")</f>
        <v>N/A</v>
      </c>
      <c r="D19" s="1015">
        <f>+IFERROR(('SCI ANUAL'!E17/'SCI ANUAL'!D17)-1,"N/A")</f>
        <v>0.10694448485748165</v>
      </c>
      <c r="E19" s="1015">
        <f>+IFERROR(('SCI ANUAL'!F17/'SCI ANUAL'!E17)-1,"N/A")</f>
        <v>8.1987495716814296E-2</v>
      </c>
      <c r="F19" s="1015">
        <f>+IFERROR(('SCI ANUAL'!G17/'SCI ANUAL'!F17)-1,"N/A")</f>
        <v>-2.3446825602755572E-2</v>
      </c>
      <c r="G19" s="1015">
        <f>+IFERROR(('SCI ANUAL'!H17/'SCI ANUAL'!G17)-1,"N/A")</f>
        <v>5.9185400000000277E-2</v>
      </c>
      <c r="H19" s="1262">
        <f t="shared" si="0"/>
        <v>0.22467055497154065</v>
      </c>
      <c r="K19" s="1015">
        <f>+'SCI ANUAL'!D17/'SCI ANUAL'!$D$3</f>
        <v>3.6341385881539866E-2</v>
      </c>
      <c r="L19" s="1015">
        <f>+'SCI ANUAL'!E17/'SCI ANUAL'!$E$3</f>
        <v>2.2511405543217504E-2</v>
      </c>
      <c r="M19" s="1015">
        <f>+'SCI ANUAL'!F17/'SCI ANUAL'!$F$3</f>
        <v>2.0429101647587586E-2</v>
      </c>
      <c r="N19" s="1015">
        <f>+'SCI ANUAL'!G17/'SCI ANUAL'!$G$3</f>
        <v>1.9669686529783757E-2</v>
      </c>
      <c r="O19" s="1015">
        <f>+'SCI ANUAL'!H17/'SCI ANUAL'!$H$3</f>
        <v>1.9316215259056455E-2</v>
      </c>
      <c r="P19" s="407">
        <f t="shared" si="1"/>
        <v>0.11826779486118517</v>
      </c>
    </row>
    <row r="20" spans="1:16" ht="15.6" x14ac:dyDescent="0.3">
      <c r="A20" s="872" t="s">
        <v>914</v>
      </c>
      <c r="C20" s="1015" t="str">
        <f>+IFERROR(('SCI ANUAL'!D18/'SCI ANUAL'!C18)-1,"N/A")</f>
        <v>N/A</v>
      </c>
      <c r="D20" s="1015">
        <f>+IFERROR(('SCI ANUAL'!E18/'SCI ANUAL'!D18)-1,"N/A")</f>
        <v>0.10694448485748165</v>
      </c>
      <c r="E20" s="1015">
        <f>+IFERROR(('SCI ANUAL'!F18/'SCI ANUAL'!E18)-1,"N/A")</f>
        <v>8.1987495716814296E-2</v>
      </c>
      <c r="F20" s="1015">
        <f>+IFERROR(('SCI ANUAL'!G18/'SCI ANUAL'!F18)-1,"N/A")</f>
        <v>-2.3446825602755572E-2</v>
      </c>
      <c r="G20" s="1015">
        <f>+IFERROR(('SCI ANUAL'!H18/'SCI ANUAL'!G18)-1,"N/A")</f>
        <v>5.9185400000000277E-2</v>
      </c>
      <c r="H20" s="1262">
        <f t="shared" si="0"/>
        <v>0.22467055497154065</v>
      </c>
      <c r="K20" s="1015">
        <f>+'SCI ANUAL'!D18/'SCI ANUAL'!$D$3</f>
        <v>7.2682771763079732E-2</v>
      </c>
      <c r="L20" s="1015">
        <f>+'SCI ANUAL'!E18/'SCI ANUAL'!$E$3</f>
        <v>4.5022811086435008E-2</v>
      </c>
      <c r="M20" s="1015">
        <f>+'SCI ANUAL'!F18/'SCI ANUAL'!$F$3</f>
        <v>4.0858203295175172E-2</v>
      </c>
      <c r="N20" s="1015">
        <f>+'SCI ANUAL'!G18/'SCI ANUAL'!$G$3</f>
        <v>3.9339373059567515E-2</v>
      </c>
      <c r="O20" s="1015">
        <f>+'SCI ANUAL'!H18/'SCI ANUAL'!$H$3</f>
        <v>3.8632430518112909E-2</v>
      </c>
      <c r="P20" s="407">
        <f t="shared" si="1"/>
        <v>0.23653558972237035</v>
      </c>
    </row>
    <row r="21" spans="1:16" ht="15" thickBot="1" x14ac:dyDescent="0.35">
      <c r="A21"/>
      <c r="H21" s="1261"/>
    </row>
    <row r="22" spans="1:16" ht="16.2" thickBot="1" x14ac:dyDescent="0.35">
      <c r="A22" s="943" t="s">
        <v>850</v>
      </c>
      <c r="C22" s="1015" t="str">
        <f>+IFERROR(('SCI ANUAL'!D20/'SCI ANUAL'!C20)-1,"N/A")</f>
        <v>N/A</v>
      </c>
      <c r="D22" s="1015">
        <f>+IFERROR(('SCI ANUAL'!E20/'SCI ANUAL'!D20)-1,"N/A")</f>
        <v>2.8770484347950602</v>
      </c>
      <c r="E22" s="1015">
        <f>+IFERROR(('SCI ANUAL'!F20/'SCI ANUAL'!E20)-1,"N/A")</f>
        <v>0.2839381646106065</v>
      </c>
      <c r="F22" s="1015">
        <f>+IFERROR(('SCI ANUAL'!G20/'SCI ANUAL'!F20)-1,"N/A")</f>
        <v>3.808999149052128E-2</v>
      </c>
      <c r="G22" s="1015">
        <f>+IFERROR(('SCI ANUAL'!H20/'SCI ANUAL'!G20)-1,"N/A")</f>
        <v>8.4410454319758355E-2</v>
      </c>
      <c r="H22" s="1262">
        <f t="shared" si="0"/>
        <v>3.2834870452159461</v>
      </c>
      <c r="K22" s="1015">
        <f>+'SCI ANUAL'!D20/'SCI ANUAL'!$D$3</f>
        <v>0.251735704769535</v>
      </c>
      <c r="L22" s="1015">
        <f>+'SCI ANUAL'!E20/'SCI ANUAL'!$E$3</f>
        <v>0.54616181142345244</v>
      </c>
      <c r="M22" s="1015">
        <f>+'SCI ANUAL'!F20/'SCI ANUAL'!$F$3</f>
        <v>0.58815237388259944</v>
      </c>
      <c r="N22" s="1015">
        <f>+'SCI ANUAL'!G20/'SCI ANUAL'!$G$3</f>
        <v>0.60197316495041875</v>
      </c>
      <c r="O22" s="1015">
        <f>+'SCI ANUAL'!H20/'SCI ANUAL'!$H$3</f>
        <v>0.60523417010389036</v>
      </c>
      <c r="P22" s="407">
        <f t="shared" si="1"/>
        <v>2.593257225129896</v>
      </c>
    </row>
    <row r="23" spans="1:16" x14ac:dyDescent="0.3">
      <c r="A23"/>
      <c r="H23" s="1261"/>
    </row>
    <row r="24" spans="1:16" ht="15.6" x14ac:dyDescent="0.3">
      <c r="A24" s="875" t="s">
        <v>851</v>
      </c>
      <c r="C24" s="1015" t="str">
        <f>+IFERROR(('SCI ANUAL'!D22/'SCI ANUAL'!C22)-1,"N/A")</f>
        <v>N/A</v>
      </c>
      <c r="D24" s="1015">
        <f>+IFERROR(('SCI ANUAL'!E22/'SCI ANUAL'!D22)-1,"N/A")</f>
        <v>0.73143165398718568</v>
      </c>
      <c r="E24" s="1015">
        <f>+IFERROR(('SCI ANUAL'!F22/'SCI ANUAL'!E22)-1,"N/A")</f>
        <v>-3.8624399263167408E-3</v>
      </c>
      <c r="F24" s="1015">
        <f>+IFERROR(('SCI ANUAL'!G22/'SCI ANUAL'!F22)-1,"N/A")</f>
        <v>-0.10215104539090614</v>
      </c>
      <c r="G24" s="1015">
        <f>+IFERROR(('SCI ANUAL'!H22/'SCI ANUAL'!G22)-1,"N/A")</f>
        <v>8.6258268555700957E-2</v>
      </c>
      <c r="H24" s="1262">
        <f t="shared" si="0"/>
        <v>0.71167643722566376</v>
      </c>
      <c r="K24" s="1015">
        <f>+'SCI ANUAL'!D22/'SCI ANUAL'!$D$3</f>
        <v>0.251735704769535</v>
      </c>
      <c r="L24" s="1015">
        <f>+'SCI ANUAL'!E22/'SCI ANUAL'!$E$3</f>
        <v>0.24390766955882304</v>
      </c>
      <c r="M24" s="1015">
        <f>+'SCI ANUAL'!F22/'SCI ANUAL'!$F$3</f>
        <v>0.20378358032324903</v>
      </c>
      <c r="N24" s="1015">
        <f>+'SCI ANUAL'!G22/'SCI ANUAL'!$G$3</f>
        <v>0.18039510252038743</v>
      </c>
      <c r="O24" s="1015">
        <f>+'SCI ANUAL'!H22/'SCI ANUAL'!$H$3</f>
        <v>0.18168139262962527</v>
      </c>
      <c r="P24" s="407">
        <f t="shared" si="1"/>
        <v>1.0615034498016198</v>
      </c>
    </row>
    <row r="25" spans="1:16" ht="15.6" x14ac:dyDescent="0.3">
      <c r="A25" s="876" t="s">
        <v>911</v>
      </c>
      <c r="C25" s="1015" t="str">
        <f>+IFERROR(('SCI ANUAL'!D23/'SCI ANUAL'!C23)-1,"N/A")</f>
        <v>N/A</v>
      </c>
      <c r="D25" s="1015">
        <f>+IFERROR(('SCI ANUAL'!E23/'SCI ANUAL'!D23)-1,"N/A")</f>
        <v>1.754180276783468E-2</v>
      </c>
      <c r="E25" s="1015">
        <f>+IFERROR(('SCI ANUAL'!F23/'SCI ANUAL'!E23)-1,"N/A")</f>
        <v>-7.0865782354047391E-2</v>
      </c>
      <c r="F25" s="1015">
        <f>+IFERROR(('SCI ANUAL'!G23/'SCI ANUAL'!F23)-1,"N/A")</f>
        <v>-0.10361360958374688</v>
      </c>
      <c r="G25" s="1015">
        <f>+IFERROR(('SCI ANUAL'!H23/'SCI ANUAL'!G23)-1,"N/A")</f>
        <v>7.0690591531734404E-2</v>
      </c>
      <c r="H25" s="1262">
        <f t="shared" si="0"/>
        <v>-8.6246997638225187E-2</v>
      </c>
      <c r="K25" s="1015">
        <f>+'SCI ANUAL'!D23/'SCI ANUAL'!$D$3</f>
        <v>0.251735704769535</v>
      </c>
      <c r="L25" s="1015">
        <f>+'SCI ANUAL'!E23/'SCI ANUAL'!$E$3</f>
        <v>0.14334163824500748</v>
      </c>
      <c r="M25" s="1015">
        <f>+'SCI ANUAL'!F23/'SCI ANUAL'!$F$3</f>
        <v>0.11170567410493067</v>
      </c>
      <c r="N25" s="1015">
        <f>+'SCI ANUAL'!G23/'SCI ANUAL'!$G$3</f>
        <v>9.8724004058866069E-2</v>
      </c>
      <c r="O25" s="1015">
        <f>+'SCI ANUAL'!H23/'SCI ANUAL'!$H$3</f>
        <v>9.8002997615842177E-2</v>
      </c>
      <c r="P25" s="407">
        <f t="shared" si="1"/>
        <v>0.7035100187941814</v>
      </c>
    </row>
    <row r="26" spans="1:16" ht="15.6" x14ac:dyDescent="0.3">
      <c r="A26" s="877" t="s">
        <v>4</v>
      </c>
      <c r="C26" s="1015" t="str">
        <f>+IFERROR(('SCI ANUAL'!D24/'SCI ANUAL'!C24)-1,"N/A")</f>
        <v>N/A</v>
      </c>
      <c r="D26" s="1015" t="str">
        <f>+IFERROR(('SCI ANUAL'!E24/'SCI ANUAL'!D24)-1,"N/A")</f>
        <v>N/A</v>
      </c>
      <c r="E26" s="1015">
        <f>+IFERROR(('SCI ANUAL'!F24/'SCI ANUAL'!E24)-1,"N/A")</f>
        <v>9.1640671273445662E-2</v>
      </c>
      <c r="F26" s="1015">
        <f>+IFERROR(('SCI ANUAL'!G24/'SCI ANUAL'!F24)-1,"N/A")</f>
        <v>-0.10037671400357395</v>
      </c>
      <c r="G26" s="1015">
        <f>+IFERROR(('SCI ANUAL'!H24/'SCI ANUAL'!G24)-1,"N/A")</f>
        <v>0.10507647277546295</v>
      </c>
      <c r="H26" s="1262">
        <f t="shared" si="0"/>
        <v>9.6340430045334657E-2</v>
      </c>
      <c r="K26" s="1015">
        <f>+'SCI ANUAL'!D24/'SCI ANUAL'!$D$3</f>
        <v>0</v>
      </c>
      <c r="L26" s="1015">
        <f>+'SCI ANUAL'!E24/'SCI ANUAL'!$E$3</f>
        <v>0.10056603131381556</v>
      </c>
      <c r="M26" s="1015">
        <f>+'SCI ANUAL'!F24/'SCI ANUAL'!$F$3</f>
        <v>9.2077906218318351E-2</v>
      </c>
      <c r="N26" s="1015">
        <f>+'SCI ANUAL'!G24/'SCI ANUAL'!$G$3</f>
        <v>8.1671098461521333E-2</v>
      </c>
      <c r="O26" s="1015">
        <f>+'SCI ANUAL'!H24/'SCI ANUAL'!$H$3</f>
        <v>8.3678395013783075E-2</v>
      </c>
      <c r="P26" s="407">
        <f t="shared" si="1"/>
        <v>0.3579934310074383</v>
      </c>
    </row>
    <row r="27" spans="1:16" x14ac:dyDescent="0.3">
      <c r="A27"/>
      <c r="H27" s="1261"/>
    </row>
    <row r="28" spans="1:16" ht="15.6" x14ac:dyDescent="0.3">
      <c r="A28" s="878" t="s">
        <v>854</v>
      </c>
      <c r="C28" s="1015" t="str">
        <f>+IFERROR(('SCI ANUAL'!D26/'SCI ANUAL'!C26)-1,"N/A")</f>
        <v>N/A</v>
      </c>
      <c r="D28" s="1015" t="str">
        <f>+IFERROR(('SCI ANUAL'!E26/'SCI ANUAL'!D26)-1,"N/A")</f>
        <v>N/A</v>
      </c>
      <c r="E28" s="1015">
        <f>+IFERROR(('SCI ANUAL'!F26/'SCI ANUAL'!E26)-1,"N/A")</f>
        <v>0.51618237578062409</v>
      </c>
      <c r="F28" s="1015">
        <f>+IFERROR(('SCI ANUAL'!G26/'SCI ANUAL'!F26)-1,"N/A")</f>
        <v>0.11244259524717726</v>
      </c>
      <c r="G28" s="1015">
        <f>+IFERROR(('SCI ANUAL'!H26/'SCI ANUAL'!G26)-1,"N/A")</f>
        <v>8.361976650120817E-2</v>
      </c>
      <c r="H28" s="1262">
        <f t="shared" si="0"/>
        <v>0.71224473752900952</v>
      </c>
      <c r="K28" s="1015">
        <f>+'SCI ANUAL'!D26/'SCI ANUAL'!$D$3</f>
        <v>0</v>
      </c>
      <c r="L28" s="1015">
        <f>+'SCI ANUAL'!E26/'SCI ANUAL'!$E$3</f>
        <v>0.30225414186462929</v>
      </c>
      <c r="M28" s="1015">
        <f>+'SCI ANUAL'!F26/'SCI ANUAL'!$F$3</f>
        <v>0.38436879355935027</v>
      </c>
      <c r="N28" s="1015">
        <f>+'SCI ANUAL'!G26/'SCI ANUAL'!$G$3</f>
        <v>0.42157806243003138</v>
      </c>
      <c r="O28" s="1015">
        <f>+'SCI ANUAL'!H26/'SCI ANUAL'!$H$3</f>
        <v>0.42355277747426517</v>
      </c>
      <c r="P28" s="407">
        <f t="shared" si="1"/>
        <v>1.5317537753282762</v>
      </c>
    </row>
    <row r="29" spans="1:16" ht="15.6" x14ac:dyDescent="0.3">
      <c r="A29" s="877" t="s">
        <v>4</v>
      </c>
      <c r="C29" s="1015" t="str">
        <f>+IFERROR(('SCI ANUAL'!D27/'SCI ANUAL'!C27)-1,"N/A")</f>
        <v>N/A</v>
      </c>
      <c r="D29" s="1015" t="str">
        <f>+IFERROR(('SCI ANUAL'!E27/'SCI ANUAL'!D27)-1,"N/A")</f>
        <v>N/A</v>
      </c>
      <c r="E29" s="1015">
        <f>+IFERROR(('SCI ANUAL'!F27/'SCI ANUAL'!E27)-1,"N/A")</f>
        <v>5.0686242003688875E-2</v>
      </c>
      <c r="F29" s="1015">
        <f>+IFERROR(('SCI ANUAL'!G27/'SCI ANUAL'!F27)-1,"N/A")</f>
        <v>6.0913897020004715E-2</v>
      </c>
      <c r="G29" s="1015">
        <f>+IFERROR(('SCI ANUAL'!H27/'SCI ANUAL'!G27)-1,"N/A")</f>
        <v>8.496904910131553E-2</v>
      </c>
      <c r="H29" s="1262">
        <f t="shared" si="0"/>
        <v>0.19656918812500912</v>
      </c>
      <c r="K29" s="1015">
        <f>+'SCI ANUAL'!D27/'SCI ANUAL'!$D$3</f>
        <v>0</v>
      </c>
      <c r="L29" s="1015">
        <f>+'SCI ANUAL'!E27/'SCI ANUAL'!$E$3</f>
        <v>0.30225414186462929</v>
      </c>
      <c r="M29" s="1015">
        <f>+'SCI ANUAL'!F27/'SCI ANUAL'!$F$3</f>
        <v>0.26636043902069373</v>
      </c>
      <c r="N29" s="1015">
        <f>+'SCI ANUAL'!G27/'SCI ANUAL'!$G$3</f>
        <v>0.27861348569103045</v>
      </c>
      <c r="O29" s="1015">
        <f>+'SCI ANUAL'!H27/'SCI ANUAL'!$H$3</f>
        <v>0.28026708398400352</v>
      </c>
      <c r="P29" s="407">
        <f t="shared" si="1"/>
        <v>1.127495150560357</v>
      </c>
    </row>
    <row r="30" spans="1:16" ht="15.6" x14ac:dyDescent="0.3">
      <c r="A30" s="879" t="s">
        <v>977</v>
      </c>
      <c r="C30" s="1015" t="str">
        <f>+IFERROR(('SCI ANUAL'!D28/'SCI ANUAL'!C28)-1,"N/A")</f>
        <v>N/A</v>
      </c>
      <c r="D30" s="1015" t="str">
        <f>+IFERROR(('SCI ANUAL'!E28/'SCI ANUAL'!D28)-1,"N/A")</f>
        <v>N/A</v>
      </c>
      <c r="E30" s="1015" t="str">
        <f>+IFERROR(('SCI ANUAL'!F28/'SCI ANUAL'!E28)-1,"N/A")</f>
        <v>N/A</v>
      </c>
      <c r="F30" s="1015">
        <f>+IFERROR(('SCI ANUAL'!G28/'SCI ANUAL'!F28)-1,"N/A")</f>
        <v>0.2287496714335373</v>
      </c>
      <c r="G30" s="1015">
        <f>+IFERROR(('SCI ANUAL'!H28/'SCI ANUAL'!G28)-1,"N/A")</f>
        <v>8.0990245699810393E-2</v>
      </c>
      <c r="H30" s="1262">
        <f t="shared" si="0"/>
        <v>0.3097399171333477</v>
      </c>
      <c r="K30" s="1015">
        <f>+'SCI ANUAL'!D28/'SCI ANUAL'!$D$3</f>
        <v>0</v>
      </c>
      <c r="L30" s="1015">
        <f>+'SCI ANUAL'!E28/'SCI ANUAL'!$E$3</f>
        <v>0</v>
      </c>
      <c r="M30" s="1015">
        <f>+'SCI ANUAL'!F28/'SCI ANUAL'!$F$3</f>
        <v>0.11800835453865659</v>
      </c>
      <c r="N30" s="1015">
        <f>+'SCI ANUAL'!G28/'SCI ANUAL'!$G$3</f>
        <v>0.14296457673900098</v>
      </c>
      <c r="O30" s="1015">
        <f>+'SCI ANUAL'!H28/'SCI ANUAL'!$H$3</f>
        <v>0.14328569349026163</v>
      </c>
      <c r="P30" s="407">
        <f t="shared" si="1"/>
        <v>0.40425862476791918</v>
      </c>
    </row>
    <row r="31" spans="1:16" x14ac:dyDescent="0.3">
      <c r="A31"/>
      <c r="H31" s="1261"/>
    </row>
    <row r="32" spans="1:16" ht="15.6" x14ac:dyDescent="0.3">
      <c r="A32" s="869" t="s">
        <v>916</v>
      </c>
      <c r="C32" s="1015" t="str">
        <f>+IFERROR(('SCI ANUAL'!D30/'SCI ANUAL'!C30)-1,"N/A")</f>
        <v>N/A</v>
      </c>
      <c r="D32" s="1015">
        <f>+IFERROR(('SCI ANUAL'!E30/'SCI ANUAL'!D30)-1,"N/A")</f>
        <v>0.26649033611922635</v>
      </c>
      <c r="E32" s="1015">
        <f>+IFERROR(('SCI ANUAL'!F30/'SCI ANUAL'!E30)-1,"N/A")</f>
        <v>0.14068075911980316</v>
      </c>
      <c r="F32" s="1015">
        <f>+IFERROR(('SCI ANUAL'!G30/'SCI ANUAL'!F30)-1,"N/A")</f>
        <v>5.9837623639028781E-2</v>
      </c>
      <c r="G32" s="1015">
        <f>+IFERROR(('SCI ANUAL'!H30/'SCI ANUAL'!G30)-1,"N/A")</f>
        <v>8.942794379923269E-2</v>
      </c>
      <c r="H32" s="1262">
        <f t="shared" si="0"/>
        <v>0.55643666267729097</v>
      </c>
      <c r="K32" s="1015">
        <f>+'SCI ANUAL'!D30/'SCI ANUAL'!$D$3</f>
        <v>1.5404893693493298</v>
      </c>
      <c r="L32" s="1015">
        <f>+'SCI ANUAL'!E30/'SCI ANUAL'!$E$3</f>
        <v>1.0917818540825162</v>
      </c>
      <c r="M32" s="1015">
        <f>+'SCI ANUAL'!F30/'SCI ANUAL'!$F$3</f>
        <v>1.0445383834176836</v>
      </c>
      <c r="N32" s="1015">
        <f>+'SCI ANUAL'!G30/'SCI ANUAL'!$G$3</f>
        <v>1.0914805713071192</v>
      </c>
      <c r="O32" s="1015">
        <f>+'SCI ANUAL'!H30/'SCI ANUAL'!$H$3</f>
        <v>1.1024708931588847</v>
      </c>
      <c r="P32" s="407">
        <f t="shared" si="1"/>
        <v>5.8707610713155338</v>
      </c>
    </row>
    <row r="33" spans="1:16" x14ac:dyDescent="0.3">
      <c r="A33"/>
      <c r="H33" s="1261"/>
    </row>
    <row r="34" spans="1:16" ht="15.6" x14ac:dyDescent="0.3">
      <c r="A34" s="871" t="s">
        <v>917</v>
      </c>
      <c r="C34" s="1015" t="str">
        <f>+IFERROR(('SCI ANUAL'!D32/'SCI ANUAL'!C32)-1,"N/A")</f>
        <v>N/A</v>
      </c>
      <c r="D34" s="1015">
        <f>+IFERROR(('SCI ANUAL'!E32/'SCI ANUAL'!D32)-1,"N/A")</f>
        <v>0.12329954886415861</v>
      </c>
      <c r="E34" s="1015">
        <f>+IFERROR(('SCI ANUAL'!F32/'SCI ANUAL'!E32)-1,"N/A")</f>
        <v>0.10648206156710338</v>
      </c>
      <c r="F34" s="1015">
        <f>+IFERROR(('SCI ANUAL'!G32/'SCI ANUAL'!F32)-1,"N/A")</f>
        <v>5.3006147318189756E-2</v>
      </c>
      <c r="G34" s="1015">
        <f>+IFERROR(('SCI ANUAL'!H32/'SCI ANUAL'!G32)-1,"N/A")</f>
        <v>8.01465747880723E-2</v>
      </c>
      <c r="H34" s="1262">
        <f t="shared" si="0"/>
        <v>0.36293433253752405</v>
      </c>
      <c r="K34" s="1015">
        <f>+'SCI ANUAL'!D32/'SCI ANUAL'!$D$3</f>
        <v>0.71227921701284935</v>
      </c>
      <c r="L34" s="1015">
        <f>+'SCI ANUAL'!E32/'SCI ANUAL'!$E$3</f>
        <v>0.44773510097095304</v>
      </c>
      <c r="M34" s="1015">
        <f>+'SCI ANUAL'!F32/'SCI ANUAL'!$F$3</f>
        <v>0.41551809017980357</v>
      </c>
      <c r="N34" s="1015">
        <f>+'SCI ANUAL'!G32/'SCI ANUAL'!$G$3</f>
        <v>0.43139302217103254</v>
      </c>
      <c r="O34" s="1015">
        <f>+'SCI ANUAL'!H32/'SCI ANUAL'!$H$3</f>
        <v>0.43202454441316396</v>
      </c>
      <c r="P34" s="407">
        <f t="shared" si="1"/>
        <v>2.4389499747478025</v>
      </c>
    </row>
    <row r="35" spans="1:16" ht="15" thickBot="1" x14ac:dyDescent="0.35">
      <c r="A35"/>
      <c r="H35" s="1261"/>
    </row>
    <row r="36" spans="1:16" ht="16.2" thickBot="1" x14ac:dyDescent="0.35">
      <c r="A36" s="944" t="s">
        <v>918</v>
      </c>
      <c r="C36" s="1015" t="str">
        <f>+IFERROR(('SCI ANUAL'!D34/'SCI ANUAL'!C34)-1,"N/A")</f>
        <v>N/A</v>
      </c>
      <c r="D36" s="1015">
        <f>+IFERROR(('SCI ANUAL'!E34/'SCI ANUAL'!D34)-1,"N/A")</f>
        <v>-0.11710548942295906</v>
      </c>
      <c r="E36" s="1015">
        <f>+IFERROR(('SCI ANUAL'!F34/'SCI ANUAL'!E34)-1,"N/A")</f>
        <v>0.20978478064607708</v>
      </c>
      <c r="F36" s="1015">
        <f>+IFERROR(('SCI ANUAL'!G34/'SCI ANUAL'!F34)-1,"N/A")</f>
        <v>-8.3747199086233515E-2</v>
      </c>
      <c r="G36" s="1015">
        <f>+IFERROR(('SCI ANUAL'!H34/'SCI ANUAL'!G34)-1,"N/A")</f>
        <v>0.14087116937027067</v>
      </c>
      <c r="H36" s="1262">
        <f t="shared" si="0"/>
        <v>0.14980326150715517</v>
      </c>
      <c r="K36" s="1015">
        <f>+'SCI ANUAL'!D34/'SCI ANUAL'!$D$3</f>
        <v>0.22047624165750818</v>
      </c>
      <c r="L36" s="1015">
        <f>+'SCI ANUAL'!E34/'SCI ANUAL'!$E$3</f>
        <v>0.10892959767452205</v>
      </c>
      <c r="M36" s="1015">
        <f>+'SCI ANUAL'!F34/'SCI ANUAL'!$F$3</f>
        <v>0.11052955766069687</v>
      </c>
      <c r="N36" s="1015">
        <f>+'SCI ANUAL'!G34/'SCI ANUAL'!$G$3</f>
        <v>9.9849528994848336E-2</v>
      </c>
      <c r="O36" s="1015">
        <f>+'SCI ANUAL'!H34/'SCI ANUAL'!$H$3</f>
        <v>0.10561734303239878</v>
      </c>
      <c r="P36" s="407">
        <f t="shared" si="1"/>
        <v>0.64540226901997422</v>
      </c>
    </row>
    <row r="37" spans="1:16" ht="15.6" x14ac:dyDescent="0.3">
      <c r="A37" s="881" t="s">
        <v>919</v>
      </c>
      <c r="C37" s="1015" t="str">
        <f>+IFERROR(('SCI ANUAL'!D35/'SCI ANUAL'!C35)-1,"N/A")</f>
        <v>N/A</v>
      </c>
      <c r="D37" s="1015">
        <f>+IFERROR(('SCI ANUAL'!E35/'SCI ANUAL'!D35)-1,"N/A")</f>
        <v>4.075558924269429E-2</v>
      </c>
      <c r="E37" s="1015">
        <f>+IFERROR(('SCI ANUAL'!F35/'SCI ANUAL'!E35)-1,"N/A")</f>
        <v>0.22509830440175227</v>
      </c>
      <c r="F37" s="1015">
        <f>+IFERROR(('SCI ANUAL'!G35/'SCI ANUAL'!F35)-1,"N/A")</f>
        <v>1.2678822563211734E-2</v>
      </c>
      <c r="G37" s="1015">
        <f>+IFERROR(('SCI ANUAL'!H35/'SCI ANUAL'!G35)-1,"N/A")</f>
        <v>9.9191715664063596E-2</v>
      </c>
      <c r="H37" s="1262">
        <f t="shared" si="0"/>
        <v>0.37772443187172189</v>
      </c>
      <c r="K37" s="1015">
        <f>+'SCI ANUAL'!D35/'SCI ANUAL'!$D$3</f>
        <v>5.4341657585616578E-2</v>
      </c>
      <c r="L37" s="1015">
        <f>+'SCI ANUAL'!E35/'SCI ANUAL'!$E$3</f>
        <v>3.1648776059066921E-2</v>
      </c>
      <c r="M37" s="1015">
        <f>+'SCI ANUAL'!F35/'SCI ANUAL'!$F$3</f>
        <v>3.2520130061798644E-2</v>
      </c>
      <c r="N37" s="1015">
        <f>+'SCI ANUAL'!G35/'SCI ANUAL'!$G$3</f>
        <v>3.2469550408078328E-2</v>
      </c>
      <c r="O37" s="1015">
        <f>+'SCI ANUAL'!H35/'SCI ANUAL'!$H$3</f>
        <v>3.3090424136065708E-2</v>
      </c>
      <c r="P37" s="407">
        <f t="shared" si="1"/>
        <v>0.18407053825062619</v>
      </c>
    </row>
    <row r="38" spans="1:16" ht="15.6" x14ac:dyDescent="0.3">
      <c r="A38" s="882" t="s">
        <v>920</v>
      </c>
      <c r="C38" s="1015" t="str">
        <f>+IFERROR(('SCI ANUAL'!D36/'SCI ANUAL'!C36)-1,"N/A")</f>
        <v>N/A</v>
      </c>
      <c r="D38" s="1015">
        <f>+IFERROR(('SCI ANUAL'!E36/'SCI ANUAL'!D36)-1,"N/A")</f>
        <v>-0.23243773795977851</v>
      </c>
      <c r="E38" s="1015">
        <f>+IFERROR(('SCI ANUAL'!F36/'SCI ANUAL'!E36)-1,"N/A")</f>
        <v>0.50183387959375492</v>
      </c>
      <c r="F38" s="1015">
        <f>+IFERROR(('SCI ANUAL'!G36/'SCI ANUAL'!F36)-1,"N/A")</f>
        <v>-0.15755540002187329</v>
      </c>
      <c r="G38" s="1015">
        <f>+IFERROR(('SCI ANUAL'!H36/'SCI ANUAL'!G36)-1,"N/A")</f>
        <v>0.31189496287639273</v>
      </c>
      <c r="H38" s="1262">
        <f t="shared" si="0"/>
        <v>0.42373570448849585</v>
      </c>
      <c r="K38" s="1015">
        <f>+'SCI ANUAL'!D36/'SCI ANUAL'!$D$3</f>
        <v>6.831301417943976E-2</v>
      </c>
      <c r="L38" s="1015">
        <f>+'SCI ANUAL'!E36/'SCI ANUAL'!$E$3</f>
        <v>2.9342178052955623E-2</v>
      </c>
      <c r="M38" s="1015">
        <f>+'SCI ANUAL'!F36/'SCI ANUAL'!$F$3</f>
        <v>3.6960570075231937E-2</v>
      </c>
      <c r="N38" s="1015">
        <f>+'SCI ANUAL'!G36/'SCI ANUAL'!$G$3</f>
        <v>3.0699569490823867E-2</v>
      </c>
      <c r="O38" s="1015">
        <f>+'SCI ANUAL'!H36/'SCI ANUAL'!$H$3</f>
        <v>3.7340829551487299E-2</v>
      </c>
      <c r="P38" s="407">
        <f t="shared" si="1"/>
        <v>0.20265616134993847</v>
      </c>
    </row>
    <row r="39" spans="1:16" ht="15.6" x14ac:dyDescent="0.3">
      <c r="A39" s="883" t="s">
        <v>427</v>
      </c>
      <c r="C39" s="1015" t="str">
        <f>+IFERROR(('SCI ANUAL'!D37/'SCI ANUAL'!C37)-1,"N/A")</f>
        <v>N/A</v>
      </c>
      <c r="D39" s="1015">
        <f>+IFERROR(('SCI ANUAL'!E37/'SCI ANUAL'!D37)-1,"N/A")</f>
        <v>-8.5904955779190439E-2</v>
      </c>
      <c r="E39" s="1015">
        <f>+IFERROR(('SCI ANUAL'!F37/'SCI ANUAL'!E37)-1,"N/A")</f>
        <v>0.10682805069416923</v>
      </c>
      <c r="F39" s="1015">
        <f>+IFERROR(('SCI ANUAL'!G37/'SCI ANUAL'!F37)-1,"N/A")</f>
        <v>-4.6777074075931124E-2</v>
      </c>
      <c r="G39" s="1015">
        <f>+IFERROR(('SCI ANUAL'!H37/'SCI ANUAL'!G37)-1,"N/A")</f>
        <v>2.8342030668329521E-2</v>
      </c>
      <c r="H39" s="1262">
        <f t="shared" si="0"/>
        <v>2.4880515073771869E-3</v>
      </c>
      <c r="K39" s="1015">
        <f>+'SCI ANUAL'!D37/'SCI ANUAL'!$D$3</f>
        <v>4.0335063127847154E-2</v>
      </c>
      <c r="L39" s="1015">
        <f>+'SCI ANUAL'!E37/'SCI ANUAL'!$E$3</f>
        <v>2.0632382537744628E-2</v>
      </c>
      <c r="M39" s="1015">
        <f>+'SCI ANUAL'!F37/'SCI ANUAL'!$F$3</f>
        <v>1.9153756151772196E-2</v>
      </c>
      <c r="N39" s="1015">
        <f>+'SCI ANUAL'!G37/'SCI ANUAL'!$G$3</f>
        <v>1.8001168884664933E-2</v>
      </c>
      <c r="O39" s="1015">
        <f>+'SCI ANUAL'!H37/'SCI ANUAL'!$H$3</f>
        <v>1.7162909213534302E-2</v>
      </c>
      <c r="P39" s="407">
        <f t="shared" si="1"/>
        <v>0.11528527991556323</v>
      </c>
    </row>
    <row r="40" spans="1:16" ht="15.6" x14ac:dyDescent="0.3">
      <c r="A40" s="884" t="s">
        <v>921</v>
      </c>
      <c r="C40" s="1015" t="str">
        <f>+IFERROR(('SCI ANUAL'!D38/'SCI ANUAL'!C38)-1,"N/A")</f>
        <v>N/A</v>
      </c>
      <c r="D40" s="1015">
        <f>+IFERROR(('SCI ANUAL'!E38/'SCI ANUAL'!D38)-1,"N/A")</f>
        <v>-0.16517598954773138</v>
      </c>
      <c r="E40" s="1015">
        <f>+IFERROR(('SCI ANUAL'!F38/'SCI ANUAL'!E38)-1,"N/A")</f>
        <v>-5.1703859606709979E-2</v>
      </c>
      <c r="F40" s="1015">
        <f>+IFERROR(('SCI ANUAL'!G38/'SCI ANUAL'!F38)-1,"N/A")</f>
        <v>-0.15046076625749283</v>
      </c>
      <c r="G40" s="1015">
        <f>+IFERROR(('SCI ANUAL'!H38/'SCI ANUAL'!G38)-1,"N/A")</f>
        <v>3.7839395582342839E-2</v>
      </c>
      <c r="H40" s="1262">
        <f t="shared" si="0"/>
        <v>-0.32950121982959135</v>
      </c>
      <c r="K40" s="1015">
        <f>+'SCI ANUAL'!D38/'SCI ANUAL'!$D$3</f>
        <v>5.4073541110679683E-2</v>
      </c>
      <c r="L40" s="1015">
        <f>+'SCI ANUAL'!E38/'SCI ANUAL'!$E$3</f>
        <v>2.5261261137697517E-2</v>
      </c>
      <c r="M40" s="1015">
        <f>+'SCI ANUAL'!F38/'SCI ANUAL'!$F$3</f>
        <v>2.009201191568254E-2</v>
      </c>
      <c r="N40" s="1015">
        <f>+'SCI ANUAL'!G38/'SCI ANUAL'!$G$3</f>
        <v>1.6829032177659398E-2</v>
      </c>
      <c r="O40" s="1015">
        <f>+'SCI ANUAL'!H38/'SCI ANUAL'!$H$3</f>
        <v>1.6193543975315139E-2</v>
      </c>
      <c r="P40" s="407">
        <f t="shared" si="1"/>
        <v>0.13244939031703429</v>
      </c>
    </row>
    <row r="41" spans="1:16" ht="15.6" x14ac:dyDescent="0.3">
      <c r="A41" s="885" t="s">
        <v>922</v>
      </c>
      <c r="C41" s="1015" t="str">
        <f>+IFERROR(('SCI ANUAL'!D39/'SCI ANUAL'!C39)-1,"N/A")</f>
        <v>N/A</v>
      </c>
      <c r="D41" s="1015">
        <f>+IFERROR(('SCI ANUAL'!E39/'SCI ANUAL'!D39)-1,"N/A")</f>
        <v>7.0745072894865979E-2</v>
      </c>
      <c r="E41" s="1015">
        <f>+IFERROR(('SCI ANUAL'!F39/'SCI ANUAL'!E39)-1,"N/A")</f>
        <v>5.1234413759276176E-2</v>
      </c>
      <c r="F41" s="1015">
        <f>+IFERROR(('SCI ANUAL'!G39/'SCI ANUAL'!F39)-1,"N/A")</f>
        <v>4.0761013109296584E-2</v>
      </c>
      <c r="G41" s="1015">
        <f>+IFERROR(('SCI ANUAL'!H39/'SCI ANUAL'!G39)-1,"N/A")</f>
        <v>6.6575392292868463E-2</v>
      </c>
      <c r="H41" s="1262">
        <f t="shared" si="0"/>
        <v>0.2293158920563072</v>
      </c>
      <c r="K41" s="1015">
        <f>+'SCI ANUAL'!D39/'SCI ANUAL'!$D$3</f>
        <v>3.4129656539250101E-3</v>
      </c>
      <c r="L41" s="1015">
        <f>+'SCI ANUAL'!E39/'SCI ANUAL'!$E$3</f>
        <v>2.0449998870573438E-3</v>
      </c>
      <c r="M41" s="1015">
        <f>+'SCI ANUAL'!F39/'SCI ANUAL'!$F$3</f>
        <v>1.803089456211563E-3</v>
      </c>
      <c r="N41" s="1015">
        <f>+'SCI ANUAL'!G39/'SCI ANUAL'!$G$3</f>
        <v>1.8502080336218272E-3</v>
      </c>
      <c r="O41" s="1015">
        <f>+'SCI ANUAL'!H39/'SCI ANUAL'!$H$3</f>
        <v>1.8296361559963228E-3</v>
      </c>
      <c r="P41" s="407">
        <f t="shared" si="1"/>
        <v>1.0940899186812066E-2</v>
      </c>
    </row>
    <row r="42" spans="1:16" ht="15" thickBot="1" x14ac:dyDescent="0.35">
      <c r="A42"/>
      <c r="H42" s="1261"/>
    </row>
    <row r="43" spans="1:16" ht="16.2" thickBot="1" x14ac:dyDescent="0.35">
      <c r="A43" s="944" t="s">
        <v>923</v>
      </c>
      <c r="C43" s="1015" t="str">
        <f>+IFERROR(('SCI ANUAL'!D41/'SCI ANUAL'!C41)-1,"N/A")</f>
        <v>N/A</v>
      </c>
      <c r="D43" s="1015">
        <f>+IFERROR(('SCI ANUAL'!E41/'SCI ANUAL'!D41)-1,"N/A")</f>
        <v>0.14982446613107014</v>
      </c>
      <c r="E43" s="1015">
        <f>+IFERROR(('SCI ANUAL'!F41/'SCI ANUAL'!E41)-1,"N/A")</f>
        <v>0.12507643874660701</v>
      </c>
      <c r="F43" s="1015">
        <f>+IFERROR(('SCI ANUAL'!G41/'SCI ANUAL'!F41)-1,"N/A")</f>
        <v>0.17704937192276682</v>
      </c>
      <c r="G43" s="1015">
        <f>+IFERROR(('SCI ANUAL'!H41/'SCI ANUAL'!G41)-1,"N/A")</f>
        <v>7.2263833446537307E-2</v>
      </c>
      <c r="H43" s="1262">
        <f t="shared" si="0"/>
        <v>0.52421411024698128</v>
      </c>
      <c r="K43" s="1015">
        <f>+'SCI ANUAL'!D41/'SCI ANUAL'!$D$3</f>
        <v>0.28720553180123909</v>
      </c>
      <c r="L43" s="1015">
        <f>+'SCI ANUAL'!E41/'SCI ANUAL'!$E$3</f>
        <v>0.18479900637923546</v>
      </c>
      <c r="M43" s="1015">
        <f>+'SCI ANUAL'!F41/'SCI ANUAL'!$F$3</f>
        <v>0.17438377597459756</v>
      </c>
      <c r="N43" s="1015">
        <f>+'SCI ANUAL'!G41/'SCI ANUAL'!$G$3</f>
        <v>0.20237321473343622</v>
      </c>
      <c r="O43" s="1015">
        <f>+'SCI ANUAL'!H41/'SCI ANUAL'!$H$3</f>
        <v>0.2011904214811932</v>
      </c>
      <c r="P43" s="407">
        <f t="shared" si="1"/>
        <v>1.0499519503697017</v>
      </c>
    </row>
    <row r="44" spans="1:16" ht="15.6" x14ac:dyDescent="0.3">
      <c r="A44" s="886" t="s">
        <v>924</v>
      </c>
      <c r="C44" s="1015" t="str">
        <f>+IFERROR(('SCI ANUAL'!D42/'SCI ANUAL'!C42)-1,"N/A")</f>
        <v>N/A</v>
      </c>
      <c r="D44" s="1015">
        <f>+IFERROR(('SCI ANUAL'!E42/'SCI ANUAL'!D42)-1,"N/A")</f>
        <v>0.15002986018710551</v>
      </c>
      <c r="E44" s="1015">
        <f>+IFERROR(('SCI ANUAL'!F42/'SCI ANUAL'!E42)-1,"N/A")</f>
        <v>0.12551277427664709</v>
      </c>
      <c r="F44" s="1015">
        <f>+IFERROR(('SCI ANUAL'!G42/'SCI ANUAL'!F42)-1,"N/A")</f>
        <v>0.17967759325731314</v>
      </c>
      <c r="G44" s="1015">
        <f>+IFERROR(('SCI ANUAL'!H42/'SCI ANUAL'!G42)-1,"N/A")</f>
        <v>7.4245867170765534E-2</v>
      </c>
      <c r="H44" s="1262">
        <f t="shared" si="0"/>
        <v>0.52946609489183127</v>
      </c>
      <c r="K44" s="1015">
        <f>+'SCI ANUAL'!D42/'SCI ANUAL'!$D$3</f>
        <v>0.28506459474662954</v>
      </c>
      <c r="L44" s="1015">
        <f>+'SCI ANUAL'!E42/'SCI ANUAL'!$E$3</f>
        <v>0.18345421044284504</v>
      </c>
      <c r="M44" s="1015">
        <f>+'SCI ANUAL'!F42/'SCI ANUAL'!$F$3</f>
        <v>0.17318191109581996</v>
      </c>
      <c r="N44" s="1015">
        <f>+'SCI ANUAL'!G42/'SCI ANUAL'!$G$3</f>
        <v>0.20142720741832068</v>
      </c>
      <c r="O44" s="1015">
        <f>+'SCI ANUAL'!H42/'SCI ANUAL'!$H$3</f>
        <v>0.20062009664791766</v>
      </c>
      <c r="P44" s="407">
        <f t="shared" si="1"/>
        <v>1.0437480203515328</v>
      </c>
    </row>
    <row r="45" spans="1:16" ht="15.6" x14ac:dyDescent="0.3">
      <c r="A45" s="886" t="s">
        <v>925</v>
      </c>
      <c r="C45" s="1015" t="str">
        <f>+IFERROR(('SCI ANUAL'!D43/'SCI ANUAL'!C43)-1,"N/A")</f>
        <v>N/A</v>
      </c>
      <c r="D45" s="1015">
        <f>+IFERROR(('SCI ANUAL'!E43/'SCI ANUAL'!D43)-1,"N/A")</f>
        <v>0.12247636020664432</v>
      </c>
      <c r="E45" s="1015">
        <f>+IFERROR(('SCI ANUAL'!F43/'SCI ANUAL'!E43)-1,"N/A")</f>
        <v>6.5552470845191557E-2</v>
      </c>
      <c r="F45" s="1015">
        <f>+IFERROR(('SCI ANUAL'!G43/'SCI ANUAL'!F43)-1,"N/A")</f>
        <v>-0.20166241301806198</v>
      </c>
      <c r="G45" s="1015">
        <f>+IFERROR(('SCI ANUAL'!H43/'SCI ANUAL'!G43)-1,"N/A")</f>
        <v>-0.34975776374529421</v>
      </c>
      <c r="H45" s="1262">
        <f t="shared" si="0"/>
        <v>-0.36339134571152032</v>
      </c>
      <c r="K45" s="1015">
        <f>+'SCI ANUAL'!D43/'SCI ANUAL'!$D$3</f>
        <v>2.1409370546094865E-3</v>
      </c>
      <c r="L45" s="1015">
        <f>+'SCI ANUAL'!E43/'SCI ANUAL'!$E$3</f>
        <v>1.3447959363904317E-3</v>
      </c>
      <c r="M45" s="1015">
        <f>+'SCI ANUAL'!F43/'SCI ANUAL'!$F$3</f>
        <v>1.2018648787776027E-3</v>
      </c>
      <c r="N45" s="1015">
        <f>+'SCI ANUAL'!G43/'SCI ANUAL'!$G$3</f>
        <v>9.4600731511553643E-4</v>
      </c>
      <c r="O45" s="1015">
        <f>+'SCI ANUAL'!H43/'SCI ANUAL'!$H$3</f>
        <v>5.7032483327557006E-4</v>
      </c>
      <c r="P45" s="407">
        <f t="shared" si="1"/>
        <v>6.2039300181686271E-3</v>
      </c>
    </row>
    <row r="46" spans="1:16" ht="15" thickBot="1" x14ac:dyDescent="0.35">
      <c r="A46"/>
      <c r="H46" s="1261"/>
    </row>
    <row r="47" spans="1:16" ht="16.2" thickBot="1" x14ac:dyDescent="0.35">
      <c r="A47" s="944" t="s">
        <v>926</v>
      </c>
      <c r="C47" s="1015" t="str">
        <f>+IFERROR(('SCI ANUAL'!D45/'SCI ANUAL'!C45)-1,"N/A")</f>
        <v>N/A</v>
      </c>
      <c r="D47" s="1015">
        <f>+IFERROR(('SCI ANUAL'!E45/'SCI ANUAL'!D45)-1,"N/A")</f>
        <v>2.0816345212236964E-2</v>
      </c>
      <c r="E47" s="1015">
        <f>+IFERROR(('SCI ANUAL'!F45/'SCI ANUAL'!E45)-1,"N/A")</f>
        <v>5.2801133131976652E-3</v>
      </c>
      <c r="F47" s="1015">
        <f>+IFERROR(('SCI ANUAL'!G45/'SCI ANUAL'!F45)-1,"N/A")</f>
        <v>2.7920387732717211E-2</v>
      </c>
      <c r="G47" s="1015">
        <f>+IFERROR(('SCI ANUAL'!H45/'SCI ANUAL'!G45)-1,"N/A")</f>
        <v>2.181302462563961E-2</v>
      </c>
      <c r="H47" s="1262">
        <f t="shared" si="0"/>
        <v>7.582987088379145E-2</v>
      </c>
      <c r="K47" s="1015">
        <f>+'SCI ANUAL'!D45/'SCI ANUAL'!$D$3</f>
        <v>0.27907886130264314</v>
      </c>
      <c r="L47" s="1015">
        <f>+'SCI ANUAL'!E45/'SCI ANUAL'!$E$3</f>
        <v>0.15942258378303298</v>
      </c>
      <c r="M47" s="1015">
        <f>+'SCI ANUAL'!F45/'SCI ANUAL'!$F$3</f>
        <v>0.13441921367672072</v>
      </c>
      <c r="N47" s="1015">
        <f>+'SCI ANUAL'!G45/'SCI ANUAL'!$G$3</f>
        <v>0.13623010890758575</v>
      </c>
      <c r="O47" s="1015">
        <f>+'SCI ANUAL'!H45/'SCI ANUAL'!$H$3</f>
        <v>0.12906163124988732</v>
      </c>
      <c r="P47" s="407">
        <f t="shared" si="1"/>
        <v>0.83821239891986998</v>
      </c>
    </row>
    <row r="48" spans="1:16" ht="15.6" x14ac:dyDescent="0.3">
      <c r="A48" s="887" t="s">
        <v>927</v>
      </c>
      <c r="C48" s="1015" t="str">
        <f>+IFERROR(('SCI ANUAL'!D46/'SCI ANUAL'!C46)-1,"N/A")</f>
        <v>N/A</v>
      </c>
      <c r="D48" s="1015">
        <f>+IFERROR(('SCI ANUAL'!E46/'SCI ANUAL'!D46)-1,"N/A")</f>
        <v>-0.7332803439056621</v>
      </c>
      <c r="E48" s="1015">
        <f>+IFERROR(('SCI ANUAL'!F46/'SCI ANUAL'!E46)-1,"N/A")</f>
        <v>-0.29637375348764972</v>
      </c>
      <c r="F48" s="1015">
        <f>+IFERROR(('SCI ANUAL'!G46/'SCI ANUAL'!F46)-1,"N/A")</f>
        <v>2.1143539834575398E-2</v>
      </c>
      <c r="G48" s="1015">
        <f>+IFERROR(('SCI ANUAL'!H46/'SCI ANUAL'!G46)-1,"N/A")</f>
        <v>-2.6991818996253136E-2</v>
      </c>
      <c r="H48" s="1262">
        <f t="shared" si="0"/>
        <v>-1.0355023765549896</v>
      </c>
      <c r="K48" s="1015">
        <f>+'SCI ANUAL'!D46/'SCI ANUAL'!$D$3</f>
        <v>9.6562567506584419E-3</v>
      </c>
      <c r="L48" s="1015">
        <f>+'SCI ANUAL'!E46/'SCI ANUAL'!$E$3</f>
        <v>1.4412493124802161E-3</v>
      </c>
      <c r="M48" s="1015">
        <f>+'SCI ANUAL'!F46/'SCI ANUAL'!$F$3</f>
        <v>8.505611847860169E-4</v>
      </c>
      <c r="N48" s="1015">
        <f>+'SCI ANUAL'!G46/'SCI ANUAL'!$G$3</f>
        <v>8.5633683885689429E-4</v>
      </c>
      <c r="O48" s="1015">
        <f>+'SCI ANUAL'!H46/'SCI ANUAL'!$H$3</f>
        <v>7.7252711413997358E-4</v>
      </c>
      <c r="P48" s="407">
        <f t="shared" si="1"/>
        <v>1.3576931200921542E-2</v>
      </c>
    </row>
    <row r="49" spans="1:16" ht="15.6" x14ac:dyDescent="0.3">
      <c r="A49" s="1130" t="s">
        <v>928</v>
      </c>
      <c r="C49" s="1015" t="str">
        <f>+IFERROR(('SCI ANUAL'!D47/'SCI ANUAL'!C47)-1,"N/A")</f>
        <v>N/A</v>
      </c>
      <c r="D49" s="1015">
        <f>+IFERROR(('SCI ANUAL'!E47/'SCI ANUAL'!D47)-1,"N/A")</f>
        <v>-0.17464887944643492</v>
      </c>
      <c r="E49" s="1015">
        <f>+IFERROR(('SCI ANUAL'!F47/'SCI ANUAL'!E47)-1,"N/A")</f>
        <v>-5.0026123907183195E-2</v>
      </c>
      <c r="F49" s="1015">
        <f>+IFERROR(('SCI ANUAL'!G47/'SCI ANUAL'!F47)-1,"N/A")</f>
        <v>2.1143539834575398E-2</v>
      </c>
      <c r="G49" s="1015">
        <f>+IFERROR(('SCI ANUAL'!H47/'SCI ANUAL'!G47)-1,"N/A")</f>
        <v>-2.6991818996253136E-2</v>
      </c>
      <c r="H49" s="1262">
        <f t="shared" si="0"/>
        <v>-0.23052328251529586</v>
      </c>
      <c r="K49" s="1015">
        <f>+'SCI ANUAL'!D47/'SCI ANUAL'!$D$3</f>
        <v>2.3112953762907625E-3</v>
      </c>
      <c r="L49" s="1015">
        <f>+'SCI ANUAL'!E47/'SCI ANUAL'!$E$3</f>
        <v>1.0675039277920919E-3</v>
      </c>
      <c r="M49" s="1015">
        <f>+'SCI ANUAL'!F47/'SCI ANUAL'!$F$3</f>
        <v>8.505611847860169E-4</v>
      </c>
      <c r="N49" s="1015">
        <f>+'SCI ANUAL'!G47/'SCI ANUAL'!$G$3</f>
        <v>8.5633683885689429E-4</v>
      </c>
      <c r="O49" s="1015">
        <f>+'SCI ANUAL'!H47/'SCI ANUAL'!$H$3</f>
        <v>7.7252711413997358E-4</v>
      </c>
      <c r="P49" s="407">
        <f t="shared" si="1"/>
        <v>5.8582244418657397E-3</v>
      </c>
    </row>
    <row r="50" spans="1:16" ht="15.6" x14ac:dyDescent="0.3">
      <c r="A50" s="1131" t="s">
        <v>929</v>
      </c>
      <c r="C50" s="1015" t="str">
        <f>+IFERROR(('SCI ANUAL'!D48/'SCI ANUAL'!C48)-1,"N/A")</f>
        <v>N/A</v>
      </c>
      <c r="D50" s="1015">
        <f>+IFERROR(('SCI ANUAL'!E48/'SCI ANUAL'!D48)-1,"N/A")</f>
        <v>-0.90906919493502569</v>
      </c>
      <c r="E50" s="1015">
        <f>+IFERROR(('SCI ANUAL'!F48/'SCI ANUAL'!E48)-1,"N/A")</f>
        <v>-1</v>
      </c>
      <c r="F50" s="1015" t="str">
        <f>+IFERROR(('SCI ANUAL'!G48/'SCI ANUAL'!F48)-1,"N/A")</f>
        <v>N/A</v>
      </c>
      <c r="G50" s="1015" t="str">
        <f>+IFERROR(('SCI ANUAL'!H48/'SCI ANUAL'!G48)-1,"N/A")</f>
        <v>N/A</v>
      </c>
      <c r="H50" s="1262">
        <f t="shared" si="0"/>
        <v>-1.9090691949350256</v>
      </c>
      <c r="K50" s="1015">
        <f>+'SCI ANUAL'!D48/'SCI ANUAL'!$D$3</f>
        <v>7.3449613743676789E-3</v>
      </c>
      <c r="L50" s="1015">
        <f>+'SCI ANUAL'!E48/'SCI ANUAL'!$E$3</f>
        <v>3.7374538468812422E-4</v>
      </c>
      <c r="M50" s="1015">
        <f>+'SCI ANUAL'!F48/'SCI ANUAL'!$F$3</f>
        <v>0</v>
      </c>
      <c r="N50" s="1015">
        <f>+'SCI ANUAL'!G48/'SCI ANUAL'!$G$3</f>
        <v>0</v>
      </c>
      <c r="O50" s="1015">
        <f>+'SCI ANUAL'!H48/'SCI ANUAL'!$H$3</f>
        <v>0</v>
      </c>
      <c r="P50" s="407">
        <f t="shared" si="1"/>
        <v>7.7187067590558031E-3</v>
      </c>
    </row>
    <row r="51" spans="1:16" ht="15.6" x14ac:dyDescent="0.3">
      <c r="A51" s="888" t="s">
        <v>588</v>
      </c>
      <c r="C51" s="1015" t="str">
        <f>+IFERROR(('SCI ANUAL'!D49/'SCI ANUAL'!C49)-1,"N/A")</f>
        <v>N/A</v>
      </c>
      <c r="D51" s="1015">
        <f>+IFERROR(('SCI ANUAL'!E49/'SCI ANUAL'!D49)-1,"N/A")</f>
        <v>8.230790583583647E-2</v>
      </c>
      <c r="E51" s="1015">
        <f>+IFERROR(('SCI ANUAL'!F49/'SCI ANUAL'!E49)-1,"N/A")</f>
        <v>3.9048020080473922E-2</v>
      </c>
      <c r="F51" s="1015">
        <f>+IFERROR(('SCI ANUAL'!G49/'SCI ANUAL'!F49)-1,"N/A")</f>
        <v>6.4176830500880744E-2</v>
      </c>
      <c r="G51" s="1015">
        <f>+IFERROR(('SCI ANUAL'!H49/'SCI ANUAL'!G49)-1,"N/A")</f>
        <v>5.4674207697029464E-2</v>
      </c>
      <c r="H51" s="1262">
        <f t="shared" si="0"/>
        <v>0.2402069641142206</v>
      </c>
      <c r="K51" s="1015">
        <f>+'SCI ANUAL'!D49/'SCI ANUAL'!$D$3</f>
        <v>2.022249085142162E-2</v>
      </c>
      <c r="L51" s="1015">
        <f>+'SCI ANUAL'!E49/'SCI ANUAL'!$E$3</f>
        <v>1.2247875534710616E-2</v>
      </c>
      <c r="M51" s="1015">
        <f>+'SCI ANUAL'!F49/'SCI ANUAL'!$F$3</f>
        <v>1.0673842720465822E-2</v>
      </c>
      <c r="N51" s="1015">
        <f>+'SCI ANUAL'!G49/'SCI ANUAL'!$G$3</f>
        <v>1.119919667648093E-2</v>
      </c>
      <c r="O51" s="1015">
        <f>+'SCI ANUAL'!H49/'SCI ANUAL'!$H$3</f>
        <v>1.0951101621241107E-2</v>
      </c>
      <c r="P51" s="407">
        <f t="shared" si="1"/>
        <v>6.5294507404320093E-2</v>
      </c>
    </row>
    <row r="52" spans="1:16" ht="15.6" x14ac:dyDescent="0.3">
      <c r="A52" s="889" t="s">
        <v>930</v>
      </c>
      <c r="C52" s="1015" t="str">
        <f>+IFERROR(('SCI ANUAL'!D50/'SCI ANUAL'!C50)-1,"N/A")</f>
        <v>N/A</v>
      </c>
      <c r="D52" s="1015">
        <f>+IFERROR(('SCI ANUAL'!E50/'SCI ANUAL'!D50)-1,"N/A")</f>
        <v>4.5539268611592298E-2</v>
      </c>
      <c r="E52" s="1015">
        <f>+IFERROR(('SCI ANUAL'!F50/'SCI ANUAL'!E50)-1,"N/A")</f>
        <v>4.5380425493131149E-3</v>
      </c>
      <c r="F52" s="1015">
        <f>+IFERROR(('SCI ANUAL'!G50/'SCI ANUAL'!F50)-1,"N/A")</f>
        <v>2.5704468077778708E-2</v>
      </c>
      <c r="G52" s="1015">
        <f>+IFERROR(('SCI ANUAL'!H50/'SCI ANUAL'!G50)-1,"N/A")</f>
        <v>1.8651878827223856E-2</v>
      </c>
      <c r="H52" s="1262">
        <f t="shared" si="0"/>
        <v>9.4433658065907977E-2</v>
      </c>
      <c r="K52" s="1015">
        <f>+'SCI ANUAL'!D50/'SCI ANUAL'!$D$3</f>
        <v>0.23349786477941983</v>
      </c>
      <c r="L52" s="1015">
        <f>+'SCI ANUAL'!E50/'SCI ANUAL'!$E$3</f>
        <v>0.13661505088303341</v>
      </c>
      <c r="M52" s="1015">
        <f>+'SCI ANUAL'!F50/'SCI ANUAL'!$F$3</f>
        <v>0.11510371805482413</v>
      </c>
      <c r="N52" s="1015">
        <f>+'SCI ANUAL'!G50/'SCI ANUAL'!$G$3</f>
        <v>0.11640291951446619</v>
      </c>
      <c r="O52" s="1015">
        <f>+'SCI ANUAL'!H50/'SCI ANUAL'!$H$3</f>
        <v>0.1099365934588338</v>
      </c>
      <c r="P52" s="407">
        <f t="shared" si="1"/>
        <v>0.71155614669057732</v>
      </c>
    </row>
    <row r="53" spans="1:16" ht="15.6" x14ac:dyDescent="0.3">
      <c r="A53" s="890" t="s">
        <v>931</v>
      </c>
      <c r="C53" s="1015" t="str">
        <f>+IFERROR(('SCI ANUAL'!D51/'SCI ANUAL'!C51)-1,"N/A")</f>
        <v>N/A</v>
      </c>
      <c r="D53" s="1015">
        <f>+IFERROR(('SCI ANUAL'!E51/'SCI ANUAL'!D51)-1,"N/A")</f>
        <v>3.8550022206465195E-2</v>
      </c>
      <c r="E53" s="1015">
        <f>+IFERROR(('SCI ANUAL'!F51/'SCI ANUAL'!E51)-1,"N/A")</f>
        <v>1.913176321791199E-2</v>
      </c>
      <c r="F53" s="1015">
        <f>+IFERROR(('SCI ANUAL'!G51/'SCI ANUAL'!F51)-1,"N/A")</f>
        <v>1.0447585543006399E-2</v>
      </c>
      <c r="G53" s="1015">
        <f>+IFERROR(('SCI ANUAL'!H51/'SCI ANUAL'!G51)-1,"N/A")</f>
        <v>3.551008960472668E-2</v>
      </c>
      <c r="H53" s="1262">
        <f t="shared" si="0"/>
        <v>0.10363946057211026</v>
      </c>
      <c r="K53" s="1015">
        <f>+'SCI ANUAL'!D51/'SCI ANUAL'!$D$3</f>
        <v>1.5472220989142638E-2</v>
      </c>
      <c r="L53" s="1015">
        <f>+'SCI ANUAL'!E51/'SCI ANUAL'!$E$3</f>
        <v>8.9919806788223665E-3</v>
      </c>
      <c r="M53" s="1015">
        <f>+'SCI ANUAL'!F51/'SCI ANUAL'!$F$3</f>
        <v>7.6861723427839521E-3</v>
      </c>
      <c r="N53" s="1015">
        <f>+'SCI ANUAL'!G51/'SCI ANUAL'!$G$3</f>
        <v>7.6573091625803079E-3</v>
      </c>
      <c r="O53" s="1015">
        <f>+'SCI ANUAL'!H51/'SCI ANUAL'!$H$3</f>
        <v>7.3516213254032608E-3</v>
      </c>
      <c r="P53" s="407">
        <f t="shared" si="1"/>
        <v>4.7159304498732527E-2</v>
      </c>
    </row>
    <row r="54" spans="1:16" ht="15.6" x14ac:dyDescent="0.3">
      <c r="A54" s="886" t="s">
        <v>932</v>
      </c>
      <c r="C54" s="1015" t="str">
        <f>+IFERROR(('SCI ANUAL'!D52/'SCI ANUAL'!C52)-1,"N/A")</f>
        <v>N/A</v>
      </c>
      <c r="D54" s="1015">
        <f>+IFERROR(('SCI ANUAL'!E52/'SCI ANUAL'!D52)-1,"N/A")</f>
        <v>-1.7833184819185943E-2</v>
      </c>
      <c r="E54" s="1015">
        <f>+IFERROR(('SCI ANUAL'!F52/'SCI ANUAL'!E52)-1,"N/A")</f>
        <v>-1.0558419929465157E-2</v>
      </c>
      <c r="F54" s="1015">
        <f>+IFERROR(('SCI ANUAL'!G52/'SCI ANUAL'!F52)-1,"N/A")</f>
        <v>0.10539050505191416</v>
      </c>
      <c r="G54" s="1015">
        <f>+IFERROR(('SCI ANUAL'!H52/'SCI ANUAL'!G52)-1,"N/A")</f>
        <v>-0.53038060714937907</v>
      </c>
      <c r="H54" s="1262">
        <f t="shared" si="0"/>
        <v>-0.45338170684611601</v>
      </c>
      <c r="K54" s="1015">
        <f>+'SCI ANUAL'!D52/'SCI ANUAL'!$D$3</f>
        <v>2.3002793200057155E-4</v>
      </c>
      <c r="L54" s="1015">
        <f>+'SCI ANUAL'!E52/'SCI ANUAL'!$E$3</f>
        <v>1.2642737398634171E-4</v>
      </c>
      <c r="M54" s="1015">
        <f>+'SCI ANUAL'!F52/'SCI ANUAL'!$F$3</f>
        <v>1.0491937386083158E-4</v>
      </c>
      <c r="N54" s="1015">
        <f>+'SCI ANUAL'!G52/'SCI ANUAL'!$G$3</f>
        <v>1.1434671520143026E-4</v>
      </c>
      <c r="O54" s="1015">
        <f>+'SCI ANUAL'!H52/'SCI ANUAL'!$H$3</f>
        <v>4.9787730269160013E-5</v>
      </c>
      <c r="P54" s="407">
        <f t="shared" si="1"/>
        <v>6.2550912531833514E-4</v>
      </c>
    </row>
    <row r="55" spans="1:16" ht="15" thickBot="1" x14ac:dyDescent="0.35">
      <c r="A55"/>
      <c r="H55" s="1261"/>
    </row>
    <row r="56" spans="1:16" ht="16.2" thickBot="1" x14ac:dyDescent="0.35">
      <c r="A56" s="944" t="s">
        <v>933</v>
      </c>
      <c r="C56" s="1015" t="str">
        <f>+IFERROR(('SCI ANUAL'!D54/'SCI ANUAL'!C54)-1,"N/A")</f>
        <v>N/A</v>
      </c>
      <c r="D56" s="1015">
        <f>+IFERROR(('SCI ANUAL'!E54/'SCI ANUAL'!D54)-1,"N/A")</f>
        <v>2.9260283481098881E-2</v>
      </c>
      <c r="E56" s="1015">
        <f>+IFERROR(('SCI ANUAL'!F54/'SCI ANUAL'!E54)-1,"N/A")</f>
        <v>0.10329343477249564</v>
      </c>
      <c r="F56" s="1015">
        <f>+IFERROR(('SCI ANUAL'!G54/'SCI ANUAL'!F54)-1,"N/A")</f>
        <v>6.0503373436458618E-2</v>
      </c>
      <c r="G56" s="1015">
        <f>+IFERROR(('SCI ANUAL'!H54/'SCI ANUAL'!G54)-1,"N/A")</f>
        <v>7.2212496107903812E-2</v>
      </c>
      <c r="H56" s="1262">
        <f t="shared" si="0"/>
        <v>0.26526958779795695</v>
      </c>
      <c r="K56" s="1015">
        <f>+'SCI ANUAL'!D54/'SCI ANUAL'!$D$3</f>
        <v>0.78676063476139035</v>
      </c>
      <c r="L56" s="1015">
        <f>+'SCI ANUAL'!E54/'SCI ANUAL'!$E$3</f>
        <v>0.45315118783679043</v>
      </c>
      <c r="M56" s="1015">
        <f>+'SCI ANUAL'!F54/'SCI ANUAL'!$F$3</f>
        <v>0.41933254731201514</v>
      </c>
      <c r="N56" s="1015">
        <f>+'SCI ANUAL'!G54/'SCI ANUAL'!$G$3</f>
        <v>0.4384528526358703</v>
      </c>
      <c r="O56" s="1015">
        <f>+'SCI ANUAL'!H54/'SCI ANUAL'!$H$3</f>
        <v>0.43586939576347933</v>
      </c>
      <c r="P56" s="407">
        <f t="shared" si="1"/>
        <v>2.5335666183095453</v>
      </c>
    </row>
    <row r="57" spans="1:16" ht="15.6" x14ac:dyDescent="0.3">
      <c r="A57" s="891" t="s">
        <v>934</v>
      </c>
      <c r="C57" s="1015" t="str">
        <f>+IFERROR(('SCI ANUAL'!D55/'SCI ANUAL'!C55)-1,"N/A")</f>
        <v>N/A</v>
      </c>
      <c r="D57" s="1015">
        <f>+IFERROR(('SCI ANUAL'!E55/'SCI ANUAL'!D55)-1,"N/A")</f>
        <v>0.28864996552983091</v>
      </c>
      <c r="E57" s="1015">
        <f>+IFERROR(('SCI ANUAL'!F55/'SCI ANUAL'!E55)-1,"N/A")</f>
        <v>-1.6560981516060558E-3</v>
      </c>
      <c r="F57" s="1015">
        <f>+IFERROR(('SCI ANUAL'!G55/'SCI ANUAL'!F55)-1,"N/A")</f>
        <v>0.15953815695381035</v>
      </c>
      <c r="G57" s="1015">
        <f>+IFERROR(('SCI ANUAL'!H55/'SCI ANUAL'!G55)-1,"N/A")</f>
        <v>0.14520341933114822</v>
      </c>
      <c r="H57" s="1262">
        <f t="shared" si="0"/>
        <v>0.59173544366318342</v>
      </c>
      <c r="K57" s="1015">
        <f>+'SCI ANUAL'!D55/'SCI ANUAL'!$D$3</f>
        <v>0.34955663117604424</v>
      </c>
      <c r="L57" s="1015">
        <f>+'SCI ANUAL'!E55/'SCI ANUAL'!$E$3</f>
        <v>0.25207385176881858</v>
      </c>
      <c r="M57" s="1015">
        <f>+'SCI ANUAL'!F55/'SCI ANUAL'!$F$3</f>
        <v>0.21107285416311247</v>
      </c>
      <c r="N57" s="1015">
        <f>+'SCI ANUAL'!G55/'SCI ANUAL'!$G$3</f>
        <v>0.24130687791355032</v>
      </c>
      <c r="O57" s="1015">
        <f>+'SCI ANUAL'!H55/'SCI ANUAL'!$H$3</f>
        <v>0.25621523422595666</v>
      </c>
      <c r="P57" s="407">
        <f t="shared" si="1"/>
        <v>1.3102254492474825</v>
      </c>
    </row>
    <row r="58" spans="1:16" ht="15.6" x14ac:dyDescent="0.3">
      <c r="A58" s="891" t="s">
        <v>935</v>
      </c>
      <c r="C58" s="1015" t="str">
        <f>+IFERROR(('SCI ANUAL'!D56/'SCI ANUAL'!C56)-1,"N/A")</f>
        <v>N/A</v>
      </c>
      <c r="D58" s="1015">
        <f>+IFERROR(('SCI ANUAL'!E56/'SCI ANUAL'!D56)-1,"N/A")</f>
        <v>0.15329854673712129</v>
      </c>
      <c r="E58" s="1015">
        <f>+IFERROR(('SCI ANUAL'!F56/'SCI ANUAL'!E56)-1,"N/A")</f>
        <v>-1.7810090985314386E-2</v>
      </c>
      <c r="F58" s="1015">
        <f>+IFERROR(('SCI ANUAL'!G56/'SCI ANUAL'!F56)-1,"N/A")</f>
        <v>0.1867399219075323</v>
      </c>
      <c r="G58" s="1015">
        <f>+IFERROR(('SCI ANUAL'!H56/'SCI ANUAL'!G56)-1,"N/A")</f>
        <v>0.13849561852326242</v>
      </c>
      <c r="H58" s="1262">
        <f t="shared" si="0"/>
        <v>0.46072399618260163</v>
      </c>
      <c r="K58" s="1015">
        <f>+'SCI ANUAL'!D56/'SCI ANUAL'!$D$3</f>
        <v>0.39524078815215119</v>
      </c>
      <c r="L58" s="1015">
        <f>+'SCI ANUAL'!E56/'SCI ANUAL'!$E$3</f>
        <v>0.25508139730415647</v>
      </c>
      <c r="M58" s="1015">
        <f>+'SCI ANUAL'!F56/'SCI ANUAL'!$F$3</f>
        <v>0.21013513382504254</v>
      </c>
      <c r="N58" s="1015">
        <f>+'SCI ANUAL'!G56/'SCI ANUAL'!$G$3</f>
        <v>0.24587054083702448</v>
      </c>
      <c r="O58" s="1015">
        <f>+'SCI ANUAL'!H56/'SCI ANUAL'!$H$3</f>
        <v>0.25953173624603854</v>
      </c>
      <c r="P58" s="407">
        <f t="shared" si="1"/>
        <v>1.3658595963644133</v>
      </c>
    </row>
    <row r="59" spans="1:16" ht="15" thickBot="1" x14ac:dyDescent="0.35">
      <c r="A59"/>
      <c r="H59" s="1261"/>
    </row>
    <row r="60" spans="1:16" ht="16.2" thickBot="1" x14ac:dyDescent="0.35">
      <c r="A60" s="944" t="s">
        <v>936</v>
      </c>
      <c r="C60" s="1015" t="str">
        <f>+IFERROR(('SCI ANUAL'!D58/'SCI ANUAL'!C58)-1,"N/A")</f>
        <v>N/A</v>
      </c>
      <c r="D60" s="1015">
        <f>+IFERROR(('SCI ANUAL'!E58/'SCI ANUAL'!D58)-1,"N/A")</f>
        <v>8.5457455752584899E-2</v>
      </c>
      <c r="E60" s="1015">
        <f>+IFERROR(('SCI ANUAL'!F58/'SCI ANUAL'!E58)-1,"N/A")</f>
        <v>0.11314856354997693</v>
      </c>
      <c r="F60" s="1015">
        <f>+IFERROR(('SCI ANUAL'!G58/'SCI ANUAL'!F58)-1,"N/A")</f>
        <v>4.7123460506646175E-2</v>
      </c>
      <c r="G60" s="1015">
        <f>+IFERROR(('SCI ANUAL'!H58/'SCI ANUAL'!G58)-1,"N/A")</f>
        <v>7.5245861938636693E-2</v>
      </c>
      <c r="H60" s="1262">
        <f t="shared" si="0"/>
        <v>0.3209753417478447</v>
      </c>
      <c r="K60" s="1015">
        <f>+'SCI ANUAL'!D58/'SCI ANUAL'!$D$3</f>
        <v>0.74107647778528341</v>
      </c>
      <c r="L60" s="1015">
        <f>+'SCI ANUAL'!E58/'SCI ANUAL'!$E$3</f>
        <v>0.45014364230145265</v>
      </c>
      <c r="M60" s="1015">
        <f>+'SCI ANUAL'!F58/'SCI ANUAL'!$F$3</f>
        <v>0.42027026765008507</v>
      </c>
      <c r="N60" s="1015">
        <f>+'SCI ANUAL'!G58/'SCI ANUAL'!$G$3</f>
        <v>0.43388918971239615</v>
      </c>
      <c r="O60" s="1015">
        <f>+'SCI ANUAL'!H58/'SCI ANUAL'!$H$3</f>
        <v>0.43255289374339756</v>
      </c>
      <c r="P60" s="407">
        <f t="shared" si="1"/>
        <v>2.4779324711926147</v>
      </c>
    </row>
    <row r="61" spans="1:16" ht="15.6" x14ac:dyDescent="0.3">
      <c r="A61" s="891" t="s">
        <v>937</v>
      </c>
      <c r="C61" s="1015" t="str">
        <f>+IFERROR(('SCI ANUAL'!D59/'SCI ANUAL'!C59)-1,"N/A")</f>
        <v>N/A</v>
      </c>
      <c r="D61" s="1015">
        <f>+IFERROR(('SCI ANUAL'!E59/'SCI ANUAL'!D59)-1,"N/A")</f>
        <v>0.29044560525363639</v>
      </c>
      <c r="E61" s="1015">
        <f>+IFERROR(('SCI ANUAL'!F59/'SCI ANUAL'!E59)-1,"N/A")</f>
        <v>0.23350660189869354</v>
      </c>
      <c r="F61" s="1015">
        <f>+IFERROR(('SCI ANUAL'!G59/'SCI ANUAL'!F59)-1,"N/A")</f>
        <v>0.12275255216744374</v>
      </c>
      <c r="G61" s="1015">
        <f>+IFERROR(('SCI ANUAL'!H59/'SCI ANUAL'!G59)-1,"N/A")</f>
        <v>3.0627074042129943E-2</v>
      </c>
      <c r="H61" s="1262">
        <f t="shared" si="0"/>
        <v>0.67733183336190361</v>
      </c>
      <c r="K61" s="1015">
        <f>+'SCI ANUAL'!D59/'SCI ANUAL'!$D$3</f>
        <v>0.32734234773399068</v>
      </c>
      <c r="L61" s="1015">
        <f>+'SCI ANUAL'!E59/'SCI ANUAL'!$E$3</f>
        <v>0.23638351252067555</v>
      </c>
      <c r="M61" s="1015">
        <f>+'SCI ANUAL'!F59/'SCI ANUAL'!$F$3</f>
        <v>0.24455867663760059</v>
      </c>
      <c r="N61" s="1015">
        <f>+'SCI ANUAL'!G59/'SCI ANUAL'!$G$3</f>
        <v>0.27071941316695686</v>
      </c>
      <c r="O61" s="1015">
        <f>+'SCI ANUAL'!H59/'SCI ANUAL'!$H$3</f>
        <v>0.25868637731766486</v>
      </c>
      <c r="P61" s="407">
        <f t="shared" si="1"/>
        <v>1.3376903273768885</v>
      </c>
    </row>
    <row r="62" spans="1:16" ht="15" thickBot="1" x14ac:dyDescent="0.35">
      <c r="A62"/>
      <c r="H62" s="1261"/>
    </row>
    <row r="63" spans="1:16" ht="16.2" thickBot="1" x14ac:dyDescent="0.35">
      <c r="A63" s="944" t="s">
        <v>938</v>
      </c>
      <c r="C63" s="1015" t="str">
        <f>+IFERROR(('SCI ANUAL'!D61/'SCI ANUAL'!C61)-1,"N/A")</f>
        <v>N/A</v>
      </c>
      <c r="D63" s="1015">
        <f>+IFERROR(('SCI ANUAL'!E61/'SCI ANUAL'!D61)-1,"N/A")</f>
        <v>0.14826176106114008</v>
      </c>
      <c r="E63" s="1015">
        <f>+IFERROR(('SCI ANUAL'!F61/'SCI ANUAL'!E61)-1,"N/A")</f>
        <v>0.15458997728741219</v>
      </c>
      <c r="F63" s="1015">
        <f>+IFERROR(('SCI ANUAL'!G61/'SCI ANUAL'!F61)-1,"N/A")</f>
        <v>7.4943775387318778E-2</v>
      </c>
      <c r="G63" s="1015">
        <f>+IFERROR(('SCI ANUAL'!H61/'SCI ANUAL'!G61)-1,"N/A")</f>
        <v>5.8102767139335931E-2</v>
      </c>
      <c r="H63" s="1262">
        <f t="shared" si="0"/>
        <v>0.43589828087520699</v>
      </c>
      <c r="K63" s="1015">
        <f>+'SCI ANUAL'!D61/'SCI ANUAL'!$D$3</f>
        <v>1.0684188255192739</v>
      </c>
      <c r="L63" s="1015">
        <f>+'SCI ANUAL'!E61/'SCI ANUAL'!$E$3</f>
        <v>0.68652715482212801</v>
      </c>
      <c r="M63" s="1015">
        <f>+'SCI ANUAL'!F61/'SCI ANUAL'!$F$3</f>
        <v>0.66482894428768569</v>
      </c>
      <c r="N63" s="1015">
        <f>+'SCI ANUAL'!G61/'SCI ANUAL'!$G$3</f>
        <v>0.70460860287935312</v>
      </c>
      <c r="O63" s="1015">
        <f>+'SCI ANUAL'!H61/'SCI ANUAL'!$H$3</f>
        <v>0.6912392710610622</v>
      </c>
      <c r="P63" s="407">
        <f t="shared" si="1"/>
        <v>3.8156227985695033</v>
      </c>
    </row>
    <row r="64" spans="1:16" ht="15.6" x14ac:dyDescent="0.3">
      <c r="A64" s="891" t="s">
        <v>939</v>
      </c>
      <c r="C64" s="1015" t="str">
        <f>+IFERROR(('SCI ANUAL'!D62/'SCI ANUAL'!C62)-1,"N/A")</f>
        <v>N/A</v>
      </c>
      <c r="D64" s="1015">
        <f>+IFERROR(('SCI ANUAL'!E62/'SCI ANUAL'!D62)-1,"N/A")</f>
        <v>0.19818618545510258</v>
      </c>
      <c r="E64" s="1015">
        <f>+IFERROR(('SCI ANUAL'!F62/'SCI ANUAL'!E62)-1,"N/A")</f>
        <v>0.24479231926299105</v>
      </c>
      <c r="F64" s="1015">
        <f>+IFERROR(('SCI ANUAL'!G62/'SCI ANUAL'!F62)-1,"N/A")</f>
        <v>0.11150648883586678</v>
      </c>
      <c r="G64" s="1015">
        <f>+IFERROR(('SCI ANUAL'!H62/'SCI ANUAL'!G62)-1,"N/A")</f>
        <v>2.3296755062384822E-2</v>
      </c>
      <c r="H64" s="1262">
        <f t="shared" si="0"/>
        <v>0.57778174861634524</v>
      </c>
      <c r="K64" s="1015">
        <f>+'SCI ANUAL'!D62/'SCI ANUAL'!$D$3</f>
        <v>0.35613960850642468</v>
      </c>
      <c r="L64" s="1015">
        <f>+'SCI ANUAL'!E62/'SCI ANUAL'!$E$3</f>
        <v>0.23879205385117497</v>
      </c>
      <c r="M64" s="1015">
        <f>+'SCI ANUAL'!F62/'SCI ANUAL'!$F$3</f>
        <v>0.24931085410788212</v>
      </c>
      <c r="N64" s="1015">
        <f>+'SCI ANUAL'!G62/'SCI ANUAL'!$G$3</f>
        <v>0.27321558070832053</v>
      </c>
      <c r="O64" s="1015">
        <f>+'SCI ANUAL'!H62/'SCI ANUAL'!$H$3</f>
        <v>0.25921472664789841</v>
      </c>
      <c r="P64" s="407">
        <f t="shared" si="1"/>
        <v>1.3766728238217008</v>
      </c>
    </row>
    <row r="65" spans="1:16" x14ac:dyDescent="0.3">
      <c r="A65"/>
      <c r="H65" s="1261"/>
    </row>
    <row r="66" spans="1:16" ht="15.6" x14ac:dyDescent="0.3">
      <c r="A66" s="892" t="s">
        <v>941</v>
      </c>
      <c r="C66" s="1015" t="str">
        <f>+IFERROR(('SCI ANUAL'!D64/'SCI ANUAL'!C64)-1,"N/A")</f>
        <v>N/A</v>
      </c>
      <c r="D66" s="1015">
        <f>+IFERROR(('SCI ANUAL'!E64/'SCI ANUAL'!D64)-1,"N/A")</f>
        <v>0.23276928978254574</v>
      </c>
      <c r="E66" s="1015">
        <f>+IFERROR(('SCI ANUAL'!F64/'SCI ANUAL'!E64)-1,"N/A")</f>
        <v>0.10000947678807393</v>
      </c>
      <c r="F66" s="1015">
        <f>+IFERROR(('SCI ANUAL'!G64/'SCI ANUAL'!F64)-1,"N/A")</f>
        <v>6.0550838812277741E-2</v>
      </c>
      <c r="G66" s="1015">
        <f>+IFERROR(('SCI ANUAL'!H64/'SCI ANUAL'!G64)-1,"N/A")</f>
        <v>9.4743406704107525E-2</v>
      </c>
      <c r="H66" s="1262">
        <f t="shared" si="0"/>
        <v>0.48807301208700493</v>
      </c>
      <c r="K66" s="1015">
        <f>+'SCI ANUAL'!D64/'SCI ANUAL'!$D$3</f>
        <v>0.33495932135231821</v>
      </c>
      <c r="L66" s="1015">
        <f>+'SCI ANUAL'!E64/'SCI ANUAL'!$E$3</f>
        <v>0.23107297764311516</v>
      </c>
      <c r="M66" s="1015">
        <f>+'SCI ANUAL'!F64/'SCI ANUAL'!$F$3</f>
        <v>0.21319155787794106</v>
      </c>
      <c r="N66" s="1015">
        <f>+'SCI ANUAL'!G64/'SCI ANUAL'!$G$3</f>
        <v>0.22292242989977712</v>
      </c>
      <c r="O66" s="1015">
        <f>+'SCI ANUAL'!H64/'SCI ANUAL'!$H$3</f>
        <v>0.22626569743368793</v>
      </c>
      <c r="P66" s="407">
        <f t="shared" si="1"/>
        <v>1.2284119842068395</v>
      </c>
    </row>
    <row r="67" spans="1:16" ht="15" thickBot="1" x14ac:dyDescent="0.35">
      <c r="A67"/>
      <c r="H67" s="1261"/>
    </row>
    <row r="68" spans="1:16" ht="16.2" thickBot="1" x14ac:dyDescent="0.35">
      <c r="A68" s="944" t="s">
        <v>918</v>
      </c>
      <c r="C68" s="1015" t="str">
        <f>+IFERROR(('SCI ANUAL'!D66/'SCI ANUAL'!C66)-1,"N/A")</f>
        <v>N/A</v>
      </c>
      <c r="D68" s="1015">
        <f>+IFERROR(('SCI ANUAL'!E66/'SCI ANUAL'!D66)-1,"N/A")</f>
        <v>9.1137671911378781E-4</v>
      </c>
      <c r="E68" s="1015">
        <f>+IFERROR(('SCI ANUAL'!F66/'SCI ANUAL'!E66)-1,"N/A")</f>
        <v>5.652686538088636E-2</v>
      </c>
      <c r="F68" s="1015">
        <f>+IFERROR(('SCI ANUAL'!G66/'SCI ANUAL'!F66)-1,"N/A")</f>
        <v>6.7856151035234236E-2</v>
      </c>
      <c r="G68" s="1015">
        <f>+IFERROR(('SCI ANUAL'!H66/'SCI ANUAL'!G66)-1,"N/A")</f>
        <v>0.140381148625774</v>
      </c>
      <c r="H68" s="1262">
        <f t="shared" si="0"/>
        <v>0.26567554176100838</v>
      </c>
      <c r="K68" s="1015">
        <f>+'SCI ANUAL'!D66/'SCI ANUAL'!$D$3</f>
        <v>0.14212189601782083</v>
      </c>
      <c r="L68" s="1015">
        <f>+'SCI ANUAL'!E66/'SCI ANUAL'!$E$3</f>
        <v>7.9603452533011793E-2</v>
      </c>
      <c r="M68" s="1015">
        <f>+'SCI ANUAL'!F66/'SCI ANUAL'!$F$3</f>
        <v>7.0540228914320047E-2</v>
      </c>
      <c r="N68" s="1015">
        <f>+'SCI ANUAL'!G66/'SCI ANUAL'!$G$3</f>
        <v>7.4268027857877686E-2</v>
      </c>
      <c r="O68" s="1015">
        <f>+'SCI ANUAL'!H66/'SCI ANUAL'!$H$3</f>
        <v>7.8524383090146033E-2</v>
      </c>
      <c r="P68" s="407">
        <f t="shared" si="1"/>
        <v>0.4450579884131764</v>
      </c>
    </row>
    <row r="69" spans="1:16" ht="15.6" x14ac:dyDescent="0.3">
      <c r="A69" s="881" t="s">
        <v>919</v>
      </c>
      <c r="C69" s="1015" t="str">
        <f>+IFERROR(('SCI ANUAL'!D67/'SCI ANUAL'!C67)-1,"N/A")</f>
        <v>N/A</v>
      </c>
      <c r="D69" s="1015">
        <f>+IFERROR(('SCI ANUAL'!E67/'SCI ANUAL'!D67)-1,"N/A")</f>
        <v>6.2203737542372295E-3</v>
      </c>
      <c r="E69" s="1015">
        <f>+IFERROR(('SCI ANUAL'!F67/'SCI ANUAL'!E67)-1,"N/A")</f>
        <v>0.26609853263535821</v>
      </c>
      <c r="F69" s="1015">
        <f>+IFERROR(('SCI ANUAL'!G67/'SCI ANUAL'!F67)-1,"N/A")</f>
        <v>4.4184270659092029E-2</v>
      </c>
      <c r="G69" s="1015">
        <f>+IFERROR(('SCI ANUAL'!H67/'SCI ANUAL'!G67)-1,"N/A")</f>
        <v>7.9503682960192279E-2</v>
      </c>
      <c r="H69" s="1262">
        <f t="shared" si="0"/>
        <v>0.39600686000887975</v>
      </c>
      <c r="K69" s="1015">
        <f>+'SCI ANUAL'!D67/'SCI ANUAL'!$D$3</f>
        <v>3.4487052524993941E-2</v>
      </c>
      <c r="L69" s="1015">
        <f>+'SCI ANUAL'!E67/'SCI ANUAL'!$E$3</f>
        <v>1.9418893099992264E-2</v>
      </c>
      <c r="M69" s="1015">
        <f>+'SCI ANUAL'!F67/'SCI ANUAL'!$F$3</f>
        <v>2.0621316699335666E-2</v>
      </c>
      <c r="N69" s="1015">
        <f>+'SCI ANUAL'!G67/'SCI ANUAL'!$G$3</f>
        <v>2.1229795574721128E-2</v>
      </c>
      <c r="O69" s="1015">
        <f>+'SCI ANUAL'!H67/'SCI ANUAL'!$H$3</f>
        <v>2.1248219919937007E-2</v>
      </c>
      <c r="P69" s="407">
        <f t="shared" si="1"/>
        <v>0.11700527781898001</v>
      </c>
    </row>
    <row r="70" spans="1:16" ht="15.6" x14ac:dyDescent="0.3">
      <c r="A70" s="882" t="s">
        <v>920</v>
      </c>
      <c r="C70" s="1015" t="str">
        <f>+IFERROR(('SCI ANUAL'!D68/'SCI ANUAL'!C68)-1,"N/A")</f>
        <v>N/A</v>
      </c>
      <c r="D70" s="1015">
        <f>+IFERROR(('SCI ANUAL'!E68/'SCI ANUAL'!D68)-1,"N/A")</f>
        <v>2.8774322236727157E-2</v>
      </c>
      <c r="E70" s="1015">
        <f>+IFERROR(('SCI ANUAL'!F68/'SCI ANUAL'!E68)-1,"N/A")</f>
        <v>0.14921855895927472</v>
      </c>
      <c r="F70" s="1015">
        <f>+IFERROR(('SCI ANUAL'!G68/'SCI ANUAL'!F68)-1,"N/A")</f>
        <v>0.21700238235689739</v>
      </c>
      <c r="G70" s="1015">
        <f>+IFERROR(('SCI ANUAL'!H68/'SCI ANUAL'!G68)-1,"N/A")</f>
        <v>0.34382999845760631</v>
      </c>
      <c r="H70" s="1262">
        <f t="shared" ref="H70:H133" si="2">SUM(C70:G70)</f>
        <v>0.73882526201050558</v>
      </c>
      <c r="K70" s="1015">
        <f>+'SCI ANUAL'!D68/'SCI ANUAL'!$D$3</f>
        <v>3.3887037441881478E-2</v>
      </c>
      <c r="L70" s="1015">
        <f>+'SCI ANUAL'!E68/'SCI ANUAL'!$E$3</f>
        <v>1.9508730277254561E-2</v>
      </c>
      <c r="M70" s="1015">
        <f>+'SCI ANUAL'!F68/'SCI ANUAL'!$F$3</f>
        <v>1.8804251492325737E-2</v>
      </c>
      <c r="N70" s="1015">
        <f>+'SCI ANUAL'!G68/'SCI ANUAL'!$G$3</f>
        <v>2.2563151145111423E-2</v>
      </c>
      <c r="O70" s="1015">
        <f>+'SCI ANUAL'!H68/'SCI ANUAL'!$H$3</f>
        <v>2.8112320557539774E-2</v>
      </c>
      <c r="P70" s="407">
        <f t="shared" ref="P70:P133" si="3">SUM(K70:O70)</f>
        <v>0.12287549091411297</v>
      </c>
    </row>
    <row r="71" spans="1:16" ht="15.6" x14ac:dyDescent="0.3">
      <c r="A71" s="883" t="s">
        <v>427</v>
      </c>
      <c r="C71" s="1015" t="str">
        <f>+IFERROR(('SCI ANUAL'!D69/'SCI ANUAL'!C69)-1,"N/A")</f>
        <v>N/A</v>
      </c>
      <c r="D71" s="1015">
        <f>+IFERROR(('SCI ANUAL'!E69/'SCI ANUAL'!D69)-1,"N/A")</f>
        <v>3.384753129184026E-2</v>
      </c>
      <c r="E71" s="1015">
        <f>+IFERROR(('SCI ANUAL'!F69/'SCI ANUAL'!E69)-1,"N/A")</f>
        <v>-6.7439083964730862E-2</v>
      </c>
      <c r="F71" s="1015">
        <f>+IFERROR(('SCI ANUAL'!G69/'SCI ANUAL'!F69)-1,"N/A")</f>
        <v>-1.1474232300667131E-2</v>
      </c>
      <c r="G71" s="1015">
        <f>+IFERROR(('SCI ANUAL'!H69/'SCI ANUAL'!G69)-1,"N/A")</f>
        <v>3.6492215155664143E-2</v>
      </c>
      <c r="H71" s="1262">
        <f t="shared" si="2"/>
        <v>-8.5735698178935893E-3</v>
      </c>
      <c r="K71" s="1015">
        <f>+'SCI ANUAL'!D69/'SCI ANUAL'!$D$3</f>
        <v>2.7150683645982564E-2</v>
      </c>
      <c r="L71" s="1015">
        <f>+'SCI ANUAL'!E69/'SCI ANUAL'!$E$3</f>
        <v>1.5707698274301629E-2</v>
      </c>
      <c r="M71" s="1015">
        <f>+'SCI ANUAL'!F69/'SCI ANUAL'!$F$3</f>
        <v>1.2286103687028212E-2</v>
      </c>
      <c r="N71" s="1015">
        <f>+'SCI ANUAL'!G69/'SCI ANUAL'!$G$3</f>
        <v>1.1974418817845164E-2</v>
      </c>
      <c r="O71" s="1015">
        <f>+'SCI ANUAL'!H69/'SCI ANUAL'!$H$3</f>
        <v>1.1507291125990164E-2</v>
      </c>
      <c r="P71" s="407">
        <f t="shared" si="3"/>
        <v>7.8626195551147735E-2</v>
      </c>
    </row>
    <row r="72" spans="1:16" ht="15.6" x14ac:dyDescent="0.3">
      <c r="A72" s="884" t="s">
        <v>921</v>
      </c>
      <c r="C72" s="1015" t="str">
        <f>+IFERROR(('SCI ANUAL'!D70/'SCI ANUAL'!C70)-1,"N/A")</f>
        <v>N/A</v>
      </c>
      <c r="D72" s="1015">
        <f>+IFERROR(('SCI ANUAL'!E70/'SCI ANUAL'!D70)-1,"N/A")</f>
        <v>-4.7860656022500114E-2</v>
      </c>
      <c r="E72" s="1015">
        <f>+IFERROR(('SCI ANUAL'!F70/'SCI ANUAL'!E70)-1,"N/A")</f>
        <v>-0.11007041719029853</v>
      </c>
      <c r="F72" s="1015">
        <f>+IFERROR(('SCI ANUAL'!G70/'SCI ANUAL'!F70)-1,"N/A")</f>
        <v>-6.4934188568214202E-3</v>
      </c>
      <c r="G72" s="1015">
        <f>+IFERROR(('SCI ANUAL'!H70/'SCI ANUAL'!G70)-1,"N/A")</f>
        <v>2.6642848217211856E-2</v>
      </c>
      <c r="H72" s="1262">
        <f t="shared" si="2"/>
        <v>-0.13778164385240821</v>
      </c>
      <c r="K72" s="1015">
        <f>+'SCI ANUAL'!D70/'SCI ANUAL'!$D$3</f>
        <v>4.4672175843546359E-2</v>
      </c>
      <c r="L72" s="1015">
        <f>+'SCI ANUAL'!E70/'SCI ANUAL'!$E$3</f>
        <v>2.3801969991998972E-2</v>
      </c>
      <c r="M72" s="1015">
        <f>+'SCI ANUAL'!F70/'SCI ANUAL'!$F$3</f>
        <v>1.7766135199306459E-2</v>
      </c>
      <c r="N72" s="1015">
        <f>+'SCI ANUAL'!G70/'SCI ANUAL'!$G$3</f>
        <v>1.7402673985768159E-2</v>
      </c>
      <c r="O72" s="1015">
        <f>+'SCI ANUAL'!H70/'SCI ANUAL'!$H$3</f>
        <v>1.6564868116035181E-2</v>
      </c>
      <c r="P72" s="407">
        <f t="shared" si="3"/>
        <v>0.12020782313665512</v>
      </c>
    </row>
    <row r="73" spans="1:16" ht="15.6" x14ac:dyDescent="0.3">
      <c r="A73" s="885" t="s">
        <v>922</v>
      </c>
      <c r="C73" s="1015" t="str">
        <f>+IFERROR(('SCI ANUAL'!D71/'SCI ANUAL'!C71)-1,"N/A")</f>
        <v>N/A</v>
      </c>
      <c r="D73" s="1015">
        <f>+IFERROR(('SCI ANUAL'!E71/'SCI ANUAL'!D71)-1,"N/A")</f>
        <v>8.2591239999999955E-2</v>
      </c>
      <c r="E73" s="1015">
        <f>+IFERROR(('SCI ANUAL'!F71/'SCI ANUAL'!E71)-1,"N/A")</f>
        <v>8.621075999999972E-2</v>
      </c>
      <c r="F73" s="1015">
        <f>+IFERROR(('SCI ANUAL'!G71/'SCI ANUAL'!F71)-1,"N/A")</f>
        <v>4.8210400000000098E-2</v>
      </c>
      <c r="G73" s="1015">
        <f>+IFERROR(('SCI ANUAL'!H71/'SCI ANUAL'!G71)-1,"N/A")</f>
        <v>7.2374199999999833E-2</v>
      </c>
      <c r="H73" s="1262">
        <f t="shared" si="2"/>
        <v>0.28938659999999961</v>
      </c>
      <c r="K73" s="1015">
        <f>+'SCI ANUAL'!D71/'SCI ANUAL'!$D$3</f>
        <v>1.9249465614164939E-3</v>
      </c>
      <c r="L73" s="1015">
        <f>+'SCI ANUAL'!E71/'SCI ANUAL'!$E$3</f>
        <v>1.1661608894643796E-3</v>
      </c>
      <c r="M73" s="1015">
        <f>+'SCI ANUAL'!F71/'SCI ANUAL'!$F$3</f>
        <v>1.0624218363239899E-3</v>
      </c>
      <c r="N73" s="1015">
        <f>+'SCI ANUAL'!G71/'SCI ANUAL'!$G$3</f>
        <v>1.0979883344318236E-3</v>
      </c>
      <c r="O73" s="1015">
        <f>+'SCI ANUAL'!H71/'SCI ANUAL'!$H$3</f>
        <v>1.0916833706438992E-3</v>
      </c>
      <c r="P73" s="407">
        <f t="shared" si="3"/>
        <v>6.3432009922805861E-3</v>
      </c>
    </row>
    <row r="74" spans="1:16" ht="15" thickBot="1" x14ac:dyDescent="0.35">
      <c r="A74"/>
      <c r="H74" s="1261"/>
    </row>
    <row r="75" spans="1:16" ht="16.2" thickBot="1" x14ac:dyDescent="0.35">
      <c r="A75" s="944" t="s">
        <v>923</v>
      </c>
      <c r="C75" s="1015" t="str">
        <f>+IFERROR(('SCI ANUAL'!D73/'SCI ANUAL'!C73)-1,"N/A")</f>
        <v>N/A</v>
      </c>
      <c r="D75" s="1015">
        <f>+IFERROR(('SCI ANUAL'!E73/'SCI ANUAL'!D73)-1,"N/A")</f>
        <v>0.15903008164557808</v>
      </c>
      <c r="E75" s="1015">
        <f>+IFERROR(('SCI ANUAL'!F73/'SCI ANUAL'!E73)-1,"N/A")</f>
        <v>8.0678163057284147E-2</v>
      </c>
      <c r="F75" s="1015">
        <f>+IFERROR(('SCI ANUAL'!G73/'SCI ANUAL'!F73)-1,"N/A")</f>
        <v>0.21521151646303993</v>
      </c>
      <c r="G75" s="1015">
        <f>+IFERROR(('SCI ANUAL'!H73/'SCI ANUAL'!G73)-1,"N/A")</f>
        <v>8.4315765235936091E-2</v>
      </c>
      <c r="H75" s="1262">
        <f t="shared" si="2"/>
        <v>0.53923552640183825</v>
      </c>
      <c r="K75" s="1015">
        <f>+'SCI ANUAL'!D73/'SCI ANUAL'!$D$3</f>
        <v>0.10526820760554965</v>
      </c>
      <c r="L75" s="1015">
        <f>+'SCI ANUAL'!E73/'SCI ANUAL'!$E$3</f>
        <v>6.8275866736912508E-2</v>
      </c>
      <c r="M75" s="1015">
        <f>+'SCI ANUAL'!F73/'SCI ANUAL'!$F$3</f>
        <v>6.1885373107520542E-2</v>
      </c>
      <c r="N75" s="1015">
        <f>+'SCI ANUAL'!G73/'SCI ANUAL'!$G$3</f>
        <v>7.4146757487528747E-2</v>
      </c>
      <c r="O75" s="1015">
        <f>+'SCI ANUAL'!H73/'SCI ANUAL'!$H$3</f>
        <v>7.4541915368893555E-2</v>
      </c>
      <c r="P75" s="407">
        <f t="shared" si="3"/>
        <v>0.38411812030640502</v>
      </c>
    </row>
    <row r="76" spans="1:16" ht="15.6" x14ac:dyDescent="0.3">
      <c r="A76" s="886" t="s">
        <v>924</v>
      </c>
      <c r="C76" s="1015" t="str">
        <f>+IFERROR(('SCI ANUAL'!D74/'SCI ANUAL'!C74)-1,"N/A")</f>
        <v>N/A</v>
      </c>
      <c r="D76" s="1015">
        <f>+IFERROR(('SCI ANUAL'!E74/'SCI ANUAL'!D74)-1,"N/A")</f>
        <v>0.15921858770388786</v>
      </c>
      <c r="E76" s="1015">
        <f>+IFERROR(('SCI ANUAL'!F74/'SCI ANUAL'!E74)-1,"N/A")</f>
        <v>8.1020386092647056E-2</v>
      </c>
      <c r="F76" s="1015">
        <f>+IFERROR(('SCI ANUAL'!G74/'SCI ANUAL'!F74)-1,"N/A")</f>
        <v>0.22282763570823083</v>
      </c>
      <c r="G76" s="1015">
        <f>+IFERROR(('SCI ANUAL'!H74/'SCI ANUAL'!G74)-1,"N/A")</f>
        <v>8.873829515970777E-2</v>
      </c>
      <c r="H76" s="1262">
        <f t="shared" si="2"/>
        <v>0.55180490466447352</v>
      </c>
      <c r="K76" s="1015">
        <f>+'SCI ANUAL'!D74/'SCI ANUAL'!$D$3</f>
        <v>0.10344013547363819</v>
      </c>
      <c r="L76" s="1015">
        <f>+'SCI ANUAL'!E74/'SCI ANUAL'!$E$3</f>
        <v>6.7101109759299851E-2</v>
      </c>
      <c r="M76" s="1015">
        <f>+'SCI ANUAL'!F74/'SCI ANUAL'!$F$3</f>
        <v>6.0839831503042917E-2</v>
      </c>
      <c r="N76" s="1015">
        <f>+'SCI ANUAL'!G74/'SCI ANUAL'!$G$3</f>
        <v>7.3350912528455992E-2</v>
      </c>
      <c r="O76" s="1015">
        <f>+'SCI ANUAL'!H74/'SCI ANUAL'!$H$3</f>
        <v>7.4042595152030322E-2</v>
      </c>
      <c r="P76" s="407">
        <f t="shared" si="3"/>
        <v>0.37877458441646727</v>
      </c>
    </row>
    <row r="77" spans="1:16" ht="15.6" x14ac:dyDescent="0.3">
      <c r="A77" s="886" t="s">
        <v>925</v>
      </c>
      <c r="C77" s="1015" t="str">
        <f>+IFERROR(('SCI ANUAL'!D75/'SCI ANUAL'!C75)-1,"N/A")</f>
        <v>N/A</v>
      </c>
      <c r="D77" s="1015">
        <f>+IFERROR(('SCI ANUAL'!E75/'SCI ANUAL'!D75)-1,"N/A")</f>
        <v>0.1483636030811919</v>
      </c>
      <c r="E77" s="1015">
        <f>+IFERROR(('SCI ANUAL'!F75/'SCI ANUAL'!E75)-1,"N/A")</f>
        <v>6.1130677155390334E-2</v>
      </c>
      <c r="F77" s="1015">
        <f>+IFERROR(('SCI ANUAL'!G75/'SCI ANUAL'!F75)-1,"N/A")</f>
        <v>-0.22796875450859411</v>
      </c>
      <c r="G77" s="1015">
        <f>+IFERROR(('SCI ANUAL'!H75/'SCI ANUAL'!G75)-1,"N/A")</f>
        <v>-0.32329705167630662</v>
      </c>
      <c r="H77" s="1262">
        <f t="shared" si="2"/>
        <v>-0.3417715259483185</v>
      </c>
      <c r="K77" s="1015">
        <f>+'SCI ANUAL'!D75/'SCI ANUAL'!$D$3</f>
        <v>1.8280721319114555E-3</v>
      </c>
      <c r="L77" s="1015">
        <f>+'SCI ANUAL'!E75/'SCI ANUAL'!$E$3</f>
        <v>1.1747569776126533E-3</v>
      </c>
      <c r="M77" s="1015">
        <f>+'SCI ANUAL'!F75/'SCI ANUAL'!$F$3</f>
        <v>1.0455416044776347E-3</v>
      </c>
      <c r="N77" s="1015">
        <f>+'SCI ANUAL'!G75/'SCI ANUAL'!$G$3</f>
        <v>7.9584495907274861E-4</v>
      </c>
      <c r="O77" s="1015">
        <f>+'SCI ANUAL'!H75/'SCI ANUAL'!$H$3</f>
        <v>4.9932021686323899E-4</v>
      </c>
      <c r="P77" s="407">
        <f t="shared" si="3"/>
        <v>5.343535889937732E-3</v>
      </c>
    </row>
    <row r="78" spans="1:16" ht="15" thickBot="1" x14ac:dyDescent="0.35">
      <c r="A78"/>
      <c r="H78" s="1261"/>
    </row>
    <row r="79" spans="1:16" ht="16.2" thickBot="1" x14ac:dyDescent="0.35">
      <c r="A79" s="944" t="s">
        <v>926</v>
      </c>
      <c r="C79" s="1015" t="str">
        <f>+IFERROR(('SCI ANUAL'!D77/'SCI ANUAL'!C77)-1,"N/A")</f>
        <v>N/A</v>
      </c>
      <c r="D79" s="1015">
        <f>+IFERROR(('SCI ANUAL'!E77/'SCI ANUAL'!D77)-1,"N/A")</f>
        <v>5.3568169605811233E-2</v>
      </c>
      <c r="E79" s="1015">
        <f>+IFERROR(('SCI ANUAL'!F77/'SCI ANUAL'!E77)-1,"N/A")</f>
        <v>1.5163666511990304E-2</v>
      </c>
      <c r="F79" s="1015">
        <f>+IFERROR(('SCI ANUAL'!G77/'SCI ANUAL'!F77)-1,"N/A")</f>
        <v>3.7314421046557467E-2</v>
      </c>
      <c r="G79" s="1015">
        <f>+IFERROR(('SCI ANUAL'!H77/'SCI ANUAL'!G77)-1,"N/A")</f>
        <v>5.7508615101868665E-2</v>
      </c>
      <c r="H79" s="1262">
        <f t="shared" si="2"/>
        <v>0.16355487226622767</v>
      </c>
      <c r="K79" s="1015">
        <f>+'SCI ANUAL'!D77/'SCI ANUAL'!$D$3</f>
        <v>0.15810625254278174</v>
      </c>
      <c r="L79" s="1015">
        <f>+'SCI ANUAL'!E77/'SCI ANUAL'!$E$3</f>
        <v>9.3215250764163968E-2</v>
      </c>
      <c r="M79" s="1015">
        <f>+'SCI ANUAL'!F77/'SCI ANUAL'!$F$3</f>
        <v>7.9368368599853883E-2</v>
      </c>
      <c r="N79" s="1015">
        <f>+'SCI ANUAL'!G77/'SCI ANUAL'!$G$3</f>
        <v>8.1172728156622576E-2</v>
      </c>
      <c r="O79" s="1015">
        <f>+'SCI ANUAL'!H77/'SCI ANUAL'!$H$3</f>
        <v>7.958783092110476E-2</v>
      </c>
      <c r="P79" s="407">
        <f t="shared" si="3"/>
        <v>0.4914504309845269</v>
      </c>
    </row>
    <row r="80" spans="1:16" ht="15.6" x14ac:dyDescent="0.3">
      <c r="A80" s="887" t="s">
        <v>927</v>
      </c>
      <c r="C80" s="1015" t="str">
        <f>+IFERROR(('SCI ANUAL'!D78/'SCI ANUAL'!C78)-1,"N/A")</f>
        <v>N/A</v>
      </c>
      <c r="D80" s="1015">
        <f>+IFERROR(('SCI ANUAL'!E78/'SCI ANUAL'!D78)-1,"N/A")</f>
        <v>-0.77026678437828011</v>
      </c>
      <c r="E80" s="1015">
        <f>+IFERROR(('SCI ANUAL'!F78/'SCI ANUAL'!E78)-1,"N/A")</f>
        <v>-6.1514920806550522E-2</v>
      </c>
      <c r="F80" s="1015">
        <f>+IFERROR(('SCI ANUAL'!G78/'SCI ANUAL'!F78)-1,"N/A")</f>
        <v>3.1247554102415087E-2</v>
      </c>
      <c r="G80" s="1015">
        <f>+IFERROR(('SCI ANUAL'!H78/'SCI ANUAL'!G78)-1,"N/A")</f>
        <v>1.3353624988995172E-2</v>
      </c>
      <c r="H80" s="1262">
        <f t="shared" si="2"/>
        <v>-0.78718052609342037</v>
      </c>
      <c r="K80" s="1015">
        <f>+'SCI ANUAL'!D78/'SCI ANUAL'!$D$3</f>
        <v>3.8127991086537626E-3</v>
      </c>
      <c r="L80" s="1015">
        <f>+'SCI ANUAL'!E78/'SCI ANUAL'!$E$3</f>
        <v>4.9016579397737656E-4</v>
      </c>
      <c r="M80" s="1015">
        <f>+'SCI ANUAL'!F78/'SCI ANUAL'!$F$3</f>
        <v>3.8582893027068861E-4</v>
      </c>
      <c r="N80" s="1015">
        <f>+'SCI ANUAL'!G78/'SCI ANUAL'!$G$3</f>
        <v>3.9229248961297725E-4</v>
      </c>
      <c r="O80" s="1015">
        <f>+'SCI ANUAL'!H78/'SCI ANUAL'!$H$3</f>
        <v>3.6857309635457582E-4</v>
      </c>
      <c r="P80" s="407">
        <f t="shared" si="3"/>
        <v>5.4496594188693818E-3</v>
      </c>
    </row>
    <row r="81" spans="1:16" ht="15.6" x14ac:dyDescent="0.3">
      <c r="A81" s="1130" t="s">
        <v>928</v>
      </c>
      <c r="C81" s="1015" t="str">
        <f>+IFERROR(('SCI ANUAL'!D79/'SCI ANUAL'!C79)-1,"N/A")</f>
        <v>N/A</v>
      </c>
      <c r="D81" s="1015">
        <f>+IFERROR(('SCI ANUAL'!E79/'SCI ANUAL'!D79)-1,"N/A")</f>
        <v>-0.12513990296162536</v>
      </c>
      <c r="E81" s="1015">
        <f>+IFERROR(('SCI ANUAL'!F79/'SCI ANUAL'!E79)-1,"N/A")</f>
        <v>-6.1514920806550522E-2</v>
      </c>
      <c r="F81" s="1015">
        <f>+IFERROR(('SCI ANUAL'!G79/'SCI ANUAL'!F79)-1,"N/A")</f>
        <v>3.1247554102415087E-2</v>
      </c>
      <c r="G81" s="1015">
        <f>+IFERROR(('SCI ANUAL'!H79/'SCI ANUAL'!G79)-1,"N/A")</f>
        <v>1.3353624988995172E-2</v>
      </c>
      <c r="H81" s="1262">
        <f t="shared" si="2"/>
        <v>-0.14205364467676562</v>
      </c>
      <c r="K81" s="1015">
        <f>+'SCI ANUAL'!D79/'SCI ANUAL'!$D$3</f>
        <v>1.0012190551562383E-3</v>
      </c>
      <c r="L81" s="1015">
        <f>+'SCI ANUAL'!E79/'SCI ANUAL'!$E$3</f>
        <v>4.9016579397737656E-4</v>
      </c>
      <c r="M81" s="1015">
        <f>+'SCI ANUAL'!F79/'SCI ANUAL'!$F$3</f>
        <v>3.8582893027068861E-4</v>
      </c>
      <c r="N81" s="1015">
        <f>+'SCI ANUAL'!G79/'SCI ANUAL'!$G$3</f>
        <v>3.9229248961297725E-4</v>
      </c>
      <c r="O81" s="1015">
        <f>+'SCI ANUAL'!H79/'SCI ANUAL'!$H$3</f>
        <v>3.6857309635457582E-4</v>
      </c>
      <c r="P81" s="407">
        <f t="shared" si="3"/>
        <v>2.6380793653718567E-3</v>
      </c>
    </row>
    <row r="82" spans="1:16" ht="15.6" x14ac:dyDescent="0.3">
      <c r="A82" s="1131" t="s">
        <v>929</v>
      </c>
      <c r="C82" s="1015" t="str">
        <f>+IFERROR(('SCI ANUAL'!D80/'SCI ANUAL'!C80)-1,"N/A")</f>
        <v>N/A</v>
      </c>
      <c r="D82" s="1015">
        <f>+IFERROR(('SCI ANUAL'!E80/'SCI ANUAL'!D80)-1,"N/A")</f>
        <v>-1</v>
      </c>
      <c r="E82" s="1015" t="str">
        <f>+IFERROR(('SCI ANUAL'!F80/'SCI ANUAL'!E80)-1,"N/A")</f>
        <v>N/A</v>
      </c>
      <c r="F82" s="1015" t="str">
        <f>+IFERROR(('SCI ANUAL'!G80/'SCI ANUAL'!F80)-1,"N/A")</f>
        <v>N/A</v>
      </c>
      <c r="G82" s="1015" t="str">
        <f>+IFERROR(('SCI ANUAL'!H80/'SCI ANUAL'!G80)-1,"N/A")</f>
        <v>N/A</v>
      </c>
      <c r="H82" s="1262">
        <f t="shared" si="2"/>
        <v>-1</v>
      </c>
      <c r="K82" s="1015">
        <f>+'SCI ANUAL'!D80/'SCI ANUAL'!$D$3</f>
        <v>2.8115800534975247E-3</v>
      </c>
      <c r="L82" s="1015">
        <f>+'SCI ANUAL'!E80/'SCI ANUAL'!$E$3</f>
        <v>0</v>
      </c>
      <c r="M82" s="1015">
        <f>+'SCI ANUAL'!F80/'SCI ANUAL'!$F$3</f>
        <v>0</v>
      </c>
      <c r="N82" s="1015">
        <f>+'SCI ANUAL'!G80/'SCI ANUAL'!$G$3</f>
        <v>0</v>
      </c>
      <c r="O82" s="1015">
        <f>+'SCI ANUAL'!H80/'SCI ANUAL'!$H$3</f>
        <v>0</v>
      </c>
      <c r="P82" s="407">
        <f t="shared" si="3"/>
        <v>2.8115800534975247E-3</v>
      </c>
    </row>
    <row r="83" spans="1:16" ht="15.6" x14ac:dyDescent="0.3">
      <c r="A83" s="888" t="s">
        <v>588</v>
      </c>
      <c r="C83" s="1015" t="str">
        <f>+IFERROR(('SCI ANUAL'!D81/'SCI ANUAL'!C81)-1,"N/A")</f>
        <v>N/A</v>
      </c>
      <c r="D83" s="1015">
        <f>+IFERROR(('SCI ANUAL'!E81/'SCI ANUAL'!D81)-1,"N/A")</f>
        <v>0.11002861292566513</v>
      </c>
      <c r="E83" s="1015">
        <f>+IFERROR(('SCI ANUAL'!F81/'SCI ANUAL'!E81)-1,"N/A")</f>
        <v>4.4381100841411225E-2</v>
      </c>
      <c r="F83" s="1015">
        <f>+IFERROR(('SCI ANUAL'!G81/'SCI ANUAL'!F81)-1,"N/A")</f>
        <v>7.3627168217928807E-2</v>
      </c>
      <c r="G83" s="1015">
        <f>+IFERROR(('SCI ANUAL'!H81/'SCI ANUAL'!G81)-1,"N/A")</f>
        <v>9.3650001202214117E-2</v>
      </c>
      <c r="H83" s="1262">
        <f t="shared" si="2"/>
        <v>0.32168688318721927</v>
      </c>
      <c r="K83" s="1015">
        <f>+'SCI ANUAL'!D81/'SCI ANUAL'!$D$3</f>
        <v>1.3109680590527938E-2</v>
      </c>
      <c r="L83" s="1015">
        <f>+'SCI ANUAL'!E81/'SCI ANUAL'!$E$3</f>
        <v>8.1433212911456131E-3</v>
      </c>
      <c r="M83" s="1015">
        <f>+'SCI ANUAL'!F81/'SCI ANUAL'!$F$3</f>
        <v>7.1332096748825203E-3</v>
      </c>
      <c r="N83" s="1015">
        <f>+'SCI ANUAL'!G81/'SCI ANUAL'!$G$3</f>
        <v>7.5507615580635186E-3</v>
      </c>
      <c r="O83" s="1015">
        <f>+'SCI ANUAL'!H81/'SCI ANUAL'!$H$3</f>
        <v>7.6563490739304484E-3</v>
      </c>
      <c r="P83" s="407">
        <f t="shared" si="3"/>
        <v>4.359332218855004E-2</v>
      </c>
    </row>
    <row r="84" spans="1:16" ht="15.6" x14ac:dyDescent="0.3">
      <c r="A84" s="893" t="s">
        <v>931</v>
      </c>
      <c r="C84" s="1015" t="str">
        <f>+IFERROR(('SCI ANUAL'!D82/'SCI ANUAL'!C82)-1,"N/A")</f>
        <v>N/A</v>
      </c>
      <c r="D84" s="1015">
        <f>+IFERROR(('SCI ANUAL'!E82/'SCI ANUAL'!D82)-1,"N/A")</f>
        <v>5.0040000000000084E-2</v>
      </c>
      <c r="E84" s="1015">
        <f>+IFERROR(('SCI ANUAL'!F82/'SCI ANUAL'!E82)-1,"N/A")</f>
        <v>5.3039999999999976E-2</v>
      </c>
      <c r="F84" s="1015">
        <f>+IFERROR(('SCI ANUAL'!G82/'SCI ANUAL'!F82)-1,"N/A")</f>
        <v>1.7679999999999918E-2</v>
      </c>
      <c r="G84" s="1015">
        <f>+IFERROR(('SCI ANUAL'!H82/'SCI ANUAL'!G82)-1,"N/A")</f>
        <v>4.1139999999999954E-2</v>
      </c>
      <c r="H84" s="1262">
        <f t="shared" si="2"/>
        <v>0.16189999999999993</v>
      </c>
      <c r="K84" s="1015">
        <f>+'SCI ANUAL'!D82/'SCI ANUAL'!$D$3</f>
        <v>8.7264864667696458E-3</v>
      </c>
      <c r="L84" s="1015">
        <f>+'SCI ANUAL'!E82/'SCI ANUAL'!$E$3</f>
        <v>5.12767567999771E-3</v>
      </c>
      <c r="M84" s="1015">
        <f>+'SCI ANUAL'!F82/'SCI ANUAL'!$F$3</f>
        <v>4.5288697721523651E-3</v>
      </c>
      <c r="N84" s="1015">
        <f>+'SCI ANUAL'!G82/'SCI ANUAL'!$G$3</f>
        <v>4.5441571871207053E-3</v>
      </c>
      <c r="O84" s="1015">
        <f>+'SCI ANUAL'!H82/'SCI ANUAL'!$H$3</f>
        <v>4.3864692561475221E-3</v>
      </c>
      <c r="P84" s="407">
        <f t="shared" si="3"/>
        <v>2.7313658362187944E-2</v>
      </c>
    </row>
    <row r="85" spans="1:16" ht="15.6" x14ac:dyDescent="0.3">
      <c r="A85" s="894" t="s">
        <v>930</v>
      </c>
      <c r="C85" s="1015" t="str">
        <f>+IFERROR(('SCI ANUAL'!D83/'SCI ANUAL'!C83)-1,"N/A")</f>
        <v>N/A</v>
      </c>
      <c r="D85" s="1015">
        <f>+IFERROR(('SCI ANUAL'!E83/'SCI ANUAL'!D83)-1,"N/A")</f>
        <v>7.202640591206988E-2</v>
      </c>
      <c r="E85" s="1015">
        <f>+IFERROR(('SCI ANUAL'!F83/'SCI ANUAL'!E83)-1,"N/A")</f>
        <v>1.0232395394854654E-2</v>
      </c>
      <c r="F85" s="1015">
        <f>+IFERROR(('SCI ANUAL'!G83/'SCI ANUAL'!F83)-1,"N/A")</f>
        <v>3.4776046027770402E-2</v>
      </c>
      <c r="G85" s="1015">
        <f>+IFERROR(('SCI ANUAL'!H83/'SCI ANUAL'!G83)-1,"N/A")</f>
        <v>5.5664633599344704E-2</v>
      </c>
      <c r="H85" s="1262">
        <f t="shared" si="2"/>
        <v>0.17269948093403964</v>
      </c>
      <c r="K85" s="1015">
        <f>+'SCI ANUAL'!D83/'SCI ANUAL'!$D$3</f>
        <v>0.13226087347849408</v>
      </c>
      <c r="L85" s="1015">
        <f>+'SCI ANUAL'!E83/'SCI ANUAL'!$E$3</f>
        <v>7.9343646380554786E-2</v>
      </c>
      <c r="M85" s="1015">
        <f>+'SCI ANUAL'!F83/'SCI ANUAL'!$F$3</f>
        <v>6.722918742439582E-2</v>
      </c>
      <c r="N85" s="1015">
        <f>+'SCI ANUAL'!G83/'SCI ANUAL'!$G$3</f>
        <v>6.8589320776800342E-2</v>
      </c>
      <c r="O85" s="1015">
        <f>+'SCI ANUAL'!H83/'SCI ANUAL'!$H$3</f>
        <v>6.7132850264772573E-2</v>
      </c>
      <c r="P85" s="407">
        <f t="shared" si="3"/>
        <v>0.41455587832501761</v>
      </c>
    </row>
    <row r="86" spans="1:16" ht="15.6" x14ac:dyDescent="0.3">
      <c r="A86" s="893" t="s">
        <v>932</v>
      </c>
      <c r="C86" s="1015" t="str">
        <f>+IFERROR(('SCI ANUAL'!D84/'SCI ANUAL'!C84)-1,"N/A")</f>
        <v>N/A</v>
      </c>
      <c r="D86" s="1015">
        <f>+IFERROR(('SCI ANUAL'!E84/'SCI ANUAL'!D84)-1,"N/A")</f>
        <v>4.818152696043132E-3</v>
      </c>
      <c r="E86" s="1015">
        <f>+IFERROR(('SCI ANUAL'!F84/'SCI ANUAL'!E84)-1,"N/A")</f>
        <v>-1.4664371212851912E-2</v>
      </c>
      <c r="F86" s="1015">
        <f>+IFERROR(('SCI ANUAL'!G84/'SCI ANUAL'!F84)-1,"N/A")</f>
        <v>6.896633991117751E-2</v>
      </c>
      <c r="G86" s="1015">
        <f>+IFERROR(('SCI ANUAL'!H84/'SCI ANUAL'!G84)-1,"N/A")</f>
        <v>-0.51127009287733238</v>
      </c>
      <c r="H86" s="1262">
        <f t="shared" si="2"/>
        <v>-0.45214997148296365</v>
      </c>
      <c r="K86" s="1015">
        <f>+'SCI ANUAL'!D84/'SCI ANUAL'!$D$3</f>
        <v>1.9641289833631753E-4</v>
      </c>
      <c r="L86" s="1015">
        <f>+'SCI ANUAL'!E84/'SCI ANUAL'!$E$3</f>
        <v>1.1044161848848671E-4</v>
      </c>
      <c r="M86" s="1015">
        <f>+'SCI ANUAL'!F84/'SCI ANUAL'!$F$3</f>
        <v>9.1272798152496355E-5</v>
      </c>
      <c r="N86" s="1015">
        <f>+'SCI ANUAL'!G84/'SCI ANUAL'!$G$3</f>
        <v>9.6196145025021653E-5</v>
      </c>
      <c r="O86" s="1015">
        <f>+'SCI ANUAL'!H84/'SCI ANUAL'!$H$3</f>
        <v>4.3589229899644825E-5</v>
      </c>
      <c r="P86" s="407">
        <f t="shared" si="3"/>
        <v>5.3791268990196703E-4</v>
      </c>
    </row>
    <row r="87" spans="1:16" ht="15" thickBot="1" x14ac:dyDescent="0.35">
      <c r="A87"/>
      <c r="H87" s="1261"/>
    </row>
    <row r="88" spans="1:16" ht="16.2" thickBot="1" x14ac:dyDescent="0.35">
      <c r="A88" s="944" t="s">
        <v>933</v>
      </c>
      <c r="C88" s="1015" t="str">
        <f>+IFERROR(('SCI ANUAL'!D86/'SCI ANUAL'!C86)-1,"N/A")</f>
        <v>N/A</v>
      </c>
      <c r="D88" s="1015">
        <f>+IFERROR(('SCI ANUAL'!E86/'SCI ANUAL'!D86)-1,"N/A")</f>
        <v>6.2490822430643966E-2</v>
      </c>
      <c r="E88" s="1015">
        <f>+IFERROR(('SCI ANUAL'!F86/'SCI ANUAL'!E86)-1,"N/A")</f>
        <v>4.7373900330769603E-2</v>
      </c>
      <c r="F88" s="1015">
        <f>+IFERROR(('SCI ANUAL'!G86/'SCI ANUAL'!F86)-1,"N/A")</f>
        <v>9.946750647572955E-2</v>
      </c>
      <c r="G88" s="1015">
        <f>+IFERROR(('SCI ANUAL'!H86/'SCI ANUAL'!G86)-1,"N/A")</f>
        <v>9.2974145278695408E-2</v>
      </c>
      <c r="H88" s="1262">
        <f t="shared" si="2"/>
        <v>0.30230637451583853</v>
      </c>
      <c r="K88" s="1015">
        <f>+'SCI ANUAL'!D86/'SCI ANUAL'!$D$3</f>
        <v>0.40549635616615226</v>
      </c>
      <c r="L88" s="1015">
        <f>+'SCI ANUAL'!E86/'SCI ANUAL'!$E$3</f>
        <v>0.24109457003408832</v>
      </c>
      <c r="M88" s="1015">
        <f>+'SCI ANUAL'!F86/'SCI ANUAL'!$F$3</f>
        <v>0.2117939706216945</v>
      </c>
      <c r="N88" s="1015">
        <f>+'SCI ANUAL'!G86/'SCI ANUAL'!$G$3</f>
        <v>0.22958751350202897</v>
      </c>
      <c r="O88" s="1015">
        <f>+'SCI ANUAL'!H86/'SCI ANUAL'!$H$3</f>
        <v>0.23265412938014438</v>
      </c>
      <c r="P88" s="407">
        <f t="shared" si="3"/>
        <v>1.3206265397041084</v>
      </c>
    </row>
    <row r="89" spans="1:16" ht="15.6" x14ac:dyDescent="0.3">
      <c r="A89" s="891" t="s">
        <v>934</v>
      </c>
      <c r="C89" s="1015" t="str">
        <f>+IFERROR(('SCI ANUAL'!D87/'SCI ANUAL'!C87)-1,"N/A")</f>
        <v>N/A</v>
      </c>
      <c r="D89" s="1015">
        <f>+IFERROR(('SCI ANUAL'!E87/'SCI ANUAL'!D87)-1,"N/A")</f>
        <v>0.38671326651269178</v>
      </c>
      <c r="E89" s="1015">
        <f>+IFERROR(('SCI ANUAL'!F87/'SCI ANUAL'!E87)-1,"N/A")</f>
        <v>4.5290399287320815E-2</v>
      </c>
      <c r="F89" s="1015">
        <f>+IFERROR(('SCI ANUAL'!G87/'SCI ANUAL'!F87)-1,"N/A")</f>
        <v>0.11110122621835972</v>
      </c>
      <c r="G89" s="1015">
        <f>+IFERROR(('SCI ANUAL'!H87/'SCI ANUAL'!G87)-1,"N/A")</f>
        <v>1.6927106110828039E-2</v>
      </c>
      <c r="H89" s="1262">
        <f t="shared" si="2"/>
        <v>0.56003199812920035</v>
      </c>
      <c r="K89" s="1015">
        <f>+'SCI ANUAL'!D87/'SCI ANUAL'!$D$3</f>
        <v>0.17713417448156391</v>
      </c>
      <c r="L89" s="1015">
        <f>+'SCI ANUAL'!E87/'SCI ANUAL'!$E$3</f>
        <v>0.13745619379474933</v>
      </c>
      <c r="M89" s="1015">
        <f>+'SCI ANUAL'!F87/'SCI ANUAL'!$F$3</f>
        <v>0.12051072278619664</v>
      </c>
      <c r="N89" s="1015">
        <f>+'SCI ANUAL'!G87/'SCI ANUAL'!$G$3</f>
        <v>0.13201752648989204</v>
      </c>
      <c r="O89" s="1015">
        <f>+'SCI ANUAL'!H87/'SCI ANUAL'!$H$3</f>
        <v>0.12447267618215846</v>
      </c>
      <c r="P89" s="407">
        <f t="shared" si="3"/>
        <v>0.6915912937345603</v>
      </c>
    </row>
    <row r="90" spans="1:16" ht="15.6" x14ac:dyDescent="0.3">
      <c r="A90" s="891" t="s">
        <v>935</v>
      </c>
      <c r="C90" s="1015" t="str">
        <f>+IFERROR(('SCI ANUAL'!D88/'SCI ANUAL'!C88)-1,"N/A")</f>
        <v>N/A</v>
      </c>
      <c r="D90" s="1015">
        <f>+IFERROR(('SCI ANUAL'!E88/'SCI ANUAL'!D88)-1,"N/A")</f>
        <v>0.20374863230596674</v>
      </c>
      <c r="E90" s="1015">
        <f>+IFERROR(('SCI ANUAL'!F88/'SCI ANUAL'!E88)-1,"N/A")</f>
        <v>9.5032661543359431E-3</v>
      </c>
      <c r="F90" s="1015">
        <f>+IFERROR(('SCI ANUAL'!G88/'SCI ANUAL'!F88)-1,"N/A")</f>
        <v>0.14426319903003493</v>
      </c>
      <c r="G90" s="1015">
        <f>+IFERROR(('SCI ANUAL'!H88/'SCI ANUAL'!G88)-1,"N/A")</f>
        <v>-1.1978840953060343E-2</v>
      </c>
      <c r="H90" s="1262">
        <f t="shared" si="2"/>
        <v>0.34553625653727726</v>
      </c>
      <c r="K90" s="1015">
        <f>+'SCI ANUAL'!D88/'SCI ANUAL'!$D$3</f>
        <v>0.21073870257470584</v>
      </c>
      <c r="L90" s="1015">
        <f>+'SCI ANUAL'!E88/'SCI ANUAL'!$E$3</f>
        <v>0.14195653643581407</v>
      </c>
      <c r="M90" s="1015">
        <f>+'SCI ANUAL'!F88/'SCI ANUAL'!$F$3</f>
        <v>0.12019531463689678</v>
      </c>
      <c r="N90" s="1015">
        <f>+'SCI ANUAL'!G88/'SCI ANUAL'!$G$3</f>
        <v>0.13560188999697034</v>
      </c>
      <c r="O90" s="1015">
        <f>+'SCI ANUAL'!H88/'SCI ANUAL'!$H$3</f>
        <v>0.12421801932601836</v>
      </c>
      <c r="P90" s="407">
        <f t="shared" si="3"/>
        <v>0.73271046297040543</v>
      </c>
    </row>
    <row r="91" spans="1:16" ht="15" thickBot="1" x14ac:dyDescent="0.35">
      <c r="A91"/>
      <c r="H91" s="1261"/>
    </row>
    <row r="92" spans="1:16" ht="16.2" thickBot="1" x14ac:dyDescent="0.35">
      <c r="A92" s="944" t="s">
        <v>936</v>
      </c>
      <c r="C92" s="1015" t="str">
        <f>+IFERROR(('SCI ANUAL'!D90/'SCI ANUAL'!C90)-1,"N/A")</f>
        <v>N/A</v>
      </c>
      <c r="D92" s="1015">
        <f>+IFERROR(('SCI ANUAL'!E90/'SCI ANUAL'!D90)-1,"N/A")</f>
        <v>0.13687370828896883</v>
      </c>
      <c r="E92" s="1015">
        <f>+IFERROR(('SCI ANUAL'!F90/'SCI ANUAL'!E90)-1,"N/A")</f>
        <v>6.8885811222237914E-2</v>
      </c>
      <c r="F92" s="1015">
        <f>+IFERROR(('SCI ANUAL'!G90/'SCI ANUAL'!F90)-1,"N/A")</f>
        <v>8.0693021306144308E-2</v>
      </c>
      <c r="G92" s="1015">
        <f>+IFERROR(('SCI ANUAL'!H90/'SCI ANUAL'!G90)-1,"N/A")</f>
        <v>0.11152380392780703</v>
      </c>
      <c r="H92" s="1262">
        <f t="shared" si="2"/>
        <v>0.39797634474515808</v>
      </c>
      <c r="K92" s="1015">
        <f>+'SCI ANUAL'!D90/'SCI ANUAL'!$D$3</f>
        <v>0.37189182807301024</v>
      </c>
      <c r="L92" s="1015">
        <f>+'SCI ANUAL'!E90/'SCI ANUAL'!$E$3</f>
        <v>0.23659422739302352</v>
      </c>
      <c r="M92" s="1015">
        <f>+'SCI ANUAL'!F90/'SCI ANUAL'!$F$3</f>
        <v>0.21210937877099431</v>
      </c>
      <c r="N92" s="1015">
        <f>+'SCI ANUAL'!G90/'SCI ANUAL'!$G$3</f>
        <v>0.22600314999495064</v>
      </c>
      <c r="O92" s="1015">
        <f>+'SCI ANUAL'!H90/'SCI ANUAL'!$H$3</f>
        <v>0.23290878623628447</v>
      </c>
      <c r="P92" s="407">
        <f t="shared" si="3"/>
        <v>1.2795073704682631</v>
      </c>
    </row>
    <row r="93" spans="1:16" ht="15.6" x14ac:dyDescent="0.3">
      <c r="A93" s="891" t="s">
        <v>937</v>
      </c>
      <c r="C93" s="1015" t="str">
        <f>+IFERROR(('SCI ANUAL'!D91/'SCI ANUAL'!C91)-1,"N/A")</f>
        <v>N/A</v>
      </c>
      <c r="D93" s="1015">
        <f>+IFERROR(('SCI ANUAL'!E91/'SCI ANUAL'!D91)-1,"N/A")</f>
        <v>0.55050445337743437</v>
      </c>
      <c r="E93" s="1015">
        <f>+IFERROR(('SCI ANUAL'!F91/'SCI ANUAL'!E91)-1,"N/A")</f>
        <v>1.4095432285622822E-2</v>
      </c>
      <c r="F93" s="1015">
        <f>+IFERROR(('SCI ANUAL'!G91/'SCI ANUAL'!F91)-1,"N/A")</f>
        <v>7.8813700887104154E-2</v>
      </c>
      <c r="G93" s="1015">
        <f>+IFERROR(('SCI ANUAL'!H91/'SCI ANUAL'!G91)-1,"N/A")</f>
        <v>0.2459469575319051</v>
      </c>
      <c r="H93" s="1262">
        <f t="shared" si="2"/>
        <v>0.88936054408206644</v>
      </c>
      <c r="K93" s="1015">
        <f>+'SCI ANUAL'!D91/'SCI ANUAL'!$D$3</f>
        <v>0.24220026107290646</v>
      </c>
      <c r="L93" s="1015">
        <f>+'SCI ANUAL'!E91/'SCI ANUAL'!$E$3</f>
        <v>0.21014686271699909</v>
      </c>
      <c r="M93" s="1015">
        <f>+'SCI ANUAL'!F91/'SCI ANUAL'!$F$3</f>
        <v>0.17874181067189757</v>
      </c>
      <c r="N93" s="1015">
        <f>+'SCI ANUAL'!G91/'SCI ANUAL'!$G$3</f>
        <v>0.19011871915129996</v>
      </c>
      <c r="O93" s="1015">
        <f>+'SCI ANUAL'!H91/'SCI ANUAL'!$H$3</f>
        <v>0.2196226086310914</v>
      </c>
      <c r="P93" s="407">
        <f t="shared" si="3"/>
        <v>1.0408302622441945</v>
      </c>
    </row>
    <row r="94" spans="1:16" ht="15" thickBot="1" x14ac:dyDescent="0.35">
      <c r="A94"/>
      <c r="H94" s="1261"/>
    </row>
    <row r="95" spans="1:16" ht="16.2" thickBot="1" x14ac:dyDescent="0.35">
      <c r="A95" s="944" t="s">
        <v>938</v>
      </c>
      <c r="C95" s="1015" t="str">
        <f>+IFERROR(('SCI ANUAL'!D93/'SCI ANUAL'!C93)-1,"N/A")</f>
        <v>N/A</v>
      </c>
      <c r="D95" s="1015">
        <f>+IFERROR(('SCI ANUAL'!E93/'SCI ANUAL'!D93)-1,"N/A")</f>
        <v>0.30001125104341164</v>
      </c>
      <c r="E95" s="1015">
        <f>+IFERROR(('SCI ANUAL'!F93/'SCI ANUAL'!E93)-1,"N/A")</f>
        <v>4.3112434885242523E-2</v>
      </c>
      <c r="F95" s="1015">
        <f>+IFERROR(('SCI ANUAL'!G93/'SCI ANUAL'!F93)-1,"N/A")</f>
        <v>7.9833581336137494E-2</v>
      </c>
      <c r="G95" s="1015">
        <f>+IFERROR(('SCI ANUAL'!H93/'SCI ANUAL'!G93)-1,"N/A")</f>
        <v>0.17293936432582968</v>
      </c>
      <c r="H95" s="1262">
        <f t="shared" si="2"/>
        <v>0.59589663159062134</v>
      </c>
      <c r="K95" s="1015">
        <f>+'SCI ANUAL'!D93/'SCI ANUAL'!$D$3</f>
        <v>0.61409208914591684</v>
      </c>
      <c r="L95" s="1015">
        <f>+'SCI ANUAL'!E93/'SCI ANUAL'!$E$3</f>
        <v>0.44674109011002255</v>
      </c>
      <c r="M95" s="1015">
        <f>+'SCI ANUAL'!F93/'SCI ANUAL'!$F$3</f>
        <v>0.39085118944289193</v>
      </c>
      <c r="N95" s="1015">
        <f>+'SCI ANUAL'!G93/'SCI ANUAL'!$G$3</f>
        <v>0.4161218691462506</v>
      </c>
      <c r="O95" s="1015">
        <f>+'SCI ANUAL'!H93/'SCI ANUAL'!$H$3</f>
        <v>0.45253139486737587</v>
      </c>
      <c r="P95" s="407">
        <f t="shared" si="3"/>
        <v>2.3203376327124574</v>
      </c>
    </row>
    <row r="96" spans="1:16" ht="15.6" x14ac:dyDescent="0.3">
      <c r="A96" s="891" t="s">
        <v>939</v>
      </c>
      <c r="C96" s="1015" t="str">
        <f>+IFERROR(('SCI ANUAL'!D94/'SCI ANUAL'!C94)-1,"N/A")</f>
        <v>N/A</v>
      </c>
      <c r="D96" s="1015">
        <f>+IFERROR(('SCI ANUAL'!E94/'SCI ANUAL'!D94)-1,"N/A")</f>
        <v>0.3807016045564513</v>
      </c>
      <c r="E96" s="1015">
        <f>+IFERROR(('SCI ANUAL'!F94/'SCI ANUAL'!E94)-1,"N/A")</f>
        <v>-1.7848681439219694E-2</v>
      </c>
      <c r="F96" s="1015">
        <f>+IFERROR(('SCI ANUAL'!G94/'SCI ANUAL'!F94)-1,"N/A")</f>
        <v>0.10297287236476893</v>
      </c>
      <c r="G96" s="1015">
        <f>+IFERROR(('SCI ANUAL'!H94/'SCI ANUAL'!G94)-1,"N/A")</f>
        <v>0.26316546927397044</v>
      </c>
      <c r="H96" s="1262">
        <f t="shared" si="2"/>
        <v>0.72899126475597098</v>
      </c>
      <c r="K96" s="1015">
        <f>+'SCI ANUAL'!D94/'SCI ANUAL'!$D$3</f>
        <v>0.27913276779359847</v>
      </c>
      <c r="L96" s="1015">
        <f>+'SCI ANUAL'!E94/'SCI ANUAL'!$E$3</f>
        <v>0.21566811246690748</v>
      </c>
      <c r="M96" s="1015">
        <f>+'SCI ANUAL'!F94/'SCI ANUAL'!$F$3</f>
        <v>0.17765963156495088</v>
      </c>
      <c r="N96" s="1015">
        <f>+'SCI ANUAL'!G94/'SCI ANUAL'!$G$3</f>
        <v>0.19319943924647348</v>
      </c>
      <c r="O96" s="1015">
        <f>+'SCI ANUAL'!H94/'SCI ANUAL'!$H$3</f>
        <v>0.22626569743368793</v>
      </c>
      <c r="P96" s="407">
        <f t="shared" si="3"/>
        <v>1.0919256485056181</v>
      </c>
    </row>
    <row r="97" spans="1:16" x14ac:dyDescent="0.3">
      <c r="A97"/>
      <c r="H97" s="1261"/>
    </row>
    <row r="98" spans="1:16" ht="15.6" x14ac:dyDescent="0.3">
      <c r="A98" s="278" t="s">
        <v>940</v>
      </c>
      <c r="C98" s="1015" t="str">
        <f>+IFERROR(('SCI ANUAL'!D96/'SCI ANUAL'!C96)-1,"N/A")</f>
        <v>N/A</v>
      </c>
      <c r="D98" s="1015">
        <f>+IFERROR(('SCI ANUAL'!E96/'SCI ANUAL'!D96)-1,"N/A")</f>
        <v>0.49616455765004686</v>
      </c>
      <c r="E98" s="1015">
        <f>+IFERROR(('SCI ANUAL'!F96/'SCI ANUAL'!E96)-1,"N/A")</f>
        <v>7.7237678457063863E-2</v>
      </c>
      <c r="F98" s="1015">
        <f>+IFERROR(('SCI ANUAL'!G96/'SCI ANUAL'!F96)-1,"N/A")</f>
        <v>5.9297266613965505E-2</v>
      </c>
      <c r="G98" s="1015">
        <f>+IFERROR(('SCI ANUAL'!H96/'SCI ANUAL'!G96)-1,"N/A")</f>
        <v>9.672360011480885E-2</v>
      </c>
      <c r="H98" s="1262">
        <f t="shared" si="2"/>
        <v>0.72942310283588507</v>
      </c>
      <c r="K98" s="1015">
        <f>+'SCI ANUAL'!D96/'SCI ANUAL'!$D$3</f>
        <v>0.49325083098416223</v>
      </c>
      <c r="L98" s="1015">
        <f>+'SCI ANUAL'!E96/'SCI ANUAL'!$E$3</f>
        <v>0.4129737754684481</v>
      </c>
      <c r="M98" s="1015">
        <f>+'SCI ANUAL'!F96/'SCI ANUAL'!$F$3</f>
        <v>0.37312850244818496</v>
      </c>
      <c r="N98" s="1015">
        <f>+'SCI ANUAL'!G96/'SCI ANUAL'!$G$3</f>
        <v>0.38969833483405869</v>
      </c>
      <c r="O98" s="1015">
        <f>+'SCI ANUAL'!H96/'SCI ANUAL'!$H$3</f>
        <v>0.39625828094327281</v>
      </c>
      <c r="P98" s="407">
        <f t="shared" si="3"/>
        <v>2.0653097246781265</v>
      </c>
    </row>
    <row r="99" spans="1:16" ht="15" thickBot="1" x14ac:dyDescent="0.35">
      <c r="A99"/>
      <c r="H99" s="1261"/>
    </row>
    <row r="100" spans="1:16" ht="16.2" thickBot="1" x14ac:dyDescent="0.35">
      <c r="A100" s="944" t="s">
        <v>918</v>
      </c>
      <c r="C100" s="1015" t="str">
        <f>+IFERROR(('SCI ANUAL'!D98/'SCI ANUAL'!C98)-1,"N/A")</f>
        <v>N/A</v>
      </c>
      <c r="D100" s="1015">
        <f>+IFERROR(('SCI ANUAL'!E98/'SCI ANUAL'!D98)-1,"N/A")</f>
        <v>0.82365141105246398</v>
      </c>
      <c r="E100" s="1015">
        <f>+IFERROR(('SCI ANUAL'!F98/'SCI ANUAL'!E98)-1,"N/A")</f>
        <v>2.1019240759724056E-2</v>
      </c>
      <c r="F100" s="1015">
        <f>+IFERROR(('SCI ANUAL'!G98/'SCI ANUAL'!F98)-1,"N/A")</f>
        <v>-4.9932151771668765E-2</v>
      </c>
      <c r="G100" s="1015">
        <f>+IFERROR(('SCI ANUAL'!H98/'SCI ANUAL'!G98)-1,"N/A")</f>
        <v>0.17559193341379586</v>
      </c>
      <c r="H100" s="1262">
        <f t="shared" si="2"/>
        <v>0.97033043345431513</v>
      </c>
      <c r="K100" s="1015">
        <f>+'SCI ANUAL'!D98/'SCI ANUAL'!$D$3</f>
        <v>0.10693677886721864</v>
      </c>
      <c r="L100" s="1015">
        <f>+'SCI ANUAL'!E98/'SCI ANUAL'!$E$3</f>
        <v>0.1091300140535259</v>
      </c>
      <c r="M100" s="1015">
        <f>+'SCI ANUAL'!F98/'SCI ANUAL'!$F$3</f>
        <v>9.3455002432157278E-2</v>
      </c>
      <c r="N100" s="1015">
        <f>+'SCI ANUAL'!G98/'SCI ANUAL'!$G$3</f>
        <v>8.7540585625047504E-2</v>
      </c>
      <c r="O100" s="1015">
        <f>+'SCI ANUAL'!H98/'SCI ANUAL'!$H$3</f>
        <v>9.5415439931383988E-2</v>
      </c>
      <c r="P100" s="407">
        <f t="shared" si="3"/>
        <v>0.49247782090933334</v>
      </c>
    </row>
    <row r="101" spans="1:16" ht="15.6" x14ac:dyDescent="0.3">
      <c r="A101" s="896" t="s">
        <v>41</v>
      </c>
      <c r="C101" s="1015" t="str">
        <f>+IFERROR(('SCI ANUAL'!D99/'SCI ANUAL'!C99)-1,"N/A")</f>
        <v>N/A</v>
      </c>
      <c r="D101" s="1015">
        <f>+IFERROR(('SCI ANUAL'!E99/'SCI ANUAL'!D99)-1,"N/A")</f>
        <v>1.0428562622645194</v>
      </c>
      <c r="E101" s="1015">
        <f>+IFERROR(('SCI ANUAL'!F99/'SCI ANUAL'!E99)-1,"N/A")</f>
        <v>4.1416186084672901E-2</v>
      </c>
      <c r="F101" s="1015">
        <f>+IFERROR(('SCI ANUAL'!G99/'SCI ANUAL'!F99)-1,"N/A")</f>
        <v>0.10386358126901518</v>
      </c>
      <c r="G101" s="1015">
        <f>+IFERROR(('SCI ANUAL'!H99/'SCI ANUAL'!G99)-1,"N/A")</f>
        <v>7.6739594850080195E-2</v>
      </c>
      <c r="H101" s="1262">
        <f t="shared" si="2"/>
        <v>1.2648756244682877</v>
      </c>
      <c r="K101" s="1015">
        <f>+'SCI ANUAL'!D99/'SCI ANUAL'!$D$3</f>
        <v>2.8334944191672838E-2</v>
      </c>
      <c r="L101" s="1015">
        <f>+'SCI ANUAL'!E99/'SCI ANUAL'!$E$3</f>
        <v>3.2391828005274743E-2</v>
      </c>
      <c r="M101" s="1015">
        <f>+'SCI ANUAL'!F99/'SCI ANUAL'!$F$3</f>
        <v>2.8293338586127266E-2</v>
      </c>
      <c r="N101" s="1015">
        <f>+'SCI ANUAL'!G99/'SCI ANUAL'!$G$3</f>
        <v>3.0792991028340471E-2</v>
      </c>
      <c r="O101" s="1015">
        <f>+'SCI ANUAL'!H99/'SCI ANUAL'!$H$3</f>
        <v>3.0740800402717965E-2</v>
      </c>
      <c r="P101" s="407">
        <f t="shared" si="3"/>
        <v>0.15055390221413328</v>
      </c>
    </row>
    <row r="102" spans="1:16" ht="15.6" x14ac:dyDescent="0.3">
      <c r="A102" s="882" t="s">
        <v>920</v>
      </c>
      <c r="C102" s="1015" t="str">
        <f>+IFERROR(('SCI ANUAL'!D100/'SCI ANUAL'!C100)-1,"N/A")</f>
        <v>N/A</v>
      </c>
      <c r="D102" s="1015">
        <f>+IFERROR(('SCI ANUAL'!E100/'SCI ANUAL'!D100)-1,"N/A")</f>
        <v>0.95965974595066283</v>
      </c>
      <c r="E102" s="1015">
        <f>+IFERROR(('SCI ANUAL'!F100/'SCI ANUAL'!E100)-1,"N/A")</f>
        <v>8.5746313416912301E-4</v>
      </c>
      <c r="F102" s="1015">
        <f>+IFERROR(('SCI ANUAL'!G100/'SCI ANUAL'!F100)-1,"N/A")</f>
        <v>-0.1207758624491303</v>
      </c>
      <c r="G102" s="1015">
        <f>+IFERROR(('SCI ANUAL'!H100/'SCI ANUAL'!G100)-1,"N/A")</f>
        <v>0.41358919807907668</v>
      </c>
      <c r="H102" s="1262">
        <f t="shared" si="2"/>
        <v>1.2533305447147782</v>
      </c>
      <c r="K102" s="1015">
        <f>+'SCI ANUAL'!D100/'SCI ANUAL'!$D$3</f>
        <v>3.2154356149603845E-2</v>
      </c>
      <c r="L102" s="1015">
        <f>+'SCI ANUAL'!E100/'SCI ANUAL'!$E$3</f>
        <v>3.5261093429270196E-2</v>
      </c>
      <c r="M102" s="1015">
        <f>+'SCI ANUAL'!F100/'SCI ANUAL'!$F$3</f>
        <v>2.9600048528504796E-2</v>
      </c>
      <c r="N102" s="1015">
        <f>+'SCI ANUAL'!G100/'SCI ANUAL'!$G$3</f>
        <v>2.5659270126775009E-2</v>
      </c>
      <c r="O102" s="1015">
        <f>+'SCI ANUAL'!H100/'SCI ANUAL'!$H$3</f>
        <v>3.3629478190585399E-2</v>
      </c>
      <c r="P102" s="407">
        <f t="shared" si="3"/>
        <v>0.15630424642473925</v>
      </c>
    </row>
    <row r="103" spans="1:16" ht="15.6" x14ac:dyDescent="0.3">
      <c r="A103" s="883" t="s">
        <v>427</v>
      </c>
      <c r="C103" s="1015" t="str">
        <f>+IFERROR(('SCI ANUAL'!D101/'SCI ANUAL'!C101)-1,"N/A")</f>
        <v>N/A</v>
      </c>
      <c r="D103" s="1015">
        <f>+IFERROR(('SCI ANUAL'!E101/'SCI ANUAL'!D101)-1,"N/A")</f>
        <v>0.68834683974301814</v>
      </c>
      <c r="E103" s="1015">
        <f>+IFERROR(('SCI ANUAL'!F101/'SCI ANUAL'!E101)-1,"N/A")</f>
        <v>2.7798379836464937E-2</v>
      </c>
      <c r="F103" s="1015">
        <f>+IFERROR(('SCI ANUAL'!G101/'SCI ANUAL'!F101)-1,"N/A")</f>
        <v>-0.11972939276442807</v>
      </c>
      <c r="G103" s="1015">
        <f>+IFERROR(('SCI ANUAL'!H101/'SCI ANUAL'!G101)-1,"N/A")</f>
        <v>8.3021592310966508E-2</v>
      </c>
      <c r="H103" s="1262">
        <f t="shared" si="2"/>
        <v>0.67943741912602151</v>
      </c>
      <c r="K103" s="1015">
        <f>+'SCI ANUAL'!D101/'SCI ANUAL'!$D$3</f>
        <v>1.8651373730123696E-2</v>
      </c>
      <c r="L103" s="1015">
        <f>+'SCI ANUAL'!E101/'SCI ANUAL'!$E$3</f>
        <v>1.7621699036030308E-2</v>
      </c>
      <c r="M103" s="1015">
        <f>+'SCI ANUAL'!F101/'SCI ANUAL'!$F$3</f>
        <v>1.5190781745643141E-2</v>
      </c>
      <c r="N103" s="1015">
        <f>+'SCI ANUAL'!G101/'SCI ANUAL'!$G$3</f>
        <v>1.3184042614675503E-2</v>
      </c>
      <c r="O103" s="1015">
        <f>+'SCI ANUAL'!H101/'SCI ANUAL'!$H$3</f>
        <v>1.3238486150471204E-2</v>
      </c>
      <c r="P103" s="407">
        <f t="shared" si="3"/>
        <v>7.7886383276943846E-2</v>
      </c>
    </row>
    <row r="104" spans="1:16" ht="15.6" x14ac:dyDescent="0.3">
      <c r="A104" s="884" t="s">
        <v>921</v>
      </c>
      <c r="C104" s="1015" t="str">
        <f>+IFERROR(('SCI ANUAL'!D102/'SCI ANUAL'!C102)-1,"N/A")</f>
        <v>N/A</v>
      </c>
      <c r="D104" s="1015">
        <f>+IFERROR(('SCI ANUAL'!E102/'SCI ANUAL'!D102)-1,"N/A")</f>
        <v>0.50921917823725416</v>
      </c>
      <c r="E104" s="1015">
        <f>+IFERROR(('SCI ANUAL'!F102/'SCI ANUAL'!E102)-1,"N/A")</f>
        <v>1.3558034978459421E-2</v>
      </c>
      <c r="F104" s="1015">
        <f>+IFERROR(('SCI ANUAL'!G102/'SCI ANUAL'!F102)-1,"N/A")</f>
        <v>-0.11729562336237964</v>
      </c>
      <c r="G104" s="1015">
        <f>+IFERROR(('SCI ANUAL'!H102/'SCI ANUAL'!G102)-1,"N/A")</f>
        <v>7.3218897841663466E-2</v>
      </c>
      <c r="H104" s="1262">
        <f t="shared" si="2"/>
        <v>0.4787004876949974</v>
      </c>
      <c r="K104" s="1015">
        <f>+'SCI ANUAL'!D102/'SCI ANUAL'!$D$3</f>
        <v>2.6466457351149362E-2</v>
      </c>
      <c r="L104" s="1015">
        <f>+'SCI ANUAL'!E102/'SCI ANUAL'!$E$3</f>
        <v>2.2352361584881637E-2</v>
      </c>
      <c r="M104" s="1015">
        <f>+'SCI ANUAL'!F102/'SCI ANUAL'!$F$3</f>
        <v>1.9001874735042241E-2</v>
      </c>
      <c r="N104" s="1015">
        <f>+'SCI ANUAL'!G102/'SCI ANUAL'!$G$3</f>
        <v>1.6537277119675155E-2</v>
      </c>
      <c r="O104" s="1015">
        <f>+'SCI ANUAL'!H102/'SCI ANUAL'!$H$3</f>
        <v>1.6455266771831702E-2</v>
      </c>
      <c r="P104" s="407">
        <f t="shared" si="3"/>
        <v>0.10081323756258009</v>
      </c>
    </row>
    <row r="105" spans="1:16" ht="15.6" x14ac:dyDescent="0.3">
      <c r="A105" s="885" t="s">
        <v>922</v>
      </c>
      <c r="C105" s="1015" t="str">
        <f>+IFERROR(('SCI ANUAL'!D103/'SCI ANUAL'!C103)-1,"N/A")</f>
        <v>N/A</v>
      </c>
      <c r="D105" s="1015">
        <f>+IFERROR(('SCI ANUAL'!E103/'SCI ANUAL'!D103)-1,"N/A")</f>
        <v>1.0200235714285704</v>
      </c>
      <c r="E105" s="1015">
        <f>+IFERROR(('SCI ANUAL'!F103/'SCI ANUAL'!E103)-1,"N/A")</f>
        <v>8.5919789004739844E-2</v>
      </c>
      <c r="F105" s="1015">
        <f>+IFERROR(('SCI ANUAL'!G103/'SCI ANUAL'!F103)-1,"N/A")</f>
        <v>1.2808543501609426E-2</v>
      </c>
      <c r="G105" s="1015">
        <f>+IFERROR(('SCI ANUAL'!H103/'SCI ANUAL'!G103)-1,"N/A")</f>
        <v>6.6262137932143306E-2</v>
      </c>
      <c r="H105" s="1262">
        <f t="shared" si="2"/>
        <v>1.1850140418670629</v>
      </c>
      <c r="K105" s="1015">
        <f>+'SCI ANUAL'!D103/'SCI ANUAL'!$D$3</f>
        <v>1.3296474446688939E-3</v>
      </c>
      <c r="L105" s="1015">
        <f>+'SCI ANUAL'!E103/'SCI ANUAL'!$E$3</f>
        <v>1.5030319980689924E-3</v>
      </c>
      <c r="M105" s="1015">
        <f>+'SCI ANUAL'!F103/'SCI ANUAL'!$F$3</f>
        <v>1.3689588368398457E-3</v>
      </c>
      <c r="N105" s="1015">
        <f>+'SCI ANUAL'!G103/'SCI ANUAL'!$G$3</f>
        <v>1.367004735581368E-3</v>
      </c>
      <c r="O105" s="1015">
        <f>+'SCI ANUAL'!H103/'SCI ANUAL'!$H$3</f>
        <v>1.3514084157777366E-3</v>
      </c>
      <c r="P105" s="407">
        <f t="shared" si="3"/>
        <v>6.9200514309368365E-3</v>
      </c>
    </row>
    <row r="106" spans="1:16" ht="15" thickBot="1" x14ac:dyDescent="0.35">
      <c r="A106"/>
      <c r="H106" s="1261"/>
    </row>
    <row r="107" spans="1:16" ht="16.2" thickBot="1" x14ac:dyDescent="0.35">
      <c r="A107" s="944" t="s">
        <v>923</v>
      </c>
      <c r="C107" s="1015" t="str">
        <f>+IFERROR(('SCI ANUAL'!D105/'SCI ANUAL'!C105)-1,"N/A")</f>
        <v>N/A</v>
      </c>
      <c r="D107" s="1015">
        <f>+IFERROR(('SCI ANUAL'!E105/'SCI ANUAL'!D105)-1,"N/A")</f>
        <v>0.10082974376731313</v>
      </c>
      <c r="E107" s="1015">
        <f>+IFERROR(('SCI ANUAL'!F105/'SCI ANUAL'!E105)-1,"N/A")</f>
        <v>7.6748087199624226E-2</v>
      </c>
      <c r="F107" s="1015">
        <f>+IFERROR(('SCI ANUAL'!G105/'SCI ANUAL'!F105)-1,"N/A")</f>
        <v>0.18044173750995962</v>
      </c>
      <c r="G107" s="1015">
        <f>+IFERROR(('SCI ANUAL'!H105/'SCI ANUAL'!G105)-1,"N/A")</f>
        <v>9.9066914737710343E-2</v>
      </c>
      <c r="H107" s="1262">
        <f t="shared" si="2"/>
        <v>0.45708648321460732</v>
      </c>
      <c r="K107" s="1015">
        <f>+'SCI ANUAL'!D105/'SCI ANUAL'!$D$3</f>
        <v>0.30892116213549919</v>
      </c>
      <c r="L107" s="1015">
        <f>+'SCI ANUAL'!E105/'SCI ANUAL'!$E$3</f>
        <v>0.19030188988555014</v>
      </c>
      <c r="M107" s="1015">
        <f>+'SCI ANUAL'!F105/'SCI ANUAL'!$F$3</f>
        <v>0.17186269823472297</v>
      </c>
      <c r="N107" s="1015">
        <f>+'SCI ANUAL'!G105/'SCI ANUAL'!$G$3</f>
        <v>0.20002231802469195</v>
      </c>
      <c r="O107" s="1015">
        <f>+'SCI ANUAL'!H105/'SCI ANUAL'!$H$3</f>
        <v>0.20382394469809981</v>
      </c>
      <c r="P107" s="407">
        <f t="shared" si="3"/>
        <v>1.074932012978564</v>
      </c>
    </row>
    <row r="108" spans="1:16" ht="15.6" x14ac:dyDescent="0.3">
      <c r="A108" s="886" t="s">
        <v>924</v>
      </c>
      <c r="C108" s="1015" t="str">
        <f>+IFERROR(('SCI ANUAL'!D106/'SCI ANUAL'!C106)-1,"N/A")</f>
        <v>N/A</v>
      </c>
      <c r="D108" s="1015">
        <f>+IFERROR(('SCI ANUAL'!E106/'SCI ANUAL'!D106)-1,"N/A")</f>
        <v>0.10082974376731313</v>
      </c>
      <c r="E108" s="1015">
        <f>+IFERROR(('SCI ANUAL'!F106/'SCI ANUAL'!E106)-1,"N/A")</f>
        <v>7.6748087199624226E-2</v>
      </c>
      <c r="F108" s="1015">
        <f>+IFERROR(('SCI ANUAL'!G106/'SCI ANUAL'!F106)-1,"N/A")</f>
        <v>0.18044173750995962</v>
      </c>
      <c r="G108" s="1015">
        <f>+IFERROR(('SCI ANUAL'!H106/'SCI ANUAL'!G106)-1,"N/A")</f>
        <v>9.9066914737710343E-2</v>
      </c>
      <c r="H108" s="1262">
        <f t="shared" si="2"/>
        <v>0.45708648321460732</v>
      </c>
      <c r="K108" s="1015">
        <f>+'SCI ANUAL'!D106/'SCI ANUAL'!$D$3</f>
        <v>0.30892116213549919</v>
      </c>
      <c r="L108" s="1015">
        <f>+'SCI ANUAL'!E106/'SCI ANUAL'!$E$3</f>
        <v>0.19030188988555014</v>
      </c>
      <c r="M108" s="1015">
        <f>+'SCI ANUAL'!F106/'SCI ANUAL'!$F$3</f>
        <v>0.17186269823472297</v>
      </c>
      <c r="N108" s="1015">
        <f>+'SCI ANUAL'!G106/'SCI ANUAL'!$G$3</f>
        <v>0.20002231802469195</v>
      </c>
      <c r="O108" s="1015">
        <f>+'SCI ANUAL'!H106/'SCI ANUAL'!$H$3</f>
        <v>0.20382394469809981</v>
      </c>
      <c r="P108" s="407">
        <f t="shared" si="3"/>
        <v>1.074932012978564</v>
      </c>
    </row>
    <row r="109" spans="1:16" ht="15.6" x14ac:dyDescent="0.3">
      <c r="A109" s="886" t="s">
        <v>925</v>
      </c>
      <c r="C109" s="1015" t="str">
        <f>+IFERROR(('SCI ANUAL'!D107/'SCI ANUAL'!C107)-1,"N/A")</f>
        <v>N/A</v>
      </c>
      <c r="D109" s="1015" t="str">
        <f>+IFERROR(('SCI ANUAL'!E107/'SCI ANUAL'!D107)-1,"N/A")</f>
        <v>N/A</v>
      </c>
      <c r="E109" s="1015" t="str">
        <f>+IFERROR(('SCI ANUAL'!F107/'SCI ANUAL'!E107)-1,"N/A")</f>
        <v>N/A</v>
      </c>
      <c r="F109" s="1015" t="str">
        <f>+IFERROR(('SCI ANUAL'!G107/'SCI ANUAL'!F107)-1,"N/A")</f>
        <v>N/A</v>
      </c>
      <c r="G109" s="1015" t="str">
        <f>+IFERROR(('SCI ANUAL'!H107/'SCI ANUAL'!G107)-1,"N/A")</f>
        <v>N/A</v>
      </c>
      <c r="H109" s="1262">
        <f t="shared" si="2"/>
        <v>0</v>
      </c>
      <c r="K109" s="1015">
        <f>+'SCI ANUAL'!D107/'SCI ANUAL'!$D$3</f>
        <v>0</v>
      </c>
      <c r="L109" s="1015">
        <f>+'SCI ANUAL'!E107/'SCI ANUAL'!$E$3</f>
        <v>0</v>
      </c>
      <c r="M109" s="1015">
        <f>+'SCI ANUAL'!F107/'SCI ANUAL'!$F$3</f>
        <v>0</v>
      </c>
      <c r="N109" s="1015">
        <f>+'SCI ANUAL'!G107/'SCI ANUAL'!$G$3</f>
        <v>0</v>
      </c>
      <c r="O109" s="1015">
        <f>+'SCI ANUAL'!H107/'SCI ANUAL'!$H$3</f>
        <v>0</v>
      </c>
      <c r="P109" s="407">
        <f t="shared" si="3"/>
        <v>0</v>
      </c>
    </row>
    <row r="110" spans="1:16" ht="15" thickBot="1" x14ac:dyDescent="0.35">
      <c r="A110"/>
      <c r="H110" s="1261"/>
    </row>
    <row r="111" spans="1:16" ht="16.2" thickBot="1" x14ac:dyDescent="0.35">
      <c r="A111" s="944" t="s">
        <v>926</v>
      </c>
      <c r="C111" s="1015" t="str">
        <f>+IFERROR(('SCI ANUAL'!D109/'SCI ANUAL'!C109)-1,"N/A")</f>
        <v>N/A</v>
      </c>
      <c r="D111" s="1015">
        <f>+IFERROR(('SCI ANUAL'!E109/'SCI ANUAL'!D109)-1,"N/A")</f>
        <v>0.73815740683416764</v>
      </c>
      <c r="E111" s="1015">
        <f>+IFERROR(('SCI ANUAL'!F109/'SCI ANUAL'!E109)-1,"N/A")</f>
        <v>5.6785277247179966E-3</v>
      </c>
      <c r="F111" s="1015">
        <f>+IFERROR(('SCI ANUAL'!G109/'SCI ANUAL'!F109)-1,"N/A")</f>
        <v>-1.8275978208689203E-2</v>
      </c>
      <c r="G111" s="1015">
        <f>+IFERROR(('SCI ANUAL'!H109/'SCI ANUAL'!G109)-1,"N/A")</f>
        <v>3.9709738685286045E-2</v>
      </c>
      <c r="H111" s="1262">
        <f t="shared" si="2"/>
        <v>0.76526969503548248</v>
      </c>
      <c r="K111" s="1015">
        <f>+'SCI ANUAL'!D109/'SCI ANUAL'!$D$3</f>
        <v>0.13218405389129592</v>
      </c>
      <c r="L111" s="1015">
        <f>+'SCI ANUAL'!E109/'SCI ANUAL'!$E$3</f>
        <v>0.1285711286228845</v>
      </c>
      <c r="M111" s="1015">
        <f>+'SCI ANUAL'!F109/'SCI ANUAL'!$F$3</f>
        <v>0.10844937401154015</v>
      </c>
      <c r="N111" s="1015">
        <f>+'SCI ANUAL'!G109/'SCI ANUAL'!$G$3</f>
        <v>0.10497085648712678</v>
      </c>
      <c r="O111" s="1015">
        <f>+'SCI ANUAL'!H109/'SCI ANUAL'!$H$3</f>
        <v>0.10118903743520362</v>
      </c>
      <c r="P111" s="407">
        <f t="shared" si="3"/>
        <v>0.57536445044805096</v>
      </c>
    </row>
    <row r="112" spans="1:16" ht="15.6" x14ac:dyDescent="0.3">
      <c r="A112" s="887" t="s">
        <v>927</v>
      </c>
      <c r="C112" s="1015" t="str">
        <f>+IFERROR(('SCI ANUAL'!D110/'SCI ANUAL'!C110)-1,"N/A")</f>
        <v>N/A</v>
      </c>
      <c r="D112" s="1015">
        <f>+IFERROR(('SCI ANUAL'!E110/'SCI ANUAL'!D110)-1,"N/A")</f>
        <v>-0.13908821050262288</v>
      </c>
      <c r="E112" s="1015">
        <f>+IFERROR(('SCI ANUAL'!F110/'SCI ANUAL'!E110)-1,"N/A")</f>
        <v>-0.16621231107448808</v>
      </c>
      <c r="F112" s="1015">
        <f>+IFERROR(('SCI ANUAL'!G110/'SCI ANUAL'!F110)-1,"N/A")</f>
        <v>1.2348098862613455E-4</v>
      </c>
      <c r="G112" s="1015">
        <f>+IFERROR(('SCI ANUAL'!H110/'SCI ANUAL'!G110)-1,"N/A")</f>
        <v>4.4985478409265145E-3</v>
      </c>
      <c r="H112" s="1262">
        <f t="shared" si="2"/>
        <v>-0.30067849274755831</v>
      </c>
      <c r="K112" s="1015">
        <f>+'SCI ANUAL'!D110/'SCI ANUAL'!$D$3</f>
        <v>1.9374273718015356E-2</v>
      </c>
      <c r="L112" s="1015">
        <f>+'SCI ANUAL'!E110/'SCI ANUAL'!$E$3</f>
        <v>9.3338189427516483E-3</v>
      </c>
      <c r="M112" s="1015">
        <f>+'SCI ANUAL'!F110/'SCI ANUAL'!$F$3</f>
        <v>6.5273855582517627E-3</v>
      </c>
      <c r="N112" s="1015">
        <f>+'SCI ANUAL'!G110/'SCI ANUAL'!$G$3</f>
        <v>6.4364316748834775E-3</v>
      </c>
      <c r="O112" s="1015">
        <f>+'SCI ANUAL'!H110/'SCI ANUAL'!$H$3</f>
        <v>5.9944188970907936E-3</v>
      </c>
      <c r="P112" s="407">
        <f t="shared" si="3"/>
        <v>4.7666328790993036E-2</v>
      </c>
    </row>
    <row r="113" spans="1:16" ht="15.6" x14ac:dyDescent="0.3">
      <c r="A113" s="1130" t="s">
        <v>928</v>
      </c>
      <c r="C113" s="1015" t="str">
        <f>+IFERROR(('SCI ANUAL'!D111/'SCI ANUAL'!C111)-1,"N/A")</f>
        <v>N/A</v>
      </c>
      <c r="D113" s="1015">
        <f>+IFERROR(('SCI ANUAL'!E111/'SCI ANUAL'!D111)-1,"N/A")</f>
        <v>0.41696274150364232</v>
      </c>
      <c r="E113" s="1015">
        <f>+IFERROR(('SCI ANUAL'!F111/'SCI ANUAL'!E111)-1,"N/A")</f>
        <v>-4.6904218226430205E-2</v>
      </c>
      <c r="F113" s="1015">
        <f>+IFERROR(('SCI ANUAL'!G111/'SCI ANUAL'!F111)-1,"N/A")</f>
        <v>-2.5816765078802706E-2</v>
      </c>
      <c r="G113" s="1015">
        <f>+IFERROR(('SCI ANUAL'!H111/'SCI ANUAL'!G111)-1,"N/A")</f>
        <v>2.373151113583849E-2</v>
      </c>
      <c r="H113" s="1262">
        <f t="shared" si="2"/>
        <v>0.3679732693342479</v>
      </c>
      <c r="K113" s="1015">
        <f>+'SCI ANUAL'!D111/'SCI ANUAL'!$D$3</f>
        <v>1.2685968080432643E-3</v>
      </c>
      <c r="L113" s="1015">
        <f>+'SCI ANUAL'!E111/'SCI ANUAL'!$E$3</f>
        <v>1.0059058434007642E-3</v>
      </c>
      <c r="M113" s="1015">
        <f>+'SCI ANUAL'!F111/'SCI ANUAL'!$F$3</f>
        <v>8.0411524183778644E-4</v>
      </c>
      <c r="N113" s="1015">
        <f>+'SCI ANUAL'!G111/'SCI ANUAL'!$G$3</f>
        <v>7.7234478571476745E-4</v>
      </c>
      <c r="O113" s="1015">
        <f>+'SCI ANUAL'!H111/'SCI ANUAL'!$H$3</f>
        <v>7.3307752048932032E-4</v>
      </c>
      <c r="P113" s="407">
        <f t="shared" si="3"/>
        <v>4.5840401994859028E-3</v>
      </c>
    </row>
    <row r="114" spans="1:16" ht="15.6" x14ac:dyDescent="0.3">
      <c r="A114" s="1131" t="s">
        <v>929</v>
      </c>
      <c r="C114" s="1015" t="str">
        <f>+IFERROR(('SCI ANUAL'!D112/'SCI ANUAL'!C112)-1,"N/A")</f>
        <v>N/A</v>
      </c>
      <c r="D114" s="1015">
        <f>+IFERROR(('SCI ANUAL'!E112/'SCI ANUAL'!D112)-1,"N/A")</f>
        <v>-0.73931606839064323</v>
      </c>
      <c r="E114" s="1015">
        <f>+IFERROR(('SCI ANUAL'!F112/'SCI ANUAL'!E112)-1,"N/A")</f>
        <v>-1</v>
      </c>
      <c r="F114" s="1015" t="str">
        <f>+IFERROR(('SCI ANUAL'!G112/'SCI ANUAL'!F112)-1,"N/A")</f>
        <v>N/A</v>
      </c>
      <c r="G114" s="1015" t="str">
        <f>+IFERROR(('SCI ANUAL'!H112/'SCI ANUAL'!G112)-1,"N/A")</f>
        <v>N/A</v>
      </c>
      <c r="H114" s="1262">
        <f t="shared" si="2"/>
        <v>-1.7393160683906432</v>
      </c>
      <c r="K114" s="1015">
        <f>+'SCI ANUAL'!D112/'SCI ANUAL'!$D$3</f>
        <v>4.566139493508696E-3</v>
      </c>
      <c r="L114" s="1015">
        <f>+'SCI ANUAL'!E112/'SCI ANUAL'!$E$3</f>
        <v>6.6609891021428486E-4</v>
      </c>
      <c r="M114" s="1015">
        <f>+'SCI ANUAL'!F112/'SCI ANUAL'!$F$3</f>
        <v>0</v>
      </c>
      <c r="N114" s="1015">
        <f>+'SCI ANUAL'!G112/'SCI ANUAL'!$G$3</f>
        <v>0</v>
      </c>
      <c r="O114" s="1015">
        <f>+'SCI ANUAL'!H112/'SCI ANUAL'!$H$3</f>
        <v>0</v>
      </c>
      <c r="P114" s="407">
        <f t="shared" si="3"/>
        <v>5.2322384037229806E-3</v>
      </c>
    </row>
    <row r="115" spans="1:16" ht="15.6" x14ac:dyDescent="0.3">
      <c r="A115" s="1134" t="s">
        <v>942</v>
      </c>
      <c r="C115" s="1015" t="str">
        <f>+IFERROR(('SCI ANUAL'!D113/'SCI ANUAL'!C113)-1,"N/A")</f>
        <v>N/A</v>
      </c>
      <c r="D115" s="1015">
        <f>+IFERROR(('SCI ANUAL'!E113/'SCI ANUAL'!D113)-1,"N/A")</f>
        <v>1.1235955056179803E-2</v>
      </c>
      <c r="E115" s="1015">
        <f>+IFERROR(('SCI ANUAL'!F113/'SCI ANUAL'!E113)-1,"N/A")</f>
        <v>-0.10938864602139797</v>
      </c>
      <c r="F115" s="1015">
        <f>+IFERROR(('SCI ANUAL'!G113/'SCI ANUAL'!F113)-1,"N/A")</f>
        <v>3.7680663544472637E-3</v>
      </c>
      <c r="G115" s="1015">
        <f>+IFERROR(('SCI ANUAL'!H113/'SCI ANUAL'!G113)-1,"N/A")</f>
        <v>1.8759752700370225E-3</v>
      </c>
      <c r="H115" s="1262">
        <f t="shared" si="2"/>
        <v>-9.2508649340733884E-2</v>
      </c>
      <c r="K115" s="1015">
        <f>+'SCI ANUAL'!D113/'SCI ANUAL'!$D$3</f>
        <v>1.3539537416463396E-2</v>
      </c>
      <c r="L115" s="1015">
        <f>+'SCI ANUAL'!E113/'SCI ANUAL'!$E$3</f>
        <v>7.661814189136599E-3</v>
      </c>
      <c r="M115" s="1015">
        <f>+'SCI ANUAL'!F113/'SCI ANUAL'!$F$3</f>
        <v>5.7232703164139783E-3</v>
      </c>
      <c r="N115" s="1015">
        <f>+'SCI ANUAL'!G113/'SCI ANUAL'!$G$3</f>
        <v>5.6640868891687105E-3</v>
      </c>
      <c r="O115" s="1015">
        <f>+'SCI ANUAL'!H113/'SCI ANUAL'!$H$3</f>
        <v>5.2613413766014741E-3</v>
      </c>
      <c r="P115" s="407">
        <f t="shared" si="3"/>
        <v>3.7850050187784159E-2</v>
      </c>
    </row>
    <row r="116" spans="1:16" ht="15.6" x14ac:dyDescent="0.3">
      <c r="A116" s="897" t="s">
        <v>588</v>
      </c>
      <c r="C116" s="1015" t="str">
        <f>+IFERROR(('SCI ANUAL'!D114/'SCI ANUAL'!C114)-1,"N/A")</f>
        <v>N/A</v>
      </c>
      <c r="D116" s="1015">
        <f>+IFERROR(('SCI ANUAL'!E114/'SCI ANUAL'!D114)-1,"N/A")</f>
        <v>0.94382626827648264</v>
      </c>
      <c r="E116" s="1015">
        <f>+IFERROR(('SCI ANUAL'!F114/'SCI ANUAL'!E114)-1,"N/A")</f>
        <v>4.8598393489990066E-2</v>
      </c>
      <c r="F116" s="1015">
        <f>+IFERROR(('SCI ANUAL'!G114/'SCI ANUAL'!F114)-1,"N/A")</f>
        <v>1.3408259793006305E-2</v>
      </c>
      <c r="G116" s="1015">
        <f>+IFERROR(('SCI ANUAL'!H114/'SCI ANUAL'!G114)-1,"N/A")</f>
        <v>7.6209113391131122E-2</v>
      </c>
      <c r="H116" s="1262">
        <f t="shared" si="2"/>
        <v>1.0820420349506101</v>
      </c>
      <c r="K116" s="1015">
        <f>+'SCI ANUAL'!D114/'SCI ANUAL'!$D$3</f>
        <v>8.8563067868806696E-3</v>
      </c>
      <c r="L116" s="1015">
        <f>+'SCI ANUAL'!E114/'SCI ANUAL'!$E$3</f>
        <v>9.6335284649605724E-3</v>
      </c>
      <c r="M116" s="1015">
        <f>+'SCI ANUAL'!F114/'SCI ANUAL'!$F$3</f>
        <v>8.4726445831583095E-3</v>
      </c>
      <c r="N116" s="1015">
        <f>+'SCI ANUAL'!G114/'SCI ANUAL'!$G$3</f>
        <v>8.4655601866136434E-3</v>
      </c>
      <c r="O116" s="1015">
        <f>+'SCI ANUAL'!H114/'SCI ANUAL'!$H$3</f>
        <v>8.4470483314089129E-3</v>
      </c>
      <c r="P116" s="407">
        <f t="shared" si="3"/>
        <v>4.3875088353022111E-2</v>
      </c>
    </row>
    <row r="117" spans="1:16" ht="15.6" x14ac:dyDescent="0.3">
      <c r="A117" s="898" t="s">
        <v>930</v>
      </c>
      <c r="C117" s="1015" t="str">
        <f>+IFERROR(('SCI ANUAL'!D115/'SCI ANUAL'!C115)-1,"N/A")</f>
        <v>N/A</v>
      </c>
      <c r="D117" s="1015">
        <f>+IFERROR(('SCI ANUAL'!E115/'SCI ANUAL'!D115)-1,"N/A")</f>
        <v>0.87950557676620278</v>
      </c>
      <c r="E117" s="1015">
        <f>+IFERROR(('SCI ANUAL'!F115/'SCI ANUAL'!E115)-1,"N/A")</f>
        <v>1.4220550294228529E-2</v>
      </c>
      <c r="F117" s="1015">
        <f>+IFERROR(('SCI ANUAL'!G115/'SCI ANUAL'!F115)-1,"N/A")</f>
        <v>-2.2816365307086306E-2</v>
      </c>
      <c r="G117" s="1015">
        <f>+IFERROR(('SCI ANUAL'!H115/'SCI ANUAL'!G115)-1,"N/A")</f>
        <v>3.9035978189078779E-2</v>
      </c>
      <c r="H117" s="1262">
        <f t="shared" si="2"/>
        <v>0.90994573994242378</v>
      </c>
      <c r="K117" s="1015">
        <f>+'SCI ANUAL'!D115/'SCI ANUAL'!$D$3</f>
        <v>9.7925695439702157E-2</v>
      </c>
      <c r="L117" s="1015">
        <f>+'SCI ANUAL'!E115/'SCI ANUAL'!$E$3</f>
        <v>0.10299486413315918</v>
      </c>
      <c r="M117" s="1015">
        <f>+'SCI ANUAL'!F115/'SCI ANUAL'!$F$3</f>
        <v>8.7613774528919608E-2</v>
      </c>
      <c r="N117" s="1015">
        <f>+'SCI ANUAL'!G115/'SCI ANUAL'!$G$3</f>
        <v>8.4411350607291227E-2</v>
      </c>
      <c r="O117" s="1015">
        <f>+'SCI ANUAL'!H115/'SCI ANUAL'!$H$3</f>
        <v>8.1317505384143077E-2</v>
      </c>
      <c r="P117" s="407">
        <f t="shared" si="3"/>
        <v>0.45426319009321525</v>
      </c>
    </row>
    <row r="118" spans="1:16" ht="15.6" x14ac:dyDescent="0.3">
      <c r="A118" s="897" t="s">
        <v>931</v>
      </c>
      <c r="C118" s="1015" t="str">
        <f>+IFERROR(('SCI ANUAL'!D116/'SCI ANUAL'!C116)-1,"N/A")</f>
        <v>N/A</v>
      </c>
      <c r="D118" s="1015">
        <f>+IFERROR(('SCI ANUAL'!E116/'SCI ANUAL'!D116)-1,"N/A")</f>
        <v>0.95928571428571408</v>
      </c>
      <c r="E118" s="1015">
        <f>+IFERROR(('SCI ANUAL'!F116/'SCI ANUAL'!E116)-1,"N/A")</f>
        <v>5.275791469194302E-2</v>
      </c>
      <c r="F118" s="1015">
        <f>+IFERROR(('SCI ANUAL'!G116/'SCI ANUAL'!F116)-1,"N/A")</f>
        <v>-1.6690734464457124E-2</v>
      </c>
      <c r="G118" s="1015">
        <f>+IFERROR(('SCI ANUAL'!H116/'SCI ANUAL'!G116)-1,"N/A")</f>
        <v>3.5205959157421196E-2</v>
      </c>
      <c r="H118" s="1262">
        <f t="shared" si="2"/>
        <v>1.0305588536706212</v>
      </c>
      <c r="K118" s="1015">
        <f>+'SCI ANUAL'!D116/'SCI ANUAL'!$D$3</f>
        <v>6.0277779466977183E-3</v>
      </c>
      <c r="L118" s="1015">
        <f>+'SCI ANUAL'!E116/'SCI ANUAL'!$E$3</f>
        <v>6.6089170820131105E-3</v>
      </c>
      <c r="M118" s="1015">
        <f>+'SCI ANUAL'!F116/'SCI ANUAL'!$F$3</f>
        <v>5.8355693412105005E-3</v>
      </c>
      <c r="N118" s="1015">
        <f>+'SCI ANUAL'!G116/'SCI ANUAL'!$G$3</f>
        <v>5.6575140183384347E-3</v>
      </c>
      <c r="O118" s="1015">
        <f>+'SCI ANUAL'!H116/'SCI ANUAL'!$H$3</f>
        <v>5.4300648225608268E-3</v>
      </c>
      <c r="P118" s="407">
        <f t="shared" si="3"/>
        <v>2.9559843210820589E-2</v>
      </c>
    </row>
    <row r="119" spans="1:16" ht="15.6" x14ac:dyDescent="0.3">
      <c r="A119" s="899" t="s">
        <v>932</v>
      </c>
      <c r="C119" s="1015" t="str">
        <f>+IFERROR(('SCI ANUAL'!D117/'SCI ANUAL'!C117)-1,"N/A")</f>
        <v>N/A</v>
      </c>
      <c r="D119" s="1015" t="str">
        <f>+IFERROR(('SCI ANUAL'!E117/'SCI ANUAL'!D117)-1,"N/A")</f>
        <v>N/A</v>
      </c>
      <c r="E119" s="1015" t="str">
        <f>+IFERROR(('SCI ANUAL'!F117/'SCI ANUAL'!E117)-1,"N/A")</f>
        <v>N/A</v>
      </c>
      <c r="F119" s="1015" t="str">
        <f>+IFERROR(('SCI ANUAL'!G117/'SCI ANUAL'!F117)-1,"N/A")</f>
        <v>N/A</v>
      </c>
      <c r="G119" s="1015" t="str">
        <f>+IFERROR(('SCI ANUAL'!H117/'SCI ANUAL'!G117)-1,"N/A")</f>
        <v>N/A</v>
      </c>
      <c r="H119" s="1262">
        <f t="shared" si="2"/>
        <v>0</v>
      </c>
      <c r="K119" s="1015">
        <f>+'SCI ANUAL'!D117/'SCI ANUAL'!$D$3</f>
        <v>0</v>
      </c>
      <c r="L119" s="1015">
        <f>+'SCI ANUAL'!E117/'SCI ANUAL'!$E$3</f>
        <v>0</v>
      </c>
      <c r="M119" s="1015">
        <f>+'SCI ANUAL'!F117/'SCI ANUAL'!$F$3</f>
        <v>0</v>
      </c>
      <c r="N119" s="1015">
        <f>+'SCI ANUAL'!G117/'SCI ANUAL'!$G$3</f>
        <v>0</v>
      </c>
      <c r="O119" s="1015">
        <f>+'SCI ANUAL'!H117/'SCI ANUAL'!$H$3</f>
        <v>0</v>
      </c>
      <c r="P119" s="407">
        <f t="shared" si="3"/>
        <v>0</v>
      </c>
    </row>
    <row r="120" spans="1:16" ht="15" thickBot="1" x14ac:dyDescent="0.35">
      <c r="A120"/>
      <c r="H120" s="1261"/>
    </row>
    <row r="121" spans="1:16" ht="16.2" thickBot="1" x14ac:dyDescent="0.35">
      <c r="A121" s="944" t="s">
        <v>933</v>
      </c>
      <c r="C121" s="1015" t="str">
        <f>+IFERROR(('SCI ANUAL'!D119/'SCI ANUAL'!C119)-1,"N/A")</f>
        <v>N/A</v>
      </c>
      <c r="D121" s="1015">
        <f>+IFERROR(('SCI ANUAL'!E119/'SCI ANUAL'!D119)-1,"N/A")</f>
        <v>0.39558959148188411</v>
      </c>
      <c r="E121" s="1015">
        <f>+IFERROR(('SCI ANUAL'!F119/'SCI ANUAL'!E119)-1,"N/A")</f>
        <v>4.1189499737069868E-2</v>
      </c>
      <c r="F121" s="1015">
        <f>+IFERROR(('SCI ANUAL'!G119/'SCI ANUAL'!F119)-1,"N/A")</f>
        <v>6.5181707463503491E-2</v>
      </c>
      <c r="G121" s="1015">
        <f>+IFERROR(('SCI ANUAL'!H119/'SCI ANUAL'!G119)-1,"N/A")</f>
        <v>0.10025986013132093</v>
      </c>
      <c r="H121" s="1262">
        <f t="shared" si="2"/>
        <v>0.6022206588137784</v>
      </c>
      <c r="K121" s="1015">
        <f>+'SCI ANUAL'!D119/'SCI ANUAL'!$D$3</f>
        <v>0.54804199489401373</v>
      </c>
      <c r="L121" s="1015">
        <f>+'SCI ANUAL'!E119/'SCI ANUAL'!$E$3</f>
        <v>0.42800303256196054</v>
      </c>
      <c r="M121" s="1015">
        <f>+'SCI ANUAL'!F119/'SCI ANUAL'!$F$3</f>
        <v>0.37376707467842041</v>
      </c>
      <c r="N121" s="1015">
        <f>+'SCI ANUAL'!G119/'SCI ANUAL'!$G$3</f>
        <v>0.39253376013686625</v>
      </c>
      <c r="O121" s="1015">
        <f>+'SCI ANUAL'!H119/'SCI ANUAL'!$H$3</f>
        <v>0.40042842206468737</v>
      </c>
      <c r="P121" s="407">
        <f t="shared" si="3"/>
        <v>2.1427742843359483</v>
      </c>
    </row>
    <row r="122" spans="1:16" ht="15.6" x14ac:dyDescent="0.3">
      <c r="A122" s="891" t="s">
        <v>934</v>
      </c>
      <c r="C122" s="1015" t="str">
        <f>+IFERROR(('SCI ANUAL'!D120/'SCI ANUAL'!C120)-1,"N/A")</f>
        <v>N/A</v>
      </c>
      <c r="D122" s="1015">
        <f>+IFERROR(('SCI ANUAL'!E120/'SCI ANUAL'!D120)-1,"N/A")</f>
        <v>0.62619809101549873</v>
      </c>
      <c r="E122" s="1015">
        <f>+IFERROR(('SCI ANUAL'!F120/'SCI ANUAL'!E120)-1,"N/A")</f>
        <v>-2.1082764913446628E-2</v>
      </c>
      <c r="F122" s="1015">
        <f>+IFERROR(('SCI ANUAL'!G120/'SCI ANUAL'!F120)-1,"N/A")</f>
        <v>0.21408794711188817</v>
      </c>
      <c r="G122" s="1015">
        <f>+IFERROR(('SCI ANUAL'!H120/'SCI ANUAL'!G120)-1,"N/A")</f>
        <v>0.17011901400933449</v>
      </c>
      <c r="H122" s="1262">
        <f t="shared" si="2"/>
        <v>0.98932228722327475</v>
      </c>
      <c r="K122" s="1015">
        <f>+'SCI ANUAL'!D120/'SCI ANUAL'!$D$3</f>
        <v>0.26952733510339072</v>
      </c>
      <c r="L122" s="1015">
        <f>+'SCI ANUAL'!E120/'SCI ANUAL'!$E$3</f>
        <v>0.24527402055848213</v>
      </c>
      <c r="M122" s="1015">
        <f>+'SCI ANUAL'!F120/'SCI ANUAL'!$F$3</f>
        <v>0.201382598654962</v>
      </c>
      <c r="N122" s="1015">
        <f>+'SCI ANUAL'!G120/'SCI ANUAL'!$G$3</f>
        <v>0.24105956122752556</v>
      </c>
      <c r="O122" s="1015">
        <f>+'SCI ANUAL'!H120/'SCI ANUAL'!$H$3</f>
        <v>0.26152126619799143</v>
      </c>
      <c r="P122" s="407">
        <f t="shared" si="3"/>
        <v>1.2187647817423519</v>
      </c>
    </row>
    <row r="123" spans="1:16" ht="15.6" x14ac:dyDescent="0.3">
      <c r="A123" s="891" t="s">
        <v>935</v>
      </c>
      <c r="C123" s="1015" t="str">
        <f>+IFERROR(('SCI ANUAL'!D121/'SCI ANUAL'!C121)-1,"N/A")</f>
        <v>N/A</v>
      </c>
      <c r="D123" s="1015">
        <f>+IFERROR(('SCI ANUAL'!E121/'SCI ANUAL'!D121)-1,"N/A")</f>
        <v>0.52571754413731941</v>
      </c>
      <c r="E123" s="1015">
        <f>+IFERROR(('SCI ANUAL'!F121/'SCI ANUAL'!E121)-1,"N/A")</f>
        <v>-5.5300833731743437E-2</v>
      </c>
      <c r="F123" s="1015">
        <f>+IFERROR(('SCI ANUAL'!G121/'SCI ANUAL'!F121)-1,"N/A")</f>
        <v>0.24558339478688573</v>
      </c>
      <c r="G123" s="1015">
        <f>+IFERROR(('SCI ANUAL'!H121/'SCI ANUAL'!G121)-1,"N/A")</f>
        <v>0.16242314765111288</v>
      </c>
      <c r="H123" s="1262">
        <f t="shared" si="2"/>
        <v>0.87842325284357459</v>
      </c>
      <c r="K123" s="1015">
        <f>+'SCI ANUAL'!D121/'SCI ANUAL'!$D$3</f>
        <v>0.29571656616927394</v>
      </c>
      <c r="L123" s="1015">
        <f>+'SCI ANUAL'!E121/'SCI ANUAL'!$E$3</f>
        <v>0.25247889492016601</v>
      </c>
      <c r="M123" s="1015">
        <f>+'SCI ANUAL'!F121/'SCI ANUAL'!$F$3</f>
        <v>0.20005206028987213</v>
      </c>
      <c r="N123" s="1015">
        <f>+'SCI ANUAL'!G121/'SCI ANUAL'!$G$3</f>
        <v>0.24567904297802945</v>
      </c>
      <c r="O123" s="1015">
        <f>+'SCI ANUAL'!H121/'SCI ANUAL'!$H$3</f>
        <v>0.26477987530507152</v>
      </c>
      <c r="P123" s="407">
        <f t="shared" si="3"/>
        <v>1.258706439662413</v>
      </c>
    </row>
    <row r="124" spans="1:16" ht="15" thickBot="1" x14ac:dyDescent="0.35">
      <c r="A124"/>
      <c r="H124" s="1261"/>
    </row>
    <row r="125" spans="1:16" ht="16.2" thickBot="1" x14ac:dyDescent="0.35">
      <c r="A125" s="944" t="s">
        <v>936</v>
      </c>
      <c r="C125" s="1015" t="str">
        <f>+IFERROR(('SCI ANUAL'!D123/'SCI ANUAL'!C123)-1,"N/A")</f>
        <v>N/A</v>
      </c>
      <c r="D125" s="1015">
        <f>+IFERROR(('SCI ANUAL'!E123/'SCI ANUAL'!D123)-1,"N/A")</f>
        <v>0.44095545835191241</v>
      </c>
      <c r="E125" s="1015">
        <f>+IFERROR(('SCI ANUAL'!F123/'SCI ANUAL'!E123)-1,"N/A")</f>
        <v>6.2786562051788675E-2</v>
      </c>
      <c r="F125" s="1015">
        <f>+IFERROR(('SCI ANUAL'!G123/'SCI ANUAL'!F123)-1,"N/A")</f>
        <v>4.8912332452114571E-2</v>
      </c>
      <c r="G125" s="1015">
        <f>+IFERROR(('SCI ANUAL'!H123/'SCI ANUAL'!G123)-1,"N/A")</f>
        <v>0.10430199026855735</v>
      </c>
      <c r="H125" s="1262">
        <f t="shared" si="2"/>
        <v>0.65695634312437301</v>
      </c>
      <c r="K125" s="1015">
        <f>+'SCI ANUAL'!D123/'SCI ANUAL'!$D$3</f>
        <v>0.52185276382813062</v>
      </c>
      <c r="L125" s="1015">
        <f>+'SCI ANUAL'!E123/'SCI ANUAL'!$E$3</f>
        <v>0.42079815820027661</v>
      </c>
      <c r="M125" s="1015">
        <f>+'SCI ANUAL'!F123/'SCI ANUAL'!$F$3</f>
        <v>0.37509761304351025</v>
      </c>
      <c r="N125" s="1015">
        <f>+'SCI ANUAL'!G123/'SCI ANUAL'!$G$3</f>
        <v>0.38791427838636228</v>
      </c>
      <c r="O125" s="1015">
        <f>+'SCI ANUAL'!H123/'SCI ANUAL'!$H$3</f>
        <v>0.39716981295760734</v>
      </c>
      <c r="P125" s="407">
        <f t="shared" si="3"/>
        <v>2.102832626415887</v>
      </c>
    </row>
    <row r="126" spans="1:16" ht="15.6" x14ac:dyDescent="0.3">
      <c r="A126" s="891" t="s">
        <v>937</v>
      </c>
      <c r="C126" s="1015" t="str">
        <f>+IFERROR(('SCI ANUAL'!D124/'SCI ANUAL'!C124)-1,"N/A")</f>
        <v>N/A</v>
      </c>
      <c r="D126" s="1015">
        <f>+IFERROR(('SCI ANUAL'!E124/'SCI ANUAL'!D124)-1,"N/A")</f>
        <v>0.68436869620758523</v>
      </c>
      <c r="E126" s="1015">
        <f>+IFERROR(('SCI ANUAL'!F124/'SCI ANUAL'!E124)-1,"N/A")</f>
        <v>0.15540852154247786</v>
      </c>
      <c r="F126" s="1015">
        <f>+IFERROR(('SCI ANUAL'!G124/'SCI ANUAL'!F124)-1,"N/A")</f>
        <v>-7.8153241240507043E-2</v>
      </c>
      <c r="G126" s="1015">
        <f>+IFERROR(('SCI ANUAL'!H124/'SCI ANUAL'!G124)-1,"N/A")</f>
        <v>2.3778263018898071E-2</v>
      </c>
      <c r="H126" s="1262">
        <f t="shared" si="2"/>
        <v>0.78540223952845412</v>
      </c>
      <c r="K126" s="1015">
        <f>+'SCI ANUAL'!D124/'SCI ANUAL'!$D$3</f>
        <v>0.28379026011266772</v>
      </c>
      <c r="L126" s="1015">
        <f>+'SCI ANUAL'!E124/'SCI ANUAL'!$E$3</f>
        <v>0.26749146758047021</v>
      </c>
      <c r="M126" s="1015">
        <f>+'SCI ANUAL'!F124/'SCI ANUAL'!$F$3</f>
        <v>0.2592208411184041</v>
      </c>
      <c r="N126" s="1015">
        <f>+'SCI ANUAL'!G124/'SCI ANUAL'!$G$3</f>
        <v>0.2356030573481315</v>
      </c>
      <c r="O126" s="1015">
        <f>+'SCI ANUAL'!H124/'SCI ANUAL'!$H$3</f>
        <v>0.22363482718685349</v>
      </c>
      <c r="P126" s="407">
        <f t="shared" si="3"/>
        <v>1.2697404533465271</v>
      </c>
    </row>
    <row r="127" spans="1:16" ht="15" thickBot="1" x14ac:dyDescent="0.35">
      <c r="A127"/>
      <c r="H127" s="1261"/>
    </row>
    <row r="128" spans="1:16" ht="16.2" thickBot="1" x14ac:dyDescent="0.35">
      <c r="A128" s="944" t="s">
        <v>938</v>
      </c>
      <c r="C128" s="1015" t="str">
        <f>+IFERROR(('SCI ANUAL'!D126/'SCI ANUAL'!C126)-1,"N/A")</f>
        <v>N/A</v>
      </c>
      <c r="D128" s="1015">
        <f>+IFERROR(('SCI ANUAL'!E126/'SCI ANUAL'!D126)-1,"N/A")</f>
        <v>0.52669852821433349</v>
      </c>
      <c r="E128" s="1015">
        <f>+IFERROR(('SCI ANUAL'!F126/'SCI ANUAL'!E126)-1,"N/A")</f>
        <v>9.8782432026204958E-2</v>
      </c>
      <c r="F128" s="1015">
        <f>+IFERROR(('SCI ANUAL'!G126/'SCI ANUAL'!F126)-1,"N/A")</f>
        <v>-3.0143373045030675E-3</v>
      </c>
      <c r="G128" s="1015">
        <f>+IFERROR(('SCI ANUAL'!H126/'SCI ANUAL'!G126)-1,"N/A")</f>
        <v>7.387519177908386E-2</v>
      </c>
      <c r="H128" s="1262">
        <f t="shared" si="2"/>
        <v>0.69634181471511924</v>
      </c>
      <c r="K128" s="1015">
        <f>+'SCI ANUAL'!D126/'SCI ANUAL'!$D$3</f>
        <v>0.80564302394079823</v>
      </c>
      <c r="L128" s="1015">
        <f>+'SCI ANUAL'!E126/'SCI ANUAL'!$E$3</f>
        <v>0.68828962578074682</v>
      </c>
      <c r="M128" s="1015">
        <f>+'SCI ANUAL'!F126/'SCI ANUAL'!$F$3</f>
        <v>0.63431845416191435</v>
      </c>
      <c r="N128" s="1015">
        <f>+'SCI ANUAL'!G126/'SCI ANUAL'!$G$3</f>
        <v>0.62351733573449375</v>
      </c>
      <c r="O128" s="1015">
        <f>+'SCI ANUAL'!H126/'SCI ANUAL'!$H$3</f>
        <v>0.6208046401444608</v>
      </c>
      <c r="P128" s="407">
        <f t="shared" si="3"/>
        <v>3.3725730797624136</v>
      </c>
    </row>
    <row r="129" spans="1:16" ht="15.6" x14ac:dyDescent="0.3">
      <c r="A129" s="891" t="s">
        <v>939</v>
      </c>
      <c r="C129" s="1015" t="str">
        <f>+IFERROR(('SCI ANUAL'!D127/'SCI ANUAL'!C127)-1,"N/A")</f>
        <v>N/A</v>
      </c>
      <c r="D129" s="1015">
        <f>+IFERROR(('SCI ANUAL'!E127/'SCI ANUAL'!D127)-1,"N/A")</f>
        <v>0.57491006068426009</v>
      </c>
      <c r="E129" s="1015">
        <f>+IFERROR(('SCI ANUAL'!F127/'SCI ANUAL'!E127)-1,"N/A")</f>
        <v>0.13109956237991649</v>
      </c>
      <c r="F129" s="1015">
        <f>+IFERROR(('SCI ANUAL'!G127/'SCI ANUAL'!F127)-1,"N/A")</f>
        <v>-9.2030914330886726E-2</v>
      </c>
      <c r="G129" s="1015">
        <f>+IFERROR(('SCI ANUAL'!H127/'SCI ANUAL'!G127)-1,"N/A")</f>
        <v>3.5794511219541691E-2</v>
      </c>
      <c r="H129" s="1262">
        <f t="shared" si="2"/>
        <v>0.64977321995283155</v>
      </c>
      <c r="K129" s="1015">
        <f>+'SCI ANUAL'!D127/'SCI ANUAL'!$D$3</f>
        <v>0.31239219295663606</v>
      </c>
      <c r="L129" s="1015">
        <f>+'SCI ANUAL'!E127/'SCI ANUAL'!$E$3</f>
        <v>0.27531585031229877</v>
      </c>
      <c r="M129" s="1015">
        <f>+'SCI ANUAL'!F127/'SCI ANUAL'!$F$3</f>
        <v>0.26118995171372944</v>
      </c>
      <c r="N129" s="1015">
        <f>+'SCI ANUAL'!G127/'SCI ANUAL'!$G$3</f>
        <v>0.23381900090043517</v>
      </c>
      <c r="O129" s="1015">
        <f>+'SCI ANUAL'!H127/'SCI ANUAL'!$H$3</f>
        <v>0.22454635920118793</v>
      </c>
      <c r="P129" s="407">
        <f t="shared" si="3"/>
        <v>1.3072633550842876</v>
      </c>
    </row>
    <row r="130" spans="1:16" x14ac:dyDescent="0.3">
      <c r="A130"/>
      <c r="H130" s="1261"/>
    </row>
    <row r="131" spans="1:16" ht="15.6" x14ac:dyDescent="0.3">
      <c r="A131" s="902" t="s">
        <v>943</v>
      </c>
      <c r="C131" s="1015" t="str">
        <f>+IFERROR(('SCI ANUAL'!D129/'SCI ANUAL'!C129)-1,"N/A")</f>
        <v>N/A</v>
      </c>
      <c r="D131" s="1015" t="str">
        <f>+IFERROR(('SCI ANUAL'!E129/'SCI ANUAL'!D129)-1,"N/A")</f>
        <v>N/A</v>
      </c>
      <c r="E131" s="1015" t="str">
        <f>+IFERROR(('SCI ANUAL'!F129/'SCI ANUAL'!E129)-1,"N/A")</f>
        <v>N/A</v>
      </c>
      <c r="F131" s="1015">
        <f>+IFERROR(('SCI ANUAL'!G129/'SCI ANUAL'!F129)-1,"N/A")</f>
        <v>0.12747597009897271</v>
      </c>
      <c r="G131" s="1015">
        <f>+IFERROR(('SCI ANUAL'!H129/'SCI ANUAL'!G129)-1,"N/A")</f>
        <v>8.8919731642184363E-2</v>
      </c>
      <c r="H131" s="1262">
        <f t="shared" si="2"/>
        <v>0.21639570174115708</v>
      </c>
      <c r="K131" s="1015">
        <f>+'SCI ANUAL'!D129/'SCI ANUAL'!$D$3</f>
        <v>0</v>
      </c>
      <c r="L131" s="1015">
        <f>+'SCI ANUAL'!E129/'SCI ANUAL'!$E$3</f>
        <v>0</v>
      </c>
      <c r="M131" s="1015">
        <f>+'SCI ANUAL'!F129/'SCI ANUAL'!$F$3</f>
        <v>4.2700232911753934E-2</v>
      </c>
      <c r="N131" s="1015">
        <f>+'SCI ANUAL'!G129/'SCI ANUAL'!$G$3</f>
        <v>4.7466784402250786E-2</v>
      </c>
      <c r="O131" s="1015">
        <f>+'SCI ANUAL'!H129/'SCI ANUAL'!$H$3</f>
        <v>4.792237036875991E-2</v>
      </c>
      <c r="P131" s="407">
        <f t="shared" si="3"/>
        <v>0.13808938768276463</v>
      </c>
    </row>
    <row r="132" spans="1:16" ht="15" thickBot="1" x14ac:dyDescent="0.35">
      <c r="A132"/>
      <c r="H132" s="1261"/>
    </row>
    <row r="133" spans="1:16" ht="16.2" thickBot="1" x14ac:dyDescent="0.35">
      <c r="A133" s="944" t="s">
        <v>918</v>
      </c>
      <c r="C133" s="1015" t="str">
        <f>+IFERROR(('SCI ANUAL'!D131/'SCI ANUAL'!C131)-1,"N/A")</f>
        <v>N/A</v>
      </c>
      <c r="D133" s="1015" t="str">
        <f>+IFERROR(('SCI ANUAL'!E131/'SCI ANUAL'!D131)-1,"N/A")</f>
        <v>N/A</v>
      </c>
      <c r="E133" s="1015" t="str">
        <f>+IFERROR(('SCI ANUAL'!F131/'SCI ANUAL'!E131)-1,"N/A")</f>
        <v>N/A</v>
      </c>
      <c r="F133" s="1015">
        <f>+IFERROR(('SCI ANUAL'!G131/'SCI ANUAL'!F131)-1,"N/A")</f>
        <v>2.8216770534332802E-3</v>
      </c>
      <c r="G133" s="1015">
        <f>+IFERROR(('SCI ANUAL'!H131/'SCI ANUAL'!G131)-1,"N/A")</f>
        <v>0.13266538498596558</v>
      </c>
      <c r="H133" s="1262">
        <f t="shared" si="2"/>
        <v>0.13548706203939886</v>
      </c>
      <c r="K133" s="1015">
        <f>+'SCI ANUAL'!D131/'SCI ANUAL'!$D$3</f>
        <v>0</v>
      </c>
      <c r="L133" s="1015">
        <f>+'SCI ANUAL'!E131/'SCI ANUAL'!$E$3</f>
        <v>0</v>
      </c>
      <c r="M133" s="1015">
        <f>+'SCI ANUAL'!F131/'SCI ANUAL'!$F$3</f>
        <v>1.1399632207338506E-2</v>
      </c>
      <c r="N133" s="1015">
        <f>+'SCI ANUAL'!G131/'SCI ANUAL'!$G$3</f>
        <v>1.1271113577856588E-2</v>
      </c>
      <c r="O133" s="1015">
        <f>+'SCI ANUAL'!H131/'SCI ANUAL'!$H$3</f>
        <v>1.1836439062092695E-2</v>
      </c>
      <c r="P133" s="407">
        <f t="shared" si="3"/>
        <v>3.4507184847287792E-2</v>
      </c>
    </row>
    <row r="134" spans="1:16" ht="15.6" x14ac:dyDescent="0.3">
      <c r="A134" s="881" t="s">
        <v>919</v>
      </c>
      <c r="C134" s="1015" t="str">
        <f>+IFERROR(('SCI ANUAL'!D132/'SCI ANUAL'!C132)-1,"N/A")</f>
        <v>N/A</v>
      </c>
      <c r="D134" s="1015" t="str">
        <f>+IFERROR(('SCI ANUAL'!E132/'SCI ANUAL'!D132)-1,"N/A")</f>
        <v>N/A</v>
      </c>
      <c r="E134" s="1015" t="str">
        <f>+IFERROR(('SCI ANUAL'!F132/'SCI ANUAL'!E132)-1,"N/A")</f>
        <v>N/A</v>
      </c>
      <c r="F134" s="1015">
        <f>+IFERROR(('SCI ANUAL'!G132/'SCI ANUAL'!F132)-1,"N/A")</f>
        <v>5.5155925244841031E-2</v>
      </c>
      <c r="G134" s="1015">
        <f>+IFERROR(('SCI ANUAL'!H132/'SCI ANUAL'!G132)-1,"N/A")</f>
        <v>2.7045073529386343E-2</v>
      </c>
      <c r="H134" s="1262">
        <f t="shared" ref="H134:H197" si="4">SUM(C134:G134)</f>
        <v>8.2200998774227374E-2</v>
      </c>
      <c r="K134" s="1015">
        <f>+'SCI ANUAL'!D132/'SCI ANUAL'!$D$3</f>
        <v>0</v>
      </c>
      <c r="L134" s="1015">
        <f>+'SCI ANUAL'!E132/'SCI ANUAL'!$E$3</f>
        <v>0</v>
      </c>
      <c r="M134" s="1015">
        <f>+'SCI ANUAL'!F132/'SCI ANUAL'!$F$3</f>
        <v>3.4203106429013517E-3</v>
      </c>
      <c r="N134" s="1015">
        <f>+'SCI ANUAL'!G132/'SCI ANUAL'!$G$3</f>
        <v>3.5582336887824599E-3</v>
      </c>
      <c r="O134" s="1015">
        <f>+'SCI ANUAL'!H132/'SCI ANUAL'!$H$3</f>
        <v>3.3882588623540414E-3</v>
      </c>
      <c r="P134" s="407">
        <f t="shared" ref="P134:P197" si="5">SUM(K134:O134)</f>
        <v>1.0366803194037853E-2</v>
      </c>
    </row>
    <row r="135" spans="1:16" ht="15.6" x14ac:dyDescent="0.3">
      <c r="A135" s="882" t="s">
        <v>920</v>
      </c>
      <c r="C135" s="1015" t="str">
        <f>+IFERROR(('SCI ANUAL'!D133/'SCI ANUAL'!C133)-1,"N/A")</f>
        <v>N/A</v>
      </c>
      <c r="D135" s="1015" t="str">
        <f>+IFERROR(('SCI ANUAL'!E133/'SCI ANUAL'!D133)-1,"N/A")</f>
        <v>N/A</v>
      </c>
      <c r="E135" s="1015" t="str">
        <f>+IFERROR(('SCI ANUAL'!F133/'SCI ANUAL'!E133)-1,"N/A")</f>
        <v>N/A</v>
      </c>
      <c r="F135" s="1015">
        <f>+IFERROR(('SCI ANUAL'!G133/'SCI ANUAL'!F133)-1,"N/A")</f>
        <v>0.106551195873819</v>
      </c>
      <c r="G135" s="1015">
        <f>+IFERROR(('SCI ANUAL'!H133/'SCI ANUAL'!G133)-1,"N/A")</f>
        <v>0.31588957362358894</v>
      </c>
      <c r="H135" s="1262">
        <f t="shared" si="4"/>
        <v>0.42244076949740794</v>
      </c>
      <c r="K135" s="1015">
        <f>+'SCI ANUAL'!D133/'SCI ANUAL'!$D$3</f>
        <v>0</v>
      </c>
      <c r="L135" s="1015">
        <f>+'SCI ANUAL'!E133/'SCI ANUAL'!$E$3</f>
        <v>0</v>
      </c>
      <c r="M135" s="1015">
        <f>+'SCI ANUAL'!F133/'SCI ANUAL'!$F$3</f>
        <v>3.6036655819073446E-3</v>
      </c>
      <c r="N135" s="1015">
        <f>+'SCI ANUAL'!G133/'SCI ANUAL'!$G$3</f>
        <v>3.9315904104543333E-3</v>
      </c>
      <c r="O135" s="1015">
        <f>+'SCI ANUAL'!H133/'SCI ANUAL'!$H$3</f>
        <v>4.7966753450132578E-3</v>
      </c>
      <c r="P135" s="407">
        <f t="shared" si="5"/>
        <v>1.2331931337374936E-2</v>
      </c>
    </row>
    <row r="136" spans="1:16" ht="15.6" x14ac:dyDescent="0.3">
      <c r="A136" s="883" t="s">
        <v>427</v>
      </c>
      <c r="C136" s="1015" t="str">
        <f>+IFERROR(('SCI ANUAL'!D134/'SCI ANUAL'!C134)-1,"N/A")</f>
        <v>N/A</v>
      </c>
      <c r="D136" s="1015" t="str">
        <f>+IFERROR(('SCI ANUAL'!E134/'SCI ANUAL'!D134)-1,"N/A")</f>
        <v>N/A</v>
      </c>
      <c r="E136" s="1015" t="str">
        <f>+IFERROR(('SCI ANUAL'!F134/'SCI ANUAL'!E134)-1,"N/A")</f>
        <v>N/A</v>
      </c>
      <c r="F136" s="1015">
        <f>+IFERROR(('SCI ANUAL'!G134/'SCI ANUAL'!F134)-1,"N/A")</f>
        <v>-0.12812563224903106</v>
      </c>
      <c r="G136" s="1015">
        <f>+IFERROR(('SCI ANUAL'!H134/'SCI ANUAL'!G134)-1,"N/A")</f>
        <v>5.6094239012589808E-2</v>
      </c>
      <c r="H136" s="1262">
        <f t="shared" si="4"/>
        <v>-7.2031393236441255E-2</v>
      </c>
      <c r="K136" s="1015">
        <f>+'SCI ANUAL'!D134/'SCI ANUAL'!$D$3</f>
        <v>0</v>
      </c>
      <c r="L136" s="1015">
        <f>+'SCI ANUAL'!E134/'SCI ANUAL'!$E$3</f>
        <v>0</v>
      </c>
      <c r="M136" s="1015">
        <f>+'SCI ANUAL'!F134/'SCI ANUAL'!$F$3</f>
        <v>2.0861960170108357E-3</v>
      </c>
      <c r="N136" s="1015">
        <f>+'SCI ANUAL'!G134/'SCI ANUAL'!$G$3</f>
        <v>1.7933344661081735E-3</v>
      </c>
      <c r="O136" s="1015">
        <f>+'SCI ANUAL'!H134/'SCI ANUAL'!$H$3</f>
        <v>1.7559679337012921E-3</v>
      </c>
      <c r="P136" s="407">
        <f t="shared" si="5"/>
        <v>5.6354984168203014E-3</v>
      </c>
    </row>
    <row r="137" spans="1:16" ht="15.6" x14ac:dyDescent="0.3">
      <c r="A137" s="884" t="s">
        <v>921</v>
      </c>
      <c r="C137" s="1015" t="str">
        <f>+IFERROR(('SCI ANUAL'!D135/'SCI ANUAL'!C135)-1,"N/A")</f>
        <v>N/A</v>
      </c>
      <c r="D137" s="1015" t="str">
        <f>+IFERROR(('SCI ANUAL'!E135/'SCI ANUAL'!D135)-1,"N/A")</f>
        <v>N/A</v>
      </c>
      <c r="E137" s="1015" t="str">
        <f>+IFERROR(('SCI ANUAL'!F135/'SCI ANUAL'!E135)-1,"N/A")</f>
        <v>N/A</v>
      </c>
      <c r="F137" s="1015">
        <f>+IFERROR(('SCI ANUAL'!G135/'SCI ANUAL'!F135)-1,"N/A")</f>
        <v>-0.1341994694292109</v>
      </c>
      <c r="G137" s="1015">
        <f>+IFERROR(('SCI ANUAL'!H135/'SCI ANUAL'!G135)-1,"N/A")</f>
        <v>2.5286795687145203E-2</v>
      </c>
      <c r="H137" s="1262">
        <f t="shared" si="4"/>
        <v>-0.1089126737420657</v>
      </c>
      <c r="K137" s="1015">
        <f>+'SCI ANUAL'!D135/'SCI ANUAL'!$D$3</f>
        <v>0</v>
      </c>
      <c r="L137" s="1015">
        <f>+'SCI ANUAL'!E135/'SCI ANUAL'!$E$3</f>
        <v>0</v>
      </c>
      <c r="M137" s="1015">
        <f>+'SCI ANUAL'!F135/'SCI ANUAL'!$F$3</f>
        <v>2.1235379131243183E-3</v>
      </c>
      <c r="N137" s="1015">
        <f>+'SCI ANUAL'!G135/'SCI ANUAL'!$G$3</f>
        <v>1.8127175529675937E-3</v>
      </c>
      <c r="O137" s="1015">
        <f>+'SCI ANUAL'!H135/'SCI ANUAL'!$H$3</f>
        <v>1.7231699658704907E-3</v>
      </c>
      <c r="P137" s="407">
        <f t="shared" si="5"/>
        <v>5.6594254319624025E-3</v>
      </c>
    </row>
    <row r="138" spans="1:16" ht="15.6" x14ac:dyDescent="0.3">
      <c r="A138" s="885" t="s">
        <v>922</v>
      </c>
      <c r="C138" s="1015" t="str">
        <f>+IFERROR(('SCI ANUAL'!D136/'SCI ANUAL'!C136)-1,"N/A")</f>
        <v>N/A</v>
      </c>
      <c r="D138" s="1015" t="str">
        <f>+IFERROR(('SCI ANUAL'!E136/'SCI ANUAL'!D136)-1,"N/A")</f>
        <v>N/A</v>
      </c>
      <c r="E138" s="1015" t="str">
        <f>+IFERROR(('SCI ANUAL'!F136/'SCI ANUAL'!E136)-1,"N/A")</f>
        <v>N/A</v>
      </c>
      <c r="F138" s="1015">
        <f>+IFERROR(('SCI ANUAL'!G136/'SCI ANUAL'!F136)-1,"N/A")</f>
        <v>7.119999999999993E-2</v>
      </c>
      <c r="G138" s="1015">
        <f>+IFERROR(('SCI ANUAL'!H136/'SCI ANUAL'!G136)-1,"N/A")</f>
        <v>6.0900000000000176E-2</v>
      </c>
      <c r="H138" s="1262">
        <f t="shared" si="4"/>
        <v>0.13210000000000011</v>
      </c>
      <c r="K138" s="1015">
        <f>+'SCI ANUAL'!D136/'SCI ANUAL'!$D$3</f>
        <v>0</v>
      </c>
      <c r="L138" s="1015">
        <f>+'SCI ANUAL'!E136/'SCI ANUAL'!$E$3</f>
        <v>0</v>
      </c>
      <c r="M138" s="1015">
        <f>+'SCI ANUAL'!F136/'SCI ANUAL'!$F$3</f>
        <v>1.6592205239465392E-4</v>
      </c>
      <c r="N138" s="1015">
        <f>+'SCI ANUAL'!G136/'SCI ANUAL'!$G$3</f>
        <v>1.7523745954403137E-4</v>
      </c>
      <c r="O138" s="1015">
        <f>+'SCI ANUAL'!H136/'SCI ANUAL'!$H$3</f>
        <v>1.7236695515361004E-4</v>
      </c>
      <c r="P138" s="407">
        <f t="shared" si="5"/>
        <v>5.1352646709229533E-4</v>
      </c>
    </row>
    <row r="139" spans="1:16" ht="15" thickBot="1" x14ac:dyDescent="0.35">
      <c r="A139"/>
      <c r="H139" s="1261"/>
    </row>
    <row r="140" spans="1:16" ht="16.2" thickBot="1" x14ac:dyDescent="0.35">
      <c r="A140" s="944" t="s">
        <v>923</v>
      </c>
      <c r="C140" s="1015" t="str">
        <f>+IFERROR(('SCI ANUAL'!D138/'SCI ANUAL'!C138)-1,"N/A")</f>
        <v>N/A</v>
      </c>
      <c r="D140" s="1015" t="str">
        <f>+IFERROR(('SCI ANUAL'!E138/'SCI ANUAL'!D138)-1,"N/A")</f>
        <v>N/A</v>
      </c>
      <c r="E140" s="1015" t="str">
        <f>+IFERROR(('SCI ANUAL'!F138/'SCI ANUAL'!E138)-1,"N/A")</f>
        <v>N/A</v>
      </c>
      <c r="F140" s="1015">
        <f>+IFERROR(('SCI ANUAL'!G138/'SCI ANUAL'!F138)-1,"N/A")</f>
        <v>0.14051414308973742</v>
      </c>
      <c r="G140" s="1015">
        <f>+IFERROR(('SCI ANUAL'!H138/'SCI ANUAL'!G138)-1,"N/A")</f>
        <v>7.9727313013018941E-2</v>
      </c>
      <c r="H140" s="1262">
        <f t="shared" si="4"/>
        <v>0.22024145610275636</v>
      </c>
      <c r="K140" s="1015">
        <f>+'SCI ANUAL'!D138/'SCI ANUAL'!$D$3</f>
        <v>0</v>
      </c>
      <c r="L140" s="1015">
        <f>+'SCI ANUAL'!E138/'SCI ANUAL'!$E$3</f>
        <v>0</v>
      </c>
      <c r="M140" s="1015">
        <f>+'SCI ANUAL'!F138/'SCI ANUAL'!$F$3</f>
        <v>2.110142959373501E-2</v>
      </c>
      <c r="N140" s="1015">
        <f>+'SCI ANUAL'!G138/'SCI ANUAL'!$G$3</f>
        <v>2.372820182508811E-2</v>
      </c>
      <c r="O140" s="1015">
        <f>+'SCI ANUAL'!H138/'SCI ANUAL'!$H$3</f>
        <v>2.3753714221857129E-2</v>
      </c>
      <c r="P140" s="407">
        <f t="shared" si="5"/>
        <v>6.8583345640680249E-2</v>
      </c>
    </row>
    <row r="141" spans="1:16" ht="15.6" x14ac:dyDescent="0.3">
      <c r="A141" s="886" t="s">
        <v>924</v>
      </c>
      <c r="C141" s="1015" t="str">
        <f>+IFERROR(('SCI ANUAL'!D139/'SCI ANUAL'!C139)-1,"N/A")</f>
        <v>N/A</v>
      </c>
      <c r="D141" s="1015" t="str">
        <f>+IFERROR(('SCI ANUAL'!E139/'SCI ANUAL'!D139)-1,"N/A")</f>
        <v>N/A</v>
      </c>
      <c r="E141" s="1015" t="str">
        <f>+IFERROR(('SCI ANUAL'!F139/'SCI ANUAL'!E139)-1,"N/A")</f>
        <v>N/A</v>
      </c>
      <c r="F141" s="1015">
        <f>+IFERROR(('SCI ANUAL'!G139/'SCI ANUAL'!F139)-1,"N/A")</f>
        <v>0.14051414308973742</v>
      </c>
      <c r="G141" s="1015">
        <f>+IFERROR(('SCI ANUAL'!H139/'SCI ANUAL'!G139)-1,"N/A")</f>
        <v>7.9727313013018941E-2</v>
      </c>
      <c r="H141" s="1262">
        <f t="shared" si="4"/>
        <v>0.22024145610275636</v>
      </c>
      <c r="K141" s="1015">
        <f>+'SCI ANUAL'!D139/'SCI ANUAL'!$D$3</f>
        <v>0</v>
      </c>
      <c r="L141" s="1015">
        <f>+'SCI ANUAL'!E139/'SCI ANUAL'!$E$3</f>
        <v>0</v>
      </c>
      <c r="M141" s="1015">
        <f>+'SCI ANUAL'!F139/'SCI ANUAL'!$F$3</f>
        <v>2.110142959373501E-2</v>
      </c>
      <c r="N141" s="1015">
        <f>+'SCI ANUAL'!G139/'SCI ANUAL'!$G$3</f>
        <v>2.372820182508811E-2</v>
      </c>
      <c r="O141" s="1015">
        <f>+'SCI ANUAL'!H139/'SCI ANUAL'!$H$3</f>
        <v>2.3753714221857129E-2</v>
      </c>
      <c r="P141" s="407">
        <f t="shared" si="5"/>
        <v>6.8583345640680249E-2</v>
      </c>
    </row>
    <row r="142" spans="1:16" ht="15.6" x14ac:dyDescent="0.3">
      <c r="A142" s="886" t="s">
        <v>925</v>
      </c>
      <c r="C142" s="1015" t="str">
        <f>+IFERROR(('SCI ANUAL'!D140/'SCI ANUAL'!C140)-1,"N/A")</f>
        <v>N/A</v>
      </c>
      <c r="D142" s="1015" t="str">
        <f>+IFERROR(('SCI ANUAL'!E140/'SCI ANUAL'!D140)-1,"N/A")</f>
        <v>N/A</v>
      </c>
      <c r="E142" s="1015" t="str">
        <f>+IFERROR(('SCI ANUAL'!F140/'SCI ANUAL'!E140)-1,"N/A")</f>
        <v>N/A</v>
      </c>
      <c r="F142" s="1015" t="str">
        <f>+IFERROR(('SCI ANUAL'!G140/'SCI ANUAL'!F140)-1,"N/A")</f>
        <v>N/A</v>
      </c>
      <c r="G142" s="1015" t="str">
        <f>+IFERROR(('SCI ANUAL'!H140/'SCI ANUAL'!G140)-1,"N/A")</f>
        <v>N/A</v>
      </c>
      <c r="H142" s="1262">
        <f t="shared" si="4"/>
        <v>0</v>
      </c>
      <c r="K142" s="1015">
        <f>+'SCI ANUAL'!D140/'SCI ANUAL'!$D$3</f>
        <v>0</v>
      </c>
      <c r="L142" s="1015">
        <f>+'SCI ANUAL'!E140/'SCI ANUAL'!$E$3</f>
        <v>0</v>
      </c>
      <c r="M142" s="1015">
        <f>+'SCI ANUAL'!F140/'SCI ANUAL'!$F$3</f>
        <v>0</v>
      </c>
      <c r="N142" s="1015">
        <f>+'SCI ANUAL'!G140/'SCI ANUAL'!$G$3</f>
        <v>0</v>
      </c>
      <c r="O142" s="1015">
        <f>+'SCI ANUAL'!H140/'SCI ANUAL'!$H$3</f>
        <v>0</v>
      </c>
      <c r="P142" s="407">
        <f t="shared" si="5"/>
        <v>0</v>
      </c>
    </row>
    <row r="143" spans="1:16" ht="15" thickBot="1" x14ac:dyDescent="0.35">
      <c r="A143"/>
      <c r="H143" s="1261"/>
    </row>
    <row r="144" spans="1:16" ht="16.2" thickBot="1" x14ac:dyDescent="0.35">
      <c r="A144" s="944" t="s">
        <v>926</v>
      </c>
      <c r="C144" s="1015" t="str">
        <f>+IFERROR(('SCI ANUAL'!D142/'SCI ANUAL'!C142)-1,"N/A")</f>
        <v>N/A</v>
      </c>
      <c r="D144" s="1015" t="str">
        <f>+IFERROR(('SCI ANUAL'!E142/'SCI ANUAL'!D142)-1,"N/A")</f>
        <v>N/A</v>
      </c>
      <c r="E144" s="1015" t="str">
        <f>+IFERROR(('SCI ANUAL'!F142/'SCI ANUAL'!E142)-1,"N/A")</f>
        <v>N/A</v>
      </c>
      <c r="F144" s="1015">
        <f>+IFERROR(('SCI ANUAL'!G142/'SCI ANUAL'!F142)-1,"N/A")</f>
        <v>-2.687705728713119E-2</v>
      </c>
      <c r="G144" s="1015">
        <f>+IFERROR(('SCI ANUAL'!H142/'SCI ANUAL'!G142)-1,"N/A")</f>
        <v>2.8183974998862604E-2</v>
      </c>
      <c r="H144" s="1262">
        <f t="shared" si="4"/>
        <v>1.3069177117314146E-3</v>
      </c>
      <c r="K144" s="1015">
        <f>+'SCI ANUAL'!D142/'SCI ANUAL'!$D$3</f>
        <v>0</v>
      </c>
      <c r="L144" s="1015">
        <f>+'SCI ANUAL'!E142/'SCI ANUAL'!$E$3</f>
        <v>0</v>
      </c>
      <c r="M144" s="1015">
        <f>+'SCI ANUAL'!F142/'SCI ANUAL'!$F$3</f>
        <v>1.42798168788234E-2</v>
      </c>
      <c r="N144" s="1015">
        <f>+'SCI ANUAL'!G142/'SCI ANUAL'!$G$3</f>
        <v>1.3700695787655004E-2</v>
      </c>
      <c r="O144" s="1015">
        <f>+'SCI ANUAL'!H142/'SCI ANUAL'!$H$3</f>
        <v>1.3060688335566546E-2</v>
      </c>
      <c r="P144" s="407">
        <f t="shared" si="5"/>
        <v>4.1041201002044954E-2</v>
      </c>
    </row>
    <row r="145" spans="1:16" ht="15.6" x14ac:dyDescent="0.3">
      <c r="A145" s="886" t="s">
        <v>927</v>
      </c>
      <c r="C145" s="1015" t="str">
        <f>+IFERROR(('SCI ANUAL'!D143/'SCI ANUAL'!C143)-1,"N/A")</f>
        <v>N/A</v>
      </c>
      <c r="D145" s="1015" t="str">
        <f>+IFERROR(('SCI ANUAL'!E143/'SCI ANUAL'!D143)-1,"N/A")</f>
        <v>N/A</v>
      </c>
      <c r="E145" s="1015" t="str">
        <f>+IFERROR(('SCI ANUAL'!F143/'SCI ANUAL'!E143)-1,"N/A")</f>
        <v>N/A</v>
      </c>
      <c r="F145" s="1015">
        <f>+IFERROR(('SCI ANUAL'!G143/'SCI ANUAL'!F143)-1,"N/A")</f>
        <v>-3.7959297668514247E-2</v>
      </c>
      <c r="G145" s="1015">
        <f>+IFERROR(('SCI ANUAL'!H143/'SCI ANUAL'!G143)-1,"N/A")</f>
        <v>-1.4373885157739186E-2</v>
      </c>
      <c r="H145" s="1262">
        <f t="shared" si="4"/>
        <v>-5.2333182826253433E-2</v>
      </c>
      <c r="K145" s="1015">
        <f>+'SCI ANUAL'!D143/'SCI ANUAL'!$D$3</f>
        <v>0</v>
      </c>
      <c r="L145" s="1015">
        <f>+'SCI ANUAL'!E143/'SCI ANUAL'!$E$3</f>
        <v>0</v>
      </c>
      <c r="M145" s="1015">
        <f>+'SCI ANUAL'!F143/'SCI ANUAL'!$F$3</f>
        <v>8.1260967883077539E-4</v>
      </c>
      <c r="N145" s="1015">
        <f>+'SCI ANUAL'!G143/'SCI ANUAL'!$G$3</f>
        <v>7.7077516139713071E-4</v>
      </c>
      <c r="O145" s="1015">
        <f>+'SCI ANUAL'!H143/'SCI ANUAL'!$H$3</f>
        <v>7.0435649681739078E-4</v>
      </c>
      <c r="P145" s="407">
        <f t="shared" si="5"/>
        <v>2.2877413370452969E-3</v>
      </c>
    </row>
    <row r="146" spans="1:16" ht="15.6" x14ac:dyDescent="0.3">
      <c r="A146" s="1130" t="s">
        <v>928</v>
      </c>
      <c r="C146" s="1015" t="str">
        <f>+IFERROR(('SCI ANUAL'!D144/'SCI ANUAL'!C144)-1,"N/A")</f>
        <v>N/A</v>
      </c>
      <c r="D146" s="1015" t="str">
        <f>+IFERROR(('SCI ANUAL'!E144/'SCI ANUAL'!D144)-1,"N/A")</f>
        <v>N/A</v>
      </c>
      <c r="E146" s="1015" t="str">
        <f>+IFERROR(('SCI ANUAL'!F144/'SCI ANUAL'!E144)-1,"N/A")</f>
        <v>N/A</v>
      </c>
      <c r="F146" s="1015">
        <f>+IFERROR(('SCI ANUAL'!G144/'SCI ANUAL'!F144)-1,"N/A")</f>
        <v>-8.4634178024139084E-2</v>
      </c>
      <c r="G146" s="1015">
        <f>+IFERROR(('SCI ANUAL'!H144/'SCI ANUAL'!G144)-1,"N/A")</f>
        <v>-4.5810093355833637E-3</v>
      </c>
      <c r="H146" s="1262">
        <f t="shared" si="4"/>
        <v>-8.9215187359722448E-2</v>
      </c>
      <c r="K146" s="1015">
        <f>+'SCI ANUAL'!D144/'SCI ANUAL'!$D$3</f>
        <v>0</v>
      </c>
      <c r="L146" s="1015">
        <f>+'SCI ANUAL'!E144/'SCI ANUAL'!$E$3</f>
        <v>0</v>
      </c>
      <c r="M146" s="1015">
        <f>+'SCI ANUAL'!F144/'SCI ANUAL'!$F$3</f>
        <v>1.096534590046965E-4</v>
      </c>
      <c r="N146" s="1015">
        <f>+'SCI ANUAL'!G144/'SCI ANUAL'!$G$3</f>
        <v>9.896219102141931E-5</v>
      </c>
      <c r="O146" s="1015">
        <f>+'SCI ANUAL'!H144/'SCI ANUAL'!$H$3</f>
        <v>9.1333023748578395E-5</v>
      </c>
      <c r="P146" s="407">
        <f t="shared" si="5"/>
        <v>2.9994867377469421E-4</v>
      </c>
    </row>
    <row r="147" spans="1:16" ht="15.6" x14ac:dyDescent="0.3">
      <c r="A147" s="1131" t="s">
        <v>929</v>
      </c>
      <c r="C147" s="1015" t="str">
        <f>+IFERROR(('SCI ANUAL'!D145/'SCI ANUAL'!C145)-1,"N/A")</f>
        <v>N/A</v>
      </c>
      <c r="D147" s="1015" t="str">
        <f>+IFERROR(('SCI ANUAL'!E145/'SCI ANUAL'!D145)-1,"N/A")</f>
        <v>N/A</v>
      </c>
      <c r="E147" s="1015" t="str">
        <f>+IFERROR(('SCI ANUAL'!F145/'SCI ANUAL'!E145)-1,"N/A")</f>
        <v>N/A</v>
      </c>
      <c r="F147" s="1015" t="str">
        <f>+IFERROR(('SCI ANUAL'!G145/'SCI ANUAL'!F145)-1,"N/A")</f>
        <v>N/A</v>
      </c>
      <c r="G147" s="1015" t="str">
        <f>+IFERROR(('SCI ANUAL'!H145/'SCI ANUAL'!G145)-1,"N/A")</f>
        <v>N/A</v>
      </c>
      <c r="H147" s="1262">
        <f t="shared" si="4"/>
        <v>0</v>
      </c>
      <c r="K147" s="1015">
        <f>+'SCI ANUAL'!D145/'SCI ANUAL'!$D$3</f>
        <v>0</v>
      </c>
      <c r="L147" s="1015">
        <f>+'SCI ANUAL'!E145/'SCI ANUAL'!$E$3</f>
        <v>0</v>
      </c>
      <c r="M147" s="1015">
        <f>+'SCI ANUAL'!F145/'SCI ANUAL'!$F$3</f>
        <v>0</v>
      </c>
      <c r="N147" s="1015">
        <f>+'SCI ANUAL'!G145/'SCI ANUAL'!$G$3</f>
        <v>0</v>
      </c>
      <c r="O147" s="1015">
        <f>+'SCI ANUAL'!H145/'SCI ANUAL'!$H$3</f>
        <v>0</v>
      </c>
      <c r="P147" s="407">
        <f t="shared" si="5"/>
        <v>0</v>
      </c>
    </row>
    <row r="148" spans="1:16" ht="15.6" x14ac:dyDescent="0.3">
      <c r="A148" s="1134" t="s">
        <v>942</v>
      </c>
      <c r="C148" s="1015" t="str">
        <f>+IFERROR(('SCI ANUAL'!D146/'SCI ANUAL'!C146)-1,"N/A")</f>
        <v>N/A</v>
      </c>
      <c r="D148" s="1015" t="str">
        <f>+IFERROR(('SCI ANUAL'!E146/'SCI ANUAL'!D146)-1,"N/A")</f>
        <v>N/A</v>
      </c>
      <c r="E148" s="1015" t="str">
        <f>+IFERROR(('SCI ANUAL'!F146/'SCI ANUAL'!E146)-1,"N/A")</f>
        <v>N/A</v>
      </c>
      <c r="F148" s="1015">
        <f>+IFERROR(('SCI ANUAL'!G146/'SCI ANUAL'!F146)-1,"N/A")</f>
        <v>-3.0678528347074741E-2</v>
      </c>
      <c r="G148" s="1015">
        <f>+IFERROR(('SCI ANUAL'!H146/'SCI ANUAL'!G146)-1,"N/A")</f>
        <v>-1.5816436121319666E-2</v>
      </c>
      <c r="H148" s="1262">
        <f t="shared" si="4"/>
        <v>-4.6494964468394406E-2</v>
      </c>
      <c r="K148" s="1015">
        <f>+'SCI ANUAL'!D146/'SCI ANUAL'!$D$3</f>
        <v>0</v>
      </c>
      <c r="L148" s="1015">
        <f>+'SCI ANUAL'!E146/'SCI ANUAL'!$E$3</f>
        <v>0</v>
      </c>
      <c r="M148" s="1015">
        <f>+'SCI ANUAL'!F146/'SCI ANUAL'!$F$3</f>
        <v>7.029562198260788E-4</v>
      </c>
      <c r="N148" s="1015">
        <f>+'SCI ANUAL'!G146/'SCI ANUAL'!$G$3</f>
        <v>6.7181297037571157E-4</v>
      </c>
      <c r="O148" s="1015">
        <f>+'SCI ANUAL'!H146/'SCI ANUAL'!$H$3</f>
        <v>6.130234730688124E-4</v>
      </c>
      <c r="P148" s="407">
        <f t="shared" si="5"/>
        <v>1.9877926632706029E-3</v>
      </c>
    </row>
    <row r="149" spans="1:16" ht="15.6" x14ac:dyDescent="0.3">
      <c r="A149" s="872" t="s">
        <v>588</v>
      </c>
      <c r="C149" s="1015" t="str">
        <f>+IFERROR(('SCI ANUAL'!D147/'SCI ANUAL'!C147)-1,"N/A")</f>
        <v>N/A</v>
      </c>
      <c r="D149" s="1015" t="str">
        <f>+IFERROR(('SCI ANUAL'!E147/'SCI ANUAL'!D147)-1,"N/A")</f>
        <v>N/A</v>
      </c>
      <c r="E149" s="1015" t="str">
        <f>+IFERROR(('SCI ANUAL'!F147/'SCI ANUAL'!E147)-1,"N/A")</f>
        <v>N/A</v>
      </c>
      <c r="F149" s="1015">
        <f>+IFERROR(('SCI ANUAL'!G147/'SCI ANUAL'!F147)-1,"N/A")</f>
        <v>1.3129307560557635E-3</v>
      </c>
      <c r="G149" s="1015">
        <f>+IFERROR(('SCI ANUAL'!H147/'SCI ANUAL'!G147)-1,"N/A")</f>
        <v>6.3678880623683876E-2</v>
      </c>
      <c r="H149" s="1262">
        <f t="shared" si="4"/>
        <v>6.4991811379739639E-2</v>
      </c>
      <c r="K149" s="1015">
        <f>+'SCI ANUAL'!D147/'SCI ANUAL'!$D$3</f>
        <v>0</v>
      </c>
      <c r="L149" s="1015">
        <f>+'SCI ANUAL'!E147/'SCI ANUAL'!$E$3</f>
        <v>0</v>
      </c>
      <c r="M149" s="1015">
        <f>+'SCI ANUAL'!F147/'SCI ANUAL'!$F$3</f>
        <v>1.2466349685057105E-3</v>
      </c>
      <c r="N149" s="1015">
        <f>+'SCI ANUAL'!G147/'SCI ANUAL'!$G$3</f>
        <v>1.230726077295044E-3</v>
      </c>
      <c r="O149" s="1015">
        <f>+'SCI ANUAL'!H147/'SCI ANUAL'!$H$3</f>
        <v>1.2137368877901075E-3</v>
      </c>
      <c r="P149" s="407">
        <f t="shared" si="5"/>
        <v>3.6910979335908621E-3</v>
      </c>
    </row>
    <row r="150" spans="1:16" ht="15.6" x14ac:dyDescent="0.3">
      <c r="A150" s="889" t="s">
        <v>930</v>
      </c>
      <c r="C150" s="1015" t="str">
        <f>+IFERROR(('SCI ANUAL'!D148/'SCI ANUAL'!C148)-1,"N/A")</f>
        <v>N/A</v>
      </c>
      <c r="D150" s="1015" t="str">
        <f>+IFERROR(('SCI ANUAL'!E148/'SCI ANUAL'!D148)-1,"N/A")</f>
        <v>N/A</v>
      </c>
      <c r="E150" s="1015" t="str">
        <f>+IFERROR(('SCI ANUAL'!F148/'SCI ANUAL'!E148)-1,"N/A")</f>
        <v>N/A</v>
      </c>
      <c r="F150" s="1015">
        <f>+IFERROR(('SCI ANUAL'!G148/'SCI ANUAL'!F148)-1,"N/A")</f>
        <v>-3.3255646323882893E-2</v>
      </c>
      <c r="G150" s="1015">
        <f>+IFERROR(('SCI ANUAL'!H148/'SCI ANUAL'!G148)-1,"N/A")</f>
        <v>2.7072340869720657E-2</v>
      </c>
      <c r="H150" s="1262">
        <f t="shared" si="4"/>
        <v>-6.1833054541622356E-3</v>
      </c>
      <c r="K150" s="1015">
        <f>+'SCI ANUAL'!D148/'SCI ANUAL'!$D$3</f>
        <v>0</v>
      </c>
      <c r="L150" s="1015">
        <f>+'SCI ANUAL'!E148/'SCI ANUAL'!$E$3</f>
        <v>0</v>
      </c>
      <c r="M150" s="1015">
        <f>+'SCI ANUAL'!F148/'SCI ANUAL'!$F$3</f>
        <v>1.1513283147309551E-2</v>
      </c>
      <c r="N150" s="1015">
        <f>+'SCI ANUAL'!G148/'SCI ANUAL'!$G$3</f>
        <v>1.0973953181392337E-2</v>
      </c>
      <c r="O150" s="1015">
        <f>+'SCI ANUAL'!H148/'SCI ANUAL'!$H$3</f>
        <v>1.045001102975201E-2</v>
      </c>
      <c r="P150" s="407">
        <f t="shared" si="5"/>
        <v>3.2937247358453894E-2</v>
      </c>
    </row>
    <row r="151" spans="1:16" ht="15.6" x14ac:dyDescent="0.3">
      <c r="A151" s="886" t="s">
        <v>931</v>
      </c>
      <c r="C151" s="1015" t="str">
        <f>+IFERROR(('SCI ANUAL'!D149/'SCI ANUAL'!C149)-1,"N/A")</f>
        <v>N/A</v>
      </c>
      <c r="D151" s="1015" t="str">
        <f>+IFERROR(('SCI ANUAL'!E149/'SCI ANUAL'!D149)-1,"N/A")</f>
        <v>N/A</v>
      </c>
      <c r="E151" s="1015" t="str">
        <f>+IFERROR(('SCI ANUAL'!F149/'SCI ANUAL'!E149)-1,"N/A")</f>
        <v>N/A</v>
      </c>
      <c r="F151" s="1015">
        <f>+IFERROR(('SCI ANUAL'!G149/'SCI ANUAL'!F149)-1,"N/A")</f>
        <v>4.0000000000000036E-2</v>
      </c>
      <c r="G151" s="1015">
        <f>+IFERROR(('SCI ANUAL'!H149/'SCI ANUAL'!G149)-1,"N/A")</f>
        <v>3.0000000000000027E-2</v>
      </c>
      <c r="H151" s="1262">
        <f t="shared" si="4"/>
        <v>7.0000000000000062E-2</v>
      </c>
      <c r="K151" s="1015">
        <f>+'SCI ANUAL'!D149/'SCI ANUAL'!$D$3</f>
        <v>0</v>
      </c>
      <c r="L151" s="1015">
        <f>+'SCI ANUAL'!E149/'SCI ANUAL'!$E$3</f>
        <v>0</v>
      </c>
      <c r="M151" s="1015">
        <f>+'SCI ANUAL'!F149/'SCI ANUAL'!$F$3</f>
        <v>7.0728908417736467E-4</v>
      </c>
      <c r="N151" s="1015">
        <f>+'SCI ANUAL'!G149/'SCI ANUAL'!$G$3</f>
        <v>7.2524136757049363E-4</v>
      </c>
      <c r="O151" s="1015">
        <f>+'SCI ANUAL'!H149/'SCI ANUAL'!$H$3</f>
        <v>6.9258392120703891E-4</v>
      </c>
      <c r="P151" s="407">
        <f t="shared" si="5"/>
        <v>2.125114372954897E-3</v>
      </c>
    </row>
    <row r="152" spans="1:16" ht="15.6" x14ac:dyDescent="0.3">
      <c r="A152" s="893" t="s">
        <v>932</v>
      </c>
      <c r="C152" s="1015" t="str">
        <f>+IFERROR(('SCI ANUAL'!D150/'SCI ANUAL'!C150)-1,"N/A")</f>
        <v>N/A</v>
      </c>
      <c r="D152" s="1015" t="str">
        <f>+IFERROR(('SCI ANUAL'!E150/'SCI ANUAL'!D150)-1,"N/A")</f>
        <v>N/A</v>
      </c>
      <c r="E152" s="1015" t="str">
        <f>+IFERROR(('SCI ANUAL'!F150/'SCI ANUAL'!E150)-1,"N/A")</f>
        <v>N/A</v>
      </c>
      <c r="F152" s="1015" t="str">
        <f>+IFERROR(('SCI ANUAL'!G150/'SCI ANUAL'!F150)-1,"N/A")</f>
        <v>N/A</v>
      </c>
      <c r="G152" s="1015" t="str">
        <f>+IFERROR(('SCI ANUAL'!H150/'SCI ANUAL'!G150)-1,"N/A")</f>
        <v>N/A</v>
      </c>
      <c r="H152" s="1262">
        <f t="shared" si="4"/>
        <v>0</v>
      </c>
      <c r="K152" s="1015">
        <f>+'SCI ANUAL'!D150/'SCI ANUAL'!$D$3</f>
        <v>0</v>
      </c>
      <c r="L152" s="1015">
        <f>+'SCI ANUAL'!E150/'SCI ANUAL'!$E$3</f>
        <v>0</v>
      </c>
      <c r="M152" s="1015">
        <f>+'SCI ANUAL'!F150/'SCI ANUAL'!$F$3</f>
        <v>0</v>
      </c>
      <c r="N152" s="1015">
        <f>+'SCI ANUAL'!G150/'SCI ANUAL'!$G$3</f>
        <v>0</v>
      </c>
      <c r="O152" s="1015">
        <f>+'SCI ANUAL'!H150/'SCI ANUAL'!$H$3</f>
        <v>0</v>
      </c>
      <c r="P152" s="407">
        <f t="shared" si="5"/>
        <v>0</v>
      </c>
    </row>
    <row r="153" spans="1:16" ht="15" thickBot="1" x14ac:dyDescent="0.35">
      <c r="A153"/>
      <c r="H153" s="1261"/>
    </row>
    <row r="154" spans="1:16" ht="16.2" thickBot="1" x14ac:dyDescent="0.35">
      <c r="A154" s="944" t="s">
        <v>933</v>
      </c>
      <c r="C154" s="1015" t="str">
        <f>+IFERROR(('SCI ANUAL'!D152/'SCI ANUAL'!C152)-1,"N/A")</f>
        <v>N/A</v>
      </c>
      <c r="D154" s="1015" t="str">
        <f>+IFERROR(('SCI ANUAL'!E152/'SCI ANUAL'!D152)-1,"N/A")</f>
        <v>N/A</v>
      </c>
      <c r="E154" s="1015" t="str">
        <f>+IFERROR(('SCI ANUAL'!F152/'SCI ANUAL'!E152)-1,"N/A")</f>
        <v>N/A</v>
      </c>
      <c r="F154" s="1015">
        <f>+IFERROR(('SCI ANUAL'!G152/'SCI ANUAL'!F152)-1,"N/A")</f>
        <v>5.5865045621092957E-2</v>
      </c>
      <c r="G154" s="1015">
        <f>+IFERROR(('SCI ANUAL'!H152/'SCI ANUAL'!G152)-1,"N/A")</f>
        <v>7.7478677550003816E-2</v>
      </c>
      <c r="H154" s="1262">
        <f t="shared" si="4"/>
        <v>0.13334372317109677</v>
      </c>
      <c r="K154" s="1015">
        <f>+'SCI ANUAL'!D152/'SCI ANUAL'!$D$3</f>
        <v>0</v>
      </c>
      <c r="L154" s="1015">
        <f>+'SCI ANUAL'!E152/'SCI ANUAL'!$E$3</f>
        <v>0</v>
      </c>
      <c r="M154" s="1015">
        <f>+'SCI ANUAL'!F152/'SCI ANUAL'!$F$3</f>
        <v>4.6780878679896915E-2</v>
      </c>
      <c r="N154" s="1015">
        <f>+'SCI ANUAL'!G152/'SCI ANUAL'!$G$3</f>
        <v>4.8700011190599711E-2</v>
      </c>
      <c r="O154" s="1015">
        <f>+'SCI ANUAL'!H152/'SCI ANUAL'!$H$3</f>
        <v>4.8650841619516369E-2</v>
      </c>
      <c r="P154" s="407">
        <f t="shared" si="5"/>
        <v>0.14413173149001302</v>
      </c>
    </row>
    <row r="155" spans="1:16" ht="15.6" x14ac:dyDescent="0.3">
      <c r="A155" s="891" t="s">
        <v>934</v>
      </c>
      <c r="C155" s="1015" t="str">
        <f>+IFERROR(('SCI ANUAL'!D153/'SCI ANUAL'!C153)-1,"N/A")</f>
        <v>N/A</v>
      </c>
      <c r="D155" s="1015" t="str">
        <f>+IFERROR(('SCI ANUAL'!E153/'SCI ANUAL'!D153)-1,"N/A")</f>
        <v>N/A</v>
      </c>
      <c r="E155" s="1015" t="str">
        <f>+IFERROR(('SCI ANUAL'!F153/'SCI ANUAL'!E153)-1,"N/A")</f>
        <v>N/A</v>
      </c>
      <c r="F155" s="1015">
        <f>+IFERROR(('SCI ANUAL'!G153/'SCI ANUAL'!F153)-1,"N/A")</f>
        <v>0.62460333135625112</v>
      </c>
      <c r="G155" s="1015">
        <f>+IFERROR(('SCI ANUAL'!H153/'SCI ANUAL'!G153)-1,"N/A")</f>
        <v>0.30201780193451144</v>
      </c>
      <c r="H155" s="1262">
        <f t="shared" si="4"/>
        <v>0.92662113329076257</v>
      </c>
      <c r="K155" s="1015">
        <f>+'SCI ANUAL'!D153/'SCI ANUAL'!$D$3</f>
        <v>0</v>
      </c>
      <c r="L155" s="1015">
        <f>+'SCI ANUAL'!E153/'SCI ANUAL'!$E$3</f>
        <v>0</v>
      </c>
      <c r="M155" s="1015">
        <f>+'SCI ANUAL'!F153/'SCI ANUAL'!$F$3</f>
        <v>1.617874537274493E-2</v>
      </c>
      <c r="N155" s="1015">
        <f>+'SCI ANUAL'!G153/'SCI ANUAL'!$G$3</f>
        <v>2.59145965992163E-2</v>
      </c>
      <c r="O155" s="1015">
        <f>+'SCI ANUAL'!H153/'SCI ANUAL'!$H$3</f>
        <v>3.128340282637973E-2</v>
      </c>
      <c r="P155" s="407">
        <f t="shared" si="5"/>
        <v>7.3376744798340957E-2</v>
      </c>
    </row>
    <row r="156" spans="1:16" ht="15.6" x14ac:dyDescent="0.3">
      <c r="A156" s="891" t="s">
        <v>935</v>
      </c>
      <c r="C156" s="1015" t="str">
        <f>+IFERROR(('SCI ANUAL'!D154/'SCI ANUAL'!C154)-1,"N/A")</f>
        <v>N/A</v>
      </c>
      <c r="D156" s="1015" t="str">
        <f>+IFERROR(('SCI ANUAL'!E154/'SCI ANUAL'!D154)-1,"N/A")</f>
        <v>N/A</v>
      </c>
      <c r="E156" s="1015" t="str">
        <f>+IFERROR(('SCI ANUAL'!F154/'SCI ANUAL'!E154)-1,"N/A")</f>
        <v>N/A</v>
      </c>
      <c r="F156" s="1015">
        <f>+IFERROR(('SCI ANUAL'!G154/'SCI ANUAL'!F154)-1,"N/A")</f>
        <v>0.52169834695748207</v>
      </c>
      <c r="G156" s="1015">
        <f>+IFERROR(('SCI ANUAL'!H154/'SCI ANUAL'!G154)-1,"N/A")</f>
        <v>0.27780719638786189</v>
      </c>
      <c r="H156" s="1262">
        <f t="shared" si="4"/>
        <v>0.79950554334534396</v>
      </c>
      <c r="K156" s="1015">
        <f>+'SCI ANUAL'!D154/'SCI ANUAL'!$D$3</f>
        <v>0</v>
      </c>
      <c r="L156" s="1015">
        <f>+'SCI ANUAL'!E154/'SCI ANUAL'!$E$3</f>
        <v>0</v>
      </c>
      <c r="M156" s="1015">
        <f>+'SCI ANUAL'!F154/'SCI ANUAL'!$F$3</f>
        <v>1.7988464015040527E-2</v>
      </c>
      <c r="N156" s="1015">
        <f>+'SCI ANUAL'!G154/'SCI ANUAL'!$G$3</f>
        <v>2.6988262392061108E-2</v>
      </c>
      <c r="O156" s="1015">
        <f>+'SCI ANUAL'!H154/'SCI ANUAL'!$H$3</f>
        <v>3.1973697778358443E-2</v>
      </c>
      <c r="P156" s="407">
        <f t="shared" si="5"/>
        <v>7.6950424185460081E-2</v>
      </c>
    </row>
    <row r="157" spans="1:16" ht="15" thickBot="1" x14ac:dyDescent="0.35">
      <c r="A157"/>
      <c r="H157" s="1261"/>
    </row>
    <row r="158" spans="1:16" ht="16.2" thickBot="1" x14ac:dyDescent="0.35">
      <c r="A158" s="944" t="s">
        <v>936</v>
      </c>
      <c r="C158" s="1015" t="str">
        <f>+IFERROR(('SCI ANUAL'!D156/'SCI ANUAL'!C156)-1,"N/A")</f>
        <v>N/A</v>
      </c>
      <c r="D158" s="1015" t="str">
        <f>+IFERROR(('SCI ANUAL'!E156/'SCI ANUAL'!D156)-1,"N/A")</f>
        <v>N/A</v>
      </c>
      <c r="E158" s="1015" t="str">
        <f>+IFERROR(('SCI ANUAL'!F156/'SCI ANUAL'!E156)-1,"N/A")</f>
        <v>N/A</v>
      </c>
      <c r="F158" s="1015">
        <f>+IFERROR(('SCI ANUAL'!G156/'SCI ANUAL'!F156)-1,"N/A")</f>
        <v>7.4140009617046143E-2</v>
      </c>
      <c r="G158" s="1015">
        <f>+IFERROR(('SCI ANUAL'!H156/'SCI ANUAL'!G156)-1,"N/A")</f>
        <v>8.6136116929682593E-2</v>
      </c>
      <c r="H158" s="1262">
        <f t="shared" si="4"/>
        <v>0.16027612654672874</v>
      </c>
      <c r="K158" s="1015">
        <f>+'SCI ANUAL'!D156/'SCI ANUAL'!$D$3</f>
        <v>0</v>
      </c>
      <c r="L158" s="1015">
        <f>+'SCI ANUAL'!E156/'SCI ANUAL'!$E$3</f>
        <v>0</v>
      </c>
      <c r="M158" s="1015">
        <f>+'SCI ANUAL'!F156/'SCI ANUAL'!$F$3</f>
        <v>4.4971160037601321E-2</v>
      </c>
      <c r="N158" s="1015">
        <f>+'SCI ANUAL'!G156/'SCI ANUAL'!$G$3</f>
        <v>4.7626345397754899E-2</v>
      </c>
      <c r="O158" s="1015">
        <f>+'SCI ANUAL'!H156/'SCI ANUAL'!$H$3</f>
        <v>4.7960546667537664E-2</v>
      </c>
      <c r="P158" s="407">
        <f t="shared" si="5"/>
        <v>0.14055805210289388</v>
      </c>
    </row>
    <row r="159" spans="1:16" ht="15.6" x14ac:dyDescent="0.3">
      <c r="A159" s="891" t="s">
        <v>937</v>
      </c>
      <c r="C159" s="1015" t="str">
        <f>+IFERROR(('SCI ANUAL'!D157/'SCI ANUAL'!C157)-1,"N/A")</f>
        <v>N/A</v>
      </c>
      <c r="D159" s="1015" t="str">
        <f>+IFERROR(('SCI ANUAL'!E157/'SCI ANUAL'!D157)-1,"N/A")</f>
        <v>N/A</v>
      </c>
      <c r="E159" s="1015" t="str">
        <f>+IFERROR(('SCI ANUAL'!F157/'SCI ANUAL'!E157)-1,"N/A")</f>
        <v>N/A</v>
      </c>
      <c r="F159" s="1015">
        <f>+IFERROR(('SCI ANUAL'!G157/'SCI ANUAL'!F157)-1,"N/A")</f>
        <v>0.16367964526554379</v>
      </c>
      <c r="G159" s="1015">
        <f>+IFERROR(('SCI ANUAL'!H157/'SCI ANUAL'!G157)-1,"N/A")</f>
        <v>2.5700608984000839E-2</v>
      </c>
      <c r="H159" s="1262">
        <f t="shared" si="4"/>
        <v>0.18938025424954463</v>
      </c>
      <c r="K159" s="1015">
        <f>+'SCI ANUAL'!D157/'SCI ANUAL'!$D$3</f>
        <v>0</v>
      </c>
      <c r="L159" s="1015">
        <f>+'SCI ANUAL'!E157/'SCI ANUAL'!$E$3</f>
        <v>0</v>
      </c>
      <c r="M159" s="1015">
        <f>+'SCI ANUAL'!F157/'SCI ANUAL'!$F$3</f>
        <v>2.1925871524146514E-2</v>
      </c>
      <c r="N159" s="1015">
        <f>+'SCI ANUAL'!G157/'SCI ANUAL'!$G$3</f>
        <v>2.5156057352362978E-2</v>
      </c>
      <c r="O159" s="1015">
        <f>+'SCI ANUAL'!H157/'SCI ANUAL'!$H$3</f>
        <v>2.3923008885602198E-2</v>
      </c>
      <c r="P159" s="407">
        <f t="shared" si="5"/>
        <v>7.1004937762111697E-2</v>
      </c>
    </row>
    <row r="160" spans="1:16" ht="15" thickBot="1" x14ac:dyDescent="0.35">
      <c r="A160"/>
      <c r="H160" s="1261"/>
    </row>
    <row r="161" spans="1:16" ht="16.2" thickBot="1" x14ac:dyDescent="0.35">
      <c r="A161" s="29" t="s">
        <v>938</v>
      </c>
      <c r="C161" s="1015" t="str">
        <f>+IFERROR(('SCI ANUAL'!D159/'SCI ANUAL'!C159)-1,"N/A")</f>
        <v>N/A</v>
      </c>
      <c r="D161" s="1015" t="str">
        <f>+IFERROR(('SCI ANUAL'!E159/'SCI ANUAL'!D159)-1,"N/A")</f>
        <v>N/A</v>
      </c>
      <c r="E161" s="1015" t="str">
        <f>+IFERROR(('SCI ANUAL'!F159/'SCI ANUAL'!E159)-1,"N/A")</f>
        <v>N/A</v>
      </c>
      <c r="F161" s="1015">
        <f>+IFERROR(('SCI ANUAL'!G159/'SCI ANUAL'!F159)-1,"N/A")</f>
        <v>0.10348711967133517</v>
      </c>
      <c r="G161" s="1015">
        <f>+IFERROR(('SCI ANUAL'!H159/'SCI ANUAL'!G159)-1,"N/A")</f>
        <v>6.5247563563006539E-2</v>
      </c>
      <c r="H161" s="1262">
        <f t="shared" si="4"/>
        <v>0.16873468323434171</v>
      </c>
      <c r="K161" s="1015">
        <f>+'SCI ANUAL'!D159/'SCI ANUAL'!$D$3</f>
        <v>0</v>
      </c>
      <c r="L161" s="1015">
        <f>+'SCI ANUAL'!E159/'SCI ANUAL'!$E$3</f>
        <v>0</v>
      </c>
      <c r="M161" s="1015">
        <f>+'SCI ANUAL'!F159/'SCI ANUAL'!$F$3</f>
        <v>6.6897031561747811E-2</v>
      </c>
      <c r="N161" s="1015">
        <f>+'SCI ANUAL'!G159/'SCI ANUAL'!$G$3</f>
        <v>7.2782402750117881E-2</v>
      </c>
      <c r="O161" s="1015">
        <f>+'SCI ANUAL'!H159/'SCI ANUAL'!$H$3</f>
        <v>7.1883555553139869E-2</v>
      </c>
      <c r="P161" s="407">
        <f t="shared" si="5"/>
        <v>0.21156298986500555</v>
      </c>
    </row>
    <row r="162" spans="1:16" ht="15.6" x14ac:dyDescent="0.3">
      <c r="A162" s="891" t="s">
        <v>939</v>
      </c>
      <c r="C162" s="1015" t="str">
        <f>+IFERROR(('SCI ANUAL'!D160/'SCI ANUAL'!C160)-1,"N/A")</f>
        <v>N/A</v>
      </c>
      <c r="D162" s="1015" t="str">
        <f>+IFERROR(('SCI ANUAL'!E160/'SCI ANUAL'!D160)-1,"N/A")</f>
        <v>N/A</v>
      </c>
      <c r="E162" s="1015" t="str">
        <f>+IFERROR(('SCI ANUAL'!F160/'SCI ANUAL'!E160)-1,"N/A")</f>
        <v>N/A</v>
      </c>
      <c r="F162" s="1015">
        <f>+IFERROR(('SCI ANUAL'!G160/'SCI ANUAL'!F160)-1,"N/A")</f>
        <v>6.1153854210797665E-2</v>
      </c>
      <c r="G162" s="1015">
        <f>+IFERROR(('SCI ANUAL'!H160/'SCI ANUAL'!G160)-1,"N/A")</f>
        <v>2.0862248414547757E-2</v>
      </c>
      <c r="H162" s="1262">
        <f t="shared" si="4"/>
        <v>8.2016102625345422E-2</v>
      </c>
      <c r="K162" s="1015">
        <f>+'SCI ANUAL'!D160/'SCI ANUAL'!$D$3</f>
        <v>0</v>
      </c>
      <c r="L162" s="1015">
        <f>+'SCI ANUAL'!E160/'SCI ANUAL'!$E$3</f>
        <v>0</v>
      </c>
      <c r="M162" s="1015">
        <f>+'SCI ANUAL'!F160/'SCI ANUAL'!$F$3</f>
        <v>2.4196798649993898E-2</v>
      </c>
      <c r="N162" s="1015">
        <f>+'SCI ANUAL'!G160/'SCI ANUAL'!$G$3</f>
        <v>2.5315618347867087E-2</v>
      </c>
      <c r="O162" s="1015">
        <f>+'SCI ANUAL'!H160/'SCI ANUAL'!$H$3</f>
        <v>2.3961185184379952E-2</v>
      </c>
      <c r="P162" s="407">
        <f t="shared" si="5"/>
        <v>7.3473602182240944E-2</v>
      </c>
    </row>
    <row r="163" spans="1:16" x14ac:dyDescent="0.3">
      <c r="A163"/>
      <c r="H163" s="1261"/>
    </row>
    <row r="164" spans="1:16" ht="15.6" x14ac:dyDescent="0.3">
      <c r="A164" s="869" t="s">
        <v>944</v>
      </c>
      <c r="C164" s="1015" t="str">
        <f>+IFERROR(('SCI ANUAL'!D162/'SCI ANUAL'!C162)-1,"N/A")</f>
        <v>N/A</v>
      </c>
      <c r="D164" s="1015">
        <f>+IFERROR(('SCI ANUAL'!E162/'SCI ANUAL'!D162)-1,"N/A")</f>
        <v>-0.69654493950730845</v>
      </c>
      <c r="E164" s="1015">
        <f>+IFERROR(('SCI ANUAL'!F162/'SCI ANUAL'!E162)-1,"N/A")</f>
        <v>-0.4214336016352993</v>
      </c>
      <c r="F164" s="1015">
        <f>+IFERROR(('SCI ANUAL'!G162/'SCI ANUAL'!F162)-1,"N/A")</f>
        <v>1.0832536199914902</v>
      </c>
      <c r="G164" s="1015">
        <f>+IFERROR(('SCI ANUAL'!H162/'SCI ANUAL'!G162)-1,"N/A")</f>
        <v>0.20814494594037614</v>
      </c>
      <c r="H164" s="1262">
        <f t="shared" si="4"/>
        <v>0.17342002478925855</v>
      </c>
      <c r="K164" s="1015">
        <f>+'SCI ANUAL'!D162/'SCI ANUAL'!$D$3</f>
        <v>-0.5404893693493299</v>
      </c>
      <c r="L164" s="1015">
        <f>+'SCI ANUAL'!E162/'SCI ANUAL'!$E$3</f>
        <v>-9.178185408251642E-2</v>
      </c>
      <c r="M164" s="1015">
        <f>+'SCI ANUAL'!F162/'SCI ANUAL'!$F$3</f>
        <v>-4.4538383417683576E-2</v>
      </c>
      <c r="N164" s="1015">
        <f>+'SCI ANUAL'!G162/'SCI ANUAL'!$G$3</f>
        <v>-9.1480571307118841E-2</v>
      </c>
      <c r="O164" s="1015">
        <f>+'SCI ANUAL'!H162/'SCI ANUAL'!$H$3</f>
        <v>-0.10247089315888454</v>
      </c>
      <c r="P164" s="407">
        <f t="shared" si="5"/>
        <v>-0.87076107131553326</v>
      </c>
    </row>
    <row r="165" spans="1:16" ht="15" thickBot="1" x14ac:dyDescent="0.35">
      <c r="A165"/>
      <c r="H165" s="1261"/>
    </row>
    <row r="166" spans="1:16" ht="16.2" thickBot="1" x14ac:dyDescent="0.35">
      <c r="A166" s="945" t="s">
        <v>945</v>
      </c>
      <c r="C166" s="1015" t="str">
        <f>+IFERROR(('SCI ANUAL'!D164/'SCI ANUAL'!C164)-1,"N/A")</f>
        <v>N/A</v>
      </c>
      <c r="D166" s="1015">
        <f>+IFERROR(('SCI ANUAL'!E164/'SCI ANUAL'!D164)-1,"N/A")</f>
        <v>0.42951349504627245</v>
      </c>
      <c r="E166" s="1015">
        <f>+IFERROR(('SCI ANUAL'!F164/'SCI ANUAL'!E164)-1,"N/A")</f>
        <v>7.3355895216263844E-2</v>
      </c>
      <c r="F166" s="1015">
        <f>+IFERROR(('SCI ANUAL'!G164/'SCI ANUAL'!F164)-1,"N/A")</f>
        <v>5.4814755637887957E-2</v>
      </c>
      <c r="G166" s="1015">
        <f>+IFERROR(('SCI ANUAL'!H164/'SCI ANUAL'!G164)-1,"N/A")</f>
        <v>1.5169197046066119E-2</v>
      </c>
      <c r="H166" s="1262">
        <f t="shared" si="4"/>
        <v>0.57285334294649037</v>
      </c>
      <c r="K166" s="1015">
        <f>+'SCI ANUAL'!D164/'SCI ANUAL'!$D$3</f>
        <v>0.39654178472481583</v>
      </c>
      <c r="L166" s="1015">
        <f>+'SCI ANUAL'!E164/'SCI ANUAL'!$E$3</f>
        <v>0.31721411398824712</v>
      </c>
      <c r="M166" s="1015">
        <f>+'SCI ANUAL'!F164/'SCI ANUAL'!$F$3</f>
        <v>0.28557531466842506</v>
      </c>
      <c r="N166" s="1015">
        <f>+'SCI ANUAL'!G164/'SCI ANUAL'!$G$3</f>
        <v>0.29699499718939032</v>
      </c>
      <c r="O166" s="1015">
        <f>+'SCI ANUAL'!H164/'SCI ANUAL'!$H$3</f>
        <v>0.27953756477630859</v>
      </c>
      <c r="P166" s="407">
        <f t="shared" si="5"/>
        <v>1.5758637753471869</v>
      </c>
    </row>
    <row r="167" spans="1:16" ht="15" thickBot="1" x14ac:dyDescent="0.35">
      <c r="A167"/>
      <c r="H167" s="1261"/>
    </row>
    <row r="168" spans="1:16" ht="16.2" thickBot="1" x14ac:dyDescent="0.35">
      <c r="A168" s="708" t="s">
        <v>946</v>
      </c>
      <c r="C168" s="1015" t="str">
        <f>+IFERROR(('SCI ANUAL'!D166/'SCI ANUAL'!C166)-1,"N/A")</f>
        <v>N/A</v>
      </c>
      <c r="D168" s="1015">
        <f>+IFERROR(('SCI ANUAL'!E166/'SCI ANUAL'!D166)-1,"N/A")</f>
        <v>-0.22923733774992161</v>
      </c>
      <c r="E168" s="1015">
        <f>+IFERROR(('SCI ANUAL'!F166/'SCI ANUAL'!E166)-1,"N/A")</f>
        <v>-0.31013463425101206</v>
      </c>
      <c r="F168" s="1015">
        <f>+IFERROR(('SCI ANUAL'!G166/'SCI ANUAL'!F166)-1,"N/A")</f>
        <v>0.3240384694735996</v>
      </c>
      <c r="G168" s="1015">
        <f>+IFERROR(('SCI ANUAL'!H166/'SCI ANUAL'!G166)-1,"N/A")</f>
        <v>0.41635837902162143</v>
      </c>
      <c r="H168" s="1262">
        <f t="shared" si="4"/>
        <v>0.20102487649428735</v>
      </c>
      <c r="K168" s="1015">
        <f>+'SCI ANUAL'!D166/'SCI ANUAL'!$D$3</f>
        <v>2.3352710199878501E-2</v>
      </c>
      <c r="L168" s="1015">
        <f>+'SCI ANUAL'!E166/'SCI ANUAL'!$E$3</f>
        <v>1.0072406484181236E-2</v>
      </c>
      <c r="M168" s="1015">
        <f>+'SCI ANUAL'!F166/'SCI ANUAL'!$F$3</f>
        <v>5.82803299254522E-3</v>
      </c>
      <c r="N168" s="1015">
        <f>+'SCI ANUAL'!G166/'SCI ANUAL'!$G$3</f>
        <v>7.608076635372843E-3</v>
      </c>
      <c r="O168" s="1015">
        <f>+'SCI ANUAL'!H166/'SCI ANUAL'!$H$3</f>
        <v>9.9908087772747206E-3</v>
      </c>
      <c r="P168" s="407">
        <f t="shared" si="5"/>
        <v>5.6852035089252517E-2</v>
      </c>
    </row>
    <row r="169" spans="1:16" x14ac:dyDescent="0.3">
      <c r="A169"/>
      <c r="H169" s="1261"/>
    </row>
    <row r="170" spans="1:16" ht="15.6" x14ac:dyDescent="0.3">
      <c r="A170" s="891" t="s">
        <v>947</v>
      </c>
      <c r="C170" s="1015" t="str">
        <f>+IFERROR(('SCI ANUAL'!D168/'SCI ANUAL'!C168)-1,"N/A")</f>
        <v>N/A</v>
      </c>
      <c r="D170" s="1015">
        <f>+IFERROR(('SCI ANUAL'!E168/'SCI ANUAL'!D168)-1,"N/A")</f>
        <v>-0.48579161028416784</v>
      </c>
      <c r="E170" s="1015">
        <f>+IFERROR(('SCI ANUAL'!F168/'SCI ANUAL'!E168)-1,"N/A")</f>
        <v>0</v>
      </c>
      <c r="F170" s="1015">
        <f>+IFERROR(('SCI ANUAL'!G168/'SCI ANUAL'!F168)-1,"N/A")</f>
        <v>0</v>
      </c>
      <c r="G170" s="1015">
        <f>+IFERROR(('SCI ANUAL'!H168/'SCI ANUAL'!G168)-1,"N/A")</f>
        <v>0</v>
      </c>
      <c r="H170" s="1262">
        <f t="shared" si="4"/>
        <v>-0.48579161028416784</v>
      </c>
      <c r="K170" s="1015">
        <f>+'SCI ANUAL'!D168/'SCI ANUAL'!$D$3</f>
        <v>4.4545279026096127E-3</v>
      </c>
      <c r="L170" s="1015">
        <f>+'SCI ANUAL'!E168/'SCI ANUAL'!$E$3</f>
        <v>1.2817877825851164E-3</v>
      </c>
      <c r="M170" s="1015">
        <f>+'SCI ANUAL'!F168/'SCI ANUAL'!$F$3</f>
        <v>1.0750794079495943E-3</v>
      </c>
      <c r="N170" s="1015">
        <f>+'SCI ANUAL'!G168/'SCI ANUAL'!$G$3</f>
        <v>1.0599681526030291E-3</v>
      </c>
      <c r="O170" s="1015">
        <f>+'SCI ANUAL'!H168/'SCI ANUAL'!$H$3</f>
        <v>9.8275537736622408E-4</v>
      </c>
      <c r="P170" s="407">
        <f t="shared" si="5"/>
        <v>8.8541186231135757E-3</v>
      </c>
    </row>
    <row r="171" spans="1:16" ht="15.6" x14ac:dyDescent="0.3">
      <c r="A171" s="1130" t="s">
        <v>928</v>
      </c>
      <c r="C171" s="1015" t="str">
        <f>+IFERROR(('SCI ANUAL'!D169/'SCI ANUAL'!C169)-1,"N/A")</f>
        <v>N/A</v>
      </c>
      <c r="D171" s="1015">
        <f>+IFERROR(('SCI ANUAL'!E169/'SCI ANUAL'!D169)-1,"N/A")</f>
        <v>0</v>
      </c>
      <c r="E171" s="1015">
        <f>+IFERROR(('SCI ANUAL'!F169/'SCI ANUAL'!E169)-1,"N/A")</f>
        <v>0</v>
      </c>
      <c r="F171" s="1015">
        <f>+IFERROR(('SCI ANUAL'!G169/'SCI ANUAL'!F169)-1,"N/A")</f>
        <v>0</v>
      </c>
      <c r="G171" s="1015">
        <f>+IFERROR(('SCI ANUAL'!H169/'SCI ANUAL'!G169)-1,"N/A")</f>
        <v>0</v>
      </c>
      <c r="H171" s="1262">
        <f t="shared" si="4"/>
        <v>0</v>
      </c>
      <c r="K171" s="1015">
        <f>+'SCI ANUAL'!D169/'SCI ANUAL'!$D$3</f>
        <v>2.2905556197451325E-3</v>
      </c>
      <c r="L171" s="1015">
        <f>+'SCI ANUAL'!E169/'SCI ANUAL'!$E$3</f>
        <v>1.2817877825851164E-3</v>
      </c>
      <c r="M171" s="1015">
        <f>+'SCI ANUAL'!F169/'SCI ANUAL'!$F$3</f>
        <v>1.0750794079495943E-3</v>
      </c>
      <c r="N171" s="1015">
        <f>+'SCI ANUAL'!G169/'SCI ANUAL'!$G$3</f>
        <v>1.0599681526030291E-3</v>
      </c>
      <c r="O171" s="1015">
        <f>+'SCI ANUAL'!H169/'SCI ANUAL'!$H$3</f>
        <v>9.8275537736622408E-4</v>
      </c>
      <c r="P171" s="407">
        <f t="shared" si="5"/>
        <v>6.6901463402490964E-3</v>
      </c>
    </row>
    <row r="172" spans="1:16" ht="15.6" x14ac:dyDescent="0.3">
      <c r="A172" s="1132" t="s">
        <v>571</v>
      </c>
      <c r="C172" s="1015" t="str">
        <f>+IFERROR(('SCI ANUAL'!D170/'SCI ANUAL'!C170)-1,"N/A")</f>
        <v>N/A</v>
      </c>
      <c r="D172" s="1015">
        <f>+IFERROR(('SCI ANUAL'!E170/'SCI ANUAL'!D170)-1,"N/A")</f>
        <v>-1</v>
      </c>
      <c r="E172" s="1015" t="str">
        <f>+IFERROR(('SCI ANUAL'!F170/'SCI ANUAL'!E170)-1,"N/A")</f>
        <v>N/A</v>
      </c>
      <c r="F172" s="1015" t="str">
        <f>+IFERROR(('SCI ANUAL'!G170/'SCI ANUAL'!F170)-1,"N/A")</f>
        <v>N/A</v>
      </c>
      <c r="G172" s="1015" t="str">
        <f>+IFERROR(('SCI ANUAL'!H170/'SCI ANUAL'!G170)-1,"N/A")</f>
        <v>N/A</v>
      </c>
      <c r="H172" s="1262">
        <f t="shared" si="4"/>
        <v>-1</v>
      </c>
      <c r="K172" s="1015">
        <f>+'SCI ANUAL'!D170/'SCI ANUAL'!$D$3</f>
        <v>2.1639722828644802E-3</v>
      </c>
      <c r="L172" s="1015">
        <f>+'SCI ANUAL'!E170/'SCI ANUAL'!$E$3</f>
        <v>0</v>
      </c>
      <c r="M172" s="1015">
        <f>+'SCI ANUAL'!F170/'SCI ANUAL'!$F$3</f>
        <v>0</v>
      </c>
      <c r="N172" s="1015">
        <f>+'SCI ANUAL'!G170/'SCI ANUAL'!$G$3</f>
        <v>0</v>
      </c>
      <c r="O172" s="1015">
        <f>+'SCI ANUAL'!H170/'SCI ANUAL'!$H$3</f>
        <v>0</v>
      </c>
      <c r="P172" s="407">
        <f t="shared" si="5"/>
        <v>2.1639722828644802E-3</v>
      </c>
    </row>
    <row r="173" spans="1:16" ht="15.6" x14ac:dyDescent="0.3">
      <c r="A173" s="891" t="s">
        <v>948</v>
      </c>
      <c r="C173" s="1015" t="str">
        <f>+IFERROR(('SCI ANUAL'!D171/'SCI ANUAL'!C171)-1,"N/A")</f>
        <v>N/A</v>
      </c>
      <c r="D173" s="1015">
        <f>+IFERROR(('SCI ANUAL'!E171/'SCI ANUAL'!D171)-1,"N/A")</f>
        <v>-0.16876442307692319</v>
      </c>
      <c r="E173" s="1015">
        <f>+IFERROR(('SCI ANUAL'!F171/'SCI ANUAL'!E171)-1,"N/A")</f>
        <v>-0.35535634146341488</v>
      </c>
      <c r="F173" s="1015">
        <f>+IFERROR(('SCI ANUAL'!G171/'SCI ANUAL'!F171)-1,"N/A")</f>
        <v>0.39733333333333376</v>
      </c>
      <c r="G173" s="1015">
        <f>+IFERROR(('SCI ANUAL'!H171/'SCI ANUAL'!G171)-1,"N/A")</f>
        <v>0.4837559523809527</v>
      </c>
      <c r="H173" s="1262">
        <f t="shared" si="4"/>
        <v>0.35696852117394839</v>
      </c>
      <c r="K173" s="1015">
        <f>+'SCI ANUAL'!D171/'SCI ANUAL'!$D$3</f>
        <v>1.889818229726889E-2</v>
      </c>
      <c r="L173" s="1015">
        <f>+'SCI ANUAL'!E171/'SCI ANUAL'!$E$3</f>
        <v>8.7906187015961181E-3</v>
      </c>
      <c r="M173" s="1015">
        <f>+'SCI ANUAL'!F171/'SCI ANUAL'!$F$3</f>
        <v>4.7529535845956244E-3</v>
      </c>
      <c r="N173" s="1015">
        <f>+'SCI ANUAL'!G171/'SCI ANUAL'!$G$3</f>
        <v>6.548108482769815E-3</v>
      </c>
      <c r="O173" s="1015">
        <f>+'SCI ANUAL'!H171/'SCI ANUAL'!$H$3</f>
        <v>9.0080533999084972E-3</v>
      </c>
      <c r="P173" s="407">
        <f t="shared" si="5"/>
        <v>4.7997916466138942E-2</v>
      </c>
    </row>
    <row r="174" spans="1:16" ht="15" thickBot="1" x14ac:dyDescent="0.35">
      <c r="A174"/>
      <c r="H174" s="1261"/>
    </row>
    <row r="175" spans="1:16" ht="16.2" thickBot="1" x14ac:dyDescent="0.35">
      <c r="A175" s="708" t="s">
        <v>949</v>
      </c>
      <c r="C175" s="1015" t="str">
        <f>+IFERROR(('SCI ANUAL'!D173/'SCI ANUAL'!C173)-1,"N/A")</f>
        <v>N/A</v>
      </c>
      <c r="D175" s="1015">
        <f>+IFERROR(('SCI ANUAL'!E173/'SCI ANUAL'!D173)-1,"N/A")</f>
        <v>0.47073554130205086</v>
      </c>
      <c r="E175" s="1015">
        <f>+IFERROR(('SCI ANUAL'!F173/'SCI ANUAL'!E173)-1,"N/A")</f>
        <v>8.593208529809182E-2</v>
      </c>
      <c r="F175" s="1015">
        <f>+IFERROR(('SCI ANUAL'!G173/'SCI ANUAL'!F173)-1,"N/A")</f>
        <v>4.9205962311245521E-2</v>
      </c>
      <c r="G175" s="1015">
        <f>+IFERROR(('SCI ANUAL'!H173/'SCI ANUAL'!G173)-1,"N/A")</f>
        <v>4.6218024509367961E-3</v>
      </c>
      <c r="H175" s="1262">
        <f t="shared" si="4"/>
        <v>0.610495391362325</v>
      </c>
      <c r="K175" s="1015">
        <f>+'SCI ANUAL'!D173/'SCI ANUAL'!$D$3</f>
        <v>0.37318907452493727</v>
      </c>
      <c r="L175" s="1015">
        <f>+'SCI ANUAL'!E173/'SCI ANUAL'!$E$3</f>
        <v>0.30714170750406589</v>
      </c>
      <c r="M175" s="1015">
        <f>+'SCI ANUAL'!F173/'SCI ANUAL'!$F$3</f>
        <v>0.27974728167587987</v>
      </c>
      <c r="N175" s="1015">
        <f>+'SCI ANUAL'!G173/'SCI ANUAL'!$G$3</f>
        <v>0.28938692055401749</v>
      </c>
      <c r="O175" s="1015">
        <f>+'SCI ANUAL'!H173/'SCI ANUAL'!$H$3</f>
        <v>0.26954675599903383</v>
      </c>
      <c r="P175" s="407">
        <f t="shared" si="5"/>
        <v>1.5190117402579346</v>
      </c>
    </row>
    <row r="176" spans="1:16" ht="15" thickBot="1" x14ac:dyDescent="0.35">
      <c r="A176"/>
      <c r="H176" s="1261"/>
    </row>
    <row r="177" spans="1:16" ht="16.2" thickBot="1" x14ac:dyDescent="0.35">
      <c r="A177" s="944" t="s">
        <v>950</v>
      </c>
      <c r="C177" s="1015" t="str">
        <f>+IFERROR(('SCI ANUAL'!D175/'SCI ANUAL'!C175)-1,"N/A")</f>
        <v>N/A</v>
      </c>
      <c r="D177" s="1015">
        <f>+IFERROR(('SCI ANUAL'!E175/'SCI ANUAL'!D175)-1,"N/A")</f>
        <v>0.96871084223271531</v>
      </c>
      <c r="E177" s="1015">
        <f>+IFERROR(('SCI ANUAL'!F175/'SCI ANUAL'!E175)-1,"N/A")</f>
        <v>-0.42283687863404351</v>
      </c>
      <c r="F177" s="1015">
        <f>+IFERROR(('SCI ANUAL'!G175/'SCI ANUAL'!F175)-1,"N/A")</f>
        <v>1.0728507058270389</v>
      </c>
      <c r="G177" s="1015">
        <f>+IFERROR(('SCI ANUAL'!H175/'SCI ANUAL'!G175)-1,"N/A")</f>
        <v>-0.28593274670026492</v>
      </c>
      <c r="H177" s="1262">
        <f t="shared" si="4"/>
        <v>1.3327919227254457</v>
      </c>
      <c r="K177" s="1015">
        <f>+'SCI ANUAL'!D175/'SCI ANUAL'!$D$3</f>
        <v>1.8072871130932342E-2</v>
      </c>
      <c r="L177" s="1015">
        <f>+'SCI ANUAL'!E175/'SCI ANUAL'!$E$3</f>
        <v>1.9910601067211764E-2</v>
      </c>
      <c r="M177" s="1015">
        <f>+'SCI ANUAL'!F175/'SCI ANUAL'!$F$3</f>
        <v>9.6384535779804933E-3</v>
      </c>
      <c r="N177" s="1015">
        <f>+'SCI ANUAL'!G175/'SCI ANUAL'!$G$3</f>
        <v>1.9698250549861282E-2</v>
      </c>
      <c r="O177" s="1015">
        <f>+'SCI ANUAL'!H175/'SCI ANUAL'!$H$3</f>
        <v>1.3041254978413278E-2</v>
      </c>
      <c r="P177" s="407">
        <f t="shared" si="5"/>
        <v>8.036143130439917E-2</v>
      </c>
    </row>
    <row r="178" spans="1:16" ht="15.6" x14ac:dyDescent="0.3">
      <c r="A178" s="905" t="s">
        <v>846</v>
      </c>
      <c r="C178" s="1015" t="str">
        <f>+IFERROR(('SCI ANUAL'!D176/'SCI ANUAL'!C176)-1,"N/A")</f>
        <v>N/A</v>
      </c>
      <c r="D178" s="1015">
        <f>+IFERROR(('SCI ANUAL'!E176/'SCI ANUAL'!D176)-1,"N/A")</f>
        <v>0.50982826790333924</v>
      </c>
      <c r="E178" s="1015">
        <f>+IFERROR(('SCI ANUAL'!F176/'SCI ANUAL'!E176)-1,"N/A")</f>
        <v>-0.62500231526077055</v>
      </c>
      <c r="F178" s="1015">
        <f>+IFERROR(('SCI ANUAL'!G176/'SCI ANUAL'!F176)-1,"N/A")</f>
        <v>2.9840948577925768</v>
      </c>
      <c r="G178" s="1015">
        <f>+IFERROR(('SCI ANUAL'!H176/'SCI ANUAL'!G176)-1,"N/A")</f>
        <v>-0.60393441493864408</v>
      </c>
      <c r="H178" s="1262">
        <f t="shared" si="4"/>
        <v>2.2649863954965013</v>
      </c>
      <c r="K178" s="1015">
        <f>+'SCI ANUAL'!D176/'SCI ANUAL'!$D$3</f>
        <v>1.4226699159772928E-2</v>
      </c>
      <c r="L178" s="1015">
        <f>+'SCI ANUAL'!E176/'SCI ANUAL'!$E$3</f>
        <v>1.2020069702401897E-2</v>
      </c>
      <c r="M178" s="1015">
        <f>+'SCI ANUAL'!F176/'SCI ANUAL'!$F$3</f>
        <v>3.7805935420842148E-3</v>
      </c>
      <c r="N178" s="1015">
        <f>+'SCI ANUAL'!G176/'SCI ANUAL'!$G$3</f>
        <v>1.4850529250723075E-2</v>
      </c>
      <c r="O178" s="1015">
        <f>+'SCI ANUAL'!H176/'SCI ANUAL'!$H$3</f>
        <v>5.453328389276358E-3</v>
      </c>
      <c r="P178" s="407">
        <f t="shared" si="5"/>
        <v>5.0331220044258468E-2</v>
      </c>
    </row>
    <row r="179" spans="1:16" ht="15.6" x14ac:dyDescent="0.3">
      <c r="A179" s="906" t="s">
        <v>912</v>
      </c>
      <c r="C179" s="1015" t="str">
        <f>+IFERROR(('SCI ANUAL'!D177/'SCI ANUAL'!C177)-1,"N/A")</f>
        <v>N/A</v>
      </c>
      <c r="D179" s="1015">
        <f>+IFERROR(('SCI ANUAL'!E177/'SCI ANUAL'!D177)-1,"N/A")</f>
        <v>1.6732283463365079</v>
      </c>
      <c r="E179" s="1015">
        <f>+IFERROR(('SCI ANUAL'!F177/'SCI ANUAL'!E177)-1,"N/A")</f>
        <v>-0.74442224970929982</v>
      </c>
      <c r="F179" s="1015">
        <f>+IFERROR(('SCI ANUAL'!G177/'SCI ANUAL'!F177)-1,"N/A")</f>
        <v>3.1982681551583223</v>
      </c>
      <c r="G179" s="1015">
        <f>+IFERROR(('SCI ANUAL'!H177/'SCI ANUAL'!G177)-1,"N/A")</f>
        <v>-0.5563607583953325</v>
      </c>
      <c r="H179" s="1262">
        <f t="shared" si="4"/>
        <v>3.5707134933901981</v>
      </c>
      <c r="K179" s="1015">
        <f>+'SCI ANUAL'!D177/'SCI ANUAL'!$D$3</f>
        <v>5.097800541414373E-3</v>
      </c>
      <c r="L179" s="1015">
        <f>+'SCI ANUAL'!E177/'SCI ANUAL'!$E$3</f>
        <v>7.6259540239244075E-3</v>
      </c>
      <c r="M179" s="1015">
        <f>+'SCI ANUAL'!F177/'SCI ANUAL'!$F$3</f>
        <v>1.6347134703034957E-3</v>
      </c>
      <c r="N179" s="1015">
        <f>+'SCI ANUAL'!G177/'SCI ANUAL'!$G$3</f>
        <v>6.7665000502444336E-3</v>
      </c>
      <c r="O179" s="1015">
        <f>+'SCI ANUAL'!H177/'SCI ANUAL'!$H$3</f>
        <v>2.7832143543184236E-3</v>
      </c>
      <c r="P179" s="407">
        <f t="shared" si="5"/>
        <v>2.3908182440205133E-2</v>
      </c>
    </row>
    <row r="180" spans="1:16" ht="15.6" x14ac:dyDescent="0.3">
      <c r="A180" s="906" t="s">
        <v>913</v>
      </c>
      <c r="C180" s="1015" t="str">
        <f>+IFERROR(('SCI ANUAL'!D178/'SCI ANUAL'!C178)-1,"N/A")</f>
        <v>N/A</v>
      </c>
      <c r="D180" s="1015">
        <f>+IFERROR(('SCI ANUAL'!E178/'SCI ANUAL'!D178)-1,"N/A")</f>
        <v>0.23748447089254832</v>
      </c>
      <c r="E180" s="1015">
        <f>+IFERROR(('SCI ANUAL'!F178/'SCI ANUAL'!E178)-1,"N/A")</f>
        <v>-0.4747828874222435</v>
      </c>
      <c r="F180" s="1015">
        <f>+IFERROR(('SCI ANUAL'!G178/'SCI ANUAL'!F178)-1,"N/A")</f>
        <v>3.3773276582739955</v>
      </c>
      <c r="G180" s="1015">
        <f>+IFERROR(('SCI ANUAL'!H178/'SCI ANUAL'!G178)-1,"N/A")</f>
        <v>-0.75300100136673742</v>
      </c>
      <c r="H180" s="1262">
        <f t="shared" si="4"/>
        <v>2.3870282403775631</v>
      </c>
      <c r="K180" s="1015">
        <f>+'SCI ANUAL'!D178/'SCI ANUAL'!$D$3</f>
        <v>3.97786090072276E-3</v>
      </c>
      <c r="L180" s="1015">
        <f>+'SCI ANUAL'!E178/'SCI ANUAL'!$E$3</f>
        <v>2.7546386460243081E-3</v>
      </c>
      <c r="M180" s="1015">
        <f>+'SCI ANUAL'!F178/'SCI ANUAL'!$F$3</f>
        <v>1.2134668583845677E-3</v>
      </c>
      <c r="N180" s="1015">
        <f>+'SCI ANUAL'!G178/'SCI ANUAL'!$G$3</f>
        <v>5.237080495926057E-3</v>
      </c>
      <c r="O180" s="1015">
        <f>+'SCI ANUAL'!H178/'SCI ANUAL'!$H$3</f>
        <v>1.1993254616050326E-3</v>
      </c>
      <c r="P180" s="407">
        <f t="shared" si="5"/>
        <v>1.4382372362662725E-2</v>
      </c>
    </row>
    <row r="181" spans="1:16" ht="15.6" x14ac:dyDescent="0.3">
      <c r="A181" s="906" t="s">
        <v>951</v>
      </c>
      <c r="C181" s="1015" t="str">
        <f>+IFERROR(('SCI ANUAL'!D179/'SCI ANUAL'!C179)-1,"N/A")</f>
        <v>N/A</v>
      </c>
      <c r="D181" s="1015">
        <f>+IFERROR(('SCI ANUAL'!E179/'SCI ANUAL'!D179)-1,"N/A")</f>
        <v>-0.43123178130542172</v>
      </c>
      <c r="E181" s="1015">
        <f>+IFERROR(('SCI ANUAL'!F179/'SCI ANUAL'!E179)-1,"N/A")</f>
        <v>-0.32192354166345027</v>
      </c>
      <c r="F181" s="1015">
        <f>+IFERROR(('SCI ANUAL'!G179/'SCI ANUAL'!F179)-1,"N/A")</f>
        <v>2.0968412954113598</v>
      </c>
      <c r="G181" s="1015">
        <f>+IFERROR(('SCI ANUAL'!H179/'SCI ANUAL'!G179)-1,"N/A")</f>
        <v>-0.44279116629050497</v>
      </c>
      <c r="H181" s="1262">
        <f t="shared" si="4"/>
        <v>0.9008948061519827</v>
      </c>
      <c r="K181" s="1015">
        <f>+'SCI ANUAL'!D179/'SCI ANUAL'!$D$3</f>
        <v>5.1510377176357961E-3</v>
      </c>
      <c r="L181" s="1015">
        <f>+'SCI ANUAL'!E179/'SCI ANUAL'!$E$3</f>
        <v>1.6394770324531828E-3</v>
      </c>
      <c r="M181" s="1015">
        <f>+'SCI ANUAL'!F179/'SCI ANUAL'!$F$3</f>
        <v>9.3241321339615198E-4</v>
      </c>
      <c r="N181" s="1015">
        <f>+'SCI ANUAL'!G179/'SCI ANUAL'!$G$3</f>
        <v>2.8469487045525849E-3</v>
      </c>
      <c r="O181" s="1015">
        <f>+'SCI ANUAL'!H179/'SCI ANUAL'!$H$3</f>
        <v>1.470788573352902E-3</v>
      </c>
      <c r="P181" s="407">
        <f t="shared" si="5"/>
        <v>1.2040665241390618E-2</v>
      </c>
    </row>
    <row r="182" spans="1:16" ht="15.6" x14ac:dyDescent="0.3">
      <c r="A182" s="907" t="s">
        <v>850</v>
      </c>
      <c r="C182" s="1015" t="str">
        <f>+IFERROR(('SCI ANUAL'!D180/'SCI ANUAL'!C180)-1,"N/A")</f>
        <v>N/A</v>
      </c>
      <c r="D182" s="1015">
        <f>+IFERROR(('SCI ANUAL'!E180/'SCI ANUAL'!D180)-1,"N/A")</f>
        <v>2.6660827703730501</v>
      </c>
      <c r="E182" s="1015">
        <f>+IFERROR(('SCI ANUAL'!F180/'SCI ANUAL'!E180)-1,"N/A")</f>
        <v>-0.11486742419308471</v>
      </c>
      <c r="F182" s="1015">
        <f>+IFERROR(('SCI ANUAL'!G180/'SCI ANUAL'!F180)-1,"N/A")</f>
        <v>-0.16064365115473889</v>
      </c>
      <c r="G182" s="1015">
        <f>+IFERROR(('SCI ANUAL'!H180/'SCI ANUAL'!G180)-1,"N/A")</f>
        <v>0.68823486413006862</v>
      </c>
      <c r="H182" s="1262">
        <f t="shared" si="4"/>
        <v>3.0788065591552956</v>
      </c>
      <c r="K182" s="1015">
        <f>+'SCI ANUAL'!D180/'SCI ANUAL'!$D$3</f>
        <v>3.8461719711594166E-3</v>
      </c>
      <c r="L182" s="1015">
        <f>+'SCI ANUAL'!E180/'SCI ANUAL'!$E$3</f>
        <v>7.8905313648098691E-3</v>
      </c>
      <c r="M182" s="1015">
        <f>+'SCI ANUAL'!F180/'SCI ANUAL'!$F$3</f>
        <v>5.8578600358962785E-3</v>
      </c>
      <c r="N182" s="1015">
        <f>+'SCI ANUAL'!G180/'SCI ANUAL'!$G$3</f>
        <v>4.8477212991382065E-3</v>
      </c>
      <c r="O182" s="1015">
        <f>+'SCI ANUAL'!H180/'SCI ANUAL'!$H$3</f>
        <v>7.5879265891369198E-3</v>
      </c>
      <c r="P182" s="407">
        <f t="shared" si="5"/>
        <v>3.0030211260140688E-2</v>
      </c>
    </row>
    <row r="183" spans="1:16" ht="15.6" x14ac:dyDescent="0.3">
      <c r="A183" s="908" t="s">
        <v>952</v>
      </c>
      <c r="C183" s="1015" t="str">
        <f>+IFERROR(('SCI ANUAL'!D181/'SCI ANUAL'!C181)-1,"N/A")</f>
        <v>N/A</v>
      </c>
      <c r="D183" s="1015">
        <f>+IFERROR(('SCI ANUAL'!E181/'SCI ANUAL'!D181)-1,"N/A")</f>
        <v>1.171288461493829</v>
      </c>
      <c r="E183" s="1015">
        <f>+IFERROR(('SCI ANUAL'!F181/'SCI ANUAL'!E181)-1,"N/A")</f>
        <v>-0.55615958601255011</v>
      </c>
      <c r="F183" s="1015">
        <f>+IFERROR(('SCI ANUAL'!G181/'SCI ANUAL'!F181)-1,"N/A")</f>
        <v>0.73759815457876332</v>
      </c>
      <c r="G183" s="1015">
        <f>+IFERROR(('SCI ANUAL'!H181/'SCI ANUAL'!G181)-1,"N/A")</f>
        <v>0.18512501213543975</v>
      </c>
      <c r="H183" s="1262">
        <f t="shared" si="4"/>
        <v>1.537852042195482</v>
      </c>
      <c r="K183" s="1015">
        <f>+'SCI ANUAL'!D181/'SCI ANUAL'!$D$3</f>
        <v>3.8461719711594166E-3</v>
      </c>
      <c r="L183" s="1015">
        <f>+'SCI ANUAL'!E181/'SCI ANUAL'!$E$3</f>
        <v>4.6732768408617948E-3</v>
      </c>
      <c r="M183" s="1015">
        <f>+'SCI ANUAL'!F181/'SCI ANUAL'!$F$3</f>
        <v>1.7396936136447703E-3</v>
      </c>
      <c r="N183" s="1015">
        <f>+'SCI ANUAL'!G181/'SCI ANUAL'!$G$3</f>
        <v>2.9803988640629457E-3</v>
      </c>
      <c r="O183" s="1015">
        <f>+'SCI ANUAL'!H181/'SCI ANUAL'!$H$3</f>
        <v>3.274848135452044E-3</v>
      </c>
      <c r="P183" s="407">
        <f t="shared" si="5"/>
        <v>1.6514389425180971E-2</v>
      </c>
    </row>
    <row r="184" spans="1:16" ht="15.6" x14ac:dyDescent="0.3">
      <c r="A184" s="909" t="s">
        <v>852</v>
      </c>
      <c r="C184" s="1015" t="str">
        <f>+IFERROR(('SCI ANUAL'!D182/'SCI ANUAL'!C182)-1,"N/A")</f>
        <v>N/A</v>
      </c>
      <c r="D184" s="1015">
        <f>+IFERROR(('SCI ANUAL'!E182/'SCI ANUAL'!D182)-1,"N/A")</f>
        <v>0.11151218225887738</v>
      </c>
      <c r="E184" s="1015">
        <f>+IFERROR(('SCI ANUAL'!F182/'SCI ANUAL'!E182)-1,"N/A")</f>
        <v>-0.34217038000372679</v>
      </c>
      <c r="F184" s="1015">
        <f>+IFERROR(('SCI ANUAL'!G182/'SCI ANUAL'!F182)-1,"N/A")</f>
        <v>0.5684049260252344</v>
      </c>
      <c r="G184" s="1015">
        <f>+IFERROR(('SCI ANUAL'!H182/'SCI ANUAL'!G182)-1,"N/A")</f>
        <v>0.18601726139302022</v>
      </c>
      <c r="H184" s="1262">
        <f t="shared" si="4"/>
        <v>0.52376398967340521</v>
      </c>
      <c r="K184" s="1015">
        <f>+'SCI ANUAL'!D182/'SCI ANUAL'!$D$3</f>
        <v>3.8461719711594166E-3</v>
      </c>
      <c r="L184" s="1015">
        <f>+'SCI ANUAL'!E182/'SCI ANUAL'!$E$3</f>
        <v>2.39231416359688E-3</v>
      </c>
      <c r="M184" s="1015">
        <f>+'SCI ANUAL'!F182/'SCI ANUAL'!$F$3</f>
        <v>1.3199456579337803E-3</v>
      </c>
      <c r="N184" s="1015">
        <f>+'SCI ANUAL'!G182/'SCI ANUAL'!$G$3</f>
        <v>2.0411105275627076E-3</v>
      </c>
      <c r="O184" s="1015">
        <f>+'SCI ANUAL'!H182/'SCI ANUAL'!$H$3</f>
        <v>2.2444510830420977E-3</v>
      </c>
      <c r="P184" s="407">
        <f t="shared" si="5"/>
        <v>1.1843993403294881E-2</v>
      </c>
    </row>
    <row r="185" spans="1:16" ht="15.6" x14ac:dyDescent="0.3">
      <c r="A185" s="909" t="s">
        <v>853</v>
      </c>
      <c r="C185" s="1015" t="str">
        <f>+IFERROR(('SCI ANUAL'!D183/'SCI ANUAL'!C183)-1,"N/A")</f>
        <v>N/A</v>
      </c>
      <c r="D185" s="1015" t="str">
        <f>+IFERROR(('SCI ANUAL'!E183/'SCI ANUAL'!D183)-1,"N/A")</f>
        <v>N/A</v>
      </c>
      <c r="E185" s="1015">
        <f>+IFERROR(('SCI ANUAL'!F183/'SCI ANUAL'!E183)-1,"N/A")</f>
        <v>-0.78059526551503522</v>
      </c>
      <c r="F185" s="1015">
        <f>+IFERROR(('SCI ANUAL'!G183/'SCI ANUAL'!F183)-1,"N/A")</f>
        <v>1.2696456948764823</v>
      </c>
      <c r="G185" s="1015">
        <f>+IFERROR(('SCI ANUAL'!H183/'SCI ANUAL'!G183)-1,"N/A")</f>
        <v>0.18318611937792562</v>
      </c>
      <c r="H185" s="1262">
        <f t="shared" si="4"/>
        <v>0.67223654873937266</v>
      </c>
      <c r="K185" s="1015">
        <f>+'SCI ANUAL'!D183/'SCI ANUAL'!$D$3</f>
        <v>0</v>
      </c>
      <c r="L185" s="1015">
        <f>+'SCI ANUAL'!E183/'SCI ANUAL'!$E$3</f>
        <v>2.2809626772649135E-3</v>
      </c>
      <c r="M185" s="1015">
        <f>+'SCI ANUAL'!F183/'SCI ANUAL'!$F$3</f>
        <v>4.1974795571099005E-4</v>
      </c>
      <c r="N185" s="1015">
        <f>+'SCI ANUAL'!G183/'SCI ANUAL'!$G$3</f>
        <v>9.3928833650023798E-4</v>
      </c>
      <c r="O185" s="1015">
        <f>+'SCI ANUAL'!H183/'SCI ANUAL'!$H$3</f>
        <v>1.0303970524099461E-3</v>
      </c>
      <c r="P185" s="407">
        <f t="shared" si="5"/>
        <v>4.6703960218860878E-3</v>
      </c>
    </row>
    <row r="186" spans="1:16" ht="15.6" x14ac:dyDescent="0.3">
      <c r="A186" s="910" t="s">
        <v>854</v>
      </c>
      <c r="C186" s="1015" t="str">
        <f>+IFERROR(('SCI ANUAL'!D184/'SCI ANUAL'!C184)-1,"N/A")</f>
        <v>N/A</v>
      </c>
      <c r="D186" s="1015" t="str">
        <f>+IFERROR(('SCI ANUAL'!E184/'SCI ANUAL'!D184)-1,"N/A")</f>
        <v>N/A</v>
      </c>
      <c r="E186" s="1015">
        <f>+IFERROR(('SCI ANUAL'!F184/'SCI ANUAL'!E184)-1,"N/A")</f>
        <v>0.52613888243695595</v>
      </c>
      <c r="F186" s="1015">
        <f>+IFERROR(('SCI ANUAL'!G184/'SCI ANUAL'!F184)-1,"N/A")</f>
        <v>-0.54010027643822389</v>
      </c>
      <c r="G186" s="1015">
        <f>+IFERROR(('SCI ANUAL'!H184/'SCI ANUAL'!G184)-1,"N/A")</f>
        <v>1.4912392104700913</v>
      </c>
      <c r="H186" s="1262">
        <f t="shared" si="4"/>
        <v>1.4772778164688234</v>
      </c>
      <c r="K186" s="1015">
        <f>+'SCI ANUAL'!D184/'SCI ANUAL'!$D$3</f>
        <v>0</v>
      </c>
      <c r="L186" s="1015">
        <f>+'SCI ANUAL'!E184/'SCI ANUAL'!$E$3</f>
        <v>3.2172545239480743E-3</v>
      </c>
      <c r="M186" s="1015">
        <f>+'SCI ANUAL'!F184/'SCI ANUAL'!$F$3</f>
        <v>4.1181664222515093E-3</v>
      </c>
      <c r="N186" s="1015">
        <f>+'SCI ANUAL'!G184/'SCI ANUAL'!$G$3</f>
        <v>1.8673224350752606E-3</v>
      </c>
      <c r="O186" s="1015">
        <f>+'SCI ANUAL'!H184/'SCI ANUAL'!$H$3</f>
        <v>4.3130784536848758E-3</v>
      </c>
      <c r="P186" s="407">
        <f t="shared" si="5"/>
        <v>1.351582183495972E-2</v>
      </c>
    </row>
    <row r="187" spans="1:16" ht="15.6" x14ac:dyDescent="0.3">
      <c r="A187" s="909" t="s">
        <v>953</v>
      </c>
      <c r="C187" s="1015" t="str">
        <f>+IFERROR(('SCI ANUAL'!D185/'SCI ANUAL'!C185)-1,"N/A")</f>
        <v>N/A</v>
      </c>
      <c r="D187" s="1015" t="str">
        <f>+IFERROR(('SCI ANUAL'!E185/'SCI ANUAL'!D185)-1,"N/A")</f>
        <v>N/A</v>
      </c>
      <c r="E187" s="1015">
        <f>+IFERROR(('SCI ANUAL'!F185/'SCI ANUAL'!E185)-1,"N/A")</f>
        <v>-0.21349969425909732</v>
      </c>
      <c r="F187" s="1015">
        <f>+IFERROR(('SCI ANUAL'!G185/'SCI ANUAL'!F185)-1,"N/A")</f>
        <v>-0.50496840123897779</v>
      </c>
      <c r="G187" s="1015">
        <f>+IFERROR(('SCI ANUAL'!H185/'SCI ANUAL'!G185)-1,"N/A")</f>
        <v>1.4864218526031157</v>
      </c>
      <c r="H187" s="1262">
        <f t="shared" si="4"/>
        <v>0.76795375710504055</v>
      </c>
      <c r="K187" s="1015">
        <f>+'SCI ANUAL'!D185/'SCI ANUAL'!$D$3</f>
        <v>0</v>
      </c>
      <c r="L187" s="1015">
        <f>+'SCI ANUAL'!E185/'SCI ANUAL'!$E$3</f>
        <v>3.2172545239480743E-3</v>
      </c>
      <c r="M187" s="1015">
        <f>+'SCI ANUAL'!F185/'SCI ANUAL'!$F$3</f>
        <v>2.1223095666239472E-3</v>
      </c>
      <c r="N187" s="1015">
        <f>+'SCI ANUAL'!G185/'SCI ANUAL'!$G$3</f>
        <v>1.0358429789128288E-3</v>
      </c>
      <c r="O187" s="1015">
        <f>+'SCI ANUAL'!H185/'SCI ANUAL'!$H$3</f>
        <v>2.3879286862373752E-3</v>
      </c>
      <c r="P187" s="407">
        <f t="shared" si="5"/>
        <v>8.763335755722225E-3</v>
      </c>
    </row>
    <row r="188" spans="1:16" ht="15.6" x14ac:dyDescent="0.3">
      <c r="A188" s="909" t="s">
        <v>856</v>
      </c>
      <c r="C188" s="1015" t="str">
        <f>+IFERROR(('SCI ANUAL'!D186/'SCI ANUAL'!C186)-1,"N/A")</f>
        <v>N/A</v>
      </c>
      <c r="D188" s="1015" t="str">
        <f>+IFERROR(('SCI ANUAL'!E186/'SCI ANUAL'!D186)-1,"N/A")</f>
        <v>N/A</v>
      </c>
      <c r="E188" s="1015" t="str">
        <f>+IFERROR(('SCI ANUAL'!F186/'SCI ANUAL'!E186)-1,"N/A")</f>
        <v>N/A</v>
      </c>
      <c r="F188" s="1015">
        <f>+IFERROR(('SCI ANUAL'!G186/'SCI ANUAL'!F186)-1,"N/A")</f>
        <v>-0.577458023121592</v>
      </c>
      <c r="G188" s="1015">
        <f>+IFERROR(('SCI ANUAL'!H186/'SCI ANUAL'!G186)-1,"N/A")</f>
        <v>1.4972405930495811</v>
      </c>
      <c r="H188" s="1262">
        <f t="shared" si="4"/>
        <v>0.91978256992798912</v>
      </c>
      <c r="K188" s="1015">
        <f>+'SCI ANUAL'!D186/'SCI ANUAL'!$D$3</f>
        <v>0</v>
      </c>
      <c r="L188" s="1015">
        <f>+'SCI ANUAL'!E186/'SCI ANUAL'!$E$3</f>
        <v>0</v>
      </c>
      <c r="M188" s="1015">
        <f>+'SCI ANUAL'!F186/'SCI ANUAL'!$F$3</f>
        <v>1.9958568556275617E-3</v>
      </c>
      <c r="N188" s="1015">
        <f>+'SCI ANUAL'!G186/'SCI ANUAL'!$G$3</f>
        <v>8.3147945616243214E-4</v>
      </c>
      <c r="O188" s="1015">
        <f>+'SCI ANUAL'!H186/'SCI ANUAL'!$H$3</f>
        <v>1.9251497674475006E-3</v>
      </c>
      <c r="P188" s="407">
        <f t="shared" si="5"/>
        <v>4.7524860792374944E-3</v>
      </c>
    </row>
    <row r="189" spans="1:16" ht="15" thickBot="1" x14ac:dyDescent="0.35">
      <c r="A189"/>
      <c r="H189" s="1261"/>
    </row>
    <row r="190" spans="1:16" ht="16.2" thickBot="1" x14ac:dyDescent="0.35">
      <c r="A190" s="944" t="s">
        <v>947</v>
      </c>
      <c r="C190" s="1015" t="str">
        <f>+IFERROR(('SCI ANUAL'!D188/'SCI ANUAL'!C188)-1,"N/A")</f>
        <v>N/A</v>
      </c>
      <c r="D190" s="1015">
        <f>+IFERROR(('SCI ANUAL'!E188/'SCI ANUAL'!D188)-1,"N/A")</f>
        <v>-0.29865097781767613</v>
      </c>
      <c r="E190" s="1015">
        <f>+IFERROR(('SCI ANUAL'!F188/'SCI ANUAL'!E188)-1,"N/A")</f>
        <v>-0.13987341772151884</v>
      </c>
      <c r="F190" s="1015">
        <f>+IFERROR(('SCI ANUAL'!G188/'SCI ANUAL'!F188)-1,"N/A")</f>
        <v>-0.17457689477557037</v>
      </c>
      <c r="G190" s="1015">
        <f>+IFERROR(('SCI ANUAL'!H188/'SCI ANUAL'!G188)-1,"N/A")</f>
        <v>-0.47225317584131954</v>
      </c>
      <c r="H190" s="1262">
        <f t="shared" si="4"/>
        <v>-1.085354466156085</v>
      </c>
      <c r="K190" s="1015">
        <f>+'SCI ANUAL'!D188/'SCI ANUAL'!$D$3</f>
        <v>5.4604938773024428E-2</v>
      </c>
      <c r="L190" s="1015">
        <f>+'SCI ANUAL'!E188/'SCI ANUAL'!$E$3</f>
        <v>2.1430949169147982E-2</v>
      </c>
      <c r="M190" s="1015">
        <f>+'SCI ANUAL'!F188/'SCI ANUAL'!$F$3</f>
        <v>1.5460665771465596E-2</v>
      </c>
      <c r="N190" s="1015">
        <f>+'SCI ANUAL'!G188/'SCI ANUAL'!$G$3</f>
        <v>1.2582214552195216E-2</v>
      </c>
      <c r="O190" s="1015">
        <f>+'SCI ANUAL'!H188/'SCI ANUAL'!$H$3</f>
        <v>6.1565204592677718E-3</v>
      </c>
      <c r="P190" s="407">
        <f t="shared" si="5"/>
        <v>0.11023528872510099</v>
      </c>
    </row>
    <row r="191" spans="1:16" ht="15.6" x14ac:dyDescent="0.3">
      <c r="A191" s="1130" t="s">
        <v>928</v>
      </c>
      <c r="C191" s="1015" t="str">
        <f>+IFERROR(('SCI ANUAL'!D189/'SCI ANUAL'!C189)-1,"N/A")</f>
        <v>N/A</v>
      </c>
      <c r="D191" s="1015">
        <f>+IFERROR(('SCI ANUAL'!E189/'SCI ANUAL'!D189)-1,"N/A")</f>
        <v>0</v>
      </c>
      <c r="E191" s="1015">
        <f>+IFERROR(('SCI ANUAL'!F189/'SCI ANUAL'!E189)-1,"N/A")</f>
        <v>0</v>
      </c>
      <c r="F191" s="1015">
        <f>+IFERROR(('SCI ANUAL'!G189/'SCI ANUAL'!F189)-1,"N/A")</f>
        <v>0</v>
      </c>
      <c r="G191" s="1015">
        <f>+IFERROR(('SCI ANUAL'!H189/'SCI ANUAL'!G189)-1,"N/A")</f>
        <v>0</v>
      </c>
      <c r="H191" s="1262">
        <f t="shared" si="4"/>
        <v>0</v>
      </c>
      <c r="K191" s="1015">
        <f>+'SCI ANUAL'!D189/'SCI ANUAL'!$D$3</f>
        <v>4.581111239490265E-3</v>
      </c>
      <c r="L191" s="1015">
        <f>+'SCI ANUAL'!E189/'SCI ANUAL'!$E$3</f>
        <v>2.5635755651702329E-3</v>
      </c>
      <c r="M191" s="1015">
        <f>+'SCI ANUAL'!F189/'SCI ANUAL'!$F$3</f>
        <v>2.1501588158991886E-3</v>
      </c>
      <c r="N191" s="1015">
        <f>+'SCI ANUAL'!G189/'SCI ANUAL'!$G$3</f>
        <v>2.1199363052060581E-3</v>
      </c>
      <c r="O191" s="1015">
        <f>+'SCI ANUAL'!H189/'SCI ANUAL'!$H$3</f>
        <v>1.9655107547324482E-3</v>
      </c>
      <c r="P191" s="407">
        <f t="shared" si="5"/>
        <v>1.3380292680498193E-2</v>
      </c>
    </row>
    <row r="192" spans="1:16" ht="15.6" x14ac:dyDescent="0.3">
      <c r="A192" s="1132" t="s">
        <v>571</v>
      </c>
      <c r="C192" s="1015" t="str">
        <f>+IFERROR(('SCI ANUAL'!D190/'SCI ANUAL'!C190)-1,"N/A")</f>
        <v>N/A</v>
      </c>
      <c r="D192" s="1015">
        <f>+IFERROR(('SCI ANUAL'!E190/'SCI ANUAL'!D190)-1,"N/A")</f>
        <v>-1</v>
      </c>
      <c r="E192" s="1015" t="str">
        <f>+IFERROR(('SCI ANUAL'!F190/'SCI ANUAL'!E190)-1,"N/A")</f>
        <v>N/A</v>
      </c>
      <c r="F192" s="1015" t="str">
        <f>+IFERROR(('SCI ANUAL'!G190/'SCI ANUAL'!F190)-1,"N/A")</f>
        <v>N/A</v>
      </c>
      <c r="G192" s="1015" t="str">
        <f>+IFERROR(('SCI ANUAL'!H190/'SCI ANUAL'!G190)-1,"N/A")</f>
        <v>N/A</v>
      </c>
      <c r="H192" s="1262">
        <f t="shared" si="4"/>
        <v>-1</v>
      </c>
      <c r="K192" s="1015">
        <f>+'SCI ANUAL'!D190/'SCI ANUAL'!$D$3</f>
        <v>4.0188056681768926E-3</v>
      </c>
      <c r="L192" s="1015">
        <f>+'SCI ANUAL'!E190/'SCI ANUAL'!$E$3</f>
        <v>0</v>
      </c>
      <c r="M192" s="1015">
        <f>+'SCI ANUAL'!F190/'SCI ANUAL'!$F$3</f>
        <v>0</v>
      </c>
      <c r="N192" s="1015">
        <f>+'SCI ANUAL'!G190/'SCI ANUAL'!$G$3</f>
        <v>0</v>
      </c>
      <c r="O192" s="1015">
        <f>+'SCI ANUAL'!H190/'SCI ANUAL'!$H$3</f>
        <v>0</v>
      </c>
      <c r="P192" s="407">
        <f t="shared" si="5"/>
        <v>4.0188056681768926E-3</v>
      </c>
    </row>
    <row r="193" spans="1:16" ht="15.6" x14ac:dyDescent="0.3">
      <c r="A193" s="1133" t="s">
        <v>800</v>
      </c>
      <c r="C193" s="1015" t="str">
        <f>+IFERROR(('SCI ANUAL'!D191/'SCI ANUAL'!C191)-1,"N/A")</f>
        <v>N/A</v>
      </c>
      <c r="D193" s="1015">
        <f>+IFERROR(('SCI ANUAL'!E191/'SCI ANUAL'!D191)-1,"N/A")</f>
        <v>-0.26712328767123283</v>
      </c>
      <c r="E193" s="1015">
        <f>+IFERROR(('SCI ANUAL'!F191/'SCI ANUAL'!E191)-1,"N/A")</f>
        <v>-0.15887850467289721</v>
      </c>
      <c r="F193" s="1015">
        <f>+IFERROR(('SCI ANUAL'!G191/'SCI ANUAL'!F191)-1,"N/A")</f>
        <v>-0.20277777777777783</v>
      </c>
      <c r="G193" s="1015">
        <f>+IFERROR(('SCI ANUAL'!H191/'SCI ANUAL'!G191)-1,"N/A")</f>
        <v>-0.56794425087108014</v>
      </c>
      <c r="H193" s="1262">
        <f t="shared" si="4"/>
        <v>-1.196723820992988</v>
      </c>
      <c r="K193" s="1015">
        <f>+'SCI ANUAL'!D191/'SCI ANUAL'!$D$3</f>
        <v>4.6005021865357265E-2</v>
      </c>
      <c r="L193" s="1015">
        <f>+'SCI ANUAL'!E191/'SCI ANUAL'!$E$3</f>
        <v>1.886737360397775E-2</v>
      </c>
      <c r="M193" s="1015">
        <f>+'SCI ANUAL'!F191/'SCI ANUAL'!$F$3</f>
        <v>1.3310506955566407E-2</v>
      </c>
      <c r="N193" s="1015">
        <f>+'SCI ANUAL'!G191/'SCI ANUAL'!$G$3</f>
        <v>1.0462278246989158E-2</v>
      </c>
      <c r="O193" s="1015">
        <f>+'SCI ANUAL'!H191/'SCI ANUAL'!$H$3</f>
        <v>4.1910097045353258E-3</v>
      </c>
      <c r="P193" s="407">
        <f t="shared" si="5"/>
        <v>9.2836190376425903E-2</v>
      </c>
    </row>
    <row r="194" spans="1:16" ht="15" thickBot="1" x14ac:dyDescent="0.35">
      <c r="A194"/>
      <c r="H194" s="1261"/>
    </row>
    <row r="195" spans="1:16" ht="16.2" thickBot="1" x14ac:dyDescent="0.35">
      <c r="A195" s="944" t="s">
        <v>954</v>
      </c>
      <c r="C195" s="1015" t="str">
        <f>+IFERROR(('SCI ANUAL'!D193/'SCI ANUAL'!C193)-1,"N/A")</f>
        <v>N/A</v>
      </c>
      <c r="D195" s="1015">
        <f>+IFERROR(('SCI ANUAL'!E193/'SCI ANUAL'!D193)-1,"N/A")</f>
        <v>0.83955950798917556</v>
      </c>
      <c r="E195" s="1015">
        <f>+IFERROR(('SCI ANUAL'!F193/'SCI ANUAL'!E193)-1,"N/A")</f>
        <v>0.20362763504542247</v>
      </c>
      <c r="F195" s="1015">
        <f>+IFERROR(('SCI ANUAL'!G193/'SCI ANUAL'!F193)-1,"N/A")</f>
        <v>6.2098609295696106E-2</v>
      </c>
      <c r="G195" s="1015">
        <f>+IFERROR(('SCI ANUAL'!H193/'SCI ANUAL'!G193)-1,"N/A")</f>
        <v>8.828447024669539E-2</v>
      </c>
      <c r="H195" s="1262">
        <f t="shared" si="4"/>
        <v>1.1935702225769895</v>
      </c>
      <c r="K195" s="1015">
        <f>+'SCI ANUAL'!D193/'SCI ANUAL'!$D$3</f>
        <v>0.10199999999999999</v>
      </c>
      <c r="L195" s="1015">
        <f>+'SCI ANUAL'!E193/'SCI ANUAL'!$E$3</f>
        <v>0.10500000000000001</v>
      </c>
      <c r="M195" s="1015">
        <f>+'SCI ANUAL'!F193/'SCI ANUAL'!$F$3</f>
        <v>0.106</v>
      </c>
      <c r="N195" s="1015">
        <f>+'SCI ANUAL'!G193/'SCI ANUAL'!$G$3</f>
        <v>0.111</v>
      </c>
      <c r="O195" s="1015">
        <f>+'SCI ANUAL'!H193/'SCI ANUAL'!$H$3</f>
        <v>0.112</v>
      </c>
      <c r="P195" s="407">
        <f t="shared" si="5"/>
        <v>0.53600000000000003</v>
      </c>
    </row>
    <row r="196" spans="1:16" ht="15" thickBot="1" x14ac:dyDescent="0.35">
      <c r="A196"/>
      <c r="H196" s="1261"/>
    </row>
    <row r="197" spans="1:16" ht="16.2" thickBot="1" x14ac:dyDescent="0.35">
      <c r="A197" s="944" t="s">
        <v>948</v>
      </c>
      <c r="C197" s="1015" t="str">
        <f>+IFERROR(('SCI ANUAL'!D195/'SCI ANUAL'!C195)-1,"N/A")</f>
        <v>N/A</v>
      </c>
      <c r="D197" s="1015">
        <f>+IFERROR(('SCI ANUAL'!E195/'SCI ANUAL'!D195)-1,"N/A")</f>
        <v>0.5437232142857138</v>
      </c>
      <c r="E197" s="1015">
        <f>+IFERROR(('SCI ANUAL'!F195/'SCI ANUAL'!E195)-1,"N/A")</f>
        <v>0.50416853658536498</v>
      </c>
      <c r="F197" s="1015">
        <f>+IFERROR(('SCI ANUAL'!G195/'SCI ANUAL'!F195)-1,"N/A")</f>
        <v>-0.10171428571428531</v>
      </c>
      <c r="G197" s="1015">
        <f>+IFERROR(('SCI ANUAL'!H195/'SCI ANUAL'!G195)-1,"N/A")</f>
        <v>-0.19067857142857125</v>
      </c>
      <c r="H197" s="1262">
        <f t="shared" si="4"/>
        <v>0.75549889372822221</v>
      </c>
      <c r="K197" s="1015">
        <f>+'SCI ANUAL'!D195/'SCI ANUAL'!$D$3</f>
        <v>1.0175944313914019E-2</v>
      </c>
      <c r="L197" s="1015">
        <f>+'SCI ANUAL'!E195/'SCI ANUAL'!$E$3</f>
        <v>8.7906187015961181E-3</v>
      </c>
      <c r="M197" s="1015">
        <f>+'SCI ANUAL'!F195/'SCI ANUAL'!$F$3</f>
        <v>1.1090225030723122E-2</v>
      </c>
      <c r="N197" s="1015">
        <f>+'SCI ANUAL'!G195/'SCI ANUAL'!$G$3</f>
        <v>9.8221627241547194E-3</v>
      </c>
      <c r="O197" s="1015">
        <f>+'SCI ANUAL'!H195/'SCI ANUAL'!$H$3</f>
        <v>7.3702255090160413E-3</v>
      </c>
      <c r="P197" s="407">
        <f t="shared" si="5"/>
        <v>4.7249176279404018E-2</v>
      </c>
    </row>
    <row r="198" spans="1:16" ht="15" thickBot="1" x14ac:dyDescent="0.35">
      <c r="A198"/>
      <c r="H198" s="1261"/>
    </row>
    <row r="199" spans="1:16" ht="16.2" thickBot="1" x14ac:dyDescent="0.35">
      <c r="A199" s="944" t="s">
        <v>826</v>
      </c>
      <c r="C199" s="1015" t="str">
        <f>+IFERROR(('SCI ANUAL'!D197/'SCI ANUAL'!C197)-1,"N/A")</f>
        <v>N/A</v>
      </c>
      <c r="D199" s="1015">
        <f>+IFERROR(('SCI ANUAL'!E197/'SCI ANUAL'!D197)-1,"N/A")</f>
        <v>0.44232715375142351</v>
      </c>
      <c r="E199" s="1015">
        <f>+IFERROR(('SCI ANUAL'!F197/'SCI ANUAL'!E197)-1,"N/A")</f>
        <v>7.8922868834857329E-2</v>
      </c>
      <c r="F199" s="1015">
        <f>+IFERROR(('SCI ANUAL'!G197/'SCI ANUAL'!F197)-1,"N/A")</f>
        <v>4.8653624892087688E-3</v>
      </c>
      <c r="G199" s="1015">
        <f>+IFERROR(('SCI ANUAL'!H197/'SCI ANUAL'!G197)-1,"N/A")</f>
        <v>3.6579084092564385E-2</v>
      </c>
      <c r="H199" s="1262">
        <f t="shared" ref="H199:H241" si="6">SUM(C199:G199)</f>
        <v>0.56269446916805399</v>
      </c>
      <c r="K199" s="1015">
        <f>+'SCI ANUAL'!D197/'SCI ANUAL'!$D$3</f>
        <v>0.18833532030706651</v>
      </c>
      <c r="L199" s="1015">
        <f>+'SCI ANUAL'!E197/'SCI ANUAL'!$E$3</f>
        <v>0.15200953856611002</v>
      </c>
      <c r="M199" s="1015">
        <f>+'SCI ANUAL'!F197/'SCI ANUAL'!$F$3</f>
        <v>0.13755793729571067</v>
      </c>
      <c r="N199" s="1015">
        <f>+'SCI ANUAL'!G197/'SCI ANUAL'!$G$3</f>
        <v>0.13628429272780626</v>
      </c>
      <c r="O199" s="1015">
        <f>+'SCI ANUAL'!H197/'SCI ANUAL'!$H$3</f>
        <v>0.13097875505233678</v>
      </c>
      <c r="P199" s="407">
        <f t="shared" ref="P199:P241" si="7">SUM(K199:O199)</f>
        <v>0.74516584394903029</v>
      </c>
    </row>
    <row r="200" spans="1:16" x14ac:dyDescent="0.3">
      <c r="A200"/>
      <c r="H200" s="1261"/>
    </row>
    <row r="201" spans="1:16" ht="15.6" x14ac:dyDescent="0.3">
      <c r="A201" s="869" t="s">
        <v>955</v>
      </c>
      <c r="C201" s="1015" t="str">
        <f>+IFERROR(('SCI ANUAL'!D199/'SCI ANUAL'!C199)-1,"N/A")</f>
        <v>N/A</v>
      </c>
      <c r="D201" s="1015">
        <f>+IFERROR(('SCI ANUAL'!E199/'SCI ANUAL'!D199)-1,"N/A")</f>
        <v>-0.22000878657276479</v>
      </c>
      <c r="E201" s="1015">
        <f>+IFERROR(('SCI ANUAL'!F199/'SCI ANUAL'!E199)-1,"N/A")</f>
        <v>-3.7678689344077254E-2</v>
      </c>
      <c r="F201" s="1015">
        <f>+IFERROR(('SCI ANUAL'!G199/'SCI ANUAL'!F199)-1,"N/A")</f>
        <v>0.19356999278130305</v>
      </c>
      <c r="G201" s="1015">
        <f>+IFERROR(('SCI ANUAL'!H199/'SCI ANUAL'!G199)-1,"N/A")</f>
        <v>6.0612290998136142E-2</v>
      </c>
      <c r="H201" s="1262">
        <f t="shared" si="6"/>
        <v>-3.5051921374028572E-3</v>
      </c>
      <c r="K201" s="1015">
        <f>+'SCI ANUAL'!D199/'SCI ANUAL'!$D$3</f>
        <v>-0.93703115407414572</v>
      </c>
      <c r="L201" s="1015">
        <f>+'SCI ANUAL'!E199/'SCI ANUAL'!$E$3</f>
        <v>-0.40899596807076349</v>
      </c>
      <c r="M201" s="1015">
        <f>+'SCI ANUAL'!F199/'SCI ANUAL'!$F$3</f>
        <v>-0.33011369808610869</v>
      </c>
      <c r="N201" s="1015">
        <f>+'SCI ANUAL'!G199/'SCI ANUAL'!$G$3</f>
        <v>-0.3884755684965091</v>
      </c>
      <c r="O201" s="1015">
        <f>+'SCI ANUAL'!H199/'SCI ANUAL'!$H$3</f>
        <v>-0.38200845793519311</v>
      </c>
      <c r="P201" s="407">
        <f t="shared" si="7"/>
        <v>-2.4466248466627203</v>
      </c>
    </row>
    <row r="202" spans="1:16" x14ac:dyDescent="0.3">
      <c r="A202"/>
      <c r="H202" s="1261"/>
    </row>
    <row r="203" spans="1:16" ht="15.6" x14ac:dyDescent="0.3">
      <c r="A203" s="903" t="s">
        <v>956</v>
      </c>
      <c r="C203" s="1015" t="str">
        <f>+IFERROR(('SCI ANUAL'!D201/'SCI ANUAL'!C201)-1,"N/A")</f>
        <v>N/A</v>
      </c>
      <c r="D203" s="1015">
        <f>+IFERROR(('SCI ANUAL'!E201/'SCI ANUAL'!D201)-1,"N/A")</f>
        <v>1.4048821363873594</v>
      </c>
      <c r="E203" s="1015">
        <f>+IFERROR(('SCI ANUAL'!F201/'SCI ANUAL'!E201)-1,"N/A")</f>
        <v>0.44513258979336601</v>
      </c>
      <c r="F203" s="1015">
        <f>+IFERROR(('SCI ANUAL'!G201/'SCI ANUAL'!F201)-1,"N/A")</f>
        <v>-0.11990808056030167</v>
      </c>
      <c r="G203" s="1015">
        <f>+IFERROR(('SCI ANUAL'!H201/'SCI ANUAL'!G201)-1,"N/A")</f>
        <v>0.28950579736328663</v>
      </c>
      <c r="H203" s="1262">
        <f t="shared" si="6"/>
        <v>2.0196124429837106</v>
      </c>
      <c r="K203" s="1015">
        <f>+'SCI ANUAL'!D201/'SCI ANUAL'!$D$3</f>
        <v>5.4826519567949809E-2</v>
      </c>
      <c r="L203" s="1015">
        <f>+'SCI ANUAL'!E201/'SCI ANUAL'!$E$3</f>
        <v>7.3783586150123051E-2</v>
      </c>
      <c r="M203" s="1015">
        <f>+'SCI ANUAL'!F201/'SCI ANUAL'!$F$3</f>
        <v>8.9431779114853407E-2</v>
      </c>
      <c r="N203" s="1015">
        <f>+'SCI ANUAL'!G201/'SCI ANUAL'!$G$3</f>
        <v>7.7601868327820372E-2</v>
      </c>
      <c r="O203" s="1015">
        <f>+'SCI ANUAL'!H201/'SCI ANUAL'!$H$3</f>
        <v>9.2778658431061811E-2</v>
      </c>
      <c r="P203" s="407">
        <f t="shared" si="7"/>
        <v>0.38842241159180846</v>
      </c>
    </row>
    <row r="204" spans="1:16" ht="15" thickBot="1" x14ac:dyDescent="0.35">
      <c r="A204"/>
      <c r="H204" s="1261"/>
    </row>
    <row r="205" spans="1:16" ht="16.2" thickBot="1" x14ac:dyDescent="0.35">
      <c r="A205" s="946" t="s">
        <v>957</v>
      </c>
      <c r="C205" s="1015" t="str">
        <f>+IFERROR(('SCI ANUAL'!D203/'SCI ANUAL'!C203)-1,"N/A")</f>
        <v>N/A</v>
      </c>
      <c r="D205" s="1015">
        <f>+IFERROR(('SCI ANUAL'!E203/'SCI ANUAL'!D203)-1,"N/A")</f>
        <v>0.92489015073501424</v>
      </c>
      <c r="E205" s="1015">
        <f>+IFERROR(('SCI ANUAL'!F203/'SCI ANUAL'!E203)-1,"N/A")</f>
        <v>0.51541863484959816</v>
      </c>
      <c r="F205" s="1015">
        <f>+IFERROR(('SCI ANUAL'!G203/'SCI ANUAL'!F203)-1,"N/A")</f>
        <v>-0.20068753559040731</v>
      </c>
      <c r="G205" s="1015">
        <f>+IFERROR(('SCI ANUAL'!H203/'SCI ANUAL'!G203)-1,"N/A")</f>
        <v>0.16212668452137535</v>
      </c>
      <c r="H205" s="1262">
        <f t="shared" si="6"/>
        <v>1.4017479345155803</v>
      </c>
      <c r="K205" s="1015">
        <f>+'SCI ANUAL'!D203/'SCI ANUAL'!$D$3</f>
        <v>1.1164718764905945E-2</v>
      </c>
      <c r="L205" s="1015">
        <f>+'SCI ANUAL'!E203/'SCI ANUAL'!$E$3</f>
        <v>1.2026216670406849E-2</v>
      </c>
      <c r="M205" s="1015">
        <f>+'SCI ANUAL'!F203/'SCI ANUAL'!$F$3</f>
        <v>1.5285725741194193E-2</v>
      </c>
      <c r="N205" s="1015">
        <f>+'SCI ANUAL'!G203/'SCI ANUAL'!$G$3</f>
        <v>1.2046334596037885E-2</v>
      </c>
      <c r="O205" s="1015">
        <f>+'SCI ANUAL'!H203/'SCI ANUAL'!$H$3</f>
        <v>1.2979590992336391E-2</v>
      </c>
      <c r="P205" s="407">
        <f t="shared" si="7"/>
        <v>6.3502586764881255E-2</v>
      </c>
    </row>
    <row r="206" spans="1:16" ht="15.6" x14ac:dyDescent="0.3">
      <c r="A206" s="806" t="s">
        <v>846</v>
      </c>
      <c r="C206" s="1015" t="str">
        <f>+IFERROR(('SCI ANUAL'!D204/'SCI ANUAL'!C204)-1,"N/A")</f>
        <v>N/A</v>
      </c>
      <c r="D206" s="1015">
        <f>+IFERROR(('SCI ANUAL'!E204/'SCI ANUAL'!D204)-1,"N/A")</f>
        <v>1.0036119826404817</v>
      </c>
      <c r="E206" s="1015">
        <f>+IFERROR(('SCI ANUAL'!F204/'SCI ANUAL'!E204)-1,"N/A")</f>
        <v>0.28206171512525513</v>
      </c>
      <c r="F206" s="1015">
        <f>+IFERROR(('SCI ANUAL'!G204/'SCI ANUAL'!F204)-1,"N/A")</f>
        <v>-0.35527828557762375</v>
      </c>
      <c r="G206" s="1015">
        <f>+IFERROR(('SCI ANUAL'!H204/'SCI ANUAL'!G204)-1,"N/A")</f>
        <v>0.71989923042625437</v>
      </c>
      <c r="H206" s="1262">
        <f t="shared" si="6"/>
        <v>1.6502946426143674</v>
      </c>
      <c r="K206" s="1015">
        <f>+'SCI ANUAL'!D204/'SCI ANUAL'!$D$3</f>
        <v>8.0103693477823965E-3</v>
      </c>
      <c r="L206" s="1015">
        <f>+'SCI ANUAL'!E204/'SCI ANUAL'!$E$3</f>
        <v>8.9813464123456848E-3</v>
      </c>
      <c r="M206" s="1015">
        <f>+'SCI ANUAL'!F204/'SCI ANUAL'!$F$3</f>
        <v>9.6577241074016981E-3</v>
      </c>
      <c r="N206" s="1015">
        <f>+'SCI ANUAL'!G204/'SCI ANUAL'!$G$3</f>
        <v>6.1390244874410752E-3</v>
      </c>
      <c r="O206" s="1015">
        <f>+'SCI ANUAL'!H204/'SCI ANUAL'!$H$3</f>
        <v>9.7893753295768132E-3</v>
      </c>
      <c r="P206" s="407">
        <f t="shared" si="7"/>
        <v>4.2577839684547668E-2</v>
      </c>
    </row>
    <row r="207" spans="1:16" ht="15.6" x14ac:dyDescent="0.3">
      <c r="A207" s="912" t="s">
        <v>850</v>
      </c>
      <c r="C207" s="1015" t="str">
        <f>+IFERROR(('SCI ANUAL'!D205/'SCI ANUAL'!C205)-1,"N/A")</f>
        <v>N/A</v>
      </c>
      <c r="D207" s="1015">
        <f>+IFERROR(('SCI ANUAL'!E205/'SCI ANUAL'!D205)-1,"N/A")</f>
        <v>0.72497857915272879</v>
      </c>
      <c r="E207" s="1015">
        <f>+IFERROR(('SCI ANUAL'!F205/'SCI ANUAL'!E205)-1,"N/A")</f>
        <v>1.2037433108234161</v>
      </c>
      <c r="F207" s="1015">
        <f>+IFERROR(('SCI ANUAL'!G205/'SCI ANUAL'!F205)-1,"N/A")</f>
        <v>6.4592204907247597E-2</v>
      </c>
      <c r="G207" s="1015">
        <f>+IFERROR(('SCI ANUAL'!H205/'SCI ANUAL'!G205)-1,"N/A")</f>
        <v>-0.4175245026999036</v>
      </c>
      <c r="H207" s="1262">
        <f t="shared" si="6"/>
        <v>1.5757895921834888</v>
      </c>
      <c r="K207" s="1015">
        <f>+'SCI ANUAL'!D205/'SCI ANUAL'!$D$3</f>
        <v>3.1543494171235469E-3</v>
      </c>
      <c r="L207" s="1015">
        <f>+'SCI ANUAL'!E205/'SCI ANUAL'!$E$3</f>
        <v>3.0448702580611639E-3</v>
      </c>
      <c r="M207" s="1015">
        <f>+'SCI ANUAL'!F205/'SCI ANUAL'!$F$3</f>
        <v>5.6280016337924938E-3</v>
      </c>
      <c r="N207" s="1015">
        <f>+'SCI ANUAL'!G205/'SCI ANUAL'!$G$3</f>
        <v>5.9073101085968102E-3</v>
      </c>
      <c r="O207" s="1015">
        <f>+'SCI ANUAL'!H205/'SCI ANUAL'!$H$3</f>
        <v>3.1902156627595791E-3</v>
      </c>
      <c r="P207" s="407">
        <f t="shared" si="7"/>
        <v>2.0924747080333594E-2</v>
      </c>
    </row>
    <row r="208" spans="1:16" ht="15.6" x14ac:dyDescent="0.3">
      <c r="A208" s="913" t="s">
        <v>952</v>
      </c>
      <c r="C208" s="1015" t="str">
        <f>+IFERROR(('SCI ANUAL'!D206/'SCI ANUAL'!C206)-1,"N/A")</f>
        <v>N/A</v>
      </c>
      <c r="D208" s="1015">
        <f>+IFERROR(('SCI ANUAL'!E206/'SCI ANUAL'!D206)-1,"N/A")</f>
        <v>0.19158014269013934</v>
      </c>
      <c r="E208" s="1015">
        <f>+IFERROR(('SCI ANUAL'!F206/'SCI ANUAL'!E206)-1,"N/A")</f>
        <v>1.1051871512384328</v>
      </c>
      <c r="F208" s="1015">
        <f>+IFERROR(('SCI ANUAL'!G206/'SCI ANUAL'!F206)-1,"N/A")</f>
        <v>-0.32286938146476163</v>
      </c>
      <c r="G208" s="1015">
        <f>+IFERROR(('SCI ANUAL'!H206/'SCI ANUAL'!G206)-1,"N/A")</f>
        <v>-0.22071851210314331</v>
      </c>
      <c r="H208" s="1262">
        <f t="shared" si="6"/>
        <v>0.75317940036066722</v>
      </c>
      <c r="K208" s="1015">
        <f>+'SCI ANUAL'!D206/'SCI ANUAL'!$D$3</f>
        <v>3.1543494171235469E-3</v>
      </c>
      <c r="L208" s="1015">
        <f>+'SCI ANUAL'!E206/'SCI ANUAL'!$E$3</f>
        <v>2.1033344879885858E-3</v>
      </c>
      <c r="M208" s="1015">
        <f>+'SCI ANUAL'!F206/'SCI ANUAL'!$F$3</f>
        <v>3.7138423929711419E-3</v>
      </c>
      <c r="N208" s="1015">
        <f>+'SCI ANUAL'!G206/'SCI ANUAL'!$G$3</f>
        <v>2.4794091230295068E-3</v>
      </c>
      <c r="O208" s="1015">
        <f>+'SCI ANUAL'!H206/'SCI ANUAL'!$H$3</f>
        <v>1.7914107104345033E-3</v>
      </c>
      <c r="P208" s="407">
        <f t="shared" si="7"/>
        <v>1.3242346131547284E-2</v>
      </c>
    </row>
    <row r="209" spans="1:16" ht="15.6" x14ac:dyDescent="0.3">
      <c r="A209" s="914" t="s">
        <v>854</v>
      </c>
      <c r="C209" s="1015" t="str">
        <f>+IFERROR(('SCI ANUAL'!D207/'SCI ANUAL'!C207)-1,"N/A")</f>
        <v>N/A</v>
      </c>
      <c r="D209" s="1015" t="str">
        <f>+IFERROR(('SCI ANUAL'!E207/'SCI ANUAL'!D207)-1,"N/A")</f>
        <v>N/A</v>
      </c>
      <c r="E209" s="1015">
        <f>+IFERROR(('SCI ANUAL'!F207/'SCI ANUAL'!E207)-1,"N/A")</f>
        <v>1.4239118652723075</v>
      </c>
      <c r="F209" s="1015">
        <f>+IFERROR(('SCI ANUAL'!G207/'SCI ANUAL'!F207)-1,"N/A")</f>
        <v>0.81634327891860403</v>
      </c>
      <c r="G209" s="1015">
        <f>+IFERROR(('SCI ANUAL'!H207/'SCI ANUAL'!G207)-1,"N/A")</f>
        <v>-0.55987475453242852</v>
      </c>
      <c r="H209" s="1262">
        <f t="shared" si="6"/>
        <v>1.680380389658483</v>
      </c>
      <c r="K209" s="1015">
        <f>+'SCI ANUAL'!D207/'SCI ANUAL'!$D$3</f>
        <v>0</v>
      </c>
      <c r="L209" s="1015">
        <f>+'SCI ANUAL'!E207/'SCI ANUAL'!$E$3</f>
        <v>9.4153577007257793E-4</v>
      </c>
      <c r="M209" s="1015">
        <f>+'SCI ANUAL'!F207/'SCI ANUAL'!$F$3</f>
        <v>1.9141592408213528E-3</v>
      </c>
      <c r="N209" s="1015">
        <f>+'SCI ANUAL'!G207/'SCI ANUAL'!$G$3</f>
        <v>3.427900985567302E-3</v>
      </c>
      <c r="O209" s="1015">
        <f>+'SCI ANUAL'!H207/'SCI ANUAL'!$H$3</f>
        <v>1.3988049523250756E-3</v>
      </c>
      <c r="P209" s="407">
        <f t="shared" si="7"/>
        <v>7.682400948786308E-3</v>
      </c>
    </row>
    <row r="210" spans="1:16" ht="15" thickBot="1" x14ac:dyDescent="0.35">
      <c r="A210"/>
      <c r="H210" s="1261"/>
    </row>
    <row r="211" spans="1:16" ht="16.2" thickBot="1" x14ac:dyDescent="0.35">
      <c r="A211" s="708" t="s">
        <v>958</v>
      </c>
      <c r="C211" s="1015" t="str">
        <f>+IFERROR(('SCI ANUAL'!D209/'SCI ANUAL'!C209)-1,"N/A")</f>
        <v>N/A</v>
      </c>
      <c r="D211" s="1015">
        <f>+IFERROR(('SCI ANUAL'!E209/'SCI ANUAL'!D209)-1,"N/A")</f>
        <v>2.007465558359347</v>
      </c>
      <c r="E211" s="1015">
        <f>+IFERROR(('SCI ANUAL'!F209/'SCI ANUAL'!E209)-1,"N/A")</f>
        <v>0.3462889681629997</v>
      </c>
      <c r="F211" s="1015">
        <f>+IFERROR(('SCI ANUAL'!G209/'SCI ANUAL'!F209)-1,"N/A")</f>
        <v>1.7465654566512168E-2</v>
      </c>
      <c r="G211" s="1015">
        <f>+IFERROR(('SCI ANUAL'!H209/'SCI ANUAL'!G209)-1,"N/A")</f>
        <v>0.23446641230470577</v>
      </c>
      <c r="H211" s="1262">
        <f t="shared" si="6"/>
        <v>2.6056865933935649</v>
      </c>
      <c r="K211" s="1015">
        <f>+'SCI ANUAL'!D209/'SCI ANUAL'!$D$3</f>
        <v>3.2250970627852121E-2</v>
      </c>
      <c r="L211" s="1015">
        <f>+'SCI ANUAL'!E209/'SCI ANUAL'!$E$3</f>
        <v>5.4277362785507009E-2</v>
      </c>
      <c r="M211" s="1015">
        <f>+'SCI ANUAL'!F209/'SCI ANUAL'!$F$3</f>
        <v>6.1288845540698245E-2</v>
      </c>
      <c r="N211" s="1015">
        <f>+'SCI ANUAL'!G209/'SCI ANUAL'!$G$3</f>
        <v>6.1482776617649927E-2</v>
      </c>
      <c r="O211" s="1015">
        <f>+'SCI ANUAL'!H209/'SCI ANUAL'!$H$3</f>
        <v>7.0369645379542337E-2</v>
      </c>
      <c r="P211" s="407">
        <f t="shared" si="7"/>
        <v>0.27966960095124965</v>
      </c>
    </row>
    <row r="212" spans="1:16" ht="15" thickBot="1" x14ac:dyDescent="0.35">
      <c r="A212"/>
      <c r="H212" s="1261"/>
    </row>
    <row r="213" spans="1:16" ht="16.2" thickBot="1" x14ac:dyDescent="0.35">
      <c r="A213" s="946" t="s">
        <v>959</v>
      </c>
      <c r="C213" s="1015" t="str">
        <f>+IFERROR(('SCI ANUAL'!D211/'SCI ANUAL'!C211)-1,"N/A")</f>
        <v>N/A</v>
      </c>
      <c r="D213" s="1015">
        <f>+IFERROR(('SCI ANUAL'!E211/'SCI ANUAL'!D211)-1,"N/A")</f>
        <v>0.38615688609798871</v>
      </c>
      <c r="E213" s="1015">
        <f>+IFERROR(('SCI ANUAL'!F211/'SCI ANUAL'!E211)-1,"N/A")</f>
        <v>1.0493694692886182</v>
      </c>
      <c r="F213" s="1015">
        <f>+IFERROR(('SCI ANUAL'!G211/'SCI ANUAL'!F211)-1,"N/A")</f>
        <v>-0.67871564840593546</v>
      </c>
      <c r="G213" s="1015">
        <f>+IFERROR(('SCI ANUAL'!H211/'SCI ANUAL'!G211)-1,"N/A")</f>
        <v>1.4971460991879568</v>
      </c>
      <c r="H213" s="1262">
        <f t="shared" si="6"/>
        <v>2.2539568061686284</v>
      </c>
      <c r="K213" s="1015">
        <f>+'SCI ANUAL'!D211/'SCI ANUAL'!$D$3</f>
        <v>9.643047673819783E-3</v>
      </c>
      <c r="L213" s="1015">
        <f>+'SCI ANUAL'!E211/'SCI ANUAL'!$E$3</f>
        <v>7.4800066942091953E-3</v>
      </c>
      <c r="M213" s="1015">
        <f>+'SCI ANUAL'!F211/'SCI ANUAL'!$F$3</f>
        <v>1.2857207832960977E-2</v>
      </c>
      <c r="N213" s="1015">
        <f>+'SCI ANUAL'!G211/'SCI ANUAL'!$G$3</f>
        <v>4.0727571141325773E-3</v>
      </c>
      <c r="O213" s="1015">
        <f>+'SCI ANUAL'!H211/'SCI ANUAL'!$H$3</f>
        <v>9.4294220591830645E-3</v>
      </c>
      <c r="P213" s="407">
        <f t="shared" si="7"/>
        <v>4.3482441374305597E-2</v>
      </c>
    </row>
    <row r="214" spans="1:16" ht="15" thickBot="1" x14ac:dyDescent="0.35">
      <c r="A214"/>
      <c r="H214" s="1261"/>
    </row>
    <row r="215" spans="1:16" ht="16.2" thickBot="1" x14ac:dyDescent="0.35">
      <c r="A215" s="946" t="s">
        <v>960</v>
      </c>
      <c r="C215" s="1015" t="str">
        <f>+IFERROR(('SCI ANUAL'!D213/'SCI ANUAL'!C213)-1,"N/A")</f>
        <v>N/A</v>
      </c>
      <c r="D215" s="1015">
        <f>+IFERROR(('SCI ANUAL'!E213/'SCI ANUAL'!D213)-1,"N/A")</f>
        <v>-1</v>
      </c>
      <c r="E215" s="1015" t="str">
        <f>+IFERROR(('SCI ANUAL'!F213/'SCI ANUAL'!E213)-1,"N/A")</f>
        <v>N/A</v>
      </c>
      <c r="F215" s="1015" t="str">
        <f>+IFERROR(('SCI ANUAL'!G213/'SCI ANUAL'!F213)-1,"N/A")</f>
        <v>N/A</v>
      </c>
      <c r="G215" s="1015" t="str">
        <f>+IFERROR(('SCI ANUAL'!H213/'SCI ANUAL'!G213)-1,"N/A")</f>
        <v>N/A</v>
      </c>
      <c r="H215" s="1262">
        <f t="shared" si="6"/>
        <v>-1</v>
      </c>
      <c r="K215" s="1015">
        <f>+'SCI ANUAL'!D213/'SCI ANUAL'!$D$3</f>
        <v>1.767782501371974E-3</v>
      </c>
      <c r="L215" s="1015">
        <f>+'SCI ANUAL'!E213/'SCI ANUAL'!$E$3</f>
        <v>0</v>
      </c>
      <c r="M215" s="1015">
        <f>+'SCI ANUAL'!F213/'SCI ANUAL'!$F$3</f>
        <v>0</v>
      </c>
      <c r="N215" s="1015">
        <f>+'SCI ANUAL'!G213/'SCI ANUAL'!$G$3</f>
        <v>0</v>
      </c>
      <c r="O215" s="1015">
        <f>+'SCI ANUAL'!H213/'SCI ANUAL'!$H$3</f>
        <v>0</v>
      </c>
      <c r="P215" s="407">
        <f t="shared" si="7"/>
        <v>1.767782501371974E-3</v>
      </c>
    </row>
    <row r="216" spans="1:16" x14ac:dyDescent="0.3">
      <c r="A216"/>
      <c r="H216" s="1261"/>
    </row>
    <row r="217" spans="1:16" ht="15.6" x14ac:dyDescent="0.3">
      <c r="A217" s="903" t="s">
        <v>961</v>
      </c>
      <c r="C217" s="1015" t="str">
        <f>+IFERROR(('SCI ANUAL'!D215/'SCI ANUAL'!C215)-1,"N/A")</f>
        <v>N/A</v>
      </c>
      <c r="D217" s="1015">
        <f>+IFERROR(('SCI ANUAL'!E215/'SCI ANUAL'!D215)-1,"N/A")</f>
        <v>0.8164357504207731</v>
      </c>
      <c r="E217" s="1015">
        <f>+IFERROR(('SCI ANUAL'!F215/'SCI ANUAL'!E215)-1,"N/A")</f>
        <v>0.62036920462714384</v>
      </c>
      <c r="F217" s="1015">
        <f>+IFERROR(('SCI ANUAL'!G215/'SCI ANUAL'!F215)-1,"N/A")</f>
        <v>0.34063186167358506</v>
      </c>
      <c r="G217" s="1015">
        <f>+IFERROR(('SCI ANUAL'!H215/'SCI ANUAL'!G215)-1,"N/A")</f>
        <v>0.30138289377988237</v>
      </c>
      <c r="H217" s="1262">
        <f t="shared" si="6"/>
        <v>2.0788197105013841</v>
      </c>
      <c r="K217" s="1015">
        <f>+'SCI ANUAL'!D215/'SCI ANUAL'!$D$3</f>
        <v>0.29158407960517613</v>
      </c>
      <c r="L217" s="1015">
        <f>+'SCI ANUAL'!E215/'SCI ANUAL'!$E$3</f>
        <v>0.29638698902045441</v>
      </c>
      <c r="M217" s="1015">
        <f>+'SCI ANUAL'!F215/'SCI ANUAL'!$F$3</f>
        <v>0.40280748425935042</v>
      </c>
      <c r="N217" s="1015">
        <f>+'SCI ANUAL'!G215/'SCI ANUAL'!$G$3</f>
        <v>0.53242610547263303</v>
      </c>
      <c r="O217" s="1015">
        <f>+'SCI ANUAL'!H215/'SCI ANUAL'!$H$3</f>
        <v>0.6424170327382408</v>
      </c>
      <c r="P217" s="407">
        <f t="shared" si="7"/>
        <v>2.165621691095855</v>
      </c>
    </row>
    <row r="218" spans="1:16" ht="15" thickBot="1" x14ac:dyDescent="0.35">
      <c r="A218"/>
      <c r="H218" s="1261"/>
    </row>
    <row r="219" spans="1:16" ht="16.2" thickBot="1" x14ac:dyDescent="0.35">
      <c r="A219" s="708" t="s">
        <v>962</v>
      </c>
      <c r="C219" s="1015" t="str">
        <f>+IFERROR(('SCI ANUAL'!D217/'SCI ANUAL'!C217)-1,"N/A")</f>
        <v>N/A</v>
      </c>
      <c r="D219" s="1015">
        <f>+IFERROR(('SCI ANUAL'!E217/'SCI ANUAL'!D217)-1,"N/A")</f>
        <v>0.78131053430116881</v>
      </c>
      <c r="E219" s="1015">
        <f>+IFERROR(('SCI ANUAL'!F217/'SCI ANUAL'!E217)-1,"N/A")</f>
        <v>0.40275289604794384</v>
      </c>
      <c r="F219" s="1015">
        <f>+IFERROR(('SCI ANUAL'!G217/'SCI ANUAL'!F217)-1,"N/A")</f>
        <v>-0.11241864384809963</v>
      </c>
      <c r="G219" s="1015">
        <f>+IFERROR(('SCI ANUAL'!H217/'SCI ANUAL'!G217)-1,"N/A")</f>
        <v>0.17835578519595163</v>
      </c>
      <c r="H219" s="1262">
        <f t="shared" si="6"/>
        <v>1.2500005716969647</v>
      </c>
      <c r="K219" s="1015">
        <f>+'SCI ANUAL'!D217/'SCI ANUAL'!$D$3</f>
        <v>1.745319593048333E-2</v>
      </c>
      <c r="L219" s="1015">
        <f>+'SCI ANUAL'!E217/'SCI ANUAL'!$E$3</f>
        <v>1.7397621824537159E-2</v>
      </c>
      <c r="M219" s="1015">
        <f>+'SCI ANUAL'!F217/'SCI ANUAL'!$F$3</f>
        <v>2.0468945797037619E-2</v>
      </c>
      <c r="N219" s="1015">
        <f>+'SCI ANUAL'!G217/'SCI ANUAL'!$G$3</f>
        <v>1.7912488331959173E-2</v>
      </c>
      <c r="O219" s="1015">
        <f>+'SCI ANUAL'!H217/'SCI ANUAL'!$H$3</f>
        <v>1.9569736176042529E-2</v>
      </c>
      <c r="P219" s="407">
        <f t="shared" si="7"/>
        <v>9.2801988060059806E-2</v>
      </c>
    </row>
    <row r="220" spans="1:16" ht="15.6" x14ac:dyDescent="0.3">
      <c r="A220" s="891" t="s">
        <v>846</v>
      </c>
      <c r="C220" s="1015" t="str">
        <f>+IFERROR(('SCI ANUAL'!D218/'SCI ANUAL'!C218)-1,"N/A")</f>
        <v>N/A</v>
      </c>
      <c r="D220" s="1015">
        <f>+IFERROR(('SCI ANUAL'!E218/'SCI ANUAL'!D218)-1,"N/A")</f>
        <v>0.2141818213232709</v>
      </c>
      <c r="E220" s="1015">
        <f>+IFERROR(('SCI ANUAL'!F218/'SCI ANUAL'!E218)-1,"N/A")</f>
        <v>0.59428848914429699</v>
      </c>
      <c r="F220" s="1015">
        <f>+IFERROR(('SCI ANUAL'!G218/'SCI ANUAL'!F218)-1,"N/A")</f>
        <v>-0.33048897911794517</v>
      </c>
      <c r="G220" s="1015">
        <f>+IFERROR(('SCI ANUAL'!H218/'SCI ANUAL'!G218)-1,"N/A")</f>
        <v>0.29930700424785561</v>
      </c>
      <c r="H220" s="1262">
        <f t="shared" si="6"/>
        <v>0.77728833559747834</v>
      </c>
      <c r="K220" s="1015">
        <f>+'SCI ANUAL'!D218/'SCI ANUAL'!$D$3</f>
        <v>1.4849006542829507E-2</v>
      </c>
      <c r="L220" s="1015">
        <f>+'SCI ANUAL'!E218/'SCI ANUAL'!$E$3</f>
        <v>1.0089192557734598E-2</v>
      </c>
      <c r="M220" s="1015">
        <f>+'SCI ANUAL'!F218/'SCI ANUAL'!$F$3</f>
        <v>1.3491111668385342E-2</v>
      </c>
      <c r="N220" s="1015">
        <f>+'SCI ANUAL'!G218/'SCI ANUAL'!$G$3</f>
        <v>8.9054883685243773E-3</v>
      </c>
      <c r="O220" s="1015">
        <f>+'SCI ANUAL'!H218/'SCI ANUAL'!$H$3</f>
        <v>1.0728083186246185E-2</v>
      </c>
      <c r="P220" s="407">
        <f t="shared" si="7"/>
        <v>5.8062882323720005E-2</v>
      </c>
    </row>
    <row r="221" spans="1:16" ht="15.6" x14ac:dyDescent="0.3">
      <c r="A221" s="891" t="s">
        <v>850</v>
      </c>
      <c r="C221" s="1015" t="str">
        <f>+IFERROR(('SCI ANUAL'!D219/'SCI ANUAL'!C219)-1,"N/A")</f>
        <v>N/A</v>
      </c>
      <c r="D221" s="1015">
        <f>+IFERROR(('SCI ANUAL'!E219/'SCI ANUAL'!D219)-1,"N/A")</f>
        <v>4.0150607406263124</v>
      </c>
      <c r="E221" s="1015">
        <f>+IFERROR(('SCI ANUAL'!F219/'SCI ANUAL'!E219)-1,"N/A")</f>
        <v>0.1383404744641672</v>
      </c>
      <c r="F221" s="1015">
        <f>+IFERROR(('SCI ANUAL'!G219/'SCI ANUAL'!F219)-1,"N/A")</f>
        <v>0.30920376655103454</v>
      </c>
      <c r="G221" s="1015">
        <f>+IFERROR(('SCI ANUAL'!H219/'SCI ANUAL'!G219)-1,"N/A")</f>
        <v>5.8767722711401627E-2</v>
      </c>
      <c r="H221" s="1262">
        <f t="shared" si="6"/>
        <v>4.5213727043529151</v>
      </c>
      <c r="K221" s="1015">
        <f>+'SCI ANUAL'!D219/'SCI ANUAL'!$D$3</f>
        <v>2.6041893876538207E-3</v>
      </c>
      <c r="L221" s="1015">
        <f>+'SCI ANUAL'!E219/'SCI ANUAL'!$E$3</f>
        <v>7.3084292668025635E-3</v>
      </c>
      <c r="M221" s="1015">
        <f>+'SCI ANUAL'!F219/'SCI ANUAL'!$F$3</f>
        <v>6.9778341286522768E-3</v>
      </c>
      <c r="N221" s="1015">
        <f>+'SCI ANUAL'!G219/'SCI ANUAL'!$G$3</f>
        <v>9.0069999634347919E-3</v>
      </c>
      <c r="O221" s="1015">
        <f>+'SCI ANUAL'!H219/'SCI ANUAL'!$H$3</f>
        <v>8.8416529897963388E-3</v>
      </c>
      <c r="P221" s="407">
        <f t="shared" si="7"/>
        <v>3.4739105736339794E-2</v>
      </c>
    </row>
    <row r="222" spans="1:16" ht="15" thickBot="1" x14ac:dyDescent="0.35">
      <c r="A222"/>
      <c r="H222" s="1261"/>
    </row>
    <row r="223" spans="1:16" ht="16.2" thickBot="1" x14ac:dyDescent="0.35">
      <c r="A223" s="708" t="s">
        <v>963</v>
      </c>
      <c r="C223" s="1015" t="str">
        <f>+IFERROR(('SCI ANUAL'!D221/'SCI ANUAL'!C221)-1,"N/A")</f>
        <v>N/A</v>
      </c>
      <c r="D223" s="1015">
        <f>+IFERROR(('SCI ANUAL'!E221/'SCI ANUAL'!D221)-1,"N/A")</f>
        <v>0.5909621011998123</v>
      </c>
      <c r="E223" s="1015">
        <f>+IFERROR(('SCI ANUAL'!F221/'SCI ANUAL'!E221)-1,"N/A")</f>
        <v>0.7232123704222031</v>
      </c>
      <c r="F223" s="1015">
        <f>+IFERROR(('SCI ANUAL'!G221/'SCI ANUAL'!F221)-1,"N/A")</f>
        <v>2.4970027360940117E-2</v>
      </c>
      <c r="G223" s="1015">
        <f>+IFERROR(('SCI ANUAL'!H221/'SCI ANUAL'!G221)-1,"N/A")</f>
        <v>-0.36565631232696361</v>
      </c>
      <c r="H223" s="1262">
        <f t="shared" si="6"/>
        <v>0.97348818665599191</v>
      </c>
      <c r="K223" s="1015">
        <f>+'SCI ANUAL'!D221/'SCI ANUAL'!$D$3</f>
        <v>4.3093984921246546E-2</v>
      </c>
      <c r="L223" s="1015">
        <f>+'SCI ANUAL'!E221/'SCI ANUAL'!$E$3</f>
        <v>3.8366464067919874E-2</v>
      </c>
      <c r="M223" s="1015">
        <f>+'SCI ANUAL'!F221/'SCI ANUAL'!$F$3</f>
        <v>5.5451716587877953E-2</v>
      </c>
      <c r="N223" s="1015">
        <f>+'SCI ANUAL'!G221/'SCI ANUAL'!$G$3</f>
        <v>5.6037458983206639E-2</v>
      </c>
      <c r="O223" s="1015">
        <f>+'SCI ANUAL'!H221/'SCI ANUAL'!$H$3</f>
        <v>3.2957606837700409E-2</v>
      </c>
      <c r="P223" s="407">
        <f t="shared" si="7"/>
        <v>0.22590723139795144</v>
      </c>
    </row>
    <row r="224" spans="1:16" ht="15" thickBot="1" x14ac:dyDescent="0.35">
      <c r="A224"/>
      <c r="H224" s="1261"/>
    </row>
    <row r="225" spans="1:16" ht="16.2" thickBot="1" x14ac:dyDescent="0.35">
      <c r="A225" s="708" t="s">
        <v>964</v>
      </c>
      <c r="C225" s="1015" t="str">
        <f>+IFERROR(('SCI ANUAL'!D223/'SCI ANUAL'!C223)-1,"N/A")</f>
        <v>N/A</v>
      </c>
      <c r="D225" s="1015">
        <f>+IFERROR(('SCI ANUAL'!E223/'SCI ANUAL'!D223)-1,"N/A")</f>
        <v>0.86583528741283611</v>
      </c>
      <c r="E225" s="1015">
        <f>+IFERROR(('SCI ANUAL'!F223/'SCI ANUAL'!E223)-1,"N/A")</f>
        <v>0.61970541749999164</v>
      </c>
      <c r="F225" s="1015">
        <f>+IFERROR(('SCI ANUAL'!G223/'SCI ANUAL'!F223)-1,"N/A")</f>
        <v>0.42254846100668431</v>
      </c>
      <c r="G225" s="1015">
        <f>+IFERROR(('SCI ANUAL'!H223/'SCI ANUAL'!G223)-1,"N/A")</f>
        <v>0.38771868920816344</v>
      </c>
      <c r="H225" s="1262">
        <f t="shared" si="6"/>
        <v>2.2958078551276753</v>
      </c>
      <c r="K225" s="1015">
        <f>+'SCI ANUAL'!D223/'SCI ANUAL'!$D$3</f>
        <v>0.23045618805775431</v>
      </c>
      <c r="L225" s="1015">
        <f>+'SCI ANUAL'!E223/'SCI ANUAL'!$E$3</f>
        <v>0.24062290312799725</v>
      </c>
      <c r="M225" s="1015">
        <f>+'SCI ANUAL'!F223/'SCI ANUAL'!$F$3</f>
        <v>0.32688682187443491</v>
      </c>
      <c r="N225" s="1015">
        <f>+'SCI ANUAL'!G223/'SCI ANUAL'!$G$3</f>
        <v>0.45847615815746717</v>
      </c>
      <c r="O225" s="1015">
        <f>+'SCI ANUAL'!H223/'SCI ANUAL'!$H$3</f>
        <v>0.58988968972449773</v>
      </c>
      <c r="P225" s="407">
        <f t="shared" si="7"/>
        <v>1.8463317609421512</v>
      </c>
    </row>
    <row r="226" spans="1:16" ht="15.6" x14ac:dyDescent="0.3">
      <c r="A226" s="915" t="s">
        <v>965</v>
      </c>
      <c r="C226" s="1015" t="str">
        <f>+IFERROR(('SCI ANUAL'!D224/'SCI ANUAL'!C224)-1,"N/A")</f>
        <v>N/A</v>
      </c>
      <c r="D226" s="1015">
        <f>+IFERROR(('SCI ANUAL'!E224/'SCI ANUAL'!D224)-1,"N/A")</f>
        <v>3.1381343269498334</v>
      </c>
      <c r="E226" s="1015">
        <f>+IFERROR(('SCI ANUAL'!F224/'SCI ANUAL'!E224)-1,"N/A")</f>
        <v>1.2947938900058533</v>
      </c>
      <c r="F226" s="1015">
        <f>+IFERROR(('SCI ANUAL'!G224/'SCI ANUAL'!F224)-1,"N/A")</f>
        <v>0.6470546427663677</v>
      </c>
      <c r="G226" s="1015">
        <f>+IFERROR(('SCI ANUAL'!H224/'SCI ANUAL'!G224)-1,"N/A")</f>
        <v>0.50431979805338778</v>
      </c>
      <c r="H226" s="1262">
        <f t="shared" si="6"/>
        <v>5.5843026577754422</v>
      </c>
      <c r="K226" s="1015">
        <f>+'SCI ANUAL'!D224/'SCI ANUAL'!$D$3</f>
        <v>5.2387310988574992E-2</v>
      </c>
      <c r="L226" s="1015">
        <f>+'SCI ANUAL'!E224/'SCI ANUAL'!$E$3</f>
        <v>0.12131261848752152</v>
      </c>
      <c r="M226" s="1015">
        <f>+'SCI ANUAL'!F224/'SCI ANUAL'!$F$3</f>
        <v>0.2334931141531483</v>
      </c>
      <c r="N226" s="1015">
        <f>+'SCI ANUAL'!G224/'SCI ANUAL'!$G$3</f>
        <v>0.37917034037388142</v>
      </c>
      <c r="O226" s="1015">
        <f>+'SCI ANUAL'!H224/'SCI ANUAL'!$H$3</f>
        <v>0.52884346448228592</v>
      </c>
      <c r="P226" s="407">
        <f t="shared" si="7"/>
        <v>1.315206848485412</v>
      </c>
    </row>
    <row r="227" spans="1:16" ht="15.6" x14ac:dyDescent="0.3">
      <c r="A227" s="916" t="s">
        <v>966</v>
      </c>
      <c r="C227" s="1015" t="str">
        <f>+IFERROR(('SCI ANUAL'!D225/'SCI ANUAL'!C225)-1,"N/A")</f>
        <v>N/A</v>
      </c>
      <c r="D227" s="1015">
        <f>+IFERROR(('SCI ANUAL'!E225/'SCI ANUAL'!D225)-1,"N/A")</f>
        <v>-0.10049400789960417</v>
      </c>
      <c r="E227" s="1015">
        <f>+IFERROR(('SCI ANUAL'!F225/'SCI ANUAL'!E225)-1,"N/A")</f>
        <v>-0.1296457110969117</v>
      </c>
      <c r="F227" s="1015">
        <f>+IFERROR(('SCI ANUAL'!G225/'SCI ANUAL'!F225)-1,"N/A")</f>
        <v>-0.17285586835801148</v>
      </c>
      <c r="G227" s="1015">
        <f>+IFERROR(('SCI ANUAL'!H225/'SCI ANUAL'!G225)-1,"N/A")</f>
        <v>-0.24250739310787628</v>
      </c>
      <c r="H227" s="1262">
        <f t="shared" si="6"/>
        <v>-0.64550298046240362</v>
      </c>
      <c r="K227" s="1015">
        <f>+'SCI ANUAL'!D225/'SCI ANUAL'!$D$3</f>
        <v>3.2168422289837545E-2</v>
      </c>
      <c r="L227" s="1015">
        <f>+'SCI ANUAL'!E225/'SCI ANUAL'!$E$3</f>
        <v>1.6192321119076356E-2</v>
      </c>
      <c r="M227" s="1015">
        <f>+'SCI ANUAL'!F225/'SCI ANUAL'!$F$3</f>
        <v>1.1820329893778988E-2</v>
      </c>
      <c r="N227" s="1015">
        <f>+'SCI ANUAL'!G225/'SCI ANUAL'!$G$3</f>
        <v>9.6396899091473112E-3</v>
      </c>
      <c r="O227" s="1015">
        <f>+'SCI ANUAL'!H225/'SCI ANUAL'!$H$3</f>
        <v>6.7700842643835853E-3</v>
      </c>
      <c r="P227" s="407">
        <f t="shared" si="7"/>
        <v>7.6590847476223772E-2</v>
      </c>
    </row>
    <row r="228" spans="1:16" ht="15.6" x14ac:dyDescent="0.3">
      <c r="A228" s="917" t="s">
        <v>967</v>
      </c>
      <c r="C228" s="1015" t="str">
        <f>+IFERROR(('SCI ANUAL'!D226/'SCI ANUAL'!C226)-1,"N/A")</f>
        <v>N/A</v>
      </c>
      <c r="D228" s="1015">
        <f>+IFERROR(('SCI ANUAL'!E226/'SCI ANUAL'!D226)-1,"N/A")</f>
        <v>-7.8863287623840872E-2</v>
      </c>
      <c r="E228" s="1015">
        <f>+IFERROR(('SCI ANUAL'!F226/'SCI ANUAL'!E226)-1,"N/A")</f>
        <v>-2.3403386155061989E-2</v>
      </c>
      <c r="F228" s="1015">
        <f>+IFERROR(('SCI ANUAL'!G226/'SCI ANUAL'!F226)-1,"N/A")</f>
        <v>-5.8230993353711069E-2</v>
      </c>
      <c r="G228" s="1015">
        <f>+IFERROR(('SCI ANUAL'!H226/'SCI ANUAL'!G226)-1,"N/A")</f>
        <v>-8.8582662461912598E-2</v>
      </c>
      <c r="H228" s="1262">
        <f t="shared" si="6"/>
        <v>-0.24908032959452653</v>
      </c>
      <c r="K228" s="1015">
        <f>+'SCI ANUAL'!D226/'SCI ANUAL'!$D$3</f>
        <v>0.1036951709689567</v>
      </c>
      <c r="L228" s="1015">
        <f>+'SCI ANUAL'!E226/'SCI ANUAL'!$E$3</f>
        <v>5.3451255364122714E-2</v>
      </c>
      <c r="M228" s="1015">
        <f>+'SCI ANUAL'!F226/'SCI ANUAL'!$F$3</f>
        <v>4.3782195852842633E-2</v>
      </c>
      <c r="N228" s="1015">
        <f>+'SCI ANUAL'!G226/'SCI ANUAL'!$G$3</f>
        <v>4.0653150386037007E-2</v>
      </c>
      <c r="O228" s="1015">
        <f>+'SCI ANUAL'!H226/'SCI ANUAL'!$H$3</f>
        <v>3.4352955303465334E-2</v>
      </c>
      <c r="P228" s="407">
        <f t="shared" si="7"/>
        <v>0.27593472787542439</v>
      </c>
    </row>
    <row r="229" spans="1:16" ht="15.6" x14ac:dyDescent="0.3">
      <c r="A229" s="918" t="s">
        <v>968</v>
      </c>
      <c r="C229" s="1015" t="str">
        <f>+IFERROR(('SCI ANUAL'!D227/'SCI ANUAL'!C227)-1,"N/A")</f>
        <v>N/A</v>
      </c>
      <c r="D229" s="1015">
        <f>+IFERROR(('SCI ANUAL'!E227/'SCI ANUAL'!D227)-1,"N/A")</f>
        <v>-0.19250429340407027</v>
      </c>
      <c r="E229" s="1015">
        <f>+IFERROR(('SCI ANUAL'!F227/'SCI ANUAL'!E227)-1,"N/A")</f>
        <v>-0.28712714375019799</v>
      </c>
      <c r="F229" s="1015">
        <f>+IFERROR(('SCI ANUAL'!G227/'SCI ANUAL'!F227)-1,"N/A")</f>
        <v>-0.58166988327843938</v>
      </c>
      <c r="G229" s="1015">
        <f>+IFERROR(('SCI ANUAL'!H227/'SCI ANUAL'!G227)-1,"N/A")</f>
        <v>-1</v>
      </c>
      <c r="H229" s="1262">
        <f t="shared" si="6"/>
        <v>-2.0613013204327078</v>
      </c>
      <c r="K229" s="1015">
        <f>+'SCI ANUAL'!D227/'SCI ANUAL'!$D$3</f>
        <v>4.1195405886355011E-3</v>
      </c>
      <c r="L229" s="1015">
        <f>+'SCI ANUAL'!E227/'SCI ANUAL'!$E$3</f>
        <v>1.8615053725511447E-3</v>
      </c>
      <c r="M229" s="1015">
        <f>+'SCI ANUAL'!F227/'SCI ANUAL'!$F$3</f>
        <v>1.1130144129928685E-3</v>
      </c>
      <c r="N229" s="1015">
        <f>+'SCI ANUAL'!G227/'SCI ANUAL'!$G$3</f>
        <v>4.5906289732968266E-4</v>
      </c>
      <c r="O229" s="1015">
        <f>+'SCI ANUAL'!H227/'SCI ANUAL'!$H$3</f>
        <v>0</v>
      </c>
      <c r="P229" s="407">
        <f t="shared" si="7"/>
        <v>7.5531232715091972E-3</v>
      </c>
    </row>
    <row r="230" spans="1:16" ht="15.6" x14ac:dyDescent="0.3">
      <c r="A230" s="919" t="s">
        <v>969</v>
      </c>
      <c r="C230" s="1015" t="str">
        <f>+IFERROR(('SCI ANUAL'!D228/'SCI ANUAL'!C228)-1,"N/A")</f>
        <v>N/A</v>
      </c>
      <c r="D230" s="1015">
        <f>+IFERROR(('SCI ANUAL'!E228/'SCI ANUAL'!D228)-1,"N/A")</f>
        <v>-2.7356045981808852E-2</v>
      </c>
      <c r="E230" s="1015">
        <f>+IFERROR(('SCI ANUAL'!F228/'SCI ANUAL'!E228)-1,"N/A")</f>
        <v>-0.20597911600629382</v>
      </c>
      <c r="F230" s="1015">
        <f>+IFERROR(('SCI ANUAL'!G228/'SCI ANUAL'!F228)-1,"N/A")</f>
        <v>-0.25941271842911207</v>
      </c>
      <c r="G230" s="1015">
        <f>+IFERROR(('SCI ANUAL'!H228/'SCI ANUAL'!G228)-1,"N/A")</f>
        <v>-0.3502797372901969</v>
      </c>
      <c r="H230" s="1262">
        <f t="shared" si="6"/>
        <v>-0.84302761770741164</v>
      </c>
      <c r="K230" s="1015">
        <f>+'SCI ANUAL'!D228/'SCI ANUAL'!$D$3</f>
        <v>9.670658851253431E-3</v>
      </c>
      <c r="L230" s="1015">
        <f>+'SCI ANUAL'!E228/'SCI ANUAL'!$E$3</f>
        <v>5.2636286307988995E-3</v>
      </c>
      <c r="M230" s="1015">
        <f>+'SCI ANUAL'!F228/'SCI ANUAL'!$F$3</f>
        <v>3.5054322789795271E-3</v>
      </c>
      <c r="N230" s="1015">
        <f>+'SCI ANUAL'!G228/'SCI ANUAL'!$G$3</f>
        <v>2.5595882287961997E-3</v>
      </c>
      <c r="O230" s="1015">
        <f>+'SCI ANUAL'!H228/'SCI ANUAL'!$H$3</f>
        <v>1.5418748603654626E-3</v>
      </c>
      <c r="P230" s="407">
        <f t="shared" si="7"/>
        <v>2.2541182850193516E-2</v>
      </c>
    </row>
    <row r="231" spans="1:16" ht="15.6" x14ac:dyDescent="0.3">
      <c r="A231" s="833" t="s">
        <v>970</v>
      </c>
      <c r="C231" s="1015" t="str">
        <f>+IFERROR(('SCI ANUAL'!D229/'SCI ANUAL'!C229)-1,"N/A")</f>
        <v>N/A</v>
      </c>
      <c r="D231" s="1015">
        <f>+IFERROR(('SCI ANUAL'!E229/'SCI ANUAL'!D229)-1,"N/A")</f>
        <v>-0.17097186942588105</v>
      </c>
      <c r="E231" s="1015">
        <f>+IFERROR(('SCI ANUAL'!F229/'SCI ANUAL'!E229)-1,"N/A")</f>
        <v>-0.26412742955614033</v>
      </c>
      <c r="F231" s="1015">
        <f>+IFERROR(('SCI ANUAL'!G229/'SCI ANUAL'!F229)-1,"N/A")</f>
        <v>-0.47429973303632578</v>
      </c>
      <c r="G231" s="1015">
        <f>+IFERROR(('SCI ANUAL'!H229/'SCI ANUAL'!G229)-1,"N/A")</f>
        <v>-1</v>
      </c>
      <c r="H231" s="1262">
        <f t="shared" si="6"/>
        <v>-1.9093990320183472</v>
      </c>
      <c r="K231" s="1015">
        <f>+'SCI ANUAL'!D229/'SCI ANUAL'!$D$3</f>
        <v>2.1252452920171572E-2</v>
      </c>
      <c r="L231" s="1015">
        <f>+'SCI ANUAL'!E229/'SCI ANUAL'!$E$3</f>
        <v>9.8594710458449041E-3</v>
      </c>
      <c r="M231" s="1015">
        <f>+'SCI ANUAL'!F229/'SCI ANUAL'!$F$3</f>
        <v>6.0852811284041906E-3</v>
      </c>
      <c r="N231" s="1015">
        <f>+'SCI ANUAL'!G229/'SCI ANUAL'!$G$3</f>
        <v>3.1540684740118895E-3</v>
      </c>
      <c r="O231" s="1015">
        <f>+'SCI ANUAL'!H229/'SCI ANUAL'!$H$3</f>
        <v>0</v>
      </c>
      <c r="P231" s="407">
        <f t="shared" si="7"/>
        <v>4.0351273568432551E-2</v>
      </c>
    </row>
    <row r="232" spans="1:16" ht="15.6" x14ac:dyDescent="0.3">
      <c r="A232" s="1097" t="s">
        <v>971</v>
      </c>
      <c r="C232" s="1015" t="str">
        <f>+IFERROR(('SCI ANUAL'!D230/'SCI ANUAL'!C230)-1,"N/A")</f>
        <v>N/A</v>
      </c>
      <c r="D232" s="1015">
        <f>+IFERROR(('SCI ANUAL'!E230/'SCI ANUAL'!D230)-1,"N/A")</f>
        <v>2.2459174377915025</v>
      </c>
      <c r="E232" s="1015">
        <f>+IFERROR(('SCI ANUAL'!F230/'SCI ANUAL'!E230)-1,"N/A")</f>
        <v>-1.8004464403631459E-2</v>
      </c>
      <c r="F232" s="1015">
        <f>+IFERROR(('SCI ANUAL'!G230/'SCI ANUAL'!F230)-1,"N/A")</f>
        <v>-0.10915796227256036</v>
      </c>
      <c r="G232" s="1015">
        <f>+IFERROR(('SCI ANUAL'!H230/'SCI ANUAL'!G230)-1,"N/A")</f>
        <v>-0.13664670513679689</v>
      </c>
      <c r="H232" s="1262">
        <f t="shared" si="6"/>
        <v>1.9821083059785138</v>
      </c>
      <c r="K232" s="1015">
        <f>+'SCI ANUAL'!D230/'SCI ANUAL'!$D$3</f>
        <v>4.6835339157325151E-3</v>
      </c>
      <c r="L232" s="1015">
        <f>+'SCI ANUAL'!E230/'SCI ANUAL'!$E$3</f>
        <v>8.5071957196964643E-3</v>
      </c>
      <c r="M232" s="1015">
        <f>+'SCI ANUAL'!F230/'SCI ANUAL'!$F$3</f>
        <v>7.006810200369991E-3</v>
      </c>
      <c r="N232" s="1015">
        <f>+'SCI ANUAL'!G230/'SCI ANUAL'!$G$3</f>
        <v>6.1542244250454006E-3</v>
      </c>
      <c r="O232" s="1015">
        <f>+'SCI ANUAL'!H230/'SCI ANUAL'!$H$3</f>
        <v>4.926227818158789E-3</v>
      </c>
      <c r="P232" s="407">
        <f t="shared" si="7"/>
        <v>3.1277992079003156E-2</v>
      </c>
    </row>
    <row r="233" spans="1:16" ht="15.6" x14ac:dyDescent="0.3">
      <c r="A233" s="1096" t="s">
        <v>972</v>
      </c>
      <c r="C233" s="1015" t="str">
        <f>+IFERROR(('SCI ANUAL'!D231/'SCI ANUAL'!C231)-1,"N/A")</f>
        <v>N/A</v>
      </c>
      <c r="D233" s="1015">
        <f>+IFERROR(('SCI ANUAL'!E231/'SCI ANUAL'!D231)-1,"N/A")</f>
        <v>7.4466608823370795</v>
      </c>
      <c r="E233" s="1015">
        <f>+IFERROR(('SCI ANUAL'!F231/'SCI ANUAL'!E231)-1,"N/A")</f>
        <v>-0.21390507332133035</v>
      </c>
      <c r="F233" s="1015">
        <f>+IFERROR(('SCI ANUAL'!G231/'SCI ANUAL'!F231)-1,"N/A")</f>
        <v>-0.40506117526415064</v>
      </c>
      <c r="G233" s="1015">
        <f>+IFERROR(('SCI ANUAL'!H231/'SCI ANUAL'!G231)-1,"N/A")</f>
        <v>-0.58042777118529121</v>
      </c>
      <c r="H233" s="1262">
        <f t="shared" si="6"/>
        <v>6.2472668625663079</v>
      </c>
      <c r="K233" s="1015">
        <f>+'SCI ANUAL'!D231/'SCI ANUAL'!$D$3</f>
        <v>2.4790975345920312E-3</v>
      </c>
      <c r="L233" s="1015">
        <f>+'SCI ANUAL'!E231/'SCI ANUAL'!$E$3</f>
        <v>1.1718012522432066E-2</v>
      </c>
      <c r="M233" s="1015">
        <f>+'SCI ANUAL'!F231/'SCI ANUAL'!$F$3</f>
        <v>7.7259762167707635E-3</v>
      </c>
      <c r="N233" s="1015">
        <f>+'SCI ANUAL'!G231/'SCI ANUAL'!$G$3</f>
        <v>4.5318753023369674E-3</v>
      </c>
      <c r="O233" s="1015">
        <f>+'SCI ANUAL'!H231/'SCI ANUAL'!$H$3</f>
        <v>1.7629390523601926E-3</v>
      </c>
      <c r="P233" s="407">
        <f t="shared" si="7"/>
        <v>2.8217900628492023E-2</v>
      </c>
    </row>
    <row r="234" spans="1:16" ht="15.6" x14ac:dyDescent="0.3">
      <c r="A234" s="1095" t="s">
        <v>973</v>
      </c>
      <c r="C234" s="1015" t="str">
        <f>+IFERROR(('SCI ANUAL'!D232/'SCI ANUAL'!C232)-1,"N/A")</f>
        <v>N/A</v>
      </c>
      <c r="D234" s="1015" t="str">
        <f>+IFERROR(('SCI ANUAL'!E232/'SCI ANUAL'!D232)-1,"N/A")</f>
        <v>N/A</v>
      </c>
      <c r="E234" s="1015">
        <f>+IFERROR(('SCI ANUAL'!F232/'SCI ANUAL'!E232)-1,"N/A")</f>
        <v>0.18248830806007521</v>
      </c>
      <c r="F234" s="1015">
        <f>+IFERROR(('SCI ANUAL'!G232/'SCI ANUAL'!F232)-1,"N/A")</f>
        <v>-2.2045021462140379E-3</v>
      </c>
      <c r="G234" s="1015">
        <f>+IFERROR(('SCI ANUAL'!H232/'SCI ANUAL'!G232)-1,"N/A")</f>
        <v>3.7568212190786099E-2</v>
      </c>
      <c r="H234" s="1262">
        <f t="shared" si="6"/>
        <v>0.21785201810464727</v>
      </c>
      <c r="K234" s="1015">
        <f>+'SCI ANUAL'!D232/'SCI ANUAL'!$D$3</f>
        <v>0</v>
      </c>
      <c r="L234" s="1015">
        <f>+'SCI ANUAL'!E232/'SCI ANUAL'!$E$3</f>
        <v>1.2456894865953267E-2</v>
      </c>
      <c r="M234" s="1015">
        <f>+'SCI ANUAL'!F232/'SCI ANUAL'!$F$3</f>
        <v>1.2354667737147615E-2</v>
      </c>
      <c r="N234" s="1015">
        <f>+'SCI ANUAL'!G232/'SCI ANUAL'!$G$3</f>
        <v>1.2154158160881313E-2</v>
      </c>
      <c r="O234" s="1015">
        <f>+'SCI ANUAL'!H232/'SCI ANUAL'!$H$3</f>
        <v>1.1692143943478501E-2</v>
      </c>
      <c r="P234" s="407">
        <f t="shared" si="7"/>
        <v>4.8657864707460696E-2</v>
      </c>
    </row>
    <row r="235" spans="1:16" ht="15.6" x14ac:dyDescent="0.3">
      <c r="A235" s="920" t="s">
        <v>880</v>
      </c>
      <c r="C235" s="1015" t="str">
        <f>+IFERROR(('SCI ANUAL'!D233/'SCI ANUAL'!C233)-1,"N/A")</f>
        <v>N/A</v>
      </c>
      <c r="D235" s="1015">
        <f>+IFERROR(('SCI ANUAL'!E233/'SCI ANUAL'!D233)-1,"N/A")</f>
        <v>-1.0000000000000022</v>
      </c>
      <c r="E235" s="1015">
        <f>+IFERROR(('SCI ANUAL'!F233/'SCI ANUAL'!E233)-1,"N/A")</f>
        <v>-1</v>
      </c>
      <c r="F235" s="1015" t="str">
        <f>+IFERROR(('SCI ANUAL'!G233/'SCI ANUAL'!F233)-1,"N/A")</f>
        <v>N/A</v>
      </c>
      <c r="G235" s="1015" t="str">
        <f>+IFERROR(('SCI ANUAL'!H233/'SCI ANUAL'!G233)-1,"N/A")</f>
        <v>N/A</v>
      </c>
      <c r="H235" s="1262">
        <f t="shared" si="6"/>
        <v>-2.0000000000000022</v>
      </c>
      <c r="K235" s="1015">
        <f>+'SCI ANUAL'!D233/'SCI ANUAL'!$D$3</f>
        <v>5.807106956919767E-4</v>
      </c>
      <c r="L235" s="1015">
        <f>+'SCI ANUAL'!E233/'SCI ANUAL'!$E$3</f>
        <v>-6.8932786879778791E-19</v>
      </c>
      <c r="M235" s="1015">
        <f>+'SCI ANUAL'!F233/'SCI ANUAL'!$F$3</f>
        <v>0</v>
      </c>
      <c r="N235" s="1015">
        <f>+'SCI ANUAL'!G233/'SCI ANUAL'!$G$3</f>
        <v>0</v>
      </c>
      <c r="O235" s="1015">
        <f>+'SCI ANUAL'!H233/'SCI ANUAL'!$H$3</f>
        <v>0</v>
      </c>
      <c r="P235" s="407">
        <f t="shared" si="7"/>
        <v>5.8071069569197605E-4</v>
      </c>
    </row>
    <row r="236" spans="1:16" ht="15" thickBot="1" x14ac:dyDescent="0.35">
      <c r="A236"/>
      <c r="H236" s="1261"/>
    </row>
    <row r="237" spans="1:16" ht="16.2" thickBot="1" x14ac:dyDescent="0.35">
      <c r="A237" s="947" t="s">
        <v>974</v>
      </c>
      <c r="C237" s="1015" t="str">
        <f>+IFERROR(('SCI ANUAL'!D235/'SCI ANUAL'!C235)-1,"N/A")</f>
        <v>N/A</v>
      </c>
      <c r="D237" s="1015">
        <f>+IFERROR(('SCI ANUAL'!E235/'SCI ANUAL'!D235)-1,"N/A")</f>
        <v>-3.8439812671900997E-2</v>
      </c>
      <c r="E237" s="1015">
        <f>+IFERROR(('SCI ANUAL'!F235/'SCI ANUAL'!E235)-1,"N/A")</f>
        <v>0.21471751883986068</v>
      </c>
      <c r="F237" s="1015">
        <f>+IFERROR(('SCI ANUAL'!G235/'SCI ANUAL'!F235)-1,"N/A")</f>
        <v>0.3291938629076292</v>
      </c>
      <c r="G237" s="1015">
        <f>+IFERROR(('SCI ANUAL'!H235/'SCI ANUAL'!G235)-1,"N/A")</f>
        <v>0.19156214995767984</v>
      </c>
      <c r="H237" s="1262">
        <f t="shared" si="6"/>
        <v>0.69703371903326872</v>
      </c>
      <c r="K237" s="1015">
        <f>+'SCI ANUAL'!D235/'SCI ANUAL'!$D$3</f>
        <v>-1.1737887141113723</v>
      </c>
      <c r="L237" s="1015">
        <f>+'SCI ANUAL'!E235/'SCI ANUAL'!$E$3</f>
        <v>-0.63159937094109486</v>
      </c>
      <c r="M237" s="1015">
        <f>+'SCI ANUAL'!F235/'SCI ANUAL'!$F$3</f>
        <v>-0.64348940323060566</v>
      </c>
      <c r="N237" s="1015">
        <f>+'SCI ANUAL'!G235/'SCI ANUAL'!$G$3</f>
        <v>-0.84329980564132179</v>
      </c>
      <c r="O237" s="1015">
        <f>+'SCI ANUAL'!H235/'SCI ANUAL'!$H$3</f>
        <v>-0.93164683224237188</v>
      </c>
      <c r="P237" s="407">
        <f t="shared" si="7"/>
        <v>-4.2238241261667664</v>
      </c>
    </row>
    <row r="238" spans="1:16" x14ac:dyDescent="0.3">
      <c r="A238"/>
      <c r="H238" s="1261"/>
    </row>
    <row r="239" spans="1:16" ht="15.6" x14ac:dyDescent="0.3">
      <c r="A239" s="870" t="s">
        <v>975</v>
      </c>
      <c r="C239" s="1015" t="str">
        <f>+IFERROR(('SCI ANUAL'!D237/'SCI ANUAL'!C237)-1,"N/A")</f>
        <v>N/A</v>
      </c>
      <c r="D239" s="1015">
        <f>+IFERROR(('SCI ANUAL'!E237/'SCI ANUAL'!D237)-1,"N/A")</f>
        <v>0.41229152513814515</v>
      </c>
      <c r="E239" s="1015">
        <f>+IFERROR(('SCI ANUAL'!F237/'SCI ANUAL'!E237)-1,"N/A")</f>
        <v>-1.7887963491176273E-2</v>
      </c>
      <c r="F239" s="1015">
        <f>+IFERROR(('SCI ANUAL'!G237/'SCI ANUAL'!F237)-1,"N/A")</f>
        <v>0.22425750530965805</v>
      </c>
      <c r="G239" s="1015">
        <f>+IFERROR(('SCI ANUAL'!H237/'SCI ANUAL'!G237)-1,"N/A")</f>
        <v>0.15751751710174644</v>
      </c>
      <c r="H239" s="1262">
        <f t="shared" si="6"/>
        <v>0.77617858405837337</v>
      </c>
      <c r="K239" s="1015">
        <f>+'SCI ANUAL'!D237/'SCI ANUAL'!$D$3</f>
        <v>0.37561238851563911</v>
      </c>
      <c r="L239" s="1015">
        <f>+'SCI ANUAL'!E237/'SCI ANUAL'!$E$3</f>
        <v>0.29685170434231456</v>
      </c>
      <c r="M239" s="1015">
        <f>+'SCI ANUAL'!F237/'SCI ANUAL'!$F$3</f>
        <v>0.24452597322763017</v>
      </c>
      <c r="N239" s="1015">
        <f>+'SCI ANUAL'!G237/'SCI ANUAL'!$G$3</f>
        <v>0.29515493197446258</v>
      </c>
      <c r="O239" s="1015">
        <f>+'SCI ANUAL'!H237/'SCI ANUAL'!$H$3</f>
        <v>0.31675992296240651</v>
      </c>
      <c r="P239" s="407">
        <f t="shared" si="7"/>
        <v>1.528904921022453</v>
      </c>
    </row>
    <row r="240" spans="1:16" ht="15" thickBot="1" x14ac:dyDescent="0.35">
      <c r="A240"/>
      <c r="H240" s="1261"/>
    </row>
    <row r="241" spans="1:16" ht="16.2" thickBot="1" x14ac:dyDescent="0.35">
      <c r="A241" s="947" t="s">
        <v>596</v>
      </c>
      <c r="C241" s="1015" t="str">
        <f>+IFERROR(('SCI ANUAL'!D239/'SCI ANUAL'!C239)-1,"N/A")</f>
        <v>N/A</v>
      </c>
      <c r="D241" s="1015">
        <f>+IFERROR(('SCI ANUAL'!E239/'SCI ANUAL'!D239)-1,"N/A")</f>
        <v>7.0828390433564925E-2</v>
      </c>
      <c r="E241" s="1015">
        <f>+IFERROR(('SCI ANUAL'!F239/'SCI ANUAL'!E239)-1,"N/A")</f>
        <v>0.14034705850272644</v>
      </c>
      <c r="F241" s="1015">
        <f>+IFERROR(('SCI ANUAL'!G239/'SCI ANUAL'!F239)-1,"N/A")</f>
        <v>0.30029834414876766</v>
      </c>
      <c r="G241" s="1015">
        <f>+IFERROR(('SCI ANUAL'!H239/'SCI ANUAL'!G239)-1,"N/A")</f>
        <v>0.1827357636616973</v>
      </c>
      <c r="H241" s="1262">
        <f t="shared" si="6"/>
        <v>0.69420955674675633</v>
      </c>
      <c r="K241" s="1015">
        <f>+'SCI ANUAL'!D239/'SCI ANUAL'!$D$3</f>
        <v>-1.5494011026270109</v>
      </c>
      <c r="L241" s="1015">
        <f>+'SCI ANUAL'!E239/'SCI ANUAL'!$E$3</f>
        <v>-0.92845107528340931</v>
      </c>
      <c r="M241" s="1015">
        <f>+'SCI ANUAL'!F239/'SCI ANUAL'!$F$3</f>
        <v>-0.88801537645823581</v>
      </c>
      <c r="N241" s="1015">
        <f>+'SCI ANUAL'!G239/'SCI ANUAL'!$G$3</f>
        <v>-1.1384547376157843</v>
      </c>
      <c r="O241" s="1015">
        <f>+'SCI ANUAL'!H239/'SCI ANUAL'!$H$3</f>
        <v>-1.2484067552047786</v>
      </c>
      <c r="P241" s="407">
        <f t="shared" si="7"/>
        <v>-5.7527290471892192</v>
      </c>
    </row>
    <row r="242" spans="1:16" ht="15.6" x14ac:dyDescent="0.3">
      <c r="A242" s="870"/>
    </row>
    <row r="243" spans="1:16" ht="15.6" x14ac:dyDescent="0.3">
      <c r="A243" s="829" t="s">
        <v>976</v>
      </c>
    </row>
    <row r="244" spans="1:16" ht="15.6" x14ac:dyDescent="0.3">
      <c r="A244" s="71"/>
    </row>
    <row r="245" spans="1:16" ht="15.6" x14ac:dyDescent="0.3">
      <c r="A245" s="71"/>
    </row>
    <row r="246" spans="1:16" ht="15.6" x14ac:dyDescent="0.3">
      <c r="A246" s="71"/>
    </row>
    <row r="247" spans="1:16" ht="15.6" x14ac:dyDescent="0.3">
      <c r="A247" s="71"/>
    </row>
    <row r="248" spans="1:16" ht="15.6" x14ac:dyDescent="0.3">
      <c r="A248" s="71"/>
    </row>
    <row r="249" spans="1:16" ht="15.6" x14ac:dyDescent="0.3">
      <c r="A249" s="71"/>
    </row>
    <row r="250" spans="1:16" ht="15.6" x14ac:dyDescent="0.3">
      <c r="A250" s="71"/>
    </row>
    <row r="251" spans="1:16" ht="15.6" x14ac:dyDescent="0.3">
      <c r="A251" s="71"/>
    </row>
    <row r="252" spans="1:16" ht="15.6" x14ac:dyDescent="0.3">
      <c r="A252" s="71"/>
    </row>
    <row r="253" spans="1:16" ht="15.6" x14ac:dyDescent="0.3">
      <c r="A253" s="71"/>
    </row>
    <row r="254" spans="1:16" ht="15.6" x14ac:dyDescent="0.3">
      <c r="A254" s="71"/>
    </row>
    <row r="255" spans="1:16" ht="15.6" x14ac:dyDescent="0.3">
      <c r="A255" s="71"/>
    </row>
    <row r="256" spans="1:16" ht="15.6" x14ac:dyDescent="0.3">
      <c r="A256" s="71"/>
    </row>
    <row r="257" spans="1:1" ht="15.6" x14ac:dyDescent="0.3">
      <c r="A257" s="71"/>
    </row>
    <row r="258" spans="1:1" ht="15.6" x14ac:dyDescent="0.3">
      <c r="A258" s="178"/>
    </row>
    <row r="259" spans="1:1" ht="15.6" x14ac:dyDescent="0.3">
      <c r="A259" s="178"/>
    </row>
    <row r="260" spans="1:1" ht="15.6" x14ac:dyDescent="0.3">
      <c r="A260" s="178"/>
    </row>
    <row r="261" spans="1:1" ht="15.6" x14ac:dyDescent="0.3">
      <c r="A261" s="178"/>
    </row>
    <row r="262" spans="1:1" ht="15.6" x14ac:dyDescent="0.3">
      <c r="A262" s="178"/>
    </row>
    <row r="263" spans="1:1" ht="15.6" x14ac:dyDescent="0.3">
      <c r="A263" s="178"/>
    </row>
    <row r="264" spans="1:1" ht="15.6" x14ac:dyDescent="0.3">
      <c r="A264" s="178"/>
    </row>
    <row r="265" spans="1:1" ht="15.6" x14ac:dyDescent="0.3">
      <c r="A265" s="178"/>
    </row>
    <row r="266" spans="1:1" ht="15.6" x14ac:dyDescent="0.3">
      <c r="A266" s="178"/>
    </row>
    <row r="267" spans="1:1" ht="15.6" x14ac:dyDescent="0.3">
      <c r="A267" s="178"/>
    </row>
    <row r="268" spans="1:1" ht="15.6" x14ac:dyDescent="0.3">
      <c r="A268" s="178"/>
    </row>
    <row r="269" spans="1:1" ht="15.6" x14ac:dyDescent="0.3">
      <c r="A269" s="178"/>
    </row>
    <row r="270" spans="1:1" ht="15.6" x14ac:dyDescent="0.3">
      <c r="A270" s="178"/>
    </row>
    <row r="271" spans="1:1" ht="15.6" x14ac:dyDescent="0.3">
      <c r="A271" s="178"/>
    </row>
    <row r="272" spans="1:1" ht="15.6" x14ac:dyDescent="0.3">
      <c r="A272" s="178"/>
    </row>
    <row r="273" spans="1:1" ht="15.6" x14ac:dyDescent="0.3">
      <c r="A273" s="178"/>
    </row>
  </sheetData>
  <mergeCells count="3">
    <mergeCell ref="A1:A2"/>
    <mergeCell ref="K1:M2"/>
    <mergeCell ref="C1:E2"/>
  </mergeCells>
  <pageMargins left="0.7" right="0.7" top="0.75" bottom="0.75" header="0.3" footer="0.3"/>
  <pageSetup orientation="portrait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N356"/>
  <sheetViews>
    <sheetView zoomScale="140" zoomScaleNormal="140" workbookViewId="0">
      <pane xSplit="1" ySplit="1" topLeftCell="BE2" activePane="bottomRight" state="frozen"/>
      <selection pane="topRight"/>
      <selection pane="bottomLeft"/>
      <selection pane="bottomRight"/>
    </sheetView>
  </sheetViews>
  <sheetFormatPr baseColWidth="10" defaultRowHeight="14.4" x14ac:dyDescent="0.3"/>
  <cols>
    <col min="1" max="1" width="23.88671875" customWidth="1"/>
    <col min="3" max="38" width="16.77734375" bestFit="1" customWidth="1"/>
    <col min="39" max="62" width="17.77734375" bestFit="1" customWidth="1"/>
    <col min="63" max="63" width="25.109375" style="1278" bestFit="1" customWidth="1"/>
    <col min="65" max="65" width="11.77734375" bestFit="1" customWidth="1"/>
  </cols>
  <sheetData>
    <row r="1" spans="1:66" ht="28.2" customHeight="1" x14ac:dyDescent="0.3">
      <c r="A1" s="1388" t="s">
        <v>1177</v>
      </c>
      <c r="B1" s="1381"/>
      <c r="C1" s="1382">
        <v>43466</v>
      </c>
      <c r="D1" s="1382">
        <v>43497</v>
      </c>
      <c r="E1" s="1382">
        <v>43525</v>
      </c>
      <c r="F1" s="1382">
        <v>43556</v>
      </c>
      <c r="G1" s="1382">
        <v>43586</v>
      </c>
      <c r="H1" s="1382">
        <v>43617</v>
      </c>
      <c r="I1" s="1382">
        <v>43647</v>
      </c>
      <c r="J1" s="1382">
        <v>43678</v>
      </c>
      <c r="K1" s="1382">
        <v>43709</v>
      </c>
      <c r="L1" s="1382">
        <v>43739</v>
      </c>
      <c r="M1" s="1382">
        <v>43770</v>
      </c>
      <c r="N1" s="1382">
        <v>43800</v>
      </c>
      <c r="O1" s="1383">
        <v>43831</v>
      </c>
      <c r="P1" s="1383">
        <v>43862</v>
      </c>
      <c r="Q1" s="1383">
        <v>43891</v>
      </c>
      <c r="R1" s="1383">
        <v>43922</v>
      </c>
      <c r="S1" s="1383">
        <v>43952</v>
      </c>
      <c r="T1" s="1383">
        <v>43983</v>
      </c>
      <c r="U1" s="1383">
        <v>44013</v>
      </c>
      <c r="V1" s="1383">
        <v>44044</v>
      </c>
      <c r="W1" s="1383">
        <v>44075</v>
      </c>
      <c r="X1" s="1383">
        <v>44105</v>
      </c>
      <c r="Y1" s="1383">
        <v>44136</v>
      </c>
      <c r="Z1" s="1383">
        <v>44166</v>
      </c>
      <c r="AA1" s="1384">
        <v>44197</v>
      </c>
      <c r="AB1" s="1384">
        <v>44228</v>
      </c>
      <c r="AC1" s="1384">
        <v>44256</v>
      </c>
      <c r="AD1" s="1384">
        <v>44287</v>
      </c>
      <c r="AE1" s="1384">
        <v>44317</v>
      </c>
      <c r="AF1" s="1384">
        <v>44348</v>
      </c>
      <c r="AG1" s="1384">
        <v>44378</v>
      </c>
      <c r="AH1" s="1384">
        <v>44409</v>
      </c>
      <c r="AI1" s="1384">
        <v>44440</v>
      </c>
      <c r="AJ1" s="1384">
        <v>44470</v>
      </c>
      <c r="AK1" s="1384">
        <v>44501</v>
      </c>
      <c r="AL1" s="1384">
        <v>44531</v>
      </c>
      <c r="AM1" s="1385">
        <v>44562</v>
      </c>
      <c r="AN1" s="1385">
        <v>44593</v>
      </c>
      <c r="AO1" s="1385">
        <v>44621</v>
      </c>
      <c r="AP1" s="1385">
        <v>44652</v>
      </c>
      <c r="AQ1" s="1385">
        <v>44682</v>
      </c>
      <c r="AR1" s="1385">
        <v>44713</v>
      </c>
      <c r="AS1" s="1385">
        <v>44743</v>
      </c>
      <c r="AT1" s="1385">
        <v>44774</v>
      </c>
      <c r="AU1" s="1385">
        <v>44805</v>
      </c>
      <c r="AV1" s="1385">
        <v>44835</v>
      </c>
      <c r="AW1" s="1385">
        <v>44866</v>
      </c>
      <c r="AX1" s="1385">
        <v>44896</v>
      </c>
      <c r="AY1" s="1386">
        <v>44927</v>
      </c>
      <c r="AZ1" s="1386">
        <v>44958</v>
      </c>
      <c r="BA1" s="1386">
        <v>44986</v>
      </c>
      <c r="BB1" s="1386">
        <v>45017</v>
      </c>
      <c r="BC1" s="1386">
        <v>45047</v>
      </c>
      <c r="BD1" s="1386">
        <v>45078</v>
      </c>
      <c r="BE1" s="1386">
        <v>45108</v>
      </c>
      <c r="BF1" s="1386">
        <v>45139</v>
      </c>
      <c r="BG1" s="1386">
        <v>45170</v>
      </c>
      <c r="BH1" s="1386">
        <v>45200</v>
      </c>
      <c r="BI1" s="1386">
        <v>45231</v>
      </c>
      <c r="BJ1" s="1386">
        <v>45261</v>
      </c>
      <c r="BK1" s="1389" t="s">
        <v>240</v>
      </c>
    </row>
    <row r="2" spans="1:66" ht="15" thickBot="1" x14ac:dyDescent="0.35"/>
    <row r="3" spans="1:66" ht="16.2" thickBot="1" x14ac:dyDescent="0.35">
      <c r="A3" s="1236" t="s">
        <v>1257</v>
      </c>
      <c r="BK3" s="1279"/>
      <c r="BL3" s="1246"/>
      <c r="BM3" t="s">
        <v>1261</v>
      </c>
    </row>
    <row r="4" spans="1:66" ht="15" thickBot="1" x14ac:dyDescent="0.35">
      <c r="A4" s="1336" t="s">
        <v>1256</v>
      </c>
      <c r="C4" s="1263">
        <v>1402903517.0130045</v>
      </c>
      <c r="D4" s="1263">
        <v>1150939884.8660536</v>
      </c>
      <c r="E4" s="1263">
        <v>1043823912.3646402</v>
      </c>
      <c r="F4" s="1263">
        <v>863543000.17589092</v>
      </c>
      <c r="G4" s="1263">
        <v>1342394836.1840343</v>
      </c>
      <c r="H4" s="1263">
        <v>2133940359.1636968</v>
      </c>
      <c r="I4" s="1263">
        <v>1596802807.3395309</v>
      </c>
      <c r="J4" s="1263">
        <v>1074493136.7724364</v>
      </c>
      <c r="K4" s="1263">
        <v>1234482951.3445175</v>
      </c>
      <c r="L4" s="1263">
        <v>1409574157.0539258</v>
      </c>
      <c r="M4" s="1263">
        <v>1484121559.477962</v>
      </c>
      <c r="N4" s="1263">
        <v>2682334228.8012352</v>
      </c>
      <c r="O4" s="1263">
        <v>2168118318.6735344</v>
      </c>
      <c r="P4" s="1263">
        <v>2301083580.4342504</v>
      </c>
      <c r="Q4" s="1263">
        <v>1983783905.9063098</v>
      </c>
      <c r="R4" s="1263">
        <v>2015741174.1589732</v>
      </c>
      <c r="S4" s="1263">
        <v>2140577864.0121012</v>
      </c>
      <c r="T4" s="1263">
        <v>3213886471.7806168</v>
      </c>
      <c r="U4" s="1263">
        <v>2929871823.8880434</v>
      </c>
      <c r="V4" s="1263">
        <v>2880492442.0026684</v>
      </c>
      <c r="W4" s="1263">
        <v>2155064495.4954925</v>
      </c>
      <c r="X4" s="1263">
        <v>2478648462.4952607</v>
      </c>
      <c r="Y4" s="1263">
        <v>2943306688.2834263</v>
      </c>
      <c r="Z4" s="1263">
        <v>3917822579.5089402</v>
      </c>
      <c r="AA4" s="1263">
        <v>3173246975.6944304</v>
      </c>
      <c r="AB4" s="1263">
        <v>2547740022.9840569</v>
      </c>
      <c r="AC4" s="1263">
        <v>2257170424.782361</v>
      </c>
      <c r="AD4" s="1263">
        <v>2292073332.2229357</v>
      </c>
      <c r="AE4" s="1263">
        <v>2802998257.2144346</v>
      </c>
      <c r="AF4" s="1263">
        <v>4452164902.2621155</v>
      </c>
      <c r="AG4" s="1263">
        <v>3002392334.1351876</v>
      </c>
      <c r="AH4" s="1263">
        <v>2939300513.7710109</v>
      </c>
      <c r="AI4" s="1263">
        <v>2526412797.0853891</v>
      </c>
      <c r="AJ4" s="1263">
        <v>3139022843.9940939</v>
      </c>
      <c r="AK4" s="1263">
        <v>3269600855.4585166</v>
      </c>
      <c r="AL4" s="1263">
        <v>4711414312.5621662</v>
      </c>
      <c r="AM4" s="1263">
        <v>3053889680.6378932</v>
      </c>
      <c r="AN4" s="1263">
        <v>2944939050.5362091</v>
      </c>
      <c r="AO4" s="1263">
        <v>2652438229.5868764</v>
      </c>
      <c r="AP4" s="1263">
        <v>3276978114.8329811</v>
      </c>
      <c r="AQ4" s="1263">
        <v>2840525438.8333287</v>
      </c>
      <c r="AR4" s="1263">
        <v>4067646732.8573918</v>
      </c>
      <c r="AS4" s="1263">
        <v>2895364106.7986279</v>
      </c>
      <c r="AT4" s="1263">
        <v>2892192167.7397242</v>
      </c>
      <c r="AU4" s="1263">
        <v>2051049500.6097193</v>
      </c>
      <c r="AV4" s="1263">
        <v>2908507397.6094151</v>
      </c>
      <c r="AW4" s="1263">
        <v>2982682598.2409611</v>
      </c>
      <c r="AX4" s="1263">
        <v>5076427378.0487041</v>
      </c>
      <c r="AY4" s="1263">
        <v>2388120199.8976145</v>
      </c>
      <c r="AZ4" s="1263">
        <v>2884817393.8575025</v>
      </c>
      <c r="BA4" s="1263">
        <v>2270706317.4843869</v>
      </c>
      <c r="BB4" s="1263">
        <v>2780789448.4128685</v>
      </c>
      <c r="BC4" s="1263">
        <v>3093645111.9279613</v>
      </c>
      <c r="BD4" s="1263">
        <v>4222512848.2509308</v>
      </c>
      <c r="BE4" s="1263">
        <v>3315303983.1666136</v>
      </c>
      <c r="BF4" s="1263">
        <v>3494614486.688127</v>
      </c>
      <c r="BG4" s="1263">
        <v>2986616473.028214</v>
      </c>
      <c r="BH4" s="1263">
        <v>3781694558.0439062</v>
      </c>
      <c r="BI4" s="1263">
        <v>3467214506.0770755</v>
      </c>
      <c r="BJ4" s="1263">
        <v>5914098662.6949921</v>
      </c>
      <c r="BK4" s="1362">
        <f t="shared" ref="BK4:BK67" si="0">SUM(C4:BJ4)</f>
        <v>163904064115.22534</v>
      </c>
      <c r="BL4" s="1007"/>
      <c r="BM4" t="s">
        <v>1262</v>
      </c>
    </row>
    <row r="5" spans="1:66" x14ac:dyDescent="0.3">
      <c r="A5" s="1337" t="s">
        <v>1256</v>
      </c>
      <c r="C5" s="1324">
        <f>+SCI!C3</f>
        <v>1402903517.0130045</v>
      </c>
      <c r="D5" s="1323">
        <f>+SCI!D3</f>
        <v>1150939884.8660536</v>
      </c>
      <c r="E5" s="1323">
        <f>+SCI!E3</f>
        <v>1043823912.3646402</v>
      </c>
      <c r="F5" s="1323">
        <f>+SCI!F3</f>
        <v>863543000.17589092</v>
      </c>
      <c r="G5" s="1323">
        <f>+SCI!G3</f>
        <v>1342394836.1840343</v>
      </c>
      <c r="H5" s="1323">
        <f>+SCI!H3</f>
        <v>2133940359.1636968</v>
      </c>
      <c r="I5" s="1323">
        <f>+SCI!I3</f>
        <v>1596802807.3395309</v>
      </c>
      <c r="J5" s="1323">
        <f>+SCI!J3</f>
        <v>1074493136.7724364</v>
      </c>
      <c r="K5" s="1323">
        <f>+SCI!K3</f>
        <v>1234482951.3445175</v>
      </c>
      <c r="L5" s="1323">
        <f>+SCI!L3</f>
        <v>1409574157.0539258</v>
      </c>
      <c r="M5" s="1323">
        <f>+SCI!M3</f>
        <v>1484121559.477962</v>
      </c>
      <c r="N5" s="1323">
        <f>+SCI!N3</f>
        <v>2682334228.8012352</v>
      </c>
      <c r="O5" s="1323">
        <f>+SCI!O3</f>
        <v>2168118318.6735344</v>
      </c>
      <c r="P5" s="1323">
        <f>+SCI!P3</f>
        <v>2301083580.4342504</v>
      </c>
      <c r="Q5" s="1323">
        <f>+SCI!Q3</f>
        <v>1983783905.9063098</v>
      </c>
      <c r="R5" s="1323">
        <f>+SCI!R3</f>
        <v>2015741174.1589732</v>
      </c>
      <c r="S5" s="1323">
        <f>+SCI!S3</f>
        <v>2140577864.0121012</v>
      </c>
      <c r="T5" s="1323">
        <f>+SCI!T3</f>
        <v>3213886471.7806168</v>
      </c>
      <c r="U5" s="1323">
        <f>+SCI!U3</f>
        <v>2929871823.8880434</v>
      </c>
      <c r="V5" s="1323">
        <f>+SCI!V3</f>
        <v>2880492442.0026684</v>
      </c>
      <c r="W5" s="1323">
        <f>+SCI!W3</f>
        <v>2155064495.4954925</v>
      </c>
      <c r="X5" s="1323">
        <f>+SCI!X3</f>
        <v>2478648462.4952607</v>
      </c>
      <c r="Y5" s="1323">
        <f>+SCI!Y3</f>
        <v>2943306688.2834263</v>
      </c>
      <c r="Z5" s="1323">
        <f>+SCI!Z3</f>
        <v>3917822579.5089402</v>
      </c>
      <c r="AA5" s="1323">
        <f>+SCI!AA3</f>
        <v>3173246975.6944304</v>
      </c>
      <c r="AB5" s="1323">
        <f>+SCI!AB3</f>
        <v>2547740022.9840569</v>
      </c>
      <c r="AC5" s="1323">
        <f>+SCI!AC3</f>
        <v>2257170424.782361</v>
      </c>
      <c r="AD5" s="1323">
        <f>+SCI!AD3</f>
        <v>2292073332.2229357</v>
      </c>
      <c r="AE5" s="1323">
        <f>+SCI!AE3</f>
        <v>2802998257.2144346</v>
      </c>
      <c r="AF5" s="1323">
        <f>+SCI!AF3</f>
        <v>4452164902.2621155</v>
      </c>
      <c r="AG5" s="1323">
        <f>+SCI!AG3</f>
        <v>3002392334.1351876</v>
      </c>
      <c r="AH5" s="1323">
        <f>+SCI!AH3</f>
        <v>2939300513.7710109</v>
      </c>
      <c r="AI5" s="1323">
        <f>+SCI!AI3</f>
        <v>2526412797.0853891</v>
      </c>
      <c r="AJ5" s="1323">
        <f>+SCI!AJ3</f>
        <v>3139022843.9940939</v>
      </c>
      <c r="AK5" s="1323">
        <f>+SCI!AK3</f>
        <v>3269600855.4585166</v>
      </c>
      <c r="AL5" s="1323">
        <f>+SCI!AL3</f>
        <v>4711414312.5621662</v>
      </c>
      <c r="AM5" s="1323">
        <f>+SCI!AM3</f>
        <v>3053889680.6378932</v>
      </c>
      <c r="AN5" s="1323">
        <f>+SCI!AN3</f>
        <v>2944939050.5362091</v>
      </c>
      <c r="AO5" s="1323">
        <f>+SCI!AO3</f>
        <v>2652438229.5868764</v>
      </c>
      <c r="AP5" s="1323">
        <f>+SCI!AP3</f>
        <v>3276978114.8329811</v>
      </c>
      <c r="AQ5" s="1323">
        <f>+SCI!AQ3</f>
        <v>2840525438.8333287</v>
      </c>
      <c r="AR5" s="1323">
        <f>+SCI!AR3</f>
        <v>4067646732.8573918</v>
      </c>
      <c r="AS5" s="1323">
        <f>+SCI!AS3</f>
        <v>2895364106.7986279</v>
      </c>
      <c r="AT5" s="1323">
        <f>+SCI!AT3</f>
        <v>2892192167.7397242</v>
      </c>
      <c r="AU5" s="1323">
        <f>+SCI!AU3</f>
        <v>2051049500.6097193</v>
      </c>
      <c r="AV5" s="1323">
        <f>+SCI!AV3</f>
        <v>2908507397.6094151</v>
      </c>
      <c r="AW5" s="1323">
        <f>+SCI!AW3</f>
        <v>2982682598.2409611</v>
      </c>
      <c r="AX5" s="1323">
        <f>+SCI!AX3</f>
        <v>5076427378.0487041</v>
      </c>
      <c r="AY5" s="1323">
        <f>+SCI!AY3</f>
        <v>2388120199.8976145</v>
      </c>
      <c r="AZ5" s="1323">
        <f>+SCI!AZ3</f>
        <v>2884817393.8575025</v>
      </c>
      <c r="BA5" s="1323">
        <f>+SCI!BA3</f>
        <v>2270706317.4843869</v>
      </c>
      <c r="BB5" s="1323">
        <f>+SCI!BB3</f>
        <v>2780789448.4128685</v>
      </c>
      <c r="BC5" s="1323">
        <f>+SCI!BC3</f>
        <v>3093645111.9279613</v>
      </c>
      <c r="BD5" s="1323">
        <f>+SCI!BD3</f>
        <v>4222512848.2509308</v>
      </c>
      <c r="BE5" s="1323">
        <f>+SCI!BE3</f>
        <v>3315303983.1666136</v>
      </c>
      <c r="BF5" s="1323">
        <f>+SCI!BF3</f>
        <v>3494614486.688127</v>
      </c>
      <c r="BG5" s="1323">
        <f>+SCI!BG3</f>
        <v>2986616473.028214</v>
      </c>
      <c r="BH5" s="1323">
        <f>+SCI!BH3</f>
        <v>3781694558.0439062</v>
      </c>
      <c r="BI5" s="1323">
        <f>+SCI!BI3</f>
        <v>3467214506.0770755</v>
      </c>
      <c r="BJ5" s="1323">
        <f>+SCI!BJ3</f>
        <v>5914098662.6949921</v>
      </c>
      <c r="BK5" s="1363">
        <f t="shared" si="0"/>
        <v>163904064115.22534</v>
      </c>
      <c r="BN5" s="1285"/>
    </row>
    <row r="6" spans="1:66" x14ac:dyDescent="0.3">
      <c r="A6" s="1338" t="s">
        <v>1255</v>
      </c>
      <c r="C6" s="1264" t="s">
        <v>1263</v>
      </c>
      <c r="D6" s="1264">
        <v>-0.17960154001425555</v>
      </c>
      <c r="E6" s="1264">
        <v>-9.3068260045466644E-2</v>
      </c>
      <c r="F6" s="1264">
        <v>-0.17271199677764382</v>
      </c>
      <c r="G6" s="1264">
        <v>0.55451996705503759</v>
      </c>
      <c r="H6" s="1264">
        <v>0.58965179367774789</v>
      </c>
      <c r="I6" s="1264">
        <v>-0.25171160455237518</v>
      </c>
      <c r="J6" s="1264">
        <v>-0.32709716451295978</v>
      </c>
      <c r="K6" s="1264">
        <v>0.1488979399651249</v>
      </c>
      <c r="L6" s="1264">
        <v>0.14183363611357325</v>
      </c>
      <c r="M6" s="1264">
        <v>5.2886470747905756E-2</v>
      </c>
      <c r="N6" s="1264">
        <v>0.8073548030288995</v>
      </c>
      <c r="O6" s="1264">
        <v>-0.19170463717994968</v>
      </c>
      <c r="P6" s="1264">
        <v>6.1327493345503692E-2</v>
      </c>
      <c r="Q6" s="1264">
        <v>-0.13789141655952419</v>
      </c>
      <c r="R6" s="1264">
        <v>1.6109248672457221E-2</v>
      </c>
      <c r="S6" s="1264">
        <v>6.1930912288485462E-2</v>
      </c>
      <c r="T6" s="1264">
        <v>0.50141068251392884</v>
      </c>
      <c r="U6" s="1264">
        <v>-8.8371089142803005E-2</v>
      </c>
      <c r="V6" s="1264">
        <v>-1.6853768647069001E-2</v>
      </c>
      <c r="W6" s="1264">
        <v>-0.25184164205021164</v>
      </c>
      <c r="X6" s="1264">
        <v>0.15015047933652204</v>
      </c>
      <c r="Y6" s="1264">
        <v>0.18746435116514792</v>
      </c>
      <c r="Z6" s="1264">
        <v>0.33109559907733033</v>
      </c>
      <c r="AA6" s="1264">
        <v>-0.19004832115389847</v>
      </c>
      <c r="AB6" s="1264">
        <v>-0.19711889982136921</v>
      </c>
      <c r="AC6" s="1264">
        <v>-0.11404994056707729</v>
      </c>
      <c r="AD6" s="1264">
        <v>1.5463124563994679E-2</v>
      </c>
      <c r="AE6" s="1264">
        <v>0.22290950198176485</v>
      </c>
      <c r="AF6" s="1264">
        <v>0.58835807007835639</v>
      </c>
      <c r="AG6" s="1264">
        <v>-0.32563316947004994</v>
      </c>
      <c r="AH6" s="1264">
        <v>-2.1013849404977858E-2</v>
      </c>
      <c r="AI6" s="1264">
        <v>-0.14047141990115952</v>
      </c>
      <c r="AJ6" s="1264">
        <v>0.24248216586594484</v>
      </c>
      <c r="AK6" s="1264">
        <v>4.1598299201376587E-2</v>
      </c>
      <c r="AL6" s="1264">
        <v>0.44097537309380685</v>
      </c>
      <c r="AM6" s="1264">
        <v>-0.35181041656743539</v>
      </c>
      <c r="AN6" s="1264">
        <v>-3.5676020254577945E-2</v>
      </c>
      <c r="AO6" s="1264">
        <v>-9.9323217197338831E-2</v>
      </c>
      <c r="AP6" s="1264">
        <v>0.23545878591237845</v>
      </c>
      <c r="AQ6" s="1264">
        <v>-0.13318754679016132</v>
      </c>
      <c r="AR6" s="1264">
        <v>0.43200503584578742</v>
      </c>
      <c r="AS6" s="1264">
        <v>-0.28819676413621909</v>
      </c>
      <c r="AT6" s="1264">
        <v>-1.0955233752658611E-3</v>
      </c>
      <c r="AU6" s="1264">
        <v>-0.29083221941900417</v>
      </c>
      <c r="AV6" s="1264">
        <v>0.41805811938951143</v>
      </c>
      <c r="AW6" s="1264">
        <v>2.5502840629703316E-2</v>
      </c>
      <c r="AX6" s="1264">
        <v>0.7019670081699374</v>
      </c>
      <c r="AY6" s="1264">
        <v>-0.52956675589919122</v>
      </c>
      <c r="AZ6" s="1264">
        <v>0.2079866808970432</v>
      </c>
      <c r="BA6" s="1264">
        <v>-0.21287693206534031</v>
      </c>
      <c r="BB6" s="1264">
        <v>0.22463632879375606</v>
      </c>
      <c r="BC6" s="1264">
        <v>0.1125060596348475</v>
      </c>
      <c r="BD6" s="1264">
        <v>0.3648989122800379</v>
      </c>
      <c r="BE6" s="1264">
        <v>-0.21485046882926728</v>
      </c>
      <c r="BF6" s="1264">
        <v>5.4085690009712195E-2</v>
      </c>
      <c r="BG6" s="1264">
        <v>-0.1453659668598658</v>
      </c>
      <c r="BH6" s="1264">
        <v>0.26621365421236698</v>
      </c>
      <c r="BI6" s="1264">
        <v>-8.3158501338483681E-2</v>
      </c>
      <c r="BJ6" s="1264">
        <v>0.70572044283075086</v>
      </c>
      <c r="BK6" s="1364">
        <f t="shared" si="0"/>
        <v>3.8203304178457991</v>
      </c>
    </row>
    <row r="7" spans="1:66" x14ac:dyDescent="0.3">
      <c r="A7" s="1339" t="s">
        <v>1255</v>
      </c>
      <c r="C7" s="1325" t="str">
        <f>+IFERROR((C4/B4)-1,"N/A")</f>
        <v>N/A</v>
      </c>
      <c r="D7" s="1325">
        <f>+IFERROR((D4/C4)-1,"N/A")</f>
        <v>-0.17960154001425555</v>
      </c>
      <c r="E7" s="1325">
        <f t="shared" ref="E7:BJ7" si="1">+IFERROR((E4/D4)-1,"N/A")</f>
        <v>-9.3068260045466644E-2</v>
      </c>
      <c r="F7" s="1325">
        <f t="shared" si="1"/>
        <v>-0.17271199677764382</v>
      </c>
      <c r="G7" s="1325">
        <f t="shared" si="1"/>
        <v>0.55451996705503759</v>
      </c>
      <c r="H7" s="1325">
        <f t="shared" si="1"/>
        <v>0.58965179367774789</v>
      </c>
      <c r="I7" s="1325">
        <f t="shared" si="1"/>
        <v>-0.25171160455237518</v>
      </c>
      <c r="J7" s="1325">
        <f t="shared" si="1"/>
        <v>-0.32709716451295978</v>
      </c>
      <c r="K7" s="1325">
        <f t="shared" si="1"/>
        <v>0.1488979399651249</v>
      </c>
      <c r="L7" s="1325">
        <f t="shared" si="1"/>
        <v>0.14183363611357325</v>
      </c>
      <c r="M7" s="1325">
        <f t="shared" si="1"/>
        <v>5.2886470747905756E-2</v>
      </c>
      <c r="N7" s="1325">
        <f t="shared" si="1"/>
        <v>0.8073548030288995</v>
      </c>
      <c r="O7" s="1325">
        <f t="shared" si="1"/>
        <v>-0.19170463717994968</v>
      </c>
      <c r="P7" s="1325">
        <f t="shared" si="1"/>
        <v>6.1327493345503692E-2</v>
      </c>
      <c r="Q7" s="1325">
        <f t="shared" si="1"/>
        <v>-0.13789141655952419</v>
      </c>
      <c r="R7" s="1325">
        <f t="shared" si="1"/>
        <v>1.6109248672457221E-2</v>
      </c>
      <c r="S7" s="1325">
        <f t="shared" si="1"/>
        <v>6.1930912288485462E-2</v>
      </c>
      <c r="T7" s="1325">
        <f t="shared" si="1"/>
        <v>0.50141068251392884</v>
      </c>
      <c r="U7" s="1325">
        <f t="shared" si="1"/>
        <v>-8.8371089142803005E-2</v>
      </c>
      <c r="V7" s="1325">
        <f t="shared" si="1"/>
        <v>-1.6853768647069001E-2</v>
      </c>
      <c r="W7" s="1325">
        <f t="shared" si="1"/>
        <v>-0.25184164205021164</v>
      </c>
      <c r="X7" s="1325">
        <f t="shared" si="1"/>
        <v>0.15015047933652204</v>
      </c>
      <c r="Y7" s="1325">
        <f t="shared" si="1"/>
        <v>0.18746435116514792</v>
      </c>
      <c r="Z7" s="1325">
        <f t="shared" si="1"/>
        <v>0.33109559907733033</v>
      </c>
      <c r="AA7" s="1325">
        <f t="shared" si="1"/>
        <v>-0.19004832115389847</v>
      </c>
      <c r="AB7" s="1325">
        <f t="shared" si="1"/>
        <v>-0.19711889982136921</v>
      </c>
      <c r="AC7" s="1325">
        <f t="shared" si="1"/>
        <v>-0.11404994056707729</v>
      </c>
      <c r="AD7" s="1325">
        <f t="shared" si="1"/>
        <v>1.5463124563994679E-2</v>
      </c>
      <c r="AE7" s="1325">
        <f t="shared" si="1"/>
        <v>0.22290950198176485</v>
      </c>
      <c r="AF7" s="1325">
        <f t="shared" si="1"/>
        <v>0.58835807007835639</v>
      </c>
      <c r="AG7" s="1325">
        <f t="shared" si="1"/>
        <v>-0.32563316947004994</v>
      </c>
      <c r="AH7" s="1325">
        <f t="shared" si="1"/>
        <v>-2.1013849404977858E-2</v>
      </c>
      <c r="AI7" s="1325">
        <f t="shared" si="1"/>
        <v>-0.14047141990115952</v>
      </c>
      <c r="AJ7" s="1325">
        <f t="shared" si="1"/>
        <v>0.24248216586594484</v>
      </c>
      <c r="AK7" s="1325">
        <f t="shared" si="1"/>
        <v>4.1598299201376587E-2</v>
      </c>
      <c r="AL7" s="1325">
        <f t="shared" si="1"/>
        <v>0.44097537309380685</v>
      </c>
      <c r="AM7" s="1325">
        <f t="shared" si="1"/>
        <v>-0.35181041656743539</v>
      </c>
      <c r="AN7" s="1325">
        <f t="shared" si="1"/>
        <v>-3.5676020254577945E-2</v>
      </c>
      <c r="AO7" s="1325">
        <f t="shared" si="1"/>
        <v>-9.9323217197338831E-2</v>
      </c>
      <c r="AP7" s="1325">
        <f t="shared" si="1"/>
        <v>0.23545878591237845</v>
      </c>
      <c r="AQ7" s="1325">
        <f t="shared" si="1"/>
        <v>-0.13318754679016132</v>
      </c>
      <c r="AR7" s="1325">
        <f t="shared" si="1"/>
        <v>0.43200503584578742</v>
      </c>
      <c r="AS7" s="1325">
        <f t="shared" si="1"/>
        <v>-0.28819676413621909</v>
      </c>
      <c r="AT7" s="1325">
        <f t="shared" si="1"/>
        <v>-1.0955233752658611E-3</v>
      </c>
      <c r="AU7" s="1325">
        <f t="shared" si="1"/>
        <v>-0.29083221941900417</v>
      </c>
      <c r="AV7" s="1325">
        <f t="shared" si="1"/>
        <v>0.41805811938951143</v>
      </c>
      <c r="AW7" s="1325">
        <f t="shared" si="1"/>
        <v>2.5502840629703316E-2</v>
      </c>
      <c r="AX7" s="1325">
        <f t="shared" si="1"/>
        <v>0.7019670081699374</v>
      </c>
      <c r="AY7" s="1325">
        <f t="shared" si="1"/>
        <v>-0.52956675589919122</v>
      </c>
      <c r="AZ7" s="1325">
        <f t="shared" si="1"/>
        <v>0.2079866808970432</v>
      </c>
      <c r="BA7" s="1325">
        <f t="shared" si="1"/>
        <v>-0.21287693206534031</v>
      </c>
      <c r="BB7" s="1325">
        <f t="shared" si="1"/>
        <v>0.22463632879375606</v>
      </c>
      <c r="BC7" s="1325">
        <f t="shared" si="1"/>
        <v>0.1125060596348475</v>
      </c>
      <c r="BD7" s="1325">
        <f t="shared" si="1"/>
        <v>0.3648989122800379</v>
      </c>
      <c r="BE7" s="1325">
        <f t="shared" si="1"/>
        <v>-0.21485046882926728</v>
      </c>
      <c r="BF7" s="1325">
        <f t="shared" si="1"/>
        <v>5.4085690009712195E-2</v>
      </c>
      <c r="BG7" s="1325">
        <f t="shared" si="1"/>
        <v>-0.1453659668598658</v>
      </c>
      <c r="BH7" s="1325">
        <f t="shared" si="1"/>
        <v>0.26621365421236698</v>
      </c>
      <c r="BI7" s="1325">
        <f t="shared" si="1"/>
        <v>-8.3158501338483681E-2</v>
      </c>
      <c r="BJ7" s="1325">
        <f t="shared" si="1"/>
        <v>0.70572044283075086</v>
      </c>
      <c r="BK7" s="1288">
        <f t="shared" si="0"/>
        <v>3.8203304178457991</v>
      </c>
      <c r="BN7" s="1285"/>
    </row>
    <row r="8" spans="1:66" x14ac:dyDescent="0.3">
      <c r="A8" s="1340" t="s">
        <v>1254</v>
      </c>
      <c r="C8" s="1266" t="s">
        <v>1263</v>
      </c>
      <c r="D8" s="1264">
        <v>-0.23611103456011262</v>
      </c>
      <c r="E8" s="1264">
        <v>-3.981717827927167E-2</v>
      </c>
      <c r="F8" s="1264">
        <v>-9.0858787299531563E-2</v>
      </c>
      <c r="G8" s="1264">
        <v>0.36566214088697757</v>
      </c>
      <c r="H8" s="1264">
        <v>0.40282651702241168</v>
      </c>
      <c r="I8" s="1264">
        <v>-0.12950426144156379</v>
      </c>
      <c r="J8" s="1264">
        <v>-0.28111843982564844</v>
      </c>
      <c r="K8" s="1264">
        <v>9.3705217856241418E-2</v>
      </c>
      <c r="L8" s="1264">
        <v>0.13695511299384644</v>
      </c>
      <c r="M8" s="1264">
        <v>4.7598213098648312E-2</v>
      </c>
      <c r="N8" s="1264">
        <v>0.62836430664596143</v>
      </c>
      <c r="O8" s="1264">
        <v>-0.3613294392644133</v>
      </c>
      <c r="P8" s="1264">
        <v>-0.23342755706985485</v>
      </c>
      <c r="Q8" s="1264">
        <v>-4.1211124815791478E-2</v>
      </c>
      <c r="R8" s="1264">
        <v>-8.8281573491185816E-2</v>
      </c>
      <c r="S8" s="1264">
        <v>0.35969617354391614</v>
      </c>
      <c r="T8" s="1264">
        <v>0.40208222108762603</v>
      </c>
      <c r="U8" s="1264">
        <v>-0.13002875645137557</v>
      </c>
      <c r="V8" s="1264">
        <v>-0.27848736295683307</v>
      </c>
      <c r="W8" s="1264">
        <v>9.1273787240697013E-2</v>
      </c>
      <c r="X8" s="1264">
        <v>0.13754321899303745</v>
      </c>
      <c r="Y8" s="1264">
        <v>4.5932781670484424E-2</v>
      </c>
      <c r="Z8" s="1264">
        <v>0.62624472011004872</v>
      </c>
      <c r="AA8" s="1264">
        <v>-0.3607810941852474</v>
      </c>
      <c r="AB8" s="1264">
        <v>-0.23502447577163343</v>
      </c>
      <c r="AC8" s="1264">
        <v>-4.1453398794454976E-2</v>
      </c>
      <c r="AD8" s="1264">
        <v>-8.8509467711742063E-2</v>
      </c>
      <c r="AE8" s="1264">
        <v>0.36136900077008471</v>
      </c>
      <c r="AF8" s="1264">
        <v>0.40903836278192962</v>
      </c>
      <c r="AG8" s="1264">
        <v>-0.13331974815340086</v>
      </c>
      <c r="AH8" s="1264">
        <v>-0.28037493985911532</v>
      </c>
      <c r="AI8" s="1264">
        <v>9.3146919507869796E-2</v>
      </c>
      <c r="AJ8" s="1264">
        <v>0.13746877593835727</v>
      </c>
      <c r="AK8" s="1264">
        <v>4.6670037158504707E-2</v>
      </c>
      <c r="AL8" s="1264">
        <v>0.6300754541529483</v>
      </c>
      <c r="AM8" s="1264">
        <v>-0.42221698547974906</v>
      </c>
      <c r="AN8" s="1264">
        <v>-0.23424676700925651</v>
      </c>
      <c r="AO8" s="1264">
        <v>-4.101454472594801E-2</v>
      </c>
      <c r="AP8" s="1264">
        <v>-8.8789451016789478E-2</v>
      </c>
      <c r="AQ8" s="1264">
        <v>0.36111325705611796</v>
      </c>
      <c r="AR8" s="1264">
        <v>0.40369599123411781</v>
      </c>
      <c r="AS8" s="1264">
        <v>-0.13063854235146011</v>
      </c>
      <c r="AT8" s="1264">
        <v>-0.27935931674366554</v>
      </c>
      <c r="AU8" s="1264">
        <v>9.2105392608454961E-2</v>
      </c>
      <c r="AV8" s="1264">
        <v>0.137422456999716</v>
      </c>
      <c r="AW8" s="1264">
        <v>4.6386754501331673E-2</v>
      </c>
      <c r="AX8" s="1264">
        <v>0.62743912607143315</v>
      </c>
      <c r="AY8" s="1264">
        <v>-0.36845402298143715</v>
      </c>
      <c r="AZ8" s="1264">
        <v>-0.23515041863553121</v>
      </c>
      <c r="BA8" s="1264">
        <v>-4.0304580007975876E-2</v>
      </c>
      <c r="BB8" s="1264">
        <v>-8.9950471888846528E-2</v>
      </c>
      <c r="BC8" s="1264">
        <v>0.36354200677309501</v>
      </c>
      <c r="BD8" s="1264">
        <v>0.40248270489022508</v>
      </c>
      <c r="BE8" s="1264">
        <v>-0.12964905914015279</v>
      </c>
      <c r="BF8" s="1264">
        <v>-0.28017314424751538</v>
      </c>
      <c r="BG8" s="1264">
        <v>9.2828055754105909E-2</v>
      </c>
      <c r="BH8" s="1264">
        <v>0.13716247869758225</v>
      </c>
      <c r="BI8" s="1264">
        <v>4.7004534359514683E-2</v>
      </c>
      <c r="BJ8" s="1264">
        <v>0.62757518291811931</v>
      </c>
      <c r="BK8" s="1364">
        <f t="shared" si="0"/>
        <v>2.9648249591639013</v>
      </c>
    </row>
    <row r="9" spans="1:66" x14ac:dyDescent="0.3">
      <c r="A9" s="1341" t="s">
        <v>1254</v>
      </c>
      <c r="C9" s="1326" t="str">
        <f>+IFERROR((SCI!C5/SCI!B5)-1,"N/A")</f>
        <v>N/A</v>
      </c>
      <c r="D9" s="1325">
        <f>+IFERROR((SCI!D5/SCI!C5)-1,"N/A")</f>
        <v>-0.23611103456011262</v>
      </c>
      <c r="E9" s="1325">
        <f>+IFERROR((SCI!E5/SCI!D5)-1,"N/A")</f>
        <v>-3.981717827927167E-2</v>
      </c>
      <c r="F9" s="1325">
        <f>+IFERROR((SCI!F5/SCI!E5)-1,"N/A")</f>
        <v>-9.0858787299531563E-2</v>
      </c>
      <c r="G9" s="1325">
        <f>+IFERROR((SCI!G5/SCI!F5)-1,"N/A")</f>
        <v>0.36566214088697757</v>
      </c>
      <c r="H9" s="1325">
        <f>+IFERROR((SCI!H5/SCI!G5)-1,"N/A")</f>
        <v>0.40282651702241168</v>
      </c>
      <c r="I9" s="1325">
        <f>+IFERROR((SCI!I5/SCI!H5)-1,"N/A")</f>
        <v>-0.12950426144156379</v>
      </c>
      <c r="J9" s="1325">
        <f>+IFERROR((SCI!J5/SCI!I5)-1,"N/A")</f>
        <v>-0.28111843982564844</v>
      </c>
      <c r="K9" s="1325">
        <f>+IFERROR((SCI!K5/SCI!J5)-1,"N/A")</f>
        <v>9.3705217856241418E-2</v>
      </c>
      <c r="L9" s="1325">
        <f>+IFERROR((SCI!L5/SCI!K5)-1,"N/A")</f>
        <v>0.13695511299384644</v>
      </c>
      <c r="M9" s="1325">
        <f>+IFERROR((SCI!M5/SCI!L5)-1,"N/A")</f>
        <v>4.7598213098648312E-2</v>
      </c>
      <c r="N9" s="1325">
        <f>+IFERROR((SCI!N5/SCI!M5)-1,"N/A")</f>
        <v>0.62836430664596143</v>
      </c>
      <c r="O9" s="1325">
        <f>+IFERROR((SCI!O5/SCI!N5)-1,"N/A")</f>
        <v>-0.3613294392644133</v>
      </c>
      <c r="P9" s="1325">
        <f>+IFERROR((SCI!P5/SCI!O5)-1,"N/A")</f>
        <v>-0.23342755706985485</v>
      </c>
      <c r="Q9" s="1325">
        <f>+IFERROR((SCI!Q5/SCI!P5)-1,"N/A")</f>
        <v>-4.1211124815791478E-2</v>
      </c>
      <c r="R9" s="1325">
        <f>+IFERROR((SCI!R5/SCI!Q5)-1,"N/A")</f>
        <v>-8.8281573491185816E-2</v>
      </c>
      <c r="S9" s="1325">
        <f>+IFERROR((SCI!S5/SCI!R5)-1,"N/A")</f>
        <v>0.35969617354391614</v>
      </c>
      <c r="T9" s="1325">
        <f>+IFERROR((SCI!T5/SCI!S5)-1,"N/A")</f>
        <v>0.40208222108762603</v>
      </c>
      <c r="U9" s="1325">
        <f>+IFERROR((SCI!U5/SCI!T5)-1,"N/A")</f>
        <v>-0.13002875645137557</v>
      </c>
      <c r="V9" s="1325">
        <f>+IFERROR((SCI!V5/SCI!U5)-1,"N/A")</f>
        <v>-0.27848736295683307</v>
      </c>
      <c r="W9" s="1325">
        <f>+IFERROR((SCI!W5/SCI!V5)-1,"N/A")</f>
        <v>9.1273787240697013E-2</v>
      </c>
      <c r="X9" s="1325">
        <f>+IFERROR((SCI!X5/SCI!W5)-1,"N/A")</f>
        <v>0.13754321899303745</v>
      </c>
      <c r="Y9" s="1325">
        <f>+IFERROR((SCI!Y5/SCI!X5)-1,"N/A")</f>
        <v>4.5932781670484424E-2</v>
      </c>
      <c r="Z9" s="1325">
        <f>+IFERROR((SCI!Z5/SCI!Y5)-1,"N/A")</f>
        <v>0.62624472011004872</v>
      </c>
      <c r="AA9" s="1325">
        <f>+IFERROR((SCI!AA5/SCI!Z5)-1,"N/A")</f>
        <v>-0.3607810941852474</v>
      </c>
      <c r="AB9" s="1325">
        <f>+IFERROR((SCI!AB5/SCI!AA5)-1,"N/A")</f>
        <v>-0.23502447577163343</v>
      </c>
      <c r="AC9" s="1325">
        <f>+IFERROR((SCI!AC5/SCI!AB5)-1,"N/A")</f>
        <v>-4.1453398794454976E-2</v>
      </c>
      <c r="AD9" s="1325">
        <f>+IFERROR((SCI!AD5/SCI!AC5)-1,"N/A")</f>
        <v>-8.8509467711742063E-2</v>
      </c>
      <c r="AE9" s="1325">
        <f>+IFERROR((SCI!AE5/SCI!AD5)-1,"N/A")</f>
        <v>0.36136900077008471</v>
      </c>
      <c r="AF9" s="1325">
        <f>+IFERROR((SCI!AF5/SCI!AE5)-1,"N/A")</f>
        <v>0.40903836278192962</v>
      </c>
      <c r="AG9" s="1325">
        <f>+IFERROR((SCI!AG5/SCI!AF5)-1,"N/A")</f>
        <v>-0.13331974815340086</v>
      </c>
      <c r="AH9" s="1325">
        <f>+IFERROR((SCI!AH5/SCI!AG5)-1,"N/A")</f>
        <v>-0.28037493985911532</v>
      </c>
      <c r="AI9" s="1325">
        <f>+IFERROR((SCI!AI5/SCI!AH5)-1,"N/A")</f>
        <v>9.3146919507869796E-2</v>
      </c>
      <c r="AJ9" s="1325">
        <f>+IFERROR((SCI!AJ5/SCI!AI5)-1,"N/A")</f>
        <v>0.13746877593835727</v>
      </c>
      <c r="AK9" s="1325">
        <f>+IFERROR((SCI!AK5/SCI!AJ5)-1,"N/A")</f>
        <v>4.6670037158504707E-2</v>
      </c>
      <c r="AL9" s="1325">
        <f>+IFERROR((SCI!AL5/SCI!AK5)-1,"N/A")</f>
        <v>0.6300754541529483</v>
      </c>
      <c r="AM9" s="1325">
        <f>+IFERROR((SCI!AM5/SCI!AL5)-1,"N/A")</f>
        <v>-0.42221698547974906</v>
      </c>
      <c r="AN9" s="1325">
        <f>+IFERROR((SCI!AN5/SCI!AM5)-1,"N/A")</f>
        <v>-0.23424676700925651</v>
      </c>
      <c r="AO9" s="1325">
        <f>+IFERROR((SCI!AO5/SCI!AN5)-1,"N/A")</f>
        <v>-4.101454472594801E-2</v>
      </c>
      <c r="AP9" s="1325">
        <f>+IFERROR((SCI!AP5/SCI!AO5)-1,"N/A")</f>
        <v>-8.8789451016789478E-2</v>
      </c>
      <c r="AQ9" s="1325">
        <f>+IFERROR((SCI!AQ5/SCI!AP5)-1,"N/A")</f>
        <v>0.36111325705611796</v>
      </c>
      <c r="AR9" s="1325">
        <f>+IFERROR((SCI!AR5/SCI!AQ5)-1,"N/A")</f>
        <v>0.40369599123411781</v>
      </c>
      <c r="AS9" s="1325">
        <f>+IFERROR((SCI!AS5/SCI!AR5)-1,"N/A")</f>
        <v>-0.13063854235146011</v>
      </c>
      <c r="AT9" s="1325">
        <f>+IFERROR((SCI!AT5/SCI!AS5)-1,"N/A")</f>
        <v>-0.27935931674366554</v>
      </c>
      <c r="AU9" s="1325">
        <f>+IFERROR((SCI!AU5/SCI!AT5)-1,"N/A")</f>
        <v>9.2105392608454961E-2</v>
      </c>
      <c r="AV9" s="1325">
        <f>+IFERROR((SCI!AV5/SCI!AU5)-1,"N/A")</f>
        <v>0.137422456999716</v>
      </c>
      <c r="AW9" s="1325">
        <f>+IFERROR((SCI!AW5/SCI!AV5)-1,"N/A")</f>
        <v>4.6386754501331673E-2</v>
      </c>
      <c r="AX9" s="1325">
        <f>+IFERROR((SCI!AX5/SCI!AW5)-1,"N/A")</f>
        <v>0.62743912607143315</v>
      </c>
      <c r="AY9" s="1325">
        <f>+IFERROR((SCI!AY5/SCI!AX5)-1,"N/A")</f>
        <v>-0.36845402298143715</v>
      </c>
      <c r="AZ9" s="1325">
        <f>+IFERROR((SCI!AZ5/SCI!AY5)-1,"N/A")</f>
        <v>-0.23515041863553121</v>
      </c>
      <c r="BA9" s="1325">
        <f>+IFERROR((SCI!BA5/SCI!AZ5)-1,"N/A")</f>
        <v>-4.0304580007975876E-2</v>
      </c>
      <c r="BB9" s="1325">
        <f>+IFERROR((SCI!BB5/SCI!BA5)-1,"N/A")</f>
        <v>-8.9950471888846528E-2</v>
      </c>
      <c r="BC9" s="1325">
        <f>+IFERROR((SCI!BC5/SCI!BB5)-1,"N/A")</f>
        <v>0.36354200677309501</v>
      </c>
      <c r="BD9" s="1325">
        <f>+IFERROR((SCI!BD5/SCI!BC5)-1,"N/A")</f>
        <v>0.40248270489022508</v>
      </c>
      <c r="BE9" s="1325">
        <f>+IFERROR((SCI!BE5/SCI!BD5)-1,"N/A")</f>
        <v>-0.12964905914015279</v>
      </c>
      <c r="BF9" s="1325">
        <f>+IFERROR((SCI!BF5/SCI!BE5)-1,"N/A")</f>
        <v>-0.28017314424751538</v>
      </c>
      <c r="BG9" s="1325">
        <f>+IFERROR((SCI!BG5/SCI!BF5)-1,"N/A")</f>
        <v>9.2828055754105909E-2</v>
      </c>
      <c r="BH9" s="1325">
        <f>+IFERROR((SCI!BH5/SCI!BG5)-1,"N/A")</f>
        <v>0.13716247869758225</v>
      </c>
      <c r="BI9" s="1325">
        <f>+IFERROR((SCI!BI5/SCI!BH5)-1,"N/A")</f>
        <v>4.7004534359514683E-2</v>
      </c>
      <c r="BJ9" s="1325">
        <f>+IFERROR((SCI!BJ5/SCI!BI5)-1,"N/A")</f>
        <v>0.62757518291811931</v>
      </c>
      <c r="BK9" s="1288">
        <f t="shared" si="0"/>
        <v>2.9648249591639013</v>
      </c>
      <c r="BN9" s="1285"/>
    </row>
    <row r="10" spans="1:66" x14ac:dyDescent="0.3">
      <c r="A10" s="1340" t="s">
        <v>1253</v>
      </c>
      <c r="C10" s="1266" t="s">
        <v>1263</v>
      </c>
      <c r="D10" s="1264">
        <v>2.4006060489973668E-2</v>
      </c>
      <c r="E10" s="1264">
        <v>-0.23619761279638396</v>
      </c>
      <c r="F10" s="1264">
        <v>-0.44928443987505795</v>
      </c>
      <c r="G10" s="1264">
        <v>1.6079657227458637</v>
      </c>
      <c r="H10" s="1264">
        <v>1.1353521234595241</v>
      </c>
      <c r="I10" s="1264">
        <v>-0.48621565575662784</v>
      </c>
      <c r="J10" s="1264">
        <v>-0.47658152281646682</v>
      </c>
      <c r="K10" s="1264">
        <v>0.39534800586989416</v>
      </c>
      <c r="L10" s="1264">
        <v>0.15890834233178119</v>
      </c>
      <c r="M10" s="1264">
        <v>7.1044625323585686E-2</v>
      </c>
      <c r="N10" s="1264">
        <v>1.4084956761576781</v>
      </c>
      <c r="O10" s="1264">
        <v>-0.27937917273512403</v>
      </c>
      <c r="P10" s="1264">
        <v>-0.12060023014234045</v>
      </c>
      <c r="Q10" s="1264">
        <v>0.14008255695454652</v>
      </c>
      <c r="R10" s="1264">
        <v>-0.44430195670122719</v>
      </c>
      <c r="S10" s="1264">
        <v>0.85437813585974243</v>
      </c>
      <c r="T10" s="1264">
        <v>0.22827689854824795</v>
      </c>
      <c r="U10" s="1264">
        <v>4.341824344493328E-2</v>
      </c>
      <c r="V10" s="1264">
        <v>-0.3365430135205979</v>
      </c>
      <c r="W10" s="1264">
        <v>3.2278773088577406E-2</v>
      </c>
      <c r="X10" s="1264">
        <v>-7.9447830477506809E-2</v>
      </c>
      <c r="Y10" s="1264">
        <v>0.90420805700605134</v>
      </c>
      <c r="Z10" s="1264">
        <v>-1.1146756332890084E-2</v>
      </c>
      <c r="AA10" s="1264">
        <v>-0.16696926677618917</v>
      </c>
      <c r="AB10" s="1264">
        <v>-0.40752741202095344</v>
      </c>
      <c r="AC10" s="1264">
        <v>6.785860370503638E-2</v>
      </c>
      <c r="AD10" s="1264">
        <v>-0.35826029613627708</v>
      </c>
      <c r="AE10" s="1264">
        <v>1.0178290044824028</v>
      </c>
      <c r="AF10" s="1264">
        <v>0.34692726780343364</v>
      </c>
      <c r="AG10" s="1264">
        <v>-8.9726132717085738E-2</v>
      </c>
      <c r="AH10" s="1264">
        <v>-0.4233092776210905</v>
      </c>
      <c r="AI10" s="1264">
        <v>0.21368272905601082</v>
      </c>
      <c r="AJ10" s="1264">
        <v>-0.15269458314522788</v>
      </c>
      <c r="AK10" s="1264">
        <v>0.7109082728039624</v>
      </c>
      <c r="AL10" s="1264">
        <v>0.29276835273999491</v>
      </c>
      <c r="AM10" s="1264">
        <v>-0.33283057151166251</v>
      </c>
      <c r="AN10" s="1264">
        <v>-0.23778539616381655</v>
      </c>
      <c r="AO10" s="1264">
        <v>0.11326047483214929</v>
      </c>
      <c r="AP10" s="1264">
        <v>-0.36271872826060825</v>
      </c>
      <c r="AQ10" s="1264">
        <v>0.78551359801844622</v>
      </c>
      <c r="AR10" s="1264">
        <v>0.10743818519863391</v>
      </c>
      <c r="AS10" s="1264">
        <v>-0.24724875807063351</v>
      </c>
      <c r="AT10" s="1264">
        <v>-0.36757309527005144</v>
      </c>
      <c r="AU10" s="1264">
        <v>-9.6242934941314862E-2</v>
      </c>
      <c r="AV10" s="1264">
        <v>0.36261265651484154</v>
      </c>
      <c r="AW10" s="1264">
        <v>0.64093465065134159</v>
      </c>
      <c r="AX10" s="1264">
        <v>0.32836038406488366</v>
      </c>
      <c r="AY10" s="1264">
        <v>-0.48019510441235669</v>
      </c>
      <c r="AZ10" s="1264">
        <v>5.9718038191824974E-2</v>
      </c>
      <c r="BA10" s="1264">
        <v>-5.2984272228700391E-2</v>
      </c>
      <c r="BB10" s="1264">
        <v>-0.36008988252955765</v>
      </c>
      <c r="BC10" s="1264">
        <v>1.2500823105438861</v>
      </c>
      <c r="BD10" s="1264">
        <v>-7.2909311341178729E-2</v>
      </c>
      <c r="BE10" s="1264">
        <v>9.450229848540781E-2</v>
      </c>
      <c r="BF10" s="1264">
        <v>-0.37964510585142885</v>
      </c>
      <c r="BG10" s="1264">
        <v>0.4914600901508015</v>
      </c>
      <c r="BH10" s="1264">
        <v>-8.8803855976455237E-2</v>
      </c>
      <c r="BI10" s="1264">
        <v>0.32809435381241792</v>
      </c>
      <c r="BJ10" s="1264">
        <v>0.31941070366349478</v>
      </c>
      <c r="BK10" s="1364">
        <f t="shared" si="0"/>
        <v>6.9379130198705603</v>
      </c>
    </row>
    <row r="11" spans="1:66" x14ac:dyDescent="0.3">
      <c r="A11" s="1341" t="s">
        <v>1252</v>
      </c>
      <c r="C11" s="1326" t="str">
        <f>IFERROR((SCI!C22/SCI!B22)-1,"N/A")</f>
        <v>N/A</v>
      </c>
      <c r="D11" s="1325">
        <f>IFERROR((SCI!D22/SCI!C22)-1,"N/A")</f>
        <v>2.4006060489973668E-2</v>
      </c>
      <c r="E11" s="1325">
        <f>IFERROR((SCI!E22/SCI!D22)-1,"N/A")</f>
        <v>-0.23619761279638396</v>
      </c>
      <c r="F11" s="1325">
        <f>IFERROR((SCI!F22/SCI!E22)-1,"N/A")</f>
        <v>-0.44928443987505795</v>
      </c>
      <c r="G11" s="1325">
        <f>IFERROR((SCI!G22/SCI!F22)-1,"N/A")</f>
        <v>1.6079657227458637</v>
      </c>
      <c r="H11" s="1325">
        <f>IFERROR((SCI!H22/SCI!G22)-1,"N/A")</f>
        <v>1.1353521234595241</v>
      </c>
      <c r="I11" s="1325">
        <f>IFERROR((SCI!I22/SCI!H22)-1,"N/A")</f>
        <v>-0.48621565575662784</v>
      </c>
      <c r="J11" s="1325">
        <f>IFERROR((SCI!J22/SCI!I22)-1,"N/A")</f>
        <v>-0.47658152281646682</v>
      </c>
      <c r="K11" s="1325">
        <f>IFERROR((SCI!K22/SCI!J22)-1,"N/A")</f>
        <v>0.39534800586989416</v>
      </c>
      <c r="L11" s="1325">
        <f>IFERROR((SCI!L22/SCI!K22)-1,"N/A")</f>
        <v>0.15890834233178119</v>
      </c>
      <c r="M11" s="1325">
        <f>IFERROR((SCI!M22/SCI!L22)-1,"N/A")</f>
        <v>7.1044625323585686E-2</v>
      </c>
      <c r="N11" s="1325">
        <f>IFERROR((SCI!N22/SCI!M22)-1,"N/A")</f>
        <v>1.4084956761576781</v>
      </c>
      <c r="O11" s="1325">
        <f>IFERROR((SCI!O22/SCI!N22)-1,"N/A")</f>
        <v>-0.27937917273512403</v>
      </c>
      <c r="P11" s="1325">
        <f>IFERROR((SCI!P22/SCI!O22)-1,"N/A")</f>
        <v>-0.12060023014234045</v>
      </c>
      <c r="Q11" s="1325">
        <f>IFERROR((SCI!Q22/SCI!P22)-1,"N/A")</f>
        <v>0.14008255695454652</v>
      </c>
      <c r="R11" s="1325">
        <f>IFERROR((SCI!R22/SCI!Q22)-1,"N/A")</f>
        <v>-0.44430195670122719</v>
      </c>
      <c r="S11" s="1325">
        <f>IFERROR((SCI!S22/SCI!R22)-1,"N/A")</f>
        <v>0.85437813585974243</v>
      </c>
      <c r="T11" s="1325">
        <f>IFERROR((SCI!T22/SCI!S22)-1,"N/A")</f>
        <v>0.22827689854824795</v>
      </c>
      <c r="U11" s="1325">
        <f>IFERROR((SCI!U22/SCI!T22)-1,"N/A")</f>
        <v>4.341824344493328E-2</v>
      </c>
      <c r="V11" s="1325">
        <f>IFERROR((SCI!V22/SCI!U22)-1,"N/A")</f>
        <v>-0.3365430135205979</v>
      </c>
      <c r="W11" s="1325">
        <f>IFERROR((SCI!W22/SCI!V22)-1,"N/A")</f>
        <v>3.2278773088577406E-2</v>
      </c>
      <c r="X11" s="1325">
        <f>IFERROR((SCI!X22/SCI!W22)-1,"N/A")</f>
        <v>-7.9447830477506809E-2</v>
      </c>
      <c r="Y11" s="1325">
        <f>IFERROR((SCI!Y22/SCI!X22)-1,"N/A")</f>
        <v>0.90420805700605134</v>
      </c>
      <c r="Z11" s="1325">
        <f>IFERROR((SCI!Z22/SCI!Y22)-1,"N/A")</f>
        <v>-1.1146756332890084E-2</v>
      </c>
      <c r="AA11" s="1325">
        <f>IFERROR((SCI!AA22/SCI!Z22)-1,"N/A")</f>
        <v>-0.16696926677618917</v>
      </c>
      <c r="AB11" s="1325">
        <f>IFERROR((SCI!AB22/SCI!AA22)-1,"N/A")</f>
        <v>-0.40752741202095344</v>
      </c>
      <c r="AC11" s="1325">
        <f>IFERROR((SCI!AC22/SCI!AB22)-1,"N/A")</f>
        <v>6.785860370503638E-2</v>
      </c>
      <c r="AD11" s="1325">
        <f>IFERROR((SCI!AD22/SCI!AC22)-1,"N/A")</f>
        <v>-0.35826029613627708</v>
      </c>
      <c r="AE11" s="1325">
        <f>IFERROR((SCI!AE22/SCI!AD22)-1,"N/A")</f>
        <v>1.0178290044824028</v>
      </c>
      <c r="AF11" s="1325">
        <f>IFERROR((SCI!AF22/SCI!AE22)-1,"N/A")</f>
        <v>0.34692726780343364</v>
      </c>
      <c r="AG11" s="1325">
        <f>IFERROR((SCI!AG22/SCI!AF22)-1,"N/A")</f>
        <v>-8.9726132717085738E-2</v>
      </c>
      <c r="AH11" s="1325">
        <f>IFERROR((SCI!AH22/SCI!AG22)-1,"N/A")</f>
        <v>-0.4233092776210905</v>
      </c>
      <c r="AI11" s="1325">
        <f>IFERROR((SCI!AI22/SCI!AH22)-1,"N/A")</f>
        <v>0.21368272905601082</v>
      </c>
      <c r="AJ11" s="1325">
        <f>IFERROR((SCI!AJ22/SCI!AI22)-1,"N/A")</f>
        <v>-0.15269458314522788</v>
      </c>
      <c r="AK11" s="1325">
        <f>IFERROR((SCI!AK22/SCI!AJ22)-1,"N/A")</f>
        <v>0.7109082728039624</v>
      </c>
      <c r="AL11" s="1325">
        <f>IFERROR((SCI!AL22/SCI!AK22)-1,"N/A")</f>
        <v>0.29276835273999491</v>
      </c>
      <c r="AM11" s="1325">
        <f>IFERROR((SCI!AM22/SCI!AL22)-1,"N/A")</f>
        <v>-0.33283057151166251</v>
      </c>
      <c r="AN11" s="1325">
        <f>IFERROR((SCI!AN22/SCI!AM22)-1,"N/A")</f>
        <v>-0.23778539616381655</v>
      </c>
      <c r="AO11" s="1325">
        <f>IFERROR((SCI!AO22/SCI!AN22)-1,"N/A")</f>
        <v>0.11326047483214929</v>
      </c>
      <c r="AP11" s="1325">
        <f>IFERROR((SCI!AP22/SCI!AO22)-1,"N/A")</f>
        <v>-0.36271872826060825</v>
      </c>
      <c r="AQ11" s="1325">
        <f>IFERROR((SCI!AQ22/SCI!AP22)-1,"N/A")</f>
        <v>0.78551359801844622</v>
      </c>
      <c r="AR11" s="1325">
        <f>IFERROR((SCI!AR22/SCI!AQ22)-1,"N/A")</f>
        <v>0.10743818519863391</v>
      </c>
      <c r="AS11" s="1325">
        <f>IFERROR((SCI!AS22/SCI!AR22)-1,"N/A")</f>
        <v>-0.24724875807063351</v>
      </c>
      <c r="AT11" s="1325">
        <f>IFERROR((SCI!AT22/SCI!AS22)-1,"N/A")</f>
        <v>-0.36757309527005144</v>
      </c>
      <c r="AU11" s="1325">
        <f>IFERROR((SCI!AU22/SCI!AT22)-1,"N/A")</f>
        <v>-9.6242934941314862E-2</v>
      </c>
      <c r="AV11" s="1325">
        <f>IFERROR((SCI!AV22/SCI!AU22)-1,"N/A")</f>
        <v>0.36261265651484154</v>
      </c>
      <c r="AW11" s="1325">
        <f>IFERROR((SCI!AW22/SCI!AV22)-1,"N/A")</f>
        <v>0.64093465065134159</v>
      </c>
      <c r="AX11" s="1325">
        <f>IFERROR((SCI!AX22/SCI!AW22)-1,"N/A")</f>
        <v>0.32836038406488366</v>
      </c>
      <c r="AY11" s="1325">
        <f>IFERROR((SCI!AY22/SCI!AX22)-1,"N/A")</f>
        <v>-0.48019510441235669</v>
      </c>
      <c r="AZ11" s="1325">
        <f>IFERROR((SCI!AZ22/SCI!AY22)-1,"N/A")</f>
        <v>5.9718038191824974E-2</v>
      </c>
      <c r="BA11" s="1325">
        <f>IFERROR((SCI!BA22/SCI!AZ22)-1,"N/A")</f>
        <v>-5.2984272228700391E-2</v>
      </c>
      <c r="BB11" s="1325">
        <f>IFERROR((SCI!BB22/SCI!BA22)-1,"N/A")</f>
        <v>-0.36008988252955765</v>
      </c>
      <c r="BC11" s="1325">
        <f>IFERROR((SCI!BC22/SCI!BB22)-1,"N/A")</f>
        <v>1.2500823105438861</v>
      </c>
      <c r="BD11" s="1325">
        <f>IFERROR((SCI!BD22/SCI!BC22)-1,"N/A")</f>
        <v>-7.2909311341178729E-2</v>
      </c>
      <c r="BE11" s="1325">
        <f>IFERROR((SCI!BE22/SCI!BD22)-1,"N/A")</f>
        <v>9.450229848540781E-2</v>
      </c>
      <c r="BF11" s="1325">
        <f>IFERROR((SCI!BF22/SCI!BE22)-1,"N/A")</f>
        <v>-0.37964510585142885</v>
      </c>
      <c r="BG11" s="1325">
        <f>IFERROR((SCI!BG22/SCI!BF22)-1,"N/A")</f>
        <v>0.4914600901508015</v>
      </c>
      <c r="BH11" s="1325">
        <f>IFERROR((SCI!BH22/SCI!BG22)-1,"N/A")</f>
        <v>-8.8803855976455237E-2</v>
      </c>
      <c r="BI11" s="1325">
        <f>IFERROR((SCI!BI22/SCI!BH22)-1,"N/A")</f>
        <v>0.32809435381241792</v>
      </c>
      <c r="BJ11" s="1325">
        <f>IFERROR((SCI!BJ22/SCI!BI22)-1,"N/A")</f>
        <v>0.31941070366349478</v>
      </c>
      <c r="BK11" s="1288">
        <f t="shared" si="0"/>
        <v>6.9379130198705603</v>
      </c>
      <c r="BN11" s="1285"/>
    </row>
    <row r="12" spans="1:66" x14ac:dyDescent="0.3">
      <c r="A12" s="1340" t="s">
        <v>1251</v>
      </c>
      <c r="C12" s="1266" t="s">
        <v>1263</v>
      </c>
      <c r="D12" s="1265" t="s">
        <v>1263</v>
      </c>
      <c r="E12" s="1265" t="s">
        <v>1263</v>
      </c>
      <c r="F12" s="1265" t="s">
        <v>1263</v>
      </c>
      <c r="G12" s="1265" t="s">
        <v>1263</v>
      </c>
      <c r="H12" s="1265" t="s">
        <v>1263</v>
      </c>
      <c r="I12" s="1265" t="s">
        <v>1263</v>
      </c>
      <c r="J12" s="1265" t="s">
        <v>1263</v>
      </c>
      <c r="K12" s="1265" t="s">
        <v>1263</v>
      </c>
      <c r="L12" s="1265" t="s">
        <v>1263</v>
      </c>
      <c r="M12" s="1265" t="s">
        <v>1263</v>
      </c>
      <c r="N12" s="1265" t="s">
        <v>1263</v>
      </c>
      <c r="O12" s="1265" t="s">
        <v>1263</v>
      </c>
      <c r="P12" s="1265">
        <v>1.2426191221169316</v>
      </c>
      <c r="Q12" s="1265">
        <v>-0.40537278106508878</v>
      </c>
      <c r="R12" s="1265">
        <v>0.72012645154262112</v>
      </c>
      <c r="S12" s="1265">
        <v>-0.49819749598090324</v>
      </c>
      <c r="T12" s="1265">
        <v>1.1161836804038638</v>
      </c>
      <c r="U12" s="1265">
        <v>-0.12600153685586823</v>
      </c>
      <c r="V12" s="1265">
        <v>0.70507632065171788</v>
      </c>
      <c r="W12" s="1265">
        <v>-0.58909916496709902</v>
      </c>
      <c r="X12" s="1265">
        <v>0.38557680781563741</v>
      </c>
      <c r="Y12" s="1265">
        <v>-4.4688515947631791E-2</v>
      </c>
      <c r="Z12" s="1265">
        <v>0.27368382325889407</v>
      </c>
      <c r="AA12" s="1265">
        <v>0.14054145942934104</v>
      </c>
      <c r="AB12" s="1265">
        <v>-6.8434757420842152E-3</v>
      </c>
      <c r="AC12" s="1265">
        <v>-0.25427553469901176</v>
      </c>
      <c r="AD12" s="1265">
        <v>0.35674347460419109</v>
      </c>
      <c r="AE12" s="1265">
        <v>-0.10717206333015672</v>
      </c>
      <c r="AF12" s="1265">
        <v>0.9522550951390818</v>
      </c>
      <c r="AG12" s="1265">
        <v>-0.59198161145563477</v>
      </c>
      <c r="AH12" s="1265">
        <v>0.83918222593938574</v>
      </c>
      <c r="AI12" s="1265">
        <v>-0.41357642119558247</v>
      </c>
      <c r="AJ12" s="1265">
        <v>0.63113499435592058</v>
      </c>
      <c r="AK12" s="1265">
        <v>-0.18371408125035027</v>
      </c>
      <c r="AL12" s="1265">
        <v>0.32145724100474782</v>
      </c>
      <c r="AM12" s="1265">
        <v>-0.26271167954915831</v>
      </c>
      <c r="AN12" s="1265">
        <v>0.31324652346683934</v>
      </c>
      <c r="AO12" s="1265">
        <v>-0.21337623258430316</v>
      </c>
      <c r="AP12" s="1265">
        <v>0.79754256869331308</v>
      </c>
      <c r="AQ12" s="1265">
        <v>-0.4989367021580623</v>
      </c>
      <c r="AR12" s="1265">
        <v>0.66948552868037159</v>
      </c>
      <c r="AS12" s="1265">
        <v>-0.45256131329297367</v>
      </c>
      <c r="AT12" s="1265">
        <v>0.62373248209013754</v>
      </c>
      <c r="AU12" s="1265">
        <v>-0.58673543581561449</v>
      </c>
      <c r="AV12" s="1265">
        <v>0.93347457946720547</v>
      </c>
      <c r="AW12" s="1265">
        <v>-0.20977645030163883</v>
      </c>
      <c r="AX12" s="1265">
        <v>1.0725926522166103</v>
      </c>
      <c r="AY12" s="1265">
        <v>-0.72379607050084538</v>
      </c>
      <c r="AZ12" s="1265">
        <v>1.4149448385709862</v>
      </c>
      <c r="BA12" s="1265">
        <v>-0.40690501754308905</v>
      </c>
      <c r="BB12" s="1265">
        <v>0.97346451677037105</v>
      </c>
      <c r="BC12" s="1265">
        <v>-0.25680616286584823</v>
      </c>
      <c r="BD12" s="1265">
        <v>0.58743893650470169</v>
      </c>
      <c r="BE12" s="1265">
        <v>-0.40243032340537732</v>
      </c>
      <c r="BF12" s="1265">
        <v>0.78554909788804328</v>
      </c>
      <c r="BG12" s="1265">
        <v>-0.41741193933017873</v>
      </c>
      <c r="BH12" s="1265">
        <v>0.60092703471925146</v>
      </c>
      <c r="BI12" s="1265">
        <v>-0.31140713426287525</v>
      </c>
      <c r="BJ12" s="1265">
        <v>1.0339541587651349</v>
      </c>
      <c r="BK12" s="1288">
        <f t="shared" si="0"/>
        <v>9.5271564699959228</v>
      </c>
    </row>
    <row r="13" spans="1:66" x14ac:dyDescent="0.3">
      <c r="A13" s="1341" t="s">
        <v>1250</v>
      </c>
      <c r="C13" s="1326" t="str">
        <f>IFERROR((SCI!C26/SCI!B26)-1,"N/A")</f>
        <v>N/A</v>
      </c>
      <c r="D13" s="1325" t="str">
        <f>IFERROR((SCI!D26/SCI!C26)-1,"N/A")</f>
        <v>N/A</v>
      </c>
      <c r="E13" s="1325" t="str">
        <f>IFERROR((SCI!E26/SCI!D26)-1,"N/A")</f>
        <v>N/A</v>
      </c>
      <c r="F13" s="1325" t="str">
        <f>IFERROR((SCI!F26/SCI!E26)-1,"N/A")</f>
        <v>N/A</v>
      </c>
      <c r="G13" s="1325" t="str">
        <f>IFERROR((SCI!G26/SCI!F26)-1,"N/A")</f>
        <v>N/A</v>
      </c>
      <c r="H13" s="1325" t="str">
        <f>IFERROR((SCI!H26/SCI!G26)-1,"N/A")</f>
        <v>N/A</v>
      </c>
      <c r="I13" s="1325" t="str">
        <f>IFERROR((SCI!I26/SCI!H26)-1,"N/A")</f>
        <v>N/A</v>
      </c>
      <c r="J13" s="1325" t="str">
        <f>IFERROR((SCI!J26/SCI!I26)-1,"N/A")</f>
        <v>N/A</v>
      </c>
      <c r="K13" s="1325" t="str">
        <f>IFERROR((SCI!K26/SCI!J26)-1,"N/A")</f>
        <v>N/A</v>
      </c>
      <c r="L13" s="1325" t="str">
        <f>IFERROR((SCI!L26/SCI!K26)-1,"N/A")</f>
        <v>N/A</v>
      </c>
      <c r="M13" s="1325" t="str">
        <f>IFERROR((SCI!M26/SCI!L26)-1,"N/A")</f>
        <v>N/A</v>
      </c>
      <c r="N13" s="1325" t="str">
        <f>IFERROR((SCI!N26/SCI!M26)-1,"N/A")</f>
        <v>N/A</v>
      </c>
      <c r="O13" s="1325" t="str">
        <f>IFERROR((SCI!O26/SCI!N26)-1,"N/A")</f>
        <v>N/A</v>
      </c>
      <c r="P13" s="1325">
        <f>IFERROR((SCI!P26/SCI!O26)-1,"N/A")</f>
        <v>1.2426191221169316</v>
      </c>
      <c r="Q13" s="1325">
        <f>IFERROR((SCI!Q26/SCI!P26)-1,"N/A")</f>
        <v>-0.40537278106508878</v>
      </c>
      <c r="R13" s="1325">
        <f>IFERROR((SCI!R26/SCI!Q26)-1,"N/A")</f>
        <v>0.72012645154262112</v>
      </c>
      <c r="S13" s="1325">
        <f>IFERROR((SCI!S26/SCI!R26)-1,"N/A")</f>
        <v>-0.49819749598090324</v>
      </c>
      <c r="T13" s="1325">
        <f>IFERROR((SCI!T26/SCI!S26)-1,"N/A")</f>
        <v>1.1161836804038638</v>
      </c>
      <c r="U13" s="1325">
        <f>IFERROR((SCI!U26/SCI!T26)-1,"N/A")</f>
        <v>-0.12600153685586823</v>
      </c>
      <c r="V13" s="1325">
        <f>IFERROR((SCI!V26/SCI!U26)-1,"N/A")</f>
        <v>0.70507632065171788</v>
      </c>
      <c r="W13" s="1325">
        <f>IFERROR((SCI!W26/SCI!V26)-1,"N/A")</f>
        <v>-0.58909916496709902</v>
      </c>
      <c r="X13" s="1325">
        <f>IFERROR((SCI!X26/SCI!W26)-1,"N/A")</f>
        <v>0.38557680781563741</v>
      </c>
      <c r="Y13" s="1325">
        <f>IFERROR((SCI!Y26/SCI!X26)-1,"N/A")</f>
        <v>-4.4688515947631791E-2</v>
      </c>
      <c r="Z13" s="1325">
        <f>IFERROR((SCI!Z26/SCI!Y26)-1,"N/A")</f>
        <v>0.27368382325889407</v>
      </c>
      <c r="AA13" s="1325">
        <f>IFERROR((SCI!AA26/SCI!Z26)-1,"N/A")</f>
        <v>0.14054145942934104</v>
      </c>
      <c r="AB13" s="1325">
        <f>IFERROR((SCI!AB26/SCI!AA26)-1,"N/A")</f>
        <v>-6.8434757420842152E-3</v>
      </c>
      <c r="AC13" s="1325">
        <f>IFERROR((SCI!AC26/SCI!AB26)-1,"N/A")</f>
        <v>-0.25427553469901176</v>
      </c>
      <c r="AD13" s="1325">
        <f>IFERROR((SCI!AD26/SCI!AC26)-1,"N/A")</f>
        <v>0.35674347460419109</v>
      </c>
      <c r="AE13" s="1325">
        <f>IFERROR((SCI!AE26/SCI!AD26)-1,"N/A")</f>
        <v>-0.10717206333015672</v>
      </c>
      <c r="AF13" s="1325">
        <f>IFERROR((SCI!AF26/SCI!AE26)-1,"N/A")</f>
        <v>0.9522550951390818</v>
      </c>
      <c r="AG13" s="1325">
        <f>IFERROR((SCI!AG26/SCI!AF26)-1,"N/A")</f>
        <v>-0.59198161145563477</v>
      </c>
      <c r="AH13" s="1325">
        <f>IFERROR((SCI!AH26/SCI!AG26)-1,"N/A")</f>
        <v>0.83918222593938574</v>
      </c>
      <c r="AI13" s="1325">
        <f>IFERROR((SCI!AI26/SCI!AH26)-1,"N/A")</f>
        <v>-0.41357642119558247</v>
      </c>
      <c r="AJ13" s="1325">
        <f>IFERROR((SCI!AJ26/SCI!AI26)-1,"N/A")</f>
        <v>0.63113499435592058</v>
      </c>
      <c r="AK13" s="1325">
        <f>IFERROR((SCI!AK26/SCI!AJ26)-1,"N/A")</f>
        <v>-0.18371408125035027</v>
      </c>
      <c r="AL13" s="1325">
        <f>IFERROR((SCI!AL26/SCI!AK26)-1,"N/A")</f>
        <v>0.32145724100474782</v>
      </c>
      <c r="AM13" s="1325">
        <f>IFERROR((SCI!AM26/SCI!AL26)-1,"N/A")</f>
        <v>-0.26271167954915831</v>
      </c>
      <c r="AN13" s="1325">
        <f>IFERROR((SCI!AN26/SCI!AM26)-1,"N/A")</f>
        <v>0.31324652346683934</v>
      </c>
      <c r="AO13" s="1325">
        <f>IFERROR((SCI!AO26/SCI!AN26)-1,"N/A")</f>
        <v>-0.21337623258430316</v>
      </c>
      <c r="AP13" s="1325">
        <f>IFERROR((SCI!AP26/SCI!AO26)-1,"N/A")</f>
        <v>0.79754256869331308</v>
      </c>
      <c r="AQ13" s="1325">
        <f>IFERROR((SCI!AQ26/SCI!AP26)-1,"N/A")</f>
        <v>-0.4989367021580623</v>
      </c>
      <c r="AR13" s="1325">
        <f>IFERROR((SCI!AR26/SCI!AQ26)-1,"N/A")</f>
        <v>0.66948552868037159</v>
      </c>
      <c r="AS13" s="1325">
        <f>IFERROR((SCI!AS26/SCI!AR26)-1,"N/A")</f>
        <v>-0.45256131329297367</v>
      </c>
      <c r="AT13" s="1325">
        <f>IFERROR((SCI!AT26/SCI!AS26)-1,"N/A")</f>
        <v>0.62373248209013754</v>
      </c>
      <c r="AU13" s="1325">
        <f>IFERROR((SCI!AU26/SCI!AT26)-1,"N/A")</f>
        <v>-0.58673543581561449</v>
      </c>
      <c r="AV13" s="1325">
        <f>IFERROR((SCI!AV26/SCI!AU26)-1,"N/A")</f>
        <v>0.93347457946720547</v>
      </c>
      <c r="AW13" s="1325">
        <f>IFERROR((SCI!AW26/SCI!AV26)-1,"N/A")</f>
        <v>-0.20977645030163883</v>
      </c>
      <c r="AX13" s="1325">
        <f>IFERROR((SCI!AX26/SCI!AW26)-1,"N/A")</f>
        <v>1.0725926522166103</v>
      </c>
      <c r="AY13" s="1325">
        <f>IFERROR((SCI!AY26/SCI!AX26)-1,"N/A")</f>
        <v>-0.72379607050084538</v>
      </c>
      <c r="AZ13" s="1325">
        <f>IFERROR((SCI!AZ26/SCI!AY26)-1,"N/A")</f>
        <v>1.4149448385709862</v>
      </c>
      <c r="BA13" s="1325">
        <f>IFERROR((SCI!BA26/SCI!AZ26)-1,"N/A")</f>
        <v>-0.40690501754308905</v>
      </c>
      <c r="BB13" s="1325">
        <f>IFERROR((SCI!BB26/SCI!BA26)-1,"N/A")</f>
        <v>0.97346451677037105</v>
      </c>
      <c r="BC13" s="1325">
        <f>IFERROR((SCI!BC26/SCI!BB26)-1,"N/A")</f>
        <v>-0.25680616286584823</v>
      </c>
      <c r="BD13" s="1325">
        <f>IFERROR((SCI!BD26/SCI!BC26)-1,"N/A")</f>
        <v>0.58743893650470169</v>
      </c>
      <c r="BE13" s="1325">
        <f>IFERROR((SCI!BE26/SCI!BD26)-1,"N/A")</f>
        <v>-0.40243032340537732</v>
      </c>
      <c r="BF13" s="1325">
        <f>IFERROR((SCI!BF26/SCI!BE26)-1,"N/A")</f>
        <v>0.78554909788804328</v>
      </c>
      <c r="BG13" s="1325">
        <f>IFERROR((SCI!BG26/SCI!BF26)-1,"N/A")</f>
        <v>-0.41741193933017873</v>
      </c>
      <c r="BH13" s="1325">
        <f>IFERROR((SCI!BH26/SCI!BG26)-1,"N/A")</f>
        <v>0.60092703471925146</v>
      </c>
      <c r="BI13" s="1325">
        <f>IFERROR((SCI!BI26/SCI!BH26)-1,"N/A")</f>
        <v>-0.31140713426287525</v>
      </c>
      <c r="BJ13" s="1325">
        <f>IFERROR((SCI!BJ26/SCI!BI26)-1,"N/A")</f>
        <v>1.0339541587651349</v>
      </c>
      <c r="BK13" s="1288">
        <f t="shared" si="0"/>
        <v>9.5271564699959228</v>
      </c>
      <c r="BN13" s="1285"/>
    </row>
    <row r="14" spans="1:66" x14ac:dyDescent="0.3">
      <c r="A14" s="1342" t="s">
        <v>1249</v>
      </c>
      <c r="C14" s="1268">
        <v>262608182.43406248</v>
      </c>
      <c r="D14" s="1268">
        <v>-331341017.69713783</v>
      </c>
      <c r="E14" s="1268">
        <v>-646913011.40671539</v>
      </c>
      <c r="F14" s="1268">
        <v>-889806073.04327488</v>
      </c>
      <c r="G14" s="1268">
        <v>-812710949.10640526</v>
      </c>
      <c r="H14" s="1268">
        <v>-654484221.21437979</v>
      </c>
      <c r="I14" s="1268">
        <v>-1174238782.6480303</v>
      </c>
      <c r="J14" s="1268">
        <v>-1336200728.9696643</v>
      </c>
      <c r="K14" s="1268">
        <v>-1106377645.2807696</v>
      </c>
      <c r="L14" s="1268">
        <v>-1051149990.8229215</v>
      </c>
      <c r="M14" s="1268">
        <v>-1059522231.6395564</v>
      </c>
      <c r="N14" s="1268">
        <v>-614839378.01022959</v>
      </c>
      <c r="O14" s="1268">
        <v>-747033572.21678543</v>
      </c>
      <c r="P14" s="1268">
        <v>-356114666.38100386</v>
      </c>
      <c r="Q14" s="1268">
        <v>-509351861.31070495</v>
      </c>
      <c r="R14" s="1268">
        <v>-329552441.92402411</v>
      </c>
      <c r="S14" s="1268">
        <v>-482701671.47581863</v>
      </c>
      <c r="T14" s="1268">
        <v>121596097.1407218</v>
      </c>
      <c r="U14" s="1268">
        <v>-103880829.12031603</v>
      </c>
      <c r="V14" s="1268">
        <v>168148024.3215723</v>
      </c>
      <c r="W14" s="1268">
        <v>-498773830.07122612</v>
      </c>
      <c r="X14" s="1268">
        <v>-309388366.95305395</v>
      </c>
      <c r="Y14" s="1268">
        <v>18619764.356145859</v>
      </c>
      <c r="Z14" s="1268">
        <v>171411288.32297182</v>
      </c>
      <c r="AA14" s="1268">
        <v>-233115077.77579737</v>
      </c>
      <c r="AB14" s="1268">
        <v>-527003108.31673098</v>
      </c>
      <c r="AC14" s="1268">
        <v>-552812922.5666399</v>
      </c>
      <c r="AD14" s="1268">
        <v>-357228763.56959915</v>
      </c>
      <c r="AE14" s="1268">
        <v>-140056860.05319452</v>
      </c>
      <c r="AF14" s="1268">
        <v>863467745.99258089</v>
      </c>
      <c r="AG14" s="1268">
        <v>-528889298.13186407</v>
      </c>
      <c r="AH14" s="1268">
        <v>-225285169.38116169</v>
      </c>
      <c r="AI14" s="1268">
        <v>-522077628.94964457</v>
      </c>
      <c r="AJ14" s="1268">
        <v>-28560289.263273716</v>
      </c>
      <c r="AK14" s="1268">
        <v>35480016.415868759</v>
      </c>
      <c r="AL14" s="1268">
        <v>563104389.22369051</v>
      </c>
      <c r="AM14" s="1268">
        <v>-528635003.21118259</v>
      </c>
      <c r="AN14" s="1268">
        <v>-265864026.86466169</v>
      </c>
      <c r="AO14" s="1268">
        <v>-339491022.89135075</v>
      </c>
      <c r="AP14" s="1268">
        <v>397827599.64996624</v>
      </c>
      <c r="AQ14" s="1268">
        <v>-341106888.63322163</v>
      </c>
      <c r="AR14" s="1268">
        <v>289785238.72123528</v>
      </c>
      <c r="AS14" s="1268">
        <v>-820221603.1229744</v>
      </c>
      <c r="AT14" s="1268">
        <v>-471793041.50169134</v>
      </c>
      <c r="AU14" s="1268">
        <v>-1173914981.1487551</v>
      </c>
      <c r="AV14" s="1268">
        <v>-428448167.53770351</v>
      </c>
      <c r="AW14" s="1268">
        <v>-437855620.23727798</v>
      </c>
      <c r="AX14" s="1268">
        <v>676147267.81275177</v>
      </c>
      <c r="AY14" s="1268">
        <v>-1490890353.1057615</v>
      </c>
      <c r="AZ14" s="1268">
        <v>-635529393.32034826</v>
      </c>
      <c r="BA14" s="1268">
        <v>-1025642313.8042402</v>
      </c>
      <c r="BB14" s="1268">
        <v>-373033128.72143555</v>
      </c>
      <c r="BC14" s="1268">
        <v>-364173996.74037266</v>
      </c>
      <c r="BD14" s="1268">
        <v>165881547.62314844</v>
      </c>
      <c r="BE14" s="1268">
        <v>-665121315.73117113</v>
      </c>
      <c r="BF14" s="1268">
        <v>-127620123.42160034</v>
      </c>
      <c r="BG14" s="1268">
        <v>-532163444.88209391</v>
      </c>
      <c r="BH14" s="1268">
        <v>96804215.686448097</v>
      </c>
      <c r="BI14" s="1268">
        <v>-333739366.28964472</v>
      </c>
      <c r="BJ14" s="1268">
        <v>1124895680.4295263</v>
      </c>
      <c r="BK14" s="1365">
        <f t="shared" si="0"/>
        <v>-21528877120.334717</v>
      </c>
    </row>
    <row r="15" spans="1:66" x14ac:dyDescent="0.3">
      <c r="A15" s="1343" t="s">
        <v>1249</v>
      </c>
      <c r="C15" s="1327">
        <f>+SCI!C162</f>
        <v>262608182.43406248</v>
      </c>
      <c r="D15" s="1327">
        <f>+SCI!D162</f>
        <v>-331341017.69713783</v>
      </c>
      <c r="E15" s="1327">
        <f>+SCI!E162</f>
        <v>-646913011.40671539</v>
      </c>
      <c r="F15" s="1327">
        <f>+SCI!F162</f>
        <v>-889806073.04327488</v>
      </c>
      <c r="G15" s="1327">
        <f>+SCI!G162</f>
        <v>-812710949.10640526</v>
      </c>
      <c r="H15" s="1327">
        <f>+SCI!H162</f>
        <v>-654484221.21437979</v>
      </c>
      <c r="I15" s="1327">
        <f>+SCI!I162</f>
        <v>-1174238782.6480303</v>
      </c>
      <c r="J15" s="1327">
        <f>+SCI!J162</f>
        <v>-1336200728.9696643</v>
      </c>
      <c r="K15" s="1327">
        <f>+SCI!K162</f>
        <v>-1106377645.2807696</v>
      </c>
      <c r="L15" s="1327">
        <f>+SCI!L162</f>
        <v>-1051149990.8229215</v>
      </c>
      <c r="M15" s="1327">
        <f>+SCI!M162</f>
        <v>-1059522231.6395564</v>
      </c>
      <c r="N15" s="1327">
        <f>+SCI!N162</f>
        <v>-614839378.01022959</v>
      </c>
      <c r="O15" s="1327">
        <f>+SCI!O162</f>
        <v>-747033572.21678543</v>
      </c>
      <c r="P15" s="1327">
        <f>+SCI!P162</f>
        <v>-356114666.38100386</v>
      </c>
      <c r="Q15" s="1327">
        <f>+SCI!Q162</f>
        <v>-509351861.31070495</v>
      </c>
      <c r="R15" s="1327">
        <f>+SCI!R162</f>
        <v>-329552441.92402411</v>
      </c>
      <c r="S15" s="1327">
        <f>+SCI!S162</f>
        <v>-482701671.47581863</v>
      </c>
      <c r="T15" s="1327">
        <f>+SCI!T162</f>
        <v>121596097.1407218</v>
      </c>
      <c r="U15" s="1327">
        <f>+SCI!U162</f>
        <v>-103880829.12031603</v>
      </c>
      <c r="V15" s="1327">
        <f>+SCI!V162</f>
        <v>168148024.3215723</v>
      </c>
      <c r="W15" s="1327">
        <f>+SCI!W162</f>
        <v>-498773830.07122612</v>
      </c>
      <c r="X15" s="1327">
        <f>+SCI!X162</f>
        <v>-309388366.95305395</v>
      </c>
      <c r="Y15" s="1327">
        <f>+SCI!Y162</f>
        <v>18619764.356145859</v>
      </c>
      <c r="Z15" s="1327">
        <f>+SCI!Z162</f>
        <v>171411288.32297182</v>
      </c>
      <c r="AA15" s="1327">
        <f>+SCI!AA162</f>
        <v>-233115077.77579737</v>
      </c>
      <c r="AB15" s="1327">
        <f>+SCI!AB162</f>
        <v>-527003108.31673098</v>
      </c>
      <c r="AC15" s="1327">
        <f>+SCI!AC162</f>
        <v>-552812922.5666399</v>
      </c>
      <c r="AD15" s="1327">
        <f>+SCI!AD162</f>
        <v>-357228763.56959915</v>
      </c>
      <c r="AE15" s="1327">
        <f>+SCI!AE162</f>
        <v>-140056860.05319452</v>
      </c>
      <c r="AF15" s="1327">
        <f>+SCI!AF162</f>
        <v>863467745.99258089</v>
      </c>
      <c r="AG15" s="1327">
        <f>+SCI!AG162</f>
        <v>-528889298.13186407</v>
      </c>
      <c r="AH15" s="1327">
        <f>+SCI!AH162</f>
        <v>-225285169.38116169</v>
      </c>
      <c r="AI15" s="1327">
        <f>+SCI!AI162</f>
        <v>-522077628.94964457</v>
      </c>
      <c r="AJ15" s="1327">
        <f>+SCI!AJ162</f>
        <v>-28560289.263273716</v>
      </c>
      <c r="AK15" s="1327">
        <f>+SCI!AK162</f>
        <v>35480016.415868759</v>
      </c>
      <c r="AL15" s="1327">
        <f>+SCI!AL162</f>
        <v>563104389.22369051</v>
      </c>
      <c r="AM15" s="1327">
        <f>+SCI!AM162</f>
        <v>-528635003.21118259</v>
      </c>
      <c r="AN15" s="1327">
        <f>+SCI!AN162</f>
        <v>-265864026.86466169</v>
      </c>
      <c r="AO15" s="1327">
        <f>+SCI!AO162</f>
        <v>-339491022.89135075</v>
      </c>
      <c r="AP15" s="1327">
        <f>+SCI!AP162</f>
        <v>397827599.64996624</v>
      </c>
      <c r="AQ15" s="1327">
        <f>+SCI!AQ162</f>
        <v>-341106888.63322163</v>
      </c>
      <c r="AR15" s="1327">
        <f>+SCI!AR162</f>
        <v>289785238.72123528</v>
      </c>
      <c r="AS15" s="1327">
        <f>+SCI!AS162</f>
        <v>-820221603.1229744</v>
      </c>
      <c r="AT15" s="1327">
        <f>+SCI!AT162</f>
        <v>-471793041.50169134</v>
      </c>
      <c r="AU15" s="1327">
        <f>+SCI!AU162</f>
        <v>-1173914981.1487551</v>
      </c>
      <c r="AV15" s="1327">
        <f>+SCI!AV162</f>
        <v>-428448167.53770351</v>
      </c>
      <c r="AW15" s="1327">
        <f>+SCI!AW162</f>
        <v>-437855620.23727798</v>
      </c>
      <c r="AX15" s="1327">
        <f>+SCI!AX162</f>
        <v>676147267.81275177</v>
      </c>
      <c r="AY15" s="1327">
        <f>+SCI!AY162</f>
        <v>-1490890353.1057615</v>
      </c>
      <c r="AZ15" s="1327">
        <f>+SCI!AZ162</f>
        <v>-635529393.32034826</v>
      </c>
      <c r="BA15" s="1327">
        <f>+SCI!BA162</f>
        <v>-1025642313.8042402</v>
      </c>
      <c r="BB15" s="1327">
        <f>+SCI!BB162</f>
        <v>-373033128.72143555</v>
      </c>
      <c r="BC15" s="1327">
        <f>+SCI!BC162</f>
        <v>-364173996.74037266</v>
      </c>
      <c r="BD15" s="1327">
        <f>+SCI!BD162</f>
        <v>165881547.62314844</v>
      </c>
      <c r="BE15" s="1327">
        <f>+SCI!BE162</f>
        <v>-665121315.73117113</v>
      </c>
      <c r="BF15" s="1327">
        <f>+SCI!BF162</f>
        <v>-127620123.42160034</v>
      </c>
      <c r="BG15" s="1327">
        <f>+SCI!BG162</f>
        <v>-532163444.88209391</v>
      </c>
      <c r="BH15" s="1327">
        <f>+SCI!BH162</f>
        <v>96804215.686448097</v>
      </c>
      <c r="BI15" s="1327">
        <f>+SCI!BI162</f>
        <v>-333739366.28964472</v>
      </c>
      <c r="BJ15" s="1327">
        <f>+SCI!BJ162</f>
        <v>1124895680.4295263</v>
      </c>
      <c r="BK15" s="1362">
        <f t="shared" si="0"/>
        <v>-21528877120.334717</v>
      </c>
      <c r="BN15" s="1285"/>
    </row>
    <row r="16" spans="1:66" x14ac:dyDescent="0.3">
      <c r="A16" s="1338" t="s">
        <v>1248</v>
      </c>
      <c r="C16" s="1264">
        <v>0.18718905416474779</v>
      </c>
      <c r="D16" s="1264">
        <v>-0.28788733630140839</v>
      </c>
      <c r="E16" s="1264">
        <v>-0.61975300981678272</v>
      </c>
      <c r="F16" s="1264">
        <v>-1.0304131616630956</v>
      </c>
      <c r="G16" s="1264">
        <v>-0.60541870930959651</v>
      </c>
      <c r="H16" s="1264">
        <v>-0.30670220861789965</v>
      </c>
      <c r="I16" s="1264">
        <v>-0.73536868625904783</v>
      </c>
      <c r="J16" s="1264">
        <v>-1.2435637634534786</v>
      </c>
      <c r="K16" s="1264">
        <v>-0.89622756156800376</v>
      </c>
      <c r="L16" s="1264">
        <v>-0.74572166747145319</v>
      </c>
      <c r="M16" s="1264">
        <v>-0.71390528954531329</v>
      </c>
      <c r="N16" s="1264">
        <v>-0.22921803383354211</v>
      </c>
      <c r="O16" s="1264">
        <v>-0.3445538768722845</v>
      </c>
      <c r="P16" s="1264">
        <v>-0.15475955302492728</v>
      </c>
      <c r="Q16" s="1264">
        <v>-0.25675773444588101</v>
      </c>
      <c r="R16" s="1264">
        <v>-0.16348946290761915</v>
      </c>
      <c r="S16" s="1264">
        <v>-0.22550063680985996</v>
      </c>
      <c r="T16" s="1264">
        <v>3.783459627724587E-2</v>
      </c>
      <c r="U16" s="1264">
        <v>-3.5455758942540529E-2</v>
      </c>
      <c r="V16" s="1264">
        <v>5.8374749355241159E-2</v>
      </c>
      <c r="W16" s="1264">
        <v>-0.23144264643297741</v>
      </c>
      <c r="X16" s="1264">
        <v>-0.12482139828799765</v>
      </c>
      <c r="Y16" s="1264">
        <v>6.3261380236950913E-3</v>
      </c>
      <c r="Z16" s="1264">
        <v>4.3751671966844527E-2</v>
      </c>
      <c r="AA16" s="1264">
        <v>-7.346263293129987E-2</v>
      </c>
      <c r="AB16" s="1264">
        <v>-0.20685121070535101</v>
      </c>
      <c r="AC16" s="1264">
        <v>-0.24491412633139686</v>
      </c>
      <c r="AD16" s="1264">
        <v>-0.1558539853623033</v>
      </c>
      <c r="AE16" s="1264">
        <v>-4.9966802402645914E-2</v>
      </c>
      <c r="AF16" s="1264">
        <v>0.19394334328314269</v>
      </c>
      <c r="AG16" s="1264">
        <v>-0.17615595807341611</v>
      </c>
      <c r="AH16" s="1264">
        <v>-7.6645844249565817E-2</v>
      </c>
      <c r="AI16" s="1264">
        <v>-0.20664779308905595</v>
      </c>
      <c r="AJ16" s="1264">
        <v>-9.0984649308679753E-3</v>
      </c>
      <c r="AK16" s="1264">
        <v>1.0851482484975425E-2</v>
      </c>
      <c r="AL16" s="1264">
        <v>0.11951918296004464</v>
      </c>
      <c r="AM16" s="1264">
        <v>-0.17310219375729444</v>
      </c>
      <c r="AN16" s="1264">
        <v>-9.02782781926348E-2</v>
      </c>
      <c r="AO16" s="1264">
        <v>-0.12799205617852494</v>
      </c>
      <c r="AP16" s="1264">
        <v>0.12140074962638024</v>
      </c>
      <c r="AQ16" s="1264">
        <v>-0.12008584185513309</v>
      </c>
      <c r="AR16" s="1264">
        <v>7.1241496067105711E-2</v>
      </c>
      <c r="AS16" s="1264">
        <v>-0.28328789501707419</v>
      </c>
      <c r="AT16" s="1264">
        <v>-0.16312645015922372</v>
      </c>
      <c r="AU16" s="1264">
        <v>-0.5723484395670525</v>
      </c>
      <c r="AV16" s="1264">
        <v>-0.14730860505627638</v>
      </c>
      <c r="AW16" s="1264">
        <v>-0.14679926737612095</v>
      </c>
      <c r="AX16" s="1264">
        <v>0.13319352715189473</v>
      </c>
      <c r="AY16" s="1264">
        <v>-0.6242945196685159</v>
      </c>
      <c r="AZ16" s="1264">
        <v>-0.22030142867051108</v>
      </c>
      <c r="BA16" s="1264">
        <v>-0.45168426489450342</v>
      </c>
      <c r="BB16" s="1264">
        <v>-0.13414648452954381</v>
      </c>
      <c r="BC16" s="1264">
        <v>-0.1177167980051271</v>
      </c>
      <c r="BD16" s="1264">
        <v>3.9285030877256107E-2</v>
      </c>
      <c r="BE16" s="1264">
        <v>-0.20062151739578352</v>
      </c>
      <c r="BF16" s="1264">
        <v>-3.6519084982832233E-2</v>
      </c>
      <c r="BG16" s="1264">
        <v>-0.17818271937090019</v>
      </c>
      <c r="BH16" s="1264">
        <v>2.5598105346858153E-2</v>
      </c>
      <c r="BI16" s="1264">
        <v>-9.625575968971381E-2</v>
      </c>
      <c r="BJ16" s="1264">
        <v>0.19020576838278908</v>
      </c>
      <c r="BK16" s="1364">
        <v>-12.79589402203815</v>
      </c>
    </row>
    <row r="17" spans="1:66" x14ac:dyDescent="0.3">
      <c r="A17" s="1339" t="s">
        <v>1248</v>
      </c>
      <c r="C17" s="1325">
        <f>+(SCI!C162/SCI!C3)</f>
        <v>0.18718905416474779</v>
      </c>
      <c r="D17" s="1325">
        <f>+(SCI!D162/SCI!D3)</f>
        <v>-0.28788733630140839</v>
      </c>
      <c r="E17" s="1325">
        <f>+(SCI!E162/SCI!E3)</f>
        <v>-0.61975300981678272</v>
      </c>
      <c r="F17" s="1325">
        <f>+(SCI!F162/SCI!F3)</f>
        <v>-1.0304131616630956</v>
      </c>
      <c r="G17" s="1325">
        <f>+(SCI!G162/SCI!G3)</f>
        <v>-0.60541870930959651</v>
      </c>
      <c r="H17" s="1325">
        <f>+(SCI!H162/SCI!H3)</f>
        <v>-0.30670220861789965</v>
      </c>
      <c r="I17" s="1325">
        <f>+(SCI!I162/SCI!I3)</f>
        <v>-0.73536868625904783</v>
      </c>
      <c r="J17" s="1325">
        <f>+(SCI!J162/SCI!J3)</f>
        <v>-1.2435637634534786</v>
      </c>
      <c r="K17" s="1325">
        <f>+(SCI!K162/SCI!K3)</f>
        <v>-0.89622756156800376</v>
      </c>
      <c r="L17" s="1325">
        <f>+(SCI!L162/SCI!L3)</f>
        <v>-0.74572166747145319</v>
      </c>
      <c r="M17" s="1325">
        <f>+(SCI!M162/SCI!M3)</f>
        <v>-0.71390528954531329</v>
      </c>
      <c r="N17" s="1325">
        <f>+(SCI!N162/SCI!N3)</f>
        <v>-0.22921803383354211</v>
      </c>
      <c r="O17" s="1325">
        <f>+(SCI!O162/SCI!O3)</f>
        <v>-0.3445538768722845</v>
      </c>
      <c r="P17" s="1325">
        <f>+(SCI!P162/SCI!P3)</f>
        <v>-0.15475955302492728</v>
      </c>
      <c r="Q17" s="1325">
        <f>+(SCI!Q162/SCI!Q3)</f>
        <v>-0.25675773444588101</v>
      </c>
      <c r="R17" s="1325">
        <f>+(SCI!R162/SCI!R3)</f>
        <v>-0.16348946290761915</v>
      </c>
      <c r="S17" s="1325">
        <f>+(SCI!S162/SCI!S3)</f>
        <v>-0.22550063680985996</v>
      </c>
      <c r="T17" s="1325">
        <f>+(SCI!T162/SCI!T3)</f>
        <v>3.783459627724587E-2</v>
      </c>
      <c r="U17" s="1325">
        <f>+(SCI!U162/SCI!U3)</f>
        <v>-3.5455758942540529E-2</v>
      </c>
      <c r="V17" s="1325">
        <f>+(SCI!V162/SCI!V3)</f>
        <v>5.8374749355241159E-2</v>
      </c>
      <c r="W17" s="1325">
        <f>+(SCI!W162/SCI!W3)</f>
        <v>-0.23144264643297741</v>
      </c>
      <c r="X17" s="1325">
        <f>+(SCI!X162/SCI!X3)</f>
        <v>-0.12482139828799765</v>
      </c>
      <c r="Y17" s="1325">
        <f>+(SCI!Y162/SCI!Y3)</f>
        <v>6.3261380236950913E-3</v>
      </c>
      <c r="Z17" s="1325">
        <f>+(SCI!Z162/SCI!Z3)</f>
        <v>4.3751671966844527E-2</v>
      </c>
      <c r="AA17" s="1325">
        <f>+(SCI!AA162/SCI!AA3)</f>
        <v>-7.346263293129987E-2</v>
      </c>
      <c r="AB17" s="1325">
        <f>+(SCI!AB162/SCI!AB3)</f>
        <v>-0.20685121070535101</v>
      </c>
      <c r="AC17" s="1325">
        <f>+(SCI!AC162/SCI!AC3)</f>
        <v>-0.24491412633139686</v>
      </c>
      <c r="AD17" s="1325">
        <f>+(SCI!AD162/SCI!AD3)</f>
        <v>-0.1558539853623033</v>
      </c>
      <c r="AE17" s="1325">
        <f>+(SCI!AE162/SCI!AE3)</f>
        <v>-4.9966802402645914E-2</v>
      </c>
      <c r="AF17" s="1325">
        <f>+(SCI!AF162/SCI!AF3)</f>
        <v>0.19394334328314269</v>
      </c>
      <c r="AG17" s="1325">
        <f>+(SCI!AG162/SCI!AG3)</f>
        <v>-0.17615595807341611</v>
      </c>
      <c r="AH17" s="1325">
        <f>+(SCI!AH162/SCI!AH3)</f>
        <v>-7.6645844249565817E-2</v>
      </c>
      <c r="AI17" s="1325">
        <f>+(SCI!AI162/SCI!AI3)</f>
        <v>-0.20664779308905595</v>
      </c>
      <c r="AJ17" s="1325">
        <f>+(SCI!AJ162/SCI!AJ3)</f>
        <v>-9.0984649308679753E-3</v>
      </c>
      <c r="AK17" s="1325">
        <f>+(SCI!AK162/SCI!AK3)</f>
        <v>1.0851482484975425E-2</v>
      </c>
      <c r="AL17" s="1325">
        <f>+(SCI!AL162/SCI!AL3)</f>
        <v>0.11951918296004464</v>
      </c>
      <c r="AM17" s="1325">
        <f>+(SCI!AM162/SCI!AM3)</f>
        <v>-0.17310219375729444</v>
      </c>
      <c r="AN17" s="1325">
        <f>+(SCI!AN162/SCI!AN3)</f>
        <v>-9.02782781926348E-2</v>
      </c>
      <c r="AO17" s="1325">
        <f>+(SCI!AO162/SCI!AO3)</f>
        <v>-0.12799205617852494</v>
      </c>
      <c r="AP17" s="1325">
        <f>+(SCI!AP162/SCI!AP3)</f>
        <v>0.12140074962638024</v>
      </c>
      <c r="AQ17" s="1325">
        <f>+(SCI!AQ162/SCI!AQ3)</f>
        <v>-0.12008584185513309</v>
      </c>
      <c r="AR17" s="1325">
        <f>+(SCI!AR162/SCI!AR3)</f>
        <v>7.1241496067105711E-2</v>
      </c>
      <c r="AS17" s="1325">
        <f>+(SCI!AS162/SCI!AS3)</f>
        <v>-0.28328789501707419</v>
      </c>
      <c r="AT17" s="1325">
        <f>+(SCI!AT162/SCI!AT3)</f>
        <v>-0.16312645015922372</v>
      </c>
      <c r="AU17" s="1325">
        <f>+(SCI!AU162/SCI!AU3)</f>
        <v>-0.5723484395670525</v>
      </c>
      <c r="AV17" s="1325">
        <f>+(SCI!AV162/SCI!AV3)</f>
        <v>-0.14730860505627638</v>
      </c>
      <c r="AW17" s="1325">
        <f>+(SCI!AW162/SCI!AW3)</f>
        <v>-0.14679926737612095</v>
      </c>
      <c r="AX17" s="1325">
        <f>+(SCI!AX162/SCI!AX3)</f>
        <v>0.13319352715189473</v>
      </c>
      <c r="AY17" s="1325">
        <f>+(SCI!AY162/SCI!AY3)</f>
        <v>-0.6242945196685159</v>
      </c>
      <c r="AZ17" s="1325">
        <f>+(SCI!AZ162/SCI!AZ3)</f>
        <v>-0.22030142867051108</v>
      </c>
      <c r="BA17" s="1325">
        <f>+(SCI!BA162/SCI!BA3)</f>
        <v>-0.45168426489450342</v>
      </c>
      <c r="BB17" s="1325">
        <f>+(SCI!BB162/SCI!BB3)</f>
        <v>-0.13414648452954381</v>
      </c>
      <c r="BC17" s="1325">
        <f>+(SCI!BC162/SCI!BC3)</f>
        <v>-0.1177167980051271</v>
      </c>
      <c r="BD17" s="1325">
        <f>+(SCI!BD162/SCI!BD3)</f>
        <v>3.9285030877256107E-2</v>
      </c>
      <c r="BE17" s="1325">
        <f>+(SCI!BE162/SCI!BE3)</f>
        <v>-0.20062151739578352</v>
      </c>
      <c r="BF17" s="1325">
        <f>+(SCI!BF162/SCI!BF3)</f>
        <v>-3.6519084982832233E-2</v>
      </c>
      <c r="BG17" s="1325">
        <f>+(SCI!BG162/SCI!BG3)</f>
        <v>-0.17818271937090019</v>
      </c>
      <c r="BH17" s="1325">
        <f>+(SCI!BH162/SCI!BH3)</f>
        <v>2.5598105346858153E-2</v>
      </c>
      <c r="BI17" s="1325">
        <f>+(SCI!BI162/SCI!BI3)</f>
        <v>-9.625575968971381E-2</v>
      </c>
      <c r="BJ17" s="1325">
        <f>+(SCI!BJ162/SCI!BJ3)</f>
        <v>0.19020576838278908</v>
      </c>
      <c r="BK17" s="1288">
        <f t="shared" si="0"/>
        <v>-12.79589402203815</v>
      </c>
      <c r="BN17" s="1285"/>
    </row>
    <row r="18" spans="1:66" x14ac:dyDescent="0.3">
      <c r="A18" s="1338" t="s">
        <v>1247</v>
      </c>
      <c r="C18" s="1264" t="s">
        <v>1263</v>
      </c>
      <c r="D18" s="1264">
        <v>-2.2617315067108894</v>
      </c>
      <c r="E18" s="1264">
        <v>0.95240847602522316</v>
      </c>
      <c r="F18" s="1264">
        <v>0.37546479565836433</v>
      </c>
      <c r="G18" s="1264">
        <v>-8.6642613792455192E-2</v>
      </c>
      <c r="H18" s="1264">
        <v>-0.19469004086385133</v>
      </c>
      <c r="I18" s="1264">
        <v>0.79414376173845458</v>
      </c>
      <c r="J18" s="1264">
        <v>0.1379293110694173</v>
      </c>
      <c r="K18" s="1264">
        <v>-0.17199742426881459</v>
      </c>
      <c r="L18" s="1264">
        <v>-4.991754370076118E-2</v>
      </c>
      <c r="M18" s="1264">
        <v>7.9648393566369435E-3</v>
      </c>
      <c r="N18" s="1264">
        <v>-0.41970129587673011</v>
      </c>
      <c r="O18" s="1264">
        <v>0.21500606326544758</v>
      </c>
      <c r="P18" s="1264">
        <v>-0.52329496340539139</v>
      </c>
      <c r="Q18" s="1264">
        <v>0.43030295968140209</v>
      </c>
      <c r="R18" s="1264">
        <v>-0.35299649033186331</v>
      </c>
      <c r="S18" s="1264">
        <v>0.46471884310024913</v>
      </c>
      <c r="T18" s="1264">
        <v>-1.2519073463511163</v>
      </c>
      <c r="U18" s="1264">
        <v>-1.8543105540640497</v>
      </c>
      <c r="V18" s="1264">
        <v>-2.6186627094285244</v>
      </c>
      <c r="W18" s="1264">
        <v>-3.9662782663289176</v>
      </c>
      <c r="X18" s="1264">
        <v>-0.37970208479287593</v>
      </c>
      <c r="Y18" s="1264">
        <v>-1.0601824966449731</v>
      </c>
      <c r="Z18" s="1264">
        <v>8.205878497941022</v>
      </c>
      <c r="AA18" s="1264">
        <v>-2.359975063815889</v>
      </c>
      <c r="AB18" s="1264">
        <v>1.2606993650731839</v>
      </c>
      <c r="AC18" s="1264">
        <v>4.8974690742046079E-2</v>
      </c>
      <c r="AD18" s="1264">
        <v>-0.35379809518375305</v>
      </c>
      <c r="AE18" s="1264">
        <v>-0.60793509835635862</v>
      </c>
      <c r="AF18" s="1264">
        <v>-7.1651228341448618</v>
      </c>
      <c r="AG18" s="1264">
        <v>-1.6125177235472654</v>
      </c>
      <c r="AH18" s="1264">
        <v>-0.57404097572609047</v>
      </c>
      <c r="AI18" s="1264">
        <v>1.3174078896704358</v>
      </c>
      <c r="AJ18" s="1264">
        <v>-0.94529493761160865</v>
      </c>
      <c r="AK18" s="1264">
        <v>-2.2422849113609384</v>
      </c>
      <c r="AL18" s="1264">
        <v>14.871029557129431</v>
      </c>
      <c r="AM18" s="1264">
        <v>-1.9387868631959551</v>
      </c>
      <c r="AN18" s="1264">
        <v>-0.49707449327101672</v>
      </c>
      <c r="AO18" s="1264">
        <v>0.27693478089147017</v>
      </c>
      <c r="AP18" s="1264">
        <v>-2.1718354030742226</v>
      </c>
      <c r="AQ18" s="1264">
        <v>-1.8574238914880439</v>
      </c>
      <c r="AR18" s="1264">
        <v>-1.8495437892866173</v>
      </c>
      <c r="AS18" s="1264">
        <v>-3.8304464600835071</v>
      </c>
      <c r="AT18" s="1264">
        <v>-0.42479807931740587</v>
      </c>
      <c r="AU18" s="1264">
        <v>1.488199015000832</v>
      </c>
      <c r="AV18" s="1264">
        <v>-0.63502623748915954</v>
      </c>
      <c r="AW18" s="1264">
        <v>2.1957038009146279E-2</v>
      </c>
      <c r="AX18" s="1264">
        <v>-2.5442242523833345</v>
      </c>
      <c r="AY18" s="1264">
        <v>-3.2049787436523962</v>
      </c>
      <c r="AZ18" s="1264">
        <v>-0.57372492752640092</v>
      </c>
      <c r="BA18" s="1264">
        <v>0.61383930402609965</v>
      </c>
      <c r="BB18" s="1264">
        <v>-0.63629315629753291</v>
      </c>
      <c r="BC18" s="1264">
        <v>-2.3748914771798968E-2</v>
      </c>
      <c r="BD18" s="1264">
        <v>-1.4555008021108353</v>
      </c>
      <c r="BE18" s="1264">
        <v>-5.0096160498948397</v>
      </c>
      <c r="BF18" s="1264">
        <v>-0.80812504365266524</v>
      </c>
      <c r="BG18" s="1264">
        <v>3.1699022898141358</v>
      </c>
      <c r="BH18" s="1264">
        <v>-1.181906924681563</v>
      </c>
      <c r="BI18" s="1264">
        <v>-4.4475705827795462</v>
      </c>
      <c r="BJ18" s="1264">
        <v>-4.3705813399707107</v>
      </c>
      <c r="BK18" s="1364">
        <v>-33.861429453042525</v>
      </c>
    </row>
    <row r="19" spans="1:66" x14ac:dyDescent="0.3">
      <c r="A19" s="1339" t="s">
        <v>1247</v>
      </c>
      <c r="C19" s="1325" t="str">
        <f>IFERROR((C15/B15)-1,"N/A")</f>
        <v>N/A</v>
      </c>
      <c r="D19" s="1325">
        <f>IFERROR((D15/C15)-1,"N/A")</f>
        <v>-2.2617315067108894</v>
      </c>
      <c r="E19" s="1325">
        <f t="shared" ref="E19:BJ19" si="2">IFERROR((E15/D15)-1,"N/A")</f>
        <v>0.95240847602522316</v>
      </c>
      <c r="F19" s="1325">
        <f t="shared" si="2"/>
        <v>0.37546479565836433</v>
      </c>
      <c r="G19" s="1325">
        <f t="shared" si="2"/>
        <v>-8.6642613792455192E-2</v>
      </c>
      <c r="H19" s="1325">
        <f t="shared" si="2"/>
        <v>-0.19469004086385133</v>
      </c>
      <c r="I19" s="1325">
        <f t="shared" si="2"/>
        <v>0.79414376173845458</v>
      </c>
      <c r="J19" s="1325">
        <f t="shared" si="2"/>
        <v>0.1379293110694173</v>
      </c>
      <c r="K19" s="1325">
        <f t="shared" si="2"/>
        <v>-0.17199742426881459</v>
      </c>
      <c r="L19" s="1325">
        <f t="shared" si="2"/>
        <v>-4.991754370076118E-2</v>
      </c>
      <c r="M19" s="1325">
        <f t="shared" si="2"/>
        <v>7.9648393566369435E-3</v>
      </c>
      <c r="N19" s="1325">
        <f t="shared" si="2"/>
        <v>-0.41970129587673011</v>
      </c>
      <c r="O19" s="1325">
        <f t="shared" si="2"/>
        <v>0.21500606326544758</v>
      </c>
      <c r="P19" s="1325">
        <f t="shared" si="2"/>
        <v>-0.52329496340539139</v>
      </c>
      <c r="Q19" s="1325">
        <f t="shared" si="2"/>
        <v>0.43030295968140209</v>
      </c>
      <c r="R19" s="1325">
        <f t="shared" si="2"/>
        <v>-0.35299649033186331</v>
      </c>
      <c r="S19" s="1325">
        <f t="shared" si="2"/>
        <v>0.46471884310024913</v>
      </c>
      <c r="T19" s="1325">
        <f t="shared" si="2"/>
        <v>-1.2519073463511163</v>
      </c>
      <c r="U19" s="1325">
        <f t="shared" si="2"/>
        <v>-1.8543105540640497</v>
      </c>
      <c r="V19" s="1325">
        <f t="shared" si="2"/>
        <v>-2.6186627094285244</v>
      </c>
      <c r="W19" s="1325">
        <f t="shared" si="2"/>
        <v>-3.9662782663289176</v>
      </c>
      <c r="X19" s="1325">
        <f t="shared" si="2"/>
        <v>-0.37970208479287593</v>
      </c>
      <c r="Y19" s="1325">
        <f t="shared" si="2"/>
        <v>-1.0601824966449731</v>
      </c>
      <c r="Z19" s="1325">
        <f t="shared" si="2"/>
        <v>8.205878497941022</v>
      </c>
      <c r="AA19" s="1325">
        <f t="shared" si="2"/>
        <v>-2.359975063815889</v>
      </c>
      <c r="AB19" s="1325">
        <f t="shared" si="2"/>
        <v>1.2606993650731839</v>
      </c>
      <c r="AC19" s="1325">
        <f t="shared" si="2"/>
        <v>4.8974690742046079E-2</v>
      </c>
      <c r="AD19" s="1325">
        <f t="shared" si="2"/>
        <v>-0.35379809518375305</v>
      </c>
      <c r="AE19" s="1325">
        <f t="shared" si="2"/>
        <v>-0.60793509835635862</v>
      </c>
      <c r="AF19" s="1325">
        <f t="shared" si="2"/>
        <v>-7.1651228341448618</v>
      </c>
      <c r="AG19" s="1325">
        <f t="shared" si="2"/>
        <v>-1.6125177235472654</v>
      </c>
      <c r="AH19" s="1325">
        <f t="shared" si="2"/>
        <v>-0.57404097572609047</v>
      </c>
      <c r="AI19" s="1325">
        <f t="shared" si="2"/>
        <v>1.3174078896704358</v>
      </c>
      <c r="AJ19" s="1325">
        <f t="shared" si="2"/>
        <v>-0.94529493761160865</v>
      </c>
      <c r="AK19" s="1325">
        <f t="shared" si="2"/>
        <v>-2.2422849113609384</v>
      </c>
      <c r="AL19" s="1325">
        <f t="shared" si="2"/>
        <v>14.871029557129431</v>
      </c>
      <c r="AM19" s="1325">
        <f t="shared" si="2"/>
        <v>-1.9387868631959551</v>
      </c>
      <c r="AN19" s="1325">
        <f t="shared" si="2"/>
        <v>-0.49707449327101672</v>
      </c>
      <c r="AO19" s="1325">
        <f t="shared" si="2"/>
        <v>0.27693478089147017</v>
      </c>
      <c r="AP19" s="1325">
        <f t="shared" si="2"/>
        <v>-2.1718354030742226</v>
      </c>
      <c r="AQ19" s="1325">
        <f t="shared" si="2"/>
        <v>-1.8574238914880439</v>
      </c>
      <c r="AR19" s="1325">
        <f t="shared" si="2"/>
        <v>-1.8495437892866173</v>
      </c>
      <c r="AS19" s="1325">
        <f t="shared" si="2"/>
        <v>-3.8304464600835071</v>
      </c>
      <c r="AT19" s="1325">
        <f t="shared" si="2"/>
        <v>-0.42479807931740587</v>
      </c>
      <c r="AU19" s="1325">
        <f t="shared" si="2"/>
        <v>1.488199015000832</v>
      </c>
      <c r="AV19" s="1325">
        <f t="shared" si="2"/>
        <v>-0.63502623748915954</v>
      </c>
      <c r="AW19" s="1325">
        <f t="shared" si="2"/>
        <v>2.1957038009146279E-2</v>
      </c>
      <c r="AX19" s="1325">
        <f t="shared" si="2"/>
        <v>-2.5442242523833345</v>
      </c>
      <c r="AY19" s="1325">
        <f t="shared" si="2"/>
        <v>-3.2049787436523962</v>
      </c>
      <c r="AZ19" s="1325">
        <f t="shared" si="2"/>
        <v>-0.57372492752640092</v>
      </c>
      <c r="BA19" s="1325">
        <f t="shared" si="2"/>
        <v>0.61383930402609965</v>
      </c>
      <c r="BB19" s="1325">
        <f t="shared" si="2"/>
        <v>-0.63629315629753291</v>
      </c>
      <c r="BC19" s="1325">
        <f t="shared" si="2"/>
        <v>-2.3748914771798968E-2</v>
      </c>
      <c r="BD19" s="1325">
        <f t="shared" si="2"/>
        <v>-1.4555008021108353</v>
      </c>
      <c r="BE19" s="1325">
        <f t="shared" si="2"/>
        <v>-5.0096160498948397</v>
      </c>
      <c r="BF19" s="1325">
        <f t="shared" si="2"/>
        <v>-0.80812504365266524</v>
      </c>
      <c r="BG19" s="1325">
        <f t="shared" si="2"/>
        <v>3.1699022898141358</v>
      </c>
      <c r="BH19" s="1325">
        <f t="shared" si="2"/>
        <v>-1.181906924681563</v>
      </c>
      <c r="BI19" s="1325">
        <f t="shared" si="2"/>
        <v>-4.4475705827795462</v>
      </c>
      <c r="BJ19" s="1325">
        <f t="shared" si="2"/>
        <v>-4.3705813399707107</v>
      </c>
      <c r="BK19" s="1288">
        <f t="shared" si="0"/>
        <v>-33.861429453042525</v>
      </c>
      <c r="BN19" s="1285"/>
    </row>
    <row r="20" spans="1:66" x14ac:dyDescent="0.3">
      <c r="A20" s="1344" t="s">
        <v>1246</v>
      </c>
      <c r="C20" s="1275">
        <v>25197453.843323588</v>
      </c>
      <c r="D20" s="1275">
        <v>-516479214.97450006</v>
      </c>
      <c r="E20" s="1275">
        <v>-1125187245.0139091</v>
      </c>
      <c r="F20" s="1275">
        <v>-1332742953.3536282</v>
      </c>
      <c r="G20" s="1275">
        <v>-1411253230.7751172</v>
      </c>
      <c r="H20" s="1275">
        <v>-1495435625.9036551</v>
      </c>
      <c r="I20" s="1275">
        <v>-1874969531.0239244</v>
      </c>
      <c r="J20" s="1275">
        <v>-1849945910.4755361</v>
      </c>
      <c r="K20" s="1275">
        <v>-1657527626.5875096</v>
      </c>
      <c r="L20" s="1275">
        <v>-1672006080.8054719</v>
      </c>
      <c r="M20" s="1275">
        <v>-1721394814.5954177</v>
      </c>
      <c r="N20" s="1275">
        <v>-1690732930.663507</v>
      </c>
      <c r="O20" s="1275">
        <v>-1706801919.5175247</v>
      </c>
      <c r="P20" s="1275">
        <v>-1081172035.6854763</v>
      </c>
      <c r="Q20" s="1275">
        <v>-1166052369.3600368</v>
      </c>
      <c r="R20" s="1275">
        <v>-896675676.7619015</v>
      </c>
      <c r="S20" s="1275">
        <v>-1231090156.9515963</v>
      </c>
      <c r="T20" s="1275">
        <v>-909471188.18451965</v>
      </c>
      <c r="U20" s="1275">
        <v>-995994835.53147042</v>
      </c>
      <c r="V20" s="1275">
        <v>-498360908.68765295</v>
      </c>
      <c r="W20" s="1275">
        <v>-1187616480.2139606</v>
      </c>
      <c r="X20" s="1275">
        <v>-1077871175.3881853</v>
      </c>
      <c r="Y20" s="1275">
        <v>-826959728.48807204</v>
      </c>
      <c r="Z20" s="1275">
        <v>-1153322720.6480072</v>
      </c>
      <c r="AA20" s="1275">
        <v>-1132128853.5069547</v>
      </c>
      <c r="AB20" s="1275">
        <v>-1274933336.2912295</v>
      </c>
      <c r="AC20" s="1275">
        <v>-1244993277.4524753</v>
      </c>
      <c r="AD20" s="1275">
        <v>-995500081.41501212</v>
      </c>
      <c r="AE20" s="1275">
        <v>-961739638.11513352</v>
      </c>
      <c r="AF20" s="1275">
        <v>-287524231.91610146</v>
      </c>
      <c r="AG20" s="1275">
        <v>-1476472332.939755</v>
      </c>
      <c r="AH20" s="1275">
        <v>-958275037.72585177</v>
      </c>
      <c r="AI20" s="1275">
        <v>-1289750543.2683148</v>
      </c>
      <c r="AJ20" s="1275">
        <v>-910085257.34796429</v>
      </c>
      <c r="AK20" s="1275">
        <v>-875287094.2087729</v>
      </c>
      <c r="AL20" s="1275">
        <v>-844997452.8181231</v>
      </c>
      <c r="AM20" s="1275">
        <v>-1653611207.3193204</v>
      </c>
      <c r="AN20" s="1275">
        <v>-1018990215.0532167</v>
      </c>
      <c r="AO20" s="1275">
        <v>-1065333375.6899067</v>
      </c>
      <c r="AP20" s="1275">
        <v>-272880818.70862389</v>
      </c>
      <c r="AQ20" s="1275">
        <v>-1186771381.0514264</v>
      </c>
      <c r="AR20" s="1275">
        <v>-889437134.6138823</v>
      </c>
      <c r="AS20" s="1275">
        <v>-1814538042.802604</v>
      </c>
      <c r="AT20" s="1275">
        <v>-1214701252.9326162</v>
      </c>
      <c r="AU20" s="1275">
        <v>-1953347008.6428521</v>
      </c>
      <c r="AV20" s="1275">
        <v>-1310751592.2023172</v>
      </c>
      <c r="AW20" s="1275">
        <v>-1388276851.9302311</v>
      </c>
      <c r="AX20" s="1275">
        <v>-854607246.72766876</v>
      </c>
      <c r="AY20" s="1275">
        <v>-2480581394.6056781</v>
      </c>
      <c r="AZ20" s="1275">
        <v>-1431870313.6968207</v>
      </c>
      <c r="BA20" s="1275">
        <v>-1745792753.9457548</v>
      </c>
      <c r="BB20" s="1275">
        <v>-1051277300.6970658</v>
      </c>
      <c r="BC20" s="1275">
        <v>-1250993039.9572215</v>
      </c>
      <c r="BD20" s="1275">
        <v>-1040717723.8608739</v>
      </c>
      <c r="BE20" s="1275">
        <v>-1686773817.4996953</v>
      </c>
      <c r="BF20" s="1275">
        <v>-906528616.9650768</v>
      </c>
      <c r="BG20" s="1275">
        <v>-1344596632.3626714</v>
      </c>
      <c r="BH20" s="1275">
        <v>-820713626.3997786</v>
      </c>
      <c r="BI20" s="1275">
        <v>-1303764382.2722321</v>
      </c>
      <c r="BJ20" s="1275">
        <v>-445984975.03977895</v>
      </c>
      <c r="BK20" s="1365">
        <f t="shared" si="0"/>
        <v>-71438394747.73027</v>
      </c>
    </row>
    <row r="21" spans="1:66" x14ac:dyDescent="0.3">
      <c r="A21" s="1343" t="s">
        <v>1246</v>
      </c>
      <c r="C21" s="1327">
        <f>+SCI!C199</f>
        <v>25197453.843323588</v>
      </c>
      <c r="D21" s="1327">
        <f>+SCI!D199</f>
        <v>-516479214.97450006</v>
      </c>
      <c r="E21" s="1327">
        <f>+SCI!E199</f>
        <v>-1125187245.0139091</v>
      </c>
      <c r="F21" s="1327">
        <f>+SCI!F199</f>
        <v>-1332742953.3536282</v>
      </c>
      <c r="G21" s="1327">
        <f>+SCI!G199</f>
        <v>-1411253230.7751172</v>
      </c>
      <c r="H21" s="1327">
        <f>+SCI!H199</f>
        <v>-1495435625.9036551</v>
      </c>
      <c r="I21" s="1327">
        <f>+SCI!I199</f>
        <v>-1874969531.0239244</v>
      </c>
      <c r="J21" s="1327">
        <f>+SCI!J199</f>
        <v>-1849945910.4755361</v>
      </c>
      <c r="K21" s="1327">
        <f>+SCI!K199</f>
        <v>-1657527626.5875096</v>
      </c>
      <c r="L21" s="1327">
        <f>+SCI!L199</f>
        <v>-1672006080.8054719</v>
      </c>
      <c r="M21" s="1327">
        <f>+SCI!M199</f>
        <v>-1721394814.5954177</v>
      </c>
      <c r="N21" s="1327">
        <f>+SCI!N199</f>
        <v>-1690732930.663507</v>
      </c>
      <c r="O21" s="1327">
        <f>+SCI!O199</f>
        <v>-1706801919.5175247</v>
      </c>
      <c r="P21" s="1327">
        <f>+SCI!P199</f>
        <v>-1081172035.6854763</v>
      </c>
      <c r="Q21" s="1327">
        <f>+SCI!Q199</f>
        <v>-1166052369.3600368</v>
      </c>
      <c r="R21" s="1327">
        <f>+SCI!R199</f>
        <v>-896675676.7619015</v>
      </c>
      <c r="S21" s="1327">
        <f>+SCI!S199</f>
        <v>-1231090156.9515963</v>
      </c>
      <c r="T21" s="1327">
        <f>+SCI!T199</f>
        <v>-909471188.18451965</v>
      </c>
      <c r="U21" s="1327">
        <f>+SCI!U199</f>
        <v>-995994835.53147042</v>
      </c>
      <c r="V21" s="1327">
        <f>+SCI!V199</f>
        <v>-498360908.68765295</v>
      </c>
      <c r="W21" s="1327">
        <f>+SCI!W199</f>
        <v>-1187616480.2139606</v>
      </c>
      <c r="X21" s="1327">
        <f>+SCI!X199</f>
        <v>-1077871175.3881853</v>
      </c>
      <c r="Y21" s="1327">
        <f>+SCI!Y199</f>
        <v>-826959728.48807204</v>
      </c>
      <c r="Z21" s="1327">
        <f>+SCI!Z199</f>
        <v>-1153322720.6480072</v>
      </c>
      <c r="AA21" s="1327">
        <f>+SCI!AA199</f>
        <v>-1132128853.5069547</v>
      </c>
      <c r="AB21" s="1327">
        <f>+SCI!AB199</f>
        <v>-1274933336.2912295</v>
      </c>
      <c r="AC21" s="1327">
        <f>+SCI!AC199</f>
        <v>-1244993277.4524753</v>
      </c>
      <c r="AD21" s="1327">
        <f>+SCI!AD199</f>
        <v>-995500081.41501212</v>
      </c>
      <c r="AE21" s="1327">
        <f>+SCI!AE199</f>
        <v>-961739638.11513352</v>
      </c>
      <c r="AF21" s="1327">
        <f>+SCI!AF199</f>
        <v>-287524231.91610146</v>
      </c>
      <c r="AG21" s="1327">
        <f>+SCI!AG199</f>
        <v>-1476472332.939755</v>
      </c>
      <c r="AH21" s="1327">
        <f>+SCI!AH199</f>
        <v>-958275037.72585177</v>
      </c>
      <c r="AI21" s="1327">
        <f>+SCI!AI199</f>
        <v>-1289750543.2683148</v>
      </c>
      <c r="AJ21" s="1327">
        <f>+SCI!AJ199</f>
        <v>-910085257.34796429</v>
      </c>
      <c r="AK21" s="1327">
        <f>+SCI!AK199</f>
        <v>-875287094.2087729</v>
      </c>
      <c r="AL21" s="1327">
        <f>+SCI!AL199</f>
        <v>-844997452.8181231</v>
      </c>
      <c r="AM21" s="1327">
        <f>+SCI!AM199</f>
        <v>-1653611207.3193204</v>
      </c>
      <c r="AN21" s="1327">
        <f>+SCI!AN199</f>
        <v>-1018990215.0532167</v>
      </c>
      <c r="AO21" s="1327">
        <f>+SCI!AO199</f>
        <v>-1065333375.6899067</v>
      </c>
      <c r="AP21" s="1327">
        <f>+SCI!AP199</f>
        <v>-272880818.70862389</v>
      </c>
      <c r="AQ21" s="1327">
        <f>+SCI!AQ199</f>
        <v>-1186771381.0514264</v>
      </c>
      <c r="AR21" s="1327">
        <f>+SCI!AR199</f>
        <v>-889437134.6138823</v>
      </c>
      <c r="AS21" s="1327">
        <f>+SCI!AS199</f>
        <v>-1814538042.802604</v>
      </c>
      <c r="AT21" s="1327">
        <f>+SCI!AT199</f>
        <v>-1214701252.9326162</v>
      </c>
      <c r="AU21" s="1327">
        <f>+SCI!AU199</f>
        <v>-1953347008.6428521</v>
      </c>
      <c r="AV21" s="1327">
        <f>+SCI!AV199</f>
        <v>-1310751592.2023172</v>
      </c>
      <c r="AW21" s="1327">
        <f>+SCI!AW199</f>
        <v>-1388276851.9302311</v>
      </c>
      <c r="AX21" s="1327">
        <f>+SCI!AX199</f>
        <v>-854607246.72766876</v>
      </c>
      <c r="AY21" s="1327">
        <f>+SCI!AY199</f>
        <v>-2480581394.6056781</v>
      </c>
      <c r="AZ21" s="1327">
        <f>+SCI!AZ199</f>
        <v>-1431870313.6968207</v>
      </c>
      <c r="BA21" s="1327">
        <f>+SCI!BA199</f>
        <v>-1745792753.9457548</v>
      </c>
      <c r="BB21" s="1327">
        <f>+SCI!BB199</f>
        <v>-1051277300.6970658</v>
      </c>
      <c r="BC21" s="1327">
        <f>+SCI!BC199</f>
        <v>-1250993039.9572215</v>
      </c>
      <c r="BD21" s="1327">
        <f>+SCI!BD199</f>
        <v>-1040717723.8608739</v>
      </c>
      <c r="BE21" s="1327">
        <f>+SCI!BE199</f>
        <v>-1686773817.4996953</v>
      </c>
      <c r="BF21" s="1327">
        <f>+SCI!BF199</f>
        <v>-906528616.9650768</v>
      </c>
      <c r="BG21" s="1327">
        <f>+SCI!BG199</f>
        <v>-1344596632.3626714</v>
      </c>
      <c r="BH21" s="1327">
        <f>+SCI!BH199</f>
        <v>-820713626.3997786</v>
      </c>
      <c r="BI21" s="1327">
        <f>+SCI!BI199</f>
        <v>-1303764382.2722321</v>
      </c>
      <c r="BJ21" s="1327">
        <f>+SCI!BJ199</f>
        <v>-445984975.03977895</v>
      </c>
      <c r="BK21" s="1362">
        <f t="shared" si="0"/>
        <v>-71438394747.73027</v>
      </c>
      <c r="BN21" s="1285"/>
    </row>
    <row r="22" spans="1:66" x14ac:dyDescent="0.3">
      <c r="A22" s="1345" t="s">
        <v>1245</v>
      </c>
      <c r="C22" s="1276">
        <v>1.7960931409576053E-2</v>
      </c>
      <c r="D22" s="1276">
        <v>-0.44874560501881289</v>
      </c>
      <c r="E22" s="1276">
        <v>-1.0779473737720295</v>
      </c>
      <c r="F22" s="1276">
        <v>-1.5433428944269922</v>
      </c>
      <c r="G22" s="1276">
        <v>-1.0512951873286578</v>
      </c>
      <c r="H22" s="1276">
        <v>-0.70078604562768787</v>
      </c>
      <c r="I22" s="1276">
        <v>-1.174202301252121</v>
      </c>
      <c r="J22" s="1276">
        <v>-1.7216916955211139</v>
      </c>
      <c r="K22" s="1276">
        <v>-1.3426897672278419</v>
      </c>
      <c r="L22" s="1276">
        <v>-1.1861781605730066</v>
      </c>
      <c r="M22" s="1276">
        <v>-1.1598745423527952</v>
      </c>
      <c r="N22" s="1276">
        <v>-0.63032149853268438</v>
      </c>
      <c r="O22" s="1276">
        <v>-0.78722729512370648</v>
      </c>
      <c r="P22" s="1276">
        <v>-0.46985343986568373</v>
      </c>
      <c r="Q22" s="1276">
        <v>-0.58779203011394288</v>
      </c>
      <c r="R22" s="1276">
        <v>-0.44483671230063604</v>
      </c>
      <c r="S22" s="1276">
        <v>-0.57512047454520288</v>
      </c>
      <c r="T22" s="1276">
        <v>-0.28298174069622239</v>
      </c>
      <c r="U22" s="1276">
        <v>-0.33994484926297908</v>
      </c>
      <c r="V22" s="1276">
        <v>-0.17301239934556692</v>
      </c>
      <c r="W22" s="1276">
        <v>-0.55108164173105356</v>
      </c>
      <c r="X22" s="1276">
        <v>-0.43486246303079623</v>
      </c>
      <c r="Y22" s="1276">
        <v>-0.28096281362047437</v>
      </c>
      <c r="Z22" s="1276">
        <v>-0.29437849653532921</v>
      </c>
      <c r="AA22" s="1276">
        <v>-0.35677300322935018</v>
      </c>
      <c r="AB22" s="1276">
        <v>-0.50041736000910941</v>
      </c>
      <c r="AC22" s="1276">
        <v>-0.55157256349950579</v>
      </c>
      <c r="AD22" s="1276">
        <v>-0.43432296315298957</v>
      </c>
      <c r="AE22" s="1276">
        <v>-0.34311103677634525</v>
      </c>
      <c r="AF22" s="1276">
        <v>-6.4580768733433991E-2</v>
      </c>
      <c r="AG22" s="1276">
        <v>-0.4917652886843783</v>
      </c>
      <c r="AH22" s="1276">
        <v>-0.32602145756659001</v>
      </c>
      <c r="AI22" s="1276">
        <v>-0.51050665384383864</v>
      </c>
      <c r="AJ22" s="1276">
        <v>-0.28992629317407942</v>
      </c>
      <c r="AK22" s="1276">
        <v>-0.26770457095626921</v>
      </c>
      <c r="AL22" s="1276">
        <v>-0.17935112404890491</v>
      </c>
      <c r="AM22" s="1276">
        <v>-0.54147706048566757</v>
      </c>
      <c r="AN22" s="1276">
        <v>-0.3460140252708051</v>
      </c>
      <c r="AO22" s="1276">
        <v>-0.40164304819865115</v>
      </c>
      <c r="AP22" s="1276">
        <v>-8.3272090672028148E-2</v>
      </c>
      <c r="AQ22" s="1276">
        <v>-0.41779994814581262</v>
      </c>
      <c r="AR22" s="1276">
        <v>-0.21866135213494342</v>
      </c>
      <c r="AS22" s="1276">
        <v>-0.62670461326154892</v>
      </c>
      <c r="AT22" s="1276">
        <v>-0.41999327239791157</v>
      </c>
      <c r="AU22" s="1276">
        <v>-0.95236463481850486</v>
      </c>
      <c r="AV22" s="1276">
        <v>-0.45066125438761517</v>
      </c>
      <c r="AW22" s="1276">
        <v>-0.4654457208249273</v>
      </c>
      <c r="AX22" s="1276">
        <v>-0.16834816753670687</v>
      </c>
      <c r="AY22" s="1276">
        <v>-1.0387171444352037</v>
      </c>
      <c r="AZ22" s="1276">
        <v>-0.49634694963557507</v>
      </c>
      <c r="BA22" s="1276">
        <v>-0.76883247318386805</v>
      </c>
      <c r="BB22" s="1276">
        <v>-0.37804994595943997</v>
      </c>
      <c r="BC22" s="1276">
        <v>-0.4043750962687514</v>
      </c>
      <c r="BD22" s="1276">
        <v>-0.24646881164422388</v>
      </c>
      <c r="BE22" s="1276">
        <v>-0.50878405903779989</v>
      </c>
      <c r="BF22" s="1276">
        <v>-0.25940733102843655</v>
      </c>
      <c r="BG22" s="1276">
        <v>-0.45020733144197361</v>
      </c>
      <c r="BH22" s="1276">
        <v>-0.21702271661630318</v>
      </c>
      <c r="BI22" s="1276">
        <v>-0.37602645581549421</v>
      </c>
      <c r="BJ22" s="1276">
        <v>-7.5410472580203516E-2</v>
      </c>
      <c r="BK22" s="1364">
        <f t="shared" si="0"/>
        <v>-31.869255555852948</v>
      </c>
    </row>
    <row r="23" spans="1:66" x14ac:dyDescent="0.3">
      <c r="A23" s="1339" t="s">
        <v>1245</v>
      </c>
      <c r="C23" s="1325">
        <f>+(SCI!C199/SCI!C3)</f>
        <v>1.7960931409576053E-2</v>
      </c>
      <c r="D23" s="1325">
        <f>+(SCI!D199/SCI!D3)</f>
        <v>-0.44874560501881289</v>
      </c>
      <c r="E23" s="1325">
        <f>+(SCI!E199/SCI!E3)</f>
        <v>-1.0779473737720295</v>
      </c>
      <c r="F23" s="1325">
        <f>+(SCI!F199/SCI!F3)</f>
        <v>-1.5433428944269922</v>
      </c>
      <c r="G23" s="1325">
        <f>+(SCI!G199/SCI!G3)</f>
        <v>-1.0512951873286578</v>
      </c>
      <c r="H23" s="1325">
        <f>+(SCI!H199/SCI!H3)</f>
        <v>-0.70078604562768787</v>
      </c>
      <c r="I23" s="1325">
        <f>+(SCI!I199/SCI!I3)</f>
        <v>-1.174202301252121</v>
      </c>
      <c r="J23" s="1325">
        <f>+(SCI!J199/SCI!J3)</f>
        <v>-1.7216916955211139</v>
      </c>
      <c r="K23" s="1325">
        <f>+(SCI!K199/SCI!K3)</f>
        <v>-1.3426897672278419</v>
      </c>
      <c r="L23" s="1325">
        <f>+(SCI!L199/SCI!L3)</f>
        <v>-1.1861781605730066</v>
      </c>
      <c r="M23" s="1325">
        <f>+(SCI!M199/SCI!M3)</f>
        <v>-1.1598745423527952</v>
      </c>
      <c r="N23" s="1325">
        <f>+(SCI!N199/SCI!N3)</f>
        <v>-0.63032149853268438</v>
      </c>
      <c r="O23" s="1325">
        <f>+(SCI!O199/SCI!O3)</f>
        <v>-0.78722729512370648</v>
      </c>
      <c r="P23" s="1325">
        <f>+(SCI!P199/SCI!P3)</f>
        <v>-0.46985343986568373</v>
      </c>
      <c r="Q23" s="1325">
        <f>+(SCI!Q199/SCI!Q3)</f>
        <v>-0.58779203011394288</v>
      </c>
      <c r="R23" s="1325">
        <f>+(SCI!R199/SCI!R3)</f>
        <v>-0.44483671230063604</v>
      </c>
      <c r="S23" s="1325">
        <f>+(SCI!S199/SCI!S3)</f>
        <v>-0.57512047454520288</v>
      </c>
      <c r="T23" s="1325">
        <f>+(SCI!T199/SCI!T3)</f>
        <v>-0.28298174069622239</v>
      </c>
      <c r="U23" s="1325">
        <f>+(SCI!U199/SCI!U3)</f>
        <v>-0.33994484926297908</v>
      </c>
      <c r="V23" s="1325">
        <f>+(SCI!V199/SCI!V3)</f>
        <v>-0.17301239934556692</v>
      </c>
      <c r="W23" s="1325">
        <f>+(SCI!W199/SCI!W3)</f>
        <v>-0.55108164173105356</v>
      </c>
      <c r="X23" s="1325">
        <f>+(SCI!X199/SCI!X3)</f>
        <v>-0.43486246303079623</v>
      </c>
      <c r="Y23" s="1325">
        <f>+(SCI!Y199/SCI!Y3)</f>
        <v>-0.28096281362047437</v>
      </c>
      <c r="Z23" s="1325">
        <f>+(SCI!Z199/SCI!Z3)</f>
        <v>-0.29437849653532921</v>
      </c>
      <c r="AA23" s="1325">
        <f>+(SCI!AA199/SCI!AA3)</f>
        <v>-0.35677300322935018</v>
      </c>
      <c r="AB23" s="1325">
        <f>+(SCI!AB199/SCI!AB3)</f>
        <v>-0.50041736000910941</v>
      </c>
      <c r="AC23" s="1325">
        <f>+(SCI!AC199/SCI!AC3)</f>
        <v>-0.55157256349950579</v>
      </c>
      <c r="AD23" s="1325">
        <f>+(SCI!AD199/SCI!AD3)</f>
        <v>-0.43432296315298957</v>
      </c>
      <c r="AE23" s="1325">
        <f>+(SCI!AE199/SCI!AE3)</f>
        <v>-0.34311103677634525</v>
      </c>
      <c r="AF23" s="1325">
        <f>+(SCI!AF199/SCI!AF3)</f>
        <v>-6.4580768733433991E-2</v>
      </c>
      <c r="AG23" s="1325">
        <f>+(SCI!AG199/SCI!AG3)</f>
        <v>-0.4917652886843783</v>
      </c>
      <c r="AH23" s="1325">
        <f>+(SCI!AH199/SCI!AH3)</f>
        <v>-0.32602145756659001</v>
      </c>
      <c r="AI23" s="1325">
        <f>+(SCI!AI199/SCI!AI3)</f>
        <v>-0.51050665384383864</v>
      </c>
      <c r="AJ23" s="1325">
        <f>+(SCI!AJ199/SCI!AJ3)</f>
        <v>-0.28992629317407942</v>
      </c>
      <c r="AK23" s="1325">
        <f>+(SCI!AK199/SCI!AK3)</f>
        <v>-0.26770457095626921</v>
      </c>
      <c r="AL23" s="1325">
        <f>+(SCI!AL199/SCI!AL3)</f>
        <v>-0.17935112404890491</v>
      </c>
      <c r="AM23" s="1325">
        <f>+(SCI!AM199/SCI!AM3)</f>
        <v>-0.54147706048566757</v>
      </c>
      <c r="AN23" s="1325">
        <f>+(SCI!AN199/SCI!AN3)</f>
        <v>-0.3460140252708051</v>
      </c>
      <c r="AO23" s="1325">
        <f>+(SCI!AO199/SCI!AO3)</f>
        <v>-0.40164304819865115</v>
      </c>
      <c r="AP23" s="1325">
        <f>+(SCI!AP199/SCI!AP3)</f>
        <v>-8.3272090672028148E-2</v>
      </c>
      <c r="AQ23" s="1325">
        <f>+(SCI!AQ199/SCI!AQ3)</f>
        <v>-0.41779994814581262</v>
      </c>
      <c r="AR23" s="1325">
        <f>+(SCI!AR199/SCI!AR3)</f>
        <v>-0.21866135213494342</v>
      </c>
      <c r="AS23" s="1325">
        <f>+(SCI!AS199/SCI!AS3)</f>
        <v>-0.62670461326154892</v>
      </c>
      <c r="AT23" s="1325">
        <f>+(SCI!AT199/SCI!AT3)</f>
        <v>-0.41999327239791157</v>
      </c>
      <c r="AU23" s="1325">
        <f>+(SCI!AU199/SCI!AU3)</f>
        <v>-0.95236463481850486</v>
      </c>
      <c r="AV23" s="1325">
        <f>+(SCI!AV199/SCI!AV3)</f>
        <v>-0.45066125438761517</v>
      </c>
      <c r="AW23" s="1325">
        <f>+(SCI!AW199/SCI!AW3)</f>
        <v>-0.4654457208249273</v>
      </c>
      <c r="AX23" s="1325">
        <f>+(SCI!AX199/SCI!AX3)</f>
        <v>-0.16834816753670687</v>
      </c>
      <c r="AY23" s="1325">
        <f>+(SCI!AY199/SCI!AY3)</f>
        <v>-1.0387171444352037</v>
      </c>
      <c r="AZ23" s="1325">
        <f>+(SCI!AZ199/SCI!AZ3)</f>
        <v>-0.49634694963557507</v>
      </c>
      <c r="BA23" s="1325">
        <f>+(SCI!BA199/SCI!BA3)</f>
        <v>-0.76883247318386805</v>
      </c>
      <c r="BB23" s="1325">
        <f>+(SCI!BB199/SCI!BB3)</f>
        <v>-0.37804994595943997</v>
      </c>
      <c r="BC23" s="1325">
        <f>+(SCI!BC199/SCI!BC3)</f>
        <v>-0.4043750962687514</v>
      </c>
      <c r="BD23" s="1325">
        <f>+(SCI!BD199/SCI!BD3)</f>
        <v>-0.24646881164422388</v>
      </c>
      <c r="BE23" s="1325">
        <f>+(SCI!BE199/SCI!BE3)</f>
        <v>-0.50878405903779989</v>
      </c>
      <c r="BF23" s="1325">
        <f>+(SCI!BF199/SCI!BF3)</f>
        <v>-0.25940733102843655</v>
      </c>
      <c r="BG23" s="1325">
        <f>+(SCI!BG199/SCI!BG3)</f>
        <v>-0.45020733144197361</v>
      </c>
      <c r="BH23" s="1325">
        <f>+(SCI!BH199/SCI!BH3)</f>
        <v>-0.21702271661630318</v>
      </c>
      <c r="BI23" s="1325">
        <f>+(SCI!BI199/SCI!BI3)</f>
        <v>-0.37602645581549421</v>
      </c>
      <c r="BJ23" s="1325">
        <f>+(SCI!BJ199/SCI!BJ3)</f>
        <v>-7.5410472580203516E-2</v>
      </c>
      <c r="BK23" s="1288">
        <f t="shared" si="0"/>
        <v>-31.869255555852948</v>
      </c>
      <c r="BN23" s="1285"/>
    </row>
    <row r="24" spans="1:66" x14ac:dyDescent="0.3">
      <c r="A24" s="1345" t="s">
        <v>1244</v>
      </c>
      <c r="C24" s="1276" t="s">
        <v>1263</v>
      </c>
      <c r="D24" s="1276">
        <v>-25.984539764990117</v>
      </c>
      <c r="E24" s="1276">
        <v>1.4021346654232714</v>
      </c>
      <c r="F24" s="1276">
        <v>0.43174233917043447</v>
      </c>
      <c r="G24" s="1276">
        <v>-0.31881943337097518</v>
      </c>
      <c r="H24" s="1276">
        <v>-0.33340696878068476</v>
      </c>
      <c r="I24" s="1276">
        <v>0.6755503460409209</v>
      </c>
      <c r="J24" s="1276">
        <v>0.46626496446581034</v>
      </c>
      <c r="K24" s="1276">
        <v>-0.22013344739898821</v>
      </c>
      <c r="L24" s="1276">
        <v>-0.11656572536333087</v>
      </c>
      <c r="M24" s="1276">
        <v>-2.2175099065645409E-2</v>
      </c>
      <c r="N24" s="1276">
        <v>-0.45656062313939327</v>
      </c>
      <c r="O24" s="1276">
        <v>0.24892978734864779</v>
      </c>
      <c r="P24" s="1276">
        <v>-0.40315402835231973</v>
      </c>
      <c r="Q24" s="1276">
        <v>0.25101144365777994</v>
      </c>
      <c r="R24" s="1276">
        <v>-0.24320730885989572</v>
      </c>
      <c r="S24" s="1276">
        <v>0.29287996840628705</v>
      </c>
      <c r="T24" s="1276">
        <v>-0.50796093475892967</v>
      </c>
      <c r="U24" s="1276">
        <v>0.20129605686434004</v>
      </c>
      <c r="V24" s="1276">
        <v>-0.49105744734574375</v>
      </c>
      <c r="W24" s="1276">
        <v>2.1852147234277051</v>
      </c>
      <c r="X24" s="1276">
        <v>-0.21089285125737545</v>
      </c>
      <c r="Y24" s="1276">
        <v>-0.35390419384030147</v>
      </c>
      <c r="Z24" s="1276">
        <v>4.7748962725639554E-2</v>
      </c>
      <c r="AA24" s="1276">
        <v>0.21195334383580833</v>
      </c>
      <c r="AB24" s="1276">
        <v>0.40262114980549124</v>
      </c>
      <c r="AC24" s="1276">
        <v>0.10222507766210431</v>
      </c>
      <c r="AD24" s="1276">
        <v>-0.21257330060548107</v>
      </c>
      <c r="AE24" s="1276">
        <v>-0.21000944945320577</v>
      </c>
      <c r="AF24" s="1276">
        <v>-0.81177880682535264</v>
      </c>
      <c r="AG24" s="1276">
        <v>6.6147326569339429</v>
      </c>
      <c r="AH24" s="1276">
        <v>-0.33703849159667909</v>
      </c>
      <c r="AI24" s="1276">
        <v>0.56586826417573288</v>
      </c>
      <c r="AJ24" s="1276">
        <v>-0.43208126477668518</v>
      </c>
      <c r="AK24" s="1276">
        <v>-7.6646108824865E-2</v>
      </c>
      <c r="AL24" s="1276">
        <v>-0.33004086031014113</v>
      </c>
      <c r="AM24" s="1276">
        <v>2.0190893051666587</v>
      </c>
      <c r="AN24" s="1276">
        <v>-0.36098119288663055</v>
      </c>
      <c r="AO24" s="1276">
        <v>0.16077100598540306</v>
      </c>
      <c r="AP24" s="1276">
        <v>-0.79267140052467167</v>
      </c>
      <c r="AQ24" s="1276">
        <v>4.0172866415872921</v>
      </c>
      <c r="AR24" s="1276">
        <v>-0.47663623917293929</v>
      </c>
      <c r="AS24" s="1276">
        <v>1.8660968531594371</v>
      </c>
      <c r="AT24" s="1276">
        <v>-0.32983854991564976</v>
      </c>
      <c r="AU24" s="1276">
        <v>1.2675711669881515</v>
      </c>
      <c r="AV24" s="1276">
        <v>-0.52679757530738303</v>
      </c>
      <c r="AW24" s="1276">
        <v>3.2806162707291309E-2</v>
      </c>
      <c r="AX24" s="1276">
        <v>-0.6383076264223958</v>
      </c>
      <c r="AY24" s="1276">
        <v>5.1700531679902033</v>
      </c>
      <c r="AZ24" s="1276">
        <v>-0.52215388732660151</v>
      </c>
      <c r="BA24" s="1276">
        <v>0.54898196462848348</v>
      </c>
      <c r="BB24" s="1276">
        <v>-0.50828046532182769</v>
      </c>
      <c r="BC24" s="1276">
        <v>6.9634053888043113E-2</v>
      </c>
      <c r="BD24" s="1276">
        <v>-0.39049458307784002</v>
      </c>
      <c r="BE24" s="1276">
        <v>1.0642938781732205</v>
      </c>
      <c r="BF24" s="1276">
        <v>-0.49014257341509204</v>
      </c>
      <c r="BG24" s="1276">
        <v>0.73552277669678245</v>
      </c>
      <c r="BH24" s="1276">
        <v>-0.51794939473509038</v>
      </c>
      <c r="BI24" s="1276">
        <v>0.73265942698666953</v>
      </c>
      <c r="BJ24" s="1276">
        <v>-0.79945434313482089</v>
      </c>
      <c r="BK24" s="1364">
        <f t="shared" si="0"/>
        <v>-6.641313786255493</v>
      </c>
    </row>
    <row r="25" spans="1:66" x14ac:dyDescent="0.3">
      <c r="A25" s="1346" t="s">
        <v>1244</v>
      </c>
      <c r="C25" s="1328" t="str">
        <f>IFERROR((C23/B23)-1,"N/A")</f>
        <v>N/A</v>
      </c>
      <c r="D25" s="1328">
        <f>IFERROR((D23/C23)-1,"N/A")</f>
        <v>-25.984539764990117</v>
      </c>
      <c r="E25" s="1328">
        <f t="shared" ref="E25:BJ25" si="3">IFERROR((E23/D23)-1,"N/A")</f>
        <v>1.4021346654232714</v>
      </c>
      <c r="F25" s="1328">
        <f t="shared" si="3"/>
        <v>0.43174233917043447</v>
      </c>
      <c r="G25" s="1328">
        <f t="shared" si="3"/>
        <v>-0.31881943337097518</v>
      </c>
      <c r="H25" s="1328">
        <f t="shared" si="3"/>
        <v>-0.33340696878068476</v>
      </c>
      <c r="I25" s="1328">
        <f t="shared" si="3"/>
        <v>0.6755503460409209</v>
      </c>
      <c r="J25" s="1328">
        <f t="shared" si="3"/>
        <v>0.46626496446581034</v>
      </c>
      <c r="K25" s="1328">
        <f t="shared" si="3"/>
        <v>-0.22013344739898821</v>
      </c>
      <c r="L25" s="1328">
        <f t="shared" si="3"/>
        <v>-0.11656572536333087</v>
      </c>
      <c r="M25" s="1328">
        <f t="shared" si="3"/>
        <v>-2.2175099065645409E-2</v>
      </c>
      <c r="N25" s="1328">
        <f t="shared" si="3"/>
        <v>-0.45656062313939327</v>
      </c>
      <c r="O25" s="1328">
        <f t="shared" si="3"/>
        <v>0.24892978734864779</v>
      </c>
      <c r="P25" s="1328">
        <f t="shared" si="3"/>
        <v>-0.40315402835231973</v>
      </c>
      <c r="Q25" s="1328">
        <f t="shared" si="3"/>
        <v>0.25101144365777994</v>
      </c>
      <c r="R25" s="1328">
        <f t="shared" si="3"/>
        <v>-0.24320730885989572</v>
      </c>
      <c r="S25" s="1328">
        <f t="shared" si="3"/>
        <v>0.29287996840628705</v>
      </c>
      <c r="T25" s="1328">
        <f t="shared" si="3"/>
        <v>-0.50796093475892967</v>
      </c>
      <c r="U25" s="1328">
        <f t="shared" si="3"/>
        <v>0.20129605686434004</v>
      </c>
      <c r="V25" s="1328">
        <f t="shared" si="3"/>
        <v>-0.49105744734574375</v>
      </c>
      <c r="W25" s="1328">
        <f t="shared" si="3"/>
        <v>2.1852147234277051</v>
      </c>
      <c r="X25" s="1328">
        <f t="shared" si="3"/>
        <v>-0.21089285125737545</v>
      </c>
      <c r="Y25" s="1328">
        <f t="shared" si="3"/>
        <v>-0.35390419384030147</v>
      </c>
      <c r="Z25" s="1328">
        <f t="shared" si="3"/>
        <v>4.7748962725639554E-2</v>
      </c>
      <c r="AA25" s="1328">
        <f t="shared" si="3"/>
        <v>0.21195334383580833</v>
      </c>
      <c r="AB25" s="1328">
        <f t="shared" si="3"/>
        <v>0.40262114980549124</v>
      </c>
      <c r="AC25" s="1328">
        <f t="shared" si="3"/>
        <v>0.10222507766210431</v>
      </c>
      <c r="AD25" s="1328">
        <f t="shared" si="3"/>
        <v>-0.21257330060548107</v>
      </c>
      <c r="AE25" s="1328">
        <f t="shared" si="3"/>
        <v>-0.21000944945320577</v>
      </c>
      <c r="AF25" s="1328">
        <f t="shared" si="3"/>
        <v>-0.81177880682535264</v>
      </c>
      <c r="AG25" s="1328">
        <f t="shared" si="3"/>
        <v>6.6147326569339429</v>
      </c>
      <c r="AH25" s="1328">
        <f t="shared" si="3"/>
        <v>-0.33703849159667909</v>
      </c>
      <c r="AI25" s="1328">
        <f t="shared" si="3"/>
        <v>0.56586826417573288</v>
      </c>
      <c r="AJ25" s="1328">
        <f t="shared" si="3"/>
        <v>-0.43208126477668518</v>
      </c>
      <c r="AK25" s="1328">
        <f t="shared" si="3"/>
        <v>-7.6646108824865E-2</v>
      </c>
      <c r="AL25" s="1328">
        <f t="shared" si="3"/>
        <v>-0.33004086031014113</v>
      </c>
      <c r="AM25" s="1328">
        <f t="shared" si="3"/>
        <v>2.0190893051666587</v>
      </c>
      <c r="AN25" s="1328">
        <f t="shared" si="3"/>
        <v>-0.36098119288663055</v>
      </c>
      <c r="AO25" s="1328">
        <f t="shared" si="3"/>
        <v>0.16077100598540306</v>
      </c>
      <c r="AP25" s="1328">
        <f t="shared" si="3"/>
        <v>-0.79267140052467167</v>
      </c>
      <c r="AQ25" s="1328">
        <f t="shared" si="3"/>
        <v>4.0172866415872921</v>
      </c>
      <c r="AR25" s="1328">
        <f t="shared" si="3"/>
        <v>-0.47663623917293929</v>
      </c>
      <c r="AS25" s="1328">
        <f t="shared" si="3"/>
        <v>1.8660968531594371</v>
      </c>
      <c r="AT25" s="1328">
        <f t="shared" si="3"/>
        <v>-0.32983854991564976</v>
      </c>
      <c r="AU25" s="1328">
        <f t="shared" si="3"/>
        <v>1.2675711669881515</v>
      </c>
      <c r="AV25" s="1328">
        <f t="shared" si="3"/>
        <v>-0.52679757530738303</v>
      </c>
      <c r="AW25" s="1328">
        <f t="shared" si="3"/>
        <v>3.2806162707291309E-2</v>
      </c>
      <c r="AX25" s="1328">
        <f t="shared" si="3"/>
        <v>-0.6383076264223958</v>
      </c>
      <c r="AY25" s="1328">
        <f t="shared" si="3"/>
        <v>5.1700531679902033</v>
      </c>
      <c r="AZ25" s="1328">
        <f t="shared" si="3"/>
        <v>-0.52215388732660151</v>
      </c>
      <c r="BA25" s="1328">
        <f t="shared" si="3"/>
        <v>0.54898196462848348</v>
      </c>
      <c r="BB25" s="1328">
        <f t="shared" si="3"/>
        <v>-0.50828046532182769</v>
      </c>
      <c r="BC25" s="1328">
        <f t="shared" si="3"/>
        <v>6.9634053888043113E-2</v>
      </c>
      <c r="BD25" s="1328">
        <f t="shared" si="3"/>
        <v>-0.39049458307784002</v>
      </c>
      <c r="BE25" s="1328">
        <f t="shared" si="3"/>
        <v>1.0642938781732205</v>
      </c>
      <c r="BF25" s="1328">
        <f t="shared" si="3"/>
        <v>-0.49014257341509204</v>
      </c>
      <c r="BG25" s="1328">
        <f t="shared" si="3"/>
        <v>0.73552277669678245</v>
      </c>
      <c r="BH25" s="1328">
        <f t="shared" si="3"/>
        <v>-0.51794939473509038</v>
      </c>
      <c r="BI25" s="1328">
        <f t="shared" si="3"/>
        <v>0.73265942698666953</v>
      </c>
      <c r="BJ25" s="1328">
        <f t="shared" si="3"/>
        <v>-0.79945434313482089</v>
      </c>
      <c r="BK25" s="1364">
        <f t="shared" si="0"/>
        <v>-6.641313786255493</v>
      </c>
      <c r="BN25" s="1285"/>
    </row>
    <row r="26" spans="1:66" x14ac:dyDescent="0.3">
      <c r="A26" s="1344" t="s">
        <v>1243</v>
      </c>
      <c r="C26" s="1275">
        <v>255336160.08952212</v>
      </c>
      <c r="D26" s="1275">
        <v>-321421915.84434074</v>
      </c>
      <c r="E26" s="1275">
        <v>-891370286.52636635</v>
      </c>
      <c r="F26" s="1275">
        <v>-1091873450.9970951</v>
      </c>
      <c r="G26" s="1275">
        <v>-1128162312.0346413</v>
      </c>
      <c r="H26" s="1275">
        <v>-1155383117.0854926</v>
      </c>
      <c r="I26" s="1275">
        <v>-1562723200.8174095</v>
      </c>
      <c r="J26" s="1275">
        <v>-1586761550.5652874</v>
      </c>
      <c r="K26" s="1275">
        <v>-1382555344.0002732</v>
      </c>
      <c r="L26" s="1275">
        <v>-1376943138.3801684</v>
      </c>
      <c r="M26" s="1275">
        <v>-1417865499.5975962</v>
      </c>
      <c r="N26" s="1275">
        <v>-1285092537.0755239</v>
      </c>
      <c r="O26" s="1275">
        <v>-1293782570.8740962</v>
      </c>
      <c r="P26" s="1275">
        <v>-724927043.93449545</v>
      </c>
      <c r="Q26" s="1275">
        <v>-865645627.30985379</v>
      </c>
      <c r="R26" s="1275">
        <v>-630882606.77453041</v>
      </c>
      <c r="S26" s="1275">
        <v>-898872338.32150638</v>
      </c>
      <c r="T26" s="1275">
        <v>-488282045.65131605</v>
      </c>
      <c r="U26" s="1275">
        <v>-618057823.94732416</v>
      </c>
      <c r="V26" s="1275">
        <v>-197681603.17254782</v>
      </c>
      <c r="W26" s="1275">
        <v>-868052408.55827916</v>
      </c>
      <c r="X26" s="1275">
        <v>-727280226.63676357</v>
      </c>
      <c r="Y26" s="1275">
        <v>-462722301.050511</v>
      </c>
      <c r="Z26" s="1275">
        <v>-629041031.51022148</v>
      </c>
      <c r="AA26" s="1275">
        <v>-725543836.29555202</v>
      </c>
      <c r="AB26" s="1275">
        <v>-923665166.08044291</v>
      </c>
      <c r="AC26" s="1275">
        <v>-911999353.47984111</v>
      </c>
      <c r="AD26" s="1275">
        <v>-684007437.69803476</v>
      </c>
      <c r="AE26" s="1275">
        <v>-579395866.18051612</v>
      </c>
      <c r="AF26" s="1275">
        <v>202374009.43335915</v>
      </c>
      <c r="AG26" s="1275">
        <v>-1041092696.4572068</v>
      </c>
      <c r="AH26" s="1275">
        <v>-606848894.98873258</v>
      </c>
      <c r="AI26" s="1275">
        <v>-921593105.73240447</v>
      </c>
      <c r="AJ26" s="1275">
        <v>-501396951.90872085</v>
      </c>
      <c r="AK26" s="1275">
        <v>-456059580.92675447</v>
      </c>
      <c r="AL26" s="1275">
        <v>-236423274.04117155</v>
      </c>
      <c r="AM26" s="1275">
        <v>-1226475217.1777003</v>
      </c>
      <c r="AN26" s="1275">
        <v>-651639205.31443977</v>
      </c>
      <c r="AO26" s="1275">
        <v>-724581102.0156101</v>
      </c>
      <c r="AP26" s="1275">
        <v>42144525.415767312</v>
      </c>
      <c r="AQ26" s="1275">
        <v>-795887799.05606699</v>
      </c>
      <c r="AR26" s="1275">
        <v>-383841625.55789691</v>
      </c>
      <c r="AS26" s="1275">
        <v>-1366708023.7035999</v>
      </c>
      <c r="AT26" s="1275">
        <v>-856990549.9713558</v>
      </c>
      <c r="AU26" s="1275">
        <v>-1577490757.9244366</v>
      </c>
      <c r="AV26" s="1275">
        <v>-891852247.70257092</v>
      </c>
      <c r="AW26" s="1275">
        <v>-957912752.28931963</v>
      </c>
      <c r="AX26" s="1275">
        <v>-221850510.60682583</v>
      </c>
      <c r="AY26" s="1275">
        <v>-2032732163.4454806</v>
      </c>
      <c r="AZ26" s="1275">
        <v>-1049537570.5837945</v>
      </c>
      <c r="BA26" s="1275">
        <v>-1398976444.6168971</v>
      </c>
      <c r="BB26" s="1275">
        <v>-735222476.90103424</v>
      </c>
      <c r="BC26" s="1275">
        <v>-852044117.68753958</v>
      </c>
      <c r="BD26" s="1275">
        <v>-516962824.92503661</v>
      </c>
      <c r="BE26" s="1275">
        <v>-1225731338.9371018</v>
      </c>
      <c r="BF26" s="1275">
        <v>-544001447.99790895</v>
      </c>
      <c r="BG26" s="1275">
        <v>-961981126.36202836</v>
      </c>
      <c r="BH26" s="1275">
        <v>-391520340.26197815</v>
      </c>
      <c r="BI26" s="1275">
        <v>-861787170.31242776</v>
      </c>
      <c r="BJ26" s="1275">
        <v>216273007.11151612</v>
      </c>
      <c r="BK26" s="1365">
        <f t="shared" si="0"/>
        <v>-48703005255.755898</v>
      </c>
    </row>
    <row r="27" spans="1:66" x14ac:dyDescent="0.3">
      <c r="A27" s="1343" t="s">
        <v>1243</v>
      </c>
      <c r="C27" s="1327">
        <f>+SCI!C46+SCI!C78+SCI!C110+SCI!C143+SCI!C168+SCI!C188+SCI!C193+SCI!C199</f>
        <v>255336160.08952212</v>
      </c>
      <c r="D27" s="1327">
        <f>+SCI!D46+SCI!D78+SCI!D110+SCI!D143+SCI!D168+SCI!D188+SCI!D193+SCI!D199</f>
        <v>-321421915.84434074</v>
      </c>
      <c r="E27" s="1327">
        <f>+SCI!E46+SCI!E78+SCI!E110+SCI!E143+SCI!E168+SCI!E188+SCI!E193+SCI!E199</f>
        <v>-891370286.52636635</v>
      </c>
      <c r="F27" s="1327">
        <f>+SCI!F46+SCI!F78+SCI!F110+SCI!F143+SCI!F168+SCI!F188+SCI!F193+SCI!F199</f>
        <v>-1091873450.9970951</v>
      </c>
      <c r="G27" s="1327">
        <f>+SCI!G46+SCI!G78+SCI!G110+SCI!G143+SCI!G168+SCI!G188+SCI!G193+SCI!G199</f>
        <v>-1128162312.0346413</v>
      </c>
      <c r="H27" s="1327">
        <f>+SCI!H46+SCI!H78+SCI!H110+SCI!H143+SCI!H168+SCI!H188+SCI!H193+SCI!H199</f>
        <v>-1155383117.0854926</v>
      </c>
      <c r="I27" s="1327">
        <f>+SCI!I46+SCI!I78+SCI!I110+SCI!I143+SCI!I168+SCI!I188+SCI!I193+SCI!I199</f>
        <v>-1562723200.8174095</v>
      </c>
      <c r="J27" s="1327">
        <f>+SCI!J46+SCI!J78+SCI!J110+SCI!J143+SCI!J168+SCI!J188+SCI!J193+SCI!J199</f>
        <v>-1586761550.5652874</v>
      </c>
      <c r="K27" s="1327">
        <f>+SCI!K46+SCI!K78+SCI!K110+SCI!K143+SCI!K168+SCI!K188+SCI!K193+SCI!K199</f>
        <v>-1382555344.0002732</v>
      </c>
      <c r="L27" s="1327">
        <f>+SCI!L46+SCI!L78+SCI!L110+SCI!L143+SCI!L168+SCI!L188+SCI!L193+SCI!L199</f>
        <v>-1376943138.3801684</v>
      </c>
      <c r="M27" s="1327">
        <f>+SCI!M46+SCI!M78+SCI!M110+SCI!M143+SCI!M168+SCI!M188+SCI!M193+SCI!M199</f>
        <v>-1417865499.5975962</v>
      </c>
      <c r="N27" s="1327">
        <f>+SCI!N46+SCI!N78+SCI!N110+SCI!N143+SCI!N168+SCI!N188+SCI!N193+SCI!N199</f>
        <v>-1285092537.0755239</v>
      </c>
      <c r="O27" s="1327">
        <f>+SCI!O46+SCI!O78+SCI!O110+SCI!O143+SCI!O168+SCI!O188+SCI!O193+SCI!O199</f>
        <v>-1293782570.8740962</v>
      </c>
      <c r="P27" s="1327">
        <f>+SCI!P46+SCI!P78+SCI!P110+SCI!P143+SCI!P168+SCI!P188+SCI!P193+SCI!P199</f>
        <v>-724927043.93449545</v>
      </c>
      <c r="Q27" s="1327">
        <f>+SCI!Q46+SCI!Q78+SCI!Q110+SCI!Q143+SCI!Q168+SCI!Q188+SCI!Q193+SCI!Q199</f>
        <v>-865645627.30985379</v>
      </c>
      <c r="R27" s="1327">
        <f>+SCI!R46+SCI!R78+SCI!R110+SCI!R143+SCI!R168+SCI!R188+SCI!R193+SCI!R199</f>
        <v>-630882606.77453041</v>
      </c>
      <c r="S27" s="1327">
        <f>+SCI!S46+SCI!S78+SCI!S110+SCI!S143+SCI!S168+SCI!S188+SCI!S193+SCI!S199</f>
        <v>-898872338.32150638</v>
      </c>
      <c r="T27" s="1327">
        <f>+SCI!T46+SCI!T78+SCI!T110+SCI!T143+SCI!T168+SCI!T188+SCI!T193+SCI!T199</f>
        <v>-488282045.65131605</v>
      </c>
      <c r="U27" s="1327">
        <f>+SCI!U46+SCI!U78+SCI!U110+SCI!U143+SCI!U168+SCI!U188+SCI!U193+SCI!U199</f>
        <v>-618057823.94732416</v>
      </c>
      <c r="V27" s="1327">
        <f>+SCI!V46+SCI!V78+SCI!V110+SCI!V143+SCI!V168+SCI!V188+SCI!V193+SCI!V199</f>
        <v>-197681603.17254782</v>
      </c>
      <c r="W27" s="1327">
        <f>+SCI!W46+SCI!W78+SCI!W110+SCI!W143+SCI!W168+SCI!W188+SCI!W193+SCI!W199</f>
        <v>-868052408.55827916</v>
      </c>
      <c r="X27" s="1327">
        <f>+SCI!X46+SCI!X78+SCI!X110+SCI!X143+SCI!X168+SCI!X188+SCI!X193+SCI!X199</f>
        <v>-727280226.63676357</v>
      </c>
      <c r="Y27" s="1327">
        <f>+SCI!Y46+SCI!Y78+SCI!Y110+SCI!Y143+SCI!Y168+SCI!Y188+SCI!Y193+SCI!Y199</f>
        <v>-462722301.050511</v>
      </c>
      <c r="Z27" s="1327">
        <f>+SCI!Z46+SCI!Z78+SCI!Z110+SCI!Z143+SCI!Z168+SCI!Z188+SCI!Z193+SCI!Z199</f>
        <v>-629041031.51022148</v>
      </c>
      <c r="AA27" s="1327">
        <f>+SCI!AA46+SCI!AA78+SCI!AA110+SCI!AA143+SCI!AA168+SCI!AA188+SCI!AA193+SCI!AA199</f>
        <v>-725543836.29555202</v>
      </c>
      <c r="AB27" s="1327">
        <f>+SCI!AB46+SCI!AB78+SCI!AB110+SCI!AB143+SCI!AB168+SCI!AB188+SCI!AB193+SCI!AB199</f>
        <v>-923665166.08044291</v>
      </c>
      <c r="AC27" s="1327">
        <f>+SCI!AC46+SCI!AC78+SCI!AC110+SCI!AC143+SCI!AC168+SCI!AC188+SCI!AC193+SCI!AC199</f>
        <v>-911999353.47984111</v>
      </c>
      <c r="AD27" s="1327">
        <f>+SCI!AD46+SCI!AD78+SCI!AD110+SCI!AD143+SCI!AD168+SCI!AD188+SCI!AD193+SCI!AD199</f>
        <v>-684007437.69803476</v>
      </c>
      <c r="AE27" s="1327">
        <f>+SCI!AE46+SCI!AE78+SCI!AE110+SCI!AE143+SCI!AE168+SCI!AE188+SCI!AE193+SCI!AE199</f>
        <v>-579395866.18051612</v>
      </c>
      <c r="AF27" s="1327">
        <f>+SCI!AF46+SCI!AF78+SCI!AF110+SCI!AF143+SCI!AF168+SCI!AF188+SCI!AF193+SCI!AF199</f>
        <v>202374009.43335915</v>
      </c>
      <c r="AG27" s="1327">
        <f>+SCI!AG46+SCI!AG78+SCI!AG110+SCI!AG143+SCI!AG168+SCI!AG188+SCI!AG193+SCI!AG199</f>
        <v>-1041092696.4572068</v>
      </c>
      <c r="AH27" s="1327">
        <f>+SCI!AH46+SCI!AH78+SCI!AH110+SCI!AH143+SCI!AH168+SCI!AH188+SCI!AH193+SCI!AH199</f>
        <v>-606848894.98873258</v>
      </c>
      <c r="AI27" s="1327">
        <f>+SCI!AI46+SCI!AI78+SCI!AI110+SCI!AI143+SCI!AI168+SCI!AI188+SCI!AI193+SCI!AI199</f>
        <v>-921593105.73240447</v>
      </c>
      <c r="AJ27" s="1327">
        <f>+SCI!AJ46+SCI!AJ78+SCI!AJ110+SCI!AJ143+SCI!AJ168+SCI!AJ188+SCI!AJ193+SCI!AJ199</f>
        <v>-501396951.90872085</v>
      </c>
      <c r="AK27" s="1327">
        <f>+SCI!AK46+SCI!AK78+SCI!AK110+SCI!AK143+SCI!AK168+SCI!AK188+SCI!AK193+SCI!AK199</f>
        <v>-456059580.92675447</v>
      </c>
      <c r="AL27" s="1327">
        <f>+SCI!AL46+SCI!AL78+SCI!AL110+SCI!AL143+SCI!AL168+SCI!AL188+SCI!AL193+SCI!AL199</f>
        <v>-236423274.04117155</v>
      </c>
      <c r="AM27" s="1327">
        <f>+SCI!AM46+SCI!AM78+SCI!AM110+SCI!AM143+SCI!AM168+SCI!AM188+SCI!AM193+SCI!AM199</f>
        <v>-1226475217.1777003</v>
      </c>
      <c r="AN27" s="1327">
        <f>+SCI!AN46+SCI!AN78+SCI!AN110+SCI!AN143+SCI!AN168+SCI!AN188+SCI!AN193+SCI!AN199</f>
        <v>-651639205.31443977</v>
      </c>
      <c r="AO27" s="1327">
        <f>+SCI!AO46+SCI!AO78+SCI!AO110+SCI!AO143+SCI!AO168+SCI!AO188+SCI!AO193+SCI!AO199</f>
        <v>-724581102.0156101</v>
      </c>
      <c r="AP27" s="1327">
        <f>+SCI!AP46+SCI!AP78+SCI!AP110+SCI!AP143+SCI!AP168+SCI!AP188+SCI!AP193+SCI!AP199</f>
        <v>42144525.415767312</v>
      </c>
      <c r="AQ27" s="1327">
        <f>+SCI!AQ46+SCI!AQ78+SCI!AQ110+SCI!AQ143+SCI!AQ168+SCI!AQ188+SCI!AQ193+SCI!AQ199</f>
        <v>-795887799.05606699</v>
      </c>
      <c r="AR27" s="1327">
        <f>+SCI!AR46+SCI!AR78+SCI!AR110+SCI!AR143+SCI!AR168+SCI!AR188+SCI!AR193+SCI!AR199</f>
        <v>-383841625.55789691</v>
      </c>
      <c r="AS27" s="1327">
        <f>+SCI!AS46+SCI!AS78+SCI!AS110+SCI!AS143+SCI!AS168+SCI!AS188+SCI!AS193+SCI!AS199</f>
        <v>-1366708023.7035999</v>
      </c>
      <c r="AT27" s="1327">
        <f>+SCI!AT46+SCI!AT78+SCI!AT110+SCI!AT143+SCI!AT168+SCI!AT188+SCI!AT193+SCI!AT199</f>
        <v>-856990549.9713558</v>
      </c>
      <c r="AU27" s="1327">
        <f>+SCI!AU46+SCI!AU78+SCI!AU110+SCI!AU143+SCI!AU168+SCI!AU188+SCI!AU193+SCI!AU199</f>
        <v>-1577490757.9244366</v>
      </c>
      <c r="AV27" s="1327">
        <f>+SCI!AV46+SCI!AV78+SCI!AV110+SCI!AV143+SCI!AV168+SCI!AV188+SCI!AV193+SCI!AV199</f>
        <v>-891852247.70257092</v>
      </c>
      <c r="AW27" s="1327">
        <f>+SCI!AW46+SCI!AW78+SCI!AW110+SCI!AW143+SCI!AW168+SCI!AW188+SCI!AW193+SCI!AW199</f>
        <v>-957912752.28931963</v>
      </c>
      <c r="AX27" s="1327">
        <f>+SCI!AX46+SCI!AX78+SCI!AX110+SCI!AX143+SCI!AX168+SCI!AX188+SCI!AX193+SCI!AX199</f>
        <v>-221850510.60682583</v>
      </c>
      <c r="AY27" s="1327">
        <f>+SCI!AY46+SCI!AY78+SCI!AY110+SCI!AY143+SCI!AY168+SCI!AY188+SCI!AY193+SCI!AY199</f>
        <v>-2032732163.4454806</v>
      </c>
      <c r="AZ27" s="1327">
        <f>+SCI!AZ46+SCI!AZ78+SCI!AZ110+SCI!AZ143+SCI!AZ168+SCI!AZ188+SCI!AZ193+SCI!AZ199</f>
        <v>-1049537570.5837945</v>
      </c>
      <c r="BA27" s="1327">
        <f>+SCI!BA46+SCI!BA78+SCI!BA110+SCI!BA143+SCI!BA168+SCI!BA188+SCI!BA193+SCI!BA199</f>
        <v>-1398976444.6168971</v>
      </c>
      <c r="BB27" s="1327">
        <f>+SCI!BB46+SCI!BB78+SCI!BB110+SCI!BB143+SCI!BB168+SCI!BB188+SCI!BB193+SCI!BB199</f>
        <v>-735222476.90103424</v>
      </c>
      <c r="BC27" s="1327">
        <f>+SCI!BC46+SCI!BC78+SCI!BC110+SCI!BC143+SCI!BC168+SCI!BC188+SCI!BC193+SCI!BC199</f>
        <v>-852044117.68753958</v>
      </c>
      <c r="BD27" s="1327">
        <f>+SCI!BD46+SCI!BD78+SCI!BD110+SCI!BD143+SCI!BD168+SCI!BD188+SCI!BD193+SCI!BD199</f>
        <v>-516962824.92503661</v>
      </c>
      <c r="BE27" s="1327">
        <f>+SCI!BE46+SCI!BE78+SCI!BE110+SCI!BE143+SCI!BE168+SCI!BE188+SCI!BE193+SCI!BE199</f>
        <v>-1225731338.9371018</v>
      </c>
      <c r="BF27" s="1327">
        <f>+SCI!BF46+SCI!BF78+SCI!BF110+SCI!BF143+SCI!BF168+SCI!BF188+SCI!BF193+SCI!BF199</f>
        <v>-544001447.99790895</v>
      </c>
      <c r="BG27" s="1327">
        <f>+SCI!BG46+SCI!BG78+SCI!BG110+SCI!BG143+SCI!BG168+SCI!BG188+SCI!BG193+SCI!BG199</f>
        <v>-961981126.36202836</v>
      </c>
      <c r="BH27" s="1327">
        <f>+SCI!BH46+SCI!BH78+SCI!BH110+SCI!BH143+SCI!BH168+SCI!BH188+SCI!BH193+SCI!BH199</f>
        <v>-391520340.26197815</v>
      </c>
      <c r="BI27" s="1327">
        <f>+SCI!BI46+SCI!BI78+SCI!BI110+SCI!BI143+SCI!BI168+SCI!BI188+SCI!BI193+SCI!BI199</f>
        <v>-861787170.31242776</v>
      </c>
      <c r="BJ27" s="1327">
        <f>+SCI!BJ46+SCI!BJ78+SCI!BJ110+SCI!BJ143+SCI!BJ168+SCI!BJ188+SCI!BJ193+SCI!BJ199</f>
        <v>216273007.11151612</v>
      </c>
      <c r="BK27" s="1362">
        <f t="shared" si="0"/>
        <v>-48703005255.755898</v>
      </c>
      <c r="BN27" s="1285"/>
    </row>
    <row r="28" spans="1:66" x14ac:dyDescent="0.3">
      <c r="A28" s="1338" t="s">
        <v>1242</v>
      </c>
      <c r="C28" s="1264">
        <v>0.18200550286820275</v>
      </c>
      <c r="D28" s="1264">
        <v>-0.27926907397231077</v>
      </c>
      <c r="E28" s="1264">
        <v>-0.85394698853668616</v>
      </c>
      <c r="F28" s="1264">
        <v>-1.264411211456403</v>
      </c>
      <c r="G28" s="1264">
        <v>-0.8404101994623413</v>
      </c>
      <c r="H28" s="1264">
        <v>-0.54143177531835696</v>
      </c>
      <c r="I28" s="1264">
        <v>-0.97865759856791446</v>
      </c>
      <c r="J28" s="1264">
        <v>-1.4767535466365131</v>
      </c>
      <c r="K28" s="1264">
        <v>-1.1199468915261122</v>
      </c>
      <c r="L28" s="1264">
        <v>-0.97685044202147009</v>
      </c>
      <c r="M28" s="1264">
        <v>-0.95535671626273566</v>
      </c>
      <c r="N28" s="1264">
        <v>-0.47909485823093939</v>
      </c>
      <c r="O28" s="1264">
        <v>-0.59673061185407938</v>
      </c>
      <c r="P28" s="1264">
        <v>-0.31503725031912594</v>
      </c>
      <c r="Q28" s="1264">
        <v>-0.43636084793942093</v>
      </c>
      <c r="R28" s="1264">
        <v>-0.31297798291874118</v>
      </c>
      <c r="S28" s="1264">
        <v>-0.41992041188202478</v>
      </c>
      <c r="T28" s="1264">
        <v>-0.151928840654035</v>
      </c>
      <c r="U28" s="1264">
        <v>-0.21095046510503643</v>
      </c>
      <c r="V28" s="1264">
        <v>-6.8627711112864184E-2</v>
      </c>
      <c r="W28" s="1264">
        <v>-0.40279648723863204</v>
      </c>
      <c r="X28" s="1264">
        <v>-0.2934180613513096</v>
      </c>
      <c r="Y28" s="1264">
        <v>-0.15721171799476205</v>
      </c>
      <c r="Z28" s="1264">
        <v>-0.16055883561451767</v>
      </c>
      <c r="AA28" s="1264">
        <v>-0.22864398575114839</v>
      </c>
      <c r="AB28" s="1264">
        <v>-0.36254294305844992</v>
      </c>
      <c r="AC28" s="1264">
        <v>-0.40404541166526098</v>
      </c>
      <c r="AD28" s="1264">
        <v>-0.29842301643754982</v>
      </c>
      <c r="AE28" s="1264">
        <v>-0.20670575327303575</v>
      </c>
      <c r="AF28" s="1264">
        <v>4.5455191772104907E-2</v>
      </c>
      <c r="AG28" s="1264">
        <v>-0.34675438137137543</v>
      </c>
      <c r="AH28" s="1264">
        <v>-0.20646030990896147</v>
      </c>
      <c r="AI28" s="1264">
        <v>-0.36478326376259879</v>
      </c>
      <c r="AJ28" s="1264">
        <v>-0.15973026538116658</v>
      </c>
      <c r="AK28" s="1264">
        <v>-0.13948478762029146</v>
      </c>
      <c r="AL28" s="1264">
        <v>-5.0180955941571521E-2</v>
      </c>
      <c r="AM28" s="1264">
        <v>-0.40161084565488148</v>
      </c>
      <c r="AN28" s="1264">
        <v>-0.22127425869672601</v>
      </c>
      <c r="AO28" s="1264">
        <v>-0.27317548583533474</v>
      </c>
      <c r="AP28" s="1264">
        <v>1.2860789403811843E-2</v>
      </c>
      <c r="AQ28" s="1264">
        <v>-0.28019034372139157</v>
      </c>
      <c r="AR28" s="1264">
        <v>-9.4364543129403095E-2</v>
      </c>
      <c r="AS28" s="1264">
        <v>-0.47203321354106098</v>
      </c>
      <c r="AT28" s="1264">
        <v>-0.2963117594779679</v>
      </c>
      <c r="AU28" s="1264">
        <v>-0.76911393774528258</v>
      </c>
      <c r="AV28" s="1264">
        <v>-0.30663571577490562</v>
      </c>
      <c r="AW28" s="1264">
        <v>-0.32115812552574291</v>
      </c>
      <c r="AX28" s="1264">
        <v>-4.3702094816946153E-2</v>
      </c>
      <c r="AY28" s="1264">
        <v>-0.85118502977054067</v>
      </c>
      <c r="AZ28" s="1264">
        <v>-0.3638142132734371</v>
      </c>
      <c r="BA28" s="1264">
        <v>-0.61609748202346126</v>
      </c>
      <c r="BB28" s="1264">
        <v>-0.26439343594340137</v>
      </c>
      <c r="BC28" s="1264">
        <v>-0.2754175371966131</v>
      </c>
      <c r="BD28" s="1264">
        <v>-0.12243013662804493</v>
      </c>
      <c r="BE28" s="1264">
        <v>-0.36971914043500292</v>
      </c>
      <c r="BF28" s="1264">
        <v>-0.15566851510235205</v>
      </c>
      <c r="BG28" s="1264">
        <v>-0.32209730812428311</v>
      </c>
      <c r="BH28" s="1264">
        <v>-0.10353039735300391</v>
      </c>
      <c r="BI28" s="1264">
        <v>-0.24855317396773444</v>
      </c>
      <c r="BJ28" s="1264">
        <v>3.6569056325645201E-2</v>
      </c>
      <c r="BK28" s="1364">
        <f t="shared" si="0"/>
        <v>-22.955989753515496</v>
      </c>
    </row>
    <row r="29" spans="1:66" x14ac:dyDescent="0.3">
      <c r="A29" s="1339" t="s">
        <v>1242</v>
      </c>
      <c r="C29" s="1325">
        <f>+C27/SCI!C3</f>
        <v>0.18200550286820275</v>
      </c>
      <c r="D29" s="1325">
        <f>+D27/SCI!D3</f>
        <v>-0.27926907397231077</v>
      </c>
      <c r="E29" s="1325">
        <f>+E27/SCI!E3</f>
        <v>-0.85394698853668616</v>
      </c>
      <c r="F29" s="1325">
        <f>+F27/SCI!F3</f>
        <v>-1.264411211456403</v>
      </c>
      <c r="G29" s="1325">
        <f>+G27/SCI!G3</f>
        <v>-0.8404101994623413</v>
      </c>
      <c r="H29" s="1325">
        <f>+H27/SCI!H3</f>
        <v>-0.54143177531835696</v>
      </c>
      <c r="I29" s="1325">
        <f>+I27/SCI!I3</f>
        <v>-0.97865759856791446</v>
      </c>
      <c r="J29" s="1325">
        <f>+J27/SCI!J3</f>
        <v>-1.4767535466365131</v>
      </c>
      <c r="K29" s="1325">
        <f>+K27/SCI!K3</f>
        <v>-1.1199468915261122</v>
      </c>
      <c r="L29" s="1325">
        <f>+L27/SCI!L3</f>
        <v>-0.97685044202147009</v>
      </c>
      <c r="M29" s="1325">
        <f>+M27/SCI!M3</f>
        <v>-0.95535671626273566</v>
      </c>
      <c r="N29" s="1325">
        <f>+N27/SCI!N3</f>
        <v>-0.47909485823093939</v>
      </c>
      <c r="O29" s="1325">
        <f>+O27/SCI!O3</f>
        <v>-0.59673061185407938</v>
      </c>
      <c r="P29" s="1325">
        <f>+P27/SCI!P3</f>
        <v>-0.31503725031912594</v>
      </c>
      <c r="Q29" s="1325">
        <f>+Q27/SCI!Q3</f>
        <v>-0.43636084793942093</v>
      </c>
      <c r="R29" s="1325">
        <f>+R27/SCI!R3</f>
        <v>-0.31297798291874118</v>
      </c>
      <c r="S29" s="1325">
        <f>+S27/SCI!S3</f>
        <v>-0.41992041188202478</v>
      </c>
      <c r="T29" s="1325">
        <f>+T27/SCI!T3</f>
        <v>-0.151928840654035</v>
      </c>
      <c r="U29" s="1325">
        <f>+U27/SCI!U3</f>
        <v>-0.21095046510503643</v>
      </c>
      <c r="V29" s="1325">
        <f>+V27/SCI!V3</f>
        <v>-6.8627711112864184E-2</v>
      </c>
      <c r="W29" s="1325">
        <f>+W27/SCI!W3</f>
        <v>-0.40279648723863204</v>
      </c>
      <c r="X29" s="1325">
        <f>+X27/SCI!X3</f>
        <v>-0.2934180613513096</v>
      </c>
      <c r="Y29" s="1325">
        <f>+Y27/SCI!Y3</f>
        <v>-0.15721171799476205</v>
      </c>
      <c r="Z29" s="1325">
        <f>+Z27/SCI!Z3</f>
        <v>-0.16055883561451767</v>
      </c>
      <c r="AA29" s="1325">
        <f>+AA27/SCI!AA3</f>
        <v>-0.22864398575114839</v>
      </c>
      <c r="AB29" s="1325">
        <f>+AB27/SCI!AB3</f>
        <v>-0.36254294305844992</v>
      </c>
      <c r="AC29" s="1325">
        <f>+AC27/SCI!AC3</f>
        <v>-0.40404541166526098</v>
      </c>
      <c r="AD29" s="1325">
        <f>+AD27/SCI!AD3</f>
        <v>-0.29842301643754982</v>
      </c>
      <c r="AE29" s="1325">
        <f>+AE27/SCI!AE3</f>
        <v>-0.20670575327303575</v>
      </c>
      <c r="AF29" s="1325">
        <f>+AF27/SCI!AF3</f>
        <v>4.5455191772104907E-2</v>
      </c>
      <c r="AG29" s="1325">
        <f>+AG27/SCI!AG3</f>
        <v>-0.34675438137137543</v>
      </c>
      <c r="AH29" s="1325">
        <f>+AH27/SCI!AH3</f>
        <v>-0.20646030990896147</v>
      </c>
      <c r="AI29" s="1325">
        <f>+AI27/SCI!AI3</f>
        <v>-0.36478326376259879</v>
      </c>
      <c r="AJ29" s="1325">
        <f>+AJ27/SCI!AJ3</f>
        <v>-0.15973026538116658</v>
      </c>
      <c r="AK29" s="1325">
        <f>+AK27/SCI!AK3</f>
        <v>-0.13948478762029146</v>
      </c>
      <c r="AL29" s="1325">
        <f>+AL27/SCI!AL3</f>
        <v>-5.0180955941571521E-2</v>
      </c>
      <c r="AM29" s="1325">
        <f>+AM27/SCI!AM3</f>
        <v>-0.40161084565488148</v>
      </c>
      <c r="AN29" s="1325">
        <f>+AN27/SCI!AN3</f>
        <v>-0.22127425869672601</v>
      </c>
      <c r="AO29" s="1325">
        <f>+AO27/SCI!AO3</f>
        <v>-0.27317548583533474</v>
      </c>
      <c r="AP29" s="1325">
        <f>+AP27/SCI!AP3</f>
        <v>1.2860789403811843E-2</v>
      </c>
      <c r="AQ29" s="1325">
        <f>+AQ27/SCI!AQ3</f>
        <v>-0.28019034372139157</v>
      </c>
      <c r="AR29" s="1325">
        <f>+AR27/SCI!AR3</f>
        <v>-9.4364543129403095E-2</v>
      </c>
      <c r="AS29" s="1325">
        <f>+AS27/SCI!AS3</f>
        <v>-0.47203321354106098</v>
      </c>
      <c r="AT29" s="1325">
        <f>+AT27/SCI!AT3</f>
        <v>-0.2963117594779679</v>
      </c>
      <c r="AU29" s="1325">
        <f>+AU27/SCI!AU3</f>
        <v>-0.76911393774528258</v>
      </c>
      <c r="AV29" s="1325">
        <f>+AV27/SCI!AV3</f>
        <v>-0.30663571577490562</v>
      </c>
      <c r="AW29" s="1325">
        <f>+AW27/SCI!AW3</f>
        <v>-0.32115812552574291</v>
      </c>
      <c r="AX29" s="1325">
        <f>+AX27/SCI!AX3</f>
        <v>-4.3702094816946153E-2</v>
      </c>
      <c r="AY29" s="1325">
        <f>+AY27/SCI!AY3</f>
        <v>-0.85118502977054067</v>
      </c>
      <c r="AZ29" s="1325">
        <f>+AZ27/SCI!AZ3</f>
        <v>-0.3638142132734371</v>
      </c>
      <c r="BA29" s="1325">
        <f>+BA27/SCI!BA3</f>
        <v>-0.61609748202346126</v>
      </c>
      <c r="BB29" s="1325">
        <f>+BB27/SCI!BB3</f>
        <v>-0.26439343594340137</v>
      </c>
      <c r="BC29" s="1325">
        <f>+BC27/SCI!BC3</f>
        <v>-0.2754175371966131</v>
      </c>
      <c r="BD29" s="1325">
        <f>+BD27/SCI!BD3</f>
        <v>-0.12243013662804493</v>
      </c>
      <c r="BE29" s="1325">
        <f>+BE27/SCI!BE3</f>
        <v>-0.36971914043500292</v>
      </c>
      <c r="BF29" s="1325">
        <f>+BF27/SCI!BF3</f>
        <v>-0.15566851510235205</v>
      </c>
      <c r="BG29" s="1325">
        <f>+BG27/SCI!BG3</f>
        <v>-0.32209730812428311</v>
      </c>
      <c r="BH29" s="1325">
        <f>+BH27/SCI!BH3</f>
        <v>-0.10353039735300391</v>
      </c>
      <c r="BI29" s="1325">
        <f>+BI27/SCI!BI3</f>
        <v>-0.24855317396773444</v>
      </c>
      <c r="BJ29" s="1325">
        <f>+BJ27/SCI!BJ3</f>
        <v>3.6569056325645201E-2</v>
      </c>
      <c r="BK29" s="1288">
        <f t="shared" si="0"/>
        <v>-22.955989753515496</v>
      </c>
      <c r="BN29" s="1285"/>
    </row>
    <row r="30" spans="1:66" x14ac:dyDescent="0.3">
      <c r="A30" s="1347" t="s">
        <v>1241</v>
      </c>
      <c r="C30" s="1267" t="s">
        <v>1263</v>
      </c>
      <c r="D30" s="1276">
        <v>-2.2588186323928765</v>
      </c>
      <c r="E30" s="1276">
        <v>1.7732094253275563</v>
      </c>
      <c r="F30" s="1276">
        <v>0.2249381289700394</v>
      </c>
      <c r="G30" s="1276">
        <v>3.3235409290707896E-2</v>
      </c>
      <c r="H30" s="1276">
        <v>2.4128447441005729E-2</v>
      </c>
      <c r="I30" s="1276">
        <v>0.35255845243736217</v>
      </c>
      <c r="J30" s="1276">
        <v>1.5382346493162835E-2</v>
      </c>
      <c r="K30" s="1276">
        <v>-0.12869369470936898</v>
      </c>
      <c r="L30" s="1276">
        <v>-4.0592990685396346E-3</v>
      </c>
      <c r="M30" s="1276">
        <v>2.9719717595287687E-2</v>
      </c>
      <c r="N30" s="1276">
        <v>-9.3642847336192769E-2</v>
      </c>
      <c r="O30" s="1276">
        <v>6.7621852495916013E-3</v>
      </c>
      <c r="P30" s="1276">
        <v>-0.43968402399738205</v>
      </c>
      <c r="Q30" s="1276">
        <v>0.19411413128087651</v>
      </c>
      <c r="R30" s="1276">
        <v>-0.27119991498702622</v>
      </c>
      <c r="S30" s="1276">
        <v>0.42478541755511134</v>
      </c>
      <c r="T30" s="1276">
        <v>-0.45678376691054812</v>
      </c>
      <c r="U30" s="1276">
        <v>0.26578036086274914</v>
      </c>
      <c r="V30" s="1276">
        <v>-0.68015678224082188</v>
      </c>
      <c r="W30" s="1276">
        <v>3.3911643502839937</v>
      </c>
      <c r="X30" s="1276">
        <v>-0.16217014149562659</v>
      </c>
      <c r="Y30" s="1276">
        <v>-0.36376339668916191</v>
      </c>
      <c r="Z30" s="1276">
        <v>0.35943530294978165</v>
      </c>
      <c r="AA30" s="1276">
        <v>0.1534125755733986</v>
      </c>
      <c r="AB30" s="1276">
        <v>0.27306596772491321</v>
      </c>
      <c r="AC30" s="1276">
        <v>-1.2629915069879094E-2</v>
      </c>
      <c r="AD30" s="1276">
        <v>-0.24999131294542731</v>
      </c>
      <c r="AE30" s="1276">
        <v>-0.15293923099663864</v>
      </c>
      <c r="AF30" s="1276">
        <v>-1.3492845241845541</v>
      </c>
      <c r="AG30" s="1276">
        <v>-6.1443992208892517</v>
      </c>
      <c r="AH30" s="1276">
        <v>-0.41710387840217023</v>
      </c>
      <c r="AI30" s="1276">
        <v>0.51865334738644586</v>
      </c>
      <c r="AJ30" s="1276">
        <v>-0.45594541800499599</v>
      </c>
      <c r="AK30" s="1276">
        <v>-9.0422111282040696E-2</v>
      </c>
      <c r="AL30" s="1276">
        <v>-0.48159564248000664</v>
      </c>
      <c r="AM30" s="1276">
        <v>4.187624704681645</v>
      </c>
      <c r="AN30" s="1276">
        <v>-0.46868946376759457</v>
      </c>
      <c r="AO30" s="1276">
        <v>0.11193601628983196</v>
      </c>
      <c r="AP30" s="1276">
        <v>-1.0581639864723651</v>
      </c>
      <c r="AQ30" s="1276">
        <v>-19.884725624607594</v>
      </c>
      <c r="AR30" s="1276">
        <v>-0.51771892217327875</v>
      </c>
      <c r="AS30" s="1276">
        <v>2.5606039905576941</v>
      </c>
      <c r="AT30" s="1276">
        <v>-0.3729527191557539</v>
      </c>
      <c r="AU30" s="1276">
        <v>0.84073296721552282</v>
      </c>
      <c r="AV30" s="1276">
        <v>-0.43463868601296007</v>
      </c>
      <c r="AW30" s="1276">
        <v>7.4071130904162619E-2</v>
      </c>
      <c r="AX30" s="1276">
        <v>-0.76840217433516322</v>
      </c>
      <c r="AY30" s="1276">
        <v>8.1626210725653294</v>
      </c>
      <c r="AZ30" s="1276">
        <v>-0.48368132828437738</v>
      </c>
      <c r="BA30" s="1276">
        <v>0.33294555986093077</v>
      </c>
      <c r="BB30" s="1276">
        <v>-0.47445685756176448</v>
      </c>
      <c r="BC30" s="1276">
        <v>0.15889291263089378</v>
      </c>
      <c r="BD30" s="1276">
        <v>-0.39326753838981787</v>
      </c>
      <c r="BE30" s="1276">
        <v>1.3710241430122987</v>
      </c>
      <c r="BF30" s="1276">
        <v>-0.55618214961392587</v>
      </c>
      <c r="BG30" s="1276">
        <v>0.76834295184766876</v>
      </c>
      <c r="BH30" s="1276">
        <v>-0.59300621443311474</v>
      </c>
      <c r="BI30" s="1276">
        <v>1.2011300095820814</v>
      </c>
      <c r="BJ30" s="1276">
        <v>-1.2509587222482201</v>
      </c>
      <c r="BK30" s="1364">
        <f t="shared" si="0"/>
        <v>-13.659857115568393</v>
      </c>
    </row>
    <row r="31" spans="1:66" x14ac:dyDescent="0.3">
      <c r="A31" s="1341" t="s">
        <v>1241</v>
      </c>
      <c r="C31" s="1326" t="str">
        <f>IFERROR((C27/B27)-1,"N/A")</f>
        <v>N/A</v>
      </c>
      <c r="D31" s="1325">
        <f>IFERROR((D27/C27)-1,"N/A")</f>
        <v>-2.2588186323928765</v>
      </c>
      <c r="E31" s="1325">
        <f t="shared" ref="E31:BJ31" si="4">IFERROR((E27/D27)-1,"N/A")</f>
        <v>1.7732094253275563</v>
      </c>
      <c r="F31" s="1325">
        <f t="shared" si="4"/>
        <v>0.2249381289700394</v>
      </c>
      <c r="G31" s="1325">
        <f t="shared" si="4"/>
        <v>3.3235409290707896E-2</v>
      </c>
      <c r="H31" s="1325">
        <f t="shared" si="4"/>
        <v>2.4128447441005729E-2</v>
      </c>
      <c r="I31" s="1325">
        <f t="shared" si="4"/>
        <v>0.35255845243736217</v>
      </c>
      <c r="J31" s="1325">
        <f t="shared" si="4"/>
        <v>1.5382346493162835E-2</v>
      </c>
      <c r="K31" s="1325">
        <f t="shared" si="4"/>
        <v>-0.12869369470936898</v>
      </c>
      <c r="L31" s="1325">
        <f t="shared" si="4"/>
        <v>-4.0592990685396346E-3</v>
      </c>
      <c r="M31" s="1325">
        <f t="shared" si="4"/>
        <v>2.9719717595287687E-2</v>
      </c>
      <c r="N31" s="1325">
        <f t="shared" si="4"/>
        <v>-9.3642847336192769E-2</v>
      </c>
      <c r="O31" s="1325">
        <f t="shared" si="4"/>
        <v>6.7621852495916013E-3</v>
      </c>
      <c r="P31" s="1325">
        <f t="shared" si="4"/>
        <v>-0.43968402399738205</v>
      </c>
      <c r="Q31" s="1325">
        <f t="shared" si="4"/>
        <v>0.19411413128087651</v>
      </c>
      <c r="R31" s="1325">
        <f t="shared" si="4"/>
        <v>-0.27119991498702622</v>
      </c>
      <c r="S31" s="1325">
        <f t="shared" si="4"/>
        <v>0.42478541755511134</v>
      </c>
      <c r="T31" s="1325">
        <f t="shared" si="4"/>
        <v>-0.45678376691054812</v>
      </c>
      <c r="U31" s="1325">
        <f t="shared" si="4"/>
        <v>0.26578036086274914</v>
      </c>
      <c r="V31" s="1325">
        <f t="shared" si="4"/>
        <v>-0.68015678224082188</v>
      </c>
      <c r="W31" s="1325">
        <f t="shared" si="4"/>
        <v>3.3911643502839937</v>
      </c>
      <c r="X31" s="1325">
        <f t="shared" si="4"/>
        <v>-0.16217014149562659</v>
      </c>
      <c r="Y31" s="1325">
        <f t="shared" si="4"/>
        <v>-0.36376339668916191</v>
      </c>
      <c r="Z31" s="1325">
        <f t="shared" si="4"/>
        <v>0.35943530294978165</v>
      </c>
      <c r="AA31" s="1325">
        <f t="shared" si="4"/>
        <v>0.1534125755733986</v>
      </c>
      <c r="AB31" s="1325">
        <f t="shared" si="4"/>
        <v>0.27306596772491321</v>
      </c>
      <c r="AC31" s="1325">
        <f t="shared" si="4"/>
        <v>-1.2629915069879094E-2</v>
      </c>
      <c r="AD31" s="1325">
        <f t="shared" si="4"/>
        <v>-0.24999131294542731</v>
      </c>
      <c r="AE31" s="1325">
        <f t="shared" si="4"/>
        <v>-0.15293923099663864</v>
      </c>
      <c r="AF31" s="1325">
        <f t="shared" si="4"/>
        <v>-1.3492845241845541</v>
      </c>
      <c r="AG31" s="1325">
        <f t="shared" si="4"/>
        <v>-6.1443992208892517</v>
      </c>
      <c r="AH31" s="1325">
        <f t="shared" si="4"/>
        <v>-0.41710387840217023</v>
      </c>
      <c r="AI31" s="1325">
        <f t="shared" si="4"/>
        <v>0.51865334738644586</v>
      </c>
      <c r="AJ31" s="1325">
        <f t="shared" si="4"/>
        <v>-0.45594541800499599</v>
      </c>
      <c r="AK31" s="1325">
        <f t="shared" si="4"/>
        <v>-9.0422111282040696E-2</v>
      </c>
      <c r="AL31" s="1325">
        <f t="shared" si="4"/>
        <v>-0.48159564248000664</v>
      </c>
      <c r="AM31" s="1325">
        <f t="shared" si="4"/>
        <v>4.187624704681645</v>
      </c>
      <c r="AN31" s="1325">
        <f t="shared" si="4"/>
        <v>-0.46868946376759457</v>
      </c>
      <c r="AO31" s="1325">
        <f t="shared" si="4"/>
        <v>0.11193601628983196</v>
      </c>
      <c r="AP31" s="1325">
        <f t="shared" si="4"/>
        <v>-1.0581639864723651</v>
      </c>
      <c r="AQ31" s="1325">
        <f t="shared" si="4"/>
        <v>-19.884725624607594</v>
      </c>
      <c r="AR31" s="1325">
        <f t="shared" si="4"/>
        <v>-0.51771892217327875</v>
      </c>
      <c r="AS31" s="1325">
        <f t="shared" si="4"/>
        <v>2.5606039905576941</v>
      </c>
      <c r="AT31" s="1325">
        <f t="shared" si="4"/>
        <v>-0.3729527191557539</v>
      </c>
      <c r="AU31" s="1325">
        <f t="shared" si="4"/>
        <v>0.84073296721552282</v>
      </c>
      <c r="AV31" s="1325">
        <f t="shared" si="4"/>
        <v>-0.43463868601296007</v>
      </c>
      <c r="AW31" s="1325">
        <f t="shared" si="4"/>
        <v>7.4071130904162619E-2</v>
      </c>
      <c r="AX31" s="1325">
        <f t="shared" si="4"/>
        <v>-0.76840217433516322</v>
      </c>
      <c r="AY31" s="1325">
        <f t="shared" si="4"/>
        <v>8.1626210725653294</v>
      </c>
      <c r="AZ31" s="1325">
        <f t="shared" si="4"/>
        <v>-0.48368132828437738</v>
      </c>
      <c r="BA31" s="1325">
        <f t="shared" si="4"/>
        <v>0.33294555986093077</v>
      </c>
      <c r="BB31" s="1325">
        <f t="shared" si="4"/>
        <v>-0.47445685756176448</v>
      </c>
      <c r="BC31" s="1325">
        <f t="shared" si="4"/>
        <v>0.15889291263089378</v>
      </c>
      <c r="BD31" s="1325">
        <f t="shared" si="4"/>
        <v>-0.39326753838981787</v>
      </c>
      <c r="BE31" s="1325">
        <f t="shared" si="4"/>
        <v>1.3710241430122987</v>
      </c>
      <c r="BF31" s="1325">
        <f t="shared" si="4"/>
        <v>-0.55618214961392587</v>
      </c>
      <c r="BG31" s="1325">
        <f t="shared" si="4"/>
        <v>0.76834295184766876</v>
      </c>
      <c r="BH31" s="1325">
        <f t="shared" si="4"/>
        <v>-0.59300621443311474</v>
      </c>
      <c r="BI31" s="1325">
        <f t="shared" si="4"/>
        <v>1.2011300095820814</v>
      </c>
      <c r="BJ31" s="1325">
        <f t="shared" si="4"/>
        <v>-1.2509587222482201</v>
      </c>
      <c r="BK31" s="1288">
        <f t="shared" si="0"/>
        <v>-13.659857115568393</v>
      </c>
      <c r="BN31" s="1285"/>
    </row>
    <row r="32" spans="1:66" x14ac:dyDescent="0.3">
      <c r="A32" s="1342" t="s">
        <v>1240</v>
      </c>
      <c r="C32" s="1268">
        <v>-309475596.76824671</v>
      </c>
      <c r="D32" s="1268">
        <v>-1025361507.2029712</v>
      </c>
      <c r="E32" s="1268">
        <v>-1840141981.065825</v>
      </c>
      <c r="F32" s="1268">
        <v>-2167805039.4640875</v>
      </c>
      <c r="G32" s="1268">
        <v>-2212259944.5026617</v>
      </c>
      <c r="H32" s="1268">
        <v>-2338607730.9652557</v>
      </c>
      <c r="I32" s="1268">
        <v>-2987415033.3804631</v>
      </c>
      <c r="J32" s="1268">
        <v>-2968967235.6085825</v>
      </c>
      <c r="K32" s="1268">
        <v>-2589707266.6869564</v>
      </c>
      <c r="L32" s="1268">
        <v>-2878011905.7242985</v>
      </c>
      <c r="M32" s="1268">
        <v>-2838621665.5298743</v>
      </c>
      <c r="N32" s="1268">
        <v>-2833191930.9043102</v>
      </c>
      <c r="O32" s="1268">
        <v>-3212269682.7334323</v>
      </c>
      <c r="P32" s="1268">
        <v>-2239433600.9079208</v>
      </c>
      <c r="Q32" s="1268">
        <v>-2190935041.8636084</v>
      </c>
      <c r="R32" s="1268">
        <v>-2175321507.3951097</v>
      </c>
      <c r="S32" s="1268">
        <v>-2660127744.9483147</v>
      </c>
      <c r="T32" s="1268">
        <v>-2111736152.8760366</v>
      </c>
      <c r="U32" s="1268">
        <v>-1933268824.6742043</v>
      </c>
      <c r="V32" s="1268">
        <v>-1258416015.7686832</v>
      </c>
      <c r="W32" s="1268">
        <v>-2880535192.3044791</v>
      </c>
      <c r="X32" s="1268">
        <v>-3329594925.3663888</v>
      </c>
      <c r="Y32" s="1268">
        <v>-2014060334.1220288</v>
      </c>
      <c r="Z32" s="1268">
        <v>-2895495392.4640684</v>
      </c>
      <c r="AA32" s="1268">
        <v>-2101773608.2477345</v>
      </c>
      <c r="AB32" s="1268">
        <v>-3400432448.6084881</v>
      </c>
      <c r="AC32" s="1268">
        <v>-3418472867.1604471</v>
      </c>
      <c r="AD32" s="1268">
        <v>-3066174603.988102</v>
      </c>
      <c r="AE32" s="1268">
        <v>-2076788281.8555398</v>
      </c>
      <c r="AF32" s="1268">
        <v>-819719311.50904548</v>
      </c>
      <c r="AG32" s="1268">
        <v>-3608276488.3805432</v>
      </c>
      <c r="AH32" s="1268">
        <v>-3232164546.0834579</v>
      </c>
      <c r="AI32" s="1268">
        <v>-3609364987.2200956</v>
      </c>
      <c r="AJ32" s="1268">
        <v>-2977715581.7039676</v>
      </c>
      <c r="AK32" s="1268">
        <v>-2093049566.8946476</v>
      </c>
      <c r="AL32" s="1268">
        <v>-2553459747.1924248</v>
      </c>
      <c r="AM32" s="1268">
        <v>-3391219837.3542738</v>
      </c>
      <c r="AN32" s="1268">
        <v>-3097142238.8845501</v>
      </c>
      <c r="AO32" s="1268">
        <v>-2862109368.6052494</v>
      </c>
      <c r="AP32" s="1268">
        <v>-1895232725.8218215</v>
      </c>
      <c r="AQ32" s="1268">
        <v>-3323526986.7383833</v>
      </c>
      <c r="AR32" s="1268">
        <v>-3240558678.1684766</v>
      </c>
      <c r="AS32" s="1268">
        <v>-4822074702.4060678</v>
      </c>
      <c r="AT32" s="1268">
        <v>-4049510772.6033583</v>
      </c>
      <c r="AU32" s="1268">
        <v>-5480776571.0460739</v>
      </c>
      <c r="AV32" s="1268">
        <v>-4223119534.045558</v>
      </c>
      <c r="AW32" s="1268">
        <v>-3792356223.4674072</v>
      </c>
      <c r="AX32" s="1268">
        <v>-2676814656.4300518</v>
      </c>
      <c r="AY32" s="1268">
        <v>-5593974506.5112438</v>
      </c>
      <c r="AZ32" s="1268">
        <v>-4332263005.7323828</v>
      </c>
      <c r="BA32" s="1268">
        <v>-5041771692.751749</v>
      </c>
      <c r="BB32" s="1268">
        <v>-3765520297.1118736</v>
      </c>
      <c r="BC32" s="1268">
        <v>-3535512021.3480816</v>
      </c>
      <c r="BD32" s="1268">
        <v>-3662103710.6078172</v>
      </c>
      <c r="BE32" s="1268">
        <v>-4795417749.3726616</v>
      </c>
      <c r="BF32" s="1268">
        <v>-3929220513.6957154</v>
      </c>
      <c r="BG32" s="1268">
        <v>-4407586383.921689</v>
      </c>
      <c r="BH32" s="1268">
        <v>-4063595993.1777897</v>
      </c>
      <c r="BI32" s="1268">
        <v>-4541741156.4169254</v>
      </c>
      <c r="BJ32" s="1268">
        <v>-3016774504.1006975</v>
      </c>
      <c r="BK32" s="1365">
        <f t="shared" si="0"/>
        <v>-182388077122.39221</v>
      </c>
    </row>
    <row r="33" spans="1:66" x14ac:dyDescent="0.3">
      <c r="A33" s="1343" t="s">
        <v>1240</v>
      </c>
      <c r="C33" s="1327">
        <f>+SCI!C239</f>
        <v>-309475596.76824671</v>
      </c>
      <c r="D33" s="1327">
        <f>+SCI!D239</f>
        <v>-1025361507.2029712</v>
      </c>
      <c r="E33" s="1327">
        <f>+SCI!E239</f>
        <v>-1840141981.065825</v>
      </c>
      <c r="F33" s="1327">
        <f>+SCI!F239</f>
        <v>-2167805039.4640875</v>
      </c>
      <c r="G33" s="1327">
        <f>+SCI!G239</f>
        <v>-2212259944.5026617</v>
      </c>
      <c r="H33" s="1327">
        <f>+SCI!H239</f>
        <v>-2338607730.9652557</v>
      </c>
      <c r="I33" s="1327">
        <f>+SCI!I239</f>
        <v>-2987415033.3804631</v>
      </c>
      <c r="J33" s="1327">
        <f>+SCI!J239</f>
        <v>-2968967235.6085825</v>
      </c>
      <c r="K33" s="1327">
        <f>+SCI!K239</f>
        <v>-2589707266.6869564</v>
      </c>
      <c r="L33" s="1327">
        <f>+SCI!L239</f>
        <v>-2878011905.7242985</v>
      </c>
      <c r="M33" s="1327">
        <f>+SCI!M239</f>
        <v>-2838621665.5298743</v>
      </c>
      <c r="N33" s="1327">
        <f>+SCI!N239</f>
        <v>-2833191930.9043102</v>
      </c>
      <c r="O33" s="1327">
        <f>+SCI!O239</f>
        <v>-3212269682.7334323</v>
      </c>
      <c r="P33" s="1327">
        <f>+SCI!P239</f>
        <v>-2239433600.9079208</v>
      </c>
      <c r="Q33" s="1327">
        <f>+SCI!Q239</f>
        <v>-2190935041.8636084</v>
      </c>
      <c r="R33" s="1327">
        <f>+SCI!R239</f>
        <v>-2175321507.3951097</v>
      </c>
      <c r="S33" s="1327">
        <f>+SCI!S239</f>
        <v>-2660127744.9483147</v>
      </c>
      <c r="T33" s="1327">
        <f>+SCI!T239</f>
        <v>-2111736152.8760366</v>
      </c>
      <c r="U33" s="1327">
        <f>+SCI!U239</f>
        <v>-1933268824.6742043</v>
      </c>
      <c r="V33" s="1327">
        <f>+SCI!V239</f>
        <v>-1258416015.7686832</v>
      </c>
      <c r="W33" s="1327">
        <f>+SCI!W239</f>
        <v>-2880535192.3044791</v>
      </c>
      <c r="X33" s="1327">
        <f>+SCI!X239</f>
        <v>-3329594925.3663888</v>
      </c>
      <c r="Y33" s="1327">
        <f>+SCI!Y239</f>
        <v>-2014060334.1220288</v>
      </c>
      <c r="Z33" s="1327">
        <f>+SCI!Z239</f>
        <v>-2895495392.4640684</v>
      </c>
      <c r="AA33" s="1327">
        <f>+SCI!AA239</f>
        <v>-2101773608.2477345</v>
      </c>
      <c r="AB33" s="1327">
        <f>+SCI!AB239</f>
        <v>-3400432448.6084881</v>
      </c>
      <c r="AC33" s="1327">
        <f>+SCI!AC239</f>
        <v>-3418472867.1604471</v>
      </c>
      <c r="AD33" s="1327">
        <f>+SCI!AD239</f>
        <v>-3066174603.988102</v>
      </c>
      <c r="AE33" s="1327">
        <f>+SCI!AE239</f>
        <v>-2076788281.8555398</v>
      </c>
      <c r="AF33" s="1327">
        <f>+SCI!AF239</f>
        <v>-819719311.50904548</v>
      </c>
      <c r="AG33" s="1327">
        <f>+SCI!AG239</f>
        <v>-3608276488.3805432</v>
      </c>
      <c r="AH33" s="1327">
        <f>+SCI!AH239</f>
        <v>-3232164546.0834579</v>
      </c>
      <c r="AI33" s="1327">
        <f>+SCI!AI239</f>
        <v>-3609364987.2200956</v>
      </c>
      <c r="AJ33" s="1327">
        <f>+SCI!AJ239</f>
        <v>-2977715581.7039676</v>
      </c>
      <c r="AK33" s="1327">
        <f>+SCI!AK239</f>
        <v>-2093049566.8946476</v>
      </c>
      <c r="AL33" s="1327">
        <f>+SCI!AL239</f>
        <v>-2553459747.1924248</v>
      </c>
      <c r="AM33" s="1327">
        <f>+SCI!AM239</f>
        <v>-3391219837.3542738</v>
      </c>
      <c r="AN33" s="1327">
        <f>+SCI!AN239</f>
        <v>-3097142238.8845501</v>
      </c>
      <c r="AO33" s="1327">
        <f>+SCI!AO239</f>
        <v>-2862109368.6052494</v>
      </c>
      <c r="AP33" s="1327">
        <f>+SCI!AP239</f>
        <v>-1895232725.8218215</v>
      </c>
      <c r="AQ33" s="1327">
        <f>+SCI!AQ239</f>
        <v>-3323526986.7383833</v>
      </c>
      <c r="AR33" s="1327">
        <f>+SCI!AR239</f>
        <v>-3240558678.1684766</v>
      </c>
      <c r="AS33" s="1327">
        <f>+SCI!AS239</f>
        <v>-4822074702.4060678</v>
      </c>
      <c r="AT33" s="1327">
        <f>+SCI!AT239</f>
        <v>-4049510772.6033583</v>
      </c>
      <c r="AU33" s="1327">
        <f>+SCI!AU239</f>
        <v>-5480776571.0460739</v>
      </c>
      <c r="AV33" s="1327">
        <f>+SCI!AV239</f>
        <v>-4223119534.045558</v>
      </c>
      <c r="AW33" s="1327">
        <f>+SCI!AW239</f>
        <v>-3792356223.4674072</v>
      </c>
      <c r="AX33" s="1327">
        <f>+SCI!AX239</f>
        <v>-2676814656.4300518</v>
      </c>
      <c r="AY33" s="1327">
        <f>+SCI!AY239</f>
        <v>-5593974506.5112438</v>
      </c>
      <c r="AZ33" s="1327">
        <f>+SCI!AZ239</f>
        <v>-4332263005.7323828</v>
      </c>
      <c r="BA33" s="1327">
        <f>+SCI!BA239</f>
        <v>-5041771692.751749</v>
      </c>
      <c r="BB33" s="1327">
        <f>+SCI!BB239</f>
        <v>-3765520297.1118736</v>
      </c>
      <c r="BC33" s="1327">
        <f>+SCI!BC239</f>
        <v>-3535512021.3480816</v>
      </c>
      <c r="BD33" s="1327">
        <f>+SCI!BD239</f>
        <v>-3662103710.6078172</v>
      </c>
      <c r="BE33" s="1327">
        <f>+SCI!BE239</f>
        <v>-4795417749.3726616</v>
      </c>
      <c r="BF33" s="1327">
        <f>+SCI!BF239</f>
        <v>-3929220513.6957154</v>
      </c>
      <c r="BG33" s="1327">
        <f>+SCI!BG239</f>
        <v>-4407586383.921689</v>
      </c>
      <c r="BH33" s="1327">
        <f>+SCI!BH239</f>
        <v>-4063595993.1777897</v>
      </c>
      <c r="BI33" s="1327">
        <f>+SCI!BI239</f>
        <v>-4541741156.4169254</v>
      </c>
      <c r="BJ33" s="1327">
        <f>+SCI!BJ239</f>
        <v>-3016774504.1006975</v>
      </c>
      <c r="BK33" s="1362">
        <f t="shared" si="0"/>
        <v>-182388077122.39221</v>
      </c>
      <c r="BN33" s="1285"/>
    </row>
    <row r="34" spans="1:66" x14ac:dyDescent="0.3">
      <c r="A34" s="1338" t="s">
        <v>1239</v>
      </c>
      <c r="C34" s="1264">
        <v>-0.22059649363996708</v>
      </c>
      <c r="D34" s="1264">
        <v>-0.89089058489123685</v>
      </c>
      <c r="E34" s="1264">
        <v>-1.7628854438649859</v>
      </c>
      <c r="F34" s="1264">
        <v>-2.5103614284668367</v>
      </c>
      <c r="G34" s="1264">
        <v>-1.6479949750040412</v>
      </c>
      <c r="H34" s="1264">
        <v>-1.0959105398249129</v>
      </c>
      <c r="I34" s="1264">
        <v>-1.8708728589711479</v>
      </c>
      <c r="J34" s="1264">
        <v>-2.7631328056005731</v>
      </c>
      <c r="K34" s="1264">
        <v>-2.0978072348965355</v>
      </c>
      <c r="L34" s="1264">
        <v>-2.0417598402481176</v>
      </c>
      <c r="M34" s="1264">
        <v>-1.91266116134608</v>
      </c>
      <c r="N34" s="1264">
        <v>-1.0562412023390892</v>
      </c>
      <c r="O34" s="1264">
        <v>-1.4815933498955514</v>
      </c>
      <c r="P34" s="1264">
        <v>-0.97320828324076125</v>
      </c>
      <c r="Q34" s="1264">
        <v>-1.1044222283185927</v>
      </c>
      <c r="R34" s="1264">
        <v>-1.0791670752584186</v>
      </c>
      <c r="S34" s="1264">
        <v>-1.2427147779443151</v>
      </c>
      <c r="T34" s="1264">
        <v>-0.65706619428472024</v>
      </c>
      <c r="U34" s="1264">
        <v>-0.65984757725977528</v>
      </c>
      <c r="V34" s="1264">
        <v>-0.43687530556190829</v>
      </c>
      <c r="W34" s="1264">
        <v>-1.3366352600237081</v>
      </c>
      <c r="X34" s="1264">
        <v>-1.3433106694018555</v>
      </c>
      <c r="Y34" s="1264">
        <v>-0.68428490382585794</v>
      </c>
      <c r="Z34" s="1264">
        <v>-0.73905730382180546</v>
      </c>
      <c r="AA34" s="1264">
        <v>-0.66234164070629409</v>
      </c>
      <c r="AB34" s="1264">
        <v>-1.3346858070022818</v>
      </c>
      <c r="AC34" s="1264">
        <v>-1.5144947982782737</v>
      </c>
      <c r="AD34" s="1264">
        <v>-1.3377297143518592</v>
      </c>
      <c r="AE34" s="1264">
        <v>-0.74091672248109486</v>
      </c>
      <c r="AF34" s="1264">
        <v>-0.18411701486900262</v>
      </c>
      <c r="AG34" s="1264">
        <v>-1.2018004600387695</v>
      </c>
      <c r="AH34" s="1264">
        <v>-1.0996373221929301</v>
      </c>
      <c r="AI34" s="1264">
        <v>-1.428652115514955</v>
      </c>
      <c r="AJ34" s="1264">
        <v>-0.9486122687514823</v>
      </c>
      <c r="AK34" s="1264">
        <v>-0.64015445903751644</v>
      </c>
      <c r="AL34" s="1264">
        <v>-0.54197308446936387</v>
      </c>
      <c r="AM34" s="1264">
        <v>-1.1104591822209895</v>
      </c>
      <c r="AN34" s="1264">
        <v>-1.0516829671977856</v>
      </c>
      <c r="AO34" s="1264">
        <v>-1.0790484531098883</v>
      </c>
      <c r="AP34" s="1264">
        <v>-0.57834769089338778</v>
      </c>
      <c r="AQ34" s="1264">
        <v>-1.1700395079381634</v>
      </c>
      <c r="AR34" s="1264">
        <v>-0.79666669477270158</v>
      </c>
      <c r="AS34" s="1264">
        <v>-1.6654467364167826</v>
      </c>
      <c r="AT34" s="1264">
        <v>-1.4001527345840541</v>
      </c>
      <c r="AU34" s="1264">
        <v>-2.6721815194693219</v>
      </c>
      <c r="AV34" s="1264">
        <v>-1.4519885827062569</v>
      </c>
      <c r="AW34" s="1264">
        <v>-1.2714581919323067</v>
      </c>
      <c r="AX34" s="1264">
        <v>-0.52730285633653162</v>
      </c>
      <c r="AY34" s="1264">
        <v>-2.342417482483115</v>
      </c>
      <c r="AZ34" s="1264">
        <v>-1.5017460082419267</v>
      </c>
      <c r="BA34" s="1264">
        <v>-2.2203539286125298</v>
      </c>
      <c r="BB34" s="1264">
        <v>-1.3541191690226813</v>
      </c>
      <c r="BC34" s="1264">
        <v>-1.1428305101048739</v>
      </c>
      <c r="BD34" s="1264">
        <v>-0.86728065543358879</v>
      </c>
      <c r="BE34" s="1264">
        <v>-1.4464488848447365</v>
      </c>
      <c r="BF34" s="1264">
        <v>-1.1243645124986212</v>
      </c>
      <c r="BG34" s="1264">
        <v>-1.475779171422273</v>
      </c>
      <c r="BH34" s="1264">
        <v>-1.0745436816239591</v>
      </c>
      <c r="BI34" s="1264">
        <v>-1.3099106353115735</v>
      </c>
      <c r="BJ34" s="1264">
        <v>-0.51009877855605223</v>
      </c>
      <c r="BK34" s="1364">
        <f t="shared" si="0"/>
        <v>-74.389081441358726</v>
      </c>
    </row>
    <row r="35" spans="1:66" x14ac:dyDescent="0.3">
      <c r="A35" s="1339" t="s">
        <v>1239</v>
      </c>
      <c r="C35" s="1325">
        <f>+(SCI!C239/SCI!C3)</f>
        <v>-0.22059649363996708</v>
      </c>
      <c r="D35" s="1325">
        <f>+(SCI!D239/SCI!D3)</f>
        <v>-0.89089058489123685</v>
      </c>
      <c r="E35" s="1325">
        <f>+(SCI!E239/SCI!E3)</f>
        <v>-1.7628854438649859</v>
      </c>
      <c r="F35" s="1325">
        <f>+(SCI!F239/SCI!F3)</f>
        <v>-2.5103614284668367</v>
      </c>
      <c r="G35" s="1325">
        <f>+(SCI!G239/SCI!G3)</f>
        <v>-1.6479949750040412</v>
      </c>
      <c r="H35" s="1325">
        <f>+(SCI!H239/SCI!H3)</f>
        <v>-1.0959105398249129</v>
      </c>
      <c r="I35" s="1325">
        <f>+(SCI!I239/SCI!I3)</f>
        <v>-1.8708728589711479</v>
      </c>
      <c r="J35" s="1325">
        <f>+(SCI!J239/SCI!J3)</f>
        <v>-2.7631328056005731</v>
      </c>
      <c r="K35" s="1325">
        <f>+(SCI!K239/SCI!K3)</f>
        <v>-2.0978072348965355</v>
      </c>
      <c r="L35" s="1325">
        <f>+(SCI!L239/SCI!L3)</f>
        <v>-2.0417598402481176</v>
      </c>
      <c r="M35" s="1325">
        <f>+(SCI!M239/SCI!M3)</f>
        <v>-1.91266116134608</v>
      </c>
      <c r="N35" s="1325">
        <f>+(SCI!N239/SCI!N3)</f>
        <v>-1.0562412023390892</v>
      </c>
      <c r="O35" s="1325">
        <f>+(SCI!O239/SCI!O3)</f>
        <v>-1.4815933498955514</v>
      </c>
      <c r="P35" s="1325">
        <f>+(SCI!P239/SCI!P3)</f>
        <v>-0.97320828324076125</v>
      </c>
      <c r="Q35" s="1325">
        <f>+(SCI!Q239/SCI!Q3)</f>
        <v>-1.1044222283185927</v>
      </c>
      <c r="R35" s="1325">
        <f>+(SCI!R239/SCI!R3)</f>
        <v>-1.0791670752584186</v>
      </c>
      <c r="S35" s="1325">
        <f>+(SCI!S239/SCI!S3)</f>
        <v>-1.2427147779443151</v>
      </c>
      <c r="T35" s="1325">
        <f>+(SCI!T239/SCI!T3)</f>
        <v>-0.65706619428472024</v>
      </c>
      <c r="U35" s="1325">
        <f>+(SCI!U239/SCI!U3)</f>
        <v>-0.65984757725977528</v>
      </c>
      <c r="V35" s="1325">
        <f>+(SCI!V239/SCI!V3)</f>
        <v>-0.43687530556190829</v>
      </c>
      <c r="W35" s="1325">
        <f>+(SCI!W239/SCI!W3)</f>
        <v>-1.3366352600237081</v>
      </c>
      <c r="X35" s="1325">
        <f>+(SCI!X239/SCI!X3)</f>
        <v>-1.3433106694018555</v>
      </c>
      <c r="Y35" s="1325">
        <f>+(SCI!Y239/SCI!Y3)</f>
        <v>-0.68428490382585794</v>
      </c>
      <c r="Z35" s="1325">
        <f>+(SCI!Z239/SCI!Z3)</f>
        <v>-0.73905730382180546</v>
      </c>
      <c r="AA35" s="1325">
        <f>+(SCI!AA239/SCI!AA3)</f>
        <v>-0.66234164070629409</v>
      </c>
      <c r="AB35" s="1325">
        <f>+(SCI!AB239/SCI!AB3)</f>
        <v>-1.3346858070022818</v>
      </c>
      <c r="AC35" s="1325">
        <f>+(SCI!AC239/SCI!AC3)</f>
        <v>-1.5144947982782737</v>
      </c>
      <c r="AD35" s="1325">
        <f>+(SCI!AD239/SCI!AD3)</f>
        <v>-1.3377297143518592</v>
      </c>
      <c r="AE35" s="1325">
        <f>+(SCI!AE239/SCI!AE3)</f>
        <v>-0.74091672248109486</v>
      </c>
      <c r="AF35" s="1325">
        <f>+(SCI!AF239/SCI!AF3)</f>
        <v>-0.18411701486900262</v>
      </c>
      <c r="AG35" s="1325">
        <f>+(SCI!AG239/SCI!AG3)</f>
        <v>-1.2018004600387695</v>
      </c>
      <c r="AH35" s="1325">
        <f>+(SCI!AH239/SCI!AH3)</f>
        <v>-1.0996373221929301</v>
      </c>
      <c r="AI35" s="1325">
        <f>+(SCI!AI239/SCI!AI3)</f>
        <v>-1.428652115514955</v>
      </c>
      <c r="AJ35" s="1325">
        <f>+(SCI!AJ239/SCI!AJ3)</f>
        <v>-0.9486122687514823</v>
      </c>
      <c r="AK35" s="1325">
        <f>+(SCI!AK239/SCI!AK3)</f>
        <v>-0.64015445903751644</v>
      </c>
      <c r="AL35" s="1325">
        <f>+(SCI!AL239/SCI!AL3)</f>
        <v>-0.54197308446936387</v>
      </c>
      <c r="AM35" s="1325">
        <f>+(SCI!AM239/SCI!AM3)</f>
        <v>-1.1104591822209895</v>
      </c>
      <c r="AN35" s="1325">
        <f>+(SCI!AN239/SCI!AN3)</f>
        <v>-1.0516829671977856</v>
      </c>
      <c r="AO35" s="1325">
        <f>+(SCI!AO239/SCI!AO3)</f>
        <v>-1.0790484531098883</v>
      </c>
      <c r="AP35" s="1325">
        <f>+(SCI!AP239/SCI!AP3)</f>
        <v>-0.57834769089338778</v>
      </c>
      <c r="AQ35" s="1325">
        <f>+(SCI!AQ239/SCI!AQ3)</f>
        <v>-1.1700395079381634</v>
      </c>
      <c r="AR35" s="1325">
        <f>+(SCI!AR239/SCI!AR3)</f>
        <v>-0.79666669477270158</v>
      </c>
      <c r="AS35" s="1325">
        <f>+(SCI!AS239/SCI!AS3)</f>
        <v>-1.6654467364167826</v>
      </c>
      <c r="AT35" s="1325">
        <f>+(SCI!AT239/SCI!AT3)</f>
        <v>-1.4001527345840541</v>
      </c>
      <c r="AU35" s="1325">
        <f>+(SCI!AU239/SCI!AU3)</f>
        <v>-2.6721815194693219</v>
      </c>
      <c r="AV35" s="1325">
        <f>+(SCI!AV239/SCI!AV3)</f>
        <v>-1.4519885827062569</v>
      </c>
      <c r="AW35" s="1325">
        <f>+(SCI!AW239/SCI!AW3)</f>
        <v>-1.2714581919323067</v>
      </c>
      <c r="AX35" s="1325">
        <f>+(SCI!AX239/SCI!AX3)</f>
        <v>-0.52730285633653162</v>
      </c>
      <c r="AY35" s="1325">
        <f>+(SCI!AY239/SCI!AY3)</f>
        <v>-2.342417482483115</v>
      </c>
      <c r="AZ35" s="1325">
        <f>+(SCI!AZ239/SCI!AZ3)</f>
        <v>-1.5017460082419267</v>
      </c>
      <c r="BA35" s="1325">
        <f>+(SCI!BA239/SCI!BA3)</f>
        <v>-2.2203539286125298</v>
      </c>
      <c r="BB35" s="1325">
        <f>+(SCI!BB239/SCI!BB3)</f>
        <v>-1.3541191690226813</v>
      </c>
      <c r="BC35" s="1325">
        <f>+(SCI!BC239/SCI!BC3)</f>
        <v>-1.1428305101048739</v>
      </c>
      <c r="BD35" s="1325">
        <f>+(SCI!BD239/SCI!BD3)</f>
        <v>-0.86728065543358879</v>
      </c>
      <c r="BE35" s="1325">
        <f>+(SCI!BE239/SCI!BE3)</f>
        <v>-1.4464488848447365</v>
      </c>
      <c r="BF35" s="1325">
        <f>+(SCI!BF239/SCI!BF3)</f>
        <v>-1.1243645124986212</v>
      </c>
      <c r="BG35" s="1325">
        <f>+(SCI!BG239/SCI!BG3)</f>
        <v>-1.475779171422273</v>
      </c>
      <c r="BH35" s="1325">
        <f>+(SCI!BH239/SCI!BH3)</f>
        <v>-1.0745436816239591</v>
      </c>
      <c r="BI35" s="1325">
        <f>+(SCI!BI239/SCI!BI3)</f>
        <v>-1.3099106353115735</v>
      </c>
      <c r="BJ35" s="1325">
        <f>+(SCI!BJ239/SCI!BJ3)</f>
        <v>-0.51009877855605223</v>
      </c>
      <c r="BK35" s="1288">
        <f t="shared" si="0"/>
        <v>-74.389081441358726</v>
      </c>
      <c r="BN35" s="1285"/>
    </row>
    <row r="36" spans="1:66" x14ac:dyDescent="0.3">
      <c r="A36" s="1348" t="s">
        <v>1238</v>
      </c>
      <c r="C36" s="1265" t="s">
        <v>1263</v>
      </c>
      <c r="D36" s="1265">
        <v>2.3132224896259639</v>
      </c>
      <c r="E36" s="1265">
        <v>0.79462752223403599</v>
      </c>
      <c r="F36" s="1265">
        <v>0.17806400906547304</v>
      </c>
      <c r="G36" s="1265">
        <v>2.0506874109659012E-2</v>
      </c>
      <c r="H36" s="1265">
        <v>5.7112540855138283E-2</v>
      </c>
      <c r="I36" s="1265">
        <v>0.27743314700640864</v>
      </c>
      <c r="J36" s="1265">
        <v>-6.1751706963212305E-3</v>
      </c>
      <c r="K36" s="1265">
        <v>-0.12774137901319238</v>
      </c>
      <c r="L36" s="1265">
        <v>0.11132711513227278</v>
      </c>
      <c r="M36" s="1265">
        <v>-1.3686614748214865E-2</v>
      </c>
      <c r="N36" s="1265">
        <v>-1.9128067299347684E-3</v>
      </c>
      <c r="O36" s="1265">
        <v>0.13379882516752972</v>
      </c>
      <c r="P36" s="1265">
        <v>-0.30285006487926358</v>
      </c>
      <c r="Q36" s="1265">
        <v>-2.1656618452384535E-2</v>
      </c>
      <c r="R36" s="1265">
        <v>-7.1264250971210252E-3</v>
      </c>
      <c r="S36" s="1265">
        <v>0.22286647555549055</v>
      </c>
      <c r="T36" s="1265">
        <v>-0.20615235231228835</v>
      </c>
      <c r="U36" s="1265">
        <v>-8.4512133752491891E-2</v>
      </c>
      <c r="V36" s="1265">
        <v>-0.34907344508555227</v>
      </c>
      <c r="W36" s="1265">
        <v>1.2890166337758746</v>
      </c>
      <c r="X36" s="1265">
        <v>0.15589454843724848</v>
      </c>
      <c r="Y36" s="1265">
        <v>-0.39510349478911422</v>
      </c>
      <c r="Z36" s="1265">
        <v>0.4376408409464434</v>
      </c>
      <c r="AA36" s="1265">
        <v>-0.27412296572189543</v>
      </c>
      <c r="AB36" s="1265">
        <v>0.61788711936651253</v>
      </c>
      <c r="AC36" s="1265">
        <v>5.3053306673807032E-3</v>
      </c>
      <c r="AD36" s="1265">
        <v>-0.10305720620359393</v>
      </c>
      <c r="AE36" s="1265">
        <v>-0.32267774993820975</v>
      </c>
      <c r="AF36" s="1265">
        <v>-0.60529471459813222</v>
      </c>
      <c r="AG36" s="1265">
        <v>3.401843945506128</v>
      </c>
      <c r="AH36" s="1265">
        <v>-0.10423589863699467</v>
      </c>
      <c r="AI36" s="1265">
        <v>0.11670211579843803</v>
      </c>
      <c r="AJ36" s="1265">
        <v>-0.17500291817332092</v>
      </c>
      <c r="AK36" s="1265">
        <v>-0.29709553868911776</v>
      </c>
      <c r="AL36" s="1265">
        <v>0.2199709875867224</v>
      </c>
      <c r="AM36" s="1265">
        <v>0.32808823052056391</v>
      </c>
      <c r="AN36" s="1265">
        <v>-8.6717350267434767E-2</v>
      </c>
      <c r="AO36" s="1265">
        <v>-7.5887012010126154E-2</v>
      </c>
      <c r="AP36" s="1265">
        <v>-0.33781960025329227</v>
      </c>
      <c r="AQ36" s="1265">
        <v>0.75362473508218719</v>
      </c>
      <c r="AR36" s="1265">
        <v>-2.4963934067925075E-2</v>
      </c>
      <c r="AS36" s="1265">
        <v>0.48803807654902398</v>
      </c>
      <c r="AT36" s="1265">
        <v>-0.16021401108058819</v>
      </c>
      <c r="AU36" s="1265">
        <v>0.35344165723075238</v>
      </c>
      <c r="AV36" s="1265">
        <v>-0.22946694153607439</v>
      </c>
      <c r="AW36" s="1265">
        <v>-0.10200121192532263</v>
      </c>
      <c r="AX36" s="1265">
        <v>-0.29415526952196469</v>
      </c>
      <c r="AY36" s="1265">
        <v>1.0897877606407302</v>
      </c>
      <c r="AZ36" s="1265">
        <v>-0.22554831083163873</v>
      </c>
      <c r="BA36" s="1265">
        <v>0.16377322569764474</v>
      </c>
      <c r="BB36" s="1265">
        <v>-0.25313549946632152</v>
      </c>
      <c r="BC36" s="1265">
        <v>-6.1082734287797313E-2</v>
      </c>
      <c r="BD36" s="1265">
        <v>3.5805758400862864E-2</v>
      </c>
      <c r="BE36" s="1265">
        <v>0.3094707655280311</v>
      </c>
      <c r="BF36" s="1265">
        <v>-0.18063019343627829</v>
      </c>
      <c r="BG36" s="1265">
        <v>0.12174574284099826</v>
      </c>
      <c r="BH36" s="1265">
        <v>-7.8045070653347204E-2</v>
      </c>
      <c r="BI36" s="1265">
        <v>0.11766552679987741</v>
      </c>
      <c r="BJ36" s="1265">
        <v>-0.33576696685182872</v>
      </c>
      <c r="BK36" s="1288">
        <f t="shared" si="0"/>
        <v>8.2717503964203072</v>
      </c>
    </row>
    <row r="37" spans="1:66" x14ac:dyDescent="0.3">
      <c r="A37" s="1339" t="s">
        <v>1238</v>
      </c>
      <c r="C37" s="1325" t="str">
        <f>IFERROR((C33/B33)-1,"N/A")</f>
        <v>N/A</v>
      </c>
      <c r="D37" s="1325">
        <f t="shared" ref="D37:BJ37" si="5">IFERROR((D33/C33)-1,"N/A")</f>
        <v>2.3132224896259639</v>
      </c>
      <c r="E37" s="1325">
        <f t="shared" si="5"/>
        <v>0.79462752223403599</v>
      </c>
      <c r="F37" s="1325">
        <f t="shared" si="5"/>
        <v>0.17806400906547304</v>
      </c>
      <c r="G37" s="1325">
        <f t="shared" si="5"/>
        <v>2.0506874109659012E-2</v>
      </c>
      <c r="H37" s="1325">
        <f t="shared" si="5"/>
        <v>5.7112540855138283E-2</v>
      </c>
      <c r="I37" s="1325">
        <f t="shared" si="5"/>
        <v>0.27743314700640864</v>
      </c>
      <c r="J37" s="1325">
        <f t="shared" si="5"/>
        <v>-6.1751706963212305E-3</v>
      </c>
      <c r="K37" s="1325">
        <f t="shared" si="5"/>
        <v>-0.12774137901319238</v>
      </c>
      <c r="L37" s="1325">
        <f t="shared" si="5"/>
        <v>0.11132711513227278</v>
      </c>
      <c r="M37" s="1325">
        <f t="shared" si="5"/>
        <v>-1.3686614748214865E-2</v>
      </c>
      <c r="N37" s="1325">
        <f t="shared" si="5"/>
        <v>-1.9128067299347684E-3</v>
      </c>
      <c r="O37" s="1325">
        <f t="shared" si="5"/>
        <v>0.13379882516752972</v>
      </c>
      <c r="P37" s="1325">
        <f t="shared" si="5"/>
        <v>-0.30285006487926358</v>
      </c>
      <c r="Q37" s="1325">
        <f t="shared" si="5"/>
        <v>-2.1656618452384535E-2</v>
      </c>
      <c r="R37" s="1325">
        <f t="shared" si="5"/>
        <v>-7.1264250971210252E-3</v>
      </c>
      <c r="S37" s="1325">
        <f t="shared" si="5"/>
        <v>0.22286647555549055</v>
      </c>
      <c r="T37" s="1325">
        <f t="shared" si="5"/>
        <v>-0.20615235231228835</v>
      </c>
      <c r="U37" s="1325">
        <f t="shared" si="5"/>
        <v>-8.4512133752491891E-2</v>
      </c>
      <c r="V37" s="1325">
        <f t="shared" si="5"/>
        <v>-0.34907344508555227</v>
      </c>
      <c r="W37" s="1325">
        <f t="shared" si="5"/>
        <v>1.2890166337758746</v>
      </c>
      <c r="X37" s="1325">
        <f t="shared" si="5"/>
        <v>0.15589454843724848</v>
      </c>
      <c r="Y37" s="1325">
        <f t="shared" si="5"/>
        <v>-0.39510349478911422</v>
      </c>
      <c r="Z37" s="1325">
        <f t="shared" si="5"/>
        <v>0.4376408409464434</v>
      </c>
      <c r="AA37" s="1325">
        <f t="shared" si="5"/>
        <v>-0.27412296572189543</v>
      </c>
      <c r="AB37" s="1325">
        <f t="shared" si="5"/>
        <v>0.61788711936651253</v>
      </c>
      <c r="AC37" s="1325">
        <f t="shared" si="5"/>
        <v>5.3053306673807032E-3</v>
      </c>
      <c r="AD37" s="1325">
        <f t="shared" si="5"/>
        <v>-0.10305720620359393</v>
      </c>
      <c r="AE37" s="1325">
        <f t="shared" si="5"/>
        <v>-0.32267774993820975</v>
      </c>
      <c r="AF37" s="1325">
        <f t="shared" si="5"/>
        <v>-0.60529471459813222</v>
      </c>
      <c r="AG37" s="1325">
        <f t="shared" si="5"/>
        <v>3.401843945506128</v>
      </c>
      <c r="AH37" s="1325">
        <f t="shared" si="5"/>
        <v>-0.10423589863699467</v>
      </c>
      <c r="AI37" s="1325">
        <f t="shared" si="5"/>
        <v>0.11670211579843803</v>
      </c>
      <c r="AJ37" s="1325">
        <f t="shared" si="5"/>
        <v>-0.17500291817332092</v>
      </c>
      <c r="AK37" s="1325">
        <f t="shared" si="5"/>
        <v>-0.29709553868911776</v>
      </c>
      <c r="AL37" s="1325">
        <f t="shared" si="5"/>
        <v>0.2199709875867224</v>
      </c>
      <c r="AM37" s="1325">
        <f t="shared" si="5"/>
        <v>0.32808823052056391</v>
      </c>
      <c r="AN37" s="1325">
        <f t="shared" si="5"/>
        <v>-8.6717350267434767E-2</v>
      </c>
      <c r="AO37" s="1325">
        <f t="shared" si="5"/>
        <v>-7.5887012010126154E-2</v>
      </c>
      <c r="AP37" s="1325">
        <f t="shared" si="5"/>
        <v>-0.33781960025329227</v>
      </c>
      <c r="AQ37" s="1325">
        <f t="shared" si="5"/>
        <v>0.75362473508218719</v>
      </c>
      <c r="AR37" s="1325">
        <f t="shared" si="5"/>
        <v>-2.4963934067925075E-2</v>
      </c>
      <c r="AS37" s="1325">
        <f t="shared" si="5"/>
        <v>0.48803807654902398</v>
      </c>
      <c r="AT37" s="1325">
        <f t="shared" si="5"/>
        <v>-0.16021401108058819</v>
      </c>
      <c r="AU37" s="1325">
        <f t="shared" si="5"/>
        <v>0.35344165723075238</v>
      </c>
      <c r="AV37" s="1325">
        <f t="shared" si="5"/>
        <v>-0.22946694153607439</v>
      </c>
      <c r="AW37" s="1325">
        <f t="shared" si="5"/>
        <v>-0.10200121192532263</v>
      </c>
      <c r="AX37" s="1325">
        <f t="shared" si="5"/>
        <v>-0.29415526952196469</v>
      </c>
      <c r="AY37" s="1325">
        <f t="shared" si="5"/>
        <v>1.0897877606407302</v>
      </c>
      <c r="AZ37" s="1325">
        <f t="shared" si="5"/>
        <v>-0.22554831083163873</v>
      </c>
      <c r="BA37" s="1325">
        <f t="shared" si="5"/>
        <v>0.16377322569764474</v>
      </c>
      <c r="BB37" s="1325">
        <f t="shared" si="5"/>
        <v>-0.25313549946632152</v>
      </c>
      <c r="BC37" s="1325">
        <f t="shared" si="5"/>
        <v>-6.1082734287797313E-2</v>
      </c>
      <c r="BD37" s="1325">
        <f t="shared" si="5"/>
        <v>3.5805758400862864E-2</v>
      </c>
      <c r="BE37" s="1325">
        <f t="shared" si="5"/>
        <v>0.3094707655280311</v>
      </c>
      <c r="BF37" s="1325">
        <f t="shared" si="5"/>
        <v>-0.18063019343627829</v>
      </c>
      <c r="BG37" s="1325">
        <f t="shared" si="5"/>
        <v>0.12174574284099826</v>
      </c>
      <c r="BH37" s="1325">
        <f t="shared" si="5"/>
        <v>-7.8045070653347204E-2</v>
      </c>
      <c r="BI37" s="1325">
        <f t="shared" si="5"/>
        <v>0.11766552679987741</v>
      </c>
      <c r="BJ37" s="1325">
        <f t="shared" si="5"/>
        <v>-0.33576696685182872</v>
      </c>
      <c r="BK37" s="1288">
        <f t="shared" si="0"/>
        <v>8.2717503964203072</v>
      </c>
      <c r="BN37" s="1285"/>
    </row>
    <row r="38" spans="1:66" x14ac:dyDescent="0.3">
      <c r="A38" s="1348" t="s">
        <v>1237</v>
      </c>
      <c r="C38" s="1265">
        <v>-5.3910683942745834E-2</v>
      </c>
      <c r="D38" s="1265">
        <v>-0.27748749813030832</v>
      </c>
      <c r="E38" s="1265">
        <v>-1.2386771387326319</v>
      </c>
      <c r="F38" s="1265">
        <v>7.891101780540863</v>
      </c>
      <c r="G38" s="1265">
        <v>0.87612726116715534</v>
      </c>
      <c r="H38" s="1265">
        <v>0.48083370832182903</v>
      </c>
      <c r="I38" s="1265">
        <v>0.38051071233919664</v>
      </c>
      <c r="J38" s="1265">
        <v>0.29781722927526039</v>
      </c>
      <c r="K38" s="1265">
        <v>0.19312134379528537</v>
      </c>
      <c r="L38" s="1265">
        <v>0.17669790689205819</v>
      </c>
      <c r="M38" s="1265">
        <v>0.14841399268535374</v>
      </c>
      <c r="N38" s="1265">
        <v>0.12901857089580443</v>
      </c>
      <c r="O38" s="1265">
        <v>0.12761363995482158</v>
      </c>
      <c r="P38" s="1265">
        <v>8.8182956267781096E-2</v>
      </c>
      <c r="Q38" s="1265">
        <v>7.4012561894518616E-2</v>
      </c>
      <c r="R38" s="1265">
        <v>6.8454714236793723E-2</v>
      </c>
      <c r="S38" s="1265">
        <v>7.7244742421809259E-2</v>
      </c>
      <c r="T38" s="1265">
        <v>5.7777602308215117E-2</v>
      </c>
      <c r="U38" s="1265">
        <v>5.0237401862505124E-2</v>
      </c>
      <c r="V38" s="1265">
        <v>3.1665373994499861E-2</v>
      </c>
      <c r="W38" s="1265">
        <v>6.7583912284588515E-2</v>
      </c>
      <c r="X38" s="1265">
        <v>7.2459359601261111E-2</v>
      </c>
      <c r="Y38" s="1265">
        <v>4.1989975411969069E-2</v>
      </c>
      <c r="Z38" s="1265">
        <v>5.6929847708095595E-2</v>
      </c>
      <c r="AA38" s="1265">
        <v>3.968415812696581E-2</v>
      </c>
      <c r="AB38" s="1265">
        <v>6.0330969267476955E-2</v>
      </c>
      <c r="AC38" s="1265">
        <v>5.7182845662886402E-2</v>
      </c>
      <c r="AD38" s="1265">
        <v>4.878744586666027E-2</v>
      </c>
      <c r="AE38" s="1265">
        <v>3.1987791706571261E-2</v>
      </c>
      <c r="AF38" s="1265">
        <v>1.246832845130167E-2</v>
      </c>
      <c r="AG38" s="1265">
        <v>5.2028142465692623E-2</v>
      </c>
      <c r="AH38" s="1265">
        <v>4.4529640935747059E-2</v>
      </c>
      <c r="AI38" s="1265">
        <v>4.7370769078186228E-2</v>
      </c>
      <c r="AJ38" s="1265">
        <v>3.7610884807848161E-2</v>
      </c>
      <c r="AK38" s="1265">
        <v>2.5755952254206481E-2</v>
      </c>
      <c r="AL38" s="1265">
        <v>3.0464280670735519E-2</v>
      </c>
      <c r="AM38" s="1265">
        <v>3.8885955897440032E-2</v>
      </c>
      <c r="AN38" s="1265">
        <v>3.4295889131066487E-2</v>
      </c>
      <c r="AO38" s="1265">
        <v>3.0719669595715201E-2</v>
      </c>
      <c r="AP38" s="1265">
        <v>1.9936417229489013E-2</v>
      </c>
      <c r="AQ38" s="1265">
        <v>3.3780011587207753E-2</v>
      </c>
      <c r="AR38" s="1265">
        <v>3.1886492813283873E-2</v>
      </c>
      <c r="AS38" s="1265">
        <v>4.5298956267950788E-2</v>
      </c>
      <c r="AT38" s="1265">
        <v>3.6647312652029522E-2</v>
      </c>
      <c r="AU38" s="1265">
        <v>4.7256097169581193E-2</v>
      </c>
      <c r="AV38" s="1265">
        <v>3.5133104937012771E-2</v>
      </c>
      <c r="AW38" s="1265">
        <v>3.0584558563095072E-2</v>
      </c>
      <c r="AX38" s="1265">
        <v>2.113175816767715E-2</v>
      </c>
      <c r="AY38" s="1265">
        <v>4.2293184910814095E-2</v>
      </c>
      <c r="AZ38" s="1265">
        <v>3.1715227044175683E-2</v>
      </c>
      <c r="BA38" s="1265">
        <v>3.5595525027112634E-2</v>
      </c>
      <c r="BB38" s="1265">
        <v>2.5896572752954077E-2</v>
      </c>
      <c r="BC38" s="1265">
        <v>2.3737566538971664E-2</v>
      </c>
      <c r="BD38" s="1265">
        <v>2.3997470120253505E-2</v>
      </c>
      <c r="BE38" s="1265">
        <v>3.046660346158785E-2</v>
      </c>
      <c r="BF38" s="1265">
        <v>2.4355420515512542E-2</v>
      </c>
      <c r="BG38" s="1265">
        <v>2.6594024848240725E-2</v>
      </c>
      <c r="BH38" s="1265">
        <v>2.3931722545056142E-2</v>
      </c>
      <c r="BI38" s="1265">
        <v>2.6050861661626797E-2</v>
      </c>
      <c r="BJ38" s="1265">
        <v>1.7009512918990805E-2</v>
      </c>
      <c r="BK38" s="1288">
        <f t="shared" si="0"/>
        <v>11.043120398705097</v>
      </c>
    </row>
    <row r="39" spans="1:66" x14ac:dyDescent="0.3">
      <c r="A39" s="1339" t="s">
        <v>1237</v>
      </c>
      <c r="C39" s="1325">
        <f>+IFERROR(C117*(1-C121),"N/A")</f>
        <v>-5.3910683942745834E-2</v>
      </c>
      <c r="D39" s="1325">
        <f t="shared" ref="D39:BJ39" si="6">+IFERROR(D117*(1-D121),"N/A")</f>
        <v>-0.27748749813030832</v>
      </c>
      <c r="E39" s="1325">
        <f t="shared" si="6"/>
        <v>-1.2386771387326319</v>
      </c>
      <c r="F39" s="1325">
        <f t="shared" si="6"/>
        <v>7.891101780540863</v>
      </c>
      <c r="G39" s="1325">
        <f t="shared" si="6"/>
        <v>0.87612726116715534</v>
      </c>
      <c r="H39" s="1325">
        <f t="shared" si="6"/>
        <v>0.48083370832182903</v>
      </c>
      <c r="I39" s="1325">
        <f t="shared" si="6"/>
        <v>0.38051071233919664</v>
      </c>
      <c r="J39" s="1325">
        <f t="shared" si="6"/>
        <v>0.29781722927526039</v>
      </c>
      <c r="K39" s="1325">
        <f t="shared" si="6"/>
        <v>0.19312134379528537</v>
      </c>
      <c r="L39" s="1325">
        <f t="shared" si="6"/>
        <v>0.17669790689205819</v>
      </c>
      <c r="M39" s="1325">
        <f t="shared" si="6"/>
        <v>0.14841399268535374</v>
      </c>
      <c r="N39" s="1325">
        <f t="shared" si="6"/>
        <v>0.12901857089580443</v>
      </c>
      <c r="O39" s="1325">
        <f t="shared" si="6"/>
        <v>0.12761363995482158</v>
      </c>
      <c r="P39" s="1325">
        <f t="shared" si="6"/>
        <v>8.8182956267781096E-2</v>
      </c>
      <c r="Q39" s="1325">
        <f t="shared" si="6"/>
        <v>7.4012561894518616E-2</v>
      </c>
      <c r="R39" s="1325">
        <f t="shared" si="6"/>
        <v>6.8454714236793723E-2</v>
      </c>
      <c r="S39" s="1325">
        <f t="shared" si="6"/>
        <v>7.7244742421809259E-2</v>
      </c>
      <c r="T39" s="1325">
        <f t="shared" si="6"/>
        <v>5.7777602308215117E-2</v>
      </c>
      <c r="U39" s="1325">
        <f t="shared" si="6"/>
        <v>5.0237401862505124E-2</v>
      </c>
      <c r="V39" s="1325">
        <f t="shared" si="6"/>
        <v>3.1665373994499861E-2</v>
      </c>
      <c r="W39" s="1325">
        <f t="shared" si="6"/>
        <v>6.7583912284588515E-2</v>
      </c>
      <c r="X39" s="1325">
        <f t="shared" si="6"/>
        <v>7.2459359601261111E-2</v>
      </c>
      <c r="Y39" s="1325">
        <f t="shared" si="6"/>
        <v>4.1989975411969069E-2</v>
      </c>
      <c r="Z39" s="1325">
        <f t="shared" si="6"/>
        <v>5.6929847708095595E-2</v>
      </c>
      <c r="AA39" s="1325">
        <f t="shared" si="6"/>
        <v>3.968415812696581E-2</v>
      </c>
      <c r="AB39" s="1325">
        <f t="shared" si="6"/>
        <v>6.0330969267476955E-2</v>
      </c>
      <c r="AC39" s="1325">
        <f t="shared" si="6"/>
        <v>5.7182845662886402E-2</v>
      </c>
      <c r="AD39" s="1325">
        <f t="shared" si="6"/>
        <v>4.878744586666027E-2</v>
      </c>
      <c r="AE39" s="1325">
        <f t="shared" si="6"/>
        <v>3.1987791706571261E-2</v>
      </c>
      <c r="AF39" s="1325">
        <f t="shared" si="6"/>
        <v>1.246832845130167E-2</v>
      </c>
      <c r="AG39" s="1325">
        <f t="shared" si="6"/>
        <v>5.2028142465692623E-2</v>
      </c>
      <c r="AH39" s="1325">
        <f t="shared" si="6"/>
        <v>4.4529640935747059E-2</v>
      </c>
      <c r="AI39" s="1325">
        <f t="shared" si="6"/>
        <v>4.7370769078186228E-2</v>
      </c>
      <c r="AJ39" s="1325">
        <f t="shared" si="6"/>
        <v>3.7610884807848161E-2</v>
      </c>
      <c r="AK39" s="1325">
        <f t="shared" si="6"/>
        <v>2.5755952254206481E-2</v>
      </c>
      <c r="AL39" s="1325">
        <f t="shared" si="6"/>
        <v>3.0464280670735519E-2</v>
      </c>
      <c r="AM39" s="1325">
        <f t="shared" si="6"/>
        <v>3.8885955897440032E-2</v>
      </c>
      <c r="AN39" s="1325">
        <f t="shared" si="6"/>
        <v>3.4295889131066487E-2</v>
      </c>
      <c r="AO39" s="1325">
        <f t="shared" si="6"/>
        <v>3.0719669595715201E-2</v>
      </c>
      <c r="AP39" s="1325">
        <f t="shared" si="6"/>
        <v>1.9936417229489013E-2</v>
      </c>
      <c r="AQ39" s="1325">
        <f t="shared" si="6"/>
        <v>3.3780011587207753E-2</v>
      </c>
      <c r="AR39" s="1325">
        <f t="shared" si="6"/>
        <v>3.1886492813283873E-2</v>
      </c>
      <c r="AS39" s="1325">
        <f t="shared" si="6"/>
        <v>4.5298956267950788E-2</v>
      </c>
      <c r="AT39" s="1325">
        <f t="shared" si="6"/>
        <v>3.6647312652029522E-2</v>
      </c>
      <c r="AU39" s="1325">
        <f t="shared" si="6"/>
        <v>4.7256097169581193E-2</v>
      </c>
      <c r="AV39" s="1325">
        <f t="shared" si="6"/>
        <v>3.5133104937012771E-2</v>
      </c>
      <c r="AW39" s="1325">
        <f t="shared" si="6"/>
        <v>3.0584558563095072E-2</v>
      </c>
      <c r="AX39" s="1325">
        <f t="shared" si="6"/>
        <v>2.113175816767715E-2</v>
      </c>
      <c r="AY39" s="1325">
        <f t="shared" si="6"/>
        <v>4.2293184910814095E-2</v>
      </c>
      <c r="AZ39" s="1325">
        <f t="shared" si="6"/>
        <v>3.1715227044175683E-2</v>
      </c>
      <c r="BA39" s="1325">
        <f t="shared" si="6"/>
        <v>3.5595525027112634E-2</v>
      </c>
      <c r="BB39" s="1325">
        <f t="shared" si="6"/>
        <v>2.5896572752954077E-2</v>
      </c>
      <c r="BC39" s="1325">
        <f t="shared" si="6"/>
        <v>2.3737566538971664E-2</v>
      </c>
      <c r="BD39" s="1325">
        <f t="shared" si="6"/>
        <v>2.3997470120253505E-2</v>
      </c>
      <c r="BE39" s="1325">
        <f t="shared" si="6"/>
        <v>3.046660346158785E-2</v>
      </c>
      <c r="BF39" s="1325">
        <f t="shared" si="6"/>
        <v>2.4355420515512542E-2</v>
      </c>
      <c r="BG39" s="1325">
        <f t="shared" si="6"/>
        <v>2.6594024848240725E-2</v>
      </c>
      <c r="BH39" s="1325">
        <f t="shared" si="6"/>
        <v>2.3931722545056142E-2</v>
      </c>
      <c r="BI39" s="1325">
        <f t="shared" si="6"/>
        <v>2.6050861661626797E-2</v>
      </c>
      <c r="BJ39" s="1325">
        <f t="shared" si="6"/>
        <v>1.7009512918990805E-2</v>
      </c>
      <c r="BK39" s="1288">
        <f t="shared" si="0"/>
        <v>11.043120398705097</v>
      </c>
      <c r="BN39" s="1285"/>
    </row>
    <row r="40" spans="1:66" ht="15" thickBot="1" x14ac:dyDescent="0.35">
      <c r="A40" s="1340"/>
      <c r="C40" s="1266"/>
      <c r="D40" s="1266"/>
      <c r="E40" s="1266"/>
      <c r="F40" s="1266"/>
      <c r="G40" s="1266"/>
      <c r="H40" s="1266"/>
      <c r="I40" s="1266"/>
      <c r="J40" s="1266"/>
      <c r="K40" s="1266"/>
      <c r="L40" s="1266"/>
      <c r="M40" s="1266"/>
      <c r="N40" s="1266"/>
      <c r="O40" s="1266"/>
      <c r="P40" s="1266"/>
      <c r="Q40" s="1266"/>
      <c r="R40" s="1266"/>
      <c r="S40" s="1266"/>
      <c r="T40" s="1266"/>
      <c r="U40" s="1266"/>
      <c r="V40" s="1266"/>
      <c r="W40" s="1266"/>
      <c r="X40" s="1266"/>
      <c r="Y40" s="1266"/>
      <c r="Z40" s="1266"/>
      <c r="AA40" s="1266"/>
      <c r="AB40" s="1266"/>
      <c r="AC40" s="1266"/>
      <c r="AD40" s="1266"/>
      <c r="AE40" s="1266"/>
      <c r="AF40" s="1266"/>
      <c r="AG40" s="1266"/>
      <c r="AH40" s="1266"/>
      <c r="AI40" s="1266"/>
      <c r="AJ40" s="1266"/>
      <c r="AK40" s="1266"/>
      <c r="AL40" s="1266"/>
      <c r="AM40" s="1266"/>
      <c r="AN40" s="1266"/>
      <c r="AO40" s="1266"/>
      <c r="AP40" s="1266"/>
      <c r="AQ40" s="1266"/>
      <c r="AR40" s="1266"/>
      <c r="AS40" s="1266"/>
      <c r="AT40" s="1266"/>
      <c r="AU40" s="1266"/>
      <c r="AV40" s="1266"/>
      <c r="AW40" s="1266"/>
      <c r="AX40" s="1266"/>
      <c r="AY40" s="1266"/>
      <c r="AZ40" s="1266"/>
      <c r="BA40" s="1266"/>
      <c r="BB40" s="1266"/>
      <c r="BC40" s="1266"/>
      <c r="BD40" s="1266"/>
      <c r="BE40" s="1266"/>
      <c r="BF40" s="1266"/>
      <c r="BG40" s="1266"/>
      <c r="BH40" s="1266"/>
      <c r="BI40" s="1266"/>
      <c r="BJ40" s="1266"/>
      <c r="BK40" s="1366">
        <f t="shared" si="0"/>
        <v>0</v>
      </c>
    </row>
    <row r="41" spans="1:66" ht="15.6" x14ac:dyDescent="0.3">
      <c r="A41" s="1239" t="s">
        <v>1236</v>
      </c>
      <c r="C41" s="1266"/>
      <c r="D41" s="1266"/>
      <c r="E41" s="1266"/>
      <c r="F41" s="1266"/>
      <c r="G41" s="1266"/>
      <c r="H41" s="1266"/>
      <c r="I41" s="1266"/>
      <c r="J41" s="1266"/>
      <c r="K41" s="1266"/>
      <c r="L41" s="1266"/>
      <c r="M41" s="1266"/>
      <c r="N41" s="1266"/>
      <c r="O41" s="1266"/>
      <c r="P41" s="1266"/>
      <c r="Q41" s="1266"/>
      <c r="R41" s="1266"/>
      <c r="S41" s="1266"/>
      <c r="T41" s="1266"/>
      <c r="U41" s="1266"/>
      <c r="V41" s="1266"/>
      <c r="W41" s="1266"/>
      <c r="X41" s="1266"/>
      <c r="Y41" s="1266"/>
      <c r="Z41" s="1266"/>
      <c r="AA41" s="1266"/>
      <c r="AB41" s="1266"/>
      <c r="AC41" s="1266"/>
      <c r="AD41" s="1266"/>
      <c r="AE41" s="1266"/>
      <c r="AF41" s="1266"/>
      <c r="AG41" s="1266"/>
      <c r="AH41" s="1266"/>
      <c r="AI41" s="1266"/>
      <c r="AJ41" s="1266"/>
      <c r="AK41" s="1266"/>
      <c r="AL41" s="1266"/>
      <c r="AM41" s="1266"/>
      <c r="AN41" s="1266"/>
      <c r="AO41" s="1266"/>
      <c r="AP41" s="1266"/>
      <c r="AQ41" s="1266"/>
      <c r="AR41" s="1266"/>
      <c r="AS41" s="1266"/>
      <c r="AT41" s="1266"/>
      <c r="AU41" s="1266"/>
      <c r="AV41" s="1266"/>
      <c r="AW41" s="1266"/>
      <c r="AX41" s="1266"/>
      <c r="AY41" s="1266"/>
      <c r="AZ41" s="1266"/>
      <c r="BA41" s="1266"/>
      <c r="BB41" s="1266"/>
      <c r="BC41" s="1266"/>
      <c r="BD41" s="1266"/>
      <c r="BE41" s="1266"/>
      <c r="BF41" s="1266"/>
      <c r="BG41" s="1266"/>
      <c r="BH41" s="1266"/>
      <c r="BI41" s="1266"/>
      <c r="BJ41" s="1266"/>
      <c r="BK41" s="1366">
        <f t="shared" si="0"/>
        <v>0</v>
      </c>
      <c r="BN41" s="1285"/>
    </row>
    <row r="42" spans="1:66" x14ac:dyDescent="0.3">
      <c r="A42" s="1349" t="s">
        <v>1235</v>
      </c>
      <c r="C42" s="1269">
        <v>113</v>
      </c>
      <c r="D42" s="1269">
        <v>135</v>
      </c>
      <c r="E42" s="1269">
        <v>128</v>
      </c>
      <c r="F42" s="1269">
        <v>127</v>
      </c>
      <c r="G42" s="1269">
        <v>90</v>
      </c>
      <c r="H42" s="1269">
        <v>78</v>
      </c>
      <c r="I42" s="1269">
        <v>115</v>
      </c>
      <c r="J42" s="1269">
        <v>151</v>
      </c>
      <c r="K42" s="1269">
        <v>116</v>
      </c>
      <c r="L42" s="1269">
        <v>100</v>
      </c>
      <c r="M42" s="1269">
        <v>102</v>
      </c>
      <c r="N42" s="1269">
        <v>78</v>
      </c>
      <c r="O42" s="1269">
        <v>103</v>
      </c>
      <c r="P42" s="1269">
        <v>93</v>
      </c>
      <c r="Q42" s="1269">
        <v>99</v>
      </c>
      <c r="R42" s="1269">
        <v>90</v>
      </c>
      <c r="S42" s="1269">
        <v>88</v>
      </c>
      <c r="T42" s="1269">
        <v>71</v>
      </c>
      <c r="U42" s="1269">
        <v>87</v>
      </c>
      <c r="V42" s="1269">
        <v>90</v>
      </c>
      <c r="W42" s="1269">
        <v>109</v>
      </c>
      <c r="X42" s="1269">
        <v>89</v>
      </c>
      <c r="Y42" s="1269">
        <v>80</v>
      </c>
      <c r="Z42" s="1269">
        <v>75</v>
      </c>
      <c r="AA42" s="1269">
        <v>96</v>
      </c>
      <c r="AB42" s="1269">
        <v>112</v>
      </c>
      <c r="AC42" s="1269">
        <v>94</v>
      </c>
      <c r="AD42" s="1269">
        <v>79</v>
      </c>
      <c r="AE42" s="1269">
        <v>70</v>
      </c>
      <c r="AF42" s="1269">
        <v>61</v>
      </c>
      <c r="AG42" s="1269">
        <v>93</v>
      </c>
      <c r="AH42" s="1269">
        <v>85</v>
      </c>
      <c r="AI42" s="1269">
        <v>86</v>
      </c>
      <c r="AJ42" s="1269">
        <v>72</v>
      </c>
      <c r="AK42" s="1269">
        <v>75</v>
      </c>
      <c r="AL42" s="1269">
        <v>66</v>
      </c>
      <c r="AM42" s="1269">
        <v>99</v>
      </c>
      <c r="AN42" s="1269">
        <v>87</v>
      </c>
      <c r="AO42" s="1269">
        <v>98</v>
      </c>
      <c r="AP42" s="1269">
        <v>82</v>
      </c>
      <c r="AQ42" s="1269">
        <v>96</v>
      </c>
      <c r="AR42" s="1269">
        <v>80</v>
      </c>
      <c r="AS42" s="1269">
        <v>112</v>
      </c>
      <c r="AT42" s="1269">
        <v>106</v>
      </c>
      <c r="AU42" s="1269">
        <v>126</v>
      </c>
      <c r="AV42" s="1269">
        <v>88</v>
      </c>
      <c r="AW42" s="1269">
        <v>92</v>
      </c>
      <c r="AX42" s="1269">
        <v>72</v>
      </c>
      <c r="AY42" s="1269">
        <v>141</v>
      </c>
      <c r="AZ42" s="1269">
        <v>107</v>
      </c>
      <c r="BA42" s="1269">
        <v>108</v>
      </c>
      <c r="BB42" s="1269">
        <v>83</v>
      </c>
      <c r="BC42" s="1269">
        <v>82</v>
      </c>
      <c r="BD42" s="1269">
        <v>72</v>
      </c>
      <c r="BE42" s="1269">
        <v>99</v>
      </c>
      <c r="BF42" s="1269">
        <v>92</v>
      </c>
      <c r="BG42" s="1269">
        <v>100</v>
      </c>
      <c r="BH42" s="1269">
        <v>79</v>
      </c>
      <c r="BI42" s="1269">
        <v>90</v>
      </c>
      <c r="BJ42" s="1269">
        <v>68</v>
      </c>
      <c r="BK42" s="1318">
        <f t="shared" si="0"/>
        <v>5655</v>
      </c>
    </row>
    <row r="43" spans="1:66" x14ac:dyDescent="0.3">
      <c r="A43" s="1350" t="s">
        <v>1235</v>
      </c>
      <c r="C43" s="1329">
        <f>IFERROR(ROUNDUP((((SFP!D17+SFP!D20+SFP!D23+SFP!D28+SFP!D31+SFP!D36+SFP!D39)/SCI!C3)*30),0),"N/A")</f>
        <v>113</v>
      </c>
      <c r="D43" s="1329">
        <f>IFERROR(ROUNDUP((((SFP!E17+SFP!E20+SFP!E23+SFP!E28+SFP!E31+SFP!E36+SFP!E39)/SCI!D3)*30),0),"N/A")</f>
        <v>135</v>
      </c>
      <c r="E43" s="1329">
        <f>IFERROR(ROUNDUP((((SFP!F17+SFP!F20+SFP!F23+SFP!F28+SFP!F31+SFP!F36+SFP!F39)/SCI!E3)*30),0),"N/A")</f>
        <v>128</v>
      </c>
      <c r="F43" s="1329">
        <f>IFERROR(ROUNDUP((((SFP!G17+SFP!G20+SFP!G23+SFP!G28+SFP!G31+SFP!G36+SFP!G39)/SCI!F3)*30),0),"N/A")</f>
        <v>127</v>
      </c>
      <c r="G43" s="1329">
        <f>IFERROR(ROUNDUP((((SFP!H17+SFP!H20+SFP!H23+SFP!H28+SFP!H31+SFP!H36+SFP!H39)/SCI!G3)*30),0),"N/A")</f>
        <v>90</v>
      </c>
      <c r="H43" s="1329">
        <f>IFERROR(ROUNDUP((((SFP!I17+SFP!I20+SFP!I23+SFP!I28+SFP!I31+SFP!I36+SFP!I39)/SCI!H3)*30),0),"N/A")</f>
        <v>78</v>
      </c>
      <c r="I43" s="1329">
        <f>IFERROR(ROUNDUP((((SFP!J17+SFP!J20+SFP!J23+SFP!J28+SFP!J31+SFP!J36+SFP!J39)/SCI!I3)*30),0),"N/A")</f>
        <v>115</v>
      </c>
      <c r="J43" s="1329">
        <f>IFERROR(ROUNDUP((((SFP!K17+SFP!K20+SFP!K23+SFP!K28+SFP!K31+SFP!K36+SFP!K39)/SCI!J3)*30),0),"N/A")</f>
        <v>151</v>
      </c>
      <c r="K43" s="1329">
        <f>IFERROR(ROUNDUP((((SFP!L17+SFP!L20+SFP!L23+SFP!L28+SFP!L31+SFP!L36+SFP!L39)/SCI!K3)*30),0),"N/A")</f>
        <v>116</v>
      </c>
      <c r="L43" s="1329">
        <f>IFERROR(ROUNDUP((((SFP!M17+SFP!M20+SFP!M23+SFP!M28+SFP!M31+SFP!M36+SFP!M39)/SCI!L3)*30),0),"N/A")</f>
        <v>100</v>
      </c>
      <c r="M43" s="1329">
        <f>IFERROR(ROUNDUP((((SFP!N17+SFP!N20+SFP!N23+SFP!N28+SFP!N31+SFP!N36+SFP!N39)/SCI!M3)*30),0),"N/A")</f>
        <v>102</v>
      </c>
      <c r="N43" s="1329">
        <f>IFERROR(ROUNDUP((((SFP!O17+SFP!O20+SFP!O23+SFP!O28+SFP!O31+SFP!O36+SFP!O39)/SCI!N3)*30),0),"N/A")</f>
        <v>78</v>
      </c>
      <c r="O43" s="1329">
        <f>IFERROR(ROUNDUP((((SFP!P17+SFP!P20+SFP!P23+SFP!P28+SFP!P31+SFP!P36+SFP!P39)/SCI!O3)*30),0),"N/A")</f>
        <v>103</v>
      </c>
      <c r="P43" s="1329">
        <f>IFERROR(ROUNDUP((((SFP!Q17+SFP!Q20+SFP!Q23+SFP!Q28+SFP!Q31+SFP!Q36+SFP!Q39)/SCI!P3)*30),0),"N/A")</f>
        <v>93</v>
      </c>
      <c r="Q43" s="1329">
        <f>IFERROR(ROUNDUP((((SFP!R17+SFP!R20+SFP!R23+SFP!R28+SFP!R31+SFP!R36+SFP!R39)/SCI!Q3)*30),0),"N/A")</f>
        <v>99</v>
      </c>
      <c r="R43" s="1329">
        <f>IFERROR(ROUNDUP((((SFP!S17+SFP!S20+SFP!S23+SFP!S28+SFP!S31+SFP!S36+SFP!S39)/SCI!R3)*30),0),"N/A")</f>
        <v>90</v>
      </c>
      <c r="S43" s="1329">
        <f>IFERROR(ROUNDUP((((SFP!T17+SFP!T20+SFP!T23+SFP!T28+SFP!T31+SFP!T36+SFP!T39)/SCI!S3)*30),0),"N/A")</f>
        <v>88</v>
      </c>
      <c r="T43" s="1329">
        <f>IFERROR(ROUNDUP((((SFP!U17+SFP!U20+SFP!U23+SFP!U28+SFP!U31+SFP!U36+SFP!U39)/SCI!T3)*30),0),"N/A")</f>
        <v>71</v>
      </c>
      <c r="U43" s="1329">
        <f>IFERROR(ROUNDUP((((SFP!V17+SFP!V20+SFP!V23+SFP!V28+SFP!V31+SFP!V36+SFP!V39)/SCI!U3)*30),0),"N/A")</f>
        <v>87</v>
      </c>
      <c r="V43" s="1329">
        <f>IFERROR(ROUNDUP((((SFP!W17+SFP!W20+SFP!W23+SFP!W28+SFP!W31+SFP!W36+SFP!W39)/SCI!V3)*30),0),"N/A")</f>
        <v>90</v>
      </c>
      <c r="W43" s="1329">
        <f>IFERROR(ROUNDUP((((SFP!X17+SFP!X20+SFP!X23+SFP!X28+SFP!X31+SFP!X36+SFP!X39)/SCI!W3)*30),0),"N/A")</f>
        <v>109</v>
      </c>
      <c r="X43" s="1329">
        <f>IFERROR(ROUNDUP((((SFP!Y17+SFP!Y20+SFP!Y23+SFP!Y28+SFP!Y31+SFP!Y36+SFP!Y39)/SCI!X3)*30),0),"N/A")</f>
        <v>89</v>
      </c>
      <c r="Y43" s="1329">
        <f>IFERROR(ROUNDUP((((SFP!Z17+SFP!Z20+SFP!Z23+SFP!Z28+SFP!Z31+SFP!Z36+SFP!Z39)/SCI!Y3)*30),0),"N/A")</f>
        <v>80</v>
      </c>
      <c r="Z43" s="1329">
        <f>IFERROR(ROUNDUP((((SFP!AA17+SFP!AA20+SFP!AA23+SFP!AA28+SFP!AA31+SFP!AA36+SFP!AA39)/SCI!Z3)*30),0),"N/A")</f>
        <v>75</v>
      </c>
      <c r="AA43" s="1329">
        <f>IFERROR(ROUNDUP((((SFP!AB17+SFP!AB20+SFP!AB23+SFP!AB28+SFP!AB31+SFP!AB36+SFP!AB39)/SCI!AA3)*30),0),"N/A")</f>
        <v>96</v>
      </c>
      <c r="AB43" s="1329">
        <f>IFERROR(ROUNDUP((((SFP!AC17+SFP!AC20+SFP!AC23+SFP!AC28+SFP!AC31+SFP!AC36+SFP!AC39)/SCI!AB3)*30),0),"N/A")</f>
        <v>112</v>
      </c>
      <c r="AC43" s="1329">
        <f>IFERROR(ROUNDUP((((SFP!AD17+SFP!AD20+SFP!AD23+SFP!AD28+SFP!AD31+SFP!AD36+SFP!AD39)/SCI!AC3)*30),0),"N/A")</f>
        <v>94</v>
      </c>
      <c r="AD43" s="1329">
        <f>IFERROR(ROUNDUP((((SFP!AE17+SFP!AE20+SFP!AE23+SFP!AE28+SFP!AE31+SFP!AE36+SFP!AE39)/SCI!AD3)*30),0),"N/A")</f>
        <v>79</v>
      </c>
      <c r="AE43" s="1329">
        <f>IFERROR(ROUNDUP((((SFP!AF17+SFP!AF20+SFP!AF23+SFP!AF28+SFP!AF31+SFP!AF36+SFP!AF39)/SCI!AE3)*30),0),"N/A")</f>
        <v>70</v>
      </c>
      <c r="AF43" s="1329">
        <f>IFERROR(ROUNDUP((((SFP!AG17+SFP!AG20+SFP!AG23+SFP!AG28+SFP!AG31+SFP!AG36+SFP!AG39)/SCI!AF3)*30),0),"N/A")</f>
        <v>61</v>
      </c>
      <c r="AG43" s="1329">
        <f>IFERROR(ROUNDUP((((SFP!AH17+SFP!AH20+SFP!AH23+SFP!AH28+SFP!AH31+SFP!AH36+SFP!AH39)/SCI!AG3)*30),0),"N/A")</f>
        <v>93</v>
      </c>
      <c r="AH43" s="1329">
        <f>IFERROR(ROUNDUP((((SFP!AI17+SFP!AI20+SFP!AI23+SFP!AI28+SFP!AI31+SFP!AI36+SFP!AI39)/SCI!AH3)*30),0),"N/A")</f>
        <v>85</v>
      </c>
      <c r="AI43" s="1329">
        <f>IFERROR(ROUNDUP((((SFP!AJ17+SFP!AJ20+SFP!AJ23+SFP!AJ28+SFP!AJ31+SFP!AJ36+SFP!AJ39)/SCI!AI3)*30),0),"N/A")</f>
        <v>86</v>
      </c>
      <c r="AJ43" s="1329">
        <f>IFERROR(ROUNDUP((((SFP!AK17+SFP!AK20+SFP!AK23+SFP!AK28+SFP!AK31+SFP!AK36+SFP!AK39)/SCI!AJ3)*30),0),"N/A")</f>
        <v>72</v>
      </c>
      <c r="AK43" s="1329">
        <f>IFERROR(ROUNDUP((((SFP!AL17+SFP!AL20+SFP!AL23+SFP!AL28+SFP!AL31+SFP!AL36+SFP!AL39)/SCI!AK3)*30),0),"N/A")</f>
        <v>75</v>
      </c>
      <c r="AL43" s="1329">
        <f>IFERROR(ROUNDUP((((SFP!AM17+SFP!AM20+SFP!AM23+SFP!AM28+SFP!AM31+SFP!AM36+SFP!AM39)/SCI!AL3)*30),0),"N/A")</f>
        <v>66</v>
      </c>
      <c r="AM43" s="1329">
        <f>IFERROR(ROUNDUP((((SFP!AN17+SFP!AN20+SFP!AN23+SFP!AN28+SFP!AN31+SFP!AN36+SFP!AN39)/SCI!AM3)*30),0),"N/A")</f>
        <v>99</v>
      </c>
      <c r="AN43" s="1329">
        <f>IFERROR(ROUNDUP((((SFP!AO17+SFP!AO20+SFP!AO23+SFP!AO28+SFP!AO31+SFP!AO36+SFP!AO39)/SCI!AN3)*30),0),"N/A")</f>
        <v>87</v>
      </c>
      <c r="AO43" s="1329">
        <f>IFERROR(ROUNDUP((((SFP!AP17+SFP!AP20+SFP!AP23+SFP!AP28+SFP!AP31+SFP!AP36+SFP!AP39)/SCI!AO3)*30),0),"N/A")</f>
        <v>98</v>
      </c>
      <c r="AP43" s="1329">
        <f>IFERROR(ROUNDUP((((SFP!AQ17+SFP!AQ20+SFP!AQ23+SFP!AQ28+SFP!AQ31+SFP!AQ36+SFP!AQ39)/SCI!AP3)*30),0),"N/A")</f>
        <v>82</v>
      </c>
      <c r="AQ43" s="1329">
        <f>IFERROR(ROUNDUP((((SFP!AR17+SFP!AR20+SFP!AR23+SFP!AR28+SFP!AR31+SFP!AR36+SFP!AR39)/SCI!AQ3)*30),0),"N/A")</f>
        <v>96</v>
      </c>
      <c r="AR43" s="1329">
        <f>IFERROR(ROUNDUP((((SFP!AS17+SFP!AS20+SFP!AS23+SFP!AS28+SFP!AS31+SFP!AS36+SFP!AS39)/SCI!AR3)*30),0),"N/A")</f>
        <v>80</v>
      </c>
      <c r="AS43" s="1329">
        <f>IFERROR(ROUNDUP((((SFP!AT17+SFP!AT20+SFP!AT23+SFP!AT28+SFP!AT31+SFP!AT36+SFP!AT39)/SCI!AS3)*30),0),"N/A")</f>
        <v>112</v>
      </c>
      <c r="AT43" s="1329">
        <f>IFERROR(ROUNDUP((((SFP!AU17+SFP!AU20+SFP!AU23+SFP!AU28+SFP!AU31+SFP!AU36+SFP!AU39)/SCI!AT3)*30),0),"N/A")</f>
        <v>106</v>
      </c>
      <c r="AU43" s="1329">
        <f>IFERROR(ROUNDUP((((SFP!AV17+SFP!AV20+SFP!AV23+SFP!AV28+SFP!AV31+SFP!AV36+SFP!AV39)/SCI!AU3)*30),0),"N/A")</f>
        <v>126</v>
      </c>
      <c r="AV43" s="1329">
        <f>IFERROR(ROUNDUP((((SFP!AW17+SFP!AW20+SFP!AW23+SFP!AW28+SFP!AW31+SFP!AW36+SFP!AW39)/SCI!AV3)*30),0),"N/A")</f>
        <v>88</v>
      </c>
      <c r="AW43" s="1329">
        <f>IFERROR(ROUNDUP((((SFP!AX17+SFP!AX20+SFP!AX23+SFP!AX28+SFP!AX31+SFP!AX36+SFP!AX39)/SCI!AW3)*30),0),"N/A")</f>
        <v>92</v>
      </c>
      <c r="AX43" s="1329">
        <f>IFERROR(ROUNDUP((((SFP!AY17+SFP!AY20+SFP!AY23+SFP!AY28+SFP!AY31+SFP!AY36+SFP!AY39)/SCI!AX3)*30),0),"N/A")</f>
        <v>72</v>
      </c>
      <c r="AY43" s="1329">
        <f>IFERROR(ROUNDUP((((SFP!AZ17+SFP!AZ20+SFP!AZ23+SFP!AZ28+SFP!AZ31+SFP!AZ36+SFP!AZ39)/SCI!AY3)*30),0),"N/A")</f>
        <v>141</v>
      </c>
      <c r="AZ43" s="1329">
        <f>IFERROR(ROUNDUP((((SFP!BA17+SFP!BA20+SFP!BA23+SFP!BA28+SFP!BA31+SFP!BA36+SFP!BA39)/SCI!AZ3)*30),0),"N/A")</f>
        <v>107</v>
      </c>
      <c r="BA43" s="1329">
        <f>IFERROR(ROUNDUP((((SFP!BB17+SFP!BB20+SFP!BB23+SFP!BB28+SFP!BB31+SFP!BB36+SFP!BB39)/SCI!BA3)*30),0),"N/A")</f>
        <v>108</v>
      </c>
      <c r="BB43" s="1329">
        <f>IFERROR(ROUNDUP((((SFP!BC17+SFP!BC20+SFP!BC23+SFP!BC28+SFP!BC31+SFP!BC36+SFP!BC39)/SCI!BB3)*30),0),"N/A")</f>
        <v>83</v>
      </c>
      <c r="BC43" s="1329">
        <f>IFERROR(ROUNDUP((((SFP!BD17+SFP!BD20+SFP!BD23+SFP!BD28+SFP!BD31+SFP!BD36+SFP!BD39)/SCI!BC3)*30),0),"N/A")</f>
        <v>82</v>
      </c>
      <c r="BD43" s="1329">
        <f>IFERROR(ROUNDUP((((SFP!BE17+SFP!BE20+SFP!BE23+SFP!BE28+SFP!BE31+SFP!BE36+SFP!BE39)/SCI!BD3)*30),0),"N/A")</f>
        <v>72</v>
      </c>
      <c r="BE43" s="1329">
        <f>IFERROR(ROUNDUP((((SFP!BF17+SFP!BF20+SFP!BF23+SFP!BF28+SFP!BF31+SFP!BF36+SFP!BF39)/SCI!BE3)*30),0),"N/A")</f>
        <v>99</v>
      </c>
      <c r="BF43" s="1329">
        <f>IFERROR(ROUNDUP((((SFP!BG17+SFP!BG20+SFP!BG23+SFP!BG28+SFP!BG31+SFP!BG36+SFP!BG39)/SCI!BF3)*30),0),"N/A")</f>
        <v>92</v>
      </c>
      <c r="BG43" s="1329">
        <f>IFERROR(ROUNDUP((((SFP!BH17+SFP!BH20+SFP!BH23+SFP!BH28+SFP!BH31+SFP!BH36+SFP!BH39)/SCI!BG3)*30),0),"N/A")</f>
        <v>100</v>
      </c>
      <c r="BH43" s="1329">
        <f>IFERROR(ROUNDUP((((SFP!BI17+SFP!BI20+SFP!BI23+SFP!BI28+SFP!BI31+SFP!BI36+SFP!BI39)/SCI!BH3)*30),0),"N/A")</f>
        <v>79</v>
      </c>
      <c r="BI43" s="1329">
        <f>IFERROR(ROUNDUP((((SFP!BJ17+SFP!BJ20+SFP!BJ23+SFP!BJ28+SFP!BJ31+SFP!BJ36+SFP!BJ39)/SCI!BI3)*30),0),"N/A")</f>
        <v>90</v>
      </c>
      <c r="BJ43" s="1329">
        <f>IFERROR(ROUNDUP((((SFP!BK17+SFP!BK20+SFP!BK23+SFP!BK28+SFP!BK31+SFP!BK36+SFP!BK39)/SCI!BJ3)*30),0),"N/A")</f>
        <v>68</v>
      </c>
      <c r="BK43" s="1318">
        <f t="shared" si="0"/>
        <v>5655</v>
      </c>
      <c r="BN43" s="1285"/>
    </row>
    <row r="44" spans="1:66" x14ac:dyDescent="0.3">
      <c r="A44" s="1349" t="s">
        <v>1234</v>
      </c>
      <c r="C44" s="1269">
        <v>109</v>
      </c>
      <c r="D44" s="1269">
        <v>140</v>
      </c>
      <c r="E44" s="1269">
        <v>126</v>
      </c>
      <c r="F44" s="1269">
        <v>123</v>
      </c>
      <c r="G44" s="1269">
        <v>99</v>
      </c>
      <c r="H44" s="1269">
        <v>91</v>
      </c>
      <c r="I44" s="1269">
        <v>117</v>
      </c>
      <c r="J44" s="1269">
        <v>147</v>
      </c>
      <c r="K44" s="1269">
        <v>118</v>
      </c>
      <c r="L44" s="1269">
        <v>105</v>
      </c>
      <c r="M44" s="1269">
        <v>109</v>
      </c>
      <c r="N44" s="1269">
        <v>89</v>
      </c>
      <c r="O44" s="1269">
        <v>137</v>
      </c>
      <c r="P44" s="1269">
        <v>147</v>
      </c>
      <c r="Q44" s="1269">
        <v>119</v>
      </c>
      <c r="R44" s="1269">
        <v>115</v>
      </c>
      <c r="S44" s="1269">
        <v>94</v>
      </c>
      <c r="T44" s="1269">
        <v>86</v>
      </c>
      <c r="U44" s="1269">
        <v>110</v>
      </c>
      <c r="V44" s="1269">
        <v>138</v>
      </c>
      <c r="W44" s="1269">
        <v>112</v>
      </c>
      <c r="X44" s="1269">
        <v>99</v>
      </c>
      <c r="Y44" s="1269">
        <v>103</v>
      </c>
      <c r="Z44" s="1269">
        <v>84</v>
      </c>
      <c r="AA44" s="1269">
        <v>128</v>
      </c>
      <c r="AB44" s="1269">
        <v>148</v>
      </c>
      <c r="AC44" s="1269">
        <v>98</v>
      </c>
      <c r="AD44" s="1269">
        <v>99</v>
      </c>
      <c r="AE44" s="1269">
        <v>81</v>
      </c>
      <c r="AF44" s="1269">
        <v>78</v>
      </c>
      <c r="AG44" s="1269">
        <v>99</v>
      </c>
      <c r="AH44" s="1269">
        <v>114</v>
      </c>
      <c r="AI44" s="1269">
        <v>92</v>
      </c>
      <c r="AJ44" s="1269">
        <v>87</v>
      </c>
      <c r="AK44" s="1269">
        <v>91</v>
      </c>
      <c r="AL44" s="1269">
        <v>75</v>
      </c>
      <c r="AM44" s="1269">
        <v>130</v>
      </c>
      <c r="AN44" s="1269">
        <v>130</v>
      </c>
      <c r="AO44" s="1269">
        <v>144</v>
      </c>
      <c r="AP44" s="1269">
        <v>138</v>
      </c>
      <c r="AQ44" s="1269">
        <v>111</v>
      </c>
      <c r="AR44" s="1269">
        <v>101</v>
      </c>
      <c r="AS44" s="1269">
        <v>132</v>
      </c>
      <c r="AT44" s="1269">
        <v>168</v>
      </c>
      <c r="AU44" s="1269">
        <v>135</v>
      </c>
      <c r="AV44" s="1269">
        <v>118</v>
      </c>
      <c r="AW44" s="1269">
        <v>123</v>
      </c>
      <c r="AX44" s="1269">
        <v>99</v>
      </c>
      <c r="AY44" s="1269">
        <v>150</v>
      </c>
      <c r="AZ44" s="1269">
        <v>169</v>
      </c>
      <c r="BA44" s="1269">
        <v>136</v>
      </c>
      <c r="BB44" s="1269">
        <v>132</v>
      </c>
      <c r="BC44" s="1269">
        <v>104</v>
      </c>
      <c r="BD44" s="1269">
        <v>93</v>
      </c>
      <c r="BE44" s="1269">
        <v>121</v>
      </c>
      <c r="BF44" s="1269">
        <v>158</v>
      </c>
      <c r="BG44" s="1269">
        <v>127</v>
      </c>
      <c r="BH44" s="1269">
        <v>110</v>
      </c>
      <c r="BI44" s="1269">
        <v>114</v>
      </c>
      <c r="BJ44" s="1269">
        <v>91</v>
      </c>
      <c r="BK44" s="1318">
        <f t="shared" si="0"/>
        <v>6941</v>
      </c>
    </row>
    <row r="45" spans="1:66" x14ac:dyDescent="0.3">
      <c r="A45" s="1350" t="s">
        <v>1234</v>
      </c>
      <c r="C45" s="1329">
        <f>+IFERROR(ROUNDUP((((SFP!D17+SFP!D20+SFP!D23)/SCI!C5)*30),0),"N/A")</f>
        <v>109</v>
      </c>
      <c r="D45" s="1329">
        <f>+IFERROR(ROUNDUP((((SFP!E17+SFP!E20+SFP!E23)/SCI!D5)*30),0),"N/A")</f>
        <v>140</v>
      </c>
      <c r="E45" s="1329">
        <f>+IFERROR(ROUNDUP((((SFP!F17+SFP!F20+SFP!F23)/SCI!E5)*30),0),"N/A")</f>
        <v>126</v>
      </c>
      <c r="F45" s="1329">
        <f>+IFERROR(ROUNDUP((((SFP!G17+SFP!G20+SFP!G23)/SCI!F5)*30),0),"N/A")</f>
        <v>123</v>
      </c>
      <c r="G45" s="1329">
        <f>+IFERROR(ROUNDUP((((SFP!H17+SFP!H20+SFP!H23)/SCI!G5)*30),0),"N/A")</f>
        <v>99</v>
      </c>
      <c r="H45" s="1329">
        <f>+IFERROR(ROUNDUP((((SFP!I17+SFP!I20+SFP!I23)/SCI!H5)*30),0),"N/A")</f>
        <v>91</v>
      </c>
      <c r="I45" s="1329">
        <f>+IFERROR(ROUNDUP((((SFP!J17+SFP!J20+SFP!J23)/SCI!I5)*30),0),"N/A")</f>
        <v>117</v>
      </c>
      <c r="J45" s="1329">
        <f>+IFERROR(ROUNDUP((((SFP!K17+SFP!K20+SFP!K23)/SCI!J5)*30),0),"N/A")</f>
        <v>147</v>
      </c>
      <c r="K45" s="1329">
        <f>+IFERROR(ROUNDUP((((SFP!L17+SFP!L20+SFP!L23)/SCI!K5)*30),0),"N/A")</f>
        <v>118</v>
      </c>
      <c r="L45" s="1329">
        <f>+IFERROR(ROUNDUP((((SFP!M17+SFP!M20+SFP!M23)/SCI!L5)*30),0),"N/A")</f>
        <v>105</v>
      </c>
      <c r="M45" s="1329">
        <f>+IFERROR(ROUNDUP((((SFP!N17+SFP!N20+SFP!N23)/SCI!M5)*30),0),"N/A")</f>
        <v>109</v>
      </c>
      <c r="N45" s="1329">
        <f>+IFERROR(ROUNDUP((((SFP!O17+SFP!O20+SFP!O23)/SCI!N5)*30),0),"N/A")</f>
        <v>89</v>
      </c>
      <c r="O45" s="1329">
        <f>+IFERROR(ROUNDUP((((SFP!P17+SFP!P20+SFP!P23)/SCI!O5)*30),0),"N/A")</f>
        <v>137</v>
      </c>
      <c r="P45" s="1329">
        <f>+IFERROR(ROUNDUP((((SFP!Q17+SFP!Q20+SFP!Q23)/SCI!P5)*30),0),"N/A")</f>
        <v>147</v>
      </c>
      <c r="Q45" s="1329">
        <f>+IFERROR(ROUNDUP((((SFP!R17+SFP!R20+SFP!R23)/SCI!Q5)*30),0),"N/A")</f>
        <v>119</v>
      </c>
      <c r="R45" s="1329">
        <f>+IFERROR(ROUNDUP((((SFP!S17+SFP!S20+SFP!S23)/SCI!R5)*30),0),"N/A")</f>
        <v>115</v>
      </c>
      <c r="S45" s="1329">
        <f>+IFERROR(ROUNDUP((((SFP!T17+SFP!T20+SFP!T23)/SCI!S5)*30),0),"N/A")</f>
        <v>94</v>
      </c>
      <c r="T45" s="1329">
        <f>+IFERROR(ROUNDUP((((SFP!U17+SFP!U20+SFP!U23)/SCI!T5)*30),0),"N/A")</f>
        <v>86</v>
      </c>
      <c r="U45" s="1329">
        <f>+IFERROR(ROUNDUP((((SFP!V17+SFP!V20+SFP!V23)/SCI!U5)*30),0),"N/A")</f>
        <v>110</v>
      </c>
      <c r="V45" s="1329">
        <f>+IFERROR(ROUNDUP((((SFP!W17+SFP!W20+SFP!W23)/SCI!V5)*30),0),"N/A")</f>
        <v>138</v>
      </c>
      <c r="W45" s="1329">
        <f>+IFERROR(ROUNDUP((((SFP!X17+SFP!X20+SFP!X23)/SCI!W5)*30),0),"N/A")</f>
        <v>112</v>
      </c>
      <c r="X45" s="1329">
        <f>+IFERROR(ROUNDUP((((SFP!Y17+SFP!Y20+SFP!Y23)/SCI!X5)*30),0),"N/A")</f>
        <v>99</v>
      </c>
      <c r="Y45" s="1329">
        <f>+IFERROR(ROUNDUP((((SFP!Z17+SFP!Z20+SFP!Z23)/SCI!Y5)*30),0),"N/A")</f>
        <v>103</v>
      </c>
      <c r="Z45" s="1329">
        <f>+IFERROR(ROUNDUP((((SFP!AA17+SFP!AA20+SFP!AA23)/SCI!Z5)*30),0),"N/A")</f>
        <v>84</v>
      </c>
      <c r="AA45" s="1329">
        <f>+IFERROR(ROUNDUP((((SFP!AB17+SFP!AB20+SFP!AB23)/SCI!AA5)*30),0),"N/A")</f>
        <v>128</v>
      </c>
      <c r="AB45" s="1329">
        <f>+IFERROR(ROUNDUP((((SFP!AC17+SFP!AC20+SFP!AC23)/SCI!AB5)*30),0),"N/A")</f>
        <v>148</v>
      </c>
      <c r="AC45" s="1329">
        <f>+IFERROR(ROUNDUP((((SFP!AD17+SFP!AD20+SFP!AD23)/SCI!AC5)*30),0),"N/A")</f>
        <v>98</v>
      </c>
      <c r="AD45" s="1329">
        <f>+IFERROR(ROUNDUP((((SFP!AE17+SFP!AE20+SFP!AE23)/SCI!AD5)*30),0),"N/A")</f>
        <v>99</v>
      </c>
      <c r="AE45" s="1329">
        <f>+IFERROR(ROUNDUP((((SFP!AF17+SFP!AF20+SFP!AF23)/SCI!AE5)*30),0),"N/A")</f>
        <v>81</v>
      </c>
      <c r="AF45" s="1329">
        <f>+IFERROR(ROUNDUP((((SFP!AG17+SFP!AG20+SFP!AG23)/SCI!AF5)*30),0),"N/A")</f>
        <v>78</v>
      </c>
      <c r="AG45" s="1329">
        <f>+IFERROR(ROUNDUP((((SFP!AH17+SFP!AH20+SFP!AH23)/SCI!AG5)*30),0),"N/A")</f>
        <v>99</v>
      </c>
      <c r="AH45" s="1329">
        <f>+IFERROR(ROUNDUP((((SFP!AI17+SFP!AI20+SFP!AI23)/SCI!AH5)*30),0),"N/A")</f>
        <v>114</v>
      </c>
      <c r="AI45" s="1329">
        <f>+IFERROR(ROUNDUP((((SFP!AJ17+SFP!AJ20+SFP!AJ23)/SCI!AI5)*30),0),"N/A")</f>
        <v>92</v>
      </c>
      <c r="AJ45" s="1329">
        <f>+IFERROR(ROUNDUP((((SFP!AK17+SFP!AK20+SFP!AK23)/SCI!AJ5)*30),0),"N/A")</f>
        <v>87</v>
      </c>
      <c r="AK45" s="1329">
        <f>+IFERROR(ROUNDUP((((SFP!AL17+SFP!AL20+SFP!AL23)/SCI!AK5)*30),0),"N/A")</f>
        <v>91</v>
      </c>
      <c r="AL45" s="1329">
        <f>+IFERROR(ROUNDUP((((SFP!AM17+SFP!AM20+SFP!AM23)/SCI!AL5)*30),0),"N/A")</f>
        <v>75</v>
      </c>
      <c r="AM45" s="1329">
        <f>+IFERROR(ROUNDUP((((SFP!AN17+SFP!AN20+SFP!AN23)/SCI!AM5)*30),0),"N/A")</f>
        <v>130</v>
      </c>
      <c r="AN45" s="1329">
        <f>+IFERROR(ROUNDUP((((SFP!AO17+SFP!AO20+SFP!AO23)/SCI!AN5)*30),0),"N/A")</f>
        <v>130</v>
      </c>
      <c r="AO45" s="1329">
        <f>+IFERROR(ROUNDUP((((SFP!AP17+SFP!AP20+SFP!AP23)/SCI!AO5)*30),0),"N/A")</f>
        <v>144</v>
      </c>
      <c r="AP45" s="1329">
        <f>+IFERROR(ROUNDUP((((SFP!AQ17+SFP!AQ20+SFP!AQ23)/SCI!AP5)*30),0),"N/A")</f>
        <v>138</v>
      </c>
      <c r="AQ45" s="1329">
        <f>+IFERROR(ROUNDUP((((SFP!AR17+SFP!AR20+SFP!AR23)/SCI!AQ5)*30),0),"N/A")</f>
        <v>111</v>
      </c>
      <c r="AR45" s="1329">
        <f>+IFERROR(ROUNDUP((((SFP!AS17+SFP!AS20+SFP!AS23)/SCI!AR5)*30),0),"N/A")</f>
        <v>101</v>
      </c>
      <c r="AS45" s="1329">
        <f>+IFERROR(ROUNDUP((((SFP!AT17+SFP!AT20+SFP!AT23)/SCI!AS5)*30),0),"N/A")</f>
        <v>132</v>
      </c>
      <c r="AT45" s="1329">
        <f>+IFERROR(ROUNDUP((((SFP!AU17+SFP!AU20+SFP!AU23)/SCI!AT5)*30),0),"N/A")</f>
        <v>168</v>
      </c>
      <c r="AU45" s="1329">
        <f>+IFERROR(ROUNDUP((((SFP!AV17+SFP!AV20+SFP!AV23)/SCI!AU5)*30),0),"N/A")</f>
        <v>135</v>
      </c>
      <c r="AV45" s="1329">
        <f>+IFERROR(ROUNDUP((((SFP!AW17+SFP!AW20+SFP!AW23)/SCI!AV5)*30),0),"N/A")</f>
        <v>118</v>
      </c>
      <c r="AW45" s="1329">
        <f>+IFERROR(ROUNDUP((((SFP!AX17+SFP!AX20+SFP!AX23)/SCI!AW5)*30),0),"N/A")</f>
        <v>123</v>
      </c>
      <c r="AX45" s="1329">
        <f>+IFERROR(ROUNDUP((((SFP!AY17+SFP!AY20+SFP!AY23)/SCI!AX5)*30),0),"N/A")</f>
        <v>99</v>
      </c>
      <c r="AY45" s="1329">
        <f>+IFERROR(ROUNDUP((((SFP!AZ17+SFP!AZ20+SFP!AZ23)/SCI!AY5)*30),0),"N/A")</f>
        <v>150</v>
      </c>
      <c r="AZ45" s="1329">
        <f>+IFERROR(ROUNDUP((((SFP!BA17+SFP!BA20+SFP!BA23)/SCI!AZ5)*30),0),"N/A")</f>
        <v>169</v>
      </c>
      <c r="BA45" s="1329">
        <f>+IFERROR(ROUNDUP((((SFP!BB17+SFP!BB20+SFP!BB23)/SCI!BA5)*30),0),"N/A")</f>
        <v>136</v>
      </c>
      <c r="BB45" s="1329">
        <f>+IFERROR(ROUNDUP((((SFP!BC17+SFP!BC20+SFP!BC23)/SCI!BB5)*30),0),"N/A")</f>
        <v>132</v>
      </c>
      <c r="BC45" s="1329">
        <f>+IFERROR(ROUNDUP((((SFP!BD17+SFP!BD20+SFP!BD23)/SCI!BC5)*30),0),"N/A")</f>
        <v>104</v>
      </c>
      <c r="BD45" s="1329">
        <f>+IFERROR(ROUNDUP((((SFP!BE17+SFP!BE20+SFP!BE23)/SCI!BD5)*30),0),"N/A")</f>
        <v>93</v>
      </c>
      <c r="BE45" s="1329">
        <f>+IFERROR(ROUNDUP((((SFP!BF17+SFP!BF20+SFP!BF23)/SCI!BE5)*30),0),"N/A")</f>
        <v>121</v>
      </c>
      <c r="BF45" s="1329">
        <f>+IFERROR(ROUNDUP((((SFP!BG17+SFP!BG20+SFP!BG23)/SCI!BF5)*30),0),"N/A")</f>
        <v>158</v>
      </c>
      <c r="BG45" s="1329">
        <f>+IFERROR(ROUNDUP((((SFP!BH17+SFP!BH20+SFP!BH23)/SCI!BG5)*30),0),"N/A")</f>
        <v>127</v>
      </c>
      <c r="BH45" s="1329">
        <f>+IFERROR(ROUNDUP((((SFP!BI17+SFP!BI20+SFP!BI23)/SCI!BH5)*30),0),"N/A")</f>
        <v>110</v>
      </c>
      <c r="BI45" s="1329">
        <f>+IFERROR(ROUNDUP((((SFP!BJ17+SFP!BJ20+SFP!BJ23)/SCI!BI5)*30),0),"N/A")</f>
        <v>114</v>
      </c>
      <c r="BJ45" s="1329">
        <f>+IFERROR(ROUNDUP((((SFP!BK17+SFP!BK20+SFP!BK23)/SCI!BJ5)*30),0),"N/A")</f>
        <v>91</v>
      </c>
      <c r="BK45" s="1318">
        <f t="shared" si="0"/>
        <v>6941</v>
      </c>
      <c r="BN45" s="1285"/>
    </row>
    <row r="46" spans="1:66" x14ac:dyDescent="0.3">
      <c r="A46" s="1349" t="s">
        <v>1233</v>
      </c>
      <c r="C46" s="1269">
        <v>127</v>
      </c>
      <c r="D46" s="1269">
        <v>121</v>
      </c>
      <c r="E46" s="1269">
        <v>134</v>
      </c>
      <c r="F46" s="1269">
        <v>150</v>
      </c>
      <c r="G46" s="1269">
        <v>65</v>
      </c>
      <c r="H46" s="1269">
        <v>52</v>
      </c>
      <c r="I46" s="1269">
        <v>106</v>
      </c>
      <c r="J46" s="1269">
        <v>167</v>
      </c>
      <c r="K46" s="1269">
        <v>107</v>
      </c>
      <c r="L46" s="1269">
        <v>81</v>
      </c>
      <c r="M46" s="1269">
        <v>78</v>
      </c>
      <c r="N46" s="1269">
        <v>54</v>
      </c>
      <c r="O46" s="1269">
        <v>87</v>
      </c>
      <c r="P46" s="1269">
        <v>94</v>
      </c>
      <c r="Q46" s="1269">
        <v>91</v>
      </c>
      <c r="R46" s="1269">
        <v>133</v>
      </c>
      <c r="S46" s="1269">
        <v>76</v>
      </c>
      <c r="T46" s="1269">
        <v>70</v>
      </c>
      <c r="U46" s="1269">
        <v>76</v>
      </c>
      <c r="V46" s="1269">
        <v>116</v>
      </c>
      <c r="W46" s="1269">
        <v>107</v>
      </c>
      <c r="X46" s="1269">
        <v>101</v>
      </c>
      <c r="Y46" s="1269">
        <v>63</v>
      </c>
      <c r="Z46" s="1269">
        <v>76</v>
      </c>
      <c r="AA46" s="1269">
        <v>95</v>
      </c>
      <c r="AB46" s="1269">
        <v>149</v>
      </c>
      <c r="AC46" s="1269">
        <v>112</v>
      </c>
      <c r="AD46" s="1269">
        <v>100</v>
      </c>
      <c r="AE46" s="1269">
        <v>58</v>
      </c>
      <c r="AF46" s="1269">
        <v>57</v>
      </c>
      <c r="AG46" s="1269">
        <v>73</v>
      </c>
      <c r="AH46" s="1269">
        <v>110</v>
      </c>
      <c r="AI46" s="1269">
        <v>79</v>
      </c>
      <c r="AJ46" s="1269">
        <v>81</v>
      </c>
      <c r="AK46" s="1269">
        <v>58</v>
      </c>
      <c r="AL46" s="1269">
        <v>59</v>
      </c>
      <c r="AM46" s="1269">
        <v>87</v>
      </c>
      <c r="AN46" s="1269">
        <v>90</v>
      </c>
      <c r="AO46" s="1269">
        <v>68</v>
      </c>
      <c r="AP46" s="1269">
        <v>95</v>
      </c>
      <c r="AQ46" s="1269">
        <v>59</v>
      </c>
      <c r="AR46" s="1269">
        <v>62</v>
      </c>
      <c r="AS46" s="1269">
        <v>79</v>
      </c>
      <c r="AT46" s="1269">
        <v>104</v>
      </c>
      <c r="AU46" s="1269">
        <v>90</v>
      </c>
      <c r="AV46" s="1269">
        <v>65</v>
      </c>
      <c r="AW46" s="1269">
        <v>52</v>
      </c>
      <c r="AX46" s="1269">
        <v>54</v>
      </c>
      <c r="AY46" s="1269">
        <v>98</v>
      </c>
      <c r="AZ46" s="1269">
        <v>87</v>
      </c>
      <c r="BA46" s="1269">
        <v>81</v>
      </c>
      <c r="BB46" s="1269">
        <v>99</v>
      </c>
      <c r="BC46" s="1269">
        <v>56</v>
      </c>
      <c r="BD46" s="1269">
        <v>67</v>
      </c>
      <c r="BE46" s="1269">
        <v>68</v>
      </c>
      <c r="BF46" s="1269">
        <v>97</v>
      </c>
      <c r="BG46" s="1269">
        <v>69</v>
      </c>
      <c r="BH46" s="1269">
        <v>74</v>
      </c>
      <c r="BI46" s="1269">
        <v>63</v>
      </c>
      <c r="BJ46" s="1269">
        <v>60</v>
      </c>
      <c r="BK46" s="1318">
        <f t="shared" si="0"/>
        <v>5187</v>
      </c>
    </row>
    <row r="47" spans="1:66" x14ac:dyDescent="0.3">
      <c r="A47" s="1350" t="s">
        <v>1233</v>
      </c>
      <c r="C47" s="1329">
        <f>+IFERROR(ROUNDUP((((SFP!D28+SFP!D31)/SCI!C22)*30),0),"N/A")</f>
        <v>127</v>
      </c>
      <c r="D47" s="1329">
        <f>+IFERROR(ROUNDUP((((SFP!E28+SFP!E31)/SCI!D22)*30),0),"N/A")</f>
        <v>121</v>
      </c>
      <c r="E47" s="1329">
        <f>+IFERROR(ROUNDUP((((SFP!F28+SFP!F31)/SCI!E22)*30),0),"N/A")</f>
        <v>134</v>
      </c>
      <c r="F47" s="1329">
        <f>+IFERROR(ROUNDUP((((SFP!G28+SFP!G31)/SCI!F22)*30),0),"N/A")</f>
        <v>150</v>
      </c>
      <c r="G47" s="1329">
        <f>+IFERROR(ROUNDUP((((SFP!H28+SFP!H31)/SCI!G22)*30),0),"N/A")</f>
        <v>65</v>
      </c>
      <c r="H47" s="1329">
        <f>+IFERROR(ROUNDUP((((SFP!I28+SFP!I31)/SCI!H22)*30),0),"N/A")</f>
        <v>52</v>
      </c>
      <c r="I47" s="1329">
        <f>+IFERROR(ROUNDUP((((SFP!J28+SFP!J31)/SCI!I22)*30),0),"N/A")</f>
        <v>106</v>
      </c>
      <c r="J47" s="1329">
        <f>+IFERROR(ROUNDUP((((SFP!K28+SFP!K31)/SCI!J22)*30),0),"N/A")</f>
        <v>167</v>
      </c>
      <c r="K47" s="1329">
        <f>+IFERROR(ROUNDUP((((SFP!L28+SFP!L31)/SCI!K22)*30),0),"N/A")</f>
        <v>107</v>
      </c>
      <c r="L47" s="1329">
        <f>+IFERROR(ROUNDUP((((SFP!M28+SFP!M31)/SCI!L22)*30),0),"N/A")</f>
        <v>81</v>
      </c>
      <c r="M47" s="1329">
        <f>+IFERROR(ROUNDUP((((SFP!N28+SFP!N31)/SCI!M22)*30),0),"N/A")</f>
        <v>78</v>
      </c>
      <c r="N47" s="1329">
        <f>+IFERROR(ROUNDUP((((SFP!O28+SFP!O31)/SCI!N22)*30),0),"N/A")</f>
        <v>54</v>
      </c>
      <c r="O47" s="1329">
        <f>+IFERROR(ROUNDUP((((SFP!P28+SFP!P31)/SCI!O22)*30),0),"N/A")</f>
        <v>87</v>
      </c>
      <c r="P47" s="1329">
        <f>+IFERROR(ROUNDUP((((SFP!Q28+SFP!Q31)/SCI!P22)*30),0),"N/A")</f>
        <v>94</v>
      </c>
      <c r="Q47" s="1329">
        <f>+IFERROR(ROUNDUP((((SFP!R28+SFP!R31)/SCI!Q22)*30),0),"N/A")</f>
        <v>91</v>
      </c>
      <c r="R47" s="1329">
        <f>+IFERROR(ROUNDUP((((SFP!S28+SFP!S31)/SCI!R22)*30),0),"N/A")</f>
        <v>133</v>
      </c>
      <c r="S47" s="1329">
        <f>+IFERROR(ROUNDUP((((SFP!T28+SFP!T31)/SCI!S22)*30),0),"N/A")</f>
        <v>76</v>
      </c>
      <c r="T47" s="1329">
        <f>+IFERROR(ROUNDUP((((SFP!U28+SFP!U31)/SCI!T22)*30),0),"N/A")</f>
        <v>70</v>
      </c>
      <c r="U47" s="1329">
        <f>+IFERROR(ROUNDUP((((SFP!V28+SFP!V31)/SCI!U22)*30),0),"N/A")</f>
        <v>76</v>
      </c>
      <c r="V47" s="1329">
        <f>+IFERROR(ROUNDUP((((SFP!W28+SFP!W31)/SCI!V22)*30),0),"N/A")</f>
        <v>116</v>
      </c>
      <c r="W47" s="1329">
        <f>+IFERROR(ROUNDUP((((SFP!X28+SFP!X31)/SCI!W22)*30),0),"N/A")</f>
        <v>107</v>
      </c>
      <c r="X47" s="1329">
        <f>+IFERROR(ROUNDUP((((SFP!Y28+SFP!Y31)/SCI!X22)*30),0),"N/A")</f>
        <v>101</v>
      </c>
      <c r="Y47" s="1329">
        <f>+IFERROR(ROUNDUP((((SFP!Z28+SFP!Z31)/SCI!Y22)*30),0),"N/A")</f>
        <v>63</v>
      </c>
      <c r="Z47" s="1329">
        <f>+IFERROR(ROUNDUP((((SFP!AA28+SFP!AA31)/SCI!Z22)*30),0),"N/A")</f>
        <v>76</v>
      </c>
      <c r="AA47" s="1329">
        <f>+IFERROR(ROUNDUP((((SFP!AB28+SFP!AB31)/SCI!AA22)*30),0),"N/A")</f>
        <v>95</v>
      </c>
      <c r="AB47" s="1329">
        <f>+IFERROR(ROUNDUP((((SFP!AC28+SFP!AC31)/SCI!AB22)*30),0),"N/A")</f>
        <v>149</v>
      </c>
      <c r="AC47" s="1329">
        <f>+IFERROR(ROUNDUP((((SFP!AD28+SFP!AD31)/SCI!AC22)*30),0),"N/A")</f>
        <v>112</v>
      </c>
      <c r="AD47" s="1329">
        <f>+IFERROR(ROUNDUP((((SFP!AE28+SFP!AE31)/SCI!AD22)*30),0),"N/A")</f>
        <v>100</v>
      </c>
      <c r="AE47" s="1329">
        <f>+IFERROR(ROUNDUP((((SFP!AF28+SFP!AF31)/SCI!AE22)*30),0),"N/A")</f>
        <v>58</v>
      </c>
      <c r="AF47" s="1329">
        <f>+IFERROR(ROUNDUP((((SFP!AG28+SFP!AG31)/SCI!AF22)*30),0),"N/A")</f>
        <v>57</v>
      </c>
      <c r="AG47" s="1329">
        <f>+IFERROR(ROUNDUP((((SFP!AH28+SFP!AH31)/SCI!AG22)*30),0),"N/A")</f>
        <v>73</v>
      </c>
      <c r="AH47" s="1329">
        <f>+IFERROR(ROUNDUP((((SFP!AI28+SFP!AI31)/SCI!AH22)*30),0),"N/A")</f>
        <v>110</v>
      </c>
      <c r="AI47" s="1329">
        <f>+IFERROR(ROUNDUP((((SFP!AJ28+SFP!AJ31)/SCI!AI22)*30),0),"N/A")</f>
        <v>79</v>
      </c>
      <c r="AJ47" s="1329">
        <f>+IFERROR(ROUNDUP((((SFP!AK28+SFP!AK31)/SCI!AJ22)*30),0),"N/A")</f>
        <v>81</v>
      </c>
      <c r="AK47" s="1329">
        <f>+IFERROR(ROUNDUP((((SFP!AL28+SFP!AL31)/SCI!AK22)*30),0),"N/A")</f>
        <v>58</v>
      </c>
      <c r="AL47" s="1329">
        <f>+IFERROR(ROUNDUP((((SFP!AM28+SFP!AM31)/SCI!AL22)*30),0),"N/A")</f>
        <v>59</v>
      </c>
      <c r="AM47" s="1329">
        <f>+IFERROR(ROUNDUP((((SFP!AN28+SFP!AN31)/SCI!AM22)*30),0),"N/A")</f>
        <v>87</v>
      </c>
      <c r="AN47" s="1329">
        <f>+IFERROR(ROUNDUP((((SFP!AO28+SFP!AO31)/SCI!AN22)*30),0),"N/A")</f>
        <v>90</v>
      </c>
      <c r="AO47" s="1329">
        <f>+IFERROR(ROUNDUP((((SFP!AP28+SFP!AP31)/SCI!AO22)*30),0),"N/A")</f>
        <v>68</v>
      </c>
      <c r="AP47" s="1329">
        <f>+IFERROR(ROUNDUP((((SFP!AQ28+SFP!AQ31)/SCI!AP22)*30),0),"N/A")</f>
        <v>95</v>
      </c>
      <c r="AQ47" s="1329">
        <f>+IFERROR(ROUNDUP((((SFP!AR28+SFP!AR31)/SCI!AQ22)*30),0),"N/A")</f>
        <v>59</v>
      </c>
      <c r="AR47" s="1329">
        <f>+IFERROR(ROUNDUP((((SFP!AS28+SFP!AS31)/SCI!AR22)*30),0),"N/A")</f>
        <v>62</v>
      </c>
      <c r="AS47" s="1329">
        <f>+IFERROR(ROUNDUP((((SFP!AT28+SFP!AT31)/SCI!AS22)*30),0),"N/A")</f>
        <v>79</v>
      </c>
      <c r="AT47" s="1329">
        <f>+IFERROR(ROUNDUP((((SFP!AU28+SFP!AU31)/SCI!AT22)*30),0),"N/A")</f>
        <v>104</v>
      </c>
      <c r="AU47" s="1329">
        <f>+IFERROR(ROUNDUP((((SFP!AV28+SFP!AV31)/SCI!AU22)*30),0),"N/A")</f>
        <v>90</v>
      </c>
      <c r="AV47" s="1329">
        <f>+IFERROR(ROUNDUP((((SFP!AW28+SFP!AW31)/SCI!AV22)*30),0),"N/A")</f>
        <v>65</v>
      </c>
      <c r="AW47" s="1329">
        <f>+IFERROR(ROUNDUP((((SFP!AX28+SFP!AX31)/SCI!AW22)*30),0),"N/A")</f>
        <v>52</v>
      </c>
      <c r="AX47" s="1329">
        <f>+IFERROR(ROUNDUP((((SFP!AY28+SFP!AY31)/SCI!AX22)*30),0),"N/A")</f>
        <v>54</v>
      </c>
      <c r="AY47" s="1329">
        <f>+IFERROR(ROUNDUP((((SFP!AZ28+SFP!AZ31)/SCI!AY22)*30),0),"N/A")</f>
        <v>98</v>
      </c>
      <c r="AZ47" s="1329">
        <f>+IFERROR(ROUNDUP((((SFP!BA28+SFP!BA31)/SCI!AZ22)*30),0),"N/A")</f>
        <v>87</v>
      </c>
      <c r="BA47" s="1329">
        <f>+IFERROR(ROUNDUP((((SFP!BB28+SFP!BB31)/SCI!BA22)*30),0),"N/A")</f>
        <v>81</v>
      </c>
      <c r="BB47" s="1329">
        <f>+IFERROR(ROUNDUP((((SFP!BC28+SFP!BC31)/SCI!BB22)*30),0),"N/A")</f>
        <v>99</v>
      </c>
      <c r="BC47" s="1329">
        <f>+IFERROR(ROUNDUP((((SFP!BD28+SFP!BD31)/SCI!BC22)*30),0),"N/A")</f>
        <v>56</v>
      </c>
      <c r="BD47" s="1329">
        <f>+IFERROR(ROUNDUP((((SFP!BE28+SFP!BE31)/SCI!BD22)*30),0),"N/A")</f>
        <v>67</v>
      </c>
      <c r="BE47" s="1329">
        <f>+IFERROR(ROUNDUP((((SFP!BF28+SFP!BF31)/SCI!BE22)*30),0),"N/A")</f>
        <v>68</v>
      </c>
      <c r="BF47" s="1329">
        <f>+IFERROR(ROUNDUP((((SFP!BG28+SFP!BG31)/SCI!BF22)*30),0),"N/A")</f>
        <v>97</v>
      </c>
      <c r="BG47" s="1329">
        <f>+IFERROR(ROUNDUP((((SFP!BH28+SFP!BH31)/SCI!BG22)*30),0),"N/A")</f>
        <v>69</v>
      </c>
      <c r="BH47" s="1329">
        <f>+IFERROR(ROUNDUP((((SFP!BI28+SFP!BI31)/SCI!BH22)*30),0),"N/A")</f>
        <v>74</v>
      </c>
      <c r="BI47" s="1329">
        <f>+IFERROR(ROUNDUP((((SFP!BJ28+SFP!BJ31)/SCI!BI22)*30),0),"N/A")</f>
        <v>63</v>
      </c>
      <c r="BJ47" s="1329">
        <f>+IFERROR(ROUNDUP((((SFP!BK28+SFP!BK31)/SCI!BJ22)*30),0),"N/A")</f>
        <v>60</v>
      </c>
      <c r="BK47" s="1318">
        <f t="shared" si="0"/>
        <v>5187</v>
      </c>
      <c r="BN47" s="1285"/>
    </row>
    <row r="48" spans="1:66" x14ac:dyDescent="0.3">
      <c r="A48" s="1349" t="s">
        <v>1232</v>
      </c>
      <c r="C48" s="1269" t="s">
        <v>1263</v>
      </c>
      <c r="D48" s="1269" t="s">
        <v>1263</v>
      </c>
      <c r="E48" s="1269" t="s">
        <v>1263</v>
      </c>
      <c r="F48" s="1269" t="s">
        <v>1263</v>
      </c>
      <c r="G48" s="1269" t="s">
        <v>1263</v>
      </c>
      <c r="H48" s="1269" t="s">
        <v>1263</v>
      </c>
      <c r="I48" s="1269" t="s">
        <v>1263</v>
      </c>
      <c r="J48" s="1269" t="s">
        <v>1263</v>
      </c>
      <c r="K48" s="1269" t="s">
        <v>1263</v>
      </c>
      <c r="L48" s="1269" t="s">
        <v>1263</v>
      </c>
      <c r="M48" s="1269" t="s">
        <v>1263</v>
      </c>
      <c r="N48" s="1269" t="s">
        <v>1263</v>
      </c>
      <c r="O48" s="1269">
        <v>24</v>
      </c>
      <c r="P48" s="1269">
        <v>35</v>
      </c>
      <c r="Q48" s="1269">
        <v>74</v>
      </c>
      <c r="R48" s="1269">
        <v>51</v>
      </c>
      <c r="S48" s="1269">
        <v>92</v>
      </c>
      <c r="T48" s="1269">
        <v>49</v>
      </c>
      <c r="U48" s="1269">
        <v>62</v>
      </c>
      <c r="V48" s="1269">
        <v>48</v>
      </c>
      <c r="W48" s="1269">
        <v>105</v>
      </c>
      <c r="X48" s="1269">
        <v>66</v>
      </c>
      <c r="Y48" s="1269">
        <v>64</v>
      </c>
      <c r="Z48" s="1269">
        <v>55</v>
      </c>
      <c r="AA48" s="1269">
        <v>60</v>
      </c>
      <c r="AB48" s="1269">
        <v>65</v>
      </c>
      <c r="AC48" s="1269">
        <v>79</v>
      </c>
      <c r="AD48" s="1269">
        <v>58</v>
      </c>
      <c r="AE48" s="1269">
        <v>65</v>
      </c>
      <c r="AF48" s="1269">
        <v>47</v>
      </c>
      <c r="AG48" s="1269">
        <v>101</v>
      </c>
      <c r="AH48" s="1269">
        <v>56</v>
      </c>
      <c r="AI48" s="1269">
        <v>81</v>
      </c>
      <c r="AJ48" s="1269">
        <v>55</v>
      </c>
      <c r="AK48" s="1269">
        <v>67</v>
      </c>
      <c r="AL48" s="1269">
        <v>57</v>
      </c>
      <c r="AM48" s="1269">
        <v>72</v>
      </c>
      <c r="AN48" s="1269">
        <v>58</v>
      </c>
      <c r="AO48" s="1269">
        <v>77</v>
      </c>
      <c r="AP48" s="1269">
        <v>57</v>
      </c>
      <c r="AQ48" s="1269">
        <v>103</v>
      </c>
      <c r="AR48" s="1269">
        <v>67</v>
      </c>
      <c r="AS48" s="1269">
        <v>103</v>
      </c>
      <c r="AT48" s="1269">
        <v>66</v>
      </c>
      <c r="AU48" s="1269">
        <v>127</v>
      </c>
      <c r="AV48" s="1269">
        <v>66</v>
      </c>
      <c r="AW48" s="1269">
        <v>78</v>
      </c>
      <c r="AX48" s="1269">
        <v>52</v>
      </c>
      <c r="AY48" s="1269">
        <v>157</v>
      </c>
      <c r="AZ48" s="1269">
        <v>66</v>
      </c>
      <c r="BA48" s="1269">
        <v>88</v>
      </c>
      <c r="BB48" s="1269">
        <v>51</v>
      </c>
      <c r="BC48" s="1269">
        <v>74</v>
      </c>
      <c r="BD48" s="1269">
        <v>55</v>
      </c>
      <c r="BE48" s="1269">
        <v>88</v>
      </c>
      <c r="BF48" s="1269">
        <v>55</v>
      </c>
      <c r="BG48" s="1269">
        <v>88</v>
      </c>
      <c r="BH48" s="1269">
        <v>58</v>
      </c>
      <c r="BI48" s="1269">
        <v>81</v>
      </c>
      <c r="BJ48" s="1269">
        <v>50</v>
      </c>
      <c r="BK48" s="1318">
        <f t="shared" si="0"/>
        <v>3353</v>
      </c>
    </row>
    <row r="49" spans="1:66" x14ac:dyDescent="0.3">
      <c r="A49" s="1350" t="s">
        <v>1232</v>
      </c>
      <c r="C49" s="1329" t="str">
        <f>+IFERROR(ROUNDUP((((SFP!D36+SFP!D39)/SCI!C26)*30),0),"N/A")</f>
        <v>N/A</v>
      </c>
      <c r="D49" s="1329" t="str">
        <f>+IFERROR(ROUNDUP((((SFP!E36+SFP!E39)/SCI!D26)*30),0),"N/A")</f>
        <v>N/A</v>
      </c>
      <c r="E49" s="1329" t="str">
        <f>+IFERROR(ROUNDUP((((SFP!F36+SFP!F39)/SCI!E26)*30),0),"N/A")</f>
        <v>N/A</v>
      </c>
      <c r="F49" s="1329" t="str">
        <f>+IFERROR(ROUNDUP((((SFP!G36+SFP!G39)/SCI!F26)*30),0),"N/A")</f>
        <v>N/A</v>
      </c>
      <c r="G49" s="1329" t="str">
        <f>+IFERROR(ROUNDUP((((SFP!H36+SFP!H39)/SCI!G26)*30),0),"N/A")</f>
        <v>N/A</v>
      </c>
      <c r="H49" s="1329" t="str">
        <f>+IFERROR(ROUNDUP((((SFP!I36+SFP!I39)/SCI!H26)*30),0),"N/A")</f>
        <v>N/A</v>
      </c>
      <c r="I49" s="1329" t="str">
        <f>+IFERROR(ROUNDUP((((SFP!J36+SFP!J39)/SCI!I26)*30),0),"N/A")</f>
        <v>N/A</v>
      </c>
      <c r="J49" s="1329" t="str">
        <f>+IFERROR(ROUNDUP((((SFP!K36+SFP!K39)/SCI!J26)*30),0),"N/A")</f>
        <v>N/A</v>
      </c>
      <c r="K49" s="1329" t="str">
        <f>+IFERROR(ROUNDUP((((SFP!L36+SFP!L39)/SCI!K26)*30),0),"N/A")</f>
        <v>N/A</v>
      </c>
      <c r="L49" s="1329" t="str">
        <f>+IFERROR(ROUNDUP((((SFP!M36+SFP!M39)/SCI!L26)*30),0),"N/A")</f>
        <v>N/A</v>
      </c>
      <c r="M49" s="1329" t="str">
        <f>+IFERROR(ROUNDUP((((SFP!N36+SFP!N39)/SCI!M26)*30),0),"N/A")</f>
        <v>N/A</v>
      </c>
      <c r="N49" s="1329" t="str">
        <f>+IFERROR(ROUNDUP((((SFP!O36+SFP!O39)/SCI!N26)*30),0),"N/A")</f>
        <v>N/A</v>
      </c>
      <c r="O49" s="1329">
        <f>+IFERROR(ROUNDUP((((SFP!P36+SFP!P39)/SCI!O26)*30),0),"N/A")</f>
        <v>24</v>
      </c>
      <c r="P49" s="1329">
        <f>+IFERROR(ROUNDUP((((SFP!Q36+SFP!Q39)/SCI!P26)*30),0),"N/A")</f>
        <v>35</v>
      </c>
      <c r="Q49" s="1329">
        <f>+IFERROR(ROUNDUP((((SFP!R36+SFP!R39)/SCI!Q26)*30),0),"N/A")</f>
        <v>74</v>
      </c>
      <c r="R49" s="1329">
        <f>+IFERROR(ROUNDUP((((SFP!S36+SFP!S39)/SCI!R26)*30),0),"N/A")</f>
        <v>51</v>
      </c>
      <c r="S49" s="1329">
        <f>+IFERROR(ROUNDUP((((SFP!T36+SFP!T39)/SCI!S26)*30),0),"N/A")</f>
        <v>92</v>
      </c>
      <c r="T49" s="1329">
        <f>+IFERROR(ROUNDUP((((SFP!U36+SFP!U39)/SCI!T26)*30),0),"N/A")</f>
        <v>49</v>
      </c>
      <c r="U49" s="1329">
        <f>+IFERROR(ROUNDUP((((SFP!V36+SFP!V39)/SCI!U26)*30),0),"N/A")</f>
        <v>62</v>
      </c>
      <c r="V49" s="1329">
        <f>+IFERROR(ROUNDUP((((SFP!W36+SFP!W39)/SCI!V26)*30),0),"N/A")</f>
        <v>48</v>
      </c>
      <c r="W49" s="1329">
        <f>+IFERROR(ROUNDUP((((SFP!X36+SFP!X39)/SCI!W26)*30),0),"N/A")</f>
        <v>105</v>
      </c>
      <c r="X49" s="1329">
        <f>+IFERROR(ROUNDUP((((SFP!Y36+SFP!Y39)/SCI!X26)*30),0),"N/A")</f>
        <v>66</v>
      </c>
      <c r="Y49" s="1329">
        <f>+IFERROR(ROUNDUP((((SFP!Z36+SFP!Z39)/SCI!Y26)*30),0),"N/A")</f>
        <v>64</v>
      </c>
      <c r="Z49" s="1329">
        <f>+IFERROR(ROUNDUP((((SFP!AA36+SFP!AA39)/SCI!Z26)*30),0),"N/A")</f>
        <v>55</v>
      </c>
      <c r="AA49" s="1329">
        <f>+IFERROR(ROUNDUP((((SFP!AB36+SFP!AB39)/SCI!AA26)*30),0),"N/A")</f>
        <v>60</v>
      </c>
      <c r="AB49" s="1329">
        <f>+IFERROR(ROUNDUP((((SFP!AC36+SFP!AC39)/SCI!AB26)*30),0),"N/A")</f>
        <v>65</v>
      </c>
      <c r="AC49" s="1329">
        <f>+IFERROR(ROUNDUP((((SFP!AD36+SFP!AD39)/SCI!AC26)*30),0),"N/A")</f>
        <v>79</v>
      </c>
      <c r="AD49" s="1329">
        <f>+IFERROR(ROUNDUP((((SFP!AE36+SFP!AE39)/SCI!AD26)*30),0),"N/A")</f>
        <v>58</v>
      </c>
      <c r="AE49" s="1329">
        <f>+IFERROR(ROUNDUP((((SFP!AF36+SFP!AF39)/SCI!AE26)*30),0),"N/A")</f>
        <v>65</v>
      </c>
      <c r="AF49" s="1329">
        <f>+IFERROR(ROUNDUP((((SFP!AG36+SFP!AG39)/SCI!AF26)*30),0),"N/A")</f>
        <v>47</v>
      </c>
      <c r="AG49" s="1329">
        <f>+IFERROR(ROUNDUP((((SFP!AH36+SFP!AH39)/SCI!AG26)*30),0),"N/A")</f>
        <v>101</v>
      </c>
      <c r="AH49" s="1329">
        <f>+IFERROR(ROUNDUP((((SFP!AI36+SFP!AI39)/SCI!AH26)*30),0),"N/A")</f>
        <v>56</v>
      </c>
      <c r="AI49" s="1329">
        <f>+IFERROR(ROUNDUP((((SFP!AJ36+SFP!AJ39)/SCI!AI26)*30),0),"N/A")</f>
        <v>81</v>
      </c>
      <c r="AJ49" s="1329">
        <f>+IFERROR(ROUNDUP((((SFP!AK36+SFP!AK39)/SCI!AJ26)*30),0),"N/A")</f>
        <v>55</v>
      </c>
      <c r="AK49" s="1329">
        <f>+IFERROR(ROUNDUP((((SFP!AL36+SFP!AL39)/SCI!AK26)*30),0),"N/A")</f>
        <v>67</v>
      </c>
      <c r="AL49" s="1329">
        <f>+IFERROR(ROUNDUP((((SFP!AM36+SFP!AM39)/SCI!AL26)*30),0),"N/A")</f>
        <v>57</v>
      </c>
      <c r="AM49" s="1329">
        <f>+IFERROR(ROUNDUP((((SFP!AN36+SFP!AN39)/SCI!AM26)*30),0),"N/A")</f>
        <v>72</v>
      </c>
      <c r="AN49" s="1329">
        <f>+IFERROR(ROUNDUP((((SFP!AO36+SFP!AO39)/SCI!AN26)*30),0),"N/A")</f>
        <v>58</v>
      </c>
      <c r="AO49" s="1329">
        <f>+IFERROR(ROUNDUP((((SFP!AP36+SFP!AP39)/SCI!AO26)*30),0),"N/A")</f>
        <v>77</v>
      </c>
      <c r="AP49" s="1329">
        <f>+IFERROR(ROUNDUP((((SFP!AQ36+SFP!AQ39)/SCI!AP26)*30),0),"N/A")</f>
        <v>57</v>
      </c>
      <c r="AQ49" s="1329">
        <f>+IFERROR(ROUNDUP((((SFP!AR36+SFP!AR39)/SCI!AQ26)*30),0),"N/A")</f>
        <v>103</v>
      </c>
      <c r="AR49" s="1329">
        <f>+IFERROR(ROUNDUP((((SFP!AS36+SFP!AS39)/SCI!AR26)*30),0),"N/A")</f>
        <v>67</v>
      </c>
      <c r="AS49" s="1329">
        <f>+IFERROR(ROUNDUP((((SFP!AT36+SFP!AT39)/SCI!AS26)*30),0),"N/A")</f>
        <v>103</v>
      </c>
      <c r="AT49" s="1329">
        <f>+IFERROR(ROUNDUP((((SFP!AU36+SFP!AU39)/SCI!AT26)*30),0),"N/A")</f>
        <v>66</v>
      </c>
      <c r="AU49" s="1329">
        <f>+IFERROR(ROUNDUP((((SFP!AV36+SFP!AV39)/SCI!AU26)*30),0),"N/A")</f>
        <v>127</v>
      </c>
      <c r="AV49" s="1329">
        <f>+IFERROR(ROUNDUP((((SFP!AW36+SFP!AW39)/SCI!AV26)*30),0),"N/A")</f>
        <v>66</v>
      </c>
      <c r="AW49" s="1329">
        <f>+IFERROR(ROUNDUP((((SFP!AX36+SFP!AX39)/SCI!AW26)*30),0),"N/A")</f>
        <v>78</v>
      </c>
      <c r="AX49" s="1329">
        <f>+IFERROR(ROUNDUP((((SFP!AY36+SFP!AY39)/SCI!AX26)*30),0),"N/A")</f>
        <v>52</v>
      </c>
      <c r="AY49" s="1329">
        <f>+IFERROR(ROUNDUP((((SFP!AZ36+SFP!AZ39)/SCI!AY26)*30),0),"N/A")</f>
        <v>157</v>
      </c>
      <c r="AZ49" s="1329">
        <f>+IFERROR(ROUNDUP((((SFP!BA36+SFP!BA39)/SCI!AZ26)*30),0),"N/A")</f>
        <v>66</v>
      </c>
      <c r="BA49" s="1329">
        <f>+IFERROR(ROUNDUP((((SFP!BB36+SFP!BB39)/SCI!BA26)*30),0),"N/A")</f>
        <v>88</v>
      </c>
      <c r="BB49" s="1329">
        <f>+IFERROR(ROUNDUP((((SFP!BC36+SFP!BC39)/SCI!BB26)*30),0),"N/A")</f>
        <v>51</v>
      </c>
      <c r="BC49" s="1329">
        <f>+IFERROR(ROUNDUP((((SFP!BD36+SFP!BD39)/SCI!BC26)*30),0),"N/A")</f>
        <v>74</v>
      </c>
      <c r="BD49" s="1329">
        <f>+IFERROR(ROUNDUP((((SFP!BE36+SFP!BE39)/SCI!BD26)*30),0),"N/A")</f>
        <v>55</v>
      </c>
      <c r="BE49" s="1329">
        <f>+IFERROR(ROUNDUP((((SFP!BF36+SFP!BF39)/SCI!BE26)*30),0),"N/A")</f>
        <v>88</v>
      </c>
      <c r="BF49" s="1329">
        <f>+IFERROR(ROUNDUP((((SFP!BG36+SFP!BG39)/SCI!BF26)*30),0),"N/A")</f>
        <v>55</v>
      </c>
      <c r="BG49" s="1329">
        <f>+IFERROR(ROUNDUP((((SFP!BH36+SFP!BH39)/SCI!BG26)*30),0),"N/A")</f>
        <v>88</v>
      </c>
      <c r="BH49" s="1329">
        <f>+IFERROR(ROUNDUP((((SFP!BI36+SFP!BI39)/SCI!BH26)*30),0),"N/A")</f>
        <v>58</v>
      </c>
      <c r="BI49" s="1329">
        <f>+IFERROR(ROUNDUP((((SFP!BJ36+SFP!BJ39)/SCI!BI26)*30),0),"N/A")</f>
        <v>81</v>
      </c>
      <c r="BJ49" s="1329">
        <f>+IFERROR(ROUNDUP((((SFP!BK36+SFP!BK39)/SCI!BJ26)*30),0),"N/A")</f>
        <v>50</v>
      </c>
      <c r="BK49" s="1318">
        <f t="shared" si="0"/>
        <v>3353</v>
      </c>
      <c r="BN49" s="1285"/>
    </row>
    <row r="50" spans="1:66" x14ac:dyDescent="0.3">
      <c r="A50" s="1351" t="s">
        <v>1231</v>
      </c>
      <c r="C50" s="1270">
        <v>0.26600432562456339</v>
      </c>
      <c r="D50" s="1270">
        <v>0.22316841829327252</v>
      </c>
      <c r="E50" s="1270">
        <v>0.23593210206064316</v>
      </c>
      <c r="F50" s="1270">
        <v>0.23699774380368746</v>
      </c>
      <c r="G50" s="1270">
        <v>0.33408565235438525</v>
      </c>
      <c r="H50" s="1270">
        <v>0.3869069666731742</v>
      </c>
      <c r="I50" s="1270">
        <v>0.26252317746765924</v>
      </c>
      <c r="J50" s="1270">
        <v>0.1999495823007828</v>
      </c>
      <c r="K50" s="1270">
        <v>0.26034738722733125</v>
      </c>
      <c r="L50" s="1270">
        <v>0.30160295310182955</v>
      </c>
      <c r="M50" s="1270">
        <v>0.29491870986480684</v>
      </c>
      <c r="N50" s="1270">
        <v>0.38529789463630404</v>
      </c>
      <c r="O50" s="1270">
        <v>0.29193760718801276</v>
      </c>
      <c r="P50" s="1270">
        <v>0.32490750022924086</v>
      </c>
      <c r="Q50" s="1270">
        <v>0.30492817487316404</v>
      </c>
      <c r="R50" s="1270">
        <v>0.33487038703685529</v>
      </c>
      <c r="S50" s="1270">
        <v>0.34208228769996252</v>
      </c>
      <c r="T50" s="1270">
        <v>0.42330709345149303</v>
      </c>
      <c r="U50" s="1270">
        <v>0.34517862546442318</v>
      </c>
      <c r="V50" s="1270">
        <v>0.33515189671234202</v>
      </c>
      <c r="W50" s="1270">
        <v>0.27689603933937007</v>
      </c>
      <c r="X50" s="1270">
        <v>0.33973889779512745</v>
      </c>
      <c r="Y50" s="1270">
        <v>0.37626719469168801</v>
      </c>
      <c r="Z50" s="1270">
        <v>0.40317633524421864</v>
      </c>
      <c r="AA50" s="1270">
        <v>0.31435358792588702</v>
      </c>
      <c r="AB50" s="1270">
        <v>0.26850834615715219</v>
      </c>
      <c r="AC50" s="1270">
        <v>0.32098395365084442</v>
      </c>
      <c r="AD50" s="1270">
        <v>0.38269108048993838</v>
      </c>
      <c r="AE50" s="1270">
        <v>0.42976388888738265</v>
      </c>
      <c r="AF50" s="1270">
        <v>0.49842522324443495</v>
      </c>
      <c r="AG50" s="1270">
        <v>0.32504435614251709</v>
      </c>
      <c r="AH50" s="1270">
        <v>0.356103682878887</v>
      </c>
      <c r="AI50" s="1270">
        <v>0.35214388414946995</v>
      </c>
      <c r="AJ50" s="1270">
        <v>0.41993775498987157</v>
      </c>
      <c r="AK50" s="1270">
        <v>0.40514919247958225</v>
      </c>
      <c r="AL50" s="1270">
        <v>0.45888171776062558</v>
      </c>
      <c r="AM50" s="1270">
        <v>0.30338795074866209</v>
      </c>
      <c r="AN50" s="1270">
        <v>0.34523875071385041</v>
      </c>
      <c r="AO50" s="1270">
        <v>0.30666363532864643</v>
      </c>
      <c r="AP50" s="1270">
        <v>0.36804647336803059</v>
      </c>
      <c r="AQ50" s="1270">
        <v>0.31375746656078302</v>
      </c>
      <c r="AR50" s="1270">
        <v>0.37971821282648827</v>
      </c>
      <c r="AS50" s="1270">
        <v>0.26842251187932942</v>
      </c>
      <c r="AT50" s="1270">
        <v>0.28381317037219916</v>
      </c>
      <c r="AU50" s="1270">
        <v>0.23954407863473121</v>
      </c>
      <c r="AV50" s="1270">
        <v>0.34121114619735282</v>
      </c>
      <c r="AW50" s="1270">
        <v>0.3290778474321232</v>
      </c>
      <c r="AX50" s="1270">
        <v>0.41877776377395542</v>
      </c>
      <c r="AY50" s="1270">
        <v>0.21299345337261583</v>
      </c>
      <c r="AZ50" s="1270">
        <v>0.28241688418437372</v>
      </c>
      <c r="BA50" s="1270">
        <v>0.27993724080335469</v>
      </c>
      <c r="BB50" s="1270">
        <v>0.36445659798329727</v>
      </c>
      <c r="BC50" s="1270">
        <v>0.36875651528985814</v>
      </c>
      <c r="BD50" s="1270">
        <v>0.41749739426370169</v>
      </c>
      <c r="BE50" s="1270">
        <v>0.30583850097060461</v>
      </c>
      <c r="BF50" s="1270">
        <v>0.3274352248021985</v>
      </c>
      <c r="BG50" s="1270">
        <v>0.30295812594588234</v>
      </c>
      <c r="BH50" s="1270">
        <v>0.38120608727893185</v>
      </c>
      <c r="BI50" s="1270">
        <v>0.33357898978333039</v>
      </c>
      <c r="BJ50" s="1270">
        <v>0.44756696319576439</v>
      </c>
      <c r="BK50" s="1293">
        <f t="shared" si="0"/>
        <v>19.940464607600997</v>
      </c>
    </row>
    <row r="51" spans="1:66" x14ac:dyDescent="0.3">
      <c r="A51" s="1352" t="s">
        <v>1231</v>
      </c>
      <c r="C51" s="1330">
        <f>+IFERROR(SCI!C3/(SFP!D17+SFP!D20+SFP!D23+SFP!D28+SFP!D31+SFP!D36+SFP!D39),"N/A")</f>
        <v>0.26600432562456339</v>
      </c>
      <c r="D51" s="1330">
        <f>+IFERROR(SCI!D3/(SFP!E17+SFP!E20+SFP!E23+SFP!E28+SFP!E31+SFP!E36+SFP!E39),"N/A")</f>
        <v>0.22316841829327252</v>
      </c>
      <c r="E51" s="1330">
        <f>+IFERROR(SCI!E3/(SFP!F17+SFP!F20+SFP!F23+SFP!F28+SFP!F31+SFP!F36+SFP!F39),"N/A")</f>
        <v>0.23593210206064316</v>
      </c>
      <c r="F51" s="1330">
        <f>+IFERROR(SCI!F3/(SFP!G17+SFP!G20+SFP!G23+SFP!G28+SFP!G31+SFP!G36+SFP!G39),"N/A")</f>
        <v>0.23699774380368746</v>
      </c>
      <c r="G51" s="1330">
        <f>+IFERROR(SCI!G3/(SFP!H17+SFP!H20+SFP!H23+SFP!H28+SFP!H31+SFP!H36+SFP!H39),"N/A")</f>
        <v>0.33408565235438525</v>
      </c>
      <c r="H51" s="1330">
        <f>+IFERROR(SCI!H3/(SFP!I17+SFP!I20+SFP!I23+SFP!I28+SFP!I31+SFP!I36+SFP!I39),"N/A")</f>
        <v>0.3869069666731742</v>
      </c>
      <c r="I51" s="1330">
        <f>+IFERROR(SCI!I3/(SFP!J17+SFP!J20+SFP!J23+SFP!J28+SFP!J31+SFP!J36+SFP!J39),"N/A")</f>
        <v>0.26252317746765924</v>
      </c>
      <c r="J51" s="1330">
        <f>+IFERROR(SCI!J3/(SFP!K17+SFP!K20+SFP!K23+SFP!K28+SFP!K31+SFP!K36+SFP!K39),"N/A")</f>
        <v>0.1999495823007828</v>
      </c>
      <c r="K51" s="1330">
        <f>+IFERROR(SCI!K3/(SFP!L17+SFP!L20+SFP!L23+SFP!L28+SFP!L31+SFP!L36+SFP!L39),"N/A")</f>
        <v>0.26034738722733125</v>
      </c>
      <c r="L51" s="1330">
        <f>+IFERROR(SCI!L3/(SFP!M17+SFP!M20+SFP!M23+SFP!M28+SFP!M31+SFP!M36+SFP!M39),"N/A")</f>
        <v>0.30160295310182955</v>
      </c>
      <c r="M51" s="1330">
        <f>+IFERROR(SCI!M3/(SFP!N17+SFP!N20+SFP!N23+SFP!N28+SFP!N31+SFP!N36+SFP!N39),"N/A")</f>
        <v>0.29491870986480684</v>
      </c>
      <c r="N51" s="1330">
        <f>+IFERROR(SCI!N3/(SFP!O17+SFP!O20+SFP!O23+SFP!O28+SFP!O31+SFP!O36+SFP!O39),"N/A")</f>
        <v>0.38529789463630404</v>
      </c>
      <c r="O51" s="1330">
        <f>+IFERROR(SCI!O3/(SFP!P17+SFP!P20+SFP!P23+SFP!P28+SFP!P31+SFP!P36+SFP!P39),"N/A")</f>
        <v>0.29193760718801276</v>
      </c>
      <c r="P51" s="1330">
        <f>+IFERROR(SCI!P3/(SFP!Q17+SFP!Q20+SFP!Q23+SFP!Q28+SFP!Q31+SFP!Q36+SFP!Q39),"N/A")</f>
        <v>0.32490750022924086</v>
      </c>
      <c r="Q51" s="1330">
        <f>+IFERROR(SCI!Q3/(SFP!R17+SFP!R20+SFP!R23+SFP!R28+SFP!R31+SFP!R36+SFP!R39),"N/A")</f>
        <v>0.30492817487316404</v>
      </c>
      <c r="R51" s="1330">
        <f>+IFERROR(SCI!R3/(SFP!S17+SFP!S20+SFP!S23+SFP!S28+SFP!S31+SFP!S36+SFP!S39),"N/A")</f>
        <v>0.33487038703685529</v>
      </c>
      <c r="S51" s="1330">
        <f>+IFERROR(SCI!S3/(SFP!T17+SFP!T20+SFP!T23+SFP!T28+SFP!T31+SFP!T36+SFP!T39),"N/A")</f>
        <v>0.34208228769996252</v>
      </c>
      <c r="T51" s="1330">
        <f>+IFERROR(SCI!T3/(SFP!U17+SFP!U20+SFP!U23+SFP!U28+SFP!U31+SFP!U36+SFP!U39),"N/A")</f>
        <v>0.42330709345149303</v>
      </c>
      <c r="U51" s="1330">
        <f>+IFERROR(SCI!U3/(SFP!V17+SFP!V20+SFP!V23+SFP!V28+SFP!V31+SFP!V36+SFP!V39),"N/A")</f>
        <v>0.34517862546442318</v>
      </c>
      <c r="V51" s="1330">
        <f>+IFERROR(SCI!V3/(SFP!W17+SFP!W20+SFP!W23+SFP!W28+SFP!W31+SFP!W36+SFP!W39),"N/A")</f>
        <v>0.33515189671234202</v>
      </c>
      <c r="W51" s="1330">
        <f>+IFERROR(SCI!W3/(SFP!X17+SFP!X20+SFP!X23+SFP!X28+SFP!X31+SFP!X36+SFP!X39),"N/A")</f>
        <v>0.27689603933937007</v>
      </c>
      <c r="X51" s="1330">
        <f>+IFERROR(SCI!X3/(SFP!Y17+SFP!Y20+SFP!Y23+SFP!Y28+SFP!Y31+SFP!Y36+SFP!Y39),"N/A")</f>
        <v>0.33973889779512745</v>
      </c>
      <c r="Y51" s="1330">
        <f>+IFERROR(SCI!Y3/(SFP!Z17+SFP!Z20+SFP!Z23+SFP!Z28+SFP!Z31+SFP!Z36+SFP!Z39),"N/A")</f>
        <v>0.37626719469168801</v>
      </c>
      <c r="Z51" s="1330">
        <f>+IFERROR(SCI!Z3/(SFP!AA17+SFP!AA20+SFP!AA23+SFP!AA28+SFP!AA31+SFP!AA36+SFP!AA39),"N/A")</f>
        <v>0.40317633524421864</v>
      </c>
      <c r="AA51" s="1330">
        <f>+IFERROR(SCI!AA3/(SFP!AB17+SFP!AB20+SFP!AB23+SFP!AB28+SFP!AB31+SFP!AB36+SFP!AB39),"N/A")</f>
        <v>0.31435358792588702</v>
      </c>
      <c r="AB51" s="1330">
        <f>+IFERROR(SCI!AB3/(SFP!AC17+SFP!AC20+SFP!AC23+SFP!AC28+SFP!AC31+SFP!AC36+SFP!AC39),"N/A")</f>
        <v>0.26850834615715219</v>
      </c>
      <c r="AC51" s="1330">
        <f>+IFERROR(SCI!AC3/(SFP!AD17+SFP!AD20+SFP!AD23+SFP!AD28+SFP!AD31+SFP!AD36+SFP!AD39),"N/A")</f>
        <v>0.32098395365084442</v>
      </c>
      <c r="AD51" s="1330">
        <f>+IFERROR(SCI!AD3/(SFP!AE17+SFP!AE20+SFP!AE23+SFP!AE28+SFP!AE31+SFP!AE36+SFP!AE39),"N/A")</f>
        <v>0.38269108048993838</v>
      </c>
      <c r="AE51" s="1330">
        <f>+IFERROR(SCI!AE3/(SFP!AF17+SFP!AF20+SFP!AF23+SFP!AF28+SFP!AF31+SFP!AF36+SFP!AF39),"N/A")</f>
        <v>0.42976388888738265</v>
      </c>
      <c r="AF51" s="1330">
        <f>+IFERROR(SCI!AF3/(SFP!AG17+SFP!AG20+SFP!AG23+SFP!AG28+SFP!AG31+SFP!AG36+SFP!AG39),"N/A")</f>
        <v>0.49842522324443495</v>
      </c>
      <c r="AG51" s="1330">
        <f>+IFERROR(SCI!AG3/(SFP!AH17+SFP!AH20+SFP!AH23+SFP!AH28+SFP!AH31+SFP!AH36+SFP!AH39),"N/A")</f>
        <v>0.32504435614251709</v>
      </c>
      <c r="AH51" s="1330">
        <f>+IFERROR(SCI!AH3/(SFP!AI17+SFP!AI20+SFP!AI23+SFP!AI28+SFP!AI31+SFP!AI36+SFP!AI39),"N/A")</f>
        <v>0.356103682878887</v>
      </c>
      <c r="AI51" s="1330">
        <f>+IFERROR(SCI!AI3/(SFP!AJ17+SFP!AJ20+SFP!AJ23+SFP!AJ28+SFP!AJ31+SFP!AJ36+SFP!AJ39),"N/A")</f>
        <v>0.35214388414946995</v>
      </c>
      <c r="AJ51" s="1330">
        <f>+IFERROR(SCI!AJ3/(SFP!AK17+SFP!AK20+SFP!AK23+SFP!AK28+SFP!AK31+SFP!AK36+SFP!AK39),"N/A")</f>
        <v>0.41993775498987157</v>
      </c>
      <c r="AK51" s="1330">
        <f>+IFERROR(SCI!AK3/(SFP!AL17+SFP!AL20+SFP!AL23+SFP!AL28+SFP!AL31+SFP!AL36+SFP!AL39),"N/A")</f>
        <v>0.40514919247958225</v>
      </c>
      <c r="AL51" s="1330">
        <f>+IFERROR(SCI!AL3/(SFP!AM17+SFP!AM20+SFP!AM23+SFP!AM28+SFP!AM31+SFP!AM36+SFP!AM39),"N/A")</f>
        <v>0.45888171776062558</v>
      </c>
      <c r="AM51" s="1330">
        <f>+IFERROR(SCI!AM3/(SFP!AN17+SFP!AN20+SFP!AN23+SFP!AN28+SFP!AN31+SFP!AN36+SFP!AN39),"N/A")</f>
        <v>0.30338795074866209</v>
      </c>
      <c r="AN51" s="1330">
        <f>+IFERROR(SCI!AN3/(SFP!AO17+SFP!AO20+SFP!AO23+SFP!AO28+SFP!AO31+SFP!AO36+SFP!AO39),"N/A")</f>
        <v>0.34523875071385041</v>
      </c>
      <c r="AO51" s="1330">
        <f>+IFERROR(SCI!AO3/(SFP!AP17+SFP!AP20+SFP!AP23+SFP!AP28+SFP!AP31+SFP!AP36+SFP!AP39),"N/A")</f>
        <v>0.30666363532864643</v>
      </c>
      <c r="AP51" s="1330">
        <f>+IFERROR(SCI!AP3/(SFP!AQ17+SFP!AQ20+SFP!AQ23+SFP!AQ28+SFP!AQ31+SFP!AQ36+SFP!AQ39),"N/A")</f>
        <v>0.36804647336803059</v>
      </c>
      <c r="AQ51" s="1330">
        <f>+IFERROR(SCI!AQ3/(SFP!AR17+SFP!AR20+SFP!AR23+SFP!AR28+SFP!AR31+SFP!AR36+SFP!AR39),"N/A")</f>
        <v>0.31375746656078302</v>
      </c>
      <c r="AR51" s="1330">
        <f>+IFERROR(SCI!AR3/(SFP!AS17+SFP!AS20+SFP!AS23+SFP!AS28+SFP!AS31+SFP!AS36+SFP!AS39),"N/A")</f>
        <v>0.37971821282648827</v>
      </c>
      <c r="AS51" s="1330">
        <f>+IFERROR(SCI!AS3/(SFP!AT17+SFP!AT20+SFP!AT23+SFP!AT28+SFP!AT31+SFP!AT36+SFP!AT39),"N/A")</f>
        <v>0.26842251187932942</v>
      </c>
      <c r="AT51" s="1330">
        <f>+IFERROR(SCI!AT3/(SFP!AU17+SFP!AU20+SFP!AU23+SFP!AU28+SFP!AU31+SFP!AU36+SFP!AU39),"N/A")</f>
        <v>0.28381317037219916</v>
      </c>
      <c r="AU51" s="1330">
        <f>+IFERROR(SCI!AU3/(SFP!AV17+SFP!AV20+SFP!AV23+SFP!AV28+SFP!AV31+SFP!AV36+SFP!AV39),"N/A")</f>
        <v>0.23954407863473121</v>
      </c>
      <c r="AV51" s="1330">
        <f>+IFERROR(SCI!AV3/(SFP!AW17+SFP!AW20+SFP!AW23+SFP!AW28+SFP!AW31+SFP!AW36+SFP!AW39),"N/A")</f>
        <v>0.34121114619735282</v>
      </c>
      <c r="AW51" s="1330">
        <f>+IFERROR(SCI!AW3/(SFP!AX17+SFP!AX20+SFP!AX23+SFP!AX28+SFP!AX31+SFP!AX36+SFP!AX39),"N/A")</f>
        <v>0.3290778474321232</v>
      </c>
      <c r="AX51" s="1330">
        <f>+IFERROR(SCI!AX3/(SFP!AY17+SFP!AY20+SFP!AY23+SFP!AY28+SFP!AY31+SFP!AY36+SFP!AY39),"N/A")</f>
        <v>0.41877776377395542</v>
      </c>
      <c r="AY51" s="1330">
        <f>+IFERROR(SCI!AY3/(SFP!AZ17+SFP!AZ20+SFP!AZ23+SFP!AZ28+SFP!AZ31+SFP!AZ36+SFP!AZ39),"N/A")</f>
        <v>0.21299345337261583</v>
      </c>
      <c r="AZ51" s="1330">
        <f>+IFERROR(SCI!AZ3/(SFP!BA17+SFP!BA20+SFP!BA23+SFP!BA28+SFP!BA31+SFP!BA36+SFP!BA39),"N/A")</f>
        <v>0.28241688418437372</v>
      </c>
      <c r="BA51" s="1330">
        <f>+IFERROR(SCI!BA3/(SFP!BB17+SFP!BB20+SFP!BB23+SFP!BB28+SFP!BB31+SFP!BB36+SFP!BB39),"N/A")</f>
        <v>0.27993724080335469</v>
      </c>
      <c r="BB51" s="1330">
        <f>+IFERROR(SCI!BB3/(SFP!BC17+SFP!BC20+SFP!BC23+SFP!BC28+SFP!BC31+SFP!BC36+SFP!BC39),"N/A")</f>
        <v>0.36445659798329727</v>
      </c>
      <c r="BC51" s="1330">
        <f>+IFERROR(SCI!BC3/(SFP!BD17+SFP!BD20+SFP!BD23+SFP!BD28+SFP!BD31+SFP!BD36+SFP!BD39),"N/A")</f>
        <v>0.36875651528985814</v>
      </c>
      <c r="BD51" s="1330">
        <f>+IFERROR(SCI!BD3/(SFP!BE17+SFP!BE20+SFP!BE23+SFP!BE28+SFP!BE31+SFP!BE36+SFP!BE39),"N/A")</f>
        <v>0.41749739426370169</v>
      </c>
      <c r="BE51" s="1330">
        <f>+IFERROR(SCI!BE3/(SFP!BF17+SFP!BF20+SFP!BF23+SFP!BF28+SFP!BF31+SFP!BF36+SFP!BF39),"N/A")</f>
        <v>0.30583850097060461</v>
      </c>
      <c r="BF51" s="1330">
        <f>+IFERROR(SCI!BF3/(SFP!BG17+SFP!BG20+SFP!BG23+SFP!BG28+SFP!BG31+SFP!BG36+SFP!BG39),"N/A")</f>
        <v>0.3274352248021985</v>
      </c>
      <c r="BG51" s="1330">
        <f>+IFERROR(SCI!BG3/(SFP!BH17+SFP!BH20+SFP!BH23+SFP!BH28+SFP!BH31+SFP!BH36+SFP!BH39),"N/A")</f>
        <v>0.30295812594588234</v>
      </c>
      <c r="BH51" s="1330">
        <f>+IFERROR(SCI!BH3/(SFP!BI17+SFP!BI20+SFP!BI23+SFP!BI28+SFP!BI31+SFP!BI36+SFP!BI39),"N/A")</f>
        <v>0.38120608727893185</v>
      </c>
      <c r="BI51" s="1330">
        <f>+IFERROR(SCI!BI3/(SFP!BJ17+SFP!BJ20+SFP!BJ23+SFP!BJ28+SFP!BJ31+SFP!BJ36+SFP!BJ39),"N/A")</f>
        <v>0.33357898978333039</v>
      </c>
      <c r="BJ51" s="1330">
        <f>+IFERROR(SCI!BJ3/(SFP!BK17+SFP!BK20+SFP!BK23+SFP!BK28+SFP!BK31+SFP!BK36+SFP!BK39),"N/A")</f>
        <v>0.44756696319576439</v>
      </c>
      <c r="BK51" s="1293">
        <f t="shared" si="0"/>
        <v>19.940464607600997</v>
      </c>
      <c r="BN51" s="1285"/>
    </row>
    <row r="52" spans="1:66" x14ac:dyDescent="0.3">
      <c r="A52" s="1351" t="s">
        <v>1230</v>
      </c>
      <c r="C52" s="1270">
        <v>7.645780293987757E-2</v>
      </c>
      <c r="D52" s="1270">
        <v>7.9924539509521927E-2</v>
      </c>
      <c r="E52" s="1270">
        <v>7.0950432977168423E-2</v>
      </c>
      <c r="F52" s="1270">
        <v>4.3924500679503695E-2</v>
      </c>
      <c r="G52" s="1270">
        <v>0.10443315068765671</v>
      </c>
      <c r="H52" s="1270">
        <v>0.17180862888665446</v>
      </c>
      <c r="I52" s="1270">
        <v>7.8871405122099378E-2</v>
      </c>
      <c r="J52" s="1270">
        <v>4.5883858743257892E-2</v>
      </c>
      <c r="K52" s="1270">
        <v>7.2890855296067564E-2</v>
      </c>
      <c r="L52" s="1270">
        <v>8.3235722000372492E-2</v>
      </c>
      <c r="M52" s="1270">
        <v>8.2095776404259205E-2</v>
      </c>
      <c r="N52" s="1270">
        <v>0.14920295631045377</v>
      </c>
      <c r="O52" s="1270">
        <v>0.10927028036066327</v>
      </c>
      <c r="P52" s="1270">
        <v>0.1165135861019114</v>
      </c>
      <c r="Q52" s="1270">
        <v>0.17153595268159136</v>
      </c>
      <c r="R52" s="1270">
        <v>0.10799364556058945</v>
      </c>
      <c r="S52" s="1270">
        <v>0.18130818977738258</v>
      </c>
      <c r="T52" s="1270">
        <v>0.17300023658229177</v>
      </c>
      <c r="U52" s="1270">
        <v>0.16188963338185786</v>
      </c>
      <c r="V52" s="1270">
        <v>0.11855885702888114</v>
      </c>
      <c r="W52" s="1270">
        <v>0.13832315535892178</v>
      </c>
      <c r="X52" s="1270">
        <v>0.12668407653855915</v>
      </c>
      <c r="Y52" s="1270">
        <v>0.22170660335438699</v>
      </c>
      <c r="Z52" s="1270">
        <v>0.16519382914439074</v>
      </c>
      <c r="AA52" s="1270">
        <v>0.1416330660987094</v>
      </c>
      <c r="AB52" s="1270">
        <v>9.4854513433895948E-2</v>
      </c>
      <c r="AC52" s="1270">
        <v>0.15922403761314854</v>
      </c>
      <c r="AD52" s="1270">
        <v>0.11167529938969298</v>
      </c>
      <c r="AE52" s="1270">
        <v>0.20073335783409355</v>
      </c>
      <c r="AF52" s="1270">
        <v>0.19964466717169091</v>
      </c>
      <c r="AG52" s="1270">
        <v>0.16618488488342614</v>
      </c>
      <c r="AH52" s="1270">
        <v>0.11500189005346685</v>
      </c>
      <c r="AI52" s="1270">
        <v>0.15779254223878053</v>
      </c>
      <c r="AJ52" s="1270">
        <v>0.12445279637707581</v>
      </c>
      <c r="AK52" s="1270">
        <v>0.19592225616730141</v>
      </c>
      <c r="AL52" s="1270">
        <v>0.18797251886477162</v>
      </c>
      <c r="AM52" s="1270">
        <v>0.12501161249640383</v>
      </c>
      <c r="AN52" s="1270">
        <v>0.12460992836688072</v>
      </c>
      <c r="AO52" s="1270">
        <v>0.1306131817193377</v>
      </c>
      <c r="AP52" s="1270">
        <v>9.4745689184459192E-2</v>
      </c>
      <c r="AQ52" s="1270">
        <v>0.15525932899650577</v>
      </c>
      <c r="AR52" s="1270">
        <v>0.13453347217742959</v>
      </c>
      <c r="AS52" s="1270">
        <v>8.9369071929988553E-2</v>
      </c>
      <c r="AT52" s="1270">
        <v>6.1355461962261007E-2</v>
      </c>
      <c r="AU52" s="1270">
        <v>6.3243344384178821E-2</v>
      </c>
      <c r="AV52" s="1270">
        <v>8.6808465995962078E-2</v>
      </c>
      <c r="AW52" s="1270">
        <v>0.13075154771550732</v>
      </c>
      <c r="AX52" s="1270">
        <v>0.13229521948818002</v>
      </c>
      <c r="AY52" s="1270">
        <v>7.1641840989283931E-2</v>
      </c>
      <c r="AZ52" s="1270">
        <v>8.8164614558405421E-2</v>
      </c>
      <c r="BA52" s="1270">
        <v>0.10814788267822027</v>
      </c>
      <c r="BB52" s="1270">
        <v>7.8451635536662498E-2</v>
      </c>
      <c r="BC52" s="1270">
        <v>0.16386151892260112</v>
      </c>
      <c r="BD52" s="1270">
        <v>0.12107845313347897</v>
      </c>
      <c r="BE52" s="1270">
        <v>0.11724909784583487</v>
      </c>
      <c r="BF52" s="1270">
        <v>7.7520472266494611E-2</v>
      </c>
      <c r="BG52" s="1270">
        <v>0.13118329863283507</v>
      </c>
      <c r="BH52" s="1270">
        <v>0.12148794368587412</v>
      </c>
      <c r="BI52" s="1270">
        <v>0.14883356323295666</v>
      </c>
      <c r="BJ52" s="1270">
        <v>0.15161272682678867</v>
      </c>
      <c r="BK52" s="1293">
        <f t="shared" si="0"/>
        <v>7.4145788782809072</v>
      </c>
    </row>
    <row r="53" spans="1:66" x14ac:dyDescent="0.3">
      <c r="A53" s="1352" t="s">
        <v>1230</v>
      </c>
      <c r="C53" s="1330">
        <f>+IFERROR(SCI!C22/(SFP!D17+SFP!D20+SFP!D23),"N/A")</f>
        <v>7.645780293987757E-2</v>
      </c>
      <c r="D53" s="1330">
        <f>+IFERROR(SCI!D22/(SFP!E17+SFP!E20+SFP!E23),"N/A")</f>
        <v>7.9924539509521927E-2</v>
      </c>
      <c r="E53" s="1330">
        <f>+IFERROR(SCI!E22/(SFP!F17+SFP!F20+SFP!F23),"N/A")</f>
        <v>7.0950432977168423E-2</v>
      </c>
      <c r="F53" s="1330">
        <f>+IFERROR(SCI!F22/(SFP!G17+SFP!G20+SFP!G23),"N/A")</f>
        <v>4.3924500679503695E-2</v>
      </c>
      <c r="G53" s="1330">
        <f>+IFERROR(SCI!G22/(SFP!H17+SFP!H20+SFP!H23),"N/A")</f>
        <v>0.10443315068765671</v>
      </c>
      <c r="H53" s="1330">
        <f>+IFERROR(SCI!H22/(SFP!I17+SFP!I20+SFP!I23),"N/A")</f>
        <v>0.17180862888665446</v>
      </c>
      <c r="I53" s="1330">
        <f>+IFERROR(SCI!I22/(SFP!J17+SFP!J20+SFP!J23),"N/A")</f>
        <v>7.8871405122099378E-2</v>
      </c>
      <c r="J53" s="1330">
        <f>+IFERROR(SCI!J22/(SFP!K17+SFP!K20+SFP!K23),"N/A")</f>
        <v>4.5883858743257892E-2</v>
      </c>
      <c r="K53" s="1330">
        <f>+IFERROR(SCI!K22/(SFP!L17+SFP!L20+SFP!L23),"N/A")</f>
        <v>7.2890855296067564E-2</v>
      </c>
      <c r="L53" s="1330">
        <f>+IFERROR(SCI!L22/(SFP!M17+SFP!M20+SFP!M23),"N/A")</f>
        <v>8.3235722000372492E-2</v>
      </c>
      <c r="M53" s="1330">
        <f>+IFERROR(SCI!M22/(SFP!N17+SFP!N20+SFP!N23),"N/A")</f>
        <v>8.2095776404259205E-2</v>
      </c>
      <c r="N53" s="1330">
        <f>+IFERROR(SCI!N22/(SFP!O17+SFP!O20+SFP!O23),"N/A")</f>
        <v>0.14920295631045377</v>
      </c>
      <c r="O53" s="1330">
        <f>+IFERROR(SCI!O22/(SFP!P17+SFP!P20+SFP!P23),"N/A")</f>
        <v>0.10927028036066327</v>
      </c>
      <c r="P53" s="1330">
        <f>+IFERROR(SCI!P22/(SFP!Q17+SFP!Q20+SFP!Q23),"N/A")</f>
        <v>0.1165135861019114</v>
      </c>
      <c r="Q53" s="1330">
        <f>+IFERROR(SCI!Q22/(SFP!R17+SFP!R20+SFP!R23),"N/A")</f>
        <v>0.17153595268159136</v>
      </c>
      <c r="R53" s="1330">
        <f>+IFERROR(SCI!R22/(SFP!S17+SFP!S20+SFP!S23),"N/A")</f>
        <v>0.10799364556058945</v>
      </c>
      <c r="S53" s="1330">
        <f>+IFERROR(SCI!S22/(SFP!T17+SFP!T20+SFP!T23),"N/A")</f>
        <v>0.18130818977738258</v>
      </c>
      <c r="T53" s="1330">
        <f>+IFERROR(SCI!T22/(SFP!U17+SFP!U20+SFP!U23),"N/A")</f>
        <v>0.17300023658229177</v>
      </c>
      <c r="U53" s="1330">
        <f>+IFERROR(SCI!U22/(SFP!V17+SFP!V20+SFP!V23),"N/A")</f>
        <v>0.16188963338185786</v>
      </c>
      <c r="V53" s="1330">
        <f>+IFERROR(SCI!V22/(SFP!W17+SFP!W20+SFP!W23),"N/A")</f>
        <v>0.11855885702888114</v>
      </c>
      <c r="W53" s="1330">
        <f>+IFERROR(SCI!W22/(SFP!X17+SFP!X20+SFP!X23),"N/A")</f>
        <v>0.13832315535892178</v>
      </c>
      <c r="X53" s="1330">
        <f>+IFERROR(SCI!X22/(SFP!Y17+SFP!Y20+SFP!Y23),"N/A")</f>
        <v>0.12668407653855915</v>
      </c>
      <c r="Y53" s="1330">
        <f>+IFERROR(SCI!Y22/(SFP!Z17+SFP!Z20+SFP!Z23),"N/A")</f>
        <v>0.22170660335438699</v>
      </c>
      <c r="Z53" s="1330">
        <f>+IFERROR(SCI!Z22/(SFP!AA17+SFP!AA20+SFP!AA23),"N/A")</f>
        <v>0.16519382914439074</v>
      </c>
      <c r="AA53" s="1330">
        <f>+IFERROR(SCI!AA22/(SFP!AB17+SFP!AB20+SFP!AB23),"N/A")</f>
        <v>0.1416330660987094</v>
      </c>
      <c r="AB53" s="1330">
        <f>+IFERROR(SCI!AB22/(SFP!AC17+SFP!AC20+SFP!AC23),"N/A")</f>
        <v>9.4854513433895948E-2</v>
      </c>
      <c r="AC53" s="1330">
        <f>+IFERROR(SCI!AC22/(SFP!AD17+SFP!AD20+SFP!AD23),"N/A")</f>
        <v>0.15922403761314854</v>
      </c>
      <c r="AD53" s="1330">
        <f>+IFERROR(SCI!AD22/(SFP!AE17+SFP!AE20+SFP!AE23),"N/A")</f>
        <v>0.11167529938969298</v>
      </c>
      <c r="AE53" s="1330">
        <f>+IFERROR(SCI!AE22/(SFP!AF17+SFP!AF20+SFP!AF23),"N/A")</f>
        <v>0.20073335783409355</v>
      </c>
      <c r="AF53" s="1330">
        <f>+IFERROR(SCI!AF22/(SFP!AG17+SFP!AG20+SFP!AG23),"N/A")</f>
        <v>0.19964466717169091</v>
      </c>
      <c r="AG53" s="1330">
        <f>+IFERROR(SCI!AG22/(SFP!AH17+SFP!AH20+SFP!AH23),"N/A")</f>
        <v>0.16618488488342614</v>
      </c>
      <c r="AH53" s="1330">
        <f>+IFERROR(SCI!AH22/(SFP!AI17+SFP!AI20+SFP!AI23),"N/A")</f>
        <v>0.11500189005346685</v>
      </c>
      <c r="AI53" s="1330">
        <f>+IFERROR(SCI!AI22/(SFP!AJ17+SFP!AJ20+SFP!AJ23),"N/A")</f>
        <v>0.15779254223878053</v>
      </c>
      <c r="AJ53" s="1330">
        <f>+IFERROR(SCI!AJ22/(SFP!AK17+SFP!AK20+SFP!AK23),"N/A")</f>
        <v>0.12445279637707581</v>
      </c>
      <c r="AK53" s="1330">
        <f>+IFERROR(SCI!AK22/(SFP!AL17+SFP!AL20+SFP!AL23),"N/A")</f>
        <v>0.19592225616730141</v>
      </c>
      <c r="AL53" s="1330">
        <f>+IFERROR(SCI!AL22/(SFP!AM17+SFP!AM20+SFP!AM23),"N/A")</f>
        <v>0.18797251886477162</v>
      </c>
      <c r="AM53" s="1330">
        <f>+IFERROR(SCI!AM22/(SFP!AN17+SFP!AN20+SFP!AN23),"N/A")</f>
        <v>0.12501161249640383</v>
      </c>
      <c r="AN53" s="1330">
        <f>+IFERROR(SCI!AN22/(SFP!AO17+SFP!AO20+SFP!AO23),"N/A")</f>
        <v>0.12460992836688072</v>
      </c>
      <c r="AO53" s="1330">
        <f>+IFERROR(SCI!AO22/(SFP!AP17+SFP!AP20+SFP!AP23),"N/A")</f>
        <v>0.1306131817193377</v>
      </c>
      <c r="AP53" s="1330">
        <f>+IFERROR(SCI!AP22/(SFP!AQ17+SFP!AQ20+SFP!AQ23),"N/A")</f>
        <v>9.4745689184459192E-2</v>
      </c>
      <c r="AQ53" s="1330">
        <f>+IFERROR(SCI!AQ22/(SFP!AR17+SFP!AR20+SFP!AR23),"N/A")</f>
        <v>0.15525932899650577</v>
      </c>
      <c r="AR53" s="1330">
        <f>+IFERROR(SCI!AR22/(SFP!AS17+SFP!AS20+SFP!AS23),"N/A")</f>
        <v>0.13453347217742959</v>
      </c>
      <c r="AS53" s="1330">
        <f>+IFERROR(SCI!AS22/(SFP!AT17+SFP!AT20+SFP!AT23),"N/A")</f>
        <v>8.9369071929988553E-2</v>
      </c>
      <c r="AT53" s="1330">
        <f>+IFERROR(SCI!AT22/(SFP!AU17+SFP!AU20+SFP!AU23),"N/A")</f>
        <v>6.1355461962261007E-2</v>
      </c>
      <c r="AU53" s="1330">
        <f>+IFERROR(SCI!AU22/(SFP!AV17+SFP!AV20+SFP!AV23),"N/A")</f>
        <v>6.3243344384178821E-2</v>
      </c>
      <c r="AV53" s="1330">
        <f>+IFERROR(SCI!AV22/(SFP!AW17+SFP!AW20+SFP!AW23),"N/A")</f>
        <v>8.6808465995962078E-2</v>
      </c>
      <c r="AW53" s="1330">
        <f>+IFERROR(SCI!AW22/(SFP!AX17+SFP!AX20+SFP!AX23),"N/A")</f>
        <v>0.13075154771550732</v>
      </c>
      <c r="AX53" s="1330">
        <f>+IFERROR(SCI!AX22/(SFP!AY17+SFP!AY20+SFP!AY23),"N/A")</f>
        <v>0.13229521948818002</v>
      </c>
      <c r="AY53" s="1330">
        <f>+IFERROR(SCI!AY22/(SFP!AZ17+SFP!AZ20+SFP!AZ23),"N/A")</f>
        <v>7.1641840989283931E-2</v>
      </c>
      <c r="AZ53" s="1330">
        <f>+IFERROR(SCI!AZ22/(SFP!BA17+SFP!BA20+SFP!BA23),"N/A")</f>
        <v>8.8164614558405421E-2</v>
      </c>
      <c r="BA53" s="1330">
        <f>+IFERROR(SCI!BA22/(SFP!BB17+SFP!BB20+SFP!BB23),"N/A")</f>
        <v>0.10814788267822027</v>
      </c>
      <c r="BB53" s="1330">
        <f>+IFERROR(SCI!BB22/(SFP!BC17+SFP!BC20+SFP!BC23),"N/A")</f>
        <v>7.8451635536662498E-2</v>
      </c>
      <c r="BC53" s="1330">
        <f>+IFERROR(SCI!BC22/(SFP!BD17+SFP!BD20+SFP!BD23),"N/A")</f>
        <v>0.16386151892260112</v>
      </c>
      <c r="BD53" s="1330">
        <f>+IFERROR(SCI!BD22/(SFP!BE17+SFP!BE20+SFP!BE23),"N/A")</f>
        <v>0.12107845313347897</v>
      </c>
      <c r="BE53" s="1330">
        <f>+IFERROR(SCI!BE22/(SFP!BF17+SFP!BF20+SFP!BF23),"N/A")</f>
        <v>0.11724909784583487</v>
      </c>
      <c r="BF53" s="1330">
        <f>+IFERROR(SCI!BF22/(SFP!BG17+SFP!BG20+SFP!BG23),"N/A")</f>
        <v>7.7520472266494611E-2</v>
      </c>
      <c r="BG53" s="1330">
        <f>+IFERROR(SCI!BG22/(SFP!BH17+SFP!BH20+SFP!BH23),"N/A")</f>
        <v>0.13118329863283507</v>
      </c>
      <c r="BH53" s="1330">
        <f>+IFERROR(SCI!BH22/(SFP!BI17+SFP!BI20+SFP!BI23),"N/A")</f>
        <v>0.12148794368587412</v>
      </c>
      <c r="BI53" s="1330">
        <f>+IFERROR(SCI!BI22/(SFP!BJ17+SFP!BJ20+SFP!BJ23),"N/A")</f>
        <v>0.14883356323295666</v>
      </c>
      <c r="BJ53" s="1330">
        <f>+IFERROR(SCI!BJ22/(SFP!BK17+SFP!BK20+SFP!BK23),"N/A")</f>
        <v>0.15161272682678867</v>
      </c>
      <c r="BK53" s="1293">
        <f t="shared" si="0"/>
        <v>7.4145788782809072</v>
      </c>
      <c r="BN53" s="1285"/>
    </row>
    <row r="54" spans="1:66" x14ac:dyDescent="0.3">
      <c r="A54" s="1351" t="s">
        <v>1229</v>
      </c>
      <c r="C54" s="1270">
        <v>0.23666516220745373</v>
      </c>
      <c r="D54" s="1270">
        <v>0.24918827382384673</v>
      </c>
      <c r="E54" s="1270">
        <v>0.22393490900884538</v>
      </c>
      <c r="F54" s="1270">
        <v>0.20043576002048205</v>
      </c>
      <c r="G54" s="1270">
        <v>0.46280301917352157</v>
      </c>
      <c r="H54" s="1270">
        <v>0.58012397589070075</v>
      </c>
      <c r="I54" s="1270">
        <v>0.28452634455487846</v>
      </c>
      <c r="J54" s="1270">
        <v>0.18053627521398577</v>
      </c>
      <c r="K54" s="1270">
        <v>0.28047674195427336</v>
      </c>
      <c r="L54" s="1270">
        <v>0.37225989643761154</v>
      </c>
      <c r="M54" s="1270">
        <v>0.38494428647916235</v>
      </c>
      <c r="N54" s="1270">
        <v>0.55979414372519509</v>
      </c>
      <c r="O54" s="1270">
        <v>0.48500383711907585</v>
      </c>
      <c r="P54" s="1270">
        <v>0.52995635392072105</v>
      </c>
      <c r="Q54" s="1270">
        <v>0.36363695321478268</v>
      </c>
      <c r="R54" s="1270">
        <v>0.41028587827910268</v>
      </c>
      <c r="S54" s="1270">
        <v>0.36574181880204037</v>
      </c>
      <c r="T54" s="1270">
        <v>0.52022927936421715</v>
      </c>
      <c r="U54" s="1270">
        <v>0.44005271980671823</v>
      </c>
      <c r="V54" s="1270">
        <v>0.45706893054116238</v>
      </c>
      <c r="W54" s="1270">
        <v>0.28510678777429999</v>
      </c>
      <c r="X54" s="1270">
        <v>0.38065689010216652</v>
      </c>
      <c r="Y54" s="1270">
        <v>0.47559836008168854</v>
      </c>
      <c r="Z54" s="1270">
        <v>0.46511248913814945</v>
      </c>
      <c r="AA54" s="1270">
        <v>0.40729451345172019</v>
      </c>
      <c r="AB54" s="1270">
        <v>0.33579116594180125</v>
      </c>
      <c r="AC54" s="1270">
        <v>0.33188722442761459</v>
      </c>
      <c r="AD54" s="1270">
        <v>0.45082455536379484</v>
      </c>
      <c r="AE54" s="1270">
        <v>0.48510632831953565</v>
      </c>
      <c r="AF54" s="1270">
        <v>0.60189366703945069</v>
      </c>
      <c r="AG54" s="1270">
        <v>0.34481106877746431</v>
      </c>
      <c r="AH54" s="1270">
        <v>0.43848081829790597</v>
      </c>
      <c r="AI54" s="1270">
        <v>0.37604377606763184</v>
      </c>
      <c r="AJ54" s="1270">
        <v>0.49305498698315126</v>
      </c>
      <c r="AK54" s="1270">
        <v>0.47721331428155178</v>
      </c>
      <c r="AL54" s="1270">
        <v>0.52198396842516825</v>
      </c>
      <c r="AM54" s="1270">
        <v>0.38757424189196099</v>
      </c>
      <c r="AN54" s="1270">
        <v>0.45291978484286177</v>
      </c>
      <c r="AO54" s="1270">
        <v>0.40803978907263866</v>
      </c>
      <c r="AP54" s="1270">
        <v>0.48451089893449972</v>
      </c>
      <c r="AQ54" s="1270">
        <v>0.35072551115906858</v>
      </c>
      <c r="AR54" s="1270">
        <v>0.46267238674013089</v>
      </c>
      <c r="AS54" s="1270">
        <v>0.32042983345025505</v>
      </c>
      <c r="AT54" s="1270">
        <v>0.41386599688328757</v>
      </c>
      <c r="AU54" s="1270">
        <v>0.26217810255084345</v>
      </c>
      <c r="AV54" s="1270">
        <v>0.45775779719847753</v>
      </c>
      <c r="AW54" s="1270">
        <v>0.44968698075796404</v>
      </c>
      <c r="AX54" s="1270">
        <v>0.57671459421663473</v>
      </c>
      <c r="AY54" s="1270">
        <v>0.232357846881938</v>
      </c>
      <c r="AZ54" s="1270">
        <v>0.42029295448893639</v>
      </c>
      <c r="BA54" s="1270">
        <v>0.35277122952391909</v>
      </c>
      <c r="BB54" s="1270">
        <v>0.51132550877294869</v>
      </c>
      <c r="BC54" s="1270">
        <v>0.45149191963229379</v>
      </c>
      <c r="BD54" s="1270">
        <v>0.52391581479807425</v>
      </c>
      <c r="BE54" s="1270">
        <v>0.37816606663093605</v>
      </c>
      <c r="BF54" s="1270">
        <v>0.48251294662132599</v>
      </c>
      <c r="BG54" s="1270">
        <v>0.37147074799287189</v>
      </c>
      <c r="BH54" s="1270">
        <v>0.48741271184464946</v>
      </c>
      <c r="BI54" s="1270">
        <v>0.40705273676091919</v>
      </c>
      <c r="BJ54" s="1270">
        <v>0.57458868830097576</v>
      </c>
      <c r="BK54" s="1293">
        <f t="shared" si="0"/>
        <v>24.678959563959292</v>
      </c>
    </row>
    <row r="55" spans="1:66" x14ac:dyDescent="0.3">
      <c r="A55" s="1352" t="s">
        <v>1229</v>
      </c>
      <c r="C55" s="1330">
        <f>+IFERROR(SCI!C20/(SFP!D28+SFP!D31+SFP!D36+SFP!D39),"N/A")</f>
        <v>0.23666516220745373</v>
      </c>
      <c r="D55" s="1330">
        <f>+IFERROR(SCI!D20/(SFP!E28+SFP!E31+SFP!E36+SFP!E39),"N/A")</f>
        <v>0.24918827382384673</v>
      </c>
      <c r="E55" s="1330">
        <f>+IFERROR(SCI!E20/(SFP!F28+SFP!F31+SFP!F36+SFP!F39),"N/A")</f>
        <v>0.22393490900884538</v>
      </c>
      <c r="F55" s="1330">
        <f>+IFERROR(SCI!F20/(SFP!G28+SFP!G31+SFP!G36+SFP!G39),"N/A")</f>
        <v>0.20043576002048205</v>
      </c>
      <c r="G55" s="1330">
        <f>+IFERROR(SCI!G20/(SFP!H28+SFP!H31+SFP!H36+SFP!H39),"N/A")</f>
        <v>0.46280301917352157</v>
      </c>
      <c r="H55" s="1330">
        <f>+IFERROR(SCI!H20/(SFP!I28+SFP!I31+SFP!I36+SFP!I39),"N/A")</f>
        <v>0.58012397589070075</v>
      </c>
      <c r="I55" s="1330">
        <f>+IFERROR(SCI!I20/(SFP!J28+SFP!J31+SFP!J36+SFP!J39),"N/A")</f>
        <v>0.28452634455487846</v>
      </c>
      <c r="J55" s="1330">
        <f>+IFERROR(SCI!J20/(SFP!K28+SFP!K31+SFP!K36+SFP!K39),"N/A")</f>
        <v>0.18053627521398577</v>
      </c>
      <c r="K55" s="1330">
        <f>+IFERROR(SCI!K20/(SFP!L28+SFP!L31+SFP!L36+SFP!L39),"N/A")</f>
        <v>0.28047674195427336</v>
      </c>
      <c r="L55" s="1330">
        <f>+IFERROR(SCI!L20/(SFP!M28+SFP!M31+SFP!M36+SFP!M39),"N/A")</f>
        <v>0.37225989643761154</v>
      </c>
      <c r="M55" s="1330">
        <f>+IFERROR(SCI!M20/(SFP!N28+SFP!N31+SFP!N36+SFP!N39),"N/A")</f>
        <v>0.38494428647916235</v>
      </c>
      <c r="N55" s="1330">
        <f>+IFERROR(SCI!N20/(SFP!O28+SFP!O31+SFP!O36+SFP!O39),"N/A")</f>
        <v>0.55979414372519509</v>
      </c>
      <c r="O55" s="1330">
        <f>+IFERROR(SCI!O20/(SFP!P28+SFP!P31+SFP!P36+SFP!P39),"N/A")</f>
        <v>0.48500383711907585</v>
      </c>
      <c r="P55" s="1330">
        <f>+IFERROR(SCI!P20/(SFP!Q28+SFP!Q31+SFP!Q36+SFP!Q39),"N/A")</f>
        <v>0.52995635392072105</v>
      </c>
      <c r="Q55" s="1330">
        <f>+IFERROR(SCI!Q20/(SFP!R28+SFP!R31+SFP!R36+SFP!R39),"N/A")</f>
        <v>0.36363695321478268</v>
      </c>
      <c r="R55" s="1330">
        <f>+IFERROR(SCI!R20/(SFP!S28+SFP!S31+SFP!S36+SFP!S39),"N/A")</f>
        <v>0.41028587827910268</v>
      </c>
      <c r="S55" s="1330">
        <f>+IFERROR(SCI!S20/(SFP!T28+SFP!T31+SFP!T36+SFP!T39),"N/A")</f>
        <v>0.36574181880204037</v>
      </c>
      <c r="T55" s="1330">
        <f>+IFERROR(SCI!T20/(SFP!U28+SFP!U31+SFP!U36+SFP!U39),"N/A")</f>
        <v>0.52022927936421715</v>
      </c>
      <c r="U55" s="1330">
        <f>+IFERROR(SCI!U20/(SFP!V28+SFP!V31+SFP!V36+SFP!V39),"N/A")</f>
        <v>0.44005271980671823</v>
      </c>
      <c r="V55" s="1330">
        <f>+IFERROR(SCI!V20/(SFP!W28+SFP!W31+SFP!W36+SFP!W39),"N/A")</f>
        <v>0.45706893054116238</v>
      </c>
      <c r="W55" s="1330">
        <f>+IFERROR(SCI!W20/(SFP!X28+SFP!X31+SFP!X36+SFP!X39),"N/A")</f>
        <v>0.28510678777429999</v>
      </c>
      <c r="X55" s="1330">
        <f>+IFERROR(SCI!X20/(SFP!Y28+SFP!Y31+SFP!Y36+SFP!Y39),"N/A")</f>
        <v>0.38065689010216652</v>
      </c>
      <c r="Y55" s="1330">
        <f>+IFERROR(SCI!Y20/(SFP!Z28+SFP!Z31+SFP!Z36+SFP!Z39),"N/A")</f>
        <v>0.47559836008168854</v>
      </c>
      <c r="Z55" s="1330">
        <f>+IFERROR(SCI!Z20/(SFP!AA28+SFP!AA31+SFP!AA36+SFP!AA39),"N/A")</f>
        <v>0.46511248913814945</v>
      </c>
      <c r="AA55" s="1330">
        <f>+IFERROR(SCI!AA20/(SFP!AB28+SFP!AB31+SFP!AB36+SFP!AB39),"N/A")</f>
        <v>0.40729451345172019</v>
      </c>
      <c r="AB55" s="1330">
        <f>+IFERROR(SCI!AB20/(SFP!AC28+SFP!AC31+SFP!AC36+SFP!AC39),"N/A")</f>
        <v>0.33579116594180125</v>
      </c>
      <c r="AC55" s="1330">
        <f>+IFERROR(SCI!AC20/(SFP!AD28+SFP!AD31+SFP!AD36+SFP!AD39),"N/A")</f>
        <v>0.33188722442761459</v>
      </c>
      <c r="AD55" s="1330">
        <f>+IFERROR(SCI!AD20/(SFP!AE28+SFP!AE31+SFP!AE36+SFP!AE39),"N/A")</f>
        <v>0.45082455536379484</v>
      </c>
      <c r="AE55" s="1330">
        <f>+IFERROR(SCI!AE20/(SFP!AF28+SFP!AF31+SFP!AF36+SFP!AF39),"N/A")</f>
        <v>0.48510632831953565</v>
      </c>
      <c r="AF55" s="1330">
        <f>+IFERROR(SCI!AF20/(SFP!AG28+SFP!AG31+SFP!AG36+SFP!AG39),"N/A")</f>
        <v>0.60189366703945069</v>
      </c>
      <c r="AG55" s="1330">
        <f>+IFERROR(SCI!AG20/(SFP!AH28+SFP!AH31+SFP!AH36+SFP!AH39),"N/A")</f>
        <v>0.34481106877746431</v>
      </c>
      <c r="AH55" s="1330">
        <f>+IFERROR(SCI!AH20/(SFP!AI28+SFP!AI31+SFP!AI36+SFP!AI39),"N/A")</f>
        <v>0.43848081829790597</v>
      </c>
      <c r="AI55" s="1330">
        <f>+IFERROR(SCI!AI20/(SFP!AJ28+SFP!AJ31+SFP!AJ36+SFP!AJ39),"N/A")</f>
        <v>0.37604377606763184</v>
      </c>
      <c r="AJ55" s="1330">
        <f>+IFERROR(SCI!AJ20/(SFP!AK28+SFP!AK31+SFP!AK36+SFP!AK39),"N/A")</f>
        <v>0.49305498698315126</v>
      </c>
      <c r="AK55" s="1330">
        <f>+IFERROR(SCI!AK20/(SFP!AL28+SFP!AL31+SFP!AL36+SFP!AL39),"N/A")</f>
        <v>0.47721331428155178</v>
      </c>
      <c r="AL55" s="1330">
        <f>+IFERROR(SCI!AL20/(SFP!AM28+SFP!AM31+SFP!AM36+SFP!AM39),"N/A")</f>
        <v>0.52198396842516825</v>
      </c>
      <c r="AM55" s="1330">
        <f>+IFERROR(SCI!AM20/(SFP!AN28+SFP!AN31+SFP!AN36+SFP!AN39),"N/A")</f>
        <v>0.38757424189196099</v>
      </c>
      <c r="AN55" s="1330">
        <f>+IFERROR(SCI!AN20/(SFP!AO28+SFP!AO31+SFP!AO36+SFP!AO39),"N/A")</f>
        <v>0.45291978484286177</v>
      </c>
      <c r="AO55" s="1330">
        <f>+IFERROR(SCI!AO20/(SFP!AP28+SFP!AP31+SFP!AP36+SFP!AP39),"N/A")</f>
        <v>0.40803978907263866</v>
      </c>
      <c r="AP55" s="1330">
        <f>+IFERROR(SCI!AP20/(SFP!AQ28+SFP!AQ31+SFP!AQ36+SFP!AQ39),"N/A")</f>
        <v>0.48451089893449972</v>
      </c>
      <c r="AQ55" s="1330">
        <f>+IFERROR(SCI!AQ20/(SFP!AR28+SFP!AR31+SFP!AR36+SFP!AR39),"N/A")</f>
        <v>0.35072551115906858</v>
      </c>
      <c r="AR55" s="1330">
        <f>+IFERROR(SCI!AR20/(SFP!AS28+SFP!AS31+SFP!AS36+SFP!AS39),"N/A")</f>
        <v>0.46267238674013089</v>
      </c>
      <c r="AS55" s="1330">
        <f>+IFERROR(SCI!AS20/(SFP!AT28+SFP!AT31+SFP!AT36+SFP!AT39),"N/A")</f>
        <v>0.32042983345025505</v>
      </c>
      <c r="AT55" s="1330">
        <f>+IFERROR(SCI!AT20/(SFP!AU28+SFP!AU31+SFP!AU36+SFP!AU39),"N/A")</f>
        <v>0.41386599688328757</v>
      </c>
      <c r="AU55" s="1330">
        <f>+IFERROR(SCI!AU20/(SFP!AV28+SFP!AV31+SFP!AV36+SFP!AV39),"N/A")</f>
        <v>0.26217810255084345</v>
      </c>
      <c r="AV55" s="1330">
        <f>+IFERROR(SCI!AV20/(SFP!AW28+SFP!AW31+SFP!AW36+SFP!AW39),"N/A")</f>
        <v>0.45775779719847753</v>
      </c>
      <c r="AW55" s="1330">
        <f>+IFERROR(SCI!AW20/(SFP!AX28+SFP!AX31+SFP!AX36+SFP!AX39),"N/A")</f>
        <v>0.44968698075796404</v>
      </c>
      <c r="AX55" s="1330">
        <f>+IFERROR(SCI!AX20/(SFP!AY28+SFP!AY31+SFP!AY36+SFP!AY39),"N/A")</f>
        <v>0.57671459421663473</v>
      </c>
      <c r="AY55" s="1330">
        <f>+IFERROR(SCI!AY20/(SFP!AZ28+SFP!AZ31+SFP!AZ36+SFP!AZ39),"N/A")</f>
        <v>0.232357846881938</v>
      </c>
      <c r="AZ55" s="1330">
        <f>+IFERROR(SCI!AZ20/(SFP!BA28+SFP!BA31+SFP!BA36+SFP!BA39),"N/A")</f>
        <v>0.42029295448893639</v>
      </c>
      <c r="BA55" s="1330">
        <f>+IFERROR(SCI!BA20/(SFP!BB28+SFP!BB31+SFP!BB36+SFP!BB39),"N/A")</f>
        <v>0.35277122952391909</v>
      </c>
      <c r="BB55" s="1330">
        <f>+IFERROR(SCI!BB20/(SFP!BC28+SFP!BC31+SFP!BC36+SFP!BC39),"N/A")</f>
        <v>0.51132550877294869</v>
      </c>
      <c r="BC55" s="1330">
        <f>+IFERROR(SCI!BC20/(SFP!BD28+SFP!BD31+SFP!BD36+SFP!BD39),"N/A")</f>
        <v>0.45149191963229379</v>
      </c>
      <c r="BD55" s="1330">
        <f>+IFERROR(SCI!BD20/(SFP!BE28+SFP!BE31+SFP!BE36+SFP!BE39),"N/A")</f>
        <v>0.52391581479807425</v>
      </c>
      <c r="BE55" s="1330">
        <f>+IFERROR(SCI!BE20/(SFP!BF28+SFP!BF31+SFP!BF36+SFP!BF39),"N/A")</f>
        <v>0.37816606663093605</v>
      </c>
      <c r="BF55" s="1330">
        <f>+IFERROR(SCI!BF20/(SFP!BG28+SFP!BG31+SFP!BG36+SFP!BG39),"N/A")</f>
        <v>0.48251294662132599</v>
      </c>
      <c r="BG55" s="1330">
        <f>+IFERROR(SCI!BG20/(SFP!BH28+SFP!BH31+SFP!BH36+SFP!BH39),"N/A")</f>
        <v>0.37147074799287189</v>
      </c>
      <c r="BH55" s="1330">
        <f>+IFERROR(SCI!BH20/(SFP!BI28+SFP!BI31+SFP!BI36+SFP!BI39),"N/A")</f>
        <v>0.48741271184464946</v>
      </c>
      <c r="BI55" s="1330">
        <f>+IFERROR(SCI!BI20/(SFP!BJ28+SFP!BJ31+SFP!BJ36+SFP!BJ39),"N/A")</f>
        <v>0.40705273676091919</v>
      </c>
      <c r="BJ55" s="1330">
        <f>+IFERROR(SCI!BJ20/(SFP!BK28+SFP!BK31+SFP!BK36+SFP!BK39),"N/A")</f>
        <v>0.57458868830097576</v>
      </c>
      <c r="BK55" s="1293">
        <f t="shared" si="0"/>
        <v>24.678959563959292</v>
      </c>
      <c r="BN55" s="1285"/>
    </row>
    <row r="56" spans="1:66" x14ac:dyDescent="0.3">
      <c r="A56" s="1349" t="s">
        <v>1228</v>
      </c>
      <c r="C56" s="1269">
        <v>48</v>
      </c>
      <c r="D56" s="1269">
        <v>44</v>
      </c>
      <c r="E56" s="1269">
        <v>44</v>
      </c>
      <c r="F56" s="1269">
        <v>42</v>
      </c>
      <c r="G56" s="1269">
        <v>50</v>
      </c>
      <c r="H56" s="1269">
        <v>56</v>
      </c>
      <c r="I56" s="1269">
        <v>46</v>
      </c>
      <c r="J56" s="1269">
        <v>41</v>
      </c>
      <c r="K56" s="1269">
        <v>45</v>
      </c>
      <c r="L56" s="1269">
        <v>47</v>
      </c>
      <c r="M56" s="1269">
        <v>46</v>
      </c>
      <c r="N56" s="1269">
        <v>55</v>
      </c>
      <c r="O56" s="1269">
        <v>53</v>
      </c>
      <c r="P56" s="1269">
        <v>48</v>
      </c>
      <c r="Q56" s="1269">
        <v>47</v>
      </c>
      <c r="R56" s="1269">
        <v>47</v>
      </c>
      <c r="S56" s="1269">
        <v>51</v>
      </c>
      <c r="T56" s="1269">
        <v>54</v>
      </c>
      <c r="U56" s="1269">
        <v>46</v>
      </c>
      <c r="V56" s="1269">
        <v>43</v>
      </c>
      <c r="W56" s="1269">
        <v>47</v>
      </c>
      <c r="X56" s="1269">
        <v>49</v>
      </c>
      <c r="Y56" s="1269">
        <v>50</v>
      </c>
      <c r="Z56" s="1269">
        <v>58</v>
      </c>
      <c r="AA56" s="1269">
        <v>50</v>
      </c>
      <c r="AB56" s="1269">
        <v>47</v>
      </c>
      <c r="AC56" s="1269">
        <v>45</v>
      </c>
      <c r="AD56" s="1269">
        <v>45</v>
      </c>
      <c r="AE56" s="1269">
        <v>50</v>
      </c>
      <c r="AF56" s="1269">
        <v>56</v>
      </c>
      <c r="AG56" s="1269">
        <v>47</v>
      </c>
      <c r="AH56" s="1269">
        <v>44</v>
      </c>
      <c r="AI56" s="1269">
        <v>46</v>
      </c>
      <c r="AJ56" s="1269">
        <v>47</v>
      </c>
      <c r="AK56" s="1269">
        <v>47</v>
      </c>
      <c r="AL56" s="1269">
        <v>57</v>
      </c>
      <c r="AM56" s="1269">
        <v>53</v>
      </c>
      <c r="AN56" s="1269">
        <v>52</v>
      </c>
      <c r="AO56" s="1269">
        <v>49</v>
      </c>
      <c r="AP56" s="1269">
        <v>49</v>
      </c>
      <c r="AQ56" s="1269">
        <v>52</v>
      </c>
      <c r="AR56" s="1269">
        <v>57</v>
      </c>
      <c r="AS56" s="1269">
        <v>48</v>
      </c>
      <c r="AT56" s="1269">
        <v>45</v>
      </c>
      <c r="AU56" s="1269">
        <v>46</v>
      </c>
      <c r="AV56" s="1269">
        <v>48</v>
      </c>
      <c r="AW56" s="1269">
        <v>48</v>
      </c>
      <c r="AX56" s="1269">
        <v>61</v>
      </c>
      <c r="AY56" s="1269">
        <v>56</v>
      </c>
      <c r="AZ56" s="1269">
        <v>53</v>
      </c>
      <c r="BA56" s="1269">
        <v>50</v>
      </c>
      <c r="BB56" s="1269">
        <v>49</v>
      </c>
      <c r="BC56" s="1269">
        <v>53</v>
      </c>
      <c r="BD56" s="1269">
        <v>57</v>
      </c>
      <c r="BE56" s="1269">
        <v>49</v>
      </c>
      <c r="BF56" s="1269">
        <v>45</v>
      </c>
      <c r="BG56" s="1269">
        <v>48</v>
      </c>
      <c r="BH56" s="1269">
        <v>51</v>
      </c>
      <c r="BI56" s="1269">
        <v>51</v>
      </c>
      <c r="BJ56" s="1269">
        <v>61</v>
      </c>
      <c r="BK56" s="1318">
        <f t="shared" si="0"/>
        <v>2969</v>
      </c>
    </row>
    <row r="57" spans="1:66" x14ac:dyDescent="0.3">
      <c r="A57" s="1350" t="s">
        <v>1228</v>
      </c>
      <c r="C57" s="1329">
        <f>+ROUNDUP((SFP!D42/SCI!C30)*30,0)</f>
        <v>48</v>
      </c>
      <c r="D57" s="1329">
        <f>+ROUNDUP((SFP!E42/SCI!D30)*30,0)</f>
        <v>44</v>
      </c>
      <c r="E57" s="1329">
        <f>+ROUNDUP((SFP!F42/SCI!E30)*30,0)</f>
        <v>44</v>
      </c>
      <c r="F57" s="1329">
        <f>+ROUNDUP((SFP!G42/SCI!F30)*30,0)</f>
        <v>42</v>
      </c>
      <c r="G57" s="1329">
        <f>+ROUNDUP((SFP!H42/SCI!G30)*30,0)</f>
        <v>50</v>
      </c>
      <c r="H57" s="1329">
        <f>+ROUNDUP((SFP!I42/SCI!H30)*30,0)</f>
        <v>56</v>
      </c>
      <c r="I57" s="1329">
        <f>+ROUNDUP((SFP!J42/SCI!I30)*30,0)</f>
        <v>46</v>
      </c>
      <c r="J57" s="1329">
        <f>+ROUNDUP((SFP!K42/SCI!J30)*30,0)</f>
        <v>41</v>
      </c>
      <c r="K57" s="1329">
        <f>+ROUNDUP((SFP!L42/SCI!K30)*30,0)</f>
        <v>45</v>
      </c>
      <c r="L57" s="1329">
        <f>+ROUNDUP((SFP!M42/SCI!L30)*30,0)</f>
        <v>47</v>
      </c>
      <c r="M57" s="1329">
        <f>+ROUNDUP((SFP!N42/SCI!M30)*30,0)</f>
        <v>46</v>
      </c>
      <c r="N57" s="1329">
        <f>+ROUNDUP((SFP!O42/SCI!N30)*30,0)</f>
        <v>55</v>
      </c>
      <c r="O57" s="1329">
        <f>+ROUNDUP((SFP!P42/SCI!O30)*30,0)</f>
        <v>53</v>
      </c>
      <c r="P57" s="1329">
        <f>+ROUNDUP((SFP!Q42/SCI!P30)*30,0)</f>
        <v>48</v>
      </c>
      <c r="Q57" s="1329">
        <f>+ROUNDUP((SFP!R42/SCI!Q30)*30,0)</f>
        <v>47</v>
      </c>
      <c r="R57" s="1329">
        <f>+ROUNDUP((SFP!S42/SCI!R30)*30,0)</f>
        <v>47</v>
      </c>
      <c r="S57" s="1329">
        <f>+ROUNDUP((SFP!T42/SCI!S30)*30,0)</f>
        <v>51</v>
      </c>
      <c r="T57" s="1329">
        <f>+ROUNDUP((SFP!U42/SCI!T30)*30,0)</f>
        <v>54</v>
      </c>
      <c r="U57" s="1329">
        <f>+ROUNDUP((SFP!V42/SCI!U30)*30,0)</f>
        <v>46</v>
      </c>
      <c r="V57" s="1329">
        <f>+ROUNDUP((SFP!W42/SCI!V30)*30,0)</f>
        <v>43</v>
      </c>
      <c r="W57" s="1329">
        <f>+ROUNDUP((SFP!X42/SCI!W30)*30,0)</f>
        <v>47</v>
      </c>
      <c r="X57" s="1329">
        <f>+ROUNDUP((SFP!Y42/SCI!X30)*30,0)</f>
        <v>49</v>
      </c>
      <c r="Y57" s="1329">
        <f>+ROUNDUP((SFP!Z42/SCI!Y30)*30,0)</f>
        <v>50</v>
      </c>
      <c r="Z57" s="1329">
        <f>+ROUNDUP((SFP!AA42/SCI!Z30)*30,0)</f>
        <v>58</v>
      </c>
      <c r="AA57" s="1329">
        <f>+ROUNDUP((SFP!AB42/SCI!AA30)*30,0)</f>
        <v>50</v>
      </c>
      <c r="AB57" s="1329">
        <f>+ROUNDUP((SFP!AC42/SCI!AB30)*30,0)</f>
        <v>47</v>
      </c>
      <c r="AC57" s="1329">
        <f>+ROUNDUP((SFP!AD42/SCI!AC30)*30,0)</f>
        <v>45</v>
      </c>
      <c r="AD57" s="1329">
        <f>+ROUNDUP((SFP!AE42/SCI!AD30)*30,0)</f>
        <v>45</v>
      </c>
      <c r="AE57" s="1329">
        <f>+ROUNDUP((SFP!AF42/SCI!AE30)*30,0)</f>
        <v>50</v>
      </c>
      <c r="AF57" s="1329">
        <f>+ROUNDUP((SFP!AG42/SCI!AF30)*30,0)</f>
        <v>56</v>
      </c>
      <c r="AG57" s="1329">
        <f>+ROUNDUP((SFP!AH42/SCI!AG30)*30,0)</f>
        <v>47</v>
      </c>
      <c r="AH57" s="1329">
        <f>+ROUNDUP((SFP!AI42/SCI!AH30)*30,0)</f>
        <v>44</v>
      </c>
      <c r="AI57" s="1329">
        <f>+ROUNDUP((SFP!AJ42/SCI!AI30)*30,0)</f>
        <v>46</v>
      </c>
      <c r="AJ57" s="1329">
        <f>+ROUNDUP((SFP!AK42/SCI!AJ30)*30,0)</f>
        <v>47</v>
      </c>
      <c r="AK57" s="1329">
        <f>+ROUNDUP((SFP!AL42/SCI!AK30)*30,0)</f>
        <v>47</v>
      </c>
      <c r="AL57" s="1329">
        <f>+ROUNDUP((SFP!AM42/SCI!AL30)*30,0)</f>
        <v>57</v>
      </c>
      <c r="AM57" s="1329">
        <f>+ROUNDUP((SFP!AN42/SCI!AM30)*30,0)</f>
        <v>53</v>
      </c>
      <c r="AN57" s="1329">
        <f>+ROUNDUP((SFP!AO42/SCI!AN30)*30,0)</f>
        <v>52</v>
      </c>
      <c r="AO57" s="1329">
        <f>+ROUNDUP((SFP!AP42/SCI!AO30)*30,0)</f>
        <v>49</v>
      </c>
      <c r="AP57" s="1329">
        <f>+ROUNDUP((SFP!AQ42/SCI!AP30)*30,0)</f>
        <v>49</v>
      </c>
      <c r="AQ57" s="1329">
        <f>+ROUNDUP((SFP!AR42/SCI!AQ30)*30,0)</f>
        <v>52</v>
      </c>
      <c r="AR57" s="1329">
        <f>+ROUNDUP((SFP!AS42/SCI!AR30)*30,0)</f>
        <v>57</v>
      </c>
      <c r="AS57" s="1329">
        <f>+ROUNDUP((SFP!AT42/SCI!AS30)*30,0)</f>
        <v>48</v>
      </c>
      <c r="AT57" s="1329">
        <f>+ROUNDUP((SFP!AU42/SCI!AT30)*30,0)</f>
        <v>45</v>
      </c>
      <c r="AU57" s="1329">
        <f>+ROUNDUP((SFP!AV42/SCI!AU30)*30,0)</f>
        <v>46</v>
      </c>
      <c r="AV57" s="1329">
        <f>+ROUNDUP((SFP!AW42/SCI!AV30)*30,0)</f>
        <v>48</v>
      </c>
      <c r="AW57" s="1329">
        <f>+ROUNDUP((SFP!AX42/SCI!AW30)*30,0)</f>
        <v>48</v>
      </c>
      <c r="AX57" s="1329">
        <f>+ROUNDUP((SFP!AY42/SCI!AX30)*30,0)</f>
        <v>61</v>
      </c>
      <c r="AY57" s="1329">
        <f>+ROUNDUP((SFP!AZ42/SCI!AY30)*30,0)</f>
        <v>56</v>
      </c>
      <c r="AZ57" s="1329">
        <f>+ROUNDUP((SFP!BA42/SCI!AZ30)*30,0)</f>
        <v>53</v>
      </c>
      <c r="BA57" s="1329">
        <f>+ROUNDUP((SFP!BB42/SCI!BA30)*30,0)</f>
        <v>50</v>
      </c>
      <c r="BB57" s="1329">
        <f>+ROUNDUP((SFP!BC42/SCI!BB30)*30,0)</f>
        <v>49</v>
      </c>
      <c r="BC57" s="1329">
        <f>+ROUNDUP((SFP!BD42/SCI!BC30)*30,0)</f>
        <v>53</v>
      </c>
      <c r="BD57" s="1329">
        <f>+ROUNDUP((SFP!BE42/SCI!BD30)*30,0)</f>
        <v>57</v>
      </c>
      <c r="BE57" s="1329">
        <f>+ROUNDUP((SFP!BF42/SCI!BE30)*30,0)</f>
        <v>49</v>
      </c>
      <c r="BF57" s="1329">
        <f>+ROUNDUP((SFP!BG42/SCI!BF30)*30,0)</f>
        <v>45</v>
      </c>
      <c r="BG57" s="1329">
        <f>+ROUNDUP((SFP!BH42/SCI!BG30)*30,0)</f>
        <v>48</v>
      </c>
      <c r="BH57" s="1329">
        <f>+ROUNDUP((SFP!BI42/SCI!BH30)*30,0)</f>
        <v>51</v>
      </c>
      <c r="BI57" s="1329">
        <f>+ROUNDUP((SFP!BJ42/SCI!BI30)*30,0)</f>
        <v>51</v>
      </c>
      <c r="BJ57" s="1329">
        <f>+ROUNDUP((SFP!BK42/SCI!BJ30)*30,0)</f>
        <v>61</v>
      </c>
      <c r="BK57" s="1318">
        <f t="shared" si="0"/>
        <v>2969</v>
      </c>
      <c r="BN57" s="1285"/>
    </row>
    <row r="58" spans="1:66" x14ac:dyDescent="0.3">
      <c r="A58" s="1349" t="s">
        <v>1227</v>
      </c>
      <c r="C58" s="1269">
        <v>36</v>
      </c>
      <c r="D58" s="1269">
        <v>36</v>
      </c>
      <c r="E58" s="1269">
        <v>36</v>
      </c>
      <c r="F58" s="1269">
        <v>36</v>
      </c>
      <c r="G58" s="1269">
        <v>36</v>
      </c>
      <c r="H58" s="1269">
        <v>36</v>
      </c>
      <c r="I58" s="1269">
        <v>40</v>
      </c>
      <c r="J58" s="1269">
        <v>52</v>
      </c>
      <c r="K58" s="1269">
        <v>36</v>
      </c>
      <c r="L58" s="1269">
        <v>36</v>
      </c>
      <c r="M58" s="1269">
        <v>35</v>
      </c>
      <c r="N58" s="1269">
        <v>36</v>
      </c>
      <c r="O58" s="1269">
        <v>89</v>
      </c>
      <c r="P58" s="1269">
        <v>71</v>
      </c>
      <c r="Q58" s="1269">
        <v>49</v>
      </c>
      <c r="R58" s="1269">
        <v>53</v>
      </c>
      <c r="S58" s="1269">
        <v>35</v>
      </c>
      <c r="T58" s="1269">
        <v>35</v>
      </c>
      <c r="U58" s="1269">
        <v>38</v>
      </c>
      <c r="V58" s="1269">
        <v>46</v>
      </c>
      <c r="W58" s="1269">
        <v>35</v>
      </c>
      <c r="X58" s="1269">
        <v>35</v>
      </c>
      <c r="Y58" s="1269">
        <v>35</v>
      </c>
      <c r="Z58" s="1269">
        <v>35</v>
      </c>
      <c r="AA58" s="1269">
        <v>117</v>
      </c>
      <c r="AB58" s="1269">
        <v>65</v>
      </c>
      <c r="AC58" s="1269">
        <v>52</v>
      </c>
      <c r="AD58" s="1269">
        <v>51</v>
      </c>
      <c r="AE58" s="1269">
        <v>37</v>
      </c>
      <c r="AF58" s="1269">
        <v>37</v>
      </c>
      <c r="AG58" s="1269">
        <v>41</v>
      </c>
      <c r="AH58" s="1269">
        <v>49</v>
      </c>
      <c r="AI58" s="1269">
        <v>38</v>
      </c>
      <c r="AJ58" s="1269">
        <v>37</v>
      </c>
      <c r="AK58" s="1269">
        <v>37</v>
      </c>
      <c r="AL58" s="1269">
        <v>38</v>
      </c>
      <c r="AM58" s="1269">
        <v>167</v>
      </c>
      <c r="AN58" s="1269">
        <v>99</v>
      </c>
      <c r="AO58" s="1269">
        <v>70</v>
      </c>
      <c r="AP58" s="1269">
        <v>61</v>
      </c>
      <c r="AQ58" s="1269">
        <v>40</v>
      </c>
      <c r="AR58" s="1269">
        <v>39</v>
      </c>
      <c r="AS58" s="1269">
        <v>47</v>
      </c>
      <c r="AT58" s="1269">
        <v>53</v>
      </c>
      <c r="AU58" s="1269">
        <v>39</v>
      </c>
      <c r="AV58" s="1269">
        <v>39</v>
      </c>
      <c r="AW58" s="1269">
        <v>39</v>
      </c>
      <c r="AX58" s="1269">
        <v>39</v>
      </c>
      <c r="AY58" s="1269">
        <v>183</v>
      </c>
      <c r="AZ58" s="1269">
        <v>94</v>
      </c>
      <c r="BA58" s="1269">
        <v>63</v>
      </c>
      <c r="BB58" s="1269">
        <v>58</v>
      </c>
      <c r="BC58" s="1269">
        <v>39</v>
      </c>
      <c r="BD58" s="1269">
        <v>39</v>
      </c>
      <c r="BE58" s="1269">
        <v>46</v>
      </c>
      <c r="BF58" s="1269">
        <v>52</v>
      </c>
      <c r="BG58" s="1269">
        <v>39</v>
      </c>
      <c r="BH58" s="1269">
        <v>40</v>
      </c>
      <c r="BI58" s="1269">
        <v>39</v>
      </c>
      <c r="BJ58" s="1269">
        <v>39</v>
      </c>
      <c r="BK58" s="1318">
        <f t="shared" si="0"/>
        <v>3069</v>
      </c>
    </row>
    <row r="59" spans="1:66" x14ac:dyDescent="0.3">
      <c r="A59" s="1350" t="s">
        <v>1227</v>
      </c>
      <c r="C59" s="1329">
        <f>+ROUNDUP(SFP!D44/(SCI!C34+SCI!C66+SCI!C98+SCI!C131)*30,0)</f>
        <v>36</v>
      </c>
      <c r="D59" s="1329">
        <f>+ROUNDUP(SFP!E44/(SCI!D34+SCI!D66+SCI!D98+SCI!D131)*30,0)</f>
        <v>36</v>
      </c>
      <c r="E59" s="1329">
        <f>+ROUNDUP(SFP!F44/(SCI!E34+SCI!E66+SCI!E98+SCI!E131)*30,0)</f>
        <v>36</v>
      </c>
      <c r="F59" s="1329">
        <f>+ROUNDUP(SFP!G44/(SCI!F34+SCI!F66+SCI!F98+SCI!F131)*30,0)</f>
        <v>36</v>
      </c>
      <c r="G59" s="1329">
        <f>+ROUNDUP(SFP!H44/(SCI!G34+SCI!G66+SCI!G98+SCI!G131)*30,0)</f>
        <v>36</v>
      </c>
      <c r="H59" s="1329">
        <f>+ROUNDUP(SFP!I44/(SCI!H34+SCI!H66+SCI!H98+SCI!H131)*30,0)</f>
        <v>36</v>
      </c>
      <c r="I59" s="1329">
        <f>+ROUNDUP(SFP!J44/(SCI!I34+SCI!I66+SCI!I98+SCI!I131)*30,0)</f>
        <v>40</v>
      </c>
      <c r="J59" s="1329">
        <f>+ROUNDUP(SFP!K44/(SCI!J34+SCI!J66+SCI!J98+SCI!J131)*30,0)</f>
        <v>52</v>
      </c>
      <c r="K59" s="1329">
        <f>+ROUNDUP(SFP!L44/(SCI!K34+SCI!K66+SCI!K98+SCI!K131)*30,0)</f>
        <v>36</v>
      </c>
      <c r="L59" s="1329">
        <f>+ROUNDUP(SFP!M44/(SCI!L34+SCI!L66+SCI!L98+SCI!L131)*30,0)</f>
        <v>36</v>
      </c>
      <c r="M59" s="1329">
        <f>+ROUNDUP(SFP!N44/(SCI!M34+SCI!M66+SCI!M98+SCI!M131)*30,0)</f>
        <v>35</v>
      </c>
      <c r="N59" s="1329">
        <f>+ROUNDUP(SFP!O44/(SCI!N34+SCI!N66+SCI!N98+SCI!N131)*30,0)</f>
        <v>36</v>
      </c>
      <c r="O59" s="1329">
        <f>+ROUNDUP(SFP!P44/(SCI!O34+SCI!O66+SCI!O98+SCI!O131)*30,0)</f>
        <v>89</v>
      </c>
      <c r="P59" s="1329">
        <f>+ROUNDUP(SFP!Q44/(SCI!P34+SCI!P66+SCI!P98+SCI!P131)*30,0)</f>
        <v>71</v>
      </c>
      <c r="Q59" s="1329">
        <f>+ROUNDUP(SFP!R44/(SCI!Q34+SCI!Q66+SCI!Q98+SCI!Q131)*30,0)</f>
        <v>49</v>
      </c>
      <c r="R59" s="1329">
        <f>+ROUNDUP(SFP!S44/(SCI!R34+SCI!R66+SCI!R98+SCI!R131)*30,0)</f>
        <v>53</v>
      </c>
      <c r="S59" s="1329">
        <f>+ROUNDUP(SFP!T44/(SCI!S34+SCI!S66+SCI!S98+SCI!S131)*30,0)</f>
        <v>35</v>
      </c>
      <c r="T59" s="1329">
        <f>+ROUNDUP(SFP!U44/(SCI!T34+SCI!T66+SCI!T98+SCI!T131)*30,0)</f>
        <v>35</v>
      </c>
      <c r="U59" s="1329">
        <f>+ROUNDUP(SFP!V44/(SCI!U34+SCI!U66+SCI!U98+SCI!U131)*30,0)</f>
        <v>38</v>
      </c>
      <c r="V59" s="1329">
        <f>+ROUNDUP(SFP!W44/(SCI!V34+SCI!V66+SCI!V98+SCI!V131)*30,0)</f>
        <v>46</v>
      </c>
      <c r="W59" s="1329">
        <f>+ROUNDUP(SFP!X44/(SCI!W34+SCI!W66+SCI!W98+SCI!W131)*30,0)</f>
        <v>35</v>
      </c>
      <c r="X59" s="1329">
        <f>+ROUNDUP(SFP!Y44/(SCI!X34+SCI!X66+SCI!X98+SCI!X131)*30,0)</f>
        <v>35</v>
      </c>
      <c r="Y59" s="1329">
        <f>+ROUNDUP(SFP!Z44/(SCI!Y34+SCI!Y66+SCI!Y98+SCI!Y131)*30,0)</f>
        <v>35</v>
      </c>
      <c r="Z59" s="1329">
        <f>+ROUNDUP(SFP!AA44/(SCI!Z34+SCI!Z66+SCI!Z98+SCI!Z131)*30,0)</f>
        <v>35</v>
      </c>
      <c r="AA59" s="1329">
        <f>+ROUNDUP(SFP!AB44/(SCI!AA34+SCI!AA66+SCI!AA98+SCI!AA131)*30,0)</f>
        <v>117</v>
      </c>
      <c r="AB59" s="1329">
        <f>+ROUNDUP(SFP!AC44/(SCI!AB34+SCI!AB66+SCI!AB98+SCI!AB131)*30,0)</f>
        <v>65</v>
      </c>
      <c r="AC59" s="1329">
        <f>+ROUNDUP(SFP!AD44/(SCI!AC34+SCI!AC66+SCI!AC98+SCI!AC131)*30,0)</f>
        <v>52</v>
      </c>
      <c r="AD59" s="1329">
        <f>+ROUNDUP(SFP!AE44/(SCI!AD34+SCI!AD66+SCI!AD98+SCI!AD131)*30,0)</f>
        <v>51</v>
      </c>
      <c r="AE59" s="1329">
        <f>+ROUNDUP(SFP!AF44/(SCI!AE34+SCI!AE66+SCI!AE98+SCI!AE131)*30,0)</f>
        <v>37</v>
      </c>
      <c r="AF59" s="1329">
        <f>+ROUNDUP(SFP!AG44/(SCI!AF34+SCI!AF66+SCI!AF98+SCI!AF131)*30,0)</f>
        <v>37</v>
      </c>
      <c r="AG59" s="1329">
        <f>+ROUNDUP(SFP!AH44/(SCI!AG34+SCI!AG66+SCI!AG98+SCI!AG131)*30,0)</f>
        <v>41</v>
      </c>
      <c r="AH59" s="1329">
        <f>+ROUNDUP(SFP!AI44/(SCI!AH34+SCI!AH66+SCI!AH98+SCI!AH131)*30,0)</f>
        <v>49</v>
      </c>
      <c r="AI59" s="1329">
        <f>+ROUNDUP(SFP!AJ44/(SCI!AI34+SCI!AI66+SCI!AI98+SCI!AI131)*30,0)</f>
        <v>38</v>
      </c>
      <c r="AJ59" s="1329">
        <f>+ROUNDUP(SFP!AK44/(SCI!AJ34+SCI!AJ66+SCI!AJ98+SCI!AJ131)*30,0)</f>
        <v>37</v>
      </c>
      <c r="AK59" s="1329">
        <f>+ROUNDUP(SFP!AL44/(SCI!AK34+SCI!AK66+SCI!AK98+SCI!AK131)*30,0)</f>
        <v>37</v>
      </c>
      <c r="AL59" s="1329">
        <f>+ROUNDUP(SFP!AM44/(SCI!AL34+SCI!AL66+SCI!AL98+SCI!AL131)*30,0)</f>
        <v>38</v>
      </c>
      <c r="AM59" s="1329">
        <f>+ROUNDUP(SFP!AN44/(SCI!AM34+SCI!AM66+SCI!AM98+SCI!AM131)*30,0)</f>
        <v>167</v>
      </c>
      <c r="AN59" s="1329">
        <f>+ROUNDUP(SFP!AO44/(SCI!AN34+SCI!AN66+SCI!AN98+SCI!AN131)*30,0)</f>
        <v>99</v>
      </c>
      <c r="AO59" s="1329">
        <f>+ROUNDUP(SFP!AP44/(SCI!AO34+SCI!AO66+SCI!AO98+SCI!AO131)*30,0)</f>
        <v>70</v>
      </c>
      <c r="AP59" s="1329">
        <f>+ROUNDUP(SFP!AQ44/(SCI!AP34+SCI!AP66+SCI!AP98+SCI!AP131)*30,0)</f>
        <v>61</v>
      </c>
      <c r="AQ59" s="1329">
        <f>+ROUNDUP(SFP!AR44/(SCI!AQ34+SCI!AQ66+SCI!AQ98+SCI!AQ131)*30,0)</f>
        <v>40</v>
      </c>
      <c r="AR59" s="1329">
        <f>+ROUNDUP(SFP!AS44/(SCI!AR34+SCI!AR66+SCI!AR98+SCI!AR131)*30,0)</f>
        <v>39</v>
      </c>
      <c r="AS59" s="1329">
        <f>+ROUNDUP(SFP!AT44/(SCI!AS34+SCI!AS66+SCI!AS98+SCI!AS131)*30,0)</f>
        <v>47</v>
      </c>
      <c r="AT59" s="1329">
        <f>+ROUNDUP(SFP!AU44/(SCI!AT34+SCI!AT66+SCI!AT98+SCI!AT131)*30,0)</f>
        <v>53</v>
      </c>
      <c r="AU59" s="1329">
        <f>+ROUNDUP(SFP!AV44/(SCI!AU34+SCI!AU66+SCI!AU98+SCI!AU131)*30,0)</f>
        <v>39</v>
      </c>
      <c r="AV59" s="1329">
        <f>+ROUNDUP(SFP!AW44/(SCI!AV34+SCI!AV66+SCI!AV98+SCI!AV131)*30,0)</f>
        <v>39</v>
      </c>
      <c r="AW59" s="1329">
        <f>+ROUNDUP(SFP!AX44/(SCI!AW34+SCI!AW66+SCI!AW98+SCI!AW131)*30,0)</f>
        <v>39</v>
      </c>
      <c r="AX59" s="1329">
        <f>+ROUNDUP(SFP!AY44/(SCI!AX34+SCI!AX66+SCI!AX98+SCI!AX131)*30,0)</f>
        <v>39</v>
      </c>
      <c r="AY59" s="1329">
        <f>+ROUNDUP(SFP!AZ44/(SCI!AY34+SCI!AY66+SCI!AY98+SCI!AY131)*30,0)</f>
        <v>183</v>
      </c>
      <c r="AZ59" s="1329">
        <f>+ROUNDUP(SFP!BA44/(SCI!AZ34+SCI!AZ66+SCI!AZ98+SCI!AZ131)*30,0)</f>
        <v>94</v>
      </c>
      <c r="BA59" s="1329">
        <f>+ROUNDUP(SFP!BB44/(SCI!BA34+SCI!BA66+SCI!BA98+SCI!BA131)*30,0)</f>
        <v>63</v>
      </c>
      <c r="BB59" s="1329">
        <f>+ROUNDUP(SFP!BC44/(SCI!BB34+SCI!BB66+SCI!BB98+SCI!BB131)*30,0)</f>
        <v>58</v>
      </c>
      <c r="BC59" s="1329">
        <f>+ROUNDUP(SFP!BD44/(SCI!BC34+SCI!BC66+SCI!BC98+SCI!BC131)*30,0)</f>
        <v>39</v>
      </c>
      <c r="BD59" s="1329">
        <f>+ROUNDUP(SFP!BE44/(SCI!BD34+SCI!BD66+SCI!BD98+SCI!BD131)*30,0)</f>
        <v>39</v>
      </c>
      <c r="BE59" s="1329">
        <f>+ROUNDUP(SFP!BF44/(SCI!BE34+SCI!BE66+SCI!BE98+SCI!BE131)*30,0)</f>
        <v>46</v>
      </c>
      <c r="BF59" s="1329">
        <f>+ROUNDUP(SFP!BG44/(SCI!BF34+SCI!BF66+SCI!BF98+SCI!BF131)*30,0)</f>
        <v>52</v>
      </c>
      <c r="BG59" s="1329">
        <f>+ROUNDUP(SFP!BH44/(SCI!BG34+SCI!BG66+SCI!BG98+SCI!BG131)*30,0)</f>
        <v>39</v>
      </c>
      <c r="BH59" s="1329">
        <f>+ROUNDUP(SFP!BI44/(SCI!BH34+SCI!BH66+SCI!BH98+SCI!BH131)*30,0)</f>
        <v>40</v>
      </c>
      <c r="BI59" s="1329">
        <f>+ROUNDUP(SFP!BJ44/(SCI!BI34+SCI!BI66+SCI!BI98+SCI!BI131)*30,0)</f>
        <v>39</v>
      </c>
      <c r="BJ59" s="1329">
        <f>+ROUNDUP(SFP!BK44/(SCI!BJ34+SCI!BJ66+SCI!BJ98+SCI!BJ131)*30,0)</f>
        <v>39</v>
      </c>
      <c r="BK59" s="1318">
        <f t="shared" si="0"/>
        <v>3069</v>
      </c>
      <c r="BN59" s="1285"/>
    </row>
    <row r="60" spans="1:66" x14ac:dyDescent="0.3">
      <c r="A60" s="1349" t="s">
        <v>1226</v>
      </c>
      <c r="C60" s="1269">
        <v>30</v>
      </c>
      <c r="D60" s="1269">
        <v>30</v>
      </c>
      <c r="E60" s="1269">
        <v>30</v>
      </c>
      <c r="F60" s="1269">
        <v>30</v>
      </c>
      <c r="G60" s="1269">
        <v>30</v>
      </c>
      <c r="H60" s="1269">
        <v>30</v>
      </c>
      <c r="I60" s="1269">
        <v>30</v>
      </c>
      <c r="J60" s="1269">
        <v>30</v>
      </c>
      <c r="K60" s="1269">
        <v>30</v>
      </c>
      <c r="L60" s="1269">
        <v>30</v>
      </c>
      <c r="M60" s="1269">
        <v>30</v>
      </c>
      <c r="N60" s="1269">
        <v>30</v>
      </c>
      <c r="O60" s="1269">
        <v>30</v>
      </c>
      <c r="P60" s="1269">
        <v>30</v>
      </c>
      <c r="Q60" s="1269">
        <v>30</v>
      </c>
      <c r="R60" s="1269">
        <v>30</v>
      </c>
      <c r="S60" s="1269">
        <v>30</v>
      </c>
      <c r="T60" s="1269">
        <v>30</v>
      </c>
      <c r="U60" s="1269">
        <v>30</v>
      </c>
      <c r="V60" s="1269">
        <v>30</v>
      </c>
      <c r="W60" s="1269">
        <v>30</v>
      </c>
      <c r="X60" s="1269">
        <v>30</v>
      </c>
      <c r="Y60" s="1269">
        <v>30</v>
      </c>
      <c r="Z60" s="1269">
        <v>30</v>
      </c>
      <c r="AA60" s="1269">
        <v>30</v>
      </c>
      <c r="AB60" s="1269">
        <v>30</v>
      </c>
      <c r="AC60" s="1269">
        <v>30</v>
      </c>
      <c r="AD60" s="1269">
        <v>30</v>
      </c>
      <c r="AE60" s="1269">
        <v>30</v>
      </c>
      <c r="AF60" s="1269">
        <v>30</v>
      </c>
      <c r="AG60" s="1269">
        <v>30</v>
      </c>
      <c r="AH60" s="1269">
        <v>30</v>
      </c>
      <c r="AI60" s="1269">
        <v>30</v>
      </c>
      <c r="AJ60" s="1269">
        <v>30</v>
      </c>
      <c r="AK60" s="1269">
        <v>30</v>
      </c>
      <c r="AL60" s="1269">
        <v>30</v>
      </c>
      <c r="AM60" s="1269">
        <v>30</v>
      </c>
      <c r="AN60" s="1269">
        <v>30</v>
      </c>
      <c r="AO60" s="1269">
        <v>30</v>
      </c>
      <c r="AP60" s="1269">
        <v>30</v>
      </c>
      <c r="AQ60" s="1269">
        <v>30</v>
      </c>
      <c r="AR60" s="1269">
        <v>30</v>
      </c>
      <c r="AS60" s="1269">
        <v>30</v>
      </c>
      <c r="AT60" s="1269">
        <v>30</v>
      </c>
      <c r="AU60" s="1269">
        <v>30</v>
      </c>
      <c r="AV60" s="1269">
        <v>30</v>
      </c>
      <c r="AW60" s="1269">
        <v>30</v>
      </c>
      <c r="AX60" s="1269">
        <v>30</v>
      </c>
      <c r="AY60" s="1269">
        <v>30</v>
      </c>
      <c r="AZ60" s="1269">
        <v>30</v>
      </c>
      <c r="BA60" s="1269">
        <v>30</v>
      </c>
      <c r="BB60" s="1269">
        <v>30</v>
      </c>
      <c r="BC60" s="1269">
        <v>30</v>
      </c>
      <c r="BD60" s="1269">
        <v>30</v>
      </c>
      <c r="BE60" s="1269">
        <v>30</v>
      </c>
      <c r="BF60" s="1269">
        <v>30</v>
      </c>
      <c r="BG60" s="1269">
        <v>30</v>
      </c>
      <c r="BH60" s="1269">
        <v>30</v>
      </c>
      <c r="BI60" s="1269">
        <v>30</v>
      </c>
      <c r="BJ60" s="1269">
        <v>30</v>
      </c>
      <c r="BK60" s="1318">
        <f t="shared" si="0"/>
        <v>1800</v>
      </c>
    </row>
    <row r="61" spans="1:66" x14ac:dyDescent="0.3">
      <c r="A61" s="1350" t="s">
        <v>1225</v>
      </c>
      <c r="C61" s="1329">
        <f>+ROUNDUP(SFP!D51/(SCI!C56+SCI!C88+SCI!C121+SCI!C154)*30,)</f>
        <v>30</v>
      </c>
      <c r="D61" s="1329">
        <f>+ROUNDUP(SFP!E51/(SCI!D56+SCI!D88+SCI!D121+SCI!D154)*30,)</f>
        <v>30</v>
      </c>
      <c r="E61" s="1329">
        <f>+ROUNDUP(SFP!F51/(SCI!E56+SCI!E88+SCI!E121+SCI!E154)*30,)</f>
        <v>30</v>
      </c>
      <c r="F61" s="1329">
        <f>+ROUNDUP(SFP!G51/(SCI!F56+SCI!F88+SCI!F121+SCI!F154)*30,)</f>
        <v>30</v>
      </c>
      <c r="G61" s="1329">
        <f>+ROUNDUP(SFP!H51/(SCI!G56+SCI!G88+SCI!G121+SCI!G154)*30,)</f>
        <v>30</v>
      </c>
      <c r="H61" s="1329">
        <f>+ROUNDUP(SFP!I51/(SCI!H56+SCI!H88+SCI!H121+SCI!H154)*30,)</f>
        <v>30</v>
      </c>
      <c r="I61" s="1329">
        <f>+ROUNDUP(SFP!J51/(SCI!I56+SCI!I88+SCI!I121+SCI!I154)*30,)</f>
        <v>30</v>
      </c>
      <c r="J61" s="1329">
        <f>+ROUNDUP(SFP!K51/(SCI!J56+SCI!J88+SCI!J121+SCI!J154)*30,)</f>
        <v>30</v>
      </c>
      <c r="K61" s="1329">
        <f>+ROUNDUP(SFP!L51/(SCI!K56+SCI!K88+SCI!K121+SCI!K154)*30,)</f>
        <v>30</v>
      </c>
      <c r="L61" s="1329">
        <f>+ROUNDUP(SFP!M51/(SCI!L56+SCI!L88+SCI!L121+SCI!L154)*30,)</f>
        <v>30</v>
      </c>
      <c r="M61" s="1329">
        <f>+ROUNDUP(SFP!N51/(SCI!M56+SCI!M88+SCI!M121+SCI!M154)*30,)</f>
        <v>30</v>
      </c>
      <c r="N61" s="1329">
        <f>+ROUNDUP(SFP!O51/(SCI!N56+SCI!N88+SCI!N121+SCI!N154)*30,)</f>
        <v>30</v>
      </c>
      <c r="O61" s="1329">
        <f>+ROUNDUP(SFP!P51/(SCI!O56+SCI!O88+SCI!O121+SCI!O154)*30,)</f>
        <v>30</v>
      </c>
      <c r="P61" s="1329">
        <f>+ROUNDUP(SFP!Q51/(SCI!P56+SCI!P88+SCI!P121+SCI!P154)*30,)</f>
        <v>30</v>
      </c>
      <c r="Q61" s="1329">
        <f>+ROUNDUP(SFP!R51/(SCI!Q56+SCI!Q88+SCI!Q121+SCI!Q154)*30,)</f>
        <v>30</v>
      </c>
      <c r="R61" s="1329">
        <f>+ROUNDUP(SFP!S51/(SCI!R56+SCI!R88+SCI!R121+SCI!R154)*30,)</f>
        <v>30</v>
      </c>
      <c r="S61" s="1329">
        <f>+ROUNDUP(SFP!T51/(SCI!S56+SCI!S88+SCI!S121+SCI!S154)*30,)</f>
        <v>30</v>
      </c>
      <c r="T61" s="1329">
        <f>+ROUNDUP(SFP!U51/(SCI!T56+SCI!T88+SCI!T121+SCI!T154)*30,)</f>
        <v>30</v>
      </c>
      <c r="U61" s="1329">
        <f>+ROUNDUP(SFP!V51/(SCI!U56+SCI!U88+SCI!U121+SCI!U154)*30,)</f>
        <v>30</v>
      </c>
      <c r="V61" s="1329">
        <f>+ROUNDUP(SFP!W51/(SCI!V56+SCI!V88+SCI!V121+SCI!V154)*30,)</f>
        <v>30</v>
      </c>
      <c r="W61" s="1329">
        <f>+ROUNDUP(SFP!X51/(SCI!W56+SCI!W88+SCI!W121+SCI!W154)*30,)</f>
        <v>30</v>
      </c>
      <c r="X61" s="1329">
        <f>+ROUNDUP(SFP!Y51/(SCI!X56+SCI!X88+SCI!X121+SCI!X154)*30,)</f>
        <v>30</v>
      </c>
      <c r="Y61" s="1329">
        <f>+ROUNDUP(SFP!Z51/(SCI!Y56+SCI!Y88+SCI!Y121+SCI!Y154)*30,)</f>
        <v>30</v>
      </c>
      <c r="Z61" s="1329">
        <f>+ROUNDUP(SFP!AA51/(SCI!Z56+SCI!Z88+SCI!Z121+SCI!Z154)*30,)</f>
        <v>30</v>
      </c>
      <c r="AA61" s="1329">
        <f>+ROUNDUP(SFP!AB51/(SCI!AA56+SCI!AA88+SCI!AA121+SCI!AA154)*30,)</f>
        <v>30</v>
      </c>
      <c r="AB61" s="1329">
        <f>+ROUNDUP(SFP!AC51/(SCI!AB56+SCI!AB88+SCI!AB121+SCI!AB154)*30,)</f>
        <v>30</v>
      </c>
      <c r="AC61" s="1329">
        <f>+ROUNDUP(SFP!AD51/(SCI!AC56+SCI!AC88+SCI!AC121+SCI!AC154)*30,)</f>
        <v>30</v>
      </c>
      <c r="AD61" s="1329">
        <f>+ROUNDUP(SFP!AE51/(SCI!AD56+SCI!AD88+SCI!AD121+SCI!AD154)*30,)</f>
        <v>30</v>
      </c>
      <c r="AE61" s="1329">
        <f>+ROUNDUP(SFP!AF51/(SCI!AE56+SCI!AE88+SCI!AE121+SCI!AE154)*30,)</f>
        <v>30</v>
      </c>
      <c r="AF61" s="1329">
        <f>+ROUNDUP(SFP!AG51/(SCI!AF56+SCI!AF88+SCI!AF121+SCI!AF154)*30,)</f>
        <v>30</v>
      </c>
      <c r="AG61" s="1329">
        <f>+ROUNDUP(SFP!AH51/(SCI!AG56+SCI!AG88+SCI!AG121+SCI!AG154)*30,)</f>
        <v>30</v>
      </c>
      <c r="AH61" s="1329">
        <f>+ROUNDUP(SFP!AI51/(SCI!AH56+SCI!AH88+SCI!AH121+SCI!AH154)*30,)</f>
        <v>30</v>
      </c>
      <c r="AI61" s="1329">
        <f>+ROUNDUP(SFP!AJ51/(SCI!AI56+SCI!AI88+SCI!AI121+SCI!AI154)*30,)</f>
        <v>30</v>
      </c>
      <c r="AJ61" s="1329">
        <f>+ROUNDUP(SFP!AK51/(SCI!AJ56+SCI!AJ88+SCI!AJ121+SCI!AJ154)*30,)</f>
        <v>30</v>
      </c>
      <c r="AK61" s="1329">
        <f>+ROUNDUP(SFP!AL51/(SCI!AK56+SCI!AK88+SCI!AK121+SCI!AK154)*30,)</f>
        <v>30</v>
      </c>
      <c r="AL61" s="1329">
        <f>+ROUNDUP(SFP!AM51/(SCI!AL56+SCI!AL88+SCI!AL121+SCI!AL154)*30,)</f>
        <v>30</v>
      </c>
      <c r="AM61" s="1329">
        <f>+ROUNDUP(SFP!AN51/(SCI!AM56+SCI!AM88+SCI!AM121+SCI!AM154)*30,)</f>
        <v>30</v>
      </c>
      <c r="AN61" s="1329">
        <f>+ROUNDUP(SFP!AO51/(SCI!AN56+SCI!AN88+SCI!AN121+SCI!AN154)*30,)</f>
        <v>30</v>
      </c>
      <c r="AO61" s="1329">
        <f>+ROUNDUP(SFP!AP51/(SCI!AO56+SCI!AO88+SCI!AO121+SCI!AO154)*30,)</f>
        <v>30</v>
      </c>
      <c r="AP61" s="1329">
        <f>+ROUNDUP(SFP!AQ51/(SCI!AP56+SCI!AP88+SCI!AP121+SCI!AP154)*30,)</f>
        <v>30</v>
      </c>
      <c r="AQ61" s="1329">
        <f>+ROUNDUP(SFP!AR51/(SCI!AQ56+SCI!AQ88+SCI!AQ121+SCI!AQ154)*30,)</f>
        <v>30</v>
      </c>
      <c r="AR61" s="1329">
        <f>+ROUNDUP(SFP!AS51/(SCI!AR56+SCI!AR88+SCI!AR121+SCI!AR154)*30,)</f>
        <v>30</v>
      </c>
      <c r="AS61" s="1329">
        <f>+ROUNDUP(SFP!AT51/(SCI!AS56+SCI!AS88+SCI!AS121+SCI!AS154)*30,)</f>
        <v>30</v>
      </c>
      <c r="AT61" s="1329">
        <f>+ROUNDUP(SFP!AU51/(SCI!AT56+SCI!AT88+SCI!AT121+SCI!AT154)*30,)</f>
        <v>30</v>
      </c>
      <c r="AU61" s="1329">
        <f>+ROUNDUP(SFP!AV51/(SCI!AU56+SCI!AU88+SCI!AU121+SCI!AU154)*30,)</f>
        <v>30</v>
      </c>
      <c r="AV61" s="1329">
        <f>+ROUNDUP(SFP!AW51/(SCI!AV56+SCI!AV88+SCI!AV121+SCI!AV154)*30,)</f>
        <v>30</v>
      </c>
      <c r="AW61" s="1329">
        <f>+ROUNDUP(SFP!AX51/(SCI!AW56+SCI!AW88+SCI!AW121+SCI!AW154)*30,)</f>
        <v>30</v>
      </c>
      <c r="AX61" s="1329">
        <f>+ROUNDUP(SFP!AY51/(SCI!AX56+SCI!AX88+SCI!AX121+SCI!AX154)*30,)</f>
        <v>30</v>
      </c>
      <c r="AY61" s="1329">
        <f>+ROUNDUP(SFP!AZ51/(SCI!AY56+SCI!AY88+SCI!AY121+SCI!AY154)*30,)</f>
        <v>30</v>
      </c>
      <c r="AZ61" s="1329">
        <f>+ROUNDUP(SFP!BA51/(SCI!AZ56+SCI!AZ88+SCI!AZ121+SCI!AZ154)*30,)</f>
        <v>30</v>
      </c>
      <c r="BA61" s="1329">
        <f>+ROUNDUP(SFP!BB51/(SCI!BA56+SCI!BA88+SCI!BA121+SCI!BA154)*30,)</f>
        <v>30</v>
      </c>
      <c r="BB61" s="1329">
        <f>+ROUNDUP(SFP!BC51/(SCI!BB56+SCI!BB88+SCI!BB121+SCI!BB154)*30,)</f>
        <v>30</v>
      </c>
      <c r="BC61" s="1329">
        <f>+ROUNDUP(SFP!BD51/(SCI!BC56+SCI!BC88+SCI!BC121+SCI!BC154)*30,)</f>
        <v>30</v>
      </c>
      <c r="BD61" s="1329">
        <f>+ROUNDUP(SFP!BE51/(SCI!BD56+SCI!BD88+SCI!BD121+SCI!BD154)*30,)</f>
        <v>30</v>
      </c>
      <c r="BE61" s="1329">
        <f>+ROUNDUP(SFP!BF51/(SCI!BE56+SCI!BE88+SCI!BE121+SCI!BE154)*30,)</f>
        <v>30</v>
      </c>
      <c r="BF61" s="1329">
        <f>+ROUNDUP(SFP!BG51/(SCI!BF56+SCI!BF88+SCI!BF121+SCI!BF154)*30,)</f>
        <v>30</v>
      </c>
      <c r="BG61" s="1329">
        <f>+ROUNDUP(SFP!BH51/(SCI!BG56+SCI!BG88+SCI!BG121+SCI!BG154)*30,)</f>
        <v>30</v>
      </c>
      <c r="BH61" s="1329">
        <f>+ROUNDUP(SFP!BI51/(SCI!BH56+SCI!BH88+SCI!BH121+SCI!BH154)*30,)</f>
        <v>30</v>
      </c>
      <c r="BI61" s="1329">
        <f>+ROUNDUP(SFP!BJ51/(SCI!BI56+SCI!BI88+SCI!BI121+SCI!BI154)*30,)</f>
        <v>30</v>
      </c>
      <c r="BJ61" s="1329">
        <f>+ROUNDUP(SFP!BK51/(SCI!BJ56+SCI!BJ88+SCI!BJ121+SCI!BJ154)*30,)</f>
        <v>30</v>
      </c>
      <c r="BK61" s="1318">
        <f t="shared" si="0"/>
        <v>1800</v>
      </c>
      <c r="BN61" s="1285"/>
    </row>
    <row r="62" spans="1:66" x14ac:dyDescent="0.3">
      <c r="A62" s="1349" t="s">
        <v>1224</v>
      </c>
      <c r="C62" s="1269">
        <v>30</v>
      </c>
      <c r="D62" s="1269">
        <v>30</v>
      </c>
      <c r="E62" s="1269">
        <v>30</v>
      </c>
      <c r="F62" s="1269">
        <v>30</v>
      </c>
      <c r="G62" s="1269">
        <v>30</v>
      </c>
      <c r="H62" s="1269">
        <v>30</v>
      </c>
      <c r="I62" s="1269">
        <v>30</v>
      </c>
      <c r="J62" s="1269">
        <v>30</v>
      </c>
      <c r="K62" s="1269">
        <v>30</v>
      </c>
      <c r="L62" s="1269">
        <v>30</v>
      </c>
      <c r="M62" s="1269">
        <v>30</v>
      </c>
      <c r="N62" s="1269">
        <v>30</v>
      </c>
      <c r="O62" s="1269">
        <v>30</v>
      </c>
      <c r="P62" s="1269">
        <v>30</v>
      </c>
      <c r="Q62" s="1269">
        <v>30</v>
      </c>
      <c r="R62" s="1269">
        <v>30</v>
      </c>
      <c r="S62" s="1269">
        <v>30</v>
      </c>
      <c r="T62" s="1269">
        <v>30</v>
      </c>
      <c r="U62" s="1269">
        <v>30</v>
      </c>
      <c r="V62" s="1269">
        <v>30</v>
      </c>
      <c r="W62" s="1269">
        <v>30</v>
      </c>
      <c r="X62" s="1269">
        <v>30</v>
      </c>
      <c r="Y62" s="1269">
        <v>30</v>
      </c>
      <c r="Z62" s="1269">
        <v>30</v>
      </c>
      <c r="AA62" s="1269">
        <v>30</v>
      </c>
      <c r="AB62" s="1269">
        <v>30</v>
      </c>
      <c r="AC62" s="1269">
        <v>30</v>
      </c>
      <c r="AD62" s="1269">
        <v>30</v>
      </c>
      <c r="AE62" s="1269">
        <v>30</v>
      </c>
      <c r="AF62" s="1269">
        <v>30</v>
      </c>
      <c r="AG62" s="1269">
        <v>30</v>
      </c>
      <c r="AH62" s="1269">
        <v>30</v>
      </c>
      <c r="AI62" s="1269">
        <v>30</v>
      </c>
      <c r="AJ62" s="1269">
        <v>30</v>
      </c>
      <c r="AK62" s="1269">
        <v>30</v>
      </c>
      <c r="AL62" s="1269">
        <v>30</v>
      </c>
      <c r="AM62" s="1269">
        <v>30</v>
      </c>
      <c r="AN62" s="1269">
        <v>30</v>
      </c>
      <c r="AO62" s="1269">
        <v>30</v>
      </c>
      <c r="AP62" s="1269">
        <v>30</v>
      </c>
      <c r="AQ62" s="1269">
        <v>30</v>
      </c>
      <c r="AR62" s="1269">
        <v>30</v>
      </c>
      <c r="AS62" s="1269">
        <v>30</v>
      </c>
      <c r="AT62" s="1269">
        <v>30</v>
      </c>
      <c r="AU62" s="1269">
        <v>30</v>
      </c>
      <c r="AV62" s="1269">
        <v>30</v>
      </c>
      <c r="AW62" s="1269">
        <v>30</v>
      </c>
      <c r="AX62" s="1269">
        <v>30</v>
      </c>
      <c r="AY62" s="1269">
        <v>30</v>
      </c>
      <c r="AZ62" s="1269">
        <v>30</v>
      </c>
      <c r="BA62" s="1269">
        <v>30</v>
      </c>
      <c r="BB62" s="1269">
        <v>30</v>
      </c>
      <c r="BC62" s="1269">
        <v>30</v>
      </c>
      <c r="BD62" s="1269">
        <v>30</v>
      </c>
      <c r="BE62" s="1269">
        <v>30</v>
      </c>
      <c r="BF62" s="1269">
        <v>30</v>
      </c>
      <c r="BG62" s="1269">
        <v>30</v>
      </c>
      <c r="BH62" s="1269">
        <v>30</v>
      </c>
      <c r="BI62" s="1269">
        <v>30</v>
      </c>
      <c r="BJ62" s="1269">
        <v>30</v>
      </c>
      <c r="BK62" s="1318">
        <f t="shared" si="0"/>
        <v>1800</v>
      </c>
    </row>
    <row r="63" spans="1:66" x14ac:dyDescent="0.3">
      <c r="A63" s="1350" t="s">
        <v>1223</v>
      </c>
      <c r="C63" s="1329">
        <f>+ROUNDUP(SFP!D57/(SCI!C62+SCI!C94+SCI!C127+SCI!C160)*30,0)</f>
        <v>30</v>
      </c>
      <c r="D63" s="1329">
        <f>+ROUNDUP(SFP!E57/(SCI!D62+SCI!D94+SCI!D127+SCI!D160)*30,0)</f>
        <v>30</v>
      </c>
      <c r="E63" s="1329">
        <f>+ROUNDUP(SFP!F57/(SCI!E62+SCI!E94+SCI!E127+SCI!E160)*30,0)</f>
        <v>30</v>
      </c>
      <c r="F63" s="1329">
        <f>+ROUNDUP(SFP!G57/(SCI!F62+SCI!F94+SCI!F127+SCI!F160)*30,0)</f>
        <v>30</v>
      </c>
      <c r="G63" s="1329">
        <f>+ROUNDUP(SFP!H57/(SCI!G62+SCI!G94+SCI!G127+SCI!G160)*30,0)</f>
        <v>30</v>
      </c>
      <c r="H63" s="1329">
        <f>+ROUNDUP(SFP!I57/(SCI!H62+SCI!H94+SCI!H127+SCI!H160)*30,0)</f>
        <v>30</v>
      </c>
      <c r="I63" s="1329">
        <f>+ROUNDUP(SFP!J57/(SCI!I62+SCI!I94+SCI!I127+SCI!I160)*30,0)</f>
        <v>30</v>
      </c>
      <c r="J63" s="1329">
        <f>+ROUNDUP(SFP!K57/(SCI!J62+SCI!J94+SCI!J127+SCI!J160)*30,0)</f>
        <v>30</v>
      </c>
      <c r="K63" s="1329">
        <f>+ROUNDUP(SFP!L57/(SCI!K62+SCI!K94+SCI!K127+SCI!K160)*30,0)</f>
        <v>30</v>
      </c>
      <c r="L63" s="1329">
        <f>+ROUNDUP(SFP!M57/(SCI!L62+SCI!L94+SCI!L127+SCI!L160)*30,0)</f>
        <v>30</v>
      </c>
      <c r="M63" s="1329">
        <f>+ROUNDUP(SFP!N57/(SCI!M62+SCI!M94+SCI!M127+SCI!M160)*30,0)</f>
        <v>30</v>
      </c>
      <c r="N63" s="1329">
        <f>+ROUNDUP(SFP!O57/(SCI!N62+SCI!N94+SCI!N127+SCI!N160)*30,0)</f>
        <v>30</v>
      </c>
      <c r="O63" s="1329">
        <f>+ROUNDUP(SFP!P57/(SCI!O62+SCI!O94+SCI!O127+SCI!O160)*30,0)</f>
        <v>30</v>
      </c>
      <c r="P63" s="1329">
        <f>+ROUNDUP(SFP!Q57/(SCI!P62+SCI!P94+SCI!P127+SCI!P160)*30,0)</f>
        <v>30</v>
      </c>
      <c r="Q63" s="1329">
        <f>+ROUNDUP(SFP!R57/(SCI!Q62+SCI!Q94+SCI!Q127+SCI!Q160)*30,0)</f>
        <v>30</v>
      </c>
      <c r="R63" s="1329">
        <f>+ROUNDUP(SFP!S57/(SCI!R62+SCI!R94+SCI!R127+SCI!R160)*30,0)</f>
        <v>30</v>
      </c>
      <c r="S63" s="1329">
        <f>+ROUNDUP(SFP!T57/(SCI!S62+SCI!S94+SCI!S127+SCI!S160)*30,0)</f>
        <v>30</v>
      </c>
      <c r="T63" s="1329">
        <f>+ROUNDUP(SFP!U57/(SCI!T62+SCI!T94+SCI!T127+SCI!T160)*30,0)</f>
        <v>30</v>
      </c>
      <c r="U63" s="1329">
        <f>+ROUNDUP(SFP!V57/(SCI!U62+SCI!U94+SCI!U127+SCI!U160)*30,0)</f>
        <v>30</v>
      </c>
      <c r="V63" s="1329">
        <f>+ROUNDUP(SFP!W57/(SCI!V62+SCI!V94+SCI!V127+SCI!V160)*30,0)</f>
        <v>30</v>
      </c>
      <c r="W63" s="1329">
        <f>+ROUNDUP(SFP!X57/(SCI!W62+SCI!W94+SCI!W127+SCI!W160)*30,0)</f>
        <v>30</v>
      </c>
      <c r="X63" s="1329">
        <f>+ROUNDUP(SFP!Y57/(SCI!X62+SCI!X94+SCI!X127+SCI!X160)*30,0)</f>
        <v>30</v>
      </c>
      <c r="Y63" s="1329">
        <f>+ROUNDUP(SFP!Z57/(SCI!Y62+SCI!Y94+SCI!Y127+SCI!Y160)*30,0)</f>
        <v>30</v>
      </c>
      <c r="Z63" s="1329">
        <f>+ROUNDUP(SFP!AA57/(SCI!Z62+SCI!Z94+SCI!Z127+SCI!Z160)*30,0)</f>
        <v>30</v>
      </c>
      <c r="AA63" s="1329">
        <f>+ROUNDUP(SFP!AB57/(SCI!AA62+SCI!AA94+SCI!AA127+SCI!AA160)*30,0)</f>
        <v>30</v>
      </c>
      <c r="AB63" s="1329">
        <f>+ROUNDUP(SFP!AC57/(SCI!AB62+SCI!AB94+SCI!AB127+SCI!AB160)*30,0)</f>
        <v>30</v>
      </c>
      <c r="AC63" s="1329">
        <f>+ROUNDUP(SFP!AD57/(SCI!AC62+SCI!AC94+SCI!AC127+SCI!AC160)*30,0)</f>
        <v>30</v>
      </c>
      <c r="AD63" s="1329">
        <f>+ROUNDUP(SFP!AE57/(SCI!AD62+SCI!AD94+SCI!AD127+SCI!AD160)*30,0)</f>
        <v>30</v>
      </c>
      <c r="AE63" s="1329">
        <f>+ROUNDUP(SFP!AF57/(SCI!AE62+SCI!AE94+SCI!AE127+SCI!AE160)*30,0)</f>
        <v>30</v>
      </c>
      <c r="AF63" s="1329">
        <f>+ROUNDUP(SFP!AG57/(SCI!AF62+SCI!AF94+SCI!AF127+SCI!AF160)*30,0)</f>
        <v>30</v>
      </c>
      <c r="AG63" s="1329">
        <f>+ROUNDUP(SFP!AH57/(SCI!AG62+SCI!AG94+SCI!AG127+SCI!AG160)*30,0)</f>
        <v>30</v>
      </c>
      <c r="AH63" s="1329">
        <f>+ROUNDUP(SFP!AI57/(SCI!AH62+SCI!AH94+SCI!AH127+SCI!AH160)*30,0)</f>
        <v>30</v>
      </c>
      <c r="AI63" s="1329">
        <f>+ROUNDUP(SFP!AJ57/(SCI!AI62+SCI!AI94+SCI!AI127+SCI!AI160)*30,0)</f>
        <v>30</v>
      </c>
      <c r="AJ63" s="1329">
        <f>+ROUNDUP(SFP!AK57/(SCI!AJ62+SCI!AJ94+SCI!AJ127+SCI!AJ160)*30,0)</f>
        <v>30</v>
      </c>
      <c r="AK63" s="1329">
        <f>+ROUNDUP(SFP!AL57/(SCI!AK62+SCI!AK94+SCI!AK127+SCI!AK160)*30,0)</f>
        <v>30</v>
      </c>
      <c r="AL63" s="1329">
        <f>+ROUNDUP(SFP!AM57/(SCI!AL62+SCI!AL94+SCI!AL127+SCI!AL160)*30,0)</f>
        <v>30</v>
      </c>
      <c r="AM63" s="1329">
        <f>+ROUNDUP(SFP!AN57/(SCI!AM62+SCI!AM94+SCI!AM127+SCI!AM160)*30,0)</f>
        <v>30</v>
      </c>
      <c r="AN63" s="1329">
        <f>+ROUNDUP(SFP!AO57/(SCI!AN62+SCI!AN94+SCI!AN127+SCI!AN160)*30,0)</f>
        <v>30</v>
      </c>
      <c r="AO63" s="1329">
        <f>+ROUNDUP(SFP!AP57/(SCI!AO62+SCI!AO94+SCI!AO127+SCI!AO160)*30,0)</f>
        <v>30</v>
      </c>
      <c r="AP63" s="1329">
        <f>+ROUNDUP(SFP!AQ57/(SCI!AP62+SCI!AP94+SCI!AP127+SCI!AP160)*30,0)</f>
        <v>30</v>
      </c>
      <c r="AQ63" s="1329">
        <f>+ROUNDUP(SFP!AR57/(SCI!AQ62+SCI!AQ94+SCI!AQ127+SCI!AQ160)*30,0)</f>
        <v>30</v>
      </c>
      <c r="AR63" s="1329">
        <f>+ROUNDUP(SFP!AS57/(SCI!AR62+SCI!AR94+SCI!AR127+SCI!AR160)*30,0)</f>
        <v>30</v>
      </c>
      <c r="AS63" s="1329">
        <f>+ROUNDUP(SFP!AT57/(SCI!AS62+SCI!AS94+SCI!AS127+SCI!AS160)*30,0)</f>
        <v>30</v>
      </c>
      <c r="AT63" s="1329">
        <f>+ROUNDUP(SFP!AU57/(SCI!AT62+SCI!AT94+SCI!AT127+SCI!AT160)*30,0)</f>
        <v>30</v>
      </c>
      <c r="AU63" s="1329">
        <f>+ROUNDUP(SFP!AV57/(SCI!AU62+SCI!AU94+SCI!AU127+SCI!AU160)*30,0)</f>
        <v>30</v>
      </c>
      <c r="AV63" s="1329">
        <f>+ROUNDUP(SFP!AW57/(SCI!AV62+SCI!AV94+SCI!AV127+SCI!AV160)*30,0)</f>
        <v>30</v>
      </c>
      <c r="AW63" s="1329">
        <f>+ROUNDUP(SFP!AX57/(SCI!AW62+SCI!AW94+SCI!AW127+SCI!AW160)*30,0)</f>
        <v>30</v>
      </c>
      <c r="AX63" s="1329">
        <f>+ROUNDUP(SFP!AY57/(SCI!AX62+SCI!AX94+SCI!AX127+SCI!AX160)*30,0)</f>
        <v>30</v>
      </c>
      <c r="AY63" s="1329">
        <f>+ROUNDUP(SFP!AZ57/(SCI!AY62+SCI!AY94+SCI!AY127+SCI!AY160)*30,0)</f>
        <v>30</v>
      </c>
      <c r="AZ63" s="1329">
        <f>+ROUNDUP(SFP!BA57/(SCI!AZ62+SCI!AZ94+SCI!AZ127+SCI!AZ160)*30,0)</f>
        <v>30</v>
      </c>
      <c r="BA63" s="1329">
        <f>+ROUNDUP(SFP!BB57/(SCI!BA62+SCI!BA94+SCI!BA127+SCI!BA160)*30,0)</f>
        <v>30</v>
      </c>
      <c r="BB63" s="1329">
        <f>+ROUNDUP(SFP!BC57/(SCI!BB62+SCI!BB94+SCI!BB127+SCI!BB160)*30,0)</f>
        <v>30</v>
      </c>
      <c r="BC63" s="1329">
        <f>+ROUNDUP(SFP!BD57/(SCI!BC62+SCI!BC94+SCI!BC127+SCI!BC160)*30,0)</f>
        <v>30</v>
      </c>
      <c r="BD63" s="1329">
        <f>+ROUNDUP(SFP!BE57/(SCI!BD62+SCI!BD94+SCI!BD127+SCI!BD160)*30,0)</f>
        <v>30</v>
      </c>
      <c r="BE63" s="1329">
        <f>+ROUNDUP(SFP!BF57/(SCI!BE62+SCI!BE94+SCI!BE127+SCI!BE160)*30,0)</f>
        <v>30</v>
      </c>
      <c r="BF63" s="1329">
        <f>+ROUNDUP(SFP!BG57/(SCI!BF62+SCI!BF94+SCI!BF127+SCI!BF160)*30,0)</f>
        <v>30</v>
      </c>
      <c r="BG63" s="1329">
        <f>+ROUNDUP(SFP!BH57/(SCI!BG62+SCI!BG94+SCI!BG127+SCI!BG160)*30,0)</f>
        <v>30</v>
      </c>
      <c r="BH63" s="1329">
        <f>+ROUNDUP(SFP!BI57/(SCI!BH62+SCI!BH94+SCI!BH127+SCI!BH160)*30,0)</f>
        <v>30</v>
      </c>
      <c r="BI63" s="1329">
        <f>+ROUNDUP(SFP!BJ57/(SCI!BI62+SCI!BI94+SCI!BI127+SCI!BI160)*30,0)</f>
        <v>30</v>
      </c>
      <c r="BJ63" s="1329">
        <f>+ROUNDUP(SFP!BK57/(SCI!BJ62+SCI!BJ94+SCI!BJ127+SCI!BJ160)*30,0)</f>
        <v>30</v>
      </c>
      <c r="BK63" s="1318">
        <f t="shared" si="0"/>
        <v>1800</v>
      </c>
      <c r="BN63" s="1285"/>
    </row>
    <row r="64" spans="1:66" x14ac:dyDescent="0.3">
      <c r="A64" s="1351" t="s">
        <v>1222</v>
      </c>
      <c r="C64" s="1270">
        <v>0.62587259786761096</v>
      </c>
      <c r="D64" s="1270">
        <v>0.69019843514381463</v>
      </c>
      <c r="E64" s="1270">
        <v>0.69498563847020989</v>
      </c>
      <c r="F64" s="1270">
        <v>0.71785976424222508</v>
      </c>
      <c r="G64" s="1270">
        <v>0.60064067398575927</v>
      </c>
      <c r="H64" s="1270">
        <v>0.54062543422811415</v>
      </c>
      <c r="I64" s="1270">
        <v>0.66613126694390234</v>
      </c>
      <c r="J64" s="1270">
        <v>0.73206464386568837</v>
      </c>
      <c r="K64" s="1270">
        <v>0.67499134354027246</v>
      </c>
      <c r="L64" s="1270">
        <v>0.64678694817242455</v>
      </c>
      <c r="M64" s="1270">
        <v>0.65669477684434718</v>
      </c>
      <c r="N64" s="1270">
        <v>0.55345904784997291</v>
      </c>
      <c r="O64" s="1270">
        <v>0.57622824977839449</v>
      </c>
      <c r="P64" s="1270">
        <v>0.62678494794791151</v>
      </c>
      <c r="Q64" s="1270">
        <v>0.6445304636159781</v>
      </c>
      <c r="R64" s="1270">
        <v>0.64324466462666696</v>
      </c>
      <c r="S64" s="1270">
        <v>0.59205470670779381</v>
      </c>
      <c r="T64" s="1270">
        <v>0.55836518698917614</v>
      </c>
      <c r="U64" s="1270">
        <v>0.66043690036035274</v>
      </c>
      <c r="V64" s="1270">
        <v>0.6981894302213475</v>
      </c>
      <c r="W64" s="1270">
        <v>0.64858788245627319</v>
      </c>
      <c r="X64" s="1270">
        <v>0.61876908524771812</v>
      </c>
      <c r="Y64" s="1270">
        <v>0.60899554579898596</v>
      </c>
      <c r="Z64" s="1270">
        <v>0.52376943377660035</v>
      </c>
      <c r="AA64" s="1270">
        <v>0.60140102232682824</v>
      </c>
      <c r="AB64" s="1270">
        <v>0.64963838238205529</v>
      </c>
      <c r="AC64" s="1270">
        <v>0.67794363827356918</v>
      </c>
      <c r="AD64" s="1270">
        <v>0.67173725131001194</v>
      </c>
      <c r="AE64" s="1270">
        <v>0.60531370086648684</v>
      </c>
      <c r="AF64" s="1270">
        <v>0.54374791663166022</v>
      </c>
      <c r="AG64" s="1270">
        <v>0.65041640035546222</v>
      </c>
      <c r="AH64" s="1270">
        <v>0.69727498085399242</v>
      </c>
      <c r="AI64" s="1270">
        <v>0.66338018740434757</v>
      </c>
      <c r="AJ64" s="1270">
        <v>0.64103279626325138</v>
      </c>
      <c r="AK64" s="1270">
        <v>0.64406992871413349</v>
      </c>
      <c r="AL64" s="1270">
        <v>0.5321175412739173</v>
      </c>
      <c r="AM64" s="1270">
        <v>0.56659441711791059</v>
      </c>
      <c r="AN64" s="1270">
        <v>0.57836853163977187</v>
      </c>
      <c r="AO64" s="1270">
        <v>0.61462008878531849</v>
      </c>
      <c r="AP64" s="1270">
        <v>0.62063504898437605</v>
      </c>
      <c r="AQ64" s="1270">
        <v>0.58229748621330391</v>
      </c>
      <c r="AR64" s="1270">
        <v>0.53493226945601258</v>
      </c>
      <c r="AS64" s="1270">
        <v>0.62934997516390689</v>
      </c>
      <c r="AT64" s="1270">
        <v>0.67999624962986027</v>
      </c>
      <c r="AU64" s="1270">
        <v>0.66181741578202513</v>
      </c>
      <c r="AV64" s="1270">
        <v>0.62745898677340539</v>
      </c>
      <c r="AW64" s="1270">
        <v>0.62542120672433821</v>
      </c>
      <c r="AX64" s="1270">
        <v>0.49991360949424685</v>
      </c>
      <c r="AY64" s="1270">
        <v>0.54266312526806304</v>
      </c>
      <c r="AZ64" s="1270">
        <v>0.56634643573513654</v>
      </c>
      <c r="BA64" s="1270">
        <v>0.61113139233754443</v>
      </c>
      <c r="BB64" s="1270">
        <v>0.62166941892136551</v>
      </c>
      <c r="BC64" s="1270">
        <v>0.57537111843404909</v>
      </c>
      <c r="BD64" s="1270">
        <v>0.53157825425661276</v>
      </c>
      <c r="BE64" s="1270">
        <v>0.62419974957816204</v>
      </c>
      <c r="BF64" s="1270">
        <v>0.67084036243286727</v>
      </c>
      <c r="BG64" s="1270">
        <v>0.6342330754311194</v>
      </c>
      <c r="BH64" s="1270">
        <v>0.59607515776120878</v>
      </c>
      <c r="BI64" s="1270">
        <v>0.59822039835498464</v>
      </c>
      <c r="BJ64" s="1270">
        <v>0.49391385177158409</v>
      </c>
      <c r="BK64" s="1293">
        <f t="shared" si="0"/>
        <v>37.065988441384427</v>
      </c>
    </row>
    <row r="65" spans="1:66" x14ac:dyDescent="0.3">
      <c r="A65" s="1352" t="s">
        <v>1222</v>
      </c>
      <c r="C65" s="1330">
        <f>+SCI!C30/SFP!D42</f>
        <v>0.62587259786761096</v>
      </c>
      <c r="D65" s="1330">
        <f>+SCI!D30/SFP!E42</f>
        <v>0.69019843514381463</v>
      </c>
      <c r="E65" s="1330">
        <f>+SCI!E30/SFP!F42</f>
        <v>0.69498563847020989</v>
      </c>
      <c r="F65" s="1330">
        <f>+SCI!F30/SFP!G42</f>
        <v>0.71785976424222508</v>
      </c>
      <c r="G65" s="1330">
        <f>+SCI!G30/SFP!H42</f>
        <v>0.60064067398575927</v>
      </c>
      <c r="H65" s="1330">
        <f>+SCI!H30/SFP!I42</f>
        <v>0.54062543422811415</v>
      </c>
      <c r="I65" s="1330">
        <f>+SCI!I30/SFP!J42</f>
        <v>0.66613126694390234</v>
      </c>
      <c r="J65" s="1330">
        <f>+SCI!J30/SFP!K42</f>
        <v>0.73206464386568837</v>
      </c>
      <c r="K65" s="1330">
        <f>+SCI!K30/SFP!L42</f>
        <v>0.67499134354027246</v>
      </c>
      <c r="L65" s="1330">
        <f>+SCI!L30/SFP!M42</f>
        <v>0.64678694817242455</v>
      </c>
      <c r="M65" s="1330">
        <f>+SCI!M30/SFP!N42</f>
        <v>0.65669477684434718</v>
      </c>
      <c r="N65" s="1330">
        <f>+SCI!N30/SFP!O42</f>
        <v>0.55345904784997291</v>
      </c>
      <c r="O65" s="1330">
        <f>+SCI!O30/SFP!P42</f>
        <v>0.57622824977839449</v>
      </c>
      <c r="P65" s="1330">
        <f>+SCI!P30/SFP!Q42</f>
        <v>0.62678494794791151</v>
      </c>
      <c r="Q65" s="1330">
        <f>+SCI!Q30/SFP!R42</f>
        <v>0.6445304636159781</v>
      </c>
      <c r="R65" s="1330">
        <f>+SCI!R30/SFP!S42</f>
        <v>0.64324466462666696</v>
      </c>
      <c r="S65" s="1330">
        <f>+SCI!S30/SFP!T42</f>
        <v>0.59205470670779381</v>
      </c>
      <c r="T65" s="1330">
        <f>+SCI!T30/SFP!U42</f>
        <v>0.55836518698917614</v>
      </c>
      <c r="U65" s="1330">
        <f>+SCI!U30/SFP!V42</f>
        <v>0.66043690036035274</v>
      </c>
      <c r="V65" s="1330">
        <f>+SCI!V30/SFP!W42</f>
        <v>0.6981894302213475</v>
      </c>
      <c r="W65" s="1330">
        <f>+SCI!W30/SFP!X42</f>
        <v>0.64858788245627319</v>
      </c>
      <c r="X65" s="1330">
        <f>+SCI!X30/SFP!Y42</f>
        <v>0.61876908524771812</v>
      </c>
      <c r="Y65" s="1330">
        <f>+SCI!Y30/SFP!Z42</f>
        <v>0.60899554579898596</v>
      </c>
      <c r="Z65" s="1330">
        <f>+SCI!Z30/SFP!AA42</f>
        <v>0.52376943377660035</v>
      </c>
      <c r="AA65" s="1330">
        <f>+SCI!AA30/SFP!AB42</f>
        <v>0.60140102232682824</v>
      </c>
      <c r="AB65" s="1330">
        <f>+SCI!AB30/SFP!AC42</f>
        <v>0.64963838238205529</v>
      </c>
      <c r="AC65" s="1330">
        <f>+SCI!AC30/SFP!AD42</f>
        <v>0.67794363827356918</v>
      </c>
      <c r="AD65" s="1330">
        <f>+SCI!AD30/SFP!AE42</f>
        <v>0.67173725131001194</v>
      </c>
      <c r="AE65" s="1330">
        <f>+SCI!AE30/SFP!AF42</f>
        <v>0.60531370086648684</v>
      </c>
      <c r="AF65" s="1330">
        <f>+SCI!AF30/SFP!AG42</f>
        <v>0.54374791663166022</v>
      </c>
      <c r="AG65" s="1330">
        <f>+SCI!AG30/SFP!AH42</f>
        <v>0.65041640035546222</v>
      </c>
      <c r="AH65" s="1330">
        <f>+SCI!AH30/SFP!AI42</f>
        <v>0.69727498085399242</v>
      </c>
      <c r="AI65" s="1330">
        <f>+SCI!AI30/SFP!AJ42</f>
        <v>0.66338018740434757</v>
      </c>
      <c r="AJ65" s="1330">
        <f>+SCI!AJ30/SFP!AK42</f>
        <v>0.64103279626325138</v>
      </c>
      <c r="AK65" s="1330">
        <f>+SCI!AK30/SFP!AL42</f>
        <v>0.64406992871413349</v>
      </c>
      <c r="AL65" s="1330">
        <f>+SCI!AL30/SFP!AM42</f>
        <v>0.5321175412739173</v>
      </c>
      <c r="AM65" s="1330">
        <f>+SCI!AM30/SFP!AN42</f>
        <v>0.56659441711791059</v>
      </c>
      <c r="AN65" s="1330">
        <f>+SCI!AN30/SFP!AO42</f>
        <v>0.57836853163977187</v>
      </c>
      <c r="AO65" s="1330">
        <f>+SCI!AO30/SFP!AP42</f>
        <v>0.61462008878531849</v>
      </c>
      <c r="AP65" s="1330">
        <f>+SCI!AP30/SFP!AQ42</f>
        <v>0.62063504898437605</v>
      </c>
      <c r="AQ65" s="1330">
        <f>+SCI!AQ30/SFP!AR42</f>
        <v>0.58229748621330391</v>
      </c>
      <c r="AR65" s="1330">
        <f>+SCI!AR30/SFP!AS42</f>
        <v>0.53493226945601258</v>
      </c>
      <c r="AS65" s="1330">
        <f>+SCI!AS30/SFP!AT42</f>
        <v>0.62934997516390689</v>
      </c>
      <c r="AT65" s="1330">
        <f>+SCI!AT30/SFP!AU42</f>
        <v>0.67999624962986027</v>
      </c>
      <c r="AU65" s="1330">
        <f>+SCI!AU30/SFP!AV42</f>
        <v>0.66181741578202513</v>
      </c>
      <c r="AV65" s="1330">
        <f>+SCI!AV30/SFP!AW42</f>
        <v>0.62745898677340539</v>
      </c>
      <c r="AW65" s="1330">
        <f>+SCI!AW30/SFP!AX42</f>
        <v>0.62542120672433821</v>
      </c>
      <c r="AX65" s="1330">
        <f>+SCI!AX30/SFP!AY42</f>
        <v>0.49991360949424685</v>
      </c>
      <c r="AY65" s="1330">
        <f>+SCI!AY30/SFP!AZ42</f>
        <v>0.54266312526806304</v>
      </c>
      <c r="AZ65" s="1330">
        <f>+SCI!AZ30/SFP!BA42</f>
        <v>0.56634643573513654</v>
      </c>
      <c r="BA65" s="1330">
        <f>+SCI!BA30/SFP!BB42</f>
        <v>0.61113139233754443</v>
      </c>
      <c r="BB65" s="1330">
        <f>+SCI!BB30/SFP!BC42</f>
        <v>0.62166941892136551</v>
      </c>
      <c r="BC65" s="1330">
        <f>+SCI!BC30/SFP!BD42</f>
        <v>0.57537111843404909</v>
      </c>
      <c r="BD65" s="1330">
        <f>+SCI!BD30/SFP!BE42</f>
        <v>0.53157825425661276</v>
      </c>
      <c r="BE65" s="1330">
        <f>+SCI!BE30/SFP!BF42</f>
        <v>0.62419974957816204</v>
      </c>
      <c r="BF65" s="1330">
        <f>+SCI!BF30/SFP!BG42</f>
        <v>0.67084036243286727</v>
      </c>
      <c r="BG65" s="1330">
        <f>+SCI!BG30/SFP!BH42</f>
        <v>0.6342330754311194</v>
      </c>
      <c r="BH65" s="1330">
        <f>+SCI!BH30/SFP!BI42</f>
        <v>0.59607515776120878</v>
      </c>
      <c r="BI65" s="1330">
        <f>+SCI!BI30/SFP!BJ42</f>
        <v>0.59822039835498464</v>
      </c>
      <c r="BJ65" s="1330">
        <f>+SCI!BJ30/SFP!BK42</f>
        <v>0.49391385177158409</v>
      </c>
      <c r="BK65" s="1293">
        <f t="shared" si="0"/>
        <v>37.065988441384427</v>
      </c>
      <c r="BN65" s="1285"/>
    </row>
    <row r="66" spans="1:66" x14ac:dyDescent="0.3">
      <c r="A66" s="1351" t="s">
        <v>1221</v>
      </c>
      <c r="C66" s="1270">
        <v>0.8388576791744089</v>
      </c>
      <c r="D66" s="1270">
        <v>0.85102020713420357</v>
      </c>
      <c r="E66" s="1270">
        <v>0.8497801062619299</v>
      </c>
      <c r="F66" s="1270">
        <v>0.8435103285328942</v>
      </c>
      <c r="G66" s="1270">
        <v>0.85576222036722949</v>
      </c>
      <c r="H66" s="1270">
        <v>0.85415348804573832</v>
      </c>
      <c r="I66" s="1270">
        <v>0.75350259632644256</v>
      </c>
      <c r="J66" s="1270">
        <v>0.58742253578169523</v>
      </c>
      <c r="K66" s="1270">
        <v>0.84402777565590759</v>
      </c>
      <c r="L66" s="1270">
        <v>0.85514259485274602</v>
      </c>
      <c r="M66" s="1270">
        <v>0.8597683636908664</v>
      </c>
      <c r="N66" s="1270">
        <v>0.83762202398053598</v>
      </c>
      <c r="O66" s="1270">
        <v>0.33940888265419628</v>
      </c>
      <c r="P66" s="1270">
        <v>0.42766310992699441</v>
      </c>
      <c r="Q66" s="1270">
        <v>0.61615897926211172</v>
      </c>
      <c r="R66" s="1270">
        <v>0.57086394940144536</v>
      </c>
      <c r="S66" s="1270">
        <v>0.8661476520245367</v>
      </c>
      <c r="T66" s="1270">
        <v>0.869005091662027</v>
      </c>
      <c r="U66" s="1270">
        <v>0.79045942115876955</v>
      </c>
      <c r="V66" s="1270">
        <v>0.6572632122099642</v>
      </c>
      <c r="W66" s="1270">
        <v>0.86665254543622061</v>
      </c>
      <c r="X66" s="1270">
        <v>0.86778584899799871</v>
      </c>
      <c r="Y66" s="1270">
        <v>0.86426660706110248</v>
      </c>
      <c r="Z66" s="1270">
        <v>0.87063923863275539</v>
      </c>
      <c r="AA66" s="1270">
        <v>0.25685428251371778</v>
      </c>
      <c r="AB66" s="1270">
        <v>0.46792828326296471</v>
      </c>
      <c r="AC66" s="1270">
        <v>0.58560571460110034</v>
      </c>
      <c r="AD66" s="1270">
        <v>0.59808461989068651</v>
      </c>
      <c r="AE66" s="1270">
        <v>0.82879446233446108</v>
      </c>
      <c r="AF66" s="1270">
        <v>0.81863325592211889</v>
      </c>
      <c r="AG66" s="1270">
        <v>0.74223237773454054</v>
      </c>
      <c r="AH66" s="1270">
        <v>0.62167120277518539</v>
      </c>
      <c r="AI66" s="1270">
        <v>0.80906073912730825</v>
      </c>
      <c r="AJ66" s="1270">
        <v>0.82206948068223396</v>
      </c>
      <c r="AK66" s="1270">
        <v>0.81891712076057521</v>
      </c>
      <c r="AL66" s="1270">
        <v>0.80641241655151907</v>
      </c>
      <c r="AM66" s="1270">
        <v>0.1806954289362897</v>
      </c>
      <c r="AN66" s="1270">
        <v>0.30501380635056013</v>
      </c>
      <c r="AO66" s="1270">
        <v>0.43277339310649809</v>
      </c>
      <c r="AP66" s="1270">
        <v>0.49252460507968926</v>
      </c>
      <c r="AQ66" s="1270">
        <v>0.76795869398181404</v>
      </c>
      <c r="AR66" s="1270">
        <v>0.77043676412186191</v>
      </c>
      <c r="AS66" s="1270">
        <v>0.65077847048468285</v>
      </c>
      <c r="AT66" s="1270">
        <v>0.56855694099840515</v>
      </c>
      <c r="AU66" s="1270">
        <v>0.77162051207955074</v>
      </c>
      <c r="AV66" s="1270">
        <v>0.77714667179637686</v>
      </c>
      <c r="AW66" s="1270">
        <v>0.78030321292019167</v>
      </c>
      <c r="AX66" s="1270">
        <v>0.7754157684050893</v>
      </c>
      <c r="AY66" s="1270">
        <v>0.16407744407042968</v>
      </c>
      <c r="AZ66" s="1270">
        <v>0.32094227191842767</v>
      </c>
      <c r="BA66" s="1270">
        <v>0.4834871230632351</v>
      </c>
      <c r="BB66" s="1270">
        <v>0.51980998162242509</v>
      </c>
      <c r="BC66" s="1270">
        <v>0.77913547493836</v>
      </c>
      <c r="BD66" s="1270">
        <v>0.78154688078007817</v>
      </c>
      <c r="BE66" s="1270">
        <v>0.65296366810270878</v>
      </c>
      <c r="BF66" s="1270">
        <v>0.58742057397128244</v>
      </c>
      <c r="BG66" s="1270">
        <v>0.77560006381342672</v>
      </c>
      <c r="BH66" s="1270">
        <v>0.76879252352854699</v>
      </c>
      <c r="BI66" s="1270">
        <v>0.77237740390108911</v>
      </c>
      <c r="BJ66" s="1270">
        <v>0.77885884288468521</v>
      </c>
      <c r="BK66" s="1293">
        <f t="shared" si="0"/>
        <v>41.271384935244825</v>
      </c>
    </row>
    <row r="67" spans="1:66" x14ac:dyDescent="0.3">
      <c r="A67" s="1352" t="s">
        <v>1221</v>
      </c>
      <c r="C67" s="1330">
        <f>+(SCI!C34+SCI!C66+SCI!C98+SCI!C131)/SFP!D44</f>
        <v>0.8388576791744089</v>
      </c>
      <c r="D67" s="1330">
        <f>+(SCI!D34+SCI!D66+SCI!D98+SCI!D131)/SFP!E44</f>
        <v>0.85102020713420357</v>
      </c>
      <c r="E67" s="1330">
        <f>+(SCI!E34+SCI!E66+SCI!E98+SCI!E131)/SFP!F44</f>
        <v>0.8497801062619299</v>
      </c>
      <c r="F67" s="1330">
        <f>+(SCI!F34+SCI!F66+SCI!F98+SCI!F131)/SFP!G44</f>
        <v>0.8435103285328942</v>
      </c>
      <c r="G67" s="1330">
        <f>+(SCI!G34+SCI!G66+SCI!G98+SCI!G131)/SFP!H44</f>
        <v>0.85576222036722949</v>
      </c>
      <c r="H67" s="1330">
        <f>+(SCI!H34+SCI!H66+SCI!H98+SCI!H131)/SFP!I44</f>
        <v>0.85415348804573832</v>
      </c>
      <c r="I67" s="1330">
        <f>+(SCI!I34+SCI!I66+SCI!I98+SCI!I131)/SFP!J44</f>
        <v>0.75350259632644256</v>
      </c>
      <c r="J67" s="1330">
        <f>+(SCI!J34+SCI!J66+SCI!J98+SCI!J131)/SFP!K44</f>
        <v>0.58742253578169523</v>
      </c>
      <c r="K67" s="1330">
        <f>+(SCI!K34+SCI!K66+SCI!K98+SCI!K131)/SFP!L44</f>
        <v>0.84402777565590759</v>
      </c>
      <c r="L67" s="1330">
        <f>+(SCI!L34+SCI!L66+SCI!L98+SCI!L131)/SFP!M44</f>
        <v>0.85514259485274602</v>
      </c>
      <c r="M67" s="1330">
        <f>+(SCI!M34+SCI!M66+SCI!M98+SCI!M131)/SFP!N44</f>
        <v>0.8597683636908664</v>
      </c>
      <c r="N67" s="1330">
        <f>+(SCI!N34+SCI!N66+SCI!N98+SCI!N131)/SFP!O44</f>
        <v>0.83762202398053598</v>
      </c>
      <c r="O67" s="1330">
        <f>+(SCI!O34+SCI!O66+SCI!O98+SCI!O131)/SFP!P44</f>
        <v>0.33940888265419628</v>
      </c>
      <c r="P67" s="1330">
        <f>+(SCI!P34+SCI!P66+SCI!P98+SCI!P131)/SFP!Q44</f>
        <v>0.42766310992699441</v>
      </c>
      <c r="Q67" s="1330">
        <f>+(SCI!Q34+SCI!Q66+SCI!Q98+SCI!Q131)/SFP!R44</f>
        <v>0.61615897926211172</v>
      </c>
      <c r="R67" s="1330">
        <f>+(SCI!R34+SCI!R66+SCI!R98+SCI!R131)/SFP!S44</f>
        <v>0.57086394940144536</v>
      </c>
      <c r="S67" s="1330">
        <f>+(SCI!S34+SCI!S66+SCI!S98+SCI!S131)/SFP!T44</f>
        <v>0.8661476520245367</v>
      </c>
      <c r="T67" s="1330">
        <f>+(SCI!T34+SCI!T66+SCI!T98+SCI!T131)/SFP!U44</f>
        <v>0.869005091662027</v>
      </c>
      <c r="U67" s="1330">
        <f>+(SCI!U34+SCI!U66+SCI!U98+SCI!U131)/SFP!V44</f>
        <v>0.79045942115876955</v>
      </c>
      <c r="V67" s="1330">
        <f>+(SCI!V34+SCI!V66+SCI!V98+SCI!V131)/SFP!W44</f>
        <v>0.6572632122099642</v>
      </c>
      <c r="W67" s="1330">
        <f>+(SCI!W34+SCI!W66+SCI!W98+SCI!W131)/SFP!X44</f>
        <v>0.86665254543622061</v>
      </c>
      <c r="X67" s="1330">
        <f>+(SCI!X34+SCI!X66+SCI!X98+SCI!X131)/SFP!Y44</f>
        <v>0.86778584899799871</v>
      </c>
      <c r="Y67" s="1330">
        <f>+(SCI!Y34+SCI!Y66+SCI!Y98+SCI!Y131)/SFP!Z44</f>
        <v>0.86426660706110248</v>
      </c>
      <c r="Z67" s="1330">
        <f>+(SCI!Z34+SCI!Z66+SCI!Z98+SCI!Z131)/SFP!AA44</f>
        <v>0.87063923863275539</v>
      </c>
      <c r="AA67" s="1330">
        <f>+(SCI!AA34+SCI!AA66+SCI!AA98+SCI!AA131)/SFP!AB44</f>
        <v>0.25685428251371778</v>
      </c>
      <c r="AB67" s="1330">
        <f>+(SCI!AB34+SCI!AB66+SCI!AB98+SCI!AB131)/SFP!AC44</f>
        <v>0.46792828326296471</v>
      </c>
      <c r="AC67" s="1330">
        <f>+(SCI!AC34+SCI!AC66+SCI!AC98+SCI!AC131)/SFP!AD44</f>
        <v>0.58560571460110034</v>
      </c>
      <c r="AD67" s="1330">
        <f>+(SCI!AD34+SCI!AD66+SCI!AD98+SCI!AD131)/SFP!AE44</f>
        <v>0.59808461989068651</v>
      </c>
      <c r="AE67" s="1330">
        <f>+(SCI!AE34+SCI!AE66+SCI!AE98+SCI!AE131)/SFP!AF44</f>
        <v>0.82879446233446108</v>
      </c>
      <c r="AF67" s="1330">
        <f>+(SCI!AF34+SCI!AF66+SCI!AF98+SCI!AF131)/SFP!AG44</f>
        <v>0.81863325592211889</v>
      </c>
      <c r="AG67" s="1330">
        <f>+(SCI!AG34+SCI!AG66+SCI!AG98+SCI!AG131)/SFP!AH44</f>
        <v>0.74223237773454054</v>
      </c>
      <c r="AH67" s="1330">
        <f>+(SCI!AH34+SCI!AH66+SCI!AH98+SCI!AH131)/SFP!AI44</f>
        <v>0.62167120277518539</v>
      </c>
      <c r="AI67" s="1330">
        <f>+(SCI!AI34+SCI!AI66+SCI!AI98+SCI!AI131)/SFP!AJ44</f>
        <v>0.80906073912730825</v>
      </c>
      <c r="AJ67" s="1330">
        <f>+(SCI!AJ34+SCI!AJ66+SCI!AJ98+SCI!AJ131)/SFP!AK44</f>
        <v>0.82206948068223396</v>
      </c>
      <c r="AK67" s="1330">
        <f>+(SCI!AK34+SCI!AK66+SCI!AK98+SCI!AK131)/SFP!AL44</f>
        <v>0.81891712076057521</v>
      </c>
      <c r="AL67" s="1330">
        <f>+(SCI!AL34+SCI!AL66+SCI!AL98+SCI!AL131)/SFP!AM44</f>
        <v>0.80641241655151907</v>
      </c>
      <c r="AM67" s="1330">
        <f>+(SCI!AM34+SCI!AM66+SCI!AM98+SCI!AM131)/SFP!AN44</f>
        <v>0.1806954289362897</v>
      </c>
      <c r="AN67" s="1330">
        <f>+(SCI!AN34+SCI!AN66+SCI!AN98+SCI!AN131)/SFP!AO44</f>
        <v>0.30501380635056013</v>
      </c>
      <c r="AO67" s="1330">
        <f>+(SCI!AO34+SCI!AO66+SCI!AO98+SCI!AO131)/SFP!AP44</f>
        <v>0.43277339310649809</v>
      </c>
      <c r="AP67" s="1330">
        <f>+(SCI!AP34+SCI!AP66+SCI!AP98+SCI!AP131)/SFP!AQ44</f>
        <v>0.49252460507968926</v>
      </c>
      <c r="AQ67" s="1330">
        <f>+(SCI!AQ34+SCI!AQ66+SCI!AQ98+SCI!AQ131)/SFP!AR44</f>
        <v>0.76795869398181404</v>
      </c>
      <c r="AR67" s="1330">
        <f>+(SCI!AR34+SCI!AR66+SCI!AR98+SCI!AR131)/SFP!AS44</f>
        <v>0.77043676412186191</v>
      </c>
      <c r="AS67" s="1330">
        <f>+(SCI!AS34+SCI!AS66+SCI!AS98+SCI!AS131)/SFP!AT44</f>
        <v>0.65077847048468285</v>
      </c>
      <c r="AT67" s="1330">
        <f>+(SCI!AT34+SCI!AT66+SCI!AT98+SCI!AT131)/SFP!AU44</f>
        <v>0.56855694099840515</v>
      </c>
      <c r="AU67" s="1330">
        <f>+(SCI!AU34+SCI!AU66+SCI!AU98+SCI!AU131)/SFP!AV44</f>
        <v>0.77162051207955074</v>
      </c>
      <c r="AV67" s="1330">
        <f>+(SCI!AV34+SCI!AV66+SCI!AV98+SCI!AV131)/SFP!AW44</f>
        <v>0.77714667179637686</v>
      </c>
      <c r="AW67" s="1330">
        <f>+(SCI!AW34+SCI!AW66+SCI!AW98+SCI!AW131)/SFP!AX44</f>
        <v>0.78030321292019167</v>
      </c>
      <c r="AX67" s="1330">
        <f>+(SCI!AX34+SCI!AX66+SCI!AX98+SCI!AX131)/SFP!AY44</f>
        <v>0.7754157684050893</v>
      </c>
      <c r="AY67" s="1330">
        <f>+(SCI!AY34+SCI!AY66+SCI!AY98+SCI!AY131)/SFP!AZ44</f>
        <v>0.16407744407042968</v>
      </c>
      <c r="AZ67" s="1330">
        <f>+(SCI!AZ34+SCI!AZ66+SCI!AZ98+SCI!AZ131)/SFP!BA44</f>
        <v>0.32094227191842767</v>
      </c>
      <c r="BA67" s="1330">
        <f>+(SCI!BA34+SCI!BA66+SCI!BA98+SCI!BA131)/SFP!BB44</f>
        <v>0.4834871230632351</v>
      </c>
      <c r="BB67" s="1330">
        <f>+(SCI!BB34+SCI!BB66+SCI!BB98+SCI!BB131)/SFP!BC44</f>
        <v>0.51980998162242509</v>
      </c>
      <c r="BC67" s="1330">
        <f>+(SCI!BC34+SCI!BC66+SCI!BC98+SCI!BC131)/SFP!BD44</f>
        <v>0.77913547493836</v>
      </c>
      <c r="BD67" s="1330">
        <f>+(SCI!BD34+SCI!BD66+SCI!BD98+SCI!BD131)/SFP!BE44</f>
        <v>0.78154688078007817</v>
      </c>
      <c r="BE67" s="1330">
        <f>+(SCI!BE34+SCI!BE66+SCI!BE98+SCI!BE131)/SFP!BF44</f>
        <v>0.65296366810270878</v>
      </c>
      <c r="BF67" s="1330">
        <f>+(SCI!BF34+SCI!BF66+SCI!BF98+SCI!BF131)/SFP!BG44</f>
        <v>0.58742057397128244</v>
      </c>
      <c r="BG67" s="1330">
        <f>+(SCI!BG34+SCI!BG66+SCI!BG98+SCI!BG131)/SFP!BH44</f>
        <v>0.77560006381342672</v>
      </c>
      <c r="BH67" s="1330">
        <f>+(SCI!BH34+SCI!BH66+SCI!BH98+SCI!BH131)/SFP!BI44</f>
        <v>0.76879252352854699</v>
      </c>
      <c r="BI67" s="1330">
        <f>+(SCI!BI34+SCI!BI66+SCI!BI98+SCI!BI131)/SFP!BJ44</f>
        <v>0.77237740390108911</v>
      </c>
      <c r="BJ67" s="1330">
        <f>+(SCI!BJ34+SCI!BJ66+SCI!BJ98+SCI!BJ131)/SFP!BK44</f>
        <v>0.77885884288468521</v>
      </c>
      <c r="BK67" s="1293">
        <f t="shared" si="0"/>
        <v>41.271384935244825</v>
      </c>
      <c r="BN67" s="1285"/>
    </row>
    <row r="68" spans="1:66" x14ac:dyDescent="0.3">
      <c r="A68" s="1351" t="s">
        <v>1220</v>
      </c>
      <c r="C68" s="1270">
        <v>1</v>
      </c>
      <c r="D68" s="1270">
        <v>1</v>
      </c>
      <c r="E68" s="1270">
        <v>1</v>
      </c>
      <c r="F68" s="1270">
        <v>1</v>
      </c>
      <c r="G68" s="1270">
        <v>1</v>
      </c>
      <c r="H68" s="1270">
        <v>1</v>
      </c>
      <c r="I68" s="1270">
        <v>1</v>
      </c>
      <c r="J68" s="1270">
        <v>1</v>
      </c>
      <c r="K68" s="1270">
        <v>1</v>
      </c>
      <c r="L68" s="1270">
        <v>1</v>
      </c>
      <c r="M68" s="1270">
        <v>1</v>
      </c>
      <c r="N68" s="1270">
        <v>1</v>
      </c>
      <c r="O68" s="1270">
        <v>1</v>
      </c>
      <c r="P68" s="1270">
        <v>1</v>
      </c>
      <c r="Q68" s="1270">
        <v>1</v>
      </c>
      <c r="R68" s="1270">
        <v>1</v>
      </c>
      <c r="S68" s="1270">
        <v>1</v>
      </c>
      <c r="T68" s="1270">
        <v>1</v>
      </c>
      <c r="U68" s="1270">
        <v>1</v>
      </c>
      <c r="V68" s="1270">
        <v>1</v>
      </c>
      <c r="W68" s="1270">
        <v>1</v>
      </c>
      <c r="X68" s="1270">
        <v>1</v>
      </c>
      <c r="Y68" s="1270">
        <v>1</v>
      </c>
      <c r="Z68" s="1270">
        <v>1</v>
      </c>
      <c r="AA68" s="1270">
        <v>1</v>
      </c>
      <c r="AB68" s="1270">
        <v>1</v>
      </c>
      <c r="AC68" s="1270">
        <v>1</v>
      </c>
      <c r="AD68" s="1270">
        <v>1</v>
      </c>
      <c r="AE68" s="1270">
        <v>1</v>
      </c>
      <c r="AF68" s="1270">
        <v>1</v>
      </c>
      <c r="AG68" s="1270">
        <v>1</v>
      </c>
      <c r="AH68" s="1270">
        <v>1</v>
      </c>
      <c r="AI68" s="1270">
        <v>1</v>
      </c>
      <c r="AJ68" s="1270">
        <v>1</v>
      </c>
      <c r="AK68" s="1270">
        <v>1</v>
      </c>
      <c r="AL68" s="1270">
        <v>1</v>
      </c>
      <c r="AM68" s="1270">
        <v>1</v>
      </c>
      <c r="AN68" s="1270">
        <v>1</v>
      </c>
      <c r="AO68" s="1270">
        <v>1</v>
      </c>
      <c r="AP68" s="1270">
        <v>1</v>
      </c>
      <c r="AQ68" s="1270">
        <v>1</v>
      </c>
      <c r="AR68" s="1270">
        <v>1</v>
      </c>
      <c r="AS68" s="1270">
        <v>1</v>
      </c>
      <c r="AT68" s="1270">
        <v>1</v>
      </c>
      <c r="AU68" s="1270">
        <v>1</v>
      </c>
      <c r="AV68" s="1270">
        <v>1</v>
      </c>
      <c r="AW68" s="1270">
        <v>1</v>
      </c>
      <c r="AX68" s="1270">
        <v>1</v>
      </c>
      <c r="AY68" s="1270">
        <v>1</v>
      </c>
      <c r="AZ68" s="1270">
        <v>1</v>
      </c>
      <c r="BA68" s="1270">
        <v>1</v>
      </c>
      <c r="BB68" s="1270">
        <v>1</v>
      </c>
      <c r="BC68" s="1270">
        <v>1</v>
      </c>
      <c r="BD68" s="1270">
        <v>1</v>
      </c>
      <c r="BE68" s="1270">
        <v>1</v>
      </c>
      <c r="BF68" s="1270">
        <v>1</v>
      </c>
      <c r="BG68" s="1270">
        <v>1</v>
      </c>
      <c r="BH68" s="1270">
        <v>1</v>
      </c>
      <c r="BI68" s="1270">
        <v>1</v>
      </c>
      <c r="BJ68" s="1270">
        <v>1</v>
      </c>
      <c r="BK68" s="1293">
        <f t="shared" ref="BK68:BK131" si="7">SUM(C68:BJ68)</f>
        <v>60</v>
      </c>
    </row>
    <row r="69" spans="1:66" x14ac:dyDescent="0.3">
      <c r="A69" s="1352" t="s">
        <v>1220</v>
      </c>
      <c r="C69" s="1330">
        <f>+(SCI!C56+SCI!C88+SCI!C121+SCI!C154)/SFP!D51</f>
        <v>1</v>
      </c>
      <c r="D69" s="1330">
        <f>+(SCI!D56+SCI!D88+SCI!D121+SCI!D154)/SFP!E51</f>
        <v>1</v>
      </c>
      <c r="E69" s="1330">
        <f>+(SCI!E56+SCI!E88+SCI!E121+SCI!E154)/SFP!F51</f>
        <v>1</v>
      </c>
      <c r="F69" s="1330">
        <f>+(SCI!F56+SCI!F88+SCI!F121+SCI!F154)/SFP!G51</f>
        <v>1</v>
      </c>
      <c r="G69" s="1330">
        <f>+(SCI!G56+SCI!G88+SCI!G121+SCI!G154)/SFP!H51</f>
        <v>1</v>
      </c>
      <c r="H69" s="1330">
        <f>+(SCI!H56+SCI!H88+SCI!H121+SCI!H154)/SFP!I51</f>
        <v>1</v>
      </c>
      <c r="I69" s="1330">
        <f>+(SCI!I56+SCI!I88+SCI!I121+SCI!I154)/SFP!J51</f>
        <v>1</v>
      </c>
      <c r="J69" s="1330">
        <f>+(SCI!J56+SCI!J88+SCI!J121+SCI!J154)/SFP!K51</f>
        <v>1</v>
      </c>
      <c r="K69" s="1330">
        <f>+(SCI!K56+SCI!K88+SCI!K121+SCI!K154)/SFP!L51</f>
        <v>1</v>
      </c>
      <c r="L69" s="1330">
        <f>+(SCI!L56+SCI!L88+SCI!L121+SCI!L154)/SFP!M51</f>
        <v>1</v>
      </c>
      <c r="M69" s="1330">
        <f>+(SCI!M56+SCI!M88+SCI!M121+SCI!M154)/SFP!N51</f>
        <v>1</v>
      </c>
      <c r="N69" s="1330">
        <f>+(SCI!N56+SCI!N88+SCI!N121+SCI!N154)/SFP!O51</f>
        <v>1</v>
      </c>
      <c r="O69" s="1330">
        <f>+(SCI!O56+SCI!O88+SCI!O121+SCI!O154)/SFP!P51</f>
        <v>1</v>
      </c>
      <c r="P69" s="1330">
        <f>+(SCI!P56+SCI!P88+SCI!P121+SCI!P154)/SFP!Q51</f>
        <v>1</v>
      </c>
      <c r="Q69" s="1330">
        <f>+(SCI!Q56+SCI!Q88+SCI!Q121+SCI!Q154)/SFP!R51</f>
        <v>1</v>
      </c>
      <c r="R69" s="1330">
        <f>+(SCI!R56+SCI!R88+SCI!R121+SCI!R154)/SFP!S51</f>
        <v>1</v>
      </c>
      <c r="S69" s="1330">
        <f>+(SCI!S56+SCI!S88+SCI!S121+SCI!S154)/SFP!T51</f>
        <v>1</v>
      </c>
      <c r="T69" s="1330">
        <f>+(SCI!T56+SCI!T88+SCI!T121+SCI!T154)/SFP!U51</f>
        <v>1</v>
      </c>
      <c r="U69" s="1330">
        <f>+(SCI!U56+SCI!U88+SCI!U121+SCI!U154)/SFP!V51</f>
        <v>1</v>
      </c>
      <c r="V69" s="1330">
        <f>+(SCI!V56+SCI!V88+SCI!V121+SCI!V154)/SFP!W51</f>
        <v>1</v>
      </c>
      <c r="W69" s="1330">
        <f>+(SCI!W56+SCI!W88+SCI!W121+SCI!W154)/SFP!X51</f>
        <v>1</v>
      </c>
      <c r="X69" s="1330">
        <f>+(SCI!X56+SCI!X88+SCI!X121+SCI!X154)/SFP!Y51</f>
        <v>1</v>
      </c>
      <c r="Y69" s="1330">
        <f>+(SCI!Y56+SCI!Y88+SCI!Y121+SCI!Y154)/SFP!Z51</f>
        <v>1</v>
      </c>
      <c r="Z69" s="1330">
        <f>+(SCI!Z56+SCI!Z88+SCI!Z121+SCI!Z154)/SFP!AA51</f>
        <v>1</v>
      </c>
      <c r="AA69" s="1330">
        <f>+(SCI!AA56+SCI!AA88+SCI!AA121+SCI!AA154)/SFP!AB51</f>
        <v>1</v>
      </c>
      <c r="AB69" s="1330">
        <f>+(SCI!AB56+SCI!AB88+SCI!AB121+SCI!AB154)/SFP!AC51</f>
        <v>1</v>
      </c>
      <c r="AC69" s="1330">
        <f>+(SCI!AC56+SCI!AC88+SCI!AC121+SCI!AC154)/SFP!AD51</f>
        <v>1</v>
      </c>
      <c r="AD69" s="1330">
        <f>+(SCI!AD56+SCI!AD88+SCI!AD121+SCI!AD154)/SFP!AE51</f>
        <v>1</v>
      </c>
      <c r="AE69" s="1330">
        <f>+(SCI!AE56+SCI!AE88+SCI!AE121+SCI!AE154)/SFP!AF51</f>
        <v>1</v>
      </c>
      <c r="AF69" s="1330">
        <f>+(SCI!AF56+SCI!AF88+SCI!AF121+SCI!AF154)/SFP!AG51</f>
        <v>1</v>
      </c>
      <c r="AG69" s="1330">
        <f>+(SCI!AG56+SCI!AG88+SCI!AG121+SCI!AG154)/SFP!AH51</f>
        <v>1</v>
      </c>
      <c r="AH69" s="1330">
        <f>+(SCI!AH56+SCI!AH88+SCI!AH121+SCI!AH154)/SFP!AI51</f>
        <v>1</v>
      </c>
      <c r="AI69" s="1330">
        <f>+(SCI!AI56+SCI!AI88+SCI!AI121+SCI!AI154)/SFP!AJ51</f>
        <v>1</v>
      </c>
      <c r="AJ69" s="1330">
        <f>+(SCI!AJ56+SCI!AJ88+SCI!AJ121+SCI!AJ154)/SFP!AK51</f>
        <v>1</v>
      </c>
      <c r="AK69" s="1330">
        <f>+(SCI!AK56+SCI!AK88+SCI!AK121+SCI!AK154)/SFP!AL51</f>
        <v>1</v>
      </c>
      <c r="AL69" s="1330">
        <f>+(SCI!AL56+SCI!AL88+SCI!AL121+SCI!AL154)/SFP!AM51</f>
        <v>1</v>
      </c>
      <c r="AM69" s="1330">
        <f>+(SCI!AM56+SCI!AM88+SCI!AM121+SCI!AM154)/SFP!AN51</f>
        <v>1</v>
      </c>
      <c r="AN69" s="1330">
        <f>+(SCI!AN56+SCI!AN88+SCI!AN121+SCI!AN154)/SFP!AO51</f>
        <v>1</v>
      </c>
      <c r="AO69" s="1330">
        <f>+(SCI!AO56+SCI!AO88+SCI!AO121+SCI!AO154)/SFP!AP51</f>
        <v>1</v>
      </c>
      <c r="AP69" s="1330">
        <f>+(SCI!AP56+SCI!AP88+SCI!AP121+SCI!AP154)/SFP!AQ51</f>
        <v>1</v>
      </c>
      <c r="AQ69" s="1330">
        <f>+(SCI!AQ56+SCI!AQ88+SCI!AQ121+SCI!AQ154)/SFP!AR51</f>
        <v>1</v>
      </c>
      <c r="AR69" s="1330">
        <f>+(SCI!AR56+SCI!AR88+SCI!AR121+SCI!AR154)/SFP!AS51</f>
        <v>1</v>
      </c>
      <c r="AS69" s="1330">
        <f>+(SCI!AS56+SCI!AS88+SCI!AS121+SCI!AS154)/SFP!AT51</f>
        <v>1</v>
      </c>
      <c r="AT69" s="1330">
        <f>+(SCI!AT56+SCI!AT88+SCI!AT121+SCI!AT154)/SFP!AU51</f>
        <v>1</v>
      </c>
      <c r="AU69" s="1330">
        <f>+(SCI!AU56+SCI!AU88+SCI!AU121+SCI!AU154)/SFP!AV51</f>
        <v>1</v>
      </c>
      <c r="AV69" s="1330">
        <f>+(SCI!AV56+SCI!AV88+SCI!AV121+SCI!AV154)/SFP!AW51</f>
        <v>1</v>
      </c>
      <c r="AW69" s="1330">
        <f>+(SCI!AW56+SCI!AW88+SCI!AW121+SCI!AW154)/SFP!AX51</f>
        <v>1</v>
      </c>
      <c r="AX69" s="1330">
        <f>+(SCI!AX56+SCI!AX88+SCI!AX121+SCI!AX154)/SFP!AY51</f>
        <v>1</v>
      </c>
      <c r="AY69" s="1330">
        <f>+(SCI!AY56+SCI!AY88+SCI!AY121+SCI!AY154)/SFP!AZ51</f>
        <v>1</v>
      </c>
      <c r="AZ69" s="1330">
        <f>+(SCI!AZ56+SCI!AZ88+SCI!AZ121+SCI!AZ154)/SFP!BA51</f>
        <v>1</v>
      </c>
      <c r="BA69" s="1330">
        <f>+(SCI!BA56+SCI!BA88+SCI!BA121+SCI!BA154)/SFP!BB51</f>
        <v>1</v>
      </c>
      <c r="BB69" s="1330">
        <f>+(SCI!BB56+SCI!BB88+SCI!BB121+SCI!BB154)/SFP!BC51</f>
        <v>1</v>
      </c>
      <c r="BC69" s="1330">
        <f>+(SCI!BC56+SCI!BC88+SCI!BC121+SCI!BC154)/SFP!BD51</f>
        <v>1</v>
      </c>
      <c r="BD69" s="1330">
        <f>+(SCI!BD56+SCI!BD88+SCI!BD121+SCI!BD154)/SFP!BE51</f>
        <v>1</v>
      </c>
      <c r="BE69" s="1330">
        <f>+(SCI!BE56+SCI!BE88+SCI!BE121+SCI!BE154)/SFP!BF51</f>
        <v>1</v>
      </c>
      <c r="BF69" s="1330">
        <f>+(SCI!BF56+SCI!BF88+SCI!BF121+SCI!BF154)/SFP!BG51</f>
        <v>1</v>
      </c>
      <c r="BG69" s="1330">
        <f>+(SCI!BG56+SCI!BG88+SCI!BG121+SCI!BG154)/SFP!BH51</f>
        <v>1</v>
      </c>
      <c r="BH69" s="1330">
        <f>+(SCI!BH56+SCI!BH88+SCI!BH121+SCI!BH154)/SFP!BI51</f>
        <v>1</v>
      </c>
      <c r="BI69" s="1330">
        <f>+(SCI!BI56+SCI!BI88+SCI!BI121+SCI!BI154)/SFP!BJ51</f>
        <v>1</v>
      </c>
      <c r="BJ69" s="1330">
        <f>+(SCI!BJ56+SCI!BJ88+SCI!BJ121+SCI!BJ154)/SFP!BK51</f>
        <v>1</v>
      </c>
      <c r="BK69" s="1293">
        <f t="shared" si="7"/>
        <v>60</v>
      </c>
      <c r="BN69" s="1285"/>
    </row>
    <row r="70" spans="1:66" x14ac:dyDescent="0.3">
      <c r="A70" s="1351" t="s">
        <v>1219</v>
      </c>
      <c r="C70" s="1270">
        <v>1</v>
      </c>
      <c r="D70" s="1270">
        <v>1</v>
      </c>
      <c r="E70" s="1270">
        <v>1</v>
      </c>
      <c r="F70" s="1270">
        <v>1</v>
      </c>
      <c r="G70" s="1270">
        <v>1</v>
      </c>
      <c r="H70" s="1270">
        <v>1</v>
      </c>
      <c r="I70" s="1270">
        <v>1</v>
      </c>
      <c r="J70" s="1270">
        <v>1</v>
      </c>
      <c r="K70" s="1270">
        <v>1</v>
      </c>
      <c r="L70" s="1270">
        <v>1</v>
      </c>
      <c r="M70" s="1270">
        <v>1</v>
      </c>
      <c r="N70" s="1270">
        <v>1</v>
      </c>
      <c r="O70" s="1270">
        <v>1</v>
      </c>
      <c r="P70" s="1270">
        <v>1</v>
      </c>
      <c r="Q70" s="1270">
        <v>1</v>
      </c>
      <c r="R70" s="1270">
        <v>1</v>
      </c>
      <c r="S70" s="1270">
        <v>1</v>
      </c>
      <c r="T70" s="1270">
        <v>1</v>
      </c>
      <c r="U70" s="1270">
        <v>1</v>
      </c>
      <c r="V70" s="1270">
        <v>1</v>
      </c>
      <c r="W70" s="1270">
        <v>1</v>
      </c>
      <c r="X70" s="1270">
        <v>1</v>
      </c>
      <c r="Y70" s="1270">
        <v>1</v>
      </c>
      <c r="Z70" s="1270">
        <v>1</v>
      </c>
      <c r="AA70" s="1270">
        <v>1</v>
      </c>
      <c r="AB70" s="1270">
        <v>1</v>
      </c>
      <c r="AC70" s="1270">
        <v>1</v>
      </c>
      <c r="AD70" s="1270">
        <v>1</v>
      </c>
      <c r="AE70" s="1270">
        <v>1</v>
      </c>
      <c r="AF70" s="1270">
        <v>1</v>
      </c>
      <c r="AG70" s="1270">
        <v>1</v>
      </c>
      <c r="AH70" s="1270">
        <v>1</v>
      </c>
      <c r="AI70" s="1270">
        <v>1</v>
      </c>
      <c r="AJ70" s="1270">
        <v>1</v>
      </c>
      <c r="AK70" s="1270">
        <v>1</v>
      </c>
      <c r="AL70" s="1270">
        <v>1</v>
      </c>
      <c r="AM70" s="1270">
        <v>1</v>
      </c>
      <c r="AN70" s="1270">
        <v>1</v>
      </c>
      <c r="AO70" s="1270">
        <v>1</v>
      </c>
      <c r="AP70" s="1270">
        <v>1</v>
      </c>
      <c r="AQ70" s="1270">
        <v>1</v>
      </c>
      <c r="AR70" s="1270">
        <v>1</v>
      </c>
      <c r="AS70" s="1270">
        <v>1</v>
      </c>
      <c r="AT70" s="1270">
        <v>1</v>
      </c>
      <c r="AU70" s="1270">
        <v>1</v>
      </c>
      <c r="AV70" s="1270">
        <v>1</v>
      </c>
      <c r="AW70" s="1270">
        <v>1</v>
      </c>
      <c r="AX70" s="1270">
        <v>1</v>
      </c>
      <c r="AY70" s="1270">
        <v>1</v>
      </c>
      <c r="AZ70" s="1270">
        <v>1</v>
      </c>
      <c r="BA70" s="1270">
        <v>1</v>
      </c>
      <c r="BB70" s="1270">
        <v>1</v>
      </c>
      <c r="BC70" s="1270">
        <v>1</v>
      </c>
      <c r="BD70" s="1270">
        <v>1</v>
      </c>
      <c r="BE70" s="1270">
        <v>1</v>
      </c>
      <c r="BF70" s="1270">
        <v>1</v>
      </c>
      <c r="BG70" s="1270">
        <v>1</v>
      </c>
      <c r="BH70" s="1270">
        <v>1</v>
      </c>
      <c r="BI70" s="1270">
        <v>1</v>
      </c>
      <c r="BJ70" s="1270">
        <v>1</v>
      </c>
      <c r="BK70" s="1293">
        <f t="shared" si="7"/>
        <v>60</v>
      </c>
    </row>
    <row r="71" spans="1:66" x14ac:dyDescent="0.3">
      <c r="A71" s="1352" t="s">
        <v>1219</v>
      </c>
      <c r="C71" s="1330">
        <f>+(SCI!C62+SCI!C94+SCI!C127+SCI!C160)/SFP!D57</f>
        <v>1</v>
      </c>
      <c r="D71" s="1330">
        <f>+(SCI!D62+SCI!D94+SCI!D127+SCI!D160)/SFP!E57</f>
        <v>1</v>
      </c>
      <c r="E71" s="1330">
        <f>+(SCI!E62+SCI!E94+SCI!E127+SCI!E160)/SFP!F57</f>
        <v>1</v>
      </c>
      <c r="F71" s="1330">
        <f>+(SCI!F62+SCI!F94+SCI!F127+SCI!F160)/SFP!G57</f>
        <v>1</v>
      </c>
      <c r="G71" s="1330">
        <f>+(SCI!G62+SCI!G94+SCI!G127+SCI!G160)/SFP!H57</f>
        <v>1</v>
      </c>
      <c r="H71" s="1330">
        <f>+(SCI!H62+SCI!H94+SCI!H127+SCI!H160)/SFP!I57</f>
        <v>1</v>
      </c>
      <c r="I71" s="1330">
        <f>+(SCI!I62+SCI!I94+SCI!I127+SCI!I160)/SFP!J57</f>
        <v>1</v>
      </c>
      <c r="J71" s="1330">
        <f>+(SCI!J62+SCI!J94+SCI!J127+SCI!J160)/SFP!K57</f>
        <v>1</v>
      </c>
      <c r="K71" s="1330">
        <f>+(SCI!K62+SCI!K94+SCI!K127+SCI!K160)/SFP!L57</f>
        <v>1</v>
      </c>
      <c r="L71" s="1330">
        <f>+(SCI!L62+SCI!L94+SCI!L127+SCI!L160)/SFP!M57</f>
        <v>1</v>
      </c>
      <c r="M71" s="1330">
        <f>+(SCI!M62+SCI!M94+SCI!M127+SCI!M160)/SFP!N57</f>
        <v>1</v>
      </c>
      <c r="N71" s="1330">
        <f>+(SCI!N62+SCI!N94+SCI!N127+SCI!N160)/SFP!O57</f>
        <v>1</v>
      </c>
      <c r="O71" s="1330">
        <f>+(SCI!O62+SCI!O94+SCI!O127+SCI!O160)/SFP!P57</f>
        <v>1</v>
      </c>
      <c r="P71" s="1330">
        <f>+(SCI!P62+SCI!P94+SCI!P127+SCI!P160)/SFP!Q57</f>
        <v>1</v>
      </c>
      <c r="Q71" s="1330">
        <f>+(SCI!Q62+SCI!Q94+SCI!Q127+SCI!Q160)/SFP!R57</f>
        <v>1</v>
      </c>
      <c r="R71" s="1330">
        <f>+(SCI!R62+SCI!R94+SCI!R127+SCI!R160)/SFP!S57</f>
        <v>1</v>
      </c>
      <c r="S71" s="1330">
        <f>+(SCI!S62+SCI!S94+SCI!S127+SCI!S160)/SFP!T57</f>
        <v>1</v>
      </c>
      <c r="T71" s="1330">
        <f>+(SCI!T62+SCI!T94+SCI!T127+SCI!T160)/SFP!U57</f>
        <v>1</v>
      </c>
      <c r="U71" s="1330">
        <f>+(SCI!U62+SCI!U94+SCI!U127+SCI!U160)/SFP!V57</f>
        <v>1</v>
      </c>
      <c r="V71" s="1330">
        <f>+(SCI!V62+SCI!V94+SCI!V127+SCI!V160)/SFP!W57</f>
        <v>1</v>
      </c>
      <c r="W71" s="1330">
        <f>+(SCI!W62+SCI!W94+SCI!W127+SCI!W160)/SFP!X57</f>
        <v>1</v>
      </c>
      <c r="X71" s="1330">
        <f>+(SCI!X62+SCI!X94+SCI!X127+SCI!X160)/SFP!Y57</f>
        <v>1</v>
      </c>
      <c r="Y71" s="1330">
        <f>+(SCI!Y62+SCI!Y94+SCI!Y127+SCI!Y160)/SFP!Z57</f>
        <v>1</v>
      </c>
      <c r="Z71" s="1330">
        <f>+(SCI!Z62+SCI!Z94+SCI!Z127+SCI!Z160)/SFP!AA57</f>
        <v>1</v>
      </c>
      <c r="AA71" s="1330">
        <f>+(SCI!AA62+SCI!AA94+SCI!AA127+SCI!AA160)/SFP!AB57</f>
        <v>1</v>
      </c>
      <c r="AB71" s="1330">
        <f>+(SCI!AB62+SCI!AB94+SCI!AB127+SCI!AB160)/SFP!AC57</f>
        <v>1</v>
      </c>
      <c r="AC71" s="1330">
        <f>+(SCI!AC62+SCI!AC94+SCI!AC127+SCI!AC160)/SFP!AD57</f>
        <v>1</v>
      </c>
      <c r="AD71" s="1330">
        <f>+(SCI!AD62+SCI!AD94+SCI!AD127+SCI!AD160)/SFP!AE57</f>
        <v>1</v>
      </c>
      <c r="AE71" s="1330">
        <f>+(SCI!AE62+SCI!AE94+SCI!AE127+SCI!AE160)/SFP!AF57</f>
        <v>1</v>
      </c>
      <c r="AF71" s="1330">
        <f>+(SCI!AF62+SCI!AF94+SCI!AF127+SCI!AF160)/SFP!AG57</f>
        <v>1</v>
      </c>
      <c r="AG71" s="1330">
        <f>+(SCI!AG62+SCI!AG94+SCI!AG127+SCI!AG160)/SFP!AH57</f>
        <v>1</v>
      </c>
      <c r="AH71" s="1330">
        <f>+(SCI!AH62+SCI!AH94+SCI!AH127+SCI!AH160)/SFP!AI57</f>
        <v>1</v>
      </c>
      <c r="AI71" s="1330">
        <f>+(SCI!AI62+SCI!AI94+SCI!AI127+SCI!AI160)/SFP!AJ57</f>
        <v>1</v>
      </c>
      <c r="AJ71" s="1330">
        <f>+(SCI!AJ62+SCI!AJ94+SCI!AJ127+SCI!AJ160)/SFP!AK57</f>
        <v>1</v>
      </c>
      <c r="AK71" s="1330">
        <f>+(SCI!AK62+SCI!AK94+SCI!AK127+SCI!AK160)/SFP!AL57</f>
        <v>1</v>
      </c>
      <c r="AL71" s="1330">
        <f>+(SCI!AL62+SCI!AL94+SCI!AL127+SCI!AL160)/SFP!AM57</f>
        <v>1</v>
      </c>
      <c r="AM71" s="1330">
        <f>+(SCI!AM62+SCI!AM94+SCI!AM127+SCI!AM160)/SFP!AN57</f>
        <v>1</v>
      </c>
      <c r="AN71" s="1330">
        <f>+(SCI!AN62+SCI!AN94+SCI!AN127+SCI!AN160)/SFP!AO57</f>
        <v>1</v>
      </c>
      <c r="AO71" s="1330">
        <f>+(SCI!AO62+SCI!AO94+SCI!AO127+SCI!AO160)/SFP!AP57</f>
        <v>1</v>
      </c>
      <c r="AP71" s="1330">
        <f>+(SCI!AP62+SCI!AP94+SCI!AP127+SCI!AP160)/SFP!AQ57</f>
        <v>1</v>
      </c>
      <c r="AQ71" s="1330">
        <f>+(SCI!AQ62+SCI!AQ94+SCI!AQ127+SCI!AQ160)/SFP!AR57</f>
        <v>1</v>
      </c>
      <c r="AR71" s="1330">
        <f>+(SCI!AR62+SCI!AR94+SCI!AR127+SCI!AR160)/SFP!AS57</f>
        <v>1</v>
      </c>
      <c r="AS71" s="1330">
        <f>+(SCI!AS62+SCI!AS94+SCI!AS127+SCI!AS160)/SFP!AT57</f>
        <v>1</v>
      </c>
      <c r="AT71" s="1330">
        <f>+(SCI!AT62+SCI!AT94+SCI!AT127+SCI!AT160)/SFP!AU57</f>
        <v>1</v>
      </c>
      <c r="AU71" s="1330">
        <f>+(SCI!AU62+SCI!AU94+SCI!AU127+SCI!AU160)/SFP!AV57</f>
        <v>1</v>
      </c>
      <c r="AV71" s="1330">
        <f>+(SCI!AV62+SCI!AV94+SCI!AV127+SCI!AV160)/SFP!AW57</f>
        <v>1</v>
      </c>
      <c r="AW71" s="1330">
        <f>+(SCI!AW62+SCI!AW94+SCI!AW127+SCI!AW160)/SFP!AX57</f>
        <v>1</v>
      </c>
      <c r="AX71" s="1330">
        <f>+(SCI!AX62+SCI!AX94+SCI!AX127+SCI!AX160)/SFP!AY57</f>
        <v>1</v>
      </c>
      <c r="AY71" s="1330">
        <f>+(SCI!AY62+SCI!AY94+SCI!AY127+SCI!AY160)/SFP!AZ57</f>
        <v>1</v>
      </c>
      <c r="AZ71" s="1330">
        <f>+(SCI!AZ62+SCI!AZ94+SCI!AZ127+SCI!AZ160)/SFP!BA57</f>
        <v>1</v>
      </c>
      <c r="BA71" s="1330">
        <f>+(SCI!BA62+SCI!BA94+SCI!BA127+SCI!BA160)/SFP!BB57</f>
        <v>1</v>
      </c>
      <c r="BB71" s="1330">
        <f>+(SCI!BB62+SCI!BB94+SCI!BB127+SCI!BB160)/SFP!BC57</f>
        <v>1</v>
      </c>
      <c r="BC71" s="1330">
        <f>+(SCI!BC62+SCI!BC94+SCI!BC127+SCI!BC160)/SFP!BD57</f>
        <v>1</v>
      </c>
      <c r="BD71" s="1330">
        <f>+(SCI!BD62+SCI!BD94+SCI!BD127+SCI!BD160)/SFP!BE57</f>
        <v>1</v>
      </c>
      <c r="BE71" s="1330">
        <f>+(SCI!BE62+SCI!BE94+SCI!BE127+SCI!BE160)/SFP!BF57</f>
        <v>1</v>
      </c>
      <c r="BF71" s="1330">
        <f>+(SCI!BF62+SCI!BF94+SCI!BF127+SCI!BF160)/SFP!BG57</f>
        <v>1</v>
      </c>
      <c r="BG71" s="1330">
        <f>+(SCI!BG62+SCI!BG94+SCI!BG127+SCI!BG160)/SFP!BH57</f>
        <v>1</v>
      </c>
      <c r="BH71" s="1330">
        <f>+(SCI!BH62+SCI!BH94+SCI!BH127+SCI!BH160)/SFP!BI57</f>
        <v>1</v>
      </c>
      <c r="BI71" s="1330">
        <f>+(SCI!BI62+SCI!BI94+SCI!BI127+SCI!BI160)/SFP!BJ57</f>
        <v>1</v>
      </c>
      <c r="BJ71" s="1330">
        <f>+(SCI!BJ62+SCI!BJ94+SCI!BJ127+SCI!BJ160)/SFP!BK57</f>
        <v>1</v>
      </c>
      <c r="BK71" s="1293">
        <f t="shared" si="7"/>
        <v>60</v>
      </c>
      <c r="BN71" s="1285"/>
    </row>
    <row r="72" spans="1:66" x14ac:dyDescent="0.3">
      <c r="A72" s="1349" t="s">
        <v>1218</v>
      </c>
      <c r="C72" s="1269">
        <v>24</v>
      </c>
      <c r="D72" s="1269">
        <v>15</v>
      </c>
      <c r="E72" s="1269">
        <v>10</v>
      </c>
      <c r="F72" s="1269">
        <v>9</v>
      </c>
      <c r="G72" s="1269">
        <v>13</v>
      </c>
      <c r="H72" s="1269">
        <v>18</v>
      </c>
      <c r="I72" s="1269">
        <v>11</v>
      </c>
      <c r="J72" s="1269">
        <v>5</v>
      </c>
      <c r="K72" s="1269">
        <v>7</v>
      </c>
      <c r="L72" s="1269">
        <v>10</v>
      </c>
      <c r="M72" s="1269">
        <v>10</v>
      </c>
      <c r="N72" s="1269">
        <v>15</v>
      </c>
      <c r="O72" s="1269">
        <v>12</v>
      </c>
      <c r="P72" s="1269">
        <v>5</v>
      </c>
      <c r="Q72" s="1269">
        <v>2</v>
      </c>
      <c r="R72" s="1269">
        <v>4</v>
      </c>
      <c r="S72" s="1269">
        <v>7</v>
      </c>
      <c r="T72" s="1269">
        <v>10</v>
      </c>
      <c r="U72" s="1269">
        <v>6</v>
      </c>
      <c r="V72" s="1269">
        <v>5</v>
      </c>
      <c r="W72" s="1269">
        <v>7</v>
      </c>
      <c r="X72" s="1269">
        <v>8</v>
      </c>
      <c r="Y72" s="1269">
        <v>9</v>
      </c>
      <c r="Z72" s="1269">
        <v>13</v>
      </c>
      <c r="AA72" s="1269">
        <v>9</v>
      </c>
      <c r="AB72" s="1269">
        <v>6</v>
      </c>
      <c r="AC72" s="1269">
        <v>3</v>
      </c>
      <c r="AD72" s="1269">
        <v>2</v>
      </c>
      <c r="AE72" s="1269">
        <v>4</v>
      </c>
      <c r="AF72" s="1269">
        <v>7</v>
      </c>
      <c r="AG72" s="1269">
        <v>5</v>
      </c>
      <c r="AH72" s="1269">
        <v>4</v>
      </c>
      <c r="AI72" s="1269">
        <v>4</v>
      </c>
      <c r="AJ72" s="1269">
        <v>4</v>
      </c>
      <c r="AK72" s="1269">
        <v>4</v>
      </c>
      <c r="AL72" s="1269">
        <v>8</v>
      </c>
      <c r="AM72" s="1269">
        <v>6</v>
      </c>
      <c r="AN72" s="1269">
        <v>5</v>
      </c>
      <c r="AO72" s="1269">
        <v>2</v>
      </c>
      <c r="AP72" s="1269">
        <v>3</v>
      </c>
      <c r="AQ72" s="1269">
        <v>8</v>
      </c>
      <c r="AR72" s="1269">
        <v>14</v>
      </c>
      <c r="AS72" s="1269">
        <v>7</v>
      </c>
      <c r="AT72" s="1269">
        <v>4</v>
      </c>
      <c r="AU72" s="1269">
        <v>5</v>
      </c>
      <c r="AV72" s="1269">
        <v>8</v>
      </c>
      <c r="AW72" s="1269">
        <v>8</v>
      </c>
      <c r="AX72" s="1269">
        <v>18</v>
      </c>
      <c r="AY72" s="1269">
        <v>11</v>
      </c>
      <c r="AZ72" s="1269">
        <v>5</v>
      </c>
      <c r="BA72" s="1269">
        <v>3</v>
      </c>
      <c r="BB72" s="1269">
        <v>2</v>
      </c>
      <c r="BC72" s="1269">
        <v>6</v>
      </c>
      <c r="BD72" s="1269">
        <v>9</v>
      </c>
      <c r="BE72" s="1269">
        <v>5</v>
      </c>
      <c r="BF72" s="1269">
        <v>3</v>
      </c>
      <c r="BG72" s="1269">
        <v>5</v>
      </c>
      <c r="BH72" s="1269">
        <v>6</v>
      </c>
      <c r="BI72" s="1269">
        <v>6</v>
      </c>
      <c r="BJ72" s="1269">
        <v>11</v>
      </c>
      <c r="BK72" s="1318">
        <f t="shared" si="7"/>
        <v>455</v>
      </c>
    </row>
    <row r="73" spans="1:66" x14ac:dyDescent="0.3">
      <c r="A73" s="1350" t="s">
        <v>1218</v>
      </c>
      <c r="C73" s="1329">
        <f>+ROUNDUP((SFP!D107/SCI!C30)*30,0)</f>
        <v>24</v>
      </c>
      <c r="D73" s="1329">
        <f>+ROUNDUP((SFP!E107/SCI!D30)*30,0)</f>
        <v>15</v>
      </c>
      <c r="E73" s="1329">
        <f>+ROUNDUP((SFP!F107/SCI!E30)*30,0)</f>
        <v>10</v>
      </c>
      <c r="F73" s="1329">
        <f>+ROUNDUP((SFP!G107/SCI!F30)*30,0)</f>
        <v>9</v>
      </c>
      <c r="G73" s="1329">
        <f>+ROUNDUP((SFP!H107/SCI!G30)*30,0)</f>
        <v>13</v>
      </c>
      <c r="H73" s="1329">
        <f>+ROUNDUP((SFP!I107/SCI!H30)*30,0)</f>
        <v>18</v>
      </c>
      <c r="I73" s="1329">
        <f>+ROUNDUP((SFP!J107/SCI!I30)*30,0)</f>
        <v>11</v>
      </c>
      <c r="J73" s="1329">
        <f>+ROUNDUP((SFP!K107/SCI!J30)*30,0)</f>
        <v>5</v>
      </c>
      <c r="K73" s="1329">
        <f>+ROUNDUP((SFP!L107/SCI!K30)*30,0)</f>
        <v>7</v>
      </c>
      <c r="L73" s="1329">
        <f>+ROUNDUP((SFP!M107/SCI!L30)*30,0)</f>
        <v>10</v>
      </c>
      <c r="M73" s="1329">
        <f>+ROUNDUP((SFP!N107/SCI!M30)*30,0)</f>
        <v>10</v>
      </c>
      <c r="N73" s="1329">
        <f>+ROUNDUP((SFP!O107/SCI!N30)*30,0)</f>
        <v>15</v>
      </c>
      <c r="O73" s="1329">
        <f>+ROUNDUP((SFP!P107/SCI!O30)*30,0)</f>
        <v>12</v>
      </c>
      <c r="P73" s="1329">
        <f>+ROUNDUP((SFP!Q107/SCI!P30)*30,0)</f>
        <v>5</v>
      </c>
      <c r="Q73" s="1329">
        <f>+ROUNDUP((SFP!R107/SCI!Q30)*30,0)</f>
        <v>2</v>
      </c>
      <c r="R73" s="1329">
        <f>+ROUNDUP((SFP!S107/SCI!R30)*30,0)</f>
        <v>4</v>
      </c>
      <c r="S73" s="1329">
        <f>+ROUNDUP((SFP!T107/SCI!S30)*30,0)</f>
        <v>7</v>
      </c>
      <c r="T73" s="1329">
        <f>+ROUNDUP((SFP!U107/SCI!T30)*30,0)</f>
        <v>10</v>
      </c>
      <c r="U73" s="1329">
        <f>+ROUNDUP((SFP!V107/SCI!U30)*30,0)</f>
        <v>6</v>
      </c>
      <c r="V73" s="1329">
        <f>+ROUNDUP((SFP!W107/SCI!V30)*30,0)</f>
        <v>5</v>
      </c>
      <c r="W73" s="1329">
        <f>+ROUNDUP((SFP!X107/SCI!W30)*30,0)</f>
        <v>7</v>
      </c>
      <c r="X73" s="1329">
        <f>+ROUNDUP((SFP!Y107/SCI!X30)*30,0)</f>
        <v>8</v>
      </c>
      <c r="Y73" s="1329">
        <f>+ROUNDUP((SFP!Z107/SCI!Y30)*30,0)</f>
        <v>9</v>
      </c>
      <c r="Z73" s="1329">
        <f>+ROUNDUP((SFP!AA107/SCI!Z30)*30,0)</f>
        <v>13</v>
      </c>
      <c r="AA73" s="1329">
        <f>+ROUNDUP((SFP!AB107/SCI!AA30)*30,0)</f>
        <v>9</v>
      </c>
      <c r="AB73" s="1329">
        <f>+ROUNDUP((SFP!AC107/SCI!AB30)*30,0)</f>
        <v>6</v>
      </c>
      <c r="AC73" s="1329">
        <f>+ROUNDUP((SFP!AD107/SCI!AC30)*30,0)</f>
        <v>3</v>
      </c>
      <c r="AD73" s="1329">
        <f>+ROUNDUP((SFP!AE107/SCI!AD30)*30,0)</f>
        <v>2</v>
      </c>
      <c r="AE73" s="1329">
        <f>+ROUNDUP((SFP!AF107/SCI!AE30)*30,0)</f>
        <v>4</v>
      </c>
      <c r="AF73" s="1329">
        <f>+ROUNDUP((SFP!AG107/SCI!AF30)*30,0)</f>
        <v>7</v>
      </c>
      <c r="AG73" s="1329">
        <f>+ROUNDUP((SFP!AH107/SCI!AG30)*30,0)</f>
        <v>5</v>
      </c>
      <c r="AH73" s="1329">
        <f>+ROUNDUP((SFP!AI107/SCI!AH30)*30,0)</f>
        <v>4</v>
      </c>
      <c r="AI73" s="1329">
        <f>+ROUNDUP((SFP!AJ107/SCI!AI30)*30,0)</f>
        <v>4</v>
      </c>
      <c r="AJ73" s="1329">
        <f>+ROUNDUP((SFP!AK107/SCI!AJ30)*30,0)</f>
        <v>4</v>
      </c>
      <c r="AK73" s="1329">
        <f>+ROUNDUP((SFP!AL107/SCI!AK30)*30,0)</f>
        <v>4</v>
      </c>
      <c r="AL73" s="1329">
        <f>+ROUNDUP((SFP!AM107/SCI!AL30)*30,0)</f>
        <v>8</v>
      </c>
      <c r="AM73" s="1329">
        <f>+ROUNDUP((SFP!AN107/SCI!AM30)*30,0)</f>
        <v>6</v>
      </c>
      <c r="AN73" s="1329">
        <f>+ROUNDUP((SFP!AO107/SCI!AN30)*30,0)</f>
        <v>5</v>
      </c>
      <c r="AO73" s="1329">
        <f>+ROUNDUP((SFP!AP107/SCI!AO30)*30,0)</f>
        <v>2</v>
      </c>
      <c r="AP73" s="1329">
        <f>+ROUNDUP((SFP!AQ107/SCI!AP30)*30,0)</f>
        <v>3</v>
      </c>
      <c r="AQ73" s="1329">
        <f>+ROUNDUP((SFP!AR107/SCI!AQ30)*30,0)</f>
        <v>8</v>
      </c>
      <c r="AR73" s="1329">
        <f>+ROUNDUP((SFP!AS107/SCI!AR30)*30,0)</f>
        <v>14</v>
      </c>
      <c r="AS73" s="1329">
        <f>+ROUNDUP((SFP!AT107/SCI!AS30)*30,0)</f>
        <v>7</v>
      </c>
      <c r="AT73" s="1329">
        <f>+ROUNDUP((SFP!AU107/SCI!AT30)*30,0)</f>
        <v>4</v>
      </c>
      <c r="AU73" s="1329">
        <f>+ROUNDUP((SFP!AV107/SCI!AU30)*30,0)</f>
        <v>5</v>
      </c>
      <c r="AV73" s="1329">
        <f>+ROUNDUP((SFP!AW107/SCI!AV30)*30,0)</f>
        <v>8</v>
      </c>
      <c r="AW73" s="1329">
        <f>+ROUNDUP((SFP!AX107/SCI!AW30)*30,0)</f>
        <v>8</v>
      </c>
      <c r="AX73" s="1329">
        <f>+ROUNDUP((SFP!AY107/SCI!AX30)*30,0)</f>
        <v>18</v>
      </c>
      <c r="AY73" s="1329">
        <f>+ROUNDUP((SFP!AZ107/SCI!AY30)*30,0)</f>
        <v>11</v>
      </c>
      <c r="AZ73" s="1329">
        <f>+ROUNDUP((SFP!BA107/SCI!AZ30)*30,0)</f>
        <v>5</v>
      </c>
      <c r="BA73" s="1329">
        <f>+ROUNDUP((SFP!BB107/SCI!BA30)*30,0)</f>
        <v>3</v>
      </c>
      <c r="BB73" s="1329">
        <f>+ROUNDUP((SFP!BC107/SCI!BB30)*30,0)</f>
        <v>2</v>
      </c>
      <c r="BC73" s="1329">
        <f>+ROUNDUP((SFP!BD107/SCI!BC30)*30,0)</f>
        <v>6</v>
      </c>
      <c r="BD73" s="1329">
        <f>+ROUNDUP((SFP!BE107/SCI!BD30)*30,0)</f>
        <v>9</v>
      </c>
      <c r="BE73" s="1329">
        <f>+ROUNDUP((SFP!BF107/SCI!BE30)*30,0)</f>
        <v>5</v>
      </c>
      <c r="BF73" s="1329">
        <f>+ROUNDUP((SFP!BG107/SCI!BF30)*30,0)</f>
        <v>3</v>
      </c>
      <c r="BG73" s="1329">
        <f>+ROUNDUP((SFP!BH107/SCI!BG30)*30,0)</f>
        <v>5</v>
      </c>
      <c r="BH73" s="1329">
        <f>+ROUNDUP((SFP!BI107/SCI!BH30)*30,0)</f>
        <v>6</v>
      </c>
      <c r="BI73" s="1329">
        <f>+ROUNDUP((SFP!BJ107/SCI!BI30)*30,0)</f>
        <v>6</v>
      </c>
      <c r="BJ73" s="1329">
        <f>+ROUNDUP((SFP!BK107/SCI!BJ30)*30,0)</f>
        <v>11</v>
      </c>
      <c r="BK73" s="1318">
        <f t="shared" si="7"/>
        <v>455</v>
      </c>
      <c r="BN73" s="1285"/>
    </row>
    <row r="74" spans="1:66" x14ac:dyDescent="0.3">
      <c r="A74" s="1349" t="s">
        <v>1217</v>
      </c>
      <c r="C74" s="1269">
        <v>262</v>
      </c>
      <c r="D74" s="1269">
        <v>104</v>
      </c>
      <c r="E74" s="1269">
        <v>51</v>
      </c>
      <c r="F74" s="1269">
        <v>60</v>
      </c>
      <c r="G74" s="1269">
        <v>46</v>
      </c>
      <c r="H74" s="1269">
        <v>47</v>
      </c>
      <c r="I74" s="1269">
        <v>54</v>
      </c>
      <c r="J74" s="1269">
        <v>67</v>
      </c>
      <c r="K74" s="1269">
        <v>16</v>
      </c>
      <c r="L74" s="1269">
        <v>30</v>
      </c>
      <c r="M74" s="1269">
        <v>37</v>
      </c>
      <c r="N74" s="1269">
        <v>45</v>
      </c>
      <c r="O74" s="1269">
        <v>217</v>
      </c>
      <c r="P74" s="1269">
        <v>87</v>
      </c>
      <c r="Q74" s="1269">
        <v>1</v>
      </c>
      <c r="R74" s="1269">
        <v>1</v>
      </c>
      <c r="S74" s="1269">
        <v>8</v>
      </c>
      <c r="T74" s="1269">
        <v>20</v>
      </c>
      <c r="U74" s="1269">
        <v>36</v>
      </c>
      <c r="V74" s="1269">
        <v>69</v>
      </c>
      <c r="W74" s="1269">
        <v>16</v>
      </c>
      <c r="X74" s="1269">
        <v>20</v>
      </c>
      <c r="Y74" s="1269">
        <v>27</v>
      </c>
      <c r="Z74" s="1269">
        <v>29</v>
      </c>
      <c r="AA74" s="1269">
        <v>225</v>
      </c>
      <c r="AB74" s="1269">
        <v>81</v>
      </c>
      <c r="AC74" s="1269">
        <v>28</v>
      </c>
      <c r="AD74" s="1269">
        <v>1</v>
      </c>
      <c r="AE74" s="1269">
        <v>9</v>
      </c>
      <c r="AF74" s="1269">
        <v>20</v>
      </c>
      <c r="AG74" s="1269">
        <v>37</v>
      </c>
      <c r="AH74" s="1269">
        <v>60</v>
      </c>
      <c r="AI74" s="1269">
        <v>12</v>
      </c>
      <c r="AJ74" s="1269">
        <v>16</v>
      </c>
      <c r="AK74" s="1269">
        <v>22</v>
      </c>
      <c r="AL74" s="1269">
        <v>24</v>
      </c>
      <c r="AM74" s="1269">
        <v>211</v>
      </c>
      <c r="AN74" s="1269">
        <v>90</v>
      </c>
      <c r="AO74" s="1269">
        <v>15</v>
      </c>
      <c r="AP74" s="1269">
        <v>1</v>
      </c>
      <c r="AQ74" s="1269">
        <v>9</v>
      </c>
      <c r="AR74" s="1269">
        <v>30</v>
      </c>
      <c r="AS74" s="1269">
        <v>32</v>
      </c>
      <c r="AT74" s="1269">
        <v>50</v>
      </c>
      <c r="AU74" s="1269">
        <v>23</v>
      </c>
      <c r="AV74" s="1269">
        <v>24</v>
      </c>
      <c r="AW74" s="1269">
        <v>32</v>
      </c>
      <c r="AX74" s="1269">
        <v>43</v>
      </c>
      <c r="AY74" s="1269">
        <v>316</v>
      </c>
      <c r="AZ74" s="1269">
        <v>72</v>
      </c>
      <c r="BA74" s="1269">
        <v>42</v>
      </c>
      <c r="BB74" s="1269">
        <v>1</v>
      </c>
      <c r="BC74" s="1269">
        <v>3</v>
      </c>
      <c r="BD74" s="1269">
        <v>9</v>
      </c>
      <c r="BE74" s="1269">
        <v>18</v>
      </c>
      <c r="BF74" s="1269">
        <v>49</v>
      </c>
      <c r="BG74" s="1269">
        <v>17</v>
      </c>
      <c r="BH74" s="1269">
        <v>9</v>
      </c>
      <c r="BI74" s="1269">
        <v>13</v>
      </c>
      <c r="BJ74" s="1269">
        <v>15</v>
      </c>
      <c r="BK74" s="1318">
        <f t="shared" si="7"/>
        <v>3009</v>
      </c>
    </row>
    <row r="75" spans="1:66" x14ac:dyDescent="0.3">
      <c r="A75" s="1350" t="s">
        <v>1217</v>
      </c>
      <c r="C75" s="1329">
        <f>+ROUNDUP(SFP!D108/(SCI!C35+SCI!C67+SCI!C132)*30,0)</f>
        <v>262</v>
      </c>
      <c r="D75" s="1329">
        <f>+ROUNDUP(SFP!E108/(SCI!D35+SCI!D67+SCI!D132)*30,0)</f>
        <v>104</v>
      </c>
      <c r="E75" s="1329">
        <f>+ROUNDUP(SFP!F108/(SCI!E35+SCI!E67+SCI!E132)*30,0)</f>
        <v>51</v>
      </c>
      <c r="F75" s="1329">
        <f>+ROUNDUP(SFP!G108/(SCI!F35+SCI!F67+SCI!F132)*30,0)</f>
        <v>60</v>
      </c>
      <c r="G75" s="1329">
        <f>+ROUNDUP(SFP!H108/(SCI!G35+SCI!G67+SCI!G132)*30,0)</f>
        <v>46</v>
      </c>
      <c r="H75" s="1329">
        <f>+ROUNDUP(SFP!I108/(SCI!H35+SCI!H67+SCI!H132)*30,0)</f>
        <v>47</v>
      </c>
      <c r="I75" s="1329">
        <f>+ROUNDUP(SFP!J108/(SCI!I35+SCI!I67+SCI!I132)*30,0)</f>
        <v>54</v>
      </c>
      <c r="J75" s="1329">
        <f>+ROUNDUP(SFP!K108/(SCI!J35+SCI!J67+SCI!J132)*30,0)</f>
        <v>67</v>
      </c>
      <c r="K75" s="1329">
        <f>+ROUNDUP(SFP!L108/(SCI!K35+SCI!K67+SCI!K132)*30,0)</f>
        <v>16</v>
      </c>
      <c r="L75" s="1329">
        <f>+ROUNDUP(SFP!M108/(SCI!L35+SCI!L67+SCI!L132)*30,0)</f>
        <v>30</v>
      </c>
      <c r="M75" s="1329">
        <f>+ROUNDUP(SFP!N108/(SCI!M35+SCI!M67+SCI!M132)*30,0)</f>
        <v>37</v>
      </c>
      <c r="N75" s="1329">
        <f>+ROUNDUP(SFP!O108/(SCI!N35+SCI!N67+SCI!N132)*30,0)</f>
        <v>45</v>
      </c>
      <c r="O75" s="1329">
        <f>+ROUNDUP(SFP!P108/(SCI!O35+SCI!O67+SCI!O132)*30,0)</f>
        <v>217</v>
      </c>
      <c r="P75" s="1329">
        <f>+ROUNDUP(SFP!Q108/(SCI!P35+SCI!P67+SCI!P132)*30,0)</f>
        <v>87</v>
      </c>
      <c r="Q75" s="1329">
        <f>+ROUNDUP(SFP!R108/(SCI!Q35+SCI!Q67+SCI!Q132)*30,0)</f>
        <v>1</v>
      </c>
      <c r="R75" s="1329">
        <f>+ROUNDUP(SFP!S108/(SCI!R35+SCI!R67+SCI!R132)*30,0)</f>
        <v>1</v>
      </c>
      <c r="S75" s="1329">
        <f>+ROUNDUP(SFP!T108/(SCI!S35+SCI!S67+SCI!S132)*30,0)</f>
        <v>8</v>
      </c>
      <c r="T75" s="1329">
        <f>+ROUNDUP(SFP!U108/(SCI!T35+SCI!T67+SCI!T132)*30,0)</f>
        <v>20</v>
      </c>
      <c r="U75" s="1329">
        <f>+ROUNDUP(SFP!V108/(SCI!U35+SCI!U67+SCI!U132)*30,0)</f>
        <v>36</v>
      </c>
      <c r="V75" s="1329">
        <f>+ROUNDUP(SFP!W108/(SCI!V35+SCI!V67+SCI!V132)*30,0)</f>
        <v>69</v>
      </c>
      <c r="W75" s="1329">
        <f>+ROUNDUP(SFP!X108/(SCI!W35+SCI!W67+SCI!W132)*30,0)</f>
        <v>16</v>
      </c>
      <c r="X75" s="1329">
        <f>+ROUNDUP(SFP!Y108/(SCI!X35+SCI!X67+SCI!X132)*30,0)</f>
        <v>20</v>
      </c>
      <c r="Y75" s="1329">
        <f>+ROUNDUP(SFP!Z108/(SCI!Y35+SCI!Y67+SCI!Y132)*30,0)</f>
        <v>27</v>
      </c>
      <c r="Z75" s="1329">
        <f>+ROUNDUP(SFP!AA108/(SCI!Z35+SCI!Z67+SCI!Z132)*30,0)</f>
        <v>29</v>
      </c>
      <c r="AA75" s="1329">
        <f>+ROUNDUP(SFP!AB108/(SCI!AA35+SCI!AA67+SCI!AA132)*30,0)</f>
        <v>225</v>
      </c>
      <c r="AB75" s="1329">
        <f>+ROUNDUP(SFP!AC108/(SCI!AB35+SCI!AB67+SCI!AB132)*30,0)</f>
        <v>81</v>
      </c>
      <c r="AC75" s="1329">
        <f>+ROUNDUP(SFP!AD108/(SCI!AC35+SCI!AC67+SCI!AC132)*30,0)</f>
        <v>28</v>
      </c>
      <c r="AD75" s="1329">
        <f>+ROUNDUP(SFP!AE108/(SCI!AD35+SCI!AD67+SCI!AD132)*30,0)</f>
        <v>1</v>
      </c>
      <c r="AE75" s="1329">
        <f>+ROUNDUP(SFP!AF108/(SCI!AE35+SCI!AE67+SCI!AE132)*30,0)</f>
        <v>9</v>
      </c>
      <c r="AF75" s="1329">
        <f>+ROUNDUP(SFP!AG108/(SCI!AF35+SCI!AF67+SCI!AF132)*30,0)</f>
        <v>20</v>
      </c>
      <c r="AG75" s="1329">
        <f>+ROUNDUP(SFP!AH108/(SCI!AG35+SCI!AG67+SCI!AG132)*30,0)</f>
        <v>37</v>
      </c>
      <c r="AH75" s="1329">
        <f>+ROUNDUP(SFP!AI108/(SCI!AH35+SCI!AH67+SCI!AH132)*30,0)</f>
        <v>60</v>
      </c>
      <c r="AI75" s="1329">
        <f>+ROUNDUP(SFP!AJ108/(SCI!AI35+SCI!AI67+SCI!AI132)*30,0)</f>
        <v>12</v>
      </c>
      <c r="AJ75" s="1329">
        <f>+ROUNDUP(SFP!AK108/(SCI!AJ35+SCI!AJ67+SCI!AJ132)*30,0)</f>
        <v>16</v>
      </c>
      <c r="AK75" s="1329">
        <f>+ROUNDUP(SFP!AL108/(SCI!AK35+SCI!AK67+SCI!AK132)*30,0)</f>
        <v>22</v>
      </c>
      <c r="AL75" s="1329">
        <f>+ROUNDUP(SFP!AM108/(SCI!AL35+SCI!AL67+SCI!AL132)*30,0)</f>
        <v>24</v>
      </c>
      <c r="AM75" s="1329">
        <f>+ROUNDUP(SFP!AN108/(SCI!AM35+SCI!AM67+SCI!AM132)*30,0)</f>
        <v>211</v>
      </c>
      <c r="AN75" s="1329">
        <f>+ROUNDUP(SFP!AO108/(SCI!AN35+SCI!AN67+SCI!AN132)*30,0)</f>
        <v>90</v>
      </c>
      <c r="AO75" s="1329">
        <f>+ROUNDUP(SFP!AP108/(SCI!AO35+SCI!AO67+SCI!AO132)*30,0)</f>
        <v>15</v>
      </c>
      <c r="AP75" s="1329">
        <f>+ROUNDUP(SFP!AQ108/(SCI!AP35+SCI!AP67+SCI!AP132)*30,0)</f>
        <v>1</v>
      </c>
      <c r="AQ75" s="1329">
        <f>+ROUNDUP(SFP!AR108/(SCI!AQ35+SCI!AQ67+SCI!AQ132)*30,0)</f>
        <v>9</v>
      </c>
      <c r="AR75" s="1329">
        <f>+ROUNDUP(SFP!AS108/(SCI!AR35+SCI!AR67+SCI!AR132)*30,0)</f>
        <v>30</v>
      </c>
      <c r="AS75" s="1329">
        <f>+ROUNDUP(SFP!AT108/(SCI!AS35+SCI!AS67+SCI!AS132)*30,0)</f>
        <v>32</v>
      </c>
      <c r="AT75" s="1329">
        <f>+ROUNDUP(SFP!AU108/(SCI!AT35+SCI!AT67+SCI!AT132)*30,0)</f>
        <v>50</v>
      </c>
      <c r="AU75" s="1329">
        <f>+ROUNDUP(SFP!AV108/(SCI!AU35+SCI!AU67+SCI!AU132)*30,0)</f>
        <v>23</v>
      </c>
      <c r="AV75" s="1329">
        <f>+ROUNDUP(SFP!AW108/(SCI!AV35+SCI!AV67+SCI!AV132)*30,0)</f>
        <v>24</v>
      </c>
      <c r="AW75" s="1329">
        <f>+ROUNDUP(SFP!AX108/(SCI!AW35+SCI!AW67+SCI!AW132)*30,0)</f>
        <v>32</v>
      </c>
      <c r="AX75" s="1329">
        <f>+ROUNDUP(SFP!AY108/(SCI!AX35+SCI!AX67+SCI!AX132)*30,0)</f>
        <v>43</v>
      </c>
      <c r="AY75" s="1329">
        <f>+ROUNDUP(SFP!AZ108/(SCI!AY35+SCI!AY67+SCI!AY132)*30,0)</f>
        <v>316</v>
      </c>
      <c r="AZ75" s="1329">
        <f>+ROUNDUP(SFP!BA108/(SCI!AZ35+SCI!AZ67+SCI!AZ132)*30,0)</f>
        <v>72</v>
      </c>
      <c r="BA75" s="1329">
        <f>+ROUNDUP(SFP!BB108/(SCI!BA35+SCI!BA67+SCI!BA132)*30,0)</f>
        <v>42</v>
      </c>
      <c r="BB75" s="1329">
        <f>+ROUNDUP(SFP!BC108/(SCI!BB35+SCI!BB67+SCI!BB132)*30,0)</f>
        <v>1</v>
      </c>
      <c r="BC75" s="1329">
        <f>+ROUNDUP(SFP!BD108/(SCI!BC35+SCI!BC67+SCI!BC132)*30,0)</f>
        <v>3</v>
      </c>
      <c r="BD75" s="1329">
        <f>+ROUNDUP(SFP!BE108/(SCI!BD35+SCI!BD67+SCI!BD132)*30,0)</f>
        <v>9</v>
      </c>
      <c r="BE75" s="1329">
        <f>+ROUNDUP(SFP!BF108/(SCI!BE35+SCI!BE67+SCI!BE132)*30,0)</f>
        <v>18</v>
      </c>
      <c r="BF75" s="1329">
        <f>+ROUNDUP(SFP!BG108/(SCI!BF35+SCI!BF67+SCI!BF132)*30,0)</f>
        <v>49</v>
      </c>
      <c r="BG75" s="1329">
        <f>+ROUNDUP(SFP!BH108/(SCI!BG35+SCI!BG67+SCI!BG132)*30,0)</f>
        <v>17</v>
      </c>
      <c r="BH75" s="1329">
        <f>+ROUNDUP(SFP!BI108/(SCI!BH35+SCI!BH67+SCI!BH132)*30,0)</f>
        <v>9</v>
      </c>
      <c r="BI75" s="1329">
        <f>+ROUNDUP(SFP!BJ108/(SCI!BI35+SCI!BI67+SCI!BI132)*30,0)</f>
        <v>13</v>
      </c>
      <c r="BJ75" s="1329">
        <f>+ROUNDUP(SFP!BK108/(SCI!BJ35+SCI!BJ67+SCI!BJ132)*30,0)</f>
        <v>15</v>
      </c>
      <c r="BK75" s="1318">
        <f t="shared" si="7"/>
        <v>3009</v>
      </c>
      <c r="BN75" s="1285"/>
    </row>
    <row r="76" spans="1:66" x14ac:dyDescent="0.3">
      <c r="A76" s="1349" t="s">
        <v>1216</v>
      </c>
      <c r="C76" s="1269">
        <v>174</v>
      </c>
      <c r="D76" s="1269">
        <v>175</v>
      </c>
      <c r="E76" s="1269">
        <v>131</v>
      </c>
      <c r="F76" s="1269">
        <v>89</v>
      </c>
      <c r="G76" s="1269">
        <v>55</v>
      </c>
      <c r="H76" s="1269">
        <v>42</v>
      </c>
      <c r="I76" s="1269">
        <v>66</v>
      </c>
      <c r="J76" s="1269">
        <v>37</v>
      </c>
      <c r="K76" s="1269">
        <v>49</v>
      </c>
      <c r="L76" s="1269">
        <v>36</v>
      </c>
      <c r="M76" s="1269">
        <v>53</v>
      </c>
      <c r="N76" s="1269">
        <v>39</v>
      </c>
      <c r="O76" s="1269">
        <v>42</v>
      </c>
      <c r="P76" s="1269">
        <v>21</v>
      </c>
      <c r="Q76" s="1269">
        <v>18</v>
      </c>
      <c r="R76" s="1269">
        <v>29</v>
      </c>
      <c r="S76" s="1269">
        <v>15</v>
      </c>
      <c r="T76" s="1269">
        <v>26</v>
      </c>
      <c r="U76" s="1269">
        <v>19</v>
      </c>
      <c r="V76" s="1269">
        <v>27</v>
      </c>
      <c r="W76" s="1269">
        <v>18</v>
      </c>
      <c r="X76" s="1269">
        <v>26</v>
      </c>
      <c r="Y76" s="1269">
        <v>20</v>
      </c>
      <c r="Z76" s="1269">
        <v>25</v>
      </c>
      <c r="AA76" s="1269">
        <v>20</v>
      </c>
      <c r="AB76" s="1269">
        <v>25</v>
      </c>
      <c r="AC76" s="1269">
        <v>26</v>
      </c>
      <c r="AD76" s="1269">
        <v>28</v>
      </c>
      <c r="AE76" s="1269">
        <v>21</v>
      </c>
      <c r="AF76" s="1269">
        <v>29</v>
      </c>
      <c r="AG76" s="1269">
        <v>23</v>
      </c>
      <c r="AH76" s="1269">
        <v>30</v>
      </c>
      <c r="AI76" s="1269">
        <v>23</v>
      </c>
      <c r="AJ76" s="1269">
        <v>28</v>
      </c>
      <c r="AK76" s="1269">
        <v>21</v>
      </c>
      <c r="AL76" s="1269">
        <v>28</v>
      </c>
      <c r="AM76" s="1269">
        <v>22</v>
      </c>
      <c r="AN76" s="1269">
        <v>34</v>
      </c>
      <c r="AO76" s="1269">
        <v>17</v>
      </c>
      <c r="AP76" s="1269">
        <v>28</v>
      </c>
      <c r="AQ76" s="1269">
        <v>14</v>
      </c>
      <c r="AR76" s="1269">
        <v>27</v>
      </c>
      <c r="AS76" s="1269">
        <v>13</v>
      </c>
      <c r="AT76" s="1269">
        <v>26</v>
      </c>
      <c r="AU76" s="1269">
        <v>11</v>
      </c>
      <c r="AV76" s="1269">
        <v>25</v>
      </c>
      <c r="AW76" s="1269">
        <v>14</v>
      </c>
      <c r="AX76" s="1269">
        <v>29</v>
      </c>
      <c r="AY76" s="1269">
        <v>13</v>
      </c>
      <c r="AZ76" s="1269">
        <v>22</v>
      </c>
      <c r="BA76" s="1269">
        <v>24</v>
      </c>
      <c r="BB76" s="1269">
        <v>20</v>
      </c>
      <c r="BC76" s="1269">
        <v>23</v>
      </c>
      <c r="BD76" s="1269">
        <v>21</v>
      </c>
      <c r="BE76" s="1269">
        <v>23</v>
      </c>
      <c r="BF76" s="1269">
        <v>21</v>
      </c>
      <c r="BG76" s="1269">
        <v>24</v>
      </c>
      <c r="BH76" s="1269">
        <v>21</v>
      </c>
      <c r="BI76" s="1269">
        <v>23</v>
      </c>
      <c r="BJ76" s="1269">
        <v>21</v>
      </c>
      <c r="BK76" s="1318">
        <f t="shared" si="7"/>
        <v>2050</v>
      </c>
    </row>
    <row r="77" spans="1:66" x14ac:dyDescent="0.3">
      <c r="A77" s="1350" t="s">
        <v>1215</v>
      </c>
      <c r="C77" s="1329">
        <f>+ROUNDUP(SFP!D109/(SCI!C99)*30,0)</f>
        <v>174</v>
      </c>
      <c r="D77" s="1329">
        <f>+ROUNDUP(SFP!E109/(SCI!D99)*30,0)</f>
        <v>175</v>
      </c>
      <c r="E77" s="1329">
        <f>+ROUNDUP(SFP!F109/(SCI!E99)*30,0)</f>
        <v>131</v>
      </c>
      <c r="F77" s="1329">
        <f>+ROUNDUP(SFP!G109/(SCI!F99)*30,0)</f>
        <v>89</v>
      </c>
      <c r="G77" s="1329">
        <f>+ROUNDUP(SFP!H109/(SCI!G99)*30,0)</f>
        <v>55</v>
      </c>
      <c r="H77" s="1329">
        <f>+ROUNDUP(SFP!I109/(SCI!H99)*30,0)</f>
        <v>42</v>
      </c>
      <c r="I77" s="1329">
        <f>+ROUNDUP(SFP!J109/(SCI!I99)*30,0)</f>
        <v>66</v>
      </c>
      <c r="J77" s="1329">
        <f>+ROUNDUP(SFP!K109/(SCI!J99)*30,0)</f>
        <v>37</v>
      </c>
      <c r="K77" s="1329">
        <f>+ROUNDUP(SFP!L109/(SCI!K99)*30,0)</f>
        <v>49</v>
      </c>
      <c r="L77" s="1329">
        <f>+ROUNDUP(SFP!M109/(SCI!L99)*30,0)</f>
        <v>36</v>
      </c>
      <c r="M77" s="1329">
        <f>+ROUNDUP(SFP!N109/(SCI!M99)*30,0)</f>
        <v>53</v>
      </c>
      <c r="N77" s="1329">
        <f>+ROUNDUP(SFP!O109/(SCI!N99)*30,0)</f>
        <v>39</v>
      </c>
      <c r="O77" s="1329">
        <f>+ROUNDUP(SFP!P109/(SCI!O99)*30,0)</f>
        <v>42</v>
      </c>
      <c r="P77" s="1329">
        <f>+ROUNDUP(SFP!Q109/(SCI!P99)*30,0)</f>
        <v>21</v>
      </c>
      <c r="Q77" s="1329">
        <f>+ROUNDUP(SFP!R109/(SCI!Q99)*30,0)</f>
        <v>18</v>
      </c>
      <c r="R77" s="1329">
        <f>+ROUNDUP(SFP!S109/(SCI!R99)*30,0)</f>
        <v>29</v>
      </c>
      <c r="S77" s="1329">
        <f>+ROUNDUP(SFP!T109/(SCI!S99)*30,0)</f>
        <v>15</v>
      </c>
      <c r="T77" s="1329">
        <f>+ROUNDUP(SFP!U109/(SCI!T99)*30,0)</f>
        <v>26</v>
      </c>
      <c r="U77" s="1329">
        <f>+ROUNDUP(SFP!V109/(SCI!U99)*30,0)</f>
        <v>19</v>
      </c>
      <c r="V77" s="1329">
        <f>+ROUNDUP(SFP!W109/(SCI!V99)*30,0)</f>
        <v>27</v>
      </c>
      <c r="W77" s="1329">
        <f>+ROUNDUP(SFP!X109/(SCI!W99)*30,0)</f>
        <v>18</v>
      </c>
      <c r="X77" s="1329">
        <f>+ROUNDUP(SFP!Y109/(SCI!X99)*30,0)</f>
        <v>26</v>
      </c>
      <c r="Y77" s="1329">
        <f>+ROUNDUP(SFP!Z109/(SCI!Y99)*30,0)</f>
        <v>20</v>
      </c>
      <c r="Z77" s="1329">
        <f>+ROUNDUP(SFP!AA109/(SCI!Z99)*30,0)</f>
        <v>25</v>
      </c>
      <c r="AA77" s="1329">
        <f>+ROUNDUP(SFP!AB109/(SCI!AA99)*30,0)</f>
        <v>20</v>
      </c>
      <c r="AB77" s="1329">
        <f>+ROUNDUP(SFP!AC109/(SCI!AB99)*30,0)</f>
        <v>25</v>
      </c>
      <c r="AC77" s="1329">
        <f>+ROUNDUP(SFP!AD109/(SCI!AC99)*30,0)</f>
        <v>26</v>
      </c>
      <c r="AD77" s="1329">
        <f>+ROUNDUP(SFP!AE109/(SCI!AD99)*30,0)</f>
        <v>28</v>
      </c>
      <c r="AE77" s="1329">
        <f>+ROUNDUP(SFP!AF109/(SCI!AE99)*30,0)</f>
        <v>21</v>
      </c>
      <c r="AF77" s="1329">
        <f>+ROUNDUP(SFP!AG109/(SCI!AF99)*30,0)</f>
        <v>29</v>
      </c>
      <c r="AG77" s="1329">
        <f>+ROUNDUP(SFP!AH109/(SCI!AG99)*30,0)</f>
        <v>23</v>
      </c>
      <c r="AH77" s="1329">
        <f>+ROUNDUP(SFP!AI109/(SCI!AH99)*30,0)</f>
        <v>30</v>
      </c>
      <c r="AI77" s="1329">
        <f>+ROUNDUP(SFP!AJ109/(SCI!AI99)*30,0)</f>
        <v>23</v>
      </c>
      <c r="AJ77" s="1329">
        <f>+ROUNDUP(SFP!AK109/(SCI!AJ99)*30,0)</f>
        <v>28</v>
      </c>
      <c r="AK77" s="1329">
        <f>+ROUNDUP(SFP!AL109/(SCI!AK99)*30,0)</f>
        <v>21</v>
      </c>
      <c r="AL77" s="1329">
        <f>+ROUNDUP(SFP!AM109/(SCI!AL99)*30,0)</f>
        <v>28</v>
      </c>
      <c r="AM77" s="1329">
        <f>+ROUNDUP(SFP!AN109/(SCI!AM99)*30,0)</f>
        <v>22</v>
      </c>
      <c r="AN77" s="1329">
        <f>+ROUNDUP(SFP!AO109/(SCI!AN99)*30,0)</f>
        <v>34</v>
      </c>
      <c r="AO77" s="1329">
        <f>+ROUNDUP(SFP!AP109/(SCI!AO99)*30,0)</f>
        <v>17</v>
      </c>
      <c r="AP77" s="1329">
        <f>+ROUNDUP(SFP!AQ109/(SCI!AP99)*30,0)</f>
        <v>28</v>
      </c>
      <c r="AQ77" s="1329">
        <f>+ROUNDUP(SFP!AR109/(SCI!AQ99)*30,0)</f>
        <v>14</v>
      </c>
      <c r="AR77" s="1329">
        <f>+ROUNDUP(SFP!AS109/(SCI!AR99)*30,0)</f>
        <v>27</v>
      </c>
      <c r="AS77" s="1329">
        <f>+ROUNDUP(SFP!AT109/(SCI!AS99)*30,0)</f>
        <v>13</v>
      </c>
      <c r="AT77" s="1329">
        <f>+ROUNDUP(SFP!AU109/(SCI!AT99)*30,0)</f>
        <v>26</v>
      </c>
      <c r="AU77" s="1329">
        <f>+ROUNDUP(SFP!AV109/(SCI!AU99)*30,0)</f>
        <v>11</v>
      </c>
      <c r="AV77" s="1329">
        <f>+ROUNDUP(SFP!AW109/(SCI!AV99)*30,0)</f>
        <v>25</v>
      </c>
      <c r="AW77" s="1329">
        <f>+ROUNDUP(SFP!AX109/(SCI!AW99)*30,0)</f>
        <v>14</v>
      </c>
      <c r="AX77" s="1329">
        <f>+ROUNDUP(SFP!AY109/(SCI!AX99)*30,0)</f>
        <v>29</v>
      </c>
      <c r="AY77" s="1329">
        <f>+ROUNDUP(SFP!AZ109/(SCI!AY99)*30,0)</f>
        <v>13</v>
      </c>
      <c r="AZ77" s="1329">
        <f>+ROUNDUP(SFP!BA109/(SCI!AZ99)*30,0)</f>
        <v>22</v>
      </c>
      <c r="BA77" s="1329">
        <f>+ROUNDUP(SFP!BB109/(SCI!BA99)*30,0)</f>
        <v>24</v>
      </c>
      <c r="BB77" s="1329">
        <f>+ROUNDUP(SFP!BC109/(SCI!BB99)*30,0)</f>
        <v>20</v>
      </c>
      <c r="BC77" s="1329">
        <f>+ROUNDUP(SFP!BD109/(SCI!BC99)*30,0)</f>
        <v>23</v>
      </c>
      <c r="BD77" s="1329">
        <f>+ROUNDUP(SFP!BE109/(SCI!BD99)*30,0)</f>
        <v>21</v>
      </c>
      <c r="BE77" s="1329">
        <f>+ROUNDUP(SFP!BF109/(SCI!BE99)*30,0)</f>
        <v>23</v>
      </c>
      <c r="BF77" s="1329">
        <f>+ROUNDUP(SFP!BG109/(SCI!BF99)*30,0)</f>
        <v>21</v>
      </c>
      <c r="BG77" s="1329">
        <f>+ROUNDUP(SFP!BH109/(SCI!BG99)*30,0)</f>
        <v>24</v>
      </c>
      <c r="BH77" s="1329">
        <f>+ROUNDUP(SFP!BI109/(SCI!BH99)*30,0)</f>
        <v>21</v>
      </c>
      <c r="BI77" s="1329">
        <f>+ROUNDUP(SFP!BJ109/(SCI!BI99)*30,0)</f>
        <v>23</v>
      </c>
      <c r="BJ77" s="1329">
        <f>+ROUNDUP(SFP!BK109/(SCI!BJ99)*30,0)</f>
        <v>21</v>
      </c>
      <c r="BK77" s="1318">
        <f t="shared" si="7"/>
        <v>2050</v>
      </c>
      <c r="BN77" s="1285"/>
    </row>
    <row r="78" spans="1:66" x14ac:dyDescent="0.3">
      <c r="A78" s="1349" t="s">
        <v>1214</v>
      </c>
      <c r="C78" s="1269">
        <v>28</v>
      </c>
      <c r="D78" s="1269">
        <v>41</v>
      </c>
      <c r="E78" s="1269">
        <v>32</v>
      </c>
      <c r="F78" s="1269">
        <v>28</v>
      </c>
      <c r="G78" s="1269">
        <v>26</v>
      </c>
      <c r="H78" s="1269">
        <v>31</v>
      </c>
      <c r="I78" s="1269">
        <v>42</v>
      </c>
      <c r="J78" s="1269">
        <v>25</v>
      </c>
      <c r="K78" s="1269">
        <v>18</v>
      </c>
      <c r="L78" s="1269">
        <v>28</v>
      </c>
      <c r="M78" s="1269">
        <v>32</v>
      </c>
      <c r="N78" s="1269">
        <v>27</v>
      </c>
      <c r="O78" s="1269">
        <v>67</v>
      </c>
      <c r="P78" s="1269">
        <v>26</v>
      </c>
      <c r="Q78" s="1269">
        <v>8</v>
      </c>
      <c r="R78" s="1269">
        <v>20</v>
      </c>
      <c r="S78" s="1269">
        <v>28</v>
      </c>
      <c r="T78" s="1269">
        <v>34</v>
      </c>
      <c r="U78" s="1269">
        <v>45</v>
      </c>
      <c r="V78" s="1269">
        <v>36</v>
      </c>
      <c r="W78" s="1269">
        <v>35</v>
      </c>
      <c r="X78" s="1269">
        <v>34</v>
      </c>
      <c r="Y78" s="1269">
        <v>35</v>
      </c>
      <c r="Z78" s="1269">
        <v>34</v>
      </c>
      <c r="AA78" s="1269">
        <v>91</v>
      </c>
      <c r="AB78" s="1269">
        <v>26</v>
      </c>
      <c r="AC78" s="1269">
        <v>19</v>
      </c>
      <c r="AD78" s="1269">
        <v>1</v>
      </c>
      <c r="AE78" s="1269">
        <v>1</v>
      </c>
      <c r="AF78" s="1269">
        <v>1</v>
      </c>
      <c r="AG78" s="1269">
        <v>1</v>
      </c>
      <c r="AH78" s="1269">
        <v>1</v>
      </c>
      <c r="AI78" s="1269">
        <v>1</v>
      </c>
      <c r="AJ78" s="1269">
        <v>1</v>
      </c>
      <c r="AK78" s="1269">
        <v>1</v>
      </c>
      <c r="AL78" s="1269">
        <v>1</v>
      </c>
      <c r="AM78" s="1269">
        <v>1</v>
      </c>
      <c r="AN78" s="1269">
        <v>1</v>
      </c>
      <c r="AO78" s="1269">
        <v>1</v>
      </c>
      <c r="AP78" s="1269">
        <v>8</v>
      </c>
      <c r="AQ78" s="1269">
        <v>35</v>
      </c>
      <c r="AR78" s="1269">
        <v>41</v>
      </c>
      <c r="AS78" s="1269">
        <v>32</v>
      </c>
      <c r="AT78" s="1269">
        <v>5</v>
      </c>
      <c r="AU78" s="1269">
        <v>26</v>
      </c>
      <c r="AV78" s="1269">
        <v>36</v>
      </c>
      <c r="AW78" s="1269">
        <v>35</v>
      </c>
      <c r="AX78" s="1269">
        <v>40</v>
      </c>
      <c r="AY78" s="1269">
        <v>114</v>
      </c>
      <c r="AZ78" s="1269">
        <v>0</v>
      </c>
      <c r="BA78" s="1269">
        <v>0</v>
      </c>
      <c r="BB78" s="1269">
        <v>9</v>
      </c>
      <c r="BC78" s="1269">
        <v>22</v>
      </c>
      <c r="BD78" s="1269">
        <v>25</v>
      </c>
      <c r="BE78" s="1269">
        <v>20</v>
      </c>
      <c r="BF78" s="1269">
        <v>4</v>
      </c>
      <c r="BG78" s="1269">
        <v>19</v>
      </c>
      <c r="BH78" s="1269">
        <v>24</v>
      </c>
      <c r="BI78" s="1269">
        <v>22</v>
      </c>
      <c r="BJ78" s="1269">
        <v>24</v>
      </c>
      <c r="BK78" s="1318">
        <f t="shared" si="7"/>
        <v>1449</v>
      </c>
    </row>
    <row r="79" spans="1:66" x14ac:dyDescent="0.3">
      <c r="A79" s="1350" t="s">
        <v>1214</v>
      </c>
      <c r="C79" s="1329">
        <f>+ROUNDUP(SFP!D110/(SCI!C36+SCI!C68+SCI!C100+SCI!C133)*30,0)</f>
        <v>28</v>
      </c>
      <c r="D79" s="1329">
        <f>+ROUNDUP(SFP!E110/(SCI!D36+SCI!D68+SCI!D100+SCI!D133)*30,0)</f>
        <v>41</v>
      </c>
      <c r="E79" s="1329">
        <f>+ROUNDUP(SFP!F110/(SCI!E36+SCI!E68+SCI!E100+SCI!E133)*30,0)</f>
        <v>32</v>
      </c>
      <c r="F79" s="1329">
        <f>+ROUNDUP(SFP!G110/(SCI!F36+SCI!F68+SCI!F100+SCI!F133)*30,0)</f>
        <v>28</v>
      </c>
      <c r="G79" s="1329">
        <f>+ROUNDUP(SFP!H110/(SCI!G36+SCI!G68+SCI!G100+SCI!G133)*30,0)</f>
        <v>26</v>
      </c>
      <c r="H79" s="1329">
        <f>+ROUNDUP(SFP!I110/(SCI!H36+SCI!H68+SCI!H100+SCI!H133)*30,0)</f>
        <v>31</v>
      </c>
      <c r="I79" s="1329">
        <f>+ROUNDUP(SFP!J110/(SCI!I36+SCI!I68+SCI!I100+SCI!I133)*30,0)</f>
        <v>42</v>
      </c>
      <c r="J79" s="1329">
        <f>+ROUNDUP(SFP!K110/(SCI!J36+SCI!J68+SCI!J100+SCI!J133)*30,0)</f>
        <v>25</v>
      </c>
      <c r="K79" s="1329">
        <f>+ROUNDUP(SFP!L110/(SCI!K36+SCI!K68+SCI!K100+SCI!K133)*30,0)</f>
        <v>18</v>
      </c>
      <c r="L79" s="1329">
        <f>+ROUNDUP(SFP!M110/(SCI!L36+SCI!L68+SCI!L100+SCI!L133)*30,0)</f>
        <v>28</v>
      </c>
      <c r="M79" s="1329">
        <f>+ROUNDUP(SFP!N110/(SCI!M36+SCI!M68+SCI!M100+SCI!M133)*30,0)</f>
        <v>32</v>
      </c>
      <c r="N79" s="1329">
        <f>+ROUNDUP(SFP!O110/(SCI!N36+SCI!N68+SCI!N100+SCI!N133)*30,0)</f>
        <v>27</v>
      </c>
      <c r="O79" s="1329">
        <f>+ROUNDUP(SFP!P110/(SCI!O36+SCI!O68+SCI!O100+SCI!O133)*30,0)</f>
        <v>67</v>
      </c>
      <c r="P79" s="1329">
        <f>+ROUNDUP(SFP!Q110/(SCI!P36+SCI!P68+SCI!P100+SCI!P133)*30,0)</f>
        <v>26</v>
      </c>
      <c r="Q79" s="1329">
        <f>+ROUNDUP(SFP!R110/(SCI!Q36+SCI!Q68+SCI!Q100+SCI!Q133)*30,0)</f>
        <v>8</v>
      </c>
      <c r="R79" s="1329">
        <f>+ROUNDUP(SFP!S110/(SCI!R36+SCI!R68+SCI!R100+SCI!R133)*30,0)</f>
        <v>20</v>
      </c>
      <c r="S79" s="1329">
        <f>+ROUNDUP(SFP!T110/(SCI!S36+SCI!S68+SCI!S100+SCI!S133)*30,0)</f>
        <v>28</v>
      </c>
      <c r="T79" s="1329">
        <f>+ROUNDUP(SFP!U110/(SCI!T36+SCI!T68+SCI!T100+SCI!T133)*30,0)</f>
        <v>34</v>
      </c>
      <c r="U79" s="1329">
        <f>+ROUNDUP(SFP!V110/(SCI!U36+SCI!U68+SCI!U100+SCI!U133)*30,0)</f>
        <v>45</v>
      </c>
      <c r="V79" s="1329">
        <f>+ROUNDUP(SFP!W110/(SCI!V36+SCI!V68+SCI!V100+SCI!V133)*30,0)</f>
        <v>36</v>
      </c>
      <c r="W79" s="1329">
        <f>+ROUNDUP(SFP!X110/(SCI!W36+SCI!W68+SCI!W100+SCI!W133)*30,0)</f>
        <v>35</v>
      </c>
      <c r="X79" s="1329">
        <f>+ROUNDUP(SFP!Y110/(SCI!X36+SCI!X68+SCI!X100+SCI!X133)*30,0)</f>
        <v>34</v>
      </c>
      <c r="Y79" s="1329">
        <f>+ROUNDUP(SFP!Z110/(SCI!Y36+SCI!Y68+SCI!Y100+SCI!Y133)*30,0)</f>
        <v>35</v>
      </c>
      <c r="Z79" s="1329">
        <f>+ROUNDUP(SFP!AA110/(SCI!Z36+SCI!Z68+SCI!Z100+SCI!Z133)*30,0)</f>
        <v>34</v>
      </c>
      <c r="AA79" s="1329">
        <f>+ROUNDUP(SFP!AB110/(SCI!AA36+SCI!AA68+SCI!AA100+SCI!AA133)*30,0)</f>
        <v>91</v>
      </c>
      <c r="AB79" s="1329">
        <f>+ROUNDUP(SFP!AC110/(SCI!AB36+SCI!AB68+SCI!AB100+SCI!AB133)*30,0)</f>
        <v>26</v>
      </c>
      <c r="AC79" s="1329">
        <f>+ROUNDUP(SFP!AD110/(SCI!AC36+SCI!AC68+SCI!AC100+SCI!AC133)*30,0)</f>
        <v>19</v>
      </c>
      <c r="AD79" s="1329">
        <f>+ROUNDUP(SFP!AE110/(SCI!AD36+SCI!AD68+SCI!AD100+SCI!AD133)*30,0)</f>
        <v>1</v>
      </c>
      <c r="AE79" s="1329">
        <f>+ROUNDUP(SFP!AF110/(SCI!AE36+SCI!AE68+SCI!AE100+SCI!AE133)*30,0)</f>
        <v>1</v>
      </c>
      <c r="AF79" s="1329">
        <f>+ROUNDUP(SFP!AG110/(SCI!AF36+SCI!AF68+SCI!AF100+SCI!AF133)*30,0)</f>
        <v>1</v>
      </c>
      <c r="AG79" s="1329">
        <f>+ROUNDUP(SFP!AH110/(SCI!AG36+SCI!AG68+SCI!AG100+SCI!AG133)*30,0)</f>
        <v>1</v>
      </c>
      <c r="AH79" s="1329">
        <f>+ROUNDUP(SFP!AI110/(SCI!AH36+SCI!AH68+SCI!AH100+SCI!AH133)*30,0)</f>
        <v>1</v>
      </c>
      <c r="AI79" s="1329">
        <f>+ROUNDUP(SFP!AJ110/(SCI!AI36+SCI!AI68+SCI!AI100+SCI!AI133)*30,0)</f>
        <v>1</v>
      </c>
      <c r="AJ79" s="1329">
        <f>+ROUNDUP(SFP!AK110/(SCI!AJ36+SCI!AJ68+SCI!AJ100+SCI!AJ133)*30,0)</f>
        <v>1</v>
      </c>
      <c r="AK79" s="1329">
        <f>+ROUNDUP(SFP!AL110/(SCI!AK36+SCI!AK68+SCI!AK100+SCI!AK133)*30,0)</f>
        <v>1</v>
      </c>
      <c r="AL79" s="1329">
        <f>+ROUNDUP(SFP!AM110/(SCI!AL36+SCI!AL68+SCI!AL100+SCI!AL133)*30,0)</f>
        <v>1</v>
      </c>
      <c r="AM79" s="1329">
        <f>+ROUNDUP(SFP!AN110/(SCI!AM36+SCI!AM68+SCI!AM100+SCI!AM133)*30,0)</f>
        <v>1</v>
      </c>
      <c r="AN79" s="1329">
        <f>+ROUNDUP(SFP!AO110/(SCI!AN36+SCI!AN68+SCI!AN100+SCI!AN133)*30,0)</f>
        <v>1</v>
      </c>
      <c r="AO79" s="1329">
        <f>+ROUNDUP(SFP!AP110/(SCI!AO36+SCI!AO68+SCI!AO100+SCI!AO133)*30,0)</f>
        <v>1</v>
      </c>
      <c r="AP79" s="1329">
        <f>+ROUNDUP(SFP!AQ110/(SCI!AP36+SCI!AP68+SCI!AP100+SCI!AP133)*30,0)</f>
        <v>8</v>
      </c>
      <c r="AQ79" s="1329">
        <f>+ROUNDUP(SFP!AR110/(SCI!AQ36+SCI!AQ68+SCI!AQ100+SCI!AQ133)*30,0)</f>
        <v>35</v>
      </c>
      <c r="AR79" s="1329">
        <f>+ROUNDUP(SFP!AS110/(SCI!AR36+SCI!AR68+SCI!AR100+SCI!AR133)*30,0)</f>
        <v>41</v>
      </c>
      <c r="AS79" s="1329">
        <f>+ROUNDUP(SFP!AT110/(SCI!AS36+SCI!AS68+SCI!AS100+SCI!AS133)*30,0)</f>
        <v>32</v>
      </c>
      <c r="AT79" s="1329">
        <f>+ROUNDUP(SFP!AU110/(SCI!AT36+SCI!AT68+SCI!AT100+SCI!AT133)*30,0)</f>
        <v>5</v>
      </c>
      <c r="AU79" s="1329">
        <f>+ROUNDUP(SFP!AV110/(SCI!AU36+SCI!AU68+SCI!AU100+SCI!AU133)*30,0)</f>
        <v>26</v>
      </c>
      <c r="AV79" s="1329">
        <f>+ROUNDUP(SFP!AW110/(SCI!AV36+SCI!AV68+SCI!AV100+SCI!AV133)*30,0)</f>
        <v>36</v>
      </c>
      <c r="AW79" s="1329">
        <f>+ROUNDUP(SFP!AX110/(SCI!AW36+SCI!AW68+SCI!AW100+SCI!AW133)*30,0)</f>
        <v>35</v>
      </c>
      <c r="AX79" s="1329">
        <f>+ROUNDUP(SFP!AY110/(SCI!AX36+SCI!AX68+SCI!AX100+SCI!AX133)*30,0)</f>
        <v>40</v>
      </c>
      <c r="AY79" s="1329">
        <f>+ROUNDUP(SFP!AZ110/(SCI!AY36+SCI!AY68+SCI!AY100+SCI!AY133)*30,0)</f>
        <v>114</v>
      </c>
      <c r="AZ79" s="1329">
        <f>+ROUNDUP(SFP!BA110/(SCI!AZ36+SCI!AZ68+SCI!AZ100+SCI!AZ133)*30,0)</f>
        <v>0</v>
      </c>
      <c r="BA79" s="1329">
        <f>+ROUNDUP(SFP!BB110/(SCI!BA36+SCI!BA68+SCI!BA100+SCI!BA133)*30,0)</f>
        <v>0</v>
      </c>
      <c r="BB79" s="1329">
        <f>+ROUNDUP(SFP!BC110/(SCI!BB36+SCI!BB68+SCI!BB100+SCI!BB133)*30,0)</f>
        <v>9</v>
      </c>
      <c r="BC79" s="1329">
        <f>+ROUNDUP(SFP!BD110/(SCI!BC36+SCI!BC68+SCI!BC100+SCI!BC133)*30,0)</f>
        <v>22</v>
      </c>
      <c r="BD79" s="1329">
        <f>+ROUNDUP(SFP!BE110/(SCI!BD36+SCI!BD68+SCI!BD100+SCI!BD133)*30,0)</f>
        <v>25</v>
      </c>
      <c r="BE79" s="1329">
        <f>+ROUNDUP(SFP!BF110/(SCI!BE36+SCI!BE68+SCI!BE100+SCI!BE133)*30,0)</f>
        <v>20</v>
      </c>
      <c r="BF79" s="1329">
        <f>+ROUNDUP(SFP!BG110/(SCI!BF36+SCI!BF68+SCI!BF100+SCI!BF133)*30,0)</f>
        <v>4</v>
      </c>
      <c r="BG79" s="1329">
        <f>+ROUNDUP(SFP!BH110/(SCI!BG36+SCI!BG68+SCI!BG100+SCI!BG133)*30,0)</f>
        <v>19</v>
      </c>
      <c r="BH79" s="1329">
        <f>+ROUNDUP(SFP!BI110/(SCI!BH36+SCI!BH68+SCI!BH100+SCI!BH133)*30,0)</f>
        <v>24</v>
      </c>
      <c r="BI79" s="1329">
        <f>+ROUNDUP(SFP!BJ110/(SCI!BI36+SCI!BI68+SCI!BI100+SCI!BI133)*30,0)</f>
        <v>22</v>
      </c>
      <c r="BJ79" s="1329">
        <f>+ROUNDUP(SFP!BK110/(SCI!BJ36+SCI!BJ68+SCI!BJ100+SCI!BJ133)*30,0)</f>
        <v>24</v>
      </c>
      <c r="BK79" s="1318">
        <f t="shared" si="7"/>
        <v>1449</v>
      </c>
      <c r="BN79" s="1285"/>
    </row>
    <row r="80" spans="1:66" x14ac:dyDescent="0.3">
      <c r="A80" s="1349" t="s">
        <v>1213</v>
      </c>
      <c r="C80" s="1269">
        <v>67</v>
      </c>
      <c r="D80" s="1269">
        <v>46</v>
      </c>
      <c r="E80" s="1269">
        <v>38</v>
      </c>
      <c r="F80" s="1269">
        <v>36</v>
      </c>
      <c r="G80" s="1269">
        <v>31</v>
      </c>
      <c r="H80" s="1269">
        <v>30</v>
      </c>
      <c r="I80" s="1269">
        <v>25</v>
      </c>
      <c r="J80" s="1269">
        <v>17</v>
      </c>
      <c r="K80" s="1269">
        <v>22</v>
      </c>
      <c r="L80" s="1269">
        <v>27</v>
      </c>
      <c r="M80" s="1269">
        <v>27</v>
      </c>
      <c r="N80" s="1269">
        <v>28</v>
      </c>
      <c r="O80" s="1269">
        <v>34</v>
      </c>
      <c r="P80" s="1269">
        <v>14</v>
      </c>
      <c r="Q80" s="1269">
        <v>7</v>
      </c>
      <c r="R80" s="1269">
        <v>12</v>
      </c>
      <c r="S80" s="1269">
        <v>20</v>
      </c>
      <c r="T80" s="1269">
        <v>19</v>
      </c>
      <c r="U80" s="1269">
        <v>16</v>
      </c>
      <c r="V80" s="1269">
        <v>15</v>
      </c>
      <c r="W80" s="1269">
        <v>17</v>
      </c>
      <c r="X80" s="1269">
        <v>18</v>
      </c>
      <c r="Y80" s="1269">
        <v>18</v>
      </c>
      <c r="Z80" s="1269">
        <v>21</v>
      </c>
      <c r="AA80" s="1269">
        <v>29</v>
      </c>
      <c r="AB80" s="1269">
        <v>16</v>
      </c>
      <c r="AC80" s="1269">
        <v>2</v>
      </c>
      <c r="AD80" s="1269">
        <v>13</v>
      </c>
      <c r="AE80" s="1269">
        <v>23</v>
      </c>
      <c r="AF80" s="1269">
        <v>26</v>
      </c>
      <c r="AG80" s="1269">
        <v>24</v>
      </c>
      <c r="AH80" s="1269">
        <v>18</v>
      </c>
      <c r="AI80" s="1269">
        <v>19</v>
      </c>
      <c r="AJ80" s="1269">
        <v>24</v>
      </c>
      <c r="AK80" s="1269">
        <v>24</v>
      </c>
      <c r="AL80" s="1269">
        <v>26</v>
      </c>
      <c r="AM80" s="1269">
        <v>60</v>
      </c>
      <c r="AN80" s="1269">
        <v>19</v>
      </c>
      <c r="AO80" s="1269">
        <v>1</v>
      </c>
      <c r="AP80" s="1269">
        <v>14</v>
      </c>
      <c r="AQ80" s="1269">
        <v>25</v>
      </c>
      <c r="AR80" s="1269">
        <v>27</v>
      </c>
      <c r="AS80" s="1269">
        <v>22</v>
      </c>
      <c r="AT80" s="1269">
        <v>22</v>
      </c>
      <c r="AU80" s="1269">
        <v>20</v>
      </c>
      <c r="AV80" s="1269">
        <v>24</v>
      </c>
      <c r="AW80" s="1269">
        <v>25</v>
      </c>
      <c r="AX80" s="1269">
        <v>29</v>
      </c>
      <c r="AY80" s="1269">
        <v>58</v>
      </c>
      <c r="AZ80" s="1269">
        <v>29</v>
      </c>
      <c r="BA80" s="1269">
        <v>-1</v>
      </c>
      <c r="BB80" s="1269">
        <v>3</v>
      </c>
      <c r="BC80" s="1269">
        <v>11</v>
      </c>
      <c r="BD80" s="1269">
        <v>14</v>
      </c>
      <c r="BE80" s="1269">
        <v>16</v>
      </c>
      <c r="BF80" s="1269">
        <v>15</v>
      </c>
      <c r="BG80" s="1269">
        <v>10</v>
      </c>
      <c r="BH80" s="1269">
        <v>13</v>
      </c>
      <c r="BI80" s="1269">
        <v>15</v>
      </c>
      <c r="BJ80" s="1269">
        <v>15</v>
      </c>
      <c r="BK80" s="1318">
        <f t="shared" si="7"/>
        <v>1335</v>
      </c>
    </row>
    <row r="81" spans="1:66" x14ac:dyDescent="0.3">
      <c r="A81" s="1350" t="s">
        <v>1213</v>
      </c>
      <c r="C81" s="1329">
        <f>+ROUNDUP(SFP!D111/(SCI!C37+SCI!C69+SCI!C101+SCI!C134)*30,0)</f>
        <v>67</v>
      </c>
      <c r="D81" s="1329">
        <f>+ROUNDUP(SFP!E111/(SCI!D37+SCI!D69+SCI!D101+SCI!D134)*30,0)</f>
        <v>46</v>
      </c>
      <c r="E81" s="1329">
        <f>+ROUNDUP(SFP!F111/(SCI!E37+SCI!E69+SCI!E101+SCI!E134)*30,0)</f>
        <v>38</v>
      </c>
      <c r="F81" s="1329">
        <f>+ROUNDUP(SFP!G111/(SCI!F37+SCI!F69+SCI!F101+SCI!F134)*30,0)</f>
        <v>36</v>
      </c>
      <c r="G81" s="1329">
        <f>+ROUNDUP(SFP!H111/(SCI!G37+SCI!G69+SCI!G101+SCI!G134)*30,0)</f>
        <v>31</v>
      </c>
      <c r="H81" s="1329">
        <f>+ROUNDUP(SFP!I111/(SCI!H37+SCI!H69+SCI!H101+SCI!H134)*30,0)</f>
        <v>30</v>
      </c>
      <c r="I81" s="1329">
        <f>+ROUNDUP(SFP!J111/(SCI!I37+SCI!I69+SCI!I101+SCI!I134)*30,0)</f>
        <v>25</v>
      </c>
      <c r="J81" s="1329">
        <f>+ROUNDUP(SFP!K111/(SCI!J37+SCI!J69+SCI!J101+SCI!J134)*30,0)</f>
        <v>17</v>
      </c>
      <c r="K81" s="1329">
        <f>+ROUNDUP(SFP!L111/(SCI!K37+SCI!K69+SCI!K101+SCI!K134)*30,0)</f>
        <v>22</v>
      </c>
      <c r="L81" s="1329">
        <f>+ROUNDUP(SFP!M111/(SCI!L37+SCI!L69+SCI!L101+SCI!L134)*30,0)</f>
        <v>27</v>
      </c>
      <c r="M81" s="1329">
        <f>+ROUNDUP(SFP!N111/(SCI!M37+SCI!M69+SCI!M101+SCI!M134)*30,0)</f>
        <v>27</v>
      </c>
      <c r="N81" s="1329">
        <f>+ROUNDUP(SFP!O111/(SCI!N37+SCI!N69+SCI!N101+SCI!N134)*30,0)</f>
        <v>28</v>
      </c>
      <c r="O81" s="1329">
        <f>+ROUNDUP(SFP!P111/(SCI!O37+SCI!O69+SCI!O101+SCI!O134)*30,0)</f>
        <v>34</v>
      </c>
      <c r="P81" s="1329">
        <f>+ROUNDUP(SFP!Q111/(SCI!P37+SCI!P69+SCI!P101+SCI!P134)*30,0)</f>
        <v>14</v>
      </c>
      <c r="Q81" s="1329">
        <f>+ROUNDUP(SFP!R111/(SCI!Q37+SCI!Q69+SCI!Q101+SCI!Q134)*30,0)</f>
        <v>7</v>
      </c>
      <c r="R81" s="1329">
        <f>+ROUNDUP(SFP!S111/(SCI!R37+SCI!R69+SCI!R101+SCI!R134)*30,0)</f>
        <v>12</v>
      </c>
      <c r="S81" s="1329">
        <f>+ROUNDUP(SFP!T111/(SCI!S37+SCI!S69+SCI!S101+SCI!S134)*30,0)</f>
        <v>20</v>
      </c>
      <c r="T81" s="1329">
        <f>+ROUNDUP(SFP!U111/(SCI!T37+SCI!T69+SCI!T101+SCI!T134)*30,0)</f>
        <v>19</v>
      </c>
      <c r="U81" s="1329">
        <f>+ROUNDUP(SFP!V111/(SCI!U37+SCI!U69+SCI!U101+SCI!U134)*30,0)</f>
        <v>16</v>
      </c>
      <c r="V81" s="1329">
        <f>+ROUNDUP(SFP!W111/(SCI!V37+SCI!V69+SCI!V101+SCI!V134)*30,0)</f>
        <v>15</v>
      </c>
      <c r="W81" s="1329">
        <f>+ROUNDUP(SFP!X111/(SCI!W37+SCI!W69+SCI!W101+SCI!W134)*30,0)</f>
        <v>17</v>
      </c>
      <c r="X81" s="1329">
        <f>+ROUNDUP(SFP!Y111/(SCI!X37+SCI!X69+SCI!X101+SCI!X134)*30,0)</f>
        <v>18</v>
      </c>
      <c r="Y81" s="1329">
        <f>+ROUNDUP(SFP!Z111/(SCI!Y37+SCI!Y69+SCI!Y101+SCI!Y134)*30,0)</f>
        <v>18</v>
      </c>
      <c r="Z81" s="1329">
        <f>+ROUNDUP(SFP!AA111/(SCI!Z37+SCI!Z69+SCI!Z101+SCI!Z134)*30,0)</f>
        <v>21</v>
      </c>
      <c r="AA81" s="1329">
        <f>+ROUNDUP(SFP!AB111/(SCI!AA37+SCI!AA69+SCI!AA101+SCI!AA134)*30,0)</f>
        <v>29</v>
      </c>
      <c r="AB81" s="1329">
        <f>+ROUNDUP(SFP!AC111/(SCI!AB37+SCI!AB69+SCI!AB101+SCI!AB134)*30,0)</f>
        <v>16</v>
      </c>
      <c r="AC81" s="1329">
        <f>+ROUNDUP(SFP!AD111/(SCI!AC37+SCI!AC69+SCI!AC101+SCI!AC134)*30,0)</f>
        <v>2</v>
      </c>
      <c r="AD81" s="1329">
        <f>+ROUNDUP(SFP!AE111/(SCI!AD37+SCI!AD69+SCI!AD101+SCI!AD134)*30,0)</f>
        <v>13</v>
      </c>
      <c r="AE81" s="1329">
        <f>+ROUNDUP(SFP!AF111/(SCI!AE37+SCI!AE69+SCI!AE101+SCI!AE134)*30,0)</f>
        <v>23</v>
      </c>
      <c r="AF81" s="1329">
        <f>+ROUNDUP(SFP!AG111/(SCI!AF37+SCI!AF69+SCI!AF101+SCI!AF134)*30,0)</f>
        <v>26</v>
      </c>
      <c r="AG81" s="1329">
        <f>+ROUNDUP(SFP!AH111/(SCI!AG37+SCI!AG69+SCI!AG101+SCI!AG134)*30,0)</f>
        <v>24</v>
      </c>
      <c r="AH81" s="1329">
        <f>+ROUNDUP(SFP!AI111/(SCI!AH37+SCI!AH69+SCI!AH101+SCI!AH134)*30,0)</f>
        <v>18</v>
      </c>
      <c r="AI81" s="1329">
        <f>+ROUNDUP(SFP!AJ111/(SCI!AI37+SCI!AI69+SCI!AI101+SCI!AI134)*30,0)</f>
        <v>19</v>
      </c>
      <c r="AJ81" s="1329">
        <f>+ROUNDUP(SFP!AK111/(SCI!AJ37+SCI!AJ69+SCI!AJ101+SCI!AJ134)*30,0)</f>
        <v>24</v>
      </c>
      <c r="AK81" s="1329">
        <f>+ROUNDUP(SFP!AL111/(SCI!AK37+SCI!AK69+SCI!AK101+SCI!AK134)*30,0)</f>
        <v>24</v>
      </c>
      <c r="AL81" s="1329">
        <f>+ROUNDUP(SFP!AM111/(SCI!AL37+SCI!AL69+SCI!AL101+SCI!AL134)*30,0)</f>
        <v>26</v>
      </c>
      <c r="AM81" s="1329">
        <f>+ROUNDUP(SFP!AN111/(SCI!AM37+SCI!AM69+SCI!AM101+SCI!AM134)*30,0)</f>
        <v>60</v>
      </c>
      <c r="AN81" s="1329">
        <f>+ROUNDUP(SFP!AO111/(SCI!AN37+SCI!AN69+SCI!AN101+SCI!AN134)*30,0)</f>
        <v>19</v>
      </c>
      <c r="AO81" s="1329">
        <f>+ROUNDUP(SFP!AP111/(SCI!AO37+SCI!AO69+SCI!AO101+SCI!AO134)*30,0)</f>
        <v>1</v>
      </c>
      <c r="AP81" s="1329">
        <f>+ROUNDUP(SFP!AQ111/(SCI!AP37+SCI!AP69+SCI!AP101+SCI!AP134)*30,0)</f>
        <v>14</v>
      </c>
      <c r="AQ81" s="1329">
        <f>+ROUNDUP(SFP!AR111/(SCI!AQ37+SCI!AQ69+SCI!AQ101+SCI!AQ134)*30,0)</f>
        <v>25</v>
      </c>
      <c r="AR81" s="1329">
        <f>+ROUNDUP(SFP!AS111/(SCI!AR37+SCI!AR69+SCI!AR101+SCI!AR134)*30,0)</f>
        <v>27</v>
      </c>
      <c r="AS81" s="1329">
        <f>+ROUNDUP(SFP!AT111/(SCI!AS37+SCI!AS69+SCI!AS101+SCI!AS134)*30,0)</f>
        <v>22</v>
      </c>
      <c r="AT81" s="1329">
        <f>+ROUNDUP(SFP!AU111/(SCI!AT37+SCI!AT69+SCI!AT101+SCI!AT134)*30,0)</f>
        <v>22</v>
      </c>
      <c r="AU81" s="1329">
        <f>+ROUNDUP(SFP!AV111/(SCI!AU37+SCI!AU69+SCI!AU101+SCI!AU134)*30,0)</f>
        <v>20</v>
      </c>
      <c r="AV81" s="1329">
        <f>+ROUNDUP(SFP!AW111/(SCI!AV37+SCI!AV69+SCI!AV101+SCI!AV134)*30,0)</f>
        <v>24</v>
      </c>
      <c r="AW81" s="1329">
        <f>+ROUNDUP(SFP!AX111/(SCI!AW37+SCI!AW69+SCI!AW101+SCI!AW134)*30,0)</f>
        <v>25</v>
      </c>
      <c r="AX81" s="1329">
        <f>+ROUNDUP(SFP!AY111/(SCI!AX37+SCI!AX69+SCI!AX101+SCI!AX134)*30,0)</f>
        <v>29</v>
      </c>
      <c r="AY81" s="1329">
        <f>+ROUNDUP(SFP!AZ111/(SCI!AY37+SCI!AY69+SCI!AY101+SCI!AY134)*30,0)</f>
        <v>58</v>
      </c>
      <c r="AZ81" s="1329">
        <f>+ROUNDUP(SFP!BA111/(SCI!AZ37+SCI!AZ69+SCI!AZ101+SCI!AZ134)*30,0)</f>
        <v>29</v>
      </c>
      <c r="BA81" s="1329">
        <f>+ROUNDUP(SFP!BB111/(SCI!BA37+SCI!BA69+SCI!BA101+SCI!BA134)*30,0)</f>
        <v>-1</v>
      </c>
      <c r="BB81" s="1329">
        <f>+ROUNDUP(SFP!BC111/(SCI!BB37+SCI!BB69+SCI!BB101+SCI!BB134)*30,0)</f>
        <v>3</v>
      </c>
      <c r="BC81" s="1329">
        <f>+ROUNDUP(SFP!BD111/(SCI!BC37+SCI!BC69+SCI!BC101+SCI!BC134)*30,0)</f>
        <v>11</v>
      </c>
      <c r="BD81" s="1329">
        <f>+ROUNDUP(SFP!BE111/(SCI!BD37+SCI!BD69+SCI!BD101+SCI!BD134)*30,0)</f>
        <v>14</v>
      </c>
      <c r="BE81" s="1329">
        <f>+ROUNDUP(SFP!BF111/(SCI!BE37+SCI!BE69+SCI!BE101+SCI!BE134)*30,0)</f>
        <v>16</v>
      </c>
      <c r="BF81" s="1329">
        <f>+ROUNDUP(SFP!BG111/(SCI!BF37+SCI!BF69+SCI!BF101+SCI!BF134)*30,0)</f>
        <v>15</v>
      </c>
      <c r="BG81" s="1329">
        <f>+ROUNDUP(SFP!BH111/(SCI!BG37+SCI!BG69+SCI!BG101+SCI!BG134)*30,0)</f>
        <v>10</v>
      </c>
      <c r="BH81" s="1329">
        <f>+ROUNDUP(SFP!BI111/(SCI!BH37+SCI!BH69+SCI!BH101+SCI!BH134)*30,0)</f>
        <v>13</v>
      </c>
      <c r="BI81" s="1329">
        <f>+ROUNDUP(SFP!BJ111/(SCI!BI37+SCI!BI69+SCI!BI101+SCI!BI134)*30,0)</f>
        <v>15</v>
      </c>
      <c r="BJ81" s="1329">
        <f>+ROUNDUP(SFP!BK111/(SCI!BJ37+SCI!BJ69+SCI!BJ101+SCI!BJ134)*30,0)</f>
        <v>15</v>
      </c>
      <c r="BK81" s="1318">
        <f t="shared" si="7"/>
        <v>1335</v>
      </c>
      <c r="BN81" s="1285"/>
    </row>
    <row r="82" spans="1:66" x14ac:dyDescent="0.3">
      <c r="A82" s="1349" t="s">
        <v>1212</v>
      </c>
      <c r="C82" s="1269">
        <v>36</v>
      </c>
      <c r="D82" s="1269">
        <v>43</v>
      </c>
      <c r="E82" s="1269">
        <v>42</v>
      </c>
      <c r="F82" s="1269">
        <v>44</v>
      </c>
      <c r="G82" s="1269">
        <v>34</v>
      </c>
      <c r="H82" s="1269">
        <v>36</v>
      </c>
      <c r="I82" s="1269">
        <v>37</v>
      </c>
      <c r="J82" s="1269">
        <v>18</v>
      </c>
      <c r="K82" s="1269">
        <v>27</v>
      </c>
      <c r="L82" s="1269">
        <v>34</v>
      </c>
      <c r="M82" s="1269">
        <v>35</v>
      </c>
      <c r="N82" s="1269">
        <v>33</v>
      </c>
      <c r="O82" s="1269">
        <v>52</v>
      </c>
      <c r="P82" s="1269">
        <v>14</v>
      </c>
      <c r="Q82" s="1269">
        <v>14</v>
      </c>
      <c r="R82" s="1269">
        <v>18</v>
      </c>
      <c r="S82" s="1269">
        <v>27</v>
      </c>
      <c r="T82" s="1269">
        <v>25</v>
      </c>
      <c r="U82" s="1269">
        <v>23</v>
      </c>
      <c r="V82" s="1269">
        <v>25</v>
      </c>
      <c r="W82" s="1269">
        <v>23</v>
      </c>
      <c r="X82" s="1269">
        <v>24</v>
      </c>
      <c r="Y82" s="1269">
        <v>26</v>
      </c>
      <c r="Z82" s="1269">
        <v>27</v>
      </c>
      <c r="AA82" s="1269">
        <v>44</v>
      </c>
      <c r="AB82" s="1269">
        <v>24</v>
      </c>
      <c r="AC82" s="1269">
        <v>4</v>
      </c>
      <c r="AD82" s="1269">
        <v>9</v>
      </c>
      <c r="AE82" s="1269">
        <v>14</v>
      </c>
      <c r="AF82" s="1269">
        <v>15</v>
      </c>
      <c r="AG82" s="1269">
        <v>17</v>
      </c>
      <c r="AH82" s="1269">
        <v>26</v>
      </c>
      <c r="AI82" s="1269">
        <v>21</v>
      </c>
      <c r="AJ82" s="1269">
        <v>13</v>
      </c>
      <c r="AK82" s="1269">
        <v>15</v>
      </c>
      <c r="AL82" s="1269">
        <v>17</v>
      </c>
      <c r="AM82" s="1269">
        <v>43</v>
      </c>
      <c r="AN82" s="1269">
        <v>23</v>
      </c>
      <c r="AO82" s="1269">
        <v>18</v>
      </c>
      <c r="AP82" s="1269">
        <v>13</v>
      </c>
      <c r="AQ82" s="1269">
        <v>27</v>
      </c>
      <c r="AR82" s="1269">
        <v>32</v>
      </c>
      <c r="AS82" s="1269">
        <v>43</v>
      </c>
      <c r="AT82" s="1269">
        <v>39</v>
      </c>
      <c r="AU82" s="1269">
        <v>30</v>
      </c>
      <c r="AV82" s="1269">
        <v>30</v>
      </c>
      <c r="AW82" s="1269">
        <v>34</v>
      </c>
      <c r="AX82" s="1269">
        <v>33</v>
      </c>
      <c r="AY82" s="1269">
        <v>125</v>
      </c>
      <c r="AZ82" s="1269">
        <v>42</v>
      </c>
      <c r="BA82" s="1269">
        <v>17</v>
      </c>
      <c r="BB82" s="1269">
        <v>13</v>
      </c>
      <c r="BC82" s="1269">
        <v>29</v>
      </c>
      <c r="BD82" s="1269">
        <v>31</v>
      </c>
      <c r="BE82" s="1269">
        <v>23</v>
      </c>
      <c r="BF82" s="1269">
        <v>1</v>
      </c>
      <c r="BG82" s="1269">
        <v>24</v>
      </c>
      <c r="BH82" s="1269">
        <v>29</v>
      </c>
      <c r="BI82" s="1269">
        <v>27</v>
      </c>
      <c r="BJ82" s="1269">
        <v>30</v>
      </c>
      <c r="BK82" s="1318">
        <f t="shared" si="7"/>
        <v>1692</v>
      </c>
    </row>
    <row r="83" spans="1:66" x14ac:dyDescent="0.3">
      <c r="A83" s="1350" t="s">
        <v>1212</v>
      </c>
      <c r="C83" s="1329">
        <f>+ROUNDUP(SFP!D112/(SCI!C38+SCI!C70+SCI!C102+SCI!C135)*30,0)</f>
        <v>36</v>
      </c>
      <c r="D83" s="1329">
        <f>+ROUNDUP(SFP!E112/(SCI!D38+SCI!D70+SCI!D102+SCI!D135)*30,0)</f>
        <v>43</v>
      </c>
      <c r="E83" s="1329">
        <f>+ROUNDUP(SFP!F112/(SCI!E38+SCI!E70+SCI!E102+SCI!E135)*30,0)</f>
        <v>42</v>
      </c>
      <c r="F83" s="1329">
        <f>+ROUNDUP(SFP!G112/(SCI!F38+SCI!F70+SCI!F102+SCI!F135)*30,0)</f>
        <v>44</v>
      </c>
      <c r="G83" s="1329">
        <f>+ROUNDUP(SFP!H112/(SCI!G38+SCI!G70+SCI!G102+SCI!G135)*30,0)</f>
        <v>34</v>
      </c>
      <c r="H83" s="1329">
        <f>+ROUNDUP(SFP!I112/(SCI!H38+SCI!H70+SCI!H102+SCI!H135)*30,0)</f>
        <v>36</v>
      </c>
      <c r="I83" s="1329">
        <f>+ROUNDUP(SFP!J112/(SCI!I38+SCI!I70+SCI!I102+SCI!I135)*30,0)</f>
        <v>37</v>
      </c>
      <c r="J83" s="1329">
        <f>+ROUNDUP(SFP!K112/(SCI!J38+SCI!J70+SCI!J102+SCI!J135)*30,0)</f>
        <v>18</v>
      </c>
      <c r="K83" s="1329">
        <f>+ROUNDUP(SFP!L112/(SCI!K38+SCI!K70+SCI!K102+SCI!K135)*30,0)</f>
        <v>27</v>
      </c>
      <c r="L83" s="1329">
        <f>+ROUNDUP(SFP!M112/(SCI!L38+SCI!L70+SCI!L102+SCI!L135)*30,0)</f>
        <v>34</v>
      </c>
      <c r="M83" s="1329">
        <f>+ROUNDUP(SFP!N112/(SCI!M38+SCI!M70+SCI!M102+SCI!M135)*30,0)</f>
        <v>35</v>
      </c>
      <c r="N83" s="1329">
        <f>+ROUNDUP(SFP!O112/(SCI!N38+SCI!N70+SCI!N102+SCI!N135)*30,0)</f>
        <v>33</v>
      </c>
      <c r="O83" s="1329">
        <f>+ROUNDUP(SFP!P112/(SCI!O38+SCI!O70+SCI!O102+SCI!O135)*30,0)</f>
        <v>52</v>
      </c>
      <c r="P83" s="1329">
        <f>+ROUNDUP(SFP!Q112/(SCI!P38+SCI!P70+SCI!P102+SCI!P135)*30,0)</f>
        <v>14</v>
      </c>
      <c r="Q83" s="1329">
        <f>+ROUNDUP(SFP!R112/(SCI!Q38+SCI!Q70+SCI!Q102+SCI!Q135)*30,0)</f>
        <v>14</v>
      </c>
      <c r="R83" s="1329">
        <f>+ROUNDUP(SFP!S112/(SCI!R38+SCI!R70+SCI!R102+SCI!R135)*30,0)</f>
        <v>18</v>
      </c>
      <c r="S83" s="1329">
        <f>+ROUNDUP(SFP!T112/(SCI!S38+SCI!S70+SCI!S102+SCI!S135)*30,0)</f>
        <v>27</v>
      </c>
      <c r="T83" s="1329">
        <f>+ROUNDUP(SFP!U112/(SCI!T38+SCI!T70+SCI!T102+SCI!T135)*30,0)</f>
        <v>25</v>
      </c>
      <c r="U83" s="1329">
        <f>+ROUNDUP(SFP!V112/(SCI!U38+SCI!U70+SCI!U102+SCI!U135)*30,0)</f>
        <v>23</v>
      </c>
      <c r="V83" s="1329">
        <f>+ROUNDUP(SFP!W112/(SCI!V38+SCI!V70+SCI!V102+SCI!V135)*30,0)</f>
        <v>25</v>
      </c>
      <c r="W83" s="1329">
        <f>+ROUNDUP(SFP!X112/(SCI!W38+SCI!W70+SCI!W102+SCI!W135)*30,0)</f>
        <v>23</v>
      </c>
      <c r="X83" s="1329">
        <f>+ROUNDUP(SFP!Y112/(SCI!X38+SCI!X70+SCI!X102+SCI!X135)*30,0)</f>
        <v>24</v>
      </c>
      <c r="Y83" s="1329">
        <f>+ROUNDUP(SFP!Z112/(SCI!Y38+SCI!Y70+SCI!Y102+SCI!Y135)*30,0)</f>
        <v>26</v>
      </c>
      <c r="Z83" s="1329">
        <f>+ROUNDUP(SFP!AA112/(SCI!Z38+SCI!Z70+SCI!Z102+SCI!Z135)*30,0)</f>
        <v>27</v>
      </c>
      <c r="AA83" s="1329">
        <f>+ROUNDUP(SFP!AB112/(SCI!AA38+SCI!AA70+SCI!AA102+SCI!AA135)*30,0)</f>
        <v>44</v>
      </c>
      <c r="AB83" s="1329">
        <f>+ROUNDUP(SFP!AC112/(SCI!AB38+SCI!AB70+SCI!AB102+SCI!AB135)*30,0)</f>
        <v>24</v>
      </c>
      <c r="AC83" s="1329">
        <f>+ROUNDUP(SFP!AD112/(SCI!AC38+SCI!AC70+SCI!AC102+SCI!AC135)*30,0)</f>
        <v>4</v>
      </c>
      <c r="AD83" s="1329">
        <f>+ROUNDUP(SFP!AE112/(SCI!AD38+SCI!AD70+SCI!AD102+SCI!AD135)*30,0)</f>
        <v>9</v>
      </c>
      <c r="AE83" s="1329">
        <f>+ROUNDUP(SFP!AF112/(SCI!AE38+SCI!AE70+SCI!AE102+SCI!AE135)*30,0)</f>
        <v>14</v>
      </c>
      <c r="AF83" s="1329">
        <f>+ROUNDUP(SFP!AG112/(SCI!AF38+SCI!AF70+SCI!AF102+SCI!AF135)*30,0)</f>
        <v>15</v>
      </c>
      <c r="AG83" s="1329">
        <f>+ROUNDUP(SFP!AH112/(SCI!AG38+SCI!AG70+SCI!AG102+SCI!AG135)*30,0)</f>
        <v>17</v>
      </c>
      <c r="AH83" s="1329">
        <f>+ROUNDUP(SFP!AI112/(SCI!AH38+SCI!AH70+SCI!AH102+SCI!AH135)*30,0)</f>
        <v>26</v>
      </c>
      <c r="AI83" s="1329">
        <f>+ROUNDUP(SFP!AJ112/(SCI!AI38+SCI!AI70+SCI!AI102+SCI!AI135)*30,0)</f>
        <v>21</v>
      </c>
      <c r="AJ83" s="1329">
        <f>+ROUNDUP(SFP!AK112/(SCI!AJ38+SCI!AJ70+SCI!AJ102+SCI!AJ135)*30,0)</f>
        <v>13</v>
      </c>
      <c r="AK83" s="1329">
        <f>+ROUNDUP(SFP!AL112/(SCI!AK38+SCI!AK70+SCI!AK102+SCI!AK135)*30,0)</f>
        <v>15</v>
      </c>
      <c r="AL83" s="1329">
        <f>+ROUNDUP(SFP!AM112/(SCI!AL38+SCI!AL70+SCI!AL102+SCI!AL135)*30,0)</f>
        <v>17</v>
      </c>
      <c r="AM83" s="1329">
        <f>+ROUNDUP(SFP!AN112/(SCI!AM38+SCI!AM70+SCI!AM102+SCI!AM135)*30,0)</f>
        <v>43</v>
      </c>
      <c r="AN83" s="1329">
        <f>+ROUNDUP(SFP!AO112/(SCI!AN38+SCI!AN70+SCI!AN102+SCI!AN135)*30,0)</f>
        <v>23</v>
      </c>
      <c r="AO83" s="1329">
        <f>+ROUNDUP(SFP!AP112/(SCI!AO38+SCI!AO70+SCI!AO102+SCI!AO135)*30,0)</f>
        <v>18</v>
      </c>
      <c r="AP83" s="1329">
        <f>+ROUNDUP(SFP!AQ112/(SCI!AP38+SCI!AP70+SCI!AP102+SCI!AP135)*30,0)</f>
        <v>13</v>
      </c>
      <c r="AQ83" s="1329">
        <f>+ROUNDUP(SFP!AR112/(SCI!AQ38+SCI!AQ70+SCI!AQ102+SCI!AQ135)*30,0)</f>
        <v>27</v>
      </c>
      <c r="AR83" s="1329">
        <f>+ROUNDUP(SFP!AS112/(SCI!AR38+SCI!AR70+SCI!AR102+SCI!AR135)*30,0)</f>
        <v>32</v>
      </c>
      <c r="AS83" s="1329">
        <f>+ROUNDUP(SFP!AT112/(SCI!AS38+SCI!AS70+SCI!AS102+SCI!AS135)*30,0)</f>
        <v>43</v>
      </c>
      <c r="AT83" s="1329">
        <f>+ROUNDUP(SFP!AU112/(SCI!AT38+SCI!AT70+SCI!AT102+SCI!AT135)*30,0)</f>
        <v>39</v>
      </c>
      <c r="AU83" s="1329">
        <f>+ROUNDUP(SFP!AV112/(SCI!AU38+SCI!AU70+SCI!AU102+SCI!AU135)*30,0)</f>
        <v>30</v>
      </c>
      <c r="AV83" s="1329">
        <f>+ROUNDUP(SFP!AW112/(SCI!AV38+SCI!AV70+SCI!AV102+SCI!AV135)*30,0)</f>
        <v>30</v>
      </c>
      <c r="AW83" s="1329">
        <f>+ROUNDUP(SFP!AX112/(SCI!AW38+SCI!AW70+SCI!AW102+SCI!AW135)*30,0)</f>
        <v>34</v>
      </c>
      <c r="AX83" s="1329">
        <f>+ROUNDUP(SFP!AY112/(SCI!AX38+SCI!AX70+SCI!AX102+SCI!AX135)*30,0)</f>
        <v>33</v>
      </c>
      <c r="AY83" s="1329">
        <f>+ROUNDUP(SFP!AZ112/(SCI!AY38+SCI!AY70+SCI!AY102+SCI!AY135)*30,0)</f>
        <v>125</v>
      </c>
      <c r="AZ83" s="1329">
        <f>+ROUNDUP(SFP!BA112/(SCI!AZ38+SCI!AZ70+SCI!AZ102+SCI!AZ135)*30,0)</f>
        <v>42</v>
      </c>
      <c r="BA83" s="1329">
        <f>+ROUNDUP(SFP!BB112/(SCI!BA38+SCI!BA70+SCI!BA102+SCI!BA135)*30,0)</f>
        <v>17</v>
      </c>
      <c r="BB83" s="1329">
        <f>+ROUNDUP(SFP!BC112/(SCI!BB38+SCI!BB70+SCI!BB102+SCI!BB135)*30,0)</f>
        <v>13</v>
      </c>
      <c r="BC83" s="1329">
        <f>+ROUNDUP(SFP!BD112/(SCI!BC38+SCI!BC70+SCI!BC102+SCI!BC135)*30,0)</f>
        <v>29</v>
      </c>
      <c r="BD83" s="1329">
        <f>+ROUNDUP(SFP!BE112/(SCI!BD38+SCI!BD70+SCI!BD102+SCI!BD135)*30,0)</f>
        <v>31</v>
      </c>
      <c r="BE83" s="1329">
        <f>+ROUNDUP(SFP!BF112/(SCI!BE38+SCI!BE70+SCI!BE102+SCI!BE135)*30,0)</f>
        <v>23</v>
      </c>
      <c r="BF83" s="1329">
        <f>+ROUNDUP(SFP!BG112/(SCI!BF38+SCI!BF70+SCI!BF102+SCI!BF135)*30,0)</f>
        <v>1</v>
      </c>
      <c r="BG83" s="1329">
        <f>+ROUNDUP(SFP!BH112/(SCI!BG38+SCI!BG70+SCI!BG102+SCI!BG135)*30,0)</f>
        <v>24</v>
      </c>
      <c r="BH83" s="1329">
        <f>+ROUNDUP(SFP!BI112/(SCI!BH38+SCI!BH70+SCI!BH102+SCI!BH135)*30,0)</f>
        <v>29</v>
      </c>
      <c r="BI83" s="1329">
        <f>+ROUNDUP(SFP!BJ112/(SCI!BI38+SCI!BI70+SCI!BI102+SCI!BI135)*30,0)</f>
        <v>27</v>
      </c>
      <c r="BJ83" s="1329">
        <f>+ROUNDUP(SFP!BK112/(SCI!BJ38+SCI!BJ70+SCI!BJ102+SCI!BJ135)*30,0)</f>
        <v>30</v>
      </c>
      <c r="BK83" s="1318">
        <f t="shared" si="7"/>
        <v>1692</v>
      </c>
      <c r="BN83" s="1285"/>
    </row>
    <row r="84" spans="1:66" x14ac:dyDescent="0.3">
      <c r="A84" s="1351" t="s">
        <v>1211</v>
      </c>
      <c r="C84" s="1270">
        <v>1.2892155292957348</v>
      </c>
      <c r="D84" s="1270">
        <v>2.0922901483709619</v>
      </c>
      <c r="E84" s="1270">
        <v>3.0525679452956171</v>
      </c>
      <c r="F84" s="1270">
        <v>3.5040676844057237</v>
      </c>
      <c r="G84" s="1270">
        <v>2.3688894994704031</v>
      </c>
      <c r="H84" s="1270">
        <v>1.7419762818573308</v>
      </c>
      <c r="I84" s="1270">
        <v>2.9904370394887714</v>
      </c>
      <c r="J84" s="1270">
        <v>7.0152590620701307</v>
      </c>
      <c r="K84" s="1270">
        <v>4.9556913290090581</v>
      </c>
      <c r="L84" s="1270">
        <v>3.2408238201819639</v>
      </c>
      <c r="M84" s="1270">
        <v>3.1781638925797484</v>
      </c>
      <c r="N84" s="1270">
        <v>2.0290421359130697</v>
      </c>
      <c r="O84" s="1270">
        <v>2.6419976117574557</v>
      </c>
      <c r="P84" s="1270">
        <v>6.2845386067989777</v>
      </c>
      <c r="Q84" s="1270">
        <v>15.491768099602325</v>
      </c>
      <c r="R84" s="1270">
        <v>8.5279128002931639</v>
      </c>
      <c r="S84" s="1270">
        <v>4.2857620647919052</v>
      </c>
      <c r="T84" s="1270">
        <v>3.1627950121852422</v>
      </c>
      <c r="U84" s="1270">
        <v>5.0186179963763067</v>
      </c>
      <c r="V84" s="1270">
        <v>6.3473474920125037</v>
      </c>
      <c r="W84" s="1270">
        <v>4.9334126111484471</v>
      </c>
      <c r="X84" s="1270">
        <v>4.1005598911204135</v>
      </c>
      <c r="Y84" s="1270">
        <v>3.6714428381901874</v>
      </c>
      <c r="Z84" s="1270">
        <v>2.3131913942609521</v>
      </c>
      <c r="AA84" s="1270">
        <v>3.5323669571889367</v>
      </c>
      <c r="AB84" s="1270">
        <v>5.5256390333056968</v>
      </c>
      <c r="AC84" s="1270">
        <v>10.931817762870665</v>
      </c>
      <c r="AD84" s="1270">
        <v>16.515433473789326</v>
      </c>
      <c r="AE84" s="1270">
        <v>8.2697161880044998</v>
      </c>
      <c r="AF84" s="1270">
        <v>4.7275152611239895</v>
      </c>
      <c r="AG84" s="1270">
        <v>7.0420379901791312</v>
      </c>
      <c r="AH84" s="1270">
        <v>7.9936346041665072</v>
      </c>
      <c r="AI84" s="1270">
        <v>9.5261594241338496</v>
      </c>
      <c r="AJ84" s="1270">
        <v>8.3386134776698118</v>
      </c>
      <c r="AK84" s="1270">
        <v>8.3228746676114174</v>
      </c>
      <c r="AL84" s="1270">
        <v>4.0825361815840484</v>
      </c>
      <c r="AM84" s="1270">
        <v>5.414360526321067</v>
      </c>
      <c r="AN84" s="1270">
        <v>6.437414962943393</v>
      </c>
      <c r="AO84" s="1270">
        <v>17.418012588369631</v>
      </c>
      <c r="AP84" s="1270">
        <v>11.90090832481873</v>
      </c>
      <c r="AQ84" s="1270">
        <v>4.0265471240526942</v>
      </c>
      <c r="AR84" s="1270">
        <v>2.2972796569808689</v>
      </c>
      <c r="AS84" s="1270">
        <v>4.7342816907790128</v>
      </c>
      <c r="AT84" s="1270">
        <v>8.5111795761531983</v>
      </c>
      <c r="AU84" s="1270">
        <v>6.2756509852980091</v>
      </c>
      <c r="AV84" s="1270">
        <v>4.2397583712003515</v>
      </c>
      <c r="AW84" s="1270">
        <v>3.9992482783352434</v>
      </c>
      <c r="AX84" s="1270">
        <v>1.717800828900242</v>
      </c>
      <c r="AY84" s="1270">
        <v>2.928108858466127</v>
      </c>
      <c r="AZ84" s="1270">
        <v>6.7104777605796908</v>
      </c>
      <c r="BA84" s="1270">
        <v>11.020707332389318</v>
      </c>
      <c r="BB84" s="1270">
        <v>15.933731754181563</v>
      </c>
      <c r="BC84" s="1270">
        <v>5.2988456925312439</v>
      </c>
      <c r="BD84" s="1270">
        <v>3.7313329732118072</v>
      </c>
      <c r="BE84" s="1270">
        <v>7.3100209143096571</v>
      </c>
      <c r="BF84" s="1270">
        <v>13.702780363827699</v>
      </c>
      <c r="BG84" s="1270">
        <v>6.7230556788411384</v>
      </c>
      <c r="BH84" s="1270">
        <v>5.2845566093627783</v>
      </c>
      <c r="BI84" s="1270">
        <v>5.40906373972068</v>
      </c>
      <c r="BJ84" s="1270">
        <v>2.8940864010737175</v>
      </c>
      <c r="BK84" s="1293">
        <f t="shared" si="7"/>
        <v>362.96532680075211</v>
      </c>
    </row>
    <row r="85" spans="1:66" x14ac:dyDescent="0.3">
      <c r="A85" s="1352" t="s">
        <v>1211</v>
      </c>
      <c r="C85" s="1330">
        <f>+(SCI!C30/SFP!D107)</f>
        <v>1.2892155292957348</v>
      </c>
      <c r="D85" s="1330">
        <f>+(SCI!D30/SFP!E107)</f>
        <v>2.0922901483709619</v>
      </c>
      <c r="E85" s="1330">
        <f>+(SCI!E30/SFP!F107)</f>
        <v>3.0525679452956171</v>
      </c>
      <c r="F85" s="1330">
        <f>+(SCI!F30/SFP!G107)</f>
        <v>3.5040676844057237</v>
      </c>
      <c r="G85" s="1330">
        <f>+(SCI!G30/SFP!H107)</f>
        <v>2.3688894994704031</v>
      </c>
      <c r="H85" s="1330">
        <f>+(SCI!H30/SFP!I107)</f>
        <v>1.7419762818573308</v>
      </c>
      <c r="I85" s="1330">
        <f>+(SCI!I30/SFP!J107)</f>
        <v>2.9904370394887714</v>
      </c>
      <c r="J85" s="1330">
        <f>+(SCI!J30/SFP!K107)</f>
        <v>7.0152590620701307</v>
      </c>
      <c r="K85" s="1330">
        <f>+(SCI!K30/SFP!L107)</f>
        <v>4.9556913290090581</v>
      </c>
      <c r="L85" s="1330">
        <f>+(SCI!L30/SFP!M107)</f>
        <v>3.2408238201819639</v>
      </c>
      <c r="M85" s="1330">
        <f>+(SCI!M30/SFP!N107)</f>
        <v>3.1781638925797484</v>
      </c>
      <c r="N85" s="1330">
        <f>+(SCI!N30/SFP!O107)</f>
        <v>2.0290421359130697</v>
      </c>
      <c r="O85" s="1330">
        <f>+(SCI!O30/SFP!P107)</f>
        <v>2.6419976117574557</v>
      </c>
      <c r="P85" s="1330">
        <f>+(SCI!P30/SFP!Q107)</f>
        <v>6.2845386067989777</v>
      </c>
      <c r="Q85" s="1330">
        <f>+(SCI!Q30/SFP!R107)</f>
        <v>15.491768099602325</v>
      </c>
      <c r="R85" s="1330">
        <f>+(SCI!R30/SFP!S107)</f>
        <v>8.5279128002931639</v>
      </c>
      <c r="S85" s="1330">
        <f>+(SCI!S30/SFP!T107)</f>
        <v>4.2857620647919052</v>
      </c>
      <c r="T85" s="1330">
        <f>+(SCI!T30/SFP!U107)</f>
        <v>3.1627950121852422</v>
      </c>
      <c r="U85" s="1330">
        <f>+(SCI!U30/SFP!V107)</f>
        <v>5.0186179963763067</v>
      </c>
      <c r="V85" s="1330">
        <f>+(SCI!V30/SFP!W107)</f>
        <v>6.3473474920125037</v>
      </c>
      <c r="W85" s="1330">
        <f>+(SCI!W30/SFP!X107)</f>
        <v>4.9334126111484471</v>
      </c>
      <c r="X85" s="1330">
        <f>+(SCI!X30/SFP!Y107)</f>
        <v>4.1005598911204135</v>
      </c>
      <c r="Y85" s="1330">
        <f>+(SCI!Y30/SFP!Z107)</f>
        <v>3.6714428381901874</v>
      </c>
      <c r="Z85" s="1330">
        <f>+(SCI!Z30/SFP!AA107)</f>
        <v>2.3131913942609521</v>
      </c>
      <c r="AA85" s="1330">
        <f>+(SCI!AA30/SFP!AB107)</f>
        <v>3.5323669571889367</v>
      </c>
      <c r="AB85" s="1330">
        <f>+(SCI!AB30/SFP!AC107)</f>
        <v>5.5256390333056968</v>
      </c>
      <c r="AC85" s="1330">
        <f>+(SCI!AC30/SFP!AD107)</f>
        <v>10.931817762870665</v>
      </c>
      <c r="AD85" s="1330">
        <f>+(SCI!AD30/SFP!AE107)</f>
        <v>16.515433473789326</v>
      </c>
      <c r="AE85" s="1330">
        <f>+(SCI!AE30/SFP!AF107)</f>
        <v>8.2697161880044998</v>
      </c>
      <c r="AF85" s="1330">
        <f>+(SCI!AF30/SFP!AG107)</f>
        <v>4.7275152611239895</v>
      </c>
      <c r="AG85" s="1330">
        <f>+(SCI!AG30/SFP!AH107)</f>
        <v>7.0420379901791312</v>
      </c>
      <c r="AH85" s="1330">
        <f>+(SCI!AH30/SFP!AI107)</f>
        <v>7.9936346041665072</v>
      </c>
      <c r="AI85" s="1330">
        <f>+(SCI!AI30/SFP!AJ107)</f>
        <v>9.5261594241338496</v>
      </c>
      <c r="AJ85" s="1330">
        <f>+(SCI!AJ30/SFP!AK107)</f>
        <v>8.3386134776698118</v>
      </c>
      <c r="AK85" s="1330">
        <f>+(SCI!AK30/SFP!AL107)</f>
        <v>8.3228746676114174</v>
      </c>
      <c r="AL85" s="1330">
        <f>+(SCI!AL30/SFP!AM107)</f>
        <v>4.0825361815840484</v>
      </c>
      <c r="AM85" s="1330">
        <f>+(SCI!AM30/SFP!AN107)</f>
        <v>5.414360526321067</v>
      </c>
      <c r="AN85" s="1330">
        <f>+(SCI!AN30/SFP!AO107)</f>
        <v>6.437414962943393</v>
      </c>
      <c r="AO85" s="1330">
        <f>+(SCI!AO30/SFP!AP107)</f>
        <v>17.418012588369631</v>
      </c>
      <c r="AP85" s="1330">
        <f>+(SCI!AP30/SFP!AQ107)</f>
        <v>11.90090832481873</v>
      </c>
      <c r="AQ85" s="1330">
        <f>+(SCI!AQ30/SFP!AR107)</f>
        <v>4.0265471240526942</v>
      </c>
      <c r="AR85" s="1330">
        <f>+(SCI!AR30/SFP!AS107)</f>
        <v>2.2972796569808689</v>
      </c>
      <c r="AS85" s="1330">
        <f>+(SCI!AS30/SFP!AT107)</f>
        <v>4.7342816907790128</v>
      </c>
      <c r="AT85" s="1330">
        <f>+(SCI!AT30/SFP!AU107)</f>
        <v>8.5111795761531983</v>
      </c>
      <c r="AU85" s="1330">
        <f>+(SCI!AU30/SFP!AV107)</f>
        <v>6.2756509852980091</v>
      </c>
      <c r="AV85" s="1330">
        <f>+(SCI!AV30/SFP!AW107)</f>
        <v>4.2397583712003515</v>
      </c>
      <c r="AW85" s="1330">
        <f>+(SCI!AW30/SFP!AX107)</f>
        <v>3.9992482783352434</v>
      </c>
      <c r="AX85" s="1330">
        <f>+(SCI!AX30/SFP!AY107)</f>
        <v>1.717800828900242</v>
      </c>
      <c r="AY85" s="1330">
        <f>+(SCI!AY30/SFP!AZ107)</f>
        <v>2.928108858466127</v>
      </c>
      <c r="AZ85" s="1330">
        <f>+(SCI!AZ30/SFP!BA107)</f>
        <v>6.7104777605796908</v>
      </c>
      <c r="BA85" s="1330">
        <f>+(SCI!BA30/SFP!BB107)</f>
        <v>11.020707332389318</v>
      </c>
      <c r="BB85" s="1330">
        <f>+(SCI!BB30/SFP!BC107)</f>
        <v>15.933731754181563</v>
      </c>
      <c r="BC85" s="1330">
        <f>+(SCI!BC30/SFP!BD107)</f>
        <v>5.2988456925312439</v>
      </c>
      <c r="BD85" s="1330">
        <f>+(SCI!BD30/SFP!BE107)</f>
        <v>3.7313329732118072</v>
      </c>
      <c r="BE85" s="1330">
        <f>+(SCI!BE30/SFP!BF107)</f>
        <v>7.3100209143096571</v>
      </c>
      <c r="BF85" s="1330">
        <f>+(SCI!BF30/SFP!BG107)</f>
        <v>13.702780363827699</v>
      </c>
      <c r="BG85" s="1330">
        <f>+(SCI!BG30/SFP!BH107)</f>
        <v>6.7230556788411384</v>
      </c>
      <c r="BH85" s="1330">
        <f>+(SCI!BH30/SFP!BI107)</f>
        <v>5.2845566093627783</v>
      </c>
      <c r="BI85" s="1330">
        <f>+(SCI!BI30/SFP!BJ107)</f>
        <v>5.40906373972068</v>
      </c>
      <c r="BJ85" s="1330">
        <f>+(SCI!BJ30/SFP!BK107)</f>
        <v>2.8940864010737175</v>
      </c>
      <c r="BK85" s="1293">
        <f t="shared" si="7"/>
        <v>362.96532680075211</v>
      </c>
      <c r="BN85" s="1285"/>
    </row>
    <row r="86" spans="1:66" x14ac:dyDescent="0.3">
      <c r="A86" s="1349" t="s">
        <v>1210</v>
      </c>
      <c r="C86" s="1269">
        <v>137</v>
      </c>
      <c r="D86" s="1269">
        <v>164</v>
      </c>
      <c r="E86" s="1269">
        <v>162</v>
      </c>
      <c r="F86" s="1269">
        <v>160</v>
      </c>
      <c r="G86" s="1269">
        <v>127</v>
      </c>
      <c r="H86" s="1269">
        <v>116</v>
      </c>
      <c r="I86" s="1269">
        <v>150</v>
      </c>
      <c r="J86" s="1269">
        <v>187</v>
      </c>
      <c r="K86" s="1269">
        <v>154</v>
      </c>
      <c r="L86" s="1269">
        <v>137</v>
      </c>
      <c r="M86" s="1269">
        <v>138</v>
      </c>
      <c r="N86" s="1269">
        <v>118</v>
      </c>
      <c r="O86" s="1269">
        <v>144</v>
      </c>
      <c r="P86" s="1269">
        <v>136</v>
      </c>
      <c r="Q86" s="1269">
        <v>144</v>
      </c>
      <c r="R86" s="1269">
        <v>133</v>
      </c>
      <c r="S86" s="1269">
        <v>132</v>
      </c>
      <c r="T86" s="1269">
        <v>115</v>
      </c>
      <c r="U86" s="1269">
        <v>127</v>
      </c>
      <c r="V86" s="1269">
        <v>128</v>
      </c>
      <c r="W86" s="1269">
        <v>149</v>
      </c>
      <c r="X86" s="1269">
        <v>130</v>
      </c>
      <c r="Y86" s="1269">
        <v>121</v>
      </c>
      <c r="Z86" s="1269">
        <v>120</v>
      </c>
      <c r="AA86" s="1269">
        <v>137</v>
      </c>
      <c r="AB86" s="1269">
        <v>153</v>
      </c>
      <c r="AC86" s="1269">
        <v>136</v>
      </c>
      <c r="AD86" s="1269">
        <v>122</v>
      </c>
      <c r="AE86" s="1269">
        <v>116</v>
      </c>
      <c r="AF86" s="1269">
        <v>110</v>
      </c>
      <c r="AG86" s="1269">
        <v>135</v>
      </c>
      <c r="AH86" s="1269">
        <v>125</v>
      </c>
      <c r="AI86" s="1269">
        <v>128</v>
      </c>
      <c r="AJ86" s="1269">
        <v>115</v>
      </c>
      <c r="AK86" s="1269">
        <v>118</v>
      </c>
      <c r="AL86" s="1269">
        <v>115</v>
      </c>
      <c r="AM86" s="1269">
        <v>146</v>
      </c>
      <c r="AN86" s="1269">
        <v>134</v>
      </c>
      <c r="AO86" s="1269">
        <v>145</v>
      </c>
      <c r="AP86" s="1269">
        <v>128</v>
      </c>
      <c r="AQ86" s="1269">
        <v>140</v>
      </c>
      <c r="AR86" s="1269">
        <v>123</v>
      </c>
      <c r="AS86" s="1269">
        <v>153</v>
      </c>
      <c r="AT86" s="1269">
        <v>147</v>
      </c>
      <c r="AU86" s="1269">
        <v>167</v>
      </c>
      <c r="AV86" s="1269">
        <v>128</v>
      </c>
      <c r="AW86" s="1269">
        <v>132</v>
      </c>
      <c r="AX86" s="1269">
        <v>115</v>
      </c>
      <c r="AY86" s="1269">
        <v>186</v>
      </c>
      <c r="AZ86" s="1269">
        <v>155</v>
      </c>
      <c r="BA86" s="1269">
        <v>155</v>
      </c>
      <c r="BB86" s="1269">
        <v>130</v>
      </c>
      <c r="BC86" s="1269">
        <v>129</v>
      </c>
      <c r="BD86" s="1269">
        <v>120</v>
      </c>
      <c r="BE86" s="1269">
        <v>143</v>
      </c>
      <c r="BF86" s="1269">
        <v>134</v>
      </c>
      <c r="BG86" s="1269">
        <v>143</v>
      </c>
      <c r="BH86" s="1269">
        <v>124</v>
      </c>
      <c r="BI86" s="1269">
        <v>135</v>
      </c>
      <c r="BJ86" s="1269">
        <v>118</v>
      </c>
      <c r="BK86" s="1318">
        <f t="shared" si="7"/>
        <v>8169</v>
      </c>
    </row>
    <row r="87" spans="1:66" x14ac:dyDescent="0.3">
      <c r="A87" s="1350" t="s">
        <v>1210</v>
      </c>
      <c r="C87" s="1329">
        <f>+C43+C57-C73</f>
        <v>137</v>
      </c>
      <c r="D87" s="1329">
        <f t="shared" ref="D87:BJ87" si="8">+D43+D57-D73</f>
        <v>164</v>
      </c>
      <c r="E87" s="1329">
        <f t="shared" si="8"/>
        <v>162</v>
      </c>
      <c r="F87" s="1329">
        <f t="shared" si="8"/>
        <v>160</v>
      </c>
      <c r="G87" s="1329">
        <f t="shared" si="8"/>
        <v>127</v>
      </c>
      <c r="H87" s="1329">
        <f t="shared" si="8"/>
        <v>116</v>
      </c>
      <c r="I87" s="1329">
        <f t="shared" si="8"/>
        <v>150</v>
      </c>
      <c r="J87" s="1329">
        <f t="shared" si="8"/>
        <v>187</v>
      </c>
      <c r="K87" s="1329">
        <f t="shared" si="8"/>
        <v>154</v>
      </c>
      <c r="L87" s="1329">
        <f t="shared" si="8"/>
        <v>137</v>
      </c>
      <c r="M87" s="1329">
        <f t="shared" si="8"/>
        <v>138</v>
      </c>
      <c r="N87" s="1329">
        <f t="shared" si="8"/>
        <v>118</v>
      </c>
      <c r="O87" s="1329">
        <f t="shared" si="8"/>
        <v>144</v>
      </c>
      <c r="P87" s="1329">
        <f t="shared" si="8"/>
        <v>136</v>
      </c>
      <c r="Q87" s="1329">
        <f t="shared" si="8"/>
        <v>144</v>
      </c>
      <c r="R87" s="1329">
        <f t="shared" si="8"/>
        <v>133</v>
      </c>
      <c r="S87" s="1329">
        <f t="shared" si="8"/>
        <v>132</v>
      </c>
      <c r="T87" s="1329">
        <f t="shared" si="8"/>
        <v>115</v>
      </c>
      <c r="U87" s="1329">
        <f t="shared" si="8"/>
        <v>127</v>
      </c>
      <c r="V87" s="1329">
        <f t="shared" si="8"/>
        <v>128</v>
      </c>
      <c r="W87" s="1329">
        <f t="shared" si="8"/>
        <v>149</v>
      </c>
      <c r="X87" s="1329">
        <f t="shared" si="8"/>
        <v>130</v>
      </c>
      <c r="Y87" s="1329">
        <f t="shared" si="8"/>
        <v>121</v>
      </c>
      <c r="Z87" s="1329">
        <f t="shared" si="8"/>
        <v>120</v>
      </c>
      <c r="AA87" s="1329">
        <f t="shared" si="8"/>
        <v>137</v>
      </c>
      <c r="AB87" s="1329">
        <f t="shared" si="8"/>
        <v>153</v>
      </c>
      <c r="AC87" s="1329">
        <f t="shared" si="8"/>
        <v>136</v>
      </c>
      <c r="AD87" s="1329">
        <f t="shared" si="8"/>
        <v>122</v>
      </c>
      <c r="AE87" s="1329">
        <f t="shared" si="8"/>
        <v>116</v>
      </c>
      <c r="AF87" s="1329">
        <f t="shared" si="8"/>
        <v>110</v>
      </c>
      <c r="AG87" s="1329">
        <f t="shared" si="8"/>
        <v>135</v>
      </c>
      <c r="AH87" s="1329">
        <f t="shared" si="8"/>
        <v>125</v>
      </c>
      <c r="AI87" s="1329">
        <f t="shared" si="8"/>
        <v>128</v>
      </c>
      <c r="AJ87" s="1329">
        <f t="shared" si="8"/>
        <v>115</v>
      </c>
      <c r="AK87" s="1329">
        <f t="shared" si="8"/>
        <v>118</v>
      </c>
      <c r="AL87" s="1329">
        <f t="shared" si="8"/>
        <v>115</v>
      </c>
      <c r="AM87" s="1329">
        <f t="shared" si="8"/>
        <v>146</v>
      </c>
      <c r="AN87" s="1329">
        <f t="shared" si="8"/>
        <v>134</v>
      </c>
      <c r="AO87" s="1329">
        <f t="shared" si="8"/>
        <v>145</v>
      </c>
      <c r="AP87" s="1329">
        <f t="shared" si="8"/>
        <v>128</v>
      </c>
      <c r="AQ87" s="1329">
        <f t="shared" si="8"/>
        <v>140</v>
      </c>
      <c r="AR87" s="1329">
        <f t="shared" si="8"/>
        <v>123</v>
      </c>
      <c r="AS87" s="1329">
        <f t="shared" si="8"/>
        <v>153</v>
      </c>
      <c r="AT87" s="1329">
        <f t="shared" si="8"/>
        <v>147</v>
      </c>
      <c r="AU87" s="1329">
        <f t="shared" si="8"/>
        <v>167</v>
      </c>
      <c r="AV87" s="1329">
        <f t="shared" si="8"/>
        <v>128</v>
      </c>
      <c r="AW87" s="1329">
        <f t="shared" si="8"/>
        <v>132</v>
      </c>
      <c r="AX87" s="1329">
        <f t="shared" si="8"/>
        <v>115</v>
      </c>
      <c r="AY87" s="1329">
        <f t="shared" si="8"/>
        <v>186</v>
      </c>
      <c r="AZ87" s="1329">
        <f t="shared" si="8"/>
        <v>155</v>
      </c>
      <c r="BA87" s="1329">
        <f t="shared" si="8"/>
        <v>155</v>
      </c>
      <c r="BB87" s="1329">
        <f t="shared" si="8"/>
        <v>130</v>
      </c>
      <c r="BC87" s="1329">
        <f t="shared" si="8"/>
        <v>129</v>
      </c>
      <c r="BD87" s="1329">
        <f t="shared" si="8"/>
        <v>120</v>
      </c>
      <c r="BE87" s="1329">
        <f t="shared" si="8"/>
        <v>143</v>
      </c>
      <c r="BF87" s="1329">
        <f t="shared" si="8"/>
        <v>134</v>
      </c>
      <c r="BG87" s="1329">
        <f t="shared" si="8"/>
        <v>143</v>
      </c>
      <c r="BH87" s="1329">
        <f t="shared" si="8"/>
        <v>124</v>
      </c>
      <c r="BI87" s="1329">
        <f t="shared" si="8"/>
        <v>135</v>
      </c>
      <c r="BJ87" s="1329">
        <f t="shared" si="8"/>
        <v>118</v>
      </c>
      <c r="BK87" s="1318">
        <f t="shared" si="7"/>
        <v>8169</v>
      </c>
      <c r="BN87" s="1285"/>
    </row>
    <row r="88" spans="1:66" x14ac:dyDescent="0.3">
      <c r="A88" s="1349" t="s">
        <v>1209</v>
      </c>
      <c r="C88" s="1269">
        <v>161</v>
      </c>
      <c r="D88" s="1269">
        <v>179</v>
      </c>
      <c r="E88" s="1269">
        <v>172</v>
      </c>
      <c r="F88" s="1269">
        <v>169</v>
      </c>
      <c r="G88" s="1269">
        <v>140</v>
      </c>
      <c r="H88" s="1269">
        <v>134</v>
      </c>
      <c r="I88" s="1269">
        <v>161</v>
      </c>
      <c r="J88" s="1269">
        <v>192</v>
      </c>
      <c r="K88" s="1269">
        <v>161</v>
      </c>
      <c r="L88" s="1269">
        <v>147</v>
      </c>
      <c r="M88" s="1269">
        <v>148</v>
      </c>
      <c r="N88" s="1269">
        <v>133</v>
      </c>
      <c r="O88" s="1269">
        <v>156</v>
      </c>
      <c r="P88" s="1269">
        <v>141</v>
      </c>
      <c r="Q88" s="1269">
        <v>146</v>
      </c>
      <c r="R88" s="1269">
        <v>137</v>
      </c>
      <c r="S88" s="1269">
        <v>139</v>
      </c>
      <c r="T88" s="1269">
        <v>125</v>
      </c>
      <c r="U88" s="1269">
        <v>133</v>
      </c>
      <c r="V88" s="1269">
        <v>133</v>
      </c>
      <c r="W88" s="1269">
        <v>156</v>
      </c>
      <c r="X88" s="1269">
        <v>138</v>
      </c>
      <c r="Y88" s="1269">
        <v>130</v>
      </c>
      <c r="Z88" s="1269">
        <v>133</v>
      </c>
      <c r="AA88" s="1269">
        <v>146</v>
      </c>
      <c r="AB88" s="1269">
        <v>159</v>
      </c>
      <c r="AC88" s="1269">
        <v>139</v>
      </c>
      <c r="AD88" s="1269">
        <v>124</v>
      </c>
      <c r="AE88" s="1269">
        <v>120</v>
      </c>
      <c r="AF88" s="1269">
        <v>117</v>
      </c>
      <c r="AG88" s="1269">
        <v>140</v>
      </c>
      <c r="AH88" s="1269">
        <v>129</v>
      </c>
      <c r="AI88" s="1269">
        <v>132</v>
      </c>
      <c r="AJ88" s="1269">
        <v>119</v>
      </c>
      <c r="AK88" s="1269">
        <v>122</v>
      </c>
      <c r="AL88" s="1269">
        <v>123</v>
      </c>
      <c r="AM88" s="1269">
        <v>152</v>
      </c>
      <c r="AN88" s="1269">
        <v>139</v>
      </c>
      <c r="AO88" s="1269">
        <v>147</v>
      </c>
      <c r="AP88" s="1269">
        <v>131</v>
      </c>
      <c r="AQ88" s="1269">
        <v>148</v>
      </c>
      <c r="AR88" s="1269">
        <v>137</v>
      </c>
      <c r="AS88" s="1269">
        <v>160</v>
      </c>
      <c r="AT88" s="1269">
        <v>151</v>
      </c>
      <c r="AU88" s="1269">
        <v>172</v>
      </c>
      <c r="AV88" s="1269">
        <v>136</v>
      </c>
      <c r="AW88" s="1269">
        <v>140</v>
      </c>
      <c r="AX88" s="1269">
        <v>133</v>
      </c>
      <c r="AY88" s="1269">
        <v>197</v>
      </c>
      <c r="AZ88" s="1269">
        <v>160</v>
      </c>
      <c r="BA88" s="1269">
        <v>158</v>
      </c>
      <c r="BB88" s="1269">
        <v>132</v>
      </c>
      <c r="BC88" s="1269">
        <v>135</v>
      </c>
      <c r="BD88" s="1269">
        <v>129</v>
      </c>
      <c r="BE88" s="1269">
        <v>148</v>
      </c>
      <c r="BF88" s="1269">
        <v>137</v>
      </c>
      <c r="BG88" s="1269">
        <v>148</v>
      </c>
      <c r="BH88" s="1269">
        <v>130</v>
      </c>
      <c r="BI88" s="1269">
        <v>141</v>
      </c>
      <c r="BJ88" s="1269">
        <v>129</v>
      </c>
      <c r="BK88" s="1318">
        <f t="shared" si="7"/>
        <v>8624</v>
      </c>
    </row>
    <row r="89" spans="1:66" x14ac:dyDescent="0.3">
      <c r="A89" s="1350" t="s">
        <v>1209</v>
      </c>
      <c r="C89" s="1329">
        <f>+C43+C57</f>
        <v>161</v>
      </c>
      <c r="D89" s="1329">
        <f t="shared" ref="D89:BJ89" si="9">+D43+D57</f>
        <v>179</v>
      </c>
      <c r="E89" s="1329">
        <f t="shared" si="9"/>
        <v>172</v>
      </c>
      <c r="F89" s="1329">
        <f t="shared" si="9"/>
        <v>169</v>
      </c>
      <c r="G89" s="1329">
        <f t="shared" si="9"/>
        <v>140</v>
      </c>
      <c r="H89" s="1329">
        <f t="shared" si="9"/>
        <v>134</v>
      </c>
      <c r="I89" s="1329">
        <f t="shared" si="9"/>
        <v>161</v>
      </c>
      <c r="J89" s="1329">
        <f t="shared" si="9"/>
        <v>192</v>
      </c>
      <c r="K89" s="1329">
        <f t="shared" si="9"/>
        <v>161</v>
      </c>
      <c r="L89" s="1329">
        <f t="shared" si="9"/>
        <v>147</v>
      </c>
      <c r="M89" s="1329">
        <f t="shared" si="9"/>
        <v>148</v>
      </c>
      <c r="N89" s="1329">
        <f t="shared" si="9"/>
        <v>133</v>
      </c>
      <c r="O89" s="1329">
        <f t="shared" si="9"/>
        <v>156</v>
      </c>
      <c r="P89" s="1329">
        <f t="shared" si="9"/>
        <v>141</v>
      </c>
      <c r="Q89" s="1329">
        <f t="shared" si="9"/>
        <v>146</v>
      </c>
      <c r="R89" s="1329">
        <f t="shared" si="9"/>
        <v>137</v>
      </c>
      <c r="S89" s="1329">
        <f t="shared" si="9"/>
        <v>139</v>
      </c>
      <c r="T89" s="1329">
        <f t="shared" si="9"/>
        <v>125</v>
      </c>
      <c r="U89" s="1329">
        <f t="shared" si="9"/>
        <v>133</v>
      </c>
      <c r="V89" s="1329">
        <f t="shared" si="9"/>
        <v>133</v>
      </c>
      <c r="W89" s="1329">
        <f t="shared" si="9"/>
        <v>156</v>
      </c>
      <c r="X89" s="1329">
        <f t="shared" si="9"/>
        <v>138</v>
      </c>
      <c r="Y89" s="1329">
        <f t="shared" si="9"/>
        <v>130</v>
      </c>
      <c r="Z89" s="1329">
        <f t="shared" si="9"/>
        <v>133</v>
      </c>
      <c r="AA89" s="1329">
        <f t="shared" si="9"/>
        <v>146</v>
      </c>
      <c r="AB89" s="1329">
        <f t="shared" si="9"/>
        <v>159</v>
      </c>
      <c r="AC89" s="1329">
        <f t="shared" si="9"/>
        <v>139</v>
      </c>
      <c r="AD89" s="1329">
        <f t="shared" si="9"/>
        <v>124</v>
      </c>
      <c r="AE89" s="1329">
        <f t="shared" si="9"/>
        <v>120</v>
      </c>
      <c r="AF89" s="1329">
        <f t="shared" si="9"/>
        <v>117</v>
      </c>
      <c r="AG89" s="1329">
        <f t="shared" si="9"/>
        <v>140</v>
      </c>
      <c r="AH89" s="1329">
        <f t="shared" si="9"/>
        <v>129</v>
      </c>
      <c r="AI89" s="1329">
        <f t="shared" si="9"/>
        <v>132</v>
      </c>
      <c r="AJ89" s="1329">
        <f t="shared" si="9"/>
        <v>119</v>
      </c>
      <c r="AK89" s="1329">
        <f t="shared" si="9"/>
        <v>122</v>
      </c>
      <c r="AL89" s="1329">
        <f t="shared" si="9"/>
        <v>123</v>
      </c>
      <c r="AM89" s="1329">
        <f t="shared" si="9"/>
        <v>152</v>
      </c>
      <c r="AN89" s="1329">
        <f t="shared" si="9"/>
        <v>139</v>
      </c>
      <c r="AO89" s="1329">
        <f t="shared" si="9"/>
        <v>147</v>
      </c>
      <c r="AP89" s="1329">
        <f t="shared" si="9"/>
        <v>131</v>
      </c>
      <c r="AQ89" s="1329">
        <f t="shared" si="9"/>
        <v>148</v>
      </c>
      <c r="AR89" s="1329">
        <f t="shared" si="9"/>
        <v>137</v>
      </c>
      <c r="AS89" s="1329">
        <f t="shared" si="9"/>
        <v>160</v>
      </c>
      <c r="AT89" s="1329">
        <f t="shared" si="9"/>
        <v>151</v>
      </c>
      <c r="AU89" s="1329">
        <f t="shared" si="9"/>
        <v>172</v>
      </c>
      <c r="AV89" s="1329">
        <f t="shared" si="9"/>
        <v>136</v>
      </c>
      <c r="AW89" s="1329">
        <f t="shared" si="9"/>
        <v>140</v>
      </c>
      <c r="AX89" s="1329">
        <f t="shared" si="9"/>
        <v>133</v>
      </c>
      <c r="AY89" s="1329">
        <f t="shared" si="9"/>
        <v>197</v>
      </c>
      <c r="AZ89" s="1329">
        <f t="shared" si="9"/>
        <v>160</v>
      </c>
      <c r="BA89" s="1329">
        <f t="shared" si="9"/>
        <v>158</v>
      </c>
      <c r="BB89" s="1329">
        <f t="shared" si="9"/>
        <v>132</v>
      </c>
      <c r="BC89" s="1329">
        <f t="shared" si="9"/>
        <v>135</v>
      </c>
      <c r="BD89" s="1329">
        <f t="shared" si="9"/>
        <v>129</v>
      </c>
      <c r="BE89" s="1329">
        <f t="shared" si="9"/>
        <v>148</v>
      </c>
      <c r="BF89" s="1329">
        <f t="shared" si="9"/>
        <v>137</v>
      </c>
      <c r="BG89" s="1329">
        <f t="shared" si="9"/>
        <v>148</v>
      </c>
      <c r="BH89" s="1329">
        <f t="shared" si="9"/>
        <v>130</v>
      </c>
      <c r="BI89" s="1329">
        <f t="shared" si="9"/>
        <v>141</v>
      </c>
      <c r="BJ89" s="1329">
        <f t="shared" si="9"/>
        <v>129</v>
      </c>
      <c r="BK89" s="1318">
        <f t="shared" si="7"/>
        <v>8624</v>
      </c>
      <c r="BN89" s="1285"/>
    </row>
    <row r="90" spans="1:66" x14ac:dyDescent="0.3">
      <c r="A90" s="1351" t="s">
        <v>1208</v>
      </c>
      <c r="C90" s="1270">
        <v>6.1910696006988231E-2</v>
      </c>
      <c r="D90" s="1270">
        <v>4.9288597123431956E-2</v>
      </c>
      <c r="E90" s="1270">
        <v>4.6474639762157953E-2</v>
      </c>
      <c r="F90" s="1270">
        <v>4.0102154977909844E-2</v>
      </c>
      <c r="G90" s="1270">
        <v>5.876878164323112E-2</v>
      </c>
      <c r="H90" s="1270">
        <v>8.3291341422969595E-2</v>
      </c>
      <c r="I90" s="1270">
        <v>6.41222473933271E-2</v>
      </c>
      <c r="J90" s="1270">
        <v>4.7473046333785469E-2</v>
      </c>
      <c r="K90" s="1270">
        <v>5.6084075112404819E-2</v>
      </c>
      <c r="L90" s="1270">
        <v>6.3863975405203249E-2</v>
      </c>
      <c r="M90" s="1270">
        <v>6.6679399178854626E-2</v>
      </c>
      <c r="N90" s="1270">
        <v>0.1071165600686176</v>
      </c>
      <c r="O90" s="1270">
        <v>7.901611587669595E-2</v>
      </c>
      <c r="P90" s="1270">
        <v>8.8380678991966014E-2</v>
      </c>
      <c r="Q90" s="1270">
        <v>7.9733044487675486E-2</v>
      </c>
      <c r="R90" s="1270">
        <v>8.3974265985245655E-2</v>
      </c>
      <c r="S90" s="1270">
        <v>8.6462699144394695E-2</v>
      </c>
      <c r="T90" s="1270">
        <v>0.11959544193645251</v>
      </c>
      <c r="U90" s="1270">
        <v>0.11072935963952908</v>
      </c>
      <c r="V90" s="1270">
        <v>0.11238285660522898</v>
      </c>
      <c r="W90" s="1270">
        <v>8.6959885264640047E-2</v>
      </c>
      <c r="X90" s="1270">
        <v>0.10121024788153114</v>
      </c>
      <c r="Y90" s="1270">
        <v>0.11760509279455243</v>
      </c>
      <c r="Z90" s="1270">
        <v>0.14078019703587027</v>
      </c>
      <c r="AA90" s="1270">
        <v>0.10409396162193918</v>
      </c>
      <c r="AB90" s="1270">
        <v>8.8952439607791478E-2</v>
      </c>
      <c r="AC90" s="1270">
        <v>8.8862695807535391E-2</v>
      </c>
      <c r="AD90" s="1270">
        <v>9.5714336292241631E-2</v>
      </c>
      <c r="AE90" s="1270">
        <v>0.11164679998403833</v>
      </c>
      <c r="AF90" s="1270">
        <v>0.15421489210349226</v>
      </c>
      <c r="AG90" s="1270">
        <v>0.10889053720671268</v>
      </c>
      <c r="AH90" s="1270">
        <v>0.115497214122884</v>
      </c>
      <c r="AI90" s="1270">
        <v>0.1045810817238387</v>
      </c>
      <c r="AJ90" s="1270">
        <v>0.12809033524284952</v>
      </c>
      <c r="AK90" s="1270">
        <v>0.13163234001616286</v>
      </c>
      <c r="AL90" s="1270">
        <v>0.16643270392430501</v>
      </c>
      <c r="AM90" s="1270">
        <v>0.10084627396428544</v>
      </c>
      <c r="AN90" s="1270">
        <v>0.10602890294733769</v>
      </c>
      <c r="AO90" s="1270">
        <v>9.86339756447807E-2</v>
      </c>
      <c r="AP90" s="1270">
        <v>0.12256670034549524</v>
      </c>
      <c r="AQ90" s="1270">
        <v>0.10395731297954298</v>
      </c>
      <c r="AR90" s="1270">
        <v>0.13482353014173945</v>
      </c>
      <c r="AS90" s="1270">
        <v>0.10130639293974868</v>
      </c>
      <c r="AT90" s="1270">
        <v>0.10801218983802453</v>
      </c>
      <c r="AU90" s="1270">
        <v>8.2786476634298237E-2</v>
      </c>
      <c r="AV90" s="1270">
        <v>0.11672028128802134</v>
      </c>
      <c r="AW90" s="1270">
        <v>0.11827419600671588</v>
      </c>
      <c r="AX90" s="1270">
        <v>0.16796223759742135</v>
      </c>
      <c r="AY90" s="1270">
        <v>7.5376096927521646E-2</v>
      </c>
      <c r="AZ90" s="1270">
        <v>9.7691349470675232E-2</v>
      </c>
      <c r="BA90" s="1270">
        <v>8.6027841894099372E-2</v>
      </c>
      <c r="BB90" s="1270">
        <v>0.10946450572025188</v>
      </c>
      <c r="BC90" s="1270">
        <v>0.11562535959808232</v>
      </c>
      <c r="BD90" s="1270">
        <v>0.14225786010051833</v>
      </c>
      <c r="BE90" s="1270">
        <v>0.11562781126371793</v>
      </c>
      <c r="BF90" s="1270">
        <v>0.12818469544991168</v>
      </c>
      <c r="BG90" s="1270">
        <v>0.11361717575388702</v>
      </c>
      <c r="BH90" s="1270">
        <v>0.14164027953028091</v>
      </c>
      <c r="BI90" s="1270">
        <v>0.12872683050218714</v>
      </c>
      <c r="BJ90" s="1270">
        <v>0.18706359685945245</v>
      </c>
      <c r="BK90" s="1293">
        <f t="shared" si="7"/>
        <v>6.1538366111244516</v>
      </c>
    </row>
    <row r="91" spans="1:66" x14ac:dyDescent="0.3">
      <c r="A91" s="1352" t="s">
        <v>1208</v>
      </c>
      <c r="C91" s="1330">
        <f>+(SCI!C3/SFP!D3)</f>
        <v>6.1910696006988231E-2</v>
      </c>
      <c r="D91" s="1330">
        <f>+(SCI!D3/SFP!E3)</f>
        <v>4.9288597123431956E-2</v>
      </c>
      <c r="E91" s="1330">
        <f>+(SCI!E3/SFP!F3)</f>
        <v>4.6474639762157953E-2</v>
      </c>
      <c r="F91" s="1330">
        <f>+(SCI!F3/SFP!G3)</f>
        <v>4.0102154977909844E-2</v>
      </c>
      <c r="G91" s="1330">
        <f>+(SCI!G3/SFP!H3)</f>
        <v>5.876878164323112E-2</v>
      </c>
      <c r="H91" s="1330">
        <f>+(SCI!H3/SFP!I3)</f>
        <v>8.3291341422969595E-2</v>
      </c>
      <c r="I91" s="1330">
        <f>+(SCI!I3/SFP!J3)</f>
        <v>6.41222473933271E-2</v>
      </c>
      <c r="J91" s="1330">
        <f>+(SCI!J3/SFP!K3)</f>
        <v>4.7473046333785469E-2</v>
      </c>
      <c r="K91" s="1330">
        <f>+(SCI!K3/SFP!L3)</f>
        <v>5.6084075112404819E-2</v>
      </c>
      <c r="L91" s="1330">
        <f>+(SCI!L3/SFP!M3)</f>
        <v>6.3863975405203249E-2</v>
      </c>
      <c r="M91" s="1330">
        <f>+(SCI!M3/SFP!N3)</f>
        <v>6.6679399178854626E-2</v>
      </c>
      <c r="N91" s="1330">
        <f>+(SCI!N3/SFP!O3)</f>
        <v>0.1071165600686176</v>
      </c>
      <c r="O91" s="1330">
        <f>+(SCI!O3/SFP!P3)</f>
        <v>7.901611587669595E-2</v>
      </c>
      <c r="P91" s="1330">
        <f>+(SCI!P3/SFP!Q3)</f>
        <v>8.8380678991966014E-2</v>
      </c>
      <c r="Q91" s="1330">
        <f>+(SCI!Q3/SFP!R3)</f>
        <v>7.9733044487675486E-2</v>
      </c>
      <c r="R91" s="1330">
        <f>+(SCI!R3/SFP!S3)</f>
        <v>8.3974265985245655E-2</v>
      </c>
      <c r="S91" s="1330">
        <f>+(SCI!S3/SFP!T3)</f>
        <v>8.6462699144394695E-2</v>
      </c>
      <c r="T91" s="1330">
        <f>+(SCI!T3/SFP!U3)</f>
        <v>0.11959544193645251</v>
      </c>
      <c r="U91" s="1330">
        <f>+(SCI!U3/SFP!V3)</f>
        <v>0.11072935963952908</v>
      </c>
      <c r="V91" s="1330">
        <f>+(SCI!V3/SFP!W3)</f>
        <v>0.11238285660522898</v>
      </c>
      <c r="W91" s="1330">
        <f>+(SCI!W3/SFP!X3)</f>
        <v>8.6959885264640047E-2</v>
      </c>
      <c r="X91" s="1330">
        <f>+(SCI!X3/SFP!Y3)</f>
        <v>0.10121024788153114</v>
      </c>
      <c r="Y91" s="1330">
        <f>+(SCI!Y3/SFP!Z3)</f>
        <v>0.11760509279455243</v>
      </c>
      <c r="Z91" s="1330">
        <f>+(SCI!Z3/SFP!AA3)</f>
        <v>0.14078019703587027</v>
      </c>
      <c r="AA91" s="1330">
        <f>+(SCI!AA3/SFP!AB3)</f>
        <v>0.10409396162193918</v>
      </c>
      <c r="AB91" s="1330">
        <f>+(SCI!AB3/SFP!AC3)</f>
        <v>8.8952439607791478E-2</v>
      </c>
      <c r="AC91" s="1330">
        <f>+(SCI!AC3/SFP!AD3)</f>
        <v>8.8862695807535391E-2</v>
      </c>
      <c r="AD91" s="1330">
        <f>+(SCI!AD3/SFP!AE3)</f>
        <v>9.5714336292241631E-2</v>
      </c>
      <c r="AE91" s="1330">
        <f>+(SCI!AE3/SFP!AF3)</f>
        <v>0.11164679998403833</v>
      </c>
      <c r="AF91" s="1330">
        <f>+(SCI!AF3/SFP!AG3)</f>
        <v>0.15421489210349226</v>
      </c>
      <c r="AG91" s="1330">
        <f>+(SCI!AG3/SFP!AH3)</f>
        <v>0.10889053720671268</v>
      </c>
      <c r="AH91" s="1330">
        <f>+(SCI!AH3/SFP!AI3)</f>
        <v>0.115497214122884</v>
      </c>
      <c r="AI91" s="1330">
        <f>+(SCI!AI3/SFP!AJ3)</f>
        <v>0.1045810817238387</v>
      </c>
      <c r="AJ91" s="1330">
        <f>+(SCI!AJ3/SFP!AK3)</f>
        <v>0.12809033524284952</v>
      </c>
      <c r="AK91" s="1330">
        <f>+(SCI!AK3/SFP!AL3)</f>
        <v>0.13163234001616286</v>
      </c>
      <c r="AL91" s="1330">
        <f>+(SCI!AL3/SFP!AM3)</f>
        <v>0.16643270392430501</v>
      </c>
      <c r="AM91" s="1330">
        <f>+(SCI!AM3/SFP!AN3)</f>
        <v>0.10084627396428544</v>
      </c>
      <c r="AN91" s="1330">
        <f>+(SCI!AN3/SFP!AO3)</f>
        <v>0.10602890294733769</v>
      </c>
      <c r="AO91" s="1330">
        <f>+(SCI!AO3/SFP!AP3)</f>
        <v>9.86339756447807E-2</v>
      </c>
      <c r="AP91" s="1330">
        <f>+(SCI!AP3/SFP!AQ3)</f>
        <v>0.12256670034549524</v>
      </c>
      <c r="AQ91" s="1330">
        <f>+(SCI!AQ3/SFP!AR3)</f>
        <v>0.10395731297954298</v>
      </c>
      <c r="AR91" s="1330">
        <f>+(SCI!AR3/SFP!AS3)</f>
        <v>0.13482353014173945</v>
      </c>
      <c r="AS91" s="1330">
        <f>+(SCI!AS3/SFP!AT3)</f>
        <v>0.10130639293974868</v>
      </c>
      <c r="AT91" s="1330">
        <f>+(SCI!AT3/SFP!AU3)</f>
        <v>0.10801218983802453</v>
      </c>
      <c r="AU91" s="1330">
        <f>+(SCI!AU3/SFP!AV3)</f>
        <v>8.2786476634298237E-2</v>
      </c>
      <c r="AV91" s="1330">
        <f>+(SCI!AV3/SFP!AW3)</f>
        <v>0.11672028128802134</v>
      </c>
      <c r="AW91" s="1330">
        <f>+(SCI!AW3/SFP!AX3)</f>
        <v>0.11827419600671588</v>
      </c>
      <c r="AX91" s="1330">
        <f>+(SCI!AX3/SFP!AY3)</f>
        <v>0.16796223759742135</v>
      </c>
      <c r="AY91" s="1330">
        <f>+(SCI!AY3/SFP!AZ3)</f>
        <v>7.5376096927521646E-2</v>
      </c>
      <c r="AZ91" s="1330">
        <f>+(SCI!AZ3/SFP!BA3)</f>
        <v>9.7691349470675232E-2</v>
      </c>
      <c r="BA91" s="1330">
        <f>+(SCI!BA3/SFP!BB3)</f>
        <v>8.6027841894099372E-2</v>
      </c>
      <c r="BB91" s="1330">
        <f>+(SCI!BB3/SFP!BC3)</f>
        <v>0.10946450572025188</v>
      </c>
      <c r="BC91" s="1330">
        <f>+(SCI!BC3/SFP!BD3)</f>
        <v>0.11562535959808232</v>
      </c>
      <c r="BD91" s="1330">
        <f>+(SCI!BD3/SFP!BE3)</f>
        <v>0.14225786010051833</v>
      </c>
      <c r="BE91" s="1330">
        <f>+(SCI!BE3/SFP!BF3)</f>
        <v>0.11562781126371793</v>
      </c>
      <c r="BF91" s="1330">
        <f>+(SCI!BF3/SFP!BG3)</f>
        <v>0.12818469544991168</v>
      </c>
      <c r="BG91" s="1330">
        <f>+(SCI!BG3/SFP!BH3)</f>
        <v>0.11361717575388702</v>
      </c>
      <c r="BH91" s="1330">
        <f>+(SCI!BH3/SFP!BI3)</f>
        <v>0.14164027953028091</v>
      </c>
      <c r="BI91" s="1330">
        <f>+(SCI!BI3/SFP!BJ3)</f>
        <v>0.12872683050218714</v>
      </c>
      <c r="BJ91" s="1330">
        <f>+(SCI!BJ3/SFP!BK3)</f>
        <v>0.18706359685945245</v>
      </c>
      <c r="BK91" s="1293">
        <f t="shared" si="7"/>
        <v>6.1538366111244516</v>
      </c>
      <c r="BN91" s="1285"/>
    </row>
    <row r="92" spans="1:66" x14ac:dyDescent="0.3">
      <c r="A92" s="1351" t="s">
        <v>1207</v>
      </c>
      <c r="C92" s="1270">
        <v>0.12404454051085088</v>
      </c>
      <c r="D92" s="1270">
        <v>0.10247148037345316</v>
      </c>
      <c r="E92" s="1270">
        <v>7.615120008591586E-2</v>
      </c>
      <c r="F92" s="1270">
        <v>6.3679602457336199E-2</v>
      </c>
      <c r="G92" s="1270">
        <v>0.10007237524658542</v>
      </c>
      <c r="H92" s="1270">
        <v>0.16083685798625641</v>
      </c>
      <c r="I92" s="1270">
        <v>0.12169617192271043</v>
      </c>
      <c r="J92" s="1270">
        <v>8.2814379150477541E-2</v>
      </c>
      <c r="K92" s="1270">
        <v>9.6231898478165309E-2</v>
      </c>
      <c r="L92" s="1270">
        <v>0.11115023589440813</v>
      </c>
      <c r="M92" s="1270">
        <v>0.11839637438450401</v>
      </c>
      <c r="N92" s="1270">
        <v>0.21650957294319967</v>
      </c>
      <c r="O92" s="1270">
        <v>0.17696788193318436</v>
      </c>
      <c r="P92" s="1270">
        <v>0.18987480901556963</v>
      </c>
      <c r="Q92" s="1270">
        <v>0.16489886044199517</v>
      </c>
      <c r="R92" s="1270">
        <v>0.16864400896483248</v>
      </c>
      <c r="S92" s="1270">
        <v>0.1802595891252522</v>
      </c>
      <c r="T92" s="1270">
        <v>0.27242543462803531</v>
      </c>
      <c r="U92" s="1270">
        <v>0.24999673662710678</v>
      </c>
      <c r="V92" s="1270">
        <v>0.24742303480687533</v>
      </c>
      <c r="W92" s="1270">
        <v>0.18635483352772794</v>
      </c>
      <c r="X92" s="1270">
        <v>0.21578532996201599</v>
      </c>
      <c r="Y92" s="1270">
        <v>0.2579817246151716</v>
      </c>
      <c r="Z92" s="1270">
        <v>0.34575204773089174</v>
      </c>
      <c r="AA92" s="1270">
        <v>0.28197515624882247</v>
      </c>
      <c r="AB92" s="1270">
        <v>0.22796582308060423</v>
      </c>
      <c r="AC92" s="1270">
        <v>0.20337970792132837</v>
      </c>
      <c r="AD92" s="1270">
        <v>0.20798005147166584</v>
      </c>
      <c r="AE92" s="1270">
        <v>0.25614593956147064</v>
      </c>
      <c r="AF92" s="1270">
        <v>0.40975969892305336</v>
      </c>
      <c r="AG92" s="1270">
        <v>0.27831780230195735</v>
      </c>
      <c r="AH92" s="1270">
        <v>0.27444516863436719</v>
      </c>
      <c r="AI92" s="1270">
        <v>0.23761661606331652</v>
      </c>
      <c r="AJ92" s="1270">
        <v>0.29740689984509816</v>
      </c>
      <c r="AK92" s="1270">
        <v>0.3120749346921155</v>
      </c>
      <c r="AL92" s="1270">
        <v>0.45305079826296651</v>
      </c>
      <c r="AM92" s="1270">
        <v>0.29587251623299049</v>
      </c>
      <c r="AN92" s="1270">
        <v>0.2874801480689082</v>
      </c>
      <c r="AO92" s="1270">
        <v>0.2607112492606049</v>
      </c>
      <c r="AP92" s="1270">
        <v>0.32424527481748122</v>
      </c>
      <c r="AQ92" s="1270">
        <v>0.28294610671187836</v>
      </c>
      <c r="AR92" s="1270">
        <v>0.40791789115719829</v>
      </c>
      <c r="AS92" s="1270">
        <v>0.29233244874694037</v>
      </c>
      <c r="AT92" s="1270">
        <v>0.29401222862605347</v>
      </c>
      <c r="AU92" s="1270">
        <v>0.20994192452625501</v>
      </c>
      <c r="AV92" s="1270">
        <v>0.29977723136060219</v>
      </c>
      <c r="AW92" s="1270">
        <v>0.30957215819208078</v>
      </c>
      <c r="AX92" s="1270">
        <v>0.5305919448181402</v>
      </c>
      <c r="AY92" s="1270">
        <v>0.25137831733223437</v>
      </c>
      <c r="AZ92" s="1270">
        <v>0.30583061835930336</v>
      </c>
      <c r="BA92" s="1270">
        <v>0.24206798753683734</v>
      </c>
      <c r="BB92" s="1270">
        <v>0.29793139655384948</v>
      </c>
      <c r="BC92" s="1270">
        <v>0.33312049000329952</v>
      </c>
      <c r="BD92" s="1270">
        <v>0.45697826943428183</v>
      </c>
      <c r="BE92" s="1270">
        <v>0.36062246357733785</v>
      </c>
      <c r="BF92" s="1270">
        <v>0.38207163409757383</v>
      </c>
      <c r="BG92" s="1270">
        <v>0.32821048263965918</v>
      </c>
      <c r="BH92" s="1270">
        <v>0.41773262237768211</v>
      </c>
      <c r="BI92" s="1270">
        <v>0.38498446879003273</v>
      </c>
      <c r="BJ92" s="1270">
        <v>0.66010548557041593</v>
      </c>
      <c r="BK92" s="1293">
        <f t="shared" si="7"/>
        <v>15.686972936610932</v>
      </c>
    </row>
    <row r="93" spans="1:66" x14ac:dyDescent="0.3">
      <c r="A93" s="1352" t="s">
        <v>1207</v>
      </c>
      <c r="C93" s="1330">
        <f>+(SCI!C3/SFP!D69)</f>
        <v>0.12404454051085088</v>
      </c>
      <c r="D93" s="1330">
        <f>+(SCI!D3/SFP!E69)</f>
        <v>0.10247148037345316</v>
      </c>
      <c r="E93" s="1330">
        <f>+(SCI!E3/SFP!F69)</f>
        <v>7.615120008591586E-2</v>
      </c>
      <c r="F93" s="1330">
        <f>+(SCI!F3/SFP!G69)</f>
        <v>6.3679602457336199E-2</v>
      </c>
      <c r="G93" s="1330">
        <f>+(SCI!G3/SFP!H69)</f>
        <v>0.10007237524658542</v>
      </c>
      <c r="H93" s="1330">
        <f>+(SCI!H3/SFP!I69)</f>
        <v>0.16083685798625641</v>
      </c>
      <c r="I93" s="1330">
        <f>+(SCI!I3/SFP!J69)</f>
        <v>0.12169617192271043</v>
      </c>
      <c r="J93" s="1330">
        <f>+(SCI!J3/SFP!K69)</f>
        <v>8.2814379150477541E-2</v>
      </c>
      <c r="K93" s="1330">
        <f>+(SCI!K3/SFP!L69)</f>
        <v>9.6231898478165309E-2</v>
      </c>
      <c r="L93" s="1330">
        <f>+(SCI!L3/SFP!M69)</f>
        <v>0.11115023589440813</v>
      </c>
      <c r="M93" s="1330">
        <f>+(SCI!M3/SFP!N69)</f>
        <v>0.11839637438450401</v>
      </c>
      <c r="N93" s="1330">
        <f>+(SCI!N3/SFP!O69)</f>
        <v>0.21650957294319967</v>
      </c>
      <c r="O93" s="1330">
        <f>+(SCI!O3/SFP!P69)</f>
        <v>0.17696788193318436</v>
      </c>
      <c r="P93" s="1330">
        <f>+(SCI!P3/SFP!Q69)</f>
        <v>0.18987480901556963</v>
      </c>
      <c r="Q93" s="1330">
        <f>+(SCI!Q3/SFP!R69)</f>
        <v>0.16489886044199517</v>
      </c>
      <c r="R93" s="1330">
        <f>+(SCI!R3/SFP!S69)</f>
        <v>0.16864400896483248</v>
      </c>
      <c r="S93" s="1330">
        <f>+(SCI!S3/SFP!T69)</f>
        <v>0.1802595891252522</v>
      </c>
      <c r="T93" s="1330">
        <f>+(SCI!T3/SFP!U69)</f>
        <v>0.27242543462803531</v>
      </c>
      <c r="U93" s="1330">
        <f>+(SCI!U3/SFP!V69)</f>
        <v>0.24999673662710678</v>
      </c>
      <c r="V93" s="1330">
        <f>+(SCI!V3/SFP!W69)</f>
        <v>0.24742303480687533</v>
      </c>
      <c r="W93" s="1330">
        <f>+(SCI!W3/SFP!X69)</f>
        <v>0.18635483352772794</v>
      </c>
      <c r="X93" s="1330">
        <f>+(SCI!X3/SFP!Y69)</f>
        <v>0.21578532996201599</v>
      </c>
      <c r="Y93" s="1330">
        <f>+(SCI!Y3/SFP!Z69)</f>
        <v>0.2579817246151716</v>
      </c>
      <c r="Z93" s="1330">
        <f>+(SCI!Z3/SFP!AA69)</f>
        <v>0.34575204773089174</v>
      </c>
      <c r="AA93" s="1330">
        <f>+(SCI!AA3/SFP!AB69)</f>
        <v>0.28197515624882247</v>
      </c>
      <c r="AB93" s="1330">
        <f>+(SCI!AB3/SFP!AC69)</f>
        <v>0.22796582308060423</v>
      </c>
      <c r="AC93" s="1330">
        <f>+(SCI!AC3/SFP!AD69)</f>
        <v>0.20337970792132837</v>
      </c>
      <c r="AD93" s="1330">
        <f>+(SCI!AD3/SFP!AE69)</f>
        <v>0.20798005147166584</v>
      </c>
      <c r="AE93" s="1330">
        <f>+(SCI!AE3/SFP!AF69)</f>
        <v>0.25614593956147064</v>
      </c>
      <c r="AF93" s="1330">
        <f>+(SCI!AF3/SFP!AG69)</f>
        <v>0.40975969892305336</v>
      </c>
      <c r="AG93" s="1330">
        <f>+(SCI!AG3/SFP!AH69)</f>
        <v>0.27831780230195735</v>
      </c>
      <c r="AH93" s="1330">
        <f>+(SCI!AH3/SFP!AI69)</f>
        <v>0.27444516863436719</v>
      </c>
      <c r="AI93" s="1330">
        <f>+(SCI!AI3/SFP!AJ69)</f>
        <v>0.23761661606331652</v>
      </c>
      <c r="AJ93" s="1330">
        <f>+(SCI!AJ3/SFP!AK69)</f>
        <v>0.29740689984509816</v>
      </c>
      <c r="AK93" s="1330">
        <f>+(SCI!AK3/SFP!AL69)</f>
        <v>0.3120749346921155</v>
      </c>
      <c r="AL93" s="1330">
        <f>+(SCI!AL3/SFP!AM69)</f>
        <v>0.45305079826296651</v>
      </c>
      <c r="AM93" s="1330">
        <f>+(SCI!AM3/SFP!AN69)</f>
        <v>0.29587251623299049</v>
      </c>
      <c r="AN93" s="1330">
        <f>+(SCI!AN3/SFP!AO69)</f>
        <v>0.2874801480689082</v>
      </c>
      <c r="AO93" s="1330">
        <f>+(SCI!AO3/SFP!AP69)</f>
        <v>0.2607112492606049</v>
      </c>
      <c r="AP93" s="1330">
        <f>+(SCI!AP3/SFP!AQ69)</f>
        <v>0.32424527481748122</v>
      </c>
      <c r="AQ93" s="1330">
        <f>+(SCI!AQ3/SFP!AR69)</f>
        <v>0.28294610671187836</v>
      </c>
      <c r="AR93" s="1330">
        <f>+(SCI!AR3/SFP!AS69)</f>
        <v>0.40791789115719829</v>
      </c>
      <c r="AS93" s="1330">
        <f>+(SCI!AS3/SFP!AT69)</f>
        <v>0.29233244874694037</v>
      </c>
      <c r="AT93" s="1330">
        <f>+(SCI!AT3/SFP!AU69)</f>
        <v>0.29401222862605347</v>
      </c>
      <c r="AU93" s="1330">
        <f>+(SCI!AU3/SFP!AV69)</f>
        <v>0.20994192452625501</v>
      </c>
      <c r="AV93" s="1330">
        <f>+(SCI!AV3/SFP!AW69)</f>
        <v>0.29977723136060219</v>
      </c>
      <c r="AW93" s="1330">
        <f>+(SCI!AW3/SFP!AX69)</f>
        <v>0.30957215819208078</v>
      </c>
      <c r="AX93" s="1330">
        <f>+(SCI!AX3/SFP!AY69)</f>
        <v>0.5305919448181402</v>
      </c>
      <c r="AY93" s="1330">
        <f>+(SCI!AY3/SFP!AZ69)</f>
        <v>0.25137831733223437</v>
      </c>
      <c r="AZ93" s="1330">
        <f>+(SCI!AZ3/SFP!BA69)</f>
        <v>0.30583061835930336</v>
      </c>
      <c r="BA93" s="1330">
        <f>+(SCI!BA3/SFP!BB69)</f>
        <v>0.24206798753683734</v>
      </c>
      <c r="BB93" s="1330">
        <f>+(SCI!BB3/SFP!BC69)</f>
        <v>0.29793139655384948</v>
      </c>
      <c r="BC93" s="1330">
        <f>+(SCI!BC3/SFP!BD69)</f>
        <v>0.33312049000329952</v>
      </c>
      <c r="BD93" s="1330">
        <f>+(SCI!BD3/SFP!BE69)</f>
        <v>0.45697826943428183</v>
      </c>
      <c r="BE93" s="1330">
        <f>+(SCI!BE3/SFP!BF69)</f>
        <v>0.36062246357733785</v>
      </c>
      <c r="BF93" s="1330">
        <f>+(SCI!BF3/SFP!BG69)</f>
        <v>0.38207163409757383</v>
      </c>
      <c r="BG93" s="1330">
        <f>+(SCI!BG3/SFP!BH69)</f>
        <v>0.32821048263965918</v>
      </c>
      <c r="BH93" s="1330">
        <f>+(SCI!BH3/SFP!BI69)</f>
        <v>0.41773262237768211</v>
      </c>
      <c r="BI93" s="1330">
        <f>+(SCI!BI3/SFP!BJ69)</f>
        <v>0.38498446879003273</v>
      </c>
      <c r="BJ93" s="1330">
        <f>+(SCI!BJ3/SFP!BK69)</f>
        <v>0.66010548557041593</v>
      </c>
      <c r="BK93" s="1293">
        <f t="shared" si="7"/>
        <v>15.686972936610932</v>
      </c>
      <c r="BN93" s="1285"/>
    </row>
    <row r="94" spans="1:66" ht="15" thickBot="1" x14ac:dyDescent="0.35">
      <c r="A94" s="1340"/>
      <c r="C94" s="1266"/>
      <c r="D94" s="1266"/>
      <c r="E94" s="1266"/>
      <c r="F94" s="1266"/>
      <c r="G94" s="1266"/>
      <c r="H94" s="1266"/>
      <c r="I94" s="1266"/>
      <c r="J94" s="1266"/>
      <c r="K94" s="1266"/>
      <c r="L94" s="1266"/>
      <c r="M94" s="1266"/>
      <c r="N94" s="1266"/>
      <c r="O94" s="1266"/>
      <c r="P94" s="1266"/>
      <c r="Q94" s="1266"/>
      <c r="R94" s="1266"/>
      <c r="S94" s="1266"/>
      <c r="T94" s="1266"/>
      <c r="U94" s="1266"/>
      <c r="V94" s="1266"/>
      <c r="W94" s="1266"/>
      <c r="X94" s="1266"/>
      <c r="Y94" s="1266"/>
      <c r="Z94" s="1266"/>
      <c r="AA94" s="1266"/>
      <c r="AB94" s="1266"/>
      <c r="AC94" s="1266"/>
      <c r="AD94" s="1266"/>
      <c r="AE94" s="1266"/>
      <c r="AF94" s="1266"/>
      <c r="AG94" s="1266"/>
      <c r="AH94" s="1266"/>
      <c r="AI94" s="1266"/>
      <c r="AJ94" s="1266"/>
      <c r="AK94" s="1266"/>
      <c r="AL94" s="1266"/>
      <c r="AM94" s="1266"/>
      <c r="AN94" s="1266"/>
      <c r="AO94" s="1266"/>
      <c r="AP94" s="1266"/>
      <c r="AQ94" s="1266"/>
      <c r="AR94" s="1266"/>
      <c r="AS94" s="1266"/>
      <c r="AT94" s="1266"/>
      <c r="AU94" s="1266"/>
      <c r="AV94" s="1266"/>
      <c r="AW94" s="1266"/>
      <c r="AX94" s="1266"/>
      <c r="AY94" s="1266"/>
      <c r="AZ94" s="1266"/>
      <c r="BA94" s="1266"/>
      <c r="BB94" s="1266"/>
      <c r="BC94" s="1266"/>
      <c r="BD94" s="1266"/>
      <c r="BE94" s="1266"/>
      <c r="BF94" s="1266"/>
      <c r="BG94" s="1266"/>
      <c r="BH94" s="1266"/>
      <c r="BI94" s="1266"/>
      <c r="BJ94" s="1266"/>
      <c r="BK94" s="1366">
        <f t="shared" si="7"/>
        <v>0</v>
      </c>
    </row>
    <row r="95" spans="1:66" ht="15.6" x14ac:dyDescent="0.3">
      <c r="A95" s="1240" t="s">
        <v>1206</v>
      </c>
      <c r="C95" s="1266"/>
      <c r="D95" s="1266"/>
      <c r="E95" s="1266"/>
      <c r="F95" s="1266"/>
      <c r="G95" s="1266"/>
      <c r="H95" s="1266"/>
      <c r="I95" s="1266"/>
      <c r="J95" s="1266"/>
      <c r="K95" s="1266"/>
      <c r="L95" s="1266"/>
      <c r="M95" s="1266"/>
      <c r="N95" s="1266"/>
      <c r="O95" s="1266"/>
      <c r="P95" s="1266"/>
      <c r="Q95" s="1266"/>
      <c r="R95" s="1266"/>
      <c r="S95" s="1266"/>
      <c r="T95" s="1266"/>
      <c r="U95" s="1266"/>
      <c r="V95" s="1266"/>
      <c r="W95" s="1266"/>
      <c r="X95" s="1266"/>
      <c r="Y95" s="1266"/>
      <c r="Z95" s="1266"/>
      <c r="AA95" s="1266"/>
      <c r="AB95" s="1266"/>
      <c r="AC95" s="1266"/>
      <c r="AD95" s="1266"/>
      <c r="AE95" s="1266"/>
      <c r="AF95" s="1266"/>
      <c r="AG95" s="1266"/>
      <c r="AH95" s="1266"/>
      <c r="AI95" s="1266"/>
      <c r="AJ95" s="1266"/>
      <c r="AK95" s="1266"/>
      <c r="AL95" s="1266"/>
      <c r="AM95" s="1266"/>
      <c r="AN95" s="1266"/>
      <c r="AO95" s="1266"/>
      <c r="AP95" s="1266"/>
      <c r="AQ95" s="1266"/>
      <c r="AR95" s="1266"/>
      <c r="AS95" s="1266"/>
      <c r="AT95" s="1266"/>
      <c r="AU95" s="1266"/>
      <c r="AV95" s="1266"/>
      <c r="AW95" s="1266"/>
      <c r="AX95" s="1266"/>
      <c r="AY95" s="1266"/>
      <c r="AZ95" s="1266"/>
      <c r="BA95" s="1266"/>
      <c r="BB95" s="1266"/>
      <c r="BC95" s="1266"/>
      <c r="BD95" s="1266"/>
      <c r="BE95" s="1266"/>
      <c r="BF95" s="1266"/>
      <c r="BG95" s="1266"/>
      <c r="BH95" s="1266"/>
      <c r="BI95" s="1266"/>
      <c r="BJ95" s="1266"/>
      <c r="BK95" s="1366">
        <f t="shared" si="7"/>
        <v>0</v>
      </c>
      <c r="BN95" s="1285"/>
    </row>
    <row r="96" spans="1:66" x14ac:dyDescent="0.3">
      <c r="A96" s="1351" t="s">
        <v>1205</v>
      </c>
      <c r="C96" s="1270">
        <v>2.8471801881165253</v>
      </c>
      <c r="D96" s="1270">
        <v>2.1420537049297184</v>
      </c>
      <c r="E96" s="1270">
        <v>1.3016363572229819</v>
      </c>
      <c r="F96" s="1270">
        <v>0.99806580131512834</v>
      </c>
      <c r="G96" s="1270">
        <v>0.81160262146649742</v>
      </c>
      <c r="H96" s="1270">
        <v>0.73284110519379275</v>
      </c>
      <c r="I96" s="1270">
        <v>0.60696151715209323</v>
      </c>
      <c r="J96" s="1270">
        <v>0.47844899006849784</v>
      </c>
      <c r="K96" s="1270">
        <v>0.46892463018608366</v>
      </c>
      <c r="L96" s="1270">
        <v>0.41599403989385209</v>
      </c>
      <c r="M96" s="1270">
        <v>0.42339551352665256</v>
      </c>
      <c r="N96" s="1270">
        <v>0.44026209759276558</v>
      </c>
      <c r="O96" s="1270">
        <v>0.43817026358320454</v>
      </c>
      <c r="P96" s="1270">
        <v>0.44036401954550419</v>
      </c>
      <c r="Q96" s="1270">
        <v>0.3917345186661827</v>
      </c>
      <c r="R96" s="1270">
        <v>0.35284131379508304</v>
      </c>
      <c r="S96" s="1270">
        <v>0.33741614460262281</v>
      </c>
      <c r="T96" s="1270">
        <v>0.35408291176510492</v>
      </c>
      <c r="U96" s="1270">
        <v>0.33188455185142007</v>
      </c>
      <c r="V96" s="1270">
        <v>0.31119558063007224</v>
      </c>
      <c r="W96" s="1270">
        <v>0.28027461331957515</v>
      </c>
      <c r="X96" s="1270">
        <v>0.25874522385144461</v>
      </c>
      <c r="Y96" s="1270">
        <v>0.25490033771805243</v>
      </c>
      <c r="Z96" s="1270">
        <v>0.27818642819539902</v>
      </c>
      <c r="AA96" s="1270">
        <v>0.29869251571615396</v>
      </c>
      <c r="AB96" s="1270">
        <v>0.26441183934053553</v>
      </c>
      <c r="AC96" s="1270">
        <v>0.21532576673525453</v>
      </c>
      <c r="AD96" s="1270">
        <v>0.18982490388933615</v>
      </c>
      <c r="AE96" s="1270">
        <v>0.19681446656241472</v>
      </c>
      <c r="AF96" s="1270">
        <v>0.23461291274732265</v>
      </c>
      <c r="AG96" s="1270">
        <v>0.21145618381184098</v>
      </c>
      <c r="AH96" s="1270">
        <v>0.18285641271665937</v>
      </c>
      <c r="AI96" s="1270">
        <v>0.16270445990254159</v>
      </c>
      <c r="AJ96" s="1270">
        <v>0.16125300643277493</v>
      </c>
      <c r="AK96" s="1270">
        <v>0.16030343076506967</v>
      </c>
      <c r="AL96" s="1270">
        <v>0.18640142527400783</v>
      </c>
      <c r="AM96" s="1270">
        <v>0.19621768016212462</v>
      </c>
      <c r="AN96" s="1270">
        <v>0.1712060339729409</v>
      </c>
      <c r="AO96" s="1270">
        <v>0.15990365130890632</v>
      </c>
      <c r="AP96" s="1270">
        <v>0.15642090143315468</v>
      </c>
      <c r="AQ96" s="1270">
        <v>0.15604767708338266</v>
      </c>
      <c r="AR96" s="1270">
        <v>0.17258723620871935</v>
      </c>
      <c r="AS96" s="1270">
        <v>0.1549208700987233</v>
      </c>
      <c r="AT96" s="1270">
        <v>0.13785957959300679</v>
      </c>
      <c r="AU96" s="1270">
        <v>0.11858306006985166</v>
      </c>
      <c r="AV96" s="1270">
        <v>0.11621578196736262</v>
      </c>
      <c r="AW96" s="1270">
        <v>0.1149522755385334</v>
      </c>
      <c r="AX96" s="1270">
        <v>0.14400645905616485</v>
      </c>
      <c r="AY96" s="1270">
        <v>0.14712098976328181</v>
      </c>
      <c r="AZ96" s="1270">
        <v>0.13132337347148576</v>
      </c>
      <c r="BA96" s="1270">
        <v>0.10967170441313452</v>
      </c>
      <c r="BB96" s="1270">
        <v>0.10174697027021808</v>
      </c>
      <c r="BC96" s="1270">
        <v>0.10723299574770849</v>
      </c>
      <c r="BD96" s="1270">
        <v>0.12046039574966121</v>
      </c>
      <c r="BE96" s="1270">
        <v>0.11209553310365428</v>
      </c>
      <c r="BF96" s="1270">
        <v>0.10271595040753587</v>
      </c>
      <c r="BG96" s="1270">
        <v>9.5476853941797668E-2</v>
      </c>
      <c r="BH96" s="1270">
        <v>9.5637565477551187E-2</v>
      </c>
      <c r="BI96" s="1270">
        <v>9.4675465964691966E-2</v>
      </c>
      <c r="BJ96" s="1270">
        <v>0.11483973414308656</v>
      </c>
      <c r="BK96" s="1293">
        <f t="shared" si="7"/>
        <v>21.29373853702884</v>
      </c>
    </row>
    <row r="97" spans="1:66" x14ac:dyDescent="0.3">
      <c r="A97" s="1352" t="s">
        <v>1205</v>
      </c>
      <c r="C97" s="1330">
        <f>+(SFP!D5/SFP!D95)</f>
        <v>2.8471801881165248</v>
      </c>
      <c r="D97" s="1330">
        <f>+(SFP!E5/SFP!E95)</f>
        <v>2.1420537049297184</v>
      </c>
      <c r="E97" s="1330">
        <f>+(SFP!F5/SFP!F95)</f>
        <v>1.3016363572229819</v>
      </c>
      <c r="F97" s="1330">
        <f>+(SFP!G5/SFP!G95)</f>
        <v>0.99806580131512834</v>
      </c>
      <c r="G97" s="1330">
        <f>+(SFP!H5/SFP!H95)</f>
        <v>0.81160262146649742</v>
      </c>
      <c r="H97" s="1330">
        <f>+(SFP!I5/SFP!I95)</f>
        <v>0.73284110519379275</v>
      </c>
      <c r="I97" s="1330">
        <f>+(SFP!J5/SFP!J95)</f>
        <v>0.60696151715209323</v>
      </c>
      <c r="J97" s="1330">
        <f>+(SFP!K5/SFP!K95)</f>
        <v>0.47844899006849784</v>
      </c>
      <c r="K97" s="1330">
        <f>+(SFP!L5/SFP!L95)</f>
        <v>0.46892463018608366</v>
      </c>
      <c r="L97" s="1330">
        <f>+(SFP!M5/SFP!M95)</f>
        <v>0.41599403989385209</v>
      </c>
      <c r="M97" s="1330">
        <f>+(SFP!N5/SFP!N95)</f>
        <v>0.42339551352665261</v>
      </c>
      <c r="N97" s="1330">
        <f>+(SFP!O5/SFP!O95)</f>
        <v>0.44026209759276558</v>
      </c>
      <c r="O97" s="1330">
        <f>+(SFP!P5/SFP!P95)</f>
        <v>0.43817026358320454</v>
      </c>
      <c r="P97" s="1330">
        <f>+(SFP!Q5/SFP!Q95)</f>
        <v>0.44036401954550419</v>
      </c>
      <c r="Q97" s="1330">
        <f>+(SFP!R5/SFP!R95)</f>
        <v>0.3917345186661827</v>
      </c>
      <c r="R97" s="1330">
        <f>+(SFP!S5/SFP!S95)</f>
        <v>0.35284131379508304</v>
      </c>
      <c r="S97" s="1330">
        <f>+(SFP!T5/SFP!T95)</f>
        <v>0.33741614460262281</v>
      </c>
      <c r="T97" s="1330">
        <f>+(SFP!U5/SFP!U95)</f>
        <v>0.35408291176510492</v>
      </c>
      <c r="U97" s="1330">
        <f>+(SFP!V5/SFP!V95)</f>
        <v>0.33188455185142007</v>
      </c>
      <c r="V97" s="1330">
        <f>+(SFP!W5/SFP!W95)</f>
        <v>0.31119558063007224</v>
      </c>
      <c r="W97" s="1330">
        <f>+(SFP!X5/SFP!X95)</f>
        <v>0.28027461331957515</v>
      </c>
      <c r="X97" s="1330">
        <f>+(SFP!Y5/SFP!Y95)</f>
        <v>0.25874522385144461</v>
      </c>
      <c r="Y97" s="1330">
        <f>+(SFP!Z5/SFP!Z95)</f>
        <v>0.25490033771805243</v>
      </c>
      <c r="Z97" s="1330">
        <f>+(SFP!AA5/SFP!AA95)</f>
        <v>0.27818642819539902</v>
      </c>
      <c r="AA97" s="1330">
        <f>+(SFP!AB5/SFP!AB95)</f>
        <v>0.29869251571615396</v>
      </c>
      <c r="AB97" s="1330">
        <f>+(SFP!AC5/SFP!AC95)</f>
        <v>0.26441183934053553</v>
      </c>
      <c r="AC97" s="1330">
        <f>+(SFP!AD5/SFP!AD95)</f>
        <v>0.21532576673525453</v>
      </c>
      <c r="AD97" s="1330">
        <f>+(SFP!AE5/SFP!AE95)</f>
        <v>0.18982490388933615</v>
      </c>
      <c r="AE97" s="1330">
        <f>+(SFP!AF5/SFP!AF95)</f>
        <v>0.19681446656241472</v>
      </c>
      <c r="AF97" s="1330">
        <f>+(SFP!AG5/SFP!AG95)</f>
        <v>0.23461291274732265</v>
      </c>
      <c r="AG97" s="1330">
        <f>+(SFP!AH5/SFP!AH95)</f>
        <v>0.21145618381184098</v>
      </c>
      <c r="AH97" s="1330">
        <f>+(SFP!AI5/SFP!AI95)</f>
        <v>0.18285641271665937</v>
      </c>
      <c r="AI97" s="1330">
        <f>+(SFP!AJ5/SFP!AJ95)</f>
        <v>0.16270445990254159</v>
      </c>
      <c r="AJ97" s="1330">
        <f>+(SFP!AK5/SFP!AK95)</f>
        <v>0.16125300643277493</v>
      </c>
      <c r="AK97" s="1330">
        <f>+(SFP!AL5/SFP!AL95)</f>
        <v>0.16030343076506967</v>
      </c>
      <c r="AL97" s="1330">
        <f>+(SFP!AM5/SFP!AM95)</f>
        <v>0.18640142527400783</v>
      </c>
      <c r="AM97" s="1330">
        <f>+(SFP!AN5/SFP!AN95)</f>
        <v>0.19621768016212462</v>
      </c>
      <c r="AN97" s="1330">
        <f>+(SFP!AO5/SFP!AO95)</f>
        <v>0.1712060339729409</v>
      </c>
      <c r="AO97" s="1330">
        <f>+(SFP!AP5/SFP!AP95)</f>
        <v>0.15990365130890632</v>
      </c>
      <c r="AP97" s="1330">
        <f>+(SFP!AQ5/SFP!AQ95)</f>
        <v>0.15642090143315468</v>
      </c>
      <c r="AQ97" s="1330">
        <f>+(SFP!AR5/SFP!AR95)</f>
        <v>0.15604767708338266</v>
      </c>
      <c r="AR97" s="1330">
        <f>+(SFP!AS5/SFP!AS95)</f>
        <v>0.17258723620871935</v>
      </c>
      <c r="AS97" s="1330">
        <f>+(SFP!AT5/SFP!AT95)</f>
        <v>0.1549208700987233</v>
      </c>
      <c r="AT97" s="1330">
        <f>+(SFP!AU5/SFP!AU95)</f>
        <v>0.13785957959300679</v>
      </c>
      <c r="AU97" s="1330">
        <f>+(SFP!AV5/SFP!AV95)</f>
        <v>0.11858306006985166</v>
      </c>
      <c r="AV97" s="1330">
        <f>+(SFP!AW5/SFP!AW95)</f>
        <v>0.11621578196736262</v>
      </c>
      <c r="AW97" s="1330">
        <f>+(SFP!AX5/SFP!AX95)</f>
        <v>0.1149522755385334</v>
      </c>
      <c r="AX97" s="1330">
        <f>+(SFP!AY5/SFP!AY95)</f>
        <v>0.14400645905616485</v>
      </c>
      <c r="AY97" s="1330">
        <f>+(SFP!AZ5/SFP!AZ95)</f>
        <v>0.14712098976328183</v>
      </c>
      <c r="AZ97" s="1330">
        <f>+(SFP!BA5/SFP!BA95)</f>
        <v>0.13132337347148576</v>
      </c>
      <c r="BA97" s="1330">
        <f>+(SFP!BB5/SFP!BB95)</f>
        <v>0.10967170441313452</v>
      </c>
      <c r="BB97" s="1330">
        <f>+(SFP!BC5/SFP!BC95)</f>
        <v>0.10174697027021808</v>
      </c>
      <c r="BC97" s="1330">
        <f>+(SFP!BD5/SFP!BD95)</f>
        <v>0.10723299574770849</v>
      </c>
      <c r="BD97" s="1330">
        <f>+(SFP!BE5/SFP!BE95)</f>
        <v>0.12046039574966121</v>
      </c>
      <c r="BE97" s="1330">
        <f>+(SFP!BF5/SFP!BF95)</f>
        <v>0.11209553310365428</v>
      </c>
      <c r="BF97" s="1330">
        <f>+(SFP!BG5/SFP!BG95)</f>
        <v>0.10271595040753587</v>
      </c>
      <c r="BG97" s="1330">
        <f>+(SFP!BH5/SFP!BH95)</f>
        <v>9.5476853941797668E-2</v>
      </c>
      <c r="BH97" s="1330">
        <f>+(SFP!BI5/SFP!BI95)</f>
        <v>9.5637565477551187E-2</v>
      </c>
      <c r="BI97" s="1330">
        <f>+(SFP!BJ5/SFP!BJ95)</f>
        <v>9.4675465964691966E-2</v>
      </c>
      <c r="BJ97" s="1330">
        <f>+(SFP!BK5/SFP!BK95)</f>
        <v>0.11483973414308656</v>
      </c>
      <c r="BK97" s="1293">
        <f t="shared" si="7"/>
        <v>21.29373853702884</v>
      </c>
      <c r="BN97" s="1285"/>
    </row>
    <row r="98" spans="1:66" x14ac:dyDescent="0.3">
      <c r="A98" s="1351" t="s">
        <v>1204</v>
      </c>
      <c r="C98" s="1270">
        <v>2.3901618004357443</v>
      </c>
      <c r="D98" s="1270">
        <v>1.7624662535434061</v>
      </c>
      <c r="E98" s="1270">
        <v>0.9398586035904557</v>
      </c>
      <c r="F98" s="1270">
        <v>0.69230961615430808</v>
      </c>
      <c r="G98" s="1270">
        <v>0.50272241485856461</v>
      </c>
      <c r="H98" s="1270">
        <v>0.42684301488895504</v>
      </c>
      <c r="I98" s="1270">
        <v>0.39264634739998416</v>
      </c>
      <c r="J98" s="1270">
        <v>0.31533374448242485</v>
      </c>
      <c r="K98" s="1270">
        <v>0.29183549898181427</v>
      </c>
      <c r="L98" s="1270">
        <v>0.24744269172098524</v>
      </c>
      <c r="M98" s="1270">
        <v>0.25471439432879195</v>
      </c>
      <c r="N98" s="1270">
        <v>0.23296230529194206</v>
      </c>
      <c r="O98" s="1270">
        <v>0.2922134329967298</v>
      </c>
      <c r="P98" s="1270">
        <v>0.30622084156473955</v>
      </c>
      <c r="Q98" s="1270">
        <v>0.27381365539927077</v>
      </c>
      <c r="R98" s="1270">
        <v>0.2460945826150075</v>
      </c>
      <c r="S98" s="1270">
        <v>0.22136316664584885</v>
      </c>
      <c r="T98" s="1270">
        <v>0.22400904224781493</v>
      </c>
      <c r="U98" s="1270">
        <v>0.22845729953370525</v>
      </c>
      <c r="V98" s="1270">
        <v>0.22477534597655036</v>
      </c>
      <c r="W98" s="1270">
        <v>0.19351363730299248</v>
      </c>
      <c r="X98" s="1270">
        <v>0.16908836241838901</v>
      </c>
      <c r="Y98" s="1270">
        <v>0.16500846802044233</v>
      </c>
      <c r="Z98" s="1270">
        <v>0.15757774268028762</v>
      </c>
      <c r="AA98" s="1270">
        <v>0.21071869460466774</v>
      </c>
      <c r="AB98" s="1270">
        <v>0.19275891115805163</v>
      </c>
      <c r="AC98" s="1270">
        <v>0.15292371016332565</v>
      </c>
      <c r="AD98" s="1270">
        <v>0.13190761067083853</v>
      </c>
      <c r="AE98" s="1270">
        <v>0.12924965405781089</v>
      </c>
      <c r="AF98" s="1270">
        <v>0.1486109483896047</v>
      </c>
      <c r="AG98" s="1270">
        <v>0.14305846052725074</v>
      </c>
      <c r="AH98" s="1270">
        <v>0.12655087157226191</v>
      </c>
      <c r="AI98" s="1270">
        <v>0.10742296712924801</v>
      </c>
      <c r="AJ98" s="1270">
        <v>0.10414078263283674</v>
      </c>
      <c r="AK98" s="1270">
        <v>0.10425625599415166</v>
      </c>
      <c r="AL98" s="1270">
        <v>0.10525983477532566</v>
      </c>
      <c r="AM98" s="1270">
        <v>0.13406310221632703</v>
      </c>
      <c r="AN98" s="1270">
        <v>0.11699047421023379</v>
      </c>
      <c r="AO98" s="1270">
        <v>0.1133426986550206</v>
      </c>
      <c r="AP98" s="1270">
        <v>0.11278582888201996</v>
      </c>
      <c r="AQ98" s="1270">
        <v>0.10671932269110787</v>
      </c>
      <c r="AR98" s="1270">
        <v>0.11224263863081893</v>
      </c>
      <c r="AS98" s="1270">
        <v>0.10594715235026471</v>
      </c>
      <c r="AT98" s="1270">
        <v>9.7598770849176841E-2</v>
      </c>
      <c r="AU98" s="1270">
        <v>8.0074537434920393E-2</v>
      </c>
      <c r="AV98" s="1270">
        <v>7.5597760638682662E-2</v>
      </c>
      <c r="AW98" s="1270">
        <v>7.4608742151829374E-2</v>
      </c>
      <c r="AX98" s="1270">
        <v>8.2641834381675272E-2</v>
      </c>
      <c r="AY98" s="1270">
        <v>9.9712904116517467E-2</v>
      </c>
      <c r="AZ98" s="1270">
        <v>9.0706169353209493E-2</v>
      </c>
      <c r="BA98" s="1270">
        <v>7.4904304722240106E-2</v>
      </c>
      <c r="BB98" s="1270">
        <v>6.9626221572669081E-2</v>
      </c>
      <c r="BC98" s="1270">
        <v>7.0342281471379151E-2</v>
      </c>
      <c r="BD98" s="1270">
        <v>7.5490844944244115E-2</v>
      </c>
      <c r="BE98" s="1270">
        <v>7.53986384524475E-2</v>
      </c>
      <c r="BF98" s="1270">
        <v>7.2100784321139144E-2</v>
      </c>
      <c r="BG98" s="1270">
        <v>6.4656180292729667E-2</v>
      </c>
      <c r="BH98" s="1270">
        <v>6.2133584369766619E-2</v>
      </c>
      <c r="BI98" s="1270">
        <v>6.1123066168417055E-2</v>
      </c>
      <c r="BJ98" s="1270">
        <v>6.5690282850285039E-2</v>
      </c>
      <c r="BK98" s="1293">
        <f t="shared" si="7"/>
        <v>14.902789090481646</v>
      </c>
    </row>
    <row r="99" spans="1:66" x14ac:dyDescent="0.3">
      <c r="A99" s="1352" t="s">
        <v>1204</v>
      </c>
      <c r="C99" s="1330">
        <f>+(SFP!D5-SFP!D42)/SFP!D95</f>
        <v>2.3901618004357439</v>
      </c>
      <c r="D99" s="1330">
        <f>+(SFP!E5-SFP!E42)/SFP!E95</f>
        <v>1.7624662535434061</v>
      </c>
      <c r="E99" s="1330">
        <f>+(SFP!F5-SFP!F42)/SFP!F95</f>
        <v>0.9398586035904557</v>
      </c>
      <c r="F99" s="1330">
        <f>+(SFP!G5-SFP!G42)/SFP!G95</f>
        <v>0.69230961615430808</v>
      </c>
      <c r="G99" s="1330">
        <f>+(SFP!H5-SFP!H42)/SFP!H95</f>
        <v>0.50272241485856461</v>
      </c>
      <c r="H99" s="1330">
        <f>+(SFP!I5-SFP!I42)/SFP!I95</f>
        <v>0.4268430148889551</v>
      </c>
      <c r="I99" s="1330">
        <f>+(SFP!J5-SFP!J42)/SFP!J95</f>
        <v>0.39264634739998416</v>
      </c>
      <c r="J99" s="1330">
        <f>+(SFP!K5-SFP!K42)/SFP!K95</f>
        <v>0.31533374448242485</v>
      </c>
      <c r="K99" s="1330">
        <f>+(SFP!L5-SFP!L42)/SFP!L95</f>
        <v>0.29183549898181427</v>
      </c>
      <c r="L99" s="1330">
        <f>+(SFP!M5-SFP!M42)/SFP!M95</f>
        <v>0.24744269172098524</v>
      </c>
      <c r="M99" s="1330">
        <f>+(SFP!N5-SFP!N42)/SFP!N95</f>
        <v>0.254714394328792</v>
      </c>
      <c r="N99" s="1330">
        <f>+(SFP!O5-SFP!O42)/SFP!O95</f>
        <v>0.23296230529194206</v>
      </c>
      <c r="O99" s="1330">
        <f>+(SFP!P5-SFP!P42)/SFP!P95</f>
        <v>0.2922134329967298</v>
      </c>
      <c r="P99" s="1330">
        <f>+(SFP!Q5-SFP!Q42)/SFP!Q95</f>
        <v>0.30622084156473955</v>
      </c>
      <c r="Q99" s="1330">
        <f>+(SFP!R5-SFP!R42)/SFP!R95</f>
        <v>0.27381365539927077</v>
      </c>
      <c r="R99" s="1330">
        <f>+(SFP!S5-SFP!S42)/SFP!S95</f>
        <v>0.2460945826150075</v>
      </c>
      <c r="S99" s="1330">
        <f>+(SFP!T5-SFP!T42)/SFP!T95</f>
        <v>0.22136316664584885</v>
      </c>
      <c r="T99" s="1330">
        <f>+(SFP!U5-SFP!U42)/SFP!U95</f>
        <v>0.22400904224781493</v>
      </c>
      <c r="U99" s="1330">
        <f>+(SFP!V5-SFP!V42)/SFP!V95</f>
        <v>0.22845729953370525</v>
      </c>
      <c r="V99" s="1330">
        <f>+(SFP!W5-SFP!W42)/SFP!W95</f>
        <v>0.22477534597655036</v>
      </c>
      <c r="W99" s="1330">
        <f>+(SFP!X5-SFP!X42)/SFP!X95</f>
        <v>0.19351363730299248</v>
      </c>
      <c r="X99" s="1330">
        <f>+(SFP!Y5-SFP!Y42)/SFP!Y95</f>
        <v>0.16908836241838901</v>
      </c>
      <c r="Y99" s="1330">
        <f>+(SFP!Z5-SFP!Z42)/SFP!Z95</f>
        <v>0.16500846802044233</v>
      </c>
      <c r="Z99" s="1330">
        <f>+(SFP!AA5-SFP!AA42)/SFP!AA95</f>
        <v>0.15757774268028762</v>
      </c>
      <c r="AA99" s="1330">
        <f>+(SFP!AB5-SFP!AB42)/SFP!AB95</f>
        <v>0.21071869460466774</v>
      </c>
      <c r="AB99" s="1330">
        <f>+(SFP!AC5-SFP!AC42)/SFP!AC95</f>
        <v>0.19275891115805163</v>
      </c>
      <c r="AC99" s="1330">
        <f>+(SFP!AD5-SFP!AD42)/SFP!AD95</f>
        <v>0.15292371016332565</v>
      </c>
      <c r="AD99" s="1330">
        <f>+(SFP!AE5-SFP!AE42)/SFP!AE95</f>
        <v>0.13190761067083853</v>
      </c>
      <c r="AE99" s="1330">
        <f>+(SFP!AF5-SFP!AF42)/SFP!AF95</f>
        <v>0.12924965405781089</v>
      </c>
      <c r="AF99" s="1330">
        <f>+(SFP!AG5-SFP!AG42)/SFP!AG95</f>
        <v>0.1486109483896047</v>
      </c>
      <c r="AG99" s="1330">
        <f>+(SFP!AH5-SFP!AH42)/SFP!AH95</f>
        <v>0.14305846052725074</v>
      </c>
      <c r="AH99" s="1330">
        <f>+(SFP!AI5-SFP!AI42)/SFP!AI95</f>
        <v>0.12655087157226191</v>
      </c>
      <c r="AI99" s="1330">
        <f>+(SFP!AJ5-SFP!AJ42)/SFP!AJ95</f>
        <v>0.10742296712924801</v>
      </c>
      <c r="AJ99" s="1330">
        <f>+(SFP!AK5-SFP!AK42)/SFP!AK95</f>
        <v>0.10414078263283674</v>
      </c>
      <c r="AK99" s="1330">
        <f>+(SFP!AL5-SFP!AL42)/SFP!AL95</f>
        <v>0.10425625599415166</v>
      </c>
      <c r="AL99" s="1330">
        <f>+(SFP!AM5-SFP!AM42)/SFP!AM95</f>
        <v>0.10525983477532566</v>
      </c>
      <c r="AM99" s="1330">
        <f>+(SFP!AN5-SFP!AN42)/SFP!AN95</f>
        <v>0.13406310221632703</v>
      </c>
      <c r="AN99" s="1330">
        <f>+(SFP!AO5-SFP!AO42)/SFP!AO95</f>
        <v>0.11699047421023379</v>
      </c>
      <c r="AO99" s="1330">
        <f>+(SFP!AP5-SFP!AP42)/SFP!AP95</f>
        <v>0.1133426986550206</v>
      </c>
      <c r="AP99" s="1330">
        <f>+(SFP!AQ5-SFP!AQ42)/SFP!AQ95</f>
        <v>0.11278582888201996</v>
      </c>
      <c r="AQ99" s="1330">
        <f>+(SFP!AR5-SFP!AR42)/SFP!AR95</f>
        <v>0.10671932269110787</v>
      </c>
      <c r="AR99" s="1330">
        <f>+(SFP!AS5-SFP!AS42)/SFP!AS95</f>
        <v>0.11224263863081893</v>
      </c>
      <c r="AS99" s="1330">
        <f>+(SFP!AT5-SFP!AT42)/SFP!AT95</f>
        <v>0.10594715235026471</v>
      </c>
      <c r="AT99" s="1330">
        <f>+(SFP!AU5-SFP!AU42)/SFP!AU95</f>
        <v>9.7598770849176841E-2</v>
      </c>
      <c r="AU99" s="1330">
        <f>+(SFP!AV5-SFP!AV42)/SFP!AV95</f>
        <v>8.0074537434920393E-2</v>
      </c>
      <c r="AV99" s="1330">
        <f>+(SFP!AW5-SFP!AW42)/SFP!AW95</f>
        <v>7.5597760638682662E-2</v>
      </c>
      <c r="AW99" s="1330">
        <f>+(SFP!AX5-SFP!AX42)/SFP!AX95</f>
        <v>7.4608742151829374E-2</v>
      </c>
      <c r="AX99" s="1330">
        <f>+(SFP!AY5-SFP!AY42)/SFP!AY95</f>
        <v>8.2641834381675272E-2</v>
      </c>
      <c r="AY99" s="1330">
        <f>+(SFP!AZ5-SFP!AZ42)/SFP!AZ95</f>
        <v>9.9712904116517481E-2</v>
      </c>
      <c r="AZ99" s="1330">
        <f>+(SFP!BA5-SFP!BA42)/SFP!BA95</f>
        <v>9.0706169353209493E-2</v>
      </c>
      <c r="BA99" s="1330">
        <f>+(SFP!BB5-SFP!BB42)/SFP!BB95</f>
        <v>7.4904304722240106E-2</v>
      </c>
      <c r="BB99" s="1330">
        <f>+(SFP!BC5-SFP!BC42)/SFP!BC95</f>
        <v>6.9626221572669081E-2</v>
      </c>
      <c r="BC99" s="1330">
        <f>+(SFP!BD5-SFP!BD42)/SFP!BD95</f>
        <v>7.0342281471379151E-2</v>
      </c>
      <c r="BD99" s="1330">
        <f>+(SFP!BE5-SFP!BE42)/SFP!BE95</f>
        <v>7.5490844944244115E-2</v>
      </c>
      <c r="BE99" s="1330">
        <f>+(SFP!BF5-SFP!BF42)/SFP!BF95</f>
        <v>7.53986384524475E-2</v>
      </c>
      <c r="BF99" s="1330">
        <f>+(SFP!BG5-SFP!BG42)/SFP!BG95</f>
        <v>7.2100784321139144E-2</v>
      </c>
      <c r="BG99" s="1330">
        <f>+(SFP!BH5-SFP!BH42)/SFP!BH95</f>
        <v>6.4656180292729667E-2</v>
      </c>
      <c r="BH99" s="1330">
        <f>+(SFP!BI5-SFP!BI42)/SFP!BI95</f>
        <v>6.2133584369766619E-2</v>
      </c>
      <c r="BI99" s="1330">
        <f>+(SFP!BJ5-SFP!BJ42)/SFP!BJ95</f>
        <v>6.1123066168417055E-2</v>
      </c>
      <c r="BJ99" s="1330">
        <f>+(SFP!BK5-SFP!BK42)/SFP!BK95</f>
        <v>6.5690282850285039E-2</v>
      </c>
      <c r="BK99" s="1293">
        <f t="shared" si="7"/>
        <v>14.902789090481646</v>
      </c>
      <c r="BN99" s="1285"/>
    </row>
    <row r="100" spans="1:66" x14ac:dyDescent="0.3">
      <c r="A100" s="1351" t="s">
        <v>1203</v>
      </c>
      <c r="C100" s="1270">
        <v>1.0672180806811726</v>
      </c>
      <c r="D100" s="1270">
        <v>0.85092734936255665</v>
      </c>
      <c r="E100" s="1270">
        <v>0.28192532275185367</v>
      </c>
      <c r="F100" s="1270">
        <v>0.23618214253996328</v>
      </c>
      <c r="G100" s="1270">
        <v>0.15681595494015338</v>
      </c>
      <c r="H100" s="1270">
        <v>9.9628910930362552E-2</v>
      </c>
      <c r="I100" s="1270">
        <v>7.9279301938541533E-2</v>
      </c>
      <c r="J100" s="1270">
        <v>4.9147831204127905E-2</v>
      </c>
      <c r="K100" s="1270">
        <v>4.9706708694973525E-2</v>
      </c>
      <c r="L100" s="1270">
        <v>4.0389043879636446E-2</v>
      </c>
      <c r="M100" s="1270">
        <v>3.5564688802139886E-2</v>
      </c>
      <c r="N100" s="1270">
        <v>-9.2849133965387694E-3</v>
      </c>
      <c r="O100" s="1270">
        <v>7.7948688795300466E-2</v>
      </c>
      <c r="P100" s="1270">
        <v>8.2123941533242414E-2</v>
      </c>
      <c r="Q100" s="1270">
        <v>7.5485223598247608E-2</v>
      </c>
      <c r="R100" s="1270">
        <v>6.9859819566305811E-2</v>
      </c>
      <c r="S100" s="1270">
        <v>5.7465036870881551E-2</v>
      </c>
      <c r="T100" s="1270">
        <v>4.568778808221699E-2</v>
      </c>
      <c r="U100" s="1270">
        <v>3.7344015746003788E-2</v>
      </c>
      <c r="V100" s="1270">
        <v>3.3583690590827261E-2</v>
      </c>
      <c r="W100" s="1270">
        <v>2.8483855279584046E-2</v>
      </c>
      <c r="X100" s="1270">
        <v>2.3916216676183388E-2</v>
      </c>
      <c r="Y100" s="1270">
        <v>1.8590522667152828E-2</v>
      </c>
      <c r="Z100" s="1270">
        <v>-6.2747349115481561E-3</v>
      </c>
      <c r="AA100" s="1270">
        <v>5.3930895091577627E-2</v>
      </c>
      <c r="AB100" s="1270">
        <v>4.9112725189464718E-2</v>
      </c>
      <c r="AC100" s="1270">
        <v>4.7054475018595644E-2</v>
      </c>
      <c r="AD100" s="1270">
        <v>4.3953452798941084E-2</v>
      </c>
      <c r="AE100" s="1270">
        <v>3.8614726671552135E-2</v>
      </c>
      <c r="AF100" s="1270">
        <v>3.2214321193494669E-2</v>
      </c>
      <c r="AG100" s="1270">
        <v>2.6692599640583459E-2</v>
      </c>
      <c r="AH100" s="1270">
        <v>2.4149473615032752E-2</v>
      </c>
      <c r="AI100" s="1270">
        <v>2.1116848598706068E-2</v>
      </c>
      <c r="AJ100" s="1270">
        <v>1.7745336339223799E-2</v>
      </c>
      <c r="AK100" s="1270">
        <v>1.418001252193409E-2</v>
      </c>
      <c r="AL100" s="1270">
        <v>-1.6039221171540859E-3</v>
      </c>
      <c r="AM100" s="1270">
        <v>3.5114141459058452E-2</v>
      </c>
      <c r="AN100" s="1270">
        <v>3.3685352055935439E-2</v>
      </c>
      <c r="AO100" s="1270">
        <v>3.0613219958299832E-2</v>
      </c>
      <c r="AP100" s="1270">
        <v>2.9037044663493265E-2</v>
      </c>
      <c r="AQ100" s="1270">
        <v>2.4986562542133037E-2</v>
      </c>
      <c r="AR100" s="1270">
        <v>2.0710636672094912E-2</v>
      </c>
      <c r="AS100" s="1270">
        <v>1.6469978270644808E-2</v>
      </c>
      <c r="AT100" s="1270">
        <v>1.4665358507797439E-2</v>
      </c>
      <c r="AU100" s="1270">
        <v>1.2410047093028934E-2</v>
      </c>
      <c r="AV100" s="1270">
        <v>1.0494813861826369E-2</v>
      </c>
      <c r="AW100" s="1270">
        <v>7.7496491644090185E-3</v>
      </c>
      <c r="AX100" s="1270">
        <v>-1.8680063180966304E-3</v>
      </c>
      <c r="AY100" s="1270">
        <v>2.5350795471271063E-2</v>
      </c>
      <c r="AZ100" s="1270">
        <v>2.3958759094179188E-2</v>
      </c>
      <c r="BA100" s="1270">
        <v>2.2619684698156169E-2</v>
      </c>
      <c r="BB100" s="1270">
        <v>2.1316982613235863E-2</v>
      </c>
      <c r="BC100" s="1270">
        <v>1.8843892644978339E-2</v>
      </c>
      <c r="BD100" s="1270">
        <v>1.5892056783788831E-2</v>
      </c>
      <c r="BE100" s="1270">
        <v>1.3017308955863087E-2</v>
      </c>
      <c r="BF100" s="1270">
        <v>1.1587168515086902E-2</v>
      </c>
      <c r="BG100" s="1270">
        <v>9.8921049172031716E-3</v>
      </c>
      <c r="BH100" s="1270">
        <v>8.3686041055513645E-3</v>
      </c>
      <c r="BI100" s="1270">
        <v>6.2354678003512295E-3</v>
      </c>
      <c r="BJ100" s="1270">
        <v>-1.2884888663346921E-3</v>
      </c>
      <c r="BK100" s="1293">
        <f t="shared" si="7"/>
        <v>4.2587385660492494</v>
      </c>
    </row>
    <row r="101" spans="1:66" x14ac:dyDescent="0.3">
      <c r="A101" s="1352" t="s">
        <v>1203</v>
      </c>
      <c r="C101" s="1330">
        <f>+(SFP!D5-SFP!D42-(SFP!D17+SFP!D20+SFP!D23+SFP!D28+SFP!D31+SFP!D36+SFP!D39))/SFP!D95</f>
        <v>1.0672180806811724</v>
      </c>
      <c r="D101" s="1330">
        <f>+(SFP!E5-SFP!E42-(SFP!E17+SFP!E20+SFP!E23+SFP!E28+SFP!E31+SFP!E36+SFP!E39))/SFP!E95</f>
        <v>0.85092734936255665</v>
      </c>
      <c r="E101" s="1330">
        <f>+(SFP!F5-SFP!F42-(SFP!F17+SFP!F20+SFP!F23+SFP!F28+SFP!F31+SFP!F36+SFP!F39))/SFP!F95</f>
        <v>0.28192532275185367</v>
      </c>
      <c r="F101" s="1330">
        <f>+(SFP!G5-SFP!G42-(SFP!G17+SFP!G20+SFP!G23+SFP!G28+SFP!G31+SFP!G36+SFP!G39))/SFP!G95</f>
        <v>0.23618214253996328</v>
      </c>
      <c r="G101" s="1330">
        <f>+(SFP!H5-SFP!H42-(SFP!H17+SFP!H20+SFP!H23+SFP!H28+SFP!H31+SFP!H36+SFP!H39))/SFP!H95</f>
        <v>0.15681595494015338</v>
      </c>
      <c r="H101" s="1330">
        <f>+(SFP!I5-SFP!I42-(SFP!I17+SFP!I20+SFP!I23+SFP!I28+SFP!I31+SFP!I36+SFP!I39))/SFP!I95</f>
        <v>9.9628910930362566E-2</v>
      </c>
      <c r="I101" s="1330">
        <f>+(SFP!J5-SFP!J42-(SFP!J17+SFP!J20+SFP!J23+SFP!J28+SFP!J31+SFP!J36+SFP!J39))/SFP!J95</f>
        <v>7.9279301938541533E-2</v>
      </c>
      <c r="J101" s="1330">
        <f>+(SFP!K5-SFP!K42-(SFP!K17+SFP!K20+SFP!K23+SFP!K28+SFP!K31+SFP!K36+SFP!K39))/SFP!K95</f>
        <v>4.9147831204127905E-2</v>
      </c>
      <c r="K101" s="1330">
        <f>+(SFP!L5-SFP!L42-(SFP!L17+SFP!L20+SFP!L23+SFP!L28+SFP!L31+SFP!L36+SFP!L39))/SFP!L95</f>
        <v>4.9706708694973525E-2</v>
      </c>
      <c r="L101" s="1330">
        <f>+(SFP!M5-SFP!M42-(SFP!M17+SFP!M20+SFP!M23+SFP!M28+SFP!M31+SFP!M36+SFP!M39))/SFP!M95</f>
        <v>4.0389043879636446E-2</v>
      </c>
      <c r="M101" s="1330">
        <f>+(SFP!N5-SFP!N42-(SFP!N17+SFP!N20+SFP!N23+SFP!N28+SFP!N31+SFP!N36+SFP!N39))/SFP!N95</f>
        <v>3.5564688802139893E-2</v>
      </c>
      <c r="N101" s="1330">
        <f>+(SFP!O5-SFP!O42-(SFP!O17+SFP!O20+SFP!O23+SFP!O28+SFP!O31+SFP!O36+SFP!O39))/SFP!O95</f>
        <v>-9.2849133965387694E-3</v>
      </c>
      <c r="O101" s="1330">
        <f>+(SFP!P5-SFP!P42-(SFP!P17+SFP!P20+SFP!P23+SFP!P28+SFP!P31+SFP!P36+SFP!P39))/SFP!P95</f>
        <v>7.7948688795300466E-2</v>
      </c>
      <c r="P101" s="1330">
        <f>+(SFP!Q5-SFP!Q42-(SFP!Q17+SFP!Q20+SFP!Q23+SFP!Q28+SFP!Q31+SFP!Q36+SFP!Q39))/SFP!Q95</f>
        <v>8.2123941533242414E-2</v>
      </c>
      <c r="Q101" s="1330">
        <f>+(SFP!R5-SFP!R42-(SFP!R17+SFP!R20+SFP!R23+SFP!R28+SFP!R31+SFP!R36+SFP!R39))/SFP!R95</f>
        <v>7.5485223598247608E-2</v>
      </c>
      <c r="R101" s="1330">
        <f>+(SFP!S5-SFP!S42-(SFP!S17+SFP!S20+SFP!S23+SFP!S28+SFP!S31+SFP!S36+SFP!S39))/SFP!S95</f>
        <v>6.9859819566305811E-2</v>
      </c>
      <c r="S101" s="1330">
        <f>+(SFP!T5-SFP!T42-(SFP!T17+SFP!T20+SFP!T23+SFP!T28+SFP!T31+SFP!T36+SFP!T39))/SFP!T95</f>
        <v>5.7465036870881551E-2</v>
      </c>
      <c r="T101" s="1330">
        <f>+(SFP!U5-SFP!U42-(SFP!U17+SFP!U20+SFP!U23+SFP!U28+SFP!U31+SFP!U36+SFP!U39))/SFP!U95</f>
        <v>4.568778808221699E-2</v>
      </c>
      <c r="U101" s="1330">
        <f>+(SFP!V5-SFP!V42-(SFP!V17+SFP!V20+SFP!V23+SFP!V28+SFP!V31+SFP!V36+SFP!V39))/SFP!V95</f>
        <v>3.7344015746003788E-2</v>
      </c>
      <c r="V101" s="1330">
        <f>+(SFP!W5-SFP!W42-(SFP!W17+SFP!W20+SFP!W23+SFP!W28+SFP!W31+SFP!W36+SFP!W39))/SFP!W95</f>
        <v>3.3583690590827261E-2</v>
      </c>
      <c r="W101" s="1330">
        <f>+(SFP!X5-SFP!X42-(SFP!X17+SFP!X20+SFP!X23+SFP!X28+SFP!X31+SFP!X36+SFP!X39))/SFP!X95</f>
        <v>2.8483855279584046E-2</v>
      </c>
      <c r="X101" s="1330">
        <f>+(SFP!Y5-SFP!Y42-(SFP!Y17+SFP!Y20+SFP!Y23+SFP!Y28+SFP!Y31+SFP!Y36+SFP!Y39))/SFP!Y95</f>
        <v>2.3916216676183388E-2</v>
      </c>
      <c r="Y101" s="1330">
        <f>+(SFP!Z5-SFP!Z42-(SFP!Z17+SFP!Z20+SFP!Z23+SFP!Z28+SFP!Z31+SFP!Z36+SFP!Z39))/SFP!Z95</f>
        <v>1.8590522667152828E-2</v>
      </c>
      <c r="Z101" s="1330">
        <f>+(SFP!AA5-SFP!AA42-(SFP!AA17+SFP!AA20+SFP!AA23+SFP!AA28+SFP!AA31+SFP!AA36+SFP!AA39))/SFP!AA95</f>
        <v>-6.2747349115481561E-3</v>
      </c>
      <c r="AA101" s="1330">
        <f>+(SFP!AB5-SFP!AB42-(SFP!AB17+SFP!AB20+SFP!AB23+SFP!AB28+SFP!AB31+SFP!AB36+SFP!AB39))/SFP!AB95</f>
        <v>5.3930895091577627E-2</v>
      </c>
      <c r="AB101" s="1330">
        <f>+(SFP!AC5-SFP!AC42-(SFP!AC17+SFP!AC20+SFP!AC23+SFP!AC28+SFP!AC31+SFP!AC36+SFP!AC39))/SFP!AC95</f>
        <v>4.9112725189464718E-2</v>
      </c>
      <c r="AC101" s="1330">
        <f>+(SFP!AD5-SFP!AD42-(SFP!AD17+SFP!AD20+SFP!AD23+SFP!AD28+SFP!AD31+SFP!AD36+SFP!AD39))/SFP!AD95</f>
        <v>4.7054475018595644E-2</v>
      </c>
      <c r="AD101" s="1330">
        <f>+(SFP!AE5-SFP!AE42-(SFP!AE17+SFP!AE20+SFP!AE23+SFP!AE28+SFP!AE31+SFP!AE36+SFP!AE39))/SFP!AE95</f>
        <v>4.3953452798941084E-2</v>
      </c>
      <c r="AE101" s="1330">
        <f>+(SFP!AF5-SFP!AF42-(SFP!AF17+SFP!AF20+SFP!AF23+SFP!AF28+SFP!AF31+SFP!AF36+SFP!AF39))/SFP!AF95</f>
        <v>3.8614726671552135E-2</v>
      </c>
      <c r="AF101" s="1330">
        <f>+(SFP!AG5-SFP!AG42-(SFP!AG17+SFP!AG20+SFP!AG23+SFP!AG28+SFP!AG31+SFP!AG36+SFP!AG39))/SFP!AG95</f>
        <v>3.2214321193494669E-2</v>
      </c>
      <c r="AG101" s="1330">
        <f>+(SFP!AH5-SFP!AH42-(SFP!AH17+SFP!AH20+SFP!AH23+SFP!AH28+SFP!AH31+SFP!AH36+SFP!AH39))/SFP!AH95</f>
        <v>2.6692599640583459E-2</v>
      </c>
      <c r="AH101" s="1330">
        <f>+(SFP!AI5-SFP!AI42-(SFP!AI17+SFP!AI20+SFP!AI23+SFP!AI28+SFP!AI31+SFP!AI36+SFP!AI39))/SFP!AI95</f>
        <v>2.4149473615032752E-2</v>
      </c>
      <c r="AI101" s="1330">
        <f>+(SFP!AJ5-SFP!AJ42-(SFP!AJ17+SFP!AJ20+SFP!AJ23+SFP!AJ28+SFP!AJ31+SFP!AJ36+SFP!AJ39))/SFP!AJ95</f>
        <v>2.1116848598706068E-2</v>
      </c>
      <c r="AJ101" s="1330">
        <f>+(SFP!AK5-SFP!AK42-(SFP!AK17+SFP!AK20+SFP!AK23+SFP!AK28+SFP!AK31+SFP!AK36+SFP!AK39))/SFP!AK95</f>
        <v>1.7745336339223799E-2</v>
      </c>
      <c r="AK101" s="1330">
        <f>+(SFP!AL5-SFP!AL42-(SFP!AL17+SFP!AL20+SFP!AL23+SFP!AL28+SFP!AL31+SFP!AL36+SFP!AL39))/SFP!AL95</f>
        <v>1.418001252193409E-2</v>
      </c>
      <c r="AL101" s="1330">
        <f>+(SFP!AM5-SFP!AM42-(SFP!AM17+SFP!AM20+SFP!AM23+SFP!AM28+SFP!AM31+SFP!AM36+SFP!AM39))/SFP!AM95</f>
        <v>-1.6039221171540859E-3</v>
      </c>
      <c r="AM101" s="1330">
        <f>+(SFP!AN5-SFP!AN42-(SFP!AN17+SFP!AN20+SFP!AN23+SFP!AN28+SFP!AN31+SFP!AN36+SFP!AN39))/SFP!AN95</f>
        <v>3.5114141459058452E-2</v>
      </c>
      <c r="AN101" s="1330">
        <f>+(SFP!AO5-SFP!AO42-(SFP!AO17+SFP!AO20+SFP!AO23+SFP!AO28+SFP!AO31+SFP!AO36+SFP!AO39))/SFP!AO95</f>
        <v>3.3685352055935439E-2</v>
      </c>
      <c r="AO101" s="1330">
        <f>+(SFP!AP5-SFP!AP42-(SFP!AP17+SFP!AP20+SFP!AP23+SFP!AP28+SFP!AP31+SFP!AP36+SFP!AP39))/SFP!AP95</f>
        <v>3.0613219958299832E-2</v>
      </c>
      <c r="AP101" s="1330">
        <f>+(SFP!AQ5-SFP!AQ42-(SFP!AQ17+SFP!AQ20+SFP!AQ23+SFP!AQ28+SFP!AQ31+SFP!AQ36+SFP!AQ39))/SFP!AQ95</f>
        <v>2.9037044663493265E-2</v>
      </c>
      <c r="AQ101" s="1330">
        <f>+(SFP!AR5-SFP!AR42-(SFP!AR17+SFP!AR20+SFP!AR23+SFP!AR28+SFP!AR31+SFP!AR36+SFP!AR39))/SFP!AR95</f>
        <v>2.4986562542133037E-2</v>
      </c>
      <c r="AR101" s="1330">
        <f>+(SFP!AS5-SFP!AS42-(SFP!AS17+SFP!AS20+SFP!AS23+SFP!AS28+SFP!AS31+SFP!AS36+SFP!AS39))/SFP!AS95</f>
        <v>2.0710636672094912E-2</v>
      </c>
      <c r="AS101" s="1330">
        <f>+(SFP!AT5-SFP!AT42-(SFP!AT17+SFP!AT20+SFP!AT23+SFP!AT28+SFP!AT31+SFP!AT36+SFP!AT39))/SFP!AT95</f>
        <v>1.6469978270644808E-2</v>
      </c>
      <c r="AT101" s="1330">
        <f>+(SFP!AU5-SFP!AU42-(SFP!AU17+SFP!AU20+SFP!AU23+SFP!AU28+SFP!AU31+SFP!AU36+SFP!AU39))/SFP!AU95</f>
        <v>1.4665358507797439E-2</v>
      </c>
      <c r="AU101" s="1330">
        <f>+(SFP!AV5-SFP!AV42-(SFP!AV17+SFP!AV20+SFP!AV23+SFP!AV28+SFP!AV31+SFP!AV36+SFP!AV39))/SFP!AV95</f>
        <v>1.2410047093028934E-2</v>
      </c>
      <c r="AV101" s="1330">
        <f>+(SFP!AW5-SFP!AW42-(SFP!AW17+SFP!AW20+SFP!AW23+SFP!AW28+SFP!AW31+SFP!AW36+SFP!AW39))/SFP!AW95</f>
        <v>1.0494813861826369E-2</v>
      </c>
      <c r="AW101" s="1330">
        <f>+(SFP!AX5-SFP!AX42-(SFP!AX17+SFP!AX20+SFP!AX23+SFP!AX28+SFP!AX31+SFP!AX36+SFP!AX39))/SFP!AX95</f>
        <v>7.7496491644090185E-3</v>
      </c>
      <c r="AX101" s="1330">
        <f>+(SFP!AY5-SFP!AY42-(SFP!AY17+SFP!AY20+SFP!AY23+SFP!AY28+SFP!AY31+SFP!AY36+SFP!AY39))/SFP!AY95</f>
        <v>-1.8680063180966304E-3</v>
      </c>
      <c r="AY101" s="1330">
        <f>+(SFP!AZ5-SFP!AZ42-(SFP!AZ17+SFP!AZ20+SFP!AZ23+SFP!AZ28+SFP!AZ31+SFP!AZ36+SFP!AZ39))/SFP!AZ95</f>
        <v>2.5350795471271066E-2</v>
      </c>
      <c r="AZ101" s="1330">
        <f>+(SFP!BA5-SFP!BA42-(SFP!BA17+SFP!BA20+SFP!BA23+SFP!BA28+SFP!BA31+SFP!BA36+SFP!BA39))/SFP!BA95</f>
        <v>2.3958759094179188E-2</v>
      </c>
      <c r="BA101" s="1330">
        <f>+(SFP!BB5-SFP!BB42-(SFP!BB17+SFP!BB20+SFP!BB23+SFP!BB28+SFP!BB31+SFP!BB36+SFP!BB39))/SFP!BB95</f>
        <v>2.2619684698156169E-2</v>
      </c>
      <c r="BB101" s="1330">
        <f>+(SFP!BC5-SFP!BC42-(SFP!BC17+SFP!BC20+SFP!BC23+SFP!BC28+SFP!BC31+SFP!BC36+SFP!BC39))/SFP!BC95</f>
        <v>2.1316982613235863E-2</v>
      </c>
      <c r="BC101" s="1330">
        <f>+(SFP!BD5-SFP!BD42-(SFP!BD17+SFP!BD20+SFP!BD23+SFP!BD28+SFP!BD31+SFP!BD36+SFP!BD39))/SFP!BD95</f>
        <v>1.8843892644978339E-2</v>
      </c>
      <c r="BD101" s="1330">
        <f>+(SFP!BE5-SFP!BE42-(SFP!BE17+SFP!BE20+SFP!BE23+SFP!BE28+SFP!BE31+SFP!BE36+SFP!BE39))/SFP!BE95</f>
        <v>1.5892056783788831E-2</v>
      </c>
      <c r="BE101" s="1330">
        <f>+(SFP!BF5-SFP!BF42-(SFP!BF17+SFP!BF20+SFP!BF23+SFP!BF28+SFP!BF31+SFP!BF36+SFP!BF39))/SFP!BF95</f>
        <v>1.3017308955863087E-2</v>
      </c>
      <c r="BF101" s="1330">
        <f>+(SFP!BG5-SFP!BG42-(SFP!BG17+SFP!BG20+SFP!BG23+SFP!BG28+SFP!BG31+SFP!BG36+SFP!BG39))/SFP!BG95</f>
        <v>1.1587168515086902E-2</v>
      </c>
      <c r="BG101" s="1330">
        <f>+(SFP!BH5-SFP!BH42-(SFP!BH17+SFP!BH20+SFP!BH23+SFP!BH28+SFP!BH31+SFP!BH36+SFP!BH39))/SFP!BH95</f>
        <v>9.8921049172031716E-3</v>
      </c>
      <c r="BH101" s="1330">
        <f>+(SFP!BI5-SFP!BI42-(SFP!BI17+SFP!BI20+SFP!BI23+SFP!BI28+SFP!BI31+SFP!BI36+SFP!BI39))/SFP!BI95</f>
        <v>8.3686041055513645E-3</v>
      </c>
      <c r="BI101" s="1330">
        <f>+(SFP!BJ5-SFP!BJ42-(SFP!BJ17+SFP!BJ20+SFP!BJ23+SFP!BJ28+SFP!BJ31+SFP!BJ36+SFP!BJ39))/SFP!BJ95</f>
        <v>6.2354678003512295E-3</v>
      </c>
      <c r="BJ101" s="1330">
        <f>+(SFP!BK5-SFP!BK42-(SFP!BK17+SFP!BK20+SFP!BK23+SFP!BK28+SFP!BK31+SFP!BK36+SFP!BK39))/SFP!BK95</f>
        <v>-1.2884888663346921E-3</v>
      </c>
      <c r="BK101" s="1293">
        <f t="shared" si="7"/>
        <v>4.2587385660492494</v>
      </c>
      <c r="BN101" s="1285"/>
    </row>
    <row r="102" spans="1:66" x14ac:dyDescent="0.3">
      <c r="A102" s="1342" t="s">
        <v>1202</v>
      </c>
      <c r="C102" s="1268">
        <v>7363885006.1134033</v>
      </c>
      <c r="D102" s="1268">
        <v>6461468376.5962429</v>
      </c>
      <c r="E102" s="1268">
        <v>2028345984.1635647</v>
      </c>
      <c r="F102" s="1268">
        <v>-15450929.419143677</v>
      </c>
      <c r="G102" s="1268">
        <v>-2188460089.3591652</v>
      </c>
      <c r="H102" s="1268">
        <v>-4503118243.688448</v>
      </c>
      <c r="I102" s="1268">
        <v>-7628960866.4090328</v>
      </c>
      <c r="J102" s="1268">
        <v>-10529187673.963942</v>
      </c>
      <c r="K102" s="1268">
        <v>-10400197842.371281</v>
      </c>
      <c r="L102" s="1268">
        <v>-13182164667.261496</v>
      </c>
      <c r="M102" s="1268">
        <v>-13240496609.946615</v>
      </c>
      <c r="N102" s="1268">
        <v>-16085781757.042583</v>
      </c>
      <c r="O102" s="1268">
        <v>-19473631149.403046</v>
      </c>
      <c r="P102" s="1268">
        <v>-17686521909.696648</v>
      </c>
      <c r="Q102" s="1268">
        <v>-19952852937.417736</v>
      </c>
      <c r="R102" s="1268">
        <v>-22104323533.700043</v>
      </c>
      <c r="S102" s="1268">
        <v>-25296899407.626152</v>
      </c>
      <c r="T102" s="1268">
        <v>-27501010367.378933</v>
      </c>
      <c r="U102" s="1268">
        <v>-29673267046.736622</v>
      </c>
      <c r="V102" s="1268">
        <v>-30963642886.383602</v>
      </c>
      <c r="W102" s="1268">
        <v>-33942828040.500034</v>
      </c>
      <c r="X102" s="1268">
        <v>-37252366920.061363</v>
      </c>
      <c r="Y102" s="1268">
        <v>-39806979043.000244</v>
      </c>
      <c r="Z102" s="1268">
        <v>-42807687030.94117</v>
      </c>
      <c r="AA102" s="1268">
        <v>-45152485513.806839</v>
      </c>
      <c r="AB102" s="1268">
        <v>-48588998910.809998</v>
      </c>
      <c r="AC102" s="1268">
        <v>-52119548549.530945</v>
      </c>
      <c r="AD102" s="1268">
        <v>-55169961734.43438</v>
      </c>
      <c r="AE102" s="1268">
        <v>-57798050920.298859</v>
      </c>
      <c r="AF102" s="1268">
        <v>-58737027520.742981</v>
      </c>
      <c r="AG102" s="1268">
        <v>-62592897555.426826</v>
      </c>
      <c r="AH102" s="1268">
        <v>-65865806902.250496</v>
      </c>
      <c r="AI102" s="1268">
        <v>-69601941611.890472</v>
      </c>
      <c r="AJ102" s="1268">
        <v>-72568755978.277847</v>
      </c>
      <c r="AK102" s="1268">
        <v>-75230140577.745972</v>
      </c>
      <c r="AL102" s="1268">
        <v>-78168230790.852203</v>
      </c>
      <c r="AM102" s="1268">
        <v>-81767783961.53981</v>
      </c>
      <c r="AN102" s="1268">
        <v>-84865592867.091003</v>
      </c>
      <c r="AO102" s="1268">
        <v>-87831805127.059464</v>
      </c>
      <c r="AP102" s="1268">
        <v>-89684662852.881287</v>
      </c>
      <c r="AQ102" s="1268">
        <v>-93481648172.953003</v>
      </c>
      <c r="AR102" s="1268">
        <v>-96834709713.456238</v>
      </c>
      <c r="AS102" s="1268">
        <v>-101875409415.86229</v>
      </c>
      <c r="AT102" s="1268">
        <v>-105935878521.79898</v>
      </c>
      <c r="AU102" s="1268">
        <v>-111535027826.16225</v>
      </c>
      <c r="AV102" s="1268">
        <v>-115715772360.20784</v>
      </c>
      <c r="AW102" s="1268">
        <v>-119981586917.00854</v>
      </c>
      <c r="AX102" s="1268">
        <v>-122782866645.84857</v>
      </c>
      <c r="AY102" s="1268">
        <v>-128595466152.3598</v>
      </c>
      <c r="AZ102" s="1268">
        <v>-132938687491.42551</v>
      </c>
      <c r="BA102" s="1268">
        <v>-138126341939.77594</v>
      </c>
      <c r="BB102" s="1268">
        <v>-141870070570.22107</v>
      </c>
      <c r="BC102" s="1268">
        <v>-145437124258.23584</v>
      </c>
      <c r="BD102" s="1268">
        <v>-149257162502.82416</v>
      </c>
      <c r="BE102" s="1268">
        <v>-154291788585.53018</v>
      </c>
      <c r="BF102" s="1268">
        <v>-158252550765.89255</v>
      </c>
      <c r="BG102" s="1268">
        <v>-162824883306.79919</v>
      </c>
      <c r="BH102" s="1268">
        <v>-166866687633.31039</v>
      </c>
      <c r="BI102" s="1268">
        <v>-171439970456.39395</v>
      </c>
      <c r="BJ102" s="1268">
        <v>-174628560900.99588</v>
      </c>
      <c r="BK102" s="1365">
        <f t="shared" si="7"/>
        <v>-4186798015097.1362</v>
      </c>
    </row>
    <row r="103" spans="1:66" x14ac:dyDescent="0.3">
      <c r="A103" s="1353" t="s">
        <v>1202</v>
      </c>
      <c r="C103" s="1331">
        <f>+SFP!D5-SFP!D95</f>
        <v>7363885006.1134024</v>
      </c>
      <c r="D103" s="1331">
        <f>+SFP!E5-SFP!E95</f>
        <v>6461468376.5962429</v>
      </c>
      <c r="E103" s="1331">
        <f>+SFP!F5-SFP!F95</f>
        <v>2028345984.1635647</v>
      </c>
      <c r="F103" s="1331">
        <f>+SFP!G5-SFP!G95</f>
        <v>-15450929.419143677</v>
      </c>
      <c r="G103" s="1331">
        <f>+SFP!H5-SFP!H95</f>
        <v>-2188460089.3591652</v>
      </c>
      <c r="H103" s="1331">
        <f>+SFP!I5-SFP!I95</f>
        <v>-4503118243.688446</v>
      </c>
      <c r="I103" s="1331">
        <f>+SFP!J5-SFP!J95</f>
        <v>-7628960866.4090328</v>
      </c>
      <c r="J103" s="1331">
        <f>+SFP!K5-SFP!K95</f>
        <v>-10529187673.963942</v>
      </c>
      <c r="K103" s="1331">
        <f>+SFP!L5-SFP!L95</f>
        <v>-10400197842.371281</v>
      </c>
      <c r="L103" s="1331">
        <f>+SFP!M5-SFP!M95</f>
        <v>-13182164667.261496</v>
      </c>
      <c r="M103" s="1331">
        <f>+SFP!N5-SFP!N95</f>
        <v>-13240496609.946611</v>
      </c>
      <c r="N103" s="1331">
        <f>+SFP!O5-SFP!O95</f>
        <v>-16085781757.042583</v>
      </c>
      <c r="O103" s="1331">
        <f>+SFP!P5-SFP!P95</f>
        <v>-19473631149.403046</v>
      </c>
      <c r="P103" s="1331">
        <f>+SFP!Q5-SFP!Q95</f>
        <v>-17686521909.696648</v>
      </c>
      <c r="Q103" s="1331">
        <f>+SFP!R5-SFP!R95</f>
        <v>-19952852937.417736</v>
      </c>
      <c r="R103" s="1331">
        <f>+SFP!S5-SFP!S95</f>
        <v>-22104323533.700043</v>
      </c>
      <c r="S103" s="1331">
        <f>+SFP!T5-SFP!T95</f>
        <v>-25296899407.626152</v>
      </c>
      <c r="T103" s="1331">
        <f>+SFP!U5-SFP!U95</f>
        <v>-27501010367.378933</v>
      </c>
      <c r="U103" s="1331">
        <f>+SFP!V5-SFP!V95</f>
        <v>-29673267046.736622</v>
      </c>
      <c r="V103" s="1331">
        <f>+SFP!W5-SFP!W95</f>
        <v>-30963642886.383602</v>
      </c>
      <c r="W103" s="1331">
        <f>+SFP!X5-SFP!X95</f>
        <v>-33942828040.500034</v>
      </c>
      <c r="X103" s="1331">
        <f>+SFP!Y5-SFP!Y95</f>
        <v>-37252366920.061363</v>
      </c>
      <c r="Y103" s="1331">
        <f>+SFP!Z5-SFP!Z95</f>
        <v>-39806979043.000244</v>
      </c>
      <c r="Z103" s="1331">
        <f>+SFP!AA5-SFP!AA95</f>
        <v>-42807687030.94117</v>
      </c>
      <c r="AA103" s="1331">
        <f>+SFP!AB5-SFP!AB95</f>
        <v>-45152485513.806839</v>
      </c>
      <c r="AB103" s="1331">
        <f>+SFP!AC5-SFP!AC95</f>
        <v>-48588998910.809998</v>
      </c>
      <c r="AC103" s="1331">
        <f>+SFP!AD5-SFP!AD95</f>
        <v>-52119548549.530945</v>
      </c>
      <c r="AD103" s="1331">
        <f>+SFP!AE5-SFP!AE95</f>
        <v>-55169961734.43438</v>
      </c>
      <c r="AE103" s="1331">
        <f>+SFP!AF5-SFP!AF95</f>
        <v>-57798050920.298859</v>
      </c>
      <c r="AF103" s="1331">
        <f>+SFP!AG5-SFP!AG95</f>
        <v>-58737027520.742981</v>
      </c>
      <c r="AG103" s="1331">
        <f>+SFP!AH5-SFP!AH95</f>
        <v>-62592897555.426826</v>
      </c>
      <c r="AH103" s="1331">
        <f>+SFP!AI5-SFP!AI95</f>
        <v>-65865806902.250496</v>
      </c>
      <c r="AI103" s="1331">
        <f>+SFP!AJ5-SFP!AJ95</f>
        <v>-69601941611.890472</v>
      </c>
      <c r="AJ103" s="1331">
        <f>+SFP!AK5-SFP!AK95</f>
        <v>-72568755978.277847</v>
      </c>
      <c r="AK103" s="1331">
        <f>+SFP!AL5-SFP!AL95</f>
        <v>-75230140577.745972</v>
      </c>
      <c r="AL103" s="1331">
        <f>+SFP!AM5-SFP!AM95</f>
        <v>-78168230790.852203</v>
      </c>
      <c r="AM103" s="1331">
        <f>+SFP!AN5-SFP!AN95</f>
        <v>-81767783961.53981</v>
      </c>
      <c r="AN103" s="1331">
        <f>+SFP!AO5-SFP!AO95</f>
        <v>-84865592867.091003</v>
      </c>
      <c r="AO103" s="1331">
        <f>+SFP!AP5-SFP!AP95</f>
        <v>-87831805127.059464</v>
      </c>
      <c r="AP103" s="1331">
        <f>+SFP!AQ5-SFP!AQ95</f>
        <v>-89684662852.881287</v>
      </c>
      <c r="AQ103" s="1331">
        <f>+SFP!AR5-SFP!AR95</f>
        <v>-93481648172.953003</v>
      </c>
      <c r="AR103" s="1331">
        <f>+SFP!AS5-SFP!AS95</f>
        <v>-96834709713.456238</v>
      </c>
      <c r="AS103" s="1331">
        <f>+SFP!AT5-SFP!AT95</f>
        <v>-101875409415.86229</v>
      </c>
      <c r="AT103" s="1331">
        <f>+SFP!AU5-SFP!AU95</f>
        <v>-105935878521.79898</v>
      </c>
      <c r="AU103" s="1331">
        <f>+SFP!AV5-SFP!AV95</f>
        <v>-111535027826.16225</v>
      </c>
      <c r="AV103" s="1331">
        <f>+SFP!AW5-SFP!AW95</f>
        <v>-115715772360.20784</v>
      </c>
      <c r="AW103" s="1331">
        <f>+SFP!AX5-SFP!AX95</f>
        <v>-119981586917.00854</v>
      </c>
      <c r="AX103" s="1331">
        <f>+SFP!AY5-SFP!AY95</f>
        <v>-122782866645.84857</v>
      </c>
      <c r="AY103" s="1331">
        <f>+SFP!AZ5-SFP!AZ95</f>
        <v>-128595466152.35977</v>
      </c>
      <c r="AZ103" s="1331">
        <f>+SFP!BA5-SFP!BA95</f>
        <v>-132938687491.42551</v>
      </c>
      <c r="BA103" s="1331">
        <f>+SFP!BB5-SFP!BB95</f>
        <v>-138126341939.77594</v>
      </c>
      <c r="BB103" s="1331">
        <f>+SFP!BC5-SFP!BC95</f>
        <v>-141870070570.22107</v>
      </c>
      <c r="BC103" s="1331">
        <f>+SFP!BD5-SFP!BD95</f>
        <v>-145437124258.23584</v>
      </c>
      <c r="BD103" s="1331">
        <f>+SFP!BE5-SFP!BE95</f>
        <v>-149257162502.82416</v>
      </c>
      <c r="BE103" s="1331">
        <f>+SFP!BF5-SFP!BF95</f>
        <v>-154291788585.53018</v>
      </c>
      <c r="BF103" s="1331">
        <f>+SFP!BG5-SFP!BG95</f>
        <v>-158252550765.89255</v>
      </c>
      <c r="BG103" s="1331">
        <f>+SFP!BH5-SFP!BH95</f>
        <v>-162824883306.79919</v>
      </c>
      <c r="BH103" s="1331">
        <f>+SFP!BI5-SFP!BI95</f>
        <v>-166866687633.31039</v>
      </c>
      <c r="BI103" s="1331">
        <f>+SFP!BJ5-SFP!BJ95</f>
        <v>-171439970456.39395</v>
      </c>
      <c r="BJ103" s="1331">
        <f>+SFP!BK5-SFP!BK95</f>
        <v>-174628560900.99588</v>
      </c>
      <c r="BK103" s="1365">
        <f t="shared" si="7"/>
        <v>-4186798015097.1362</v>
      </c>
      <c r="BN103" s="1285"/>
    </row>
    <row r="104" spans="1:66" x14ac:dyDescent="0.3">
      <c r="A104" s="1342" t="s">
        <v>1201</v>
      </c>
      <c r="C104" s="1268">
        <v>6211428701.7116899</v>
      </c>
      <c r="D104" s="1268">
        <v>6596436978.0038834</v>
      </c>
      <c r="E104" s="1268">
        <v>6303147179.2671328</v>
      </c>
      <c r="F104" s="1268">
        <v>5585768095.8014011</v>
      </c>
      <c r="G104" s="1268">
        <v>6696373911.4161377</v>
      </c>
      <c r="H104" s="1268">
        <v>9072434312.3609943</v>
      </c>
      <c r="I104" s="1268">
        <v>9315790139.1438522</v>
      </c>
      <c r="J104" s="1268">
        <v>8323191425.2096977</v>
      </c>
      <c r="K104" s="1268">
        <v>7737304044.45012</v>
      </c>
      <c r="L104" s="1268">
        <v>7718854780.0658569</v>
      </c>
      <c r="M104" s="1268">
        <v>8105360556.3025465</v>
      </c>
      <c r="N104" s="1268">
        <v>11294119032.25342</v>
      </c>
      <c r="O104" s="1268">
        <v>11382283183.593876</v>
      </c>
      <c r="P104" s="1268">
        <v>10898867515.003176</v>
      </c>
      <c r="Q104" s="1268">
        <v>10212951277.391064</v>
      </c>
      <c r="R104" s="1268">
        <v>9390489642.3362961</v>
      </c>
      <c r="S104" s="1268">
        <v>10076208250.048635</v>
      </c>
      <c r="T104" s="1268">
        <v>12152734852.058895</v>
      </c>
      <c r="U104" s="1268">
        <v>12477041916.95652</v>
      </c>
      <c r="V104" s="1268">
        <v>12052094517.034853</v>
      </c>
      <c r="W104" s="1268">
        <v>11336723083.155563</v>
      </c>
      <c r="X104" s="1268">
        <v>11121608281.169455</v>
      </c>
      <c r="Y104" s="1268">
        <v>11828257014.37089</v>
      </c>
      <c r="Z104" s="1268">
        <v>15250593868.607594</v>
      </c>
      <c r="AA104" s="1268">
        <v>14794230751.542608</v>
      </c>
      <c r="AB104" s="1268">
        <v>13665051664.349409</v>
      </c>
      <c r="AC104" s="1268">
        <v>10919851555.840553</v>
      </c>
      <c r="AD104" s="1268">
        <v>9772898738.83918</v>
      </c>
      <c r="AE104" s="1268">
        <v>11028331332.418295</v>
      </c>
      <c r="AF104" s="1268">
        <v>14773282649.477533</v>
      </c>
      <c r="AG104" s="1268">
        <v>14164675168.189762</v>
      </c>
      <c r="AH104" s="1268">
        <v>12396674527.795607</v>
      </c>
      <c r="AI104" s="1268">
        <v>11449753554.758455</v>
      </c>
      <c r="AJ104" s="1268">
        <v>12036476970.241528</v>
      </c>
      <c r="AK104" s="1268">
        <v>12702915026.441643</v>
      </c>
      <c r="AL104" s="1268">
        <v>17046906612.18112</v>
      </c>
      <c r="AM104" s="1268">
        <v>15727193398.936798</v>
      </c>
      <c r="AN104" s="1268">
        <v>13582862984.449623</v>
      </c>
      <c r="AO104" s="1268">
        <v>13345501195.389383</v>
      </c>
      <c r="AP104" s="1268">
        <v>13300819974.74699</v>
      </c>
      <c r="AQ104" s="1268">
        <v>13727017503.395815</v>
      </c>
      <c r="AR104" s="1268">
        <v>16130101068.74291</v>
      </c>
      <c r="AS104" s="1268">
        <v>15905612900.75486</v>
      </c>
      <c r="AT104" s="1268">
        <v>14742300285.506004</v>
      </c>
      <c r="AU104" s="1268">
        <v>12921311442.289391</v>
      </c>
      <c r="AV104" s="1268">
        <v>13055211524.239687</v>
      </c>
      <c r="AW104" s="1268">
        <v>13677639915.631754</v>
      </c>
      <c r="AX104" s="1268">
        <v>18362511402.444366</v>
      </c>
      <c r="AY104" s="1268">
        <v>17035527592.961725</v>
      </c>
      <c r="AZ104" s="1268">
        <v>15906033194.224104</v>
      </c>
      <c r="BA104" s="1268">
        <v>13206224555.577574</v>
      </c>
      <c r="BB104" s="1268">
        <v>12505177385.376755</v>
      </c>
      <c r="BC104" s="1268">
        <v>13746556650.381584</v>
      </c>
      <c r="BD104" s="1268">
        <v>16657982715.607586</v>
      </c>
      <c r="BE104" s="1268">
        <v>16672376972.882078</v>
      </c>
      <c r="BF104" s="1268">
        <v>15807894274.063538</v>
      </c>
      <c r="BG104" s="1268">
        <v>14882878882.7575</v>
      </c>
      <c r="BH104" s="1268">
        <v>15404969691.209093</v>
      </c>
      <c r="BI104" s="1268">
        <v>16045051001.981773</v>
      </c>
      <c r="BJ104" s="1268">
        <v>21255495685.442886</v>
      </c>
      <c r="BK104" s="1365">
        <f t="shared" si="7"/>
        <v>749495363308.78284</v>
      </c>
    </row>
    <row r="105" spans="1:66" x14ac:dyDescent="0.3">
      <c r="A105" s="1353" t="s">
        <v>1201</v>
      </c>
      <c r="C105" s="1331">
        <f>+(SFP!D17+SFP!D20+SFP!D23+SFP!D28+SFP!D31+SFP!D36+SFP!D39)+SFP!D42-SFP!D107</f>
        <v>6211428701.7116899</v>
      </c>
      <c r="D105" s="1331">
        <f>+(SFP!E17+SFP!E20+SFP!E23+SFP!E28+SFP!E31+SFP!E36+SFP!E39)+SFP!E42-SFP!E107</f>
        <v>6596436978.0038834</v>
      </c>
      <c r="E105" s="1331">
        <f>+(SFP!F17+SFP!F20+SFP!F23+SFP!F28+SFP!F31+SFP!F36+SFP!F39)+SFP!F42-SFP!F107</f>
        <v>6303147179.2671328</v>
      </c>
      <c r="F105" s="1331">
        <f>+(SFP!G17+SFP!G20+SFP!G23+SFP!G28+SFP!G31+SFP!G36+SFP!G39)+SFP!G42-SFP!G107</f>
        <v>5585768095.8014011</v>
      </c>
      <c r="G105" s="1331">
        <f>+(SFP!H17+SFP!H20+SFP!H23+SFP!H28+SFP!H31+SFP!H36+SFP!H39)+SFP!H42-SFP!H107</f>
        <v>6696373911.4161377</v>
      </c>
      <c r="H105" s="1331">
        <f>+(SFP!I17+SFP!I20+SFP!I23+SFP!I28+SFP!I31+SFP!I36+SFP!I39)+SFP!I42-SFP!I107</f>
        <v>9072434312.3609943</v>
      </c>
      <c r="I105" s="1331">
        <f>+(SFP!J17+SFP!J20+SFP!J23+SFP!J28+SFP!J31+SFP!J36+SFP!J39)+SFP!J42-SFP!J107</f>
        <v>9315790139.1438522</v>
      </c>
      <c r="J105" s="1331">
        <f>+(SFP!K17+SFP!K20+SFP!K23+SFP!K28+SFP!K31+SFP!K36+SFP!K39)+SFP!K42-SFP!K107</f>
        <v>8323191425.2096977</v>
      </c>
      <c r="K105" s="1331">
        <f>+(SFP!L17+SFP!L20+SFP!L23+SFP!L28+SFP!L31+SFP!L36+SFP!L39)+SFP!L42-SFP!L107</f>
        <v>7737304044.45012</v>
      </c>
      <c r="L105" s="1331">
        <f>+(SFP!M17+SFP!M20+SFP!M23+SFP!M28+SFP!M31+SFP!M36+SFP!M39)+SFP!M42-SFP!M107</f>
        <v>7718854780.0658569</v>
      </c>
      <c r="M105" s="1331">
        <f>+(SFP!N17+SFP!N20+SFP!N23+SFP!N28+SFP!N31+SFP!N36+SFP!N39)+SFP!N42-SFP!N107</f>
        <v>8105360556.3025465</v>
      </c>
      <c r="N105" s="1331">
        <f>+(SFP!O17+SFP!O20+SFP!O23+SFP!O28+SFP!O31+SFP!O36+SFP!O39)+SFP!O42-SFP!O107</f>
        <v>11294119032.25342</v>
      </c>
      <c r="O105" s="1331">
        <f>+(SFP!P17+SFP!P20+SFP!P23+SFP!P28+SFP!P31+SFP!P36+SFP!P39)+SFP!P42-SFP!P107</f>
        <v>11382283183.593876</v>
      </c>
      <c r="P105" s="1331">
        <f>+(SFP!Q17+SFP!Q20+SFP!Q23+SFP!Q28+SFP!Q31+SFP!Q36+SFP!Q39)+SFP!Q42-SFP!Q107</f>
        <v>10898867515.003176</v>
      </c>
      <c r="Q105" s="1331">
        <f>+(SFP!R17+SFP!R20+SFP!R23+SFP!R28+SFP!R31+SFP!R36+SFP!R39)+SFP!R42-SFP!R107</f>
        <v>10212951277.391064</v>
      </c>
      <c r="R105" s="1331">
        <f>+(SFP!S17+SFP!S20+SFP!S23+SFP!S28+SFP!S31+SFP!S36+SFP!S39)+SFP!S42-SFP!S107</f>
        <v>9390489642.3362961</v>
      </c>
      <c r="S105" s="1331">
        <f>+(SFP!T17+SFP!T20+SFP!T23+SFP!T28+SFP!T31+SFP!T36+SFP!T39)+SFP!T42-SFP!T107</f>
        <v>10076208250.048635</v>
      </c>
      <c r="T105" s="1331">
        <f>+(SFP!U17+SFP!U20+SFP!U23+SFP!U28+SFP!U31+SFP!U36+SFP!U39)+SFP!U42-SFP!U107</f>
        <v>12152734852.058895</v>
      </c>
      <c r="U105" s="1331">
        <f>+(SFP!V17+SFP!V20+SFP!V23+SFP!V28+SFP!V31+SFP!V36+SFP!V39)+SFP!V42-SFP!V107</f>
        <v>12477041916.95652</v>
      </c>
      <c r="V105" s="1331">
        <f>+(SFP!W17+SFP!W20+SFP!W23+SFP!W28+SFP!W31+SFP!W36+SFP!W39)+SFP!W42-SFP!W107</f>
        <v>12052094517.034853</v>
      </c>
      <c r="W105" s="1331">
        <f>+(SFP!X17+SFP!X20+SFP!X23+SFP!X28+SFP!X31+SFP!X36+SFP!X39)+SFP!X42-SFP!X107</f>
        <v>11336723083.155563</v>
      </c>
      <c r="X105" s="1331">
        <f>+(SFP!Y17+SFP!Y20+SFP!Y23+SFP!Y28+SFP!Y31+SFP!Y36+SFP!Y39)+SFP!Y42-SFP!Y107</f>
        <v>11121608281.169455</v>
      </c>
      <c r="Y105" s="1331">
        <f>+(SFP!Z17+SFP!Z20+SFP!Z23+SFP!Z28+SFP!Z31+SFP!Z36+SFP!Z39)+SFP!Z42-SFP!Z107</f>
        <v>11828257014.37089</v>
      </c>
      <c r="Z105" s="1331">
        <f>+(SFP!AA17+SFP!AA20+SFP!AA23+SFP!AA28+SFP!AA31+SFP!AA36+SFP!AA39)+SFP!AA42-SFP!AA107</f>
        <v>15250593868.607594</v>
      </c>
      <c r="AA105" s="1331">
        <f>+(SFP!AB17+SFP!AB20+SFP!AB23+SFP!AB28+SFP!AB31+SFP!AB36+SFP!AB39)+SFP!AB42-SFP!AB107</f>
        <v>14794230751.542608</v>
      </c>
      <c r="AB105" s="1331">
        <f>+(SFP!AC17+SFP!AC20+SFP!AC23+SFP!AC28+SFP!AC31+SFP!AC36+SFP!AC39)+SFP!AC42-SFP!AC107</f>
        <v>13665051664.349409</v>
      </c>
      <c r="AC105" s="1331">
        <f>+(SFP!AD17+SFP!AD20+SFP!AD23+SFP!AD28+SFP!AD31+SFP!AD36+SFP!AD39)+SFP!AD42-SFP!AD107</f>
        <v>10919851555.840553</v>
      </c>
      <c r="AD105" s="1331">
        <f>+(SFP!AE17+SFP!AE20+SFP!AE23+SFP!AE28+SFP!AE31+SFP!AE36+SFP!AE39)+SFP!AE42-SFP!AE107</f>
        <v>9772898738.83918</v>
      </c>
      <c r="AE105" s="1331">
        <f>+(SFP!AF17+SFP!AF20+SFP!AF23+SFP!AF28+SFP!AF31+SFP!AF36+SFP!AF39)+SFP!AF42-SFP!AF107</f>
        <v>11028331332.418295</v>
      </c>
      <c r="AF105" s="1331">
        <f>+(SFP!AG17+SFP!AG20+SFP!AG23+SFP!AG28+SFP!AG31+SFP!AG36+SFP!AG39)+SFP!AG42-SFP!AG107</f>
        <v>14773282649.477533</v>
      </c>
      <c r="AG105" s="1331">
        <f>+(SFP!AH17+SFP!AH20+SFP!AH23+SFP!AH28+SFP!AH31+SFP!AH36+SFP!AH39)+SFP!AH42-SFP!AH107</f>
        <v>14164675168.189762</v>
      </c>
      <c r="AH105" s="1331">
        <f>+(SFP!AI17+SFP!AI20+SFP!AI23+SFP!AI28+SFP!AI31+SFP!AI36+SFP!AI39)+SFP!AI42-SFP!AI107</f>
        <v>12396674527.795607</v>
      </c>
      <c r="AI105" s="1331">
        <f>+(SFP!AJ17+SFP!AJ20+SFP!AJ23+SFP!AJ28+SFP!AJ31+SFP!AJ36+SFP!AJ39)+SFP!AJ42-SFP!AJ107</f>
        <v>11449753554.758455</v>
      </c>
      <c r="AJ105" s="1331">
        <f>+(SFP!AK17+SFP!AK20+SFP!AK23+SFP!AK28+SFP!AK31+SFP!AK36+SFP!AK39)+SFP!AK42-SFP!AK107</f>
        <v>12036476970.241528</v>
      </c>
      <c r="AK105" s="1331">
        <f>+(SFP!AL17+SFP!AL20+SFP!AL23+SFP!AL28+SFP!AL31+SFP!AL36+SFP!AL39)+SFP!AL42-SFP!AL107</f>
        <v>12702915026.441643</v>
      </c>
      <c r="AL105" s="1331">
        <f>+(SFP!AM17+SFP!AM20+SFP!AM23+SFP!AM28+SFP!AM31+SFP!AM36+SFP!AM39)+SFP!AM42-SFP!AM107</f>
        <v>17046906612.18112</v>
      </c>
      <c r="AM105" s="1331">
        <f>+(SFP!AN17+SFP!AN20+SFP!AN23+SFP!AN28+SFP!AN31+SFP!AN36+SFP!AN39)+SFP!AN42-SFP!AN107</f>
        <v>15727193398.936798</v>
      </c>
      <c r="AN105" s="1331">
        <f>+(SFP!AO17+SFP!AO20+SFP!AO23+SFP!AO28+SFP!AO31+SFP!AO36+SFP!AO39)+SFP!AO42-SFP!AO107</f>
        <v>13582862984.449623</v>
      </c>
      <c r="AO105" s="1331">
        <f>+(SFP!AP17+SFP!AP20+SFP!AP23+SFP!AP28+SFP!AP31+SFP!AP36+SFP!AP39)+SFP!AP42-SFP!AP107</f>
        <v>13345501195.389383</v>
      </c>
      <c r="AP105" s="1331">
        <f>+(SFP!AQ17+SFP!AQ20+SFP!AQ23+SFP!AQ28+SFP!AQ31+SFP!AQ36+SFP!AQ39)+SFP!AQ42-SFP!AQ107</f>
        <v>13300819974.74699</v>
      </c>
      <c r="AQ105" s="1331">
        <f>+(SFP!AR17+SFP!AR20+SFP!AR23+SFP!AR28+SFP!AR31+SFP!AR36+SFP!AR39)+SFP!AR42-SFP!AR107</f>
        <v>13727017503.395815</v>
      </c>
      <c r="AR105" s="1331">
        <f>+(SFP!AS17+SFP!AS20+SFP!AS23+SFP!AS28+SFP!AS31+SFP!AS36+SFP!AS39)+SFP!AS42-SFP!AS107</f>
        <v>16130101068.74291</v>
      </c>
      <c r="AS105" s="1331">
        <f>+(SFP!AT17+SFP!AT20+SFP!AT23+SFP!AT28+SFP!AT31+SFP!AT36+SFP!AT39)+SFP!AT42-SFP!AT107</f>
        <v>15905612900.75486</v>
      </c>
      <c r="AT105" s="1331">
        <f>+(SFP!AU17+SFP!AU20+SFP!AU23+SFP!AU28+SFP!AU31+SFP!AU36+SFP!AU39)+SFP!AU42-SFP!AU107</f>
        <v>14742300285.506004</v>
      </c>
      <c r="AU105" s="1331">
        <f>+(SFP!AV17+SFP!AV20+SFP!AV23+SFP!AV28+SFP!AV31+SFP!AV36+SFP!AV39)+SFP!AV42-SFP!AV107</f>
        <v>12921311442.289391</v>
      </c>
      <c r="AV105" s="1331">
        <f>+(SFP!AW17+SFP!AW20+SFP!AW23+SFP!AW28+SFP!AW31+SFP!AW36+SFP!AW39)+SFP!AW42-SFP!AW107</f>
        <v>13055211524.239687</v>
      </c>
      <c r="AW105" s="1331">
        <f>+(SFP!AX17+SFP!AX20+SFP!AX23+SFP!AX28+SFP!AX31+SFP!AX36+SFP!AX39)+SFP!AX42-SFP!AX107</f>
        <v>13677639915.631754</v>
      </c>
      <c r="AX105" s="1331">
        <f>+(SFP!AY17+SFP!AY20+SFP!AY23+SFP!AY28+SFP!AY31+SFP!AY36+SFP!AY39)+SFP!AY42-SFP!AY107</f>
        <v>18362511402.444366</v>
      </c>
      <c r="AY105" s="1331">
        <f>+(SFP!AZ17+SFP!AZ20+SFP!AZ23+SFP!AZ28+SFP!AZ31+SFP!AZ36+SFP!AZ39)+SFP!AZ42-SFP!AZ107</f>
        <v>17035527592.961725</v>
      </c>
      <c r="AZ105" s="1331">
        <f>+(SFP!BA17+SFP!BA20+SFP!BA23+SFP!BA28+SFP!BA31+SFP!BA36+SFP!BA39)+SFP!BA42-SFP!BA107</f>
        <v>15906033194.224104</v>
      </c>
      <c r="BA105" s="1331">
        <f>+(SFP!BB17+SFP!BB20+SFP!BB23+SFP!BB28+SFP!BB31+SFP!BB36+SFP!BB39)+SFP!BB42-SFP!BB107</f>
        <v>13206224555.577574</v>
      </c>
      <c r="BB105" s="1331">
        <f>+(SFP!BC17+SFP!BC20+SFP!BC23+SFP!BC28+SFP!BC31+SFP!BC36+SFP!BC39)+SFP!BC42-SFP!BC107</f>
        <v>12505177385.376755</v>
      </c>
      <c r="BC105" s="1331">
        <f>+(SFP!BD17+SFP!BD20+SFP!BD23+SFP!BD28+SFP!BD31+SFP!BD36+SFP!BD39)+SFP!BD42-SFP!BD107</f>
        <v>13746556650.381584</v>
      </c>
      <c r="BD105" s="1331">
        <f>+(SFP!BE17+SFP!BE20+SFP!BE23+SFP!BE28+SFP!BE31+SFP!BE36+SFP!BE39)+SFP!BE42-SFP!BE107</f>
        <v>16657982715.607586</v>
      </c>
      <c r="BE105" s="1331">
        <f>+(SFP!BF17+SFP!BF20+SFP!BF23+SFP!BF28+SFP!BF31+SFP!BF36+SFP!BF39)+SFP!BF42-SFP!BF107</f>
        <v>16672376972.882078</v>
      </c>
      <c r="BF105" s="1331">
        <f>+(SFP!BG17+SFP!BG20+SFP!BG23+SFP!BG28+SFP!BG31+SFP!BG36+SFP!BG39)+SFP!BG42-SFP!BG107</f>
        <v>15807894274.063538</v>
      </c>
      <c r="BG105" s="1331">
        <f>+(SFP!BH17+SFP!BH20+SFP!BH23+SFP!BH28+SFP!BH31+SFP!BH36+SFP!BH39)+SFP!BH42-SFP!BH107</f>
        <v>14882878882.7575</v>
      </c>
      <c r="BH105" s="1331">
        <f>+(SFP!BI17+SFP!BI20+SFP!BI23+SFP!BI28+SFP!BI31+SFP!BI36+SFP!BI39)+SFP!BI42-SFP!BI107</f>
        <v>15404969691.209093</v>
      </c>
      <c r="BI105" s="1331">
        <f>+(SFP!BJ17+SFP!BJ20+SFP!BJ23+SFP!BJ28+SFP!BJ31+SFP!BJ36+SFP!BJ39)+SFP!BJ42-SFP!BJ107</f>
        <v>16045051001.981773</v>
      </c>
      <c r="BJ105" s="1331">
        <f>+(SFP!BK17+SFP!BK20+SFP!BK23+SFP!BK28+SFP!BK31+SFP!BK36+SFP!BK39)+SFP!BK42-SFP!BK107</f>
        <v>21255495685.442886</v>
      </c>
      <c r="BK105" s="1365">
        <f t="shared" si="7"/>
        <v>749495363308.78284</v>
      </c>
      <c r="BN105" s="1285"/>
    </row>
    <row r="106" spans="1:66" x14ac:dyDescent="0.3">
      <c r="A106" s="1338" t="s">
        <v>1200</v>
      </c>
      <c r="C106" s="1264">
        <v>5.0000000000000058E-2</v>
      </c>
      <c r="D106" s="1264">
        <v>5.0000000000000128E-2</v>
      </c>
      <c r="E106" s="1264">
        <v>0.05</v>
      </c>
      <c r="F106" s="1264">
        <v>0.05</v>
      </c>
      <c r="G106" s="1264">
        <v>0.05</v>
      </c>
      <c r="H106" s="1264">
        <v>5.0000000000000169E-2</v>
      </c>
      <c r="I106" s="1264">
        <v>4.9999999999999524E-2</v>
      </c>
      <c r="J106" s="1264">
        <v>4.9999999999999364E-2</v>
      </c>
      <c r="K106" s="1264">
        <v>5.0000000000000433E-2</v>
      </c>
      <c r="L106" s="1264">
        <v>4.999999999999942E-2</v>
      </c>
      <c r="M106" s="1264">
        <v>4.9999999999999885E-2</v>
      </c>
      <c r="N106" s="1264">
        <v>4.9999999999999926E-2</v>
      </c>
      <c r="O106" s="1264">
        <v>7.000000000000027E-2</v>
      </c>
      <c r="P106" s="1264">
        <v>7.0000000000000118E-2</v>
      </c>
      <c r="Q106" s="1264">
        <v>6.9999999999999507E-2</v>
      </c>
      <c r="R106" s="1264">
        <v>6.9999999999999826E-2</v>
      </c>
      <c r="S106" s="1264">
        <v>6.9999999999999687E-2</v>
      </c>
      <c r="T106" s="1264">
        <v>6.9999999999999923E-2</v>
      </c>
      <c r="U106" s="1264">
        <v>7.0000000000000645E-2</v>
      </c>
      <c r="V106" s="1264">
        <v>6.9999999999999576E-2</v>
      </c>
      <c r="W106" s="1264">
        <v>7.0000000000000132E-2</v>
      </c>
      <c r="X106" s="1264">
        <v>7.0000000000001492E-2</v>
      </c>
      <c r="Y106" s="1264">
        <v>7.000000000000009E-2</v>
      </c>
      <c r="Z106" s="1264">
        <v>7.0000000000000576E-2</v>
      </c>
      <c r="AA106" s="1264">
        <v>5.9999999999999463E-2</v>
      </c>
      <c r="AB106" s="1264">
        <v>6.000000000000006E-2</v>
      </c>
      <c r="AC106" s="1264">
        <v>5.9999999999998589E-2</v>
      </c>
      <c r="AD106" s="1264">
        <v>5.9999999999998409E-2</v>
      </c>
      <c r="AE106" s="1264">
        <v>6.0000000000001025E-2</v>
      </c>
      <c r="AF106" s="1264">
        <v>0.06</v>
      </c>
      <c r="AG106" s="1264">
        <v>5.9999999999999901E-2</v>
      </c>
      <c r="AH106" s="1264">
        <v>6.0000000000000941E-2</v>
      </c>
      <c r="AI106" s="1264">
        <v>6.0000000000001309E-2</v>
      </c>
      <c r="AJ106" s="1264">
        <v>6.0000000000000893E-2</v>
      </c>
      <c r="AK106" s="1264">
        <v>6.0000000000001115E-2</v>
      </c>
      <c r="AL106" s="1264">
        <v>5.9999999999998548E-2</v>
      </c>
      <c r="AM106" s="1264">
        <v>9.0000000000001759E-2</v>
      </c>
      <c r="AN106" s="1264">
        <v>9.0000000000001606E-2</v>
      </c>
      <c r="AO106" s="1264">
        <v>8.9999999999997138E-2</v>
      </c>
      <c r="AP106" s="1264">
        <v>8.9999999999997748E-2</v>
      </c>
      <c r="AQ106" s="1264">
        <v>8.9999999999998428E-2</v>
      </c>
      <c r="AR106" s="1264">
        <v>9.0000000000000815E-2</v>
      </c>
      <c r="AS106" s="1264">
        <v>9.0000000000000316E-2</v>
      </c>
      <c r="AT106" s="1264">
        <v>8.9999999999999206E-2</v>
      </c>
      <c r="AU106" s="1264">
        <v>8.9999999999997984E-2</v>
      </c>
      <c r="AV106" s="1264">
        <v>9.0000000000001273E-2</v>
      </c>
      <c r="AW106" s="1264">
        <v>9.000000000000119E-2</v>
      </c>
      <c r="AX106" s="1264">
        <v>9.0000000000000038E-2</v>
      </c>
      <c r="AY106" s="1264">
        <v>7.9999999999998683E-2</v>
      </c>
      <c r="AZ106" s="1264">
        <v>8.0000000000002E-2</v>
      </c>
      <c r="BA106" s="1264">
        <v>7.9999999999996352E-2</v>
      </c>
      <c r="BB106" s="1264">
        <v>7.9999999999995283E-2</v>
      </c>
      <c r="BC106" s="1264">
        <v>7.9999999999995713E-2</v>
      </c>
      <c r="BD106" s="1264">
        <v>8.0000000000000585E-2</v>
      </c>
      <c r="BE106" s="1264">
        <v>7.9999999999997351E-2</v>
      </c>
      <c r="BF106" s="1264">
        <v>8.0000000000002416E-2</v>
      </c>
      <c r="BG106" s="1264">
        <v>7.9999999999999169E-2</v>
      </c>
      <c r="BH106" s="1264">
        <v>8.0000000000003083E-2</v>
      </c>
      <c r="BI106" s="1264">
        <v>8.0000000000002736E-2</v>
      </c>
      <c r="BJ106" s="1264">
        <v>7.9999999999999169E-2</v>
      </c>
      <c r="BK106" s="1364">
        <f t="shared" si="7"/>
        <v>4.1999999999999904</v>
      </c>
    </row>
    <row r="107" spans="1:66" x14ac:dyDescent="0.3">
      <c r="A107" s="1339" t="s">
        <v>1200</v>
      </c>
      <c r="C107" s="1325">
        <f>+(SFP!D7/SCI!C3)</f>
        <v>5.0000000000000058E-2</v>
      </c>
      <c r="D107" s="1325">
        <f>+(SFP!E7/SCI!D3)</f>
        <v>5.0000000000000128E-2</v>
      </c>
      <c r="E107" s="1325">
        <f>+(SFP!F7/SCI!E3)</f>
        <v>0.05</v>
      </c>
      <c r="F107" s="1325">
        <f>+(SFP!G7/SCI!F3)</f>
        <v>0.05</v>
      </c>
      <c r="G107" s="1325">
        <f>+(SFP!H7/SCI!G3)</f>
        <v>0.05</v>
      </c>
      <c r="H107" s="1325">
        <f>+(SFP!I7/SCI!H3)</f>
        <v>5.0000000000000169E-2</v>
      </c>
      <c r="I107" s="1325">
        <f>+(SFP!J7/SCI!I3)</f>
        <v>4.9999999999999524E-2</v>
      </c>
      <c r="J107" s="1325">
        <f>+(SFP!K7/SCI!J3)</f>
        <v>4.9999999999999364E-2</v>
      </c>
      <c r="K107" s="1325">
        <f>+(SFP!L7/SCI!K3)</f>
        <v>5.0000000000000433E-2</v>
      </c>
      <c r="L107" s="1325">
        <f>+(SFP!M7/SCI!L3)</f>
        <v>4.999999999999942E-2</v>
      </c>
      <c r="M107" s="1325">
        <f>+(SFP!N7/SCI!M3)</f>
        <v>4.9999999999999885E-2</v>
      </c>
      <c r="N107" s="1325">
        <f>+(SFP!O7/SCI!N3)</f>
        <v>4.9999999999999926E-2</v>
      </c>
      <c r="O107" s="1325">
        <f>+(SFP!P7/SCI!O3)</f>
        <v>7.000000000000027E-2</v>
      </c>
      <c r="P107" s="1325">
        <f>+(SFP!Q7/SCI!P3)</f>
        <v>7.0000000000000118E-2</v>
      </c>
      <c r="Q107" s="1325">
        <f>+(SFP!R7/SCI!Q3)</f>
        <v>6.9999999999999507E-2</v>
      </c>
      <c r="R107" s="1325">
        <f>+(SFP!S7/SCI!R3)</f>
        <v>6.9999999999999826E-2</v>
      </c>
      <c r="S107" s="1325">
        <f>+(SFP!T7/SCI!S3)</f>
        <v>6.9999999999999687E-2</v>
      </c>
      <c r="T107" s="1325">
        <f>+(SFP!U7/SCI!T3)</f>
        <v>6.9999999999999923E-2</v>
      </c>
      <c r="U107" s="1325">
        <f>+(SFP!V7/SCI!U3)</f>
        <v>7.0000000000000645E-2</v>
      </c>
      <c r="V107" s="1325">
        <f>+(SFP!W7/SCI!V3)</f>
        <v>6.9999999999999576E-2</v>
      </c>
      <c r="W107" s="1325">
        <f>+(SFP!X7/SCI!W3)</f>
        <v>7.0000000000000132E-2</v>
      </c>
      <c r="X107" s="1325">
        <f>+(SFP!Y7/SCI!X3)</f>
        <v>7.0000000000001492E-2</v>
      </c>
      <c r="Y107" s="1325">
        <f>+(SFP!Z7/SCI!Y3)</f>
        <v>7.000000000000009E-2</v>
      </c>
      <c r="Z107" s="1325">
        <f>+(SFP!AA7/SCI!Z3)</f>
        <v>7.0000000000000576E-2</v>
      </c>
      <c r="AA107" s="1325">
        <f>+(SFP!AB7/SCI!AA3)</f>
        <v>5.9999999999999463E-2</v>
      </c>
      <c r="AB107" s="1325">
        <f>+(SFP!AC7/SCI!AB3)</f>
        <v>6.000000000000006E-2</v>
      </c>
      <c r="AC107" s="1325">
        <f>+(SFP!AD7/SCI!AC3)</f>
        <v>5.9999999999998589E-2</v>
      </c>
      <c r="AD107" s="1325">
        <f>+(SFP!AE7/SCI!AD3)</f>
        <v>5.9999999999998409E-2</v>
      </c>
      <c r="AE107" s="1325">
        <f>+(SFP!AF7/SCI!AE3)</f>
        <v>6.0000000000001025E-2</v>
      </c>
      <c r="AF107" s="1325">
        <f>+(SFP!AG7/SCI!AF3)</f>
        <v>0.06</v>
      </c>
      <c r="AG107" s="1325">
        <f>+(SFP!AH7/SCI!AG3)</f>
        <v>5.9999999999999901E-2</v>
      </c>
      <c r="AH107" s="1325">
        <f>+(SFP!AI7/SCI!AH3)</f>
        <v>6.0000000000000941E-2</v>
      </c>
      <c r="AI107" s="1325">
        <f>+(SFP!AJ7/SCI!AI3)</f>
        <v>6.0000000000001309E-2</v>
      </c>
      <c r="AJ107" s="1325">
        <f>+(SFP!AK7/SCI!AJ3)</f>
        <v>6.0000000000000893E-2</v>
      </c>
      <c r="AK107" s="1325">
        <f>+(SFP!AL7/SCI!AK3)</f>
        <v>6.0000000000001115E-2</v>
      </c>
      <c r="AL107" s="1325">
        <f>+(SFP!AM7/SCI!AL3)</f>
        <v>5.9999999999998548E-2</v>
      </c>
      <c r="AM107" s="1325">
        <f>+(SFP!AN7/SCI!AM3)</f>
        <v>9.0000000000001759E-2</v>
      </c>
      <c r="AN107" s="1325">
        <f>+(SFP!AO7/SCI!AN3)</f>
        <v>9.0000000000001606E-2</v>
      </c>
      <c r="AO107" s="1325">
        <f>+(SFP!AP7/SCI!AO3)</f>
        <v>8.9999999999997138E-2</v>
      </c>
      <c r="AP107" s="1325">
        <f>+(SFP!AQ7/SCI!AP3)</f>
        <v>8.9999999999997748E-2</v>
      </c>
      <c r="AQ107" s="1325">
        <f>+(SFP!AR7/SCI!AQ3)</f>
        <v>8.9999999999998428E-2</v>
      </c>
      <c r="AR107" s="1325">
        <f>+(SFP!AS7/SCI!AR3)</f>
        <v>9.0000000000000815E-2</v>
      </c>
      <c r="AS107" s="1325">
        <f>+(SFP!AT7/SCI!AS3)</f>
        <v>9.0000000000000316E-2</v>
      </c>
      <c r="AT107" s="1325">
        <f>+(SFP!AU7/SCI!AT3)</f>
        <v>8.9999999999999206E-2</v>
      </c>
      <c r="AU107" s="1325">
        <f>+(SFP!AV7/SCI!AU3)</f>
        <v>8.9999999999997984E-2</v>
      </c>
      <c r="AV107" s="1325">
        <f>+(SFP!AW7/SCI!AV3)</f>
        <v>9.0000000000001273E-2</v>
      </c>
      <c r="AW107" s="1325">
        <f>+(SFP!AX7/SCI!AW3)</f>
        <v>9.000000000000119E-2</v>
      </c>
      <c r="AX107" s="1325">
        <f>+(SFP!AY7/SCI!AX3)</f>
        <v>9.0000000000000038E-2</v>
      </c>
      <c r="AY107" s="1325">
        <f>+(SFP!AZ7/SCI!AY3)</f>
        <v>7.9999999999998683E-2</v>
      </c>
      <c r="AZ107" s="1325">
        <f>+(SFP!BA7/SCI!AZ3)</f>
        <v>8.0000000000002E-2</v>
      </c>
      <c r="BA107" s="1325">
        <f>+(SFP!BB7/SCI!BA3)</f>
        <v>7.9999999999996352E-2</v>
      </c>
      <c r="BB107" s="1325">
        <f>+(SFP!BC7/SCI!BB3)</f>
        <v>7.9999999999995283E-2</v>
      </c>
      <c r="BC107" s="1325">
        <f>+(SFP!BD7/SCI!BC3)</f>
        <v>7.9999999999995713E-2</v>
      </c>
      <c r="BD107" s="1325">
        <f>+(SFP!BE7/SCI!BD3)</f>
        <v>8.0000000000000585E-2</v>
      </c>
      <c r="BE107" s="1325">
        <f>+(SFP!BF7/SCI!BE3)</f>
        <v>7.9999999999997351E-2</v>
      </c>
      <c r="BF107" s="1325">
        <f>+(SFP!BG7/SCI!BF3)</f>
        <v>8.0000000000002416E-2</v>
      </c>
      <c r="BG107" s="1325">
        <f>+(SFP!BH7/SCI!BG3)</f>
        <v>7.9999999999999169E-2</v>
      </c>
      <c r="BH107" s="1325">
        <f>+(SFP!BI7/SCI!BH3)</f>
        <v>8.0000000000003083E-2</v>
      </c>
      <c r="BI107" s="1325">
        <f>+(SFP!BJ7/SCI!BI3)</f>
        <v>8.0000000000002736E-2</v>
      </c>
      <c r="BJ107" s="1325">
        <f>+(SFP!BK7/SCI!BJ3)</f>
        <v>7.9999999999999169E-2</v>
      </c>
      <c r="BK107" s="1288">
        <f t="shared" si="7"/>
        <v>4.1999999999999904</v>
      </c>
      <c r="BN107" s="1285"/>
    </row>
    <row r="108" spans="1:66" ht="15" thickBot="1" x14ac:dyDescent="0.35">
      <c r="A108" s="1340"/>
      <c r="C108" s="1266"/>
      <c r="D108" s="1266"/>
      <c r="E108" s="1266"/>
      <c r="F108" s="1266"/>
      <c r="G108" s="1266"/>
      <c r="H108" s="1266"/>
      <c r="I108" s="1266"/>
      <c r="J108" s="1266"/>
      <c r="K108" s="1266"/>
      <c r="L108" s="1266"/>
      <c r="M108" s="1266"/>
      <c r="N108" s="1266"/>
      <c r="O108" s="1266"/>
      <c r="P108" s="1266"/>
      <c r="Q108" s="1266"/>
      <c r="R108" s="1266"/>
      <c r="S108" s="1266"/>
      <c r="T108" s="1266"/>
      <c r="U108" s="1266"/>
      <c r="V108" s="1266"/>
      <c r="W108" s="1266"/>
      <c r="X108" s="1266"/>
      <c r="Y108" s="1266"/>
      <c r="Z108" s="1266"/>
      <c r="AA108" s="1266"/>
      <c r="AB108" s="1266"/>
      <c r="AC108" s="1266"/>
      <c r="AD108" s="1266"/>
      <c r="AE108" s="1266"/>
      <c r="AF108" s="1266"/>
      <c r="AG108" s="1266"/>
      <c r="AH108" s="1266"/>
      <c r="AI108" s="1266"/>
      <c r="AJ108" s="1266"/>
      <c r="AK108" s="1266"/>
      <c r="AL108" s="1266"/>
      <c r="AM108" s="1266"/>
      <c r="AN108" s="1266"/>
      <c r="AO108" s="1266"/>
      <c r="AP108" s="1266"/>
      <c r="AQ108" s="1266"/>
      <c r="AR108" s="1266"/>
      <c r="AS108" s="1266"/>
      <c r="AT108" s="1266"/>
      <c r="AU108" s="1266"/>
      <c r="AV108" s="1266"/>
      <c r="AW108" s="1266"/>
      <c r="AX108" s="1266"/>
      <c r="AY108" s="1266"/>
      <c r="AZ108" s="1266"/>
      <c r="BA108" s="1266"/>
      <c r="BB108" s="1266"/>
      <c r="BC108" s="1266"/>
      <c r="BD108" s="1266"/>
      <c r="BE108" s="1266"/>
      <c r="BF108" s="1266"/>
      <c r="BG108" s="1266"/>
      <c r="BH108" s="1266"/>
      <c r="BI108" s="1266"/>
      <c r="BJ108" s="1266"/>
      <c r="BK108" s="1366">
        <f t="shared" si="7"/>
        <v>0</v>
      </c>
    </row>
    <row r="109" spans="1:66" ht="15.6" x14ac:dyDescent="0.3">
      <c r="A109" s="1241" t="s">
        <v>1199</v>
      </c>
      <c r="C109" s="1266"/>
      <c r="D109" s="1266"/>
      <c r="E109" s="1266"/>
      <c r="F109" s="1266"/>
      <c r="G109" s="1266"/>
      <c r="H109" s="1266"/>
      <c r="I109" s="1266"/>
      <c r="J109" s="1266"/>
      <c r="K109" s="1266"/>
      <c r="L109" s="1266"/>
      <c r="M109" s="1266"/>
      <c r="N109" s="1266"/>
      <c r="O109" s="1266"/>
      <c r="P109" s="1266"/>
      <c r="Q109" s="1266"/>
      <c r="R109" s="1266"/>
      <c r="S109" s="1266"/>
      <c r="T109" s="1266"/>
      <c r="U109" s="1266"/>
      <c r="V109" s="1266"/>
      <c r="W109" s="1266"/>
      <c r="X109" s="1266"/>
      <c r="Y109" s="1266"/>
      <c r="Z109" s="1266"/>
      <c r="AA109" s="1266"/>
      <c r="AB109" s="1266"/>
      <c r="AC109" s="1266"/>
      <c r="AD109" s="1266"/>
      <c r="AE109" s="1266"/>
      <c r="AF109" s="1266"/>
      <c r="AG109" s="1266"/>
      <c r="AH109" s="1266"/>
      <c r="AI109" s="1266"/>
      <c r="AJ109" s="1266"/>
      <c r="AK109" s="1266"/>
      <c r="AL109" s="1266"/>
      <c r="AM109" s="1266"/>
      <c r="AN109" s="1266"/>
      <c r="AO109" s="1266"/>
      <c r="AP109" s="1266"/>
      <c r="AQ109" s="1266"/>
      <c r="AR109" s="1266"/>
      <c r="AS109" s="1266"/>
      <c r="AT109" s="1266"/>
      <c r="AU109" s="1266"/>
      <c r="AV109" s="1266"/>
      <c r="AW109" s="1266"/>
      <c r="AX109" s="1266"/>
      <c r="AY109" s="1266"/>
      <c r="AZ109" s="1266"/>
      <c r="BA109" s="1266"/>
      <c r="BB109" s="1266"/>
      <c r="BC109" s="1266"/>
      <c r="BD109" s="1266"/>
      <c r="BE109" s="1266"/>
      <c r="BF109" s="1266"/>
      <c r="BG109" s="1266"/>
      <c r="BH109" s="1266"/>
      <c r="BI109" s="1266"/>
      <c r="BJ109" s="1266"/>
      <c r="BK109" s="1366">
        <f t="shared" si="7"/>
        <v>0</v>
      </c>
      <c r="BN109" s="1285"/>
    </row>
    <row r="110" spans="1:66" x14ac:dyDescent="0.3">
      <c r="A110" s="1354" t="s">
        <v>1198</v>
      </c>
      <c r="C110" s="1271">
        <v>-0.22059649363996708</v>
      </c>
      <c r="D110" s="1271">
        <v>-0.89089058489123685</v>
      </c>
      <c r="E110" s="1271">
        <v>-1.7628854438649859</v>
      </c>
      <c r="F110" s="1271">
        <v>-2.5103614284668367</v>
      </c>
      <c r="G110" s="1271">
        <v>-1.6479949750040412</v>
      </c>
      <c r="H110" s="1271">
        <v>-1.0959105398249129</v>
      </c>
      <c r="I110" s="1271">
        <v>-1.8708728589711479</v>
      </c>
      <c r="J110" s="1271">
        <v>-2.7631328056005731</v>
      </c>
      <c r="K110" s="1271">
        <v>-2.0978072348965355</v>
      </c>
      <c r="L110" s="1271">
        <v>-2.0417598402481176</v>
      </c>
      <c r="M110" s="1271">
        <v>-1.91266116134608</v>
      </c>
      <c r="N110" s="1271">
        <v>-1.0562412023390892</v>
      </c>
      <c r="O110" s="1271">
        <v>-1.4815933498955514</v>
      </c>
      <c r="P110" s="1271">
        <v>-0.97320828324076125</v>
      </c>
      <c r="Q110" s="1271">
        <v>-1.1044222283185927</v>
      </c>
      <c r="R110" s="1271">
        <v>-1.0791670752584186</v>
      </c>
      <c r="S110" s="1271">
        <v>-1.2427147779443151</v>
      </c>
      <c r="T110" s="1271">
        <v>-0.65706619428472024</v>
      </c>
      <c r="U110" s="1271">
        <v>-0.65984757725977528</v>
      </c>
      <c r="V110" s="1271">
        <v>-0.43687530556190829</v>
      </c>
      <c r="W110" s="1271">
        <v>-1.3366352600237081</v>
      </c>
      <c r="X110" s="1271">
        <v>-1.3433106694018555</v>
      </c>
      <c r="Y110" s="1271">
        <v>-0.68428490382585794</v>
      </c>
      <c r="Z110" s="1271">
        <v>-0.73905730382180546</v>
      </c>
      <c r="AA110" s="1271">
        <v>-0.66234164070629409</v>
      </c>
      <c r="AB110" s="1271">
        <v>-1.3346858070022818</v>
      </c>
      <c r="AC110" s="1271">
        <v>-1.5144947982782737</v>
      </c>
      <c r="AD110" s="1271">
        <v>-1.3377297143518592</v>
      </c>
      <c r="AE110" s="1271">
        <v>-0.74091672248109486</v>
      </c>
      <c r="AF110" s="1271">
        <v>-0.18411701486900262</v>
      </c>
      <c r="AG110" s="1271">
        <v>-1.2018004600387695</v>
      </c>
      <c r="AH110" s="1271">
        <v>-1.0996373221929301</v>
      </c>
      <c r="AI110" s="1271">
        <v>-1.428652115514955</v>
      </c>
      <c r="AJ110" s="1271">
        <v>-0.9486122687514823</v>
      </c>
      <c r="AK110" s="1271">
        <v>-0.64015445903751644</v>
      </c>
      <c r="AL110" s="1271">
        <v>-0.54197308446936387</v>
      </c>
      <c r="AM110" s="1271">
        <v>-1.1104591822209895</v>
      </c>
      <c r="AN110" s="1271">
        <v>-1.0516829671977856</v>
      </c>
      <c r="AO110" s="1271">
        <v>-1.0790484531098883</v>
      </c>
      <c r="AP110" s="1271">
        <v>-0.57834769089338778</v>
      </c>
      <c r="AQ110" s="1271">
        <v>-1.1700395079381634</v>
      </c>
      <c r="AR110" s="1271">
        <v>-0.79666669477270158</v>
      </c>
      <c r="AS110" s="1271">
        <v>-1.6654467364167826</v>
      </c>
      <c r="AT110" s="1271">
        <v>-1.4001527345840541</v>
      </c>
      <c r="AU110" s="1271">
        <v>-2.6721815194693219</v>
      </c>
      <c r="AV110" s="1271">
        <v>-1.4519885827062569</v>
      </c>
      <c r="AW110" s="1271">
        <v>-1.2714581919323067</v>
      </c>
      <c r="AX110" s="1271">
        <v>-0.52730285633653162</v>
      </c>
      <c r="AY110" s="1271">
        <v>-2.342417482483115</v>
      </c>
      <c r="AZ110" s="1271">
        <v>-1.5017460082419267</v>
      </c>
      <c r="BA110" s="1271">
        <v>-2.2203539286125298</v>
      </c>
      <c r="BB110" s="1271">
        <v>-1.3541191690226813</v>
      </c>
      <c r="BC110" s="1271">
        <v>-1.1428305101048739</v>
      </c>
      <c r="BD110" s="1271">
        <v>-0.86728065543358879</v>
      </c>
      <c r="BE110" s="1271">
        <v>-1.4464488848447365</v>
      </c>
      <c r="BF110" s="1271">
        <v>-1.1243645124986212</v>
      </c>
      <c r="BG110" s="1271">
        <v>-1.475779171422273</v>
      </c>
      <c r="BH110" s="1271">
        <v>-1.0745436816239591</v>
      </c>
      <c r="BI110" s="1271">
        <v>-1.3099106353115735</v>
      </c>
      <c r="BJ110" s="1271">
        <v>-0.51009877855605223</v>
      </c>
      <c r="BK110" s="1367">
        <f t="shared" si="7"/>
        <v>-74.389081441358726</v>
      </c>
    </row>
    <row r="111" spans="1:66" x14ac:dyDescent="0.3">
      <c r="A111" s="1355" t="s">
        <v>1198</v>
      </c>
      <c r="C111" s="1332">
        <f>+(SCI!C239/SCI!C3)</f>
        <v>-0.22059649363996708</v>
      </c>
      <c r="D111" s="1332">
        <f>+(SCI!D239/SCI!D3)</f>
        <v>-0.89089058489123685</v>
      </c>
      <c r="E111" s="1332">
        <f>+(SCI!E239/SCI!E3)</f>
        <v>-1.7628854438649859</v>
      </c>
      <c r="F111" s="1332">
        <f>+(SCI!F239/SCI!F3)</f>
        <v>-2.5103614284668367</v>
      </c>
      <c r="G111" s="1332">
        <f>+(SCI!G239/SCI!G3)</f>
        <v>-1.6479949750040412</v>
      </c>
      <c r="H111" s="1332">
        <f>+(SCI!H239/SCI!H3)</f>
        <v>-1.0959105398249129</v>
      </c>
      <c r="I111" s="1332">
        <f>+(SCI!I239/SCI!I3)</f>
        <v>-1.8708728589711479</v>
      </c>
      <c r="J111" s="1332">
        <f>+(SCI!J239/SCI!J3)</f>
        <v>-2.7631328056005731</v>
      </c>
      <c r="K111" s="1332">
        <f>+(SCI!K239/SCI!K3)</f>
        <v>-2.0978072348965355</v>
      </c>
      <c r="L111" s="1332">
        <f>+(SCI!L239/SCI!L3)</f>
        <v>-2.0417598402481176</v>
      </c>
      <c r="M111" s="1332">
        <f>+(SCI!M239/SCI!M3)</f>
        <v>-1.91266116134608</v>
      </c>
      <c r="N111" s="1332">
        <f>+(SCI!N239/SCI!N3)</f>
        <v>-1.0562412023390892</v>
      </c>
      <c r="O111" s="1332">
        <f>+(SCI!O239/SCI!O3)</f>
        <v>-1.4815933498955514</v>
      </c>
      <c r="P111" s="1332">
        <f>+(SCI!P239/SCI!P3)</f>
        <v>-0.97320828324076125</v>
      </c>
      <c r="Q111" s="1332">
        <f>+(SCI!Q239/SCI!Q3)</f>
        <v>-1.1044222283185927</v>
      </c>
      <c r="R111" s="1332">
        <f>+(SCI!R239/SCI!R3)</f>
        <v>-1.0791670752584186</v>
      </c>
      <c r="S111" s="1332">
        <f>+(SCI!S239/SCI!S3)</f>
        <v>-1.2427147779443151</v>
      </c>
      <c r="T111" s="1332">
        <f>+(SCI!T239/SCI!T3)</f>
        <v>-0.65706619428472024</v>
      </c>
      <c r="U111" s="1332">
        <f>+(SCI!U239/SCI!U3)</f>
        <v>-0.65984757725977528</v>
      </c>
      <c r="V111" s="1332">
        <f>+(SCI!V239/SCI!V3)</f>
        <v>-0.43687530556190829</v>
      </c>
      <c r="W111" s="1332">
        <f>+(SCI!W239/SCI!W3)</f>
        <v>-1.3366352600237081</v>
      </c>
      <c r="X111" s="1332">
        <f>+(SCI!X239/SCI!X3)</f>
        <v>-1.3433106694018555</v>
      </c>
      <c r="Y111" s="1332">
        <f>+(SCI!Y239/SCI!Y3)</f>
        <v>-0.68428490382585794</v>
      </c>
      <c r="Z111" s="1332">
        <f>+(SCI!Z239/SCI!Z3)</f>
        <v>-0.73905730382180546</v>
      </c>
      <c r="AA111" s="1332">
        <f>+(SCI!AA239/SCI!AA3)</f>
        <v>-0.66234164070629409</v>
      </c>
      <c r="AB111" s="1332">
        <f>+(SCI!AB239/SCI!AB3)</f>
        <v>-1.3346858070022818</v>
      </c>
      <c r="AC111" s="1332">
        <f>+(SCI!AC239/SCI!AC3)</f>
        <v>-1.5144947982782737</v>
      </c>
      <c r="AD111" s="1332">
        <f>+(SCI!AD239/SCI!AD3)</f>
        <v>-1.3377297143518592</v>
      </c>
      <c r="AE111" s="1332">
        <f>+(SCI!AE239/SCI!AE3)</f>
        <v>-0.74091672248109486</v>
      </c>
      <c r="AF111" s="1332">
        <f>+(SCI!AF239/SCI!AF3)</f>
        <v>-0.18411701486900262</v>
      </c>
      <c r="AG111" s="1332">
        <f>+(SCI!AG239/SCI!AG3)</f>
        <v>-1.2018004600387695</v>
      </c>
      <c r="AH111" s="1332">
        <f>+(SCI!AH239/SCI!AH3)</f>
        <v>-1.0996373221929301</v>
      </c>
      <c r="AI111" s="1332">
        <f>+(SCI!AI239/SCI!AI3)</f>
        <v>-1.428652115514955</v>
      </c>
      <c r="AJ111" s="1332">
        <f>+(SCI!AJ239/SCI!AJ3)</f>
        <v>-0.9486122687514823</v>
      </c>
      <c r="AK111" s="1332">
        <f>+(SCI!AK239/SCI!AK3)</f>
        <v>-0.64015445903751644</v>
      </c>
      <c r="AL111" s="1332">
        <f>+(SCI!AL239/SCI!AL3)</f>
        <v>-0.54197308446936387</v>
      </c>
      <c r="AM111" s="1332">
        <f>+(SCI!AM239/SCI!AM3)</f>
        <v>-1.1104591822209895</v>
      </c>
      <c r="AN111" s="1332">
        <f>+(SCI!AN239/SCI!AN3)</f>
        <v>-1.0516829671977856</v>
      </c>
      <c r="AO111" s="1332">
        <f>+(SCI!AO239/SCI!AO3)</f>
        <v>-1.0790484531098883</v>
      </c>
      <c r="AP111" s="1332">
        <f>+(SCI!AP239/SCI!AP3)</f>
        <v>-0.57834769089338778</v>
      </c>
      <c r="AQ111" s="1332">
        <f>+(SCI!AQ239/SCI!AQ3)</f>
        <v>-1.1700395079381634</v>
      </c>
      <c r="AR111" s="1332">
        <f>+(SCI!AR239/SCI!AR3)</f>
        <v>-0.79666669477270158</v>
      </c>
      <c r="AS111" s="1332">
        <f>+(SCI!AS239/SCI!AS3)</f>
        <v>-1.6654467364167826</v>
      </c>
      <c r="AT111" s="1332">
        <f>+(SCI!AT239/SCI!AT3)</f>
        <v>-1.4001527345840541</v>
      </c>
      <c r="AU111" s="1332">
        <f>+(SCI!AU239/SCI!AU3)</f>
        <v>-2.6721815194693219</v>
      </c>
      <c r="AV111" s="1332">
        <f>+(SCI!AV239/SCI!AV3)</f>
        <v>-1.4519885827062569</v>
      </c>
      <c r="AW111" s="1332">
        <f>+(SCI!AW239/SCI!AW3)</f>
        <v>-1.2714581919323067</v>
      </c>
      <c r="AX111" s="1332">
        <f>+(SCI!AX239/SCI!AX3)</f>
        <v>-0.52730285633653162</v>
      </c>
      <c r="AY111" s="1332">
        <f>+(SCI!AY239/SCI!AY3)</f>
        <v>-2.342417482483115</v>
      </c>
      <c r="AZ111" s="1332">
        <f>+(SCI!AZ239/SCI!AZ3)</f>
        <v>-1.5017460082419267</v>
      </c>
      <c r="BA111" s="1332">
        <f>+(SCI!BA239/SCI!BA3)</f>
        <v>-2.2203539286125298</v>
      </c>
      <c r="BB111" s="1332">
        <f>+(SCI!BB239/SCI!BB3)</f>
        <v>-1.3541191690226813</v>
      </c>
      <c r="BC111" s="1332">
        <f>+(SCI!BC239/SCI!BC3)</f>
        <v>-1.1428305101048739</v>
      </c>
      <c r="BD111" s="1332">
        <f>+(SCI!BD239/SCI!BD3)</f>
        <v>-0.86728065543358879</v>
      </c>
      <c r="BE111" s="1332">
        <f>+(SCI!BE239/SCI!BE3)</f>
        <v>-1.4464488848447365</v>
      </c>
      <c r="BF111" s="1332">
        <f>+(SCI!BF239/SCI!BF3)</f>
        <v>-1.1243645124986212</v>
      </c>
      <c r="BG111" s="1332">
        <f>+(SCI!BG239/SCI!BG3)</f>
        <v>-1.475779171422273</v>
      </c>
      <c r="BH111" s="1332">
        <f>+(SCI!BH239/SCI!BH3)</f>
        <v>-1.0745436816239591</v>
      </c>
      <c r="BI111" s="1332">
        <f>+(SCI!BI239/SCI!BI3)</f>
        <v>-1.3099106353115735</v>
      </c>
      <c r="BJ111" s="1332">
        <f>+(SCI!BJ239/SCI!BJ3)</f>
        <v>-0.51009877855605223</v>
      </c>
      <c r="BK111" s="1367">
        <f t="shared" si="7"/>
        <v>-74.389081441358726</v>
      </c>
      <c r="BN111" s="1285"/>
    </row>
    <row r="112" spans="1:66" x14ac:dyDescent="0.3">
      <c r="A112" s="1354" t="s">
        <v>1197</v>
      </c>
      <c r="C112" s="1271">
        <v>-1.3657282457951515E-2</v>
      </c>
      <c r="D112" s="1271">
        <v>-4.3910747119762825E-2</v>
      </c>
      <c r="E112" s="1271">
        <v>-8.1929465945577151E-2</v>
      </c>
      <c r="F112" s="1271">
        <v>-0.10067090305494424</v>
      </c>
      <c r="G112" s="1271">
        <v>-9.6850656835154633E-2</v>
      </c>
      <c r="H112" s="1271">
        <v>-9.1279858941587744E-2</v>
      </c>
      <c r="I112" s="1271">
        <v>-0.1199645723044091</v>
      </c>
      <c r="J112" s="1271">
        <v>-0.13117433170667864</v>
      </c>
      <c r="K112" s="1271">
        <v>-0.11765357853328354</v>
      </c>
      <c r="L112" s="1271">
        <v>-0.1303949002209375</v>
      </c>
      <c r="M112" s="1271">
        <v>-0.12753509707128693</v>
      </c>
      <c r="N112" s="1271">
        <v>-0.11314092419730393</v>
      </c>
      <c r="O112" s="1271">
        <v>-0.11706975181748901</v>
      </c>
      <c r="P112" s="1271">
        <v>-8.6012808873424051E-2</v>
      </c>
      <c r="Q112" s="1271">
        <v>-8.8058946663704049E-2</v>
      </c>
      <c r="R112" s="1271">
        <v>-9.0622263020270058E-2</v>
      </c>
      <c r="S112" s="1271">
        <v>-0.10744847396769258</v>
      </c>
      <c r="T112" s="1271">
        <v>-7.8582121886984074E-2</v>
      </c>
      <c r="U112" s="1271">
        <v>-7.3064499689669604E-2</v>
      </c>
      <c r="V112" s="1271">
        <v>-4.9097294819329541E-2</v>
      </c>
      <c r="W112" s="1271">
        <v>-0.11623364885233398</v>
      </c>
      <c r="X112" s="1271">
        <v>-0.13595680583206732</v>
      </c>
      <c r="Y112" s="1271">
        <v>-8.0475389612351414E-2</v>
      </c>
      <c r="Z112" s="1271">
        <v>-0.10404463285283283</v>
      </c>
      <c r="AA112" s="1271">
        <v>-6.894576532829319E-2</v>
      </c>
      <c r="AB112" s="1271">
        <v>-0.1187235586427469</v>
      </c>
      <c r="AC112" s="1271">
        <v>-0.13458209056149689</v>
      </c>
      <c r="AD112" s="1271">
        <v>-0.12803991174759821</v>
      </c>
      <c r="AE112" s="1271">
        <v>-8.2720981119676032E-2</v>
      </c>
      <c r="AF112" s="1271">
        <v>-2.8393585582440317E-2</v>
      </c>
      <c r="AG112" s="1271">
        <v>-0.13086469770889606</v>
      </c>
      <c r="AH112" s="1271">
        <v>-0.1270050472588316</v>
      </c>
      <c r="AI112" s="1271">
        <v>-0.14940998364760455</v>
      </c>
      <c r="AJ112" s="1271">
        <v>-0.12150806351985743</v>
      </c>
      <c r="AK112" s="1271">
        <v>-8.4265029414889156E-2</v>
      </c>
      <c r="AL112" s="1271">
        <v>-9.0202045902431985E-2</v>
      </c>
      <c r="AM112" s="1271">
        <v>-0.11198567091641429</v>
      </c>
      <c r="AN112" s="1271">
        <v>-0.11150879126038214</v>
      </c>
      <c r="AO112" s="1271">
        <v>-0.106430838843579</v>
      </c>
      <c r="AP112" s="1271">
        <v>-7.0886168125238971E-2</v>
      </c>
      <c r="AQ112" s="1271">
        <v>-0.12163416332515811</v>
      </c>
      <c r="AR112" s="1271">
        <v>-0.10740941613560727</v>
      </c>
      <c r="AS112" s="1271">
        <v>-0.16872040149966064</v>
      </c>
      <c r="AT112" s="1271">
        <v>-0.15123356297012203</v>
      </c>
      <c r="AU112" s="1271">
        <v>-0.22122049292415058</v>
      </c>
      <c r="AV112" s="1271">
        <v>-0.16947651580046974</v>
      </c>
      <c r="AW112" s="1271">
        <v>-0.15038069540694621</v>
      </c>
      <c r="AX112" s="1271">
        <v>-8.856696764179546E-2</v>
      </c>
      <c r="AY112" s="1271">
        <v>-0.17656228720436853</v>
      </c>
      <c r="AZ112" s="1271">
        <v>-0.14670759410735359</v>
      </c>
      <c r="BA112" s="1271">
        <v>-0.19101225671962113</v>
      </c>
      <c r="BB112" s="1271">
        <v>-0.14822798552338601</v>
      </c>
      <c r="BC112" s="1271">
        <v>-0.1321401886905359</v>
      </c>
      <c r="BD112" s="1271">
        <v>-0.12337749014855733</v>
      </c>
      <c r="BE112" s="1271">
        <v>-0.16724971865944249</v>
      </c>
      <c r="BF112" s="1271">
        <v>-0.14412632260932418</v>
      </c>
      <c r="BG112" s="1271">
        <v>-0.16767386149341015</v>
      </c>
      <c r="BH112" s="1271">
        <v>-0.15219866743271473</v>
      </c>
      <c r="BI112" s="1271">
        <v>-0.16862064432476517</v>
      </c>
      <c r="BJ112" s="1271">
        <v>-9.5420912270308481E-2</v>
      </c>
      <c r="BK112" s="1367">
        <f t="shared" si="7"/>
        <v>-6.9522613307450989</v>
      </c>
    </row>
    <row r="113" spans="1:66" x14ac:dyDescent="0.3">
      <c r="A113" s="1355" t="s">
        <v>1197</v>
      </c>
      <c r="C113" s="1332">
        <f>+(SCI!C239/SFP!D3)</f>
        <v>-1.3657282457951515E-2</v>
      </c>
      <c r="D113" s="1332">
        <f>+(SCI!D239/SFP!E3)</f>
        <v>-4.3910747119762825E-2</v>
      </c>
      <c r="E113" s="1332">
        <f>+(SCI!E239/SFP!F3)</f>
        <v>-8.1929465945577151E-2</v>
      </c>
      <c r="F113" s="1332">
        <f>+(SCI!F239/SFP!G3)</f>
        <v>-0.10067090305494424</v>
      </c>
      <c r="G113" s="1332">
        <f>+(SCI!G239/SFP!H3)</f>
        <v>-9.6850656835154633E-2</v>
      </c>
      <c r="H113" s="1332">
        <f>+(SCI!H239/SFP!I3)</f>
        <v>-9.1279858941587744E-2</v>
      </c>
      <c r="I113" s="1332">
        <f>+(SCI!I239/SFP!J3)</f>
        <v>-0.1199645723044091</v>
      </c>
      <c r="J113" s="1332">
        <f>+(SCI!J239/SFP!K3)</f>
        <v>-0.13117433170667864</v>
      </c>
      <c r="K113" s="1332">
        <f>+(SCI!K239/SFP!L3)</f>
        <v>-0.11765357853328354</v>
      </c>
      <c r="L113" s="1332">
        <f>+(SCI!L239/SFP!M3)</f>
        <v>-0.1303949002209375</v>
      </c>
      <c r="M113" s="1332">
        <f>+(SCI!M239/SFP!N3)</f>
        <v>-0.12753509707128693</v>
      </c>
      <c r="N113" s="1332">
        <f>+(SCI!N239/SFP!O3)</f>
        <v>-0.11314092419730393</v>
      </c>
      <c r="O113" s="1332">
        <f>+(SCI!O239/SFP!P3)</f>
        <v>-0.11706975181748901</v>
      </c>
      <c r="P113" s="1332">
        <f>+(SCI!P239/SFP!Q3)</f>
        <v>-8.6012808873424051E-2</v>
      </c>
      <c r="Q113" s="1332">
        <f>+(SCI!Q239/SFP!R3)</f>
        <v>-8.8058946663704049E-2</v>
      </c>
      <c r="R113" s="1332">
        <f>+(SCI!R239/SFP!S3)</f>
        <v>-9.0622263020270058E-2</v>
      </c>
      <c r="S113" s="1332">
        <f>+(SCI!S239/SFP!T3)</f>
        <v>-0.10744847396769258</v>
      </c>
      <c r="T113" s="1332">
        <f>+(SCI!T239/SFP!U3)</f>
        <v>-7.8582121886984074E-2</v>
      </c>
      <c r="U113" s="1332">
        <f>+(SCI!U239/SFP!V3)</f>
        <v>-7.3064499689669604E-2</v>
      </c>
      <c r="V113" s="1332">
        <f>+(SCI!V239/SFP!W3)</f>
        <v>-4.9097294819329541E-2</v>
      </c>
      <c r="W113" s="1332">
        <f>+(SCI!W239/SFP!X3)</f>
        <v>-0.11623364885233398</v>
      </c>
      <c r="X113" s="1332">
        <f>+(SCI!X239/SFP!Y3)</f>
        <v>-0.13595680583206732</v>
      </c>
      <c r="Y113" s="1332">
        <f>+(SCI!Y239/SFP!Z3)</f>
        <v>-8.0475389612351414E-2</v>
      </c>
      <c r="Z113" s="1332">
        <f>+(SCI!Z239/SFP!AA3)</f>
        <v>-0.10404463285283283</v>
      </c>
      <c r="AA113" s="1332">
        <f>+(SCI!AA239/SFP!AB3)</f>
        <v>-6.894576532829319E-2</v>
      </c>
      <c r="AB113" s="1332">
        <f>+(SCI!AB239/SFP!AC3)</f>
        <v>-0.1187235586427469</v>
      </c>
      <c r="AC113" s="1332">
        <f>+(SCI!AC239/SFP!AD3)</f>
        <v>-0.13458209056149689</v>
      </c>
      <c r="AD113" s="1332">
        <f>+(SCI!AD239/SFP!AE3)</f>
        <v>-0.12803991174759821</v>
      </c>
      <c r="AE113" s="1332">
        <f>+(SCI!AE239/SFP!AF3)</f>
        <v>-8.2720981119676032E-2</v>
      </c>
      <c r="AF113" s="1332">
        <f>+(SCI!AF239/SFP!AG3)</f>
        <v>-2.8393585582440317E-2</v>
      </c>
      <c r="AG113" s="1332">
        <f>+(SCI!AG239/SFP!AH3)</f>
        <v>-0.13086469770889606</v>
      </c>
      <c r="AH113" s="1332">
        <f>+(SCI!AH239/SFP!AI3)</f>
        <v>-0.1270050472588316</v>
      </c>
      <c r="AI113" s="1332">
        <f>+(SCI!AI239/SFP!AJ3)</f>
        <v>-0.14940998364760455</v>
      </c>
      <c r="AJ113" s="1332">
        <f>+(SCI!AJ239/SFP!AK3)</f>
        <v>-0.12150806351985743</v>
      </c>
      <c r="AK113" s="1332">
        <f>+(SCI!AK239/SFP!AL3)</f>
        <v>-8.4265029414889156E-2</v>
      </c>
      <c r="AL113" s="1332">
        <f>+(SCI!AL239/SFP!AM3)</f>
        <v>-9.0202045902431985E-2</v>
      </c>
      <c r="AM113" s="1332">
        <f>+(SCI!AM239/SFP!AN3)</f>
        <v>-0.11198567091641429</v>
      </c>
      <c r="AN113" s="1332">
        <f>+(SCI!AN239/SFP!AO3)</f>
        <v>-0.11150879126038214</v>
      </c>
      <c r="AO113" s="1332">
        <f>+(SCI!AO239/SFP!AP3)</f>
        <v>-0.106430838843579</v>
      </c>
      <c r="AP113" s="1332">
        <f>+(SCI!AP239/SFP!AQ3)</f>
        <v>-7.0886168125238971E-2</v>
      </c>
      <c r="AQ113" s="1332">
        <f>+(SCI!AQ239/SFP!AR3)</f>
        <v>-0.12163416332515811</v>
      </c>
      <c r="AR113" s="1332">
        <f>+(SCI!AR239/SFP!AS3)</f>
        <v>-0.10740941613560727</v>
      </c>
      <c r="AS113" s="1332">
        <f>+(SCI!AS239/SFP!AT3)</f>
        <v>-0.16872040149966064</v>
      </c>
      <c r="AT113" s="1332">
        <f>+(SCI!AT239/SFP!AU3)</f>
        <v>-0.15123356297012203</v>
      </c>
      <c r="AU113" s="1332">
        <f>+(SCI!AU239/SFP!AV3)</f>
        <v>-0.22122049292415058</v>
      </c>
      <c r="AV113" s="1332">
        <f>+(SCI!AV239/SFP!AW3)</f>
        <v>-0.16947651580046974</v>
      </c>
      <c r="AW113" s="1332">
        <f>+(SCI!AW239/SFP!AX3)</f>
        <v>-0.15038069540694621</v>
      </c>
      <c r="AX113" s="1332">
        <f>+(SCI!AX239/SFP!AY3)</f>
        <v>-8.856696764179546E-2</v>
      </c>
      <c r="AY113" s="1332">
        <f>+(SCI!AY239/SFP!AZ3)</f>
        <v>-0.17656228720436853</v>
      </c>
      <c r="AZ113" s="1332">
        <f>+(SCI!AZ239/SFP!BA3)</f>
        <v>-0.14670759410735359</v>
      </c>
      <c r="BA113" s="1332">
        <f>+(SCI!BA239/SFP!BB3)</f>
        <v>-0.19101225671962113</v>
      </c>
      <c r="BB113" s="1332">
        <f>+(SCI!BB239/SFP!BC3)</f>
        <v>-0.14822798552338601</v>
      </c>
      <c r="BC113" s="1332">
        <f>+(SCI!BC239/SFP!BD3)</f>
        <v>-0.1321401886905359</v>
      </c>
      <c r="BD113" s="1332">
        <f>+(SCI!BD239/SFP!BE3)</f>
        <v>-0.12337749014855733</v>
      </c>
      <c r="BE113" s="1332">
        <f>+(SCI!BE239/SFP!BF3)</f>
        <v>-0.16724971865944249</v>
      </c>
      <c r="BF113" s="1332">
        <f>+(SCI!BF239/SFP!BG3)</f>
        <v>-0.14412632260932418</v>
      </c>
      <c r="BG113" s="1332">
        <f>+(SCI!BG239/SFP!BH3)</f>
        <v>-0.16767386149341015</v>
      </c>
      <c r="BH113" s="1332">
        <f>+(SCI!BH239/SFP!BI3)</f>
        <v>-0.15219866743271473</v>
      </c>
      <c r="BI113" s="1332">
        <f>+(SCI!BI239/SFP!BJ3)</f>
        <v>-0.16862064432476517</v>
      </c>
      <c r="BJ113" s="1332">
        <f>+(SCI!BJ239/SFP!BK3)</f>
        <v>-9.5420912270308481E-2</v>
      </c>
      <c r="BK113" s="1367">
        <f t="shared" si="7"/>
        <v>-6.9522613307450989</v>
      </c>
      <c r="BN113" s="1285"/>
    </row>
    <row r="114" spans="1:66" x14ac:dyDescent="0.3">
      <c r="A114" s="1354" t="s">
        <v>1196</v>
      </c>
      <c r="C114" s="1271">
        <v>-2.7363790691874557E-2</v>
      </c>
      <c r="D114" s="1271">
        <v>-9.1290877084576574E-2</v>
      </c>
      <c r="E114" s="1271">
        <v>-0.13424584216431112</v>
      </c>
      <c r="F114" s="1271">
        <v>-0.1598588177889988</v>
      </c>
      <c r="G114" s="1271">
        <v>-0.16491877154309159</v>
      </c>
      <c r="H114" s="1271">
        <v>-0.17626280785946113</v>
      </c>
      <c r="I114" s="1271">
        <v>-0.22767806509088559</v>
      </c>
      <c r="J114" s="1271">
        <v>-0.22882712780612863</v>
      </c>
      <c r="K114" s="1271">
        <v>-0.20187597285532408</v>
      </c>
      <c r="L114" s="1271">
        <v>-0.22694208788330733</v>
      </c>
      <c r="M114" s="1271">
        <v>-0.22645214692943072</v>
      </c>
      <c r="N114" s="1271">
        <v>-0.22868633164344795</v>
      </c>
      <c r="O114" s="1271">
        <v>-0.26219443701730705</v>
      </c>
      <c r="P114" s="1271">
        <v>-0.18478773691270994</v>
      </c>
      <c r="Q114" s="1271">
        <v>-0.18211796689654497</v>
      </c>
      <c r="R114" s="1271">
        <v>-0.18199506191443279</v>
      </c>
      <c r="S114" s="1271">
        <v>-0.22401125527212126</v>
      </c>
      <c r="T114" s="1271">
        <v>-0.17900154355740397</v>
      </c>
      <c r="U114" s="1271">
        <v>-0.16495974098624652</v>
      </c>
      <c r="V114" s="1271">
        <v>-0.10809301393430833</v>
      </c>
      <c r="W114" s="1271">
        <v>-0.24908844136900951</v>
      </c>
      <c r="X114" s="1271">
        <v>-0.28986673603837598</v>
      </c>
      <c r="Y114" s="1271">
        <v>-0.17653299961712166</v>
      </c>
      <c r="Z114" s="1271">
        <v>-0.25553057618686104</v>
      </c>
      <c r="AA114" s="1271">
        <v>-0.18676388762825868</v>
      </c>
      <c r="AB114" s="1271">
        <v>-0.30426274854727564</v>
      </c>
      <c r="AC114" s="1271">
        <v>-0.30801750972220643</v>
      </c>
      <c r="AD114" s="1271">
        <v>-0.27822109484607654</v>
      </c>
      <c r="AE114" s="1271">
        <v>-0.18978281001672542</v>
      </c>
      <c r="AF114" s="1271">
        <v>-7.5443732579333844E-2</v>
      </c>
      <c r="AG114" s="1271">
        <v>-0.33448246284347166</v>
      </c>
      <c r="AH114" s="1271">
        <v>-0.30179015032588269</v>
      </c>
      <c r="AI114" s="1271">
        <v>-0.33947148122036197</v>
      </c>
      <c r="AJ114" s="1271">
        <v>-0.28212383400440344</v>
      </c>
      <c r="AK114" s="1271">
        <v>-0.19977616099699946</v>
      </c>
      <c r="AL114" s="1271">
        <v>-0.2455413385558875</v>
      </c>
      <c r="AM114" s="1271">
        <v>-0.3285543524177531</v>
      </c>
      <c r="AN114" s="1271">
        <v>-0.30233797513156813</v>
      </c>
      <c r="AO114" s="1271">
        <v>-0.28132007022300221</v>
      </c>
      <c r="AP114" s="1271">
        <v>-0.1875265059737822</v>
      </c>
      <c r="AQ114" s="1271">
        <v>-0.33105812347018521</v>
      </c>
      <c r="AR114" s="1271">
        <v>-0.3249745980868558</v>
      </c>
      <c r="AS114" s="1271">
        <v>-0.48686412271431823</v>
      </c>
      <c r="AT114" s="1271">
        <v>-0.41166202591192091</v>
      </c>
      <c r="AU114" s="1271">
        <v>-0.56100293088088182</v>
      </c>
      <c r="AV114" s="1271">
        <v>-0.43527311729088641</v>
      </c>
      <c r="AW114" s="1271">
        <v>-0.39360805652748504</v>
      </c>
      <c r="AX114" s="1271">
        <v>-0.27978264805176067</v>
      </c>
      <c r="AY114" s="1271">
        <v>-0.58883296523621398</v>
      </c>
      <c r="AZ114" s="1271">
        <v>-0.45927991031924403</v>
      </c>
      <c r="BA114" s="1271">
        <v>-0.53747660711874568</v>
      </c>
      <c r="BB114" s="1271">
        <v>-0.40343461512726558</v>
      </c>
      <c r="BC114" s="1271">
        <v>-0.38070025951685632</v>
      </c>
      <c r="BD114" s="1271">
        <v>-0.39632841303387112</v>
      </c>
      <c r="BE114" s="1271">
        <v>-0.52162196029140195</v>
      </c>
      <c r="BF114" s="1271">
        <v>-0.42958778661167019</v>
      </c>
      <c r="BG114" s="1271">
        <v>-0.48436619412206056</v>
      </c>
      <c r="BH114" s="1271">
        <v>-0.44887194998414554</v>
      </c>
      <c r="BI114" s="1271">
        <v>-0.50429525009784038</v>
      </c>
      <c r="BJ114" s="1271">
        <v>-0.33671900190761894</v>
      </c>
      <c r="BK114" s="1367">
        <f t="shared" si="7"/>
        <v>-17.413738800377498</v>
      </c>
    </row>
    <row r="115" spans="1:66" x14ac:dyDescent="0.3">
      <c r="A115" s="1355" t="s">
        <v>1196</v>
      </c>
      <c r="C115" s="1332">
        <f>+(SCI!C239/SFP!D69)</f>
        <v>-2.7363790691874557E-2</v>
      </c>
      <c r="D115" s="1332">
        <f>+(SCI!D239/SFP!E69)</f>
        <v>-9.1290877084576574E-2</v>
      </c>
      <c r="E115" s="1332">
        <f>+(SCI!E239/SFP!F69)</f>
        <v>-0.13424584216431112</v>
      </c>
      <c r="F115" s="1332">
        <f>+(SCI!F239/SFP!G69)</f>
        <v>-0.1598588177889988</v>
      </c>
      <c r="G115" s="1332">
        <f>+(SCI!G239/SFP!H69)</f>
        <v>-0.16491877154309159</v>
      </c>
      <c r="H115" s="1332">
        <f>+(SCI!H239/SFP!I69)</f>
        <v>-0.17626280785946113</v>
      </c>
      <c r="I115" s="1332">
        <f>+(SCI!I239/SFP!J69)</f>
        <v>-0.22767806509088559</v>
      </c>
      <c r="J115" s="1332">
        <f>+(SCI!J239/SFP!K69)</f>
        <v>-0.22882712780612863</v>
      </c>
      <c r="K115" s="1332">
        <f>+(SCI!K239/SFP!L69)</f>
        <v>-0.20187597285532408</v>
      </c>
      <c r="L115" s="1332">
        <f>+(SCI!L239/SFP!M69)</f>
        <v>-0.22694208788330733</v>
      </c>
      <c r="M115" s="1332">
        <f>+(SCI!M239/SFP!N69)</f>
        <v>-0.22645214692943072</v>
      </c>
      <c r="N115" s="1332">
        <f>+(SCI!N239/SFP!O69)</f>
        <v>-0.22868633164344795</v>
      </c>
      <c r="O115" s="1332">
        <f>+(SCI!O239/SFP!P69)</f>
        <v>-0.26219443701730705</v>
      </c>
      <c r="P115" s="1332">
        <f>+(SCI!P239/SFP!Q69)</f>
        <v>-0.18478773691270994</v>
      </c>
      <c r="Q115" s="1332">
        <f>+(SCI!Q239/SFP!R69)</f>
        <v>-0.18211796689654497</v>
      </c>
      <c r="R115" s="1332">
        <f>+(SCI!R239/SFP!S69)</f>
        <v>-0.18199506191443279</v>
      </c>
      <c r="S115" s="1332">
        <f>+(SCI!S239/SFP!T69)</f>
        <v>-0.22401125527212126</v>
      </c>
      <c r="T115" s="1332">
        <f>+(SCI!T239/SFP!U69)</f>
        <v>-0.17900154355740397</v>
      </c>
      <c r="U115" s="1332">
        <f>+(SCI!U239/SFP!V69)</f>
        <v>-0.16495974098624652</v>
      </c>
      <c r="V115" s="1332">
        <f>+(SCI!V239/SFP!W69)</f>
        <v>-0.10809301393430833</v>
      </c>
      <c r="W115" s="1332">
        <f>+(SCI!W239/SFP!X69)</f>
        <v>-0.24908844136900951</v>
      </c>
      <c r="X115" s="1332">
        <f>+(SCI!X239/SFP!Y69)</f>
        <v>-0.28986673603837598</v>
      </c>
      <c r="Y115" s="1332">
        <f>+(SCI!Y239/SFP!Z69)</f>
        <v>-0.17653299961712166</v>
      </c>
      <c r="Z115" s="1332">
        <f>+(SCI!Z239/SFP!AA69)</f>
        <v>-0.25553057618686104</v>
      </c>
      <c r="AA115" s="1332">
        <f>+(SCI!AA239/SFP!AB69)</f>
        <v>-0.18676388762825868</v>
      </c>
      <c r="AB115" s="1332">
        <f>+(SCI!AB239/SFP!AC69)</f>
        <v>-0.30426274854727564</v>
      </c>
      <c r="AC115" s="1332">
        <f>+(SCI!AC239/SFP!AD69)</f>
        <v>-0.30801750972220643</v>
      </c>
      <c r="AD115" s="1332">
        <f>+(SCI!AD239/SFP!AE69)</f>
        <v>-0.27822109484607654</v>
      </c>
      <c r="AE115" s="1332">
        <f>+(SCI!AE239/SFP!AF69)</f>
        <v>-0.18978281001672542</v>
      </c>
      <c r="AF115" s="1332">
        <f>+(SCI!AF239/SFP!AG69)</f>
        <v>-7.5443732579333844E-2</v>
      </c>
      <c r="AG115" s="1332">
        <f>+(SCI!AG239/SFP!AH69)</f>
        <v>-0.33448246284347166</v>
      </c>
      <c r="AH115" s="1332">
        <f>+(SCI!AH239/SFP!AI69)</f>
        <v>-0.30179015032588269</v>
      </c>
      <c r="AI115" s="1332">
        <f>+(SCI!AI239/SFP!AJ69)</f>
        <v>-0.33947148122036197</v>
      </c>
      <c r="AJ115" s="1332">
        <f>+(SCI!AJ239/SFP!AK69)</f>
        <v>-0.28212383400440344</v>
      </c>
      <c r="AK115" s="1332">
        <f>+(SCI!AK239/SFP!AL69)</f>
        <v>-0.19977616099699946</v>
      </c>
      <c r="AL115" s="1332">
        <f>+(SCI!AL239/SFP!AM69)</f>
        <v>-0.2455413385558875</v>
      </c>
      <c r="AM115" s="1332">
        <f>+(SCI!AM239/SFP!AN69)</f>
        <v>-0.3285543524177531</v>
      </c>
      <c r="AN115" s="1332">
        <f>+(SCI!AN239/SFP!AO69)</f>
        <v>-0.30233797513156813</v>
      </c>
      <c r="AO115" s="1332">
        <f>+(SCI!AO239/SFP!AP69)</f>
        <v>-0.28132007022300221</v>
      </c>
      <c r="AP115" s="1332">
        <f>+(SCI!AP239/SFP!AQ69)</f>
        <v>-0.1875265059737822</v>
      </c>
      <c r="AQ115" s="1332">
        <f>+(SCI!AQ239/SFP!AR69)</f>
        <v>-0.33105812347018521</v>
      </c>
      <c r="AR115" s="1332">
        <f>+(SCI!AR239/SFP!AS69)</f>
        <v>-0.3249745980868558</v>
      </c>
      <c r="AS115" s="1332">
        <f>+(SCI!AS239/SFP!AT69)</f>
        <v>-0.48686412271431823</v>
      </c>
      <c r="AT115" s="1332">
        <f>+(SCI!AT239/SFP!AU69)</f>
        <v>-0.41166202591192091</v>
      </c>
      <c r="AU115" s="1332">
        <f>+(SCI!AU239/SFP!AV69)</f>
        <v>-0.56100293088088182</v>
      </c>
      <c r="AV115" s="1332">
        <f>+(SCI!AV239/SFP!AW69)</f>
        <v>-0.43527311729088641</v>
      </c>
      <c r="AW115" s="1332">
        <f>+(SCI!AW239/SFP!AX69)</f>
        <v>-0.39360805652748504</v>
      </c>
      <c r="AX115" s="1332">
        <f>+(SCI!AX239/SFP!AY69)</f>
        <v>-0.27978264805176067</v>
      </c>
      <c r="AY115" s="1332">
        <f>+(SCI!AY239/SFP!AZ69)</f>
        <v>-0.58883296523621398</v>
      </c>
      <c r="AZ115" s="1332">
        <f>+(SCI!AZ239/SFP!BA69)</f>
        <v>-0.45927991031924403</v>
      </c>
      <c r="BA115" s="1332">
        <f>+(SCI!BA239/SFP!BB69)</f>
        <v>-0.53747660711874568</v>
      </c>
      <c r="BB115" s="1332">
        <f>+(SCI!BB239/SFP!BC69)</f>
        <v>-0.40343461512726558</v>
      </c>
      <c r="BC115" s="1332">
        <f>+(SCI!BC239/SFP!BD69)</f>
        <v>-0.38070025951685632</v>
      </c>
      <c r="BD115" s="1332">
        <f>+(SCI!BD239/SFP!BE69)</f>
        <v>-0.39632841303387112</v>
      </c>
      <c r="BE115" s="1332">
        <f>+(SCI!BE239/SFP!BF69)</f>
        <v>-0.52162196029140195</v>
      </c>
      <c r="BF115" s="1332">
        <f>+(SCI!BF239/SFP!BG69)</f>
        <v>-0.42958778661167019</v>
      </c>
      <c r="BG115" s="1332">
        <f>+(SCI!BG239/SFP!BH69)</f>
        <v>-0.48436619412206056</v>
      </c>
      <c r="BH115" s="1332">
        <f>+(SCI!BH239/SFP!BI69)</f>
        <v>-0.44887194998414554</v>
      </c>
      <c r="BI115" s="1332">
        <f>+(SCI!BI239/SFP!BJ69)</f>
        <v>-0.50429525009784038</v>
      </c>
      <c r="BJ115" s="1332">
        <f>+(SCI!BJ239/SFP!BK69)</f>
        <v>-0.33671900190761894</v>
      </c>
      <c r="BK115" s="1367">
        <f t="shared" si="7"/>
        <v>-17.413738800377498</v>
      </c>
      <c r="BN115" s="1285"/>
    </row>
    <row r="116" spans="1:66" x14ac:dyDescent="0.3">
      <c r="A116" s="1354" t="s">
        <v>1195</v>
      </c>
      <c r="C116" s="1271">
        <v>-5.3910683942745834E-2</v>
      </c>
      <c r="D116" s="1271">
        <v>-0.27748749813030832</v>
      </c>
      <c r="E116" s="1271">
        <v>-0.99197910181113558</v>
      </c>
      <c r="F116" s="1271">
        <v>6.9306747678501663</v>
      </c>
      <c r="G116" s="1271">
        <v>0.87612726116715534</v>
      </c>
      <c r="H116" s="1271">
        <v>0.48083370832182903</v>
      </c>
      <c r="I116" s="1271">
        <v>0.38051071233919664</v>
      </c>
      <c r="J116" s="1271">
        <v>0.27439536850686436</v>
      </c>
      <c r="K116" s="1271">
        <v>0.19312134379528537</v>
      </c>
      <c r="L116" s="1271">
        <v>0.17669790689205808</v>
      </c>
      <c r="M116" s="1271">
        <v>0.14841399268535374</v>
      </c>
      <c r="N116" s="1271">
        <v>0.12901857089580443</v>
      </c>
      <c r="O116" s="1271">
        <v>0.12761363995482158</v>
      </c>
      <c r="P116" s="1271">
        <v>8.1697549620509069E-2</v>
      </c>
      <c r="Q116" s="1271">
        <v>7.4012561894518616E-2</v>
      </c>
      <c r="R116" s="1271">
        <v>6.8454714236793848E-2</v>
      </c>
      <c r="S116" s="1271">
        <v>7.7244742421809259E-2</v>
      </c>
      <c r="T116" s="1271">
        <v>5.7777602308215117E-2</v>
      </c>
      <c r="U116" s="1271">
        <v>5.0237401862505124E-2</v>
      </c>
      <c r="V116" s="1271">
        <v>3.1665373994499861E-2</v>
      </c>
      <c r="W116" s="1271">
        <v>6.7583912284588515E-2</v>
      </c>
      <c r="X116" s="1271">
        <v>7.2459359601261111E-2</v>
      </c>
      <c r="Y116" s="1271">
        <v>4.1989975411969069E-2</v>
      </c>
      <c r="Z116" s="1271">
        <v>5.6929847708095595E-2</v>
      </c>
      <c r="AA116" s="1271">
        <v>3.968415812696581E-2</v>
      </c>
      <c r="AB116" s="1271">
        <v>6.0330969267476955E-2</v>
      </c>
      <c r="AC116" s="1271">
        <v>5.7182845662886402E-2</v>
      </c>
      <c r="AD116" s="1271">
        <v>4.878744586666027E-2</v>
      </c>
      <c r="AE116" s="1271">
        <v>3.1987791706571261E-2</v>
      </c>
      <c r="AF116" s="1271">
        <v>1.2468328451301624E-2</v>
      </c>
      <c r="AG116" s="1271">
        <v>5.2028142465692623E-2</v>
      </c>
      <c r="AH116" s="1271">
        <v>4.4529640935747059E-2</v>
      </c>
      <c r="AI116" s="1271">
        <v>4.7370769078186228E-2</v>
      </c>
      <c r="AJ116" s="1271">
        <v>3.7610884807848161E-2</v>
      </c>
      <c r="AK116" s="1271">
        <v>2.5755952254206481E-2</v>
      </c>
      <c r="AL116" s="1271">
        <v>3.0464280670735519E-2</v>
      </c>
      <c r="AM116" s="1271">
        <v>3.8885955897440032E-2</v>
      </c>
      <c r="AN116" s="1271">
        <v>3.4295889131066487E-2</v>
      </c>
      <c r="AO116" s="1271">
        <v>3.0719669595715201E-2</v>
      </c>
      <c r="AP116" s="1271">
        <v>1.9936417229489013E-2</v>
      </c>
      <c r="AQ116" s="1271">
        <v>3.3780011587207753E-2</v>
      </c>
      <c r="AR116" s="1271">
        <v>3.1886492813283873E-2</v>
      </c>
      <c r="AS116" s="1271">
        <v>4.5298956267950788E-2</v>
      </c>
      <c r="AT116" s="1271">
        <v>3.6647312652029522E-2</v>
      </c>
      <c r="AU116" s="1271">
        <v>4.7256097169581193E-2</v>
      </c>
      <c r="AV116" s="1271">
        <v>3.5133104937012771E-2</v>
      </c>
      <c r="AW116" s="1271">
        <v>3.0584558563095072E-2</v>
      </c>
      <c r="AX116" s="1271">
        <v>2.113175816767715E-2</v>
      </c>
      <c r="AY116" s="1271">
        <v>4.2293184910814095E-2</v>
      </c>
      <c r="AZ116" s="1271">
        <v>3.1715227044175683E-2</v>
      </c>
      <c r="BA116" s="1271">
        <v>3.5595525027112634E-2</v>
      </c>
      <c r="BB116" s="1271">
        <v>2.5896572752954077E-2</v>
      </c>
      <c r="BC116" s="1271">
        <v>2.3737566538971664E-2</v>
      </c>
      <c r="BD116" s="1271">
        <v>2.3997470120253505E-2</v>
      </c>
      <c r="BE116" s="1271">
        <v>3.046660346158785E-2</v>
      </c>
      <c r="BF116" s="1271">
        <v>2.4355420515512542E-2</v>
      </c>
      <c r="BG116" s="1271">
        <v>2.6594024848240725E-2</v>
      </c>
      <c r="BH116" s="1271">
        <v>2.3931722545056142E-2</v>
      </c>
      <c r="BI116" s="1271">
        <v>2.6050861661626797E-2</v>
      </c>
      <c r="BJ116" s="1271">
        <v>1.7009512918990805E-2</v>
      </c>
      <c r="BK116" s="1367">
        <f t="shared" si="7"/>
        <v>10.299484155520229</v>
      </c>
    </row>
    <row r="117" spans="1:66" x14ac:dyDescent="0.3">
      <c r="A117" s="1355" t="s">
        <v>1195</v>
      </c>
      <c r="C117" s="1332">
        <f>+(SCI!C239/SFP!D212)</f>
        <v>-5.3910683942745834E-2</v>
      </c>
      <c r="D117" s="1332">
        <f>+(SCI!D239/SFP!E212)</f>
        <v>-0.27748749813030832</v>
      </c>
      <c r="E117" s="1332">
        <f>+(SCI!E239/SFP!F212)</f>
        <v>-0.99197910181113558</v>
      </c>
      <c r="F117" s="1332">
        <f>+(SCI!F239/SFP!G212)</f>
        <v>6.9306747678501663</v>
      </c>
      <c r="G117" s="1332">
        <f>+(SCI!G239/SFP!H212)</f>
        <v>0.87612726116715534</v>
      </c>
      <c r="H117" s="1332">
        <f>+(SCI!H239/SFP!I212)</f>
        <v>0.48083370832182903</v>
      </c>
      <c r="I117" s="1332">
        <f>+(SCI!I239/SFP!J212)</f>
        <v>0.38051071233919664</v>
      </c>
      <c r="J117" s="1332">
        <f>+(SCI!J239/SFP!K212)</f>
        <v>0.27439536850686436</v>
      </c>
      <c r="K117" s="1332">
        <f>+(SCI!K239/SFP!L212)</f>
        <v>0.19312134379528537</v>
      </c>
      <c r="L117" s="1332">
        <f>+(SCI!L239/SFP!M212)</f>
        <v>0.17669790689205808</v>
      </c>
      <c r="M117" s="1332">
        <f>+(SCI!M239/SFP!N212)</f>
        <v>0.14841399268535374</v>
      </c>
      <c r="N117" s="1332">
        <f>+(SCI!N239/SFP!O212)</f>
        <v>0.12901857089580443</v>
      </c>
      <c r="O117" s="1332">
        <f>+(SCI!O239/SFP!P212)</f>
        <v>0.12761363995482158</v>
      </c>
      <c r="P117" s="1332">
        <f>+(SCI!P239/SFP!Q212)</f>
        <v>8.1697549620509069E-2</v>
      </c>
      <c r="Q117" s="1332">
        <f>+(SCI!Q239/SFP!R212)</f>
        <v>7.4012561894518616E-2</v>
      </c>
      <c r="R117" s="1332">
        <f>+(SCI!R239/SFP!S212)</f>
        <v>6.8454714236793848E-2</v>
      </c>
      <c r="S117" s="1332">
        <f>+(SCI!S239/SFP!T212)</f>
        <v>7.7244742421809259E-2</v>
      </c>
      <c r="T117" s="1332">
        <f>+(SCI!T239/SFP!U212)</f>
        <v>5.7777602308215117E-2</v>
      </c>
      <c r="U117" s="1332">
        <f>+(SCI!U239/SFP!V212)</f>
        <v>5.0237401862505124E-2</v>
      </c>
      <c r="V117" s="1332">
        <f>+(SCI!V239/SFP!W212)</f>
        <v>3.1665373994499861E-2</v>
      </c>
      <c r="W117" s="1332">
        <f>+(SCI!W239/SFP!X212)</f>
        <v>6.7583912284588515E-2</v>
      </c>
      <c r="X117" s="1332">
        <f>+(SCI!X239/SFP!Y212)</f>
        <v>7.2459359601261111E-2</v>
      </c>
      <c r="Y117" s="1332">
        <f>+(SCI!Y239/SFP!Z212)</f>
        <v>4.1989975411969069E-2</v>
      </c>
      <c r="Z117" s="1332">
        <f>+(SCI!Z239/SFP!AA212)</f>
        <v>5.6929847708095595E-2</v>
      </c>
      <c r="AA117" s="1332">
        <f>+(SCI!AA239/SFP!AB212)</f>
        <v>3.968415812696581E-2</v>
      </c>
      <c r="AB117" s="1332">
        <f>+(SCI!AB239/SFP!AC212)</f>
        <v>6.0330969267476955E-2</v>
      </c>
      <c r="AC117" s="1332">
        <f>+(SCI!AC239/SFP!AD212)</f>
        <v>5.7182845662886402E-2</v>
      </c>
      <c r="AD117" s="1332">
        <f>+(SCI!AD239/SFP!AE212)</f>
        <v>4.878744586666027E-2</v>
      </c>
      <c r="AE117" s="1332">
        <f>+(SCI!AE239/SFP!AF212)</f>
        <v>3.1987791706571261E-2</v>
      </c>
      <c r="AF117" s="1332">
        <f>+(SCI!AF239/SFP!AG212)</f>
        <v>1.2468328451301624E-2</v>
      </c>
      <c r="AG117" s="1332">
        <f>+(SCI!AG239/SFP!AH212)</f>
        <v>5.2028142465692623E-2</v>
      </c>
      <c r="AH117" s="1332">
        <f>+(SCI!AH239/SFP!AI212)</f>
        <v>4.4529640935747059E-2</v>
      </c>
      <c r="AI117" s="1332">
        <f>+(SCI!AI239/SFP!AJ212)</f>
        <v>4.7370769078186228E-2</v>
      </c>
      <c r="AJ117" s="1332">
        <f>+(SCI!AJ239/SFP!AK212)</f>
        <v>3.7610884807848161E-2</v>
      </c>
      <c r="AK117" s="1332">
        <f>+(SCI!AK239/SFP!AL212)</f>
        <v>2.5755952254206481E-2</v>
      </c>
      <c r="AL117" s="1332">
        <f>+(SCI!AL239/SFP!AM212)</f>
        <v>3.0464280670735519E-2</v>
      </c>
      <c r="AM117" s="1332">
        <f>+(SCI!AM239/SFP!AN212)</f>
        <v>3.8885955897440032E-2</v>
      </c>
      <c r="AN117" s="1332">
        <f>+(SCI!AN239/SFP!AO212)</f>
        <v>3.4295889131066487E-2</v>
      </c>
      <c r="AO117" s="1332">
        <f>+(SCI!AO239/SFP!AP212)</f>
        <v>3.0719669595715201E-2</v>
      </c>
      <c r="AP117" s="1332">
        <f>+(SCI!AP239/SFP!AQ212)</f>
        <v>1.9936417229489013E-2</v>
      </c>
      <c r="AQ117" s="1332">
        <f>+(SCI!AQ239/SFP!AR212)</f>
        <v>3.3780011587207753E-2</v>
      </c>
      <c r="AR117" s="1332">
        <f>+(SCI!AR239/SFP!AS212)</f>
        <v>3.1886492813283873E-2</v>
      </c>
      <c r="AS117" s="1332">
        <f>+(SCI!AS239/SFP!AT212)</f>
        <v>4.5298956267950788E-2</v>
      </c>
      <c r="AT117" s="1332">
        <f>+(SCI!AT239/SFP!AU212)</f>
        <v>3.6647312652029522E-2</v>
      </c>
      <c r="AU117" s="1332">
        <f>+(SCI!AU239/SFP!AV212)</f>
        <v>4.7256097169581193E-2</v>
      </c>
      <c r="AV117" s="1332">
        <f>+(SCI!AV239/SFP!AW212)</f>
        <v>3.5133104937012771E-2</v>
      </c>
      <c r="AW117" s="1332">
        <f>+(SCI!AW239/SFP!AX212)</f>
        <v>3.0584558563095072E-2</v>
      </c>
      <c r="AX117" s="1332">
        <f>+(SCI!AX239/SFP!AY212)</f>
        <v>2.113175816767715E-2</v>
      </c>
      <c r="AY117" s="1332">
        <f>+(SCI!AY239/SFP!AZ212)</f>
        <v>4.2293184910814095E-2</v>
      </c>
      <c r="AZ117" s="1332">
        <f>+(SCI!AZ239/SFP!BA212)</f>
        <v>3.1715227044175683E-2</v>
      </c>
      <c r="BA117" s="1332">
        <f>+(SCI!BA239/SFP!BB212)</f>
        <v>3.5595525027112634E-2</v>
      </c>
      <c r="BB117" s="1332">
        <f>+(SCI!BB239/SFP!BC212)</f>
        <v>2.5896572752954077E-2</v>
      </c>
      <c r="BC117" s="1332">
        <f>+(SCI!BC239/SFP!BD212)</f>
        <v>2.3737566538971664E-2</v>
      </c>
      <c r="BD117" s="1332">
        <f>+(SCI!BD239/SFP!BE212)</f>
        <v>2.3997470120253505E-2</v>
      </c>
      <c r="BE117" s="1332">
        <f>+(SCI!BE239/SFP!BF212)</f>
        <v>3.046660346158785E-2</v>
      </c>
      <c r="BF117" s="1332">
        <f>+(SCI!BF239/SFP!BG212)</f>
        <v>2.4355420515512542E-2</v>
      </c>
      <c r="BG117" s="1332">
        <f>+(SCI!BG239/SFP!BH212)</f>
        <v>2.6594024848240725E-2</v>
      </c>
      <c r="BH117" s="1332">
        <f>+(SCI!BH239/SFP!BI212)</f>
        <v>2.3931722545056142E-2</v>
      </c>
      <c r="BI117" s="1332">
        <f>+(SCI!BI239/SFP!BJ212)</f>
        <v>2.6050861661626797E-2</v>
      </c>
      <c r="BJ117" s="1332">
        <f>+(SCI!BJ239/SFP!BK212)</f>
        <v>1.7009512918990805E-2</v>
      </c>
      <c r="BK117" s="1367">
        <f t="shared" si="7"/>
        <v>10.299484155520229</v>
      </c>
      <c r="BN117" s="1285"/>
    </row>
    <row r="118" spans="1:66" x14ac:dyDescent="0.3">
      <c r="A118" s="1356" t="s">
        <v>1194</v>
      </c>
      <c r="C118" s="1272">
        <v>0</v>
      </c>
      <c r="D118" s="1272">
        <v>0</v>
      </c>
      <c r="E118" s="1272">
        <v>255000000</v>
      </c>
      <c r="F118" s="1272">
        <v>254999999.99999976</v>
      </c>
      <c r="G118" s="1272">
        <v>0</v>
      </c>
      <c r="H118" s="1272">
        <v>0</v>
      </c>
      <c r="I118" s="1272">
        <v>0</v>
      </c>
      <c r="J118" s="1272">
        <v>255000000</v>
      </c>
      <c r="K118" s="1272">
        <v>0</v>
      </c>
      <c r="L118" s="1272">
        <v>1.9073486328125E-6</v>
      </c>
      <c r="M118" s="1272">
        <v>0</v>
      </c>
      <c r="N118" s="1272">
        <v>0</v>
      </c>
      <c r="O118" s="1272">
        <v>0</v>
      </c>
      <c r="P118" s="1272">
        <v>255000000</v>
      </c>
      <c r="Q118" s="1272">
        <v>0</v>
      </c>
      <c r="R118" s="1272">
        <v>-3.814697265625E-6</v>
      </c>
      <c r="S118" s="1272">
        <v>0</v>
      </c>
      <c r="T118" s="1272">
        <v>0</v>
      </c>
      <c r="U118" s="1272">
        <v>0</v>
      </c>
      <c r="V118" s="1272">
        <v>0</v>
      </c>
      <c r="W118" s="1272">
        <v>0</v>
      </c>
      <c r="X118" s="1272">
        <v>0</v>
      </c>
      <c r="Y118" s="1272">
        <v>0</v>
      </c>
      <c r="Z118" s="1272">
        <v>0</v>
      </c>
      <c r="AA118" s="1272">
        <v>0</v>
      </c>
      <c r="AB118" s="1272">
        <v>0</v>
      </c>
      <c r="AC118" s="1272">
        <v>0</v>
      </c>
      <c r="AD118" s="1272">
        <v>0</v>
      </c>
      <c r="AE118" s="1272">
        <v>0</v>
      </c>
      <c r="AF118" s="1272">
        <v>7.62939453125E-6</v>
      </c>
      <c r="AG118" s="1272">
        <v>0</v>
      </c>
      <c r="AH118" s="1272">
        <v>0</v>
      </c>
      <c r="AI118" s="1272">
        <v>0</v>
      </c>
      <c r="AJ118" s="1272">
        <v>0</v>
      </c>
      <c r="AK118" s="1272">
        <v>0</v>
      </c>
      <c r="AL118" s="1272">
        <v>0</v>
      </c>
      <c r="AM118" s="1272">
        <v>0</v>
      </c>
      <c r="AN118" s="1272">
        <v>0</v>
      </c>
      <c r="AO118" s="1272">
        <v>0</v>
      </c>
      <c r="AP118" s="1272">
        <v>0</v>
      </c>
      <c r="AQ118" s="1272">
        <v>0</v>
      </c>
      <c r="AR118" s="1272">
        <v>0</v>
      </c>
      <c r="AS118" s="1272">
        <v>0</v>
      </c>
      <c r="AT118" s="1272">
        <v>0</v>
      </c>
      <c r="AU118" s="1272">
        <v>0</v>
      </c>
      <c r="AV118" s="1272">
        <v>0</v>
      </c>
      <c r="AW118" s="1272">
        <v>0</v>
      </c>
      <c r="AX118" s="1272">
        <v>0</v>
      </c>
      <c r="AY118" s="1272">
        <v>0</v>
      </c>
      <c r="AZ118" s="1272">
        <v>0</v>
      </c>
      <c r="BA118" s="1272">
        <v>0</v>
      </c>
      <c r="BB118" s="1272">
        <v>0</v>
      </c>
      <c r="BC118" s="1272">
        <v>0</v>
      </c>
      <c r="BD118" s="1272">
        <v>0</v>
      </c>
      <c r="BE118" s="1272">
        <v>0</v>
      </c>
      <c r="BF118" s="1272">
        <v>0</v>
      </c>
      <c r="BG118" s="1272">
        <v>0</v>
      </c>
      <c r="BH118" s="1272">
        <v>0</v>
      </c>
      <c r="BI118" s="1272">
        <v>0</v>
      </c>
      <c r="BJ118" s="1272">
        <v>0</v>
      </c>
      <c r="BK118" s="1368">
        <f t="shared" si="7"/>
        <v>1020000000.0000055</v>
      </c>
    </row>
    <row r="119" spans="1:66" x14ac:dyDescent="0.3">
      <c r="A119" s="1343" t="s">
        <v>1194</v>
      </c>
      <c r="C119" s="1327">
        <f>+IFERROR(((SFP!C216+SFP!C220+SFP!C222)-(SFP!D216+SFP!D220))-(SFP!D191-SFP!C191),0)</f>
        <v>0</v>
      </c>
      <c r="D119" s="1327">
        <f>+IFERROR(((SFP!D216+SFP!D220+SFP!D222)-(SFP!E216+SFP!E220))-(SFP!E191-SFP!D191),0)</f>
        <v>0</v>
      </c>
      <c r="E119" s="1327">
        <f>+IFERROR(((SFP!E216+SFP!E220+SFP!E222)-(SFP!F216+SFP!F220))-(SFP!F191-SFP!E191),0)</f>
        <v>255000000</v>
      </c>
      <c r="F119" s="1327">
        <f>+IFERROR(((SFP!F216+SFP!F220+SFP!F222)-(SFP!G216+SFP!G220))-(SFP!G191-SFP!F191),0)</f>
        <v>254999999.99999976</v>
      </c>
      <c r="G119" s="1327">
        <f>+IFERROR(((SFP!G216+SFP!G220+SFP!G222)-(SFP!H216+SFP!H220))-(SFP!H191-SFP!G191),0)</f>
        <v>0</v>
      </c>
      <c r="H119" s="1327">
        <f>+IFERROR(((SFP!H216+SFP!H220+SFP!H222)-(SFP!I216+SFP!I220))-(SFP!I191-SFP!H191),0)</f>
        <v>0</v>
      </c>
      <c r="I119" s="1327">
        <f>+IFERROR(((SFP!I216+SFP!I220+SFP!I222)-(SFP!J216+SFP!J220))-(SFP!J191-SFP!I191),0)</f>
        <v>0</v>
      </c>
      <c r="J119" s="1327">
        <f>+IFERROR(((SFP!J216+SFP!J220+SFP!J222)-(SFP!K216+SFP!K220))-(SFP!K191-SFP!J191),0)</f>
        <v>255000000</v>
      </c>
      <c r="K119" s="1327">
        <f>+IFERROR(((SFP!K216+SFP!K220+SFP!K222)-(SFP!L216+SFP!L220))-(SFP!L191-SFP!K191),0)</f>
        <v>0</v>
      </c>
      <c r="L119" s="1327">
        <f>+IFERROR(((SFP!L216+SFP!L220+SFP!L222)-(SFP!M216+SFP!M220))-(SFP!M191-SFP!L191),0)</f>
        <v>1.9073486328125E-6</v>
      </c>
      <c r="M119" s="1327">
        <f>+IFERROR(((SFP!M216+SFP!M220+SFP!M222)-(SFP!N216+SFP!N220))-(SFP!N191-SFP!M191),0)</f>
        <v>0</v>
      </c>
      <c r="N119" s="1327">
        <f>+IFERROR(((SFP!N216+SFP!N220+SFP!N222)-(SFP!O216+SFP!O220))-(SFP!O191-SFP!N191),0)</f>
        <v>0</v>
      </c>
      <c r="O119" s="1327">
        <f>+IFERROR(((SFP!O216+SFP!O220+SFP!O222)-(SFP!P216+SFP!P220))-(SFP!P191-SFP!O191),0)</f>
        <v>0</v>
      </c>
      <c r="P119" s="1327">
        <f>+IFERROR(((SFP!P216+SFP!P220+SFP!P222)-(SFP!Q216+SFP!Q220))-(SFP!Q191-SFP!P191),0)</f>
        <v>255000000</v>
      </c>
      <c r="Q119" s="1327">
        <f>+IFERROR(((SFP!Q216+SFP!Q220+SFP!Q222)-(SFP!R216+SFP!R220))-(SFP!R191-SFP!Q191),0)</f>
        <v>0</v>
      </c>
      <c r="R119" s="1327">
        <f>+IFERROR(((SFP!R216+SFP!R220+SFP!R222)-(SFP!S216+SFP!S220))-(SFP!S191-SFP!R191),0)</f>
        <v>-3.814697265625E-6</v>
      </c>
      <c r="S119" s="1327">
        <f>+IFERROR(((SFP!S216+SFP!S220+SFP!S222)-(SFP!T216+SFP!T220))-(SFP!T191-SFP!S191),0)</f>
        <v>0</v>
      </c>
      <c r="T119" s="1327">
        <f>+IFERROR(((SFP!T216+SFP!T220+SFP!T222)-(SFP!U216+SFP!U220))-(SFP!U191-SFP!T191),0)</f>
        <v>0</v>
      </c>
      <c r="U119" s="1327">
        <f>+IFERROR(((SFP!U216+SFP!U220+SFP!U222)-(SFP!V216+SFP!V220))-(SFP!V191-SFP!U191),0)</f>
        <v>0</v>
      </c>
      <c r="V119" s="1327">
        <f>+IFERROR(((SFP!V216+SFP!V220+SFP!V222)-(SFP!W216+SFP!W220))-(SFP!W191-SFP!V191),0)</f>
        <v>0</v>
      </c>
      <c r="W119" s="1327">
        <f>+IFERROR(((SFP!W216+SFP!W220+SFP!W222)-(SFP!X216+SFP!X220))-(SFP!X191-SFP!W191),0)</f>
        <v>0</v>
      </c>
      <c r="X119" s="1327">
        <f>+IFERROR(((SFP!X216+SFP!X220+SFP!X222)-(SFP!Y216+SFP!Y220))-(SFP!Y191-SFP!X191),0)</f>
        <v>0</v>
      </c>
      <c r="Y119" s="1327">
        <f>+IFERROR(((SFP!Y216+SFP!Y220+SFP!Y222)-(SFP!Z216+SFP!Z220))-(SFP!Z191-SFP!Y191),0)</f>
        <v>0</v>
      </c>
      <c r="Z119" s="1327">
        <f>+IFERROR(((SFP!Z216+SFP!Z220+SFP!Z222)-(SFP!AA216+SFP!AA220))-(SFP!AA191-SFP!Z191),0)</f>
        <v>0</v>
      </c>
      <c r="AA119" s="1327">
        <f>+IFERROR(((SFP!AA216+SFP!AA220+SFP!AA222)-(SFP!AB216+SFP!AB220))-(SFP!AB191-SFP!AA191),0)</f>
        <v>0</v>
      </c>
      <c r="AB119" s="1327">
        <f>+IFERROR(((SFP!AB216+SFP!AB220+SFP!AB222)-(SFP!AC216+SFP!AC220))-(SFP!AC191-SFP!AB191),0)</f>
        <v>0</v>
      </c>
      <c r="AC119" s="1327">
        <f>+IFERROR(((SFP!AC216+SFP!AC220+SFP!AC222)-(SFP!AD216+SFP!AD220))-(SFP!AD191-SFP!AC191),0)</f>
        <v>0</v>
      </c>
      <c r="AD119" s="1327">
        <f>+IFERROR(((SFP!AD216+SFP!AD220+SFP!AD222)-(SFP!AE216+SFP!AE220))-(SFP!AE191-SFP!AD191),0)</f>
        <v>0</v>
      </c>
      <c r="AE119" s="1327">
        <f>+IFERROR(((SFP!AE216+SFP!AE220+SFP!AE222)-(SFP!AF216+SFP!AF220))-(SFP!AF191-SFP!AE191),0)</f>
        <v>0</v>
      </c>
      <c r="AF119" s="1327">
        <f>+IFERROR(((SFP!AF216+SFP!AF220+SFP!AF222)-(SFP!AG216+SFP!AG220))-(SFP!AG191-SFP!AF191),0)</f>
        <v>7.62939453125E-6</v>
      </c>
      <c r="AG119" s="1327">
        <f>+IFERROR(((SFP!AG216+SFP!AG220+SFP!AG222)-(SFP!AH216+SFP!AH220))-(SFP!AH191-SFP!AG191),0)</f>
        <v>0</v>
      </c>
      <c r="AH119" s="1327">
        <f>+IFERROR(((SFP!AH216+SFP!AH220+SFP!AH222)-(SFP!AI216+SFP!AI220))-(SFP!AI191-SFP!AH191),0)</f>
        <v>0</v>
      </c>
      <c r="AI119" s="1327">
        <f>+IFERROR(((SFP!AI216+SFP!AI220+SFP!AI222)-(SFP!AJ216+SFP!AJ220))-(SFP!AJ191-SFP!AI191),0)</f>
        <v>0</v>
      </c>
      <c r="AJ119" s="1327">
        <f>+IFERROR(((SFP!AJ216+SFP!AJ220+SFP!AJ222)-(SFP!AK216+SFP!AK220))-(SFP!AK191-SFP!AJ191),0)</f>
        <v>0</v>
      </c>
      <c r="AK119" s="1327">
        <f>+IFERROR(((SFP!AK216+SFP!AK220+SFP!AK222)-(SFP!AL216+SFP!AL220))-(SFP!AL191-SFP!AK191),0)</f>
        <v>0</v>
      </c>
      <c r="AL119" s="1327">
        <f>+IFERROR(((SFP!AL216+SFP!AL220+SFP!AL222)-(SFP!AM216+SFP!AM220))-(SFP!AM191-SFP!AL191),0)</f>
        <v>0</v>
      </c>
      <c r="AM119" s="1327">
        <f>+IFERROR(((SFP!AM216+SFP!AM220+SFP!AM222)-(SFP!AN216+SFP!AN220))-(SFP!AN191-SFP!AM191),0)</f>
        <v>0</v>
      </c>
      <c r="AN119" s="1327">
        <f>+IFERROR(((SFP!AN216+SFP!AN220+SFP!AN222)-(SFP!AO216+SFP!AO220))-(SFP!AO191-SFP!AN191),0)</f>
        <v>0</v>
      </c>
      <c r="AO119" s="1327">
        <f>+IFERROR(((SFP!AO216+SFP!AO220+SFP!AO222)-(SFP!AP216+SFP!AP220))-(SFP!AP191-SFP!AO191),0)</f>
        <v>0</v>
      </c>
      <c r="AP119" s="1327">
        <f>+IFERROR(((SFP!AP216+SFP!AP220+SFP!AP222)-(SFP!AQ216+SFP!AQ220))-(SFP!AQ191-SFP!AP191),0)</f>
        <v>0</v>
      </c>
      <c r="AQ119" s="1327">
        <f>+IFERROR(((SFP!AQ216+SFP!AQ220+SFP!AQ222)-(SFP!AR216+SFP!AR220))-(SFP!AR191-SFP!AQ191),0)</f>
        <v>0</v>
      </c>
      <c r="AR119" s="1327">
        <f>+IFERROR(((SFP!AR216+SFP!AR220+SFP!AR222)-(SFP!AS216+SFP!AS220))-(SFP!AS191-SFP!AR191),0)</f>
        <v>0</v>
      </c>
      <c r="AS119" s="1327">
        <f>+IFERROR(((SFP!AS216+SFP!AS220+SFP!AS222)-(SFP!AT216+SFP!AT220))-(SFP!AT191-SFP!AS191),0)</f>
        <v>0</v>
      </c>
      <c r="AT119" s="1327">
        <f>+IFERROR(((SFP!AT216+SFP!AT220+SFP!AT222)-(SFP!AU216+SFP!AU220))-(SFP!AU191-SFP!AT191),0)</f>
        <v>0</v>
      </c>
      <c r="AU119" s="1327">
        <f>+IFERROR(((SFP!AU216+SFP!AU220+SFP!AU222)-(SFP!AV216+SFP!AV220))-(SFP!AV191-SFP!AU191),0)</f>
        <v>0</v>
      </c>
      <c r="AV119" s="1327">
        <f>+IFERROR(((SFP!AV216+SFP!AV220+SFP!AV222)-(SFP!AW216+SFP!AW220))-(SFP!AW191-SFP!AV191),0)</f>
        <v>0</v>
      </c>
      <c r="AW119" s="1327">
        <f>+IFERROR(((SFP!AW216+SFP!AW220+SFP!AW222)-(SFP!AX216+SFP!AX220))-(SFP!AX191-SFP!AW191),0)</f>
        <v>0</v>
      </c>
      <c r="AX119" s="1327">
        <f>+IFERROR(((SFP!AX216+SFP!AX220+SFP!AX222)-(SFP!AY216+SFP!AY220))-(SFP!AY191-SFP!AX191),0)</f>
        <v>0</v>
      </c>
      <c r="AY119" s="1327">
        <f>+IFERROR(((SFP!AY216+SFP!AY220+SFP!AY222)-(SFP!AZ216+SFP!AZ220))-(SFP!AZ191-SFP!AY191),0)</f>
        <v>0</v>
      </c>
      <c r="AZ119" s="1327">
        <f>+IFERROR(((SFP!AZ216+SFP!AZ220+SFP!AZ222)-(SFP!BA216+SFP!BA220))-(SFP!BA191-SFP!AZ191),0)</f>
        <v>0</v>
      </c>
      <c r="BA119" s="1327">
        <f>+IFERROR(((SFP!BA216+SFP!BA220+SFP!BA222)-(SFP!BB216+SFP!BB220))-(SFP!BB191-SFP!BA191),0)</f>
        <v>0</v>
      </c>
      <c r="BB119" s="1327">
        <f>+IFERROR(((SFP!BB216+SFP!BB220+SFP!BB222)-(SFP!BC216+SFP!BC220))-(SFP!BC191-SFP!BB191),0)</f>
        <v>0</v>
      </c>
      <c r="BC119" s="1327">
        <f>+IFERROR(((SFP!BC216+SFP!BC220+SFP!BC222)-(SFP!BD216+SFP!BD220))-(SFP!BD191-SFP!BC191),0)</f>
        <v>0</v>
      </c>
      <c r="BD119" s="1327">
        <f>+IFERROR(((SFP!BD216+SFP!BD220+SFP!BD222)-(SFP!BE216+SFP!BE220))-(SFP!BE191-SFP!BD191),0)</f>
        <v>0</v>
      </c>
      <c r="BE119" s="1327">
        <f>+IFERROR(((SFP!BE216+SFP!BE220+SFP!BE222)-(SFP!BF216+SFP!BF220))-(SFP!BF191-SFP!BE191),0)</f>
        <v>0</v>
      </c>
      <c r="BF119" s="1327">
        <f>+IFERROR(((SFP!BF216+SFP!BF220+SFP!BF222)-(SFP!BG216+SFP!BG220))-(SFP!BG191-SFP!BF191),0)</f>
        <v>0</v>
      </c>
      <c r="BG119" s="1327">
        <f>+IFERROR(((SFP!BG216+SFP!BG220+SFP!BG222)-(SFP!BH216+SFP!BH220))-(SFP!BH191-SFP!BG191),0)</f>
        <v>0</v>
      </c>
      <c r="BH119" s="1327">
        <f>+IFERROR(((SFP!BH216+SFP!BH220+SFP!BH222)-(SFP!BI216+SFP!BI220))-(SFP!BI191-SFP!BH191),0)</f>
        <v>0</v>
      </c>
      <c r="BI119" s="1327">
        <f>+IFERROR(((SFP!BI216+SFP!BI220+SFP!BI222)-(SFP!BJ216+SFP!BJ220))-(SFP!BJ191-SFP!BI191),0)</f>
        <v>0</v>
      </c>
      <c r="BJ119" s="1327">
        <f>+IFERROR(((SFP!BJ216+SFP!BJ220+SFP!BJ222)-(SFP!BK216+SFP!BK220))-(SFP!BK191-SFP!BJ191),0)</f>
        <v>0</v>
      </c>
      <c r="BK119" s="1362">
        <f t="shared" si="7"/>
        <v>1020000000.0000055</v>
      </c>
      <c r="BN119" s="1285"/>
    </row>
    <row r="120" spans="1:66" x14ac:dyDescent="0.3">
      <c r="A120" s="1354" t="s">
        <v>1193</v>
      </c>
      <c r="C120" s="1271">
        <v>0</v>
      </c>
      <c r="D120" s="1271">
        <v>0</v>
      </c>
      <c r="E120" s="1271">
        <v>-0.24869277636099374</v>
      </c>
      <c r="F120" s="1271">
        <v>-0.13857626347522473</v>
      </c>
      <c r="G120" s="1271">
        <v>0</v>
      </c>
      <c r="H120" s="1271">
        <v>0</v>
      </c>
      <c r="I120" s="1271">
        <v>0</v>
      </c>
      <c r="J120" s="1271">
        <v>-8.5358076179810269E-2</v>
      </c>
      <c r="K120" s="1271">
        <v>0</v>
      </c>
      <c r="L120" s="1271">
        <v>-7.3651128733657758E-16</v>
      </c>
      <c r="M120" s="1271">
        <v>0</v>
      </c>
      <c r="N120" s="1271">
        <v>0</v>
      </c>
      <c r="O120" s="1271">
        <v>0</v>
      </c>
      <c r="P120" s="1271">
        <v>-7.9383123207454859E-2</v>
      </c>
      <c r="Q120" s="1271">
        <v>0</v>
      </c>
      <c r="R120" s="1271">
        <v>1.7411275061720771E-15</v>
      </c>
      <c r="S120" s="1271">
        <v>0</v>
      </c>
      <c r="T120" s="1271">
        <v>0</v>
      </c>
      <c r="U120" s="1271">
        <v>0</v>
      </c>
      <c r="V120" s="1271">
        <v>0</v>
      </c>
      <c r="W120" s="1271">
        <v>0</v>
      </c>
      <c r="X120" s="1271">
        <v>0</v>
      </c>
      <c r="Y120" s="1271">
        <v>0</v>
      </c>
      <c r="Z120" s="1271">
        <v>0</v>
      </c>
      <c r="AA120" s="1271">
        <v>0</v>
      </c>
      <c r="AB120" s="1271">
        <v>0</v>
      </c>
      <c r="AC120" s="1271">
        <v>0</v>
      </c>
      <c r="AD120" s="1271">
        <v>0</v>
      </c>
      <c r="AE120" s="1271">
        <v>0</v>
      </c>
      <c r="AF120" s="1271">
        <v>-3.6736506065189248E-15</v>
      </c>
      <c r="AG120" s="1271">
        <v>0</v>
      </c>
      <c r="AH120" s="1271">
        <v>0</v>
      </c>
      <c r="AI120" s="1271">
        <v>0</v>
      </c>
      <c r="AJ120" s="1271">
        <v>0</v>
      </c>
      <c r="AK120" s="1271">
        <v>0</v>
      </c>
      <c r="AL120" s="1271">
        <v>0</v>
      </c>
      <c r="AM120" s="1271">
        <v>0</v>
      </c>
      <c r="AN120" s="1271">
        <v>0</v>
      </c>
      <c r="AO120" s="1271">
        <v>0</v>
      </c>
      <c r="AP120" s="1271">
        <v>0</v>
      </c>
      <c r="AQ120" s="1271">
        <v>0</v>
      </c>
      <c r="AR120" s="1271">
        <v>0</v>
      </c>
      <c r="AS120" s="1271">
        <v>0</v>
      </c>
      <c r="AT120" s="1271">
        <v>0</v>
      </c>
      <c r="AU120" s="1271">
        <v>0</v>
      </c>
      <c r="AV120" s="1271">
        <v>0</v>
      </c>
      <c r="AW120" s="1271">
        <v>0</v>
      </c>
      <c r="AX120" s="1271">
        <v>0</v>
      </c>
      <c r="AY120" s="1271">
        <v>0</v>
      </c>
      <c r="AZ120" s="1271">
        <v>0</v>
      </c>
      <c r="BA120" s="1271">
        <v>0</v>
      </c>
      <c r="BB120" s="1271">
        <v>0</v>
      </c>
      <c r="BC120" s="1271">
        <v>0</v>
      </c>
      <c r="BD120" s="1271">
        <v>0</v>
      </c>
      <c r="BE120" s="1271">
        <v>0</v>
      </c>
      <c r="BF120" s="1271">
        <v>0</v>
      </c>
      <c r="BG120" s="1271">
        <v>0</v>
      </c>
      <c r="BH120" s="1271">
        <v>0</v>
      </c>
      <c r="BI120" s="1271">
        <v>0</v>
      </c>
      <c r="BJ120" s="1271">
        <v>0</v>
      </c>
      <c r="BK120" s="1367">
        <f t="shared" si="7"/>
        <v>-0.55201023922348624</v>
      </c>
    </row>
    <row r="121" spans="1:66" x14ac:dyDescent="0.3">
      <c r="A121" s="1355" t="s">
        <v>1193</v>
      </c>
      <c r="C121" s="1332">
        <f>+IFERROR(C119/SFP!C222,0)</f>
        <v>0</v>
      </c>
      <c r="D121" s="1332">
        <f>+IFERROR(D119/SFP!D222,0)</f>
        <v>0</v>
      </c>
      <c r="E121" s="1332">
        <f>+IFERROR(E119/SFP!E222,0)</f>
        <v>-0.24869277636099374</v>
      </c>
      <c r="F121" s="1332">
        <f>+IFERROR(F119/SFP!F222,0)</f>
        <v>-0.13857626347522473</v>
      </c>
      <c r="G121" s="1332">
        <f>+IFERROR(G119/SFP!G222,0)</f>
        <v>0</v>
      </c>
      <c r="H121" s="1332">
        <f>+IFERROR(H119/SFP!H222,0)</f>
        <v>0</v>
      </c>
      <c r="I121" s="1332">
        <f>+IFERROR(I119/SFP!I222,0)</f>
        <v>0</v>
      </c>
      <c r="J121" s="1332">
        <f>+IFERROR(J119/SFP!J222,0)</f>
        <v>-8.5358076179810269E-2</v>
      </c>
      <c r="K121" s="1332">
        <f>+IFERROR(K119/SFP!K222,0)</f>
        <v>0</v>
      </c>
      <c r="L121" s="1332">
        <f>+IFERROR(L119/SFP!L222,0)</f>
        <v>-7.3651128733657758E-16</v>
      </c>
      <c r="M121" s="1332">
        <f>+IFERROR(M119/SFP!M222,0)</f>
        <v>0</v>
      </c>
      <c r="N121" s="1332">
        <f>+IFERROR(N119/SFP!N222,0)</f>
        <v>0</v>
      </c>
      <c r="O121" s="1332">
        <f>+IFERROR(O119/SFP!O222,0)</f>
        <v>0</v>
      </c>
      <c r="P121" s="1332">
        <f>+IFERROR(P119/SFP!P222,0)</f>
        <v>-7.9383123207454859E-2</v>
      </c>
      <c r="Q121" s="1332">
        <f>+IFERROR(Q119/SFP!Q222,0)</f>
        <v>0</v>
      </c>
      <c r="R121" s="1332">
        <f>+IFERROR(R119/SFP!R222,0)</f>
        <v>1.7411275061720771E-15</v>
      </c>
      <c r="S121" s="1332">
        <f>+IFERROR(S119/SFP!S222,0)</f>
        <v>0</v>
      </c>
      <c r="T121" s="1332">
        <f>+IFERROR(T119/SFP!T222,0)</f>
        <v>0</v>
      </c>
      <c r="U121" s="1332">
        <f>+IFERROR(U119/SFP!U222,0)</f>
        <v>0</v>
      </c>
      <c r="V121" s="1332">
        <f>+IFERROR(V119/SFP!V222,0)</f>
        <v>0</v>
      </c>
      <c r="W121" s="1332">
        <f>+IFERROR(W119/SFP!W222,0)</f>
        <v>0</v>
      </c>
      <c r="X121" s="1332">
        <f>+IFERROR(X119/SFP!X222,0)</f>
        <v>0</v>
      </c>
      <c r="Y121" s="1332">
        <f>+IFERROR(Y119/SFP!Y222,0)</f>
        <v>0</v>
      </c>
      <c r="Z121" s="1332">
        <f>+IFERROR(Z119/SFP!Z222,0)</f>
        <v>0</v>
      </c>
      <c r="AA121" s="1332">
        <f>+IFERROR(AA119/SFP!AA222,0)</f>
        <v>0</v>
      </c>
      <c r="AB121" s="1332">
        <f>+IFERROR(AB119/SFP!AB222,0)</f>
        <v>0</v>
      </c>
      <c r="AC121" s="1332">
        <f>+IFERROR(AC119/SFP!AC222,0)</f>
        <v>0</v>
      </c>
      <c r="AD121" s="1332">
        <f>+IFERROR(AD119/SFP!AD222,0)</f>
        <v>0</v>
      </c>
      <c r="AE121" s="1332">
        <f>+IFERROR(AE119/SFP!AE222,0)</f>
        <v>0</v>
      </c>
      <c r="AF121" s="1332">
        <f>+IFERROR(AF119/SFP!AF222,0)</f>
        <v>-3.6736506065189248E-15</v>
      </c>
      <c r="AG121" s="1332">
        <f>+IFERROR(AG119/SFP!AG222,0)</f>
        <v>0</v>
      </c>
      <c r="AH121" s="1332">
        <f>+IFERROR(AH119/SFP!AH222,0)</f>
        <v>0</v>
      </c>
      <c r="AI121" s="1332">
        <f>+IFERROR(AI119/SFP!AI222,0)</f>
        <v>0</v>
      </c>
      <c r="AJ121" s="1332">
        <f>+IFERROR(AJ119/SFP!AJ222,0)</f>
        <v>0</v>
      </c>
      <c r="AK121" s="1332">
        <f>+IFERROR(AK119/SFP!AK222,0)</f>
        <v>0</v>
      </c>
      <c r="AL121" s="1332">
        <f>+IFERROR(AL119/SFP!AL222,0)</f>
        <v>0</v>
      </c>
      <c r="AM121" s="1332">
        <f>+IFERROR(AM119/SFP!AM222,0)</f>
        <v>0</v>
      </c>
      <c r="AN121" s="1332">
        <f>+IFERROR(AN119/SFP!AN222,0)</f>
        <v>0</v>
      </c>
      <c r="AO121" s="1332">
        <f>+IFERROR(AO119/SFP!AO222,0)</f>
        <v>0</v>
      </c>
      <c r="AP121" s="1332">
        <f>+IFERROR(AP119/SFP!AP222,0)</f>
        <v>0</v>
      </c>
      <c r="AQ121" s="1332">
        <f>+IFERROR(AQ119/SFP!AQ222,0)</f>
        <v>0</v>
      </c>
      <c r="AR121" s="1332">
        <f>+IFERROR(AR119/SFP!AR222,0)</f>
        <v>0</v>
      </c>
      <c r="AS121" s="1332">
        <f>+IFERROR(AS119/SFP!AS222,0)</f>
        <v>0</v>
      </c>
      <c r="AT121" s="1332">
        <f>+IFERROR(AT119/SFP!AT222,0)</f>
        <v>0</v>
      </c>
      <c r="AU121" s="1332">
        <f>+IFERROR(AU119/SFP!AU222,0)</f>
        <v>0</v>
      </c>
      <c r="AV121" s="1332">
        <f>+IFERROR(AV119/SFP!AV222,0)</f>
        <v>0</v>
      </c>
      <c r="AW121" s="1332">
        <f>+IFERROR(AW119/SFP!AW222,0)</f>
        <v>0</v>
      </c>
      <c r="AX121" s="1332">
        <f>+IFERROR(AX119/SFP!AX222,0)</f>
        <v>0</v>
      </c>
      <c r="AY121" s="1332">
        <f>+IFERROR(AY119/SFP!AY222,0)</f>
        <v>0</v>
      </c>
      <c r="AZ121" s="1332">
        <f>+IFERROR(AZ119/SFP!AZ222,0)</f>
        <v>0</v>
      </c>
      <c r="BA121" s="1332">
        <f>+IFERROR(BA119/SFP!BA222,0)</f>
        <v>0</v>
      </c>
      <c r="BB121" s="1332">
        <f>+IFERROR(BB119/SFP!BB222,0)</f>
        <v>0</v>
      </c>
      <c r="BC121" s="1332">
        <f>+IFERROR(BC119/SFP!BC222,0)</f>
        <v>0</v>
      </c>
      <c r="BD121" s="1332">
        <f>+IFERROR(BD119/SFP!BD222,0)</f>
        <v>0</v>
      </c>
      <c r="BE121" s="1332">
        <f>+IFERROR(BE119/SFP!BE222,0)</f>
        <v>0</v>
      </c>
      <c r="BF121" s="1332">
        <f>+IFERROR(BF119/SFP!BF222,0)</f>
        <v>0</v>
      </c>
      <c r="BG121" s="1332">
        <f>+IFERROR(BG119/SFP!BG222,0)</f>
        <v>0</v>
      </c>
      <c r="BH121" s="1332">
        <f>+IFERROR(BH119/SFP!BH222,0)</f>
        <v>0</v>
      </c>
      <c r="BI121" s="1332">
        <f>+IFERROR(BI119/SFP!BI222,0)</f>
        <v>0</v>
      </c>
      <c r="BJ121" s="1332">
        <f>+IFERROR(BJ119/SFP!BJ222,0)</f>
        <v>0</v>
      </c>
      <c r="BK121" s="1367">
        <f t="shared" si="7"/>
        <v>-0.55201023922348624</v>
      </c>
      <c r="BN121" s="1285"/>
    </row>
    <row r="122" spans="1:66" ht="15" thickBot="1" x14ac:dyDescent="0.35">
      <c r="A122" s="1340"/>
      <c r="C122" s="1266"/>
      <c r="D122" s="1266"/>
      <c r="E122" s="1266"/>
      <c r="F122" s="1266"/>
      <c r="G122" s="1266"/>
      <c r="H122" s="1266"/>
      <c r="I122" s="1266"/>
      <c r="J122" s="1266"/>
      <c r="K122" s="1266"/>
      <c r="L122" s="1266"/>
      <c r="M122" s="1266"/>
      <c r="N122" s="1266"/>
      <c r="O122" s="1266"/>
      <c r="P122" s="1266"/>
      <c r="Q122" s="1266"/>
      <c r="R122" s="1266"/>
      <c r="S122" s="1266"/>
      <c r="T122" s="1266"/>
      <c r="U122" s="1266"/>
      <c r="V122" s="1266"/>
      <c r="W122" s="1266"/>
      <c r="X122" s="1266"/>
      <c r="Y122" s="1266"/>
      <c r="Z122" s="1266"/>
      <c r="AA122" s="1266"/>
      <c r="AB122" s="1266"/>
      <c r="AC122" s="1266"/>
      <c r="AD122" s="1266"/>
      <c r="AE122" s="1266"/>
      <c r="AF122" s="1266"/>
      <c r="AG122" s="1266"/>
      <c r="AH122" s="1266"/>
      <c r="AI122" s="1266"/>
      <c r="AJ122" s="1266"/>
      <c r="AK122" s="1266"/>
      <c r="AL122" s="1266"/>
      <c r="AM122" s="1266"/>
      <c r="AN122" s="1266"/>
      <c r="AO122" s="1266"/>
      <c r="AP122" s="1266"/>
      <c r="AQ122" s="1266"/>
      <c r="AR122" s="1266"/>
      <c r="AS122" s="1266"/>
      <c r="AT122" s="1266"/>
      <c r="AU122" s="1266"/>
      <c r="AV122" s="1266"/>
      <c r="AW122" s="1266"/>
      <c r="AX122" s="1266"/>
      <c r="AY122" s="1266"/>
      <c r="AZ122" s="1266"/>
      <c r="BA122" s="1266"/>
      <c r="BB122" s="1266"/>
      <c r="BC122" s="1266"/>
      <c r="BD122" s="1266"/>
      <c r="BE122" s="1266"/>
      <c r="BF122" s="1266"/>
      <c r="BG122" s="1266"/>
      <c r="BH122" s="1266"/>
      <c r="BI122" s="1266"/>
      <c r="BJ122" s="1266"/>
      <c r="BK122" s="1366">
        <f t="shared" si="7"/>
        <v>0</v>
      </c>
    </row>
    <row r="123" spans="1:66" ht="15.6" x14ac:dyDescent="0.3">
      <c r="A123" s="1242" t="s">
        <v>1192</v>
      </c>
      <c r="C123" s="1266"/>
      <c r="D123" s="1266"/>
      <c r="E123" s="1266"/>
      <c r="F123" s="1266"/>
      <c r="G123" s="1266"/>
      <c r="H123" s="1266"/>
      <c r="I123" s="1266"/>
      <c r="J123" s="1266"/>
      <c r="K123" s="1266"/>
      <c r="L123" s="1266"/>
      <c r="M123" s="1266"/>
      <c r="N123" s="1266"/>
      <c r="O123" s="1266"/>
      <c r="P123" s="1266"/>
      <c r="Q123" s="1266"/>
      <c r="R123" s="1266"/>
      <c r="S123" s="1266"/>
      <c r="T123" s="1266"/>
      <c r="U123" s="1266"/>
      <c r="V123" s="1266"/>
      <c r="W123" s="1266"/>
      <c r="X123" s="1266"/>
      <c r="Y123" s="1266"/>
      <c r="Z123" s="1266"/>
      <c r="AA123" s="1266"/>
      <c r="AB123" s="1266"/>
      <c r="AC123" s="1266"/>
      <c r="AD123" s="1266"/>
      <c r="AE123" s="1266"/>
      <c r="AF123" s="1266"/>
      <c r="AG123" s="1266"/>
      <c r="AH123" s="1266"/>
      <c r="AI123" s="1266"/>
      <c r="AJ123" s="1266"/>
      <c r="AK123" s="1266"/>
      <c r="AL123" s="1266"/>
      <c r="AM123" s="1266"/>
      <c r="AN123" s="1266"/>
      <c r="AO123" s="1266"/>
      <c r="AP123" s="1266"/>
      <c r="AQ123" s="1266"/>
      <c r="AR123" s="1266"/>
      <c r="AS123" s="1266"/>
      <c r="AT123" s="1266"/>
      <c r="AU123" s="1266"/>
      <c r="AV123" s="1266"/>
      <c r="AW123" s="1266"/>
      <c r="AX123" s="1266"/>
      <c r="AY123" s="1266"/>
      <c r="AZ123" s="1266"/>
      <c r="BA123" s="1266"/>
      <c r="BB123" s="1266"/>
      <c r="BC123" s="1266"/>
      <c r="BD123" s="1266"/>
      <c r="BE123" s="1266"/>
      <c r="BF123" s="1266"/>
      <c r="BG123" s="1266"/>
      <c r="BH123" s="1266"/>
      <c r="BI123" s="1266"/>
      <c r="BJ123" s="1266"/>
      <c r="BK123" s="1366">
        <f t="shared" si="7"/>
        <v>0</v>
      </c>
      <c r="BN123" s="1285"/>
    </row>
    <row r="124" spans="1:66" x14ac:dyDescent="0.3">
      <c r="A124" s="1342" t="s">
        <v>1191</v>
      </c>
      <c r="C124" s="1268">
        <v>237333244.68804431</v>
      </c>
      <c r="D124" s="1268">
        <v>243113107.32488587</v>
      </c>
      <c r="E124" s="1268">
        <v>264878351.32433271</v>
      </c>
      <c r="F124" s="1268">
        <v>270305439.56277609</v>
      </c>
      <c r="G124" s="1268">
        <v>292458228.60138446</v>
      </c>
      <c r="H124" s="1268">
        <v>328019568.92063624</v>
      </c>
      <c r="I124" s="1268">
        <v>374636103.87467045</v>
      </c>
      <c r="J124" s="1268">
        <v>389314813.82532549</v>
      </c>
      <c r="K124" s="1268">
        <v>359538919.63271606</v>
      </c>
      <c r="L124" s="1268">
        <v>397876360.28678823</v>
      </c>
      <c r="M124" s="1268">
        <v>391181278.93619359</v>
      </c>
      <c r="N124" s="1268">
        <v>465742585.07885492</v>
      </c>
      <c r="O124" s="1268">
        <v>516939812.76390868</v>
      </c>
      <c r="P124" s="1268">
        <v>545106766.35043061</v>
      </c>
      <c r="Q124" s="1268">
        <v>548141002.79733968</v>
      </c>
      <c r="R124" s="1268">
        <v>546921610.85464418</v>
      </c>
      <c r="S124" s="1268">
        <v>568709912.12436843</v>
      </c>
      <c r="T124" s="1268">
        <v>583697233.23080945</v>
      </c>
      <c r="U124" s="1268">
        <v>638912533.68831289</v>
      </c>
      <c r="V124" s="1268">
        <v>652463838.38670981</v>
      </c>
      <c r="W124" s="1268">
        <v>671846247.42287195</v>
      </c>
      <c r="X124" s="1268">
        <v>715038791.00805771</v>
      </c>
      <c r="Y124" s="1268">
        <v>727070674.37201548</v>
      </c>
      <c r="Z124" s="1268">
        <v>775357026.95733941</v>
      </c>
      <c r="AA124" s="1268">
        <v>831817676.36990333</v>
      </c>
      <c r="AB124" s="1268">
        <v>870934558.69291544</v>
      </c>
      <c r="AC124" s="1268">
        <v>931024155.69774139</v>
      </c>
      <c r="AD124" s="1268">
        <v>920192998.77983499</v>
      </c>
      <c r="AE124" s="1268">
        <v>979911425.55214667</v>
      </c>
      <c r="AF124" s="1268">
        <v>1011208223.4411352</v>
      </c>
      <c r="AG124" s="1268">
        <v>1075450834.9404824</v>
      </c>
      <c r="AH124" s="1268">
        <v>1058102907.4170353</v>
      </c>
      <c r="AI124" s="1268">
        <v>1106318130.4474392</v>
      </c>
      <c r="AJ124" s="1268">
        <v>1066606106.4181952</v>
      </c>
      <c r="AK124" s="1268">
        <v>1086782769.0154696</v>
      </c>
      <c r="AL124" s="1268">
        <v>1193576558.7107036</v>
      </c>
      <c r="AM124" s="1268">
        <v>1278524223.3404515</v>
      </c>
      <c r="AN124" s="1268">
        <v>1229630103.0532343</v>
      </c>
      <c r="AO124" s="1268">
        <v>1325314212.5977557</v>
      </c>
      <c r="AP124" s="1268">
        <v>1355304401.8411477</v>
      </c>
      <c r="AQ124" s="1268">
        <v>1333080003.37571</v>
      </c>
      <c r="AR124" s="1268">
        <v>1407755936.1081049</v>
      </c>
      <c r="AS124" s="1268">
        <v>1468198330.2868707</v>
      </c>
      <c r="AT124" s="1268">
        <v>1530681140.8479006</v>
      </c>
      <c r="AU124" s="1268">
        <v>1530162393.2623994</v>
      </c>
      <c r="AV124" s="1268">
        <v>1550463383.4853032</v>
      </c>
      <c r="AW124" s="1268">
        <v>1603112989.9013641</v>
      </c>
      <c r="AX124" s="1268">
        <v>1646026033.7130506</v>
      </c>
      <c r="AY124" s="1268">
        <v>1743022139.6058323</v>
      </c>
      <c r="AZ124" s="1268">
        <v>1798846839.9070282</v>
      </c>
      <c r="BA124" s="1268">
        <v>1792728390.8331871</v>
      </c>
      <c r="BB124" s="1268">
        <v>1872126369.8950617</v>
      </c>
      <c r="BC124" s="1268">
        <v>1935828464.9370952</v>
      </c>
      <c r="BD124" s="1268">
        <v>1944962228.940068</v>
      </c>
      <c r="BE124" s="1268">
        <v>2010182372.927084</v>
      </c>
      <c r="BF124" s="1268">
        <v>2091474113.9785523</v>
      </c>
      <c r="BG124" s="1268">
        <v>2058156792.8267715</v>
      </c>
      <c r="BH124" s="1268">
        <v>2155982630.2635255</v>
      </c>
      <c r="BI124" s="1268">
        <v>2223377360.5603995</v>
      </c>
      <c r="BJ124" s="1268">
        <v>2322912737.1823959</v>
      </c>
      <c r="BK124" s="1365">
        <f t="shared" si="7"/>
        <v>64844383391.166733</v>
      </c>
    </row>
    <row r="125" spans="1:66" x14ac:dyDescent="0.3">
      <c r="A125" s="1343" t="s">
        <v>1191</v>
      </c>
      <c r="C125" s="1327">
        <f>+SCI!C223</f>
        <v>237333244.68804431</v>
      </c>
      <c r="D125" s="1327">
        <f>+SCI!D223</f>
        <v>243113107.32488587</v>
      </c>
      <c r="E125" s="1327">
        <f>+SCI!E223</f>
        <v>264878351.32433271</v>
      </c>
      <c r="F125" s="1327">
        <f>+SCI!F223</f>
        <v>270305439.56277609</v>
      </c>
      <c r="G125" s="1327">
        <f>+SCI!G223</f>
        <v>292458228.60138446</v>
      </c>
      <c r="H125" s="1327">
        <f>+SCI!H223</f>
        <v>328019568.92063624</v>
      </c>
      <c r="I125" s="1327">
        <f>+SCI!I223</f>
        <v>374636103.87467045</v>
      </c>
      <c r="J125" s="1327">
        <f>+SCI!J223</f>
        <v>389314813.82532549</v>
      </c>
      <c r="K125" s="1327">
        <f>+SCI!K223</f>
        <v>359538919.63271606</v>
      </c>
      <c r="L125" s="1327">
        <f>+SCI!L223</f>
        <v>397876360.28678823</v>
      </c>
      <c r="M125" s="1327">
        <f>+SCI!M223</f>
        <v>391181278.93619359</v>
      </c>
      <c r="N125" s="1327">
        <f>+SCI!N223</f>
        <v>465742585.07885492</v>
      </c>
      <c r="O125" s="1327">
        <f>+SCI!O223</f>
        <v>516939812.76390868</v>
      </c>
      <c r="P125" s="1327">
        <f>+SCI!P223</f>
        <v>545106766.35043061</v>
      </c>
      <c r="Q125" s="1327">
        <f>+SCI!Q223</f>
        <v>548141002.79733968</v>
      </c>
      <c r="R125" s="1327">
        <f>+SCI!R223</f>
        <v>546921610.85464418</v>
      </c>
      <c r="S125" s="1327">
        <f>+SCI!S223</f>
        <v>568709912.12436843</v>
      </c>
      <c r="T125" s="1327">
        <f>+SCI!T223</f>
        <v>583697233.23080945</v>
      </c>
      <c r="U125" s="1327">
        <f>+SCI!U223</f>
        <v>638912533.68831289</v>
      </c>
      <c r="V125" s="1327">
        <f>+SCI!V223</f>
        <v>652463838.38670981</v>
      </c>
      <c r="W125" s="1327">
        <f>+SCI!W223</f>
        <v>671846247.42287195</v>
      </c>
      <c r="X125" s="1327">
        <f>+SCI!X223</f>
        <v>715038791.00805771</v>
      </c>
      <c r="Y125" s="1327">
        <f>+SCI!Y223</f>
        <v>727070674.37201548</v>
      </c>
      <c r="Z125" s="1327">
        <f>+SCI!Z223</f>
        <v>775357026.95733941</v>
      </c>
      <c r="AA125" s="1327">
        <f>+SCI!AA223</f>
        <v>831817676.36990333</v>
      </c>
      <c r="AB125" s="1327">
        <f>+SCI!AB223</f>
        <v>870934558.69291544</v>
      </c>
      <c r="AC125" s="1327">
        <f>+SCI!AC223</f>
        <v>931024155.69774139</v>
      </c>
      <c r="AD125" s="1327">
        <f>+SCI!AD223</f>
        <v>920192998.77983499</v>
      </c>
      <c r="AE125" s="1327">
        <f>+SCI!AE223</f>
        <v>979911425.55214667</v>
      </c>
      <c r="AF125" s="1327">
        <f>+SCI!AF223</f>
        <v>1011208223.4411352</v>
      </c>
      <c r="AG125" s="1327">
        <f>+SCI!AG223</f>
        <v>1075450834.9404824</v>
      </c>
      <c r="AH125" s="1327">
        <f>+SCI!AH223</f>
        <v>1058102907.4170353</v>
      </c>
      <c r="AI125" s="1327">
        <f>+SCI!AI223</f>
        <v>1106318130.4474392</v>
      </c>
      <c r="AJ125" s="1327">
        <f>+SCI!AJ223</f>
        <v>1066606106.4181952</v>
      </c>
      <c r="AK125" s="1327">
        <f>+SCI!AK223</f>
        <v>1086782769.0154696</v>
      </c>
      <c r="AL125" s="1327">
        <f>+SCI!AL223</f>
        <v>1193576558.7107036</v>
      </c>
      <c r="AM125" s="1327">
        <f>+SCI!AM223</f>
        <v>1278524223.3404515</v>
      </c>
      <c r="AN125" s="1327">
        <f>+SCI!AN223</f>
        <v>1229630103.0532343</v>
      </c>
      <c r="AO125" s="1327">
        <f>+SCI!AO223</f>
        <v>1325314212.5977557</v>
      </c>
      <c r="AP125" s="1327">
        <f>+SCI!AP223</f>
        <v>1355304401.8411477</v>
      </c>
      <c r="AQ125" s="1327">
        <f>+SCI!AQ223</f>
        <v>1333080003.37571</v>
      </c>
      <c r="AR125" s="1327">
        <f>+SCI!AR223</f>
        <v>1407755936.1081049</v>
      </c>
      <c r="AS125" s="1327">
        <f>+SCI!AS223</f>
        <v>1468198330.2868707</v>
      </c>
      <c r="AT125" s="1327">
        <f>+SCI!AT223</f>
        <v>1530681140.8479006</v>
      </c>
      <c r="AU125" s="1327">
        <f>+SCI!AU223</f>
        <v>1530162393.2623994</v>
      </c>
      <c r="AV125" s="1327">
        <f>+SCI!AV223</f>
        <v>1550463383.4853032</v>
      </c>
      <c r="AW125" s="1327">
        <f>+SCI!AW223</f>
        <v>1603112989.9013641</v>
      </c>
      <c r="AX125" s="1327">
        <f>+SCI!AX223</f>
        <v>1646026033.7130506</v>
      </c>
      <c r="AY125" s="1327">
        <f>+SCI!AY223</f>
        <v>1743022139.6058323</v>
      </c>
      <c r="AZ125" s="1327">
        <f>+SCI!AZ223</f>
        <v>1798846839.9070282</v>
      </c>
      <c r="BA125" s="1327">
        <f>+SCI!BA223</f>
        <v>1792728390.8331871</v>
      </c>
      <c r="BB125" s="1327">
        <f>+SCI!BB223</f>
        <v>1872126369.8950617</v>
      </c>
      <c r="BC125" s="1327">
        <f>+SCI!BC223</f>
        <v>1935828464.9370952</v>
      </c>
      <c r="BD125" s="1327">
        <f>+SCI!BD223</f>
        <v>1944962228.940068</v>
      </c>
      <c r="BE125" s="1327">
        <f>+SCI!BE223</f>
        <v>2010182372.927084</v>
      </c>
      <c r="BF125" s="1327">
        <f>+SCI!BF223</f>
        <v>2091474113.9785523</v>
      </c>
      <c r="BG125" s="1327">
        <f>+SCI!BG223</f>
        <v>2058156792.8267715</v>
      </c>
      <c r="BH125" s="1327">
        <f>+SCI!BH223</f>
        <v>2155982630.2635255</v>
      </c>
      <c r="BI125" s="1327">
        <f>+SCI!BI223</f>
        <v>2223377360.5603995</v>
      </c>
      <c r="BJ125" s="1327">
        <f>+SCI!BJ223</f>
        <v>2322912737.1823959</v>
      </c>
      <c r="BK125" s="1362">
        <f t="shared" si="7"/>
        <v>64844383391.166733</v>
      </c>
      <c r="BN125" s="1285"/>
    </row>
    <row r="126" spans="1:66" x14ac:dyDescent="0.3">
      <c r="A126" s="1357" t="s">
        <v>1190</v>
      </c>
      <c r="C126" s="1277">
        <v>-1.6542496318380357E-2</v>
      </c>
      <c r="D126" s="1277">
        <v>-1.9146708776325726E-4</v>
      </c>
      <c r="E126" s="1277">
        <v>-6.6598766046364769E-4</v>
      </c>
      <c r="F126" s="1277">
        <v>-1.5736643515858154E-4</v>
      </c>
      <c r="G126" s="1277">
        <v>-5.8893831999121658E-4</v>
      </c>
      <c r="H126" s="1277">
        <v>-8.1795098194251668E-4</v>
      </c>
      <c r="I126" s="1277">
        <v>-9.4318466822023946E-4</v>
      </c>
      <c r="J126" s="1277">
        <v>-2.7926850405938028E-4</v>
      </c>
      <c r="K126" s="1277">
        <v>5.462861961683912E-4</v>
      </c>
      <c r="L126" s="1277">
        <v>-6.696318002823963E-4</v>
      </c>
      <c r="M126" s="1277">
        <v>1.0969439995580004E-4</v>
      </c>
      <c r="N126" s="1277">
        <v>-1.0971617531320061E-3</v>
      </c>
      <c r="O126" s="1277">
        <v>-6.5299104479595526E-4</v>
      </c>
      <c r="P126" s="1277">
        <v>-3.2315285188254768E-4</v>
      </c>
      <c r="Q126" s="1277">
        <v>-3.2897083932867648E-5</v>
      </c>
      <c r="R126" s="1277">
        <v>1.2892896840298318E-5</v>
      </c>
      <c r="S126" s="1277">
        <v>-2.2516957671485371E-4</v>
      </c>
      <c r="T126" s="1277">
        <v>-1.4757850334155714E-4</v>
      </c>
      <c r="U126" s="1277">
        <v>-5.1458120285261021E-4</v>
      </c>
      <c r="V126" s="1277">
        <v>-1.2286511342119496E-4</v>
      </c>
      <c r="W126" s="1277">
        <v>-1.7183100712862433E-4</v>
      </c>
      <c r="X126" s="1277">
        <v>-3.7053138712025941E-4</v>
      </c>
      <c r="Y126" s="1277">
        <v>-1.0055532500898599E-4</v>
      </c>
      <c r="Z126" s="1277">
        <v>-3.8325456799677199E-4</v>
      </c>
      <c r="AA126" s="1277">
        <v>-4.1461165930159141E-4</v>
      </c>
      <c r="AB126" s="1277">
        <v>-2.6904717935558758E-4</v>
      </c>
      <c r="AC126" s="1277">
        <v>-3.9862276089442338E-4</v>
      </c>
      <c r="AD126" s="1277">
        <v>7.0785741491463981E-5</v>
      </c>
      <c r="AE126" s="1277">
        <v>-3.8340987728618058E-4</v>
      </c>
      <c r="AF126" s="1277">
        <v>-1.9373415564556519E-4</v>
      </c>
      <c r="AG126" s="1277">
        <v>-3.8017942697281086E-4</v>
      </c>
      <c r="AH126" s="1277">
        <v>1.0028183757713877E-4</v>
      </c>
      <c r="AI126" s="1277">
        <v>-2.7295260318576639E-4</v>
      </c>
      <c r="AJ126" s="1277">
        <v>2.1816798050063065E-4</v>
      </c>
      <c r="AK126" s="1277">
        <v>-1.0864374004352772E-4</v>
      </c>
      <c r="AL126" s="1277">
        <v>-5.5366910038188825E-4</v>
      </c>
      <c r="AM126" s="1277">
        <v>-4.1652615472499515E-4</v>
      </c>
      <c r="AN126" s="1277">
        <v>2.3040961054337537E-4</v>
      </c>
      <c r="AO126" s="1277">
        <v>-4.3799114544741452E-4</v>
      </c>
      <c r="AP126" s="1277">
        <v>-1.3451798842715283E-4</v>
      </c>
      <c r="AQ126" s="1277">
        <v>9.8361284127391932E-5</v>
      </c>
      <c r="AR126" s="1277">
        <v>-3.2164725089076389E-4</v>
      </c>
      <c r="AS126" s="1277">
        <v>-2.5048932679238255E-4</v>
      </c>
      <c r="AT126" s="1277">
        <v>-2.5217488969598792E-4</v>
      </c>
      <c r="AU126" s="1277">
        <v>2.0496055656609551E-6</v>
      </c>
      <c r="AV126" s="1277">
        <v>-7.8257466685142753E-5</v>
      </c>
      <c r="AW126" s="1277">
        <v>-1.9884803353395155E-4</v>
      </c>
      <c r="AX126" s="1277">
        <v>-1.5679513107721204E-4</v>
      </c>
      <c r="AY126" s="1277">
        <v>-3.3747791609434332E-4</v>
      </c>
      <c r="AZ126" s="1277">
        <v>-1.8585475533939121E-4</v>
      </c>
      <c r="BA126" s="1277">
        <v>1.9798730988302071E-5</v>
      </c>
      <c r="BB126" s="1277">
        <v>-2.5279904242095521E-4</v>
      </c>
      <c r="BC126" s="1277">
        <v>-1.9980321229163547E-4</v>
      </c>
      <c r="BD126" s="1277">
        <v>-2.7937644042916969E-5</v>
      </c>
      <c r="BE126" s="1277">
        <v>-1.9314464775835956E-4</v>
      </c>
      <c r="BF126" s="1277">
        <v>-2.3555553668158129E-4</v>
      </c>
      <c r="BG126" s="1277">
        <v>9.4842795308687787E-5</v>
      </c>
      <c r="BH126" s="1277">
        <v>-2.7285512552345422E-4</v>
      </c>
      <c r="BI126" s="1277">
        <v>-1.8479733097992148E-4</v>
      </c>
      <c r="BJ126" s="1277">
        <v>-2.654214003831032E-4</v>
      </c>
      <c r="BK126" s="1369">
        <f t="shared" si="7"/>
        <v>-3.0873054616380693E-2</v>
      </c>
    </row>
    <row r="127" spans="1:66" x14ac:dyDescent="0.3">
      <c r="A127" s="1358" t="s">
        <v>1189</v>
      </c>
      <c r="C127" s="1333">
        <f>+IFERROR(((B125-C125)/2)/((B129+C129)/2),"N/A")</f>
        <v>-1.6542496318380357E-2</v>
      </c>
      <c r="D127" s="1333">
        <f>+IFERROR(((C125-D125)/2)/((C129+D129)/2),"N/A")</f>
        <v>-1.9146708776325726E-4</v>
      </c>
      <c r="E127" s="1333">
        <f t="shared" ref="E127:BJ127" si="10">+IFERROR(((D125-E125)/2)/((D129+E129)/2),"N/A")</f>
        <v>-6.6598766046364769E-4</v>
      </c>
      <c r="F127" s="1333">
        <f t="shared" si="10"/>
        <v>-1.5736643515858154E-4</v>
      </c>
      <c r="G127" s="1333">
        <f t="shared" si="10"/>
        <v>-5.8893831999121658E-4</v>
      </c>
      <c r="H127" s="1333">
        <f t="shared" si="10"/>
        <v>-8.1795098194251668E-4</v>
      </c>
      <c r="I127" s="1333">
        <f t="shared" si="10"/>
        <v>-9.4318466822023946E-4</v>
      </c>
      <c r="J127" s="1333">
        <f t="shared" si="10"/>
        <v>-2.7926850405938028E-4</v>
      </c>
      <c r="K127" s="1333">
        <f t="shared" si="10"/>
        <v>5.462861961683912E-4</v>
      </c>
      <c r="L127" s="1333">
        <f t="shared" si="10"/>
        <v>-6.696318002823963E-4</v>
      </c>
      <c r="M127" s="1333">
        <f t="shared" si="10"/>
        <v>1.0969439995580004E-4</v>
      </c>
      <c r="N127" s="1333">
        <f t="shared" si="10"/>
        <v>-1.0971617531320061E-3</v>
      </c>
      <c r="O127" s="1333">
        <f t="shared" si="10"/>
        <v>-6.5299104479595526E-4</v>
      </c>
      <c r="P127" s="1333">
        <f t="shared" si="10"/>
        <v>-3.2315285188254768E-4</v>
      </c>
      <c r="Q127" s="1333">
        <f t="shared" si="10"/>
        <v>-3.2897083932867648E-5</v>
      </c>
      <c r="R127" s="1333">
        <f t="shared" si="10"/>
        <v>1.2892896840298318E-5</v>
      </c>
      <c r="S127" s="1333">
        <f t="shared" si="10"/>
        <v>-2.2516957671485371E-4</v>
      </c>
      <c r="T127" s="1333">
        <f t="shared" si="10"/>
        <v>-1.4757850334155714E-4</v>
      </c>
      <c r="U127" s="1333">
        <f t="shared" si="10"/>
        <v>-5.1458120285261021E-4</v>
      </c>
      <c r="V127" s="1333">
        <f t="shared" si="10"/>
        <v>-1.2286511342119496E-4</v>
      </c>
      <c r="W127" s="1333">
        <f t="shared" si="10"/>
        <v>-1.7183100712862433E-4</v>
      </c>
      <c r="X127" s="1333">
        <f t="shared" si="10"/>
        <v>-3.7053138712025941E-4</v>
      </c>
      <c r="Y127" s="1333">
        <f t="shared" si="10"/>
        <v>-1.0055532500898599E-4</v>
      </c>
      <c r="Z127" s="1333">
        <f t="shared" si="10"/>
        <v>-3.8325456799677199E-4</v>
      </c>
      <c r="AA127" s="1333">
        <f t="shared" si="10"/>
        <v>-4.1461165930159141E-4</v>
      </c>
      <c r="AB127" s="1333">
        <f t="shared" si="10"/>
        <v>-2.6904717935558758E-4</v>
      </c>
      <c r="AC127" s="1333">
        <f t="shared" si="10"/>
        <v>-3.9862276089442338E-4</v>
      </c>
      <c r="AD127" s="1333">
        <f t="shared" si="10"/>
        <v>7.0785741491463981E-5</v>
      </c>
      <c r="AE127" s="1333">
        <f t="shared" si="10"/>
        <v>-3.8340987728618058E-4</v>
      </c>
      <c r="AF127" s="1333">
        <f t="shared" si="10"/>
        <v>-1.9373415564556519E-4</v>
      </c>
      <c r="AG127" s="1333">
        <f t="shared" si="10"/>
        <v>-3.8017942697281086E-4</v>
      </c>
      <c r="AH127" s="1333">
        <f t="shared" si="10"/>
        <v>1.0028183757713877E-4</v>
      </c>
      <c r="AI127" s="1333">
        <f t="shared" si="10"/>
        <v>-2.7295260318576639E-4</v>
      </c>
      <c r="AJ127" s="1333">
        <f t="shared" si="10"/>
        <v>2.1816798050063065E-4</v>
      </c>
      <c r="AK127" s="1333">
        <f t="shared" si="10"/>
        <v>-1.0864374004352772E-4</v>
      </c>
      <c r="AL127" s="1333">
        <f t="shared" si="10"/>
        <v>-5.5366910038188825E-4</v>
      </c>
      <c r="AM127" s="1333">
        <f t="shared" si="10"/>
        <v>-4.1652615472499515E-4</v>
      </c>
      <c r="AN127" s="1333">
        <f t="shared" si="10"/>
        <v>2.3040961054337537E-4</v>
      </c>
      <c r="AO127" s="1333">
        <f t="shared" si="10"/>
        <v>-4.3799114544741452E-4</v>
      </c>
      <c r="AP127" s="1333">
        <f t="shared" si="10"/>
        <v>-1.3451798842715283E-4</v>
      </c>
      <c r="AQ127" s="1333">
        <f t="shared" si="10"/>
        <v>9.8361284127391932E-5</v>
      </c>
      <c r="AR127" s="1333">
        <f t="shared" si="10"/>
        <v>-3.2164725089076389E-4</v>
      </c>
      <c r="AS127" s="1333">
        <f t="shared" si="10"/>
        <v>-2.5048932679238255E-4</v>
      </c>
      <c r="AT127" s="1333">
        <f t="shared" si="10"/>
        <v>-2.5217488969598792E-4</v>
      </c>
      <c r="AU127" s="1333">
        <f t="shared" si="10"/>
        <v>2.0496055656609551E-6</v>
      </c>
      <c r="AV127" s="1333">
        <f t="shared" si="10"/>
        <v>-7.8257466685142753E-5</v>
      </c>
      <c r="AW127" s="1333">
        <f t="shared" si="10"/>
        <v>-1.9884803353395155E-4</v>
      </c>
      <c r="AX127" s="1333">
        <f t="shared" si="10"/>
        <v>-1.5679513107721204E-4</v>
      </c>
      <c r="AY127" s="1333">
        <f t="shared" si="10"/>
        <v>-3.3747791609434332E-4</v>
      </c>
      <c r="AZ127" s="1333">
        <f t="shared" si="10"/>
        <v>-1.8585475533939121E-4</v>
      </c>
      <c r="BA127" s="1333">
        <f t="shared" si="10"/>
        <v>1.9798730988302071E-5</v>
      </c>
      <c r="BB127" s="1333">
        <f t="shared" si="10"/>
        <v>-2.5279904242095521E-4</v>
      </c>
      <c r="BC127" s="1333">
        <f t="shared" si="10"/>
        <v>-1.9980321229163547E-4</v>
      </c>
      <c r="BD127" s="1333">
        <f t="shared" si="10"/>
        <v>-2.7937644042916969E-5</v>
      </c>
      <c r="BE127" s="1333">
        <f t="shared" si="10"/>
        <v>-1.9314464775835956E-4</v>
      </c>
      <c r="BF127" s="1333">
        <f t="shared" si="10"/>
        <v>-2.3555553668158129E-4</v>
      </c>
      <c r="BG127" s="1333">
        <f t="shared" si="10"/>
        <v>9.4842795308687787E-5</v>
      </c>
      <c r="BH127" s="1333">
        <f t="shared" si="10"/>
        <v>-2.7285512552345422E-4</v>
      </c>
      <c r="BI127" s="1333">
        <f t="shared" si="10"/>
        <v>-1.8479733097992148E-4</v>
      </c>
      <c r="BJ127" s="1333">
        <f t="shared" si="10"/>
        <v>-2.654214003831032E-4</v>
      </c>
      <c r="BK127" s="1370">
        <f t="shared" si="7"/>
        <v>-3.0873054616380693E-2</v>
      </c>
      <c r="BN127" s="1285"/>
    </row>
    <row r="128" spans="1:66" x14ac:dyDescent="0.3">
      <c r="A128" s="1342" t="s">
        <v>1188</v>
      </c>
      <c r="C128" s="1268">
        <v>14346882122.279423</v>
      </c>
      <c r="D128" s="1268">
        <v>15840356344.459961</v>
      </c>
      <c r="E128" s="1268">
        <v>16840795712.162678</v>
      </c>
      <c r="F128" s="1268">
        <v>17646153381.99696</v>
      </c>
      <c r="G128" s="1268">
        <v>19968632898.065029</v>
      </c>
      <c r="H128" s="1268">
        <v>23507493549.999962</v>
      </c>
      <c r="I128" s="1268">
        <v>25917117053.561035</v>
      </c>
      <c r="J128" s="1268">
        <v>26644162637.090866</v>
      </c>
      <c r="K128" s="1268">
        <v>27861871748.283012</v>
      </c>
      <c r="L128" s="1268">
        <v>29389651608.141441</v>
      </c>
      <c r="M128" s="1268">
        <v>31644287711.389336</v>
      </c>
      <c r="N128" s="1268">
        <v>36314065676.172119</v>
      </c>
      <c r="O128" s="1268">
        <v>42090114738.050446</v>
      </c>
      <c r="P128" s="1268">
        <v>45072828192.620056</v>
      </c>
      <c r="Q128" s="1268">
        <v>47161378738.941696</v>
      </c>
      <c r="R128" s="1268">
        <v>47417206492.900116</v>
      </c>
      <c r="S128" s="1268">
        <v>49346759525.991211</v>
      </c>
      <c r="T128" s="1268">
        <v>52208146961.671265</v>
      </c>
      <c r="U128" s="1268">
        <v>55093286031.633347</v>
      </c>
      <c r="V128" s="1268">
        <v>55200875761.402061</v>
      </c>
      <c r="W128" s="1268">
        <v>57598376015.394012</v>
      </c>
      <c r="X128" s="1268">
        <v>58970813766.002899</v>
      </c>
      <c r="Y128" s="1268">
        <v>60683549271.285774</v>
      </c>
      <c r="Z128" s="1268">
        <v>65306736605.047531</v>
      </c>
      <c r="AA128" s="1268">
        <v>70870450277.905151</v>
      </c>
      <c r="AB128" s="1268">
        <v>74519969412.438766</v>
      </c>
      <c r="AC128" s="1268">
        <v>76223046039.056946</v>
      </c>
      <c r="AD128" s="1268">
        <v>76790211852.894745</v>
      </c>
      <c r="AE128" s="1268">
        <v>78965887064.028336</v>
      </c>
      <c r="AF128" s="1268">
        <v>82579183730.022507</v>
      </c>
      <c r="AG128" s="1268">
        <v>86400532008.098236</v>
      </c>
      <c r="AH128" s="1268">
        <v>86591187555.303925</v>
      </c>
      <c r="AI128" s="1268">
        <v>90052018875.629013</v>
      </c>
      <c r="AJ128" s="1268">
        <v>91972969108.935242</v>
      </c>
      <c r="AK128" s="1268">
        <v>93741022228.168915</v>
      </c>
      <c r="AL128" s="1268">
        <v>99142759116.273132</v>
      </c>
      <c r="AM128" s="1268">
        <v>104800411477.25951</v>
      </c>
      <c r="AN128" s="1268">
        <v>107404800674.74254</v>
      </c>
      <c r="AO128" s="1268">
        <v>111056486817.21939</v>
      </c>
      <c r="AP128" s="1268">
        <v>111889080493.52687</v>
      </c>
      <c r="AQ128" s="1268">
        <v>114057527082.82272</v>
      </c>
      <c r="AR128" s="1268">
        <v>118109645263.86703</v>
      </c>
      <c r="AS128" s="1268">
        <v>123187638547.60371</v>
      </c>
      <c r="AT128" s="1268">
        <v>124588064403.45821</v>
      </c>
      <c r="AU128" s="1268">
        <v>128508235778.52766</v>
      </c>
      <c r="AV128" s="1268">
        <v>130904585551.11917</v>
      </c>
      <c r="AW128" s="1268">
        <v>133868495079.17767</v>
      </c>
      <c r="AX128" s="1268">
        <v>139820129796.26224</v>
      </c>
      <c r="AY128" s="1268">
        <v>147594546148.53668</v>
      </c>
      <c r="AZ128" s="1268">
        <v>152772803609.36331</v>
      </c>
      <c r="BA128" s="1268">
        <v>156259582226.68518</v>
      </c>
      <c r="BB128" s="1268">
        <v>157815891720.96893</v>
      </c>
      <c r="BC128" s="1268">
        <v>161008286886.59518</v>
      </c>
      <c r="BD128" s="1268">
        <v>165925651742.65457</v>
      </c>
      <c r="BE128" s="1268">
        <v>171749477979.87302</v>
      </c>
      <c r="BF128" s="1268">
        <v>173356997531.91565</v>
      </c>
      <c r="BG128" s="1268">
        <v>177932955946.80594</v>
      </c>
      <c r="BH128" s="1268">
        <v>180593706321.61108</v>
      </c>
      <c r="BI128" s="1268">
        <v>184101659891.20828</v>
      </c>
      <c r="BJ128" s="1268">
        <v>190907199523.77979</v>
      </c>
      <c r="BK128" s="1365">
        <f t="shared" si="7"/>
        <v>5398134640308.8809</v>
      </c>
    </row>
    <row r="129" spans="1:66" x14ac:dyDescent="0.3">
      <c r="A129" s="1353" t="s">
        <v>1188</v>
      </c>
      <c r="C129" s="1331">
        <f>+SFP!D151+SFP!D193</f>
        <v>14346882122.279423</v>
      </c>
      <c r="D129" s="1331">
        <f>+SFP!E151+SFP!E193</f>
        <v>15840356344.459961</v>
      </c>
      <c r="E129" s="1331">
        <f>+SFP!F151+SFP!F193</f>
        <v>16840795712.162678</v>
      </c>
      <c r="F129" s="1331">
        <f>+SFP!G151+SFP!G193</f>
        <v>17646153381.99696</v>
      </c>
      <c r="G129" s="1331">
        <f>+SFP!H151+SFP!H193</f>
        <v>19968632898.065029</v>
      </c>
      <c r="H129" s="1331">
        <f>+SFP!I151+SFP!I193</f>
        <v>23507493549.999962</v>
      </c>
      <c r="I129" s="1331">
        <f>+SFP!J151+SFP!J193</f>
        <v>25917117053.561035</v>
      </c>
      <c r="J129" s="1331">
        <f>+SFP!K151+SFP!K193</f>
        <v>26644162637.090866</v>
      </c>
      <c r="K129" s="1331">
        <f>+SFP!L151+SFP!L193</f>
        <v>27861871748.283012</v>
      </c>
      <c r="L129" s="1331">
        <f>+SFP!M151+SFP!M193</f>
        <v>29389651608.141441</v>
      </c>
      <c r="M129" s="1331">
        <f>+SFP!N151+SFP!N193</f>
        <v>31644287711.389336</v>
      </c>
      <c r="N129" s="1331">
        <f>+SFP!O151+SFP!O193</f>
        <v>36314065676.172119</v>
      </c>
      <c r="O129" s="1331">
        <f>+SFP!P151+SFP!P193</f>
        <v>42090114738.050446</v>
      </c>
      <c r="P129" s="1331">
        <f>+SFP!Q151+SFP!Q193</f>
        <v>45072828192.620056</v>
      </c>
      <c r="Q129" s="1331">
        <f>+SFP!R151+SFP!R193</f>
        <v>47161378738.941696</v>
      </c>
      <c r="R129" s="1331">
        <f>+SFP!S151+SFP!S193</f>
        <v>47417206492.900116</v>
      </c>
      <c r="S129" s="1331">
        <f>+SFP!T151+SFP!T193</f>
        <v>49346759525.991211</v>
      </c>
      <c r="T129" s="1331">
        <f>+SFP!U151+SFP!U193</f>
        <v>52208146961.671265</v>
      </c>
      <c r="U129" s="1331">
        <f>+SFP!V151+SFP!V193</f>
        <v>55093286031.633347</v>
      </c>
      <c r="V129" s="1331">
        <f>+SFP!W151+SFP!W193</f>
        <v>55200875761.402061</v>
      </c>
      <c r="W129" s="1331">
        <f>+SFP!X151+SFP!X193</f>
        <v>57598376015.394012</v>
      </c>
      <c r="X129" s="1331">
        <f>+SFP!Y151+SFP!Y193</f>
        <v>58970813766.002899</v>
      </c>
      <c r="Y129" s="1331">
        <f>+SFP!Z151+SFP!Z193</f>
        <v>60683549271.285774</v>
      </c>
      <c r="Z129" s="1331">
        <f>+SFP!AA151+SFP!AA193</f>
        <v>65306736605.047531</v>
      </c>
      <c r="AA129" s="1331">
        <f>+SFP!AB151+SFP!AB193</f>
        <v>70870450277.905151</v>
      </c>
      <c r="AB129" s="1331">
        <f>+SFP!AC151+SFP!AC193</f>
        <v>74519969412.438766</v>
      </c>
      <c r="AC129" s="1331">
        <f>+SFP!AD151+SFP!AD193</f>
        <v>76223046039.056946</v>
      </c>
      <c r="AD129" s="1331">
        <f>+SFP!AE151+SFP!AE193</f>
        <v>76790211852.894745</v>
      </c>
      <c r="AE129" s="1331">
        <f>+SFP!AF151+SFP!AF193</f>
        <v>78965887064.028336</v>
      </c>
      <c r="AF129" s="1331">
        <f>+SFP!AG151+SFP!AG193</f>
        <v>82579183730.022507</v>
      </c>
      <c r="AG129" s="1331">
        <f>+SFP!AH151+SFP!AH193</f>
        <v>86400532008.098236</v>
      </c>
      <c r="AH129" s="1331">
        <f>+SFP!AI151+SFP!AI193</f>
        <v>86591187555.303925</v>
      </c>
      <c r="AI129" s="1331">
        <f>+SFP!AJ151+SFP!AJ193</f>
        <v>90052018875.629013</v>
      </c>
      <c r="AJ129" s="1331">
        <f>+SFP!AK151+SFP!AK193</f>
        <v>91972969108.935242</v>
      </c>
      <c r="AK129" s="1331">
        <f>+SFP!AL151+SFP!AL193</f>
        <v>93741022228.168915</v>
      </c>
      <c r="AL129" s="1331">
        <f>+SFP!AM151+SFP!AM193</f>
        <v>99142759116.273132</v>
      </c>
      <c r="AM129" s="1331">
        <f>+SFP!AN151+SFP!AN193</f>
        <v>104800411477.25951</v>
      </c>
      <c r="AN129" s="1331">
        <f>+SFP!AO151+SFP!AO193</f>
        <v>107404800674.74254</v>
      </c>
      <c r="AO129" s="1331">
        <f>+SFP!AP151+SFP!AP193</f>
        <v>111056486817.21939</v>
      </c>
      <c r="AP129" s="1331">
        <f>+SFP!AQ151+SFP!AQ193</f>
        <v>111889080493.52687</v>
      </c>
      <c r="AQ129" s="1331">
        <f>+SFP!AR151+SFP!AR193</f>
        <v>114057527082.82272</v>
      </c>
      <c r="AR129" s="1331">
        <f>+SFP!AS151+SFP!AS193</f>
        <v>118109645263.86703</v>
      </c>
      <c r="AS129" s="1331">
        <f>+SFP!AT151+SFP!AT193</f>
        <v>123187638547.60371</v>
      </c>
      <c r="AT129" s="1331">
        <f>+SFP!AU151+SFP!AU193</f>
        <v>124588064403.45821</v>
      </c>
      <c r="AU129" s="1331">
        <f>+SFP!AV151+SFP!AV193</f>
        <v>128508235778.52766</v>
      </c>
      <c r="AV129" s="1331">
        <f>+SFP!AW151+SFP!AW193</f>
        <v>130904585551.11917</v>
      </c>
      <c r="AW129" s="1331">
        <f>+SFP!AX151+SFP!AX193</f>
        <v>133868495079.17767</v>
      </c>
      <c r="AX129" s="1331">
        <f>+SFP!AY151+SFP!AY193</f>
        <v>139820129796.26224</v>
      </c>
      <c r="AY129" s="1331">
        <f>+SFP!AZ151+SFP!AZ193</f>
        <v>147594546148.53668</v>
      </c>
      <c r="AZ129" s="1331">
        <f>+SFP!BA151+SFP!BA193</f>
        <v>152772803609.36331</v>
      </c>
      <c r="BA129" s="1331">
        <f>+SFP!BB151+SFP!BB193</f>
        <v>156259582226.68518</v>
      </c>
      <c r="BB129" s="1331">
        <f>+SFP!BC151+SFP!BC193</f>
        <v>157815891720.96893</v>
      </c>
      <c r="BC129" s="1331">
        <f>+SFP!BD151+SFP!BD193</f>
        <v>161008286886.59518</v>
      </c>
      <c r="BD129" s="1331">
        <f>+SFP!BE151+SFP!BE193</f>
        <v>165925651742.65457</v>
      </c>
      <c r="BE129" s="1331">
        <f>+SFP!BF151+SFP!BF193</f>
        <v>171749477979.87302</v>
      </c>
      <c r="BF129" s="1331">
        <f>+SFP!BG151+SFP!BG193</f>
        <v>173356997531.91565</v>
      </c>
      <c r="BG129" s="1331">
        <f>+SFP!BH151+SFP!BH193</f>
        <v>177932955946.80594</v>
      </c>
      <c r="BH129" s="1331">
        <f>+SFP!BI151+SFP!BI193</f>
        <v>180593706321.61108</v>
      </c>
      <c r="BI129" s="1331">
        <f>+SFP!BJ151+SFP!BJ193</f>
        <v>184101659891.20828</v>
      </c>
      <c r="BJ129" s="1331">
        <f>+SFP!BK151+SFP!BK193</f>
        <v>190907199523.77979</v>
      </c>
      <c r="BK129" s="1365">
        <f t="shared" si="7"/>
        <v>5398134640308.8809</v>
      </c>
      <c r="BN129" s="1285"/>
    </row>
    <row r="130" spans="1:66" x14ac:dyDescent="0.3">
      <c r="A130" s="1351" t="s">
        <v>1187</v>
      </c>
      <c r="C130" s="1270">
        <v>56.188211325999944</v>
      </c>
      <c r="D130" s="1270">
        <v>-49.282129075887845</v>
      </c>
      <c r="E130" s="1270">
        <v>-18.893153571217379</v>
      </c>
      <c r="F130" s="1270">
        <v>-16.161354015781363</v>
      </c>
      <c r="G130" s="1270">
        <v>-17.700141801450176</v>
      </c>
      <c r="H130" s="1270">
        <v>-20.346059417328775</v>
      </c>
      <c r="I130" s="1270">
        <v>-16.584585830686226</v>
      </c>
      <c r="J130" s="1270">
        <v>-16.79153533030771</v>
      </c>
      <c r="K130" s="1270">
        <v>-20.15244588160046</v>
      </c>
      <c r="L130" s="1270">
        <v>-21.34412873629287</v>
      </c>
      <c r="M130" s="1270">
        <v>-22.318257775769485</v>
      </c>
      <c r="N130" s="1270">
        <v>-28.257938341788044</v>
      </c>
      <c r="O130" s="1270">
        <v>-32.532602993417839</v>
      </c>
      <c r="P130" s="1270">
        <v>-62.175674876178086</v>
      </c>
      <c r="Q130" s="1270">
        <v>-54.481160940538665</v>
      </c>
      <c r="R130" s="1270">
        <v>-75.160110587493875</v>
      </c>
      <c r="S130" s="1270">
        <v>-54.898518312553733</v>
      </c>
      <c r="T130" s="1270">
        <v>-106.92211074857602</v>
      </c>
      <c r="U130" s="1270">
        <v>-89.13937158787401</v>
      </c>
      <c r="V130" s="1270">
        <v>-279.24133999064941</v>
      </c>
      <c r="W130" s="1270">
        <v>-66.353569724041591</v>
      </c>
      <c r="X130" s="1270">
        <v>-81.084032820069467</v>
      </c>
      <c r="Y130" s="1270">
        <v>-131.14463930853751</v>
      </c>
      <c r="Z130" s="1270">
        <v>-103.81951785920398</v>
      </c>
      <c r="AA130" s="1270">
        <v>-97.679074278615886</v>
      </c>
      <c r="AB130" s="1270">
        <v>-80.678553386031609</v>
      </c>
      <c r="AC130" s="1270">
        <v>-83.577960607339165</v>
      </c>
      <c r="AD130" s="1270">
        <v>-112.26517084569323</v>
      </c>
      <c r="AE130" s="1270">
        <v>-136.29004222033194</v>
      </c>
      <c r="AF130" s="1270">
        <v>408.0523183843697</v>
      </c>
      <c r="AG130" s="1270">
        <v>-82.99023929580477</v>
      </c>
      <c r="AH130" s="1270">
        <v>-142.68986607763645</v>
      </c>
      <c r="AI130" s="1270">
        <v>-97.713425063074084</v>
      </c>
      <c r="AJ130" s="1270">
        <v>-183.43344282172438</v>
      </c>
      <c r="AK130" s="1270">
        <v>-205.54556059907489</v>
      </c>
      <c r="AL130" s="1270">
        <v>-419.34432859181231</v>
      </c>
      <c r="AM130" s="1270">
        <v>-85.448454244693707</v>
      </c>
      <c r="AN130" s="1270">
        <v>-164.82249655760936</v>
      </c>
      <c r="AO130" s="1270">
        <v>-153.26991900325166</v>
      </c>
      <c r="AP130" s="1270">
        <v>2654.8900335146827</v>
      </c>
      <c r="AQ130" s="1270">
        <v>-143.30855080087468</v>
      </c>
      <c r="AR130" s="1270">
        <v>-307.70410867294515</v>
      </c>
      <c r="AS130" s="1270">
        <v>-90.134568913835253</v>
      </c>
      <c r="AT130" s="1270">
        <v>-145.37857437007031</v>
      </c>
      <c r="AU130" s="1270">
        <v>-81.463701218516647</v>
      </c>
      <c r="AV130" s="1270">
        <v>-146.77833227233768</v>
      </c>
      <c r="AW130" s="1270">
        <v>-139.75019620445056</v>
      </c>
      <c r="AX130" s="1270">
        <v>-630.2447959836262</v>
      </c>
      <c r="AY130" s="1270">
        <v>-72.608949079825621</v>
      </c>
      <c r="AZ130" s="1270">
        <v>-145.56201501617994</v>
      </c>
      <c r="BA130" s="1270">
        <v>-111.69564922122481</v>
      </c>
      <c r="BB130" s="1270">
        <v>-214.6505264449525</v>
      </c>
      <c r="BC130" s="1270">
        <v>-188.96707757759549</v>
      </c>
      <c r="BD130" s="1270">
        <v>-320.96244399530082</v>
      </c>
      <c r="BE130" s="1270">
        <v>-140.12000225824877</v>
      </c>
      <c r="BF130" s="1270">
        <v>-318.67010312182481</v>
      </c>
      <c r="BG130" s="1270">
        <v>-184.96512152967472</v>
      </c>
      <c r="BH130" s="1270">
        <v>-461.26264142693162</v>
      </c>
      <c r="BI130" s="1270">
        <v>-213.62775663562621</v>
      </c>
      <c r="BJ130" s="1270">
        <v>882.71394601427517</v>
      </c>
      <c r="BK130" s="1293">
        <f t="shared" si="7"/>
        <v>-3486.5435186246532</v>
      </c>
    </row>
    <row r="131" spans="1:66" x14ac:dyDescent="0.3">
      <c r="A131" s="1352" t="s">
        <v>1187</v>
      </c>
      <c r="C131" s="1330">
        <f>+(C129/C27)</f>
        <v>56.188211325999944</v>
      </c>
      <c r="D131" s="1330">
        <f t="shared" ref="D131:BJ131" si="11">+(D129/D27)</f>
        <v>-49.282129075887845</v>
      </c>
      <c r="E131" s="1330">
        <f t="shared" si="11"/>
        <v>-18.893153571217379</v>
      </c>
      <c r="F131" s="1330">
        <f t="shared" si="11"/>
        <v>-16.161354015781363</v>
      </c>
      <c r="G131" s="1330">
        <f t="shared" si="11"/>
        <v>-17.700141801450176</v>
      </c>
      <c r="H131" s="1330">
        <f t="shared" si="11"/>
        <v>-20.346059417328775</v>
      </c>
      <c r="I131" s="1330">
        <f t="shared" si="11"/>
        <v>-16.584585830686226</v>
      </c>
      <c r="J131" s="1330">
        <f t="shared" si="11"/>
        <v>-16.79153533030771</v>
      </c>
      <c r="K131" s="1330">
        <f t="shared" si="11"/>
        <v>-20.15244588160046</v>
      </c>
      <c r="L131" s="1330">
        <f t="shared" si="11"/>
        <v>-21.34412873629287</v>
      </c>
      <c r="M131" s="1330">
        <f t="shared" si="11"/>
        <v>-22.318257775769485</v>
      </c>
      <c r="N131" s="1330">
        <f t="shared" si="11"/>
        <v>-28.257938341788044</v>
      </c>
      <c r="O131" s="1330">
        <f t="shared" si="11"/>
        <v>-32.532602993417839</v>
      </c>
      <c r="P131" s="1330">
        <f t="shared" si="11"/>
        <v>-62.175674876178086</v>
      </c>
      <c r="Q131" s="1330">
        <f t="shared" si="11"/>
        <v>-54.481160940538665</v>
      </c>
      <c r="R131" s="1330">
        <f t="shared" si="11"/>
        <v>-75.160110587493875</v>
      </c>
      <c r="S131" s="1330">
        <f t="shared" si="11"/>
        <v>-54.898518312553733</v>
      </c>
      <c r="T131" s="1330">
        <f t="shared" si="11"/>
        <v>-106.92211074857602</v>
      </c>
      <c r="U131" s="1330">
        <f t="shared" si="11"/>
        <v>-89.13937158787401</v>
      </c>
      <c r="V131" s="1330">
        <f t="shared" si="11"/>
        <v>-279.24133999064941</v>
      </c>
      <c r="W131" s="1330">
        <f t="shared" si="11"/>
        <v>-66.353569724041591</v>
      </c>
      <c r="X131" s="1330">
        <f t="shared" si="11"/>
        <v>-81.084032820069467</v>
      </c>
      <c r="Y131" s="1330">
        <f t="shared" si="11"/>
        <v>-131.14463930853751</v>
      </c>
      <c r="Z131" s="1330">
        <f t="shared" si="11"/>
        <v>-103.81951785920398</v>
      </c>
      <c r="AA131" s="1330">
        <f t="shared" si="11"/>
        <v>-97.679074278615886</v>
      </c>
      <c r="AB131" s="1330">
        <f t="shared" si="11"/>
        <v>-80.678553386031609</v>
      </c>
      <c r="AC131" s="1330">
        <f t="shared" si="11"/>
        <v>-83.577960607339165</v>
      </c>
      <c r="AD131" s="1330">
        <f t="shared" si="11"/>
        <v>-112.26517084569323</v>
      </c>
      <c r="AE131" s="1330">
        <f t="shared" si="11"/>
        <v>-136.29004222033194</v>
      </c>
      <c r="AF131" s="1330">
        <f t="shared" si="11"/>
        <v>408.0523183843697</v>
      </c>
      <c r="AG131" s="1330">
        <f t="shared" si="11"/>
        <v>-82.99023929580477</v>
      </c>
      <c r="AH131" s="1330">
        <f t="shared" si="11"/>
        <v>-142.68986607763645</v>
      </c>
      <c r="AI131" s="1330">
        <f t="shared" si="11"/>
        <v>-97.713425063074084</v>
      </c>
      <c r="AJ131" s="1330">
        <f t="shared" si="11"/>
        <v>-183.43344282172438</v>
      </c>
      <c r="AK131" s="1330">
        <f t="shared" si="11"/>
        <v>-205.54556059907489</v>
      </c>
      <c r="AL131" s="1330">
        <f t="shared" si="11"/>
        <v>-419.34432859181231</v>
      </c>
      <c r="AM131" s="1330">
        <f t="shared" si="11"/>
        <v>-85.448454244693707</v>
      </c>
      <c r="AN131" s="1330">
        <f t="shared" si="11"/>
        <v>-164.82249655760936</v>
      </c>
      <c r="AO131" s="1330">
        <f t="shared" si="11"/>
        <v>-153.26991900325166</v>
      </c>
      <c r="AP131" s="1330">
        <f t="shared" si="11"/>
        <v>2654.8900335146827</v>
      </c>
      <c r="AQ131" s="1330">
        <f t="shared" si="11"/>
        <v>-143.30855080087468</v>
      </c>
      <c r="AR131" s="1330">
        <f t="shared" si="11"/>
        <v>-307.70410867294515</v>
      </c>
      <c r="AS131" s="1330">
        <f t="shared" si="11"/>
        <v>-90.134568913835253</v>
      </c>
      <c r="AT131" s="1330">
        <f t="shared" si="11"/>
        <v>-145.37857437007031</v>
      </c>
      <c r="AU131" s="1330">
        <f t="shared" si="11"/>
        <v>-81.463701218516647</v>
      </c>
      <c r="AV131" s="1330">
        <f t="shared" si="11"/>
        <v>-146.77833227233768</v>
      </c>
      <c r="AW131" s="1330">
        <f t="shared" si="11"/>
        <v>-139.75019620445056</v>
      </c>
      <c r="AX131" s="1330">
        <f t="shared" si="11"/>
        <v>-630.2447959836262</v>
      </c>
      <c r="AY131" s="1330">
        <f t="shared" si="11"/>
        <v>-72.608949079825621</v>
      </c>
      <c r="AZ131" s="1330">
        <f t="shared" si="11"/>
        <v>-145.56201501617994</v>
      </c>
      <c r="BA131" s="1330">
        <f t="shared" si="11"/>
        <v>-111.69564922122481</v>
      </c>
      <c r="BB131" s="1330">
        <f t="shared" si="11"/>
        <v>-214.6505264449525</v>
      </c>
      <c r="BC131" s="1330">
        <f t="shared" si="11"/>
        <v>-188.96707757759549</v>
      </c>
      <c r="BD131" s="1330">
        <f t="shared" si="11"/>
        <v>-320.96244399530082</v>
      </c>
      <c r="BE131" s="1330">
        <f t="shared" si="11"/>
        <v>-140.12000225824877</v>
      </c>
      <c r="BF131" s="1330">
        <f t="shared" si="11"/>
        <v>-318.67010312182481</v>
      </c>
      <c r="BG131" s="1330">
        <f t="shared" si="11"/>
        <v>-184.96512152967472</v>
      </c>
      <c r="BH131" s="1330">
        <f t="shared" si="11"/>
        <v>-461.26264142693162</v>
      </c>
      <c r="BI131" s="1330">
        <f t="shared" si="11"/>
        <v>-213.62775663562621</v>
      </c>
      <c r="BJ131" s="1330">
        <f t="shared" si="11"/>
        <v>882.71394601427517</v>
      </c>
      <c r="BK131" s="1293">
        <f t="shared" si="7"/>
        <v>-3486.5435186246532</v>
      </c>
      <c r="BN131" s="1285"/>
    </row>
    <row r="132" spans="1:66" x14ac:dyDescent="0.3">
      <c r="A132" s="1351" t="s">
        <v>1186</v>
      </c>
      <c r="C132" s="1270">
        <v>10.226563657653466</v>
      </c>
      <c r="D132" s="1270">
        <v>13.762974550407089</v>
      </c>
      <c r="E132" s="1270">
        <v>16.133751596102218</v>
      </c>
      <c r="F132" s="1270">
        <v>20.434597209869921</v>
      </c>
      <c r="G132" s="1270">
        <v>14.875379701868466</v>
      </c>
      <c r="H132" s="1270">
        <v>11.016003071057094</v>
      </c>
      <c r="I132" s="1270">
        <v>16.230630942302842</v>
      </c>
      <c r="J132" s="1270">
        <v>24.796959352504224</v>
      </c>
      <c r="K132" s="1270">
        <v>22.569669121746639</v>
      </c>
      <c r="L132" s="1270">
        <v>20.850021590610851</v>
      </c>
      <c r="M132" s="1270">
        <v>21.321897461364401</v>
      </c>
      <c r="N132" s="1270">
        <v>13.538232963757569</v>
      </c>
      <c r="O132" s="1270">
        <v>19.413200089468081</v>
      </c>
      <c r="P132" s="1270">
        <v>19.587653649727105</v>
      </c>
      <c r="Q132" s="1270">
        <v>23.773445584737512</v>
      </c>
      <c r="R132" s="1270">
        <v>23.523459807623354</v>
      </c>
      <c r="S132" s="1270">
        <v>23.053008421520442</v>
      </c>
      <c r="T132" s="1270">
        <v>16.244552326313489</v>
      </c>
      <c r="U132" s="1270">
        <v>18.803991895632695</v>
      </c>
      <c r="V132" s="1270">
        <v>19.163694011647376</v>
      </c>
      <c r="W132" s="1270">
        <v>26.726984800587601</v>
      </c>
      <c r="X132" s="1270">
        <v>23.791519716610743</v>
      </c>
      <c r="Y132" s="1270">
        <v>20.617474051498583</v>
      </c>
      <c r="Z132" s="1270">
        <v>16.669140901534412</v>
      </c>
      <c r="AA132" s="1270">
        <v>22.333732867545216</v>
      </c>
      <c r="AB132" s="1270">
        <v>29.249440186270171</v>
      </c>
      <c r="AC132" s="1270">
        <v>33.769291499735317</v>
      </c>
      <c r="AD132" s="1270">
        <v>33.502510924648654</v>
      </c>
      <c r="AE132" s="1270">
        <v>28.17193584076756</v>
      </c>
      <c r="AF132" s="1270">
        <v>18.548096385213533</v>
      </c>
      <c r="AG132" s="1270">
        <v>28.777229086879192</v>
      </c>
      <c r="AH132" s="1270">
        <v>29.459793971257032</v>
      </c>
      <c r="AI132" s="1270">
        <v>35.644222107930283</v>
      </c>
      <c r="AJ132" s="1270">
        <v>29.299872501695081</v>
      </c>
      <c r="AK132" s="1270">
        <v>28.67047886645571</v>
      </c>
      <c r="AL132" s="1270">
        <v>21.043099277413624</v>
      </c>
      <c r="AM132" s="1270">
        <v>34.317025969113892</v>
      </c>
      <c r="AN132" s="1270">
        <v>36.470975742328683</v>
      </c>
      <c r="AO132" s="1270">
        <v>41.86958458765568</v>
      </c>
      <c r="AP132" s="1270">
        <v>34.143981611311297</v>
      </c>
      <c r="AQ132" s="1270">
        <v>40.153672107111582</v>
      </c>
      <c r="AR132" s="1270">
        <v>29.03635763396267</v>
      </c>
      <c r="AS132" s="1270">
        <v>42.546510215535875</v>
      </c>
      <c r="AT132" s="1270">
        <v>43.077381161994147</v>
      </c>
      <c r="AU132" s="1270">
        <v>62.654868027478507</v>
      </c>
      <c r="AV132" s="1270">
        <v>45.007478976575193</v>
      </c>
      <c r="AW132" s="1270">
        <v>44.881911054876142</v>
      </c>
      <c r="AX132" s="1270">
        <v>27.543017831963315</v>
      </c>
      <c r="AY132" s="1270">
        <v>61.803650484119046</v>
      </c>
      <c r="AZ132" s="1270">
        <v>52.957529975607748</v>
      </c>
      <c r="BA132" s="1270">
        <v>68.815408238172395</v>
      </c>
      <c r="BB132" s="1270">
        <v>56.75219021384094</v>
      </c>
      <c r="BC132" s="1270">
        <v>52.044847117662677</v>
      </c>
      <c r="BD132" s="1270">
        <v>39.295475870815899</v>
      </c>
      <c r="BE132" s="1270">
        <v>51.80504679267041</v>
      </c>
      <c r="BF132" s="1270">
        <v>49.606901760487865</v>
      </c>
      <c r="BG132" s="1270">
        <v>59.576767741589109</v>
      </c>
      <c r="BH132" s="1270">
        <v>47.754704551026393</v>
      </c>
      <c r="BI132" s="1270">
        <v>53.097856959391635</v>
      </c>
      <c r="BJ132" s="1270">
        <v>32.280016011228561</v>
      </c>
      <c r="BK132" s="1293">
        <f t="shared" ref="BK132:BK153" si="12">SUM(C132:BJ132)</f>
        <v>1903.0876706284776</v>
      </c>
    </row>
    <row r="133" spans="1:66" x14ac:dyDescent="0.3">
      <c r="A133" s="1352" t="s">
        <v>1186</v>
      </c>
      <c r="C133" s="1330">
        <f>+(C129/C5)</f>
        <v>10.226563657653466</v>
      </c>
      <c r="D133" s="1330">
        <f t="shared" ref="D133:BJ133" si="13">+(D129/D5)</f>
        <v>13.762974550407089</v>
      </c>
      <c r="E133" s="1330">
        <f t="shared" si="13"/>
        <v>16.133751596102218</v>
      </c>
      <c r="F133" s="1330">
        <f t="shared" si="13"/>
        <v>20.434597209869921</v>
      </c>
      <c r="G133" s="1330">
        <f t="shared" si="13"/>
        <v>14.875379701868466</v>
      </c>
      <c r="H133" s="1330">
        <f t="shared" si="13"/>
        <v>11.016003071057094</v>
      </c>
      <c r="I133" s="1330">
        <f t="shared" si="13"/>
        <v>16.230630942302842</v>
      </c>
      <c r="J133" s="1330">
        <f t="shared" si="13"/>
        <v>24.796959352504224</v>
      </c>
      <c r="K133" s="1330">
        <f t="shared" si="13"/>
        <v>22.569669121746639</v>
      </c>
      <c r="L133" s="1330">
        <f t="shared" si="13"/>
        <v>20.850021590610851</v>
      </c>
      <c r="M133" s="1330">
        <f t="shared" si="13"/>
        <v>21.321897461364401</v>
      </c>
      <c r="N133" s="1330">
        <f t="shared" si="13"/>
        <v>13.538232963757569</v>
      </c>
      <c r="O133" s="1330">
        <f t="shared" si="13"/>
        <v>19.413200089468081</v>
      </c>
      <c r="P133" s="1330">
        <f t="shared" si="13"/>
        <v>19.587653649727105</v>
      </c>
      <c r="Q133" s="1330">
        <f t="shared" si="13"/>
        <v>23.773445584737512</v>
      </c>
      <c r="R133" s="1330">
        <f t="shared" si="13"/>
        <v>23.523459807623354</v>
      </c>
      <c r="S133" s="1330">
        <f t="shared" si="13"/>
        <v>23.053008421520442</v>
      </c>
      <c r="T133" s="1330">
        <f t="shared" si="13"/>
        <v>16.244552326313489</v>
      </c>
      <c r="U133" s="1330">
        <f t="shared" si="13"/>
        <v>18.803991895632695</v>
      </c>
      <c r="V133" s="1330">
        <f t="shared" si="13"/>
        <v>19.163694011647376</v>
      </c>
      <c r="W133" s="1330">
        <f t="shared" si="13"/>
        <v>26.726984800587601</v>
      </c>
      <c r="X133" s="1330">
        <f t="shared" si="13"/>
        <v>23.791519716610743</v>
      </c>
      <c r="Y133" s="1330">
        <f t="shared" si="13"/>
        <v>20.617474051498583</v>
      </c>
      <c r="Z133" s="1330">
        <f t="shared" si="13"/>
        <v>16.669140901534412</v>
      </c>
      <c r="AA133" s="1330">
        <f t="shared" si="13"/>
        <v>22.333732867545216</v>
      </c>
      <c r="AB133" s="1330">
        <f t="shared" si="13"/>
        <v>29.249440186270171</v>
      </c>
      <c r="AC133" s="1330">
        <f t="shared" si="13"/>
        <v>33.769291499735317</v>
      </c>
      <c r="AD133" s="1330">
        <f t="shared" si="13"/>
        <v>33.502510924648654</v>
      </c>
      <c r="AE133" s="1330">
        <f t="shared" si="13"/>
        <v>28.17193584076756</v>
      </c>
      <c r="AF133" s="1330">
        <f t="shared" si="13"/>
        <v>18.548096385213533</v>
      </c>
      <c r="AG133" s="1330">
        <f t="shared" si="13"/>
        <v>28.777229086879192</v>
      </c>
      <c r="AH133" s="1330">
        <f t="shared" si="13"/>
        <v>29.459793971257032</v>
      </c>
      <c r="AI133" s="1330">
        <f t="shared" si="13"/>
        <v>35.644222107930283</v>
      </c>
      <c r="AJ133" s="1330">
        <f t="shared" si="13"/>
        <v>29.299872501695081</v>
      </c>
      <c r="AK133" s="1330">
        <f t="shared" si="13"/>
        <v>28.67047886645571</v>
      </c>
      <c r="AL133" s="1330">
        <f t="shared" si="13"/>
        <v>21.043099277413624</v>
      </c>
      <c r="AM133" s="1330">
        <f t="shared" si="13"/>
        <v>34.317025969113892</v>
      </c>
      <c r="AN133" s="1330">
        <f t="shared" si="13"/>
        <v>36.470975742328683</v>
      </c>
      <c r="AO133" s="1330">
        <f t="shared" si="13"/>
        <v>41.86958458765568</v>
      </c>
      <c r="AP133" s="1330">
        <f t="shared" si="13"/>
        <v>34.143981611311297</v>
      </c>
      <c r="AQ133" s="1330">
        <f t="shared" si="13"/>
        <v>40.153672107111582</v>
      </c>
      <c r="AR133" s="1330">
        <f t="shared" si="13"/>
        <v>29.03635763396267</v>
      </c>
      <c r="AS133" s="1330">
        <f t="shared" si="13"/>
        <v>42.546510215535875</v>
      </c>
      <c r="AT133" s="1330">
        <f t="shared" si="13"/>
        <v>43.077381161994147</v>
      </c>
      <c r="AU133" s="1330">
        <f t="shared" si="13"/>
        <v>62.654868027478507</v>
      </c>
      <c r="AV133" s="1330">
        <f t="shared" si="13"/>
        <v>45.007478976575193</v>
      </c>
      <c r="AW133" s="1330">
        <f t="shared" si="13"/>
        <v>44.881911054876142</v>
      </c>
      <c r="AX133" s="1330">
        <f t="shared" si="13"/>
        <v>27.543017831963315</v>
      </c>
      <c r="AY133" s="1330">
        <f t="shared" si="13"/>
        <v>61.803650484119046</v>
      </c>
      <c r="AZ133" s="1330">
        <f t="shared" si="13"/>
        <v>52.957529975607748</v>
      </c>
      <c r="BA133" s="1330">
        <f t="shared" si="13"/>
        <v>68.815408238172395</v>
      </c>
      <c r="BB133" s="1330">
        <f t="shared" si="13"/>
        <v>56.75219021384094</v>
      </c>
      <c r="BC133" s="1330">
        <f t="shared" si="13"/>
        <v>52.044847117662677</v>
      </c>
      <c r="BD133" s="1330">
        <f t="shared" si="13"/>
        <v>39.295475870815899</v>
      </c>
      <c r="BE133" s="1330">
        <f t="shared" si="13"/>
        <v>51.80504679267041</v>
      </c>
      <c r="BF133" s="1330">
        <f t="shared" si="13"/>
        <v>49.606901760487865</v>
      </c>
      <c r="BG133" s="1330">
        <f t="shared" si="13"/>
        <v>59.576767741589109</v>
      </c>
      <c r="BH133" s="1330">
        <f t="shared" si="13"/>
        <v>47.754704551026393</v>
      </c>
      <c r="BI133" s="1330">
        <f t="shared" si="13"/>
        <v>53.097856959391635</v>
      </c>
      <c r="BJ133" s="1330">
        <f t="shared" si="13"/>
        <v>32.280016011228561</v>
      </c>
      <c r="BK133" s="1293">
        <f t="shared" si="12"/>
        <v>1903.0876706284776</v>
      </c>
      <c r="BN133" s="1285"/>
    </row>
    <row r="134" spans="1:66" x14ac:dyDescent="0.3">
      <c r="A134" s="1359" t="s">
        <v>1185</v>
      </c>
      <c r="C134" s="1286">
        <v>0.15463867912426754</v>
      </c>
      <c r="D134" s="1286">
        <v>-0.15413279918870074</v>
      </c>
      <c r="E134" s="1286">
        <v>-0.27638582539522938</v>
      </c>
      <c r="F134" s="1286">
        <v>-0.26904181330703547</v>
      </c>
      <c r="G134" s="1286">
        <v>-0.17328970488817963</v>
      </c>
      <c r="H134" s="1286">
        <v>-0.11319242844759039</v>
      </c>
      <c r="I134" s="1286">
        <v>-0.12068830720157206</v>
      </c>
      <c r="J134" s="1286">
        <v>-0.11525068716719908</v>
      </c>
      <c r="K134" s="1286">
        <v>-0.11164353674344507</v>
      </c>
      <c r="L134" s="1286">
        <v>-9.8351412848724659E-2</v>
      </c>
      <c r="M134" s="1286">
        <v>-0.10414457317999848</v>
      </c>
      <c r="N134" s="1286">
        <v>-6.9400551290904028E-2</v>
      </c>
      <c r="O134" s="1286">
        <v>-5.2470420413501431E-2</v>
      </c>
      <c r="P134" s="1286">
        <v>-3.0492128685030193E-2</v>
      </c>
      <c r="Q134" s="1286">
        <v>-3.3255868771761454E-2</v>
      </c>
      <c r="R134" s="1286">
        <v>-2.3953063543224993E-2</v>
      </c>
      <c r="S134" s="1286">
        <v>-3.1103128015985849E-2</v>
      </c>
      <c r="T134" s="1286">
        <v>-1.528453156032687E-2</v>
      </c>
      <c r="U134" s="1286">
        <v>-1.7556881815169824E-2</v>
      </c>
      <c r="V134" s="1286">
        <v>-5.5788783190476232E-3</v>
      </c>
      <c r="W134" s="1286">
        <v>-2.2827185370289521E-2</v>
      </c>
      <c r="X134" s="1286">
        <v>-1.8411983457773704E-2</v>
      </c>
      <c r="Y134" s="1286">
        <v>-1.1058440488386584E-2</v>
      </c>
      <c r="Z134" s="1286">
        <v>-1.3470489201756954E-2</v>
      </c>
      <c r="AA134" s="1286">
        <v>-1.3783499846123193E-2</v>
      </c>
      <c r="AB134" s="1286">
        <v>-1.636515633314032E-2</v>
      </c>
      <c r="AC134" s="1286">
        <v>-1.5618066213765562E-2</v>
      </c>
      <c r="AD134" s="1286">
        <v>-1.1590967006559925E-2</v>
      </c>
      <c r="AE134" s="1286">
        <v>-9.3637507208198714E-3</v>
      </c>
      <c r="AF134" s="1286">
        <v>3.0794308979251984E-3</v>
      </c>
      <c r="AG134" s="1286">
        <v>-1.4887887139734638E-2</v>
      </c>
      <c r="AH134" s="1286">
        <v>-8.6420400522149651E-3</v>
      </c>
      <c r="AI134" s="1286">
        <v>-1.2465071094199094E-2</v>
      </c>
      <c r="AJ134" s="1286">
        <v>-6.6075833763322364E-3</v>
      </c>
      <c r="AK134" s="1286">
        <v>-5.8233050667594634E-3</v>
      </c>
      <c r="AL134" s="1286">
        <v>-2.8049755723958121E-3</v>
      </c>
      <c r="AM134" s="1286">
        <v>-1.3579866316006115E-2</v>
      </c>
      <c r="AN134" s="1286">
        <v>-7.0106774354466621E-3</v>
      </c>
      <c r="AO134" s="1286">
        <v>-7.4798458793713949E-3</v>
      </c>
      <c r="AP134" s="1286">
        <v>4.3110762134059401E-4</v>
      </c>
      <c r="AQ134" s="1286">
        <v>-7.9235574146664812E-3</v>
      </c>
      <c r="AR134" s="1286">
        <v>-3.664273888205569E-3</v>
      </c>
      <c r="AS134" s="1286">
        <v>-1.240467232732503E-2</v>
      </c>
      <c r="AT134" s="1286">
        <v>-7.6710078757031988E-3</v>
      </c>
      <c r="AU134" s="1286">
        <v>-1.3619779501153041E-2</v>
      </c>
      <c r="AV134" s="1286">
        <v>-7.5411236220744998E-3</v>
      </c>
      <c r="AW134" s="1286">
        <v>-7.8631802940963003E-3</v>
      </c>
      <c r="AX134" s="1286">
        <v>-1.733085964345762E-3</v>
      </c>
      <c r="AY134" s="1286">
        <v>-1.4928299183169394E-2</v>
      </c>
      <c r="AZ134" s="1286">
        <v>-7.4183393627968554E-3</v>
      </c>
      <c r="BA134" s="1286">
        <v>-9.6376383515208944E-3</v>
      </c>
      <c r="BB134" s="1286">
        <v>-5.0077030160105172E-3</v>
      </c>
      <c r="BC134" s="1286">
        <v>-5.6745160525051644E-3</v>
      </c>
      <c r="BD134" s="1286">
        <v>-3.3291449942946492E-3</v>
      </c>
      <c r="BE134" s="1286">
        <v>-7.5915946153176268E-3</v>
      </c>
      <c r="BF134" s="1286">
        <v>-3.3328081182788243E-3</v>
      </c>
      <c r="BG134" s="1286">
        <v>-5.7267485728815185E-3</v>
      </c>
      <c r="BH134" s="1286">
        <v>-2.2927581386336139E-3</v>
      </c>
      <c r="BI134" s="1286">
        <v>-4.9409418582200531E-3</v>
      </c>
      <c r="BJ134" s="1286">
        <v>1.1913159152101291E-3</v>
      </c>
      <c r="BK134" s="1371">
        <f t="shared" si="12"/>
        <v>-1.9999679709461591</v>
      </c>
    </row>
    <row r="135" spans="1:66" x14ac:dyDescent="0.3">
      <c r="A135" s="1360" t="s">
        <v>1185</v>
      </c>
      <c r="C135" s="1334">
        <f>+C27/(C125+SFP!D151)</f>
        <v>0.15463867912426754</v>
      </c>
      <c r="D135" s="1334">
        <f>+D27/(D125+SFP!E151)</f>
        <v>-0.15413279918870074</v>
      </c>
      <c r="E135" s="1334">
        <f>+E27/(E125+SFP!F151)</f>
        <v>-0.27638582539522938</v>
      </c>
      <c r="F135" s="1334">
        <f>+F27/(F125+SFP!G151)</f>
        <v>-0.26904181330703547</v>
      </c>
      <c r="G135" s="1334">
        <f>+G27/(G125+SFP!H151)</f>
        <v>-0.17328970488817963</v>
      </c>
      <c r="H135" s="1334">
        <f>+H27/(H125+SFP!I151)</f>
        <v>-0.11319242844759039</v>
      </c>
      <c r="I135" s="1334">
        <f>+I27/(I125+SFP!J151)</f>
        <v>-0.12068830720157206</v>
      </c>
      <c r="J135" s="1334">
        <f>+J27/(J125+SFP!K151)</f>
        <v>-0.11525068716719908</v>
      </c>
      <c r="K135" s="1334">
        <f>+K27/(K125+SFP!L151)</f>
        <v>-0.11164353674344507</v>
      </c>
      <c r="L135" s="1334">
        <f>+L27/(L125+SFP!M151)</f>
        <v>-9.8351412848724659E-2</v>
      </c>
      <c r="M135" s="1334">
        <f>+M27/(M125+SFP!N151)</f>
        <v>-0.10414457317999848</v>
      </c>
      <c r="N135" s="1334">
        <f>+N27/(N125+SFP!O151)</f>
        <v>-6.9400551290904028E-2</v>
      </c>
      <c r="O135" s="1334">
        <f>+O27/(O125+SFP!P151)</f>
        <v>-5.2470420413501431E-2</v>
      </c>
      <c r="P135" s="1334">
        <f>+P27/(P125+SFP!Q151)</f>
        <v>-3.0492128685030193E-2</v>
      </c>
      <c r="Q135" s="1334">
        <f>+Q27/(Q125+SFP!R151)</f>
        <v>-3.3255868771761454E-2</v>
      </c>
      <c r="R135" s="1334">
        <f>+R27/(R125+SFP!S151)</f>
        <v>-2.3953063543224993E-2</v>
      </c>
      <c r="S135" s="1334">
        <f>+S27/(S125+SFP!T151)</f>
        <v>-3.1103128015985849E-2</v>
      </c>
      <c r="T135" s="1334">
        <f>+T27/(T125+SFP!U151)</f>
        <v>-1.528453156032687E-2</v>
      </c>
      <c r="U135" s="1334">
        <f>+U27/(U125+SFP!V151)</f>
        <v>-1.7556881815169824E-2</v>
      </c>
      <c r="V135" s="1334">
        <f>+V27/(V125+SFP!W151)</f>
        <v>-5.5788783190476232E-3</v>
      </c>
      <c r="W135" s="1334">
        <f>+W27/(W125+SFP!X151)</f>
        <v>-2.2827185370289521E-2</v>
      </c>
      <c r="X135" s="1334">
        <f>+X27/(X125+SFP!Y151)</f>
        <v>-1.8411983457773704E-2</v>
      </c>
      <c r="Y135" s="1334">
        <f>+Y27/(Y125+SFP!Z151)</f>
        <v>-1.1058440488386584E-2</v>
      </c>
      <c r="Z135" s="1334">
        <f>+Z27/(Z125+SFP!AA151)</f>
        <v>-1.3470489201756954E-2</v>
      </c>
      <c r="AA135" s="1334">
        <f>+AA27/(AA125+SFP!AB151)</f>
        <v>-1.3783499846123193E-2</v>
      </c>
      <c r="AB135" s="1334">
        <f>+AB27/(AB125+SFP!AC151)</f>
        <v>-1.636515633314032E-2</v>
      </c>
      <c r="AC135" s="1334">
        <f>+AC27/(AC125+SFP!AD151)</f>
        <v>-1.5618066213765562E-2</v>
      </c>
      <c r="AD135" s="1334">
        <f>+AD27/(AD125+SFP!AE151)</f>
        <v>-1.1590967006559925E-2</v>
      </c>
      <c r="AE135" s="1334">
        <f>+AE27/(AE125+SFP!AF151)</f>
        <v>-9.3637507208198714E-3</v>
      </c>
      <c r="AF135" s="1334">
        <f>+AF27/(AF125+SFP!AG151)</f>
        <v>3.0794308979251984E-3</v>
      </c>
      <c r="AG135" s="1334">
        <f>+AG27/(AG125+SFP!AH151)</f>
        <v>-1.4887887139734638E-2</v>
      </c>
      <c r="AH135" s="1334">
        <f>+AH27/(AH125+SFP!AI151)</f>
        <v>-8.6420400522149651E-3</v>
      </c>
      <c r="AI135" s="1334">
        <f>+AI27/(AI125+SFP!AJ151)</f>
        <v>-1.2465071094199094E-2</v>
      </c>
      <c r="AJ135" s="1334">
        <f>+AJ27/(AJ125+SFP!AK151)</f>
        <v>-6.6075833763322364E-3</v>
      </c>
      <c r="AK135" s="1334">
        <f>+AK27/(AK125+SFP!AL151)</f>
        <v>-5.8233050667594634E-3</v>
      </c>
      <c r="AL135" s="1334">
        <f>+AL27/(AL125+SFP!AM151)</f>
        <v>-2.8049755723958121E-3</v>
      </c>
      <c r="AM135" s="1334">
        <f>+AM27/(AM125+SFP!AN151)</f>
        <v>-1.3579866316006115E-2</v>
      </c>
      <c r="AN135" s="1334">
        <f>+AN27/(AN125+SFP!AO151)</f>
        <v>-7.0106774354466621E-3</v>
      </c>
      <c r="AO135" s="1334">
        <f>+AO27/(AO125+SFP!AP151)</f>
        <v>-7.4798458793713949E-3</v>
      </c>
      <c r="AP135" s="1334">
        <f>+AP27/(AP125+SFP!AQ151)</f>
        <v>4.3110762134059401E-4</v>
      </c>
      <c r="AQ135" s="1334">
        <f>+AQ27/(AQ125+SFP!AR151)</f>
        <v>-7.9235574146664812E-3</v>
      </c>
      <c r="AR135" s="1334">
        <f>+AR27/(AR125+SFP!AS151)</f>
        <v>-3.664273888205569E-3</v>
      </c>
      <c r="AS135" s="1334">
        <f>+AS27/(AS125+SFP!AT151)</f>
        <v>-1.240467232732503E-2</v>
      </c>
      <c r="AT135" s="1334">
        <f>+AT27/(AT125+SFP!AU151)</f>
        <v>-7.6710078757031988E-3</v>
      </c>
      <c r="AU135" s="1334">
        <f>+AU27/(AU125+SFP!AV151)</f>
        <v>-1.3619779501153041E-2</v>
      </c>
      <c r="AV135" s="1334">
        <f>+AV27/(AV125+SFP!AW151)</f>
        <v>-7.5411236220744998E-3</v>
      </c>
      <c r="AW135" s="1334">
        <f>+AW27/(AW125+SFP!AX151)</f>
        <v>-7.8631802940963003E-3</v>
      </c>
      <c r="AX135" s="1334">
        <f>+AX27/(AX125+SFP!AY151)</f>
        <v>-1.733085964345762E-3</v>
      </c>
      <c r="AY135" s="1334">
        <f>+AY27/(AY125+SFP!AZ151)</f>
        <v>-1.4928299183169394E-2</v>
      </c>
      <c r="AZ135" s="1334">
        <f>+AZ27/(AZ125+SFP!BA151)</f>
        <v>-7.4183393627968554E-3</v>
      </c>
      <c r="BA135" s="1334">
        <f>+BA27/(BA125+SFP!BB151)</f>
        <v>-9.6376383515208944E-3</v>
      </c>
      <c r="BB135" s="1334">
        <f>+BB27/(BB125+SFP!BC151)</f>
        <v>-5.0077030160105172E-3</v>
      </c>
      <c r="BC135" s="1334">
        <f>+BC27/(BC125+SFP!BD151)</f>
        <v>-5.6745160525051644E-3</v>
      </c>
      <c r="BD135" s="1334">
        <f>+BD27/(BD125+SFP!BE151)</f>
        <v>-3.3291449942946492E-3</v>
      </c>
      <c r="BE135" s="1334">
        <f>+BE27/(BE125+SFP!BF151)</f>
        <v>-7.5915946153176268E-3</v>
      </c>
      <c r="BF135" s="1334">
        <f>+BF27/(BF125+SFP!BG151)</f>
        <v>-3.3328081182788243E-3</v>
      </c>
      <c r="BG135" s="1334">
        <f>+BG27/(BG125+SFP!BH151)</f>
        <v>-5.7267485728815185E-3</v>
      </c>
      <c r="BH135" s="1334">
        <f>+BH27/(BH125+SFP!BI151)</f>
        <v>-2.2927581386336139E-3</v>
      </c>
      <c r="BI135" s="1334">
        <f>+BI27/(BI125+SFP!BJ151)</f>
        <v>-4.9409418582200531E-3</v>
      </c>
      <c r="BJ135" s="1334">
        <f>+BJ27/(BJ125+SFP!BK151)</f>
        <v>1.1913159152101291E-3</v>
      </c>
      <c r="BK135" s="1371">
        <f t="shared" si="12"/>
        <v>-1.9999679709461591</v>
      </c>
      <c r="BN135" s="1285"/>
    </row>
    <row r="136" spans="1:66" x14ac:dyDescent="0.3">
      <c r="A136" s="1351" t="s">
        <v>1184</v>
      </c>
      <c r="C136" s="1270">
        <v>1.7797327524773341E-2</v>
      </c>
      <c r="D136" s="1270">
        <v>-2.029133113263298E-2</v>
      </c>
      <c r="E136" s="1270">
        <v>-5.2929226252807354E-2</v>
      </c>
      <c r="F136" s="1270">
        <v>-6.1876003645703961E-2</v>
      </c>
      <c r="G136" s="1270">
        <v>-5.6496722524452876E-2</v>
      </c>
      <c r="H136" s="1270">
        <v>-4.9149566483045762E-2</v>
      </c>
      <c r="I136" s="1270">
        <v>-6.0296953460828313E-2</v>
      </c>
      <c r="J136" s="1270">
        <v>-5.9553815677299039E-2</v>
      </c>
      <c r="K136" s="1270">
        <v>-4.9621768289327982E-2</v>
      </c>
      <c r="L136" s="1270">
        <v>-4.6851291629422767E-2</v>
      </c>
      <c r="M136" s="1270">
        <v>-4.4806364817852461E-2</v>
      </c>
      <c r="N136" s="1270">
        <v>-3.5388285865186164E-2</v>
      </c>
      <c r="O136" s="1270">
        <v>-3.0738394963425616E-2</v>
      </c>
      <c r="P136" s="1270">
        <v>-1.608346032417798E-2</v>
      </c>
      <c r="Q136" s="1270">
        <v>-1.8354968630191471E-2</v>
      </c>
      <c r="R136" s="1270">
        <v>-1.3304929864837016E-2</v>
      </c>
      <c r="S136" s="1270">
        <v>-1.8215427861034427E-2</v>
      </c>
      <c r="T136" s="1270">
        <v>-9.3526024972652149E-3</v>
      </c>
      <c r="U136" s="1270">
        <v>-1.1218387365612009E-2</v>
      </c>
      <c r="V136" s="1270">
        <v>-3.5811316477477356E-3</v>
      </c>
      <c r="W136" s="1270">
        <v>-1.507077922346768E-2</v>
      </c>
      <c r="X136" s="1270">
        <v>-1.2332884357380971E-2</v>
      </c>
      <c r="Y136" s="1270">
        <v>-7.6251687089347927E-3</v>
      </c>
      <c r="Z136" s="1270">
        <v>-9.6321002121793845E-3</v>
      </c>
      <c r="AA136" s="1270">
        <v>-1.023760726015523E-2</v>
      </c>
      <c r="AB136" s="1270">
        <v>-1.2394867756430748E-2</v>
      </c>
      <c r="AC136" s="1270">
        <v>-1.1964876777720606E-2</v>
      </c>
      <c r="AD136" s="1270">
        <v>-8.9074821021248411E-3</v>
      </c>
      <c r="AE136" s="1270">
        <v>-7.3372931999196242E-3</v>
      </c>
      <c r="AF136" s="1270">
        <v>2.4506661399679589E-3</v>
      </c>
      <c r="AG136" s="1270">
        <v>-1.2049609791287236E-2</v>
      </c>
      <c r="AH136" s="1270">
        <v>-7.0082061711089398E-3</v>
      </c>
      <c r="AI136" s="1270">
        <v>-1.0234008268101332E-2</v>
      </c>
      <c r="AJ136" s="1270">
        <v>-5.4515686159359814E-3</v>
      </c>
      <c r="AK136" s="1270">
        <v>-4.86510142610446E-3</v>
      </c>
      <c r="AL136" s="1270">
        <v>-2.3846751507480028E-3</v>
      </c>
      <c r="AM136" s="1270">
        <v>-1.1702961848044188E-2</v>
      </c>
      <c r="AN136" s="1270">
        <v>-6.067132951420114E-3</v>
      </c>
      <c r="AO136" s="1270">
        <v>-6.524437453240807E-3</v>
      </c>
      <c r="AP136" s="1270">
        <v>3.7666343516162425E-4</v>
      </c>
      <c r="AQ136" s="1270">
        <v>-6.9779506834137667E-3</v>
      </c>
      <c r="AR136" s="1270">
        <v>-3.2498753569224761E-3</v>
      </c>
      <c r="AS136" s="1270">
        <v>-1.1094522468465531E-2</v>
      </c>
      <c r="AT136" s="1270">
        <v>-6.8785926972597562E-3</v>
      </c>
      <c r="AU136" s="1270">
        <v>-1.2275405917509438E-2</v>
      </c>
      <c r="AV136" s="1270">
        <v>-6.8129947010473237E-3</v>
      </c>
      <c r="AW136" s="1270">
        <v>-7.1556250163472288E-3</v>
      </c>
      <c r="AX136" s="1270">
        <v>-1.5866850569377492E-3</v>
      </c>
      <c r="AY136" s="1270">
        <v>-1.3772407019699583E-2</v>
      </c>
      <c r="AZ136" s="1270">
        <v>-6.8699241343206539E-3</v>
      </c>
      <c r="BA136" s="1270">
        <v>-8.9529001977453598E-3</v>
      </c>
      <c r="BB136" s="1270">
        <v>-4.658735371219561E-3</v>
      </c>
      <c r="BC136" s="1270">
        <v>-5.2919271061350375E-3</v>
      </c>
      <c r="BD136" s="1270">
        <v>-3.1156293164774159E-3</v>
      </c>
      <c r="BE136" s="1270">
        <v>-7.1367398221771766E-3</v>
      </c>
      <c r="BF136" s="1270">
        <v>-3.1380414736229862E-3</v>
      </c>
      <c r="BG136" s="1270">
        <v>-5.4064246909359395E-3</v>
      </c>
      <c r="BH136" s="1270">
        <v>-2.1679622631186131E-3</v>
      </c>
      <c r="BI136" s="1270">
        <v>-4.68103965396991E-3</v>
      </c>
      <c r="BJ136" s="1270">
        <v>1.1328698323112571E-3</v>
      </c>
      <c r="BK136" s="1293">
        <f t="shared" si="12"/>
        <v>-0.91936725022226728</v>
      </c>
    </row>
    <row r="137" spans="1:66" x14ac:dyDescent="0.3">
      <c r="A137" s="1352" t="s">
        <v>1184</v>
      </c>
      <c r="C137" s="1330">
        <f>+C27/C129</f>
        <v>1.7797327524773341E-2</v>
      </c>
      <c r="D137" s="1330">
        <f t="shared" ref="D137:BJ137" si="14">+D27/D129</f>
        <v>-2.029133113263298E-2</v>
      </c>
      <c r="E137" s="1330">
        <f t="shared" si="14"/>
        <v>-5.2929226252807354E-2</v>
      </c>
      <c r="F137" s="1330">
        <f t="shared" si="14"/>
        <v>-6.1876003645703961E-2</v>
      </c>
      <c r="G137" s="1330">
        <f t="shared" si="14"/>
        <v>-5.6496722524452876E-2</v>
      </c>
      <c r="H137" s="1330">
        <f t="shared" si="14"/>
        <v>-4.9149566483045762E-2</v>
      </c>
      <c r="I137" s="1330">
        <f t="shared" si="14"/>
        <v>-6.0296953460828313E-2</v>
      </c>
      <c r="J137" s="1330">
        <f t="shared" si="14"/>
        <v>-5.9553815677299039E-2</v>
      </c>
      <c r="K137" s="1330">
        <f t="shared" si="14"/>
        <v>-4.9621768289327982E-2</v>
      </c>
      <c r="L137" s="1330">
        <f t="shared" si="14"/>
        <v>-4.6851291629422767E-2</v>
      </c>
      <c r="M137" s="1330">
        <f t="shared" si="14"/>
        <v>-4.4806364817852461E-2</v>
      </c>
      <c r="N137" s="1330">
        <f t="shared" si="14"/>
        <v>-3.5388285865186164E-2</v>
      </c>
      <c r="O137" s="1330">
        <f t="shared" si="14"/>
        <v>-3.0738394963425616E-2</v>
      </c>
      <c r="P137" s="1330">
        <f t="shared" si="14"/>
        <v>-1.608346032417798E-2</v>
      </c>
      <c r="Q137" s="1330">
        <f t="shared" si="14"/>
        <v>-1.8354968630191471E-2</v>
      </c>
      <c r="R137" s="1330">
        <f t="shared" si="14"/>
        <v>-1.3304929864837016E-2</v>
      </c>
      <c r="S137" s="1330">
        <f t="shared" si="14"/>
        <v>-1.8215427861034427E-2</v>
      </c>
      <c r="T137" s="1330">
        <f t="shared" si="14"/>
        <v>-9.3526024972652149E-3</v>
      </c>
      <c r="U137" s="1330">
        <f t="shared" si="14"/>
        <v>-1.1218387365612009E-2</v>
      </c>
      <c r="V137" s="1330">
        <f t="shared" si="14"/>
        <v>-3.5811316477477356E-3</v>
      </c>
      <c r="W137" s="1330">
        <f t="shared" si="14"/>
        <v>-1.507077922346768E-2</v>
      </c>
      <c r="X137" s="1330">
        <f t="shared" si="14"/>
        <v>-1.2332884357380971E-2</v>
      </c>
      <c r="Y137" s="1330">
        <f t="shared" si="14"/>
        <v>-7.6251687089347927E-3</v>
      </c>
      <c r="Z137" s="1330">
        <f t="shared" si="14"/>
        <v>-9.6321002121793845E-3</v>
      </c>
      <c r="AA137" s="1330">
        <f t="shared" si="14"/>
        <v>-1.023760726015523E-2</v>
      </c>
      <c r="AB137" s="1330">
        <f t="shared" si="14"/>
        <v>-1.2394867756430748E-2</v>
      </c>
      <c r="AC137" s="1330">
        <f t="shared" si="14"/>
        <v>-1.1964876777720606E-2</v>
      </c>
      <c r="AD137" s="1330">
        <f t="shared" si="14"/>
        <v>-8.9074821021248411E-3</v>
      </c>
      <c r="AE137" s="1330">
        <f t="shared" si="14"/>
        <v>-7.3372931999196242E-3</v>
      </c>
      <c r="AF137" s="1330">
        <f t="shared" si="14"/>
        <v>2.4506661399679589E-3</v>
      </c>
      <c r="AG137" s="1330">
        <f t="shared" si="14"/>
        <v>-1.2049609791287236E-2</v>
      </c>
      <c r="AH137" s="1330">
        <f t="shared" si="14"/>
        <v>-7.0082061711089398E-3</v>
      </c>
      <c r="AI137" s="1330">
        <f t="shared" si="14"/>
        <v>-1.0234008268101332E-2</v>
      </c>
      <c r="AJ137" s="1330">
        <f t="shared" si="14"/>
        <v>-5.4515686159359814E-3</v>
      </c>
      <c r="AK137" s="1330">
        <f t="shared" si="14"/>
        <v>-4.86510142610446E-3</v>
      </c>
      <c r="AL137" s="1330">
        <f t="shared" si="14"/>
        <v>-2.3846751507480028E-3</v>
      </c>
      <c r="AM137" s="1330">
        <f t="shared" si="14"/>
        <v>-1.1702961848044188E-2</v>
      </c>
      <c r="AN137" s="1330">
        <f t="shared" si="14"/>
        <v>-6.067132951420114E-3</v>
      </c>
      <c r="AO137" s="1330">
        <f t="shared" si="14"/>
        <v>-6.524437453240807E-3</v>
      </c>
      <c r="AP137" s="1330">
        <f t="shared" si="14"/>
        <v>3.7666343516162425E-4</v>
      </c>
      <c r="AQ137" s="1330">
        <f t="shared" si="14"/>
        <v>-6.9779506834137667E-3</v>
      </c>
      <c r="AR137" s="1330">
        <f t="shared" si="14"/>
        <v>-3.2498753569224761E-3</v>
      </c>
      <c r="AS137" s="1330">
        <f t="shared" si="14"/>
        <v>-1.1094522468465531E-2</v>
      </c>
      <c r="AT137" s="1330">
        <f t="shared" si="14"/>
        <v>-6.8785926972597562E-3</v>
      </c>
      <c r="AU137" s="1330">
        <f t="shared" si="14"/>
        <v>-1.2275405917509438E-2</v>
      </c>
      <c r="AV137" s="1330">
        <f t="shared" si="14"/>
        <v>-6.8129947010473237E-3</v>
      </c>
      <c r="AW137" s="1330">
        <f t="shared" si="14"/>
        <v>-7.1556250163472288E-3</v>
      </c>
      <c r="AX137" s="1330">
        <f t="shared" si="14"/>
        <v>-1.5866850569377492E-3</v>
      </c>
      <c r="AY137" s="1330">
        <f t="shared" si="14"/>
        <v>-1.3772407019699583E-2</v>
      </c>
      <c r="AZ137" s="1330">
        <f t="shared" si="14"/>
        <v>-6.8699241343206539E-3</v>
      </c>
      <c r="BA137" s="1330">
        <f t="shared" si="14"/>
        <v>-8.9529001977453598E-3</v>
      </c>
      <c r="BB137" s="1330">
        <f t="shared" si="14"/>
        <v>-4.658735371219561E-3</v>
      </c>
      <c r="BC137" s="1330">
        <f t="shared" si="14"/>
        <v>-5.2919271061350375E-3</v>
      </c>
      <c r="BD137" s="1330">
        <f t="shared" si="14"/>
        <v>-3.1156293164774159E-3</v>
      </c>
      <c r="BE137" s="1330">
        <f t="shared" si="14"/>
        <v>-7.1367398221771766E-3</v>
      </c>
      <c r="BF137" s="1330">
        <f t="shared" si="14"/>
        <v>-3.1380414736229862E-3</v>
      </c>
      <c r="BG137" s="1330">
        <f t="shared" si="14"/>
        <v>-5.4064246909359395E-3</v>
      </c>
      <c r="BH137" s="1330">
        <f t="shared" si="14"/>
        <v>-2.1679622631186131E-3</v>
      </c>
      <c r="BI137" s="1330">
        <f t="shared" si="14"/>
        <v>-4.68103965396991E-3</v>
      </c>
      <c r="BJ137" s="1330">
        <f t="shared" si="14"/>
        <v>1.1328698323112571E-3</v>
      </c>
      <c r="BK137" s="1293">
        <f t="shared" si="12"/>
        <v>-0.91936725022226728</v>
      </c>
      <c r="BN137" s="1285"/>
    </row>
    <row r="138" spans="1:66" x14ac:dyDescent="0.3">
      <c r="A138" s="1338" t="s">
        <v>1183</v>
      </c>
      <c r="C138" s="1264">
        <v>0.74666835107386498</v>
      </c>
      <c r="D138" s="1264">
        <v>0.84175594426548772</v>
      </c>
      <c r="E138" s="1264">
        <v>0.91740807261363444</v>
      </c>
      <c r="F138" s="1264">
        <v>1.014525411511435</v>
      </c>
      <c r="G138" s="1264">
        <v>1.1105440512216598</v>
      </c>
      <c r="H138" s="1264">
        <v>1.1898366469775297</v>
      </c>
      <c r="I138" s="1264">
        <v>1.315272522991336</v>
      </c>
      <c r="J138" s="1264">
        <v>1.4780486362451013</v>
      </c>
      <c r="K138" s="1264">
        <v>1.6092210017863169</v>
      </c>
      <c r="L138" s="1264">
        <v>1.7379538474136742</v>
      </c>
      <c r="M138" s="1264">
        <v>1.8593198981019849</v>
      </c>
      <c r="N138" s="1264">
        <v>1.8769351839176442</v>
      </c>
      <c r="O138" s="1264">
        <v>1.9173764799666762</v>
      </c>
      <c r="P138" s="1264">
        <v>2.0528199349057554</v>
      </c>
      <c r="Q138" s="1264">
        <v>2.189783793583636</v>
      </c>
      <c r="R138" s="1264">
        <v>2.3238279354551938</v>
      </c>
      <c r="S138" s="1264">
        <v>2.3910134282143147</v>
      </c>
      <c r="T138" s="1264">
        <v>2.3600793170299297</v>
      </c>
      <c r="U138" s="1264">
        <v>2.4543845219074036</v>
      </c>
      <c r="V138" s="1264">
        <v>2.5505041825136043</v>
      </c>
      <c r="W138" s="1264">
        <v>2.7198419701257706</v>
      </c>
      <c r="X138" s="1264">
        <v>2.8763180709880456</v>
      </c>
      <c r="Y138" s="1264">
        <v>2.9165381456596959</v>
      </c>
      <c r="Z138" s="1264">
        <v>2.8275937323127143</v>
      </c>
      <c r="AA138" s="1264">
        <v>2.7373624282946261</v>
      </c>
      <c r="AB138" s="1264">
        <v>2.9678708975548997</v>
      </c>
      <c r="AC138" s="1264">
        <v>3.3535395799451311</v>
      </c>
      <c r="AD138" s="1264">
        <v>3.6244438394569953</v>
      </c>
      <c r="AE138" s="1264">
        <v>3.5860172492833442</v>
      </c>
      <c r="AF138" s="1264">
        <v>3.2772567865322944</v>
      </c>
      <c r="AG138" s="1264">
        <v>3.5152675361260153</v>
      </c>
      <c r="AH138" s="1264">
        <v>3.8521462241766198</v>
      </c>
      <c r="AI138" s="1264">
        <v>4.154054421219147</v>
      </c>
      <c r="AJ138" s="1264">
        <v>4.2306621910288769</v>
      </c>
      <c r="AK138" s="1264">
        <v>4.2716720617901798</v>
      </c>
      <c r="AL138" s="1264">
        <v>3.9609117273227308</v>
      </c>
      <c r="AM138" s="1264">
        <v>3.8798487354090372</v>
      </c>
      <c r="AN138" s="1264">
        <v>4.2513748465373169</v>
      </c>
      <c r="AO138" s="1264">
        <v>4.4645827980657709</v>
      </c>
      <c r="AP138" s="1264">
        <v>4.5556121899569533</v>
      </c>
      <c r="AQ138" s="1264">
        <v>4.6007732860346335</v>
      </c>
      <c r="AR138" s="1264">
        <v>4.3684926330581142</v>
      </c>
      <c r="AS138" s="1264">
        <v>4.7245979907716107</v>
      </c>
      <c r="AT138" s="1264">
        <v>5.1267299571486227</v>
      </c>
      <c r="AU138" s="1264">
        <v>5.6813111148448856</v>
      </c>
      <c r="AV138" s="1264">
        <v>5.8238411066801534</v>
      </c>
      <c r="AW138" s="1264">
        <v>5.9168829786022581</v>
      </c>
      <c r="AX138" s="1264">
        <v>5.1911783647640934</v>
      </c>
      <c r="AY138" s="1264">
        <v>5.1747219457861764</v>
      </c>
      <c r="AZ138" s="1264">
        <v>5.6257778291483325</v>
      </c>
      <c r="BA138" s="1264">
        <v>6.3661873669268658</v>
      </c>
      <c r="BB138" s="1264">
        <v>6.7238456585525226</v>
      </c>
      <c r="BC138" s="1264">
        <v>6.566711670869533</v>
      </c>
      <c r="BD138" s="1264">
        <v>6.1412707060494869</v>
      </c>
      <c r="BE138" s="1264">
        <v>6.4896082810908027</v>
      </c>
      <c r="BF138" s="1264">
        <v>6.9176281730601445</v>
      </c>
      <c r="BG138" s="1264">
        <v>7.304944905866785</v>
      </c>
      <c r="BH138" s="1264">
        <v>7.3597038260062977</v>
      </c>
      <c r="BI138" s="1264">
        <v>7.4727472939271413</v>
      </c>
      <c r="BJ138" s="1264">
        <v>6.6098556569349336</v>
      </c>
      <c r="BK138" s="1364">
        <f t="shared" si="12"/>
        <v>226.14700533960573</v>
      </c>
    </row>
    <row r="139" spans="1:66" x14ac:dyDescent="0.3">
      <c r="A139" s="1361" t="s">
        <v>1183</v>
      </c>
      <c r="C139" s="1335">
        <f>+(SFP!D93/SFP!D3)</f>
        <v>0.74666835107386509</v>
      </c>
      <c r="D139" s="1335">
        <f>+(SFP!E93/SFP!E3)</f>
        <v>0.84175594426548772</v>
      </c>
      <c r="E139" s="1335">
        <f>+(SFP!F93/SFP!F3)</f>
        <v>0.91740807261363444</v>
      </c>
      <c r="F139" s="1335">
        <f>+(SFP!G93/SFP!G3)</f>
        <v>1.014525411511435</v>
      </c>
      <c r="G139" s="1335">
        <f>+(SFP!H93/SFP!H3)</f>
        <v>1.1105440512216598</v>
      </c>
      <c r="H139" s="1335">
        <f>+(SFP!I93/SFP!I3)</f>
        <v>1.1898366469775297</v>
      </c>
      <c r="I139" s="1335">
        <f>+(SFP!J93/SFP!J3)</f>
        <v>1.315272522991336</v>
      </c>
      <c r="J139" s="1335">
        <f>+(SFP!K93/SFP!K3)</f>
        <v>1.4780486362451013</v>
      </c>
      <c r="K139" s="1335">
        <f>+(SFP!L93/SFP!L3)</f>
        <v>1.6092210017863169</v>
      </c>
      <c r="L139" s="1335">
        <f>+(SFP!M93/SFP!M3)</f>
        <v>1.7379538474136742</v>
      </c>
      <c r="M139" s="1335">
        <f>+(SFP!N93/SFP!N3)</f>
        <v>1.8593198981019849</v>
      </c>
      <c r="N139" s="1335">
        <f>+(SFP!O93/SFP!O3)</f>
        <v>1.8769351839176442</v>
      </c>
      <c r="O139" s="1335">
        <f>+(SFP!P93/SFP!P3)</f>
        <v>1.9173764799666762</v>
      </c>
      <c r="P139" s="1335">
        <f>+(SFP!Q93/SFP!Q3)</f>
        <v>2.0528199349057554</v>
      </c>
      <c r="Q139" s="1335">
        <f>+(SFP!R93/SFP!R3)</f>
        <v>2.189783793583636</v>
      </c>
      <c r="R139" s="1335">
        <f>+(SFP!S93/SFP!S3)</f>
        <v>2.3238279354551938</v>
      </c>
      <c r="S139" s="1335">
        <f>+(SFP!T93/SFP!T3)</f>
        <v>2.3910134282143147</v>
      </c>
      <c r="T139" s="1335">
        <f>+(SFP!U93/SFP!U3)</f>
        <v>2.3600793170299297</v>
      </c>
      <c r="U139" s="1335">
        <f>+(SFP!V93/SFP!V3)</f>
        <v>2.4543845219074036</v>
      </c>
      <c r="V139" s="1335">
        <f>+(SFP!W93/SFP!W3)</f>
        <v>2.5505041825136043</v>
      </c>
      <c r="W139" s="1335">
        <f>+(SFP!X93/SFP!X3)</f>
        <v>2.7198419701257706</v>
      </c>
      <c r="X139" s="1335">
        <f>+(SFP!Y93/SFP!Y3)</f>
        <v>2.8763180709880456</v>
      </c>
      <c r="Y139" s="1335">
        <f>+(SFP!Z93/SFP!Z3)</f>
        <v>2.9165381456596959</v>
      </c>
      <c r="Z139" s="1335">
        <f>+(SFP!AA93/SFP!AA3)</f>
        <v>2.8275937323127143</v>
      </c>
      <c r="AA139" s="1335">
        <f>+(SFP!AB93/SFP!AB3)</f>
        <v>2.7373624282946261</v>
      </c>
      <c r="AB139" s="1335">
        <f>+(SFP!AC93/SFP!AC3)</f>
        <v>2.9678708975548997</v>
      </c>
      <c r="AC139" s="1335">
        <f>+(SFP!AD93/SFP!AD3)</f>
        <v>3.3535395799451311</v>
      </c>
      <c r="AD139" s="1335">
        <f>+(SFP!AE93/SFP!AE3)</f>
        <v>3.6244438394569953</v>
      </c>
      <c r="AE139" s="1335">
        <f>+(SFP!AF93/SFP!AF3)</f>
        <v>3.5860172492833442</v>
      </c>
      <c r="AF139" s="1335">
        <f>+(SFP!AG93/SFP!AG3)</f>
        <v>3.2772567865322944</v>
      </c>
      <c r="AG139" s="1335">
        <f>+(SFP!AH93/SFP!AH3)</f>
        <v>3.5152675361260153</v>
      </c>
      <c r="AH139" s="1335">
        <f>+(SFP!AI93/SFP!AI3)</f>
        <v>3.8521462241766198</v>
      </c>
      <c r="AI139" s="1335">
        <f>+(SFP!AJ93/SFP!AJ3)</f>
        <v>4.154054421219147</v>
      </c>
      <c r="AJ139" s="1335">
        <f>+(SFP!AK93/SFP!AK3)</f>
        <v>4.2306621910288769</v>
      </c>
      <c r="AK139" s="1335">
        <f>+(SFP!AL93/SFP!AL3)</f>
        <v>4.2716720617901798</v>
      </c>
      <c r="AL139" s="1335">
        <f>+(SFP!AM93/SFP!AM3)</f>
        <v>3.9609117273227308</v>
      </c>
      <c r="AM139" s="1335">
        <f>+(SFP!AN93/SFP!AN3)</f>
        <v>3.8798487354090372</v>
      </c>
      <c r="AN139" s="1335">
        <f>+(SFP!AO93/SFP!AO3)</f>
        <v>4.2513748465373169</v>
      </c>
      <c r="AO139" s="1335">
        <f>+(SFP!AP93/SFP!AP3)</f>
        <v>4.4645827980657709</v>
      </c>
      <c r="AP139" s="1335">
        <f>+(SFP!AQ93/SFP!AQ3)</f>
        <v>4.5556121899569533</v>
      </c>
      <c r="AQ139" s="1335">
        <f>+(SFP!AR93/SFP!AR3)</f>
        <v>4.6007732860346335</v>
      </c>
      <c r="AR139" s="1335">
        <f>+(SFP!AS93/SFP!AS3)</f>
        <v>4.3684926330581142</v>
      </c>
      <c r="AS139" s="1335">
        <f>+(SFP!AT93/SFP!AT3)</f>
        <v>4.7245979907716107</v>
      </c>
      <c r="AT139" s="1335">
        <f>+(SFP!AU93/SFP!AU3)</f>
        <v>5.1267299571486227</v>
      </c>
      <c r="AU139" s="1335">
        <f>+(SFP!AV93/SFP!AV3)</f>
        <v>5.6813111148448856</v>
      </c>
      <c r="AV139" s="1335">
        <f>+(SFP!AW93/SFP!AW3)</f>
        <v>5.8238411066801534</v>
      </c>
      <c r="AW139" s="1335">
        <f>+(SFP!AX93/SFP!AX3)</f>
        <v>5.9168829786022581</v>
      </c>
      <c r="AX139" s="1335">
        <f>+(SFP!AY93/SFP!AY3)</f>
        <v>5.1911783647640934</v>
      </c>
      <c r="AY139" s="1335">
        <f>+(SFP!AZ93/SFP!AZ3)</f>
        <v>5.1747219457861755</v>
      </c>
      <c r="AZ139" s="1335">
        <f>+(SFP!BA93/SFP!BA3)</f>
        <v>5.6257778291483325</v>
      </c>
      <c r="BA139" s="1335">
        <f>+(SFP!BB93/SFP!BB3)</f>
        <v>6.3661873669268658</v>
      </c>
      <c r="BB139" s="1335">
        <f>+(SFP!BC93/SFP!BC3)</f>
        <v>6.7238456585525226</v>
      </c>
      <c r="BC139" s="1335">
        <f>+(SFP!BD93/SFP!BD3)</f>
        <v>6.566711670869533</v>
      </c>
      <c r="BD139" s="1335">
        <f>+(SFP!BE93/SFP!BE3)</f>
        <v>6.1412707060494869</v>
      </c>
      <c r="BE139" s="1335">
        <f>+(SFP!BF93/SFP!BF3)</f>
        <v>6.4896082810908027</v>
      </c>
      <c r="BF139" s="1335">
        <f>+(SFP!BG93/SFP!BG3)</f>
        <v>6.9176281730601445</v>
      </c>
      <c r="BG139" s="1335">
        <f>+(SFP!BH93/SFP!BH3)</f>
        <v>7.304944905866785</v>
      </c>
      <c r="BH139" s="1335">
        <f>+(SFP!BI93/SFP!BI3)</f>
        <v>7.3597038260062977</v>
      </c>
      <c r="BI139" s="1335">
        <f>+(SFP!BJ93/SFP!BJ3)</f>
        <v>7.4727472939271413</v>
      </c>
      <c r="BJ139" s="1335">
        <f>+(SFP!BK93/SFP!BK3)</f>
        <v>6.6098556569349336</v>
      </c>
      <c r="BK139" s="1372">
        <f t="shared" si="12"/>
        <v>226.14700533960573</v>
      </c>
      <c r="BN139" s="1285"/>
    </row>
    <row r="140" spans="1:66" x14ac:dyDescent="0.3">
      <c r="A140" s="1338" t="s">
        <v>1182</v>
      </c>
      <c r="C140" s="1264">
        <v>0.23561767986504861</v>
      </c>
      <c r="D140" s="1264">
        <v>0.28784077874169051</v>
      </c>
      <c r="E140" s="1264">
        <v>0.3263507254350263</v>
      </c>
      <c r="F140" s="1264">
        <v>0.36565737589676028</v>
      </c>
      <c r="G140" s="1264">
        <v>0.45792504807705764</v>
      </c>
      <c r="H140" s="1264">
        <v>0.55293483428984025</v>
      </c>
      <c r="I140" s="1264">
        <v>0.59261414424030134</v>
      </c>
      <c r="J140" s="1264">
        <v>0.60346599976961202</v>
      </c>
      <c r="K140" s="1264">
        <v>0.55287151470535112</v>
      </c>
      <c r="L140" s="1264">
        <v>0.58843599908093103</v>
      </c>
      <c r="M140" s="1264">
        <v>0.55487396000733169</v>
      </c>
      <c r="N140" s="1264">
        <v>0.61143726859017489</v>
      </c>
      <c r="O140" s="1264">
        <v>0.65882113235618978</v>
      </c>
      <c r="P140" s="1264">
        <v>0.59130410166087655</v>
      </c>
      <c r="Q140" s="1264">
        <v>0.60208052241990173</v>
      </c>
      <c r="R140" s="1264">
        <v>0.61231362759915209</v>
      </c>
      <c r="S140" s="1264">
        <v>0.64497397050615357</v>
      </c>
      <c r="T140" s="1264">
        <v>0.67131967095796363</v>
      </c>
      <c r="U140" s="1264">
        <v>0.68388867983251123</v>
      </c>
      <c r="V140" s="1264">
        <v>0.68764361059136236</v>
      </c>
      <c r="W140" s="1264">
        <v>0.69967477556822233</v>
      </c>
      <c r="X140" s="1264">
        <v>0.71344255313330973</v>
      </c>
      <c r="Y140" s="1264">
        <v>0.73192706090257564</v>
      </c>
      <c r="Z140" s="1264">
        <v>0.75366181655140585</v>
      </c>
      <c r="AA140" s="1264">
        <v>0.77154728741913625</v>
      </c>
      <c r="AB140" s="1264">
        <v>0.77707147934147047</v>
      </c>
      <c r="AC140" s="1264">
        <v>0.77976358573800331</v>
      </c>
      <c r="AD140" s="1264">
        <v>0.78456856340986003</v>
      </c>
      <c r="AE140" s="1264">
        <v>0.79929738765913882</v>
      </c>
      <c r="AF140" s="1264">
        <v>0.81110192999726471</v>
      </c>
      <c r="AG140" s="1264">
        <v>0.81896160330753953</v>
      </c>
      <c r="AH140" s="1264">
        <v>0.8222168900469583</v>
      </c>
      <c r="AI140" s="1264">
        <v>0.82836017690411701</v>
      </c>
      <c r="AJ140" s="1264">
        <v>0.83451133210510109</v>
      </c>
      <c r="AK140" s="1264">
        <v>0.84438294682803761</v>
      </c>
      <c r="AL140" s="1264">
        <v>0.8568648181527958</v>
      </c>
      <c r="AM140" s="1264">
        <v>0.86583571660524372</v>
      </c>
      <c r="AN140" s="1264">
        <v>0.86716876674006671</v>
      </c>
      <c r="AO140" s="1264">
        <v>0.8708093622862042</v>
      </c>
      <c r="AP140" s="1264">
        <v>0.8728599689220834</v>
      </c>
      <c r="AQ140" s="1264">
        <v>0.88111780575867904</v>
      </c>
      <c r="AR140" s="1264">
        <v>0.88797287026079097</v>
      </c>
      <c r="AS140" s="1264">
        <v>0.89277248262507636</v>
      </c>
      <c r="AT140" s="1264">
        <v>0.89509730332383508</v>
      </c>
      <c r="AU140" s="1264">
        <v>0.89901010297895279</v>
      </c>
      <c r="AV140" s="1264">
        <v>0.90222104209841747</v>
      </c>
      <c r="AW140" s="1264">
        <v>0.90852712044745942</v>
      </c>
      <c r="AX140" s="1264">
        <v>0.91422860146700424</v>
      </c>
      <c r="AY140" s="1264">
        <v>0.91966291743872075</v>
      </c>
      <c r="AZ140" s="1264">
        <v>0.92118838668393843</v>
      </c>
      <c r="BA140" s="1264">
        <v>0.92326203602092249</v>
      </c>
      <c r="BB140" s="1264">
        <v>0.92465467894348563</v>
      </c>
      <c r="BC140" s="1264">
        <v>0.92719654431631249</v>
      </c>
      <c r="BD140" s="1264">
        <v>0.93095101914801015</v>
      </c>
      <c r="BE140" s="1264">
        <v>0.93389282542041863</v>
      </c>
      <c r="BF140" s="1264">
        <v>0.93519130321375843</v>
      </c>
      <c r="BG140" s="1264">
        <v>0.93745122210792986</v>
      </c>
      <c r="BH140" s="1264">
        <v>0.93900330291698964</v>
      </c>
      <c r="BI140" s="1264">
        <v>0.94084019382059136</v>
      </c>
      <c r="BJ140" s="1264">
        <v>0.94406545014796739</v>
      </c>
      <c r="BK140" s="1364">
        <f t="shared" si="12"/>
        <v>45.344705875381024</v>
      </c>
    </row>
    <row r="141" spans="1:66" x14ac:dyDescent="0.3">
      <c r="A141" s="1339" t="s">
        <v>1182</v>
      </c>
      <c r="C141" s="1325">
        <f>+(SFP!D95/SFP!D93)</f>
        <v>0.23561767986504864</v>
      </c>
      <c r="D141" s="1325">
        <f>+(SFP!E95/SFP!E93)</f>
        <v>0.28784077874169051</v>
      </c>
      <c r="E141" s="1325">
        <f>+(SFP!F95/SFP!F93)</f>
        <v>0.3263507254350263</v>
      </c>
      <c r="F141" s="1325">
        <f>+(SFP!G95/SFP!G93)</f>
        <v>0.36565737589676028</v>
      </c>
      <c r="G141" s="1325">
        <f>+(SFP!H95/SFP!H93)</f>
        <v>0.45792504807705764</v>
      </c>
      <c r="H141" s="1325">
        <f>+(SFP!I95/SFP!I93)</f>
        <v>0.55293483428984014</v>
      </c>
      <c r="I141" s="1325">
        <f>+(SFP!J95/SFP!J93)</f>
        <v>0.59261414424030134</v>
      </c>
      <c r="J141" s="1325">
        <f>+(SFP!K95/SFP!K93)</f>
        <v>0.60346599976961202</v>
      </c>
      <c r="K141" s="1325">
        <f>+(SFP!L95/SFP!L93)</f>
        <v>0.55287151470535112</v>
      </c>
      <c r="L141" s="1325">
        <f>+(SFP!M95/SFP!M93)</f>
        <v>0.58843599908093103</v>
      </c>
      <c r="M141" s="1325">
        <f>+(SFP!N95/SFP!N93)</f>
        <v>0.55487396000733158</v>
      </c>
      <c r="N141" s="1325">
        <f>+(SFP!O95/SFP!O93)</f>
        <v>0.61143726859017489</v>
      </c>
      <c r="O141" s="1325">
        <f>+(SFP!P95/SFP!P93)</f>
        <v>0.65882113235618978</v>
      </c>
      <c r="P141" s="1325">
        <f>+(SFP!Q95/SFP!Q93)</f>
        <v>0.59130410166087655</v>
      </c>
      <c r="Q141" s="1325">
        <f>+(SFP!R95/SFP!R93)</f>
        <v>0.60208052241990173</v>
      </c>
      <c r="R141" s="1325">
        <f>+(SFP!S95/SFP!S93)</f>
        <v>0.61231362759915209</v>
      </c>
      <c r="S141" s="1325">
        <f>+(SFP!T95/SFP!T93)</f>
        <v>0.64497397050615357</v>
      </c>
      <c r="T141" s="1325">
        <f>+(SFP!U95/SFP!U93)</f>
        <v>0.67131967095796363</v>
      </c>
      <c r="U141" s="1325">
        <f>+(SFP!V95/SFP!V93)</f>
        <v>0.68388867983251123</v>
      </c>
      <c r="V141" s="1325">
        <f>+(SFP!W95/SFP!W93)</f>
        <v>0.68764361059136236</v>
      </c>
      <c r="W141" s="1325">
        <f>+(SFP!X95/SFP!X93)</f>
        <v>0.69967477556822233</v>
      </c>
      <c r="X141" s="1325">
        <f>+(SFP!Y95/SFP!Y93)</f>
        <v>0.71344255313330973</v>
      </c>
      <c r="Y141" s="1325">
        <f>+(SFP!Z95/SFP!Z93)</f>
        <v>0.73192706090257564</v>
      </c>
      <c r="Z141" s="1325">
        <f>+(SFP!AA95/SFP!AA93)</f>
        <v>0.75366181655140585</v>
      </c>
      <c r="AA141" s="1325">
        <f>+(SFP!AB95/SFP!AB93)</f>
        <v>0.77154728741913625</v>
      </c>
      <c r="AB141" s="1325">
        <f>+(SFP!AC95/SFP!AC93)</f>
        <v>0.77707147934147047</v>
      </c>
      <c r="AC141" s="1325">
        <f>+(SFP!AD95/SFP!AD93)</f>
        <v>0.77976358573800331</v>
      </c>
      <c r="AD141" s="1325">
        <f>+(SFP!AE95/SFP!AE93)</f>
        <v>0.78456856340986003</v>
      </c>
      <c r="AE141" s="1325">
        <f>+(SFP!AF95/SFP!AF93)</f>
        <v>0.79929738765913882</v>
      </c>
      <c r="AF141" s="1325">
        <f>+(SFP!AG95/SFP!AG93)</f>
        <v>0.81110192999726471</v>
      </c>
      <c r="AG141" s="1325">
        <f>+(SFP!AH95/SFP!AH93)</f>
        <v>0.81896160330753953</v>
      </c>
      <c r="AH141" s="1325">
        <f>+(SFP!AI95/SFP!AI93)</f>
        <v>0.8222168900469583</v>
      </c>
      <c r="AI141" s="1325">
        <f>+(SFP!AJ95/SFP!AJ93)</f>
        <v>0.82836017690411701</v>
      </c>
      <c r="AJ141" s="1325">
        <f>+(SFP!AK95/SFP!AK93)</f>
        <v>0.83451133210510109</v>
      </c>
      <c r="AK141" s="1325">
        <f>+(SFP!AL95/SFP!AL93)</f>
        <v>0.84438294682803761</v>
      </c>
      <c r="AL141" s="1325">
        <f>+(SFP!AM95/SFP!AM93)</f>
        <v>0.8568648181527958</v>
      </c>
      <c r="AM141" s="1325">
        <f>+(SFP!AN95/SFP!AN93)</f>
        <v>0.86583571660524372</v>
      </c>
      <c r="AN141" s="1325">
        <f>+(SFP!AO95/SFP!AO93)</f>
        <v>0.86716876674006671</v>
      </c>
      <c r="AO141" s="1325">
        <f>+(SFP!AP95/SFP!AP93)</f>
        <v>0.8708093622862042</v>
      </c>
      <c r="AP141" s="1325">
        <f>+(SFP!AQ95/SFP!AQ93)</f>
        <v>0.8728599689220834</v>
      </c>
      <c r="AQ141" s="1325">
        <f>+(SFP!AR95/SFP!AR93)</f>
        <v>0.88111780575867904</v>
      </c>
      <c r="AR141" s="1325">
        <f>+(SFP!AS95/SFP!AS93)</f>
        <v>0.88797287026079097</v>
      </c>
      <c r="AS141" s="1325">
        <f>+(SFP!AT95/SFP!AT93)</f>
        <v>0.89277248262507636</v>
      </c>
      <c r="AT141" s="1325">
        <f>+(SFP!AU95/SFP!AU93)</f>
        <v>0.89509730332383508</v>
      </c>
      <c r="AU141" s="1325">
        <f>+(SFP!AV95/SFP!AV93)</f>
        <v>0.89901010297895279</v>
      </c>
      <c r="AV141" s="1325">
        <f>+(SFP!AW95/SFP!AW93)</f>
        <v>0.90222104209841747</v>
      </c>
      <c r="AW141" s="1325">
        <f>+(SFP!AX95/SFP!AX93)</f>
        <v>0.90852712044745942</v>
      </c>
      <c r="AX141" s="1325">
        <f>+(SFP!AY95/SFP!AY93)</f>
        <v>0.91422860146700424</v>
      </c>
      <c r="AY141" s="1325">
        <f>+(SFP!AZ95/SFP!AZ93)</f>
        <v>0.91966291743872075</v>
      </c>
      <c r="AZ141" s="1325">
        <f>+(SFP!BA95/SFP!BA93)</f>
        <v>0.92118838668393843</v>
      </c>
      <c r="BA141" s="1325">
        <f>+(SFP!BB95/SFP!BB93)</f>
        <v>0.92326203602092249</v>
      </c>
      <c r="BB141" s="1325">
        <f>+(SFP!BC95/SFP!BC93)</f>
        <v>0.92465467894348563</v>
      </c>
      <c r="BC141" s="1325">
        <f>+(SFP!BD95/SFP!BD93)</f>
        <v>0.92719654431631249</v>
      </c>
      <c r="BD141" s="1325">
        <f>+(SFP!BE95/SFP!BE93)</f>
        <v>0.93095101914801015</v>
      </c>
      <c r="BE141" s="1325">
        <f>+(SFP!BF95/SFP!BF93)</f>
        <v>0.93389282542041863</v>
      </c>
      <c r="BF141" s="1325">
        <f>+(SFP!BG95/SFP!BG93)</f>
        <v>0.93519130321375843</v>
      </c>
      <c r="BG141" s="1325">
        <f>+(SFP!BH95/SFP!BH93)</f>
        <v>0.93745122210792986</v>
      </c>
      <c r="BH141" s="1325">
        <f>+(SFP!BI95/SFP!BI93)</f>
        <v>0.93900330291698964</v>
      </c>
      <c r="BI141" s="1325">
        <f>+(SFP!BJ95/SFP!BJ93)</f>
        <v>0.94084019382059136</v>
      </c>
      <c r="BJ141" s="1325">
        <f>+(SFP!BK95/SFP!BK93)</f>
        <v>0.94406545014796739</v>
      </c>
      <c r="BK141" s="1288">
        <f t="shared" si="12"/>
        <v>45.344705875381024</v>
      </c>
      <c r="BN141" s="1285"/>
    </row>
    <row r="142" spans="1:66" x14ac:dyDescent="0.3">
      <c r="A142" s="1351" t="s">
        <v>1181</v>
      </c>
      <c r="C142" s="1270">
        <v>2.4992284875929687</v>
      </c>
      <c r="D142" s="1270">
        <v>4.2867816088659323</v>
      </c>
      <c r="E142" s="1270">
        <v>9.0784937120231728</v>
      </c>
      <c r="F142" s="1270">
        <v>-56.416397124187178</v>
      </c>
      <c r="G142" s="1270">
        <v>-7.9082314416568869</v>
      </c>
      <c r="H142" s="1270">
        <v>-4.8333010907872893</v>
      </c>
      <c r="I142" s="1270">
        <v>-3.3010949471823543</v>
      </c>
      <c r="J142" s="1270">
        <v>-2.4624841721645843</v>
      </c>
      <c r="K142" s="1270">
        <v>-2.0777337199056998</v>
      </c>
      <c r="L142" s="1270">
        <v>-1.804401820964141</v>
      </c>
      <c r="M142" s="1270">
        <v>-1.6544843372266369</v>
      </c>
      <c r="N142" s="1270">
        <v>-1.6536785968681875</v>
      </c>
      <c r="O142" s="1270">
        <v>-1.6721113973432316</v>
      </c>
      <c r="P142" s="1270">
        <v>-1.6443173918219085</v>
      </c>
      <c r="Q142" s="1270">
        <v>-1.5931711329869962</v>
      </c>
      <c r="R142" s="1270">
        <v>-1.4921616456895332</v>
      </c>
      <c r="S142" s="1270">
        <v>-1.4329303305733594</v>
      </c>
      <c r="T142" s="1270">
        <v>-1.4284272911140354</v>
      </c>
      <c r="U142" s="1270">
        <v>-1.4316392603928356</v>
      </c>
      <c r="V142" s="1270">
        <v>-1.389013135486048</v>
      </c>
      <c r="W142" s="1270">
        <v>-1.3513890067230485</v>
      </c>
      <c r="X142" s="1270">
        <v>-1.2833355097030621</v>
      </c>
      <c r="Y142" s="1270">
        <v>-1.2651561120799659</v>
      </c>
      <c r="Z142" s="1270">
        <v>-1.2840298689179162</v>
      </c>
      <c r="AA142" s="1270">
        <v>-1.3381242129605029</v>
      </c>
      <c r="AB142" s="1270">
        <v>-1.3221441838301906</v>
      </c>
      <c r="AC142" s="1270">
        <v>-1.2750286010685787</v>
      </c>
      <c r="AD142" s="1270">
        <v>-1.2218476726633973</v>
      </c>
      <c r="AE142" s="1270">
        <v>-1.2162743643140759</v>
      </c>
      <c r="AF142" s="1270">
        <v>-1.2560694514941191</v>
      </c>
      <c r="AG142" s="1270">
        <v>-1.2458189395698223</v>
      </c>
      <c r="AH142" s="1270">
        <v>-1.1929697374813202</v>
      </c>
      <c r="AI142" s="1270">
        <v>-1.1818791965584508</v>
      </c>
      <c r="AJ142" s="1270">
        <v>-1.1616907833126418</v>
      </c>
      <c r="AK142" s="1270">
        <v>-1.1535270501746095</v>
      </c>
      <c r="AL142" s="1270">
        <v>-1.1828315850720403</v>
      </c>
      <c r="AM142" s="1270">
        <v>-1.2017104092896786</v>
      </c>
      <c r="AN142" s="1270">
        <v>-1.1893361208401942</v>
      </c>
      <c r="AO142" s="1270">
        <v>-1.191994484525382</v>
      </c>
      <c r="AP142" s="1270">
        <v>-1.1769886419492663</v>
      </c>
      <c r="AQ142" s="1270">
        <v>-1.1592698364838938</v>
      </c>
      <c r="AR142" s="1270">
        <v>-1.1621768740859086</v>
      </c>
      <c r="AS142" s="1270">
        <v>-1.1572345506251998</v>
      </c>
      <c r="AT142" s="1270">
        <v>-1.1274986054597997</v>
      </c>
      <c r="AU142" s="1270">
        <v>-1.1080177413403454</v>
      </c>
      <c r="AV142" s="1270">
        <v>-1.0890254239377213</v>
      </c>
      <c r="AW142" s="1270">
        <v>-1.0796213715807075</v>
      </c>
      <c r="AX142" s="1270">
        <v>-1.1037914645044278</v>
      </c>
      <c r="AY142" s="1270">
        <v>-1.1158870003468793</v>
      </c>
      <c r="AZ142" s="1270">
        <v>-1.1184048951402752</v>
      </c>
      <c r="BA142" s="1270">
        <v>-1.1032117693612529</v>
      </c>
      <c r="BB142" s="1270">
        <v>-1.0853455562725316</v>
      </c>
      <c r="BC142" s="1270">
        <v>-1.0810159604093481</v>
      </c>
      <c r="BD142" s="1270">
        <v>-1.087297407319211</v>
      </c>
      <c r="BE142" s="1270">
        <v>-1.0911715128535024</v>
      </c>
      <c r="BF142" s="1270">
        <v>-1.0745598419532856</v>
      </c>
      <c r="BG142" s="1270">
        <v>-1.0735929008746918</v>
      </c>
      <c r="BH142" s="1270">
        <v>-1.0635699218938215</v>
      </c>
      <c r="BI142" s="1270">
        <v>-1.0559841937987948</v>
      </c>
      <c r="BJ142" s="1270">
        <v>-1.0763941660916718</v>
      </c>
      <c r="BK142" s="1293">
        <f t="shared" si="12"/>
        <v>-125.03629195473037</v>
      </c>
    </row>
    <row r="143" spans="1:66" x14ac:dyDescent="0.3">
      <c r="A143" s="1352" t="s">
        <v>1181</v>
      </c>
      <c r="C143" s="1330">
        <f>+(C129/SFP!D212)</f>
        <v>2.4992284875929687</v>
      </c>
      <c r="D143" s="1330">
        <f>+(D129/SFP!E212)</f>
        <v>4.2867816088659323</v>
      </c>
      <c r="E143" s="1330">
        <f>+(E129/SFP!F212)</f>
        <v>9.0784937120231728</v>
      </c>
      <c r="F143" s="1330">
        <f>+(F129/SFP!G212)</f>
        <v>-56.416397124187178</v>
      </c>
      <c r="G143" s="1330">
        <f>+(G129/SFP!H212)</f>
        <v>-7.9082314416568869</v>
      </c>
      <c r="H143" s="1330">
        <f>+(H129/SFP!I212)</f>
        <v>-4.8333010907872893</v>
      </c>
      <c r="I143" s="1330">
        <f>+(I129/SFP!J212)</f>
        <v>-3.3010949471823543</v>
      </c>
      <c r="J143" s="1330">
        <f>+(J129/SFP!K212)</f>
        <v>-2.4624841721645843</v>
      </c>
      <c r="K143" s="1330">
        <f>+(K129/SFP!L212)</f>
        <v>-2.0777337199056998</v>
      </c>
      <c r="L143" s="1330">
        <f>+(L129/SFP!M212)</f>
        <v>-1.804401820964141</v>
      </c>
      <c r="M143" s="1330">
        <f>+(M129/SFP!N212)</f>
        <v>-1.6544843372266369</v>
      </c>
      <c r="N143" s="1330">
        <f>+(N129/SFP!O212)</f>
        <v>-1.6536785968681875</v>
      </c>
      <c r="O143" s="1330">
        <f>+(O129/SFP!P212)</f>
        <v>-1.6721113973432316</v>
      </c>
      <c r="P143" s="1330">
        <f>+(P129/SFP!Q212)</f>
        <v>-1.6443173918219085</v>
      </c>
      <c r="Q143" s="1330">
        <f>+(Q129/SFP!R212)</f>
        <v>-1.5931711329869962</v>
      </c>
      <c r="R143" s="1330">
        <f>+(R129/SFP!S212)</f>
        <v>-1.4921616456895332</v>
      </c>
      <c r="S143" s="1330">
        <f>+(S129/SFP!T212)</f>
        <v>-1.4329303305733594</v>
      </c>
      <c r="T143" s="1330">
        <f>+(T129/SFP!U212)</f>
        <v>-1.4284272911140354</v>
      </c>
      <c r="U143" s="1330">
        <f>+(U129/SFP!V212)</f>
        <v>-1.4316392603928356</v>
      </c>
      <c r="V143" s="1330">
        <f>+(V129/SFP!W212)</f>
        <v>-1.389013135486048</v>
      </c>
      <c r="W143" s="1330">
        <f>+(W129/SFP!X212)</f>
        <v>-1.3513890067230485</v>
      </c>
      <c r="X143" s="1330">
        <f>+(X129/SFP!Y212)</f>
        <v>-1.2833355097030621</v>
      </c>
      <c r="Y143" s="1330">
        <f>+(Y129/SFP!Z212)</f>
        <v>-1.2651561120799659</v>
      </c>
      <c r="Z143" s="1330">
        <f>+(Z129/SFP!AA212)</f>
        <v>-1.2840298689179162</v>
      </c>
      <c r="AA143" s="1330">
        <f>+(AA129/SFP!AB212)</f>
        <v>-1.3381242129605029</v>
      </c>
      <c r="AB143" s="1330">
        <f>+(AB129/SFP!AC212)</f>
        <v>-1.3221441838301906</v>
      </c>
      <c r="AC143" s="1330">
        <f>+(AC129/SFP!AD212)</f>
        <v>-1.2750286010685787</v>
      </c>
      <c r="AD143" s="1330">
        <f>+(AD129/SFP!AE212)</f>
        <v>-1.2218476726633973</v>
      </c>
      <c r="AE143" s="1330">
        <f>+(AE129/SFP!AF212)</f>
        <v>-1.2162743643140759</v>
      </c>
      <c r="AF143" s="1330">
        <f>+(AF129/SFP!AG212)</f>
        <v>-1.2560694514941191</v>
      </c>
      <c r="AG143" s="1330">
        <f>+(AG129/SFP!AH212)</f>
        <v>-1.2458189395698223</v>
      </c>
      <c r="AH143" s="1330">
        <f>+(AH129/SFP!AI212)</f>
        <v>-1.1929697374813202</v>
      </c>
      <c r="AI143" s="1330">
        <f>+(AI129/SFP!AJ212)</f>
        <v>-1.1818791965584508</v>
      </c>
      <c r="AJ143" s="1330">
        <f>+(AJ129/SFP!AK212)</f>
        <v>-1.1616907833126418</v>
      </c>
      <c r="AK143" s="1330">
        <f>+(AK129/SFP!AL212)</f>
        <v>-1.1535270501746095</v>
      </c>
      <c r="AL143" s="1330">
        <f>+(AL129/SFP!AM212)</f>
        <v>-1.1828315850720403</v>
      </c>
      <c r="AM143" s="1330">
        <f>+(AM129/SFP!AN212)</f>
        <v>-1.2017104092896786</v>
      </c>
      <c r="AN143" s="1330">
        <f>+(AN129/SFP!AO212)</f>
        <v>-1.1893361208401942</v>
      </c>
      <c r="AO143" s="1330">
        <f>+(AO129/SFP!AP212)</f>
        <v>-1.191994484525382</v>
      </c>
      <c r="AP143" s="1330">
        <f>+(AP129/SFP!AQ212)</f>
        <v>-1.1769886419492663</v>
      </c>
      <c r="AQ143" s="1330">
        <f>+(AQ129/SFP!AR212)</f>
        <v>-1.1592698364838938</v>
      </c>
      <c r="AR143" s="1330">
        <f>+(AR129/SFP!AS212)</f>
        <v>-1.1621768740859086</v>
      </c>
      <c r="AS143" s="1330">
        <f>+(AS129/SFP!AT212)</f>
        <v>-1.1572345506251998</v>
      </c>
      <c r="AT143" s="1330">
        <f>+(AT129/SFP!AU212)</f>
        <v>-1.1274986054597997</v>
      </c>
      <c r="AU143" s="1330">
        <f>+(AU129/SFP!AV212)</f>
        <v>-1.1080177413403454</v>
      </c>
      <c r="AV143" s="1330">
        <f>+(AV129/SFP!AW212)</f>
        <v>-1.0890254239377213</v>
      </c>
      <c r="AW143" s="1330">
        <f>+(AW129/SFP!AX212)</f>
        <v>-1.0796213715807075</v>
      </c>
      <c r="AX143" s="1330">
        <f>+(AX129/SFP!AY212)</f>
        <v>-1.1037914645044278</v>
      </c>
      <c r="AY143" s="1330">
        <f>+(AY129/SFP!AZ212)</f>
        <v>-1.1158870003468793</v>
      </c>
      <c r="AZ143" s="1330">
        <f>+(AZ129/SFP!BA212)</f>
        <v>-1.1184048951402752</v>
      </c>
      <c r="BA143" s="1330">
        <f>+(BA129/SFP!BB212)</f>
        <v>-1.1032117693612529</v>
      </c>
      <c r="BB143" s="1330">
        <f>+(BB129/SFP!BC212)</f>
        <v>-1.0853455562725316</v>
      </c>
      <c r="BC143" s="1330">
        <f>+(BC129/SFP!BD212)</f>
        <v>-1.0810159604093481</v>
      </c>
      <c r="BD143" s="1330">
        <f>+(BD129/SFP!BE212)</f>
        <v>-1.087297407319211</v>
      </c>
      <c r="BE143" s="1330">
        <f>+(BE129/SFP!BF212)</f>
        <v>-1.0911715128535024</v>
      </c>
      <c r="BF143" s="1330">
        <f>+(BF129/SFP!BG212)</f>
        <v>-1.0745598419532856</v>
      </c>
      <c r="BG143" s="1330">
        <f>+(BG129/SFP!BH212)</f>
        <v>-1.0735929008746918</v>
      </c>
      <c r="BH143" s="1330">
        <f>+(BH129/SFP!BI212)</f>
        <v>-1.0635699218938215</v>
      </c>
      <c r="BI143" s="1330">
        <f>+(BI129/SFP!BJ212)</f>
        <v>-1.0559841937987948</v>
      </c>
      <c r="BJ143" s="1330">
        <f>+(BJ129/SFP!BK212)</f>
        <v>-1.0763941660916718</v>
      </c>
      <c r="BK143" s="1293">
        <f t="shared" si="12"/>
        <v>-125.03629195473037</v>
      </c>
      <c r="BN143" s="1285"/>
    </row>
    <row r="144" spans="1:66" x14ac:dyDescent="0.3">
      <c r="A144" s="1351" t="s">
        <v>1180</v>
      </c>
      <c r="C144" s="1270">
        <v>2.9473946671841786</v>
      </c>
      <c r="D144" s="1270">
        <v>5.319352694534774</v>
      </c>
      <c r="E144" s="1270">
        <v>11.107720834773561</v>
      </c>
      <c r="F144" s="1270">
        <v>-69.844865373538354</v>
      </c>
      <c r="G144" s="1270">
        <v>-10.046167468521912</v>
      </c>
      <c r="H144" s="1270">
        <v>-6.2676868029509807</v>
      </c>
      <c r="I144" s="1270">
        <v>-4.1718590332957115</v>
      </c>
      <c r="J144" s="1270">
        <v>-3.0918373658685363</v>
      </c>
      <c r="K144" s="1270">
        <v>-2.6414404576793413</v>
      </c>
      <c r="L144" s="1270">
        <v>-2.3550982944322665</v>
      </c>
      <c r="M144" s="1270">
        <v>-2.1637109791228397</v>
      </c>
      <c r="N144" s="1270">
        <v>-2.1403351334731169</v>
      </c>
      <c r="O144" s="1270">
        <v>-2.0900650080284651</v>
      </c>
      <c r="P144" s="1270">
        <v>-1.9498300391600365</v>
      </c>
      <c r="Q144" s="1270">
        <v>-1.8404888395630215</v>
      </c>
      <c r="R144" s="1270">
        <v>-1.7553851774975222</v>
      </c>
      <c r="S144" s="1270">
        <v>-1.7189003209578861</v>
      </c>
      <c r="T144" s="1270">
        <v>-1.7352512368056214</v>
      </c>
      <c r="U144" s="1270">
        <v>-1.6875760742341479</v>
      </c>
      <c r="V144" s="1270">
        <v>-1.6449515011167837</v>
      </c>
      <c r="W144" s="1270">
        <v>-1.5814487710907943</v>
      </c>
      <c r="X144" s="1270">
        <v>-1.5329586787347913</v>
      </c>
      <c r="Y144" s="1270">
        <v>-1.5217741177052273</v>
      </c>
      <c r="Z144" s="1270">
        <v>-1.5471675582595474</v>
      </c>
      <c r="AA144" s="1270">
        <v>-1.575585142002633</v>
      </c>
      <c r="AB144" s="1270">
        <v>-1.5081634172457714</v>
      </c>
      <c r="AC144" s="1270">
        <v>-1.4248919408541725</v>
      </c>
      <c r="AD144" s="1270">
        <v>-1.3810331106978089</v>
      </c>
      <c r="AE144" s="1270">
        <v>-1.3866950231198671</v>
      </c>
      <c r="AF144" s="1270">
        <v>-1.4391248303283157</v>
      </c>
      <c r="AG144" s="1270">
        <v>-1.3975720219170746</v>
      </c>
      <c r="AH144" s="1270">
        <v>-1.3506131598455082</v>
      </c>
      <c r="AI144" s="1270">
        <v>-1.3170522338715598</v>
      </c>
      <c r="AJ144" s="1270">
        <v>-1.309534064804692</v>
      </c>
      <c r="AK144" s="1270">
        <v>-1.3056541062531872</v>
      </c>
      <c r="AL144" s="1270">
        <v>-1.3377338104247385</v>
      </c>
      <c r="AM144" s="1270">
        <v>-1.3472404601340862</v>
      </c>
      <c r="AN144" s="1270">
        <v>-1.307562199746052</v>
      </c>
      <c r="AO144" s="1270">
        <v>-1.288635041586619</v>
      </c>
      <c r="AP144" s="1270">
        <v>-1.2812455202017141</v>
      </c>
      <c r="AQ144" s="1270">
        <v>-1.2777181234593229</v>
      </c>
      <c r="AR144" s="1270">
        <v>-1.2968686914099439</v>
      </c>
      <c r="AS144" s="1270">
        <v>-1.2684853512990355</v>
      </c>
      <c r="AT144" s="1270">
        <v>-1.2423226163048844</v>
      </c>
      <c r="AU144" s="1270">
        <v>-1.2136153687433631</v>
      </c>
      <c r="AV144" s="1270">
        <v>-1.2073036772739418</v>
      </c>
      <c r="AW144" s="1270">
        <v>-1.2033808826347681</v>
      </c>
      <c r="AX144" s="1270">
        <v>-1.2385963833959337</v>
      </c>
      <c r="AY144" s="1270">
        <v>-1.2395369111970107</v>
      </c>
      <c r="AZ144" s="1270">
        <v>-1.2161798592441495</v>
      </c>
      <c r="BA144" s="1270">
        <v>-1.1863520469231541</v>
      </c>
      <c r="BB144" s="1270">
        <v>-1.1747077156956174</v>
      </c>
      <c r="BC144" s="1270">
        <v>-1.1796392662535342</v>
      </c>
      <c r="BD144" s="1270">
        <v>-1.1945044439740047</v>
      </c>
      <c r="BE144" s="1270">
        <v>-1.1821623600074598</v>
      </c>
      <c r="BF144" s="1270">
        <v>-1.1689866228081833</v>
      </c>
      <c r="BG144" s="1270">
        <v>-1.1586056682381936</v>
      </c>
      <c r="BH144" s="1270">
        <v>-1.157240026793507</v>
      </c>
      <c r="BI144" s="1270">
        <v>-1.154493904147659</v>
      </c>
      <c r="BJ144" s="1270">
        <v>-1.1782577059293475</v>
      </c>
      <c r="BK144" s="1293">
        <f t="shared" si="12"/>
        <v>-150.05162374431117</v>
      </c>
    </row>
    <row r="145" spans="1:66" x14ac:dyDescent="0.3">
      <c r="A145" s="1352" t="s">
        <v>1180</v>
      </c>
      <c r="C145" s="1330">
        <f>+(SFP!D93/SFP!D212)</f>
        <v>2.9473946671841791</v>
      </c>
      <c r="D145" s="1330">
        <f>+(SFP!E93/SFP!E212)</f>
        <v>5.319352694534774</v>
      </c>
      <c r="E145" s="1330">
        <f>+(SFP!F93/SFP!F212)</f>
        <v>11.107720834773561</v>
      </c>
      <c r="F145" s="1330">
        <f>+(SFP!G93/SFP!G212)</f>
        <v>-69.844865373538354</v>
      </c>
      <c r="G145" s="1330">
        <f>+(SFP!H93/SFP!H212)</f>
        <v>-10.046167468521912</v>
      </c>
      <c r="H145" s="1330">
        <f>+(SFP!I93/SFP!I212)</f>
        <v>-6.2676868029509807</v>
      </c>
      <c r="I145" s="1330">
        <f>+(SFP!J93/SFP!J212)</f>
        <v>-4.1718590332957115</v>
      </c>
      <c r="J145" s="1330">
        <f>+(SFP!K93/SFP!K212)</f>
        <v>-3.0918373658685363</v>
      </c>
      <c r="K145" s="1330">
        <f>+(SFP!L93/SFP!L212)</f>
        <v>-2.6414404576793413</v>
      </c>
      <c r="L145" s="1330">
        <f>+(SFP!M93/SFP!M212)</f>
        <v>-2.3550982944322665</v>
      </c>
      <c r="M145" s="1330">
        <f>+(SFP!N93/SFP!N212)</f>
        <v>-2.1637109791228397</v>
      </c>
      <c r="N145" s="1330">
        <f>+(SFP!O93/SFP!O212)</f>
        <v>-2.1403351334731169</v>
      </c>
      <c r="O145" s="1330">
        <f>+(SFP!P93/SFP!P212)</f>
        <v>-2.0900650080284651</v>
      </c>
      <c r="P145" s="1330">
        <f>+(SFP!Q93/SFP!Q212)</f>
        <v>-1.9498300391600365</v>
      </c>
      <c r="Q145" s="1330">
        <f>+(SFP!R93/SFP!R212)</f>
        <v>-1.8404888395630215</v>
      </c>
      <c r="R145" s="1330">
        <f>+(SFP!S93/SFP!S212)</f>
        <v>-1.7553851774975222</v>
      </c>
      <c r="S145" s="1330">
        <f>+(SFP!T93/SFP!T212)</f>
        <v>-1.7189003209578861</v>
      </c>
      <c r="T145" s="1330">
        <f>+(SFP!U93/SFP!U212)</f>
        <v>-1.7352512368056214</v>
      </c>
      <c r="U145" s="1330">
        <f>+(SFP!V93/SFP!V212)</f>
        <v>-1.6875760742341479</v>
      </c>
      <c r="V145" s="1330">
        <f>+(SFP!W93/SFP!W212)</f>
        <v>-1.6449515011167837</v>
      </c>
      <c r="W145" s="1330">
        <f>+(SFP!X93/SFP!X212)</f>
        <v>-1.5814487710907943</v>
      </c>
      <c r="X145" s="1330">
        <f>+(SFP!Y93/SFP!Y212)</f>
        <v>-1.5329586787347913</v>
      </c>
      <c r="Y145" s="1330">
        <f>+(SFP!Z93/SFP!Z212)</f>
        <v>-1.5217741177052273</v>
      </c>
      <c r="Z145" s="1330">
        <f>+(SFP!AA93/SFP!AA212)</f>
        <v>-1.5471675582595474</v>
      </c>
      <c r="AA145" s="1330">
        <f>+(SFP!AB93/SFP!AB212)</f>
        <v>-1.575585142002633</v>
      </c>
      <c r="AB145" s="1330">
        <f>+(SFP!AC93/SFP!AC212)</f>
        <v>-1.5081634172457714</v>
      </c>
      <c r="AC145" s="1330">
        <f>+(SFP!AD93/SFP!AD212)</f>
        <v>-1.4248919408541725</v>
      </c>
      <c r="AD145" s="1330">
        <f>+(SFP!AE93/SFP!AE212)</f>
        <v>-1.3810331106978089</v>
      </c>
      <c r="AE145" s="1330">
        <f>+(SFP!AF93/SFP!AF212)</f>
        <v>-1.3866950231198671</v>
      </c>
      <c r="AF145" s="1330">
        <f>+(SFP!AG93/SFP!AG212)</f>
        <v>-1.4391248303283157</v>
      </c>
      <c r="AG145" s="1330">
        <f>+(SFP!AH93/SFP!AH212)</f>
        <v>-1.3975720219170746</v>
      </c>
      <c r="AH145" s="1330">
        <f>+(SFP!AI93/SFP!AI212)</f>
        <v>-1.3506131598455082</v>
      </c>
      <c r="AI145" s="1330">
        <f>+(SFP!AJ93/SFP!AJ212)</f>
        <v>-1.3170522338715598</v>
      </c>
      <c r="AJ145" s="1330">
        <f>+(SFP!AK93/SFP!AK212)</f>
        <v>-1.309534064804692</v>
      </c>
      <c r="AK145" s="1330">
        <f>+(SFP!AL93/SFP!AL212)</f>
        <v>-1.3056541062531872</v>
      </c>
      <c r="AL145" s="1330">
        <f>+(SFP!AM93/SFP!AM212)</f>
        <v>-1.3377338104247385</v>
      </c>
      <c r="AM145" s="1330">
        <f>+(SFP!AN93/SFP!AN212)</f>
        <v>-1.3472404601340862</v>
      </c>
      <c r="AN145" s="1330">
        <f>+(SFP!AO93/SFP!AO212)</f>
        <v>-1.307562199746052</v>
      </c>
      <c r="AO145" s="1330">
        <f>+(SFP!AP93/SFP!AP212)</f>
        <v>-1.288635041586619</v>
      </c>
      <c r="AP145" s="1330">
        <f>+(SFP!AQ93/SFP!AQ212)</f>
        <v>-1.2812455202017141</v>
      </c>
      <c r="AQ145" s="1330">
        <f>+(SFP!AR93/SFP!AR212)</f>
        <v>-1.2777181234593229</v>
      </c>
      <c r="AR145" s="1330">
        <f>+(SFP!AS93/SFP!AS212)</f>
        <v>-1.2968686914099439</v>
      </c>
      <c r="AS145" s="1330">
        <f>+(SFP!AT93/SFP!AT212)</f>
        <v>-1.2684853512990355</v>
      </c>
      <c r="AT145" s="1330">
        <f>+(SFP!AU93/SFP!AU212)</f>
        <v>-1.2423226163048844</v>
      </c>
      <c r="AU145" s="1330">
        <f>+(SFP!AV93/SFP!AV212)</f>
        <v>-1.2136153687433631</v>
      </c>
      <c r="AV145" s="1330">
        <f>+(SFP!AW93/SFP!AW212)</f>
        <v>-1.2073036772739418</v>
      </c>
      <c r="AW145" s="1330">
        <f>+(SFP!AX93/SFP!AX212)</f>
        <v>-1.2033808826347681</v>
      </c>
      <c r="AX145" s="1330">
        <f>+(SFP!AY93/SFP!AY212)</f>
        <v>-1.2385963833959337</v>
      </c>
      <c r="AY145" s="1330">
        <f>+(SFP!AZ93/SFP!AZ212)</f>
        <v>-1.2395369111970105</v>
      </c>
      <c r="AZ145" s="1330">
        <f>+(SFP!BA93/SFP!BA212)</f>
        <v>-1.2161798592441495</v>
      </c>
      <c r="BA145" s="1330">
        <f>+(SFP!BB93/SFP!BB212)</f>
        <v>-1.1863520469231541</v>
      </c>
      <c r="BB145" s="1330">
        <f>+(SFP!BC93/SFP!BC212)</f>
        <v>-1.1747077156956174</v>
      </c>
      <c r="BC145" s="1330">
        <f>+(SFP!BD93/SFP!BD212)</f>
        <v>-1.1796392662535342</v>
      </c>
      <c r="BD145" s="1330">
        <f>+(SFP!BE93/SFP!BE212)</f>
        <v>-1.1945044439740047</v>
      </c>
      <c r="BE145" s="1330">
        <f>+(SFP!BF93/SFP!BF212)</f>
        <v>-1.1821623600074598</v>
      </c>
      <c r="BF145" s="1330">
        <f>+(SFP!BG93/SFP!BG212)</f>
        <v>-1.1689866228081833</v>
      </c>
      <c r="BG145" s="1330">
        <f>+(SFP!BH93/SFP!BH212)</f>
        <v>-1.1586056682381936</v>
      </c>
      <c r="BH145" s="1330">
        <f>+(SFP!BI93/SFP!BI212)</f>
        <v>-1.157240026793507</v>
      </c>
      <c r="BI145" s="1330">
        <f>+(SFP!BJ93/SFP!BJ212)</f>
        <v>-1.154493904147659</v>
      </c>
      <c r="BJ145" s="1330">
        <f>+(SFP!BK93/SFP!BK212)</f>
        <v>-1.1782577059293475</v>
      </c>
      <c r="BK145" s="1293">
        <f t="shared" si="12"/>
        <v>-150.05162374431117</v>
      </c>
      <c r="BN145" s="1285"/>
    </row>
    <row r="146" spans="1:66" ht="15" thickBot="1" x14ac:dyDescent="0.35">
      <c r="A146" s="1340"/>
      <c r="C146" s="1266"/>
      <c r="D146" s="1266"/>
      <c r="E146" s="1266"/>
      <c r="F146" s="1266"/>
      <c r="G146" s="1266"/>
      <c r="H146" s="1266"/>
      <c r="I146" s="1266"/>
      <c r="J146" s="1266"/>
      <c r="K146" s="1266"/>
      <c r="L146" s="1266"/>
      <c r="M146" s="1266"/>
      <c r="N146" s="1266"/>
      <c r="O146" s="1266"/>
      <c r="P146" s="1266"/>
      <c r="Q146" s="1266"/>
      <c r="R146" s="1266"/>
      <c r="S146" s="1266"/>
      <c r="T146" s="1266"/>
      <c r="U146" s="1266"/>
      <c r="V146" s="1266"/>
      <c r="W146" s="1266"/>
      <c r="X146" s="1266"/>
      <c r="Y146" s="1266"/>
      <c r="Z146" s="1266"/>
      <c r="AA146" s="1266"/>
      <c r="AB146" s="1266"/>
      <c r="AC146" s="1266"/>
      <c r="AD146" s="1266"/>
      <c r="AE146" s="1266"/>
      <c r="AF146" s="1266"/>
      <c r="AG146" s="1266"/>
      <c r="AH146" s="1266"/>
      <c r="AI146" s="1266"/>
      <c r="AJ146" s="1266"/>
      <c r="AK146" s="1266"/>
      <c r="AL146" s="1266"/>
      <c r="AM146" s="1266"/>
      <c r="AN146" s="1266"/>
      <c r="AO146" s="1266"/>
      <c r="AP146" s="1266"/>
      <c r="AQ146" s="1266"/>
      <c r="AR146" s="1266"/>
      <c r="AS146" s="1266"/>
      <c r="AT146" s="1266"/>
      <c r="AU146" s="1266"/>
      <c r="AV146" s="1266"/>
      <c r="AW146" s="1266"/>
      <c r="AX146" s="1266"/>
      <c r="AY146" s="1266"/>
      <c r="AZ146" s="1266"/>
      <c r="BA146" s="1266"/>
      <c r="BB146" s="1266"/>
      <c r="BC146" s="1266"/>
      <c r="BD146" s="1266"/>
      <c r="BE146" s="1266"/>
      <c r="BF146" s="1266"/>
      <c r="BG146" s="1266"/>
      <c r="BH146" s="1266"/>
      <c r="BI146" s="1266"/>
      <c r="BJ146" s="1266"/>
      <c r="BK146" s="1366">
        <f t="shared" si="12"/>
        <v>0</v>
      </c>
    </row>
    <row r="147" spans="1:66" ht="15.6" x14ac:dyDescent="0.3">
      <c r="A147" s="1243" t="s">
        <v>1179</v>
      </c>
      <c r="C147" s="1266"/>
      <c r="D147" s="1266"/>
      <c r="E147" s="1266"/>
      <c r="F147" s="1266"/>
      <c r="G147" s="1266"/>
      <c r="H147" s="1266"/>
      <c r="I147" s="1266"/>
      <c r="J147" s="1266"/>
      <c r="K147" s="1266"/>
      <c r="L147" s="1266"/>
      <c r="M147" s="1266"/>
      <c r="N147" s="1266"/>
      <c r="O147" s="1266"/>
      <c r="P147" s="1266"/>
      <c r="Q147" s="1266"/>
      <c r="R147" s="1266"/>
      <c r="S147" s="1266"/>
      <c r="T147" s="1266"/>
      <c r="U147" s="1266"/>
      <c r="V147" s="1266"/>
      <c r="W147" s="1266"/>
      <c r="X147" s="1266"/>
      <c r="Y147" s="1266"/>
      <c r="Z147" s="1266"/>
      <c r="AA147" s="1266"/>
      <c r="AB147" s="1266"/>
      <c r="AC147" s="1266"/>
      <c r="AD147" s="1266"/>
      <c r="AE147" s="1266"/>
      <c r="AF147" s="1266"/>
      <c r="AG147" s="1266"/>
      <c r="AH147" s="1266"/>
      <c r="AI147" s="1266"/>
      <c r="AJ147" s="1266"/>
      <c r="AK147" s="1266"/>
      <c r="AL147" s="1266"/>
      <c r="AM147" s="1266"/>
      <c r="AN147" s="1266"/>
      <c r="AO147" s="1266"/>
      <c r="AP147" s="1266"/>
      <c r="AQ147" s="1266"/>
      <c r="AR147" s="1266"/>
      <c r="AS147" s="1266"/>
      <c r="AT147" s="1266"/>
      <c r="AU147" s="1266"/>
      <c r="AV147" s="1266"/>
      <c r="AW147" s="1266"/>
      <c r="AX147" s="1266"/>
      <c r="AY147" s="1266"/>
      <c r="AZ147" s="1266"/>
      <c r="BA147" s="1266"/>
      <c r="BB147" s="1266"/>
      <c r="BC147" s="1266"/>
      <c r="BD147" s="1266"/>
      <c r="BE147" s="1266"/>
      <c r="BF147" s="1266"/>
      <c r="BG147" s="1266"/>
      <c r="BH147" s="1266"/>
      <c r="BI147" s="1266"/>
      <c r="BJ147" s="1266"/>
      <c r="BK147" s="1366">
        <f t="shared" si="12"/>
        <v>0</v>
      </c>
      <c r="BN147" s="1285"/>
    </row>
    <row r="148" spans="1:66" x14ac:dyDescent="0.3">
      <c r="A148" s="1342" t="s">
        <v>1258</v>
      </c>
      <c r="C148" s="1268">
        <v>2192334946.3104362</v>
      </c>
      <c r="D148" s="1268">
        <v>2884158546.3668628</v>
      </c>
      <c r="E148" s="1268">
        <v>-1035529665.2794724</v>
      </c>
      <c r="F148" s="1268">
        <v>-1652907924.1323636</v>
      </c>
      <c r="G148" s="1268">
        <v>-3852462138.4575539</v>
      </c>
      <c r="H148" s="1268">
        <v>-7382906084.0481777</v>
      </c>
      <c r="I148" s="1268">
        <v>-10786169326.529976</v>
      </c>
      <c r="J148" s="1268">
        <v>-11366247781.127977</v>
      </c>
      <c r="K148" s="1268">
        <v>-9622447007.9134769</v>
      </c>
      <c r="L148" s="1268">
        <v>-10970068378.131004</v>
      </c>
      <c r="M148" s="1268">
        <v>-9497607589.9660454</v>
      </c>
      <c r="N148" s="1268">
        <v>-14100315388.533989</v>
      </c>
      <c r="O148" s="1268">
        <v>-20845280511.500069</v>
      </c>
      <c r="P148" s="1268">
        <v>-19680246181.434116</v>
      </c>
      <c r="Q148" s="1268">
        <v>-21815730289.657734</v>
      </c>
      <c r="R148" s="1268">
        <v>-21830683164.33149</v>
      </c>
      <c r="S148" s="1268">
        <v>-24424976446.098667</v>
      </c>
      <c r="T148" s="1268">
        <v>-27224848553.868454</v>
      </c>
      <c r="U148" s="1268">
        <v>-31054762294.796944</v>
      </c>
      <c r="V148" s="1268">
        <v>-31092267085.809753</v>
      </c>
      <c r="W148" s="1268">
        <v>-33549717191.38797</v>
      </c>
      <c r="X148" s="1268">
        <v>-34609867834.060135</v>
      </c>
      <c r="Y148" s="1268">
        <v>-36958210746.41951</v>
      </c>
      <c r="Z148" s="1268">
        <v>-41529889698.705658</v>
      </c>
      <c r="AA148" s="1268">
        <v>-48078665383.788803</v>
      </c>
      <c r="AB148" s="1268">
        <v>-51619251698.680016</v>
      </c>
      <c r="AC148" s="1268">
        <v>-53282388227.720688</v>
      </c>
      <c r="AD148" s="1268">
        <v>-53656752435.519913</v>
      </c>
      <c r="AE148" s="1268">
        <v>-56405302004.227417</v>
      </c>
      <c r="AF148" s="1268">
        <v>-59961208383.867966</v>
      </c>
      <c r="AG148" s="1268">
        <v>-64787469939.269302</v>
      </c>
      <c r="AH148" s="1268">
        <v>-64903069153.941193</v>
      </c>
      <c r="AI148" s="1268">
        <v>-68381147948.83036</v>
      </c>
      <c r="AJ148" s="1268">
        <v>-70099891189.493973</v>
      </c>
      <c r="AK148" s="1268">
        <v>-72534545136.97876</v>
      </c>
      <c r="AL148" s="1268">
        <v>-77804111251.604568</v>
      </c>
      <c r="AM148" s="1268">
        <v>-84386128215.609848</v>
      </c>
      <c r="AN148" s="1268">
        <v>-87044411828.927139</v>
      </c>
      <c r="AO148" s="1268">
        <v>-90684140803.195251</v>
      </c>
      <c r="AP148" s="1268">
        <v>-91248380784.399963</v>
      </c>
      <c r="AQ148" s="1268">
        <v>-94169656518.337326</v>
      </c>
      <c r="AR148" s="1268">
        <v>-98069663053.169724</v>
      </c>
      <c r="AS148" s="1268">
        <v>-104200414622.34065</v>
      </c>
      <c r="AT148" s="1268">
        <v>-105457603978.07768</v>
      </c>
      <c r="AU148" s="1268">
        <v>-109538831168.28769</v>
      </c>
      <c r="AV148" s="1268">
        <v>-111619767933.46259</v>
      </c>
      <c r="AW148" s="1268">
        <v>-115247952541.07721</v>
      </c>
      <c r="AX148" s="1268">
        <v>-121316431130.84241</v>
      </c>
      <c r="AY148" s="1268">
        <v>-130276792532.78348</v>
      </c>
      <c r="AZ148" s="1268">
        <v>-135096001814.40581</v>
      </c>
      <c r="BA148" s="1268">
        <v>-138736969744.38312</v>
      </c>
      <c r="BB148" s="1268">
        <v>-139956562289.74213</v>
      </c>
      <c r="BC148" s="1268">
        <v>-143622052803.52686</v>
      </c>
      <c r="BD148" s="1268">
        <v>-148526380649.50851</v>
      </c>
      <c r="BE148" s="1268">
        <v>-155260336363.254</v>
      </c>
      <c r="BF148" s="1268">
        <v>-156716660722.36935</v>
      </c>
      <c r="BG148" s="1268">
        <v>-161453223033.14539</v>
      </c>
      <c r="BH148" s="1268">
        <v>-163756712546.28851</v>
      </c>
      <c r="BI148" s="1268">
        <v>-167796697353.00269</v>
      </c>
      <c r="BJ148" s="1268">
        <v>-174356561846.79501</v>
      </c>
      <c r="BK148" s="1365">
        <f t="shared" si="12"/>
        <v>-4189858784820.3682</v>
      </c>
    </row>
    <row r="149" spans="1:66" x14ac:dyDescent="0.3">
      <c r="A149" s="1343" t="s">
        <v>1258</v>
      </c>
      <c r="C149" s="1327">
        <f>+TCF!C154</f>
        <v>2192334946.3104362</v>
      </c>
      <c r="D149" s="1327">
        <f>+TCF!D154</f>
        <v>2884158546.3668628</v>
      </c>
      <c r="E149" s="1327">
        <f>+TCF!E154</f>
        <v>-1035529665.2794724</v>
      </c>
      <c r="F149" s="1327">
        <f>+TCF!F154</f>
        <v>-1652907924.1323636</v>
      </c>
      <c r="G149" s="1327">
        <f>+TCF!G154</f>
        <v>-3852462138.4575539</v>
      </c>
      <c r="H149" s="1327">
        <f>+TCF!H154</f>
        <v>-7382906084.0481777</v>
      </c>
      <c r="I149" s="1327">
        <f>+TCF!I154</f>
        <v>-10786169326.529976</v>
      </c>
      <c r="J149" s="1327">
        <f>+TCF!J154</f>
        <v>-11366247781.127977</v>
      </c>
      <c r="K149" s="1327">
        <f>+TCF!K154</f>
        <v>-9622447007.9134769</v>
      </c>
      <c r="L149" s="1327">
        <f>+TCF!L154</f>
        <v>-10970068378.131004</v>
      </c>
      <c r="M149" s="1327">
        <f>+TCF!M154</f>
        <v>-9497607589.9660454</v>
      </c>
      <c r="N149" s="1327">
        <f>+TCF!N154</f>
        <v>-14100315388.533989</v>
      </c>
      <c r="O149" s="1327">
        <f>+TCF!O154</f>
        <v>-20845280511.500069</v>
      </c>
      <c r="P149" s="1327">
        <f>+TCF!P154</f>
        <v>-19680246181.434116</v>
      </c>
      <c r="Q149" s="1327">
        <f>+TCF!Q154</f>
        <v>-21815730289.657734</v>
      </c>
      <c r="R149" s="1327">
        <f>+TCF!R154</f>
        <v>-21830683164.33149</v>
      </c>
      <c r="S149" s="1327">
        <f>+TCF!S154</f>
        <v>-24424976446.098667</v>
      </c>
      <c r="T149" s="1327">
        <f>+TCF!T154</f>
        <v>-27224848553.868454</v>
      </c>
      <c r="U149" s="1327">
        <f>+TCF!U154</f>
        <v>-31054762294.796944</v>
      </c>
      <c r="V149" s="1327">
        <f>+TCF!V154</f>
        <v>-31092267085.809753</v>
      </c>
      <c r="W149" s="1327">
        <f>+TCF!W154</f>
        <v>-33549717191.38797</v>
      </c>
      <c r="X149" s="1327">
        <f>+TCF!X154</f>
        <v>-34609867834.060135</v>
      </c>
      <c r="Y149" s="1327">
        <f>+TCF!Y154</f>
        <v>-36958210746.41951</v>
      </c>
      <c r="Z149" s="1327">
        <f>+TCF!Z154</f>
        <v>-41529889698.705658</v>
      </c>
      <c r="AA149" s="1327">
        <f>+TCF!AA154</f>
        <v>-48078665383.788803</v>
      </c>
      <c r="AB149" s="1327">
        <f>+TCF!AB154</f>
        <v>-51619251698.680016</v>
      </c>
      <c r="AC149" s="1327">
        <f>+TCF!AC154</f>
        <v>-53282388227.720688</v>
      </c>
      <c r="AD149" s="1327">
        <f>+TCF!AD154</f>
        <v>-53656752435.519913</v>
      </c>
      <c r="AE149" s="1327">
        <f>+TCF!AE154</f>
        <v>-56405302004.227417</v>
      </c>
      <c r="AF149" s="1327">
        <f>+TCF!AF154</f>
        <v>-59961208383.867966</v>
      </c>
      <c r="AG149" s="1327">
        <f>+TCF!AG154</f>
        <v>-64787469939.269302</v>
      </c>
      <c r="AH149" s="1327">
        <f>+TCF!AH154</f>
        <v>-64903069153.941193</v>
      </c>
      <c r="AI149" s="1327">
        <f>+TCF!AI154</f>
        <v>-68381147948.83036</v>
      </c>
      <c r="AJ149" s="1327">
        <f>+TCF!AJ154</f>
        <v>-70099891189.493973</v>
      </c>
      <c r="AK149" s="1327">
        <f>+TCF!AK154</f>
        <v>-72534545136.97876</v>
      </c>
      <c r="AL149" s="1327">
        <f>+TCF!AL154</f>
        <v>-77804111251.604568</v>
      </c>
      <c r="AM149" s="1327">
        <f>+TCF!AM154</f>
        <v>-84386128215.609848</v>
      </c>
      <c r="AN149" s="1327">
        <f>+TCF!AN154</f>
        <v>-87044411828.927139</v>
      </c>
      <c r="AO149" s="1327">
        <f>+TCF!AO154</f>
        <v>-90684140803.195251</v>
      </c>
      <c r="AP149" s="1327">
        <f>+TCF!AP154</f>
        <v>-91248380784.399963</v>
      </c>
      <c r="AQ149" s="1327">
        <f>+TCF!AQ154</f>
        <v>-94169656518.337326</v>
      </c>
      <c r="AR149" s="1327">
        <f>+TCF!AR154</f>
        <v>-98069663053.169724</v>
      </c>
      <c r="AS149" s="1327">
        <f>+TCF!AS154</f>
        <v>-104200414622.34065</v>
      </c>
      <c r="AT149" s="1327">
        <f>+TCF!AT154</f>
        <v>-105457603978.07768</v>
      </c>
      <c r="AU149" s="1327">
        <f>+TCF!AU154</f>
        <v>-109538831168.28769</v>
      </c>
      <c r="AV149" s="1327">
        <f>+TCF!AV154</f>
        <v>-111619767933.46259</v>
      </c>
      <c r="AW149" s="1327">
        <f>+TCF!AW154</f>
        <v>-115247952541.07721</v>
      </c>
      <c r="AX149" s="1327">
        <f>+TCF!AX154</f>
        <v>-121316431130.84241</v>
      </c>
      <c r="AY149" s="1327">
        <f>+TCF!AY154</f>
        <v>-130276792532.78348</v>
      </c>
      <c r="AZ149" s="1327">
        <f>+TCF!AZ154</f>
        <v>-135096001814.40581</v>
      </c>
      <c r="BA149" s="1327">
        <f>+TCF!BA154</f>
        <v>-138736969744.38312</v>
      </c>
      <c r="BB149" s="1327">
        <f>+TCF!BB154</f>
        <v>-139956562289.74213</v>
      </c>
      <c r="BC149" s="1327">
        <f>+TCF!BC154</f>
        <v>-143622052803.52686</v>
      </c>
      <c r="BD149" s="1327">
        <f>+TCF!BD154</f>
        <v>-148526380649.50851</v>
      </c>
      <c r="BE149" s="1327">
        <f>+TCF!BE154</f>
        <v>-155260336363.254</v>
      </c>
      <c r="BF149" s="1327">
        <f>+TCF!BF154</f>
        <v>-156716660722.36935</v>
      </c>
      <c r="BG149" s="1327">
        <f>+TCF!BG154</f>
        <v>-161453223033.14539</v>
      </c>
      <c r="BH149" s="1327">
        <f>+TCF!BH154</f>
        <v>-163756712546.28851</v>
      </c>
      <c r="BI149" s="1327">
        <f>+TCF!BI154</f>
        <v>-167796697353.00269</v>
      </c>
      <c r="BJ149" s="1327">
        <f>+TCF!BJ154</f>
        <v>-174356561846.79501</v>
      </c>
      <c r="BK149" s="1362">
        <f t="shared" si="12"/>
        <v>-4189858784820.3682</v>
      </c>
      <c r="BN149" s="1285"/>
    </row>
    <row r="150" spans="1:66" x14ac:dyDescent="0.3">
      <c r="A150" s="1342" t="s">
        <v>1259</v>
      </c>
      <c r="C150" s="1268">
        <v>2340573158.4129696</v>
      </c>
      <c r="D150" s="1268">
        <v>2954303722.2175131</v>
      </c>
      <c r="E150" s="1268">
        <v>-977982671.03616953</v>
      </c>
      <c r="F150" s="1268">
        <v>-1600716728.5141315</v>
      </c>
      <c r="G150" s="1268">
        <v>-3809284988.4487591</v>
      </c>
      <c r="H150" s="1268">
        <v>-7315786342.2389755</v>
      </c>
      <c r="I150" s="1268">
        <v>-10679472308.571791</v>
      </c>
      <c r="J150" s="1268">
        <v>-11286407640.761002</v>
      </c>
      <c r="K150" s="1268">
        <v>-9568722351.0748558</v>
      </c>
      <c r="L150" s="1268">
        <v>-10908344230.563778</v>
      </c>
      <c r="M150" s="1268">
        <v>-9427128882.1133499</v>
      </c>
      <c r="N150" s="1268">
        <v>-14026109310.560091</v>
      </c>
      <c r="O150" s="1268">
        <v>-20711163800.060005</v>
      </c>
      <c r="P150" s="1268">
        <v>-19528477899.126968</v>
      </c>
      <c r="Q150" s="1268">
        <v>-21654654439.027336</v>
      </c>
      <c r="R150" s="1268">
        <v>-21691818290.918049</v>
      </c>
      <c r="S150" s="1268">
        <v>-24283874563.907539</v>
      </c>
      <c r="T150" s="1268">
        <v>-27075008103.387608</v>
      </c>
      <c r="U150" s="1268">
        <v>-30829790241.772301</v>
      </c>
      <c r="V150" s="1268">
        <v>-30887176058.137589</v>
      </c>
      <c r="W150" s="1268">
        <v>-33348082720.447784</v>
      </c>
      <c r="X150" s="1268">
        <v>-34459013319.37545</v>
      </c>
      <c r="Y150" s="1268">
        <v>-36784705354.044838</v>
      </c>
      <c r="Z150" s="1268">
        <v>-41323858230.525818</v>
      </c>
      <c r="AA150" s="1268">
        <v>-47804417803.223175</v>
      </c>
      <c r="AB150" s="1268">
        <v>-51428856880.138351</v>
      </c>
      <c r="AC150" s="1268">
        <v>-53129523826.341644</v>
      </c>
      <c r="AD150" s="1268">
        <v>-53521322210.032974</v>
      </c>
      <c r="AE150" s="1268">
        <v>-56267777604.294044</v>
      </c>
      <c r="AF150" s="1268">
        <v>-59793028488.435097</v>
      </c>
      <c r="AG150" s="1268">
        <v>-64520340045.133575</v>
      </c>
      <c r="AH150" s="1268">
        <v>-64722925613.893082</v>
      </c>
      <c r="AI150" s="1268">
        <v>-68204789918.004097</v>
      </c>
      <c r="AJ150" s="1268">
        <v>-69948306421.668854</v>
      </c>
      <c r="AK150" s="1268">
        <v>-72346203766.339111</v>
      </c>
      <c r="AL150" s="1268">
        <v>-77607935200.277054</v>
      </c>
      <c r="AM150" s="1268">
        <v>-84103443356.856125</v>
      </c>
      <c r="AN150" s="1268">
        <v>-86769561757.669724</v>
      </c>
      <c r="AO150" s="1268">
        <v>-90419096288.646988</v>
      </c>
      <c r="AP150" s="1268">
        <v>-91009661343.737152</v>
      </c>
      <c r="AQ150" s="1268">
        <v>-93874728488.002365</v>
      </c>
      <c r="AR150" s="1268">
        <v>-97814015763.674728</v>
      </c>
      <c r="AS150" s="1268">
        <v>-103834326416.38348</v>
      </c>
      <c r="AT150" s="1268">
        <v>-105197021208.46581</v>
      </c>
      <c r="AU150" s="1268">
        <v>-109278533873.19112</v>
      </c>
      <c r="AV150" s="1268">
        <v>-111435173478.40771</v>
      </c>
      <c r="AW150" s="1268">
        <v>-114986186875.29236</v>
      </c>
      <c r="AX150" s="1268">
        <v>-121047989697.00072</v>
      </c>
      <c r="AY150" s="1268">
        <v>-129819914068.75909</v>
      </c>
      <c r="AZ150" s="1268">
        <v>-134904952198.414</v>
      </c>
      <c r="BA150" s="1268">
        <v>-138506184352.87451</v>
      </c>
      <c r="BB150" s="1268">
        <v>-139774905784.34338</v>
      </c>
      <c r="BC150" s="1268">
        <v>-143399589647.65384</v>
      </c>
      <c r="BD150" s="1268">
        <v>-148278889040.55429</v>
      </c>
      <c r="BE150" s="1268">
        <v>-154922535335.39392</v>
      </c>
      <c r="BF150" s="1268">
        <v>-156451436403.71603</v>
      </c>
      <c r="BG150" s="1268">
        <v>-161173653874.21033</v>
      </c>
      <c r="BH150" s="1268">
        <v>-163517783228.44626</v>
      </c>
      <c r="BI150" s="1268">
        <v>-167494161788.35916</v>
      </c>
      <c r="BJ150" s="1268">
        <v>-174079184686.30884</v>
      </c>
      <c r="BK150" s="1365">
        <f t="shared" si="12"/>
        <v>-4178271058328.127</v>
      </c>
    </row>
    <row r="151" spans="1:66" x14ac:dyDescent="0.3">
      <c r="A151" s="1343" t="s">
        <v>1259</v>
      </c>
      <c r="C151" s="1327">
        <f>+TCF!C158</f>
        <v>2340573158.4129696</v>
      </c>
      <c r="D151" s="1327">
        <f>+TCF!D158</f>
        <v>2954303722.2175131</v>
      </c>
      <c r="E151" s="1327">
        <f>+TCF!E158</f>
        <v>-977982671.03616953</v>
      </c>
      <c r="F151" s="1327">
        <f>+TCF!F158</f>
        <v>-1600716728.5141315</v>
      </c>
      <c r="G151" s="1327">
        <f>+TCF!G158</f>
        <v>-3809284988.4487591</v>
      </c>
      <c r="H151" s="1327">
        <f>+TCF!H158</f>
        <v>-7315786342.2389755</v>
      </c>
      <c r="I151" s="1327">
        <f>+TCF!I158</f>
        <v>-10679472308.571791</v>
      </c>
      <c r="J151" s="1327">
        <f>+TCF!J158</f>
        <v>-11286407640.761002</v>
      </c>
      <c r="K151" s="1327">
        <f>+TCF!K158</f>
        <v>-9568722351.0748558</v>
      </c>
      <c r="L151" s="1327">
        <f>+TCF!L158</f>
        <v>-10908344230.563778</v>
      </c>
      <c r="M151" s="1327">
        <f>+TCF!M158</f>
        <v>-9427128882.1133499</v>
      </c>
      <c r="N151" s="1327">
        <f>+TCF!N158</f>
        <v>-14026109310.560091</v>
      </c>
      <c r="O151" s="1327">
        <f>+TCF!O158</f>
        <v>-20711163800.060005</v>
      </c>
      <c r="P151" s="1327">
        <f>+TCF!P158</f>
        <v>-19528477899.126968</v>
      </c>
      <c r="Q151" s="1327">
        <f>+TCF!Q158</f>
        <v>-21654654439.027336</v>
      </c>
      <c r="R151" s="1327">
        <f>+TCF!R158</f>
        <v>-21691818290.918049</v>
      </c>
      <c r="S151" s="1327">
        <f>+TCF!S158</f>
        <v>-24283874563.907539</v>
      </c>
      <c r="T151" s="1327">
        <f>+TCF!T158</f>
        <v>-27075008103.387608</v>
      </c>
      <c r="U151" s="1327">
        <f>+TCF!U158</f>
        <v>-30829790241.772301</v>
      </c>
      <c r="V151" s="1327">
        <f>+TCF!V158</f>
        <v>-30887176058.137589</v>
      </c>
      <c r="W151" s="1327">
        <f>+TCF!W158</f>
        <v>-33348082720.447784</v>
      </c>
      <c r="X151" s="1327">
        <f>+TCF!X158</f>
        <v>-34459013319.37545</v>
      </c>
      <c r="Y151" s="1327">
        <f>+TCF!Y158</f>
        <v>-36784705354.044838</v>
      </c>
      <c r="Z151" s="1327">
        <f>+TCF!Z158</f>
        <v>-41323858230.525818</v>
      </c>
      <c r="AA151" s="1327">
        <f>+TCF!AA158</f>
        <v>-47804417803.223175</v>
      </c>
      <c r="AB151" s="1327">
        <f>+TCF!AB158</f>
        <v>-51428856880.138351</v>
      </c>
      <c r="AC151" s="1327">
        <f>+TCF!AC158</f>
        <v>-53129523826.341644</v>
      </c>
      <c r="AD151" s="1327">
        <f>+TCF!AD158</f>
        <v>-53521322210.032974</v>
      </c>
      <c r="AE151" s="1327">
        <f>+TCF!AE158</f>
        <v>-56267777604.294044</v>
      </c>
      <c r="AF151" s="1327">
        <f>+TCF!AF158</f>
        <v>-59793028488.435097</v>
      </c>
      <c r="AG151" s="1327">
        <f>+TCF!AG158</f>
        <v>-64520340045.133575</v>
      </c>
      <c r="AH151" s="1327">
        <f>+TCF!AH158</f>
        <v>-64722925613.893082</v>
      </c>
      <c r="AI151" s="1327">
        <f>+TCF!AI158</f>
        <v>-68204789918.004097</v>
      </c>
      <c r="AJ151" s="1327">
        <f>+TCF!AJ158</f>
        <v>-69948306421.668854</v>
      </c>
      <c r="AK151" s="1327">
        <f>+TCF!AK158</f>
        <v>-72346203766.339111</v>
      </c>
      <c r="AL151" s="1327">
        <f>+TCF!AL158</f>
        <v>-77607935200.277054</v>
      </c>
      <c r="AM151" s="1327">
        <f>+TCF!AM158</f>
        <v>-84103443356.856125</v>
      </c>
      <c r="AN151" s="1327">
        <f>+TCF!AN158</f>
        <v>-86769561757.669724</v>
      </c>
      <c r="AO151" s="1327">
        <f>+TCF!AO158</f>
        <v>-90419096288.646988</v>
      </c>
      <c r="AP151" s="1327">
        <f>+TCF!AP158</f>
        <v>-91009661343.737152</v>
      </c>
      <c r="AQ151" s="1327">
        <f>+TCF!AQ158</f>
        <v>-93874728488.002365</v>
      </c>
      <c r="AR151" s="1327">
        <f>+TCF!AR158</f>
        <v>-97814015763.674728</v>
      </c>
      <c r="AS151" s="1327">
        <f>+TCF!AS158</f>
        <v>-103834326416.38348</v>
      </c>
      <c r="AT151" s="1327">
        <f>+TCF!AT158</f>
        <v>-105197021208.46581</v>
      </c>
      <c r="AU151" s="1327">
        <f>+TCF!AU158</f>
        <v>-109278533873.19112</v>
      </c>
      <c r="AV151" s="1327">
        <f>+TCF!AV158</f>
        <v>-111435173478.40771</v>
      </c>
      <c r="AW151" s="1327">
        <f>+TCF!AW158</f>
        <v>-114986186875.29236</v>
      </c>
      <c r="AX151" s="1327">
        <f>+TCF!AX158</f>
        <v>-121047989697.00072</v>
      </c>
      <c r="AY151" s="1327">
        <f>+TCF!AY158</f>
        <v>-129819914068.75909</v>
      </c>
      <c r="AZ151" s="1327">
        <f>+TCF!AZ158</f>
        <v>-134904952198.414</v>
      </c>
      <c r="BA151" s="1327">
        <f>+TCF!BA158</f>
        <v>-138506184352.87451</v>
      </c>
      <c r="BB151" s="1327">
        <f>+TCF!BB158</f>
        <v>-139774905784.34338</v>
      </c>
      <c r="BC151" s="1327">
        <f>+TCF!BC158</f>
        <v>-143399589647.65384</v>
      </c>
      <c r="BD151" s="1327">
        <f>+TCF!BD158</f>
        <v>-148278889040.55429</v>
      </c>
      <c r="BE151" s="1327">
        <f>+TCF!BE158</f>
        <v>-154922535335.39392</v>
      </c>
      <c r="BF151" s="1327">
        <f>+TCF!BF158</f>
        <v>-156451436403.71603</v>
      </c>
      <c r="BG151" s="1327">
        <f>+TCF!BG158</f>
        <v>-161173653874.21033</v>
      </c>
      <c r="BH151" s="1327">
        <f>+TCF!BH158</f>
        <v>-163517783228.44626</v>
      </c>
      <c r="BI151" s="1327">
        <f>+TCF!BI158</f>
        <v>-167494161788.35916</v>
      </c>
      <c r="BJ151" s="1327">
        <f>+TCF!BJ158</f>
        <v>-174079184686.30884</v>
      </c>
      <c r="BK151" s="1362">
        <f t="shared" si="12"/>
        <v>-4178271058328.127</v>
      </c>
      <c r="BN151" s="1285"/>
    </row>
    <row r="152" spans="1:66" x14ac:dyDescent="0.3">
      <c r="A152" s="1336" t="s">
        <v>1260</v>
      </c>
      <c r="C152" s="1263">
        <v>70145175.850650311</v>
      </c>
      <c r="D152" s="1263">
        <v>57546994.243302822</v>
      </c>
      <c r="E152" s="1263">
        <v>52191195.618232012</v>
      </c>
      <c r="F152" s="1263">
        <v>43177150.008794546</v>
      </c>
      <c r="G152" s="1263">
        <v>67119741.809201717</v>
      </c>
      <c r="H152" s="1263">
        <v>106697017.9581852</v>
      </c>
      <c r="I152" s="1263">
        <v>79840140.366975784</v>
      </c>
      <c r="J152" s="1263">
        <v>53724656.83862114</v>
      </c>
      <c r="K152" s="1263">
        <v>61724147.56722641</v>
      </c>
      <c r="L152" s="1263">
        <v>70478707.852695465</v>
      </c>
      <c r="M152" s="1263">
        <v>74206077.973897934</v>
      </c>
      <c r="N152" s="1263">
        <v>134116711.44006157</v>
      </c>
      <c r="O152" s="1263">
        <v>151768282.30714798</v>
      </c>
      <c r="P152" s="1263">
        <v>161075850.6303978</v>
      </c>
      <c r="Q152" s="1263">
        <v>138864873.4134407</v>
      </c>
      <c r="R152" s="1263">
        <v>141101882.19112778</v>
      </c>
      <c r="S152" s="1263">
        <v>149840450.48084641</v>
      </c>
      <c r="T152" s="1263">
        <v>224972053.02464294</v>
      </c>
      <c r="U152" s="1263">
        <v>205091027.67216492</v>
      </c>
      <c r="V152" s="1263">
        <v>201634470.94018555</v>
      </c>
      <c r="W152" s="1263">
        <v>150854514.68468475</v>
      </c>
      <c r="X152" s="1263">
        <v>173505392.37467194</v>
      </c>
      <c r="Y152" s="1263">
        <v>206031468.17984009</v>
      </c>
      <c r="Z152" s="1263">
        <v>274247580.56562805</v>
      </c>
      <c r="AA152" s="1263">
        <v>190394818.54166412</v>
      </c>
      <c r="AB152" s="1263">
        <v>152864401.37904358</v>
      </c>
      <c r="AC152" s="1263">
        <v>135430225.48693848</v>
      </c>
      <c r="AD152" s="1263">
        <v>137524399.9333725</v>
      </c>
      <c r="AE152" s="1263">
        <v>168179895.43286896</v>
      </c>
      <c r="AF152" s="1263">
        <v>267129894.13572693</v>
      </c>
      <c r="AG152" s="1263">
        <v>180143540.04811096</v>
      </c>
      <c r="AH152" s="1263">
        <v>176358030.82626343</v>
      </c>
      <c r="AI152" s="1263">
        <v>151584767.82512665</v>
      </c>
      <c r="AJ152" s="1263">
        <v>188341370.63964844</v>
      </c>
      <c r="AK152" s="1263">
        <v>196176051.32751465</v>
      </c>
      <c r="AL152" s="1263">
        <v>282684858.75372314</v>
      </c>
      <c r="AM152" s="1263">
        <v>274850071.25741577</v>
      </c>
      <c r="AN152" s="1263">
        <v>265044514.54826355</v>
      </c>
      <c r="AO152" s="1263">
        <v>238719440.66281128</v>
      </c>
      <c r="AP152" s="1263">
        <v>294928030.33496094</v>
      </c>
      <c r="AQ152" s="1263">
        <v>255647289.49499512</v>
      </c>
      <c r="AR152" s="1263">
        <v>366088205.95716858</v>
      </c>
      <c r="AS152" s="1263">
        <v>260582769.61187744</v>
      </c>
      <c r="AT152" s="1263">
        <v>260297295.09657288</v>
      </c>
      <c r="AU152" s="1263">
        <v>184594455.05487061</v>
      </c>
      <c r="AV152" s="1263">
        <v>261765665.78485107</v>
      </c>
      <c r="AW152" s="1263">
        <v>268441433.84169006</v>
      </c>
      <c r="AX152" s="1263">
        <v>456878464.02438354</v>
      </c>
      <c r="AY152" s="1263">
        <v>191049615.99180603</v>
      </c>
      <c r="AZ152" s="1263">
        <v>230785391.50860596</v>
      </c>
      <c r="BA152" s="1263">
        <v>181656505.39874268</v>
      </c>
      <c r="BB152" s="1263">
        <v>222463155.87301636</v>
      </c>
      <c r="BC152" s="1263">
        <v>247491608.95422363</v>
      </c>
      <c r="BD152" s="1263">
        <v>337801027.8600769</v>
      </c>
      <c r="BE152" s="1263">
        <v>265224318.65332031</v>
      </c>
      <c r="BF152" s="1263">
        <v>279569158.93505859</v>
      </c>
      <c r="BG152" s="1263">
        <v>238929317.84225464</v>
      </c>
      <c r="BH152" s="1263">
        <v>302535564.64352417</v>
      </c>
      <c r="BI152" s="1263">
        <v>277377160.48617554</v>
      </c>
      <c r="BJ152" s="1263">
        <v>473127893.01559448</v>
      </c>
      <c r="BK152" s="1362">
        <f t="shared" si="12"/>
        <v>11912616173.154886</v>
      </c>
    </row>
    <row r="153" spans="1:66" x14ac:dyDescent="0.3">
      <c r="A153" s="1343" t="s">
        <v>1260</v>
      </c>
      <c r="C153" s="1327">
        <f>+TCF!C166</f>
        <v>70145175.850650311</v>
      </c>
      <c r="D153" s="1327">
        <f>+TCF!D166</f>
        <v>57546994.243302822</v>
      </c>
      <c r="E153" s="1327">
        <f>+TCF!E166</f>
        <v>52191195.618232012</v>
      </c>
      <c r="F153" s="1327">
        <f>+TCF!F166</f>
        <v>43177150.008794546</v>
      </c>
      <c r="G153" s="1327">
        <f>+TCF!G166</f>
        <v>67119741.809201717</v>
      </c>
      <c r="H153" s="1327">
        <f>+TCF!H166</f>
        <v>106697017.9581852</v>
      </c>
      <c r="I153" s="1327">
        <f>+TCF!I166</f>
        <v>79840140.366975784</v>
      </c>
      <c r="J153" s="1327">
        <f>+TCF!J166</f>
        <v>53724656.83862114</v>
      </c>
      <c r="K153" s="1327">
        <f>+TCF!K166</f>
        <v>61724147.56722641</v>
      </c>
      <c r="L153" s="1327">
        <f>+TCF!L166</f>
        <v>70478707.852695465</v>
      </c>
      <c r="M153" s="1327">
        <f>+TCF!M166</f>
        <v>74206077.973897934</v>
      </c>
      <c r="N153" s="1327">
        <f>+TCF!N166</f>
        <v>134116711.44006157</v>
      </c>
      <c r="O153" s="1327">
        <f>+TCF!O166</f>
        <v>151768282.30714798</v>
      </c>
      <c r="P153" s="1327">
        <f>+TCF!P166</f>
        <v>161075850.6303978</v>
      </c>
      <c r="Q153" s="1327">
        <f>+TCF!Q166</f>
        <v>138864873.4134407</v>
      </c>
      <c r="R153" s="1327">
        <f>+TCF!R166</f>
        <v>141101882.19112778</v>
      </c>
      <c r="S153" s="1327">
        <f>+TCF!S166</f>
        <v>149840450.48084641</v>
      </c>
      <c r="T153" s="1327">
        <f>+TCF!T166</f>
        <v>224972053.02464294</v>
      </c>
      <c r="U153" s="1327">
        <f>+TCF!U166</f>
        <v>205091027.67216492</v>
      </c>
      <c r="V153" s="1327">
        <f>+TCF!V166</f>
        <v>201634470.94018555</v>
      </c>
      <c r="W153" s="1327">
        <f>+TCF!W166</f>
        <v>150854514.68468475</v>
      </c>
      <c r="X153" s="1327">
        <f>+TCF!X166</f>
        <v>173505392.37467194</v>
      </c>
      <c r="Y153" s="1327">
        <f>+TCF!Y166</f>
        <v>206031468.17984009</v>
      </c>
      <c r="Z153" s="1327">
        <f>+TCF!Z166</f>
        <v>274247580.56562805</v>
      </c>
      <c r="AA153" s="1327">
        <f>+TCF!AA166</f>
        <v>190394818.54166412</v>
      </c>
      <c r="AB153" s="1327">
        <f>+TCF!AB166</f>
        <v>152864401.37904358</v>
      </c>
      <c r="AC153" s="1327">
        <f>+TCF!AC166</f>
        <v>135430225.48693848</v>
      </c>
      <c r="AD153" s="1327">
        <f>+TCF!AD166</f>
        <v>137524399.9333725</v>
      </c>
      <c r="AE153" s="1327">
        <f>+TCF!AE166</f>
        <v>168179895.43286896</v>
      </c>
      <c r="AF153" s="1327">
        <f>+TCF!AF166</f>
        <v>267129894.13572693</v>
      </c>
      <c r="AG153" s="1327">
        <f>+TCF!AG166</f>
        <v>180143540.04811096</v>
      </c>
      <c r="AH153" s="1327">
        <f>+TCF!AH166</f>
        <v>176358030.82626343</v>
      </c>
      <c r="AI153" s="1327">
        <f>+TCF!AI166</f>
        <v>151584767.82512665</v>
      </c>
      <c r="AJ153" s="1327">
        <f>+TCF!AJ166</f>
        <v>188341370.63964844</v>
      </c>
      <c r="AK153" s="1327">
        <f>+TCF!AK166</f>
        <v>196176051.32751465</v>
      </c>
      <c r="AL153" s="1327">
        <f>+TCF!AL166</f>
        <v>282684858.75372314</v>
      </c>
      <c r="AM153" s="1327">
        <f>+TCF!AM166</f>
        <v>274850071.25741577</v>
      </c>
      <c r="AN153" s="1327">
        <f>+TCF!AN166</f>
        <v>265044514.54826355</v>
      </c>
      <c r="AO153" s="1327">
        <f>+TCF!AO166</f>
        <v>238719440.66281128</v>
      </c>
      <c r="AP153" s="1327">
        <f>+TCF!AP166</f>
        <v>294928030.33496094</v>
      </c>
      <c r="AQ153" s="1327">
        <f>+TCF!AQ166</f>
        <v>255647289.49499512</v>
      </c>
      <c r="AR153" s="1327">
        <f>+TCF!AR166</f>
        <v>366088205.95716858</v>
      </c>
      <c r="AS153" s="1327">
        <f>+TCF!AS166</f>
        <v>260582769.61187744</v>
      </c>
      <c r="AT153" s="1327">
        <f>+TCF!AT166</f>
        <v>260297295.09657288</v>
      </c>
      <c r="AU153" s="1327">
        <f>+TCF!AU166</f>
        <v>184594455.05487061</v>
      </c>
      <c r="AV153" s="1327">
        <f>+TCF!AV166</f>
        <v>261765665.78485107</v>
      </c>
      <c r="AW153" s="1327">
        <f>+TCF!AW166</f>
        <v>268441433.84169006</v>
      </c>
      <c r="AX153" s="1327">
        <f>+TCF!AX166</f>
        <v>456878464.02438354</v>
      </c>
      <c r="AY153" s="1327">
        <f>+TCF!AY166</f>
        <v>191049615.99180603</v>
      </c>
      <c r="AZ153" s="1327">
        <f>+TCF!AZ166</f>
        <v>230785391.50860596</v>
      </c>
      <c r="BA153" s="1327">
        <f>+TCF!BA166</f>
        <v>181656505.39874268</v>
      </c>
      <c r="BB153" s="1327">
        <f>+TCF!BB166</f>
        <v>222463155.87301636</v>
      </c>
      <c r="BC153" s="1327">
        <f>+TCF!BC166</f>
        <v>247491608.95422363</v>
      </c>
      <c r="BD153" s="1327">
        <f>+TCF!BD166</f>
        <v>337801027.8600769</v>
      </c>
      <c r="BE153" s="1327">
        <f>+TCF!BE166</f>
        <v>265224318.65332031</v>
      </c>
      <c r="BF153" s="1327">
        <f>+TCF!BF166</f>
        <v>279569158.93505859</v>
      </c>
      <c r="BG153" s="1327">
        <f>+TCF!BG166</f>
        <v>238929317.84225464</v>
      </c>
      <c r="BH153" s="1327">
        <f>+TCF!BH166</f>
        <v>302535564.64352417</v>
      </c>
      <c r="BI153" s="1327">
        <f>+TCF!BI166</f>
        <v>277377160.48617554</v>
      </c>
      <c r="BJ153" s="1327">
        <f>+TCF!BJ166</f>
        <v>473127893.01559448</v>
      </c>
      <c r="BK153" s="1362">
        <f t="shared" si="12"/>
        <v>11912616173.154886</v>
      </c>
    </row>
    <row r="154" spans="1:66" ht="15.6" x14ac:dyDescent="0.3">
      <c r="C154" s="1266"/>
      <c r="D154" s="1266"/>
      <c r="E154" s="1266"/>
      <c r="F154" s="1266"/>
      <c r="G154" s="1266"/>
      <c r="H154" s="1266"/>
      <c r="I154" s="1266"/>
      <c r="J154" s="1266"/>
      <c r="K154" s="1266"/>
      <c r="L154" s="1266"/>
      <c r="M154" s="1266"/>
      <c r="N154" s="1266"/>
      <c r="O154" s="1266"/>
      <c r="P154" s="1266"/>
      <c r="Q154" s="1266"/>
      <c r="R154" s="1266"/>
      <c r="S154" s="1266"/>
      <c r="T154" s="1266"/>
      <c r="U154" s="1266"/>
      <c r="V154" s="1266"/>
      <c r="W154" s="1266"/>
      <c r="X154" s="1266"/>
      <c r="Y154" s="1266"/>
      <c r="Z154" s="1266"/>
      <c r="AA154" s="1266"/>
      <c r="AB154" s="1266"/>
      <c r="AC154" s="1266"/>
      <c r="AD154" s="1266"/>
      <c r="AE154" s="1266"/>
      <c r="AF154" s="1266"/>
      <c r="AG154" s="1266"/>
      <c r="AH154" s="1266"/>
      <c r="AI154" s="1266"/>
      <c r="AJ154" s="1266"/>
      <c r="AK154" s="1266"/>
      <c r="AL154" s="1266"/>
      <c r="AM154" s="1266"/>
      <c r="AN154" s="1266"/>
      <c r="AO154" s="1266"/>
      <c r="AP154" s="1266"/>
      <c r="AQ154" s="1266"/>
      <c r="AR154" s="1266"/>
      <c r="AS154" s="1266"/>
      <c r="AT154" s="1266"/>
      <c r="AU154" s="1266"/>
      <c r="AV154" s="1266"/>
      <c r="AW154" s="1266"/>
      <c r="AX154" s="1266"/>
      <c r="AY154" s="1266"/>
      <c r="AZ154" s="1266"/>
      <c r="BA154" s="1266"/>
      <c r="BB154" s="1266"/>
      <c r="BC154" s="1266"/>
      <c r="BD154" s="1266"/>
      <c r="BE154" s="1266"/>
      <c r="BF154" s="1266"/>
      <c r="BG154" s="1266"/>
      <c r="BH154" s="1266"/>
      <c r="BI154" s="1266"/>
      <c r="BJ154" s="1266"/>
      <c r="BK154" s="1280"/>
    </row>
    <row r="155" spans="1:66" ht="15.6" x14ac:dyDescent="0.3">
      <c r="C155" s="1266"/>
      <c r="D155" s="1266"/>
      <c r="E155" s="1266"/>
      <c r="F155" s="1266"/>
      <c r="G155" s="1266"/>
      <c r="H155" s="1266"/>
      <c r="I155" s="1266"/>
      <c r="J155" s="1266"/>
      <c r="K155" s="1266"/>
      <c r="L155" s="1266"/>
      <c r="M155" s="1266"/>
      <c r="N155" s="1266"/>
      <c r="O155" s="1266"/>
      <c r="P155" s="1266"/>
      <c r="Q155" s="1266"/>
      <c r="R155" s="1266"/>
      <c r="S155" s="1266"/>
      <c r="T155" s="1266"/>
      <c r="U155" s="1266"/>
      <c r="V155" s="1266"/>
      <c r="W155" s="1266"/>
      <c r="X155" s="1266"/>
      <c r="Y155" s="1266"/>
      <c r="Z155" s="1266"/>
      <c r="AA155" s="1266"/>
      <c r="AB155" s="1266"/>
      <c r="AC155" s="1266"/>
      <c r="AD155" s="1266"/>
      <c r="AE155" s="1266"/>
      <c r="AF155" s="1266"/>
      <c r="AG155" s="1266"/>
      <c r="AH155" s="1266"/>
      <c r="AI155" s="1266"/>
      <c r="AJ155" s="1266"/>
      <c r="AK155" s="1266"/>
      <c r="AL155" s="1266"/>
      <c r="AM155" s="1266"/>
      <c r="AN155" s="1266"/>
      <c r="AO155" s="1266"/>
      <c r="AP155" s="1266"/>
      <c r="AQ155" s="1266"/>
      <c r="AR155" s="1266"/>
      <c r="AS155" s="1266"/>
      <c r="AT155" s="1266"/>
      <c r="AU155" s="1266"/>
      <c r="AV155" s="1266"/>
      <c r="AW155" s="1266"/>
      <c r="AX155" s="1266"/>
      <c r="AY155" s="1266"/>
      <c r="AZ155" s="1266"/>
      <c r="BA155" s="1266"/>
      <c r="BB155" s="1266"/>
      <c r="BC155" s="1266"/>
      <c r="BD155" s="1266"/>
      <c r="BE155" s="1266"/>
      <c r="BF155" s="1266"/>
      <c r="BG155" s="1266"/>
      <c r="BH155" s="1266"/>
      <c r="BI155" s="1266"/>
      <c r="BJ155" s="1266"/>
      <c r="BK155" s="1280"/>
    </row>
    <row r="156" spans="1:66" ht="15.6" x14ac:dyDescent="0.3">
      <c r="C156" s="1266"/>
      <c r="D156" s="1266"/>
      <c r="E156" s="1266"/>
      <c r="F156" s="1266"/>
      <c r="G156" s="1266"/>
      <c r="H156" s="1266"/>
      <c r="I156" s="1266"/>
      <c r="J156" s="1266"/>
      <c r="K156" s="1266"/>
      <c r="L156" s="1266"/>
      <c r="M156" s="1266"/>
      <c r="N156" s="1266"/>
      <c r="O156" s="1266"/>
      <c r="P156" s="1266"/>
      <c r="Q156" s="1266"/>
      <c r="R156" s="1266"/>
      <c r="S156" s="1266"/>
      <c r="T156" s="1266"/>
      <c r="U156" s="1266"/>
      <c r="V156" s="1266"/>
      <c r="W156" s="1266"/>
      <c r="X156" s="1266"/>
      <c r="Y156" s="1266"/>
      <c r="Z156" s="1266"/>
      <c r="AA156" s="1266"/>
      <c r="AB156" s="1266"/>
      <c r="AC156" s="1266"/>
      <c r="AD156" s="1266"/>
      <c r="AE156" s="1266"/>
      <c r="AF156" s="1266"/>
      <c r="AG156" s="1266"/>
      <c r="AH156" s="1266"/>
      <c r="AI156" s="1266"/>
      <c r="AJ156" s="1266"/>
      <c r="AK156" s="1266"/>
      <c r="AL156" s="1266"/>
      <c r="AM156" s="1266"/>
      <c r="AN156" s="1266"/>
      <c r="AO156" s="1266"/>
      <c r="AP156" s="1266"/>
      <c r="AQ156" s="1266"/>
      <c r="AR156" s="1266"/>
      <c r="AS156" s="1266"/>
      <c r="AT156" s="1266"/>
      <c r="AU156" s="1266"/>
      <c r="AV156" s="1266"/>
      <c r="AW156" s="1266"/>
      <c r="AX156" s="1266"/>
      <c r="AY156" s="1266"/>
      <c r="AZ156" s="1266"/>
      <c r="BA156" s="1266"/>
      <c r="BB156" s="1266"/>
      <c r="BC156" s="1266"/>
      <c r="BD156" s="1266"/>
      <c r="BE156" s="1266"/>
      <c r="BF156" s="1266"/>
      <c r="BG156" s="1266"/>
      <c r="BH156" s="1266"/>
      <c r="BI156" s="1266"/>
      <c r="BJ156" s="1266"/>
      <c r="BK156" s="1280"/>
    </row>
    <row r="157" spans="1:66" ht="15.6" x14ac:dyDescent="0.3">
      <c r="C157" s="1266"/>
      <c r="D157" s="1266"/>
      <c r="E157" s="1266"/>
      <c r="F157" s="1266"/>
      <c r="G157" s="1266"/>
      <c r="H157" s="1266"/>
      <c r="I157" s="1266"/>
      <c r="J157" s="1266"/>
      <c r="K157" s="1266"/>
      <c r="L157" s="1266"/>
      <c r="M157" s="1266"/>
      <c r="N157" s="1266"/>
      <c r="O157" s="1266"/>
      <c r="P157" s="1266"/>
      <c r="Q157" s="1266"/>
      <c r="R157" s="1266"/>
      <c r="S157" s="1266"/>
      <c r="T157" s="1266"/>
      <c r="U157" s="1266"/>
      <c r="V157" s="1266"/>
      <c r="W157" s="1266"/>
      <c r="X157" s="1266"/>
      <c r="Y157" s="1266"/>
      <c r="Z157" s="1266"/>
      <c r="AA157" s="1266"/>
      <c r="AB157" s="1266"/>
      <c r="AC157" s="1266"/>
      <c r="AD157" s="1266"/>
      <c r="AE157" s="1266"/>
      <c r="AF157" s="1266"/>
      <c r="AG157" s="1266"/>
      <c r="AH157" s="1266"/>
      <c r="AI157" s="1266"/>
      <c r="AJ157" s="1266"/>
      <c r="AK157" s="1266"/>
      <c r="AL157" s="1266"/>
      <c r="AM157" s="1266"/>
      <c r="AN157" s="1266"/>
      <c r="AO157" s="1266"/>
      <c r="AP157" s="1266"/>
      <c r="AQ157" s="1266"/>
      <c r="AR157" s="1266"/>
      <c r="AS157" s="1266"/>
      <c r="AT157" s="1266"/>
      <c r="AU157" s="1266"/>
      <c r="AV157" s="1266"/>
      <c r="AW157" s="1266"/>
      <c r="AX157" s="1266"/>
      <c r="AY157" s="1266"/>
      <c r="AZ157" s="1266"/>
      <c r="BA157" s="1266"/>
      <c r="BB157" s="1266"/>
      <c r="BC157" s="1266"/>
      <c r="BD157" s="1266"/>
      <c r="BE157" s="1266"/>
      <c r="BF157" s="1266"/>
      <c r="BG157" s="1266"/>
      <c r="BH157" s="1266"/>
      <c r="BI157" s="1266"/>
      <c r="BJ157" s="1266"/>
      <c r="BK157" s="1280"/>
    </row>
    <row r="158" spans="1:66" ht="15.6" x14ac:dyDescent="0.3">
      <c r="C158" s="1266"/>
      <c r="D158" s="1266"/>
      <c r="E158" s="1266"/>
      <c r="F158" s="1266"/>
      <c r="G158" s="1266"/>
      <c r="H158" s="1266"/>
      <c r="I158" s="1266"/>
      <c r="J158" s="1266"/>
      <c r="K158" s="1266"/>
      <c r="L158" s="1266"/>
      <c r="M158" s="1266"/>
      <c r="N158" s="1266"/>
      <c r="O158" s="1266"/>
      <c r="P158" s="1266"/>
      <c r="Q158" s="1266"/>
      <c r="R158" s="1266"/>
      <c r="S158" s="1266"/>
      <c r="T158" s="1266"/>
      <c r="U158" s="1266"/>
      <c r="V158" s="1266"/>
      <c r="W158" s="1266"/>
      <c r="X158" s="1266"/>
      <c r="Y158" s="1266"/>
      <c r="Z158" s="1266"/>
      <c r="AA158" s="1266"/>
      <c r="AB158" s="1266"/>
      <c r="AC158" s="1266"/>
      <c r="AD158" s="1266"/>
      <c r="AE158" s="1266"/>
      <c r="AF158" s="1266"/>
      <c r="AG158" s="1266"/>
      <c r="AH158" s="1266"/>
      <c r="AI158" s="1266"/>
      <c r="AJ158" s="1266"/>
      <c r="AK158" s="1266"/>
      <c r="AL158" s="1266"/>
      <c r="AM158" s="1266"/>
      <c r="AN158" s="1266"/>
      <c r="AO158" s="1266"/>
      <c r="AP158" s="1266"/>
      <c r="AQ158" s="1266"/>
      <c r="AR158" s="1266"/>
      <c r="AS158" s="1266"/>
      <c r="AT158" s="1266"/>
      <c r="AU158" s="1266"/>
      <c r="AV158" s="1266"/>
      <c r="AW158" s="1266"/>
      <c r="AX158" s="1266"/>
      <c r="AY158" s="1266"/>
      <c r="AZ158" s="1266"/>
      <c r="BA158" s="1266"/>
      <c r="BB158" s="1266"/>
      <c r="BC158" s="1266"/>
      <c r="BD158" s="1266"/>
      <c r="BE158" s="1266"/>
      <c r="BF158" s="1266"/>
      <c r="BG158" s="1266"/>
      <c r="BH158" s="1266"/>
      <c r="BI158" s="1266"/>
      <c r="BJ158" s="1266"/>
      <c r="BK158" s="1280"/>
    </row>
    <row r="159" spans="1:66" ht="15.6" x14ac:dyDescent="0.3">
      <c r="C159" s="1266"/>
      <c r="D159" s="1266"/>
      <c r="E159" s="1266"/>
      <c r="F159" s="1266"/>
      <c r="G159" s="1266"/>
      <c r="H159" s="1266"/>
      <c r="I159" s="1266"/>
      <c r="J159" s="1266"/>
      <c r="K159" s="1266"/>
      <c r="L159" s="1266"/>
      <c r="M159" s="1266"/>
      <c r="N159" s="1266"/>
      <c r="O159" s="1266"/>
      <c r="P159" s="1266"/>
      <c r="Q159" s="1266"/>
      <c r="R159" s="1266"/>
      <c r="S159" s="1266"/>
      <c r="T159" s="1266"/>
      <c r="U159" s="1266"/>
      <c r="V159" s="1266"/>
      <c r="W159" s="1266"/>
      <c r="X159" s="1266"/>
      <c r="Y159" s="1266"/>
      <c r="Z159" s="1266"/>
      <c r="AA159" s="1266"/>
      <c r="AB159" s="1266"/>
      <c r="AC159" s="1266"/>
      <c r="AD159" s="1266"/>
      <c r="AE159" s="1266"/>
      <c r="AF159" s="1266"/>
      <c r="AG159" s="1266"/>
      <c r="AH159" s="1266"/>
      <c r="AI159" s="1266"/>
      <c r="AJ159" s="1266"/>
      <c r="AK159" s="1266"/>
      <c r="AL159" s="1266"/>
      <c r="AM159" s="1266"/>
      <c r="AN159" s="1266"/>
      <c r="AO159" s="1266"/>
      <c r="AP159" s="1266"/>
      <c r="AQ159" s="1266"/>
      <c r="AR159" s="1266"/>
      <c r="AS159" s="1266"/>
      <c r="AT159" s="1266"/>
      <c r="AU159" s="1266"/>
      <c r="AV159" s="1266"/>
      <c r="AW159" s="1266"/>
      <c r="AX159" s="1266"/>
      <c r="AY159" s="1266"/>
      <c r="AZ159" s="1266"/>
      <c r="BA159" s="1266"/>
      <c r="BB159" s="1266"/>
      <c r="BC159" s="1266"/>
      <c r="BD159" s="1266"/>
      <c r="BE159" s="1266"/>
      <c r="BF159" s="1266"/>
      <c r="BG159" s="1266"/>
      <c r="BH159" s="1266"/>
      <c r="BI159" s="1266"/>
      <c r="BJ159" s="1266"/>
      <c r="BK159" s="1280"/>
    </row>
    <row r="160" spans="1:66" ht="15.6" x14ac:dyDescent="0.3">
      <c r="C160" s="1266"/>
      <c r="D160" s="1266"/>
      <c r="E160" s="1266"/>
      <c r="F160" s="1266"/>
      <c r="G160" s="1266"/>
      <c r="H160" s="1266"/>
      <c r="I160" s="1266"/>
      <c r="J160" s="1266"/>
      <c r="K160" s="1266"/>
      <c r="L160" s="1266"/>
      <c r="M160" s="1266"/>
      <c r="N160" s="1266"/>
      <c r="O160" s="1266"/>
      <c r="P160" s="1266"/>
      <c r="Q160" s="1266"/>
      <c r="R160" s="1266"/>
      <c r="S160" s="1266"/>
      <c r="T160" s="1266"/>
      <c r="U160" s="1266"/>
      <c r="V160" s="1266"/>
      <c r="W160" s="1266"/>
      <c r="X160" s="1266"/>
      <c r="Y160" s="1266"/>
      <c r="Z160" s="1266"/>
      <c r="AA160" s="1266"/>
      <c r="AB160" s="1266"/>
      <c r="AC160" s="1266"/>
      <c r="AD160" s="1266"/>
      <c r="AE160" s="1266"/>
      <c r="AF160" s="1266"/>
      <c r="AG160" s="1266"/>
      <c r="AH160" s="1266"/>
      <c r="AI160" s="1266"/>
      <c r="AJ160" s="1266"/>
      <c r="AK160" s="1266"/>
      <c r="AL160" s="1266"/>
      <c r="AM160" s="1266"/>
      <c r="AN160" s="1266"/>
      <c r="AO160" s="1266"/>
      <c r="AP160" s="1266"/>
      <c r="AQ160" s="1266"/>
      <c r="AR160" s="1266"/>
      <c r="AS160" s="1266"/>
      <c r="AT160" s="1266"/>
      <c r="AU160" s="1266"/>
      <c r="AV160" s="1266"/>
      <c r="AW160" s="1266"/>
      <c r="AX160" s="1266"/>
      <c r="AY160" s="1266"/>
      <c r="AZ160" s="1266"/>
      <c r="BA160" s="1266"/>
      <c r="BB160" s="1266"/>
      <c r="BC160" s="1266"/>
      <c r="BD160" s="1266"/>
      <c r="BE160" s="1266"/>
      <c r="BF160" s="1266"/>
      <c r="BG160" s="1266"/>
      <c r="BH160" s="1266"/>
      <c r="BI160" s="1266"/>
      <c r="BJ160" s="1266"/>
      <c r="BK160" s="1280"/>
    </row>
    <row r="161" spans="3:63" ht="15.6" x14ac:dyDescent="0.3">
      <c r="C161" s="1266"/>
      <c r="D161" s="1266"/>
      <c r="E161" s="1266"/>
      <c r="F161" s="1266"/>
      <c r="G161" s="1266"/>
      <c r="H161" s="1266"/>
      <c r="I161" s="1266"/>
      <c r="J161" s="1266"/>
      <c r="K161" s="1266"/>
      <c r="L161" s="1266"/>
      <c r="M161" s="1266"/>
      <c r="N161" s="1266"/>
      <c r="O161" s="1266"/>
      <c r="P161" s="1266"/>
      <c r="Q161" s="1266"/>
      <c r="R161" s="1266"/>
      <c r="S161" s="1266"/>
      <c r="T161" s="1266"/>
      <c r="U161" s="1266"/>
      <c r="V161" s="1266"/>
      <c r="W161" s="1266"/>
      <c r="X161" s="1266"/>
      <c r="Y161" s="1266"/>
      <c r="Z161" s="1266"/>
      <c r="AA161" s="1266"/>
      <c r="AB161" s="1266"/>
      <c r="AC161" s="1266"/>
      <c r="AD161" s="1266"/>
      <c r="AE161" s="1266"/>
      <c r="AF161" s="1266"/>
      <c r="AG161" s="1266"/>
      <c r="AH161" s="1266"/>
      <c r="AI161" s="1266"/>
      <c r="AJ161" s="1266"/>
      <c r="AK161" s="1266"/>
      <c r="AL161" s="1266"/>
      <c r="AM161" s="1266"/>
      <c r="AN161" s="1266"/>
      <c r="AO161" s="1266"/>
      <c r="AP161" s="1266"/>
      <c r="AQ161" s="1266"/>
      <c r="AR161" s="1266"/>
      <c r="AS161" s="1266"/>
      <c r="AT161" s="1266"/>
      <c r="AU161" s="1266"/>
      <c r="AV161" s="1266"/>
      <c r="AW161" s="1266"/>
      <c r="AX161" s="1266"/>
      <c r="AY161" s="1266"/>
      <c r="AZ161" s="1266"/>
      <c r="BA161" s="1266"/>
      <c r="BB161" s="1266"/>
      <c r="BC161" s="1266"/>
      <c r="BD161" s="1266"/>
      <c r="BE161" s="1266"/>
      <c r="BF161" s="1266"/>
      <c r="BG161" s="1266"/>
      <c r="BH161" s="1266"/>
      <c r="BI161" s="1266"/>
      <c r="BJ161" s="1266"/>
      <c r="BK161" s="1280"/>
    </row>
    <row r="162" spans="3:63" ht="15.6" x14ac:dyDescent="0.3">
      <c r="BK162" s="1279"/>
    </row>
    <row r="163" spans="3:63" ht="15.6" x14ac:dyDescent="0.3">
      <c r="BK163" s="1279"/>
    </row>
    <row r="164" spans="3:63" ht="15.6" x14ac:dyDescent="0.3">
      <c r="BK164" s="1279"/>
    </row>
    <row r="165" spans="3:63" ht="15.6" x14ac:dyDescent="0.3">
      <c r="BK165" s="1279"/>
    </row>
    <row r="166" spans="3:63" ht="15.6" x14ac:dyDescent="0.3">
      <c r="BK166" s="1279"/>
    </row>
    <row r="167" spans="3:63" ht="15.6" x14ac:dyDescent="0.3">
      <c r="BK167" s="1279"/>
    </row>
    <row r="168" spans="3:63" ht="15.6" x14ac:dyDescent="0.3">
      <c r="BK168" s="1279"/>
    </row>
    <row r="169" spans="3:63" ht="15.6" x14ac:dyDescent="0.3">
      <c r="BK169" s="1279"/>
    </row>
    <row r="170" spans="3:63" ht="15.6" x14ac:dyDescent="0.3">
      <c r="BK170" s="1279"/>
    </row>
    <row r="171" spans="3:63" ht="15.6" x14ac:dyDescent="0.3">
      <c r="BK171" s="1279"/>
    </row>
    <row r="172" spans="3:63" ht="15.6" x14ac:dyDescent="0.3">
      <c r="BK172" s="1279"/>
    </row>
    <row r="173" spans="3:63" ht="15.6" x14ac:dyDescent="0.3">
      <c r="BK173" s="1279"/>
    </row>
    <row r="174" spans="3:63" ht="15.6" x14ac:dyDescent="0.3">
      <c r="BK174" s="1279"/>
    </row>
    <row r="175" spans="3:63" ht="15.6" x14ac:dyDescent="0.3">
      <c r="BK175" s="1279"/>
    </row>
    <row r="176" spans="3:63" ht="15.6" x14ac:dyDescent="0.3">
      <c r="BK176" s="1279"/>
    </row>
    <row r="177" spans="63:63" ht="15.6" x14ac:dyDescent="0.3">
      <c r="BK177" s="1279"/>
    </row>
    <row r="178" spans="63:63" ht="15.6" x14ac:dyDescent="0.3">
      <c r="BK178" s="1279"/>
    </row>
    <row r="179" spans="63:63" ht="15.6" x14ac:dyDescent="0.3">
      <c r="BK179" s="1279"/>
    </row>
    <row r="180" spans="63:63" ht="15.6" x14ac:dyDescent="0.3">
      <c r="BK180" s="1279"/>
    </row>
    <row r="181" spans="63:63" ht="15.6" x14ac:dyDescent="0.3">
      <c r="BK181" s="1279"/>
    </row>
    <row r="182" spans="63:63" ht="15.6" x14ac:dyDescent="0.3">
      <c r="BK182" s="1279"/>
    </row>
    <row r="183" spans="63:63" ht="15.6" x14ac:dyDescent="0.3">
      <c r="BK183" s="1279"/>
    </row>
    <row r="184" spans="63:63" ht="15.6" x14ac:dyDescent="0.3">
      <c r="BK184" s="1279"/>
    </row>
    <row r="185" spans="63:63" ht="15.6" x14ac:dyDescent="0.3">
      <c r="BK185" s="1279"/>
    </row>
    <row r="186" spans="63:63" ht="15.6" x14ac:dyDescent="0.3">
      <c r="BK186" s="1279"/>
    </row>
    <row r="187" spans="63:63" ht="15.6" x14ac:dyDescent="0.3">
      <c r="BK187" s="1279"/>
    </row>
    <row r="188" spans="63:63" ht="15.6" x14ac:dyDescent="0.3">
      <c r="BK188" s="1279"/>
    </row>
    <row r="189" spans="63:63" ht="15.6" x14ac:dyDescent="0.3">
      <c r="BK189" s="1279"/>
    </row>
    <row r="190" spans="63:63" ht="15.6" x14ac:dyDescent="0.3">
      <c r="BK190" s="1279"/>
    </row>
    <row r="191" spans="63:63" ht="15.6" x14ac:dyDescent="0.3">
      <c r="BK191" s="1279"/>
    </row>
    <row r="192" spans="63:63" ht="15.6" x14ac:dyDescent="0.3">
      <c r="BK192" s="1279"/>
    </row>
    <row r="193" spans="63:63" ht="15.6" x14ac:dyDescent="0.3">
      <c r="BK193" s="1279"/>
    </row>
    <row r="194" spans="63:63" ht="15.6" x14ac:dyDescent="0.3">
      <c r="BK194" s="1279"/>
    </row>
    <row r="195" spans="63:63" ht="15.6" x14ac:dyDescent="0.3">
      <c r="BK195" s="1279"/>
    </row>
    <row r="196" spans="63:63" ht="15.6" x14ac:dyDescent="0.3">
      <c r="BK196" s="1279"/>
    </row>
    <row r="197" spans="63:63" ht="15.6" x14ac:dyDescent="0.3">
      <c r="BK197" s="1279"/>
    </row>
    <row r="198" spans="63:63" ht="15.6" x14ac:dyDescent="0.3">
      <c r="BK198" s="1279"/>
    </row>
    <row r="199" spans="63:63" ht="15.6" x14ac:dyDescent="0.3">
      <c r="BK199" s="1279"/>
    </row>
    <row r="200" spans="63:63" ht="15.6" x14ac:dyDescent="0.3">
      <c r="BK200" s="1279"/>
    </row>
    <row r="201" spans="63:63" ht="15.6" x14ac:dyDescent="0.3">
      <c r="BK201" s="1279"/>
    </row>
    <row r="202" spans="63:63" ht="15.6" x14ac:dyDescent="0.3">
      <c r="BK202" s="1279"/>
    </row>
    <row r="203" spans="63:63" ht="15.6" x14ac:dyDescent="0.3">
      <c r="BK203" s="1279"/>
    </row>
    <row r="204" spans="63:63" ht="15.6" x14ac:dyDescent="0.3">
      <c r="BK204" s="1279"/>
    </row>
    <row r="205" spans="63:63" ht="15.6" x14ac:dyDescent="0.3">
      <c r="BK205" s="1279"/>
    </row>
    <row r="206" spans="63:63" ht="15.6" x14ac:dyDescent="0.3">
      <c r="BK206" s="1279"/>
    </row>
    <row r="207" spans="63:63" ht="15.6" x14ac:dyDescent="0.3">
      <c r="BK207" s="1279"/>
    </row>
    <row r="208" spans="63:63" ht="15.6" x14ac:dyDescent="0.3">
      <c r="BK208" s="1279"/>
    </row>
    <row r="209" spans="63:63" ht="15.6" x14ac:dyDescent="0.3">
      <c r="BK209" s="1279"/>
    </row>
    <row r="210" spans="63:63" ht="15.6" x14ac:dyDescent="0.3">
      <c r="BK210" s="1279"/>
    </row>
    <row r="211" spans="63:63" ht="15.6" x14ac:dyDescent="0.3">
      <c r="BK211" s="1279"/>
    </row>
    <row r="212" spans="63:63" ht="15.6" x14ac:dyDescent="0.3">
      <c r="BK212" s="1279"/>
    </row>
    <row r="213" spans="63:63" ht="15.6" x14ac:dyDescent="0.3">
      <c r="BK213" s="1279"/>
    </row>
    <row r="214" spans="63:63" ht="15.6" x14ac:dyDescent="0.3">
      <c r="BK214" s="1279"/>
    </row>
    <row r="215" spans="63:63" ht="15.6" x14ac:dyDescent="0.3">
      <c r="BK215" s="1279"/>
    </row>
    <row r="216" spans="63:63" ht="15.6" x14ac:dyDescent="0.3">
      <c r="BK216" s="1279"/>
    </row>
    <row r="217" spans="63:63" ht="15.6" x14ac:dyDescent="0.3">
      <c r="BK217" s="1279"/>
    </row>
    <row r="218" spans="63:63" ht="15.6" x14ac:dyDescent="0.3">
      <c r="BK218" s="1279"/>
    </row>
    <row r="219" spans="63:63" ht="15.6" x14ac:dyDescent="0.3">
      <c r="BK219" s="1279"/>
    </row>
    <row r="220" spans="63:63" ht="15.6" x14ac:dyDescent="0.3">
      <c r="BK220" s="1279"/>
    </row>
    <row r="221" spans="63:63" ht="15.6" x14ac:dyDescent="0.3">
      <c r="BK221" s="1279"/>
    </row>
    <row r="222" spans="63:63" ht="15.6" x14ac:dyDescent="0.3">
      <c r="BK222" s="1279"/>
    </row>
    <row r="223" spans="63:63" ht="15.6" x14ac:dyDescent="0.3">
      <c r="BK223" s="1279"/>
    </row>
    <row r="224" spans="63:63" ht="15.6" x14ac:dyDescent="0.3">
      <c r="BK224" s="1279"/>
    </row>
    <row r="225" spans="63:63" ht="15.6" x14ac:dyDescent="0.3">
      <c r="BK225" s="1279"/>
    </row>
    <row r="226" spans="63:63" ht="15.6" x14ac:dyDescent="0.3">
      <c r="BK226" s="1279"/>
    </row>
    <row r="227" spans="63:63" ht="15.6" x14ac:dyDescent="0.3">
      <c r="BK227" s="1279"/>
    </row>
    <row r="228" spans="63:63" ht="15.6" x14ac:dyDescent="0.3">
      <c r="BK228" s="1279"/>
    </row>
    <row r="229" spans="63:63" ht="15.6" x14ac:dyDescent="0.3">
      <c r="BK229" s="1279"/>
    </row>
    <row r="230" spans="63:63" ht="15.6" x14ac:dyDescent="0.3">
      <c r="BK230" s="1279"/>
    </row>
    <row r="231" spans="63:63" ht="15.6" x14ac:dyDescent="0.3">
      <c r="BK231" s="1279"/>
    </row>
    <row r="232" spans="63:63" ht="15.6" x14ac:dyDescent="0.3">
      <c r="BK232" s="1279"/>
    </row>
    <row r="233" spans="63:63" ht="15.6" x14ac:dyDescent="0.3">
      <c r="BK233" s="1279"/>
    </row>
    <row r="234" spans="63:63" ht="15.6" x14ac:dyDescent="0.3">
      <c r="BK234" s="1279"/>
    </row>
    <row r="235" spans="63:63" ht="15.6" x14ac:dyDescent="0.3">
      <c r="BK235" s="1279"/>
    </row>
    <row r="236" spans="63:63" ht="15.6" x14ac:dyDescent="0.3">
      <c r="BK236" s="1279"/>
    </row>
    <row r="237" spans="63:63" ht="15.6" x14ac:dyDescent="0.3">
      <c r="BK237" s="1279"/>
    </row>
    <row r="238" spans="63:63" ht="15.6" x14ac:dyDescent="0.3">
      <c r="BK238" s="1279"/>
    </row>
    <row r="239" spans="63:63" ht="15.6" x14ac:dyDescent="0.3">
      <c r="BK239" s="1279"/>
    </row>
    <row r="240" spans="63:63" ht="15.6" x14ac:dyDescent="0.3">
      <c r="BK240" s="1279"/>
    </row>
    <row r="241" spans="63:63" ht="15.6" x14ac:dyDescent="0.3">
      <c r="BK241" s="1279"/>
    </row>
    <row r="242" spans="63:63" ht="15.6" x14ac:dyDescent="0.3">
      <c r="BK242" s="1279"/>
    </row>
    <row r="243" spans="63:63" ht="15.6" x14ac:dyDescent="0.3">
      <c r="BK243" s="1279"/>
    </row>
    <row r="244" spans="63:63" ht="15.6" x14ac:dyDescent="0.3">
      <c r="BK244" s="1279"/>
    </row>
    <row r="245" spans="63:63" ht="15.6" x14ac:dyDescent="0.3">
      <c r="BK245" s="1279"/>
    </row>
    <row r="246" spans="63:63" ht="15.6" x14ac:dyDescent="0.3">
      <c r="BK246" s="1279"/>
    </row>
    <row r="247" spans="63:63" ht="15.6" x14ac:dyDescent="0.3">
      <c r="BK247" s="1279"/>
    </row>
    <row r="248" spans="63:63" ht="15.6" x14ac:dyDescent="0.3">
      <c r="BK248" s="1279"/>
    </row>
    <row r="249" spans="63:63" ht="15.6" x14ac:dyDescent="0.3">
      <c r="BK249" s="1279"/>
    </row>
    <row r="250" spans="63:63" ht="15.6" x14ac:dyDescent="0.3">
      <c r="BK250" s="1279"/>
    </row>
    <row r="251" spans="63:63" ht="15.6" x14ac:dyDescent="0.3">
      <c r="BK251" s="1279"/>
    </row>
    <row r="252" spans="63:63" ht="15.6" x14ac:dyDescent="0.3">
      <c r="BK252" s="1279"/>
    </row>
    <row r="253" spans="63:63" ht="15.6" x14ac:dyDescent="0.3">
      <c r="BK253" s="1279"/>
    </row>
    <row r="254" spans="63:63" ht="15.6" x14ac:dyDescent="0.3">
      <c r="BK254" s="1279"/>
    </row>
    <row r="255" spans="63:63" ht="15.6" x14ac:dyDescent="0.3">
      <c r="BK255" s="1279"/>
    </row>
    <row r="256" spans="63:63" ht="15.6" x14ac:dyDescent="0.3">
      <c r="BK256" s="1279"/>
    </row>
    <row r="257" spans="63:63" ht="15.6" x14ac:dyDescent="0.3">
      <c r="BK257" s="1279"/>
    </row>
    <row r="258" spans="63:63" ht="15.6" x14ac:dyDescent="0.3">
      <c r="BK258" s="1279"/>
    </row>
    <row r="259" spans="63:63" ht="15.6" x14ac:dyDescent="0.3">
      <c r="BK259" s="1279"/>
    </row>
    <row r="260" spans="63:63" ht="15.6" x14ac:dyDescent="0.3">
      <c r="BK260" s="1279"/>
    </row>
    <row r="261" spans="63:63" ht="15.6" x14ac:dyDescent="0.3">
      <c r="BK261" s="1279"/>
    </row>
    <row r="262" spans="63:63" ht="15.6" x14ac:dyDescent="0.3">
      <c r="BK262" s="1279"/>
    </row>
    <row r="263" spans="63:63" ht="15.6" x14ac:dyDescent="0.3">
      <c r="BK263" s="1279"/>
    </row>
    <row r="264" spans="63:63" ht="15.6" x14ac:dyDescent="0.3">
      <c r="BK264" s="1279"/>
    </row>
    <row r="265" spans="63:63" ht="15.6" x14ac:dyDescent="0.3">
      <c r="BK265" s="1279"/>
    </row>
    <row r="266" spans="63:63" ht="15.6" x14ac:dyDescent="0.3">
      <c r="BK266" s="1279"/>
    </row>
    <row r="267" spans="63:63" ht="15.6" x14ac:dyDescent="0.3">
      <c r="BK267" s="1279"/>
    </row>
    <row r="268" spans="63:63" ht="15.6" x14ac:dyDescent="0.3">
      <c r="BK268" s="1279"/>
    </row>
    <row r="269" spans="63:63" ht="15.6" x14ac:dyDescent="0.3">
      <c r="BK269" s="1279"/>
    </row>
    <row r="270" spans="63:63" ht="15.6" x14ac:dyDescent="0.3">
      <c r="BK270" s="1279"/>
    </row>
    <row r="271" spans="63:63" ht="15.6" x14ac:dyDescent="0.3">
      <c r="BK271" s="1279"/>
    </row>
    <row r="272" spans="63:63" ht="15.6" x14ac:dyDescent="0.3">
      <c r="BK272" s="1279"/>
    </row>
    <row r="273" spans="63:63" ht="15.6" x14ac:dyDescent="0.3">
      <c r="BK273" s="1279"/>
    </row>
    <row r="274" spans="63:63" ht="15.6" x14ac:dyDescent="0.3">
      <c r="BK274" s="1279"/>
    </row>
    <row r="275" spans="63:63" ht="15.6" x14ac:dyDescent="0.3">
      <c r="BK275" s="1279"/>
    </row>
    <row r="276" spans="63:63" ht="15.6" x14ac:dyDescent="0.3">
      <c r="BK276" s="1279"/>
    </row>
    <row r="277" spans="63:63" ht="15.6" x14ac:dyDescent="0.3">
      <c r="BK277" s="1279"/>
    </row>
    <row r="278" spans="63:63" ht="15.6" x14ac:dyDescent="0.3">
      <c r="BK278" s="1279"/>
    </row>
    <row r="279" spans="63:63" ht="15.6" x14ac:dyDescent="0.3">
      <c r="BK279" s="1279"/>
    </row>
    <row r="280" spans="63:63" ht="15.6" x14ac:dyDescent="0.3">
      <c r="BK280" s="1279"/>
    </row>
    <row r="281" spans="63:63" ht="15.6" x14ac:dyDescent="0.3">
      <c r="BK281" s="1279"/>
    </row>
    <row r="282" spans="63:63" ht="15.6" x14ac:dyDescent="0.3">
      <c r="BK282" s="1279"/>
    </row>
    <row r="283" spans="63:63" ht="15.6" x14ac:dyDescent="0.3">
      <c r="BK283" s="1279"/>
    </row>
    <row r="284" spans="63:63" ht="15.6" x14ac:dyDescent="0.3">
      <c r="BK284" s="1279"/>
    </row>
    <row r="285" spans="63:63" ht="15.6" x14ac:dyDescent="0.3">
      <c r="BK285" s="1279"/>
    </row>
    <row r="286" spans="63:63" ht="15.6" x14ac:dyDescent="0.3">
      <c r="BK286" s="1279"/>
    </row>
    <row r="287" spans="63:63" ht="15.6" x14ac:dyDescent="0.3">
      <c r="BK287" s="1279"/>
    </row>
    <row r="288" spans="63:63" ht="15.6" x14ac:dyDescent="0.3">
      <c r="BK288" s="1279"/>
    </row>
    <row r="289" spans="63:63" ht="15.6" x14ac:dyDescent="0.3">
      <c r="BK289" s="1279"/>
    </row>
    <row r="290" spans="63:63" ht="15.6" x14ac:dyDescent="0.3">
      <c r="BK290" s="1279"/>
    </row>
    <row r="291" spans="63:63" ht="15.6" x14ac:dyDescent="0.3">
      <c r="BK291" s="1279"/>
    </row>
    <row r="292" spans="63:63" ht="15.6" x14ac:dyDescent="0.3">
      <c r="BK292" s="1279"/>
    </row>
    <row r="293" spans="63:63" ht="15.6" x14ac:dyDescent="0.3">
      <c r="BK293" s="1279"/>
    </row>
    <row r="294" spans="63:63" ht="15.6" x14ac:dyDescent="0.3">
      <c r="BK294" s="1279"/>
    </row>
    <row r="295" spans="63:63" ht="15.6" x14ac:dyDescent="0.3">
      <c r="BK295" s="1279"/>
    </row>
    <row r="296" spans="63:63" ht="15.6" x14ac:dyDescent="0.3">
      <c r="BK296" s="1279"/>
    </row>
    <row r="297" spans="63:63" ht="15.6" x14ac:dyDescent="0.3">
      <c r="BK297" s="1279"/>
    </row>
    <row r="298" spans="63:63" ht="15.6" x14ac:dyDescent="0.3">
      <c r="BK298" s="1279"/>
    </row>
    <row r="299" spans="63:63" ht="15.6" x14ac:dyDescent="0.3">
      <c r="BK299" s="1279"/>
    </row>
    <row r="300" spans="63:63" ht="15.6" x14ac:dyDescent="0.3">
      <c r="BK300" s="1279"/>
    </row>
    <row r="301" spans="63:63" ht="15.6" x14ac:dyDescent="0.3">
      <c r="BK301" s="1279"/>
    </row>
    <row r="302" spans="63:63" ht="15.6" x14ac:dyDescent="0.3">
      <c r="BK302" s="1279"/>
    </row>
    <row r="303" spans="63:63" ht="15.6" x14ac:dyDescent="0.3">
      <c r="BK303" s="1279"/>
    </row>
    <row r="304" spans="63:63" ht="15.6" x14ac:dyDescent="0.3">
      <c r="BK304" s="1279"/>
    </row>
    <row r="305" spans="63:63" ht="15.6" x14ac:dyDescent="0.3">
      <c r="BK305" s="1279"/>
    </row>
    <row r="306" spans="63:63" ht="15.6" x14ac:dyDescent="0.3">
      <c r="BK306" s="1279"/>
    </row>
    <row r="307" spans="63:63" ht="15.6" x14ac:dyDescent="0.3">
      <c r="BK307" s="1279"/>
    </row>
    <row r="308" spans="63:63" ht="15.6" x14ac:dyDescent="0.3">
      <c r="BK308" s="1279"/>
    </row>
    <row r="309" spans="63:63" ht="15.6" x14ac:dyDescent="0.3">
      <c r="BK309" s="1279"/>
    </row>
    <row r="310" spans="63:63" ht="15.6" x14ac:dyDescent="0.3">
      <c r="BK310" s="1279"/>
    </row>
    <row r="311" spans="63:63" ht="15.6" x14ac:dyDescent="0.3">
      <c r="BK311" s="1279"/>
    </row>
    <row r="312" spans="63:63" ht="15.6" x14ac:dyDescent="0.3">
      <c r="BK312" s="1279"/>
    </row>
    <row r="313" spans="63:63" ht="15.6" x14ac:dyDescent="0.3">
      <c r="BK313" s="1279"/>
    </row>
    <row r="314" spans="63:63" ht="15.6" x14ac:dyDescent="0.3">
      <c r="BK314" s="1279"/>
    </row>
    <row r="315" spans="63:63" ht="15.6" x14ac:dyDescent="0.3">
      <c r="BK315" s="1279"/>
    </row>
    <row r="316" spans="63:63" ht="15.6" x14ac:dyDescent="0.3">
      <c r="BK316" s="1279"/>
    </row>
    <row r="317" spans="63:63" ht="15.6" x14ac:dyDescent="0.3">
      <c r="BK317" s="1279"/>
    </row>
    <row r="318" spans="63:63" ht="15.6" x14ac:dyDescent="0.3">
      <c r="BK318" s="1279"/>
    </row>
    <row r="319" spans="63:63" ht="15.6" x14ac:dyDescent="0.3">
      <c r="BK319" s="1279"/>
    </row>
    <row r="320" spans="63:63" ht="15.6" x14ac:dyDescent="0.3">
      <c r="BK320" s="1279"/>
    </row>
    <row r="321" spans="63:63" ht="15.6" x14ac:dyDescent="0.3">
      <c r="BK321" s="1279"/>
    </row>
    <row r="322" spans="63:63" ht="15.6" x14ac:dyDescent="0.3">
      <c r="BK322" s="1279"/>
    </row>
    <row r="323" spans="63:63" ht="15.6" x14ac:dyDescent="0.3">
      <c r="BK323" s="1279"/>
    </row>
    <row r="324" spans="63:63" ht="15.6" x14ac:dyDescent="0.3">
      <c r="BK324" s="1279"/>
    </row>
    <row r="325" spans="63:63" ht="15.6" x14ac:dyDescent="0.3">
      <c r="BK325" s="1279"/>
    </row>
    <row r="326" spans="63:63" ht="15.6" x14ac:dyDescent="0.3">
      <c r="BK326" s="1279"/>
    </row>
    <row r="327" spans="63:63" ht="15.6" x14ac:dyDescent="0.3">
      <c r="BK327" s="1279"/>
    </row>
    <row r="328" spans="63:63" ht="15.6" x14ac:dyDescent="0.3">
      <c r="BK328" s="1279"/>
    </row>
    <row r="329" spans="63:63" ht="15.6" x14ac:dyDescent="0.3">
      <c r="BK329" s="1279"/>
    </row>
    <row r="330" spans="63:63" ht="15.6" x14ac:dyDescent="0.3">
      <c r="BK330" s="1279"/>
    </row>
    <row r="331" spans="63:63" ht="15.6" x14ac:dyDescent="0.3">
      <c r="BK331" s="1279"/>
    </row>
    <row r="332" spans="63:63" ht="15.6" x14ac:dyDescent="0.3">
      <c r="BK332" s="1279"/>
    </row>
    <row r="333" spans="63:63" ht="15.6" x14ac:dyDescent="0.3">
      <c r="BK333" s="1279"/>
    </row>
    <row r="334" spans="63:63" ht="15.6" x14ac:dyDescent="0.3">
      <c r="BK334" s="1279"/>
    </row>
    <row r="335" spans="63:63" ht="15.6" x14ac:dyDescent="0.3">
      <c r="BK335" s="1279"/>
    </row>
    <row r="336" spans="63:63" ht="15.6" x14ac:dyDescent="0.3">
      <c r="BK336" s="1279"/>
    </row>
    <row r="337" spans="63:63" ht="15.6" x14ac:dyDescent="0.3">
      <c r="BK337" s="1279"/>
    </row>
    <row r="338" spans="63:63" ht="15.6" x14ac:dyDescent="0.3">
      <c r="BK338" s="1279"/>
    </row>
    <row r="339" spans="63:63" ht="15.6" x14ac:dyDescent="0.3">
      <c r="BK339" s="1279"/>
    </row>
    <row r="340" spans="63:63" ht="15.6" x14ac:dyDescent="0.3">
      <c r="BK340" s="1279"/>
    </row>
    <row r="341" spans="63:63" ht="15.6" x14ac:dyDescent="0.3">
      <c r="BK341" s="1279"/>
    </row>
    <row r="342" spans="63:63" ht="15.6" x14ac:dyDescent="0.3">
      <c r="BK342" s="1279"/>
    </row>
    <row r="343" spans="63:63" ht="15.6" x14ac:dyDescent="0.3">
      <c r="BK343" s="1279"/>
    </row>
    <row r="344" spans="63:63" ht="15.6" x14ac:dyDescent="0.3">
      <c r="BK344" s="1279"/>
    </row>
    <row r="345" spans="63:63" ht="15.6" x14ac:dyDescent="0.3">
      <c r="BK345" s="1279"/>
    </row>
    <row r="346" spans="63:63" ht="15.6" x14ac:dyDescent="0.3">
      <c r="BK346" s="1279"/>
    </row>
    <row r="347" spans="63:63" ht="15.6" x14ac:dyDescent="0.3">
      <c r="BK347" s="1279"/>
    </row>
    <row r="348" spans="63:63" ht="15.6" x14ac:dyDescent="0.3">
      <c r="BK348" s="1279"/>
    </row>
    <row r="349" spans="63:63" ht="15.6" x14ac:dyDescent="0.3">
      <c r="BK349" s="1279"/>
    </row>
    <row r="350" spans="63:63" ht="15.6" x14ac:dyDescent="0.3">
      <c r="BK350" s="1279"/>
    </row>
    <row r="351" spans="63:63" ht="15.6" x14ac:dyDescent="0.3">
      <c r="BK351" s="1279"/>
    </row>
    <row r="352" spans="63:63" ht="15.6" x14ac:dyDescent="0.3">
      <c r="BK352" s="1279"/>
    </row>
    <row r="353" spans="63:63" ht="15.6" x14ac:dyDescent="0.3">
      <c r="BK353" s="1279"/>
    </row>
    <row r="354" spans="63:63" ht="15.6" x14ac:dyDescent="0.3">
      <c r="BK354" s="1279"/>
    </row>
    <row r="355" spans="63:63" ht="15.6" x14ac:dyDescent="0.3">
      <c r="BK355" s="1279"/>
    </row>
    <row r="356" spans="63:63" ht="15.6" x14ac:dyDescent="0.3">
      <c r="BK356" s="1279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20"/>
  <sheetViews>
    <sheetView zoomScale="110" zoomScaleNormal="110" workbookViewId="0">
      <pane xSplit="1" ySplit="1" topLeftCell="C2" activePane="bottomRight" state="frozen"/>
      <selection pane="topRight"/>
      <selection pane="bottomLeft"/>
      <selection pane="bottomRight"/>
    </sheetView>
  </sheetViews>
  <sheetFormatPr baseColWidth="10" defaultColWidth="41.109375" defaultRowHeight="14.4" x14ac:dyDescent="0.3"/>
  <cols>
    <col min="1" max="1" width="48.44140625" bestFit="1" customWidth="1"/>
    <col min="3" max="3" width="16.5546875" bestFit="1" customWidth="1"/>
    <col min="4" max="5" width="17.5546875" bestFit="1" customWidth="1"/>
    <col min="6" max="7" width="19.109375" bestFit="1" customWidth="1"/>
    <col min="8" max="8" width="19.109375" style="1278" bestFit="1" customWidth="1"/>
    <col min="9" max="9" width="12.77734375" bestFit="1" customWidth="1"/>
  </cols>
  <sheetData>
    <row r="1" spans="1:10" ht="42" customHeight="1" thickBot="1" x14ac:dyDescent="0.35">
      <c r="A1" s="1390" t="s">
        <v>1178</v>
      </c>
      <c r="B1" s="1381"/>
      <c r="C1" s="1391">
        <v>2019</v>
      </c>
      <c r="D1" s="1392">
        <v>2020</v>
      </c>
      <c r="E1" s="1393">
        <v>2021</v>
      </c>
      <c r="F1" s="1394">
        <v>2022</v>
      </c>
      <c r="G1" s="1395">
        <v>2023</v>
      </c>
      <c r="H1" s="1389" t="s">
        <v>240</v>
      </c>
    </row>
    <row r="2" spans="1:10" ht="15" thickBot="1" x14ac:dyDescent="0.35">
      <c r="I2" s="1007" t="s">
        <v>1269</v>
      </c>
      <c r="J2" s="1007"/>
    </row>
    <row r="3" spans="1:10" ht="16.2" thickBot="1" x14ac:dyDescent="0.35">
      <c r="A3" s="1236" t="s">
        <v>1257</v>
      </c>
      <c r="I3" t="s">
        <v>1261</v>
      </c>
      <c r="J3" s="1301"/>
    </row>
    <row r="4" spans="1:10" ht="15" thickBot="1" x14ac:dyDescent="0.35">
      <c r="A4" s="1237" t="s">
        <v>1256</v>
      </c>
      <c r="C4" s="1282">
        <v>17419354350.556931</v>
      </c>
      <c r="D4" s="1282">
        <v>31128397806.639618</v>
      </c>
      <c r="E4" s="1282">
        <v>37113537572.166702</v>
      </c>
      <c r="F4" s="1282">
        <v>37642640396.331825</v>
      </c>
      <c r="G4" s="1282">
        <v>40600133989.53019</v>
      </c>
      <c r="H4" s="1313">
        <f>+SUM(C4:G4)</f>
        <v>163904064115.22525</v>
      </c>
    </row>
    <row r="5" spans="1:10" x14ac:dyDescent="0.3">
      <c r="A5" s="1244" t="s">
        <v>1256</v>
      </c>
      <c r="C5" s="1303">
        <f>+'SCI ANUAL'!D3</f>
        <v>17419354350.556931</v>
      </c>
      <c r="D5" s="1303">
        <f>+'SCI ANUAL'!E3</f>
        <v>31128397806.639618</v>
      </c>
      <c r="E5" s="1303">
        <f>+'SCI ANUAL'!F3</f>
        <v>37113537572.166702</v>
      </c>
      <c r="F5" s="1303">
        <f>+'SCI ANUAL'!G3</f>
        <v>37642640396.331825</v>
      </c>
      <c r="G5" s="1303">
        <f>+'SCI ANUAL'!H3</f>
        <v>40600133989.53019</v>
      </c>
      <c r="H5" s="1313">
        <f t="shared" ref="H5:H66" si="0">+SUM(C5:G5)</f>
        <v>163904064115.22525</v>
      </c>
    </row>
    <row r="6" spans="1:10" ht="15" thickBot="1" x14ac:dyDescent="0.35">
      <c r="A6" s="1231" t="s">
        <v>1255</v>
      </c>
      <c r="C6" s="1294" t="s">
        <v>1263</v>
      </c>
      <c r="D6" s="1294">
        <v>0.78700066490377019</v>
      </c>
      <c r="E6" s="1294">
        <v>0.19227265735631494</v>
      </c>
      <c r="F6" s="1294">
        <v>1.425632959769163E-2</v>
      </c>
      <c r="G6" s="1294">
        <v>7.8567644619492949E-2</v>
      </c>
      <c r="H6" s="1314">
        <f t="shared" si="0"/>
        <v>1.0720972964772697</v>
      </c>
    </row>
    <row r="7" spans="1:10" x14ac:dyDescent="0.3">
      <c r="A7" s="1244" t="s">
        <v>1255</v>
      </c>
      <c r="C7" s="1304" t="str">
        <f>+IFERROR((C5/B5)-1,"N/A")</f>
        <v>N/A</v>
      </c>
      <c r="D7" s="1304">
        <f t="shared" ref="D7:G7" si="1">+IFERROR((D5/C5)-1,"N/A")</f>
        <v>0.78700066490377019</v>
      </c>
      <c r="E7" s="1304">
        <f t="shared" si="1"/>
        <v>0.19227265735631494</v>
      </c>
      <c r="F7" s="1304">
        <f t="shared" si="1"/>
        <v>1.425632959769163E-2</v>
      </c>
      <c r="G7" s="1304">
        <f t="shared" si="1"/>
        <v>7.8567644619492949E-2</v>
      </c>
      <c r="H7" s="1287">
        <f t="shared" si="0"/>
        <v>1.0720972964772697</v>
      </c>
    </row>
    <row r="8" spans="1:10" ht="15" thickBot="1" x14ac:dyDescent="0.35">
      <c r="A8" s="1231" t="s">
        <v>1249</v>
      </c>
      <c r="C8" s="849">
        <v>-9414975847.4050217</v>
      </c>
      <c r="D8" s="849">
        <v>-2857022065.3115215</v>
      </c>
      <c r="E8" s="849">
        <v>-1652976966.3757658</v>
      </c>
      <c r="F8" s="849">
        <v>-3443570248.9648657</v>
      </c>
      <c r="G8" s="849">
        <v>-4160331992.277545</v>
      </c>
      <c r="H8" s="1315">
        <f t="shared" si="0"/>
        <v>-21528877120.334721</v>
      </c>
    </row>
    <row r="9" spans="1:10" x14ac:dyDescent="0.3">
      <c r="A9" s="1244" t="s">
        <v>1249</v>
      </c>
      <c r="C9" s="1303">
        <f>+'SCI ANUAL'!D162</f>
        <v>-9414975847.4050217</v>
      </c>
      <c r="D9" s="1303">
        <f>+'SCI ANUAL'!E162</f>
        <v>-2857022065.3115215</v>
      </c>
      <c r="E9" s="1303">
        <f>+'SCI ANUAL'!F162</f>
        <v>-1652976966.3757658</v>
      </c>
      <c r="F9" s="1303">
        <f>+'SCI ANUAL'!G162</f>
        <v>-3443570248.9648657</v>
      </c>
      <c r="G9" s="1303">
        <f>+'SCI ANUAL'!H162</f>
        <v>-4160331992.277545</v>
      </c>
      <c r="H9" s="1313">
        <f t="shared" si="0"/>
        <v>-21528877120.334721</v>
      </c>
    </row>
    <row r="10" spans="1:10" ht="15" thickBot="1" x14ac:dyDescent="0.35">
      <c r="A10" s="1235" t="s">
        <v>1248</v>
      </c>
      <c r="C10" s="1295">
        <v>-0.5404893693493299</v>
      </c>
      <c r="D10" s="1295">
        <v>-9.178185408251642E-2</v>
      </c>
      <c r="E10" s="1295">
        <v>-4.4538383417683576E-2</v>
      </c>
      <c r="F10" s="1295">
        <v>-9.1480571307118841E-2</v>
      </c>
      <c r="G10" s="1295">
        <v>-0.10247089315888454</v>
      </c>
      <c r="H10" s="1316">
        <f t="shared" si="0"/>
        <v>-0.87076107131553326</v>
      </c>
    </row>
    <row r="11" spans="1:10" x14ac:dyDescent="0.3">
      <c r="A11" s="1244" t="s">
        <v>1248</v>
      </c>
      <c r="C11" s="1305">
        <f>+C9/C4</f>
        <v>-0.5404893693493299</v>
      </c>
      <c r="D11" s="1305">
        <f t="shared" ref="D11:G11" si="2">+D9/D4</f>
        <v>-9.178185408251642E-2</v>
      </c>
      <c r="E11" s="1305">
        <f t="shared" si="2"/>
        <v>-4.4538383417683576E-2</v>
      </c>
      <c r="F11" s="1305">
        <f t="shared" si="2"/>
        <v>-9.1480571307118841E-2</v>
      </c>
      <c r="G11" s="1305">
        <f t="shared" si="2"/>
        <v>-0.10247089315888454</v>
      </c>
      <c r="H11" s="1289">
        <f t="shared" si="0"/>
        <v>-0.87076107131553326</v>
      </c>
    </row>
    <row r="12" spans="1:10" ht="15" thickBot="1" x14ac:dyDescent="0.35">
      <c r="A12" s="1235" t="s">
        <v>1247</v>
      </c>
      <c r="C12" s="775" t="s">
        <v>1263</v>
      </c>
      <c r="D12" s="775">
        <v>-0.69654493950730845</v>
      </c>
      <c r="E12" s="775">
        <v>-0.4214336016352993</v>
      </c>
      <c r="F12" s="775">
        <v>1.0832536199914902</v>
      </c>
      <c r="G12" s="775">
        <v>0.20814494594037614</v>
      </c>
      <c r="H12" s="1261">
        <f t="shared" si="0"/>
        <v>0.17342002478925855</v>
      </c>
    </row>
    <row r="13" spans="1:10" x14ac:dyDescent="0.3">
      <c r="A13" s="1244" t="s">
        <v>1247</v>
      </c>
      <c r="C13" s="1304" t="str">
        <f>+IFERROR((C9/B9)-1,"N/A")</f>
        <v>N/A</v>
      </c>
      <c r="D13" s="1304">
        <f t="shared" ref="D13:G13" si="3">+IFERROR((D9/C9)-1,"N/A")</f>
        <v>-0.69654493950730845</v>
      </c>
      <c r="E13" s="1304">
        <f t="shared" si="3"/>
        <v>-0.4214336016352993</v>
      </c>
      <c r="F13" s="1304">
        <f t="shared" si="3"/>
        <v>1.0832536199914902</v>
      </c>
      <c r="G13" s="1304">
        <f t="shared" si="3"/>
        <v>0.20814494594037614</v>
      </c>
      <c r="H13" s="1287">
        <f t="shared" si="0"/>
        <v>0.17342002478925855</v>
      </c>
    </row>
    <row r="14" spans="1:10" ht="15" thickBot="1" x14ac:dyDescent="0.35">
      <c r="A14" s="1237" t="s">
        <v>1246</v>
      </c>
      <c r="C14" s="849">
        <v>-16322477710.328852</v>
      </c>
      <c r="D14" s="849">
        <v>-12731389195.418402</v>
      </c>
      <c r="E14" s="849">
        <v>-12251687137.00569</v>
      </c>
      <c r="F14" s="849">
        <v>-14623246127.674665</v>
      </c>
      <c r="G14" s="849">
        <v>-15509594577.302649</v>
      </c>
      <c r="H14" s="1315">
        <f t="shared" si="0"/>
        <v>-71438394747.730255</v>
      </c>
    </row>
    <row r="15" spans="1:10" x14ac:dyDescent="0.3">
      <c r="A15" s="1244" t="s">
        <v>1246</v>
      </c>
      <c r="C15" s="1303">
        <f>+'SCI ANUAL'!D199</f>
        <v>-16322477710.328852</v>
      </c>
      <c r="D15" s="1303">
        <f>+'SCI ANUAL'!E199</f>
        <v>-12731389195.418402</v>
      </c>
      <c r="E15" s="1303">
        <f>+'SCI ANUAL'!F199</f>
        <v>-12251687137.00569</v>
      </c>
      <c r="F15" s="1303">
        <f>+'SCI ANUAL'!G199</f>
        <v>-14623246127.674665</v>
      </c>
      <c r="G15" s="1303">
        <f>+'SCI ANUAL'!H199</f>
        <v>-15509594577.302649</v>
      </c>
      <c r="H15" s="1313">
        <f t="shared" si="0"/>
        <v>-71438394747.730255</v>
      </c>
    </row>
    <row r="16" spans="1:10" ht="15" thickBot="1" x14ac:dyDescent="0.35">
      <c r="A16" s="1231" t="s">
        <v>1245</v>
      </c>
      <c r="C16" s="1294">
        <v>-0.93703115407414572</v>
      </c>
      <c r="D16" s="1294">
        <v>-0.40899596807076349</v>
      </c>
      <c r="E16" s="1294">
        <v>-0.33011369808610869</v>
      </c>
      <c r="F16" s="1294">
        <v>-0.3884755684965091</v>
      </c>
      <c r="G16" s="1294">
        <v>-0.38200845793519311</v>
      </c>
      <c r="H16" s="1314">
        <f t="shared" si="0"/>
        <v>-2.4466248466627203</v>
      </c>
    </row>
    <row r="17" spans="1:11" x14ac:dyDescent="0.3">
      <c r="A17" s="1244" t="s">
        <v>1245</v>
      </c>
      <c r="C17" s="1304">
        <f>+(C15/C4)</f>
        <v>-0.93703115407414572</v>
      </c>
      <c r="D17" s="1304">
        <f t="shared" ref="D17:G17" si="4">+(D15/D4)</f>
        <v>-0.40899596807076349</v>
      </c>
      <c r="E17" s="1304">
        <f t="shared" si="4"/>
        <v>-0.33011369808610869</v>
      </c>
      <c r="F17" s="1304">
        <f t="shared" si="4"/>
        <v>-0.3884755684965091</v>
      </c>
      <c r="G17" s="1304">
        <f t="shared" si="4"/>
        <v>-0.38200845793519311</v>
      </c>
      <c r="H17" s="1287">
        <f t="shared" si="0"/>
        <v>-2.4466248466627203</v>
      </c>
    </row>
    <row r="18" spans="1:11" ht="15" thickBot="1" x14ac:dyDescent="0.35">
      <c r="A18" s="1231" t="s">
        <v>1244</v>
      </c>
      <c r="C18" s="1294" t="s">
        <v>1263</v>
      </c>
      <c r="D18" s="1294">
        <v>-0.22000878657276479</v>
      </c>
      <c r="E18" s="1294">
        <v>-3.7678689344077254E-2</v>
      </c>
      <c r="F18" s="1294">
        <v>0.19356999278130305</v>
      </c>
      <c r="G18" s="1294">
        <v>6.0612290998136142E-2</v>
      </c>
      <c r="H18" s="1314">
        <f t="shared" si="0"/>
        <v>-3.5051921374028572E-3</v>
      </c>
    </row>
    <row r="19" spans="1:11" x14ac:dyDescent="0.3">
      <c r="A19" s="1244" t="s">
        <v>1244</v>
      </c>
      <c r="C19" s="1304" t="str">
        <f>+IFERROR((C17/B17)-1,"N/A")</f>
        <v>N/A</v>
      </c>
      <c r="D19" s="1304">
        <f>+IFERROR((D15/C15)-1,"N/A")</f>
        <v>-0.22000878657276479</v>
      </c>
      <c r="E19" s="1304">
        <f t="shared" ref="E19:G19" si="5">+IFERROR((E15/D15)-1,"N/A")</f>
        <v>-3.7678689344077254E-2</v>
      </c>
      <c r="F19" s="1304">
        <f t="shared" si="5"/>
        <v>0.19356999278130305</v>
      </c>
      <c r="G19" s="1304">
        <f t="shared" si="5"/>
        <v>6.0612290998136142E-2</v>
      </c>
      <c r="H19" s="1287">
        <f t="shared" si="0"/>
        <v>-3.5051921374028572E-3</v>
      </c>
    </row>
    <row r="20" spans="1:11" ht="15" thickBot="1" x14ac:dyDescent="0.35">
      <c r="A20" s="1231" t="s">
        <v>1243</v>
      </c>
      <c r="C20" s="849">
        <v>-12944816192.834671</v>
      </c>
      <c r="D20" s="849">
        <v>-8405227627.7414436</v>
      </c>
      <c r="E20" s="849">
        <v>-7385652154.35602</v>
      </c>
      <c r="F20" s="849">
        <v>-9613085265.9040546</v>
      </c>
      <c r="G20" s="849">
        <v>-10354224014.919712</v>
      </c>
      <c r="H20" s="1315">
        <f t="shared" si="0"/>
        <v>-48703005255.755905</v>
      </c>
    </row>
    <row r="21" spans="1:11" x14ac:dyDescent="0.3">
      <c r="A21" s="1244" t="s">
        <v>1243</v>
      </c>
      <c r="C21" s="1303">
        <f>+'SCI ANUAL'!D46+'SCI ANUAL'!D78+'SCI ANUAL'!D110+'SCI ANUAL'!D143+'SCI ANUAL'!D168+'SCI ANUAL'!D188+'SCI ANUAL'!D193+'SCI ANUAL'!D199</f>
        <v>-12944816192.834671</v>
      </c>
      <c r="D21" s="1303">
        <f>+'SCI ANUAL'!E46+'SCI ANUAL'!E78+'SCI ANUAL'!E110+'SCI ANUAL'!E143+'SCI ANUAL'!E168+'SCI ANUAL'!E188+'SCI ANUAL'!E193+'SCI ANUAL'!E199</f>
        <v>-8405227627.7414436</v>
      </c>
      <c r="E21" s="1303">
        <f>+'SCI ANUAL'!F46+'SCI ANUAL'!F78+'SCI ANUAL'!F110+'SCI ANUAL'!F143+'SCI ANUAL'!F168+'SCI ANUAL'!F188+'SCI ANUAL'!F193+'SCI ANUAL'!F199</f>
        <v>-7385652154.35602</v>
      </c>
      <c r="F21" s="1303">
        <f>+'SCI ANUAL'!G46+'SCI ANUAL'!G78+'SCI ANUAL'!G110+'SCI ANUAL'!G143+'SCI ANUAL'!G168+'SCI ANUAL'!G188+'SCI ANUAL'!G193+'SCI ANUAL'!G199</f>
        <v>-9613085265.9040546</v>
      </c>
      <c r="G21" s="1303">
        <f>+'SCI ANUAL'!H46+'SCI ANUAL'!H78+'SCI ANUAL'!H110+'SCI ANUAL'!H143+'SCI ANUAL'!H168+'SCI ANUAL'!H188+'SCI ANUAL'!H193+'SCI ANUAL'!H199</f>
        <v>-10354224014.919712</v>
      </c>
      <c r="H21" s="1313">
        <f t="shared" si="0"/>
        <v>-48703005255.755905</v>
      </c>
    </row>
    <row r="22" spans="1:11" ht="15" thickBot="1" x14ac:dyDescent="0.35">
      <c r="A22" s="1231" t="s">
        <v>1242</v>
      </c>
      <c r="C22" s="1294">
        <v>-0.74312835782118414</v>
      </c>
      <c r="D22" s="1294">
        <v>-0.27001799706982116</v>
      </c>
      <c r="E22" s="1294">
        <v>-0.19900156755455425</v>
      </c>
      <c r="F22" s="1294">
        <v>-0.25537754962696041</v>
      </c>
      <c r="G22" s="1294">
        <v>-0.25502930649415639</v>
      </c>
      <c r="H22" s="1314">
        <f t="shared" si="0"/>
        <v>-1.7225547785666764</v>
      </c>
    </row>
    <row r="23" spans="1:11" x14ac:dyDescent="0.3">
      <c r="A23" s="1244" t="s">
        <v>1242</v>
      </c>
      <c r="C23" s="1304">
        <f>+C21/C5</f>
        <v>-0.74312835782118414</v>
      </c>
      <c r="D23" s="1304">
        <f t="shared" ref="D23:G23" si="6">+D21/D5</f>
        <v>-0.27001799706982116</v>
      </c>
      <c r="E23" s="1304">
        <f t="shared" si="6"/>
        <v>-0.19900156755455425</v>
      </c>
      <c r="F23" s="1304">
        <f t="shared" si="6"/>
        <v>-0.25537754962696041</v>
      </c>
      <c r="G23" s="1304">
        <f t="shared" si="6"/>
        <v>-0.25502930649415639</v>
      </c>
      <c r="H23" s="1287">
        <f t="shared" si="0"/>
        <v>-1.7225547785666764</v>
      </c>
    </row>
    <row r="24" spans="1:11" ht="15" thickBot="1" x14ac:dyDescent="0.35">
      <c r="A24" s="1237" t="s">
        <v>1241</v>
      </c>
      <c r="C24" s="1294" t="s">
        <v>1263</v>
      </c>
      <c r="D24" s="1294">
        <v>-0.35068775774553063</v>
      </c>
      <c r="E24" s="1294">
        <v>-0.12130254153026343</v>
      </c>
      <c r="F24" s="1294">
        <v>0.30158922529736332</v>
      </c>
      <c r="G24" s="1294">
        <v>7.7096866252122753E-2</v>
      </c>
      <c r="H24" s="1314">
        <f t="shared" si="0"/>
        <v>-9.3304207726307986E-2</v>
      </c>
    </row>
    <row r="25" spans="1:11" x14ac:dyDescent="0.3">
      <c r="A25" s="1244" t="s">
        <v>1241</v>
      </c>
      <c r="C25" s="1304" t="str">
        <f>+IFERROR((C21/B21)-1,"N/A")</f>
        <v>N/A</v>
      </c>
      <c r="D25" s="1304">
        <f t="shared" ref="D25:G25" si="7">+IFERROR((D21/C21)-1,"N/A")</f>
        <v>-0.35068775774553063</v>
      </c>
      <c r="E25" s="1304">
        <f t="shared" si="7"/>
        <v>-0.12130254153026343</v>
      </c>
      <c r="F25" s="1304">
        <f t="shared" si="7"/>
        <v>0.30158922529736332</v>
      </c>
      <c r="G25" s="1304">
        <f t="shared" si="7"/>
        <v>7.7096866252122753E-2</v>
      </c>
      <c r="H25" s="1287">
        <f t="shared" si="0"/>
        <v>-9.3304207726307986E-2</v>
      </c>
    </row>
    <row r="26" spans="1:11" ht="15" thickBot="1" x14ac:dyDescent="0.35">
      <c r="A26" s="1231" t="s">
        <v>1240</v>
      </c>
      <c r="C26" s="849">
        <v>-26989566837.803528</v>
      </c>
      <c r="D26" s="849">
        <v>-28901194415.424274</v>
      </c>
      <c r="E26" s="849">
        <v>-32957392038.844494</v>
      </c>
      <c r="F26" s="849">
        <v>-42854442295.571274</v>
      </c>
      <c r="G26" s="849">
        <v>-50685481534.748627</v>
      </c>
      <c r="H26" s="1315">
        <f t="shared" si="0"/>
        <v>-182388077122.39221</v>
      </c>
    </row>
    <row r="27" spans="1:11" x14ac:dyDescent="0.3">
      <c r="A27" s="1244" t="s">
        <v>1240</v>
      </c>
      <c r="C27" s="1303">
        <f>+'SCI ANUAL'!D239</f>
        <v>-26989566837.803528</v>
      </c>
      <c r="D27" s="1303">
        <f>+'SCI ANUAL'!E239</f>
        <v>-28901194415.424274</v>
      </c>
      <c r="E27" s="1303">
        <f>+'SCI ANUAL'!F239</f>
        <v>-32957392038.844494</v>
      </c>
      <c r="F27" s="1303">
        <f>+'SCI ANUAL'!G239</f>
        <v>-42854442295.571274</v>
      </c>
      <c r="G27" s="1303">
        <f>+'SCI ANUAL'!H239</f>
        <v>-50685481534.748627</v>
      </c>
      <c r="H27" s="1313">
        <f t="shared" si="0"/>
        <v>-182388077122.39221</v>
      </c>
    </row>
    <row r="28" spans="1:11" ht="15" thickBot="1" x14ac:dyDescent="0.35">
      <c r="A28" s="1231" t="s">
        <v>1239</v>
      </c>
      <c r="C28" s="1294">
        <v>-1.5494011026270109</v>
      </c>
      <c r="D28" s="1294">
        <v>-0.92845107528340931</v>
      </c>
      <c r="E28" s="1294">
        <v>-0.88801537645823581</v>
      </c>
      <c r="F28" s="1294">
        <v>-1.1384547376157843</v>
      </c>
      <c r="G28" s="1294">
        <v>-1.2484067552047786</v>
      </c>
      <c r="H28" s="1314">
        <f t="shared" si="0"/>
        <v>-5.7527290471892192</v>
      </c>
    </row>
    <row r="29" spans="1:11" x14ac:dyDescent="0.3">
      <c r="A29" s="1244" t="s">
        <v>1239</v>
      </c>
      <c r="C29" s="1304">
        <f>+C27/C5</f>
        <v>-1.5494011026270109</v>
      </c>
      <c r="D29" s="1304">
        <f t="shared" ref="D29:G29" si="8">+D27/D5</f>
        <v>-0.92845107528340931</v>
      </c>
      <c r="E29" s="1304">
        <f t="shared" si="8"/>
        <v>-0.88801537645823581</v>
      </c>
      <c r="F29" s="1304">
        <f t="shared" si="8"/>
        <v>-1.1384547376157843</v>
      </c>
      <c r="G29" s="1304">
        <f t="shared" si="8"/>
        <v>-1.2484067552047786</v>
      </c>
      <c r="H29" s="1287">
        <f t="shared" si="0"/>
        <v>-5.7527290471892192</v>
      </c>
    </row>
    <row r="30" spans="1:11" ht="15" thickBot="1" x14ac:dyDescent="0.35">
      <c r="A30" s="1231" t="s">
        <v>1238</v>
      </c>
      <c r="C30" s="1294" t="s">
        <v>1263</v>
      </c>
      <c r="D30" s="1294">
        <v>7.0828390433564925E-2</v>
      </c>
      <c r="E30" s="1294">
        <v>0.14034705850272644</v>
      </c>
      <c r="F30" s="1294">
        <v>0.30029834414876766</v>
      </c>
      <c r="G30" s="1294">
        <v>0.1827357636616973</v>
      </c>
      <c r="H30" s="1314">
        <f t="shared" si="0"/>
        <v>0.69420955674675633</v>
      </c>
    </row>
    <row r="31" spans="1:11" x14ac:dyDescent="0.3">
      <c r="A31" s="1244" t="s">
        <v>1238</v>
      </c>
      <c r="C31" s="1304" t="str">
        <f>+IFERROR((C29/B29)-1,"N/A")</f>
        <v>N/A</v>
      </c>
      <c r="D31" s="1304">
        <f>+IFERROR((D27/C27)-1,"N/A")</f>
        <v>7.0828390433564925E-2</v>
      </c>
      <c r="E31" s="1304">
        <f t="shared" ref="E31:G31" si="9">+IFERROR((E27/D27)-1,"N/A")</f>
        <v>0.14034705850272644</v>
      </c>
      <c r="F31" s="1304">
        <f t="shared" si="9"/>
        <v>0.30029834414876766</v>
      </c>
      <c r="G31" s="1304">
        <f t="shared" si="9"/>
        <v>0.1827357636616973</v>
      </c>
      <c r="H31" s="1287">
        <f t="shared" si="0"/>
        <v>0.69420955674675633</v>
      </c>
    </row>
    <row r="32" spans="1:11" x14ac:dyDescent="0.3">
      <c r="A32" s="1233"/>
      <c r="C32" s="775"/>
      <c r="D32" s="775"/>
      <c r="E32" s="775"/>
      <c r="F32" s="775"/>
      <c r="G32" s="775"/>
      <c r="H32" s="1261"/>
      <c r="I32" s="1273"/>
      <c r="J32" s="1273"/>
      <c r="K32" s="1273"/>
    </row>
    <row r="33" spans="1:11" ht="15" thickBot="1" x14ac:dyDescent="0.35">
      <c r="A33" s="1238"/>
      <c r="C33" s="775"/>
      <c r="D33" s="775"/>
      <c r="E33" s="775"/>
      <c r="F33" s="775"/>
      <c r="G33" s="775"/>
      <c r="H33" s="1261"/>
      <c r="I33" s="1273"/>
      <c r="J33" s="1273"/>
      <c r="K33" s="1273"/>
    </row>
    <row r="34" spans="1:11" ht="15.6" x14ac:dyDescent="0.3">
      <c r="A34" s="1239" t="s">
        <v>1236</v>
      </c>
      <c r="C34" s="775"/>
      <c r="D34" s="775"/>
      <c r="E34" s="775"/>
      <c r="F34" s="775"/>
      <c r="G34" s="775"/>
      <c r="H34" s="1261"/>
    </row>
    <row r="35" spans="1:11" ht="15" thickBot="1" x14ac:dyDescent="0.35">
      <c r="A35" s="1237" t="s">
        <v>1235</v>
      </c>
      <c r="C35" s="1296">
        <v>144</v>
      </c>
      <c r="D35" s="1296">
        <v>113</v>
      </c>
      <c r="E35" s="1296">
        <v>100</v>
      </c>
      <c r="F35" s="1296">
        <v>116</v>
      </c>
      <c r="G35" s="1296">
        <v>118</v>
      </c>
      <c r="H35" s="1317">
        <f t="shared" si="0"/>
        <v>591</v>
      </c>
    </row>
    <row r="36" spans="1:11" x14ac:dyDescent="0.3">
      <c r="A36" s="1244" t="s">
        <v>1235</v>
      </c>
      <c r="C36" s="1306">
        <f>IFERROR(ROUNDUP(((('SFP ANUAL'!D17+'SFP ANUAL'!D20+'SFP ANUAL'!D23+'SFP ANUAL'!D28+'SFP ANUAL'!D31+'SFP ANUAL'!D36+'SFP ANUAL'!D39)/'SCI ANUAL'!D3)*360),0),"N/A")</f>
        <v>144</v>
      </c>
      <c r="D36" s="1306">
        <f>IFERROR(ROUNDUP(((('SFP ANUAL'!E17+'SFP ANUAL'!E20+'SFP ANUAL'!E23+'SFP ANUAL'!E28+'SFP ANUAL'!E31+'SFP ANUAL'!E36+'SFP ANUAL'!E39)/'SCI ANUAL'!E3)*360),0),"N/A")</f>
        <v>113</v>
      </c>
      <c r="E36" s="1306">
        <f>IFERROR(ROUNDUP(((('SFP ANUAL'!F17+'SFP ANUAL'!F20+'SFP ANUAL'!F23+'SFP ANUAL'!F28+'SFP ANUAL'!F31+'SFP ANUAL'!F36+'SFP ANUAL'!F39)/'SCI ANUAL'!F3)*360),0),"N/A")</f>
        <v>100</v>
      </c>
      <c r="F36" s="1306">
        <f>IFERROR(ROUNDUP(((('SFP ANUAL'!G17+'SFP ANUAL'!G20+'SFP ANUAL'!G23+'SFP ANUAL'!G28+'SFP ANUAL'!G31+'SFP ANUAL'!G36+'SFP ANUAL'!G39)/'SCI ANUAL'!G3)*360),0),"N/A")</f>
        <v>116</v>
      </c>
      <c r="G36" s="1306">
        <f>IFERROR(ROUNDUP(((('SFP ANUAL'!H17+'SFP ANUAL'!H20+'SFP ANUAL'!H23+'SFP ANUAL'!H28+'SFP ANUAL'!H31+'SFP ANUAL'!H36+'SFP ANUAL'!H39)/'SCI ANUAL'!H3)*360),0),"N/A")</f>
        <v>118</v>
      </c>
      <c r="H36" s="1318">
        <f t="shared" si="0"/>
        <v>591</v>
      </c>
    </row>
    <row r="37" spans="1:11" ht="15" thickBot="1" x14ac:dyDescent="0.35">
      <c r="A37" s="1237" t="s">
        <v>1234</v>
      </c>
      <c r="C37" s="1296">
        <v>152</v>
      </c>
      <c r="D37" s="1296">
        <v>144</v>
      </c>
      <c r="E37" s="1296">
        <v>128</v>
      </c>
      <c r="F37" s="1296">
        <v>169</v>
      </c>
      <c r="G37" s="1296">
        <v>156</v>
      </c>
      <c r="H37" s="1317">
        <f t="shared" si="0"/>
        <v>749</v>
      </c>
    </row>
    <row r="38" spans="1:11" x14ac:dyDescent="0.3">
      <c r="A38" s="1244" t="s">
        <v>1234</v>
      </c>
      <c r="C38" s="1306">
        <f>+IFERROR(ROUNDUP(((('SFP ANUAL'!D17+'SFP ANUAL'!D20+'SFP ANUAL'!D23)/'SCI ANUAL'!D5)*360),0),"N/A")</f>
        <v>152</v>
      </c>
      <c r="D38" s="1306">
        <f>+IFERROR(ROUNDUP(((('SFP ANUAL'!E17+'SFP ANUAL'!E20+'SFP ANUAL'!E23)/'SCI ANUAL'!E5)*360),0),"N/A")</f>
        <v>144</v>
      </c>
      <c r="E38" s="1306">
        <f>+IFERROR(ROUNDUP(((('SFP ANUAL'!F17+'SFP ANUAL'!F20+'SFP ANUAL'!F23)/'SCI ANUAL'!F5)*360),0),"N/A")</f>
        <v>128</v>
      </c>
      <c r="F38" s="1306">
        <f>+IFERROR(ROUNDUP(((('SFP ANUAL'!G17+'SFP ANUAL'!G20+'SFP ANUAL'!G23)/'SCI ANUAL'!G5)*360),0),"N/A")</f>
        <v>169</v>
      </c>
      <c r="G38" s="1306">
        <f>+IFERROR(ROUNDUP(((('SFP ANUAL'!H17+'SFP ANUAL'!H20+'SFP ANUAL'!H23)/'SCI ANUAL'!H5)*360),0),"N/A")</f>
        <v>156</v>
      </c>
      <c r="H38" s="1318">
        <f t="shared" si="0"/>
        <v>749</v>
      </c>
    </row>
    <row r="39" spans="1:11" ht="15" thickBot="1" x14ac:dyDescent="0.35">
      <c r="A39" s="1237" t="s">
        <v>1233</v>
      </c>
      <c r="C39" s="1296">
        <v>121</v>
      </c>
      <c r="D39" s="1296">
        <v>111</v>
      </c>
      <c r="E39" s="1296">
        <v>96</v>
      </c>
      <c r="F39" s="1296">
        <v>88</v>
      </c>
      <c r="G39" s="1296">
        <v>102</v>
      </c>
      <c r="H39" s="1317">
        <f t="shared" si="0"/>
        <v>518</v>
      </c>
    </row>
    <row r="40" spans="1:11" x14ac:dyDescent="0.3">
      <c r="A40" s="1244" t="s">
        <v>1233</v>
      </c>
      <c r="C40" s="1306">
        <f>+IFERROR(ROUNDUP(((('SFP ANUAL'!D28+'SFP ANUAL'!D31)/'SCI ANUAL'!D22)*360),0),"N/A")</f>
        <v>121</v>
      </c>
      <c r="D40" s="1306">
        <f>+IFERROR(ROUNDUP(((('SFP ANUAL'!E28+'SFP ANUAL'!E31)/'SCI ANUAL'!E22)*360),0),"N/A")</f>
        <v>111</v>
      </c>
      <c r="E40" s="1306">
        <f>+IFERROR(ROUNDUP(((('SFP ANUAL'!F28+'SFP ANUAL'!F31)/'SCI ANUAL'!F22)*360),0),"N/A")</f>
        <v>96</v>
      </c>
      <c r="F40" s="1306">
        <f>+IFERROR(ROUNDUP(((('SFP ANUAL'!G28+'SFP ANUAL'!G31)/'SCI ANUAL'!G22)*360),0),"N/A")</f>
        <v>88</v>
      </c>
      <c r="G40" s="1306">
        <f>+IFERROR(ROUNDUP(((('SFP ANUAL'!H28+'SFP ANUAL'!H31)/'SCI ANUAL'!H22)*360),0),"N/A")</f>
        <v>102</v>
      </c>
      <c r="H40" s="1318">
        <f t="shared" si="0"/>
        <v>518</v>
      </c>
    </row>
    <row r="41" spans="1:11" ht="15" thickBot="1" x14ac:dyDescent="0.35">
      <c r="A41" s="1237" t="s">
        <v>1232</v>
      </c>
      <c r="C41" s="1296" t="s">
        <v>1263</v>
      </c>
      <c r="D41" s="1296">
        <v>68</v>
      </c>
      <c r="E41" s="1296">
        <v>72</v>
      </c>
      <c r="F41" s="1296">
        <v>79</v>
      </c>
      <c r="G41" s="1296">
        <v>89</v>
      </c>
      <c r="H41" s="1317">
        <f t="shared" si="0"/>
        <v>308</v>
      </c>
    </row>
    <row r="42" spans="1:11" x14ac:dyDescent="0.3">
      <c r="A42" s="1244" t="s">
        <v>1232</v>
      </c>
      <c r="C42" s="1306" t="str">
        <f>+IFERROR(ROUNDUP(((('SFP ANUAL'!D36+'SFP ANUAL'!D39)/'SCI ANUAL'!D26)*360),0),"N/A")</f>
        <v>N/A</v>
      </c>
      <c r="D42" s="1306">
        <f>+IFERROR(ROUNDUP(((('SFP ANUAL'!E36+'SFP ANUAL'!E39)/'SCI ANUAL'!E26)*360),0),"N/A")</f>
        <v>68</v>
      </c>
      <c r="E42" s="1306">
        <f>+IFERROR(ROUNDUP(((('SFP ANUAL'!F36+'SFP ANUAL'!F39)/'SCI ANUAL'!F26)*360),0),"N/A")</f>
        <v>72</v>
      </c>
      <c r="F42" s="1306">
        <f>+IFERROR(ROUNDUP(((('SFP ANUAL'!G36+'SFP ANUAL'!G39)/'SCI ANUAL'!G26)*360),0),"N/A")</f>
        <v>79</v>
      </c>
      <c r="G42" s="1306">
        <f>+IFERROR(ROUNDUP(((('SFP ANUAL'!H36+'SFP ANUAL'!H39)/'SCI ANUAL'!H26)*360),0),"N/A")</f>
        <v>89</v>
      </c>
      <c r="H42" s="1318">
        <f t="shared" si="0"/>
        <v>308</v>
      </c>
    </row>
    <row r="43" spans="1:11" ht="15" thickBot="1" x14ac:dyDescent="0.35">
      <c r="A43" s="1231" t="s">
        <v>1231</v>
      </c>
      <c r="C43" s="1292">
        <v>2.5021641543130269</v>
      </c>
      <c r="D43" s="1292">
        <v>3.2033694979822647</v>
      </c>
      <c r="E43" s="1292">
        <v>3.614779500049468</v>
      </c>
      <c r="F43" s="1292">
        <v>3.1053139528576073</v>
      </c>
      <c r="G43" s="1292">
        <v>3.0725355986460161</v>
      </c>
      <c r="H43" s="1319">
        <f t="shared" si="0"/>
        <v>15.498162703848383</v>
      </c>
    </row>
    <row r="44" spans="1:11" x14ac:dyDescent="0.3">
      <c r="A44" s="1244" t="s">
        <v>1231</v>
      </c>
      <c r="C44" s="1307">
        <f>+IFERROR('SCI ANUAL'!D3/('SFP ANUAL'!D17+'SFP ANUAL'!D20+'SFP ANUAL'!D23+'SFP ANUAL'!D28+'SFP ANUAL'!D31+'SFP ANUAL'!D36+'SFP ANUAL'!D39),"N/A")</f>
        <v>2.5021641543130269</v>
      </c>
      <c r="D44" s="1307">
        <f>+IFERROR('SCI ANUAL'!E3/('SFP ANUAL'!E17+'SFP ANUAL'!E20+'SFP ANUAL'!E23+'SFP ANUAL'!E28+'SFP ANUAL'!E31+'SFP ANUAL'!E36+'SFP ANUAL'!E39),"N/A")</f>
        <v>3.2033694979822647</v>
      </c>
      <c r="E44" s="1307">
        <f>+IFERROR('SCI ANUAL'!F3/('SFP ANUAL'!F17+'SFP ANUAL'!F20+'SFP ANUAL'!F23+'SFP ANUAL'!F28+'SFP ANUAL'!F31+'SFP ANUAL'!F36+'SFP ANUAL'!F39),"N/A")</f>
        <v>3.614779500049468</v>
      </c>
      <c r="F44" s="1307">
        <f>+IFERROR('SCI ANUAL'!G3/('SFP ANUAL'!G17+'SFP ANUAL'!G20+'SFP ANUAL'!G23+'SFP ANUAL'!G28+'SFP ANUAL'!G31+'SFP ANUAL'!G36+'SFP ANUAL'!G39),"N/A")</f>
        <v>3.1053139528576073</v>
      </c>
      <c r="G44" s="1307">
        <f>+IFERROR('SCI ANUAL'!H3/('SFP ANUAL'!H17+'SFP ANUAL'!H20+'SFP ANUAL'!H23+'SFP ANUAL'!H28+'SFP ANUAL'!H31+'SFP ANUAL'!H36+'SFP ANUAL'!H39),"N/A")</f>
        <v>3.0725355986460161</v>
      </c>
      <c r="H44" s="1293">
        <f t="shared" si="0"/>
        <v>15.498162703848383</v>
      </c>
    </row>
    <row r="45" spans="1:11" ht="15" thickBot="1" x14ac:dyDescent="0.35">
      <c r="A45" s="1231" t="s">
        <v>1228</v>
      </c>
      <c r="C45" s="1296">
        <v>80</v>
      </c>
      <c r="D45" s="1296">
        <v>76</v>
      </c>
      <c r="E45" s="1296">
        <v>73</v>
      </c>
      <c r="F45" s="1296">
        <v>78</v>
      </c>
      <c r="G45" s="1296">
        <v>78</v>
      </c>
      <c r="H45" s="1317">
        <f t="shared" si="0"/>
        <v>385</v>
      </c>
    </row>
    <row r="46" spans="1:11" x14ac:dyDescent="0.3">
      <c r="A46" s="1244" t="s">
        <v>1228</v>
      </c>
      <c r="C46" s="1306">
        <f>+ROUNDUP(('SFP ANUAL'!D42/'SCI ANUAL'!D30)*360,0)</f>
        <v>80</v>
      </c>
      <c r="D46" s="1306">
        <f>+ROUNDUP(('SFP ANUAL'!E42/'SCI ANUAL'!E30)*360,0)</f>
        <v>76</v>
      </c>
      <c r="E46" s="1306">
        <f>+ROUNDUP(('SFP ANUAL'!F42/'SCI ANUAL'!F30)*360,0)</f>
        <v>73</v>
      </c>
      <c r="F46" s="1306">
        <f>+ROUNDUP(('SFP ANUAL'!G42/'SCI ANUAL'!G30)*360,0)</f>
        <v>78</v>
      </c>
      <c r="G46" s="1306">
        <f>+ROUNDUP(('SFP ANUAL'!H42/'SCI ANUAL'!H30)*360,0)</f>
        <v>78</v>
      </c>
      <c r="H46" s="1318">
        <f t="shared" si="0"/>
        <v>385</v>
      </c>
    </row>
    <row r="47" spans="1:11" ht="15" thickBot="1" x14ac:dyDescent="0.35">
      <c r="A47" s="1235" t="s">
        <v>1222</v>
      </c>
      <c r="C47" s="1292">
        <v>4.5043739311677156</v>
      </c>
      <c r="D47" s="1292">
        <v>4.7513534258426047</v>
      </c>
      <c r="E47" s="1292">
        <v>4.9727100388409538</v>
      </c>
      <c r="F47" s="1292">
        <v>4.6677837204845236</v>
      </c>
      <c r="G47" s="1292">
        <v>4.616178149481529</v>
      </c>
      <c r="H47" s="1319">
        <f t="shared" si="0"/>
        <v>23.512399265817322</v>
      </c>
    </row>
    <row r="48" spans="1:11" x14ac:dyDescent="0.3">
      <c r="A48" s="1244" t="s">
        <v>1222</v>
      </c>
      <c r="C48" s="1307">
        <f>+'SCI ANUAL'!D30/'SFP ANUAL'!D42</f>
        <v>4.5043739311677156</v>
      </c>
      <c r="D48" s="1307">
        <f>+'SCI ANUAL'!E30/'SFP ANUAL'!E42</f>
        <v>4.7513534258426047</v>
      </c>
      <c r="E48" s="1307">
        <f>+'SCI ANUAL'!F30/'SFP ANUAL'!F42</f>
        <v>4.9727100388409538</v>
      </c>
      <c r="F48" s="1307">
        <f>+'SCI ANUAL'!G30/'SFP ANUAL'!G42</f>
        <v>4.6677837204845236</v>
      </c>
      <c r="G48" s="1307">
        <f>+'SCI ANUAL'!H30/'SFP ANUAL'!H42</f>
        <v>4.616178149481529</v>
      </c>
      <c r="H48" s="1293">
        <f t="shared" si="0"/>
        <v>23.512399265817322</v>
      </c>
    </row>
    <row r="49" spans="1:8" ht="15" thickBot="1" x14ac:dyDescent="0.35">
      <c r="A49" s="1235" t="s">
        <v>1218</v>
      </c>
      <c r="C49" s="1281">
        <v>22</v>
      </c>
      <c r="D49" s="1296">
        <v>18</v>
      </c>
      <c r="E49" s="1296">
        <v>10</v>
      </c>
      <c r="F49" s="1296">
        <v>23</v>
      </c>
      <c r="G49" s="1296">
        <v>14</v>
      </c>
      <c r="H49" s="1317">
        <f t="shared" si="0"/>
        <v>87</v>
      </c>
    </row>
    <row r="50" spans="1:8" x14ac:dyDescent="0.3">
      <c r="A50" s="1244" t="s">
        <v>1218</v>
      </c>
      <c r="C50" s="1306">
        <f>+ROUNDUP(('SFP ANUAL'!D107/'SCI ANUAL'!D30)*360,0)</f>
        <v>22</v>
      </c>
      <c r="D50" s="1306">
        <f>+ROUNDUP(('SFP ANUAL'!E107/'SCI ANUAL'!E30)*360,0)</f>
        <v>18</v>
      </c>
      <c r="E50" s="1306">
        <f>+ROUNDUP(('SFP ANUAL'!F107/'SCI ANUAL'!F30)*360,0)</f>
        <v>10</v>
      </c>
      <c r="F50" s="1306">
        <f>+ROUNDUP(('SFP ANUAL'!G107/'SCI ANUAL'!G30)*360,0)</f>
        <v>23</v>
      </c>
      <c r="G50" s="1306">
        <f>+ROUNDUP(('SFP ANUAL'!H107/'SCI ANUAL'!H30)*360,0)</f>
        <v>14</v>
      </c>
      <c r="H50" s="1318">
        <f t="shared" si="0"/>
        <v>87</v>
      </c>
    </row>
    <row r="51" spans="1:8" ht="15" thickBot="1" x14ac:dyDescent="0.35">
      <c r="A51" s="1237" t="s">
        <v>1211</v>
      </c>
      <c r="C51" s="1292">
        <v>16.513533454285799</v>
      </c>
      <c r="D51" s="1292">
        <v>20.984023020402578</v>
      </c>
      <c r="E51" s="1292">
        <v>38.151850069614525</v>
      </c>
      <c r="F51" s="1292">
        <v>16.039416795008556</v>
      </c>
      <c r="G51" s="1292">
        <v>27.048478918802296</v>
      </c>
      <c r="H51" s="1319">
        <f t="shared" si="0"/>
        <v>118.73730225811374</v>
      </c>
    </row>
    <row r="52" spans="1:8" x14ac:dyDescent="0.3">
      <c r="A52" s="1244" t="s">
        <v>1211</v>
      </c>
      <c r="C52" s="1307">
        <f>+('SCI ANUAL'!D30/'SFP ANUAL'!D107)</f>
        <v>16.513533454285799</v>
      </c>
      <c r="D52" s="1307">
        <f>+('SCI ANUAL'!E30/'SFP ANUAL'!E107)</f>
        <v>20.984023020402578</v>
      </c>
      <c r="E52" s="1307">
        <f>+('SCI ANUAL'!F30/'SFP ANUAL'!F107)</f>
        <v>38.151850069614525</v>
      </c>
      <c r="F52" s="1307">
        <f>+('SCI ANUAL'!G30/'SFP ANUAL'!G107)</f>
        <v>16.039416795008556</v>
      </c>
      <c r="G52" s="1307">
        <f>+('SCI ANUAL'!H30/'SFP ANUAL'!H107)</f>
        <v>27.048478918802296</v>
      </c>
      <c r="H52" s="1293">
        <f t="shared" si="0"/>
        <v>118.73730225811374</v>
      </c>
    </row>
    <row r="53" spans="1:8" ht="15" thickBot="1" x14ac:dyDescent="0.35">
      <c r="A53" s="1231" t="s">
        <v>1210</v>
      </c>
      <c r="C53" s="1281">
        <v>202</v>
      </c>
      <c r="D53" s="1281">
        <v>172</v>
      </c>
      <c r="E53" s="1281">
        <v>163</v>
      </c>
      <c r="F53" s="1281">
        <v>171</v>
      </c>
      <c r="G53" s="1281">
        <v>182</v>
      </c>
      <c r="H53" s="1318">
        <f t="shared" si="0"/>
        <v>890</v>
      </c>
    </row>
    <row r="54" spans="1:8" x14ac:dyDescent="0.3">
      <c r="A54" s="1244" t="s">
        <v>1210</v>
      </c>
      <c r="C54" s="1306">
        <f>+C36+C46-C50</f>
        <v>202</v>
      </c>
      <c r="D54" s="1306">
        <f t="shared" ref="D54:G54" si="10">+D36+D46-D50</f>
        <v>171</v>
      </c>
      <c r="E54" s="1306">
        <f t="shared" si="10"/>
        <v>163</v>
      </c>
      <c r="F54" s="1306">
        <f t="shared" si="10"/>
        <v>171</v>
      </c>
      <c r="G54" s="1306">
        <f t="shared" si="10"/>
        <v>182</v>
      </c>
      <c r="H54" s="1318">
        <f t="shared" si="0"/>
        <v>889</v>
      </c>
    </row>
    <row r="55" spans="1:8" ht="15" thickBot="1" x14ac:dyDescent="0.35">
      <c r="A55" s="1231" t="s">
        <v>1209</v>
      </c>
      <c r="C55" s="1296">
        <v>224</v>
      </c>
      <c r="D55" s="1296">
        <v>189</v>
      </c>
      <c r="E55" s="1296">
        <v>173</v>
      </c>
      <c r="F55" s="1296">
        <v>194</v>
      </c>
      <c r="G55" s="1296">
        <v>196</v>
      </c>
      <c r="H55" s="1317">
        <f t="shared" si="0"/>
        <v>976</v>
      </c>
    </row>
    <row r="56" spans="1:8" x14ac:dyDescent="0.3">
      <c r="A56" s="1244" t="s">
        <v>1209</v>
      </c>
      <c r="C56" s="1306">
        <f>+C36+C46</f>
        <v>224</v>
      </c>
      <c r="D56" s="1306">
        <f t="shared" ref="D56:G56" si="11">+D36+D46</f>
        <v>189</v>
      </c>
      <c r="E56" s="1306">
        <f t="shared" si="11"/>
        <v>173</v>
      </c>
      <c r="F56" s="1306">
        <f t="shared" si="11"/>
        <v>194</v>
      </c>
      <c r="G56" s="1306">
        <f t="shared" si="11"/>
        <v>196</v>
      </c>
      <c r="H56" s="1318">
        <f t="shared" si="0"/>
        <v>976</v>
      </c>
    </row>
    <row r="57" spans="1:8" ht="15" thickBot="1" x14ac:dyDescent="0.35">
      <c r="A57" s="1235" t="s">
        <v>1208</v>
      </c>
      <c r="C57" s="1292">
        <v>0.69562595765027335</v>
      </c>
      <c r="D57" s="1292">
        <v>1.1185452857283167</v>
      </c>
      <c r="E57" s="1292">
        <v>1.3110514169518788</v>
      </c>
      <c r="F57" s="1292">
        <v>1.2454708083449937</v>
      </c>
      <c r="G57" s="1292">
        <v>1.2841867425993119</v>
      </c>
      <c r="H57" s="1319">
        <f t="shared" si="0"/>
        <v>5.654880211274774</v>
      </c>
    </row>
    <row r="58" spans="1:8" x14ac:dyDescent="0.3">
      <c r="A58" s="1244" t="s">
        <v>1208</v>
      </c>
      <c r="C58" s="1307">
        <f>+('SCI ANUAL'!D3/'SFP ANUAL'!D3)</f>
        <v>0.69562595765027335</v>
      </c>
      <c r="D58" s="1307">
        <f>+('SCI ANUAL'!E3/'SFP ANUAL'!E3)</f>
        <v>1.1185452857283167</v>
      </c>
      <c r="E58" s="1307">
        <f>+('SCI ANUAL'!F3/'SFP ANUAL'!F3)</f>
        <v>1.3110514169518788</v>
      </c>
      <c r="F58" s="1307">
        <f>+('SCI ANUAL'!G3/'SFP ANUAL'!G3)</f>
        <v>1.2454708083449937</v>
      </c>
      <c r="G58" s="1307">
        <f>+('SCI ANUAL'!H3/'SFP ANUAL'!H3)</f>
        <v>1.2841867425993119</v>
      </c>
      <c r="H58" s="1293">
        <f t="shared" si="0"/>
        <v>5.654880211274774</v>
      </c>
    </row>
    <row r="59" spans="1:8" x14ac:dyDescent="0.3">
      <c r="C59" s="775"/>
      <c r="D59" s="775"/>
      <c r="E59" s="775"/>
      <c r="F59" s="775"/>
      <c r="G59" s="775"/>
      <c r="H59" s="1261"/>
    </row>
    <row r="60" spans="1:8" ht="15" thickBot="1" x14ac:dyDescent="0.35">
      <c r="C60" s="775"/>
      <c r="D60" s="775"/>
      <c r="E60" s="775"/>
      <c r="F60" s="775"/>
      <c r="G60" s="775"/>
      <c r="H60" s="1261"/>
    </row>
    <row r="61" spans="1:8" ht="15.6" x14ac:dyDescent="0.3">
      <c r="A61" s="1240" t="s">
        <v>1206</v>
      </c>
      <c r="C61" s="775"/>
      <c r="D61" s="775"/>
      <c r="E61" s="775"/>
      <c r="F61" s="775"/>
      <c r="G61" s="775"/>
      <c r="H61" s="1261"/>
    </row>
    <row r="62" spans="1:8" ht="15" thickBot="1" x14ac:dyDescent="0.35">
      <c r="A62" s="1231" t="s">
        <v>1205</v>
      </c>
      <c r="C62" s="1292">
        <v>0.44026209759276558</v>
      </c>
      <c r="D62" s="1292">
        <v>0.27818642819539902</v>
      </c>
      <c r="E62" s="1292">
        <v>0.18640142527400783</v>
      </c>
      <c r="F62" s="1292">
        <v>0.14400645905616485</v>
      </c>
      <c r="G62" s="1292">
        <v>0.11483973414308656</v>
      </c>
      <c r="H62" s="1319">
        <f t="shared" si="0"/>
        <v>1.1636961442614238</v>
      </c>
    </row>
    <row r="63" spans="1:8" x14ac:dyDescent="0.3">
      <c r="A63" s="1244" t="s">
        <v>1205</v>
      </c>
      <c r="C63" s="1307">
        <f>+('SFP ANUAL'!D5/'SFP ANUAL'!D95)</f>
        <v>0.44026209759276558</v>
      </c>
      <c r="D63" s="1307">
        <f>+('SFP ANUAL'!E5/'SFP ANUAL'!E95)</f>
        <v>0.27818642819539902</v>
      </c>
      <c r="E63" s="1307">
        <f>+('SFP ANUAL'!F5/'SFP ANUAL'!F95)</f>
        <v>0.18640142527400783</v>
      </c>
      <c r="F63" s="1307">
        <f>+('SFP ANUAL'!G5/'SFP ANUAL'!G95)</f>
        <v>0.14400645905616485</v>
      </c>
      <c r="G63" s="1307">
        <f>+('SFP ANUAL'!H5/'SFP ANUAL'!H95)</f>
        <v>0.11483973414308656</v>
      </c>
      <c r="H63" s="1293">
        <f t="shared" si="0"/>
        <v>1.1636961442614238</v>
      </c>
    </row>
    <row r="64" spans="1:8" ht="15" thickBot="1" x14ac:dyDescent="0.35">
      <c r="A64" s="1231" t="s">
        <v>1204</v>
      </c>
      <c r="C64" s="1292">
        <v>0.23296230529194206</v>
      </c>
      <c r="D64" s="1292">
        <v>0.15757774268028762</v>
      </c>
      <c r="E64" s="1292">
        <v>0.10525983477532566</v>
      </c>
      <c r="F64" s="1292">
        <v>8.2641834381675272E-2</v>
      </c>
      <c r="G64" s="1292">
        <v>6.5690282850285039E-2</v>
      </c>
      <c r="H64" s="1319">
        <f t="shared" si="0"/>
        <v>0.64413199997951565</v>
      </c>
    </row>
    <row r="65" spans="1:8" x14ac:dyDescent="0.3">
      <c r="A65" s="1244" t="s">
        <v>1204</v>
      </c>
      <c r="C65" s="1307">
        <f>+('SFP ANUAL'!D5-'SFP ANUAL'!D42)/'SFP ANUAL'!D95</f>
        <v>0.23296230529194206</v>
      </c>
      <c r="D65" s="1307">
        <f>+('SFP ANUAL'!E5-'SFP ANUAL'!E42)/'SFP ANUAL'!E95</f>
        <v>0.15757774268028762</v>
      </c>
      <c r="E65" s="1307">
        <f>+('SFP ANUAL'!F5-'SFP ANUAL'!F42)/'SFP ANUAL'!F95</f>
        <v>0.10525983477532566</v>
      </c>
      <c r="F65" s="1307">
        <f>+('SFP ANUAL'!G5-'SFP ANUAL'!G42)/'SFP ANUAL'!G95</f>
        <v>8.2641834381675272E-2</v>
      </c>
      <c r="G65" s="1307">
        <f>+('SFP ANUAL'!H5-'SFP ANUAL'!H42)/'SFP ANUAL'!H95</f>
        <v>6.5690282850285039E-2</v>
      </c>
      <c r="H65" s="1293">
        <f t="shared" si="0"/>
        <v>0.64413199997951565</v>
      </c>
    </row>
    <row r="66" spans="1:8" ht="15" thickBot="1" x14ac:dyDescent="0.35">
      <c r="A66" s="1235" t="s">
        <v>1203</v>
      </c>
      <c r="C66" s="1292">
        <v>-9.2849133965387694E-3</v>
      </c>
      <c r="D66" s="1292">
        <v>-6.2747349115481561E-3</v>
      </c>
      <c r="E66" s="1292">
        <v>-1.6039221171540859E-3</v>
      </c>
      <c r="F66" s="1292">
        <v>-1.8680063180966304E-3</v>
      </c>
      <c r="G66" s="1292">
        <v>-1.2884888663346921E-3</v>
      </c>
      <c r="H66" s="1319">
        <f t="shared" si="0"/>
        <v>-2.0320065609672335E-2</v>
      </c>
    </row>
    <row r="67" spans="1:8" x14ac:dyDescent="0.3">
      <c r="A67" s="1244" t="s">
        <v>1203</v>
      </c>
      <c r="C67" s="1307">
        <f>+('SFP ANUAL'!D5-'SFP ANUAL'!D42-('SFP ANUAL'!D17+'SFP ANUAL'!D20+'SFP ANUAL'!D23+'SFP ANUAL'!D28+'SFP ANUAL'!D31+'SFP ANUAL'!D36+'SFP ANUAL'!D39))/'SFP ANUAL'!D95</f>
        <v>-9.2849133965387694E-3</v>
      </c>
      <c r="D67" s="1307">
        <f>+('SFP ANUAL'!E5-'SFP ANUAL'!E42-('SFP ANUAL'!E17+'SFP ANUAL'!E20+'SFP ANUAL'!E23+'SFP ANUAL'!E28+'SFP ANUAL'!E31+'SFP ANUAL'!E36+'SFP ANUAL'!E39))/'SFP ANUAL'!E95</f>
        <v>-6.2747349115481561E-3</v>
      </c>
      <c r="E67" s="1307">
        <f>+('SFP ANUAL'!F5-'SFP ANUAL'!F42-('SFP ANUAL'!F17+'SFP ANUAL'!F20+'SFP ANUAL'!F23+'SFP ANUAL'!F28+'SFP ANUAL'!F31+'SFP ANUAL'!F36+'SFP ANUAL'!F39))/'SFP ANUAL'!F95</f>
        <v>-1.6039221171540859E-3</v>
      </c>
      <c r="F67" s="1307">
        <f>+('SFP ANUAL'!G5-'SFP ANUAL'!G42-('SFP ANUAL'!G17+'SFP ANUAL'!G20+'SFP ANUAL'!G23+'SFP ANUAL'!G28+'SFP ANUAL'!G31+'SFP ANUAL'!G36+'SFP ANUAL'!G39))/'SFP ANUAL'!G95</f>
        <v>-1.8680063180966304E-3</v>
      </c>
      <c r="G67" s="1307">
        <f>+('SFP ANUAL'!H5-'SFP ANUAL'!H42-('SFP ANUAL'!H17+'SFP ANUAL'!H20+'SFP ANUAL'!H23+'SFP ANUAL'!H28+'SFP ANUAL'!H31+'SFP ANUAL'!H36+'SFP ANUAL'!H39))/'SFP ANUAL'!H95</f>
        <v>-1.2884888663346921E-3</v>
      </c>
      <c r="H67" s="1293">
        <f t="shared" ref="H67:H120" si="12">+SUM(C67:G67)</f>
        <v>-2.0320065609672335E-2</v>
      </c>
    </row>
    <row r="68" spans="1:8" ht="15" thickBot="1" x14ac:dyDescent="0.35">
      <c r="A68" s="1234" t="s">
        <v>1202</v>
      </c>
      <c r="C68" s="849">
        <v>-16085781757.042583</v>
      </c>
      <c r="D68" s="849">
        <v>-42807687030.94117</v>
      </c>
      <c r="E68" s="849">
        <v>-78168230790.852203</v>
      </c>
      <c r="F68" s="849">
        <v>-122782866645.84857</v>
      </c>
      <c r="G68" s="849">
        <v>-174628560900.99588</v>
      </c>
      <c r="H68" s="1315">
        <f t="shared" si="12"/>
        <v>-434473127125.68042</v>
      </c>
    </row>
    <row r="69" spans="1:8" x14ac:dyDescent="0.3">
      <c r="A69" s="1244" t="s">
        <v>1202</v>
      </c>
      <c r="C69" s="1308">
        <f>+'SFP ANUAL'!D5-'SFP ANUAL'!D95</f>
        <v>-16085781757.042583</v>
      </c>
      <c r="D69" s="1308">
        <f>+'SFP ANUAL'!E5-'SFP ANUAL'!E95</f>
        <v>-42807687030.94117</v>
      </c>
      <c r="E69" s="1308">
        <f>+'SFP ANUAL'!F5-'SFP ANUAL'!F95</f>
        <v>-78168230790.852203</v>
      </c>
      <c r="F69" s="1308">
        <f>+'SFP ANUAL'!G5-'SFP ANUAL'!G95</f>
        <v>-122782866645.84857</v>
      </c>
      <c r="G69" s="1308">
        <f>+'SFP ANUAL'!H5-'SFP ANUAL'!H95</f>
        <v>-174628560900.99588</v>
      </c>
      <c r="H69" s="1315">
        <f t="shared" si="12"/>
        <v>-434473127125.68042</v>
      </c>
    </row>
    <row r="70" spans="1:8" ht="15" thickBot="1" x14ac:dyDescent="0.35">
      <c r="A70" s="1234" t="s">
        <v>1201</v>
      </c>
      <c r="C70" s="849">
        <v>11294119032.25342</v>
      </c>
      <c r="D70" s="849">
        <v>15250593868.607594</v>
      </c>
      <c r="E70" s="849">
        <v>17046906612.18112</v>
      </c>
      <c r="F70" s="849">
        <v>18362511402.444366</v>
      </c>
      <c r="G70" s="849">
        <v>21255495685.442886</v>
      </c>
      <c r="H70" s="1315">
        <f t="shared" si="12"/>
        <v>83209626600.929382</v>
      </c>
    </row>
    <row r="71" spans="1:8" x14ac:dyDescent="0.3">
      <c r="A71" s="1244" t="s">
        <v>1201</v>
      </c>
      <c r="C71" s="1308">
        <f>+('SFP ANUAL'!D17+'SFP ANUAL'!D20+'SFP ANUAL'!D23+'SFP ANUAL'!D28+'SFP ANUAL'!D31+'SFP ANUAL'!D36+'SFP ANUAL'!D39)+'SFP ANUAL'!D42-'SFP ANUAL'!D107</f>
        <v>11294119032.25342</v>
      </c>
      <c r="D71" s="1308">
        <f>+('SFP ANUAL'!E17+'SFP ANUAL'!E20+'SFP ANUAL'!E23+'SFP ANUAL'!E28+'SFP ANUAL'!E31+'SFP ANUAL'!E36+'SFP ANUAL'!E39)+'SFP ANUAL'!E42-'SFP ANUAL'!E107</f>
        <v>15250593868.607594</v>
      </c>
      <c r="E71" s="1308">
        <f>+('SFP ANUAL'!F17+'SFP ANUAL'!F20+'SFP ANUAL'!F23+'SFP ANUAL'!F28+'SFP ANUAL'!F31+'SFP ANUAL'!F36+'SFP ANUAL'!F39)+'SFP ANUAL'!F42-'SFP ANUAL'!F107</f>
        <v>17046906612.18112</v>
      </c>
      <c r="F71" s="1308">
        <f>+('SFP ANUAL'!G17+'SFP ANUAL'!G20+'SFP ANUAL'!G23+'SFP ANUAL'!G28+'SFP ANUAL'!G31+'SFP ANUAL'!G36+'SFP ANUAL'!G39)+'SFP ANUAL'!G42-'SFP ANUAL'!G107</f>
        <v>18362511402.444366</v>
      </c>
      <c r="G71" s="1308">
        <f>+('SFP ANUAL'!H17+'SFP ANUAL'!H20+'SFP ANUAL'!H23+'SFP ANUAL'!H28+'SFP ANUAL'!H31+'SFP ANUAL'!H36+'SFP ANUAL'!H39)+'SFP ANUAL'!H42-'SFP ANUAL'!H107</f>
        <v>21255495685.442886</v>
      </c>
      <c r="H71" s="1315">
        <f t="shared" si="12"/>
        <v>83209626600.929382</v>
      </c>
    </row>
    <row r="72" spans="1:8" x14ac:dyDescent="0.3">
      <c r="C72" s="775"/>
      <c r="D72" s="775"/>
      <c r="E72" s="775"/>
      <c r="F72" s="775"/>
      <c r="G72" s="775"/>
      <c r="H72" s="1261">
        <f t="shared" si="12"/>
        <v>0</v>
      </c>
    </row>
    <row r="73" spans="1:8" ht="15" thickBot="1" x14ac:dyDescent="0.35">
      <c r="C73" s="775"/>
      <c r="D73" s="775"/>
      <c r="E73" s="775"/>
      <c r="F73" s="775"/>
      <c r="G73" s="775"/>
      <c r="H73" s="1261">
        <f t="shared" si="12"/>
        <v>0</v>
      </c>
    </row>
    <row r="74" spans="1:8" ht="15.6" x14ac:dyDescent="0.3">
      <c r="A74" s="1241" t="s">
        <v>1199</v>
      </c>
      <c r="C74" s="775"/>
      <c r="D74" s="775"/>
      <c r="E74" s="775"/>
      <c r="F74" s="775"/>
      <c r="G74" s="775"/>
      <c r="H74" s="1261">
        <f t="shared" si="12"/>
        <v>0</v>
      </c>
    </row>
    <row r="75" spans="1:8" ht="15" thickBot="1" x14ac:dyDescent="0.35">
      <c r="A75" s="1237" t="s">
        <v>1198</v>
      </c>
      <c r="C75" s="1294">
        <v>-1.5494011026270109</v>
      </c>
      <c r="D75" s="1294">
        <v>-0.92845107528340931</v>
      </c>
      <c r="E75" s="1294">
        <v>-0.88801537645823581</v>
      </c>
      <c r="F75" s="1294">
        <v>-1.1384547376157843</v>
      </c>
      <c r="G75" s="1294">
        <v>-1.2484067552047786</v>
      </c>
      <c r="H75" s="1314">
        <f t="shared" si="12"/>
        <v>-5.7527290471892192</v>
      </c>
    </row>
    <row r="76" spans="1:8" x14ac:dyDescent="0.3">
      <c r="A76" s="1244" t="s">
        <v>1198</v>
      </c>
      <c r="C76" s="1304">
        <f>+('SCI ANUAL'!D239/'SCI ANUAL'!D3)</f>
        <v>-1.5494011026270109</v>
      </c>
      <c r="D76" s="1304">
        <f>+('SCI ANUAL'!E239/'SCI ANUAL'!E3)</f>
        <v>-0.92845107528340931</v>
      </c>
      <c r="E76" s="1304">
        <f>+('SCI ANUAL'!F239/'SCI ANUAL'!F3)</f>
        <v>-0.88801537645823581</v>
      </c>
      <c r="F76" s="1304">
        <f>+('SCI ANUAL'!G239/'SCI ANUAL'!G3)</f>
        <v>-1.1384547376157843</v>
      </c>
      <c r="G76" s="1304">
        <f>+('SCI ANUAL'!H239/'SCI ANUAL'!H3)</f>
        <v>-1.2484067552047786</v>
      </c>
      <c r="H76" s="1287">
        <f t="shared" si="12"/>
        <v>-5.7527290471892192</v>
      </c>
    </row>
    <row r="77" spans="1:8" ht="15" thickBot="1" x14ac:dyDescent="0.35">
      <c r="A77" s="1231" t="s">
        <v>1197</v>
      </c>
      <c r="C77" s="1294">
        <v>-1.077803625799304</v>
      </c>
      <c r="D77" s="1294">
        <v>-1.038514573287644</v>
      </c>
      <c r="E77" s="1294">
        <v>-1.1642338175806262</v>
      </c>
      <c r="F77" s="1294">
        <v>-1.4179121423225187</v>
      </c>
      <c r="G77" s="1294">
        <v>-1.6031874044054013</v>
      </c>
      <c r="H77" s="1314">
        <f t="shared" si="12"/>
        <v>-6.3016515633954935</v>
      </c>
    </row>
    <row r="78" spans="1:8" x14ac:dyDescent="0.3">
      <c r="A78" s="1244" t="s">
        <v>1197</v>
      </c>
      <c r="C78" s="1304">
        <f>+('SCI ANUAL'!D239)/('SFP ANUAL'!D3)</f>
        <v>-1.077803625799304</v>
      </c>
      <c r="D78" s="1304">
        <f>+('SCI ANUAL'!E239)/('SFP ANUAL'!E3)</f>
        <v>-1.038514573287644</v>
      </c>
      <c r="E78" s="1304">
        <f>+('SCI ANUAL'!F239)/('SFP ANUAL'!F3)</f>
        <v>-1.1642338175806262</v>
      </c>
      <c r="F78" s="1304">
        <f>+('SCI ANUAL'!G239)/('SFP ANUAL'!G3)</f>
        <v>-1.4179121423225187</v>
      </c>
      <c r="G78" s="1304">
        <f>+('SCI ANUAL'!H239)/('SFP ANUAL'!H3)</f>
        <v>-1.6031874044054013</v>
      </c>
      <c r="H78" s="1287">
        <f t="shared" si="12"/>
        <v>-6.3016515633954935</v>
      </c>
    </row>
    <row r="79" spans="1:8" ht="15" thickBot="1" x14ac:dyDescent="0.35">
      <c r="A79" s="1231" t="s">
        <v>1196</v>
      </c>
      <c r="C79" s="1294">
        <v>-2.178512851691234</v>
      </c>
      <c r="D79" s="1294">
        <v>-2.5505614274789425</v>
      </c>
      <c r="E79" s="1294">
        <v>-3.1691911985010806</v>
      </c>
      <c r="F79" s="1294">
        <v>-4.4791780101154774</v>
      </c>
      <c r="G79" s="1294">
        <v>-5.6572888462126611</v>
      </c>
      <c r="H79" s="1314">
        <f t="shared" si="12"/>
        <v>-18.034732333999397</v>
      </c>
    </row>
    <row r="80" spans="1:8" x14ac:dyDescent="0.3">
      <c r="A80" s="1244" t="s">
        <v>1196</v>
      </c>
      <c r="C80" s="1304">
        <f>+('SCI ANUAL'!D239/'SFP ANUAL'!D69)</f>
        <v>-2.178512851691234</v>
      </c>
      <c r="D80" s="1304">
        <f>+('SCI ANUAL'!E239/'SFP ANUAL'!E69)</f>
        <v>-2.5505614274789425</v>
      </c>
      <c r="E80" s="1304">
        <f>+('SCI ANUAL'!F239/'SFP ANUAL'!F69)</f>
        <v>-3.1691911985010806</v>
      </c>
      <c r="F80" s="1304">
        <f>+('SCI ANUAL'!G239/'SFP ANUAL'!G69)</f>
        <v>-4.4791780101154774</v>
      </c>
      <c r="G80" s="1304">
        <f>+('SCI ANUAL'!H239/'SFP ANUAL'!H69)</f>
        <v>-5.6572888462126611</v>
      </c>
      <c r="H80" s="1287">
        <f t="shared" si="12"/>
        <v>-18.034732333999397</v>
      </c>
    </row>
    <row r="81" spans="1:8" ht="15" thickBot="1" x14ac:dyDescent="0.35">
      <c r="A81" s="1235" t="s">
        <v>1195</v>
      </c>
      <c r="C81" s="1294">
        <v>1.2290573414836592</v>
      </c>
      <c r="D81" s="1294">
        <v>0.5682414832827557</v>
      </c>
      <c r="E81" s="1294">
        <v>0.39320112343684477</v>
      </c>
      <c r="F81" s="1294">
        <v>0.33830870913133443</v>
      </c>
      <c r="G81" s="1294">
        <v>0.28578050888413342</v>
      </c>
      <c r="H81" s="1314">
        <f t="shared" si="12"/>
        <v>2.8145891662187275</v>
      </c>
    </row>
    <row r="82" spans="1:8" x14ac:dyDescent="0.3">
      <c r="A82" s="1244" t="s">
        <v>1195</v>
      </c>
      <c r="C82" s="1304">
        <f>+('SCI ANUAL'!D239/'SFP ANUAL'!D212)</f>
        <v>1.2290573414836592</v>
      </c>
      <c r="D82" s="1304">
        <f>+('SCI ANUAL'!E239/'SFP ANUAL'!E212)</f>
        <v>0.5682414832827557</v>
      </c>
      <c r="E82" s="1304">
        <f>+('SCI ANUAL'!F239/'SFP ANUAL'!F212)</f>
        <v>0.39320112343684477</v>
      </c>
      <c r="F82" s="1304">
        <f>+('SCI ANUAL'!G239/'SFP ANUAL'!G212)</f>
        <v>0.33830870913133443</v>
      </c>
      <c r="G82" s="1304">
        <f>+('SCI ANUAL'!H239/'SFP ANUAL'!H212)</f>
        <v>0.28578050888413342</v>
      </c>
      <c r="H82" s="1287">
        <f t="shared" si="12"/>
        <v>2.8145891662187275</v>
      </c>
    </row>
    <row r="83" spans="1:8" ht="15" thickBot="1" x14ac:dyDescent="0.35">
      <c r="A83" s="1235" t="s">
        <v>1194</v>
      </c>
      <c r="C83" s="1291">
        <v>24921374906.89922</v>
      </c>
      <c r="D83" s="1291">
        <v>26260699022.960213</v>
      </c>
      <c r="E83" s="1291">
        <v>30403932291.652061</v>
      </c>
      <c r="F83" s="1291">
        <v>40177627639.141235</v>
      </c>
      <c r="G83" s="1291">
        <v>47668707030.647919</v>
      </c>
      <c r="H83" s="1320">
        <f t="shared" si="12"/>
        <v>169432340891.30066</v>
      </c>
    </row>
    <row r="84" spans="1:8" x14ac:dyDescent="0.3">
      <c r="A84" s="1244" t="s">
        <v>1194</v>
      </c>
      <c r="C84" s="1309">
        <f>+(SFP!C216+SFP!C220+SFP!C222)-('SFP ANUAL'!D216+'SFP ANUAL'!D220)-('SFP ANUAL'!D191-SFP!C191)</f>
        <v>24921374906.89922</v>
      </c>
      <c r="D84" s="1309">
        <f>+('SFP ANUAL'!D216+'SFP ANUAL'!D220+'SFP ANUAL'!D222)-('SFP ANUAL'!E216+'SFP ANUAL'!E220)-('SFP ANUAL'!E191-'SFP ANUAL'!D191)</f>
        <v>26260699022.960213</v>
      </c>
      <c r="E84" s="1309">
        <f>+('SFP ANUAL'!E216+'SFP ANUAL'!E220+'SFP ANUAL'!E222)-('SFP ANUAL'!F216+'SFP ANUAL'!F220)-('SFP ANUAL'!F191-'SFP ANUAL'!E191)</f>
        <v>30403932291.652061</v>
      </c>
      <c r="F84" s="1309">
        <f>+('SFP ANUAL'!F216+'SFP ANUAL'!F220+'SFP ANUAL'!F222)-('SFP ANUAL'!G216+'SFP ANUAL'!G220)-('SFP ANUAL'!G191-'SFP ANUAL'!F191)</f>
        <v>40177627639.141235</v>
      </c>
      <c r="G84" s="1309">
        <f>+('SFP ANUAL'!G216+'SFP ANUAL'!G220+'SFP ANUAL'!G222)-('SFP ANUAL'!H216+'SFP ANUAL'!H220)-('SFP ANUAL'!H191-'SFP ANUAL'!G191)</f>
        <v>47668707030.647919</v>
      </c>
      <c r="H84" s="1320">
        <f t="shared" si="12"/>
        <v>169432340891.30066</v>
      </c>
    </row>
    <row r="85" spans="1:8" ht="15" thickBot="1" x14ac:dyDescent="0.35">
      <c r="A85" s="1237" t="s">
        <v>1193</v>
      </c>
      <c r="C85" s="1294" t="s">
        <v>1263</v>
      </c>
      <c r="D85" s="1294">
        <v>-0.97299446044378857</v>
      </c>
      <c r="E85" s="1294">
        <v>-1.0519957014449821</v>
      </c>
      <c r="F85" s="1294">
        <v>-1.2190778806704963</v>
      </c>
      <c r="G85" s="1294">
        <v>-1.1123399227056134</v>
      </c>
      <c r="H85" s="1375">
        <f t="shared" si="12"/>
        <v>-4.3564079652648804</v>
      </c>
    </row>
    <row r="86" spans="1:8" x14ac:dyDescent="0.3">
      <c r="A86" s="1244" t="s">
        <v>1193</v>
      </c>
      <c r="C86" s="1304" t="str">
        <f>+IFERROR((C84/B5),"N/A")</f>
        <v>N/A</v>
      </c>
      <c r="D86" s="1304">
        <f>+IFERROR((D84/C26),"N/A")</f>
        <v>-0.97299446044378857</v>
      </c>
      <c r="E86" s="1304">
        <f t="shared" ref="E86:G86" si="13">+IFERROR((E84/D26),"N/A")</f>
        <v>-1.0519957014449821</v>
      </c>
      <c r="F86" s="1304">
        <f t="shared" si="13"/>
        <v>-1.2190778806704963</v>
      </c>
      <c r="G86" s="1304">
        <f t="shared" si="13"/>
        <v>-1.1123399227056134</v>
      </c>
      <c r="H86" s="1287">
        <f t="shared" si="12"/>
        <v>-4.3564079652648804</v>
      </c>
    </row>
    <row r="87" spans="1:8" s="775" customFormat="1" x14ac:dyDescent="0.3">
      <c r="A87"/>
      <c r="H87" s="1261">
        <f t="shared" si="12"/>
        <v>0</v>
      </c>
    </row>
    <row r="88" spans="1:8" s="775" customFormat="1" ht="15" thickBot="1" x14ac:dyDescent="0.35">
      <c r="A88"/>
      <c r="H88" s="1261">
        <f t="shared" si="12"/>
        <v>0</v>
      </c>
    </row>
    <row r="89" spans="1:8" ht="15.6" x14ac:dyDescent="0.3">
      <c r="A89" s="1242" t="s">
        <v>1192</v>
      </c>
      <c r="C89" s="775"/>
      <c r="D89" s="775"/>
      <c r="E89" s="775"/>
      <c r="F89" s="775"/>
      <c r="G89" s="775"/>
      <c r="H89" s="1261">
        <f t="shared" si="12"/>
        <v>0</v>
      </c>
    </row>
    <row r="90" spans="1:8" ht="15" thickBot="1" x14ac:dyDescent="0.35">
      <c r="A90" s="1231" t="s">
        <v>1191</v>
      </c>
      <c r="C90" s="1282">
        <v>4014398002.0566087</v>
      </c>
      <c r="D90" s="1282">
        <v>7490205449.9568071</v>
      </c>
      <c r="E90" s="1282">
        <v>12131926345.483004</v>
      </c>
      <c r="F90" s="1282">
        <v>17258253151.813293</v>
      </c>
      <c r="G90" s="1282">
        <v>23949600441.856998</v>
      </c>
      <c r="H90" s="1313">
        <f t="shared" si="12"/>
        <v>64844383391.166718</v>
      </c>
    </row>
    <row r="91" spans="1:8" x14ac:dyDescent="0.3">
      <c r="A91" s="1244" t="s">
        <v>1191</v>
      </c>
      <c r="C91" s="1308">
        <f>+'SCI ANUAL'!D223</f>
        <v>4014398002.0566087</v>
      </c>
      <c r="D91" s="1308">
        <f>+'SCI ANUAL'!E223</f>
        <v>7490205449.9568071</v>
      </c>
      <c r="E91" s="1308">
        <f>+'SCI ANUAL'!F223</f>
        <v>12131926345.483004</v>
      </c>
      <c r="F91" s="1308">
        <f>+'SCI ANUAL'!G223</f>
        <v>17258253151.813293</v>
      </c>
      <c r="G91" s="1308">
        <f>+'SCI ANUAL'!H223</f>
        <v>23949600441.856998</v>
      </c>
      <c r="H91" s="1315">
        <f t="shared" si="12"/>
        <v>64844383391.166718</v>
      </c>
    </row>
    <row r="92" spans="1:8" ht="15" thickBot="1" x14ac:dyDescent="0.35">
      <c r="A92" s="1231" t="s">
        <v>1190</v>
      </c>
      <c r="C92" s="1284">
        <v>0.11054664156458528</v>
      </c>
      <c r="D92" s="1284">
        <v>0.11321110632620503</v>
      </c>
      <c r="E92" s="1284">
        <v>0.11932010924917556</v>
      </c>
      <c r="F92" s="1284">
        <v>0.1229905598774947</v>
      </c>
      <c r="G92" s="1284">
        <v>0.12459766684051019</v>
      </c>
      <c r="H92" s="1321">
        <f t="shared" si="12"/>
        <v>0.5906660838579707</v>
      </c>
    </row>
    <row r="93" spans="1:8" x14ac:dyDescent="0.3">
      <c r="A93" s="1244" t="s">
        <v>1190</v>
      </c>
      <c r="C93" s="1310">
        <f>+IFERROR(((B91+C91)/2)/((C95+B95)/2),"N/A")</f>
        <v>0.11054664156458528</v>
      </c>
      <c r="D93" s="1310">
        <f t="shared" ref="D93:G93" si="14">+IFERROR(((C91+D91)/2)/((D95+C95)/2),"N/A")</f>
        <v>0.11321110632620503</v>
      </c>
      <c r="E93" s="1310">
        <f t="shared" si="14"/>
        <v>0.11932010924917556</v>
      </c>
      <c r="F93" s="1310">
        <f t="shared" si="14"/>
        <v>0.1229905598774947</v>
      </c>
      <c r="G93" s="1310">
        <f t="shared" si="14"/>
        <v>0.12459766684051019</v>
      </c>
      <c r="H93" s="1322">
        <f t="shared" si="12"/>
        <v>0.5906660838579707</v>
      </c>
    </row>
    <row r="94" spans="1:8" ht="15" thickBot="1" x14ac:dyDescent="0.35">
      <c r="A94" s="1237" t="s">
        <v>1188</v>
      </c>
      <c r="C94" s="849">
        <v>36314065676.172119</v>
      </c>
      <c r="D94" s="849">
        <v>65306736605.047531</v>
      </c>
      <c r="E94" s="849">
        <v>99142759116.273132</v>
      </c>
      <c r="F94" s="849">
        <v>139820129796.26224</v>
      </c>
      <c r="G94" s="849">
        <v>190907199523.77979</v>
      </c>
      <c r="H94" s="1315">
        <f t="shared" si="12"/>
        <v>531490890717.53479</v>
      </c>
    </row>
    <row r="95" spans="1:8" x14ac:dyDescent="0.3">
      <c r="A95" s="1244" t="s">
        <v>1188</v>
      </c>
      <c r="C95" s="1308">
        <f>+'SFP ANUAL'!D151+'SFP ANUAL'!D193</f>
        <v>36314065676.172119</v>
      </c>
      <c r="D95" s="1308">
        <f>+'SFP ANUAL'!E151+'SFP ANUAL'!E193</f>
        <v>65306736605.047531</v>
      </c>
      <c r="E95" s="1308">
        <f>+'SFP ANUAL'!F151+'SFP ANUAL'!F193</f>
        <v>99142759116.273132</v>
      </c>
      <c r="F95" s="1308">
        <f>+'SFP ANUAL'!G151+'SFP ANUAL'!G193</f>
        <v>139820129796.26224</v>
      </c>
      <c r="G95" s="1308">
        <f>+'SFP ANUAL'!H151+'SFP ANUAL'!H193</f>
        <v>190907199523.77979</v>
      </c>
      <c r="H95" s="1315">
        <f t="shared" si="12"/>
        <v>531490890717.53479</v>
      </c>
    </row>
    <row r="96" spans="1:8" ht="15" thickBot="1" x14ac:dyDescent="0.35">
      <c r="A96" s="1231" t="s">
        <v>1187</v>
      </c>
      <c r="C96" s="1283">
        <v>-2.8052978995772069</v>
      </c>
      <c r="D96" s="1283">
        <v>-7.76977608429101</v>
      </c>
      <c r="E96" s="1283">
        <v>-13.423697331561877</v>
      </c>
      <c r="F96" s="1283">
        <v>-14.54477162417148</v>
      </c>
      <c r="G96" s="1283">
        <v>-18.437615339275631</v>
      </c>
      <c r="H96" s="1293">
        <f t="shared" si="12"/>
        <v>-56.981158278877203</v>
      </c>
    </row>
    <row r="97" spans="1:8" x14ac:dyDescent="0.3">
      <c r="A97" s="1244" t="s">
        <v>1187</v>
      </c>
      <c r="C97" s="1311">
        <f>+C95/C21</f>
        <v>-2.8052978995772069</v>
      </c>
      <c r="D97" s="1311">
        <f>+D95/D21</f>
        <v>-7.76977608429101</v>
      </c>
      <c r="E97" s="1311">
        <f>+E95/E21</f>
        <v>-13.423697331561877</v>
      </c>
      <c r="F97" s="1311">
        <f>+F95/F21</f>
        <v>-14.54477162417148</v>
      </c>
      <c r="G97" s="1311">
        <f>+G95/G21</f>
        <v>-18.437615339275631</v>
      </c>
      <c r="H97" s="1319">
        <f t="shared" si="12"/>
        <v>-56.981158278877203</v>
      </c>
    </row>
    <row r="98" spans="1:8" ht="15" thickBot="1" x14ac:dyDescent="0.35">
      <c r="A98" s="1231" t="s">
        <v>1186</v>
      </c>
      <c r="C98" s="1283">
        <v>2.0846964213120267</v>
      </c>
      <c r="D98" s="1283">
        <v>2.0979793759612564</v>
      </c>
      <c r="E98" s="1283">
        <v>2.6713368113587008</v>
      </c>
      <c r="F98" s="1283">
        <v>3.7144081372646571</v>
      </c>
      <c r="G98" s="1283">
        <v>4.7021322533814844</v>
      </c>
      <c r="H98" s="1293">
        <f t="shared" si="12"/>
        <v>15.270552999278127</v>
      </c>
    </row>
    <row r="99" spans="1:8" x14ac:dyDescent="0.3">
      <c r="A99" s="1244" t="s">
        <v>1186</v>
      </c>
      <c r="C99" s="1311">
        <f>+C95/C5</f>
        <v>2.0846964213120267</v>
      </c>
      <c r="D99" s="1311">
        <f>+D95/D5</f>
        <v>2.0979793759612564</v>
      </c>
      <c r="E99" s="1311">
        <f>+E95/E5</f>
        <v>2.6713368113587008</v>
      </c>
      <c r="F99" s="1311">
        <f>+F95/F5</f>
        <v>3.7144081372646571</v>
      </c>
      <c r="G99" s="1311">
        <f>+G95/G5</f>
        <v>4.7021322533814844</v>
      </c>
      <c r="H99" s="1319">
        <f t="shared" si="12"/>
        <v>15.270552999278127</v>
      </c>
    </row>
    <row r="100" spans="1:8" ht="15" thickBot="1" x14ac:dyDescent="0.35">
      <c r="A100" s="1231" t="s">
        <v>1185</v>
      </c>
      <c r="C100" s="1283">
        <v>-0.58664900597149772</v>
      </c>
      <c r="D100" s="1283">
        <v>-0.15736425080466074</v>
      </c>
      <c r="E100" s="1283">
        <v>-7.7559640702670532E-2</v>
      </c>
      <c r="F100" s="1283">
        <v>-6.6933620871986829E-2</v>
      </c>
      <c r="G100" s="1283">
        <v>-5.096386264908561E-2</v>
      </c>
      <c r="H100" s="1293">
        <f t="shared" si="12"/>
        <v>-0.93947038099990143</v>
      </c>
    </row>
    <row r="101" spans="1:8" x14ac:dyDescent="0.3">
      <c r="A101" s="1244" t="s">
        <v>1185</v>
      </c>
      <c r="C101" s="1311">
        <f>+C21/(C91+'SFP ANUAL'!D151)</f>
        <v>-0.58664900597149772</v>
      </c>
      <c r="D101" s="1311">
        <f>+D21/(D91+'SFP ANUAL'!E151)</f>
        <v>-0.15736425080466074</v>
      </c>
      <c r="E101" s="1311">
        <f>+E21/(E91+'SFP ANUAL'!F151)</f>
        <v>-7.7559640702670532E-2</v>
      </c>
      <c r="F101" s="1311">
        <f>+F21/(F91+'SFP ANUAL'!G151)</f>
        <v>-6.6933620871986829E-2</v>
      </c>
      <c r="G101" s="1311">
        <f>+G21/(G91+'SFP ANUAL'!H151)</f>
        <v>-5.096386264908561E-2</v>
      </c>
      <c r="H101" s="1319">
        <f t="shared" si="12"/>
        <v>-0.93947038099990143</v>
      </c>
    </row>
    <row r="102" spans="1:8" ht="15" thickBot="1" x14ac:dyDescent="0.35">
      <c r="A102" s="1234" t="s">
        <v>1184</v>
      </c>
      <c r="C102" s="1292">
        <v>-3.2245971092559671</v>
      </c>
      <c r="D102" s="1292">
        <v>-1.1221624939259727</v>
      </c>
      <c r="E102" s="1292">
        <v>-0.60877818938505746</v>
      </c>
      <c r="F102" s="1292">
        <v>-0.55701380558866265</v>
      </c>
      <c r="G102" s="1292">
        <v>-0.43233389383914367</v>
      </c>
      <c r="H102" s="1319">
        <f t="shared" si="12"/>
        <v>-5.9448854919948033</v>
      </c>
    </row>
    <row r="103" spans="1:8" x14ac:dyDescent="0.3">
      <c r="A103" s="1244" t="s">
        <v>1184</v>
      </c>
      <c r="C103" s="1311">
        <f>+C21/C91</f>
        <v>-3.2245971092559671</v>
      </c>
      <c r="D103" s="1311">
        <f>+D21/D91</f>
        <v>-1.1221624939259727</v>
      </c>
      <c r="E103" s="1311">
        <f>+E21/E91</f>
        <v>-0.60877818938505746</v>
      </c>
      <c r="F103" s="1311">
        <f>+F21/F91</f>
        <v>-0.55701380558866265</v>
      </c>
      <c r="G103" s="1311">
        <f>+G21/G91</f>
        <v>-0.43233389383914367</v>
      </c>
      <c r="H103" s="1319">
        <f t="shared" si="12"/>
        <v>-5.9448854919948033</v>
      </c>
    </row>
    <row r="104" spans="1:8" ht="15" thickBot="1" x14ac:dyDescent="0.35">
      <c r="A104" s="1231" t="s">
        <v>1183</v>
      </c>
      <c r="C104" s="1290">
        <v>1.8769351839176442</v>
      </c>
      <c r="D104" s="1290">
        <v>2.8275937323127143</v>
      </c>
      <c r="E104" s="1290">
        <v>3.9609117273227308</v>
      </c>
      <c r="F104" s="1290">
        <v>5.1911783647640934</v>
      </c>
      <c r="G104" s="1290">
        <v>6.6098556569349336</v>
      </c>
      <c r="H104" s="1287">
        <f t="shared" si="12"/>
        <v>20.466474665252118</v>
      </c>
    </row>
    <row r="105" spans="1:8" x14ac:dyDescent="0.3">
      <c r="A105" s="1244" t="s">
        <v>1183</v>
      </c>
      <c r="C105" s="1312">
        <f>+('SFP ANUAL'!D93/'SFP ANUAL'!D3)</f>
        <v>1.8769351839176442</v>
      </c>
      <c r="D105" s="1312">
        <f>+('SFP ANUAL'!E93/'SFP ANUAL'!E3)</f>
        <v>2.8275937323127143</v>
      </c>
      <c r="E105" s="1312">
        <f>+('SFP ANUAL'!F93/'SFP ANUAL'!F3)</f>
        <v>3.9609117273227308</v>
      </c>
      <c r="F105" s="1312">
        <f>+('SFP ANUAL'!G93/'SFP ANUAL'!G3)</f>
        <v>5.1911783647640934</v>
      </c>
      <c r="G105" s="1312">
        <f>+('SFP ANUAL'!H93/'SFP ANUAL'!H3)</f>
        <v>6.6098556569349336</v>
      </c>
      <c r="H105" s="1287">
        <f t="shared" si="12"/>
        <v>20.466474665252118</v>
      </c>
    </row>
    <row r="106" spans="1:8" ht="15" thickBot="1" x14ac:dyDescent="0.35">
      <c r="A106" s="1234" t="s">
        <v>1182</v>
      </c>
      <c r="C106" s="1290">
        <v>0.61143726859017489</v>
      </c>
      <c r="D106" s="1290">
        <v>0.75366181655140585</v>
      </c>
      <c r="E106" s="1290">
        <v>0.8568648181527958</v>
      </c>
      <c r="F106" s="1290">
        <v>0.91422860146700424</v>
      </c>
      <c r="G106" s="1290">
        <v>0.94406545014796739</v>
      </c>
      <c r="H106" s="1287">
        <f t="shared" si="12"/>
        <v>4.0802579549093485</v>
      </c>
    </row>
    <row r="107" spans="1:8" x14ac:dyDescent="0.3">
      <c r="A107" s="1244" t="s">
        <v>1182</v>
      </c>
      <c r="C107" s="1302">
        <f>+('SFP ANUAL'!D95/'SFP ANUAL'!D93)</f>
        <v>0.61143726859017489</v>
      </c>
      <c r="D107" s="1302">
        <f>+('SFP ANUAL'!E95/'SFP ANUAL'!E93)</f>
        <v>0.75366181655140585</v>
      </c>
      <c r="E107" s="1302">
        <f>+('SFP ANUAL'!F95/'SFP ANUAL'!F93)</f>
        <v>0.8568648181527958</v>
      </c>
      <c r="F107" s="1302">
        <f>+('SFP ANUAL'!G95/'SFP ANUAL'!G93)</f>
        <v>0.91422860146700424</v>
      </c>
      <c r="G107" s="1302">
        <f>+('SFP ANUAL'!H95/'SFP ANUAL'!H93)</f>
        <v>0.94406545014796739</v>
      </c>
      <c r="H107" s="1314">
        <f t="shared" si="12"/>
        <v>4.0802579549093485</v>
      </c>
    </row>
    <row r="108" spans="1:8" ht="15" thickBot="1" x14ac:dyDescent="0.35">
      <c r="A108" s="1231" t="s">
        <v>1181</v>
      </c>
      <c r="C108" s="1283">
        <v>-1.6536785968681875</v>
      </c>
      <c r="D108" s="1283">
        <v>-1.2840298689179162</v>
      </c>
      <c r="E108" s="1283">
        <v>-1.1828315850720403</v>
      </c>
      <c r="F108" s="1283">
        <v>-1.1037914645044278</v>
      </c>
      <c r="G108" s="1283">
        <v>-1.0763941660916718</v>
      </c>
      <c r="H108" s="1293">
        <f t="shared" si="12"/>
        <v>-6.3007256814542441</v>
      </c>
    </row>
    <row r="109" spans="1:8" x14ac:dyDescent="0.3">
      <c r="A109" s="1244" t="s">
        <v>1181</v>
      </c>
      <c r="C109" s="1307">
        <f>+C95/'SFP ANUAL'!D212</f>
        <v>-1.6536785968681875</v>
      </c>
      <c r="D109" s="1307">
        <f>+D95/'SFP ANUAL'!E212</f>
        <v>-1.2840298689179162</v>
      </c>
      <c r="E109" s="1307">
        <f>+E95/'SFP ANUAL'!F212</f>
        <v>-1.1828315850720403</v>
      </c>
      <c r="F109" s="1307">
        <f>+F95/'SFP ANUAL'!G212</f>
        <v>-1.1037914645044278</v>
      </c>
      <c r="G109" s="1307">
        <f>+G95/'SFP ANUAL'!H212</f>
        <v>-1.0763941660916718</v>
      </c>
      <c r="H109" s="1293">
        <f t="shared" si="12"/>
        <v>-6.3007256814542441</v>
      </c>
    </row>
    <row r="110" spans="1:8" ht="15" thickBot="1" x14ac:dyDescent="0.35">
      <c r="A110" s="1231" t="s">
        <v>1180</v>
      </c>
      <c r="C110" s="1283">
        <v>-2.1403351334731169</v>
      </c>
      <c r="D110" s="1283">
        <v>-1.5471675582595474</v>
      </c>
      <c r="E110" s="1283">
        <v>-1.3377338104247385</v>
      </c>
      <c r="F110" s="1283">
        <v>-1.2385963833959337</v>
      </c>
      <c r="G110" s="1283">
        <v>-1.1782577059293475</v>
      </c>
      <c r="H110" s="1293">
        <f t="shared" si="12"/>
        <v>-7.4420905914826845</v>
      </c>
    </row>
    <row r="111" spans="1:8" x14ac:dyDescent="0.3">
      <c r="A111" s="1244" t="s">
        <v>1180</v>
      </c>
      <c r="C111" s="1311">
        <f>+('SFP ANUAL'!D93/'SFP ANUAL'!D212)</f>
        <v>-2.1403351334731169</v>
      </c>
      <c r="D111" s="1311">
        <f>+('SFP ANUAL'!E93/'SFP ANUAL'!E212)</f>
        <v>-1.5471675582595474</v>
      </c>
      <c r="E111" s="1311">
        <f>+('SFP ANUAL'!F93/'SFP ANUAL'!F212)</f>
        <v>-1.3377338104247385</v>
      </c>
      <c r="F111" s="1311">
        <f>+('SFP ANUAL'!G93/'SFP ANUAL'!G212)</f>
        <v>-1.2385963833959337</v>
      </c>
      <c r="G111" s="1311">
        <f>+('SFP ANUAL'!H93/'SFP ANUAL'!H212)</f>
        <v>-1.1782577059293475</v>
      </c>
      <c r="H111" s="1319">
        <f t="shared" si="12"/>
        <v>-7.4420905914826845</v>
      </c>
    </row>
    <row r="112" spans="1:8" x14ac:dyDescent="0.3">
      <c r="A112" s="1232"/>
      <c r="C112" s="775"/>
      <c r="D112" s="775"/>
      <c r="E112" s="775"/>
      <c r="F112" s="775"/>
      <c r="G112" s="775"/>
      <c r="H112" s="1261">
        <f t="shared" si="12"/>
        <v>0</v>
      </c>
    </row>
    <row r="113" spans="1:8" ht="16.2" thickBot="1" x14ac:dyDescent="0.35">
      <c r="A113" s="164"/>
      <c r="C113" s="775"/>
      <c r="D113" s="775"/>
      <c r="E113" s="775"/>
      <c r="F113" s="775"/>
      <c r="G113" s="775"/>
      <c r="H113" s="1261">
        <f t="shared" si="12"/>
        <v>0</v>
      </c>
    </row>
    <row r="114" spans="1:8" ht="15.6" x14ac:dyDescent="0.3">
      <c r="A114" s="1243" t="s">
        <v>1179</v>
      </c>
      <c r="C114" s="775"/>
      <c r="D114" s="775"/>
      <c r="E114" s="775"/>
      <c r="F114" s="775"/>
      <c r="G114" s="775"/>
      <c r="H114" s="1261">
        <f t="shared" si="12"/>
        <v>0</v>
      </c>
    </row>
    <row r="115" spans="1:8" ht="15" thickBot="1" x14ac:dyDescent="0.35">
      <c r="A115" s="1231" t="s">
        <v>1258</v>
      </c>
      <c r="C115" s="849">
        <v>-75190167791.442749</v>
      </c>
      <c r="D115" s="849">
        <v>-344616479998.07043</v>
      </c>
      <c r="E115" s="849">
        <v>-741513802753.92297</v>
      </c>
      <c r="F115" s="849">
        <v>-1212983382577.7275</v>
      </c>
      <c r="G115" s="849">
        <v>-1815554951699.2048</v>
      </c>
      <c r="H115" s="1315">
        <f t="shared" si="12"/>
        <v>-4189858784820.3682</v>
      </c>
    </row>
    <row r="116" spans="1:8" x14ac:dyDescent="0.3">
      <c r="A116" s="1244" t="s">
        <v>1258</v>
      </c>
      <c r="C116" s="1303">
        <f>+SUM(TCF!C154:N154)</f>
        <v>-75190167791.442749</v>
      </c>
      <c r="D116" s="1303">
        <f>+SUM(TCF!O154:Z154)</f>
        <v>-344616479998.07043</v>
      </c>
      <c r="E116" s="1303">
        <f>+SUM(TCF!AA154:AL154)</f>
        <v>-741513802753.92297</v>
      </c>
      <c r="F116" s="1303">
        <f>+SUM(TCF!AM154:AX154)</f>
        <v>-1212983382577.7275</v>
      </c>
      <c r="G116" s="1303">
        <f>+SUM(TCF!AY154:BJ154)</f>
        <v>-1815554951699.2048</v>
      </c>
      <c r="H116" s="1313">
        <f t="shared" si="12"/>
        <v>-4189858784820.3682</v>
      </c>
    </row>
    <row r="117" spans="1:8" ht="15" thickBot="1" x14ac:dyDescent="0.35">
      <c r="A117" s="1234" t="s">
        <v>1259</v>
      </c>
      <c r="C117" s="1282">
        <v>-74305078573.252426</v>
      </c>
      <c r="D117" s="1282">
        <v>-342577623020.73132</v>
      </c>
      <c r="E117" s="1282">
        <v>-739295427777.78113</v>
      </c>
      <c r="F117" s="1282">
        <v>-1209769738547.3284</v>
      </c>
      <c r="G117" s="1282">
        <v>-1812323190409.0337</v>
      </c>
      <c r="H117" s="1313">
        <f t="shared" si="12"/>
        <v>-4178271058328.127</v>
      </c>
    </row>
    <row r="118" spans="1:8" x14ac:dyDescent="0.3">
      <c r="A118" s="1244" t="s">
        <v>1259</v>
      </c>
      <c r="C118" s="1303">
        <f>+SUM(TCF!C158:N158)</f>
        <v>-74305078573.252426</v>
      </c>
      <c r="D118" s="1303">
        <f>+SUM(TCF!O158:Z158)</f>
        <v>-342577623020.73132</v>
      </c>
      <c r="E118" s="1303">
        <f>+SUM(TCF!AA158:AL158)</f>
        <v>-739295427777.78113</v>
      </c>
      <c r="F118" s="1303">
        <f>+SUM(TCF!AM158:AX158)</f>
        <v>-1209769738547.3284</v>
      </c>
      <c r="G118" s="1303">
        <f>+SUM(TCF!AY158:BJ158)</f>
        <v>-1812323190409.0337</v>
      </c>
      <c r="H118" s="1313">
        <f t="shared" si="12"/>
        <v>-4178271058328.127</v>
      </c>
    </row>
    <row r="119" spans="1:8" ht="15" thickBot="1" x14ac:dyDescent="0.35">
      <c r="A119" s="1231" t="s">
        <v>1260</v>
      </c>
      <c r="C119" s="849">
        <v>870967717.52784491</v>
      </c>
      <c r="D119" s="849">
        <v>2178987846.4647789</v>
      </c>
      <c r="E119" s="849">
        <v>2226812254.3300018</v>
      </c>
      <c r="F119" s="849">
        <v>3387837635.6698608</v>
      </c>
      <c r="G119" s="849">
        <v>3248010719.1623993</v>
      </c>
      <c r="H119" s="1315">
        <f t="shared" si="12"/>
        <v>11912616173.154886</v>
      </c>
    </row>
    <row r="120" spans="1:8" x14ac:dyDescent="0.3">
      <c r="A120" s="1244" t="s">
        <v>1260</v>
      </c>
      <c r="C120" s="1303">
        <f>+SUM(TCF!C166:N166)</f>
        <v>870967717.52784491</v>
      </c>
      <c r="D120" s="1303">
        <f>+SUM(TCF!O166:Z166)</f>
        <v>2178987846.4647789</v>
      </c>
      <c r="E120" s="1303">
        <f>+SUM(TCF!AA166:AL166)</f>
        <v>2226812254.3300018</v>
      </c>
      <c r="F120" s="1303">
        <f>+SUM(TCF!AM166:AX166)</f>
        <v>3387837635.6698608</v>
      </c>
      <c r="G120" s="1303">
        <f>+SUM(TCF!AY166:BJ166)</f>
        <v>3248010719.1623993</v>
      </c>
      <c r="H120" s="1313">
        <f t="shared" si="12"/>
        <v>11912616173.154886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66FF"/>
  </sheetPr>
  <dimension ref="B1:I224"/>
  <sheetViews>
    <sheetView showGridLines="0" zoomScale="102" zoomScaleNormal="85" workbookViewId="0"/>
  </sheetViews>
  <sheetFormatPr baseColWidth="10" defaultRowHeight="14.4" x14ac:dyDescent="0.3"/>
  <cols>
    <col min="1" max="1" width="18.21875" customWidth="1"/>
    <col min="2" max="2" width="42.5546875" bestFit="1" customWidth="1"/>
    <col min="3" max="3" width="17" bestFit="1" customWidth="1"/>
    <col min="4" max="5" width="18" bestFit="1" customWidth="1"/>
    <col min="6" max="8" width="19.5546875" bestFit="1" customWidth="1"/>
    <col min="9" max="9" width="20" bestFit="1" customWidth="1"/>
  </cols>
  <sheetData>
    <row r="1" spans="2:9" ht="15.6" x14ac:dyDescent="0.3">
      <c r="B1" s="803" t="s">
        <v>541</v>
      </c>
      <c r="D1" s="1226">
        <v>2019</v>
      </c>
      <c r="E1" s="1227">
        <v>2020</v>
      </c>
      <c r="F1" s="1228">
        <v>2021</v>
      </c>
      <c r="G1" s="1229">
        <v>2022</v>
      </c>
      <c r="H1" s="1230">
        <v>2023</v>
      </c>
      <c r="I1" s="838" t="s">
        <v>240</v>
      </c>
    </row>
    <row r="2" spans="2:9" ht="15.6" x14ac:dyDescent="0.3">
      <c r="B2" s="34" t="s">
        <v>537</v>
      </c>
    </row>
    <row r="3" spans="2:9" ht="15.6" x14ac:dyDescent="0.3">
      <c r="B3" s="804" t="s">
        <v>542</v>
      </c>
      <c r="C3" s="1260"/>
      <c r="D3" s="1">
        <f>+SFP!O3</f>
        <v>25041265580.998528</v>
      </c>
      <c r="E3" s="1">
        <f>+SFP!AA3</f>
        <v>27829358546.150444</v>
      </c>
      <c r="F3" s="1">
        <f>+SFP!AM3</f>
        <v>28308224294.096413</v>
      </c>
      <c r="G3" s="1">
        <f>+SFP!AY3</f>
        <v>30223623182.587563</v>
      </c>
      <c r="H3" s="1">
        <f>+SFP!BK3</f>
        <v>31615443955.87809</v>
      </c>
      <c r="I3" s="838">
        <f>SUM(D3:H3)</f>
        <v>143017915559.71103</v>
      </c>
    </row>
    <row r="4" spans="2:9" ht="16.2" thickBot="1" x14ac:dyDescent="0.35">
      <c r="B4" s="808"/>
      <c r="C4" s="1260"/>
      <c r="D4" s="1">
        <f>+SFP!O4</f>
        <v>0</v>
      </c>
      <c r="E4" s="1">
        <f>+SFP!AA4</f>
        <v>0</v>
      </c>
      <c r="F4" s="1">
        <f>+SFP!AM4</f>
        <v>0</v>
      </c>
      <c r="G4" s="1">
        <f>+SFP!AY4</f>
        <v>0</v>
      </c>
      <c r="H4" s="1">
        <f>+SFP!BK4</f>
        <v>0</v>
      </c>
      <c r="I4" s="838"/>
    </row>
    <row r="5" spans="2:9" ht="16.2" thickBot="1" x14ac:dyDescent="0.35">
      <c r="B5" s="707" t="s">
        <v>543</v>
      </c>
      <c r="C5" s="1260"/>
      <c r="D5" s="1">
        <f>+SFP!O5</f>
        <v>12652278838.574284</v>
      </c>
      <c r="E5" s="1">
        <f>+SFP!AA5</f>
        <v>16498051601.706003</v>
      </c>
      <c r="F5" s="1">
        <f>+SFP!AM5</f>
        <v>17908917349.65197</v>
      </c>
      <c r="G5" s="1">
        <f>+SFP!AY5</f>
        <v>20656144015.920898</v>
      </c>
      <c r="H5" s="1">
        <f>+SFP!BK5</f>
        <v>22656120344.766979</v>
      </c>
      <c r="I5" s="838">
        <f t="shared" ref="I5:I67" si="0">SUM(D5:H5)</f>
        <v>90371512150.620132</v>
      </c>
    </row>
    <row r="6" spans="2:9" ht="16.2" thickBot="1" x14ac:dyDescent="0.35">
      <c r="B6" s="808"/>
      <c r="C6" s="1260"/>
      <c r="D6" s="1">
        <f>+SFP!O6</f>
        <v>0</v>
      </c>
      <c r="E6" s="1">
        <f>+SFP!AA6</f>
        <v>0</v>
      </c>
      <c r="F6" s="1">
        <f>+SFP!AM6</f>
        <v>0</v>
      </c>
      <c r="G6" s="1">
        <f>+SFP!AY6</f>
        <v>0</v>
      </c>
      <c r="H6" s="1">
        <f>+SFP!BK6</f>
        <v>0</v>
      </c>
      <c r="I6" s="838"/>
    </row>
    <row r="7" spans="2:9" ht="16.2" thickBot="1" x14ac:dyDescent="0.35">
      <c r="B7" s="404" t="s">
        <v>544</v>
      </c>
      <c r="C7" s="1260"/>
      <c r="D7" s="1">
        <f>+SFP!O7</f>
        <v>134116711.44006157</v>
      </c>
      <c r="E7" s="1">
        <f>+SFP!AA7</f>
        <v>274247580.56562805</v>
      </c>
      <c r="F7" s="1">
        <f>+SFP!AM7</f>
        <v>282684858.75372314</v>
      </c>
      <c r="G7" s="1">
        <f>+SFP!AY7</f>
        <v>456878464.02438354</v>
      </c>
      <c r="H7" s="1">
        <f>+SFP!BK7</f>
        <v>473127893.01559448</v>
      </c>
      <c r="I7" s="838">
        <f t="shared" si="0"/>
        <v>1621055507.7993908</v>
      </c>
    </row>
    <row r="8" spans="2:9" ht="16.2" thickBot="1" x14ac:dyDescent="0.35">
      <c r="B8" s="808"/>
      <c r="C8" s="1260"/>
      <c r="D8" s="1">
        <f>+SFP!O8</f>
        <v>0</v>
      </c>
      <c r="E8" s="1">
        <f>+SFP!AA8</f>
        <v>0</v>
      </c>
      <c r="F8" s="1">
        <f>+SFP!AM8</f>
        <v>0</v>
      </c>
      <c r="G8" s="1">
        <f>+SFP!AY8</f>
        <v>0</v>
      </c>
      <c r="H8" s="1">
        <f>+SFP!BK8</f>
        <v>0</v>
      </c>
      <c r="I8" s="838"/>
    </row>
    <row r="9" spans="2:9" ht="16.2" thickBot="1" x14ac:dyDescent="0.35">
      <c r="B9" s="404" t="s">
        <v>545</v>
      </c>
      <c r="C9" s="1260"/>
      <c r="D9" s="1">
        <f>+SFP!O9</f>
        <v>0</v>
      </c>
      <c r="E9" s="1">
        <f>+SFP!AA9</f>
        <v>0</v>
      </c>
      <c r="F9" s="1">
        <f>+SFP!AM9</f>
        <v>0</v>
      </c>
      <c r="G9" s="1">
        <f>+SFP!AY9</f>
        <v>0</v>
      </c>
      <c r="H9" s="1">
        <f>+SFP!BK9</f>
        <v>0</v>
      </c>
      <c r="I9" s="838">
        <f t="shared" si="0"/>
        <v>0</v>
      </c>
    </row>
    <row r="10" spans="2:9" ht="15.6" x14ac:dyDescent="0.3">
      <c r="B10" s="805" t="s">
        <v>546</v>
      </c>
      <c r="C10" s="1260"/>
      <c r="D10" s="1">
        <f>+SFP!O10</f>
        <v>0</v>
      </c>
      <c r="E10" s="1">
        <f>+SFP!AA10</f>
        <v>0</v>
      </c>
      <c r="F10" s="1">
        <f>+SFP!AM10</f>
        <v>0</v>
      </c>
      <c r="G10" s="1">
        <f>+SFP!AY10</f>
        <v>0</v>
      </c>
      <c r="H10" s="1">
        <f>+SFP!BK10</f>
        <v>0</v>
      </c>
      <c r="I10" s="838">
        <f t="shared" si="0"/>
        <v>0</v>
      </c>
    </row>
    <row r="11" spans="2:9" ht="15.6" x14ac:dyDescent="0.3">
      <c r="B11" s="805" t="s">
        <v>547</v>
      </c>
      <c r="C11" s="1260"/>
      <c r="D11" s="1">
        <f>+SFP!O11</f>
        <v>0</v>
      </c>
      <c r="E11" s="1">
        <f>+SFP!AA11</f>
        <v>0</v>
      </c>
      <c r="F11" s="1">
        <f>+SFP!AM11</f>
        <v>0</v>
      </c>
      <c r="G11" s="1">
        <f>+SFP!AY11</f>
        <v>0</v>
      </c>
      <c r="H11" s="1">
        <f>+SFP!BK11</f>
        <v>0</v>
      </c>
      <c r="I11" s="838">
        <f t="shared" si="0"/>
        <v>0</v>
      </c>
    </row>
    <row r="12" spans="2:9" ht="16.2" thickBot="1" x14ac:dyDescent="0.35">
      <c r="B12" s="808"/>
      <c r="C12" s="1260"/>
      <c r="D12" s="1">
        <f>+SFP!O12</f>
        <v>0</v>
      </c>
      <c r="E12" s="1">
        <f>+SFP!AA12</f>
        <v>0</v>
      </c>
      <c r="F12" s="1">
        <f>+SFP!AM12</f>
        <v>0</v>
      </c>
      <c r="G12" s="1">
        <f>+SFP!AY12</f>
        <v>0</v>
      </c>
      <c r="H12" s="1">
        <f>+SFP!BK12</f>
        <v>0</v>
      </c>
      <c r="I12" s="838"/>
    </row>
    <row r="13" spans="2:9" ht="16.2" thickBot="1" x14ac:dyDescent="0.35">
      <c r="B13" s="404" t="s">
        <v>548</v>
      </c>
      <c r="C13" s="1260"/>
      <c r="D13" s="1">
        <f>+SFP!O13</f>
        <v>6560768134.5343676</v>
      </c>
      <c r="E13" s="1">
        <f>+SFP!AA13</f>
        <v>9071016841.1540413</v>
      </c>
      <c r="F13" s="1">
        <f>+SFP!AM13</f>
        <v>9830379880.2002335</v>
      </c>
      <c r="G13" s="1">
        <f>+SFP!AY13</f>
        <v>11397184498.956924</v>
      </c>
      <c r="H13" s="1">
        <f>+SFP!BK13</f>
        <v>12486558620.046892</v>
      </c>
      <c r="I13" s="838">
        <f t="shared" si="0"/>
        <v>49345907974.892456</v>
      </c>
    </row>
    <row r="14" spans="2:9" ht="16.2" thickBot="1" x14ac:dyDescent="0.35">
      <c r="B14" s="808"/>
      <c r="C14" s="1260"/>
      <c r="D14" s="1">
        <f>+SFP!O14</f>
        <v>0</v>
      </c>
      <c r="E14" s="1">
        <f>+SFP!AA14</f>
        <v>0</v>
      </c>
      <c r="F14" s="1">
        <f>+SFP!AM14</f>
        <v>0</v>
      </c>
      <c r="G14" s="1">
        <f>+SFP!AY14</f>
        <v>0</v>
      </c>
      <c r="H14" s="1">
        <f>+SFP!BK14</f>
        <v>0</v>
      </c>
      <c r="I14" s="838"/>
    </row>
    <row r="15" spans="2:9" ht="16.2" thickBot="1" x14ac:dyDescent="0.35">
      <c r="B15" s="692" t="s">
        <v>549</v>
      </c>
      <c r="C15" s="1260"/>
      <c r="D15" s="1">
        <f>+SFP!O15</f>
        <v>5168980958.8216629</v>
      </c>
      <c r="E15" s="1">
        <f>+SFP!AA15</f>
        <v>5201250582.3904209</v>
      </c>
      <c r="F15" s="1">
        <f>+SFP!AM15</f>
        <v>5220177171.1902218</v>
      </c>
      <c r="G15" s="1">
        <f>+SFP!AY15</f>
        <v>6494012610.8137226</v>
      </c>
      <c r="H15" s="1">
        <f>+SFP!BK15</f>
        <v>6546984727.1859407</v>
      </c>
      <c r="I15" s="838">
        <f t="shared" si="0"/>
        <v>28631406050.401966</v>
      </c>
    </row>
    <row r="16" spans="2:9" ht="16.2" thickBot="1" x14ac:dyDescent="0.35">
      <c r="B16" s="855" t="s">
        <v>791</v>
      </c>
      <c r="C16" s="1260"/>
      <c r="D16" s="1">
        <f>+SFP!O16</f>
        <v>2638624803.5099168</v>
      </c>
      <c r="E16" s="1">
        <f>+SFP!AA16</f>
        <v>2634714680.2080369</v>
      </c>
      <c r="F16" s="1">
        <f>+SFP!AM16</f>
        <v>2497517263.5138593</v>
      </c>
      <c r="G16" s="1">
        <f>+SFP!AY16</f>
        <v>2789946269.6857266</v>
      </c>
      <c r="H16" s="1">
        <f>+SFP!BK16</f>
        <v>3397162602.2238913</v>
      </c>
      <c r="I16" s="838">
        <f t="shared" si="0"/>
        <v>13957965619.14143</v>
      </c>
    </row>
    <row r="17" spans="2:9" ht="15.6" x14ac:dyDescent="0.3">
      <c r="B17" s="807" t="s">
        <v>550</v>
      </c>
      <c r="C17" s="1260"/>
      <c r="D17" s="1">
        <f>+SFP!O17</f>
        <v>2777499793.1683335</v>
      </c>
      <c r="E17" s="1">
        <f>+SFP!AA17</f>
        <v>2863820304.5739532</v>
      </c>
      <c r="F17" s="1">
        <f>+SFP!AM17</f>
        <v>2574760065.4782052</v>
      </c>
      <c r="G17" s="1">
        <f>+SFP!AY17</f>
        <v>2999942225.4685235</v>
      </c>
      <c r="H17" s="1">
        <f>+SFP!BK17</f>
        <v>3575960633.9198856</v>
      </c>
      <c r="I17" s="838">
        <f t="shared" si="0"/>
        <v>14791983022.6089</v>
      </c>
    </row>
    <row r="18" spans="2:9" ht="15.6" x14ac:dyDescent="0.3">
      <c r="B18" s="807" t="s">
        <v>551</v>
      </c>
      <c r="C18" s="1260"/>
      <c r="D18" s="1">
        <f>+SFP!O18</f>
        <v>138874989.65841669</v>
      </c>
      <c r="E18" s="1">
        <f>+SFP!AA18</f>
        <v>229105624.36591625</v>
      </c>
      <c r="F18" s="1">
        <f>+SFP!AM18</f>
        <v>77242801.964346156</v>
      </c>
      <c r="G18" s="1">
        <f>+SFP!AY18</f>
        <v>209995955.78279665</v>
      </c>
      <c r="H18" s="1">
        <f>+SFP!BK18</f>
        <v>178798031.69599429</v>
      </c>
      <c r="I18" s="838">
        <f t="shared" si="0"/>
        <v>834017403.46747005</v>
      </c>
    </row>
    <row r="19" spans="2:9" ht="16.2" thickBot="1" x14ac:dyDescent="0.35">
      <c r="B19" s="856" t="s">
        <v>792</v>
      </c>
      <c r="C19" s="1260"/>
      <c r="D19" s="1">
        <f>+SFP!O19</f>
        <v>1349555037.2782254</v>
      </c>
      <c r="E19" s="1">
        <f>+SFP!AA19</f>
        <v>1354249126.7102456</v>
      </c>
      <c r="F19" s="1">
        <f>+SFP!AM19</f>
        <v>1493495929.5345147</v>
      </c>
      <c r="G19" s="1">
        <f>+SFP!AY19</f>
        <v>2202513138.8903141</v>
      </c>
      <c r="H19" s="1">
        <f>+SFP!BK19</f>
        <v>1023954056.5365747</v>
      </c>
      <c r="I19" s="838">
        <f t="shared" si="0"/>
        <v>7423767288.9498739</v>
      </c>
    </row>
    <row r="20" spans="2:9" ht="15.6" x14ac:dyDescent="0.3">
      <c r="B20" s="807" t="s">
        <v>550</v>
      </c>
      <c r="C20" s="1260"/>
      <c r="D20" s="1">
        <f>+SFP!O20</f>
        <v>1435696848.1683249</v>
      </c>
      <c r="E20" s="1">
        <f>+SFP!AA20</f>
        <v>1456181856.6776834</v>
      </c>
      <c r="F20" s="1">
        <f>+SFP!AM20</f>
        <v>1555724926.5984528</v>
      </c>
      <c r="G20" s="1">
        <f>+SFP!AY20</f>
        <v>2394036020.5329499</v>
      </c>
      <c r="H20" s="1">
        <f>+SFP!BK20</f>
        <v>1089312826.1027391</v>
      </c>
      <c r="I20" s="838">
        <f t="shared" si="0"/>
        <v>7930952478.0801506</v>
      </c>
    </row>
    <row r="21" spans="2:9" ht="15.6" x14ac:dyDescent="0.3">
      <c r="B21" s="807" t="s">
        <v>551</v>
      </c>
      <c r="C21" s="1260"/>
      <c r="D21" s="1">
        <f>+SFP!O21</f>
        <v>86141810.890099496</v>
      </c>
      <c r="E21" s="1">
        <f>+SFP!AA21</f>
        <v>101932729.96743785</v>
      </c>
      <c r="F21" s="1">
        <f>+SFP!AM21</f>
        <v>62228997.063938111</v>
      </c>
      <c r="G21" s="1">
        <f>+SFP!AY21</f>
        <v>191522881.642636</v>
      </c>
      <c r="H21" s="1">
        <f>+SFP!BK21</f>
        <v>65358769.566164345</v>
      </c>
      <c r="I21" s="838">
        <f t="shared" si="0"/>
        <v>507185189.13027585</v>
      </c>
    </row>
    <row r="22" spans="2:9" ht="16.2" thickBot="1" x14ac:dyDescent="0.35">
      <c r="B22" s="857" t="s">
        <v>793</v>
      </c>
      <c r="C22" s="1260"/>
      <c r="D22" s="1">
        <f>+SFP!O22</f>
        <v>1180801118.0335209</v>
      </c>
      <c r="E22" s="1">
        <f>+SFP!AA22</f>
        <v>1212286775.4721384</v>
      </c>
      <c r="F22" s="1">
        <f>+SFP!AM22</f>
        <v>1229163978.1418481</v>
      </c>
      <c r="G22" s="1">
        <f>+SFP!AY22</f>
        <v>1501553202.2376819</v>
      </c>
      <c r="H22" s="1">
        <f>+SFP!BK22</f>
        <v>2125868068.4254751</v>
      </c>
      <c r="I22" s="838">
        <f t="shared" si="0"/>
        <v>7249673142.3106642</v>
      </c>
    </row>
    <row r="23" spans="2:9" ht="15.6" x14ac:dyDescent="0.3">
      <c r="B23" s="807" t="s">
        <v>550</v>
      </c>
      <c r="C23" s="1260"/>
      <c r="D23" s="1">
        <f>+SFP!O23</f>
        <v>1283479476.1233923</v>
      </c>
      <c r="E23" s="1">
        <f>+SFP!AA23</f>
        <v>1303534167.1743424</v>
      </c>
      <c r="F23" s="1">
        <f>+SFP!AM23</f>
        <v>1293856819.0966823</v>
      </c>
      <c r="G23" s="1">
        <f>+SFP!AY23</f>
        <v>1632123045.9105237</v>
      </c>
      <c r="H23" s="1">
        <f>+SFP!BK23</f>
        <v>2237755861.5005002</v>
      </c>
      <c r="I23" s="838">
        <f t="shared" si="0"/>
        <v>7750749369.8054409</v>
      </c>
    </row>
    <row r="24" spans="2:9" ht="15.6" x14ac:dyDescent="0.3">
      <c r="B24" s="807" t="s">
        <v>551</v>
      </c>
      <c r="C24" s="1260"/>
      <c r="D24" s="1">
        <f>+SFP!O24</f>
        <v>102678358.08987139</v>
      </c>
      <c r="E24" s="1">
        <f>+SFP!AA24</f>
        <v>91247391.702203974</v>
      </c>
      <c r="F24" s="1">
        <f>+SFP!AM24</f>
        <v>64692840.954834118</v>
      </c>
      <c r="G24" s="1">
        <f>+SFP!AY24</f>
        <v>130569843.67284189</v>
      </c>
      <c r="H24" s="1">
        <f>+SFP!BK24</f>
        <v>111887793.07502502</v>
      </c>
      <c r="I24" s="838">
        <f t="shared" si="0"/>
        <v>501076227.49477643</v>
      </c>
    </row>
    <row r="25" spans="2:9" ht="16.2" thickBot="1" x14ac:dyDescent="0.35">
      <c r="B25" s="808"/>
      <c r="C25" s="1260"/>
      <c r="D25" s="1">
        <f>+SFP!O25</f>
        <v>0</v>
      </c>
      <c r="E25" s="1">
        <f>+SFP!AA25</f>
        <v>0</v>
      </c>
      <c r="F25" s="1">
        <f>+SFP!AM25</f>
        <v>0</v>
      </c>
      <c r="G25" s="1">
        <f>+SFP!AY25</f>
        <v>0</v>
      </c>
      <c r="H25" s="1">
        <f>+SFP!BK25</f>
        <v>0</v>
      </c>
      <c r="I25" s="838"/>
    </row>
    <row r="26" spans="2:9" ht="16.2" thickBot="1" x14ac:dyDescent="0.35">
      <c r="B26" s="693" t="s">
        <v>552</v>
      </c>
      <c r="C26" s="1260"/>
      <c r="D26" s="1">
        <f>+SFP!O26</f>
        <v>1391787175.7127047</v>
      </c>
      <c r="E26" s="1">
        <f>+SFP!AA26</f>
        <v>2169618770.7636199</v>
      </c>
      <c r="F26" s="1">
        <f>+SFP!AM26</f>
        <v>1919579990.934011</v>
      </c>
      <c r="G26" s="1">
        <f>+SFP!AY26</f>
        <v>1548510195.150836</v>
      </c>
      <c r="H26" s="1">
        <f>+SFP!BK26</f>
        <v>1919045992.0537705</v>
      </c>
      <c r="I26" s="838">
        <f t="shared" si="0"/>
        <v>8948542124.6149426</v>
      </c>
    </row>
    <row r="27" spans="2:9" ht="16.2" thickBot="1" x14ac:dyDescent="0.35">
      <c r="B27" s="858" t="s">
        <v>553</v>
      </c>
      <c r="C27" s="1260"/>
      <c r="D27" s="1">
        <f>+SFP!O27</f>
        <v>1391787175.7127047</v>
      </c>
      <c r="E27" s="1">
        <f>+SFP!AA27</f>
        <v>1531230329.1636202</v>
      </c>
      <c r="F27" s="1">
        <f>+SFP!AM27</f>
        <v>1216270743.4869711</v>
      </c>
      <c r="G27" s="1">
        <f>+SFP!AY27</f>
        <v>946726099.83708072</v>
      </c>
      <c r="H27" s="1">
        <f>+SFP!BK27</f>
        <v>1251273291.5942926</v>
      </c>
      <c r="I27" s="838">
        <f t="shared" si="0"/>
        <v>6337287639.7946692</v>
      </c>
    </row>
    <row r="28" spans="2:9" ht="15.6" x14ac:dyDescent="0.3">
      <c r="B28" s="807" t="s">
        <v>550</v>
      </c>
      <c r="C28" s="1260"/>
      <c r="D28" s="1">
        <f>+SFP!O28</f>
        <v>1465039132.3291628</v>
      </c>
      <c r="E28" s="1">
        <f>+SFP!AA28</f>
        <v>1628968435.280447</v>
      </c>
      <c r="F28" s="1">
        <f>+SFP!AM28</f>
        <v>1266948691.1322615</v>
      </c>
      <c r="G28" s="1">
        <f>+SFP!AY28</f>
        <v>1007155425.3585966</v>
      </c>
      <c r="H28" s="1">
        <f>+SFP!BK28</f>
        <v>1360079664.7764051</v>
      </c>
      <c r="I28" s="838">
        <f t="shared" si="0"/>
        <v>6728191348.876873</v>
      </c>
    </row>
    <row r="29" spans="2:9" ht="15.6" x14ac:dyDescent="0.3">
      <c r="B29" s="807" t="s">
        <v>551</v>
      </c>
      <c r="C29" s="1260"/>
      <c r="D29" s="1">
        <f>+SFP!O29</f>
        <v>73251956.616458148</v>
      </c>
      <c r="E29" s="1">
        <f>+SFP!AA29</f>
        <v>97738106.116826817</v>
      </c>
      <c r="F29" s="1">
        <f>+SFP!AM29</f>
        <v>50677947.645290464</v>
      </c>
      <c r="G29" s="1">
        <f>+SFP!AY29</f>
        <v>60429325.521515794</v>
      </c>
      <c r="H29" s="1">
        <f>+SFP!BK29</f>
        <v>108806373.18211241</v>
      </c>
      <c r="I29" s="838">
        <f t="shared" si="0"/>
        <v>390903709.08220363</v>
      </c>
    </row>
    <row r="30" spans="2:9" ht="16.2" thickBot="1" x14ac:dyDescent="0.35">
      <c r="B30" s="858" t="s">
        <v>794</v>
      </c>
      <c r="C30" s="1260"/>
      <c r="D30" s="1">
        <f>+SFP!O30</f>
        <v>0</v>
      </c>
      <c r="E30" s="1">
        <f>+SFP!AA30</f>
        <v>638388441.59999955</v>
      </c>
      <c r="F30" s="1">
        <f>+SFP!AM30</f>
        <v>703309247.44703984</v>
      </c>
      <c r="G30" s="1">
        <f>+SFP!AY30</f>
        <v>601784095.31375539</v>
      </c>
      <c r="H30" s="1">
        <f>+SFP!BK30</f>
        <v>667772700.4594779</v>
      </c>
      <c r="I30" s="838">
        <f t="shared" si="0"/>
        <v>2611254484.8202729</v>
      </c>
    </row>
    <row r="31" spans="2:9" ht="15.6" x14ac:dyDescent="0.3">
      <c r="B31" s="807" t="s">
        <v>550</v>
      </c>
      <c r="C31" s="1260"/>
      <c r="D31" s="1">
        <f>+SFP!O31</f>
        <v>0</v>
      </c>
      <c r="E31" s="1">
        <f>+SFP!AA31</f>
        <v>693900479.99999952</v>
      </c>
      <c r="F31" s="1">
        <f>+SFP!AM31</f>
        <v>732613799.42399979</v>
      </c>
      <c r="G31" s="1">
        <f>+SFP!AY31</f>
        <v>640195846.0784632</v>
      </c>
      <c r="H31" s="1">
        <f>+SFP!BK31</f>
        <v>718035161.78438485</v>
      </c>
      <c r="I31" s="838">
        <f t="shared" si="0"/>
        <v>2784745287.2868471</v>
      </c>
    </row>
    <row r="32" spans="2:9" ht="15.6" x14ac:dyDescent="0.3">
      <c r="B32" s="807" t="s">
        <v>551</v>
      </c>
      <c r="C32" s="1260"/>
      <c r="D32" s="1">
        <f>+SFP!O32</f>
        <v>0</v>
      </c>
      <c r="E32" s="1">
        <f>+SFP!AA32</f>
        <v>55512038.399999961</v>
      </c>
      <c r="F32" s="1">
        <f>+SFP!AM32</f>
        <v>29304551.976959992</v>
      </c>
      <c r="G32" s="1">
        <f>+SFP!AY32</f>
        <v>38411750.764707789</v>
      </c>
      <c r="H32" s="1">
        <f>+SFP!BK32</f>
        <v>50262461.324906945</v>
      </c>
      <c r="I32" s="838">
        <f t="shared" si="0"/>
        <v>173490802.46657467</v>
      </c>
    </row>
    <row r="33" spans="2:9" ht="16.2" thickBot="1" x14ac:dyDescent="0.35">
      <c r="B33" s="808"/>
      <c r="C33" s="1260"/>
      <c r="D33" s="1">
        <f>+SFP!O33</f>
        <v>0</v>
      </c>
      <c r="E33" s="1">
        <f>+SFP!AA33</f>
        <v>0</v>
      </c>
      <c r="F33" s="1">
        <f>+SFP!AM33</f>
        <v>0</v>
      </c>
      <c r="G33" s="1">
        <f>+SFP!AY33</f>
        <v>0</v>
      </c>
      <c r="H33" s="1">
        <f>+SFP!BK33</f>
        <v>0</v>
      </c>
      <c r="I33" s="838"/>
    </row>
    <row r="34" spans="2:9" ht="16.2" thickBot="1" x14ac:dyDescent="0.35">
      <c r="B34" s="770" t="s">
        <v>842</v>
      </c>
      <c r="C34" s="1260"/>
      <c r="D34" s="1">
        <f>+SFP!O34</f>
        <v>0</v>
      </c>
      <c r="E34" s="1">
        <f>+SFP!AA34</f>
        <v>1700147487.9999998</v>
      </c>
      <c r="F34" s="1">
        <f>+SFP!AM34</f>
        <v>2690622718.0759997</v>
      </c>
      <c r="G34" s="1">
        <f>+SFP!AY34</f>
        <v>3354661692.9923668</v>
      </c>
      <c r="H34" s="1">
        <f>+SFP!BK34</f>
        <v>4020527900.8071804</v>
      </c>
      <c r="I34" s="838">
        <f t="shared" si="0"/>
        <v>11765959799.875546</v>
      </c>
    </row>
    <row r="35" spans="2:9" ht="16.2" thickBot="1" x14ac:dyDescent="0.35">
      <c r="B35" s="859" t="s">
        <v>795</v>
      </c>
      <c r="C35" s="1260"/>
      <c r="D35" s="1">
        <f>+SFP!O35</f>
        <v>0</v>
      </c>
      <c r="E35" s="1">
        <f>+SFP!AA35</f>
        <v>1700147487.9999998</v>
      </c>
      <c r="F35" s="1">
        <f>+SFP!AM35</f>
        <v>1705977700.0759997</v>
      </c>
      <c r="G35" s="1">
        <f>+SFP!AY35</f>
        <v>2402619241.6068873</v>
      </c>
      <c r="H35" s="1">
        <f>+SFP!BK35</f>
        <v>2690506373.2289371</v>
      </c>
      <c r="I35" s="838">
        <f t="shared" si="0"/>
        <v>8499250802.9118233</v>
      </c>
    </row>
    <row r="36" spans="2:9" ht="15.6" x14ac:dyDescent="0.3">
      <c r="B36" s="807" t="s">
        <v>550</v>
      </c>
      <c r="C36" s="1260"/>
      <c r="D36" s="1">
        <f>+SFP!O36</f>
        <v>0</v>
      </c>
      <c r="E36" s="1">
        <f>+SFP!AA36</f>
        <v>1770986966.6666665</v>
      </c>
      <c r="F36" s="1">
        <f>+SFP!AM36</f>
        <v>1795766000.0799997</v>
      </c>
      <c r="G36" s="1">
        <f>+SFP!AY36</f>
        <v>2451652287.3539667</v>
      </c>
      <c r="H36" s="1">
        <f>+SFP!BK36</f>
        <v>2802610805.4468098</v>
      </c>
      <c r="I36" s="838">
        <f t="shared" si="0"/>
        <v>8821016059.5474434</v>
      </c>
    </row>
    <row r="37" spans="2:9" ht="15.6" x14ac:dyDescent="0.3">
      <c r="B37" s="807" t="s">
        <v>551</v>
      </c>
      <c r="C37" s="1260"/>
      <c r="D37" s="1">
        <f>+SFP!O37</f>
        <v>0</v>
      </c>
      <c r="E37" s="1">
        <f>+SFP!AA37</f>
        <v>70839478.666666657</v>
      </c>
      <c r="F37" s="1">
        <f>+SFP!AM37</f>
        <v>89788300.003999993</v>
      </c>
      <c r="G37" s="1">
        <f>+SFP!AY37</f>
        <v>49033045.747079335</v>
      </c>
      <c r="H37" s="1">
        <f>+SFP!BK37</f>
        <v>112104432.2178724</v>
      </c>
      <c r="I37" s="838">
        <f t="shared" si="0"/>
        <v>321765256.63561839</v>
      </c>
    </row>
    <row r="38" spans="2:9" ht="16.2" thickBot="1" x14ac:dyDescent="0.35">
      <c r="B38" s="858" t="s">
        <v>796</v>
      </c>
      <c r="C38" s="1260"/>
      <c r="D38" s="1">
        <f>+SFP!O38</f>
        <v>0</v>
      </c>
      <c r="E38" s="1">
        <f>+SFP!AA38</f>
        <v>0</v>
      </c>
      <c r="F38" s="1">
        <f>+SFP!AM38</f>
        <v>984645018</v>
      </c>
      <c r="G38" s="1">
        <f>+SFP!AY38</f>
        <v>952042451.38547945</v>
      </c>
      <c r="H38" s="1">
        <f>+SFP!BK38</f>
        <v>1330021527.5782433</v>
      </c>
      <c r="I38" s="838">
        <f t="shared" si="0"/>
        <v>3266708996.9637227</v>
      </c>
    </row>
    <row r="39" spans="2:9" ht="15.6" x14ac:dyDescent="0.3">
      <c r="B39" s="807" t="s">
        <v>550</v>
      </c>
      <c r="C39" s="1260"/>
      <c r="D39" s="1">
        <f>+SFP!O39</f>
        <v>0</v>
      </c>
      <c r="E39" s="1">
        <f>+SFP!AA39</f>
        <v>0</v>
      </c>
      <c r="F39" s="1">
        <f>+SFP!AM39</f>
        <v>1047494700</v>
      </c>
      <c r="G39" s="1">
        <f>+SFP!AY39</f>
        <v>996903090.45599937</v>
      </c>
      <c r="H39" s="1">
        <f>+SFP!BK39</f>
        <v>1430130674.8153152</v>
      </c>
      <c r="I39" s="838">
        <f t="shared" si="0"/>
        <v>3474528465.2713146</v>
      </c>
    </row>
    <row r="40" spans="2:9" ht="15.6" x14ac:dyDescent="0.3">
      <c r="B40" s="807" t="s">
        <v>551</v>
      </c>
      <c r="C40" s="1260"/>
      <c r="D40" s="1">
        <f>+SFP!O40</f>
        <v>0</v>
      </c>
      <c r="E40" s="1">
        <f>+SFP!AA40</f>
        <v>0</v>
      </c>
      <c r="F40" s="1">
        <f>+SFP!AM40</f>
        <v>62849682</v>
      </c>
      <c r="G40" s="1">
        <f>+SFP!AY40</f>
        <v>44860639.070519969</v>
      </c>
      <c r="H40" s="1">
        <f>+SFP!BK40</f>
        <v>100109147.23707208</v>
      </c>
      <c r="I40" s="838">
        <f t="shared" si="0"/>
        <v>207819468.30759203</v>
      </c>
    </row>
    <row r="41" spans="2:9" ht="16.2" thickBot="1" x14ac:dyDescent="0.35">
      <c r="B41" s="808"/>
      <c r="C41" s="1260"/>
      <c r="D41" s="1">
        <f>+SFP!O41</f>
        <v>0</v>
      </c>
      <c r="E41" s="1">
        <f>+SFP!AA41</f>
        <v>0</v>
      </c>
      <c r="F41" s="1">
        <f>+SFP!AM41</f>
        <v>0</v>
      </c>
      <c r="G41" s="1">
        <f>+SFP!AY41</f>
        <v>0</v>
      </c>
      <c r="H41" s="1">
        <f>+SFP!BK41</f>
        <v>0</v>
      </c>
      <c r="I41" s="838"/>
    </row>
    <row r="42" spans="2:9" ht="16.2" thickBot="1" x14ac:dyDescent="0.35">
      <c r="B42" s="708" t="s">
        <v>554</v>
      </c>
      <c r="C42" s="1260"/>
      <c r="D42" s="1">
        <f>+SFP!O42</f>
        <v>5957393992.5998564</v>
      </c>
      <c r="E42" s="1">
        <f>+SFP!AA42</f>
        <v>7152787179.9863338</v>
      </c>
      <c r="F42" s="1">
        <f>+SFP!AM42</f>
        <v>7795852610.6980133</v>
      </c>
      <c r="G42" s="1">
        <f>+SFP!AY42</f>
        <v>8802081052.9395924</v>
      </c>
      <c r="H42" s="1">
        <f>+SFP!BK42</f>
        <v>9696433831.7044926</v>
      </c>
      <c r="I42" s="838">
        <f t="shared" si="0"/>
        <v>39404548667.928284</v>
      </c>
    </row>
    <row r="43" spans="2:9" ht="15.6" x14ac:dyDescent="0.3">
      <c r="B43" s="808"/>
      <c r="C43" s="1260"/>
      <c r="D43" s="1">
        <f>+SFP!O43</f>
        <v>0</v>
      </c>
      <c r="E43" s="1">
        <f>+SFP!AA43</f>
        <v>0</v>
      </c>
      <c r="F43" s="1">
        <f>+SFP!AM43</f>
        <v>0</v>
      </c>
      <c r="G43" s="1">
        <f>+SFP!AY43</f>
        <v>0</v>
      </c>
      <c r="H43" s="1">
        <f>+SFP!BK43</f>
        <v>0</v>
      </c>
      <c r="I43" s="838"/>
    </row>
    <row r="44" spans="2:9" ht="16.2" thickBot="1" x14ac:dyDescent="0.35">
      <c r="B44" s="985" t="s">
        <v>555</v>
      </c>
      <c r="C44" s="1260"/>
      <c r="D44" s="1">
        <f>+SFP!O44</f>
        <v>1773790228.596446</v>
      </c>
      <c r="E44" s="1">
        <f>+SFP!AA44</f>
        <v>2020796501.320502</v>
      </c>
      <c r="F44" s="1">
        <f>+SFP!AM44</f>
        <v>2399016466.5894508</v>
      </c>
      <c r="G44" s="1">
        <f>+SFP!AY44</f>
        <v>2735448096.5678296</v>
      </c>
      <c r="H44" s="1">
        <f>+SFP!BK44</f>
        <v>3015443883.658061</v>
      </c>
      <c r="I44" s="838">
        <f t="shared" si="0"/>
        <v>11944495176.732288</v>
      </c>
    </row>
    <row r="45" spans="2:9" ht="15.6" x14ac:dyDescent="0.3">
      <c r="B45" s="811" t="s">
        <v>556</v>
      </c>
      <c r="C45" s="1260"/>
      <c r="D45" s="1">
        <f>+SFP!O45</f>
        <v>535477660.1011734</v>
      </c>
      <c r="E45" s="1">
        <f>+SFP!AA45</f>
        <v>570533866.30380309</v>
      </c>
      <c r="F45" s="1">
        <f>+SFP!AM45</f>
        <v>824952760.42913687</v>
      </c>
      <c r="G45" s="1">
        <f>+SFP!AY45</f>
        <v>812841245.59853196</v>
      </c>
      <c r="H45" s="1">
        <f>+SFP!BK45</f>
        <v>851830861.24906087</v>
      </c>
      <c r="I45" s="838">
        <f t="shared" si="0"/>
        <v>3595636393.6817055</v>
      </c>
    </row>
    <row r="46" spans="2:9" ht="15.6" x14ac:dyDescent="0.3">
      <c r="B46" s="812" t="s">
        <v>557</v>
      </c>
      <c r="C46" s="1260"/>
      <c r="D46" s="1">
        <f>+SFP!O46</f>
        <v>90370958.548243433</v>
      </c>
      <c r="E46" s="1">
        <f>+SFP!AA46</f>
        <v>154808187.3619799</v>
      </c>
      <c r="F46" s="1">
        <f>+SFP!AM46</f>
        <v>191024184.65010136</v>
      </c>
      <c r="G46" s="1">
        <f>+SFP!AY46</f>
        <v>182065388.62485641</v>
      </c>
      <c r="H46" s="1">
        <f>+SFP!BK46</f>
        <v>240720430.1004256</v>
      </c>
      <c r="I46" s="838">
        <f t="shared" si="0"/>
        <v>858989149.28560674</v>
      </c>
    </row>
    <row r="47" spans="2:9" ht="15.6" x14ac:dyDescent="0.3">
      <c r="B47" s="813" t="s">
        <v>558</v>
      </c>
      <c r="C47" s="1260"/>
      <c r="D47" s="1">
        <f>+SFP!O47</f>
        <v>637400853.22044897</v>
      </c>
      <c r="E47" s="1">
        <f>+SFP!AA47</f>
        <v>500636452.94126427</v>
      </c>
      <c r="F47" s="1">
        <f>+SFP!AM47</f>
        <v>659261698.95024073</v>
      </c>
      <c r="G47" s="1">
        <f>+SFP!AY47</f>
        <v>860675575.91293585</v>
      </c>
      <c r="H47" s="1">
        <f>+SFP!BK47</f>
        <v>1159781517.7834997</v>
      </c>
      <c r="I47" s="838">
        <f t="shared" si="0"/>
        <v>3817756098.8083892</v>
      </c>
    </row>
    <row r="48" spans="2:9" ht="15.6" x14ac:dyDescent="0.3">
      <c r="B48" s="814" t="s">
        <v>559</v>
      </c>
      <c r="C48" s="1260"/>
      <c r="D48" s="1">
        <f>+SFP!O48</f>
        <v>241831595.91028559</v>
      </c>
      <c r="E48" s="1">
        <f>+SFP!AA48</f>
        <v>384828471.37095058</v>
      </c>
      <c r="F48" s="1">
        <f>+SFP!AM48</f>
        <v>340223468.58988452</v>
      </c>
      <c r="G48" s="1">
        <f>+SFP!AY48</f>
        <v>432439147.58868659</v>
      </c>
      <c r="H48" s="1">
        <f>+SFP!BK48</f>
        <v>358870878.55575639</v>
      </c>
      <c r="I48" s="838">
        <f t="shared" si="0"/>
        <v>1758193562.0155637</v>
      </c>
    </row>
    <row r="49" spans="2:9" ht="15.6" x14ac:dyDescent="0.3">
      <c r="B49" s="815" t="s">
        <v>560</v>
      </c>
      <c r="C49" s="1260"/>
      <c r="D49" s="1">
        <f>+SFP!O49</f>
        <v>268709160.81629467</v>
      </c>
      <c r="E49" s="1">
        <f>+SFP!AA49</f>
        <v>409989523.34250426</v>
      </c>
      <c r="F49" s="1">
        <f>+SFP!AM49</f>
        <v>383554353.97008723</v>
      </c>
      <c r="G49" s="1">
        <f>+SFP!AY49</f>
        <v>447426738.84281874</v>
      </c>
      <c r="H49" s="1">
        <f>+SFP!BK49</f>
        <v>404240195.96931815</v>
      </c>
      <c r="I49" s="838">
        <f t="shared" si="0"/>
        <v>1913919972.9410231</v>
      </c>
    </row>
    <row r="50" spans="2:9" ht="15.6" x14ac:dyDescent="0.3">
      <c r="B50" s="808"/>
      <c r="C50" s="1260"/>
      <c r="D50" s="1">
        <f>+SFP!O50</f>
        <v>0</v>
      </c>
      <c r="E50" s="1">
        <f>+SFP!AA50</f>
        <v>0</v>
      </c>
      <c r="F50" s="1">
        <f>+SFP!AM50</f>
        <v>0</v>
      </c>
      <c r="G50" s="1">
        <f>+SFP!AY50</f>
        <v>0</v>
      </c>
      <c r="H50" s="1">
        <f>+SFP!BK50</f>
        <v>0</v>
      </c>
      <c r="I50" s="838"/>
    </row>
    <row r="51" spans="2:9" ht="16.2" thickBot="1" x14ac:dyDescent="0.35">
      <c r="B51" s="985" t="s">
        <v>561</v>
      </c>
      <c r="C51" s="1260"/>
      <c r="D51" s="1">
        <f>+SFP!O51</f>
        <v>2097237819.8077052</v>
      </c>
      <c r="E51" s="1">
        <f>+SFP!AA51</f>
        <v>2555222544.9278879</v>
      </c>
      <c r="F51" s="1">
        <f>+SFP!AM51</f>
        <v>2526498588.9510541</v>
      </c>
      <c r="G51" s="1">
        <f>+SFP!AY51</f>
        <v>3047516923.5136857</v>
      </c>
      <c r="H51" s="1">
        <f>+SFP!BK51</f>
        <v>3332154281.3345008</v>
      </c>
      <c r="I51" s="838">
        <f t="shared" si="0"/>
        <v>13558630158.534834</v>
      </c>
    </row>
    <row r="52" spans="2:9" ht="15.6" x14ac:dyDescent="0.3">
      <c r="B52" s="816" t="s">
        <v>840</v>
      </c>
      <c r="C52" s="1260"/>
      <c r="D52" s="1">
        <f>+SFP!O52</f>
        <v>901415028.75622165</v>
      </c>
      <c r="E52" s="1">
        <f>+SFP!AA52</f>
        <v>995035102.60180199</v>
      </c>
      <c r="F52" s="1">
        <f>+SFP!AM52</f>
        <v>960232983.6026597</v>
      </c>
      <c r="G52" s="1">
        <f>+SFP!AY52</f>
        <v>1132021305.9210701</v>
      </c>
      <c r="H52" s="1">
        <f>+SFP!BK52</f>
        <v>1266671732.3129382</v>
      </c>
      <c r="I52" s="838">
        <f t="shared" si="0"/>
        <v>5255376153.1946917</v>
      </c>
    </row>
    <row r="53" spans="2:9" ht="15.6" x14ac:dyDescent="0.3">
      <c r="B53" s="817" t="s">
        <v>3</v>
      </c>
      <c r="C53" s="1260"/>
      <c r="D53" s="1">
        <f>+SFP!O53</f>
        <v>739623294.94624972</v>
      </c>
      <c r="E53" s="1">
        <f>+SFP!AA53</f>
        <v>879711750.94349778</v>
      </c>
      <c r="F53" s="1">
        <f>+SFP!AM53</f>
        <v>868005838.74388993</v>
      </c>
      <c r="G53" s="1">
        <f>+SFP!AY53</f>
        <v>1002930745.290576</v>
      </c>
      <c r="H53" s="1">
        <f>+SFP!BK53</f>
        <v>992591642.80993569</v>
      </c>
      <c r="I53" s="838">
        <f t="shared" si="0"/>
        <v>4482863272.734149</v>
      </c>
    </row>
    <row r="54" spans="2:9" ht="15.6" x14ac:dyDescent="0.3">
      <c r="B54" s="818" t="s">
        <v>841</v>
      </c>
      <c r="C54" s="1260"/>
      <c r="D54" s="1">
        <f>+SFP!O54</f>
        <v>456199496.10523397</v>
      </c>
      <c r="E54" s="1">
        <f>+SFP!AA54</f>
        <v>680475691.38258791</v>
      </c>
      <c r="F54" s="1">
        <f>+SFP!AM54</f>
        <v>631094705.77861667</v>
      </c>
      <c r="G54" s="1">
        <f>+SFP!AY54</f>
        <v>804984196.13025177</v>
      </c>
      <c r="H54" s="1">
        <f>+SFP!BK54</f>
        <v>937284162.49720764</v>
      </c>
      <c r="I54" s="838">
        <f t="shared" si="0"/>
        <v>3510038251.893898</v>
      </c>
    </row>
    <row r="55" spans="2:9" ht="15.6" x14ac:dyDescent="0.3">
      <c r="B55" s="819" t="s">
        <v>797</v>
      </c>
      <c r="C55" s="1260"/>
      <c r="D55" s="1">
        <f>+SFP!O55</f>
        <v>0</v>
      </c>
      <c r="E55" s="1">
        <f>+SFP!AA55</f>
        <v>0</v>
      </c>
      <c r="F55" s="1">
        <f>+SFP!AM55</f>
        <v>67165060.825888097</v>
      </c>
      <c r="G55" s="1">
        <f>+SFP!AY55</f>
        <v>107580676.17178769</v>
      </c>
      <c r="H55" s="1">
        <f>+SFP!BK55</f>
        <v>135606743.71441957</v>
      </c>
      <c r="I55" s="838">
        <f t="shared" si="0"/>
        <v>310352480.71209538</v>
      </c>
    </row>
    <row r="56" spans="2:9" ht="15.6" x14ac:dyDescent="0.3">
      <c r="B56" s="808"/>
      <c r="C56" s="1260"/>
      <c r="D56" s="1">
        <f>+SFP!O56</f>
        <v>0</v>
      </c>
      <c r="E56" s="1">
        <f>+SFP!AA56</f>
        <v>0</v>
      </c>
      <c r="F56" s="1">
        <f>+SFP!AM56</f>
        <v>0</v>
      </c>
      <c r="G56" s="1">
        <f>+SFP!AY56</f>
        <v>0</v>
      </c>
      <c r="H56" s="1">
        <f>+SFP!BK56</f>
        <v>0</v>
      </c>
      <c r="I56" s="838"/>
    </row>
    <row r="57" spans="2:9" ht="16.2" thickBot="1" x14ac:dyDescent="0.35">
      <c r="B57" s="985" t="s">
        <v>562</v>
      </c>
      <c r="C57" s="1260"/>
      <c r="D57" s="1">
        <f>+SFP!O57</f>
        <v>2086365944.1957054</v>
      </c>
      <c r="E57" s="1">
        <f>+SFP!AA57</f>
        <v>2576768133.7379432</v>
      </c>
      <c r="F57" s="1">
        <f>+SFP!AM57</f>
        <v>2870337555.1575084</v>
      </c>
      <c r="G57" s="1">
        <f>+SFP!AY57</f>
        <v>3019116032.8580775</v>
      </c>
      <c r="H57" s="1">
        <f>+SFP!BK57</f>
        <v>3348835666.7119317</v>
      </c>
      <c r="I57" s="838">
        <f t="shared" si="0"/>
        <v>13901423332.661167</v>
      </c>
    </row>
    <row r="58" spans="2:9" ht="15.6" x14ac:dyDescent="0.3">
      <c r="B58" s="816" t="s">
        <v>840</v>
      </c>
      <c r="C58" s="1260"/>
      <c r="D58" s="1">
        <f>+SFP!O58</f>
        <v>755915732.75344396</v>
      </c>
      <c r="E58" s="1">
        <f>+SFP!AA58</f>
        <v>830889765.42296445</v>
      </c>
      <c r="F58" s="1">
        <f>+SFP!AM58</f>
        <v>1007259882.5158621</v>
      </c>
      <c r="G58" s="1">
        <f>+SFP!AY58</f>
        <v>1101222219.6444099</v>
      </c>
      <c r="H58" s="1">
        <f>+SFP!BK58</f>
        <v>1122673273.2451701</v>
      </c>
      <c r="I58" s="838">
        <f t="shared" si="0"/>
        <v>4817960873.5818501</v>
      </c>
    </row>
    <row r="59" spans="2:9" ht="15.6" x14ac:dyDescent="0.3">
      <c r="B59" s="817" t="s">
        <v>3</v>
      </c>
      <c r="C59" s="1260"/>
      <c r="D59" s="1">
        <f>+SFP!O59</f>
        <v>832223008.12234414</v>
      </c>
      <c r="E59" s="1">
        <f>+SFP!AA59</f>
        <v>1004090666.7273018</v>
      </c>
      <c r="F59" s="1">
        <f>+SFP!AM59</f>
        <v>963927171.78182232</v>
      </c>
      <c r="G59" s="1">
        <f>+SFP!AY59</f>
        <v>1079893610.486192</v>
      </c>
      <c r="H59" s="1">
        <f>+SFP!BK59</f>
        <v>1349603905.9759593</v>
      </c>
      <c r="I59" s="838">
        <f t="shared" si="0"/>
        <v>5229738363.0936203</v>
      </c>
    </row>
    <row r="60" spans="2:9" ht="15.6" x14ac:dyDescent="0.3">
      <c r="B60" s="818" t="s">
        <v>841</v>
      </c>
      <c r="C60" s="1260"/>
      <c r="D60" s="1">
        <f>+SFP!O60</f>
        <v>498227203.31991732</v>
      </c>
      <c r="E60" s="1">
        <f>+SFP!AA60</f>
        <v>741787701.587677</v>
      </c>
      <c r="F60" s="1">
        <f>+SFP!AM60</f>
        <v>814868361.65103459</v>
      </c>
      <c r="G60" s="1">
        <f>+SFP!AY60</f>
        <v>747711766.34364438</v>
      </c>
      <c r="H60" s="1">
        <f>+SFP!BK60</f>
        <v>784720088.26136971</v>
      </c>
      <c r="I60" s="838">
        <f t="shared" si="0"/>
        <v>3587315121.1636429</v>
      </c>
    </row>
    <row r="61" spans="2:9" ht="15.6" x14ac:dyDescent="0.3">
      <c r="B61" s="819" t="s">
        <v>797</v>
      </c>
      <c r="C61" s="1260"/>
      <c r="D61" s="1">
        <f>+SFP!O61</f>
        <v>0</v>
      </c>
      <c r="E61" s="1">
        <f>+SFP!AA61</f>
        <v>0</v>
      </c>
      <c r="F61" s="1">
        <f>+SFP!AM61</f>
        <v>84282139.208789483</v>
      </c>
      <c r="G61" s="1">
        <f>+SFP!AY61</f>
        <v>90288436.383831397</v>
      </c>
      <c r="H61" s="1">
        <f>+SFP!BK61</f>
        <v>91838399.229432583</v>
      </c>
      <c r="I61" s="838">
        <f t="shared" si="0"/>
        <v>266408974.82205346</v>
      </c>
    </row>
    <row r="62" spans="2:9" ht="16.2" thickBot="1" x14ac:dyDescent="0.35">
      <c r="B62" s="808"/>
      <c r="C62" s="1260"/>
      <c r="D62" s="1">
        <f>+SFP!O62</f>
        <v>0</v>
      </c>
      <c r="E62" s="1">
        <f>+SFP!AA62</f>
        <v>0</v>
      </c>
      <c r="F62" s="1">
        <f>+SFP!AM62</f>
        <v>0</v>
      </c>
      <c r="G62" s="1">
        <f>+SFP!AY62</f>
        <v>0</v>
      </c>
      <c r="H62" s="1">
        <f>+SFP!BK62</f>
        <v>0</v>
      </c>
      <c r="I62" s="838"/>
    </row>
    <row r="63" spans="2:9" ht="16.2" thickBot="1" x14ac:dyDescent="0.35">
      <c r="B63" s="708" t="s">
        <v>563</v>
      </c>
      <c r="C63" s="1260"/>
      <c r="D63" s="1">
        <f>+SFP!O63</f>
        <v>-1.0728836059570313E-6</v>
      </c>
      <c r="E63" s="1">
        <f>+SFP!AA63</f>
        <v>0</v>
      </c>
      <c r="F63" s="1">
        <f>+SFP!AM63</f>
        <v>0</v>
      </c>
      <c r="G63" s="1">
        <f>+SFP!AY63</f>
        <v>0</v>
      </c>
      <c r="H63" s="1">
        <f>+SFP!BK63</f>
        <v>0</v>
      </c>
      <c r="I63" s="838">
        <f t="shared" si="0"/>
        <v>-1.0728836059570313E-6</v>
      </c>
    </row>
    <row r="64" spans="2:9" ht="15.6" x14ac:dyDescent="0.3">
      <c r="B64" s="1129" t="s">
        <v>564</v>
      </c>
      <c r="C64" s="1260"/>
      <c r="D64" s="1">
        <f>+SFP!O64</f>
        <v>-1.0728836059570313E-6</v>
      </c>
      <c r="E64" s="1">
        <f>+SFP!AA64</f>
        <v>0</v>
      </c>
      <c r="F64" s="1">
        <f>+SFP!AM64</f>
        <v>0</v>
      </c>
      <c r="G64" s="1">
        <f>+SFP!AY64</f>
        <v>0</v>
      </c>
      <c r="H64" s="1">
        <f>+SFP!BK64</f>
        <v>0</v>
      </c>
      <c r="I64" s="838">
        <f t="shared" si="0"/>
        <v>-1.0728836059570313E-6</v>
      </c>
    </row>
    <row r="65" spans="2:9" ht="15.6" x14ac:dyDescent="0.3">
      <c r="B65" s="1121" t="s">
        <v>798</v>
      </c>
      <c r="C65" s="1260"/>
      <c r="D65" s="1">
        <f>+SFP!O65</f>
        <v>0</v>
      </c>
      <c r="E65" s="1">
        <f>+SFP!AA65</f>
        <v>0</v>
      </c>
      <c r="F65" s="1">
        <f>+SFP!AM65</f>
        <v>0</v>
      </c>
      <c r="G65" s="1">
        <f>+SFP!AY65</f>
        <v>0</v>
      </c>
      <c r="H65" s="1">
        <f>+SFP!BK65</f>
        <v>0</v>
      </c>
      <c r="I65" s="838">
        <f t="shared" si="0"/>
        <v>0</v>
      </c>
    </row>
    <row r="66" spans="2:9" ht="15.6" x14ac:dyDescent="0.3">
      <c r="B66" s="820" t="s">
        <v>568</v>
      </c>
      <c r="C66" s="1260"/>
      <c r="D66" s="1">
        <f>+SFP!O66</f>
        <v>1776774143.7568069</v>
      </c>
      <c r="E66" s="1">
        <f>+SFP!AA66</f>
        <v>5045255913.4539661</v>
      </c>
      <c r="F66" s="1">
        <f>+SFP!AM66</f>
        <v>8979290896.1036358</v>
      </c>
      <c r="G66" s="1">
        <f>+SFP!AY66</f>
        <v>13157623980.096468</v>
      </c>
      <c r="H66" s="1">
        <f>+SFP!BK66</f>
        <v>17704838986.923851</v>
      </c>
      <c r="I66" s="838">
        <f t="shared" si="0"/>
        <v>46663783920.334732</v>
      </c>
    </row>
    <row r="67" spans="2:9" ht="15.6" x14ac:dyDescent="0.3">
      <c r="B67" s="821" t="s">
        <v>799</v>
      </c>
      <c r="C67" s="1260"/>
      <c r="D67" s="1">
        <f>+SFP!O67</f>
        <v>1776774143.7568069</v>
      </c>
      <c r="E67" s="1">
        <f>+SFP!AA67</f>
        <v>5045255913.4539671</v>
      </c>
      <c r="F67" s="1">
        <f>+SFP!AM67</f>
        <v>8979290896.1036377</v>
      </c>
      <c r="G67" s="1">
        <f>+SFP!AY67</f>
        <v>13157623980.09647</v>
      </c>
      <c r="H67" s="1">
        <f>+SFP!BK67</f>
        <v>17704838986.923851</v>
      </c>
      <c r="I67" s="838">
        <f t="shared" si="0"/>
        <v>46663783920.334732</v>
      </c>
    </row>
    <row r="68" spans="2:9" ht="15.6" x14ac:dyDescent="0.3">
      <c r="B68" s="808"/>
      <c r="C68" s="1260"/>
      <c r="D68" s="1">
        <f>+SFP!O68</f>
        <v>0</v>
      </c>
      <c r="E68" s="1">
        <f>+SFP!AA68</f>
        <v>0</v>
      </c>
      <c r="F68" s="1">
        <f>+SFP!AM68</f>
        <v>0</v>
      </c>
      <c r="G68" s="1">
        <f>+SFP!AY68</f>
        <v>0</v>
      </c>
      <c r="H68" s="1">
        <f>+SFP!BK68</f>
        <v>0</v>
      </c>
      <c r="I68" s="838"/>
    </row>
    <row r="69" spans="2:9" ht="15.6" x14ac:dyDescent="0.3">
      <c r="B69" s="822" t="s">
        <v>565</v>
      </c>
      <c r="C69" s="1260"/>
      <c r="D69" s="1">
        <f>+SFP!O69</f>
        <v>12388986742.424242</v>
      </c>
      <c r="E69" s="1">
        <f>+SFP!AA69</f>
        <v>11331306944.444443</v>
      </c>
      <c r="F69" s="1">
        <f>+SFP!AM69</f>
        <v>10399306944.444443</v>
      </c>
      <c r="G69" s="1">
        <f>+SFP!AY69</f>
        <v>9567479166.6666641</v>
      </c>
      <c r="H69" s="1">
        <f>+SFP!BK69</f>
        <v>8959323611.1111107</v>
      </c>
      <c r="I69" s="838">
        <f t="shared" ref="I69:I131" si="1">SUM(D69:H69)</f>
        <v>52646403409.090897</v>
      </c>
    </row>
    <row r="70" spans="2:9" ht="16.2" thickBot="1" x14ac:dyDescent="0.35">
      <c r="B70" s="808"/>
      <c r="C70" s="1260"/>
      <c r="D70" s="1">
        <f>+SFP!O70</f>
        <v>0</v>
      </c>
      <c r="E70" s="1">
        <f>+SFP!AA70</f>
        <v>0</v>
      </c>
      <c r="F70" s="1">
        <f>+SFP!AM70</f>
        <v>0</v>
      </c>
      <c r="G70" s="1">
        <f>+SFP!AY70</f>
        <v>0</v>
      </c>
      <c r="H70" s="1">
        <f>+SFP!BK70</f>
        <v>0</v>
      </c>
      <c r="I70" s="838"/>
    </row>
    <row r="71" spans="2:9" ht="16.2" thickBot="1" x14ac:dyDescent="0.35">
      <c r="B71" s="404" t="s">
        <v>566</v>
      </c>
      <c r="C71" s="1260"/>
      <c r="D71" s="1">
        <f>+SFP!O71</f>
        <v>2800000000</v>
      </c>
      <c r="E71" s="1">
        <f>+SFP!AA71</f>
        <v>2800000000</v>
      </c>
      <c r="F71" s="1">
        <f>+SFP!AM71</f>
        <v>2800000000</v>
      </c>
      <c r="G71" s="1">
        <f>+SFP!AY71</f>
        <v>2800000000</v>
      </c>
      <c r="H71" s="1">
        <f>+SFP!BK71</f>
        <v>2800000000</v>
      </c>
      <c r="I71" s="838">
        <f t="shared" si="1"/>
        <v>14000000000</v>
      </c>
    </row>
    <row r="72" spans="2:9" ht="16.2" thickBot="1" x14ac:dyDescent="0.35">
      <c r="B72" s="808"/>
      <c r="C72" s="1260"/>
      <c r="D72" s="1">
        <f>+SFP!O72</f>
        <v>0</v>
      </c>
      <c r="E72" s="1">
        <f>+SFP!AA72</f>
        <v>0</v>
      </c>
      <c r="F72" s="1">
        <f>+SFP!AM72</f>
        <v>0</v>
      </c>
      <c r="G72" s="1">
        <f>+SFP!AY72</f>
        <v>0</v>
      </c>
      <c r="H72" s="1">
        <f>+SFP!BK72</f>
        <v>0</v>
      </c>
      <c r="I72" s="838"/>
    </row>
    <row r="73" spans="2:9" ht="16.2" thickBot="1" x14ac:dyDescent="0.35">
      <c r="B73" s="404" t="s">
        <v>567</v>
      </c>
      <c r="C73" s="1260"/>
      <c r="D73" s="1">
        <f>+SFP!O73</f>
        <v>3108845833.333333</v>
      </c>
      <c r="E73" s="1">
        <f>+SFP!AA73</f>
        <v>2909345833.333333</v>
      </c>
      <c r="F73" s="1">
        <f>+SFP!AM73</f>
        <v>2709845833.3333325</v>
      </c>
      <c r="G73" s="1">
        <f>+SFP!AY73</f>
        <v>2510345833.3333325</v>
      </c>
      <c r="H73" s="1">
        <f>+SFP!BK73</f>
        <v>2310845833.333333</v>
      </c>
      <c r="I73" s="838">
        <f t="shared" si="1"/>
        <v>13549229166.666664</v>
      </c>
    </row>
    <row r="74" spans="2:9" ht="15.6" x14ac:dyDescent="0.3">
      <c r="B74" s="805" t="s">
        <v>568</v>
      </c>
      <c r="C74" s="1260"/>
      <c r="D74" s="1">
        <f>+SFP!O74</f>
        <v>4200000000</v>
      </c>
      <c r="E74" s="1">
        <f>+SFP!AA74</f>
        <v>4200000000</v>
      </c>
      <c r="F74" s="1">
        <f>+SFP!AM74</f>
        <v>4200000000</v>
      </c>
      <c r="G74" s="1">
        <f>+SFP!AY74</f>
        <v>4200000000</v>
      </c>
      <c r="H74" s="1">
        <f>+SFP!BK74</f>
        <v>4200000000</v>
      </c>
      <c r="I74" s="838">
        <f t="shared" si="1"/>
        <v>21000000000</v>
      </c>
    </row>
    <row r="75" spans="2:9" ht="15.6" x14ac:dyDescent="0.3">
      <c r="B75" s="805" t="s">
        <v>569</v>
      </c>
      <c r="C75" s="1260"/>
      <c r="D75" s="1">
        <f>+SFP!O75</f>
        <v>1091154166.6666667</v>
      </c>
      <c r="E75" s="1">
        <f>+SFP!AA75</f>
        <v>1290654166.6666667</v>
      </c>
      <c r="F75" s="1">
        <f>+SFP!AM75</f>
        <v>1490154166.6666675</v>
      </c>
      <c r="G75" s="1">
        <f>+SFP!AY75</f>
        <v>1689654166.6666675</v>
      </c>
      <c r="H75" s="1">
        <f>+SFP!BK75</f>
        <v>1889154166.6666667</v>
      </c>
      <c r="I75" s="838">
        <f t="shared" si="1"/>
        <v>7450770833.3333349</v>
      </c>
    </row>
    <row r="76" spans="2:9" ht="16.2" thickBot="1" x14ac:dyDescent="0.35">
      <c r="B76" s="808"/>
      <c r="C76" s="1260"/>
      <c r="D76" s="1">
        <f>+SFP!O76</f>
        <v>0</v>
      </c>
      <c r="E76" s="1">
        <f>+SFP!AA76</f>
        <v>0</v>
      </c>
      <c r="F76" s="1">
        <f>+SFP!AM76</f>
        <v>0</v>
      </c>
      <c r="G76" s="1">
        <f>+SFP!AY76</f>
        <v>0</v>
      </c>
      <c r="H76" s="1">
        <f>+SFP!BK76</f>
        <v>0</v>
      </c>
      <c r="I76" s="838"/>
    </row>
    <row r="77" spans="2:9" ht="16.2" thickBot="1" x14ac:dyDescent="0.35">
      <c r="B77" s="404" t="s">
        <v>570</v>
      </c>
      <c r="C77" s="1260"/>
      <c r="D77" s="1">
        <f>+SFP!O77</f>
        <v>2207368686.8686867</v>
      </c>
      <c r="E77" s="1">
        <f>+SFP!AA77</f>
        <v>2175000000</v>
      </c>
      <c r="F77" s="1">
        <f>+SFP!AM77</f>
        <v>2175000000</v>
      </c>
      <c r="G77" s="1">
        <f>+SFP!AY77</f>
        <v>2175000000</v>
      </c>
      <c r="H77" s="1">
        <f>+SFP!BK77</f>
        <v>2175000000</v>
      </c>
      <c r="I77" s="838">
        <f t="shared" si="1"/>
        <v>10907368686.868687</v>
      </c>
    </row>
    <row r="78" spans="2:9" ht="15.6" x14ac:dyDescent="0.3">
      <c r="B78" s="805" t="s">
        <v>568</v>
      </c>
      <c r="C78" s="1260"/>
      <c r="D78" s="1">
        <f>+SFP!O78</f>
        <v>14500000000</v>
      </c>
      <c r="E78" s="1">
        <f>+SFP!AA78</f>
        <v>14500000000</v>
      </c>
      <c r="F78" s="1">
        <f>+SFP!AM78</f>
        <v>14500000000</v>
      </c>
      <c r="G78" s="1">
        <f>+SFP!AY78</f>
        <v>14500000000</v>
      </c>
      <c r="H78" s="1">
        <f>+SFP!BK78</f>
        <v>14500000000</v>
      </c>
      <c r="I78" s="838">
        <f t="shared" si="1"/>
        <v>72500000000</v>
      </c>
    </row>
    <row r="79" spans="2:9" ht="15.6" x14ac:dyDescent="0.3">
      <c r="B79" s="805" t="s">
        <v>569</v>
      </c>
      <c r="C79" s="1260"/>
      <c r="D79" s="1">
        <f>+SFP!O79</f>
        <v>12292631313.131313</v>
      </c>
      <c r="E79" s="1">
        <f>+SFP!AA79</f>
        <v>12325000000</v>
      </c>
      <c r="F79" s="1">
        <f>+SFP!AM79</f>
        <v>12325000000</v>
      </c>
      <c r="G79" s="1">
        <f>+SFP!AY79</f>
        <v>12325000000</v>
      </c>
      <c r="H79" s="1">
        <f>+SFP!BK79</f>
        <v>12325000000</v>
      </c>
      <c r="I79" s="838">
        <f t="shared" si="1"/>
        <v>61592631313.131317</v>
      </c>
    </row>
    <row r="80" spans="2:9" ht="16.2" thickBot="1" x14ac:dyDescent="0.35">
      <c r="B80" s="808"/>
      <c r="C80" s="1260"/>
      <c r="D80" s="1">
        <f>+SFP!O80</f>
        <v>0</v>
      </c>
      <c r="E80" s="1">
        <f>+SFP!AA80</f>
        <v>0</v>
      </c>
      <c r="F80" s="1">
        <f>+SFP!AM80</f>
        <v>0</v>
      </c>
      <c r="G80" s="1">
        <f>+SFP!AY80</f>
        <v>0</v>
      </c>
      <c r="H80" s="1">
        <f>+SFP!BK80</f>
        <v>0</v>
      </c>
      <c r="I80" s="838"/>
    </row>
    <row r="81" spans="2:9" ht="16.2" thickBot="1" x14ac:dyDescent="0.35">
      <c r="B81" s="840" t="s">
        <v>571</v>
      </c>
      <c r="C81" s="1260"/>
      <c r="D81" s="1">
        <f>+SFP!O81</f>
        <v>60000000</v>
      </c>
      <c r="E81" s="1">
        <f>+SFP!AA81</f>
        <v>60000000</v>
      </c>
      <c r="F81" s="1">
        <f>+SFP!AM81</f>
        <v>60000000</v>
      </c>
      <c r="G81" s="1">
        <f>+SFP!AY81</f>
        <v>60000000</v>
      </c>
      <c r="H81" s="1">
        <f>+SFP!BK81</f>
        <v>60000000</v>
      </c>
      <c r="I81" s="838">
        <f t="shared" si="1"/>
        <v>300000000</v>
      </c>
    </row>
    <row r="82" spans="2:9" ht="15.6" x14ac:dyDescent="0.3">
      <c r="B82" s="805" t="s">
        <v>568</v>
      </c>
      <c r="C82" s="1260"/>
      <c r="D82" s="1">
        <f>+SFP!O82</f>
        <v>600000000</v>
      </c>
      <c r="E82" s="1">
        <f>+SFP!AA82</f>
        <v>600000000</v>
      </c>
      <c r="F82" s="1">
        <f>+SFP!AM82</f>
        <v>600000000</v>
      </c>
      <c r="G82" s="1">
        <f>+SFP!AY82</f>
        <v>600000000</v>
      </c>
      <c r="H82" s="1">
        <f>+SFP!BK82</f>
        <v>600000000</v>
      </c>
      <c r="I82" s="838">
        <f t="shared" si="1"/>
        <v>3000000000</v>
      </c>
    </row>
    <row r="83" spans="2:9" ht="15.6" x14ac:dyDescent="0.3">
      <c r="B83" s="805" t="s">
        <v>569</v>
      </c>
      <c r="C83" s="1260"/>
      <c r="D83" s="1">
        <f>+SFP!O83</f>
        <v>540000000</v>
      </c>
      <c r="E83" s="1">
        <f>+SFP!AA83</f>
        <v>540000000</v>
      </c>
      <c r="F83" s="1">
        <f>+SFP!AM83</f>
        <v>540000000</v>
      </c>
      <c r="G83" s="1">
        <f>+SFP!AY83</f>
        <v>540000000</v>
      </c>
      <c r="H83" s="1">
        <f>+SFP!BK83</f>
        <v>540000000</v>
      </c>
      <c r="I83" s="838">
        <f t="shared" si="1"/>
        <v>2700000000</v>
      </c>
    </row>
    <row r="84" spans="2:9" ht="16.2" thickBot="1" x14ac:dyDescent="0.35">
      <c r="B84" s="808"/>
      <c r="C84" s="1260"/>
      <c r="D84" s="1">
        <f>+SFP!O84</f>
        <v>0</v>
      </c>
      <c r="E84" s="1">
        <f>+SFP!AA84</f>
        <v>0</v>
      </c>
      <c r="F84" s="1">
        <f>+SFP!AM84</f>
        <v>0</v>
      </c>
      <c r="G84" s="1">
        <f>+SFP!AY84</f>
        <v>0</v>
      </c>
      <c r="H84" s="1">
        <f>+SFP!BK84</f>
        <v>0</v>
      </c>
      <c r="I84" s="838"/>
    </row>
    <row r="85" spans="2:9" ht="16.2" thickBot="1" x14ac:dyDescent="0.35">
      <c r="B85" s="404" t="s">
        <v>800</v>
      </c>
      <c r="C85" s="1260"/>
      <c r="D85" s="1">
        <f>+SFP!O85</f>
        <v>1798622222.2222223</v>
      </c>
      <c r="E85" s="1">
        <f>+SFP!AA85</f>
        <v>1211311111.1111104</v>
      </c>
      <c r="F85" s="1">
        <f>+SFP!AM85</f>
        <v>717311111.1111095</v>
      </c>
      <c r="G85" s="1">
        <f>+SFP!AY85</f>
        <v>323483333.33333158</v>
      </c>
      <c r="H85" s="1">
        <f>+SFP!BK85</f>
        <v>153327777.77777767</v>
      </c>
      <c r="I85" s="838">
        <f t="shared" si="1"/>
        <v>4204055555.555552</v>
      </c>
    </row>
    <row r="86" spans="2:9" ht="15.6" x14ac:dyDescent="0.3">
      <c r="B86" s="805" t="s">
        <v>568</v>
      </c>
      <c r="C86" s="1260"/>
      <c r="D86" s="1">
        <f>+SFP!O86</f>
        <v>2600000000</v>
      </c>
      <c r="E86" s="1">
        <f>+SFP!AA86</f>
        <v>2600000000</v>
      </c>
      <c r="F86" s="1">
        <f>+SFP!AM86</f>
        <v>2600000000</v>
      </c>
      <c r="G86" s="1">
        <f>+SFP!AY86</f>
        <v>2600000000</v>
      </c>
      <c r="H86" s="1">
        <f>+SFP!BK86</f>
        <v>2600000000</v>
      </c>
      <c r="I86" s="838">
        <f t="shared" si="1"/>
        <v>13000000000</v>
      </c>
    </row>
    <row r="87" spans="2:9" ht="15.6" x14ac:dyDescent="0.3">
      <c r="B87" s="805" t="s">
        <v>569</v>
      </c>
      <c r="C87" s="1260"/>
      <c r="D87" s="1">
        <f>+SFP!O87</f>
        <v>801377777.77777779</v>
      </c>
      <c r="E87" s="1">
        <f>+SFP!AA87</f>
        <v>1388688888.8888896</v>
      </c>
      <c r="F87" s="1">
        <f>+SFP!AM87</f>
        <v>1882688888.8888905</v>
      </c>
      <c r="G87" s="1">
        <f>+SFP!AY87</f>
        <v>2276516666.6666684</v>
      </c>
      <c r="H87" s="1">
        <f>+SFP!BK87</f>
        <v>2446672222.2222223</v>
      </c>
      <c r="I87" s="838">
        <f t="shared" si="1"/>
        <v>8795944444.4444504</v>
      </c>
    </row>
    <row r="88" spans="2:9" ht="16.2" thickBot="1" x14ac:dyDescent="0.35">
      <c r="B88" s="808"/>
      <c r="C88" s="1260"/>
      <c r="D88" s="1">
        <f>+SFP!O88</f>
        <v>0</v>
      </c>
      <c r="E88" s="1">
        <f>+SFP!AA88</f>
        <v>0</v>
      </c>
      <c r="F88" s="1">
        <f>+SFP!AM88</f>
        <v>0</v>
      </c>
      <c r="G88" s="1">
        <f>+SFP!AY88</f>
        <v>0</v>
      </c>
      <c r="H88" s="1">
        <f>+SFP!BK88</f>
        <v>0</v>
      </c>
      <c r="I88" s="838"/>
    </row>
    <row r="89" spans="2:9" ht="16.2" thickBot="1" x14ac:dyDescent="0.35">
      <c r="B89" s="404" t="s">
        <v>801</v>
      </c>
      <c r="C89" s="1260"/>
      <c r="D89" s="1">
        <f>+SFP!O89</f>
        <v>2414150000</v>
      </c>
      <c r="E89" s="1">
        <f>+SFP!AA89</f>
        <v>2175650000</v>
      </c>
      <c r="F89" s="1">
        <f>+SFP!AM89</f>
        <v>1937150000</v>
      </c>
      <c r="G89" s="1">
        <f>+SFP!AY89</f>
        <v>1698650000</v>
      </c>
      <c r="H89" s="1">
        <f>+SFP!BK89</f>
        <v>1460150000</v>
      </c>
      <c r="I89" s="838">
        <f t="shared" si="1"/>
        <v>9685750000</v>
      </c>
    </row>
    <row r="90" spans="2:9" ht="15.6" x14ac:dyDescent="0.3">
      <c r="B90" s="805" t="s">
        <v>568</v>
      </c>
      <c r="C90" s="1260"/>
      <c r="D90" s="1">
        <f>+SFP!O90</f>
        <v>2650000000</v>
      </c>
      <c r="E90" s="1">
        <f>+SFP!AA90</f>
        <v>2650000000</v>
      </c>
      <c r="F90" s="1">
        <f>+SFP!AM90</f>
        <v>2650000000</v>
      </c>
      <c r="G90" s="1">
        <f>+SFP!AY90</f>
        <v>2650000000</v>
      </c>
      <c r="H90" s="1">
        <f>+SFP!BK90</f>
        <v>2650000000</v>
      </c>
      <c r="I90" s="838">
        <f t="shared" si="1"/>
        <v>13250000000</v>
      </c>
    </row>
    <row r="91" spans="2:9" ht="15.6" x14ac:dyDescent="0.3">
      <c r="B91" s="805" t="s">
        <v>569</v>
      </c>
      <c r="C91" s="1260"/>
      <c r="D91" s="1">
        <f>+SFP!O91</f>
        <v>235850000</v>
      </c>
      <c r="E91" s="1">
        <f>+SFP!AA91</f>
        <v>474350000</v>
      </c>
      <c r="F91" s="1">
        <f>+SFP!AM91</f>
        <v>712850000</v>
      </c>
      <c r="G91" s="1">
        <f>+SFP!AY91</f>
        <v>951350000</v>
      </c>
      <c r="H91" s="1">
        <f>+SFP!BK91</f>
        <v>1189850000</v>
      </c>
      <c r="I91" s="838">
        <f t="shared" si="1"/>
        <v>3564250000</v>
      </c>
    </row>
    <row r="92" spans="2:9" ht="15.6" x14ac:dyDescent="0.3">
      <c r="B92" s="808"/>
      <c r="C92" s="1260"/>
      <c r="D92" s="1">
        <f>+SFP!O92</f>
        <v>0</v>
      </c>
      <c r="E92" s="1">
        <f>+SFP!AA92</f>
        <v>0</v>
      </c>
      <c r="F92" s="1">
        <f>+SFP!AM92</f>
        <v>0</v>
      </c>
      <c r="G92" s="1">
        <f>+SFP!AY92</f>
        <v>0</v>
      </c>
      <c r="H92" s="1">
        <f>+SFP!BK92</f>
        <v>0</v>
      </c>
      <c r="I92" s="838"/>
    </row>
    <row r="93" spans="2:9" ht="15.6" x14ac:dyDescent="0.3">
      <c r="B93" s="823" t="s">
        <v>572</v>
      </c>
      <c r="C93" s="1260"/>
      <c r="D93" s="1">
        <f>+SFP!O93</f>
        <v>47000832418.802048</v>
      </c>
      <c r="E93" s="1">
        <f>+SFP!AA93</f>
        <v>78690119799.378265</v>
      </c>
      <c r="F93" s="1">
        <f>+SFP!AM93</f>
        <v>112126377586.16872</v>
      </c>
      <c r="G93" s="1">
        <f>+SFP!AY93</f>
        <v>156896218770.23105</v>
      </c>
      <c r="H93" s="1">
        <f>+SFP!BK93</f>
        <v>208973521078.27014</v>
      </c>
      <c r="I93" s="838">
        <f t="shared" si="1"/>
        <v>603687069652.85022</v>
      </c>
    </row>
    <row r="94" spans="2:9" ht="15.6" x14ac:dyDescent="0.3">
      <c r="B94" s="808"/>
      <c r="C94" s="1260"/>
      <c r="D94" s="1">
        <f>+SFP!O94</f>
        <v>0</v>
      </c>
      <c r="E94" s="1">
        <f>+SFP!AA94</f>
        <v>0</v>
      </c>
      <c r="F94" s="1">
        <f>+SFP!AM94</f>
        <v>0</v>
      </c>
      <c r="G94" s="1">
        <f>+SFP!AY94</f>
        <v>0</v>
      </c>
      <c r="H94" s="1">
        <f>+SFP!BK94</f>
        <v>0</v>
      </c>
      <c r="I94" s="838"/>
    </row>
    <row r="95" spans="2:9" ht="15.6" x14ac:dyDescent="0.3">
      <c r="B95" s="824" t="s">
        <v>573</v>
      </c>
      <c r="C95" s="1260"/>
      <c r="D95" s="1">
        <f>+SFP!O95</f>
        <v>28738060595.616867</v>
      </c>
      <c r="E95" s="1">
        <f>+SFP!AA95</f>
        <v>59305738632.647171</v>
      </c>
      <c r="F95" s="1">
        <f>+SFP!AM95</f>
        <v>96077148140.504181</v>
      </c>
      <c r="G95" s="1">
        <f>+SFP!AY95</f>
        <v>143439010661.76947</v>
      </c>
      <c r="H95" s="1">
        <f>+SFP!BK95</f>
        <v>197284681245.76285</v>
      </c>
      <c r="I95" s="838">
        <f t="shared" si="1"/>
        <v>524844639276.30054</v>
      </c>
    </row>
    <row r="96" spans="2:9" ht="15.6" x14ac:dyDescent="0.3">
      <c r="B96" s="808"/>
      <c r="C96" s="1260"/>
      <c r="D96" s="1">
        <f>+SFP!O96</f>
        <v>0</v>
      </c>
      <c r="E96" s="1">
        <f>+SFP!AA96</f>
        <v>0</v>
      </c>
      <c r="F96" s="1">
        <f>+SFP!AM96</f>
        <v>0</v>
      </c>
      <c r="G96" s="1">
        <f>+SFP!AY96</f>
        <v>0</v>
      </c>
      <c r="H96" s="1">
        <f>+SFP!BK96</f>
        <v>0</v>
      </c>
      <c r="I96" s="838"/>
    </row>
    <row r="97" spans="2:9" ht="15.6" x14ac:dyDescent="0.3">
      <c r="B97" s="825" t="s">
        <v>574</v>
      </c>
      <c r="C97" s="1260"/>
      <c r="D97" s="1">
        <f>+SFP!O97</f>
        <v>10431766742.629929</v>
      </c>
      <c r="E97" s="1">
        <f>+SFP!AA97</f>
        <v>13383383194.330734</v>
      </c>
      <c r="F97" s="1">
        <f>+SFP!AM97</f>
        <v>12983618469.895588</v>
      </c>
      <c r="G97" s="1">
        <f>+SFP!AY97</f>
        <v>17076088973.968788</v>
      </c>
      <c r="H97" s="1">
        <f>+SFP!BK97</f>
        <v>18066321554.490368</v>
      </c>
      <c r="I97" s="838">
        <f t="shared" si="1"/>
        <v>71941178935.315399</v>
      </c>
    </row>
    <row r="98" spans="2:9" ht="16.2" thickBot="1" x14ac:dyDescent="0.35">
      <c r="B98" s="808"/>
      <c r="C98" s="1260"/>
      <c r="D98" s="1">
        <f>+SFP!O98</f>
        <v>0</v>
      </c>
      <c r="E98" s="1">
        <f>+SFP!AA98</f>
        <v>0</v>
      </c>
      <c r="F98" s="1">
        <f>+SFP!AM98</f>
        <v>0</v>
      </c>
      <c r="G98" s="1">
        <f>+SFP!AY98</f>
        <v>0</v>
      </c>
      <c r="H98" s="1">
        <f>+SFP!BK98</f>
        <v>0</v>
      </c>
      <c r="I98" s="838"/>
    </row>
    <row r="99" spans="2:9" ht="16.2" thickBot="1" x14ac:dyDescent="0.35">
      <c r="B99" s="404" t="s">
        <v>575</v>
      </c>
      <c r="C99" s="1260"/>
      <c r="D99" s="1">
        <f>+SFP!O99</f>
        <v>7176898021.7403975</v>
      </c>
      <c r="E99" s="1">
        <f>+SFP!AA99</f>
        <v>9902013677.0963364</v>
      </c>
      <c r="F99" s="1">
        <f>+SFP!AM99</f>
        <v>9836036299.8686981</v>
      </c>
      <c r="G99" s="1">
        <f>+SFP!AY99</f>
        <v>12107362437.159416</v>
      </c>
      <c r="H99" s="1">
        <f>+SFP!BK99</f>
        <v>13781595160.459509</v>
      </c>
      <c r="I99" s="838">
        <f t="shared" si="1"/>
        <v>52803905596.324364</v>
      </c>
    </row>
    <row r="100" spans="2:9" ht="15.6" x14ac:dyDescent="0.3">
      <c r="B100" s="826" t="s">
        <v>576</v>
      </c>
      <c r="C100" s="1260"/>
      <c r="D100" s="1">
        <f>+SFP!O100</f>
        <v>472255563.68583035</v>
      </c>
      <c r="E100" s="1">
        <f>+SFP!AA100</f>
        <v>457022790.93145853</v>
      </c>
      <c r="F100" s="1">
        <f>+SFP!AM100</f>
        <v>541457352.25887454</v>
      </c>
      <c r="G100" s="1">
        <f>+SFP!AY100</f>
        <v>594615491.21938455</v>
      </c>
      <c r="H100" s="1">
        <f>+SFP!BK100</f>
        <v>574769974.66652608</v>
      </c>
      <c r="I100" s="838">
        <f t="shared" si="1"/>
        <v>2640121172.7620745</v>
      </c>
    </row>
    <row r="101" spans="2:9" ht="15.6" x14ac:dyDescent="0.3">
      <c r="B101" s="826" t="s">
        <v>150</v>
      </c>
      <c r="C101" s="1260"/>
      <c r="D101" s="1">
        <f>+SFP!O101</f>
        <v>48851688.659002319</v>
      </c>
      <c r="E101" s="1">
        <f>+SFP!AA101</f>
        <v>50767037.161995962</v>
      </c>
      <c r="F101" s="1">
        <f>+SFP!AM101</f>
        <v>55202890.615846962</v>
      </c>
      <c r="G101" s="1">
        <f>+SFP!AY101</f>
        <v>49591329.837723933</v>
      </c>
      <c r="H101" s="1">
        <f>+SFP!BK101</f>
        <v>64028263.438225724</v>
      </c>
      <c r="I101" s="838">
        <f t="shared" si="1"/>
        <v>268441209.7127949</v>
      </c>
    </row>
    <row r="102" spans="2:9" ht="15.6" x14ac:dyDescent="0.3">
      <c r="B102" s="826" t="s">
        <v>577</v>
      </c>
      <c r="C102" s="1260"/>
      <c r="D102" s="1">
        <f>+SFP!O102</f>
        <v>27197519.522858411</v>
      </c>
      <c r="E102" s="1">
        <f>+SFP!AA102</f>
        <v>90726009.21516712</v>
      </c>
      <c r="F102" s="1">
        <f>+SFP!AM102</f>
        <v>65074241.5852089</v>
      </c>
      <c r="G102" s="1">
        <f>+SFP!AY102</f>
        <v>77338687.624099448</v>
      </c>
      <c r="H102" s="1">
        <f>+SFP!BK102</f>
        <v>57551801.421974115</v>
      </c>
      <c r="I102" s="838">
        <f t="shared" si="1"/>
        <v>317888259.36930799</v>
      </c>
    </row>
    <row r="103" spans="2:9" ht="15.6" x14ac:dyDescent="0.3">
      <c r="B103" s="826" t="s">
        <v>829</v>
      </c>
      <c r="C103" s="1260"/>
      <c r="D103" s="1">
        <f>+SFP!O103</f>
        <v>573042.13198847987</v>
      </c>
      <c r="E103" s="1">
        <f>+SFP!AA103</f>
        <v>590466.31787245197</v>
      </c>
      <c r="F103" s="1">
        <f>+SFP!AM103</f>
        <v>537702.31734510569</v>
      </c>
      <c r="G103" s="1">
        <f>+SFP!AY103</f>
        <v>554777.24228636385</v>
      </c>
      <c r="H103" s="1">
        <f>+SFP!BK103</f>
        <v>341200.538494965</v>
      </c>
      <c r="I103" s="838">
        <f t="shared" si="1"/>
        <v>2597188.5479873661</v>
      </c>
    </row>
    <row r="104" spans="2:9" ht="15.6" x14ac:dyDescent="0.3">
      <c r="B104" s="826" t="s">
        <v>578</v>
      </c>
      <c r="C104" s="1260"/>
      <c r="D104" s="1">
        <f>+SFP!O104</f>
        <v>5643060210.288332</v>
      </c>
      <c r="E104" s="1">
        <f>+SFP!AA104</f>
        <v>8238726414.0546989</v>
      </c>
      <c r="F104" s="1">
        <f>+SFP!AM104</f>
        <v>8034033969.2231894</v>
      </c>
      <c r="G104" s="1">
        <f>+SFP!AY104</f>
        <v>10225283868.59177</v>
      </c>
      <c r="H104" s="1">
        <f>+SFP!BK104</f>
        <v>11859109052.463875</v>
      </c>
      <c r="I104" s="838">
        <f t="shared" si="1"/>
        <v>44000213514.621864</v>
      </c>
    </row>
    <row r="105" spans="2:9" ht="15.6" x14ac:dyDescent="0.3">
      <c r="B105" s="826" t="s">
        <v>579</v>
      </c>
      <c r="C105" s="1260"/>
      <c r="D105" s="1">
        <f>+SFP!O105</f>
        <v>984959997.45238602</v>
      </c>
      <c r="E105" s="1">
        <f>+SFP!AA105</f>
        <v>1064180959.4151448</v>
      </c>
      <c r="F105" s="1">
        <f>+SFP!AM105</f>
        <v>1139730143.8682325</v>
      </c>
      <c r="G105" s="1">
        <f>+SFP!AY105</f>
        <v>1159978282.6441526</v>
      </c>
      <c r="H105" s="1">
        <f>+SFP!BK105</f>
        <v>1225794867.9304147</v>
      </c>
      <c r="I105" s="838">
        <f t="shared" si="1"/>
        <v>5574644251.3103313</v>
      </c>
    </row>
    <row r="106" spans="2:9" ht="16.2" thickBot="1" x14ac:dyDescent="0.35">
      <c r="B106" s="808"/>
      <c r="C106" s="1260"/>
      <c r="D106" s="1">
        <f>+SFP!O106</f>
        <v>0</v>
      </c>
      <c r="E106" s="1">
        <f>+SFP!AA106</f>
        <v>0</v>
      </c>
      <c r="F106" s="1">
        <f>+SFP!AM106</f>
        <v>0</v>
      </c>
      <c r="G106" s="1">
        <f>+SFP!AY106</f>
        <v>0</v>
      </c>
      <c r="H106" s="1">
        <f>+SFP!BK106</f>
        <v>0</v>
      </c>
      <c r="I106" s="838"/>
    </row>
    <row r="107" spans="2:9" ht="16.2" thickBot="1" x14ac:dyDescent="0.35">
      <c r="B107" s="842" t="s">
        <v>582</v>
      </c>
      <c r="C107" s="1260"/>
      <c r="D107" s="1">
        <f>+SFP!O107</f>
        <v>1624990210.135649</v>
      </c>
      <c r="E107" s="1">
        <f>+SFP!AA107</f>
        <v>1619585521.7518306</v>
      </c>
      <c r="F107" s="1">
        <f>+SFP!AM107</f>
        <v>1016111000.3264948</v>
      </c>
      <c r="G107" s="1">
        <f>+SFP!AY107</f>
        <v>2561577591.6542478</v>
      </c>
      <c r="H107" s="1">
        <f>+SFP!BK107</f>
        <v>1654823774.6076455</v>
      </c>
      <c r="I107" s="838">
        <f t="shared" si="1"/>
        <v>8477088098.4758682</v>
      </c>
    </row>
    <row r="108" spans="2:9" ht="15.6" x14ac:dyDescent="0.3">
      <c r="B108" s="811" t="s">
        <v>556</v>
      </c>
      <c r="C108" s="1260"/>
      <c r="D108" s="1">
        <f>+SFP!O108</f>
        <v>528060920.65981889</v>
      </c>
      <c r="E108" s="1">
        <f>+SFP!AA108</f>
        <v>378686144.1431523</v>
      </c>
      <c r="F108" s="1">
        <f>+SFP!AM108</f>
        <v>427232652.95745409</v>
      </c>
      <c r="G108" s="1">
        <f>+SFP!AY108</f>
        <v>727073973.94551563</v>
      </c>
      <c r="H108" s="1">
        <f>+SFP!BK108</f>
        <v>259380712.6747458</v>
      </c>
      <c r="I108" s="838">
        <f t="shared" si="1"/>
        <v>2320434404.3806868</v>
      </c>
    </row>
    <row r="109" spans="2:9" ht="15.6" x14ac:dyDescent="0.3">
      <c r="B109" s="812" t="s">
        <v>557</v>
      </c>
      <c r="C109" s="1260"/>
      <c r="D109" s="1">
        <f>+SFP!O109</f>
        <v>69611187.89624007</v>
      </c>
      <c r="E109" s="1">
        <f>+SFP!AA109</f>
        <v>74754615.368674666</v>
      </c>
      <c r="F109" s="1">
        <f>+SFP!AM109</f>
        <v>103558176.5843069</v>
      </c>
      <c r="G109" s="1">
        <f>+SFP!AY109</f>
        <v>104908638.92688768</v>
      </c>
      <c r="H109" s="1">
        <f>+SFP!BK109</f>
        <v>95764570.166392773</v>
      </c>
      <c r="I109" s="838">
        <f t="shared" si="1"/>
        <v>448597188.94250214</v>
      </c>
    </row>
    <row r="110" spans="2:9" ht="15.6" x14ac:dyDescent="0.3">
      <c r="B110" s="813" t="s">
        <v>558</v>
      </c>
      <c r="C110" s="1260"/>
      <c r="D110" s="1">
        <f>+SFP!O110</f>
        <v>501282314.32160842</v>
      </c>
      <c r="E110" s="1">
        <f>+SFP!AA110</f>
        <v>514135572.12514681</v>
      </c>
      <c r="F110" s="1">
        <f>+SFP!AM110</f>
        <v>2.384185791015625E-7</v>
      </c>
      <c r="G110" s="1">
        <f>+SFP!AY110</f>
        <v>918890508.6220541</v>
      </c>
      <c r="H110" s="1">
        <f>+SFP!BK110</f>
        <v>763871372.54807973</v>
      </c>
      <c r="I110" s="838">
        <f t="shared" si="1"/>
        <v>2698179767.616889</v>
      </c>
    </row>
    <row r="111" spans="2:9" ht="15.6" x14ac:dyDescent="0.3">
      <c r="B111" s="814" t="s">
        <v>559</v>
      </c>
      <c r="C111" s="1260"/>
      <c r="D111" s="1">
        <f>+SFP!O111</f>
        <v>192827689.4971844</v>
      </c>
      <c r="E111" s="1">
        <f>+SFP!AA111</f>
        <v>229442457.92621958</v>
      </c>
      <c r="F111" s="1">
        <f>+SFP!AM111</f>
        <v>258318128.73171866</v>
      </c>
      <c r="G111" s="1">
        <f>+SFP!AY111</f>
        <v>333761591.80084848</v>
      </c>
      <c r="H111" s="1">
        <f>+SFP!BK111</f>
        <v>144521579.48652673</v>
      </c>
      <c r="I111" s="838">
        <f t="shared" si="1"/>
        <v>1158871447.4424977</v>
      </c>
    </row>
    <row r="112" spans="2:9" ht="15.6" x14ac:dyDescent="0.3">
      <c r="B112" s="815" t="s">
        <v>560</v>
      </c>
      <c r="C112" s="1260"/>
      <c r="D112" s="1">
        <f>+SFP!O112</f>
        <v>316249433.14659292</v>
      </c>
      <c r="E112" s="1">
        <f>+SFP!AA112</f>
        <v>402515024.45571321</v>
      </c>
      <c r="F112" s="1">
        <f>+SFP!AM112</f>
        <v>204962407.47251403</v>
      </c>
      <c r="G112" s="1">
        <f>+SFP!AY112</f>
        <v>454070698.62205791</v>
      </c>
      <c r="H112" s="1">
        <f>+SFP!BK112</f>
        <v>366858698.85165143</v>
      </c>
      <c r="I112" s="838">
        <f t="shared" si="1"/>
        <v>1744656262.5485294</v>
      </c>
    </row>
    <row r="113" spans="2:9" ht="16.2" thickBot="1" x14ac:dyDescent="0.35">
      <c r="B113" s="808"/>
      <c r="C113" s="1260"/>
      <c r="D113" s="1">
        <f>+SFP!O113</f>
        <v>0</v>
      </c>
      <c r="E113" s="1">
        <f>+SFP!AA113</f>
        <v>0</v>
      </c>
      <c r="F113" s="1">
        <f>+SFP!AM113</f>
        <v>0</v>
      </c>
      <c r="G113" s="1">
        <f>+SFP!AY113</f>
        <v>0</v>
      </c>
      <c r="H113" s="1">
        <f>+SFP!BK113</f>
        <v>0</v>
      </c>
      <c r="I113" s="838"/>
    </row>
    <row r="114" spans="2:9" ht="16.2" thickBot="1" x14ac:dyDescent="0.35">
      <c r="B114" s="843" t="s">
        <v>731</v>
      </c>
      <c r="C114" s="1260"/>
      <c r="D114" s="1">
        <f>+SFP!O114</f>
        <v>16958664.614204433</v>
      </c>
      <c r="E114" s="1">
        <f>+SFP!AA114</f>
        <v>20051707.732924007</v>
      </c>
      <c r="F114" s="1">
        <f>+SFP!AM114</f>
        <v>22039634.580500826</v>
      </c>
      <c r="G114" s="1">
        <f>+SFP!AY114</f>
        <v>22872179.736884251</v>
      </c>
      <c r="H114" s="1">
        <f>+SFP!BK114</f>
        <v>24426840.880249035</v>
      </c>
      <c r="I114" s="838">
        <f t="shared" si="1"/>
        <v>106349027.54476255</v>
      </c>
    </row>
    <row r="115" spans="2:9" ht="16.2" thickBot="1" x14ac:dyDescent="0.35">
      <c r="B115" s="808"/>
      <c r="C115" s="1260"/>
      <c r="D115" s="1">
        <f>+SFP!O115</f>
        <v>0</v>
      </c>
      <c r="E115" s="1">
        <f>+SFP!AA115</f>
        <v>0</v>
      </c>
      <c r="F115" s="1">
        <f>+SFP!AM115</f>
        <v>0</v>
      </c>
      <c r="G115" s="1">
        <f>+SFP!AY115</f>
        <v>0</v>
      </c>
      <c r="H115" s="1">
        <f>+SFP!BK115</f>
        <v>0</v>
      </c>
      <c r="I115" s="838"/>
    </row>
    <row r="116" spans="2:9" ht="16.2" thickBot="1" x14ac:dyDescent="0.35">
      <c r="B116" s="840" t="s">
        <v>810</v>
      </c>
      <c r="C116" s="1260"/>
      <c r="D116" s="1">
        <f>+SFP!O116</f>
        <v>1362367111.4804223</v>
      </c>
      <c r="E116" s="1">
        <f>+SFP!AA116</f>
        <v>1549843044.1726623</v>
      </c>
      <c r="F116" s="1">
        <f>+SFP!AM116</f>
        <v>1793654616.8363104</v>
      </c>
      <c r="G116" s="1">
        <f>+SFP!AY116</f>
        <v>2060926885.4770014</v>
      </c>
      <c r="H116" s="1">
        <f>+SFP!BK116</f>
        <v>2257918071.6566849</v>
      </c>
      <c r="I116" s="838">
        <f t="shared" si="1"/>
        <v>9024709729.6230812</v>
      </c>
    </row>
    <row r="117" spans="2:9" ht="15.6" x14ac:dyDescent="0.3">
      <c r="B117" s="635" t="s">
        <v>811</v>
      </c>
      <c r="C117" s="1260"/>
      <c r="D117" s="1">
        <f>+SFP!O117</f>
        <v>1339597905.8144758</v>
      </c>
      <c r="E117" s="1">
        <f>+SFP!AA117</f>
        <v>1511964942.2971857</v>
      </c>
      <c r="F117" s="1">
        <f>+SFP!AM117</f>
        <v>1743748603.4862587</v>
      </c>
      <c r="G117" s="1">
        <f>+SFP!AY117</f>
        <v>2060926885.4770014</v>
      </c>
      <c r="H117" s="1">
        <f>+SFP!BK117</f>
        <v>2239167012.091578</v>
      </c>
      <c r="I117" s="838">
        <f t="shared" si="1"/>
        <v>8895405349.1665001</v>
      </c>
    </row>
    <row r="118" spans="2:9" ht="15.6" x14ac:dyDescent="0.3">
      <c r="B118" s="827" t="s">
        <v>812</v>
      </c>
      <c r="C118" s="1260"/>
      <c r="D118" s="1">
        <f>+SFP!O118</f>
        <v>1314195690.9358199</v>
      </c>
      <c r="E118" s="1">
        <f>+SFP!AA118</f>
        <v>1484515150.1354671</v>
      </c>
      <c r="F118" s="1">
        <f>+SFP!AM118</f>
        <v>1714256379.4109268</v>
      </c>
      <c r="G118" s="1">
        <f>+SFP!AY118</f>
        <v>2030019034.6460536</v>
      </c>
      <c r="H118" s="1">
        <f>+SFP!BK118</f>
        <v>2205814497.4401441</v>
      </c>
      <c r="I118" s="838">
        <f t="shared" si="1"/>
        <v>8748800752.5684109</v>
      </c>
    </row>
    <row r="119" spans="2:9" ht="15.6" x14ac:dyDescent="0.3">
      <c r="B119" s="807" t="s">
        <v>813</v>
      </c>
      <c r="C119" s="1260"/>
      <c r="D119" s="1">
        <f>+SFP!O119</f>
        <v>307433953.40657997</v>
      </c>
      <c r="E119" s="1">
        <f>+SFP!AA119</f>
        <v>347277323.03940225</v>
      </c>
      <c r="F119" s="1">
        <f>+SFP!AM119</f>
        <v>401021415.23494691</v>
      </c>
      <c r="G119" s="1">
        <f>+SFP!AY119</f>
        <v>474888771.60100472</v>
      </c>
      <c r="H119" s="1">
        <f>+SFP!BK119</f>
        <v>516013160.06954467</v>
      </c>
      <c r="I119" s="838">
        <f t="shared" si="1"/>
        <v>2046634623.3514786</v>
      </c>
    </row>
    <row r="120" spans="2:9" ht="15.6" x14ac:dyDescent="0.3">
      <c r="B120" s="807" t="s">
        <v>814</v>
      </c>
      <c r="C120" s="1260"/>
      <c r="D120" s="1">
        <f>+SFP!O120</f>
        <v>675679018.47599983</v>
      </c>
      <c r="E120" s="1">
        <f>+SFP!AA120</f>
        <v>763246863.82286227</v>
      </c>
      <c r="F120" s="1">
        <f>+SFP!AM120</f>
        <v>881365747.76911354</v>
      </c>
      <c r="G120" s="1">
        <f>+SFP!AY120</f>
        <v>1043711585.9362742</v>
      </c>
      <c r="H120" s="1">
        <f>+SFP!BK120</f>
        <v>1134094857.2957041</v>
      </c>
      <c r="I120" s="838">
        <f t="shared" si="1"/>
        <v>4498098073.2999535</v>
      </c>
    </row>
    <row r="121" spans="2:9" ht="15.6" x14ac:dyDescent="0.3">
      <c r="B121" s="807" t="s">
        <v>815</v>
      </c>
      <c r="C121" s="1260"/>
      <c r="D121" s="1">
        <f>+SFP!O121</f>
        <v>81081482.217119992</v>
      </c>
      <c r="E121" s="1">
        <f>+SFP!AA121</f>
        <v>91589623.658743501</v>
      </c>
      <c r="F121" s="1">
        <f>+SFP!AM121</f>
        <v>105763889.73229374</v>
      </c>
      <c r="G121" s="1">
        <f>+SFP!AY121</f>
        <v>125245390.31235299</v>
      </c>
      <c r="H121" s="1">
        <f>+SFP!BK121</f>
        <v>136091382.87548459</v>
      </c>
      <c r="I121" s="838">
        <f t="shared" si="1"/>
        <v>539771768.79599476</v>
      </c>
    </row>
    <row r="122" spans="2:9" ht="15.6" x14ac:dyDescent="0.3">
      <c r="B122" s="807" t="s">
        <v>816</v>
      </c>
      <c r="C122" s="1260"/>
      <c r="D122" s="1">
        <f>+SFP!O122</f>
        <v>0</v>
      </c>
      <c r="E122" s="1">
        <f>+SFP!AA122</f>
        <v>0</v>
      </c>
      <c r="F122" s="1">
        <f>+SFP!AM122</f>
        <v>0</v>
      </c>
      <c r="G122" s="1">
        <f>+SFP!AY122</f>
        <v>0</v>
      </c>
      <c r="H122" s="1">
        <f>+SFP!BK122</f>
        <v>0</v>
      </c>
      <c r="I122" s="838">
        <f t="shared" si="1"/>
        <v>0</v>
      </c>
    </row>
    <row r="123" spans="2:9" ht="15.6" x14ac:dyDescent="0.3">
      <c r="B123" s="807" t="s">
        <v>817</v>
      </c>
      <c r="C123" s="1260"/>
      <c r="D123" s="1">
        <f>+SFP!O123</f>
        <v>0</v>
      </c>
      <c r="E123" s="1">
        <f>+SFP!AA123</f>
        <v>0</v>
      </c>
      <c r="F123" s="1">
        <f>+SFP!AM123</f>
        <v>0</v>
      </c>
      <c r="G123" s="1">
        <f>+SFP!AY123</f>
        <v>0</v>
      </c>
      <c r="H123" s="1">
        <f>+SFP!BK123</f>
        <v>0</v>
      </c>
      <c r="I123" s="838">
        <f t="shared" si="1"/>
        <v>0</v>
      </c>
    </row>
    <row r="124" spans="2:9" ht="15.6" x14ac:dyDescent="0.3">
      <c r="B124" s="807" t="s">
        <v>662</v>
      </c>
      <c r="C124" s="1260"/>
      <c r="D124" s="1">
        <f>+SFP!O124</f>
        <v>27027160.739039987</v>
      </c>
      <c r="E124" s="1">
        <f>+SFP!AA124</f>
        <v>30529874.552914493</v>
      </c>
      <c r="F124" s="1">
        <f>+SFP!AM124</f>
        <v>35254629.910764545</v>
      </c>
      <c r="G124" s="1">
        <f>+SFP!AY124</f>
        <v>41748463.437450998</v>
      </c>
      <c r="H124" s="1">
        <f>+SFP!BK124</f>
        <v>45363794.291828193</v>
      </c>
      <c r="I124" s="838">
        <f t="shared" si="1"/>
        <v>179923922.93199822</v>
      </c>
    </row>
    <row r="125" spans="2:9" ht="15.6" x14ac:dyDescent="0.3">
      <c r="B125" s="807" t="s">
        <v>818</v>
      </c>
      <c r="C125" s="1260"/>
      <c r="D125" s="1">
        <f>+SFP!O125</f>
        <v>84459877.309500009</v>
      </c>
      <c r="E125" s="1">
        <f>+SFP!AA125</f>
        <v>95405857.977857843</v>
      </c>
      <c r="F125" s="1">
        <f>+SFP!AM125</f>
        <v>110170718.47113934</v>
      </c>
      <c r="G125" s="1">
        <f>+SFP!AY125</f>
        <v>130463948.24203444</v>
      </c>
      <c r="H125" s="1">
        <f>+SFP!BK125</f>
        <v>141761857.16196316</v>
      </c>
      <c r="I125" s="838">
        <f t="shared" si="1"/>
        <v>562262259.1624949</v>
      </c>
    </row>
    <row r="126" spans="2:9" ht="15.6" x14ac:dyDescent="0.3">
      <c r="B126" s="807" t="s">
        <v>819</v>
      </c>
      <c r="C126" s="1260"/>
      <c r="D126" s="1">
        <f>+SFP!O126</f>
        <v>108108642.95615998</v>
      </c>
      <c r="E126" s="1">
        <f>+SFP!AA126</f>
        <v>122119498.21165796</v>
      </c>
      <c r="F126" s="1">
        <f>+SFP!AM126</f>
        <v>141018519.6430583</v>
      </c>
      <c r="G126" s="1">
        <f>+SFP!AY126</f>
        <v>166993853.74980396</v>
      </c>
      <c r="H126" s="1">
        <f>+SFP!BK126</f>
        <v>181455177.16731277</v>
      </c>
      <c r="I126" s="838">
        <f t="shared" si="1"/>
        <v>719695691.72799289</v>
      </c>
    </row>
    <row r="127" spans="2:9" ht="15.6" x14ac:dyDescent="0.3">
      <c r="B127" s="807" t="s">
        <v>820</v>
      </c>
      <c r="C127" s="1260"/>
      <c r="D127" s="1">
        <f>+SFP!O127</f>
        <v>23648765.646659996</v>
      </c>
      <c r="E127" s="1">
        <f>+SFP!AA127</f>
        <v>26713640.233800188</v>
      </c>
      <c r="F127" s="1">
        <f>+SFP!AM127</f>
        <v>30847801.171919011</v>
      </c>
      <c r="G127" s="1">
        <f>+SFP!AY127</f>
        <v>36529905.507769637</v>
      </c>
      <c r="H127" s="1">
        <f>+SFP!BK127</f>
        <v>39693320.005349681</v>
      </c>
      <c r="I127" s="838">
        <f t="shared" si="1"/>
        <v>157433432.56549853</v>
      </c>
    </row>
    <row r="128" spans="2:9" ht="15.6" x14ac:dyDescent="0.3">
      <c r="B128" s="807" t="s">
        <v>821</v>
      </c>
      <c r="C128" s="1260"/>
      <c r="D128" s="1">
        <f>+SFP!O128</f>
        <v>6756790.1847599987</v>
      </c>
      <c r="E128" s="1">
        <f>+SFP!AA128</f>
        <v>7632468.6382286223</v>
      </c>
      <c r="F128" s="1">
        <f>+SFP!AM128</f>
        <v>8813657.4776911438</v>
      </c>
      <c r="G128" s="1">
        <f>+SFP!AY128</f>
        <v>10437115.859362751</v>
      </c>
      <c r="H128" s="1">
        <f>+SFP!BK128</f>
        <v>11340948.572957048</v>
      </c>
      <c r="I128" s="838">
        <f t="shared" si="1"/>
        <v>44980980.732999563</v>
      </c>
    </row>
    <row r="129" spans="2:9" ht="15.6" x14ac:dyDescent="0.3">
      <c r="B129" s="827" t="s">
        <v>822</v>
      </c>
      <c r="C129" s="1260"/>
      <c r="D129" s="1">
        <f>+SFP!O129</f>
        <v>25402214.878655918</v>
      </c>
      <c r="E129" s="1">
        <f>+SFP!AA129</f>
        <v>27449792.161718577</v>
      </c>
      <c r="F129" s="1">
        <f>+SFP!AM129</f>
        <v>29492224.075331915</v>
      </c>
      <c r="G129" s="1">
        <f>+SFP!AY129</f>
        <v>30907850.83094785</v>
      </c>
      <c r="H129" s="1">
        <f>+SFP!BK129</f>
        <v>33352514.651433777</v>
      </c>
      <c r="I129" s="838">
        <f t="shared" si="1"/>
        <v>146604596.59808803</v>
      </c>
    </row>
    <row r="130" spans="2:9" ht="15.6" x14ac:dyDescent="0.3">
      <c r="B130" s="807" t="s">
        <v>813</v>
      </c>
      <c r="C130" s="1260"/>
      <c r="D130" s="1">
        <f>+SFP!O130</f>
        <v>15420404.593439918</v>
      </c>
      <c r="E130" s="1">
        <f>+SFP!AA130</f>
        <v>16663385.581199884</v>
      </c>
      <c r="F130" s="1">
        <f>+SFP!AM130</f>
        <v>17903243.074450806</v>
      </c>
      <c r="G130" s="1">
        <f>+SFP!AY130</f>
        <v>18762598.742024444</v>
      </c>
      <c r="H130" s="1">
        <f>+SFP!BK130</f>
        <v>20246630.956810288</v>
      </c>
      <c r="I130" s="838">
        <f t="shared" si="1"/>
        <v>88996262.947925359</v>
      </c>
    </row>
    <row r="131" spans="2:9" ht="15.6" x14ac:dyDescent="0.3">
      <c r="B131" s="807" t="s">
        <v>817</v>
      </c>
      <c r="C131" s="1260"/>
      <c r="D131" s="1">
        <f>+SFP!O131</f>
        <v>0</v>
      </c>
      <c r="E131" s="1">
        <f>+SFP!AA131</f>
        <v>0</v>
      </c>
      <c r="F131" s="1">
        <f>+SFP!AM131</f>
        <v>0</v>
      </c>
      <c r="G131" s="1">
        <f>+SFP!AY131</f>
        <v>0</v>
      </c>
      <c r="H131" s="1">
        <f>+SFP!BK131</f>
        <v>0</v>
      </c>
      <c r="I131" s="838">
        <f t="shared" si="1"/>
        <v>0</v>
      </c>
    </row>
    <row r="132" spans="2:9" ht="15.6" x14ac:dyDescent="0.3">
      <c r="B132" s="807" t="s">
        <v>662</v>
      </c>
      <c r="C132" s="1260"/>
      <c r="D132" s="1">
        <f>+SFP!O132</f>
        <v>2089216.1062079999</v>
      </c>
      <c r="E132" s="1">
        <f>+SFP!AA132</f>
        <v>2257619.9819690278</v>
      </c>
      <c r="F132" s="1">
        <f>+SFP!AM132</f>
        <v>2425600.674603024</v>
      </c>
      <c r="G132" s="1">
        <f>+SFP!AY132</f>
        <v>2542029.5069839684</v>
      </c>
      <c r="H132" s="1">
        <f>+SFP!BK132</f>
        <v>2743091.9360839869</v>
      </c>
      <c r="I132" s="838">
        <f t="shared" ref="I132:I195" si="2">SUM(D132:H132)</f>
        <v>12057558.205848008</v>
      </c>
    </row>
    <row r="133" spans="2:9" ht="15.6" x14ac:dyDescent="0.3">
      <c r="B133" s="807" t="s">
        <v>818</v>
      </c>
      <c r="C133" s="1260"/>
      <c r="D133" s="1">
        <f>+SFP!O133</f>
        <v>2901689.0363999996</v>
      </c>
      <c r="E133" s="1">
        <f>+SFP!AA133</f>
        <v>3135583.3082903167</v>
      </c>
      <c r="F133" s="1">
        <f>+SFP!AM133</f>
        <v>3368889.8258375335</v>
      </c>
      <c r="G133" s="1">
        <f>+SFP!AY133</f>
        <v>3530596.537477735</v>
      </c>
      <c r="H133" s="1">
        <f>+SFP!BK133</f>
        <v>3809849.9112277594</v>
      </c>
      <c r="I133" s="838">
        <f t="shared" si="2"/>
        <v>16746608.619233344</v>
      </c>
    </row>
    <row r="134" spans="2:9" ht="15.6" x14ac:dyDescent="0.3">
      <c r="B134" s="807" t="s">
        <v>819</v>
      </c>
      <c r="C134" s="1260"/>
      <c r="D134" s="1">
        <f>+SFP!O134</f>
        <v>3714161.9665919994</v>
      </c>
      <c r="E134" s="1">
        <f>+SFP!AA134</f>
        <v>4013546.6346116057</v>
      </c>
      <c r="F134" s="1">
        <f>+SFP!AM134</f>
        <v>4312178.9770720415</v>
      </c>
      <c r="G134" s="1">
        <f>+SFP!AY134</f>
        <v>4519163.5679714996</v>
      </c>
      <c r="H134" s="1">
        <f>+SFP!BK134</f>
        <v>4876607.8863715306</v>
      </c>
      <c r="I134" s="838">
        <f t="shared" si="2"/>
        <v>21435659.032618679</v>
      </c>
    </row>
    <row r="135" spans="2:9" ht="15.6" x14ac:dyDescent="0.3">
      <c r="B135" s="807" t="s">
        <v>820</v>
      </c>
      <c r="C135" s="1260"/>
      <c r="D135" s="1">
        <f>+SFP!O135</f>
        <v>812472.930192</v>
      </c>
      <c r="E135" s="1">
        <f>+SFP!AA135</f>
        <v>877963.32632128871</v>
      </c>
      <c r="F135" s="1">
        <f>+SFP!AM135</f>
        <v>943289.15123450931</v>
      </c>
      <c r="G135" s="1">
        <f>+SFP!AY135</f>
        <v>988567.03049376607</v>
      </c>
      <c r="H135" s="1">
        <f>+SFP!BK135</f>
        <v>1066757.9751437728</v>
      </c>
      <c r="I135" s="838">
        <f t="shared" si="2"/>
        <v>4689050.4133853372</v>
      </c>
    </row>
    <row r="136" spans="2:9" ht="15.6" x14ac:dyDescent="0.3">
      <c r="B136" s="807" t="s">
        <v>821</v>
      </c>
      <c r="C136" s="1260"/>
      <c r="D136" s="1">
        <f>+SFP!O136</f>
        <v>464270.24582399993</v>
      </c>
      <c r="E136" s="1">
        <f>+SFP!AA136</f>
        <v>501693.32932645071</v>
      </c>
      <c r="F136" s="1">
        <f>+SFP!AM136</f>
        <v>539022.37213400519</v>
      </c>
      <c r="G136" s="1">
        <f>+SFP!AY136</f>
        <v>564895.44599643745</v>
      </c>
      <c r="H136" s="1">
        <f>+SFP!BK136</f>
        <v>609575.98579644132</v>
      </c>
      <c r="I136" s="838">
        <f t="shared" si="2"/>
        <v>2679457.3790773349</v>
      </c>
    </row>
    <row r="137" spans="2:9" ht="15.6" x14ac:dyDescent="0.3">
      <c r="B137" s="810" t="s">
        <v>823</v>
      </c>
      <c r="C137" s="1260"/>
      <c r="D137" s="1">
        <f>+SFP!O137</f>
        <v>22769205.665946428</v>
      </c>
      <c r="E137" s="1">
        <f>+SFP!AA137</f>
        <v>37878101.875476591</v>
      </c>
      <c r="F137" s="1">
        <f>+SFP!AM137</f>
        <v>49906013.350051604</v>
      </c>
      <c r="G137" s="1">
        <f>+SFP!AY137</f>
        <v>0</v>
      </c>
      <c r="H137" s="1">
        <f>+SFP!BK137</f>
        <v>18751059.565106768</v>
      </c>
      <c r="I137" s="838">
        <f t="shared" si="2"/>
        <v>129304380.4565814</v>
      </c>
    </row>
    <row r="138" spans="2:9" ht="15.6" x14ac:dyDescent="0.3">
      <c r="B138" s="828" t="s">
        <v>1039</v>
      </c>
      <c r="C138" s="1260"/>
      <c r="D138" s="1">
        <f>+SFP!O138</f>
        <v>20741273.232187197</v>
      </c>
      <c r="E138" s="1">
        <f>+SFP!AA138</f>
        <v>34892966.601788081</v>
      </c>
      <c r="F138" s="1">
        <f>+SFP!AM138</f>
        <v>46195867.360370375</v>
      </c>
      <c r="G138" s="1">
        <f>+SFP!AY138</f>
        <v>0</v>
      </c>
      <c r="H138" s="1">
        <f>+SFP!BK138</f>
        <v>17371092.942749355</v>
      </c>
      <c r="I138" s="838">
        <f t="shared" si="2"/>
        <v>119201200.137095</v>
      </c>
    </row>
    <row r="139" spans="2:9" ht="15.6" x14ac:dyDescent="0.3">
      <c r="B139" s="827" t="s">
        <v>824</v>
      </c>
      <c r="C139" s="1260"/>
      <c r="D139" s="1">
        <f>+SFP!O139</f>
        <v>2027932.4337592316</v>
      </c>
      <c r="E139" s="1">
        <f>+SFP!AA139</f>
        <v>2985135.2736885077</v>
      </c>
      <c r="F139" s="1">
        <f>+SFP!AM139</f>
        <v>3710145.9896812285</v>
      </c>
      <c r="G139" s="1">
        <f>+SFP!AY139</f>
        <v>0</v>
      </c>
      <c r="H139" s="1">
        <f>+SFP!BK139</f>
        <v>1379966.6223574141</v>
      </c>
      <c r="I139" s="838">
        <f t="shared" si="2"/>
        <v>10103180.319486383</v>
      </c>
    </row>
    <row r="140" spans="2:9" ht="16.2" thickBot="1" x14ac:dyDescent="0.35">
      <c r="B140" s="808"/>
      <c r="C140" s="1260"/>
      <c r="D140" s="1">
        <f>+SFP!O140</f>
        <v>0</v>
      </c>
      <c r="E140" s="1">
        <f>+SFP!AA140</f>
        <v>0</v>
      </c>
      <c r="F140" s="1">
        <f>+SFP!AM140</f>
        <v>0</v>
      </c>
      <c r="G140" s="1">
        <f>+SFP!AY140</f>
        <v>0</v>
      </c>
      <c r="H140" s="1">
        <f>+SFP!BK140</f>
        <v>0</v>
      </c>
      <c r="I140" s="838"/>
    </row>
    <row r="141" spans="2:9" ht="16.2" thickBot="1" x14ac:dyDescent="0.35">
      <c r="B141" s="840" t="s">
        <v>825</v>
      </c>
      <c r="C141" s="1260"/>
      <c r="D141" s="1">
        <f>+SFP!O141</f>
        <v>41006016.33030533</v>
      </c>
      <c r="E141" s="1">
        <f>+SFP!AA141</f>
        <v>46448674.971263751</v>
      </c>
      <c r="F141" s="1">
        <f>+SFP!AM141</f>
        <v>50981359.67148748</v>
      </c>
      <c r="G141" s="1">
        <f>+SFP!AY141</f>
        <v>46475980.627984107</v>
      </c>
      <c r="H141" s="1">
        <f>+SFP!BK141</f>
        <v>52329354.940069817</v>
      </c>
      <c r="I141" s="838">
        <f t="shared" si="2"/>
        <v>237241386.54111049</v>
      </c>
    </row>
    <row r="142" spans="2:9" ht="16.2" thickBot="1" x14ac:dyDescent="0.35">
      <c r="B142" s="808"/>
      <c r="C142" s="1260"/>
      <c r="D142" s="1">
        <f>+SFP!O142</f>
        <v>0</v>
      </c>
      <c r="E142" s="1">
        <f>+SFP!AA142</f>
        <v>0</v>
      </c>
      <c r="F142" s="1">
        <f>+SFP!AM142</f>
        <v>0</v>
      </c>
      <c r="G142" s="1">
        <f>+SFP!AY142</f>
        <v>0</v>
      </c>
      <c r="H142" s="1">
        <f>+SFP!BK142</f>
        <v>0</v>
      </c>
      <c r="I142" s="838"/>
    </row>
    <row r="143" spans="2:9" ht="16.2" thickBot="1" x14ac:dyDescent="0.35">
      <c r="B143" s="840" t="s">
        <v>826</v>
      </c>
      <c r="C143" s="1260"/>
      <c r="D143" s="1">
        <f>+SFP!O143</f>
        <v>0</v>
      </c>
      <c r="E143" s="1">
        <f>+SFP!AA143</f>
        <v>0</v>
      </c>
      <c r="F143" s="1">
        <f>+SFP!AM143</f>
        <v>0</v>
      </c>
      <c r="G143" s="1">
        <f>+SFP!AY143</f>
        <v>0</v>
      </c>
      <c r="H143" s="1">
        <f>+SFP!BK143</f>
        <v>0</v>
      </c>
      <c r="I143" s="838">
        <f t="shared" si="2"/>
        <v>0</v>
      </c>
    </row>
    <row r="144" spans="2:9" ht="16.2" thickBot="1" x14ac:dyDescent="0.35">
      <c r="B144" s="412"/>
      <c r="C144" s="1260"/>
      <c r="D144" s="1">
        <f>+SFP!O144</f>
        <v>0</v>
      </c>
      <c r="E144" s="1">
        <f>+SFP!AA144</f>
        <v>0</v>
      </c>
      <c r="F144" s="1">
        <f>+SFP!AM144</f>
        <v>0</v>
      </c>
      <c r="G144" s="1">
        <f>+SFP!AY144</f>
        <v>0</v>
      </c>
      <c r="H144" s="1">
        <f>+SFP!BK144</f>
        <v>0</v>
      </c>
      <c r="I144" s="838"/>
    </row>
    <row r="145" spans="2:9" ht="16.2" thickBot="1" x14ac:dyDescent="0.35">
      <c r="B145" s="840" t="s">
        <v>827</v>
      </c>
      <c r="C145" s="1260"/>
      <c r="D145" s="1">
        <f>+SFP!O145</f>
        <v>76879826.285380244</v>
      </c>
      <c r="E145" s="1">
        <f>+SFP!AA145</f>
        <v>88168498.029256582</v>
      </c>
      <c r="F145" s="1">
        <f>+SFP!AM145</f>
        <v>93950097.247883677</v>
      </c>
      <c r="G145" s="1">
        <f>+SFP!AY145</f>
        <v>94659275.219223842</v>
      </c>
      <c r="H145" s="1">
        <f>+SFP!BK145</f>
        <v>98148959.146296978</v>
      </c>
      <c r="I145" s="838">
        <f t="shared" si="2"/>
        <v>451806655.92804134</v>
      </c>
    </row>
    <row r="146" spans="2:9" ht="16.2" thickBot="1" x14ac:dyDescent="0.35">
      <c r="B146" s="808"/>
      <c r="C146" s="1260"/>
      <c r="D146" s="1">
        <f>+SFP!O146</f>
        <v>0</v>
      </c>
      <c r="E146" s="1">
        <f>+SFP!AA146</f>
        <v>0</v>
      </c>
      <c r="F146" s="1">
        <f>+SFP!AM146</f>
        <v>0</v>
      </c>
      <c r="G146" s="1">
        <f>+SFP!AY146</f>
        <v>0</v>
      </c>
      <c r="H146" s="1">
        <f>+SFP!BK146</f>
        <v>0</v>
      </c>
      <c r="I146" s="838"/>
    </row>
    <row r="147" spans="2:9" ht="16.2" thickBot="1" x14ac:dyDescent="0.35">
      <c r="B147" s="840" t="s">
        <v>828</v>
      </c>
      <c r="C147" s="1260"/>
      <c r="D147" s="1">
        <f>+SFP!O147</f>
        <v>0</v>
      </c>
      <c r="E147" s="1">
        <f>+SFP!AA147</f>
        <v>0</v>
      </c>
      <c r="F147" s="1">
        <f>+SFP!AM147</f>
        <v>0</v>
      </c>
      <c r="G147" s="1">
        <f>+SFP!AY147</f>
        <v>0</v>
      </c>
      <c r="H147" s="1">
        <f>+SFP!BK147</f>
        <v>0</v>
      </c>
      <c r="I147" s="838">
        <f t="shared" si="2"/>
        <v>0</v>
      </c>
    </row>
    <row r="148" spans="2:9" ht="16.2" thickBot="1" x14ac:dyDescent="0.35">
      <c r="B148" s="808"/>
      <c r="C148" s="1260"/>
      <c r="D148" s="1">
        <f>+SFP!O148</f>
        <v>0</v>
      </c>
      <c r="E148" s="1">
        <f>+SFP!AA148</f>
        <v>0</v>
      </c>
      <c r="F148" s="1">
        <f>+SFP!AM148</f>
        <v>0</v>
      </c>
      <c r="G148" s="1">
        <f>+SFP!AY148</f>
        <v>0</v>
      </c>
      <c r="H148" s="1">
        <f>+SFP!BK148</f>
        <v>0</v>
      </c>
      <c r="I148" s="838"/>
    </row>
    <row r="149" spans="2:9" ht="16.2" thickBot="1" x14ac:dyDescent="0.35">
      <c r="B149" s="840" t="s">
        <v>588</v>
      </c>
      <c r="C149" s="1260"/>
      <c r="D149" s="1">
        <f>+SFP!O149</f>
        <v>149625556.65777454</v>
      </c>
      <c r="E149" s="1">
        <f>+SFP!AA149</f>
        <v>177323778.30938289</v>
      </c>
      <c r="F149" s="1">
        <f>+SFP!AM149</f>
        <v>192885095.9447152</v>
      </c>
      <c r="G149" s="1">
        <f>+SFP!AY149</f>
        <v>205086803.83091557</v>
      </c>
      <c r="H149" s="1">
        <f>+SFP!BK149</f>
        <v>221506233.68015915</v>
      </c>
      <c r="I149" s="838">
        <f t="shared" si="2"/>
        <v>946427468.42294741</v>
      </c>
    </row>
    <row r="150" spans="2:9" ht="15.6" x14ac:dyDescent="0.3">
      <c r="B150" s="808"/>
      <c r="C150" s="1260"/>
      <c r="D150" s="1">
        <f>+SFP!O150</f>
        <v>0</v>
      </c>
      <c r="E150" s="1">
        <f>+SFP!AA150</f>
        <v>0</v>
      </c>
      <c r="F150" s="1">
        <f>+SFP!AM150</f>
        <v>0</v>
      </c>
      <c r="G150" s="1">
        <f>+SFP!AY150</f>
        <v>0</v>
      </c>
      <c r="H150" s="1">
        <f>+SFP!BK150</f>
        <v>0</v>
      </c>
      <c r="I150" s="838"/>
    </row>
    <row r="151" spans="2:9" ht="15.6" x14ac:dyDescent="0.3">
      <c r="B151" s="825" t="s">
        <v>580</v>
      </c>
      <c r="C151" s="1260"/>
      <c r="D151" s="1">
        <f>+SFP!O151</f>
        <v>18051293852.986938</v>
      </c>
      <c r="E151" s="1">
        <f>+SFP!AA151</f>
        <v>45922355438.316437</v>
      </c>
      <c r="F151" s="1">
        <f>+SFP!AM151</f>
        <v>83093529670.608597</v>
      </c>
      <c r="G151" s="1">
        <f>+SFP!AY151</f>
        <v>126362921687.80067</v>
      </c>
      <c r="H151" s="1">
        <f>+SFP!BK151</f>
        <v>179218359691.27249</v>
      </c>
      <c r="I151" s="838">
        <f t="shared" si="2"/>
        <v>452648460340.98511</v>
      </c>
    </row>
    <row r="152" spans="2:9" ht="16.2" thickBot="1" x14ac:dyDescent="0.35">
      <c r="B152" s="808"/>
      <c r="C152" s="1260"/>
      <c r="D152" s="1">
        <f>+SFP!O152</f>
        <v>0</v>
      </c>
      <c r="E152" s="1">
        <f>+SFP!AA152</f>
        <v>0</v>
      </c>
      <c r="F152" s="1">
        <f>+SFP!AM152</f>
        <v>0</v>
      </c>
      <c r="G152" s="1">
        <f>+SFP!AY152</f>
        <v>0</v>
      </c>
      <c r="H152" s="1">
        <f>+SFP!BK152</f>
        <v>0</v>
      </c>
      <c r="I152" s="838"/>
    </row>
    <row r="153" spans="2:9" ht="16.2" thickBot="1" x14ac:dyDescent="0.35">
      <c r="B153" s="404" t="s">
        <v>581</v>
      </c>
      <c r="C153" s="1260"/>
      <c r="D153" s="1">
        <f>+SFP!O153</f>
        <v>14319003786.405346</v>
      </c>
      <c r="E153" s="1">
        <f>+SFP!AA153</f>
        <v>42072051500.43145</v>
      </c>
      <c r="F153" s="1">
        <f>+SFP!AM153</f>
        <v>78814001907.655563</v>
      </c>
      <c r="G153" s="1">
        <f>+SFP!AY153</f>
        <v>122924418561.85835</v>
      </c>
      <c r="H153" s="1">
        <f>+SFP!BK153</f>
        <v>176682761394.49045</v>
      </c>
      <c r="I153" s="838">
        <f t="shared" si="2"/>
        <v>434812237150.84119</v>
      </c>
    </row>
    <row r="154" spans="2:9" ht="15.6" x14ac:dyDescent="0.3">
      <c r="B154" s="805" t="s">
        <v>546</v>
      </c>
      <c r="C154" s="1260"/>
      <c r="D154" s="1">
        <f>+SFP!O154</f>
        <v>14160226022.000154</v>
      </c>
      <c r="E154" s="1">
        <f>+SFP!AA154</f>
        <v>41598105811.091454</v>
      </c>
      <c r="F154" s="1">
        <f>+SFP!AM154</f>
        <v>77890620059.030762</v>
      </c>
      <c r="G154" s="1">
        <f>+SFP!AY154</f>
        <v>121504868161.02501</v>
      </c>
      <c r="H154" s="1">
        <f>+SFP!BK154</f>
        <v>174552312579.32434</v>
      </c>
      <c r="I154" s="838">
        <f t="shared" si="2"/>
        <v>429706132632.47174</v>
      </c>
    </row>
    <row r="155" spans="2:9" ht="15.6" x14ac:dyDescent="0.3">
      <c r="B155" s="805" t="s">
        <v>547</v>
      </c>
      <c r="C155" s="1260"/>
      <c r="D155" s="1">
        <f>+SFP!O155</f>
        <v>158777764.40519214</v>
      </c>
      <c r="E155" s="1">
        <f>+SFP!AA155</f>
        <v>473945689.33999944</v>
      </c>
      <c r="F155" s="1">
        <f>+SFP!AM155</f>
        <v>923381848.62480199</v>
      </c>
      <c r="G155" s="1">
        <f>+SFP!AY155</f>
        <v>1419550400.8333426</v>
      </c>
      <c r="H155" s="1">
        <f>+SFP!BK155</f>
        <v>2130448815.1661003</v>
      </c>
      <c r="I155" s="838">
        <f t="shared" si="2"/>
        <v>5106104518.3694363</v>
      </c>
    </row>
    <row r="156" spans="2:9" ht="16.2" thickBot="1" x14ac:dyDescent="0.35">
      <c r="B156" s="808"/>
      <c r="C156" s="1260"/>
      <c r="D156" s="1">
        <f>+SFP!O156</f>
        <v>0</v>
      </c>
      <c r="E156" s="1">
        <f>+SFP!AA156</f>
        <v>0</v>
      </c>
      <c r="F156" s="1">
        <f>+SFP!AM156</f>
        <v>0</v>
      </c>
      <c r="G156" s="1">
        <f>+SFP!AY156</f>
        <v>0</v>
      </c>
      <c r="H156" s="1">
        <f>+SFP!BK156</f>
        <v>0</v>
      </c>
      <c r="I156" s="838"/>
    </row>
    <row r="157" spans="2:9" ht="16.2" thickBot="1" x14ac:dyDescent="0.35">
      <c r="B157" s="1135" t="s">
        <v>802</v>
      </c>
      <c r="C157" s="1260"/>
      <c r="D157" s="1">
        <f>+SFP!O157</f>
        <v>430706090.06715602</v>
      </c>
      <c r="E157" s="1">
        <f>+SFP!AA157</f>
        <v>492497124.13221884</v>
      </c>
      <c r="F157" s="1">
        <f>+SFP!AM157</f>
        <v>564201805.60930932</v>
      </c>
      <c r="G157" s="1">
        <f>+SFP!AY157</f>
        <v>647410663.06777477</v>
      </c>
      <c r="H157" s="1">
        <f>+SFP!BK157</f>
        <v>743969406.74973857</v>
      </c>
      <c r="I157" s="838">
        <f t="shared" si="2"/>
        <v>2878785089.6261978</v>
      </c>
    </row>
    <row r="158" spans="2:9" ht="15.6" x14ac:dyDescent="0.3">
      <c r="B158" s="805" t="s">
        <v>546</v>
      </c>
      <c r="C158" s="1260"/>
      <c r="D158" s="1">
        <f>+SFP!O158</f>
        <v>404237394.5353145</v>
      </c>
      <c r="E158" s="1">
        <f>+SFP!AA158</f>
        <v>469092548.050955</v>
      </c>
      <c r="F158" s="1">
        <f>+SFP!AM158</f>
        <v>544352951.04227173</v>
      </c>
      <c r="G158" s="1">
        <f>+SFP!AY158</f>
        <v>631688003.86963761</v>
      </c>
      <c r="H158" s="1">
        <f>+SFP!BK158</f>
        <v>733034942.62093329</v>
      </c>
      <c r="I158" s="838">
        <f t="shared" si="2"/>
        <v>2782405840.119112</v>
      </c>
    </row>
    <row r="159" spans="2:9" ht="15.6" x14ac:dyDescent="0.3">
      <c r="B159" s="805" t="s">
        <v>547</v>
      </c>
      <c r="C159" s="1260"/>
      <c r="D159" s="1">
        <f>+SFP!O159</f>
        <v>26468695.531841516</v>
      </c>
      <c r="E159" s="1">
        <f>+SFP!AA159</f>
        <v>23404576.08126384</v>
      </c>
      <c r="F159" s="1">
        <f>+SFP!AM159</f>
        <v>19848854.567037567</v>
      </c>
      <c r="G159" s="1">
        <f>+SFP!AY159</f>
        <v>15722659.198137164</v>
      </c>
      <c r="H159" s="1">
        <f>+SFP!BK159</f>
        <v>10934464.128805324</v>
      </c>
      <c r="I159" s="838">
        <f t="shared" si="2"/>
        <v>96379249.507085413</v>
      </c>
    </row>
    <row r="160" spans="2:9" ht="16.2" thickBot="1" x14ac:dyDescent="0.35">
      <c r="B160" s="808"/>
      <c r="C160" s="1260"/>
      <c r="D160" s="1">
        <f>+SFP!O160</f>
        <v>0</v>
      </c>
      <c r="E160" s="1">
        <f>+SFP!AA160</f>
        <v>0</v>
      </c>
      <c r="F160" s="1">
        <f>+SFP!AM160</f>
        <v>0</v>
      </c>
      <c r="G160" s="1">
        <f>+SFP!AY160</f>
        <v>0</v>
      </c>
      <c r="H160" s="1">
        <f>+SFP!BK160</f>
        <v>0</v>
      </c>
      <c r="I160" s="838"/>
    </row>
    <row r="161" spans="2:9" ht="16.2" thickBot="1" x14ac:dyDescent="0.35">
      <c r="B161" s="844" t="s">
        <v>803</v>
      </c>
      <c r="C161" s="1260"/>
      <c r="D161" s="1">
        <f>+SFP!O161</f>
        <v>1426829648.0437529</v>
      </c>
      <c r="E161" s="1">
        <f>+SFP!AA161</f>
        <v>1338198376.1638107</v>
      </c>
      <c r="F161" s="1">
        <f>+SFP!AM161</f>
        <v>1336787219.4910684</v>
      </c>
      <c r="G161" s="1">
        <f>+SFP!AY161</f>
        <v>1262669449.9717913</v>
      </c>
      <c r="H161" s="1">
        <f>+SFP!BK161</f>
        <v>1199093337.6954832</v>
      </c>
      <c r="I161" s="838">
        <f t="shared" si="2"/>
        <v>6563578031.3659067</v>
      </c>
    </row>
    <row r="162" spans="2:9" ht="15.6" x14ac:dyDescent="0.3">
      <c r="B162" s="805" t="s">
        <v>546</v>
      </c>
      <c r="C162" s="1260"/>
      <c r="D162" s="1">
        <f>+SFP!O162</f>
        <v>522000000</v>
      </c>
      <c r="E162" s="1">
        <f>+SFP!AA162</f>
        <v>522000000</v>
      </c>
      <c r="F162" s="1">
        <f>+SFP!AM162</f>
        <v>522000000</v>
      </c>
      <c r="G162" s="1">
        <f>+SFP!AY162</f>
        <v>522000000</v>
      </c>
      <c r="H162" s="1">
        <f>+SFP!BK162</f>
        <v>522000000</v>
      </c>
      <c r="I162" s="838">
        <f t="shared" si="2"/>
        <v>2610000000</v>
      </c>
    </row>
    <row r="163" spans="2:9" ht="15.6" x14ac:dyDescent="0.3">
      <c r="B163" s="805" t="s">
        <v>547</v>
      </c>
      <c r="C163" s="1260"/>
      <c r="D163" s="1">
        <f>+SFP!O163</f>
        <v>904829648.04375291</v>
      </c>
      <c r="E163" s="1">
        <f>+SFP!AA163</f>
        <v>816198376.16381073</v>
      </c>
      <c r="F163" s="1">
        <f>+SFP!AM163</f>
        <v>814787219.49106824</v>
      </c>
      <c r="G163" s="1">
        <f>+SFP!AY163</f>
        <v>740669449.97179139</v>
      </c>
      <c r="H163" s="1">
        <f>+SFP!BK163</f>
        <v>677093337.69548333</v>
      </c>
      <c r="I163" s="838">
        <f t="shared" si="2"/>
        <v>3953578031.3659062</v>
      </c>
    </row>
    <row r="164" spans="2:9" ht="16.2" thickBot="1" x14ac:dyDescent="0.35">
      <c r="B164" s="808"/>
      <c r="C164" s="1260"/>
      <c r="D164" s="1">
        <f>+SFP!O164</f>
        <v>0</v>
      </c>
      <c r="E164" s="1">
        <f>+SFP!AA164</f>
        <v>0</v>
      </c>
      <c r="F164" s="1">
        <f>+SFP!AM164</f>
        <v>0</v>
      </c>
      <c r="G164" s="1">
        <f>+SFP!AY164</f>
        <v>0</v>
      </c>
      <c r="H164" s="1">
        <f>+SFP!BK164</f>
        <v>0</v>
      </c>
      <c r="I164" s="838"/>
    </row>
    <row r="165" spans="2:9" ht="16.2" thickBot="1" x14ac:dyDescent="0.35">
      <c r="B165" s="845" t="s">
        <v>804</v>
      </c>
      <c r="C165" s="1260"/>
      <c r="D165" s="1">
        <f>+SFP!O165</f>
        <v>78215225.497634381</v>
      </c>
      <c r="E165" s="1">
        <f>+SFP!AA165</f>
        <v>91556857.977131024</v>
      </c>
      <c r="F165" s="1">
        <f>+SFP!AM165</f>
        <v>117293152.48771931</v>
      </c>
      <c r="G165" s="1">
        <f>+SFP!AY165</f>
        <v>0</v>
      </c>
      <c r="H165" s="1">
        <f>+SFP!BK165</f>
        <v>0</v>
      </c>
      <c r="I165" s="838">
        <f t="shared" si="2"/>
        <v>287065235.96248472</v>
      </c>
    </row>
    <row r="166" spans="2:9" ht="15.6" x14ac:dyDescent="0.3">
      <c r="B166" s="805" t="s">
        <v>546</v>
      </c>
      <c r="C166" s="1260"/>
      <c r="D166" s="1">
        <f>+SFP!O166</f>
        <v>67846825.458068058</v>
      </c>
      <c r="E166" s="1">
        <f>+SFP!AA166</f>
        <v>83960491.870524243</v>
      </c>
      <c r="F166" s="1">
        <f>+SFP!AM166</f>
        <v>112992931.42261091</v>
      </c>
      <c r="G166" s="1">
        <f>+SFP!AY166</f>
        <v>0</v>
      </c>
      <c r="H166" s="1">
        <f>+SFP!BK166</f>
        <v>0</v>
      </c>
      <c r="I166" s="838">
        <f t="shared" si="2"/>
        <v>264800248.75120321</v>
      </c>
    </row>
    <row r="167" spans="2:9" ht="15.6" x14ac:dyDescent="0.3">
      <c r="B167" s="805" t="s">
        <v>547</v>
      </c>
      <c r="C167" s="1260"/>
      <c r="D167" s="1">
        <f>+SFP!O167</f>
        <v>10368400.039566319</v>
      </c>
      <c r="E167" s="1">
        <f>+SFP!AA167</f>
        <v>7596366.1066067815</v>
      </c>
      <c r="F167" s="1">
        <f>+SFP!AM167</f>
        <v>4300221.065108398</v>
      </c>
      <c r="G167" s="1">
        <f>+SFP!AY167</f>
        <v>0</v>
      </c>
      <c r="H167" s="1">
        <f>+SFP!BK167</f>
        <v>0</v>
      </c>
      <c r="I167" s="838">
        <f t="shared" si="2"/>
        <v>22264987.211281501</v>
      </c>
    </row>
    <row r="168" spans="2:9" ht="16.2" thickBot="1" x14ac:dyDescent="0.35">
      <c r="B168" s="808"/>
      <c r="C168" s="1260"/>
      <c r="D168" s="1">
        <f>+SFP!O168</f>
        <v>0</v>
      </c>
      <c r="E168" s="1">
        <f>+SFP!AA168</f>
        <v>0</v>
      </c>
      <c r="F168" s="1">
        <f>+SFP!AM168</f>
        <v>0</v>
      </c>
      <c r="G168" s="1">
        <f>+SFP!AY168</f>
        <v>0</v>
      </c>
      <c r="H168" s="1">
        <f>+SFP!BK168</f>
        <v>0</v>
      </c>
      <c r="I168" s="838"/>
    </row>
    <row r="169" spans="2:9" ht="16.2" thickBot="1" x14ac:dyDescent="0.35">
      <c r="B169" s="846" t="s">
        <v>806</v>
      </c>
      <c r="C169" s="1260"/>
      <c r="D169" s="1">
        <f>+SFP!O169</f>
        <v>303039764.70188916</v>
      </c>
      <c r="E169" s="1">
        <f>+SFP!AA169</f>
        <v>379286963.04711151</v>
      </c>
      <c r="F169" s="1">
        <f>+SFP!AM169</f>
        <v>726939156.37952125</v>
      </c>
      <c r="G169" s="1">
        <f>+SFP!AY169</f>
        <v>-1.4901161193847656E-8</v>
      </c>
      <c r="H169" s="1">
        <f>+SFP!BK169</f>
        <v>-1.4901161193847656E-8</v>
      </c>
      <c r="I169" s="838">
        <f t="shared" si="2"/>
        <v>1409265884.1285219</v>
      </c>
    </row>
    <row r="170" spans="2:9" ht="15.6" x14ac:dyDescent="0.3">
      <c r="B170" s="805" t="s">
        <v>546</v>
      </c>
      <c r="C170" s="1260"/>
      <c r="D170" s="1">
        <f>+SFP!O170</f>
        <v>284996711.57630956</v>
      </c>
      <c r="E170" s="1">
        <f>+SFP!AA170</f>
        <v>365004283.1992749</v>
      </c>
      <c r="F170" s="1">
        <f>+SFP!AM170</f>
        <v>717472505.26834178</v>
      </c>
      <c r="G170" s="1">
        <f>+SFP!AY170</f>
        <v>0</v>
      </c>
      <c r="H170" s="1">
        <f>+SFP!BK170</f>
        <v>0</v>
      </c>
      <c r="I170" s="838">
        <f t="shared" si="2"/>
        <v>1367473500.0439262</v>
      </c>
    </row>
    <row r="171" spans="2:9" ht="15.6" x14ac:dyDescent="0.3">
      <c r="B171" s="805" t="s">
        <v>547</v>
      </c>
      <c r="C171" s="1260"/>
      <c r="D171" s="1">
        <f>+SFP!O171</f>
        <v>18043053.125579566</v>
      </c>
      <c r="E171" s="1">
        <f>+SFP!AA171</f>
        <v>14282679.847836595</v>
      </c>
      <c r="F171" s="1">
        <f>+SFP!AM171</f>
        <v>9466651.1111794934</v>
      </c>
      <c r="G171" s="1">
        <f>+SFP!AY171</f>
        <v>-1.4901161193847656E-8</v>
      </c>
      <c r="H171" s="1">
        <f>+SFP!BK171</f>
        <v>-1.4901161193847656E-8</v>
      </c>
      <c r="I171" s="838">
        <f t="shared" si="2"/>
        <v>41792384.084595621</v>
      </c>
    </row>
    <row r="172" spans="2:9" ht="16.2" thickBot="1" x14ac:dyDescent="0.35">
      <c r="B172" s="808"/>
      <c r="C172" s="1260"/>
      <c r="D172" s="1">
        <f>+SFP!O172</f>
        <v>0</v>
      </c>
      <c r="E172" s="1">
        <f>+SFP!AA172</f>
        <v>0</v>
      </c>
      <c r="F172" s="1">
        <f>+SFP!AM172</f>
        <v>0</v>
      </c>
      <c r="G172" s="1">
        <f>+SFP!AY172</f>
        <v>0</v>
      </c>
      <c r="H172" s="1">
        <f>+SFP!BK172</f>
        <v>0</v>
      </c>
      <c r="I172" s="838"/>
    </row>
    <row r="173" spans="2:9" ht="16.2" thickBot="1" x14ac:dyDescent="0.35">
      <c r="B173" s="847" t="s">
        <v>805</v>
      </c>
      <c r="C173" s="1260"/>
      <c r="D173" s="1">
        <f>+SFP!O173</f>
        <v>218843966.66666669</v>
      </c>
      <c r="E173" s="1">
        <f>+SFP!AA173</f>
        <v>217812737.03703704</v>
      </c>
      <c r="F173" s="1">
        <f>+SFP!AM173</f>
        <v>216781507.4074074</v>
      </c>
      <c r="G173" s="1">
        <f>+SFP!AY173</f>
        <v>215750277.77777779</v>
      </c>
      <c r="H173" s="1">
        <f>+SFP!BK173</f>
        <v>214719048.14814815</v>
      </c>
      <c r="I173" s="838">
        <f t="shared" si="2"/>
        <v>1083907537.0370371</v>
      </c>
    </row>
    <row r="174" spans="2:9" ht="15.6" x14ac:dyDescent="0.3">
      <c r="B174" s="805" t="s">
        <v>546</v>
      </c>
      <c r="C174" s="1260"/>
      <c r="D174" s="1">
        <f>+SFP!O174</f>
        <v>213333333.33333334</v>
      </c>
      <c r="E174" s="1">
        <f>+SFP!AA174</f>
        <v>213333333.33333334</v>
      </c>
      <c r="F174" s="1">
        <f>+SFP!AM174</f>
        <v>213333333.33333334</v>
      </c>
      <c r="G174" s="1">
        <f>+SFP!AY174</f>
        <v>213333333.33333334</v>
      </c>
      <c r="H174" s="1">
        <f>+SFP!BK174</f>
        <v>213333333.33333334</v>
      </c>
      <c r="I174" s="838">
        <f t="shared" si="2"/>
        <v>1066666666.6666667</v>
      </c>
    </row>
    <row r="175" spans="2:9" ht="15.6" x14ac:dyDescent="0.3">
      <c r="B175" s="805" t="s">
        <v>547</v>
      </c>
      <c r="C175" s="1260"/>
      <c r="D175" s="1">
        <f>+SFP!O175</f>
        <v>5510633.3333333395</v>
      </c>
      <c r="E175" s="1">
        <f>+SFP!AA175</f>
        <v>4479403.7037037034</v>
      </c>
      <c r="F175" s="1">
        <f>+SFP!AM175</f>
        <v>3448174.0740740728</v>
      </c>
      <c r="G175" s="1">
        <f>+SFP!AY175</f>
        <v>2416944.4444444422</v>
      </c>
      <c r="H175" s="1">
        <f>+SFP!BK175</f>
        <v>1385714.8148148148</v>
      </c>
      <c r="I175" s="838">
        <f t="shared" si="2"/>
        <v>17240870.370370373</v>
      </c>
    </row>
    <row r="176" spans="2:9" ht="16.2" thickBot="1" x14ac:dyDescent="0.35">
      <c r="B176" s="808"/>
      <c r="C176" s="1260"/>
      <c r="D176" s="1">
        <f>+SFP!O176</f>
        <v>0</v>
      </c>
      <c r="E176" s="1">
        <f>+SFP!AA176</f>
        <v>0</v>
      </c>
      <c r="F176" s="1">
        <f>+SFP!AM176</f>
        <v>0</v>
      </c>
      <c r="G176" s="1">
        <f>+SFP!AY176</f>
        <v>0</v>
      </c>
      <c r="H176" s="1">
        <f>+SFP!BK176</f>
        <v>0</v>
      </c>
      <c r="I176" s="838"/>
    </row>
    <row r="177" spans="2:9" ht="16.2" thickBot="1" x14ac:dyDescent="0.35">
      <c r="B177" s="1090" t="s">
        <v>807</v>
      </c>
      <c r="C177" s="1260"/>
      <c r="D177" s="1">
        <f>+SFP!O177</f>
        <v>306471093.17984295</v>
      </c>
      <c r="E177" s="1">
        <f>+SFP!AA177</f>
        <v>305933744.1379652</v>
      </c>
      <c r="F177" s="1">
        <f>+SFP!AM177</f>
        <v>305541675.50872624</v>
      </c>
      <c r="G177" s="1">
        <f>+SFP!AY177</f>
        <v>304733860.11442864</v>
      </c>
      <c r="H177" s="1">
        <f>+SFP!BK177</f>
        <v>304272733.05393887</v>
      </c>
      <c r="I177" s="838">
        <f t="shared" si="2"/>
        <v>1526953105.9949019</v>
      </c>
    </row>
    <row r="178" spans="2:9" ht="15.6" x14ac:dyDescent="0.3">
      <c r="B178" s="805" t="s">
        <v>546</v>
      </c>
      <c r="C178" s="1260"/>
      <c r="D178" s="1">
        <f>+SFP!O178</f>
        <v>300000000</v>
      </c>
      <c r="E178" s="1">
        <f>+SFP!AA178</f>
        <v>300000000</v>
      </c>
      <c r="F178" s="1">
        <f>+SFP!AM178</f>
        <v>300000000</v>
      </c>
      <c r="G178" s="1">
        <f>+SFP!AY178</f>
        <v>300000000</v>
      </c>
      <c r="H178" s="1">
        <f>+SFP!BK178</f>
        <v>300000000</v>
      </c>
      <c r="I178" s="838">
        <f t="shared" si="2"/>
        <v>1500000000</v>
      </c>
    </row>
    <row r="179" spans="2:9" ht="15.6" x14ac:dyDescent="0.3">
      <c r="B179" s="805" t="s">
        <v>547</v>
      </c>
      <c r="C179" s="1260"/>
      <c r="D179" s="1">
        <f>+SFP!O179</f>
        <v>6471093.1798429228</v>
      </c>
      <c r="E179" s="1">
        <f>+SFP!AA179</f>
        <v>5933744.1379652284</v>
      </c>
      <c r="F179" s="1">
        <f>+SFP!AM179</f>
        <v>5541675.5087262243</v>
      </c>
      <c r="G179" s="1">
        <f>+SFP!AY179</f>
        <v>4733860.1144286692</v>
      </c>
      <c r="H179" s="1">
        <f>+SFP!BK179</f>
        <v>4272733.0539388545</v>
      </c>
      <c r="I179" s="838">
        <f t="shared" si="2"/>
        <v>26953105.994901899</v>
      </c>
    </row>
    <row r="180" spans="2:9" ht="16.2" thickBot="1" x14ac:dyDescent="0.35">
      <c r="B180" s="808"/>
      <c r="C180" s="1260"/>
      <c r="D180" s="1">
        <f>+SFP!O180</f>
        <v>0</v>
      </c>
      <c r="E180" s="1">
        <f>+SFP!AA180</f>
        <v>0</v>
      </c>
      <c r="F180" s="1">
        <f>+SFP!AM180</f>
        <v>0</v>
      </c>
      <c r="G180" s="1">
        <f>+SFP!AY180</f>
        <v>0</v>
      </c>
      <c r="H180" s="1">
        <f>+SFP!BK180</f>
        <v>0</v>
      </c>
      <c r="I180" s="838"/>
    </row>
    <row r="181" spans="2:9" ht="16.2" thickBot="1" x14ac:dyDescent="0.35">
      <c r="B181" s="1091" t="s">
        <v>808</v>
      </c>
      <c r="C181" s="1260"/>
      <c r="D181" s="1">
        <f>+SFP!O181</f>
        <v>968184278.42465067</v>
      </c>
      <c r="E181" s="1">
        <f>+SFP!AA181</f>
        <v>956342470.78965867</v>
      </c>
      <c r="F181" s="1">
        <f>+SFP!AM181</f>
        <v>945286162.9472295</v>
      </c>
      <c r="G181" s="1">
        <f>+SFP!AY181</f>
        <v>935956738.70387769</v>
      </c>
      <c r="H181" s="1">
        <f>+SFP!BK181</f>
        <v>0</v>
      </c>
      <c r="I181" s="838">
        <f t="shared" si="2"/>
        <v>3805769650.8654165</v>
      </c>
    </row>
    <row r="182" spans="2:9" ht="15.6" x14ac:dyDescent="0.3">
      <c r="B182" s="805" t="s">
        <v>546</v>
      </c>
      <c r="C182" s="1260"/>
      <c r="D182" s="1">
        <f>+SFP!O182</f>
        <v>925000000</v>
      </c>
      <c r="E182" s="1">
        <f>+SFP!AA182</f>
        <v>925000000</v>
      </c>
      <c r="F182" s="1">
        <f>+SFP!AM182</f>
        <v>925000000</v>
      </c>
      <c r="G182" s="1">
        <f>+SFP!AY182</f>
        <v>925000000</v>
      </c>
      <c r="H182" s="1">
        <f>+SFP!BK182</f>
        <v>0</v>
      </c>
      <c r="I182" s="838">
        <f t="shared" si="2"/>
        <v>3700000000</v>
      </c>
    </row>
    <row r="183" spans="2:9" ht="15.6" x14ac:dyDescent="0.3">
      <c r="B183" s="805" t="s">
        <v>547</v>
      </c>
      <c r="C183" s="1260"/>
      <c r="D183" s="1">
        <f>+SFP!O183</f>
        <v>43184278.424650662</v>
      </c>
      <c r="E183" s="1">
        <f>+SFP!AA183</f>
        <v>31342470.789658714</v>
      </c>
      <c r="F183" s="1">
        <f>+SFP!AM183</f>
        <v>20286162.947229467</v>
      </c>
      <c r="G183" s="1">
        <f>+SFP!AY183</f>
        <v>10956738.70387765</v>
      </c>
      <c r="H183" s="1">
        <f>+SFP!BK183</f>
        <v>0</v>
      </c>
      <c r="I183" s="838">
        <f t="shared" si="2"/>
        <v>105769650.8654165</v>
      </c>
    </row>
    <row r="184" spans="2:9" ht="16.2" thickBot="1" x14ac:dyDescent="0.35">
      <c r="B184" s="808"/>
      <c r="C184" s="1260"/>
      <c r="D184" s="1">
        <f>+SFP!O184</f>
        <v>0</v>
      </c>
      <c r="E184" s="1">
        <f>+SFP!AA184</f>
        <v>0</v>
      </c>
      <c r="F184" s="1">
        <f>+SFP!AM184</f>
        <v>0</v>
      </c>
      <c r="G184" s="1">
        <f>+SFP!AY184</f>
        <v>0</v>
      </c>
      <c r="H184" s="1">
        <f>+SFP!BK184</f>
        <v>0</v>
      </c>
      <c r="I184" s="838"/>
    </row>
    <row r="185" spans="2:9" ht="16.2" thickBot="1" x14ac:dyDescent="0.35">
      <c r="B185" s="1089" t="s">
        <v>809</v>
      </c>
      <c r="C185" s="1260"/>
      <c r="D185" s="1">
        <f>+SFP!O185</f>
        <v>0</v>
      </c>
      <c r="E185" s="1">
        <f>+SFP!AA185</f>
        <v>68675664.600051284</v>
      </c>
      <c r="F185" s="1">
        <f>+SFP!AM185</f>
        <v>66697083.12203493</v>
      </c>
      <c r="G185" s="1">
        <f>+SFP!AY185</f>
        <v>71982136.306681126</v>
      </c>
      <c r="H185" s="1">
        <f>+SFP!BK185</f>
        <v>73543771.134750038</v>
      </c>
      <c r="I185" s="838">
        <f t="shared" si="2"/>
        <v>280898655.16351736</v>
      </c>
    </row>
    <row r="186" spans="2:9" ht="15.6" x14ac:dyDescent="0.3">
      <c r="B186" s="805" t="s">
        <v>546</v>
      </c>
      <c r="C186" s="1260"/>
      <c r="D186" s="1">
        <f>+SFP!O186</f>
        <v>0</v>
      </c>
      <c r="E186" s="1">
        <f>+SFP!AA186</f>
        <v>0</v>
      </c>
      <c r="F186" s="1">
        <f>+SFP!AM186</f>
        <v>0</v>
      </c>
      <c r="G186" s="1">
        <f>+SFP!AY186</f>
        <v>0</v>
      </c>
      <c r="H186" s="1">
        <f>+SFP!BK186</f>
        <v>0</v>
      </c>
      <c r="I186" s="838">
        <f t="shared" si="2"/>
        <v>0</v>
      </c>
    </row>
    <row r="187" spans="2:9" ht="15.6" x14ac:dyDescent="0.3">
      <c r="B187" s="805" t="s">
        <v>547</v>
      </c>
      <c r="C187" s="1260"/>
      <c r="D187" s="1">
        <f>+SFP!O187</f>
        <v>0</v>
      </c>
      <c r="E187" s="1">
        <f>+SFP!AA187</f>
        <v>68675664.600051284</v>
      </c>
      <c r="F187" s="1">
        <f>+SFP!AM187</f>
        <v>66697083.12203493</v>
      </c>
      <c r="G187" s="1">
        <f>+SFP!AY187</f>
        <v>71982136.306681126</v>
      </c>
      <c r="H187" s="1">
        <f>+SFP!BK187</f>
        <v>73543771.134750038</v>
      </c>
      <c r="I187" s="838">
        <f t="shared" si="2"/>
        <v>280898655.16351736</v>
      </c>
    </row>
    <row r="188" spans="2:9" ht="15.6" x14ac:dyDescent="0.3">
      <c r="B188" s="808"/>
      <c r="C188" s="1260"/>
      <c r="D188" s="1">
        <f>+SFP!O188</f>
        <v>0</v>
      </c>
      <c r="E188" s="1">
        <f>+SFP!AA188</f>
        <v>0</v>
      </c>
      <c r="F188" s="1">
        <f>+SFP!AM188</f>
        <v>0</v>
      </c>
      <c r="G188" s="1">
        <f>+SFP!AY188</f>
        <v>0</v>
      </c>
      <c r="H188" s="1">
        <f>+SFP!BK188</f>
        <v>0</v>
      </c>
      <c r="I188" s="838"/>
    </row>
    <row r="189" spans="2:9" ht="15.6" x14ac:dyDescent="0.3">
      <c r="B189" s="830" t="s">
        <v>830</v>
      </c>
      <c r="C189" s="1260"/>
      <c r="D189" s="1">
        <f>+SFP!O189</f>
        <v>255000000</v>
      </c>
      <c r="E189" s="1">
        <f>+SFP!AA189</f>
        <v>0</v>
      </c>
      <c r="F189" s="1">
        <f>+SFP!AM189</f>
        <v>0</v>
      </c>
      <c r="G189" s="1">
        <f>+SFP!AY189</f>
        <v>0</v>
      </c>
      <c r="H189" s="1">
        <f>+SFP!BK189</f>
        <v>0</v>
      </c>
      <c r="I189" s="838">
        <f t="shared" si="2"/>
        <v>255000000</v>
      </c>
    </row>
    <row r="190" spans="2:9" ht="16.2" thickBot="1" x14ac:dyDescent="0.35">
      <c r="B190" s="808"/>
      <c r="C190" s="1260"/>
      <c r="D190" s="1">
        <f>+SFP!O190</f>
        <v>0</v>
      </c>
      <c r="E190" s="1">
        <f>+SFP!AA190</f>
        <v>0</v>
      </c>
      <c r="F190" s="1">
        <f>+SFP!AM190</f>
        <v>0</v>
      </c>
      <c r="G190" s="1">
        <f>+SFP!AY190</f>
        <v>0</v>
      </c>
      <c r="H190" s="1">
        <f>+SFP!BK190</f>
        <v>0</v>
      </c>
      <c r="I190" s="838"/>
    </row>
    <row r="191" spans="2:9" ht="16.2" thickBot="1" x14ac:dyDescent="0.35">
      <c r="B191" s="848" t="s">
        <v>831</v>
      </c>
      <c r="C191" s="1260"/>
      <c r="D191" s="1">
        <f>+SFP!O191</f>
        <v>255000000</v>
      </c>
      <c r="E191" s="1">
        <f>+SFP!AA191</f>
        <v>0</v>
      </c>
      <c r="F191" s="1">
        <f>+SFP!AM191</f>
        <v>0</v>
      </c>
      <c r="G191" s="1">
        <f>+SFP!AY191</f>
        <v>0</v>
      </c>
      <c r="H191" s="1">
        <f>+SFP!BK191</f>
        <v>0</v>
      </c>
      <c r="I191" s="838">
        <f t="shared" si="2"/>
        <v>255000000</v>
      </c>
    </row>
    <row r="192" spans="2:9" ht="15.6" x14ac:dyDescent="0.3">
      <c r="B192" s="808"/>
      <c r="C192" s="1260"/>
      <c r="D192" s="1">
        <f>+SFP!O192</f>
        <v>0</v>
      </c>
      <c r="E192" s="1">
        <f>+SFP!AA192</f>
        <v>0</v>
      </c>
      <c r="F192" s="1">
        <f>+SFP!AM192</f>
        <v>0</v>
      </c>
      <c r="G192" s="1">
        <f>+SFP!AY192</f>
        <v>0</v>
      </c>
      <c r="H192" s="1">
        <f>+SFP!BK192</f>
        <v>0</v>
      </c>
      <c r="I192" s="838"/>
    </row>
    <row r="193" spans="2:9" ht="15.6" x14ac:dyDescent="0.3">
      <c r="B193" s="832" t="s">
        <v>589</v>
      </c>
      <c r="C193" s="1260"/>
      <c r="D193" s="1">
        <f>+SFP!O193</f>
        <v>18262771823.185181</v>
      </c>
      <c r="E193" s="1">
        <f>+SFP!AA193</f>
        <v>19384381166.731098</v>
      </c>
      <c r="F193" s="1">
        <f>+SFP!AM193</f>
        <v>16049229445.664539</v>
      </c>
      <c r="G193" s="1">
        <f>+SFP!AY193</f>
        <v>13457208108.461569</v>
      </c>
      <c r="H193" s="1">
        <f>+SFP!BK193</f>
        <v>11688839832.507301</v>
      </c>
      <c r="I193" s="838">
        <f t="shared" si="2"/>
        <v>78842430376.549683</v>
      </c>
    </row>
    <row r="194" spans="2:9" ht="16.2" thickBot="1" x14ac:dyDescent="0.35">
      <c r="B194" s="808"/>
      <c r="C194" s="1260"/>
      <c r="D194" s="1">
        <f>+SFP!O194</f>
        <v>0</v>
      </c>
      <c r="E194" s="1">
        <f>+SFP!AA194</f>
        <v>0</v>
      </c>
      <c r="F194" s="1">
        <f>+SFP!AM194</f>
        <v>0</v>
      </c>
      <c r="G194" s="1">
        <f>+SFP!AY194</f>
        <v>0</v>
      </c>
      <c r="H194" s="1">
        <f>+SFP!BK194</f>
        <v>0</v>
      </c>
      <c r="I194" s="838"/>
    </row>
    <row r="195" spans="2:9" ht="16.2" thickBot="1" x14ac:dyDescent="0.35">
      <c r="B195" s="850" t="s">
        <v>832</v>
      </c>
      <c r="C195" s="1260"/>
      <c r="D195" s="1">
        <f>+SFP!O195</f>
        <v>3087674944.7577653</v>
      </c>
      <c r="E195" s="1">
        <f>+SFP!AA195</f>
        <v>2618582396.7068105</v>
      </c>
      <c r="F195" s="1">
        <f>+SFP!AM195</f>
        <v>2074229445.6645389</v>
      </c>
      <c r="G195" s="1">
        <f>+SFP!AY195</f>
        <v>1442541441.7949014</v>
      </c>
      <c r="H195" s="1">
        <f>+SFP!BK195</f>
        <v>709506499.17396784</v>
      </c>
      <c r="I195" s="838">
        <f t="shared" si="2"/>
        <v>9932534728.0979824</v>
      </c>
    </row>
    <row r="196" spans="2:9" ht="16.2" thickBot="1" x14ac:dyDescent="0.35">
      <c r="B196" s="808"/>
      <c r="C196" s="1260"/>
      <c r="D196" s="1">
        <f>+SFP!O196</f>
        <v>0</v>
      </c>
      <c r="E196" s="1">
        <f>+SFP!AA196</f>
        <v>0</v>
      </c>
      <c r="F196" s="1">
        <f>+SFP!AM196</f>
        <v>0</v>
      </c>
      <c r="G196" s="1">
        <f>+SFP!AY196</f>
        <v>0</v>
      </c>
      <c r="H196" s="1">
        <f>+SFP!BK196</f>
        <v>0</v>
      </c>
      <c r="I196" s="838"/>
    </row>
    <row r="197" spans="2:9" ht="16.2" thickBot="1" x14ac:dyDescent="0.35">
      <c r="B197" s="851" t="s">
        <v>833</v>
      </c>
      <c r="C197" s="1260"/>
      <c r="D197" s="1">
        <f>+SFP!O197</f>
        <v>7569000000</v>
      </c>
      <c r="E197" s="1">
        <f>+SFP!AA197</f>
        <v>7047000000</v>
      </c>
      <c r="F197" s="1">
        <f>+SFP!AM197</f>
        <v>6525000000</v>
      </c>
      <c r="G197" s="1">
        <f>+SFP!AY197</f>
        <v>6003000000</v>
      </c>
      <c r="H197" s="1">
        <f>+SFP!BK197</f>
        <v>5481000000</v>
      </c>
      <c r="I197" s="838">
        <f t="shared" ref="I197:I222" si="3">SUM(D197:H197)</f>
        <v>32625000000</v>
      </c>
    </row>
    <row r="198" spans="2:9" ht="16.2" thickBot="1" x14ac:dyDescent="0.35">
      <c r="B198" s="808"/>
      <c r="C198" s="1260"/>
      <c r="D198" s="1">
        <f>+SFP!O198</f>
        <v>0</v>
      </c>
      <c r="E198" s="1">
        <f>+SFP!AA198</f>
        <v>0</v>
      </c>
      <c r="F198" s="1">
        <f>+SFP!AM198</f>
        <v>0</v>
      </c>
      <c r="G198" s="1">
        <f>+SFP!AY198</f>
        <v>0</v>
      </c>
      <c r="H198" s="1">
        <f>+SFP!BK198</f>
        <v>0</v>
      </c>
      <c r="I198" s="838"/>
    </row>
    <row r="199" spans="2:9" ht="16.2" thickBot="1" x14ac:dyDescent="0.35">
      <c r="B199" s="852" t="s">
        <v>834</v>
      </c>
      <c r="C199" s="1260"/>
      <c r="D199" s="1">
        <f>+SFP!O199</f>
        <v>196953423.29313511</v>
      </c>
      <c r="E199" s="1">
        <f>+SFP!AA199</f>
        <v>112992931.42261089</v>
      </c>
      <c r="F199" s="1">
        <f>+SFP!AM199</f>
        <v>0</v>
      </c>
      <c r="G199" s="1">
        <f>+SFP!AY199</f>
        <v>0</v>
      </c>
      <c r="H199" s="1">
        <f>+SFP!BK199</f>
        <v>0</v>
      </c>
      <c r="I199" s="838">
        <f t="shared" si="3"/>
        <v>309946354.71574599</v>
      </c>
    </row>
    <row r="200" spans="2:9" ht="16.2" thickBot="1" x14ac:dyDescent="0.35">
      <c r="B200" s="808"/>
      <c r="C200" s="1260"/>
      <c r="D200" s="1">
        <f>+SFP!O200</f>
        <v>0</v>
      </c>
      <c r="E200" s="1">
        <f>+SFP!AA200</f>
        <v>0</v>
      </c>
      <c r="F200" s="1">
        <f>+SFP!AM200</f>
        <v>0</v>
      </c>
      <c r="G200" s="1">
        <f>+SFP!AY200</f>
        <v>0</v>
      </c>
      <c r="H200" s="1">
        <f>+SFP!BK200</f>
        <v>0</v>
      </c>
      <c r="I200" s="838"/>
    </row>
    <row r="201" spans="2:9" ht="16.2" thickBot="1" x14ac:dyDescent="0.35">
      <c r="B201" s="853" t="s">
        <v>836</v>
      </c>
      <c r="C201" s="1260"/>
      <c r="D201" s="1">
        <f>+SFP!O201</f>
        <v>1082476788.467617</v>
      </c>
      <c r="E201" s="1">
        <f>+SFP!AA201</f>
        <v>717472505.26834238</v>
      </c>
      <c r="F201" s="1">
        <f>+SFP!AM201</f>
        <v>0</v>
      </c>
      <c r="G201" s="1">
        <f>+SFP!AY201</f>
        <v>7.152557373046875E-7</v>
      </c>
      <c r="H201" s="1">
        <f>+SFP!BK201</f>
        <v>0</v>
      </c>
      <c r="I201" s="838">
        <f t="shared" si="3"/>
        <v>1799949293.7359602</v>
      </c>
    </row>
    <row r="202" spans="2:9" ht="16.2" thickBot="1" x14ac:dyDescent="0.35">
      <c r="B202" s="808"/>
      <c r="C202" s="1260"/>
      <c r="D202" s="1">
        <f>+SFP!O202</f>
        <v>0</v>
      </c>
      <c r="E202" s="1">
        <f>+SFP!AA202</f>
        <v>0</v>
      </c>
      <c r="F202" s="1">
        <f>+SFP!AM202</f>
        <v>0</v>
      </c>
      <c r="G202" s="1">
        <f>+SFP!AY202</f>
        <v>0</v>
      </c>
      <c r="H202" s="1">
        <f>+SFP!BK202</f>
        <v>0</v>
      </c>
      <c r="I202" s="838"/>
    </row>
    <row r="203" spans="2:9" ht="16.2" thickBot="1" x14ac:dyDescent="0.35">
      <c r="B203" s="854" t="s">
        <v>835</v>
      </c>
      <c r="C203" s="1260"/>
      <c r="D203" s="1">
        <f>+SFP!O203</f>
        <v>926666666.66666687</v>
      </c>
      <c r="E203" s="1">
        <f>+SFP!AA203</f>
        <v>713333333.33333349</v>
      </c>
      <c r="F203" s="1">
        <f>+SFP!AM203</f>
        <v>500000000</v>
      </c>
      <c r="G203" s="1">
        <f>+SFP!AY203</f>
        <v>286666666.66666663</v>
      </c>
      <c r="H203" s="1">
        <f>+SFP!BK203</f>
        <v>73333333.333333343</v>
      </c>
      <c r="I203" s="838">
        <f t="shared" si="3"/>
        <v>2500000000.0000005</v>
      </c>
    </row>
    <row r="204" spans="2:9" ht="16.2" thickBot="1" x14ac:dyDescent="0.35">
      <c r="B204" s="808"/>
      <c r="C204" s="1260"/>
      <c r="D204" s="1">
        <f>+SFP!O204</f>
        <v>0</v>
      </c>
      <c r="E204" s="1">
        <f>+SFP!AA204</f>
        <v>0</v>
      </c>
      <c r="F204" s="1">
        <f>+SFP!AM204</f>
        <v>0</v>
      </c>
      <c r="G204" s="1">
        <f>+SFP!AY204</f>
        <v>0</v>
      </c>
      <c r="H204" s="1">
        <f>+SFP!BK204</f>
        <v>0</v>
      </c>
      <c r="I204" s="838"/>
    </row>
    <row r="205" spans="2:9" ht="16.2" thickBot="1" x14ac:dyDescent="0.35">
      <c r="B205" s="1093" t="s">
        <v>837</v>
      </c>
      <c r="C205" s="1260"/>
      <c r="D205" s="1">
        <f>+SFP!O205</f>
        <v>2625000000</v>
      </c>
      <c r="E205" s="1">
        <f>+SFP!AA205</f>
        <v>2325000000</v>
      </c>
      <c r="F205" s="1">
        <f>+SFP!AM205</f>
        <v>2025000000</v>
      </c>
      <c r="G205" s="1">
        <f>+SFP!AY205</f>
        <v>1725000000</v>
      </c>
      <c r="H205" s="1">
        <f>+SFP!BK205</f>
        <v>1425000000</v>
      </c>
      <c r="I205" s="838">
        <f t="shared" si="3"/>
        <v>10125000000</v>
      </c>
    </row>
    <row r="206" spans="2:9" ht="16.2" thickBot="1" x14ac:dyDescent="0.35">
      <c r="B206" s="808"/>
      <c r="C206" s="1260"/>
      <c r="D206" s="1">
        <f>+SFP!O206</f>
        <v>0</v>
      </c>
      <c r="E206" s="1">
        <f>+SFP!AA206</f>
        <v>0</v>
      </c>
      <c r="F206" s="1">
        <f>+SFP!AM206</f>
        <v>0</v>
      </c>
      <c r="G206" s="1">
        <f>+SFP!AY206</f>
        <v>0</v>
      </c>
      <c r="H206" s="1">
        <f>+SFP!BK206</f>
        <v>0</v>
      </c>
      <c r="I206" s="838"/>
    </row>
    <row r="207" spans="2:9" ht="16.2" thickBot="1" x14ac:dyDescent="0.35">
      <c r="B207" s="1092" t="s">
        <v>838</v>
      </c>
      <c r="C207" s="1260"/>
      <c r="D207" s="1">
        <f>+SFP!O207</f>
        <v>2775000000</v>
      </c>
      <c r="E207" s="1">
        <f>+SFP!AA207</f>
        <v>1850000000</v>
      </c>
      <c r="F207" s="1">
        <f>+SFP!AM207</f>
        <v>925000000</v>
      </c>
      <c r="G207" s="1">
        <f>+SFP!AY207</f>
        <v>0</v>
      </c>
      <c r="H207" s="1">
        <f>+SFP!BK207</f>
        <v>0</v>
      </c>
      <c r="I207" s="838">
        <f t="shared" si="3"/>
        <v>5550000000</v>
      </c>
    </row>
    <row r="208" spans="2:9" ht="16.2" thickBot="1" x14ac:dyDescent="0.35">
      <c r="B208" s="808"/>
      <c r="C208" s="1260"/>
      <c r="D208" s="1">
        <f>+SFP!O208</f>
        <v>0</v>
      </c>
      <c r="E208" s="1">
        <f>+SFP!AA208</f>
        <v>0</v>
      </c>
      <c r="F208" s="1">
        <f>+SFP!AM208</f>
        <v>0</v>
      </c>
      <c r="G208" s="1">
        <f>+SFP!AY208</f>
        <v>0</v>
      </c>
      <c r="H208" s="1">
        <f>+SFP!BK208</f>
        <v>0</v>
      </c>
      <c r="I208" s="838"/>
    </row>
    <row r="209" spans="2:9" ht="16.2" thickBot="1" x14ac:dyDescent="0.35">
      <c r="B209" s="1094" t="s">
        <v>839</v>
      </c>
      <c r="C209" s="1260"/>
      <c r="D209" s="1">
        <f>+SFP!O209</f>
        <v>0</v>
      </c>
      <c r="E209" s="1">
        <f>+SFP!AA209</f>
        <v>4000000000</v>
      </c>
      <c r="F209" s="1">
        <f>+SFP!AM209</f>
        <v>4000000000</v>
      </c>
      <c r="G209" s="1">
        <f>+SFP!AY209</f>
        <v>4000000000</v>
      </c>
      <c r="H209" s="1">
        <f>+SFP!BK209</f>
        <v>4000000000</v>
      </c>
      <c r="I209" s="838">
        <f t="shared" si="3"/>
        <v>16000000000</v>
      </c>
    </row>
    <row r="210" spans="2:9" ht="15.6" x14ac:dyDescent="0.3">
      <c r="B210" s="808"/>
      <c r="C210" s="1260"/>
      <c r="D210" s="1">
        <f>+SFP!O210</f>
        <v>0</v>
      </c>
      <c r="E210" s="1">
        <f>+SFP!AA210</f>
        <v>0</v>
      </c>
      <c r="F210" s="1">
        <f>+SFP!AM210</f>
        <v>0</v>
      </c>
      <c r="G210" s="1">
        <f>+SFP!AY210</f>
        <v>0</v>
      </c>
      <c r="H210" s="1">
        <f>+SFP!BK210</f>
        <v>0</v>
      </c>
      <c r="I210" s="838"/>
    </row>
    <row r="211" spans="2:9" ht="15.6" x14ac:dyDescent="0.3">
      <c r="B211" s="808"/>
      <c r="C211" s="1260"/>
      <c r="D211" s="1">
        <f>+SFP!O211</f>
        <v>0</v>
      </c>
      <c r="E211" s="1">
        <f>+SFP!AA211</f>
        <v>0</v>
      </c>
      <c r="F211" s="1">
        <f>+SFP!AM211</f>
        <v>0</v>
      </c>
      <c r="G211" s="1">
        <f>+SFP!AY211</f>
        <v>0</v>
      </c>
      <c r="H211" s="1">
        <f>+SFP!BK211</f>
        <v>0</v>
      </c>
      <c r="I211" s="838"/>
    </row>
    <row r="212" spans="2:9" ht="15.6" x14ac:dyDescent="0.3">
      <c r="B212" s="836" t="s">
        <v>590</v>
      </c>
      <c r="C212" s="1260"/>
      <c r="D212" s="1">
        <f>+SFP!O212</f>
        <v>-21959566837.803528</v>
      </c>
      <c r="E212" s="1">
        <f>+SFP!AA212</f>
        <v>-50860761253.227806</v>
      </c>
      <c r="F212" s="1">
        <f>+SFP!AM212</f>
        <v>-83818153292.072296</v>
      </c>
      <c r="G212" s="1">
        <f>+SFP!AY212</f>
        <v>-126672595587.64359</v>
      </c>
      <c r="H212" s="1">
        <f>+SFP!BK212</f>
        <v>-177358077122.39221</v>
      </c>
      <c r="I212" s="838">
        <f t="shared" si="3"/>
        <v>-460669154093.1394</v>
      </c>
    </row>
    <row r="213" spans="2:9" ht="16.2" thickBot="1" x14ac:dyDescent="0.35">
      <c r="B213" s="808"/>
      <c r="C213" s="1260"/>
      <c r="D213" s="1">
        <f>+SFP!O213</f>
        <v>0</v>
      </c>
      <c r="E213" s="1">
        <f>+SFP!AA213</f>
        <v>0</v>
      </c>
      <c r="F213" s="1">
        <f>+SFP!AM213</f>
        <v>0</v>
      </c>
      <c r="G213" s="1">
        <f>+SFP!AY213</f>
        <v>0</v>
      </c>
      <c r="H213" s="1">
        <f>+SFP!BK213</f>
        <v>0</v>
      </c>
      <c r="I213" s="838"/>
    </row>
    <row r="214" spans="2:9" ht="16.2" thickBot="1" x14ac:dyDescent="0.35">
      <c r="B214" s="26" t="s">
        <v>591</v>
      </c>
      <c r="C214" s="1260"/>
      <c r="D214" s="1">
        <f>+SFP!O214</f>
        <v>3000000000</v>
      </c>
      <c r="E214" s="1">
        <f>+SFP!AA214</f>
        <v>3000000000</v>
      </c>
      <c r="F214" s="1">
        <f>+SFP!AM214</f>
        <v>3000000000</v>
      </c>
      <c r="G214" s="1">
        <f>+SFP!AY214</f>
        <v>3000000000</v>
      </c>
      <c r="H214" s="1">
        <f>+SFP!BK214</f>
        <v>3000000000</v>
      </c>
      <c r="I214" s="838">
        <f t="shared" si="3"/>
        <v>15000000000</v>
      </c>
    </row>
    <row r="215" spans="2:9" ht="16.2" thickBot="1" x14ac:dyDescent="0.35">
      <c r="B215" s="808"/>
      <c r="C215" s="1260"/>
      <c r="D215" s="1">
        <f>+SFP!O215</f>
        <v>0</v>
      </c>
      <c r="E215" s="1">
        <f>+SFP!AA215</f>
        <v>0</v>
      </c>
      <c r="F215" s="1">
        <f>+SFP!AM215</f>
        <v>0</v>
      </c>
      <c r="G215" s="1">
        <f>+SFP!AY215</f>
        <v>0</v>
      </c>
      <c r="H215" s="1">
        <f>+SFP!BK215</f>
        <v>0</v>
      </c>
      <c r="I215" s="838"/>
    </row>
    <row r="216" spans="2:9" ht="16.2" thickBot="1" x14ac:dyDescent="0.35">
      <c r="B216" s="26" t="s">
        <v>592</v>
      </c>
      <c r="C216" s="1260"/>
      <c r="D216" s="1">
        <f>+SFP!O216</f>
        <v>2030000000</v>
      </c>
      <c r="E216" s="1">
        <f>+SFP!AA216</f>
        <v>2030000000</v>
      </c>
      <c r="F216" s="1">
        <f>+SFP!AM216</f>
        <v>2030000000</v>
      </c>
      <c r="G216" s="1">
        <f>+SFP!AY216</f>
        <v>2030000000</v>
      </c>
      <c r="H216" s="1">
        <f>+SFP!BK216</f>
        <v>2030000000</v>
      </c>
      <c r="I216" s="838">
        <f t="shared" si="3"/>
        <v>10150000000</v>
      </c>
    </row>
    <row r="217" spans="2:9" ht="15.6" x14ac:dyDescent="0.3">
      <c r="B217" s="837" t="s">
        <v>593</v>
      </c>
      <c r="C217" s="1260"/>
      <c r="D217" s="1">
        <f>+SFP!O217</f>
        <v>470000000</v>
      </c>
      <c r="E217" s="1">
        <f>+SFP!AA217</f>
        <v>470000000</v>
      </c>
      <c r="F217" s="1">
        <f>+SFP!AM217</f>
        <v>470000000</v>
      </c>
      <c r="G217" s="1">
        <f>+SFP!AY217</f>
        <v>470000000</v>
      </c>
      <c r="H217" s="1">
        <f>+SFP!BK217</f>
        <v>470000000</v>
      </c>
      <c r="I217" s="838">
        <f t="shared" si="3"/>
        <v>2350000000</v>
      </c>
    </row>
    <row r="218" spans="2:9" ht="15.6" x14ac:dyDescent="0.3">
      <c r="B218" s="837" t="s">
        <v>594</v>
      </c>
      <c r="C218" s="1260"/>
      <c r="D218" s="1">
        <f>+SFP!O218</f>
        <v>1560000000</v>
      </c>
      <c r="E218" s="1">
        <f>+SFP!AA218</f>
        <v>1560000000</v>
      </c>
      <c r="F218" s="1">
        <f>+SFP!AM218</f>
        <v>1560000000</v>
      </c>
      <c r="G218" s="1">
        <f>+SFP!AY218</f>
        <v>1560000000</v>
      </c>
      <c r="H218" s="1">
        <f>+SFP!BK218</f>
        <v>1560000000</v>
      </c>
      <c r="I218" s="838">
        <f t="shared" si="3"/>
        <v>7800000000</v>
      </c>
    </row>
    <row r="219" spans="2:9" ht="16.2" thickBot="1" x14ac:dyDescent="0.35">
      <c r="B219" s="808"/>
      <c r="C219" s="1260"/>
      <c r="D219" s="1">
        <f>+SFP!O219</f>
        <v>0</v>
      </c>
      <c r="E219" s="1">
        <f>+SFP!AA219</f>
        <v>0</v>
      </c>
      <c r="F219" s="1">
        <f>+SFP!AM219</f>
        <v>0</v>
      </c>
      <c r="G219" s="1">
        <f>+SFP!AY219</f>
        <v>0</v>
      </c>
      <c r="H219" s="1">
        <f>+SFP!BK219</f>
        <v>0</v>
      </c>
      <c r="I219" s="838"/>
    </row>
    <row r="220" spans="2:9" ht="16.2" thickBot="1" x14ac:dyDescent="0.35">
      <c r="B220" s="26" t="s">
        <v>595</v>
      </c>
      <c r="C220" s="1260"/>
      <c r="D220" s="1">
        <f>+SFP!O220</f>
        <v>-24156374906.89922</v>
      </c>
      <c r="E220" s="1">
        <f>+SFP!AA220</f>
        <v>-52995265860.763741</v>
      </c>
      <c r="F220" s="1">
        <f>+SFP!AM220</f>
        <v>-86294693544.879868</v>
      </c>
      <c r="G220" s="1">
        <f>+SFP!AY220</f>
        <v>-129025780931.21353</v>
      </c>
      <c r="H220" s="1">
        <f>+SFP!BK220</f>
        <v>-179371302618.2915</v>
      </c>
      <c r="I220" s="838">
        <f t="shared" si="3"/>
        <v>-471843417862.04785</v>
      </c>
    </row>
    <row r="221" spans="2:9" ht="16.2" thickBot="1" x14ac:dyDescent="0.35">
      <c r="B221" s="808"/>
      <c r="C221" s="1260"/>
      <c r="D221" s="1">
        <f>+SFP!O221</f>
        <v>0</v>
      </c>
      <c r="E221" s="1">
        <f>+SFP!AA221</f>
        <v>0</v>
      </c>
      <c r="F221" s="1">
        <f>+SFP!AM221</f>
        <v>0</v>
      </c>
      <c r="G221" s="1">
        <f>+SFP!AY221</f>
        <v>0</v>
      </c>
      <c r="H221" s="1">
        <f>+SFP!BK221</f>
        <v>0</v>
      </c>
      <c r="I221" s="838"/>
    </row>
    <row r="222" spans="2:9" ht="16.2" thickBot="1" x14ac:dyDescent="0.35">
      <c r="B222" s="26" t="s">
        <v>596</v>
      </c>
      <c r="C222" s="1260"/>
      <c r="D222" s="1">
        <f>+SFP!O222</f>
        <v>-2833191930.9043102</v>
      </c>
      <c r="E222" s="1">
        <f>+SFP!AA222</f>
        <v>-2895495392.4640684</v>
      </c>
      <c r="F222" s="1">
        <f>+SFP!AM222</f>
        <v>-2553459747.1924248</v>
      </c>
      <c r="G222" s="1">
        <f>+SFP!AY222</f>
        <v>-2676814656.4300518</v>
      </c>
      <c r="H222" s="1">
        <f>+SFP!BK222</f>
        <v>-3016774504.1006975</v>
      </c>
      <c r="I222" s="838">
        <f t="shared" si="3"/>
        <v>-13975736231.091553</v>
      </c>
    </row>
    <row r="223" spans="2:9" ht="15.6" x14ac:dyDescent="0.3">
      <c r="B223" s="808"/>
      <c r="D223" s="1"/>
      <c r="E223" s="1"/>
      <c r="F223" s="1"/>
      <c r="G223" s="1"/>
      <c r="H223" s="1"/>
      <c r="I223" s="838"/>
    </row>
    <row r="224" spans="2:9" ht="15.6" x14ac:dyDescent="0.3">
      <c r="B224" s="808"/>
      <c r="D224" s="1"/>
      <c r="E224" s="1"/>
      <c r="F224" s="1"/>
      <c r="G224" s="1"/>
      <c r="H224" s="1"/>
      <c r="I224" s="838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FF"/>
  </sheetPr>
  <dimension ref="B1:I271"/>
  <sheetViews>
    <sheetView showGridLines="0" zoomScale="114" workbookViewId="0"/>
  </sheetViews>
  <sheetFormatPr baseColWidth="10" defaultRowHeight="14.4" x14ac:dyDescent="0.3"/>
  <cols>
    <col min="1" max="1" width="28" customWidth="1"/>
    <col min="2" max="2" width="45.5546875" style="901" bestFit="1" customWidth="1"/>
    <col min="4" max="8" width="15.6640625" bestFit="1" customWidth="1"/>
    <col min="9" max="9" width="18.44140625" bestFit="1" customWidth="1"/>
  </cols>
  <sheetData>
    <row r="1" spans="2:9" ht="15.6" x14ac:dyDescent="0.3">
      <c r="B1" s="867" t="s">
        <v>909</v>
      </c>
      <c r="D1" s="1226">
        <v>2019</v>
      </c>
      <c r="E1" s="1227">
        <v>2020</v>
      </c>
      <c r="F1" s="1228">
        <v>2021</v>
      </c>
      <c r="G1" s="1229">
        <v>2022</v>
      </c>
      <c r="H1" s="1230">
        <v>2023</v>
      </c>
      <c r="I1" s="838" t="s">
        <v>240</v>
      </c>
    </row>
    <row r="2" spans="2:9" ht="15.6" x14ac:dyDescent="0.3">
      <c r="B2" s="868"/>
    </row>
    <row r="3" spans="2:9" ht="15.6" x14ac:dyDescent="0.3">
      <c r="B3" s="869" t="s">
        <v>910</v>
      </c>
      <c r="D3" s="923">
        <f>+SUM(SCI!C3:N3)</f>
        <v>17419354350.556931</v>
      </c>
      <c r="E3" s="923">
        <f>+SUM(SCI!O3:Z3)</f>
        <v>31128397806.639618</v>
      </c>
      <c r="F3" s="923">
        <f>+SUM(SCI!AA3:AL3)</f>
        <v>37113537572.166702</v>
      </c>
      <c r="G3" s="923">
        <f>+SUM(SCI!AM3:AX3)</f>
        <v>37642640396.331825</v>
      </c>
      <c r="H3" s="923">
        <f>+SUM(SCI!AY3:BJ3)</f>
        <v>40600133989.53019</v>
      </c>
      <c r="I3" s="1245">
        <f>SUM(D3:H3)</f>
        <v>163904064115.22525</v>
      </c>
    </row>
    <row r="4" spans="2:9" ht="16.2" thickBot="1" x14ac:dyDescent="0.35">
      <c r="B4" s="870"/>
      <c r="D4" s="923"/>
      <c r="E4" s="923"/>
      <c r="F4" s="923"/>
      <c r="G4" s="923"/>
      <c r="H4" s="923"/>
      <c r="I4" s="1245"/>
    </row>
    <row r="5" spans="2:9" ht="16.2" thickBot="1" x14ac:dyDescent="0.35">
      <c r="B5" s="774" t="s">
        <v>846</v>
      </c>
      <c r="D5" s="923">
        <f>+SUM(SCI!C5:N5)</f>
        <v>13034280906.489214</v>
      </c>
      <c r="E5" s="923">
        <f>+SUM(SCI!O5:Z5)</f>
        <v>14127255673.855501</v>
      </c>
      <c r="F5" s="923">
        <f>+SUM(SCI!AA5:AL5)</f>
        <v>15285122345.915812</v>
      </c>
      <c r="G5" s="923">
        <f>+SUM(SCI!AM5:AX5)</f>
        <v>14982781019.861477</v>
      </c>
      <c r="H5" s="923">
        <f>+SUM(SCI!AY5:BJ5)</f>
        <v>16027545588.270138</v>
      </c>
      <c r="I5" s="1245">
        <f t="shared" ref="I5:I67" si="0">SUM(D5:H5)</f>
        <v>73456985534.392151</v>
      </c>
    </row>
    <row r="6" spans="2:9" ht="15.6" x14ac:dyDescent="0.3">
      <c r="B6" s="870"/>
      <c r="D6" s="923"/>
      <c r="E6" s="923"/>
      <c r="F6" s="923"/>
      <c r="G6" s="923"/>
      <c r="H6" s="923"/>
      <c r="I6" s="1245"/>
    </row>
    <row r="7" spans="2:9" ht="15.6" x14ac:dyDescent="0.3">
      <c r="B7" s="871" t="s">
        <v>911</v>
      </c>
      <c r="D7" s="923">
        <f>+SUM(SCI!C7:N7)</f>
        <v>5450388150.9206734</v>
      </c>
      <c r="E7" s="923">
        <f>+SUM(SCI!O7:Z7)</f>
        <v>5858776198.6276979</v>
      </c>
      <c r="F7" s="923">
        <f>+SUM(SCI!AA7:AL7)</f>
        <v>6204129238.8070269</v>
      </c>
      <c r="G7" s="923">
        <f>+SUM(SCI!AM7:AX7)</f>
        <v>6194615225.871089</v>
      </c>
      <c r="H7" s="923">
        <f>+SUM(SCI!AY7:BJ7)</f>
        <v>6684348785.0680695</v>
      </c>
      <c r="I7" s="1245">
        <f t="shared" si="0"/>
        <v>30392257599.294556</v>
      </c>
    </row>
    <row r="8" spans="2:9" ht="15.6" x14ac:dyDescent="0.3">
      <c r="B8" s="872" t="s">
        <v>912</v>
      </c>
      <c r="D8" s="923">
        <f>+SUM(SCI!C8:N8)</f>
        <v>2180155260.368269</v>
      </c>
      <c r="E8" s="923">
        <f>+SUM(SCI!O8:Z8)</f>
        <v>2343510479.4510794</v>
      </c>
      <c r="F8" s="923">
        <f>+SUM(SCI!AA8:AL8)</f>
        <v>2481651695.5228109</v>
      </c>
      <c r="G8" s="923">
        <f>+SUM(SCI!AM8:AX8)</f>
        <v>2477846090.3484359</v>
      </c>
      <c r="H8" s="923">
        <f>+SUM(SCI!AY8:BJ8)</f>
        <v>2673739514.0272274</v>
      </c>
      <c r="I8" s="1245">
        <f t="shared" si="0"/>
        <v>12156903039.717823</v>
      </c>
    </row>
    <row r="9" spans="2:9" ht="15.6" x14ac:dyDescent="0.3">
      <c r="B9" s="872" t="s">
        <v>913</v>
      </c>
      <c r="D9" s="923">
        <f>+SUM(SCI!C9:N9)</f>
        <v>1635116445.2762015</v>
      </c>
      <c r="E9" s="923">
        <f>+SUM(SCI!O9:Z9)</f>
        <v>1757632859.5883095</v>
      </c>
      <c r="F9" s="923">
        <f>+SUM(SCI!AA9:AL9)</f>
        <v>1861238771.6421077</v>
      </c>
      <c r="G9" s="923">
        <f>+SUM(SCI!AM9:AX9)</f>
        <v>1858384567.7613268</v>
      </c>
      <c r="H9" s="923">
        <f>+SUM(SCI!AY9:BJ9)</f>
        <v>2005304635.5204201</v>
      </c>
      <c r="I9" s="1245">
        <f t="shared" si="0"/>
        <v>9117677279.7883644</v>
      </c>
    </row>
    <row r="10" spans="2:9" ht="15.6" x14ac:dyDescent="0.3">
      <c r="B10" s="872" t="s">
        <v>914</v>
      </c>
      <c r="D10" s="923">
        <f>+SUM(SCI!C10:N10)</f>
        <v>1635116445.2762015</v>
      </c>
      <c r="E10" s="923">
        <f>+SUM(SCI!O10:Z10)</f>
        <v>1757632859.5883095</v>
      </c>
      <c r="F10" s="923">
        <f>+SUM(SCI!AA10:AL10)</f>
        <v>1861238771.6421077</v>
      </c>
      <c r="G10" s="923">
        <f>+SUM(SCI!AM10:AX10)</f>
        <v>1858384567.7613268</v>
      </c>
      <c r="H10" s="923">
        <f>+SUM(SCI!AY10:BJ10)</f>
        <v>2005304635.5204201</v>
      </c>
      <c r="I10" s="1245">
        <f t="shared" si="0"/>
        <v>9117677279.7883644</v>
      </c>
    </row>
    <row r="11" spans="2:9" ht="15.6" x14ac:dyDescent="0.3">
      <c r="B11" s="873" t="s">
        <v>915</v>
      </c>
      <c r="D11" s="923">
        <f>+SUM(SCI!C11:N11)</f>
        <v>4418675364.2641945</v>
      </c>
      <c r="E11" s="923">
        <f>+SUM(SCI!O11:Z11)</f>
        <v>4764759540.5484715</v>
      </c>
      <c r="F11" s="923">
        <f>+SUM(SCI!AA11:AL11)</f>
        <v>5290011949.2920113</v>
      </c>
      <c r="G11" s="923">
        <f>+SUM(SCI!AM11:AX11)</f>
        <v>5086071110.244276</v>
      </c>
      <c r="H11" s="923">
        <f>+SUM(SCI!AY11:BJ11)</f>
        <v>5421992164.7605677</v>
      </c>
      <c r="I11" s="1245">
        <f t="shared" si="0"/>
        <v>24981510129.10952</v>
      </c>
    </row>
    <row r="12" spans="2:9" ht="15.6" x14ac:dyDescent="0.3">
      <c r="B12" s="872" t="s">
        <v>912</v>
      </c>
      <c r="D12" s="923">
        <f>+SUM(SCI!C12:N12)</f>
        <v>2209337682.1320972</v>
      </c>
      <c r="E12" s="923">
        <f>+SUM(SCI!O12:Z12)</f>
        <v>2382379770.2742357</v>
      </c>
      <c r="F12" s="923">
        <f>+SUM(SCI!AA12:AL12)</f>
        <v>2645005974.6460056</v>
      </c>
      <c r="G12" s="923">
        <f>+SUM(SCI!AM12:AX12)</f>
        <v>2543035555.1221385</v>
      </c>
      <c r="H12" s="923">
        <f>+SUM(SCI!AY12:BJ12)</f>
        <v>2710996082.3802838</v>
      </c>
      <c r="I12" s="1245">
        <f t="shared" si="0"/>
        <v>12490755064.55476</v>
      </c>
    </row>
    <row r="13" spans="2:9" ht="15.6" x14ac:dyDescent="0.3">
      <c r="B13" s="872" t="s">
        <v>913</v>
      </c>
      <c r="D13" s="923">
        <f>+SUM(SCI!C13:N13)</f>
        <v>1546536377.4924684</v>
      </c>
      <c r="E13" s="923">
        <f>+SUM(SCI!O13:Z13)</f>
        <v>1667665839.1919646</v>
      </c>
      <c r="F13" s="923">
        <f>+SUM(SCI!AA13:AL13)</f>
        <v>1851504182.2522042</v>
      </c>
      <c r="G13" s="923">
        <f>+SUM(SCI!AM13:AX13)</f>
        <v>1780124888.5854969</v>
      </c>
      <c r="H13" s="923">
        <f>+SUM(SCI!AY13:BJ13)</f>
        <v>1897697257.666199</v>
      </c>
      <c r="I13" s="1245">
        <f t="shared" si="0"/>
        <v>8743528545.1883335</v>
      </c>
    </row>
    <row r="14" spans="2:9" ht="15.6" x14ac:dyDescent="0.3">
      <c r="B14" s="872" t="s">
        <v>914</v>
      </c>
      <c r="D14" s="923">
        <f>+SUM(SCI!C14:N14)</f>
        <v>662801304.63962924</v>
      </c>
      <c r="E14" s="923">
        <f>+SUM(SCI!O14:Z14)</f>
        <v>714713931.08227062</v>
      </c>
      <c r="F14" s="923">
        <f>+SUM(SCI!AA14:AL14)</f>
        <v>793501792.39380193</v>
      </c>
      <c r="G14" s="923">
        <f>+SUM(SCI!AM14:AX14)</f>
        <v>762910666.53664172</v>
      </c>
      <c r="H14" s="923">
        <f>+SUM(SCI!AY14:BJ14)</f>
        <v>813298824.71408522</v>
      </c>
      <c r="I14" s="1245">
        <f t="shared" si="0"/>
        <v>3747226519.3664284</v>
      </c>
    </row>
    <row r="15" spans="2:9" ht="15.6" x14ac:dyDescent="0.3">
      <c r="B15" s="874" t="s">
        <v>4</v>
      </c>
      <c r="D15" s="923">
        <f>+SUM(SCI!C15:N15)</f>
        <v>3165217391.304348</v>
      </c>
      <c r="E15" s="923">
        <f>+SUM(SCI!O15:Z15)</f>
        <v>3503719934.6793346</v>
      </c>
      <c r="F15" s="923">
        <f>+SUM(SCI!AA15:AL15)</f>
        <v>3790981157.816772</v>
      </c>
      <c r="G15" s="923">
        <f>+SUM(SCI!AM15:AX15)</f>
        <v>3702094683.7461095</v>
      </c>
      <c r="H15" s="923">
        <f>+SUM(SCI!AY15:BJ15)</f>
        <v>3921204638.4414992</v>
      </c>
      <c r="I15" s="1245">
        <f t="shared" si="0"/>
        <v>18083217805.988064</v>
      </c>
    </row>
    <row r="16" spans="2:9" ht="15.6" x14ac:dyDescent="0.3">
      <c r="B16" s="872" t="s">
        <v>912</v>
      </c>
      <c r="D16" s="923">
        <f>+SUM(SCI!C16:N16)</f>
        <v>1266086956.5217392</v>
      </c>
      <c r="E16" s="923">
        <f>+SUM(SCI!O16:Z16)</f>
        <v>1401487973.8717334</v>
      </c>
      <c r="F16" s="923">
        <f>+SUM(SCI!AA16:AL16)</f>
        <v>1516392463.126709</v>
      </c>
      <c r="G16" s="923">
        <f>+SUM(SCI!AM16:AX16)</f>
        <v>1480837873.4984441</v>
      </c>
      <c r="H16" s="923">
        <f>+SUM(SCI!AY16:BJ16)</f>
        <v>1568481855.3765993</v>
      </c>
      <c r="I16" s="1245">
        <f t="shared" si="0"/>
        <v>7233287122.3952246</v>
      </c>
    </row>
    <row r="17" spans="2:9" ht="15.6" x14ac:dyDescent="0.3">
      <c r="B17" s="872" t="s">
        <v>913</v>
      </c>
      <c r="D17" s="923">
        <f>+SUM(SCI!C17:N17)</f>
        <v>633043478.26086962</v>
      </c>
      <c r="E17" s="923">
        <f>+SUM(SCI!O17:Z17)</f>
        <v>700743986.93586671</v>
      </c>
      <c r="F17" s="923">
        <f>+SUM(SCI!AA17:AL17)</f>
        <v>758196231.56335449</v>
      </c>
      <c r="G17" s="923">
        <f>+SUM(SCI!AM17:AX17)</f>
        <v>740418936.74922204</v>
      </c>
      <c r="H17" s="923">
        <f>+SUM(SCI!AY17:BJ17)</f>
        <v>784240927.68829966</v>
      </c>
      <c r="I17" s="1245">
        <f t="shared" si="0"/>
        <v>3616643561.1976123</v>
      </c>
    </row>
    <row r="18" spans="2:9" ht="15.6" x14ac:dyDescent="0.3">
      <c r="B18" s="872" t="s">
        <v>914</v>
      </c>
      <c r="D18" s="923">
        <f>+SUM(SCI!C18:N18)</f>
        <v>1266086956.5217392</v>
      </c>
      <c r="E18" s="923">
        <f>+SUM(SCI!O18:Z18)</f>
        <v>1401487973.8717334</v>
      </c>
      <c r="F18" s="923">
        <f>+SUM(SCI!AA18:AL18)</f>
        <v>1516392463.126709</v>
      </c>
      <c r="G18" s="923">
        <f>+SUM(SCI!AM18:AX18)</f>
        <v>1480837873.4984441</v>
      </c>
      <c r="H18" s="923">
        <f>+SUM(SCI!AY18:BJ18)</f>
        <v>1568481855.3765993</v>
      </c>
      <c r="I18" s="1245">
        <f t="shared" si="0"/>
        <v>7233287122.3952246</v>
      </c>
    </row>
    <row r="19" spans="2:9" ht="16.2" thickBot="1" x14ac:dyDescent="0.35">
      <c r="B19" s="870"/>
      <c r="D19" s="923"/>
      <c r="E19" s="923"/>
      <c r="F19" s="923"/>
      <c r="G19" s="923"/>
      <c r="H19" s="923"/>
      <c r="I19" s="1245"/>
    </row>
    <row r="20" spans="2:9" ht="16.2" thickBot="1" x14ac:dyDescent="0.35">
      <c r="B20" s="943" t="s">
        <v>850</v>
      </c>
      <c r="D20" s="923">
        <f>+SUM(SCI!C20:N20)</f>
        <v>4385073444.0677147</v>
      </c>
      <c r="E20" s="923">
        <f>+SUM(SCI!O20:Z20)</f>
        <v>17001142132.784117</v>
      </c>
      <c r="F20" s="923">
        <f>+SUM(SCI!AA20:AL20)</f>
        <v>21828415226.250893</v>
      </c>
      <c r="G20" s="923">
        <f>+SUM(SCI!AM20:AX20)</f>
        <v>22659859376.470356</v>
      </c>
      <c r="H20" s="923">
        <f>+SUM(SCI!AY20:BJ20)</f>
        <v>24572588401.260056</v>
      </c>
      <c r="I20" s="1245">
        <f t="shared" si="0"/>
        <v>90447078580.83313</v>
      </c>
    </row>
    <row r="21" spans="2:9" ht="15.6" x14ac:dyDescent="0.3">
      <c r="B21" s="870"/>
      <c r="D21" s="923"/>
      <c r="E21" s="923"/>
      <c r="F21" s="923"/>
      <c r="G21" s="923"/>
      <c r="H21" s="923"/>
      <c r="I21" s="1245"/>
    </row>
    <row r="22" spans="2:9" ht="15.6" x14ac:dyDescent="0.3">
      <c r="B22" s="875" t="s">
        <v>851</v>
      </c>
      <c r="D22" s="923">
        <f>+SUM(SCI!C22:N22)</f>
        <v>4385073444.0677147</v>
      </c>
      <c r="E22" s="923">
        <f>+SUM(SCI!O22:Z22)</f>
        <v>7592454966.1174479</v>
      </c>
      <c r="F22" s="923">
        <f>+SUM(SCI!AA22:AL22)</f>
        <v>7563129564.9175539</v>
      </c>
      <c r="G22" s="923">
        <f>+SUM(SCI!AM22:AX22)</f>
        <v>6790547973.4343567</v>
      </c>
      <c r="H22" s="923">
        <f>+SUM(SCI!AY22:BJ22)</f>
        <v>7376288884.1672287</v>
      </c>
      <c r="I22" s="1245">
        <f t="shared" si="0"/>
        <v>33707494832.7043</v>
      </c>
    </row>
    <row r="23" spans="2:9" ht="15.6" x14ac:dyDescent="0.3">
      <c r="B23" s="876" t="s">
        <v>911</v>
      </c>
      <c r="D23" s="923">
        <f>+SUM(SCI!C23:N23)</f>
        <v>4385073444.0677147</v>
      </c>
      <c r="E23" s="923">
        <f>+SUM(SCI!O23:Z23)</f>
        <v>4461995537.5460205</v>
      </c>
      <c r="F23" s="923">
        <f>+SUM(SCI!AA23:AL23)</f>
        <v>4145792732.9175534</v>
      </c>
      <c r="G23" s="923">
        <f>+SUM(SCI!AM23:AX23)</f>
        <v>3716232183.2738991</v>
      </c>
      <c r="H23" s="923">
        <f>+SUM(SCI!AY23:BJ23)</f>
        <v>3978934834.5788002</v>
      </c>
      <c r="I23" s="1245">
        <f t="shared" si="0"/>
        <v>20688028732.383987</v>
      </c>
    </row>
    <row r="24" spans="2:9" ht="15.6" x14ac:dyDescent="0.3">
      <c r="B24" s="877" t="s">
        <v>4</v>
      </c>
      <c r="D24" s="923">
        <f>+SUM(SCI!C24:N24)</f>
        <v>0</v>
      </c>
      <c r="E24" s="923">
        <f>+SUM(SCI!O24:Z24)</f>
        <v>3130459428.5714273</v>
      </c>
      <c r="F24" s="923">
        <f>+SUM(SCI!AA24:AL24)</f>
        <v>3417336832</v>
      </c>
      <c r="G24" s="923">
        <f>+SUM(SCI!AM24:AX24)</f>
        <v>3074315790.1604567</v>
      </c>
      <c r="H24" s="923">
        <f>+SUM(SCI!AY24:BJ24)</f>
        <v>3397354049.5884275</v>
      </c>
      <c r="I24" s="1245">
        <f t="shared" si="0"/>
        <v>13019466100.320313</v>
      </c>
    </row>
    <row r="25" spans="2:9" ht="15.6" x14ac:dyDescent="0.3">
      <c r="B25" s="870"/>
      <c r="D25" s="923"/>
      <c r="E25" s="923"/>
      <c r="F25" s="923"/>
      <c r="G25" s="923"/>
      <c r="H25" s="923"/>
      <c r="I25" s="1245"/>
    </row>
    <row r="26" spans="2:9" ht="15.6" x14ac:dyDescent="0.3">
      <c r="B26" s="878" t="s">
        <v>854</v>
      </c>
      <c r="D26" s="923">
        <f>+SUM(SCI!C26:N26)</f>
        <v>0</v>
      </c>
      <c r="E26" s="923">
        <f>+SUM(SCI!O26:Z26)</f>
        <v>9408687166.666666</v>
      </c>
      <c r="F26" s="923">
        <f>+SUM(SCI!AA26:AL26)</f>
        <v>14265285661.333334</v>
      </c>
      <c r="G26" s="923">
        <f>+SUM(SCI!AM26:AX26)</f>
        <v>15869311403.035999</v>
      </c>
      <c r="H26" s="923">
        <f>+SUM(SCI!AY26:BJ26)</f>
        <v>17196299517.092831</v>
      </c>
      <c r="I26" s="1245">
        <f t="shared" si="0"/>
        <v>56739583748.12883</v>
      </c>
    </row>
    <row r="27" spans="2:9" ht="15.6" x14ac:dyDescent="0.3">
      <c r="B27" s="877" t="s">
        <v>4</v>
      </c>
      <c r="D27" s="923">
        <f>+SUM(SCI!C27:N27)</f>
        <v>0</v>
      </c>
      <c r="E27" s="923">
        <f>+SUM(SCI!O27:Z27)</f>
        <v>9408687166.666666</v>
      </c>
      <c r="F27" s="923">
        <f>+SUM(SCI!AA27:AL27)</f>
        <v>9885578161.333334</v>
      </c>
      <c r="G27" s="923">
        <f>+SUM(SCI!AM27:AX27)</f>
        <v>10487747251.436001</v>
      </c>
      <c r="H27" s="923">
        <f>+SUM(SCI!AY27:BJ27)</f>
        <v>11378881162.605453</v>
      </c>
      <c r="I27" s="1245">
        <f t="shared" si="0"/>
        <v>41160893742.041458</v>
      </c>
    </row>
    <row r="28" spans="2:9" ht="15.6" x14ac:dyDescent="0.3">
      <c r="B28" s="879" t="s">
        <v>977</v>
      </c>
      <c r="D28" s="923">
        <f>+SUM(SCI!C28:N28)</f>
        <v>0</v>
      </c>
      <c r="E28" s="923">
        <f>+SUM(SCI!O28:Z28)</f>
        <v>0</v>
      </c>
      <c r="F28" s="923">
        <f>+SUM(SCI!AA28:AL28)</f>
        <v>4379707500</v>
      </c>
      <c r="G28" s="923">
        <f>+SUM(SCI!AM28:AX28)</f>
        <v>5381564151.5999994</v>
      </c>
      <c r="H28" s="923">
        <f>+SUM(SCI!AY28:BJ28)</f>
        <v>5817418354.4873753</v>
      </c>
      <c r="I28" s="1245">
        <f t="shared" si="0"/>
        <v>15578690006.087374</v>
      </c>
    </row>
    <row r="29" spans="2:9" ht="15.6" x14ac:dyDescent="0.3">
      <c r="B29" s="870"/>
      <c r="D29" s="923"/>
      <c r="E29" s="923"/>
      <c r="F29" s="923"/>
      <c r="G29" s="923"/>
      <c r="H29" s="923"/>
      <c r="I29" s="1245"/>
    </row>
    <row r="30" spans="2:9" ht="15.6" x14ac:dyDescent="0.3">
      <c r="B30" s="869" t="s">
        <v>916</v>
      </c>
      <c r="D30" s="923">
        <f>+SUM(SCI!C30:N30)</f>
        <v>26834330197.961948</v>
      </c>
      <c r="E30" s="923">
        <f>+SUM(SCI!O30:Z30)</f>
        <v>33985419871.951134</v>
      </c>
      <c r="F30" s="923">
        <f>+SUM(SCI!AA30:AL30)</f>
        <v>38766514538.542465</v>
      </c>
      <c r="G30" s="923">
        <f>+SUM(SCI!AM30:AX30)</f>
        <v>41086210645.296707</v>
      </c>
      <c r="H30" s="923">
        <f>+SUM(SCI!AY30:BJ30)</f>
        <v>44760465981.807739</v>
      </c>
      <c r="I30" s="1245">
        <f t="shared" si="0"/>
        <v>185432941235.56</v>
      </c>
    </row>
    <row r="31" spans="2:9" ht="15.6" x14ac:dyDescent="0.3">
      <c r="B31" s="870"/>
      <c r="D31" s="923"/>
      <c r="E31" s="923"/>
      <c r="F31" s="923"/>
      <c r="G31" s="923"/>
      <c r="H31" s="923"/>
      <c r="I31" s="1245"/>
    </row>
    <row r="32" spans="2:9" ht="15.6" x14ac:dyDescent="0.3">
      <c r="B32" s="871" t="s">
        <v>917</v>
      </c>
      <c r="D32" s="923">
        <f>+SUM(SCI!C32:N32)</f>
        <v>12407444077.684061</v>
      </c>
      <c r="E32" s="923">
        <f>+SUM(SCI!O32:Z32)</f>
        <v>13937276335.019783</v>
      </c>
      <c r="F32" s="923">
        <f>+SUM(SCI!AA32:AL32)</f>
        <v>15421346251.803091</v>
      </c>
      <c r="G32" s="923">
        <f>+SUM(SCI!AM32:AX32)</f>
        <v>16238772403.07098</v>
      </c>
      <c r="H32" s="923">
        <f>+SUM(SCI!AY32:BJ32)</f>
        <v>17540254389.940193</v>
      </c>
      <c r="I32" s="1245">
        <f t="shared" si="0"/>
        <v>75545093457.518097</v>
      </c>
    </row>
    <row r="33" spans="2:9" ht="16.2" thickBot="1" x14ac:dyDescent="0.35">
      <c r="B33" s="870"/>
      <c r="D33" s="923"/>
      <c r="E33" s="923"/>
      <c r="F33" s="923"/>
      <c r="G33" s="923"/>
      <c r="H33" s="923"/>
      <c r="I33" s="1245"/>
    </row>
    <row r="34" spans="2:9" ht="16.2" thickBot="1" x14ac:dyDescent="0.35">
      <c r="B34" s="944" t="s">
        <v>918</v>
      </c>
      <c r="D34" s="923">
        <f>+SUM(SCI!C34:N34)</f>
        <v>3840553779.3111563</v>
      </c>
      <c r="E34" s="923">
        <f>+SUM(SCI!O34:Z34)</f>
        <v>3390803849.3297281</v>
      </c>
      <c r="F34" s="923">
        <f>+SUM(SCI!AA34:AL34)</f>
        <v>4102142891.0752392</v>
      </c>
      <c r="G34" s="923">
        <f>+SUM(SCI!AM34:AX34)</f>
        <v>3758599913.6961837</v>
      </c>
      <c r="H34" s="923">
        <f>+SUM(SCI!AY34:BJ34)</f>
        <v>4288078278.7335634</v>
      </c>
      <c r="I34" s="1245">
        <f t="shared" si="0"/>
        <v>19380178712.14587</v>
      </c>
    </row>
    <row r="35" spans="2:9" ht="15.6" x14ac:dyDescent="0.3">
      <c r="B35" s="881" t="s">
        <v>919</v>
      </c>
      <c r="D35" s="923">
        <f>+SUM(SCI!C35:N35)</f>
        <v>946596589.4804852</v>
      </c>
      <c r="E35" s="923">
        <f>+SUM(SCI!O35:Z35)</f>
        <v>985175691.25988722</v>
      </c>
      <c r="F35" s="923">
        <f>+SUM(SCI!AA35:AL35)</f>
        <v>1206937068.9003119</v>
      </c>
      <c r="G35" s="923">
        <f>+SUM(SCI!AM35:AX35)</f>
        <v>1222239609.8418617</v>
      </c>
      <c r="H35" s="923">
        <f>+SUM(SCI!AY35:BJ35)</f>
        <v>1343475653.6946516</v>
      </c>
      <c r="I35" s="1245">
        <f t="shared" si="0"/>
        <v>5704424613.1771975</v>
      </c>
    </row>
    <row r="36" spans="2:9" ht="15.6" x14ac:dyDescent="0.3">
      <c r="B36" s="882" t="s">
        <v>920</v>
      </c>
      <c r="D36" s="923">
        <f>+SUM(SCI!C36:N36)</f>
        <v>1189968600.7462814</v>
      </c>
      <c r="E36" s="923">
        <f>+SUM(SCI!O36:Z36)</f>
        <v>913374990.94565296</v>
      </c>
      <c r="F36" s="923">
        <f>+SUM(SCI!AA36:AL36)</f>
        <v>1371737506.1758208</v>
      </c>
      <c r="G36" s="923">
        <f>+SUM(SCI!AM36:AX36)</f>
        <v>1155612854.6652825</v>
      </c>
      <c r="H36" s="923">
        <f>+SUM(SCI!AY36:BJ36)</f>
        <v>1516042683.0705929</v>
      </c>
      <c r="I36" s="1245">
        <f t="shared" si="0"/>
        <v>6146736635.6036301</v>
      </c>
    </row>
    <row r="37" spans="2:9" ht="15.6" x14ac:dyDescent="0.3">
      <c r="B37" s="883" t="s">
        <v>427</v>
      </c>
      <c r="D37" s="923">
        <f>+SUM(SCI!C37:N37)</f>
        <v>702610757.37605274</v>
      </c>
      <c r="E37" s="923">
        <f>+SUM(SCI!O37:Z37)</f>
        <v>642253011.33367944</v>
      </c>
      <c r="F37" s="923">
        <f>+SUM(SCI!AA37:AL37)</f>
        <v>710863648.58691657</v>
      </c>
      <c r="G37" s="923">
        <f>+SUM(SCI!AM37:AX37)</f>
        <v>677611527.03907967</v>
      </c>
      <c r="H37" s="923">
        <f>+SUM(SCI!AY37:BJ37)</f>
        <v>696816413.71963489</v>
      </c>
      <c r="I37" s="1245">
        <f t="shared" si="0"/>
        <v>3430155358.0553632</v>
      </c>
    </row>
    <row r="38" spans="2:9" ht="15.6" x14ac:dyDescent="0.3">
      <c r="B38" s="884" t="s">
        <v>921</v>
      </c>
      <c r="D38" s="923">
        <f>+SUM(SCI!C38:N38)</f>
        <v>941926173.5963372</v>
      </c>
      <c r="E38" s="923">
        <f>+SUM(SCI!O38:Z38)</f>
        <v>786342585.79165399</v>
      </c>
      <c r="F38" s="923">
        <f>+SUM(SCI!AA38:AL38)</f>
        <v>745685639.13310504</v>
      </c>
      <c r="G38" s="923">
        <f>+SUM(SCI!AM38:AX38)</f>
        <v>633489206.48192978</v>
      </c>
      <c r="H38" s="923">
        <f>+SUM(SCI!AY38:BJ38)</f>
        <v>657460055.16314399</v>
      </c>
      <c r="I38" s="1245">
        <f t="shared" si="0"/>
        <v>3764903660.1661701</v>
      </c>
    </row>
    <row r="39" spans="2:9" ht="15.6" x14ac:dyDescent="0.3">
      <c r="B39" s="885" t="s">
        <v>922</v>
      </c>
      <c r="D39" s="923">
        <f>+SUM(SCI!C39:N39)</f>
        <v>59451658.112000003</v>
      </c>
      <c r="E39" s="923">
        <f>+SUM(SCI!O39:Z39)</f>
        <v>63657569.998854093</v>
      </c>
      <c r="F39" s="923">
        <f>+SUM(SCI!AA39:AL39)</f>
        <v>66919028.279085472</v>
      </c>
      <c r="G39" s="923">
        <f>+SUM(SCI!AM39:AX39)</f>
        <v>69646715.668030664</v>
      </c>
      <c r="H39" s="923">
        <f>+SUM(SCI!AY39:BJ39)</f>
        <v>74283473.085539669</v>
      </c>
      <c r="I39" s="1245">
        <f t="shared" si="0"/>
        <v>333958445.14350986</v>
      </c>
    </row>
    <row r="40" spans="2:9" ht="16.2" thickBot="1" x14ac:dyDescent="0.35">
      <c r="B40" s="870"/>
      <c r="D40" s="923"/>
      <c r="E40" s="923"/>
      <c r="F40" s="923"/>
      <c r="G40" s="923"/>
      <c r="H40" s="923"/>
      <c r="I40" s="1245"/>
    </row>
    <row r="41" spans="2:9" ht="16.2" thickBot="1" x14ac:dyDescent="0.35">
      <c r="B41" s="944" t="s">
        <v>923</v>
      </c>
      <c r="D41" s="923">
        <f>+SUM(SCI!C41:N41)</f>
        <v>5002934929.885931</v>
      </c>
      <c r="E41" s="923">
        <f>+SUM(SCI!O41:Z41)</f>
        <v>5752496984.844574</v>
      </c>
      <c r="F41" s="923">
        <f>+SUM(SCI!AA41:AL41)</f>
        <v>6471998821.6095276</v>
      </c>
      <c r="G41" s="923">
        <f>+SUM(SCI!AM41:AX41)</f>
        <v>7617862148.0603809</v>
      </c>
      <c r="H41" s="923">
        <f>+SUM(SCI!AY41:BJ41)</f>
        <v>8168358069.5464973</v>
      </c>
      <c r="I41" s="1245">
        <f t="shared" si="0"/>
        <v>33013650953.946911</v>
      </c>
    </row>
    <row r="42" spans="2:9" ht="15.6" x14ac:dyDescent="0.3">
      <c r="B42" s="886" t="s">
        <v>924</v>
      </c>
      <c r="D42" s="923">
        <f>+SUM(SCI!C42:N42)</f>
        <v>4965641188.6894493</v>
      </c>
      <c r="E42" s="923">
        <f>+SUM(SCI!O42:Z42)</f>
        <v>5710635641.9678602</v>
      </c>
      <c r="F42" s="923">
        <f>+SUM(SCI!AA42:AL42)</f>
        <v>6427393364.2743473</v>
      </c>
      <c r="G42" s="923">
        <f>+SUM(SCI!AM42:AX42)</f>
        <v>7582251934.8851871</v>
      </c>
      <c r="H42" s="923">
        <f>+SUM(SCI!AY42:BJ42)</f>
        <v>8145202804.897953</v>
      </c>
      <c r="I42" s="1245">
        <f t="shared" si="0"/>
        <v>32831124934.714798</v>
      </c>
    </row>
    <row r="43" spans="2:9" ht="15.6" x14ac:dyDescent="0.3">
      <c r="B43" s="886" t="s">
        <v>925</v>
      </c>
      <c r="D43" s="923">
        <f>+SUM(SCI!C43:N43)</f>
        <v>37293741.196480297</v>
      </c>
      <c r="E43" s="923">
        <f>+SUM(SCI!O43:Z43)</f>
        <v>41861342.87671379</v>
      </c>
      <c r="F43" s="923">
        <f>+SUM(SCI!AA43:AL43)</f>
        <v>44605457.335180141</v>
      </c>
      <c r="G43" s="923">
        <f>+SUM(SCI!AM43:AX43)</f>
        <v>35610213.175193503</v>
      </c>
      <c r="H43" s="923">
        <f>+SUM(SCI!AY43:BJ43)</f>
        <v>23155264.64854461</v>
      </c>
      <c r="I43" s="1245">
        <f t="shared" si="0"/>
        <v>182526019.23211235</v>
      </c>
    </row>
    <row r="44" spans="2:9" ht="16.2" thickBot="1" x14ac:dyDescent="0.35">
      <c r="B44" s="870"/>
      <c r="D44" s="923"/>
      <c r="E44" s="923"/>
      <c r="F44" s="923"/>
      <c r="G44" s="923"/>
      <c r="H44" s="923"/>
      <c r="I44" s="1245"/>
    </row>
    <row r="45" spans="2:9" ht="16.2" thickBot="1" x14ac:dyDescent="0.35">
      <c r="B45" s="944" t="s">
        <v>926</v>
      </c>
      <c r="D45" s="923">
        <f>+SUM(SCI!C45:N45)</f>
        <v>4861373576.7806711</v>
      </c>
      <c r="E45" s="923">
        <f>+SUM(SCI!O45:Z45)</f>
        <v>4962569607.3605843</v>
      </c>
      <c r="F45" s="923">
        <f>+SUM(SCI!AA45:AL45)</f>
        <v>4988772537.212079</v>
      </c>
      <c r="G45" s="923">
        <f>+SUM(SCI!AM45:AX45)</f>
        <v>5128061000.7613716</v>
      </c>
      <c r="H45" s="923">
        <f>+SUM(SCI!AY45:BJ45)</f>
        <v>5239919521.6527615</v>
      </c>
      <c r="I45" s="1245">
        <f t="shared" si="0"/>
        <v>25180696243.767464</v>
      </c>
    </row>
    <row r="46" spans="2:9" ht="15.6" x14ac:dyDescent="0.3">
      <c r="B46" s="887" t="s">
        <v>927</v>
      </c>
      <c r="D46" s="923">
        <f>+SUM(SCI!C46:N46)</f>
        <v>168205758.03967685</v>
      </c>
      <c r="E46" s="923">
        <f>+SUM(SCI!O46:Z46)</f>
        <v>44863781.937430017</v>
      </c>
      <c r="F46" s="923">
        <f>+SUM(SCI!AA46:AL46)</f>
        <v>31567334.488982461</v>
      </c>
      <c r="G46" s="923">
        <f>+SUM(SCI!AM46:AX46)</f>
        <v>32234779.683221627</v>
      </c>
      <c r="H46" s="923">
        <f>+SUM(SCI!AY46:BJ46)</f>
        <v>31364704.34462801</v>
      </c>
      <c r="I46" s="1245">
        <f t="shared" si="0"/>
        <v>308236358.49393898</v>
      </c>
    </row>
    <row r="47" spans="2:9" ht="15.6" x14ac:dyDescent="0.3">
      <c r="B47" s="1130" t="s">
        <v>928</v>
      </c>
      <c r="D47" s="923">
        <f>+SUM(SCI!C47:N47)</f>
        <v>40261273.168412611</v>
      </c>
      <c r="E47" s="923">
        <f>+SUM(SCI!O47:Z47)</f>
        <v>33229686.924462531</v>
      </c>
      <c r="F47" s="923">
        <f>+SUM(SCI!AA47:AL47)</f>
        <v>31567334.488982461</v>
      </c>
      <c r="G47" s="923">
        <f>+SUM(SCI!AM47:AX47)</f>
        <v>32234779.683221627</v>
      </c>
      <c r="H47" s="923">
        <f>+SUM(SCI!AY47:BJ47)</f>
        <v>31364704.34462801</v>
      </c>
      <c r="I47" s="1245">
        <f t="shared" si="0"/>
        <v>168657778.60970724</v>
      </c>
    </row>
    <row r="48" spans="2:9" ht="15.6" x14ac:dyDescent="0.3">
      <c r="B48" s="1131" t="s">
        <v>929</v>
      </c>
      <c r="D48" s="923">
        <f>+SUM(SCI!C48:N48)</f>
        <v>127944484.87126423</v>
      </c>
      <c r="E48" s="923">
        <f>+SUM(SCI!O48:Z48)</f>
        <v>11634095.012967486</v>
      </c>
      <c r="F48" s="923">
        <f>+SUM(SCI!AA48:AL48)</f>
        <v>0</v>
      </c>
      <c r="G48" s="923">
        <f>+SUM(SCI!AM48:AX48)</f>
        <v>0</v>
      </c>
      <c r="H48" s="923">
        <f>+SUM(SCI!AY48:BJ48)</f>
        <v>0</v>
      </c>
      <c r="I48" s="1245">
        <f t="shared" si="0"/>
        <v>139578579.88423172</v>
      </c>
    </row>
    <row r="49" spans="2:9" ht="15.6" x14ac:dyDescent="0.3">
      <c r="B49" s="888" t="s">
        <v>588</v>
      </c>
      <c r="D49" s="923">
        <f>+SUM(SCI!C49:N49)</f>
        <v>352262733.99180889</v>
      </c>
      <c r="E49" s="923">
        <f>+SUM(SCI!O49:Z49)</f>
        <v>381256741.93068099</v>
      </c>
      <c r="F49" s="923">
        <f>+SUM(SCI!AA49:AL49)</f>
        <v>396144062.84540629</v>
      </c>
      <c r="G49" s="923">
        <f>+SUM(SCI!AM49:AX49)</f>
        <v>421567333.22056615</v>
      </c>
      <c r="H49" s="923">
        <f>+SUM(SCI!AY49:BJ49)</f>
        <v>444616193.15535021</v>
      </c>
      <c r="I49" s="1245">
        <f t="shared" si="0"/>
        <v>1995847065.1438127</v>
      </c>
    </row>
    <row r="50" spans="2:9" ht="15.6" x14ac:dyDescent="0.3">
      <c r="B50" s="889" t="s">
        <v>930</v>
      </c>
      <c r="D50" s="923">
        <f>+SUM(SCI!C50:N50)</f>
        <v>4067382046.6911407</v>
      </c>
      <c r="E50" s="923">
        <f>+SUM(SCI!O50:Z50)</f>
        <v>4252607650.2613769</v>
      </c>
      <c r="F50" s="923">
        <f>+SUM(SCI!AA50:AL50)</f>
        <v>4271906164.7237978</v>
      </c>
      <c r="G50" s="923">
        <f>+SUM(SCI!AM50:AX50)</f>
        <v>4381713240.3662071</v>
      </c>
      <c r="H50" s="923">
        <f>+SUM(SCI!AY50:BJ50)</f>
        <v>4463440424.7811604</v>
      </c>
      <c r="I50" s="1245">
        <f t="shared" si="0"/>
        <v>21437049526.823685</v>
      </c>
    </row>
    <row r="51" spans="2:9" ht="15.6" x14ac:dyDescent="0.3">
      <c r="B51" s="890" t="s">
        <v>931</v>
      </c>
      <c r="D51" s="923">
        <f>+SUM(SCI!C51:N51)</f>
        <v>269516100.00000006</v>
      </c>
      <c r="E51" s="923">
        <f>+SUM(SCI!O51:Z51)</f>
        <v>279905951.63999999</v>
      </c>
      <c r="F51" s="923">
        <f>+SUM(SCI!AA51:AL51)</f>
        <v>285261046.03006077</v>
      </c>
      <c r="G51" s="923">
        <f>+SUM(SCI!AM51:AX51)</f>
        <v>288241335.21054733</v>
      </c>
      <c r="H51" s="923">
        <f>+SUM(SCI!AY51:BJ51)</f>
        <v>298476810.85165989</v>
      </c>
      <c r="I51" s="1245">
        <f t="shared" si="0"/>
        <v>1421401243.7322679</v>
      </c>
    </row>
    <row r="52" spans="2:9" ht="15.6" x14ac:dyDescent="0.3">
      <c r="B52" s="886" t="s">
        <v>932</v>
      </c>
      <c r="D52" s="923">
        <f>+SUM(SCI!C52:N52)</f>
        <v>4006938.05804377</v>
      </c>
      <c r="E52" s="923">
        <f>+SUM(SCI!O52:Z52)</f>
        <v>3935481.5910956454</v>
      </c>
      <c r="F52" s="923">
        <f>+SUM(SCI!AA52:AL52)</f>
        <v>3893929.1238321778</v>
      </c>
      <c r="G52" s="923">
        <f>+SUM(SCI!AM52:AX52)</f>
        <v>4304312.2808292089</v>
      </c>
      <c r="H52" s="923">
        <f>+SUM(SCI!AY52:BJ52)</f>
        <v>2021388.5199624845</v>
      </c>
      <c r="I52" s="1245">
        <f t="shared" si="0"/>
        <v>18162049.573763289</v>
      </c>
    </row>
    <row r="53" spans="2:9" ht="16.2" thickBot="1" x14ac:dyDescent="0.35">
      <c r="B53" s="870"/>
      <c r="D53" s="923"/>
      <c r="E53" s="923"/>
      <c r="F53" s="923"/>
      <c r="G53" s="923"/>
      <c r="H53" s="923"/>
      <c r="I53" s="1245"/>
    </row>
    <row r="54" spans="2:9" ht="16.2" thickBot="1" x14ac:dyDescent="0.35">
      <c r="B54" s="944" t="s">
        <v>933</v>
      </c>
      <c r="D54" s="923">
        <f>+SUM(SCI!C54:N54)</f>
        <v>13704862285.977757</v>
      </c>
      <c r="E54" s="923">
        <f>+SUM(SCI!O54:Z54)</f>
        <v>14105870441.534885</v>
      </c>
      <c r="F54" s="923">
        <f>+SUM(SCI!AA54:AL54)</f>
        <v>15562914249.896845</v>
      </c>
      <c r="G54" s="923">
        <f>+SUM(SCI!AM54:AX54)</f>
        <v>16504523062.517937</v>
      </c>
      <c r="H54" s="923">
        <f>+SUM(SCI!AY54:BJ54)</f>
        <v>17696355869.932823</v>
      </c>
      <c r="I54" s="1245">
        <f t="shared" si="0"/>
        <v>77574525909.860245</v>
      </c>
    </row>
    <row r="55" spans="2:9" ht="15.6" x14ac:dyDescent="0.3">
      <c r="B55" s="891" t="s">
        <v>934</v>
      </c>
      <c r="D55" s="923">
        <f>+SUM(SCI!C55:N55)</f>
        <v>6089050824.0424509</v>
      </c>
      <c r="E55" s="923">
        <f>+SUM(SCI!O55:Z55)</f>
        <v>7846655134.511693</v>
      </c>
      <c r="F55" s="923">
        <f>+SUM(SCI!AA55:AL55)</f>
        <v>7833660303.4471378</v>
      </c>
      <c r="G55" s="923">
        <f>+SUM(SCI!AM55:AX55)</f>
        <v>9083428030.4613209</v>
      </c>
      <c r="H55" s="923">
        <f>+SUM(SCI!AY55:BJ55)</f>
        <v>10402372839.732702</v>
      </c>
      <c r="I55" s="1245">
        <f t="shared" si="0"/>
        <v>41255167132.195305</v>
      </c>
    </row>
    <row r="56" spans="2:9" ht="15.6" x14ac:dyDescent="0.3">
      <c r="B56" s="891" t="s">
        <v>935</v>
      </c>
      <c r="D56" s="923">
        <f>+SUM(SCI!C56:N56)</f>
        <v>6884839342.6157246</v>
      </c>
      <c r="E56" s="923">
        <f>+SUM(SCI!O56:Z56)</f>
        <v>7940275208.3572731</v>
      </c>
      <c r="F56" s="923">
        <f>+SUM(SCI!AA56:AL56)</f>
        <v>7798858184.4479942</v>
      </c>
      <c r="G56" s="923">
        <f>+SUM(SCI!AM56:AX56)</f>
        <v>9255216352.7797318</v>
      </c>
      <c r="H56" s="923">
        <f>+SUM(SCI!AY56:BJ56)</f>
        <v>10537023266.124573</v>
      </c>
      <c r="I56" s="1245">
        <f t="shared" si="0"/>
        <v>42416212354.325294</v>
      </c>
    </row>
    <row r="57" spans="2:9" ht="16.2" thickBot="1" x14ac:dyDescent="0.35">
      <c r="B57" s="870"/>
      <c r="D57" s="923"/>
      <c r="E57" s="923"/>
      <c r="F57" s="923"/>
      <c r="G57" s="923"/>
      <c r="H57" s="923"/>
      <c r="I57" s="1245"/>
    </row>
    <row r="58" spans="2:9" ht="16.2" thickBot="1" x14ac:dyDescent="0.35">
      <c r="B58" s="944" t="s">
        <v>936</v>
      </c>
      <c r="D58" s="923">
        <f>+SUM(SCI!C58:N58)</f>
        <v>12909073767.404484</v>
      </c>
      <c r="E58" s="923">
        <f>+SUM(SCI!O58:Z58)</f>
        <v>14012250367.689308</v>
      </c>
      <c r="F58" s="923">
        <f>+SUM(SCI!AA58:AL58)</f>
        <v>15597716368.895988</v>
      </c>
      <c r="G58" s="923">
        <f>+SUM(SCI!AM58:AX58)</f>
        <v>16332734740.199526</v>
      </c>
      <c r="H58" s="923">
        <f>+SUM(SCI!AY58:BJ58)</f>
        <v>17561705443.540955</v>
      </c>
      <c r="I58" s="1245">
        <f t="shared" si="0"/>
        <v>76413480687.730255</v>
      </c>
    </row>
    <row r="59" spans="2:9" ht="15.6" x14ac:dyDescent="0.3">
      <c r="B59" s="891" t="s">
        <v>937</v>
      </c>
      <c r="D59" s="923">
        <f>+SUM(SCI!C59:N59)</f>
        <v>5702092349.1216097</v>
      </c>
      <c r="E59" s="923">
        <f>+SUM(SCI!O59:Z59)</f>
        <v>7358240012.674365</v>
      </c>
      <c r="F59" s="923">
        <f>+SUM(SCI!AA59:AL59)</f>
        <v>9076437633.9889565</v>
      </c>
      <c r="G59" s="923">
        <f>+SUM(SCI!AM59:AX59)</f>
        <v>10190593518.149736</v>
      </c>
      <c r="H59" s="923">
        <f>+SUM(SCI!AY59:BJ59)</f>
        <v>10502701580.363358</v>
      </c>
      <c r="I59" s="1245">
        <f t="shared" si="0"/>
        <v>42830065094.298027</v>
      </c>
    </row>
    <row r="60" spans="2:9" ht="16.2" thickBot="1" x14ac:dyDescent="0.35">
      <c r="B60" s="870"/>
      <c r="D60" s="923"/>
      <c r="E60" s="923"/>
      <c r="F60" s="923"/>
      <c r="G60" s="923"/>
      <c r="H60" s="923"/>
      <c r="I60" s="1245"/>
    </row>
    <row r="61" spans="2:9" ht="16.2" thickBot="1" x14ac:dyDescent="0.35">
      <c r="B61" s="944" t="s">
        <v>938</v>
      </c>
      <c r="D61" s="923">
        <f>+SUM(SCI!C61:N61)</f>
        <v>18611166116.526089</v>
      </c>
      <c r="E61" s="923">
        <f>+SUM(SCI!O61:Z61)</f>
        <v>21370490380.363667</v>
      </c>
      <c r="F61" s="923">
        <f>+SUM(SCI!AA61:AL61)</f>
        <v>24674154002.884945</v>
      </c>
      <c r="G61" s="923">
        <f>+SUM(SCI!AM61:AX61)</f>
        <v>26523328258.349266</v>
      </c>
      <c r="H61" s="923">
        <f>+SUM(SCI!AY61:BJ61)</f>
        <v>28064407023.904305</v>
      </c>
      <c r="I61" s="1245">
        <f t="shared" si="0"/>
        <v>119243545782.02826</v>
      </c>
    </row>
    <row r="62" spans="2:9" ht="15.6" x14ac:dyDescent="0.3">
      <c r="B62" s="891" t="s">
        <v>939</v>
      </c>
      <c r="D62" s="923">
        <f>+SUM(SCI!C62:N62)</f>
        <v>6203722038.8420305</v>
      </c>
      <c r="E62" s="923">
        <f>+SUM(SCI!O62:Z62)</f>
        <v>7433214045.3438845</v>
      </c>
      <c r="F62" s="923">
        <f>+SUM(SCI!AA62:AL62)</f>
        <v>9252807751.0818539</v>
      </c>
      <c r="G62" s="923">
        <f>+SUM(SCI!AM62:AX62)</f>
        <v>10284555855.278284</v>
      </c>
      <c r="H62" s="923">
        <f>+SUM(SCI!AY62:BJ62)</f>
        <v>10524152633.964117</v>
      </c>
      <c r="I62" s="1245">
        <f t="shared" si="0"/>
        <v>43698452324.51017</v>
      </c>
    </row>
    <row r="63" spans="2:9" ht="15.6" x14ac:dyDescent="0.3">
      <c r="B63" s="870"/>
      <c r="D63" s="923"/>
      <c r="E63" s="923"/>
      <c r="F63" s="923"/>
      <c r="G63" s="923"/>
      <c r="H63" s="923"/>
      <c r="I63" s="1245"/>
    </row>
    <row r="64" spans="2:9" ht="15.6" x14ac:dyDescent="0.3">
      <c r="B64" s="892" t="s">
        <v>941</v>
      </c>
      <c r="D64" s="923">
        <f>+SUM(SCI!C64:N64)</f>
        <v>5834775111.6581011</v>
      </c>
      <c r="E64" s="923">
        <f>+SUM(SCI!O64:Z64)</f>
        <v>7192931570.4396315</v>
      </c>
      <c r="F64" s="923">
        <f>+SUM(SCI!AA64:AL64)</f>
        <v>7912292893.3717175</v>
      </c>
      <c r="G64" s="923">
        <f>+SUM(SCI!AM64:AX64)</f>
        <v>8391388864.9937992</v>
      </c>
      <c r="H64" s="923">
        <f>+SUM(SCI!AY64:BJ64)</f>
        <v>9186417633.0422268</v>
      </c>
      <c r="I64" s="1245">
        <f t="shared" si="0"/>
        <v>38517806073.505478</v>
      </c>
    </row>
    <row r="65" spans="2:9" ht="16.2" thickBot="1" x14ac:dyDescent="0.35">
      <c r="B65" s="870"/>
      <c r="D65" s="923"/>
      <c r="E65" s="923"/>
      <c r="F65" s="923"/>
      <c r="G65" s="923"/>
      <c r="H65" s="923"/>
      <c r="I65" s="1245"/>
    </row>
    <row r="66" spans="2:9" ht="16.2" thickBot="1" x14ac:dyDescent="0.35">
      <c r="B66" s="944" t="s">
        <v>918</v>
      </c>
      <c r="D66" s="923">
        <f>+SUM(SCI!C66:N66)</f>
        <v>2475671667.707427</v>
      </c>
      <c r="E66" s="923">
        <f>+SUM(SCI!O66:Z66)</f>
        <v>2477927937.2295451</v>
      </c>
      <c r="F66" s="923">
        <f>+SUM(SCI!AA66:AL66)</f>
        <v>2617997436.1608572</v>
      </c>
      <c r="G66" s="923">
        <f>+SUM(SCI!AM66:AX66)</f>
        <v>2795644665.5988441</v>
      </c>
      <c r="H66" s="923">
        <f>+SUM(SCI!AY66:BJ66)</f>
        <v>3188100474.9051275</v>
      </c>
      <c r="I66" s="1245">
        <f t="shared" si="0"/>
        <v>13555342181.601799</v>
      </c>
    </row>
    <row r="67" spans="2:9" ht="15.6" x14ac:dyDescent="0.3">
      <c r="B67" s="881" t="s">
        <v>919</v>
      </c>
      <c r="D67" s="923">
        <f>+SUM(SCI!C67:N67)</f>
        <v>600742188.43913853</v>
      </c>
      <c r="E67" s="923">
        <f>+SUM(SCI!O67:Z67)</f>
        <v>604479029.38116837</v>
      </c>
      <c r="F67" s="923">
        <f>+SUM(SCI!AA67:AL67)</f>
        <v>765330012.10834289</v>
      </c>
      <c r="G67" s="923">
        <f>+SUM(SCI!AM67:AX67)</f>
        <v>799145560.50686407</v>
      </c>
      <c r="H67" s="923">
        <f>+SUM(SCI!AY67:BJ67)</f>
        <v>862680575.7884469</v>
      </c>
      <c r="I67" s="1245">
        <f t="shared" si="0"/>
        <v>3632377366.2239604</v>
      </c>
    </row>
    <row r="68" spans="2:9" ht="15.6" x14ac:dyDescent="0.3">
      <c r="B68" s="882" t="s">
        <v>920</v>
      </c>
      <c r="D68" s="923">
        <f>+SUM(SCI!C68:N68)</f>
        <v>590290313.09072375</v>
      </c>
      <c r="E68" s="923">
        <f>+SUM(SCI!O68:Z68)</f>
        <v>607275516.77281475</v>
      </c>
      <c r="F68" s="923">
        <f>+SUM(SCI!AA68:AL68)</f>
        <v>697892294.27690303</v>
      </c>
      <c r="G68" s="923">
        <f>+SUM(SCI!AM68:AX68)</f>
        <v>849336584.7635119</v>
      </c>
      <c r="H68" s="923">
        <f>+SUM(SCI!AY68:BJ68)</f>
        <v>1141363981.3927388</v>
      </c>
      <c r="I68" s="1245">
        <f t="shared" ref="I68:I131" si="1">SUM(D68:H68)</f>
        <v>3886158690.2966924</v>
      </c>
    </row>
    <row r="69" spans="2:9" ht="15.6" x14ac:dyDescent="0.3">
      <c r="B69" s="883" t="s">
        <v>427</v>
      </c>
      <c r="D69" s="923">
        <f>+SUM(SCI!C69:N69)</f>
        <v>472947379.28924131</v>
      </c>
      <c r="E69" s="923">
        <f>+SUM(SCI!O69:Z69)</f>
        <v>488955480.50912774</v>
      </c>
      <c r="F69" s="923">
        <f>+SUM(SCI!AA69:AL69)</f>
        <v>455980770.80405736</v>
      </c>
      <c r="G69" s="923">
        <f>+SUM(SCI!AM69:AX69)</f>
        <v>450748741.51521432</v>
      </c>
      <c r="H69" s="923">
        <f>+SUM(SCI!AY69:BJ69)</f>
        <v>467197561.57173234</v>
      </c>
      <c r="I69" s="1245">
        <f t="shared" si="1"/>
        <v>2335829933.6893735</v>
      </c>
    </row>
    <row r="70" spans="2:9" ht="15.6" x14ac:dyDescent="0.3">
      <c r="B70" s="884" t="s">
        <v>921</v>
      </c>
      <c r="D70" s="923">
        <f>+SUM(SCI!C70:N70)</f>
        <v>778160460.62912345</v>
      </c>
      <c r="E70" s="923">
        <f>+SUM(SCI!O70:Z70)</f>
        <v>740917190.49264276</v>
      </c>
      <c r="F70" s="923">
        <f>+SUM(SCI!AA70:AL70)</f>
        <v>659364126.23165369</v>
      </c>
      <c r="G70" s="923">
        <f>+SUM(SCI!AM70:AX70)</f>
        <v>655082598.78086948</v>
      </c>
      <c r="H70" s="923">
        <f>+SUM(SCI!AY70:BJ70)</f>
        <v>672535865.02992487</v>
      </c>
      <c r="I70" s="1245">
        <f t="shared" si="1"/>
        <v>3506060241.1642141</v>
      </c>
    </row>
    <row r="71" spans="2:9" ht="15.6" x14ac:dyDescent="0.3">
      <c r="B71" s="885" t="s">
        <v>922</v>
      </c>
      <c r="D71" s="923">
        <f>+SUM(SCI!C71:N71)</f>
        <v>33531326.259200007</v>
      </c>
      <c r="E71" s="923">
        <f>+SUM(SCI!O71:Z71)</f>
        <v>36300720.073791899</v>
      </c>
      <c r="F71" s="923">
        <f>+SUM(SCI!AA71:AL71)</f>
        <v>39430232.739900745</v>
      </c>
      <c r="G71" s="923">
        <f>+SUM(SCI!AM71:AX71)</f>
        <v>41331180.032384463</v>
      </c>
      <c r="H71" s="923">
        <f>+SUM(SCI!AY71:BJ71)</f>
        <v>44322491.122284256</v>
      </c>
      <c r="I71" s="1245">
        <f t="shared" si="1"/>
        <v>194915950.22756135</v>
      </c>
    </row>
    <row r="72" spans="2:9" ht="16.2" thickBot="1" x14ac:dyDescent="0.35">
      <c r="B72" s="870"/>
      <c r="D72" s="923"/>
      <c r="E72" s="923"/>
      <c r="F72" s="923"/>
      <c r="G72" s="923"/>
      <c r="H72" s="923"/>
      <c r="I72" s="1245"/>
    </row>
    <row r="73" spans="2:9" ht="16.2" thickBot="1" x14ac:dyDescent="0.35">
      <c r="B73" s="944" t="s">
        <v>923</v>
      </c>
      <c r="D73" s="923">
        <f>+SUM(SCI!C73:N73)</f>
        <v>1833704210.1290615</v>
      </c>
      <c r="E73" s="923">
        <f>+SUM(SCI!O73:Z73)</f>
        <v>2125318340.3797262</v>
      </c>
      <c r="F73" s="923">
        <f>+SUM(SCI!AA73:AL73)</f>
        <v>2296785119.9935184</v>
      </c>
      <c r="G73" s="923">
        <f>+SUM(SCI!AM73:AX73)</f>
        <v>2791079728.6570687</v>
      </c>
      <c r="H73" s="923">
        <f>+SUM(SCI!AY73:BJ73)</f>
        <v>3026411751.8132982</v>
      </c>
      <c r="I73" s="1245">
        <f t="shared" si="1"/>
        <v>12073299150.972672</v>
      </c>
    </row>
    <row r="74" spans="2:9" ht="15.6" x14ac:dyDescent="0.3">
      <c r="B74" s="886" t="s">
        <v>924</v>
      </c>
      <c r="D74" s="923">
        <f>+SUM(SCI!C74:N74)</f>
        <v>1801860373.8849177</v>
      </c>
      <c r="E74" s="923">
        <f>+SUM(SCI!O74:Z74)</f>
        <v>2088750037.8544738</v>
      </c>
      <c r="F74" s="923">
        <f>+SUM(SCI!AA74:AL74)</f>
        <v>2257981372.3724747</v>
      </c>
      <c r="G74" s="923">
        <f>+SUM(SCI!AM74:AX74)</f>
        <v>2761122023.0514598</v>
      </c>
      <c r="H74" s="923">
        <f>+SUM(SCI!AY74:BJ74)</f>
        <v>3006139284.1049695</v>
      </c>
      <c r="I74" s="1245">
        <f t="shared" si="1"/>
        <v>11915853091.268295</v>
      </c>
    </row>
    <row r="75" spans="2:9" ht="15.6" x14ac:dyDescent="0.3">
      <c r="B75" s="886" t="s">
        <v>925</v>
      </c>
      <c r="D75" s="923">
        <f>+SUM(SCI!C75:N75)</f>
        <v>31843836.244143695</v>
      </c>
      <c r="E75" s="923">
        <f>+SUM(SCI!O75:Z75)</f>
        <v>36568302.525252305</v>
      </c>
      <c r="F75" s="923">
        <f>+SUM(SCI!AA75:AL75)</f>
        <v>38803747.621044151</v>
      </c>
      <c r="G75" s="923">
        <f>+SUM(SCI!AM75:AX75)</f>
        <v>29957705.605608895</v>
      </c>
      <c r="H75" s="923">
        <f>+SUM(SCI!AY75:BJ75)</f>
        <v>20272467.708328776</v>
      </c>
      <c r="I75" s="1245">
        <f t="shared" si="1"/>
        <v>157446059.70437783</v>
      </c>
    </row>
    <row r="76" spans="2:9" ht="16.2" thickBot="1" x14ac:dyDescent="0.35">
      <c r="B76" s="870"/>
      <c r="D76" s="923"/>
      <c r="E76" s="923"/>
      <c r="F76" s="923"/>
      <c r="G76" s="923"/>
      <c r="H76" s="923"/>
      <c r="I76" s="1245"/>
    </row>
    <row r="77" spans="2:9" ht="16.2" thickBot="1" x14ac:dyDescent="0.35">
      <c r="B77" s="944" t="s">
        <v>926</v>
      </c>
      <c r="D77" s="923">
        <f>+SUM(SCI!C77:N77)</f>
        <v>2754108838.081358</v>
      </c>
      <c r="E77" s="923">
        <f>+SUM(SCI!O77:Z77)</f>
        <v>2901641407.4325638</v>
      </c>
      <c r="F77" s="923">
        <f>+SUM(SCI!AA77:AL77)</f>
        <v>2945640930.0722532</v>
      </c>
      <c r="G77" s="923">
        <f>+SUM(SCI!AM77:AX77)</f>
        <v>3055555815.9889426</v>
      </c>
      <c r="H77" s="923">
        <f>+SUM(SCI!AY77:BJ77)</f>
        <v>3231276599.3329272</v>
      </c>
      <c r="I77" s="1245">
        <f t="shared" si="1"/>
        <v>14888223590.908045</v>
      </c>
    </row>
    <row r="78" spans="2:9" ht="15.6" x14ac:dyDescent="0.3">
      <c r="B78" s="887" t="s">
        <v>927</v>
      </c>
      <c r="D78" s="923">
        <f>+SUM(SCI!C78:N78)</f>
        <v>66416498.741127506</v>
      </c>
      <c r="E78" s="923">
        <f>+SUM(SCI!O78:Z78)</f>
        <v>15258075.826135134</v>
      </c>
      <c r="F78" s="923">
        <f>+SUM(SCI!AA78:AL78)</f>
        <v>14319476.500030089</v>
      </c>
      <c r="G78" s="923">
        <f>+SUM(SCI!AM78:AX78)</f>
        <v>14766925.11668304</v>
      </c>
      <c r="H78" s="923">
        <f>+SUM(SCI!AY78:BJ78)</f>
        <v>14964117.096931798</v>
      </c>
      <c r="I78" s="1245">
        <f t="shared" si="1"/>
        <v>125725093.28090756</v>
      </c>
    </row>
    <row r="79" spans="2:9" ht="15.6" x14ac:dyDescent="0.3">
      <c r="B79" s="1130" t="s">
        <v>928</v>
      </c>
      <c r="D79" s="923">
        <f>+SUM(SCI!C79:N79)</f>
        <v>17440589.504296318</v>
      </c>
      <c r="E79" s="923">
        <f>+SUM(SCI!O79:Z79)</f>
        <v>15258075.826135134</v>
      </c>
      <c r="F79" s="923">
        <f>+SUM(SCI!AA79:AL79)</f>
        <v>14319476.500030089</v>
      </c>
      <c r="G79" s="923">
        <f>+SUM(SCI!AM79:AX79)</f>
        <v>14766925.11668304</v>
      </c>
      <c r="H79" s="923">
        <f>+SUM(SCI!AY79:BJ79)</f>
        <v>14964117.096931798</v>
      </c>
      <c r="I79" s="1245">
        <f t="shared" si="1"/>
        <v>76749184.044076383</v>
      </c>
    </row>
    <row r="80" spans="2:9" ht="15.6" x14ac:dyDescent="0.3">
      <c r="B80" s="1131" t="s">
        <v>929</v>
      </c>
      <c r="D80" s="923">
        <f>+SUM(SCI!C80:N80)</f>
        <v>48975909.236831196</v>
      </c>
      <c r="E80" s="923">
        <f>+SUM(SCI!O80:Z80)</f>
        <v>0</v>
      </c>
      <c r="F80" s="923">
        <f>+SUM(SCI!AA80:AL80)</f>
        <v>0</v>
      </c>
      <c r="G80" s="923">
        <f>+SUM(SCI!AM80:AX80)</f>
        <v>0</v>
      </c>
      <c r="H80" s="923">
        <f>+SUM(SCI!AY80:BJ80)</f>
        <v>0</v>
      </c>
      <c r="I80" s="1245">
        <f t="shared" si="1"/>
        <v>48975909.236831196</v>
      </c>
    </row>
    <row r="81" spans="2:9" ht="15.6" x14ac:dyDescent="0.3">
      <c r="B81" s="888" t="s">
        <v>588</v>
      </c>
      <c r="D81" s="923">
        <f>+SUM(SCI!C81:N81)</f>
        <v>228362171.62902457</v>
      </c>
      <c r="E81" s="923">
        <f>+SUM(SCI!O81:Z81)</f>
        <v>253488544.6180588</v>
      </c>
      <c r="F81" s="923">
        <f>+SUM(SCI!AA81:AL81)</f>
        <v>264738645.27889544</v>
      </c>
      <c r="G81" s="923">
        <f>+SUM(SCI!AM81:AX81)</f>
        <v>284230602.04863125</v>
      </c>
      <c r="H81" s="923">
        <f>+SUM(SCI!AY81:BJ81)</f>
        <v>310848798.27219158</v>
      </c>
      <c r="I81" s="1245">
        <f t="shared" si="1"/>
        <v>1341668761.8468015</v>
      </c>
    </row>
    <row r="82" spans="2:9" ht="15.6" x14ac:dyDescent="0.3">
      <c r="B82" s="893" t="s">
        <v>931</v>
      </c>
      <c r="D82" s="923">
        <f>+SUM(SCI!C82:N82)</f>
        <v>152009760</v>
      </c>
      <c r="E82" s="923">
        <f>+SUM(SCI!O82:Z82)</f>
        <v>159616328.39040002</v>
      </c>
      <c r="F82" s="923">
        <f>+SUM(SCI!AA82:AL82)</f>
        <v>168082378.44822684</v>
      </c>
      <c r="G82" s="923">
        <f>+SUM(SCI!AM82:AX82)</f>
        <v>171054074.89919147</v>
      </c>
      <c r="H82" s="923">
        <f>+SUM(SCI!AY82:BJ82)</f>
        <v>178091239.54054421</v>
      </c>
      <c r="I82" s="1245">
        <f t="shared" si="1"/>
        <v>828853781.27836251</v>
      </c>
    </row>
    <row r="83" spans="2:9" ht="15.6" x14ac:dyDescent="0.3">
      <c r="B83" s="894" t="s">
        <v>930</v>
      </c>
      <c r="D83" s="923">
        <f>+SUM(SCI!C83:N83)</f>
        <v>2303899021.8360658</v>
      </c>
      <c r="E83" s="923">
        <f>+SUM(SCI!O83:Z83)</f>
        <v>2469840587.9632511</v>
      </c>
      <c r="F83" s="923">
        <f>+SUM(SCI!AA83:AL83)</f>
        <v>2495112973.4215512</v>
      </c>
      <c r="G83" s="923">
        <f>+SUM(SCI!AM83:AX83)</f>
        <v>2581883137.0297461</v>
      </c>
      <c r="H83" s="923">
        <f>+SUM(SCI!AY83:BJ83)</f>
        <v>2725602715.8488336</v>
      </c>
      <c r="I83" s="1245">
        <f t="shared" si="1"/>
        <v>12576338436.099447</v>
      </c>
    </row>
    <row r="84" spans="2:9" ht="15.6" x14ac:dyDescent="0.3">
      <c r="B84" s="893" t="s">
        <v>932</v>
      </c>
      <c r="D84" s="923">
        <f>+SUM(SCI!C84:N84)</f>
        <v>3421385.8751402288</v>
      </c>
      <c r="E84" s="923">
        <f>+SUM(SCI!O84:Z84)</f>
        <v>3437870.6347187394</v>
      </c>
      <c r="F84" s="923">
        <f>+SUM(SCI!AA84:AL84)</f>
        <v>3387456.4235494612</v>
      </c>
      <c r="G84" s="923">
        <f>+SUM(SCI!AM84:AX84)</f>
        <v>3621076.8946902747</v>
      </c>
      <c r="H84" s="923">
        <f>+SUM(SCI!AY84:BJ84)</f>
        <v>1769728.5744260154</v>
      </c>
      <c r="I84" s="1245">
        <f t="shared" si="1"/>
        <v>15637518.402524719</v>
      </c>
    </row>
    <row r="85" spans="2:9" ht="16.2" thickBot="1" x14ac:dyDescent="0.35">
      <c r="B85" s="870"/>
      <c r="D85" s="923"/>
      <c r="E85" s="923"/>
      <c r="F85" s="923"/>
      <c r="G85" s="923"/>
      <c r="H85" s="923"/>
      <c r="I85" s="1245"/>
    </row>
    <row r="86" spans="2:9" ht="16.2" thickBot="1" x14ac:dyDescent="0.35">
      <c r="B86" s="944" t="s">
        <v>933</v>
      </c>
      <c r="D86" s="923">
        <f>+SUM(SCI!C86:N86)</f>
        <v>7063484715.9178467</v>
      </c>
      <c r="E86" s="923">
        <f>+SUM(SCI!O86:Z86)</f>
        <v>7504887685.0418367</v>
      </c>
      <c r="F86" s="923">
        <f>+SUM(SCI!AA86:AL86)</f>
        <v>7860423486.2266293</v>
      </c>
      <c r="G86" s="923">
        <f>+SUM(SCI!AM86:AX86)</f>
        <v>8642280210.244854</v>
      </c>
      <c r="H86" s="923">
        <f>+SUM(SCI!AY86:BJ86)</f>
        <v>9445788826.0513535</v>
      </c>
      <c r="I86" s="1245">
        <f t="shared" si="1"/>
        <v>40516864923.482513</v>
      </c>
    </row>
    <row r="87" spans="2:9" ht="15.6" x14ac:dyDescent="0.3">
      <c r="B87" s="891" t="s">
        <v>934</v>
      </c>
      <c r="D87" s="923">
        <f>+SUM(SCI!C87:N87)</f>
        <v>3085562952.8877406</v>
      </c>
      <c r="E87" s="923">
        <f>+SUM(SCI!O87:Z87)</f>
        <v>4278791081.4295053</v>
      </c>
      <c r="F87" s="923">
        <f>+SUM(SCI!AA87:AL87)</f>
        <v>4472579237.9744749</v>
      </c>
      <c r="G87" s="923">
        <f>+SUM(SCI!AM87:AX87)</f>
        <v>4969488275.6722164</v>
      </c>
      <c r="H87" s="923">
        <f>+SUM(SCI!AY87:BJ87)</f>
        <v>5053607331.0310364</v>
      </c>
      <c r="I87" s="1245">
        <f t="shared" si="1"/>
        <v>21860028878.994972</v>
      </c>
    </row>
    <row r="88" spans="2:9" ht="15.6" x14ac:dyDescent="0.3">
      <c r="B88" s="891" t="s">
        <v>935</v>
      </c>
      <c r="D88" s="923">
        <f>+SUM(SCI!C88:N88)</f>
        <v>3670932135.525425</v>
      </c>
      <c r="E88" s="923">
        <f>+SUM(SCI!O88:Z88)</f>
        <v>4418879537.4267521</v>
      </c>
      <c r="F88" s="923">
        <f>+SUM(SCI!AA88:AL88)</f>
        <v>4460873325.7748671</v>
      </c>
      <c r="G88" s="923">
        <f>+SUM(SCI!AM88:AX88)</f>
        <v>5104413182.2189007</v>
      </c>
      <c r="H88" s="923">
        <f>+SUM(SCI!AY88:BJ88)</f>
        <v>5043268228.550396</v>
      </c>
      <c r="I88" s="1245">
        <f t="shared" si="1"/>
        <v>22698366409.496342</v>
      </c>
    </row>
    <row r="89" spans="2:9" ht="16.2" thickBot="1" x14ac:dyDescent="0.35">
      <c r="B89" s="870"/>
      <c r="D89" s="923"/>
      <c r="E89" s="923"/>
      <c r="F89" s="923"/>
      <c r="G89" s="923"/>
      <c r="H89" s="923"/>
      <c r="I89" s="1245"/>
    </row>
    <row r="90" spans="2:9" ht="16.2" thickBot="1" x14ac:dyDescent="0.35">
      <c r="B90" s="944" t="s">
        <v>936</v>
      </c>
      <c r="D90" s="923">
        <f>+SUM(SCI!C90:N90)</f>
        <v>6478115533.2801609</v>
      </c>
      <c r="E90" s="923">
        <f>+SUM(SCI!O90:Z90)</f>
        <v>7364799229.0445881</v>
      </c>
      <c r="F90" s="923">
        <f>+SUM(SCI!AA90:AL90)</f>
        <v>7872129398.4262362</v>
      </c>
      <c r="G90" s="923">
        <f>+SUM(SCI!AM90:AX90)</f>
        <v>8507355303.6981697</v>
      </c>
      <c r="H90" s="923">
        <f>+SUM(SCI!AY90:BJ90)</f>
        <v>9456127928.5319939</v>
      </c>
      <c r="I90" s="1245">
        <f t="shared" si="1"/>
        <v>39678527392.981148</v>
      </c>
    </row>
    <row r="91" spans="2:9" ht="15.6" x14ac:dyDescent="0.3">
      <c r="B91" s="891" t="s">
        <v>937</v>
      </c>
      <c r="D91" s="923">
        <f>+SUM(SCI!C91:N91)</f>
        <v>4218972171.4263573</v>
      </c>
      <c r="E91" s="923">
        <f>+SUM(SCI!O91:Z91)</f>
        <v>6541535140.4720316</v>
      </c>
      <c r="F91" s="923">
        <f>+SUM(SCI!AA91:AL91)</f>
        <v>6633740906.0885773</v>
      </c>
      <c r="G91" s="923">
        <f>+SUM(SCI!AM91:AX91)</f>
        <v>7156570577.6235895</v>
      </c>
      <c r="H91" s="923">
        <f>+SUM(SCI!AY91:BJ91)</f>
        <v>8916707337.5524597</v>
      </c>
      <c r="I91" s="1245">
        <f t="shared" si="1"/>
        <v>33467526133.163013</v>
      </c>
    </row>
    <row r="92" spans="2:9" ht="16.2" thickBot="1" x14ac:dyDescent="0.35">
      <c r="B92" s="870"/>
      <c r="D92" s="923"/>
      <c r="E92" s="923"/>
      <c r="F92" s="923"/>
      <c r="G92" s="923"/>
      <c r="H92" s="923"/>
      <c r="I92" s="1245"/>
    </row>
    <row r="93" spans="2:9" ht="16.2" thickBot="1" x14ac:dyDescent="0.35">
      <c r="B93" s="944" t="s">
        <v>938</v>
      </c>
      <c r="D93" s="923">
        <f>+SUM(SCI!C93:N93)</f>
        <v>10697087704.70652</v>
      </c>
      <c r="E93" s="923">
        <f>+SUM(SCI!O93:Z93)</f>
        <v>13906334369.516619</v>
      </c>
      <c r="F93" s="923">
        <f>+SUM(SCI!AA93:AL93)</f>
        <v>14505870304.514814</v>
      </c>
      <c r="G93" s="923">
        <f>+SUM(SCI!AM93:AX93)</f>
        <v>15663925881.321758</v>
      </c>
      <c r="H93" s="923">
        <f>+SUM(SCI!AY93:BJ93)</f>
        <v>18372835266.084454</v>
      </c>
      <c r="I93" s="1245">
        <f t="shared" si="1"/>
        <v>73146053526.144165</v>
      </c>
    </row>
    <row r="94" spans="2:9" ht="15.6" x14ac:dyDescent="0.3">
      <c r="B94" s="891" t="s">
        <v>939</v>
      </c>
      <c r="D94" s="923">
        <f>+SUM(SCI!C94:N94)</f>
        <v>4862312593.0484171</v>
      </c>
      <c r="E94" s="923">
        <f>+SUM(SCI!O94:Z94)</f>
        <v>6713402799.0769892</v>
      </c>
      <c r="F94" s="923">
        <f>+SUM(SCI!AA94:AL94)</f>
        <v>6593577411.1430979</v>
      </c>
      <c r="G94" s="923">
        <f>+SUM(SCI!AM94:AX94)</f>
        <v>7272537016.3279591</v>
      </c>
      <c r="H94" s="923">
        <f>+SUM(SCI!AY94:BJ94)</f>
        <v>9186417633.0422268</v>
      </c>
      <c r="I94" s="1245">
        <f t="shared" si="1"/>
        <v>34628247452.638695</v>
      </c>
    </row>
    <row r="95" spans="2:9" ht="15.6" x14ac:dyDescent="0.3">
      <c r="B95" s="870"/>
      <c r="D95" s="923"/>
      <c r="E95" s="923"/>
      <c r="F95" s="923"/>
      <c r="G95" s="923"/>
      <c r="H95" s="923"/>
      <c r="I95" s="1245"/>
    </row>
    <row r="96" spans="2:9" ht="15.6" x14ac:dyDescent="0.3">
      <c r="B96" s="278" t="s">
        <v>940</v>
      </c>
      <c r="D96" s="923">
        <f>+SUM(SCI!C96:N96)</f>
        <v>8592111008.6197872</v>
      </c>
      <c r="E96" s="923">
        <f>+SUM(SCI!O96:Z96)</f>
        <v>12855211966.491722</v>
      </c>
      <c r="F96" s="923">
        <f>+SUM(SCI!AA96:AL96)</f>
        <v>13848118694.857008</v>
      </c>
      <c r="G96" s="923">
        <f>+SUM(SCI!AM96:AX96)</f>
        <v>14669274281.207783</v>
      </c>
      <c r="H96" s="923">
        <f>+SUM(SCI!AY96:BJ96)</f>
        <v>16088139300.757774</v>
      </c>
      <c r="I96" s="1245">
        <f t="shared" si="1"/>
        <v>66052855251.934074</v>
      </c>
    </row>
    <row r="97" spans="2:9" ht="16.2" thickBot="1" x14ac:dyDescent="0.35">
      <c r="B97" s="870"/>
      <c r="D97" s="923"/>
      <c r="E97" s="923"/>
      <c r="F97" s="923"/>
      <c r="G97" s="923"/>
      <c r="H97" s="923"/>
      <c r="I97" s="1245"/>
    </row>
    <row r="98" spans="2:9" ht="16.2" thickBot="1" x14ac:dyDescent="0.35">
      <c r="B98" s="944" t="s">
        <v>918</v>
      </c>
      <c r="D98" s="923">
        <f>+SUM(SCI!C98:N98)</f>
        <v>1862769644.1952295</v>
      </c>
      <c r="E98" s="923">
        <f>+SUM(SCI!O98:Z98)</f>
        <v>3397042490.1023264</v>
      </c>
      <c r="F98" s="923">
        <f>+SUM(SCI!AA98:AL98)</f>
        <v>3468445744.0727997</v>
      </c>
      <c r="G98" s="923">
        <f>+SUM(SCI!AM98:AX98)</f>
        <v>3295258784.7679582</v>
      </c>
      <c r="H98" s="923">
        <f>+SUM(SCI!AY98:BJ98)</f>
        <v>3873879645.8841591</v>
      </c>
      <c r="I98" s="1245">
        <f t="shared" si="1"/>
        <v>15897396309.022472</v>
      </c>
    </row>
    <row r="99" spans="2:9" ht="15.6" x14ac:dyDescent="0.3">
      <c r="B99" s="896" t="s">
        <v>41</v>
      </c>
      <c r="D99" s="923">
        <f>+SUM(SCI!C99:N99)</f>
        <v>493576433.37800407</v>
      </c>
      <c r="E99" s="923">
        <f>+SUM(SCI!O99:Z99)</f>
        <v>1008305707.832442</v>
      </c>
      <c r="F99" s="923">
        <f>+SUM(SCI!AA99:AL99)</f>
        <v>1050065884.6582682</v>
      </c>
      <c r="G99" s="923">
        <f>+SUM(SCI!AM99:AX99)</f>
        <v>1159129488.0072925</v>
      </c>
      <c r="H99" s="923">
        <f>+SUM(SCI!AY99:BJ99)</f>
        <v>1248080615.295753</v>
      </c>
      <c r="I99" s="1245">
        <f t="shared" si="1"/>
        <v>4959158129.1717606</v>
      </c>
    </row>
    <row r="100" spans="2:9" ht="15.6" x14ac:dyDescent="0.3">
      <c r="B100" s="882" t="s">
        <v>920</v>
      </c>
      <c r="D100" s="923">
        <f>+SUM(SCI!C100:N100)</f>
        <v>560108123.68395877</v>
      </c>
      <c r="E100" s="923">
        <f>+SUM(SCI!O100:Z100)</f>
        <v>1097621343.363409</v>
      </c>
      <c r="F100" s="923">
        <f>+SUM(SCI!AA100:AL100)</f>
        <v>1098562513.2006204</v>
      </c>
      <c r="G100" s="923">
        <f>+SUM(SCI!AM100:AX100)</f>
        <v>965882678.21453142</v>
      </c>
      <c r="H100" s="923">
        <f>+SUM(SCI!AY100:BJ100)</f>
        <v>1365361320.5357504</v>
      </c>
      <c r="I100" s="1245">
        <f t="shared" si="1"/>
        <v>5087535978.99827</v>
      </c>
    </row>
    <row r="101" spans="2:9" ht="15.6" x14ac:dyDescent="0.3">
      <c r="B101" s="883" t="s">
        <v>427</v>
      </c>
      <c r="D101" s="923">
        <f>+SUM(SCI!C101:N101)</f>
        <v>324894888.12969345</v>
      </c>
      <c r="E101" s="923">
        <f>+SUM(SCI!O101:Z101)</f>
        <v>548535257.62242937</v>
      </c>
      <c r="F101" s="923">
        <f>+SUM(SCI!AA101:AL101)</f>
        <v>563783649.06751084</v>
      </c>
      <c r="G101" s="923">
        <f>+SUM(SCI!AM101:AX101)</f>
        <v>496282175.11414438</v>
      </c>
      <c r="H101" s="923">
        <f>+SUM(SCI!AY101:BJ101)</f>
        <v>537484311.52767062</v>
      </c>
      <c r="I101" s="1245">
        <f t="shared" si="1"/>
        <v>2470980281.4614487</v>
      </c>
    </row>
    <row r="102" spans="2:9" ht="15.6" x14ac:dyDescent="0.3">
      <c r="B102" s="884" t="s">
        <v>921</v>
      </c>
      <c r="D102" s="923">
        <f>+SUM(SCI!C102:N102)</f>
        <v>461028599.00357312</v>
      </c>
      <c r="E102" s="923">
        <f>+SUM(SCI!O102:Z102)</f>
        <v>695793203.3320452</v>
      </c>
      <c r="F102" s="923">
        <f>+SUM(SCI!AA102:AL102)</f>
        <v>705226791.92059541</v>
      </c>
      <c r="G102" s="923">
        <f>+SUM(SCI!AM102:AX102)</f>
        <v>622506775.75041795</v>
      </c>
      <c r="H102" s="923">
        <f>+SUM(SCI!AY102:BJ102)</f>
        <v>668086035.76983106</v>
      </c>
      <c r="I102" s="1245">
        <f t="shared" si="1"/>
        <v>3152641405.776463</v>
      </c>
    </row>
    <row r="103" spans="2:9" ht="15.6" x14ac:dyDescent="0.3">
      <c r="B103" s="885" t="s">
        <v>922</v>
      </c>
      <c r="D103" s="923">
        <f>+SUM(SCI!C103:N103)</f>
        <v>23161600.000000004</v>
      </c>
      <c r="E103" s="923">
        <f>+SUM(SCI!O103:Z103)</f>
        <v>46786977.951999985</v>
      </c>
      <c r="F103" s="923">
        <f>+SUM(SCI!AA103:AL103)</f>
        <v>50806905.225805238</v>
      </c>
      <c r="G103" s="923">
        <f>+SUM(SCI!AM103:AX103)</f>
        <v>51457667.681572109</v>
      </c>
      <c r="H103" s="923">
        <f>+SUM(SCI!AY103:BJ103)</f>
        <v>54867362.755154833</v>
      </c>
      <c r="I103" s="1245">
        <f t="shared" si="1"/>
        <v>227080513.61453217</v>
      </c>
    </row>
    <row r="104" spans="2:9" ht="16.2" thickBot="1" x14ac:dyDescent="0.35">
      <c r="B104" s="870"/>
      <c r="D104" s="923"/>
      <c r="E104" s="923"/>
      <c r="F104" s="923"/>
      <c r="G104" s="923"/>
      <c r="H104" s="923"/>
      <c r="I104" s="1245"/>
    </row>
    <row r="105" spans="2:9" ht="16.2" thickBot="1" x14ac:dyDescent="0.35">
      <c r="B105" s="944" t="s">
        <v>923</v>
      </c>
      <c r="D105" s="923">
        <f>+SUM(SCI!C105:N105)</f>
        <v>5381207189.6241112</v>
      </c>
      <c r="E105" s="923">
        <f>+SUM(SCI!O105:Z105)</f>
        <v>5923792931.7127333</v>
      </c>
      <c r="F105" s="923">
        <f>+SUM(SCI!AA105:AL105)</f>
        <v>6378432708.1883392</v>
      </c>
      <c r="G105" s="923">
        <f>+SUM(SCI!AM105:AX105)</f>
        <v>7529368188.6442003</v>
      </c>
      <c r="H105" s="923">
        <f>+SUM(SCI!AY105:BJ105)</f>
        <v>8275279465.0174437</v>
      </c>
      <c r="I105" s="1245">
        <f t="shared" si="1"/>
        <v>33488080483.186829</v>
      </c>
    </row>
    <row r="106" spans="2:9" ht="15.6" x14ac:dyDescent="0.3">
      <c r="B106" s="886" t="s">
        <v>924</v>
      </c>
      <c r="D106" s="923">
        <f>+SUM(SCI!C106:N106)</f>
        <v>5381207189.6241112</v>
      </c>
      <c r="E106" s="923">
        <f>+SUM(SCI!O106:Z106)</f>
        <v>5923792931.7127333</v>
      </c>
      <c r="F106" s="923">
        <f>+SUM(SCI!AA106:AL106)</f>
        <v>6378432708.1883392</v>
      </c>
      <c r="G106" s="923">
        <f>+SUM(SCI!AM106:AX106)</f>
        <v>7529368188.6442003</v>
      </c>
      <c r="H106" s="923">
        <f>+SUM(SCI!AY106:BJ106)</f>
        <v>8275279465.0174437</v>
      </c>
      <c r="I106" s="1245">
        <f t="shared" si="1"/>
        <v>33488080483.186829</v>
      </c>
    </row>
    <row r="107" spans="2:9" ht="15.6" x14ac:dyDescent="0.3">
      <c r="B107" s="886" t="s">
        <v>925</v>
      </c>
      <c r="D107" s="923">
        <f>+SUM(SCI!C107:N107)</f>
        <v>0</v>
      </c>
      <c r="E107" s="923">
        <f>+SUM(SCI!O107:Z107)</f>
        <v>0</v>
      </c>
      <c r="F107" s="923">
        <f>+SUM(SCI!AA107:AL107)</f>
        <v>0</v>
      </c>
      <c r="G107" s="923">
        <f>+SUM(SCI!AM107:AX107)</f>
        <v>0</v>
      </c>
      <c r="H107" s="923">
        <f>+SUM(SCI!AY107:BJ107)</f>
        <v>0</v>
      </c>
      <c r="I107" s="1245">
        <f t="shared" si="1"/>
        <v>0</v>
      </c>
    </row>
    <row r="108" spans="2:9" ht="16.2" thickBot="1" x14ac:dyDescent="0.35">
      <c r="B108" s="870"/>
      <c r="D108" s="923"/>
      <c r="E108" s="923"/>
      <c r="F108" s="923"/>
      <c r="G108" s="923"/>
      <c r="H108" s="923"/>
      <c r="I108" s="1245"/>
    </row>
    <row r="109" spans="2:9" ht="16.2" thickBot="1" x14ac:dyDescent="0.35">
      <c r="B109" s="944" t="s">
        <v>926</v>
      </c>
      <c r="D109" s="923">
        <f>+SUM(SCI!C109:N109)</f>
        <v>2302560874.2255974</v>
      </c>
      <c r="E109" s="923">
        <f>+SUM(SCI!O109:Z109)</f>
        <v>4002213238.2217784</v>
      </c>
      <c r="F109" s="923">
        <f>+SUM(SCI!AA109:AL109)</f>
        <v>4024939917.0552545</v>
      </c>
      <c r="G109" s="923">
        <f>+SUM(SCI!AM109:AX109)</f>
        <v>3951380202.8398695</v>
      </c>
      <c r="H109" s="923">
        <f>+SUM(SCI!AY109:BJ109)</f>
        <v>4108288478.1408534</v>
      </c>
      <c r="I109" s="1245">
        <f t="shared" si="1"/>
        <v>18389382710.483353</v>
      </c>
    </row>
    <row r="110" spans="2:9" ht="15.6" x14ac:dyDescent="0.3">
      <c r="B110" s="887" t="s">
        <v>927</v>
      </c>
      <c r="D110" s="923">
        <f>+SUM(SCI!C110:N110)</f>
        <v>337487339.17879158</v>
      </c>
      <c r="E110" s="923">
        <f>+SUM(SCI!O110:Z110)</f>
        <v>290546829.10512173</v>
      </c>
      <c r="F110" s="923">
        <f>+SUM(SCI!AA110:AL110)</f>
        <v>242254369.16419512</v>
      </c>
      <c r="G110" s="923">
        <f>+SUM(SCI!AM110:AX110)</f>
        <v>242284282.9731985</v>
      </c>
      <c r="H110" s="923">
        <f>+SUM(SCI!AY110:BJ110)</f>
        <v>243374210.41125801</v>
      </c>
      <c r="I110" s="1245">
        <f t="shared" si="1"/>
        <v>1355947030.8325648</v>
      </c>
    </row>
    <row r="111" spans="2:9" ht="15.6" x14ac:dyDescent="0.3">
      <c r="B111" s="1130" t="s">
        <v>928</v>
      </c>
      <c r="D111" s="923">
        <f>+SUM(SCI!C111:N111)</f>
        <v>22098137.327291071</v>
      </c>
      <c r="E111" s="923">
        <f>+SUM(SCI!O111:Z111)</f>
        <v>31312237.249402326</v>
      </c>
      <c r="F111" s="923">
        <f>+SUM(SCI!AA111:AL111)</f>
        <v>29843561.240298603</v>
      </c>
      <c r="G111" s="923">
        <f>+SUM(SCI!AM111:AX111)</f>
        <v>29073097.030642953</v>
      </c>
      <c r="H111" s="923">
        <f>+SUM(SCI!AY111:BJ111)</f>
        <v>29763045.556578968</v>
      </c>
      <c r="I111" s="1245">
        <f t="shared" si="1"/>
        <v>142090078.40421394</v>
      </c>
    </row>
    <row r="112" spans="2:9" ht="15.6" x14ac:dyDescent="0.3">
      <c r="B112" s="1131" t="s">
        <v>929</v>
      </c>
      <c r="D112" s="923">
        <f>+SUM(SCI!C112:N112)</f>
        <v>79539201.851500526</v>
      </c>
      <c r="E112" s="923">
        <f>+SUM(SCI!O112:Z112)</f>
        <v>20734591.855719384</v>
      </c>
      <c r="F112" s="923">
        <f>+SUM(SCI!AA112:AL112)</f>
        <v>0</v>
      </c>
      <c r="G112" s="923">
        <f>+SUM(SCI!AM112:AX112)</f>
        <v>0</v>
      </c>
      <c r="H112" s="923">
        <f>+SUM(SCI!AY112:BJ112)</f>
        <v>0</v>
      </c>
      <c r="I112" s="1245">
        <f t="shared" si="1"/>
        <v>100273793.70721991</v>
      </c>
    </row>
    <row r="113" spans="2:9" ht="15.6" x14ac:dyDescent="0.3">
      <c r="B113" s="1134" t="s">
        <v>942</v>
      </c>
      <c r="D113" s="923">
        <f>+SUM(SCI!C113:N113)</f>
        <v>235850000</v>
      </c>
      <c r="E113" s="923">
        <f>+SUM(SCI!O113:Z113)</f>
        <v>238500000</v>
      </c>
      <c r="F113" s="923">
        <f>+SUM(SCI!AA113:AL113)</f>
        <v>212410807.92389658</v>
      </c>
      <c r="G113" s="923">
        <f>+SUM(SCI!AM113:AX113)</f>
        <v>213211185.94255558</v>
      </c>
      <c r="H113" s="923">
        <f>+SUM(SCI!AY113:BJ113)</f>
        <v>213611164.85467908</v>
      </c>
      <c r="I113" s="1245">
        <f t="shared" si="1"/>
        <v>1113583158.7211311</v>
      </c>
    </row>
    <row r="114" spans="2:9" ht="15.6" x14ac:dyDescent="0.3">
      <c r="B114" s="897" t="s">
        <v>588</v>
      </c>
      <c r="D114" s="923">
        <f>+SUM(SCI!C114:N114)</f>
        <v>154271146.15791667</v>
      </c>
      <c r="E114" s="923">
        <f>+SUM(SCI!O114:Z114)</f>
        <v>299876306.33887899</v>
      </c>
      <c r="F114" s="923">
        <f>+SUM(SCI!AA114:AL114)</f>
        <v>314449813.07266062</v>
      </c>
      <c r="G114" s="923">
        <f>+SUM(SCI!AM114:AX114)</f>
        <v>318666037.85820115</v>
      </c>
      <c r="H114" s="923">
        <f>+SUM(SCI!AY114:BJ114)</f>
        <v>342951294.07123929</v>
      </c>
      <c r="I114" s="1245">
        <f t="shared" si="1"/>
        <v>1430214597.4988968</v>
      </c>
    </row>
    <row r="115" spans="2:9" ht="15.6" x14ac:dyDescent="0.3">
      <c r="B115" s="898" t="s">
        <v>930</v>
      </c>
      <c r="D115" s="923">
        <f>+SUM(SCI!C115:N115)</f>
        <v>1705802388.8888888</v>
      </c>
      <c r="E115" s="923">
        <f>+SUM(SCI!O115:Z115)</f>
        <v>3206065102.7777777</v>
      </c>
      <c r="F115" s="923">
        <f>+SUM(SCI!AA115:AL115)</f>
        <v>3251657112.8183999</v>
      </c>
      <c r="G115" s="923">
        <f>+SUM(SCI!AM115:AX115)</f>
        <v>3177466116.2789497</v>
      </c>
      <c r="H115" s="923">
        <f>+SUM(SCI!AY115:BJ115)</f>
        <v>3301501614.2905517</v>
      </c>
      <c r="I115" s="1245">
        <f t="shared" si="1"/>
        <v>14642492335.054567</v>
      </c>
    </row>
    <row r="116" spans="2:9" ht="15.6" x14ac:dyDescent="0.3">
      <c r="B116" s="897" t="s">
        <v>931</v>
      </c>
      <c r="D116" s="923">
        <f>+SUM(SCI!C116:N116)</f>
        <v>105000000.00000001</v>
      </c>
      <c r="E116" s="923">
        <f>+SUM(SCI!O116:Z116)</f>
        <v>205725000</v>
      </c>
      <c r="F116" s="923">
        <f>+SUM(SCI!AA116:AL116)</f>
        <v>216578622</v>
      </c>
      <c r="G116" s="923">
        <f>+SUM(SCI!AM116:AX116)</f>
        <v>212963765.72951996</v>
      </c>
      <c r="H116" s="923">
        <f>+SUM(SCI!AY116:BJ116)</f>
        <v>220461359.36780405</v>
      </c>
      <c r="I116" s="1245">
        <f t="shared" si="1"/>
        <v>960728747.09732401</v>
      </c>
    </row>
    <row r="117" spans="2:9" ht="15.6" x14ac:dyDescent="0.3">
      <c r="B117" s="899" t="s">
        <v>932</v>
      </c>
      <c r="D117" s="923">
        <f>+SUM(SCI!C117:N117)</f>
        <v>0</v>
      </c>
      <c r="E117" s="923">
        <f>+SUM(SCI!O117:Z117)</f>
        <v>0</v>
      </c>
      <c r="F117" s="923">
        <f>+SUM(SCI!AA117:AL117)</f>
        <v>0</v>
      </c>
      <c r="G117" s="923">
        <f>+SUM(SCI!AM117:AX117)</f>
        <v>0</v>
      </c>
      <c r="H117" s="923">
        <f>+SUM(SCI!AY117:BJ117)</f>
        <v>0</v>
      </c>
      <c r="I117" s="1245">
        <f t="shared" si="1"/>
        <v>0</v>
      </c>
    </row>
    <row r="118" spans="2:9" ht="16.2" thickBot="1" x14ac:dyDescent="0.35">
      <c r="B118" s="870"/>
      <c r="D118" s="923"/>
      <c r="E118" s="923"/>
      <c r="F118" s="923"/>
      <c r="G118" s="923"/>
      <c r="H118" s="923"/>
      <c r="I118" s="1245"/>
    </row>
    <row r="119" spans="2:9" ht="16.2" thickBot="1" x14ac:dyDescent="0.35">
      <c r="B119" s="944" t="s">
        <v>933</v>
      </c>
      <c r="D119" s="923">
        <f>+SUM(SCI!C119:N119)</f>
        <v>9546537708.0449371</v>
      </c>
      <c r="E119" s="923">
        <f>+SUM(SCI!O119:Z119)</f>
        <v>13323048660.036837</v>
      </c>
      <c r="F119" s="923">
        <f>+SUM(SCI!AA119:AL119)</f>
        <v>13871818369.316393</v>
      </c>
      <c r="G119" s="923">
        <f>+SUM(SCI!AM119:AX119)</f>
        <v>14776007176.252029</v>
      </c>
      <c r="H119" s="923">
        <f>+SUM(SCI!AY119:BJ119)</f>
        <v>16257447589.042454</v>
      </c>
      <c r="I119" s="1245">
        <f t="shared" si="1"/>
        <v>67774859502.692642</v>
      </c>
    </row>
    <row r="120" spans="2:9" ht="15.6" x14ac:dyDescent="0.3">
      <c r="B120" s="891" t="s">
        <v>934</v>
      </c>
      <c r="D120" s="923">
        <f>+SUM(SCI!C120:N120)</f>
        <v>4694992157.3272648</v>
      </c>
      <c r="E120" s="923">
        <f>+SUM(SCI!O120:Z120)</f>
        <v>7634987283.5783358</v>
      </c>
      <c r="F120" s="923">
        <f>+SUM(SCI!AA120:AL120)</f>
        <v>7474020641.5614996</v>
      </c>
      <c r="G120" s="923">
        <f>+SUM(SCI!AM120:AX120)</f>
        <v>9074118377.3852787</v>
      </c>
      <c r="H120" s="923">
        <f>+SUM(SCI!AY120:BJ120)</f>
        <v>10617798448.750044</v>
      </c>
      <c r="I120" s="1245">
        <f t="shared" si="1"/>
        <v>39495916908.602425</v>
      </c>
    </row>
    <row r="121" spans="2:9" ht="15.6" x14ac:dyDescent="0.3">
      <c r="B121" s="891" t="s">
        <v>935</v>
      </c>
      <c r="D121" s="923">
        <f>+SUM(SCI!C121:N121)</f>
        <v>5151191653.4324989</v>
      </c>
      <c r="E121" s="923">
        <f>+SUM(SCI!O121:Z121)</f>
        <v>7859263478.85569</v>
      </c>
      <c r="F121" s="923">
        <f>+SUM(SCI!AA121:AL121)</f>
        <v>7424639655.9575281</v>
      </c>
      <c r="G121" s="923">
        <f>+SUM(SCI!AM121:AX121)</f>
        <v>9248007867.7369137</v>
      </c>
      <c r="H121" s="923">
        <f>+SUM(SCI!AY121:BJ121)</f>
        <v>10750098415.117001</v>
      </c>
      <c r="I121" s="1245">
        <f t="shared" si="1"/>
        <v>40433201071.099625</v>
      </c>
    </row>
    <row r="122" spans="2:9" ht="16.2" thickBot="1" x14ac:dyDescent="0.35">
      <c r="B122" s="870"/>
      <c r="D122" s="923"/>
      <c r="E122" s="923"/>
      <c r="F122" s="923"/>
      <c r="G122" s="923"/>
      <c r="H122" s="923"/>
      <c r="I122" s="1245"/>
    </row>
    <row r="123" spans="2:9" ht="16.2" thickBot="1" x14ac:dyDescent="0.35">
      <c r="B123" s="944" t="s">
        <v>936</v>
      </c>
      <c r="D123" s="923">
        <f>+SUM(SCI!C123:N123)</f>
        <v>9090338211.9397049</v>
      </c>
      <c r="E123" s="923">
        <f>+SUM(SCI!O123:Z123)</f>
        <v>13098772464.759481</v>
      </c>
      <c r="F123" s="923">
        <f>+SUM(SCI!AA123:AL123)</f>
        <v>13921199354.920364</v>
      </c>
      <c r="G123" s="923">
        <f>+SUM(SCI!AM123:AX123)</f>
        <v>14602117685.900391</v>
      </c>
      <c r="H123" s="923">
        <f>+SUM(SCI!AY123:BJ123)</f>
        <v>16125147622.675501</v>
      </c>
      <c r="I123" s="1245">
        <f t="shared" si="1"/>
        <v>66837575340.195442</v>
      </c>
    </row>
    <row r="124" spans="2:9" ht="15.6" x14ac:dyDescent="0.3">
      <c r="B124" s="891" t="s">
        <v>937</v>
      </c>
      <c r="D124" s="923">
        <f>+SUM(SCI!C124:N124)</f>
        <v>4943443102.1392813</v>
      </c>
      <c r="E124" s="923">
        <f>+SUM(SCI!O124:Z124)</f>
        <v>8326580812.7267218</v>
      </c>
      <c r="F124" s="923">
        <f>+SUM(SCI!AA124:AL124)</f>
        <v>9620602426.3365459</v>
      </c>
      <c r="G124" s="923">
        <f>+SUM(SCI!AM124:AX124)</f>
        <v>8868721164.0320587</v>
      </c>
      <c r="H124" s="923">
        <f>+SUM(SCI!AY124:BJ124)</f>
        <v>9079603948.5116806</v>
      </c>
      <c r="I124" s="1245">
        <f t="shared" si="1"/>
        <v>40838951453.746292</v>
      </c>
    </row>
    <row r="125" spans="2:9" ht="16.2" thickBot="1" x14ac:dyDescent="0.35">
      <c r="B125" s="870"/>
      <c r="D125" s="923"/>
      <c r="E125" s="923"/>
      <c r="F125" s="923"/>
      <c r="G125" s="923"/>
      <c r="H125" s="923"/>
      <c r="I125" s="1245"/>
    </row>
    <row r="126" spans="2:9" ht="16.2" thickBot="1" x14ac:dyDescent="0.35">
      <c r="B126" s="944" t="s">
        <v>938</v>
      </c>
      <c r="D126" s="923">
        <f>+SUM(SCI!C126:N126)</f>
        <v>14033781314.078985</v>
      </c>
      <c r="E126" s="923">
        <f>+SUM(SCI!O126:Z126)</f>
        <v>21425353277.486202</v>
      </c>
      <c r="F126" s="923">
        <f>+SUM(SCI!AA126:AL126)</f>
        <v>23541801781.256908</v>
      </c>
      <c r="G126" s="923">
        <f>+SUM(SCI!AM126:AX126)</f>
        <v>23470838849.932449</v>
      </c>
      <c r="H126" s="923">
        <f>+SUM(SCI!AY126:BJ126)</f>
        <v>25204751571.18718</v>
      </c>
      <c r="I126" s="1245">
        <f t="shared" si="1"/>
        <v>107676526793.94173</v>
      </c>
    </row>
    <row r="127" spans="2:9" ht="15.6" x14ac:dyDescent="0.3">
      <c r="B127" s="891" t="s">
        <v>939</v>
      </c>
      <c r="D127" s="923">
        <f>+SUM(SCI!C127:N127)</f>
        <v>5441670305.459199</v>
      </c>
      <c r="E127" s="923">
        <f>+SUM(SCI!O127:Z127)</f>
        <v>8570141310.994483</v>
      </c>
      <c r="F127" s="923">
        <f>+SUM(SCI!AA127:AL127)</f>
        <v>9693683086.3999043</v>
      </c>
      <c r="G127" s="923">
        <f>+SUM(SCI!AM127:AX127)</f>
        <v>8801564568.7246685</v>
      </c>
      <c r="H127" s="923">
        <f>+SUM(SCI!AY127:BJ127)</f>
        <v>9116612270.4294052</v>
      </c>
      <c r="I127" s="1245">
        <f t="shared" si="1"/>
        <v>41623671542.00766</v>
      </c>
    </row>
    <row r="128" spans="2:9" ht="15.6" x14ac:dyDescent="0.3">
      <c r="B128" s="870"/>
      <c r="D128" s="923"/>
      <c r="E128" s="923"/>
      <c r="F128" s="923"/>
      <c r="G128" s="923"/>
      <c r="H128" s="923"/>
      <c r="I128" s="1245"/>
    </row>
    <row r="129" spans="2:9" ht="15.6" x14ac:dyDescent="0.3">
      <c r="B129" s="902" t="s">
        <v>943</v>
      </c>
      <c r="D129" s="923">
        <f>+SUM(SCI!C129:N129)</f>
        <v>0</v>
      </c>
      <c r="E129" s="923">
        <f>+SUM(SCI!O129:Z129)</f>
        <v>0</v>
      </c>
      <c r="F129" s="923">
        <f>+SUM(SCI!AA129:AL129)</f>
        <v>1584756698.5106487</v>
      </c>
      <c r="G129" s="923">
        <f>+SUM(SCI!AM129:AX129)</f>
        <v>1786775096.0241389</v>
      </c>
      <c r="H129" s="923">
        <f>+SUM(SCI!AY129:BJ129)</f>
        <v>1945654658.0675437</v>
      </c>
      <c r="I129" s="1245">
        <f t="shared" si="1"/>
        <v>5317186452.6023312</v>
      </c>
    </row>
    <row r="130" spans="2:9" ht="16.2" thickBot="1" x14ac:dyDescent="0.35">
      <c r="B130" s="870"/>
      <c r="D130" s="923"/>
      <c r="E130" s="923"/>
      <c r="F130" s="923"/>
      <c r="G130" s="923"/>
      <c r="H130" s="923"/>
      <c r="I130" s="1245"/>
    </row>
    <row r="131" spans="2:9" ht="16.2" thickBot="1" x14ac:dyDescent="0.35">
      <c r="B131" s="944" t="s">
        <v>918</v>
      </c>
      <c r="D131" s="923">
        <f>+SUM(SCI!C131:N131)</f>
        <v>0</v>
      </c>
      <c r="E131" s="923">
        <f>+SUM(SCI!O131:Z131)</f>
        <v>0</v>
      </c>
      <c r="F131" s="923">
        <f>+SUM(SCI!AA131:AL131)</f>
        <v>423080678.23593926</v>
      </c>
      <c r="G131" s="923">
        <f>+SUM(SCI!AM131:AX131)</f>
        <v>424274475.27746856</v>
      </c>
      <c r="H131" s="923">
        <f>+SUM(SCI!AY131:BJ131)</f>
        <v>480561011.87987244</v>
      </c>
      <c r="I131" s="1245">
        <f t="shared" si="1"/>
        <v>1327916165.3932803</v>
      </c>
    </row>
    <row r="132" spans="2:9" ht="15.6" x14ac:dyDescent="0.3">
      <c r="B132" s="881" t="s">
        <v>919</v>
      </c>
      <c r="D132" s="923">
        <f>+SUM(SCI!C132:N132)</f>
        <v>0</v>
      </c>
      <c r="E132" s="923">
        <f>+SUM(SCI!O132:Z132)</f>
        <v>0</v>
      </c>
      <c r="F132" s="923">
        <f>+SUM(SCI!AA132:AL132)</f>
        <v>126939827.55380097</v>
      </c>
      <c r="G132" s="923">
        <f>+SUM(SCI!AM132:AX132)</f>
        <v>133941311.19295143</v>
      </c>
      <c r="H132" s="923">
        <f>+SUM(SCI!AY132:BJ132)</f>
        <v>137563763.80278721</v>
      </c>
      <c r="I132" s="1245">
        <f t="shared" ref="I132:I195" si="2">SUM(D132:H132)</f>
        <v>398444902.54953957</v>
      </c>
    </row>
    <row r="133" spans="2:9" ht="15.6" x14ac:dyDescent="0.3">
      <c r="B133" s="882" t="s">
        <v>920</v>
      </c>
      <c r="D133" s="923">
        <f>+SUM(SCI!C133:N133)</f>
        <v>0</v>
      </c>
      <c r="E133" s="923">
        <f>+SUM(SCI!O133:Z133)</f>
        <v>0</v>
      </c>
      <c r="F133" s="923">
        <f>+SUM(SCI!AA133:AL133)</f>
        <v>133744777.97164221</v>
      </c>
      <c r="G133" s="923">
        <f>+SUM(SCI!AM133:AX133)</f>
        <v>147995444.0063991</v>
      </c>
      <c r="H133" s="923">
        <f>+SUM(SCI!AY133:BJ133)</f>
        <v>194745661.71181422</v>
      </c>
      <c r="I133" s="1245">
        <f t="shared" si="2"/>
        <v>476485883.68985552</v>
      </c>
    </row>
    <row r="134" spans="2:9" ht="15.6" x14ac:dyDescent="0.3">
      <c r="B134" s="883" t="s">
        <v>427</v>
      </c>
      <c r="D134" s="923">
        <f>+SUM(SCI!C134:N134)</f>
        <v>0</v>
      </c>
      <c r="E134" s="923">
        <f>+SUM(SCI!O134:Z134)</f>
        <v>0</v>
      </c>
      <c r="F134" s="923">
        <f>+SUM(SCI!AA134:AL134)</f>
        <v>77426114.260236174</v>
      </c>
      <c r="G134" s="923">
        <f>+SUM(SCI!AM134:AX134)</f>
        <v>67505844.418057695</v>
      </c>
      <c r="H134" s="923">
        <f>+SUM(SCI!AY134:BJ134)</f>
        <v>71292533.389590919</v>
      </c>
      <c r="I134" s="1245">
        <f t="shared" si="2"/>
        <v>216224492.0678848</v>
      </c>
    </row>
    <row r="135" spans="2:9" ht="15.6" x14ac:dyDescent="0.3">
      <c r="B135" s="884" t="s">
        <v>921</v>
      </c>
      <c r="D135" s="923">
        <f>+SUM(SCI!C135:N135)</f>
        <v>0</v>
      </c>
      <c r="E135" s="923">
        <f>+SUM(SCI!O135:Z135)</f>
        <v>0</v>
      </c>
      <c r="F135" s="923">
        <f>+SUM(SCI!AA135:AL135)</f>
        <v>78812004.124659851</v>
      </c>
      <c r="G135" s="923">
        <f>+SUM(SCI!AM135:AX135)</f>
        <v>68235474.986477718</v>
      </c>
      <c r="H135" s="923">
        <f>+SUM(SCI!AY135:BJ135)</f>
        <v>69960931.501076087</v>
      </c>
      <c r="I135" s="1245">
        <f t="shared" si="2"/>
        <v>217008410.61221367</v>
      </c>
    </row>
    <row r="136" spans="2:9" ht="15.6" x14ac:dyDescent="0.3">
      <c r="B136" s="885" t="s">
        <v>922</v>
      </c>
      <c r="D136" s="923">
        <f>+SUM(SCI!C136:N136)</f>
        <v>0</v>
      </c>
      <c r="E136" s="923">
        <f>+SUM(SCI!O136:Z136)</f>
        <v>0</v>
      </c>
      <c r="F136" s="923">
        <f>+SUM(SCI!AA136:AL136)</f>
        <v>6157954.3256000001</v>
      </c>
      <c r="G136" s="923">
        <f>+SUM(SCI!AM136:AX136)</f>
        <v>6596400.6735827196</v>
      </c>
      <c r="H136" s="923">
        <f>+SUM(SCI!AY136:BJ136)</f>
        <v>6998121.4746039091</v>
      </c>
      <c r="I136" s="1245">
        <f t="shared" si="2"/>
        <v>19752476.47378663</v>
      </c>
    </row>
    <row r="137" spans="2:9" ht="16.2" thickBot="1" x14ac:dyDescent="0.35">
      <c r="B137" s="870"/>
      <c r="D137" s="923"/>
      <c r="E137" s="923"/>
      <c r="F137" s="923"/>
      <c r="G137" s="923"/>
      <c r="H137" s="923"/>
      <c r="I137" s="1245"/>
    </row>
    <row r="138" spans="2:9" ht="16.2" thickBot="1" x14ac:dyDescent="0.35">
      <c r="B138" s="944" t="s">
        <v>923</v>
      </c>
      <c r="D138" s="923">
        <f>+SUM(SCI!C138:N138)</f>
        <v>0</v>
      </c>
      <c r="E138" s="923">
        <f>+SUM(SCI!O138:Z138)</f>
        <v>0</v>
      </c>
      <c r="F138" s="923">
        <f>+SUM(SCI!AA138:AL138)</f>
        <v>783148700.05351472</v>
      </c>
      <c r="G138" s="923">
        <f>+SUM(SCI!AM138:AX138)</f>
        <v>893192168.5533762</v>
      </c>
      <c r="H138" s="923">
        <f>+SUM(SCI!AY138:BJ138)</f>
        <v>964403980.15640831</v>
      </c>
      <c r="I138" s="1245">
        <f t="shared" si="2"/>
        <v>2640744848.763299</v>
      </c>
    </row>
    <row r="139" spans="2:9" ht="15.6" x14ac:dyDescent="0.3">
      <c r="B139" s="886" t="s">
        <v>924</v>
      </c>
      <c r="D139" s="923">
        <f>+SUM(SCI!C139:N139)</f>
        <v>0</v>
      </c>
      <c r="E139" s="923">
        <f>+SUM(SCI!O139:Z139)</f>
        <v>0</v>
      </c>
      <c r="F139" s="923">
        <f>+SUM(SCI!AA139:AL139)</f>
        <v>783148700.05351472</v>
      </c>
      <c r="G139" s="923">
        <f>+SUM(SCI!AM139:AX139)</f>
        <v>893192168.5533762</v>
      </c>
      <c r="H139" s="923">
        <f>+SUM(SCI!AY139:BJ139)</f>
        <v>964403980.15640831</v>
      </c>
      <c r="I139" s="1245">
        <f t="shared" si="2"/>
        <v>2640744848.763299</v>
      </c>
    </row>
    <row r="140" spans="2:9" ht="15.6" x14ac:dyDescent="0.3">
      <c r="B140" s="886" t="s">
        <v>925</v>
      </c>
      <c r="D140" s="923">
        <f>+SUM(SCI!C140:N140)</f>
        <v>0</v>
      </c>
      <c r="E140" s="923">
        <f>+SUM(SCI!O140:Z140)</f>
        <v>0</v>
      </c>
      <c r="F140" s="923">
        <f>+SUM(SCI!AA140:AL140)</f>
        <v>0</v>
      </c>
      <c r="G140" s="923">
        <f>+SUM(SCI!AM140:AX140)</f>
        <v>0</v>
      </c>
      <c r="H140" s="923">
        <f>+SUM(SCI!AY140:BJ140)</f>
        <v>0</v>
      </c>
      <c r="I140" s="1245">
        <f t="shared" si="2"/>
        <v>0</v>
      </c>
    </row>
    <row r="141" spans="2:9" ht="16.2" thickBot="1" x14ac:dyDescent="0.35">
      <c r="B141" s="870"/>
      <c r="D141" s="923"/>
      <c r="E141" s="923"/>
      <c r="F141" s="923"/>
      <c r="G141" s="923"/>
      <c r="H141" s="923"/>
      <c r="I141" s="1245"/>
    </row>
    <row r="142" spans="2:9" ht="16.2" thickBot="1" x14ac:dyDescent="0.35">
      <c r="B142" s="944" t="s">
        <v>926</v>
      </c>
      <c r="D142" s="923">
        <f>+SUM(SCI!C142:N142)</f>
        <v>0</v>
      </c>
      <c r="E142" s="923">
        <f>+SUM(SCI!O142:Z142)</f>
        <v>0</v>
      </c>
      <c r="F142" s="923">
        <f>+SUM(SCI!AA142:AL142)</f>
        <v>529974520.25587249</v>
      </c>
      <c r="G142" s="923">
        <f>+SUM(SCI!AM142:AX142)</f>
        <v>515730364.71423554</v>
      </c>
      <c r="H142" s="923">
        <f>+SUM(SCI!AY142:BJ142)</f>
        <v>530265696.41949582</v>
      </c>
      <c r="I142" s="1245">
        <f t="shared" si="2"/>
        <v>1575970581.3896039</v>
      </c>
    </row>
    <row r="143" spans="2:9" ht="15.6" x14ac:dyDescent="0.3">
      <c r="B143" s="886" t="s">
        <v>927</v>
      </c>
      <c r="D143" s="923">
        <f>+SUM(SCI!C143:N143)</f>
        <v>0</v>
      </c>
      <c r="E143" s="923">
        <f>+SUM(SCI!O143:Z143)</f>
        <v>0</v>
      </c>
      <c r="F143" s="923">
        <f>+SUM(SCI!AA143:AL143)</f>
        <v>30158819.846792299</v>
      </c>
      <c r="G143" s="923">
        <f>+SUM(SCI!AM143:AX143)</f>
        <v>29014012.226896815</v>
      </c>
      <c r="H143" s="923">
        <f>+SUM(SCI!AY143:BJ143)</f>
        <v>28596968.147182159</v>
      </c>
      <c r="I143" s="1245">
        <f t="shared" si="2"/>
        <v>87769800.22087127</v>
      </c>
    </row>
    <row r="144" spans="2:9" ht="15.6" x14ac:dyDescent="0.3">
      <c r="B144" s="1130" t="s">
        <v>928</v>
      </c>
      <c r="D144" s="923">
        <f>+SUM(SCI!C144:N144)</f>
        <v>0</v>
      </c>
      <c r="E144" s="923">
        <f>+SUM(SCI!O144:Z144)</f>
        <v>0</v>
      </c>
      <c r="F144" s="923">
        <f>+SUM(SCI!AA144:AL144)</f>
        <v>4069627.7706888448</v>
      </c>
      <c r="G144" s="923">
        <f>+SUM(SCI!AM144:AX144)</f>
        <v>3725198.169452385</v>
      </c>
      <c r="H144" s="923">
        <f>+SUM(SCI!AY144:BJ144)</f>
        <v>3708133.0018612258</v>
      </c>
      <c r="I144" s="1245">
        <f t="shared" si="2"/>
        <v>11502958.942002457</v>
      </c>
    </row>
    <row r="145" spans="2:9" ht="15.6" x14ac:dyDescent="0.3">
      <c r="B145" s="1131" t="s">
        <v>929</v>
      </c>
      <c r="D145" s="923">
        <f>+SUM(SCI!C145:N145)</f>
        <v>0</v>
      </c>
      <c r="E145" s="923">
        <f>+SUM(SCI!O145:Z145)</f>
        <v>0</v>
      </c>
      <c r="F145" s="923">
        <f>+SUM(SCI!AA145:AL145)</f>
        <v>0</v>
      </c>
      <c r="G145" s="923">
        <f>+SUM(SCI!AM145:AX145)</f>
        <v>0</v>
      </c>
      <c r="H145" s="923">
        <f>+SUM(SCI!AY145:BJ145)</f>
        <v>0</v>
      </c>
      <c r="I145" s="1245">
        <f t="shared" si="2"/>
        <v>0</v>
      </c>
    </row>
    <row r="146" spans="2:9" ht="15.6" x14ac:dyDescent="0.3">
      <c r="B146" s="1134" t="s">
        <v>942</v>
      </c>
      <c r="D146" s="923">
        <f>+SUM(SCI!C146:N146)</f>
        <v>0</v>
      </c>
      <c r="E146" s="923">
        <f>+SUM(SCI!O146:Z146)</f>
        <v>0</v>
      </c>
      <c r="F146" s="923">
        <f>+SUM(SCI!AA146:AL146)</f>
        <v>26089192.076103453</v>
      </c>
      <c r="G146" s="923">
        <f>+SUM(SCI!AM146:AX146)</f>
        <v>25288814.057444435</v>
      </c>
      <c r="H146" s="923">
        <f>+SUM(SCI!AY146:BJ146)</f>
        <v>24888835.145320933</v>
      </c>
      <c r="I146" s="1245">
        <f t="shared" si="2"/>
        <v>76266841.278868824</v>
      </c>
    </row>
    <row r="147" spans="2:9" ht="15.6" x14ac:dyDescent="0.3">
      <c r="B147" s="872" t="s">
        <v>588</v>
      </c>
      <c r="D147" s="923">
        <f>+SUM(SCI!C147:N147)</f>
        <v>0</v>
      </c>
      <c r="E147" s="923">
        <f>+SUM(SCI!O147:Z147)</f>
        <v>0</v>
      </c>
      <c r="F147" s="923">
        <f>+SUM(SCI!AA147:AL147)</f>
        <v>46267033.742413536</v>
      </c>
      <c r="G147" s="923">
        <f>+SUM(SCI!AM147:AX147)</f>
        <v>46327779.154005423</v>
      </c>
      <c r="H147" s="923">
        <f>+SUM(SCI!AY147:BJ147)</f>
        <v>49277880.272313729</v>
      </c>
      <c r="I147" s="1245">
        <f t="shared" si="2"/>
        <v>141872693.1687327</v>
      </c>
    </row>
    <row r="148" spans="2:9" ht="15.6" x14ac:dyDescent="0.3">
      <c r="B148" s="889" t="s">
        <v>930</v>
      </c>
      <c r="D148" s="923">
        <f>+SUM(SCI!C148:N148)</f>
        <v>0</v>
      </c>
      <c r="E148" s="923">
        <f>+SUM(SCI!O148:Z148)</f>
        <v>0</v>
      </c>
      <c r="F148" s="923">
        <f>+SUM(SCI!AA148:AL148)</f>
        <v>427298666.66666669</v>
      </c>
      <c r="G148" s="923">
        <f>+SUM(SCI!AM148:AX148)</f>
        <v>413088573.33333331</v>
      </c>
      <c r="H148" s="923">
        <f>+SUM(SCI!AY148:BJ148)</f>
        <v>424271847.99999994</v>
      </c>
      <c r="I148" s="1245">
        <f t="shared" si="2"/>
        <v>1264659088</v>
      </c>
    </row>
    <row r="149" spans="2:9" ht="15.6" x14ac:dyDescent="0.3">
      <c r="B149" s="886" t="s">
        <v>931</v>
      </c>
      <c r="D149" s="923">
        <f>+SUM(SCI!C149:N149)</f>
        <v>0</v>
      </c>
      <c r="E149" s="923">
        <f>+SUM(SCI!O149:Z149)</f>
        <v>0</v>
      </c>
      <c r="F149" s="923">
        <f>+SUM(SCI!AA149:AL149)</f>
        <v>26250000</v>
      </c>
      <c r="G149" s="923">
        <f>+SUM(SCI!AM149:AX149)</f>
        <v>27300000</v>
      </c>
      <c r="H149" s="923">
        <f>+SUM(SCI!AY149:BJ149)</f>
        <v>28119000</v>
      </c>
      <c r="I149" s="1245">
        <f t="shared" si="2"/>
        <v>81669000</v>
      </c>
    </row>
    <row r="150" spans="2:9" ht="15.6" x14ac:dyDescent="0.3">
      <c r="B150" s="893" t="s">
        <v>932</v>
      </c>
      <c r="D150" s="923">
        <f>+SUM(SCI!C150:N150)</f>
        <v>0</v>
      </c>
      <c r="E150" s="923">
        <f>+SUM(SCI!O150:Z150)</f>
        <v>0</v>
      </c>
      <c r="F150" s="923">
        <f>+SUM(SCI!AA150:AL150)</f>
        <v>0</v>
      </c>
      <c r="G150" s="923">
        <f>+SUM(SCI!AM150:AX150)</f>
        <v>0</v>
      </c>
      <c r="H150" s="923">
        <f>+SUM(SCI!AY150:BJ150)</f>
        <v>0</v>
      </c>
      <c r="I150" s="1245">
        <f t="shared" si="2"/>
        <v>0</v>
      </c>
    </row>
    <row r="151" spans="2:9" ht="16.2" thickBot="1" x14ac:dyDescent="0.35">
      <c r="B151" s="870"/>
      <c r="D151" s="923"/>
      <c r="E151" s="923"/>
      <c r="F151" s="923"/>
      <c r="G151" s="923"/>
      <c r="H151" s="923"/>
      <c r="I151" s="1245"/>
    </row>
    <row r="152" spans="2:9" ht="16.2" thickBot="1" x14ac:dyDescent="0.35">
      <c r="B152" s="944" t="s">
        <v>933</v>
      </c>
      <c r="D152" s="923">
        <f>+SUM(SCI!C152:N152)</f>
        <v>0</v>
      </c>
      <c r="E152" s="923">
        <f>+SUM(SCI!O152:Z152)</f>
        <v>0</v>
      </c>
      <c r="F152" s="923">
        <f>+SUM(SCI!AA152:AL152)</f>
        <v>1736203898.5453265</v>
      </c>
      <c r="G152" s="923">
        <f>+SUM(SCI!AM152:AX152)</f>
        <v>1833197008.5450807</v>
      </c>
      <c r="H152" s="923">
        <f>+SUM(SCI!AY152:BJ152)</f>
        <v>1975230688.4557765</v>
      </c>
      <c r="I152" s="1245">
        <f t="shared" si="2"/>
        <v>5544631595.5461836</v>
      </c>
    </row>
    <row r="153" spans="2:9" ht="15.6" x14ac:dyDescent="0.3">
      <c r="B153" s="891" t="s">
        <v>934</v>
      </c>
      <c r="D153" s="923">
        <f>+SUM(SCI!C153:N153)</f>
        <v>0</v>
      </c>
      <c r="E153" s="923">
        <f>+SUM(SCI!O153:Z153)</f>
        <v>0</v>
      </c>
      <c r="F153" s="923">
        <f>+SUM(SCI!AA153:AL153)</f>
        <v>600450474.26188719</v>
      </c>
      <c r="G153" s="923">
        <f>+SUM(SCI!AM153:AX153)</f>
        <v>975493840.80030286</v>
      </c>
      <c r="H153" s="923">
        <f>+SUM(SCI!AY153:BJ153)</f>
        <v>1270110346.3994646</v>
      </c>
      <c r="I153" s="1245">
        <f t="shared" si="2"/>
        <v>2846054661.4616547</v>
      </c>
    </row>
    <row r="154" spans="2:9" ht="15.6" x14ac:dyDescent="0.3">
      <c r="B154" s="891" t="s">
        <v>935</v>
      </c>
      <c r="D154" s="923">
        <f>+SUM(SCI!C154:N154)</f>
        <v>0</v>
      </c>
      <c r="E154" s="923">
        <f>+SUM(SCI!O154:Z154)</f>
        <v>0</v>
      </c>
      <c r="F154" s="923">
        <f>+SUM(SCI!AA154:AL154)</f>
        <v>667615535.08777523</v>
      </c>
      <c r="G154" s="923">
        <f>+SUM(SCI!AM154:AX154)</f>
        <v>1015909456.1462024</v>
      </c>
      <c r="H154" s="923">
        <f>+SUM(SCI!AY154:BJ154)</f>
        <v>1298136413.9420965</v>
      </c>
      <c r="I154" s="1245">
        <f t="shared" si="2"/>
        <v>2981661405.176074</v>
      </c>
    </row>
    <row r="155" spans="2:9" ht="16.2" thickBot="1" x14ac:dyDescent="0.35">
      <c r="B155" s="870"/>
      <c r="D155" s="923"/>
      <c r="E155" s="923"/>
      <c r="F155" s="923"/>
      <c r="G155" s="923"/>
      <c r="H155" s="923"/>
      <c r="I155" s="1245"/>
    </row>
    <row r="156" spans="2:9" ht="16.2" thickBot="1" x14ac:dyDescent="0.35">
      <c r="B156" s="944" t="s">
        <v>936</v>
      </c>
      <c r="D156" s="923">
        <f>+SUM(SCI!C156:N156)</f>
        <v>0</v>
      </c>
      <c r="E156" s="923">
        <f>+SUM(SCI!O156:Z156)</f>
        <v>0</v>
      </c>
      <c r="F156" s="923">
        <f>+SUM(SCI!AA156:AL156)</f>
        <v>1669038837.7194383</v>
      </c>
      <c r="G156" s="923">
        <f>+SUM(SCI!AM156:AX156)</f>
        <v>1792781393.1991808</v>
      </c>
      <c r="H156" s="923">
        <f>+SUM(SCI!AY156:BJ156)</f>
        <v>1947204620.9131448</v>
      </c>
      <c r="I156" s="1245">
        <f t="shared" si="2"/>
        <v>5409024851.8317642</v>
      </c>
    </row>
    <row r="157" spans="2:9" ht="15.6" x14ac:dyDescent="0.3">
      <c r="B157" s="891" t="s">
        <v>937</v>
      </c>
      <c r="D157" s="923">
        <f>+SUM(SCI!C157:N157)</f>
        <v>0</v>
      </c>
      <c r="E157" s="923">
        <f>+SUM(SCI!O157:Z157)</f>
        <v>0</v>
      </c>
      <c r="F157" s="923">
        <f>+SUM(SCI!AA157:AL157)</f>
        <v>813746656.61391163</v>
      </c>
      <c r="G157" s="923">
        <f>+SUM(SCI!AM157:AX157)</f>
        <v>946940420.70449889</v>
      </c>
      <c r="H157" s="923">
        <f>+SUM(SCI!AY157:BJ157)</f>
        <v>971277366.18817055</v>
      </c>
      <c r="I157" s="1245">
        <f t="shared" si="2"/>
        <v>2731964443.5065808</v>
      </c>
    </row>
    <row r="158" spans="2:9" ht="16.2" thickBot="1" x14ac:dyDescent="0.35">
      <c r="B158" s="870"/>
      <c r="D158" s="923"/>
      <c r="E158" s="923"/>
      <c r="F158" s="923"/>
      <c r="G158" s="923"/>
      <c r="H158" s="923"/>
      <c r="I158" s="1245"/>
    </row>
    <row r="159" spans="2:9" ht="16.2" thickBot="1" x14ac:dyDescent="0.35">
      <c r="B159" s="29" t="s">
        <v>938</v>
      </c>
      <c r="D159" s="923">
        <f>+SUM(SCI!C159:N159)</f>
        <v>0</v>
      </c>
      <c r="E159" s="923">
        <f>+SUM(SCI!O159:Z159)</f>
        <v>0</v>
      </c>
      <c r="F159" s="923">
        <f>+SUM(SCI!AA159:AL159)</f>
        <v>2482785494.3333492</v>
      </c>
      <c r="G159" s="923">
        <f>+SUM(SCI!AM159:AX159)</f>
        <v>2739721813.9036798</v>
      </c>
      <c r="H159" s="923">
        <f>+SUM(SCI!AY159:BJ159)</f>
        <v>2918481987.1013155</v>
      </c>
      <c r="I159" s="1245">
        <f t="shared" si="2"/>
        <v>8140989295.3383446</v>
      </c>
    </row>
    <row r="160" spans="2:9" ht="15.6" x14ac:dyDescent="0.3">
      <c r="B160" s="891" t="s">
        <v>939</v>
      </c>
      <c r="D160" s="923">
        <f>+SUM(SCI!C160:N160)</f>
        <v>0</v>
      </c>
      <c r="E160" s="923">
        <f>+SUM(SCI!O160:Z160)</f>
        <v>0</v>
      </c>
      <c r="F160" s="923">
        <f>+SUM(SCI!AA160:AL160)</f>
        <v>898028795.8227011</v>
      </c>
      <c r="G160" s="923">
        <f>+SUM(SCI!AM160:AX160)</f>
        <v>952946717.8795408</v>
      </c>
      <c r="H160" s="923">
        <f>+SUM(SCI!AY160:BJ160)</f>
        <v>972827329.03377163</v>
      </c>
      <c r="I160" s="1245">
        <f t="shared" si="2"/>
        <v>2823802842.7360134</v>
      </c>
    </row>
    <row r="161" spans="2:9" ht="15.6" x14ac:dyDescent="0.3">
      <c r="B161" s="870"/>
      <c r="D161" s="923"/>
      <c r="E161" s="923"/>
      <c r="F161" s="923"/>
      <c r="G161" s="923"/>
      <c r="H161" s="923"/>
      <c r="I161" s="1245"/>
    </row>
    <row r="162" spans="2:9" ht="15.6" x14ac:dyDescent="0.3">
      <c r="B162" s="869" t="s">
        <v>944</v>
      </c>
      <c r="D162" s="923">
        <f>+SUM(SCI!C162:N162)</f>
        <v>-9414975847.4050217</v>
      </c>
      <c r="E162" s="923">
        <f>+SUM(SCI!O162:Z162)</f>
        <v>-2857022065.3115215</v>
      </c>
      <c r="F162" s="923">
        <f>+SUM(SCI!AA162:AL162)</f>
        <v>-1652976966.3757658</v>
      </c>
      <c r="G162" s="923">
        <f>+SUM(SCI!AM162:AX162)</f>
        <v>-3443570248.9648657</v>
      </c>
      <c r="H162" s="923">
        <f>+SUM(SCI!AY162:BJ162)</f>
        <v>-4160331992.277545</v>
      </c>
      <c r="I162" s="1245">
        <f t="shared" si="2"/>
        <v>-21528877120.334721</v>
      </c>
    </row>
    <row r="163" spans="2:9" ht="16.2" thickBot="1" x14ac:dyDescent="0.35">
      <c r="B163" s="870"/>
      <c r="D163" s="923"/>
      <c r="E163" s="923"/>
      <c r="F163" s="923"/>
      <c r="G163" s="923"/>
      <c r="H163" s="923"/>
      <c r="I163" s="1245"/>
    </row>
    <row r="164" spans="2:9" ht="16.2" thickBot="1" x14ac:dyDescent="0.35">
      <c r="B164" s="945" t="s">
        <v>945</v>
      </c>
      <c r="D164" s="923">
        <f>+SUM(SCI!C164:N164)</f>
        <v>6907501862.92383</v>
      </c>
      <c r="E164" s="923">
        <f>+SUM(SCI!O164:Z164)</f>
        <v>9874367130.1068821</v>
      </c>
      <c r="F164" s="923">
        <f>+SUM(SCI!AA164:AL164)</f>
        <v>10598710170.629923</v>
      </c>
      <c r="G164" s="923">
        <f>+SUM(SCI!AM164:AX164)</f>
        <v>11179675878.709801</v>
      </c>
      <c r="H164" s="923">
        <f>+SUM(SCI!AY164:BJ164)</f>
        <v>11349262585.025103</v>
      </c>
      <c r="I164" s="1245">
        <f t="shared" si="2"/>
        <v>49909517627.395538</v>
      </c>
    </row>
    <row r="165" spans="2:9" ht="16.2" thickBot="1" x14ac:dyDescent="0.35">
      <c r="B165" s="870"/>
      <c r="D165" s="923"/>
      <c r="E165" s="923"/>
      <c r="F165" s="923"/>
      <c r="G165" s="923"/>
      <c r="H165" s="923"/>
      <c r="I165" s="1245"/>
    </row>
    <row r="166" spans="2:9" ht="16.2" thickBot="1" x14ac:dyDescent="0.35">
      <c r="B166" s="708" t="s">
        <v>946</v>
      </c>
      <c r="D166" s="923">
        <f>+SUM(SCI!C166:N166)</f>
        <v>406789134.0175488</v>
      </c>
      <c r="E166" s="923">
        <f>+SUM(SCI!O166:Z166)</f>
        <v>313537875.90976983</v>
      </c>
      <c r="F166" s="923">
        <f>+SUM(SCI!AA166:AL166)</f>
        <v>216298921.44065416</v>
      </c>
      <c r="G166" s="923">
        <f>+SUM(SCI!AM166:AX166)</f>
        <v>286388092.8930741</v>
      </c>
      <c r="H166" s="923">
        <f>+SUM(SCI!AY166:BJ166)</f>
        <v>405628175.02112794</v>
      </c>
      <c r="I166" s="1245">
        <f t="shared" si="2"/>
        <v>1628642199.2821748</v>
      </c>
    </row>
    <row r="167" spans="2:9" ht="15.6" x14ac:dyDescent="0.3">
      <c r="B167" s="870"/>
      <c r="D167" s="923"/>
      <c r="E167" s="923"/>
      <c r="F167" s="923"/>
      <c r="G167" s="923"/>
      <c r="H167" s="923"/>
      <c r="I167" s="1245"/>
    </row>
    <row r="168" spans="2:9" ht="15.6" x14ac:dyDescent="0.3">
      <c r="B168" s="891" t="s">
        <v>947</v>
      </c>
      <c r="D168" s="923">
        <f>+SUM(SCI!C168:N168)</f>
        <v>77595000</v>
      </c>
      <c r="E168" s="923">
        <f>+SUM(SCI!O168:Z168)</f>
        <v>39900000</v>
      </c>
      <c r="F168" s="923">
        <f>+SUM(SCI!AA168:AL168)</f>
        <v>39900000</v>
      </c>
      <c r="G168" s="923">
        <f>+SUM(SCI!AM168:AX168)</f>
        <v>39900000</v>
      </c>
      <c r="H168" s="923">
        <f>+SUM(SCI!AY168:BJ168)</f>
        <v>39900000</v>
      </c>
      <c r="I168" s="1245">
        <f t="shared" si="2"/>
        <v>237195000</v>
      </c>
    </row>
    <row r="169" spans="2:9" ht="15.6" x14ac:dyDescent="0.3">
      <c r="B169" s="1130" t="s">
        <v>928</v>
      </c>
      <c r="D169" s="923">
        <f>+SUM(SCI!C169:N169)</f>
        <v>39900000</v>
      </c>
      <c r="E169" s="923">
        <f>+SUM(SCI!O169:Z169)</f>
        <v>39900000</v>
      </c>
      <c r="F169" s="923">
        <f>+SUM(SCI!AA169:AL169)</f>
        <v>39900000</v>
      </c>
      <c r="G169" s="923">
        <f>+SUM(SCI!AM169:AX169)</f>
        <v>39900000</v>
      </c>
      <c r="H169" s="923">
        <f>+SUM(SCI!AY169:BJ169)</f>
        <v>39900000</v>
      </c>
      <c r="I169" s="1245">
        <f t="shared" si="2"/>
        <v>199500000</v>
      </c>
    </row>
    <row r="170" spans="2:9" ht="15.6" x14ac:dyDescent="0.3">
      <c r="B170" s="1132" t="s">
        <v>571</v>
      </c>
      <c r="D170" s="923">
        <f>+SUM(SCI!C170:N170)</f>
        <v>37695000</v>
      </c>
      <c r="E170" s="923">
        <f>+SUM(SCI!O170:Z170)</f>
        <v>0</v>
      </c>
      <c r="F170" s="923">
        <f>+SUM(SCI!AA170:AL170)</f>
        <v>0</v>
      </c>
      <c r="G170" s="923">
        <f>+SUM(SCI!AM170:AX170)</f>
        <v>0</v>
      </c>
      <c r="H170" s="923">
        <f>+SUM(SCI!AY170:BJ170)</f>
        <v>0</v>
      </c>
      <c r="I170" s="1245">
        <f t="shared" si="2"/>
        <v>37695000</v>
      </c>
    </row>
    <row r="171" spans="2:9" ht="15.6" x14ac:dyDescent="0.3">
      <c r="B171" s="891" t="s">
        <v>948</v>
      </c>
      <c r="D171" s="923">
        <f>+SUM(SCI!C171:N171)</f>
        <v>329194134.0175488</v>
      </c>
      <c r="E171" s="923">
        <f>+SUM(SCI!O171:Z171)</f>
        <v>273637875.90976983</v>
      </c>
      <c r="F171" s="923">
        <f>+SUM(SCI!AA171:AL171)</f>
        <v>176398921.44065413</v>
      </c>
      <c r="G171" s="923">
        <f>+SUM(SCI!AM171:AX171)</f>
        <v>246488092.89307413</v>
      </c>
      <c r="H171" s="923">
        <f>+SUM(SCI!AY171:BJ171)</f>
        <v>365728175.02112794</v>
      </c>
      <c r="I171" s="1245">
        <f t="shared" si="2"/>
        <v>1391447199.2821748</v>
      </c>
    </row>
    <row r="172" spans="2:9" ht="16.2" thickBot="1" x14ac:dyDescent="0.35">
      <c r="B172" s="870"/>
      <c r="D172" s="923"/>
      <c r="E172" s="923"/>
      <c r="F172" s="923"/>
      <c r="G172" s="923"/>
      <c r="H172" s="923"/>
      <c r="I172" s="1245"/>
    </row>
    <row r="173" spans="2:9" ht="16.2" thickBot="1" x14ac:dyDescent="0.35">
      <c r="B173" s="708" t="s">
        <v>949</v>
      </c>
      <c r="D173" s="923">
        <f>+SUM(SCI!C173:N173)</f>
        <v>6500712728.9062805</v>
      </c>
      <c r="E173" s="923">
        <f>+SUM(SCI!O173:Z173)</f>
        <v>9560829254.1971111</v>
      </c>
      <c r="F173" s="923">
        <f>+SUM(SCI!AA173:AL173)</f>
        <v>10382411249.189268</v>
      </c>
      <c r="G173" s="923">
        <f>+SUM(SCI!AM173:AX173)</f>
        <v>10893287785.816727</v>
      </c>
      <c r="H173" s="923">
        <f>+SUM(SCI!AY173:BJ173)</f>
        <v>10943634410.003975</v>
      </c>
      <c r="I173" s="1245">
        <f t="shared" si="2"/>
        <v>48280875428.113365</v>
      </c>
    </row>
    <row r="174" spans="2:9" ht="16.2" thickBot="1" x14ac:dyDescent="0.35">
      <c r="B174" s="870"/>
      <c r="D174" s="923"/>
      <c r="E174" s="923"/>
      <c r="F174" s="923"/>
      <c r="G174" s="923"/>
      <c r="H174" s="923"/>
      <c r="I174" s="1245"/>
    </row>
    <row r="175" spans="2:9" ht="16.2" thickBot="1" x14ac:dyDescent="0.35">
      <c r="B175" s="944" t="s">
        <v>950</v>
      </c>
      <c r="D175" s="923">
        <f>+SUM(SCI!C175:N175)</f>
        <v>314817746.36166108</v>
      </c>
      <c r="E175" s="923">
        <f>+SUM(SCI!O175:Z175)</f>
        <v>619785110.5894711</v>
      </c>
      <c r="F175" s="923">
        <f>+SUM(SCI!AA175:AL175)</f>
        <v>357717109.00396365</v>
      </c>
      <c r="G175" s="923">
        <f>+SUM(SCI!AM175:AX175)</f>
        <v>741494161.88527393</v>
      </c>
      <c r="H175" s="923">
        <f>+SUM(SCI!AY175:BJ175)</f>
        <v>529476699.51520669</v>
      </c>
      <c r="I175" s="1245">
        <f t="shared" si="2"/>
        <v>2563290827.3555765</v>
      </c>
    </row>
    <row r="176" spans="2:9" ht="15.6" x14ac:dyDescent="0.3">
      <c r="B176" s="905" t="s">
        <v>846</v>
      </c>
      <c r="D176" s="923">
        <f>+SUM(SCI!C176:N176)</f>
        <v>247819913.90285519</v>
      </c>
      <c r="E176" s="923">
        <f>+SUM(SCI!O176:Z176)</f>
        <v>374165511.3599025</v>
      </c>
      <c r="F176" s="923">
        <f>+SUM(SCI!AA176:AL176)</f>
        <v>140311200.4692333</v>
      </c>
      <c r="G176" s="923">
        <f>+SUM(SCI!AM176:AX176)</f>
        <v>559013132.28017581</v>
      </c>
      <c r="H176" s="923">
        <f>+SUM(SCI!AY176:BJ176)</f>
        <v>221405863.29352897</v>
      </c>
      <c r="I176" s="1245">
        <f t="shared" si="2"/>
        <v>1542715621.3056958</v>
      </c>
    </row>
    <row r="177" spans="2:9" ht="15.6" x14ac:dyDescent="0.3">
      <c r="B177" s="906" t="s">
        <v>912</v>
      </c>
      <c r="D177" s="923">
        <f>+SUM(SCI!C177:N177)</f>
        <v>88800394.03935793</v>
      </c>
      <c r="E177" s="923">
        <f>+SUM(SCI!O177:Z177)</f>
        <v>237383730.51186308</v>
      </c>
      <c r="F177" s="923">
        <f>+SUM(SCI!AA177:AL177)</f>
        <v>60669999.799835801</v>
      </c>
      <c r="G177" s="923">
        <f>+SUM(SCI!AM177:AX177)</f>
        <v>254708928.13311243</v>
      </c>
      <c r="H177" s="923">
        <f>+SUM(SCI!AY177:BJ177)</f>
        <v>112998875.70691174</v>
      </c>
      <c r="I177" s="1245">
        <f t="shared" si="2"/>
        <v>754561928.19108105</v>
      </c>
    </row>
    <row r="178" spans="2:9" ht="15.6" x14ac:dyDescent="0.3">
      <c r="B178" s="906" t="s">
        <v>913</v>
      </c>
      <c r="D178" s="923">
        <f>+SUM(SCI!C178:N178)</f>
        <v>69291768.586915314</v>
      </c>
      <c r="E178" s="923">
        <f>+SUM(SCI!O178:Z178)</f>
        <v>85747487.586987793</v>
      </c>
      <c r="F178" s="923">
        <f>+SUM(SCI!AA178:AL178)</f>
        <v>45036047.841234744</v>
      </c>
      <c r="G178" s="923">
        <f>+SUM(SCI!AM178:AX178)</f>
        <v>197137537.8347877</v>
      </c>
      <c r="H178" s="923">
        <f>+SUM(SCI!AY178:BJ178)</f>
        <v>48692774.438219473</v>
      </c>
      <c r="I178" s="1245">
        <f t="shared" si="2"/>
        <v>445905616.28814501</v>
      </c>
    </row>
    <row r="179" spans="2:9" ht="15.6" x14ac:dyDescent="0.3">
      <c r="B179" s="906" t="s">
        <v>951</v>
      </c>
      <c r="D179" s="923">
        <f>+SUM(SCI!C179:N179)</f>
        <v>89727751.276581943</v>
      </c>
      <c r="E179" s="923">
        <f>+SUM(SCI!O179:Z179)</f>
        <v>51034293.261051685</v>
      </c>
      <c r="F179" s="923">
        <f>+SUM(SCI!AA179:AL179)</f>
        <v>34605152.828162774</v>
      </c>
      <c r="G179" s="923">
        <f>+SUM(SCI!AM179:AX179)</f>
        <v>107166666.31227569</v>
      </c>
      <c r="H179" s="923">
        <f>+SUM(SCI!AY179:BJ179)</f>
        <v>59714213.148397774</v>
      </c>
      <c r="I179" s="1245">
        <f t="shared" si="2"/>
        <v>342248076.8264699</v>
      </c>
    </row>
    <row r="180" spans="2:9" ht="15.6" x14ac:dyDescent="0.3">
      <c r="B180" s="907" t="s">
        <v>850</v>
      </c>
      <c r="D180" s="923">
        <f>+SUM(SCI!C180:N180)</f>
        <v>66997832.458805911</v>
      </c>
      <c r="E180" s="923">
        <f>+SUM(SCI!O180:Z180)</f>
        <v>245619599.22956863</v>
      </c>
      <c r="F180" s="923">
        <f>+SUM(SCI!AA180:AL180)</f>
        <v>217405908.53473032</v>
      </c>
      <c r="G180" s="923">
        <f>+SUM(SCI!AM180:AX180)</f>
        <v>182481029.60509804</v>
      </c>
      <c r="H180" s="923">
        <f>+SUM(SCI!AY180:BJ180)</f>
        <v>308070836.22167772</v>
      </c>
      <c r="I180" s="1245">
        <f t="shared" si="2"/>
        <v>1020575206.0498805</v>
      </c>
    </row>
    <row r="181" spans="2:9" ht="15.6" x14ac:dyDescent="0.3">
      <c r="B181" s="908" t="s">
        <v>952</v>
      </c>
      <c r="D181" s="923">
        <f>+SUM(SCI!C181:N181)</f>
        <v>66997832.458805911</v>
      </c>
      <c r="E181" s="923">
        <f>+SUM(SCI!O181:Z181)</f>
        <v>145471620.562902</v>
      </c>
      <c r="F181" s="923">
        <f>+SUM(SCI!AA181:AL181)</f>
        <v>64566184.294063643</v>
      </c>
      <c r="G181" s="923">
        <f>+SUM(SCI!AM181:AX181)</f>
        <v>112190082.67755732</v>
      </c>
      <c r="H181" s="923">
        <f>+SUM(SCI!AY181:BJ181)</f>
        <v>132959273.0947161</v>
      </c>
      <c r="I181" s="1245">
        <f t="shared" si="2"/>
        <v>522184993.088045</v>
      </c>
    </row>
    <row r="182" spans="2:9" ht="15.6" x14ac:dyDescent="0.3">
      <c r="B182" s="909" t="s">
        <v>852</v>
      </c>
      <c r="D182" s="923">
        <f>+SUM(SCI!C182:N182)</f>
        <v>66997832.458805911</v>
      </c>
      <c r="E182" s="923">
        <f>+SUM(SCI!O182:Z182)</f>
        <v>74468906.962902009</v>
      </c>
      <c r="F182" s="923">
        <f>+SUM(SCI!AA182:AL182)</f>
        <v>48987852.768943653</v>
      </c>
      <c r="G182" s="923">
        <f>+SUM(SCI!AM182:AX182)</f>
        <v>76832789.598210141</v>
      </c>
      <c r="H182" s="923">
        <f>+SUM(SCI!AY182:BJ182)</f>
        <v>91125014.704455316</v>
      </c>
      <c r="I182" s="1245">
        <f t="shared" si="2"/>
        <v>358412396.49331707</v>
      </c>
    </row>
    <row r="183" spans="2:9" ht="15.6" x14ac:dyDescent="0.3">
      <c r="B183" s="909" t="s">
        <v>853</v>
      </c>
      <c r="D183" s="923">
        <f>+SUM(SCI!C183:N183)</f>
        <v>0</v>
      </c>
      <c r="E183" s="923">
        <f>+SUM(SCI!O183:Z183)</f>
        <v>71002713.599999964</v>
      </c>
      <c r="F183" s="923">
        <f>+SUM(SCI!AA183:AL183)</f>
        <v>15578331.525119994</v>
      </c>
      <c r="G183" s="923">
        <f>+SUM(SCI!AM183:AX183)</f>
        <v>35357293.079347178</v>
      </c>
      <c r="H183" s="923">
        <f>+SUM(SCI!AY183:BJ183)</f>
        <v>41834258.390260771</v>
      </c>
      <c r="I183" s="1245">
        <f t="shared" si="2"/>
        <v>163772596.5947279</v>
      </c>
    </row>
    <row r="184" spans="2:9" ht="15.6" x14ac:dyDescent="0.3">
      <c r="B184" s="910" t="s">
        <v>854</v>
      </c>
      <c r="D184" s="923">
        <f>+SUM(SCI!C184:N184)</f>
        <v>0</v>
      </c>
      <c r="E184" s="923">
        <f>+SUM(SCI!O184:Z184)</f>
        <v>100147978.66666663</v>
      </c>
      <c r="F184" s="923">
        <f>+SUM(SCI!AA184:AL184)</f>
        <v>152839724.24066672</v>
      </c>
      <c r="G184" s="923">
        <f>+SUM(SCI!AM184:AX184)</f>
        <v>70290946.92754072</v>
      </c>
      <c r="H184" s="923">
        <f>+SUM(SCI!AY184:BJ184)</f>
        <v>175111563.12696165</v>
      </c>
      <c r="I184" s="1245">
        <f t="shared" si="2"/>
        <v>498390212.96183568</v>
      </c>
    </row>
    <row r="185" spans="2:9" ht="15.6" x14ac:dyDescent="0.3">
      <c r="B185" s="909" t="s">
        <v>953</v>
      </c>
      <c r="D185" s="923">
        <f>+SUM(SCI!C185:N185)</f>
        <v>0</v>
      </c>
      <c r="E185" s="923">
        <f>+SUM(SCI!O185:Z185)</f>
        <v>100147978.66666663</v>
      </c>
      <c r="F185" s="923">
        <f>+SUM(SCI!AA185:AL185)</f>
        <v>78766415.840666696</v>
      </c>
      <c r="G185" s="923">
        <f>+SUM(SCI!AM185:AX185)</f>
        <v>38991864.76228074</v>
      </c>
      <c r="H185" s="923">
        <f>+SUM(SCI!AY185:BJ185)</f>
        <v>96950224.618680224</v>
      </c>
      <c r="I185" s="1245">
        <f t="shared" si="2"/>
        <v>314856483.88829428</v>
      </c>
    </row>
    <row r="186" spans="2:9" ht="15.6" x14ac:dyDescent="0.3">
      <c r="B186" s="909" t="s">
        <v>856</v>
      </c>
      <c r="D186" s="923">
        <f>+SUM(SCI!C186:N186)</f>
        <v>0</v>
      </c>
      <c r="E186" s="923">
        <f>+SUM(SCI!O186:Z186)</f>
        <v>0</v>
      </c>
      <c r="F186" s="923">
        <f>+SUM(SCI!AA186:AL186)</f>
        <v>74073308.400000006</v>
      </c>
      <c r="G186" s="923">
        <f>+SUM(SCI!AM186:AX186)</f>
        <v>31299082.165259983</v>
      </c>
      <c r="H186" s="923">
        <f>+SUM(SCI!AY186:BJ186)</f>
        <v>78161338.50828141</v>
      </c>
      <c r="I186" s="1245">
        <f t="shared" si="2"/>
        <v>183533729.0735414</v>
      </c>
    </row>
    <row r="187" spans="2:9" ht="16.2" thickBot="1" x14ac:dyDescent="0.35">
      <c r="B187" s="870"/>
      <c r="D187" s="923"/>
      <c r="E187" s="923"/>
      <c r="F187" s="923"/>
      <c r="G187" s="923"/>
      <c r="H187" s="923"/>
      <c r="I187" s="1245"/>
    </row>
    <row r="188" spans="2:9" ht="16.2" thickBot="1" x14ac:dyDescent="0.35">
      <c r="B188" s="944" t="s">
        <v>947</v>
      </c>
      <c r="D188" s="923">
        <f>+SUM(SCI!C188:N188)</f>
        <v>951182777.77777791</v>
      </c>
      <c r="E188" s="923">
        <f>+SUM(SCI!O188:Z188)</f>
        <v>667111111.11111116</v>
      </c>
      <c r="F188" s="923">
        <f>+SUM(SCI!AA188:AL188)</f>
        <v>573800000.00000012</v>
      </c>
      <c r="G188" s="923">
        <f>+SUM(SCI!AM188:AX188)</f>
        <v>473627777.77777779</v>
      </c>
      <c r="H188" s="923">
        <f>+SUM(SCI!AY188:BJ188)</f>
        <v>249955555.55555546</v>
      </c>
      <c r="I188" s="1245">
        <f t="shared" si="2"/>
        <v>2915677222.2222223</v>
      </c>
    </row>
    <row r="189" spans="2:9" ht="15.6" x14ac:dyDescent="0.3">
      <c r="B189" s="1130" t="s">
        <v>928</v>
      </c>
      <c r="D189" s="923">
        <f>+SUM(SCI!C189:N189)</f>
        <v>79800000</v>
      </c>
      <c r="E189" s="923">
        <f>+SUM(SCI!O189:Z189)</f>
        <v>79800000</v>
      </c>
      <c r="F189" s="923">
        <f>+SUM(SCI!AA189:AL189)</f>
        <v>79800000</v>
      </c>
      <c r="G189" s="923">
        <f>+SUM(SCI!AM189:AX189)</f>
        <v>79800000</v>
      </c>
      <c r="H189" s="923">
        <f>+SUM(SCI!AY189:BJ189)</f>
        <v>79800000</v>
      </c>
      <c r="I189" s="1245">
        <f t="shared" si="2"/>
        <v>399000000</v>
      </c>
    </row>
    <row r="190" spans="2:9" ht="15.6" x14ac:dyDescent="0.3">
      <c r="B190" s="1132" t="s">
        <v>571</v>
      </c>
      <c r="D190" s="923">
        <f>+SUM(SCI!C190:N190)</f>
        <v>70005000</v>
      </c>
      <c r="E190" s="923">
        <f>+SUM(SCI!O190:Z190)</f>
        <v>0</v>
      </c>
      <c r="F190" s="923">
        <f>+SUM(SCI!AA190:AL190)</f>
        <v>0</v>
      </c>
      <c r="G190" s="923">
        <f>+SUM(SCI!AM190:AX190)</f>
        <v>0</v>
      </c>
      <c r="H190" s="923">
        <f>+SUM(SCI!AY190:BJ190)</f>
        <v>0</v>
      </c>
      <c r="I190" s="1245">
        <f t="shared" si="2"/>
        <v>70005000</v>
      </c>
    </row>
    <row r="191" spans="2:9" ht="15.6" x14ac:dyDescent="0.3">
      <c r="B191" s="1133" t="s">
        <v>800</v>
      </c>
      <c r="D191" s="923">
        <f>+SUM(SCI!C191:N191)</f>
        <v>801377777.77777779</v>
      </c>
      <c r="E191" s="923">
        <f>+SUM(SCI!O191:Z191)</f>
        <v>587311111.11111116</v>
      </c>
      <c r="F191" s="923">
        <f>+SUM(SCI!AA191:AL191)</f>
        <v>494000000.00000006</v>
      </c>
      <c r="G191" s="923">
        <f>+SUM(SCI!AM191:AX191)</f>
        <v>393827777.77777779</v>
      </c>
      <c r="H191" s="923">
        <f>+SUM(SCI!AY191:BJ191)</f>
        <v>170155555.55555555</v>
      </c>
      <c r="I191" s="1245">
        <f t="shared" si="2"/>
        <v>2446672222.2222219</v>
      </c>
    </row>
    <row r="192" spans="2:9" ht="16.2" thickBot="1" x14ac:dyDescent="0.35">
      <c r="B192" s="870"/>
      <c r="D192" s="923"/>
      <c r="E192" s="923"/>
      <c r="F192" s="923"/>
      <c r="G192" s="923"/>
      <c r="H192" s="923"/>
      <c r="I192" s="1245"/>
    </row>
    <row r="193" spans="2:9" ht="16.2" thickBot="1" x14ac:dyDescent="0.35">
      <c r="B193" s="944" t="s">
        <v>954</v>
      </c>
      <c r="D193" s="923">
        <f>+SUM(SCI!C193:N193)</f>
        <v>1776774143.7568069</v>
      </c>
      <c r="E193" s="923">
        <f>+SUM(SCI!O193:Z193)</f>
        <v>3268481769.6971602</v>
      </c>
      <c r="F193" s="923">
        <f>+SUM(SCI!AA193:AL193)</f>
        <v>3934034982.6496701</v>
      </c>
      <c r="G193" s="923">
        <f>+SUM(SCI!AM193:AX193)</f>
        <v>4178333083.9928327</v>
      </c>
      <c r="H193" s="923">
        <f>+SUM(SCI!AY193:BJ193)</f>
        <v>4547215006.8273811</v>
      </c>
      <c r="I193" s="1245">
        <f t="shared" si="2"/>
        <v>17704838986.923851</v>
      </c>
    </row>
    <row r="194" spans="2:9" ht="16.2" thickBot="1" x14ac:dyDescent="0.35">
      <c r="B194" s="870"/>
      <c r="D194" s="923"/>
      <c r="E194" s="923"/>
      <c r="F194" s="923"/>
      <c r="G194" s="923"/>
      <c r="H194" s="923"/>
      <c r="I194" s="1245"/>
    </row>
    <row r="195" spans="2:9" ht="16.2" thickBot="1" x14ac:dyDescent="0.35">
      <c r="B195" s="944" t="s">
        <v>948</v>
      </c>
      <c r="D195" s="923">
        <f>+SUM(SCI!C195:N195)</f>
        <v>177258379.85560322</v>
      </c>
      <c r="E195" s="923">
        <f>+SUM(SCI!O195:Z195)</f>
        <v>273637875.90976983</v>
      </c>
      <c r="F195" s="923">
        <f>+SUM(SCI!AA195:AL195)</f>
        <v>411597483.36152619</v>
      </c>
      <c r="G195" s="923">
        <f>+SUM(SCI!AM195:AX195)</f>
        <v>369732139.33961111</v>
      </c>
      <c r="H195" s="923">
        <f>+SUM(SCI!AY195:BJ195)</f>
        <v>299232143.19910461</v>
      </c>
      <c r="I195" s="1245">
        <f t="shared" si="2"/>
        <v>1531458021.6656148</v>
      </c>
    </row>
    <row r="196" spans="2:9" ht="16.2" thickBot="1" x14ac:dyDescent="0.35">
      <c r="B196" s="870"/>
      <c r="D196" s="923"/>
      <c r="E196" s="923"/>
      <c r="F196" s="923"/>
      <c r="G196" s="923"/>
      <c r="H196" s="923"/>
      <c r="I196" s="1245"/>
    </row>
    <row r="197" spans="2:9" ht="16.2" thickBot="1" x14ac:dyDescent="0.35">
      <c r="B197" s="944" t="s">
        <v>826</v>
      </c>
      <c r="D197" s="923">
        <f>+SUM(SCI!C197:N197)</f>
        <v>3280679681.1544323</v>
      </c>
      <c r="E197" s="923">
        <f>+SUM(SCI!O197:Z197)</f>
        <v>4731813386.8895998</v>
      </c>
      <c r="F197" s="923">
        <f>+SUM(SCI!AA197:AL197)</f>
        <v>5105261674.1741095</v>
      </c>
      <c r="G197" s="923">
        <f>+SUM(SCI!AM197:AX197)</f>
        <v>5130100622.8212318</v>
      </c>
      <c r="H197" s="923">
        <f>+SUM(SCI!AY197:BJ197)</f>
        <v>5317755004.9067268</v>
      </c>
      <c r="I197" s="1245">
        <f t="shared" ref="I197:I241" si="3">SUM(D197:H197)</f>
        <v>23565610369.946102</v>
      </c>
    </row>
    <row r="198" spans="2:9" ht="15.6" x14ac:dyDescent="0.3">
      <c r="B198" s="870"/>
      <c r="D198" s="923"/>
      <c r="E198" s="923"/>
      <c r="F198" s="923"/>
      <c r="G198" s="923"/>
      <c r="H198" s="923"/>
      <c r="I198" s="1245"/>
    </row>
    <row r="199" spans="2:9" ht="15.6" x14ac:dyDescent="0.3">
      <c r="B199" s="869" t="s">
        <v>955</v>
      </c>
      <c r="D199" s="923">
        <f>+SUM(SCI!C199:N199)</f>
        <v>-16322477710.328852</v>
      </c>
      <c r="E199" s="923">
        <f>+SUM(SCI!O199:Z199)</f>
        <v>-12731389195.418402</v>
      </c>
      <c r="F199" s="923">
        <f>+SUM(SCI!AA199:AL199)</f>
        <v>-12251687137.00569</v>
      </c>
      <c r="G199" s="923">
        <f>+SUM(SCI!AM199:AX199)</f>
        <v>-14623246127.674665</v>
      </c>
      <c r="H199" s="923">
        <f>+SUM(SCI!AY199:BJ199)</f>
        <v>-15509594577.302649</v>
      </c>
      <c r="I199" s="1245">
        <f t="shared" si="3"/>
        <v>-71438394747.730255</v>
      </c>
    </row>
    <row r="200" spans="2:9" ht="15.6" x14ac:dyDescent="0.3">
      <c r="B200" s="870"/>
      <c r="D200" s="923"/>
      <c r="E200" s="923"/>
      <c r="F200" s="923"/>
      <c r="G200" s="923"/>
      <c r="H200" s="923"/>
      <c r="I200" s="1245"/>
    </row>
    <row r="201" spans="2:9" ht="15.6" x14ac:dyDescent="0.3">
      <c r="B201" s="903" t="s">
        <v>956</v>
      </c>
      <c r="D201" s="923">
        <f>+SUM(SCI!C201:N201)</f>
        <v>955042572.16186118</v>
      </c>
      <c r="E201" s="923">
        <f>+SUM(SCI!O201:Z201)</f>
        <v>2296764821.2814956</v>
      </c>
      <c r="F201" s="923">
        <f>+SUM(SCI!AA201:AL201)</f>
        <v>3319129694.3248253</v>
      </c>
      <c r="G201" s="923">
        <f>+SUM(SCI!AM201:AX201)</f>
        <v>2921139223.5476346</v>
      </c>
      <c r="H201" s="923">
        <f>+SUM(SCI!AY201:BJ201)</f>
        <v>3766825963.6699643</v>
      </c>
      <c r="I201" s="1245">
        <f t="shared" si="3"/>
        <v>13258902274.985781</v>
      </c>
    </row>
    <row r="202" spans="2:9" ht="16.2" thickBot="1" x14ac:dyDescent="0.35">
      <c r="B202" s="870"/>
      <c r="D202" s="923"/>
      <c r="E202" s="923"/>
      <c r="F202" s="923"/>
      <c r="G202" s="923"/>
      <c r="H202" s="923"/>
      <c r="I202" s="1245"/>
    </row>
    <row r="203" spans="2:9" ht="16.2" thickBot="1" x14ac:dyDescent="0.35">
      <c r="B203" s="946" t="s">
        <v>957</v>
      </c>
      <c r="D203" s="923">
        <f>+SUM(SCI!C203:N203)</f>
        <v>194482192.39020896</v>
      </c>
      <c r="E203" s="923">
        <f>+SUM(SCI!O203:Z203)</f>
        <v>374356856.62526536</v>
      </c>
      <c r="F203" s="923">
        <f>+SUM(SCI!AA203:AL203)</f>
        <v>567307356.61364639</v>
      </c>
      <c r="G203" s="923">
        <f>+SUM(SCI!AM203:AX203)</f>
        <v>453455841.29254532</v>
      </c>
      <c r="H203" s="923">
        <f>+SUM(SCI!AY203:BJ203)</f>
        <v>526973133.41815662</v>
      </c>
      <c r="I203" s="1245">
        <f t="shared" si="3"/>
        <v>2116575380.3398228</v>
      </c>
    </row>
    <row r="204" spans="2:9" ht="15.6" x14ac:dyDescent="0.3">
      <c r="B204" s="806" t="s">
        <v>846</v>
      </c>
      <c r="D204" s="923">
        <f>+SUM(SCI!C204:N204)</f>
        <v>139535462.14786118</v>
      </c>
      <c r="E204" s="923">
        <f>+SUM(SCI!O204:Z204)</f>
        <v>279574923.96273202</v>
      </c>
      <c r="F204" s="923">
        <f>+SUM(SCI!AA204:AL204)</f>
        <v>358432306.52167302</v>
      </c>
      <c r="G204" s="923">
        <f>+SUM(SCI!AM204:AX204)</f>
        <v>231089091.16501969</v>
      </c>
      <c r="H204" s="923">
        <f>+SUM(SCI!AY204:BJ204)</f>
        <v>397449950.05461991</v>
      </c>
      <c r="I204" s="1245">
        <f t="shared" si="3"/>
        <v>1406081733.8519058</v>
      </c>
    </row>
    <row r="205" spans="2:9" ht="15.6" x14ac:dyDescent="0.3">
      <c r="B205" s="912" t="s">
        <v>850</v>
      </c>
      <c r="D205" s="923">
        <f>+SUM(SCI!C205:N205)</f>
        <v>54946730.242347777</v>
      </c>
      <c r="E205" s="923">
        <f>+SUM(SCI!O205:Z205)</f>
        <v>94781932.662533343</v>
      </c>
      <c r="F205" s="923">
        <f>+SUM(SCI!AA205:AL205)</f>
        <v>208875050.0919733</v>
      </c>
      <c r="G205" s="923">
        <f>+SUM(SCI!AM205:AX205)</f>
        <v>222366750.12752563</v>
      </c>
      <c r="H205" s="923">
        <f>+SUM(SCI!AY205:BJ205)</f>
        <v>129523183.36353678</v>
      </c>
      <c r="I205" s="1245">
        <f t="shared" si="3"/>
        <v>710493646.48791695</v>
      </c>
    </row>
    <row r="206" spans="2:9" ht="15.6" x14ac:dyDescent="0.3">
      <c r="B206" s="913" t="s">
        <v>952</v>
      </c>
      <c r="D206" s="923">
        <f>+SUM(SCI!C206:N206)</f>
        <v>54946730.242347777</v>
      </c>
      <c r="E206" s="923">
        <f>+SUM(SCI!O206:Z206)</f>
        <v>65473432.662533358</v>
      </c>
      <c r="F206" s="923">
        <f>+SUM(SCI!AA206:AL206)</f>
        <v>137833829.18863997</v>
      </c>
      <c r="G206" s="923">
        <f>+SUM(SCI!AM206:AX206)</f>
        <v>93331506.013584182</v>
      </c>
      <c r="H206" s="923">
        <f>+SUM(SCI!AY206:BJ206)</f>
        <v>72731514.873920307</v>
      </c>
      <c r="I206" s="1245">
        <f t="shared" si="3"/>
        <v>424317012.98102564</v>
      </c>
    </row>
    <row r="207" spans="2:9" ht="15.6" x14ac:dyDescent="0.3">
      <c r="B207" s="914" t="s">
        <v>854</v>
      </c>
      <c r="D207" s="923">
        <f>+SUM(SCI!C207:N207)</f>
        <v>0</v>
      </c>
      <c r="E207" s="923">
        <f>+SUM(SCI!O207:Z207)</f>
        <v>29308499.999999978</v>
      </c>
      <c r="F207" s="923">
        <f>+SUM(SCI!AA207:AL207)</f>
        <v>71041220.903333366</v>
      </c>
      <c r="G207" s="923">
        <f>+SUM(SCI!AM207:AX207)</f>
        <v>129035244.1139414</v>
      </c>
      <c r="H207" s="923">
        <f>+SUM(SCI!AY207:BJ207)</f>
        <v>56791668.489616461</v>
      </c>
      <c r="I207" s="1245">
        <f t="shared" si="3"/>
        <v>286176633.50689119</v>
      </c>
    </row>
    <row r="208" spans="2:9" ht="16.2" thickBot="1" x14ac:dyDescent="0.35">
      <c r="B208" s="870"/>
      <c r="D208" s="923"/>
      <c r="E208" s="923"/>
      <c r="F208" s="923"/>
      <c r="G208" s="923"/>
      <c r="H208" s="923"/>
      <c r="I208" s="1245"/>
    </row>
    <row r="209" spans="2:9" ht="16.2" thickBot="1" x14ac:dyDescent="0.35">
      <c r="B209" s="708" t="s">
        <v>958</v>
      </c>
      <c r="D209" s="923">
        <f>+SUM(SCI!C209:N209)</f>
        <v>561791085.51595962</v>
      </c>
      <c r="E209" s="923">
        <f>+SUM(SCI!O209:Z209)</f>
        <v>1689567340.6825593</v>
      </c>
      <c r="F209" s="923">
        <f>+SUM(SCI!AA209:AL209)</f>
        <v>2274645871.7294259</v>
      </c>
      <c r="G209" s="923">
        <f>+SUM(SCI!AM209:AX209)</f>
        <v>2314374050.7861948</v>
      </c>
      <c r="H209" s="923">
        <f>+SUM(SCI!AY209:BJ209)</f>
        <v>2857017031.205143</v>
      </c>
      <c r="I209" s="1245">
        <f t="shared" si="3"/>
        <v>9697395379.919281</v>
      </c>
    </row>
    <row r="210" spans="2:9" ht="16.2" thickBot="1" x14ac:dyDescent="0.35">
      <c r="B210" s="870"/>
      <c r="D210" s="923"/>
      <c r="E210" s="923"/>
      <c r="F210" s="923"/>
      <c r="G210" s="923"/>
      <c r="H210" s="923"/>
      <c r="I210" s="1245"/>
    </row>
    <row r="211" spans="2:9" ht="16.2" thickBot="1" x14ac:dyDescent="0.35">
      <c r="B211" s="946" t="s">
        <v>959</v>
      </c>
      <c r="D211" s="923">
        <f>+SUM(SCI!C211:N211)</f>
        <v>167975664.44958052</v>
      </c>
      <c r="E211" s="923">
        <f>+SUM(SCI!O211:Z211)</f>
        <v>232840623.97367117</v>
      </c>
      <c r="F211" s="923">
        <f>+SUM(SCI!AA211:AL211)</f>
        <v>477176465.98175323</v>
      </c>
      <c r="G211" s="923">
        <f>+SUM(SCI!AM211:AX211)</f>
        <v>153309331.46889478</v>
      </c>
      <c r="H211" s="923">
        <f>+SUM(SCI!AY211:BJ211)</f>
        <v>382835799.04666406</v>
      </c>
      <c r="I211" s="1245">
        <f t="shared" si="3"/>
        <v>1414137884.9205637</v>
      </c>
    </row>
    <row r="212" spans="2:9" ht="16.2" thickBot="1" x14ac:dyDescent="0.35">
      <c r="B212" s="870"/>
      <c r="D212" s="923"/>
      <c r="E212" s="923"/>
      <c r="F212" s="923"/>
      <c r="G212" s="923"/>
      <c r="H212" s="923"/>
      <c r="I212" s="1245"/>
    </row>
    <row r="213" spans="2:9" ht="16.2" thickBot="1" x14ac:dyDescent="0.35">
      <c r="B213" s="946" t="s">
        <v>960</v>
      </c>
      <c r="D213" s="923">
        <f>+SUM(SCI!C213:N213)</f>
        <v>30793629.806112308</v>
      </c>
      <c r="E213" s="923">
        <f>+SUM(SCI!O213:Z213)</f>
        <v>0</v>
      </c>
      <c r="F213" s="923">
        <f>+SUM(SCI!AA213:AL213)</f>
        <v>0</v>
      </c>
      <c r="G213" s="923">
        <f>+SUM(SCI!AM213:AX213)</f>
        <v>0</v>
      </c>
      <c r="H213" s="923">
        <f>+SUM(SCI!AY213:BJ213)</f>
        <v>0</v>
      </c>
      <c r="I213" s="1245">
        <f t="shared" si="3"/>
        <v>30793629.806112308</v>
      </c>
    </row>
    <row r="214" spans="2:9" ht="15.6" x14ac:dyDescent="0.3">
      <c r="B214" s="870"/>
      <c r="D214" s="923"/>
      <c r="E214" s="923"/>
      <c r="F214" s="923"/>
      <c r="G214" s="923"/>
      <c r="H214" s="923"/>
      <c r="I214" s="1245"/>
    </row>
    <row r="215" spans="2:9" ht="15.6" x14ac:dyDescent="0.3">
      <c r="B215" s="903" t="s">
        <v>961</v>
      </c>
      <c r="D215" s="923">
        <f>+SUM(SCI!C215:N215)</f>
        <v>5079206405.6235628</v>
      </c>
      <c r="E215" s="923">
        <f>+SUM(SCI!O215:Z215)</f>
        <v>9226052098.940834</v>
      </c>
      <c r="F215" s="923">
        <f>+SUM(SCI!AA215:AL215)</f>
        <v>14949610701.409349</v>
      </c>
      <c r="G215" s="923">
        <f>+SUM(SCI!AM215:AX215)</f>
        <v>20041924425.925766</v>
      </c>
      <c r="H215" s="923">
        <f>+SUM(SCI!AY215:BJ215)</f>
        <v>26082217606.328979</v>
      </c>
      <c r="I215" s="1245">
        <f t="shared" si="3"/>
        <v>75379011238.228485</v>
      </c>
    </row>
    <row r="216" spans="2:9" ht="16.2" thickBot="1" x14ac:dyDescent="0.35">
      <c r="B216" s="870"/>
      <c r="D216" s="923"/>
      <c r="E216" s="923"/>
      <c r="F216" s="923"/>
      <c r="G216" s="923"/>
      <c r="H216" s="923"/>
      <c r="I216" s="1245"/>
    </row>
    <row r="217" spans="2:9" ht="16.2" thickBot="1" x14ac:dyDescent="0.35">
      <c r="B217" s="708" t="s">
        <v>962</v>
      </c>
      <c r="D217" s="923">
        <f>+SUM(SCI!C217:N217)</f>
        <v>304023404.46278733</v>
      </c>
      <c r="E217" s="923">
        <f>+SUM(SCI!O217:Z217)</f>
        <v>541560093.04366803</v>
      </c>
      <c r="F217" s="923">
        <f>+SUM(SCI!AA217:AL217)</f>
        <v>759674988.90099931</v>
      </c>
      <c r="G217" s="923">
        <f>+SUM(SCI!AM217:AX217)</f>
        <v>674273356.88342881</v>
      </c>
      <c r="H217" s="923">
        <f>+SUM(SCI!AY217:BJ217)</f>
        <v>794533910.88708282</v>
      </c>
      <c r="I217" s="1245">
        <f t="shared" si="3"/>
        <v>3074065754.1779661</v>
      </c>
    </row>
    <row r="218" spans="2:9" ht="15.6" x14ac:dyDescent="0.3">
      <c r="B218" s="891" t="s">
        <v>846</v>
      </c>
      <c r="D218" s="923">
        <f>+SUM(SCI!C218:N218)</f>
        <v>258660106.7232855</v>
      </c>
      <c r="E218" s="923">
        <f>+SUM(SCI!O218:Z218)</f>
        <v>314060399.48495042</v>
      </c>
      <c r="F218" s="923">
        <f>+SUM(SCI!AA218:AL218)</f>
        <v>500702879.79491597</v>
      </c>
      <c r="G218" s="923">
        <f>+SUM(SCI!AM218:AX218)</f>
        <v>335226096.21007895</v>
      </c>
      <c r="H218" s="923">
        <f>+SUM(SCI!AY218:BJ218)</f>
        <v>435561614.81242108</v>
      </c>
      <c r="I218" s="1245">
        <f t="shared" si="3"/>
        <v>1844211097.0256519</v>
      </c>
    </row>
    <row r="219" spans="2:9" ht="15.6" x14ac:dyDescent="0.3">
      <c r="B219" s="891" t="s">
        <v>850</v>
      </c>
      <c r="D219" s="923">
        <f>+SUM(SCI!C219:N219)</f>
        <v>45363297.739501774</v>
      </c>
      <c r="E219" s="923">
        <f>+SUM(SCI!O219:Z219)</f>
        <v>227499693.5587177</v>
      </c>
      <c r="F219" s="923">
        <f>+SUM(SCI!AA219:AL219)</f>
        <v>258972109.10608336</v>
      </c>
      <c r="G219" s="923">
        <f>+SUM(SCI!AM219:AX219)</f>
        <v>339047260.6733498</v>
      </c>
      <c r="H219" s="923">
        <f>+SUM(SCI!AY219:BJ219)</f>
        <v>358972296.07466155</v>
      </c>
      <c r="I219" s="1245">
        <f t="shared" si="3"/>
        <v>1229854657.1523142</v>
      </c>
    </row>
    <row r="220" spans="2:9" ht="16.2" thickBot="1" x14ac:dyDescent="0.35">
      <c r="B220" s="870"/>
      <c r="D220" s="923"/>
      <c r="E220" s="923"/>
      <c r="F220" s="923"/>
      <c r="G220" s="923"/>
      <c r="H220" s="923"/>
      <c r="I220" s="1245"/>
    </row>
    <row r="221" spans="2:9" ht="16.2" thickBot="1" x14ac:dyDescent="0.35">
      <c r="B221" s="708" t="s">
        <v>963</v>
      </c>
      <c r="D221" s="923">
        <f>+SUM(SCI!C221:N221)</f>
        <v>750669393.72075081</v>
      </c>
      <c r="E221" s="923">
        <f>+SUM(SCI!O221:Z221)</f>
        <v>1194286555.9403548</v>
      </c>
      <c r="F221" s="923">
        <f>+SUM(SCI!AA221:AL221)</f>
        <v>2058009367.0253479</v>
      </c>
      <c r="G221" s="923">
        <f>+SUM(SCI!AM221:AX221)</f>
        <v>2109397917.2290421</v>
      </c>
      <c r="H221" s="923">
        <f>+SUM(SCI!AY221:BJ221)</f>
        <v>1338083253.584893</v>
      </c>
      <c r="I221" s="1245">
        <f t="shared" si="3"/>
        <v>7450446487.5003891</v>
      </c>
    </row>
    <row r="222" spans="2:9" ht="16.2" thickBot="1" x14ac:dyDescent="0.35">
      <c r="B222" s="870"/>
      <c r="D222" s="923"/>
      <c r="E222" s="923"/>
      <c r="F222" s="923"/>
      <c r="G222" s="923"/>
      <c r="H222" s="923"/>
      <c r="I222" s="1245"/>
    </row>
    <row r="223" spans="2:9" ht="16.2" thickBot="1" x14ac:dyDescent="0.35">
      <c r="B223" s="708" t="s">
        <v>964</v>
      </c>
      <c r="D223" s="923">
        <f>+SUM(SCI!C223:N223)</f>
        <v>4014398002.0566087</v>
      </c>
      <c r="E223" s="923">
        <f>+SUM(SCI!O223:Z223)</f>
        <v>7490205449.9568071</v>
      </c>
      <c r="F223" s="923">
        <f>+SUM(SCI!AA223:AL223)</f>
        <v>12131926345.483004</v>
      </c>
      <c r="G223" s="923">
        <f>+SUM(SCI!AM223:AX223)</f>
        <v>17258253151.813293</v>
      </c>
      <c r="H223" s="923">
        <f>+SUM(SCI!AY223:BJ223)</f>
        <v>23949600441.856998</v>
      </c>
      <c r="I223" s="1245">
        <f t="shared" si="3"/>
        <v>64844383391.166718</v>
      </c>
    </row>
    <row r="224" spans="2:9" ht="15.6" x14ac:dyDescent="0.3">
      <c r="B224" s="915" t="s">
        <v>965</v>
      </c>
      <c r="D224" s="923">
        <f>+SUM(SCI!C224:N224)</f>
        <v>912553133.58281267</v>
      </c>
      <c r="E224" s="923">
        <f>+SUM(SCI!O224:Z224)</f>
        <v>3776267447.2446737</v>
      </c>
      <c r="F224" s="923">
        <f>+SUM(SCI!AA224:AL224)</f>
        <v>8665755464.9650784</v>
      </c>
      <c r="G224" s="923">
        <f>+SUM(SCI!AM224:AX224)</f>
        <v>14272972771.648756</v>
      </c>
      <c r="H224" s="923">
        <f>+SUM(SCI!AY224:BJ224)</f>
        <v>21471115517.468159</v>
      </c>
      <c r="I224" s="1245">
        <f t="shared" si="3"/>
        <v>49098664334.909485</v>
      </c>
    </row>
    <row r="225" spans="2:9" ht="15.6" x14ac:dyDescent="0.3">
      <c r="B225" s="916" t="s">
        <v>966</v>
      </c>
      <c r="D225" s="923">
        <f>+SUM(SCI!C225:N225)</f>
        <v>560353146.7650342</v>
      </c>
      <c r="E225" s="923">
        <f>+SUM(SCI!O225:Z225)</f>
        <v>504041013.20746082</v>
      </c>
      <c r="F225" s="923">
        <f>+SUM(SCI!AA225:AL225)</f>
        <v>438694257.62817168</v>
      </c>
      <c r="G225" s="923">
        <f>+SUM(SCI!AM225:AX225)</f>
        <v>362863380.78218085</v>
      </c>
      <c r="H225" s="923">
        <f>+SUM(SCI!AY225:BJ225)</f>
        <v>274866328.2543835</v>
      </c>
      <c r="I225" s="1245">
        <f t="shared" si="3"/>
        <v>2140818126.6372311</v>
      </c>
    </row>
    <row r="226" spans="2:9" ht="15.6" x14ac:dyDescent="0.3">
      <c r="B226" s="917" t="s">
        <v>967</v>
      </c>
      <c r="D226" s="923">
        <f>+SUM(SCI!C226:N226)</f>
        <v>1806302927.5498405</v>
      </c>
      <c r="E226" s="923">
        <f>+SUM(SCI!O226:Z226)</f>
        <v>1663851940.2386916</v>
      </c>
      <c r="F226" s="923">
        <f>+SUM(SCI!AA226:AL226)</f>
        <v>1624912170.7764363</v>
      </c>
      <c r="G226" s="923">
        <f>+SUM(SCI!AM226:AX226)</f>
        <v>1530291920.9595895</v>
      </c>
      <c r="H226" s="923">
        <f>+SUM(SCI!AY226:BJ226)</f>
        <v>1394734588.2570343</v>
      </c>
      <c r="I226" s="1245">
        <f t="shared" si="3"/>
        <v>8020093547.7815914</v>
      </c>
    </row>
    <row r="227" spans="2:9" ht="15.6" x14ac:dyDescent="0.3">
      <c r="B227" s="918" t="s">
        <v>968</v>
      </c>
      <c r="D227" s="923">
        <f>+SUM(SCI!C227:N227)</f>
        <v>71759737.27494368</v>
      </c>
      <c r="E227" s="923">
        <f>+SUM(SCI!O227:Z227)</f>
        <v>57945679.755968921</v>
      </c>
      <c r="F227" s="923">
        <f>+SUM(SCI!AA227:AL227)</f>
        <v>41307902.234973893</v>
      </c>
      <c r="G227" s="923">
        <f>+SUM(SCI!AM227:AX227)</f>
        <v>17280339.563479442</v>
      </c>
      <c r="H227" s="923">
        <f>+SUM(SCI!AY227:BJ227)</f>
        <v>0</v>
      </c>
      <c r="I227" s="1245">
        <f t="shared" si="3"/>
        <v>188293658.82936594</v>
      </c>
    </row>
    <row r="228" spans="2:9" ht="15.6" x14ac:dyDescent="0.3">
      <c r="B228" s="919" t="s">
        <v>969</v>
      </c>
      <c r="D228" s="923">
        <f>+SUM(SCI!C228:N228)</f>
        <v>168456633.33333334</v>
      </c>
      <c r="E228" s="923">
        <f>+SUM(SCI!O228:Z228)</f>
        <v>163848325.92592597</v>
      </c>
      <c r="F228" s="923">
        <f>+SUM(SCI!AA228:AL228)</f>
        <v>130098992.59259263</v>
      </c>
      <c r="G228" s="923">
        <f>+SUM(SCI!AM228:AX228)</f>
        <v>96349659.259259254</v>
      </c>
      <c r="H228" s="923">
        <f>+SUM(SCI!AY228:BJ228)</f>
        <v>62600325.925925933</v>
      </c>
      <c r="I228" s="1245">
        <f t="shared" si="3"/>
        <v>621353937.03703713</v>
      </c>
    </row>
    <row r="229" spans="2:9" ht="15.6" x14ac:dyDescent="0.3">
      <c r="B229" s="833" t="s">
        <v>970</v>
      </c>
      <c r="D229" s="923">
        <f>+SUM(SCI!C229:N229)</f>
        <v>370204008.23499703</v>
      </c>
      <c r="E229" s="923">
        <f>+SUM(SCI!O229:Z229)</f>
        <v>306909536.87810534</v>
      </c>
      <c r="F229" s="923">
        <f>+SUM(SCI!AA229:AL229)</f>
        <v>225846309.79622591</v>
      </c>
      <c r="G229" s="923">
        <f>+SUM(SCI!AM229:AX229)</f>
        <v>118727465.35263664</v>
      </c>
      <c r="H229" s="923">
        <f>+SUM(SCI!AY229:BJ229)</f>
        <v>0</v>
      </c>
      <c r="I229" s="1245">
        <f t="shared" si="3"/>
        <v>1021687320.261965</v>
      </c>
    </row>
    <row r="230" spans="2:9" ht="15.6" x14ac:dyDescent="0.3">
      <c r="B230" s="1097" t="s">
        <v>971</v>
      </c>
      <c r="D230" s="923">
        <f>+SUM(SCI!C230:N230)</f>
        <v>81584136.890996128</v>
      </c>
      <c r="E230" s="923">
        <f>+SUM(SCI!O230:Z230)</f>
        <v>264815372.58165336</v>
      </c>
      <c r="F230" s="923">
        <f>+SUM(SCI!AA230:AL230)</f>
        <v>260047513.63247257</v>
      </c>
      <c r="G230" s="923">
        <f>+SUM(SCI!AM230:AX230)</f>
        <v>231661256.950306</v>
      </c>
      <c r="H230" s="923">
        <f>+SUM(SCI!AY230:BJ230)</f>
        <v>200005509.48019779</v>
      </c>
      <c r="I230" s="1245">
        <f t="shared" si="3"/>
        <v>1038113789.5356258</v>
      </c>
    </row>
    <row r="231" spans="2:9" ht="15.6" x14ac:dyDescent="0.3">
      <c r="B231" s="1096" t="s">
        <v>972</v>
      </c>
      <c r="D231" s="923">
        <f>+SUM(SCI!C231:N231)</f>
        <v>43184278.424650662</v>
      </c>
      <c r="E231" s="923">
        <f>+SUM(SCI!O231:Z231)</f>
        <v>364762955.30144989</v>
      </c>
      <c r="F231" s="923">
        <f>+SUM(SCI!AA231:AL231)</f>
        <v>286738308.60278809</v>
      </c>
      <c r="G231" s="923">
        <f>+SUM(SCI!AM231:AX231)</f>
        <v>170591752.32688802</v>
      </c>
      <c r="H231" s="923">
        <f>+SUM(SCI!AY231:BJ231)</f>
        <v>71575561.741199195</v>
      </c>
      <c r="I231" s="1245">
        <f t="shared" si="3"/>
        <v>936852856.39697599</v>
      </c>
    </row>
    <row r="232" spans="2:9" ht="15.6" x14ac:dyDescent="0.3">
      <c r="B232" s="1095" t="s">
        <v>973</v>
      </c>
      <c r="D232" s="923">
        <f>+SUM(SCI!C232:N232)</f>
        <v>0</v>
      </c>
      <c r="E232" s="923">
        <f>+SUM(SCI!O232:Z232)</f>
        <v>387763178.82287997</v>
      </c>
      <c r="F232" s="923">
        <f>+SUM(SCI!AA232:AL232)</f>
        <v>458525425.25426376</v>
      </c>
      <c r="G232" s="923">
        <f>+SUM(SCI!AM232:AX232)</f>
        <v>457514604.97019702</v>
      </c>
      <c r="H232" s="923">
        <f>+SUM(SCI!AY232:BJ232)</f>
        <v>474702610.73010105</v>
      </c>
      <c r="I232" s="1245">
        <f t="shared" si="3"/>
        <v>1778505819.7774417</v>
      </c>
    </row>
    <row r="233" spans="2:9" ht="15.6" x14ac:dyDescent="0.3">
      <c r="B233" s="920" t="s">
        <v>880</v>
      </c>
      <c r="D233" s="923">
        <f>+SUM(SCI!C233:N233)</f>
        <v>10115605.383416977</v>
      </c>
      <c r="E233" s="923">
        <f>+SUM(SCI!O233:Z233)</f>
        <v>-2.1457672119140624E-8</v>
      </c>
      <c r="F233" s="923">
        <f>+SUM(SCI!AA233:AL233)</f>
        <v>0</v>
      </c>
      <c r="G233" s="923">
        <f>+SUM(SCI!AM233:AX233)</f>
        <v>0</v>
      </c>
      <c r="H233" s="923">
        <f>+SUM(SCI!AY233:BJ233)</f>
        <v>0</v>
      </c>
      <c r="I233" s="1245">
        <f t="shared" si="3"/>
        <v>10115605.383416954</v>
      </c>
    </row>
    <row r="234" spans="2:9" ht="16.2" thickBot="1" x14ac:dyDescent="0.35">
      <c r="B234" s="870"/>
      <c r="D234" s="923"/>
      <c r="E234" s="923"/>
      <c r="F234" s="923"/>
      <c r="G234" s="923"/>
      <c r="H234" s="923"/>
      <c r="I234" s="1245"/>
    </row>
    <row r="235" spans="2:9" ht="16.2" thickBot="1" x14ac:dyDescent="0.35">
      <c r="B235" s="947" t="s">
        <v>974</v>
      </c>
      <c r="D235" s="923">
        <f>+SUM(SCI!C235:N235)</f>
        <v>-20446641543.790558</v>
      </c>
      <c r="E235" s="923">
        <f>+SUM(SCI!O235:Z235)</f>
        <v>-19660676473.07774</v>
      </c>
      <c r="F235" s="923">
        <f>+SUM(SCI!AA235:AL235)</f>
        <v>-23882168144.090214</v>
      </c>
      <c r="G235" s="923">
        <f>+SUM(SCI!AM235:AX235)</f>
        <v>-31744031330.052795</v>
      </c>
      <c r="H235" s="923">
        <f>+SUM(SCI!AY235:BJ235)</f>
        <v>-37824986219.961655</v>
      </c>
      <c r="I235" s="1245">
        <f t="shared" si="3"/>
        <v>-133558503710.97296</v>
      </c>
    </row>
    <row r="236" spans="2:9" ht="15.6" x14ac:dyDescent="0.3">
      <c r="B236" s="870"/>
      <c r="D236" s="923"/>
      <c r="E236" s="923"/>
      <c r="F236" s="923"/>
      <c r="G236" s="923"/>
      <c r="H236" s="923"/>
      <c r="I236" s="1245"/>
    </row>
    <row r="237" spans="2:9" ht="15.6" x14ac:dyDescent="0.3">
      <c r="B237" s="870" t="s">
        <v>975</v>
      </c>
      <c r="D237" s="923">
        <f>+SUM(SCI!C237:N237)</f>
        <v>6542925294.0129786</v>
      </c>
      <c r="E237" s="923">
        <f>+SUM(SCI!O237:Z237)</f>
        <v>9240517942.3465366</v>
      </c>
      <c r="F237" s="923">
        <f>+SUM(SCI!AA237:AL237)</f>
        <v>9075223894.754282</v>
      </c>
      <c r="G237" s="923">
        <f>+SUM(SCI!AM237:AX237)</f>
        <v>11110410965.518476</v>
      </c>
      <c r="H237" s="923">
        <f>+SUM(SCI!AY237:BJ237)</f>
        <v>12860495314.786964</v>
      </c>
      <c r="I237" s="1245">
        <f t="shared" si="3"/>
        <v>48829573411.419243</v>
      </c>
    </row>
    <row r="238" spans="2:9" ht="16.2" thickBot="1" x14ac:dyDescent="0.35">
      <c r="B238" s="870"/>
      <c r="D238" s="923"/>
      <c r="E238" s="923"/>
      <c r="F238" s="923"/>
      <c r="G238" s="923"/>
      <c r="H238" s="923"/>
      <c r="I238" s="1245"/>
    </row>
    <row r="239" spans="2:9" ht="16.2" thickBot="1" x14ac:dyDescent="0.35">
      <c r="B239" s="947" t="s">
        <v>596</v>
      </c>
      <c r="D239" s="923">
        <f>+SUM(SCI!C239:N239)</f>
        <v>-26989566837.803528</v>
      </c>
      <c r="E239" s="923">
        <f>+SUM(SCI!O239:Z239)</f>
        <v>-28901194415.424274</v>
      </c>
      <c r="F239" s="923">
        <f>+SUM(SCI!AA239:AL239)</f>
        <v>-32957392038.844494</v>
      </c>
      <c r="G239" s="923">
        <f>+SUM(SCI!AM239:AX239)</f>
        <v>-42854442295.571274</v>
      </c>
      <c r="H239" s="923">
        <f>+SUM(SCI!AY239:BJ239)</f>
        <v>-50685481534.748627</v>
      </c>
      <c r="I239" s="1245">
        <f t="shared" si="3"/>
        <v>-182388077122.39221</v>
      </c>
    </row>
    <row r="240" spans="2:9" ht="15.6" x14ac:dyDescent="0.3">
      <c r="B240" s="870"/>
      <c r="D240" s="923"/>
      <c r="E240" s="923"/>
      <c r="F240" s="923"/>
      <c r="G240" s="923"/>
      <c r="H240" s="923"/>
      <c r="I240" s="1245"/>
    </row>
    <row r="241" spans="2:9" ht="15.6" x14ac:dyDescent="0.3">
      <c r="B241" s="829" t="s">
        <v>976</v>
      </c>
      <c r="D241" s="923">
        <f>+SUM(SCI!C241:N241)</f>
        <v>6542925294.0129786</v>
      </c>
      <c r="E241" s="923">
        <f>+SUM(SCI!O241:Z241)</f>
        <v>9240517942.3465366</v>
      </c>
      <c r="F241" s="923">
        <f>+SUM(SCI!AA241:AL241)</f>
        <v>9075223894.754282</v>
      </c>
      <c r="G241" s="923">
        <f>+SUM(SCI!AM241:AX241)</f>
        <v>11110410965.518476</v>
      </c>
      <c r="H241" s="923">
        <f>+SUM(SCI!AY241:BJ241)</f>
        <v>12860495314.786964</v>
      </c>
      <c r="I241" s="1245">
        <f t="shared" si="3"/>
        <v>48829573411.419243</v>
      </c>
    </row>
    <row r="242" spans="2:9" ht="15.6" x14ac:dyDescent="0.3">
      <c r="B242" s="71"/>
      <c r="D242" s="923"/>
      <c r="E242" s="923"/>
      <c r="F242" s="923"/>
      <c r="G242" s="923"/>
      <c r="H242" s="923"/>
      <c r="I242" s="923"/>
    </row>
    <row r="243" spans="2:9" ht="15.6" x14ac:dyDescent="0.3">
      <c r="B243" s="71"/>
      <c r="D243" s="923"/>
      <c r="E243" s="923"/>
      <c r="F243" s="923"/>
      <c r="G243" s="923"/>
      <c r="H243" s="923"/>
      <c r="I243" s="923"/>
    </row>
    <row r="244" spans="2:9" ht="15.6" x14ac:dyDescent="0.3">
      <c r="B244" s="71"/>
      <c r="D244" s="923"/>
      <c r="E244" s="923"/>
      <c r="F244" s="923"/>
      <c r="G244" s="923"/>
      <c r="H244" s="923"/>
      <c r="I244" s="923"/>
    </row>
    <row r="245" spans="2:9" ht="15.6" x14ac:dyDescent="0.3">
      <c r="B245" s="71"/>
      <c r="D245" s="923"/>
      <c r="E245" s="923"/>
      <c r="F245" s="923"/>
      <c r="G245" s="923"/>
      <c r="H245" s="923"/>
      <c r="I245" s="923"/>
    </row>
    <row r="246" spans="2:9" ht="15.6" x14ac:dyDescent="0.3">
      <c r="B246" s="71"/>
      <c r="D246" s="923"/>
      <c r="E246" s="923"/>
      <c r="F246" s="923"/>
      <c r="G246" s="923"/>
      <c r="H246" s="923"/>
      <c r="I246" s="923"/>
    </row>
    <row r="247" spans="2:9" ht="15.6" x14ac:dyDescent="0.3">
      <c r="B247" s="71"/>
      <c r="D247" s="923"/>
      <c r="E247" s="923"/>
      <c r="F247" s="923"/>
      <c r="G247" s="923"/>
      <c r="H247" s="923"/>
      <c r="I247" s="923"/>
    </row>
    <row r="248" spans="2:9" ht="15.6" x14ac:dyDescent="0.3">
      <c r="B248" s="71"/>
      <c r="D248" s="923"/>
      <c r="E248" s="923"/>
      <c r="F248" s="923"/>
      <c r="G248" s="923"/>
      <c r="H248" s="923"/>
      <c r="I248" s="923"/>
    </row>
    <row r="249" spans="2:9" ht="15.6" x14ac:dyDescent="0.3">
      <c r="B249" s="71"/>
      <c r="D249" s="923"/>
      <c r="E249" s="923"/>
      <c r="F249" s="923"/>
      <c r="G249" s="923"/>
      <c r="H249" s="923"/>
      <c r="I249" s="923"/>
    </row>
    <row r="250" spans="2:9" ht="15.6" x14ac:dyDescent="0.3">
      <c r="B250" s="71"/>
      <c r="D250" s="923"/>
      <c r="E250" s="923"/>
      <c r="F250" s="923"/>
      <c r="G250" s="923"/>
      <c r="H250" s="923"/>
      <c r="I250" s="923"/>
    </row>
    <row r="251" spans="2:9" ht="15.6" x14ac:dyDescent="0.3">
      <c r="B251" s="71"/>
      <c r="D251" s="923"/>
      <c r="E251" s="923"/>
      <c r="F251" s="923"/>
      <c r="G251" s="923"/>
      <c r="H251" s="923"/>
      <c r="I251" s="923"/>
    </row>
    <row r="252" spans="2:9" ht="15.6" x14ac:dyDescent="0.3">
      <c r="B252" s="71"/>
      <c r="D252" s="923"/>
      <c r="E252" s="923"/>
      <c r="F252" s="923"/>
      <c r="G252" s="923"/>
      <c r="H252" s="923"/>
      <c r="I252" s="923"/>
    </row>
    <row r="253" spans="2:9" ht="15.6" x14ac:dyDescent="0.3">
      <c r="B253" s="71"/>
      <c r="D253" s="923"/>
      <c r="E253" s="923"/>
      <c r="F253" s="923"/>
      <c r="G253" s="923"/>
      <c r="H253" s="923"/>
      <c r="I253" s="923"/>
    </row>
    <row r="254" spans="2:9" ht="15.6" x14ac:dyDescent="0.3">
      <c r="B254" s="71"/>
      <c r="D254" s="923"/>
      <c r="E254" s="923"/>
      <c r="F254" s="923"/>
      <c r="G254" s="923"/>
      <c r="H254" s="923"/>
      <c r="I254" s="923"/>
    </row>
    <row r="255" spans="2:9" ht="15.6" x14ac:dyDescent="0.3">
      <c r="B255" s="71"/>
      <c r="D255" s="923"/>
      <c r="E255" s="923"/>
      <c r="F255" s="923"/>
      <c r="G255" s="923"/>
      <c r="H255" s="923"/>
      <c r="I255" s="923"/>
    </row>
    <row r="256" spans="2:9" ht="15.6" x14ac:dyDescent="0.3">
      <c r="B256" s="178"/>
      <c r="D256" s="923"/>
      <c r="E256" s="923"/>
      <c r="F256" s="923"/>
      <c r="G256" s="923"/>
      <c r="H256" s="923"/>
      <c r="I256" s="923"/>
    </row>
    <row r="257" spans="2:2" ht="15.6" x14ac:dyDescent="0.3">
      <c r="B257" s="178"/>
    </row>
    <row r="258" spans="2:2" ht="15.6" x14ac:dyDescent="0.3">
      <c r="B258" s="178"/>
    </row>
    <row r="259" spans="2:2" ht="15.6" x14ac:dyDescent="0.3">
      <c r="B259" s="178"/>
    </row>
    <row r="260" spans="2:2" ht="15.6" x14ac:dyDescent="0.3">
      <c r="B260" s="178"/>
    </row>
    <row r="261" spans="2:2" ht="15.6" x14ac:dyDescent="0.3">
      <c r="B261" s="178"/>
    </row>
    <row r="262" spans="2:2" ht="15.6" x14ac:dyDescent="0.3">
      <c r="B262" s="178"/>
    </row>
    <row r="263" spans="2:2" ht="15.6" x14ac:dyDescent="0.3">
      <c r="B263" s="178"/>
    </row>
    <row r="264" spans="2:2" ht="15.6" x14ac:dyDescent="0.3">
      <c r="B264" s="178"/>
    </row>
    <row r="265" spans="2:2" ht="15.6" x14ac:dyDescent="0.3">
      <c r="B265" s="178"/>
    </row>
    <row r="266" spans="2:2" ht="15.6" x14ac:dyDescent="0.3">
      <c r="B266" s="178"/>
    </row>
    <row r="267" spans="2:2" ht="15.6" x14ac:dyDescent="0.3">
      <c r="B267" s="178"/>
    </row>
    <row r="268" spans="2:2" ht="15.6" x14ac:dyDescent="0.3">
      <c r="B268" s="178"/>
    </row>
    <row r="269" spans="2:2" ht="15.6" x14ac:dyDescent="0.3">
      <c r="B269" s="178"/>
    </row>
    <row r="270" spans="2:2" ht="15.6" x14ac:dyDescent="0.3">
      <c r="B270" s="178"/>
    </row>
    <row r="271" spans="2:2" ht="15.6" x14ac:dyDescent="0.3">
      <c r="B271" s="178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FF"/>
  </sheetPr>
  <dimension ref="A1:CH196"/>
  <sheetViews>
    <sheetView showGridLines="0" zoomScaleNormal="100"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RowHeight="15.6" x14ac:dyDescent="0.3"/>
  <cols>
    <col min="1" max="1" width="103.33203125" style="5" bestFit="1" customWidth="1"/>
    <col min="2" max="2" width="11.5546875" style="5"/>
    <col min="3" max="14" width="10.33203125" style="5" bestFit="1" customWidth="1"/>
    <col min="15" max="16" width="13.33203125" style="5" bestFit="1" customWidth="1"/>
    <col min="17" max="17" width="11.109375" style="5" bestFit="1" customWidth="1"/>
    <col min="18" max="18" width="13.33203125" style="5" bestFit="1" customWidth="1"/>
    <col min="19" max="19" width="14.109375" style="5" bestFit="1" customWidth="1"/>
    <col min="20" max="20" width="13.33203125" style="5" bestFit="1" customWidth="1"/>
    <col min="21" max="21" width="11.109375" style="5" bestFit="1" customWidth="1"/>
    <col min="22" max="22" width="14.109375" style="5" bestFit="1" customWidth="1"/>
    <col min="23" max="23" width="11.109375" style="5" bestFit="1" customWidth="1"/>
    <col min="24" max="24" width="14.109375" style="5" bestFit="1" customWidth="1"/>
    <col min="25" max="25" width="13.33203125" style="5" bestFit="1" customWidth="1"/>
    <col min="26" max="26" width="14.109375" style="5" bestFit="1" customWidth="1"/>
    <col min="27" max="29" width="13.33203125" style="5" bestFit="1" customWidth="1"/>
    <col min="30" max="30" width="14.109375" style="5" bestFit="1" customWidth="1"/>
    <col min="31" max="31" width="13.33203125" style="5" bestFit="1" customWidth="1"/>
    <col min="32" max="33" width="14.109375" style="5" bestFit="1" customWidth="1"/>
    <col min="34" max="36" width="13.33203125" style="5" bestFit="1" customWidth="1"/>
    <col min="37" max="40" width="14.109375" style="5" bestFit="1" customWidth="1"/>
    <col min="41" max="41" width="13.33203125" style="5" bestFit="1" customWidth="1"/>
    <col min="42" max="42" width="14.109375" style="5" bestFit="1" customWidth="1"/>
    <col min="43" max="44" width="13.33203125" style="5" bestFit="1" customWidth="1"/>
    <col min="45" max="46" width="14.109375" style="5" bestFit="1" customWidth="1"/>
    <col min="47" max="48" width="13.33203125" style="5" bestFit="1" customWidth="1"/>
    <col min="49" max="49" width="14.109375" style="5" bestFit="1" customWidth="1"/>
    <col min="50" max="50" width="13.33203125" style="5" bestFit="1" customWidth="1"/>
    <col min="51" max="52" width="14.109375" style="5" bestFit="1" customWidth="1"/>
    <col min="53" max="54" width="13.33203125" style="5" bestFit="1" customWidth="1"/>
    <col min="55" max="55" width="14.109375" style="5" bestFit="1" customWidth="1"/>
    <col min="56" max="56" width="13.33203125" style="5" bestFit="1" customWidth="1"/>
    <col min="57" max="57" width="14.109375" style="5" bestFit="1" customWidth="1"/>
    <col min="58" max="58" width="13.33203125" style="5" bestFit="1" customWidth="1"/>
    <col min="59" max="59" width="14.109375" style="5" bestFit="1" customWidth="1"/>
    <col min="60" max="62" width="13.33203125" style="5" bestFit="1" customWidth="1"/>
    <col min="63" max="64" width="14.109375" style="5" bestFit="1" customWidth="1"/>
    <col min="65" max="65" width="13.33203125" style="5" bestFit="1" customWidth="1"/>
    <col min="66" max="66" width="14.109375" style="5" bestFit="1" customWidth="1"/>
    <col min="67" max="69" width="13.33203125" style="5" bestFit="1" customWidth="1"/>
    <col min="70" max="70" width="14.109375" style="5" bestFit="1" customWidth="1"/>
    <col min="71" max="71" width="13.33203125" style="5" bestFit="1" customWidth="1"/>
    <col min="72" max="72" width="14.109375" style="5" bestFit="1" customWidth="1"/>
    <col min="73" max="73" width="13.33203125" style="5" bestFit="1" customWidth="1"/>
    <col min="74" max="74" width="14.109375" style="5" bestFit="1" customWidth="1"/>
    <col min="75" max="75" width="13.77734375" style="5" bestFit="1" customWidth="1"/>
    <col min="76" max="16384" width="11.5546875" style="5"/>
  </cols>
  <sheetData>
    <row r="1" spans="1:75" ht="16.2" thickBot="1" x14ac:dyDescent="0.35">
      <c r="A1" s="55" t="s">
        <v>1046</v>
      </c>
      <c r="B1" s="16"/>
      <c r="C1" s="56">
        <v>43101</v>
      </c>
      <c r="D1" s="56">
        <v>43132</v>
      </c>
      <c r="E1" s="56">
        <v>43160</v>
      </c>
      <c r="F1" s="56">
        <v>43191</v>
      </c>
      <c r="G1" s="56">
        <v>43221</v>
      </c>
      <c r="H1" s="56">
        <v>43252</v>
      </c>
      <c r="I1" s="56">
        <v>43282</v>
      </c>
      <c r="J1" s="56">
        <v>43313</v>
      </c>
      <c r="K1" s="56">
        <v>43344</v>
      </c>
      <c r="L1" s="56">
        <v>43374</v>
      </c>
      <c r="M1" s="56">
        <v>43405</v>
      </c>
      <c r="N1" s="56">
        <v>43435</v>
      </c>
      <c r="O1" s="57">
        <v>43466</v>
      </c>
      <c r="P1" s="57">
        <v>43497</v>
      </c>
      <c r="Q1" s="57">
        <v>43525</v>
      </c>
      <c r="R1" s="57">
        <v>43556</v>
      </c>
      <c r="S1" s="57">
        <v>43586</v>
      </c>
      <c r="T1" s="57">
        <v>43617</v>
      </c>
      <c r="U1" s="57">
        <v>43647</v>
      </c>
      <c r="V1" s="57">
        <v>43678</v>
      </c>
      <c r="W1" s="57">
        <v>43709</v>
      </c>
      <c r="X1" s="57">
        <v>43739</v>
      </c>
      <c r="Y1" s="57">
        <v>43770</v>
      </c>
      <c r="Z1" s="57">
        <v>43800</v>
      </c>
      <c r="AA1" s="58">
        <v>43831</v>
      </c>
      <c r="AB1" s="58">
        <v>43862</v>
      </c>
      <c r="AC1" s="58">
        <v>43891</v>
      </c>
      <c r="AD1" s="58">
        <v>43922</v>
      </c>
      <c r="AE1" s="58">
        <v>43952</v>
      </c>
      <c r="AF1" s="58">
        <v>43983</v>
      </c>
      <c r="AG1" s="58">
        <v>44013</v>
      </c>
      <c r="AH1" s="58">
        <v>44044</v>
      </c>
      <c r="AI1" s="58">
        <v>44075</v>
      </c>
      <c r="AJ1" s="58">
        <v>44105</v>
      </c>
      <c r="AK1" s="58">
        <v>44136</v>
      </c>
      <c r="AL1" s="58">
        <v>44166</v>
      </c>
      <c r="AM1" s="59">
        <v>44197</v>
      </c>
      <c r="AN1" s="59">
        <v>44228</v>
      </c>
      <c r="AO1" s="59">
        <v>44256</v>
      </c>
      <c r="AP1" s="59">
        <v>44287</v>
      </c>
      <c r="AQ1" s="59">
        <v>44317</v>
      </c>
      <c r="AR1" s="59">
        <v>44348</v>
      </c>
      <c r="AS1" s="59">
        <v>44378</v>
      </c>
      <c r="AT1" s="59">
        <v>44409</v>
      </c>
      <c r="AU1" s="59">
        <v>44440</v>
      </c>
      <c r="AV1" s="59">
        <v>44470</v>
      </c>
      <c r="AW1" s="59">
        <v>44501</v>
      </c>
      <c r="AX1" s="59">
        <v>44531</v>
      </c>
      <c r="AY1" s="60">
        <v>44562</v>
      </c>
      <c r="AZ1" s="60">
        <v>44593</v>
      </c>
      <c r="BA1" s="60">
        <v>44621</v>
      </c>
      <c r="BB1" s="60">
        <v>44652</v>
      </c>
      <c r="BC1" s="60">
        <v>44682</v>
      </c>
      <c r="BD1" s="60">
        <v>44713</v>
      </c>
      <c r="BE1" s="60">
        <v>44743</v>
      </c>
      <c r="BF1" s="60">
        <v>44774</v>
      </c>
      <c r="BG1" s="60">
        <v>44805</v>
      </c>
      <c r="BH1" s="60">
        <v>44835</v>
      </c>
      <c r="BI1" s="60">
        <v>44866</v>
      </c>
      <c r="BJ1" s="60">
        <v>44896</v>
      </c>
      <c r="BK1" s="61">
        <v>44927</v>
      </c>
      <c r="BL1" s="61">
        <v>44958</v>
      </c>
      <c r="BM1" s="61">
        <v>44986</v>
      </c>
      <c r="BN1" s="61">
        <v>45017</v>
      </c>
      <c r="BO1" s="61">
        <v>45047</v>
      </c>
      <c r="BP1" s="61">
        <v>45078</v>
      </c>
      <c r="BQ1" s="61">
        <v>45108</v>
      </c>
      <c r="BR1" s="61">
        <v>45139</v>
      </c>
      <c r="BS1" s="61">
        <v>45170</v>
      </c>
      <c r="BT1" s="61">
        <v>45200</v>
      </c>
      <c r="BU1" s="61">
        <v>45231</v>
      </c>
      <c r="BV1" s="61">
        <v>45261</v>
      </c>
      <c r="BW1" s="62" t="s">
        <v>240</v>
      </c>
    </row>
    <row r="2" spans="1:75" ht="16.2" thickBot="1" x14ac:dyDescent="0.35">
      <c r="A2" s="30" t="str">
        <f>+DATA!A6</f>
        <v xml:space="preserve">USD-COP </v>
      </c>
      <c r="B2"/>
      <c r="C2" s="1049">
        <f>+Cálculos!C2</f>
        <v>3502</v>
      </c>
      <c r="D2" s="1049">
        <f>+Cálculos!D2</f>
        <v>3803</v>
      </c>
      <c r="E2" s="1049">
        <f>+Cálculos!E2</f>
        <v>3148</v>
      </c>
      <c r="F2" s="1049">
        <f>+Cálculos!F2</f>
        <v>3205</v>
      </c>
      <c r="G2" s="1049">
        <f>+Cálculos!G2</f>
        <v>3816</v>
      </c>
      <c r="H2" s="1049">
        <f>+Cálculos!H2</f>
        <v>4500</v>
      </c>
      <c r="I2" s="1049">
        <f>+Cálculos!I2</f>
        <v>3246</v>
      </c>
      <c r="J2" s="1049">
        <f>+Cálculos!J2</f>
        <v>3102</v>
      </c>
      <c r="K2" s="1049">
        <f>+Cálculos!K2</f>
        <v>3590</v>
      </c>
      <c r="L2" s="1049">
        <f>+Cálculos!L2</f>
        <v>3146</v>
      </c>
      <c r="M2" s="1049">
        <f>+Cálculos!M2</f>
        <v>3948</v>
      </c>
      <c r="N2" s="1049">
        <f>+Cálculos!N2</f>
        <v>3687</v>
      </c>
      <c r="O2" s="1049">
        <f>+Cálculos!O2</f>
        <v>2954</v>
      </c>
      <c r="P2" s="1049">
        <f>+Cálculos!P2</f>
        <v>3231</v>
      </c>
      <c r="Q2" s="1049">
        <f>+Cálculos!Q2</f>
        <v>3265</v>
      </c>
      <c r="R2" s="1049">
        <f>+Cálculos!R2</f>
        <v>3046</v>
      </c>
      <c r="S2" s="1049">
        <f>+Cálculos!S2</f>
        <v>3650</v>
      </c>
      <c r="T2" s="1049">
        <f>+Cálculos!T2</f>
        <v>4970</v>
      </c>
      <c r="U2" s="1049">
        <f>+Cálculos!U2</f>
        <v>3485</v>
      </c>
      <c r="V2" s="1049">
        <f>+Cálculos!V2</f>
        <v>2904</v>
      </c>
      <c r="W2" s="1049">
        <f>+Cálculos!W2</f>
        <v>3590</v>
      </c>
      <c r="X2" s="1049">
        <f>+Cálculos!X2</f>
        <v>3141</v>
      </c>
      <c r="Y2" s="1049">
        <f>+Cálculos!Y2</f>
        <v>3065</v>
      </c>
      <c r="Z2" s="1049">
        <f>+Cálculos!Z2</f>
        <v>4084</v>
      </c>
      <c r="AA2" s="1049">
        <f>+Cálculos!AA2</f>
        <v>3008</v>
      </c>
      <c r="AB2" s="1049">
        <f>+Cálculos!AB2</f>
        <v>3250</v>
      </c>
      <c r="AC2" s="1049">
        <f>+Cálculos!AC2</f>
        <v>3589</v>
      </c>
      <c r="AD2" s="1049">
        <f>+Cálculos!AD2</f>
        <v>3158</v>
      </c>
      <c r="AE2" s="1049">
        <f>+Cálculos!AE2</f>
        <v>3270</v>
      </c>
      <c r="AF2" s="1049">
        <f>+Cálculos!AF2</f>
        <v>3530</v>
      </c>
      <c r="AG2" s="1049">
        <f>+Cálculos!AG2</f>
        <v>3888</v>
      </c>
      <c r="AH2" s="1049">
        <f>+Cálculos!AH2</f>
        <v>3998</v>
      </c>
      <c r="AI2" s="1049">
        <f>+Cálculos!AI2</f>
        <v>3178</v>
      </c>
      <c r="AJ2" s="1049">
        <f>+Cálculos!AJ2</f>
        <v>2995</v>
      </c>
      <c r="AK2" s="1049">
        <f>+Cálculos!AK2</f>
        <v>4589</v>
      </c>
      <c r="AL2" s="1049">
        <f>+Cálculos!AL2</f>
        <v>3462</v>
      </c>
      <c r="AM2" s="1049">
        <f>+Cálculos!AM2</f>
        <v>4025</v>
      </c>
      <c r="AN2" s="1049">
        <f>+Cálculos!AN2</f>
        <v>2977</v>
      </c>
      <c r="AO2" s="1049">
        <f>+Cálculos!AO2</f>
        <v>2981</v>
      </c>
      <c r="AP2" s="1049">
        <f>+Cálculos!AP2</f>
        <v>3012</v>
      </c>
      <c r="AQ2" s="1049">
        <f>+Cálculos!AQ2</f>
        <v>3454</v>
      </c>
      <c r="AR2" s="1049">
        <f>+Cálculos!AR2</f>
        <v>4250</v>
      </c>
      <c r="AS2" s="1049">
        <f>+Cálculos!AS2</f>
        <v>3955</v>
      </c>
      <c r="AT2" s="1049">
        <f>+Cálculos!AT2</f>
        <v>3525</v>
      </c>
      <c r="AU2" s="1049">
        <f>+Cálculos!AU2</f>
        <v>3250</v>
      </c>
      <c r="AV2" s="1049">
        <f>+Cálculos!AV2</f>
        <v>2912</v>
      </c>
      <c r="AW2" s="1049">
        <f>+Cálculos!AW2</f>
        <v>3951</v>
      </c>
      <c r="AX2" s="1049">
        <f>+Cálculos!AX2</f>
        <v>4065</v>
      </c>
      <c r="AY2" s="1049">
        <f>+Cálculos!AY2</f>
        <v>3880</v>
      </c>
      <c r="AZ2" s="1049">
        <f>+Cálculos!AZ2</f>
        <v>3692</v>
      </c>
      <c r="BA2" s="1049">
        <f>+Cálculos!BA2</f>
        <v>3854</v>
      </c>
      <c r="BB2" s="1049">
        <f>+Cálculos!BB2</f>
        <v>3867</v>
      </c>
      <c r="BC2" s="1049">
        <f>+Cálculos!BC2</f>
        <v>3924</v>
      </c>
      <c r="BD2" s="1049">
        <f>+Cálculos!BD2</f>
        <v>3970</v>
      </c>
      <c r="BE2" s="1049">
        <f>+Cálculos!BE2</f>
        <v>3055</v>
      </c>
      <c r="BF2" s="1049">
        <f>+Cálculos!BF2</f>
        <v>2986</v>
      </c>
      <c r="BG2" s="1049">
        <f>+Cálculos!BG2</f>
        <v>2050</v>
      </c>
      <c r="BH2" s="1049">
        <f>+Cálculos!BH2</f>
        <v>2954</v>
      </c>
      <c r="BI2" s="1049">
        <f>+Cálculos!BI2</f>
        <v>3844</v>
      </c>
      <c r="BJ2" s="1049">
        <f>+Cálculos!BJ2</f>
        <v>4064</v>
      </c>
      <c r="BK2" s="1049">
        <f>+Cálculos!BK2</f>
        <v>2560</v>
      </c>
      <c r="BL2" s="1049">
        <f>+Cálculos!BL2</f>
        <v>3395</v>
      </c>
      <c r="BM2" s="1049">
        <f>+Cálculos!BM2</f>
        <v>3000</v>
      </c>
      <c r="BN2" s="1049">
        <f>+Cálculos!BN2</f>
        <v>3020</v>
      </c>
      <c r="BO2" s="1049">
        <f>+Cálculos!BO2</f>
        <v>3872</v>
      </c>
      <c r="BP2" s="1049">
        <f>+Cálculos!BP2</f>
        <v>3299</v>
      </c>
      <c r="BQ2" s="1049">
        <f>+Cálculos!BQ2</f>
        <v>3673</v>
      </c>
      <c r="BR2" s="1049">
        <f>+Cálculos!BR2</f>
        <v>3520</v>
      </c>
      <c r="BS2" s="1049">
        <f>+Cálculos!BS2</f>
        <v>3980</v>
      </c>
      <c r="BT2" s="1049">
        <f>+Cálculos!BT2</f>
        <v>3854</v>
      </c>
      <c r="BU2" s="1049">
        <f>+Cálculos!BU2</f>
        <v>4050</v>
      </c>
      <c r="BV2" s="1049">
        <f>+Cálculos!BV2</f>
        <v>4281</v>
      </c>
      <c r="BW2" s="65">
        <f>+SUM(C2:BV2)</f>
        <v>252994</v>
      </c>
    </row>
    <row r="3" spans="1:75" ht="16.2" thickBot="1" x14ac:dyDescent="0.35">
      <c r="A3" s="30" t="str">
        <f>+DATA!A7</f>
        <v xml:space="preserve">EUR-USD </v>
      </c>
      <c r="B3"/>
      <c r="C3" s="1050">
        <f>+Cálculos!C3</f>
        <v>1.9</v>
      </c>
      <c r="D3" s="1050">
        <f>+Cálculos!D3</f>
        <v>2.1</v>
      </c>
      <c r="E3" s="1050">
        <f>+Cálculos!E3</f>
        <v>1.8</v>
      </c>
      <c r="F3" s="1050">
        <f>+Cálculos!F3</f>
        <v>1.5</v>
      </c>
      <c r="G3" s="1050">
        <f>+Cálculos!G3</f>
        <v>1.9</v>
      </c>
      <c r="H3" s="1050">
        <f>+Cálculos!H3</f>
        <v>1.7</v>
      </c>
      <c r="I3" s="1050">
        <f>+Cálculos!I3</f>
        <v>2.7</v>
      </c>
      <c r="J3" s="1050">
        <f>+Cálculos!J3</f>
        <v>2.6</v>
      </c>
      <c r="K3" s="1050">
        <f>+Cálculos!K3</f>
        <v>2.2999999999999998</v>
      </c>
      <c r="L3" s="1050">
        <f>+Cálculos!L3</f>
        <v>2.1</v>
      </c>
      <c r="M3" s="1050">
        <f>+Cálculos!M3</f>
        <v>2.2999999999999998</v>
      </c>
      <c r="N3" s="1050">
        <f>+Cálculos!N3</f>
        <v>2.2999999999999998</v>
      </c>
      <c r="O3" s="1050">
        <f>+Cálculos!O3</f>
        <v>2.7</v>
      </c>
      <c r="P3" s="1050">
        <f>+Cálculos!P3</f>
        <v>2.2000000000000002</v>
      </c>
      <c r="Q3" s="1050">
        <f>+Cálculos!Q3</f>
        <v>1.7</v>
      </c>
      <c r="R3" s="1050">
        <f>+Cálculos!R3</f>
        <v>1.9</v>
      </c>
      <c r="S3" s="1050">
        <f>+Cálculos!S3</f>
        <v>2.1</v>
      </c>
      <c r="T3" s="1050">
        <f>+Cálculos!T3</f>
        <v>2</v>
      </c>
      <c r="U3" s="1050">
        <f>+Cálculos!U3</f>
        <v>2.5</v>
      </c>
      <c r="V3" s="1050">
        <f>+Cálculos!V3</f>
        <v>2</v>
      </c>
      <c r="W3" s="1050">
        <f>+Cálculos!W3</f>
        <v>1.8</v>
      </c>
      <c r="X3" s="1050">
        <f>+Cálculos!X3</f>
        <v>2</v>
      </c>
      <c r="Y3" s="1050">
        <f>+Cálculos!Y3</f>
        <v>2.2999999999999998</v>
      </c>
      <c r="Z3" s="1050">
        <f>+Cálculos!Z3</f>
        <v>2.7</v>
      </c>
      <c r="AA3" s="1050">
        <f>+Cálculos!AA3</f>
        <v>1.7</v>
      </c>
      <c r="AB3" s="1050">
        <f>+Cálculos!AB3</f>
        <v>1.9</v>
      </c>
      <c r="AC3" s="1050">
        <f>+Cálculos!AC3</f>
        <v>1.9</v>
      </c>
      <c r="AD3" s="1050">
        <f>+Cálculos!AD3</f>
        <v>2</v>
      </c>
      <c r="AE3" s="1050">
        <f>+Cálculos!AE3</f>
        <v>1.8</v>
      </c>
      <c r="AF3" s="1050">
        <f>+Cálculos!AF3</f>
        <v>1.9</v>
      </c>
      <c r="AG3" s="1050">
        <f>+Cálculos!AG3</f>
        <v>2.8</v>
      </c>
      <c r="AH3" s="1050">
        <f>+Cálculos!AH3</f>
        <v>2.5</v>
      </c>
      <c r="AI3" s="1050">
        <f>+Cálculos!AI3</f>
        <v>2.4</v>
      </c>
      <c r="AJ3" s="1050">
        <f>+Cálculos!AJ3</f>
        <v>1.9</v>
      </c>
      <c r="AK3" s="1050">
        <f>+Cálculos!AK3</f>
        <v>2.2000000000000002</v>
      </c>
      <c r="AL3" s="1050">
        <f>+Cálculos!AL3</f>
        <v>2</v>
      </c>
      <c r="AM3" s="1050">
        <f>+Cálculos!AM3</f>
        <v>2.2000000000000002</v>
      </c>
      <c r="AN3" s="1050">
        <f>+Cálculos!AN3</f>
        <v>1.7</v>
      </c>
      <c r="AO3" s="1050">
        <f>+Cálculos!AO3</f>
        <v>2.2000000000000002</v>
      </c>
      <c r="AP3" s="1050">
        <f>+Cálculos!AP3</f>
        <v>1.7</v>
      </c>
      <c r="AQ3" s="1050">
        <f>+Cálculos!AQ3</f>
        <v>2.2999999999999998</v>
      </c>
      <c r="AR3" s="1050">
        <f>+Cálculos!AR3</f>
        <v>2.1</v>
      </c>
      <c r="AS3" s="1050">
        <f>+Cálculos!AS3</f>
        <v>1.6</v>
      </c>
      <c r="AT3" s="1050">
        <f>+Cálculos!AT3</f>
        <v>1.9</v>
      </c>
      <c r="AU3" s="1050">
        <f>+Cálculos!AU3</f>
        <v>2.1</v>
      </c>
      <c r="AV3" s="1050">
        <f>+Cálculos!AV3</f>
        <v>2.2000000000000002</v>
      </c>
      <c r="AW3" s="1050">
        <f>+Cálculos!AW3</f>
        <v>2.2999999999999998</v>
      </c>
      <c r="AX3" s="1050">
        <f>+Cálculos!AX3</f>
        <v>1.7</v>
      </c>
      <c r="AY3" s="1050">
        <f>+Cálculos!AY3</f>
        <v>2.5</v>
      </c>
      <c r="AZ3" s="1050">
        <f>+Cálculos!AZ3</f>
        <v>2</v>
      </c>
      <c r="BA3" s="1050">
        <f>+Cálculos!BA3</f>
        <v>2.6</v>
      </c>
      <c r="BB3" s="1050">
        <f>+Cálculos!BB3</f>
        <v>2.7</v>
      </c>
      <c r="BC3" s="1050">
        <f>+Cálculos!BC3</f>
        <v>2.2999999999999998</v>
      </c>
      <c r="BD3" s="1050">
        <f>+Cálculos!BD3</f>
        <v>2.2000000000000002</v>
      </c>
      <c r="BE3" s="1050">
        <f>+Cálculos!BE3</f>
        <v>2.7</v>
      </c>
      <c r="BF3" s="1050">
        <f>+Cálculos!BF3</f>
        <v>2.6</v>
      </c>
      <c r="BG3" s="1050">
        <f>+Cálculos!BG3</f>
        <v>2.7</v>
      </c>
      <c r="BH3" s="1050">
        <f>+Cálculos!BH3</f>
        <v>2.1</v>
      </c>
      <c r="BI3" s="1050">
        <f>+Cálculos!BI3</f>
        <v>2.2000000000000002</v>
      </c>
      <c r="BJ3" s="1050">
        <f>+Cálculos!BJ3</f>
        <v>2.5</v>
      </c>
      <c r="BK3" s="1050">
        <f>+Cálculos!BK3</f>
        <v>1.8</v>
      </c>
      <c r="BL3" s="1050">
        <f>+Cálculos!BL3</f>
        <v>1.9</v>
      </c>
      <c r="BM3" s="1050">
        <f>+Cálculos!BM3</f>
        <v>2.2000000000000002</v>
      </c>
      <c r="BN3" s="1050">
        <f>+Cálculos!BN3</f>
        <v>2.5</v>
      </c>
      <c r="BO3" s="1050">
        <f>+Cálculos!BO3</f>
        <v>2.5</v>
      </c>
      <c r="BP3" s="1050">
        <f>+Cálculos!BP3</f>
        <v>2.7</v>
      </c>
      <c r="BQ3" s="1050">
        <f>+Cálculos!BQ3</f>
        <v>2.5</v>
      </c>
      <c r="BR3" s="1050">
        <f>+Cálculos!BR3</f>
        <v>2.7</v>
      </c>
      <c r="BS3" s="1050">
        <f>+Cálculos!BS3</f>
        <v>2.4</v>
      </c>
      <c r="BT3" s="1050">
        <f>+Cálculos!BT3</f>
        <v>2.2999999999999998</v>
      </c>
      <c r="BU3" s="1050">
        <f>+Cálculos!BU3</f>
        <v>2.6</v>
      </c>
      <c r="BV3" s="1050">
        <f>+Cálculos!BV3</f>
        <v>2.9</v>
      </c>
      <c r="BW3" s="67">
        <f t="shared" ref="BW3:BW70" si="0">+SUM(C3:BV3)</f>
        <v>158.19999999999999</v>
      </c>
    </row>
    <row r="4" spans="1:75" ht="16.2" thickBot="1" x14ac:dyDescent="0.35">
      <c r="A4" s="30" t="str">
        <f>+DATA!A8</f>
        <v xml:space="preserve">USD-ARS </v>
      </c>
      <c r="B4"/>
      <c r="C4" s="1051">
        <f>+Cálculos!C4</f>
        <v>19.2</v>
      </c>
      <c r="D4" s="1051">
        <f>+Cálculos!D4</f>
        <v>19.3</v>
      </c>
      <c r="E4" s="1051">
        <f>+Cálculos!E4</f>
        <v>22.1</v>
      </c>
      <c r="F4" s="1051">
        <f>+Cálculos!F4</f>
        <v>19.899999999999999</v>
      </c>
      <c r="G4" s="1051">
        <f>+Cálculos!G4</f>
        <v>19.8</v>
      </c>
      <c r="H4" s="1051">
        <f>+Cálculos!H4</f>
        <v>19.600000000000001</v>
      </c>
      <c r="I4" s="1051">
        <f>+Cálculos!I4</f>
        <v>17.100000000000001</v>
      </c>
      <c r="J4" s="1051">
        <f>+Cálculos!J4</f>
        <v>20.8</v>
      </c>
      <c r="K4" s="1051">
        <f>+Cálculos!K4</f>
        <v>19.399999999999999</v>
      </c>
      <c r="L4" s="1051">
        <f>+Cálculos!L4</f>
        <v>19.2</v>
      </c>
      <c r="M4" s="1051">
        <f>+Cálculos!M4</f>
        <v>20.8</v>
      </c>
      <c r="N4" s="1051">
        <f>+Cálculos!N4</f>
        <v>19.8</v>
      </c>
      <c r="O4" s="1051">
        <f>+Cálculos!O4</f>
        <v>26.1</v>
      </c>
      <c r="P4" s="1051">
        <f>+Cálculos!P4</f>
        <v>21.8</v>
      </c>
      <c r="Q4" s="1051">
        <f>+Cálculos!Q4</f>
        <v>19.600000000000001</v>
      </c>
      <c r="R4" s="1051">
        <f>+Cálculos!R4</f>
        <v>21.9</v>
      </c>
      <c r="S4" s="1051">
        <f>+Cálculos!S4</f>
        <v>24.5</v>
      </c>
      <c r="T4" s="1051">
        <f>+Cálculos!T4</f>
        <v>21.5</v>
      </c>
      <c r="U4" s="1051">
        <f>+Cálculos!U4</f>
        <v>19.5</v>
      </c>
      <c r="V4" s="1051">
        <f>+Cálculos!V4</f>
        <v>19.600000000000001</v>
      </c>
      <c r="W4" s="1051">
        <f>+Cálculos!W4</f>
        <v>19.399999999999999</v>
      </c>
      <c r="X4" s="1051">
        <f>+Cálculos!X4</f>
        <v>21.1</v>
      </c>
      <c r="Y4" s="1051">
        <f>+Cálculos!Y4</f>
        <v>21.4</v>
      </c>
      <c r="Z4" s="1051">
        <f>+Cálculos!Z4</f>
        <v>21.5</v>
      </c>
      <c r="AA4" s="1051">
        <f>+Cálculos!AA4</f>
        <v>19.399999999999999</v>
      </c>
      <c r="AB4" s="1051">
        <f>+Cálculos!AB4</f>
        <v>19.8</v>
      </c>
      <c r="AC4" s="1051">
        <f>+Cálculos!AC4</f>
        <v>18.7</v>
      </c>
      <c r="AD4" s="1051">
        <f>+Cálculos!AD4</f>
        <v>19.100000000000001</v>
      </c>
      <c r="AE4" s="1051">
        <f>+Cálculos!AE4</f>
        <v>23.3</v>
      </c>
      <c r="AF4" s="1051">
        <f>+Cálculos!AF4</f>
        <v>21.2</v>
      </c>
      <c r="AG4" s="1051">
        <f>+Cálculos!AG4</f>
        <v>21.9</v>
      </c>
      <c r="AH4" s="1051">
        <f>+Cálculos!AH4</f>
        <v>22.1</v>
      </c>
      <c r="AI4" s="1051">
        <f>+Cálculos!AI4</f>
        <v>20.8</v>
      </c>
      <c r="AJ4" s="1051">
        <f>+Cálculos!AJ4</f>
        <v>19.399999999999999</v>
      </c>
      <c r="AK4" s="1051">
        <f>+Cálculos!AK4</f>
        <v>19.3</v>
      </c>
      <c r="AL4" s="1051">
        <f>+Cálculos!AL4</f>
        <v>22.8</v>
      </c>
      <c r="AM4" s="1051">
        <f>+Cálculos!AM4</f>
        <v>22.2</v>
      </c>
      <c r="AN4" s="1051">
        <f>+Cálculos!AN4</f>
        <v>20.6</v>
      </c>
      <c r="AO4" s="1051">
        <f>+Cálculos!AO4</f>
        <v>19.100000000000001</v>
      </c>
      <c r="AP4" s="1051">
        <f>+Cálculos!AP4</f>
        <v>23.9</v>
      </c>
      <c r="AQ4" s="1051">
        <f>+Cálculos!AQ4</f>
        <v>24.5</v>
      </c>
      <c r="AR4" s="1051">
        <f>+Cálculos!AR4</f>
        <v>19.8</v>
      </c>
      <c r="AS4" s="1051">
        <f>+Cálculos!AS4</f>
        <v>17.8</v>
      </c>
      <c r="AT4" s="1051">
        <f>+Cálculos!AT4</f>
        <v>19.7</v>
      </c>
      <c r="AU4" s="1051">
        <f>+Cálculos!AU4</f>
        <v>22.5</v>
      </c>
      <c r="AV4" s="1051">
        <f>+Cálculos!AV4</f>
        <v>25.2</v>
      </c>
      <c r="AW4" s="1051">
        <f>+Cálculos!AW4</f>
        <v>21.4</v>
      </c>
      <c r="AX4" s="1051">
        <f>+Cálculos!AX4</f>
        <v>19.600000000000001</v>
      </c>
      <c r="AY4" s="1051">
        <f>+Cálculos!AY4</f>
        <v>20</v>
      </c>
      <c r="AZ4" s="1051">
        <f>+Cálculos!AZ4</f>
        <v>19.2</v>
      </c>
      <c r="BA4" s="1051">
        <f>+Cálculos!BA4</f>
        <v>22.2</v>
      </c>
      <c r="BB4" s="1051">
        <f>+Cálculos!BB4</f>
        <v>21.1</v>
      </c>
      <c r="BC4" s="1051">
        <f>+Cálculos!BC4</f>
        <v>20.399999999999999</v>
      </c>
      <c r="BD4" s="1051">
        <f>+Cálculos!BD4</f>
        <v>20.9</v>
      </c>
      <c r="BE4" s="1051">
        <f>+Cálculos!BE4</f>
        <v>23.3</v>
      </c>
      <c r="BF4" s="1051">
        <f>+Cálculos!BF4</f>
        <v>20.2</v>
      </c>
      <c r="BG4" s="1051">
        <f>+Cálculos!BG4</f>
        <v>23.6</v>
      </c>
      <c r="BH4" s="1051">
        <f>+Cálculos!BH4</f>
        <v>23.6</v>
      </c>
      <c r="BI4" s="1051">
        <f>+Cálculos!BI4</f>
        <v>20.2</v>
      </c>
      <c r="BJ4" s="1051">
        <f>+Cálculos!BJ4</f>
        <v>21.6</v>
      </c>
      <c r="BK4" s="1051">
        <f>+Cálculos!BK4</f>
        <v>25.2</v>
      </c>
      <c r="BL4" s="1051">
        <f>+Cálculos!BL4</f>
        <v>20.100000000000001</v>
      </c>
      <c r="BM4" s="1051">
        <f>+Cálculos!BM4</f>
        <v>23.2</v>
      </c>
      <c r="BN4" s="1051">
        <f>+Cálculos!BN4</f>
        <v>19.600000000000001</v>
      </c>
      <c r="BO4" s="1051">
        <f>+Cálculos!BO4</f>
        <v>19.899999999999999</v>
      </c>
      <c r="BP4" s="1051">
        <f>+Cálculos!BP4</f>
        <v>19.8</v>
      </c>
      <c r="BQ4" s="1051">
        <f>+Cálculos!BQ4</f>
        <v>25.8</v>
      </c>
      <c r="BR4" s="1051">
        <f>+Cálculos!BR4</f>
        <v>19.600000000000001</v>
      </c>
      <c r="BS4" s="1051">
        <f>+Cálculos!BS4</f>
        <v>24.1</v>
      </c>
      <c r="BT4" s="1051">
        <f>+Cálculos!BT4</f>
        <v>21.2</v>
      </c>
      <c r="BU4" s="1051">
        <f>+Cálculos!BU4</f>
        <v>19.899999999999999</v>
      </c>
      <c r="BV4" s="1051">
        <f>+Cálculos!BV4</f>
        <v>20.9</v>
      </c>
      <c r="BW4" s="62">
        <f t="shared" si="0"/>
        <v>1514.6</v>
      </c>
    </row>
    <row r="5" spans="1:75" ht="20.399999999999999" customHeight="1" thickBot="1" x14ac:dyDescent="0.35">
      <c r="A5" s="30" t="str">
        <f>+DATA!A9</f>
        <v xml:space="preserve">USD-CAD </v>
      </c>
      <c r="B5"/>
      <c r="C5" s="1051">
        <f>+Cálculos!C5</f>
        <v>1.9</v>
      </c>
      <c r="D5" s="1051">
        <f>+Cálculos!D5</f>
        <v>2</v>
      </c>
      <c r="E5" s="1051">
        <f>+Cálculos!E5</f>
        <v>1.8</v>
      </c>
      <c r="F5" s="1051">
        <f>+Cálculos!F5</f>
        <v>1.8</v>
      </c>
      <c r="G5" s="1051">
        <f>+Cálculos!G5</f>
        <v>2.1</v>
      </c>
      <c r="H5" s="1051">
        <f>+Cálculos!H5</f>
        <v>1.9</v>
      </c>
      <c r="I5" s="1051">
        <f>+Cálculos!I5</f>
        <v>2</v>
      </c>
      <c r="J5" s="1051">
        <f>+Cálculos!J5</f>
        <v>2.1</v>
      </c>
      <c r="K5" s="1051">
        <f>+Cálculos!K5</f>
        <v>1.9</v>
      </c>
      <c r="L5" s="1051">
        <f>+Cálculos!L5</f>
        <v>1.9</v>
      </c>
      <c r="M5" s="1051">
        <f>+Cálculos!M5</f>
        <v>1.9</v>
      </c>
      <c r="N5" s="1051">
        <f>+Cálculos!N5</f>
        <v>2.2999999999999998</v>
      </c>
      <c r="O5" s="1051">
        <f>+Cálculos!O5</f>
        <v>2.5</v>
      </c>
      <c r="P5" s="1051">
        <f>+Cálculos!P5</f>
        <v>2.4</v>
      </c>
      <c r="Q5" s="1051">
        <f>+Cálculos!Q5</f>
        <v>2.2999999999999998</v>
      </c>
      <c r="R5" s="1051">
        <f>+Cálculos!R5</f>
        <v>1.9</v>
      </c>
      <c r="S5" s="1051">
        <f>+Cálculos!S5</f>
        <v>1.9</v>
      </c>
      <c r="T5" s="1051">
        <f>+Cálculos!T5</f>
        <v>1.9</v>
      </c>
      <c r="U5" s="1051">
        <f>+Cálculos!U5</f>
        <v>2.1</v>
      </c>
      <c r="V5" s="1051">
        <f>+Cálculos!V5</f>
        <v>1.9</v>
      </c>
      <c r="W5" s="1051">
        <f>+Cálculos!W5</f>
        <v>1.8</v>
      </c>
      <c r="X5" s="1051">
        <f>+Cálculos!X5</f>
        <v>1.8</v>
      </c>
      <c r="Y5" s="1051">
        <f>+Cálculos!Y5</f>
        <v>2.2999999999999998</v>
      </c>
      <c r="Z5" s="1051">
        <f>+Cálculos!Z5</f>
        <v>2</v>
      </c>
      <c r="AA5" s="1051">
        <f>+Cálculos!AA5</f>
        <v>2.4</v>
      </c>
      <c r="AB5" s="1051">
        <f>+Cálculos!AB5</f>
        <v>1.8</v>
      </c>
      <c r="AC5" s="1051">
        <f>+Cálculos!AC5</f>
        <v>1.9</v>
      </c>
      <c r="AD5" s="1051">
        <f>+Cálculos!AD5</f>
        <v>1.7</v>
      </c>
      <c r="AE5" s="1051">
        <f>+Cálculos!AE5</f>
        <v>1.8</v>
      </c>
      <c r="AF5" s="1051">
        <f>+Cálculos!AF5</f>
        <v>2.5</v>
      </c>
      <c r="AG5" s="1051">
        <f>+Cálculos!AG5</f>
        <v>2</v>
      </c>
      <c r="AH5" s="1051">
        <f>+Cálculos!AH5</f>
        <v>1.8</v>
      </c>
      <c r="AI5" s="1051">
        <f>+Cálculos!AI5</f>
        <v>2</v>
      </c>
      <c r="AJ5" s="1051">
        <f>+Cálculos!AJ5</f>
        <v>2.1</v>
      </c>
      <c r="AK5" s="1051">
        <f>+Cálculos!AK5</f>
        <v>1.8</v>
      </c>
      <c r="AL5" s="1051">
        <f>+Cálculos!AL5</f>
        <v>1.9</v>
      </c>
      <c r="AM5" s="1051">
        <f>+Cálculos!AM5</f>
        <v>2.1</v>
      </c>
      <c r="AN5" s="1051">
        <f>+Cálculos!AN5</f>
        <v>1.9</v>
      </c>
      <c r="AO5" s="1051">
        <f>+Cálculos!AO5</f>
        <v>2</v>
      </c>
      <c r="AP5" s="1051">
        <f>+Cálculos!AP5</f>
        <v>1.9</v>
      </c>
      <c r="AQ5" s="1051">
        <f>+Cálculos!AQ5</f>
        <v>1.9</v>
      </c>
      <c r="AR5" s="1051">
        <f>+Cálculos!AR5</f>
        <v>1.7</v>
      </c>
      <c r="AS5" s="1051">
        <f>+Cálculos!AS5</f>
        <v>1.7</v>
      </c>
      <c r="AT5" s="1051">
        <f>+Cálculos!AT5</f>
        <v>1.7</v>
      </c>
      <c r="AU5" s="1051">
        <f>+Cálculos!AU5</f>
        <v>1.7</v>
      </c>
      <c r="AV5" s="1051">
        <f>+Cálculos!AV5</f>
        <v>2.5</v>
      </c>
      <c r="AW5" s="1051">
        <f>+Cálculos!AW5</f>
        <v>1.9</v>
      </c>
      <c r="AX5" s="1051">
        <f>+Cálculos!AX5</f>
        <v>1.7</v>
      </c>
      <c r="AY5" s="1051">
        <f>+Cálculos!AY5</f>
        <v>2.5</v>
      </c>
      <c r="AZ5" s="1051">
        <f>+Cálculos!AZ5</f>
        <v>2.4</v>
      </c>
      <c r="BA5" s="1051">
        <f>+Cálculos!BA5</f>
        <v>1.8</v>
      </c>
      <c r="BB5" s="1051">
        <f>+Cálculos!BB5</f>
        <v>1.9</v>
      </c>
      <c r="BC5" s="1051">
        <f>+Cálculos!BC5</f>
        <v>2.2999999999999998</v>
      </c>
      <c r="BD5" s="1051">
        <f>+Cálculos!BD5</f>
        <v>1.9</v>
      </c>
      <c r="BE5" s="1051">
        <f>+Cálculos!BE5</f>
        <v>2</v>
      </c>
      <c r="BF5" s="1051">
        <f>+Cálculos!BF5</f>
        <v>2</v>
      </c>
      <c r="BG5" s="1051">
        <f>+Cálculos!BG5</f>
        <v>2.2999999999999998</v>
      </c>
      <c r="BH5" s="1051">
        <f>+Cálculos!BH5</f>
        <v>2.1</v>
      </c>
      <c r="BI5" s="1051">
        <f>+Cálculos!BI5</f>
        <v>2.2000000000000002</v>
      </c>
      <c r="BJ5" s="1051">
        <f>+Cálculos!BJ5</f>
        <v>1.9</v>
      </c>
      <c r="BK5" s="1051">
        <f>+Cálculos!BK5</f>
        <v>2.2999999999999998</v>
      </c>
      <c r="BL5" s="1051">
        <f>+Cálculos!BL5</f>
        <v>2.2000000000000002</v>
      </c>
      <c r="BM5" s="1051">
        <f>+Cálculos!BM5</f>
        <v>1.9</v>
      </c>
      <c r="BN5" s="1051">
        <f>+Cálculos!BN5</f>
        <v>2.4</v>
      </c>
      <c r="BO5" s="1051">
        <f>+Cálculos!BO5</f>
        <v>2.2999999999999998</v>
      </c>
      <c r="BP5" s="1051">
        <f>+Cálculos!BP5</f>
        <v>1.9</v>
      </c>
      <c r="BQ5" s="1051">
        <f>+Cálculos!BQ5</f>
        <v>1.9</v>
      </c>
      <c r="BR5" s="1051">
        <f>+Cálculos!BR5</f>
        <v>2.4</v>
      </c>
      <c r="BS5" s="1051">
        <f>+Cálculos!BS5</f>
        <v>2</v>
      </c>
      <c r="BT5" s="1051">
        <f>+Cálculos!BT5</f>
        <v>1.9</v>
      </c>
      <c r="BU5" s="1051">
        <f>+Cálculos!BU5</f>
        <v>1.8</v>
      </c>
      <c r="BV5" s="1051">
        <f>+Cálculos!BV5</f>
        <v>2.4</v>
      </c>
      <c r="BW5" s="65">
        <f t="shared" si="0"/>
        <v>145.50000000000009</v>
      </c>
    </row>
    <row r="6" spans="1:75" ht="20.399999999999999" customHeight="1" thickBot="1" x14ac:dyDescent="0.35">
      <c r="A6" s="27"/>
      <c r="C6" s="382"/>
      <c r="D6" s="382"/>
      <c r="E6" s="382"/>
      <c r="F6" s="382"/>
      <c r="G6" s="382"/>
      <c r="H6" s="382"/>
      <c r="I6" s="382"/>
      <c r="J6" s="382"/>
      <c r="K6" s="382"/>
      <c r="L6" s="382"/>
      <c r="M6" s="382"/>
      <c r="N6" s="382"/>
      <c r="O6" s="382"/>
      <c r="P6" s="382"/>
      <c r="Q6" s="382"/>
      <c r="R6" s="382"/>
      <c r="S6" s="382"/>
      <c r="T6" s="382"/>
      <c r="U6" s="382"/>
      <c r="V6" s="382"/>
      <c r="W6" s="382"/>
      <c r="X6" s="382"/>
      <c r="Y6" s="382"/>
      <c r="Z6" s="382"/>
      <c r="AA6" s="382"/>
      <c r="AB6" s="382"/>
      <c r="AC6" s="382"/>
      <c r="AD6" s="382"/>
      <c r="AE6" s="382"/>
      <c r="AF6" s="382"/>
      <c r="AG6" s="382"/>
      <c r="AH6" s="382"/>
      <c r="AI6" s="382"/>
      <c r="AJ6" s="382"/>
      <c r="AK6" s="382"/>
      <c r="AL6" s="382"/>
      <c r="AM6" s="382"/>
      <c r="AN6" s="382"/>
      <c r="AO6" s="382"/>
      <c r="AP6" s="382"/>
      <c r="AQ6" s="382"/>
      <c r="AR6" s="382"/>
      <c r="AS6" s="382"/>
      <c r="AT6" s="382"/>
      <c r="AU6" s="382"/>
      <c r="AV6" s="382"/>
      <c r="AW6" s="382"/>
      <c r="AX6" s="382"/>
      <c r="AY6" s="382"/>
      <c r="AZ6" s="382"/>
      <c r="BA6" s="382"/>
      <c r="BB6" s="382"/>
      <c r="BC6" s="382"/>
      <c r="BD6" s="382"/>
      <c r="BE6" s="382"/>
      <c r="BF6" s="382"/>
      <c r="BG6" s="382"/>
      <c r="BH6" s="382"/>
      <c r="BI6" s="382"/>
      <c r="BJ6" s="382"/>
      <c r="BK6" s="382"/>
      <c r="BL6" s="382"/>
      <c r="BM6" s="382"/>
      <c r="BN6" s="382"/>
      <c r="BO6" s="382"/>
      <c r="BP6" s="382"/>
      <c r="BQ6" s="382"/>
      <c r="BR6" s="382"/>
      <c r="BS6" s="382"/>
      <c r="BT6" s="382"/>
      <c r="BU6" s="382"/>
      <c r="BV6" s="382"/>
      <c r="BW6" s="62">
        <f t="shared" si="0"/>
        <v>0</v>
      </c>
    </row>
    <row r="7" spans="1:75" ht="16.2" thickBot="1" x14ac:dyDescent="0.35">
      <c r="A7" s="27" t="s">
        <v>362</v>
      </c>
      <c r="C7" s="382"/>
      <c r="D7" s="382"/>
      <c r="E7" s="382"/>
      <c r="F7" s="382"/>
      <c r="G7" s="382"/>
      <c r="H7" s="382"/>
      <c r="I7" s="382"/>
      <c r="J7" s="382"/>
      <c r="K7" s="382"/>
      <c r="L7" s="383"/>
      <c r="M7" s="1057">
        <v>127.43</v>
      </c>
      <c r="N7" s="1057">
        <v>127.89</v>
      </c>
      <c r="O7" s="1057">
        <f>+DATA!C248</f>
        <v>175</v>
      </c>
      <c r="P7" s="1057">
        <f>+DATA!D248</f>
        <v>175</v>
      </c>
      <c r="Q7" s="1057">
        <f>+DATA!E248</f>
        <v>198</v>
      </c>
      <c r="R7" s="1057">
        <f>+DATA!F248</f>
        <v>184</v>
      </c>
      <c r="S7" s="1057">
        <f>+DATA!G248</f>
        <v>198</v>
      </c>
      <c r="T7" s="1057">
        <f>+DATA!H248</f>
        <v>189</v>
      </c>
      <c r="U7" s="1057">
        <f>+DATA!I248</f>
        <v>156</v>
      </c>
      <c r="V7" s="1057">
        <f>+DATA!J248</f>
        <v>195</v>
      </c>
      <c r="W7" s="1057">
        <f>+DATA!K248</f>
        <v>187</v>
      </c>
      <c r="X7" s="1057">
        <f>+DATA!L248</f>
        <v>193</v>
      </c>
      <c r="Y7" s="1057">
        <f>+DATA!M248</f>
        <v>127.43</v>
      </c>
      <c r="Z7" s="1057">
        <f>+DATA!N248</f>
        <v>127.89</v>
      </c>
      <c r="AA7" s="1057">
        <f>+DATA!C249</f>
        <v>152.30000000000001</v>
      </c>
      <c r="AB7" s="1057">
        <f>+DATA!D249</f>
        <v>177.18</v>
      </c>
      <c r="AC7" s="1057">
        <f>+DATA!E249</f>
        <v>175</v>
      </c>
      <c r="AD7" s="1057">
        <f>+DATA!F249</f>
        <v>194</v>
      </c>
      <c r="AE7" s="1057">
        <f>+DATA!G249</f>
        <v>171</v>
      </c>
      <c r="AF7" s="1057">
        <f>+DATA!H249</f>
        <v>162</v>
      </c>
      <c r="AG7" s="1057">
        <f>+DATA!I249</f>
        <v>171</v>
      </c>
      <c r="AH7" s="1057">
        <f>+DATA!J249</f>
        <v>192.3</v>
      </c>
      <c r="AI7" s="1057">
        <f>+DATA!K249</f>
        <v>199</v>
      </c>
      <c r="AJ7" s="1057">
        <f>+DATA!L249</f>
        <v>189</v>
      </c>
      <c r="AK7" s="1057">
        <f>+DATA!M249</f>
        <v>187</v>
      </c>
      <c r="AL7" s="1057">
        <f>+DATA!N249</f>
        <v>184.12</v>
      </c>
      <c r="AM7" s="1057">
        <f>+DATA!C250</f>
        <v>171</v>
      </c>
      <c r="AN7" s="1057">
        <f>+DATA!D250</f>
        <v>189</v>
      </c>
      <c r="AO7" s="1057">
        <f>+DATA!E250</f>
        <v>169.23</v>
      </c>
      <c r="AP7" s="1057">
        <f>+DATA!F250</f>
        <v>187</v>
      </c>
      <c r="AQ7" s="1057">
        <f>+DATA!G250</f>
        <v>194.25</v>
      </c>
      <c r="AR7" s="1057">
        <f>+DATA!H250</f>
        <v>192</v>
      </c>
      <c r="AS7" s="1057">
        <f>+DATA!I250</f>
        <v>159.22999999999999</v>
      </c>
      <c r="AT7" s="1057">
        <f>+DATA!J250</f>
        <v>171</v>
      </c>
      <c r="AU7" s="1057">
        <f>+DATA!K250</f>
        <v>178</v>
      </c>
      <c r="AV7" s="1057">
        <f>+DATA!L250</f>
        <v>154.25</v>
      </c>
      <c r="AW7" s="1057">
        <f>+DATA!M250</f>
        <v>178.15</v>
      </c>
      <c r="AX7" s="1057">
        <f>+DATA!N250</f>
        <v>164</v>
      </c>
      <c r="AY7" s="1057">
        <f>+DATA!C251</f>
        <v>156.25</v>
      </c>
      <c r="AZ7" s="1057">
        <f>+DATA!D251</f>
        <v>160</v>
      </c>
      <c r="BA7" s="1057">
        <f>+DATA!E251</f>
        <v>180</v>
      </c>
      <c r="BB7" s="1057">
        <f>+DATA!F251</f>
        <v>174</v>
      </c>
      <c r="BC7" s="1057">
        <f>+DATA!G251</f>
        <v>187</v>
      </c>
      <c r="BD7" s="1057">
        <f>+DATA!H251</f>
        <v>155</v>
      </c>
      <c r="BE7" s="1057">
        <f>+DATA!I251</f>
        <v>165</v>
      </c>
      <c r="BF7" s="1057">
        <f>+DATA!J251</f>
        <v>160.25</v>
      </c>
      <c r="BG7" s="1057">
        <f>+DATA!K251</f>
        <v>182</v>
      </c>
      <c r="BH7" s="1057">
        <f>+DATA!L251</f>
        <v>187</v>
      </c>
      <c r="BI7" s="1057">
        <f>+DATA!M251</f>
        <v>196</v>
      </c>
      <c r="BJ7" s="1057">
        <f>+DATA!N251</f>
        <v>175.2</v>
      </c>
      <c r="BK7" s="1057">
        <f>+DATA!C252</f>
        <v>162</v>
      </c>
      <c r="BL7" s="1057">
        <f>+DATA!D252</f>
        <v>194</v>
      </c>
      <c r="BM7" s="1057">
        <f>+DATA!E252</f>
        <v>184</v>
      </c>
      <c r="BN7" s="1057">
        <f>+DATA!F252</f>
        <v>189.15</v>
      </c>
      <c r="BO7" s="1057">
        <f>+DATA!G252</f>
        <v>193</v>
      </c>
      <c r="BP7" s="1057">
        <f>+DATA!H252</f>
        <v>199.24</v>
      </c>
      <c r="BQ7" s="1057">
        <f>+DATA!I252</f>
        <v>159</v>
      </c>
      <c r="BR7" s="1057">
        <f>+DATA!J252</f>
        <v>187</v>
      </c>
      <c r="BS7" s="1057">
        <f>+DATA!K252</f>
        <v>182</v>
      </c>
      <c r="BT7" s="1057">
        <f>+DATA!L252</f>
        <v>193</v>
      </c>
      <c r="BU7" s="1057">
        <f>+DATA!M252</f>
        <v>178</v>
      </c>
      <c r="BV7" s="1057">
        <f>+DATA!N252</f>
        <v>193.9</v>
      </c>
      <c r="BW7" s="232">
        <f t="shared" si="0"/>
        <v>10913.639999999998</v>
      </c>
    </row>
    <row r="8" spans="1:75" ht="16.2" thickBot="1" x14ac:dyDescent="0.35">
      <c r="A8" s="27" t="s">
        <v>363</v>
      </c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1051"/>
      <c r="N8" s="1058">
        <f>+(N7/M7)-1</f>
        <v>3.6098250019618305E-3</v>
      </c>
      <c r="O8" s="1058">
        <f t="shared" ref="O8:BU8" si="1">+(O7/N7)-1</f>
        <v>0.3683634373289546</v>
      </c>
      <c r="P8" s="1058">
        <f t="shared" si="1"/>
        <v>0</v>
      </c>
      <c r="Q8" s="1058">
        <f>+(Q7/P7)-1</f>
        <v>0.13142857142857145</v>
      </c>
      <c r="R8" s="1058">
        <f t="shared" si="1"/>
        <v>-7.0707070707070718E-2</v>
      </c>
      <c r="S8" s="1058">
        <f t="shared" si="1"/>
        <v>7.6086956521739024E-2</v>
      </c>
      <c r="T8" s="1058">
        <f t="shared" si="1"/>
        <v>-4.5454545454545414E-2</v>
      </c>
      <c r="U8" s="1058">
        <f t="shared" si="1"/>
        <v>-0.17460317460317465</v>
      </c>
      <c r="V8" s="1058">
        <f t="shared" si="1"/>
        <v>0.25</v>
      </c>
      <c r="W8" s="1058">
        <f t="shared" si="1"/>
        <v>-4.1025641025640991E-2</v>
      </c>
      <c r="X8" s="1058">
        <f t="shared" si="1"/>
        <v>3.2085561497326109E-2</v>
      </c>
      <c r="Y8" s="1058">
        <f t="shared" si="1"/>
        <v>-0.33974093264248706</v>
      </c>
      <c r="Z8" s="1058">
        <f t="shared" si="1"/>
        <v>3.6098250019618305E-3</v>
      </c>
      <c r="AA8" s="1058">
        <f t="shared" si="1"/>
        <v>0.19086715145828448</v>
      </c>
      <c r="AB8" s="1058">
        <f t="shared" si="1"/>
        <v>0.16336178594878525</v>
      </c>
      <c r="AC8" s="1058">
        <f t="shared" si="1"/>
        <v>-1.2303871768822749E-2</v>
      </c>
      <c r="AD8" s="1058">
        <f t="shared" si="1"/>
        <v>0.10857142857142854</v>
      </c>
      <c r="AE8" s="1058">
        <f t="shared" si="1"/>
        <v>-0.11855670103092786</v>
      </c>
      <c r="AF8" s="1058">
        <f t="shared" si="1"/>
        <v>-5.2631578947368474E-2</v>
      </c>
      <c r="AG8" s="1058">
        <f t="shared" si="1"/>
        <v>5.555555555555558E-2</v>
      </c>
      <c r="AH8" s="1058">
        <f t="shared" si="1"/>
        <v>0.12456140350877209</v>
      </c>
      <c r="AI8" s="1058">
        <f t="shared" si="1"/>
        <v>3.4841393655746122E-2</v>
      </c>
      <c r="AJ8" s="1058">
        <f t="shared" si="1"/>
        <v>-5.0251256281407031E-2</v>
      </c>
      <c r="AK8" s="1058">
        <f t="shared" si="1"/>
        <v>-1.0582010582010581E-2</v>
      </c>
      <c r="AL8" s="1058">
        <f t="shared" si="1"/>
        <v>-1.5401069518716559E-2</v>
      </c>
      <c r="AM8" s="1058">
        <f t="shared" si="1"/>
        <v>-7.1257875298718298E-2</v>
      </c>
      <c r="AN8" s="1058">
        <f t="shared" si="1"/>
        <v>0.10526315789473695</v>
      </c>
      <c r="AO8" s="1058">
        <f t="shared" si="1"/>
        <v>-0.1046031746031747</v>
      </c>
      <c r="AP8" s="1058">
        <f t="shared" si="1"/>
        <v>0.10500502275010337</v>
      </c>
      <c r="AQ8" s="1058">
        <f t="shared" si="1"/>
        <v>3.8770053475935873E-2</v>
      </c>
      <c r="AR8" s="1058">
        <f t="shared" si="1"/>
        <v>-1.158301158301156E-2</v>
      </c>
      <c r="AS8" s="1058">
        <f t="shared" si="1"/>
        <v>-0.17067708333333342</v>
      </c>
      <c r="AT8" s="1058">
        <f t="shared" si="1"/>
        <v>7.3918231489040975E-2</v>
      </c>
      <c r="AU8" s="1058">
        <f t="shared" si="1"/>
        <v>4.0935672514619936E-2</v>
      </c>
      <c r="AV8" s="1058">
        <f t="shared" si="1"/>
        <v>-0.1334269662921348</v>
      </c>
      <c r="AW8" s="1058">
        <f t="shared" si="1"/>
        <v>0.15494327390599683</v>
      </c>
      <c r="AX8" s="1058">
        <f t="shared" si="1"/>
        <v>-7.9427448779118781E-2</v>
      </c>
      <c r="AY8" s="1058">
        <f t="shared" si="1"/>
        <v>-4.7256097560975596E-2</v>
      </c>
      <c r="AZ8" s="1058">
        <f t="shared" si="1"/>
        <v>2.4000000000000021E-2</v>
      </c>
      <c r="BA8" s="1058">
        <f t="shared" si="1"/>
        <v>0.125</v>
      </c>
      <c r="BB8" s="1058">
        <f t="shared" si="1"/>
        <v>-3.3333333333333326E-2</v>
      </c>
      <c r="BC8" s="1058">
        <f t="shared" si="1"/>
        <v>7.4712643678160884E-2</v>
      </c>
      <c r="BD8" s="1058">
        <f t="shared" si="1"/>
        <v>-0.17112299465240643</v>
      </c>
      <c r="BE8" s="1058">
        <f t="shared" si="1"/>
        <v>6.4516129032258007E-2</v>
      </c>
      <c r="BF8" s="1058">
        <f t="shared" si="1"/>
        <v>-2.8787878787878807E-2</v>
      </c>
      <c r="BG8" s="1058">
        <f t="shared" si="1"/>
        <v>0.13572542901716078</v>
      </c>
      <c r="BH8" s="1058">
        <f t="shared" si="1"/>
        <v>2.7472527472527375E-2</v>
      </c>
      <c r="BI8" s="1058">
        <f t="shared" si="1"/>
        <v>4.8128342245989275E-2</v>
      </c>
      <c r="BJ8" s="1058">
        <f t="shared" si="1"/>
        <v>-0.10612244897959189</v>
      </c>
      <c r="BK8" s="1058">
        <f t="shared" si="1"/>
        <v>-7.5342465753424626E-2</v>
      </c>
      <c r="BL8" s="1058">
        <f t="shared" si="1"/>
        <v>0.19753086419753085</v>
      </c>
      <c r="BM8" s="1058">
        <f t="shared" si="1"/>
        <v>-5.1546391752577359E-2</v>
      </c>
      <c r="BN8" s="1058">
        <f t="shared" si="1"/>
        <v>2.7989130434782572E-2</v>
      </c>
      <c r="BO8" s="1058">
        <f t="shared" si="1"/>
        <v>2.0354216230504818E-2</v>
      </c>
      <c r="BP8" s="1058">
        <f t="shared" si="1"/>
        <v>3.233160621761666E-2</v>
      </c>
      <c r="BQ8" s="1058">
        <f t="shared" si="1"/>
        <v>-0.20196747641035939</v>
      </c>
      <c r="BR8" s="1058">
        <f t="shared" si="1"/>
        <v>0.17610062893081757</v>
      </c>
      <c r="BS8" s="1058">
        <f t="shared" si="1"/>
        <v>-2.6737967914438499E-2</v>
      </c>
      <c r="BT8" s="1058">
        <f t="shared" si="1"/>
        <v>6.0439560439560447E-2</v>
      </c>
      <c r="BU8" s="1058">
        <f t="shared" si="1"/>
        <v>-7.7720207253886064E-2</v>
      </c>
      <c r="BV8" s="1058">
        <f>+(BV7/BU7)-1</f>
        <v>8.9325842696629243E-2</v>
      </c>
      <c r="BW8" s="1059">
        <f>+SUM(C8:BV8)</f>
        <v>0.84323455325252372</v>
      </c>
    </row>
    <row r="9" spans="1:75" ht="16.2" thickBot="1" x14ac:dyDescent="0.35">
      <c r="BW9" s="62">
        <f t="shared" si="0"/>
        <v>0</v>
      </c>
    </row>
    <row r="10" spans="1:75" ht="16.2" thickBot="1" x14ac:dyDescent="0.35">
      <c r="A10" s="49" t="s">
        <v>354</v>
      </c>
      <c r="BW10" s="62">
        <f t="shared" si="0"/>
        <v>0</v>
      </c>
    </row>
    <row r="11" spans="1:75" s="106" customFormat="1" ht="16.2" thickBot="1" x14ac:dyDescent="0.35">
      <c r="A11" s="384" t="s">
        <v>364</v>
      </c>
      <c r="O11" s="1061">
        <f>+DATA!$C$257</f>
        <v>5.5E-2</v>
      </c>
      <c r="P11" s="385"/>
      <c r="Q11" s="385"/>
      <c r="R11" s="385"/>
      <c r="S11" s="385"/>
      <c r="T11" s="385"/>
      <c r="U11" s="385"/>
      <c r="V11" s="385"/>
      <c r="W11" s="385"/>
      <c r="X11" s="385"/>
      <c r="Y11" s="385"/>
      <c r="Z11" s="385"/>
      <c r="AA11" s="385">
        <f>+DATA!$D$257</f>
        <v>6.5000000000000002E-2</v>
      </c>
      <c r="AB11" s="385"/>
      <c r="AC11" s="385"/>
      <c r="AD11" s="385"/>
      <c r="AE11" s="385"/>
      <c r="AF11" s="385"/>
      <c r="AG11" s="385"/>
      <c r="AH11" s="385"/>
      <c r="AI11" s="385"/>
      <c r="AJ11" s="385"/>
      <c r="AK11" s="385"/>
      <c r="AL11" s="385"/>
      <c r="AM11" s="385">
        <f>+DATA!$E$257</f>
        <v>7.0000000000000007E-2</v>
      </c>
      <c r="AN11" s="385"/>
      <c r="AO11" s="385"/>
      <c r="AP11" s="385"/>
      <c r="AQ11" s="385"/>
      <c r="AR11" s="385"/>
      <c r="AS11" s="385"/>
      <c r="AT11" s="385"/>
      <c r="AU11" s="385"/>
      <c r="AV11" s="385"/>
      <c r="AW11" s="385"/>
      <c r="AX11" s="385"/>
      <c r="AY11" s="385">
        <f>+DATA!$F$257</f>
        <v>7.6999999999999999E-2</v>
      </c>
      <c r="AZ11" s="385"/>
      <c r="BA11" s="385"/>
      <c r="BB11" s="385"/>
      <c r="BC11" s="385"/>
      <c r="BD11" s="385"/>
      <c r="BE11" s="385"/>
      <c r="BF11" s="385"/>
      <c r="BG11" s="385"/>
      <c r="BH11" s="385"/>
      <c r="BI11" s="385"/>
      <c r="BJ11" s="385"/>
      <c r="BK11" s="385">
        <f>+DATA!$G$257</f>
        <v>6.3E-2</v>
      </c>
      <c r="BL11" s="385"/>
      <c r="BM11" s="385"/>
      <c r="BN11" s="385"/>
      <c r="BO11" s="385"/>
      <c r="BP11" s="385"/>
      <c r="BQ11" s="385"/>
      <c r="BR11" s="385"/>
      <c r="BS11" s="385"/>
      <c r="BT11" s="385"/>
      <c r="BU11" s="385"/>
      <c r="BV11" s="385"/>
      <c r="BW11" s="386">
        <f t="shared" si="0"/>
        <v>0.33</v>
      </c>
    </row>
    <row r="12" spans="1:75" s="106" customFormat="1" ht="16.2" thickBot="1" x14ac:dyDescent="0.35">
      <c r="A12" s="384" t="s">
        <v>347</v>
      </c>
      <c r="O12" s="1062">
        <f>+DATA!$C$198*1000*200</f>
        <v>200000</v>
      </c>
      <c r="P12" s="1062">
        <f>+DATA!$C$198*1000*200</f>
        <v>200000</v>
      </c>
      <c r="Q12" s="1062">
        <f>+DATA!$C$198*1000*200</f>
        <v>200000</v>
      </c>
      <c r="R12" s="1062">
        <f>+DATA!$C$198*1000*200</f>
        <v>200000</v>
      </c>
      <c r="S12" s="1062">
        <f>+DATA!$C$198*1000*200</f>
        <v>200000</v>
      </c>
      <c r="T12" s="1062">
        <f>+DATA!$C$198*1000*200</f>
        <v>200000</v>
      </c>
      <c r="U12" s="1062">
        <f>+DATA!$C$198*1000*200</f>
        <v>200000</v>
      </c>
      <c r="V12" s="1062">
        <f>+DATA!$C$198*1000*200</f>
        <v>200000</v>
      </c>
      <c r="W12" s="1062">
        <f>+DATA!$C$198*1000*200</f>
        <v>200000</v>
      </c>
      <c r="X12" s="1062">
        <f>+DATA!$C$198*1000*200</f>
        <v>200000</v>
      </c>
      <c r="Y12" s="1062">
        <f>+DATA!$C$198*1000*200</f>
        <v>200000</v>
      </c>
      <c r="Z12" s="1062">
        <f>+DATA!$C$198*1000*200</f>
        <v>200000</v>
      </c>
      <c r="AA12" s="1062">
        <f>+DATA!$C$198*1000*200</f>
        <v>200000</v>
      </c>
      <c r="AB12" s="1062">
        <f>+DATA!$C$198*1000*200</f>
        <v>200000</v>
      </c>
      <c r="AC12" s="1062">
        <f>+DATA!$C$198*1000*200</f>
        <v>200000</v>
      </c>
      <c r="AD12" s="1062">
        <f>+DATA!$C$198*1000*200</f>
        <v>200000</v>
      </c>
      <c r="AE12" s="1062">
        <f>+DATA!$C$198*1000*200</f>
        <v>200000</v>
      </c>
      <c r="AF12" s="1062">
        <f>+DATA!$C$198*1000*200</f>
        <v>200000</v>
      </c>
      <c r="AG12" s="1062">
        <f>+DATA!$C$198*1000*200</f>
        <v>200000</v>
      </c>
      <c r="AH12" s="1062">
        <f>+DATA!$C$198*1000*200</f>
        <v>200000</v>
      </c>
      <c r="AI12" s="1062">
        <f>+DATA!$C$198*1000*200</f>
        <v>200000</v>
      </c>
      <c r="AJ12" s="1062">
        <f>+DATA!$C$198*1000*200</f>
        <v>200000</v>
      </c>
      <c r="AK12" s="1062">
        <f>+DATA!$C$198*1000*200</f>
        <v>200000</v>
      </c>
      <c r="AL12" s="1062">
        <f>+DATA!$C$198*1000*200</f>
        <v>200000</v>
      </c>
      <c r="AM12" s="1062">
        <f>+DATA!$C$198*1000*200</f>
        <v>200000</v>
      </c>
      <c r="AN12" s="1062">
        <f>+DATA!$C$198*1000*200</f>
        <v>200000</v>
      </c>
      <c r="AO12" s="1062">
        <f>+DATA!$C$198*1000*200</f>
        <v>200000</v>
      </c>
      <c r="AP12" s="1062">
        <f>+DATA!$C$198*1000*200</f>
        <v>200000</v>
      </c>
      <c r="AQ12" s="1062">
        <f>+DATA!$C$198*1000*200</f>
        <v>200000</v>
      </c>
      <c r="AR12" s="1062">
        <f>+DATA!$C$198*1000*200</f>
        <v>200000</v>
      </c>
      <c r="AS12" s="1062">
        <f>+DATA!$C$198*1000*200</f>
        <v>200000</v>
      </c>
      <c r="AT12" s="1062">
        <f>+DATA!$C$198*1000*200</f>
        <v>200000</v>
      </c>
      <c r="AU12" s="1062">
        <f>+DATA!$C$198*1000*200</f>
        <v>200000</v>
      </c>
      <c r="AV12" s="1062">
        <f>+DATA!$C$198*1000*200</f>
        <v>200000</v>
      </c>
      <c r="AW12" s="1062">
        <f>+DATA!$C$198*1000*200</f>
        <v>200000</v>
      </c>
      <c r="AX12" s="1062">
        <f>+DATA!$C$198*1000*200</f>
        <v>200000</v>
      </c>
      <c r="AY12" s="1062">
        <f>+DATA!$C$198*1000*200</f>
        <v>200000</v>
      </c>
      <c r="AZ12" s="1062">
        <f>+DATA!$C$198*1000*200</f>
        <v>200000</v>
      </c>
      <c r="BA12" s="1062">
        <f>+DATA!$C$198*1000*200</f>
        <v>200000</v>
      </c>
      <c r="BB12" s="1062">
        <f>+DATA!$C$198*1000*200</f>
        <v>200000</v>
      </c>
      <c r="BC12" s="1062">
        <f>+DATA!$C$198*1000*200</f>
        <v>200000</v>
      </c>
      <c r="BD12" s="1062">
        <f>+DATA!$C$198*1000*200</f>
        <v>200000</v>
      </c>
      <c r="BE12" s="1062">
        <f>+DATA!$C$198*1000*200</f>
        <v>200000</v>
      </c>
      <c r="BF12" s="1062">
        <f>+DATA!$C$198*1000*200</f>
        <v>200000</v>
      </c>
      <c r="BG12" s="1062">
        <f>+DATA!$C$198*1000*200</f>
        <v>200000</v>
      </c>
      <c r="BH12" s="1062">
        <f>+DATA!$C$198*1000*200</f>
        <v>200000</v>
      </c>
      <c r="BI12" s="1062">
        <f>+DATA!$C$198*1000*200</f>
        <v>200000</v>
      </c>
      <c r="BJ12" s="1062">
        <f>+DATA!$C$198*1000*200</f>
        <v>200000</v>
      </c>
      <c r="BK12" s="1062">
        <f>+DATA!$C$198*1000*200</f>
        <v>200000</v>
      </c>
      <c r="BL12" s="1062">
        <f>+DATA!$C$198*1000*200</f>
        <v>200000</v>
      </c>
      <c r="BM12" s="1062">
        <f>+DATA!$C$198*1000*200</f>
        <v>200000</v>
      </c>
      <c r="BN12" s="1062">
        <f>+DATA!$C$198*1000*200</f>
        <v>200000</v>
      </c>
      <c r="BO12" s="1062">
        <f>+DATA!$C$198*1000*200</f>
        <v>200000</v>
      </c>
      <c r="BP12" s="1062">
        <f>+DATA!$C$198*1000*200</f>
        <v>200000</v>
      </c>
      <c r="BQ12" s="1062">
        <f>+DATA!$C$198*1000*200</f>
        <v>200000</v>
      </c>
      <c r="BR12" s="1062">
        <f>+DATA!$C$198*1000*200</f>
        <v>200000</v>
      </c>
      <c r="BS12" s="1062">
        <f>+DATA!$C$198*1000*200</f>
        <v>200000</v>
      </c>
      <c r="BT12" s="1062">
        <f>+DATA!$C$198*1000*200</f>
        <v>200000</v>
      </c>
      <c r="BU12" s="1062">
        <f>+DATA!$C$198*1000*200</f>
        <v>200000</v>
      </c>
      <c r="BV12" s="1062">
        <f>+DATA!$C$198*1000*200</f>
        <v>200000</v>
      </c>
      <c r="BW12" s="62">
        <f t="shared" si="0"/>
        <v>12000000</v>
      </c>
    </row>
    <row r="13" spans="1:75" ht="16.2" thickBot="1" x14ac:dyDescent="0.35">
      <c r="A13" s="387" t="s">
        <v>348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f>+DATA!D212</f>
        <v>43.8</v>
      </c>
      <c r="P13" s="30">
        <f>+DATA!E212</f>
        <v>43.8</v>
      </c>
      <c r="Q13" s="30">
        <f>+DATA!F212</f>
        <v>43.8</v>
      </c>
      <c r="R13" s="30">
        <f>+DATA!G212</f>
        <v>43.8</v>
      </c>
      <c r="S13" s="30">
        <f>+DATA!H212</f>
        <v>43.8</v>
      </c>
      <c r="T13" s="30">
        <f>+DATA!I212</f>
        <v>43.8</v>
      </c>
      <c r="U13" s="30">
        <f>+DATA!J212</f>
        <v>43.8</v>
      </c>
      <c r="V13" s="30">
        <f>+DATA!K212</f>
        <v>43.8</v>
      </c>
      <c r="W13" s="30">
        <f>+DATA!L212</f>
        <v>43.8</v>
      </c>
      <c r="X13" s="30">
        <f>+DATA!M212</f>
        <v>43.8</v>
      </c>
      <c r="Y13" s="30">
        <f>+DATA!N212</f>
        <v>43.8</v>
      </c>
      <c r="Z13" s="30">
        <f>+DATA!O212</f>
        <v>43.8</v>
      </c>
      <c r="AA13" s="30">
        <f>+DATA!P212</f>
        <v>44.92</v>
      </c>
      <c r="AB13" s="30">
        <f>+DATA!Q212</f>
        <v>44.92</v>
      </c>
      <c r="AC13" s="30">
        <f>+DATA!R212</f>
        <v>44.92</v>
      </c>
      <c r="AD13" s="30">
        <f>+DATA!S212</f>
        <v>44.92</v>
      </c>
      <c r="AE13" s="30">
        <f>+DATA!T212</f>
        <v>44.92</v>
      </c>
      <c r="AF13" s="30">
        <f>+DATA!U212</f>
        <v>44.92</v>
      </c>
      <c r="AG13" s="30">
        <f>+DATA!V212</f>
        <v>44.92</v>
      </c>
      <c r="AH13" s="30">
        <f>+DATA!W212</f>
        <v>44.92</v>
      </c>
      <c r="AI13" s="30">
        <f>+DATA!X212</f>
        <v>44.92</v>
      </c>
      <c r="AJ13" s="30">
        <f>+DATA!Y212</f>
        <v>44.92</v>
      </c>
      <c r="AK13" s="30">
        <f>+DATA!Z212</f>
        <v>44.92</v>
      </c>
      <c r="AL13" s="30">
        <f>+DATA!AA212</f>
        <v>44.92</v>
      </c>
      <c r="AM13" s="30">
        <f>+DATA!AB212</f>
        <v>45.06</v>
      </c>
      <c r="AN13" s="30">
        <f>+DATA!AC212</f>
        <v>45.06</v>
      </c>
      <c r="AO13" s="30">
        <f>+DATA!AD212</f>
        <v>45.06</v>
      </c>
      <c r="AP13" s="30">
        <f>+DATA!AE212</f>
        <v>45.06</v>
      </c>
      <c r="AQ13" s="30">
        <f>+DATA!AF212</f>
        <v>45.06</v>
      </c>
      <c r="AR13" s="30">
        <f>+DATA!AG212</f>
        <v>45.06</v>
      </c>
      <c r="AS13" s="30">
        <f>+DATA!AH212</f>
        <v>45.06</v>
      </c>
      <c r="AT13" s="30">
        <f>+DATA!AI212</f>
        <v>45.06</v>
      </c>
      <c r="AU13" s="30">
        <f>+DATA!AJ212</f>
        <v>45.06</v>
      </c>
      <c r="AV13" s="30">
        <f>+DATA!AK212</f>
        <v>45.06</v>
      </c>
      <c r="AW13" s="30">
        <f>+DATA!AL212</f>
        <v>45.06</v>
      </c>
      <c r="AX13" s="30">
        <f>+DATA!AM212</f>
        <v>45.06</v>
      </c>
      <c r="AY13" s="30">
        <f>+DATA!AN212</f>
        <v>42.36</v>
      </c>
      <c r="AZ13" s="30">
        <f>+DATA!AO212</f>
        <v>42.36</v>
      </c>
      <c r="BA13" s="30">
        <f>+DATA!AP212</f>
        <v>42.36</v>
      </c>
      <c r="BB13" s="30">
        <f>+DATA!AQ212</f>
        <v>42.36</v>
      </c>
      <c r="BC13" s="30">
        <f>+DATA!AR212</f>
        <v>42.36</v>
      </c>
      <c r="BD13" s="30">
        <f>+DATA!AS212</f>
        <v>42.36</v>
      </c>
      <c r="BE13" s="30">
        <f>+DATA!AT212</f>
        <v>42.36</v>
      </c>
      <c r="BF13" s="30">
        <f>+DATA!AU212</f>
        <v>42.36</v>
      </c>
      <c r="BG13" s="30">
        <f>+DATA!AV212</f>
        <v>42.36</v>
      </c>
      <c r="BH13" s="30">
        <f>+DATA!AW212</f>
        <v>42.36</v>
      </c>
      <c r="BI13" s="30">
        <f>+DATA!AX212</f>
        <v>42.36</v>
      </c>
      <c r="BJ13" s="30">
        <f>+DATA!AY212</f>
        <v>42.36</v>
      </c>
      <c r="BK13" s="30">
        <f>+DATA!AZ212</f>
        <v>44.52</v>
      </c>
      <c r="BL13" s="30">
        <f>+DATA!BA212</f>
        <v>44.52</v>
      </c>
      <c r="BM13" s="30">
        <f>+DATA!BB212</f>
        <v>44.52</v>
      </c>
      <c r="BN13" s="30">
        <f>+DATA!BC212</f>
        <v>44.52</v>
      </c>
      <c r="BO13" s="30">
        <f>+DATA!BD212</f>
        <v>44.52</v>
      </c>
      <c r="BP13" s="30">
        <f>+DATA!BE212</f>
        <v>44.52</v>
      </c>
      <c r="BQ13" s="30">
        <f>+DATA!BF212</f>
        <v>44.52</v>
      </c>
      <c r="BR13" s="30">
        <f>+DATA!BG212</f>
        <v>44.52</v>
      </c>
      <c r="BS13" s="30">
        <f>+DATA!BH212</f>
        <v>44.52</v>
      </c>
      <c r="BT13" s="30">
        <f>+DATA!BI212</f>
        <v>44.52</v>
      </c>
      <c r="BU13" s="30">
        <f>+DATA!BJ212</f>
        <v>44.52</v>
      </c>
      <c r="BV13" s="30">
        <f>+DATA!BK212</f>
        <v>44.52</v>
      </c>
      <c r="BW13" s="232">
        <f t="shared" si="0"/>
        <v>2647.9199999999978</v>
      </c>
    </row>
    <row r="14" spans="1:75" ht="16.2" thickBot="1" x14ac:dyDescent="0.35">
      <c r="A14" s="388" t="s">
        <v>350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f>+DATA!D226</f>
        <v>47.4</v>
      </c>
      <c r="P14" s="30">
        <f>+DATA!E226</f>
        <v>47.4</v>
      </c>
      <c r="Q14" s="30">
        <f>+DATA!F226</f>
        <v>47.4</v>
      </c>
      <c r="R14" s="30">
        <f>+DATA!G226</f>
        <v>47.4</v>
      </c>
      <c r="S14" s="30">
        <f>+DATA!H226</f>
        <v>47.4</v>
      </c>
      <c r="T14" s="30">
        <f>+DATA!I226</f>
        <v>47.4</v>
      </c>
      <c r="U14" s="30">
        <f>+DATA!J226</f>
        <v>47.4</v>
      </c>
      <c r="V14" s="30">
        <f>+DATA!K226</f>
        <v>47.4</v>
      </c>
      <c r="W14" s="30">
        <f>+DATA!L226</f>
        <v>47.4</v>
      </c>
      <c r="X14" s="30">
        <f>+DATA!M226</f>
        <v>47.4</v>
      </c>
      <c r="Y14" s="30">
        <f>+DATA!N226</f>
        <v>47.4</v>
      </c>
      <c r="Z14" s="30">
        <f>+DATA!O226</f>
        <v>47.4</v>
      </c>
      <c r="AA14" s="30">
        <f>+DATA!P226</f>
        <v>47.34</v>
      </c>
      <c r="AB14" s="30">
        <f>+DATA!Q226</f>
        <v>47.34</v>
      </c>
      <c r="AC14" s="30">
        <f>+DATA!R226</f>
        <v>47.34</v>
      </c>
      <c r="AD14" s="30">
        <f>+DATA!S226</f>
        <v>47.34</v>
      </c>
      <c r="AE14" s="30">
        <f>+DATA!T226</f>
        <v>47.34</v>
      </c>
      <c r="AF14" s="30">
        <f>+DATA!U226</f>
        <v>47.34</v>
      </c>
      <c r="AG14" s="30">
        <f>+DATA!V226</f>
        <v>47.34</v>
      </c>
      <c r="AH14" s="30">
        <f>+DATA!W226</f>
        <v>47.34</v>
      </c>
      <c r="AI14" s="30">
        <f>+DATA!X226</f>
        <v>47.34</v>
      </c>
      <c r="AJ14" s="30">
        <f>+DATA!Y226</f>
        <v>47.34</v>
      </c>
      <c r="AK14" s="30">
        <f>+DATA!Z226</f>
        <v>47.34</v>
      </c>
      <c r="AL14" s="30">
        <f>+DATA!AA226</f>
        <v>47.34</v>
      </c>
      <c r="AM14" s="30">
        <f>+DATA!AB226</f>
        <v>47.46</v>
      </c>
      <c r="AN14" s="30">
        <f>+DATA!AC226</f>
        <v>47.46</v>
      </c>
      <c r="AO14" s="30">
        <f>+DATA!AD226</f>
        <v>47.46</v>
      </c>
      <c r="AP14" s="30">
        <f>+DATA!AE226</f>
        <v>47.46</v>
      </c>
      <c r="AQ14" s="30">
        <f>+DATA!AF226</f>
        <v>47.46</v>
      </c>
      <c r="AR14" s="30">
        <f>+DATA!AG226</f>
        <v>47.46</v>
      </c>
      <c r="AS14" s="30">
        <f>+DATA!AH226</f>
        <v>47.46</v>
      </c>
      <c r="AT14" s="30">
        <f>+DATA!AI226</f>
        <v>47.46</v>
      </c>
      <c r="AU14" s="30">
        <f>+DATA!AJ226</f>
        <v>47.46</v>
      </c>
      <c r="AV14" s="30">
        <f>+DATA!AK226</f>
        <v>47.46</v>
      </c>
      <c r="AW14" s="30">
        <f>+DATA!AL226</f>
        <v>47.46</v>
      </c>
      <c r="AX14" s="30">
        <f>+DATA!AM226</f>
        <v>47.46</v>
      </c>
      <c r="AY14" s="30">
        <f>+DATA!AN226</f>
        <v>47.16</v>
      </c>
      <c r="AZ14" s="30">
        <f>+DATA!AO226</f>
        <v>47.16</v>
      </c>
      <c r="BA14" s="30">
        <f>+DATA!AP226</f>
        <v>47.16</v>
      </c>
      <c r="BB14" s="30">
        <f>+DATA!AQ226</f>
        <v>47.16</v>
      </c>
      <c r="BC14" s="30">
        <f>+DATA!AR226</f>
        <v>47.16</v>
      </c>
      <c r="BD14" s="30">
        <f>+DATA!AS226</f>
        <v>47.16</v>
      </c>
      <c r="BE14" s="30">
        <f>+DATA!AT226</f>
        <v>47.16</v>
      </c>
      <c r="BF14" s="30">
        <f>+DATA!AU226</f>
        <v>47.16</v>
      </c>
      <c r="BG14" s="30">
        <f>+DATA!AV226</f>
        <v>47.16</v>
      </c>
      <c r="BH14" s="30">
        <f>+DATA!AW226</f>
        <v>47.16</v>
      </c>
      <c r="BI14" s="30">
        <f>+DATA!AX226</f>
        <v>47.16</v>
      </c>
      <c r="BJ14" s="30">
        <f>+DATA!AY226</f>
        <v>47.16</v>
      </c>
      <c r="BK14" s="30">
        <f>+DATA!AZ226</f>
        <v>46.92</v>
      </c>
      <c r="BL14" s="30">
        <f>+DATA!BA226</f>
        <v>46.92</v>
      </c>
      <c r="BM14" s="30">
        <f>+DATA!BB226</f>
        <v>46.92</v>
      </c>
      <c r="BN14" s="30">
        <f>+DATA!BC226</f>
        <v>46.92</v>
      </c>
      <c r="BO14" s="30">
        <f>+DATA!BD226</f>
        <v>46.92</v>
      </c>
      <c r="BP14" s="30">
        <f>+DATA!BE226</f>
        <v>46.92</v>
      </c>
      <c r="BQ14" s="30">
        <f>+DATA!BF226</f>
        <v>46.92</v>
      </c>
      <c r="BR14" s="30">
        <f>+DATA!BG226</f>
        <v>46.92</v>
      </c>
      <c r="BS14" s="30">
        <f>+DATA!BH226</f>
        <v>46.92</v>
      </c>
      <c r="BT14" s="30">
        <f>+DATA!BI226</f>
        <v>46.92</v>
      </c>
      <c r="BU14" s="30">
        <f>+DATA!BJ226</f>
        <v>46.92</v>
      </c>
      <c r="BV14" s="30">
        <f>+DATA!BK226</f>
        <v>46.92</v>
      </c>
      <c r="BW14" s="232">
        <f t="shared" si="0"/>
        <v>2835.360000000001</v>
      </c>
    </row>
    <row r="15" spans="1:75" ht="16.2" thickBot="1" x14ac:dyDescent="0.35">
      <c r="A15" s="389" t="s">
        <v>351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f>+DATA!D233</f>
        <v>0</v>
      </c>
      <c r="P15" s="30">
        <f>+DATA!E233</f>
        <v>0</v>
      </c>
      <c r="Q15" s="30">
        <f>+DATA!F233</f>
        <v>0</v>
      </c>
      <c r="R15" s="30">
        <f>+DATA!G233</f>
        <v>0</v>
      </c>
      <c r="S15" s="30">
        <f>+DATA!H233</f>
        <v>0</v>
      </c>
      <c r="T15" s="30">
        <f>+DATA!I233</f>
        <v>0</v>
      </c>
      <c r="U15" s="30">
        <f>+DATA!J233</f>
        <v>0</v>
      </c>
      <c r="V15" s="30">
        <f>+DATA!K233</f>
        <v>0</v>
      </c>
      <c r="W15" s="30">
        <f>+DATA!L233</f>
        <v>0</v>
      </c>
      <c r="X15" s="30">
        <f>+DATA!M233</f>
        <v>0</v>
      </c>
      <c r="Y15" s="30">
        <f>+DATA!N233</f>
        <v>0</v>
      </c>
      <c r="Z15" s="30">
        <f>+DATA!O233</f>
        <v>0</v>
      </c>
      <c r="AA15" s="30">
        <f>+DATA!P233</f>
        <v>0</v>
      </c>
      <c r="AB15" s="30">
        <f>+DATA!Q233</f>
        <v>0</v>
      </c>
      <c r="AC15" s="30">
        <f>+DATA!R233</f>
        <v>0</v>
      </c>
      <c r="AD15" s="30">
        <f>+DATA!S233</f>
        <v>0</v>
      </c>
      <c r="AE15" s="30">
        <f>+DATA!T233</f>
        <v>0</v>
      </c>
      <c r="AF15" s="30">
        <f>+DATA!U233</f>
        <v>0</v>
      </c>
      <c r="AG15" s="30">
        <f>+DATA!V233</f>
        <v>0</v>
      </c>
      <c r="AH15" s="30">
        <f>+DATA!W233</f>
        <v>0</v>
      </c>
      <c r="AI15" s="30">
        <f>+DATA!X233</f>
        <v>0</v>
      </c>
      <c r="AJ15" s="30">
        <f>+DATA!Y233</f>
        <v>0</v>
      </c>
      <c r="AK15" s="30">
        <f>+DATA!Z233</f>
        <v>0</v>
      </c>
      <c r="AL15" s="30">
        <f>+DATA!AA233</f>
        <v>0</v>
      </c>
      <c r="AM15" s="30">
        <f>+DATA!AB233</f>
        <v>48.66</v>
      </c>
      <c r="AN15" s="30">
        <f>+DATA!AC233</f>
        <v>48.66</v>
      </c>
      <c r="AO15" s="30">
        <f>+DATA!AD233</f>
        <v>48.66</v>
      </c>
      <c r="AP15" s="30">
        <f>+DATA!AE233</f>
        <v>48.66</v>
      </c>
      <c r="AQ15" s="30">
        <f>+DATA!AF233</f>
        <v>48.66</v>
      </c>
      <c r="AR15" s="30">
        <f>+DATA!AG233</f>
        <v>48.66</v>
      </c>
      <c r="AS15" s="30">
        <f>+DATA!AH233</f>
        <v>48.66</v>
      </c>
      <c r="AT15" s="30">
        <f>+DATA!AI233</f>
        <v>48.66</v>
      </c>
      <c r="AU15" s="30">
        <f>+DATA!AJ233</f>
        <v>48.66</v>
      </c>
      <c r="AV15" s="30">
        <f>+DATA!AK233</f>
        <v>48.66</v>
      </c>
      <c r="AW15" s="30">
        <f>+DATA!AL233</f>
        <v>48.66</v>
      </c>
      <c r="AX15" s="30">
        <f>+DATA!AM233</f>
        <v>48.66</v>
      </c>
      <c r="AY15" s="30">
        <f>+DATA!AN233</f>
        <v>48.36</v>
      </c>
      <c r="AZ15" s="30">
        <f>+DATA!AO233</f>
        <v>48.36</v>
      </c>
      <c r="BA15" s="30">
        <f>+DATA!AP233</f>
        <v>48.36</v>
      </c>
      <c r="BB15" s="30">
        <f>+DATA!AQ233</f>
        <v>48.36</v>
      </c>
      <c r="BC15" s="30">
        <f>+DATA!AR233</f>
        <v>48.36</v>
      </c>
      <c r="BD15" s="30">
        <f>+DATA!AS233</f>
        <v>48.36</v>
      </c>
      <c r="BE15" s="30">
        <f>+DATA!AT233</f>
        <v>48.36</v>
      </c>
      <c r="BF15" s="30">
        <f>+DATA!AU233</f>
        <v>48.36</v>
      </c>
      <c r="BG15" s="30">
        <f>+DATA!AV233</f>
        <v>48.36</v>
      </c>
      <c r="BH15" s="30">
        <f>+DATA!AW233</f>
        <v>48.36</v>
      </c>
      <c r="BI15" s="30">
        <f>+DATA!AX233</f>
        <v>48.36</v>
      </c>
      <c r="BJ15" s="30">
        <f>+DATA!AY233</f>
        <v>48.36</v>
      </c>
      <c r="BK15" s="30">
        <f>+DATA!AZ233</f>
        <v>48.12</v>
      </c>
      <c r="BL15" s="30">
        <f>+DATA!BA233</f>
        <v>48.12</v>
      </c>
      <c r="BM15" s="30">
        <f>+DATA!BB233</f>
        <v>48.12</v>
      </c>
      <c r="BN15" s="30">
        <f>+DATA!BC233</f>
        <v>48.12</v>
      </c>
      <c r="BO15" s="30">
        <f>+DATA!BD233</f>
        <v>48.12</v>
      </c>
      <c r="BP15" s="30">
        <f>+DATA!BE233</f>
        <v>48.12</v>
      </c>
      <c r="BQ15" s="30">
        <f>+DATA!BF233</f>
        <v>48.12</v>
      </c>
      <c r="BR15" s="30">
        <f>+DATA!BG233</f>
        <v>48.12</v>
      </c>
      <c r="BS15" s="30">
        <f>+DATA!BH233</f>
        <v>48.12</v>
      </c>
      <c r="BT15" s="30">
        <f>+DATA!BI233</f>
        <v>48.12</v>
      </c>
      <c r="BU15" s="30">
        <f>+DATA!BJ233</f>
        <v>48.12</v>
      </c>
      <c r="BV15" s="30">
        <f>+DATA!BK233</f>
        <v>48.12</v>
      </c>
      <c r="BW15" s="232">
        <f t="shared" si="0"/>
        <v>1741.6799999999985</v>
      </c>
    </row>
    <row r="16" spans="1:75" ht="16.2" thickBot="1" x14ac:dyDescent="0.35">
      <c r="A16" s="69"/>
      <c r="BW16" s="62">
        <f t="shared" si="0"/>
        <v>0</v>
      </c>
    </row>
    <row r="17" spans="1:75" ht="16.2" thickBot="1" x14ac:dyDescent="0.35">
      <c r="A17" s="49" t="s">
        <v>355</v>
      </c>
      <c r="N17" s="1049">
        <f>+DATA!D198</f>
        <v>295.01</v>
      </c>
      <c r="BW17" s="62">
        <f t="shared" si="0"/>
        <v>295.01</v>
      </c>
    </row>
    <row r="18" spans="1:75" ht="16.2" thickBot="1" x14ac:dyDescent="0.35">
      <c r="A18" s="390" t="s">
        <v>353</v>
      </c>
      <c r="O18" s="1058">
        <f>+O11</f>
        <v>5.5E-2</v>
      </c>
      <c r="P18" s="1058">
        <f t="shared" ref="P18:BV18" si="2">+P11</f>
        <v>0</v>
      </c>
      <c r="Q18" s="1058">
        <f t="shared" si="2"/>
        <v>0</v>
      </c>
      <c r="R18" s="1058">
        <f t="shared" si="2"/>
        <v>0</v>
      </c>
      <c r="S18" s="1058">
        <f t="shared" si="2"/>
        <v>0</v>
      </c>
      <c r="T18" s="1058">
        <f t="shared" si="2"/>
        <v>0</v>
      </c>
      <c r="U18" s="1058">
        <f t="shared" si="2"/>
        <v>0</v>
      </c>
      <c r="V18" s="1058">
        <f t="shared" si="2"/>
        <v>0</v>
      </c>
      <c r="W18" s="1058">
        <f t="shared" si="2"/>
        <v>0</v>
      </c>
      <c r="X18" s="1058">
        <f t="shared" si="2"/>
        <v>0</v>
      </c>
      <c r="Y18" s="1058">
        <f t="shared" si="2"/>
        <v>0</v>
      </c>
      <c r="Z18" s="1058">
        <f t="shared" si="2"/>
        <v>0</v>
      </c>
      <c r="AA18" s="1058">
        <f t="shared" si="2"/>
        <v>6.5000000000000002E-2</v>
      </c>
      <c r="AB18" s="1058">
        <f t="shared" si="2"/>
        <v>0</v>
      </c>
      <c r="AC18" s="1058">
        <f t="shared" si="2"/>
        <v>0</v>
      </c>
      <c r="AD18" s="1058">
        <f t="shared" si="2"/>
        <v>0</v>
      </c>
      <c r="AE18" s="1058">
        <f t="shared" si="2"/>
        <v>0</v>
      </c>
      <c r="AF18" s="1058">
        <f t="shared" si="2"/>
        <v>0</v>
      </c>
      <c r="AG18" s="1058">
        <f t="shared" si="2"/>
        <v>0</v>
      </c>
      <c r="AH18" s="1058">
        <f t="shared" si="2"/>
        <v>0</v>
      </c>
      <c r="AI18" s="1058">
        <f t="shared" si="2"/>
        <v>0</v>
      </c>
      <c r="AJ18" s="1058">
        <f t="shared" si="2"/>
        <v>0</v>
      </c>
      <c r="AK18" s="1058">
        <f t="shared" si="2"/>
        <v>0</v>
      </c>
      <c r="AL18" s="1058">
        <f t="shared" si="2"/>
        <v>0</v>
      </c>
      <c r="AM18" s="1058">
        <f t="shared" si="2"/>
        <v>7.0000000000000007E-2</v>
      </c>
      <c r="AN18" s="1058">
        <f t="shared" si="2"/>
        <v>0</v>
      </c>
      <c r="AO18" s="1058">
        <f t="shared" si="2"/>
        <v>0</v>
      </c>
      <c r="AP18" s="1058">
        <f t="shared" si="2"/>
        <v>0</v>
      </c>
      <c r="AQ18" s="1058">
        <f t="shared" si="2"/>
        <v>0</v>
      </c>
      <c r="AR18" s="1058">
        <f t="shared" si="2"/>
        <v>0</v>
      </c>
      <c r="AS18" s="1058">
        <f t="shared" si="2"/>
        <v>0</v>
      </c>
      <c r="AT18" s="1058">
        <f t="shared" si="2"/>
        <v>0</v>
      </c>
      <c r="AU18" s="1058">
        <f t="shared" si="2"/>
        <v>0</v>
      </c>
      <c r="AV18" s="1058">
        <f t="shared" si="2"/>
        <v>0</v>
      </c>
      <c r="AW18" s="1058">
        <f t="shared" si="2"/>
        <v>0</v>
      </c>
      <c r="AX18" s="1058">
        <f t="shared" si="2"/>
        <v>0</v>
      </c>
      <c r="AY18" s="1058">
        <f t="shared" si="2"/>
        <v>7.6999999999999999E-2</v>
      </c>
      <c r="AZ18" s="1058">
        <f t="shared" si="2"/>
        <v>0</v>
      </c>
      <c r="BA18" s="1058">
        <f t="shared" si="2"/>
        <v>0</v>
      </c>
      <c r="BB18" s="1058">
        <f t="shared" si="2"/>
        <v>0</v>
      </c>
      <c r="BC18" s="1058">
        <f t="shared" si="2"/>
        <v>0</v>
      </c>
      <c r="BD18" s="1058">
        <f t="shared" si="2"/>
        <v>0</v>
      </c>
      <c r="BE18" s="1058">
        <f t="shared" si="2"/>
        <v>0</v>
      </c>
      <c r="BF18" s="1058">
        <f t="shared" si="2"/>
        <v>0</v>
      </c>
      <c r="BG18" s="1058">
        <f t="shared" si="2"/>
        <v>0</v>
      </c>
      <c r="BH18" s="1058">
        <f t="shared" si="2"/>
        <v>0</v>
      </c>
      <c r="BI18" s="1058">
        <f t="shared" si="2"/>
        <v>0</v>
      </c>
      <c r="BJ18" s="1058">
        <f t="shared" si="2"/>
        <v>0</v>
      </c>
      <c r="BK18" s="1058">
        <f t="shared" si="2"/>
        <v>6.3E-2</v>
      </c>
      <c r="BL18" s="1058">
        <f t="shared" si="2"/>
        <v>0</v>
      </c>
      <c r="BM18" s="1058">
        <f t="shared" si="2"/>
        <v>0</v>
      </c>
      <c r="BN18" s="1058">
        <f t="shared" si="2"/>
        <v>0</v>
      </c>
      <c r="BO18" s="1058">
        <f t="shared" si="2"/>
        <v>0</v>
      </c>
      <c r="BP18" s="1058">
        <f t="shared" si="2"/>
        <v>0</v>
      </c>
      <c r="BQ18" s="1058">
        <f t="shared" si="2"/>
        <v>0</v>
      </c>
      <c r="BR18" s="1058">
        <f t="shared" si="2"/>
        <v>0</v>
      </c>
      <c r="BS18" s="1058">
        <f t="shared" si="2"/>
        <v>0</v>
      </c>
      <c r="BT18" s="1058">
        <f t="shared" si="2"/>
        <v>0</v>
      </c>
      <c r="BU18" s="1058">
        <f t="shared" si="2"/>
        <v>0</v>
      </c>
      <c r="BV18" s="1058">
        <f t="shared" si="2"/>
        <v>0</v>
      </c>
      <c r="BW18" s="1063">
        <f t="shared" si="0"/>
        <v>0.33</v>
      </c>
    </row>
    <row r="19" spans="1:75" x14ac:dyDescent="0.3">
      <c r="BW19" s="62">
        <f t="shared" si="0"/>
        <v>0</v>
      </c>
    </row>
    <row r="20" spans="1:75" ht="16.2" thickBot="1" x14ac:dyDescent="0.35">
      <c r="A20" s="264" t="s">
        <v>356</v>
      </c>
      <c r="BW20" s="62">
        <f t="shared" si="0"/>
        <v>0</v>
      </c>
    </row>
    <row r="21" spans="1:75" ht="16.2" thickBot="1" x14ac:dyDescent="0.35">
      <c r="A21" s="384" t="s">
        <v>364</v>
      </c>
      <c r="O21" s="108">
        <f>+DATA!C258</f>
        <v>6.8000000000000005E-2</v>
      </c>
      <c r="AA21" s="5">
        <f>+DATA!D258</f>
        <v>4.4999999999999998E-2</v>
      </c>
      <c r="AM21" s="5">
        <f>+DATA!E258</f>
        <v>0.05</v>
      </c>
      <c r="AY21" s="5">
        <f>+DATA!F258</f>
        <v>8.5999999999999993E-2</v>
      </c>
      <c r="BK21" s="5">
        <f>+DATA!G258</f>
        <v>5.8999999999999997E-2</v>
      </c>
      <c r="BW21" s="386">
        <f t="shared" si="0"/>
        <v>0.308</v>
      </c>
    </row>
    <row r="22" spans="1:75" ht="16.2" thickBot="1" x14ac:dyDescent="0.35">
      <c r="A22" s="384" t="s">
        <v>347</v>
      </c>
      <c r="O22" s="231">
        <f>+DATA!$C$199*1000*200</f>
        <v>200000</v>
      </c>
      <c r="P22" s="231">
        <f>+DATA!$C$199*1000*200</f>
        <v>200000</v>
      </c>
      <c r="Q22" s="231">
        <f>+DATA!$C$199*1000*200</f>
        <v>200000</v>
      </c>
      <c r="R22" s="231">
        <f>+DATA!$C$199*1000*200</f>
        <v>200000</v>
      </c>
      <c r="S22" s="231">
        <f>+DATA!$C$199*1000*200</f>
        <v>200000</v>
      </c>
      <c r="T22" s="231">
        <f>+DATA!$C$199*1000*200</f>
        <v>200000</v>
      </c>
      <c r="U22" s="231">
        <f>+DATA!$C$199*1000*200</f>
        <v>200000</v>
      </c>
      <c r="V22" s="231">
        <f>+DATA!$C$199*1000*200</f>
        <v>200000</v>
      </c>
      <c r="W22" s="231">
        <f>+DATA!$C$199*1000*200</f>
        <v>200000</v>
      </c>
      <c r="X22" s="231">
        <f>+DATA!$C$199*1000*200</f>
        <v>200000</v>
      </c>
      <c r="Y22" s="231">
        <f>+DATA!$C$199*1000*200</f>
        <v>200000</v>
      </c>
      <c r="Z22" s="231">
        <f>+DATA!$C$199*1000*200</f>
        <v>200000</v>
      </c>
      <c r="AA22" s="231">
        <f>+DATA!$C$199*1000*200</f>
        <v>200000</v>
      </c>
      <c r="AB22" s="231">
        <f>+DATA!$C$199*1000*200</f>
        <v>200000</v>
      </c>
      <c r="AC22" s="231">
        <f>+DATA!$C$199*1000*200</f>
        <v>200000</v>
      </c>
      <c r="AD22" s="231">
        <f>+DATA!$C$199*1000*200</f>
        <v>200000</v>
      </c>
      <c r="AE22" s="231">
        <f>+DATA!$C$199*1000*200</f>
        <v>200000</v>
      </c>
      <c r="AF22" s="231">
        <f>+DATA!$C$199*1000*200</f>
        <v>200000</v>
      </c>
      <c r="AG22" s="231">
        <f>+DATA!$C$199*1000*200</f>
        <v>200000</v>
      </c>
      <c r="AH22" s="231">
        <f>+DATA!$C$199*1000*200</f>
        <v>200000</v>
      </c>
      <c r="AI22" s="231">
        <f>+DATA!$C$199*1000*200</f>
        <v>200000</v>
      </c>
      <c r="AJ22" s="231">
        <f>+DATA!$C$199*1000*200</f>
        <v>200000</v>
      </c>
      <c r="AK22" s="231">
        <f>+DATA!$C$199*1000*200</f>
        <v>200000</v>
      </c>
      <c r="AL22" s="231">
        <f>+DATA!$C$199*1000*200</f>
        <v>200000</v>
      </c>
      <c r="AM22" s="231">
        <f>+DATA!$C$199*1000*200</f>
        <v>200000</v>
      </c>
      <c r="AN22" s="231">
        <f>+DATA!$C$199*1000*200</f>
        <v>200000</v>
      </c>
      <c r="AO22" s="231">
        <f>+DATA!$C$199*1000*200</f>
        <v>200000</v>
      </c>
      <c r="AP22" s="231">
        <f>+DATA!$C$199*1000*200</f>
        <v>200000</v>
      </c>
      <c r="AQ22" s="231">
        <f>+DATA!$C$199*1000*200</f>
        <v>200000</v>
      </c>
      <c r="AR22" s="231">
        <f>+DATA!$C$199*1000*200</f>
        <v>200000</v>
      </c>
      <c r="AS22" s="231">
        <f>+DATA!$C$199*1000*200</f>
        <v>200000</v>
      </c>
      <c r="AT22" s="231">
        <f>+DATA!$C$199*1000*200</f>
        <v>200000</v>
      </c>
      <c r="AU22" s="231">
        <f>+DATA!$C$199*1000*200</f>
        <v>200000</v>
      </c>
      <c r="AV22" s="231">
        <f>+DATA!$C$199*1000*200</f>
        <v>200000</v>
      </c>
      <c r="AW22" s="231">
        <f>+DATA!$C$199*1000*200</f>
        <v>200000</v>
      </c>
      <c r="AX22" s="231">
        <f>+DATA!$C$199*1000*200</f>
        <v>200000</v>
      </c>
      <c r="AY22" s="231">
        <f>+DATA!$C$199*1000*200</f>
        <v>200000</v>
      </c>
      <c r="AZ22" s="231">
        <f>+DATA!$C$199*1000*200</f>
        <v>200000</v>
      </c>
      <c r="BA22" s="231">
        <f>+DATA!$C$199*1000*200</f>
        <v>200000</v>
      </c>
      <c r="BB22" s="231">
        <f>+DATA!$C$199*1000*200</f>
        <v>200000</v>
      </c>
      <c r="BC22" s="231">
        <f>+DATA!$C$199*1000*200</f>
        <v>200000</v>
      </c>
      <c r="BD22" s="231">
        <f>+DATA!$C$199*1000*200</f>
        <v>200000</v>
      </c>
      <c r="BE22" s="231">
        <f>+DATA!$C$199*1000*200</f>
        <v>200000</v>
      </c>
      <c r="BF22" s="231">
        <f>+DATA!$C$199*1000*200</f>
        <v>200000</v>
      </c>
      <c r="BG22" s="231">
        <f>+DATA!$C$199*1000*200</f>
        <v>200000</v>
      </c>
      <c r="BH22" s="231">
        <f>+DATA!$C$199*1000*200</f>
        <v>200000</v>
      </c>
      <c r="BI22" s="231">
        <f>+DATA!$C$199*1000*200</f>
        <v>200000</v>
      </c>
      <c r="BJ22" s="231">
        <f>+DATA!$C$199*1000*200</f>
        <v>200000</v>
      </c>
      <c r="BK22" s="231">
        <f>+DATA!$C$199*1000*200</f>
        <v>200000</v>
      </c>
      <c r="BL22" s="231">
        <f>+DATA!$C$199*1000*200</f>
        <v>200000</v>
      </c>
      <c r="BM22" s="231">
        <f>+DATA!$C$199*1000*200</f>
        <v>200000</v>
      </c>
      <c r="BN22" s="231">
        <f>+DATA!$C$199*1000*200</f>
        <v>200000</v>
      </c>
      <c r="BO22" s="231">
        <f>+DATA!$C$199*1000*200</f>
        <v>200000</v>
      </c>
      <c r="BP22" s="231">
        <f>+DATA!$C$199*1000*200</f>
        <v>200000</v>
      </c>
      <c r="BQ22" s="231">
        <f>+DATA!$C$199*1000*200</f>
        <v>200000</v>
      </c>
      <c r="BR22" s="231">
        <f>+DATA!$C$199*1000*200</f>
        <v>200000</v>
      </c>
      <c r="BS22" s="231">
        <f>+DATA!$C$199*1000*200</f>
        <v>200000</v>
      </c>
      <c r="BT22" s="231">
        <f>+DATA!$C$199*1000*200</f>
        <v>200000</v>
      </c>
      <c r="BU22" s="231">
        <f>+DATA!$C$199*1000*200</f>
        <v>200000</v>
      </c>
      <c r="BV22" s="231">
        <f>+DATA!$C$199*1000*200</f>
        <v>200000</v>
      </c>
      <c r="BW22" s="232">
        <f t="shared" si="0"/>
        <v>12000000</v>
      </c>
    </row>
    <row r="23" spans="1:75" ht="16.2" thickBot="1" x14ac:dyDescent="0.35">
      <c r="A23" s="391" t="s">
        <v>349</v>
      </c>
      <c r="O23" s="30">
        <f>+DATA!D219</f>
        <v>46.2</v>
      </c>
      <c r="P23" s="30">
        <f>+DATA!E219</f>
        <v>46.2</v>
      </c>
      <c r="Q23" s="30">
        <f>+DATA!F219</f>
        <v>46.2</v>
      </c>
      <c r="R23" s="30">
        <f>+DATA!G219</f>
        <v>46.2</v>
      </c>
      <c r="S23" s="30">
        <f>+DATA!H219</f>
        <v>46.2</v>
      </c>
      <c r="T23" s="30">
        <f>+DATA!I219</f>
        <v>46.2</v>
      </c>
      <c r="U23" s="30">
        <f>+DATA!J219</f>
        <v>46.2</v>
      </c>
      <c r="V23" s="30">
        <f>+DATA!K219</f>
        <v>46.2</v>
      </c>
      <c r="W23" s="30">
        <f>+DATA!L219</f>
        <v>46.2</v>
      </c>
      <c r="X23" s="30">
        <f>+DATA!M219</f>
        <v>46.2</v>
      </c>
      <c r="Y23" s="30">
        <f>+DATA!N219</f>
        <v>46.2</v>
      </c>
      <c r="Z23" s="30">
        <f>+DATA!O219</f>
        <v>46.2</v>
      </c>
      <c r="AA23" s="30">
        <f>+DATA!P219</f>
        <v>46.2</v>
      </c>
      <c r="AB23" s="30">
        <f>+DATA!Q219</f>
        <v>46.2</v>
      </c>
      <c r="AC23" s="30">
        <f>+DATA!R219</f>
        <v>46.2</v>
      </c>
      <c r="AD23" s="30">
        <f>+DATA!S219</f>
        <v>46.2</v>
      </c>
      <c r="AE23" s="30">
        <f>+DATA!T219</f>
        <v>46.2</v>
      </c>
      <c r="AF23" s="30">
        <f>+DATA!U219</f>
        <v>46.2</v>
      </c>
      <c r="AG23" s="30">
        <f>+DATA!V219</f>
        <v>46.2</v>
      </c>
      <c r="AH23" s="30">
        <f>+DATA!W219</f>
        <v>46.2</v>
      </c>
      <c r="AI23" s="30">
        <f>+DATA!X219</f>
        <v>46.2</v>
      </c>
      <c r="AJ23" s="30">
        <f>+DATA!Y219</f>
        <v>46.2</v>
      </c>
      <c r="AK23" s="30">
        <f>+DATA!Z219</f>
        <v>46.2</v>
      </c>
      <c r="AL23" s="30">
        <f>+DATA!AA219</f>
        <v>46.2</v>
      </c>
      <c r="AM23" s="30">
        <f>+DATA!AB219</f>
        <v>46.08</v>
      </c>
      <c r="AN23" s="30">
        <f>+DATA!AC219</f>
        <v>46.08</v>
      </c>
      <c r="AO23" s="30">
        <f>+DATA!AD219</f>
        <v>46.08</v>
      </c>
      <c r="AP23" s="30">
        <f>+DATA!AE219</f>
        <v>46.08</v>
      </c>
      <c r="AQ23" s="30">
        <f>+DATA!AF219</f>
        <v>46.08</v>
      </c>
      <c r="AR23" s="30">
        <f>+DATA!AG219</f>
        <v>46.08</v>
      </c>
      <c r="AS23" s="30">
        <f>+DATA!AH219</f>
        <v>46.08</v>
      </c>
      <c r="AT23" s="30">
        <f>+DATA!AI219</f>
        <v>46.08</v>
      </c>
      <c r="AU23" s="30">
        <f>+DATA!AJ219</f>
        <v>46.08</v>
      </c>
      <c r="AV23" s="30">
        <f>+DATA!AK219</f>
        <v>46.08</v>
      </c>
      <c r="AW23" s="30">
        <f>+DATA!AL219</f>
        <v>46.08</v>
      </c>
      <c r="AX23" s="30">
        <f>+DATA!AM219</f>
        <v>46.08</v>
      </c>
      <c r="AY23" s="30">
        <f>+DATA!AN219</f>
        <v>45.96</v>
      </c>
      <c r="AZ23" s="30">
        <f>+DATA!AO219</f>
        <v>45.96</v>
      </c>
      <c r="BA23" s="30">
        <f>+DATA!AP219</f>
        <v>45.96</v>
      </c>
      <c r="BB23" s="30">
        <f>+DATA!AQ219</f>
        <v>45.96</v>
      </c>
      <c r="BC23" s="30">
        <f>+DATA!AR219</f>
        <v>45.96</v>
      </c>
      <c r="BD23" s="30">
        <f>+DATA!AS219</f>
        <v>45.96</v>
      </c>
      <c r="BE23" s="30">
        <f>+DATA!AT219</f>
        <v>45.96</v>
      </c>
      <c r="BF23" s="30">
        <f>+DATA!AU219</f>
        <v>45.96</v>
      </c>
      <c r="BG23" s="30">
        <f>+DATA!AV219</f>
        <v>45.96</v>
      </c>
      <c r="BH23" s="30">
        <f>+DATA!AW219</f>
        <v>45.96</v>
      </c>
      <c r="BI23" s="30">
        <f>+DATA!AX219</f>
        <v>45.96</v>
      </c>
      <c r="BJ23" s="30">
        <f>+DATA!AY219</f>
        <v>45.96</v>
      </c>
      <c r="BK23" s="30">
        <f>+DATA!AZ219</f>
        <v>45.72</v>
      </c>
      <c r="BL23" s="30">
        <f>+DATA!BA219</f>
        <v>45.72</v>
      </c>
      <c r="BM23" s="30">
        <f>+DATA!BB219</f>
        <v>45.72</v>
      </c>
      <c r="BN23" s="30">
        <f>+DATA!BC219</f>
        <v>45.72</v>
      </c>
      <c r="BO23" s="30">
        <f>+DATA!BD219</f>
        <v>45.72</v>
      </c>
      <c r="BP23" s="30">
        <f>+DATA!BE219</f>
        <v>45.72</v>
      </c>
      <c r="BQ23" s="30">
        <f>+DATA!BF219</f>
        <v>45.72</v>
      </c>
      <c r="BR23" s="30">
        <f>+DATA!BG219</f>
        <v>45.72</v>
      </c>
      <c r="BS23" s="30">
        <f>+DATA!BH219</f>
        <v>45.72</v>
      </c>
      <c r="BT23" s="30">
        <f>+DATA!BI219</f>
        <v>45.72</v>
      </c>
      <c r="BU23" s="30">
        <f>+DATA!BJ219</f>
        <v>45.72</v>
      </c>
      <c r="BV23" s="30">
        <f>+DATA!BK219</f>
        <v>45.72</v>
      </c>
      <c r="BW23" s="232">
        <f t="shared" si="0"/>
        <v>2761.9199999999973</v>
      </c>
    </row>
    <row r="24" spans="1:75" ht="16.2" thickBot="1" x14ac:dyDescent="0.35">
      <c r="A24" s="69"/>
      <c r="BW24" s="62">
        <f t="shared" si="0"/>
        <v>0</v>
      </c>
    </row>
    <row r="25" spans="1:75" ht="16.2" thickBot="1" x14ac:dyDescent="0.35">
      <c r="A25" s="264" t="s">
        <v>357</v>
      </c>
      <c r="N25" s="1049">
        <f>+DATA!D199</f>
        <v>4147</v>
      </c>
      <c r="BW25" s="62">
        <f t="shared" si="0"/>
        <v>4147</v>
      </c>
    </row>
    <row r="26" spans="1:75" ht="16.2" thickBot="1" x14ac:dyDescent="0.35">
      <c r="A26" s="392" t="s">
        <v>353</v>
      </c>
      <c r="O26" s="1064">
        <f>+O21</f>
        <v>6.8000000000000005E-2</v>
      </c>
      <c r="P26" s="30">
        <f t="shared" ref="P26:BV26" si="3">+P21</f>
        <v>0</v>
      </c>
      <c r="Q26" s="30">
        <f t="shared" si="3"/>
        <v>0</v>
      </c>
      <c r="R26" s="30">
        <f t="shared" si="3"/>
        <v>0</v>
      </c>
      <c r="S26" s="30">
        <f t="shared" si="3"/>
        <v>0</v>
      </c>
      <c r="T26" s="30">
        <f t="shared" si="3"/>
        <v>0</v>
      </c>
      <c r="U26" s="30">
        <f t="shared" si="3"/>
        <v>0</v>
      </c>
      <c r="V26" s="30">
        <f t="shared" si="3"/>
        <v>0</v>
      </c>
      <c r="W26" s="30">
        <f t="shared" si="3"/>
        <v>0</v>
      </c>
      <c r="X26" s="30">
        <f t="shared" si="3"/>
        <v>0</v>
      </c>
      <c r="Y26" s="30">
        <f t="shared" si="3"/>
        <v>0</v>
      </c>
      <c r="Z26" s="30">
        <f t="shared" si="3"/>
        <v>0</v>
      </c>
      <c r="AA26" s="30">
        <f t="shared" si="3"/>
        <v>4.4999999999999998E-2</v>
      </c>
      <c r="AB26" s="30">
        <f t="shared" si="3"/>
        <v>0</v>
      </c>
      <c r="AC26" s="30">
        <f t="shared" si="3"/>
        <v>0</v>
      </c>
      <c r="AD26" s="30">
        <f t="shared" si="3"/>
        <v>0</v>
      </c>
      <c r="AE26" s="30">
        <f t="shared" si="3"/>
        <v>0</v>
      </c>
      <c r="AF26" s="30">
        <f t="shared" si="3"/>
        <v>0</v>
      </c>
      <c r="AG26" s="30">
        <f t="shared" si="3"/>
        <v>0</v>
      </c>
      <c r="AH26" s="30">
        <f t="shared" si="3"/>
        <v>0</v>
      </c>
      <c r="AI26" s="30">
        <f t="shared" si="3"/>
        <v>0</v>
      </c>
      <c r="AJ26" s="30">
        <f t="shared" si="3"/>
        <v>0</v>
      </c>
      <c r="AK26" s="30">
        <f t="shared" si="3"/>
        <v>0</v>
      </c>
      <c r="AL26" s="30">
        <f t="shared" si="3"/>
        <v>0</v>
      </c>
      <c r="AM26" s="1064">
        <f t="shared" si="3"/>
        <v>0.05</v>
      </c>
      <c r="AN26" s="30">
        <f t="shared" si="3"/>
        <v>0</v>
      </c>
      <c r="AO26" s="30">
        <f t="shared" si="3"/>
        <v>0</v>
      </c>
      <c r="AP26" s="30">
        <f t="shared" si="3"/>
        <v>0</v>
      </c>
      <c r="AQ26" s="30">
        <f t="shared" si="3"/>
        <v>0</v>
      </c>
      <c r="AR26" s="30">
        <f t="shared" si="3"/>
        <v>0</v>
      </c>
      <c r="AS26" s="30">
        <f t="shared" si="3"/>
        <v>0</v>
      </c>
      <c r="AT26" s="30">
        <f t="shared" si="3"/>
        <v>0</v>
      </c>
      <c r="AU26" s="30">
        <f t="shared" si="3"/>
        <v>0</v>
      </c>
      <c r="AV26" s="30">
        <f t="shared" si="3"/>
        <v>0</v>
      </c>
      <c r="AW26" s="30">
        <f t="shared" si="3"/>
        <v>0</v>
      </c>
      <c r="AX26" s="30">
        <f t="shared" si="3"/>
        <v>0</v>
      </c>
      <c r="AY26" s="30">
        <f t="shared" si="3"/>
        <v>8.5999999999999993E-2</v>
      </c>
      <c r="AZ26" s="30">
        <f t="shared" si="3"/>
        <v>0</v>
      </c>
      <c r="BA26" s="30">
        <f t="shared" si="3"/>
        <v>0</v>
      </c>
      <c r="BB26" s="30">
        <f t="shared" si="3"/>
        <v>0</v>
      </c>
      <c r="BC26" s="30">
        <f t="shared" si="3"/>
        <v>0</v>
      </c>
      <c r="BD26" s="30">
        <f t="shared" si="3"/>
        <v>0</v>
      </c>
      <c r="BE26" s="30">
        <f t="shared" si="3"/>
        <v>0</v>
      </c>
      <c r="BF26" s="30">
        <f t="shared" si="3"/>
        <v>0</v>
      </c>
      <c r="BG26" s="30">
        <f t="shared" si="3"/>
        <v>0</v>
      </c>
      <c r="BH26" s="30">
        <f t="shared" si="3"/>
        <v>0</v>
      </c>
      <c r="BI26" s="30">
        <f t="shared" si="3"/>
        <v>0</v>
      </c>
      <c r="BJ26" s="30">
        <f t="shared" si="3"/>
        <v>0</v>
      </c>
      <c r="BK26" s="30">
        <f t="shared" si="3"/>
        <v>5.8999999999999997E-2</v>
      </c>
      <c r="BL26" s="30">
        <f t="shared" si="3"/>
        <v>0</v>
      </c>
      <c r="BM26" s="30">
        <f t="shared" si="3"/>
        <v>0</v>
      </c>
      <c r="BN26" s="30">
        <f t="shared" si="3"/>
        <v>0</v>
      </c>
      <c r="BO26" s="30">
        <f t="shared" si="3"/>
        <v>0</v>
      </c>
      <c r="BP26" s="30">
        <f t="shared" si="3"/>
        <v>0</v>
      </c>
      <c r="BQ26" s="30">
        <f t="shared" si="3"/>
        <v>0</v>
      </c>
      <c r="BR26" s="30">
        <f t="shared" si="3"/>
        <v>0</v>
      </c>
      <c r="BS26" s="30">
        <f t="shared" si="3"/>
        <v>0</v>
      </c>
      <c r="BT26" s="30">
        <f t="shared" si="3"/>
        <v>0</v>
      </c>
      <c r="BU26" s="30">
        <f t="shared" si="3"/>
        <v>0</v>
      </c>
      <c r="BV26" s="30">
        <f t="shared" si="3"/>
        <v>0</v>
      </c>
      <c r="BW26" s="232">
        <f t="shared" si="0"/>
        <v>0.308</v>
      </c>
    </row>
    <row r="27" spans="1:75" x14ac:dyDescent="0.3">
      <c r="BW27" s="62">
        <f t="shared" si="0"/>
        <v>0</v>
      </c>
    </row>
    <row r="28" spans="1:75" ht="16.2" thickBot="1" x14ac:dyDescent="0.35">
      <c r="A28" s="265" t="s">
        <v>358</v>
      </c>
      <c r="BW28" s="62">
        <f t="shared" si="0"/>
        <v>0</v>
      </c>
    </row>
    <row r="29" spans="1:75" ht="16.2" thickBot="1" x14ac:dyDescent="0.35">
      <c r="A29" s="384" t="s">
        <v>364</v>
      </c>
      <c r="O29" s="30">
        <f>+DATA!C259</f>
        <v>5.3999999999999999E-2</v>
      </c>
      <c r="AA29" s="5">
        <f>+DATA!D259</f>
        <v>6.5000000000000002E-2</v>
      </c>
      <c r="AM29" s="5">
        <f>+DATA!E259</f>
        <v>4.8000000000000001E-2</v>
      </c>
      <c r="AY29" s="5">
        <f>+DATA!F259</f>
        <v>6.7000000000000004E-2</v>
      </c>
      <c r="BK29" s="5">
        <f>+DATA!G259</f>
        <v>5.6000000000000001E-2</v>
      </c>
      <c r="BW29" s="386">
        <f t="shared" si="0"/>
        <v>0.28999999999999998</v>
      </c>
    </row>
    <row r="30" spans="1:75" ht="16.2" thickBot="1" x14ac:dyDescent="0.35">
      <c r="A30" s="384" t="s">
        <v>347</v>
      </c>
      <c r="O30" s="30">
        <f>+DATA!$C$200*1000*200</f>
        <v>200000</v>
      </c>
      <c r="P30" s="30">
        <f>+DATA!$C$200*1000*200</f>
        <v>200000</v>
      </c>
      <c r="Q30" s="30">
        <f>+DATA!$C$200*1000*200</f>
        <v>200000</v>
      </c>
      <c r="R30" s="30">
        <f>+DATA!$C$200*1000*200</f>
        <v>200000</v>
      </c>
      <c r="S30" s="30">
        <f>+DATA!$C$200*1000*200</f>
        <v>200000</v>
      </c>
      <c r="T30" s="30">
        <f>+DATA!$C$200*1000*200</f>
        <v>200000</v>
      </c>
      <c r="U30" s="30">
        <f>+DATA!$C$200*1000*200</f>
        <v>200000</v>
      </c>
      <c r="V30" s="30">
        <f>+DATA!$C$200*1000*200</f>
        <v>200000</v>
      </c>
      <c r="W30" s="30">
        <f>+DATA!$C$200*1000*200</f>
        <v>200000</v>
      </c>
      <c r="X30" s="30">
        <f>+DATA!$C$200*1000*200</f>
        <v>200000</v>
      </c>
      <c r="Y30" s="30">
        <f>+DATA!$C$200*1000*200</f>
        <v>200000</v>
      </c>
      <c r="Z30" s="30">
        <f>+DATA!$C$200*1000*200</f>
        <v>200000</v>
      </c>
      <c r="AA30" s="30">
        <f>+DATA!$C$200*1000*200</f>
        <v>200000</v>
      </c>
      <c r="AB30" s="30">
        <f>+DATA!$C$200*1000*200</f>
        <v>200000</v>
      </c>
      <c r="AC30" s="30">
        <f>+DATA!$C$200*1000*200</f>
        <v>200000</v>
      </c>
      <c r="AD30" s="30">
        <f>+DATA!$C$200*1000*200</f>
        <v>200000</v>
      </c>
      <c r="AE30" s="30">
        <f>+DATA!$C$200*1000*200</f>
        <v>200000</v>
      </c>
      <c r="AF30" s="30">
        <f>+DATA!$C$200*1000*200</f>
        <v>200000</v>
      </c>
      <c r="AG30" s="30">
        <f>+DATA!$C$200*1000*200</f>
        <v>200000</v>
      </c>
      <c r="AH30" s="30">
        <f>+DATA!$C$200*1000*200</f>
        <v>200000</v>
      </c>
      <c r="AI30" s="30">
        <f>+DATA!$C$200*1000*200</f>
        <v>200000</v>
      </c>
      <c r="AJ30" s="30">
        <f>+DATA!$C$200*1000*200</f>
        <v>200000</v>
      </c>
      <c r="AK30" s="30">
        <f>+DATA!$C$200*1000*200</f>
        <v>200000</v>
      </c>
      <c r="AL30" s="30">
        <f>+DATA!$C$200*1000*200</f>
        <v>200000</v>
      </c>
      <c r="AM30" s="30">
        <f>+DATA!$C$200*1000*200</f>
        <v>200000</v>
      </c>
      <c r="AN30" s="30">
        <f>+DATA!$C$200*1000*200</f>
        <v>200000</v>
      </c>
      <c r="AO30" s="30">
        <f>+DATA!$C$200*1000*200</f>
        <v>200000</v>
      </c>
      <c r="AP30" s="30">
        <f>+DATA!$C$200*1000*200</f>
        <v>200000</v>
      </c>
      <c r="AQ30" s="30">
        <f>+DATA!$C$200*1000*200</f>
        <v>200000</v>
      </c>
      <c r="AR30" s="30">
        <f>+DATA!$C$200*1000*200</f>
        <v>200000</v>
      </c>
      <c r="AS30" s="30">
        <f>+DATA!$C$200*1000*200</f>
        <v>200000</v>
      </c>
      <c r="AT30" s="30">
        <f>+DATA!$C$200*1000*200</f>
        <v>200000</v>
      </c>
      <c r="AU30" s="30">
        <f>+DATA!$C$200*1000*200</f>
        <v>200000</v>
      </c>
      <c r="AV30" s="30">
        <f>+DATA!$C$200*1000*200</f>
        <v>200000</v>
      </c>
      <c r="AW30" s="30">
        <f>+DATA!$C$200*1000*200</f>
        <v>200000</v>
      </c>
      <c r="AX30" s="30">
        <f>+DATA!$C$200*1000*200</f>
        <v>200000</v>
      </c>
      <c r="AY30" s="30">
        <f>+DATA!$C$200*1000*200</f>
        <v>200000</v>
      </c>
      <c r="AZ30" s="30">
        <f>+DATA!$C$200*1000*200</f>
        <v>200000</v>
      </c>
      <c r="BA30" s="30">
        <f>+DATA!$C$200*1000*200</f>
        <v>200000</v>
      </c>
      <c r="BB30" s="30">
        <f>+DATA!$C$200*1000*200</f>
        <v>200000</v>
      </c>
      <c r="BC30" s="30">
        <f>+DATA!$C$200*1000*200</f>
        <v>200000</v>
      </c>
      <c r="BD30" s="30">
        <f>+DATA!$C$200*1000*200</f>
        <v>200000</v>
      </c>
      <c r="BE30" s="30">
        <f>+DATA!$C$200*1000*200</f>
        <v>200000</v>
      </c>
      <c r="BF30" s="30">
        <f>+DATA!$C$200*1000*200</f>
        <v>200000</v>
      </c>
      <c r="BG30" s="30">
        <f>+DATA!$C$200*1000*200</f>
        <v>200000</v>
      </c>
      <c r="BH30" s="30">
        <f>+DATA!$C$200*1000*200</f>
        <v>200000</v>
      </c>
      <c r="BI30" s="30">
        <f>+DATA!$C$200*1000*200</f>
        <v>200000</v>
      </c>
      <c r="BJ30" s="30">
        <f>+DATA!$C$200*1000*200</f>
        <v>200000</v>
      </c>
      <c r="BK30" s="30">
        <f>+DATA!$C$200*1000*200</f>
        <v>200000</v>
      </c>
      <c r="BL30" s="30">
        <f>+DATA!$C$200*1000*200</f>
        <v>200000</v>
      </c>
      <c r="BM30" s="30">
        <f>+DATA!$C$200*1000*200</f>
        <v>200000</v>
      </c>
      <c r="BN30" s="30">
        <f>+DATA!$C$200*1000*200</f>
        <v>200000</v>
      </c>
      <c r="BO30" s="30">
        <f>+DATA!$C$200*1000*200</f>
        <v>200000</v>
      </c>
      <c r="BP30" s="30">
        <f>+DATA!$C$200*1000*200</f>
        <v>200000</v>
      </c>
      <c r="BQ30" s="30">
        <f>+DATA!$C$200*1000*200</f>
        <v>200000</v>
      </c>
      <c r="BR30" s="30">
        <f>+DATA!$C$200*1000*200</f>
        <v>200000</v>
      </c>
      <c r="BS30" s="30">
        <f>+DATA!$C$200*1000*200</f>
        <v>200000</v>
      </c>
      <c r="BT30" s="30">
        <f>+DATA!$C$200*1000*200</f>
        <v>200000</v>
      </c>
      <c r="BU30" s="30">
        <f>+DATA!$C$200*1000*200</f>
        <v>200000</v>
      </c>
      <c r="BV30" s="30">
        <f>+DATA!$C$200*1000*200</f>
        <v>200000</v>
      </c>
      <c r="BW30" s="232">
        <f t="shared" si="0"/>
        <v>12000000</v>
      </c>
    </row>
    <row r="31" spans="1:75" ht="16.2" thickBot="1" x14ac:dyDescent="0.35">
      <c r="A31" s="387" t="s">
        <v>348</v>
      </c>
      <c r="O31" s="30">
        <f>+DATA!D213</f>
        <v>0.78</v>
      </c>
      <c r="P31" s="30">
        <f>+DATA!E213</f>
        <v>0.78</v>
      </c>
      <c r="Q31" s="30">
        <f>+DATA!F213</f>
        <v>0.78</v>
      </c>
      <c r="R31" s="30">
        <f>+DATA!G213</f>
        <v>0.78</v>
      </c>
      <c r="S31" s="30">
        <f>+DATA!H213</f>
        <v>0.78</v>
      </c>
      <c r="T31" s="30">
        <f>+DATA!I213</f>
        <v>0.78</v>
      </c>
      <c r="U31" s="30">
        <f>+DATA!J213</f>
        <v>0.78</v>
      </c>
      <c r="V31" s="30">
        <f>+DATA!K213</f>
        <v>0.78</v>
      </c>
      <c r="W31" s="30">
        <f>+DATA!L213</f>
        <v>0.78</v>
      </c>
      <c r="X31" s="30">
        <f>+DATA!M213</f>
        <v>0.78</v>
      </c>
      <c r="Y31" s="30">
        <f>+DATA!N213</f>
        <v>0.78</v>
      </c>
      <c r="Z31" s="30">
        <f>+DATA!O213</f>
        <v>0.78</v>
      </c>
      <c r="AA31" s="30">
        <f>+DATA!P213</f>
        <v>0.59</v>
      </c>
      <c r="AB31" s="30">
        <f>+DATA!Q213</f>
        <v>0.59</v>
      </c>
      <c r="AC31" s="30">
        <f>+DATA!R213</f>
        <v>0.59</v>
      </c>
      <c r="AD31" s="30">
        <f>+DATA!S213</f>
        <v>0.59</v>
      </c>
      <c r="AE31" s="30">
        <f>+DATA!T213</f>
        <v>0.59</v>
      </c>
      <c r="AF31" s="30">
        <f>+DATA!U213</f>
        <v>0.59</v>
      </c>
      <c r="AG31" s="30">
        <f>+DATA!V213</f>
        <v>0.59</v>
      </c>
      <c r="AH31" s="30">
        <f>+DATA!W213</f>
        <v>0.59</v>
      </c>
      <c r="AI31" s="30">
        <f>+DATA!X213</f>
        <v>0.59</v>
      </c>
      <c r="AJ31" s="30">
        <f>+DATA!Y213</f>
        <v>0.59</v>
      </c>
      <c r="AK31" s="30">
        <f>+DATA!Z213</f>
        <v>0.59</v>
      </c>
      <c r="AL31" s="30">
        <f>+DATA!AA213</f>
        <v>0.59</v>
      </c>
      <c r="AM31" s="30">
        <f>+DATA!AB213</f>
        <v>0.84</v>
      </c>
      <c r="AN31" s="30">
        <f>+DATA!AC213</f>
        <v>0.84</v>
      </c>
      <c r="AO31" s="30">
        <f>+DATA!AD213</f>
        <v>0.84</v>
      </c>
      <c r="AP31" s="30">
        <f>+DATA!AE213</f>
        <v>0.84</v>
      </c>
      <c r="AQ31" s="30">
        <f>+DATA!AF213</f>
        <v>0.84</v>
      </c>
      <c r="AR31" s="30">
        <f>+DATA!AG213</f>
        <v>0.84</v>
      </c>
      <c r="AS31" s="30">
        <f>+DATA!AH213</f>
        <v>0.84</v>
      </c>
      <c r="AT31" s="30">
        <f>+DATA!AI213</f>
        <v>0.84</v>
      </c>
      <c r="AU31" s="30">
        <f>+DATA!AJ213</f>
        <v>0.84</v>
      </c>
      <c r="AV31" s="30">
        <f>+DATA!AK213</f>
        <v>0.84</v>
      </c>
      <c r="AW31" s="30">
        <f>+DATA!AL213</f>
        <v>0.84</v>
      </c>
      <c r="AX31" s="30">
        <f>+DATA!AM213</f>
        <v>0.84</v>
      </c>
      <c r="AY31" s="30">
        <f>+DATA!AN213</f>
        <v>0.6</v>
      </c>
      <c r="AZ31" s="30">
        <f>+DATA!AO213</f>
        <v>0.6</v>
      </c>
      <c r="BA31" s="30">
        <f>+DATA!AP213</f>
        <v>0.6</v>
      </c>
      <c r="BB31" s="30">
        <f>+DATA!AQ213</f>
        <v>0.6</v>
      </c>
      <c r="BC31" s="30">
        <f>+DATA!AR213</f>
        <v>0.6</v>
      </c>
      <c r="BD31" s="30">
        <f>+DATA!AS213</f>
        <v>0.6</v>
      </c>
      <c r="BE31" s="30">
        <f>+DATA!AT213</f>
        <v>0.6</v>
      </c>
      <c r="BF31" s="30">
        <f>+DATA!AU213</f>
        <v>0.6</v>
      </c>
      <c r="BG31" s="30">
        <f>+DATA!AV213</f>
        <v>0.6</v>
      </c>
      <c r="BH31" s="30">
        <f>+DATA!AW213</f>
        <v>0.6</v>
      </c>
      <c r="BI31" s="30">
        <f>+DATA!AX213</f>
        <v>0.6</v>
      </c>
      <c r="BJ31" s="30">
        <f>+DATA!AY213</f>
        <v>0.6</v>
      </c>
      <c r="BK31" s="30">
        <f>+DATA!AZ213</f>
        <v>0.6</v>
      </c>
      <c r="BL31" s="30">
        <f>+DATA!BA213</f>
        <v>0.6</v>
      </c>
      <c r="BM31" s="30">
        <f>+DATA!BB213</f>
        <v>0.6</v>
      </c>
      <c r="BN31" s="30">
        <f>+DATA!BC213</f>
        <v>0.6</v>
      </c>
      <c r="BO31" s="30">
        <f>+DATA!BD213</f>
        <v>0.6</v>
      </c>
      <c r="BP31" s="30">
        <f>+DATA!BE213</f>
        <v>0.6</v>
      </c>
      <c r="BQ31" s="30">
        <f>+DATA!BF213</f>
        <v>0.6</v>
      </c>
      <c r="BR31" s="30">
        <f>+DATA!BG213</f>
        <v>0.6</v>
      </c>
      <c r="BS31" s="30">
        <f>+DATA!BH213</f>
        <v>0.6</v>
      </c>
      <c r="BT31" s="30">
        <f>+DATA!BI213</f>
        <v>0.6</v>
      </c>
      <c r="BU31" s="30">
        <f>+DATA!BJ213</f>
        <v>0.6</v>
      </c>
      <c r="BV31" s="30">
        <f>+DATA!BK213</f>
        <v>0.6</v>
      </c>
      <c r="BW31" s="232">
        <f t="shared" si="0"/>
        <v>40.92000000000003</v>
      </c>
    </row>
    <row r="32" spans="1:75" ht="16.2" thickBot="1" x14ac:dyDescent="0.35">
      <c r="A32" s="391" t="s">
        <v>349</v>
      </c>
      <c r="O32" s="30">
        <f>+DATA!D220</f>
        <v>0.9</v>
      </c>
      <c r="P32" s="30">
        <f>+DATA!E220</f>
        <v>0.9</v>
      </c>
      <c r="Q32" s="30">
        <f>+DATA!F220</f>
        <v>0.9</v>
      </c>
      <c r="R32" s="30">
        <f>+DATA!G220</f>
        <v>0.9</v>
      </c>
      <c r="S32" s="30">
        <f>+DATA!H220</f>
        <v>0.9</v>
      </c>
      <c r="T32" s="30">
        <f>+DATA!I220</f>
        <v>0.9</v>
      </c>
      <c r="U32" s="30">
        <f>+DATA!J220</f>
        <v>0.9</v>
      </c>
      <c r="V32" s="30">
        <f>+DATA!K220</f>
        <v>0.9</v>
      </c>
      <c r="W32" s="30">
        <f>+DATA!L220</f>
        <v>0.9</v>
      </c>
      <c r="X32" s="30">
        <f>+DATA!M220</f>
        <v>0.9</v>
      </c>
      <c r="Y32" s="30">
        <f>+DATA!N220</f>
        <v>0.9</v>
      </c>
      <c r="Z32" s="30">
        <f>+DATA!O220</f>
        <v>0.9</v>
      </c>
      <c r="AA32" s="30">
        <f>+DATA!P220</f>
        <v>0.9</v>
      </c>
      <c r="AB32" s="30">
        <f>+DATA!Q220</f>
        <v>0.9</v>
      </c>
      <c r="AC32" s="30">
        <f>+DATA!R220</f>
        <v>0.9</v>
      </c>
      <c r="AD32" s="30">
        <f>+DATA!S220</f>
        <v>0.9</v>
      </c>
      <c r="AE32" s="30">
        <f>+DATA!T220</f>
        <v>0.9</v>
      </c>
      <c r="AF32" s="30">
        <f>+DATA!U220</f>
        <v>0.9</v>
      </c>
      <c r="AG32" s="30">
        <f>+DATA!V220</f>
        <v>0.9</v>
      </c>
      <c r="AH32" s="30">
        <f>+DATA!W220</f>
        <v>0.9</v>
      </c>
      <c r="AI32" s="30">
        <f>+DATA!X220</f>
        <v>0.9</v>
      </c>
      <c r="AJ32" s="30">
        <f>+DATA!Y220</f>
        <v>0.9</v>
      </c>
      <c r="AK32" s="30">
        <f>+DATA!Z220</f>
        <v>0.9</v>
      </c>
      <c r="AL32" s="30">
        <f>+DATA!AA220</f>
        <v>0.9</v>
      </c>
      <c r="AM32" s="30">
        <f>+DATA!AB220</f>
        <v>0.9</v>
      </c>
      <c r="AN32" s="30">
        <f>+DATA!AC220</f>
        <v>0.9</v>
      </c>
      <c r="AO32" s="30">
        <f>+DATA!AD220</f>
        <v>0.9</v>
      </c>
      <c r="AP32" s="30">
        <f>+DATA!AE220</f>
        <v>0.9</v>
      </c>
      <c r="AQ32" s="30">
        <f>+DATA!AF220</f>
        <v>0.9</v>
      </c>
      <c r="AR32" s="30">
        <f>+DATA!AG220</f>
        <v>0.9</v>
      </c>
      <c r="AS32" s="30">
        <f>+DATA!AH220</f>
        <v>0.9</v>
      </c>
      <c r="AT32" s="30">
        <f>+DATA!AI220</f>
        <v>0.9</v>
      </c>
      <c r="AU32" s="30">
        <f>+DATA!AJ220</f>
        <v>0.9</v>
      </c>
      <c r="AV32" s="30">
        <f>+DATA!AK220</f>
        <v>0.9</v>
      </c>
      <c r="AW32" s="30">
        <f>+DATA!AL220</f>
        <v>0.9</v>
      </c>
      <c r="AX32" s="30">
        <f>+DATA!AM220</f>
        <v>0.9</v>
      </c>
      <c r="AY32" s="30">
        <f>+DATA!AN220</f>
        <v>0.72</v>
      </c>
      <c r="AZ32" s="30">
        <f>+DATA!AO220</f>
        <v>0.72</v>
      </c>
      <c r="BA32" s="30">
        <f>+DATA!AP220</f>
        <v>0.72</v>
      </c>
      <c r="BB32" s="30">
        <f>+DATA!AQ220</f>
        <v>0.72</v>
      </c>
      <c r="BC32" s="30">
        <f>+DATA!AR220</f>
        <v>0.72</v>
      </c>
      <c r="BD32" s="30">
        <f>+DATA!AS220</f>
        <v>0.72</v>
      </c>
      <c r="BE32" s="30">
        <f>+DATA!AT220</f>
        <v>0.72</v>
      </c>
      <c r="BF32" s="30">
        <f>+DATA!AU220</f>
        <v>0.72</v>
      </c>
      <c r="BG32" s="30">
        <f>+DATA!AV220</f>
        <v>0.72</v>
      </c>
      <c r="BH32" s="30">
        <f>+DATA!AW220</f>
        <v>0.72</v>
      </c>
      <c r="BI32" s="30">
        <f>+DATA!AX220</f>
        <v>0.72</v>
      </c>
      <c r="BJ32" s="30">
        <f>+DATA!AY220</f>
        <v>0.72</v>
      </c>
      <c r="BK32" s="30">
        <f>+DATA!AZ220</f>
        <v>0.76</v>
      </c>
      <c r="BL32" s="30">
        <f>+DATA!BA220</f>
        <v>0.76</v>
      </c>
      <c r="BM32" s="30">
        <f>+DATA!BB220</f>
        <v>0.76</v>
      </c>
      <c r="BN32" s="30">
        <f>+DATA!BC220</f>
        <v>0.76</v>
      </c>
      <c r="BO32" s="30">
        <f>+DATA!BD220</f>
        <v>0.76</v>
      </c>
      <c r="BP32" s="30">
        <f>+DATA!BE220</f>
        <v>0.76</v>
      </c>
      <c r="BQ32" s="30">
        <f>+DATA!BF220</f>
        <v>0.76</v>
      </c>
      <c r="BR32" s="30">
        <f>+DATA!BG220</f>
        <v>0.76</v>
      </c>
      <c r="BS32" s="30">
        <f>+DATA!BH220</f>
        <v>0.76</v>
      </c>
      <c r="BT32" s="30">
        <f>+DATA!BI220</f>
        <v>0.76</v>
      </c>
      <c r="BU32" s="30">
        <f>+DATA!BJ220</f>
        <v>0.76</v>
      </c>
      <c r="BV32" s="30">
        <f>+DATA!BK220</f>
        <v>0.76</v>
      </c>
      <c r="BW32" s="232">
        <f t="shared" si="0"/>
        <v>50.15999999999994</v>
      </c>
    </row>
    <row r="33" spans="1:86" ht="16.2" thickBot="1" x14ac:dyDescent="0.35">
      <c r="A33" s="388" t="s">
        <v>350</v>
      </c>
      <c r="O33" s="30">
        <f>+DATA!D227</f>
        <v>0.66</v>
      </c>
      <c r="P33" s="30">
        <f>+DATA!E227</f>
        <v>0.66</v>
      </c>
      <c r="Q33" s="30">
        <f>+DATA!F227</f>
        <v>0.66</v>
      </c>
      <c r="R33" s="30">
        <f>+DATA!G227</f>
        <v>0.66</v>
      </c>
      <c r="S33" s="30">
        <f>+DATA!H227</f>
        <v>0.66</v>
      </c>
      <c r="T33" s="30">
        <f>+DATA!I227</f>
        <v>0.66</v>
      </c>
      <c r="U33" s="30">
        <f>+DATA!J227</f>
        <v>0.66</v>
      </c>
      <c r="V33" s="30">
        <f>+DATA!K227</f>
        <v>0.66</v>
      </c>
      <c r="W33" s="30">
        <f>+DATA!L227</f>
        <v>0.66</v>
      </c>
      <c r="X33" s="30">
        <f>+DATA!M227</f>
        <v>0.66</v>
      </c>
      <c r="Y33" s="30">
        <f>+DATA!N227</f>
        <v>0.66</v>
      </c>
      <c r="Z33" s="30">
        <f>+DATA!O227</f>
        <v>0.66</v>
      </c>
      <c r="AA33" s="30">
        <f>+DATA!P227</f>
        <v>0.7</v>
      </c>
      <c r="AB33" s="30">
        <f>+DATA!Q227</f>
        <v>0.7</v>
      </c>
      <c r="AC33" s="30">
        <f>+DATA!R227</f>
        <v>0.7</v>
      </c>
      <c r="AD33" s="30">
        <f>+DATA!S227</f>
        <v>0.7</v>
      </c>
      <c r="AE33" s="30">
        <f>+DATA!T227</f>
        <v>0.7</v>
      </c>
      <c r="AF33" s="30">
        <f>+DATA!U227</f>
        <v>0.7</v>
      </c>
      <c r="AG33" s="30">
        <f>+DATA!V227</f>
        <v>0.7</v>
      </c>
      <c r="AH33" s="30">
        <f>+DATA!W227</f>
        <v>0.7</v>
      </c>
      <c r="AI33" s="30">
        <f>+DATA!X227</f>
        <v>0.7</v>
      </c>
      <c r="AJ33" s="30">
        <f>+DATA!Y227</f>
        <v>0.7</v>
      </c>
      <c r="AK33" s="30">
        <f>+DATA!Z227</f>
        <v>0.7</v>
      </c>
      <c r="AL33" s="30">
        <f>+DATA!AA227</f>
        <v>0.7</v>
      </c>
      <c r="AM33" s="30">
        <f>+DATA!AB227</f>
        <v>0.72</v>
      </c>
      <c r="AN33" s="30">
        <f>+DATA!AC227</f>
        <v>0.72</v>
      </c>
      <c r="AO33" s="30">
        <f>+DATA!AD227</f>
        <v>0.72</v>
      </c>
      <c r="AP33" s="30">
        <f>+DATA!AE227</f>
        <v>0.72</v>
      </c>
      <c r="AQ33" s="30">
        <f>+DATA!AF227</f>
        <v>0.72</v>
      </c>
      <c r="AR33" s="30">
        <f>+DATA!AG227</f>
        <v>0.72</v>
      </c>
      <c r="AS33" s="30">
        <f>+DATA!AH227</f>
        <v>0.72</v>
      </c>
      <c r="AT33" s="30">
        <f>+DATA!AI227</f>
        <v>0.72</v>
      </c>
      <c r="AU33" s="30">
        <f>+DATA!AJ227</f>
        <v>0.72</v>
      </c>
      <c r="AV33" s="30">
        <f>+DATA!AK227</f>
        <v>0.72</v>
      </c>
      <c r="AW33" s="30">
        <f>+DATA!AL227</f>
        <v>0.72</v>
      </c>
      <c r="AX33" s="30">
        <f>+DATA!AM227</f>
        <v>0.72</v>
      </c>
      <c r="AY33" s="30">
        <f>+DATA!AN227</f>
        <v>0.72</v>
      </c>
      <c r="AZ33" s="30">
        <f>+DATA!AO227</f>
        <v>0.72</v>
      </c>
      <c r="BA33" s="30">
        <f>+DATA!AP227</f>
        <v>0.72</v>
      </c>
      <c r="BB33" s="30">
        <f>+DATA!AQ227</f>
        <v>0.72</v>
      </c>
      <c r="BC33" s="30">
        <f>+DATA!AR227</f>
        <v>0.72</v>
      </c>
      <c r="BD33" s="30">
        <f>+DATA!AS227</f>
        <v>0.72</v>
      </c>
      <c r="BE33" s="30">
        <f>+DATA!AT227</f>
        <v>0.72</v>
      </c>
      <c r="BF33" s="30">
        <f>+DATA!AU227</f>
        <v>0.72</v>
      </c>
      <c r="BG33" s="30">
        <f>+DATA!AV227</f>
        <v>0.72</v>
      </c>
      <c r="BH33" s="30">
        <f>+DATA!AW227</f>
        <v>0.72</v>
      </c>
      <c r="BI33" s="30">
        <f>+DATA!AX227</f>
        <v>0.72</v>
      </c>
      <c r="BJ33" s="30">
        <f>+DATA!AY227</f>
        <v>0.72</v>
      </c>
      <c r="BK33" s="30">
        <f>+DATA!AZ227</f>
        <v>0.72</v>
      </c>
      <c r="BL33" s="30">
        <f>+DATA!BA227</f>
        <v>0.72</v>
      </c>
      <c r="BM33" s="30">
        <f>+DATA!BB227</f>
        <v>0.72</v>
      </c>
      <c r="BN33" s="30">
        <f>+DATA!BC227</f>
        <v>0.72</v>
      </c>
      <c r="BO33" s="30">
        <f>+DATA!BD227</f>
        <v>0.72</v>
      </c>
      <c r="BP33" s="30">
        <f>+DATA!BE227</f>
        <v>0.72</v>
      </c>
      <c r="BQ33" s="30">
        <f>+DATA!BF227</f>
        <v>0.72</v>
      </c>
      <c r="BR33" s="30">
        <f>+DATA!BG227</f>
        <v>0.72</v>
      </c>
      <c r="BS33" s="30">
        <f>+DATA!BH227</f>
        <v>0.72</v>
      </c>
      <c r="BT33" s="30">
        <f>+DATA!BI227</f>
        <v>0.72</v>
      </c>
      <c r="BU33" s="30">
        <f>+DATA!BJ227</f>
        <v>0.72</v>
      </c>
      <c r="BV33" s="30">
        <f>+DATA!BK227</f>
        <v>0.72</v>
      </c>
      <c r="BW33" s="232">
        <f t="shared" si="0"/>
        <v>42.239999999999952</v>
      </c>
    </row>
    <row r="34" spans="1:86" ht="16.2" thickBot="1" x14ac:dyDescent="0.35">
      <c r="A34" s="389" t="s">
        <v>351</v>
      </c>
      <c r="O34" s="30">
        <f>+DATA!D234</f>
        <v>0</v>
      </c>
      <c r="P34" s="30">
        <f>+DATA!E234</f>
        <v>0</v>
      </c>
      <c r="Q34" s="30">
        <f>+DATA!F234</f>
        <v>0</v>
      </c>
      <c r="R34" s="30">
        <f>+DATA!G234</f>
        <v>0</v>
      </c>
      <c r="S34" s="30">
        <f>+DATA!H234</f>
        <v>0</v>
      </c>
      <c r="T34" s="30">
        <f>+DATA!I234</f>
        <v>0</v>
      </c>
      <c r="U34" s="30">
        <f>+DATA!J234</f>
        <v>0</v>
      </c>
      <c r="V34" s="30">
        <f>+DATA!K234</f>
        <v>0</v>
      </c>
      <c r="W34" s="30">
        <f>+DATA!L234</f>
        <v>0</v>
      </c>
      <c r="X34" s="30">
        <f>+DATA!M234</f>
        <v>0</v>
      </c>
      <c r="Y34" s="30">
        <f>+DATA!N234</f>
        <v>0</v>
      </c>
      <c r="Z34" s="30">
        <f>+DATA!O234</f>
        <v>0</v>
      </c>
      <c r="AA34" s="30">
        <f>+DATA!P234</f>
        <v>0</v>
      </c>
      <c r="AB34" s="30">
        <f>+DATA!Q234</f>
        <v>0</v>
      </c>
      <c r="AC34" s="30">
        <f>+DATA!R234</f>
        <v>0</v>
      </c>
      <c r="AD34" s="30">
        <f>+DATA!S234</f>
        <v>0</v>
      </c>
      <c r="AE34" s="30">
        <f>+DATA!T234</f>
        <v>0</v>
      </c>
      <c r="AF34" s="30">
        <f>+DATA!U234</f>
        <v>0</v>
      </c>
      <c r="AG34" s="30">
        <f>+DATA!V234</f>
        <v>0</v>
      </c>
      <c r="AH34" s="30">
        <f>+DATA!W234</f>
        <v>0</v>
      </c>
      <c r="AI34" s="30">
        <f>+DATA!X234</f>
        <v>0</v>
      </c>
      <c r="AJ34" s="30">
        <f>+DATA!Y234</f>
        <v>0</v>
      </c>
      <c r="AK34" s="30">
        <f>+DATA!Z234</f>
        <v>0</v>
      </c>
      <c r="AL34" s="30">
        <f>+DATA!AA234</f>
        <v>0</v>
      </c>
      <c r="AM34" s="30">
        <f>+DATA!AB234</f>
        <v>0.84</v>
      </c>
      <c r="AN34" s="30">
        <f>+DATA!AC234</f>
        <v>0.84</v>
      </c>
      <c r="AO34" s="30">
        <f>+DATA!AD234</f>
        <v>0.84</v>
      </c>
      <c r="AP34" s="30">
        <f>+DATA!AE234</f>
        <v>0.84</v>
      </c>
      <c r="AQ34" s="30">
        <f>+DATA!AF234</f>
        <v>0.84</v>
      </c>
      <c r="AR34" s="30">
        <f>+DATA!AG234</f>
        <v>0.84</v>
      </c>
      <c r="AS34" s="30">
        <f>+DATA!AH234</f>
        <v>0.84</v>
      </c>
      <c r="AT34" s="30">
        <f>+DATA!AI234</f>
        <v>0.84</v>
      </c>
      <c r="AU34" s="30">
        <f>+DATA!AJ234</f>
        <v>0.84</v>
      </c>
      <c r="AV34" s="30">
        <f>+DATA!AK234</f>
        <v>0.84</v>
      </c>
      <c r="AW34" s="30">
        <f>+DATA!AL234</f>
        <v>0.84</v>
      </c>
      <c r="AX34" s="30">
        <f>+DATA!AM234</f>
        <v>0.84</v>
      </c>
      <c r="AY34" s="30">
        <f>+DATA!AN234</f>
        <v>0.84</v>
      </c>
      <c r="AZ34" s="30">
        <f>+DATA!AO234</f>
        <v>0.84</v>
      </c>
      <c r="BA34" s="30">
        <f>+DATA!AP234</f>
        <v>0.84</v>
      </c>
      <c r="BB34" s="30">
        <f>+DATA!AQ234</f>
        <v>0.84</v>
      </c>
      <c r="BC34" s="30">
        <f>+DATA!AR234</f>
        <v>0.84</v>
      </c>
      <c r="BD34" s="30">
        <f>+DATA!AS234</f>
        <v>0.84</v>
      </c>
      <c r="BE34" s="30">
        <f>+DATA!AT234</f>
        <v>0.84</v>
      </c>
      <c r="BF34" s="30">
        <f>+DATA!AU234</f>
        <v>0.84</v>
      </c>
      <c r="BG34" s="30">
        <f>+DATA!AV234</f>
        <v>0.84</v>
      </c>
      <c r="BH34" s="30">
        <f>+DATA!AW234</f>
        <v>0.84</v>
      </c>
      <c r="BI34" s="30">
        <f>+DATA!AX234</f>
        <v>0.84</v>
      </c>
      <c r="BJ34" s="30">
        <f>+DATA!AY234</f>
        <v>0.84</v>
      </c>
      <c r="BK34" s="30">
        <f>+DATA!AZ234</f>
        <v>0.84</v>
      </c>
      <c r="BL34" s="30">
        <f>+DATA!BA234</f>
        <v>0.84</v>
      </c>
      <c r="BM34" s="30">
        <f>+DATA!BB234</f>
        <v>0.84</v>
      </c>
      <c r="BN34" s="30">
        <f>+DATA!BC234</f>
        <v>0.84</v>
      </c>
      <c r="BO34" s="30">
        <f>+DATA!BD234</f>
        <v>0.84</v>
      </c>
      <c r="BP34" s="30">
        <f>+DATA!BE234</f>
        <v>0.84</v>
      </c>
      <c r="BQ34" s="30">
        <f>+DATA!BF234</f>
        <v>0.84</v>
      </c>
      <c r="BR34" s="30">
        <f>+DATA!BG234</f>
        <v>0.84</v>
      </c>
      <c r="BS34" s="30">
        <f>+DATA!BH234</f>
        <v>0.84</v>
      </c>
      <c r="BT34" s="30">
        <f>+DATA!BI234</f>
        <v>0.84</v>
      </c>
      <c r="BU34" s="30">
        <f>+DATA!BJ234</f>
        <v>0.84</v>
      </c>
      <c r="BV34" s="30">
        <f>+DATA!BK234</f>
        <v>0.84</v>
      </c>
      <c r="BW34" s="232">
        <f t="shared" si="0"/>
        <v>30.24</v>
      </c>
    </row>
    <row r="35" spans="1:86" s="106" customFormat="1" ht="16.2" thickBot="1" x14ac:dyDescent="0.35">
      <c r="A35" s="69"/>
      <c r="BW35" s="62">
        <f t="shared" si="0"/>
        <v>0</v>
      </c>
    </row>
    <row r="36" spans="1:86" s="106" customFormat="1" ht="16.2" thickBot="1" x14ac:dyDescent="0.35">
      <c r="A36" s="265" t="s">
        <v>359</v>
      </c>
      <c r="N36" s="1066">
        <f>+DATA!D200</f>
        <v>4950</v>
      </c>
      <c r="O36" s="63"/>
      <c r="BW36" s="62">
        <f t="shared" si="0"/>
        <v>4950</v>
      </c>
    </row>
    <row r="37" spans="1:86" s="106" customFormat="1" ht="16.2" thickBot="1" x14ac:dyDescent="0.35">
      <c r="A37" s="390" t="s">
        <v>353</v>
      </c>
      <c r="O37" s="32">
        <f>+O29</f>
        <v>5.3999999999999999E-2</v>
      </c>
      <c r="P37" s="32">
        <f t="shared" ref="P37:BV37" si="4">+P29</f>
        <v>0</v>
      </c>
      <c r="Q37" s="32">
        <f t="shared" si="4"/>
        <v>0</v>
      </c>
      <c r="R37" s="32">
        <f t="shared" si="4"/>
        <v>0</v>
      </c>
      <c r="S37" s="32">
        <f t="shared" si="4"/>
        <v>0</v>
      </c>
      <c r="T37" s="32">
        <f t="shared" si="4"/>
        <v>0</v>
      </c>
      <c r="U37" s="32">
        <f t="shared" si="4"/>
        <v>0</v>
      </c>
      <c r="V37" s="32">
        <f t="shared" si="4"/>
        <v>0</v>
      </c>
      <c r="W37" s="32">
        <f t="shared" si="4"/>
        <v>0</v>
      </c>
      <c r="X37" s="32">
        <f t="shared" si="4"/>
        <v>0</v>
      </c>
      <c r="Y37" s="32">
        <f t="shared" si="4"/>
        <v>0</v>
      </c>
      <c r="Z37" s="32">
        <f t="shared" si="4"/>
        <v>0</v>
      </c>
      <c r="AA37" s="32">
        <f t="shared" si="4"/>
        <v>6.5000000000000002E-2</v>
      </c>
      <c r="AB37" s="32">
        <f t="shared" si="4"/>
        <v>0</v>
      </c>
      <c r="AC37" s="32">
        <f t="shared" si="4"/>
        <v>0</v>
      </c>
      <c r="AD37" s="32">
        <f t="shared" si="4"/>
        <v>0</v>
      </c>
      <c r="AE37" s="32">
        <f t="shared" si="4"/>
        <v>0</v>
      </c>
      <c r="AF37" s="32">
        <f t="shared" si="4"/>
        <v>0</v>
      </c>
      <c r="AG37" s="32">
        <f t="shared" si="4"/>
        <v>0</v>
      </c>
      <c r="AH37" s="32">
        <f t="shared" si="4"/>
        <v>0</v>
      </c>
      <c r="AI37" s="32">
        <f t="shared" si="4"/>
        <v>0</v>
      </c>
      <c r="AJ37" s="32">
        <f t="shared" si="4"/>
        <v>0</v>
      </c>
      <c r="AK37" s="32">
        <f t="shared" si="4"/>
        <v>0</v>
      </c>
      <c r="AL37" s="32">
        <f t="shared" si="4"/>
        <v>0</v>
      </c>
      <c r="AM37" s="1065">
        <f>+AM29</f>
        <v>4.8000000000000001E-2</v>
      </c>
      <c r="AN37" s="32">
        <f t="shared" si="4"/>
        <v>0</v>
      </c>
      <c r="AO37" s="32">
        <f t="shared" si="4"/>
        <v>0</v>
      </c>
      <c r="AP37" s="32">
        <f t="shared" si="4"/>
        <v>0</v>
      </c>
      <c r="AQ37" s="32">
        <f t="shared" si="4"/>
        <v>0</v>
      </c>
      <c r="AR37" s="32">
        <f t="shared" si="4"/>
        <v>0</v>
      </c>
      <c r="AS37" s="32">
        <f t="shared" si="4"/>
        <v>0</v>
      </c>
      <c r="AT37" s="32">
        <f t="shared" si="4"/>
        <v>0</v>
      </c>
      <c r="AU37" s="32">
        <f t="shared" si="4"/>
        <v>0</v>
      </c>
      <c r="AV37" s="32">
        <f t="shared" si="4"/>
        <v>0</v>
      </c>
      <c r="AW37" s="32">
        <f t="shared" si="4"/>
        <v>0</v>
      </c>
      <c r="AX37" s="32">
        <f t="shared" si="4"/>
        <v>0</v>
      </c>
      <c r="AY37" s="32">
        <f t="shared" si="4"/>
        <v>6.7000000000000004E-2</v>
      </c>
      <c r="AZ37" s="32">
        <f t="shared" si="4"/>
        <v>0</v>
      </c>
      <c r="BA37" s="32">
        <f t="shared" si="4"/>
        <v>0</v>
      </c>
      <c r="BB37" s="32">
        <f t="shared" si="4"/>
        <v>0</v>
      </c>
      <c r="BC37" s="32">
        <f t="shared" si="4"/>
        <v>0</v>
      </c>
      <c r="BD37" s="32">
        <f t="shared" si="4"/>
        <v>0</v>
      </c>
      <c r="BE37" s="32">
        <f t="shared" si="4"/>
        <v>0</v>
      </c>
      <c r="BF37" s="32">
        <f t="shared" si="4"/>
        <v>0</v>
      </c>
      <c r="BG37" s="32">
        <f t="shared" si="4"/>
        <v>0</v>
      </c>
      <c r="BH37" s="32">
        <f t="shared" si="4"/>
        <v>0</v>
      </c>
      <c r="BI37" s="32">
        <f t="shared" si="4"/>
        <v>0</v>
      </c>
      <c r="BJ37" s="32">
        <f t="shared" si="4"/>
        <v>0</v>
      </c>
      <c r="BK37" s="32">
        <f t="shared" si="4"/>
        <v>5.6000000000000001E-2</v>
      </c>
      <c r="BL37" s="32">
        <f t="shared" si="4"/>
        <v>0</v>
      </c>
      <c r="BM37" s="32">
        <f t="shared" si="4"/>
        <v>0</v>
      </c>
      <c r="BN37" s="32">
        <f t="shared" si="4"/>
        <v>0</v>
      </c>
      <c r="BO37" s="32">
        <f t="shared" si="4"/>
        <v>0</v>
      </c>
      <c r="BP37" s="32">
        <f t="shared" si="4"/>
        <v>0</v>
      </c>
      <c r="BQ37" s="32">
        <f t="shared" si="4"/>
        <v>0</v>
      </c>
      <c r="BR37" s="32">
        <f t="shared" si="4"/>
        <v>0</v>
      </c>
      <c r="BS37" s="32">
        <f t="shared" si="4"/>
        <v>0</v>
      </c>
      <c r="BT37" s="32">
        <f t="shared" si="4"/>
        <v>0</v>
      </c>
      <c r="BU37" s="32">
        <f t="shared" si="4"/>
        <v>0</v>
      </c>
      <c r="BV37" s="32">
        <f t="shared" si="4"/>
        <v>0</v>
      </c>
      <c r="BW37" s="1063">
        <f t="shared" si="0"/>
        <v>0.28999999999999998</v>
      </c>
    </row>
    <row r="38" spans="1:86" s="106" customFormat="1" x14ac:dyDescent="0.3">
      <c r="A38" s="69"/>
      <c r="BW38" s="62">
        <f t="shared" si="0"/>
        <v>0</v>
      </c>
    </row>
    <row r="39" spans="1:86" s="106" customFormat="1" ht="16.2" thickBot="1" x14ac:dyDescent="0.35">
      <c r="A39" s="226" t="s">
        <v>360</v>
      </c>
      <c r="BW39" s="62">
        <f t="shared" si="0"/>
        <v>0</v>
      </c>
    </row>
    <row r="40" spans="1:86" s="106" customFormat="1" ht="16.2" thickBot="1" x14ac:dyDescent="0.35">
      <c r="A40" s="384" t="s">
        <v>364</v>
      </c>
      <c r="O40" s="1067">
        <f>+DATA!C242</f>
        <v>1.56</v>
      </c>
      <c r="P40" s="1067">
        <f>+O40</f>
        <v>1.56</v>
      </c>
      <c r="Q40" s="1067">
        <f t="shared" ref="Q40:Z40" si="5">+P40</f>
        <v>1.56</v>
      </c>
      <c r="R40" s="1067">
        <f t="shared" si="5"/>
        <v>1.56</v>
      </c>
      <c r="S40" s="1067">
        <f t="shared" si="5"/>
        <v>1.56</v>
      </c>
      <c r="T40" s="1067">
        <f t="shared" si="5"/>
        <v>1.56</v>
      </c>
      <c r="U40" s="1067">
        <f t="shared" si="5"/>
        <v>1.56</v>
      </c>
      <c r="V40" s="1067">
        <f t="shared" si="5"/>
        <v>1.56</v>
      </c>
      <c r="W40" s="1067">
        <f t="shared" si="5"/>
        <v>1.56</v>
      </c>
      <c r="X40" s="1067">
        <f t="shared" si="5"/>
        <v>1.56</v>
      </c>
      <c r="Y40" s="1067">
        <f t="shared" si="5"/>
        <v>1.56</v>
      </c>
      <c r="Z40" s="1067">
        <f t="shared" si="5"/>
        <v>1.56</v>
      </c>
      <c r="AA40" s="1067">
        <f>+DATA!D242</f>
        <v>1.75</v>
      </c>
      <c r="AB40" s="1067">
        <f>+AA40</f>
        <v>1.75</v>
      </c>
      <c r="AC40" s="1067">
        <f t="shared" ref="AC40:AL40" si="6">+AB40</f>
        <v>1.75</v>
      </c>
      <c r="AD40" s="1067">
        <f t="shared" si="6"/>
        <v>1.75</v>
      </c>
      <c r="AE40" s="1067">
        <f t="shared" si="6"/>
        <v>1.75</v>
      </c>
      <c r="AF40" s="1067">
        <f t="shared" si="6"/>
        <v>1.75</v>
      </c>
      <c r="AG40" s="1067">
        <f t="shared" si="6"/>
        <v>1.75</v>
      </c>
      <c r="AH40" s="1067">
        <f t="shared" si="6"/>
        <v>1.75</v>
      </c>
      <c r="AI40" s="1067">
        <f t="shared" si="6"/>
        <v>1.75</v>
      </c>
      <c r="AJ40" s="1067">
        <f t="shared" si="6"/>
        <v>1.75</v>
      </c>
      <c r="AK40" s="1067">
        <f t="shared" si="6"/>
        <v>1.75</v>
      </c>
      <c r="AL40" s="1067">
        <f t="shared" si="6"/>
        <v>1.75</v>
      </c>
      <c r="AM40" s="1067">
        <f>+DATA!E242</f>
        <v>1.72</v>
      </c>
      <c r="AN40" s="1067">
        <f>+AM40</f>
        <v>1.72</v>
      </c>
      <c r="AO40" s="1067">
        <f t="shared" ref="AO40:AX40" si="7">+AN40</f>
        <v>1.72</v>
      </c>
      <c r="AP40" s="1067">
        <f t="shared" si="7"/>
        <v>1.72</v>
      </c>
      <c r="AQ40" s="1067">
        <f t="shared" si="7"/>
        <v>1.72</v>
      </c>
      <c r="AR40" s="1067">
        <f t="shared" si="7"/>
        <v>1.72</v>
      </c>
      <c r="AS40" s="1067">
        <f t="shared" si="7"/>
        <v>1.72</v>
      </c>
      <c r="AT40" s="1067">
        <f t="shared" si="7"/>
        <v>1.72</v>
      </c>
      <c r="AU40" s="1067">
        <f t="shared" si="7"/>
        <v>1.72</v>
      </c>
      <c r="AV40" s="1067">
        <f t="shared" si="7"/>
        <v>1.72</v>
      </c>
      <c r="AW40" s="1067">
        <f t="shared" si="7"/>
        <v>1.72</v>
      </c>
      <c r="AX40" s="1067">
        <f t="shared" si="7"/>
        <v>1.72</v>
      </c>
      <c r="AY40" s="1067">
        <f>+DATA!F242</f>
        <v>1.5</v>
      </c>
      <c r="AZ40" s="1067">
        <f>+AY40</f>
        <v>1.5</v>
      </c>
      <c r="BA40" s="1067">
        <f t="shared" ref="BA40:BJ40" si="8">+AZ40</f>
        <v>1.5</v>
      </c>
      <c r="BB40" s="1067">
        <f t="shared" si="8"/>
        <v>1.5</v>
      </c>
      <c r="BC40" s="1067">
        <f t="shared" si="8"/>
        <v>1.5</v>
      </c>
      <c r="BD40" s="1067">
        <f t="shared" si="8"/>
        <v>1.5</v>
      </c>
      <c r="BE40" s="1067">
        <f t="shared" si="8"/>
        <v>1.5</v>
      </c>
      <c r="BF40" s="1067">
        <f t="shared" si="8"/>
        <v>1.5</v>
      </c>
      <c r="BG40" s="1067">
        <f t="shared" si="8"/>
        <v>1.5</v>
      </c>
      <c r="BH40" s="1067">
        <f t="shared" si="8"/>
        <v>1.5</v>
      </c>
      <c r="BI40" s="1067">
        <f t="shared" si="8"/>
        <v>1.5</v>
      </c>
      <c r="BJ40" s="1067">
        <f t="shared" si="8"/>
        <v>1.5</v>
      </c>
      <c r="BK40" s="1067">
        <f>+DATA!G242</f>
        <v>1.68</v>
      </c>
      <c r="BL40" s="1067">
        <f>+BK40</f>
        <v>1.68</v>
      </c>
      <c r="BM40" s="1067">
        <f t="shared" ref="BM40:BV40" si="9">+BL40</f>
        <v>1.68</v>
      </c>
      <c r="BN40" s="1067">
        <f t="shared" si="9"/>
        <v>1.68</v>
      </c>
      <c r="BO40" s="1067">
        <f t="shared" si="9"/>
        <v>1.68</v>
      </c>
      <c r="BP40" s="1067">
        <f t="shared" si="9"/>
        <v>1.68</v>
      </c>
      <c r="BQ40" s="1067">
        <f t="shared" si="9"/>
        <v>1.68</v>
      </c>
      <c r="BR40" s="1067">
        <f t="shared" si="9"/>
        <v>1.68</v>
      </c>
      <c r="BS40" s="1067">
        <f t="shared" si="9"/>
        <v>1.68</v>
      </c>
      <c r="BT40" s="1067">
        <f t="shared" si="9"/>
        <v>1.68</v>
      </c>
      <c r="BU40" s="1067">
        <f t="shared" si="9"/>
        <v>1.68</v>
      </c>
      <c r="BV40" s="1067">
        <f t="shared" si="9"/>
        <v>1.68</v>
      </c>
      <c r="BW40" s="1063">
        <f t="shared" si="0"/>
        <v>98.520000000000067</v>
      </c>
      <c r="BX40" s="393"/>
      <c r="BY40" s="393"/>
      <c r="BZ40" s="393"/>
      <c r="CA40" s="393"/>
      <c r="CB40" s="393"/>
      <c r="CC40" s="393"/>
      <c r="CD40" s="393"/>
      <c r="CE40" s="393"/>
      <c r="CF40" s="393"/>
      <c r="CG40" s="393"/>
      <c r="CH40" s="393"/>
    </row>
    <row r="41" spans="1:86" s="106" customFormat="1" ht="16.2" thickBot="1" x14ac:dyDescent="0.35">
      <c r="A41" s="384" t="s">
        <v>347</v>
      </c>
      <c r="O41" s="32">
        <f>+DATA!$C$201*1000*200</f>
        <v>200000</v>
      </c>
      <c r="P41" s="32">
        <f>+DATA!$C$201*1000*200</f>
        <v>200000</v>
      </c>
      <c r="Q41" s="32">
        <f>+DATA!$C$201*1000*200</f>
        <v>200000</v>
      </c>
      <c r="R41" s="32">
        <f>+DATA!$C$201*1000*200</f>
        <v>200000</v>
      </c>
      <c r="S41" s="32">
        <f>+DATA!$C$201*1000*200</f>
        <v>200000</v>
      </c>
      <c r="T41" s="32">
        <f>+DATA!$C$201*1000*200</f>
        <v>200000</v>
      </c>
      <c r="U41" s="32">
        <f>+DATA!$C$201*1000*200</f>
        <v>200000</v>
      </c>
      <c r="V41" s="32">
        <f>+DATA!$C$201*1000*200</f>
        <v>200000</v>
      </c>
      <c r="W41" s="32">
        <f>+DATA!$C$201*1000*200</f>
        <v>200000</v>
      </c>
      <c r="X41" s="32">
        <f>+DATA!$C$201*1000*200</f>
        <v>200000</v>
      </c>
      <c r="Y41" s="32">
        <f>+DATA!$C$201*1000*200</f>
        <v>200000</v>
      </c>
      <c r="Z41" s="32">
        <f>+DATA!$C$201*1000*200</f>
        <v>200000</v>
      </c>
      <c r="AA41" s="32">
        <f>+DATA!$C$201*1000*200</f>
        <v>200000</v>
      </c>
      <c r="AB41" s="32">
        <f>+DATA!$C$201*1000*200</f>
        <v>200000</v>
      </c>
      <c r="AC41" s="32">
        <f>+DATA!$C$201*1000*200</f>
        <v>200000</v>
      </c>
      <c r="AD41" s="32">
        <f>+DATA!$C$201*1000*200</f>
        <v>200000</v>
      </c>
      <c r="AE41" s="32">
        <f>+DATA!$C$201*1000*200</f>
        <v>200000</v>
      </c>
      <c r="AF41" s="32">
        <f>+DATA!$C$201*1000*200</f>
        <v>200000</v>
      </c>
      <c r="AG41" s="32">
        <f>+DATA!$C$201*1000*200</f>
        <v>200000</v>
      </c>
      <c r="AH41" s="32">
        <f>+DATA!$C$201*1000*200</f>
        <v>200000</v>
      </c>
      <c r="AI41" s="32">
        <f>+DATA!$C$201*1000*200</f>
        <v>200000</v>
      </c>
      <c r="AJ41" s="32">
        <f>+DATA!$C$201*1000*200</f>
        <v>200000</v>
      </c>
      <c r="AK41" s="32">
        <f>+DATA!$C$201*1000*200</f>
        <v>200000</v>
      </c>
      <c r="AL41" s="32">
        <f>+DATA!$C$201*1000*200</f>
        <v>200000</v>
      </c>
      <c r="AM41" s="32">
        <f>+DATA!$C$201*1000*200</f>
        <v>200000</v>
      </c>
      <c r="AN41" s="32">
        <f>+DATA!$C$201*1000*200</f>
        <v>200000</v>
      </c>
      <c r="AO41" s="32">
        <f>+DATA!$C$201*1000*200</f>
        <v>200000</v>
      </c>
      <c r="AP41" s="32">
        <f>+DATA!$C$201*1000*200</f>
        <v>200000</v>
      </c>
      <c r="AQ41" s="32">
        <f>+DATA!$C$201*1000*200</f>
        <v>200000</v>
      </c>
      <c r="AR41" s="32">
        <f>+DATA!$C$201*1000*200</f>
        <v>200000</v>
      </c>
      <c r="AS41" s="32">
        <f>+DATA!$C$201*1000*200</f>
        <v>200000</v>
      </c>
      <c r="AT41" s="32">
        <f>+DATA!$C$201*1000*200</f>
        <v>200000</v>
      </c>
      <c r="AU41" s="32">
        <f>+DATA!$C$201*1000*200</f>
        <v>200000</v>
      </c>
      <c r="AV41" s="32">
        <f>+DATA!$C$201*1000*200</f>
        <v>200000</v>
      </c>
      <c r="AW41" s="32">
        <f>+DATA!$C$201*1000*200</f>
        <v>200000</v>
      </c>
      <c r="AX41" s="32">
        <f>+DATA!$C$201*1000*200</f>
        <v>200000</v>
      </c>
      <c r="AY41" s="32">
        <f>+DATA!$C$201*1000*200</f>
        <v>200000</v>
      </c>
      <c r="AZ41" s="32">
        <f>+DATA!$C$201*1000*200</f>
        <v>200000</v>
      </c>
      <c r="BA41" s="32">
        <f>+DATA!$C$201*1000*200</f>
        <v>200000</v>
      </c>
      <c r="BB41" s="32">
        <f>+DATA!$C$201*1000*200</f>
        <v>200000</v>
      </c>
      <c r="BC41" s="32">
        <f>+DATA!$C$201*1000*200</f>
        <v>200000</v>
      </c>
      <c r="BD41" s="32">
        <f>+DATA!$C$201*1000*200</f>
        <v>200000</v>
      </c>
      <c r="BE41" s="32">
        <f>+DATA!$C$201*1000*200</f>
        <v>200000</v>
      </c>
      <c r="BF41" s="32">
        <f>+DATA!$C$201*1000*200</f>
        <v>200000</v>
      </c>
      <c r="BG41" s="32">
        <f>+DATA!$C$201*1000*200</f>
        <v>200000</v>
      </c>
      <c r="BH41" s="32">
        <f>+DATA!$C$201*1000*200</f>
        <v>200000</v>
      </c>
      <c r="BI41" s="32">
        <f>+DATA!$C$201*1000*200</f>
        <v>200000</v>
      </c>
      <c r="BJ41" s="32">
        <f>+DATA!$C$201*1000*200</f>
        <v>200000</v>
      </c>
      <c r="BK41" s="32">
        <f>+DATA!$C$201*1000*200</f>
        <v>200000</v>
      </c>
      <c r="BL41" s="32">
        <f>+DATA!$C$201*1000*200</f>
        <v>200000</v>
      </c>
      <c r="BM41" s="32">
        <f>+DATA!$C$201*1000*200</f>
        <v>200000</v>
      </c>
      <c r="BN41" s="32">
        <f>+DATA!$C$201*1000*200</f>
        <v>200000</v>
      </c>
      <c r="BO41" s="32">
        <f>+DATA!$C$201*1000*200</f>
        <v>200000</v>
      </c>
      <c r="BP41" s="32">
        <f>+DATA!$C$201*1000*200</f>
        <v>200000</v>
      </c>
      <c r="BQ41" s="32">
        <f>+DATA!$C$201*1000*200</f>
        <v>200000</v>
      </c>
      <c r="BR41" s="32">
        <f>+DATA!$C$201*1000*200</f>
        <v>200000</v>
      </c>
      <c r="BS41" s="32">
        <f>+DATA!$C$201*1000*200</f>
        <v>200000</v>
      </c>
      <c r="BT41" s="32">
        <f>+DATA!$C$201*1000*200</f>
        <v>200000</v>
      </c>
      <c r="BU41" s="32">
        <f>+DATA!$C$201*1000*200</f>
        <v>200000</v>
      </c>
      <c r="BV41" s="32">
        <f>+DATA!$C$201*1000*200</f>
        <v>200000</v>
      </c>
      <c r="BW41" s="232">
        <f t="shared" si="0"/>
        <v>12000000</v>
      </c>
    </row>
    <row r="42" spans="1:86" s="106" customFormat="1" ht="16.2" thickBot="1" x14ac:dyDescent="0.35">
      <c r="A42" s="387" t="s">
        <v>348</v>
      </c>
      <c r="O42" s="32">
        <f>+DATA!D214</f>
        <v>1.92</v>
      </c>
      <c r="P42" s="32">
        <f>+DATA!E214</f>
        <v>1.92</v>
      </c>
      <c r="Q42" s="32">
        <f>+DATA!F214</f>
        <v>1.92</v>
      </c>
      <c r="R42" s="32">
        <f>+DATA!G214</f>
        <v>1.92</v>
      </c>
      <c r="S42" s="32">
        <f>+DATA!H214</f>
        <v>1.92</v>
      </c>
      <c r="T42" s="32">
        <f>+DATA!I214</f>
        <v>1.92</v>
      </c>
      <c r="U42" s="32">
        <f>+DATA!J214</f>
        <v>1.92</v>
      </c>
      <c r="V42" s="32">
        <f>+DATA!K214</f>
        <v>1.92</v>
      </c>
      <c r="W42" s="32">
        <f>+DATA!L214</f>
        <v>1.92</v>
      </c>
      <c r="X42" s="32">
        <f>+DATA!M214</f>
        <v>1.92</v>
      </c>
      <c r="Y42" s="32">
        <f>+DATA!N214</f>
        <v>1.92</v>
      </c>
      <c r="Z42" s="32">
        <f>+DATA!O214</f>
        <v>1.92</v>
      </c>
      <c r="AA42" s="32">
        <f>+DATA!P214</f>
        <v>1.8</v>
      </c>
      <c r="AB42" s="32">
        <f>+DATA!Q214</f>
        <v>1.8</v>
      </c>
      <c r="AC42" s="32">
        <f>+DATA!R214</f>
        <v>1.8</v>
      </c>
      <c r="AD42" s="32">
        <f>+DATA!S214</f>
        <v>1.8</v>
      </c>
      <c r="AE42" s="32">
        <f>+DATA!T214</f>
        <v>1.8</v>
      </c>
      <c r="AF42" s="32">
        <f>+DATA!U214</f>
        <v>1.8</v>
      </c>
      <c r="AG42" s="32">
        <f>+DATA!V214</f>
        <v>1.8</v>
      </c>
      <c r="AH42" s="32">
        <f>+DATA!W214</f>
        <v>1.8</v>
      </c>
      <c r="AI42" s="32">
        <f>+DATA!X214</f>
        <v>1.8</v>
      </c>
      <c r="AJ42" s="32">
        <f>+DATA!Y214</f>
        <v>1.8</v>
      </c>
      <c r="AK42" s="32">
        <f>+DATA!Z214</f>
        <v>1.8</v>
      </c>
      <c r="AL42" s="32">
        <f>+DATA!AA214</f>
        <v>1.8</v>
      </c>
      <c r="AM42" s="32">
        <f>+DATA!AB214</f>
        <v>2.06</v>
      </c>
      <c r="AN42" s="32">
        <f>+DATA!AC214</f>
        <v>2.06</v>
      </c>
      <c r="AO42" s="32">
        <f>+DATA!AD214</f>
        <v>2.06</v>
      </c>
      <c r="AP42" s="32">
        <f>+DATA!AE214</f>
        <v>2.06</v>
      </c>
      <c r="AQ42" s="32">
        <f>+DATA!AF214</f>
        <v>2.06</v>
      </c>
      <c r="AR42" s="32">
        <f>+DATA!AG214</f>
        <v>2.06</v>
      </c>
      <c r="AS42" s="32">
        <f>+DATA!AH214</f>
        <v>2.06</v>
      </c>
      <c r="AT42" s="32">
        <f>+DATA!AI214</f>
        <v>2.06</v>
      </c>
      <c r="AU42" s="32">
        <f>+DATA!AJ214</f>
        <v>2.06</v>
      </c>
      <c r="AV42" s="32">
        <f>+DATA!AK214</f>
        <v>2.06</v>
      </c>
      <c r="AW42" s="32">
        <f>+DATA!AL214</f>
        <v>2.06</v>
      </c>
      <c r="AX42" s="32">
        <f>+DATA!AM214</f>
        <v>2.06</v>
      </c>
      <c r="AY42" s="32">
        <f>+DATA!AN214</f>
        <v>2.06</v>
      </c>
      <c r="AZ42" s="32">
        <f>+DATA!AO214</f>
        <v>2.06</v>
      </c>
      <c r="BA42" s="32">
        <f>+DATA!AP214</f>
        <v>2.06</v>
      </c>
      <c r="BB42" s="32">
        <f>+DATA!AQ214</f>
        <v>2.06</v>
      </c>
      <c r="BC42" s="32">
        <f>+DATA!AR214</f>
        <v>2.06</v>
      </c>
      <c r="BD42" s="32">
        <f>+DATA!AS214</f>
        <v>2.06</v>
      </c>
      <c r="BE42" s="32">
        <f>+DATA!AT214</f>
        <v>2.06</v>
      </c>
      <c r="BF42" s="32">
        <f>+DATA!AU214</f>
        <v>2.06</v>
      </c>
      <c r="BG42" s="32">
        <f>+DATA!AV214</f>
        <v>2.06</v>
      </c>
      <c r="BH42" s="32">
        <f>+DATA!AW214</f>
        <v>2.06</v>
      </c>
      <c r="BI42" s="32">
        <f>+DATA!AX214</f>
        <v>2.06</v>
      </c>
      <c r="BJ42" s="32">
        <f>+DATA!AY214</f>
        <v>2.06</v>
      </c>
      <c r="BK42" s="32">
        <f>+DATA!AZ214</f>
        <v>2.1</v>
      </c>
      <c r="BL42" s="32">
        <f>+DATA!BA214</f>
        <v>2.1</v>
      </c>
      <c r="BM42" s="32">
        <f>+DATA!BB214</f>
        <v>2.1</v>
      </c>
      <c r="BN42" s="32">
        <f>+DATA!BC214</f>
        <v>2.1</v>
      </c>
      <c r="BO42" s="32">
        <f>+DATA!BD214</f>
        <v>2.1</v>
      </c>
      <c r="BP42" s="32">
        <f>+DATA!BE214</f>
        <v>2.1</v>
      </c>
      <c r="BQ42" s="32">
        <f>+DATA!BF214</f>
        <v>2.1</v>
      </c>
      <c r="BR42" s="32">
        <f>+DATA!BG214</f>
        <v>2.1</v>
      </c>
      <c r="BS42" s="32">
        <f>+DATA!BH214</f>
        <v>2.1</v>
      </c>
      <c r="BT42" s="32">
        <f>+DATA!BI214</f>
        <v>2.1</v>
      </c>
      <c r="BU42" s="32">
        <f>+DATA!BJ214</f>
        <v>2.1</v>
      </c>
      <c r="BV42" s="32">
        <f>+DATA!BK214</f>
        <v>2.1</v>
      </c>
      <c r="BW42" s="232">
        <f t="shared" si="0"/>
        <v>119.27999999999997</v>
      </c>
    </row>
    <row r="43" spans="1:86" s="106" customFormat="1" ht="16.2" thickBot="1" x14ac:dyDescent="0.35">
      <c r="A43" s="391" t="s">
        <v>349</v>
      </c>
      <c r="O43" s="32">
        <f>+DATA!D221</f>
        <v>2.16</v>
      </c>
      <c r="P43" s="32">
        <f>+DATA!E221</f>
        <v>2.16</v>
      </c>
      <c r="Q43" s="32">
        <f>+DATA!F221</f>
        <v>2.16</v>
      </c>
      <c r="R43" s="32">
        <f>+DATA!G221</f>
        <v>2.16</v>
      </c>
      <c r="S43" s="32">
        <f>+DATA!H221</f>
        <v>2.16</v>
      </c>
      <c r="T43" s="32">
        <f>+DATA!I221</f>
        <v>2.16</v>
      </c>
      <c r="U43" s="32">
        <f>+DATA!J221</f>
        <v>2.16</v>
      </c>
      <c r="V43" s="32">
        <f>+DATA!K221</f>
        <v>2.16</v>
      </c>
      <c r="W43" s="32">
        <f>+DATA!L221</f>
        <v>2.16</v>
      </c>
      <c r="X43" s="32">
        <f>+DATA!M221</f>
        <v>2.16</v>
      </c>
      <c r="Y43" s="32">
        <f>+DATA!N221</f>
        <v>2.16</v>
      </c>
      <c r="Z43" s="32">
        <f>+DATA!O221</f>
        <v>2.16</v>
      </c>
      <c r="AA43" s="32">
        <f>+DATA!P221</f>
        <v>2.16</v>
      </c>
      <c r="AB43" s="32">
        <f>+DATA!Q221</f>
        <v>2.16</v>
      </c>
      <c r="AC43" s="32">
        <f>+DATA!R221</f>
        <v>2.16</v>
      </c>
      <c r="AD43" s="32">
        <f>+DATA!S221</f>
        <v>2.16</v>
      </c>
      <c r="AE43" s="32">
        <f>+DATA!T221</f>
        <v>2.16</v>
      </c>
      <c r="AF43" s="32">
        <f>+DATA!U221</f>
        <v>2.16</v>
      </c>
      <c r="AG43" s="32">
        <f>+DATA!V221</f>
        <v>2.16</v>
      </c>
      <c r="AH43" s="32">
        <f>+DATA!W221</f>
        <v>2.16</v>
      </c>
      <c r="AI43" s="32">
        <f>+DATA!X221</f>
        <v>2.16</v>
      </c>
      <c r="AJ43" s="32">
        <f>+DATA!Y221</f>
        <v>2.16</v>
      </c>
      <c r="AK43" s="32">
        <f>+DATA!Z221</f>
        <v>2.16</v>
      </c>
      <c r="AL43" s="32">
        <f>+DATA!AA221</f>
        <v>2.16</v>
      </c>
      <c r="AM43" s="32">
        <f>+DATA!AB221</f>
        <v>2.1</v>
      </c>
      <c r="AN43" s="32">
        <f>+DATA!AC221</f>
        <v>2.1</v>
      </c>
      <c r="AO43" s="32">
        <f>+DATA!AD221</f>
        <v>2.1</v>
      </c>
      <c r="AP43" s="32">
        <f>+DATA!AE221</f>
        <v>2.1</v>
      </c>
      <c r="AQ43" s="32">
        <f>+DATA!AF221</f>
        <v>2.1</v>
      </c>
      <c r="AR43" s="32">
        <f>+DATA!AG221</f>
        <v>2.1</v>
      </c>
      <c r="AS43" s="32">
        <f>+DATA!AH221</f>
        <v>2.1</v>
      </c>
      <c r="AT43" s="32">
        <f>+DATA!AI221</f>
        <v>2.1</v>
      </c>
      <c r="AU43" s="32">
        <f>+DATA!AJ221</f>
        <v>2.1</v>
      </c>
      <c r="AV43" s="32">
        <f>+DATA!AK221</f>
        <v>2.1</v>
      </c>
      <c r="AW43" s="32">
        <f>+DATA!AL221</f>
        <v>2.1</v>
      </c>
      <c r="AX43" s="32">
        <f>+DATA!AM221</f>
        <v>2.1</v>
      </c>
      <c r="AY43" s="32">
        <f>+DATA!AN221</f>
        <v>2.1</v>
      </c>
      <c r="AZ43" s="32">
        <f>+DATA!AO221</f>
        <v>2.1</v>
      </c>
      <c r="BA43" s="32">
        <f>+DATA!AP221</f>
        <v>2.1</v>
      </c>
      <c r="BB43" s="32">
        <f>+DATA!AQ221</f>
        <v>2.1</v>
      </c>
      <c r="BC43" s="32">
        <f>+DATA!AR221</f>
        <v>2.1</v>
      </c>
      <c r="BD43" s="32">
        <f>+DATA!AS221</f>
        <v>2.1</v>
      </c>
      <c r="BE43" s="32">
        <f>+DATA!AT221</f>
        <v>2.1</v>
      </c>
      <c r="BF43" s="32">
        <f>+DATA!AU221</f>
        <v>2.1</v>
      </c>
      <c r="BG43" s="32">
        <f>+DATA!AV221</f>
        <v>2.1</v>
      </c>
      <c r="BH43" s="32">
        <f>+DATA!AW221</f>
        <v>2.1</v>
      </c>
      <c r="BI43" s="32">
        <f>+DATA!AX221</f>
        <v>2.1</v>
      </c>
      <c r="BJ43" s="32">
        <f>+DATA!AY221</f>
        <v>2.1</v>
      </c>
      <c r="BK43" s="32">
        <f>+DATA!AZ221</f>
        <v>2.14</v>
      </c>
      <c r="BL43" s="32">
        <f>+DATA!BA221</f>
        <v>2.14</v>
      </c>
      <c r="BM43" s="32">
        <f>+DATA!BB221</f>
        <v>2.14</v>
      </c>
      <c r="BN43" s="32">
        <f>+DATA!BC221</f>
        <v>2.14</v>
      </c>
      <c r="BO43" s="32">
        <f>+DATA!BD221</f>
        <v>2.14</v>
      </c>
      <c r="BP43" s="32">
        <f>+DATA!BE221</f>
        <v>2.14</v>
      </c>
      <c r="BQ43" s="32">
        <f>+DATA!BF221</f>
        <v>2.14</v>
      </c>
      <c r="BR43" s="32">
        <f>+DATA!BG221</f>
        <v>2.14</v>
      </c>
      <c r="BS43" s="32">
        <f>+DATA!BH221</f>
        <v>2.14</v>
      </c>
      <c r="BT43" s="32">
        <f>+DATA!BI221</f>
        <v>2.14</v>
      </c>
      <c r="BU43" s="32">
        <f>+DATA!BJ221</f>
        <v>2.14</v>
      </c>
      <c r="BV43" s="32">
        <f>+DATA!BK221</f>
        <v>2.14</v>
      </c>
      <c r="BW43" s="232">
        <f t="shared" si="0"/>
        <v>127.91999999999989</v>
      </c>
    </row>
    <row r="44" spans="1:86" s="106" customFormat="1" ht="16.2" thickBot="1" x14ac:dyDescent="0.35">
      <c r="A44" s="388" t="s">
        <v>350</v>
      </c>
      <c r="O44" s="32">
        <f>+DATA!D228</f>
        <v>2.2799999999999998</v>
      </c>
      <c r="P44" s="32">
        <f>+DATA!E228</f>
        <v>2.2799999999999998</v>
      </c>
      <c r="Q44" s="32">
        <f>+DATA!F228</f>
        <v>2.2799999999999998</v>
      </c>
      <c r="R44" s="32">
        <f>+DATA!G228</f>
        <v>2.2799999999999998</v>
      </c>
      <c r="S44" s="32">
        <f>+DATA!H228</f>
        <v>2.2799999999999998</v>
      </c>
      <c r="T44" s="32">
        <f>+DATA!I228</f>
        <v>2.2799999999999998</v>
      </c>
      <c r="U44" s="32">
        <f>+DATA!J228</f>
        <v>2.2799999999999998</v>
      </c>
      <c r="V44" s="32">
        <f>+DATA!K228</f>
        <v>2.2799999999999998</v>
      </c>
      <c r="W44" s="32">
        <f>+DATA!L228</f>
        <v>2.2799999999999998</v>
      </c>
      <c r="X44" s="32">
        <f>+DATA!M228</f>
        <v>2.2799999999999998</v>
      </c>
      <c r="Y44" s="32">
        <f>+DATA!N228</f>
        <v>2.2799999999999998</v>
      </c>
      <c r="Z44" s="32">
        <f>+DATA!O228</f>
        <v>2.2799999999999998</v>
      </c>
      <c r="AA44" s="32">
        <f>+DATA!P228</f>
        <v>2.2799999999999998</v>
      </c>
      <c r="AB44" s="32">
        <f>+DATA!Q228</f>
        <v>2.2799999999999998</v>
      </c>
      <c r="AC44" s="32">
        <f>+DATA!R228</f>
        <v>2.2799999999999998</v>
      </c>
      <c r="AD44" s="32">
        <f>+DATA!S228</f>
        <v>2.2799999999999998</v>
      </c>
      <c r="AE44" s="32">
        <f>+DATA!T228</f>
        <v>2.2799999999999998</v>
      </c>
      <c r="AF44" s="32">
        <f>+DATA!U228</f>
        <v>2.2799999999999998</v>
      </c>
      <c r="AG44" s="32">
        <f>+DATA!V228</f>
        <v>2.2799999999999998</v>
      </c>
      <c r="AH44" s="32">
        <f>+DATA!W228</f>
        <v>2.2799999999999998</v>
      </c>
      <c r="AI44" s="32">
        <f>+DATA!X228</f>
        <v>2.2799999999999998</v>
      </c>
      <c r="AJ44" s="32">
        <f>+DATA!Y228</f>
        <v>2.2799999999999998</v>
      </c>
      <c r="AK44" s="32">
        <f>+DATA!Z228</f>
        <v>2.2799999999999998</v>
      </c>
      <c r="AL44" s="32">
        <f>+DATA!AA228</f>
        <v>2.2799999999999998</v>
      </c>
      <c r="AM44" s="32">
        <f>+DATA!AB228</f>
        <v>2.2999999999999998</v>
      </c>
      <c r="AN44" s="32">
        <f>+DATA!AC228</f>
        <v>2.2999999999999998</v>
      </c>
      <c r="AO44" s="32">
        <f>+DATA!AD228</f>
        <v>2.2999999999999998</v>
      </c>
      <c r="AP44" s="32">
        <f>+DATA!AE228</f>
        <v>2.2999999999999998</v>
      </c>
      <c r="AQ44" s="32">
        <f>+DATA!AF228</f>
        <v>2.2999999999999998</v>
      </c>
      <c r="AR44" s="32">
        <f>+DATA!AG228</f>
        <v>2.2999999999999998</v>
      </c>
      <c r="AS44" s="32">
        <f>+DATA!AH228</f>
        <v>2.2999999999999998</v>
      </c>
      <c r="AT44" s="32">
        <f>+DATA!AI228</f>
        <v>2.2999999999999998</v>
      </c>
      <c r="AU44" s="32">
        <f>+DATA!AJ228</f>
        <v>2.2999999999999998</v>
      </c>
      <c r="AV44" s="32">
        <f>+DATA!AK228</f>
        <v>2.2999999999999998</v>
      </c>
      <c r="AW44" s="32">
        <f>+DATA!AL228</f>
        <v>2.2999999999999998</v>
      </c>
      <c r="AX44" s="32">
        <f>+DATA!AM228</f>
        <v>2.2999999999999998</v>
      </c>
      <c r="AY44" s="32">
        <f>+DATA!AN228</f>
        <v>2.2999999999999998</v>
      </c>
      <c r="AZ44" s="32">
        <f>+DATA!AO228</f>
        <v>2.2999999999999998</v>
      </c>
      <c r="BA44" s="32">
        <f>+DATA!AP228</f>
        <v>2.2999999999999998</v>
      </c>
      <c r="BB44" s="32">
        <f>+DATA!AQ228</f>
        <v>2.2999999999999998</v>
      </c>
      <c r="BC44" s="32">
        <f>+DATA!AR228</f>
        <v>2.2999999999999998</v>
      </c>
      <c r="BD44" s="32">
        <f>+DATA!AS228</f>
        <v>2.2999999999999998</v>
      </c>
      <c r="BE44" s="32">
        <f>+DATA!AT228</f>
        <v>2.2999999999999998</v>
      </c>
      <c r="BF44" s="32">
        <f>+DATA!AU228</f>
        <v>2.2999999999999998</v>
      </c>
      <c r="BG44" s="32">
        <f>+DATA!AV228</f>
        <v>2.2999999999999998</v>
      </c>
      <c r="BH44" s="32">
        <f>+DATA!AW228</f>
        <v>2.2999999999999998</v>
      </c>
      <c r="BI44" s="32">
        <f>+DATA!AX228</f>
        <v>2.2999999999999998</v>
      </c>
      <c r="BJ44" s="32">
        <f>+DATA!AY228</f>
        <v>2.2999999999999998</v>
      </c>
      <c r="BK44" s="32">
        <f>+DATA!AZ228</f>
        <v>2.34</v>
      </c>
      <c r="BL44" s="32">
        <f>+DATA!BA228</f>
        <v>2.34</v>
      </c>
      <c r="BM44" s="32">
        <f>+DATA!BB228</f>
        <v>2.34</v>
      </c>
      <c r="BN44" s="32">
        <f>+DATA!BC228</f>
        <v>2.34</v>
      </c>
      <c r="BO44" s="32">
        <f>+DATA!BD228</f>
        <v>2.34</v>
      </c>
      <c r="BP44" s="32">
        <f>+DATA!BE228</f>
        <v>2.34</v>
      </c>
      <c r="BQ44" s="32">
        <f>+DATA!BF228</f>
        <v>2.34</v>
      </c>
      <c r="BR44" s="32">
        <f>+DATA!BG228</f>
        <v>2.34</v>
      </c>
      <c r="BS44" s="32">
        <f>+DATA!BH228</f>
        <v>2.34</v>
      </c>
      <c r="BT44" s="32">
        <f>+DATA!BI228</f>
        <v>2.34</v>
      </c>
      <c r="BU44" s="32">
        <f>+DATA!BJ228</f>
        <v>2.34</v>
      </c>
      <c r="BV44" s="32">
        <f>+DATA!BK228</f>
        <v>2.34</v>
      </c>
      <c r="BW44" s="232">
        <f t="shared" si="0"/>
        <v>137.99999999999997</v>
      </c>
    </row>
    <row r="45" spans="1:86" s="106" customFormat="1" ht="16.2" thickBot="1" x14ac:dyDescent="0.35">
      <c r="A45" s="389" t="s">
        <v>351</v>
      </c>
      <c r="O45" s="32">
        <f>+DATA!D235</f>
        <v>0</v>
      </c>
      <c r="P45" s="32">
        <f>+DATA!E235</f>
        <v>0</v>
      </c>
      <c r="Q45" s="32">
        <f>+DATA!F235</f>
        <v>0</v>
      </c>
      <c r="R45" s="32">
        <f>+DATA!G235</f>
        <v>0</v>
      </c>
      <c r="S45" s="32">
        <f>+DATA!H235</f>
        <v>0</v>
      </c>
      <c r="T45" s="32">
        <f>+DATA!I235</f>
        <v>0</v>
      </c>
      <c r="U45" s="32">
        <f>+DATA!J235</f>
        <v>0</v>
      </c>
      <c r="V45" s="32">
        <f>+DATA!K235</f>
        <v>0</v>
      </c>
      <c r="W45" s="32">
        <f>+DATA!L235</f>
        <v>0</v>
      </c>
      <c r="X45" s="32">
        <f>+DATA!M235</f>
        <v>0</v>
      </c>
      <c r="Y45" s="32">
        <f>+DATA!N235</f>
        <v>0</v>
      </c>
      <c r="Z45" s="32">
        <f>+DATA!O235</f>
        <v>0</v>
      </c>
      <c r="AA45" s="32">
        <f>+DATA!P235</f>
        <v>0</v>
      </c>
      <c r="AB45" s="32">
        <f>+DATA!Q235</f>
        <v>0</v>
      </c>
      <c r="AC45" s="32">
        <f>+DATA!R235</f>
        <v>0</v>
      </c>
      <c r="AD45" s="32">
        <f>+DATA!S235</f>
        <v>0</v>
      </c>
      <c r="AE45" s="32">
        <f>+DATA!T235</f>
        <v>0</v>
      </c>
      <c r="AF45" s="32">
        <f>+DATA!U235</f>
        <v>0</v>
      </c>
      <c r="AG45" s="32">
        <f>+DATA!V235</f>
        <v>0</v>
      </c>
      <c r="AH45" s="32">
        <f>+DATA!W235</f>
        <v>0</v>
      </c>
      <c r="AI45" s="32">
        <f>+DATA!X235</f>
        <v>0</v>
      </c>
      <c r="AJ45" s="32">
        <f>+DATA!Y235</f>
        <v>0</v>
      </c>
      <c r="AK45" s="32">
        <f>+DATA!Z235</f>
        <v>0</v>
      </c>
      <c r="AL45" s="32">
        <f>+DATA!AA235</f>
        <v>0</v>
      </c>
      <c r="AM45" s="32">
        <f>+DATA!AB235</f>
        <v>2.1800000000000002</v>
      </c>
      <c r="AN45" s="32">
        <f>+DATA!AC235</f>
        <v>2.1800000000000002</v>
      </c>
      <c r="AO45" s="32">
        <f>+DATA!AD235</f>
        <v>2.1800000000000002</v>
      </c>
      <c r="AP45" s="32">
        <f>+DATA!AE235</f>
        <v>2.1800000000000002</v>
      </c>
      <c r="AQ45" s="32">
        <f>+DATA!AF235</f>
        <v>2.1800000000000002</v>
      </c>
      <c r="AR45" s="32">
        <f>+DATA!AG235</f>
        <v>2.1800000000000002</v>
      </c>
      <c r="AS45" s="32">
        <f>+DATA!AH235</f>
        <v>2.1800000000000002</v>
      </c>
      <c r="AT45" s="32">
        <f>+DATA!AI235</f>
        <v>2.1800000000000002</v>
      </c>
      <c r="AU45" s="32">
        <f>+DATA!AJ235</f>
        <v>2.1800000000000002</v>
      </c>
      <c r="AV45" s="32">
        <f>+DATA!AK235</f>
        <v>2.1800000000000002</v>
      </c>
      <c r="AW45" s="32">
        <f>+DATA!AL235</f>
        <v>2.1800000000000002</v>
      </c>
      <c r="AX45" s="32">
        <f>+DATA!AM235</f>
        <v>2.1800000000000002</v>
      </c>
      <c r="AY45" s="32">
        <f>+DATA!AN235</f>
        <v>2.1800000000000002</v>
      </c>
      <c r="AZ45" s="32">
        <f>+DATA!AO235</f>
        <v>2.1800000000000002</v>
      </c>
      <c r="BA45" s="32">
        <f>+DATA!AP235</f>
        <v>2.1800000000000002</v>
      </c>
      <c r="BB45" s="32">
        <f>+DATA!AQ235</f>
        <v>2.1800000000000002</v>
      </c>
      <c r="BC45" s="32">
        <f>+DATA!AR235</f>
        <v>2.1800000000000002</v>
      </c>
      <c r="BD45" s="32">
        <f>+DATA!AS235</f>
        <v>2.1800000000000002</v>
      </c>
      <c r="BE45" s="32">
        <f>+DATA!AT235</f>
        <v>2.1800000000000002</v>
      </c>
      <c r="BF45" s="32">
        <f>+DATA!AU235</f>
        <v>2.1800000000000002</v>
      </c>
      <c r="BG45" s="32">
        <f>+DATA!AV235</f>
        <v>2.1800000000000002</v>
      </c>
      <c r="BH45" s="32">
        <f>+DATA!AW235</f>
        <v>2.1800000000000002</v>
      </c>
      <c r="BI45" s="32">
        <f>+DATA!AX235</f>
        <v>2.1800000000000002</v>
      </c>
      <c r="BJ45" s="32">
        <f>+DATA!AY235</f>
        <v>2.1800000000000002</v>
      </c>
      <c r="BK45" s="32">
        <f>+DATA!AZ235</f>
        <v>2.2200000000000002</v>
      </c>
      <c r="BL45" s="32">
        <f>+DATA!BA235</f>
        <v>2.2200000000000002</v>
      </c>
      <c r="BM45" s="32">
        <f>+DATA!BB235</f>
        <v>2.2200000000000002</v>
      </c>
      <c r="BN45" s="32">
        <f>+DATA!BC235</f>
        <v>2.2200000000000002</v>
      </c>
      <c r="BO45" s="32">
        <f>+DATA!BD235</f>
        <v>2.2200000000000002</v>
      </c>
      <c r="BP45" s="32">
        <f>+DATA!BE235</f>
        <v>2.2200000000000002</v>
      </c>
      <c r="BQ45" s="32">
        <f>+DATA!BF235</f>
        <v>2.2200000000000002</v>
      </c>
      <c r="BR45" s="32">
        <f>+DATA!BG235</f>
        <v>2.2200000000000002</v>
      </c>
      <c r="BS45" s="32">
        <f>+DATA!BH235</f>
        <v>2.2200000000000002</v>
      </c>
      <c r="BT45" s="32">
        <f>+DATA!BI235</f>
        <v>2.2200000000000002</v>
      </c>
      <c r="BU45" s="32">
        <f>+DATA!BJ235</f>
        <v>2.2200000000000002</v>
      </c>
      <c r="BV45" s="32">
        <f>+DATA!BK235</f>
        <v>2.2200000000000002</v>
      </c>
      <c r="BW45" s="232">
        <f t="shared" si="0"/>
        <v>78.959999999999994</v>
      </c>
    </row>
    <row r="46" spans="1:86" s="106" customFormat="1" ht="16.2" thickBot="1" x14ac:dyDescent="0.35">
      <c r="A46" s="69"/>
      <c r="BW46" s="62">
        <f t="shared" si="0"/>
        <v>0</v>
      </c>
    </row>
    <row r="47" spans="1:86" s="106" customFormat="1" ht="16.2" thickBot="1" x14ac:dyDescent="0.35">
      <c r="A47" s="226" t="s">
        <v>361</v>
      </c>
      <c r="N47" s="32">
        <f>+DATA!D201</f>
        <v>6542500</v>
      </c>
      <c r="BW47" s="62">
        <f t="shared" si="0"/>
        <v>6542500</v>
      </c>
    </row>
    <row r="48" spans="1:86" s="106" customFormat="1" ht="16.2" thickBot="1" x14ac:dyDescent="0.35">
      <c r="A48" s="394" t="s">
        <v>353</v>
      </c>
      <c r="O48" s="1061">
        <f>+(O40*N8)</f>
        <v>5.6313270030604557E-3</v>
      </c>
      <c r="P48" s="1068">
        <f t="shared" ref="P48:BV48" si="10">+(P40*O8)</f>
        <v>0.57464696223316925</v>
      </c>
      <c r="Q48" s="1068">
        <f t="shared" si="10"/>
        <v>0</v>
      </c>
      <c r="R48" s="1061">
        <f t="shared" si="10"/>
        <v>0.20502857142857148</v>
      </c>
      <c r="S48" s="1061">
        <f t="shared" si="10"/>
        <v>-0.11030303030303032</v>
      </c>
      <c r="T48" s="1061">
        <f t="shared" si="10"/>
        <v>0.11869565217391288</v>
      </c>
      <c r="U48" s="1061">
        <f t="shared" si="10"/>
        <v>-7.0909090909090852E-2</v>
      </c>
      <c r="V48" s="1061">
        <f t="shared" si="10"/>
        <v>-0.27238095238095245</v>
      </c>
      <c r="W48" s="1061">
        <f t="shared" si="10"/>
        <v>0.39</v>
      </c>
      <c r="X48" s="1061">
        <f t="shared" si="10"/>
        <v>-6.3999999999999946E-2</v>
      </c>
      <c r="Y48" s="1061">
        <f t="shared" si="10"/>
        <v>5.0053475935828734E-2</v>
      </c>
      <c r="Z48" s="1061">
        <f t="shared" si="10"/>
        <v>-0.52999585492227985</v>
      </c>
      <c r="AA48" s="1061">
        <f t="shared" si="10"/>
        <v>6.3171937534332034E-3</v>
      </c>
      <c r="AB48" s="1061">
        <f t="shared" si="10"/>
        <v>0.33401751505199784</v>
      </c>
      <c r="AC48" s="1061">
        <f t="shared" si="10"/>
        <v>0.28588312541037419</v>
      </c>
      <c r="AD48" s="1061">
        <f t="shared" si="10"/>
        <v>-2.1531775595439812E-2</v>
      </c>
      <c r="AE48" s="1061">
        <f t="shared" si="10"/>
        <v>0.18999999999999995</v>
      </c>
      <c r="AF48" s="1061">
        <f t="shared" si="10"/>
        <v>-0.20747422680412375</v>
      </c>
      <c r="AG48" s="1061">
        <f t="shared" si="10"/>
        <v>-9.2105263157894829E-2</v>
      </c>
      <c r="AH48" s="1061">
        <f t="shared" si="10"/>
        <v>9.7222222222222265E-2</v>
      </c>
      <c r="AI48" s="1061">
        <f t="shared" si="10"/>
        <v>0.21798245614035117</v>
      </c>
      <c r="AJ48" s="1061">
        <f t="shared" si="10"/>
        <v>6.0972438897555714E-2</v>
      </c>
      <c r="AK48" s="1061">
        <f t="shared" si="10"/>
        <v>-8.7939698492462304E-2</v>
      </c>
      <c r="AL48" s="1061">
        <f t="shared" si="10"/>
        <v>-1.8518518518518517E-2</v>
      </c>
      <c r="AM48" s="1061">
        <f t="shared" si="10"/>
        <v>-2.6489839572192482E-2</v>
      </c>
      <c r="AN48" s="1061">
        <f t="shared" si="10"/>
        <v>-0.12256354551379547</v>
      </c>
      <c r="AO48" s="1061">
        <f t="shared" si="10"/>
        <v>0.18105263157894755</v>
      </c>
      <c r="AP48" s="1061">
        <f t="shared" si="10"/>
        <v>-0.17991746031746048</v>
      </c>
      <c r="AQ48" s="1061">
        <f t="shared" si="10"/>
        <v>0.1806086391301778</v>
      </c>
      <c r="AR48" s="1061">
        <f t="shared" si="10"/>
        <v>6.6684491978609706E-2</v>
      </c>
      <c r="AS48" s="1061">
        <f t="shared" si="10"/>
        <v>-1.9922779922779882E-2</v>
      </c>
      <c r="AT48" s="1061">
        <f t="shared" si="10"/>
        <v>-0.29356458333333346</v>
      </c>
      <c r="AU48" s="1061">
        <f t="shared" si="10"/>
        <v>0.12713935816115046</v>
      </c>
      <c r="AV48" s="1061">
        <f t="shared" si="10"/>
        <v>7.0409356725146283E-2</v>
      </c>
      <c r="AW48" s="1061">
        <f t="shared" si="10"/>
        <v>-0.22949438202247185</v>
      </c>
      <c r="AX48" s="1061">
        <f t="shared" si="10"/>
        <v>0.26650243111831451</v>
      </c>
      <c r="AY48" s="1061">
        <f t="shared" si="10"/>
        <v>-0.11914117316867817</v>
      </c>
      <c r="AZ48" s="1061">
        <f t="shared" si="10"/>
        <v>-7.0884146341463394E-2</v>
      </c>
      <c r="BA48" s="1061">
        <f t="shared" si="10"/>
        <v>3.6000000000000032E-2</v>
      </c>
      <c r="BB48" s="1061">
        <f t="shared" si="10"/>
        <v>0.1875</v>
      </c>
      <c r="BC48" s="1061">
        <f t="shared" si="10"/>
        <v>-4.9999999999999989E-2</v>
      </c>
      <c r="BD48" s="1061">
        <f t="shared" si="10"/>
        <v>0.11206896551724133</v>
      </c>
      <c r="BE48" s="1061">
        <f t="shared" si="10"/>
        <v>-0.25668449197860965</v>
      </c>
      <c r="BF48" s="1061">
        <f t="shared" si="10"/>
        <v>9.6774193548387011E-2</v>
      </c>
      <c r="BG48" s="1061">
        <f t="shared" si="10"/>
        <v>-4.318181818181821E-2</v>
      </c>
      <c r="BH48" s="1061">
        <f t="shared" si="10"/>
        <v>0.20358814352574117</v>
      </c>
      <c r="BI48" s="1061">
        <f t="shared" si="10"/>
        <v>4.1208791208791062E-2</v>
      </c>
      <c r="BJ48" s="1061">
        <f t="shared" si="10"/>
        <v>7.2192513368983913E-2</v>
      </c>
      <c r="BK48" s="1061">
        <f>+(BK40*BJ8)</f>
        <v>-0.17828571428571435</v>
      </c>
      <c r="BL48" s="1061">
        <f t="shared" si="10"/>
        <v>-0.12657534246575336</v>
      </c>
      <c r="BM48" s="1061">
        <f t="shared" si="10"/>
        <v>0.33185185185185184</v>
      </c>
      <c r="BN48" s="1061">
        <f t="shared" si="10"/>
        <v>-8.6597938144329964E-2</v>
      </c>
      <c r="BO48" s="1061">
        <f t="shared" si="10"/>
        <v>4.7021739130434718E-2</v>
      </c>
      <c r="BP48" s="1061">
        <f t="shared" si="10"/>
        <v>3.4195083267248093E-2</v>
      </c>
      <c r="BQ48" s="1061">
        <f t="shared" si="10"/>
        <v>5.4317098445595985E-2</v>
      </c>
      <c r="BR48" s="1061">
        <f t="shared" si="10"/>
        <v>-0.33930536036940379</v>
      </c>
      <c r="BS48" s="1061">
        <f t="shared" si="10"/>
        <v>0.29584905660377353</v>
      </c>
      <c r="BT48" s="1061">
        <f t="shared" si="10"/>
        <v>-4.4919786096256673E-2</v>
      </c>
      <c r="BU48" s="1061">
        <f t="shared" si="10"/>
        <v>0.10153846153846155</v>
      </c>
      <c r="BV48" s="1061">
        <f t="shared" si="10"/>
        <v>-0.13056994818652859</v>
      </c>
      <c r="BW48" s="1059">
        <f t="shared" si="0"/>
        <v>1.2496970259649514</v>
      </c>
    </row>
    <row r="49" spans="1:75" s="106" customFormat="1" x14ac:dyDescent="0.3">
      <c r="A49" s="69"/>
      <c r="BW49" s="62">
        <f t="shared" si="0"/>
        <v>0</v>
      </c>
    </row>
    <row r="50" spans="1:75" s="106" customFormat="1" ht="16.2" thickBot="1" x14ac:dyDescent="0.35">
      <c r="A50" s="228" t="s">
        <v>346</v>
      </c>
      <c r="BW50" s="62">
        <f t="shared" si="0"/>
        <v>0</v>
      </c>
    </row>
    <row r="51" spans="1:75" s="106" customFormat="1" ht="16.2" thickBot="1" x14ac:dyDescent="0.35">
      <c r="A51" s="384" t="s">
        <v>364</v>
      </c>
      <c r="O51" s="1067">
        <f>+DATA!C243</f>
        <v>1.65</v>
      </c>
      <c r="P51" s="1067">
        <f>+O51</f>
        <v>1.65</v>
      </c>
      <c r="Q51" s="1067">
        <f>+P51</f>
        <v>1.65</v>
      </c>
      <c r="R51" s="1067">
        <f t="shared" ref="R51:Z51" si="11">+Q51</f>
        <v>1.65</v>
      </c>
      <c r="S51" s="1067">
        <f t="shared" si="11"/>
        <v>1.65</v>
      </c>
      <c r="T51" s="1067">
        <f t="shared" si="11"/>
        <v>1.65</v>
      </c>
      <c r="U51" s="1067">
        <f t="shared" si="11"/>
        <v>1.65</v>
      </c>
      <c r="V51" s="1067">
        <f t="shared" si="11"/>
        <v>1.65</v>
      </c>
      <c r="W51" s="1067">
        <f t="shared" si="11"/>
        <v>1.65</v>
      </c>
      <c r="X51" s="1067">
        <f t="shared" si="11"/>
        <v>1.65</v>
      </c>
      <c r="Y51" s="1067">
        <f t="shared" si="11"/>
        <v>1.65</v>
      </c>
      <c r="Z51" s="1067">
        <f t="shared" si="11"/>
        <v>1.65</v>
      </c>
      <c r="AA51" s="1067">
        <f>+DATA!D243</f>
        <v>1.53</v>
      </c>
      <c r="AB51" s="1067">
        <f>+AA51</f>
        <v>1.53</v>
      </c>
      <c r="AC51" s="1067">
        <f>+AB51</f>
        <v>1.53</v>
      </c>
      <c r="AD51" s="1067">
        <f t="shared" ref="AD51:AL51" si="12">+AC51</f>
        <v>1.53</v>
      </c>
      <c r="AE51" s="1067">
        <f t="shared" si="12"/>
        <v>1.53</v>
      </c>
      <c r="AF51" s="1067">
        <f t="shared" si="12"/>
        <v>1.53</v>
      </c>
      <c r="AG51" s="1067">
        <f t="shared" si="12"/>
        <v>1.53</v>
      </c>
      <c r="AH51" s="1067">
        <f t="shared" si="12"/>
        <v>1.53</v>
      </c>
      <c r="AI51" s="1067">
        <f t="shared" si="12"/>
        <v>1.53</v>
      </c>
      <c r="AJ51" s="1067">
        <f t="shared" si="12"/>
        <v>1.53</v>
      </c>
      <c r="AK51" s="1067">
        <f t="shared" si="12"/>
        <v>1.53</v>
      </c>
      <c r="AL51" s="1067">
        <f t="shared" si="12"/>
        <v>1.53</v>
      </c>
      <c r="AM51" s="1067">
        <f>+DATA!E243</f>
        <v>1.98</v>
      </c>
      <c r="AN51" s="1067">
        <f>+AM51</f>
        <v>1.98</v>
      </c>
      <c r="AO51" s="1067">
        <f>+AN51</f>
        <v>1.98</v>
      </c>
      <c r="AP51" s="1067">
        <f t="shared" ref="AP51:AX51" si="13">+AO51</f>
        <v>1.98</v>
      </c>
      <c r="AQ51" s="1067">
        <f t="shared" si="13"/>
        <v>1.98</v>
      </c>
      <c r="AR51" s="1067">
        <f t="shared" si="13"/>
        <v>1.98</v>
      </c>
      <c r="AS51" s="1067">
        <f t="shared" si="13"/>
        <v>1.98</v>
      </c>
      <c r="AT51" s="1067">
        <f t="shared" si="13"/>
        <v>1.98</v>
      </c>
      <c r="AU51" s="1067">
        <f t="shared" si="13"/>
        <v>1.98</v>
      </c>
      <c r="AV51" s="1067">
        <f t="shared" si="13"/>
        <v>1.98</v>
      </c>
      <c r="AW51" s="1067">
        <f t="shared" si="13"/>
        <v>1.98</v>
      </c>
      <c r="AX51" s="1067">
        <f t="shared" si="13"/>
        <v>1.98</v>
      </c>
      <c r="AY51" s="1067">
        <f>+DATA!F243</f>
        <v>1.7</v>
      </c>
      <c r="AZ51" s="1067">
        <f>+AY51</f>
        <v>1.7</v>
      </c>
      <c r="BA51" s="1067">
        <f>+AZ51</f>
        <v>1.7</v>
      </c>
      <c r="BB51" s="1067">
        <f t="shared" ref="BB51:BJ51" si="14">+BA51</f>
        <v>1.7</v>
      </c>
      <c r="BC51" s="1067">
        <f t="shared" si="14"/>
        <v>1.7</v>
      </c>
      <c r="BD51" s="1067">
        <f t="shared" si="14"/>
        <v>1.7</v>
      </c>
      <c r="BE51" s="1067">
        <f t="shared" si="14"/>
        <v>1.7</v>
      </c>
      <c r="BF51" s="1067">
        <f t="shared" si="14"/>
        <v>1.7</v>
      </c>
      <c r="BG51" s="1067">
        <f t="shared" si="14"/>
        <v>1.7</v>
      </c>
      <c r="BH51" s="1067">
        <f t="shared" si="14"/>
        <v>1.7</v>
      </c>
      <c r="BI51" s="1067">
        <f t="shared" si="14"/>
        <v>1.7</v>
      </c>
      <c r="BJ51" s="1067">
        <f t="shared" si="14"/>
        <v>1.7</v>
      </c>
      <c r="BK51" s="1067">
        <f>+DATA!G243</f>
        <v>1.65</v>
      </c>
      <c r="BL51" s="1067">
        <f>+BK51</f>
        <v>1.65</v>
      </c>
      <c r="BM51" s="1067">
        <f>+BL51</f>
        <v>1.65</v>
      </c>
      <c r="BN51" s="1067">
        <f t="shared" ref="BN51:BV51" si="15">+BM51</f>
        <v>1.65</v>
      </c>
      <c r="BO51" s="1067">
        <f t="shared" si="15"/>
        <v>1.65</v>
      </c>
      <c r="BP51" s="1067">
        <f t="shared" si="15"/>
        <v>1.65</v>
      </c>
      <c r="BQ51" s="1067">
        <f t="shared" si="15"/>
        <v>1.65</v>
      </c>
      <c r="BR51" s="1067">
        <f t="shared" si="15"/>
        <v>1.65</v>
      </c>
      <c r="BS51" s="1067">
        <f t="shared" si="15"/>
        <v>1.65</v>
      </c>
      <c r="BT51" s="1067">
        <f t="shared" si="15"/>
        <v>1.65</v>
      </c>
      <c r="BU51" s="1067">
        <f t="shared" si="15"/>
        <v>1.65</v>
      </c>
      <c r="BV51" s="1067">
        <f t="shared" si="15"/>
        <v>1.65</v>
      </c>
      <c r="BW51" s="1069">
        <f t="shared" si="0"/>
        <v>102.12000000000008</v>
      </c>
    </row>
    <row r="52" spans="1:75" s="106" customFormat="1" ht="16.2" thickBot="1" x14ac:dyDescent="0.35">
      <c r="A52" s="384" t="s">
        <v>347</v>
      </c>
      <c r="O52" s="32">
        <f>+DATA!$C$202*1000*200</f>
        <v>200000</v>
      </c>
      <c r="P52" s="1060">
        <f>+DATA!$C$202*1000*200</f>
        <v>200000</v>
      </c>
      <c r="Q52" s="1060">
        <f>+DATA!$C$202*1000*200</f>
        <v>200000</v>
      </c>
      <c r="R52" s="1060">
        <f>+DATA!$C$202*1000*200</f>
        <v>200000</v>
      </c>
      <c r="S52" s="1060">
        <f>+DATA!$C$202*1000*200</f>
        <v>200000</v>
      </c>
      <c r="T52" s="1060">
        <f>+DATA!$C$202*1000*200</f>
        <v>200000</v>
      </c>
      <c r="U52" s="1060">
        <f>+DATA!$C$202*1000*200</f>
        <v>200000</v>
      </c>
      <c r="V52" s="1060">
        <f>+DATA!$C$202*1000*200</f>
        <v>200000</v>
      </c>
      <c r="W52" s="1060">
        <f>+DATA!$C$202*1000*200</f>
        <v>200000</v>
      </c>
      <c r="X52" s="1060">
        <f>+DATA!$C$202*1000*200</f>
        <v>200000</v>
      </c>
      <c r="Y52" s="1060">
        <f>+DATA!$C$202*1000*200</f>
        <v>200000</v>
      </c>
      <c r="Z52" s="1060">
        <f>+DATA!$C$202*1000*200</f>
        <v>200000</v>
      </c>
      <c r="AA52" s="1060">
        <f>+DATA!$C$202*1000*200</f>
        <v>200000</v>
      </c>
      <c r="AB52" s="1060">
        <f>+DATA!$C$202*1000*200</f>
        <v>200000</v>
      </c>
      <c r="AC52" s="1060">
        <f>+DATA!$C$202*1000*200</f>
        <v>200000</v>
      </c>
      <c r="AD52" s="1060">
        <f>+DATA!$C$202*1000*200</f>
        <v>200000</v>
      </c>
      <c r="AE52" s="1060">
        <f>+DATA!$C$202*1000*200</f>
        <v>200000</v>
      </c>
      <c r="AF52" s="1060">
        <f>+DATA!$C$202*1000*200</f>
        <v>200000</v>
      </c>
      <c r="AG52" s="1060">
        <f>+DATA!$C$202*1000*200</f>
        <v>200000</v>
      </c>
      <c r="AH52" s="1060">
        <f>+DATA!$C$202*1000*200</f>
        <v>200000</v>
      </c>
      <c r="AI52" s="1060">
        <f>+DATA!$C$202*1000*200</f>
        <v>200000</v>
      </c>
      <c r="AJ52" s="1060">
        <f>+DATA!$C$202*1000*200</f>
        <v>200000</v>
      </c>
      <c r="AK52" s="1060">
        <f>+DATA!$C$202*1000*200</f>
        <v>200000</v>
      </c>
      <c r="AL52" s="1060">
        <f>+DATA!$C$202*1000*200</f>
        <v>200000</v>
      </c>
      <c r="AM52" s="1060">
        <f>+DATA!$C$202*1000*200</f>
        <v>200000</v>
      </c>
      <c r="AN52" s="1060">
        <f>+DATA!$C$202*1000*200</f>
        <v>200000</v>
      </c>
      <c r="AO52" s="1060">
        <f>+DATA!$C$202*1000*200</f>
        <v>200000</v>
      </c>
      <c r="AP52" s="1060">
        <f>+DATA!$C$202*1000*200</f>
        <v>200000</v>
      </c>
      <c r="AQ52" s="1060">
        <f>+DATA!$C$202*1000*200</f>
        <v>200000</v>
      </c>
      <c r="AR52" s="1060">
        <f>+DATA!$C$202*1000*200</f>
        <v>200000</v>
      </c>
      <c r="AS52" s="1060">
        <f>+DATA!$C$202*1000*200</f>
        <v>200000</v>
      </c>
      <c r="AT52" s="1060">
        <f>+DATA!$C$202*1000*200</f>
        <v>200000</v>
      </c>
      <c r="AU52" s="1060">
        <f>+DATA!$C$202*1000*200</f>
        <v>200000</v>
      </c>
      <c r="AV52" s="1060">
        <f>+DATA!$C$202*1000*200</f>
        <v>200000</v>
      </c>
      <c r="AW52" s="1060">
        <f>+DATA!$C$202*1000*200</f>
        <v>200000</v>
      </c>
      <c r="AX52" s="1060">
        <f>+DATA!$C$202*1000*200</f>
        <v>200000</v>
      </c>
      <c r="AY52" s="1060">
        <f>+DATA!$C$202*1000*200</f>
        <v>200000</v>
      </c>
      <c r="AZ52" s="1060">
        <f>+DATA!$C$202*1000*200</f>
        <v>200000</v>
      </c>
      <c r="BA52" s="1060">
        <f>+DATA!$C$202*1000*200</f>
        <v>200000</v>
      </c>
      <c r="BB52" s="1060">
        <f>+DATA!$C$202*1000*200</f>
        <v>200000</v>
      </c>
      <c r="BC52" s="1060">
        <f>+DATA!$C$202*1000*200</f>
        <v>200000</v>
      </c>
      <c r="BD52" s="1060">
        <f>+DATA!$C$202*1000*200</f>
        <v>200000</v>
      </c>
      <c r="BE52" s="1060">
        <f>+DATA!$C$202*1000*200</f>
        <v>200000</v>
      </c>
      <c r="BF52" s="1060">
        <f>+DATA!$C$202*1000*200</f>
        <v>200000</v>
      </c>
      <c r="BG52" s="1060">
        <f>+DATA!$C$202*1000*200</f>
        <v>200000</v>
      </c>
      <c r="BH52" s="1060">
        <f>+DATA!$C$202*1000*200</f>
        <v>200000</v>
      </c>
      <c r="BI52" s="1060">
        <f>+DATA!$C$202*1000*200</f>
        <v>200000</v>
      </c>
      <c r="BJ52" s="1060">
        <f>+DATA!$C$202*1000*200</f>
        <v>200000</v>
      </c>
      <c r="BK52" s="1060">
        <f>+DATA!$C$202*1000*200</f>
        <v>200000</v>
      </c>
      <c r="BL52" s="1060">
        <f>+DATA!$C$202*1000*200</f>
        <v>200000</v>
      </c>
      <c r="BM52" s="1060">
        <f>+DATA!$C$202*1000*200</f>
        <v>200000</v>
      </c>
      <c r="BN52" s="1060">
        <f>+DATA!$C$202*1000*200</f>
        <v>200000</v>
      </c>
      <c r="BO52" s="1060">
        <f>+DATA!$C$202*1000*200</f>
        <v>200000</v>
      </c>
      <c r="BP52" s="1060">
        <f>+DATA!$C$202*1000*200</f>
        <v>200000</v>
      </c>
      <c r="BQ52" s="1060">
        <f>+DATA!$C$202*1000*200</f>
        <v>200000</v>
      </c>
      <c r="BR52" s="1060">
        <f>+DATA!$C$202*1000*200</f>
        <v>200000</v>
      </c>
      <c r="BS52" s="1060">
        <f>+DATA!$C$202*1000*200</f>
        <v>200000</v>
      </c>
      <c r="BT52" s="1060">
        <f>+DATA!$C$202*1000*200</f>
        <v>200000</v>
      </c>
      <c r="BU52" s="1060">
        <f>+DATA!$C$202*1000*200</f>
        <v>200000</v>
      </c>
      <c r="BV52" s="1060">
        <f>+DATA!$C$202*1000*200</f>
        <v>200000</v>
      </c>
      <c r="BW52" s="232">
        <f t="shared" si="0"/>
        <v>12000000</v>
      </c>
    </row>
    <row r="53" spans="1:75" s="106" customFormat="1" ht="16.2" thickBot="1" x14ac:dyDescent="0.35">
      <c r="A53" s="387" t="s">
        <v>348</v>
      </c>
      <c r="O53" s="32">
        <f>+DATA!D215</f>
        <v>6.48</v>
      </c>
      <c r="P53" s="32">
        <f>+DATA!E215</f>
        <v>6.48</v>
      </c>
      <c r="Q53" s="32">
        <f>+DATA!F215</f>
        <v>6.48</v>
      </c>
      <c r="R53" s="32">
        <f>+DATA!G215</f>
        <v>6.48</v>
      </c>
      <c r="S53" s="32">
        <f>+DATA!H215</f>
        <v>6.48</v>
      </c>
      <c r="T53" s="32">
        <f>+DATA!I215</f>
        <v>6.48</v>
      </c>
      <c r="U53" s="32">
        <f>+DATA!J215</f>
        <v>6.48</v>
      </c>
      <c r="V53" s="32">
        <f>+DATA!K215</f>
        <v>6.48</v>
      </c>
      <c r="W53" s="32">
        <f>+DATA!L215</f>
        <v>6.48</v>
      </c>
      <c r="X53" s="32">
        <f>+DATA!M215</f>
        <v>6.48</v>
      </c>
      <c r="Y53" s="32">
        <f>+DATA!N215</f>
        <v>6.48</v>
      </c>
      <c r="Z53" s="32">
        <f>+DATA!O215</f>
        <v>6.48</v>
      </c>
      <c r="AA53" s="32">
        <f>+DATA!P215</f>
        <v>6.24</v>
      </c>
      <c r="AB53" s="32">
        <f>+DATA!Q215</f>
        <v>6.24</v>
      </c>
      <c r="AC53" s="32">
        <f>+DATA!R215</f>
        <v>6.24</v>
      </c>
      <c r="AD53" s="32">
        <f>+DATA!S215</f>
        <v>6.24</v>
      </c>
      <c r="AE53" s="32">
        <f>+DATA!T215</f>
        <v>6.24</v>
      </c>
      <c r="AF53" s="32">
        <f>+DATA!U215</f>
        <v>6.24</v>
      </c>
      <c r="AG53" s="32">
        <f>+DATA!V215</f>
        <v>6.24</v>
      </c>
      <c r="AH53" s="32">
        <f>+DATA!W215</f>
        <v>6.24</v>
      </c>
      <c r="AI53" s="32">
        <f>+DATA!X215</f>
        <v>6.24</v>
      </c>
      <c r="AJ53" s="32">
        <f>+DATA!Y215</f>
        <v>6.24</v>
      </c>
      <c r="AK53" s="32">
        <f>+DATA!Z215</f>
        <v>6.24</v>
      </c>
      <c r="AL53" s="32">
        <f>+DATA!AA215</f>
        <v>6.24</v>
      </c>
      <c r="AM53" s="32">
        <f>+DATA!AB215</f>
        <v>6.36</v>
      </c>
      <c r="AN53" s="32">
        <f>+DATA!AC215</f>
        <v>6.36</v>
      </c>
      <c r="AO53" s="32">
        <f>+DATA!AD215</f>
        <v>6.36</v>
      </c>
      <c r="AP53" s="32">
        <f>+DATA!AE215</f>
        <v>6.36</v>
      </c>
      <c r="AQ53" s="32">
        <f>+DATA!AF215</f>
        <v>6.36</v>
      </c>
      <c r="AR53" s="32">
        <f>+DATA!AG215</f>
        <v>6.36</v>
      </c>
      <c r="AS53" s="32">
        <f>+DATA!AH215</f>
        <v>6.36</v>
      </c>
      <c r="AT53" s="32">
        <f>+DATA!AI215</f>
        <v>6.36</v>
      </c>
      <c r="AU53" s="32">
        <f>+DATA!AJ215</f>
        <v>6.36</v>
      </c>
      <c r="AV53" s="32">
        <f>+DATA!AK215</f>
        <v>6.36</v>
      </c>
      <c r="AW53" s="32">
        <f>+DATA!AL215</f>
        <v>6.36</v>
      </c>
      <c r="AX53" s="32">
        <f>+DATA!AM215</f>
        <v>6.36</v>
      </c>
      <c r="AY53" s="32">
        <f>+DATA!AN215</f>
        <v>5.88</v>
      </c>
      <c r="AZ53" s="32">
        <f>+DATA!AO215</f>
        <v>5.88</v>
      </c>
      <c r="BA53" s="32">
        <f>+DATA!AP215</f>
        <v>5.88</v>
      </c>
      <c r="BB53" s="32">
        <f>+DATA!AQ215</f>
        <v>5.88</v>
      </c>
      <c r="BC53" s="32">
        <f>+DATA!AR215</f>
        <v>5.88</v>
      </c>
      <c r="BD53" s="32">
        <f>+DATA!AS215</f>
        <v>5.88</v>
      </c>
      <c r="BE53" s="32">
        <f>+DATA!AT215</f>
        <v>5.88</v>
      </c>
      <c r="BF53" s="32">
        <f>+DATA!AU215</f>
        <v>5.88</v>
      </c>
      <c r="BG53" s="32">
        <f>+DATA!AV215</f>
        <v>5.88</v>
      </c>
      <c r="BH53" s="32">
        <f>+DATA!AW215</f>
        <v>5.88</v>
      </c>
      <c r="BI53" s="32">
        <f>+DATA!AX215</f>
        <v>5.88</v>
      </c>
      <c r="BJ53" s="32">
        <f>+DATA!AY215</f>
        <v>5.88</v>
      </c>
      <c r="BK53" s="32">
        <f>+DATA!AZ215</f>
        <v>6</v>
      </c>
      <c r="BL53" s="32">
        <f>+DATA!BA215</f>
        <v>6</v>
      </c>
      <c r="BM53" s="32">
        <f>+DATA!BB215</f>
        <v>6</v>
      </c>
      <c r="BN53" s="32">
        <f>+DATA!BC215</f>
        <v>6</v>
      </c>
      <c r="BO53" s="32">
        <f>+DATA!BD215</f>
        <v>6</v>
      </c>
      <c r="BP53" s="32">
        <f>+DATA!BE215</f>
        <v>6</v>
      </c>
      <c r="BQ53" s="32">
        <f>+DATA!BF215</f>
        <v>6</v>
      </c>
      <c r="BR53" s="32">
        <f>+DATA!BG215</f>
        <v>6</v>
      </c>
      <c r="BS53" s="32">
        <f>+DATA!BH215</f>
        <v>6</v>
      </c>
      <c r="BT53" s="32">
        <f>+DATA!BI215</f>
        <v>6</v>
      </c>
      <c r="BU53" s="32">
        <f>+DATA!BJ215</f>
        <v>6</v>
      </c>
      <c r="BV53" s="32">
        <f>+DATA!BK215</f>
        <v>6</v>
      </c>
      <c r="BW53" s="232">
        <f t="shared" si="0"/>
        <v>371.52000000000015</v>
      </c>
    </row>
    <row r="54" spans="1:75" s="106" customFormat="1" ht="16.2" thickBot="1" x14ac:dyDescent="0.35">
      <c r="A54" s="391" t="s">
        <v>349</v>
      </c>
      <c r="O54" s="32">
        <f>+DATA!D222</f>
        <v>7.68</v>
      </c>
      <c r="P54" s="32">
        <f>+DATA!E222</f>
        <v>7.68</v>
      </c>
      <c r="Q54" s="32">
        <f>+DATA!F222</f>
        <v>7.68</v>
      </c>
      <c r="R54" s="32">
        <f>+DATA!G222</f>
        <v>7.68</v>
      </c>
      <c r="S54" s="32">
        <f>+DATA!H222</f>
        <v>7.68</v>
      </c>
      <c r="T54" s="32">
        <f>+DATA!I222</f>
        <v>7.68</v>
      </c>
      <c r="U54" s="32">
        <f>+DATA!J222</f>
        <v>7.68</v>
      </c>
      <c r="V54" s="32">
        <f>+DATA!K222</f>
        <v>7.68</v>
      </c>
      <c r="W54" s="32">
        <f>+DATA!L222</f>
        <v>7.68</v>
      </c>
      <c r="X54" s="32">
        <f>+DATA!M222</f>
        <v>7.68</v>
      </c>
      <c r="Y54" s="32">
        <f>+DATA!N222</f>
        <v>7.68</v>
      </c>
      <c r="Z54" s="32">
        <f>+DATA!O222</f>
        <v>7.68</v>
      </c>
      <c r="AA54" s="32">
        <f>+DATA!P222</f>
        <v>7.68</v>
      </c>
      <c r="AB54" s="32">
        <f>+DATA!Q222</f>
        <v>7.68</v>
      </c>
      <c r="AC54" s="32">
        <f>+DATA!R222</f>
        <v>7.68</v>
      </c>
      <c r="AD54" s="32">
        <f>+DATA!S222</f>
        <v>7.68</v>
      </c>
      <c r="AE54" s="32">
        <f>+DATA!T222</f>
        <v>7.68</v>
      </c>
      <c r="AF54" s="32">
        <f>+DATA!U222</f>
        <v>7.68</v>
      </c>
      <c r="AG54" s="32">
        <f>+DATA!V222</f>
        <v>7.68</v>
      </c>
      <c r="AH54" s="32">
        <f>+DATA!W222</f>
        <v>7.68</v>
      </c>
      <c r="AI54" s="32">
        <f>+DATA!X222</f>
        <v>7.68</v>
      </c>
      <c r="AJ54" s="32">
        <f>+DATA!Y222</f>
        <v>7.68</v>
      </c>
      <c r="AK54" s="32">
        <f>+DATA!Z222</f>
        <v>7.68</v>
      </c>
      <c r="AL54" s="32">
        <f>+DATA!AA222</f>
        <v>7.68</v>
      </c>
      <c r="AM54" s="32">
        <f>+DATA!AB222</f>
        <v>7.68</v>
      </c>
      <c r="AN54" s="32">
        <f>+DATA!AC222</f>
        <v>7.68</v>
      </c>
      <c r="AO54" s="32">
        <f>+DATA!AD222</f>
        <v>7.68</v>
      </c>
      <c r="AP54" s="32">
        <f>+DATA!AE222</f>
        <v>7.68</v>
      </c>
      <c r="AQ54" s="32">
        <f>+DATA!AF222</f>
        <v>7.68</v>
      </c>
      <c r="AR54" s="32">
        <f>+DATA!AG222</f>
        <v>7.68</v>
      </c>
      <c r="AS54" s="32">
        <f>+DATA!AH222</f>
        <v>7.68</v>
      </c>
      <c r="AT54" s="32">
        <f>+DATA!AI222</f>
        <v>7.68</v>
      </c>
      <c r="AU54" s="32">
        <f>+DATA!AJ222</f>
        <v>7.68</v>
      </c>
      <c r="AV54" s="32">
        <f>+DATA!AK222</f>
        <v>7.68</v>
      </c>
      <c r="AW54" s="32">
        <f>+DATA!AL222</f>
        <v>7.68</v>
      </c>
      <c r="AX54" s="32">
        <f>+DATA!AM222</f>
        <v>7.68</v>
      </c>
      <c r="AY54" s="32">
        <f>+DATA!AN222</f>
        <v>8.0399999999999991</v>
      </c>
      <c r="AZ54" s="32">
        <f>+DATA!AO222</f>
        <v>8.0399999999999991</v>
      </c>
      <c r="BA54" s="32">
        <f>+DATA!AP222</f>
        <v>8.0399999999999991</v>
      </c>
      <c r="BB54" s="32">
        <f>+DATA!AQ222</f>
        <v>8.0399999999999991</v>
      </c>
      <c r="BC54" s="32">
        <f>+DATA!AR222</f>
        <v>8.0399999999999991</v>
      </c>
      <c r="BD54" s="32">
        <f>+DATA!AS222</f>
        <v>8.0399999999999991</v>
      </c>
      <c r="BE54" s="32">
        <f>+DATA!AT222</f>
        <v>8.0399999999999991</v>
      </c>
      <c r="BF54" s="32">
        <f>+DATA!AU222</f>
        <v>8.0399999999999991</v>
      </c>
      <c r="BG54" s="32">
        <f>+DATA!AV222</f>
        <v>8.0399999999999991</v>
      </c>
      <c r="BH54" s="32">
        <f>+DATA!AW222</f>
        <v>8.0399999999999991</v>
      </c>
      <c r="BI54" s="32">
        <f>+DATA!AX222</f>
        <v>8.0399999999999991</v>
      </c>
      <c r="BJ54" s="32">
        <f>+DATA!AY222</f>
        <v>8.0399999999999991</v>
      </c>
      <c r="BK54" s="32">
        <f>+DATA!AZ222</f>
        <v>8.06</v>
      </c>
      <c r="BL54" s="32">
        <f>+DATA!BA222</f>
        <v>8.06</v>
      </c>
      <c r="BM54" s="32">
        <f>+DATA!BB222</f>
        <v>8.06</v>
      </c>
      <c r="BN54" s="32">
        <f>+DATA!BC222</f>
        <v>8.06</v>
      </c>
      <c r="BO54" s="32">
        <f>+DATA!BD222</f>
        <v>8.06</v>
      </c>
      <c r="BP54" s="32">
        <f>+DATA!BE222</f>
        <v>8.06</v>
      </c>
      <c r="BQ54" s="32">
        <f>+DATA!BF222</f>
        <v>8.06</v>
      </c>
      <c r="BR54" s="32">
        <f>+DATA!BG222</f>
        <v>8.06</v>
      </c>
      <c r="BS54" s="32">
        <f>+DATA!BH222</f>
        <v>8.06</v>
      </c>
      <c r="BT54" s="32">
        <f>+DATA!BI222</f>
        <v>8.06</v>
      </c>
      <c r="BU54" s="32">
        <f>+DATA!BJ222</f>
        <v>8.06</v>
      </c>
      <c r="BV54" s="32">
        <f>+DATA!BK222</f>
        <v>8.06</v>
      </c>
      <c r="BW54" s="232">
        <f t="shared" si="0"/>
        <v>469.68000000000046</v>
      </c>
    </row>
    <row r="55" spans="1:75" s="106" customFormat="1" ht="16.2" thickBot="1" x14ac:dyDescent="0.35">
      <c r="A55" s="388" t="s">
        <v>350</v>
      </c>
      <c r="O55" s="32">
        <f>+DATA!D229</f>
        <v>9.48</v>
      </c>
      <c r="P55" s="32">
        <f>+DATA!E229</f>
        <v>9.48</v>
      </c>
      <c r="Q55" s="32">
        <f>+DATA!F229</f>
        <v>9.48</v>
      </c>
      <c r="R55" s="32">
        <f>+DATA!G229</f>
        <v>9.48</v>
      </c>
      <c r="S55" s="32">
        <f>+DATA!H229</f>
        <v>9.48</v>
      </c>
      <c r="T55" s="32">
        <f>+DATA!I229</f>
        <v>9.48</v>
      </c>
      <c r="U55" s="32">
        <f>+DATA!J229</f>
        <v>9.48</v>
      </c>
      <c r="V55" s="32">
        <f>+DATA!K229</f>
        <v>9.48</v>
      </c>
      <c r="W55" s="32">
        <f>+DATA!L229</f>
        <v>9.48</v>
      </c>
      <c r="X55" s="32">
        <f>+DATA!M229</f>
        <v>9.48</v>
      </c>
      <c r="Y55" s="32">
        <f>+DATA!N229</f>
        <v>9.48</v>
      </c>
      <c r="Z55" s="32">
        <f>+DATA!O229</f>
        <v>9.48</v>
      </c>
      <c r="AA55" s="32">
        <f>+DATA!P229</f>
        <v>9.84</v>
      </c>
      <c r="AB55" s="32">
        <f>+DATA!Q229</f>
        <v>9.84</v>
      </c>
      <c r="AC55" s="32">
        <f>+DATA!R229</f>
        <v>9.84</v>
      </c>
      <c r="AD55" s="32">
        <f>+DATA!S229</f>
        <v>9.84</v>
      </c>
      <c r="AE55" s="32">
        <f>+DATA!T229</f>
        <v>9.84</v>
      </c>
      <c r="AF55" s="32">
        <f>+DATA!U229</f>
        <v>9.84</v>
      </c>
      <c r="AG55" s="32">
        <f>+DATA!V229</f>
        <v>9.84</v>
      </c>
      <c r="AH55" s="32">
        <f>+DATA!W229</f>
        <v>9.84</v>
      </c>
      <c r="AI55" s="32">
        <f>+DATA!X229</f>
        <v>9.84</v>
      </c>
      <c r="AJ55" s="32">
        <f>+DATA!Y229</f>
        <v>9.84</v>
      </c>
      <c r="AK55" s="32">
        <f>+DATA!Z229</f>
        <v>9.84</v>
      </c>
      <c r="AL55" s="32">
        <f>+DATA!AA229</f>
        <v>9.84</v>
      </c>
      <c r="AM55" s="32">
        <f>+DATA!AB229</f>
        <v>9.84</v>
      </c>
      <c r="AN55" s="32">
        <f>+DATA!AC229</f>
        <v>9.84</v>
      </c>
      <c r="AO55" s="32">
        <f>+DATA!AD229</f>
        <v>9.84</v>
      </c>
      <c r="AP55" s="32">
        <f>+DATA!AE229</f>
        <v>9.84</v>
      </c>
      <c r="AQ55" s="32">
        <f>+DATA!AF229</f>
        <v>9.84</v>
      </c>
      <c r="AR55" s="32">
        <f>+DATA!AG229</f>
        <v>9.84</v>
      </c>
      <c r="AS55" s="32">
        <f>+DATA!AH229</f>
        <v>9.84</v>
      </c>
      <c r="AT55" s="32">
        <f>+DATA!AI229</f>
        <v>9.84</v>
      </c>
      <c r="AU55" s="32">
        <f>+DATA!AJ229</f>
        <v>9.84</v>
      </c>
      <c r="AV55" s="32">
        <f>+DATA!AK229</f>
        <v>9.84</v>
      </c>
      <c r="AW55" s="32">
        <f>+DATA!AL229</f>
        <v>9.84</v>
      </c>
      <c r="AX55" s="32">
        <f>+DATA!AM229</f>
        <v>9.84</v>
      </c>
      <c r="AY55" s="32">
        <f>+DATA!AN229</f>
        <v>10.199999999999999</v>
      </c>
      <c r="AZ55" s="32">
        <f>+DATA!AO229</f>
        <v>10.199999999999999</v>
      </c>
      <c r="BA55" s="32">
        <f>+DATA!AP229</f>
        <v>10.199999999999999</v>
      </c>
      <c r="BB55" s="32">
        <f>+DATA!AQ229</f>
        <v>10.199999999999999</v>
      </c>
      <c r="BC55" s="32">
        <f>+DATA!AR229</f>
        <v>10.199999999999999</v>
      </c>
      <c r="BD55" s="32">
        <f>+DATA!AS229</f>
        <v>10.199999999999999</v>
      </c>
      <c r="BE55" s="32">
        <f>+DATA!AT229</f>
        <v>10.199999999999999</v>
      </c>
      <c r="BF55" s="32">
        <f>+DATA!AU229</f>
        <v>10.199999999999999</v>
      </c>
      <c r="BG55" s="32">
        <f>+DATA!AV229</f>
        <v>10.199999999999999</v>
      </c>
      <c r="BH55" s="32">
        <f>+DATA!AW229</f>
        <v>10.199999999999999</v>
      </c>
      <c r="BI55" s="32">
        <f>+DATA!AX229</f>
        <v>10.199999999999999</v>
      </c>
      <c r="BJ55" s="32">
        <f>+DATA!AY229</f>
        <v>10.199999999999999</v>
      </c>
      <c r="BK55" s="32">
        <f>+DATA!AZ229</f>
        <v>10.199999999999999</v>
      </c>
      <c r="BL55" s="32">
        <f>+DATA!BA229</f>
        <v>10.199999999999999</v>
      </c>
      <c r="BM55" s="32">
        <f>+DATA!BB229</f>
        <v>10.199999999999999</v>
      </c>
      <c r="BN55" s="32">
        <f>+DATA!BC229</f>
        <v>10.199999999999999</v>
      </c>
      <c r="BO55" s="32">
        <f>+DATA!BD229</f>
        <v>10.199999999999999</v>
      </c>
      <c r="BP55" s="32">
        <f>+DATA!BE229</f>
        <v>10.199999999999999</v>
      </c>
      <c r="BQ55" s="32">
        <f>+DATA!BF229</f>
        <v>10.199999999999999</v>
      </c>
      <c r="BR55" s="32">
        <f>+DATA!BG229</f>
        <v>10.199999999999999</v>
      </c>
      <c r="BS55" s="32">
        <f>+DATA!BH229</f>
        <v>10.199999999999999</v>
      </c>
      <c r="BT55" s="32">
        <f>+DATA!BI229</f>
        <v>10.199999999999999</v>
      </c>
      <c r="BU55" s="32">
        <f>+DATA!BJ229</f>
        <v>10.199999999999999</v>
      </c>
      <c r="BV55" s="32">
        <f>+DATA!BK229</f>
        <v>10.199999999999999</v>
      </c>
      <c r="BW55" s="232">
        <f t="shared" si="0"/>
        <v>594.72</v>
      </c>
    </row>
    <row r="56" spans="1:75" s="106" customFormat="1" ht="16.2" thickBot="1" x14ac:dyDescent="0.35">
      <c r="A56" s="389" t="s">
        <v>351</v>
      </c>
      <c r="O56" s="32">
        <f>+DATA!D236</f>
        <v>0</v>
      </c>
      <c r="P56" s="32">
        <f>+DATA!E236</f>
        <v>0</v>
      </c>
      <c r="Q56" s="32">
        <f>+DATA!F236</f>
        <v>0</v>
      </c>
      <c r="R56" s="32">
        <f>+DATA!G236</f>
        <v>0</v>
      </c>
      <c r="S56" s="32">
        <f>+DATA!H236</f>
        <v>0</v>
      </c>
      <c r="T56" s="32">
        <f>+DATA!I236</f>
        <v>0</v>
      </c>
      <c r="U56" s="32">
        <f>+DATA!J236</f>
        <v>0</v>
      </c>
      <c r="V56" s="32">
        <f>+DATA!K236</f>
        <v>0</v>
      </c>
      <c r="W56" s="32">
        <f>+DATA!L236</f>
        <v>0</v>
      </c>
      <c r="X56" s="32">
        <f>+DATA!M236</f>
        <v>0</v>
      </c>
      <c r="Y56" s="32">
        <f>+DATA!N236</f>
        <v>0</v>
      </c>
      <c r="Z56" s="32">
        <f>+DATA!O236</f>
        <v>0</v>
      </c>
      <c r="AA56" s="32">
        <f>+DATA!P236</f>
        <v>0</v>
      </c>
      <c r="AB56" s="32">
        <f>+DATA!Q236</f>
        <v>0</v>
      </c>
      <c r="AC56" s="32">
        <f>+DATA!R236</f>
        <v>0</v>
      </c>
      <c r="AD56" s="32">
        <f>+DATA!S236</f>
        <v>0</v>
      </c>
      <c r="AE56" s="32">
        <f>+DATA!T236</f>
        <v>0</v>
      </c>
      <c r="AF56" s="32">
        <f>+DATA!U236</f>
        <v>0</v>
      </c>
      <c r="AG56" s="32">
        <f>+DATA!V236</f>
        <v>0</v>
      </c>
      <c r="AH56" s="32">
        <f>+DATA!W236</f>
        <v>0</v>
      </c>
      <c r="AI56" s="32">
        <f>+DATA!X236</f>
        <v>0</v>
      </c>
      <c r="AJ56" s="32">
        <f>+DATA!Y236</f>
        <v>0</v>
      </c>
      <c r="AK56" s="32">
        <f>+DATA!Z236</f>
        <v>0</v>
      </c>
      <c r="AL56" s="32">
        <f>+DATA!AA236</f>
        <v>0</v>
      </c>
      <c r="AM56" s="32">
        <f>+DATA!AB236</f>
        <v>6.48</v>
      </c>
      <c r="AN56" s="32">
        <f>+DATA!AC236</f>
        <v>6.48</v>
      </c>
      <c r="AO56" s="32">
        <f>+DATA!AD236</f>
        <v>6.48</v>
      </c>
      <c r="AP56" s="32">
        <f>+DATA!AE236</f>
        <v>6.48</v>
      </c>
      <c r="AQ56" s="32">
        <f>+DATA!AF236</f>
        <v>6.48</v>
      </c>
      <c r="AR56" s="32">
        <f>+DATA!AG236</f>
        <v>6.48</v>
      </c>
      <c r="AS56" s="32">
        <f>+DATA!AH236</f>
        <v>6.48</v>
      </c>
      <c r="AT56" s="32">
        <f>+DATA!AI236</f>
        <v>6.48</v>
      </c>
      <c r="AU56" s="32">
        <f>+DATA!AJ236</f>
        <v>6.48</v>
      </c>
      <c r="AV56" s="32">
        <f>+DATA!AK236</f>
        <v>6.48</v>
      </c>
      <c r="AW56" s="32">
        <f>+DATA!AL236</f>
        <v>6.48</v>
      </c>
      <c r="AX56" s="32">
        <f>+DATA!AM236</f>
        <v>6.48</v>
      </c>
      <c r="AY56" s="32">
        <f>+DATA!AN236</f>
        <v>6.72</v>
      </c>
      <c r="AZ56" s="32">
        <f>+DATA!AO236</f>
        <v>6.72</v>
      </c>
      <c r="BA56" s="32">
        <f>+DATA!AP236</f>
        <v>6.72</v>
      </c>
      <c r="BB56" s="32">
        <f>+DATA!AQ236</f>
        <v>6.72</v>
      </c>
      <c r="BC56" s="32">
        <f>+DATA!AR236</f>
        <v>6.72</v>
      </c>
      <c r="BD56" s="32">
        <f>+DATA!AS236</f>
        <v>6.72</v>
      </c>
      <c r="BE56" s="32">
        <f>+DATA!AT236</f>
        <v>6.72</v>
      </c>
      <c r="BF56" s="32">
        <f>+DATA!AU236</f>
        <v>6.72</v>
      </c>
      <c r="BG56" s="32">
        <f>+DATA!AV236</f>
        <v>6.72</v>
      </c>
      <c r="BH56" s="32">
        <f>+DATA!AW236</f>
        <v>6.72</v>
      </c>
      <c r="BI56" s="32">
        <f>+DATA!AX236</f>
        <v>6.72</v>
      </c>
      <c r="BJ56" s="32">
        <f>+DATA!AY236</f>
        <v>6.72</v>
      </c>
      <c r="BK56" s="32">
        <f>+DATA!AZ236</f>
        <v>6.6</v>
      </c>
      <c r="BL56" s="32">
        <f>+DATA!BA236</f>
        <v>6.6</v>
      </c>
      <c r="BM56" s="32">
        <f>+DATA!BB236</f>
        <v>6.6</v>
      </c>
      <c r="BN56" s="32">
        <f>+DATA!BC236</f>
        <v>6.6</v>
      </c>
      <c r="BO56" s="32">
        <f>+DATA!BD236</f>
        <v>6.6</v>
      </c>
      <c r="BP56" s="32">
        <f>+DATA!BE236</f>
        <v>6.6</v>
      </c>
      <c r="BQ56" s="32">
        <f>+DATA!BF236</f>
        <v>6.6</v>
      </c>
      <c r="BR56" s="32">
        <f>+DATA!BG236</f>
        <v>6.6</v>
      </c>
      <c r="BS56" s="32">
        <f>+DATA!BH236</f>
        <v>6.6</v>
      </c>
      <c r="BT56" s="32">
        <f>+DATA!BI236</f>
        <v>6.6</v>
      </c>
      <c r="BU56" s="32">
        <f>+DATA!BJ236</f>
        <v>6.6</v>
      </c>
      <c r="BV56" s="32">
        <f>+DATA!BK236</f>
        <v>6.6</v>
      </c>
      <c r="BW56" s="232">
        <f t="shared" si="0"/>
        <v>237.59999999999997</v>
      </c>
    </row>
    <row r="57" spans="1:75" s="106" customFormat="1" ht="16.2" thickBot="1" x14ac:dyDescent="0.35">
      <c r="A57" s="69"/>
      <c r="BW57" s="62">
        <f t="shared" si="0"/>
        <v>0</v>
      </c>
    </row>
    <row r="58" spans="1:75" s="106" customFormat="1" ht="16.2" thickBot="1" x14ac:dyDescent="0.35">
      <c r="A58" s="228" t="s">
        <v>352</v>
      </c>
      <c r="N58" s="32">
        <f>+DATA!D202</f>
        <v>2552500</v>
      </c>
      <c r="BW58" s="62">
        <f t="shared" si="0"/>
        <v>2552500</v>
      </c>
    </row>
    <row r="59" spans="1:75" s="106" customFormat="1" ht="16.2" thickBot="1" x14ac:dyDescent="0.35">
      <c r="A59" s="390" t="s">
        <v>353</v>
      </c>
      <c r="O59" s="32">
        <f>+(O51*N8)</f>
        <v>5.9562112532370202E-3</v>
      </c>
      <c r="P59" s="32">
        <f t="shared" ref="P59:BV59" si="16">+(P51*O8)</f>
        <v>0.60779967159277504</v>
      </c>
      <c r="Q59" s="32">
        <f t="shared" si="16"/>
        <v>0</v>
      </c>
      <c r="R59" s="32">
        <f t="shared" si="16"/>
        <v>0.21685714285714289</v>
      </c>
      <c r="S59" s="32">
        <f t="shared" si="16"/>
        <v>-0.11666666666666668</v>
      </c>
      <c r="T59" s="32">
        <f t="shared" si="16"/>
        <v>0.1255434782608694</v>
      </c>
      <c r="U59" s="32">
        <f t="shared" si="16"/>
        <v>-7.4999999999999928E-2</v>
      </c>
      <c r="V59" s="32">
        <f t="shared" si="16"/>
        <v>-0.28809523809523818</v>
      </c>
      <c r="W59" s="32">
        <f t="shared" si="16"/>
        <v>0.41249999999999998</v>
      </c>
      <c r="X59" s="32">
        <f t="shared" si="16"/>
        <v>-6.7692307692307635E-2</v>
      </c>
      <c r="Y59" s="32">
        <f t="shared" si="16"/>
        <v>5.2941176470588075E-2</v>
      </c>
      <c r="Z59" s="32">
        <f t="shared" si="16"/>
        <v>-0.56057253886010361</v>
      </c>
      <c r="AA59" s="32">
        <f t="shared" si="16"/>
        <v>5.5230322530016012E-3</v>
      </c>
      <c r="AB59" s="32">
        <f t="shared" si="16"/>
        <v>0.29202674173117527</v>
      </c>
      <c r="AC59" s="32">
        <f t="shared" si="16"/>
        <v>0.24994353250164145</v>
      </c>
      <c r="AD59" s="32">
        <f t="shared" si="16"/>
        <v>-1.8824923806298806E-2</v>
      </c>
      <c r="AE59" s="32">
        <f t="shared" si="16"/>
        <v>0.16611428571428566</v>
      </c>
      <c r="AF59" s="32">
        <f t="shared" si="16"/>
        <v>-0.18139175257731963</v>
      </c>
      <c r="AG59" s="32">
        <f t="shared" si="16"/>
        <v>-8.0526315789473765E-2</v>
      </c>
      <c r="AH59" s="32">
        <f t="shared" si="16"/>
        <v>8.5000000000000034E-2</v>
      </c>
      <c r="AI59" s="32">
        <f t="shared" si="16"/>
        <v>0.19057894736842132</v>
      </c>
      <c r="AJ59" s="32">
        <f t="shared" si="16"/>
        <v>5.3307332293291571E-2</v>
      </c>
      <c r="AK59" s="32">
        <f t="shared" si="16"/>
        <v>-7.6884422110552755E-2</v>
      </c>
      <c r="AL59" s="32">
        <f t="shared" si="16"/>
        <v>-1.6190476190476189E-2</v>
      </c>
      <c r="AM59" s="32">
        <f t="shared" si="16"/>
        <v>-3.0494117647058786E-2</v>
      </c>
      <c r="AN59" s="32">
        <f t="shared" si="16"/>
        <v>-0.14109059309146224</v>
      </c>
      <c r="AO59" s="32">
        <f t="shared" si="16"/>
        <v>0.20842105263157915</v>
      </c>
      <c r="AP59" s="32">
        <f t="shared" si="16"/>
        <v>-0.20711428571428589</v>
      </c>
      <c r="AQ59" s="32">
        <f t="shared" si="16"/>
        <v>0.20790994504520469</v>
      </c>
      <c r="AR59" s="32">
        <f t="shared" si="16"/>
        <v>7.6764705882353027E-2</v>
      </c>
      <c r="AS59" s="32">
        <f t="shared" si="16"/>
        <v>-2.2934362934362889E-2</v>
      </c>
      <c r="AT59" s="32">
        <f t="shared" si="16"/>
        <v>-0.33794062500000016</v>
      </c>
      <c r="AU59" s="32">
        <f t="shared" si="16"/>
        <v>0.14635809834830113</v>
      </c>
      <c r="AV59" s="32">
        <f t="shared" si="16"/>
        <v>8.1052631578947473E-2</v>
      </c>
      <c r="AW59" s="32">
        <f t="shared" si="16"/>
        <v>-0.26418539325842688</v>
      </c>
      <c r="AX59" s="32">
        <f t="shared" si="16"/>
        <v>0.30678768233387371</v>
      </c>
      <c r="AY59" s="32">
        <f t="shared" si="16"/>
        <v>-0.13502666292450191</v>
      </c>
      <c r="AZ59" s="32">
        <f t="shared" si="16"/>
        <v>-8.0335365853658511E-2</v>
      </c>
      <c r="BA59" s="32">
        <f t="shared" si="16"/>
        <v>4.0800000000000038E-2</v>
      </c>
      <c r="BB59" s="32">
        <f t="shared" si="16"/>
        <v>0.21249999999999999</v>
      </c>
      <c r="BC59" s="32">
        <f t="shared" si="16"/>
        <v>-5.666666666666665E-2</v>
      </c>
      <c r="BD59" s="32">
        <f t="shared" si="16"/>
        <v>0.1270114942528735</v>
      </c>
      <c r="BE59" s="32">
        <f t="shared" si="16"/>
        <v>-0.29090909090909095</v>
      </c>
      <c r="BF59" s="32">
        <f t="shared" si="16"/>
        <v>0.10967741935483862</v>
      </c>
      <c r="BG59" s="32">
        <f t="shared" si="16"/>
        <v>-4.893939393939397E-2</v>
      </c>
      <c r="BH59" s="32">
        <f t="shared" si="16"/>
        <v>0.23073322932917331</v>
      </c>
      <c r="BI59" s="32">
        <f t="shared" si="16"/>
        <v>4.6703296703296537E-2</v>
      </c>
      <c r="BJ59" s="32">
        <f t="shared" si="16"/>
        <v>8.1818181818181762E-2</v>
      </c>
      <c r="BK59" s="32">
        <f t="shared" si="16"/>
        <v>-0.1751020408163266</v>
      </c>
      <c r="BL59" s="32">
        <f t="shared" si="16"/>
        <v>-0.12431506849315063</v>
      </c>
      <c r="BM59" s="32">
        <f t="shared" si="16"/>
        <v>0.3259259259259259</v>
      </c>
      <c r="BN59" s="32">
        <f t="shared" si="16"/>
        <v>-8.5051546391752636E-2</v>
      </c>
      <c r="BO59" s="32">
        <f t="shared" si="16"/>
        <v>4.6182065217391238E-2</v>
      </c>
      <c r="BP59" s="32">
        <f t="shared" si="16"/>
        <v>3.358445678033295E-2</v>
      </c>
      <c r="BQ59" s="32">
        <f t="shared" si="16"/>
        <v>5.3347150259067486E-2</v>
      </c>
      <c r="BR59" s="32">
        <f t="shared" si="16"/>
        <v>-0.33324633607709298</v>
      </c>
      <c r="BS59" s="32">
        <f t="shared" si="16"/>
        <v>0.29056603773584899</v>
      </c>
      <c r="BT59" s="32">
        <f t="shared" si="16"/>
        <v>-4.4117647058823518E-2</v>
      </c>
      <c r="BU59" s="32">
        <f t="shared" si="16"/>
        <v>9.9725274725274732E-2</v>
      </c>
      <c r="BV59" s="32">
        <f t="shared" si="16"/>
        <v>-0.12823834196891201</v>
      </c>
      <c r="BW59" s="1063">
        <f t="shared" si="0"/>
        <v>1.2024080196854892</v>
      </c>
    </row>
    <row r="60" spans="1:75" s="106" customFormat="1" x14ac:dyDescent="0.3">
      <c r="A60" s="390"/>
      <c r="BW60" s="386"/>
    </row>
    <row r="61" spans="1:75" s="106" customFormat="1" ht="16.2" thickBot="1" x14ac:dyDescent="0.35">
      <c r="A61" s="395" t="s">
        <v>365</v>
      </c>
      <c r="BW61" s="62">
        <f t="shared" si="0"/>
        <v>0</v>
      </c>
    </row>
    <row r="62" spans="1:75" ht="16.2" thickBot="1" x14ac:dyDescent="0.35">
      <c r="A62" s="384" t="s">
        <v>364</v>
      </c>
      <c r="C62" s="1070">
        <f>+'ANNUAL PARAMETERS '!C6</f>
        <v>3.4000000000000002E-2</v>
      </c>
      <c r="O62" s="1071">
        <f>+'ANNUAL PARAMETERS '!D6</f>
        <v>3.1E-2</v>
      </c>
      <c r="T62" s="338"/>
      <c r="U62" s="338"/>
      <c r="AA62" s="1070">
        <f>+'ANNUAL PARAMETERS '!E6</f>
        <v>3.15E-2</v>
      </c>
      <c r="AM62" s="1070">
        <f>+'ANNUAL PARAMETERS '!F6</f>
        <v>0.03</v>
      </c>
      <c r="AY62" s="1070">
        <f>+'ANNUAL PARAMETERS '!G6</f>
        <v>0.03</v>
      </c>
      <c r="BK62" s="1070">
        <f>+'ANNUAL PARAMETERS '!H6</f>
        <v>0.03</v>
      </c>
      <c r="BW62" s="62">
        <f t="shared" si="0"/>
        <v>0.1865</v>
      </c>
    </row>
    <row r="63" spans="1:75" ht="16.2" thickBot="1" x14ac:dyDescent="0.35">
      <c r="A63" s="384" t="s">
        <v>366</v>
      </c>
      <c r="O63" s="30">
        <f>+DATA!$C$205</f>
        <v>1</v>
      </c>
      <c r="P63" s="30">
        <f>+DATA!$C$205</f>
        <v>1</v>
      </c>
      <c r="Q63" s="30">
        <f>+DATA!$C$205</f>
        <v>1</v>
      </c>
      <c r="R63" s="30">
        <f>+DATA!$C$205</f>
        <v>1</v>
      </c>
      <c r="S63" s="30">
        <f>+DATA!$C$205</f>
        <v>1</v>
      </c>
      <c r="T63" s="30">
        <f>+DATA!$C$205</f>
        <v>1</v>
      </c>
      <c r="U63" s="30">
        <f>+DATA!$C$205</f>
        <v>1</v>
      </c>
      <c r="V63" s="30">
        <f>+DATA!$C$205</f>
        <v>1</v>
      </c>
      <c r="W63" s="30">
        <f>+DATA!$C$205</f>
        <v>1</v>
      </c>
      <c r="X63" s="30">
        <f>+DATA!$C$205</f>
        <v>1</v>
      </c>
      <c r="Y63" s="30">
        <f>+DATA!$C$205</f>
        <v>1</v>
      </c>
      <c r="Z63" s="30">
        <f>+DATA!$C$205</f>
        <v>1</v>
      </c>
      <c r="AA63" s="30">
        <f>+DATA!$C$205</f>
        <v>1</v>
      </c>
      <c r="AB63" s="30">
        <f>+DATA!$C$205</f>
        <v>1</v>
      </c>
      <c r="AC63" s="30">
        <f>+DATA!$C$205</f>
        <v>1</v>
      </c>
      <c r="AD63" s="30">
        <f>+DATA!$C$205</f>
        <v>1</v>
      </c>
      <c r="AE63" s="30">
        <f>+DATA!$C$205</f>
        <v>1</v>
      </c>
      <c r="AF63" s="30">
        <f>+DATA!$C$205</f>
        <v>1</v>
      </c>
      <c r="AG63" s="30">
        <f>+DATA!$C$205</f>
        <v>1</v>
      </c>
      <c r="AH63" s="30">
        <f>+DATA!$C$205</f>
        <v>1</v>
      </c>
      <c r="AI63" s="30">
        <f>+DATA!$C$205</f>
        <v>1</v>
      </c>
      <c r="AJ63" s="30">
        <f>+DATA!$C$205</f>
        <v>1</v>
      </c>
      <c r="AK63" s="30">
        <f>+DATA!$C$205</f>
        <v>1</v>
      </c>
      <c r="AL63" s="30">
        <f>+DATA!$C$205</f>
        <v>1</v>
      </c>
      <c r="AM63" s="30">
        <f>+DATA!$C$205</f>
        <v>1</v>
      </c>
      <c r="AN63" s="30">
        <f>+DATA!$C$205</f>
        <v>1</v>
      </c>
      <c r="AO63" s="30">
        <f>+DATA!$C$205</f>
        <v>1</v>
      </c>
      <c r="AP63" s="30">
        <f>+DATA!$C$205</f>
        <v>1</v>
      </c>
      <c r="AQ63" s="30">
        <f>+DATA!$C$205</f>
        <v>1</v>
      </c>
      <c r="AR63" s="30">
        <f>+DATA!$C$205</f>
        <v>1</v>
      </c>
      <c r="AS63" s="30">
        <f>+DATA!$C$205</f>
        <v>1</v>
      </c>
      <c r="AT63" s="30">
        <f>+DATA!$C$205</f>
        <v>1</v>
      </c>
      <c r="AU63" s="30">
        <f>+DATA!$C$205</f>
        <v>1</v>
      </c>
      <c r="AV63" s="30">
        <f>+DATA!$C$205</f>
        <v>1</v>
      </c>
      <c r="AW63" s="30">
        <f>+DATA!$C$205</f>
        <v>1</v>
      </c>
      <c r="AX63" s="30">
        <f>+DATA!$C$205</f>
        <v>1</v>
      </c>
      <c r="AY63" s="30">
        <f>+DATA!$C$205</f>
        <v>1</v>
      </c>
      <c r="AZ63" s="30">
        <f>+DATA!$C$205</f>
        <v>1</v>
      </c>
      <c r="BA63" s="30">
        <f>+DATA!$C$205</f>
        <v>1</v>
      </c>
      <c r="BB63" s="30">
        <f>+DATA!$C$205</f>
        <v>1</v>
      </c>
      <c r="BC63" s="30">
        <f>+DATA!$C$205</f>
        <v>1</v>
      </c>
      <c r="BD63" s="30">
        <f>+DATA!$C$205</f>
        <v>1</v>
      </c>
      <c r="BE63" s="30">
        <f>+DATA!$C$205</f>
        <v>1</v>
      </c>
      <c r="BF63" s="30">
        <f>+DATA!$C$205</f>
        <v>1</v>
      </c>
      <c r="BG63" s="30">
        <f>+DATA!$C$205</f>
        <v>1</v>
      </c>
      <c r="BH63" s="30">
        <f>+DATA!$C$205</f>
        <v>1</v>
      </c>
      <c r="BI63" s="30">
        <f>+DATA!$C$205</f>
        <v>1</v>
      </c>
      <c r="BJ63" s="30">
        <f>+DATA!$C$205</f>
        <v>1</v>
      </c>
      <c r="BK63" s="30">
        <f>+DATA!$C$205</f>
        <v>1</v>
      </c>
      <c r="BL63" s="30">
        <f>+DATA!$C$205</f>
        <v>1</v>
      </c>
      <c r="BM63" s="30">
        <f>+DATA!$C$205</f>
        <v>1</v>
      </c>
      <c r="BN63" s="30">
        <f>+DATA!$C$205</f>
        <v>1</v>
      </c>
      <c r="BO63" s="30">
        <f>+DATA!$C$205</f>
        <v>1</v>
      </c>
      <c r="BP63" s="30">
        <f>+DATA!$C$205</f>
        <v>1</v>
      </c>
      <c r="BQ63" s="30">
        <f>+DATA!$C$205</f>
        <v>1</v>
      </c>
      <c r="BR63" s="30">
        <f>+DATA!$C$205</f>
        <v>1</v>
      </c>
      <c r="BS63" s="30">
        <f>+DATA!$C$205</f>
        <v>1</v>
      </c>
      <c r="BT63" s="30">
        <f>+DATA!$C$205</f>
        <v>1</v>
      </c>
      <c r="BU63" s="30">
        <f>+DATA!$C$205</f>
        <v>1</v>
      </c>
      <c r="BV63" s="30">
        <f>+DATA!$C$205</f>
        <v>1</v>
      </c>
      <c r="BW63" s="232">
        <f t="shared" si="0"/>
        <v>60</v>
      </c>
    </row>
    <row r="64" spans="1:75" ht="16.2" thickBot="1" x14ac:dyDescent="0.35">
      <c r="A64" s="384" t="s">
        <v>367</v>
      </c>
      <c r="O64" s="1049">
        <f>+BOARDS!N319</f>
        <v>5924.3998867217051</v>
      </c>
      <c r="P64" s="1049">
        <f>+BOARDS!O319</f>
        <v>4630.3266377431628</v>
      </c>
      <c r="Q64" s="1049">
        <f>+BOARDS!P319</f>
        <v>4317.248447195333</v>
      </c>
      <c r="R64" s="1049">
        <f>+BOARDS!Q319</f>
        <v>3728.4044403993953</v>
      </c>
      <c r="S64" s="1049">
        <f>+BOARDS!R319</f>
        <v>5396.6463044605352</v>
      </c>
      <c r="T64" s="1049">
        <f>+BOARDS!S319</f>
        <v>7647.2981619672646</v>
      </c>
      <c r="U64" s="1049">
        <f>+BOARDS!T319</f>
        <v>6548.6275058792398</v>
      </c>
      <c r="V64" s="1049">
        <f>+BOARDS!U319</f>
        <v>4610.1034157048998</v>
      </c>
      <c r="W64" s="1049">
        <f>+BOARDS!V319</f>
        <v>5075.864817957272</v>
      </c>
      <c r="X64" s="1049">
        <f>+BOARDS!W319</f>
        <v>5869.6818589038521</v>
      </c>
      <c r="Y64" s="1049">
        <f>+BOARDS!X319</f>
        <v>6204.2030183499674</v>
      </c>
      <c r="Z64" s="1049">
        <f>+BOARDS!Y319</f>
        <v>10250.643504717375</v>
      </c>
      <c r="AA64" s="1049">
        <f>+BOARDS!Z319</f>
        <v>7252.0203404172107</v>
      </c>
      <c r="AB64" s="1049">
        <f>+BOARDS!AA319</f>
        <v>5888.6840632662006</v>
      </c>
      <c r="AC64" s="1049">
        <f>+BOARDS!AB319</f>
        <v>5574.006778311269</v>
      </c>
      <c r="AD64" s="1049">
        <f>+BOARDS!AC319</f>
        <v>4951.862815737175</v>
      </c>
      <c r="AE64" s="1049">
        <f>+BOARDS!AD319</f>
        <v>6700.2949179968346</v>
      </c>
      <c r="AF64" s="1049">
        <f>+BOARDS!AE319</f>
        <v>9042.1979296207683</v>
      </c>
      <c r="AG64" s="1049">
        <f>+BOARDS!AF319</f>
        <v>7903.7154244143312</v>
      </c>
      <c r="AH64" s="1049">
        <f>+BOARDS!AG319</f>
        <v>5870.1382382271286</v>
      </c>
      <c r="AI64" s="1049">
        <f>+BOARDS!AH319</f>
        <v>6367.2230151895383</v>
      </c>
      <c r="AJ64" s="1049">
        <f>+BOARDS!AI319</f>
        <v>7183.9124126736706</v>
      </c>
      <c r="AK64" s="1049">
        <f>+BOARDS!AJ319</f>
        <v>7543.1149976316447</v>
      </c>
      <c r="AL64" s="1049">
        <f>+BOARDS!AK319</f>
        <v>11755.799737234227</v>
      </c>
      <c r="AM64" s="1049">
        <f>+BOARDS!AL319</f>
        <v>7760.7769879316265</v>
      </c>
      <c r="AN64" s="1049">
        <f>+BOARDS!AM319</f>
        <v>6455.5846429732783</v>
      </c>
      <c r="AO64" s="1049">
        <f>+BOARDS!AN319</f>
        <v>6024.4066638730819</v>
      </c>
      <c r="AP64" s="1049">
        <f>+BOARDS!AO319</f>
        <v>5517.0873223318904</v>
      </c>
      <c r="AQ64" s="1049">
        <f>+BOARDS!AP319</f>
        <v>7188.8086006667927</v>
      </c>
      <c r="AR64" s="1049">
        <f>+BOARDS!AQ319</f>
        <v>9726.5394685296469</v>
      </c>
      <c r="AS64" s="1049">
        <f>+BOARDS!AR319</f>
        <v>8440.1815217487947</v>
      </c>
      <c r="AT64" s="1049">
        <f>+BOARDS!AS319</f>
        <v>6459.3119800010154</v>
      </c>
      <c r="AU64" s="1049">
        <f>+BOARDS!AT319</f>
        <v>6854.0842614432413</v>
      </c>
      <c r="AV64" s="1049">
        <f>+BOARDS!AU319</f>
        <v>7810.4037443913385</v>
      </c>
      <c r="AW64" s="1049">
        <f>+BOARDS!AV319</f>
        <v>8059.0747034964688</v>
      </c>
      <c r="AX64" s="1049">
        <f>+BOARDS!AW319</f>
        <v>12526.679633051172</v>
      </c>
      <c r="AY64" s="1049">
        <f>+BOARDS!AX319</f>
        <v>7801.3398165190792</v>
      </c>
      <c r="AZ64" s="1049">
        <f>+BOARDS!AY319</f>
        <v>6466.7364143983186</v>
      </c>
      <c r="BA64" s="1049">
        <f>+BOARDS!AZ319</f>
        <v>6041.4420508625035</v>
      </c>
      <c r="BB64" s="1049">
        <f>+BOARDS!BA319</f>
        <v>5528.3950848141667</v>
      </c>
      <c r="BC64" s="1049">
        <f>+BOARDS!BB319</f>
        <v>7221.8080734828955</v>
      </c>
      <c r="BD64" s="1049">
        <f>+BOARDS!BC319</f>
        <v>9782.5670983643213</v>
      </c>
      <c r="BE64" s="1049">
        <f>+BOARDS!BD319</f>
        <v>8493.0455680019277</v>
      </c>
      <c r="BF64" s="1049">
        <f>+BOARDS!BE319</f>
        <v>6481.2769748903884</v>
      </c>
      <c r="BG64" s="1049">
        <f>+BOARDS!BF319</f>
        <v>6886.3471046598388</v>
      </c>
      <c r="BH64" s="1049">
        <f>+BOARDS!BG319</f>
        <v>7847.214851229096</v>
      </c>
      <c r="BI64" s="1049">
        <f>+BOARDS!BH319</f>
        <v>8103.1470454487817</v>
      </c>
      <c r="BJ64" s="1049">
        <f>+BOARDS!BI319</f>
        <v>12621.236695896521</v>
      </c>
      <c r="BK64" s="1049">
        <f>+BOARDS!BJ319</f>
        <v>8089.9417413729952</v>
      </c>
      <c r="BL64" s="1049">
        <f>+BOARDS!BK319</f>
        <v>6696.8787478957574</v>
      </c>
      <c r="BM64" s="1049">
        <f>+BOARDS!BL319</f>
        <v>6262.6503811085586</v>
      </c>
      <c r="BN64" s="1049">
        <f>+BOARDS!BM319</f>
        <v>5725.2845945236932</v>
      </c>
      <c r="BO64" s="1049">
        <f>+BOARDS!BN319</f>
        <v>7487.843980767936</v>
      </c>
      <c r="BP64" s="1049">
        <f>+BOARDS!BO319</f>
        <v>10141.566618239367</v>
      </c>
      <c r="BQ64" s="1049">
        <f>+BOARDS!BP319</f>
        <v>8808.1259125889992</v>
      </c>
      <c r="BR64" s="1049">
        <f>+BOARDS!BQ319</f>
        <v>6713.4160742116655</v>
      </c>
      <c r="BS64" s="1049">
        <f>+BOARDS!BR319</f>
        <v>7140.5500637760042</v>
      </c>
      <c r="BT64" s="1049">
        <f>+BOARDS!BS319</f>
        <v>8130.9233844685923</v>
      </c>
      <c r="BU64" s="1049">
        <f>+BOARDS!BT319</f>
        <v>8402.7452495412344</v>
      </c>
      <c r="BV64" s="1049">
        <f>+BOARDS!BU319</f>
        <v>13086.527886172949</v>
      </c>
      <c r="BW64" s="232">
        <f t="shared" si="0"/>
        <v>439020.36961439403</v>
      </c>
    </row>
    <row r="65" spans="1:75" x14ac:dyDescent="0.3">
      <c r="BW65" s="62">
        <f t="shared" si="0"/>
        <v>0</v>
      </c>
    </row>
    <row r="66" spans="1:75" ht="16.2" thickBot="1" x14ac:dyDescent="0.35">
      <c r="BW66" s="62">
        <f t="shared" si="0"/>
        <v>0</v>
      </c>
    </row>
    <row r="67" spans="1:75" ht="16.2" thickBot="1" x14ac:dyDescent="0.35">
      <c r="A67" s="395" t="s">
        <v>368</v>
      </c>
      <c r="N67" s="30">
        <f>+DATA!D205</f>
        <v>1600</v>
      </c>
      <c r="BW67" s="62">
        <f t="shared" si="0"/>
        <v>1600</v>
      </c>
    </row>
    <row r="68" spans="1:75" ht="16.2" thickBot="1" x14ac:dyDescent="0.35">
      <c r="A68" s="390" t="s">
        <v>353</v>
      </c>
      <c r="C68" s="1070">
        <f>+C62</f>
        <v>3.4000000000000002E-2</v>
      </c>
      <c r="O68" s="1070">
        <f>+O62</f>
        <v>3.1E-2</v>
      </c>
      <c r="P68" s="1070">
        <f t="shared" ref="P68:BV68" si="17">+P62</f>
        <v>0</v>
      </c>
      <c r="Q68" s="1070">
        <f t="shared" si="17"/>
        <v>0</v>
      </c>
      <c r="R68" s="1070">
        <f t="shared" si="17"/>
        <v>0</v>
      </c>
      <c r="S68" s="1070">
        <f t="shared" si="17"/>
        <v>0</v>
      </c>
      <c r="T68" s="1070">
        <f t="shared" si="17"/>
        <v>0</v>
      </c>
      <c r="U68" s="1070">
        <f t="shared" si="17"/>
        <v>0</v>
      </c>
      <c r="V68" s="1070">
        <f t="shared" si="17"/>
        <v>0</v>
      </c>
      <c r="W68" s="1070">
        <f t="shared" si="17"/>
        <v>0</v>
      </c>
      <c r="X68" s="1070">
        <f t="shared" si="17"/>
        <v>0</v>
      </c>
      <c r="Y68" s="1070">
        <f t="shared" si="17"/>
        <v>0</v>
      </c>
      <c r="Z68" s="1070">
        <f t="shared" si="17"/>
        <v>0</v>
      </c>
      <c r="AA68" s="1070">
        <f t="shared" si="17"/>
        <v>3.15E-2</v>
      </c>
      <c r="AB68" s="1070">
        <f t="shared" si="17"/>
        <v>0</v>
      </c>
      <c r="AC68" s="1070">
        <f t="shared" si="17"/>
        <v>0</v>
      </c>
      <c r="AD68" s="1070">
        <f t="shared" si="17"/>
        <v>0</v>
      </c>
      <c r="AE68" s="1070">
        <f t="shared" si="17"/>
        <v>0</v>
      </c>
      <c r="AF68" s="1070">
        <f t="shared" si="17"/>
        <v>0</v>
      </c>
      <c r="AG68" s="1070">
        <f t="shared" si="17"/>
        <v>0</v>
      </c>
      <c r="AH68" s="1070">
        <f t="shared" si="17"/>
        <v>0</v>
      </c>
      <c r="AI68" s="1070">
        <f t="shared" si="17"/>
        <v>0</v>
      </c>
      <c r="AJ68" s="1070">
        <f t="shared" si="17"/>
        <v>0</v>
      </c>
      <c r="AK68" s="1070">
        <f t="shared" si="17"/>
        <v>0</v>
      </c>
      <c r="AL68" s="1070">
        <f t="shared" si="17"/>
        <v>0</v>
      </c>
      <c r="AM68" s="1070">
        <f t="shared" si="17"/>
        <v>0.03</v>
      </c>
      <c r="AN68" s="1070">
        <f t="shared" si="17"/>
        <v>0</v>
      </c>
      <c r="AO68" s="1070">
        <f t="shared" si="17"/>
        <v>0</v>
      </c>
      <c r="AP68" s="1070">
        <f t="shared" si="17"/>
        <v>0</v>
      </c>
      <c r="AQ68" s="1070">
        <f t="shared" si="17"/>
        <v>0</v>
      </c>
      <c r="AR68" s="1070">
        <f t="shared" si="17"/>
        <v>0</v>
      </c>
      <c r="AS68" s="1070">
        <f t="shared" si="17"/>
        <v>0</v>
      </c>
      <c r="AT68" s="1070">
        <f t="shared" si="17"/>
        <v>0</v>
      </c>
      <c r="AU68" s="1070">
        <f t="shared" si="17"/>
        <v>0</v>
      </c>
      <c r="AV68" s="1070">
        <f t="shared" si="17"/>
        <v>0</v>
      </c>
      <c r="AW68" s="1070">
        <f t="shared" si="17"/>
        <v>0</v>
      </c>
      <c r="AX68" s="1070">
        <f t="shared" si="17"/>
        <v>0</v>
      </c>
      <c r="AY68" s="1070">
        <f t="shared" si="17"/>
        <v>0.03</v>
      </c>
      <c r="AZ68" s="1070">
        <f t="shared" si="17"/>
        <v>0</v>
      </c>
      <c r="BA68" s="1070">
        <f t="shared" si="17"/>
        <v>0</v>
      </c>
      <c r="BB68" s="1070">
        <f t="shared" si="17"/>
        <v>0</v>
      </c>
      <c r="BC68" s="1070">
        <f t="shared" si="17"/>
        <v>0</v>
      </c>
      <c r="BD68" s="1070">
        <f t="shared" si="17"/>
        <v>0</v>
      </c>
      <c r="BE68" s="1070">
        <f t="shared" si="17"/>
        <v>0</v>
      </c>
      <c r="BF68" s="1070">
        <f t="shared" si="17"/>
        <v>0</v>
      </c>
      <c r="BG68" s="1070">
        <f t="shared" si="17"/>
        <v>0</v>
      </c>
      <c r="BH68" s="1070">
        <f t="shared" si="17"/>
        <v>0</v>
      </c>
      <c r="BI68" s="1070">
        <f t="shared" si="17"/>
        <v>0</v>
      </c>
      <c r="BJ68" s="1070">
        <f t="shared" si="17"/>
        <v>0</v>
      </c>
      <c r="BK68" s="1070">
        <f t="shared" si="17"/>
        <v>0.03</v>
      </c>
      <c r="BL68" s="1070">
        <f t="shared" si="17"/>
        <v>0</v>
      </c>
      <c r="BM68" s="1070">
        <f t="shared" si="17"/>
        <v>0</v>
      </c>
      <c r="BN68" s="1070">
        <f t="shared" si="17"/>
        <v>0</v>
      </c>
      <c r="BO68" s="1070">
        <f t="shared" si="17"/>
        <v>0</v>
      </c>
      <c r="BP68" s="1070">
        <f t="shared" si="17"/>
        <v>0</v>
      </c>
      <c r="BQ68" s="1070">
        <f t="shared" si="17"/>
        <v>0</v>
      </c>
      <c r="BR68" s="1070">
        <f t="shared" si="17"/>
        <v>0</v>
      </c>
      <c r="BS68" s="1070">
        <f t="shared" si="17"/>
        <v>0</v>
      </c>
      <c r="BT68" s="1070">
        <f t="shared" si="17"/>
        <v>0</v>
      </c>
      <c r="BU68" s="1070">
        <f t="shared" si="17"/>
        <v>0</v>
      </c>
      <c r="BV68" s="1070">
        <f t="shared" si="17"/>
        <v>0</v>
      </c>
      <c r="BW68" s="232">
        <f t="shared" si="0"/>
        <v>0.1865</v>
      </c>
    </row>
    <row r="69" spans="1:75" x14ac:dyDescent="0.3">
      <c r="BW69" s="62">
        <f t="shared" si="0"/>
        <v>0</v>
      </c>
    </row>
    <row r="70" spans="1:75" x14ac:dyDescent="0.3">
      <c r="A70" s="396" t="s">
        <v>340</v>
      </c>
      <c r="BW70" s="62">
        <f t="shared" si="0"/>
        <v>0</v>
      </c>
    </row>
    <row r="71" spans="1:75" ht="16.2" thickBot="1" x14ac:dyDescent="0.35">
      <c r="A71" s="396" t="s">
        <v>457</v>
      </c>
      <c r="BW71" s="62">
        <f t="shared" ref="BW71:BW137" si="18">+SUM(C71:BV71)</f>
        <v>0</v>
      </c>
    </row>
    <row r="72" spans="1:75" ht="16.2" thickBot="1" x14ac:dyDescent="0.35">
      <c r="A72" s="219" t="s">
        <v>144</v>
      </c>
      <c r="N72" s="30">
        <f>+DATA!C365</f>
        <v>1800</v>
      </c>
      <c r="BW72" s="62">
        <f t="shared" si="18"/>
        <v>1800</v>
      </c>
    </row>
    <row r="73" spans="1:75" ht="16.2" thickBot="1" x14ac:dyDescent="0.35">
      <c r="A73" s="222" t="s">
        <v>458</v>
      </c>
      <c r="N73" s="30">
        <f>+DATA!C368</f>
        <v>2450</v>
      </c>
      <c r="BW73" s="62">
        <f t="shared" si="18"/>
        <v>2450</v>
      </c>
    </row>
    <row r="74" spans="1:75" x14ac:dyDescent="0.3">
      <c r="BW74" s="62">
        <f t="shared" si="18"/>
        <v>0</v>
      </c>
    </row>
    <row r="75" spans="1:75" ht="16.2" thickBot="1" x14ac:dyDescent="0.35">
      <c r="A75" s="396" t="s">
        <v>459</v>
      </c>
      <c r="BW75" s="62">
        <f t="shared" si="18"/>
        <v>0</v>
      </c>
    </row>
    <row r="76" spans="1:75" ht="16.2" thickBot="1" x14ac:dyDescent="0.35">
      <c r="A76" s="219" t="s">
        <v>144</v>
      </c>
      <c r="N76" s="30">
        <f>+DATA!C364</f>
        <v>2600</v>
      </c>
      <c r="BW76" s="62">
        <f t="shared" si="18"/>
        <v>2600</v>
      </c>
    </row>
    <row r="77" spans="1:75" ht="16.2" thickBot="1" x14ac:dyDescent="0.35">
      <c r="A77" s="222" t="s">
        <v>458</v>
      </c>
      <c r="N77" s="30">
        <f>+DATA!C367</f>
        <v>1800</v>
      </c>
      <c r="BW77" s="62">
        <f t="shared" si="18"/>
        <v>1800</v>
      </c>
    </row>
    <row r="78" spans="1:75" x14ac:dyDescent="0.3">
      <c r="BW78" s="62">
        <f t="shared" si="18"/>
        <v>0</v>
      </c>
    </row>
    <row r="79" spans="1:75" ht="16.2" thickBot="1" x14ac:dyDescent="0.35">
      <c r="A79" s="396" t="s">
        <v>462</v>
      </c>
      <c r="BW79" s="62">
        <f t="shared" si="18"/>
        <v>0</v>
      </c>
    </row>
    <row r="80" spans="1:75" ht="16.2" thickBot="1" x14ac:dyDescent="0.35">
      <c r="A80" s="219" t="s">
        <v>144</v>
      </c>
      <c r="N80" s="231">
        <f>+N72*200</f>
        <v>360000</v>
      </c>
      <c r="BW80" s="62">
        <f t="shared" si="18"/>
        <v>360000</v>
      </c>
    </row>
    <row r="81" spans="1:75" ht="16.2" thickBot="1" x14ac:dyDescent="0.35">
      <c r="A81" s="222" t="s">
        <v>458</v>
      </c>
      <c r="N81" s="231">
        <f t="shared" ref="N81:N85" si="19">+N73*200</f>
        <v>490000</v>
      </c>
      <c r="BW81" s="62">
        <f t="shared" si="18"/>
        <v>490000</v>
      </c>
    </row>
    <row r="82" spans="1:75" x14ac:dyDescent="0.3">
      <c r="N82" s="186"/>
      <c r="BW82" s="62">
        <f t="shared" si="18"/>
        <v>0</v>
      </c>
    </row>
    <row r="83" spans="1:75" ht="16.2" thickBot="1" x14ac:dyDescent="0.35">
      <c r="A83" s="396" t="s">
        <v>463</v>
      </c>
      <c r="N83" s="186"/>
      <c r="BW83" s="62">
        <f t="shared" si="18"/>
        <v>0</v>
      </c>
    </row>
    <row r="84" spans="1:75" ht="16.2" thickBot="1" x14ac:dyDescent="0.35">
      <c r="A84" s="219" t="s">
        <v>144</v>
      </c>
      <c r="N84" s="231">
        <f t="shared" si="19"/>
        <v>520000</v>
      </c>
      <c r="BW84" s="62">
        <f t="shared" si="18"/>
        <v>520000</v>
      </c>
    </row>
    <row r="85" spans="1:75" ht="16.2" thickBot="1" x14ac:dyDescent="0.35">
      <c r="A85" s="222" t="s">
        <v>458</v>
      </c>
      <c r="N85" s="231">
        <f t="shared" si="19"/>
        <v>360000</v>
      </c>
      <c r="BW85" s="62">
        <f t="shared" si="18"/>
        <v>360000</v>
      </c>
    </row>
    <row r="86" spans="1:75" x14ac:dyDescent="0.3">
      <c r="BW86" s="62">
        <f t="shared" si="18"/>
        <v>0</v>
      </c>
    </row>
    <row r="87" spans="1:75" ht="16.2" thickBot="1" x14ac:dyDescent="0.35">
      <c r="A87" s="396" t="s">
        <v>464</v>
      </c>
      <c r="BW87" s="62">
        <f t="shared" si="18"/>
        <v>0</v>
      </c>
    </row>
    <row r="88" spans="1:75" ht="16.2" thickBot="1" x14ac:dyDescent="0.35">
      <c r="A88" s="5" t="s">
        <v>465</v>
      </c>
      <c r="N88" s="686">
        <f>+DATA!C371</f>
        <v>0.3</v>
      </c>
      <c r="BW88" s="62">
        <f t="shared" si="18"/>
        <v>0.3</v>
      </c>
    </row>
    <row r="89" spans="1:75" ht="16.2" thickBot="1" x14ac:dyDescent="0.35">
      <c r="A89" s="5" t="s">
        <v>466</v>
      </c>
      <c r="N89" s="686">
        <f>+DATA!C372</f>
        <v>0.5</v>
      </c>
      <c r="BW89" s="62">
        <f t="shared" si="18"/>
        <v>0.5</v>
      </c>
    </row>
    <row r="90" spans="1:75" x14ac:dyDescent="0.3">
      <c r="BW90" s="62">
        <f t="shared" si="18"/>
        <v>0</v>
      </c>
    </row>
    <row r="91" spans="1:75" x14ac:dyDescent="0.3">
      <c r="A91" s="398" t="s">
        <v>467</v>
      </c>
      <c r="BW91" s="62">
        <f t="shared" si="18"/>
        <v>0</v>
      </c>
    </row>
    <row r="92" spans="1:75" ht="16.2" thickBot="1" x14ac:dyDescent="0.35">
      <c r="A92" s="1073"/>
      <c r="BW92" s="62"/>
    </row>
    <row r="93" spans="1:75" ht="16.2" thickBot="1" x14ac:dyDescent="0.35">
      <c r="A93" s="30" t="s">
        <v>116</v>
      </c>
      <c r="BW93" s="62">
        <f t="shared" si="18"/>
        <v>0</v>
      </c>
    </row>
    <row r="94" spans="1:75" ht="16.2" thickBot="1" x14ac:dyDescent="0.35">
      <c r="A94" s="334" t="s">
        <v>1047</v>
      </c>
      <c r="BW94" s="62">
        <f t="shared" si="18"/>
        <v>0</v>
      </c>
    </row>
    <row r="95" spans="1:75" ht="16.2" thickBot="1" x14ac:dyDescent="0.35">
      <c r="A95" s="1074" t="s">
        <v>108</v>
      </c>
      <c r="C95"/>
      <c r="D95"/>
      <c r="E95"/>
      <c r="F95"/>
      <c r="G95"/>
      <c r="H95"/>
      <c r="I95"/>
      <c r="J95"/>
      <c r="K95"/>
      <c r="L95"/>
      <c r="M95"/>
      <c r="N95"/>
      <c r="O95" s="30">
        <f>+DATA!C402</f>
        <v>40</v>
      </c>
      <c r="P95" s="30">
        <f>+DATA!D402</f>
        <v>40</v>
      </c>
      <c r="Q95" s="30">
        <f>+DATA!E402</f>
        <v>40</v>
      </c>
      <c r="R95" s="30">
        <f>+DATA!F402</f>
        <v>40</v>
      </c>
      <c r="S95" s="30">
        <f>+DATA!G402</f>
        <v>40</v>
      </c>
      <c r="T95" s="30">
        <f>+DATA!H402</f>
        <v>40</v>
      </c>
      <c r="U95" s="30">
        <f>+DATA!I402</f>
        <v>40</v>
      </c>
      <c r="V95" s="30">
        <f>+DATA!J402</f>
        <v>40</v>
      </c>
      <c r="W95" s="30">
        <f>+DATA!K402</f>
        <v>40</v>
      </c>
      <c r="X95" s="30">
        <f>+DATA!L402</f>
        <v>40</v>
      </c>
      <c r="Y95" s="30">
        <f>+DATA!M402</f>
        <v>40</v>
      </c>
      <c r="Z95" s="30">
        <f>+DATA!N402</f>
        <v>40</v>
      </c>
      <c r="AA95" s="30">
        <f>+DATA!O402</f>
        <v>41</v>
      </c>
      <c r="AB95" s="30">
        <f>+DATA!P402</f>
        <v>41</v>
      </c>
      <c r="AC95" s="30">
        <f>+DATA!Q402</f>
        <v>41</v>
      </c>
      <c r="AD95" s="30">
        <f>+DATA!R402</f>
        <v>41</v>
      </c>
      <c r="AE95" s="30">
        <f>+DATA!S402</f>
        <v>41</v>
      </c>
      <c r="AF95" s="30">
        <f>+DATA!T402</f>
        <v>41</v>
      </c>
      <c r="AG95" s="30">
        <f>+DATA!U402</f>
        <v>41</v>
      </c>
      <c r="AH95" s="30">
        <f>+DATA!V402</f>
        <v>41</v>
      </c>
      <c r="AI95" s="30">
        <f>+DATA!W402</f>
        <v>41</v>
      </c>
      <c r="AJ95" s="30">
        <f>+DATA!X402</f>
        <v>41</v>
      </c>
      <c r="AK95" s="30">
        <f>+DATA!Y402</f>
        <v>41</v>
      </c>
      <c r="AL95" s="30">
        <f>+DATA!Z402</f>
        <v>41</v>
      </c>
      <c r="AM95" s="30">
        <f>+DATA!AA402</f>
        <v>42</v>
      </c>
      <c r="AN95" s="30">
        <f>+DATA!AB402</f>
        <v>42</v>
      </c>
      <c r="AO95" s="30">
        <f>+DATA!AC402</f>
        <v>42</v>
      </c>
      <c r="AP95" s="30">
        <f>+DATA!AD402</f>
        <v>42</v>
      </c>
      <c r="AQ95" s="30">
        <f>+DATA!AE402</f>
        <v>42</v>
      </c>
      <c r="AR95" s="30">
        <f>+DATA!AF402</f>
        <v>42</v>
      </c>
      <c r="AS95" s="30">
        <f>+DATA!AG402</f>
        <v>42</v>
      </c>
      <c r="AT95" s="30">
        <f>+DATA!AH402</f>
        <v>42</v>
      </c>
      <c r="AU95" s="30">
        <f>+DATA!AI402</f>
        <v>42</v>
      </c>
      <c r="AV95" s="30">
        <f>+DATA!AJ402</f>
        <v>42</v>
      </c>
      <c r="AW95" s="30">
        <f>+DATA!AK402</f>
        <v>42</v>
      </c>
      <c r="AX95" s="30">
        <f>+DATA!AL402</f>
        <v>42</v>
      </c>
      <c r="AY95" s="30">
        <f>+DATA!AM402</f>
        <v>44</v>
      </c>
      <c r="AZ95" s="30">
        <f>+DATA!AN402</f>
        <v>44</v>
      </c>
      <c r="BA95" s="30">
        <f>+DATA!AO402</f>
        <v>44</v>
      </c>
      <c r="BB95" s="30">
        <f>+DATA!AP402</f>
        <v>44</v>
      </c>
      <c r="BC95" s="30">
        <f>+DATA!AQ402</f>
        <v>44</v>
      </c>
      <c r="BD95" s="30">
        <f>+DATA!AR402</f>
        <v>44</v>
      </c>
      <c r="BE95" s="30">
        <f>+DATA!AS402</f>
        <v>44</v>
      </c>
      <c r="BF95" s="30">
        <f>+DATA!AT402</f>
        <v>44</v>
      </c>
      <c r="BG95" s="30">
        <f>+DATA!AU402</f>
        <v>44</v>
      </c>
      <c r="BH95" s="30">
        <f>+DATA!AV402</f>
        <v>44</v>
      </c>
      <c r="BI95" s="30">
        <f>+DATA!AW402</f>
        <v>44</v>
      </c>
      <c r="BJ95" s="30">
        <f>+DATA!AX402</f>
        <v>44</v>
      </c>
      <c r="BK95" s="30">
        <f>+DATA!AY402</f>
        <v>45</v>
      </c>
      <c r="BL95" s="30">
        <f>+DATA!AZ402</f>
        <v>45</v>
      </c>
      <c r="BM95" s="30">
        <f>+DATA!BA402</f>
        <v>45</v>
      </c>
      <c r="BN95" s="30">
        <f>+DATA!BB402</f>
        <v>45</v>
      </c>
      <c r="BO95" s="30">
        <f>+DATA!BC402</f>
        <v>45</v>
      </c>
      <c r="BP95" s="30">
        <f>+DATA!BD402</f>
        <v>45</v>
      </c>
      <c r="BQ95" s="30">
        <f>+DATA!BE402</f>
        <v>45</v>
      </c>
      <c r="BR95" s="30">
        <f>+DATA!BF402</f>
        <v>45</v>
      </c>
      <c r="BS95" s="30">
        <f>+DATA!BG402</f>
        <v>45</v>
      </c>
      <c r="BT95" s="30">
        <f>+DATA!BH402</f>
        <v>45</v>
      </c>
      <c r="BU95" s="30">
        <f>+DATA!BI402</f>
        <v>45</v>
      </c>
      <c r="BV95" s="30">
        <f>+DATA!BJ402</f>
        <v>45</v>
      </c>
      <c r="BW95" s="232">
        <f t="shared" si="18"/>
        <v>2544</v>
      </c>
    </row>
    <row r="96" spans="1:75" ht="16.2" thickBot="1" x14ac:dyDescent="0.35">
      <c r="A96" s="1074" t="s">
        <v>109</v>
      </c>
      <c r="C96"/>
      <c r="D96"/>
      <c r="E96"/>
      <c r="F96"/>
      <c r="G96"/>
      <c r="H96"/>
      <c r="I96"/>
      <c r="J96"/>
      <c r="K96"/>
      <c r="L96"/>
      <c r="M96"/>
      <c r="N96"/>
      <c r="O96" s="30">
        <f>+DATA!C403</f>
        <v>4.5</v>
      </c>
      <c r="P96" s="30">
        <f>+DATA!D403</f>
        <v>4.5</v>
      </c>
      <c r="Q96" s="30">
        <f>+DATA!E403</f>
        <v>4.5</v>
      </c>
      <c r="R96" s="30">
        <f>+DATA!F403</f>
        <v>4.5</v>
      </c>
      <c r="S96" s="30">
        <f>+DATA!G403</f>
        <v>4.5</v>
      </c>
      <c r="T96" s="30">
        <f>+DATA!H403</f>
        <v>4.5</v>
      </c>
      <c r="U96" s="30">
        <f>+DATA!I403</f>
        <v>4.5</v>
      </c>
      <c r="V96" s="30">
        <f>+DATA!J403</f>
        <v>4.5</v>
      </c>
      <c r="W96" s="30">
        <f>+DATA!K403</f>
        <v>4.5</v>
      </c>
      <c r="X96" s="30">
        <f>+DATA!L403</f>
        <v>4.5</v>
      </c>
      <c r="Y96" s="30">
        <f>+DATA!M403</f>
        <v>4.5</v>
      </c>
      <c r="Z96" s="30">
        <f>+DATA!N403</f>
        <v>4.5</v>
      </c>
      <c r="AA96" s="30">
        <f>+DATA!O403</f>
        <v>4.55</v>
      </c>
      <c r="AB96" s="30">
        <f>+DATA!P403</f>
        <v>4.55</v>
      </c>
      <c r="AC96" s="30">
        <f>+DATA!Q403</f>
        <v>4.55</v>
      </c>
      <c r="AD96" s="30">
        <f>+DATA!R403</f>
        <v>4.55</v>
      </c>
      <c r="AE96" s="30">
        <f>+DATA!S403</f>
        <v>4.55</v>
      </c>
      <c r="AF96" s="30">
        <f>+DATA!T403</f>
        <v>4.55</v>
      </c>
      <c r="AG96" s="30">
        <f>+DATA!U403</f>
        <v>4.55</v>
      </c>
      <c r="AH96" s="30">
        <f>+DATA!V403</f>
        <v>4.55</v>
      </c>
      <c r="AI96" s="30">
        <f>+DATA!W403</f>
        <v>4.55</v>
      </c>
      <c r="AJ96" s="30">
        <f>+DATA!X403</f>
        <v>4.55</v>
      </c>
      <c r="AK96" s="30">
        <f>+DATA!Y403</f>
        <v>4.55</v>
      </c>
      <c r="AL96" s="30">
        <f>+DATA!Z403</f>
        <v>4.55</v>
      </c>
      <c r="AM96" s="30">
        <f>+DATA!AA403</f>
        <v>4.5999999999999996</v>
      </c>
      <c r="AN96" s="30">
        <f>+DATA!AB403</f>
        <v>4.5999999999999996</v>
      </c>
      <c r="AO96" s="30">
        <f>+DATA!AC403</f>
        <v>4.5999999999999996</v>
      </c>
      <c r="AP96" s="30">
        <f>+DATA!AD403</f>
        <v>4.5999999999999996</v>
      </c>
      <c r="AQ96" s="30">
        <f>+DATA!AE403</f>
        <v>4.5999999999999996</v>
      </c>
      <c r="AR96" s="30">
        <f>+DATA!AF403</f>
        <v>4.5999999999999996</v>
      </c>
      <c r="AS96" s="30">
        <f>+DATA!AG403</f>
        <v>4.5999999999999996</v>
      </c>
      <c r="AT96" s="30">
        <f>+DATA!AH403</f>
        <v>4.5999999999999996</v>
      </c>
      <c r="AU96" s="30">
        <f>+DATA!AI403</f>
        <v>4.5999999999999996</v>
      </c>
      <c r="AV96" s="30">
        <f>+DATA!AJ403</f>
        <v>4.5999999999999996</v>
      </c>
      <c r="AW96" s="30">
        <f>+DATA!AK403</f>
        <v>4.5999999999999996</v>
      </c>
      <c r="AX96" s="30">
        <f>+DATA!AL403</f>
        <v>4.5999999999999996</v>
      </c>
      <c r="AY96" s="30">
        <f>+DATA!AM403</f>
        <v>4.8</v>
      </c>
      <c r="AZ96" s="30">
        <f>+DATA!AN403</f>
        <v>4.8</v>
      </c>
      <c r="BA96" s="30">
        <f>+DATA!AO403</f>
        <v>4.8</v>
      </c>
      <c r="BB96" s="30">
        <f>+DATA!AP403</f>
        <v>4.8</v>
      </c>
      <c r="BC96" s="30">
        <f>+DATA!AQ403</f>
        <v>4.8</v>
      </c>
      <c r="BD96" s="30">
        <f>+DATA!AR403</f>
        <v>4.8</v>
      </c>
      <c r="BE96" s="30">
        <f>+DATA!AS403</f>
        <v>4.8</v>
      </c>
      <c r="BF96" s="30">
        <f>+DATA!AT403</f>
        <v>4.8</v>
      </c>
      <c r="BG96" s="30">
        <f>+DATA!AU403</f>
        <v>4.8</v>
      </c>
      <c r="BH96" s="30">
        <f>+DATA!AV403</f>
        <v>4.8</v>
      </c>
      <c r="BI96" s="30">
        <f>+DATA!AW403</f>
        <v>4.8</v>
      </c>
      <c r="BJ96" s="30">
        <f>+DATA!AX403</f>
        <v>4.8</v>
      </c>
      <c r="BK96" s="30">
        <f>+DATA!AY403</f>
        <v>4.9000000000000004</v>
      </c>
      <c r="BL96" s="30">
        <f>+DATA!AZ403</f>
        <v>4.9000000000000004</v>
      </c>
      <c r="BM96" s="30">
        <f>+DATA!BA403</f>
        <v>4.9000000000000004</v>
      </c>
      <c r="BN96" s="30">
        <f>+DATA!BB403</f>
        <v>4.9000000000000004</v>
      </c>
      <c r="BO96" s="30">
        <f>+DATA!BC403</f>
        <v>4.9000000000000004</v>
      </c>
      <c r="BP96" s="30">
        <f>+DATA!BD403</f>
        <v>4.9000000000000004</v>
      </c>
      <c r="BQ96" s="30">
        <f>+DATA!BE403</f>
        <v>4.9000000000000004</v>
      </c>
      <c r="BR96" s="30">
        <f>+DATA!BF403</f>
        <v>4.9000000000000004</v>
      </c>
      <c r="BS96" s="30">
        <f>+DATA!BG403</f>
        <v>4.9000000000000004</v>
      </c>
      <c r="BT96" s="30">
        <f>+DATA!BH403</f>
        <v>4.9000000000000004</v>
      </c>
      <c r="BU96" s="30">
        <f>+DATA!BI403</f>
        <v>4.9000000000000004</v>
      </c>
      <c r="BV96" s="30">
        <f>+DATA!BJ403</f>
        <v>4.9000000000000004</v>
      </c>
      <c r="BW96" s="232">
        <f t="shared" si="18"/>
        <v>280.2</v>
      </c>
    </row>
    <row r="97" spans="1:75" ht="16.2" thickBot="1" x14ac:dyDescent="0.35">
      <c r="A97" s="1074" t="s">
        <v>110</v>
      </c>
      <c r="C97"/>
      <c r="D97"/>
      <c r="E97"/>
      <c r="F97"/>
      <c r="G97"/>
      <c r="H97"/>
      <c r="I97"/>
      <c r="J97"/>
      <c r="K97"/>
      <c r="L97"/>
      <c r="M97"/>
      <c r="N97"/>
      <c r="O97" s="30">
        <f>+DATA!C404</f>
        <v>20</v>
      </c>
      <c r="P97" s="30">
        <f>+DATA!D404</f>
        <v>20</v>
      </c>
      <c r="Q97" s="30">
        <f>+DATA!E404</f>
        <v>20</v>
      </c>
      <c r="R97" s="30">
        <f>+DATA!F404</f>
        <v>20</v>
      </c>
      <c r="S97" s="30">
        <f>+DATA!G404</f>
        <v>20</v>
      </c>
      <c r="T97" s="30">
        <f>+DATA!H404</f>
        <v>20</v>
      </c>
      <c r="U97" s="30">
        <f>+DATA!I404</f>
        <v>20</v>
      </c>
      <c r="V97" s="30">
        <f>+DATA!J404</f>
        <v>20</v>
      </c>
      <c r="W97" s="30">
        <f>+DATA!K404</f>
        <v>20</v>
      </c>
      <c r="X97" s="30">
        <f>+DATA!L404</f>
        <v>20</v>
      </c>
      <c r="Y97" s="30">
        <f>+DATA!M404</f>
        <v>20</v>
      </c>
      <c r="Z97" s="30">
        <f>+DATA!N404</f>
        <v>20</v>
      </c>
      <c r="AA97" s="30">
        <f>+DATA!O404</f>
        <v>21</v>
      </c>
      <c r="AB97" s="30">
        <f>+DATA!P404</f>
        <v>21</v>
      </c>
      <c r="AC97" s="30">
        <f>+DATA!Q404</f>
        <v>21</v>
      </c>
      <c r="AD97" s="30">
        <f>+DATA!R404</f>
        <v>21</v>
      </c>
      <c r="AE97" s="30">
        <f>+DATA!S404</f>
        <v>21</v>
      </c>
      <c r="AF97" s="30">
        <f>+DATA!T404</f>
        <v>21</v>
      </c>
      <c r="AG97" s="30">
        <f>+DATA!U404</f>
        <v>21</v>
      </c>
      <c r="AH97" s="30">
        <f>+DATA!V404</f>
        <v>21</v>
      </c>
      <c r="AI97" s="30">
        <f>+DATA!W404</f>
        <v>21</v>
      </c>
      <c r="AJ97" s="30">
        <f>+DATA!X404</f>
        <v>21</v>
      </c>
      <c r="AK97" s="30">
        <f>+DATA!Y404</f>
        <v>21</v>
      </c>
      <c r="AL97" s="30">
        <f>+DATA!Z404</f>
        <v>21</v>
      </c>
      <c r="AM97" s="30">
        <f>+DATA!AA404</f>
        <v>21</v>
      </c>
      <c r="AN97" s="30">
        <f>+DATA!AB404</f>
        <v>21</v>
      </c>
      <c r="AO97" s="30">
        <f>+DATA!AC404</f>
        <v>21</v>
      </c>
      <c r="AP97" s="30">
        <f>+DATA!AD404</f>
        <v>21</v>
      </c>
      <c r="AQ97" s="30">
        <f>+DATA!AE404</f>
        <v>21</v>
      </c>
      <c r="AR97" s="30">
        <f>+DATA!AF404</f>
        <v>21</v>
      </c>
      <c r="AS97" s="30">
        <f>+DATA!AG404</f>
        <v>21</v>
      </c>
      <c r="AT97" s="30">
        <f>+DATA!AH404</f>
        <v>21</v>
      </c>
      <c r="AU97" s="30">
        <f>+DATA!AI404</f>
        <v>21</v>
      </c>
      <c r="AV97" s="30">
        <f>+DATA!AJ404</f>
        <v>21</v>
      </c>
      <c r="AW97" s="30">
        <f>+DATA!AK404</f>
        <v>21</v>
      </c>
      <c r="AX97" s="30">
        <f>+DATA!AL404</f>
        <v>21</v>
      </c>
      <c r="AY97" s="30">
        <f>+DATA!AM404</f>
        <v>22</v>
      </c>
      <c r="AZ97" s="30">
        <f>+DATA!AN404</f>
        <v>22</v>
      </c>
      <c r="BA97" s="30">
        <f>+DATA!AO404</f>
        <v>22</v>
      </c>
      <c r="BB97" s="30">
        <f>+DATA!AP404</f>
        <v>22</v>
      </c>
      <c r="BC97" s="30">
        <f>+DATA!AQ404</f>
        <v>22</v>
      </c>
      <c r="BD97" s="30">
        <f>+DATA!AR404</f>
        <v>22</v>
      </c>
      <c r="BE97" s="30">
        <f>+DATA!AS404</f>
        <v>22</v>
      </c>
      <c r="BF97" s="30">
        <f>+DATA!AT404</f>
        <v>22</v>
      </c>
      <c r="BG97" s="30">
        <f>+DATA!AU404</f>
        <v>22</v>
      </c>
      <c r="BH97" s="30">
        <f>+DATA!AV404</f>
        <v>22</v>
      </c>
      <c r="BI97" s="30">
        <f>+DATA!AW404</f>
        <v>22</v>
      </c>
      <c r="BJ97" s="30">
        <f>+DATA!AX404</f>
        <v>22</v>
      </c>
      <c r="BK97" s="30">
        <f>+DATA!AY404</f>
        <v>23</v>
      </c>
      <c r="BL97" s="30">
        <f>+DATA!AZ404</f>
        <v>23</v>
      </c>
      <c r="BM97" s="30">
        <f>+DATA!BA404</f>
        <v>23</v>
      </c>
      <c r="BN97" s="30">
        <f>+DATA!BB404</f>
        <v>23</v>
      </c>
      <c r="BO97" s="30">
        <f>+DATA!BC404</f>
        <v>23</v>
      </c>
      <c r="BP97" s="30">
        <f>+DATA!BD404</f>
        <v>23</v>
      </c>
      <c r="BQ97" s="30">
        <f>+DATA!BE404</f>
        <v>23</v>
      </c>
      <c r="BR97" s="30">
        <f>+DATA!BF404</f>
        <v>23</v>
      </c>
      <c r="BS97" s="30">
        <f>+DATA!BG404</f>
        <v>23</v>
      </c>
      <c r="BT97" s="30">
        <f>+DATA!BH404</f>
        <v>23</v>
      </c>
      <c r="BU97" s="30">
        <f>+DATA!BI404</f>
        <v>23</v>
      </c>
      <c r="BV97" s="30">
        <f>+DATA!BJ404</f>
        <v>23</v>
      </c>
      <c r="BW97" s="232">
        <f t="shared" si="18"/>
        <v>1284</v>
      </c>
    </row>
    <row r="98" spans="1:75" ht="16.2" thickBot="1" x14ac:dyDescent="0.35">
      <c r="A98" s="1074" t="s">
        <v>109</v>
      </c>
      <c r="C98"/>
      <c r="D98"/>
      <c r="E98"/>
      <c r="F98"/>
      <c r="G98"/>
      <c r="H98"/>
      <c r="I98"/>
      <c r="J98"/>
      <c r="K98"/>
      <c r="L98"/>
      <c r="M98"/>
      <c r="N98"/>
      <c r="O98" s="30">
        <f>+DATA!C405</f>
        <v>6</v>
      </c>
      <c r="P98" s="30">
        <f>+DATA!D405</f>
        <v>6</v>
      </c>
      <c r="Q98" s="30">
        <f>+DATA!E405</f>
        <v>6</v>
      </c>
      <c r="R98" s="30">
        <f>+DATA!F405</f>
        <v>6</v>
      </c>
      <c r="S98" s="30">
        <f>+DATA!G405</f>
        <v>6</v>
      </c>
      <c r="T98" s="30">
        <f>+DATA!H405</f>
        <v>6</v>
      </c>
      <c r="U98" s="30">
        <f>+DATA!I405</f>
        <v>6</v>
      </c>
      <c r="V98" s="30">
        <f>+DATA!J405</f>
        <v>6</v>
      </c>
      <c r="W98" s="30">
        <f>+DATA!K405</f>
        <v>6</v>
      </c>
      <c r="X98" s="30">
        <f>+DATA!L405</f>
        <v>6</v>
      </c>
      <c r="Y98" s="30">
        <f>+DATA!M405</f>
        <v>6</v>
      </c>
      <c r="Z98" s="30">
        <f>+DATA!N405</f>
        <v>6</v>
      </c>
      <c r="AA98" s="30">
        <f>+DATA!O405</f>
        <v>6</v>
      </c>
      <c r="AB98" s="30">
        <f>+DATA!P405</f>
        <v>6</v>
      </c>
      <c r="AC98" s="30">
        <f>+DATA!Q405</f>
        <v>6</v>
      </c>
      <c r="AD98" s="30">
        <f>+DATA!R405</f>
        <v>6</v>
      </c>
      <c r="AE98" s="30">
        <f>+DATA!S405</f>
        <v>6</v>
      </c>
      <c r="AF98" s="30">
        <f>+DATA!T405</f>
        <v>6</v>
      </c>
      <c r="AG98" s="30">
        <f>+DATA!U405</f>
        <v>6</v>
      </c>
      <c r="AH98" s="30">
        <f>+DATA!V405</f>
        <v>6</v>
      </c>
      <c r="AI98" s="30">
        <f>+DATA!W405</f>
        <v>6</v>
      </c>
      <c r="AJ98" s="30">
        <f>+DATA!X405</f>
        <v>6</v>
      </c>
      <c r="AK98" s="30">
        <f>+DATA!Y405</f>
        <v>6</v>
      </c>
      <c r="AL98" s="30">
        <f>+DATA!Z405</f>
        <v>6</v>
      </c>
      <c r="AM98" s="30">
        <f>+DATA!AA405</f>
        <v>6.5</v>
      </c>
      <c r="AN98" s="30">
        <f>+DATA!AB405</f>
        <v>6.5</v>
      </c>
      <c r="AO98" s="30">
        <f>+DATA!AC405</f>
        <v>6.5</v>
      </c>
      <c r="AP98" s="30">
        <f>+DATA!AD405</f>
        <v>6.5</v>
      </c>
      <c r="AQ98" s="30">
        <f>+DATA!AE405</f>
        <v>6.5</v>
      </c>
      <c r="AR98" s="30">
        <f>+DATA!AF405</f>
        <v>6.5</v>
      </c>
      <c r="AS98" s="30">
        <f>+DATA!AG405</f>
        <v>6.5</v>
      </c>
      <c r="AT98" s="30">
        <f>+DATA!AH405</f>
        <v>6.5</v>
      </c>
      <c r="AU98" s="30">
        <f>+DATA!AI405</f>
        <v>6.5</v>
      </c>
      <c r="AV98" s="30">
        <f>+DATA!AJ405</f>
        <v>6.5</v>
      </c>
      <c r="AW98" s="30">
        <f>+DATA!AK405</f>
        <v>6.5</v>
      </c>
      <c r="AX98" s="30">
        <f>+DATA!AL405</f>
        <v>6.5</v>
      </c>
      <c r="AY98" s="30">
        <f>+DATA!AM405</f>
        <v>7.8</v>
      </c>
      <c r="AZ98" s="30">
        <f>+DATA!AN405</f>
        <v>7.8</v>
      </c>
      <c r="BA98" s="30">
        <f>+DATA!AO405</f>
        <v>7.8</v>
      </c>
      <c r="BB98" s="30">
        <f>+DATA!AP405</f>
        <v>7.8</v>
      </c>
      <c r="BC98" s="30">
        <f>+DATA!AQ405</f>
        <v>7.8</v>
      </c>
      <c r="BD98" s="30">
        <f>+DATA!AR405</f>
        <v>7.8</v>
      </c>
      <c r="BE98" s="30">
        <f>+DATA!AS405</f>
        <v>7.8</v>
      </c>
      <c r="BF98" s="30">
        <f>+DATA!AT405</f>
        <v>7.8</v>
      </c>
      <c r="BG98" s="30">
        <f>+DATA!AU405</f>
        <v>7.8</v>
      </c>
      <c r="BH98" s="30">
        <f>+DATA!AV405</f>
        <v>7.8</v>
      </c>
      <c r="BI98" s="30">
        <f>+DATA!AW405</f>
        <v>7.8</v>
      </c>
      <c r="BJ98" s="30">
        <f>+DATA!AX405</f>
        <v>7.8</v>
      </c>
      <c r="BK98" s="30">
        <f>+DATA!AY405</f>
        <v>8</v>
      </c>
      <c r="BL98" s="30">
        <f>+DATA!AZ405</f>
        <v>8</v>
      </c>
      <c r="BM98" s="30">
        <f>+DATA!BA405</f>
        <v>8</v>
      </c>
      <c r="BN98" s="30">
        <f>+DATA!BB405</f>
        <v>8</v>
      </c>
      <c r="BO98" s="30">
        <f>+DATA!BC405</f>
        <v>8</v>
      </c>
      <c r="BP98" s="30">
        <f>+DATA!BD405</f>
        <v>8</v>
      </c>
      <c r="BQ98" s="30">
        <f>+DATA!BE405</f>
        <v>8</v>
      </c>
      <c r="BR98" s="30">
        <f>+DATA!BF405</f>
        <v>8</v>
      </c>
      <c r="BS98" s="30">
        <f>+DATA!BG405</f>
        <v>8</v>
      </c>
      <c r="BT98" s="30">
        <f>+DATA!BH405</f>
        <v>8</v>
      </c>
      <c r="BU98" s="30">
        <f>+DATA!BI405</f>
        <v>8</v>
      </c>
      <c r="BV98" s="30">
        <f>+DATA!BJ405</f>
        <v>8</v>
      </c>
      <c r="BW98" s="232">
        <f t="shared" si="18"/>
        <v>411.60000000000014</v>
      </c>
    </row>
    <row r="99" spans="1:75" ht="16.2" thickBot="1" x14ac:dyDescent="0.35">
      <c r="A99" s="1074" t="s">
        <v>111</v>
      </c>
      <c r="C99"/>
      <c r="D99"/>
      <c r="E99"/>
      <c r="F99"/>
      <c r="G99"/>
      <c r="H99"/>
      <c r="I99"/>
      <c r="J99"/>
      <c r="K99"/>
      <c r="L99"/>
      <c r="M99"/>
      <c r="N99"/>
      <c r="O99" s="30">
        <f>+DATA!C406</f>
        <v>14</v>
      </c>
      <c r="P99" s="30">
        <f>+DATA!D406</f>
        <v>14</v>
      </c>
      <c r="Q99" s="30">
        <f>+DATA!E406</f>
        <v>14</v>
      </c>
      <c r="R99" s="30">
        <f>+DATA!F406</f>
        <v>14</v>
      </c>
      <c r="S99" s="30">
        <f>+DATA!G406</f>
        <v>14</v>
      </c>
      <c r="T99" s="30">
        <f>+DATA!H406</f>
        <v>14</v>
      </c>
      <c r="U99" s="30">
        <f>+DATA!I406</f>
        <v>14</v>
      </c>
      <c r="V99" s="30">
        <f>+DATA!J406</f>
        <v>14</v>
      </c>
      <c r="W99" s="30">
        <f>+DATA!K406</f>
        <v>14</v>
      </c>
      <c r="X99" s="30">
        <f>+DATA!L406</f>
        <v>14</v>
      </c>
      <c r="Y99" s="30">
        <f>+DATA!M406</f>
        <v>14</v>
      </c>
      <c r="Z99" s="30">
        <f>+DATA!N406</f>
        <v>14</v>
      </c>
      <c r="AA99" s="30">
        <f>+DATA!O406</f>
        <v>15</v>
      </c>
      <c r="AB99" s="30">
        <f>+DATA!P406</f>
        <v>15</v>
      </c>
      <c r="AC99" s="30">
        <f>+DATA!Q406</f>
        <v>15</v>
      </c>
      <c r="AD99" s="30">
        <f>+DATA!R406</f>
        <v>15</v>
      </c>
      <c r="AE99" s="30">
        <f>+DATA!S406</f>
        <v>15</v>
      </c>
      <c r="AF99" s="30">
        <f>+DATA!T406</f>
        <v>15</v>
      </c>
      <c r="AG99" s="30">
        <f>+DATA!U406</f>
        <v>15</v>
      </c>
      <c r="AH99" s="30">
        <f>+DATA!V406</f>
        <v>15</v>
      </c>
      <c r="AI99" s="30">
        <f>+DATA!W406</f>
        <v>15</v>
      </c>
      <c r="AJ99" s="30">
        <f>+DATA!X406</f>
        <v>15</v>
      </c>
      <c r="AK99" s="30">
        <f>+DATA!Y406</f>
        <v>15</v>
      </c>
      <c r="AL99" s="30">
        <f>+DATA!Z406</f>
        <v>15</v>
      </c>
      <c r="AM99" s="30">
        <f>+DATA!AA406</f>
        <v>15</v>
      </c>
      <c r="AN99" s="30">
        <f>+DATA!AB406</f>
        <v>15</v>
      </c>
      <c r="AO99" s="30">
        <f>+DATA!AC406</f>
        <v>15</v>
      </c>
      <c r="AP99" s="30">
        <f>+DATA!AD406</f>
        <v>15</v>
      </c>
      <c r="AQ99" s="30">
        <f>+DATA!AE406</f>
        <v>15</v>
      </c>
      <c r="AR99" s="30">
        <f>+DATA!AF406</f>
        <v>15</v>
      </c>
      <c r="AS99" s="30">
        <f>+DATA!AG406</f>
        <v>15</v>
      </c>
      <c r="AT99" s="30">
        <f>+DATA!AH406</f>
        <v>15</v>
      </c>
      <c r="AU99" s="30">
        <f>+DATA!AI406</f>
        <v>15</v>
      </c>
      <c r="AV99" s="30">
        <f>+DATA!AJ406</f>
        <v>15</v>
      </c>
      <c r="AW99" s="30">
        <f>+DATA!AK406</f>
        <v>15</v>
      </c>
      <c r="AX99" s="30">
        <f>+DATA!AL406</f>
        <v>15</v>
      </c>
      <c r="AY99" s="30">
        <f>+DATA!AM406</f>
        <v>16</v>
      </c>
      <c r="AZ99" s="30">
        <f>+DATA!AN406</f>
        <v>16</v>
      </c>
      <c r="BA99" s="30">
        <f>+DATA!AO406</f>
        <v>16</v>
      </c>
      <c r="BB99" s="30">
        <f>+DATA!AP406</f>
        <v>16</v>
      </c>
      <c r="BC99" s="30">
        <f>+DATA!AQ406</f>
        <v>16</v>
      </c>
      <c r="BD99" s="30">
        <f>+DATA!AR406</f>
        <v>16</v>
      </c>
      <c r="BE99" s="30">
        <f>+DATA!AS406</f>
        <v>16</v>
      </c>
      <c r="BF99" s="30">
        <f>+DATA!AT406</f>
        <v>16</v>
      </c>
      <c r="BG99" s="30">
        <f>+DATA!AU406</f>
        <v>16</v>
      </c>
      <c r="BH99" s="30">
        <f>+DATA!AV406</f>
        <v>16</v>
      </c>
      <c r="BI99" s="30">
        <f>+DATA!AW406</f>
        <v>16</v>
      </c>
      <c r="BJ99" s="30">
        <f>+DATA!AX406</f>
        <v>16</v>
      </c>
      <c r="BK99" s="30">
        <f>+DATA!AY406</f>
        <v>16</v>
      </c>
      <c r="BL99" s="30">
        <f>+DATA!AZ406</f>
        <v>16</v>
      </c>
      <c r="BM99" s="30">
        <f>+DATA!BA406</f>
        <v>16</v>
      </c>
      <c r="BN99" s="30">
        <f>+DATA!BB406</f>
        <v>16</v>
      </c>
      <c r="BO99" s="30">
        <f>+DATA!BC406</f>
        <v>16</v>
      </c>
      <c r="BP99" s="30">
        <f>+DATA!BD406</f>
        <v>16</v>
      </c>
      <c r="BQ99" s="30">
        <f>+DATA!BE406</f>
        <v>16</v>
      </c>
      <c r="BR99" s="30">
        <f>+DATA!BF406</f>
        <v>16</v>
      </c>
      <c r="BS99" s="30">
        <f>+DATA!BG406</f>
        <v>16</v>
      </c>
      <c r="BT99" s="30">
        <f>+DATA!BH406</f>
        <v>16</v>
      </c>
      <c r="BU99" s="30">
        <f>+DATA!BI406</f>
        <v>16</v>
      </c>
      <c r="BV99" s="30">
        <f>+DATA!BJ406</f>
        <v>16</v>
      </c>
      <c r="BW99" s="232">
        <f t="shared" si="18"/>
        <v>912</v>
      </c>
    </row>
    <row r="100" spans="1:75" ht="16.2" thickBot="1" x14ac:dyDescent="0.35">
      <c r="A100" s="1074" t="s">
        <v>109</v>
      </c>
      <c r="C100"/>
      <c r="D100"/>
      <c r="E100"/>
      <c r="F100"/>
      <c r="G100"/>
      <c r="H100"/>
      <c r="I100"/>
      <c r="J100"/>
      <c r="K100"/>
      <c r="L100"/>
      <c r="M100"/>
      <c r="N100"/>
      <c r="O100" s="30">
        <f>+DATA!C407</f>
        <v>11</v>
      </c>
      <c r="P100" s="30">
        <f>+DATA!D407</f>
        <v>11</v>
      </c>
      <c r="Q100" s="30">
        <f>+DATA!E407</f>
        <v>11</v>
      </c>
      <c r="R100" s="30">
        <f>+DATA!F407</f>
        <v>11</v>
      </c>
      <c r="S100" s="30">
        <f>+DATA!G407</f>
        <v>11</v>
      </c>
      <c r="T100" s="30">
        <f>+DATA!H407</f>
        <v>11</v>
      </c>
      <c r="U100" s="30">
        <f>+DATA!I407</f>
        <v>11</v>
      </c>
      <c r="V100" s="30">
        <f>+DATA!J407</f>
        <v>11</v>
      </c>
      <c r="W100" s="30">
        <f>+DATA!K407</f>
        <v>11</v>
      </c>
      <c r="X100" s="30">
        <f>+DATA!L407</f>
        <v>11</v>
      </c>
      <c r="Y100" s="30">
        <f>+DATA!M407</f>
        <v>11</v>
      </c>
      <c r="Z100" s="30">
        <f>+DATA!N407</f>
        <v>11</v>
      </c>
      <c r="AA100" s="30">
        <f>+DATA!O407</f>
        <v>12.25</v>
      </c>
      <c r="AB100" s="30">
        <f>+DATA!P407</f>
        <v>12.25</v>
      </c>
      <c r="AC100" s="30">
        <f>+DATA!Q407</f>
        <v>12.25</v>
      </c>
      <c r="AD100" s="30">
        <f>+DATA!R407</f>
        <v>12.25</v>
      </c>
      <c r="AE100" s="30">
        <f>+DATA!S407</f>
        <v>12.25</v>
      </c>
      <c r="AF100" s="30">
        <f>+DATA!T407</f>
        <v>12.25</v>
      </c>
      <c r="AG100" s="30">
        <f>+DATA!U407</f>
        <v>12.25</v>
      </c>
      <c r="AH100" s="30">
        <f>+DATA!V407</f>
        <v>12.25</v>
      </c>
      <c r="AI100" s="30">
        <f>+DATA!W407</f>
        <v>12.25</v>
      </c>
      <c r="AJ100" s="30">
        <f>+DATA!X407</f>
        <v>12.25</v>
      </c>
      <c r="AK100" s="30">
        <f>+DATA!Y407</f>
        <v>12.25</v>
      </c>
      <c r="AL100" s="30">
        <f>+DATA!Z407</f>
        <v>12.25</v>
      </c>
      <c r="AM100" s="30">
        <f>+DATA!AA407</f>
        <v>13.15</v>
      </c>
      <c r="AN100" s="30">
        <f>+DATA!AB407</f>
        <v>13.15</v>
      </c>
      <c r="AO100" s="30">
        <f>+DATA!AC407</f>
        <v>13.15</v>
      </c>
      <c r="AP100" s="30">
        <f>+DATA!AD407</f>
        <v>13.15</v>
      </c>
      <c r="AQ100" s="30">
        <f>+DATA!AE407</f>
        <v>13.15</v>
      </c>
      <c r="AR100" s="30">
        <f>+DATA!AF407</f>
        <v>13.15</v>
      </c>
      <c r="AS100" s="30">
        <f>+DATA!AG407</f>
        <v>13.15</v>
      </c>
      <c r="AT100" s="30">
        <f>+DATA!AH407</f>
        <v>13.15</v>
      </c>
      <c r="AU100" s="30">
        <f>+DATA!AI407</f>
        <v>13.15</v>
      </c>
      <c r="AV100" s="30">
        <f>+DATA!AJ407</f>
        <v>13.15</v>
      </c>
      <c r="AW100" s="30">
        <f>+DATA!AK407</f>
        <v>13.15</v>
      </c>
      <c r="AX100" s="30">
        <f>+DATA!AL407</f>
        <v>13.15</v>
      </c>
      <c r="AY100" s="30">
        <f>+DATA!AM407</f>
        <v>13.5</v>
      </c>
      <c r="AZ100" s="30">
        <f>+DATA!AN407</f>
        <v>13.5</v>
      </c>
      <c r="BA100" s="30">
        <f>+DATA!AO407</f>
        <v>13.5</v>
      </c>
      <c r="BB100" s="30">
        <f>+DATA!AP407</f>
        <v>13.5</v>
      </c>
      <c r="BC100" s="30">
        <f>+DATA!AQ407</f>
        <v>13.5</v>
      </c>
      <c r="BD100" s="30">
        <f>+DATA!AR407</f>
        <v>13.5</v>
      </c>
      <c r="BE100" s="30">
        <f>+DATA!AS407</f>
        <v>13.5</v>
      </c>
      <c r="BF100" s="30">
        <f>+DATA!AT407</f>
        <v>13.5</v>
      </c>
      <c r="BG100" s="30">
        <f>+DATA!AU407</f>
        <v>13.5</v>
      </c>
      <c r="BH100" s="30">
        <f>+DATA!AV407</f>
        <v>13.5</v>
      </c>
      <c r="BI100" s="30">
        <f>+DATA!AW407</f>
        <v>13.5</v>
      </c>
      <c r="BJ100" s="30">
        <f>+DATA!AX407</f>
        <v>13.5</v>
      </c>
      <c r="BK100" s="30">
        <f>+DATA!AY407</f>
        <v>13</v>
      </c>
      <c r="BL100" s="30">
        <f>+DATA!AZ407</f>
        <v>13</v>
      </c>
      <c r="BM100" s="30">
        <f>+DATA!BA407</f>
        <v>13</v>
      </c>
      <c r="BN100" s="30">
        <f>+DATA!BB407</f>
        <v>13</v>
      </c>
      <c r="BO100" s="30">
        <f>+DATA!BC407</f>
        <v>13</v>
      </c>
      <c r="BP100" s="30">
        <f>+DATA!BD407</f>
        <v>13</v>
      </c>
      <c r="BQ100" s="30">
        <f>+DATA!BE407</f>
        <v>13</v>
      </c>
      <c r="BR100" s="30">
        <f>+DATA!BF407</f>
        <v>13</v>
      </c>
      <c r="BS100" s="30">
        <f>+DATA!BG407</f>
        <v>13</v>
      </c>
      <c r="BT100" s="30">
        <f>+DATA!BH407</f>
        <v>13</v>
      </c>
      <c r="BU100" s="30">
        <f>+DATA!BI407</f>
        <v>13</v>
      </c>
      <c r="BV100" s="30">
        <f>+DATA!BJ407</f>
        <v>13</v>
      </c>
      <c r="BW100" s="232">
        <f t="shared" si="18"/>
        <v>754.79999999999973</v>
      </c>
    </row>
    <row r="101" spans="1:75" ht="16.2" thickBot="1" x14ac:dyDescent="0.35">
      <c r="A101" s="1074" t="s">
        <v>112</v>
      </c>
      <c r="C101"/>
      <c r="D101"/>
      <c r="E101"/>
      <c r="F101"/>
      <c r="G101"/>
      <c r="H101"/>
      <c r="I101"/>
      <c r="J101"/>
      <c r="K101"/>
      <c r="L101"/>
      <c r="M101"/>
      <c r="N101"/>
      <c r="O101" s="30">
        <f>+DATA!C408</f>
        <v>74</v>
      </c>
      <c r="P101" s="30">
        <f>+DATA!D408</f>
        <v>74</v>
      </c>
      <c r="Q101" s="30">
        <f>+DATA!E408</f>
        <v>74</v>
      </c>
      <c r="R101" s="30">
        <f>+DATA!F408</f>
        <v>74</v>
      </c>
      <c r="S101" s="30">
        <f>+DATA!G408</f>
        <v>74</v>
      </c>
      <c r="T101" s="30">
        <f>+DATA!H408</f>
        <v>74</v>
      </c>
      <c r="U101" s="30">
        <f>+DATA!I408</f>
        <v>74</v>
      </c>
      <c r="V101" s="30">
        <f>+DATA!J408</f>
        <v>74</v>
      </c>
      <c r="W101" s="30">
        <f>+DATA!K408</f>
        <v>74</v>
      </c>
      <c r="X101" s="30">
        <f>+DATA!L408</f>
        <v>74</v>
      </c>
      <c r="Y101" s="30">
        <f>+DATA!M408</f>
        <v>74</v>
      </c>
      <c r="Z101" s="30">
        <f>+DATA!N408</f>
        <v>74</v>
      </c>
      <c r="AA101" s="30">
        <f>+DATA!O408</f>
        <v>77</v>
      </c>
      <c r="AB101" s="30">
        <f>+DATA!P408</f>
        <v>77</v>
      </c>
      <c r="AC101" s="30">
        <f>+DATA!Q408</f>
        <v>77</v>
      </c>
      <c r="AD101" s="30">
        <f>+DATA!R408</f>
        <v>77</v>
      </c>
      <c r="AE101" s="30">
        <f>+DATA!S408</f>
        <v>77</v>
      </c>
      <c r="AF101" s="30">
        <f>+DATA!T408</f>
        <v>77</v>
      </c>
      <c r="AG101" s="30">
        <f>+DATA!U408</f>
        <v>77</v>
      </c>
      <c r="AH101" s="30">
        <f>+DATA!V408</f>
        <v>77</v>
      </c>
      <c r="AI101" s="30">
        <f>+DATA!W408</f>
        <v>77</v>
      </c>
      <c r="AJ101" s="30">
        <f>+DATA!X408</f>
        <v>77</v>
      </c>
      <c r="AK101" s="30">
        <f>+DATA!Y408</f>
        <v>77</v>
      </c>
      <c r="AL101" s="30">
        <f>+DATA!Z408</f>
        <v>77</v>
      </c>
      <c r="AM101" s="30">
        <f>+DATA!AA408</f>
        <v>78</v>
      </c>
      <c r="AN101" s="30">
        <f>+DATA!AB408</f>
        <v>78</v>
      </c>
      <c r="AO101" s="30">
        <f>+DATA!AC408</f>
        <v>78</v>
      </c>
      <c r="AP101" s="30">
        <f>+DATA!AD408</f>
        <v>78</v>
      </c>
      <c r="AQ101" s="30">
        <f>+DATA!AE408</f>
        <v>78</v>
      </c>
      <c r="AR101" s="30">
        <f>+DATA!AF408</f>
        <v>78</v>
      </c>
      <c r="AS101" s="30">
        <f>+DATA!AG408</f>
        <v>78</v>
      </c>
      <c r="AT101" s="30">
        <f>+DATA!AH408</f>
        <v>78</v>
      </c>
      <c r="AU101" s="30">
        <f>+DATA!AI408</f>
        <v>78</v>
      </c>
      <c r="AV101" s="30">
        <f>+DATA!AJ408</f>
        <v>78</v>
      </c>
      <c r="AW101" s="30">
        <f>+DATA!AK408</f>
        <v>78</v>
      </c>
      <c r="AX101" s="30">
        <f>+DATA!AL408</f>
        <v>78</v>
      </c>
      <c r="AY101" s="30">
        <f>+DATA!AM408</f>
        <v>82</v>
      </c>
      <c r="AZ101" s="30">
        <f>+DATA!AN408</f>
        <v>82</v>
      </c>
      <c r="BA101" s="30">
        <f>+DATA!AO408</f>
        <v>82</v>
      </c>
      <c r="BB101" s="30">
        <f>+DATA!AP408</f>
        <v>82</v>
      </c>
      <c r="BC101" s="30">
        <f>+DATA!AQ408</f>
        <v>82</v>
      </c>
      <c r="BD101" s="30">
        <f>+DATA!AR408</f>
        <v>82</v>
      </c>
      <c r="BE101" s="30">
        <f>+DATA!AS408</f>
        <v>82</v>
      </c>
      <c r="BF101" s="30">
        <f>+DATA!AT408</f>
        <v>82</v>
      </c>
      <c r="BG101" s="30">
        <f>+DATA!AU408</f>
        <v>82</v>
      </c>
      <c r="BH101" s="30">
        <f>+DATA!AV408</f>
        <v>82</v>
      </c>
      <c r="BI101" s="30">
        <f>+DATA!AW408</f>
        <v>82</v>
      </c>
      <c r="BJ101" s="30">
        <f>+DATA!AX408</f>
        <v>82</v>
      </c>
      <c r="BK101" s="30">
        <f>+DATA!AY408</f>
        <v>84</v>
      </c>
      <c r="BL101" s="30">
        <f>+DATA!AZ408</f>
        <v>84</v>
      </c>
      <c r="BM101" s="30">
        <f>+DATA!BA408</f>
        <v>84</v>
      </c>
      <c r="BN101" s="30">
        <f>+DATA!BB408</f>
        <v>84</v>
      </c>
      <c r="BO101" s="30">
        <f>+DATA!BC408</f>
        <v>84</v>
      </c>
      <c r="BP101" s="30">
        <f>+DATA!BD408</f>
        <v>84</v>
      </c>
      <c r="BQ101" s="30">
        <f>+DATA!BE408</f>
        <v>84</v>
      </c>
      <c r="BR101" s="30">
        <f>+DATA!BF408</f>
        <v>84</v>
      </c>
      <c r="BS101" s="30">
        <f>+DATA!BG408</f>
        <v>84</v>
      </c>
      <c r="BT101" s="30">
        <f>+DATA!BH408</f>
        <v>84</v>
      </c>
      <c r="BU101" s="30">
        <f>+DATA!BI408</f>
        <v>84</v>
      </c>
      <c r="BV101" s="30">
        <f>+DATA!BJ408</f>
        <v>84</v>
      </c>
      <c r="BW101" s="232">
        <f t="shared" si="18"/>
        <v>4740</v>
      </c>
    </row>
    <row r="102" spans="1:75" ht="16.2" thickBot="1" x14ac:dyDescent="0.35">
      <c r="A102" s="1075" t="s">
        <v>481</v>
      </c>
      <c r="C102"/>
      <c r="D102"/>
      <c r="E102"/>
      <c r="F102"/>
      <c r="G102"/>
      <c r="H102"/>
      <c r="I102"/>
      <c r="J102"/>
      <c r="K102"/>
      <c r="L102"/>
      <c r="M102"/>
      <c r="N102"/>
      <c r="O102" s="30">
        <f>+DATA!C409*200</f>
        <v>1640000</v>
      </c>
      <c r="P102" s="30">
        <f>+DATA!D409*200</f>
        <v>1640000</v>
      </c>
      <c r="Q102" s="30">
        <f>+DATA!E409*200</f>
        <v>1640000</v>
      </c>
      <c r="R102" s="30">
        <f>+DATA!F409*200</f>
        <v>1640000</v>
      </c>
      <c r="S102" s="30">
        <f>+DATA!G409*200</f>
        <v>1640000</v>
      </c>
      <c r="T102" s="30">
        <f>+DATA!H409*200</f>
        <v>1640000</v>
      </c>
      <c r="U102" s="30">
        <f>+DATA!I409*200</f>
        <v>1640000</v>
      </c>
      <c r="V102" s="30">
        <f>+DATA!J409*200</f>
        <v>1640000</v>
      </c>
      <c r="W102" s="30">
        <f>+DATA!K409*200</f>
        <v>1640000</v>
      </c>
      <c r="X102" s="30">
        <f>+DATA!L409*200</f>
        <v>1640000</v>
      </c>
      <c r="Y102" s="30">
        <f>+DATA!M409*200</f>
        <v>1640000</v>
      </c>
      <c r="Z102" s="30">
        <f>+DATA!N409*200</f>
        <v>1640000</v>
      </c>
      <c r="AA102" s="30">
        <f>+DATA!O409*200</f>
        <v>1720000</v>
      </c>
      <c r="AB102" s="30">
        <f>+DATA!P409*200</f>
        <v>1720000</v>
      </c>
      <c r="AC102" s="30">
        <f>+DATA!Q409*200</f>
        <v>1720000</v>
      </c>
      <c r="AD102" s="30">
        <f>+DATA!R409*200</f>
        <v>1720000</v>
      </c>
      <c r="AE102" s="30">
        <f>+DATA!S409*200</f>
        <v>1720000</v>
      </c>
      <c r="AF102" s="30">
        <f>+DATA!T409*200</f>
        <v>1720000</v>
      </c>
      <c r="AG102" s="30">
        <f>+DATA!U409*200</f>
        <v>1720000</v>
      </c>
      <c r="AH102" s="30">
        <f>+DATA!V409*200</f>
        <v>1720000</v>
      </c>
      <c r="AI102" s="30">
        <f>+DATA!W409*200</f>
        <v>1720000</v>
      </c>
      <c r="AJ102" s="30">
        <f>+DATA!X409*200</f>
        <v>1720000</v>
      </c>
      <c r="AK102" s="30">
        <f>+DATA!Y409*200</f>
        <v>1720000</v>
      </c>
      <c r="AL102" s="30">
        <f>+DATA!Z409*200</f>
        <v>1720000</v>
      </c>
      <c r="AM102" s="30">
        <f>+DATA!AA409*200</f>
        <v>1800000</v>
      </c>
      <c r="AN102" s="30">
        <f>+DATA!AB409*200</f>
        <v>1800000</v>
      </c>
      <c r="AO102" s="30">
        <f>+DATA!AC409*200</f>
        <v>1800000</v>
      </c>
      <c r="AP102" s="30">
        <f>+DATA!AD409*200</f>
        <v>1800000</v>
      </c>
      <c r="AQ102" s="30">
        <f>+DATA!AE409*200</f>
        <v>1800000</v>
      </c>
      <c r="AR102" s="30">
        <f>+DATA!AF409*200</f>
        <v>1800000</v>
      </c>
      <c r="AS102" s="30">
        <f>+DATA!AG409*200</f>
        <v>1800000</v>
      </c>
      <c r="AT102" s="30">
        <f>+DATA!AH409*200</f>
        <v>1800000</v>
      </c>
      <c r="AU102" s="30">
        <f>+DATA!AI409*200</f>
        <v>1800000</v>
      </c>
      <c r="AV102" s="30">
        <f>+DATA!AJ409*200</f>
        <v>1800000</v>
      </c>
      <c r="AW102" s="30">
        <f>+DATA!AK409*200</f>
        <v>1800000</v>
      </c>
      <c r="AX102" s="30">
        <f>+DATA!AL409*200</f>
        <v>1800000</v>
      </c>
      <c r="AY102" s="30">
        <f>+DATA!AM409*200</f>
        <v>2000000</v>
      </c>
      <c r="AZ102" s="30">
        <f>+DATA!AN409*200</f>
        <v>2000000</v>
      </c>
      <c r="BA102" s="30">
        <f>+DATA!AO409*200</f>
        <v>2000000</v>
      </c>
      <c r="BB102" s="30">
        <f>+DATA!AP409*200</f>
        <v>2000000</v>
      </c>
      <c r="BC102" s="30">
        <f>+DATA!AQ409*200</f>
        <v>2000000</v>
      </c>
      <c r="BD102" s="30">
        <f>+DATA!AR409*200</f>
        <v>2000000</v>
      </c>
      <c r="BE102" s="30">
        <f>+DATA!AS409*200</f>
        <v>2000000</v>
      </c>
      <c r="BF102" s="30">
        <f>+DATA!AT409*200</f>
        <v>2000000</v>
      </c>
      <c r="BG102" s="30">
        <f>+DATA!AU409*200</f>
        <v>2000000</v>
      </c>
      <c r="BH102" s="30">
        <f>+DATA!AV409*200</f>
        <v>2000000</v>
      </c>
      <c r="BI102" s="30">
        <f>+DATA!AW409*200</f>
        <v>2000000</v>
      </c>
      <c r="BJ102" s="30">
        <f>+DATA!AX409*200</f>
        <v>2000000</v>
      </c>
      <c r="BK102" s="30">
        <f>+DATA!AY409*200</f>
        <v>2500000</v>
      </c>
      <c r="BL102" s="30">
        <f>+DATA!AZ409*200</f>
        <v>2500000</v>
      </c>
      <c r="BM102" s="30">
        <f>+DATA!BA409*200</f>
        <v>2500000</v>
      </c>
      <c r="BN102" s="30">
        <f>+DATA!BB409*200</f>
        <v>2500000</v>
      </c>
      <c r="BO102" s="30">
        <f>+DATA!BC409*200</f>
        <v>2500000</v>
      </c>
      <c r="BP102" s="30">
        <f>+DATA!BD409*200</f>
        <v>2500000</v>
      </c>
      <c r="BQ102" s="30">
        <f>+DATA!BE409*200</f>
        <v>2500000</v>
      </c>
      <c r="BR102" s="30">
        <f>+DATA!BF409*200</f>
        <v>2500000</v>
      </c>
      <c r="BS102" s="30">
        <f>+DATA!BG409*200</f>
        <v>2500000</v>
      </c>
      <c r="BT102" s="30">
        <f>+DATA!BH409*200</f>
        <v>2500000</v>
      </c>
      <c r="BU102" s="30">
        <f>+DATA!BI409*200</f>
        <v>2500000</v>
      </c>
      <c r="BV102" s="30">
        <f>+DATA!BJ409*200</f>
        <v>2500000</v>
      </c>
      <c r="BW102" s="232">
        <f t="shared" si="18"/>
        <v>115920000</v>
      </c>
    </row>
    <row r="103" spans="1:75" ht="16.2" thickBot="1" x14ac:dyDescent="0.35">
      <c r="A103" s="1074" t="s">
        <v>482</v>
      </c>
      <c r="C103"/>
      <c r="D103"/>
      <c r="E103"/>
      <c r="F103"/>
      <c r="G103"/>
      <c r="H103"/>
      <c r="I103"/>
      <c r="J103"/>
      <c r="K103"/>
      <c r="L103"/>
      <c r="M103"/>
      <c r="N103"/>
      <c r="O103" s="30">
        <f>+DATA!C410*200</f>
        <v>84000</v>
      </c>
      <c r="P103" s="30">
        <f>+DATA!D410*200</f>
        <v>84000</v>
      </c>
      <c r="Q103" s="30">
        <f>+DATA!E410*200</f>
        <v>84000</v>
      </c>
      <c r="R103" s="30">
        <f>+DATA!F410*200</f>
        <v>84000</v>
      </c>
      <c r="S103" s="30">
        <f>+DATA!G410*200</f>
        <v>84000</v>
      </c>
      <c r="T103" s="30">
        <f>+DATA!H410*200</f>
        <v>84000</v>
      </c>
      <c r="U103" s="30">
        <f>+DATA!I410*200</f>
        <v>84000</v>
      </c>
      <c r="V103" s="30">
        <f>+DATA!J410*200</f>
        <v>84000</v>
      </c>
      <c r="W103" s="30">
        <f>+DATA!K410*200</f>
        <v>84000</v>
      </c>
      <c r="X103" s="30">
        <f>+DATA!L410*200</f>
        <v>84000</v>
      </c>
      <c r="Y103" s="30">
        <f>+DATA!M410*200</f>
        <v>84000</v>
      </c>
      <c r="Z103" s="30">
        <f>+DATA!N410*200</f>
        <v>84000</v>
      </c>
      <c r="AA103" s="30">
        <f>+DATA!O410*200</f>
        <v>90000</v>
      </c>
      <c r="AB103" s="30">
        <f>+DATA!P410*200</f>
        <v>90000</v>
      </c>
      <c r="AC103" s="30">
        <f>+DATA!Q410*200</f>
        <v>90000</v>
      </c>
      <c r="AD103" s="30">
        <f>+DATA!R410*200</f>
        <v>90000</v>
      </c>
      <c r="AE103" s="30">
        <f>+DATA!S410*200</f>
        <v>90000</v>
      </c>
      <c r="AF103" s="30">
        <f>+DATA!T410*200</f>
        <v>90000</v>
      </c>
      <c r="AG103" s="30">
        <f>+DATA!U410*200</f>
        <v>90000</v>
      </c>
      <c r="AH103" s="30">
        <f>+DATA!V410*200</f>
        <v>90000</v>
      </c>
      <c r="AI103" s="30">
        <f>+DATA!W410*200</f>
        <v>90000</v>
      </c>
      <c r="AJ103" s="30">
        <f>+DATA!X410*200</f>
        <v>90000</v>
      </c>
      <c r="AK103" s="30">
        <f>+DATA!Y410*200</f>
        <v>90000</v>
      </c>
      <c r="AL103" s="30">
        <f>+DATA!Z410*200</f>
        <v>90000</v>
      </c>
      <c r="AM103" s="30">
        <f>+DATA!AA410*200</f>
        <v>90000</v>
      </c>
      <c r="AN103" s="30">
        <f>+DATA!AB410*200</f>
        <v>90000</v>
      </c>
      <c r="AO103" s="30">
        <f>+DATA!AC410*200</f>
        <v>90000</v>
      </c>
      <c r="AP103" s="30">
        <f>+DATA!AD410*200</f>
        <v>90000</v>
      </c>
      <c r="AQ103" s="30">
        <f>+DATA!AE410*200</f>
        <v>90000</v>
      </c>
      <c r="AR103" s="30">
        <f>+DATA!AF410*200</f>
        <v>90000</v>
      </c>
      <c r="AS103" s="30">
        <f>+DATA!AG410*200</f>
        <v>90000</v>
      </c>
      <c r="AT103" s="30">
        <f>+DATA!AH410*200</f>
        <v>90000</v>
      </c>
      <c r="AU103" s="30">
        <f>+DATA!AI410*200</f>
        <v>90000</v>
      </c>
      <c r="AV103" s="30">
        <f>+DATA!AJ410*200</f>
        <v>90000</v>
      </c>
      <c r="AW103" s="30">
        <f>+DATA!AK410*200</f>
        <v>90000</v>
      </c>
      <c r="AX103" s="30">
        <f>+DATA!AL410*200</f>
        <v>90000</v>
      </c>
      <c r="AY103" s="30">
        <f>+DATA!AM410*200</f>
        <v>96000</v>
      </c>
      <c r="AZ103" s="30">
        <f>+DATA!AN410*200</f>
        <v>96000</v>
      </c>
      <c r="BA103" s="30">
        <f>+DATA!AO410*200</f>
        <v>96000</v>
      </c>
      <c r="BB103" s="30">
        <f>+DATA!AP410*200</f>
        <v>96000</v>
      </c>
      <c r="BC103" s="30">
        <f>+DATA!AQ410*200</f>
        <v>96000</v>
      </c>
      <c r="BD103" s="30">
        <f>+DATA!AR410*200</f>
        <v>96000</v>
      </c>
      <c r="BE103" s="30">
        <f>+DATA!AS410*200</f>
        <v>96000</v>
      </c>
      <c r="BF103" s="30">
        <f>+DATA!AT410*200</f>
        <v>96000</v>
      </c>
      <c r="BG103" s="30">
        <f>+DATA!AU410*200</f>
        <v>96000</v>
      </c>
      <c r="BH103" s="30">
        <f>+DATA!AV410*200</f>
        <v>96000</v>
      </c>
      <c r="BI103" s="30">
        <f>+DATA!AW410*200</f>
        <v>96000</v>
      </c>
      <c r="BJ103" s="30">
        <f>+DATA!AX410*200</f>
        <v>96000</v>
      </c>
      <c r="BK103" s="30">
        <f>+DATA!AY410*200</f>
        <v>100000</v>
      </c>
      <c r="BL103" s="30">
        <f>+DATA!AZ410*200</f>
        <v>100000</v>
      </c>
      <c r="BM103" s="30">
        <f>+DATA!BA410*200</f>
        <v>100000</v>
      </c>
      <c r="BN103" s="30">
        <f>+DATA!BB410*200</f>
        <v>100000</v>
      </c>
      <c r="BO103" s="30">
        <f>+DATA!BC410*200</f>
        <v>100000</v>
      </c>
      <c r="BP103" s="30">
        <f>+DATA!BD410*200</f>
        <v>100000</v>
      </c>
      <c r="BQ103" s="30">
        <f>+DATA!BE410*200</f>
        <v>100000</v>
      </c>
      <c r="BR103" s="30">
        <f>+DATA!BF410*200</f>
        <v>100000</v>
      </c>
      <c r="BS103" s="30">
        <f>+DATA!BG410*200</f>
        <v>100000</v>
      </c>
      <c r="BT103" s="30">
        <f>+DATA!BH410*200</f>
        <v>100000</v>
      </c>
      <c r="BU103" s="30">
        <f>+DATA!BI410*200</f>
        <v>100000</v>
      </c>
      <c r="BV103" s="30">
        <f>+DATA!BJ410*200</f>
        <v>100000</v>
      </c>
      <c r="BW103" s="232">
        <f t="shared" si="18"/>
        <v>5520000</v>
      </c>
    </row>
    <row r="104" spans="1:75" ht="16.2" thickBot="1" x14ac:dyDescent="0.35">
      <c r="A104" s="1074" t="s">
        <v>115</v>
      </c>
      <c r="C104"/>
      <c r="D104"/>
      <c r="E104"/>
      <c r="F104"/>
      <c r="G104"/>
      <c r="H104"/>
      <c r="I104"/>
      <c r="J104"/>
      <c r="K104"/>
      <c r="L104"/>
      <c r="M104"/>
      <c r="N104"/>
      <c r="O104" s="30">
        <f>+DATA!C411</f>
        <v>4</v>
      </c>
      <c r="P104" s="30">
        <f>+DATA!D411</f>
        <v>4</v>
      </c>
      <c r="Q104" s="30">
        <f>+DATA!E411</f>
        <v>4</v>
      </c>
      <c r="R104" s="30">
        <f>+DATA!F411</f>
        <v>4</v>
      </c>
      <c r="S104" s="30">
        <f>+DATA!G411</f>
        <v>4</v>
      </c>
      <c r="T104" s="30">
        <f>+DATA!H411</f>
        <v>4</v>
      </c>
      <c r="U104" s="30">
        <f>+DATA!I411</f>
        <v>4</v>
      </c>
      <c r="V104" s="30">
        <f>+DATA!J411</f>
        <v>4</v>
      </c>
      <c r="W104" s="30">
        <f>+DATA!K411</f>
        <v>4</v>
      </c>
      <c r="X104" s="30">
        <f>+DATA!L411</f>
        <v>4</v>
      </c>
      <c r="Y104" s="30">
        <f>+DATA!M411</f>
        <v>4</v>
      </c>
      <c r="Z104" s="30">
        <f>+DATA!N411</f>
        <v>4</v>
      </c>
      <c r="AA104" s="30">
        <f>+DATA!O411</f>
        <v>4.5</v>
      </c>
      <c r="AB104" s="30">
        <f>+DATA!P411</f>
        <v>4.5</v>
      </c>
      <c r="AC104" s="30">
        <f>+DATA!Q411</f>
        <v>4.5</v>
      </c>
      <c r="AD104" s="30">
        <f>+DATA!R411</f>
        <v>4.5</v>
      </c>
      <c r="AE104" s="30">
        <f>+DATA!S411</f>
        <v>4.5</v>
      </c>
      <c r="AF104" s="30">
        <f>+DATA!T411</f>
        <v>4.5</v>
      </c>
      <c r="AG104" s="30">
        <f>+DATA!U411</f>
        <v>4.5</v>
      </c>
      <c r="AH104" s="30">
        <f>+DATA!V411</f>
        <v>4.5</v>
      </c>
      <c r="AI104" s="30">
        <f>+DATA!W411</f>
        <v>4.5</v>
      </c>
      <c r="AJ104" s="30">
        <f>+DATA!X411</f>
        <v>4.5</v>
      </c>
      <c r="AK104" s="30">
        <f>+DATA!Y411</f>
        <v>4.5</v>
      </c>
      <c r="AL104" s="30">
        <f>+DATA!Z411</f>
        <v>4.5</v>
      </c>
      <c r="AM104" s="30">
        <f>+DATA!AA411</f>
        <v>4.7</v>
      </c>
      <c r="AN104" s="30">
        <f>+DATA!AB411</f>
        <v>4.7</v>
      </c>
      <c r="AO104" s="30">
        <f>+DATA!AC411</f>
        <v>4.7</v>
      </c>
      <c r="AP104" s="30">
        <f>+DATA!AD411</f>
        <v>4.7</v>
      </c>
      <c r="AQ104" s="30">
        <f>+DATA!AE411</f>
        <v>4.7</v>
      </c>
      <c r="AR104" s="30">
        <f>+DATA!AF411</f>
        <v>4.7</v>
      </c>
      <c r="AS104" s="30">
        <f>+DATA!AG411</f>
        <v>4.7</v>
      </c>
      <c r="AT104" s="30">
        <f>+DATA!AH411</f>
        <v>4.7</v>
      </c>
      <c r="AU104" s="30">
        <f>+DATA!AI411</f>
        <v>4.7</v>
      </c>
      <c r="AV104" s="30">
        <f>+DATA!AJ411</f>
        <v>4.7</v>
      </c>
      <c r="AW104" s="30">
        <f>+DATA!AK411</f>
        <v>4.7</v>
      </c>
      <c r="AX104" s="30">
        <f>+DATA!AL411</f>
        <v>4.7</v>
      </c>
      <c r="AY104" s="30">
        <f>+DATA!AM411</f>
        <v>4.75</v>
      </c>
      <c r="AZ104" s="30">
        <f>+DATA!AN411</f>
        <v>4.75</v>
      </c>
      <c r="BA104" s="30">
        <f>+DATA!AO411</f>
        <v>4.75</v>
      </c>
      <c r="BB104" s="30">
        <f>+DATA!AP411</f>
        <v>4.75</v>
      </c>
      <c r="BC104" s="30">
        <f>+DATA!AQ411</f>
        <v>4.75</v>
      </c>
      <c r="BD104" s="30">
        <f>+DATA!AR411</f>
        <v>4.75</v>
      </c>
      <c r="BE104" s="30">
        <f>+DATA!AS411</f>
        <v>4.75</v>
      </c>
      <c r="BF104" s="30">
        <f>+DATA!AT411</f>
        <v>4.75</v>
      </c>
      <c r="BG104" s="30">
        <f>+DATA!AU411</f>
        <v>4.75</v>
      </c>
      <c r="BH104" s="30">
        <f>+DATA!AV411</f>
        <v>4.75</v>
      </c>
      <c r="BI104" s="30">
        <f>+DATA!AW411</f>
        <v>4.75</v>
      </c>
      <c r="BJ104" s="30">
        <f>+DATA!AX411</f>
        <v>4.75</v>
      </c>
      <c r="BK104" s="30">
        <f>+DATA!AY411</f>
        <v>4.8</v>
      </c>
      <c r="BL104" s="30">
        <f>+DATA!AZ411</f>
        <v>4.8</v>
      </c>
      <c r="BM104" s="30">
        <f>+DATA!BA411</f>
        <v>4.8</v>
      </c>
      <c r="BN104" s="30">
        <f>+DATA!BB411</f>
        <v>4.8</v>
      </c>
      <c r="BO104" s="30">
        <f>+DATA!BC411</f>
        <v>4.8</v>
      </c>
      <c r="BP104" s="30">
        <f>+DATA!BD411</f>
        <v>4.8</v>
      </c>
      <c r="BQ104" s="30">
        <f>+DATA!BE411</f>
        <v>4.8</v>
      </c>
      <c r="BR104" s="30">
        <f>+DATA!BF411</f>
        <v>4.8</v>
      </c>
      <c r="BS104" s="30">
        <f>+DATA!BG411</f>
        <v>4.8</v>
      </c>
      <c r="BT104" s="30">
        <f>+DATA!BH411</f>
        <v>4.8</v>
      </c>
      <c r="BU104" s="30">
        <f>+DATA!BI411</f>
        <v>4.8</v>
      </c>
      <c r="BV104" s="30">
        <f>+DATA!BJ411</f>
        <v>4.8</v>
      </c>
      <c r="BW104" s="232">
        <f t="shared" si="18"/>
        <v>273.00000000000006</v>
      </c>
    </row>
    <row r="105" spans="1:75" ht="16.2" thickBot="1" x14ac:dyDescent="0.35">
      <c r="BW105" s="62">
        <f t="shared" si="18"/>
        <v>0</v>
      </c>
    </row>
    <row r="106" spans="1:75" ht="16.2" thickBot="1" x14ac:dyDescent="0.35">
      <c r="A106" s="30" t="s">
        <v>1048</v>
      </c>
      <c r="BW106" s="62"/>
    </row>
    <row r="107" spans="1:75" ht="16.2" thickBot="1" x14ac:dyDescent="0.35">
      <c r="A107" s="334" t="s">
        <v>1047</v>
      </c>
      <c r="BW107" s="62">
        <f t="shared" si="18"/>
        <v>0</v>
      </c>
    </row>
    <row r="108" spans="1:75" ht="16.2" thickBot="1" x14ac:dyDescent="0.35">
      <c r="A108" s="1074" t="s">
        <v>108</v>
      </c>
      <c r="O108" s="30">
        <f>+DATA!C417</f>
        <v>25</v>
      </c>
      <c r="P108" s="30">
        <f>+DATA!D417</f>
        <v>25</v>
      </c>
      <c r="Q108" s="30">
        <f>+DATA!E417</f>
        <v>25</v>
      </c>
      <c r="R108" s="30">
        <f>+DATA!F417</f>
        <v>25</v>
      </c>
      <c r="S108" s="30">
        <f>+DATA!G417</f>
        <v>25</v>
      </c>
      <c r="T108" s="30">
        <f>+DATA!H417</f>
        <v>25</v>
      </c>
      <c r="U108" s="30">
        <f>+DATA!I417</f>
        <v>25</v>
      </c>
      <c r="V108" s="30">
        <f>+DATA!J417</f>
        <v>25</v>
      </c>
      <c r="W108" s="30">
        <f>+DATA!K417</f>
        <v>25</v>
      </c>
      <c r="X108" s="30">
        <f>+DATA!L417</f>
        <v>25</v>
      </c>
      <c r="Y108" s="30">
        <f>+DATA!M417</f>
        <v>25</v>
      </c>
      <c r="Z108" s="30">
        <f>+DATA!N417</f>
        <v>25</v>
      </c>
      <c r="AA108" s="30">
        <f>+DATA!O417</f>
        <v>25</v>
      </c>
      <c r="AB108" s="30">
        <f>+DATA!P417</f>
        <v>25</v>
      </c>
      <c r="AC108" s="30">
        <f>+DATA!Q417</f>
        <v>25</v>
      </c>
      <c r="AD108" s="30">
        <f>+DATA!R417</f>
        <v>25</v>
      </c>
      <c r="AE108" s="30">
        <f>+DATA!S417</f>
        <v>25</v>
      </c>
      <c r="AF108" s="30">
        <f>+DATA!T417</f>
        <v>25</v>
      </c>
      <c r="AG108" s="30">
        <f>+DATA!U417</f>
        <v>25</v>
      </c>
      <c r="AH108" s="30">
        <f>+DATA!V417</f>
        <v>25</v>
      </c>
      <c r="AI108" s="30">
        <f>+DATA!W417</f>
        <v>25</v>
      </c>
      <c r="AJ108" s="30">
        <f>+DATA!X417</f>
        <v>25</v>
      </c>
      <c r="AK108" s="30">
        <f>+DATA!Y417</f>
        <v>25</v>
      </c>
      <c r="AL108" s="30">
        <f>+DATA!Z417</f>
        <v>25</v>
      </c>
      <c r="AM108" s="30">
        <f>+DATA!AA417</f>
        <v>29</v>
      </c>
      <c r="AN108" s="30">
        <f>+DATA!AB417</f>
        <v>29</v>
      </c>
      <c r="AO108" s="30">
        <f>+DATA!AC417</f>
        <v>29</v>
      </c>
      <c r="AP108" s="30">
        <f>+DATA!AD417</f>
        <v>29</v>
      </c>
      <c r="AQ108" s="30">
        <f>+DATA!AE417</f>
        <v>29</v>
      </c>
      <c r="AR108" s="30">
        <f>+DATA!AF417</f>
        <v>29</v>
      </c>
      <c r="AS108" s="30">
        <f>+DATA!AG417</f>
        <v>29</v>
      </c>
      <c r="AT108" s="30">
        <f>+DATA!AH417</f>
        <v>29</v>
      </c>
      <c r="AU108" s="30">
        <f>+DATA!AI417</f>
        <v>29</v>
      </c>
      <c r="AV108" s="30">
        <f>+DATA!AJ417</f>
        <v>29</v>
      </c>
      <c r="AW108" s="30">
        <f>+DATA!AK417</f>
        <v>29</v>
      </c>
      <c r="AX108" s="30">
        <f>+DATA!AL417</f>
        <v>29</v>
      </c>
      <c r="AY108" s="30">
        <f>+DATA!AM417</f>
        <v>30</v>
      </c>
      <c r="AZ108" s="30">
        <f>+DATA!AN417</f>
        <v>30</v>
      </c>
      <c r="BA108" s="30">
        <f>+DATA!AO417</f>
        <v>30</v>
      </c>
      <c r="BB108" s="30">
        <f>+DATA!AP417</f>
        <v>30</v>
      </c>
      <c r="BC108" s="30">
        <f>+DATA!AQ417</f>
        <v>30</v>
      </c>
      <c r="BD108" s="30">
        <f>+DATA!AR417</f>
        <v>30</v>
      </c>
      <c r="BE108" s="30">
        <f>+DATA!AS417</f>
        <v>30</v>
      </c>
      <c r="BF108" s="30">
        <f>+DATA!AT417</f>
        <v>30</v>
      </c>
      <c r="BG108" s="30">
        <f>+DATA!AU417</f>
        <v>30</v>
      </c>
      <c r="BH108" s="30">
        <f>+DATA!AV417</f>
        <v>30</v>
      </c>
      <c r="BI108" s="30">
        <f>+DATA!AW417</f>
        <v>30</v>
      </c>
      <c r="BJ108" s="30">
        <f>+DATA!AX417</f>
        <v>30</v>
      </c>
      <c r="BK108" s="30">
        <f>+DATA!AY417</f>
        <v>30</v>
      </c>
      <c r="BL108" s="30">
        <f>+DATA!AZ417</f>
        <v>30</v>
      </c>
      <c r="BM108" s="30">
        <f>+DATA!BA417</f>
        <v>30</v>
      </c>
      <c r="BN108" s="30">
        <f>+DATA!BB417</f>
        <v>30</v>
      </c>
      <c r="BO108" s="30">
        <f>+DATA!BC417</f>
        <v>30</v>
      </c>
      <c r="BP108" s="30">
        <f>+DATA!BD417</f>
        <v>30</v>
      </c>
      <c r="BQ108" s="30">
        <f>+DATA!BE417</f>
        <v>30</v>
      </c>
      <c r="BR108" s="30">
        <f>+DATA!BF417</f>
        <v>30</v>
      </c>
      <c r="BS108" s="30">
        <f>+DATA!BG417</f>
        <v>30</v>
      </c>
      <c r="BT108" s="30">
        <f>+DATA!BH417</f>
        <v>30</v>
      </c>
      <c r="BU108" s="30">
        <f>+DATA!BI417</f>
        <v>30</v>
      </c>
      <c r="BV108" s="30">
        <f>+DATA!BJ417</f>
        <v>30</v>
      </c>
      <c r="BW108" s="232">
        <f t="shared" si="18"/>
        <v>1668</v>
      </c>
    </row>
    <row r="109" spans="1:75" ht="16.2" thickBot="1" x14ac:dyDescent="0.35">
      <c r="A109" s="1074" t="s">
        <v>109</v>
      </c>
      <c r="O109" s="30">
        <f>+DATA!C418</f>
        <v>5.5</v>
      </c>
      <c r="P109" s="30">
        <f>+DATA!D418</f>
        <v>5.5</v>
      </c>
      <c r="Q109" s="30">
        <f>+DATA!E418</f>
        <v>5.5</v>
      </c>
      <c r="R109" s="30">
        <f>+DATA!F418</f>
        <v>5.5</v>
      </c>
      <c r="S109" s="30">
        <f>+DATA!G418</f>
        <v>5.5</v>
      </c>
      <c r="T109" s="30">
        <f>+DATA!H418</f>
        <v>5.5</v>
      </c>
      <c r="U109" s="30">
        <f>+DATA!I418</f>
        <v>5.5</v>
      </c>
      <c r="V109" s="30">
        <f>+DATA!J418</f>
        <v>5.5</v>
      </c>
      <c r="W109" s="30">
        <f>+DATA!K418</f>
        <v>5.5</v>
      </c>
      <c r="X109" s="30">
        <f>+DATA!L418</f>
        <v>5.5</v>
      </c>
      <c r="Y109" s="30">
        <f>+DATA!M418</f>
        <v>5.5</v>
      </c>
      <c r="Z109" s="30">
        <f>+DATA!N418</f>
        <v>5.5</v>
      </c>
      <c r="AA109" s="30">
        <f>+DATA!O418</f>
        <v>5.55</v>
      </c>
      <c r="AB109" s="30">
        <f>+DATA!P418</f>
        <v>5.55</v>
      </c>
      <c r="AC109" s="30">
        <f>+DATA!Q418</f>
        <v>5.55</v>
      </c>
      <c r="AD109" s="30">
        <f>+DATA!R418</f>
        <v>5.55</v>
      </c>
      <c r="AE109" s="30">
        <f>+DATA!S418</f>
        <v>5.55</v>
      </c>
      <c r="AF109" s="30">
        <f>+DATA!T418</f>
        <v>5.55</v>
      </c>
      <c r="AG109" s="30">
        <f>+DATA!U418</f>
        <v>5.55</v>
      </c>
      <c r="AH109" s="30">
        <f>+DATA!V418</f>
        <v>5.55</v>
      </c>
      <c r="AI109" s="30">
        <f>+DATA!W418</f>
        <v>5.55</v>
      </c>
      <c r="AJ109" s="30">
        <f>+DATA!X418</f>
        <v>5.55</v>
      </c>
      <c r="AK109" s="30">
        <f>+DATA!Y418</f>
        <v>5.55</v>
      </c>
      <c r="AL109" s="30">
        <f>+DATA!Z418</f>
        <v>5.55</v>
      </c>
      <c r="AM109" s="30">
        <f>+DATA!AA418</f>
        <v>5.6</v>
      </c>
      <c r="AN109" s="30">
        <f>+DATA!AB418</f>
        <v>5.6</v>
      </c>
      <c r="AO109" s="30">
        <f>+DATA!AC418</f>
        <v>5.6</v>
      </c>
      <c r="AP109" s="30">
        <f>+DATA!AD418</f>
        <v>5.6</v>
      </c>
      <c r="AQ109" s="30">
        <f>+DATA!AE418</f>
        <v>5.6</v>
      </c>
      <c r="AR109" s="30">
        <f>+DATA!AF418</f>
        <v>5.6</v>
      </c>
      <c r="AS109" s="30">
        <f>+DATA!AG418</f>
        <v>5.6</v>
      </c>
      <c r="AT109" s="30">
        <f>+DATA!AH418</f>
        <v>5.6</v>
      </c>
      <c r="AU109" s="30">
        <f>+DATA!AI418</f>
        <v>5.6</v>
      </c>
      <c r="AV109" s="30">
        <f>+DATA!AJ418</f>
        <v>5.6</v>
      </c>
      <c r="AW109" s="30">
        <f>+DATA!AK418</f>
        <v>5.6</v>
      </c>
      <c r="AX109" s="30">
        <f>+DATA!AL418</f>
        <v>5.6</v>
      </c>
      <c r="AY109" s="30">
        <f>+DATA!AM418</f>
        <v>5.7</v>
      </c>
      <c r="AZ109" s="30">
        <f>+DATA!AN418</f>
        <v>5.7</v>
      </c>
      <c r="BA109" s="30">
        <f>+DATA!AO418</f>
        <v>5.7</v>
      </c>
      <c r="BB109" s="30">
        <f>+DATA!AP418</f>
        <v>5.7</v>
      </c>
      <c r="BC109" s="30">
        <f>+DATA!AQ418</f>
        <v>5.7</v>
      </c>
      <c r="BD109" s="30">
        <f>+DATA!AR418</f>
        <v>5.7</v>
      </c>
      <c r="BE109" s="30">
        <f>+DATA!AS418</f>
        <v>5.7</v>
      </c>
      <c r="BF109" s="30">
        <f>+DATA!AT418</f>
        <v>5.7</v>
      </c>
      <c r="BG109" s="30">
        <f>+DATA!AU418</f>
        <v>5.7</v>
      </c>
      <c r="BH109" s="30">
        <f>+DATA!AV418</f>
        <v>5.7</v>
      </c>
      <c r="BI109" s="30">
        <f>+DATA!AW418</f>
        <v>5.7</v>
      </c>
      <c r="BJ109" s="30">
        <f>+DATA!AX418</f>
        <v>5.7</v>
      </c>
      <c r="BK109" s="30">
        <f>+DATA!AY418</f>
        <v>6</v>
      </c>
      <c r="BL109" s="30">
        <f>+DATA!AZ418</f>
        <v>6</v>
      </c>
      <c r="BM109" s="30">
        <f>+DATA!BA418</f>
        <v>6</v>
      </c>
      <c r="BN109" s="30">
        <f>+DATA!BB418</f>
        <v>6</v>
      </c>
      <c r="BO109" s="30">
        <f>+DATA!BC418</f>
        <v>6</v>
      </c>
      <c r="BP109" s="30">
        <f>+DATA!BD418</f>
        <v>6</v>
      </c>
      <c r="BQ109" s="30">
        <f>+DATA!BE418</f>
        <v>6</v>
      </c>
      <c r="BR109" s="30">
        <f>+DATA!BF418</f>
        <v>6</v>
      </c>
      <c r="BS109" s="30">
        <f>+DATA!BG418</f>
        <v>6</v>
      </c>
      <c r="BT109" s="30">
        <f>+DATA!BH418</f>
        <v>6</v>
      </c>
      <c r="BU109" s="30">
        <f>+DATA!BI418</f>
        <v>6</v>
      </c>
      <c r="BV109" s="30">
        <f>+DATA!BJ418</f>
        <v>6</v>
      </c>
      <c r="BW109" s="232">
        <f t="shared" si="18"/>
        <v>340.19999999999976</v>
      </c>
    </row>
    <row r="110" spans="1:75" ht="16.2" thickBot="1" x14ac:dyDescent="0.35">
      <c r="A110" s="1074" t="s">
        <v>110</v>
      </c>
      <c r="O110" s="30">
        <f>+DATA!C419</f>
        <v>15</v>
      </c>
      <c r="P110" s="30">
        <f>+DATA!D419</f>
        <v>15</v>
      </c>
      <c r="Q110" s="30">
        <f>+DATA!E419</f>
        <v>15</v>
      </c>
      <c r="R110" s="30">
        <f>+DATA!F419</f>
        <v>15</v>
      </c>
      <c r="S110" s="30">
        <f>+DATA!G419</f>
        <v>15</v>
      </c>
      <c r="T110" s="30">
        <f>+DATA!H419</f>
        <v>15</v>
      </c>
      <c r="U110" s="30">
        <f>+DATA!I419</f>
        <v>15</v>
      </c>
      <c r="V110" s="30">
        <f>+DATA!J419</f>
        <v>15</v>
      </c>
      <c r="W110" s="30">
        <f>+DATA!K419</f>
        <v>15</v>
      </c>
      <c r="X110" s="30">
        <f>+DATA!L419</f>
        <v>15</v>
      </c>
      <c r="Y110" s="30">
        <f>+DATA!M419</f>
        <v>15</v>
      </c>
      <c r="Z110" s="30">
        <f>+DATA!N419</f>
        <v>15</v>
      </c>
      <c r="AA110" s="30">
        <f>+DATA!O419</f>
        <v>16</v>
      </c>
      <c r="AB110" s="30">
        <f>+DATA!P419</f>
        <v>16</v>
      </c>
      <c r="AC110" s="30">
        <f>+DATA!Q419</f>
        <v>16</v>
      </c>
      <c r="AD110" s="30">
        <f>+DATA!R419</f>
        <v>16</v>
      </c>
      <c r="AE110" s="30">
        <f>+DATA!S419</f>
        <v>16</v>
      </c>
      <c r="AF110" s="30">
        <f>+DATA!T419</f>
        <v>16</v>
      </c>
      <c r="AG110" s="30">
        <f>+DATA!U419</f>
        <v>16</v>
      </c>
      <c r="AH110" s="30">
        <f>+DATA!V419</f>
        <v>16</v>
      </c>
      <c r="AI110" s="30">
        <f>+DATA!W419</f>
        <v>16</v>
      </c>
      <c r="AJ110" s="30">
        <f>+DATA!X419</f>
        <v>16</v>
      </c>
      <c r="AK110" s="30">
        <f>+DATA!Y419</f>
        <v>16</v>
      </c>
      <c r="AL110" s="30">
        <f>+DATA!Z419</f>
        <v>16</v>
      </c>
      <c r="AM110" s="30">
        <f>+DATA!AA419</f>
        <v>16</v>
      </c>
      <c r="AN110" s="30">
        <f>+DATA!AB419</f>
        <v>16</v>
      </c>
      <c r="AO110" s="30">
        <f>+DATA!AC419</f>
        <v>16</v>
      </c>
      <c r="AP110" s="30">
        <f>+DATA!AD419</f>
        <v>16</v>
      </c>
      <c r="AQ110" s="30">
        <f>+DATA!AE419</f>
        <v>16</v>
      </c>
      <c r="AR110" s="30">
        <f>+DATA!AF419</f>
        <v>16</v>
      </c>
      <c r="AS110" s="30">
        <f>+DATA!AG419</f>
        <v>16</v>
      </c>
      <c r="AT110" s="30">
        <f>+DATA!AH419</f>
        <v>16</v>
      </c>
      <c r="AU110" s="30">
        <f>+DATA!AI419</f>
        <v>16</v>
      </c>
      <c r="AV110" s="30">
        <f>+DATA!AJ419</f>
        <v>16</v>
      </c>
      <c r="AW110" s="30">
        <f>+DATA!AK419</f>
        <v>16</v>
      </c>
      <c r="AX110" s="30">
        <f>+DATA!AL419</f>
        <v>16</v>
      </c>
      <c r="AY110" s="30">
        <f>+DATA!AM419</f>
        <v>17</v>
      </c>
      <c r="AZ110" s="30">
        <f>+DATA!AN419</f>
        <v>17</v>
      </c>
      <c r="BA110" s="30">
        <f>+DATA!AO419</f>
        <v>17</v>
      </c>
      <c r="BB110" s="30">
        <f>+DATA!AP419</f>
        <v>17</v>
      </c>
      <c r="BC110" s="30">
        <f>+DATA!AQ419</f>
        <v>17</v>
      </c>
      <c r="BD110" s="30">
        <f>+DATA!AR419</f>
        <v>17</v>
      </c>
      <c r="BE110" s="30">
        <f>+DATA!AS419</f>
        <v>17</v>
      </c>
      <c r="BF110" s="30">
        <f>+DATA!AT419</f>
        <v>17</v>
      </c>
      <c r="BG110" s="30">
        <f>+DATA!AU419</f>
        <v>17</v>
      </c>
      <c r="BH110" s="30">
        <f>+DATA!AV419</f>
        <v>17</v>
      </c>
      <c r="BI110" s="30">
        <f>+DATA!AW419</f>
        <v>17</v>
      </c>
      <c r="BJ110" s="30">
        <f>+DATA!AX419</f>
        <v>17</v>
      </c>
      <c r="BK110" s="30">
        <f>+DATA!AY419</f>
        <v>17</v>
      </c>
      <c r="BL110" s="30">
        <f>+DATA!AZ419</f>
        <v>17</v>
      </c>
      <c r="BM110" s="30">
        <f>+DATA!BA419</f>
        <v>17</v>
      </c>
      <c r="BN110" s="30">
        <f>+DATA!BB419</f>
        <v>17</v>
      </c>
      <c r="BO110" s="30">
        <f>+DATA!BC419</f>
        <v>17</v>
      </c>
      <c r="BP110" s="30">
        <f>+DATA!BD419</f>
        <v>17</v>
      </c>
      <c r="BQ110" s="30">
        <f>+DATA!BE419</f>
        <v>17</v>
      </c>
      <c r="BR110" s="30">
        <f>+DATA!BF419</f>
        <v>17</v>
      </c>
      <c r="BS110" s="30">
        <f>+DATA!BG419</f>
        <v>17</v>
      </c>
      <c r="BT110" s="30">
        <f>+DATA!BH419</f>
        <v>17</v>
      </c>
      <c r="BU110" s="30">
        <f>+DATA!BI419</f>
        <v>17</v>
      </c>
      <c r="BV110" s="30">
        <f>+DATA!BJ419</f>
        <v>17</v>
      </c>
      <c r="BW110" s="232">
        <f t="shared" si="18"/>
        <v>972</v>
      </c>
    </row>
    <row r="111" spans="1:75" ht="16.2" thickBot="1" x14ac:dyDescent="0.35">
      <c r="A111" s="1074" t="s">
        <v>109</v>
      </c>
      <c r="O111" s="30">
        <f>+DATA!C420</f>
        <v>8.5</v>
      </c>
      <c r="P111" s="30">
        <f>+DATA!D420</f>
        <v>8.5</v>
      </c>
      <c r="Q111" s="30">
        <f>+DATA!E420</f>
        <v>8.5</v>
      </c>
      <c r="R111" s="30">
        <f>+DATA!F420</f>
        <v>8.5</v>
      </c>
      <c r="S111" s="30">
        <f>+DATA!G420</f>
        <v>8.5</v>
      </c>
      <c r="T111" s="30">
        <f>+DATA!H420</f>
        <v>8.5</v>
      </c>
      <c r="U111" s="30">
        <f>+DATA!I420</f>
        <v>8.5</v>
      </c>
      <c r="V111" s="30">
        <f>+DATA!J420</f>
        <v>8.5</v>
      </c>
      <c r="W111" s="30">
        <f>+DATA!K420</f>
        <v>8.5</v>
      </c>
      <c r="X111" s="30">
        <f>+DATA!L420</f>
        <v>8.5</v>
      </c>
      <c r="Y111" s="30">
        <f>+DATA!M420</f>
        <v>8.5</v>
      </c>
      <c r="Z111" s="30">
        <f>+DATA!N420</f>
        <v>8.5</v>
      </c>
      <c r="AA111" s="30">
        <f>+DATA!O420</f>
        <v>8.6999999999999993</v>
      </c>
      <c r="AB111" s="30">
        <f>+DATA!P420</f>
        <v>8.6999999999999993</v>
      </c>
      <c r="AC111" s="30">
        <f>+DATA!Q420</f>
        <v>8.6999999999999993</v>
      </c>
      <c r="AD111" s="30">
        <f>+DATA!R420</f>
        <v>8.6999999999999993</v>
      </c>
      <c r="AE111" s="30">
        <f>+DATA!S420</f>
        <v>8.6999999999999993</v>
      </c>
      <c r="AF111" s="30">
        <f>+DATA!T420</f>
        <v>8.6999999999999993</v>
      </c>
      <c r="AG111" s="30">
        <f>+DATA!U420</f>
        <v>8.6999999999999993</v>
      </c>
      <c r="AH111" s="30">
        <f>+DATA!V420</f>
        <v>8.6999999999999993</v>
      </c>
      <c r="AI111" s="30">
        <f>+DATA!W420</f>
        <v>8.6999999999999993</v>
      </c>
      <c r="AJ111" s="30">
        <f>+DATA!X420</f>
        <v>8.6999999999999993</v>
      </c>
      <c r="AK111" s="30">
        <f>+DATA!Y420</f>
        <v>8.6999999999999993</v>
      </c>
      <c r="AL111" s="30">
        <f>+DATA!Z420</f>
        <v>8.6999999999999993</v>
      </c>
      <c r="AM111" s="30">
        <f>+DATA!AA420</f>
        <v>9</v>
      </c>
      <c r="AN111" s="30">
        <f>+DATA!AB420</f>
        <v>9</v>
      </c>
      <c r="AO111" s="30">
        <f>+DATA!AC420</f>
        <v>9</v>
      </c>
      <c r="AP111" s="30">
        <f>+DATA!AD420</f>
        <v>9</v>
      </c>
      <c r="AQ111" s="30">
        <f>+DATA!AE420</f>
        <v>9</v>
      </c>
      <c r="AR111" s="30">
        <f>+DATA!AF420</f>
        <v>9</v>
      </c>
      <c r="AS111" s="30">
        <f>+DATA!AG420</f>
        <v>9</v>
      </c>
      <c r="AT111" s="30">
        <f>+DATA!AH420</f>
        <v>9</v>
      </c>
      <c r="AU111" s="30">
        <f>+DATA!AI420</f>
        <v>9</v>
      </c>
      <c r="AV111" s="30">
        <f>+DATA!AJ420</f>
        <v>9</v>
      </c>
      <c r="AW111" s="30">
        <f>+DATA!AK420</f>
        <v>9</v>
      </c>
      <c r="AX111" s="30">
        <f>+DATA!AL420</f>
        <v>9</v>
      </c>
      <c r="AY111" s="30">
        <f>+DATA!AM420</f>
        <v>9.8000000000000007</v>
      </c>
      <c r="AZ111" s="30">
        <f>+DATA!AN420</f>
        <v>9.8000000000000007</v>
      </c>
      <c r="BA111" s="30">
        <f>+DATA!AO420</f>
        <v>9.8000000000000007</v>
      </c>
      <c r="BB111" s="30">
        <f>+DATA!AP420</f>
        <v>9.8000000000000007</v>
      </c>
      <c r="BC111" s="30">
        <f>+DATA!AQ420</f>
        <v>9.8000000000000007</v>
      </c>
      <c r="BD111" s="30">
        <f>+DATA!AR420</f>
        <v>9.8000000000000007</v>
      </c>
      <c r="BE111" s="30">
        <f>+DATA!AS420</f>
        <v>9.8000000000000007</v>
      </c>
      <c r="BF111" s="30">
        <f>+DATA!AT420</f>
        <v>9.8000000000000007</v>
      </c>
      <c r="BG111" s="30">
        <f>+DATA!AU420</f>
        <v>9.8000000000000007</v>
      </c>
      <c r="BH111" s="30">
        <f>+DATA!AV420</f>
        <v>9.8000000000000007</v>
      </c>
      <c r="BI111" s="30">
        <f>+DATA!AW420</f>
        <v>9.8000000000000007</v>
      </c>
      <c r="BJ111" s="30">
        <f>+DATA!AX420</f>
        <v>9.8000000000000007</v>
      </c>
      <c r="BK111" s="30">
        <f>+DATA!AY420</f>
        <v>10</v>
      </c>
      <c r="BL111" s="30">
        <f>+DATA!AZ420</f>
        <v>10</v>
      </c>
      <c r="BM111" s="30">
        <f>+DATA!BA420</f>
        <v>10</v>
      </c>
      <c r="BN111" s="30">
        <f>+DATA!BB420</f>
        <v>10</v>
      </c>
      <c r="BO111" s="30">
        <f>+DATA!BC420</f>
        <v>10</v>
      </c>
      <c r="BP111" s="30">
        <f>+DATA!BD420</f>
        <v>10</v>
      </c>
      <c r="BQ111" s="30">
        <f>+DATA!BE420</f>
        <v>10</v>
      </c>
      <c r="BR111" s="30">
        <f>+DATA!BF420</f>
        <v>10</v>
      </c>
      <c r="BS111" s="30">
        <f>+DATA!BG420</f>
        <v>10</v>
      </c>
      <c r="BT111" s="30">
        <f>+DATA!BH420</f>
        <v>10</v>
      </c>
      <c r="BU111" s="30">
        <f>+DATA!BI420</f>
        <v>10</v>
      </c>
      <c r="BV111" s="30">
        <f>+DATA!BJ420</f>
        <v>10</v>
      </c>
      <c r="BW111" s="232">
        <f t="shared" si="18"/>
        <v>552</v>
      </c>
    </row>
    <row r="112" spans="1:75" ht="16.2" thickBot="1" x14ac:dyDescent="0.35">
      <c r="A112" s="1074" t="s">
        <v>111</v>
      </c>
      <c r="O112" s="30">
        <f>+DATA!C421</f>
        <v>12</v>
      </c>
      <c r="P112" s="30">
        <f>+DATA!D421</f>
        <v>12</v>
      </c>
      <c r="Q112" s="30">
        <f>+DATA!E421</f>
        <v>12</v>
      </c>
      <c r="R112" s="30">
        <f>+DATA!F421</f>
        <v>12</v>
      </c>
      <c r="S112" s="30">
        <f>+DATA!G421</f>
        <v>12</v>
      </c>
      <c r="T112" s="30">
        <f>+DATA!H421</f>
        <v>12</v>
      </c>
      <c r="U112" s="30">
        <f>+DATA!I421</f>
        <v>12</v>
      </c>
      <c r="V112" s="30">
        <f>+DATA!J421</f>
        <v>12</v>
      </c>
      <c r="W112" s="30">
        <f>+DATA!K421</f>
        <v>12</v>
      </c>
      <c r="X112" s="30">
        <f>+DATA!L421</f>
        <v>12</v>
      </c>
      <c r="Y112" s="30">
        <f>+DATA!M421</f>
        <v>12</v>
      </c>
      <c r="Z112" s="30">
        <f>+DATA!N421</f>
        <v>12</v>
      </c>
      <c r="AA112" s="30">
        <f>+DATA!O421</f>
        <v>12</v>
      </c>
      <c r="AB112" s="30">
        <f>+DATA!P421</f>
        <v>12</v>
      </c>
      <c r="AC112" s="30">
        <f>+DATA!Q421</f>
        <v>12</v>
      </c>
      <c r="AD112" s="30">
        <f>+DATA!R421</f>
        <v>12</v>
      </c>
      <c r="AE112" s="30">
        <f>+DATA!S421</f>
        <v>12</v>
      </c>
      <c r="AF112" s="30">
        <f>+DATA!T421</f>
        <v>12</v>
      </c>
      <c r="AG112" s="30">
        <f>+DATA!U421</f>
        <v>12</v>
      </c>
      <c r="AH112" s="30">
        <f>+DATA!V421</f>
        <v>12</v>
      </c>
      <c r="AI112" s="30">
        <f>+DATA!W421</f>
        <v>12</v>
      </c>
      <c r="AJ112" s="30">
        <f>+DATA!X421</f>
        <v>12</v>
      </c>
      <c r="AK112" s="30">
        <f>+DATA!Y421</f>
        <v>12</v>
      </c>
      <c r="AL112" s="30">
        <f>+DATA!Z421</f>
        <v>12</v>
      </c>
      <c r="AM112" s="30">
        <f>+DATA!AA421</f>
        <v>14</v>
      </c>
      <c r="AN112" s="30">
        <f>+DATA!AB421</f>
        <v>14</v>
      </c>
      <c r="AO112" s="30">
        <f>+DATA!AC421</f>
        <v>14</v>
      </c>
      <c r="AP112" s="30">
        <f>+DATA!AD421</f>
        <v>14</v>
      </c>
      <c r="AQ112" s="30">
        <f>+DATA!AE421</f>
        <v>14</v>
      </c>
      <c r="AR112" s="30">
        <f>+DATA!AF421</f>
        <v>14</v>
      </c>
      <c r="AS112" s="30">
        <f>+DATA!AG421</f>
        <v>14</v>
      </c>
      <c r="AT112" s="30">
        <f>+DATA!AH421</f>
        <v>14</v>
      </c>
      <c r="AU112" s="30">
        <f>+DATA!AI421</f>
        <v>14</v>
      </c>
      <c r="AV112" s="30">
        <f>+DATA!AJ421</f>
        <v>14</v>
      </c>
      <c r="AW112" s="30">
        <f>+DATA!AK421</f>
        <v>14</v>
      </c>
      <c r="AX112" s="30">
        <f>+DATA!AL421</f>
        <v>14</v>
      </c>
      <c r="AY112" s="30">
        <f>+DATA!AM421</f>
        <v>15</v>
      </c>
      <c r="AZ112" s="30">
        <f>+DATA!AN421</f>
        <v>15</v>
      </c>
      <c r="BA112" s="30">
        <f>+DATA!AO421</f>
        <v>15</v>
      </c>
      <c r="BB112" s="30">
        <f>+DATA!AP421</f>
        <v>15</v>
      </c>
      <c r="BC112" s="30">
        <f>+DATA!AQ421</f>
        <v>15</v>
      </c>
      <c r="BD112" s="30">
        <f>+DATA!AR421</f>
        <v>15</v>
      </c>
      <c r="BE112" s="30">
        <f>+DATA!AS421</f>
        <v>15</v>
      </c>
      <c r="BF112" s="30">
        <f>+DATA!AT421</f>
        <v>15</v>
      </c>
      <c r="BG112" s="30">
        <f>+DATA!AU421</f>
        <v>15</v>
      </c>
      <c r="BH112" s="30">
        <f>+DATA!AV421</f>
        <v>15</v>
      </c>
      <c r="BI112" s="30">
        <f>+DATA!AW421</f>
        <v>15</v>
      </c>
      <c r="BJ112" s="30">
        <f>+DATA!AX421</f>
        <v>15</v>
      </c>
      <c r="BK112" s="30">
        <f>+DATA!AY421</f>
        <v>15</v>
      </c>
      <c r="BL112" s="30">
        <f>+DATA!AZ421</f>
        <v>15</v>
      </c>
      <c r="BM112" s="30">
        <f>+DATA!BA421</f>
        <v>15</v>
      </c>
      <c r="BN112" s="30">
        <f>+DATA!BB421</f>
        <v>15</v>
      </c>
      <c r="BO112" s="30">
        <f>+DATA!BC421</f>
        <v>15</v>
      </c>
      <c r="BP112" s="30">
        <f>+DATA!BD421</f>
        <v>15</v>
      </c>
      <c r="BQ112" s="30">
        <f>+DATA!BE421</f>
        <v>15</v>
      </c>
      <c r="BR112" s="30">
        <f>+DATA!BF421</f>
        <v>15</v>
      </c>
      <c r="BS112" s="30">
        <f>+DATA!BG421</f>
        <v>15</v>
      </c>
      <c r="BT112" s="30">
        <f>+DATA!BH421</f>
        <v>15</v>
      </c>
      <c r="BU112" s="30">
        <f>+DATA!BI421</f>
        <v>15</v>
      </c>
      <c r="BV112" s="30">
        <f>+DATA!BJ421</f>
        <v>15</v>
      </c>
      <c r="BW112" s="232">
        <f t="shared" si="18"/>
        <v>816</v>
      </c>
    </row>
    <row r="113" spans="1:75" ht="16.2" thickBot="1" x14ac:dyDescent="0.35">
      <c r="A113" s="1074" t="s">
        <v>109</v>
      </c>
      <c r="O113" s="30">
        <f>+DATA!C422</f>
        <v>8</v>
      </c>
      <c r="P113" s="30">
        <f>+DATA!D422</f>
        <v>8</v>
      </c>
      <c r="Q113" s="30">
        <f>+DATA!E422</f>
        <v>8</v>
      </c>
      <c r="R113" s="30">
        <f>+DATA!F422</f>
        <v>8</v>
      </c>
      <c r="S113" s="30">
        <f>+DATA!G422</f>
        <v>8</v>
      </c>
      <c r="T113" s="30">
        <f>+DATA!H422</f>
        <v>8</v>
      </c>
      <c r="U113" s="30">
        <f>+DATA!I422</f>
        <v>8</v>
      </c>
      <c r="V113" s="30">
        <f>+DATA!J422</f>
        <v>8</v>
      </c>
      <c r="W113" s="30">
        <f>+DATA!K422</f>
        <v>8</v>
      </c>
      <c r="X113" s="30">
        <f>+DATA!L422</f>
        <v>8</v>
      </c>
      <c r="Y113" s="30">
        <f>+DATA!M422</f>
        <v>8</v>
      </c>
      <c r="Z113" s="30">
        <f>+DATA!N422</f>
        <v>8</v>
      </c>
      <c r="AA113" s="30">
        <f>+DATA!O422</f>
        <v>8.25</v>
      </c>
      <c r="AB113" s="30">
        <f>+DATA!P422</f>
        <v>8.25</v>
      </c>
      <c r="AC113" s="30">
        <f>+DATA!Q422</f>
        <v>8.25</v>
      </c>
      <c r="AD113" s="30">
        <f>+DATA!R422</f>
        <v>8.25</v>
      </c>
      <c r="AE113" s="30">
        <f>+DATA!S422</f>
        <v>8.25</v>
      </c>
      <c r="AF113" s="30">
        <f>+DATA!T422</f>
        <v>8.25</v>
      </c>
      <c r="AG113" s="30">
        <f>+DATA!U422</f>
        <v>8.25</v>
      </c>
      <c r="AH113" s="30">
        <f>+DATA!V422</f>
        <v>8.25</v>
      </c>
      <c r="AI113" s="30">
        <f>+DATA!W422</f>
        <v>8.25</v>
      </c>
      <c r="AJ113" s="30">
        <f>+DATA!X422</f>
        <v>8.25</v>
      </c>
      <c r="AK113" s="30">
        <f>+DATA!Y422</f>
        <v>8.25</v>
      </c>
      <c r="AL113" s="30">
        <f>+DATA!Z422</f>
        <v>8.25</v>
      </c>
      <c r="AM113" s="30">
        <f>+DATA!AA422</f>
        <v>9.15</v>
      </c>
      <c r="AN113" s="30">
        <f>+DATA!AB422</f>
        <v>9.15</v>
      </c>
      <c r="AO113" s="30">
        <f>+DATA!AC422</f>
        <v>9.15</v>
      </c>
      <c r="AP113" s="30">
        <f>+DATA!AD422</f>
        <v>9.15</v>
      </c>
      <c r="AQ113" s="30">
        <f>+DATA!AE422</f>
        <v>9.15</v>
      </c>
      <c r="AR113" s="30">
        <f>+DATA!AF422</f>
        <v>9.15</v>
      </c>
      <c r="AS113" s="30">
        <f>+DATA!AG422</f>
        <v>9.15</v>
      </c>
      <c r="AT113" s="30">
        <f>+DATA!AH422</f>
        <v>9.15</v>
      </c>
      <c r="AU113" s="30">
        <f>+DATA!AI422</f>
        <v>9.15</v>
      </c>
      <c r="AV113" s="30">
        <f>+DATA!AJ422</f>
        <v>9.15</v>
      </c>
      <c r="AW113" s="30">
        <f>+DATA!AK422</f>
        <v>9.15</v>
      </c>
      <c r="AX113" s="30">
        <f>+DATA!AL422</f>
        <v>9.15</v>
      </c>
      <c r="AY113" s="30">
        <f>+DATA!AM422</f>
        <v>10</v>
      </c>
      <c r="AZ113" s="30">
        <f>+DATA!AN422</f>
        <v>10</v>
      </c>
      <c r="BA113" s="30">
        <f>+DATA!AO422</f>
        <v>10</v>
      </c>
      <c r="BB113" s="30">
        <f>+DATA!AP422</f>
        <v>10</v>
      </c>
      <c r="BC113" s="30">
        <f>+DATA!AQ422</f>
        <v>10</v>
      </c>
      <c r="BD113" s="30">
        <f>+DATA!AR422</f>
        <v>10</v>
      </c>
      <c r="BE113" s="30">
        <f>+DATA!AS422</f>
        <v>10</v>
      </c>
      <c r="BF113" s="30">
        <f>+DATA!AT422</f>
        <v>10</v>
      </c>
      <c r="BG113" s="30">
        <f>+DATA!AU422</f>
        <v>10</v>
      </c>
      <c r="BH113" s="30">
        <f>+DATA!AV422</f>
        <v>10</v>
      </c>
      <c r="BI113" s="30">
        <f>+DATA!AW422</f>
        <v>10</v>
      </c>
      <c r="BJ113" s="30">
        <f>+DATA!AX422</f>
        <v>10</v>
      </c>
      <c r="BK113" s="30">
        <f>+DATA!AY422</f>
        <v>10.5</v>
      </c>
      <c r="BL113" s="30">
        <f>+DATA!AZ422</f>
        <v>10.5</v>
      </c>
      <c r="BM113" s="30">
        <f>+DATA!BA422</f>
        <v>10.5</v>
      </c>
      <c r="BN113" s="30">
        <f>+DATA!BB422</f>
        <v>10.5</v>
      </c>
      <c r="BO113" s="30">
        <f>+DATA!BC422</f>
        <v>10.5</v>
      </c>
      <c r="BP113" s="30">
        <f>+DATA!BD422</f>
        <v>10.5</v>
      </c>
      <c r="BQ113" s="30">
        <f>+DATA!BE422</f>
        <v>10.5</v>
      </c>
      <c r="BR113" s="30">
        <f>+DATA!BF422</f>
        <v>10.5</v>
      </c>
      <c r="BS113" s="30">
        <f>+DATA!BG422</f>
        <v>10.5</v>
      </c>
      <c r="BT113" s="30">
        <f>+DATA!BH422</f>
        <v>10.5</v>
      </c>
      <c r="BU113" s="30">
        <f>+DATA!BI422</f>
        <v>10.5</v>
      </c>
      <c r="BV113" s="30">
        <f>+DATA!BJ422</f>
        <v>10.5</v>
      </c>
      <c r="BW113" s="232">
        <f t="shared" si="18"/>
        <v>550.79999999999995</v>
      </c>
    </row>
    <row r="114" spans="1:75" ht="16.2" thickBot="1" x14ac:dyDescent="0.35">
      <c r="A114" s="1074" t="s">
        <v>112</v>
      </c>
      <c r="O114" s="30">
        <f>+DATA!C423</f>
        <v>52</v>
      </c>
      <c r="P114" s="30">
        <f>+DATA!D423</f>
        <v>52</v>
      </c>
      <c r="Q114" s="30">
        <f>+DATA!E423</f>
        <v>52</v>
      </c>
      <c r="R114" s="30">
        <f>+DATA!F423</f>
        <v>52</v>
      </c>
      <c r="S114" s="30">
        <f>+DATA!G423</f>
        <v>52</v>
      </c>
      <c r="T114" s="30">
        <f>+DATA!H423</f>
        <v>52</v>
      </c>
      <c r="U114" s="30">
        <f>+DATA!I423</f>
        <v>52</v>
      </c>
      <c r="V114" s="30">
        <f>+DATA!J423</f>
        <v>52</v>
      </c>
      <c r="W114" s="30">
        <f>+DATA!K423</f>
        <v>52</v>
      </c>
      <c r="X114" s="30">
        <f>+DATA!L423</f>
        <v>52</v>
      </c>
      <c r="Y114" s="30">
        <f>+DATA!M423</f>
        <v>52</v>
      </c>
      <c r="Z114" s="30">
        <f>+DATA!N423</f>
        <v>52</v>
      </c>
      <c r="AA114" s="30">
        <f>+DATA!O423</f>
        <v>53</v>
      </c>
      <c r="AB114" s="30">
        <f>+DATA!P423</f>
        <v>53</v>
      </c>
      <c r="AC114" s="30">
        <f>+DATA!Q423</f>
        <v>53</v>
      </c>
      <c r="AD114" s="30">
        <f>+DATA!R423</f>
        <v>53</v>
      </c>
      <c r="AE114" s="30">
        <f>+DATA!S423</f>
        <v>53</v>
      </c>
      <c r="AF114" s="30">
        <f>+DATA!T423</f>
        <v>53</v>
      </c>
      <c r="AG114" s="30">
        <f>+DATA!U423</f>
        <v>53</v>
      </c>
      <c r="AH114" s="30">
        <f>+DATA!V423</f>
        <v>53</v>
      </c>
      <c r="AI114" s="30">
        <f>+DATA!W423</f>
        <v>53</v>
      </c>
      <c r="AJ114" s="30">
        <f>+DATA!X423</f>
        <v>53</v>
      </c>
      <c r="AK114" s="30">
        <f>+DATA!Y423</f>
        <v>53</v>
      </c>
      <c r="AL114" s="30">
        <f>+DATA!Z423</f>
        <v>53</v>
      </c>
      <c r="AM114" s="30">
        <f>+DATA!AA423</f>
        <v>59</v>
      </c>
      <c r="AN114" s="30">
        <f>+DATA!AB423</f>
        <v>59</v>
      </c>
      <c r="AO114" s="30">
        <f>+DATA!AC423</f>
        <v>59</v>
      </c>
      <c r="AP114" s="30">
        <f>+DATA!AD423</f>
        <v>59</v>
      </c>
      <c r="AQ114" s="30">
        <f>+DATA!AE423</f>
        <v>59</v>
      </c>
      <c r="AR114" s="30">
        <f>+DATA!AF423</f>
        <v>59</v>
      </c>
      <c r="AS114" s="30">
        <f>+DATA!AG423</f>
        <v>59</v>
      </c>
      <c r="AT114" s="30">
        <f>+DATA!AH423</f>
        <v>59</v>
      </c>
      <c r="AU114" s="30">
        <f>+DATA!AI423</f>
        <v>59</v>
      </c>
      <c r="AV114" s="30">
        <f>+DATA!AJ423</f>
        <v>59</v>
      </c>
      <c r="AW114" s="30">
        <f>+DATA!AK423</f>
        <v>59</v>
      </c>
      <c r="AX114" s="30">
        <f>+DATA!AL423</f>
        <v>59</v>
      </c>
      <c r="AY114" s="30">
        <f>+DATA!AM423</f>
        <v>62</v>
      </c>
      <c r="AZ114" s="30">
        <f>+DATA!AN423</f>
        <v>62</v>
      </c>
      <c r="BA114" s="30">
        <f>+DATA!AO423</f>
        <v>62</v>
      </c>
      <c r="BB114" s="30">
        <f>+DATA!AP423</f>
        <v>62</v>
      </c>
      <c r="BC114" s="30">
        <f>+DATA!AQ423</f>
        <v>62</v>
      </c>
      <c r="BD114" s="30">
        <f>+DATA!AR423</f>
        <v>62</v>
      </c>
      <c r="BE114" s="30">
        <f>+DATA!AS423</f>
        <v>62</v>
      </c>
      <c r="BF114" s="30">
        <f>+DATA!AT423</f>
        <v>62</v>
      </c>
      <c r="BG114" s="30">
        <f>+DATA!AU423</f>
        <v>62</v>
      </c>
      <c r="BH114" s="30">
        <f>+DATA!AV423</f>
        <v>62</v>
      </c>
      <c r="BI114" s="30">
        <f>+DATA!AW423</f>
        <v>62</v>
      </c>
      <c r="BJ114" s="30">
        <f>+DATA!AX423</f>
        <v>62</v>
      </c>
      <c r="BK114" s="30">
        <f>+DATA!AY423</f>
        <v>62</v>
      </c>
      <c r="BL114" s="30">
        <f>+DATA!AZ423</f>
        <v>62</v>
      </c>
      <c r="BM114" s="30">
        <f>+DATA!BA423</f>
        <v>62</v>
      </c>
      <c r="BN114" s="30">
        <f>+DATA!BB423</f>
        <v>62</v>
      </c>
      <c r="BO114" s="30">
        <f>+DATA!BC423</f>
        <v>62</v>
      </c>
      <c r="BP114" s="30">
        <f>+DATA!BD423</f>
        <v>62</v>
      </c>
      <c r="BQ114" s="30">
        <f>+DATA!BE423</f>
        <v>62</v>
      </c>
      <c r="BR114" s="30">
        <f>+DATA!BF423</f>
        <v>62</v>
      </c>
      <c r="BS114" s="30">
        <f>+DATA!BG423</f>
        <v>62</v>
      </c>
      <c r="BT114" s="30">
        <f>+DATA!BH423</f>
        <v>62</v>
      </c>
      <c r="BU114" s="30">
        <f>+DATA!BI423</f>
        <v>62</v>
      </c>
      <c r="BV114" s="30">
        <f>+DATA!BJ423</f>
        <v>62</v>
      </c>
      <c r="BW114" s="232">
        <f t="shared" si="18"/>
        <v>3456</v>
      </c>
    </row>
    <row r="115" spans="1:75" ht="16.2" thickBot="1" x14ac:dyDescent="0.35">
      <c r="A115" s="1075" t="s">
        <v>481</v>
      </c>
      <c r="O115" s="30">
        <f>+DATA!C424*200</f>
        <v>800000</v>
      </c>
      <c r="P115" s="30">
        <f>+DATA!D424*200</f>
        <v>800000</v>
      </c>
      <c r="Q115" s="30">
        <f>+DATA!E424*200</f>
        <v>800000</v>
      </c>
      <c r="R115" s="30">
        <f>+DATA!F424*200</f>
        <v>800000</v>
      </c>
      <c r="S115" s="30">
        <f>+DATA!G424*200</f>
        <v>800000</v>
      </c>
      <c r="T115" s="30">
        <f>+DATA!H424*200</f>
        <v>800000</v>
      </c>
      <c r="U115" s="30">
        <f>+DATA!I424*200</f>
        <v>800000</v>
      </c>
      <c r="V115" s="30">
        <f>+DATA!J424*200</f>
        <v>800000</v>
      </c>
      <c r="W115" s="30">
        <f>+DATA!K424*200</f>
        <v>800000</v>
      </c>
      <c r="X115" s="30">
        <f>+DATA!L424*200</f>
        <v>800000</v>
      </c>
      <c r="Y115" s="30">
        <f>+DATA!M424*200</f>
        <v>800000</v>
      </c>
      <c r="Z115" s="30">
        <f>+DATA!N424*200</f>
        <v>800000</v>
      </c>
      <c r="AA115" s="30">
        <f>+DATA!O424*200</f>
        <v>840000</v>
      </c>
      <c r="AB115" s="30">
        <f>+DATA!P424*200</f>
        <v>840000</v>
      </c>
      <c r="AC115" s="30">
        <f>+DATA!Q424*200</f>
        <v>840000</v>
      </c>
      <c r="AD115" s="30">
        <f>+DATA!R424*200</f>
        <v>840000</v>
      </c>
      <c r="AE115" s="30">
        <f>+DATA!S424*200</f>
        <v>840000</v>
      </c>
      <c r="AF115" s="30">
        <f>+DATA!T424*200</f>
        <v>840000</v>
      </c>
      <c r="AG115" s="30">
        <f>+DATA!U424*200</f>
        <v>840000</v>
      </c>
      <c r="AH115" s="30">
        <f>+DATA!V424*200</f>
        <v>840000</v>
      </c>
      <c r="AI115" s="30">
        <f>+DATA!W424*200</f>
        <v>840000</v>
      </c>
      <c r="AJ115" s="30">
        <f>+DATA!X424*200</f>
        <v>840000</v>
      </c>
      <c r="AK115" s="30">
        <f>+DATA!Y424*200</f>
        <v>840000</v>
      </c>
      <c r="AL115" s="30">
        <f>+DATA!Z424*200</f>
        <v>840000</v>
      </c>
      <c r="AM115" s="30">
        <f>+DATA!AA424*200</f>
        <v>900000</v>
      </c>
      <c r="AN115" s="30">
        <f>+DATA!AB424*200</f>
        <v>900000</v>
      </c>
      <c r="AO115" s="30">
        <f>+DATA!AC424*200</f>
        <v>900000</v>
      </c>
      <c r="AP115" s="30">
        <f>+DATA!AD424*200</f>
        <v>900000</v>
      </c>
      <c r="AQ115" s="30">
        <f>+DATA!AE424*200</f>
        <v>900000</v>
      </c>
      <c r="AR115" s="30">
        <f>+DATA!AF424*200</f>
        <v>900000</v>
      </c>
      <c r="AS115" s="30">
        <f>+DATA!AG424*200</f>
        <v>900000</v>
      </c>
      <c r="AT115" s="30">
        <f>+DATA!AH424*200</f>
        <v>900000</v>
      </c>
      <c r="AU115" s="30">
        <f>+DATA!AI424*200</f>
        <v>900000</v>
      </c>
      <c r="AV115" s="30">
        <f>+DATA!AJ424*200</f>
        <v>900000</v>
      </c>
      <c r="AW115" s="30">
        <f>+DATA!AK424*200</f>
        <v>900000</v>
      </c>
      <c r="AX115" s="30">
        <f>+DATA!AL424*200</f>
        <v>900000</v>
      </c>
      <c r="AY115" s="30">
        <f>+DATA!AM424*200</f>
        <v>1000000</v>
      </c>
      <c r="AZ115" s="30">
        <f>+DATA!AN424*200</f>
        <v>1000000</v>
      </c>
      <c r="BA115" s="30">
        <f>+DATA!AO424*200</f>
        <v>1000000</v>
      </c>
      <c r="BB115" s="30">
        <f>+DATA!AP424*200</f>
        <v>1000000</v>
      </c>
      <c r="BC115" s="30">
        <f>+DATA!AQ424*200</f>
        <v>1000000</v>
      </c>
      <c r="BD115" s="30">
        <f>+DATA!AR424*200</f>
        <v>1000000</v>
      </c>
      <c r="BE115" s="30">
        <f>+DATA!AS424*200</f>
        <v>1000000</v>
      </c>
      <c r="BF115" s="30">
        <f>+DATA!AT424*200</f>
        <v>1000000</v>
      </c>
      <c r="BG115" s="30">
        <f>+DATA!AU424*200</f>
        <v>1000000</v>
      </c>
      <c r="BH115" s="30">
        <f>+DATA!AV424*200</f>
        <v>1000000</v>
      </c>
      <c r="BI115" s="30">
        <f>+DATA!AW424*200</f>
        <v>1000000</v>
      </c>
      <c r="BJ115" s="30">
        <f>+DATA!AX424*200</f>
        <v>1000000</v>
      </c>
      <c r="BK115" s="30">
        <f>+DATA!AY424*200</f>
        <v>1100000</v>
      </c>
      <c r="BL115" s="30">
        <f>+DATA!AZ424*200</f>
        <v>1100000</v>
      </c>
      <c r="BM115" s="30">
        <f>+DATA!BA424*200</f>
        <v>1100000</v>
      </c>
      <c r="BN115" s="30">
        <f>+DATA!BB424*200</f>
        <v>1100000</v>
      </c>
      <c r="BO115" s="30">
        <f>+DATA!BC424*200</f>
        <v>1100000</v>
      </c>
      <c r="BP115" s="30">
        <f>+DATA!BD424*200</f>
        <v>1100000</v>
      </c>
      <c r="BQ115" s="30">
        <f>+DATA!BE424*200</f>
        <v>1100000</v>
      </c>
      <c r="BR115" s="30">
        <f>+DATA!BF424*200</f>
        <v>1100000</v>
      </c>
      <c r="BS115" s="30">
        <f>+DATA!BG424*200</f>
        <v>1100000</v>
      </c>
      <c r="BT115" s="30">
        <f>+DATA!BH424*200</f>
        <v>1100000</v>
      </c>
      <c r="BU115" s="30">
        <f>+DATA!BI424*200</f>
        <v>1100000</v>
      </c>
      <c r="BV115" s="30">
        <f>+DATA!BJ424*200</f>
        <v>1100000</v>
      </c>
      <c r="BW115" s="232">
        <f t="shared" si="18"/>
        <v>55680000</v>
      </c>
    </row>
    <row r="116" spans="1:75" ht="16.2" thickBot="1" x14ac:dyDescent="0.35">
      <c r="A116" s="1074" t="s">
        <v>482</v>
      </c>
      <c r="O116" s="30">
        <f>+DATA!C425*200</f>
        <v>60000</v>
      </c>
      <c r="P116" s="30">
        <f>+DATA!D425*200</f>
        <v>60000</v>
      </c>
      <c r="Q116" s="30">
        <f>+DATA!E425*200</f>
        <v>60000</v>
      </c>
      <c r="R116" s="30">
        <f>+DATA!F425*200</f>
        <v>60000</v>
      </c>
      <c r="S116" s="30">
        <f>+DATA!G425*200</f>
        <v>60000</v>
      </c>
      <c r="T116" s="30">
        <f>+DATA!H425*200</f>
        <v>60000</v>
      </c>
      <c r="U116" s="30">
        <f>+DATA!I425*200</f>
        <v>60000</v>
      </c>
      <c r="V116" s="30">
        <f>+DATA!J425*200</f>
        <v>60000</v>
      </c>
      <c r="W116" s="30">
        <f>+DATA!K425*200</f>
        <v>60000</v>
      </c>
      <c r="X116" s="30">
        <f>+DATA!L425*200</f>
        <v>60000</v>
      </c>
      <c r="Y116" s="30">
        <f>+DATA!M425*200</f>
        <v>60000</v>
      </c>
      <c r="Z116" s="30">
        <f>+DATA!N425*200</f>
        <v>60000</v>
      </c>
      <c r="AA116" s="30">
        <f>+DATA!O425*200</f>
        <v>66000</v>
      </c>
      <c r="AB116" s="30">
        <f>+DATA!P425*200</f>
        <v>66000</v>
      </c>
      <c r="AC116" s="30">
        <f>+DATA!Q425*200</f>
        <v>66000</v>
      </c>
      <c r="AD116" s="30">
        <f>+DATA!R425*200</f>
        <v>66000</v>
      </c>
      <c r="AE116" s="30">
        <f>+DATA!S425*200</f>
        <v>66000</v>
      </c>
      <c r="AF116" s="30">
        <f>+DATA!T425*200</f>
        <v>66000</v>
      </c>
      <c r="AG116" s="30">
        <f>+DATA!U425*200</f>
        <v>66000</v>
      </c>
      <c r="AH116" s="30">
        <f>+DATA!V425*200</f>
        <v>66000</v>
      </c>
      <c r="AI116" s="30">
        <f>+DATA!W425*200</f>
        <v>66000</v>
      </c>
      <c r="AJ116" s="30">
        <f>+DATA!X425*200</f>
        <v>66000</v>
      </c>
      <c r="AK116" s="30">
        <f>+DATA!Y425*200</f>
        <v>66000</v>
      </c>
      <c r="AL116" s="30">
        <f>+DATA!Z425*200</f>
        <v>66000</v>
      </c>
      <c r="AM116" s="30">
        <f>+DATA!AA425*200</f>
        <v>70000</v>
      </c>
      <c r="AN116" s="30">
        <f>+DATA!AB425*200</f>
        <v>70000</v>
      </c>
      <c r="AO116" s="30">
        <f>+DATA!AC425*200</f>
        <v>70000</v>
      </c>
      <c r="AP116" s="30">
        <f>+DATA!AD425*200</f>
        <v>70000</v>
      </c>
      <c r="AQ116" s="30">
        <f>+DATA!AE425*200</f>
        <v>70000</v>
      </c>
      <c r="AR116" s="30">
        <f>+DATA!AF425*200</f>
        <v>70000</v>
      </c>
      <c r="AS116" s="30">
        <f>+DATA!AG425*200</f>
        <v>70000</v>
      </c>
      <c r="AT116" s="30">
        <f>+DATA!AH425*200</f>
        <v>70000</v>
      </c>
      <c r="AU116" s="30">
        <f>+DATA!AI425*200</f>
        <v>70000</v>
      </c>
      <c r="AV116" s="30">
        <f>+DATA!AJ425*200</f>
        <v>70000</v>
      </c>
      <c r="AW116" s="30">
        <f>+DATA!AK425*200</f>
        <v>70000</v>
      </c>
      <c r="AX116" s="30">
        <f>+DATA!AL425*200</f>
        <v>70000</v>
      </c>
      <c r="AY116" s="30">
        <f>+DATA!AM425*200</f>
        <v>76000</v>
      </c>
      <c r="AZ116" s="30">
        <f>+DATA!AN425*200</f>
        <v>76000</v>
      </c>
      <c r="BA116" s="30">
        <f>+DATA!AO425*200</f>
        <v>76000</v>
      </c>
      <c r="BB116" s="30">
        <f>+DATA!AP425*200</f>
        <v>76000</v>
      </c>
      <c r="BC116" s="30">
        <f>+DATA!AQ425*200</f>
        <v>76000</v>
      </c>
      <c r="BD116" s="30">
        <f>+DATA!AR425*200</f>
        <v>76000</v>
      </c>
      <c r="BE116" s="30">
        <f>+DATA!AS425*200</f>
        <v>76000</v>
      </c>
      <c r="BF116" s="30">
        <f>+DATA!AT425*200</f>
        <v>76000</v>
      </c>
      <c r="BG116" s="30">
        <f>+DATA!AU425*200</f>
        <v>76000</v>
      </c>
      <c r="BH116" s="30">
        <f>+DATA!AV425*200</f>
        <v>76000</v>
      </c>
      <c r="BI116" s="30">
        <f>+DATA!AW425*200</f>
        <v>76000</v>
      </c>
      <c r="BJ116" s="30">
        <f>+DATA!AX425*200</f>
        <v>76000</v>
      </c>
      <c r="BK116" s="30">
        <f>+DATA!AY425*200</f>
        <v>80000</v>
      </c>
      <c r="BL116" s="30">
        <f>+DATA!AZ425*200</f>
        <v>80000</v>
      </c>
      <c r="BM116" s="30">
        <f>+DATA!BA425*200</f>
        <v>80000</v>
      </c>
      <c r="BN116" s="30">
        <f>+DATA!BB425*200</f>
        <v>80000</v>
      </c>
      <c r="BO116" s="30">
        <f>+DATA!BC425*200</f>
        <v>80000</v>
      </c>
      <c r="BP116" s="30">
        <f>+DATA!BD425*200</f>
        <v>80000</v>
      </c>
      <c r="BQ116" s="30">
        <f>+DATA!BE425*200</f>
        <v>80000</v>
      </c>
      <c r="BR116" s="30">
        <f>+DATA!BF425*200</f>
        <v>80000</v>
      </c>
      <c r="BS116" s="30">
        <f>+DATA!BG425*200</f>
        <v>80000</v>
      </c>
      <c r="BT116" s="30">
        <f>+DATA!BH425*200</f>
        <v>80000</v>
      </c>
      <c r="BU116" s="30">
        <f>+DATA!BI425*200</f>
        <v>80000</v>
      </c>
      <c r="BV116" s="30">
        <f>+DATA!BJ425*200</f>
        <v>80000</v>
      </c>
      <c r="BW116" s="232">
        <f t="shared" si="18"/>
        <v>4224000</v>
      </c>
    </row>
    <row r="117" spans="1:75" ht="16.2" thickBot="1" x14ac:dyDescent="0.35">
      <c r="A117" s="1074" t="s">
        <v>115</v>
      </c>
      <c r="O117" s="30">
        <f>+DATA!C426</f>
        <v>5</v>
      </c>
      <c r="P117" s="30">
        <f>+DATA!D426</f>
        <v>5</v>
      </c>
      <c r="Q117" s="30">
        <f>+DATA!E426</f>
        <v>5</v>
      </c>
      <c r="R117" s="30">
        <f>+DATA!F426</f>
        <v>5</v>
      </c>
      <c r="S117" s="30">
        <f>+DATA!G426</f>
        <v>5</v>
      </c>
      <c r="T117" s="30">
        <f>+DATA!H426</f>
        <v>5</v>
      </c>
      <c r="U117" s="30">
        <f>+DATA!I426</f>
        <v>5</v>
      </c>
      <c r="V117" s="30">
        <f>+DATA!J426</f>
        <v>5</v>
      </c>
      <c r="W117" s="30">
        <f>+DATA!K426</f>
        <v>5</v>
      </c>
      <c r="X117" s="30">
        <f>+DATA!L426</f>
        <v>5</v>
      </c>
      <c r="Y117" s="30">
        <f>+DATA!M426</f>
        <v>5</v>
      </c>
      <c r="Z117" s="30">
        <f>+DATA!N426</f>
        <v>5</v>
      </c>
      <c r="AA117" s="30">
        <f>+DATA!O426</f>
        <v>5.5</v>
      </c>
      <c r="AB117" s="30">
        <f>+DATA!P426</f>
        <v>5.5</v>
      </c>
      <c r="AC117" s="30">
        <f>+DATA!Q426</f>
        <v>5.5</v>
      </c>
      <c r="AD117" s="30">
        <f>+DATA!R426</f>
        <v>5.5</v>
      </c>
      <c r="AE117" s="30">
        <f>+DATA!S426</f>
        <v>5.5</v>
      </c>
      <c r="AF117" s="30">
        <f>+DATA!T426</f>
        <v>5.5</v>
      </c>
      <c r="AG117" s="30">
        <f>+DATA!U426</f>
        <v>5.5</v>
      </c>
      <c r="AH117" s="30">
        <f>+DATA!V426</f>
        <v>5.5</v>
      </c>
      <c r="AI117" s="30">
        <f>+DATA!W426</f>
        <v>5.5</v>
      </c>
      <c r="AJ117" s="30">
        <f>+DATA!X426</f>
        <v>5.5</v>
      </c>
      <c r="AK117" s="30">
        <f>+DATA!Y426</f>
        <v>5.5</v>
      </c>
      <c r="AL117" s="30">
        <f>+DATA!Z426</f>
        <v>5.5</v>
      </c>
      <c r="AM117" s="30">
        <f>+DATA!AA426</f>
        <v>5.7</v>
      </c>
      <c r="AN117" s="30">
        <f>+DATA!AB426</f>
        <v>5.7</v>
      </c>
      <c r="AO117" s="30">
        <f>+DATA!AC426</f>
        <v>5.7</v>
      </c>
      <c r="AP117" s="30">
        <f>+DATA!AD426</f>
        <v>5.7</v>
      </c>
      <c r="AQ117" s="30">
        <f>+DATA!AE426</f>
        <v>5.7</v>
      </c>
      <c r="AR117" s="30">
        <f>+DATA!AF426</f>
        <v>5.7</v>
      </c>
      <c r="AS117" s="30">
        <f>+DATA!AG426</f>
        <v>5.7</v>
      </c>
      <c r="AT117" s="30">
        <f>+DATA!AH426</f>
        <v>5.7</v>
      </c>
      <c r="AU117" s="30">
        <f>+DATA!AI426</f>
        <v>5.7</v>
      </c>
      <c r="AV117" s="30">
        <f>+DATA!AJ426</f>
        <v>5.7</v>
      </c>
      <c r="AW117" s="30">
        <f>+DATA!AK426</f>
        <v>5.7</v>
      </c>
      <c r="AX117" s="30">
        <f>+DATA!AL426</f>
        <v>5.7</v>
      </c>
      <c r="AY117" s="30">
        <f>+DATA!AM426</f>
        <v>5.75</v>
      </c>
      <c r="AZ117" s="30">
        <f>+DATA!AN426</f>
        <v>5.75</v>
      </c>
      <c r="BA117" s="30">
        <f>+DATA!AO426</f>
        <v>5.75</v>
      </c>
      <c r="BB117" s="30">
        <f>+DATA!AP426</f>
        <v>5.75</v>
      </c>
      <c r="BC117" s="30">
        <f>+DATA!AQ426</f>
        <v>5.75</v>
      </c>
      <c r="BD117" s="30">
        <f>+DATA!AR426</f>
        <v>5.75</v>
      </c>
      <c r="BE117" s="30">
        <f>+DATA!AS426</f>
        <v>5.75</v>
      </c>
      <c r="BF117" s="30">
        <f>+DATA!AT426</f>
        <v>5.75</v>
      </c>
      <c r="BG117" s="30">
        <f>+DATA!AU426</f>
        <v>5.75</v>
      </c>
      <c r="BH117" s="30">
        <f>+DATA!AV426</f>
        <v>5.75</v>
      </c>
      <c r="BI117" s="30">
        <f>+DATA!AW426</f>
        <v>5.75</v>
      </c>
      <c r="BJ117" s="30">
        <f>+DATA!AX426</f>
        <v>5.75</v>
      </c>
      <c r="BK117" s="30">
        <f>+DATA!AY426</f>
        <v>6</v>
      </c>
      <c r="BL117" s="30">
        <f>+DATA!AZ426</f>
        <v>6</v>
      </c>
      <c r="BM117" s="30">
        <f>+DATA!BA426</f>
        <v>6</v>
      </c>
      <c r="BN117" s="30">
        <f>+DATA!BB426</f>
        <v>6</v>
      </c>
      <c r="BO117" s="30">
        <f>+DATA!BC426</f>
        <v>6</v>
      </c>
      <c r="BP117" s="30">
        <f>+DATA!BD426</f>
        <v>6</v>
      </c>
      <c r="BQ117" s="30">
        <f>+DATA!BE426</f>
        <v>6</v>
      </c>
      <c r="BR117" s="30">
        <f>+DATA!BF426</f>
        <v>6</v>
      </c>
      <c r="BS117" s="30">
        <f>+DATA!BG426</f>
        <v>6</v>
      </c>
      <c r="BT117" s="30">
        <f>+DATA!BH426</f>
        <v>6</v>
      </c>
      <c r="BU117" s="30">
        <f>+DATA!BI426</f>
        <v>6</v>
      </c>
      <c r="BV117" s="30">
        <f>+DATA!BJ426</f>
        <v>6</v>
      </c>
      <c r="BW117" s="232">
        <f t="shared" si="18"/>
        <v>335.39999999999986</v>
      </c>
    </row>
    <row r="118" spans="1:75" ht="16.2" thickBot="1" x14ac:dyDescent="0.35">
      <c r="BW118" s="62">
        <f t="shared" si="18"/>
        <v>0</v>
      </c>
    </row>
    <row r="119" spans="1:75" ht="16.2" thickBot="1" x14ac:dyDescent="0.35">
      <c r="A119" s="403" t="s">
        <v>119</v>
      </c>
      <c r="O119" s="30" t="str">
        <f>+DATA!C429</f>
        <v>Entero</v>
      </c>
      <c r="P119" s="30" t="str">
        <f>+DATA!D429</f>
        <v>Entero</v>
      </c>
      <c r="Q119" s="30" t="str">
        <f>+DATA!E429</f>
        <v>Entero</v>
      </c>
      <c r="R119" s="30" t="str">
        <f>+DATA!F429</f>
        <v>Entero</v>
      </c>
      <c r="S119" s="30" t="str">
        <f>+DATA!G429</f>
        <v>Entero</v>
      </c>
      <c r="T119" s="30" t="str">
        <f>+DATA!H429</f>
        <v>Entero</v>
      </c>
      <c r="U119" s="30" t="str">
        <f>+DATA!I429</f>
        <v>Entero</v>
      </c>
      <c r="V119" s="30" t="str">
        <f>+DATA!J429</f>
        <v>Entero</v>
      </c>
      <c r="W119" s="30" t="str">
        <f>+DATA!K429</f>
        <v>Entero</v>
      </c>
      <c r="X119" s="30" t="str">
        <f>+DATA!L429</f>
        <v>Entero</v>
      </c>
      <c r="Y119" s="30" t="str">
        <f>+DATA!M429</f>
        <v>Entero</v>
      </c>
      <c r="Z119" s="30" t="str">
        <f>+DATA!N429</f>
        <v>Entero</v>
      </c>
      <c r="AA119" s="30" t="str">
        <f>+DATA!O429</f>
        <v xml:space="preserve">Fracción </v>
      </c>
      <c r="AB119" s="30" t="str">
        <f>+DATA!P429</f>
        <v xml:space="preserve">Fracción </v>
      </c>
      <c r="AC119" s="30" t="str">
        <f>+DATA!Q429</f>
        <v xml:space="preserve">Fracción </v>
      </c>
      <c r="AD119" s="30" t="str">
        <f>+DATA!R429</f>
        <v xml:space="preserve">Fracción </v>
      </c>
      <c r="AE119" s="30" t="str">
        <f>+DATA!S429</f>
        <v xml:space="preserve">Fracción </v>
      </c>
      <c r="AF119" s="30" t="str">
        <f>+DATA!T429</f>
        <v xml:space="preserve">Fracción </v>
      </c>
      <c r="AG119" s="30" t="str">
        <f>+DATA!U429</f>
        <v xml:space="preserve">Fracción </v>
      </c>
      <c r="AH119" s="30" t="str">
        <f>+DATA!V429</f>
        <v xml:space="preserve">Fracción </v>
      </c>
      <c r="AI119" s="30" t="str">
        <f>+DATA!W429</f>
        <v xml:space="preserve">Fracción </v>
      </c>
      <c r="AJ119" s="30" t="str">
        <f>+DATA!X429</f>
        <v xml:space="preserve">Fracción </v>
      </c>
      <c r="AK119" s="30" t="str">
        <f>+DATA!Y429</f>
        <v xml:space="preserve">Fracción </v>
      </c>
      <c r="AL119" s="30" t="str">
        <f>+DATA!Z429</f>
        <v xml:space="preserve">Fracción </v>
      </c>
      <c r="AM119" s="30" t="str">
        <f>+DATA!AA429</f>
        <v>Entero</v>
      </c>
      <c r="AN119" s="30" t="str">
        <f>+DATA!AB429</f>
        <v>Entero</v>
      </c>
      <c r="AO119" s="30" t="str">
        <f>+DATA!AC429</f>
        <v>Entero</v>
      </c>
      <c r="AP119" s="30" t="str">
        <f>+DATA!AD429</f>
        <v>Entero</v>
      </c>
      <c r="AQ119" s="30" t="str">
        <f>+DATA!AE429</f>
        <v>Entero</v>
      </c>
      <c r="AR119" s="30" t="str">
        <f>+DATA!AF429</f>
        <v>Entero</v>
      </c>
      <c r="AS119" s="30" t="str">
        <f>+DATA!AG429</f>
        <v>Entero</v>
      </c>
      <c r="AT119" s="30" t="str">
        <f>+DATA!AH429</f>
        <v>Entero</v>
      </c>
      <c r="AU119" s="30" t="str">
        <f>+DATA!AI429</f>
        <v>Entero</v>
      </c>
      <c r="AV119" s="30" t="str">
        <f>+DATA!AJ429</f>
        <v>Entero</v>
      </c>
      <c r="AW119" s="30" t="str">
        <f>+DATA!AK429</f>
        <v>Entero</v>
      </c>
      <c r="AX119" s="30" t="str">
        <f>+DATA!AL429</f>
        <v>Entero</v>
      </c>
      <c r="AY119" s="30" t="str">
        <f>+DATA!AM429</f>
        <v xml:space="preserve">Fracción </v>
      </c>
      <c r="AZ119" s="30" t="str">
        <f>+DATA!AN429</f>
        <v xml:space="preserve">Fracción </v>
      </c>
      <c r="BA119" s="30" t="str">
        <f>+DATA!AO429</f>
        <v xml:space="preserve">Fracción </v>
      </c>
      <c r="BB119" s="30" t="str">
        <f>+DATA!AP429</f>
        <v xml:space="preserve">Fracción </v>
      </c>
      <c r="BC119" s="30" t="str">
        <f>+DATA!AQ429</f>
        <v xml:space="preserve">Fracción </v>
      </c>
      <c r="BD119" s="30" t="str">
        <f>+DATA!AR429</f>
        <v xml:space="preserve">Fracción </v>
      </c>
      <c r="BE119" s="30" t="str">
        <f>+DATA!AS429</f>
        <v xml:space="preserve">Fracción </v>
      </c>
      <c r="BF119" s="30" t="str">
        <f>+DATA!AT429</f>
        <v xml:space="preserve">Fracción </v>
      </c>
      <c r="BG119" s="30" t="str">
        <f>+DATA!AU429</f>
        <v xml:space="preserve">Fracción </v>
      </c>
      <c r="BH119" s="30" t="str">
        <f>+DATA!AV429</f>
        <v xml:space="preserve">Fracción </v>
      </c>
      <c r="BI119" s="30" t="str">
        <f>+DATA!AW429</f>
        <v xml:space="preserve">Fracción </v>
      </c>
      <c r="BJ119" s="30" t="str">
        <f>+DATA!AX429</f>
        <v xml:space="preserve">Fracción </v>
      </c>
      <c r="BK119" s="30" t="str">
        <f>+DATA!AY429</f>
        <v>Entero</v>
      </c>
      <c r="BL119" s="30" t="str">
        <f>+DATA!AZ429</f>
        <v>Entero</v>
      </c>
      <c r="BM119" s="30" t="str">
        <f>+DATA!BA429</f>
        <v>Entero</v>
      </c>
      <c r="BN119" s="30" t="str">
        <f>+DATA!BB429</f>
        <v>Entero</v>
      </c>
      <c r="BO119" s="30" t="str">
        <f>+DATA!BC429</f>
        <v>Entero</v>
      </c>
      <c r="BP119" s="30" t="str">
        <f>+DATA!BD429</f>
        <v>Entero</v>
      </c>
      <c r="BQ119" s="30" t="str">
        <f>+DATA!BE429</f>
        <v>Entero</v>
      </c>
      <c r="BR119" s="30" t="str">
        <f>+DATA!BF429</f>
        <v>Entero</v>
      </c>
      <c r="BS119" s="30" t="str">
        <f>+DATA!BG429</f>
        <v>Entero</v>
      </c>
      <c r="BT119" s="30" t="str">
        <f>+DATA!BH429</f>
        <v>Entero</v>
      </c>
      <c r="BU119" s="30" t="str">
        <f>+DATA!BI429</f>
        <v>Entero</v>
      </c>
      <c r="BV119" s="30" t="str">
        <f>+DATA!BJ429</f>
        <v>Entero</v>
      </c>
      <c r="BW119" s="232">
        <f t="shared" si="18"/>
        <v>0</v>
      </c>
    </row>
    <row r="120" spans="1:75" x14ac:dyDescent="0.3">
      <c r="BW120" s="62">
        <f t="shared" si="18"/>
        <v>0</v>
      </c>
    </row>
    <row r="121" spans="1:75" x14ac:dyDescent="0.3">
      <c r="A121" s="3" t="s">
        <v>121</v>
      </c>
      <c r="BW121" s="62">
        <f t="shared" si="18"/>
        <v>0</v>
      </c>
    </row>
    <row r="122" spans="1:75" x14ac:dyDescent="0.3">
      <c r="BW122" s="62">
        <f t="shared" si="18"/>
        <v>0</v>
      </c>
    </row>
    <row r="123" spans="1:75" x14ac:dyDescent="0.3">
      <c r="A123" s="3" t="s">
        <v>121</v>
      </c>
      <c r="BW123" s="62">
        <f t="shared" si="18"/>
        <v>0</v>
      </c>
    </row>
    <row r="124" spans="1:75" ht="16.2" thickBot="1" x14ac:dyDescent="0.35">
      <c r="A124" s="3"/>
      <c r="BW124" s="62">
        <f t="shared" si="18"/>
        <v>0</v>
      </c>
    </row>
    <row r="125" spans="1:75" ht="16.2" thickBot="1" x14ac:dyDescent="0.35">
      <c r="A125" s="404" t="s">
        <v>83</v>
      </c>
      <c r="BW125" s="62">
        <f t="shared" si="18"/>
        <v>0</v>
      </c>
    </row>
    <row r="126" spans="1:75" ht="16.2" thickBot="1" x14ac:dyDescent="0.35">
      <c r="A126" s="404" t="s">
        <v>80</v>
      </c>
      <c r="BW126" s="62">
        <f t="shared" si="18"/>
        <v>0</v>
      </c>
    </row>
    <row r="127" spans="1:75" ht="16.2" thickBot="1" x14ac:dyDescent="0.35">
      <c r="A127" s="334" t="s">
        <v>122</v>
      </c>
      <c r="O127" s="686">
        <f>+DATA!C435</f>
        <v>0.16</v>
      </c>
      <c r="P127" s="686">
        <f>+DATA!D435</f>
        <v>0.16</v>
      </c>
      <c r="Q127" s="686">
        <f>+DATA!E435</f>
        <v>0.16</v>
      </c>
      <c r="R127" s="686">
        <f>+DATA!F435</f>
        <v>0.16</v>
      </c>
      <c r="S127" s="686">
        <f>+DATA!G435</f>
        <v>0.16</v>
      </c>
      <c r="T127" s="686">
        <f>+DATA!H435</f>
        <v>0.16</v>
      </c>
      <c r="U127" s="686">
        <f>+DATA!I435</f>
        <v>0.16</v>
      </c>
      <c r="V127" s="686">
        <f>+DATA!J435</f>
        <v>0.16</v>
      </c>
      <c r="W127" s="686">
        <f>+DATA!K435</f>
        <v>0.16</v>
      </c>
      <c r="X127" s="686">
        <f>+DATA!L435</f>
        <v>0.16</v>
      </c>
      <c r="Y127" s="686">
        <f>+DATA!M435</f>
        <v>0.16</v>
      </c>
      <c r="Z127" s="686">
        <f>+DATA!N435</f>
        <v>0.16</v>
      </c>
      <c r="AA127" s="686">
        <f>+DATA!O435</f>
        <v>0.14000000000000001</v>
      </c>
      <c r="AB127" s="686">
        <f>+DATA!P435</f>
        <v>0.14000000000000001</v>
      </c>
      <c r="AC127" s="686">
        <f>+DATA!Q435</f>
        <v>0.14000000000000001</v>
      </c>
      <c r="AD127" s="686">
        <f>+DATA!R435</f>
        <v>0.14000000000000001</v>
      </c>
      <c r="AE127" s="686">
        <f>+DATA!S435</f>
        <v>0.14000000000000001</v>
      </c>
      <c r="AF127" s="686">
        <f>+DATA!T435</f>
        <v>0.14000000000000001</v>
      </c>
      <c r="AG127" s="686">
        <f>+DATA!U435</f>
        <v>0.14000000000000001</v>
      </c>
      <c r="AH127" s="686">
        <f>+DATA!V435</f>
        <v>0.14000000000000001</v>
      </c>
      <c r="AI127" s="686">
        <f>+DATA!W435</f>
        <v>0.14000000000000001</v>
      </c>
      <c r="AJ127" s="686">
        <f>+DATA!X435</f>
        <v>0.14000000000000001</v>
      </c>
      <c r="AK127" s="686">
        <f>+DATA!Y435</f>
        <v>0.14000000000000001</v>
      </c>
      <c r="AL127" s="686">
        <f>+DATA!Z435</f>
        <v>0.14000000000000001</v>
      </c>
      <c r="AM127" s="686">
        <f>+DATA!AA435</f>
        <v>0.13</v>
      </c>
      <c r="AN127" s="686">
        <f>+DATA!AB435</f>
        <v>0.13</v>
      </c>
      <c r="AO127" s="686">
        <f>+DATA!AC435</f>
        <v>0.13</v>
      </c>
      <c r="AP127" s="686">
        <f>+DATA!AD435</f>
        <v>0.13</v>
      </c>
      <c r="AQ127" s="686">
        <f>+DATA!AE435</f>
        <v>0.13</v>
      </c>
      <c r="AR127" s="686">
        <f>+DATA!AF435</f>
        <v>0.13</v>
      </c>
      <c r="AS127" s="686">
        <f>+DATA!AG435</f>
        <v>0.13</v>
      </c>
      <c r="AT127" s="686">
        <f>+DATA!AH435</f>
        <v>0.13</v>
      </c>
      <c r="AU127" s="686">
        <f>+DATA!AI435</f>
        <v>0.13</v>
      </c>
      <c r="AV127" s="686">
        <f>+DATA!AJ435</f>
        <v>0.13</v>
      </c>
      <c r="AW127" s="686">
        <f>+DATA!AK435</f>
        <v>0.13</v>
      </c>
      <c r="AX127" s="686">
        <f>+DATA!AL435</f>
        <v>0.13</v>
      </c>
      <c r="AY127" s="686">
        <f>+DATA!AM435</f>
        <v>0.18</v>
      </c>
      <c r="AZ127" s="686">
        <f>+DATA!AN435</f>
        <v>0.18</v>
      </c>
      <c r="BA127" s="686">
        <f>+DATA!AO435</f>
        <v>0.18</v>
      </c>
      <c r="BB127" s="686">
        <f>+DATA!AP435</f>
        <v>0.18</v>
      </c>
      <c r="BC127" s="686">
        <f>+DATA!AQ435</f>
        <v>0.18</v>
      </c>
      <c r="BD127" s="686">
        <f>+DATA!AR435</f>
        <v>0.18</v>
      </c>
      <c r="BE127" s="686">
        <f>+DATA!AS435</f>
        <v>0.18</v>
      </c>
      <c r="BF127" s="686">
        <f>+DATA!AT435</f>
        <v>0.18</v>
      </c>
      <c r="BG127" s="686">
        <f>+DATA!AU435</f>
        <v>0.18</v>
      </c>
      <c r="BH127" s="686">
        <f>+DATA!AV435</f>
        <v>0.18</v>
      </c>
      <c r="BI127" s="686">
        <f>+DATA!AW435</f>
        <v>0.18</v>
      </c>
      <c r="BJ127" s="686">
        <f>+DATA!AX435</f>
        <v>0.18</v>
      </c>
      <c r="BK127" s="686">
        <f>+DATA!AY435</f>
        <v>0.13</v>
      </c>
      <c r="BL127" s="686">
        <f>+DATA!AZ435</f>
        <v>0.13</v>
      </c>
      <c r="BM127" s="686">
        <f>+DATA!BA435</f>
        <v>0.13</v>
      </c>
      <c r="BN127" s="686">
        <f>+DATA!BB435</f>
        <v>0.13</v>
      </c>
      <c r="BO127" s="686">
        <f>+DATA!BC435</f>
        <v>0.13</v>
      </c>
      <c r="BP127" s="686">
        <f>+DATA!BD435</f>
        <v>0.13</v>
      </c>
      <c r="BQ127" s="686">
        <f>+DATA!BE435</f>
        <v>0.13</v>
      </c>
      <c r="BR127" s="686">
        <f>+DATA!BF435</f>
        <v>0.13</v>
      </c>
      <c r="BS127" s="686">
        <f>+DATA!BG435</f>
        <v>0.13</v>
      </c>
      <c r="BT127" s="686">
        <f>+DATA!BH435</f>
        <v>0.13</v>
      </c>
      <c r="BU127" s="686">
        <f>+DATA!BI435</f>
        <v>0.13</v>
      </c>
      <c r="BV127" s="686">
        <f>+DATA!BJ435</f>
        <v>0.13</v>
      </c>
      <c r="BW127" s="1063">
        <f t="shared" si="18"/>
        <v>8.8800000000000008</v>
      </c>
    </row>
    <row r="128" spans="1:75" ht="16.2" thickBot="1" x14ac:dyDescent="0.35">
      <c r="A128" s="405" t="s">
        <v>123</v>
      </c>
      <c r="O128" s="686">
        <f>+DATA!C436</f>
        <v>0.13</v>
      </c>
      <c r="P128" s="686">
        <f>+DATA!D436</f>
        <v>0.13</v>
      </c>
      <c r="Q128" s="686">
        <f>+DATA!E436</f>
        <v>0.13</v>
      </c>
      <c r="R128" s="686">
        <f>+DATA!F436</f>
        <v>0.13</v>
      </c>
      <c r="S128" s="686">
        <f>+DATA!G436</f>
        <v>0.13</v>
      </c>
      <c r="T128" s="686">
        <f>+DATA!H436</f>
        <v>0.13</v>
      </c>
      <c r="U128" s="686">
        <f>+DATA!I436</f>
        <v>0.13</v>
      </c>
      <c r="V128" s="686">
        <f>+DATA!J436</f>
        <v>0.13</v>
      </c>
      <c r="W128" s="686">
        <f>+DATA!K436</f>
        <v>0.13</v>
      </c>
      <c r="X128" s="686">
        <f>+DATA!L436</f>
        <v>0.13</v>
      </c>
      <c r="Y128" s="686">
        <f>+DATA!M436</f>
        <v>0.13</v>
      </c>
      <c r="Z128" s="686">
        <f>+DATA!N436</f>
        <v>0.13</v>
      </c>
      <c r="AA128" s="686">
        <f>+DATA!O436</f>
        <v>0.11</v>
      </c>
      <c r="AB128" s="686">
        <f>+DATA!P436</f>
        <v>0.11</v>
      </c>
      <c r="AC128" s="686">
        <f>+DATA!Q436</f>
        <v>0.11</v>
      </c>
      <c r="AD128" s="686">
        <f>+DATA!R436</f>
        <v>0.11</v>
      </c>
      <c r="AE128" s="686">
        <f>+DATA!S436</f>
        <v>0.11</v>
      </c>
      <c r="AF128" s="686">
        <f>+DATA!T436</f>
        <v>0.11</v>
      </c>
      <c r="AG128" s="686">
        <f>+DATA!U436</f>
        <v>0.11</v>
      </c>
      <c r="AH128" s="686">
        <f>+DATA!V436</f>
        <v>0.11</v>
      </c>
      <c r="AI128" s="686">
        <f>+DATA!W436</f>
        <v>0.11</v>
      </c>
      <c r="AJ128" s="686">
        <f>+DATA!X436</f>
        <v>0.11</v>
      </c>
      <c r="AK128" s="686">
        <f>+DATA!Y436</f>
        <v>0.11</v>
      </c>
      <c r="AL128" s="686">
        <f>+DATA!Z436</f>
        <v>0.11</v>
      </c>
      <c r="AM128" s="686">
        <f>+DATA!AA436</f>
        <v>0.15</v>
      </c>
      <c r="AN128" s="686">
        <f>+DATA!AB436</f>
        <v>0.15</v>
      </c>
      <c r="AO128" s="686">
        <f>+DATA!AC436</f>
        <v>0.15</v>
      </c>
      <c r="AP128" s="686">
        <f>+DATA!AD436</f>
        <v>0.15</v>
      </c>
      <c r="AQ128" s="686">
        <f>+DATA!AE436</f>
        <v>0.15</v>
      </c>
      <c r="AR128" s="686">
        <f>+DATA!AF436</f>
        <v>0.15</v>
      </c>
      <c r="AS128" s="686">
        <f>+DATA!AG436</f>
        <v>0.15</v>
      </c>
      <c r="AT128" s="686">
        <f>+DATA!AH436</f>
        <v>0.15</v>
      </c>
      <c r="AU128" s="686">
        <f>+DATA!AI436</f>
        <v>0.15</v>
      </c>
      <c r="AV128" s="686">
        <f>+DATA!AJ436</f>
        <v>0.15</v>
      </c>
      <c r="AW128" s="686">
        <f>+DATA!AK436</f>
        <v>0.15</v>
      </c>
      <c r="AX128" s="686">
        <f>+DATA!AL436</f>
        <v>0.15</v>
      </c>
      <c r="AY128" s="686">
        <f>+DATA!AM436</f>
        <v>0.19</v>
      </c>
      <c r="AZ128" s="686">
        <f>+DATA!AN436</f>
        <v>0.19</v>
      </c>
      <c r="BA128" s="686">
        <f>+DATA!AO436</f>
        <v>0.19</v>
      </c>
      <c r="BB128" s="686">
        <f>+DATA!AP436</f>
        <v>0.19</v>
      </c>
      <c r="BC128" s="686">
        <f>+DATA!AQ436</f>
        <v>0.19</v>
      </c>
      <c r="BD128" s="686">
        <f>+DATA!AR436</f>
        <v>0.19</v>
      </c>
      <c r="BE128" s="686">
        <f>+DATA!AS436</f>
        <v>0.19</v>
      </c>
      <c r="BF128" s="686">
        <f>+DATA!AT436</f>
        <v>0.19</v>
      </c>
      <c r="BG128" s="686">
        <f>+DATA!AU436</f>
        <v>0.19</v>
      </c>
      <c r="BH128" s="686">
        <f>+DATA!AV436</f>
        <v>0.19</v>
      </c>
      <c r="BI128" s="686">
        <f>+DATA!AW436</f>
        <v>0.19</v>
      </c>
      <c r="BJ128" s="686">
        <f>+DATA!AX436</f>
        <v>0.19</v>
      </c>
      <c r="BK128" s="686">
        <f>+DATA!AY436</f>
        <v>0.1</v>
      </c>
      <c r="BL128" s="686">
        <f>+DATA!AZ436</f>
        <v>0.1</v>
      </c>
      <c r="BM128" s="686">
        <f>+DATA!BA436</f>
        <v>0.1</v>
      </c>
      <c r="BN128" s="686">
        <f>+DATA!BB436</f>
        <v>0.1</v>
      </c>
      <c r="BO128" s="686">
        <f>+DATA!BC436</f>
        <v>0.1</v>
      </c>
      <c r="BP128" s="686">
        <f>+DATA!BD436</f>
        <v>0.1</v>
      </c>
      <c r="BQ128" s="686">
        <f>+DATA!BE436</f>
        <v>0.1</v>
      </c>
      <c r="BR128" s="686">
        <f>+DATA!BF436</f>
        <v>0.1</v>
      </c>
      <c r="BS128" s="686">
        <f>+DATA!BG436</f>
        <v>0.1</v>
      </c>
      <c r="BT128" s="686">
        <f>+DATA!BH436</f>
        <v>0.1</v>
      </c>
      <c r="BU128" s="686">
        <f>+DATA!BI436</f>
        <v>0.1</v>
      </c>
      <c r="BV128" s="686">
        <f>+DATA!BJ436</f>
        <v>0.1</v>
      </c>
      <c r="BW128" s="1063">
        <f t="shared" si="18"/>
        <v>8.16</v>
      </c>
    </row>
    <row r="129" spans="1:75" ht="16.2" thickBot="1" x14ac:dyDescent="0.35">
      <c r="BW129" s="386"/>
    </row>
    <row r="130" spans="1:75" ht="16.2" thickBot="1" x14ac:dyDescent="0.35">
      <c r="A130" s="404" t="s">
        <v>83</v>
      </c>
      <c r="BW130" s="62">
        <f t="shared" si="18"/>
        <v>0</v>
      </c>
    </row>
    <row r="131" spans="1:75" ht="16.2" thickBot="1" x14ac:dyDescent="0.35">
      <c r="A131" s="404" t="s">
        <v>80</v>
      </c>
      <c r="BW131" s="62">
        <f t="shared" si="18"/>
        <v>0</v>
      </c>
    </row>
    <row r="132" spans="1:75" ht="16.2" thickBot="1" x14ac:dyDescent="0.35">
      <c r="A132" s="334" t="s">
        <v>124</v>
      </c>
      <c r="O132" s="686">
        <f>+DATA!C440</f>
        <v>0.65</v>
      </c>
      <c r="P132" s="686">
        <f>+DATA!D440</f>
        <v>0.65</v>
      </c>
      <c r="Q132" s="686">
        <f>+DATA!E440</f>
        <v>0.65</v>
      </c>
      <c r="R132" s="686">
        <f>+DATA!F440</f>
        <v>0.65</v>
      </c>
      <c r="S132" s="686">
        <f>+DATA!G440</f>
        <v>0.65</v>
      </c>
      <c r="T132" s="686">
        <f>+DATA!H440</f>
        <v>0.65</v>
      </c>
      <c r="U132" s="686">
        <f>+DATA!I440</f>
        <v>0.65</v>
      </c>
      <c r="V132" s="686">
        <f>+DATA!J440</f>
        <v>0.65</v>
      </c>
      <c r="W132" s="686">
        <f>+DATA!K440</f>
        <v>0.65</v>
      </c>
      <c r="X132" s="686">
        <f>+DATA!L440</f>
        <v>0.65</v>
      </c>
      <c r="Y132" s="686">
        <f>+DATA!M440</f>
        <v>0.65</v>
      </c>
      <c r="Z132" s="686">
        <f>+DATA!N440</f>
        <v>0.65</v>
      </c>
      <c r="AA132" s="686">
        <f>+DATA!O440</f>
        <v>0.5</v>
      </c>
      <c r="AB132" s="686">
        <f>+DATA!P440</f>
        <v>0.5</v>
      </c>
      <c r="AC132" s="686">
        <f>+DATA!Q440</f>
        <v>0.5</v>
      </c>
      <c r="AD132" s="686">
        <f>+DATA!R440</f>
        <v>0.5</v>
      </c>
      <c r="AE132" s="686">
        <f>+DATA!S440</f>
        <v>0.5</v>
      </c>
      <c r="AF132" s="686">
        <f>+DATA!T440</f>
        <v>0.5</v>
      </c>
      <c r="AG132" s="686">
        <f>+DATA!U440</f>
        <v>0.5</v>
      </c>
      <c r="AH132" s="686">
        <f>+DATA!V440</f>
        <v>0.5</v>
      </c>
      <c r="AI132" s="686">
        <f>+DATA!W440</f>
        <v>0.5</v>
      </c>
      <c r="AJ132" s="686">
        <f>+DATA!X440</f>
        <v>0.5</v>
      </c>
      <c r="AK132" s="686">
        <f>+DATA!Y440</f>
        <v>0.5</v>
      </c>
      <c r="AL132" s="686">
        <f>+DATA!Z440</f>
        <v>0.5</v>
      </c>
      <c r="AM132" s="686">
        <f>+DATA!AA440</f>
        <v>0.4</v>
      </c>
      <c r="AN132" s="686">
        <f>+DATA!AB440</f>
        <v>0.4</v>
      </c>
      <c r="AO132" s="686">
        <f>+DATA!AC440</f>
        <v>0.4</v>
      </c>
      <c r="AP132" s="686">
        <f>+DATA!AD440</f>
        <v>0.4</v>
      </c>
      <c r="AQ132" s="686">
        <f>+DATA!AE440</f>
        <v>0.4</v>
      </c>
      <c r="AR132" s="686">
        <f>+DATA!AF440</f>
        <v>0.4</v>
      </c>
      <c r="AS132" s="686">
        <f>+DATA!AG440</f>
        <v>0.4</v>
      </c>
      <c r="AT132" s="686">
        <f>+DATA!AH440</f>
        <v>0.4</v>
      </c>
      <c r="AU132" s="686">
        <f>+DATA!AI440</f>
        <v>0.4</v>
      </c>
      <c r="AV132" s="686">
        <f>+DATA!AJ440</f>
        <v>0.4</v>
      </c>
      <c r="AW132" s="686">
        <f>+DATA!AK440</f>
        <v>0.4</v>
      </c>
      <c r="AX132" s="686">
        <f>+DATA!AL440</f>
        <v>0.4</v>
      </c>
      <c r="AY132" s="686">
        <f>+DATA!AM440</f>
        <v>1</v>
      </c>
      <c r="AZ132" s="686">
        <f>+DATA!AN440</f>
        <v>1</v>
      </c>
      <c r="BA132" s="686">
        <f>+DATA!AO440</f>
        <v>1</v>
      </c>
      <c r="BB132" s="686">
        <f>+DATA!AP440</f>
        <v>1</v>
      </c>
      <c r="BC132" s="686">
        <f>+DATA!AQ440</f>
        <v>1</v>
      </c>
      <c r="BD132" s="686">
        <f>+DATA!AR440</f>
        <v>1</v>
      </c>
      <c r="BE132" s="686">
        <f>+DATA!AS440</f>
        <v>1</v>
      </c>
      <c r="BF132" s="686">
        <f>+DATA!AT440</f>
        <v>1</v>
      </c>
      <c r="BG132" s="686">
        <f>+DATA!AU440</f>
        <v>1</v>
      </c>
      <c r="BH132" s="686">
        <f>+DATA!AV440</f>
        <v>1</v>
      </c>
      <c r="BI132" s="686">
        <f>+DATA!AW440</f>
        <v>1</v>
      </c>
      <c r="BJ132" s="686">
        <f>+DATA!AX440</f>
        <v>1</v>
      </c>
      <c r="BK132" s="686">
        <f>+DATA!AY440</f>
        <v>0.6</v>
      </c>
      <c r="BL132" s="686">
        <f>+DATA!AZ440</f>
        <v>0.6</v>
      </c>
      <c r="BM132" s="686">
        <f>+DATA!BA440</f>
        <v>0.6</v>
      </c>
      <c r="BN132" s="686">
        <f>+DATA!BB440</f>
        <v>0.6</v>
      </c>
      <c r="BO132" s="686">
        <f>+DATA!BC440</f>
        <v>0.6</v>
      </c>
      <c r="BP132" s="686">
        <f>+DATA!BD440</f>
        <v>0.6</v>
      </c>
      <c r="BQ132" s="686">
        <f>+DATA!BE440</f>
        <v>0.6</v>
      </c>
      <c r="BR132" s="686">
        <f>+DATA!BF440</f>
        <v>0.6</v>
      </c>
      <c r="BS132" s="686">
        <f>+DATA!BG440</f>
        <v>0.6</v>
      </c>
      <c r="BT132" s="686">
        <f>+DATA!BH440</f>
        <v>0.6</v>
      </c>
      <c r="BU132" s="686">
        <f>+DATA!BI440</f>
        <v>0.6</v>
      </c>
      <c r="BV132" s="686">
        <f>+DATA!BJ440</f>
        <v>0.6</v>
      </c>
      <c r="BW132" s="1063">
        <f t="shared" si="18"/>
        <v>37.800000000000011</v>
      </c>
    </row>
    <row r="133" spans="1:75" ht="16.2" thickBot="1" x14ac:dyDescent="0.35">
      <c r="A133" s="406" t="s">
        <v>92</v>
      </c>
      <c r="O133" s="686">
        <f>+DATA!C441</f>
        <v>0.2</v>
      </c>
      <c r="P133" s="686">
        <f>+DATA!D441</f>
        <v>0.2</v>
      </c>
      <c r="Q133" s="686">
        <f>+DATA!E441</f>
        <v>0.2</v>
      </c>
      <c r="R133" s="686">
        <f>+DATA!F441</f>
        <v>0.2</v>
      </c>
      <c r="S133" s="686">
        <f>+DATA!G441</f>
        <v>0.2</v>
      </c>
      <c r="T133" s="686">
        <f>+DATA!H441</f>
        <v>0.2</v>
      </c>
      <c r="U133" s="686">
        <f>+DATA!I441</f>
        <v>0.2</v>
      </c>
      <c r="V133" s="686">
        <f>+DATA!J441</f>
        <v>0.2</v>
      </c>
      <c r="W133" s="686">
        <f>+DATA!K441</f>
        <v>0.2</v>
      </c>
      <c r="X133" s="686">
        <f>+DATA!L441</f>
        <v>0.2</v>
      </c>
      <c r="Y133" s="686">
        <f>+DATA!M441</f>
        <v>0.2</v>
      </c>
      <c r="Z133" s="686">
        <f>+DATA!N441</f>
        <v>0.2</v>
      </c>
      <c r="AA133" s="686">
        <f>+DATA!O441</f>
        <v>0.3</v>
      </c>
      <c r="AB133" s="686">
        <f>+DATA!P441</f>
        <v>0.3</v>
      </c>
      <c r="AC133" s="686">
        <f>+DATA!Q441</f>
        <v>0.3</v>
      </c>
      <c r="AD133" s="686">
        <f>+DATA!R441</f>
        <v>0.3</v>
      </c>
      <c r="AE133" s="686">
        <f>+DATA!S441</f>
        <v>0.3</v>
      </c>
      <c r="AF133" s="686">
        <f>+DATA!T441</f>
        <v>0.3</v>
      </c>
      <c r="AG133" s="686">
        <f>+DATA!U441</f>
        <v>0.3</v>
      </c>
      <c r="AH133" s="686">
        <f>+DATA!V441</f>
        <v>0.3</v>
      </c>
      <c r="AI133" s="686">
        <f>+DATA!W441</f>
        <v>0.3</v>
      </c>
      <c r="AJ133" s="686">
        <f>+DATA!X441</f>
        <v>0.3</v>
      </c>
      <c r="AK133" s="686">
        <f>+DATA!Y441</f>
        <v>0.3</v>
      </c>
      <c r="AL133" s="686">
        <f>+DATA!Z441</f>
        <v>0.3</v>
      </c>
      <c r="AM133" s="686">
        <f>+DATA!AA441</f>
        <v>0.2</v>
      </c>
      <c r="AN133" s="686">
        <f>+DATA!AB441</f>
        <v>0.2</v>
      </c>
      <c r="AO133" s="686">
        <f>+DATA!AC441</f>
        <v>0.2</v>
      </c>
      <c r="AP133" s="686">
        <f>+DATA!AD441</f>
        <v>0.2</v>
      </c>
      <c r="AQ133" s="686">
        <f>+DATA!AE441</f>
        <v>0.2</v>
      </c>
      <c r="AR133" s="686">
        <f>+DATA!AF441</f>
        <v>0.2</v>
      </c>
      <c r="AS133" s="686">
        <f>+DATA!AG441</f>
        <v>0.2</v>
      </c>
      <c r="AT133" s="686">
        <f>+DATA!AH441</f>
        <v>0.2</v>
      </c>
      <c r="AU133" s="686">
        <f>+DATA!AI441</f>
        <v>0.2</v>
      </c>
      <c r="AV133" s="686">
        <f>+DATA!AJ441</f>
        <v>0.2</v>
      </c>
      <c r="AW133" s="686">
        <f>+DATA!AK441</f>
        <v>0.2</v>
      </c>
      <c r="AX133" s="686">
        <f>+DATA!AL441</f>
        <v>0.2</v>
      </c>
      <c r="AY133" s="686">
        <f>+DATA!AM441</f>
        <v>0</v>
      </c>
      <c r="AZ133" s="686">
        <f>+DATA!AN441</f>
        <v>0</v>
      </c>
      <c r="BA133" s="686">
        <f>+DATA!AO441</f>
        <v>0</v>
      </c>
      <c r="BB133" s="686">
        <f>+DATA!AP441</f>
        <v>0</v>
      </c>
      <c r="BC133" s="686">
        <f>+DATA!AQ441</f>
        <v>0</v>
      </c>
      <c r="BD133" s="686">
        <f>+DATA!AR441</f>
        <v>0</v>
      </c>
      <c r="BE133" s="686">
        <f>+DATA!AS441</f>
        <v>0</v>
      </c>
      <c r="BF133" s="686">
        <f>+DATA!AT441</f>
        <v>0</v>
      </c>
      <c r="BG133" s="686">
        <f>+DATA!AU441</f>
        <v>0</v>
      </c>
      <c r="BH133" s="686">
        <f>+DATA!AV441</f>
        <v>0</v>
      </c>
      <c r="BI133" s="686">
        <f>+DATA!AW441</f>
        <v>0</v>
      </c>
      <c r="BJ133" s="686">
        <f>+DATA!AX441</f>
        <v>0</v>
      </c>
      <c r="BK133" s="686">
        <f>+DATA!AY441</f>
        <v>0.3</v>
      </c>
      <c r="BL133" s="686">
        <f>+DATA!AZ441</f>
        <v>0.3</v>
      </c>
      <c r="BM133" s="686">
        <f>+DATA!BA441</f>
        <v>0.3</v>
      </c>
      <c r="BN133" s="686">
        <f>+DATA!BB441</f>
        <v>0.3</v>
      </c>
      <c r="BO133" s="686">
        <f>+DATA!BC441</f>
        <v>0.3</v>
      </c>
      <c r="BP133" s="686">
        <f>+DATA!BD441</f>
        <v>0.3</v>
      </c>
      <c r="BQ133" s="686">
        <f>+DATA!BE441</f>
        <v>0.3</v>
      </c>
      <c r="BR133" s="686">
        <f>+DATA!BF441</f>
        <v>0.3</v>
      </c>
      <c r="BS133" s="686">
        <f>+DATA!BG441</f>
        <v>0.3</v>
      </c>
      <c r="BT133" s="686">
        <f>+DATA!BH441</f>
        <v>0.3</v>
      </c>
      <c r="BU133" s="686">
        <f>+DATA!BI441</f>
        <v>0.3</v>
      </c>
      <c r="BV133" s="686">
        <f>+DATA!BJ441</f>
        <v>0.3</v>
      </c>
      <c r="BW133" s="1063">
        <f t="shared" si="18"/>
        <v>12.000000000000007</v>
      </c>
    </row>
    <row r="134" spans="1:75" ht="16.2" thickBot="1" x14ac:dyDescent="0.35">
      <c r="A134" s="35" t="s">
        <v>125</v>
      </c>
      <c r="O134" s="686">
        <f>+DATA!C442</f>
        <v>0.15</v>
      </c>
      <c r="P134" s="686">
        <f>+DATA!D442</f>
        <v>0.15</v>
      </c>
      <c r="Q134" s="686">
        <f>+DATA!E442</f>
        <v>0.15</v>
      </c>
      <c r="R134" s="686">
        <f>+DATA!F442</f>
        <v>0.15</v>
      </c>
      <c r="S134" s="686">
        <f>+DATA!G442</f>
        <v>0.15</v>
      </c>
      <c r="T134" s="686">
        <f>+DATA!H442</f>
        <v>0.15</v>
      </c>
      <c r="U134" s="686">
        <f>+DATA!I442</f>
        <v>0.15</v>
      </c>
      <c r="V134" s="686">
        <f>+DATA!J442</f>
        <v>0.15</v>
      </c>
      <c r="W134" s="686">
        <f>+DATA!K442</f>
        <v>0.15</v>
      </c>
      <c r="X134" s="686">
        <f>+DATA!L442</f>
        <v>0.15</v>
      </c>
      <c r="Y134" s="686">
        <f>+DATA!M442</f>
        <v>0.15</v>
      </c>
      <c r="Z134" s="686">
        <f>+DATA!N442</f>
        <v>0.15</v>
      </c>
      <c r="AA134" s="686">
        <f>+DATA!O442</f>
        <v>0.2</v>
      </c>
      <c r="AB134" s="686">
        <f>+DATA!P442</f>
        <v>0.2</v>
      </c>
      <c r="AC134" s="686">
        <f>+DATA!Q442</f>
        <v>0.2</v>
      </c>
      <c r="AD134" s="686">
        <f>+DATA!R442</f>
        <v>0.2</v>
      </c>
      <c r="AE134" s="686">
        <f>+DATA!S442</f>
        <v>0.2</v>
      </c>
      <c r="AF134" s="686">
        <f>+DATA!T442</f>
        <v>0.2</v>
      </c>
      <c r="AG134" s="686">
        <f>+DATA!U442</f>
        <v>0.2</v>
      </c>
      <c r="AH134" s="686">
        <f>+DATA!V442</f>
        <v>0.2</v>
      </c>
      <c r="AI134" s="686">
        <f>+DATA!W442</f>
        <v>0.2</v>
      </c>
      <c r="AJ134" s="686">
        <f>+DATA!X442</f>
        <v>0.2</v>
      </c>
      <c r="AK134" s="686">
        <f>+DATA!Y442</f>
        <v>0.2</v>
      </c>
      <c r="AL134" s="686">
        <f>+DATA!Z442</f>
        <v>0.2</v>
      </c>
      <c r="AM134" s="686">
        <f>+DATA!AA442</f>
        <v>0.4</v>
      </c>
      <c r="AN134" s="686">
        <f>+DATA!AB442</f>
        <v>0.4</v>
      </c>
      <c r="AO134" s="686">
        <f>+DATA!AC442</f>
        <v>0.4</v>
      </c>
      <c r="AP134" s="686">
        <f>+DATA!AD442</f>
        <v>0.4</v>
      </c>
      <c r="AQ134" s="686">
        <f>+DATA!AE442</f>
        <v>0.4</v>
      </c>
      <c r="AR134" s="686">
        <f>+DATA!AF442</f>
        <v>0.4</v>
      </c>
      <c r="AS134" s="686">
        <f>+DATA!AG442</f>
        <v>0.4</v>
      </c>
      <c r="AT134" s="686">
        <f>+DATA!AH442</f>
        <v>0.4</v>
      </c>
      <c r="AU134" s="686">
        <f>+DATA!AI442</f>
        <v>0.4</v>
      </c>
      <c r="AV134" s="686">
        <f>+DATA!AJ442</f>
        <v>0.4</v>
      </c>
      <c r="AW134" s="686">
        <f>+DATA!AK442</f>
        <v>0.4</v>
      </c>
      <c r="AX134" s="686">
        <f>+DATA!AL442</f>
        <v>0.4</v>
      </c>
      <c r="AY134" s="686">
        <f>+DATA!AM442</f>
        <v>0</v>
      </c>
      <c r="AZ134" s="686">
        <f>+DATA!AN442</f>
        <v>0</v>
      </c>
      <c r="BA134" s="686">
        <f>+DATA!AO442</f>
        <v>0</v>
      </c>
      <c r="BB134" s="686">
        <f>+DATA!AP442</f>
        <v>0</v>
      </c>
      <c r="BC134" s="686">
        <f>+DATA!AQ442</f>
        <v>0</v>
      </c>
      <c r="BD134" s="686">
        <f>+DATA!AR442</f>
        <v>0</v>
      </c>
      <c r="BE134" s="686">
        <f>+DATA!AS442</f>
        <v>0</v>
      </c>
      <c r="BF134" s="686">
        <f>+DATA!AT442</f>
        <v>0</v>
      </c>
      <c r="BG134" s="686">
        <f>+DATA!AU442</f>
        <v>0</v>
      </c>
      <c r="BH134" s="686">
        <f>+DATA!AV442</f>
        <v>0</v>
      </c>
      <c r="BI134" s="686">
        <f>+DATA!AW442</f>
        <v>0</v>
      </c>
      <c r="BJ134" s="686">
        <f>+DATA!AX442</f>
        <v>0</v>
      </c>
      <c r="BK134" s="686">
        <f>+DATA!AY442</f>
        <v>0.1</v>
      </c>
      <c r="BL134" s="686">
        <f>+DATA!AZ442</f>
        <v>0.1</v>
      </c>
      <c r="BM134" s="686">
        <f>+DATA!BA442</f>
        <v>0.1</v>
      </c>
      <c r="BN134" s="686">
        <f>+DATA!BB442</f>
        <v>0.1</v>
      </c>
      <c r="BO134" s="686">
        <f>+DATA!BC442</f>
        <v>0.1</v>
      </c>
      <c r="BP134" s="686">
        <f>+DATA!BD442</f>
        <v>0.1</v>
      </c>
      <c r="BQ134" s="686">
        <f>+DATA!BE442</f>
        <v>0.1</v>
      </c>
      <c r="BR134" s="686">
        <f>+DATA!BF442</f>
        <v>0.1</v>
      </c>
      <c r="BS134" s="686">
        <f>+DATA!BG442</f>
        <v>0.1</v>
      </c>
      <c r="BT134" s="686">
        <f>+DATA!BH442</f>
        <v>0.1</v>
      </c>
      <c r="BU134" s="686">
        <f>+DATA!BI442</f>
        <v>0.1</v>
      </c>
      <c r="BV134" s="686">
        <f>+DATA!BJ442</f>
        <v>0.1</v>
      </c>
      <c r="BW134" s="1063">
        <f t="shared" si="18"/>
        <v>10.200000000000001</v>
      </c>
    </row>
    <row r="135" spans="1:75" ht="16.2" thickBot="1" x14ac:dyDescent="0.35">
      <c r="A135" s="34"/>
      <c r="BW135" s="386">
        <f t="shared" si="18"/>
        <v>0</v>
      </c>
    </row>
    <row r="136" spans="1:75" ht="16.2" thickBot="1" x14ac:dyDescent="0.35">
      <c r="A136" s="404" t="s">
        <v>696</v>
      </c>
      <c r="C136" s="686">
        <f>+DATA!C512</f>
        <v>0.08</v>
      </c>
      <c r="D136" s="686">
        <f>+C136</f>
        <v>0.08</v>
      </c>
      <c r="E136" s="686">
        <f>+D136</f>
        <v>0.08</v>
      </c>
      <c r="F136" s="686">
        <f>+E136</f>
        <v>0.08</v>
      </c>
      <c r="G136" s="686">
        <f t="shared" ref="G136:N136" si="20">+F136</f>
        <v>0.08</v>
      </c>
      <c r="H136" s="686">
        <f t="shared" si="20"/>
        <v>0.08</v>
      </c>
      <c r="I136" s="686">
        <f t="shared" si="20"/>
        <v>0.08</v>
      </c>
      <c r="J136" s="686">
        <f t="shared" si="20"/>
        <v>0.08</v>
      </c>
      <c r="K136" s="686">
        <f t="shared" si="20"/>
        <v>0.08</v>
      </c>
      <c r="L136" s="686">
        <f t="shared" si="20"/>
        <v>0.08</v>
      </c>
      <c r="M136" s="686">
        <f t="shared" si="20"/>
        <v>0.08</v>
      </c>
      <c r="N136" s="686">
        <f t="shared" si="20"/>
        <v>0.08</v>
      </c>
      <c r="O136" s="686">
        <f>+DATA!D512</f>
        <v>0.09</v>
      </c>
      <c r="P136" s="686">
        <f>+O136</f>
        <v>0.09</v>
      </c>
      <c r="Q136" s="686">
        <f>+P136</f>
        <v>0.09</v>
      </c>
      <c r="R136" s="686">
        <f>+Q136</f>
        <v>0.09</v>
      </c>
      <c r="S136" s="686">
        <f t="shared" ref="S136:Z136" si="21">+R136</f>
        <v>0.09</v>
      </c>
      <c r="T136" s="686">
        <f t="shared" si="21"/>
        <v>0.09</v>
      </c>
      <c r="U136" s="686">
        <f t="shared" si="21"/>
        <v>0.09</v>
      </c>
      <c r="V136" s="686">
        <f t="shared" si="21"/>
        <v>0.09</v>
      </c>
      <c r="W136" s="686">
        <f t="shared" si="21"/>
        <v>0.09</v>
      </c>
      <c r="X136" s="686">
        <f t="shared" si="21"/>
        <v>0.09</v>
      </c>
      <c r="Y136" s="686">
        <f t="shared" si="21"/>
        <v>0.09</v>
      </c>
      <c r="Z136" s="686">
        <f t="shared" si="21"/>
        <v>0.09</v>
      </c>
      <c r="AA136" s="686">
        <f>+DATA!E512</f>
        <v>0.09</v>
      </c>
      <c r="AB136" s="686">
        <f>+AA136</f>
        <v>0.09</v>
      </c>
      <c r="AC136" s="686">
        <f>+AB136</f>
        <v>0.09</v>
      </c>
      <c r="AD136" s="686">
        <f>+AC136</f>
        <v>0.09</v>
      </c>
      <c r="AE136" s="686">
        <f t="shared" ref="AE136:AL136" si="22">+AD136</f>
        <v>0.09</v>
      </c>
      <c r="AF136" s="686">
        <f t="shared" si="22"/>
        <v>0.09</v>
      </c>
      <c r="AG136" s="686">
        <f t="shared" si="22"/>
        <v>0.09</v>
      </c>
      <c r="AH136" s="686">
        <f t="shared" si="22"/>
        <v>0.09</v>
      </c>
      <c r="AI136" s="686">
        <f t="shared" si="22"/>
        <v>0.09</v>
      </c>
      <c r="AJ136" s="686">
        <f t="shared" si="22"/>
        <v>0.09</v>
      </c>
      <c r="AK136" s="686">
        <f t="shared" si="22"/>
        <v>0.09</v>
      </c>
      <c r="AL136" s="686">
        <f t="shared" si="22"/>
        <v>0.09</v>
      </c>
      <c r="AM136" s="686">
        <f>+DATA!F512</f>
        <v>0.08</v>
      </c>
      <c r="AN136" s="686">
        <f>+AM136</f>
        <v>0.08</v>
      </c>
      <c r="AO136" s="686">
        <f>+AN136</f>
        <v>0.08</v>
      </c>
      <c r="AP136" s="686">
        <f>+AO136</f>
        <v>0.08</v>
      </c>
      <c r="AQ136" s="686">
        <f t="shared" ref="AQ136:AX136" si="23">+AP136</f>
        <v>0.08</v>
      </c>
      <c r="AR136" s="686">
        <f t="shared" si="23"/>
        <v>0.08</v>
      </c>
      <c r="AS136" s="686">
        <f t="shared" si="23"/>
        <v>0.08</v>
      </c>
      <c r="AT136" s="686">
        <f t="shared" si="23"/>
        <v>0.08</v>
      </c>
      <c r="AU136" s="686">
        <f t="shared" si="23"/>
        <v>0.08</v>
      </c>
      <c r="AV136" s="686">
        <f t="shared" si="23"/>
        <v>0.08</v>
      </c>
      <c r="AW136" s="686">
        <f t="shared" si="23"/>
        <v>0.08</v>
      </c>
      <c r="AX136" s="686">
        <f t="shared" si="23"/>
        <v>0.08</v>
      </c>
      <c r="AY136" s="686">
        <f>+DATA!G512</f>
        <v>7.0000000000000007E-2</v>
      </c>
      <c r="AZ136" s="686">
        <f>+AY136</f>
        <v>7.0000000000000007E-2</v>
      </c>
      <c r="BA136" s="686">
        <f>+AZ136</f>
        <v>7.0000000000000007E-2</v>
      </c>
      <c r="BB136" s="686">
        <f>+BA136</f>
        <v>7.0000000000000007E-2</v>
      </c>
      <c r="BC136" s="686">
        <f t="shared" ref="BC136:BJ136" si="24">+BB136</f>
        <v>7.0000000000000007E-2</v>
      </c>
      <c r="BD136" s="686">
        <f t="shared" si="24"/>
        <v>7.0000000000000007E-2</v>
      </c>
      <c r="BE136" s="686">
        <f t="shared" si="24"/>
        <v>7.0000000000000007E-2</v>
      </c>
      <c r="BF136" s="686">
        <f t="shared" si="24"/>
        <v>7.0000000000000007E-2</v>
      </c>
      <c r="BG136" s="686">
        <f t="shared" si="24"/>
        <v>7.0000000000000007E-2</v>
      </c>
      <c r="BH136" s="686">
        <f t="shared" si="24"/>
        <v>7.0000000000000007E-2</v>
      </c>
      <c r="BI136" s="686">
        <f t="shared" si="24"/>
        <v>7.0000000000000007E-2</v>
      </c>
      <c r="BJ136" s="686">
        <f t="shared" si="24"/>
        <v>7.0000000000000007E-2</v>
      </c>
      <c r="BK136" s="686">
        <f>+DATA!H512</f>
        <v>0.09</v>
      </c>
      <c r="BL136" s="686">
        <f>+BK136</f>
        <v>0.09</v>
      </c>
      <c r="BM136" s="686">
        <f>+BL136</f>
        <v>0.09</v>
      </c>
      <c r="BN136" s="686">
        <f>+BM136</f>
        <v>0.09</v>
      </c>
      <c r="BO136" s="686">
        <f t="shared" ref="BO136:BV136" si="25">+BN136</f>
        <v>0.09</v>
      </c>
      <c r="BP136" s="686">
        <f t="shared" si="25"/>
        <v>0.09</v>
      </c>
      <c r="BQ136" s="686">
        <f t="shared" si="25"/>
        <v>0.09</v>
      </c>
      <c r="BR136" s="686">
        <f t="shared" si="25"/>
        <v>0.09</v>
      </c>
      <c r="BS136" s="686">
        <f t="shared" si="25"/>
        <v>0.09</v>
      </c>
      <c r="BT136" s="686">
        <f t="shared" si="25"/>
        <v>0.09</v>
      </c>
      <c r="BU136" s="686">
        <f t="shared" si="25"/>
        <v>0.09</v>
      </c>
      <c r="BV136" s="686">
        <f t="shared" si="25"/>
        <v>0.09</v>
      </c>
      <c r="BW136" s="1063">
        <f t="shared" si="18"/>
        <v>6.0000000000000009</v>
      </c>
    </row>
    <row r="137" spans="1:75" ht="16.2" thickBot="1" x14ac:dyDescent="0.35">
      <c r="BW137" s="386">
        <f t="shared" si="18"/>
        <v>0</v>
      </c>
    </row>
    <row r="138" spans="1:75" ht="16.2" thickBot="1" x14ac:dyDescent="0.35">
      <c r="A138" s="404" t="s">
        <v>468</v>
      </c>
      <c r="O138" s="686">
        <f>+DATA!C445</f>
        <v>1.8</v>
      </c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686">
        <f>+DATA!D445</f>
        <v>1.75</v>
      </c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686">
        <f>+DATA!E445</f>
        <v>1.55</v>
      </c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686">
        <f>+DATA!F445</f>
        <v>1.6</v>
      </c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686">
        <f>+DATA!G445</f>
        <v>1.8</v>
      </c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1063">
        <f t="shared" ref="BW138:BW188" si="26">+SUM(C138:BV138)</f>
        <v>8.5</v>
      </c>
    </row>
    <row r="139" spans="1:75" x14ac:dyDescent="0.3">
      <c r="A139" s="4"/>
      <c r="O139" s="315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315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315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315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315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407"/>
    </row>
    <row r="140" spans="1:75" ht="16.2" thickBot="1" x14ac:dyDescent="0.35">
      <c r="A140" s="5" t="s">
        <v>699</v>
      </c>
      <c r="BW140" s="386">
        <f t="shared" si="26"/>
        <v>0</v>
      </c>
    </row>
    <row r="141" spans="1:75" ht="16.2" thickBot="1" x14ac:dyDescent="0.35">
      <c r="A141" s="404" t="s">
        <v>700</v>
      </c>
      <c r="C141"/>
      <c r="D141"/>
      <c r="E141"/>
      <c r="F141"/>
      <c r="G141"/>
      <c r="H141"/>
      <c r="I141"/>
      <c r="J141"/>
      <c r="K141"/>
      <c r="L141"/>
      <c r="M141"/>
      <c r="N141"/>
      <c r="O141" s="231">
        <f>+DATA!C470</f>
        <v>40</v>
      </c>
      <c r="P141" s="231">
        <f>+DATA!D470</f>
        <v>40</v>
      </c>
      <c r="Q141" s="231">
        <f>+DATA!E470</f>
        <v>40</v>
      </c>
      <c r="R141" s="231">
        <f>+DATA!F470</f>
        <v>40</v>
      </c>
      <c r="S141" s="231">
        <f>+DATA!G470</f>
        <v>40</v>
      </c>
      <c r="T141" s="231">
        <f>+DATA!H470</f>
        <v>40</v>
      </c>
      <c r="U141" s="231">
        <f>+DATA!I470</f>
        <v>40</v>
      </c>
      <c r="V141" s="231">
        <f>+DATA!J470</f>
        <v>40</v>
      </c>
      <c r="W141" s="231">
        <f>+DATA!K470</f>
        <v>40</v>
      </c>
      <c r="X141" s="231">
        <f>+DATA!L470</f>
        <v>40</v>
      </c>
      <c r="Y141" s="231">
        <f>+DATA!M470</f>
        <v>40</v>
      </c>
      <c r="Z141" s="231">
        <f>+DATA!N470</f>
        <v>40</v>
      </c>
      <c r="AA141" s="231">
        <f>+DATA!O470</f>
        <v>41</v>
      </c>
      <c r="AB141" s="231">
        <f>+DATA!P470</f>
        <v>41</v>
      </c>
      <c r="AC141" s="231">
        <f>+DATA!Q470</f>
        <v>41</v>
      </c>
      <c r="AD141" s="231">
        <f>+DATA!R470</f>
        <v>41</v>
      </c>
      <c r="AE141" s="231">
        <f>+DATA!S470</f>
        <v>41</v>
      </c>
      <c r="AF141" s="231">
        <f>+DATA!T470</f>
        <v>41</v>
      </c>
      <c r="AG141" s="231">
        <f>+DATA!U470</f>
        <v>41</v>
      </c>
      <c r="AH141" s="231">
        <f>+DATA!V470</f>
        <v>41</v>
      </c>
      <c r="AI141" s="231">
        <f>+DATA!W470</f>
        <v>41</v>
      </c>
      <c r="AJ141" s="231">
        <f>+DATA!X470</f>
        <v>41</v>
      </c>
      <c r="AK141" s="231">
        <f>+DATA!Y470</f>
        <v>41</v>
      </c>
      <c r="AL141" s="231">
        <f>+DATA!Z470</f>
        <v>41</v>
      </c>
      <c r="AM141" s="231">
        <f>+DATA!AA470</f>
        <v>42</v>
      </c>
      <c r="AN141" s="231">
        <f>+DATA!AB470</f>
        <v>42</v>
      </c>
      <c r="AO141" s="231">
        <f>+DATA!AC470</f>
        <v>42</v>
      </c>
      <c r="AP141" s="231">
        <f>+DATA!AD470</f>
        <v>42</v>
      </c>
      <c r="AQ141" s="231">
        <f>+DATA!AE470</f>
        <v>42</v>
      </c>
      <c r="AR141" s="231">
        <f>+DATA!AF470</f>
        <v>42</v>
      </c>
      <c r="AS141" s="231">
        <f>+DATA!AG470</f>
        <v>42</v>
      </c>
      <c r="AT141" s="231">
        <f>+DATA!AH470</f>
        <v>42</v>
      </c>
      <c r="AU141" s="231">
        <f>+DATA!AI470</f>
        <v>42</v>
      </c>
      <c r="AV141" s="231">
        <f>+DATA!AJ470</f>
        <v>42</v>
      </c>
      <c r="AW141" s="231">
        <f>+DATA!AK470</f>
        <v>42</v>
      </c>
      <c r="AX141" s="231">
        <f>+DATA!AL470</f>
        <v>42</v>
      </c>
      <c r="AY141" s="231">
        <f>+DATA!AM470</f>
        <v>42</v>
      </c>
      <c r="AZ141" s="231">
        <f>+DATA!AN470</f>
        <v>42</v>
      </c>
      <c r="BA141" s="231">
        <f>+DATA!AO470</f>
        <v>42</v>
      </c>
      <c r="BB141" s="231">
        <f>+DATA!AP470</f>
        <v>42</v>
      </c>
      <c r="BC141" s="231">
        <f>+DATA!AQ470</f>
        <v>42</v>
      </c>
      <c r="BD141" s="231">
        <f>+DATA!AR470</f>
        <v>42</v>
      </c>
      <c r="BE141" s="231">
        <f>+DATA!AS470</f>
        <v>42</v>
      </c>
      <c r="BF141" s="231">
        <f>+DATA!AT470</f>
        <v>42</v>
      </c>
      <c r="BG141" s="231">
        <f>+DATA!AU470</f>
        <v>42</v>
      </c>
      <c r="BH141" s="231">
        <f>+DATA!AV470</f>
        <v>42</v>
      </c>
      <c r="BI141" s="231">
        <f>+DATA!AW470</f>
        <v>42</v>
      </c>
      <c r="BJ141" s="231">
        <f>+DATA!AX470</f>
        <v>42</v>
      </c>
      <c r="BK141" s="231">
        <f>+DATA!AY470</f>
        <v>43</v>
      </c>
      <c r="BL141" s="231">
        <f>+DATA!AZ470</f>
        <v>43</v>
      </c>
      <c r="BM141" s="231">
        <f>+DATA!BA470</f>
        <v>43</v>
      </c>
      <c r="BN141" s="231">
        <f>+DATA!BB470</f>
        <v>43</v>
      </c>
      <c r="BO141" s="231">
        <f>+DATA!BC470</f>
        <v>43</v>
      </c>
      <c r="BP141" s="231">
        <f>+DATA!BD470</f>
        <v>43</v>
      </c>
      <c r="BQ141" s="231">
        <f>+DATA!BE470</f>
        <v>43</v>
      </c>
      <c r="BR141" s="231">
        <f>+DATA!BF470</f>
        <v>43</v>
      </c>
      <c r="BS141" s="231">
        <f>+DATA!BG470</f>
        <v>43</v>
      </c>
      <c r="BT141" s="231">
        <f>+DATA!BH470</f>
        <v>43</v>
      </c>
      <c r="BU141" s="231">
        <f>+DATA!BI470</f>
        <v>43</v>
      </c>
      <c r="BV141" s="231">
        <f>+DATA!BJ470</f>
        <v>43</v>
      </c>
      <c r="BW141" s="1063">
        <f t="shared" si="26"/>
        <v>2496</v>
      </c>
    </row>
    <row r="142" spans="1:75" x14ac:dyDescent="0.3">
      <c r="C142"/>
      <c r="D142"/>
      <c r="E142"/>
      <c r="F142"/>
      <c r="G142"/>
      <c r="H142"/>
      <c r="I142"/>
      <c r="J142"/>
      <c r="K142"/>
      <c r="L142"/>
      <c r="M142"/>
      <c r="N142"/>
      <c r="BW142" s="62">
        <f t="shared" si="26"/>
        <v>0</v>
      </c>
    </row>
    <row r="143" spans="1:75" ht="16.2" thickBot="1" x14ac:dyDescent="0.35">
      <c r="A143" s="4" t="s">
        <v>701</v>
      </c>
      <c r="C143"/>
      <c r="D143"/>
      <c r="E143"/>
      <c r="F143"/>
      <c r="G143"/>
      <c r="H143"/>
      <c r="I143"/>
      <c r="J143"/>
      <c r="K143"/>
      <c r="L143"/>
      <c r="M143"/>
      <c r="N143"/>
      <c r="BW143" s="62">
        <f t="shared" si="26"/>
        <v>0</v>
      </c>
    </row>
    <row r="144" spans="1:75" ht="16.2" thickBot="1" x14ac:dyDescent="0.35">
      <c r="A144" s="408" t="s">
        <v>702</v>
      </c>
      <c r="C144"/>
      <c r="D144"/>
      <c r="E144"/>
      <c r="F144"/>
      <c r="G144"/>
      <c r="H144"/>
      <c r="I144"/>
      <c r="J144"/>
      <c r="K144"/>
      <c r="L144"/>
      <c r="M144"/>
      <c r="N144"/>
      <c r="O144" s="686">
        <f>+DATA!C471</f>
        <v>0.65</v>
      </c>
      <c r="P144" s="686">
        <f>+DATA!D471</f>
        <v>0.65</v>
      </c>
      <c r="Q144" s="686">
        <f>+DATA!E471</f>
        <v>0.65</v>
      </c>
      <c r="R144" s="686">
        <f>+DATA!F471</f>
        <v>0.65</v>
      </c>
      <c r="S144" s="686">
        <f>+DATA!G471</f>
        <v>0.65</v>
      </c>
      <c r="T144" s="686">
        <f>+DATA!H471</f>
        <v>0.65</v>
      </c>
      <c r="U144" s="686">
        <f>+DATA!I471</f>
        <v>0.65</v>
      </c>
      <c r="V144" s="686">
        <f>+DATA!J471</f>
        <v>0.65</v>
      </c>
      <c r="W144" s="686">
        <f>+DATA!K471</f>
        <v>0.65</v>
      </c>
      <c r="X144" s="686">
        <f>+DATA!L471</f>
        <v>0.65</v>
      </c>
      <c r="Y144" s="686">
        <f>+DATA!M471</f>
        <v>0.65</v>
      </c>
      <c r="Z144" s="686">
        <f>+DATA!N471</f>
        <v>0.65</v>
      </c>
      <c r="AA144" s="686">
        <f>+DATA!O471</f>
        <v>0.5</v>
      </c>
      <c r="AB144" s="686">
        <f>+DATA!P471</f>
        <v>0.5</v>
      </c>
      <c r="AC144" s="686">
        <f>+DATA!Q471</f>
        <v>0.5</v>
      </c>
      <c r="AD144" s="686">
        <f>+DATA!R471</f>
        <v>0.5</v>
      </c>
      <c r="AE144" s="686">
        <f>+DATA!S471</f>
        <v>0.5</v>
      </c>
      <c r="AF144" s="686">
        <f>+DATA!T471</f>
        <v>0.5</v>
      </c>
      <c r="AG144" s="686">
        <f>+DATA!U471</f>
        <v>0.5</v>
      </c>
      <c r="AH144" s="686">
        <f>+DATA!V471</f>
        <v>0.5</v>
      </c>
      <c r="AI144" s="686">
        <f>+DATA!W471</f>
        <v>0.5</v>
      </c>
      <c r="AJ144" s="686">
        <f>+DATA!X471</f>
        <v>0.5</v>
      </c>
      <c r="AK144" s="686">
        <f>+DATA!Y471</f>
        <v>0.5</v>
      </c>
      <c r="AL144" s="686">
        <f>+DATA!Z471</f>
        <v>0.5</v>
      </c>
      <c r="AM144" s="686">
        <f>+DATA!AA471</f>
        <v>0.3</v>
      </c>
      <c r="AN144" s="686">
        <f>+DATA!AB471</f>
        <v>0.3</v>
      </c>
      <c r="AO144" s="686">
        <f>+DATA!AC471</f>
        <v>0.3</v>
      </c>
      <c r="AP144" s="686">
        <f>+DATA!AD471</f>
        <v>0.3</v>
      </c>
      <c r="AQ144" s="686">
        <f>+DATA!AE471</f>
        <v>0.3</v>
      </c>
      <c r="AR144" s="686">
        <f>+DATA!AF471</f>
        <v>0.3</v>
      </c>
      <c r="AS144" s="686">
        <f>+DATA!AG471</f>
        <v>0.3</v>
      </c>
      <c r="AT144" s="686">
        <f>+DATA!AH471</f>
        <v>0.3</v>
      </c>
      <c r="AU144" s="686">
        <f>+DATA!AI471</f>
        <v>0.3</v>
      </c>
      <c r="AV144" s="686">
        <f>+DATA!AJ471</f>
        <v>0.3</v>
      </c>
      <c r="AW144" s="686">
        <f>+DATA!AK471</f>
        <v>0.3</v>
      </c>
      <c r="AX144" s="686">
        <f>+DATA!AL471</f>
        <v>0.3</v>
      </c>
      <c r="AY144" s="686">
        <f>+DATA!AM471</f>
        <v>0.4</v>
      </c>
      <c r="AZ144" s="686">
        <f>+DATA!AN471</f>
        <v>0.4</v>
      </c>
      <c r="BA144" s="686">
        <f>+DATA!AO471</f>
        <v>0.4</v>
      </c>
      <c r="BB144" s="686">
        <f>+DATA!AP471</f>
        <v>0.4</v>
      </c>
      <c r="BC144" s="686">
        <f>+DATA!AQ471</f>
        <v>0.4</v>
      </c>
      <c r="BD144" s="686">
        <f>+DATA!AR471</f>
        <v>0.4</v>
      </c>
      <c r="BE144" s="686">
        <f>+DATA!AS471</f>
        <v>0.4</v>
      </c>
      <c r="BF144" s="686">
        <f>+DATA!AT471</f>
        <v>0.4</v>
      </c>
      <c r="BG144" s="686">
        <f>+DATA!AU471</f>
        <v>0.4</v>
      </c>
      <c r="BH144" s="686">
        <f>+DATA!AV471</f>
        <v>0.4</v>
      </c>
      <c r="BI144" s="686">
        <f>+DATA!AW471</f>
        <v>0.4</v>
      </c>
      <c r="BJ144" s="686">
        <f>+DATA!AX471</f>
        <v>0.4</v>
      </c>
      <c r="BK144" s="686">
        <f>+DATA!AY471</f>
        <v>0.55000000000000004</v>
      </c>
      <c r="BL144" s="686">
        <f>+DATA!AZ471</f>
        <v>0.55000000000000004</v>
      </c>
      <c r="BM144" s="686">
        <f>+DATA!BA471</f>
        <v>0.55000000000000004</v>
      </c>
      <c r="BN144" s="686">
        <f>+DATA!BB471</f>
        <v>0.55000000000000004</v>
      </c>
      <c r="BO144" s="686">
        <f>+DATA!BC471</f>
        <v>0.55000000000000004</v>
      </c>
      <c r="BP144" s="686">
        <f>+DATA!BD471</f>
        <v>0.55000000000000004</v>
      </c>
      <c r="BQ144" s="686">
        <f>+DATA!BE471</f>
        <v>0.55000000000000004</v>
      </c>
      <c r="BR144" s="686">
        <f>+DATA!BF471</f>
        <v>0.55000000000000004</v>
      </c>
      <c r="BS144" s="686">
        <f>+DATA!BG471</f>
        <v>0.55000000000000004</v>
      </c>
      <c r="BT144" s="686">
        <f>+DATA!BH471</f>
        <v>0.55000000000000004</v>
      </c>
      <c r="BU144" s="686">
        <f>+DATA!BI471</f>
        <v>0.55000000000000004</v>
      </c>
      <c r="BV144" s="686">
        <f>+DATA!BJ471</f>
        <v>0.55000000000000004</v>
      </c>
      <c r="BW144" s="232">
        <f t="shared" si="26"/>
        <v>28.8</v>
      </c>
    </row>
    <row r="145" spans="1:75" ht="16.2" thickBot="1" x14ac:dyDescent="0.35">
      <c r="A145" s="216" t="s">
        <v>523</v>
      </c>
      <c r="C145"/>
      <c r="D145"/>
      <c r="E145"/>
      <c r="F145"/>
      <c r="G145"/>
      <c r="H145"/>
      <c r="I145"/>
      <c r="J145"/>
      <c r="K145"/>
      <c r="L145"/>
      <c r="M145"/>
      <c r="N145"/>
      <c r="O145" s="686">
        <f>+DATA!C472</f>
        <v>0.35</v>
      </c>
      <c r="P145" s="686">
        <f>+DATA!D472</f>
        <v>0.35</v>
      </c>
      <c r="Q145" s="686">
        <f>+DATA!E472</f>
        <v>0.35</v>
      </c>
      <c r="R145" s="686">
        <f>+DATA!F472</f>
        <v>0.35</v>
      </c>
      <c r="S145" s="686">
        <f>+DATA!G472</f>
        <v>0.35</v>
      </c>
      <c r="T145" s="686">
        <f>+DATA!H472</f>
        <v>0.35</v>
      </c>
      <c r="U145" s="686">
        <f>+DATA!I472</f>
        <v>0.35</v>
      </c>
      <c r="V145" s="686">
        <f>+DATA!J472</f>
        <v>0.35</v>
      </c>
      <c r="W145" s="686">
        <f>+DATA!K472</f>
        <v>0.35</v>
      </c>
      <c r="X145" s="686">
        <f>+DATA!L472</f>
        <v>0.35</v>
      </c>
      <c r="Y145" s="686">
        <f>+DATA!M472</f>
        <v>0.35</v>
      </c>
      <c r="Z145" s="686">
        <f>+DATA!N472</f>
        <v>0.35</v>
      </c>
      <c r="AA145" s="686">
        <f>+DATA!O472</f>
        <v>0.5</v>
      </c>
      <c r="AB145" s="686">
        <f>+DATA!P472</f>
        <v>0.5</v>
      </c>
      <c r="AC145" s="686">
        <f>+DATA!Q472</f>
        <v>0.5</v>
      </c>
      <c r="AD145" s="686">
        <f>+DATA!R472</f>
        <v>0.5</v>
      </c>
      <c r="AE145" s="686">
        <f>+DATA!S472</f>
        <v>0.5</v>
      </c>
      <c r="AF145" s="686">
        <f>+DATA!T472</f>
        <v>0.5</v>
      </c>
      <c r="AG145" s="686">
        <f>+DATA!U472</f>
        <v>0.5</v>
      </c>
      <c r="AH145" s="686">
        <f>+DATA!V472</f>
        <v>0.5</v>
      </c>
      <c r="AI145" s="686">
        <f>+DATA!W472</f>
        <v>0.5</v>
      </c>
      <c r="AJ145" s="686">
        <f>+DATA!X472</f>
        <v>0.5</v>
      </c>
      <c r="AK145" s="686">
        <f>+DATA!Y472</f>
        <v>0.5</v>
      </c>
      <c r="AL145" s="686">
        <f>+DATA!Z472</f>
        <v>0.5</v>
      </c>
      <c r="AM145" s="686">
        <f>+DATA!AA472</f>
        <v>0.7</v>
      </c>
      <c r="AN145" s="686">
        <f>+DATA!AB472</f>
        <v>0.7</v>
      </c>
      <c r="AO145" s="686">
        <f>+DATA!AC472</f>
        <v>0.7</v>
      </c>
      <c r="AP145" s="686">
        <f>+DATA!AD472</f>
        <v>0.7</v>
      </c>
      <c r="AQ145" s="686">
        <f>+DATA!AE472</f>
        <v>0.7</v>
      </c>
      <c r="AR145" s="686">
        <f>+DATA!AF472</f>
        <v>0.7</v>
      </c>
      <c r="AS145" s="686">
        <f>+DATA!AG472</f>
        <v>0.7</v>
      </c>
      <c r="AT145" s="686">
        <f>+DATA!AH472</f>
        <v>0.7</v>
      </c>
      <c r="AU145" s="686">
        <f>+DATA!AI472</f>
        <v>0.7</v>
      </c>
      <c r="AV145" s="686">
        <f>+DATA!AJ472</f>
        <v>0.7</v>
      </c>
      <c r="AW145" s="686">
        <f>+DATA!AK472</f>
        <v>0.7</v>
      </c>
      <c r="AX145" s="686">
        <f>+DATA!AL472</f>
        <v>0.7</v>
      </c>
      <c r="AY145" s="686">
        <f>+DATA!AM472</f>
        <v>0.6</v>
      </c>
      <c r="AZ145" s="686">
        <f>+DATA!AN472</f>
        <v>0.6</v>
      </c>
      <c r="BA145" s="686">
        <f>+DATA!AO472</f>
        <v>0.6</v>
      </c>
      <c r="BB145" s="686">
        <f>+DATA!AP472</f>
        <v>0.6</v>
      </c>
      <c r="BC145" s="686">
        <f>+DATA!AQ472</f>
        <v>0.6</v>
      </c>
      <c r="BD145" s="686">
        <f>+DATA!AR472</f>
        <v>0.6</v>
      </c>
      <c r="BE145" s="686">
        <f>+DATA!AS472</f>
        <v>0.6</v>
      </c>
      <c r="BF145" s="686">
        <f>+DATA!AT472</f>
        <v>0.6</v>
      </c>
      <c r="BG145" s="686">
        <f>+DATA!AU472</f>
        <v>0.6</v>
      </c>
      <c r="BH145" s="686">
        <f>+DATA!AV472</f>
        <v>0.6</v>
      </c>
      <c r="BI145" s="686">
        <f>+DATA!AW472</f>
        <v>0.6</v>
      </c>
      <c r="BJ145" s="686">
        <f>+DATA!AX472</f>
        <v>0.6</v>
      </c>
      <c r="BK145" s="686">
        <f>+DATA!AY472</f>
        <v>0.45</v>
      </c>
      <c r="BL145" s="686">
        <f>+DATA!AZ472</f>
        <v>0.45</v>
      </c>
      <c r="BM145" s="686">
        <f>+DATA!BA472</f>
        <v>0.45</v>
      </c>
      <c r="BN145" s="686">
        <f>+DATA!BB472</f>
        <v>0.45</v>
      </c>
      <c r="BO145" s="686">
        <f>+DATA!BC472</f>
        <v>0.45</v>
      </c>
      <c r="BP145" s="686">
        <f>+DATA!BD472</f>
        <v>0.45</v>
      </c>
      <c r="BQ145" s="686">
        <f>+DATA!BE472</f>
        <v>0.45</v>
      </c>
      <c r="BR145" s="686">
        <f>+DATA!BF472</f>
        <v>0.45</v>
      </c>
      <c r="BS145" s="686">
        <f>+DATA!BG472</f>
        <v>0.45</v>
      </c>
      <c r="BT145" s="686">
        <f>+DATA!BH472</f>
        <v>0.45</v>
      </c>
      <c r="BU145" s="686">
        <f>+DATA!BI472</f>
        <v>0.45</v>
      </c>
      <c r="BV145" s="686">
        <f>+DATA!BJ472</f>
        <v>0.45</v>
      </c>
      <c r="BW145" s="232">
        <f t="shared" si="26"/>
        <v>31.2</v>
      </c>
    </row>
    <row r="146" spans="1:75" x14ac:dyDescent="0.3">
      <c r="C146"/>
      <c r="D146"/>
      <c r="E146"/>
      <c r="F146"/>
      <c r="G146"/>
      <c r="H146"/>
      <c r="I146"/>
      <c r="J146"/>
      <c r="K146"/>
      <c r="L146"/>
      <c r="M146"/>
      <c r="N146"/>
      <c r="BW146" s="1072">
        <f t="shared" si="26"/>
        <v>0</v>
      </c>
    </row>
    <row r="147" spans="1:75" x14ac:dyDescent="0.3">
      <c r="A147" s="3" t="s">
        <v>758</v>
      </c>
      <c r="BW147" s="113">
        <f t="shared" si="26"/>
        <v>0</v>
      </c>
    </row>
    <row r="148" spans="1:75" x14ac:dyDescent="0.3">
      <c r="BW148" s="113">
        <f t="shared" si="26"/>
        <v>0</v>
      </c>
    </row>
    <row r="149" spans="1:75" ht="16.2" thickBot="1" x14ac:dyDescent="0.35">
      <c r="A149" s="3" t="s">
        <v>759</v>
      </c>
      <c r="BW149" s="113">
        <f t="shared" si="26"/>
        <v>0</v>
      </c>
    </row>
    <row r="150" spans="1:75" ht="16.2" thickBot="1" x14ac:dyDescent="0.35">
      <c r="A150" s="51" t="s">
        <v>128</v>
      </c>
      <c r="C150" s="1049">
        <f>+DATA!C451</f>
        <v>9350</v>
      </c>
      <c r="D150" s="1049">
        <f>+C150</f>
        <v>9350</v>
      </c>
      <c r="E150" s="1049">
        <f t="shared" ref="E150:N150" si="27">+D150</f>
        <v>9350</v>
      </c>
      <c r="F150" s="1049">
        <f t="shared" si="27"/>
        <v>9350</v>
      </c>
      <c r="G150" s="1049">
        <f t="shared" si="27"/>
        <v>9350</v>
      </c>
      <c r="H150" s="1049">
        <f t="shared" si="27"/>
        <v>9350</v>
      </c>
      <c r="I150" s="1049">
        <f t="shared" si="27"/>
        <v>9350</v>
      </c>
      <c r="J150" s="1049">
        <f t="shared" si="27"/>
        <v>9350</v>
      </c>
      <c r="K150" s="1049">
        <f t="shared" si="27"/>
        <v>9350</v>
      </c>
      <c r="L150" s="1049">
        <f t="shared" si="27"/>
        <v>9350</v>
      </c>
      <c r="M150" s="1049">
        <f t="shared" si="27"/>
        <v>9350</v>
      </c>
      <c r="N150" s="1049">
        <f t="shared" si="27"/>
        <v>9350</v>
      </c>
      <c r="BW150" s="113">
        <f t="shared" si="26"/>
        <v>112200</v>
      </c>
    </row>
    <row r="151" spans="1:75" ht="16.2" thickBot="1" x14ac:dyDescent="0.35">
      <c r="A151" s="52" t="s">
        <v>506</v>
      </c>
      <c r="C151" s="1049">
        <f>+DATA!C452</f>
        <v>9750</v>
      </c>
      <c r="D151" s="1049">
        <f t="shared" ref="D151:N153" si="28">+C151</f>
        <v>9750</v>
      </c>
      <c r="E151" s="1049">
        <f t="shared" si="28"/>
        <v>9750</v>
      </c>
      <c r="F151" s="1049">
        <f t="shared" si="28"/>
        <v>9750</v>
      </c>
      <c r="G151" s="1049">
        <f t="shared" si="28"/>
        <v>9750</v>
      </c>
      <c r="H151" s="1049">
        <f t="shared" si="28"/>
        <v>9750</v>
      </c>
      <c r="I151" s="1049">
        <f t="shared" si="28"/>
        <v>9750</v>
      </c>
      <c r="J151" s="1049">
        <f t="shared" si="28"/>
        <v>9750</v>
      </c>
      <c r="K151" s="1049">
        <f t="shared" si="28"/>
        <v>9750</v>
      </c>
      <c r="L151" s="1049">
        <f t="shared" si="28"/>
        <v>9750</v>
      </c>
      <c r="M151" s="1049">
        <f t="shared" si="28"/>
        <v>9750</v>
      </c>
      <c r="N151" s="1049">
        <f t="shared" si="28"/>
        <v>9750</v>
      </c>
      <c r="BW151" s="113">
        <f t="shared" si="26"/>
        <v>117000</v>
      </c>
    </row>
    <row r="152" spans="1:75" ht="16.2" thickBot="1" x14ac:dyDescent="0.35">
      <c r="A152" s="53" t="s">
        <v>19</v>
      </c>
      <c r="C152" s="1049">
        <f>+DATA!C453</f>
        <v>10700</v>
      </c>
      <c r="D152" s="1049">
        <f t="shared" si="28"/>
        <v>10700</v>
      </c>
      <c r="E152" s="1049">
        <f t="shared" si="28"/>
        <v>10700</v>
      </c>
      <c r="F152" s="1049">
        <f t="shared" si="28"/>
        <v>10700</v>
      </c>
      <c r="G152" s="1049">
        <f t="shared" si="28"/>
        <v>10700</v>
      </c>
      <c r="H152" s="1049">
        <f t="shared" si="28"/>
        <v>10700</v>
      </c>
      <c r="I152" s="1049">
        <f t="shared" si="28"/>
        <v>10700</v>
      </c>
      <c r="J152" s="1049">
        <f t="shared" si="28"/>
        <v>10700</v>
      </c>
      <c r="K152" s="1049">
        <f t="shared" si="28"/>
        <v>10700</v>
      </c>
      <c r="L152" s="1049">
        <f t="shared" si="28"/>
        <v>10700</v>
      </c>
      <c r="M152" s="1049">
        <f t="shared" si="28"/>
        <v>10700</v>
      </c>
      <c r="N152" s="1049">
        <f t="shared" si="28"/>
        <v>10700</v>
      </c>
      <c r="BW152" s="113">
        <f t="shared" si="26"/>
        <v>128400</v>
      </c>
    </row>
    <row r="153" spans="1:75" ht="16.2" thickBot="1" x14ac:dyDescent="0.35">
      <c r="A153" s="54" t="s">
        <v>130</v>
      </c>
      <c r="C153" s="1049">
        <f>+DATA!C454</f>
        <v>10900</v>
      </c>
      <c r="D153" s="1049">
        <f t="shared" si="28"/>
        <v>10900</v>
      </c>
      <c r="E153" s="1049">
        <f t="shared" si="28"/>
        <v>10900</v>
      </c>
      <c r="F153" s="1049">
        <f t="shared" si="28"/>
        <v>10900</v>
      </c>
      <c r="G153" s="1049">
        <f t="shared" si="28"/>
        <v>10900</v>
      </c>
      <c r="H153" s="1049">
        <f t="shared" si="28"/>
        <v>10900</v>
      </c>
      <c r="I153" s="1049">
        <f t="shared" si="28"/>
        <v>10900</v>
      </c>
      <c r="J153" s="1049">
        <f t="shared" si="28"/>
        <v>10900</v>
      </c>
      <c r="K153" s="1049">
        <f t="shared" si="28"/>
        <v>10900</v>
      </c>
      <c r="L153" s="1049">
        <f t="shared" si="28"/>
        <v>10900</v>
      </c>
      <c r="M153" s="1049">
        <f t="shared" si="28"/>
        <v>10900</v>
      </c>
      <c r="N153" s="1049">
        <f t="shared" si="28"/>
        <v>10900</v>
      </c>
      <c r="BW153" s="113">
        <f t="shared" si="26"/>
        <v>130800</v>
      </c>
    </row>
    <row r="154" spans="1:75" x14ac:dyDescent="0.3">
      <c r="BW154" s="113">
        <f t="shared" si="26"/>
        <v>0</v>
      </c>
    </row>
    <row r="155" spans="1:75" ht="16.2" thickBot="1" x14ac:dyDescent="0.35">
      <c r="A155" s="3" t="s">
        <v>760</v>
      </c>
      <c r="BW155" s="203">
        <f t="shared" si="26"/>
        <v>0</v>
      </c>
    </row>
    <row r="156" spans="1:75" ht="16.2" thickBot="1" x14ac:dyDescent="0.35">
      <c r="A156" s="51" t="s">
        <v>128</v>
      </c>
      <c r="C156" s="30">
        <f>+(C150/100000)*500</f>
        <v>46.75</v>
      </c>
      <c r="D156" s="30">
        <f t="shared" ref="D156:N156" si="29">+(D150/100000)*500</f>
        <v>46.75</v>
      </c>
      <c r="E156" s="30">
        <f t="shared" si="29"/>
        <v>46.75</v>
      </c>
      <c r="F156" s="30">
        <f t="shared" si="29"/>
        <v>46.75</v>
      </c>
      <c r="G156" s="30">
        <f t="shared" si="29"/>
        <v>46.75</v>
      </c>
      <c r="H156" s="30">
        <f t="shared" si="29"/>
        <v>46.75</v>
      </c>
      <c r="I156" s="30">
        <f t="shared" si="29"/>
        <v>46.75</v>
      </c>
      <c r="J156" s="30">
        <f t="shared" si="29"/>
        <v>46.75</v>
      </c>
      <c r="K156" s="30">
        <f t="shared" si="29"/>
        <v>46.75</v>
      </c>
      <c r="L156" s="30">
        <f t="shared" si="29"/>
        <v>46.75</v>
      </c>
      <c r="M156" s="30">
        <f t="shared" si="29"/>
        <v>46.75</v>
      </c>
      <c r="N156" s="30">
        <f t="shared" si="29"/>
        <v>46.75</v>
      </c>
      <c r="O156" s="30">
        <f>+N156*(1+'ANNUAL PARAMETERS '!$C$6*'Monthly Parameters'!O161)</f>
        <v>48.577924999999993</v>
      </c>
      <c r="P156" s="30">
        <f>+O156*(1+'ANNUAL PARAMETERS '!$C$6*'Monthly Parameters'!P161)</f>
        <v>48.577924999999993</v>
      </c>
      <c r="Q156" s="30">
        <f>+P156*(1+'ANNUAL PARAMETERS '!$C$6*'Monthly Parameters'!Q161)</f>
        <v>48.577924999999993</v>
      </c>
      <c r="R156" s="30">
        <f>+Q156*(1+'ANNUAL PARAMETERS '!$C$6*'Monthly Parameters'!R161)</f>
        <v>48.577924999999993</v>
      </c>
      <c r="S156" s="30">
        <f>+R156*(1+'ANNUAL PARAMETERS '!$C$6*'Monthly Parameters'!S161)</f>
        <v>48.577924999999993</v>
      </c>
      <c r="T156" s="30">
        <f>+S156*(1+'ANNUAL PARAMETERS '!$C$6*'Monthly Parameters'!T161)</f>
        <v>48.577924999999993</v>
      </c>
      <c r="U156" s="30">
        <f>+T156*(1+'ANNUAL PARAMETERS '!$C$6*'Monthly Parameters'!U161)</f>
        <v>48.577924999999993</v>
      </c>
      <c r="V156" s="30">
        <f>+U156*(1+'ANNUAL PARAMETERS '!$C$6*'Monthly Parameters'!V161)</f>
        <v>48.577924999999993</v>
      </c>
      <c r="W156" s="30">
        <f>+V156*(1+'ANNUAL PARAMETERS '!$C$6*'Monthly Parameters'!W161)</f>
        <v>48.577924999999993</v>
      </c>
      <c r="X156" s="30">
        <f>+W156*(1+'ANNUAL PARAMETERS '!$C$6*'Monthly Parameters'!X161)</f>
        <v>48.577924999999993</v>
      </c>
      <c r="Y156" s="30">
        <f>+X156*(1+'ANNUAL PARAMETERS '!$C$6*'Monthly Parameters'!Y161)</f>
        <v>48.577924999999993</v>
      </c>
      <c r="Z156" s="30">
        <f>+Y156*(1+'ANNUAL PARAMETERS '!$C$6*'Monthly Parameters'!Z161)</f>
        <v>48.577924999999993</v>
      </c>
      <c r="AA156" s="30">
        <f>+Z156*(1+'ANNUAL PARAMETERS '!$D$6*'Monthly Parameters'!AA161)</f>
        <v>50.279609712749988</v>
      </c>
      <c r="AB156" s="30">
        <f>+AA156*(1+'ANNUAL PARAMETERS '!$D$6*'Monthly Parameters'!AB161)</f>
        <v>50.279609712749988</v>
      </c>
      <c r="AC156" s="30">
        <f>+AB156*(1+'ANNUAL PARAMETERS '!$D$6*'Monthly Parameters'!AC161)</f>
        <v>50.279609712749988</v>
      </c>
      <c r="AD156" s="30">
        <f>+AC156*(1+'ANNUAL PARAMETERS '!$D$6*'Monthly Parameters'!AD161)</f>
        <v>50.279609712749988</v>
      </c>
      <c r="AE156" s="30">
        <f>+AD156*(1+'ANNUAL PARAMETERS '!$D$6*'Monthly Parameters'!AE161)</f>
        <v>50.279609712749988</v>
      </c>
      <c r="AF156" s="30">
        <f>+AE156*(1+'ANNUAL PARAMETERS '!$D$6*'Monthly Parameters'!AF161)</f>
        <v>50.279609712749988</v>
      </c>
      <c r="AG156" s="30">
        <f>+AF156*(1+'ANNUAL PARAMETERS '!$D$6*'Monthly Parameters'!AG161)</f>
        <v>50.279609712749988</v>
      </c>
      <c r="AH156" s="30">
        <f>+AG156*(1+'ANNUAL PARAMETERS '!$D$6*'Monthly Parameters'!AH161)</f>
        <v>50.279609712749988</v>
      </c>
      <c r="AI156" s="30">
        <f>+AH156*(1+'ANNUAL PARAMETERS '!$D$6*'Monthly Parameters'!AI161)</f>
        <v>50.279609712749988</v>
      </c>
      <c r="AJ156" s="30">
        <f>+AI156*(1+'ANNUAL PARAMETERS '!$D$6*'Monthly Parameters'!AJ161)</f>
        <v>50.279609712749988</v>
      </c>
      <c r="AK156" s="30">
        <f>+AJ156*(1+'ANNUAL PARAMETERS '!$D$6*'Monthly Parameters'!AK161)</f>
        <v>50.279609712749988</v>
      </c>
      <c r="AL156" s="30">
        <f>+AK156*(1+'ANNUAL PARAMETERS '!$D$6*'Monthly Parameters'!AL161)</f>
        <v>50.279609712749988</v>
      </c>
      <c r="AM156" s="30">
        <f>+AL156*(1+'ANNUAL PARAMETERS '!$E$6*'Monthly Parameters'!AM161)</f>
        <v>52.021798189296781</v>
      </c>
      <c r="AN156" s="30">
        <f>+AM156*(1+'ANNUAL PARAMETERS '!$E$6*'Monthly Parameters'!AN161)</f>
        <v>52.021798189296781</v>
      </c>
      <c r="AO156" s="30">
        <f>+AN156*(1+'ANNUAL PARAMETERS '!$E$6*'Monthly Parameters'!AO161)</f>
        <v>52.021798189296781</v>
      </c>
      <c r="AP156" s="30">
        <f>+AO156*(1+'ANNUAL PARAMETERS '!$E$6*'Monthly Parameters'!AP161)</f>
        <v>52.021798189296781</v>
      </c>
      <c r="AQ156" s="30">
        <f>+AP156*(1+'ANNUAL PARAMETERS '!$E$6*'Monthly Parameters'!AQ161)</f>
        <v>52.021798189296781</v>
      </c>
      <c r="AR156" s="30">
        <f>+AQ156*(1+'ANNUAL PARAMETERS '!$E$6*'Monthly Parameters'!AR161)</f>
        <v>52.021798189296781</v>
      </c>
      <c r="AS156" s="30">
        <f>+AR156*(1+'ANNUAL PARAMETERS '!$E$6*'Monthly Parameters'!AS161)</f>
        <v>52.021798189296781</v>
      </c>
      <c r="AT156" s="30">
        <f>+AS156*(1+'ANNUAL PARAMETERS '!$E$6*'Monthly Parameters'!AT161)</f>
        <v>52.021798189296781</v>
      </c>
      <c r="AU156" s="30">
        <f>+AT156*(1+'ANNUAL PARAMETERS '!$E$6*'Monthly Parameters'!AU161)</f>
        <v>52.021798189296781</v>
      </c>
      <c r="AV156" s="30">
        <f>+AU156*(1+'ANNUAL PARAMETERS '!$E$6*'Monthly Parameters'!AV161)</f>
        <v>52.021798189296781</v>
      </c>
      <c r="AW156" s="30">
        <f>+AV156*(1+'ANNUAL PARAMETERS '!$E$6*'Monthly Parameters'!AW161)</f>
        <v>52.021798189296781</v>
      </c>
      <c r="AX156" s="30">
        <f>+AW156*(1+'ANNUAL PARAMETERS '!$E$6*'Monthly Parameters'!AX161)</f>
        <v>52.021798189296781</v>
      </c>
      <c r="AY156" s="30">
        <f>+AX156*(1+'ANNUAL PARAMETERS '!$F$6*'Monthly Parameters'!AY161)</f>
        <v>53.957009081938615</v>
      </c>
      <c r="AZ156" s="30">
        <f>+AY156*(1+'ANNUAL PARAMETERS '!$F$6*'Monthly Parameters'!AZ161)</f>
        <v>53.957009081938615</v>
      </c>
      <c r="BA156" s="30">
        <f>+AZ156*(1+'ANNUAL PARAMETERS '!$F$6*'Monthly Parameters'!BA161)</f>
        <v>53.957009081938615</v>
      </c>
      <c r="BB156" s="30">
        <f>+BA156*(1+'ANNUAL PARAMETERS '!$F$6*'Monthly Parameters'!BB161)</f>
        <v>53.957009081938615</v>
      </c>
      <c r="BC156" s="30">
        <f>+BB156*(1+'ANNUAL PARAMETERS '!$F$6*'Monthly Parameters'!BC161)</f>
        <v>53.957009081938615</v>
      </c>
      <c r="BD156" s="30">
        <f>+BC156*(1+'ANNUAL PARAMETERS '!$F$6*'Monthly Parameters'!BD161)</f>
        <v>53.957009081938615</v>
      </c>
      <c r="BE156" s="30">
        <f>+BD156*(1+'ANNUAL PARAMETERS '!$F$6*'Monthly Parameters'!BE161)</f>
        <v>53.957009081938615</v>
      </c>
      <c r="BF156" s="30">
        <f>+BE156*(1+'ANNUAL PARAMETERS '!$F$6*'Monthly Parameters'!BF161)</f>
        <v>53.957009081938615</v>
      </c>
      <c r="BG156" s="30">
        <f>+BF156*(1+'ANNUAL PARAMETERS '!$F$6*'Monthly Parameters'!BG161)</f>
        <v>53.957009081938615</v>
      </c>
      <c r="BH156" s="30">
        <f>+BG156*(1+'ANNUAL PARAMETERS '!$F$6*'Monthly Parameters'!BH161)</f>
        <v>53.957009081938615</v>
      </c>
      <c r="BI156" s="30">
        <f>+BH156*(1+'ANNUAL PARAMETERS '!$F$6*'Monthly Parameters'!BI161)</f>
        <v>53.957009081938615</v>
      </c>
      <c r="BJ156" s="30">
        <f>+BI156*(1+'ANNUAL PARAMETERS '!$F$6*'Monthly Parameters'!BJ161)</f>
        <v>53.957009081938615</v>
      </c>
      <c r="BK156" s="30">
        <f>+BJ156*(1+'ANNUAL PARAMETERS '!$G$6*'Monthly Parameters'!BK161)</f>
        <v>55.883274306163827</v>
      </c>
      <c r="BL156" s="30">
        <f>+BK156*(1+'ANNUAL PARAMETERS '!$G$6*'Monthly Parameters'!BL161)</f>
        <v>55.883274306163827</v>
      </c>
      <c r="BM156" s="30">
        <f>+BL156*(1+'ANNUAL PARAMETERS '!$G$6*'Monthly Parameters'!BM161)</f>
        <v>55.883274306163827</v>
      </c>
      <c r="BN156" s="30">
        <f>+BM156*(1+'ANNUAL PARAMETERS '!$G$6*'Monthly Parameters'!BN161)</f>
        <v>55.883274306163827</v>
      </c>
      <c r="BO156" s="30">
        <f>+BN156*(1+'ANNUAL PARAMETERS '!$G$6*'Monthly Parameters'!BO161)</f>
        <v>55.883274306163827</v>
      </c>
      <c r="BP156" s="30">
        <f>+BO156*(1+'ANNUAL PARAMETERS '!$G$6*'Monthly Parameters'!BP161)</f>
        <v>55.883274306163827</v>
      </c>
      <c r="BQ156" s="30">
        <f>+BP156*(1+'ANNUAL PARAMETERS '!$G$6*'Monthly Parameters'!BQ161)</f>
        <v>55.883274306163827</v>
      </c>
      <c r="BR156" s="30">
        <f>+BQ156*(1+'ANNUAL PARAMETERS '!$G$6*'Monthly Parameters'!BR161)</f>
        <v>55.883274306163827</v>
      </c>
      <c r="BS156" s="30">
        <f>+BR156*(1+'ANNUAL PARAMETERS '!$G$6*'Monthly Parameters'!BS161)</f>
        <v>55.883274306163827</v>
      </c>
      <c r="BT156" s="30">
        <f>+BS156*(1+'ANNUAL PARAMETERS '!$G$6*'Monthly Parameters'!BT161)</f>
        <v>55.883274306163827</v>
      </c>
      <c r="BU156" s="30">
        <f>+BT156*(1+'ANNUAL PARAMETERS '!$G$6*'Monthly Parameters'!BU161)</f>
        <v>55.883274306163827</v>
      </c>
      <c r="BV156" s="30">
        <f>+BU156*(1+'ANNUAL PARAMETERS '!$G$6*'Monthly Parameters'!BV161)</f>
        <v>55.883274306163827</v>
      </c>
      <c r="BW156" s="232">
        <f t="shared" si="26"/>
        <v>3689.635395481791</v>
      </c>
    </row>
    <row r="157" spans="1:75" ht="16.2" thickBot="1" x14ac:dyDescent="0.35">
      <c r="A157" s="52" t="s">
        <v>506</v>
      </c>
      <c r="C157" s="30">
        <f>+(C151/100000)*500</f>
        <v>48.75</v>
      </c>
      <c r="D157" s="30">
        <f t="shared" ref="D157:N157" si="30">+(D151/100000)*500</f>
        <v>48.75</v>
      </c>
      <c r="E157" s="30">
        <f t="shared" si="30"/>
        <v>48.75</v>
      </c>
      <c r="F157" s="30">
        <f t="shared" si="30"/>
        <v>48.75</v>
      </c>
      <c r="G157" s="30">
        <f t="shared" si="30"/>
        <v>48.75</v>
      </c>
      <c r="H157" s="30">
        <f t="shared" si="30"/>
        <v>48.75</v>
      </c>
      <c r="I157" s="30">
        <f t="shared" si="30"/>
        <v>48.75</v>
      </c>
      <c r="J157" s="30">
        <f t="shared" si="30"/>
        <v>48.75</v>
      </c>
      <c r="K157" s="30">
        <f t="shared" si="30"/>
        <v>48.75</v>
      </c>
      <c r="L157" s="30">
        <f t="shared" si="30"/>
        <v>48.75</v>
      </c>
      <c r="M157" s="30">
        <f t="shared" si="30"/>
        <v>48.75</v>
      </c>
      <c r="N157" s="30">
        <f t="shared" si="30"/>
        <v>48.75</v>
      </c>
      <c r="O157" s="30">
        <f>+N157*(1+'ANNUAL PARAMETERS '!$C$6*'Monthly Parameters'!O161)</f>
        <v>50.656124999999996</v>
      </c>
      <c r="P157" s="30">
        <f>+O157*(1+'ANNUAL PARAMETERS '!$C$6*'Monthly Parameters'!P161)</f>
        <v>50.656124999999996</v>
      </c>
      <c r="Q157" s="30">
        <f>+P157*(1+'ANNUAL PARAMETERS '!$C$6*'Monthly Parameters'!Q161)</f>
        <v>50.656124999999996</v>
      </c>
      <c r="R157" s="30">
        <f>+Q157*(1+'ANNUAL PARAMETERS '!$C$6*'Monthly Parameters'!R161)</f>
        <v>50.656124999999996</v>
      </c>
      <c r="S157" s="30">
        <f>+R157*(1+'ANNUAL PARAMETERS '!$C$6*'Monthly Parameters'!S161)</f>
        <v>50.656124999999996</v>
      </c>
      <c r="T157" s="30">
        <f>+S157*(1+'ANNUAL PARAMETERS '!$C$6*'Monthly Parameters'!T161)</f>
        <v>50.656124999999996</v>
      </c>
      <c r="U157" s="30">
        <f>+T157*(1+'ANNUAL PARAMETERS '!$C$6*'Monthly Parameters'!U161)</f>
        <v>50.656124999999996</v>
      </c>
      <c r="V157" s="30">
        <f>+U157*(1+'ANNUAL PARAMETERS '!$C$6*'Monthly Parameters'!V161)</f>
        <v>50.656124999999996</v>
      </c>
      <c r="W157" s="30">
        <f>+V157*(1+'ANNUAL PARAMETERS '!$C$6*'Monthly Parameters'!W161)</f>
        <v>50.656124999999996</v>
      </c>
      <c r="X157" s="30">
        <f>+W157*(1+'ANNUAL PARAMETERS '!$C$6*'Monthly Parameters'!X161)</f>
        <v>50.656124999999996</v>
      </c>
      <c r="Y157" s="30">
        <f>+X157*(1+'ANNUAL PARAMETERS '!$C$6*'Monthly Parameters'!Y161)</f>
        <v>50.656124999999996</v>
      </c>
      <c r="Z157" s="30">
        <f>+Y157*(1+'ANNUAL PARAMETERS '!$C$6*'Monthly Parameters'!Z161)</f>
        <v>50.656124999999996</v>
      </c>
      <c r="AA157" s="30">
        <f>+Z157*(1+'ANNUAL PARAMETERS '!$D$6*'Monthly Parameters'!AA161)</f>
        <v>52.430609058749994</v>
      </c>
      <c r="AB157" s="30">
        <f>+AA157*(1+'ANNUAL PARAMETERS '!$D$6*'Monthly Parameters'!AB161)</f>
        <v>52.430609058749994</v>
      </c>
      <c r="AC157" s="30">
        <f>+AB157*(1+'ANNUAL PARAMETERS '!$D$6*'Monthly Parameters'!AC161)</f>
        <v>52.430609058749994</v>
      </c>
      <c r="AD157" s="30">
        <f>+AC157*(1+'ANNUAL PARAMETERS '!$D$6*'Monthly Parameters'!AD161)</f>
        <v>52.430609058749994</v>
      </c>
      <c r="AE157" s="30">
        <f>+AD157*(1+'ANNUAL PARAMETERS '!$D$6*'Monthly Parameters'!AE161)</f>
        <v>52.430609058749994</v>
      </c>
      <c r="AF157" s="30">
        <f>+AE157*(1+'ANNUAL PARAMETERS '!$D$6*'Monthly Parameters'!AF161)</f>
        <v>52.430609058749994</v>
      </c>
      <c r="AG157" s="30">
        <f>+AF157*(1+'ANNUAL PARAMETERS '!$D$6*'Monthly Parameters'!AG161)</f>
        <v>52.430609058749994</v>
      </c>
      <c r="AH157" s="30">
        <f>+AG157*(1+'ANNUAL PARAMETERS '!$D$6*'Monthly Parameters'!AH161)</f>
        <v>52.430609058749994</v>
      </c>
      <c r="AI157" s="30">
        <f>+AH157*(1+'ANNUAL PARAMETERS '!$D$6*'Monthly Parameters'!AI161)</f>
        <v>52.430609058749994</v>
      </c>
      <c r="AJ157" s="30">
        <f>+AI157*(1+'ANNUAL PARAMETERS '!$D$6*'Monthly Parameters'!AJ161)</f>
        <v>52.430609058749994</v>
      </c>
      <c r="AK157" s="30">
        <f>+AJ157*(1+'ANNUAL PARAMETERS '!$D$6*'Monthly Parameters'!AK161)</f>
        <v>52.430609058749994</v>
      </c>
      <c r="AL157" s="30">
        <f>+AK157*(1+'ANNUAL PARAMETERS '!$D$6*'Monthly Parameters'!AL161)</f>
        <v>52.430609058749994</v>
      </c>
      <c r="AM157" s="30">
        <f>+AL157*(1+'ANNUAL PARAMETERS '!$E$6*'Monthly Parameters'!AM161)</f>
        <v>54.247329662635686</v>
      </c>
      <c r="AN157" s="30">
        <f>+AM157*(1+'ANNUAL PARAMETERS '!$E$6*'Monthly Parameters'!AN161)</f>
        <v>54.247329662635686</v>
      </c>
      <c r="AO157" s="30">
        <f>+AN157*(1+'ANNUAL PARAMETERS '!$E$6*'Monthly Parameters'!AO161)</f>
        <v>54.247329662635686</v>
      </c>
      <c r="AP157" s="30">
        <f>+AO157*(1+'ANNUAL PARAMETERS '!$E$6*'Monthly Parameters'!AP161)</f>
        <v>54.247329662635686</v>
      </c>
      <c r="AQ157" s="30">
        <f>+AP157*(1+'ANNUAL PARAMETERS '!$E$6*'Monthly Parameters'!AQ161)</f>
        <v>54.247329662635686</v>
      </c>
      <c r="AR157" s="30">
        <f>+AQ157*(1+'ANNUAL PARAMETERS '!$E$6*'Monthly Parameters'!AR161)</f>
        <v>54.247329662635686</v>
      </c>
      <c r="AS157" s="30">
        <f>+AR157*(1+'ANNUAL PARAMETERS '!$E$6*'Monthly Parameters'!AS161)</f>
        <v>54.247329662635686</v>
      </c>
      <c r="AT157" s="30">
        <f>+AS157*(1+'ANNUAL PARAMETERS '!$E$6*'Monthly Parameters'!AT161)</f>
        <v>54.247329662635686</v>
      </c>
      <c r="AU157" s="30">
        <f>+AT157*(1+'ANNUAL PARAMETERS '!$E$6*'Monthly Parameters'!AU161)</f>
        <v>54.247329662635686</v>
      </c>
      <c r="AV157" s="30">
        <f>+AU157*(1+'ANNUAL PARAMETERS '!$E$6*'Monthly Parameters'!AV161)</f>
        <v>54.247329662635686</v>
      </c>
      <c r="AW157" s="30">
        <f>+AV157*(1+'ANNUAL PARAMETERS '!$E$6*'Monthly Parameters'!AW161)</f>
        <v>54.247329662635686</v>
      </c>
      <c r="AX157" s="30">
        <f>+AW157*(1+'ANNUAL PARAMETERS '!$E$6*'Monthly Parameters'!AX161)</f>
        <v>54.247329662635686</v>
      </c>
      <c r="AY157" s="30">
        <f>+AX157*(1+'ANNUAL PARAMETERS '!$F$6*'Monthly Parameters'!AY161)</f>
        <v>56.265330326085724</v>
      </c>
      <c r="AZ157" s="30">
        <f>+AY157*(1+'ANNUAL PARAMETERS '!$F$6*'Monthly Parameters'!AZ161)</f>
        <v>56.265330326085724</v>
      </c>
      <c r="BA157" s="30">
        <f>+AZ157*(1+'ANNUAL PARAMETERS '!$F$6*'Monthly Parameters'!BA161)</f>
        <v>56.265330326085724</v>
      </c>
      <c r="BB157" s="30">
        <f>+BA157*(1+'ANNUAL PARAMETERS '!$F$6*'Monthly Parameters'!BB161)</f>
        <v>56.265330326085724</v>
      </c>
      <c r="BC157" s="30">
        <f>+BB157*(1+'ANNUAL PARAMETERS '!$F$6*'Monthly Parameters'!BC161)</f>
        <v>56.265330326085724</v>
      </c>
      <c r="BD157" s="30">
        <f>+BC157*(1+'ANNUAL PARAMETERS '!$F$6*'Monthly Parameters'!BD161)</f>
        <v>56.265330326085724</v>
      </c>
      <c r="BE157" s="30">
        <f>+BD157*(1+'ANNUAL PARAMETERS '!$F$6*'Monthly Parameters'!BE161)</f>
        <v>56.265330326085724</v>
      </c>
      <c r="BF157" s="30">
        <f>+BE157*(1+'ANNUAL PARAMETERS '!$F$6*'Monthly Parameters'!BF161)</f>
        <v>56.265330326085724</v>
      </c>
      <c r="BG157" s="30">
        <f>+BF157*(1+'ANNUAL PARAMETERS '!$F$6*'Monthly Parameters'!BG161)</f>
        <v>56.265330326085724</v>
      </c>
      <c r="BH157" s="30">
        <f>+BG157*(1+'ANNUAL PARAMETERS '!$F$6*'Monthly Parameters'!BH161)</f>
        <v>56.265330326085724</v>
      </c>
      <c r="BI157" s="30">
        <f>+BH157*(1+'ANNUAL PARAMETERS '!$F$6*'Monthly Parameters'!BI161)</f>
        <v>56.265330326085724</v>
      </c>
      <c r="BJ157" s="30">
        <f>+BI157*(1+'ANNUAL PARAMETERS '!$F$6*'Monthly Parameters'!BJ161)</f>
        <v>56.265330326085724</v>
      </c>
      <c r="BK157" s="30">
        <f>+BJ157*(1+'ANNUAL PARAMETERS '!$G$6*'Monthly Parameters'!BK161)</f>
        <v>58.274002618726989</v>
      </c>
      <c r="BL157" s="30">
        <f>+BK157*(1+'ANNUAL PARAMETERS '!$G$6*'Monthly Parameters'!BL161)</f>
        <v>58.274002618726989</v>
      </c>
      <c r="BM157" s="30">
        <f>+BL157*(1+'ANNUAL PARAMETERS '!$G$6*'Monthly Parameters'!BM161)</f>
        <v>58.274002618726989</v>
      </c>
      <c r="BN157" s="30">
        <f>+BM157*(1+'ANNUAL PARAMETERS '!$G$6*'Monthly Parameters'!BN161)</f>
        <v>58.274002618726989</v>
      </c>
      <c r="BO157" s="30">
        <f>+BN157*(1+'ANNUAL PARAMETERS '!$G$6*'Monthly Parameters'!BO161)</f>
        <v>58.274002618726989</v>
      </c>
      <c r="BP157" s="30">
        <f>+BO157*(1+'ANNUAL PARAMETERS '!$G$6*'Monthly Parameters'!BP161)</f>
        <v>58.274002618726989</v>
      </c>
      <c r="BQ157" s="30">
        <f>+BP157*(1+'ANNUAL PARAMETERS '!$G$6*'Monthly Parameters'!BQ161)</f>
        <v>58.274002618726989</v>
      </c>
      <c r="BR157" s="30">
        <f>+BQ157*(1+'ANNUAL PARAMETERS '!$G$6*'Monthly Parameters'!BR161)</f>
        <v>58.274002618726989</v>
      </c>
      <c r="BS157" s="30">
        <f>+BR157*(1+'ANNUAL PARAMETERS '!$G$6*'Monthly Parameters'!BS161)</f>
        <v>58.274002618726989</v>
      </c>
      <c r="BT157" s="30">
        <f>+BS157*(1+'ANNUAL PARAMETERS '!$G$6*'Monthly Parameters'!BT161)</f>
        <v>58.274002618726989</v>
      </c>
      <c r="BU157" s="30">
        <f>+BT157*(1+'ANNUAL PARAMETERS '!$G$6*'Monthly Parameters'!BU161)</f>
        <v>58.274002618726989</v>
      </c>
      <c r="BV157" s="30">
        <f>+BU157*(1+'ANNUAL PARAMETERS '!$G$6*'Monthly Parameters'!BV161)</f>
        <v>58.274002618726989</v>
      </c>
      <c r="BW157" s="232">
        <f t="shared" si="26"/>
        <v>3847.4807599943833</v>
      </c>
    </row>
    <row r="158" spans="1:75" ht="16.2" thickBot="1" x14ac:dyDescent="0.35">
      <c r="A158" s="53" t="s">
        <v>19</v>
      </c>
      <c r="C158" s="30">
        <f>+(C152/100000)*500</f>
        <v>53.5</v>
      </c>
      <c r="D158" s="30">
        <f t="shared" ref="D158:N158" si="31">+(D152/100000)*500</f>
        <v>53.5</v>
      </c>
      <c r="E158" s="30">
        <f t="shared" si="31"/>
        <v>53.5</v>
      </c>
      <c r="F158" s="30">
        <f t="shared" si="31"/>
        <v>53.5</v>
      </c>
      <c r="G158" s="30">
        <f t="shared" si="31"/>
        <v>53.5</v>
      </c>
      <c r="H158" s="30">
        <f t="shared" si="31"/>
        <v>53.5</v>
      </c>
      <c r="I158" s="30">
        <f t="shared" si="31"/>
        <v>53.5</v>
      </c>
      <c r="J158" s="30">
        <f t="shared" si="31"/>
        <v>53.5</v>
      </c>
      <c r="K158" s="30">
        <f t="shared" si="31"/>
        <v>53.5</v>
      </c>
      <c r="L158" s="30">
        <f t="shared" si="31"/>
        <v>53.5</v>
      </c>
      <c r="M158" s="30">
        <f t="shared" si="31"/>
        <v>53.5</v>
      </c>
      <c r="N158" s="30">
        <f t="shared" si="31"/>
        <v>53.5</v>
      </c>
      <c r="O158" s="30">
        <f>+N158*(1+'ANNUAL PARAMETERS '!$C$6*'Monthly Parameters'!O161)</f>
        <v>55.591849999999994</v>
      </c>
      <c r="P158" s="30">
        <f>+O158*(1+'ANNUAL PARAMETERS '!$C$6*'Monthly Parameters'!P161)</f>
        <v>55.591849999999994</v>
      </c>
      <c r="Q158" s="30">
        <f>+P158*(1+'ANNUAL PARAMETERS '!$C$6*'Monthly Parameters'!Q161)</f>
        <v>55.591849999999994</v>
      </c>
      <c r="R158" s="30">
        <f>+Q158*(1+'ANNUAL PARAMETERS '!$C$6*'Monthly Parameters'!R161)</f>
        <v>55.591849999999994</v>
      </c>
      <c r="S158" s="30">
        <f>+R158*(1+'ANNUAL PARAMETERS '!$C$6*'Monthly Parameters'!S161)</f>
        <v>55.591849999999994</v>
      </c>
      <c r="T158" s="30">
        <f>+S158*(1+'ANNUAL PARAMETERS '!$C$6*'Monthly Parameters'!T161)</f>
        <v>55.591849999999994</v>
      </c>
      <c r="U158" s="30">
        <f>+T158*(1+'ANNUAL PARAMETERS '!$C$6*'Monthly Parameters'!U161)</f>
        <v>55.591849999999994</v>
      </c>
      <c r="V158" s="30">
        <f>+U158*(1+'ANNUAL PARAMETERS '!$C$6*'Monthly Parameters'!V161)</f>
        <v>55.591849999999994</v>
      </c>
      <c r="W158" s="30">
        <f>+V158*(1+'ANNUAL PARAMETERS '!$C$6*'Monthly Parameters'!W161)</f>
        <v>55.591849999999994</v>
      </c>
      <c r="X158" s="30">
        <f>+W158*(1+'ANNUAL PARAMETERS '!$C$6*'Monthly Parameters'!X161)</f>
        <v>55.591849999999994</v>
      </c>
      <c r="Y158" s="30">
        <f>+X158*(1+'ANNUAL PARAMETERS '!$C$6*'Monthly Parameters'!Y161)</f>
        <v>55.591849999999994</v>
      </c>
      <c r="Z158" s="30">
        <f>+Y158*(1+'ANNUAL PARAMETERS '!$C$6*'Monthly Parameters'!Z161)</f>
        <v>55.591849999999994</v>
      </c>
      <c r="AA158" s="30">
        <f>+Z158*(1+'ANNUAL PARAMETERS '!$D$6*'Monthly Parameters'!AA161)</f>
        <v>57.539232505499989</v>
      </c>
      <c r="AB158" s="30">
        <f>+AA158*(1+'ANNUAL PARAMETERS '!$D$6*'Monthly Parameters'!AB161)</f>
        <v>57.539232505499989</v>
      </c>
      <c r="AC158" s="30">
        <f>+AB158*(1+'ANNUAL PARAMETERS '!$D$6*'Monthly Parameters'!AC161)</f>
        <v>57.539232505499989</v>
      </c>
      <c r="AD158" s="30">
        <f>+AC158*(1+'ANNUAL PARAMETERS '!$D$6*'Monthly Parameters'!AD161)</f>
        <v>57.539232505499989</v>
      </c>
      <c r="AE158" s="30">
        <f>+AD158*(1+'ANNUAL PARAMETERS '!$D$6*'Monthly Parameters'!AE161)</f>
        <v>57.539232505499989</v>
      </c>
      <c r="AF158" s="30">
        <f>+AE158*(1+'ANNUAL PARAMETERS '!$D$6*'Monthly Parameters'!AF161)</f>
        <v>57.539232505499989</v>
      </c>
      <c r="AG158" s="30">
        <f>+AF158*(1+'ANNUAL PARAMETERS '!$D$6*'Monthly Parameters'!AG161)</f>
        <v>57.539232505499989</v>
      </c>
      <c r="AH158" s="30">
        <f>+AG158*(1+'ANNUAL PARAMETERS '!$D$6*'Monthly Parameters'!AH161)</f>
        <v>57.539232505499989</v>
      </c>
      <c r="AI158" s="30">
        <f>+AH158*(1+'ANNUAL PARAMETERS '!$D$6*'Monthly Parameters'!AI161)</f>
        <v>57.539232505499989</v>
      </c>
      <c r="AJ158" s="30">
        <f>+AI158*(1+'ANNUAL PARAMETERS '!$D$6*'Monthly Parameters'!AJ161)</f>
        <v>57.539232505499989</v>
      </c>
      <c r="AK158" s="30">
        <f>+AJ158*(1+'ANNUAL PARAMETERS '!$D$6*'Monthly Parameters'!AK161)</f>
        <v>57.539232505499989</v>
      </c>
      <c r="AL158" s="30">
        <f>+AK158*(1+'ANNUAL PARAMETERS '!$D$6*'Monthly Parameters'!AL161)</f>
        <v>57.539232505499989</v>
      </c>
      <c r="AM158" s="30">
        <f>+AL158*(1+'ANNUAL PARAMETERS '!$E$6*'Monthly Parameters'!AM161)</f>
        <v>59.532966911815571</v>
      </c>
      <c r="AN158" s="30">
        <f>+AM158*(1+'ANNUAL PARAMETERS '!$E$6*'Monthly Parameters'!AN161)</f>
        <v>59.532966911815571</v>
      </c>
      <c r="AO158" s="30">
        <f>+AN158*(1+'ANNUAL PARAMETERS '!$E$6*'Monthly Parameters'!AO161)</f>
        <v>59.532966911815571</v>
      </c>
      <c r="AP158" s="30">
        <f>+AO158*(1+'ANNUAL PARAMETERS '!$E$6*'Monthly Parameters'!AP161)</f>
        <v>59.532966911815571</v>
      </c>
      <c r="AQ158" s="30">
        <f>+AP158*(1+'ANNUAL PARAMETERS '!$E$6*'Monthly Parameters'!AQ161)</f>
        <v>59.532966911815571</v>
      </c>
      <c r="AR158" s="30">
        <f>+AQ158*(1+'ANNUAL PARAMETERS '!$E$6*'Monthly Parameters'!AR161)</f>
        <v>59.532966911815571</v>
      </c>
      <c r="AS158" s="30">
        <f>+AR158*(1+'ANNUAL PARAMETERS '!$E$6*'Monthly Parameters'!AS161)</f>
        <v>59.532966911815571</v>
      </c>
      <c r="AT158" s="30">
        <f>+AS158*(1+'ANNUAL PARAMETERS '!$E$6*'Monthly Parameters'!AT161)</f>
        <v>59.532966911815571</v>
      </c>
      <c r="AU158" s="30">
        <f>+AT158*(1+'ANNUAL PARAMETERS '!$E$6*'Monthly Parameters'!AU161)</f>
        <v>59.532966911815571</v>
      </c>
      <c r="AV158" s="30">
        <f>+AU158*(1+'ANNUAL PARAMETERS '!$E$6*'Monthly Parameters'!AV161)</f>
        <v>59.532966911815571</v>
      </c>
      <c r="AW158" s="30">
        <f>+AV158*(1+'ANNUAL PARAMETERS '!$E$6*'Monthly Parameters'!AW161)</f>
        <v>59.532966911815571</v>
      </c>
      <c r="AX158" s="30">
        <f>+AW158*(1+'ANNUAL PARAMETERS '!$E$6*'Monthly Parameters'!AX161)</f>
        <v>59.532966911815571</v>
      </c>
      <c r="AY158" s="30">
        <f>+AX158*(1+'ANNUAL PARAMETERS '!$F$6*'Monthly Parameters'!AY161)</f>
        <v>61.747593280935106</v>
      </c>
      <c r="AZ158" s="30">
        <f>+AY158*(1+'ANNUAL PARAMETERS '!$F$6*'Monthly Parameters'!AZ161)</f>
        <v>61.747593280935106</v>
      </c>
      <c r="BA158" s="30">
        <f>+AZ158*(1+'ANNUAL PARAMETERS '!$F$6*'Monthly Parameters'!BA161)</f>
        <v>61.747593280935106</v>
      </c>
      <c r="BB158" s="30">
        <f>+BA158*(1+'ANNUAL PARAMETERS '!$F$6*'Monthly Parameters'!BB161)</f>
        <v>61.747593280935106</v>
      </c>
      <c r="BC158" s="30">
        <f>+BB158*(1+'ANNUAL PARAMETERS '!$F$6*'Monthly Parameters'!BC161)</f>
        <v>61.747593280935106</v>
      </c>
      <c r="BD158" s="30">
        <f>+BC158*(1+'ANNUAL PARAMETERS '!$F$6*'Monthly Parameters'!BD161)</f>
        <v>61.747593280935106</v>
      </c>
      <c r="BE158" s="30">
        <f>+BD158*(1+'ANNUAL PARAMETERS '!$F$6*'Monthly Parameters'!BE161)</f>
        <v>61.747593280935106</v>
      </c>
      <c r="BF158" s="30">
        <f>+BE158*(1+'ANNUAL PARAMETERS '!$F$6*'Monthly Parameters'!BF161)</f>
        <v>61.747593280935106</v>
      </c>
      <c r="BG158" s="30">
        <f>+BF158*(1+'ANNUAL PARAMETERS '!$F$6*'Monthly Parameters'!BG161)</f>
        <v>61.747593280935106</v>
      </c>
      <c r="BH158" s="30">
        <f>+BG158*(1+'ANNUAL PARAMETERS '!$F$6*'Monthly Parameters'!BH161)</f>
        <v>61.747593280935106</v>
      </c>
      <c r="BI158" s="30">
        <f>+BH158*(1+'ANNUAL PARAMETERS '!$F$6*'Monthly Parameters'!BI161)</f>
        <v>61.747593280935106</v>
      </c>
      <c r="BJ158" s="30">
        <f>+BI158*(1+'ANNUAL PARAMETERS '!$F$6*'Monthly Parameters'!BJ161)</f>
        <v>61.747593280935106</v>
      </c>
      <c r="BK158" s="30">
        <f>+BJ158*(1+'ANNUAL PARAMETERS '!$G$6*'Monthly Parameters'!BK161)</f>
        <v>63.951982361064495</v>
      </c>
      <c r="BL158" s="30">
        <f>+BK158*(1+'ANNUAL PARAMETERS '!$G$6*'Monthly Parameters'!BL161)</f>
        <v>63.951982361064495</v>
      </c>
      <c r="BM158" s="30">
        <f>+BL158*(1+'ANNUAL PARAMETERS '!$G$6*'Monthly Parameters'!BM161)</f>
        <v>63.951982361064495</v>
      </c>
      <c r="BN158" s="30">
        <f>+BM158*(1+'ANNUAL PARAMETERS '!$G$6*'Monthly Parameters'!BN161)</f>
        <v>63.951982361064495</v>
      </c>
      <c r="BO158" s="30">
        <f>+BN158*(1+'ANNUAL PARAMETERS '!$G$6*'Monthly Parameters'!BO161)</f>
        <v>63.951982361064495</v>
      </c>
      <c r="BP158" s="30">
        <f>+BO158*(1+'ANNUAL PARAMETERS '!$G$6*'Monthly Parameters'!BP161)</f>
        <v>63.951982361064495</v>
      </c>
      <c r="BQ158" s="30">
        <f>+BP158*(1+'ANNUAL PARAMETERS '!$G$6*'Monthly Parameters'!BQ161)</f>
        <v>63.951982361064495</v>
      </c>
      <c r="BR158" s="30">
        <f>+BQ158*(1+'ANNUAL PARAMETERS '!$G$6*'Monthly Parameters'!BR161)</f>
        <v>63.951982361064495</v>
      </c>
      <c r="BS158" s="30">
        <f>+BR158*(1+'ANNUAL PARAMETERS '!$G$6*'Monthly Parameters'!BS161)</f>
        <v>63.951982361064495</v>
      </c>
      <c r="BT158" s="30">
        <f>+BS158*(1+'ANNUAL PARAMETERS '!$G$6*'Monthly Parameters'!BT161)</f>
        <v>63.951982361064495</v>
      </c>
      <c r="BU158" s="30">
        <f>+BT158*(1+'ANNUAL PARAMETERS '!$G$6*'Monthly Parameters'!BU161)</f>
        <v>63.951982361064495</v>
      </c>
      <c r="BV158" s="30">
        <f>+BU158*(1+'ANNUAL PARAMETERS '!$G$6*'Monthly Parameters'!BV161)</f>
        <v>63.951982361064495</v>
      </c>
      <c r="BW158" s="232">
        <f t="shared" si="26"/>
        <v>4222.3635007117819</v>
      </c>
    </row>
    <row r="159" spans="1:75" ht="16.2" thickBot="1" x14ac:dyDescent="0.35">
      <c r="A159" s="54" t="s">
        <v>130</v>
      </c>
      <c r="C159" s="30">
        <f t="shared" ref="C159:N159" si="32">+(C153/100000)*500</f>
        <v>54.5</v>
      </c>
      <c r="D159" s="30">
        <f t="shared" si="32"/>
        <v>54.5</v>
      </c>
      <c r="E159" s="30">
        <f t="shared" si="32"/>
        <v>54.5</v>
      </c>
      <c r="F159" s="30">
        <f t="shared" si="32"/>
        <v>54.5</v>
      </c>
      <c r="G159" s="30">
        <f t="shared" si="32"/>
        <v>54.5</v>
      </c>
      <c r="H159" s="30">
        <f t="shared" si="32"/>
        <v>54.5</v>
      </c>
      <c r="I159" s="30">
        <f t="shared" si="32"/>
        <v>54.5</v>
      </c>
      <c r="J159" s="30">
        <f t="shared" si="32"/>
        <v>54.5</v>
      </c>
      <c r="K159" s="30">
        <f t="shared" si="32"/>
        <v>54.5</v>
      </c>
      <c r="L159" s="30">
        <f t="shared" si="32"/>
        <v>54.5</v>
      </c>
      <c r="M159" s="30">
        <f t="shared" si="32"/>
        <v>54.5</v>
      </c>
      <c r="N159" s="30">
        <f t="shared" si="32"/>
        <v>54.5</v>
      </c>
      <c r="O159" s="30">
        <f>+N159*(1+'ANNUAL PARAMETERS '!$C$6*'Monthly Parameters'!O161)</f>
        <v>56.630949999999999</v>
      </c>
      <c r="P159" s="30">
        <f>+O159*(1+'ANNUAL PARAMETERS '!$C$6*'Monthly Parameters'!P161)</f>
        <v>56.630949999999999</v>
      </c>
      <c r="Q159" s="30">
        <f>+P159*(1+'ANNUAL PARAMETERS '!$C$6*'Monthly Parameters'!Q161)</f>
        <v>56.630949999999999</v>
      </c>
      <c r="R159" s="30">
        <f>+Q159*(1+'ANNUAL PARAMETERS '!$C$6*'Monthly Parameters'!R161)</f>
        <v>56.630949999999999</v>
      </c>
      <c r="S159" s="30">
        <f>+R159*(1+'ANNUAL PARAMETERS '!$C$6*'Monthly Parameters'!S161)</f>
        <v>56.630949999999999</v>
      </c>
      <c r="T159" s="30">
        <f>+S159*(1+'ANNUAL PARAMETERS '!$C$6*'Monthly Parameters'!T161)</f>
        <v>56.630949999999999</v>
      </c>
      <c r="U159" s="30">
        <f>+T159*(1+'ANNUAL PARAMETERS '!$C$6*'Monthly Parameters'!U161)</f>
        <v>56.630949999999999</v>
      </c>
      <c r="V159" s="30">
        <f>+U159*(1+'ANNUAL PARAMETERS '!$C$6*'Monthly Parameters'!V161)</f>
        <v>56.630949999999999</v>
      </c>
      <c r="W159" s="30">
        <f>+V159*(1+'ANNUAL PARAMETERS '!$C$6*'Monthly Parameters'!W161)</f>
        <v>56.630949999999999</v>
      </c>
      <c r="X159" s="30">
        <f>+W159*(1+'ANNUAL PARAMETERS '!$C$6*'Monthly Parameters'!X161)</f>
        <v>56.630949999999999</v>
      </c>
      <c r="Y159" s="30">
        <f>+X159*(1+'ANNUAL PARAMETERS '!$C$6*'Monthly Parameters'!Y161)</f>
        <v>56.630949999999999</v>
      </c>
      <c r="Z159" s="30">
        <f>+Y159*(1+'ANNUAL PARAMETERS '!$C$6*'Monthly Parameters'!Z161)</f>
        <v>56.630949999999999</v>
      </c>
      <c r="AA159" s="30">
        <f>+Z159*(1+'ANNUAL PARAMETERS '!$D$6*'Monthly Parameters'!AA161)</f>
        <v>58.614732178499992</v>
      </c>
      <c r="AB159" s="30">
        <f>+AA159*(1+'ANNUAL PARAMETERS '!$D$6*'Monthly Parameters'!AB161)</f>
        <v>58.614732178499992</v>
      </c>
      <c r="AC159" s="30">
        <f>+AB159*(1+'ANNUAL PARAMETERS '!$D$6*'Monthly Parameters'!AC161)</f>
        <v>58.614732178499992</v>
      </c>
      <c r="AD159" s="30">
        <f>+AC159*(1+'ANNUAL PARAMETERS '!$D$6*'Monthly Parameters'!AD161)</f>
        <v>58.614732178499992</v>
      </c>
      <c r="AE159" s="30">
        <f>+AD159*(1+'ANNUAL PARAMETERS '!$D$6*'Monthly Parameters'!AE161)</f>
        <v>58.614732178499992</v>
      </c>
      <c r="AF159" s="30">
        <f>+AE159*(1+'ANNUAL PARAMETERS '!$D$6*'Monthly Parameters'!AF161)</f>
        <v>58.614732178499992</v>
      </c>
      <c r="AG159" s="30">
        <f>+AF159*(1+'ANNUAL PARAMETERS '!$D$6*'Monthly Parameters'!AG161)</f>
        <v>58.614732178499992</v>
      </c>
      <c r="AH159" s="30">
        <f>+AG159*(1+'ANNUAL PARAMETERS '!$D$6*'Monthly Parameters'!AH161)</f>
        <v>58.614732178499992</v>
      </c>
      <c r="AI159" s="30">
        <f>+AH159*(1+'ANNUAL PARAMETERS '!$D$6*'Monthly Parameters'!AI161)</f>
        <v>58.614732178499992</v>
      </c>
      <c r="AJ159" s="30">
        <f>+AI159*(1+'ANNUAL PARAMETERS '!$D$6*'Monthly Parameters'!AJ161)</f>
        <v>58.614732178499992</v>
      </c>
      <c r="AK159" s="30">
        <f>+AJ159*(1+'ANNUAL PARAMETERS '!$D$6*'Monthly Parameters'!AK161)</f>
        <v>58.614732178499992</v>
      </c>
      <c r="AL159" s="30">
        <f>+AK159*(1+'ANNUAL PARAMETERS '!$D$6*'Monthly Parameters'!AL161)</f>
        <v>58.614732178499992</v>
      </c>
      <c r="AM159" s="30">
        <f>+AL159*(1+'ANNUAL PARAMETERS '!$E$6*'Monthly Parameters'!AM161)</f>
        <v>60.645732648485023</v>
      </c>
      <c r="AN159" s="30">
        <f>+AM159*(1+'ANNUAL PARAMETERS '!$E$6*'Monthly Parameters'!AN161)</f>
        <v>60.645732648485023</v>
      </c>
      <c r="AO159" s="30">
        <f>+AN159*(1+'ANNUAL PARAMETERS '!$E$6*'Monthly Parameters'!AO161)</f>
        <v>60.645732648485023</v>
      </c>
      <c r="AP159" s="30">
        <f>+AO159*(1+'ANNUAL PARAMETERS '!$E$6*'Monthly Parameters'!AP161)</f>
        <v>60.645732648485023</v>
      </c>
      <c r="AQ159" s="30">
        <f>+AP159*(1+'ANNUAL PARAMETERS '!$E$6*'Monthly Parameters'!AQ161)</f>
        <v>60.645732648485023</v>
      </c>
      <c r="AR159" s="30">
        <f>+AQ159*(1+'ANNUAL PARAMETERS '!$E$6*'Monthly Parameters'!AR161)</f>
        <v>60.645732648485023</v>
      </c>
      <c r="AS159" s="30">
        <f>+AR159*(1+'ANNUAL PARAMETERS '!$E$6*'Monthly Parameters'!AS161)</f>
        <v>60.645732648485023</v>
      </c>
      <c r="AT159" s="30">
        <f>+AS159*(1+'ANNUAL PARAMETERS '!$E$6*'Monthly Parameters'!AT161)</f>
        <v>60.645732648485023</v>
      </c>
      <c r="AU159" s="30">
        <f>+AT159*(1+'ANNUAL PARAMETERS '!$E$6*'Monthly Parameters'!AU161)</f>
        <v>60.645732648485023</v>
      </c>
      <c r="AV159" s="30">
        <f>+AU159*(1+'ANNUAL PARAMETERS '!$E$6*'Monthly Parameters'!AV161)</f>
        <v>60.645732648485023</v>
      </c>
      <c r="AW159" s="30">
        <f>+AV159*(1+'ANNUAL PARAMETERS '!$E$6*'Monthly Parameters'!AW161)</f>
        <v>60.645732648485023</v>
      </c>
      <c r="AX159" s="30">
        <f>+AW159*(1+'ANNUAL PARAMETERS '!$E$6*'Monthly Parameters'!AX161)</f>
        <v>60.645732648485023</v>
      </c>
      <c r="AY159" s="30">
        <f>+AX159*(1+'ANNUAL PARAMETERS '!$F$6*'Monthly Parameters'!AY161)</f>
        <v>62.901753903008661</v>
      </c>
      <c r="AZ159" s="30">
        <f>+AY159*(1+'ANNUAL PARAMETERS '!$F$6*'Monthly Parameters'!AZ161)</f>
        <v>62.901753903008661</v>
      </c>
      <c r="BA159" s="30">
        <f>+AZ159*(1+'ANNUAL PARAMETERS '!$F$6*'Monthly Parameters'!BA161)</f>
        <v>62.901753903008661</v>
      </c>
      <c r="BB159" s="30">
        <f>+BA159*(1+'ANNUAL PARAMETERS '!$F$6*'Monthly Parameters'!BB161)</f>
        <v>62.901753903008661</v>
      </c>
      <c r="BC159" s="30">
        <f>+BB159*(1+'ANNUAL PARAMETERS '!$F$6*'Monthly Parameters'!BC161)</f>
        <v>62.901753903008661</v>
      </c>
      <c r="BD159" s="30">
        <f>+BC159*(1+'ANNUAL PARAMETERS '!$F$6*'Monthly Parameters'!BD161)</f>
        <v>62.901753903008661</v>
      </c>
      <c r="BE159" s="30">
        <f>+BD159*(1+'ANNUAL PARAMETERS '!$F$6*'Monthly Parameters'!BE161)</f>
        <v>62.901753903008661</v>
      </c>
      <c r="BF159" s="30">
        <f>+BE159*(1+'ANNUAL PARAMETERS '!$F$6*'Monthly Parameters'!BF161)</f>
        <v>62.901753903008661</v>
      </c>
      <c r="BG159" s="30">
        <f>+BF159*(1+'ANNUAL PARAMETERS '!$F$6*'Monthly Parameters'!BG161)</f>
        <v>62.901753903008661</v>
      </c>
      <c r="BH159" s="30">
        <f>+BG159*(1+'ANNUAL PARAMETERS '!$F$6*'Monthly Parameters'!BH161)</f>
        <v>62.901753903008661</v>
      </c>
      <c r="BI159" s="30">
        <f>+BH159*(1+'ANNUAL PARAMETERS '!$F$6*'Monthly Parameters'!BI161)</f>
        <v>62.901753903008661</v>
      </c>
      <c r="BJ159" s="30">
        <f>+BI159*(1+'ANNUAL PARAMETERS '!$F$6*'Monthly Parameters'!BJ161)</f>
        <v>62.901753903008661</v>
      </c>
      <c r="BK159" s="30">
        <f>+BJ159*(1+'ANNUAL PARAMETERS '!$G$6*'Monthly Parameters'!BK161)</f>
        <v>65.14734651734608</v>
      </c>
      <c r="BL159" s="30">
        <f>+BK159*(1+'ANNUAL PARAMETERS '!$G$6*'Monthly Parameters'!BL161)</f>
        <v>65.14734651734608</v>
      </c>
      <c r="BM159" s="30">
        <f>+BL159*(1+'ANNUAL PARAMETERS '!$G$6*'Monthly Parameters'!BM161)</f>
        <v>65.14734651734608</v>
      </c>
      <c r="BN159" s="30">
        <f>+BM159*(1+'ANNUAL PARAMETERS '!$G$6*'Monthly Parameters'!BN161)</f>
        <v>65.14734651734608</v>
      </c>
      <c r="BO159" s="30">
        <f>+BN159*(1+'ANNUAL PARAMETERS '!$G$6*'Monthly Parameters'!BO161)</f>
        <v>65.14734651734608</v>
      </c>
      <c r="BP159" s="30">
        <f>+BO159*(1+'ANNUAL PARAMETERS '!$G$6*'Monthly Parameters'!BP161)</f>
        <v>65.14734651734608</v>
      </c>
      <c r="BQ159" s="30">
        <f>+BP159*(1+'ANNUAL PARAMETERS '!$G$6*'Monthly Parameters'!BQ161)</f>
        <v>65.14734651734608</v>
      </c>
      <c r="BR159" s="30">
        <f>+BQ159*(1+'ANNUAL PARAMETERS '!$G$6*'Monthly Parameters'!BR161)</f>
        <v>65.14734651734608</v>
      </c>
      <c r="BS159" s="30">
        <f>+BR159*(1+'ANNUAL PARAMETERS '!$G$6*'Monthly Parameters'!BS161)</f>
        <v>65.14734651734608</v>
      </c>
      <c r="BT159" s="30">
        <f>+BS159*(1+'ANNUAL PARAMETERS '!$G$6*'Monthly Parameters'!BT161)</f>
        <v>65.14734651734608</v>
      </c>
      <c r="BU159" s="30">
        <f>+BT159*(1+'ANNUAL PARAMETERS '!$G$6*'Monthly Parameters'!BU161)</f>
        <v>65.14734651734608</v>
      </c>
      <c r="BV159" s="30">
        <f>+BU159*(1+'ANNUAL PARAMETERS '!$G$6*'Monthly Parameters'!BV161)</f>
        <v>65.14734651734608</v>
      </c>
      <c r="BW159" s="232">
        <f t="shared" si="26"/>
        <v>4301.2861829680787</v>
      </c>
    </row>
    <row r="160" spans="1:75" ht="16.2" thickBot="1" x14ac:dyDescent="0.35">
      <c r="BW160" s="232">
        <f t="shared" si="26"/>
        <v>0</v>
      </c>
    </row>
    <row r="161" spans="1:75" ht="16.2" thickBot="1" x14ac:dyDescent="0.35">
      <c r="A161" s="3" t="s">
        <v>761</v>
      </c>
      <c r="O161" s="686">
        <f>+DATA!B460</f>
        <v>1.1499999999999999</v>
      </c>
      <c r="AA161" s="686">
        <f>+DATA!C460</f>
        <v>1.1299999999999999</v>
      </c>
      <c r="AM161" s="686">
        <f>+DATA!D460</f>
        <v>1.1000000000000001</v>
      </c>
      <c r="AY161" s="686">
        <f>+DATA!E460</f>
        <v>1.24</v>
      </c>
      <c r="BK161" s="397">
        <f>+DATA!F460</f>
        <v>1.19</v>
      </c>
      <c r="BW161" s="232">
        <f t="shared" si="26"/>
        <v>5.8100000000000005</v>
      </c>
    </row>
    <row r="162" spans="1:75" ht="16.2" thickBot="1" x14ac:dyDescent="0.35">
      <c r="BW162" s="232">
        <f t="shared" si="26"/>
        <v>0</v>
      </c>
    </row>
    <row r="163" spans="1:75" ht="16.2" thickBot="1" x14ac:dyDescent="0.35">
      <c r="A163" s="3" t="s">
        <v>986</v>
      </c>
      <c r="C163" s="649">
        <f>+DATA!C578</f>
        <v>7500</v>
      </c>
      <c r="D163" s="649">
        <f>+$C$163</f>
        <v>7500</v>
      </c>
      <c r="E163" s="649">
        <f t="shared" ref="E163:BP163" si="33">+$C$163</f>
        <v>7500</v>
      </c>
      <c r="F163" s="649">
        <f t="shared" si="33"/>
        <v>7500</v>
      </c>
      <c r="G163" s="649">
        <f t="shared" si="33"/>
        <v>7500</v>
      </c>
      <c r="H163" s="649">
        <f t="shared" si="33"/>
        <v>7500</v>
      </c>
      <c r="I163" s="649">
        <f t="shared" si="33"/>
        <v>7500</v>
      </c>
      <c r="J163" s="649">
        <f t="shared" si="33"/>
        <v>7500</v>
      </c>
      <c r="K163" s="649">
        <f t="shared" si="33"/>
        <v>7500</v>
      </c>
      <c r="L163" s="649">
        <f t="shared" si="33"/>
        <v>7500</v>
      </c>
      <c r="M163" s="649">
        <f t="shared" si="33"/>
        <v>7500</v>
      </c>
      <c r="N163" s="649">
        <f t="shared" si="33"/>
        <v>7500</v>
      </c>
      <c r="O163" s="649">
        <f t="shared" si="33"/>
        <v>7500</v>
      </c>
      <c r="P163" s="649">
        <f t="shared" si="33"/>
        <v>7500</v>
      </c>
      <c r="Q163" s="649">
        <f t="shared" si="33"/>
        <v>7500</v>
      </c>
      <c r="R163" s="649">
        <f t="shared" si="33"/>
        <v>7500</v>
      </c>
      <c r="S163" s="649">
        <f t="shared" si="33"/>
        <v>7500</v>
      </c>
      <c r="T163" s="649">
        <f t="shared" si="33"/>
        <v>7500</v>
      </c>
      <c r="U163" s="649">
        <f t="shared" si="33"/>
        <v>7500</v>
      </c>
      <c r="V163" s="649">
        <f t="shared" si="33"/>
        <v>7500</v>
      </c>
      <c r="W163" s="649">
        <f t="shared" si="33"/>
        <v>7500</v>
      </c>
      <c r="X163" s="649">
        <f t="shared" si="33"/>
        <v>7500</v>
      </c>
      <c r="Y163" s="649">
        <f t="shared" si="33"/>
        <v>7500</v>
      </c>
      <c r="Z163" s="649">
        <f t="shared" si="33"/>
        <v>7500</v>
      </c>
      <c r="AA163" s="649">
        <f t="shared" si="33"/>
        <v>7500</v>
      </c>
      <c r="AB163" s="649">
        <f t="shared" si="33"/>
        <v>7500</v>
      </c>
      <c r="AC163" s="649">
        <f t="shared" si="33"/>
        <v>7500</v>
      </c>
      <c r="AD163" s="649">
        <f t="shared" si="33"/>
        <v>7500</v>
      </c>
      <c r="AE163" s="649">
        <f t="shared" si="33"/>
        <v>7500</v>
      </c>
      <c r="AF163" s="649">
        <f t="shared" si="33"/>
        <v>7500</v>
      </c>
      <c r="AG163" s="649">
        <f t="shared" si="33"/>
        <v>7500</v>
      </c>
      <c r="AH163" s="649">
        <f t="shared" si="33"/>
        <v>7500</v>
      </c>
      <c r="AI163" s="649">
        <f t="shared" si="33"/>
        <v>7500</v>
      </c>
      <c r="AJ163" s="649">
        <f t="shared" si="33"/>
        <v>7500</v>
      </c>
      <c r="AK163" s="649">
        <f t="shared" si="33"/>
        <v>7500</v>
      </c>
      <c r="AL163" s="649">
        <f t="shared" si="33"/>
        <v>7500</v>
      </c>
      <c r="AM163" s="649">
        <f t="shared" si="33"/>
        <v>7500</v>
      </c>
      <c r="AN163" s="649">
        <f t="shared" si="33"/>
        <v>7500</v>
      </c>
      <c r="AO163" s="649">
        <f t="shared" si="33"/>
        <v>7500</v>
      </c>
      <c r="AP163" s="649">
        <f t="shared" si="33"/>
        <v>7500</v>
      </c>
      <c r="AQ163" s="649">
        <f t="shared" si="33"/>
        <v>7500</v>
      </c>
      <c r="AR163" s="649">
        <f t="shared" si="33"/>
        <v>7500</v>
      </c>
      <c r="AS163" s="649">
        <f t="shared" si="33"/>
        <v>7500</v>
      </c>
      <c r="AT163" s="649">
        <f t="shared" si="33"/>
        <v>7500</v>
      </c>
      <c r="AU163" s="649">
        <f t="shared" si="33"/>
        <v>7500</v>
      </c>
      <c r="AV163" s="649">
        <f t="shared" si="33"/>
        <v>7500</v>
      </c>
      <c r="AW163" s="649">
        <f t="shared" si="33"/>
        <v>7500</v>
      </c>
      <c r="AX163" s="649">
        <f t="shared" si="33"/>
        <v>7500</v>
      </c>
      <c r="AY163" s="649">
        <f t="shared" si="33"/>
        <v>7500</v>
      </c>
      <c r="AZ163" s="649">
        <f t="shared" si="33"/>
        <v>7500</v>
      </c>
      <c r="BA163" s="649">
        <f t="shared" si="33"/>
        <v>7500</v>
      </c>
      <c r="BB163" s="649">
        <f t="shared" si="33"/>
        <v>7500</v>
      </c>
      <c r="BC163" s="649">
        <f t="shared" si="33"/>
        <v>7500</v>
      </c>
      <c r="BD163" s="649">
        <f t="shared" si="33"/>
        <v>7500</v>
      </c>
      <c r="BE163" s="649">
        <f t="shared" si="33"/>
        <v>7500</v>
      </c>
      <c r="BF163" s="649">
        <f t="shared" si="33"/>
        <v>7500</v>
      </c>
      <c r="BG163" s="649">
        <f t="shared" si="33"/>
        <v>7500</v>
      </c>
      <c r="BH163" s="649">
        <f t="shared" si="33"/>
        <v>7500</v>
      </c>
      <c r="BI163" s="649">
        <f t="shared" si="33"/>
        <v>7500</v>
      </c>
      <c r="BJ163" s="649">
        <f t="shared" si="33"/>
        <v>7500</v>
      </c>
      <c r="BK163" s="649">
        <f t="shared" si="33"/>
        <v>7500</v>
      </c>
      <c r="BL163" s="649">
        <f t="shared" si="33"/>
        <v>7500</v>
      </c>
      <c r="BM163" s="649">
        <f t="shared" si="33"/>
        <v>7500</v>
      </c>
      <c r="BN163" s="649">
        <f t="shared" si="33"/>
        <v>7500</v>
      </c>
      <c r="BO163" s="649">
        <f t="shared" si="33"/>
        <v>7500</v>
      </c>
      <c r="BP163" s="649">
        <f t="shared" si="33"/>
        <v>7500</v>
      </c>
      <c r="BQ163" s="649">
        <f t="shared" ref="BQ163:BV163" si="34">+$C$163</f>
        <v>7500</v>
      </c>
      <c r="BR163" s="649">
        <f t="shared" si="34"/>
        <v>7500</v>
      </c>
      <c r="BS163" s="649">
        <f t="shared" si="34"/>
        <v>7500</v>
      </c>
      <c r="BT163" s="649">
        <f t="shared" si="34"/>
        <v>7500</v>
      </c>
      <c r="BU163" s="649">
        <f t="shared" si="34"/>
        <v>7500</v>
      </c>
      <c r="BV163" s="649">
        <f t="shared" si="34"/>
        <v>7500</v>
      </c>
      <c r="BW163" s="1103">
        <f t="shared" si="26"/>
        <v>540000</v>
      </c>
    </row>
    <row r="164" spans="1:75" ht="16.2" thickBot="1" x14ac:dyDescent="0.35">
      <c r="BW164" s="232">
        <f t="shared" si="26"/>
        <v>0</v>
      </c>
    </row>
    <row r="165" spans="1:75" ht="16.2" thickBot="1" x14ac:dyDescent="0.35">
      <c r="A165" s="1105" t="s">
        <v>1072</v>
      </c>
      <c r="C165" s="1104">
        <f>+DATA!C534</f>
        <v>7.0000000000000007E-2</v>
      </c>
      <c r="D165" s="1104">
        <f>+C165</f>
        <v>7.0000000000000007E-2</v>
      </c>
      <c r="E165" s="1104">
        <f t="shared" ref="E165:N165" si="35">+D165</f>
        <v>7.0000000000000007E-2</v>
      </c>
      <c r="F165" s="1104">
        <f t="shared" si="35"/>
        <v>7.0000000000000007E-2</v>
      </c>
      <c r="G165" s="1104">
        <f t="shared" si="35"/>
        <v>7.0000000000000007E-2</v>
      </c>
      <c r="H165" s="1104">
        <f t="shared" si="35"/>
        <v>7.0000000000000007E-2</v>
      </c>
      <c r="I165" s="1104">
        <f t="shared" si="35"/>
        <v>7.0000000000000007E-2</v>
      </c>
      <c r="J165" s="1104">
        <f t="shared" si="35"/>
        <v>7.0000000000000007E-2</v>
      </c>
      <c r="K165" s="1104">
        <f t="shared" si="35"/>
        <v>7.0000000000000007E-2</v>
      </c>
      <c r="L165" s="1104">
        <f t="shared" si="35"/>
        <v>7.0000000000000007E-2</v>
      </c>
      <c r="M165" s="1104">
        <f t="shared" si="35"/>
        <v>7.0000000000000007E-2</v>
      </c>
      <c r="N165" s="1104">
        <f t="shared" si="35"/>
        <v>7.0000000000000007E-2</v>
      </c>
      <c r="O165" s="1104">
        <f>+DATA!D534</f>
        <v>0.05</v>
      </c>
      <c r="P165" s="1104">
        <f>+O165</f>
        <v>0.05</v>
      </c>
      <c r="Q165" s="1104">
        <f t="shared" ref="Q165:Z165" si="36">+P165</f>
        <v>0.05</v>
      </c>
      <c r="R165" s="1104">
        <f t="shared" si="36"/>
        <v>0.05</v>
      </c>
      <c r="S165" s="1104">
        <f t="shared" si="36"/>
        <v>0.05</v>
      </c>
      <c r="T165" s="1104">
        <f t="shared" si="36"/>
        <v>0.05</v>
      </c>
      <c r="U165" s="1104">
        <f t="shared" si="36"/>
        <v>0.05</v>
      </c>
      <c r="V165" s="1104">
        <f t="shared" si="36"/>
        <v>0.05</v>
      </c>
      <c r="W165" s="1104">
        <f t="shared" si="36"/>
        <v>0.05</v>
      </c>
      <c r="X165" s="1104">
        <f t="shared" si="36"/>
        <v>0.05</v>
      </c>
      <c r="Y165" s="1104">
        <f t="shared" si="36"/>
        <v>0.05</v>
      </c>
      <c r="Z165" s="1104">
        <f t="shared" si="36"/>
        <v>0.05</v>
      </c>
      <c r="AA165" s="1104">
        <f>+DATA!E534</f>
        <v>7.0000000000000007E-2</v>
      </c>
      <c r="AB165" s="1104">
        <f>+AA165</f>
        <v>7.0000000000000007E-2</v>
      </c>
      <c r="AC165" s="1104">
        <f t="shared" ref="AC165:AL165" si="37">+AB165</f>
        <v>7.0000000000000007E-2</v>
      </c>
      <c r="AD165" s="1104">
        <f t="shared" si="37"/>
        <v>7.0000000000000007E-2</v>
      </c>
      <c r="AE165" s="1104">
        <f t="shared" si="37"/>
        <v>7.0000000000000007E-2</v>
      </c>
      <c r="AF165" s="1104">
        <f t="shared" si="37"/>
        <v>7.0000000000000007E-2</v>
      </c>
      <c r="AG165" s="1104">
        <f t="shared" si="37"/>
        <v>7.0000000000000007E-2</v>
      </c>
      <c r="AH165" s="1104">
        <f t="shared" si="37"/>
        <v>7.0000000000000007E-2</v>
      </c>
      <c r="AI165" s="1104">
        <f t="shared" si="37"/>
        <v>7.0000000000000007E-2</v>
      </c>
      <c r="AJ165" s="1104">
        <f t="shared" si="37"/>
        <v>7.0000000000000007E-2</v>
      </c>
      <c r="AK165" s="1104">
        <f t="shared" si="37"/>
        <v>7.0000000000000007E-2</v>
      </c>
      <c r="AL165" s="1104">
        <f t="shared" si="37"/>
        <v>7.0000000000000007E-2</v>
      </c>
      <c r="AM165" s="1104">
        <f>+DATA!F534</f>
        <v>0.06</v>
      </c>
      <c r="AN165" s="1104">
        <f>+AM165</f>
        <v>0.06</v>
      </c>
      <c r="AO165" s="1104">
        <f t="shared" ref="AO165:AX165" si="38">+AN165</f>
        <v>0.06</v>
      </c>
      <c r="AP165" s="1104">
        <f t="shared" si="38"/>
        <v>0.06</v>
      </c>
      <c r="AQ165" s="1104">
        <f t="shared" si="38"/>
        <v>0.06</v>
      </c>
      <c r="AR165" s="1104">
        <f t="shared" si="38"/>
        <v>0.06</v>
      </c>
      <c r="AS165" s="1104">
        <f t="shared" si="38"/>
        <v>0.06</v>
      </c>
      <c r="AT165" s="1104">
        <f t="shared" si="38"/>
        <v>0.06</v>
      </c>
      <c r="AU165" s="1104">
        <f t="shared" si="38"/>
        <v>0.06</v>
      </c>
      <c r="AV165" s="1104">
        <f t="shared" si="38"/>
        <v>0.06</v>
      </c>
      <c r="AW165" s="1104">
        <f t="shared" si="38"/>
        <v>0.06</v>
      </c>
      <c r="AX165" s="1104">
        <f t="shared" si="38"/>
        <v>0.06</v>
      </c>
      <c r="AY165" s="1104">
        <f>+DATA!G534</f>
        <v>0.09</v>
      </c>
      <c r="AZ165" s="1104">
        <f>+AY165</f>
        <v>0.09</v>
      </c>
      <c r="BA165" s="1104">
        <f t="shared" ref="BA165:BJ165" si="39">+AZ165</f>
        <v>0.09</v>
      </c>
      <c r="BB165" s="1104">
        <f t="shared" si="39"/>
        <v>0.09</v>
      </c>
      <c r="BC165" s="1104">
        <f t="shared" si="39"/>
        <v>0.09</v>
      </c>
      <c r="BD165" s="1104">
        <f t="shared" si="39"/>
        <v>0.09</v>
      </c>
      <c r="BE165" s="1104">
        <f t="shared" si="39"/>
        <v>0.09</v>
      </c>
      <c r="BF165" s="1104">
        <f t="shared" si="39"/>
        <v>0.09</v>
      </c>
      <c r="BG165" s="1104">
        <f t="shared" si="39"/>
        <v>0.09</v>
      </c>
      <c r="BH165" s="1104">
        <f t="shared" si="39"/>
        <v>0.09</v>
      </c>
      <c r="BI165" s="1104">
        <f t="shared" si="39"/>
        <v>0.09</v>
      </c>
      <c r="BJ165" s="1104">
        <f t="shared" si="39"/>
        <v>0.09</v>
      </c>
      <c r="BK165" s="1104">
        <f>+DATA!H534</f>
        <v>0.08</v>
      </c>
      <c r="BL165" s="1104">
        <f>+BK165</f>
        <v>0.08</v>
      </c>
      <c r="BM165" s="1104">
        <f t="shared" ref="BM165:BV165" si="40">+BL165</f>
        <v>0.08</v>
      </c>
      <c r="BN165" s="1104">
        <f t="shared" si="40"/>
        <v>0.08</v>
      </c>
      <c r="BO165" s="1104">
        <f t="shared" si="40"/>
        <v>0.08</v>
      </c>
      <c r="BP165" s="1104">
        <f t="shared" si="40"/>
        <v>0.08</v>
      </c>
      <c r="BQ165" s="1104">
        <f t="shared" si="40"/>
        <v>0.08</v>
      </c>
      <c r="BR165" s="1104">
        <f t="shared" si="40"/>
        <v>0.08</v>
      </c>
      <c r="BS165" s="1104">
        <f t="shared" si="40"/>
        <v>0.08</v>
      </c>
      <c r="BT165" s="1104">
        <f t="shared" si="40"/>
        <v>0.08</v>
      </c>
      <c r="BU165" s="1104">
        <f t="shared" si="40"/>
        <v>0.08</v>
      </c>
      <c r="BV165" s="1104">
        <f t="shared" si="40"/>
        <v>0.08</v>
      </c>
      <c r="BW165" s="1063">
        <f t="shared" si="26"/>
        <v>5.0400000000000009</v>
      </c>
    </row>
    <row r="166" spans="1:75" ht="16.2" thickBot="1" x14ac:dyDescent="0.35">
      <c r="BW166" s="232">
        <f t="shared" si="26"/>
        <v>0</v>
      </c>
    </row>
    <row r="167" spans="1:75" ht="16.2" thickBot="1" x14ac:dyDescent="0.35">
      <c r="A167" s="3" t="s">
        <v>1267</v>
      </c>
      <c r="BW167" s="232">
        <f t="shared" si="26"/>
        <v>0</v>
      </c>
    </row>
    <row r="168" spans="1:75" ht="16.2" thickBot="1" x14ac:dyDescent="0.35">
      <c r="A168" s="987" t="s">
        <v>1078</v>
      </c>
      <c r="C168" s="397"/>
      <c r="O168" s="338">
        <f>+DATA!C484</f>
        <v>5.9499999999999997E-2</v>
      </c>
      <c r="P168" s="338">
        <f>+DATA!D484</f>
        <v>6.6000000000000003E-2</v>
      </c>
      <c r="Q168" s="338">
        <f>+DATA!E484</f>
        <v>7.0699999999999999E-2</v>
      </c>
      <c r="R168" s="338">
        <f>+DATA!F484</f>
        <v>6.3899999999999998E-2</v>
      </c>
      <c r="S168" s="338">
        <f>+DATA!G484</f>
        <v>5.9499999999999997E-2</v>
      </c>
      <c r="T168" s="338">
        <f>+DATA!H484</f>
        <v>5.8299999999999998E-2</v>
      </c>
      <c r="U168" s="338">
        <f>+DATA!I484</f>
        <v>7.0099999999999996E-2</v>
      </c>
      <c r="V168" s="338">
        <f>+DATA!J484</f>
        <v>7.9799999999999996E-2</v>
      </c>
      <c r="W168" s="338">
        <f>+DATA!K484</f>
        <v>6.1699999999999998E-2</v>
      </c>
      <c r="X168" s="338">
        <f>+DATA!L484</f>
        <v>6.9500000000000006E-2</v>
      </c>
      <c r="Y168" s="338">
        <f>+DATA!M484</f>
        <v>7.2999999999999995E-2</v>
      </c>
      <c r="Z168" s="338">
        <f>+DATA!N484</f>
        <v>6.6500000000000004E-2</v>
      </c>
      <c r="AA168" s="338">
        <f>+DATA!C485</f>
        <v>6.0100000000000001E-2</v>
      </c>
      <c r="AB168" s="338">
        <f>+DATA!D485</f>
        <v>6.7699999999999996E-2</v>
      </c>
      <c r="AC168" s="338">
        <f>+DATA!E485</f>
        <v>5.2900000000000003E-2</v>
      </c>
      <c r="AD168" s="338">
        <f>+DATA!F485</f>
        <v>5.3999999999999999E-2</v>
      </c>
      <c r="AE168" s="338">
        <f>+DATA!G485</f>
        <v>5.5E-2</v>
      </c>
      <c r="AF168" s="338">
        <f>+DATA!H485</f>
        <v>5.2900000000000003E-2</v>
      </c>
      <c r="AG168" s="338">
        <f>+DATA!I485</f>
        <v>6.1800000000000001E-2</v>
      </c>
      <c r="AH168" s="338">
        <f>+DATA!J485</f>
        <v>6.5699999999999995E-2</v>
      </c>
      <c r="AI168" s="338">
        <f>+DATA!K485</f>
        <v>6.3200000000000006E-2</v>
      </c>
      <c r="AJ168" s="338">
        <f>+DATA!L485</f>
        <v>7.4899999999999994E-2</v>
      </c>
      <c r="AK168" s="338">
        <f>+DATA!M485</f>
        <v>6.9099999999999995E-2</v>
      </c>
      <c r="AL168" s="338">
        <f>+DATA!N485</f>
        <v>6.88E-2</v>
      </c>
      <c r="AM168" s="338">
        <f>+DATA!C486</f>
        <v>6.5500000000000003E-2</v>
      </c>
      <c r="AN168" s="338">
        <f>+DATA!D486</f>
        <v>6.59E-2</v>
      </c>
      <c r="AO168" s="338">
        <f>+DATA!E486</f>
        <v>7.6200000000000004E-2</v>
      </c>
      <c r="AP168" s="338">
        <f>+DATA!F486</f>
        <v>7.2499999999999995E-2</v>
      </c>
      <c r="AQ168" s="338">
        <f>+DATA!G486</f>
        <v>7.85E-2</v>
      </c>
      <c r="AR168" s="338">
        <f>+DATA!H486</f>
        <v>7.6399999999999996E-2</v>
      </c>
      <c r="AS168" s="338">
        <f>+DATA!I486</f>
        <v>7.8E-2</v>
      </c>
      <c r="AT168" s="338">
        <f>+DATA!J486</f>
        <v>7.4499999999999997E-2</v>
      </c>
      <c r="AU168" s="338">
        <f>+DATA!K486</f>
        <v>7.6399999999999996E-2</v>
      </c>
      <c r="AV168" s="338">
        <f>+DATA!L486</f>
        <v>6.5600000000000006E-2</v>
      </c>
      <c r="AW168" s="338">
        <f>+DATA!M486</f>
        <v>6.5699999999999995E-2</v>
      </c>
      <c r="AX168" s="338">
        <f>+DATA!N486</f>
        <v>7.4700000000000003E-2</v>
      </c>
      <c r="AY168" s="338">
        <f>+DATA!C487</f>
        <v>7.6799999999999993E-2</v>
      </c>
      <c r="AZ168" s="338">
        <f>+DATA!D487</f>
        <v>6.5199999999999994E-2</v>
      </c>
      <c r="BA168" s="338">
        <f>+DATA!E487</f>
        <v>7.3499999999999996E-2</v>
      </c>
      <c r="BB168" s="338">
        <f>+DATA!F487</f>
        <v>7.6700000000000004E-2</v>
      </c>
      <c r="BC168" s="338">
        <f>+DATA!G487</f>
        <v>6.93E-2</v>
      </c>
      <c r="BD168" s="338">
        <f>+DATA!H487</f>
        <v>7.3800000000000004E-2</v>
      </c>
      <c r="BE168" s="338">
        <f>+DATA!I487</f>
        <v>7.3599999999999999E-2</v>
      </c>
      <c r="BF168" s="338">
        <f>+DATA!J487</f>
        <v>7.9100000000000004E-2</v>
      </c>
      <c r="BG168" s="338">
        <f>+DATA!K487</f>
        <v>7.3499999999999996E-2</v>
      </c>
      <c r="BH168" s="338">
        <f>+DATA!L487</f>
        <v>7.3099999999999998E-2</v>
      </c>
      <c r="BI168" s="338">
        <f>+DATA!M487</f>
        <v>7.4800000000000005E-2</v>
      </c>
      <c r="BJ168" s="338">
        <f>+DATA!N487</f>
        <v>7.2499999999999995E-2</v>
      </c>
      <c r="BK168" s="338">
        <f>+DATA!C488</f>
        <v>7.3099999999999998E-2</v>
      </c>
      <c r="BL168" s="338">
        <f>+DATA!D488</f>
        <v>7.2800000000000004E-2</v>
      </c>
      <c r="BM168" s="338">
        <f>+DATA!E488</f>
        <v>6.8599999999999994E-2</v>
      </c>
      <c r="BN168" s="338">
        <f>+DATA!F488</f>
        <v>7.46E-2</v>
      </c>
      <c r="BO168" s="338">
        <f>+DATA!G488</f>
        <v>7.6399999999999996E-2</v>
      </c>
      <c r="BP168" s="338">
        <f>+DATA!H488</f>
        <v>7.2499999999999995E-2</v>
      </c>
      <c r="BQ168" s="338">
        <f>+DATA!I488</f>
        <v>7.2099999999999997E-2</v>
      </c>
      <c r="BR168" s="338">
        <f>+DATA!J488</f>
        <v>7.7299999999999994E-2</v>
      </c>
      <c r="BS168" s="338">
        <f>+DATA!K488</f>
        <v>7.0300000000000001E-2</v>
      </c>
      <c r="BT168" s="338">
        <f>+DATA!L488</f>
        <v>7.5899999999999995E-2</v>
      </c>
      <c r="BU168" s="338">
        <f>+DATA!M488</f>
        <v>7.7499999999999999E-2</v>
      </c>
      <c r="BV168" s="338">
        <f>+DATA!N488</f>
        <v>7.9200000000000007E-2</v>
      </c>
      <c r="BW168" s="232">
        <f t="shared" si="26"/>
        <v>4.1867000000000001</v>
      </c>
    </row>
    <row r="169" spans="1:75" ht="16.2" thickBot="1" x14ac:dyDescent="0.35">
      <c r="A169" s="1107" t="s">
        <v>1078</v>
      </c>
      <c r="O169" s="273">
        <f>+NOMINAL(O168,12)</f>
        <v>5.7936510150453202E-2</v>
      </c>
      <c r="P169" s="273">
        <f>+NOMINAL(P168,12)</f>
        <v>6.4083833039796367E-2</v>
      </c>
      <c r="Q169" s="273">
        <f t="shared" ref="Q169:BV169" si="41">+NOMINAL(Q168,12)</f>
        <v>6.8507452043474082E-2</v>
      </c>
      <c r="R169" s="273">
        <f t="shared" si="41"/>
        <v>6.2101541007739236E-2</v>
      </c>
      <c r="S169" s="273">
        <f t="shared" si="41"/>
        <v>5.7936510150453202E-2</v>
      </c>
      <c r="T169" s="273">
        <f t="shared" si="41"/>
        <v>5.6797840922293119E-2</v>
      </c>
      <c r="U169" s="273">
        <f t="shared" si="41"/>
        <v>6.7943726991936515E-2</v>
      </c>
      <c r="V169" s="273">
        <f t="shared" si="41"/>
        <v>7.7021968826918474E-2</v>
      </c>
      <c r="W169" s="273">
        <f t="shared" si="41"/>
        <v>6.002100341773442E-2</v>
      </c>
      <c r="X169" s="273">
        <f t="shared" si="41"/>
        <v>6.7379712127769054E-2</v>
      </c>
      <c r="Y169" s="273">
        <f t="shared" si="41"/>
        <v>7.0665718881532946E-2</v>
      </c>
      <c r="Z169" s="273">
        <f t="shared" si="41"/>
        <v>6.4555279689891165E-2</v>
      </c>
      <c r="AA169" s="273">
        <f t="shared" si="41"/>
        <v>5.8505401510883459E-2</v>
      </c>
      <c r="AB169" s="273">
        <f t="shared" si="41"/>
        <v>6.5685925539881396E-2</v>
      </c>
      <c r="AC169" s="273">
        <f t="shared" si="41"/>
        <v>5.1659138224759538E-2</v>
      </c>
      <c r="AD169" s="273">
        <f t="shared" si="41"/>
        <v>5.2707867246010842E-2</v>
      </c>
      <c r="AE169" s="273">
        <f t="shared" si="41"/>
        <v>5.3660387004516252E-2</v>
      </c>
      <c r="AF169" s="273">
        <f t="shared" si="41"/>
        <v>5.1659138224759538E-2</v>
      </c>
      <c r="AG169" s="273">
        <f t="shared" si="41"/>
        <v>6.0115659004737587E-2</v>
      </c>
      <c r="AH169" s="273">
        <f t="shared" si="41"/>
        <v>6.3800867743801781E-2</v>
      </c>
      <c r="AI169" s="273">
        <f t="shared" si="41"/>
        <v>6.1439979896758423E-2</v>
      </c>
      <c r="AJ169" s="273">
        <f t="shared" si="41"/>
        <v>7.2445438727316791E-2</v>
      </c>
      <c r="AK169" s="273">
        <f t="shared" si="41"/>
        <v>6.700354105740125E-2</v>
      </c>
      <c r="AL169" s="273">
        <f t="shared" si="41"/>
        <v>6.6721328079403897E-2</v>
      </c>
      <c r="AM169" s="273">
        <f t="shared" si="41"/>
        <v>6.3612183644688791E-2</v>
      </c>
      <c r="AN169" s="273">
        <f t="shared" si="41"/>
        <v>6.398951938621078E-2</v>
      </c>
      <c r="AO169" s="273">
        <f t="shared" si="41"/>
        <v>7.3661481015395935E-2</v>
      </c>
      <c r="AP169" s="273">
        <f t="shared" si="41"/>
        <v>7.0196891431748121E-2</v>
      </c>
      <c r="AQ169" s="273">
        <f t="shared" si="41"/>
        <v>7.5809645668662107E-2</v>
      </c>
      <c r="AR169" s="273">
        <f t="shared" si="41"/>
        <v>7.384844491947451E-2</v>
      </c>
      <c r="AS169" s="273">
        <f t="shared" si="41"/>
        <v>7.5343010822727763E-2</v>
      </c>
      <c r="AT169" s="273">
        <f t="shared" si="41"/>
        <v>7.2071000640468341E-2</v>
      </c>
      <c r="AU169" s="273">
        <f t="shared" si="41"/>
        <v>7.384844491947451E-2</v>
      </c>
      <c r="AV169" s="273">
        <f t="shared" si="41"/>
        <v>6.3706529752063368E-2</v>
      </c>
      <c r="AW169" s="273">
        <f t="shared" si="41"/>
        <v>6.3800867743801781E-2</v>
      </c>
      <c r="AX169" s="273">
        <f t="shared" si="41"/>
        <v>7.2258235652765457E-2</v>
      </c>
      <c r="AY169" s="273">
        <f t="shared" si="41"/>
        <v>7.4222277215558741E-2</v>
      </c>
      <c r="AZ169" s="273">
        <f t="shared" si="41"/>
        <v>6.3329096614151759E-2</v>
      </c>
      <c r="BA169" s="273">
        <f t="shared" si="41"/>
        <v>7.1134346113821856E-2</v>
      </c>
      <c r="BB169" s="273">
        <f t="shared" si="41"/>
        <v>7.4128831077003632E-2</v>
      </c>
      <c r="BC169" s="273">
        <f t="shared" si="41"/>
        <v>6.7191642716380784E-2</v>
      </c>
      <c r="BD169" s="273">
        <f t="shared" si="41"/>
        <v>7.1415426423145689E-2</v>
      </c>
      <c r="BE169" s="273">
        <f t="shared" si="41"/>
        <v>7.1228047549909412E-2</v>
      </c>
      <c r="BF169" s="273">
        <f t="shared" si="41"/>
        <v>7.6369345789392362E-2</v>
      </c>
      <c r="BG169" s="273">
        <f t="shared" si="41"/>
        <v>7.1134346113821856E-2</v>
      </c>
      <c r="BH169" s="273">
        <f t="shared" si="41"/>
        <v>7.0759460339667513E-2</v>
      </c>
      <c r="BI169" s="273">
        <f t="shared" si="41"/>
        <v>7.2351841181546916E-2</v>
      </c>
      <c r="BJ169" s="273">
        <f t="shared" si="41"/>
        <v>7.0196891431748121E-2</v>
      </c>
      <c r="BK169" s="273">
        <f t="shared" si="41"/>
        <v>7.0759460339667513E-2</v>
      </c>
      <c r="BL169" s="273">
        <f t="shared" si="41"/>
        <v>7.0478211937734514E-2</v>
      </c>
      <c r="BM169" s="273">
        <f t="shared" si="41"/>
        <v>6.6533145750844014E-2</v>
      </c>
      <c r="BN169" s="273">
        <f t="shared" si="41"/>
        <v>7.2164622139546886E-2</v>
      </c>
      <c r="BO169" s="273">
        <f t="shared" si="41"/>
        <v>7.384844491947451E-2</v>
      </c>
      <c r="BP169" s="273">
        <f t="shared" si="41"/>
        <v>7.0196891431748121E-2</v>
      </c>
      <c r="BQ169" s="273">
        <f t="shared" si="41"/>
        <v>6.9821685195081251E-2</v>
      </c>
      <c r="BR169" s="273">
        <f t="shared" si="41"/>
        <v>7.4689388617391828E-2</v>
      </c>
      <c r="BS169" s="273">
        <f t="shared" si="41"/>
        <v>6.8131667528472661E-2</v>
      </c>
      <c r="BT169" s="273">
        <f t="shared" si="41"/>
        <v>7.3380975432341344E-2</v>
      </c>
      <c r="BU169" s="273">
        <f t="shared" si="41"/>
        <v>7.4876177535428745E-2</v>
      </c>
      <c r="BV169" s="273">
        <f t="shared" si="41"/>
        <v>7.6462601407100372E-2</v>
      </c>
      <c r="BW169" s="232">
        <f t="shared" si="26"/>
        <v>4.0573068499086844</v>
      </c>
    </row>
    <row r="170" spans="1:75" ht="16.2" thickBot="1" x14ac:dyDescent="0.35">
      <c r="A170" s="1107" t="s">
        <v>1079</v>
      </c>
      <c r="O170" s="397">
        <f>+DATA!C537</f>
        <v>7.0000000000000007E-2</v>
      </c>
      <c r="P170" s="397">
        <f>+$O$170</f>
        <v>7.0000000000000007E-2</v>
      </c>
      <c r="Q170" s="397">
        <f t="shared" ref="Q170:BV170" si="42">+$O$170</f>
        <v>7.0000000000000007E-2</v>
      </c>
      <c r="R170" s="397">
        <f t="shared" si="42"/>
        <v>7.0000000000000007E-2</v>
      </c>
      <c r="S170" s="397">
        <f t="shared" si="42"/>
        <v>7.0000000000000007E-2</v>
      </c>
      <c r="T170" s="397">
        <f t="shared" si="42"/>
        <v>7.0000000000000007E-2</v>
      </c>
      <c r="U170" s="397">
        <f t="shared" si="42"/>
        <v>7.0000000000000007E-2</v>
      </c>
      <c r="V170" s="397">
        <f t="shared" si="42"/>
        <v>7.0000000000000007E-2</v>
      </c>
      <c r="W170" s="397">
        <f t="shared" si="42"/>
        <v>7.0000000000000007E-2</v>
      </c>
      <c r="X170" s="397">
        <f t="shared" si="42"/>
        <v>7.0000000000000007E-2</v>
      </c>
      <c r="Y170" s="397">
        <f t="shared" si="42"/>
        <v>7.0000000000000007E-2</v>
      </c>
      <c r="Z170" s="397">
        <f t="shared" si="42"/>
        <v>7.0000000000000007E-2</v>
      </c>
      <c r="AA170" s="397">
        <f t="shared" si="42"/>
        <v>7.0000000000000007E-2</v>
      </c>
      <c r="AB170" s="397">
        <f t="shared" si="42"/>
        <v>7.0000000000000007E-2</v>
      </c>
      <c r="AC170" s="397">
        <f t="shared" si="42"/>
        <v>7.0000000000000007E-2</v>
      </c>
      <c r="AD170" s="397">
        <f t="shared" si="42"/>
        <v>7.0000000000000007E-2</v>
      </c>
      <c r="AE170" s="397">
        <f t="shared" si="42"/>
        <v>7.0000000000000007E-2</v>
      </c>
      <c r="AF170" s="397">
        <f t="shared" si="42"/>
        <v>7.0000000000000007E-2</v>
      </c>
      <c r="AG170" s="397">
        <f t="shared" si="42"/>
        <v>7.0000000000000007E-2</v>
      </c>
      <c r="AH170" s="397">
        <f t="shared" si="42"/>
        <v>7.0000000000000007E-2</v>
      </c>
      <c r="AI170" s="397">
        <f t="shared" si="42"/>
        <v>7.0000000000000007E-2</v>
      </c>
      <c r="AJ170" s="397">
        <f t="shared" si="42"/>
        <v>7.0000000000000007E-2</v>
      </c>
      <c r="AK170" s="397">
        <f t="shared" si="42"/>
        <v>7.0000000000000007E-2</v>
      </c>
      <c r="AL170" s="397">
        <f t="shared" si="42"/>
        <v>7.0000000000000007E-2</v>
      </c>
      <c r="AM170" s="397">
        <f t="shared" si="42"/>
        <v>7.0000000000000007E-2</v>
      </c>
      <c r="AN170" s="397">
        <f t="shared" si="42"/>
        <v>7.0000000000000007E-2</v>
      </c>
      <c r="AO170" s="397">
        <f t="shared" si="42"/>
        <v>7.0000000000000007E-2</v>
      </c>
      <c r="AP170" s="397">
        <f t="shared" si="42"/>
        <v>7.0000000000000007E-2</v>
      </c>
      <c r="AQ170" s="397">
        <f t="shared" si="42"/>
        <v>7.0000000000000007E-2</v>
      </c>
      <c r="AR170" s="397">
        <f t="shared" si="42"/>
        <v>7.0000000000000007E-2</v>
      </c>
      <c r="AS170" s="397">
        <f t="shared" si="42"/>
        <v>7.0000000000000007E-2</v>
      </c>
      <c r="AT170" s="397">
        <f t="shared" si="42"/>
        <v>7.0000000000000007E-2</v>
      </c>
      <c r="AU170" s="397">
        <f t="shared" si="42"/>
        <v>7.0000000000000007E-2</v>
      </c>
      <c r="AV170" s="397">
        <f t="shared" si="42"/>
        <v>7.0000000000000007E-2</v>
      </c>
      <c r="AW170" s="397">
        <f t="shared" si="42"/>
        <v>7.0000000000000007E-2</v>
      </c>
      <c r="AX170" s="397">
        <f t="shared" si="42"/>
        <v>7.0000000000000007E-2</v>
      </c>
      <c r="AY170" s="397">
        <f t="shared" si="42"/>
        <v>7.0000000000000007E-2</v>
      </c>
      <c r="AZ170" s="397">
        <f t="shared" si="42"/>
        <v>7.0000000000000007E-2</v>
      </c>
      <c r="BA170" s="397">
        <f t="shared" si="42"/>
        <v>7.0000000000000007E-2</v>
      </c>
      <c r="BB170" s="397">
        <f t="shared" si="42"/>
        <v>7.0000000000000007E-2</v>
      </c>
      <c r="BC170" s="397">
        <f t="shared" si="42"/>
        <v>7.0000000000000007E-2</v>
      </c>
      <c r="BD170" s="397">
        <f t="shared" si="42"/>
        <v>7.0000000000000007E-2</v>
      </c>
      <c r="BE170" s="397">
        <f t="shared" si="42"/>
        <v>7.0000000000000007E-2</v>
      </c>
      <c r="BF170" s="397">
        <f t="shared" si="42"/>
        <v>7.0000000000000007E-2</v>
      </c>
      <c r="BG170" s="397">
        <f t="shared" si="42"/>
        <v>7.0000000000000007E-2</v>
      </c>
      <c r="BH170" s="397">
        <f t="shared" si="42"/>
        <v>7.0000000000000007E-2</v>
      </c>
      <c r="BI170" s="397">
        <f t="shared" si="42"/>
        <v>7.0000000000000007E-2</v>
      </c>
      <c r="BJ170" s="397">
        <f t="shared" si="42"/>
        <v>7.0000000000000007E-2</v>
      </c>
      <c r="BK170" s="397">
        <f t="shared" si="42"/>
        <v>7.0000000000000007E-2</v>
      </c>
      <c r="BL170" s="397">
        <f t="shared" si="42"/>
        <v>7.0000000000000007E-2</v>
      </c>
      <c r="BM170" s="397">
        <f t="shared" si="42"/>
        <v>7.0000000000000007E-2</v>
      </c>
      <c r="BN170" s="397">
        <f t="shared" si="42"/>
        <v>7.0000000000000007E-2</v>
      </c>
      <c r="BO170" s="397">
        <f t="shared" si="42"/>
        <v>7.0000000000000007E-2</v>
      </c>
      <c r="BP170" s="397">
        <f t="shared" si="42"/>
        <v>7.0000000000000007E-2</v>
      </c>
      <c r="BQ170" s="397">
        <f t="shared" si="42"/>
        <v>7.0000000000000007E-2</v>
      </c>
      <c r="BR170" s="397">
        <f t="shared" si="42"/>
        <v>7.0000000000000007E-2</v>
      </c>
      <c r="BS170" s="397">
        <f t="shared" si="42"/>
        <v>7.0000000000000007E-2</v>
      </c>
      <c r="BT170" s="397">
        <f t="shared" si="42"/>
        <v>7.0000000000000007E-2</v>
      </c>
      <c r="BU170" s="397">
        <f t="shared" si="42"/>
        <v>7.0000000000000007E-2</v>
      </c>
      <c r="BV170" s="397">
        <f t="shared" si="42"/>
        <v>7.0000000000000007E-2</v>
      </c>
      <c r="BW170" s="232">
        <f t="shared" si="26"/>
        <v>4.1999999999999975</v>
      </c>
    </row>
    <row r="171" spans="1:75" ht="16.2" thickBot="1" x14ac:dyDescent="0.35">
      <c r="A171" s="1107" t="s">
        <v>1080</v>
      </c>
      <c r="O171" s="397">
        <f>+O169+O170</f>
        <v>0.12793651015045321</v>
      </c>
      <c r="P171" s="397">
        <f t="shared" ref="P171:BV171" si="43">+P169+P170</f>
        <v>0.13408383303979637</v>
      </c>
      <c r="Q171" s="397">
        <f t="shared" si="43"/>
        <v>0.13850745204347409</v>
      </c>
      <c r="R171" s="397">
        <f t="shared" si="43"/>
        <v>0.13210154100773924</v>
      </c>
      <c r="S171" s="397">
        <f t="shared" si="43"/>
        <v>0.12793651015045321</v>
      </c>
      <c r="T171" s="397">
        <f t="shared" si="43"/>
        <v>0.12679784092229313</v>
      </c>
      <c r="U171" s="397">
        <f t="shared" si="43"/>
        <v>0.13794372699193652</v>
      </c>
      <c r="V171" s="397">
        <f t="shared" si="43"/>
        <v>0.14702196882691848</v>
      </c>
      <c r="W171" s="397">
        <f t="shared" si="43"/>
        <v>0.13002100341773443</v>
      </c>
      <c r="X171" s="397">
        <f t="shared" si="43"/>
        <v>0.13737971212776906</v>
      </c>
      <c r="Y171" s="397">
        <f t="shared" si="43"/>
        <v>0.14066571888153295</v>
      </c>
      <c r="Z171" s="397">
        <f t="shared" si="43"/>
        <v>0.13455527968989117</v>
      </c>
      <c r="AA171" s="397">
        <f t="shared" si="43"/>
        <v>0.12850540151088347</v>
      </c>
      <c r="AB171" s="397">
        <f t="shared" si="43"/>
        <v>0.1356859255398814</v>
      </c>
      <c r="AC171" s="397">
        <f t="shared" si="43"/>
        <v>0.12165913822475954</v>
      </c>
      <c r="AD171" s="397">
        <f t="shared" si="43"/>
        <v>0.12270786724601085</v>
      </c>
      <c r="AE171" s="397">
        <f t="shared" si="43"/>
        <v>0.12366038700451626</v>
      </c>
      <c r="AF171" s="397">
        <f t="shared" si="43"/>
        <v>0.12165913822475954</v>
      </c>
      <c r="AG171" s="397">
        <f t="shared" si="43"/>
        <v>0.13011565900473759</v>
      </c>
      <c r="AH171" s="397">
        <f t="shared" si="43"/>
        <v>0.13380086774380179</v>
      </c>
      <c r="AI171" s="397">
        <f t="shared" si="43"/>
        <v>0.13143997989675843</v>
      </c>
      <c r="AJ171" s="397">
        <f t="shared" si="43"/>
        <v>0.1424454387273168</v>
      </c>
      <c r="AK171" s="397">
        <f t="shared" si="43"/>
        <v>0.13700354105740126</v>
      </c>
      <c r="AL171" s="397">
        <f t="shared" si="43"/>
        <v>0.1367213280794039</v>
      </c>
      <c r="AM171" s="397">
        <f t="shared" si="43"/>
        <v>0.1336121836446888</v>
      </c>
      <c r="AN171" s="397">
        <f t="shared" si="43"/>
        <v>0.13398951938621079</v>
      </c>
      <c r="AO171" s="397">
        <f t="shared" si="43"/>
        <v>0.14366148101539594</v>
      </c>
      <c r="AP171" s="397">
        <f t="shared" si="43"/>
        <v>0.14019689143174813</v>
      </c>
      <c r="AQ171" s="397">
        <f t="shared" si="43"/>
        <v>0.14580964566866211</v>
      </c>
      <c r="AR171" s="397">
        <f t="shared" si="43"/>
        <v>0.14384844491947452</v>
      </c>
      <c r="AS171" s="397">
        <f t="shared" si="43"/>
        <v>0.14534301082272777</v>
      </c>
      <c r="AT171" s="397">
        <f t="shared" si="43"/>
        <v>0.14207100064046835</v>
      </c>
      <c r="AU171" s="397">
        <f t="shared" si="43"/>
        <v>0.14384844491947452</v>
      </c>
      <c r="AV171" s="397">
        <f t="shared" si="43"/>
        <v>0.13370652975206337</v>
      </c>
      <c r="AW171" s="397">
        <f t="shared" si="43"/>
        <v>0.13380086774380179</v>
      </c>
      <c r="AX171" s="397">
        <f t="shared" si="43"/>
        <v>0.14225823565276546</v>
      </c>
      <c r="AY171" s="397">
        <f t="shared" si="43"/>
        <v>0.14422227721555875</v>
      </c>
      <c r="AZ171" s="397">
        <f t="shared" si="43"/>
        <v>0.13332909661415177</v>
      </c>
      <c r="BA171" s="397">
        <f t="shared" si="43"/>
        <v>0.14113434611382186</v>
      </c>
      <c r="BB171" s="397">
        <f t="shared" si="43"/>
        <v>0.14412883107700364</v>
      </c>
      <c r="BC171" s="397">
        <f t="shared" si="43"/>
        <v>0.13719164271638079</v>
      </c>
      <c r="BD171" s="397">
        <f t="shared" si="43"/>
        <v>0.1414154264231457</v>
      </c>
      <c r="BE171" s="397">
        <f t="shared" si="43"/>
        <v>0.14122804754990942</v>
      </c>
      <c r="BF171" s="397">
        <f t="shared" si="43"/>
        <v>0.14636934578939237</v>
      </c>
      <c r="BG171" s="397">
        <f t="shared" si="43"/>
        <v>0.14113434611382186</v>
      </c>
      <c r="BH171" s="397">
        <f t="shared" si="43"/>
        <v>0.14075946033966752</v>
      </c>
      <c r="BI171" s="397">
        <f t="shared" si="43"/>
        <v>0.14235184118154692</v>
      </c>
      <c r="BJ171" s="397">
        <f t="shared" si="43"/>
        <v>0.14019689143174813</v>
      </c>
      <c r="BK171" s="397">
        <f t="shared" si="43"/>
        <v>0.14075946033966752</v>
      </c>
      <c r="BL171" s="397">
        <f t="shared" si="43"/>
        <v>0.14047821193773452</v>
      </c>
      <c r="BM171" s="397">
        <f t="shared" si="43"/>
        <v>0.13653314575084402</v>
      </c>
      <c r="BN171" s="397">
        <f t="shared" si="43"/>
        <v>0.14216462213954689</v>
      </c>
      <c r="BO171" s="397">
        <f t="shared" si="43"/>
        <v>0.14384844491947452</v>
      </c>
      <c r="BP171" s="397">
        <f t="shared" si="43"/>
        <v>0.14019689143174813</v>
      </c>
      <c r="BQ171" s="397">
        <f t="shared" si="43"/>
        <v>0.13982168519508126</v>
      </c>
      <c r="BR171" s="397">
        <f t="shared" si="43"/>
        <v>0.14468938861739183</v>
      </c>
      <c r="BS171" s="397">
        <f t="shared" si="43"/>
        <v>0.13813166752847267</v>
      </c>
      <c r="BT171" s="397">
        <f t="shared" si="43"/>
        <v>0.14338097543234135</v>
      </c>
      <c r="BU171" s="397">
        <f t="shared" si="43"/>
        <v>0.14487617753542875</v>
      </c>
      <c r="BV171" s="397">
        <f t="shared" si="43"/>
        <v>0.14646260140710038</v>
      </c>
      <c r="BW171" s="232">
        <f t="shared" si="26"/>
        <v>8.2573068499086908</v>
      </c>
    </row>
    <row r="172" spans="1:75" ht="16.2" thickBot="1" x14ac:dyDescent="0.35">
      <c r="A172" s="1108" t="s">
        <v>277</v>
      </c>
      <c r="O172" s="1058">
        <f>+O171/12</f>
        <v>1.0661375845871101E-2</v>
      </c>
      <c r="P172" s="1058">
        <f t="shared" ref="P172:BV172" si="44">+P171/12</f>
        <v>1.1173652753316365E-2</v>
      </c>
      <c r="Q172" s="1058">
        <f t="shared" si="44"/>
        <v>1.1542287670289508E-2</v>
      </c>
      <c r="R172" s="1058">
        <f t="shared" si="44"/>
        <v>1.1008461750644937E-2</v>
      </c>
      <c r="S172" s="1058">
        <f t="shared" si="44"/>
        <v>1.0661375845871101E-2</v>
      </c>
      <c r="T172" s="1058">
        <f t="shared" si="44"/>
        <v>1.0566486743524428E-2</v>
      </c>
      <c r="U172" s="1058">
        <f t="shared" si="44"/>
        <v>1.1495310582661377E-2</v>
      </c>
      <c r="V172" s="1058">
        <f t="shared" si="44"/>
        <v>1.2251830735576541E-2</v>
      </c>
      <c r="W172" s="1058">
        <f t="shared" si="44"/>
        <v>1.0835083618144536E-2</v>
      </c>
      <c r="X172" s="1058">
        <f t="shared" si="44"/>
        <v>1.1448309343980756E-2</v>
      </c>
      <c r="Y172" s="1058">
        <f t="shared" si="44"/>
        <v>1.1722143240127747E-2</v>
      </c>
      <c r="Z172" s="1058">
        <f t="shared" si="44"/>
        <v>1.1212939974157598E-2</v>
      </c>
      <c r="AA172" s="1058">
        <f t="shared" si="44"/>
        <v>1.0708783459240289E-2</v>
      </c>
      <c r="AB172" s="1058">
        <f t="shared" si="44"/>
        <v>1.1307160461656784E-2</v>
      </c>
      <c r="AC172" s="1058">
        <f t="shared" si="44"/>
        <v>1.0138261518729963E-2</v>
      </c>
      <c r="AD172" s="1058">
        <f t="shared" si="44"/>
        <v>1.0225655603834238E-2</v>
      </c>
      <c r="AE172" s="1058">
        <f t="shared" si="44"/>
        <v>1.0305032250376355E-2</v>
      </c>
      <c r="AF172" s="1058">
        <f t="shared" si="44"/>
        <v>1.0138261518729963E-2</v>
      </c>
      <c r="AG172" s="1058">
        <f t="shared" si="44"/>
        <v>1.0842971583728133E-2</v>
      </c>
      <c r="AH172" s="1058">
        <f t="shared" si="44"/>
        <v>1.1150072311983483E-2</v>
      </c>
      <c r="AI172" s="1058">
        <f t="shared" si="44"/>
        <v>1.0953331658063203E-2</v>
      </c>
      <c r="AJ172" s="1058">
        <f t="shared" si="44"/>
        <v>1.18704532272764E-2</v>
      </c>
      <c r="AK172" s="1058">
        <f t="shared" si="44"/>
        <v>1.1416961754783439E-2</v>
      </c>
      <c r="AL172" s="1058">
        <f t="shared" si="44"/>
        <v>1.1393444006616993E-2</v>
      </c>
      <c r="AM172" s="1058">
        <f t="shared" si="44"/>
        <v>1.11343486370574E-2</v>
      </c>
      <c r="AN172" s="1058">
        <f t="shared" si="44"/>
        <v>1.1165793282184233E-2</v>
      </c>
      <c r="AO172" s="1058">
        <f t="shared" si="44"/>
        <v>1.1971790084616329E-2</v>
      </c>
      <c r="AP172" s="1058">
        <f t="shared" si="44"/>
        <v>1.1683074285979011E-2</v>
      </c>
      <c r="AQ172" s="1058">
        <f t="shared" si="44"/>
        <v>1.2150803805721843E-2</v>
      </c>
      <c r="AR172" s="1058">
        <f t="shared" si="44"/>
        <v>1.198737040995621E-2</v>
      </c>
      <c r="AS172" s="1058">
        <f t="shared" si="44"/>
        <v>1.2111917568560648E-2</v>
      </c>
      <c r="AT172" s="1058">
        <f t="shared" si="44"/>
        <v>1.1839250053372363E-2</v>
      </c>
      <c r="AU172" s="1058">
        <f t="shared" si="44"/>
        <v>1.198737040995621E-2</v>
      </c>
      <c r="AV172" s="1058">
        <f t="shared" si="44"/>
        <v>1.1142210812671948E-2</v>
      </c>
      <c r="AW172" s="1058">
        <f t="shared" si="44"/>
        <v>1.1150072311983483E-2</v>
      </c>
      <c r="AX172" s="1058">
        <f t="shared" si="44"/>
        <v>1.1854852971063789E-2</v>
      </c>
      <c r="AY172" s="1058">
        <f t="shared" si="44"/>
        <v>1.2018523101296563E-2</v>
      </c>
      <c r="AZ172" s="1058">
        <f t="shared" si="44"/>
        <v>1.1110758051179314E-2</v>
      </c>
      <c r="BA172" s="1058">
        <f t="shared" si="44"/>
        <v>1.1761195509485156E-2</v>
      </c>
      <c r="BB172" s="1058">
        <f t="shared" si="44"/>
        <v>1.2010735923083637E-2</v>
      </c>
      <c r="BC172" s="1058">
        <f t="shared" si="44"/>
        <v>1.1432636893031733E-2</v>
      </c>
      <c r="BD172" s="1058">
        <f t="shared" si="44"/>
        <v>1.1784618868595475E-2</v>
      </c>
      <c r="BE172" s="1058">
        <f t="shared" si="44"/>
        <v>1.1769003962492452E-2</v>
      </c>
      <c r="BF172" s="1058">
        <f t="shared" si="44"/>
        <v>1.2197445482449365E-2</v>
      </c>
      <c r="BG172" s="1058">
        <f t="shared" si="44"/>
        <v>1.1761195509485156E-2</v>
      </c>
      <c r="BH172" s="1058">
        <f t="shared" si="44"/>
        <v>1.1729955028305627E-2</v>
      </c>
      <c r="BI172" s="1058">
        <f t="shared" si="44"/>
        <v>1.1862653431795578E-2</v>
      </c>
      <c r="BJ172" s="1058">
        <f t="shared" si="44"/>
        <v>1.1683074285979011E-2</v>
      </c>
      <c r="BK172" s="1058">
        <f t="shared" si="44"/>
        <v>1.1729955028305627E-2</v>
      </c>
      <c r="BL172" s="1058">
        <f t="shared" si="44"/>
        <v>1.1706517661477877E-2</v>
      </c>
      <c r="BM172" s="1058">
        <f t="shared" si="44"/>
        <v>1.1377762145903669E-2</v>
      </c>
      <c r="BN172" s="1058">
        <f t="shared" si="44"/>
        <v>1.1847051844962242E-2</v>
      </c>
      <c r="BO172" s="1058">
        <f t="shared" si="44"/>
        <v>1.198737040995621E-2</v>
      </c>
      <c r="BP172" s="1058">
        <f t="shared" si="44"/>
        <v>1.1683074285979011E-2</v>
      </c>
      <c r="BQ172" s="1058">
        <f t="shared" si="44"/>
        <v>1.1651807099590105E-2</v>
      </c>
      <c r="BR172" s="1058">
        <f t="shared" si="44"/>
        <v>1.205744905144932E-2</v>
      </c>
      <c r="BS172" s="1058">
        <f t="shared" si="44"/>
        <v>1.151097229403939E-2</v>
      </c>
      <c r="BT172" s="1058">
        <f t="shared" si="44"/>
        <v>1.194841461936178E-2</v>
      </c>
      <c r="BU172" s="1058">
        <f t="shared" si="44"/>
        <v>1.2073014794619063E-2</v>
      </c>
      <c r="BV172" s="1058">
        <f t="shared" si="44"/>
        <v>1.2205216783925032E-2</v>
      </c>
      <c r="BW172" s="1059">
        <f t="shared" si="26"/>
        <v>0.68810890415905779</v>
      </c>
    </row>
    <row r="173" spans="1:75" ht="16.2" thickBot="1" x14ac:dyDescent="0.35">
      <c r="BW173" s="232">
        <f t="shared" si="26"/>
        <v>0</v>
      </c>
    </row>
    <row r="174" spans="1:75" ht="16.2" thickBot="1" x14ac:dyDescent="0.35">
      <c r="A174" s="3" t="s">
        <v>1077</v>
      </c>
      <c r="BW174" s="232">
        <f t="shared" si="26"/>
        <v>0</v>
      </c>
    </row>
    <row r="175" spans="1:75" ht="16.2" thickBot="1" x14ac:dyDescent="0.35">
      <c r="A175" s="1106" t="s">
        <v>304</v>
      </c>
      <c r="N175" s="338">
        <v>5.9499999999999997E-2</v>
      </c>
      <c r="O175" s="338">
        <f>+O168</f>
        <v>5.9499999999999997E-2</v>
      </c>
      <c r="P175" s="338">
        <f t="shared" ref="P175:BV175" si="45">+P168</f>
        <v>6.6000000000000003E-2</v>
      </c>
      <c r="Q175" s="338">
        <f t="shared" si="45"/>
        <v>7.0699999999999999E-2</v>
      </c>
      <c r="R175" s="338">
        <f t="shared" si="45"/>
        <v>6.3899999999999998E-2</v>
      </c>
      <c r="S175" s="338">
        <f t="shared" si="45"/>
        <v>5.9499999999999997E-2</v>
      </c>
      <c r="T175" s="338">
        <f t="shared" si="45"/>
        <v>5.8299999999999998E-2</v>
      </c>
      <c r="U175" s="338">
        <f t="shared" si="45"/>
        <v>7.0099999999999996E-2</v>
      </c>
      <c r="V175" s="338">
        <f t="shared" si="45"/>
        <v>7.9799999999999996E-2</v>
      </c>
      <c r="W175" s="338">
        <f t="shared" si="45"/>
        <v>6.1699999999999998E-2</v>
      </c>
      <c r="X175" s="338">
        <f t="shared" si="45"/>
        <v>6.9500000000000006E-2</v>
      </c>
      <c r="Y175" s="338">
        <f t="shared" si="45"/>
        <v>7.2999999999999995E-2</v>
      </c>
      <c r="Z175" s="338">
        <f t="shared" si="45"/>
        <v>6.6500000000000004E-2</v>
      </c>
      <c r="AA175" s="338">
        <f t="shared" si="45"/>
        <v>6.0100000000000001E-2</v>
      </c>
      <c r="AB175" s="338">
        <f t="shared" si="45"/>
        <v>6.7699999999999996E-2</v>
      </c>
      <c r="AC175" s="338">
        <f t="shared" si="45"/>
        <v>5.2900000000000003E-2</v>
      </c>
      <c r="AD175" s="338">
        <f t="shared" si="45"/>
        <v>5.3999999999999999E-2</v>
      </c>
      <c r="AE175" s="338">
        <f t="shared" si="45"/>
        <v>5.5E-2</v>
      </c>
      <c r="AF175" s="338">
        <f t="shared" si="45"/>
        <v>5.2900000000000003E-2</v>
      </c>
      <c r="AG175" s="338">
        <f t="shared" si="45"/>
        <v>6.1800000000000001E-2</v>
      </c>
      <c r="AH175" s="338">
        <f t="shared" si="45"/>
        <v>6.5699999999999995E-2</v>
      </c>
      <c r="AI175" s="338">
        <f t="shared" si="45"/>
        <v>6.3200000000000006E-2</v>
      </c>
      <c r="AJ175" s="338">
        <f t="shared" si="45"/>
        <v>7.4899999999999994E-2</v>
      </c>
      <c r="AK175" s="338">
        <f t="shared" si="45"/>
        <v>6.9099999999999995E-2</v>
      </c>
      <c r="AL175" s="338">
        <f t="shared" si="45"/>
        <v>6.88E-2</v>
      </c>
      <c r="AM175" s="338">
        <f t="shared" si="45"/>
        <v>6.5500000000000003E-2</v>
      </c>
      <c r="AN175" s="338">
        <f t="shared" si="45"/>
        <v>6.59E-2</v>
      </c>
      <c r="AO175" s="338">
        <f t="shared" si="45"/>
        <v>7.6200000000000004E-2</v>
      </c>
      <c r="AP175" s="338">
        <f t="shared" si="45"/>
        <v>7.2499999999999995E-2</v>
      </c>
      <c r="AQ175" s="338">
        <f t="shared" si="45"/>
        <v>7.85E-2</v>
      </c>
      <c r="AR175" s="338">
        <f t="shared" si="45"/>
        <v>7.6399999999999996E-2</v>
      </c>
      <c r="AS175" s="338">
        <f t="shared" si="45"/>
        <v>7.8E-2</v>
      </c>
      <c r="AT175" s="338">
        <f t="shared" si="45"/>
        <v>7.4499999999999997E-2</v>
      </c>
      <c r="AU175" s="338">
        <f t="shared" si="45"/>
        <v>7.6399999999999996E-2</v>
      </c>
      <c r="AV175" s="338">
        <f t="shared" si="45"/>
        <v>6.5600000000000006E-2</v>
      </c>
      <c r="AW175" s="338">
        <f t="shared" si="45"/>
        <v>6.5699999999999995E-2</v>
      </c>
      <c r="AX175" s="338">
        <f t="shared" si="45"/>
        <v>7.4700000000000003E-2</v>
      </c>
      <c r="AY175" s="338">
        <f t="shared" si="45"/>
        <v>7.6799999999999993E-2</v>
      </c>
      <c r="AZ175" s="338">
        <f t="shared" si="45"/>
        <v>6.5199999999999994E-2</v>
      </c>
      <c r="BA175" s="338">
        <f t="shared" si="45"/>
        <v>7.3499999999999996E-2</v>
      </c>
      <c r="BB175" s="338">
        <f t="shared" si="45"/>
        <v>7.6700000000000004E-2</v>
      </c>
      <c r="BC175" s="338">
        <f t="shared" si="45"/>
        <v>6.93E-2</v>
      </c>
      <c r="BD175" s="338">
        <f t="shared" si="45"/>
        <v>7.3800000000000004E-2</v>
      </c>
      <c r="BE175" s="338">
        <f t="shared" si="45"/>
        <v>7.3599999999999999E-2</v>
      </c>
      <c r="BF175" s="338">
        <f t="shared" si="45"/>
        <v>7.9100000000000004E-2</v>
      </c>
      <c r="BG175" s="338">
        <f t="shared" si="45"/>
        <v>7.3499999999999996E-2</v>
      </c>
      <c r="BH175" s="338">
        <f t="shared" si="45"/>
        <v>7.3099999999999998E-2</v>
      </c>
      <c r="BI175" s="338">
        <f t="shared" si="45"/>
        <v>7.4800000000000005E-2</v>
      </c>
      <c r="BJ175" s="338">
        <f t="shared" si="45"/>
        <v>7.2499999999999995E-2</v>
      </c>
      <c r="BK175" s="338">
        <f t="shared" si="45"/>
        <v>7.3099999999999998E-2</v>
      </c>
      <c r="BL175" s="338">
        <f t="shared" si="45"/>
        <v>7.2800000000000004E-2</v>
      </c>
      <c r="BM175" s="338">
        <f t="shared" si="45"/>
        <v>6.8599999999999994E-2</v>
      </c>
      <c r="BN175" s="338">
        <f t="shared" si="45"/>
        <v>7.46E-2</v>
      </c>
      <c r="BO175" s="338">
        <f t="shared" si="45"/>
        <v>7.6399999999999996E-2</v>
      </c>
      <c r="BP175" s="338">
        <f t="shared" si="45"/>
        <v>7.2499999999999995E-2</v>
      </c>
      <c r="BQ175" s="338">
        <f t="shared" si="45"/>
        <v>7.2099999999999997E-2</v>
      </c>
      <c r="BR175" s="338">
        <f t="shared" si="45"/>
        <v>7.7299999999999994E-2</v>
      </c>
      <c r="BS175" s="338">
        <f t="shared" si="45"/>
        <v>7.0300000000000001E-2</v>
      </c>
      <c r="BT175" s="338">
        <f t="shared" si="45"/>
        <v>7.5899999999999995E-2</v>
      </c>
      <c r="BU175" s="338">
        <f t="shared" si="45"/>
        <v>7.7499999999999999E-2</v>
      </c>
      <c r="BV175" s="338">
        <f t="shared" si="45"/>
        <v>7.9200000000000007E-2</v>
      </c>
      <c r="BW175" s="232">
        <f t="shared" si="26"/>
        <v>4.2462</v>
      </c>
    </row>
    <row r="176" spans="1:75" ht="16.2" thickBot="1" x14ac:dyDescent="0.35">
      <c r="A176" s="1107" t="s">
        <v>1081</v>
      </c>
      <c r="N176" s="338">
        <v>5.7936510150453202E-2</v>
      </c>
      <c r="O176" s="273">
        <f>+NOMINAL(O175,12)</f>
        <v>5.7936510150453202E-2</v>
      </c>
      <c r="P176" s="273">
        <f t="shared" ref="P176:BV176" si="46">+NOMINAL(P175,12)</f>
        <v>6.4083833039796367E-2</v>
      </c>
      <c r="Q176" s="273">
        <f t="shared" si="46"/>
        <v>6.8507452043474082E-2</v>
      </c>
      <c r="R176" s="273">
        <f t="shared" si="46"/>
        <v>6.2101541007739236E-2</v>
      </c>
      <c r="S176" s="273">
        <f t="shared" si="46"/>
        <v>5.7936510150453202E-2</v>
      </c>
      <c r="T176" s="273">
        <f t="shared" si="46"/>
        <v>5.6797840922293119E-2</v>
      </c>
      <c r="U176" s="273">
        <f t="shared" si="46"/>
        <v>6.7943726991936515E-2</v>
      </c>
      <c r="V176" s="273">
        <f t="shared" si="46"/>
        <v>7.7021968826918474E-2</v>
      </c>
      <c r="W176" s="273">
        <f t="shared" si="46"/>
        <v>6.002100341773442E-2</v>
      </c>
      <c r="X176" s="273">
        <f t="shared" si="46"/>
        <v>6.7379712127769054E-2</v>
      </c>
      <c r="Y176" s="273">
        <f t="shared" si="46"/>
        <v>7.0665718881532946E-2</v>
      </c>
      <c r="Z176" s="273">
        <f t="shared" si="46"/>
        <v>6.4555279689891165E-2</v>
      </c>
      <c r="AA176" s="273">
        <f t="shared" si="46"/>
        <v>5.8505401510883459E-2</v>
      </c>
      <c r="AB176" s="273">
        <f t="shared" si="46"/>
        <v>6.5685925539881396E-2</v>
      </c>
      <c r="AC176" s="273">
        <f t="shared" si="46"/>
        <v>5.1659138224759538E-2</v>
      </c>
      <c r="AD176" s="273">
        <f t="shared" si="46"/>
        <v>5.2707867246010842E-2</v>
      </c>
      <c r="AE176" s="273">
        <f t="shared" si="46"/>
        <v>5.3660387004516252E-2</v>
      </c>
      <c r="AF176" s="273">
        <f t="shared" si="46"/>
        <v>5.1659138224759538E-2</v>
      </c>
      <c r="AG176" s="273">
        <f t="shared" si="46"/>
        <v>6.0115659004737587E-2</v>
      </c>
      <c r="AH176" s="273">
        <f t="shared" si="46"/>
        <v>6.3800867743801781E-2</v>
      </c>
      <c r="AI176" s="273">
        <f t="shared" si="46"/>
        <v>6.1439979896758423E-2</v>
      </c>
      <c r="AJ176" s="273">
        <f t="shared" si="46"/>
        <v>7.2445438727316791E-2</v>
      </c>
      <c r="AK176" s="273">
        <f t="shared" si="46"/>
        <v>6.700354105740125E-2</v>
      </c>
      <c r="AL176" s="273">
        <f t="shared" si="46"/>
        <v>6.6721328079403897E-2</v>
      </c>
      <c r="AM176" s="273">
        <f t="shared" si="46"/>
        <v>6.3612183644688791E-2</v>
      </c>
      <c r="AN176" s="273">
        <f t="shared" si="46"/>
        <v>6.398951938621078E-2</v>
      </c>
      <c r="AO176" s="273">
        <f t="shared" si="46"/>
        <v>7.3661481015395935E-2</v>
      </c>
      <c r="AP176" s="273">
        <f t="shared" si="46"/>
        <v>7.0196891431748121E-2</v>
      </c>
      <c r="AQ176" s="273">
        <f t="shared" si="46"/>
        <v>7.5809645668662107E-2</v>
      </c>
      <c r="AR176" s="273">
        <f t="shared" si="46"/>
        <v>7.384844491947451E-2</v>
      </c>
      <c r="AS176" s="273">
        <f t="shared" si="46"/>
        <v>7.5343010822727763E-2</v>
      </c>
      <c r="AT176" s="273">
        <f t="shared" si="46"/>
        <v>7.2071000640468341E-2</v>
      </c>
      <c r="AU176" s="273">
        <f t="shared" si="46"/>
        <v>7.384844491947451E-2</v>
      </c>
      <c r="AV176" s="273">
        <f t="shared" si="46"/>
        <v>6.3706529752063368E-2</v>
      </c>
      <c r="AW176" s="273">
        <f t="shared" si="46"/>
        <v>6.3800867743801781E-2</v>
      </c>
      <c r="AX176" s="273">
        <f t="shared" si="46"/>
        <v>7.2258235652765457E-2</v>
      </c>
      <c r="AY176" s="273">
        <f t="shared" si="46"/>
        <v>7.4222277215558741E-2</v>
      </c>
      <c r="AZ176" s="273">
        <f t="shared" si="46"/>
        <v>6.3329096614151759E-2</v>
      </c>
      <c r="BA176" s="273">
        <f t="shared" si="46"/>
        <v>7.1134346113821856E-2</v>
      </c>
      <c r="BB176" s="273">
        <f t="shared" si="46"/>
        <v>7.4128831077003632E-2</v>
      </c>
      <c r="BC176" s="273">
        <f t="shared" si="46"/>
        <v>6.7191642716380784E-2</v>
      </c>
      <c r="BD176" s="273">
        <f t="shared" si="46"/>
        <v>7.1415426423145689E-2</v>
      </c>
      <c r="BE176" s="273">
        <f t="shared" si="46"/>
        <v>7.1228047549909412E-2</v>
      </c>
      <c r="BF176" s="273">
        <f t="shared" si="46"/>
        <v>7.6369345789392362E-2</v>
      </c>
      <c r="BG176" s="273">
        <f t="shared" si="46"/>
        <v>7.1134346113821856E-2</v>
      </c>
      <c r="BH176" s="273">
        <f t="shared" si="46"/>
        <v>7.0759460339667513E-2</v>
      </c>
      <c r="BI176" s="273">
        <f t="shared" si="46"/>
        <v>7.2351841181546916E-2</v>
      </c>
      <c r="BJ176" s="273">
        <f t="shared" si="46"/>
        <v>7.0196891431748121E-2</v>
      </c>
      <c r="BK176" s="273">
        <f t="shared" si="46"/>
        <v>7.0759460339667513E-2</v>
      </c>
      <c r="BL176" s="273">
        <f t="shared" si="46"/>
        <v>7.0478211937734514E-2</v>
      </c>
      <c r="BM176" s="273">
        <f t="shared" si="46"/>
        <v>6.6533145750844014E-2</v>
      </c>
      <c r="BN176" s="273">
        <f t="shared" si="46"/>
        <v>7.2164622139546886E-2</v>
      </c>
      <c r="BO176" s="273">
        <f t="shared" si="46"/>
        <v>7.384844491947451E-2</v>
      </c>
      <c r="BP176" s="273">
        <f t="shared" si="46"/>
        <v>7.0196891431748121E-2</v>
      </c>
      <c r="BQ176" s="273">
        <f t="shared" si="46"/>
        <v>6.9821685195081251E-2</v>
      </c>
      <c r="BR176" s="273">
        <f t="shared" si="46"/>
        <v>7.4689388617391828E-2</v>
      </c>
      <c r="BS176" s="273">
        <f t="shared" si="46"/>
        <v>6.8131667528472661E-2</v>
      </c>
      <c r="BT176" s="273">
        <f t="shared" si="46"/>
        <v>7.3380975432341344E-2</v>
      </c>
      <c r="BU176" s="273">
        <f t="shared" si="46"/>
        <v>7.4876177535428745E-2</v>
      </c>
      <c r="BV176" s="273">
        <f t="shared" si="46"/>
        <v>7.6462601407100372E-2</v>
      </c>
      <c r="BW176" s="232">
        <f t="shared" si="26"/>
        <v>4.1152433600591376</v>
      </c>
    </row>
    <row r="177" spans="1:75" ht="16.2" thickBot="1" x14ac:dyDescent="0.35">
      <c r="A177" s="1107" t="s">
        <v>1082</v>
      </c>
      <c r="N177" s="338">
        <v>0.45</v>
      </c>
      <c r="O177" s="338">
        <f>+DATA!$C$536</f>
        <v>0.45</v>
      </c>
      <c r="P177" s="338">
        <f>+DATA!$C$536</f>
        <v>0.45</v>
      </c>
      <c r="Q177" s="338">
        <f>+DATA!$C$536</f>
        <v>0.45</v>
      </c>
      <c r="R177" s="338">
        <f>+DATA!$C$536</f>
        <v>0.45</v>
      </c>
      <c r="S177" s="338">
        <f>+DATA!$C$536</f>
        <v>0.45</v>
      </c>
      <c r="T177" s="338">
        <f>+DATA!$C$536</f>
        <v>0.45</v>
      </c>
      <c r="U177" s="338">
        <f>+DATA!$C$536</f>
        <v>0.45</v>
      </c>
      <c r="V177" s="338">
        <f>+DATA!$C$536</f>
        <v>0.45</v>
      </c>
      <c r="W177" s="338">
        <f>+DATA!$C$536</f>
        <v>0.45</v>
      </c>
      <c r="X177" s="338">
        <f>+DATA!$C$536</f>
        <v>0.45</v>
      </c>
      <c r="Y177" s="338">
        <f>+DATA!$C$536</f>
        <v>0.45</v>
      </c>
      <c r="Z177" s="338">
        <f>+DATA!$C$536</f>
        <v>0.45</v>
      </c>
      <c r="AA177" s="338">
        <f>+DATA!$C$536</f>
        <v>0.45</v>
      </c>
      <c r="AB177" s="338">
        <f>+DATA!$C$536</f>
        <v>0.45</v>
      </c>
      <c r="AC177" s="338">
        <f>+DATA!$C$536</f>
        <v>0.45</v>
      </c>
      <c r="AD177" s="338">
        <f>+DATA!$C$536</f>
        <v>0.45</v>
      </c>
      <c r="AE177" s="338">
        <f>+DATA!$C$536</f>
        <v>0.45</v>
      </c>
      <c r="AF177" s="338">
        <f>+DATA!$C$536</f>
        <v>0.45</v>
      </c>
      <c r="AG177" s="338">
        <f>+DATA!$C$536</f>
        <v>0.45</v>
      </c>
      <c r="AH177" s="338">
        <f>+DATA!$C$536</f>
        <v>0.45</v>
      </c>
      <c r="AI177" s="338">
        <f>+DATA!$C$536</f>
        <v>0.45</v>
      </c>
      <c r="AJ177" s="338">
        <f>+DATA!$C$536</f>
        <v>0.45</v>
      </c>
      <c r="AK177" s="338">
        <f>+DATA!$C$536</f>
        <v>0.45</v>
      </c>
      <c r="AL177" s="338">
        <f>+DATA!$C$536</f>
        <v>0.45</v>
      </c>
      <c r="AM177" s="338">
        <f>+DATA!$C$536</f>
        <v>0.45</v>
      </c>
      <c r="AN177" s="338">
        <f>+DATA!$C$536</f>
        <v>0.45</v>
      </c>
      <c r="AO177" s="338">
        <f>+DATA!$C$536</f>
        <v>0.45</v>
      </c>
      <c r="AP177" s="338">
        <f>+DATA!$C$536</f>
        <v>0.45</v>
      </c>
      <c r="AQ177" s="338">
        <f>+DATA!$C$536</f>
        <v>0.45</v>
      </c>
      <c r="AR177" s="338">
        <f>+DATA!$C$536</f>
        <v>0.45</v>
      </c>
      <c r="AS177" s="338">
        <f>+DATA!$C$536</f>
        <v>0.45</v>
      </c>
      <c r="AT177" s="338">
        <f>+DATA!$C$536</f>
        <v>0.45</v>
      </c>
      <c r="AU177" s="338">
        <f>+DATA!$C$536</f>
        <v>0.45</v>
      </c>
      <c r="AV177" s="338">
        <f>+DATA!$C$536</f>
        <v>0.45</v>
      </c>
      <c r="AW177" s="338">
        <f>+DATA!$C$536</f>
        <v>0.45</v>
      </c>
      <c r="AX177" s="338">
        <f>+DATA!$C$536</f>
        <v>0.45</v>
      </c>
      <c r="AY177" s="338">
        <f>+DATA!$C$536</f>
        <v>0.45</v>
      </c>
      <c r="AZ177" s="338">
        <f>+DATA!$C$536</f>
        <v>0.45</v>
      </c>
      <c r="BA177" s="338">
        <f>+DATA!$C$536</f>
        <v>0.45</v>
      </c>
      <c r="BB177" s="338">
        <f>+DATA!$C$536</f>
        <v>0.45</v>
      </c>
      <c r="BC177" s="338">
        <f>+DATA!$C$536</f>
        <v>0.45</v>
      </c>
      <c r="BD177" s="338">
        <f>+DATA!$C$536</f>
        <v>0.45</v>
      </c>
      <c r="BE177" s="338">
        <f>+DATA!$C$536</f>
        <v>0.45</v>
      </c>
      <c r="BF177" s="338">
        <f>+DATA!$C$536</f>
        <v>0.45</v>
      </c>
      <c r="BG177" s="338">
        <f>+DATA!$C$536</f>
        <v>0.45</v>
      </c>
      <c r="BH177" s="338">
        <f>+DATA!$C$536</f>
        <v>0.45</v>
      </c>
      <c r="BI177" s="338">
        <f>+DATA!$C$536</f>
        <v>0.45</v>
      </c>
      <c r="BJ177" s="338">
        <f>+DATA!$C$536</f>
        <v>0.45</v>
      </c>
      <c r="BK177" s="338">
        <f>+DATA!$C$536</f>
        <v>0.45</v>
      </c>
      <c r="BL177" s="338">
        <f>+DATA!$C$536</f>
        <v>0.45</v>
      </c>
      <c r="BM177" s="338">
        <f>+DATA!$C$536</f>
        <v>0.45</v>
      </c>
      <c r="BN177" s="338">
        <f>+DATA!$C$536</f>
        <v>0.45</v>
      </c>
      <c r="BO177" s="338">
        <f>+DATA!$C$536</f>
        <v>0.45</v>
      </c>
      <c r="BP177" s="338">
        <f>+DATA!$C$536</f>
        <v>0.45</v>
      </c>
      <c r="BQ177" s="338">
        <f>+DATA!$C$536</f>
        <v>0.45</v>
      </c>
      <c r="BR177" s="338">
        <f>+DATA!$C$536</f>
        <v>0.45</v>
      </c>
      <c r="BS177" s="338">
        <f>+DATA!$C$536</f>
        <v>0.45</v>
      </c>
      <c r="BT177" s="338">
        <f>+DATA!$C$536</f>
        <v>0.45</v>
      </c>
      <c r="BU177" s="338">
        <f>+DATA!$C$536</f>
        <v>0.45</v>
      </c>
      <c r="BV177" s="338">
        <f>+DATA!$C$536</f>
        <v>0.45</v>
      </c>
      <c r="BW177" s="232">
        <f t="shared" si="26"/>
        <v>27.449999999999971</v>
      </c>
    </row>
    <row r="178" spans="1:75" ht="16.2" thickBot="1" x14ac:dyDescent="0.35">
      <c r="A178" s="1107" t="s">
        <v>1083</v>
      </c>
      <c r="N178" s="338">
        <v>2.6071429567703943E-2</v>
      </c>
      <c r="O178" s="338">
        <f>+O176*O177</f>
        <v>2.6071429567703943E-2</v>
      </c>
      <c r="P178" s="338">
        <f t="shared" ref="P178:BV178" si="47">+P176*P177</f>
        <v>2.8837724867908365E-2</v>
      </c>
      <c r="Q178" s="338">
        <f t="shared" si="47"/>
        <v>3.0828353419563338E-2</v>
      </c>
      <c r="R178" s="338">
        <f t="shared" si="47"/>
        <v>2.7945693453482658E-2</v>
      </c>
      <c r="S178" s="338">
        <f t="shared" si="47"/>
        <v>2.6071429567703943E-2</v>
      </c>
      <c r="T178" s="338">
        <f t="shared" si="47"/>
        <v>2.5559028415031906E-2</v>
      </c>
      <c r="U178" s="338">
        <f t="shared" si="47"/>
        <v>3.0574677146371434E-2</v>
      </c>
      <c r="V178" s="338">
        <f t="shared" si="47"/>
        <v>3.4659885972113315E-2</v>
      </c>
      <c r="W178" s="338">
        <f t="shared" si="47"/>
        <v>2.700945153798049E-2</v>
      </c>
      <c r="X178" s="338">
        <f t="shared" si="47"/>
        <v>3.0320870457496076E-2</v>
      </c>
      <c r="Y178" s="338">
        <f t="shared" si="47"/>
        <v>3.1799573496689826E-2</v>
      </c>
      <c r="Z178" s="338">
        <f t="shared" si="47"/>
        <v>2.9049875860451026E-2</v>
      </c>
      <c r="AA178" s="338">
        <f t="shared" si="47"/>
        <v>2.6327430679897557E-2</v>
      </c>
      <c r="AB178" s="338">
        <f t="shared" si="47"/>
        <v>2.9558666492946629E-2</v>
      </c>
      <c r="AC178" s="338">
        <f t="shared" si="47"/>
        <v>2.3246612201141794E-2</v>
      </c>
      <c r="AD178" s="338">
        <f t="shared" si="47"/>
        <v>2.3718540260704881E-2</v>
      </c>
      <c r="AE178" s="338">
        <f t="shared" si="47"/>
        <v>2.4147174152032314E-2</v>
      </c>
      <c r="AF178" s="338">
        <f t="shared" si="47"/>
        <v>2.3246612201141794E-2</v>
      </c>
      <c r="AG178" s="338">
        <f t="shared" si="47"/>
        <v>2.7052046552131916E-2</v>
      </c>
      <c r="AH178" s="338">
        <f t="shared" si="47"/>
        <v>2.8710390484710802E-2</v>
      </c>
      <c r="AI178" s="338">
        <f t="shared" si="47"/>
        <v>2.7647990953541292E-2</v>
      </c>
      <c r="AJ178" s="338">
        <f t="shared" si="47"/>
        <v>3.260044742729256E-2</v>
      </c>
      <c r="AK178" s="338">
        <f t="shared" si="47"/>
        <v>3.0151593475830563E-2</v>
      </c>
      <c r="AL178" s="338">
        <f t="shared" si="47"/>
        <v>3.0024597635731756E-2</v>
      </c>
      <c r="AM178" s="338">
        <f t="shared" si="47"/>
        <v>2.8625482640109955E-2</v>
      </c>
      <c r="AN178" s="338">
        <f t="shared" si="47"/>
        <v>2.8795283723794852E-2</v>
      </c>
      <c r="AO178" s="338">
        <f t="shared" si="47"/>
        <v>3.3147666456928175E-2</v>
      </c>
      <c r="AP178" s="338">
        <f t="shared" si="47"/>
        <v>3.1588601144286653E-2</v>
      </c>
      <c r="AQ178" s="338">
        <f t="shared" si="47"/>
        <v>3.4114340550897952E-2</v>
      </c>
      <c r="AR178" s="338">
        <f t="shared" si="47"/>
        <v>3.3231800213763533E-2</v>
      </c>
      <c r="AS178" s="338">
        <f t="shared" si="47"/>
        <v>3.3904354870227492E-2</v>
      </c>
      <c r="AT178" s="338">
        <f t="shared" si="47"/>
        <v>3.2431950288210755E-2</v>
      </c>
      <c r="AU178" s="338">
        <f t="shared" si="47"/>
        <v>3.3231800213763533E-2</v>
      </c>
      <c r="AV178" s="338">
        <f t="shared" si="47"/>
        <v>2.8667938388428515E-2</v>
      </c>
      <c r="AW178" s="338">
        <f t="shared" si="47"/>
        <v>2.8710390484710802E-2</v>
      </c>
      <c r="AX178" s="338">
        <f t="shared" si="47"/>
        <v>3.2516206043744458E-2</v>
      </c>
      <c r="AY178" s="338">
        <f t="shared" si="47"/>
        <v>3.3400024747001433E-2</v>
      </c>
      <c r="AZ178" s="338">
        <f t="shared" si="47"/>
        <v>2.8498093476368291E-2</v>
      </c>
      <c r="BA178" s="338">
        <f t="shared" si="47"/>
        <v>3.2010455751219836E-2</v>
      </c>
      <c r="BB178" s="338">
        <f t="shared" si="47"/>
        <v>3.3357973984651637E-2</v>
      </c>
      <c r="BC178" s="338">
        <f t="shared" si="47"/>
        <v>3.0236239222371352E-2</v>
      </c>
      <c r="BD178" s="338">
        <f t="shared" si="47"/>
        <v>3.2136941890415563E-2</v>
      </c>
      <c r="BE178" s="338">
        <f t="shared" si="47"/>
        <v>3.2052621397459236E-2</v>
      </c>
      <c r="BF178" s="338">
        <f t="shared" si="47"/>
        <v>3.4366205605226567E-2</v>
      </c>
      <c r="BG178" s="338">
        <f t="shared" si="47"/>
        <v>3.2010455751219836E-2</v>
      </c>
      <c r="BH178" s="338">
        <f t="shared" si="47"/>
        <v>3.1841757152850383E-2</v>
      </c>
      <c r="BI178" s="338">
        <f t="shared" si="47"/>
        <v>3.2558328531696115E-2</v>
      </c>
      <c r="BJ178" s="338">
        <f t="shared" si="47"/>
        <v>3.1588601144286653E-2</v>
      </c>
      <c r="BK178" s="338">
        <f t="shared" si="47"/>
        <v>3.1841757152850383E-2</v>
      </c>
      <c r="BL178" s="338">
        <f t="shared" si="47"/>
        <v>3.1715195371980531E-2</v>
      </c>
      <c r="BM178" s="338">
        <f t="shared" si="47"/>
        <v>2.9939915587879808E-2</v>
      </c>
      <c r="BN178" s="338">
        <f t="shared" si="47"/>
        <v>3.2474079962796103E-2</v>
      </c>
      <c r="BO178" s="338">
        <f t="shared" si="47"/>
        <v>3.3231800213763533E-2</v>
      </c>
      <c r="BP178" s="338">
        <f t="shared" si="47"/>
        <v>3.1588601144286653E-2</v>
      </c>
      <c r="BQ178" s="338">
        <f t="shared" si="47"/>
        <v>3.1419758337786562E-2</v>
      </c>
      <c r="BR178" s="338">
        <f t="shared" si="47"/>
        <v>3.3610224877826327E-2</v>
      </c>
      <c r="BS178" s="338">
        <f t="shared" si="47"/>
        <v>3.0659250387812698E-2</v>
      </c>
      <c r="BT178" s="338">
        <f t="shared" si="47"/>
        <v>3.3021438944553609E-2</v>
      </c>
      <c r="BU178" s="338">
        <f t="shared" si="47"/>
        <v>3.3694279890942938E-2</v>
      </c>
      <c r="BV178" s="338">
        <f t="shared" si="47"/>
        <v>3.4408170633195172E-2</v>
      </c>
      <c r="BW178" s="232">
        <f t="shared" si="26"/>
        <v>1.8518595120266119</v>
      </c>
    </row>
    <row r="179" spans="1:75" ht="16.2" thickBot="1" x14ac:dyDescent="0.35">
      <c r="A179" s="1108" t="s">
        <v>1084</v>
      </c>
      <c r="N179" s="338">
        <v>2.1726191306419953E-3</v>
      </c>
      <c r="O179" s="1061">
        <f>+O178/12</f>
        <v>2.1726191306419953E-3</v>
      </c>
      <c r="P179" s="1061">
        <f t="shared" ref="P179:BV179" si="48">+P178/12</f>
        <v>2.4031437389923638E-3</v>
      </c>
      <c r="Q179" s="1061">
        <f t="shared" si="48"/>
        <v>2.5690294516302783E-3</v>
      </c>
      <c r="R179" s="1061">
        <f t="shared" si="48"/>
        <v>2.3288077877902215E-3</v>
      </c>
      <c r="S179" s="1061">
        <f t="shared" si="48"/>
        <v>2.1726191306419953E-3</v>
      </c>
      <c r="T179" s="1061">
        <f t="shared" si="48"/>
        <v>2.1299190345859921E-3</v>
      </c>
      <c r="U179" s="1061">
        <f t="shared" si="48"/>
        <v>2.5478897621976195E-3</v>
      </c>
      <c r="V179" s="1061">
        <f t="shared" si="48"/>
        <v>2.888323831009443E-3</v>
      </c>
      <c r="W179" s="1061">
        <f t="shared" si="48"/>
        <v>2.250787628165041E-3</v>
      </c>
      <c r="X179" s="1061">
        <f t="shared" si="48"/>
        <v>2.5267392047913398E-3</v>
      </c>
      <c r="Y179" s="1061">
        <f t="shared" si="48"/>
        <v>2.6499644580574855E-3</v>
      </c>
      <c r="Z179" s="1061">
        <f t="shared" si="48"/>
        <v>2.420822988370919E-3</v>
      </c>
      <c r="AA179" s="1061">
        <f t="shared" si="48"/>
        <v>2.1939525566581296E-3</v>
      </c>
      <c r="AB179" s="1061">
        <f t="shared" si="48"/>
        <v>2.4632222077455523E-3</v>
      </c>
      <c r="AC179" s="1061">
        <f t="shared" si="48"/>
        <v>1.9372176834284828E-3</v>
      </c>
      <c r="AD179" s="1061">
        <f t="shared" si="48"/>
        <v>1.9765450217254068E-3</v>
      </c>
      <c r="AE179" s="1061">
        <f t="shared" si="48"/>
        <v>2.0122645126693594E-3</v>
      </c>
      <c r="AF179" s="1061">
        <f t="shared" si="48"/>
        <v>1.9372176834284828E-3</v>
      </c>
      <c r="AG179" s="1061">
        <f t="shared" si="48"/>
        <v>2.2543372126776597E-3</v>
      </c>
      <c r="AH179" s="1061">
        <f t="shared" si="48"/>
        <v>2.3925325403925668E-3</v>
      </c>
      <c r="AI179" s="1061">
        <f t="shared" si="48"/>
        <v>2.3039992461284411E-3</v>
      </c>
      <c r="AJ179" s="1061">
        <f t="shared" si="48"/>
        <v>2.71670395227438E-3</v>
      </c>
      <c r="AK179" s="1061">
        <f t="shared" si="48"/>
        <v>2.5126327896525468E-3</v>
      </c>
      <c r="AL179" s="1061">
        <f t="shared" si="48"/>
        <v>2.5020498029776463E-3</v>
      </c>
      <c r="AM179" s="1061">
        <f t="shared" si="48"/>
        <v>2.3854568866758298E-3</v>
      </c>
      <c r="AN179" s="1061">
        <f t="shared" si="48"/>
        <v>2.3996069769829042E-3</v>
      </c>
      <c r="AO179" s="1061">
        <f t="shared" si="48"/>
        <v>2.7623055380773479E-3</v>
      </c>
      <c r="AP179" s="1061">
        <f t="shared" si="48"/>
        <v>2.6323834286905543E-3</v>
      </c>
      <c r="AQ179" s="1061">
        <f t="shared" si="48"/>
        <v>2.8428617125748293E-3</v>
      </c>
      <c r="AR179" s="1061">
        <f t="shared" si="48"/>
        <v>2.7693166844802945E-3</v>
      </c>
      <c r="AS179" s="1061">
        <f t="shared" si="48"/>
        <v>2.8253629058522908E-3</v>
      </c>
      <c r="AT179" s="1061">
        <f t="shared" si="48"/>
        <v>2.7026625240175631E-3</v>
      </c>
      <c r="AU179" s="1061">
        <f t="shared" si="48"/>
        <v>2.7693166844802945E-3</v>
      </c>
      <c r="AV179" s="1061">
        <f t="shared" si="48"/>
        <v>2.3889948657023763E-3</v>
      </c>
      <c r="AW179" s="1061">
        <f t="shared" si="48"/>
        <v>2.3925325403925668E-3</v>
      </c>
      <c r="AX179" s="1061">
        <f t="shared" si="48"/>
        <v>2.7096838369787047E-3</v>
      </c>
      <c r="AY179" s="1061">
        <f t="shared" si="48"/>
        <v>2.7833353955834528E-3</v>
      </c>
      <c r="AZ179" s="1061">
        <f t="shared" si="48"/>
        <v>2.374841123030691E-3</v>
      </c>
      <c r="BA179" s="1061">
        <f t="shared" si="48"/>
        <v>2.6675379792683199E-3</v>
      </c>
      <c r="BB179" s="1061">
        <f t="shared" si="48"/>
        <v>2.7798311653876363E-3</v>
      </c>
      <c r="BC179" s="1061">
        <f t="shared" si="48"/>
        <v>2.5196866018642795E-3</v>
      </c>
      <c r="BD179" s="1061">
        <f t="shared" si="48"/>
        <v>2.6780784908679634E-3</v>
      </c>
      <c r="BE179" s="1061">
        <f t="shared" si="48"/>
        <v>2.671051783121603E-3</v>
      </c>
      <c r="BF179" s="1061">
        <f t="shared" si="48"/>
        <v>2.8638504671022139E-3</v>
      </c>
      <c r="BG179" s="1061">
        <f t="shared" si="48"/>
        <v>2.6675379792683199E-3</v>
      </c>
      <c r="BH179" s="1061">
        <f t="shared" si="48"/>
        <v>2.6534797627375318E-3</v>
      </c>
      <c r="BI179" s="1061">
        <f t="shared" si="48"/>
        <v>2.7131940443080095E-3</v>
      </c>
      <c r="BJ179" s="1061">
        <f t="shared" si="48"/>
        <v>2.6323834286905543E-3</v>
      </c>
      <c r="BK179" s="1061">
        <f t="shared" si="48"/>
        <v>2.6534797627375318E-3</v>
      </c>
      <c r="BL179" s="1061">
        <f t="shared" si="48"/>
        <v>2.6429329476650443E-3</v>
      </c>
      <c r="BM179" s="1061">
        <f t="shared" si="48"/>
        <v>2.4949929656566507E-3</v>
      </c>
      <c r="BN179" s="1061">
        <f t="shared" si="48"/>
        <v>2.7061733302330086E-3</v>
      </c>
      <c r="BO179" s="1061">
        <f t="shared" si="48"/>
        <v>2.7693166844802945E-3</v>
      </c>
      <c r="BP179" s="1061">
        <f t="shared" si="48"/>
        <v>2.6323834286905543E-3</v>
      </c>
      <c r="BQ179" s="1061">
        <f t="shared" si="48"/>
        <v>2.6183131948155467E-3</v>
      </c>
      <c r="BR179" s="1061">
        <f t="shared" si="48"/>
        <v>2.8008520731521939E-3</v>
      </c>
      <c r="BS179" s="1061">
        <f t="shared" si="48"/>
        <v>2.5549375323177248E-3</v>
      </c>
      <c r="BT179" s="1061">
        <f t="shared" si="48"/>
        <v>2.7517865787128008E-3</v>
      </c>
      <c r="BU179" s="1061">
        <f t="shared" si="48"/>
        <v>2.807856657578578E-3</v>
      </c>
      <c r="BV179" s="1061">
        <f t="shared" si="48"/>
        <v>2.8673475527662643E-3</v>
      </c>
      <c r="BW179" s="1059">
        <f t="shared" si="26"/>
        <v>0.15432162600221766</v>
      </c>
    </row>
    <row r="180" spans="1:75" x14ac:dyDescent="0.3">
      <c r="BV180"/>
      <c r="BW180"/>
    </row>
    <row r="181" spans="1:75" x14ac:dyDescent="0.3">
      <c r="BV181"/>
      <c r="BW181"/>
    </row>
    <row r="182" spans="1:75" ht="16.2" thickBot="1" x14ac:dyDescent="0.35">
      <c r="BV182"/>
      <c r="BW182"/>
    </row>
    <row r="183" spans="1:75" ht="16.2" thickBot="1" x14ac:dyDescent="0.35">
      <c r="A183" s="1110" t="s">
        <v>1087</v>
      </c>
      <c r="BV183"/>
      <c r="BW183"/>
    </row>
    <row r="184" spans="1:75" ht="16.2" thickBot="1" x14ac:dyDescent="0.35">
      <c r="BV184"/>
      <c r="BW184"/>
    </row>
    <row r="185" spans="1:75" ht="16.2" thickBot="1" x14ac:dyDescent="0.35">
      <c r="A185" s="1106" t="s">
        <v>487</v>
      </c>
      <c r="C185" s="30"/>
      <c r="D185" s="1104">
        <f>+DATA!C563</f>
        <v>0.1</v>
      </c>
      <c r="E185" s="1104"/>
      <c r="F185" s="1104"/>
      <c r="G185" s="1104"/>
      <c r="H185" s="1104"/>
      <c r="I185" s="1104"/>
      <c r="J185" s="1104"/>
      <c r="K185" s="1104"/>
      <c r="L185" s="1104"/>
      <c r="M185" s="1104"/>
      <c r="N185" s="1104"/>
      <c r="O185" s="1104"/>
      <c r="P185" s="1104">
        <f>+D185</f>
        <v>0.1</v>
      </c>
      <c r="Q185" s="1104"/>
      <c r="R185" s="1104"/>
      <c r="S185" s="1104"/>
      <c r="T185" s="1104"/>
      <c r="U185" s="1104"/>
      <c r="V185" s="1104"/>
      <c r="W185" s="1104"/>
      <c r="X185" s="1104"/>
      <c r="Y185" s="1104"/>
      <c r="Z185" s="1104"/>
      <c r="AA185" s="1104"/>
      <c r="AB185" s="1104">
        <f>+P185</f>
        <v>0.1</v>
      </c>
      <c r="AC185" s="1104"/>
      <c r="AD185" s="1104"/>
      <c r="AE185" s="1104"/>
      <c r="AF185" s="1104"/>
      <c r="AG185" s="1104"/>
      <c r="AH185" s="1104"/>
      <c r="AI185" s="1104"/>
      <c r="AJ185" s="1104"/>
      <c r="AK185" s="1104"/>
      <c r="AL185" s="1104"/>
      <c r="AM185" s="1104"/>
      <c r="AN185" s="1104">
        <f>+AB185</f>
        <v>0.1</v>
      </c>
      <c r="AO185" s="1104"/>
      <c r="AP185" s="1104"/>
      <c r="AQ185" s="1104"/>
      <c r="AR185" s="1104"/>
      <c r="AS185" s="1104"/>
      <c r="AT185" s="1104"/>
      <c r="AU185" s="1104"/>
      <c r="AV185" s="1104"/>
      <c r="AW185" s="1104"/>
      <c r="AX185" s="1104"/>
      <c r="AY185" s="1104"/>
      <c r="AZ185" s="1104">
        <f>+AN185</f>
        <v>0.1</v>
      </c>
      <c r="BA185" s="1104"/>
      <c r="BB185" s="1104"/>
      <c r="BC185" s="1104"/>
      <c r="BD185" s="1104"/>
      <c r="BE185" s="1104"/>
      <c r="BF185" s="1104"/>
      <c r="BG185" s="1104"/>
      <c r="BH185" s="1104"/>
      <c r="BI185" s="1104"/>
      <c r="BJ185" s="1104"/>
      <c r="BK185" s="1104"/>
      <c r="BL185" s="1104">
        <f>+AZ185</f>
        <v>0.1</v>
      </c>
      <c r="BM185" s="1104"/>
      <c r="BN185" s="1104"/>
      <c r="BO185" s="1104"/>
      <c r="BP185" s="1104"/>
      <c r="BQ185" s="1104"/>
      <c r="BR185" s="1104"/>
      <c r="BS185" s="1104"/>
      <c r="BT185" s="1104"/>
      <c r="BU185" s="1104"/>
      <c r="BV185" s="1104"/>
      <c r="BW185" s="1063">
        <f t="shared" si="26"/>
        <v>0.6</v>
      </c>
    </row>
    <row r="186" spans="1:75" ht="16.2" thickBot="1" x14ac:dyDescent="0.35">
      <c r="A186" s="1107" t="s">
        <v>1088</v>
      </c>
      <c r="C186" s="30"/>
      <c r="D186" s="1104">
        <f>+DATA!C564</f>
        <v>0.3</v>
      </c>
      <c r="E186" s="1104"/>
      <c r="F186" s="1104"/>
      <c r="G186" s="1104"/>
      <c r="H186" s="1104"/>
      <c r="I186" s="1104"/>
      <c r="J186" s="1104"/>
      <c r="K186" s="1104"/>
      <c r="L186" s="1104"/>
      <c r="M186" s="1104"/>
      <c r="N186" s="1104"/>
      <c r="O186" s="1104"/>
      <c r="P186" s="1104">
        <f t="shared" ref="P186:P187" si="49">+D186</f>
        <v>0.3</v>
      </c>
      <c r="Q186" s="1104"/>
      <c r="R186" s="1104"/>
      <c r="S186" s="1104"/>
      <c r="T186" s="1104"/>
      <c r="U186" s="1104"/>
      <c r="V186" s="1104"/>
      <c r="W186" s="1104"/>
      <c r="X186" s="1104"/>
      <c r="Y186" s="1104"/>
      <c r="Z186" s="1104"/>
      <c r="AA186" s="1104"/>
      <c r="AB186" s="1104">
        <f t="shared" ref="AB186:AB187" si="50">+P186</f>
        <v>0.3</v>
      </c>
      <c r="AC186" s="1104"/>
      <c r="AD186" s="1104"/>
      <c r="AE186" s="1104"/>
      <c r="AF186" s="1104"/>
      <c r="AG186" s="1104"/>
      <c r="AH186" s="1104"/>
      <c r="AI186" s="1104"/>
      <c r="AJ186" s="1104"/>
      <c r="AK186" s="1104"/>
      <c r="AL186" s="1104"/>
      <c r="AM186" s="1104"/>
      <c r="AN186" s="1104">
        <f t="shared" ref="AN186:AN187" si="51">+AB186</f>
        <v>0.3</v>
      </c>
      <c r="AO186" s="1104"/>
      <c r="AP186" s="1104"/>
      <c r="AQ186" s="1104"/>
      <c r="AR186" s="1104"/>
      <c r="AS186" s="1104"/>
      <c r="AT186" s="1104"/>
      <c r="AU186" s="1104"/>
      <c r="AV186" s="1104"/>
      <c r="AW186" s="1104"/>
      <c r="AX186" s="1104"/>
      <c r="AY186" s="1104"/>
      <c r="AZ186" s="1104">
        <f t="shared" ref="AZ186:AZ187" si="52">+AN186</f>
        <v>0.3</v>
      </c>
      <c r="BA186" s="1104"/>
      <c r="BB186" s="1104"/>
      <c r="BC186" s="1104"/>
      <c r="BD186" s="1104"/>
      <c r="BE186" s="1104"/>
      <c r="BF186" s="1104"/>
      <c r="BG186" s="1104"/>
      <c r="BH186" s="1104"/>
      <c r="BI186" s="1104"/>
      <c r="BJ186" s="1104"/>
      <c r="BK186" s="1104"/>
      <c r="BL186" s="1104">
        <f t="shared" ref="BL186:BL187" si="53">+AZ186</f>
        <v>0.3</v>
      </c>
      <c r="BM186" s="1104"/>
      <c r="BN186" s="1104"/>
      <c r="BO186" s="1104"/>
      <c r="BP186" s="1104"/>
      <c r="BQ186" s="1104"/>
      <c r="BR186" s="1104"/>
      <c r="BS186" s="1104"/>
      <c r="BT186" s="1104"/>
      <c r="BU186" s="1104"/>
      <c r="BV186" s="1104"/>
      <c r="BW186" s="1063">
        <f t="shared" si="26"/>
        <v>1.8</v>
      </c>
    </row>
    <row r="187" spans="1:75" ht="16.2" thickBot="1" x14ac:dyDescent="0.35">
      <c r="A187" s="1107" t="s">
        <v>1086</v>
      </c>
      <c r="C187" s="30"/>
      <c r="D187" s="1104">
        <f>+DATA!C565</f>
        <v>0.6</v>
      </c>
      <c r="E187" s="1104"/>
      <c r="F187" s="1104"/>
      <c r="G187" s="1104"/>
      <c r="H187" s="1104"/>
      <c r="I187" s="1104"/>
      <c r="J187" s="1104"/>
      <c r="K187" s="1104"/>
      <c r="L187" s="1104"/>
      <c r="M187" s="1104"/>
      <c r="N187" s="1104"/>
      <c r="O187" s="1104"/>
      <c r="P187" s="1104">
        <f t="shared" si="49"/>
        <v>0.6</v>
      </c>
      <c r="Q187" s="1104"/>
      <c r="R187" s="1104"/>
      <c r="S187" s="1104"/>
      <c r="T187" s="1104"/>
      <c r="U187" s="1104"/>
      <c r="V187" s="1104"/>
      <c r="W187" s="1104"/>
      <c r="X187" s="1104"/>
      <c r="Y187" s="1104"/>
      <c r="Z187" s="1104"/>
      <c r="AA187" s="1104"/>
      <c r="AB187" s="1104">
        <f t="shared" si="50"/>
        <v>0.6</v>
      </c>
      <c r="AC187" s="1104"/>
      <c r="AD187" s="1104"/>
      <c r="AE187" s="1104"/>
      <c r="AF187" s="1104"/>
      <c r="AG187" s="1104"/>
      <c r="AH187" s="1104"/>
      <c r="AI187" s="1104"/>
      <c r="AJ187" s="1104"/>
      <c r="AK187" s="1104"/>
      <c r="AL187" s="1104"/>
      <c r="AM187" s="1104"/>
      <c r="AN187" s="1104">
        <f t="shared" si="51"/>
        <v>0.6</v>
      </c>
      <c r="AO187" s="1104"/>
      <c r="AP187" s="1104"/>
      <c r="AQ187" s="1104"/>
      <c r="AR187" s="1104"/>
      <c r="AS187" s="1104"/>
      <c r="AT187" s="1104"/>
      <c r="AU187" s="1104"/>
      <c r="AV187" s="1104"/>
      <c r="AW187" s="1104"/>
      <c r="AX187" s="1104"/>
      <c r="AY187" s="1104"/>
      <c r="AZ187" s="1104">
        <f t="shared" si="52"/>
        <v>0.6</v>
      </c>
      <c r="BA187" s="1104"/>
      <c r="BB187" s="1104"/>
      <c r="BC187" s="1104"/>
      <c r="BD187" s="1104"/>
      <c r="BE187" s="1104"/>
      <c r="BF187" s="1104"/>
      <c r="BG187" s="1104"/>
      <c r="BH187" s="1104"/>
      <c r="BI187" s="1104"/>
      <c r="BJ187" s="1104"/>
      <c r="BK187" s="1104"/>
      <c r="BL187" s="1104">
        <f t="shared" si="53"/>
        <v>0.6</v>
      </c>
      <c r="BM187" s="1104"/>
      <c r="BN187" s="1104"/>
      <c r="BO187" s="1104"/>
      <c r="BP187" s="1104"/>
      <c r="BQ187" s="1104"/>
      <c r="BR187" s="1104"/>
      <c r="BS187" s="1104"/>
      <c r="BT187" s="1104"/>
      <c r="BU187" s="1104"/>
      <c r="BV187" s="1104"/>
      <c r="BW187" s="1063">
        <f t="shared" si="26"/>
        <v>3.6</v>
      </c>
    </row>
    <row r="188" spans="1:75" ht="16.2" thickBot="1" x14ac:dyDescent="0.35">
      <c r="A188" s="1108" t="s">
        <v>1089</v>
      </c>
      <c r="C188" s="30"/>
      <c r="D188" s="1058">
        <v>2.5000000000000001E-3</v>
      </c>
      <c r="E188" s="1058">
        <f>+D188</f>
        <v>2.5000000000000001E-3</v>
      </c>
      <c r="F188" s="1058">
        <f>+E188</f>
        <v>2.5000000000000001E-3</v>
      </c>
      <c r="G188" s="1058"/>
      <c r="H188" s="1058"/>
      <c r="I188" s="1058"/>
      <c r="J188" s="1058">
        <f>+F188</f>
        <v>2.5000000000000001E-3</v>
      </c>
      <c r="K188" s="1058"/>
      <c r="L188" s="1058"/>
      <c r="M188" s="1058"/>
      <c r="N188" s="1058"/>
      <c r="O188" s="1058"/>
      <c r="P188" s="1104">
        <v>0.25</v>
      </c>
      <c r="Q188" s="1058">
        <f>+P188</f>
        <v>0.25</v>
      </c>
      <c r="R188" s="1058">
        <f>+P188</f>
        <v>0.25</v>
      </c>
      <c r="S188" s="1058"/>
      <c r="T188" s="1058"/>
      <c r="U188" s="1058"/>
      <c r="V188" s="1058">
        <f>+R188</f>
        <v>0.25</v>
      </c>
      <c r="W188" s="1058"/>
      <c r="X188" s="1058"/>
      <c r="Y188" s="1058"/>
      <c r="Z188" s="1058"/>
      <c r="AA188" s="1058"/>
      <c r="AB188" s="1104">
        <v>0.25</v>
      </c>
      <c r="AC188" s="1058">
        <f>+AB188</f>
        <v>0.25</v>
      </c>
      <c r="AD188" s="1058">
        <f>+AB188</f>
        <v>0.25</v>
      </c>
      <c r="AE188" s="1058"/>
      <c r="AF188" s="1058"/>
      <c r="AG188" s="1058"/>
      <c r="AH188" s="1058">
        <f>+AD188</f>
        <v>0.25</v>
      </c>
      <c r="AI188" s="1058"/>
      <c r="AJ188" s="1058"/>
      <c r="AK188" s="1058"/>
      <c r="AL188" s="1058"/>
      <c r="AM188" s="1058"/>
      <c r="AN188" s="1104">
        <v>0.25</v>
      </c>
      <c r="AO188" s="1058">
        <f>+AN188</f>
        <v>0.25</v>
      </c>
      <c r="AP188" s="1058">
        <f>+AN188</f>
        <v>0.25</v>
      </c>
      <c r="AQ188" s="1058"/>
      <c r="AR188" s="1058"/>
      <c r="AS188" s="1058"/>
      <c r="AT188" s="1058">
        <f>+AP188</f>
        <v>0.25</v>
      </c>
      <c r="AU188" s="1058"/>
      <c r="AV188" s="1058"/>
      <c r="AW188" s="1058"/>
      <c r="AX188" s="1058"/>
      <c r="AY188" s="1058"/>
      <c r="AZ188" s="1104">
        <v>0.25</v>
      </c>
      <c r="BA188" s="1058">
        <f>+AZ188</f>
        <v>0.25</v>
      </c>
      <c r="BB188" s="1058">
        <f>+AZ188</f>
        <v>0.25</v>
      </c>
      <c r="BC188" s="1058"/>
      <c r="BD188" s="1058"/>
      <c r="BE188" s="1058"/>
      <c r="BF188" s="1058">
        <f>+BB188</f>
        <v>0.25</v>
      </c>
      <c r="BG188" s="1058"/>
      <c r="BH188" s="1058"/>
      <c r="BI188" s="1058"/>
      <c r="BJ188" s="1058"/>
      <c r="BK188" s="1058"/>
      <c r="BL188" s="1104">
        <v>0.25</v>
      </c>
      <c r="BM188" s="1058">
        <f>+BL188</f>
        <v>0.25</v>
      </c>
      <c r="BN188" s="1058">
        <f>+BL188</f>
        <v>0.25</v>
      </c>
      <c r="BO188" s="1058"/>
      <c r="BP188" s="1058"/>
      <c r="BQ188" s="1058"/>
      <c r="BR188" s="1058">
        <f>+BN188</f>
        <v>0.25</v>
      </c>
      <c r="BS188" s="1058"/>
      <c r="BT188" s="1058"/>
      <c r="BU188" s="1058"/>
      <c r="BV188" s="1058"/>
      <c r="BW188" s="1059">
        <f t="shared" si="26"/>
        <v>5.01</v>
      </c>
    </row>
    <row r="190" spans="1:75" ht="16.2" thickBot="1" x14ac:dyDescent="0.35">
      <c r="A190" s="5" t="s">
        <v>1165</v>
      </c>
    </row>
    <row r="191" spans="1:75" ht="16.2" thickBot="1" x14ac:dyDescent="0.35">
      <c r="A191" s="5" t="s">
        <v>1166</v>
      </c>
      <c r="C191" s="397">
        <f>+DATA!C494</f>
        <v>0.48</v>
      </c>
      <c r="D191" s="397">
        <f>+C191</f>
        <v>0.48</v>
      </c>
      <c r="E191" s="397">
        <f t="shared" ref="E191:N191" si="54">+D191</f>
        <v>0.48</v>
      </c>
      <c r="F191" s="397">
        <f t="shared" si="54"/>
        <v>0.48</v>
      </c>
      <c r="G191" s="397">
        <f t="shared" si="54"/>
        <v>0.48</v>
      </c>
      <c r="H191" s="397">
        <f t="shared" si="54"/>
        <v>0.48</v>
      </c>
      <c r="I191" s="397">
        <f t="shared" si="54"/>
        <v>0.48</v>
      </c>
      <c r="J191" s="397">
        <f t="shared" si="54"/>
        <v>0.48</v>
      </c>
      <c r="K191" s="397">
        <f t="shared" si="54"/>
        <v>0.48</v>
      </c>
      <c r="L191" s="397">
        <f t="shared" si="54"/>
        <v>0.48</v>
      </c>
      <c r="M191" s="397">
        <f t="shared" si="54"/>
        <v>0.48</v>
      </c>
      <c r="N191" s="397">
        <f t="shared" si="54"/>
        <v>0.48</v>
      </c>
      <c r="O191" s="397">
        <f>+DATA!D494</f>
        <v>0.47</v>
      </c>
      <c r="P191" s="397">
        <f>+O191</f>
        <v>0.47</v>
      </c>
      <c r="Q191" s="397">
        <f t="shared" ref="Q191:Z191" si="55">+P191</f>
        <v>0.47</v>
      </c>
      <c r="R191" s="397">
        <f t="shared" si="55"/>
        <v>0.47</v>
      </c>
      <c r="S191" s="397">
        <f t="shared" si="55"/>
        <v>0.47</v>
      </c>
      <c r="T191" s="397">
        <f t="shared" si="55"/>
        <v>0.47</v>
      </c>
      <c r="U191" s="397">
        <f t="shared" si="55"/>
        <v>0.47</v>
      </c>
      <c r="V191" s="397">
        <f t="shared" si="55"/>
        <v>0.47</v>
      </c>
      <c r="W191" s="397">
        <f t="shared" si="55"/>
        <v>0.47</v>
      </c>
      <c r="X191" s="397">
        <f t="shared" si="55"/>
        <v>0.47</v>
      </c>
      <c r="Y191" s="397">
        <f t="shared" si="55"/>
        <v>0.47</v>
      </c>
      <c r="Z191" s="397">
        <f t="shared" si="55"/>
        <v>0.47</v>
      </c>
      <c r="AA191" s="397">
        <f>+DATA!E494</f>
        <v>0.39</v>
      </c>
      <c r="AB191" s="397">
        <f>+AA191</f>
        <v>0.39</v>
      </c>
      <c r="AC191" s="397">
        <f t="shared" ref="AC191:AL191" si="56">+AB191</f>
        <v>0.39</v>
      </c>
      <c r="AD191" s="397">
        <f t="shared" si="56"/>
        <v>0.39</v>
      </c>
      <c r="AE191" s="397">
        <f t="shared" si="56"/>
        <v>0.39</v>
      </c>
      <c r="AF191" s="397">
        <f t="shared" si="56"/>
        <v>0.39</v>
      </c>
      <c r="AG191" s="397">
        <f t="shared" si="56"/>
        <v>0.39</v>
      </c>
      <c r="AH191" s="397">
        <f t="shared" si="56"/>
        <v>0.39</v>
      </c>
      <c r="AI191" s="397">
        <f t="shared" si="56"/>
        <v>0.39</v>
      </c>
      <c r="AJ191" s="397">
        <f t="shared" si="56"/>
        <v>0.39</v>
      </c>
      <c r="AK191" s="397">
        <f t="shared" si="56"/>
        <v>0.39</v>
      </c>
      <c r="AL191" s="397">
        <f t="shared" si="56"/>
        <v>0.39</v>
      </c>
      <c r="AM191" s="397">
        <f>+DATA!F494</f>
        <v>0.42</v>
      </c>
      <c r="AN191" s="397">
        <f>+AM191</f>
        <v>0.42</v>
      </c>
      <c r="AO191" s="397">
        <f t="shared" ref="AO191:AX191" si="57">+AN191</f>
        <v>0.42</v>
      </c>
      <c r="AP191" s="397">
        <f t="shared" si="57"/>
        <v>0.42</v>
      </c>
      <c r="AQ191" s="397">
        <f t="shared" si="57"/>
        <v>0.42</v>
      </c>
      <c r="AR191" s="397">
        <f t="shared" si="57"/>
        <v>0.42</v>
      </c>
      <c r="AS191" s="397">
        <f t="shared" si="57"/>
        <v>0.42</v>
      </c>
      <c r="AT191" s="397">
        <f t="shared" si="57"/>
        <v>0.42</v>
      </c>
      <c r="AU191" s="397">
        <f t="shared" si="57"/>
        <v>0.42</v>
      </c>
      <c r="AV191" s="397">
        <f t="shared" si="57"/>
        <v>0.42</v>
      </c>
      <c r="AW191" s="397">
        <f t="shared" si="57"/>
        <v>0.42</v>
      </c>
      <c r="AX191" s="397">
        <f t="shared" si="57"/>
        <v>0.42</v>
      </c>
      <c r="AY191" s="397">
        <f>+DATA!G494</f>
        <v>0.46</v>
      </c>
      <c r="AZ191" s="397">
        <f>+AY191</f>
        <v>0.46</v>
      </c>
      <c r="BA191" s="397">
        <f t="shared" ref="BA191:BJ191" si="58">+AZ191</f>
        <v>0.46</v>
      </c>
      <c r="BB191" s="397">
        <f t="shared" si="58"/>
        <v>0.46</v>
      </c>
      <c r="BC191" s="397">
        <f t="shared" si="58"/>
        <v>0.46</v>
      </c>
      <c r="BD191" s="397">
        <f t="shared" si="58"/>
        <v>0.46</v>
      </c>
      <c r="BE191" s="397">
        <f t="shared" si="58"/>
        <v>0.46</v>
      </c>
      <c r="BF191" s="397">
        <f t="shared" si="58"/>
        <v>0.46</v>
      </c>
      <c r="BG191" s="397">
        <f t="shared" si="58"/>
        <v>0.46</v>
      </c>
      <c r="BH191" s="397">
        <f t="shared" si="58"/>
        <v>0.46</v>
      </c>
      <c r="BI191" s="397">
        <f t="shared" si="58"/>
        <v>0.46</v>
      </c>
      <c r="BJ191" s="397">
        <f t="shared" si="58"/>
        <v>0.46</v>
      </c>
      <c r="BK191" s="397">
        <f>+DATA!H494</f>
        <v>0.41</v>
      </c>
      <c r="BL191" s="397">
        <f>+BK191</f>
        <v>0.41</v>
      </c>
      <c r="BM191" s="397">
        <f t="shared" ref="BM191:BV191" si="59">+BL191</f>
        <v>0.41</v>
      </c>
      <c r="BN191" s="397">
        <f t="shared" si="59"/>
        <v>0.41</v>
      </c>
      <c r="BO191" s="397">
        <f t="shared" si="59"/>
        <v>0.41</v>
      </c>
      <c r="BP191" s="397">
        <f t="shared" si="59"/>
        <v>0.41</v>
      </c>
      <c r="BQ191" s="397">
        <f t="shared" si="59"/>
        <v>0.41</v>
      </c>
      <c r="BR191" s="397">
        <f t="shared" si="59"/>
        <v>0.41</v>
      </c>
      <c r="BS191" s="397">
        <f t="shared" si="59"/>
        <v>0.41</v>
      </c>
      <c r="BT191" s="397">
        <f t="shared" si="59"/>
        <v>0.41</v>
      </c>
      <c r="BU191" s="397">
        <f t="shared" si="59"/>
        <v>0.41</v>
      </c>
      <c r="BV191" s="397">
        <f t="shared" si="59"/>
        <v>0.41</v>
      </c>
      <c r="BW191" s="1059">
        <f t="shared" ref="BW191:BW196" si="60">+SUM(C191:BV191)</f>
        <v>31.560000000000045</v>
      </c>
    </row>
    <row r="192" spans="1:75" ht="16.2" thickBot="1" x14ac:dyDescent="0.35">
      <c r="A192" s="5" t="s">
        <v>1167</v>
      </c>
      <c r="C192" s="397">
        <f>+DATA!C495</f>
        <v>0.37</v>
      </c>
      <c r="D192" s="397">
        <f>+C192</f>
        <v>0.37</v>
      </c>
      <c r="E192" s="397">
        <f t="shared" ref="E192:N192" si="61">+D192</f>
        <v>0.37</v>
      </c>
      <c r="F192" s="397">
        <f t="shared" si="61"/>
        <v>0.37</v>
      </c>
      <c r="G192" s="397">
        <f t="shared" si="61"/>
        <v>0.37</v>
      </c>
      <c r="H192" s="397">
        <f t="shared" si="61"/>
        <v>0.37</v>
      </c>
      <c r="I192" s="397">
        <f t="shared" si="61"/>
        <v>0.37</v>
      </c>
      <c r="J192" s="397">
        <f t="shared" si="61"/>
        <v>0.37</v>
      </c>
      <c r="K192" s="397">
        <f t="shared" si="61"/>
        <v>0.37</v>
      </c>
      <c r="L192" s="397">
        <f t="shared" si="61"/>
        <v>0.37</v>
      </c>
      <c r="M192" s="397">
        <f t="shared" si="61"/>
        <v>0.37</v>
      </c>
      <c r="N192" s="397">
        <f t="shared" si="61"/>
        <v>0.37</v>
      </c>
      <c r="O192" s="397">
        <f>+DATA!D495</f>
        <v>0.32</v>
      </c>
      <c r="P192" s="397">
        <f>+O192</f>
        <v>0.32</v>
      </c>
      <c r="Q192" s="397">
        <f t="shared" ref="Q192:Z192" si="62">+P192</f>
        <v>0.32</v>
      </c>
      <c r="R192" s="397">
        <f t="shared" si="62"/>
        <v>0.32</v>
      </c>
      <c r="S192" s="397">
        <f t="shared" si="62"/>
        <v>0.32</v>
      </c>
      <c r="T192" s="397">
        <f t="shared" si="62"/>
        <v>0.32</v>
      </c>
      <c r="U192" s="397">
        <f t="shared" si="62"/>
        <v>0.32</v>
      </c>
      <c r="V192" s="397">
        <f t="shared" si="62"/>
        <v>0.32</v>
      </c>
      <c r="W192" s="397">
        <f t="shared" si="62"/>
        <v>0.32</v>
      </c>
      <c r="X192" s="397">
        <f t="shared" si="62"/>
        <v>0.32</v>
      </c>
      <c r="Y192" s="397">
        <f t="shared" si="62"/>
        <v>0.32</v>
      </c>
      <c r="Z192" s="397">
        <f t="shared" si="62"/>
        <v>0.32</v>
      </c>
      <c r="AA192" s="397">
        <f>+DATA!E495</f>
        <v>0.47</v>
      </c>
      <c r="AB192" s="397">
        <f>+AA192</f>
        <v>0.47</v>
      </c>
      <c r="AC192" s="397">
        <f t="shared" ref="AC192:AL192" si="63">+AB192</f>
        <v>0.47</v>
      </c>
      <c r="AD192" s="397">
        <f t="shared" si="63"/>
        <v>0.47</v>
      </c>
      <c r="AE192" s="397">
        <f t="shared" si="63"/>
        <v>0.47</v>
      </c>
      <c r="AF192" s="397">
        <f t="shared" si="63"/>
        <v>0.47</v>
      </c>
      <c r="AG192" s="397">
        <f t="shared" si="63"/>
        <v>0.47</v>
      </c>
      <c r="AH192" s="397">
        <f t="shared" si="63"/>
        <v>0.47</v>
      </c>
      <c r="AI192" s="397">
        <f t="shared" si="63"/>
        <v>0.47</v>
      </c>
      <c r="AJ192" s="397">
        <f t="shared" si="63"/>
        <v>0.47</v>
      </c>
      <c r="AK192" s="397">
        <f t="shared" si="63"/>
        <v>0.47</v>
      </c>
      <c r="AL192" s="397">
        <f t="shared" si="63"/>
        <v>0.47</v>
      </c>
      <c r="AM192" s="397">
        <f>+DATA!F495</f>
        <v>0.38</v>
      </c>
      <c r="AN192" s="397">
        <f>+AM192</f>
        <v>0.38</v>
      </c>
      <c r="AO192" s="397">
        <f t="shared" ref="AO192:AX192" si="64">+AN192</f>
        <v>0.38</v>
      </c>
      <c r="AP192" s="397">
        <f t="shared" si="64"/>
        <v>0.38</v>
      </c>
      <c r="AQ192" s="397">
        <f t="shared" si="64"/>
        <v>0.38</v>
      </c>
      <c r="AR192" s="397">
        <f t="shared" si="64"/>
        <v>0.38</v>
      </c>
      <c r="AS192" s="397">
        <f t="shared" si="64"/>
        <v>0.38</v>
      </c>
      <c r="AT192" s="397">
        <f t="shared" si="64"/>
        <v>0.38</v>
      </c>
      <c r="AU192" s="397">
        <f t="shared" si="64"/>
        <v>0.38</v>
      </c>
      <c r="AV192" s="397">
        <f t="shared" si="64"/>
        <v>0.38</v>
      </c>
      <c r="AW192" s="397">
        <f t="shared" si="64"/>
        <v>0.38</v>
      </c>
      <c r="AX192" s="397">
        <f t="shared" si="64"/>
        <v>0.38</v>
      </c>
      <c r="AY192" s="397">
        <f>+DATA!G495</f>
        <v>0.35</v>
      </c>
      <c r="AZ192" s="397">
        <f>+AY192</f>
        <v>0.35</v>
      </c>
      <c r="BA192" s="397">
        <f t="shared" ref="BA192:BJ192" si="65">+AZ192</f>
        <v>0.35</v>
      </c>
      <c r="BB192" s="397">
        <f t="shared" si="65"/>
        <v>0.35</v>
      </c>
      <c r="BC192" s="397">
        <f t="shared" si="65"/>
        <v>0.35</v>
      </c>
      <c r="BD192" s="397">
        <f t="shared" si="65"/>
        <v>0.35</v>
      </c>
      <c r="BE192" s="397">
        <f t="shared" si="65"/>
        <v>0.35</v>
      </c>
      <c r="BF192" s="397">
        <f t="shared" si="65"/>
        <v>0.35</v>
      </c>
      <c r="BG192" s="397">
        <f t="shared" si="65"/>
        <v>0.35</v>
      </c>
      <c r="BH192" s="397">
        <f t="shared" si="65"/>
        <v>0.35</v>
      </c>
      <c r="BI192" s="397">
        <f t="shared" si="65"/>
        <v>0.35</v>
      </c>
      <c r="BJ192" s="397">
        <f t="shared" si="65"/>
        <v>0.35</v>
      </c>
      <c r="BK192" s="397">
        <f>+DATA!H495</f>
        <v>0.34</v>
      </c>
      <c r="BL192" s="397">
        <f>+BK192</f>
        <v>0.34</v>
      </c>
      <c r="BM192" s="397">
        <f t="shared" ref="BM192:BV192" si="66">+BL192</f>
        <v>0.34</v>
      </c>
      <c r="BN192" s="397">
        <f t="shared" si="66"/>
        <v>0.34</v>
      </c>
      <c r="BO192" s="397">
        <f t="shared" si="66"/>
        <v>0.34</v>
      </c>
      <c r="BP192" s="397">
        <f t="shared" si="66"/>
        <v>0.34</v>
      </c>
      <c r="BQ192" s="397">
        <f t="shared" si="66"/>
        <v>0.34</v>
      </c>
      <c r="BR192" s="397">
        <f t="shared" si="66"/>
        <v>0.34</v>
      </c>
      <c r="BS192" s="397">
        <f t="shared" si="66"/>
        <v>0.34</v>
      </c>
      <c r="BT192" s="397">
        <f t="shared" si="66"/>
        <v>0.34</v>
      </c>
      <c r="BU192" s="397">
        <f t="shared" si="66"/>
        <v>0.34</v>
      </c>
      <c r="BV192" s="397">
        <f t="shared" si="66"/>
        <v>0.34</v>
      </c>
      <c r="BW192" s="1059">
        <f t="shared" si="60"/>
        <v>26.760000000000023</v>
      </c>
    </row>
    <row r="193" spans="1:75" ht="16.2" thickBot="1" x14ac:dyDescent="0.35">
      <c r="A193" s="5" t="s">
        <v>1172</v>
      </c>
      <c r="O193" s="5">
        <f>+DATA!C497</f>
        <v>0</v>
      </c>
      <c r="P193" s="5">
        <f>+DATA!D497</f>
        <v>0.25</v>
      </c>
      <c r="Q193" s="5">
        <f>+DATA!E497</f>
        <v>0.25</v>
      </c>
      <c r="R193" s="5">
        <f>+DATA!F497</f>
        <v>0</v>
      </c>
      <c r="S193" s="5">
        <f>+DATA!G497</f>
        <v>0</v>
      </c>
      <c r="T193" s="5">
        <f>+DATA!H497</f>
        <v>0</v>
      </c>
      <c r="U193" s="5">
        <f>+DATA!I497</f>
        <v>0.25</v>
      </c>
      <c r="V193" s="5">
        <f>+DATA!J497</f>
        <v>0</v>
      </c>
      <c r="W193" s="5">
        <f>+DATA!K497</f>
        <v>0.25</v>
      </c>
      <c r="X193" s="5">
        <f>+DATA!L497</f>
        <v>0</v>
      </c>
      <c r="Y193" s="5">
        <f>+DATA!M497</f>
        <v>0</v>
      </c>
      <c r="Z193" s="5">
        <f>+DATA!N497</f>
        <v>0</v>
      </c>
      <c r="AA193" s="5">
        <f>+DATA!C497</f>
        <v>0</v>
      </c>
      <c r="AB193" s="5">
        <f>+DATA!D497</f>
        <v>0.25</v>
      </c>
      <c r="AC193" s="5">
        <f>+DATA!E497</f>
        <v>0.25</v>
      </c>
      <c r="AD193" s="5">
        <f>+DATA!F497</f>
        <v>0</v>
      </c>
      <c r="AE193" s="5">
        <f>+DATA!G497</f>
        <v>0</v>
      </c>
      <c r="AF193" s="5">
        <f>+DATA!H497</f>
        <v>0</v>
      </c>
      <c r="AG193" s="5">
        <f>+DATA!I497</f>
        <v>0.25</v>
      </c>
      <c r="AH193" s="5">
        <f>+DATA!J497</f>
        <v>0</v>
      </c>
      <c r="AI193" s="5">
        <f>+DATA!K497</f>
        <v>0.25</v>
      </c>
      <c r="AJ193" s="5">
        <f>+DATA!L497</f>
        <v>0</v>
      </c>
      <c r="AK193" s="5">
        <f>+DATA!M497</f>
        <v>0</v>
      </c>
      <c r="AL193" s="5">
        <f>+DATA!N497</f>
        <v>0</v>
      </c>
      <c r="AM193" s="5">
        <f>+DATA!C497</f>
        <v>0</v>
      </c>
      <c r="AN193" s="5">
        <f>+DATA!D497</f>
        <v>0.25</v>
      </c>
      <c r="AO193" s="5">
        <f>+DATA!E497</f>
        <v>0.25</v>
      </c>
      <c r="AP193" s="5">
        <f>+DATA!F497</f>
        <v>0</v>
      </c>
      <c r="AQ193" s="5">
        <f>+DATA!G497</f>
        <v>0</v>
      </c>
      <c r="AR193" s="5">
        <f>+DATA!H497</f>
        <v>0</v>
      </c>
      <c r="AS193" s="5">
        <f>+DATA!I497</f>
        <v>0.25</v>
      </c>
      <c r="AT193" s="5">
        <f>+DATA!J497</f>
        <v>0</v>
      </c>
      <c r="AU193" s="5">
        <f>+DATA!K497</f>
        <v>0.25</v>
      </c>
      <c r="AV193" s="5">
        <f>+DATA!L497</f>
        <v>0</v>
      </c>
      <c r="AW193" s="5">
        <f>+DATA!M497</f>
        <v>0</v>
      </c>
      <c r="AX193" s="5">
        <f>+DATA!N497</f>
        <v>0</v>
      </c>
      <c r="AY193" s="5">
        <f>+DATA!C497</f>
        <v>0</v>
      </c>
      <c r="AZ193" s="5">
        <f>+DATA!D497</f>
        <v>0.25</v>
      </c>
      <c r="BA193" s="5">
        <f>+DATA!E497</f>
        <v>0.25</v>
      </c>
      <c r="BB193" s="5">
        <f>+DATA!F497</f>
        <v>0</v>
      </c>
      <c r="BC193" s="5">
        <f>+DATA!G497</f>
        <v>0</v>
      </c>
      <c r="BD193" s="5">
        <f>+DATA!H497</f>
        <v>0</v>
      </c>
      <c r="BE193" s="5">
        <f>+DATA!I497</f>
        <v>0.25</v>
      </c>
      <c r="BF193" s="5">
        <f>+DATA!J497</f>
        <v>0</v>
      </c>
      <c r="BG193" s="5">
        <f>+DATA!K497</f>
        <v>0.25</v>
      </c>
      <c r="BH193" s="5">
        <f>+DATA!L497</f>
        <v>0</v>
      </c>
      <c r="BI193" s="5">
        <f>+DATA!M497</f>
        <v>0</v>
      </c>
      <c r="BJ193" s="5">
        <f>+DATA!N497</f>
        <v>0</v>
      </c>
      <c r="BK193" s="5">
        <f>+DATA!C497</f>
        <v>0</v>
      </c>
      <c r="BL193" s="5">
        <f>+DATA!D497</f>
        <v>0.25</v>
      </c>
      <c r="BM193" s="5">
        <f>+DATA!E497</f>
        <v>0.25</v>
      </c>
      <c r="BN193" s="5">
        <f>+DATA!F497</f>
        <v>0</v>
      </c>
      <c r="BO193" s="5">
        <f>+DATA!G497</f>
        <v>0</v>
      </c>
      <c r="BP193" s="5">
        <f>+DATA!H497</f>
        <v>0</v>
      </c>
      <c r="BQ193" s="5">
        <f>+DATA!I497</f>
        <v>0.25</v>
      </c>
      <c r="BR193" s="5">
        <f>+DATA!J497</f>
        <v>0</v>
      </c>
      <c r="BS193" s="5">
        <f>+DATA!K497</f>
        <v>0.25</v>
      </c>
      <c r="BT193" s="5">
        <f>+DATA!L497</f>
        <v>0</v>
      </c>
      <c r="BU193" s="5">
        <f>+DATA!M497</f>
        <v>0</v>
      </c>
      <c r="BV193" s="5">
        <f>+DATA!N497</f>
        <v>0</v>
      </c>
      <c r="BW193" s="1059">
        <f t="shared" si="60"/>
        <v>5</v>
      </c>
    </row>
    <row r="194" spans="1:75" ht="16.2" thickBot="1" x14ac:dyDescent="0.35"/>
    <row r="195" spans="1:75" ht="16.2" thickBot="1" x14ac:dyDescent="0.35">
      <c r="A195" s="5" t="s">
        <v>1168</v>
      </c>
      <c r="J195" s="397">
        <v>1</v>
      </c>
      <c r="V195" s="397">
        <f>+J195</f>
        <v>1</v>
      </c>
      <c r="AH195" s="397">
        <f t="shared" ref="AH195:AH196" si="67">+V195</f>
        <v>1</v>
      </c>
      <c r="AT195" s="397">
        <f t="shared" ref="AT195:AT196" si="68">+AH195</f>
        <v>1</v>
      </c>
      <c r="BF195" s="397">
        <f t="shared" ref="BF195:BF196" si="69">+AT195</f>
        <v>1</v>
      </c>
      <c r="BR195" s="397">
        <f t="shared" ref="BR195:BR196" si="70">+BF195</f>
        <v>1</v>
      </c>
      <c r="BW195" s="1059">
        <f t="shared" si="60"/>
        <v>6</v>
      </c>
    </row>
    <row r="196" spans="1:75" ht="16.2" thickBot="1" x14ac:dyDescent="0.35">
      <c r="A196" s="5" t="s">
        <v>1169</v>
      </c>
      <c r="J196" s="397">
        <v>0.02</v>
      </c>
      <c r="V196" s="397">
        <f>+J196</f>
        <v>0.02</v>
      </c>
      <c r="AH196" s="397">
        <f t="shared" si="67"/>
        <v>0.02</v>
      </c>
      <c r="AT196" s="397">
        <f t="shared" si="68"/>
        <v>0.02</v>
      </c>
      <c r="BF196" s="397">
        <f t="shared" si="69"/>
        <v>0.02</v>
      </c>
      <c r="BR196" s="397">
        <f t="shared" si="70"/>
        <v>0.02</v>
      </c>
      <c r="BW196" s="1059">
        <f t="shared" si="60"/>
        <v>0.12000000000000001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C4AA"/>
  </sheetPr>
  <dimension ref="A1:NV249"/>
  <sheetViews>
    <sheetView showGridLines="0" zoomScaleNormal="100" workbookViewId="0">
      <pane xSplit="1" ySplit="1" topLeftCell="BS4" activePane="bottomRight" state="frozen"/>
      <selection pane="topRight"/>
      <selection pane="bottomLeft"/>
      <selection pane="bottomRight"/>
    </sheetView>
  </sheetViews>
  <sheetFormatPr baseColWidth="10" defaultRowHeight="15.6" x14ac:dyDescent="0.3"/>
  <cols>
    <col min="1" max="1" width="46.44140625" style="5" customWidth="1"/>
    <col min="2" max="2" width="11.5546875" style="5"/>
    <col min="3" max="3" width="23.21875" style="5" customWidth="1"/>
    <col min="4" max="74" width="18.44140625" style="5" bestFit="1" customWidth="1"/>
    <col min="75" max="109" width="17.33203125" style="5" bestFit="1" customWidth="1"/>
    <col min="110" max="111" width="18.6640625" style="5" bestFit="1" customWidth="1"/>
    <col min="112" max="112" width="28.88671875" style="5" customWidth="1"/>
    <col min="113" max="124" width="18.6640625" style="5" bestFit="1" customWidth="1"/>
    <col min="125" max="158" width="17.33203125" style="5" bestFit="1" customWidth="1"/>
    <col min="159" max="159" width="17.33203125" style="106" bestFit="1" customWidth="1"/>
    <col min="160" max="284" width="17.33203125" style="5" bestFit="1" customWidth="1"/>
    <col min="285" max="303" width="15.44140625" style="5" bestFit="1" customWidth="1"/>
    <col min="304" max="304" width="7" style="5" bestFit="1" customWidth="1"/>
    <col min="305" max="305" width="7.77734375" style="5" bestFit="1" customWidth="1"/>
    <col min="306" max="306" width="7.109375" style="5" bestFit="1" customWidth="1"/>
    <col min="307" max="307" width="7.88671875" style="5" bestFit="1" customWidth="1"/>
    <col min="308" max="308" width="6.88671875" style="5" bestFit="1" customWidth="1"/>
    <col min="309" max="309" width="6.21875" style="5" bestFit="1" customWidth="1"/>
    <col min="310" max="310" width="7.33203125" style="5" bestFit="1" customWidth="1"/>
    <col min="311" max="311" width="7.21875" style="5" bestFit="1" customWidth="1"/>
    <col min="312" max="312" width="6.77734375" style="5" bestFit="1" customWidth="1"/>
    <col min="313" max="313" width="7.44140625" style="5" bestFit="1" customWidth="1"/>
    <col min="314" max="314" width="6.5546875" style="5" bestFit="1" customWidth="1"/>
    <col min="315" max="315" width="7.44140625" style="5" bestFit="1" customWidth="1"/>
    <col min="316" max="316" width="7" style="5" bestFit="1" customWidth="1"/>
    <col min="317" max="317" width="7.77734375" style="5" bestFit="1" customWidth="1"/>
    <col min="318" max="318" width="7.109375" style="5" bestFit="1" customWidth="1"/>
    <col min="319" max="319" width="7.88671875" style="5" bestFit="1" customWidth="1"/>
    <col min="320" max="320" width="6.88671875" style="5" bestFit="1" customWidth="1"/>
    <col min="321" max="321" width="6.21875" style="5" bestFit="1" customWidth="1"/>
    <col min="322" max="322" width="7.33203125" style="5" bestFit="1" customWidth="1"/>
    <col min="323" max="323" width="7.21875" style="5" bestFit="1" customWidth="1"/>
    <col min="324" max="324" width="6.77734375" style="5" bestFit="1" customWidth="1"/>
    <col min="325" max="325" width="7.44140625" style="5" bestFit="1" customWidth="1"/>
    <col min="326" max="326" width="6.5546875" style="5" bestFit="1" customWidth="1"/>
    <col min="327" max="327" width="7.44140625" style="5" bestFit="1" customWidth="1"/>
    <col min="328" max="328" width="7" style="5" bestFit="1" customWidth="1"/>
    <col min="329" max="329" width="7.77734375" style="5" bestFit="1" customWidth="1"/>
    <col min="330" max="330" width="7.109375" style="5" bestFit="1" customWidth="1"/>
    <col min="331" max="331" width="7.88671875" style="5" bestFit="1" customWidth="1"/>
    <col min="332" max="332" width="6.88671875" style="5" bestFit="1" customWidth="1"/>
    <col min="333" max="333" width="6.21875" style="5" bestFit="1" customWidth="1"/>
    <col min="334" max="334" width="7.33203125" style="5" bestFit="1" customWidth="1"/>
    <col min="335" max="335" width="7.21875" style="5" bestFit="1" customWidth="1"/>
    <col min="336" max="336" width="6.77734375" style="5" bestFit="1" customWidth="1"/>
    <col min="337" max="337" width="7.44140625" style="5" bestFit="1" customWidth="1"/>
    <col min="338" max="338" width="6.5546875" style="5" bestFit="1" customWidth="1"/>
    <col min="339" max="16384" width="11.5546875" style="5"/>
  </cols>
  <sheetData>
    <row r="1" spans="1:386" s="106" customFormat="1" ht="62.4" customHeight="1" x14ac:dyDescent="0.3">
      <c r="A1" s="1299" t="s">
        <v>1268</v>
      </c>
      <c r="B1" s="5"/>
      <c r="C1" s="424">
        <v>40179</v>
      </c>
      <c r="D1" s="424">
        <v>40210</v>
      </c>
      <c r="E1" s="424">
        <v>40238</v>
      </c>
      <c r="F1" s="424">
        <v>40269</v>
      </c>
      <c r="G1" s="424">
        <v>40299</v>
      </c>
      <c r="H1" s="424">
        <v>40330</v>
      </c>
      <c r="I1" s="424">
        <v>40360</v>
      </c>
      <c r="J1" s="424">
        <v>40391</v>
      </c>
      <c r="K1" s="424">
        <v>40422</v>
      </c>
      <c r="L1" s="424">
        <v>40452</v>
      </c>
      <c r="M1" s="424">
        <v>40483</v>
      </c>
      <c r="N1" s="424">
        <v>40513</v>
      </c>
      <c r="O1" s="424">
        <v>40544</v>
      </c>
      <c r="P1" s="424">
        <v>40575</v>
      </c>
      <c r="Q1" s="424">
        <v>40603</v>
      </c>
      <c r="R1" s="424">
        <v>40634</v>
      </c>
      <c r="S1" s="424">
        <v>40664</v>
      </c>
      <c r="T1" s="424">
        <v>40695</v>
      </c>
      <c r="U1" s="424">
        <v>40725</v>
      </c>
      <c r="V1" s="424">
        <v>40756</v>
      </c>
      <c r="W1" s="424">
        <v>40787</v>
      </c>
      <c r="X1" s="424">
        <v>40817</v>
      </c>
      <c r="Y1" s="424">
        <v>40848</v>
      </c>
      <c r="Z1" s="424">
        <v>40878</v>
      </c>
      <c r="AA1" s="424">
        <v>40909</v>
      </c>
      <c r="AB1" s="424">
        <v>40940</v>
      </c>
      <c r="AC1" s="424">
        <v>40969</v>
      </c>
      <c r="AD1" s="424">
        <v>41000</v>
      </c>
      <c r="AE1" s="424">
        <v>41030</v>
      </c>
      <c r="AF1" s="424">
        <v>41061</v>
      </c>
      <c r="AG1" s="424">
        <v>41091</v>
      </c>
      <c r="AH1" s="424">
        <v>41122</v>
      </c>
      <c r="AI1" s="424">
        <v>41153</v>
      </c>
      <c r="AJ1" s="424">
        <v>41183</v>
      </c>
      <c r="AK1" s="424">
        <v>41214</v>
      </c>
      <c r="AL1" s="424">
        <v>41244</v>
      </c>
      <c r="AM1" s="424">
        <v>41275</v>
      </c>
      <c r="AN1" s="424">
        <v>41306</v>
      </c>
      <c r="AO1" s="424">
        <v>41334</v>
      </c>
      <c r="AP1" s="424">
        <v>41365</v>
      </c>
      <c r="AQ1" s="424">
        <v>41395</v>
      </c>
      <c r="AR1" s="424">
        <v>41426</v>
      </c>
      <c r="AS1" s="424">
        <v>41456</v>
      </c>
      <c r="AT1" s="424">
        <v>41487</v>
      </c>
      <c r="AU1" s="424">
        <v>41518</v>
      </c>
      <c r="AV1" s="424">
        <v>41548</v>
      </c>
      <c r="AW1" s="424">
        <v>41579</v>
      </c>
      <c r="AX1" s="424">
        <v>41609</v>
      </c>
      <c r="AY1" s="424">
        <v>41640</v>
      </c>
      <c r="AZ1" s="424">
        <v>41671</v>
      </c>
      <c r="BA1" s="424">
        <v>41699</v>
      </c>
      <c r="BB1" s="424">
        <v>41730</v>
      </c>
      <c r="BC1" s="424">
        <v>41760</v>
      </c>
      <c r="BD1" s="424">
        <v>41791</v>
      </c>
      <c r="BE1" s="424">
        <v>41821</v>
      </c>
      <c r="BF1" s="424">
        <v>41852</v>
      </c>
      <c r="BG1" s="424">
        <v>41883</v>
      </c>
      <c r="BH1" s="424">
        <v>41913</v>
      </c>
      <c r="BI1" s="424">
        <v>41944</v>
      </c>
      <c r="BJ1" s="424">
        <v>41974</v>
      </c>
      <c r="BK1" s="424">
        <v>42005</v>
      </c>
      <c r="BL1" s="424">
        <v>42036</v>
      </c>
      <c r="BM1" s="424">
        <v>42064</v>
      </c>
      <c r="BN1" s="424">
        <v>42095</v>
      </c>
      <c r="BO1" s="424">
        <v>42125</v>
      </c>
      <c r="BP1" s="424">
        <v>42156</v>
      </c>
      <c r="BQ1" s="424">
        <v>42186</v>
      </c>
      <c r="BR1" s="424">
        <v>42217</v>
      </c>
      <c r="BS1" s="424">
        <v>42248</v>
      </c>
      <c r="BT1" s="424">
        <v>42278</v>
      </c>
      <c r="BU1" s="424">
        <v>42309</v>
      </c>
      <c r="BV1" s="424">
        <v>42339</v>
      </c>
      <c r="BW1" s="424">
        <v>42370</v>
      </c>
      <c r="BX1" s="424">
        <v>42401</v>
      </c>
      <c r="BY1" s="424">
        <v>42430</v>
      </c>
      <c r="BZ1" s="424">
        <v>42461</v>
      </c>
      <c r="CA1" s="424">
        <v>42491</v>
      </c>
      <c r="CB1" s="424">
        <v>42522</v>
      </c>
      <c r="CC1" s="424">
        <v>42552</v>
      </c>
      <c r="CD1" s="424">
        <v>42583</v>
      </c>
      <c r="CE1" s="424">
        <v>42614</v>
      </c>
      <c r="CF1" s="424">
        <v>42644</v>
      </c>
      <c r="CG1" s="424">
        <v>42675</v>
      </c>
      <c r="CH1" s="424">
        <v>42705</v>
      </c>
      <c r="CI1" s="424">
        <v>42736</v>
      </c>
      <c r="CJ1" s="424">
        <v>42767</v>
      </c>
      <c r="CK1" s="424">
        <v>42795</v>
      </c>
      <c r="CL1" s="424">
        <v>42826</v>
      </c>
      <c r="CM1" s="424">
        <v>42856</v>
      </c>
      <c r="CN1" s="424">
        <v>42887</v>
      </c>
      <c r="CO1" s="424">
        <v>42917</v>
      </c>
      <c r="CP1" s="424">
        <v>42948</v>
      </c>
      <c r="CQ1" s="424">
        <v>42979</v>
      </c>
      <c r="CR1" s="424">
        <v>43009</v>
      </c>
      <c r="CS1" s="424">
        <v>43040</v>
      </c>
      <c r="CT1" s="424">
        <v>43070</v>
      </c>
      <c r="CU1" s="424">
        <v>43101</v>
      </c>
      <c r="CV1" s="424">
        <v>43132</v>
      </c>
      <c r="CW1" s="424">
        <v>43160</v>
      </c>
      <c r="CX1" s="424">
        <v>43191</v>
      </c>
      <c r="CY1" s="424">
        <v>43221</v>
      </c>
      <c r="CZ1" s="424">
        <v>43252</v>
      </c>
      <c r="DA1" s="424">
        <v>43282</v>
      </c>
      <c r="DB1" s="424">
        <v>43313</v>
      </c>
      <c r="DC1" s="424">
        <v>43344</v>
      </c>
      <c r="DD1" s="424">
        <v>43374</v>
      </c>
      <c r="DE1" s="424">
        <v>43405</v>
      </c>
      <c r="DF1" s="424">
        <v>43435</v>
      </c>
      <c r="DG1" s="424">
        <v>43466</v>
      </c>
      <c r="DH1" s="424">
        <v>43497</v>
      </c>
      <c r="DI1" s="424">
        <v>43525</v>
      </c>
      <c r="DJ1" s="424">
        <v>43556</v>
      </c>
      <c r="DK1" s="424">
        <v>43586</v>
      </c>
      <c r="DL1" s="424">
        <v>43617</v>
      </c>
      <c r="DM1" s="424">
        <v>43647</v>
      </c>
      <c r="DN1" s="424">
        <v>43678</v>
      </c>
      <c r="DO1" s="424">
        <v>43709</v>
      </c>
      <c r="DP1" s="424">
        <v>43739</v>
      </c>
      <c r="DQ1" s="424">
        <v>43770</v>
      </c>
      <c r="DR1" s="424">
        <v>43800</v>
      </c>
      <c r="DS1" s="424">
        <v>43831</v>
      </c>
      <c r="DT1" s="424">
        <v>43862</v>
      </c>
      <c r="DU1" s="424">
        <v>43891</v>
      </c>
      <c r="DV1" s="424">
        <v>43922</v>
      </c>
      <c r="DW1" s="424">
        <v>43952</v>
      </c>
      <c r="DX1" s="424">
        <v>43983</v>
      </c>
      <c r="DY1" s="424">
        <v>44013</v>
      </c>
      <c r="DZ1" s="424">
        <v>44044</v>
      </c>
      <c r="EA1" s="424">
        <v>44075</v>
      </c>
      <c r="EB1" s="424">
        <v>44105</v>
      </c>
      <c r="EC1" s="424">
        <v>44136</v>
      </c>
      <c r="ED1" s="424">
        <v>44166</v>
      </c>
      <c r="EE1" s="424">
        <v>44197</v>
      </c>
      <c r="EF1" s="424">
        <v>44228</v>
      </c>
      <c r="EG1" s="424">
        <v>44256</v>
      </c>
      <c r="EH1" s="424">
        <v>44287</v>
      </c>
      <c r="EI1" s="424">
        <v>44317</v>
      </c>
      <c r="EJ1" s="424">
        <v>44348</v>
      </c>
      <c r="EK1" s="424">
        <v>44378</v>
      </c>
      <c r="EL1" s="424">
        <v>44409</v>
      </c>
      <c r="EM1" s="424">
        <v>44440</v>
      </c>
      <c r="EN1" s="424">
        <v>44470</v>
      </c>
      <c r="EO1" s="424">
        <v>44501</v>
      </c>
      <c r="EP1" s="424">
        <v>44531</v>
      </c>
      <c r="EQ1" s="424">
        <v>44562</v>
      </c>
      <c r="ER1" s="424">
        <v>44593</v>
      </c>
      <c r="ES1" s="424">
        <v>44621</v>
      </c>
      <c r="ET1" s="424">
        <v>44652</v>
      </c>
      <c r="EU1" s="424">
        <v>44682</v>
      </c>
      <c r="EV1" s="424">
        <v>44713</v>
      </c>
      <c r="EW1" s="424">
        <v>44743</v>
      </c>
      <c r="EX1" s="424">
        <v>44774</v>
      </c>
      <c r="EY1" s="424">
        <v>44805</v>
      </c>
      <c r="EZ1" s="424">
        <v>44835</v>
      </c>
      <c r="FA1" s="424">
        <v>44866</v>
      </c>
      <c r="FB1" s="424">
        <v>44896</v>
      </c>
      <c r="FC1" s="424">
        <v>44927</v>
      </c>
      <c r="FD1" s="424">
        <v>44958</v>
      </c>
      <c r="FE1" s="424">
        <v>44986</v>
      </c>
      <c r="FF1" s="424">
        <v>45017</v>
      </c>
      <c r="FG1" s="424">
        <v>45047</v>
      </c>
      <c r="FH1" s="424">
        <v>45078</v>
      </c>
      <c r="FI1" s="424">
        <v>45108</v>
      </c>
      <c r="FJ1" s="424">
        <v>45139</v>
      </c>
      <c r="FK1" s="424">
        <v>45170</v>
      </c>
      <c r="FL1" s="424">
        <v>45200</v>
      </c>
      <c r="FM1" s="424">
        <v>45231</v>
      </c>
      <c r="FN1" s="424">
        <v>45261</v>
      </c>
      <c r="FO1" s="424">
        <v>45292</v>
      </c>
      <c r="FP1" s="424">
        <v>45323</v>
      </c>
      <c r="FQ1" s="424">
        <v>45352</v>
      </c>
      <c r="FR1" s="424">
        <v>45383</v>
      </c>
      <c r="FS1" s="424">
        <v>45413</v>
      </c>
      <c r="FT1" s="424">
        <v>45444</v>
      </c>
      <c r="FU1" s="424">
        <v>45474</v>
      </c>
      <c r="FV1" s="424">
        <v>45505</v>
      </c>
      <c r="FW1" s="424">
        <v>45536</v>
      </c>
      <c r="FX1" s="424">
        <v>45566</v>
      </c>
      <c r="FY1" s="424">
        <v>45597</v>
      </c>
      <c r="FZ1" s="424">
        <v>45627</v>
      </c>
      <c r="GA1" s="424">
        <v>45658</v>
      </c>
      <c r="GB1" s="424">
        <v>45689</v>
      </c>
      <c r="GC1" s="424">
        <v>45717</v>
      </c>
      <c r="GD1" s="424">
        <v>45748</v>
      </c>
      <c r="GE1" s="424">
        <v>45778</v>
      </c>
      <c r="GF1" s="424">
        <v>45809</v>
      </c>
      <c r="GG1" s="424">
        <v>45839</v>
      </c>
      <c r="GH1" s="424">
        <v>45870</v>
      </c>
      <c r="GI1" s="424">
        <v>45901</v>
      </c>
      <c r="GJ1" s="424">
        <v>45931</v>
      </c>
      <c r="GK1" s="424">
        <v>45962</v>
      </c>
      <c r="GL1" s="424">
        <v>45992</v>
      </c>
      <c r="GM1" s="424">
        <v>46023</v>
      </c>
      <c r="GN1" s="424">
        <v>46054</v>
      </c>
      <c r="GO1" s="424">
        <v>46082</v>
      </c>
      <c r="GP1" s="424">
        <v>46113</v>
      </c>
      <c r="GQ1" s="424">
        <v>46143</v>
      </c>
      <c r="GR1" s="424">
        <v>46174</v>
      </c>
      <c r="GS1" s="424">
        <v>46204</v>
      </c>
      <c r="GT1" s="424">
        <v>46235</v>
      </c>
      <c r="GU1" s="424">
        <v>46266</v>
      </c>
      <c r="GV1" s="424">
        <v>46296</v>
      </c>
      <c r="GW1" s="424">
        <v>46327</v>
      </c>
      <c r="GX1" s="424">
        <v>46357</v>
      </c>
      <c r="GY1" s="424">
        <v>46388</v>
      </c>
      <c r="GZ1" s="424">
        <v>46419</v>
      </c>
      <c r="HA1" s="424">
        <v>46447</v>
      </c>
      <c r="HB1" s="424">
        <v>46478</v>
      </c>
      <c r="HC1" s="424">
        <v>46508</v>
      </c>
      <c r="HD1" s="424">
        <v>46539</v>
      </c>
      <c r="HE1" s="424">
        <v>46569</v>
      </c>
      <c r="HF1" s="424">
        <v>46600</v>
      </c>
      <c r="HG1" s="424">
        <v>46631</v>
      </c>
      <c r="HH1" s="424">
        <v>46661</v>
      </c>
      <c r="HI1" s="424">
        <v>46692</v>
      </c>
      <c r="HJ1" s="424">
        <v>46722</v>
      </c>
      <c r="HK1" s="424">
        <v>46753</v>
      </c>
      <c r="HL1" s="424">
        <v>46784</v>
      </c>
      <c r="HM1" s="424">
        <v>46813</v>
      </c>
      <c r="HN1" s="424">
        <v>46844</v>
      </c>
      <c r="HO1" s="424">
        <v>46874</v>
      </c>
      <c r="HP1" s="424">
        <v>46905</v>
      </c>
      <c r="HQ1" s="424">
        <v>46935</v>
      </c>
      <c r="HR1" s="424">
        <v>46966</v>
      </c>
      <c r="HS1" s="424">
        <v>46997</v>
      </c>
      <c r="HT1" s="424">
        <v>47027</v>
      </c>
      <c r="HU1" s="424">
        <v>47058</v>
      </c>
      <c r="HV1" s="424">
        <v>47088</v>
      </c>
      <c r="HW1" s="424">
        <v>47119</v>
      </c>
      <c r="HX1" s="424">
        <v>47150</v>
      </c>
      <c r="HY1" s="424">
        <v>47178</v>
      </c>
      <c r="HZ1" s="424">
        <v>47209</v>
      </c>
      <c r="IA1" s="424">
        <v>47239</v>
      </c>
      <c r="IB1" s="424">
        <v>47270</v>
      </c>
      <c r="IC1" s="424">
        <v>47300</v>
      </c>
      <c r="ID1" s="424">
        <v>47331</v>
      </c>
      <c r="IE1" s="424">
        <v>47362</v>
      </c>
      <c r="IF1" s="424">
        <v>47392</v>
      </c>
      <c r="IG1" s="424">
        <v>47423</v>
      </c>
      <c r="IH1" s="424">
        <v>47453</v>
      </c>
      <c r="II1" s="424">
        <v>47484</v>
      </c>
      <c r="IJ1" s="424">
        <v>47515</v>
      </c>
      <c r="IK1" s="424">
        <v>47543</v>
      </c>
      <c r="IL1" s="424">
        <v>47574</v>
      </c>
      <c r="IM1" s="424">
        <v>47604</v>
      </c>
      <c r="IN1" s="424">
        <v>47635</v>
      </c>
      <c r="IO1" s="424">
        <v>47665</v>
      </c>
      <c r="IP1" s="424">
        <v>47696</v>
      </c>
      <c r="IQ1" s="424">
        <v>47727</v>
      </c>
      <c r="IR1" s="424">
        <v>47757</v>
      </c>
      <c r="IS1" s="424">
        <v>47788</v>
      </c>
      <c r="IT1" s="424">
        <v>47818</v>
      </c>
      <c r="IU1" s="424">
        <v>47849</v>
      </c>
      <c r="IV1" s="424">
        <v>47880</v>
      </c>
      <c r="IW1" s="424">
        <v>47908</v>
      </c>
      <c r="IX1" s="424">
        <v>47939</v>
      </c>
      <c r="IY1" s="424">
        <v>47969</v>
      </c>
      <c r="IZ1" s="424">
        <v>48000</v>
      </c>
      <c r="JA1" s="424">
        <v>48030</v>
      </c>
      <c r="JB1" s="424">
        <v>48061</v>
      </c>
      <c r="JC1" s="424">
        <v>48092</v>
      </c>
      <c r="JD1" s="424">
        <v>48122</v>
      </c>
      <c r="JE1" s="424">
        <v>48153</v>
      </c>
      <c r="JF1" s="424">
        <v>48183</v>
      </c>
      <c r="JG1" s="424">
        <v>48214</v>
      </c>
      <c r="JH1" s="424">
        <v>48245</v>
      </c>
      <c r="JI1" s="424">
        <v>48274</v>
      </c>
      <c r="JJ1" s="424">
        <v>48305</v>
      </c>
      <c r="JK1" s="424">
        <v>48335</v>
      </c>
      <c r="JL1" s="424">
        <v>48366</v>
      </c>
      <c r="JM1" s="424">
        <v>48396</v>
      </c>
      <c r="JN1" s="424">
        <v>48427</v>
      </c>
      <c r="JO1" s="424">
        <v>48458</v>
      </c>
      <c r="JP1" s="424">
        <v>48488</v>
      </c>
      <c r="JQ1" s="424">
        <v>48519</v>
      </c>
      <c r="JR1" s="424">
        <v>48549</v>
      </c>
      <c r="JS1" s="424">
        <v>48580</v>
      </c>
      <c r="JT1" s="424">
        <v>48611</v>
      </c>
      <c r="JU1" s="424">
        <v>48639</v>
      </c>
      <c r="JV1" s="424">
        <v>48670</v>
      </c>
      <c r="JW1" s="424">
        <v>48700</v>
      </c>
      <c r="JX1" s="424">
        <v>48731</v>
      </c>
      <c r="JY1" s="424">
        <v>48761</v>
      </c>
      <c r="JZ1" s="424">
        <v>48792</v>
      </c>
      <c r="KA1" s="424">
        <v>48823</v>
      </c>
      <c r="KB1" s="424">
        <v>48853</v>
      </c>
      <c r="KC1" s="424">
        <v>48884</v>
      </c>
      <c r="KD1" s="424">
        <v>48914</v>
      </c>
      <c r="KE1" s="424">
        <v>48945</v>
      </c>
      <c r="KF1" s="424">
        <v>48976</v>
      </c>
      <c r="KG1" s="424">
        <v>49004</v>
      </c>
      <c r="KH1" s="424">
        <v>49035</v>
      </c>
      <c r="KI1" s="424">
        <v>49065</v>
      </c>
      <c r="KJ1" s="424">
        <v>49096</v>
      </c>
      <c r="KK1" s="424">
        <v>49126</v>
      </c>
      <c r="KL1" s="424">
        <v>49157</v>
      </c>
      <c r="KM1" s="424">
        <v>49188</v>
      </c>
      <c r="KN1" s="424">
        <v>49218</v>
      </c>
      <c r="KO1" s="424">
        <v>49249</v>
      </c>
      <c r="KP1" s="424">
        <v>49279</v>
      </c>
      <c r="KQ1" s="424">
        <v>49310</v>
      </c>
      <c r="KR1" s="424">
        <v>49341</v>
      </c>
      <c r="KS1" s="424">
        <v>49369</v>
      </c>
      <c r="KT1" s="424">
        <v>49400</v>
      </c>
      <c r="KU1" s="424">
        <v>49430</v>
      </c>
      <c r="KV1" s="424">
        <v>49461</v>
      </c>
      <c r="KW1" s="424">
        <v>49491</v>
      </c>
      <c r="KX1" s="424">
        <v>49522</v>
      </c>
      <c r="KY1" s="424">
        <v>49553</v>
      </c>
      <c r="KZ1" s="424">
        <v>49583</v>
      </c>
      <c r="LA1" s="424">
        <v>49614</v>
      </c>
      <c r="LB1" s="424">
        <v>49644</v>
      </c>
      <c r="LC1" s="424">
        <v>49675</v>
      </c>
      <c r="LD1" s="424">
        <v>49706</v>
      </c>
      <c r="LE1" s="424">
        <v>49735</v>
      </c>
      <c r="LF1" s="424">
        <v>49766</v>
      </c>
      <c r="LG1" s="424">
        <v>49796</v>
      </c>
      <c r="LH1" s="424">
        <v>49827</v>
      </c>
      <c r="LI1" s="424">
        <v>49857</v>
      </c>
      <c r="LJ1" s="424">
        <v>49888</v>
      </c>
      <c r="LK1" s="424">
        <v>49919</v>
      </c>
      <c r="LL1" s="424">
        <v>49949</v>
      </c>
      <c r="LM1" s="424">
        <v>49980</v>
      </c>
      <c r="LN1" s="424">
        <v>50010</v>
      </c>
      <c r="LO1" s="424">
        <v>50041</v>
      </c>
      <c r="LP1" s="424">
        <v>50072</v>
      </c>
      <c r="LQ1" s="424">
        <v>50100</v>
      </c>
      <c r="LR1" s="424">
        <v>50131</v>
      </c>
      <c r="LS1" s="424">
        <v>50161</v>
      </c>
      <c r="LT1" s="424">
        <v>50192</v>
      </c>
      <c r="LU1" s="424">
        <v>50222</v>
      </c>
      <c r="LV1" s="424">
        <v>50253</v>
      </c>
      <c r="LW1" s="424">
        <v>50284</v>
      </c>
      <c r="LX1" s="424">
        <v>50314</v>
      </c>
      <c r="LY1" s="424">
        <v>50345</v>
      </c>
      <c r="LZ1" s="424">
        <v>50375</v>
      </c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</row>
    <row r="2" spans="1:386" s="106" customFormat="1" x14ac:dyDescent="0.3">
      <c r="A2" s="4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3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3"/>
      <c r="FT2" s="63"/>
      <c r="FU2" s="63"/>
      <c r="FV2" s="63"/>
      <c r="FW2" s="63"/>
      <c r="FX2" s="63"/>
      <c r="FY2" s="63"/>
      <c r="FZ2" s="63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3"/>
      <c r="GO2" s="63"/>
      <c r="GP2" s="63"/>
      <c r="GQ2" s="63"/>
      <c r="GR2" s="63"/>
      <c r="GS2" s="63"/>
      <c r="GT2" s="63"/>
      <c r="GU2" s="63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3"/>
      <c r="HJ2" s="63"/>
      <c r="HK2" s="63"/>
      <c r="HL2" s="63"/>
      <c r="HM2" s="63"/>
      <c r="HN2" s="63"/>
      <c r="HO2" s="63"/>
      <c r="HP2" s="63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3"/>
      <c r="IE2" s="63"/>
      <c r="IF2" s="63"/>
      <c r="IG2" s="63"/>
      <c r="IH2" s="63"/>
      <c r="II2" s="63"/>
      <c r="IJ2" s="63"/>
      <c r="IK2" s="63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3"/>
      <c r="IZ2" s="63"/>
      <c r="JA2" s="63"/>
      <c r="JB2" s="63"/>
      <c r="JC2" s="63"/>
      <c r="JD2" s="63"/>
      <c r="JE2" s="63"/>
      <c r="JF2" s="63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3"/>
      <c r="JU2" s="63"/>
      <c r="JV2" s="63"/>
      <c r="JW2" s="63"/>
      <c r="JX2" s="63"/>
      <c r="JY2" s="63"/>
      <c r="JZ2" s="63"/>
      <c r="KA2" s="63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3"/>
      <c r="KP2" s="63"/>
      <c r="KQ2" s="63"/>
      <c r="KR2" s="63"/>
      <c r="KS2" s="63"/>
      <c r="KT2" s="63"/>
      <c r="KU2" s="63"/>
      <c r="KV2" s="63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3"/>
      <c r="LK2" s="63"/>
      <c r="LL2" s="63"/>
      <c r="LM2" s="63"/>
      <c r="LN2" s="63"/>
      <c r="LO2" s="63"/>
      <c r="LP2" s="63"/>
      <c r="LQ2" s="63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3"/>
      <c r="MF2" s="63"/>
      <c r="MG2" s="63"/>
      <c r="MH2" s="63"/>
      <c r="MI2" s="63"/>
      <c r="MJ2" s="63"/>
      <c r="MK2" s="63"/>
      <c r="ML2" s="63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3"/>
      <c r="NA2" s="63"/>
      <c r="NB2" s="63"/>
      <c r="NC2" s="63"/>
      <c r="ND2" s="63"/>
      <c r="NE2" s="63"/>
      <c r="NF2" s="63"/>
      <c r="NG2" s="63"/>
      <c r="NH2" s="63"/>
      <c r="NI2" s="63"/>
      <c r="NJ2" s="63"/>
      <c r="NK2" s="63"/>
      <c r="NL2" s="63"/>
      <c r="NM2" s="63"/>
      <c r="NN2" s="63"/>
      <c r="NO2" s="63"/>
      <c r="NP2" s="63"/>
      <c r="NQ2" s="63"/>
      <c r="NR2" s="63"/>
      <c r="NS2" s="63"/>
      <c r="NT2" s="63"/>
      <c r="NU2" s="63"/>
      <c r="NV2" s="63"/>
    </row>
    <row r="3" spans="1:386" s="106" customFormat="1" x14ac:dyDescent="0.3">
      <c r="A3" s="423" t="s">
        <v>1042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3"/>
      <c r="FB3" s="63"/>
      <c r="FC3" s="63"/>
      <c r="FD3" s="63"/>
      <c r="FE3" s="63"/>
      <c r="FF3" s="63"/>
      <c r="FG3" s="63"/>
      <c r="FH3" s="63"/>
      <c r="FI3" s="63"/>
      <c r="FJ3" s="63"/>
      <c r="FK3" s="63"/>
      <c r="FL3" s="63"/>
      <c r="FM3" s="63"/>
      <c r="FN3" s="63"/>
      <c r="FO3" s="63"/>
      <c r="FP3" s="63"/>
      <c r="FQ3" s="63"/>
      <c r="FR3" s="63"/>
      <c r="FS3" s="63"/>
      <c r="FT3" s="63"/>
      <c r="FU3" s="63"/>
      <c r="FV3" s="63"/>
      <c r="FW3" s="63"/>
      <c r="FX3" s="63"/>
      <c r="FY3" s="63"/>
      <c r="FZ3" s="63"/>
      <c r="GA3" s="63"/>
      <c r="GB3" s="63"/>
      <c r="GC3" s="63"/>
      <c r="GD3" s="63"/>
      <c r="GE3" s="63"/>
      <c r="GF3" s="63"/>
      <c r="GG3" s="63"/>
      <c r="GH3" s="63"/>
      <c r="GI3" s="63"/>
      <c r="GJ3" s="63"/>
      <c r="GK3" s="63"/>
      <c r="GL3" s="63"/>
      <c r="GM3" s="63"/>
      <c r="GN3" s="63"/>
      <c r="GO3" s="63"/>
      <c r="GP3" s="63"/>
      <c r="GQ3" s="63"/>
      <c r="GR3" s="63"/>
      <c r="GS3" s="63"/>
      <c r="GT3" s="63"/>
      <c r="GU3" s="63"/>
      <c r="GV3" s="63"/>
      <c r="GW3" s="63"/>
      <c r="GX3" s="63"/>
      <c r="GY3" s="63"/>
      <c r="GZ3" s="63"/>
      <c r="HA3" s="63"/>
      <c r="HB3" s="63"/>
      <c r="HC3" s="63"/>
      <c r="HD3" s="63"/>
      <c r="HE3" s="63"/>
      <c r="HF3" s="63"/>
      <c r="HG3" s="63"/>
      <c r="HH3" s="63"/>
      <c r="HI3" s="63"/>
      <c r="HJ3" s="63"/>
      <c r="HK3" s="63"/>
      <c r="HL3" s="63"/>
      <c r="HM3" s="63"/>
      <c r="HN3" s="63"/>
      <c r="HO3" s="63"/>
      <c r="HP3" s="63"/>
      <c r="HQ3" s="63"/>
      <c r="HR3" s="63"/>
      <c r="HS3" s="63"/>
      <c r="HT3" s="63"/>
      <c r="HU3" s="63"/>
      <c r="HV3" s="63"/>
      <c r="HW3" s="63"/>
      <c r="HX3" s="63"/>
      <c r="HY3" s="63"/>
      <c r="HZ3" s="63"/>
      <c r="IA3" s="63"/>
      <c r="IB3" s="63"/>
      <c r="IC3" s="63"/>
      <c r="ID3" s="63"/>
      <c r="IE3" s="63"/>
      <c r="IF3" s="63"/>
      <c r="IG3" s="63"/>
      <c r="IH3" s="63"/>
      <c r="II3" s="63"/>
      <c r="IJ3" s="63"/>
      <c r="IK3" s="63"/>
      <c r="IL3" s="63"/>
      <c r="IM3" s="63"/>
      <c r="IN3" s="63"/>
      <c r="IO3" s="63"/>
      <c r="IP3" s="63"/>
      <c r="IQ3" s="63"/>
      <c r="IR3" s="63"/>
      <c r="IS3" s="63"/>
      <c r="IT3" s="63"/>
      <c r="IU3" s="63"/>
      <c r="IV3" s="63"/>
      <c r="IW3" s="63"/>
      <c r="IX3" s="63"/>
      <c r="IY3" s="63"/>
      <c r="IZ3" s="63"/>
      <c r="JA3" s="63"/>
      <c r="JB3" s="63"/>
      <c r="JC3" s="63"/>
      <c r="JD3" s="63"/>
      <c r="JE3" s="63"/>
      <c r="JF3" s="63"/>
      <c r="JG3" s="63"/>
      <c r="JH3" s="63"/>
      <c r="JI3" s="63"/>
      <c r="JJ3" s="63"/>
      <c r="JK3" s="63"/>
      <c r="JL3" s="63"/>
      <c r="JM3" s="63"/>
      <c r="JN3" s="63"/>
      <c r="JO3" s="63"/>
      <c r="JP3" s="63"/>
      <c r="JQ3" s="63"/>
      <c r="JR3" s="63"/>
      <c r="JS3" s="63"/>
      <c r="JT3" s="63"/>
      <c r="JU3" s="63"/>
      <c r="JV3" s="63"/>
      <c r="JW3" s="63"/>
      <c r="JX3" s="63"/>
      <c r="JY3" s="63"/>
      <c r="JZ3" s="63"/>
      <c r="KA3" s="63"/>
      <c r="KB3" s="63"/>
      <c r="KC3" s="63"/>
      <c r="KD3" s="63"/>
      <c r="KE3" s="63"/>
      <c r="KF3" s="63"/>
      <c r="KG3" s="63"/>
      <c r="KH3" s="63"/>
      <c r="KI3" s="63"/>
      <c r="KJ3" s="63"/>
      <c r="KK3" s="63"/>
      <c r="KL3" s="63"/>
      <c r="KM3" s="63"/>
      <c r="KN3" s="63"/>
      <c r="KO3" s="63"/>
      <c r="KP3" s="63"/>
      <c r="KQ3" s="63"/>
      <c r="KR3" s="63"/>
      <c r="KS3" s="63"/>
      <c r="KT3" s="63"/>
      <c r="KU3" s="63"/>
      <c r="KV3" s="63"/>
      <c r="KW3" s="63"/>
      <c r="KX3" s="63"/>
      <c r="KY3" s="63"/>
      <c r="KZ3" s="63"/>
      <c r="LA3" s="63"/>
      <c r="LB3" s="63"/>
      <c r="LC3" s="63"/>
      <c r="LD3" s="63"/>
      <c r="LE3" s="63"/>
      <c r="LF3" s="63"/>
      <c r="LG3" s="63"/>
      <c r="LH3" s="63"/>
      <c r="LI3" s="63"/>
      <c r="LJ3" s="63"/>
      <c r="LK3" s="63"/>
      <c r="LL3" s="63"/>
      <c r="LM3" s="63"/>
      <c r="LN3" s="63"/>
      <c r="LO3" s="63"/>
      <c r="LP3" s="63"/>
      <c r="LQ3" s="63"/>
      <c r="LR3" s="63"/>
      <c r="LS3" s="63"/>
      <c r="LT3" s="63"/>
      <c r="LU3" s="63"/>
      <c r="LV3" s="63"/>
      <c r="LW3" s="63"/>
      <c r="LX3" s="63"/>
      <c r="LY3" s="63"/>
      <c r="LZ3" s="63"/>
      <c r="MA3" s="63"/>
      <c r="MB3" s="63"/>
      <c r="MC3" s="63"/>
      <c r="MD3" s="63"/>
      <c r="ME3" s="63"/>
      <c r="MF3" s="63"/>
      <c r="MG3" s="63"/>
      <c r="MH3" s="63"/>
      <c r="MI3" s="63"/>
      <c r="MJ3" s="63"/>
      <c r="MK3" s="63"/>
      <c r="ML3" s="63"/>
      <c r="MM3" s="63"/>
      <c r="MN3" s="63"/>
      <c r="MO3" s="63"/>
      <c r="MP3" s="63"/>
      <c r="MQ3" s="63"/>
      <c r="MR3" s="63"/>
      <c r="MS3" s="63"/>
      <c r="MT3" s="63"/>
      <c r="MU3" s="63"/>
      <c r="MV3" s="63"/>
      <c r="MW3" s="63"/>
      <c r="MX3" s="63"/>
      <c r="MY3" s="63"/>
      <c r="MZ3" s="63"/>
      <c r="NA3" s="63"/>
      <c r="NB3" s="63"/>
      <c r="NC3" s="63"/>
      <c r="ND3" s="63"/>
      <c r="NE3" s="63"/>
      <c r="NF3" s="63"/>
      <c r="NG3" s="63"/>
      <c r="NH3" s="63"/>
      <c r="NI3" s="63"/>
      <c r="NJ3" s="63"/>
      <c r="NK3" s="63"/>
      <c r="NL3" s="63"/>
      <c r="NM3" s="63"/>
      <c r="NN3" s="63"/>
      <c r="NO3" s="63"/>
      <c r="NP3" s="63"/>
      <c r="NQ3" s="63"/>
      <c r="NR3" s="63"/>
      <c r="NS3" s="63"/>
      <c r="NT3" s="63"/>
      <c r="NU3" s="63"/>
      <c r="NV3" s="63"/>
    </row>
    <row r="4" spans="1:386" s="106" customFormat="1" x14ac:dyDescent="0.3"/>
    <row r="5" spans="1:386" x14ac:dyDescent="0.3">
      <c r="A5" s="410" t="s">
        <v>290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FC5" s="5"/>
    </row>
    <row r="6" spans="1:386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FC6" s="5"/>
    </row>
    <row r="7" spans="1:386" customFormat="1" ht="15" thickBot="1" x14ac:dyDescent="0.35">
      <c r="A7" s="1009" t="s">
        <v>274</v>
      </c>
      <c r="BD7" s="1009">
        <v>13</v>
      </c>
    </row>
    <row r="8" spans="1:386" customFormat="1" ht="15" thickBot="1" x14ac:dyDescent="0.35">
      <c r="A8" s="1010" t="s">
        <v>278</v>
      </c>
      <c r="BD8" s="1010">
        <f>+DATA!B541*70%</f>
        <v>4900000000</v>
      </c>
    </row>
    <row r="9" spans="1:386" customFormat="1" ht="15" thickBot="1" x14ac:dyDescent="0.35">
      <c r="A9" s="1010" t="s">
        <v>279</v>
      </c>
      <c r="GF9" s="1009">
        <v>300000000</v>
      </c>
    </row>
    <row r="10" spans="1:386" customFormat="1" ht="15" thickBot="1" x14ac:dyDescent="0.35">
      <c r="A10" s="1010" t="s">
        <v>275</v>
      </c>
      <c r="BD10" s="1009">
        <f>132/3</f>
        <v>44</v>
      </c>
    </row>
    <row r="11" spans="1:386" customFormat="1" ht="15" thickBot="1" x14ac:dyDescent="0.35">
      <c r="A11" s="1010" t="s">
        <v>276</v>
      </c>
      <c r="BD11" s="1010">
        <v>0.15160000000000001</v>
      </c>
      <c r="BE11" s="1009" t="s">
        <v>299</v>
      </c>
    </row>
    <row r="12" spans="1:386" customFormat="1" ht="15" thickBot="1" x14ac:dyDescent="0.35">
      <c r="A12" s="1010" t="s">
        <v>277</v>
      </c>
      <c r="BD12" s="1010">
        <f>+BD11/4</f>
        <v>3.7900000000000003E-2</v>
      </c>
    </row>
    <row r="13" spans="1:386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FC13" s="5"/>
    </row>
    <row r="14" spans="1:386" ht="16.2" thickBot="1" x14ac:dyDescent="0.3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FC14" s="5"/>
    </row>
    <row r="15" spans="1:386" customFormat="1" ht="16.2" thickBot="1" x14ac:dyDescent="0.35">
      <c r="A15" s="1007" t="s">
        <v>280</v>
      </c>
      <c r="BD15" s="118">
        <f>+BD8</f>
        <v>4900000000</v>
      </c>
    </row>
    <row r="16" spans="1:386" ht="16.2" thickBot="1" x14ac:dyDescent="0.35">
      <c r="A16" s="1007" t="s">
        <v>281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 s="16">
        <v>1</v>
      </c>
      <c r="BH16"/>
      <c r="BI16"/>
      <c r="BJ16" s="16">
        <f>+BG16+1</f>
        <v>2</v>
      </c>
      <c r="BK16"/>
      <c r="BL16"/>
      <c r="BM16" s="16">
        <f t="shared" ref="BM16" si="0">+BJ16+1</f>
        <v>3</v>
      </c>
      <c r="BN16"/>
      <c r="BO16"/>
      <c r="BP16" s="16">
        <f t="shared" ref="BP16" si="1">+BM16+1</f>
        <v>4</v>
      </c>
      <c r="BQ16"/>
      <c r="BR16"/>
      <c r="BS16" s="16">
        <f t="shared" ref="BS16" si="2">+BP16+1</f>
        <v>5</v>
      </c>
      <c r="BT16"/>
      <c r="BU16"/>
      <c r="BV16" s="16">
        <f t="shared" ref="BV16" si="3">+BS16+1</f>
        <v>6</v>
      </c>
      <c r="BW16"/>
      <c r="BX16"/>
      <c r="BY16" s="16">
        <f t="shared" ref="BY16" si="4">+BV16+1</f>
        <v>7</v>
      </c>
      <c r="BZ16"/>
      <c r="CA16"/>
      <c r="CB16" s="16">
        <f t="shared" ref="CB16" si="5">+BY16+1</f>
        <v>8</v>
      </c>
      <c r="CC16"/>
      <c r="CD16"/>
      <c r="CE16" s="16">
        <f t="shared" ref="CE16" si="6">+CB16+1</f>
        <v>9</v>
      </c>
      <c r="CF16"/>
      <c r="CG16"/>
      <c r="CH16" s="16">
        <f t="shared" ref="CH16" si="7">+CE16+1</f>
        <v>10</v>
      </c>
      <c r="CI16"/>
      <c r="CJ16"/>
      <c r="CK16" s="16">
        <f t="shared" ref="CK16" si="8">+CH16+1</f>
        <v>11</v>
      </c>
      <c r="CL16"/>
      <c r="CM16"/>
      <c r="CN16" s="16">
        <f t="shared" ref="CN16" si="9">+CK16+1</f>
        <v>12</v>
      </c>
      <c r="CO16"/>
      <c r="CP16"/>
      <c r="CQ16" s="16">
        <f t="shared" ref="CQ16" si="10">+CN16+1</f>
        <v>13</v>
      </c>
      <c r="CR16"/>
      <c r="CS16"/>
      <c r="CT16" s="16">
        <f t="shared" ref="CT16" si="11">+CQ16+1</f>
        <v>14</v>
      </c>
      <c r="CU16"/>
      <c r="CV16"/>
      <c r="CW16" s="16">
        <f t="shared" ref="CW16" si="12">+CT16+1</f>
        <v>15</v>
      </c>
      <c r="CX16"/>
      <c r="CY16"/>
      <c r="CZ16" s="16">
        <f t="shared" ref="CZ16" si="13">+CW16+1</f>
        <v>16</v>
      </c>
      <c r="DA16"/>
      <c r="DB16"/>
      <c r="DC16" s="16">
        <f t="shared" ref="DC16" si="14">+CZ16+1</f>
        <v>17</v>
      </c>
      <c r="DD16"/>
      <c r="DE16"/>
      <c r="DF16" s="16">
        <f t="shared" ref="DF16" si="15">+DC16+1</f>
        <v>18</v>
      </c>
      <c r="DG16"/>
      <c r="DH16"/>
      <c r="DI16" s="16">
        <f t="shared" ref="DI16" si="16">+DF16+1</f>
        <v>19</v>
      </c>
      <c r="DJ16"/>
      <c r="DK16"/>
      <c r="DL16" s="16">
        <f t="shared" ref="DL16" si="17">+DI16+1</f>
        <v>20</v>
      </c>
      <c r="DM16"/>
      <c r="DN16"/>
      <c r="DO16" s="16">
        <f t="shared" ref="DO16" si="18">+DL16+1</f>
        <v>21</v>
      </c>
      <c r="DP16"/>
      <c r="DQ16"/>
      <c r="DR16" s="16">
        <f t="shared" ref="DR16" si="19">+DO16+1</f>
        <v>22</v>
      </c>
      <c r="DS16"/>
      <c r="DT16"/>
      <c r="DU16" s="16">
        <f t="shared" ref="DU16" si="20">+DR16+1</f>
        <v>23</v>
      </c>
      <c r="DV16"/>
      <c r="DW16"/>
      <c r="DX16" s="16">
        <f t="shared" ref="DX16" si="21">+DU16+1</f>
        <v>24</v>
      </c>
      <c r="DY16"/>
      <c r="DZ16"/>
      <c r="EA16" s="16">
        <f t="shared" ref="EA16" si="22">+DX16+1</f>
        <v>25</v>
      </c>
      <c r="EB16"/>
      <c r="EC16"/>
      <c r="ED16" s="16">
        <f t="shared" ref="ED16" si="23">+EA16+1</f>
        <v>26</v>
      </c>
      <c r="EE16"/>
      <c r="EF16"/>
      <c r="EG16" s="16">
        <f t="shared" ref="EG16" si="24">+ED16+1</f>
        <v>27</v>
      </c>
      <c r="EH16"/>
      <c r="EI16"/>
      <c r="EJ16" s="16">
        <f t="shared" ref="EJ16" si="25">+EG16+1</f>
        <v>28</v>
      </c>
      <c r="EK16"/>
      <c r="EL16"/>
      <c r="EM16" s="16">
        <f t="shared" ref="EM16" si="26">+EJ16+1</f>
        <v>29</v>
      </c>
      <c r="EN16"/>
      <c r="EO16"/>
      <c r="EP16" s="16">
        <f t="shared" ref="EP16" si="27">+EM16+1</f>
        <v>30</v>
      </c>
      <c r="EQ16"/>
      <c r="ER16"/>
      <c r="ES16" s="16">
        <f t="shared" ref="ES16" si="28">+EP16+1</f>
        <v>31</v>
      </c>
      <c r="ET16"/>
      <c r="EU16"/>
      <c r="EV16" s="16">
        <f t="shared" ref="EV16" si="29">+ES16+1</f>
        <v>32</v>
      </c>
      <c r="EW16"/>
      <c r="EX16"/>
      <c r="EY16" s="16">
        <f t="shared" ref="EY16" si="30">+EV16+1</f>
        <v>33</v>
      </c>
      <c r="EZ16"/>
      <c r="FA16"/>
      <c r="FB16" s="16">
        <f t="shared" ref="FB16" si="31">+EY16+1</f>
        <v>34</v>
      </c>
      <c r="FC16"/>
      <c r="FD16"/>
      <c r="FE16" s="16">
        <f t="shared" ref="FE16" si="32">+FB16+1</f>
        <v>35</v>
      </c>
      <c r="FF16"/>
      <c r="FG16"/>
      <c r="FH16" s="16">
        <f t="shared" ref="FH16" si="33">+FE16+1</f>
        <v>36</v>
      </c>
      <c r="FI16"/>
      <c r="FJ16"/>
      <c r="FK16" s="16">
        <f t="shared" ref="FK16" si="34">+FH16+1</f>
        <v>37</v>
      </c>
      <c r="FL16"/>
      <c r="FM16"/>
      <c r="FN16" s="16">
        <f t="shared" ref="FN16" si="35">+FK16+1</f>
        <v>38</v>
      </c>
      <c r="FO16"/>
      <c r="FP16"/>
      <c r="FQ16" s="16">
        <f t="shared" ref="FQ16" si="36">+FN16+1</f>
        <v>39</v>
      </c>
      <c r="FR16"/>
      <c r="FS16"/>
      <c r="FT16" s="16">
        <f t="shared" ref="FT16" si="37">+FQ16+1</f>
        <v>40</v>
      </c>
      <c r="FU16"/>
      <c r="FV16"/>
      <c r="FW16" s="16">
        <f t="shared" ref="FW16" si="38">+FT16+1</f>
        <v>41</v>
      </c>
      <c r="FX16"/>
      <c r="FY16"/>
      <c r="FZ16" s="16">
        <f t="shared" ref="FZ16" si="39">+FW16+1</f>
        <v>42</v>
      </c>
      <c r="GA16"/>
      <c r="GB16"/>
      <c r="GC16" s="16">
        <f t="shared" ref="GC16" si="40">+FZ16+1</f>
        <v>43</v>
      </c>
      <c r="GD16"/>
      <c r="GE16"/>
      <c r="GF16" s="16">
        <f t="shared" ref="GF16" si="41">+GC16+1</f>
        <v>44</v>
      </c>
    </row>
    <row r="17" spans="1:188" ht="16.2" thickBot="1" x14ac:dyDescent="0.35">
      <c r="A17" s="1007" t="s">
        <v>283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 s="426">
        <f>+PMT($BD$12,$BD$10,-$BD$15,$GF$9)</f>
        <v>227835631.79833826</v>
      </c>
      <c r="BH17"/>
      <c r="BI17"/>
      <c r="BJ17" s="426">
        <f>+BG17</f>
        <v>227835631.79833826</v>
      </c>
      <c r="BK17"/>
      <c r="BL17"/>
      <c r="BM17" s="426">
        <f t="shared" ref="BM17" si="42">+BJ17</f>
        <v>227835631.79833826</v>
      </c>
      <c r="BN17"/>
      <c r="BO17"/>
      <c r="BP17" s="426">
        <f t="shared" ref="BP17" si="43">+BM17</f>
        <v>227835631.79833826</v>
      </c>
      <c r="BQ17"/>
      <c r="BR17"/>
      <c r="BS17" s="426">
        <f t="shared" ref="BS17" si="44">+BP17</f>
        <v>227835631.79833826</v>
      </c>
      <c r="BT17"/>
      <c r="BU17"/>
      <c r="BV17" s="426">
        <f t="shared" ref="BV17" si="45">+BS17</f>
        <v>227835631.79833826</v>
      </c>
      <c r="BW17"/>
      <c r="BX17"/>
      <c r="BY17" s="426">
        <f t="shared" ref="BY17" si="46">+BV17</f>
        <v>227835631.79833826</v>
      </c>
      <c r="BZ17"/>
      <c r="CA17"/>
      <c r="CB17" s="426">
        <f t="shared" ref="CB17" si="47">+BY17</f>
        <v>227835631.79833826</v>
      </c>
      <c r="CC17"/>
      <c r="CD17"/>
      <c r="CE17" s="426">
        <f t="shared" ref="CE17" si="48">+CB17</f>
        <v>227835631.79833826</v>
      </c>
      <c r="CF17"/>
      <c r="CG17"/>
      <c r="CH17" s="426">
        <f t="shared" ref="CH17" si="49">+CE17</f>
        <v>227835631.79833826</v>
      </c>
      <c r="CI17"/>
      <c r="CJ17"/>
      <c r="CK17" s="426">
        <f t="shared" ref="CK17" si="50">+CH17</f>
        <v>227835631.79833826</v>
      </c>
      <c r="CL17"/>
      <c r="CM17"/>
      <c r="CN17" s="426">
        <f t="shared" ref="CN17" si="51">+CK17</f>
        <v>227835631.79833826</v>
      </c>
      <c r="CO17"/>
      <c r="CP17"/>
      <c r="CQ17" s="426">
        <f t="shared" ref="CQ17" si="52">+CN17</f>
        <v>227835631.79833826</v>
      </c>
      <c r="CR17"/>
      <c r="CS17"/>
      <c r="CT17" s="426">
        <f t="shared" ref="CT17" si="53">+CQ17</f>
        <v>227835631.79833826</v>
      </c>
      <c r="CU17"/>
      <c r="CV17"/>
      <c r="CW17" s="426">
        <f t="shared" ref="CW17" si="54">+CT17</f>
        <v>227835631.79833826</v>
      </c>
      <c r="CX17"/>
      <c r="CY17"/>
      <c r="CZ17" s="426">
        <f t="shared" ref="CZ17" si="55">+CW17</f>
        <v>227835631.79833826</v>
      </c>
      <c r="DA17"/>
      <c r="DB17"/>
      <c r="DC17" s="426">
        <f t="shared" ref="DC17" si="56">+CZ17</f>
        <v>227835631.79833826</v>
      </c>
      <c r="DD17"/>
      <c r="DE17"/>
      <c r="DF17" s="426">
        <f t="shared" ref="DF17" si="57">+DC17</f>
        <v>227835631.79833826</v>
      </c>
      <c r="DG17"/>
      <c r="DH17"/>
      <c r="DI17" s="426">
        <f t="shared" ref="DI17" si="58">+DF17</f>
        <v>227835631.79833826</v>
      </c>
      <c r="DJ17"/>
      <c r="DK17"/>
      <c r="DL17" s="426">
        <f t="shared" ref="DL17" si="59">+DI17</f>
        <v>227835631.79833826</v>
      </c>
      <c r="DM17"/>
      <c r="DN17"/>
      <c r="DO17" s="426">
        <f t="shared" ref="DO17" si="60">+DL17</f>
        <v>227835631.79833826</v>
      </c>
      <c r="DP17"/>
      <c r="DQ17"/>
      <c r="DR17" s="426">
        <f t="shared" ref="DR17" si="61">+DO17</f>
        <v>227835631.79833826</v>
      </c>
      <c r="DS17"/>
      <c r="DT17"/>
      <c r="DU17" s="426">
        <f t="shared" ref="DU17" si="62">+DR17</f>
        <v>227835631.79833826</v>
      </c>
      <c r="DV17"/>
      <c r="DW17"/>
      <c r="DX17" s="426">
        <f t="shared" ref="DX17" si="63">+DU17</f>
        <v>227835631.79833826</v>
      </c>
      <c r="DY17"/>
      <c r="DZ17"/>
      <c r="EA17" s="426">
        <f t="shared" ref="EA17" si="64">+DX17</f>
        <v>227835631.79833826</v>
      </c>
      <c r="EB17"/>
      <c r="EC17"/>
      <c r="ED17" s="426">
        <f t="shared" ref="ED17" si="65">+EA17</f>
        <v>227835631.79833826</v>
      </c>
      <c r="EE17"/>
      <c r="EF17"/>
      <c r="EG17" s="426">
        <f t="shared" ref="EG17" si="66">+ED17</f>
        <v>227835631.79833826</v>
      </c>
      <c r="EH17"/>
      <c r="EI17"/>
      <c r="EJ17" s="426">
        <f t="shared" ref="EJ17" si="67">+EG17</f>
        <v>227835631.79833826</v>
      </c>
      <c r="EK17"/>
      <c r="EL17"/>
      <c r="EM17" s="426">
        <f t="shared" ref="EM17" si="68">+EJ17</f>
        <v>227835631.79833826</v>
      </c>
      <c r="EN17"/>
      <c r="EO17"/>
      <c r="EP17" s="426">
        <f t="shared" ref="EP17" si="69">+EM17</f>
        <v>227835631.79833826</v>
      </c>
      <c r="EQ17"/>
      <c r="ER17"/>
      <c r="ES17" s="426">
        <f t="shared" ref="ES17" si="70">+EP17</f>
        <v>227835631.79833826</v>
      </c>
      <c r="ET17"/>
      <c r="EU17"/>
      <c r="EV17" s="426">
        <f t="shared" ref="EV17" si="71">+ES17</f>
        <v>227835631.79833826</v>
      </c>
      <c r="EW17"/>
      <c r="EX17"/>
      <c r="EY17" s="426">
        <f t="shared" ref="EY17" si="72">+EV17</f>
        <v>227835631.79833826</v>
      </c>
      <c r="EZ17"/>
      <c r="FA17"/>
      <c r="FB17" s="426">
        <f t="shared" ref="FB17" si="73">+EY17</f>
        <v>227835631.79833826</v>
      </c>
      <c r="FC17"/>
      <c r="FD17"/>
      <c r="FE17" s="426">
        <f t="shared" ref="FE17" si="74">+FB17</f>
        <v>227835631.79833826</v>
      </c>
      <c r="FF17"/>
      <c r="FG17"/>
      <c r="FH17" s="426">
        <f t="shared" ref="FH17" si="75">+FE17</f>
        <v>227835631.79833826</v>
      </c>
      <c r="FI17"/>
      <c r="FJ17"/>
      <c r="FK17" s="426">
        <f t="shared" ref="FK17" si="76">+FH17</f>
        <v>227835631.79833826</v>
      </c>
      <c r="FL17"/>
      <c r="FM17"/>
      <c r="FN17" s="426">
        <f t="shared" ref="FN17" si="77">+FK17</f>
        <v>227835631.79833826</v>
      </c>
      <c r="FO17"/>
      <c r="FP17"/>
      <c r="FQ17" s="426">
        <f t="shared" ref="FQ17" si="78">+FN17</f>
        <v>227835631.79833826</v>
      </c>
      <c r="FR17"/>
      <c r="FS17"/>
      <c r="FT17" s="426">
        <f t="shared" ref="FT17" si="79">+FQ17</f>
        <v>227835631.79833826</v>
      </c>
      <c r="FU17"/>
      <c r="FV17"/>
      <c r="FW17" s="426">
        <f t="shared" ref="FW17" si="80">+FT17</f>
        <v>227835631.79833826</v>
      </c>
      <c r="FX17"/>
      <c r="FY17"/>
      <c r="FZ17" s="426">
        <f t="shared" ref="FZ17" si="81">+FW17</f>
        <v>227835631.79833826</v>
      </c>
      <c r="GA17"/>
      <c r="GB17"/>
      <c r="GC17" s="426">
        <f t="shared" ref="GC17" si="82">+FZ17</f>
        <v>227835631.79833826</v>
      </c>
      <c r="GD17"/>
      <c r="GE17"/>
      <c r="GF17" s="426">
        <f t="shared" ref="GF17" si="83">+GC17</f>
        <v>227835631.79833826</v>
      </c>
    </row>
    <row r="18" spans="1:188" ht="16.2" thickBot="1" x14ac:dyDescent="0.35">
      <c r="A18" s="1007" t="s">
        <v>282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 s="425">
        <f>+PPMT($BD$12,BG16,$BD$10,-$BD$15,$GF$9)</f>
        <v>42125631.798338249</v>
      </c>
      <c r="BH18"/>
      <c r="BI18"/>
      <c r="BJ18" s="425">
        <f>+PPMT($BD$12,BJ16,$BD$10,-$BD$15,$GF$9)</f>
        <v>43722193.243495263</v>
      </c>
      <c r="BK18"/>
      <c r="BL18"/>
      <c r="BM18" s="425">
        <f>+PPMT($BD$12,BM16,$BD$10,-$BD$15,$GF$9)</f>
        <v>45379264.367423743</v>
      </c>
      <c r="BN18"/>
      <c r="BO18"/>
      <c r="BP18" s="425">
        <f>+PPMT($BD$12,BP16,$BD$10,-$BD$15,$GF$9)</f>
        <v>47099138.486949101</v>
      </c>
      <c r="BQ18"/>
      <c r="BR18"/>
      <c r="BS18" s="425">
        <f>+PPMT($BD$12,BS16,$BD$10,-$BD$15,$GF$9)</f>
        <v>48884195.835604466</v>
      </c>
      <c r="BT18"/>
      <c r="BU18"/>
      <c r="BV18" s="425">
        <f>+PPMT($BD$12,BV16,$BD$10,-$BD$15,$GF$9)</f>
        <v>50736906.857773885</v>
      </c>
      <c r="BW18"/>
      <c r="BX18"/>
      <c r="BY18" s="425">
        <f>+PPMT($BD$12,BY16,$BD$10,-$BD$15,$GF$9)</f>
        <v>52659835.627683513</v>
      </c>
      <c r="BZ18"/>
      <c r="CA18"/>
      <c r="CB18" s="425">
        <f>+PPMT($BD$12,CB16,$BD$10,-$BD$15,$GF$9)</f>
        <v>54655643.397972703</v>
      </c>
      <c r="CC18"/>
      <c r="CD18"/>
      <c r="CE18" s="425">
        <f>+PPMT($BD$12,CE16,$BD$10,-$BD$15,$GF$9)</f>
        <v>56727092.282755882</v>
      </c>
      <c r="CF18"/>
      <c r="CG18"/>
      <c r="CH18" s="425">
        <f>+PPMT($BD$12,CH16,$BD$10,-$BD$15,$GF$9)</f>
        <v>58877049.080272339</v>
      </c>
      <c r="CI18"/>
      <c r="CJ18"/>
      <c r="CK18" s="425">
        <f>+PPMT($BD$12,CK16,$BD$10,-$BD$15,$GF$9)</f>
        <v>61108489.240414657</v>
      </c>
      <c r="CL18"/>
      <c r="CM18"/>
      <c r="CN18" s="425">
        <f>+PPMT($BD$12,CN16,$BD$10,-$BD$15,$GF$9)</f>
        <v>63424500.982626364</v>
      </c>
      <c r="CO18"/>
      <c r="CP18"/>
      <c r="CQ18" s="425">
        <f>+PPMT($BD$12,CQ16,$BD$10,-$BD$15,$GF$9)</f>
        <v>65828289.569867909</v>
      </c>
      <c r="CR18"/>
      <c r="CS18"/>
      <c r="CT18" s="425">
        <f>+PPMT($BD$12,CT16,$BD$10,-$BD$15,$GF$9)</f>
        <v>68323181.744565919</v>
      </c>
      <c r="CU18"/>
      <c r="CV18"/>
      <c r="CW18" s="425">
        <f>+PPMT($BD$12,CW16,$BD$10,-$BD$15,$GF$9)</f>
        <v>70912630.332684949</v>
      </c>
      <c r="CX18"/>
      <c r="CY18"/>
      <c r="CZ18" s="425">
        <f>+PPMT($BD$12,CZ16,$BD$10,-$BD$15,$GF$9)</f>
        <v>73600219.022293702</v>
      </c>
      <c r="DA18"/>
      <c r="DB18"/>
      <c r="DC18" s="425">
        <f>+PPMT($BD$12,DC16,$BD$10,-$BD$15,$GF$9)</f>
        <v>76389667.323238656</v>
      </c>
      <c r="DD18"/>
      <c r="DE18"/>
      <c r="DF18" s="425">
        <f>+PPMT($BD$12,DF16,$BD$10,-$BD$15,$GF$9)</f>
        <v>79284835.714789391</v>
      </c>
      <c r="DG18"/>
      <c r="DH18"/>
      <c r="DI18" s="425">
        <f>+PPMT($BD$12,DI16,$BD$10,-$BD$15,$GF$9)</f>
        <v>82289730.988379911</v>
      </c>
      <c r="DJ18"/>
      <c r="DK18"/>
      <c r="DL18" s="425">
        <f>+PPMT($BD$12,DL16,$BD$10,-$BD$15,$GF$9)</f>
        <v>85408511.792839497</v>
      </c>
      <c r="DM18"/>
      <c r="DN18"/>
      <c r="DO18" s="425">
        <f>+PPMT($BD$12,DO16,$BD$10,-$BD$15,$GF$9)</f>
        <v>88645494.389788121</v>
      </c>
      <c r="DP18"/>
      <c r="DQ18"/>
      <c r="DR18" s="425">
        <f>+PPMT($BD$12,DR16,$BD$10,-$BD$15,$GF$9)</f>
        <v>92005158.627161101</v>
      </c>
      <c r="DS18"/>
      <c r="DT18"/>
      <c r="DU18" s="425">
        <f>+PPMT($BD$12,DU16,$BD$10,-$BD$15,$GF$9)</f>
        <v>95492154.139130503</v>
      </c>
      <c r="DV18"/>
      <c r="DW18"/>
      <c r="DX18" s="425">
        <f>+PPMT($BD$12,DX16,$BD$10,-$BD$15,$GF$9)</f>
        <v>99111306.78100355</v>
      </c>
      <c r="DY18"/>
      <c r="DZ18"/>
      <c r="EA18" s="425">
        <f>+PPMT($BD$12,EA16,$BD$10,-$BD$15,$GF$9)</f>
        <v>102867625.30800357</v>
      </c>
      <c r="EB18"/>
      <c r="EC18"/>
      <c r="ED18" s="425">
        <f>+PPMT($BD$12,ED16,$BD$10,-$BD$15,$GF$9)</f>
        <v>106766308.3071769</v>
      </c>
      <c r="EE18"/>
      <c r="EF18"/>
      <c r="EG18" s="425">
        <f>+PPMT($BD$12,EG16,$BD$10,-$BD$15,$GF$9)</f>
        <v>110812751.3920189</v>
      </c>
      <c r="EH18"/>
      <c r="EI18"/>
      <c r="EJ18" s="425">
        <f>+PPMT($BD$12,EJ16,$BD$10,-$BD$15,$GF$9)</f>
        <v>115012554.66977645</v>
      </c>
      <c r="EK18"/>
      <c r="EL18"/>
      <c r="EM18" s="425">
        <f>+PPMT($BD$12,EM16,$BD$10,-$BD$15,$GF$9)</f>
        <v>119371530.49176095</v>
      </c>
      <c r="EN18"/>
      <c r="EO18"/>
      <c r="EP18" s="425">
        <f>+PPMT($BD$12,EP16,$BD$10,-$BD$15,$GF$9)</f>
        <v>123895711.49739869</v>
      </c>
      <c r="EQ18"/>
      <c r="ER18"/>
      <c r="ES18" s="425">
        <f>+PPMT($BD$12,ES16,$BD$10,-$BD$15,$GF$9)</f>
        <v>128591358.96315011</v>
      </c>
      <c r="ET18"/>
      <c r="EU18"/>
      <c r="EV18" s="425">
        <f>+PPMT($BD$12,EV16,$BD$10,-$BD$15,$GF$9)</f>
        <v>133464971.46785352</v>
      </c>
      <c r="EW18"/>
      <c r="EX18"/>
      <c r="EY18" s="425">
        <f>+PPMT($BD$12,EY16,$BD$10,-$BD$15,$GF$9)</f>
        <v>138523293.88648516</v>
      </c>
      <c r="EZ18"/>
      <c r="FA18"/>
      <c r="FB18" s="425">
        <f>+PPMT($BD$12,FB16,$BD$10,-$BD$15,$GF$9)</f>
        <v>143773326.72478294</v>
      </c>
      <c r="FC18"/>
      <c r="FD18"/>
      <c r="FE18" s="425">
        <f>+PPMT($BD$12,FE16,$BD$10,-$BD$15,$GF$9)</f>
        <v>149222335.80765221</v>
      </c>
      <c r="FF18"/>
      <c r="FG18"/>
      <c r="FH18" s="425">
        <f>+PPMT($BD$12,FH16,$BD$10,-$BD$15,$GF$9)</f>
        <v>154877862.33476225</v>
      </c>
      <c r="FI18"/>
      <c r="FJ18"/>
      <c r="FK18" s="425">
        <f>+PPMT($BD$12,FK16,$BD$10,-$BD$15,$GF$9)</f>
        <v>160747733.31724972</v>
      </c>
      <c r="FL18"/>
      <c r="FM18"/>
      <c r="FN18" s="425">
        <f>+PPMT($BD$12,FN16,$BD$10,-$BD$15,$GF$9)</f>
        <v>166840072.40997347</v>
      </c>
      <c r="FO18"/>
      <c r="FP18"/>
      <c r="FQ18" s="425">
        <f>+PPMT($BD$12,FQ16,$BD$10,-$BD$15,$GF$9)</f>
        <v>173163311.15431151</v>
      </c>
      <c r="FR18"/>
      <c r="FS18"/>
      <c r="FT18" s="425">
        <f>+PPMT($BD$12,FT16,$BD$10,-$BD$15,$GF$9)</f>
        <v>179726200.64705986</v>
      </c>
      <c r="FU18"/>
      <c r="FV18"/>
      <c r="FW18" s="425">
        <f>+PPMT($BD$12,FW16,$BD$10,-$BD$15,$GF$9)</f>
        <v>186537823.65158346</v>
      </c>
      <c r="FX18"/>
      <c r="FY18"/>
      <c r="FZ18" s="425">
        <f>+PPMT($BD$12,FZ16,$BD$10,-$BD$15,$GF$9)</f>
        <v>193607607.16797847</v>
      </c>
      <c r="GA18"/>
      <c r="GB18"/>
      <c r="GC18" s="425">
        <f>+PPMT($BD$12,GC16,$BD$10,-$BD$15,$GF$9)</f>
        <v>200945335.47964486</v>
      </c>
      <c r="GD18"/>
      <c r="GE18"/>
      <c r="GF18" s="425">
        <f>+PPMT($BD$12,GF16,$BD$10,-$BD$15,$GF$9)</f>
        <v>208561163.69432339</v>
      </c>
    </row>
    <row r="19" spans="1:188" ht="16.2" thickBot="1" x14ac:dyDescent="0.35">
      <c r="A19" s="1007" t="s">
        <v>300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 s="425">
        <f>+IPMT($BD$12,BG16,$BD$10,-$BD$15,$GF$9)</f>
        <v>185710000.00000003</v>
      </c>
      <c r="BH19"/>
      <c r="BI19"/>
      <c r="BJ19" s="425">
        <f>+IPMT($BD$12,BJ16,$BD$10,-$BD$15,$GF$9)</f>
        <v>184113438.55484298</v>
      </c>
      <c r="BK19"/>
      <c r="BL19"/>
      <c r="BM19" s="425">
        <f>+IPMT($BD$12,BM16,$BD$10,-$BD$15,$GF$9)</f>
        <v>182456367.43091452</v>
      </c>
      <c r="BN19"/>
      <c r="BO19"/>
      <c r="BP19" s="425">
        <f>+IPMT($BD$12,BP16,$BD$10,-$BD$15,$GF$9)</f>
        <v>180736493.31138915</v>
      </c>
      <c r="BQ19"/>
      <c r="BR19"/>
      <c r="BS19" s="425">
        <f>+IPMT($BD$12,BS16,$BD$10,-$BD$15,$GF$9)</f>
        <v>178951435.96273381</v>
      </c>
      <c r="BT19"/>
      <c r="BU19"/>
      <c r="BV19" s="425">
        <f>+IPMT($BD$12,BV16,$BD$10,-$BD$15,$GF$9)</f>
        <v>177098724.94056436</v>
      </c>
      <c r="BW19"/>
      <c r="BX19"/>
      <c r="BY19" s="425">
        <f>+IPMT($BD$12,BY16,$BD$10,-$BD$15,$GF$9)</f>
        <v>175175796.17065474</v>
      </c>
      <c r="BZ19"/>
      <c r="CA19"/>
      <c r="CB19" s="425">
        <f>+IPMT($BD$12,CB16,$BD$10,-$BD$15,$GF$9)</f>
        <v>173179988.40036556</v>
      </c>
      <c r="CC19"/>
      <c r="CD19"/>
      <c r="CE19" s="425">
        <f>+IPMT($BD$12,CE16,$BD$10,-$BD$15,$GF$9)</f>
        <v>171108539.51558235</v>
      </c>
      <c r="CF19"/>
      <c r="CG19"/>
      <c r="CH19" s="425">
        <f>+IPMT($BD$12,CH16,$BD$10,-$BD$15,$GF$9)</f>
        <v>168958582.71806589</v>
      </c>
      <c r="CI19"/>
      <c r="CJ19"/>
      <c r="CK19" s="425">
        <f>+IPMT($BD$12,CK16,$BD$10,-$BD$15,$GF$9)</f>
        <v>166727142.55792359</v>
      </c>
      <c r="CL19"/>
      <c r="CM19"/>
      <c r="CN19" s="425">
        <f>+IPMT($BD$12,CN16,$BD$10,-$BD$15,$GF$9)</f>
        <v>164411130.81571192</v>
      </c>
      <c r="CO19"/>
      <c r="CP19"/>
      <c r="CQ19" s="425">
        <f>+IPMT($BD$12,CQ16,$BD$10,-$BD$15,$GF$9)</f>
        <v>162007342.22847033</v>
      </c>
      <c r="CR19"/>
      <c r="CS19"/>
      <c r="CT19" s="425">
        <f>+IPMT($BD$12,CT16,$BD$10,-$BD$15,$GF$9)</f>
        <v>159512450.05377233</v>
      </c>
      <c r="CU19"/>
      <c r="CV19"/>
      <c r="CW19" s="425">
        <f>+IPMT($BD$12,CW16,$BD$10,-$BD$15,$GF$9)</f>
        <v>156923001.46565333</v>
      </c>
      <c r="CX19"/>
      <c r="CY19"/>
      <c r="CZ19" s="425">
        <f>+IPMT($BD$12,CZ16,$BD$10,-$BD$15,$GF$9)</f>
        <v>154235412.77604455</v>
      </c>
      <c r="DA19"/>
      <c r="DB19"/>
      <c r="DC19" s="425">
        <f>+IPMT($BD$12,DC16,$BD$10,-$BD$15,$GF$9)</f>
        <v>151445964.47509959</v>
      </c>
      <c r="DD19"/>
      <c r="DE19"/>
      <c r="DF19" s="425">
        <f>+IPMT($BD$12,DF16,$BD$10,-$BD$15,$GF$9)</f>
        <v>148550796.08354887</v>
      </c>
      <c r="DG19"/>
      <c r="DH19"/>
      <c r="DI19" s="425">
        <f>+IPMT($BD$12,DI16,$BD$10,-$BD$15,$GF$9)</f>
        <v>145545900.80995834</v>
      </c>
      <c r="DJ19"/>
      <c r="DK19"/>
      <c r="DL19" s="425">
        <f>+IPMT($BD$12,DL16,$BD$10,-$BD$15,$GF$9)</f>
        <v>142427120.00549871</v>
      </c>
      <c r="DM19"/>
      <c r="DN19"/>
      <c r="DO19" s="425">
        <f>+IPMT($BD$12,DO16,$BD$10,-$BD$15,$GF$9)</f>
        <v>139190137.40855014</v>
      </c>
      <c r="DP19"/>
      <c r="DQ19"/>
      <c r="DR19" s="425">
        <f>+IPMT($BD$12,DR16,$BD$10,-$BD$15,$GF$9)</f>
        <v>135830473.17117715</v>
      </c>
      <c r="DS19"/>
      <c r="DT19"/>
      <c r="DU19" s="425">
        <f>+IPMT($BD$12,DU16,$BD$10,-$BD$15,$GF$9)</f>
        <v>132343477.65920776</v>
      </c>
      <c r="DV19"/>
      <c r="DW19"/>
      <c r="DX19" s="425">
        <f>+IPMT($BD$12,DX16,$BD$10,-$BD$15,$GF$9)</f>
        <v>128724325.01733473</v>
      </c>
      <c r="DY19"/>
      <c r="DZ19"/>
      <c r="EA19" s="425">
        <f>+IPMT($BD$12,EA16,$BD$10,-$BD$15,$GF$9)</f>
        <v>124968006.49033467</v>
      </c>
      <c r="EB19"/>
      <c r="EC19"/>
      <c r="ED19" s="425">
        <f>+IPMT($BD$12,ED16,$BD$10,-$BD$15,$GF$9)</f>
        <v>121069323.49116135</v>
      </c>
      <c r="EE19"/>
      <c r="EF19"/>
      <c r="EG19" s="425">
        <f>+IPMT($BD$12,EG16,$BD$10,-$BD$15,$GF$9)</f>
        <v>117022880.40631935</v>
      </c>
      <c r="EH19"/>
      <c r="EI19"/>
      <c r="EJ19" s="425">
        <f>+IPMT($BD$12,EJ16,$BD$10,-$BD$15,$GF$9)</f>
        <v>112823077.12856179</v>
      </c>
      <c r="EK19"/>
      <c r="EL19"/>
      <c r="EM19" s="425">
        <f>+IPMT($BD$12,EM16,$BD$10,-$BD$15,$GF$9)</f>
        <v>108464101.30657728</v>
      </c>
      <c r="EN19"/>
      <c r="EO19"/>
      <c r="EP19" s="425">
        <f>+IPMT($BD$12,EP16,$BD$10,-$BD$15,$GF$9)</f>
        <v>103939920.30093955</v>
      </c>
      <c r="EQ19"/>
      <c r="ER19"/>
      <c r="ES19" s="425">
        <f>+IPMT($BD$12,ES16,$BD$10,-$BD$15,$GF$9)</f>
        <v>99244272.835188121</v>
      </c>
      <c r="ET19"/>
      <c r="EU19"/>
      <c r="EV19" s="425">
        <f>+IPMT($BD$12,EV16,$BD$10,-$BD$15,$GF$9)</f>
        <v>94370660.330484763</v>
      </c>
      <c r="EW19"/>
      <c r="EX19"/>
      <c r="EY19" s="425">
        <f>+IPMT($BD$12,EY16,$BD$10,-$BD$15,$GF$9)</f>
        <v>89312337.911853105</v>
      </c>
      <c r="EZ19"/>
      <c r="FA19"/>
      <c r="FB19" s="425">
        <f>+IPMT($BD$12,FB16,$BD$10,-$BD$15,$GF$9)</f>
        <v>84062305.073555321</v>
      </c>
      <c r="FC19"/>
      <c r="FD19"/>
      <c r="FE19" s="425">
        <f>+IPMT($BD$12,FE16,$BD$10,-$BD$15,$GF$9)</f>
        <v>78613295.990686044</v>
      </c>
      <c r="FF19"/>
      <c r="FG19"/>
      <c r="FH19" s="425">
        <f>+IPMT($BD$12,FH16,$BD$10,-$BD$15,$GF$9)</f>
        <v>72957769.463576034</v>
      </c>
      <c r="FI19"/>
      <c r="FJ19"/>
      <c r="FK19" s="425">
        <f>+IPMT($BD$12,FK16,$BD$10,-$BD$15,$GF$9)</f>
        <v>67087898.481088527</v>
      </c>
      <c r="FL19"/>
      <c r="FM19"/>
      <c r="FN19" s="425">
        <f>+IPMT($BD$12,FN16,$BD$10,-$BD$15,$GF$9)</f>
        <v>60995559.388364777</v>
      </c>
      <c r="FO19"/>
      <c r="FP19"/>
      <c r="FQ19" s="425">
        <f>+IPMT($BD$12,FQ16,$BD$10,-$BD$15,$GF$9)</f>
        <v>54672320.644026764</v>
      </c>
      <c r="FR19"/>
      <c r="FS19"/>
      <c r="FT19" s="425">
        <f>+IPMT($BD$12,FT16,$BD$10,-$BD$15,$GF$9)</f>
        <v>48109431.151278369</v>
      </c>
      <c r="FU19"/>
      <c r="FV19"/>
      <c r="FW19" s="425">
        <f>+IPMT($BD$12,FW16,$BD$10,-$BD$15,$GF$9)</f>
        <v>41297808.146754794</v>
      </c>
      <c r="FX19"/>
      <c r="FY19"/>
      <c r="FZ19" s="425">
        <f>+IPMT($BD$12,FZ16,$BD$10,-$BD$15,$GF$9)</f>
        <v>34228024.630359784</v>
      </c>
      <c r="GA19"/>
      <c r="GB19"/>
      <c r="GC19" s="425">
        <f>+IPMT($BD$12,GC16,$BD$10,-$BD$15,$GF$9)</f>
        <v>26890296.318693403</v>
      </c>
      <c r="GD19"/>
      <c r="GE19"/>
      <c r="GF19" s="425">
        <f>+IPMT($BD$12,GF16,$BD$10,-$BD$15,$GF$9)</f>
        <v>19274468.104014859</v>
      </c>
    </row>
    <row r="20" spans="1:188" ht="16.2" thickBot="1" x14ac:dyDescent="0.35">
      <c r="A20" s="1007" t="s">
        <v>279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 s="64">
        <f>+GF9</f>
        <v>300000000</v>
      </c>
    </row>
    <row r="21" spans="1:188" ht="16.2" thickBot="1" x14ac:dyDescent="0.3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 s="64"/>
    </row>
    <row r="22" spans="1:188" ht="16.2" thickBot="1" x14ac:dyDescent="0.35">
      <c r="A22" s="1007" t="s">
        <v>284</v>
      </c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 s="64">
        <f t="shared" ref="BD22:CI22" si="84">+BC22+BD15-BD18-BD20</f>
        <v>4900000000</v>
      </c>
      <c r="BE22" s="64">
        <f t="shared" si="84"/>
        <v>4900000000</v>
      </c>
      <c r="BF22" s="64">
        <f t="shared" si="84"/>
        <v>4900000000</v>
      </c>
      <c r="BG22" s="64">
        <f t="shared" si="84"/>
        <v>4857874368.2016621</v>
      </c>
      <c r="BH22" s="64">
        <f t="shared" si="84"/>
        <v>4857874368.2016621</v>
      </c>
      <c r="BI22" s="64">
        <f t="shared" si="84"/>
        <v>4857874368.2016621</v>
      </c>
      <c r="BJ22" s="64">
        <f t="shared" si="84"/>
        <v>4814152174.9581671</v>
      </c>
      <c r="BK22" s="64">
        <f t="shared" si="84"/>
        <v>4814152174.9581671</v>
      </c>
      <c r="BL22" s="64">
        <f t="shared" si="84"/>
        <v>4814152174.9581671</v>
      </c>
      <c r="BM22" s="64">
        <f t="shared" si="84"/>
        <v>4768772910.5907431</v>
      </c>
      <c r="BN22" s="64">
        <f t="shared" si="84"/>
        <v>4768772910.5907431</v>
      </c>
      <c r="BO22" s="64">
        <f t="shared" si="84"/>
        <v>4768772910.5907431</v>
      </c>
      <c r="BP22" s="64">
        <f t="shared" si="84"/>
        <v>4721673772.1037941</v>
      </c>
      <c r="BQ22" s="64">
        <f t="shared" si="84"/>
        <v>4721673772.1037941</v>
      </c>
      <c r="BR22" s="64">
        <f t="shared" si="84"/>
        <v>4721673772.1037941</v>
      </c>
      <c r="BS22" s="64">
        <f t="shared" si="84"/>
        <v>4672789576.2681894</v>
      </c>
      <c r="BT22" s="64">
        <f t="shared" si="84"/>
        <v>4672789576.2681894</v>
      </c>
      <c r="BU22" s="64">
        <f t="shared" si="84"/>
        <v>4672789576.2681894</v>
      </c>
      <c r="BV22" s="64">
        <f t="shared" si="84"/>
        <v>4622052669.4104156</v>
      </c>
      <c r="BW22" s="64">
        <f t="shared" si="84"/>
        <v>4622052669.4104156</v>
      </c>
      <c r="BX22" s="64">
        <f t="shared" si="84"/>
        <v>4622052669.4104156</v>
      </c>
      <c r="BY22" s="64">
        <f t="shared" si="84"/>
        <v>4569392833.782732</v>
      </c>
      <c r="BZ22" s="64">
        <f t="shared" si="84"/>
        <v>4569392833.782732</v>
      </c>
      <c r="CA22" s="64">
        <f t="shared" si="84"/>
        <v>4569392833.782732</v>
      </c>
      <c r="CB22" s="64">
        <f t="shared" si="84"/>
        <v>4514737190.3847589</v>
      </c>
      <c r="CC22" s="64">
        <f t="shared" si="84"/>
        <v>4514737190.3847589</v>
      </c>
      <c r="CD22" s="64">
        <f t="shared" si="84"/>
        <v>4514737190.3847589</v>
      </c>
      <c r="CE22" s="64">
        <f t="shared" si="84"/>
        <v>4458010098.1020031</v>
      </c>
      <c r="CF22" s="64">
        <f t="shared" si="84"/>
        <v>4458010098.1020031</v>
      </c>
      <c r="CG22" s="64">
        <f t="shared" si="84"/>
        <v>4458010098.1020031</v>
      </c>
      <c r="CH22" s="64">
        <f t="shared" si="84"/>
        <v>4399133049.0217304</v>
      </c>
      <c r="CI22" s="64">
        <f t="shared" si="84"/>
        <v>4399133049.0217304</v>
      </c>
      <c r="CJ22" s="64">
        <f t="shared" ref="CJ22:DO22" si="85">+CI22+CJ15-CJ18-CJ20</f>
        <v>4399133049.0217304</v>
      </c>
      <c r="CK22" s="64">
        <f t="shared" si="85"/>
        <v>4338024559.7813158</v>
      </c>
      <c r="CL22" s="64">
        <f t="shared" si="85"/>
        <v>4338024559.7813158</v>
      </c>
      <c r="CM22" s="64">
        <f t="shared" si="85"/>
        <v>4338024559.7813158</v>
      </c>
      <c r="CN22" s="64">
        <f t="shared" si="85"/>
        <v>4274600058.7986894</v>
      </c>
      <c r="CO22" s="64">
        <f t="shared" si="85"/>
        <v>4274600058.7986894</v>
      </c>
      <c r="CP22" s="64">
        <f t="shared" si="85"/>
        <v>4274600058.7986894</v>
      </c>
      <c r="CQ22" s="64">
        <f t="shared" si="85"/>
        <v>4208771769.2288213</v>
      </c>
      <c r="CR22" s="64">
        <f t="shared" si="85"/>
        <v>4208771769.2288213</v>
      </c>
      <c r="CS22" s="64">
        <f t="shared" si="85"/>
        <v>4208771769.2288213</v>
      </c>
      <c r="CT22" s="64">
        <f t="shared" si="85"/>
        <v>4140448587.4842553</v>
      </c>
      <c r="CU22" s="64">
        <f t="shared" si="85"/>
        <v>4140448587.4842553</v>
      </c>
      <c r="CV22" s="64">
        <f t="shared" si="85"/>
        <v>4140448587.4842553</v>
      </c>
      <c r="CW22" s="64">
        <f t="shared" si="85"/>
        <v>4069535957.1515703</v>
      </c>
      <c r="CX22" s="64">
        <f t="shared" si="85"/>
        <v>4069535957.1515703</v>
      </c>
      <c r="CY22" s="64">
        <f t="shared" si="85"/>
        <v>4069535957.1515703</v>
      </c>
      <c r="CZ22" s="64">
        <f t="shared" si="85"/>
        <v>3995935738.1292768</v>
      </c>
      <c r="DA22" s="64">
        <f t="shared" si="85"/>
        <v>3995935738.1292768</v>
      </c>
      <c r="DB22" s="64">
        <f t="shared" si="85"/>
        <v>3995935738.1292768</v>
      </c>
      <c r="DC22" s="64">
        <f t="shared" si="85"/>
        <v>3919546070.8060379</v>
      </c>
      <c r="DD22" s="64">
        <f t="shared" si="85"/>
        <v>3919546070.8060379</v>
      </c>
      <c r="DE22" s="64">
        <f t="shared" si="85"/>
        <v>3919546070.8060379</v>
      </c>
      <c r="DF22" s="64">
        <f t="shared" si="85"/>
        <v>3840261235.0912485</v>
      </c>
      <c r="DG22" s="64">
        <f t="shared" si="85"/>
        <v>3840261235.0912485</v>
      </c>
      <c r="DH22" s="64">
        <f t="shared" si="85"/>
        <v>3840261235.0912485</v>
      </c>
      <c r="DI22" s="64">
        <f t="shared" si="85"/>
        <v>3757971504.1028686</v>
      </c>
      <c r="DJ22" s="64">
        <f t="shared" si="85"/>
        <v>3757971504.1028686</v>
      </c>
      <c r="DK22" s="64">
        <f t="shared" si="85"/>
        <v>3757971504.1028686</v>
      </c>
      <c r="DL22" s="64">
        <f t="shared" si="85"/>
        <v>3672562992.310029</v>
      </c>
      <c r="DM22" s="64">
        <f t="shared" si="85"/>
        <v>3672562992.310029</v>
      </c>
      <c r="DN22" s="64">
        <f t="shared" si="85"/>
        <v>3672562992.310029</v>
      </c>
      <c r="DO22" s="64">
        <f t="shared" si="85"/>
        <v>3583917497.9202409</v>
      </c>
      <c r="DP22" s="64">
        <f t="shared" ref="DP22:EU22" si="86">+DO22+DP15-DP18-DP20</f>
        <v>3583917497.9202409</v>
      </c>
      <c r="DQ22" s="64">
        <f t="shared" si="86"/>
        <v>3583917497.9202409</v>
      </c>
      <c r="DR22" s="64">
        <f t="shared" si="86"/>
        <v>3491912339.2930799</v>
      </c>
      <c r="DS22" s="64">
        <f t="shared" si="86"/>
        <v>3491912339.2930799</v>
      </c>
      <c r="DT22" s="64">
        <f t="shared" si="86"/>
        <v>3491912339.2930799</v>
      </c>
      <c r="DU22" s="64">
        <f t="shared" si="86"/>
        <v>3396420185.1539493</v>
      </c>
      <c r="DV22" s="64">
        <f t="shared" si="86"/>
        <v>3396420185.1539493</v>
      </c>
      <c r="DW22" s="64">
        <f t="shared" si="86"/>
        <v>3396420185.1539493</v>
      </c>
      <c r="DX22" s="64">
        <f t="shared" si="86"/>
        <v>3297308878.3729458</v>
      </c>
      <c r="DY22" s="64">
        <f t="shared" si="86"/>
        <v>3297308878.3729458</v>
      </c>
      <c r="DZ22" s="64">
        <f t="shared" si="86"/>
        <v>3297308878.3729458</v>
      </c>
      <c r="EA22" s="64">
        <f t="shared" si="86"/>
        <v>3194441253.0649424</v>
      </c>
      <c r="EB22" s="64">
        <f t="shared" si="86"/>
        <v>3194441253.0649424</v>
      </c>
      <c r="EC22" s="64">
        <f t="shared" si="86"/>
        <v>3194441253.0649424</v>
      </c>
      <c r="ED22" s="64">
        <f t="shared" si="86"/>
        <v>3087674944.7577653</v>
      </c>
      <c r="EE22" s="64">
        <f t="shared" si="86"/>
        <v>3087674944.7577653</v>
      </c>
      <c r="EF22" s="64">
        <f t="shared" si="86"/>
        <v>3087674944.7577653</v>
      </c>
      <c r="EG22" s="64">
        <f t="shared" si="86"/>
        <v>2976862193.3657465</v>
      </c>
      <c r="EH22" s="64">
        <f t="shared" si="86"/>
        <v>2976862193.3657465</v>
      </c>
      <c r="EI22" s="64">
        <f t="shared" si="86"/>
        <v>2976862193.3657465</v>
      </c>
      <c r="EJ22" s="64">
        <f t="shared" si="86"/>
        <v>2861849638.6959701</v>
      </c>
      <c r="EK22" s="64">
        <f t="shared" si="86"/>
        <v>2861849638.6959701</v>
      </c>
      <c r="EL22" s="64">
        <f t="shared" si="86"/>
        <v>2861849638.6959701</v>
      </c>
      <c r="EM22" s="64">
        <f t="shared" si="86"/>
        <v>2742478108.2042093</v>
      </c>
      <c r="EN22" s="64">
        <f t="shared" si="86"/>
        <v>2742478108.2042093</v>
      </c>
      <c r="EO22" s="64">
        <f t="shared" si="86"/>
        <v>2742478108.2042093</v>
      </c>
      <c r="EP22" s="64">
        <f t="shared" si="86"/>
        <v>2618582396.7068105</v>
      </c>
      <c r="EQ22" s="64">
        <f t="shared" si="86"/>
        <v>2618582396.7068105</v>
      </c>
      <c r="ER22" s="64">
        <f t="shared" si="86"/>
        <v>2618582396.7068105</v>
      </c>
      <c r="ES22" s="64">
        <f t="shared" si="86"/>
        <v>2489991037.7436604</v>
      </c>
      <c r="ET22" s="64">
        <f t="shared" si="86"/>
        <v>2489991037.7436604</v>
      </c>
      <c r="EU22" s="64">
        <f t="shared" si="86"/>
        <v>2489991037.7436604</v>
      </c>
      <c r="EV22" s="64">
        <f t="shared" ref="EV22:GF22" si="87">+EU22+EV15-EV18-EV20</f>
        <v>2356526066.2758069</v>
      </c>
      <c r="EW22" s="64">
        <f t="shared" si="87"/>
        <v>2356526066.2758069</v>
      </c>
      <c r="EX22" s="64">
        <f t="shared" si="87"/>
        <v>2356526066.2758069</v>
      </c>
      <c r="EY22" s="64">
        <f t="shared" si="87"/>
        <v>2218002772.3893218</v>
      </c>
      <c r="EZ22" s="64">
        <f t="shared" si="87"/>
        <v>2218002772.3893218</v>
      </c>
      <c r="FA22" s="64">
        <f t="shared" si="87"/>
        <v>2218002772.3893218</v>
      </c>
      <c r="FB22" s="64">
        <f t="shared" si="87"/>
        <v>2074229445.6645389</v>
      </c>
      <c r="FC22" s="64">
        <f t="shared" si="87"/>
        <v>2074229445.6645389</v>
      </c>
      <c r="FD22" s="64">
        <f t="shared" si="87"/>
        <v>2074229445.6645389</v>
      </c>
      <c r="FE22" s="64">
        <f t="shared" si="87"/>
        <v>1925007109.8568866</v>
      </c>
      <c r="FF22" s="64">
        <f t="shared" si="87"/>
        <v>1925007109.8568866</v>
      </c>
      <c r="FG22" s="64">
        <f t="shared" si="87"/>
        <v>1925007109.8568866</v>
      </c>
      <c r="FH22" s="64">
        <f t="shared" si="87"/>
        <v>1770129247.5221243</v>
      </c>
      <c r="FI22" s="64">
        <f t="shared" si="87"/>
        <v>1770129247.5221243</v>
      </c>
      <c r="FJ22" s="64">
        <f t="shared" si="87"/>
        <v>1770129247.5221243</v>
      </c>
      <c r="FK22" s="64">
        <f t="shared" si="87"/>
        <v>1609381514.2048745</v>
      </c>
      <c r="FL22" s="64">
        <f t="shared" si="87"/>
        <v>1609381514.2048745</v>
      </c>
      <c r="FM22" s="64">
        <f t="shared" si="87"/>
        <v>1609381514.2048745</v>
      </c>
      <c r="FN22" s="64">
        <f t="shared" si="87"/>
        <v>1442541441.7949011</v>
      </c>
      <c r="FO22" s="64">
        <f t="shared" si="87"/>
        <v>1442541441.7949011</v>
      </c>
      <c r="FP22" s="64">
        <f t="shared" si="87"/>
        <v>1442541441.7949011</v>
      </c>
      <c r="FQ22" s="64">
        <f t="shared" si="87"/>
        <v>1269378130.6405897</v>
      </c>
      <c r="FR22" s="64">
        <f t="shared" si="87"/>
        <v>1269378130.6405897</v>
      </c>
      <c r="FS22" s="64">
        <f t="shared" si="87"/>
        <v>1269378130.6405897</v>
      </c>
      <c r="FT22" s="64">
        <f t="shared" si="87"/>
        <v>1089651929.9935298</v>
      </c>
      <c r="FU22" s="64">
        <f t="shared" si="87"/>
        <v>1089651929.9935298</v>
      </c>
      <c r="FV22" s="64">
        <f t="shared" si="87"/>
        <v>1089651929.9935298</v>
      </c>
      <c r="FW22" s="64">
        <f t="shared" si="87"/>
        <v>903114106.34194636</v>
      </c>
      <c r="FX22" s="64">
        <f t="shared" si="87"/>
        <v>903114106.34194636</v>
      </c>
      <c r="FY22" s="64">
        <f t="shared" si="87"/>
        <v>903114106.34194636</v>
      </c>
      <c r="FZ22" s="64">
        <f t="shared" si="87"/>
        <v>709506499.17396784</v>
      </c>
      <c r="GA22" s="64">
        <f t="shared" si="87"/>
        <v>709506499.17396784</v>
      </c>
      <c r="GB22" s="64">
        <f t="shared" si="87"/>
        <v>709506499.17396784</v>
      </c>
      <c r="GC22" s="64">
        <f t="shared" si="87"/>
        <v>508561163.69432294</v>
      </c>
      <c r="GD22" s="64">
        <f t="shared" si="87"/>
        <v>508561163.69432294</v>
      </c>
      <c r="GE22" s="64">
        <f t="shared" si="87"/>
        <v>508561163.69432294</v>
      </c>
      <c r="GF22" s="64">
        <f t="shared" si="87"/>
        <v>-4.76837158203125E-7</v>
      </c>
    </row>
    <row r="23" spans="1:188" customFormat="1" ht="15" thickBot="1" x14ac:dyDescent="0.35"/>
    <row r="24" spans="1:188" ht="16.2" thickBot="1" x14ac:dyDescent="0.35">
      <c r="A24" s="1007" t="s">
        <v>285</v>
      </c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 s="16">
        <f t="shared" ref="BD24:CI24" si="88">+SUM(BE18:BP18)+SUM(BE20:BP20)</f>
        <v>178326227.89620638</v>
      </c>
      <c r="BE24" s="16">
        <f t="shared" si="88"/>
        <v>178326227.89620638</v>
      </c>
      <c r="BF24" s="16">
        <f t="shared" si="88"/>
        <v>178326227.89620638</v>
      </c>
      <c r="BG24" s="16">
        <f t="shared" si="88"/>
        <v>185084791.93347254</v>
      </c>
      <c r="BH24" s="16">
        <f t="shared" si="88"/>
        <v>185084791.93347254</v>
      </c>
      <c r="BI24" s="16">
        <f t="shared" si="88"/>
        <v>185084791.93347254</v>
      </c>
      <c r="BJ24" s="16">
        <f t="shared" si="88"/>
        <v>192099505.54775119</v>
      </c>
      <c r="BK24" s="16">
        <f t="shared" si="88"/>
        <v>192099505.54775119</v>
      </c>
      <c r="BL24" s="16">
        <f t="shared" si="88"/>
        <v>192099505.54775119</v>
      </c>
      <c r="BM24" s="16">
        <f t="shared" si="88"/>
        <v>199380076.808011</v>
      </c>
      <c r="BN24" s="16">
        <f t="shared" si="88"/>
        <v>199380076.808011</v>
      </c>
      <c r="BO24" s="16">
        <f t="shared" si="88"/>
        <v>199380076.808011</v>
      </c>
      <c r="BP24" s="16">
        <f t="shared" si="88"/>
        <v>206936581.71903458</v>
      </c>
      <c r="BQ24" s="16">
        <f t="shared" si="88"/>
        <v>206936581.71903458</v>
      </c>
      <c r="BR24" s="16">
        <f t="shared" si="88"/>
        <v>206936581.71903458</v>
      </c>
      <c r="BS24" s="16">
        <f t="shared" si="88"/>
        <v>214779478.16618598</v>
      </c>
      <c r="BT24" s="16">
        <f t="shared" si="88"/>
        <v>214779478.16618598</v>
      </c>
      <c r="BU24" s="16">
        <f t="shared" si="88"/>
        <v>214779478.16618598</v>
      </c>
      <c r="BV24" s="16">
        <f t="shared" si="88"/>
        <v>222919620.38868445</v>
      </c>
      <c r="BW24" s="16">
        <f t="shared" si="88"/>
        <v>222919620.38868445</v>
      </c>
      <c r="BX24" s="16">
        <f t="shared" si="88"/>
        <v>222919620.38868445</v>
      </c>
      <c r="BY24" s="16">
        <f t="shared" si="88"/>
        <v>231368274.00141558</v>
      </c>
      <c r="BZ24" s="16">
        <f t="shared" si="88"/>
        <v>231368274.00141558</v>
      </c>
      <c r="CA24" s="16">
        <f t="shared" si="88"/>
        <v>231368274.00141558</v>
      </c>
      <c r="CB24" s="16">
        <f t="shared" si="88"/>
        <v>240137131.58606923</v>
      </c>
      <c r="CC24" s="16">
        <f t="shared" si="88"/>
        <v>240137131.58606923</v>
      </c>
      <c r="CD24" s="16">
        <f t="shared" si="88"/>
        <v>240137131.58606923</v>
      </c>
      <c r="CE24" s="16">
        <f t="shared" si="88"/>
        <v>249238328.87318128</v>
      </c>
      <c r="CF24" s="16">
        <f t="shared" si="88"/>
        <v>249238328.87318128</v>
      </c>
      <c r="CG24" s="16">
        <f t="shared" si="88"/>
        <v>249238328.87318128</v>
      </c>
      <c r="CH24" s="16">
        <f t="shared" si="88"/>
        <v>258684461.53747487</v>
      </c>
      <c r="CI24" s="16">
        <f t="shared" si="88"/>
        <v>258684461.53747487</v>
      </c>
      <c r="CJ24" s="16">
        <f t="shared" ref="CJ24:DO24" si="89">+SUM(CK18:CV18)+SUM(CK20:CV20)</f>
        <v>258684461.53747487</v>
      </c>
      <c r="CK24" s="16">
        <f t="shared" si="89"/>
        <v>268488602.62974513</v>
      </c>
      <c r="CL24" s="16">
        <f t="shared" si="89"/>
        <v>268488602.62974513</v>
      </c>
      <c r="CM24" s="16">
        <f t="shared" si="89"/>
        <v>268488602.62974513</v>
      </c>
      <c r="CN24" s="16">
        <f t="shared" si="89"/>
        <v>278664320.66941249</v>
      </c>
      <c r="CO24" s="16">
        <f t="shared" si="89"/>
        <v>278664320.66941249</v>
      </c>
      <c r="CP24" s="16">
        <f t="shared" si="89"/>
        <v>278664320.66941249</v>
      </c>
      <c r="CQ24" s="16">
        <f t="shared" si="89"/>
        <v>289225698.42278326</v>
      </c>
      <c r="CR24" s="16">
        <f t="shared" si="89"/>
        <v>289225698.42278326</v>
      </c>
      <c r="CS24" s="16">
        <f t="shared" si="89"/>
        <v>289225698.42278326</v>
      </c>
      <c r="CT24" s="16">
        <f t="shared" si="89"/>
        <v>300187352.39300668</v>
      </c>
      <c r="CU24" s="16">
        <f t="shared" si="89"/>
        <v>300187352.39300668</v>
      </c>
      <c r="CV24" s="16">
        <f t="shared" si="89"/>
        <v>300187352.39300668</v>
      </c>
      <c r="CW24" s="16">
        <f t="shared" si="89"/>
        <v>311564453.04870164</v>
      </c>
      <c r="CX24" s="16">
        <f t="shared" si="89"/>
        <v>311564453.04870164</v>
      </c>
      <c r="CY24" s="16">
        <f t="shared" si="89"/>
        <v>311564453.04870164</v>
      </c>
      <c r="CZ24" s="16">
        <f t="shared" si="89"/>
        <v>323372745.81924748</v>
      </c>
      <c r="DA24" s="16">
        <f t="shared" si="89"/>
        <v>323372745.81924748</v>
      </c>
      <c r="DB24" s="16">
        <f t="shared" si="89"/>
        <v>323372745.81924748</v>
      </c>
      <c r="DC24" s="16">
        <f t="shared" si="89"/>
        <v>335628572.8857969</v>
      </c>
      <c r="DD24" s="16">
        <f t="shared" si="89"/>
        <v>335628572.8857969</v>
      </c>
      <c r="DE24" s="16">
        <f t="shared" si="89"/>
        <v>335628572.8857969</v>
      </c>
      <c r="DF24" s="16">
        <f t="shared" si="89"/>
        <v>348348895.79816866</v>
      </c>
      <c r="DG24" s="16">
        <f t="shared" si="89"/>
        <v>348348895.79816866</v>
      </c>
      <c r="DH24" s="16">
        <f t="shared" si="89"/>
        <v>348348895.79816866</v>
      </c>
      <c r="DI24" s="16">
        <f t="shared" si="89"/>
        <v>361551318.94891918</v>
      </c>
      <c r="DJ24" s="16">
        <f t="shared" si="89"/>
        <v>361551318.94891918</v>
      </c>
      <c r="DK24" s="16">
        <f t="shared" si="89"/>
        <v>361551318.94891918</v>
      </c>
      <c r="DL24" s="16">
        <f t="shared" si="89"/>
        <v>375254113.9370833</v>
      </c>
      <c r="DM24" s="16">
        <f t="shared" si="89"/>
        <v>375254113.9370833</v>
      </c>
      <c r="DN24" s="16">
        <f t="shared" si="89"/>
        <v>375254113.9370833</v>
      </c>
      <c r="DO24" s="16">
        <f t="shared" si="89"/>
        <v>389476244.85529876</v>
      </c>
      <c r="DP24" s="16">
        <f t="shared" ref="DP24:EU24" si="90">+SUM(DQ18:EB18)+SUM(DQ20:EB20)</f>
        <v>389476244.85529876</v>
      </c>
      <c r="DQ24" s="16">
        <f t="shared" si="90"/>
        <v>389476244.85529876</v>
      </c>
      <c r="DR24" s="16">
        <f t="shared" si="90"/>
        <v>404237394.5353145</v>
      </c>
      <c r="DS24" s="16">
        <f t="shared" si="90"/>
        <v>404237394.5353145</v>
      </c>
      <c r="DT24" s="16">
        <f t="shared" si="90"/>
        <v>404237394.5353145</v>
      </c>
      <c r="DU24" s="16">
        <f t="shared" si="90"/>
        <v>419557991.78820294</v>
      </c>
      <c r="DV24" s="16">
        <f t="shared" si="90"/>
        <v>419557991.78820294</v>
      </c>
      <c r="DW24" s="16">
        <f t="shared" si="90"/>
        <v>419557991.78820294</v>
      </c>
      <c r="DX24" s="16">
        <f t="shared" si="90"/>
        <v>435459239.67697585</v>
      </c>
      <c r="DY24" s="16">
        <f t="shared" si="90"/>
        <v>435459239.67697585</v>
      </c>
      <c r="DZ24" s="16">
        <f t="shared" si="90"/>
        <v>435459239.67697585</v>
      </c>
      <c r="EA24" s="16">
        <f t="shared" si="90"/>
        <v>451963144.86073321</v>
      </c>
      <c r="EB24" s="16">
        <f t="shared" si="90"/>
        <v>451963144.86073321</v>
      </c>
      <c r="EC24" s="16">
        <f t="shared" si="90"/>
        <v>451963144.86073321</v>
      </c>
      <c r="ED24" s="16">
        <f t="shared" si="90"/>
        <v>469092548.050955</v>
      </c>
      <c r="EE24" s="16">
        <f t="shared" si="90"/>
        <v>469092548.050955</v>
      </c>
      <c r="EF24" s="16">
        <f t="shared" si="90"/>
        <v>469092548.050955</v>
      </c>
      <c r="EG24" s="16">
        <f t="shared" si="90"/>
        <v>486871155.62208617</v>
      </c>
      <c r="EH24" s="16">
        <f t="shared" si="90"/>
        <v>486871155.62208617</v>
      </c>
      <c r="EI24" s="16">
        <f t="shared" si="90"/>
        <v>486871155.62208617</v>
      </c>
      <c r="EJ24" s="16">
        <f t="shared" si="90"/>
        <v>505323572.42016327</v>
      </c>
      <c r="EK24" s="16">
        <f t="shared" si="90"/>
        <v>505323572.42016327</v>
      </c>
      <c r="EL24" s="16">
        <f t="shared" si="90"/>
        <v>505323572.42016327</v>
      </c>
      <c r="EM24" s="16">
        <f t="shared" si="90"/>
        <v>524475335.81488746</v>
      </c>
      <c r="EN24" s="16">
        <f t="shared" si="90"/>
        <v>524475335.81488746</v>
      </c>
      <c r="EO24" s="16">
        <f t="shared" si="90"/>
        <v>524475335.81488746</v>
      </c>
      <c r="EP24" s="16">
        <f t="shared" si="90"/>
        <v>544352951.04227173</v>
      </c>
      <c r="EQ24" s="16">
        <f t="shared" si="90"/>
        <v>544352951.04227173</v>
      </c>
      <c r="ER24" s="16">
        <f t="shared" si="90"/>
        <v>544352951.04227173</v>
      </c>
      <c r="ES24" s="16">
        <f t="shared" si="90"/>
        <v>564983927.88677382</v>
      </c>
      <c r="ET24" s="16">
        <f t="shared" si="90"/>
        <v>564983927.88677382</v>
      </c>
      <c r="EU24" s="16">
        <f t="shared" si="90"/>
        <v>564983927.88677382</v>
      </c>
      <c r="EV24" s="16">
        <f t="shared" ref="EV24:GA24" si="91">+SUM(EW18:FH18)+SUM(EW20:FH20)</f>
        <v>586396818.75368249</v>
      </c>
      <c r="EW24" s="16">
        <f t="shared" si="91"/>
        <v>586396818.75368249</v>
      </c>
      <c r="EX24" s="16">
        <f t="shared" si="91"/>
        <v>586396818.75368249</v>
      </c>
      <c r="EY24" s="16">
        <f t="shared" si="91"/>
        <v>608621258.18444705</v>
      </c>
      <c r="EZ24" s="16">
        <f t="shared" si="91"/>
        <v>608621258.18444705</v>
      </c>
      <c r="FA24" s="16">
        <f t="shared" si="91"/>
        <v>608621258.18444705</v>
      </c>
      <c r="FB24" s="16">
        <f t="shared" si="91"/>
        <v>631688003.86963761</v>
      </c>
      <c r="FC24" s="16">
        <f t="shared" si="91"/>
        <v>631688003.86963761</v>
      </c>
      <c r="FD24" s="16">
        <f t="shared" si="91"/>
        <v>631688003.86963761</v>
      </c>
      <c r="FE24" s="16">
        <f t="shared" si="91"/>
        <v>655628979.21629703</v>
      </c>
      <c r="FF24" s="16">
        <f t="shared" si="91"/>
        <v>655628979.21629703</v>
      </c>
      <c r="FG24" s="16">
        <f t="shared" si="91"/>
        <v>655628979.21629703</v>
      </c>
      <c r="FH24" s="16">
        <f t="shared" si="91"/>
        <v>680477317.52859449</v>
      </c>
      <c r="FI24" s="16">
        <f t="shared" si="91"/>
        <v>680477317.52859449</v>
      </c>
      <c r="FJ24" s="16">
        <f t="shared" si="91"/>
        <v>680477317.52859449</v>
      </c>
      <c r="FK24" s="16">
        <f t="shared" si="91"/>
        <v>706267407.86292827</v>
      </c>
      <c r="FL24" s="16">
        <f t="shared" si="91"/>
        <v>706267407.86292827</v>
      </c>
      <c r="FM24" s="16">
        <f t="shared" si="91"/>
        <v>706267407.86292827</v>
      </c>
      <c r="FN24" s="16">
        <f t="shared" si="91"/>
        <v>733034942.62093329</v>
      </c>
      <c r="FO24" s="16">
        <f t="shared" si="91"/>
        <v>733034942.62093329</v>
      </c>
      <c r="FP24" s="16">
        <f t="shared" si="91"/>
        <v>733034942.62093329</v>
      </c>
      <c r="FQ24" s="16">
        <f t="shared" si="91"/>
        <v>760816966.94626677</v>
      </c>
      <c r="FR24" s="16">
        <f t="shared" si="91"/>
        <v>760816966.94626677</v>
      </c>
      <c r="FS24" s="16">
        <f t="shared" si="91"/>
        <v>760816966.94626677</v>
      </c>
      <c r="FT24" s="16">
        <f t="shared" si="91"/>
        <v>1089651929.9935303</v>
      </c>
      <c r="FU24" s="16">
        <f t="shared" si="91"/>
        <v>1089651929.9935303</v>
      </c>
      <c r="FV24" s="16">
        <f t="shared" si="91"/>
        <v>1089651929.9935303</v>
      </c>
      <c r="FW24" s="16">
        <f t="shared" si="91"/>
        <v>903114106.34194672</v>
      </c>
      <c r="FX24" s="16">
        <f t="shared" si="91"/>
        <v>903114106.34194672</v>
      </c>
      <c r="FY24" s="16">
        <f t="shared" si="91"/>
        <v>903114106.34194672</v>
      </c>
      <c r="FZ24" s="16">
        <f t="shared" si="91"/>
        <v>709506499.17396832</v>
      </c>
      <c r="GA24" s="16">
        <f t="shared" si="91"/>
        <v>709506499.17396832</v>
      </c>
      <c r="GB24" s="16">
        <f t="shared" ref="GB24:GF24" si="92">+SUM(GC18:GN18)+SUM(GC20:GN20)</f>
        <v>709506499.17396832</v>
      </c>
      <c r="GC24" s="16">
        <f t="shared" si="92"/>
        <v>508561163.69432342</v>
      </c>
      <c r="GD24" s="16">
        <f t="shared" si="92"/>
        <v>508561163.69432342</v>
      </c>
      <c r="GE24" s="16">
        <f t="shared" si="92"/>
        <v>508561163.69432342</v>
      </c>
      <c r="GF24" s="16">
        <f t="shared" si="92"/>
        <v>0</v>
      </c>
    </row>
    <row r="25" spans="1:188" ht="16.2" thickBot="1" x14ac:dyDescent="0.35">
      <c r="A25" s="1007" t="s">
        <v>286</v>
      </c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 s="64">
        <f>+BD22-BD24</f>
        <v>4721673772.1037941</v>
      </c>
      <c r="BE25" s="64">
        <f t="shared" ref="BE25:DP25" si="93">+BE22-BE24</f>
        <v>4721673772.1037941</v>
      </c>
      <c r="BF25" s="64">
        <f t="shared" si="93"/>
        <v>4721673772.1037941</v>
      </c>
      <c r="BG25" s="64">
        <f t="shared" si="93"/>
        <v>4672789576.2681894</v>
      </c>
      <c r="BH25" s="64">
        <f t="shared" si="93"/>
        <v>4672789576.2681894</v>
      </c>
      <c r="BI25" s="64">
        <f t="shared" si="93"/>
        <v>4672789576.2681894</v>
      </c>
      <c r="BJ25" s="64">
        <f t="shared" si="93"/>
        <v>4622052669.4104156</v>
      </c>
      <c r="BK25" s="64">
        <f t="shared" si="93"/>
        <v>4622052669.4104156</v>
      </c>
      <c r="BL25" s="64">
        <f t="shared" si="93"/>
        <v>4622052669.4104156</v>
      </c>
      <c r="BM25" s="64">
        <f t="shared" si="93"/>
        <v>4569392833.782732</v>
      </c>
      <c r="BN25" s="64">
        <f t="shared" si="93"/>
        <v>4569392833.782732</v>
      </c>
      <c r="BO25" s="64">
        <f t="shared" si="93"/>
        <v>4569392833.782732</v>
      </c>
      <c r="BP25" s="64">
        <f t="shared" si="93"/>
        <v>4514737190.3847599</v>
      </c>
      <c r="BQ25" s="64">
        <f t="shared" si="93"/>
        <v>4514737190.3847599</v>
      </c>
      <c r="BR25" s="64">
        <f t="shared" si="93"/>
        <v>4514737190.3847599</v>
      </c>
      <c r="BS25" s="64">
        <f t="shared" si="93"/>
        <v>4458010098.1020031</v>
      </c>
      <c r="BT25" s="64">
        <f t="shared" si="93"/>
        <v>4458010098.1020031</v>
      </c>
      <c r="BU25" s="64">
        <f t="shared" si="93"/>
        <v>4458010098.1020031</v>
      </c>
      <c r="BV25" s="64">
        <f t="shared" si="93"/>
        <v>4399133049.0217314</v>
      </c>
      <c r="BW25" s="64">
        <f t="shared" si="93"/>
        <v>4399133049.0217314</v>
      </c>
      <c r="BX25" s="64">
        <f t="shared" si="93"/>
        <v>4399133049.0217314</v>
      </c>
      <c r="BY25" s="64">
        <f t="shared" si="93"/>
        <v>4338024559.7813168</v>
      </c>
      <c r="BZ25" s="64">
        <f t="shared" si="93"/>
        <v>4338024559.7813168</v>
      </c>
      <c r="CA25" s="64">
        <f t="shared" si="93"/>
        <v>4338024559.7813168</v>
      </c>
      <c r="CB25" s="64">
        <f t="shared" si="93"/>
        <v>4274600058.7986898</v>
      </c>
      <c r="CC25" s="64">
        <f t="shared" si="93"/>
        <v>4274600058.7986898</v>
      </c>
      <c r="CD25" s="64">
        <f t="shared" si="93"/>
        <v>4274600058.7986898</v>
      </c>
      <c r="CE25" s="64">
        <f t="shared" si="93"/>
        <v>4208771769.2288218</v>
      </c>
      <c r="CF25" s="64">
        <f t="shared" si="93"/>
        <v>4208771769.2288218</v>
      </c>
      <c r="CG25" s="64">
        <f t="shared" si="93"/>
        <v>4208771769.2288218</v>
      </c>
      <c r="CH25" s="64">
        <f t="shared" si="93"/>
        <v>4140448587.4842558</v>
      </c>
      <c r="CI25" s="64">
        <f t="shared" si="93"/>
        <v>4140448587.4842558</v>
      </c>
      <c r="CJ25" s="64">
        <f t="shared" si="93"/>
        <v>4140448587.4842558</v>
      </c>
      <c r="CK25" s="64">
        <f t="shared" si="93"/>
        <v>4069535957.1515708</v>
      </c>
      <c r="CL25" s="64">
        <f t="shared" si="93"/>
        <v>4069535957.1515708</v>
      </c>
      <c r="CM25" s="64">
        <f t="shared" si="93"/>
        <v>4069535957.1515708</v>
      </c>
      <c r="CN25" s="64">
        <f t="shared" si="93"/>
        <v>3995935738.1292768</v>
      </c>
      <c r="CO25" s="64">
        <f t="shared" si="93"/>
        <v>3995935738.1292768</v>
      </c>
      <c r="CP25" s="64">
        <f t="shared" si="93"/>
        <v>3995935738.1292768</v>
      </c>
      <c r="CQ25" s="64">
        <f t="shared" si="93"/>
        <v>3919546070.8060379</v>
      </c>
      <c r="CR25" s="64">
        <f t="shared" si="93"/>
        <v>3919546070.8060379</v>
      </c>
      <c r="CS25" s="64">
        <f t="shared" si="93"/>
        <v>3919546070.8060379</v>
      </c>
      <c r="CT25" s="64">
        <f t="shared" si="93"/>
        <v>3840261235.0912485</v>
      </c>
      <c r="CU25" s="64">
        <f t="shared" si="93"/>
        <v>3840261235.0912485</v>
      </c>
      <c r="CV25" s="64">
        <f t="shared" si="93"/>
        <v>3840261235.0912485</v>
      </c>
      <c r="CW25" s="64">
        <f t="shared" si="93"/>
        <v>3757971504.1028686</v>
      </c>
      <c r="CX25" s="64">
        <f t="shared" si="93"/>
        <v>3757971504.1028686</v>
      </c>
      <c r="CY25" s="64">
        <f t="shared" si="93"/>
        <v>3757971504.1028686</v>
      </c>
      <c r="CZ25" s="64">
        <f t="shared" si="93"/>
        <v>3672562992.310029</v>
      </c>
      <c r="DA25" s="64">
        <f t="shared" si="93"/>
        <v>3672562992.310029</v>
      </c>
      <c r="DB25" s="64">
        <f t="shared" si="93"/>
        <v>3672562992.310029</v>
      </c>
      <c r="DC25" s="64">
        <f t="shared" si="93"/>
        <v>3583917497.9202409</v>
      </c>
      <c r="DD25" s="64">
        <f t="shared" si="93"/>
        <v>3583917497.9202409</v>
      </c>
      <c r="DE25" s="64">
        <f t="shared" si="93"/>
        <v>3583917497.9202409</v>
      </c>
      <c r="DF25" s="64">
        <f t="shared" si="93"/>
        <v>3491912339.2930799</v>
      </c>
      <c r="DG25" s="64">
        <f t="shared" si="93"/>
        <v>3491912339.2930799</v>
      </c>
      <c r="DH25" s="64">
        <f t="shared" si="93"/>
        <v>3491912339.2930799</v>
      </c>
      <c r="DI25" s="64">
        <f t="shared" si="93"/>
        <v>3396420185.1539493</v>
      </c>
      <c r="DJ25" s="64">
        <f t="shared" si="93"/>
        <v>3396420185.1539493</v>
      </c>
      <c r="DK25" s="64">
        <f t="shared" si="93"/>
        <v>3396420185.1539493</v>
      </c>
      <c r="DL25" s="64">
        <f t="shared" si="93"/>
        <v>3297308878.3729458</v>
      </c>
      <c r="DM25" s="64">
        <f t="shared" si="93"/>
        <v>3297308878.3729458</v>
      </c>
      <c r="DN25" s="64">
        <f t="shared" si="93"/>
        <v>3297308878.3729458</v>
      </c>
      <c r="DO25" s="64">
        <f t="shared" si="93"/>
        <v>3194441253.0649424</v>
      </c>
      <c r="DP25" s="64">
        <f t="shared" si="93"/>
        <v>3194441253.0649424</v>
      </c>
      <c r="DQ25" s="64">
        <f t="shared" ref="DQ25:GB25" si="94">+DQ22-DQ24</f>
        <v>3194441253.0649424</v>
      </c>
      <c r="DR25" s="64">
        <f t="shared" si="94"/>
        <v>3087674944.7577653</v>
      </c>
      <c r="DS25" s="64">
        <f t="shared" si="94"/>
        <v>3087674944.7577653</v>
      </c>
      <c r="DT25" s="64">
        <f t="shared" si="94"/>
        <v>3087674944.7577653</v>
      </c>
      <c r="DU25" s="64">
        <f t="shared" si="94"/>
        <v>2976862193.3657465</v>
      </c>
      <c r="DV25" s="64">
        <f t="shared" si="94"/>
        <v>2976862193.3657465</v>
      </c>
      <c r="DW25" s="64">
        <f t="shared" si="94"/>
        <v>2976862193.3657465</v>
      </c>
      <c r="DX25" s="64">
        <f t="shared" si="94"/>
        <v>2861849638.6959701</v>
      </c>
      <c r="DY25" s="64">
        <f t="shared" si="94"/>
        <v>2861849638.6959701</v>
      </c>
      <c r="DZ25" s="64">
        <f t="shared" si="94"/>
        <v>2861849638.6959701</v>
      </c>
      <c r="EA25" s="64">
        <f t="shared" si="94"/>
        <v>2742478108.2042093</v>
      </c>
      <c r="EB25" s="64">
        <f t="shared" si="94"/>
        <v>2742478108.2042093</v>
      </c>
      <c r="EC25" s="64">
        <f t="shared" si="94"/>
        <v>2742478108.2042093</v>
      </c>
      <c r="ED25" s="64">
        <f t="shared" si="94"/>
        <v>2618582396.7068105</v>
      </c>
      <c r="EE25" s="64">
        <f t="shared" si="94"/>
        <v>2618582396.7068105</v>
      </c>
      <c r="EF25" s="64">
        <f t="shared" si="94"/>
        <v>2618582396.7068105</v>
      </c>
      <c r="EG25" s="64">
        <f t="shared" si="94"/>
        <v>2489991037.7436604</v>
      </c>
      <c r="EH25" s="64">
        <f t="shared" si="94"/>
        <v>2489991037.7436604</v>
      </c>
      <c r="EI25" s="64">
        <f t="shared" si="94"/>
        <v>2489991037.7436604</v>
      </c>
      <c r="EJ25" s="64">
        <f t="shared" si="94"/>
        <v>2356526066.2758069</v>
      </c>
      <c r="EK25" s="64">
        <f t="shared" si="94"/>
        <v>2356526066.2758069</v>
      </c>
      <c r="EL25" s="64">
        <f t="shared" si="94"/>
        <v>2356526066.2758069</v>
      </c>
      <c r="EM25" s="64">
        <f t="shared" si="94"/>
        <v>2218002772.3893218</v>
      </c>
      <c r="EN25" s="64">
        <f t="shared" si="94"/>
        <v>2218002772.3893218</v>
      </c>
      <c r="EO25" s="64">
        <f t="shared" si="94"/>
        <v>2218002772.3893218</v>
      </c>
      <c r="EP25" s="64">
        <f t="shared" si="94"/>
        <v>2074229445.6645389</v>
      </c>
      <c r="EQ25" s="64">
        <f t="shared" si="94"/>
        <v>2074229445.6645389</v>
      </c>
      <c r="ER25" s="64">
        <f t="shared" si="94"/>
        <v>2074229445.6645389</v>
      </c>
      <c r="ES25" s="64">
        <f t="shared" si="94"/>
        <v>1925007109.8568866</v>
      </c>
      <c r="ET25" s="64">
        <f t="shared" si="94"/>
        <v>1925007109.8568866</v>
      </c>
      <c r="EU25" s="64">
        <f t="shared" si="94"/>
        <v>1925007109.8568866</v>
      </c>
      <c r="EV25" s="64">
        <f t="shared" si="94"/>
        <v>1770129247.5221243</v>
      </c>
      <c r="EW25" s="64">
        <f t="shared" si="94"/>
        <v>1770129247.5221243</v>
      </c>
      <c r="EX25" s="64">
        <f t="shared" si="94"/>
        <v>1770129247.5221243</v>
      </c>
      <c r="EY25" s="64">
        <f t="shared" si="94"/>
        <v>1609381514.2048748</v>
      </c>
      <c r="EZ25" s="64">
        <f t="shared" si="94"/>
        <v>1609381514.2048748</v>
      </c>
      <c r="FA25" s="64">
        <f t="shared" si="94"/>
        <v>1609381514.2048748</v>
      </c>
      <c r="FB25" s="64">
        <f t="shared" si="94"/>
        <v>1442541441.7949014</v>
      </c>
      <c r="FC25" s="64">
        <f t="shared" si="94"/>
        <v>1442541441.7949014</v>
      </c>
      <c r="FD25" s="64">
        <f t="shared" si="94"/>
        <v>1442541441.7949014</v>
      </c>
      <c r="FE25" s="64">
        <f t="shared" si="94"/>
        <v>1269378130.6405897</v>
      </c>
      <c r="FF25" s="64">
        <f t="shared" si="94"/>
        <v>1269378130.6405897</v>
      </c>
      <c r="FG25" s="64">
        <f t="shared" si="94"/>
        <v>1269378130.6405897</v>
      </c>
      <c r="FH25" s="64">
        <f t="shared" si="94"/>
        <v>1089651929.9935298</v>
      </c>
      <c r="FI25" s="64">
        <f t="shared" si="94"/>
        <v>1089651929.9935298</v>
      </c>
      <c r="FJ25" s="64">
        <f t="shared" si="94"/>
        <v>1089651929.9935298</v>
      </c>
      <c r="FK25" s="64">
        <f t="shared" si="94"/>
        <v>903114106.34194624</v>
      </c>
      <c r="FL25" s="64">
        <f t="shared" si="94"/>
        <v>903114106.34194624</v>
      </c>
      <c r="FM25" s="64">
        <f t="shared" si="94"/>
        <v>903114106.34194624</v>
      </c>
      <c r="FN25" s="64">
        <f t="shared" si="94"/>
        <v>709506499.17396784</v>
      </c>
      <c r="FO25" s="64">
        <f t="shared" si="94"/>
        <v>709506499.17396784</v>
      </c>
      <c r="FP25" s="64">
        <f t="shared" si="94"/>
        <v>709506499.17396784</v>
      </c>
      <c r="FQ25" s="64">
        <f t="shared" si="94"/>
        <v>508561163.69432294</v>
      </c>
      <c r="FR25" s="64">
        <f t="shared" si="94"/>
        <v>508561163.69432294</v>
      </c>
      <c r="FS25" s="64">
        <f t="shared" si="94"/>
        <v>508561163.69432294</v>
      </c>
      <c r="FT25" s="64">
        <f t="shared" si="94"/>
        <v>0</v>
      </c>
      <c r="FU25" s="64">
        <f t="shared" si="94"/>
        <v>0</v>
      </c>
      <c r="FV25" s="64">
        <f t="shared" si="94"/>
        <v>0</v>
      </c>
      <c r="FW25" s="64">
        <f t="shared" si="94"/>
        <v>0</v>
      </c>
      <c r="FX25" s="64">
        <f t="shared" si="94"/>
        <v>0</v>
      </c>
      <c r="FY25" s="64">
        <f t="shared" si="94"/>
        <v>0</v>
      </c>
      <c r="FZ25" s="64">
        <f t="shared" si="94"/>
        <v>0</v>
      </c>
      <c r="GA25" s="64">
        <f t="shared" si="94"/>
        <v>0</v>
      </c>
      <c r="GB25" s="64">
        <f t="shared" si="94"/>
        <v>0</v>
      </c>
      <c r="GC25" s="64">
        <f t="shared" ref="GC25:GF25" si="95">+GC22-GC24</f>
        <v>-4.76837158203125E-7</v>
      </c>
      <c r="GD25" s="64">
        <f t="shared" si="95"/>
        <v>-4.76837158203125E-7</v>
      </c>
      <c r="GE25" s="64">
        <f t="shared" si="95"/>
        <v>-4.76837158203125E-7</v>
      </c>
      <c r="GF25" s="64">
        <f t="shared" si="95"/>
        <v>-4.76837158203125E-7</v>
      </c>
    </row>
    <row r="26" spans="1:188" ht="16.2" thickBot="1" x14ac:dyDescent="0.3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FC26" s="5"/>
    </row>
    <row r="27" spans="1:188" ht="16.2" thickBot="1" x14ac:dyDescent="0.35">
      <c r="A27" s="1007" t="s">
        <v>287</v>
      </c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 s="16">
        <f>+(BG19/90)*18</f>
        <v>37142000.000000007</v>
      </c>
      <c r="BE27" s="16">
        <f>+BG19/3</f>
        <v>61903333.333333343</v>
      </c>
      <c r="BF27" s="16">
        <f>+BE27</f>
        <v>61903333.333333343</v>
      </c>
      <c r="BG27" s="16">
        <f>+(((BG19/90)*12)+(BJ19/90)*18)</f>
        <v>61584021.044301935</v>
      </c>
      <c r="BH27" s="16">
        <f>+BJ19/3</f>
        <v>61371146.184947662</v>
      </c>
      <c r="BI27" s="16">
        <f t="shared" ref="BI27" si="96">+BH27</f>
        <v>61371146.184947662</v>
      </c>
      <c r="BJ27" s="16">
        <f>+(((BJ19/90)*12)+(BM19/90)*18)</f>
        <v>61039731.960161969</v>
      </c>
      <c r="BK27" s="16">
        <f>+BM19/3</f>
        <v>60818789.143638171</v>
      </c>
      <c r="BL27" s="16">
        <f t="shared" ref="BL27" si="97">+BK27</f>
        <v>60818789.143638171</v>
      </c>
      <c r="BM27" s="16">
        <f>+(((BM19/90)*12)+(BP19/90)*18)</f>
        <v>60474814.319733098</v>
      </c>
      <c r="BN27" s="16">
        <f>+BP19/3</f>
        <v>60245497.770463049</v>
      </c>
      <c r="BO27" s="16">
        <f t="shared" ref="BO27" si="98">+BN27</f>
        <v>60245497.770463049</v>
      </c>
      <c r="BP27" s="16">
        <f>+(((BP19/90)*12)+(BS19/90)*18)</f>
        <v>59888486.300731979</v>
      </c>
      <c r="BQ27" s="16">
        <f>+BS19/3</f>
        <v>59650478.654244602</v>
      </c>
      <c r="BR27" s="16">
        <f t="shared" ref="BR27" si="99">+BQ27</f>
        <v>59650478.654244602</v>
      </c>
      <c r="BS27" s="16">
        <f>+(((BS19/90)*12)+(BV19/90)*18)</f>
        <v>59279936.449810714</v>
      </c>
      <c r="BT27" s="16">
        <f>+BV19/3</f>
        <v>59032908.313521452</v>
      </c>
      <c r="BU27" s="16">
        <f t="shared" ref="BU27" si="100">+BT27</f>
        <v>59032908.313521452</v>
      </c>
      <c r="BV27" s="16">
        <f>+(((BV19/90)*12)+(BY19/90)*18)</f>
        <v>58648322.559539527</v>
      </c>
      <c r="BW27" s="16">
        <f>+BY19/3</f>
        <v>58391932.056884915</v>
      </c>
      <c r="BX27" s="16">
        <f t="shared" ref="BX27" si="101">+BW27</f>
        <v>58391932.056884915</v>
      </c>
      <c r="BY27" s="16">
        <f>+(((BY19/90)*12)+(CB19/90)*18)</f>
        <v>57992770.502827078</v>
      </c>
      <c r="BZ27" s="16">
        <f>+CB19/3</f>
        <v>57726662.800121851</v>
      </c>
      <c r="CA27" s="16">
        <f t="shared" ref="CA27" si="102">+BZ27</f>
        <v>57726662.800121851</v>
      </c>
      <c r="CB27" s="16">
        <f>+(((CB19/90)*12)+(CE19/90)*18)</f>
        <v>57312373.023165211</v>
      </c>
      <c r="CC27" s="16">
        <f>+CE19/3</f>
        <v>57036179.838527448</v>
      </c>
      <c r="CD27" s="16">
        <f t="shared" ref="CD27" si="103">+CC27</f>
        <v>57036179.838527448</v>
      </c>
      <c r="CE27" s="16">
        <f>+(((CE19/90)*12)+(CH19/90)*18)</f>
        <v>56606188.479024157</v>
      </c>
      <c r="CF27" s="16">
        <f>+CH19/3</f>
        <v>56319527.572688632</v>
      </c>
      <c r="CG27" s="16">
        <f t="shared" ref="CG27" si="104">+CF27</f>
        <v>56319527.572688632</v>
      </c>
      <c r="CH27" s="16">
        <f>+(((CH19/90)*12)+(CK19/90)*18)</f>
        <v>55873239.540660165</v>
      </c>
      <c r="CI27" s="16">
        <f>+CK19/3</f>
        <v>55575714.185974531</v>
      </c>
      <c r="CJ27" s="16">
        <f t="shared" ref="CJ27" si="105">+CI27</f>
        <v>55575714.185974531</v>
      </c>
      <c r="CK27" s="16">
        <f>+(((CK19/90)*12)+(CN19/90)*18)</f>
        <v>55112511.837532192</v>
      </c>
      <c r="CL27" s="16">
        <f>+CN19/3</f>
        <v>54803710.271903969</v>
      </c>
      <c r="CM27" s="16">
        <f t="shared" ref="CM27" si="106">+CL27</f>
        <v>54803710.271903969</v>
      </c>
      <c r="CN27" s="16">
        <f>+(((CN19/90)*12)+(CQ19/90)*18)</f>
        <v>54322952.554455653</v>
      </c>
      <c r="CO27" s="16">
        <f>+CQ19/3</f>
        <v>54002447.409490108</v>
      </c>
      <c r="CP27" s="16">
        <f t="shared" ref="CP27" si="107">+CO27</f>
        <v>54002447.409490108</v>
      </c>
      <c r="CQ27" s="16">
        <f>+(((CQ19/90)*12)+(CT19/90)*18)</f>
        <v>53503468.974550515</v>
      </c>
      <c r="CR27" s="16">
        <f>+CT19/3</f>
        <v>53170816.684590779</v>
      </c>
      <c r="CS27" s="16">
        <f t="shared" ref="CS27" si="108">+CR27</f>
        <v>53170816.684590779</v>
      </c>
      <c r="CT27" s="16">
        <f>+(((CT19/90)*12)+(CW19/90)*18)</f>
        <v>52652926.966966979</v>
      </c>
      <c r="CU27" s="16">
        <f>+CW19/3</f>
        <v>52307667.155217774</v>
      </c>
      <c r="CV27" s="16">
        <f t="shared" ref="CV27" si="109">+CU27</f>
        <v>52307667.155217774</v>
      </c>
      <c r="CW27" s="16">
        <f>+(((CW19/90)*12)+(CZ19/90)*18)</f>
        <v>51770149.417296022</v>
      </c>
      <c r="CX27" s="16">
        <f>+CZ19/3</f>
        <v>51411804.258681513</v>
      </c>
      <c r="CY27" s="16">
        <f t="shared" ref="CY27" si="110">+CX27</f>
        <v>51411804.258681513</v>
      </c>
      <c r="CZ27" s="16">
        <f>+(((CZ19/90)*12)+(DC19/90)*18)</f>
        <v>50853914.598492526</v>
      </c>
      <c r="DA27" s="16">
        <f>+DC19/3</f>
        <v>50481988.158366531</v>
      </c>
      <c r="DB27" s="16">
        <f t="shared" ref="DB27" si="111">+DA27</f>
        <v>50481988.158366531</v>
      </c>
      <c r="DC27" s="16">
        <f>+(((DC19/90)*12)+(DF19/90)*18)</f>
        <v>49902954.48005639</v>
      </c>
      <c r="DD27" s="16">
        <f>+DF19/3</f>
        <v>49516932.027849622</v>
      </c>
      <c r="DE27" s="16">
        <f t="shared" ref="DE27" si="112">+DD27</f>
        <v>49516932.027849622</v>
      </c>
      <c r="DF27" s="16">
        <f>+(((DF19/90)*12)+(DI19/90)*18)</f>
        <v>48915952.973131523</v>
      </c>
      <c r="DG27" s="16">
        <f>+DI19/3</f>
        <v>48515300.269986115</v>
      </c>
      <c r="DH27" s="16">
        <f t="shared" ref="DH27" si="113">+DG27</f>
        <v>48515300.269986115</v>
      </c>
      <c r="DI27" s="16">
        <f>+(((DI19/90)*12)+(DL19/90)*18)</f>
        <v>47891544.109094188</v>
      </c>
      <c r="DJ27" s="16">
        <f>+DL19/3</f>
        <v>47475706.668499567</v>
      </c>
      <c r="DK27" s="16">
        <f t="shared" ref="DK27" si="114">+DJ27</f>
        <v>47475706.668499567</v>
      </c>
      <c r="DL27" s="16">
        <f>+(((DL19/90)*12)+(DO19/90)*18)</f>
        <v>46828310.149109855</v>
      </c>
      <c r="DM27" s="16">
        <f>+DO19/3</f>
        <v>46396712.469516717</v>
      </c>
      <c r="DN27" s="16">
        <f t="shared" ref="DN27" si="115">+DM27</f>
        <v>46396712.469516717</v>
      </c>
      <c r="DO27" s="16">
        <f>+(((DO19/90)*12)+(DR19/90)*18)</f>
        <v>45724779.62204212</v>
      </c>
      <c r="DP27" s="16">
        <f>+DR19/3</f>
        <v>45276824.390392385</v>
      </c>
      <c r="DQ27" s="16">
        <f t="shared" ref="DQ27" si="116">+DP27</f>
        <v>45276824.390392385</v>
      </c>
      <c r="DR27" s="16">
        <f>+(((DR19/90)*12)+(DU19/90)*18)</f>
        <v>44579425.287998505</v>
      </c>
      <c r="DS27" s="16">
        <f>+DU19/3</f>
        <v>44114492.553069256</v>
      </c>
      <c r="DT27" s="16">
        <f t="shared" ref="DT27" si="117">+DS27</f>
        <v>44114492.553069256</v>
      </c>
      <c r="DU27" s="16">
        <f>+(((DU19/90)*12)+(DX19/90)*18)</f>
        <v>43390662.024694651</v>
      </c>
      <c r="DV27" s="16">
        <f>+DX19/3</f>
        <v>42908108.339111574</v>
      </c>
      <c r="DW27" s="16">
        <f t="shared" ref="DW27" si="118">+DV27</f>
        <v>42908108.339111574</v>
      </c>
      <c r="DX27" s="16">
        <f>+(((DX19/90)*12)+(EA19/90)*18)</f>
        <v>42156844.633711569</v>
      </c>
      <c r="DY27" s="16">
        <f>+EA19/3</f>
        <v>41656002.163444892</v>
      </c>
      <c r="DZ27" s="16">
        <f t="shared" ref="DZ27" si="119">+DY27</f>
        <v>41656002.163444892</v>
      </c>
      <c r="EA27" s="16">
        <f>+(((EA19/90)*12)+(ED19/90)*18)</f>
        <v>40876265.563610226</v>
      </c>
      <c r="EB27" s="16">
        <f>+ED19/3</f>
        <v>40356441.163720451</v>
      </c>
      <c r="EC27" s="16">
        <f t="shared" ref="EC27" si="120">+EB27</f>
        <v>40356441.163720451</v>
      </c>
      <c r="ED27" s="16">
        <f>+(((ED19/90)*12)+(EG19/90)*18)</f>
        <v>39547152.546752051</v>
      </c>
      <c r="EE27" s="16">
        <f>+EG19/3</f>
        <v>39007626.802106448</v>
      </c>
      <c r="EF27" s="16">
        <f t="shared" ref="EF27" si="121">+EE27</f>
        <v>39007626.802106448</v>
      </c>
      <c r="EG27" s="16">
        <f>+(((EG19/90)*12)+(EJ19/90)*18)</f>
        <v>38167666.146554939</v>
      </c>
      <c r="EH27" s="16">
        <f>+EJ19/3</f>
        <v>37607692.376187265</v>
      </c>
      <c r="EI27" s="16">
        <f t="shared" ref="EI27" si="122">+EH27</f>
        <v>37607692.376187265</v>
      </c>
      <c r="EJ27" s="16">
        <f>+(((EJ19/90)*12)+(EM19/90)*18)</f>
        <v>36735897.211790361</v>
      </c>
      <c r="EK27" s="16">
        <f>+EM19/3</f>
        <v>36154700.43552576</v>
      </c>
      <c r="EL27" s="16">
        <f t="shared" ref="EL27" si="123">+EK27</f>
        <v>36154700.43552576</v>
      </c>
      <c r="EM27" s="16">
        <f>+(((EM19/90)*12)+(EP19/90)*18)</f>
        <v>35249864.234398209</v>
      </c>
      <c r="EN27" s="16">
        <f>+EP19/3</f>
        <v>34646640.100313179</v>
      </c>
      <c r="EO27" s="16">
        <f t="shared" ref="EO27" si="124">+EN27</f>
        <v>34646640.100313179</v>
      </c>
      <c r="EP27" s="16">
        <f>+(((EP19/90)*12)+(ES19/90)*18)</f>
        <v>33707510.6071629</v>
      </c>
      <c r="EQ27" s="16">
        <f>+ES19/3</f>
        <v>33081424.27839604</v>
      </c>
      <c r="ER27" s="16">
        <f t="shared" ref="ER27" si="125">+EQ27</f>
        <v>33081424.27839604</v>
      </c>
      <c r="ES27" s="16">
        <f>+(((ES19/90)*12)+(EV19/90)*18)</f>
        <v>32106701.777455371</v>
      </c>
      <c r="ET27" s="16">
        <f>+EV19/3</f>
        <v>31456886.776828256</v>
      </c>
      <c r="EU27" s="16">
        <f t="shared" ref="EU27" si="126">+ET27</f>
        <v>31456886.776828256</v>
      </c>
      <c r="EV27" s="16">
        <f>+(((EV19/90)*12)+(EY19/90)*18)</f>
        <v>30445222.293101922</v>
      </c>
      <c r="EW27" s="16">
        <f>+EY19/3</f>
        <v>29770779.303951036</v>
      </c>
      <c r="EX27" s="16">
        <f t="shared" ref="EX27" si="127">+EW27</f>
        <v>29770779.303951036</v>
      </c>
      <c r="EY27" s="16">
        <f>+(((EY19/90)*12)+(FB19/90)*18)</f>
        <v>28720772.736291476</v>
      </c>
      <c r="EZ27" s="16">
        <f>+FB19/3</f>
        <v>28020768.357851774</v>
      </c>
      <c r="FA27" s="16">
        <f t="shared" ref="FA27" si="128">+EZ27</f>
        <v>28020768.357851774</v>
      </c>
      <c r="FB27" s="16">
        <f>+(((FB19/90)*12)+(FE19/90)*18)</f>
        <v>26930966.541277919</v>
      </c>
      <c r="FC27" s="16">
        <f>+FE19/3</f>
        <v>26204431.996895347</v>
      </c>
      <c r="FD27" s="16">
        <f t="shared" ref="FD27" si="129">+FC27</f>
        <v>26204431.996895347</v>
      </c>
      <c r="FE27" s="16">
        <f>+(((FE19/90)*12)+(FH19/90)*18)</f>
        <v>25073326.69147335</v>
      </c>
      <c r="FF27" s="16">
        <f>+FH19/3</f>
        <v>24319256.487858679</v>
      </c>
      <c r="FG27" s="16">
        <f t="shared" ref="FG27" si="130">+FF27</f>
        <v>24319256.487858679</v>
      </c>
      <c r="FH27" s="16">
        <f>+(((FH19/90)*12)+(FK19/90)*18)</f>
        <v>23145282.291361175</v>
      </c>
      <c r="FI27" s="16">
        <f>+FK19/3</f>
        <v>22362632.827029508</v>
      </c>
      <c r="FJ27" s="16">
        <f t="shared" ref="FJ27" si="131">+FI27</f>
        <v>22362632.827029508</v>
      </c>
      <c r="FK27" s="16">
        <f>+(((FK19/90)*12)+(FN19/90)*18)</f>
        <v>21144165.008484758</v>
      </c>
      <c r="FL27" s="16">
        <f>+FN19/3</f>
        <v>20331853.129454926</v>
      </c>
      <c r="FM27" s="16">
        <f t="shared" ref="FM27" si="132">+FL27</f>
        <v>20331853.129454926</v>
      </c>
      <c r="FN27" s="16">
        <f>+(((FN19/90)*12)+(FQ19/90)*18)</f>
        <v>19067205.380587325</v>
      </c>
      <c r="FO27" s="16">
        <f>+FQ19/3</f>
        <v>18224106.881342255</v>
      </c>
      <c r="FP27" s="16">
        <f t="shared" ref="FP27" si="133">+FO27</f>
        <v>18224106.881342255</v>
      </c>
      <c r="FQ27" s="16">
        <f>+(((FQ19/90)*12)+(FT19/90)*18)</f>
        <v>16911528.982792575</v>
      </c>
      <c r="FR27" s="16">
        <f>+FT19/3</f>
        <v>16036477.050426124</v>
      </c>
      <c r="FS27" s="16">
        <f t="shared" ref="FS27" si="134">+FR27</f>
        <v>16036477.050426124</v>
      </c>
      <c r="FT27" s="16">
        <f>+(((FT19/90)*12)+(FW19/90)*18)</f>
        <v>14674152.449521407</v>
      </c>
      <c r="FU27" s="16">
        <f>+FW19/3</f>
        <v>13765936.048918264</v>
      </c>
      <c r="FV27" s="16">
        <f t="shared" ref="FV27" si="135">+FU27</f>
        <v>13765936.048918264</v>
      </c>
      <c r="FW27" s="16">
        <f>+(((FW19/90)*12)+(FZ19/90)*18)</f>
        <v>12351979.345639262</v>
      </c>
      <c r="FX27" s="16">
        <f>+FZ19/3</f>
        <v>11409341.543453261</v>
      </c>
      <c r="FY27" s="16">
        <f t="shared" ref="FY27" si="136">+FX27</f>
        <v>11409341.543453261</v>
      </c>
      <c r="FZ27" s="16">
        <f>+(((FZ19/90)*12)+(GC19/90)*18)</f>
        <v>9941795.8811199851</v>
      </c>
      <c r="GA27" s="16">
        <f>+GC19/3</f>
        <v>8963432.1062311344</v>
      </c>
      <c r="GB27" s="16">
        <f t="shared" ref="GB27" si="137">+GA27</f>
        <v>8963432.1062311344</v>
      </c>
      <c r="GC27" s="16">
        <f>+(((GC19/90)*12)+(GF19/90)*18)</f>
        <v>7440266.4632954262</v>
      </c>
      <c r="GD27" s="16">
        <f>+GF19/3</f>
        <v>6424822.7013382865</v>
      </c>
      <c r="GE27" s="16">
        <f t="shared" ref="GE27" si="138">+GD27</f>
        <v>6424822.7013382865</v>
      </c>
      <c r="GF27" s="16">
        <f>+(((GF19/90)*12)+(GI19/90)*18)</f>
        <v>2569929.0805353145</v>
      </c>
    </row>
    <row r="28" spans="1:188" ht="16.2" thickBot="1" x14ac:dyDescent="0.3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FC28" s="5"/>
    </row>
    <row r="29" spans="1:188" ht="16.2" thickBot="1" x14ac:dyDescent="0.35">
      <c r="A29" s="1007" t="s">
        <v>609</v>
      </c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 s="16">
        <f t="shared" ref="BD29:CI29" si="139">+BC29+BD27-BD19</f>
        <v>37142000.000000007</v>
      </c>
      <c r="BE29" s="118">
        <f t="shared" si="139"/>
        <v>99045333.333333343</v>
      </c>
      <c r="BF29" s="118">
        <f t="shared" si="139"/>
        <v>160948666.66666669</v>
      </c>
      <c r="BG29" s="118">
        <f t="shared" si="139"/>
        <v>36822687.710968584</v>
      </c>
      <c r="BH29" s="118">
        <f t="shared" si="139"/>
        <v>98193833.895916253</v>
      </c>
      <c r="BI29" s="118">
        <f t="shared" si="139"/>
        <v>159564980.08086392</v>
      </c>
      <c r="BJ29" s="118">
        <f t="shared" si="139"/>
        <v>36491273.486182898</v>
      </c>
      <c r="BK29" s="118">
        <f t="shared" si="139"/>
        <v>97310062.629821062</v>
      </c>
      <c r="BL29" s="118">
        <f t="shared" si="139"/>
        <v>158128851.77345923</v>
      </c>
      <c r="BM29" s="118">
        <f t="shared" si="139"/>
        <v>36147298.662277818</v>
      </c>
      <c r="BN29" s="118">
        <f t="shared" si="139"/>
        <v>96392796.432740867</v>
      </c>
      <c r="BO29" s="118">
        <f t="shared" si="139"/>
        <v>156638294.20320392</v>
      </c>
      <c r="BP29" s="118">
        <f t="shared" si="139"/>
        <v>35790287.192546755</v>
      </c>
      <c r="BQ29" s="118">
        <f t="shared" si="139"/>
        <v>95440765.846791357</v>
      </c>
      <c r="BR29" s="118">
        <f t="shared" si="139"/>
        <v>155091244.50103596</v>
      </c>
      <c r="BS29" s="118">
        <f t="shared" si="139"/>
        <v>35419744.988112867</v>
      </c>
      <c r="BT29" s="118">
        <f t="shared" si="139"/>
        <v>94452653.301634312</v>
      </c>
      <c r="BU29" s="118">
        <f t="shared" si="139"/>
        <v>153485561.61515576</v>
      </c>
      <c r="BV29" s="118">
        <f t="shared" si="139"/>
        <v>35035159.234130919</v>
      </c>
      <c r="BW29" s="118">
        <f t="shared" si="139"/>
        <v>93427091.291015834</v>
      </c>
      <c r="BX29" s="118">
        <f t="shared" si="139"/>
        <v>151819023.34790075</v>
      </c>
      <c r="BY29" s="118">
        <f t="shared" si="139"/>
        <v>34635997.680073082</v>
      </c>
      <c r="BZ29" s="118">
        <f t="shared" si="139"/>
        <v>92362660.480194926</v>
      </c>
      <c r="CA29" s="118">
        <f t="shared" si="139"/>
        <v>150089323.28031677</v>
      </c>
      <c r="CB29" s="118">
        <f t="shared" si="139"/>
        <v>34221707.903116435</v>
      </c>
      <c r="CC29" s="118">
        <f t="shared" si="139"/>
        <v>91257887.741643876</v>
      </c>
      <c r="CD29" s="118">
        <f t="shared" si="139"/>
        <v>148294067.58017132</v>
      </c>
      <c r="CE29" s="118">
        <f t="shared" si="139"/>
        <v>33791716.543613106</v>
      </c>
      <c r="CF29" s="118">
        <f t="shared" si="139"/>
        <v>90111244.116301745</v>
      </c>
      <c r="CG29" s="118">
        <f t="shared" si="139"/>
        <v>146430771.68899038</v>
      </c>
      <c r="CH29" s="118">
        <f t="shared" si="139"/>
        <v>33345428.511584669</v>
      </c>
      <c r="CI29" s="118">
        <f t="shared" si="139"/>
        <v>88921142.697559208</v>
      </c>
      <c r="CJ29" s="118">
        <f t="shared" ref="CJ29:DO29" si="140">+CI29+CJ27-CJ19</f>
        <v>144496856.88353375</v>
      </c>
      <c r="CK29" s="118">
        <f t="shared" si="140"/>
        <v>32882226.163142353</v>
      </c>
      <c r="CL29" s="118">
        <f t="shared" si="140"/>
        <v>87685936.435046315</v>
      </c>
      <c r="CM29" s="118">
        <f t="shared" si="140"/>
        <v>142489646.70695028</v>
      </c>
      <c r="CN29" s="118">
        <f t="shared" si="140"/>
        <v>32401468.445694029</v>
      </c>
      <c r="CO29" s="118">
        <f t="shared" si="140"/>
        <v>86403915.855184138</v>
      </c>
      <c r="CP29" s="118">
        <f t="shared" si="140"/>
        <v>140406363.26467425</v>
      </c>
      <c r="CQ29" s="118">
        <f t="shared" si="140"/>
        <v>31902490.010754436</v>
      </c>
      <c r="CR29" s="118">
        <f t="shared" si="140"/>
        <v>85073306.695345223</v>
      </c>
      <c r="CS29" s="118">
        <f t="shared" si="140"/>
        <v>138244123.37993601</v>
      </c>
      <c r="CT29" s="118">
        <f t="shared" si="140"/>
        <v>31384600.293130666</v>
      </c>
      <c r="CU29" s="118">
        <f t="shared" si="140"/>
        <v>83692267.448348433</v>
      </c>
      <c r="CV29" s="118">
        <f t="shared" si="140"/>
        <v>135999934.6035662</v>
      </c>
      <c r="CW29" s="118">
        <f t="shared" si="140"/>
        <v>30847082.555208892</v>
      </c>
      <c r="CX29" s="118">
        <f t="shared" si="140"/>
        <v>82258886.813890398</v>
      </c>
      <c r="CY29" s="118">
        <f t="shared" si="140"/>
        <v>133670691.0725719</v>
      </c>
      <c r="CZ29" s="118">
        <f t="shared" si="140"/>
        <v>30289192.895019889</v>
      </c>
      <c r="DA29" s="118">
        <f t="shared" si="140"/>
        <v>80771181.05338642</v>
      </c>
      <c r="DB29" s="118">
        <f t="shared" si="140"/>
        <v>131253169.21175295</v>
      </c>
      <c r="DC29" s="118">
        <f t="shared" si="140"/>
        <v>29710159.216709763</v>
      </c>
      <c r="DD29" s="118">
        <f t="shared" si="140"/>
        <v>79227091.244559377</v>
      </c>
      <c r="DE29" s="118">
        <f t="shared" si="140"/>
        <v>128744023.27240899</v>
      </c>
      <c r="DF29" s="118">
        <f t="shared" si="140"/>
        <v>29109180.161991626</v>
      </c>
      <c r="DG29" s="118">
        <f t="shared" si="140"/>
        <v>77624480.431977749</v>
      </c>
      <c r="DH29" s="118">
        <f t="shared" si="140"/>
        <v>126139780.70196387</v>
      </c>
      <c r="DI29" s="118">
        <f t="shared" si="140"/>
        <v>28485424.001099706</v>
      </c>
      <c r="DJ29" s="118">
        <f t="shared" si="140"/>
        <v>75961130.669599265</v>
      </c>
      <c r="DK29" s="118">
        <f t="shared" si="140"/>
        <v>123436837.33809882</v>
      </c>
      <c r="DL29" s="118">
        <f t="shared" si="140"/>
        <v>27838027.481709957</v>
      </c>
      <c r="DM29" s="118">
        <f t="shared" si="140"/>
        <v>74234739.951226681</v>
      </c>
      <c r="DN29" s="118">
        <f t="shared" si="140"/>
        <v>120631452.42074341</v>
      </c>
      <c r="DO29" s="118">
        <f t="shared" si="140"/>
        <v>27166094.634235382</v>
      </c>
      <c r="DP29" s="118">
        <f t="shared" ref="DP29:EU29" si="141">+DO29+DP27-DP19</f>
        <v>72442919.024627775</v>
      </c>
      <c r="DQ29" s="118">
        <f t="shared" si="141"/>
        <v>117719743.41502017</v>
      </c>
      <c r="DR29" s="118">
        <f t="shared" si="141"/>
        <v>26468695.531841516</v>
      </c>
      <c r="DS29" s="118">
        <f t="shared" si="141"/>
        <v>70583188.08491078</v>
      </c>
      <c r="DT29" s="118">
        <f t="shared" si="141"/>
        <v>114697680.63798004</v>
      </c>
      <c r="DU29" s="118">
        <f t="shared" si="141"/>
        <v>25744865.003466934</v>
      </c>
      <c r="DV29" s="118">
        <f t="shared" si="141"/>
        <v>68652973.342578501</v>
      </c>
      <c r="DW29" s="118">
        <f t="shared" si="141"/>
        <v>111561081.68169007</v>
      </c>
      <c r="DX29" s="118">
        <f t="shared" si="141"/>
        <v>24993601.298066914</v>
      </c>
      <c r="DY29" s="118">
        <f t="shared" si="141"/>
        <v>66649603.461511806</v>
      </c>
      <c r="DZ29" s="118">
        <f t="shared" si="141"/>
        <v>108305605.6249567</v>
      </c>
      <c r="EA29" s="118">
        <f t="shared" si="141"/>
        <v>24213864.698232248</v>
      </c>
      <c r="EB29" s="118">
        <f t="shared" si="141"/>
        <v>64570305.8619527</v>
      </c>
      <c r="EC29" s="118">
        <f t="shared" si="141"/>
        <v>104926747.02567315</v>
      </c>
      <c r="ED29" s="118">
        <f t="shared" si="141"/>
        <v>23404576.08126384</v>
      </c>
      <c r="EE29" s="118">
        <f t="shared" si="141"/>
        <v>62412202.883370288</v>
      </c>
      <c r="EF29" s="118">
        <f t="shared" si="141"/>
        <v>101419829.68547674</v>
      </c>
      <c r="EG29" s="118">
        <f t="shared" si="141"/>
        <v>22564615.425712317</v>
      </c>
      <c r="EH29" s="118">
        <f t="shared" si="141"/>
        <v>60172307.801899582</v>
      </c>
      <c r="EI29" s="118">
        <f t="shared" si="141"/>
        <v>97780000.178086847</v>
      </c>
      <c r="EJ29" s="118">
        <f t="shared" si="141"/>
        <v>21692820.261315405</v>
      </c>
      <c r="EK29" s="118">
        <f t="shared" si="141"/>
        <v>57847520.696841165</v>
      </c>
      <c r="EL29" s="118">
        <f t="shared" si="141"/>
        <v>94002221.132366925</v>
      </c>
      <c r="EM29" s="118">
        <f t="shared" si="141"/>
        <v>20787984.060187861</v>
      </c>
      <c r="EN29" s="118">
        <f t="shared" si="141"/>
        <v>55434624.160501041</v>
      </c>
      <c r="EO29" s="118">
        <f t="shared" si="141"/>
        <v>90081264.26081422</v>
      </c>
      <c r="EP29" s="118">
        <f t="shared" si="141"/>
        <v>19848854.567037567</v>
      </c>
      <c r="EQ29" s="118">
        <f t="shared" si="141"/>
        <v>52930278.845433608</v>
      </c>
      <c r="ER29" s="118">
        <f t="shared" si="141"/>
        <v>86011703.123829648</v>
      </c>
      <c r="ES29" s="118">
        <f t="shared" si="141"/>
        <v>18874132.066096902</v>
      </c>
      <c r="ET29" s="118">
        <f t="shared" si="141"/>
        <v>50331018.842925161</v>
      </c>
      <c r="EU29" s="118">
        <f t="shared" si="141"/>
        <v>81787905.61975342</v>
      </c>
      <c r="EV29" s="118">
        <f t="shared" ref="EV29:GF29" si="142">+EU29+EV27-EV19</f>
        <v>17862467.582370579</v>
      </c>
      <c r="EW29" s="118">
        <f t="shared" si="142"/>
        <v>47633246.886321619</v>
      </c>
      <c r="EX29" s="118">
        <f t="shared" si="142"/>
        <v>77404026.190272659</v>
      </c>
      <c r="EY29" s="118">
        <f t="shared" si="142"/>
        <v>16812461.014711022</v>
      </c>
      <c r="EZ29" s="118">
        <f t="shared" si="142"/>
        <v>44833229.372562796</v>
      </c>
      <c r="FA29" s="118">
        <f t="shared" si="142"/>
        <v>72853997.730414569</v>
      </c>
      <c r="FB29" s="118">
        <f t="shared" si="142"/>
        <v>15722659.198137164</v>
      </c>
      <c r="FC29" s="118">
        <f t="shared" si="142"/>
        <v>41927091.195032507</v>
      </c>
      <c r="FD29" s="118">
        <f t="shared" si="142"/>
        <v>68131523.19192785</v>
      </c>
      <c r="FE29" s="118">
        <f t="shared" si="142"/>
        <v>14591553.892715156</v>
      </c>
      <c r="FF29" s="118">
        <f t="shared" si="142"/>
        <v>38910810.380573839</v>
      </c>
      <c r="FG29" s="118">
        <f t="shared" si="142"/>
        <v>63230066.868432522</v>
      </c>
      <c r="FH29" s="118">
        <f t="shared" si="142"/>
        <v>13417579.696217671</v>
      </c>
      <c r="FI29" s="118">
        <f t="shared" si="142"/>
        <v>35780212.523247182</v>
      </c>
      <c r="FJ29" s="118">
        <f t="shared" si="142"/>
        <v>58142845.350276694</v>
      </c>
      <c r="FK29" s="118">
        <f t="shared" si="142"/>
        <v>12199111.877672933</v>
      </c>
      <c r="FL29" s="118">
        <f t="shared" si="142"/>
        <v>32530965.007127859</v>
      </c>
      <c r="FM29" s="118">
        <f t="shared" si="142"/>
        <v>52862818.136582784</v>
      </c>
      <c r="FN29" s="118">
        <f t="shared" si="142"/>
        <v>10934464.128805324</v>
      </c>
      <c r="FO29" s="118">
        <f t="shared" si="142"/>
        <v>29158571.010147579</v>
      </c>
      <c r="FP29" s="118">
        <f t="shared" si="142"/>
        <v>47382677.891489834</v>
      </c>
      <c r="FQ29" s="118">
        <f t="shared" si="142"/>
        <v>9621886.230255641</v>
      </c>
      <c r="FR29" s="118">
        <f t="shared" si="142"/>
        <v>25658363.280681767</v>
      </c>
      <c r="FS29" s="118">
        <f t="shared" si="142"/>
        <v>41694840.331107892</v>
      </c>
      <c r="FT29" s="118">
        <f t="shared" si="142"/>
        <v>8259561.6293509305</v>
      </c>
      <c r="FU29" s="118">
        <f t="shared" si="142"/>
        <v>22025497.678269193</v>
      </c>
      <c r="FV29" s="118">
        <f t="shared" si="142"/>
        <v>35791433.727187455</v>
      </c>
      <c r="FW29" s="118">
        <f t="shared" si="142"/>
        <v>6845604.9260719195</v>
      </c>
      <c r="FX29" s="118">
        <f t="shared" si="142"/>
        <v>18254946.469525181</v>
      </c>
      <c r="FY29" s="118">
        <f t="shared" si="142"/>
        <v>29664288.012978442</v>
      </c>
      <c r="FZ29" s="118">
        <f t="shared" si="142"/>
        <v>5378059.2637386471</v>
      </c>
      <c r="GA29" s="118">
        <f t="shared" si="142"/>
        <v>14341491.369969781</v>
      </c>
      <c r="GB29" s="118">
        <f t="shared" si="142"/>
        <v>23304923.476200916</v>
      </c>
      <c r="GC29" s="118">
        <f t="shared" si="142"/>
        <v>3854893.6208029389</v>
      </c>
      <c r="GD29" s="118">
        <f t="shared" si="142"/>
        <v>10279716.322141226</v>
      </c>
      <c r="GE29" s="118">
        <f t="shared" si="142"/>
        <v>16704539.023479514</v>
      </c>
      <c r="GF29" s="118">
        <f t="shared" si="142"/>
        <v>-2.9802322387695313E-8</v>
      </c>
    </row>
    <row r="30" spans="1:188" ht="16.2" thickBot="1" x14ac:dyDescent="0.35">
      <c r="A30" s="1007" t="s">
        <v>288</v>
      </c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 s="118">
        <f>+SUM(BD27:GF27)</f>
        <v>5424767799.1268806</v>
      </c>
      <c r="FC30" s="5"/>
    </row>
    <row r="31" spans="1:188" ht="16.2" thickBot="1" x14ac:dyDescent="0.35">
      <c r="A31" s="1007" t="s">
        <v>289</v>
      </c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 s="118">
        <f>+SUM(BD19:GF19)</f>
        <v>5424767799.1268845</v>
      </c>
      <c r="FC31" s="5"/>
    </row>
    <row r="32" spans="1:188" ht="16.2" thickBot="1" x14ac:dyDescent="0.35">
      <c r="A32" s="1007" t="s">
        <v>298</v>
      </c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 s="16">
        <f>+BD30-BD31</f>
        <v>0</v>
      </c>
      <c r="FC32" s="5"/>
    </row>
    <row r="33" spans="1:308" x14ac:dyDescent="0.3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FC33" s="5"/>
    </row>
    <row r="34" spans="1:308" ht="22.8" customHeight="1" x14ac:dyDescent="0.3">
      <c r="A34" s="413" t="s">
        <v>301</v>
      </c>
      <c r="FC34" s="5"/>
    </row>
    <row r="35" spans="1:308" x14ac:dyDescent="0.3">
      <c r="A35"/>
      <c r="FC35" s="5"/>
    </row>
    <row r="36" spans="1:308" customFormat="1" ht="16.2" thickBot="1" x14ac:dyDescent="0.35">
      <c r="A36" s="1009" t="s">
        <v>274</v>
      </c>
      <c r="B36" s="5"/>
      <c r="C36" s="1009">
        <v>2</v>
      </c>
    </row>
    <row r="37" spans="1:308" customFormat="1" ht="16.2" thickBot="1" x14ac:dyDescent="0.35">
      <c r="A37" s="1010" t="s">
        <v>278</v>
      </c>
      <c r="B37" s="5"/>
      <c r="C37" s="1010">
        <f>+DATA!B542*90%</f>
        <v>13050000000</v>
      </c>
    </row>
    <row r="38" spans="1:308" customFormat="1" ht="16.2" thickBot="1" x14ac:dyDescent="0.35">
      <c r="A38" s="1010" t="s">
        <v>302</v>
      </c>
      <c r="B38" s="5"/>
      <c r="C38" s="1010">
        <v>50</v>
      </c>
    </row>
    <row r="39" spans="1:308" customFormat="1" ht="16.2" thickBot="1" x14ac:dyDescent="0.35">
      <c r="A39" s="1010" t="s">
        <v>276</v>
      </c>
      <c r="B39" s="5"/>
      <c r="C39" s="1013">
        <v>0.156</v>
      </c>
      <c r="D39" s="1014" t="s">
        <v>303</v>
      </c>
      <c r="E39" s="1015"/>
      <c r="F39" s="1015"/>
      <c r="G39" s="1015"/>
      <c r="H39" s="1015"/>
      <c r="I39" s="1015"/>
      <c r="J39" s="1015"/>
      <c r="K39" s="1015"/>
      <c r="L39" s="1015"/>
      <c r="M39" s="1015"/>
      <c r="N39" s="1015"/>
      <c r="O39" s="1015"/>
      <c r="P39" s="1015"/>
      <c r="Q39" s="1015"/>
      <c r="R39" s="1015"/>
      <c r="S39" s="1015"/>
      <c r="T39" s="1015"/>
      <c r="U39" s="1015"/>
      <c r="V39" s="1015"/>
      <c r="W39" s="1015"/>
      <c r="X39" s="1015"/>
      <c r="Y39" s="1015"/>
      <c r="Z39" s="1015"/>
      <c r="AA39" s="1015"/>
      <c r="AB39" s="1015"/>
      <c r="AC39" s="1015"/>
      <c r="AD39" s="1015"/>
      <c r="AE39" s="1015"/>
      <c r="AF39" s="1015"/>
      <c r="AG39" s="1015"/>
      <c r="AH39" s="1015"/>
      <c r="AI39" s="1015"/>
      <c r="AJ39" s="1015"/>
      <c r="AK39" s="1015"/>
      <c r="AL39" s="1015"/>
      <c r="AM39" s="1015"/>
      <c r="AN39" s="1015"/>
      <c r="AO39" s="1015"/>
      <c r="AP39" s="1015"/>
      <c r="AQ39" s="1015"/>
      <c r="AR39" s="1015"/>
      <c r="AS39" s="1015"/>
      <c r="AT39" s="1015"/>
      <c r="AU39" s="1015"/>
      <c r="AV39" s="1015"/>
      <c r="AW39" s="1015"/>
      <c r="AX39" s="1015"/>
      <c r="AY39" s="1015"/>
      <c r="AZ39" s="1015"/>
      <c r="BA39" s="1015"/>
      <c r="BB39" s="1015"/>
      <c r="BC39" s="1015"/>
      <c r="BD39" s="1015"/>
      <c r="BE39" s="1015"/>
      <c r="BF39" s="1015"/>
      <c r="BG39" s="1015"/>
      <c r="BH39" s="1015"/>
      <c r="BI39" s="1015"/>
      <c r="BJ39" s="1015"/>
      <c r="BK39" s="1015"/>
      <c r="BL39" s="1015"/>
      <c r="BM39" s="1015"/>
      <c r="BN39" s="1015"/>
      <c r="BO39" s="1015"/>
      <c r="BP39" s="1015"/>
      <c r="BQ39" s="1015"/>
      <c r="BR39" s="1015"/>
      <c r="BS39" s="1015"/>
      <c r="BT39" s="1015"/>
      <c r="BU39" s="1015"/>
      <c r="BV39" s="1015"/>
      <c r="BW39" s="1015"/>
      <c r="BX39" s="1015"/>
      <c r="BY39" s="1015"/>
      <c r="BZ39" s="1015"/>
      <c r="CA39" s="1015"/>
      <c r="CB39" s="1015"/>
      <c r="CC39" s="1015"/>
      <c r="CD39" s="1015"/>
      <c r="CE39" s="1015"/>
      <c r="CF39" s="1015"/>
      <c r="CG39" s="1015"/>
      <c r="CH39" s="1015"/>
      <c r="CI39" s="1015"/>
      <c r="CJ39" s="1015"/>
      <c r="CK39" s="1015"/>
      <c r="CL39" s="1015"/>
      <c r="CM39" s="1015"/>
      <c r="CN39" s="1015"/>
      <c r="CO39" s="1015"/>
      <c r="CP39" s="1015"/>
      <c r="CQ39" s="1015"/>
      <c r="CR39" s="1015"/>
      <c r="CS39" s="1015"/>
      <c r="CT39" s="1015"/>
      <c r="CU39" s="1015"/>
      <c r="CV39" s="1015"/>
      <c r="CW39" s="1015"/>
      <c r="CX39" s="1015"/>
      <c r="CY39" s="1015"/>
      <c r="CZ39" s="1015"/>
      <c r="DA39" s="1015"/>
      <c r="DB39" s="1015"/>
      <c r="DC39" s="1015"/>
      <c r="DD39" s="1015"/>
      <c r="DE39" s="1015"/>
      <c r="DF39" s="1015"/>
      <c r="DG39" s="1015"/>
      <c r="DH39" s="1015"/>
      <c r="DI39" s="1015"/>
      <c r="DJ39" s="1015"/>
      <c r="DK39" s="1015"/>
      <c r="DL39" s="1015"/>
      <c r="DM39" s="1015"/>
      <c r="DN39" s="1015"/>
      <c r="DO39" s="1015"/>
      <c r="DP39" s="1015"/>
      <c r="DQ39" s="1015"/>
      <c r="DR39" s="1015"/>
      <c r="DS39" s="1015"/>
      <c r="DT39" s="1015"/>
      <c r="DU39" s="1015"/>
      <c r="DV39" s="1015"/>
      <c r="DW39" s="1015"/>
      <c r="DX39" s="1015"/>
      <c r="DY39" s="1015"/>
      <c r="DZ39" s="1015"/>
      <c r="EA39" s="1015"/>
      <c r="EB39" s="1015"/>
      <c r="EC39" s="1015"/>
      <c r="ED39" s="1015"/>
      <c r="EE39" s="1015"/>
      <c r="EF39" s="1015"/>
      <c r="EG39" s="1015"/>
      <c r="EH39" s="1015"/>
      <c r="EI39" s="1015"/>
      <c r="EJ39" s="1015"/>
      <c r="EK39" s="1015"/>
      <c r="EL39" s="1015"/>
      <c r="EM39" s="1015"/>
      <c r="EN39" s="1015"/>
      <c r="EO39" s="1015"/>
      <c r="EP39" s="1015"/>
      <c r="EQ39" s="1015"/>
      <c r="ER39" s="1015"/>
      <c r="ES39" s="1015"/>
      <c r="ET39" s="1015"/>
      <c r="EU39" s="1015"/>
      <c r="EV39" s="1015"/>
      <c r="EW39" s="1015"/>
      <c r="EX39" s="1015"/>
      <c r="EY39" s="1015"/>
      <c r="EZ39" s="1015"/>
      <c r="FA39" s="1015"/>
      <c r="FB39" s="1015"/>
      <c r="FC39" s="1015"/>
      <c r="FD39" s="1015"/>
      <c r="FE39" s="1015"/>
      <c r="FF39" s="1015"/>
      <c r="FG39" s="1015"/>
      <c r="FH39" s="1015"/>
      <c r="FI39" s="1015"/>
      <c r="FJ39" s="1015"/>
      <c r="FK39" s="1015"/>
      <c r="FL39" s="1015"/>
      <c r="FM39" s="1015"/>
      <c r="FN39" s="1015"/>
      <c r="FO39" s="1015"/>
      <c r="FP39" s="1015"/>
      <c r="FQ39" s="1015"/>
      <c r="FR39" s="1015"/>
      <c r="FS39" s="1015"/>
      <c r="FT39" s="1015"/>
      <c r="FU39" s="1015"/>
      <c r="FV39" s="1015"/>
      <c r="FW39" s="1015"/>
      <c r="FX39" s="1015"/>
      <c r="FY39" s="1015"/>
      <c r="FZ39" s="1015"/>
      <c r="GA39" s="1015"/>
      <c r="GB39" s="1015"/>
      <c r="GC39" s="1015"/>
      <c r="GD39" s="1015"/>
      <c r="GE39" s="1015"/>
      <c r="GF39" s="1015"/>
      <c r="GG39" s="1015"/>
      <c r="GH39" s="1015"/>
      <c r="GI39" s="1015"/>
      <c r="GJ39" s="1015"/>
      <c r="GK39" s="1015"/>
      <c r="GL39" s="1015"/>
      <c r="GM39" s="1015"/>
      <c r="GN39" s="1015"/>
      <c r="GO39" s="1015"/>
      <c r="GP39" s="1015"/>
      <c r="GQ39" s="1015"/>
      <c r="GR39" s="1015"/>
      <c r="GS39" s="1015"/>
      <c r="GT39" s="1015"/>
      <c r="GU39" s="1015"/>
      <c r="GV39" s="1015"/>
      <c r="GW39" s="1015"/>
      <c r="GX39" s="1015"/>
      <c r="GY39" s="1015"/>
      <c r="GZ39" s="1015"/>
      <c r="HA39" s="1015"/>
      <c r="HB39" s="1015"/>
      <c r="HC39" s="1015"/>
      <c r="HD39" s="1015"/>
      <c r="HE39" s="1015"/>
      <c r="HF39" s="1015"/>
      <c r="HG39" s="1015"/>
      <c r="HH39" s="1015"/>
      <c r="HI39" s="1015"/>
      <c r="HJ39" s="1015"/>
      <c r="HK39" s="1015"/>
      <c r="HL39" s="1015"/>
      <c r="HM39" s="1015"/>
      <c r="HN39" s="1015"/>
      <c r="HO39" s="1015"/>
      <c r="HP39" s="1015"/>
      <c r="HQ39" s="1015"/>
      <c r="HR39" s="1015"/>
      <c r="HS39" s="1015"/>
      <c r="HT39" s="1015"/>
      <c r="HU39" s="1015"/>
      <c r="HV39" s="1015"/>
      <c r="HW39" s="1015"/>
      <c r="HX39" s="1015"/>
      <c r="HY39" s="1015"/>
      <c r="HZ39" s="1015"/>
      <c r="IA39" s="1015"/>
      <c r="IB39" s="1015"/>
      <c r="IC39" s="1015"/>
      <c r="ID39" s="1015"/>
      <c r="IE39" s="1015"/>
      <c r="IF39" s="1015"/>
      <c r="IG39" s="1015"/>
      <c r="IH39" s="1015"/>
      <c r="II39" s="1015"/>
      <c r="IJ39" s="1015"/>
      <c r="IK39" s="1015"/>
      <c r="IL39" s="1015"/>
      <c r="IM39" s="1015"/>
      <c r="IN39" s="1015"/>
      <c r="IO39" s="1015"/>
      <c r="IP39" s="1015"/>
      <c r="IQ39" s="1015"/>
      <c r="IR39" s="1015"/>
      <c r="IS39" s="1015"/>
      <c r="IT39" s="1015"/>
      <c r="IU39" s="1015"/>
      <c r="IV39" s="1015"/>
      <c r="IW39" s="1015"/>
      <c r="IX39" s="1015"/>
      <c r="IY39" s="1015"/>
      <c r="IZ39" s="1015"/>
      <c r="JA39" s="1015"/>
      <c r="JB39" s="1015"/>
      <c r="JC39" s="1015"/>
      <c r="JD39" s="1015"/>
      <c r="JE39" s="1015"/>
      <c r="JF39" s="1015"/>
      <c r="JG39" s="1015"/>
      <c r="JH39" s="1015"/>
      <c r="JI39" s="1015"/>
      <c r="JJ39" s="1015"/>
      <c r="JK39" s="1015"/>
      <c r="JL39" s="1015"/>
      <c r="JM39" s="1015"/>
      <c r="JN39" s="1015"/>
      <c r="JO39" s="1015"/>
      <c r="JP39" s="1015"/>
      <c r="JQ39" s="1015"/>
      <c r="JR39" s="1015"/>
      <c r="JS39" s="1015"/>
      <c r="JT39" s="1015"/>
      <c r="JU39" s="1015"/>
      <c r="JV39" s="1015"/>
      <c r="JW39" s="1015"/>
      <c r="JX39" s="1015"/>
      <c r="JY39" s="1015"/>
      <c r="JZ39" s="1015"/>
      <c r="KA39" s="1015"/>
      <c r="KB39" s="1015"/>
      <c r="KC39" s="1015"/>
      <c r="KD39" s="1015"/>
      <c r="KE39" s="1015"/>
      <c r="KF39" s="1015"/>
      <c r="KG39" s="1015"/>
      <c r="KH39" s="1015"/>
      <c r="KI39" s="1015"/>
      <c r="KJ39" s="1015"/>
      <c r="KK39" s="1015"/>
      <c r="KL39" s="1015"/>
      <c r="KM39" s="1015"/>
      <c r="KN39" s="1015"/>
      <c r="KO39" s="1015"/>
      <c r="KP39" s="1015"/>
      <c r="KQ39" s="1015"/>
      <c r="KR39" s="1015"/>
      <c r="KS39" s="1015"/>
      <c r="KT39" s="1015"/>
      <c r="KU39" s="1015"/>
      <c r="KV39" s="1015"/>
    </row>
    <row r="40" spans="1:308" customFormat="1" ht="16.2" thickBot="1" x14ac:dyDescent="0.35">
      <c r="A40" s="1010" t="s">
        <v>307</v>
      </c>
      <c r="B40" s="5"/>
      <c r="C40" s="1013">
        <f>+C39/2</f>
        <v>7.8E-2</v>
      </c>
      <c r="D40" s="1015"/>
      <c r="E40" s="1015"/>
      <c r="F40" s="1015"/>
      <c r="G40" s="1015"/>
      <c r="H40" s="1015"/>
      <c r="I40" s="1015"/>
      <c r="J40" s="1015"/>
      <c r="K40" s="1015"/>
      <c r="L40" s="1015"/>
      <c r="M40" s="1015"/>
      <c r="N40" s="1015"/>
      <c r="O40" s="1015"/>
      <c r="P40" s="1015"/>
      <c r="Q40" s="1015"/>
      <c r="R40" s="1015"/>
      <c r="S40" s="1015"/>
      <c r="T40" s="1015"/>
      <c r="U40" s="1015"/>
      <c r="V40" s="1015"/>
      <c r="W40" s="1015"/>
      <c r="X40" s="1015"/>
      <c r="Y40" s="1015"/>
      <c r="Z40" s="1015"/>
      <c r="AA40" s="1015"/>
      <c r="AB40" s="1015"/>
      <c r="AC40" s="1015"/>
      <c r="AD40" s="1015"/>
      <c r="AE40" s="1015"/>
      <c r="AF40" s="1015"/>
      <c r="AG40" s="1015"/>
      <c r="AH40" s="1015"/>
      <c r="AI40" s="1015"/>
      <c r="AJ40" s="1015"/>
      <c r="AK40" s="1015"/>
      <c r="AL40" s="1015"/>
      <c r="AM40" s="1015"/>
      <c r="AN40" s="1015"/>
      <c r="AO40" s="1015"/>
      <c r="AP40" s="1015"/>
      <c r="AQ40" s="1015"/>
      <c r="AR40" s="1015"/>
      <c r="AS40" s="1015"/>
      <c r="AT40" s="1015"/>
      <c r="AU40" s="1015"/>
      <c r="AV40" s="1015"/>
      <c r="AW40" s="1015"/>
      <c r="AX40" s="1015"/>
      <c r="AY40" s="1015"/>
      <c r="AZ40" s="1015"/>
      <c r="BA40" s="1015"/>
      <c r="BB40" s="1015"/>
      <c r="BC40" s="1015"/>
      <c r="BD40" s="1015"/>
      <c r="BE40" s="1015"/>
      <c r="BF40" s="1015"/>
      <c r="BG40" s="1015"/>
      <c r="BH40" s="1015"/>
      <c r="BI40" s="1015"/>
      <c r="BJ40" s="1015"/>
      <c r="BK40" s="1015"/>
      <c r="BL40" s="1015"/>
      <c r="BM40" s="1015"/>
      <c r="BN40" s="1015"/>
      <c r="BO40" s="1015"/>
      <c r="BP40" s="1015"/>
      <c r="BQ40" s="1015"/>
      <c r="BR40" s="1015"/>
      <c r="BS40" s="1015"/>
      <c r="BT40" s="1015"/>
      <c r="BU40" s="1015"/>
      <c r="BV40" s="1015"/>
      <c r="BW40" s="1015"/>
      <c r="BX40" s="1015"/>
      <c r="BY40" s="1015"/>
      <c r="BZ40" s="1015"/>
      <c r="CA40" s="1015"/>
      <c r="CB40" s="1015"/>
      <c r="CC40" s="1015"/>
      <c r="CD40" s="1015"/>
      <c r="CE40" s="1015"/>
      <c r="CF40" s="1015"/>
      <c r="CG40" s="1015"/>
      <c r="CH40" s="1015"/>
      <c r="CI40" s="1015"/>
      <c r="CJ40" s="1015"/>
      <c r="CK40" s="1015"/>
      <c r="CL40" s="1015"/>
      <c r="CM40" s="1015"/>
      <c r="CN40" s="1015"/>
      <c r="CO40" s="1015"/>
      <c r="CP40" s="1015"/>
      <c r="CQ40" s="1015"/>
      <c r="CR40" s="1015"/>
      <c r="CS40" s="1015"/>
      <c r="CT40" s="1015"/>
      <c r="CU40" s="1015"/>
      <c r="CV40" s="1015"/>
      <c r="CW40" s="1015"/>
      <c r="CX40" s="1015"/>
      <c r="CY40" s="1015"/>
      <c r="CZ40" s="1015"/>
      <c r="DA40" s="1015"/>
      <c r="DB40" s="1015"/>
      <c r="DC40" s="1015"/>
      <c r="DD40" s="1015"/>
      <c r="DE40" s="1015"/>
      <c r="DF40" s="1015"/>
      <c r="DG40" s="1015"/>
      <c r="DH40" s="1015"/>
      <c r="DI40" s="1015"/>
      <c r="DJ40" s="1015"/>
      <c r="DK40" s="1015"/>
      <c r="DL40" s="1015"/>
      <c r="DM40" s="1015"/>
      <c r="DN40" s="1015"/>
      <c r="DO40" s="1015"/>
      <c r="DP40" s="1015"/>
      <c r="DQ40" s="1015"/>
      <c r="DR40" s="1015"/>
      <c r="DS40" s="1015"/>
      <c r="DT40" s="1015"/>
      <c r="DU40" s="1015"/>
      <c r="DV40" s="1015"/>
      <c r="DW40" s="1015"/>
      <c r="DX40" s="1015"/>
      <c r="DY40" s="1015"/>
      <c r="DZ40" s="1015"/>
      <c r="EA40" s="1015"/>
      <c r="EB40" s="1015"/>
      <c r="EC40" s="1015"/>
      <c r="ED40" s="1015"/>
      <c r="EE40" s="1015"/>
      <c r="EF40" s="1015"/>
      <c r="EG40" s="1015"/>
      <c r="EH40" s="1015"/>
      <c r="EI40" s="1015"/>
      <c r="EJ40" s="1015"/>
      <c r="EK40" s="1015"/>
      <c r="EL40" s="1015"/>
      <c r="EM40" s="1015"/>
      <c r="EN40" s="1015"/>
      <c r="EO40" s="1015"/>
      <c r="EP40" s="1015"/>
      <c r="EQ40" s="1015"/>
      <c r="ER40" s="1015"/>
      <c r="ES40" s="1015"/>
      <c r="ET40" s="1015"/>
      <c r="EU40" s="1015"/>
      <c r="EV40" s="1015"/>
      <c r="EW40" s="1015"/>
      <c r="EX40" s="1015"/>
      <c r="EY40" s="1015"/>
      <c r="EZ40" s="1015"/>
      <c r="FA40" s="1015"/>
      <c r="FB40" s="1015"/>
      <c r="FC40" s="1015"/>
      <c r="FD40" s="1015"/>
      <c r="FE40" s="1015"/>
      <c r="FF40" s="1015"/>
      <c r="FG40" s="1015"/>
      <c r="FH40" s="1015"/>
      <c r="FI40" s="1015"/>
      <c r="FJ40" s="1015"/>
      <c r="FK40" s="1015"/>
      <c r="FL40" s="1015"/>
      <c r="FM40" s="1015"/>
      <c r="FN40" s="1015"/>
      <c r="FO40" s="1015"/>
      <c r="FP40" s="1015"/>
      <c r="FQ40" s="1015"/>
      <c r="FR40" s="1015"/>
      <c r="FS40" s="1015"/>
      <c r="FT40" s="1015"/>
      <c r="FU40" s="1015"/>
      <c r="FV40" s="1015"/>
      <c r="FW40" s="1015"/>
      <c r="FX40" s="1015"/>
      <c r="FY40" s="1015"/>
      <c r="FZ40" s="1015"/>
      <c r="GA40" s="1015"/>
      <c r="GB40" s="1015"/>
      <c r="GC40" s="1015"/>
      <c r="GD40" s="1015"/>
      <c r="GE40" s="1015"/>
      <c r="GF40" s="1015"/>
      <c r="GG40" s="1015"/>
      <c r="GH40" s="1015"/>
      <c r="GI40" s="1015"/>
      <c r="GJ40" s="1015"/>
      <c r="GK40" s="1015"/>
      <c r="GL40" s="1015"/>
      <c r="GM40" s="1015"/>
      <c r="GN40" s="1015"/>
      <c r="GO40" s="1015"/>
      <c r="GP40" s="1015"/>
      <c r="GQ40" s="1015"/>
      <c r="GR40" s="1015"/>
      <c r="GS40" s="1015"/>
      <c r="GT40" s="1015"/>
      <c r="GU40" s="1015"/>
      <c r="GV40" s="1015"/>
      <c r="GW40" s="1015"/>
      <c r="GX40" s="1015"/>
      <c r="GY40" s="1015"/>
      <c r="GZ40" s="1015"/>
      <c r="HA40" s="1015"/>
      <c r="HB40" s="1015"/>
      <c r="HC40" s="1015"/>
      <c r="HD40" s="1015"/>
      <c r="HE40" s="1015"/>
      <c r="HF40" s="1015"/>
      <c r="HG40" s="1015"/>
      <c r="HH40" s="1015"/>
      <c r="HI40" s="1015"/>
      <c r="HJ40" s="1015"/>
      <c r="HK40" s="1015"/>
      <c r="HL40" s="1015"/>
      <c r="HM40" s="1015"/>
      <c r="HN40" s="1015"/>
      <c r="HO40" s="1015"/>
      <c r="HP40" s="1015"/>
      <c r="HQ40" s="1015"/>
      <c r="HR40" s="1015"/>
      <c r="HS40" s="1015"/>
      <c r="HT40" s="1015"/>
      <c r="HU40" s="1015"/>
      <c r="HV40" s="1015"/>
      <c r="HW40" s="1015"/>
      <c r="HX40" s="1015"/>
      <c r="HY40" s="1015"/>
      <c r="HZ40" s="1015"/>
      <c r="IA40" s="1015"/>
      <c r="IB40" s="1015"/>
      <c r="IC40" s="1015"/>
      <c r="ID40" s="1015"/>
      <c r="IE40" s="1015"/>
      <c r="IF40" s="1015"/>
      <c r="IG40" s="1015"/>
      <c r="IH40" s="1015"/>
      <c r="II40" s="1015"/>
      <c r="IJ40" s="1015"/>
      <c r="IK40" s="1015"/>
      <c r="IL40" s="1015"/>
      <c r="IM40" s="1015"/>
      <c r="IN40" s="1015"/>
      <c r="IO40" s="1015"/>
      <c r="IP40" s="1015"/>
      <c r="IQ40" s="1015"/>
      <c r="IR40" s="1015"/>
      <c r="IS40" s="1015"/>
      <c r="IT40" s="1015"/>
      <c r="IU40" s="1015"/>
      <c r="IV40" s="1015"/>
      <c r="IW40" s="1015"/>
      <c r="IX40" s="1015"/>
      <c r="IY40" s="1015"/>
      <c r="IZ40" s="1015"/>
      <c r="JA40" s="1015"/>
      <c r="JB40" s="1015"/>
      <c r="JC40" s="1015"/>
      <c r="JD40" s="1015"/>
      <c r="JE40" s="1015"/>
      <c r="JF40" s="1015"/>
      <c r="JG40" s="1015"/>
      <c r="JH40" s="1015"/>
      <c r="JI40" s="1015"/>
      <c r="JJ40" s="1015"/>
      <c r="JK40" s="1015"/>
      <c r="JL40" s="1015"/>
      <c r="JM40" s="1015"/>
      <c r="JN40" s="1015"/>
      <c r="JO40" s="1015"/>
      <c r="JP40" s="1015"/>
      <c r="JQ40" s="1015"/>
      <c r="JR40" s="1015"/>
      <c r="JS40" s="1015"/>
      <c r="JT40" s="1015"/>
      <c r="JU40" s="1015"/>
      <c r="JV40" s="1015"/>
      <c r="JW40" s="1015"/>
      <c r="JX40" s="1015"/>
      <c r="JY40" s="1015"/>
      <c r="JZ40" s="1015"/>
      <c r="KA40" s="1015"/>
      <c r="KB40" s="1015"/>
      <c r="KC40" s="1015"/>
      <c r="KD40" s="1015"/>
      <c r="KE40" s="1015"/>
      <c r="KF40" s="1015"/>
      <c r="KG40" s="1015"/>
      <c r="KH40" s="1015"/>
      <c r="KI40" s="1015"/>
      <c r="KJ40" s="1015"/>
      <c r="KK40" s="1015"/>
      <c r="KL40" s="1015"/>
      <c r="KM40" s="1015"/>
      <c r="KN40" s="1015"/>
      <c r="KO40" s="1015"/>
      <c r="KP40" s="1015"/>
      <c r="KQ40" s="1015"/>
      <c r="KR40" s="1015"/>
      <c r="KS40" s="1015"/>
      <c r="KT40" s="1015"/>
      <c r="KU40" s="1015"/>
      <c r="KV40" s="1015"/>
    </row>
    <row r="41" spans="1:308" customFormat="1" ht="16.2" thickBot="1" x14ac:dyDescent="0.35">
      <c r="A41" s="1010" t="s">
        <v>304</v>
      </c>
      <c r="B41" s="5"/>
      <c r="C41" s="1013">
        <f>+DATA!$C$484</f>
        <v>5.9499999999999997E-2</v>
      </c>
      <c r="D41" s="1014">
        <f>+C41</f>
        <v>5.9499999999999997E-2</v>
      </c>
      <c r="E41" s="1014">
        <f t="shared" ref="E41:BP41" si="143">+D41</f>
        <v>5.9499999999999997E-2</v>
      </c>
      <c r="F41" s="1014">
        <f t="shared" si="143"/>
        <v>5.9499999999999997E-2</v>
      </c>
      <c r="G41" s="1014">
        <f t="shared" si="143"/>
        <v>5.9499999999999997E-2</v>
      </c>
      <c r="H41" s="1014">
        <f t="shared" si="143"/>
        <v>5.9499999999999997E-2</v>
      </c>
      <c r="I41" s="1014">
        <f t="shared" si="143"/>
        <v>5.9499999999999997E-2</v>
      </c>
      <c r="J41" s="1014">
        <f t="shared" si="143"/>
        <v>5.9499999999999997E-2</v>
      </c>
      <c r="K41" s="1014">
        <f t="shared" si="143"/>
        <v>5.9499999999999997E-2</v>
      </c>
      <c r="L41" s="1014">
        <f t="shared" si="143"/>
        <v>5.9499999999999997E-2</v>
      </c>
      <c r="M41" s="1014">
        <f t="shared" si="143"/>
        <v>5.9499999999999997E-2</v>
      </c>
      <c r="N41" s="1014">
        <f t="shared" si="143"/>
        <v>5.9499999999999997E-2</v>
      </c>
      <c r="O41" s="1014">
        <f t="shared" si="143"/>
        <v>5.9499999999999997E-2</v>
      </c>
      <c r="P41" s="1014">
        <f t="shared" si="143"/>
        <v>5.9499999999999997E-2</v>
      </c>
      <c r="Q41" s="1014">
        <f t="shared" si="143"/>
        <v>5.9499999999999997E-2</v>
      </c>
      <c r="R41" s="1014">
        <f t="shared" si="143"/>
        <v>5.9499999999999997E-2</v>
      </c>
      <c r="S41" s="1014">
        <f t="shared" si="143"/>
        <v>5.9499999999999997E-2</v>
      </c>
      <c r="T41" s="1014">
        <f t="shared" si="143"/>
        <v>5.9499999999999997E-2</v>
      </c>
      <c r="U41" s="1014">
        <f t="shared" si="143"/>
        <v>5.9499999999999997E-2</v>
      </c>
      <c r="V41" s="1014">
        <f t="shared" si="143"/>
        <v>5.9499999999999997E-2</v>
      </c>
      <c r="W41" s="1014">
        <f t="shared" si="143"/>
        <v>5.9499999999999997E-2</v>
      </c>
      <c r="X41" s="1014">
        <f t="shared" si="143"/>
        <v>5.9499999999999997E-2</v>
      </c>
      <c r="Y41" s="1014">
        <f t="shared" si="143"/>
        <v>5.9499999999999997E-2</v>
      </c>
      <c r="Z41" s="1014">
        <f t="shared" si="143"/>
        <v>5.9499999999999997E-2</v>
      </c>
      <c r="AA41" s="1014">
        <f t="shared" si="143"/>
        <v>5.9499999999999997E-2</v>
      </c>
      <c r="AB41" s="1014">
        <f t="shared" si="143"/>
        <v>5.9499999999999997E-2</v>
      </c>
      <c r="AC41" s="1014">
        <f t="shared" si="143"/>
        <v>5.9499999999999997E-2</v>
      </c>
      <c r="AD41" s="1014">
        <f t="shared" si="143"/>
        <v>5.9499999999999997E-2</v>
      </c>
      <c r="AE41" s="1014">
        <f t="shared" si="143"/>
        <v>5.9499999999999997E-2</v>
      </c>
      <c r="AF41" s="1014">
        <f t="shared" si="143"/>
        <v>5.9499999999999997E-2</v>
      </c>
      <c r="AG41" s="1014">
        <f>+AF41</f>
        <v>5.9499999999999997E-2</v>
      </c>
      <c r="AH41" s="1014">
        <f t="shared" si="143"/>
        <v>5.9499999999999997E-2</v>
      </c>
      <c r="AI41" s="1014">
        <f t="shared" si="143"/>
        <v>5.9499999999999997E-2</v>
      </c>
      <c r="AJ41" s="1014">
        <f t="shared" si="143"/>
        <v>5.9499999999999997E-2</v>
      </c>
      <c r="AK41" s="1014">
        <f t="shared" si="143"/>
        <v>5.9499999999999997E-2</v>
      </c>
      <c r="AL41" s="1014">
        <f t="shared" si="143"/>
        <v>5.9499999999999997E-2</v>
      </c>
      <c r="AM41" s="1014">
        <f t="shared" si="143"/>
        <v>5.9499999999999997E-2</v>
      </c>
      <c r="AN41" s="1014">
        <f t="shared" si="143"/>
        <v>5.9499999999999997E-2</v>
      </c>
      <c r="AO41" s="1014">
        <f t="shared" si="143"/>
        <v>5.9499999999999997E-2</v>
      </c>
      <c r="AP41" s="1014">
        <f t="shared" si="143"/>
        <v>5.9499999999999997E-2</v>
      </c>
      <c r="AQ41" s="1014">
        <f t="shared" si="143"/>
        <v>5.9499999999999997E-2</v>
      </c>
      <c r="AR41" s="1014">
        <f t="shared" si="143"/>
        <v>5.9499999999999997E-2</v>
      </c>
      <c r="AS41" s="1014">
        <f t="shared" si="143"/>
        <v>5.9499999999999997E-2</v>
      </c>
      <c r="AT41" s="1014">
        <f t="shared" si="143"/>
        <v>5.9499999999999997E-2</v>
      </c>
      <c r="AU41" s="1014">
        <f t="shared" si="143"/>
        <v>5.9499999999999997E-2</v>
      </c>
      <c r="AV41" s="1014">
        <f t="shared" si="143"/>
        <v>5.9499999999999997E-2</v>
      </c>
      <c r="AW41" s="1014">
        <f t="shared" si="143"/>
        <v>5.9499999999999997E-2</v>
      </c>
      <c r="AX41" s="1014">
        <f t="shared" si="143"/>
        <v>5.9499999999999997E-2</v>
      </c>
      <c r="AY41" s="1014">
        <f t="shared" si="143"/>
        <v>5.9499999999999997E-2</v>
      </c>
      <c r="AZ41" s="1014">
        <f t="shared" si="143"/>
        <v>5.9499999999999997E-2</v>
      </c>
      <c r="BA41" s="1014">
        <f t="shared" si="143"/>
        <v>5.9499999999999997E-2</v>
      </c>
      <c r="BB41" s="1014">
        <f t="shared" si="143"/>
        <v>5.9499999999999997E-2</v>
      </c>
      <c r="BC41" s="1014">
        <f t="shared" si="143"/>
        <v>5.9499999999999997E-2</v>
      </c>
      <c r="BD41" s="1014">
        <f t="shared" si="143"/>
        <v>5.9499999999999997E-2</v>
      </c>
      <c r="BE41" s="1014">
        <f t="shared" si="143"/>
        <v>5.9499999999999997E-2</v>
      </c>
      <c r="BF41" s="1014">
        <f t="shared" si="143"/>
        <v>5.9499999999999997E-2</v>
      </c>
      <c r="BG41" s="1014">
        <f t="shared" si="143"/>
        <v>5.9499999999999997E-2</v>
      </c>
      <c r="BH41" s="1014">
        <f t="shared" si="143"/>
        <v>5.9499999999999997E-2</v>
      </c>
      <c r="BI41" s="1014">
        <f t="shared" si="143"/>
        <v>5.9499999999999997E-2</v>
      </c>
      <c r="BJ41" s="1014">
        <f t="shared" si="143"/>
        <v>5.9499999999999997E-2</v>
      </c>
      <c r="BK41" s="1014">
        <f t="shared" si="143"/>
        <v>5.9499999999999997E-2</v>
      </c>
      <c r="BL41" s="1014">
        <f t="shared" si="143"/>
        <v>5.9499999999999997E-2</v>
      </c>
      <c r="BM41" s="1014">
        <f t="shared" si="143"/>
        <v>5.9499999999999997E-2</v>
      </c>
      <c r="BN41" s="1014">
        <f t="shared" si="143"/>
        <v>5.9499999999999997E-2</v>
      </c>
      <c r="BO41" s="1014">
        <f t="shared" si="143"/>
        <v>5.9499999999999997E-2</v>
      </c>
      <c r="BP41" s="1014">
        <f t="shared" si="143"/>
        <v>5.9499999999999997E-2</v>
      </c>
      <c r="BQ41" s="1014">
        <f t="shared" ref="BQ41:DF41" si="144">+BP41</f>
        <v>5.9499999999999997E-2</v>
      </c>
      <c r="BR41" s="1014">
        <f t="shared" si="144"/>
        <v>5.9499999999999997E-2</v>
      </c>
      <c r="BS41" s="1014">
        <f t="shared" si="144"/>
        <v>5.9499999999999997E-2</v>
      </c>
      <c r="BT41" s="1014">
        <f t="shared" si="144"/>
        <v>5.9499999999999997E-2</v>
      </c>
      <c r="BU41" s="1014">
        <f t="shared" si="144"/>
        <v>5.9499999999999997E-2</v>
      </c>
      <c r="BV41" s="1014">
        <f t="shared" si="144"/>
        <v>5.9499999999999997E-2</v>
      </c>
      <c r="BW41" s="1014">
        <f t="shared" si="144"/>
        <v>5.9499999999999997E-2</v>
      </c>
      <c r="BX41" s="1014">
        <f t="shared" si="144"/>
        <v>5.9499999999999997E-2</v>
      </c>
      <c r="BY41" s="1014">
        <f t="shared" si="144"/>
        <v>5.9499999999999997E-2</v>
      </c>
      <c r="BZ41" s="1014">
        <f t="shared" si="144"/>
        <v>5.9499999999999997E-2</v>
      </c>
      <c r="CA41" s="1014">
        <f t="shared" si="144"/>
        <v>5.9499999999999997E-2</v>
      </c>
      <c r="CB41" s="1014">
        <f t="shared" si="144"/>
        <v>5.9499999999999997E-2</v>
      </c>
      <c r="CC41" s="1014">
        <f t="shared" si="144"/>
        <v>5.9499999999999997E-2</v>
      </c>
      <c r="CD41" s="1014">
        <f t="shared" si="144"/>
        <v>5.9499999999999997E-2</v>
      </c>
      <c r="CE41" s="1014">
        <f t="shared" si="144"/>
        <v>5.9499999999999997E-2</v>
      </c>
      <c r="CF41" s="1014">
        <f t="shared" si="144"/>
        <v>5.9499999999999997E-2</v>
      </c>
      <c r="CG41" s="1014">
        <f t="shared" si="144"/>
        <v>5.9499999999999997E-2</v>
      </c>
      <c r="CH41" s="1014">
        <f t="shared" si="144"/>
        <v>5.9499999999999997E-2</v>
      </c>
      <c r="CI41" s="1014">
        <f t="shared" si="144"/>
        <v>5.9499999999999997E-2</v>
      </c>
      <c r="CJ41" s="1014">
        <f t="shared" si="144"/>
        <v>5.9499999999999997E-2</v>
      </c>
      <c r="CK41" s="1014">
        <f t="shared" si="144"/>
        <v>5.9499999999999997E-2</v>
      </c>
      <c r="CL41" s="1014">
        <f t="shared" si="144"/>
        <v>5.9499999999999997E-2</v>
      </c>
      <c r="CM41" s="1014">
        <f t="shared" si="144"/>
        <v>5.9499999999999997E-2</v>
      </c>
      <c r="CN41" s="1014">
        <f t="shared" si="144"/>
        <v>5.9499999999999997E-2</v>
      </c>
      <c r="CO41" s="1014">
        <f t="shared" si="144"/>
        <v>5.9499999999999997E-2</v>
      </c>
      <c r="CP41" s="1014">
        <f t="shared" si="144"/>
        <v>5.9499999999999997E-2</v>
      </c>
      <c r="CQ41" s="1014">
        <f t="shared" si="144"/>
        <v>5.9499999999999997E-2</v>
      </c>
      <c r="CR41" s="1014">
        <f t="shared" si="144"/>
        <v>5.9499999999999997E-2</v>
      </c>
      <c r="CS41" s="1014">
        <f t="shared" si="144"/>
        <v>5.9499999999999997E-2</v>
      </c>
      <c r="CT41" s="1014">
        <f t="shared" si="144"/>
        <v>5.9499999999999997E-2</v>
      </c>
      <c r="CU41" s="1014">
        <f t="shared" si="144"/>
        <v>5.9499999999999997E-2</v>
      </c>
      <c r="CV41" s="1014">
        <f t="shared" si="144"/>
        <v>5.9499999999999997E-2</v>
      </c>
      <c r="CW41" s="1014">
        <f t="shared" si="144"/>
        <v>5.9499999999999997E-2</v>
      </c>
      <c r="CX41" s="1014">
        <f t="shared" si="144"/>
        <v>5.9499999999999997E-2</v>
      </c>
      <c r="CY41" s="1014">
        <f t="shared" si="144"/>
        <v>5.9499999999999997E-2</v>
      </c>
      <c r="CZ41" s="1014">
        <f>+CY41</f>
        <v>5.9499999999999997E-2</v>
      </c>
      <c r="DA41" s="1014">
        <f t="shared" si="144"/>
        <v>5.9499999999999997E-2</v>
      </c>
      <c r="DB41" s="1014">
        <f t="shared" si="144"/>
        <v>5.9499999999999997E-2</v>
      </c>
      <c r="DC41" s="1014">
        <f t="shared" si="144"/>
        <v>5.9499999999999997E-2</v>
      </c>
      <c r="DD41" s="1014">
        <f t="shared" si="144"/>
        <v>5.9499999999999997E-2</v>
      </c>
      <c r="DE41" s="1014">
        <f t="shared" si="144"/>
        <v>5.9499999999999997E-2</v>
      </c>
      <c r="DF41" s="1014">
        <f t="shared" si="144"/>
        <v>5.9499999999999997E-2</v>
      </c>
      <c r="DG41" s="1014">
        <f>+DF41</f>
        <v>5.9499999999999997E-2</v>
      </c>
      <c r="DH41" s="1014">
        <f>+DATA!D484</f>
        <v>6.6000000000000003E-2</v>
      </c>
      <c r="DI41" s="1014">
        <f>+DATA!E484</f>
        <v>7.0699999999999999E-2</v>
      </c>
      <c r="DJ41" s="1014">
        <f>+DATA!F484</f>
        <v>6.3899999999999998E-2</v>
      </c>
      <c r="DK41" s="1014">
        <f>+DATA!G484</f>
        <v>5.9499999999999997E-2</v>
      </c>
      <c r="DL41" s="1014">
        <f>+DATA!H484</f>
        <v>5.8299999999999998E-2</v>
      </c>
      <c r="DM41" s="1014">
        <f>+DATA!I484</f>
        <v>7.0099999999999996E-2</v>
      </c>
      <c r="DN41" s="1014">
        <f>+DATA!J484</f>
        <v>7.9799999999999996E-2</v>
      </c>
      <c r="DO41" s="1014">
        <f>+DATA!K484</f>
        <v>6.1699999999999998E-2</v>
      </c>
      <c r="DP41" s="1014">
        <f>+DATA!L484</f>
        <v>6.9500000000000006E-2</v>
      </c>
      <c r="DQ41" s="1014">
        <f>+DATA!M484</f>
        <v>7.2999999999999995E-2</v>
      </c>
      <c r="DR41" s="1014">
        <f>+DATA!N484</f>
        <v>6.6500000000000004E-2</v>
      </c>
      <c r="DS41" s="1014">
        <f>+DATA!C485</f>
        <v>6.0100000000000001E-2</v>
      </c>
      <c r="DT41" s="1014">
        <f>+DATA!D485</f>
        <v>6.7699999999999996E-2</v>
      </c>
      <c r="DU41" s="1014">
        <f>+DATA!E485</f>
        <v>5.2900000000000003E-2</v>
      </c>
      <c r="DV41" s="1014">
        <f>+DATA!F485</f>
        <v>5.3999999999999999E-2</v>
      </c>
      <c r="DW41" s="1014">
        <f>+DATA!G485</f>
        <v>5.5E-2</v>
      </c>
      <c r="DX41" s="1014">
        <f>+DATA!H485</f>
        <v>5.2900000000000003E-2</v>
      </c>
      <c r="DY41" s="1014">
        <f>+DATA!I485</f>
        <v>6.1800000000000001E-2</v>
      </c>
      <c r="DZ41" s="1014">
        <f>+DATA!J485</f>
        <v>6.5699999999999995E-2</v>
      </c>
      <c r="EA41" s="1014">
        <f>+DATA!K485</f>
        <v>6.3200000000000006E-2</v>
      </c>
      <c r="EB41" s="1014">
        <f>+DATA!L485</f>
        <v>7.4899999999999994E-2</v>
      </c>
      <c r="EC41" s="1014">
        <f>+DATA!M485</f>
        <v>6.9099999999999995E-2</v>
      </c>
      <c r="ED41" s="1014">
        <f>+DATA!N485</f>
        <v>6.88E-2</v>
      </c>
      <c r="EE41" s="1014">
        <f>+DATA!C486</f>
        <v>6.5500000000000003E-2</v>
      </c>
      <c r="EF41" s="1014">
        <f>+DATA!D486</f>
        <v>6.59E-2</v>
      </c>
      <c r="EG41" s="1014">
        <f>+DATA!E486</f>
        <v>7.6200000000000004E-2</v>
      </c>
      <c r="EH41" s="1014">
        <f>+DATA!F486</f>
        <v>7.2499999999999995E-2</v>
      </c>
      <c r="EI41" s="1014">
        <f>+DATA!G486</f>
        <v>7.85E-2</v>
      </c>
      <c r="EJ41" s="1014">
        <f>+DATA!H486</f>
        <v>7.6399999999999996E-2</v>
      </c>
      <c r="EK41" s="1014">
        <f>+DATA!I486</f>
        <v>7.8E-2</v>
      </c>
      <c r="EL41" s="1014">
        <f>+DATA!J486</f>
        <v>7.4499999999999997E-2</v>
      </c>
      <c r="EM41" s="1014">
        <f>+DATA!K486</f>
        <v>7.6399999999999996E-2</v>
      </c>
      <c r="EN41" s="1014">
        <f>+DATA!L486</f>
        <v>6.5600000000000006E-2</v>
      </c>
      <c r="EO41" s="1014">
        <f>+DATA!M486</f>
        <v>6.5699999999999995E-2</v>
      </c>
      <c r="EP41" s="1014">
        <f>+DATA!N486</f>
        <v>7.4700000000000003E-2</v>
      </c>
      <c r="EQ41" s="1014">
        <f>+DATA!C487</f>
        <v>7.6799999999999993E-2</v>
      </c>
      <c r="ER41" s="1014">
        <f>+DATA!D487</f>
        <v>6.5199999999999994E-2</v>
      </c>
      <c r="ES41" s="1014">
        <f>+DATA!E487</f>
        <v>7.3499999999999996E-2</v>
      </c>
      <c r="ET41" s="1014">
        <f>+DATA!F487</f>
        <v>7.6700000000000004E-2</v>
      </c>
      <c r="EU41" s="1014">
        <f>+DATA!G487</f>
        <v>6.93E-2</v>
      </c>
      <c r="EV41" s="1014">
        <f>+DATA!H487</f>
        <v>7.3800000000000004E-2</v>
      </c>
      <c r="EW41" s="1014">
        <f>+DATA!I487</f>
        <v>7.3599999999999999E-2</v>
      </c>
      <c r="EX41" s="1014">
        <f>+DATA!J487</f>
        <v>7.9100000000000004E-2</v>
      </c>
      <c r="EY41" s="1014">
        <f>+DATA!K487</f>
        <v>7.3499999999999996E-2</v>
      </c>
      <c r="EZ41" s="1014">
        <f>+DATA!L487</f>
        <v>7.3099999999999998E-2</v>
      </c>
      <c r="FA41" s="1014">
        <f>+DATA!M487</f>
        <v>7.4800000000000005E-2</v>
      </c>
      <c r="FB41" s="1014">
        <f>+DATA!N487</f>
        <v>7.2499999999999995E-2</v>
      </c>
      <c r="FC41" s="1014">
        <f>+DATA!C488</f>
        <v>7.3099999999999998E-2</v>
      </c>
      <c r="FD41" s="1014">
        <f>+DATA!D488</f>
        <v>7.2800000000000004E-2</v>
      </c>
      <c r="FE41" s="1014">
        <f>+DATA!E488</f>
        <v>6.8599999999999994E-2</v>
      </c>
      <c r="FF41" s="1014">
        <f>+DATA!F488</f>
        <v>7.46E-2</v>
      </c>
      <c r="FG41" s="1014">
        <f>+DATA!G488</f>
        <v>7.6399999999999996E-2</v>
      </c>
      <c r="FH41" s="1014">
        <f>+DATA!H488</f>
        <v>7.2499999999999995E-2</v>
      </c>
      <c r="FI41" s="1014">
        <f>+DATA!I488</f>
        <v>7.2099999999999997E-2</v>
      </c>
      <c r="FJ41" s="1014">
        <f>+DATA!J488</f>
        <v>7.7299999999999994E-2</v>
      </c>
      <c r="FK41" s="1014">
        <f>+DATA!K488</f>
        <v>7.0300000000000001E-2</v>
      </c>
      <c r="FL41" s="1014">
        <f>+DATA!L488</f>
        <v>7.5899999999999995E-2</v>
      </c>
      <c r="FM41" s="1014">
        <f>+DATA!M488</f>
        <v>7.7499999999999999E-2</v>
      </c>
      <c r="FN41" s="1014">
        <f>+DATA!N488</f>
        <v>7.9200000000000007E-2</v>
      </c>
      <c r="FO41" s="1014">
        <f>+FN41</f>
        <v>7.9200000000000007E-2</v>
      </c>
      <c r="FP41" s="1014">
        <f t="shared" ref="FP41:IA41" si="145">+FO41</f>
        <v>7.9200000000000007E-2</v>
      </c>
      <c r="FQ41" s="1014">
        <f t="shared" si="145"/>
        <v>7.9200000000000007E-2</v>
      </c>
      <c r="FR41" s="1014">
        <f t="shared" si="145"/>
        <v>7.9200000000000007E-2</v>
      </c>
      <c r="FS41" s="1014">
        <f t="shared" si="145"/>
        <v>7.9200000000000007E-2</v>
      </c>
      <c r="FT41" s="1014">
        <f t="shared" si="145"/>
        <v>7.9200000000000007E-2</v>
      </c>
      <c r="FU41" s="1014">
        <f t="shared" si="145"/>
        <v>7.9200000000000007E-2</v>
      </c>
      <c r="FV41" s="1014">
        <f t="shared" si="145"/>
        <v>7.9200000000000007E-2</v>
      </c>
      <c r="FW41" s="1014">
        <f t="shared" si="145"/>
        <v>7.9200000000000007E-2</v>
      </c>
      <c r="FX41" s="1014">
        <f t="shared" si="145"/>
        <v>7.9200000000000007E-2</v>
      </c>
      <c r="FY41" s="1014">
        <f t="shared" si="145"/>
        <v>7.9200000000000007E-2</v>
      </c>
      <c r="FZ41" s="1014">
        <f t="shared" si="145"/>
        <v>7.9200000000000007E-2</v>
      </c>
      <c r="GA41" s="1014">
        <f t="shared" si="145"/>
        <v>7.9200000000000007E-2</v>
      </c>
      <c r="GB41" s="1014">
        <f t="shared" si="145"/>
        <v>7.9200000000000007E-2</v>
      </c>
      <c r="GC41" s="1014">
        <f t="shared" si="145"/>
        <v>7.9200000000000007E-2</v>
      </c>
      <c r="GD41" s="1014">
        <f t="shared" si="145"/>
        <v>7.9200000000000007E-2</v>
      </c>
      <c r="GE41" s="1014">
        <f t="shared" si="145"/>
        <v>7.9200000000000007E-2</v>
      </c>
      <c r="GF41" s="1014">
        <f t="shared" si="145"/>
        <v>7.9200000000000007E-2</v>
      </c>
      <c r="GG41" s="1014">
        <f t="shared" si="145"/>
        <v>7.9200000000000007E-2</v>
      </c>
      <c r="GH41" s="1014">
        <f t="shared" si="145"/>
        <v>7.9200000000000007E-2</v>
      </c>
      <c r="GI41" s="1014">
        <f t="shared" si="145"/>
        <v>7.9200000000000007E-2</v>
      </c>
      <c r="GJ41" s="1014">
        <f t="shared" si="145"/>
        <v>7.9200000000000007E-2</v>
      </c>
      <c r="GK41" s="1014">
        <f t="shared" si="145"/>
        <v>7.9200000000000007E-2</v>
      </c>
      <c r="GL41" s="1014">
        <f t="shared" si="145"/>
        <v>7.9200000000000007E-2</v>
      </c>
      <c r="GM41" s="1014">
        <f t="shared" si="145"/>
        <v>7.9200000000000007E-2</v>
      </c>
      <c r="GN41" s="1014">
        <f t="shared" si="145"/>
        <v>7.9200000000000007E-2</v>
      </c>
      <c r="GO41" s="1014">
        <f t="shared" si="145"/>
        <v>7.9200000000000007E-2</v>
      </c>
      <c r="GP41" s="1014">
        <f t="shared" si="145"/>
        <v>7.9200000000000007E-2</v>
      </c>
      <c r="GQ41" s="1014">
        <f t="shared" si="145"/>
        <v>7.9200000000000007E-2</v>
      </c>
      <c r="GR41" s="1014">
        <f t="shared" si="145"/>
        <v>7.9200000000000007E-2</v>
      </c>
      <c r="GS41" s="1014">
        <f t="shared" si="145"/>
        <v>7.9200000000000007E-2</v>
      </c>
      <c r="GT41" s="1014">
        <f t="shared" si="145"/>
        <v>7.9200000000000007E-2</v>
      </c>
      <c r="GU41" s="1014">
        <f t="shared" si="145"/>
        <v>7.9200000000000007E-2</v>
      </c>
      <c r="GV41" s="1014">
        <f t="shared" si="145"/>
        <v>7.9200000000000007E-2</v>
      </c>
      <c r="GW41" s="1014">
        <f t="shared" si="145"/>
        <v>7.9200000000000007E-2</v>
      </c>
      <c r="GX41" s="1014">
        <f t="shared" si="145"/>
        <v>7.9200000000000007E-2</v>
      </c>
      <c r="GY41" s="1014">
        <f t="shared" si="145"/>
        <v>7.9200000000000007E-2</v>
      </c>
      <c r="GZ41" s="1014">
        <f t="shared" si="145"/>
        <v>7.9200000000000007E-2</v>
      </c>
      <c r="HA41" s="1014">
        <f t="shared" si="145"/>
        <v>7.9200000000000007E-2</v>
      </c>
      <c r="HB41" s="1014">
        <f t="shared" si="145"/>
        <v>7.9200000000000007E-2</v>
      </c>
      <c r="HC41" s="1014">
        <f t="shared" si="145"/>
        <v>7.9200000000000007E-2</v>
      </c>
      <c r="HD41" s="1014">
        <f t="shared" si="145"/>
        <v>7.9200000000000007E-2</v>
      </c>
      <c r="HE41" s="1014">
        <f t="shared" si="145"/>
        <v>7.9200000000000007E-2</v>
      </c>
      <c r="HF41" s="1014">
        <f t="shared" si="145"/>
        <v>7.9200000000000007E-2</v>
      </c>
      <c r="HG41" s="1014">
        <f t="shared" si="145"/>
        <v>7.9200000000000007E-2</v>
      </c>
      <c r="HH41" s="1014">
        <f t="shared" si="145"/>
        <v>7.9200000000000007E-2</v>
      </c>
      <c r="HI41" s="1014">
        <f t="shared" si="145"/>
        <v>7.9200000000000007E-2</v>
      </c>
      <c r="HJ41" s="1014">
        <f t="shared" si="145"/>
        <v>7.9200000000000007E-2</v>
      </c>
      <c r="HK41" s="1014">
        <f t="shared" si="145"/>
        <v>7.9200000000000007E-2</v>
      </c>
      <c r="HL41" s="1014">
        <f t="shared" si="145"/>
        <v>7.9200000000000007E-2</v>
      </c>
      <c r="HM41" s="1014">
        <f t="shared" si="145"/>
        <v>7.9200000000000007E-2</v>
      </c>
      <c r="HN41" s="1014">
        <f t="shared" si="145"/>
        <v>7.9200000000000007E-2</v>
      </c>
      <c r="HO41" s="1014">
        <f t="shared" si="145"/>
        <v>7.9200000000000007E-2</v>
      </c>
      <c r="HP41" s="1014">
        <f t="shared" si="145"/>
        <v>7.9200000000000007E-2</v>
      </c>
      <c r="HQ41" s="1014">
        <f t="shared" si="145"/>
        <v>7.9200000000000007E-2</v>
      </c>
      <c r="HR41" s="1014">
        <f t="shared" si="145"/>
        <v>7.9200000000000007E-2</v>
      </c>
      <c r="HS41" s="1014">
        <f t="shared" si="145"/>
        <v>7.9200000000000007E-2</v>
      </c>
      <c r="HT41" s="1014">
        <f t="shared" si="145"/>
        <v>7.9200000000000007E-2</v>
      </c>
      <c r="HU41" s="1014">
        <f t="shared" si="145"/>
        <v>7.9200000000000007E-2</v>
      </c>
      <c r="HV41" s="1014">
        <f t="shared" si="145"/>
        <v>7.9200000000000007E-2</v>
      </c>
      <c r="HW41" s="1014">
        <f t="shared" si="145"/>
        <v>7.9200000000000007E-2</v>
      </c>
      <c r="HX41" s="1014">
        <f t="shared" si="145"/>
        <v>7.9200000000000007E-2</v>
      </c>
      <c r="HY41" s="1014">
        <f t="shared" si="145"/>
        <v>7.9200000000000007E-2</v>
      </c>
      <c r="HZ41" s="1014">
        <f t="shared" si="145"/>
        <v>7.9200000000000007E-2</v>
      </c>
      <c r="IA41" s="1014">
        <f t="shared" si="145"/>
        <v>7.9200000000000007E-2</v>
      </c>
      <c r="IB41" s="1014">
        <f t="shared" ref="IB41:KM41" si="146">+IA41</f>
        <v>7.9200000000000007E-2</v>
      </c>
      <c r="IC41" s="1014">
        <f t="shared" si="146"/>
        <v>7.9200000000000007E-2</v>
      </c>
      <c r="ID41" s="1014">
        <f t="shared" si="146"/>
        <v>7.9200000000000007E-2</v>
      </c>
      <c r="IE41" s="1014">
        <f t="shared" si="146"/>
        <v>7.9200000000000007E-2</v>
      </c>
      <c r="IF41" s="1014">
        <f t="shared" si="146"/>
        <v>7.9200000000000007E-2</v>
      </c>
      <c r="IG41" s="1014">
        <f t="shared" si="146"/>
        <v>7.9200000000000007E-2</v>
      </c>
      <c r="IH41" s="1014">
        <f t="shared" si="146"/>
        <v>7.9200000000000007E-2</v>
      </c>
      <c r="II41" s="1014">
        <f t="shared" si="146"/>
        <v>7.9200000000000007E-2</v>
      </c>
      <c r="IJ41" s="1014">
        <f t="shared" si="146"/>
        <v>7.9200000000000007E-2</v>
      </c>
      <c r="IK41" s="1014">
        <f t="shared" si="146"/>
        <v>7.9200000000000007E-2</v>
      </c>
      <c r="IL41" s="1014">
        <f t="shared" si="146"/>
        <v>7.9200000000000007E-2</v>
      </c>
      <c r="IM41" s="1014">
        <f t="shared" si="146"/>
        <v>7.9200000000000007E-2</v>
      </c>
      <c r="IN41" s="1014">
        <f t="shared" si="146"/>
        <v>7.9200000000000007E-2</v>
      </c>
      <c r="IO41" s="1014">
        <f t="shared" si="146"/>
        <v>7.9200000000000007E-2</v>
      </c>
      <c r="IP41" s="1014">
        <f t="shared" si="146"/>
        <v>7.9200000000000007E-2</v>
      </c>
      <c r="IQ41" s="1014">
        <f t="shared" si="146"/>
        <v>7.9200000000000007E-2</v>
      </c>
      <c r="IR41" s="1014">
        <f t="shared" si="146"/>
        <v>7.9200000000000007E-2</v>
      </c>
      <c r="IS41" s="1014">
        <f t="shared" si="146"/>
        <v>7.9200000000000007E-2</v>
      </c>
      <c r="IT41" s="1014">
        <f t="shared" si="146"/>
        <v>7.9200000000000007E-2</v>
      </c>
      <c r="IU41" s="1014">
        <f t="shared" si="146"/>
        <v>7.9200000000000007E-2</v>
      </c>
      <c r="IV41" s="1014">
        <f t="shared" si="146"/>
        <v>7.9200000000000007E-2</v>
      </c>
      <c r="IW41" s="1014">
        <f t="shared" si="146"/>
        <v>7.9200000000000007E-2</v>
      </c>
      <c r="IX41" s="1014">
        <f t="shared" si="146"/>
        <v>7.9200000000000007E-2</v>
      </c>
      <c r="IY41" s="1014">
        <f t="shared" si="146"/>
        <v>7.9200000000000007E-2</v>
      </c>
      <c r="IZ41" s="1014">
        <f t="shared" si="146"/>
        <v>7.9200000000000007E-2</v>
      </c>
      <c r="JA41" s="1014">
        <f t="shared" si="146"/>
        <v>7.9200000000000007E-2</v>
      </c>
      <c r="JB41" s="1014">
        <f t="shared" si="146"/>
        <v>7.9200000000000007E-2</v>
      </c>
      <c r="JC41" s="1014">
        <f t="shared" si="146"/>
        <v>7.9200000000000007E-2</v>
      </c>
      <c r="JD41" s="1014">
        <f t="shared" si="146"/>
        <v>7.9200000000000007E-2</v>
      </c>
      <c r="JE41" s="1014">
        <f t="shared" si="146"/>
        <v>7.9200000000000007E-2</v>
      </c>
      <c r="JF41" s="1014">
        <f t="shared" si="146"/>
        <v>7.9200000000000007E-2</v>
      </c>
      <c r="JG41" s="1014">
        <f t="shared" si="146"/>
        <v>7.9200000000000007E-2</v>
      </c>
      <c r="JH41" s="1014">
        <f t="shared" si="146"/>
        <v>7.9200000000000007E-2</v>
      </c>
      <c r="JI41" s="1014">
        <f t="shared" si="146"/>
        <v>7.9200000000000007E-2</v>
      </c>
      <c r="JJ41" s="1014">
        <f t="shared" si="146"/>
        <v>7.9200000000000007E-2</v>
      </c>
      <c r="JK41" s="1014">
        <f t="shared" si="146"/>
        <v>7.9200000000000007E-2</v>
      </c>
      <c r="JL41" s="1014">
        <f t="shared" si="146"/>
        <v>7.9200000000000007E-2</v>
      </c>
      <c r="JM41" s="1014">
        <f t="shared" si="146"/>
        <v>7.9200000000000007E-2</v>
      </c>
      <c r="JN41" s="1014">
        <f t="shared" si="146"/>
        <v>7.9200000000000007E-2</v>
      </c>
      <c r="JO41" s="1014">
        <f t="shared" si="146"/>
        <v>7.9200000000000007E-2</v>
      </c>
      <c r="JP41" s="1014">
        <f t="shared" si="146"/>
        <v>7.9200000000000007E-2</v>
      </c>
      <c r="JQ41" s="1014">
        <f t="shared" si="146"/>
        <v>7.9200000000000007E-2</v>
      </c>
      <c r="JR41" s="1014">
        <f t="shared" si="146"/>
        <v>7.9200000000000007E-2</v>
      </c>
      <c r="JS41" s="1014">
        <f t="shared" si="146"/>
        <v>7.9200000000000007E-2</v>
      </c>
      <c r="JT41" s="1014">
        <f t="shared" si="146"/>
        <v>7.9200000000000007E-2</v>
      </c>
      <c r="JU41" s="1014">
        <f t="shared" si="146"/>
        <v>7.9200000000000007E-2</v>
      </c>
      <c r="JV41" s="1014">
        <f t="shared" si="146"/>
        <v>7.9200000000000007E-2</v>
      </c>
      <c r="JW41" s="1014">
        <f t="shared" si="146"/>
        <v>7.9200000000000007E-2</v>
      </c>
      <c r="JX41" s="1014">
        <f t="shared" si="146"/>
        <v>7.9200000000000007E-2</v>
      </c>
      <c r="JY41" s="1014">
        <f t="shared" si="146"/>
        <v>7.9200000000000007E-2</v>
      </c>
      <c r="JZ41" s="1014">
        <f t="shared" si="146"/>
        <v>7.9200000000000007E-2</v>
      </c>
      <c r="KA41" s="1014">
        <f t="shared" si="146"/>
        <v>7.9200000000000007E-2</v>
      </c>
      <c r="KB41" s="1014">
        <f t="shared" si="146"/>
        <v>7.9200000000000007E-2</v>
      </c>
      <c r="KC41" s="1014">
        <f t="shared" si="146"/>
        <v>7.9200000000000007E-2</v>
      </c>
      <c r="KD41" s="1014">
        <f t="shared" si="146"/>
        <v>7.9200000000000007E-2</v>
      </c>
      <c r="KE41" s="1014">
        <f t="shared" si="146"/>
        <v>7.9200000000000007E-2</v>
      </c>
      <c r="KF41" s="1014">
        <f t="shared" si="146"/>
        <v>7.9200000000000007E-2</v>
      </c>
      <c r="KG41" s="1014">
        <f t="shared" si="146"/>
        <v>7.9200000000000007E-2</v>
      </c>
      <c r="KH41" s="1014">
        <f t="shared" si="146"/>
        <v>7.9200000000000007E-2</v>
      </c>
      <c r="KI41" s="1014">
        <f t="shared" si="146"/>
        <v>7.9200000000000007E-2</v>
      </c>
      <c r="KJ41" s="1014">
        <f t="shared" si="146"/>
        <v>7.9200000000000007E-2</v>
      </c>
      <c r="KK41" s="1014">
        <f t="shared" si="146"/>
        <v>7.9200000000000007E-2</v>
      </c>
      <c r="KL41" s="1014">
        <f t="shared" si="146"/>
        <v>7.9200000000000007E-2</v>
      </c>
      <c r="KM41" s="1014">
        <f t="shared" si="146"/>
        <v>7.9200000000000007E-2</v>
      </c>
      <c r="KN41" s="1014">
        <f t="shared" ref="KN41:KQ41" si="147">+KM41</f>
        <v>7.9200000000000007E-2</v>
      </c>
      <c r="KO41" s="1014">
        <f t="shared" si="147"/>
        <v>7.9200000000000007E-2</v>
      </c>
      <c r="KP41" s="1014">
        <f t="shared" si="147"/>
        <v>7.9200000000000007E-2</v>
      </c>
      <c r="KQ41" s="1014">
        <f t="shared" si="147"/>
        <v>7.9200000000000007E-2</v>
      </c>
      <c r="KR41" s="1015"/>
      <c r="KS41" s="1015"/>
      <c r="KT41" s="1015"/>
      <c r="KU41" s="1015"/>
      <c r="KV41" s="1015"/>
    </row>
    <row r="42" spans="1:308" customFormat="1" ht="16.2" thickBot="1" x14ac:dyDescent="0.35">
      <c r="A42" s="1010" t="s">
        <v>306</v>
      </c>
      <c r="B42" s="5"/>
      <c r="C42" s="1013">
        <f>+NOMINAL(C41,2)</f>
        <v>5.8640327983496832E-2</v>
      </c>
      <c r="D42" s="1013">
        <f t="shared" ref="D42:BO42" si="148">+NOMINAL(D41,2)</f>
        <v>5.8640327983496832E-2</v>
      </c>
      <c r="E42" s="1013">
        <f t="shared" si="148"/>
        <v>5.8640327983496832E-2</v>
      </c>
      <c r="F42" s="1013">
        <f t="shared" si="148"/>
        <v>5.8640327983496832E-2</v>
      </c>
      <c r="G42" s="1013">
        <f t="shared" si="148"/>
        <v>5.8640327983496832E-2</v>
      </c>
      <c r="H42" s="1013">
        <f t="shared" si="148"/>
        <v>5.8640327983496832E-2</v>
      </c>
      <c r="I42" s="1013">
        <f t="shared" si="148"/>
        <v>5.8640327983496832E-2</v>
      </c>
      <c r="J42" s="1013">
        <f t="shared" si="148"/>
        <v>5.8640327983496832E-2</v>
      </c>
      <c r="K42" s="1013">
        <f t="shared" si="148"/>
        <v>5.8640327983496832E-2</v>
      </c>
      <c r="L42" s="1013">
        <f t="shared" si="148"/>
        <v>5.8640327983496832E-2</v>
      </c>
      <c r="M42" s="1013">
        <f t="shared" si="148"/>
        <v>5.8640327983496832E-2</v>
      </c>
      <c r="N42" s="1013">
        <f t="shared" si="148"/>
        <v>5.8640327983496832E-2</v>
      </c>
      <c r="O42" s="1013">
        <f t="shared" si="148"/>
        <v>5.8640327983496832E-2</v>
      </c>
      <c r="P42" s="1013">
        <f t="shared" si="148"/>
        <v>5.8640327983496832E-2</v>
      </c>
      <c r="Q42" s="1013">
        <f t="shared" si="148"/>
        <v>5.8640327983496832E-2</v>
      </c>
      <c r="R42" s="1013">
        <f t="shared" si="148"/>
        <v>5.8640327983496832E-2</v>
      </c>
      <c r="S42" s="1013">
        <f t="shared" si="148"/>
        <v>5.8640327983496832E-2</v>
      </c>
      <c r="T42" s="1013">
        <f t="shared" si="148"/>
        <v>5.8640327983496832E-2</v>
      </c>
      <c r="U42" s="1013">
        <f t="shared" si="148"/>
        <v>5.8640327983496832E-2</v>
      </c>
      <c r="V42" s="1013">
        <f t="shared" si="148"/>
        <v>5.8640327983496832E-2</v>
      </c>
      <c r="W42" s="1013">
        <f>+NOMINAL(W41,2)</f>
        <v>5.8640327983496832E-2</v>
      </c>
      <c r="X42" s="1013">
        <f t="shared" si="148"/>
        <v>5.8640327983496832E-2</v>
      </c>
      <c r="Y42" s="1013">
        <f t="shared" si="148"/>
        <v>5.8640327983496832E-2</v>
      </c>
      <c r="Z42" s="1013">
        <f t="shared" si="148"/>
        <v>5.8640327983496832E-2</v>
      </c>
      <c r="AA42" s="1013">
        <f t="shared" si="148"/>
        <v>5.8640327983496832E-2</v>
      </c>
      <c r="AB42" s="1013">
        <f t="shared" si="148"/>
        <v>5.8640327983496832E-2</v>
      </c>
      <c r="AC42" s="1013">
        <f t="shared" si="148"/>
        <v>5.8640327983496832E-2</v>
      </c>
      <c r="AD42" s="1013">
        <f t="shared" si="148"/>
        <v>5.8640327983496832E-2</v>
      </c>
      <c r="AE42" s="1013">
        <f t="shared" si="148"/>
        <v>5.8640327983496832E-2</v>
      </c>
      <c r="AF42" s="1013">
        <f t="shared" si="148"/>
        <v>5.8640327983496832E-2</v>
      </c>
      <c r="AG42" s="1013">
        <f t="shared" si="148"/>
        <v>5.8640327983496832E-2</v>
      </c>
      <c r="AH42" s="1013">
        <f t="shared" si="148"/>
        <v>5.8640327983496832E-2</v>
      </c>
      <c r="AI42" s="1013">
        <f t="shared" si="148"/>
        <v>5.8640327983496832E-2</v>
      </c>
      <c r="AJ42" s="1013">
        <f t="shared" si="148"/>
        <v>5.8640327983496832E-2</v>
      </c>
      <c r="AK42" s="1013">
        <f t="shared" si="148"/>
        <v>5.8640327983496832E-2</v>
      </c>
      <c r="AL42" s="1013">
        <f t="shared" si="148"/>
        <v>5.8640327983496832E-2</v>
      </c>
      <c r="AM42" s="1013">
        <f t="shared" si="148"/>
        <v>5.8640327983496832E-2</v>
      </c>
      <c r="AN42" s="1013">
        <f t="shared" si="148"/>
        <v>5.8640327983496832E-2</v>
      </c>
      <c r="AO42" s="1013">
        <f t="shared" si="148"/>
        <v>5.8640327983496832E-2</v>
      </c>
      <c r="AP42" s="1013">
        <f t="shared" si="148"/>
        <v>5.8640327983496832E-2</v>
      </c>
      <c r="AQ42" s="1013">
        <f t="shared" si="148"/>
        <v>5.8640327983496832E-2</v>
      </c>
      <c r="AR42" s="1013">
        <f t="shared" si="148"/>
        <v>5.8640327983496832E-2</v>
      </c>
      <c r="AS42" s="1013">
        <f t="shared" si="148"/>
        <v>5.8640327983496832E-2</v>
      </c>
      <c r="AT42" s="1013">
        <f t="shared" si="148"/>
        <v>5.8640327983496832E-2</v>
      </c>
      <c r="AU42" s="1013">
        <f t="shared" si="148"/>
        <v>5.8640327983496832E-2</v>
      </c>
      <c r="AV42" s="1013">
        <f t="shared" si="148"/>
        <v>5.8640327983496832E-2</v>
      </c>
      <c r="AW42" s="1013">
        <f t="shared" si="148"/>
        <v>5.8640327983496832E-2</v>
      </c>
      <c r="AX42" s="1013">
        <f t="shared" si="148"/>
        <v>5.8640327983496832E-2</v>
      </c>
      <c r="AY42" s="1013">
        <f t="shared" si="148"/>
        <v>5.8640327983496832E-2</v>
      </c>
      <c r="AZ42" s="1013">
        <f t="shared" si="148"/>
        <v>5.8640327983496832E-2</v>
      </c>
      <c r="BA42" s="1013">
        <f t="shared" si="148"/>
        <v>5.8640327983496832E-2</v>
      </c>
      <c r="BB42" s="1013">
        <f t="shared" si="148"/>
        <v>5.8640327983496832E-2</v>
      </c>
      <c r="BC42" s="1013">
        <f t="shared" si="148"/>
        <v>5.8640327983496832E-2</v>
      </c>
      <c r="BD42" s="1013">
        <f t="shared" si="148"/>
        <v>5.8640327983496832E-2</v>
      </c>
      <c r="BE42" s="1013">
        <f t="shared" si="148"/>
        <v>5.8640327983496832E-2</v>
      </c>
      <c r="BF42" s="1013">
        <f t="shared" si="148"/>
        <v>5.8640327983496832E-2</v>
      </c>
      <c r="BG42" s="1013">
        <f t="shared" si="148"/>
        <v>5.8640327983496832E-2</v>
      </c>
      <c r="BH42" s="1013">
        <f t="shared" si="148"/>
        <v>5.8640327983496832E-2</v>
      </c>
      <c r="BI42" s="1013">
        <f t="shared" si="148"/>
        <v>5.8640327983496832E-2</v>
      </c>
      <c r="BJ42" s="1013">
        <f t="shared" si="148"/>
        <v>5.8640327983496832E-2</v>
      </c>
      <c r="BK42" s="1013">
        <f t="shared" si="148"/>
        <v>5.8640327983496832E-2</v>
      </c>
      <c r="BL42" s="1013">
        <f t="shared" si="148"/>
        <v>5.8640327983496832E-2</v>
      </c>
      <c r="BM42" s="1013">
        <f t="shared" si="148"/>
        <v>5.8640327983496832E-2</v>
      </c>
      <c r="BN42" s="1013">
        <f t="shared" si="148"/>
        <v>5.8640327983496832E-2</v>
      </c>
      <c r="BO42" s="1013">
        <f t="shared" si="148"/>
        <v>5.8640327983496832E-2</v>
      </c>
      <c r="BP42" s="1013">
        <f t="shared" ref="BP42:EA42" si="149">+NOMINAL(BP41,2)</f>
        <v>5.8640327983496832E-2</v>
      </c>
      <c r="BQ42" s="1013">
        <f t="shared" si="149"/>
        <v>5.8640327983496832E-2</v>
      </c>
      <c r="BR42" s="1013">
        <f t="shared" si="149"/>
        <v>5.8640327983496832E-2</v>
      </c>
      <c r="BS42" s="1013">
        <f t="shared" si="149"/>
        <v>5.8640327983496832E-2</v>
      </c>
      <c r="BT42" s="1013">
        <f t="shared" si="149"/>
        <v>5.8640327983496832E-2</v>
      </c>
      <c r="BU42" s="1013">
        <f t="shared" si="149"/>
        <v>5.8640327983496832E-2</v>
      </c>
      <c r="BV42" s="1013">
        <f t="shared" si="149"/>
        <v>5.8640327983496832E-2</v>
      </c>
      <c r="BW42" s="1013">
        <f t="shared" si="149"/>
        <v>5.8640327983496832E-2</v>
      </c>
      <c r="BX42" s="1013">
        <f t="shared" si="149"/>
        <v>5.8640327983496832E-2</v>
      </c>
      <c r="BY42" s="1013">
        <f t="shared" si="149"/>
        <v>5.8640327983496832E-2</v>
      </c>
      <c r="BZ42" s="1013">
        <f t="shared" si="149"/>
        <v>5.8640327983496832E-2</v>
      </c>
      <c r="CA42" s="1013">
        <f t="shared" si="149"/>
        <v>5.8640327983496832E-2</v>
      </c>
      <c r="CB42" s="1013">
        <f t="shared" si="149"/>
        <v>5.8640327983496832E-2</v>
      </c>
      <c r="CC42" s="1013">
        <f t="shared" si="149"/>
        <v>5.8640327983496832E-2</v>
      </c>
      <c r="CD42" s="1013">
        <f t="shared" si="149"/>
        <v>5.8640327983496832E-2</v>
      </c>
      <c r="CE42" s="1013">
        <f t="shared" si="149"/>
        <v>5.8640327983496832E-2</v>
      </c>
      <c r="CF42" s="1013">
        <f t="shared" si="149"/>
        <v>5.8640327983496832E-2</v>
      </c>
      <c r="CG42" s="1013">
        <f t="shared" si="149"/>
        <v>5.8640327983496832E-2</v>
      </c>
      <c r="CH42" s="1013">
        <f t="shared" si="149"/>
        <v>5.8640327983496832E-2</v>
      </c>
      <c r="CI42" s="1013">
        <f t="shared" si="149"/>
        <v>5.8640327983496832E-2</v>
      </c>
      <c r="CJ42" s="1013">
        <f t="shared" si="149"/>
        <v>5.8640327983496832E-2</v>
      </c>
      <c r="CK42" s="1013">
        <f t="shared" si="149"/>
        <v>5.8640327983496832E-2</v>
      </c>
      <c r="CL42" s="1013">
        <f t="shared" si="149"/>
        <v>5.8640327983496832E-2</v>
      </c>
      <c r="CM42" s="1013">
        <f t="shared" si="149"/>
        <v>5.8640327983496832E-2</v>
      </c>
      <c r="CN42" s="1013">
        <f t="shared" si="149"/>
        <v>5.8640327983496832E-2</v>
      </c>
      <c r="CO42" s="1013">
        <f t="shared" si="149"/>
        <v>5.8640327983496832E-2</v>
      </c>
      <c r="CP42" s="1013">
        <f t="shared" si="149"/>
        <v>5.8640327983496832E-2</v>
      </c>
      <c r="CQ42" s="1013">
        <f t="shared" si="149"/>
        <v>5.8640327983496832E-2</v>
      </c>
      <c r="CR42" s="1013">
        <f t="shared" si="149"/>
        <v>5.8640327983496832E-2</v>
      </c>
      <c r="CS42" s="1013">
        <f t="shared" si="149"/>
        <v>5.8640327983496832E-2</v>
      </c>
      <c r="CT42" s="1013">
        <f t="shared" si="149"/>
        <v>5.8640327983496832E-2</v>
      </c>
      <c r="CU42" s="1013">
        <f t="shared" si="149"/>
        <v>5.8640327983496832E-2</v>
      </c>
      <c r="CV42" s="1013">
        <f t="shared" si="149"/>
        <v>5.8640327983496832E-2</v>
      </c>
      <c r="CW42" s="1013">
        <f t="shared" si="149"/>
        <v>5.8640327983496832E-2</v>
      </c>
      <c r="CX42" s="1013">
        <f t="shared" si="149"/>
        <v>5.8640327983496832E-2</v>
      </c>
      <c r="CY42" s="1013">
        <f t="shared" si="149"/>
        <v>5.8640327983496832E-2</v>
      </c>
      <c r="CZ42" s="1013">
        <f t="shared" si="149"/>
        <v>5.8640327983496832E-2</v>
      </c>
      <c r="DA42" s="1013">
        <f t="shared" si="149"/>
        <v>5.8640327983496832E-2</v>
      </c>
      <c r="DB42" s="1013">
        <f t="shared" si="149"/>
        <v>5.8640327983496832E-2</v>
      </c>
      <c r="DC42" s="1013">
        <f t="shared" si="149"/>
        <v>5.8640327983496832E-2</v>
      </c>
      <c r="DD42" s="1013">
        <f t="shared" si="149"/>
        <v>5.8640327983496832E-2</v>
      </c>
      <c r="DE42" s="1013">
        <f t="shared" si="149"/>
        <v>5.8640327983496832E-2</v>
      </c>
      <c r="DF42" s="1013">
        <f t="shared" si="149"/>
        <v>5.8640327983496832E-2</v>
      </c>
      <c r="DG42" s="1013">
        <f t="shared" si="149"/>
        <v>5.8640327983496832E-2</v>
      </c>
      <c r="DH42" s="1013">
        <f t="shared" si="149"/>
        <v>6.4945519862448897E-2</v>
      </c>
      <c r="DI42" s="1013">
        <f t="shared" si="149"/>
        <v>6.9492691458464595E-2</v>
      </c>
      <c r="DJ42" s="1013">
        <f t="shared" si="149"/>
        <v>6.2910565196659274E-2</v>
      </c>
      <c r="DK42" s="1013">
        <f t="shared" si="149"/>
        <v>5.8640327983496832E-2</v>
      </c>
      <c r="DL42" s="1013">
        <f t="shared" si="149"/>
        <v>5.7474179667876157E-2</v>
      </c>
      <c r="DM42" s="1013">
        <f t="shared" si="149"/>
        <v>6.8912757948000003E-2</v>
      </c>
      <c r="DN42" s="1013">
        <f t="shared" si="149"/>
        <v>7.8268510082371456E-2</v>
      </c>
      <c r="DO42" s="1013">
        <f t="shared" si="149"/>
        <v>6.0776552661641947E-2</v>
      </c>
      <c r="DP42" s="1013">
        <f t="shared" si="149"/>
        <v>6.8332661831747021E-2</v>
      </c>
      <c r="DQ42" s="1013">
        <f t="shared" si="149"/>
        <v>7.1714266012569361E-2</v>
      </c>
      <c r="DR42" s="1013">
        <f t="shared" si="149"/>
        <v>6.5429737367020735E-2</v>
      </c>
      <c r="DS42" s="1013">
        <f t="shared" si="149"/>
        <v>5.9223154492975549E-2</v>
      </c>
      <c r="DT42" s="1013">
        <f t="shared" si="149"/>
        <v>6.659139647875234E-2</v>
      </c>
      <c r="DU42" s="1013">
        <f t="shared" si="149"/>
        <v>5.2218311973655229E-2</v>
      </c>
      <c r="DV42" s="1013">
        <f t="shared" si="149"/>
        <v>5.3290042833695761E-2</v>
      </c>
      <c r="DW42" s="1013">
        <f t="shared" si="149"/>
        <v>5.4263858417413768E-2</v>
      </c>
      <c r="DX42" s="1013">
        <f t="shared" si="149"/>
        <v>5.2218311973655229E-2</v>
      </c>
      <c r="DY42" s="1013">
        <f t="shared" si="149"/>
        <v>6.0873601170144731E-2</v>
      </c>
      <c r="DZ42" s="1013">
        <f t="shared" si="149"/>
        <v>6.4654934849889045E-2</v>
      </c>
      <c r="EA42" s="1013">
        <f t="shared" si="149"/>
        <v>6.2231800744038335E-2</v>
      </c>
      <c r="EB42" s="1013">
        <f t="shared" ref="EB42:GM42" si="150">+NOMINAL(EB41,2)</f>
        <v>7.3547684525243628E-2</v>
      </c>
      <c r="EC42" s="1013">
        <f t="shared" si="150"/>
        <v>6.7945840683454772E-2</v>
      </c>
      <c r="ED42" s="1013">
        <f t="shared" si="150"/>
        <v>6.7655677331213582E-2</v>
      </c>
      <c r="EE42" s="1013">
        <f t="shared" si="150"/>
        <v>6.4461188785102763E-2</v>
      </c>
      <c r="EF42" s="1013">
        <f t="shared" si="150"/>
        <v>6.4848662735359053E-2</v>
      </c>
      <c r="EG42" s="1013">
        <f t="shared" si="150"/>
        <v>7.4801195295588041E-2</v>
      </c>
      <c r="EH42" s="1013">
        <f t="shared" si="150"/>
        <v>7.1231517720797832E-2</v>
      </c>
      <c r="EI42" s="1013">
        <f t="shared" si="150"/>
        <v>7.7017091889231448E-2</v>
      </c>
      <c r="EJ42" s="1013">
        <f t="shared" si="150"/>
        <v>7.4993975894869891E-2</v>
      </c>
      <c r="EK42" s="1013">
        <f t="shared" si="150"/>
        <v>7.6535576386785653E-2</v>
      </c>
      <c r="EL42" s="1013">
        <f t="shared" si="150"/>
        <v>7.3161836422810378E-2</v>
      </c>
      <c r="EM42" s="1013">
        <f t="shared" si="150"/>
        <v>7.4993975894869891E-2</v>
      </c>
      <c r="EN42" s="1013">
        <f t="shared" si="150"/>
        <v>6.4558064090230349E-2</v>
      </c>
      <c r="EO42" s="1013">
        <f t="shared" si="150"/>
        <v>6.4654934849889045E-2</v>
      </c>
      <c r="EP42" s="1013">
        <f t="shared" si="150"/>
        <v>7.3354769449743618E-2</v>
      </c>
      <c r="EQ42" s="1013">
        <f t="shared" si="150"/>
        <v>7.5379483371655454E-2</v>
      </c>
      <c r="ER42" s="1013">
        <f t="shared" si="150"/>
        <v>6.4170535590506894E-2</v>
      </c>
      <c r="ES42" s="1013">
        <f t="shared" si="150"/>
        <v>7.2196901841135475E-2</v>
      </c>
      <c r="ET42" s="1013">
        <f t="shared" si="150"/>
        <v>7.5283113216122022E-2</v>
      </c>
      <c r="EU42" s="1013">
        <f t="shared" si="150"/>
        <v>6.8139260301394611E-2</v>
      </c>
      <c r="EV42" s="1013">
        <f t="shared" si="150"/>
        <v>7.2486429388622042E-2</v>
      </c>
      <c r="EW42" s="1013">
        <f t="shared" si="150"/>
        <v>7.2293415518178694E-2</v>
      </c>
      <c r="EX42" s="1013">
        <f t="shared" si="150"/>
        <v>7.7594763181694226E-2</v>
      </c>
      <c r="EY42" s="1013">
        <f t="shared" si="150"/>
        <v>7.2196901841135475E-2</v>
      </c>
      <c r="EZ42" s="1013">
        <f t="shared" si="150"/>
        <v>7.1810802172823873E-2</v>
      </c>
      <c r="FA42" s="1013">
        <f t="shared" si="150"/>
        <v>7.3451229231109583E-2</v>
      </c>
      <c r="FB42" s="1013">
        <f t="shared" si="150"/>
        <v>7.1231517720797832E-2</v>
      </c>
      <c r="FC42" s="1013">
        <f t="shared" si="150"/>
        <v>7.1810802172823873E-2</v>
      </c>
      <c r="FD42" s="1013">
        <f t="shared" si="150"/>
        <v>7.1521180195848189E-2</v>
      </c>
      <c r="FE42" s="1013">
        <f t="shared" si="150"/>
        <v>6.746221247209272E-2</v>
      </c>
      <c r="FF42" s="1013">
        <f t="shared" si="150"/>
        <v>7.3258305180519567E-2</v>
      </c>
      <c r="FG42" s="1013">
        <f t="shared" si="150"/>
        <v>7.4993975894869891E-2</v>
      </c>
      <c r="FH42" s="1013">
        <f t="shared" si="150"/>
        <v>7.1231517720797832E-2</v>
      </c>
      <c r="FI42" s="1013">
        <f t="shared" si="150"/>
        <v>7.0845238061019611E-2</v>
      </c>
      <c r="FJ42" s="1013">
        <f t="shared" si="150"/>
        <v>7.586126704074303E-2</v>
      </c>
      <c r="FK42" s="1013">
        <f t="shared" si="150"/>
        <v>6.9106087178711917E-2</v>
      </c>
      <c r="FL42" s="1013">
        <f t="shared" si="150"/>
        <v>7.4511990806512607E-2</v>
      </c>
      <c r="FM42" s="1013">
        <f t="shared" si="150"/>
        <v>7.605394920266928E-2</v>
      </c>
      <c r="FN42" s="1013">
        <f>+NOMINAL(FN41,2)</f>
        <v>7.7691026115288331E-2</v>
      </c>
      <c r="FO42" s="1013">
        <f t="shared" si="150"/>
        <v>7.7691026115288331E-2</v>
      </c>
      <c r="FP42" s="1013">
        <f t="shared" si="150"/>
        <v>7.7691026115288331E-2</v>
      </c>
      <c r="FQ42" s="1013">
        <f t="shared" si="150"/>
        <v>7.7691026115288331E-2</v>
      </c>
      <c r="FR42" s="1013">
        <f t="shared" si="150"/>
        <v>7.7691026115288331E-2</v>
      </c>
      <c r="FS42" s="1013">
        <f t="shared" si="150"/>
        <v>7.7691026115288331E-2</v>
      </c>
      <c r="FT42" s="1013">
        <f t="shared" si="150"/>
        <v>7.7691026115288331E-2</v>
      </c>
      <c r="FU42" s="1013">
        <f t="shared" si="150"/>
        <v>7.7691026115288331E-2</v>
      </c>
      <c r="FV42" s="1013">
        <f t="shared" si="150"/>
        <v>7.7691026115288331E-2</v>
      </c>
      <c r="FW42" s="1013">
        <f t="shared" si="150"/>
        <v>7.7691026115288331E-2</v>
      </c>
      <c r="FX42" s="1013">
        <f t="shared" si="150"/>
        <v>7.7691026115288331E-2</v>
      </c>
      <c r="FY42" s="1013">
        <f t="shared" si="150"/>
        <v>7.7691026115288331E-2</v>
      </c>
      <c r="FZ42" s="1013">
        <f t="shared" si="150"/>
        <v>7.7691026115288331E-2</v>
      </c>
      <c r="GA42" s="1013">
        <f t="shared" si="150"/>
        <v>7.7691026115288331E-2</v>
      </c>
      <c r="GB42" s="1013">
        <f t="shared" si="150"/>
        <v>7.7691026115288331E-2</v>
      </c>
      <c r="GC42" s="1013">
        <f t="shared" si="150"/>
        <v>7.7691026115288331E-2</v>
      </c>
      <c r="GD42" s="1013">
        <f t="shared" si="150"/>
        <v>7.7691026115288331E-2</v>
      </c>
      <c r="GE42" s="1013">
        <f t="shared" si="150"/>
        <v>7.7691026115288331E-2</v>
      </c>
      <c r="GF42" s="1013">
        <f t="shared" si="150"/>
        <v>7.7691026115288331E-2</v>
      </c>
      <c r="GG42" s="1013">
        <f t="shared" si="150"/>
        <v>7.7691026115288331E-2</v>
      </c>
      <c r="GH42" s="1013">
        <f t="shared" si="150"/>
        <v>7.7691026115288331E-2</v>
      </c>
      <c r="GI42" s="1013">
        <f t="shared" si="150"/>
        <v>7.7691026115288331E-2</v>
      </c>
      <c r="GJ42" s="1013">
        <f t="shared" si="150"/>
        <v>7.7691026115288331E-2</v>
      </c>
      <c r="GK42" s="1013">
        <f t="shared" si="150"/>
        <v>7.7691026115288331E-2</v>
      </c>
      <c r="GL42" s="1013">
        <f t="shared" si="150"/>
        <v>7.7691026115288331E-2</v>
      </c>
      <c r="GM42" s="1013">
        <f t="shared" si="150"/>
        <v>7.7691026115288331E-2</v>
      </c>
      <c r="GN42" s="1013">
        <f t="shared" ref="GN42:IY42" si="151">+NOMINAL(GN41,2)</f>
        <v>7.7691026115288331E-2</v>
      </c>
      <c r="GO42" s="1013">
        <f t="shared" si="151"/>
        <v>7.7691026115288331E-2</v>
      </c>
      <c r="GP42" s="1013">
        <f t="shared" si="151"/>
        <v>7.7691026115288331E-2</v>
      </c>
      <c r="GQ42" s="1013">
        <f t="shared" si="151"/>
        <v>7.7691026115288331E-2</v>
      </c>
      <c r="GR42" s="1013">
        <f t="shared" si="151"/>
        <v>7.7691026115288331E-2</v>
      </c>
      <c r="GS42" s="1013">
        <f t="shared" si="151"/>
        <v>7.7691026115288331E-2</v>
      </c>
      <c r="GT42" s="1013">
        <f t="shared" si="151"/>
        <v>7.7691026115288331E-2</v>
      </c>
      <c r="GU42" s="1013">
        <f t="shared" si="151"/>
        <v>7.7691026115288331E-2</v>
      </c>
      <c r="GV42" s="1013">
        <f t="shared" si="151"/>
        <v>7.7691026115288331E-2</v>
      </c>
      <c r="GW42" s="1013">
        <f t="shared" si="151"/>
        <v>7.7691026115288331E-2</v>
      </c>
      <c r="GX42" s="1013">
        <f t="shared" si="151"/>
        <v>7.7691026115288331E-2</v>
      </c>
      <c r="GY42" s="1013">
        <f t="shared" si="151"/>
        <v>7.7691026115288331E-2</v>
      </c>
      <c r="GZ42" s="1013">
        <f t="shared" si="151"/>
        <v>7.7691026115288331E-2</v>
      </c>
      <c r="HA42" s="1013">
        <f t="shared" si="151"/>
        <v>7.7691026115288331E-2</v>
      </c>
      <c r="HB42" s="1013">
        <f t="shared" si="151"/>
        <v>7.7691026115288331E-2</v>
      </c>
      <c r="HC42" s="1013">
        <f t="shared" si="151"/>
        <v>7.7691026115288331E-2</v>
      </c>
      <c r="HD42" s="1013">
        <f t="shared" si="151"/>
        <v>7.7691026115288331E-2</v>
      </c>
      <c r="HE42" s="1013">
        <f t="shared" si="151"/>
        <v>7.7691026115288331E-2</v>
      </c>
      <c r="HF42" s="1013">
        <f t="shared" si="151"/>
        <v>7.7691026115288331E-2</v>
      </c>
      <c r="HG42" s="1013">
        <f t="shared" si="151"/>
        <v>7.7691026115288331E-2</v>
      </c>
      <c r="HH42" s="1013">
        <f t="shared" si="151"/>
        <v>7.7691026115288331E-2</v>
      </c>
      <c r="HI42" s="1013">
        <f t="shared" si="151"/>
        <v>7.7691026115288331E-2</v>
      </c>
      <c r="HJ42" s="1013">
        <f t="shared" si="151"/>
        <v>7.7691026115288331E-2</v>
      </c>
      <c r="HK42" s="1013">
        <f t="shared" si="151"/>
        <v>7.7691026115288331E-2</v>
      </c>
      <c r="HL42" s="1013">
        <f t="shared" si="151"/>
        <v>7.7691026115288331E-2</v>
      </c>
      <c r="HM42" s="1013">
        <f t="shared" si="151"/>
        <v>7.7691026115288331E-2</v>
      </c>
      <c r="HN42" s="1013">
        <f t="shared" si="151"/>
        <v>7.7691026115288331E-2</v>
      </c>
      <c r="HO42" s="1013">
        <f t="shared" si="151"/>
        <v>7.7691026115288331E-2</v>
      </c>
      <c r="HP42" s="1013">
        <f t="shared" si="151"/>
        <v>7.7691026115288331E-2</v>
      </c>
      <c r="HQ42" s="1013">
        <f t="shared" si="151"/>
        <v>7.7691026115288331E-2</v>
      </c>
      <c r="HR42" s="1013">
        <f t="shared" si="151"/>
        <v>7.7691026115288331E-2</v>
      </c>
      <c r="HS42" s="1013">
        <f t="shared" si="151"/>
        <v>7.7691026115288331E-2</v>
      </c>
      <c r="HT42" s="1013">
        <f t="shared" si="151"/>
        <v>7.7691026115288331E-2</v>
      </c>
      <c r="HU42" s="1013">
        <f t="shared" si="151"/>
        <v>7.7691026115288331E-2</v>
      </c>
      <c r="HV42" s="1013">
        <f t="shared" si="151"/>
        <v>7.7691026115288331E-2</v>
      </c>
      <c r="HW42" s="1013">
        <f t="shared" si="151"/>
        <v>7.7691026115288331E-2</v>
      </c>
      <c r="HX42" s="1013">
        <f t="shared" si="151"/>
        <v>7.7691026115288331E-2</v>
      </c>
      <c r="HY42" s="1013">
        <f t="shared" si="151"/>
        <v>7.7691026115288331E-2</v>
      </c>
      <c r="HZ42" s="1013">
        <f t="shared" si="151"/>
        <v>7.7691026115288331E-2</v>
      </c>
      <c r="IA42" s="1013">
        <f t="shared" si="151"/>
        <v>7.7691026115288331E-2</v>
      </c>
      <c r="IB42" s="1013">
        <f t="shared" si="151"/>
        <v>7.7691026115288331E-2</v>
      </c>
      <c r="IC42" s="1013">
        <f t="shared" si="151"/>
        <v>7.7691026115288331E-2</v>
      </c>
      <c r="ID42" s="1013">
        <f t="shared" si="151"/>
        <v>7.7691026115288331E-2</v>
      </c>
      <c r="IE42" s="1013">
        <f t="shared" si="151"/>
        <v>7.7691026115288331E-2</v>
      </c>
      <c r="IF42" s="1013">
        <f t="shared" si="151"/>
        <v>7.7691026115288331E-2</v>
      </c>
      <c r="IG42" s="1013">
        <f t="shared" si="151"/>
        <v>7.7691026115288331E-2</v>
      </c>
      <c r="IH42" s="1013">
        <f t="shared" si="151"/>
        <v>7.7691026115288331E-2</v>
      </c>
      <c r="II42" s="1013">
        <f t="shared" si="151"/>
        <v>7.7691026115288331E-2</v>
      </c>
      <c r="IJ42" s="1013">
        <f t="shared" si="151"/>
        <v>7.7691026115288331E-2</v>
      </c>
      <c r="IK42" s="1013">
        <f t="shared" si="151"/>
        <v>7.7691026115288331E-2</v>
      </c>
      <c r="IL42" s="1013">
        <f t="shared" si="151"/>
        <v>7.7691026115288331E-2</v>
      </c>
      <c r="IM42" s="1013">
        <f t="shared" si="151"/>
        <v>7.7691026115288331E-2</v>
      </c>
      <c r="IN42" s="1013">
        <f t="shared" si="151"/>
        <v>7.7691026115288331E-2</v>
      </c>
      <c r="IO42" s="1013">
        <f t="shared" si="151"/>
        <v>7.7691026115288331E-2</v>
      </c>
      <c r="IP42" s="1013">
        <f t="shared" si="151"/>
        <v>7.7691026115288331E-2</v>
      </c>
      <c r="IQ42" s="1013">
        <f t="shared" si="151"/>
        <v>7.7691026115288331E-2</v>
      </c>
      <c r="IR42" s="1013">
        <f t="shared" si="151"/>
        <v>7.7691026115288331E-2</v>
      </c>
      <c r="IS42" s="1013">
        <f t="shared" si="151"/>
        <v>7.7691026115288331E-2</v>
      </c>
      <c r="IT42" s="1013">
        <f t="shared" si="151"/>
        <v>7.7691026115288331E-2</v>
      </c>
      <c r="IU42" s="1013">
        <f t="shared" si="151"/>
        <v>7.7691026115288331E-2</v>
      </c>
      <c r="IV42" s="1013">
        <f t="shared" si="151"/>
        <v>7.7691026115288331E-2</v>
      </c>
      <c r="IW42" s="1013">
        <f t="shared" si="151"/>
        <v>7.7691026115288331E-2</v>
      </c>
      <c r="IX42" s="1013">
        <f t="shared" si="151"/>
        <v>7.7691026115288331E-2</v>
      </c>
      <c r="IY42" s="1013">
        <f t="shared" si="151"/>
        <v>7.7691026115288331E-2</v>
      </c>
      <c r="IZ42" s="1013">
        <f t="shared" ref="IZ42:KQ42" si="152">+NOMINAL(IZ41,2)</f>
        <v>7.7691026115288331E-2</v>
      </c>
      <c r="JA42" s="1013">
        <f t="shared" si="152"/>
        <v>7.7691026115288331E-2</v>
      </c>
      <c r="JB42" s="1013">
        <f t="shared" si="152"/>
        <v>7.7691026115288331E-2</v>
      </c>
      <c r="JC42" s="1013">
        <f t="shared" si="152"/>
        <v>7.7691026115288331E-2</v>
      </c>
      <c r="JD42" s="1013">
        <f t="shared" si="152"/>
        <v>7.7691026115288331E-2</v>
      </c>
      <c r="JE42" s="1013">
        <f t="shared" si="152"/>
        <v>7.7691026115288331E-2</v>
      </c>
      <c r="JF42" s="1013">
        <f t="shared" si="152"/>
        <v>7.7691026115288331E-2</v>
      </c>
      <c r="JG42" s="1013">
        <f t="shared" si="152"/>
        <v>7.7691026115288331E-2</v>
      </c>
      <c r="JH42" s="1013">
        <f t="shared" si="152"/>
        <v>7.7691026115288331E-2</v>
      </c>
      <c r="JI42" s="1013">
        <f t="shared" si="152"/>
        <v>7.7691026115288331E-2</v>
      </c>
      <c r="JJ42" s="1013">
        <f t="shared" si="152"/>
        <v>7.7691026115288331E-2</v>
      </c>
      <c r="JK42" s="1013">
        <f t="shared" si="152"/>
        <v>7.7691026115288331E-2</v>
      </c>
      <c r="JL42" s="1013">
        <f t="shared" si="152"/>
        <v>7.7691026115288331E-2</v>
      </c>
      <c r="JM42" s="1013">
        <f t="shared" si="152"/>
        <v>7.7691026115288331E-2</v>
      </c>
      <c r="JN42" s="1013">
        <f t="shared" si="152"/>
        <v>7.7691026115288331E-2</v>
      </c>
      <c r="JO42" s="1013">
        <f t="shared" si="152"/>
        <v>7.7691026115288331E-2</v>
      </c>
      <c r="JP42" s="1013">
        <f t="shared" si="152"/>
        <v>7.7691026115288331E-2</v>
      </c>
      <c r="JQ42" s="1013">
        <f t="shared" si="152"/>
        <v>7.7691026115288331E-2</v>
      </c>
      <c r="JR42" s="1013">
        <f t="shared" si="152"/>
        <v>7.7691026115288331E-2</v>
      </c>
      <c r="JS42" s="1013">
        <f t="shared" si="152"/>
        <v>7.7691026115288331E-2</v>
      </c>
      <c r="JT42" s="1013">
        <f t="shared" si="152"/>
        <v>7.7691026115288331E-2</v>
      </c>
      <c r="JU42" s="1013">
        <f t="shared" si="152"/>
        <v>7.7691026115288331E-2</v>
      </c>
      <c r="JV42" s="1013">
        <f t="shared" si="152"/>
        <v>7.7691026115288331E-2</v>
      </c>
      <c r="JW42" s="1013">
        <f t="shared" si="152"/>
        <v>7.7691026115288331E-2</v>
      </c>
      <c r="JX42" s="1013">
        <f t="shared" si="152"/>
        <v>7.7691026115288331E-2</v>
      </c>
      <c r="JY42" s="1013">
        <f t="shared" si="152"/>
        <v>7.7691026115288331E-2</v>
      </c>
      <c r="JZ42" s="1013">
        <f t="shared" si="152"/>
        <v>7.7691026115288331E-2</v>
      </c>
      <c r="KA42" s="1013">
        <f t="shared" si="152"/>
        <v>7.7691026115288331E-2</v>
      </c>
      <c r="KB42" s="1013">
        <f t="shared" si="152"/>
        <v>7.7691026115288331E-2</v>
      </c>
      <c r="KC42" s="1013">
        <f t="shared" si="152"/>
        <v>7.7691026115288331E-2</v>
      </c>
      <c r="KD42" s="1013">
        <f t="shared" si="152"/>
        <v>7.7691026115288331E-2</v>
      </c>
      <c r="KE42" s="1013">
        <f t="shared" si="152"/>
        <v>7.7691026115288331E-2</v>
      </c>
      <c r="KF42" s="1013">
        <f t="shared" si="152"/>
        <v>7.7691026115288331E-2</v>
      </c>
      <c r="KG42" s="1013">
        <f t="shared" si="152"/>
        <v>7.7691026115288331E-2</v>
      </c>
      <c r="KH42" s="1013">
        <f t="shared" si="152"/>
        <v>7.7691026115288331E-2</v>
      </c>
      <c r="KI42" s="1013">
        <f t="shared" si="152"/>
        <v>7.7691026115288331E-2</v>
      </c>
      <c r="KJ42" s="1013">
        <f t="shared" si="152"/>
        <v>7.7691026115288331E-2</v>
      </c>
      <c r="KK42" s="1013">
        <f t="shared" si="152"/>
        <v>7.7691026115288331E-2</v>
      </c>
      <c r="KL42" s="1013">
        <f t="shared" si="152"/>
        <v>7.7691026115288331E-2</v>
      </c>
      <c r="KM42" s="1013">
        <f t="shared" si="152"/>
        <v>7.7691026115288331E-2</v>
      </c>
      <c r="KN42" s="1013">
        <f t="shared" si="152"/>
        <v>7.7691026115288331E-2</v>
      </c>
      <c r="KO42" s="1013">
        <f t="shared" si="152"/>
        <v>7.7691026115288331E-2</v>
      </c>
      <c r="KP42" s="1013">
        <f t="shared" si="152"/>
        <v>7.7691026115288331E-2</v>
      </c>
      <c r="KQ42" s="1013">
        <f t="shared" si="152"/>
        <v>7.7691026115288331E-2</v>
      </c>
      <c r="KR42" s="1015"/>
      <c r="KS42" s="1015"/>
      <c r="KT42" s="1015"/>
      <c r="KU42" s="1015"/>
      <c r="KV42" s="1015"/>
    </row>
    <row r="43" spans="1:308" customFormat="1" ht="16.2" thickBot="1" x14ac:dyDescent="0.35">
      <c r="A43" s="1010" t="s">
        <v>305</v>
      </c>
      <c r="B43" s="5"/>
      <c r="C43" s="1013">
        <f>+($C$40)+(C42/2)</f>
        <v>0.10732016399174842</v>
      </c>
      <c r="D43" s="1013">
        <f t="shared" ref="D43:BO43" si="153">+($C$40)+(D42/2)</f>
        <v>0.10732016399174842</v>
      </c>
      <c r="E43" s="1013">
        <f t="shared" si="153"/>
        <v>0.10732016399174842</v>
      </c>
      <c r="F43" s="1013">
        <f t="shared" si="153"/>
        <v>0.10732016399174842</v>
      </c>
      <c r="G43" s="1013">
        <f t="shared" si="153"/>
        <v>0.10732016399174842</v>
      </c>
      <c r="H43" s="1013">
        <f t="shared" si="153"/>
        <v>0.10732016399174842</v>
      </c>
      <c r="I43" s="1013">
        <f t="shared" si="153"/>
        <v>0.10732016399174842</v>
      </c>
      <c r="J43" s="1013">
        <f t="shared" si="153"/>
        <v>0.10732016399174842</v>
      </c>
      <c r="K43" s="1013">
        <f t="shared" si="153"/>
        <v>0.10732016399174842</v>
      </c>
      <c r="L43" s="1013">
        <f t="shared" si="153"/>
        <v>0.10732016399174842</v>
      </c>
      <c r="M43" s="1013">
        <f t="shared" si="153"/>
        <v>0.10732016399174842</v>
      </c>
      <c r="N43" s="1013">
        <f t="shared" si="153"/>
        <v>0.10732016399174842</v>
      </c>
      <c r="O43" s="1013">
        <f t="shared" si="153"/>
        <v>0.10732016399174842</v>
      </c>
      <c r="P43" s="1013">
        <f t="shared" si="153"/>
        <v>0.10732016399174842</v>
      </c>
      <c r="Q43" s="1013">
        <f t="shared" si="153"/>
        <v>0.10732016399174842</v>
      </c>
      <c r="R43" s="1013">
        <f t="shared" si="153"/>
        <v>0.10732016399174842</v>
      </c>
      <c r="S43" s="1013">
        <f t="shared" si="153"/>
        <v>0.10732016399174842</v>
      </c>
      <c r="T43" s="1013">
        <f t="shared" si="153"/>
        <v>0.10732016399174842</v>
      </c>
      <c r="U43" s="1013">
        <f t="shared" si="153"/>
        <v>0.10732016399174842</v>
      </c>
      <c r="V43" s="1013">
        <f t="shared" si="153"/>
        <v>0.10732016399174842</v>
      </c>
      <c r="W43" s="1013">
        <f>+($C$40)+(W42/2)</f>
        <v>0.10732016399174842</v>
      </c>
      <c r="X43" s="1013">
        <f t="shared" si="153"/>
        <v>0.10732016399174842</v>
      </c>
      <c r="Y43" s="1013">
        <f t="shared" si="153"/>
        <v>0.10732016399174842</v>
      </c>
      <c r="Z43" s="1013">
        <f t="shared" si="153"/>
        <v>0.10732016399174842</v>
      </c>
      <c r="AA43" s="1013">
        <f t="shared" si="153"/>
        <v>0.10732016399174842</v>
      </c>
      <c r="AB43" s="1013">
        <f t="shared" si="153"/>
        <v>0.10732016399174842</v>
      </c>
      <c r="AC43" s="1013">
        <f t="shared" si="153"/>
        <v>0.10732016399174842</v>
      </c>
      <c r="AD43" s="1013">
        <f t="shared" si="153"/>
        <v>0.10732016399174842</v>
      </c>
      <c r="AE43" s="1013">
        <f t="shared" si="153"/>
        <v>0.10732016399174842</v>
      </c>
      <c r="AF43" s="1013">
        <f t="shared" si="153"/>
        <v>0.10732016399174842</v>
      </c>
      <c r="AG43" s="1013">
        <f>+($C$40)+(AG42/2)</f>
        <v>0.10732016399174842</v>
      </c>
      <c r="AH43" s="1013">
        <f t="shared" si="153"/>
        <v>0.10732016399174842</v>
      </c>
      <c r="AI43" s="1013">
        <f t="shared" si="153"/>
        <v>0.10732016399174842</v>
      </c>
      <c r="AJ43" s="1013">
        <f t="shared" si="153"/>
        <v>0.10732016399174842</v>
      </c>
      <c r="AK43" s="1013">
        <f t="shared" si="153"/>
        <v>0.10732016399174842</v>
      </c>
      <c r="AL43" s="1013">
        <f t="shared" si="153"/>
        <v>0.10732016399174842</v>
      </c>
      <c r="AM43" s="1013">
        <f t="shared" si="153"/>
        <v>0.10732016399174842</v>
      </c>
      <c r="AN43" s="1013">
        <f t="shared" si="153"/>
        <v>0.10732016399174842</v>
      </c>
      <c r="AO43" s="1013">
        <f t="shared" si="153"/>
        <v>0.10732016399174842</v>
      </c>
      <c r="AP43" s="1013">
        <f t="shared" si="153"/>
        <v>0.10732016399174842</v>
      </c>
      <c r="AQ43" s="1013">
        <f t="shared" si="153"/>
        <v>0.10732016399174842</v>
      </c>
      <c r="AR43" s="1013">
        <f t="shared" si="153"/>
        <v>0.10732016399174842</v>
      </c>
      <c r="AS43" s="1013">
        <f t="shared" si="153"/>
        <v>0.10732016399174842</v>
      </c>
      <c r="AT43" s="1013">
        <f t="shared" si="153"/>
        <v>0.10732016399174842</v>
      </c>
      <c r="AU43" s="1013">
        <f t="shared" si="153"/>
        <v>0.10732016399174842</v>
      </c>
      <c r="AV43" s="1013">
        <f t="shared" si="153"/>
        <v>0.10732016399174842</v>
      </c>
      <c r="AW43" s="1013">
        <f t="shared" si="153"/>
        <v>0.10732016399174842</v>
      </c>
      <c r="AX43" s="1013">
        <f t="shared" si="153"/>
        <v>0.10732016399174842</v>
      </c>
      <c r="AY43" s="1013">
        <f t="shared" si="153"/>
        <v>0.10732016399174842</v>
      </c>
      <c r="AZ43" s="1013">
        <f t="shared" si="153"/>
        <v>0.10732016399174842</v>
      </c>
      <c r="BA43" s="1013">
        <f t="shared" si="153"/>
        <v>0.10732016399174842</v>
      </c>
      <c r="BB43" s="1013">
        <f t="shared" si="153"/>
        <v>0.10732016399174842</v>
      </c>
      <c r="BC43" s="1013">
        <f t="shared" si="153"/>
        <v>0.10732016399174842</v>
      </c>
      <c r="BD43" s="1013">
        <f t="shared" si="153"/>
        <v>0.10732016399174842</v>
      </c>
      <c r="BE43" s="1013">
        <f t="shared" si="153"/>
        <v>0.10732016399174842</v>
      </c>
      <c r="BF43" s="1013">
        <f t="shared" si="153"/>
        <v>0.10732016399174842</v>
      </c>
      <c r="BG43" s="1013">
        <f t="shared" si="153"/>
        <v>0.10732016399174842</v>
      </c>
      <c r="BH43" s="1013">
        <f t="shared" si="153"/>
        <v>0.10732016399174842</v>
      </c>
      <c r="BI43" s="1013">
        <f t="shared" si="153"/>
        <v>0.10732016399174842</v>
      </c>
      <c r="BJ43" s="1013">
        <f t="shared" si="153"/>
        <v>0.10732016399174842</v>
      </c>
      <c r="BK43" s="1013">
        <f t="shared" si="153"/>
        <v>0.10732016399174842</v>
      </c>
      <c r="BL43" s="1013">
        <f t="shared" si="153"/>
        <v>0.10732016399174842</v>
      </c>
      <c r="BM43" s="1013">
        <f t="shared" si="153"/>
        <v>0.10732016399174842</v>
      </c>
      <c r="BN43" s="1013">
        <f t="shared" si="153"/>
        <v>0.10732016399174842</v>
      </c>
      <c r="BO43" s="1013">
        <f t="shared" si="153"/>
        <v>0.10732016399174842</v>
      </c>
      <c r="BP43" s="1013">
        <f t="shared" ref="BP43:EA43" si="154">+($C$40)+(BP42/2)</f>
        <v>0.10732016399174842</v>
      </c>
      <c r="BQ43" s="1013">
        <f t="shared" si="154"/>
        <v>0.10732016399174842</v>
      </c>
      <c r="BR43" s="1013">
        <f t="shared" si="154"/>
        <v>0.10732016399174842</v>
      </c>
      <c r="BS43" s="1013">
        <f t="shared" si="154"/>
        <v>0.10732016399174842</v>
      </c>
      <c r="BT43" s="1013">
        <f t="shared" si="154"/>
        <v>0.10732016399174842</v>
      </c>
      <c r="BU43" s="1013">
        <f t="shared" si="154"/>
        <v>0.10732016399174842</v>
      </c>
      <c r="BV43" s="1013">
        <f t="shared" si="154"/>
        <v>0.10732016399174842</v>
      </c>
      <c r="BW43" s="1013">
        <f t="shared" si="154"/>
        <v>0.10732016399174842</v>
      </c>
      <c r="BX43" s="1013">
        <f t="shared" si="154"/>
        <v>0.10732016399174842</v>
      </c>
      <c r="BY43" s="1013">
        <f t="shared" si="154"/>
        <v>0.10732016399174842</v>
      </c>
      <c r="BZ43" s="1013">
        <f t="shared" si="154"/>
        <v>0.10732016399174842</v>
      </c>
      <c r="CA43" s="1013">
        <f t="shared" si="154"/>
        <v>0.10732016399174842</v>
      </c>
      <c r="CB43" s="1013">
        <f t="shared" si="154"/>
        <v>0.10732016399174842</v>
      </c>
      <c r="CC43" s="1013">
        <f t="shared" si="154"/>
        <v>0.10732016399174842</v>
      </c>
      <c r="CD43" s="1013">
        <f t="shared" si="154"/>
        <v>0.10732016399174842</v>
      </c>
      <c r="CE43" s="1013">
        <f t="shared" si="154"/>
        <v>0.10732016399174842</v>
      </c>
      <c r="CF43" s="1013">
        <f t="shared" si="154"/>
        <v>0.10732016399174842</v>
      </c>
      <c r="CG43" s="1013">
        <f t="shared" si="154"/>
        <v>0.10732016399174842</v>
      </c>
      <c r="CH43" s="1013">
        <f t="shared" si="154"/>
        <v>0.10732016399174842</v>
      </c>
      <c r="CI43" s="1013">
        <f t="shared" si="154"/>
        <v>0.10732016399174842</v>
      </c>
      <c r="CJ43" s="1013">
        <f t="shared" si="154"/>
        <v>0.10732016399174842</v>
      </c>
      <c r="CK43" s="1013">
        <f t="shared" si="154"/>
        <v>0.10732016399174842</v>
      </c>
      <c r="CL43" s="1013">
        <f t="shared" si="154"/>
        <v>0.10732016399174842</v>
      </c>
      <c r="CM43" s="1013">
        <f t="shared" si="154"/>
        <v>0.10732016399174842</v>
      </c>
      <c r="CN43" s="1013">
        <f t="shared" si="154"/>
        <v>0.10732016399174842</v>
      </c>
      <c r="CO43" s="1013">
        <f t="shared" si="154"/>
        <v>0.10732016399174842</v>
      </c>
      <c r="CP43" s="1013">
        <f t="shared" si="154"/>
        <v>0.10732016399174842</v>
      </c>
      <c r="CQ43" s="1013">
        <f t="shared" si="154"/>
        <v>0.10732016399174842</v>
      </c>
      <c r="CR43" s="1013">
        <f t="shared" si="154"/>
        <v>0.10732016399174842</v>
      </c>
      <c r="CS43" s="1013">
        <f t="shared" si="154"/>
        <v>0.10732016399174842</v>
      </c>
      <c r="CT43" s="1013">
        <f t="shared" si="154"/>
        <v>0.10732016399174842</v>
      </c>
      <c r="CU43" s="1013">
        <f t="shared" si="154"/>
        <v>0.10732016399174842</v>
      </c>
      <c r="CV43" s="1013">
        <f t="shared" si="154"/>
        <v>0.10732016399174842</v>
      </c>
      <c r="CW43" s="1013">
        <f t="shared" si="154"/>
        <v>0.10732016399174842</v>
      </c>
      <c r="CX43" s="1013">
        <f t="shared" si="154"/>
        <v>0.10732016399174842</v>
      </c>
      <c r="CY43" s="1013">
        <f t="shared" si="154"/>
        <v>0.10732016399174842</v>
      </c>
      <c r="CZ43" s="1013">
        <f t="shared" si="154"/>
        <v>0.10732016399174842</v>
      </c>
      <c r="DA43" s="1013">
        <f t="shared" si="154"/>
        <v>0.10732016399174842</v>
      </c>
      <c r="DB43" s="1013">
        <f t="shared" si="154"/>
        <v>0.10732016399174842</v>
      </c>
      <c r="DC43" s="1013">
        <f t="shared" si="154"/>
        <v>0.10732016399174842</v>
      </c>
      <c r="DD43" s="1013">
        <f t="shared" si="154"/>
        <v>0.10732016399174842</v>
      </c>
      <c r="DE43" s="1013">
        <f t="shared" si="154"/>
        <v>0.10732016399174842</v>
      </c>
      <c r="DF43" s="1013">
        <f t="shared" si="154"/>
        <v>0.10732016399174842</v>
      </c>
      <c r="DG43" s="1013">
        <f t="shared" si="154"/>
        <v>0.10732016399174842</v>
      </c>
      <c r="DH43" s="1013">
        <f t="shared" si="154"/>
        <v>0.11047275993122445</v>
      </c>
      <c r="DI43" s="1013">
        <f t="shared" si="154"/>
        <v>0.1127463457292323</v>
      </c>
      <c r="DJ43" s="1013">
        <f t="shared" si="154"/>
        <v>0.10945528259832964</v>
      </c>
      <c r="DK43" s="1013">
        <f t="shared" si="154"/>
        <v>0.10732016399174842</v>
      </c>
      <c r="DL43" s="1013">
        <f t="shared" si="154"/>
        <v>0.10673708983393808</v>
      </c>
      <c r="DM43" s="1013">
        <f t="shared" si="154"/>
        <v>0.112456378974</v>
      </c>
      <c r="DN43" s="1013">
        <f t="shared" si="154"/>
        <v>0.11713425504118573</v>
      </c>
      <c r="DO43" s="1013">
        <f t="shared" si="154"/>
        <v>0.10838827633082097</v>
      </c>
      <c r="DP43" s="1013">
        <f t="shared" si="154"/>
        <v>0.11216633091587351</v>
      </c>
      <c r="DQ43" s="1013">
        <f t="shared" si="154"/>
        <v>0.11385713300628468</v>
      </c>
      <c r="DR43" s="1013">
        <f t="shared" si="154"/>
        <v>0.11071486868351037</v>
      </c>
      <c r="DS43" s="1013">
        <f t="shared" si="154"/>
        <v>0.10761157724648777</v>
      </c>
      <c r="DT43" s="1013">
        <f t="shared" si="154"/>
        <v>0.11129569823937617</v>
      </c>
      <c r="DU43" s="1013">
        <f t="shared" si="154"/>
        <v>0.10410915598682761</v>
      </c>
      <c r="DV43" s="1013">
        <f t="shared" si="154"/>
        <v>0.10464502141684788</v>
      </c>
      <c r="DW43" s="1013">
        <f t="shared" si="154"/>
        <v>0.10513192920870688</v>
      </c>
      <c r="DX43" s="1013">
        <f t="shared" si="154"/>
        <v>0.10410915598682761</v>
      </c>
      <c r="DY43" s="1013">
        <f t="shared" si="154"/>
        <v>0.10843680058507237</v>
      </c>
      <c r="DZ43" s="1013">
        <f t="shared" si="154"/>
        <v>0.11032746742494452</v>
      </c>
      <c r="EA43" s="1013">
        <f t="shared" si="154"/>
        <v>0.10911590037201917</v>
      </c>
      <c r="EB43" s="1013">
        <f t="shared" ref="EB43:GM43" si="155">+($C$40)+(EB42/2)</f>
        <v>0.11477384226262181</v>
      </c>
      <c r="EC43" s="1013">
        <f t="shared" si="155"/>
        <v>0.11197292034172739</v>
      </c>
      <c r="ED43" s="1013">
        <f t="shared" si="155"/>
        <v>0.11182783866560679</v>
      </c>
      <c r="EE43" s="1013">
        <f t="shared" si="155"/>
        <v>0.11023059439255138</v>
      </c>
      <c r="EF43" s="1013">
        <f t="shared" si="155"/>
        <v>0.11042433136767953</v>
      </c>
      <c r="EG43" s="1013">
        <f t="shared" si="155"/>
        <v>0.11540059764779402</v>
      </c>
      <c r="EH43" s="1013">
        <f t="shared" si="155"/>
        <v>0.11361575886039892</v>
      </c>
      <c r="EI43" s="1013">
        <f t="shared" si="155"/>
        <v>0.11650854594461572</v>
      </c>
      <c r="EJ43" s="1013">
        <f t="shared" si="155"/>
        <v>0.11549698794743495</v>
      </c>
      <c r="EK43" s="1013">
        <f t="shared" si="155"/>
        <v>0.11626778819339283</v>
      </c>
      <c r="EL43" s="1013">
        <f t="shared" si="155"/>
        <v>0.11458091821140519</v>
      </c>
      <c r="EM43" s="1013">
        <f t="shared" si="155"/>
        <v>0.11549698794743495</v>
      </c>
      <c r="EN43" s="1013">
        <f t="shared" si="155"/>
        <v>0.11027903204511517</v>
      </c>
      <c r="EO43" s="1013">
        <f t="shared" si="155"/>
        <v>0.11032746742494452</v>
      </c>
      <c r="EP43" s="1013">
        <f t="shared" si="155"/>
        <v>0.11467738472487181</v>
      </c>
      <c r="EQ43" s="1013">
        <f t="shared" si="155"/>
        <v>0.11568974168582773</v>
      </c>
      <c r="ER43" s="1013">
        <f t="shared" si="155"/>
        <v>0.11008526779525345</v>
      </c>
      <c r="ES43" s="1013">
        <f t="shared" si="155"/>
        <v>0.11409845092056774</v>
      </c>
      <c r="ET43" s="1013">
        <f t="shared" si="155"/>
        <v>0.11564155660806101</v>
      </c>
      <c r="EU43" s="1013">
        <f t="shared" si="155"/>
        <v>0.11206963015069731</v>
      </c>
      <c r="EV43" s="1013">
        <f t="shared" si="155"/>
        <v>0.11424321469431102</v>
      </c>
      <c r="EW43" s="1013">
        <f t="shared" si="155"/>
        <v>0.11414670775908935</v>
      </c>
      <c r="EX43" s="1013">
        <f t="shared" si="155"/>
        <v>0.11679738159084711</v>
      </c>
      <c r="EY43" s="1013">
        <f t="shared" si="155"/>
        <v>0.11409845092056774</v>
      </c>
      <c r="EZ43" s="1013">
        <f t="shared" si="155"/>
        <v>0.11390540108641194</v>
      </c>
      <c r="FA43" s="1013">
        <f t="shared" si="155"/>
        <v>0.11472561461555479</v>
      </c>
      <c r="FB43" s="1013">
        <f t="shared" si="155"/>
        <v>0.11361575886039892</v>
      </c>
      <c r="FC43" s="1013">
        <f t="shared" si="155"/>
        <v>0.11390540108641194</v>
      </c>
      <c r="FD43" s="1013">
        <f t="shared" si="155"/>
        <v>0.11376059009792409</v>
      </c>
      <c r="FE43" s="1013">
        <f t="shared" si="155"/>
        <v>0.11173110623604636</v>
      </c>
      <c r="FF43" s="1013">
        <f t="shared" si="155"/>
        <v>0.11462915259025978</v>
      </c>
      <c r="FG43" s="1013">
        <f t="shared" si="155"/>
        <v>0.11549698794743495</v>
      </c>
      <c r="FH43" s="1013">
        <f t="shared" si="155"/>
        <v>0.11361575886039892</v>
      </c>
      <c r="FI43" s="1013">
        <f t="shared" si="155"/>
        <v>0.11342261903050981</v>
      </c>
      <c r="FJ43" s="1013">
        <f t="shared" si="155"/>
        <v>0.11593063352037151</v>
      </c>
      <c r="FK43" s="1013">
        <f t="shared" si="155"/>
        <v>0.11255304358935596</v>
      </c>
      <c r="FL43" s="1013">
        <f t="shared" si="155"/>
        <v>0.1152559954032563</v>
      </c>
      <c r="FM43" s="1013">
        <f t="shared" si="155"/>
        <v>0.11602697460133464</v>
      </c>
      <c r="FN43" s="1013">
        <f>+($C$40)+(FN42/2)</f>
        <v>0.11684551305764417</v>
      </c>
      <c r="FO43" s="1013">
        <f t="shared" si="155"/>
        <v>0.11684551305764417</v>
      </c>
      <c r="FP43" s="1013">
        <f t="shared" si="155"/>
        <v>0.11684551305764417</v>
      </c>
      <c r="FQ43" s="1013">
        <f t="shared" si="155"/>
        <v>0.11684551305764417</v>
      </c>
      <c r="FR43" s="1013">
        <f t="shared" si="155"/>
        <v>0.11684551305764417</v>
      </c>
      <c r="FS43" s="1013">
        <f t="shared" si="155"/>
        <v>0.11684551305764417</v>
      </c>
      <c r="FT43" s="1013">
        <f t="shared" si="155"/>
        <v>0.11684551305764417</v>
      </c>
      <c r="FU43" s="1013">
        <f t="shared" si="155"/>
        <v>0.11684551305764417</v>
      </c>
      <c r="FV43" s="1013">
        <f t="shared" si="155"/>
        <v>0.11684551305764417</v>
      </c>
      <c r="FW43" s="1013">
        <f t="shared" si="155"/>
        <v>0.11684551305764417</v>
      </c>
      <c r="FX43" s="1013">
        <f t="shared" si="155"/>
        <v>0.11684551305764417</v>
      </c>
      <c r="FY43" s="1013">
        <f t="shared" si="155"/>
        <v>0.11684551305764417</v>
      </c>
      <c r="FZ43" s="1013">
        <f t="shared" si="155"/>
        <v>0.11684551305764417</v>
      </c>
      <c r="GA43" s="1013">
        <f t="shared" si="155"/>
        <v>0.11684551305764417</v>
      </c>
      <c r="GB43" s="1013">
        <f t="shared" si="155"/>
        <v>0.11684551305764417</v>
      </c>
      <c r="GC43" s="1013">
        <f t="shared" si="155"/>
        <v>0.11684551305764417</v>
      </c>
      <c r="GD43" s="1013">
        <f t="shared" si="155"/>
        <v>0.11684551305764417</v>
      </c>
      <c r="GE43" s="1013">
        <f t="shared" si="155"/>
        <v>0.11684551305764417</v>
      </c>
      <c r="GF43" s="1013">
        <f t="shared" si="155"/>
        <v>0.11684551305764417</v>
      </c>
      <c r="GG43" s="1013">
        <f t="shared" si="155"/>
        <v>0.11684551305764417</v>
      </c>
      <c r="GH43" s="1013">
        <f t="shared" si="155"/>
        <v>0.11684551305764417</v>
      </c>
      <c r="GI43" s="1013">
        <f t="shared" si="155"/>
        <v>0.11684551305764417</v>
      </c>
      <c r="GJ43" s="1013">
        <f t="shared" si="155"/>
        <v>0.11684551305764417</v>
      </c>
      <c r="GK43" s="1013">
        <f t="shared" si="155"/>
        <v>0.11684551305764417</v>
      </c>
      <c r="GL43" s="1013">
        <f t="shared" si="155"/>
        <v>0.11684551305764417</v>
      </c>
      <c r="GM43" s="1013">
        <f t="shared" si="155"/>
        <v>0.11684551305764417</v>
      </c>
      <c r="GN43" s="1013">
        <f t="shared" ref="GN43:IY43" si="156">+($C$40)+(GN42/2)</f>
        <v>0.11684551305764417</v>
      </c>
      <c r="GO43" s="1013">
        <f t="shared" si="156"/>
        <v>0.11684551305764417</v>
      </c>
      <c r="GP43" s="1013">
        <f t="shared" si="156"/>
        <v>0.11684551305764417</v>
      </c>
      <c r="GQ43" s="1013">
        <f t="shared" si="156"/>
        <v>0.11684551305764417</v>
      </c>
      <c r="GR43" s="1013">
        <f t="shared" si="156"/>
        <v>0.11684551305764417</v>
      </c>
      <c r="GS43" s="1013">
        <f t="shared" si="156"/>
        <v>0.11684551305764417</v>
      </c>
      <c r="GT43" s="1013">
        <f t="shared" si="156"/>
        <v>0.11684551305764417</v>
      </c>
      <c r="GU43" s="1013">
        <f t="shared" si="156"/>
        <v>0.11684551305764417</v>
      </c>
      <c r="GV43" s="1013">
        <f t="shared" si="156"/>
        <v>0.11684551305764417</v>
      </c>
      <c r="GW43" s="1013">
        <f t="shared" si="156"/>
        <v>0.11684551305764417</v>
      </c>
      <c r="GX43" s="1013">
        <f t="shared" si="156"/>
        <v>0.11684551305764417</v>
      </c>
      <c r="GY43" s="1013">
        <f t="shared" si="156"/>
        <v>0.11684551305764417</v>
      </c>
      <c r="GZ43" s="1013">
        <f t="shared" si="156"/>
        <v>0.11684551305764417</v>
      </c>
      <c r="HA43" s="1013">
        <f t="shared" si="156"/>
        <v>0.11684551305764417</v>
      </c>
      <c r="HB43" s="1013">
        <f t="shared" si="156"/>
        <v>0.11684551305764417</v>
      </c>
      <c r="HC43" s="1013">
        <f t="shared" si="156"/>
        <v>0.11684551305764417</v>
      </c>
      <c r="HD43" s="1013">
        <f t="shared" si="156"/>
        <v>0.11684551305764417</v>
      </c>
      <c r="HE43" s="1013">
        <f t="shared" si="156"/>
        <v>0.11684551305764417</v>
      </c>
      <c r="HF43" s="1013">
        <f t="shared" si="156"/>
        <v>0.11684551305764417</v>
      </c>
      <c r="HG43" s="1013">
        <f t="shared" si="156"/>
        <v>0.11684551305764417</v>
      </c>
      <c r="HH43" s="1013">
        <f t="shared" si="156"/>
        <v>0.11684551305764417</v>
      </c>
      <c r="HI43" s="1013">
        <f t="shared" si="156"/>
        <v>0.11684551305764417</v>
      </c>
      <c r="HJ43" s="1013">
        <f t="shared" si="156"/>
        <v>0.11684551305764417</v>
      </c>
      <c r="HK43" s="1013">
        <f t="shared" si="156"/>
        <v>0.11684551305764417</v>
      </c>
      <c r="HL43" s="1013">
        <f t="shared" si="156"/>
        <v>0.11684551305764417</v>
      </c>
      <c r="HM43" s="1013">
        <f t="shared" si="156"/>
        <v>0.11684551305764417</v>
      </c>
      <c r="HN43" s="1013">
        <f t="shared" si="156"/>
        <v>0.11684551305764417</v>
      </c>
      <c r="HO43" s="1013">
        <f t="shared" si="156"/>
        <v>0.11684551305764417</v>
      </c>
      <c r="HP43" s="1013">
        <f t="shared" si="156"/>
        <v>0.11684551305764417</v>
      </c>
      <c r="HQ43" s="1013">
        <f t="shared" si="156"/>
        <v>0.11684551305764417</v>
      </c>
      <c r="HR43" s="1013">
        <f t="shared" si="156"/>
        <v>0.11684551305764417</v>
      </c>
      <c r="HS43" s="1013">
        <f t="shared" si="156"/>
        <v>0.11684551305764417</v>
      </c>
      <c r="HT43" s="1013">
        <f t="shared" si="156"/>
        <v>0.11684551305764417</v>
      </c>
      <c r="HU43" s="1013">
        <f t="shared" si="156"/>
        <v>0.11684551305764417</v>
      </c>
      <c r="HV43" s="1013">
        <f t="shared" si="156"/>
        <v>0.11684551305764417</v>
      </c>
      <c r="HW43" s="1013">
        <f t="shared" si="156"/>
        <v>0.11684551305764417</v>
      </c>
      <c r="HX43" s="1013">
        <f t="shared" si="156"/>
        <v>0.11684551305764417</v>
      </c>
      <c r="HY43" s="1013">
        <f t="shared" si="156"/>
        <v>0.11684551305764417</v>
      </c>
      <c r="HZ43" s="1013">
        <f t="shared" si="156"/>
        <v>0.11684551305764417</v>
      </c>
      <c r="IA43" s="1013">
        <f t="shared" si="156"/>
        <v>0.11684551305764417</v>
      </c>
      <c r="IB43" s="1013">
        <f t="shared" si="156"/>
        <v>0.11684551305764417</v>
      </c>
      <c r="IC43" s="1013">
        <f t="shared" si="156"/>
        <v>0.11684551305764417</v>
      </c>
      <c r="ID43" s="1013">
        <f t="shared" si="156"/>
        <v>0.11684551305764417</v>
      </c>
      <c r="IE43" s="1013">
        <f t="shared" si="156"/>
        <v>0.11684551305764417</v>
      </c>
      <c r="IF43" s="1013">
        <f t="shared" si="156"/>
        <v>0.11684551305764417</v>
      </c>
      <c r="IG43" s="1013">
        <f t="shared" si="156"/>
        <v>0.11684551305764417</v>
      </c>
      <c r="IH43" s="1013">
        <f t="shared" si="156"/>
        <v>0.11684551305764417</v>
      </c>
      <c r="II43" s="1013">
        <f t="shared" si="156"/>
        <v>0.11684551305764417</v>
      </c>
      <c r="IJ43" s="1013">
        <f t="shared" si="156"/>
        <v>0.11684551305764417</v>
      </c>
      <c r="IK43" s="1013">
        <f t="shared" si="156"/>
        <v>0.11684551305764417</v>
      </c>
      <c r="IL43" s="1013">
        <f t="shared" si="156"/>
        <v>0.11684551305764417</v>
      </c>
      <c r="IM43" s="1013">
        <f t="shared" si="156"/>
        <v>0.11684551305764417</v>
      </c>
      <c r="IN43" s="1013">
        <f t="shared" si="156"/>
        <v>0.11684551305764417</v>
      </c>
      <c r="IO43" s="1013">
        <f t="shared" si="156"/>
        <v>0.11684551305764417</v>
      </c>
      <c r="IP43" s="1013">
        <f t="shared" si="156"/>
        <v>0.11684551305764417</v>
      </c>
      <c r="IQ43" s="1013">
        <f t="shared" si="156"/>
        <v>0.11684551305764417</v>
      </c>
      <c r="IR43" s="1013">
        <f t="shared" si="156"/>
        <v>0.11684551305764417</v>
      </c>
      <c r="IS43" s="1013">
        <f t="shared" si="156"/>
        <v>0.11684551305764417</v>
      </c>
      <c r="IT43" s="1013">
        <f t="shared" si="156"/>
        <v>0.11684551305764417</v>
      </c>
      <c r="IU43" s="1013">
        <f t="shared" si="156"/>
        <v>0.11684551305764417</v>
      </c>
      <c r="IV43" s="1013">
        <f t="shared" si="156"/>
        <v>0.11684551305764417</v>
      </c>
      <c r="IW43" s="1013">
        <f t="shared" si="156"/>
        <v>0.11684551305764417</v>
      </c>
      <c r="IX43" s="1013">
        <f t="shared" si="156"/>
        <v>0.11684551305764417</v>
      </c>
      <c r="IY43" s="1013">
        <f t="shared" si="156"/>
        <v>0.11684551305764417</v>
      </c>
      <c r="IZ43" s="1013">
        <f t="shared" ref="IZ43:KQ43" si="157">+($C$40)+(IZ42/2)</f>
        <v>0.11684551305764417</v>
      </c>
      <c r="JA43" s="1013">
        <f t="shared" si="157"/>
        <v>0.11684551305764417</v>
      </c>
      <c r="JB43" s="1013">
        <f t="shared" si="157"/>
        <v>0.11684551305764417</v>
      </c>
      <c r="JC43" s="1013">
        <f t="shared" si="157"/>
        <v>0.11684551305764417</v>
      </c>
      <c r="JD43" s="1013">
        <f t="shared" si="157"/>
        <v>0.11684551305764417</v>
      </c>
      <c r="JE43" s="1013">
        <f t="shared" si="157"/>
        <v>0.11684551305764417</v>
      </c>
      <c r="JF43" s="1013">
        <f t="shared" si="157"/>
        <v>0.11684551305764417</v>
      </c>
      <c r="JG43" s="1013">
        <f t="shared" si="157"/>
        <v>0.11684551305764417</v>
      </c>
      <c r="JH43" s="1013">
        <f t="shared" si="157"/>
        <v>0.11684551305764417</v>
      </c>
      <c r="JI43" s="1013">
        <f t="shared" si="157"/>
        <v>0.11684551305764417</v>
      </c>
      <c r="JJ43" s="1013">
        <f t="shared" si="157"/>
        <v>0.11684551305764417</v>
      </c>
      <c r="JK43" s="1013">
        <f t="shared" si="157"/>
        <v>0.11684551305764417</v>
      </c>
      <c r="JL43" s="1013">
        <f t="shared" si="157"/>
        <v>0.11684551305764417</v>
      </c>
      <c r="JM43" s="1013">
        <f t="shared" si="157"/>
        <v>0.11684551305764417</v>
      </c>
      <c r="JN43" s="1013">
        <f t="shared" si="157"/>
        <v>0.11684551305764417</v>
      </c>
      <c r="JO43" s="1013">
        <f t="shared" si="157"/>
        <v>0.11684551305764417</v>
      </c>
      <c r="JP43" s="1013">
        <f t="shared" si="157"/>
        <v>0.11684551305764417</v>
      </c>
      <c r="JQ43" s="1013">
        <f t="shared" si="157"/>
        <v>0.11684551305764417</v>
      </c>
      <c r="JR43" s="1013">
        <f t="shared" si="157"/>
        <v>0.11684551305764417</v>
      </c>
      <c r="JS43" s="1013">
        <f t="shared" si="157"/>
        <v>0.11684551305764417</v>
      </c>
      <c r="JT43" s="1013">
        <f t="shared" si="157"/>
        <v>0.11684551305764417</v>
      </c>
      <c r="JU43" s="1013">
        <f t="shared" si="157"/>
        <v>0.11684551305764417</v>
      </c>
      <c r="JV43" s="1013">
        <f t="shared" si="157"/>
        <v>0.11684551305764417</v>
      </c>
      <c r="JW43" s="1013">
        <f t="shared" si="157"/>
        <v>0.11684551305764417</v>
      </c>
      <c r="JX43" s="1013">
        <f t="shared" si="157"/>
        <v>0.11684551305764417</v>
      </c>
      <c r="JY43" s="1013">
        <f t="shared" si="157"/>
        <v>0.11684551305764417</v>
      </c>
      <c r="JZ43" s="1013">
        <f t="shared" si="157"/>
        <v>0.11684551305764417</v>
      </c>
      <c r="KA43" s="1013">
        <f t="shared" si="157"/>
        <v>0.11684551305764417</v>
      </c>
      <c r="KB43" s="1013">
        <f t="shared" si="157"/>
        <v>0.11684551305764417</v>
      </c>
      <c r="KC43" s="1013">
        <f t="shared" si="157"/>
        <v>0.11684551305764417</v>
      </c>
      <c r="KD43" s="1013">
        <f t="shared" si="157"/>
        <v>0.11684551305764417</v>
      </c>
      <c r="KE43" s="1013">
        <f t="shared" si="157"/>
        <v>0.11684551305764417</v>
      </c>
      <c r="KF43" s="1013">
        <f t="shared" si="157"/>
        <v>0.11684551305764417</v>
      </c>
      <c r="KG43" s="1013">
        <f t="shared" si="157"/>
        <v>0.11684551305764417</v>
      </c>
      <c r="KH43" s="1013">
        <f t="shared" si="157"/>
        <v>0.11684551305764417</v>
      </c>
      <c r="KI43" s="1013">
        <f t="shared" si="157"/>
        <v>0.11684551305764417</v>
      </c>
      <c r="KJ43" s="1013">
        <f t="shared" si="157"/>
        <v>0.11684551305764417</v>
      </c>
      <c r="KK43" s="1013">
        <f t="shared" si="157"/>
        <v>0.11684551305764417</v>
      </c>
      <c r="KL43" s="1013">
        <f t="shared" si="157"/>
        <v>0.11684551305764417</v>
      </c>
      <c r="KM43" s="1013">
        <f t="shared" si="157"/>
        <v>0.11684551305764417</v>
      </c>
      <c r="KN43" s="1013">
        <f t="shared" si="157"/>
        <v>0.11684551305764417</v>
      </c>
      <c r="KO43" s="1013">
        <f t="shared" si="157"/>
        <v>0.11684551305764417</v>
      </c>
      <c r="KP43" s="1013">
        <f t="shared" si="157"/>
        <v>0.11684551305764417</v>
      </c>
      <c r="KQ43" s="1013">
        <f t="shared" si="157"/>
        <v>0.11684551305764417</v>
      </c>
      <c r="KR43" s="1015"/>
      <c r="KS43" s="1015"/>
      <c r="KT43" s="1015"/>
      <c r="KU43" s="1015"/>
      <c r="KV43" s="1015"/>
    </row>
    <row r="44" spans="1:308" customFormat="1" x14ac:dyDescent="0.3">
      <c r="B44" s="5"/>
    </row>
    <row r="45" spans="1:308" ht="16.2" thickBot="1" x14ac:dyDescent="0.35">
      <c r="A45"/>
      <c r="FC45" s="5"/>
    </row>
    <row r="46" spans="1:308" customFormat="1" ht="16.2" thickBot="1" x14ac:dyDescent="0.35">
      <c r="A46" s="1007" t="s">
        <v>280</v>
      </c>
      <c r="B46" s="5"/>
      <c r="C46" s="64">
        <f>+C37</f>
        <v>13050000000</v>
      </c>
    </row>
    <row r="47" spans="1:308" customFormat="1" ht="16.2" thickBot="1" x14ac:dyDescent="0.35">
      <c r="B47" s="5"/>
      <c r="C47" s="1008"/>
    </row>
    <row r="48" spans="1:308" ht="16.2" thickBot="1" x14ac:dyDescent="0.35">
      <c r="A48" s="1007" t="s">
        <v>281</v>
      </c>
      <c r="C48"/>
      <c r="D48"/>
      <c r="E48"/>
      <c r="F48"/>
      <c r="G48"/>
      <c r="H48"/>
      <c r="I48" s="16">
        <v>1</v>
      </c>
      <c r="J48"/>
      <c r="K48"/>
      <c r="L48"/>
      <c r="M48"/>
      <c r="N48"/>
      <c r="O48" s="16">
        <f>+I48+1</f>
        <v>2</v>
      </c>
      <c r="P48"/>
      <c r="Q48"/>
      <c r="R48"/>
      <c r="S48"/>
      <c r="T48"/>
      <c r="U48" s="16">
        <f t="shared" ref="U48" si="158">+O48+1</f>
        <v>3</v>
      </c>
      <c r="V48"/>
      <c r="W48"/>
      <c r="X48"/>
      <c r="Y48"/>
      <c r="Z48"/>
      <c r="AA48" s="16">
        <f t="shared" ref="AA48" si="159">+U48+1</f>
        <v>4</v>
      </c>
      <c r="AB48"/>
      <c r="AC48"/>
      <c r="AD48"/>
      <c r="AE48"/>
      <c r="AF48"/>
      <c r="AG48" s="16">
        <f t="shared" ref="AG48" si="160">+AA48+1</f>
        <v>5</v>
      </c>
      <c r="AH48"/>
      <c r="AI48"/>
      <c r="AJ48"/>
      <c r="AK48"/>
      <c r="AL48"/>
      <c r="AM48" s="16">
        <f t="shared" ref="AM48" si="161">+AG48+1</f>
        <v>6</v>
      </c>
      <c r="AN48"/>
      <c r="AO48"/>
      <c r="AP48"/>
      <c r="AQ48"/>
      <c r="AR48"/>
      <c r="AS48" s="16">
        <f t="shared" ref="AS48" si="162">+AM48+1</f>
        <v>7</v>
      </c>
      <c r="AT48"/>
      <c r="AU48"/>
      <c r="AV48"/>
      <c r="AW48"/>
      <c r="AX48"/>
      <c r="AY48" s="16">
        <f t="shared" ref="AY48" si="163">+AS48+1</f>
        <v>8</v>
      </c>
      <c r="AZ48"/>
      <c r="BA48"/>
      <c r="BB48"/>
      <c r="BC48"/>
      <c r="BD48"/>
      <c r="BE48" s="16">
        <f t="shared" ref="BE48" si="164">+AY48+1</f>
        <v>9</v>
      </c>
      <c r="BF48"/>
      <c r="BG48"/>
      <c r="BH48"/>
      <c r="BI48"/>
      <c r="BJ48"/>
      <c r="BK48" s="16">
        <f t="shared" ref="BK48" si="165">+BE48+1</f>
        <v>10</v>
      </c>
      <c r="BL48"/>
      <c r="BM48"/>
      <c r="BN48"/>
      <c r="BO48"/>
      <c r="BP48"/>
      <c r="BQ48" s="16">
        <f t="shared" ref="BQ48" si="166">+BK48+1</f>
        <v>11</v>
      </c>
      <c r="BR48"/>
      <c r="BS48"/>
      <c r="BT48"/>
      <c r="BU48"/>
      <c r="BV48"/>
      <c r="BW48" s="16">
        <f t="shared" ref="BW48" si="167">+BQ48+1</f>
        <v>12</v>
      </c>
      <c r="BX48"/>
      <c r="BY48"/>
      <c r="BZ48"/>
      <c r="CA48"/>
      <c r="CB48"/>
      <c r="CC48" s="16">
        <f t="shared" ref="CC48" si="168">+BW48+1</f>
        <v>13</v>
      </c>
      <c r="CD48"/>
      <c r="CE48"/>
      <c r="CF48"/>
      <c r="CG48"/>
      <c r="CH48"/>
      <c r="CI48" s="16">
        <f t="shared" ref="CI48" si="169">+CC48+1</f>
        <v>14</v>
      </c>
      <c r="CJ48"/>
      <c r="CK48"/>
      <c r="CL48"/>
      <c r="CM48"/>
      <c r="CN48"/>
      <c r="CO48" s="16">
        <f t="shared" ref="CO48" si="170">+CI48+1</f>
        <v>15</v>
      </c>
      <c r="CP48"/>
      <c r="CQ48"/>
      <c r="CR48"/>
      <c r="CS48"/>
      <c r="CT48"/>
      <c r="CU48" s="16">
        <f t="shared" ref="CU48" si="171">+CO48+1</f>
        <v>16</v>
      </c>
      <c r="CV48"/>
      <c r="CW48"/>
      <c r="CX48"/>
      <c r="CY48"/>
      <c r="CZ48"/>
      <c r="DA48" s="16">
        <f t="shared" ref="DA48" si="172">+CU48+1</f>
        <v>17</v>
      </c>
      <c r="DB48"/>
      <c r="DC48"/>
      <c r="DD48"/>
      <c r="DE48"/>
      <c r="DF48"/>
      <c r="DG48" s="16">
        <f t="shared" ref="DG48" si="173">+DA48+1</f>
        <v>18</v>
      </c>
      <c r="DH48"/>
      <c r="DI48"/>
      <c r="DJ48"/>
      <c r="DK48"/>
      <c r="DL48"/>
      <c r="DM48" s="16">
        <f t="shared" ref="DM48" si="174">+DG48+1</f>
        <v>19</v>
      </c>
      <c r="DN48"/>
      <c r="DO48"/>
      <c r="DP48"/>
      <c r="DQ48"/>
      <c r="DR48"/>
      <c r="DS48" s="16">
        <f t="shared" ref="DS48" si="175">+DM48+1</f>
        <v>20</v>
      </c>
      <c r="DT48"/>
      <c r="DU48"/>
      <c r="DV48"/>
      <c r="DW48"/>
      <c r="DX48"/>
      <c r="DY48" s="16">
        <f t="shared" ref="DY48" si="176">+DS48+1</f>
        <v>21</v>
      </c>
      <c r="DZ48"/>
      <c r="EA48"/>
      <c r="EB48"/>
      <c r="EC48"/>
      <c r="ED48"/>
      <c r="EE48" s="16">
        <f t="shared" ref="EE48" si="177">+DY48+1</f>
        <v>22</v>
      </c>
      <c r="EF48"/>
      <c r="EG48"/>
      <c r="EH48"/>
      <c r="EI48"/>
      <c r="EJ48"/>
      <c r="EK48" s="16">
        <f t="shared" ref="EK48" si="178">+EE48+1</f>
        <v>23</v>
      </c>
      <c r="EL48"/>
      <c r="EM48"/>
      <c r="EN48"/>
      <c r="EO48"/>
      <c r="EP48"/>
      <c r="EQ48" s="16">
        <f t="shared" ref="EQ48" si="179">+EK48+1</f>
        <v>24</v>
      </c>
      <c r="ER48"/>
      <c r="ES48"/>
      <c r="ET48"/>
      <c r="EU48"/>
      <c r="EV48"/>
      <c r="EW48" s="16">
        <f t="shared" ref="EW48" si="180">+EQ48+1</f>
        <v>25</v>
      </c>
      <c r="EX48"/>
      <c r="EY48"/>
      <c r="EZ48"/>
      <c r="FA48"/>
      <c r="FB48"/>
      <c r="FC48" s="16">
        <f t="shared" ref="FC48" si="181">+EW48+1</f>
        <v>26</v>
      </c>
      <c r="FD48"/>
      <c r="FE48"/>
      <c r="FF48"/>
      <c r="FG48"/>
      <c r="FH48"/>
      <c r="FI48" s="16">
        <f t="shared" ref="FI48" si="182">+FC48+1</f>
        <v>27</v>
      </c>
      <c r="FJ48"/>
      <c r="FK48"/>
      <c r="FL48"/>
      <c r="FM48"/>
      <c r="FN48"/>
      <c r="FO48" s="16">
        <f t="shared" ref="FO48" si="183">+FI48+1</f>
        <v>28</v>
      </c>
      <c r="FP48"/>
      <c r="FQ48"/>
      <c r="FR48"/>
      <c r="FS48"/>
      <c r="FT48"/>
      <c r="FU48" s="16">
        <f t="shared" ref="FU48" si="184">+FO48+1</f>
        <v>29</v>
      </c>
      <c r="FV48"/>
      <c r="FW48"/>
      <c r="FX48"/>
      <c r="FY48"/>
      <c r="FZ48"/>
      <c r="GA48" s="16">
        <f t="shared" ref="GA48" si="185">+FU48+1</f>
        <v>30</v>
      </c>
      <c r="GB48"/>
      <c r="GC48"/>
      <c r="GD48"/>
      <c r="GE48"/>
      <c r="GF48"/>
      <c r="GG48" s="16">
        <f t="shared" ref="GG48" si="186">+GA48+1</f>
        <v>31</v>
      </c>
      <c r="GH48"/>
      <c r="GI48"/>
      <c r="GJ48"/>
      <c r="GK48"/>
      <c r="GL48"/>
      <c r="GM48" s="16">
        <f t="shared" ref="GM48" si="187">+GG48+1</f>
        <v>32</v>
      </c>
      <c r="GN48"/>
      <c r="GO48"/>
      <c r="GP48"/>
      <c r="GQ48"/>
      <c r="GR48"/>
      <c r="GS48" s="16">
        <f t="shared" ref="GS48" si="188">+GM48+1</f>
        <v>33</v>
      </c>
      <c r="GT48"/>
      <c r="GU48"/>
      <c r="GV48"/>
      <c r="GW48"/>
      <c r="GX48"/>
      <c r="GY48" s="16">
        <f t="shared" ref="GY48" si="189">+GS48+1</f>
        <v>34</v>
      </c>
      <c r="GZ48"/>
      <c r="HA48"/>
      <c r="HB48"/>
      <c r="HC48"/>
      <c r="HD48"/>
      <c r="HE48" s="16">
        <f t="shared" ref="HE48" si="190">+GY48+1</f>
        <v>35</v>
      </c>
      <c r="HF48"/>
      <c r="HG48"/>
      <c r="HH48"/>
      <c r="HI48"/>
      <c r="HJ48"/>
      <c r="HK48" s="16">
        <f t="shared" ref="HK48" si="191">+HE48+1</f>
        <v>36</v>
      </c>
      <c r="HL48"/>
      <c r="HM48"/>
      <c r="HN48"/>
      <c r="HO48"/>
      <c r="HP48"/>
      <c r="HQ48" s="16">
        <f t="shared" ref="HQ48" si="192">+HK48+1</f>
        <v>37</v>
      </c>
      <c r="HR48"/>
      <c r="HS48"/>
      <c r="HT48"/>
      <c r="HU48"/>
      <c r="HV48"/>
      <c r="HW48" s="16">
        <f t="shared" ref="HW48" si="193">+HQ48+1</f>
        <v>38</v>
      </c>
      <c r="HX48"/>
      <c r="HY48"/>
      <c r="HZ48"/>
      <c r="IA48"/>
      <c r="IB48"/>
      <c r="IC48" s="16">
        <f t="shared" ref="IC48" si="194">+HW48+1</f>
        <v>39</v>
      </c>
      <c r="ID48"/>
      <c r="IE48"/>
      <c r="IF48"/>
      <c r="IG48"/>
      <c r="IH48"/>
      <c r="II48" s="16">
        <f t="shared" ref="II48" si="195">+IC48+1</f>
        <v>40</v>
      </c>
      <c r="IJ48"/>
      <c r="IK48"/>
      <c r="IL48"/>
      <c r="IM48"/>
      <c r="IN48"/>
      <c r="IO48" s="16">
        <f t="shared" ref="IO48" si="196">+II48+1</f>
        <v>41</v>
      </c>
      <c r="IP48"/>
      <c r="IQ48"/>
      <c r="IR48"/>
      <c r="IS48"/>
      <c r="IT48"/>
      <c r="IU48" s="16">
        <f t="shared" ref="IU48" si="197">+IO48+1</f>
        <v>42</v>
      </c>
      <c r="IV48"/>
      <c r="IW48"/>
      <c r="IX48"/>
      <c r="IY48"/>
      <c r="IZ48"/>
      <c r="JA48" s="16">
        <f t="shared" ref="JA48" si="198">+IU48+1</f>
        <v>43</v>
      </c>
      <c r="JB48"/>
      <c r="JC48"/>
      <c r="JD48"/>
      <c r="JE48"/>
      <c r="JF48"/>
      <c r="JG48" s="16">
        <f t="shared" ref="JG48" si="199">+JA48+1</f>
        <v>44</v>
      </c>
      <c r="JH48"/>
      <c r="JI48"/>
      <c r="JJ48"/>
      <c r="JK48"/>
      <c r="JL48"/>
      <c r="JM48" s="16">
        <f t="shared" ref="JM48" si="200">+JG48+1</f>
        <v>45</v>
      </c>
      <c r="JN48"/>
      <c r="JO48"/>
      <c r="JP48"/>
      <c r="JQ48"/>
      <c r="JR48"/>
      <c r="JS48" s="16">
        <f t="shared" ref="JS48" si="201">+JM48+1</f>
        <v>46</v>
      </c>
      <c r="JT48"/>
      <c r="JU48"/>
      <c r="JV48"/>
      <c r="JW48"/>
      <c r="JX48"/>
      <c r="JY48" s="16">
        <f t="shared" ref="JY48" si="202">+JS48+1</f>
        <v>47</v>
      </c>
      <c r="JZ48"/>
      <c r="KA48"/>
      <c r="KB48"/>
      <c r="KC48"/>
      <c r="KD48"/>
      <c r="KE48" s="16">
        <f t="shared" ref="KE48" si="203">+JY48+1</f>
        <v>48</v>
      </c>
      <c r="KF48"/>
      <c r="KG48"/>
      <c r="KH48"/>
      <c r="KI48"/>
      <c r="KJ48"/>
      <c r="KK48" s="16">
        <f t="shared" ref="KK48" si="204">+KE48+1</f>
        <v>49</v>
      </c>
      <c r="KL48"/>
      <c r="KM48"/>
      <c r="KN48"/>
      <c r="KO48"/>
      <c r="KP48"/>
      <c r="KQ48" s="16">
        <f t="shared" ref="KQ48" si="205">+KK48+1</f>
        <v>50</v>
      </c>
    </row>
    <row r="49" spans="1:303" customFormat="1" ht="15" thickBot="1" x14ac:dyDescent="0.35"/>
    <row r="50" spans="1:303" ht="16.2" thickBot="1" x14ac:dyDescent="0.35">
      <c r="A50" s="1007" t="s">
        <v>282</v>
      </c>
      <c r="C50"/>
      <c r="D50"/>
      <c r="E50"/>
      <c r="F50"/>
      <c r="G50"/>
      <c r="H50"/>
      <c r="I50" s="16">
        <f>+C46/C38</f>
        <v>261000000</v>
      </c>
      <c r="J50"/>
      <c r="K50"/>
      <c r="L50"/>
      <c r="M50"/>
      <c r="N50"/>
      <c r="O50" s="118">
        <f>+I50</f>
        <v>261000000</v>
      </c>
      <c r="P50"/>
      <c r="Q50"/>
      <c r="R50"/>
      <c r="S50"/>
      <c r="T50"/>
      <c r="U50" s="118">
        <f>+O50</f>
        <v>261000000</v>
      </c>
      <c r="V50"/>
      <c r="W50"/>
      <c r="X50"/>
      <c r="Y50"/>
      <c r="Z50"/>
      <c r="AA50" s="118">
        <f t="shared" ref="AA50" si="206">+U50</f>
        <v>261000000</v>
      </c>
      <c r="AB50"/>
      <c r="AC50"/>
      <c r="AD50"/>
      <c r="AE50"/>
      <c r="AF50"/>
      <c r="AG50" s="118">
        <f t="shared" ref="AG50" si="207">+AA50</f>
        <v>261000000</v>
      </c>
      <c r="AH50"/>
      <c r="AI50"/>
      <c r="AJ50"/>
      <c r="AK50"/>
      <c r="AL50"/>
      <c r="AM50" s="118">
        <f t="shared" ref="AM50" si="208">+AG50</f>
        <v>261000000</v>
      </c>
      <c r="AN50"/>
      <c r="AO50"/>
      <c r="AP50"/>
      <c r="AQ50"/>
      <c r="AR50"/>
      <c r="AS50" s="118">
        <f t="shared" ref="AS50" si="209">+AM50</f>
        <v>261000000</v>
      </c>
      <c r="AT50"/>
      <c r="AU50"/>
      <c r="AV50"/>
      <c r="AW50"/>
      <c r="AX50"/>
      <c r="AY50" s="118">
        <f t="shared" ref="AY50" si="210">+AS50</f>
        <v>261000000</v>
      </c>
      <c r="AZ50"/>
      <c r="BA50"/>
      <c r="BB50"/>
      <c r="BC50"/>
      <c r="BD50"/>
      <c r="BE50" s="118">
        <f t="shared" ref="BE50" si="211">+AY50</f>
        <v>261000000</v>
      </c>
      <c r="BF50"/>
      <c r="BG50"/>
      <c r="BH50"/>
      <c r="BI50"/>
      <c r="BJ50"/>
      <c r="BK50" s="118">
        <f t="shared" ref="BK50" si="212">+BE50</f>
        <v>261000000</v>
      </c>
      <c r="BL50"/>
      <c r="BM50"/>
      <c r="BN50"/>
      <c r="BO50"/>
      <c r="BP50"/>
      <c r="BQ50" s="118">
        <f t="shared" ref="BQ50" si="213">+BK50</f>
        <v>261000000</v>
      </c>
      <c r="BR50"/>
      <c r="BS50"/>
      <c r="BT50"/>
      <c r="BU50"/>
      <c r="BV50"/>
      <c r="BW50" s="118">
        <f t="shared" ref="BW50" si="214">+BQ50</f>
        <v>261000000</v>
      </c>
      <c r="BX50"/>
      <c r="BY50"/>
      <c r="BZ50"/>
      <c r="CA50"/>
      <c r="CB50"/>
      <c r="CC50" s="118">
        <f t="shared" ref="CC50" si="215">+BW50</f>
        <v>261000000</v>
      </c>
      <c r="CD50"/>
      <c r="CE50"/>
      <c r="CF50"/>
      <c r="CG50"/>
      <c r="CH50"/>
      <c r="CI50" s="118">
        <f t="shared" ref="CI50" si="216">+CC50</f>
        <v>261000000</v>
      </c>
      <c r="CJ50"/>
      <c r="CK50"/>
      <c r="CL50"/>
      <c r="CM50"/>
      <c r="CN50"/>
      <c r="CO50" s="118">
        <f t="shared" ref="CO50" si="217">+CI50</f>
        <v>261000000</v>
      </c>
      <c r="CP50"/>
      <c r="CQ50"/>
      <c r="CR50"/>
      <c r="CS50"/>
      <c r="CT50"/>
      <c r="CU50" s="118">
        <f t="shared" ref="CU50" si="218">+CO50</f>
        <v>261000000</v>
      </c>
      <c r="CV50"/>
      <c r="CW50"/>
      <c r="CX50"/>
      <c r="CY50"/>
      <c r="CZ50"/>
      <c r="DA50" s="118">
        <f t="shared" ref="DA50" si="219">+CU50</f>
        <v>261000000</v>
      </c>
      <c r="DB50"/>
      <c r="DC50"/>
      <c r="DD50"/>
      <c r="DE50"/>
      <c r="DF50"/>
      <c r="DG50" s="118">
        <f t="shared" ref="DG50" si="220">+DA50</f>
        <v>261000000</v>
      </c>
      <c r="DH50"/>
      <c r="DI50"/>
      <c r="DJ50"/>
      <c r="DK50"/>
      <c r="DL50"/>
      <c r="DM50" s="118">
        <f t="shared" ref="DM50" si="221">+DG50</f>
        <v>261000000</v>
      </c>
      <c r="DN50"/>
      <c r="DO50"/>
      <c r="DP50"/>
      <c r="DQ50"/>
      <c r="DR50"/>
      <c r="DS50" s="118">
        <f t="shared" ref="DS50" si="222">+DM50</f>
        <v>261000000</v>
      </c>
      <c r="DT50"/>
      <c r="DU50"/>
      <c r="DV50"/>
      <c r="DW50"/>
      <c r="DX50"/>
      <c r="DY50" s="118">
        <f t="shared" ref="DY50" si="223">+DS50</f>
        <v>261000000</v>
      </c>
      <c r="DZ50"/>
      <c r="EA50"/>
      <c r="EB50"/>
      <c r="EC50"/>
      <c r="ED50"/>
      <c r="EE50" s="118">
        <f t="shared" ref="EE50" si="224">+DY50</f>
        <v>261000000</v>
      </c>
      <c r="EF50"/>
      <c r="EG50"/>
      <c r="EH50"/>
      <c r="EI50"/>
      <c r="EJ50"/>
      <c r="EK50" s="118">
        <f t="shared" ref="EK50" si="225">+EE50</f>
        <v>261000000</v>
      </c>
      <c r="EL50"/>
      <c r="EM50"/>
      <c r="EN50"/>
      <c r="EO50"/>
      <c r="EP50"/>
      <c r="EQ50" s="118">
        <f t="shared" ref="EQ50" si="226">+EK50</f>
        <v>261000000</v>
      </c>
      <c r="ER50"/>
      <c r="ES50"/>
      <c r="ET50"/>
      <c r="EU50"/>
      <c r="EV50"/>
      <c r="EW50" s="118">
        <f t="shared" ref="EW50" si="227">+EQ50</f>
        <v>261000000</v>
      </c>
      <c r="EX50"/>
      <c r="EY50"/>
      <c r="EZ50"/>
      <c r="FA50"/>
      <c r="FB50"/>
      <c r="FC50" s="118">
        <f t="shared" ref="FC50" si="228">+EW50</f>
        <v>261000000</v>
      </c>
      <c r="FD50"/>
      <c r="FE50"/>
      <c r="FF50"/>
      <c r="FG50"/>
      <c r="FH50"/>
      <c r="FI50" s="118">
        <f t="shared" ref="FI50" si="229">+FC50</f>
        <v>261000000</v>
      </c>
      <c r="FJ50"/>
      <c r="FK50"/>
      <c r="FL50"/>
      <c r="FM50"/>
      <c r="FN50"/>
      <c r="FO50" s="118">
        <f t="shared" ref="FO50" si="230">+FI50</f>
        <v>261000000</v>
      </c>
      <c r="FP50"/>
      <c r="FQ50"/>
      <c r="FR50"/>
      <c r="FS50"/>
      <c r="FT50"/>
      <c r="FU50" s="118">
        <f t="shared" ref="FU50" si="231">+FO50</f>
        <v>261000000</v>
      </c>
      <c r="FV50"/>
      <c r="FW50"/>
      <c r="FX50"/>
      <c r="FY50"/>
      <c r="FZ50"/>
      <c r="GA50" s="118">
        <f t="shared" ref="GA50" si="232">+FU50</f>
        <v>261000000</v>
      </c>
      <c r="GB50"/>
      <c r="GC50"/>
      <c r="GD50"/>
      <c r="GE50"/>
      <c r="GF50"/>
      <c r="GG50" s="118">
        <f t="shared" ref="GG50" si="233">+GA50</f>
        <v>261000000</v>
      </c>
      <c r="GH50"/>
      <c r="GI50"/>
      <c r="GJ50"/>
      <c r="GK50"/>
      <c r="GL50"/>
      <c r="GM50" s="118">
        <f t="shared" ref="GM50" si="234">+GG50</f>
        <v>261000000</v>
      </c>
      <c r="GN50"/>
      <c r="GO50"/>
      <c r="GP50"/>
      <c r="GQ50"/>
      <c r="GR50"/>
      <c r="GS50" s="118">
        <f t="shared" ref="GS50" si="235">+GM50</f>
        <v>261000000</v>
      </c>
      <c r="GT50"/>
      <c r="GU50"/>
      <c r="GV50"/>
      <c r="GW50"/>
      <c r="GX50"/>
      <c r="GY50" s="118">
        <f t="shared" ref="GY50" si="236">+GS50</f>
        <v>261000000</v>
      </c>
      <c r="GZ50"/>
      <c r="HA50"/>
      <c r="HB50"/>
      <c r="HC50"/>
      <c r="HD50"/>
      <c r="HE50" s="118">
        <f t="shared" ref="HE50" si="237">+GY50</f>
        <v>261000000</v>
      </c>
      <c r="HF50"/>
      <c r="HG50"/>
      <c r="HH50"/>
      <c r="HI50"/>
      <c r="HJ50"/>
      <c r="HK50" s="118">
        <f t="shared" ref="HK50" si="238">+HE50</f>
        <v>261000000</v>
      </c>
      <c r="HL50"/>
      <c r="HM50"/>
      <c r="HN50"/>
      <c r="HO50"/>
      <c r="HP50"/>
      <c r="HQ50" s="118">
        <f t="shared" ref="HQ50" si="239">+HK50</f>
        <v>261000000</v>
      </c>
      <c r="HR50"/>
      <c r="HS50"/>
      <c r="HT50"/>
      <c r="HU50"/>
      <c r="HV50"/>
      <c r="HW50" s="118">
        <f t="shared" ref="HW50" si="240">+HQ50</f>
        <v>261000000</v>
      </c>
      <c r="HX50"/>
      <c r="HY50"/>
      <c r="HZ50"/>
      <c r="IA50"/>
      <c r="IB50"/>
      <c r="IC50" s="118">
        <f t="shared" ref="IC50" si="241">+HW50</f>
        <v>261000000</v>
      </c>
      <c r="ID50"/>
      <c r="IE50"/>
      <c r="IF50"/>
      <c r="IG50"/>
      <c r="IH50"/>
      <c r="II50" s="118">
        <f t="shared" ref="II50" si="242">+IC50</f>
        <v>261000000</v>
      </c>
      <c r="IJ50"/>
      <c r="IK50"/>
      <c r="IL50"/>
      <c r="IM50"/>
      <c r="IN50"/>
      <c r="IO50" s="118">
        <f t="shared" ref="IO50" si="243">+II50</f>
        <v>261000000</v>
      </c>
      <c r="IP50"/>
      <c r="IQ50"/>
      <c r="IR50"/>
      <c r="IS50"/>
      <c r="IT50"/>
      <c r="IU50" s="118">
        <f t="shared" ref="IU50" si="244">+IO50</f>
        <v>261000000</v>
      </c>
      <c r="IV50"/>
      <c r="IW50"/>
      <c r="IX50"/>
      <c r="IY50"/>
      <c r="IZ50"/>
      <c r="JA50" s="118">
        <f t="shared" ref="JA50" si="245">+IU50</f>
        <v>261000000</v>
      </c>
      <c r="JB50"/>
      <c r="JC50"/>
      <c r="JD50"/>
      <c r="JE50"/>
      <c r="JF50"/>
      <c r="JG50" s="118">
        <f t="shared" ref="JG50" si="246">+JA50</f>
        <v>261000000</v>
      </c>
      <c r="JH50"/>
      <c r="JI50"/>
      <c r="JJ50"/>
      <c r="JK50"/>
      <c r="JL50"/>
      <c r="JM50" s="118">
        <f t="shared" ref="JM50" si="247">+JG50</f>
        <v>261000000</v>
      </c>
      <c r="JN50"/>
      <c r="JO50"/>
      <c r="JP50"/>
      <c r="JQ50"/>
      <c r="JR50"/>
      <c r="JS50" s="118">
        <f t="shared" ref="JS50" si="248">+JM50</f>
        <v>261000000</v>
      </c>
      <c r="JT50"/>
      <c r="JU50"/>
      <c r="JV50"/>
      <c r="JW50"/>
      <c r="JX50"/>
      <c r="JY50" s="118">
        <f t="shared" ref="JY50" si="249">+JS50</f>
        <v>261000000</v>
      </c>
      <c r="JZ50"/>
      <c r="KA50"/>
      <c r="KB50"/>
      <c r="KC50"/>
      <c r="KD50"/>
      <c r="KE50" s="118">
        <f t="shared" ref="KE50" si="250">+JY50</f>
        <v>261000000</v>
      </c>
      <c r="KF50"/>
      <c r="KG50"/>
      <c r="KH50"/>
      <c r="KI50"/>
      <c r="KJ50"/>
      <c r="KK50" s="118">
        <f t="shared" ref="KK50" si="251">+KE50</f>
        <v>261000000</v>
      </c>
      <c r="KL50"/>
      <c r="KM50"/>
      <c r="KN50"/>
      <c r="KO50"/>
      <c r="KP50"/>
      <c r="KQ50" s="118">
        <f t="shared" ref="KQ50" si="252">+KK50</f>
        <v>261000000</v>
      </c>
    </row>
    <row r="51" spans="1:303" customFormat="1" ht="15" thickBot="1" x14ac:dyDescent="0.35"/>
    <row r="52" spans="1:303" ht="16.2" thickBot="1" x14ac:dyDescent="0.35">
      <c r="A52" s="1007" t="s">
        <v>300</v>
      </c>
      <c r="C52"/>
      <c r="D52"/>
      <c r="E52"/>
      <c r="F52"/>
      <c r="G52"/>
      <c r="H52"/>
      <c r="I52" s="118">
        <f>+C54*C43</f>
        <v>1400528140.0923169</v>
      </c>
      <c r="J52"/>
      <c r="K52"/>
      <c r="L52"/>
      <c r="M52"/>
      <c r="N52"/>
      <c r="O52" s="118">
        <f>+I54*I43</f>
        <v>1372517577.2904706</v>
      </c>
      <c r="P52"/>
      <c r="Q52"/>
      <c r="R52"/>
      <c r="S52"/>
      <c r="T52"/>
      <c r="U52" s="118">
        <f t="shared" ref="U52" si="253">+O54*O43</f>
        <v>1344507014.4886241</v>
      </c>
      <c r="V52"/>
      <c r="W52"/>
      <c r="X52"/>
      <c r="Y52"/>
      <c r="Z52"/>
      <c r="AA52" s="118">
        <f t="shared" ref="AA52" si="254">+U54*U43</f>
        <v>1316496451.6867778</v>
      </c>
      <c r="AB52"/>
      <c r="AC52"/>
      <c r="AD52"/>
      <c r="AE52"/>
      <c r="AF52"/>
      <c r="AG52" s="118">
        <f t="shared" ref="AG52" si="255">+AA54*AA43</f>
        <v>1288485888.8849316</v>
      </c>
      <c r="AH52"/>
      <c r="AI52"/>
      <c r="AJ52"/>
      <c r="AK52"/>
      <c r="AL52"/>
      <c r="AM52" s="118">
        <f>+AG54*AG43</f>
        <v>1260475326.0830851</v>
      </c>
      <c r="AN52"/>
      <c r="AO52"/>
      <c r="AP52"/>
      <c r="AQ52"/>
      <c r="AR52"/>
      <c r="AS52" s="118">
        <f t="shared" ref="AS52" si="256">+AM54*AM43</f>
        <v>1232464763.2812388</v>
      </c>
      <c r="AT52"/>
      <c r="AU52"/>
      <c r="AV52"/>
      <c r="AW52"/>
      <c r="AX52"/>
      <c r="AY52" s="118">
        <f>+AS54*AS43</f>
        <v>1204454200.4793925</v>
      </c>
      <c r="AZ52"/>
      <c r="BA52"/>
      <c r="BB52"/>
      <c r="BC52"/>
      <c r="BD52"/>
      <c r="BE52" s="118">
        <f t="shared" ref="BE52" si="257">+AY54*AY43</f>
        <v>1176443637.677546</v>
      </c>
      <c r="BF52"/>
      <c r="BG52"/>
      <c r="BH52"/>
      <c r="BI52"/>
      <c r="BJ52"/>
      <c r="BK52" s="118">
        <f t="shared" ref="BK52" si="258">+BE54*BE43</f>
        <v>1148433074.8756998</v>
      </c>
      <c r="BL52"/>
      <c r="BM52"/>
      <c r="BN52"/>
      <c r="BO52"/>
      <c r="BP52"/>
      <c r="BQ52" s="118">
        <f t="shared" ref="BQ52" si="259">+BK54*BK43</f>
        <v>1120422512.0738535</v>
      </c>
      <c r="BR52"/>
      <c r="BS52"/>
      <c r="BT52"/>
      <c r="BU52"/>
      <c r="BV52"/>
      <c r="BW52" s="118">
        <f t="shared" ref="BW52" si="260">+BQ54*BQ43</f>
        <v>1092411949.2720072</v>
      </c>
      <c r="BX52"/>
      <c r="BY52"/>
      <c r="BZ52"/>
      <c r="CA52"/>
      <c r="CB52"/>
      <c r="CC52" s="118">
        <f t="shared" ref="CC52" si="261">+BW54*BW43</f>
        <v>1064401386.4701608</v>
      </c>
      <c r="CD52"/>
      <c r="CE52"/>
      <c r="CF52"/>
      <c r="CG52"/>
      <c r="CH52"/>
      <c r="CI52" s="118">
        <f t="shared" ref="CI52" si="262">+CC54*CC43</f>
        <v>1036390823.6683145</v>
      </c>
      <c r="CJ52"/>
      <c r="CK52"/>
      <c r="CL52"/>
      <c r="CM52"/>
      <c r="CN52"/>
      <c r="CO52" s="118">
        <f t="shared" ref="CO52" si="263">+CI54*CI43</f>
        <v>1008380260.8664681</v>
      </c>
      <c r="CP52"/>
      <c r="CQ52"/>
      <c r="CR52"/>
      <c r="CS52"/>
      <c r="CT52"/>
      <c r="CU52" s="118">
        <f>+CO54*CO43</f>
        <v>980369698.06462181</v>
      </c>
      <c r="CV52"/>
      <c r="CW52"/>
      <c r="CX52"/>
      <c r="CY52"/>
      <c r="CZ52"/>
      <c r="DA52" s="118">
        <f t="shared" ref="DA52" si="264">+CU54*CU43</f>
        <v>952359135.26277542</v>
      </c>
      <c r="DB52"/>
      <c r="DC52"/>
      <c r="DD52"/>
      <c r="DE52"/>
      <c r="DF52"/>
      <c r="DG52" s="118">
        <f t="shared" ref="DG52" si="265">+DA54*DA43</f>
        <v>924348572.46092916</v>
      </c>
      <c r="DH52"/>
      <c r="DI52"/>
      <c r="DJ52"/>
      <c r="DK52"/>
      <c r="DL52"/>
      <c r="DM52" s="118">
        <f t="shared" ref="DM52" si="266">+DG54*DG43</f>
        <v>896338009.65908277</v>
      </c>
      <c r="DN52"/>
      <c r="DO52"/>
      <c r="DP52"/>
      <c r="DQ52"/>
      <c r="DR52"/>
      <c r="DS52" s="118">
        <f t="shared" ref="DS52" si="267">+DM54*DM43</f>
        <v>909884562.27863395</v>
      </c>
      <c r="DT52"/>
      <c r="DU52"/>
      <c r="DV52"/>
      <c r="DW52"/>
      <c r="DX52"/>
      <c r="DY52" s="118">
        <f t="shared" ref="DY52" si="268">+DS54*DS43</f>
        <v>842598649.83999932</v>
      </c>
      <c r="DZ52"/>
      <c r="EA52"/>
      <c r="EB52"/>
      <c r="EC52"/>
      <c r="ED52"/>
      <c r="EE52" s="118">
        <f t="shared" ref="EE52" si="269">+DY54*DY43</f>
        <v>820758143.62841272</v>
      </c>
      <c r="EF52"/>
      <c r="EG52"/>
      <c r="EH52"/>
      <c r="EI52"/>
      <c r="EJ52"/>
      <c r="EK52" s="118">
        <f t="shared" ref="EK52" si="270">+EE54*EE43</f>
        <v>805565183.8207655</v>
      </c>
      <c r="EL52"/>
      <c r="EM52"/>
      <c r="EN52"/>
      <c r="EO52"/>
      <c r="EP52"/>
      <c r="EQ52" s="118">
        <f t="shared" ref="EQ52" si="271">+EK54*EK43</f>
        <v>819339103.39883924</v>
      </c>
      <c r="ER52"/>
      <c r="ES52"/>
      <c r="ET52"/>
      <c r="EU52"/>
      <c r="EV52"/>
      <c r="EW52" s="118">
        <f t="shared" ref="EW52" si="272">+EQ54*EQ43</f>
        <v>785070587.08002698</v>
      </c>
      <c r="EX52"/>
      <c r="EY52"/>
      <c r="EZ52"/>
      <c r="FA52"/>
      <c r="FB52"/>
      <c r="FC52" s="118">
        <f t="shared" ref="FC52" si="273">+EW54*EW43</f>
        <v>744807268.12805796</v>
      </c>
      <c r="FD52"/>
      <c r="FE52"/>
      <c r="FF52"/>
      <c r="FG52"/>
      <c r="FH52"/>
      <c r="FI52" s="118">
        <f t="shared" ref="FI52" si="274">+FC54*FC43</f>
        <v>713503432.4052844</v>
      </c>
      <c r="FJ52"/>
      <c r="FK52"/>
      <c r="FL52"/>
      <c r="FM52"/>
      <c r="FN52"/>
      <c r="FO52" s="118">
        <f t="shared" ref="FO52" si="275">+FI54*FI43</f>
        <v>680875982.0401504</v>
      </c>
      <c r="FP52"/>
      <c r="FQ52"/>
      <c r="FR52"/>
      <c r="FS52"/>
      <c r="FT52"/>
      <c r="FU52" s="118">
        <f t="shared" ref="FU52" si="276">+FO54*FO43</f>
        <v>670926935.97699285</v>
      </c>
      <c r="FV52"/>
      <c r="FW52"/>
      <c r="FX52"/>
      <c r="FY52"/>
      <c r="FZ52"/>
      <c r="GA52" s="118">
        <f t="shared" ref="GA52" si="277">+FU54*FU43</f>
        <v>640430257.06894767</v>
      </c>
      <c r="GB52"/>
      <c r="GC52"/>
      <c r="GD52"/>
      <c r="GE52"/>
      <c r="GF52"/>
      <c r="GG52" s="118">
        <f t="shared" ref="GG52" si="278">+GA54*GA43</f>
        <v>609933578.1609025</v>
      </c>
      <c r="GH52"/>
      <c r="GI52"/>
      <c r="GJ52"/>
      <c r="GK52"/>
      <c r="GL52"/>
      <c r="GM52" s="118">
        <f t="shared" ref="GM52" si="279">+GG54*GG43</f>
        <v>579436899.25285745</v>
      </c>
      <c r="GN52"/>
      <c r="GO52"/>
      <c r="GP52"/>
      <c r="GQ52"/>
      <c r="GR52"/>
      <c r="GS52" s="118">
        <f t="shared" ref="GS52" si="280">+GM54*GM43</f>
        <v>548940220.34481227</v>
      </c>
      <c r="GT52"/>
      <c r="GU52"/>
      <c r="GV52"/>
      <c r="GW52"/>
      <c r="GX52"/>
      <c r="GY52" s="118">
        <f t="shared" ref="GY52" si="281">+GS54*GS43</f>
        <v>518443541.43676716</v>
      </c>
      <c r="GZ52"/>
      <c r="HA52"/>
      <c r="HB52"/>
      <c r="HC52"/>
      <c r="HD52"/>
      <c r="HE52" s="118">
        <f t="shared" ref="HE52" si="282">+GY54*GY43</f>
        <v>487946862.52872205</v>
      </c>
      <c r="HF52"/>
      <c r="HG52"/>
      <c r="HH52"/>
      <c r="HI52"/>
      <c r="HJ52"/>
      <c r="HK52" s="118">
        <f t="shared" ref="HK52" si="283">+HE54*HE43</f>
        <v>457450183.62067693</v>
      </c>
      <c r="HL52"/>
      <c r="HM52"/>
      <c r="HN52"/>
      <c r="HO52"/>
      <c r="HP52"/>
      <c r="HQ52" s="118">
        <f t="shared" ref="HQ52" si="284">+HK54*HK43</f>
        <v>426953504.71263176</v>
      </c>
      <c r="HR52"/>
      <c r="HS52"/>
      <c r="HT52"/>
      <c r="HU52"/>
      <c r="HV52"/>
      <c r="HW52" s="118">
        <f t="shared" ref="HW52" si="285">+HQ54*HQ43</f>
        <v>396456825.80458665</v>
      </c>
      <c r="HX52"/>
      <c r="HY52"/>
      <c r="HZ52"/>
      <c r="IA52"/>
      <c r="IB52"/>
      <c r="IC52" s="118">
        <f t="shared" ref="IC52" si="286">+HW54*HW43</f>
        <v>365960146.89654154</v>
      </c>
      <c r="ID52"/>
      <c r="IE52"/>
      <c r="IF52"/>
      <c r="IG52"/>
      <c r="IH52"/>
      <c r="II52" s="118">
        <f t="shared" ref="II52" si="287">+IC54*IC43</f>
        <v>335463467.98849642</v>
      </c>
      <c r="IJ52"/>
      <c r="IK52"/>
      <c r="IL52"/>
      <c r="IM52"/>
      <c r="IN52"/>
      <c r="IO52" s="118">
        <f t="shared" ref="IO52" si="288">+II54*II43</f>
        <v>304966789.08045125</v>
      </c>
      <c r="IP52"/>
      <c r="IQ52"/>
      <c r="IR52"/>
      <c r="IS52"/>
      <c r="IT52"/>
      <c r="IU52" s="118">
        <f t="shared" ref="IU52" si="289">+IO54*IO43</f>
        <v>274470110.17240614</v>
      </c>
      <c r="IV52"/>
      <c r="IW52"/>
      <c r="IX52"/>
      <c r="IY52"/>
      <c r="IZ52"/>
      <c r="JA52" s="118">
        <f t="shared" ref="JA52" si="290">+IU54*IU43</f>
        <v>243973431.26436102</v>
      </c>
      <c r="JB52"/>
      <c r="JC52"/>
      <c r="JD52"/>
      <c r="JE52"/>
      <c r="JF52"/>
      <c r="JG52" s="118">
        <f t="shared" ref="JG52" si="291">+JA54*JA43</f>
        <v>213476752.35631588</v>
      </c>
      <c r="JH52"/>
      <c r="JI52"/>
      <c r="JJ52"/>
      <c r="JK52"/>
      <c r="JL52"/>
      <c r="JM52" s="118">
        <f t="shared" ref="JM52" si="292">+JG54*JG43</f>
        <v>182980073.44827077</v>
      </c>
      <c r="JN52"/>
      <c r="JO52"/>
      <c r="JP52"/>
      <c r="JQ52"/>
      <c r="JR52"/>
      <c r="JS52" s="118">
        <f t="shared" ref="JS52" si="293">+JM54*JM43</f>
        <v>152483394.54022563</v>
      </c>
      <c r="JT52"/>
      <c r="JU52"/>
      <c r="JV52"/>
      <c r="JW52"/>
      <c r="JX52"/>
      <c r="JY52" s="118">
        <f t="shared" ref="JY52" si="294">+JS54*JS43</f>
        <v>121986715.63218051</v>
      </c>
      <c r="JZ52"/>
      <c r="KA52"/>
      <c r="KB52"/>
      <c r="KC52"/>
      <c r="KD52"/>
      <c r="KE52" s="118">
        <f t="shared" ref="KE52" si="295">+JY54*JY43</f>
        <v>91490036.724135384</v>
      </c>
      <c r="KF52"/>
      <c r="KG52"/>
      <c r="KH52"/>
      <c r="KI52"/>
      <c r="KJ52"/>
      <c r="KK52" s="118">
        <f t="shared" ref="KK52" si="296">+KE54*KE43</f>
        <v>60993357.816090256</v>
      </c>
      <c r="KL52"/>
      <c r="KM52"/>
      <c r="KN52"/>
      <c r="KO52"/>
      <c r="KP52"/>
      <c r="KQ52" s="118">
        <f t="shared" ref="KQ52" si="297">+KK54*KK43</f>
        <v>30496678.908045128</v>
      </c>
    </row>
    <row r="53" spans="1:303" customFormat="1" ht="15" thickBot="1" x14ac:dyDescent="0.35"/>
    <row r="54" spans="1:303" ht="16.2" thickBot="1" x14ac:dyDescent="0.35">
      <c r="A54" s="1007" t="s">
        <v>284</v>
      </c>
      <c r="C54" s="64">
        <f>+B54+C46-C50</f>
        <v>13050000000</v>
      </c>
      <c r="D54" s="64">
        <f t="shared" ref="D54:BO54" si="298">+C54+D46-D50</f>
        <v>13050000000</v>
      </c>
      <c r="E54" s="64">
        <f t="shared" si="298"/>
        <v>13050000000</v>
      </c>
      <c r="F54" s="64">
        <f t="shared" si="298"/>
        <v>13050000000</v>
      </c>
      <c r="G54" s="64">
        <f t="shared" si="298"/>
        <v>13050000000</v>
      </c>
      <c r="H54" s="64">
        <f t="shared" si="298"/>
        <v>13050000000</v>
      </c>
      <c r="I54" s="64">
        <f t="shared" si="298"/>
        <v>12789000000</v>
      </c>
      <c r="J54" s="64">
        <f t="shared" si="298"/>
        <v>12789000000</v>
      </c>
      <c r="K54" s="64">
        <f t="shared" si="298"/>
        <v>12789000000</v>
      </c>
      <c r="L54" s="64">
        <f t="shared" si="298"/>
        <v>12789000000</v>
      </c>
      <c r="M54" s="64">
        <f t="shared" si="298"/>
        <v>12789000000</v>
      </c>
      <c r="N54" s="64">
        <f t="shared" si="298"/>
        <v>12789000000</v>
      </c>
      <c r="O54" s="64">
        <f t="shared" si="298"/>
        <v>12528000000</v>
      </c>
      <c r="P54" s="64">
        <f t="shared" si="298"/>
        <v>12528000000</v>
      </c>
      <c r="Q54" s="64">
        <f t="shared" si="298"/>
        <v>12528000000</v>
      </c>
      <c r="R54" s="64">
        <f t="shared" si="298"/>
        <v>12528000000</v>
      </c>
      <c r="S54" s="64">
        <f t="shared" si="298"/>
        <v>12528000000</v>
      </c>
      <c r="T54" s="64">
        <f t="shared" si="298"/>
        <v>12528000000</v>
      </c>
      <c r="U54" s="64">
        <f t="shared" si="298"/>
        <v>12267000000</v>
      </c>
      <c r="V54" s="64">
        <f t="shared" si="298"/>
        <v>12267000000</v>
      </c>
      <c r="W54" s="64">
        <f t="shared" si="298"/>
        <v>12267000000</v>
      </c>
      <c r="X54" s="64">
        <f t="shared" si="298"/>
        <v>12267000000</v>
      </c>
      <c r="Y54" s="64">
        <f t="shared" si="298"/>
        <v>12267000000</v>
      </c>
      <c r="Z54" s="64">
        <f t="shared" si="298"/>
        <v>12267000000</v>
      </c>
      <c r="AA54" s="64">
        <f t="shared" si="298"/>
        <v>12006000000</v>
      </c>
      <c r="AB54" s="64">
        <f t="shared" si="298"/>
        <v>12006000000</v>
      </c>
      <c r="AC54" s="64">
        <f t="shared" si="298"/>
        <v>12006000000</v>
      </c>
      <c r="AD54" s="64">
        <f t="shared" si="298"/>
        <v>12006000000</v>
      </c>
      <c r="AE54" s="64">
        <f t="shared" si="298"/>
        <v>12006000000</v>
      </c>
      <c r="AF54" s="64">
        <f t="shared" si="298"/>
        <v>12006000000</v>
      </c>
      <c r="AG54" s="64">
        <f t="shared" si="298"/>
        <v>11745000000</v>
      </c>
      <c r="AH54" s="64">
        <f t="shared" si="298"/>
        <v>11745000000</v>
      </c>
      <c r="AI54" s="64">
        <f t="shared" si="298"/>
        <v>11745000000</v>
      </c>
      <c r="AJ54" s="64">
        <f t="shared" si="298"/>
        <v>11745000000</v>
      </c>
      <c r="AK54" s="64">
        <f t="shared" si="298"/>
        <v>11745000000</v>
      </c>
      <c r="AL54" s="64">
        <f t="shared" si="298"/>
        <v>11745000000</v>
      </c>
      <c r="AM54" s="64">
        <f t="shared" si="298"/>
        <v>11484000000</v>
      </c>
      <c r="AN54" s="64">
        <f t="shared" si="298"/>
        <v>11484000000</v>
      </c>
      <c r="AO54" s="64">
        <f t="shared" si="298"/>
        <v>11484000000</v>
      </c>
      <c r="AP54" s="64">
        <f t="shared" si="298"/>
        <v>11484000000</v>
      </c>
      <c r="AQ54" s="64">
        <f t="shared" si="298"/>
        <v>11484000000</v>
      </c>
      <c r="AR54" s="64">
        <f t="shared" si="298"/>
        <v>11484000000</v>
      </c>
      <c r="AS54" s="64">
        <f t="shared" si="298"/>
        <v>11223000000</v>
      </c>
      <c r="AT54" s="64">
        <f t="shared" si="298"/>
        <v>11223000000</v>
      </c>
      <c r="AU54" s="64">
        <f t="shared" si="298"/>
        <v>11223000000</v>
      </c>
      <c r="AV54" s="64">
        <f t="shared" si="298"/>
        <v>11223000000</v>
      </c>
      <c r="AW54" s="64">
        <f t="shared" si="298"/>
        <v>11223000000</v>
      </c>
      <c r="AX54" s="64">
        <f t="shared" si="298"/>
        <v>11223000000</v>
      </c>
      <c r="AY54" s="64">
        <f t="shared" si="298"/>
        <v>10962000000</v>
      </c>
      <c r="AZ54" s="64">
        <f t="shared" si="298"/>
        <v>10962000000</v>
      </c>
      <c r="BA54" s="64">
        <f t="shared" si="298"/>
        <v>10962000000</v>
      </c>
      <c r="BB54" s="64">
        <f t="shared" si="298"/>
        <v>10962000000</v>
      </c>
      <c r="BC54" s="64">
        <f t="shared" si="298"/>
        <v>10962000000</v>
      </c>
      <c r="BD54" s="64">
        <f t="shared" si="298"/>
        <v>10962000000</v>
      </c>
      <c r="BE54" s="64">
        <f t="shared" si="298"/>
        <v>10701000000</v>
      </c>
      <c r="BF54" s="64">
        <f t="shared" si="298"/>
        <v>10701000000</v>
      </c>
      <c r="BG54" s="64">
        <f t="shared" si="298"/>
        <v>10701000000</v>
      </c>
      <c r="BH54" s="64">
        <f t="shared" si="298"/>
        <v>10701000000</v>
      </c>
      <c r="BI54" s="64">
        <f t="shared" si="298"/>
        <v>10701000000</v>
      </c>
      <c r="BJ54" s="64">
        <f t="shared" si="298"/>
        <v>10701000000</v>
      </c>
      <c r="BK54" s="64">
        <f t="shared" si="298"/>
        <v>10440000000</v>
      </c>
      <c r="BL54" s="64">
        <f t="shared" si="298"/>
        <v>10440000000</v>
      </c>
      <c r="BM54" s="64">
        <f t="shared" si="298"/>
        <v>10440000000</v>
      </c>
      <c r="BN54" s="64">
        <f t="shared" si="298"/>
        <v>10440000000</v>
      </c>
      <c r="BO54" s="64">
        <f t="shared" si="298"/>
        <v>10440000000</v>
      </c>
      <c r="BP54" s="64">
        <f t="shared" ref="BP54:EA54" si="299">+BO54+BP46-BP50</f>
        <v>10440000000</v>
      </c>
      <c r="BQ54" s="64">
        <f t="shared" si="299"/>
        <v>10179000000</v>
      </c>
      <c r="BR54" s="64">
        <f t="shared" si="299"/>
        <v>10179000000</v>
      </c>
      <c r="BS54" s="64">
        <f t="shared" si="299"/>
        <v>10179000000</v>
      </c>
      <c r="BT54" s="64">
        <f t="shared" si="299"/>
        <v>10179000000</v>
      </c>
      <c r="BU54" s="64">
        <f t="shared" si="299"/>
        <v>10179000000</v>
      </c>
      <c r="BV54" s="64">
        <f t="shared" si="299"/>
        <v>10179000000</v>
      </c>
      <c r="BW54" s="64">
        <f t="shared" si="299"/>
        <v>9918000000</v>
      </c>
      <c r="BX54" s="64">
        <f t="shared" si="299"/>
        <v>9918000000</v>
      </c>
      <c r="BY54" s="64">
        <f t="shared" si="299"/>
        <v>9918000000</v>
      </c>
      <c r="BZ54" s="64">
        <f t="shared" si="299"/>
        <v>9918000000</v>
      </c>
      <c r="CA54" s="64">
        <f t="shared" si="299"/>
        <v>9918000000</v>
      </c>
      <c r="CB54" s="64">
        <f t="shared" si="299"/>
        <v>9918000000</v>
      </c>
      <c r="CC54" s="64">
        <f t="shared" si="299"/>
        <v>9657000000</v>
      </c>
      <c r="CD54" s="64">
        <f t="shared" si="299"/>
        <v>9657000000</v>
      </c>
      <c r="CE54" s="64">
        <f t="shared" si="299"/>
        <v>9657000000</v>
      </c>
      <c r="CF54" s="64">
        <f t="shared" si="299"/>
        <v>9657000000</v>
      </c>
      <c r="CG54" s="64">
        <f t="shared" si="299"/>
        <v>9657000000</v>
      </c>
      <c r="CH54" s="64">
        <f t="shared" si="299"/>
        <v>9657000000</v>
      </c>
      <c r="CI54" s="64">
        <f t="shared" si="299"/>
        <v>9396000000</v>
      </c>
      <c r="CJ54" s="64">
        <f t="shared" si="299"/>
        <v>9396000000</v>
      </c>
      <c r="CK54" s="64">
        <f t="shared" si="299"/>
        <v>9396000000</v>
      </c>
      <c r="CL54" s="64">
        <f t="shared" si="299"/>
        <v>9396000000</v>
      </c>
      <c r="CM54" s="64">
        <f t="shared" si="299"/>
        <v>9396000000</v>
      </c>
      <c r="CN54" s="64">
        <f t="shared" si="299"/>
        <v>9396000000</v>
      </c>
      <c r="CO54" s="64">
        <f t="shared" si="299"/>
        <v>9135000000</v>
      </c>
      <c r="CP54" s="64">
        <f t="shared" si="299"/>
        <v>9135000000</v>
      </c>
      <c r="CQ54" s="64">
        <f t="shared" si="299"/>
        <v>9135000000</v>
      </c>
      <c r="CR54" s="64">
        <f t="shared" si="299"/>
        <v>9135000000</v>
      </c>
      <c r="CS54" s="64">
        <f t="shared" si="299"/>
        <v>9135000000</v>
      </c>
      <c r="CT54" s="64">
        <f t="shared" si="299"/>
        <v>9135000000</v>
      </c>
      <c r="CU54" s="64">
        <f t="shared" si="299"/>
        <v>8874000000</v>
      </c>
      <c r="CV54" s="64">
        <f t="shared" si="299"/>
        <v>8874000000</v>
      </c>
      <c r="CW54" s="64">
        <f t="shared" si="299"/>
        <v>8874000000</v>
      </c>
      <c r="CX54" s="64">
        <f t="shared" si="299"/>
        <v>8874000000</v>
      </c>
      <c r="CY54" s="64">
        <f t="shared" si="299"/>
        <v>8874000000</v>
      </c>
      <c r="CZ54" s="64">
        <f t="shared" si="299"/>
        <v>8874000000</v>
      </c>
      <c r="DA54" s="64">
        <f t="shared" si="299"/>
        <v>8613000000</v>
      </c>
      <c r="DB54" s="64">
        <f t="shared" si="299"/>
        <v>8613000000</v>
      </c>
      <c r="DC54" s="64">
        <f t="shared" si="299"/>
        <v>8613000000</v>
      </c>
      <c r="DD54" s="64">
        <f t="shared" si="299"/>
        <v>8613000000</v>
      </c>
      <c r="DE54" s="64">
        <f t="shared" si="299"/>
        <v>8613000000</v>
      </c>
      <c r="DF54" s="64">
        <f t="shared" si="299"/>
        <v>8613000000</v>
      </c>
      <c r="DG54" s="64">
        <f t="shared" si="299"/>
        <v>8352000000</v>
      </c>
      <c r="DH54" s="64">
        <f t="shared" si="299"/>
        <v>8352000000</v>
      </c>
      <c r="DI54" s="64">
        <f t="shared" si="299"/>
        <v>8352000000</v>
      </c>
      <c r="DJ54" s="64">
        <f t="shared" si="299"/>
        <v>8352000000</v>
      </c>
      <c r="DK54" s="64">
        <f t="shared" si="299"/>
        <v>8352000000</v>
      </c>
      <c r="DL54" s="64">
        <f t="shared" si="299"/>
        <v>8352000000</v>
      </c>
      <c r="DM54" s="64">
        <f t="shared" si="299"/>
        <v>8091000000</v>
      </c>
      <c r="DN54" s="64">
        <f t="shared" si="299"/>
        <v>8091000000</v>
      </c>
      <c r="DO54" s="64">
        <f t="shared" si="299"/>
        <v>8091000000</v>
      </c>
      <c r="DP54" s="64">
        <f t="shared" si="299"/>
        <v>8091000000</v>
      </c>
      <c r="DQ54" s="64">
        <f t="shared" si="299"/>
        <v>8091000000</v>
      </c>
      <c r="DR54" s="64">
        <f t="shared" si="299"/>
        <v>8091000000</v>
      </c>
      <c r="DS54" s="64">
        <f t="shared" si="299"/>
        <v>7830000000</v>
      </c>
      <c r="DT54" s="64">
        <f t="shared" si="299"/>
        <v>7830000000</v>
      </c>
      <c r="DU54" s="64">
        <f t="shared" si="299"/>
        <v>7830000000</v>
      </c>
      <c r="DV54" s="64">
        <f t="shared" si="299"/>
        <v>7830000000</v>
      </c>
      <c r="DW54" s="64">
        <f t="shared" si="299"/>
        <v>7830000000</v>
      </c>
      <c r="DX54" s="64">
        <f t="shared" si="299"/>
        <v>7830000000</v>
      </c>
      <c r="DY54" s="64">
        <f t="shared" si="299"/>
        <v>7569000000</v>
      </c>
      <c r="DZ54" s="64">
        <f t="shared" si="299"/>
        <v>7569000000</v>
      </c>
      <c r="EA54" s="64">
        <f t="shared" si="299"/>
        <v>7569000000</v>
      </c>
      <c r="EB54" s="64">
        <f t="shared" ref="EB54:GM54" si="300">+EA54+EB46-EB50</f>
        <v>7569000000</v>
      </c>
      <c r="EC54" s="64">
        <f t="shared" si="300"/>
        <v>7569000000</v>
      </c>
      <c r="ED54" s="64">
        <f t="shared" si="300"/>
        <v>7569000000</v>
      </c>
      <c r="EE54" s="64">
        <f t="shared" si="300"/>
        <v>7308000000</v>
      </c>
      <c r="EF54" s="64">
        <f t="shared" si="300"/>
        <v>7308000000</v>
      </c>
      <c r="EG54" s="64">
        <f t="shared" si="300"/>
        <v>7308000000</v>
      </c>
      <c r="EH54" s="64">
        <f t="shared" si="300"/>
        <v>7308000000</v>
      </c>
      <c r="EI54" s="64">
        <f t="shared" si="300"/>
        <v>7308000000</v>
      </c>
      <c r="EJ54" s="64">
        <f t="shared" si="300"/>
        <v>7308000000</v>
      </c>
      <c r="EK54" s="64">
        <f t="shared" si="300"/>
        <v>7047000000</v>
      </c>
      <c r="EL54" s="64">
        <f t="shared" si="300"/>
        <v>7047000000</v>
      </c>
      <c r="EM54" s="64">
        <f t="shared" si="300"/>
        <v>7047000000</v>
      </c>
      <c r="EN54" s="64">
        <f t="shared" si="300"/>
        <v>7047000000</v>
      </c>
      <c r="EO54" s="64">
        <f t="shared" si="300"/>
        <v>7047000000</v>
      </c>
      <c r="EP54" s="64">
        <f t="shared" si="300"/>
        <v>7047000000</v>
      </c>
      <c r="EQ54" s="64">
        <f t="shared" si="300"/>
        <v>6786000000</v>
      </c>
      <c r="ER54" s="64">
        <f t="shared" si="300"/>
        <v>6786000000</v>
      </c>
      <c r="ES54" s="64">
        <f t="shared" si="300"/>
        <v>6786000000</v>
      </c>
      <c r="ET54" s="64">
        <f t="shared" si="300"/>
        <v>6786000000</v>
      </c>
      <c r="EU54" s="64">
        <f t="shared" si="300"/>
        <v>6786000000</v>
      </c>
      <c r="EV54" s="64">
        <f t="shared" si="300"/>
        <v>6786000000</v>
      </c>
      <c r="EW54" s="64">
        <f t="shared" si="300"/>
        <v>6525000000</v>
      </c>
      <c r="EX54" s="64">
        <f t="shared" si="300"/>
        <v>6525000000</v>
      </c>
      <c r="EY54" s="64">
        <f t="shared" si="300"/>
        <v>6525000000</v>
      </c>
      <c r="EZ54" s="64">
        <f t="shared" si="300"/>
        <v>6525000000</v>
      </c>
      <c r="FA54" s="64">
        <f t="shared" si="300"/>
        <v>6525000000</v>
      </c>
      <c r="FB54" s="64">
        <f t="shared" si="300"/>
        <v>6525000000</v>
      </c>
      <c r="FC54" s="64">
        <f t="shared" si="300"/>
        <v>6264000000</v>
      </c>
      <c r="FD54" s="64">
        <f t="shared" si="300"/>
        <v>6264000000</v>
      </c>
      <c r="FE54" s="64">
        <f t="shared" si="300"/>
        <v>6264000000</v>
      </c>
      <c r="FF54" s="64">
        <f t="shared" si="300"/>
        <v>6264000000</v>
      </c>
      <c r="FG54" s="64">
        <f t="shared" si="300"/>
        <v>6264000000</v>
      </c>
      <c r="FH54" s="64">
        <f t="shared" si="300"/>
        <v>6264000000</v>
      </c>
      <c r="FI54" s="64">
        <f t="shared" si="300"/>
        <v>6003000000</v>
      </c>
      <c r="FJ54" s="64">
        <f t="shared" si="300"/>
        <v>6003000000</v>
      </c>
      <c r="FK54" s="64">
        <f t="shared" si="300"/>
        <v>6003000000</v>
      </c>
      <c r="FL54" s="64">
        <f t="shared" si="300"/>
        <v>6003000000</v>
      </c>
      <c r="FM54" s="64">
        <f t="shared" si="300"/>
        <v>6003000000</v>
      </c>
      <c r="FN54" s="64">
        <f t="shared" si="300"/>
        <v>6003000000</v>
      </c>
      <c r="FO54" s="64">
        <f t="shared" si="300"/>
        <v>5742000000</v>
      </c>
      <c r="FP54" s="64">
        <f t="shared" si="300"/>
        <v>5742000000</v>
      </c>
      <c r="FQ54" s="64">
        <f t="shared" si="300"/>
        <v>5742000000</v>
      </c>
      <c r="FR54" s="64">
        <f t="shared" si="300"/>
        <v>5742000000</v>
      </c>
      <c r="FS54" s="64">
        <f t="shared" si="300"/>
        <v>5742000000</v>
      </c>
      <c r="FT54" s="64">
        <f t="shared" si="300"/>
        <v>5742000000</v>
      </c>
      <c r="FU54" s="64">
        <f t="shared" si="300"/>
        <v>5481000000</v>
      </c>
      <c r="FV54" s="64">
        <f t="shared" si="300"/>
        <v>5481000000</v>
      </c>
      <c r="FW54" s="64">
        <f t="shared" si="300"/>
        <v>5481000000</v>
      </c>
      <c r="FX54" s="64">
        <f t="shared" si="300"/>
        <v>5481000000</v>
      </c>
      <c r="FY54" s="64">
        <f t="shared" si="300"/>
        <v>5481000000</v>
      </c>
      <c r="FZ54" s="64">
        <f t="shared" si="300"/>
        <v>5481000000</v>
      </c>
      <c r="GA54" s="64">
        <f t="shared" si="300"/>
        <v>5220000000</v>
      </c>
      <c r="GB54" s="64">
        <f t="shared" si="300"/>
        <v>5220000000</v>
      </c>
      <c r="GC54" s="64">
        <f t="shared" si="300"/>
        <v>5220000000</v>
      </c>
      <c r="GD54" s="64">
        <f t="shared" si="300"/>
        <v>5220000000</v>
      </c>
      <c r="GE54" s="64">
        <f t="shared" si="300"/>
        <v>5220000000</v>
      </c>
      <c r="GF54" s="64">
        <f t="shared" si="300"/>
        <v>5220000000</v>
      </c>
      <c r="GG54" s="64">
        <f t="shared" si="300"/>
        <v>4959000000</v>
      </c>
      <c r="GH54" s="64">
        <f t="shared" si="300"/>
        <v>4959000000</v>
      </c>
      <c r="GI54" s="64">
        <f t="shared" si="300"/>
        <v>4959000000</v>
      </c>
      <c r="GJ54" s="64">
        <f t="shared" si="300"/>
        <v>4959000000</v>
      </c>
      <c r="GK54" s="64">
        <f t="shared" si="300"/>
        <v>4959000000</v>
      </c>
      <c r="GL54" s="64">
        <f t="shared" si="300"/>
        <v>4959000000</v>
      </c>
      <c r="GM54" s="64">
        <f t="shared" si="300"/>
        <v>4698000000</v>
      </c>
      <c r="GN54" s="64">
        <f t="shared" ref="GN54:IY54" si="301">+GM54+GN46-GN50</f>
        <v>4698000000</v>
      </c>
      <c r="GO54" s="64">
        <f t="shared" si="301"/>
        <v>4698000000</v>
      </c>
      <c r="GP54" s="64">
        <f t="shared" si="301"/>
        <v>4698000000</v>
      </c>
      <c r="GQ54" s="64">
        <f t="shared" si="301"/>
        <v>4698000000</v>
      </c>
      <c r="GR54" s="64">
        <f t="shared" si="301"/>
        <v>4698000000</v>
      </c>
      <c r="GS54" s="64">
        <f t="shared" si="301"/>
        <v>4437000000</v>
      </c>
      <c r="GT54" s="64">
        <f t="shared" si="301"/>
        <v>4437000000</v>
      </c>
      <c r="GU54" s="64">
        <f t="shared" si="301"/>
        <v>4437000000</v>
      </c>
      <c r="GV54" s="64">
        <f t="shared" si="301"/>
        <v>4437000000</v>
      </c>
      <c r="GW54" s="64">
        <f t="shared" si="301"/>
        <v>4437000000</v>
      </c>
      <c r="GX54" s="64">
        <f t="shared" si="301"/>
        <v>4437000000</v>
      </c>
      <c r="GY54" s="64">
        <f t="shared" si="301"/>
        <v>4176000000</v>
      </c>
      <c r="GZ54" s="64">
        <f t="shared" si="301"/>
        <v>4176000000</v>
      </c>
      <c r="HA54" s="64">
        <f t="shared" si="301"/>
        <v>4176000000</v>
      </c>
      <c r="HB54" s="64">
        <f t="shared" si="301"/>
        <v>4176000000</v>
      </c>
      <c r="HC54" s="64">
        <f t="shared" si="301"/>
        <v>4176000000</v>
      </c>
      <c r="HD54" s="64">
        <f t="shared" si="301"/>
        <v>4176000000</v>
      </c>
      <c r="HE54" s="64">
        <f t="shared" si="301"/>
        <v>3915000000</v>
      </c>
      <c r="HF54" s="64">
        <f t="shared" si="301"/>
        <v>3915000000</v>
      </c>
      <c r="HG54" s="64">
        <f t="shared" si="301"/>
        <v>3915000000</v>
      </c>
      <c r="HH54" s="64">
        <f t="shared" si="301"/>
        <v>3915000000</v>
      </c>
      <c r="HI54" s="64">
        <f t="shared" si="301"/>
        <v>3915000000</v>
      </c>
      <c r="HJ54" s="64">
        <f t="shared" si="301"/>
        <v>3915000000</v>
      </c>
      <c r="HK54" s="64">
        <f t="shared" si="301"/>
        <v>3654000000</v>
      </c>
      <c r="HL54" s="64">
        <f t="shared" si="301"/>
        <v>3654000000</v>
      </c>
      <c r="HM54" s="64">
        <f t="shared" si="301"/>
        <v>3654000000</v>
      </c>
      <c r="HN54" s="64">
        <f t="shared" si="301"/>
        <v>3654000000</v>
      </c>
      <c r="HO54" s="64">
        <f t="shared" si="301"/>
        <v>3654000000</v>
      </c>
      <c r="HP54" s="64">
        <f t="shared" si="301"/>
        <v>3654000000</v>
      </c>
      <c r="HQ54" s="64">
        <f t="shared" si="301"/>
        <v>3393000000</v>
      </c>
      <c r="HR54" s="64">
        <f t="shared" si="301"/>
        <v>3393000000</v>
      </c>
      <c r="HS54" s="64">
        <f t="shared" si="301"/>
        <v>3393000000</v>
      </c>
      <c r="HT54" s="64">
        <f t="shared" si="301"/>
        <v>3393000000</v>
      </c>
      <c r="HU54" s="64">
        <f t="shared" si="301"/>
        <v>3393000000</v>
      </c>
      <c r="HV54" s="64">
        <f t="shared" si="301"/>
        <v>3393000000</v>
      </c>
      <c r="HW54" s="64">
        <f t="shared" si="301"/>
        <v>3132000000</v>
      </c>
      <c r="HX54" s="64">
        <f t="shared" si="301"/>
        <v>3132000000</v>
      </c>
      <c r="HY54" s="64">
        <f t="shared" si="301"/>
        <v>3132000000</v>
      </c>
      <c r="HZ54" s="64">
        <f t="shared" si="301"/>
        <v>3132000000</v>
      </c>
      <c r="IA54" s="64">
        <f t="shared" si="301"/>
        <v>3132000000</v>
      </c>
      <c r="IB54" s="64">
        <f t="shared" si="301"/>
        <v>3132000000</v>
      </c>
      <c r="IC54" s="64">
        <f t="shared" si="301"/>
        <v>2871000000</v>
      </c>
      <c r="ID54" s="64">
        <f t="shared" si="301"/>
        <v>2871000000</v>
      </c>
      <c r="IE54" s="64">
        <f t="shared" si="301"/>
        <v>2871000000</v>
      </c>
      <c r="IF54" s="64">
        <f t="shared" si="301"/>
        <v>2871000000</v>
      </c>
      <c r="IG54" s="64">
        <f t="shared" si="301"/>
        <v>2871000000</v>
      </c>
      <c r="IH54" s="64">
        <f t="shared" si="301"/>
        <v>2871000000</v>
      </c>
      <c r="II54" s="64">
        <f t="shared" si="301"/>
        <v>2610000000</v>
      </c>
      <c r="IJ54" s="64">
        <f t="shared" si="301"/>
        <v>2610000000</v>
      </c>
      <c r="IK54" s="64">
        <f t="shared" si="301"/>
        <v>2610000000</v>
      </c>
      <c r="IL54" s="64">
        <f t="shared" si="301"/>
        <v>2610000000</v>
      </c>
      <c r="IM54" s="64">
        <f t="shared" si="301"/>
        <v>2610000000</v>
      </c>
      <c r="IN54" s="64">
        <f t="shared" si="301"/>
        <v>2610000000</v>
      </c>
      <c r="IO54" s="64">
        <f t="shared" si="301"/>
        <v>2349000000</v>
      </c>
      <c r="IP54" s="64">
        <f t="shared" si="301"/>
        <v>2349000000</v>
      </c>
      <c r="IQ54" s="64">
        <f t="shared" si="301"/>
        <v>2349000000</v>
      </c>
      <c r="IR54" s="64">
        <f t="shared" si="301"/>
        <v>2349000000</v>
      </c>
      <c r="IS54" s="64">
        <f t="shared" si="301"/>
        <v>2349000000</v>
      </c>
      <c r="IT54" s="64">
        <f t="shared" si="301"/>
        <v>2349000000</v>
      </c>
      <c r="IU54" s="64">
        <f t="shared" si="301"/>
        <v>2088000000</v>
      </c>
      <c r="IV54" s="64">
        <f t="shared" si="301"/>
        <v>2088000000</v>
      </c>
      <c r="IW54" s="64">
        <f t="shared" si="301"/>
        <v>2088000000</v>
      </c>
      <c r="IX54" s="64">
        <f t="shared" si="301"/>
        <v>2088000000</v>
      </c>
      <c r="IY54" s="64">
        <f t="shared" si="301"/>
        <v>2088000000</v>
      </c>
      <c r="IZ54" s="64">
        <f t="shared" ref="IZ54:KQ54" si="302">+IY54+IZ46-IZ50</f>
        <v>2088000000</v>
      </c>
      <c r="JA54" s="64">
        <f t="shared" si="302"/>
        <v>1827000000</v>
      </c>
      <c r="JB54" s="64">
        <f t="shared" si="302"/>
        <v>1827000000</v>
      </c>
      <c r="JC54" s="64">
        <f t="shared" si="302"/>
        <v>1827000000</v>
      </c>
      <c r="JD54" s="64">
        <f t="shared" si="302"/>
        <v>1827000000</v>
      </c>
      <c r="JE54" s="64">
        <f t="shared" si="302"/>
        <v>1827000000</v>
      </c>
      <c r="JF54" s="64">
        <f t="shared" si="302"/>
        <v>1827000000</v>
      </c>
      <c r="JG54" s="64">
        <f t="shared" si="302"/>
        <v>1566000000</v>
      </c>
      <c r="JH54" s="64">
        <f t="shared" si="302"/>
        <v>1566000000</v>
      </c>
      <c r="JI54" s="64">
        <f t="shared" si="302"/>
        <v>1566000000</v>
      </c>
      <c r="JJ54" s="64">
        <f t="shared" si="302"/>
        <v>1566000000</v>
      </c>
      <c r="JK54" s="64">
        <f t="shared" si="302"/>
        <v>1566000000</v>
      </c>
      <c r="JL54" s="64">
        <f t="shared" si="302"/>
        <v>1566000000</v>
      </c>
      <c r="JM54" s="64">
        <f t="shared" si="302"/>
        <v>1305000000</v>
      </c>
      <c r="JN54" s="64">
        <f t="shared" si="302"/>
        <v>1305000000</v>
      </c>
      <c r="JO54" s="64">
        <f t="shared" si="302"/>
        <v>1305000000</v>
      </c>
      <c r="JP54" s="64">
        <f t="shared" si="302"/>
        <v>1305000000</v>
      </c>
      <c r="JQ54" s="64">
        <f t="shared" si="302"/>
        <v>1305000000</v>
      </c>
      <c r="JR54" s="64">
        <f t="shared" si="302"/>
        <v>1305000000</v>
      </c>
      <c r="JS54" s="64">
        <f t="shared" si="302"/>
        <v>1044000000</v>
      </c>
      <c r="JT54" s="64">
        <f t="shared" si="302"/>
        <v>1044000000</v>
      </c>
      <c r="JU54" s="64">
        <f t="shared" si="302"/>
        <v>1044000000</v>
      </c>
      <c r="JV54" s="64">
        <f t="shared" si="302"/>
        <v>1044000000</v>
      </c>
      <c r="JW54" s="64">
        <f t="shared" si="302"/>
        <v>1044000000</v>
      </c>
      <c r="JX54" s="64">
        <f t="shared" si="302"/>
        <v>1044000000</v>
      </c>
      <c r="JY54" s="64">
        <f t="shared" si="302"/>
        <v>783000000</v>
      </c>
      <c r="JZ54" s="64">
        <f t="shared" si="302"/>
        <v>783000000</v>
      </c>
      <c r="KA54" s="64">
        <f t="shared" si="302"/>
        <v>783000000</v>
      </c>
      <c r="KB54" s="64">
        <f t="shared" si="302"/>
        <v>783000000</v>
      </c>
      <c r="KC54" s="64">
        <f t="shared" si="302"/>
        <v>783000000</v>
      </c>
      <c r="KD54" s="64">
        <f t="shared" si="302"/>
        <v>783000000</v>
      </c>
      <c r="KE54" s="64">
        <f t="shared" si="302"/>
        <v>522000000</v>
      </c>
      <c r="KF54" s="64">
        <f t="shared" si="302"/>
        <v>522000000</v>
      </c>
      <c r="KG54" s="64">
        <f t="shared" si="302"/>
        <v>522000000</v>
      </c>
      <c r="KH54" s="64">
        <f t="shared" si="302"/>
        <v>522000000</v>
      </c>
      <c r="KI54" s="64">
        <f t="shared" si="302"/>
        <v>522000000</v>
      </c>
      <c r="KJ54" s="64">
        <f t="shared" si="302"/>
        <v>522000000</v>
      </c>
      <c r="KK54" s="64">
        <f t="shared" si="302"/>
        <v>261000000</v>
      </c>
      <c r="KL54" s="64">
        <f t="shared" si="302"/>
        <v>261000000</v>
      </c>
      <c r="KM54" s="64">
        <f t="shared" si="302"/>
        <v>261000000</v>
      </c>
      <c r="KN54" s="64">
        <f t="shared" si="302"/>
        <v>261000000</v>
      </c>
      <c r="KO54" s="64">
        <f t="shared" si="302"/>
        <v>261000000</v>
      </c>
      <c r="KP54" s="64">
        <f t="shared" si="302"/>
        <v>261000000</v>
      </c>
      <c r="KQ54" s="64">
        <f t="shared" si="302"/>
        <v>0</v>
      </c>
    </row>
    <row r="55" spans="1:303" customFormat="1" ht="15" thickBot="1" x14ac:dyDescent="0.35"/>
    <row r="56" spans="1:303" ht="16.2" thickBot="1" x14ac:dyDescent="0.35">
      <c r="A56" s="1007" t="s">
        <v>285</v>
      </c>
      <c r="C56" s="16">
        <f>+SUM(D50:O50)</f>
        <v>522000000</v>
      </c>
      <c r="D56" s="118">
        <f t="shared" ref="D56:BO56" si="303">+SUM(E50:P50)</f>
        <v>522000000</v>
      </c>
      <c r="E56" s="118">
        <f t="shared" si="303"/>
        <v>522000000</v>
      </c>
      <c r="F56" s="118">
        <f t="shared" si="303"/>
        <v>522000000</v>
      </c>
      <c r="G56" s="118">
        <f t="shared" si="303"/>
        <v>522000000</v>
      </c>
      <c r="H56" s="118">
        <f t="shared" si="303"/>
        <v>522000000</v>
      </c>
      <c r="I56" s="118">
        <f t="shared" si="303"/>
        <v>522000000</v>
      </c>
      <c r="J56" s="118">
        <f t="shared" si="303"/>
        <v>522000000</v>
      </c>
      <c r="K56" s="118">
        <f t="shared" si="303"/>
        <v>522000000</v>
      </c>
      <c r="L56" s="118">
        <f t="shared" si="303"/>
        <v>522000000</v>
      </c>
      <c r="M56" s="118">
        <f t="shared" si="303"/>
        <v>522000000</v>
      </c>
      <c r="N56" s="118">
        <f t="shared" si="303"/>
        <v>522000000</v>
      </c>
      <c r="O56" s="118">
        <f t="shared" si="303"/>
        <v>522000000</v>
      </c>
      <c r="P56" s="118">
        <f t="shared" si="303"/>
        <v>522000000</v>
      </c>
      <c r="Q56" s="118">
        <f t="shared" si="303"/>
        <v>522000000</v>
      </c>
      <c r="R56" s="118">
        <f t="shared" si="303"/>
        <v>522000000</v>
      </c>
      <c r="S56" s="118">
        <f t="shared" si="303"/>
        <v>522000000</v>
      </c>
      <c r="T56" s="118">
        <f t="shared" si="303"/>
        <v>522000000</v>
      </c>
      <c r="U56" s="118">
        <f t="shared" si="303"/>
        <v>522000000</v>
      </c>
      <c r="V56" s="118">
        <f t="shared" si="303"/>
        <v>522000000</v>
      </c>
      <c r="W56" s="118">
        <f t="shared" si="303"/>
        <v>522000000</v>
      </c>
      <c r="X56" s="118">
        <f t="shared" si="303"/>
        <v>522000000</v>
      </c>
      <c r="Y56" s="118">
        <f t="shared" si="303"/>
        <v>522000000</v>
      </c>
      <c r="Z56" s="118">
        <f t="shared" si="303"/>
        <v>522000000</v>
      </c>
      <c r="AA56" s="118">
        <f t="shared" si="303"/>
        <v>522000000</v>
      </c>
      <c r="AB56" s="118">
        <f t="shared" si="303"/>
        <v>522000000</v>
      </c>
      <c r="AC56" s="118">
        <f t="shared" si="303"/>
        <v>522000000</v>
      </c>
      <c r="AD56" s="118">
        <f t="shared" si="303"/>
        <v>522000000</v>
      </c>
      <c r="AE56" s="118">
        <f t="shared" si="303"/>
        <v>522000000</v>
      </c>
      <c r="AF56" s="118">
        <f t="shared" si="303"/>
        <v>522000000</v>
      </c>
      <c r="AG56" s="118">
        <f t="shared" si="303"/>
        <v>522000000</v>
      </c>
      <c r="AH56" s="118">
        <f t="shared" si="303"/>
        <v>522000000</v>
      </c>
      <c r="AI56" s="118">
        <f t="shared" si="303"/>
        <v>522000000</v>
      </c>
      <c r="AJ56" s="118">
        <f t="shared" si="303"/>
        <v>522000000</v>
      </c>
      <c r="AK56" s="118">
        <f t="shared" si="303"/>
        <v>522000000</v>
      </c>
      <c r="AL56" s="118">
        <f t="shared" si="303"/>
        <v>522000000</v>
      </c>
      <c r="AM56" s="118">
        <f t="shared" si="303"/>
        <v>522000000</v>
      </c>
      <c r="AN56" s="118">
        <f t="shared" si="303"/>
        <v>522000000</v>
      </c>
      <c r="AO56" s="118">
        <f t="shared" si="303"/>
        <v>522000000</v>
      </c>
      <c r="AP56" s="118">
        <f t="shared" si="303"/>
        <v>522000000</v>
      </c>
      <c r="AQ56" s="118">
        <f t="shared" si="303"/>
        <v>522000000</v>
      </c>
      <c r="AR56" s="118">
        <f t="shared" si="303"/>
        <v>522000000</v>
      </c>
      <c r="AS56" s="118">
        <f t="shared" si="303"/>
        <v>522000000</v>
      </c>
      <c r="AT56" s="118">
        <f t="shared" si="303"/>
        <v>522000000</v>
      </c>
      <c r="AU56" s="118">
        <f t="shared" si="303"/>
        <v>522000000</v>
      </c>
      <c r="AV56" s="118">
        <f t="shared" si="303"/>
        <v>522000000</v>
      </c>
      <c r="AW56" s="118">
        <f t="shared" si="303"/>
        <v>522000000</v>
      </c>
      <c r="AX56" s="118">
        <f t="shared" si="303"/>
        <v>522000000</v>
      </c>
      <c r="AY56" s="118">
        <f t="shared" si="303"/>
        <v>522000000</v>
      </c>
      <c r="AZ56" s="118">
        <f t="shared" si="303"/>
        <v>522000000</v>
      </c>
      <c r="BA56" s="118">
        <f t="shared" si="303"/>
        <v>522000000</v>
      </c>
      <c r="BB56" s="118">
        <f t="shared" si="303"/>
        <v>522000000</v>
      </c>
      <c r="BC56" s="118">
        <f t="shared" si="303"/>
        <v>522000000</v>
      </c>
      <c r="BD56" s="118">
        <f t="shared" si="303"/>
        <v>522000000</v>
      </c>
      <c r="BE56" s="118">
        <f t="shared" si="303"/>
        <v>522000000</v>
      </c>
      <c r="BF56" s="118">
        <f t="shared" si="303"/>
        <v>522000000</v>
      </c>
      <c r="BG56" s="118">
        <f t="shared" si="303"/>
        <v>522000000</v>
      </c>
      <c r="BH56" s="118">
        <f t="shared" si="303"/>
        <v>522000000</v>
      </c>
      <c r="BI56" s="118">
        <f t="shared" si="303"/>
        <v>522000000</v>
      </c>
      <c r="BJ56" s="118">
        <f t="shared" si="303"/>
        <v>522000000</v>
      </c>
      <c r="BK56" s="118">
        <f t="shared" si="303"/>
        <v>522000000</v>
      </c>
      <c r="BL56" s="118">
        <f t="shared" si="303"/>
        <v>522000000</v>
      </c>
      <c r="BM56" s="118">
        <f t="shared" si="303"/>
        <v>522000000</v>
      </c>
      <c r="BN56" s="118">
        <f t="shared" si="303"/>
        <v>522000000</v>
      </c>
      <c r="BO56" s="118">
        <f t="shared" si="303"/>
        <v>522000000</v>
      </c>
      <c r="BP56" s="118">
        <f t="shared" ref="BP56:EA56" si="304">+SUM(BQ50:CB50)</f>
        <v>522000000</v>
      </c>
      <c r="BQ56" s="118">
        <f t="shared" si="304"/>
        <v>522000000</v>
      </c>
      <c r="BR56" s="118">
        <f t="shared" si="304"/>
        <v>522000000</v>
      </c>
      <c r="BS56" s="118">
        <f t="shared" si="304"/>
        <v>522000000</v>
      </c>
      <c r="BT56" s="118">
        <f t="shared" si="304"/>
        <v>522000000</v>
      </c>
      <c r="BU56" s="118">
        <f t="shared" si="304"/>
        <v>522000000</v>
      </c>
      <c r="BV56" s="118">
        <f t="shared" si="304"/>
        <v>522000000</v>
      </c>
      <c r="BW56" s="118">
        <f t="shared" si="304"/>
        <v>522000000</v>
      </c>
      <c r="BX56" s="118">
        <f t="shared" si="304"/>
        <v>522000000</v>
      </c>
      <c r="BY56" s="118">
        <f t="shared" si="304"/>
        <v>522000000</v>
      </c>
      <c r="BZ56" s="118">
        <f t="shared" si="304"/>
        <v>522000000</v>
      </c>
      <c r="CA56" s="118">
        <f t="shared" si="304"/>
        <v>522000000</v>
      </c>
      <c r="CB56" s="118">
        <f t="shared" si="304"/>
        <v>522000000</v>
      </c>
      <c r="CC56" s="118">
        <f t="shared" si="304"/>
        <v>522000000</v>
      </c>
      <c r="CD56" s="118">
        <f t="shared" si="304"/>
        <v>522000000</v>
      </c>
      <c r="CE56" s="118">
        <f t="shared" si="304"/>
        <v>522000000</v>
      </c>
      <c r="CF56" s="118">
        <f t="shared" si="304"/>
        <v>522000000</v>
      </c>
      <c r="CG56" s="118">
        <f t="shared" si="304"/>
        <v>522000000</v>
      </c>
      <c r="CH56" s="118">
        <f t="shared" si="304"/>
        <v>522000000</v>
      </c>
      <c r="CI56" s="118">
        <f t="shared" si="304"/>
        <v>522000000</v>
      </c>
      <c r="CJ56" s="118">
        <f t="shared" si="304"/>
        <v>522000000</v>
      </c>
      <c r="CK56" s="118">
        <f t="shared" si="304"/>
        <v>522000000</v>
      </c>
      <c r="CL56" s="118">
        <f t="shared" si="304"/>
        <v>522000000</v>
      </c>
      <c r="CM56" s="118">
        <f t="shared" si="304"/>
        <v>522000000</v>
      </c>
      <c r="CN56" s="118">
        <f>+SUM(CO50:CZ50)</f>
        <v>522000000</v>
      </c>
      <c r="CO56" s="118">
        <f t="shared" si="304"/>
        <v>522000000</v>
      </c>
      <c r="CP56" s="118">
        <f t="shared" si="304"/>
        <v>522000000</v>
      </c>
      <c r="CQ56" s="118">
        <f>+SUM(CR50:DC50)</f>
        <v>522000000</v>
      </c>
      <c r="CR56" s="118">
        <f t="shared" si="304"/>
        <v>522000000</v>
      </c>
      <c r="CS56" s="118">
        <f t="shared" si="304"/>
        <v>522000000</v>
      </c>
      <c r="CT56" s="118">
        <f>+SUM(CU50:DF50)</f>
        <v>522000000</v>
      </c>
      <c r="CU56" s="118">
        <f t="shared" si="304"/>
        <v>522000000</v>
      </c>
      <c r="CV56" s="118">
        <f t="shared" si="304"/>
        <v>522000000</v>
      </c>
      <c r="CW56" s="118">
        <f t="shared" si="304"/>
        <v>522000000</v>
      </c>
      <c r="CX56" s="118">
        <f t="shared" si="304"/>
        <v>522000000</v>
      </c>
      <c r="CY56" s="118">
        <f t="shared" si="304"/>
        <v>522000000</v>
      </c>
      <c r="CZ56" s="118">
        <f t="shared" si="304"/>
        <v>522000000</v>
      </c>
      <c r="DA56" s="118">
        <f t="shared" si="304"/>
        <v>522000000</v>
      </c>
      <c r="DB56" s="118">
        <f t="shared" si="304"/>
        <v>522000000</v>
      </c>
      <c r="DC56" s="118">
        <f t="shared" si="304"/>
        <v>522000000</v>
      </c>
      <c r="DD56" s="118">
        <f t="shared" si="304"/>
        <v>522000000</v>
      </c>
      <c r="DE56" s="118">
        <f t="shared" si="304"/>
        <v>522000000</v>
      </c>
      <c r="DF56" s="118">
        <f>+SUM(DG50:DR50)</f>
        <v>522000000</v>
      </c>
      <c r="DG56" s="118">
        <f t="shared" si="304"/>
        <v>522000000</v>
      </c>
      <c r="DH56" s="118">
        <f t="shared" si="304"/>
        <v>522000000</v>
      </c>
      <c r="DI56" s="118">
        <f t="shared" si="304"/>
        <v>522000000</v>
      </c>
      <c r="DJ56" s="118">
        <f t="shared" si="304"/>
        <v>522000000</v>
      </c>
      <c r="DK56" s="118">
        <f t="shared" si="304"/>
        <v>522000000</v>
      </c>
      <c r="DL56" s="118">
        <f t="shared" si="304"/>
        <v>522000000</v>
      </c>
      <c r="DM56" s="118">
        <f t="shared" si="304"/>
        <v>522000000</v>
      </c>
      <c r="DN56" s="118">
        <f t="shared" si="304"/>
        <v>522000000</v>
      </c>
      <c r="DO56" s="118">
        <f t="shared" si="304"/>
        <v>522000000</v>
      </c>
      <c r="DP56" s="118">
        <f t="shared" si="304"/>
        <v>522000000</v>
      </c>
      <c r="DQ56" s="118">
        <f t="shared" si="304"/>
        <v>522000000</v>
      </c>
      <c r="DR56" s="118">
        <f t="shared" si="304"/>
        <v>522000000</v>
      </c>
      <c r="DS56" s="118">
        <f t="shared" si="304"/>
        <v>522000000</v>
      </c>
      <c r="DT56" s="118">
        <f t="shared" si="304"/>
        <v>522000000</v>
      </c>
      <c r="DU56" s="118">
        <f t="shared" si="304"/>
        <v>522000000</v>
      </c>
      <c r="DV56" s="118">
        <f t="shared" si="304"/>
        <v>522000000</v>
      </c>
      <c r="DW56" s="118">
        <f t="shared" si="304"/>
        <v>522000000</v>
      </c>
      <c r="DX56" s="118">
        <f t="shared" si="304"/>
        <v>522000000</v>
      </c>
      <c r="DY56" s="118">
        <f t="shared" si="304"/>
        <v>522000000</v>
      </c>
      <c r="DZ56" s="118">
        <f t="shared" si="304"/>
        <v>522000000</v>
      </c>
      <c r="EA56" s="118">
        <f t="shared" si="304"/>
        <v>522000000</v>
      </c>
      <c r="EB56" s="118">
        <f t="shared" ref="EB56:GM56" si="305">+SUM(EC50:EN50)</f>
        <v>522000000</v>
      </c>
      <c r="EC56" s="118">
        <f t="shared" si="305"/>
        <v>522000000</v>
      </c>
      <c r="ED56" s="118">
        <f t="shared" si="305"/>
        <v>522000000</v>
      </c>
      <c r="EE56" s="118">
        <f t="shared" si="305"/>
        <v>522000000</v>
      </c>
      <c r="EF56" s="118">
        <f t="shared" si="305"/>
        <v>522000000</v>
      </c>
      <c r="EG56" s="118">
        <f t="shared" si="305"/>
        <v>522000000</v>
      </c>
      <c r="EH56" s="118">
        <f t="shared" si="305"/>
        <v>522000000</v>
      </c>
      <c r="EI56" s="118">
        <f t="shared" si="305"/>
        <v>522000000</v>
      </c>
      <c r="EJ56" s="118">
        <f t="shared" si="305"/>
        <v>522000000</v>
      </c>
      <c r="EK56" s="118">
        <f t="shared" si="305"/>
        <v>522000000</v>
      </c>
      <c r="EL56" s="118">
        <f t="shared" si="305"/>
        <v>522000000</v>
      </c>
      <c r="EM56" s="118">
        <f t="shared" si="305"/>
        <v>522000000</v>
      </c>
      <c r="EN56" s="118">
        <f t="shared" si="305"/>
        <v>522000000</v>
      </c>
      <c r="EO56" s="118">
        <f t="shared" si="305"/>
        <v>522000000</v>
      </c>
      <c r="EP56" s="118">
        <f t="shared" si="305"/>
        <v>522000000</v>
      </c>
      <c r="EQ56" s="118">
        <f t="shared" si="305"/>
        <v>522000000</v>
      </c>
      <c r="ER56" s="118">
        <f t="shared" si="305"/>
        <v>522000000</v>
      </c>
      <c r="ES56" s="118">
        <f t="shared" si="305"/>
        <v>522000000</v>
      </c>
      <c r="ET56" s="118">
        <f t="shared" si="305"/>
        <v>522000000</v>
      </c>
      <c r="EU56" s="118">
        <f t="shared" si="305"/>
        <v>522000000</v>
      </c>
      <c r="EV56" s="118">
        <f t="shared" si="305"/>
        <v>522000000</v>
      </c>
      <c r="EW56" s="118">
        <f t="shared" si="305"/>
        <v>522000000</v>
      </c>
      <c r="EX56" s="118">
        <f t="shared" si="305"/>
        <v>522000000</v>
      </c>
      <c r="EY56" s="118">
        <f t="shared" si="305"/>
        <v>522000000</v>
      </c>
      <c r="EZ56" s="118">
        <f t="shared" si="305"/>
        <v>522000000</v>
      </c>
      <c r="FA56" s="118">
        <f t="shared" si="305"/>
        <v>522000000</v>
      </c>
      <c r="FB56" s="118">
        <f t="shared" si="305"/>
        <v>522000000</v>
      </c>
      <c r="FC56" s="118">
        <f t="shared" si="305"/>
        <v>522000000</v>
      </c>
      <c r="FD56" s="118">
        <f t="shared" si="305"/>
        <v>522000000</v>
      </c>
      <c r="FE56" s="118">
        <f t="shared" si="305"/>
        <v>522000000</v>
      </c>
      <c r="FF56" s="118">
        <f t="shared" si="305"/>
        <v>522000000</v>
      </c>
      <c r="FG56" s="118">
        <f t="shared" si="305"/>
        <v>522000000</v>
      </c>
      <c r="FH56" s="118">
        <f t="shared" si="305"/>
        <v>522000000</v>
      </c>
      <c r="FI56" s="118">
        <f t="shared" si="305"/>
        <v>522000000</v>
      </c>
      <c r="FJ56" s="118">
        <f t="shared" si="305"/>
        <v>522000000</v>
      </c>
      <c r="FK56" s="118">
        <f t="shared" si="305"/>
        <v>522000000</v>
      </c>
      <c r="FL56" s="118">
        <f t="shared" si="305"/>
        <v>522000000</v>
      </c>
      <c r="FM56" s="118">
        <f t="shared" si="305"/>
        <v>522000000</v>
      </c>
      <c r="FN56" s="118">
        <f t="shared" si="305"/>
        <v>522000000</v>
      </c>
      <c r="FO56" s="118">
        <f t="shared" si="305"/>
        <v>522000000</v>
      </c>
      <c r="FP56" s="118">
        <f t="shared" si="305"/>
        <v>522000000</v>
      </c>
      <c r="FQ56" s="118">
        <f t="shared" si="305"/>
        <v>522000000</v>
      </c>
      <c r="FR56" s="118">
        <f t="shared" si="305"/>
        <v>522000000</v>
      </c>
      <c r="FS56" s="118">
        <f t="shared" si="305"/>
        <v>522000000</v>
      </c>
      <c r="FT56" s="118">
        <f t="shared" si="305"/>
        <v>522000000</v>
      </c>
      <c r="FU56" s="118">
        <f t="shared" si="305"/>
        <v>522000000</v>
      </c>
      <c r="FV56" s="118">
        <f t="shared" si="305"/>
        <v>522000000</v>
      </c>
      <c r="FW56" s="118">
        <f t="shared" si="305"/>
        <v>522000000</v>
      </c>
      <c r="FX56" s="118">
        <f t="shared" si="305"/>
        <v>522000000</v>
      </c>
      <c r="FY56" s="118">
        <f t="shared" si="305"/>
        <v>522000000</v>
      </c>
      <c r="FZ56" s="118">
        <f t="shared" si="305"/>
        <v>522000000</v>
      </c>
      <c r="GA56" s="118">
        <f t="shared" si="305"/>
        <v>522000000</v>
      </c>
      <c r="GB56" s="118">
        <f t="shared" si="305"/>
        <v>522000000</v>
      </c>
      <c r="GC56" s="118">
        <f t="shared" si="305"/>
        <v>522000000</v>
      </c>
      <c r="GD56" s="118">
        <f t="shared" si="305"/>
        <v>522000000</v>
      </c>
      <c r="GE56" s="118">
        <f t="shared" si="305"/>
        <v>522000000</v>
      </c>
      <c r="GF56" s="118">
        <f t="shared" si="305"/>
        <v>522000000</v>
      </c>
      <c r="GG56" s="118">
        <f t="shared" si="305"/>
        <v>522000000</v>
      </c>
      <c r="GH56" s="118">
        <f t="shared" si="305"/>
        <v>522000000</v>
      </c>
      <c r="GI56" s="118">
        <f t="shared" si="305"/>
        <v>522000000</v>
      </c>
      <c r="GJ56" s="118">
        <f t="shared" si="305"/>
        <v>522000000</v>
      </c>
      <c r="GK56" s="118">
        <f t="shared" si="305"/>
        <v>522000000</v>
      </c>
      <c r="GL56" s="118">
        <f t="shared" si="305"/>
        <v>522000000</v>
      </c>
      <c r="GM56" s="118">
        <f t="shared" si="305"/>
        <v>522000000</v>
      </c>
      <c r="GN56" s="118">
        <f t="shared" ref="GN56:IY56" si="306">+SUM(GO50:GZ50)</f>
        <v>522000000</v>
      </c>
      <c r="GO56" s="118">
        <f t="shared" si="306"/>
        <v>522000000</v>
      </c>
      <c r="GP56" s="118">
        <f t="shared" si="306"/>
        <v>522000000</v>
      </c>
      <c r="GQ56" s="118">
        <f t="shared" si="306"/>
        <v>522000000</v>
      </c>
      <c r="GR56" s="118">
        <f t="shared" si="306"/>
        <v>522000000</v>
      </c>
      <c r="GS56" s="118">
        <f t="shared" si="306"/>
        <v>522000000</v>
      </c>
      <c r="GT56" s="118">
        <f t="shared" si="306"/>
        <v>522000000</v>
      </c>
      <c r="GU56" s="118">
        <f t="shared" si="306"/>
        <v>522000000</v>
      </c>
      <c r="GV56" s="118">
        <f t="shared" si="306"/>
        <v>522000000</v>
      </c>
      <c r="GW56" s="118">
        <f t="shared" si="306"/>
        <v>522000000</v>
      </c>
      <c r="GX56" s="118">
        <f t="shared" si="306"/>
        <v>522000000</v>
      </c>
      <c r="GY56" s="118">
        <f t="shared" si="306"/>
        <v>522000000</v>
      </c>
      <c r="GZ56" s="118">
        <f t="shared" si="306"/>
        <v>522000000</v>
      </c>
      <c r="HA56" s="118">
        <f t="shared" si="306"/>
        <v>522000000</v>
      </c>
      <c r="HB56" s="118">
        <f t="shared" si="306"/>
        <v>522000000</v>
      </c>
      <c r="HC56" s="118">
        <f t="shared" si="306"/>
        <v>522000000</v>
      </c>
      <c r="HD56" s="118">
        <f t="shared" si="306"/>
        <v>522000000</v>
      </c>
      <c r="HE56" s="118">
        <f t="shared" si="306"/>
        <v>522000000</v>
      </c>
      <c r="HF56" s="118">
        <f t="shared" si="306"/>
        <v>522000000</v>
      </c>
      <c r="HG56" s="118">
        <f t="shared" si="306"/>
        <v>522000000</v>
      </c>
      <c r="HH56" s="118">
        <f t="shared" si="306"/>
        <v>522000000</v>
      </c>
      <c r="HI56" s="118">
        <f t="shared" si="306"/>
        <v>522000000</v>
      </c>
      <c r="HJ56" s="118">
        <f t="shared" si="306"/>
        <v>522000000</v>
      </c>
      <c r="HK56" s="118">
        <f t="shared" si="306"/>
        <v>522000000</v>
      </c>
      <c r="HL56" s="118">
        <f t="shared" si="306"/>
        <v>522000000</v>
      </c>
      <c r="HM56" s="118">
        <f t="shared" si="306"/>
        <v>522000000</v>
      </c>
      <c r="HN56" s="118">
        <f t="shared" si="306"/>
        <v>522000000</v>
      </c>
      <c r="HO56" s="118">
        <f t="shared" si="306"/>
        <v>522000000</v>
      </c>
      <c r="HP56" s="118">
        <f t="shared" si="306"/>
        <v>522000000</v>
      </c>
      <c r="HQ56" s="118">
        <f t="shared" si="306"/>
        <v>522000000</v>
      </c>
      <c r="HR56" s="118">
        <f t="shared" si="306"/>
        <v>522000000</v>
      </c>
      <c r="HS56" s="118">
        <f t="shared" si="306"/>
        <v>522000000</v>
      </c>
      <c r="HT56" s="118">
        <f t="shared" si="306"/>
        <v>522000000</v>
      </c>
      <c r="HU56" s="118">
        <f t="shared" si="306"/>
        <v>522000000</v>
      </c>
      <c r="HV56" s="118">
        <f t="shared" si="306"/>
        <v>522000000</v>
      </c>
      <c r="HW56" s="118">
        <f t="shared" si="306"/>
        <v>522000000</v>
      </c>
      <c r="HX56" s="118">
        <f t="shared" si="306"/>
        <v>522000000</v>
      </c>
      <c r="HY56" s="118">
        <f t="shared" si="306"/>
        <v>522000000</v>
      </c>
      <c r="HZ56" s="118">
        <f t="shared" si="306"/>
        <v>522000000</v>
      </c>
      <c r="IA56" s="118">
        <f t="shared" si="306"/>
        <v>522000000</v>
      </c>
      <c r="IB56" s="118">
        <f t="shared" si="306"/>
        <v>522000000</v>
      </c>
      <c r="IC56" s="118">
        <f t="shared" si="306"/>
        <v>522000000</v>
      </c>
      <c r="ID56" s="118">
        <f t="shared" si="306"/>
        <v>522000000</v>
      </c>
      <c r="IE56" s="118">
        <f t="shared" si="306"/>
        <v>522000000</v>
      </c>
      <c r="IF56" s="118">
        <f t="shared" si="306"/>
        <v>522000000</v>
      </c>
      <c r="IG56" s="118">
        <f t="shared" si="306"/>
        <v>522000000</v>
      </c>
      <c r="IH56" s="118">
        <f t="shared" si="306"/>
        <v>522000000</v>
      </c>
      <c r="II56" s="118">
        <f t="shared" si="306"/>
        <v>522000000</v>
      </c>
      <c r="IJ56" s="118">
        <f t="shared" si="306"/>
        <v>522000000</v>
      </c>
      <c r="IK56" s="118">
        <f t="shared" si="306"/>
        <v>522000000</v>
      </c>
      <c r="IL56" s="118">
        <f t="shared" si="306"/>
        <v>522000000</v>
      </c>
      <c r="IM56" s="118">
        <f t="shared" si="306"/>
        <v>522000000</v>
      </c>
      <c r="IN56" s="118">
        <f t="shared" si="306"/>
        <v>522000000</v>
      </c>
      <c r="IO56" s="118">
        <f t="shared" si="306"/>
        <v>522000000</v>
      </c>
      <c r="IP56" s="118">
        <f t="shared" si="306"/>
        <v>522000000</v>
      </c>
      <c r="IQ56" s="118">
        <f t="shared" si="306"/>
        <v>522000000</v>
      </c>
      <c r="IR56" s="118">
        <f t="shared" si="306"/>
        <v>522000000</v>
      </c>
      <c r="IS56" s="118">
        <f t="shared" si="306"/>
        <v>522000000</v>
      </c>
      <c r="IT56" s="118">
        <f t="shared" si="306"/>
        <v>522000000</v>
      </c>
      <c r="IU56" s="118">
        <f t="shared" si="306"/>
        <v>522000000</v>
      </c>
      <c r="IV56" s="118">
        <f t="shared" si="306"/>
        <v>522000000</v>
      </c>
      <c r="IW56" s="118">
        <f t="shared" si="306"/>
        <v>522000000</v>
      </c>
      <c r="IX56" s="118">
        <f t="shared" si="306"/>
        <v>522000000</v>
      </c>
      <c r="IY56" s="118">
        <f t="shared" si="306"/>
        <v>522000000</v>
      </c>
      <c r="IZ56" s="118">
        <f t="shared" ref="IZ56:KQ56" si="307">+SUM(JA50:JL50)</f>
        <v>522000000</v>
      </c>
      <c r="JA56" s="118">
        <f t="shared" si="307"/>
        <v>522000000</v>
      </c>
      <c r="JB56" s="118">
        <f t="shared" si="307"/>
        <v>522000000</v>
      </c>
      <c r="JC56" s="118">
        <f t="shared" si="307"/>
        <v>522000000</v>
      </c>
      <c r="JD56" s="118">
        <f t="shared" si="307"/>
        <v>522000000</v>
      </c>
      <c r="JE56" s="118">
        <f t="shared" si="307"/>
        <v>522000000</v>
      </c>
      <c r="JF56" s="118">
        <f t="shared" si="307"/>
        <v>522000000</v>
      </c>
      <c r="JG56" s="118">
        <f t="shared" si="307"/>
        <v>522000000</v>
      </c>
      <c r="JH56" s="118">
        <f t="shared" si="307"/>
        <v>522000000</v>
      </c>
      <c r="JI56" s="118">
        <f t="shared" si="307"/>
        <v>522000000</v>
      </c>
      <c r="JJ56" s="118">
        <f t="shared" si="307"/>
        <v>522000000</v>
      </c>
      <c r="JK56" s="118">
        <f t="shared" si="307"/>
        <v>522000000</v>
      </c>
      <c r="JL56" s="118">
        <f t="shared" si="307"/>
        <v>522000000</v>
      </c>
      <c r="JM56" s="118">
        <f t="shared" si="307"/>
        <v>522000000</v>
      </c>
      <c r="JN56" s="118">
        <f t="shared" si="307"/>
        <v>522000000</v>
      </c>
      <c r="JO56" s="118">
        <f t="shared" si="307"/>
        <v>522000000</v>
      </c>
      <c r="JP56" s="118">
        <f t="shared" si="307"/>
        <v>522000000</v>
      </c>
      <c r="JQ56" s="118">
        <f t="shared" si="307"/>
        <v>522000000</v>
      </c>
      <c r="JR56" s="118">
        <f t="shared" si="307"/>
        <v>522000000</v>
      </c>
      <c r="JS56" s="118">
        <f t="shared" si="307"/>
        <v>522000000</v>
      </c>
      <c r="JT56" s="118">
        <f t="shared" si="307"/>
        <v>522000000</v>
      </c>
      <c r="JU56" s="118">
        <f t="shared" si="307"/>
        <v>522000000</v>
      </c>
      <c r="JV56" s="118">
        <f t="shared" si="307"/>
        <v>522000000</v>
      </c>
      <c r="JW56" s="118">
        <f t="shared" si="307"/>
        <v>522000000</v>
      </c>
      <c r="JX56" s="118">
        <f t="shared" si="307"/>
        <v>522000000</v>
      </c>
      <c r="JY56" s="118">
        <f t="shared" si="307"/>
        <v>522000000</v>
      </c>
      <c r="JZ56" s="118">
        <f t="shared" si="307"/>
        <v>522000000</v>
      </c>
      <c r="KA56" s="118">
        <f t="shared" si="307"/>
        <v>522000000</v>
      </c>
      <c r="KB56" s="118">
        <f t="shared" si="307"/>
        <v>522000000</v>
      </c>
      <c r="KC56" s="118">
        <f t="shared" si="307"/>
        <v>522000000</v>
      </c>
      <c r="KD56" s="118">
        <f t="shared" si="307"/>
        <v>522000000</v>
      </c>
      <c r="KE56" s="118">
        <f t="shared" si="307"/>
        <v>522000000</v>
      </c>
      <c r="KF56" s="118">
        <f t="shared" si="307"/>
        <v>522000000</v>
      </c>
      <c r="KG56" s="118">
        <f t="shared" si="307"/>
        <v>522000000</v>
      </c>
      <c r="KH56" s="118">
        <f t="shared" si="307"/>
        <v>522000000</v>
      </c>
      <c r="KI56" s="118">
        <f t="shared" si="307"/>
        <v>522000000</v>
      </c>
      <c r="KJ56" s="118">
        <f t="shared" si="307"/>
        <v>522000000</v>
      </c>
      <c r="KK56" s="118">
        <f t="shared" si="307"/>
        <v>261000000</v>
      </c>
      <c r="KL56" s="118">
        <f t="shared" si="307"/>
        <v>261000000</v>
      </c>
      <c r="KM56" s="118">
        <f t="shared" si="307"/>
        <v>261000000</v>
      </c>
      <c r="KN56" s="118">
        <f t="shared" si="307"/>
        <v>261000000</v>
      </c>
      <c r="KO56" s="118">
        <f t="shared" si="307"/>
        <v>261000000</v>
      </c>
      <c r="KP56" s="118">
        <f>+SUM(KQ50:LB50)</f>
        <v>261000000</v>
      </c>
      <c r="KQ56" s="118">
        <f t="shared" si="307"/>
        <v>0</v>
      </c>
    </row>
    <row r="57" spans="1:303" ht="16.2" thickBot="1" x14ac:dyDescent="0.35">
      <c r="A57" s="1007" t="s">
        <v>286</v>
      </c>
      <c r="C57" s="64">
        <f>+C54-C56</f>
        <v>12528000000</v>
      </c>
      <c r="D57" s="118">
        <f t="shared" ref="D57:BO57" si="308">+D54-D56</f>
        <v>12528000000</v>
      </c>
      <c r="E57" s="118">
        <f t="shared" si="308"/>
        <v>12528000000</v>
      </c>
      <c r="F57" s="118">
        <f t="shared" si="308"/>
        <v>12528000000</v>
      </c>
      <c r="G57" s="118">
        <f t="shared" si="308"/>
        <v>12528000000</v>
      </c>
      <c r="H57" s="118">
        <f t="shared" si="308"/>
        <v>12528000000</v>
      </c>
      <c r="I57" s="118">
        <f t="shared" si="308"/>
        <v>12267000000</v>
      </c>
      <c r="J57" s="118">
        <f t="shared" si="308"/>
        <v>12267000000</v>
      </c>
      <c r="K57" s="118">
        <f t="shared" si="308"/>
        <v>12267000000</v>
      </c>
      <c r="L57" s="118">
        <f t="shared" si="308"/>
        <v>12267000000</v>
      </c>
      <c r="M57" s="118">
        <f t="shared" si="308"/>
        <v>12267000000</v>
      </c>
      <c r="N57" s="118">
        <f t="shared" si="308"/>
        <v>12267000000</v>
      </c>
      <c r="O57" s="118">
        <f t="shared" si="308"/>
        <v>12006000000</v>
      </c>
      <c r="P57" s="118">
        <f t="shared" si="308"/>
        <v>12006000000</v>
      </c>
      <c r="Q57" s="118">
        <f t="shared" si="308"/>
        <v>12006000000</v>
      </c>
      <c r="R57" s="118">
        <f t="shared" si="308"/>
        <v>12006000000</v>
      </c>
      <c r="S57" s="118">
        <f t="shared" si="308"/>
        <v>12006000000</v>
      </c>
      <c r="T57" s="118">
        <f t="shared" si="308"/>
        <v>12006000000</v>
      </c>
      <c r="U57" s="118">
        <f t="shared" si="308"/>
        <v>11745000000</v>
      </c>
      <c r="V57" s="118">
        <f t="shared" si="308"/>
        <v>11745000000</v>
      </c>
      <c r="W57" s="118">
        <f t="shared" si="308"/>
        <v>11745000000</v>
      </c>
      <c r="X57" s="118">
        <f t="shared" si="308"/>
        <v>11745000000</v>
      </c>
      <c r="Y57" s="118">
        <f t="shared" si="308"/>
        <v>11745000000</v>
      </c>
      <c r="Z57" s="118">
        <f t="shared" si="308"/>
        <v>11745000000</v>
      </c>
      <c r="AA57" s="118">
        <f t="shared" si="308"/>
        <v>11484000000</v>
      </c>
      <c r="AB57" s="118">
        <f t="shared" si="308"/>
        <v>11484000000</v>
      </c>
      <c r="AC57" s="118">
        <f t="shared" si="308"/>
        <v>11484000000</v>
      </c>
      <c r="AD57" s="118">
        <f t="shared" si="308"/>
        <v>11484000000</v>
      </c>
      <c r="AE57" s="118">
        <f t="shared" si="308"/>
        <v>11484000000</v>
      </c>
      <c r="AF57" s="118">
        <f t="shared" si="308"/>
        <v>11484000000</v>
      </c>
      <c r="AG57" s="118">
        <f t="shared" si="308"/>
        <v>11223000000</v>
      </c>
      <c r="AH57" s="118">
        <f t="shared" si="308"/>
        <v>11223000000</v>
      </c>
      <c r="AI57" s="118">
        <f t="shared" si="308"/>
        <v>11223000000</v>
      </c>
      <c r="AJ57" s="118">
        <f t="shared" si="308"/>
        <v>11223000000</v>
      </c>
      <c r="AK57" s="118">
        <f t="shared" si="308"/>
        <v>11223000000</v>
      </c>
      <c r="AL57" s="118">
        <f t="shared" si="308"/>
        <v>11223000000</v>
      </c>
      <c r="AM57" s="118">
        <f t="shared" si="308"/>
        <v>10962000000</v>
      </c>
      <c r="AN57" s="118">
        <f t="shared" si="308"/>
        <v>10962000000</v>
      </c>
      <c r="AO57" s="118">
        <f t="shared" si="308"/>
        <v>10962000000</v>
      </c>
      <c r="AP57" s="118">
        <f t="shared" si="308"/>
        <v>10962000000</v>
      </c>
      <c r="AQ57" s="118">
        <f t="shared" si="308"/>
        <v>10962000000</v>
      </c>
      <c r="AR57" s="118">
        <f t="shared" si="308"/>
        <v>10962000000</v>
      </c>
      <c r="AS57" s="118">
        <f t="shared" si="308"/>
        <v>10701000000</v>
      </c>
      <c r="AT57" s="118">
        <f t="shared" si="308"/>
        <v>10701000000</v>
      </c>
      <c r="AU57" s="118">
        <f t="shared" si="308"/>
        <v>10701000000</v>
      </c>
      <c r="AV57" s="118">
        <f t="shared" si="308"/>
        <v>10701000000</v>
      </c>
      <c r="AW57" s="118">
        <f t="shared" si="308"/>
        <v>10701000000</v>
      </c>
      <c r="AX57" s="118">
        <f t="shared" si="308"/>
        <v>10701000000</v>
      </c>
      <c r="AY57" s="118">
        <f t="shared" si="308"/>
        <v>10440000000</v>
      </c>
      <c r="AZ57" s="118">
        <f t="shared" si="308"/>
        <v>10440000000</v>
      </c>
      <c r="BA57" s="118">
        <f t="shared" si="308"/>
        <v>10440000000</v>
      </c>
      <c r="BB57" s="118">
        <f t="shared" si="308"/>
        <v>10440000000</v>
      </c>
      <c r="BC57" s="118">
        <f t="shared" si="308"/>
        <v>10440000000</v>
      </c>
      <c r="BD57" s="118">
        <f t="shared" si="308"/>
        <v>10440000000</v>
      </c>
      <c r="BE57" s="118">
        <f t="shared" si="308"/>
        <v>10179000000</v>
      </c>
      <c r="BF57" s="118">
        <f t="shared" si="308"/>
        <v>10179000000</v>
      </c>
      <c r="BG57" s="118">
        <f t="shared" si="308"/>
        <v>10179000000</v>
      </c>
      <c r="BH57" s="118">
        <f t="shared" si="308"/>
        <v>10179000000</v>
      </c>
      <c r="BI57" s="118">
        <f t="shared" si="308"/>
        <v>10179000000</v>
      </c>
      <c r="BJ57" s="118">
        <f t="shared" si="308"/>
        <v>10179000000</v>
      </c>
      <c r="BK57" s="118">
        <f t="shared" si="308"/>
        <v>9918000000</v>
      </c>
      <c r="BL57" s="118">
        <f t="shared" si="308"/>
        <v>9918000000</v>
      </c>
      <c r="BM57" s="118">
        <f t="shared" si="308"/>
        <v>9918000000</v>
      </c>
      <c r="BN57" s="118">
        <f t="shared" si="308"/>
        <v>9918000000</v>
      </c>
      <c r="BO57" s="118">
        <f t="shared" si="308"/>
        <v>9918000000</v>
      </c>
      <c r="BP57" s="118">
        <f t="shared" ref="BP57:EA57" si="309">+BP54-BP56</f>
        <v>9918000000</v>
      </c>
      <c r="BQ57" s="118">
        <f t="shared" si="309"/>
        <v>9657000000</v>
      </c>
      <c r="BR57" s="118">
        <f t="shared" si="309"/>
        <v>9657000000</v>
      </c>
      <c r="BS57" s="118">
        <f t="shared" si="309"/>
        <v>9657000000</v>
      </c>
      <c r="BT57" s="118">
        <f t="shared" si="309"/>
        <v>9657000000</v>
      </c>
      <c r="BU57" s="118">
        <f t="shared" si="309"/>
        <v>9657000000</v>
      </c>
      <c r="BV57" s="118">
        <f t="shared" si="309"/>
        <v>9657000000</v>
      </c>
      <c r="BW57" s="118">
        <f t="shared" si="309"/>
        <v>9396000000</v>
      </c>
      <c r="BX57" s="118">
        <f t="shared" si="309"/>
        <v>9396000000</v>
      </c>
      <c r="BY57" s="118">
        <f t="shared" si="309"/>
        <v>9396000000</v>
      </c>
      <c r="BZ57" s="118">
        <f t="shared" si="309"/>
        <v>9396000000</v>
      </c>
      <c r="CA57" s="118">
        <f t="shared" si="309"/>
        <v>9396000000</v>
      </c>
      <c r="CB57" s="118">
        <f t="shared" si="309"/>
        <v>9396000000</v>
      </c>
      <c r="CC57" s="118">
        <f t="shared" si="309"/>
        <v>9135000000</v>
      </c>
      <c r="CD57" s="118">
        <f t="shared" si="309"/>
        <v>9135000000</v>
      </c>
      <c r="CE57" s="118">
        <f t="shared" si="309"/>
        <v>9135000000</v>
      </c>
      <c r="CF57" s="118">
        <f t="shared" si="309"/>
        <v>9135000000</v>
      </c>
      <c r="CG57" s="118">
        <f t="shared" si="309"/>
        <v>9135000000</v>
      </c>
      <c r="CH57" s="118">
        <f t="shared" si="309"/>
        <v>9135000000</v>
      </c>
      <c r="CI57" s="118">
        <f t="shared" si="309"/>
        <v>8874000000</v>
      </c>
      <c r="CJ57" s="118">
        <f t="shared" si="309"/>
        <v>8874000000</v>
      </c>
      <c r="CK57" s="118">
        <f t="shared" si="309"/>
        <v>8874000000</v>
      </c>
      <c r="CL57" s="118">
        <f t="shared" si="309"/>
        <v>8874000000</v>
      </c>
      <c r="CM57" s="118">
        <f t="shared" si="309"/>
        <v>8874000000</v>
      </c>
      <c r="CN57" s="118">
        <f t="shared" si="309"/>
        <v>8874000000</v>
      </c>
      <c r="CO57" s="118">
        <f t="shared" si="309"/>
        <v>8613000000</v>
      </c>
      <c r="CP57" s="118">
        <f t="shared" si="309"/>
        <v>8613000000</v>
      </c>
      <c r="CQ57" s="118">
        <f t="shared" si="309"/>
        <v>8613000000</v>
      </c>
      <c r="CR57" s="118">
        <f t="shared" si="309"/>
        <v>8613000000</v>
      </c>
      <c r="CS57" s="118">
        <f t="shared" si="309"/>
        <v>8613000000</v>
      </c>
      <c r="CT57" s="118">
        <f t="shared" si="309"/>
        <v>8613000000</v>
      </c>
      <c r="CU57" s="118">
        <f t="shared" si="309"/>
        <v>8352000000</v>
      </c>
      <c r="CV57" s="118">
        <f t="shared" si="309"/>
        <v>8352000000</v>
      </c>
      <c r="CW57" s="118">
        <f t="shared" si="309"/>
        <v>8352000000</v>
      </c>
      <c r="CX57" s="118">
        <f t="shared" si="309"/>
        <v>8352000000</v>
      </c>
      <c r="CY57" s="118">
        <f t="shared" si="309"/>
        <v>8352000000</v>
      </c>
      <c r="CZ57" s="118">
        <f t="shared" si="309"/>
        <v>8352000000</v>
      </c>
      <c r="DA57" s="118">
        <f t="shared" si="309"/>
        <v>8091000000</v>
      </c>
      <c r="DB57" s="118">
        <f t="shared" si="309"/>
        <v>8091000000</v>
      </c>
      <c r="DC57" s="118">
        <f t="shared" si="309"/>
        <v>8091000000</v>
      </c>
      <c r="DD57" s="118">
        <f t="shared" si="309"/>
        <v>8091000000</v>
      </c>
      <c r="DE57" s="118">
        <f t="shared" si="309"/>
        <v>8091000000</v>
      </c>
      <c r="DF57" s="118">
        <f t="shared" si="309"/>
        <v>8091000000</v>
      </c>
      <c r="DG57" s="118">
        <f t="shared" si="309"/>
        <v>7830000000</v>
      </c>
      <c r="DH57" s="118">
        <f t="shared" si="309"/>
        <v>7830000000</v>
      </c>
      <c r="DI57" s="118">
        <f t="shared" si="309"/>
        <v>7830000000</v>
      </c>
      <c r="DJ57" s="118">
        <f t="shared" si="309"/>
        <v>7830000000</v>
      </c>
      <c r="DK57" s="118">
        <f t="shared" si="309"/>
        <v>7830000000</v>
      </c>
      <c r="DL57" s="118">
        <f t="shared" si="309"/>
        <v>7830000000</v>
      </c>
      <c r="DM57" s="118">
        <f t="shared" si="309"/>
        <v>7569000000</v>
      </c>
      <c r="DN57" s="118">
        <f t="shared" si="309"/>
        <v>7569000000</v>
      </c>
      <c r="DO57" s="118">
        <f t="shared" si="309"/>
        <v>7569000000</v>
      </c>
      <c r="DP57" s="118">
        <f t="shared" si="309"/>
        <v>7569000000</v>
      </c>
      <c r="DQ57" s="118">
        <f t="shared" si="309"/>
        <v>7569000000</v>
      </c>
      <c r="DR57" s="118">
        <f t="shared" si="309"/>
        <v>7569000000</v>
      </c>
      <c r="DS57" s="118">
        <f t="shared" si="309"/>
        <v>7308000000</v>
      </c>
      <c r="DT57" s="118">
        <f t="shared" si="309"/>
        <v>7308000000</v>
      </c>
      <c r="DU57" s="118">
        <f t="shared" si="309"/>
        <v>7308000000</v>
      </c>
      <c r="DV57" s="118">
        <f t="shared" si="309"/>
        <v>7308000000</v>
      </c>
      <c r="DW57" s="118">
        <f t="shared" si="309"/>
        <v>7308000000</v>
      </c>
      <c r="DX57" s="118">
        <f t="shared" si="309"/>
        <v>7308000000</v>
      </c>
      <c r="DY57" s="118">
        <f t="shared" si="309"/>
        <v>7047000000</v>
      </c>
      <c r="DZ57" s="118">
        <f t="shared" si="309"/>
        <v>7047000000</v>
      </c>
      <c r="EA57" s="118">
        <f t="shared" si="309"/>
        <v>7047000000</v>
      </c>
      <c r="EB57" s="118">
        <f t="shared" ref="EB57:GM57" si="310">+EB54-EB56</f>
        <v>7047000000</v>
      </c>
      <c r="EC57" s="118">
        <f t="shared" si="310"/>
        <v>7047000000</v>
      </c>
      <c r="ED57" s="118">
        <f t="shared" si="310"/>
        <v>7047000000</v>
      </c>
      <c r="EE57" s="118">
        <f t="shared" si="310"/>
        <v>6786000000</v>
      </c>
      <c r="EF57" s="118">
        <f t="shared" si="310"/>
        <v>6786000000</v>
      </c>
      <c r="EG57" s="118">
        <f t="shared" si="310"/>
        <v>6786000000</v>
      </c>
      <c r="EH57" s="118">
        <f t="shared" si="310"/>
        <v>6786000000</v>
      </c>
      <c r="EI57" s="118">
        <f t="shared" si="310"/>
        <v>6786000000</v>
      </c>
      <c r="EJ57" s="118">
        <f t="shared" si="310"/>
        <v>6786000000</v>
      </c>
      <c r="EK57" s="118">
        <f t="shared" si="310"/>
        <v>6525000000</v>
      </c>
      <c r="EL57" s="118">
        <f t="shared" si="310"/>
        <v>6525000000</v>
      </c>
      <c r="EM57" s="118">
        <f t="shared" si="310"/>
        <v>6525000000</v>
      </c>
      <c r="EN57" s="118">
        <f t="shared" si="310"/>
        <v>6525000000</v>
      </c>
      <c r="EO57" s="118">
        <f t="shared" si="310"/>
        <v>6525000000</v>
      </c>
      <c r="EP57" s="118">
        <f t="shared" si="310"/>
        <v>6525000000</v>
      </c>
      <c r="EQ57" s="118">
        <f t="shared" si="310"/>
        <v>6264000000</v>
      </c>
      <c r="ER57" s="118">
        <f t="shared" si="310"/>
        <v>6264000000</v>
      </c>
      <c r="ES57" s="118">
        <f t="shared" si="310"/>
        <v>6264000000</v>
      </c>
      <c r="ET57" s="118">
        <f t="shared" si="310"/>
        <v>6264000000</v>
      </c>
      <c r="EU57" s="118">
        <f t="shared" si="310"/>
        <v>6264000000</v>
      </c>
      <c r="EV57" s="118">
        <f t="shared" si="310"/>
        <v>6264000000</v>
      </c>
      <c r="EW57" s="118">
        <f t="shared" si="310"/>
        <v>6003000000</v>
      </c>
      <c r="EX57" s="118">
        <f t="shared" si="310"/>
        <v>6003000000</v>
      </c>
      <c r="EY57" s="118">
        <f t="shared" si="310"/>
        <v>6003000000</v>
      </c>
      <c r="EZ57" s="118">
        <f t="shared" si="310"/>
        <v>6003000000</v>
      </c>
      <c r="FA57" s="118">
        <f t="shared" si="310"/>
        <v>6003000000</v>
      </c>
      <c r="FB57" s="118">
        <f t="shared" si="310"/>
        <v>6003000000</v>
      </c>
      <c r="FC57" s="118">
        <f t="shared" si="310"/>
        <v>5742000000</v>
      </c>
      <c r="FD57" s="118">
        <f t="shared" si="310"/>
        <v>5742000000</v>
      </c>
      <c r="FE57" s="118">
        <f t="shared" si="310"/>
        <v>5742000000</v>
      </c>
      <c r="FF57" s="118">
        <f t="shared" si="310"/>
        <v>5742000000</v>
      </c>
      <c r="FG57" s="118">
        <f t="shared" si="310"/>
        <v>5742000000</v>
      </c>
      <c r="FH57" s="118">
        <f t="shared" si="310"/>
        <v>5742000000</v>
      </c>
      <c r="FI57" s="118">
        <f t="shared" si="310"/>
        <v>5481000000</v>
      </c>
      <c r="FJ57" s="118">
        <f t="shared" si="310"/>
        <v>5481000000</v>
      </c>
      <c r="FK57" s="118">
        <f t="shared" si="310"/>
        <v>5481000000</v>
      </c>
      <c r="FL57" s="118">
        <f t="shared" si="310"/>
        <v>5481000000</v>
      </c>
      <c r="FM57" s="118">
        <f t="shared" si="310"/>
        <v>5481000000</v>
      </c>
      <c r="FN57" s="118">
        <f t="shared" si="310"/>
        <v>5481000000</v>
      </c>
      <c r="FO57" s="118">
        <f t="shared" si="310"/>
        <v>5220000000</v>
      </c>
      <c r="FP57" s="118">
        <f t="shared" si="310"/>
        <v>5220000000</v>
      </c>
      <c r="FQ57" s="118">
        <f t="shared" si="310"/>
        <v>5220000000</v>
      </c>
      <c r="FR57" s="118">
        <f t="shared" si="310"/>
        <v>5220000000</v>
      </c>
      <c r="FS57" s="118">
        <f t="shared" si="310"/>
        <v>5220000000</v>
      </c>
      <c r="FT57" s="118">
        <f t="shared" si="310"/>
        <v>5220000000</v>
      </c>
      <c r="FU57" s="118">
        <f t="shared" si="310"/>
        <v>4959000000</v>
      </c>
      <c r="FV57" s="118">
        <f t="shared" si="310"/>
        <v>4959000000</v>
      </c>
      <c r="FW57" s="118">
        <f t="shared" si="310"/>
        <v>4959000000</v>
      </c>
      <c r="FX57" s="118">
        <f t="shared" si="310"/>
        <v>4959000000</v>
      </c>
      <c r="FY57" s="118">
        <f t="shared" si="310"/>
        <v>4959000000</v>
      </c>
      <c r="FZ57" s="118">
        <f t="shared" si="310"/>
        <v>4959000000</v>
      </c>
      <c r="GA57" s="118">
        <f t="shared" si="310"/>
        <v>4698000000</v>
      </c>
      <c r="GB57" s="118">
        <f t="shared" si="310"/>
        <v>4698000000</v>
      </c>
      <c r="GC57" s="118">
        <f t="shared" si="310"/>
        <v>4698000000</v>
      </c>
      <c r="GD57" s="118">
        <f t="shared" si="310"/>
        <v>4698000000</v>
      </c>
      <c r="GE57" s="118">
        <f t="shared" si="310"/>
        <v>4698000000</v>
      </c>
      <c r="GF57" s="118">
        <f t="shared" si="310"/>
        <v>4698000000</v>
      </c>
      <c r="GG57" s="118">
        <f t="shared" si="310"/>
        <v>4437000000</v>
      </c>
      <c r="GH57" s="118">
        <f t="shared" si="310"/>
        <v>4437000000</v>
      </c>
      <c r="GI57" s="118">
        <f t="shared" si="310"/>
        <v>4437000000</v>
      </c>
      <c r="GJ57" s="118">
        <f t="shared" si="310"/>
        <v>4437000000</v>
      </c>
      <c r="GK57" s="118">
        <f t="shared" si="310"/>
        <v>4437000000</v>
      </c>
      <c r="GL57" s="118">
        <f t="shared" si="310"/>
        <v>4437000000</v>
      </c>
      <c r="GM57" s="118">
        <f t="shared" si="310"/>
        <v>4176000000</v>
      </c>
      <c r="GN57" s="118">
        <f t="shared" ref="GN57:IY57" si="311">+GN54-GN56</f>
        <v>4176000000</v>
      </c>
      <c r="GO57" s="118">
        <f t="shared" si="311"/>
        <v>4176000000</v>
      </c>
      <c r="GP57" s="118">
        <f t="shared" si="311"/>
        <v>4176000000</v>
      </c>
      <c r="GQ57" s="118">
        <f t="shared" si="311"/>
        <v>4176000000</v>
      </c>
      <c r="GR57" s="118">
        <f t="shared" si="311"/>
        <v>4176000000</v>
      </c>
      <c r="GS57" s="118">
        <f t="shared" si="311"/>
        <v>3915000000</v>
      </c>
      <c r="GT57" s="118">
        <f t="shared" si="311"/>
        <v>3915000000</v>
      </c>
      <c r="GU57" s="118">
        <f t="shared" si="311"/>
        <v>3915000000</v>
      </c>
      <c r="GV57" s="118">
        <f t="shared" si="311"/>
        <v>3915000000</v>
      </c>
      <c r="GW57" s="118">
        <f t="shared" si="311"/>
        <v>3915000000</v>
      </c>
      <c r="GX57" s="118">
        <f t="shared" si="311"/>
        <v>3915000000</v>
      </c>
      <c r="GY57" s="118">
        <f t="shared" si="311"/>
        <v>3654000000</v>
      </c>
      <c r="GZ57" s="118">
        <f t="shared" si="311"/>
        <v>3654000000</v>
      </c>
      <c r="HA57" s="118">
        <f t="shared" si="311"/>
        <v>3654000000</v>
      </c>
      <c r="HB57" s="118">
        <f t="shared" si="311"/>
        <v>3654000000</v>
      </c>
      <c r="HC57" s="118">
        <f t="shared" si="311"/>
        <v>3654000000</v>
      </c>
      <c r="HD57" s="118">
        <f t="shared" si="311"/>
        <v>3654000000</v>
      </c>
      <c r="HE57" s="118">
        <f t="shared" si="311"/>
        <v>3393000000</v>
      </c>
      <c r="HF57" s="118">
        <f t="shared" si="311"/>
        <v>3393000000</v>
      </c>
      <c r="HG57" s="118">
        <f t="shared" si="311"/>
        <v>3393000000</v>
      </c>
      <c r="HH57" s="118">
        <f t="shared" si="311"/>
        <v>3393000000</v>
      </c>
      <c r="HI57" s="118">
        <f t="shared" si="311"/>
        <v>3393000000</v>
      </c>
      <c r="HJ57" s="118">
        <f t="shared" si="311"/>
        <v>3393000000</v>
      </c>
      <c r="HK57" s="118">
        <f t="shared" si="311"/>
        <v>3132000000</v>
      </c>
      <c r="HL57" s="118">
        <f t="shared" si="311"/>
        <v>3132000000</v>
      </c>
      <c r="HM57" s="118">
        <f t="shared" si="311"/>
        <v>3132000000</v>
      </c>
      <c r="HN57" s="118">
        <f t="shared" si="311"/>
        <v>3132000000</v>
      </c>
      <c r="HO57" s="118">
        <f t="shared" si="311"/>
        <v>3132000000</v>
      </c>
      <c r="HP57" s="118">
        <f t="shared" si="311"/>
        <v>3132000000</v>
      </c>
      <c r="HQ57" s="118">
        <f t="shared" si="311"/>
        <v>2871000000</v>
      </c>
      <c r="HR57" s="118">
        <f t="shared" si="311"/>
        <v>2871000000</v>
      </c>
      <c r="HS57" s="118">
        <f t="shared" si="311"/>
        <v>2871000000</v>
      </c>
      <c r="HT57" s="118">
        <f t="shared" si="311"/>
        <v>2871000000</v>
      </c>
      <c r="HU57" s="118">
        <f t="shared" si="311"/>
        <v>2871000000</v>
      </c>
      <c r="HV57" s="118">
        <f t="shared" si="311"/>
        <v>2871000000</v>
      </c>
      <c r="HW57" s="118">
        <f t="shared" si="311"/>
        <v>2610000000</v>
      </c>
      <c r="HX57" s="118">
        <f t="shared" si="311"/>
        <v>2610000000</v>
      </c>
      <c r="HY57" s="118">
        <f t="shared" si="311"/>
        <v>2610000000</v>
      </c>
      <c r="HZ57" s="118">
        <f t="shared" si="311"/>
        <v>2610000000</v>
      </c>
      <c r="IA57" s="118">
        <f t="shared" si="311"/>
        <v>2610000000</v>
      </c>
      <c r="IB57" s="118">
        <f t="shared" si="311"/>
        <v>2610000000</v>
      </c>
      <c r="IC57" s="118">
        <f t="shared" si="311"/>
        <v>2349000000</v>
      </c>
      <c r="ID57" s="118">
        <f t="shared" si="311"/>
        <v>2349000000</v>
      </c>
      <c r="IE57" s="118">
        <f t="shared" si="311"/>
        <v>2349000000</v>
      </c>
      <c r="IF57" s="118">
        <f t="shared" si="311"/>
        <v>2349000000</v>
      </c>
      <c r="IG57" s="118">
        <f t="shared" si="311"/>
        <v>2349000000</v>
      </c>
      <c r="IH57" s="118">
        <f t="shared" si="311"/>
        <v>2349000000</v>
      </c>
      <c r="II57" s="118">
        <f t="shared" si="311"/>
        <v>2088000000</v>
      </c>
      <c r="IJ57" s="118">
        <f t="shared" si="311"/>
        <v>2088000000</v>
      </c>
      <c r="IK57" s="118">
        <f t="shared" si="311"/>
        <v>2088000000</v>
      </c>
      <c r="IL57" s="118">
        <f t="shared" si="311"/>
        <v>2088000000</v>
      </c>
      <c r="IM57" s="118">
        <f t="shared" si="311"/>
        <v>2088000000</v>
      </c>
      <c r="IN57" s="118">
        <f t="shared" si="311"/>
        <v>2088000000</v>
      </c>
      <c r="IO57" s="118">
        <f t="shared" si="311"/>
        <v>1827000000</v>
      </c>
      <c r="IP57" s="118">
        <f t="shared" si="311"/>
        <v>1827000000</v>
      </c>
      <c r="IQ57" s="118">
        <f t="shared" si="311"/>
        <v>1827000000</v>
      </c>
      <c r="IR57" s="118">
        <f t="shared" si="311"/>
        <v>1827000000</v>
      </c>
      <c r="IS57" s="118">
        <f t="shared" si="311"/>
        <v>1827000000</v>
      </c>
      <c r="IT57" s="118">
        <f t="shared" si="311"/>
        <v>1827000000</v>
      </c>
      <c r="IU57" s="118">
        <f t="shared" si="311"/>
        <v>1566000000</v>
      </c>
      <c r="IV57" s="118">
        <f t="shared" si="311"/>
        <v>1566000000</v>
      </c>
      <c r="IW57" s="118">
        <f t="shared" si="311"/>
        <v>1566000000</v>
      </c>
      <c r="IX57" s="118">
        <f t="shared" si="311"/>
        <v>1566000000</v>
      </c>
      <c r="IY57" s="118">
        <f t="shared" si="311"/>
        <v>1566000000</v>
      </c>
      <c r="IZ57" s="118">
        <f t="shared" ref="IZ57:KQ57" si="312">+IZ54-IZ56</f>
        <v>1566000000</v>
      </c>
      <c r="JA57" s="118">
        <f t="shared" si="312"/>
        <v>1305000000</v>
      </c>
      <c r="JB57" s="118">
        <f t="shared" si="312"/>
        <v>1305000000</v>
      </c>
      <c r="JC57" s="118">
        <f t="shared" si="312"/>
        <v>1305000000</v>
      </c>
      <c r="JD57" s="118">
        <f t="shared" si="312"/>
        <v>1305000000</v>
      </c>
      <c r="JE57" s="118">
        <f t="shared" si="312"/>
        <v>1305000000</v>
      </c>
      <c r="JF57" s="118">
        <f t="shared" si="312"/>
        <v>1305000000</v>
      </c>
      <c r="JG57" s="118">
        <f t="shared" si="312"/>
        <v>1044000000</v>
      </c>
      <c r="JH57" s="118">
        <f t="shared" si="312"/>
        <v>1044000000</v>
      </c>
      <c r="JI57" s="118">
        <f t="shared" si="312"/>
        <v>1044000000</v>
      </c>
      <c r="JJ57" s="118">
        <f t="shared" si="312"/>
        <v>1044000000</v>
      </c>
      <c r="JK57" s="118">
        <f t="shared" si="312"/>
        <v>1044000000</v>
      </c>
      <c r="JL57" s="118">
        <f t="shared" si="312"/>
        <v>1044000000</v>
      </c>
      <c r="JM57" s="118">
        <f t="shared" si="312"/>
        <v>783000000</v>
      </c>
      <c r="JN57" s="118">
        <f t="shared" si="312"/>
        <v>783000000</v>
      </c>
      <c r="JO57" s="118">
        <f t="shared" si="312"/>
        <v>783000000</v>
      </c>
      <c r="JP57" s="118">
        <f t="shared" si="312"/>
        <v>783000000</v>
      </c>
      <c r="JQ57" s="118">
        <f t="shared" si="312"/>
        <v>783000000</v>
      </c>
      <c r="JR57" s="118">
        <f t="shared" si="312"/>
        <v>783000000</v>
      </c>
      <c r="JS57" s="118">
        <f t="shared" si="312"/>
        <v>522000000</v>
      </c>
      <c r="JT57" s="118">
        <f t="shared" si="312"/>
        <v>522000000</v>
      </c>
      <c r="JU57" s="118">
        <f t="shared" si="312"/>
        <v>522000000</v>
      </c>
      <c r="JV57" s="118">
        <f t="shared" si="312"/>
        <v>522000000</v>
      </c>
      <c r="JW57" s="118">
        <f t="shared" si="312"/>
        <v>522000000</v>
      </c>
      <c r="JX57" s="118">
        <f t="shared" si="312"/>
        <v>522000000</v>
      </c>
      <c r="JY57" s="118">
        <f t="shared" si="312"/>
        <v>261000000</v>
      </c>
      <c r="JZ57" s="118">
        <f t="shared" si="312"/>
        <v>261000000</v>
      </c>
      <c r="KA57" s="118">
        <f t="shared" si="312"/>
        <v>261000000</v>
      </c>
      <c r="KB57" s="118">
        <f t="shared" si="312"/>
        <v>261000000</v>
      </c>
      <c r="KC57" s="118">
        <f t="shared" si="312"/>
        <v>261000000</v>
      </c>
      <c r="KD57" s="118">
        <f t="shared" si="312"/>
        <v>261000000</v>
      </c>
      <c r="KE57" s="118">
        <f t="shared" si="312"/>
        <v>0</v>
      </c>
      <c r="KF57" s="118">
        <f t="shared" si="312"/>
        <v>0</v>
      </c>
      <c r="KG57" s="118">
        <f t="shared" si="312"/>
        <v>0</v>
      </c>
      <c r="KH57" s="118">
        <f t="shared" si="312"/>
        <v>0</v>
      </c>
      <c r="KI57" s="118">
        <f t="shared" si="312"/>
        <v>0</v>
      </c>
      <c r="KJ57" s="118">
        <f t="shared" si="312"/>
        <v>0</v>
      </c>
      <c r="KK57" s="118">
        <f t="shared" si="312"/>
        <v>0</v>
      </c>
      <c r="KL57" s="118">
        <f t="shared" si="312"/>
        <v>0</v>
      </c>
      <c r="KM57" s="118">
        <f t="shared" si="312"/>
        <v>0</v>
      </c>
      <c r="KN57" s="118">
        <f t="shared" si="312"/>
        <v>0</v>
      </c>
      <c r="KO57" s="118">
        <f t="shared" si="312"/>
        <v>0</v>
      </c>
      <c r="KP57" s="118">
        <f t="shared" si="312"/>
        <v>0</v>
      </c>
      <c r="KQ57" s="118">
        <f t="shared" si="312"/>
        <v>0</v>
      </c>
    </row>
    <row r="58" spans="1:303" customFormat="1" ht="15" thickBot="1" x14ac:dyDescent="0.35"/>
    <row r="59" spans="1:303" ht="16.2" thickBot="1" x14ac:dyDescent="0.35">
      <c r="A59" s="1007" t="s">
        <v>287</v>
      </c>
      <c r="C59" s="118">
        <f>+(I52/180)*29</f>
        <v>225640644.79265103</v>
      </c>
      <c r="D59" s="118">
        <f>+I52/6</f>
        <v>233421356.68205282</v>
      </c>
      <c r="E59" s="118">
        <f>+D59</f>
        <v>233421356.68205282</v>
      </c>
      <c r="F59" s="118">
        <f t="shared" ref="F59:H59" si="313">+E59</f>
        <v>233421356.68205282</v>
      </c>
      <c r="G59" s="118">
        <f t="shared" si="313"/>
        <v>233421356.68205282</v>
      </c>
      <c r="H59" s="118">
        <f t="shared" si="313"/>
        <v>233421356.68205282</v>
      </c>
      <c r="I59" s="118">
        <f>+(((I52/180)*1)+((O52/180)*29))</f>
        <v>228908543.78619981</v>
      </c>
      <c r="J59" s="118">
        <f t="shared" ref="J59" si="314">+O52/6</f>
        <v>228752929.54841176</v>
      </c>
      <c r="K59" s="118">
        <f t="shared" ref="K59" si="315">+J59</f>
        <v>228752929.54841176</v>
      </c>
      <c r="L59" s="118">
        <f t="shared" ref="L59" si="316">+K59</f>
        <v>228752929.54841176</v>
      </c>
      <c r="M59" s="118">
        <f t="shared" ref="M59" si="317">+L59</f>
        <v>228752929.54841176</v>
      </c>
      <c r="N59" s="118">
        <f t="shared" ref="N59" si="318">+M59</f>
        <v>228752929.54841176</v>
      </c>
      <c r="O59" s="118">
        <f t="shared" ref="O59" si="319">+(((O52/180)*1)+((U52/180)*29))</f>
        <v>224240116.65255871</v>
      </c>
      <c r="P59" s="118">
        <f t="shared" ref="P59" si="320">+U52/6</f>
        <v>224084502.41477069</v>
      </c>
      <c r="Q59" s="118">
        <f t="shared" ref="Q59" si="321">+P59</f>
        <v>224084502.41477069</v>
      </c>
      <c r="R59" s="118">
        <f t="shared" ref="R59" si="322">+Q59</f>
        <v>224084502.41477069</v>
      </c>
      <c r="S59" s="118">
        <f t="shared" ref="S59" si="323">+R59</f>
        <v>224084502.41477069</v>
      </c>
      <c r="T59" s="118">
        <f t="shared" ref="T59" si="324">+S59</f>
        <v>224084502.41477069</v>
      </c>
      <c r="U59" s="118">
        <f t="shared" ref="U59" si="325">+(((U52/180)*1)+((AA52/180)*29))</f>
        <v>219571689.51891768</v>
      </c>
      <c r="V59" s="118">
        <f t="shared" ref="V59" si="326">+AA52/6</f>
        <v>219416075.28112963</v>
      </c>
      <c r="W59" s="118">
        <f t="shared" ref="W59" si="327">+V59</f>
        <v>219416075.28112963</v>
      </c>
      <c r="X59" s="118">
        <f t="shared" ref="X59" si="328">+W59</f>
        <v>219416075.28112963</v>
      </c>
      <c r="Y59" s="118">
        <f t="shared" ref="Y59" si="329">+X59</f>
        <v>219416075.28112963</v>
      </c>
      <c r="Z59" s="118">
        <f t="shared" ref="Z59" si="330">+Y59</f>
        <v>219416075.28112963</v>
      </c>
      <c r="AA59" s="118">
        <f t="shared" ref="AA59" si="331">+(((AA52/180)*1)+((AG52/180)*29))</f>
        <v>214903262.38527662</v>
      </c>
      <c r="AB59" s="118">
        <f t="shared" ref="AB59" si="332">+AG52/6</f>
        <v>214747648.14748859</v>
      </c>
      <c r="AC59" s="118">
        <f t="shared" ref="AC59" si="333">+AB59</f>
        <v>214747648.14748859</v>
      </c>
      <c r="AD59" s="118">
        <f t="shared" ref="AD59" si="334">+AC59</f>
        <v>214747648.14748859</v>
      </c>
      <c r="AE59" s="118">
        <f t="shared" ref="AE59" si="335">+AD59</f>
        <v>214747648.14748859</v>
      </c>
      <c r="AF59" s="118">
        <f t="shared" ref="AF59" si="336">+AE59</f>
        <v>214747648.14748859</v>
      </c>
      <c r="AG59" s="118">
        <f t="shared" ref="AG59" si="337">+(((AG52/180)*1)+((AM52/180)*29))</f>
        <v>210234835.25163552</v>
      </c>
      <c r="AH59" s="118">
        <f t="shared" ref="AH59" si="338">+AM52/6</f>
        <v>210079221.0138475</v>
      </c>
      <c r="AI59" s="118">
        <f t="shared" ref="AI59" si="339">+AH59</f>
        <v>210079221.0138475</v>
      </c>
      <c r="AJ59" s="118">
        <f t="shared" ref="AJ59" si="340">+AI59</f>
        <v>210079221.0138475</v>
      </c>
      <c r="AK59" s="118">
        <f t="shared" ref="AK59" si="341">+AJ59</f>
        <v>210079221.0138475</v>
      </c>
      <c r="AL59" s="118">
        <f t="shared" ref="AL59" si="342">+AK59</f>
        <v>210079221.0138475</v>
      </c>
      <c r="AM59" s="118">
        <f t="shared" ref="AM59" si="343">+(((AM52/180)*1)+((AS52/180)*29))</f>
        <v>205566408.11799452</v>
      </c>
      <c r="AN59" s="118">
        <f t="shared" ref="AN59" si="344">+AS52/6</f>
        <v>205410793.88020647</v>
      </c>
      <c r="AO59" s="118">
        <f t="shared" ref="AO59" si="345">+AN59</f>
        <v>205410793.88020647</v>
      </c>
      <c r="AP59" s="118">
        <f t="shared" ref="AP59" si="346">+AO59</f>
        <v>205410793.88020647</v>
      </c>
      <c r="AQ59" s="118">
        <f t="shared" ref="AQ59" si="347">+AP59</f>
        <v>205410793.88020647</v>
      </c>
      <c r="AR59" s="118">
        <f t="shared" ref="AR59" si="348">+AQ59</f>
        <v>205410793.88020647</v>
      </c>
      <c r="AS59" s="118">
        <f t="shared" ref="AS59" si="349">+(((AS52/180)*1)+((AY52/180)*29))</f>
        <v>200897980.98435345</v>
      </c>
      <c r="AT59" s="118">
        <f t="shared" ref="AT59" si="350">+AY52/6</f>
        <v>200742366.74656543</v>
      </c>
      <c r="AU59" s="118">
        <f t="shared" ref="AU59" si="351">+AT59</f>
        <v>200742366.74656543</v>
      </c>
      <c r="AV59" s="118">
        <f t="shared" ref="AV59" si="352">+AU59</f>
        <v>200742366.74656543</v>
      </c>
      <c r="AW59" s="118">
        <f t="shared" ref="AW59" si="353">+AV59</f>
        <v>200742366.74656543</v>
      </c>
      <c r="AX59" s="118">
        <f t="shared" ref="AX59" si="354">+AW59</f>
        <v>200742366.74656543</v>
      </c>
      <c r="AY59" s="118">
        <f t="shared" ref="AY59" si="355">+(((AY52/180)*1)+((BE52/180)*29))</f>
        <v>196229553.85071236</v>
      </c>
      <c r="AZ59" s="118">
        <f t="shared" ref="AZ59" si="356">+BE52/6</f>
        <v>196073939.61292434</v>
      </c>
      <c r="BA59" s="118">
        <f t="shared" ref="BA59" si="357">+AZ59</f>
        <v>196073939.61292434</v>
      </c>
      <c r="BB59" s="118">
        <f>+BA59</f>
        <v>196073939.61292434</v>
      </c>
      <c r="BC59" s="118">
        <f t="shared" ref="BC59" si="358">+BB59</f>
        <v>196073939.61292434</v>
      </c>
      <c r="BD59" s="118">
        <f t="shared" ref="BD59" si="359">+BC59</f>
        <v>196073939.61292434</v>
      </c>
      <c r="BE59" s="118">
        <f t="shared" ref="BE59" si="360">+(((BE52/180)*1)+((BK52/180)*29))</f>
        <v>191561126.71707132</v>
      </c>
      <c r="BF59" s="118">
        <f t="shared" ref="BF59" si="361">+BK52/6</f>
        <v>191405512.4792833</v>
      </c>
      <c r="BG59" s="118">
        <f t="shared" ref="BG59" si="362">+BF59</f>
        <v>191405512.4792833</v>
      </c>
      <c r="BH59" s="118">
        <f t="shared" ref="BH59" si="363">+BG59</f>
        <v>191405512.4792833</v>
      </c>
      <c r="BI59" s="118">
        <f t="shared" ref="BI59" si="364">+BH59</f>
        <v>191405512.4792833</v>
      </c>
      <c r="BJ59" s="118">
        <f t="shared" ref="BJ59" si="365">+BI59</f>
        <v>191405512.4792833</v>
      </c>
      <c r="BK59" s="118">
        <f t="shared" ref="BK59" si="366">+(((BK52/180)*1)+((BQ52/180)*29))</f>
        <v>186892699.58343029</v>
      </c>
      <c r="BL59" s="118">
        <f t="shared" ref="BL59" si="367">+BQ52/6</f>
        <v>186737085.34564224</v>
      </c>
      <c r="BM59" s="118">
        <f t="shared" ref="BM59" si="368">+BL59</f>
        <v>186737085.34564224</v>
      </c>
      <c r="BN59" s="118">
        <f t="shared" ref="BN59" si="369">+BM59</f>
        <v>186737085.34564224</v>
      </c>
      <c r="BO59" s="118">
        <f t="shared" ref="BO59" si="370">+BN59</f>
        <v>186737085.34564224</v>
      </c>
      <c r="BP59" s="118">
        <f t="shared" ref="BP59" si="371">+BO59</f>
        <v>186737085.34564224</v>
      </c>
      <c r="BQ59" s="118">
        <f t="shared" ref="BQ59" si="372">+(((BQ52/180)*1)+((BW52/180)*29))</f>
        <v>182224272.44978923</v>
      </c>
      <c r="BR59" s="118">
        <f t="shared" ref="BR59" si="373">+BW52/6</f>
        <v>182068658.2120012</v>
      </c>
      <c r="BS59" s="118">
        <f t="shared" ref="BS59" si="374">+BR59</f>
        <v>182068658.2120012</v>
      </c>
      <c r="BT59" s="118">
        <f t="shared" ref="BT59" si="375">+BS59</f>
        <v>182068658.2120012</v>
      </c>
      <c r="BU59" s="118">
        <f t="shared" ref="BU59" si="376">+BT59</f>
        <v>182068658.2120012</v>
      </c>
      <c r="BV59" s="118">
        <f t="shared" ref="BV59" si="377">+BU59</f>
        <v>182068658.2120012</v>
      </c>
      <c r="BW59" s="118">
        <f t="shared" ref="BW59" si="378">+(((BW52/180)*1)+((CC52/180)*29))</f>
        <v>177555845.31614819</v>
      </c>
      <c r="BX59" s="118">
        <f t="shared" ref="BX59" si="379">+CC52/6</f>
        <v>177400231.07836014</v>
      </c>
      <c r="BY59" s="118">
        <f t="shared" ref="BY59" si="380">+BX59</f>
        <v>177400231.07836014</v>
      </c>
      <c r="BZ59" s="118">
        <f t="shared" ref="BZ59" si="381">+BY59</f>
        <v>177400231.07836014</v>
      </c>
      <c r="CA59" s="118">
        <f t="shared" ref="CA59" si="382">+BZ59</f>
        <v>177400231.07836014</v>
      </c>
      <c r="CB59" s="118">
        <f t="shared" ref="CB59" si="383">+CA59</f>
        <v>177400231.07836014</v>
      </c>
      <c r="CC59" s="118">
        <f t="shared" ref="CC59" si="384">+(((CC52/180)*1)+((CI52/180)*29))</f>
        <v>172887418.1825071</v>
      </c>
      <c r="CD59" s="118">
        <f t="shared" ref="CD59" si="385">+CI52/6</f>
        <v>172731803.94471908</v>
      </c>
      <c r="CE59" s="118">
        <f t="shared" ref="CE59" si="386">+CD59</f>
        <v>172731803.94471908</v>
      </c>
      <c r="CF59" s="118">
        <f t="shared" ref="CF59" si="387">+CE59</f>
        <v>172731803.94471908</v>
      </c>
      <c r="CG59" s="118">
        <f t="shared" ref="CG59" si="388">+CF59</f>
        <v>172731803.94471908</v>
      </c>
      <c r="CH59" s="118">
        <f t="shared" ref="CH59" si="389">+CG59</f>
        <v>172731803.94471908</v>
      </c>
      <c r="CI59" s="118">
        <f t="shared" ref="CI59" si="390">+(((CI52/180)*1)+((CO52/180)*29))</f>
        <v>168218991.04886606</v>
      </c>
      <c r="CJ59" s="118">
        <f t="shared" ref="CJ59" si="391">+CO52/6</f>
        <v>168063376.81107801</v>
      </c>
      <c r="CK59" s="118">
        <f t="shared" ref="CK59" si="392">+CJ59</f>
        <v>168063376.81107801</v>
      </c>
      <c r="CL59" s="118">
        <f t="shared" ref="CL59" si="393">+CK59</f>
        <v>168063376.81107801</v>
      </c>
      <c r="CM59" s="118">
        <f t="shared" ref="CM59" si="394">+CL59</f>
        <v>168063376.81107801</v>
      </c>
      <c r="CN59" s="118">
        <f t="shared" ref="CN59" si="395">+CM59</f>
        <v>168063376.81107801</v>
      </c>
      <c r="CO59" s="118">
        <f t="shared" ref="CO59" si="396">+(((CO52/180)*1)+((CU52/180)*29))</f>
        <v>163550563.915225</v>
      </c>
      <c r="CP59" s="118">
        <f t="shared" ref="CP59" si="397">+CU52/6</f>
        <v>163394949.67743698</v>
      </c>
      <c r="CQ59" s="118">
        <f t="shared" ref="CQ59" si="398">+CP59</f>
        <v>163394949.67743698</v>
      </c>
      <c r="CR59" s="118">
        <f t="shared" ref="CR59" si="399">+CQ59</f>
        <v>163394949.67743698</v>
      </c>
      <c r="CS59" s="118">
        <f t="shared" ref="CS59" si="400">+CR59</f>
        <v>163394949.67743698</v>
      </c>
      <c r="CT59" s="118">
        <f>+CS59</f>
        <v>163394949.67743698</v>
      </c>
      <c r="CU59" s="118">
        <f t="shared" ref="CU59" si="401">+(((CU52/180)*1)+((DA52/180)*29))</f>
        <v>158882136.78158394</v>
      </c>
      <c r="CV59" s="118">
        <f t="shared" ref="CV59" si="402">+DA52/6</f>
        <v>158726522.54379591</v>
      </c>
      <c r="CW59" s="118">
        <f t="shared" ref="CW59" si="403">+CV59</f>
        <v>158726522.54379591</v>
      </c>
      <c r="CX59" s="118">
        <f t="shared" ref="CX59" si="404">+CW59</f>
        <v>158726522.54379591</v>
      </c>
      <c r="CY59" s="118">
        <f t="shared" ref="CY59" si="405">+CX59</f>
        <v>158726522.54379591</v>
      </c>
      <c r="CZ59" s="118">
        <f t="shared" ref="CZ59" si="406">+CY59</f>
        <v>158726522.54379591</v>
      </c>
      <c r="DA59" s="118">
        <f t="shared" ref="DA59" si="407">+(((DA52/180)*1)+((DG52/180)*29))</f>
        <v>154213709.64794293</v>
      </c>
      <c r="DB59" s="118">
        <f t="shared" ref="DB59" si="408">+DG52/6</f>
        <v>154058095.41015485</v>
      </c>
      <c r="DC59" s="118">
        <f t="shared" ref="DC59" si="409">+DB59</f>
        <v>154058095.41015485</v>
      </c>
      <c r="DD59" s="118">
        <f t="shared" ref="DD59" si="410">+DC59</f>
        <v>154058095.41015485</v>
      </c>
      <c r="DE59" s="118">
        <f t="shared" ref="DE59" si="411">+DD59</f>
        <v>154058095.41015485</v>
      </c>
      <c r="DF59" s="118">
        <f t="shared" ref="DF59" si="412">+DE59</f>
        <v>154058095.41015485</v>
      </c>
      <c r="DG59" s="118">
        <f t="shared" ref="DG59" si="413">+(((DG52/180)*1)+((DM52/180)*29))</f>
        <v>149545282.51430184</v>
      </c>
      <c r="DH59" s="118">
        <f t="shared" ref="DH59" si="414">+DM52/6</f>
        <v>149389668.27651379</v>
      </c>
      <c r="DI59" s="118">
        <f t="shared" ref="DI59" si="415">+DH59</f>
        <v>149389668.27651379</v>
      </c>
      <c r="DJ59" s="118">
        <f t="shared" ref="DJ59" si="416">+DI59</f>
        <v>149389668.27651379</v>
      </c>
      <c r="DK59" s="118">
        <f t="shared" ref="DK59" si="417">+DJ59</f>
        <v>149389668.27651379</v>
      </c>
      <c r="DL59" s="118">
        <f t="shared" ref="DL59" si="418">+DK59</f>
        <v>149389668.27651379</v>
      </c>
      <c r="DM59" s="118">
        <f t="shared" ref="DM59" si="419">+(((DM52/180)*1)+((DS52/180)*29))</f>
        <v>151572168.42077482</v>
      </c>
      <c r="DN59" s="118">
        <f t="shared" ref="DN59" si="420">+DS52/6</f>
        <v>151647427.04643899</v>
      </c>
      <c r="DO59" s="118">
        <f t="shared" ref="DO59" si="421">+DN59</f>
        <v>151647427.04643899</v>
      </c>
      <c r="DP59" s="118">
        <f t="shared" ref="DP59" si="422">+DO59</f>
        <v>151647427.04643899</v>
      </c>
      <c r="DQ59" s="118">
        <f t="shared" ref="DQ59" si="423">+DP59</f>
        <v>151647427.04643899</v>
      </c>
      <c r="DR59" s="118">
        <f t="shared" ref="DR59" si="424">+DQ59</f>
        <v>151647427.04643899</v>
      </c>
      <c r="DS59" s="118">
        <f t="shared" ref="DS59" si="425">+(((DS52/180)*1)+((DY52/180)*29))</f>
        <v>140806918.93132564</v>
      </c>
      <c r="DT59" s="118">
        <f t="shared" ref="DT59" si="426">+DY52/6</f>
        <v>140433108.30666655</v>
      </c>
      <c r="DU59" s="118">
        <f t="shared" ref="DU59" si="427">+DT59</f>
        <v>140433108.30666655</v>
      </c>
      <c r="DV59" s="118">
        <f t="shared" ref="DV59" si="428">+DU59</f>
        <v>140433108.30666655</v>
      </c>
      <c r="DW59" s="118">
        <f t="shared" ref="DW59" si="429">+DV59</f>
        <v>140433108.30666655</v>
      </c>
      <c r="DX59" s="118">
        <f t="shared" ref="DX59" si="430">+DW59</f>
        <v>140433108.30666655</v>
      </c>
      <c r="DY59" s="118">
        <f t="shared" ref="DY59" si="431">+(((DY52/180)*1)+((EE52/180)*29))</f>
        <v>136914360.08368871</v>
      </c>
      <c r="DZ59" s="118">
        <f t="shared" ref="DZ59" si="432">+EE52/6</f>
        <v>136793023.93806878</v>
      </c>
      <c r="EA59" s="118">
        <f t="shared" ref="EA59" si="433">+DZ59</f>
        <v>136793023.93806878</v>
      </c>
      <c r="EB59" s="118">
        <f t="shared" ref="EB59" si="434">+EA59</f>
        <v>136793023.93806878</v>
      </c>
      <c r="EC59" s="118">
        <f t="shared" ref="EC59" si="435">+EB59</f>
        <v>136793023.93806878</v>
      </c>
      <c r="ED59" s="118">
        <f t="shared" ref="ED59" si="436">+EC59</f>
        <v>136793023.93806878</v>
      </c>
      <c r="EE59" s="118">
        <f t="shared" ref="EE59" si="437">+(((EE52/180)*1)+((EK52/180)*29))</f>
        <v>134345269.3023923</v>
      </c>
      <c r="EF59" s="118">
        <f t="shared" ref="EF59" si="438">+EK52/6</f>
        <v>134260863.97012758</v>
      </c>
      <c r="EG59" s="118">
        <f t="shared" ref="EG59" si="439">+EF59</f>
        <v>134260863.97012758</v>
      </c>
      <c r="EH59" s="118">
        <f t="shared" ref="EH59" si="440">+EG59</f>
        <v>134260863.97012758</v>
      </c>
      <c r="EI59" s="118">
        <f t="shared" ref="EI59" si="441">+EH59</f>
        <v>134260863.97012758</v>
      </c>
      <c r="EJ59" s="118">
        <f t="shared" ref="EJ59" si="442">+EI59</f>
        <v>134260863.97012758</v>
      </c>
      <c r="EK59" s="118">
        <f t="shared" ref="EK59" si="443">+(((EK52/180)*1)+((EQ52/180)*29))</f>
        <v>136479995.45770615</v>
      </c>
      <c r="EL59" s="118">
        <f t="shared" ref="EL59" si="444">+EQ52/6</f>
        <v>136556517.23313987</v>
      </c>
      <c r="EM59" s="118">
        <f t="shared" ref="EM59" si="445">+EL59</f>
        <v>136556517.23313987</v>
      </c>
      <c r="EN59" s="118">
        <f t="shared" ref="EN59" si="446">+EM59</f>
        <v>136556517.23313987</v>
      </c>
      <c r="EO59" s="118">
        <f t="shared" ref="EO59" si="447">+EN59</f>
        <v>136556517.23313987</v>
      </c>
      <c r="EP59" s="118">
        <f t="shared" ref="EP59" si="448">+EO59</f>
        <v>136556517.23313987</v>
      </c>
      <c r="EQ59" s="118">
        <f t="shared" ref="EQ59" si="449">+(((EQ52/180)*1)+((EW52/180)*29))</f>
        <v>131035478.49288678</v>
      </c>
      <c r="ER59" s="118">
        <f t="shared" ref="ER59" si="450">+EW52/6</f>
        <v>130845097.84667116</v>
      </c>
      <c r="ES59" s="118">
        <f t="shared" ref="ES59" si="451">+ER59</f>
        <v>130845097.84667116</v>
      </c>
      <c r="ET59" s="118">
        <f t="shared" ref="ET59" si="452">+ES59</f>
        <v>130845097.84667116</v>
      </c>
      <c r="EU59" s="118">
        <f t="shared" ref="EU59" si="453">+ET59</f>
        <v>130845097.84667116</v>
      </c>
      <c r="EV59" s="118">
        <f t="shared" ref="EV59" si="454">+EU59</f>
        <v>130845097.84667116</v>
      </c>
      <c r="EW59" s="118">
        <f t="shared" ref="EW59" si="455">+(((EW52/180)*1)+((FC52/180)*29))</f>
        <v>124358229.79329838</v>
      </c>
      <c r="EX59" s="118">
        <f t="shared" ref="EX59" si="456">+FC52/6</f>
        <v>124134544.68800966</v>
      </c>
      <c r="EY59" s="118">
        <f t="shared" ref="EY59" si="457">+EX59</f>
        <v>124134544.68800966</v>
      </c>
      <c r="EZ59" s="118">
        <f t="shared" ref="EZ59" si="458">+EY59</f>
        <v>124134544.68800966</v>
      </c>
      <c r="FA59" s="118">
        <f t="shared" ref="FA59" si="459">+EZ59</f>
        <v>124134544.68800966</v>
      </c>
      <c r="FB59" s="118">
        <f t="shared" ref="FB59" si="460">+FA59</f>
        <v>124134544.68800966</v>
      </c>
      <c r="FC59" s="118">
        <f t="shared" ref="FC59" si="461">+(((FC52/180)*1)+((FI52/180)*29))</f>
        <v>119091148.93267393</v>
      </c>
      <c r="FD59" s="118">
        <f t="shared" ref="FD59" si="462">+FI52/6</f>
        <v>118917238.73421407</v>
      </c>
      <c r="FE59" s="118">
        <f t="shared" ref="FE59" si="463">+FD59</f>
        <v>118917238.73421407</v>
      </c>
      <c r="FF59" s="118">
        <f t="shared" ref="FF59" si="464">+FE59</f>
        <v>118917238.73421407</v>
      </c>
      <c r="FG59" s="118">
        <f t="shared" ref="FG59" si="465">+FF59</f>
        <v>118917238.73421407</v>
      </c>
      <c r="FH59" s="118">
        <f t="shared" ref="FH59" si="466">+FG59</f>
        <v>118917238.73421407</v>
      </c>
      <c r="FI59" s="118">
        <f t="shared" ref="FI59" si="467">+(((FI52/180)*1)+((FO52/180)*29))</f>
        <v>113660593.9531647</v>
      </c>
      <c r="FJ59" s="118">
        <f t="shared" ref="FJ59" si="468">+FO52/6</f>
        <v>113479330.34002507</v>
      </c>
      <c r="FK59" s="118">
        <f t="shared" ref="FK59" si="469">+FJ59</f>
        <v>113479330.34002507</v>
      </c>
      <c r="FL59" s="118">
        <f t="shared" ref="FL59" si="470">+FK59</f>
        <v>113479330.34002507</v>
      </c>
      <c r="FM59" s="118">
        <f t="shared" ref="FM59" si="471">+FL59</f>
        <v>113479330.34002507</v>
      </c>
      <c r="FN59" s="118">
        <f t="shared" ref="FN59" si="472">+FM59</f>
        <v>113479330.34002507</v>
      </c>
      <c r="FO59" s="118">
        <f t="shared" ref="FO59" si="473">+(((FO52/180)*1)+((FU52/180)*29))</f>
        <v>111876428.47429414</v>
      </c>
      <c r="FP59" s="118">
        <f t="shared" ref="FP59" si="474">+FU52/6</f>
        <v>111821155.99616547</v>
      </c>
      <c r="FQ59" s="118">
        <f t="shared" ref="FQ59" si="475">+FP59</f>
        <v>111821155.99616547</v>
      </c>
      <c r="FR59" s="118">
        <f t="shared" ref="FR59" si="476">+FQ59</f>
        <v>111821155.99616547</v>
      </c>
      <c r="FS59" s="118">
        <f t="shared" ref="FS59" si="477">+FR59</f>
        <v>111821155.99616547</v>
      </c>
      <c r="FT59" s="118">
        <f t="shared" ref="FT59" si="478">+FS59</f>
        <v>111821155.99616547</v>
      </c>
      <c r="FU59" s="118">
        <f t="shared" ref="FU59" si="479">+(((FU52/180)*1)+((GA52/180)*29))</f>
        <v>106907802.17209153</v>
      </c>
      <c r="FV59" s="118">
        <f t="shared" ref="FV59" si="480">+GA52/6</f>
        <v>106738376.17815794</v>
      </c>
      <c r="FW59" s="118">
        <f t="shared" ref="FW59" si="481">+FV59</f>
        <v>106738376.17815794</v>
      </c>
      <c r="FX59" s="118">
        <f t="shared" ref="FX59" si="482">+FW59</f>
        <v>106738376.17815794</v>
      </c>
      <c r="FY59" s="118">
        <f t="shared" ref="FY59" si="483">+FX59</f>
        <v>106738376.17815794</v>
      </c>
      <c r="FZ59" s="118">
        <f t="shared" ref="FZ59" si="484">+FY59</f>
        <v>106738376.17815794</v>
      </c>
      <c r="GA59" s="118">
        <f t="shared" ref="GA59" si="485">+(((GA52/180)*1)+((GG52/180)*29))</f>
        <v>101825022.354084</v>
      </c>
      <c r="GB59" s="118">
        <f t="shared" ref="GB59" si="486">+GG52/6</f>
        <v>101655596.36015041</v>
      </c>
      <c r="GC59" s="118">
        <f t="shared" ref="GC59" si="487">+GB59</f>
        <v>101655596.36015041</v>
      </c>
      <c r="GD59" s="118">
        <f t="shared" ref="GD59" si="488">+GC59</f>
        <v>101655596.36015041</v>
      </c>
      <c r="GE59" s="118">
        <f t="shared" ref="GE59" si="489">+GD59</f>
        <v>101655596.36015041</v>
      </c>
      <c r="GF59" s="118">
        <f t="shared" ref="GF59" si="490">+GE59</f>
        <v>101655596.36015041</v>
      </c>
      <c r="GG59" s="118">
        <f t="shared" ref="GG59" si="491">+(((GG52/180)*1)+((GM52/180)*29))</f>
        <v>96742242.536076486</v>
      </c>
      <c r="GH59" s="118">
        <f t="shared" ref="GH59" si="492">+GM52/6</f>
        <v>96572816.542142913</v>
      </c>
      <c r="GI59" s="118">
        <f t="shared" ref="GI59" si="493">+GH59</f>
        <v>96572816.542142913</v>
      </c>
      <c r="GJ59" s="118">
        <f t="shared" ref="GJ59" si="494">+GI59</f>
        <v>96572816.542142913</v>
      </c>
      <c r="GK59" s="118">
        <f t="shared" ref="GK59" si="495">+GJ59</f>
        <v>96572816.542142913</v>
      </c>
      <c r="GL59" s="118">
        <f t="shared" ref="GL59" si="496">+GK59</f>
        <v>96572816.542142913</v>
      </c>
      <c r="GM59" s="118">
        <f t="shared" ref="GM59" si="497">+(((GM52/180)*1)+((GS52/180)*29))</f>
        <v>91659462.718068957</v>
      </c>
      <c r="GN59" s="118">
        <f t="shared" ref="GN59" si="498">+GS52/6</f>
        <v>91490036.724135384</v>
      </c>
      <c r="GO59" s="118">
        <f t="shared" ref="GO59" si="499">+GN59</f>
        <v>91490036.724135384</v>
      </c>
      <c r="GP59" s="118">
        <f t="shared" ref="GP59" si="500">+GO59</f>
        <v>91490036.724135384</v>
      </c>
      <c r="GQ59" s="118">
        <f t="shared" ref="GQ59" si="501">+GP59</f>
        <v>91490036.724135384</v>
      </c>
      <c r="GR59" s="118">
        <f t="shared" ref="GR59" si="502">+GQ59</f>
        <v>91490036.724135384</v>
      </c>
      <c r="GS59" s="118">
        <f t="shared" ref="GS59" si="503">+(((GS52/180)*1)+((GY52/180)*29))</f>
        <v>86576682.900061443</v>
      </c>
      <c r="GT59" s="118">
        <f t="shared" ref="GT59" si="504">+GY52/6</f>
        <v>86407256.906127855</v>
      </c>
      <c r="GU59" s="118">
        <f t="shared" ref="GU59" si="505">+GT59</f>
        <v>86407256.906127855</v>
      </c>
      <c r="GV59" s="118">
        <f t="shared" ref="GV59" si="506">+GU59</f>
        <v>86407256.906127855</v>
      </c>
      <c r="GW59" s="118">
        <f t="shared" ref="GW59" si="507">+GV59</f>
        <v>86407256.906127855</v>
      </c>
      <c r="GX59" s="118">
        <f t="shared" ref="GX59" si="508">+GW59</f>
        <v>86407256.906127855</v>
      </c>
      <c r="GY59" s="118">
        <f t="shared" ref="GY59" si="509">+(((GY52/180)*1)+((HE52/180)*29))</f>
        <v>81493903.08205393</v>
      </c>
      <c r="GZ59" s="118">
        <f t="shared" ref="GZ59" si="510">+HE52/6</f>
        <v>81324477.088120341</v>
      </c>
      <c r="HA59" s="118">
        <f t="shared" ref="HA59" si="511">+GZ59</f>
        <v>81324477.088120341</v>
      </c>
      <c r="HB59" s="118">
        <f t="shared" ref="HB59" si="512">+HA59</f>
        <v>81324477.088120341</v>
      </c>
      <c r="HC59" s="118">
        <f t="shared" ref="HC59" si="513">+HB59</f>
        <v>81324477.088120341</v>
      </c>
      <c r="HD59" s="118">
        <f t="shared" ref="HD59" si="514">+HC59</f>
        <v>81324477.088120341</v>
      </c>
      <c r="HE59" s="118">
        <f t="shared" ref="HE59" si="515">+(((HE52/180)*1)+((HK52/180)*29))</f>
        <v>76411123.264046401</v>
      </c>
      <c r="HF59" s="118">
        <f t="shared" ref="HF59" si="516">+HK52/6</f>
        <v>76241697.270112827</v>
      </c>
      <c r="HG59" s="118">
        <f t="shared" ref="HG59" si="517">+HF59</f>
        <v>76241697.270112827</v>
      </c>
      <c r="HH59" s="118">
        <f t="shared" ref="HH59" si="518">+HG59</f>
        <v>76241697.270112827</v>
      </c>
      <c r="HI59" s="118">
        <f t="shared" ref="HI59" si="519">+HH59</f>
        <v>76241697.270112827</v>
      </c>
      <c r="HJ59" s="118">
        <f t="shared" ref="HJ59" si="520">+HI59</f>
        <v>76241697.270112827</v>
      </c>
      <c r="HK59" s="118">
        <f t="shared" ref="HK59" si="521">+(((HK52/180)*1)+((HQ52/180)*29))</f>
        <v>71328343.446038887</v>
      </c>
      <c r="HL59" s="118">
        <f t="shared" ref="HL59" si="522">+HQ52/6</f>
        <v>71158917.452105299</v>
      </c>
      <c r="HM59" s="118">
        <f t="shared" ref="HM59" si="523">+HL59</f>
        <v>71158917.452105299</v>
      </c>
      <c r="HN59" s="118">
        <f t="shared" ref="HN59" si="524">+HM59</f>
        <v>71158917.452105299</v>
      </c>
      <c r="HO59" s="118">
        <f t="shared" ref="HO59" si="525">+HN59</f>
        <v>71158917.452105299</v>
      </c>
      <c r="HP59" s="118">
        <f t="shared" ref="HP59" si="526">+HO59</f>
        <v>71158917.452105299</v>
      </c>
      <c r="HQ59" s="118">
        <f t="shared" ref="HQ59" si="527">+(((HQ52/180)*1)+((HW52/180)*29))</f>
        <v>66245563.628031358</v>
      </c>
      <c r="HR59" s="118">
        <f t="shared" ref="HR59" si="528">+HW52/6</f>
        <v>66076137.634097777</v>
      </c>
      <c r="HS59" s="118">
        <f t="shared" ref="HS59" si="529">+HR59</f>
        <v>66076137.634097777</v>
      </c>
      <c r="HT59" s="118">
        <f t="shared" ref="HT59" si="530">+HS59</f>
        <v>66076137.634097777</v>
      </c>
      <c r="HU59" s="118">
        <f t="shared" ref="HU59" si="531">+HT59</f>
        <v>66076137.634097777</v>
      </c>
      <c r="HV59" s="118">
        <f t="shared" ref="HV59" si="532">+HU59</f>
        <v>66076137.634097777</v>
      </c>
      <c r="HW59" s="118">
        <f t="shared" ref="HW59" si="533">+(((HW52/180)*1)+((IC52/180)*29))</f>
        <v>61162783.810023837</v>
      </c>
      <c r="HX59" s="118">
        <f t="shared" ref="HX59" si="534">+IC52/6</f>
        <v>60993357.816090256</v>
      </c>
      <c r="HY59" s="118">
        <f t="shared" ref="HY59" si="535">+HX59</f>
        <v>60993357.816090256</v>
      </c>
      <c r="HZ59" s="118">
        <f t="shared" ref="HZ59" si="536">+HY59</f>
        <v>60993357.816090256</v>
      </c>
      <c r="IA59" s="118">
        <f t="shared" ref="IA59" si="537">+HZ59</f>
        <v>60993357.816090256</v>
      </c>
      <c r="IB59" s="118">
        <f t="shared" ref="IB59" si="538">+IA59</f>
        <v>60993357.816090256</v>
      </c>
      <c r="IC59" s="118">
        <f t="shared" ref="IC59" si="539">+(((IC52/180)*1)+((II52/180)*29))</f>
        <v>56080003.992016323</v>
      </c>
      <c r="ID59" s="118">
        <f t="shared" ref="ID59" si="540">+II52/6</f>
        <v>55910577.998082735</v>
      </c>
      <c r="IE59" s="118">
        <f t="shared" ref="IE59" si="541">+ID59</f>
        <v>55910577.998082735</v>
      </c>
      <c r="IF59" s="118">
        <f t="shared" ref="IF59" si="542">+IE59</f>
        <v>55910577.998082735</v>
      </c>
      <c r="IG59" s="118">
        <f t="shared" ref="IG59" si="543">+IF59</f>
        <v>55910577.998082735</v>
      </c>
      <c r="IH59" s="118">
        <f t="shared" ref="IH59" si="544">+IG59</f>
        <v>55910577.998082735</v>
      </c>
      <c r="II59" s="118">
        <f t="shared" ref="II59" si="545">+(((II52/180)*1)+((IO52/180)*29))</f>
        <v>50997224.174008794</v>
      </c>
      <c r="IJ59" s="118">
        <f t="shared" ref="IJ59" si="546">+IO52/6</f>
        <v>50827798.180075206</v>
      </c>
      <c r="IK59" s="118">
        <f t="shared" ref="IK59" si="547">+IJ59</f>
        <v>50827798.180075206</v>
      </c>
      <c r="IL59" s="118">
        <f t="shared" ref="IL59" si="548">+IK59</f>
        <v>50827798.180075206</v>
      </c>
      <c r="IM59" s="118">
        <f t="shared" ref="IM59" si="549">+IL59</f>
        <v>50827798.180075206</v>
      </c>
      <c r="IN59" s="118">
        <f t="shared" ref="IN59" si="550">+IM59</f>
        <v>50827798.180075206</v>
      </c>
      <c r="IO59" s="118">
        <f t="shared" ref="IO59" si="551">+(((IO52/180)*1)+((IU52/180)*29))</f>
        <v>45914444.356001265</v>
      </c>
      <c r="IP59" s="118">
        <f t="shared" ref="IP59" si="552">+IU52/6</f>
        <v>45745018.362067692</v>
      </c>
      <c r="IQ59" s="118">
        <f t="shared" ref="IQ59" si="553">+IP59</f>
        <v>45745018.362067692</v>
      </c>
      <c r="IR59" s="118">
        <f t="shared" ref="IR59" si="554">+IQ59</f>
        <v>45745018.362067692</v>
      </c>
      <c r="IS59" s="118">
        <f t="shared" ref="IS59" si="555">+IR59</f>
        <v>45745018.362067692</v>
      </c>
      <c r="IT59" s="118">
        <f t="shared" ref="IT59" si="556">+IS59</f>
        <v>45745018.362067692</v>
      </c>
      <c r="IU59" s="118">
        <f t="shared" ref="IU59" si="557">+(((IU52/180)*1)+((JA52/180)*29))</f>
        <v>40831664.537993759</v>
      </c>
      <c r="IV59" s="118">
        <f t="shared" ref="IV59" si="558">+JA52/6</f>
        <v>40662238.544060171</v>
      </c>
      <c r="IW59" s="118">
        <f t="shared" ref="IW59" si="559">+IV59</f>
        <v>40662238.544060171</v>
      </c>
      <c r="IX59" s="118">
        <f t="shared" ref="IX59" si="560">+IW59</f>
        <v>40662238.544060171</v>
      </c>
      <c r="IY59" s="118">
        <f t="shared" ref="IY59" si="561">+IX59</f>
        <v>40662238.544060171</v>
      </c>
      <c r="IZ59" s="118">
        <f t="shared" ref="IZ59" si="562">+IY59</f>
        <v>40662238.544060171</v>
      </c>
      <c r="JA59" s="118">
        <f t="shared" ref="JA59" si="563">+(((JA52/180)*1)+((JG52/180)*29))</f>
        <v>35748884.71998623</v>
      </c>
      <c r="JB59" s="118">
        <f t="shared" ref="JB59" si="564">+JG52/6</f>
        <v>35579458.726052649</v>
      </c>
      <c r="JC59" s="118">
        <f t="shared" ref="JC59" si="565">+JB59</f>
        <v>35579458.726052649</v>
      </c>
      <c r="JD59" s="118">
        <f t="shared" ref="JD59" si="566">+JC59</f>
        <v>35579458.726052649</v>
      </c>
      <c r="JE59" s="118">
        <f t="shared" ref="JE59" si="567">+JD59</f>
        <v>35579458.726052649</v>
      </c>
      <c r="JF59" s="118">
        <f t="shared" ref="JF59" si="568">+JE59</f>
        <v>35579458.726052649</v>
      </c>
      <c r="JG59" s="118">
        <f t="shared" ref="JG59" si="569">+(((JG52/180)*1)+((JM52/180)*29))</f>
        <v>30666104.901978709</v>
      </c>
      <c r="JH59" s="118">
        <f t="shared" ref="JH59" si="570">+JM52/6</f>
        <v>30496678.908045128</v>
      </c>
      <c r="JI59" s="118">
        <f t="shared" ref="JI59" si="571">+JH59</f>
        <v>30496678.908045128</v>
      </c>
      <c r="JJ59" s="118">
        <f t="shared" ref="JJ59" si="572">+JI59</f>
        <v>30496678.908045128</v>
      </c>
      <c r="JK59" s="118">
        <f t="shared" ref="JK59" si="573">+JJ59</f>
        <v>30496678.908045128</v>
      </c>
      <c r="JL59" s="118">
        <f t="shared" ref="JL59" si="574">+JK59</f>
        <v>30496678.908045128</v>
      </c>
      <c r="JM59" s="118">
        <f t="shared" ref="JM59" si="575">+(((JM52/180)*1)+((JS52/180)*29))</f>
        <v>25583325.083971187</v>
      </c>
      <c r="JN59" s="118">
        <f t="shared" ref="JN59" si="576">+JS52/6</f>
        <v>25413899.090037603</v>
      </c>
      <c r="JO59" s="118">
        <f t="shared" ref="JO59" si="577">+JN59</f>
        <v>25413899.090037603</v>
      </c>
      <c r="JP59" s="118">
        <f t="shared" ref="JP59" si="578">+JO59</f>
        <v>25413899.090037603</v>
      </c>
      <c r="JQ59" s="118">
        <f t="shared" ref="JQ59" si="579">+JP59</f>
        <v>25413899.090037603</v>
      </c>
      <c r="JR59" s="118">
        <f t="shared" ref="JR59" si="580">+JQ59</f>
        <v>25413899.090037603</v>
      </c>
      <c r="JS59" s="118">
        <f t="shared" ref="JS59" si="581">+(((JS52/180)*1)+((JY52/180)*29))</f>
        <v>20500545.26596367</v>
      </c>
      <c r="JT59" s="118">
        <f t="shared" ref="JT59" si="582">+JY52/6</f>
        <v>20331119.272030085</v>
      </c>
      <c r="JU59" s="118">
        <f t="shared" ref="JU59" si="583">+JT59</f>
        <v>20331119.272030085</v>
      </c>
      <c r="JV59" s="118">
        <f t="shared" ref="JV59" si="584">+JU59</f>
        <v>20331119.272030085</v>
      </c>
      <c r="JW59" s="118">
        <f t="shared" ref="JW59" si="585">+JV59</f>
        <v>20331119.272030085</v>
      </c>
      <c r="JX59" s="118">
        <f t="shared" ref="JX59" si="586">+JW59</f>
        <v>20331119.272030085</v>
      </c>
      <c r="JY59" s="118">
        <f t="shared" ref="JY59" si="587">+(((JY52/180)*1)+((KE52/180)*29))</f>
        <v>15417765.447956147</v>
      </c>
      <c r="JZ59" s="118">
        <f t="shared" ref="JZ59" si="588">+KE52/6</f>
        <v>15248339.454022564</v>
      </c>
      <c r="KA59" s="118">
        <f t="shared" ref="KA59" si="589">+JZ59</f>
        <v>15248339.454022564</v>
      </c>
      <c r="KB59" s="118">
        <f t="shared" ref="KB59" si="590">+KA59</f>
        <v>15248339.454022564</v>
      </c>
      <c r="KC59" s="118">
        <f t="shared" ref="KC59" si="591">+KB59</f>
        <v>15248339.454022564</v>
      </c>
      <c r="KD59" s="118">
        <f t="shared" ref="KD59" si="592">+KC59</f>
        <v>15248339.454022564</v>
      </c>
      <c r="KE59" s="118">
        <f t="shared" ref="KE59" si="593">+(((KE52/180)*1)+((KK52/180)*29))</f>
        <v>10334985.629948627</v>
      </c>
      <c r="KF59" s="118">
        <f t="shared" ref="KF59" si="594">+KK52/6</f>
        <v>10165559.636015043</v>
      </c>
      <c r="KG59" s="118">
        <f t="shared" ref="KG59" si="595">+KF59</f>
        <v>10165559.636015043</v>
      </c>
      <c r="KH59" s="118">
        <f t="shared" ref="KH59" si="596">+KG59</f>
        <v>10165559.636015043</v>
      </c>
      <c r="KI59" s="118">
        <f t="shared" ref="KI59" si="597">+KH59</f>
        <v>10165559.636015043</v>
      </c>
      <c r="KJ59" s="118">
        <f t="shared" ref="KJ59" si="598">+KI59</f>
        <v>10165559.636015043</v>
      </c>
      <c r="KK59" s="118">
        <f t="shared" ref="KK59" si="599">+(((KK52/180)*1)+((KQ52/180)*29))</f>
        <v>5252205.8119411059</v>
      </c>
      <c r="KL59" s="118">
        <f t="shared" ref="KL59" si="600">+KQ52/6</f>
        <v>5082779.8180075213</v>
      </c>
      <c r="KM59" s="118">
        <f t="shared" ref="KM59" si="601">+KL59</f>
        <v>5082779.8180075213</v>
      </c>
      <c r="KN59" s="118">
        <f t="shared" ref="KN59" si="602">+KM59</f>
        <v>5082779.8180075213</v>
      </c>
      <c r="KO59" s="118">
        <f t="shared" ref="KO59" si="603">+KN59</f>
        <v>5082779.8180075213</v>
      </c>
      <c r="KP59" s="118">
        <f t="shared" ref="KP59" si="604">+KO59</f>
        <v>5082779.8180075213</v>
      </c>
      <c r="KQ59" s="118">
        <f t="shared" ref="KQ59" si="605">+(((KQ52/180)*1)+((KW52/180)*29))</f>
        <v>169425.99393358405</v>
      </c>
    </row>
    <row r="60" spans="1:303" customFormat="1" ht="15" thickBot="1" x14ac:dyDescent="0.35"/>
    <row r="61" spans="1:303" ht="16.2" thickBot="1" x14ac:dyDescent="0.35">
      <c r="A61" s="1007" t="s">
        <v>1044</v>
      </c>
      <c r="C61" s="118">
        <f>+B61+C59-C52</f>
        <v>225640644.79265103</v>
      </c>
      <c r="D61" s="118">
        <f t="shared" ref="D61:BO61" si="606">+C61+D59-D52</f>
        <v>459062001.47470385</v>
      </c>
      <c r="E61" s="118">
        <f t="shared" si="606"/>
        <v>692483358.15675664</v>
      </c>
      <c r="F61" s="118">
        <f t="shared" si="606"/>
        <v>925904714.83880949</v>
      </c>
      <c r="G61" s="118">
        <f t="shared" si="606"/>
        <v>1159326071.5208623</v>
      </c>
      <c r="H61" s="118">
        <f t="shared" si="606"/>
        <v>1392747428.2029152</v>
      </c>
      <c r="I61" s="118">
        <f t="shared" si="606"/>
        <v>221127831.89679813</v>
      </c>
      <c r="J61" s="118">
        <f t="shared" si="606"/>
        <v>449880761.44520986</v>
      </c>
      <c r="K61" s="118">
        <f t="shared" si="606"/>
        <v>678633690.99362159</v>
      </c>
      <c r="L61" s="118">
        <f t="shared" si="606"/>
        <v>907386620.54203331</v>
      </c>
      <c r="M61" s="118">
        <f t="shared" si="606"/>
        <v>1136139550.090445</v>
      </c>
      <c r="N61" s="118">
        <f t="shared" si="606"/>
        <v>1364892479.6388569</v>
      </c>
      <c r="O61" s="118">
        <f t="shared" si="606"/>
        <v>216615019.00094509</v>
      </c>
      <c r="P61" s="118">
        <f t="shared" si="606"/>
        <v>440699521.41571581</v>
      </c>
      <c r="Q61" s="118">
        <f t="shared" si="606"/>
        <v>664784023.83048654</v>
      </c>
      <c r="R61" s="118">
        <f t="shared" si="606"/>
        <v>888868526.24525726</v>
      </c>
      <c r="S61" s="118">
        <f t="shared" si="606"/>
        <v>1112953028.660028</v>
      </c>
      <c r="T61" s="118">
        <f t="shared" si="606"/>
        <v>1337037531.0747986</v>
      </c>
      <c r="U61" s="118">
        <f t="shared" si="606"/>
        <v>212102206.10509205</v>
      </c>
      <c r="V61" s="118">
        <f t="shared" si="606"/>
        <v>431518281.38622165</v>
      </c>
      <c r="W61" s="118">
        <f t="shared" si="606"/>
        <v>650934356.66735125</v>
      </c>
      <c r="X61" s="118">
        <f t="shared" si="606"/>
        <v>870350431.94848084</v>
      </c>
      <c r="Y61" s="118">
        <f t="shared" si="606"/>
        <v>1089766507.2296104</v>
      </c>
      <c r="Z61" s="118">
        <f t="shared" si="606"/>
        <v>1309182582.51074</v>
      </c>
      <c r="AA61" s="118">
        <f t="shared" si="606"/>
        <v>207589393.20923877</v>
      </c>
      <c r="AB61" s="118">
        <f t="shared" si="606"/>
        <v>422337041.35672736</v>
      </c>
      <c r="AC61" s="118">
        <f t="shared" si="606"/>
        <v>637084689.50421596</v>
      </c>
      <c r="AD61" s="118">
        <f t="shared" si="606"/>
        <v>851832337.65170455</v>
      </c>
      <c r="AE61" s="118">
        <f t="shared" si="606"/>
        <v>1066579985.7991931</v>
      </c>
      <c r="AF61" s="118">
        <f t="shared" si="606"/>
        <v>1281327633.9466817</v>
      </c>
      <c r="AG61" s="118">
        <f t="shared" si="606"/>
        <v>203076580.31338573</v>
      </c>
      <c r="AH61" s="118">
        <f t="shared" si="606"/>
        <v>413155801.3272332</v>
      </c>
      <c r="AI61" s="118">
        <f t="shared" si="606"/>
        <v>623235022.34108067</v>
      </c>
      <c r="AJ61" s="118">
        <f t="shared" si="606"/>
        <v>833314243.35492814</v>
      </c>
      <c r="AK61" s="118">
        <f t="shared" si="606"/>
        <v>1043393464.3687756</v>
      </c>
      <c r="AL61" s="118">
        <f t="shared" si="606"/>
        <v>1253472685.3826232</v>
      </c>
      <c r="AM61" s="118">
        <f t="shared" si="606"/>
        <v>198563767.41753268</v>
      </c>
      <c r="AN61" s="118">
        <f t="shared" si="606"/>
        <v>403974561.29773915</v>
      </c>
      <c r="AO61" s="118">
        <f t="shared" si="606"/>
        <v>609385355.17794561</v>
      </c>
      <c r="AP61" s="118">
        <f t="shared" si="606"/>
        <v>814796149.05815208</v>
      </c>
      <c r="AQ61" s="118">
        <f t="shared" si="606"/>
        <v>1020206942.9383585</v>
      </c>
      <c r="AR61" s="118">
        <f t="shared" si="606"/>
        <v>1225617736.8185649</v>
      </c>
      <c r="AS61" s="118">
        <f t="shared" si="606"/>
        <v>194050954.52167964</v>
      </c>
      <c r="AT61" s="118">
        <f t="shared" si="606"/>
        <v>394793321.2682451</v>
      </c>
      <c r="AU61" s="118">
        <f t="shared" si="606"/>
        <v>595535688.01481056</v>
      </c>
      <c r="AV61" s="118">
        <f t="shared" si="606"/>
        <v>796278054.76137602</v>
      </c>
      <c r="AW61" s="118">
        <f t="shared" si="606"/>
        <v>997020421.50794148</v>
      </c>
      <c r="AX61" s="118">
        <f t="shared" si="606"/>
        <v>1197762788.2545068</v>
      </c>
      <c r="AY61" s="118">
        <f t="shared" si="606"/>
        <v>189538141.6258266</v>
      </c>
      <c r="AZ61" s="118">
        <f t="shared" si="606"/>
        <v>385612081.23875093</v>
      </c>
      <c r="BA61" s="118">
        <f t="shared" si="606"/>
        <v>581686020.85167527</v>
      </c>
      <c r="BB61" s="118">
        <f t="shared" si="606"/>
        <v>777759960.46459961</v>
      </c>
      <c r="BC61" s="118">
        <f t="shared" si="606"/>
        <v>973833900.07752395</v>
      </c>
      <c r="BD61" s="118">
        <f>+BC61+BD59-BD52</f>
        <v>1169907839.6904483</v>
      </c>
      <c r="BE61" s="118">
        <f t="shared" si="606"/>
        <v>185025328.72997355</v>
      </c>
      <c r="BF61" s="118">
        <f t="shared" si="606"/>
        <v>376430841.20925689</v>
      </c>
      <c r="BG61" s="118">
        <f t="shared" si="606"/>
        <v>567836353.68854022</v>
      </c>
      <c r="BH61" s="118">
        <f t="shared" si="606"/>
        <v>759241866.16782355</v>
      </c>
      <c r="BI61" s="118">
        <f t="shared" si="606"/>
        <v>950647378.64710689</v>
      </c>
      <c r="BJ61" s="118">
        <f t="shared" si="606"/>
        <v>1142052891.1263902</v>
      </c>
      <c r="BK61" s="118">
        <f t="shared" si="606"/>
        <v>180512515.83412075</v>
      </c>
      <c r="BL61" s="118">
        <f t="shared" si="606"/>
        <v>367249601.17976296</v>
      </c>
      <c r="BM61" s="118">
        <f t="shared" si="606"/>
        <v>553986686.52540517</v>
      </c>
      <c r="BN61" s="118">
        <f t="shared" si="606"/>
        <v>740723771.87104738</v>
      </c>
      <c r="BO61" s="118">
        <f t="shared" si="606"/>
        <v>927460857.21668959</v>
      </c>
      <c r="BP61" s="118">
        <f t="shared" ref="BP61:EA61" si="607">+BO61+BP59-BP52</f>
        <v>1114197942.5623319</v>
      </c>
      <c r="BQ61" s="118">
        <f t="shared" si="607"/>
        <v>175999702.93826771</v>
      </c>
      <c r="BR61" s="118">
        <f t="shared" si="607"/>
        <v>358068361.15026891</v>
      </c>
      <c r="BS61" s="118">
        <f t="shared" si="607"/>
        <v>540137019.36227012</v>
      </c>
      <c r="BT61" s="118">
        <f t="shared" si="607"/>
        <v>722205677.57427132</v>
      </c>
      <c r="BU61" s="118">
        <f t="shared" si="607"/>
        <v>904274335.78627253</v>
      </c>
      <c r="BV61" s="118">
        <f t="shared" si="607"/>
        <v>1086342993.9982738</v>
      </c>
      <c r="BW61" s="118">
        <f t="shared" si="607"/>
        <v>171486890.0424149</v>
      </c>
      <c r="BX61" s="118">
        <f t="shared" si="607"/>
        <v>348887121.12077504</v>
      </c>
      <c r="BY61" s="118">
        <f t="shared" si="607"/>
        <v>526287352.19913518</v>
      </c>
      <c r="BZ61" s="118">
        <f t="shared" si="607"/>
        <v>703687583.27749538</v>
      </c>
      <c r="CA61" s="118">
        <f t="shared" si="607"/>
        <v>881087814.35585546</v>
      </c>
      <c r="CB61" s="118">
        <f t="shared" si="607"/>
        <v>1058488045.4342155</v>
      </c>
      <c r="CC61" s="118">
        <f t="shared" si="607"/>
        <v>166974077.14656174</v>
      </c>
      <c r="CD61" s="118">
        <f t="shared" si="607"/>
        <v>339705881.09128082</v>
      </c>
      <c r="CE61" s="118">
        <f t="shared" si="607"/>
        <v>512437685.03599989</v>
      </c>
      <c r="CF61" s="118">
        <f t="shared" si="607"/>
        <v>685169488.98071897</v>
      </c>
      <c r="CG61" s="118">
        <f t="shared" si="607"/>
        <v>857901292.92543805</v>
      </c>
      <c r="CH61" s="118">
        <f t="shared" si="607"/>
        <v>1030633096.8701571</v>
      </c>
      <c r="CI61" s="118">
        <f t="shared" si="607"/>
        <v>162461264.25070882</v>
      </c>
      <c r="CJ61" s="118">
        <f t="shared" si="607"/>
        <v>330524641.06178683</v>
      </c>
      <c r="CK61" s="118">
        <f t="shared" si="607"/>
        <v>498588017.87286484</v>
      </c>
      <c r="CL61" s="118">
        <f t="shared" si="607"/>
        <v>666651394.68394279</v>
      </c>
      <c r="CM61" s="118">
        <f t="shared" si="607"/>
        <v>834714771.49502087</v>
      </c>
      <c r="CN61" s="118">
        <f t="shared" si="607"/>
        <v>1002778148.3060989</v>
      </c>
      <c r="CO61" s="118">
        <f t="shared" si="607"/>
        <v>157948451.3548559</v>
      </c>
      <c r="CP61" s="118">
        <f t="shared" si="607"/>
        <v>321343401.03229284</v>
      </c>
      <c r="CQ61" s="118">
        <f t="shared" si="607"/>
        <v>484738350.70972979</v>
      </c>
      <c r="CR61" s="118">
        <f t="shared" si="607"/>
        <v>648133300.38716674</v>
      </c>
      <c r="CS61" s="118">
        <f t="shared" si="607"/>
        <v>811528250.06460369</v>
      </c>
      <c r="CT61" s="118">
        <f>+CS61+CT59-CT52</f>
        <v>974923199.74204063</v>
      </c>
      <c r="CU61" s="118">
        <f t="shared" si="607"/>
        <v>153435638.45900285</v>
      </c>
      <c r="CV61" s="118">
        <f t="shared" si="607"/>
        <v>312162161.0027988</v>
      </c>
      <c r="CW61" s="118">
        <f t="shared" si="607"/>
        <v>470888683.54659474</v>
      </c>
      <c r="CX61" s="118">
        <f t="shared" si="607"/>
        <v>629615206.09039068</v>
      </c>
      <c r="CY61" s="118">
        <f t="shared" si="607"/>
        <v>788341728.63418663</v>
      </c>
      <c r="CZ61" s="118">
        <f t="shared" si="607"/>
        <v>947068251.17798257</v>
      </c>
      <c r="DA61" s="118">
        <f t="shared" si="607"/>
        <v>148922825.56315017</v>
      </c>
      <c r="DB61" s="118">
        <f t="shared" si="607"/>
        <v>302980920.97330499</v>
      </c>
      <c r="DC61" s="118">
        <f t="shared" si="607"/>
        <v>457039016.38345981</v>
      </c>
      <c r="DD61" s="118">
        <f t="shared" si="607"/>
        <v>611097111.79361463</v>
      </c>
      <c r="DE61" s="118">
        <f t="shared" si="607"/>
        <v>765155207.20376945</v>
      </c>
      <c r="DF61" s="118">
        <f>+DE61+DF59-DF52</f>
        <v>919213302.61392426</v>
      </c>
      <c r="DG61" s="118">
        <f t="shared" si="607"/>
        <v>144410012.66729689</v>
      </c>
      <c r="DH61" s="118">
        <f t="shared" si="607"/>
        <v>293799680.9438107</v>
      </c>
      <c r="DI61" s="118">
        <f t="shared" si="607"/>
        <v>443189349.22032452</v>
      </c>
      <c r="DJ61" s="118">
        <f t="shared" si="607"/>
        <v>592579017.49683833</v>
      </c>
      <c r="DK61" s="118">
        <f t="shared" si="607"/>
        <v>741968685.77335215</v>
      </c>
      <c r="DL61" s="118">
        <f t="shared" si="607"/>
        <v>891358354.04986596</v>
      </c>
      <c r="DM61" s="118">
        <f t="shared" si="607"/>
        <v>146592512.81155801</v>
      </c>
      <c r="DN61" s="118">
        <f t="shared" si="607"/>
        <v>298239939.857997</v>
      </c>
      <c r="DO61" s="118">
        <f t="shared" si="607"/>
        <v>449887366.90443599</v>
      </c>
      <c r="DP61" s="118">
        <f t="shared" si="607"/>
        <v>601534793.95087504</v>
      </c>
      <c r="DQ61" s="118">
        <f t="shared" si="607"/>
        <v>753182220.99731398</v>
      </c>
      <c r="DR61" s="118">
        <f t="shared" si="607"/>
        <v>904829648.04375291</v>
      </c>
      <c r="DS61" s="118">
        <f t="shared" si="607"/>
        <v>135752004.69644463</v>
      </c>
      <c r="DT61" s="118">
        <f t="shared" si="607"/>
        <v>276185113.00311118</v>
      </c>
      <c r="DU61" s="118">
        <f t="shared" si="607"/>
        <v>416618221.30977774</v>
      </c>
      <c r="DV61" s="118">
        <f t="shared" si="607"/>
        <v>557051329.61644435</v>
      </c>
      <c r="DW61" s="118">
        <f t="shared" si="607"/>
        <v>697484437.92311096</v>
      </c>
      <c r="DX61" s="118">
        <f t="shared" si="607"/>
        <v>837917546.22977757</v>
      </c>
      <c r="DY61" s="118">
        <f t="shared" si="607"/>
        <v>132233256.47346699</v>
      </c>
      <c r="DZ61" s="118">
        <f t="shared" si="607"/>
        <v>269026280.41153574</v>
      </c>
      <c r="EA61" s="118">
        <f t="shared" si="607"/>
        <v>405819304.34960449</v>
      </c>
      <c r="EB61" s="118">
        <f t="shared" ref="EB61:GM61" si="608">+EA61+EB59-EB52</f>
        <v>542612328.28767323</v>
      </c>
      <c r="EC61" s="118">
        <f t="shared" si="608"/>
        <v>679405352.22574198</v>
      </c>
      <c r="ED61" s="118">
        <f t="shared" si="608"/>
        <v>816198376.16381073</v>
      </c>
      <c r="EE61" s="118">
        <f t="shared" si="608"/>
        <v>129785501.83779025</v>
      </c>
      <c r="EF61" s="118">
        <f t="shared" si="608"/>
        <v>264046365.80791783</v>
      </c>
      <c r="EG61" s="118">
        <f t="shared" si="608"/>
        <v>398307229.77804542</v>
      </c>
      <c r="EH61" s="118">
        <f t="shared" si="608"/>
        <v>532568093.748173</v>
      </c>
      <c r="EI61" s="118">
        <f t="shared" si="608"/>
        <v>666828957.71830058</v>
      </c>
      <c r="EJ61" s="118">
        <f t="shared" si="608"/>
        <v>801089821.68842816</v>
      </c>
      <c r="EK61" s="118">
        <f t="shared" si="608"/>
        <v>132004633.32536888</v>
      </c>
      <c r="EL61" s="118">
        <f t="shared" si="608"/>
        <v>268561150.55850875</v>
      </c>
      <c r="EM61" s="118">
        <f t="shared" si="608"/>
        <v>405117667.79164863</v>
      </c>
      <c r="EN61" s="118">
        <f t="shared" si="608"/>
        <v>541674185.0247885</v>
      </c>
      <c r="EO61" s="118">
        <f t="shared" si="608"/>
        <v>678230702.25792837</v>
      </c>
      <c r="EP61" s="118">
        <f t="shared" si="608"/>
        <v>814787219.49106824</v>
      </c>
      <c r="EQ61" s="118">
        <f t="shared" si="608"/>
        <v>126483594.58511579</v>
      </c>
      <c r="ER61" s="118">
        <f t="shared" si="608"/>
        <v>257328692.43178695</v>
      </c>
      <c r="ES61" s="118">
        <f t="shared" si="608"/>
        <v>388173790.27845812</v>
      </c>
      <c r="ET61" s="118">
        <f t="shared" si="608"/>
        <v>519018888.12512928</v>
      </c>
      <c r="EU61" s="118">
        <f t="shared" si="608"/>
        <v>649863985.97180045</v>
      </c>
      <c r="EV61" s="118">
        <f t="shared" si="608"/>
        <v>780709083.81847167</v>
      </c>
      <c r="EW61" s="118">
        <f t="shared" si="608"/>
        <v>119996726.53174305</v>
      </c>
      <c r="EX61" s="118">
        <f t="shared" si="608"/>
        <v>244131271.21975273</v>
      </c>
      <c r="EY61" s="118">
        <f t="shared" si="608"/>
        <v>368265815.90776241</v>
      </c>
      <c r="EZ61" s="118">
        <f t="shared" si="608"/>
        <v>492400360.59577209</v>
      </c>
      <c r="FA61" s="118">
        <f t="shared" si="608"/>
        <v>616534905.28378177</v>
      </c>
      <c r="FB61" s="118">
        <f t="shared" si="608"/>
        <v>740669449.97179139</v>
      </c>
      <c r="FC61" s="118">
        <f t="shared" si="608"/>
        <v>114953330.77640736</v>
      </c>
      <c r="FD61" s="118">
        <f t="shared" si="608"/>
        <v>233870569.51062143</v>
      </c>
      <c r="FE61" s="118">
        <f t="shared" si="608"/>
        <v>352787808.2448355</v>
      </c>
      <c r="FF61" s="118">
        <f t="shared" si="608"/>
        <v>471705046.97904956</v>
      </c>
      <c r="FG61" s="118">
        <f t="shared" si="608"/>
        <v>590622285.71326363</v>
      </c>
      <c r="FH61" s="118">
        <f t="shared" si="608"/>
        <v>709539524.4474777</v>
      </c>
      <c r="FI61" s="118">
        <f t="shared" si="608"/>
        <v>109696685.99535799</v>
      </c>
      <c r="FJ61" s="118">
        <f t="shared" si="608"/>
        <v>223176016.33538306</v>
      </c>
      <c r="FK61" s="118">
        <f t="shared" si="608"/>
        <v>336655346.67540812</v>
      </c>
      <c r="FL61" s="118">
        <f t="shared" si="608"/>
        <v>450134677.01543319</v>
      </c>
      <c r="FM61" s="118">
        <f t="shared" si="608"/>
        <v>563614007.35545826</v>
      </c>
      <c r="FN61" s="118">
        <f t="shared" si="608"/>
        <v>677093337.69548333</v>
      </c>
      <c r="FO61" s="118">
        <f t="shared" si="608"/>
        <v>108093784.12962711</v>
      </c>
      <c r="FP61" s="118">
        <f t="shared" si="608"/>
        <v>219914940.12579256</v>
      </c>
      <c r="FQ61" s="118">
        <f t="shared" si="608"/>
        <v>331736096.12195802</v>
      </c>
      <c r="FR61" s="118">
        <f t="shared" si="608"/>
        <v>443557252.11812347</v>
      </c>
      <c r="FS61" s="118">
        <f t="shared" si="608"/>
        <v>555378408.11428893</v>
      </c>
      <c r="FT61" s="118">
        <f t="shared" si="608"/>
        <v>667199564.11045444</v>
      </c>
      <c r="FU61" s="118">
        <f t="shared" si="608"/>
        <v>103180430.30555308</v>
      </c>
      <c r="FV61" s="118">
        <f t="shared" si="608"/>
        <v>209918806.483711</v>
      </c>
      <c r="FW61" s="118">
        <f t="shared" si="608"/>
        <v>316657182.66186893</v>
      </c>
      <c r="FX61" s="118">
        <f t="shared" si="608"/>
        <v>423395558.84002686</v>
      </c>
      <c r="FY61" s="118">
        <f t="shared" si="608"/>
        <v>530133935.01818478</v>
      </c>
      <c r="FZ61" s="118">
        <f t="shared" si="608"/>
        <v>636872311.19634271</v>
      </c>
      <c r="GA61" s="118">
        <f t="shared" si="608"/>
        <v>98267076.481479049</v>
      </c>
      <c r="GB61" s="118">
        <f t="shared" si="608"/>
        <v>199922672.84162945</v>
      </c>
      <c r="GC61" s="118">
        <f t="shared" si="608"/>
        <v>301578269.20177984</v>
      </c>
      <c r="GD61" s="118">
        <f t="shared" si="608"/>
        <v>403233865.56193024</v>
      </c>
      <c r="GE61" s="118">
        <f t="shared" si="608"/>
        <v>504889461.92208064</v>
      </c>
      <c r="GF61" s="118">
        <f t="shared" si="608"/>
        <v>606545058.28223109</v>
      </c>
      <c r="GG61" s="118">
        <f t="shared" si="608"/>
        <v>93353722.657405138</v>
      </c>
      <c r="GH61" s="118">
        <f t="shared" si="608"/>
        <v>189926539.19954807</v>
      </c>
      <c r="GI61" s="118">
        <f t="shared" si="608"/>
        <v>286499355.74169099</v>
      </c>
      <c r="GJ61" s="118">
        <f t="shared" si="608"/>
        <v>383072172.28383392</v>
      </c>
      <c r="GK61" s="118">
        <f t="shared" si="608"/>
        <v>479644988.82597685</v>
      </c>
      <c r="GL61" s="118">
        <f t="shared" si="608"/>
        <v>576217805.36811972</v>
      </c>
      <c r="GM61" s="118">
        <f t="shared" si="608"/>
        <v>88440368.833331227</v>
      </c>
      <c r="GN61" s="118">
        <f t="shared" ref="GN61:IY61" si="609">+GM61+GN59-GN52</f>
        <v>179930405.55746663</v>
      </c>
      <c r="GO61" s="118">
        <f t="shared" si="609"/>
        <v>271420442.28160203</v>
      </c>
      <c r="GP61" s="118">
        <f t="shared" si="609"/>
        <v>362910479.00573742</v>
      </c>
      <c r="GQ61" s="118">
        <f t="shared" si="609"/>
        <v>454400515.72987282</v>
      </c>
      <c r="GR61" s="118">
        <f t="shared" si="609"/>
        <v>545890552.45400822</v>
      </c>
      <c r="GS61" s="118">
        <f t="shared" si="609"/>
        <v>83527015.009257436</v>
      </c>
      <c r="GT61" s="118">
        <f t="shared" si="609"/>
        <v>169934271.91538531</v>
      </c>
      <c r="GU61" s="118">
        <f t="shared" si="609"/>
        <v>256341528.82151318</v>
      </c>
      <c r="GV61" s="118">
        <f t="shared" si="609"/>
        <v>342748785.72764105</v>
      </c>
      <c r="GW61" s="118">
        <f t="shared" si="609"/>
        <v>429156042.63376892</v>
      </c>
      <c r="GX61" s="118">
        <f t="shared" si="609"/>
        <v>515563299.53989679</v>
      </c>
      <c r="GY61" s="118">
        <f t="shared" si="609"/>
        <v>78613661.185183585</v>
      </c>
      <c r="GZ61" s="118">
        <f t="shared" si="609"/>
        <v>159938138.27330393</v>
      </c>
      <c r="HA61" s="118">
        <f t="shared" si="609"/>
        <v>241262615.36142427</v>
      </c>
      <c r="HB61" s="118">
        <f t="shared" si="609"/>
        <v>322587092.44954461</v>
      </c>
      <c r="HC61" s="118">
        <f t="shared" si="609"/>
        <v>403911569.53766495</v>
      </c>
      <c r="HD61" s="118">
        <f t="shared" si="609"/>
        <v>485236046.62578529</v>
      </c>
      <c r="HE61" s="118">
        <f t="shared" si="609"/>
        <v>73700307.361109614</v>
      </c>
      <c r="HF61" s="118">
        <f t="shared" si="609"/>
        <v>149942004.63122243</v>
      </c>
      <c r="HG61" s="118">
        <f t="shared" si="609"/>
        <v>226183701.90133524</v>
      </c>
      <c r="HH61" s="118">
        <f t="shared" si="609"/>
        <v>302425399.17144805</v>
      </c>
      <c r="HI61" s="118">
        <f t="shared" si="609"/>
        <v>378667096.44156086</v>
      </c>
      <c r="HJ61" s="118">
        <f t="shared" si="609"/>
        <v>454908793.71167368</v>
      </c>
      <c r="HK61" s="118">
        <f t="shared" si="609"/>
        <v>68786953.537035644</v>
      </c>
      <c r="HL61" s="118">
        <f t="shared" si="609"/>
        <v>139945870.98914093</v>
      </c>
      <c r="HM61" s="118">
        <f t="shared" si="609"/>
        <v>211104788.44124621</v>
      </c>
      <c r="HN61" s="118">
        <f t="shared" si="609"/>
        <v>282263705.8933515</v>
      </c>
      <c r="HO61" s="118">
        <f t="shared" si="609"/>
        <v>353422623.34545678</v>
      </c>
      <c r="HP61" s="118">
        <f t="shared" si="609"/>
        <v>424581540.79756206</v>
      </c>
      <c r="HQ61" s="118">
        <f t="shared" si="609"/>
        <v>63873599.712961674</v>
      </c>
      <c r="HR61" s="118">
        <f t="shared" si="609"/>
        <v>129949737.34705946</v>
      </c>
      <c r="HS61" s="118">
        <f t="shared" si="609"/>
        <v>196025874.98115724</v>
      </c>
      <c r="HT61" s="118">
        <f t="shared" si="609"/>
        <v>262102012.61525503</v>
      </c>
      <c r="HU61" s="118">
        <f t="shared" si="609"/>
        <v>328178150.24935281</v>
      </c>
      <c r="HV61" s="118">
        <f t="shared" si="609"/>
        <v>394254287.88345057</v>
      </c>
      <c r="HW61" s="118">
        <f t="shared" si="609"/>
        <v>58960245.888887763</v>
      </c>
      <c r="HX61" s="118">
        <f t="shared" si="609"/>
        <v>119953603.70497802</v>
      </c>
      <c r="HY61" s="118">
        <f t="shared" si="609"/>
        <v>180946961.52106827</v>
      </c>
      <c r="HZ61" s="118">
        <f t="shared" si="609"/>
        <v>241940319.33715853</v>
      </c>
      <c r="IA61" s="118">
        <f t="shared" si="609"/>
        <v>302933677.15324879</v>
      </c>
      <c r="IB61" s="118">
        <f t="shared" si="609"/>
        <v>363927034.96933901</v>
      </c>
      <c r="IC61" s="118">
        <f t="shared" si="609"/>
        <v>54046892.064813793</v>
      </c>
      <c r="ID61" s="118">
        <f t="shared" si="609"/>
        <v>109957470.06289652</v>
      </c>
      <c r="IE61" s="118">
        <f t="shared" si="609"/>
        <v>165868048.06097925</v>
      </c>
      <c r="IF61" s="118">
        <f t="shared" si="609"/>
        <v>221778626.05906197</v>
      </c>
      <c r="IG61" s="118">
        <f t="shared" si="609"/>
        <v>277689204.0571447</v>
      </c>
      <c r="IH61" s="118">
        <f t="shared" si="609"/>
        <v>333599782.05522746</v>
      </c>
      <c r="II61" s="118">
        <f t="shared" si="609"/>
        <v>49133538.240739822</v>
      </c>
      <c r="IJ61" s="118">
        <f t="shared" si="609"/>
        <v>99961336.420815021</v>
      </c>
      <c r="IK61" s="118">
        <f t="shared" si="609"/>
        <v>150789134.60089022</v>
      </c>
      <c r="IL61" s="118">
        <f t="shared" si="609"/>
        <v>201616932.78096542</v>
      </c>
      <c r="IM61" s="118">
        <f t="shared" si="609"/>
        <v>252444730.96104062</v>
      </c>
      <c r="IN61" s="118">
        <f t="shared" si="609"/>
        <v>303272529.14111584</v>
      </c>
      <c r="IO61" s="118">
        <f t="shared" si="609"/>
        <v>44220184.416665852</v>
      </c>
      <c r="IP61" s="118">
        <f t="shared" si="609"/>
        <v>89965202.778733552</v>
      </c>
      <c r="IQ61" s="118">
        <f t="shared" si="609"/>
        <v>135710221.14080125</v>
      </c>
      <c r="IR61" s="118">
        <f t="shared" si="609"/>
        <v>181455239.50286895</v>
      </c>
      <c r="IS61" s="118">
        <f t="shared" si="609"/>
        <v>227200257.86493665</v>
      </c>
      <c r="IT61" s="118">
        <f t="shared" si="609"/>
        <v>272945276.22700435</v>
      </c>
      <c r="IU61" s="118">
        <f t="shared" si="609"/>
        <v>39306830.592591941</v>
      </c>
      <c r="IV61" s="118">
        <f t="shared" si="609"/>
        <v>79969069.136652112</v>
      </c>
      <c r="IW61" s="118">
        <f t="shared" si="609"/>
        <v>120631307.68071228</v>
      </c>
      <c r="IX61" s="118">
        <f t="shared" si="609"/>
        <v>161293546.22477245</v>
      </c>
      <c r="IY61" s="118">
        <f t="shared" si="609"/>
        <v>201955784.76883262</v>
      </c>
      <c r="IZ61" s="118">
        <f t="shared" ref="IZ61:KQ61" si="610">+IY61+IZ59-IZ52</f>
        <v>242618023.31289279</v>
      </c>
      <c r="JA61" s="118">
        <f t="shared" si="610"/>
        <v>34393476.768517971</v>
      </c>
      <c r="JB61" s="118">
        <f t="shared" si="610"/>
        <v>69972935.494570613</v>
      </c>
      <c r="JC61" s="118">
        <f t="shared" si="610"/>
        <v>105552394.22062325</v>
      </c>
      <c r="JD61" s="118">
        <f t="shared" si="610"/>
        <v>141131852.9466759</v>
      </c>
      <c r="JE61" s="118">
        <f t="shared" si="610"/>
        <v>176711311.67272854</v>
      </c>
      <c r="JF61" s="118">
        <f t="shared" si="610"/>
        <v>212290770.39878118</v>
      </c>
      <c r="JG61" s="118">
        <f t="shared" si="610"/>
        <v>29480122.944444001</v>
      </c>
      <c r="JH61" s="118">
        <f t="shared" si="610"/>
        <v>59976801.852489129</v>
      </c>
      <c r="JI61" s="118">
        <f t="shared" si="610"/>
        <v>90473480.760534257</v>
      </c>
      <c r="JJ61" s="118">
        <f t="shared" si="610"/>
        <v>120970159.66857938</v>
      </c>
      <c r="JK61" s="118">
        <f t="shared" si="610"/>
        <v>151466838.57662451</v>
      </c>
      <c r="JL61" s="118">
        <f t="shared" si="610"/>
        <v>181963517.48466963</v>
      </c>
      <c r="JM61" s="118">
        <f t="shared" si="610"/>
        <v>24566769.12037006</v>
      </c>
      <c r="JN61" s="118">
        <f t="shared" si="610"/>
        <v>49980668.210407659</v>
      </c>
      <c r="JO61" s="118">
        <f t="shared" si="610"/>
        <v>75394567.300445259</v>
      </c>
      <c r="JP61" s="118">
        <f t="shared" si="610"/>
        <v>100808466.39048286</v>
      </c>
      <c r="JQ61" s="118">
        <f t="shared" si="610"/>
        <v>126222365.48052046</v>
      </c>
      <c r="JR61" s="118">
        <f t="shared" si="610"/>
        <v>151636264.57055807</v>
      </c>
      <c r="JS61" s="118">
        <f t="shared" si="610"/>
        <v>19653415.29629612</v>
      </c>
      <c r="JT61" s="118">
        <f t="shared" si="610"/>
        <v>39984534.568326205</v>
      </c>
      <c r="JU61" s="118">
        <f t="shared" si="610"/>
        <v>60315653.84035629</v>
      </c>
      <c r="JV61" s="118">
        <f t="shared" si="610"/>
        <v>80646773.112386376</v>
      </c>
      <c r="JW61" s="118">
        <f t="shared" si="610"/>
        <v>100977892.38441646</v>
      </c>
      <c r="JX61" s="118">
        <f t="shared" si="610"/>
        <v>121309011.65644655</v>
      </c>
      <c r="JY61" s="118">
        <f t="shared" si="610"/>
        <v>14740061.472222179</v>
      </c>
      <c r="JZ61" s="118">
        <f t="shared" si="610"/>
        <v>29988400.926244743</v>
      </c>
      <c r="KA61" s="118">
        <f t="shared" si="610"/>
        <v>45236740.380267307</v>
      </c>
      <c r="KB61" s="118">
        <f t="shared" si="610"/>
        <v>60485079.834289871</v>
      </c>
      <c r="KC61" s="118">
        <f t="shared" si="610"/>
        <v>75733419.288312435</v>
      </c>
      <c r="KD61" s="118">
        <f t="shared" si="610"/>
        <v>90981758.742334992</v>
      </c>
      <c r="KE61" s="118">
        <f t="shared" si="610"/>
        <v>9826707.6481482387</v>
      </c>
      <c r="KF61" s="118">
        <f t="shared" si="610"/>
        <v>19992267.284163281</v>
      </c>
      <c r="KG61" s="118">
        <f t="shared" si="610"/>
        <v>30157826.920178324</v>
      </c>
      <c r="KH61" s="118">
        <f t="shared" si="610"/>
        <v>40323386.556193367</v>
      </c>
      <c r="KI61" s="118">
        <f t="shared" si="610"/>
        <v>50488946.192208409</v>
      </c>
      <c r="KJ61" s="118">
        <f t="shared" si="610"/>
        <v>60654505.828223452</v>
      </c>
      <c r="KK61" s="118">
        <f t="shared" si="610"/>
        <v>4913353.8240742981</v>
      </c>
      <c r="KL61" s="118">
        <f t="shared" si="610"/>
        <v>9996133.6420818195</v>
      </c>
      <c r="KM61" s="118">
        <f t="shared" si="610"/>
        <v>15078913.460089341</v>
      </c>
      <c r="KN61" s="118">
        <f t="shared" si="610"/>
        <v>20161693.278096862</v>
      </c>
      <c r="KO61" s="118">
        <f t="shared" si="610"/>
        <v>25244473.096104383</v>
      </c>
      <c r="KP61" s="118">
        <f t="shared" si="610"/>
        <v>30327252.914111905</v>
      </c>
      <c r="KQ61" s="118">
        <f t="shared" si="610"/>
        <v>3.6135315895080566E-7</v>
      </c>
    </row>
    <row r="62" spans="1:303" ht="16.2" thickBot="1" x14ac:dyDescent="0.35">
      <c r="A62"/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178"/>
      <c r="DH62" s="178"/>
      <c r="DI62" s="178"/>
      <c r="DJ62" s="178"/>
      <c r="DK62" s="178"/>
      <c r="DL62" s="178"/>
      <c r="DM62" s="178"/>
      <c r="DN62" s="178"/>
      <c r="DO62" s="178"/>
      <c r="DP62" s="178"/>
      <c r="DQ62" s="178"/>
      <c r="DR62" s="178"/>
      <c r="DS62" s="178"/>
      <c r="DT62" s="178"/>
      <c r="DU62" s="178"/>
      <c r="DV62" s="178"/>
      <c r="DW62" s="178"/>
      <c r="DX62" s="178"/>
      <c r="DY62" s="178"/>
      <c r="DZ62" s="178"/>
      <c r="EA62" s="178"/>
      <c r="EB62" s="178"/>
      <c r="EC62" s="178"/>
      <c r="ED62" s="178"/>
      <c r="EE62" s="178"/>
      <c r="EF62" s="178"/>
      <c r="EG62" s="178"/>
      <c r="EH62" s="178"/>
      <c r="EI62" s="178"/>
      <c r="EJ62" s="178"/>
      <c r="EK62" s="178"/>
      <c r="EL62" s="178"/>
      <c r="EM62" s="178"/>
      <c r="EN62" s="178"/>
      <c r="EO62" s="178"/>
      <c r="EP62" s="178"/>
      <c r="EQ62" s="178"/>
      <c r="ER62" s="178"/>
      <c r="ES62" s="178"/>
      <c r="ET62" s="178"/>
      <c r="EU62" s="178"/>
      <c r="EV62" s="178"/>
      <c r="EW62" s="178"/>
      <c r="EX62" s="178"/>
      <c r="EY62" s="178"/>
      <c r="EZ62" s="178"/>
      <c r="FA62" s="178"/>
      <c r="FB62" s="178"/>
      <c r="FC62" s="178"/>
      <c r="FD62" s="178"/>
      <c r="FE62" s="178"/>
      <c r="FF62" s="178"/>
      <c r="FG62" s="178"/>
      <c r="FH62" s="178"/>
      <c r="FI62" s="178"/>
      <c r="FJ62" s="178"/>
      <c r="FK62" s="178"/>
      <c r="FL62" s="178"/>
      <c r="FM62" s="178"/>
      <c r="FN62" s="178"/>
      <c r="FO62" s="178"/>
      <c r="FP62" s="178"/>
      <c r="FQ62" s="178"/>
      <c r="FR62" s="178"/>
      <c r="FS62" s="178"/>
      <c r="FT62" s="178"/>
      <c r="FU62" s="178"/>
      <c r="FV62" s="178"/>
      <c r="FW62" s="178"/>
      <c r="FX62" s="178"/>
      <c r="FY62" s="178"/>
      <c r="FZ62" s="178"/>
      <c r="GA62" s="178"/>
      <c r="GB62" s="178"/>
      <c r="GC62" s="178"/>
      <c r="GD62" s="178"/>
      <c r="GE62" s="178"/>
      <c r="GF62" s="178"/>
      <c r="GG62" s="178"/>
      <c r="GH62" s="178"/>
      <c r="GI62" s="178"/>
      <c r="GJ62" s="178"/>
      <c r="GK62" s="178"/>
      <c r="GL62" s="178"/>
      <c r="GM62" s="178"/>
      <c r="GN62" s="178"/>
      <c r="GO62" s="178"/>
      <c r="GP62" s="178"/>
      <c r="GQ62" s="178"/>
      <c r="GR62" s="178"/>
      <c r="GS62" s="178"/>
      <c r="GT62" s="178"/>
      <c r="GU62" s="178"/>
      <c r="GV62" s="178"/>
      <c r="GW62" s="178"/>
      <c r="GX62" s="178"/>
      <c r="GY62" s="178"/>
      <c r="GZ62" s="178"/>
      <c r="HA62" s="178"/>
      <c r="HB62" s="178"/>
      <c r="HC62" s="178"/>
      <c r="HD62" s="178"/>
      <c r="HE62" s="178"/>
      <c r="HF62" s="178"/>
      <c r="HG62" s="178"/>
      <c r="HH62" s="178"/>
      <c r="HI62" s="178"/>
      <c r="HJ62" s="178"/>
      <c r="HK62" s="178"/>
      <c r="HL62" s="178"/>
      <c r="HM62" s="178"/>
      <c r="HN62" s="178"/>
      <c r="HO62" s="178"/>
      <c r="HP62" s="178"/>
      <c r="HQ62" s="178"/>
      <c r="HR62" s="178"/>
      <c r="HS62" s="178"/>
      <c r="HT62" s="178"/>
      <c r="HU62" s="178"/>
      <c r="HV62" s="178"/>
      <c r="HW62" s="178"/>
      <c r="HX62" s="178"/>
      <c r="HY62" s="178"/>
      <c r="HZ62" s="178"/>
      <c r="IA62" s="178"/>
      <c r="IB62" s="178"/>
      <c r="IC62" s="178"/>
      <c r="ID62" s="178"/>
      <c r="IE62" s="178"/>
      <c r="IF62" s="178"/>
      <c r="IG62" s="178"/>
      <c r="IH62" s="178"/>
      <c r="II62" s="178"/>
      <c r="IJ62" s="178"/>
      <c r="IK62" s="178"/>
      <c r="IL62" s="178"/>
      <c r="IM62" s="178"/>
      <c r="IN62" s="178"/>
      <c r="IO62" s="178"/>
      <c r="IP62" s="178"/>
      <c r="IQ62" s="178"/>
      <c r="IR62" s="178"/>
      <c r="IS62" s="178"/>
      <c r="IT62" s="178"/>
      <c r="IU62" s="178"/>
      <c r="IV62" s="178"/>
      <c r="IW62" s="178"/>
      <c r="IX62" s="178"/>
      <c r="IY62" s="178"/>
      <c r="IZ62" s="178"/>
      <c r="JA62" s="178"/>
      <c r="JB62" s="178"/>
      <c r="JC62" s="178"/>
      <c r="JD62" s="178"/>
      <c r="JE62" s="178"/>
      <c r="JF62" s="178"/>
      <c r="JG62" s="178"/>
      <c r="JH62" s="178"/>
      <c r="JI62" s="178"/>
      <c r="JJ62" s="178"/>
      <c r="JK62" s="178"/>
      <c r="JL62" s="178"/>
      <c r="JM62" s="178"/>
      <c r="JN62" s="178"/>
      <c r="JO62" s="178"/>
      <c r="JP62" s="178"/>
      <c r="JQ62" s="178"/>
      <c r="JR62" s="178"/>
      <c r="JS62" s="178"/>
      <c r="JT62" s="178"/>
      <c r="JU62" s="178"/>
      <c r="JV62" s="178"/>
      <c r="JW62" s="178"/>
      <c r="JX62" s="178"/>
      <c r="JY62" s="178"/>
      <c r="JZ62" s="178"/>
      <c r="KA62" s="178"/>
      <c r="KB62" s="178"/>
      <c r="KC62" s="178"/>
      <c r="KD62" s="178"/>
      <c r="KE62" s="178"/>
      <c r="KF62" s="178"/>
      <c r="KG62" s="178"/>
      <c r="KH62" s="178"/>
      <c r="KI62" s="178"/>
      <c r="KJ62" s="178"/>
      <c r="KK62" s="178"/>
      <c r="KL62" s="178"/>
      <c r="KM62" s="178"/>
      <c r="KN62" s="178"/>
      <c r="KO62" s="178"/>
      <c r="KP62" s="178"/>
      <c r="KQ62" s="178"/>
    </row>
    <row r="63" spans="1:303" ht="16.2" thickBot="1" x14ac:dyDescent="0.35">
      <c r="A63" s="1007" t="s">
        <v>288</v>
      </c>
      <c r="C63" s="118">
        <f>+SUM(C59:KQ59)</f>
        <v>36658291098.993958</v>
      </c>
      <c r="CT63" s="166"/>
      <c r="FC63" s="5"/>
    </row>
    <row r="64" spans="1:303" ht="16.2" thickBot="1" x14ac:dyDescent="0.35">
      <c r="A64" s="1007" t="s">
        <v>289</v>
      </c>
      <c r="C64" s="118">
        <f>+SUM(C52:KQ52)</f>
        <v>36658291098.993889</v>
      </c>
      <c r="DF64" s="166"/>
      <c r="FC64" s="5"/>
    </row>
    <row r="65" spans="1:159" ht="16.2" thickBot="1" x14ac:dyDescent="0.35">
      <c r="A65" s="1010" t="s">
        <v>298</v>
      </c>
      <c r="C65" s="118">
        <f>+C63-C64</f>
        <v>6.866455078125E-5</v>
      </c>
      <c r="FC65" s="5"/>
    </row>
    <row r="66" spans="1:159" x14ac:dyDescent="0.3">
      <c r="A66"/>
      <c r="C66" s="178"/>
      <c r="FC66" s="5"/>
    </row>
    <row r="67" spans="1:159" x14ac:dyDescent="0.3">
      <c r="A67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FC67" s="5"/>
    </row>
    <row r="68" spans="1:159" ht="13.2" customHeight="1" x14ac:dyDescent="0.3">
      <c r="A68" s="1537" t="s">
        <v>295</v>
      </c>
      <c r="FC68" s="5"/>
    </row>
    <row r="69" spans="1:159" s="427" customFormat="1" ht="9.6" customHeight="1" x14ac:dyDescent="0.3">
      <c r="A69" s="1537"/>
    </row>
    <row r="70" spans="1:159" ht="15" customHeight="1" x14ac:dyDescent="0.3">
      <c r="FC70" s="5"/>
    </row>
    <row r="71" spans="1:159" customFormat="1" ht="16.2" thickBot="1" x14ac:dyDescent="0.35">
      <c r="A71" s="1009" t="s">
        <v>274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1009">
        <v>5</v>
      </c>
    </row>
    <row r="72" spans="1:159" customFormat="1" ht="16.2" thickBot="1" x14ac:dyDescent="0.35">
      <c r="A72" s="1010" t="s">
        <v>278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1010">
        <f>+DATA!B543*75%</f>
        <v>450000000</v>
      </c>
    </row>
    <row r="73" spans="1:159" customFormat="1" ht="16.2" thickBot="1" x14ac:dyDescent="0.35">
      <c r="A73" s="1010" t="s">
        <v>308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1010">
        <v>16</v>
      </c>
    </row>
    <row r="74" spans="1:159" customFormat="1" ht="16.2" thickBot="1" x14ac:dyDescent="0.35">
      <c r="A74" s="1009" t="s">
        <v>276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1013">
        <v>0.18</v>
      </c>
      <c r="BJ74" s="1009" t="s">
        <v>303</v>
      </c>
    </row>
    <row r="75" spans="1:159" customFormat="1" ht="16.2" thickBot="1" x14ac:dyDescent="0.35">
      <c r="A75" s="1010" t="s">
        <v>307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1014">
        <f>+BI74/2</f>
        <v>0.09</v>
      </c>
    </row>
    <row r="76" spans="1:159" customFormat="1" ht="16.2" thickBot="1" x14ac:dyDescent="0.35">
      <c r="A76" s="1010" t="s">
        <v>304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1014">
        <f>+DATA!$C$484</f>
        <v>5.9499999999999997E-2</v>
      </c>
      <c r="BJ76" s="1014">
        <f>+BI76</f>
        <v>5.9499999999999997E-2</v>
      </c>
      <c r="BK76" s="1014">
        <f t="shared" ref="BK76:DF76" si="611">+BJ76</f>
        <v>5.9499999999999997E-2</v>
      </c>
      <c r="BL76" s="1014">
        <f t="shared" si="611"/>
        <v>5.9499999999999997E-2</v>
      </c>
      <c r="BM76" s="1014">
        <f t="shared" si="611"/>
        <v>5.9499999999999997E-2</v>
      </c>
      <c r="BN76" s="1014">
        <f t="shared" si="611"/>
        <v>5.9499999999999997E-2</v>
      </c>
      <c r="BO76" s="1014">
        <f t="shared" si="611"/>
        <v>5.9499999999999997E-2</v>
      </c>
      <c r="BP76" s="1014">
        <f t="shared" si="611"/>
        <v>5.9499999999999997E-2</v>
      </c>
      <c r="BQ76" s="1014">
        <f t="shared" si="611"/>
        <v>5.9499999999999997E-2</v>
      </c>
      <c r="BR76" s="1014">
        <f t="shared" si="611"/>
        <v>5.9499999999999997E-2</v>
      </c>
      <c r="BS76" s="1014">
        <f t="shared" si="611"/>
        <v>5.9499999999999997E-2</v>
      </c>
      <c r="BT76" s="1014">
        <f t="shared" si="611"/>
        <v>5.9499999999999997E-2</v>
      </c>
      <c r="BU76" s="1014">
        <f t="shared" si="611"/>
        <v>5.9499999999999997E-2</v>
      </c>
      <c r="BV76" s="1014">
        <f t="shared" si="611"/>
        <v>5.9499999999999997E-2</v>
      </c>
      <c r="BW76" s="1014">
        <f t="shared" si="611"/>
        <v>5.9499999999999997E-2</v>
      </c>
      <c r="BX76" s="1014">
        <f t="shared" si="611"/>
        <v>5.9499999999999997E-2</v>
      </c>
      <c r="BY76" s="1014">
        <f t="shared" si="611"/>
        <v>5.9499999999999997E-2</v>
      </c>
      <c r="BZ76" s="1014">
        <f t="shared" si="611"/>
        <v>5.9499999999999997E-2</v>
      </c>
      <c r="CA76" s="1014">
        <f t="shared" si="611"/>
        <v>5.9499999999999997E-2</v>
      </c>
      <c r="CB76" s="1014">
        <f t="shared" si="611"/>
        <v>5.9499999999999997E-2</v>
      </c>
      <c r="CC76" s="1014">
        <f t="shared" si="611"/>
        <v>5.9499999999999997E-2</v>
      </c>
      <c r="CD76" s="1014">
        <f t="shared" si="611"/>
        <v>5.9499999999999997E-2</v>
      </c>
      <c r="CE76" s="1014">
        <f t="shared" si="611"/>
        <v>5.9499999999999997E-2</v>
      </c>
      <c r="CF76" s="1014">
        <f t="shared" si="611"/>
        <v>5.9499999999999997E-2</v>
      </c>
      <c r="CG76" s="1014">
        <f t="shared" si="611"/>
        <v>5.9499999999999997E-2</v>
      </c>
      <c r="CH76" s="1014">
        <f t="shared" si="611"/>
        <v>5.9499999999999997E-2</v>
      </c>
      <c r="CI76" s="1014">
        <f t="shared" si="611"/>
        <v>5.9499999999999997E-2</v>
      </c>
      <c r="CJ76" s="1014">
        <f t="shared" si="611"/>
        <v>5.9499999999999997E-2</v>
      </c>
      <c r="CK76" s="1014">
        <f t="shared" si="611"/>
        <v>5.9499999999999997E-2</v>
      </c>
      <c r="CL76" s="1014">
        <f t="shared" si="611"/>
        <v>5.9499999999999997E-2</v>
      </c>
      <c r="CM76" s="1014">
        <f t="shared" si="611"/>
        <v>5.9499999999999997E-2</v>
      </c>
      <c r="CN76" s="1014">
        <f t="shared" si="611"/>
        <v>5.9499999999999997E-2</v>
      </c>
      <c r="CO76" s="1014">
        <f t="shared" si="611"/>
        <v>5.9499999999999997E-2</v>
      </c>
      <c r="CP76" s="1014">
        <f t="shared" si="611"/>
        <v>5.9499999999999997E-2</v>
      </c>
      <c r="CQ76" s="1014">
        <f t="shared" si="611"/>
        <v>5.9499999999999997E-2</v>
      </c>
      <c r="CR76" s="1014">
        <f t="shared" si="611"/>
        <v>5.9499999999999997E-2</v>
      </c>
      <c r="CS76" s="1014">
        <f t="shared" si="611"/>
        <v>5.9499999999999997E-2</v>
      </c>
      <c r="CT76" s="1014">
        <f t="shared" si="611"/>
        <v>5.9499999999999997E-2</v>
      </c>
      <c r="CU76" s="1014">
        <f t="shared" si="611"/>
        <v>5.9499999999999997E-2</v>
      </c>
      <c r="CV76" s="1014">
        <f t="shared" si="611"/>
        <v>5.9499999999999997E-2</v>
      </c>
      <c r="CW76" s="1014">
        <f t="shared" si="611"/>
        <v>5.9499999999999997E-2</v>
      </c>
      <c r="CX76" s="1014">
        <f t="shared" si="611"/>
        <v>5.9499999999999997E-2</v>
      </c>
      <c r="CY76" s="1014">
        <f t="shared" si="611"/>
        <v>5.9499999999999997E-2</v>
      </c>
      <c r="CZ76" s="1014">
        <f t="shared" si="611"/>
        <v>5.9499999999999997E-2</v>
      </c>
      <c r="DA76" s="1014">
        <f t="shared" si="611"/>
        <v>5.9499999999999997E-2</v>
      </c>
      <c r="DB76" s="1014">
        <f t="shared" si="611"/>
        <v>5.9499999999999997E-2</v>
      </c>
      <c r="DC76" s="1014">
        <f t="shared" si="611"/>
        <v>5.9499999999999997E-2</v>
      </c>
      <c r="DD76" s="1014">
        <f t="shared" si="611"/>
        <v>5.9499999999999997E-2</v>
      </c>
      <c r="DE76" s="1014">
        <f t="shared" si="611"/>
        <v>5.9499999999999997E-2</v>
      </c>
      <c r="DF76" s="1014">
        <f t="shared" si="611"/>
        <v>5.9499999999999997E-2</v>
      </c>
      <c r="DG76" s="1014">
        <f>+DG41</f>
        <v>5.9499999999999997E-2</v>
      </c>
      <c r="DH76" s="1014">
        <f t="shared" ref="DH76:FA76" si="612">+DH41</f>
        <v>6.6000000000000003E-2</v>
      </c>
      <c r="DI76" s="1014">
        <f t="shared" si="612"/>
        <v>7.0699999999999999E-2</v>
      </c>
      <c r="DJ76" s="1014">
        <f t="shared" si="612"/>
        <v>6.3899999999999998E-2</v>
      </c>
      <c r="DK76" s="1014">
        <f t="shared" si="612"/>
        <v>5.9499999999999997E-2</v>
      </c>
      <c r="DL76" s="1014">
        <f t="shared" si="612"/>
        <v>5.8299999999999998E-2</v>
      </c>
      <c r="DM76" s="1014">
        <f t="shared" si="612"/>
        <v>7.0099999999999996E-2</v>
      </c>
      <c r="DN76" s="1014">
        <f t="shared" si="612"/>
        <v>7.9799999999999996E-2</v>
      </c>
      <c r="DO76" s="1014">
        <f t="shared" si="612"/>
        <v>6.1699999999999998E-2</v>
      </c>
      <c r="DP76" s="1014">
        <f t="shared" si="612"/>
        <v>6.9500000000000006E-2</v>
      </c>
      <c r="DQ76" s="1014">
        <f t="shared" si="612"/>
        <v>7.2999999999999995E-2</v>
      </c>
      <c r="DR76" s="1014">
        <f t="shared" si="612"/>
        <v>6.6500000000000004E-2</v>
      </c>
      <c r="DS76" s="1014">
        <f t="shared" si="612"/>
        <v>6.0100000000000001E-2</v>
      </c>
      <c r="DT76" s="1014">
        <f t="shared" si="612"/>
        <v>6.7699999999999996E-2</v>
      </c>
      <c r="DU76" s="1014">
        <f t="shared" si="612"/>
        <v>5.2900000000000003E-2</v>
      </c>
      <c r="DV76" s="1014">
        <f t="shared" si="612"/>
        <v>5.3999999999999999E-2</v>
      </c>
      <c r="DW76" s="1014">
        <f t="shared" si="612"/>
        <v>5.5E-2</v>
      </c>
      <c r="DX76" s="1014">
        <f t="shared" si="612"/>
        <v>5.2900000000000003E-2</v>
      </c>
      <c r="DY76" s="1014">
        <f t="shared" si="612"/>
        <v>6.1800000000000001E-2</v>
      </c>
      <c r="DZ76" s="1014">
        <f t="shared" si="612"/>
        <v>6.5699999999999995E-2</v>
      </c>
      <c r="EA76" s="1014">
        <f t="shared" si="612"/>
        <v>6.3200000000000006E-2</v>
      </c>
      <c r="EB76" s="1014">
        <f t="shared" si="612"/>
        <v>7.4899999999999994E-2</v>
      </c>
      <c r="EC76" s="1014">
        <f t="shared" si="612"/>
        <v>6.9099999999999995E-2</v>
      </c>
      <c r="ED76" s="1014">
        <f t="shared" si="612"/>
        <v>6.88E-2</v>
      </c>
      <c r="EE76" s="1014">
        <f t="shared" si="612"/>
        <v>6.5500000000000003E-2</v>
      </c>
      <c r="EF76" s="1014">
        <f t="shared" si="612"/>
        <v>6.59E-2</v>
      </c>
      <c r="EG76" s="1014">
        <f t="shared" si="612"/>
        <v>7.6200000000000004E-2</v>
      </c>
      <c r="EH76" s="1014">
        <f t="shared" si="612"/>
        <v>7.2499999999999995E-2</v>
      </c>
      <c r="EI76" s="1014">
        <f t="shared" si="612"/>
        <v>7.85E-2</v>
      </c>
      <c r="EJ76" s="1014">
        <f t="shared" si="612"/>
        <v>7.6399999999999996E-2</v>
      </c>
      <c r="EK76" s="1014">
        <f t="shared" si="612"/>
        <v>7.8E-2</v>
      </c>
      <c r="EL76" s="1014">
        <f t="shared" si="612"/>
        <v>7.4499999999999997E-2</v>
      </c>
      <c r="EM76" s="1014">
        <f t="shared" si="612"/>
        <v>7.6399999999999996E-2</v>
      </c>
      <c r="EN76" s="1014">
        <f t="shared" si="612"/>
        <v>6.5600000000000006E-2</v>
      </c>
      <c r="EO76" s="1014">
        <f t="shared" si="612"/>
        <v>6.5699999999999995E-2</v>
      </c>
      <c r="EP76" s="1014">
        <f t="shared" si="612"/>
        <v>7.4700000000000003E-2</v>
      </c>
      <c r="EQ76" s="1014">
        <f t="shared" si="612"/>
        <v>7.6799999999999993E-2</v>
      </c>
      <c r="ER76" s="1014">
        <f t="shared" si="612"/>
        <v>6.5199999999999994E-2</v>
      </c>
      <c r="ES76" s="1014">
        <f t="shared" si="612"/>
        <v>7.3499999999999996E-2</v>
      </c>
      <c r="ET76" s="1014">
        <f t="shared" si="612"/>
        <v>7.6700000000000004E-2</v>
      </c>
      <c r="EU76" s="1014">
        <f t="shared" si="612"/>
        <v>6.93E-2</v>
      </c>
      <c r="EV76" s="1014">
        <f t="shared" si="612"/>
        <v>7.3800000000000004E-2</v>
      </c>
      <c r="EW76" s="1014">
        <f t="shared" si="612"/>
        <v>7.3599999999999999E-2</v>
      </c>
      <c r="EX76" s="1014">
        <f t="shared" si="612"/>
        <v>7.9100000000000004E-2</v>
      </c>
      <c r="EY76" s="1014">
        <f t="shared" si="612"/>
        <v>7.3499999999999996E-2</v>
      </c>
      <c r="EZ76" s="1014">
        <f t="shared" si="612"/>
        <v>7.3099999999999998E-2</v>
      </c>
      <c r="FA76" s="1014">
        <f t="shared" si="612"/>
        <v>7.4800000000000005E-2</v>
      </c>
    </row>
    <row r="77" spans="1:159" customFormat="1" ht="16.2" thickBot="1" x14ac:dyDescent="0.35">
      <c r="A77" s="1010" t="s">
        <v>306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1013">
        <f>+NOMINAL(BI76,2)</f>
        <v>5.8640327983496832E-2</v>
      </c>
      <c r="BJ77" s="1013">
        <f t="shared" ref="BJ77:DU77" si="613">+NOMINAL(BJ76,2)</f>
        <v>5.8640327983496832E-2</v>
      </c>
      <c r="BK77" s="1013">
        <f t="shared" si="613"/>
        <v>5.8640327983496832E-2</v>
      </c>
      <c r="BL77" s="1013">
        <f t="shared" si="613"/>
        <v>5.8640327983496832E-2</v>
      </c>
      <c r="BM77" s="1013">
        <f t="shared" si="613"/>
        <v>5.8640327983496832E-2</v>
      </c>
      <c r="BN77" s="1013">
        <f t="shared" si="613"/>
        <v>5.8640327983496832E-2</v>
      </c>
      <c r="BO77" s="1013">
        <f t="shared" si="613"/>
        <v>5.8640327983496832E-2</v>
      </c>
      <c r="BP77" s="1013">
        <f t="shared" si="613"/>
        <v>5.8640327983496832E-2</v>
      </c>
      <c r="BQ77" s="1013">
        <f t="shared" si="613"/>
        <v>5.8640327983496832E-2</v>
      </c>
      <c r="BR77" s="1013">
        <f t="shared" si="613"/>
        <v>5.8640327983496832E-2</v>
      </c>
      <c r="BS77" s="1013">
        <f t="shared" si="613"/>
        <v>5.8640327983496832E-2</v>
      </c>
      <c r="BT77" s="1013">
        <f t="shared" si="613"/>
        <v>5.8640327983496832E-2</v>
      </c>
      <c r="BU77" s="1013">
        <f t="shared" si="613"/>
        <v>5.8640327983496832E-2</v>
      </c>
      <c r="BV77" s="1013">
        <f t="shared" si="613"/>
        <v>5.8640327983496832E-2</v>
      </c>
      <c r="BW77" s="1013">
        <f t="shared" si="613"/>
        <v>5.8640327983496832E-2</v>
      </c>
      <c r="BX77" s="1013">
        <f t="shared" si="613"/>
        <v>5.8640327983496832E-2</v>
      </c>
      <c r="BY77" s="1013">
        <f t="shared" si="613"/>
        <v>5.8640327983496832E-2</v>
      </c>
      <c r="BZ77" s="1013">
        <f t="shared" si="613"/>
        <v>5.8640327983496832E-2</v>
      </c>
      <c r="CA77" s="1013">
        <f t="shared" si="613"/>
        <v>5.8640327983496832E-2</v>
      </c>
      <c r="CB77" s="1013">
        <f t="shared" si="613"/>
        <v>5.8640327983496832E-2</v>
      </c>
      <c r="CC77" s="1013">
        <f t="shared" si="613"/>
        <v>5.8640327983496832E-2</v>
      </c>
      <c r="CD77" s="1013">
        <f t="shared" si="613"/>
        <v>5.8640327983496832E-2</v>
      </c>
      <c r="CE77" s="1013">
        <f t="shared" si="613"/>
        <v>5.8640327983496832E-2</v>
      </c>
      <c r="CF77" s="1013">
        <f t="shared" si="613"/>
        <v>5.8640327983496832E-2</v>
      </c>
      <c r="CG77" s="1013">
        <f t="shared" si="613"/>
        <v>5.8640327983496832E-2</v>
      </c>
      <c r="CH77" s="1013">
        <f t="shared" si="613"/>
        <v>5.8640327983496832E-2</v>
      </c>
      <c r="CI77" s="1013">
        <f t="shared" si="613"/>
        <v>5.8640327983496832E-2</v>
      </c>
      <c r="CJ77" s="1013">
        <f t="shared" si="613"/>
        <v>5.8640327983496832E-2</v>
      </c>
      <c r="CK77" s="1013">
        <f t="shared" si="613"/>
        <v>5.8640327983496832E-2</v>
      </c>
      <c r="CL77" s="1013">
        <f t="shared" si="613"/>
        <v>5.8640327983496832E-2</v>
      </c>
      <c r="CM77" s="1013">
        <f t="shared" si="613"/>
        <v>5.8640327983496832E-2</v>
      </c>
      <c r="CN77" s="1013">
        <f t="shared" si="613"/>
        <v>5.8640327983496832E-2</v>
      </c>
      <c r="CO77" s="1013">
        <f t="shared" si="613"/>
        <v>5.8640327983496832E-2</v>
      </c>
      <c r="CP77" s="1013">
        <f t="shared" si="613"/>
        <v>5.8640327983496832E-2</v>
      </c>
      <c r="CQ77" s="1013">
        <f t="shared" si="613"/>
        <v>5.8640327983496832E-2</v>
      </c>
      <c r="CR77" s="1013">
        <f t="shared" si="613"/>
        <v>5.8640327983496832E-2</v>
      </c>
      <c r="CS77" s="1013">
        <f t="shared" si="613"/>
        <v>5.8640327983496832E-2</v>
      </c>
      <c r="CT77" s="1013">
        <f t="shared" si="613"/>
        <v>5.8640327983496832E-2</v>
      </c>
      <c r="CU77" s="1013">
        <f t="shared" si="613"/>
        <v>5.8640327983496832E-2</v>
      </c>
      <c r="CV77" s="1013">
        <f t="shared" si="613"/>
        <v>5.8640327983496832E-2</v>
      </c>
      <c r="CW77" s="1013">
        <f t="shared" si="613"/>
        <v>5.8640327983496832E-2</v>
      </c>
      <c r="CX77" s="1013">
        <f t="shared" si="613"/>
        <v>5.8640327983496832E-2</v>
      </c>
      <c r="CY77" s="1013">
        <f t="shared" si="613"/>
        <v>5.8640327983496832E-2</v>
      </c>
      <c r="CZ77" s="1013">
        <f t="shared" si="613"/>
        <v>5.8640327983496832E-2</v>
      </c>
      <c r="DA77" s="1013">
        <f t="shared" si="613"/>
        <v>5.8640327983496832E-2</v>
      </c>
      <c r="DB77" s="1013">
        <f t="shared" si="613"/>
        <v>5.8640327983496832E-2</v>
      </c>
      <c r="DC77" s="1013">
        <f t="shared" si="613"/>
        <v>5.8640327983496832E-2</v>
      </c>
      <c r="DD77" s="1013">
        <f t="shared" si="613"/>
        <v>5.8640327983496832E-2</v>
      </c>
      <c r="DE77" s="1013">
        <f t="shared" si="613"/>
        <v>5.8640327983496832E-2</v>
      </c>
      <c r="DF77" s="1013">
        <f t="shared" si="613"/>
        <v>5.8640327983496832E-2</v>
      </c>
      <c r="DG77" s="1013">
        <f t="shared" si="613"/>
        <v>5.8640327983496832E-2</v>
      </c>
      <c r="DH77" s="1013">
        <f>+NOMINAL(DH76,2)</f>
        <v>6.4945519862448897E-2</v>
      </c>
      <c r="DI77" s="1013">
        <f t="shared" si="613"/>
        <v>6.9492691458464595E-2</v>
      </c>
      <c r="DJ77" s="1013">
        <f t="shared" si="613"/>
        <v>6.2910565196659274E-2</v>
      </c>
      <c r="DK77" s="1013">
        <f t="shared" si="613"/>
        <v>5.8640327983496832E-2</v>
      </c>
      <c r="DL77" s="1013">
        <f t="shared" si="613"/>
        <v>5.7474179667876157E-2</v>
      </c>
      <c r="DM77" s="1013">
        <f t="shared" si="613"/>
        <v>6.8912757948000003E-2</v>
      </c>
      <c r="DN77" s="1013">
        <f t="shared" si="613"/>
        <v>7.8268510082371456E-2</v>
      </c>
      <c r="DO77" s="1013">
        <f t="shared" si="613"/>
        <v>6.0776552661641947E-2</v>
      </c>
      <c r="DP77" s="1013">
        <f t="shared" si="613"/>
        <v>6.8332661831747021E-2</v>
      </c>
      <c r="DQ77" s="1013">
        <f t="shared" si="613"/>
        <v>7.1714266012569361E-2</v>
      </c>
      <c r="DR77" s="1013">
        <f t="shared" si="613"/>
        <v>6.5429737367020735E-2</v>
      </c>
      <c r="DS77" s="1013">
        <f t="shared" si="613"/>
        <v>5.9223154492975549E-2</v>
      </c>
      <c r="DT77" s="1013">
        <f t="shared" si="613"/>
        <v>6.659139647875234E-2</v>
      </c>
      <c r="DU77" s="1013">
        <f t="shared" si="613"/>
        <v>5.2218311973655229E-2</v>
      </c>
      <c r="DV77" s="1013">
        <f t="shared" ref="DV77:EZ77" si="614">+NOMINAL(DV76,2)</f>
        <v>5.3290042833695761E-2</v>
      </c>
      <c r="DW77" s="1013">
        <f t="shared" si="614"/>
        <v>5.4263858417413768E-2</v>
      </c>
      <c r="DX77" s="1013">
        <f t="shared" si="614"/>
        <v>5.2218311973655229E-2</v>
      </c>
      <c r="DY77" s="1013">
        <f t="shared" si="614"/>
        <v>6.0873601170144731E-2</v>
      </c>
      <c r="DZ77" s="1013">
        <f t="shared" si="614"/>
        <v>6.4654934849889045E-2</v>
      </c>
      <c r="EA77" s="1013">
        <f t="shared" si="614"/>
        <v>6.2231800744038335E-2</v>
      </c>
      <c r="EB77" s="1013">
        <f t="shared" si="614"/>
        <v>7.3547684525243628E-2</v>
      </c>
      <c r="EC77" s="1013">
        <f t="shared" si="614"/>
        <v>6.7945840683454772E-2</v>
      </c>
      <c r="ED77" s="1013">
        <f t="shared" si="614"/>
        <v>6.7655677331213582E-2</v>
      </c>
      <c r="EE77" s="1013">
        <f t="shared" si="614"/>
        <v>6.4461188785102763E-2</v>
      </c>
      <c r="EF77" s="1013">
        <f t="shared" si="614"/>
        <v>6.4848662735359053E-2</v>
      </c>
      <c r="EG77" s="1013">
        <f t="shared" si="614"/>
        <v>7.4801195295588041E-2</v>
      </c>
      <c r="EH77" s="1013">
        <f t="shared" si="614"/>
        <v>7.1231517720797832E-2</v>
      </c>
      <c r="EI77" s="1013">
        <f t="shared" si="614"/>
        <v>7.7017091889231448E-2</v>
      </c>
      <c r="EJ77" s="1013">
        <f t="shared" si="614"/>
        <v>7.4993975894869891E-2</v>
      </c>
      <c r="EK77" s="1013">
        <f t="shared" si="614"/>
        <v>7.6535576386785653E-2</v>
      </c>
      <c r="EL77" s="1013">
        <f t="shared" si="614"/>
        <v>7.3161836422810378E-2</v>
      </c>
      <c r="EM77" s="1013">
        <f t="shared" si="614"/>
        <v>7.4993975894869891E-2</v>
      </c>
      <c r="EN77" s="1013">
        <f t="shared" si="614"/>
        <v>6.4558064090230349E-2</v>
      </c>
      <c r="EO77" s="1013">
        <f t="shared" si="614"/>
        <v>6.4654934849889045E-2</v>
      </c>
      <c r="EP77" s="1013">
        <f t="shared" si="614"/>
        <v>7.3354769449743618E-2</v>
      </c>
      <c r="EQ77" s="1013">
        <f t="shared" si="614"/>
        <v>7.5379483371655454E-2</v>
      </c>
      <c r="ER77" s="1013">
        <f t="shared" si="614"/>
        <v>6.4170535590506894E-2</v>
      </c>
      <c r="ES77" s="1013">
        <f t="shared" si="614"/>
        <v>7.2196901841135475E-2</v>
      </c>
      <c r="ET77" s="1013">
        <f t="shared" si="614"/>
        <v>7.5283113216122022E-2</v>
      </c>
      <c r="EU77" s="1013">
        <f t="shared" si="614"/>
        <v>6.8139260301394611E-2</v>
      </c>
      <c r="EV77" s="1013">
        <f t="shared" si="614"/>
        <v>7.2486429388622042E-2</v>
      </c>
      <c r="EW77" s="1013">
        <f t="shared" si="614"/>
        <v>7.2293415518178694E-2</v>
      </c>
      <c r="EX77" s="1013">
        <f t="shared" si="614"/>
        <v>7.7594763181694226E-2</v>
      </c>
      <c r="EY77" s="1013">
        <f t="shared" si="614"/>
        <v>7.2196901841135475E-2</v>
      </c>
      <c r="EZ77" s="1013">
        <f t="shared" si="614"/>
        <v>7.1810802172823873E-2</v>
      </c>
      <c r="FA77" s="1013">
        <f>+NOMINAL(FA76,2)</f>
        <v>7.3451229231109583E-2</v>
      </c>
    </row>
    <row r="78" spans="1:159" customFormat="1" ht="16.2" thickBot="1" x14ac:dyDescent="0.35">
      <c r="A78" s="1010" t="s">
        <v>305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1013">
        <f>+$BI$75+(BI77/2)</f>
        <v>0.11932016399174841</v>
      </c>
      <c r="BJ78" s="1013">
        <f t="shared" ref="BJ78:DU78" si="615">+$BI$75+(BJ77/2)</f>
        <v>0.11932016399174841</v>
      </c>
      <c r="BK78" s="1013">
        <f t="shared" si="615"/>
        <v>0.11932016399174841</v>
      </c>
      <c r="BL78" s="1013">
        <f t="shared" si="615"/>
        <v>0.11932016399174841</v>
      </c>
      <c r="BM78" s="1013">
        <f t="shared" si="615"/>
        <v>0.11932016399174841</v>
      </c>
      <c r="BN78" s="1013">
        <f t="shared" si="615"/>
        <v>0.11932016399174841</v>
      </c>
      <c r="BO78" s="1013">
        <f t="shared" si="615"/>
        <v>0.11932016399174841</v>
      </c>
      <c r="BP78" s="1013">
        <f t="shared" si="615"/>
        <v>0.11932016399174841</v>
      </c>
      <c r="BQ78" s="1013">
        <f t="shared" si="615"/>
        <v>0.11932016399174841</v>
      </c>
      <c r="BR78" s="1013">
        <f t="shared" si="615"/>
        <v>0.11932016399174841</v>
      </c>
      <c r="BS78" s="1013">
        <f t="shared" si="615"/>
        <v>0.11932016399174841</v>
      </c>
      <c r="BT78" s="1013">
        <f t="shared" si="615"/>
        <v>0.11932016399174841</v>
      </c>
      <c r="BU78" s="1013">
        <f t="shared" si="615"/>
        <v>0.11932016399174841</v>
      </c>
      <c r="BV78" s="1013">
        <f t="shared" si="615"/>
        <v>0.11932016399174841</v>
      </c>
      <c r="BW78" s="1013">
        <f t="shared" si="615"/>
        <v>0.11932016399174841</v>
      </c>
      <c r="BX78" s="1013">
        <f t="shared" si="615"/>
        <v>0.11932016399174841</v>
      </c>
      <c r="BY78" s="1013">
        <f t="shared" si="615"/>
        <v>0.11932016399174841</v>
      </c>
      <c r="BZ78" s="1013">
        <f t="shared" si="615"/>
        <v>0.11932016399174841</v>
      </c>
      <c r="CA78" s="1013">
        <f t="shared" si="615"/>
        <v>0.11932016399174841</v>
      </c>
      <c r="CB78" s="1013">
        <f t="shared" si="615"/>
        <v>0.11932016399174841</v>
      </c>
      <c r="CC78" s="1013">
        <f t="shared" si="615"/>
        <v>0.11932016399174841</v>
      </c>
      <c r="CD78" s="1013">
        <f t="shared" si="615"/>
        <v>0.11932016399174841</v>
      </c>
      <c r="CE78" s="1013">
        <f t="shared" si="615"/>
        <v>0.11932016399174841</v>
      </c>
      <c r="CF78" s="1013">
        <f t="shared" si="615"/>
        <v>0.11932016399174841</v>
      </c>
      <c r="CG78" s="1013">
        <f t="shared" si="615"/>
        <v>0.11932016399174841</v>
      </c>
      <c r="CH78" s="1013">
        <f t="shared" si="615"/>
        <v>0.11932016399174841</v>
      </c>
      <c r="CI78" s="1013">
        <f t="shared" si="615"/>
        <v>0.11932016399174841</v>
      </c>
      <c r="CJ78" s="1013">
        <f t="shared" si="615"/>
        <v>0.11932016399174841</v>
      </c>
      <c r="CK78" s="1013">
        <f t="shared" si="615"/>
        <v>0.11932016399174841</v>
      </c>
      <c r="CL78" s="1013">
        <f t="shared" si="615"/>
        <v>0.11932016399174841</v>
      </c>
      <c r="CM78" s="1013">
        <f t="shared" si="615"/>
        <v>0.11932016399174841</v>
      </c>
      <c r="CN78" s="1013">
        <f t="shared" si="615"/>
        <v>0.11932016399174841</v>
      </c>
      <c r="CO78" s="1013">
        <f t="shared" si="615"/>
        <v>0.11932016399174841</v>
      </c>
      <c r="CP78" s="1013">
        <f t="shared" si="615"/>
        <v>0.11932016399174841</v>
      </c>
      <c r="CQ78" s="1013">
        <f t="shared" si="615"/>
        <v>0.11932016399174841</v>
      </c>
      <c r="CR78" s="1013">
        <f t="shared" si="615"/>
        <v>0.11932016399174841</v>
      </c>
      <c r="CS78" s="1013">
        <f t="shared" si="615"/>
        <v>0.11932016399174841</v>
      </c>
      <c r="CT78" s="1013">
        <f t="shared" si="615"/>
        <v>0.11932016399174841</v>
      </c>
      <c r="CU78" s="1013">
        <f t="shared" si="615"/>
        <v>0.11932016399174841</v>
      </c>
      <c r="CV78" s="1013">
        <f t="shared" si="615"/>
        <v>0.11932016399174841</v>
      </c>
      <c r="CW78" s="1013">
        <f t="shared" si="615"/>
        <v>0.11932016399174841</v>
      </c>
      <c r="CX78" s="1013">
        <f t="shared" si="615"/>
        <v>0.11932016399174841</v>
      </c>
      <c r="CY78" s="1013">
        <f t="shared" si="615"/>
        <v>0.11932016399174841</v>
      </c>
      <c r="CZ78" s="1013">
        <f t="shared" si="615"/>
        <v>0.11932016399174841</v>
      </c>
      <c r="DA78" s="1013">
        <f t="shared" si="615"/>
        <v>0.11932016399174841</v>
      </c>
      <c r="DB78" s="1013">
        <f t="shared" si="615"/>
        <v>0.11932016399174841</v>
      </c>
      <c r="DC78" s="1013">
        <f t="shared" si="615"/>
        <v>0.11932016399174841</v>
      </c>
      <c r="DD78" s="1013">
        <f t="shared" si="615"/>
        <v>0.11932016399174841</v>
      </c>
      <c r="DE78" s="1013">
        <f t="shared" si="615"/>
        <v>0.11932016399174841</v>
      </c>
      <c r="DF78" s="1013">
        <f t="shared" si="615"/>
        <v>0.11932016399174841</v>
      </c>
      <c r="DG78" s="1013">
        <f t="shared" si="615"/>
        <v>0.11932016399174841</v>
      </c>
      <c r="DH78" s="1013">
        <f t="shared" si="615"/>
        <v>0.12247275993122445</v>
      </c>
      <c r="DI78" s="1013">
        <f t="shared" si="615"/>
        <v>0.12474634572923229</v>
      </c>
      <c r="DJ78" s="1013">
        <f t="shared" si="615"/>
        <v>0.12145528259832963</v>
      </c>
      <c r="DK78" s="1013">
        <f t="shared" si="615"/>
        <v>0.11932016399174841</v>
      </c>
      <c r="DL78" s="1013">
        <f t="shared" si="615"/>
        <v>0.11873708983393808</v>
      </c>
      <c r="DM78" s="1013">
        <f t="shared" si="615"/>
        <v>0.124456378974</v>
      </c>
      <c r="DN78" s="1013">
        <f t="shared" si="615"/>
        <v>0.12913425504118572</v>
      </c>
      <c r="DO78" s="1013">
        <f t="shared" si="615"/>
        <v>0.12038827633082097</v>
      </c>
      <c r="DP78" s="1013">
        <f t="shared" si="615"/>
        <v>0.12416633091587351</v>
      </c>
      <c r="DQ78" s="1013">
        <f t="shared" si="615"/>
        <v>0.12585713300628468</v>
      </c>
      <c r="DR78" s="1013">
        <f t="shared" si="615"/>
        <v>0.12271486868351036</v>
      </c>
      <c r="DS78" s="1013">
        <f t="shared" si="615"/>
        <v>0.11961157724648777</v>
      </c>
      <c r="DT78" s="1013">
        <f t="shared" si="615"/>
        <v>0.12329569823937617</v>
      </c>
      <c r="DU78" s="1013">
        <f t="shared" si="615"/>
        <v>0.11610915598682761</v>
      </c>
      <c r="DV78" s="1013">
        <f t="shared" ref="DV78:EZ78" si="616">+$BI$75+(DV77/2)</f>
        <v>0.11664502141684788</v>
      </c>
      <c r="DW78" s="1013">
        <f t="shared" si="616"/>
        <v>0.11713192920870688</v>
      </c>
      <c r="DX78" s="1013">
        <f t="shared" si="616"/>
        <v>0.11610915598682761</v>
      </c>
      <c r="DY78" s="1013">
        <f t="shared" si="616"/>
        <v>0.12043680058507236</v>
      </c>
      <c r="DZ78" s="1013">
        <f t="shared" si="616"/>
        <v>0.12232746742494452</v>
      </c>
      <c r="EA78" s="1013">
        <f t="shared" si="616"/>
        <v>0.12111590037201916</v>
      </c>
      <c r="EB78" s="1013">
        <f t="shared" si="616"/>
        <v>0.12677384226262181</v>
      </c>
      <c r="EC78" s="1013">
        <f t="shared" si="616"/>
        <v>0.12397292034172738</v>
      </c>
      <c r="ED78" s="1013">
        <f t="shared" si="616"/>
        <v>0.12382783866560679</v>
      </c>
      <c r="EE78" s="1013">
        <f t="shared" si="616"/>
        <v>0.12223059439255138</v>
      </c>
      <c r="EF78" s="1013">
        <f t="shared" si="616"/>
        <v>0.12242433136767952</v>
      </c>
      <c r="EG78" s="1013">
        <f t="shared" si="616"/>
        <v>0.12740059764779402</v>
      </c>
      <c r="EH78" s="1013">
        <f t="shared" si="616"/>
        <v>0.12561575886039891</v>
      </c>
      <c r="EI78" s="1013">
        <f t="shared" si="616"/>
        <v>0.12850854594461572</v>
      </c>
      <c r="EJ78" s="1013">
        <f t="shared" si="616"/>
        <v>0.12749698794743494</v>
      </c>
      <c r="EK78" s="1013">
        <f t="shared" si="616"/>
        <v>0.12826778819339282</v>
      </c>
      <c r="EL78" s="1013">
        <f t="shared" si="616"/>
        <v>0.12658091821140519</v>
      </c>
      <c r="EM78" s="1013">
        <f t="shared" si="616"/>
        <v>0.12749698794743494</v>
      </c>
      <c r="EN78" s="1013">
        <f t="shared" si="616"/>
        <v>0.12227903204511517</v>
      </c>
      <c r="EO78" s="1013">
        <f t="shared" si="616"/>
        <v>0.12232746742494452</v>
      </c>
      <c r="EP78" s="1013">
        <f t="shared" si="616"/>
        <v>0.12667738472487181</v>
      </c>
      <c r="EQ78" s="1013">
        <f t="shared" si="616"/>
        <v>0.12768974168582772</v>
      </c>
      <c r="ER78" s="1013">
        <f t="shared" si="616"/>
        <v>0.12208526779525344</v>
      </c>
      <c r="ES78" s="1013">
        <f t="shared" si="616"/>
        <v>0.12609845092056773</v>
      </c>
      <c r="ET78" s="1013">
        <f t="shared" si="616"/>
        <v>0.12764155660806101</v>
      </c>
      <c r="EU78" s="1013">
        <f t="shared" si="616"/>
        <v>0.1240696301506973</v>
      </c>
      <c r="EV78" s="1013">
        <f t="shared" si="616"/>
        <v>0.12624321469431102</v>
      </c>
      <c r="EW78" s="1013">
        <f t="shared" si="616"/>
        <v>0.12614670775908934</v>
      </c>
      <c r="EX78" s="1013">
        <f t="shared" si="616"/>
        <v>0.12879738159084711</v>
      </c>
      <c r="EY78" s="1013">
        <f t="shared" si="616"/>
        <v>0.12609845092056773</v>
      </c>
      <c r="EZ78" s="1013">
        <f t="shared" si="616"/>
        <v>0.12590540108641193</v>
      </c>
      <c r="FA78" s="1013">
        <f>+$BI$75+(FA77/2)</f>
        <v>0.12672561461555479</v>
      </c>
    </row>
    <row r="79" spans="1:159" x14ac:dyDescent="0.3">
      <c r="A79"/>
      <c r="FC79" s="5"/>
    </row>
    <row r="80" spans="1:159" ht="16.2" thickBot="1" x14ac:dyDescent="0.35">
      <c r="A80"/>
      <c r="FC80" s="5"/>
    </row>
    <row r="81" spans="1:159" customFormat="1" ht="16.2" thickBot="1" x14ac:dyDescent="0.35">
      <c r="A81" s="1007" t="s">
        <v>280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64">
        <f>+BI72</f>
        <v>450000000</v>
      </c>
    </row>
    <row r="82" spans="1:159" ht="16.2" thickBot="1" x14ac:dyDescent="0.35">
      <c r="A82" s="1007" t="s">
        <v>281</v>
      </c>
      <c r="BI82"/>
      <c r="BJ82"/>
      <c r="BK82"/>
      <c r="BL82"/>
      <c r="BM82"/>
      <c r="BN82"/>
      <c r="BO82" s="16">
        <v>1</v>
      </c>
      <c r="BP82"/>
      <c r="BQ82"/>
      <c r="BR82"/>
      <c r="BS82"/>
      <c r="BT82"/>
      <c r="BU82" s="16">
        <f>+BO82+1</f>
        <v>2</v>
      </c>
      <c r="BV82"/>
      <c r="BW82"/>
      <c r="BX82"/>
      <c r="BY82"/>
      <c r="BZ82"/>
      <c r="CA82" s="16">
        <f t="shared" ref="CA82" si="617">+BU82+1</f>
        <v>3</v>
      </c>
      <c r="CB82"/>
      <c r="CC82"/>
      <c r="CD82"/>
      <c r="CE82"/>
      <c r="CF82"/>
      <c r="CG82" s="16">
        <f t="shared" ref="CG82" si="618">+CA82+1</f>
        <v>4</v>
      </c>
      <c r="CH82"/>
      <c r="CI82"/>
      <c r="CJ82"/>
      <c r="CK82"/>
      <c r="CL82"/>
      <c r="CM82" s="16">
        <f t="shared" ref="CM82" si="619">+CG82+1</f>
        <v>5</v>
      </c>
      <c r="CN82"/>
      <c r="CO82"/>
      <c r="CP82"/>
      <c r="CQ82"/>
      <c r="CR82"/>
      <c r="CS82" s="16">
        <f t="shared" ref="CS82" si="620">+CM82+1</f>
        <v>6</v>
      </c>
      <c r="CT82"/>
      <c r="CU82"/>
      <c r="CV82"/>
      <c r="CW82"/>
      <c r="CX82"/>
      <c r="CY82" s="16">
        <f t="shared" ref="CY82" si="621">+CS82+1</f>
        <v>7</v>
      </c>
      <c r="CZ82"/>
      <c r="DA82"/>
      <c r="DB82"/>
      <c r="DC82"/>
      <c r="DD82"/>
      <c r="DE82" s="16">
        <f t="shared" ref="DE82" si="622">+CY82+1</f>
        <v>8</v>
      </c>
      <c r="DF82"/>
      <c r="DG82"/>
      <c r="DH82"/>
      <c r="DI82"/>
      <c r="DJ82"/>
      <c r="DK82" s="16">
        <f t="shared" ref="DK82" si="623">+DE82+1</f>
        <v>9</v>
      </c>
      <c r="DL82"/>
      <c r="DM82"/>
      <c r="DN82"/>
      <c r="DO82"/>
      <c r="DP82"/>
      <c r="DQ82" s="16">
        <f t="shared" ref="DQ82" si="624">+DK82+1</f>
        <v>10</v>
      </c>
      <c r="DR82"/>
      <c r="DS82"/>
      <c r="DT82"/>
      <c r="DU82"/>
      <c r="DV82"/>
      <c r="DW82" s="16">
        <f t="shared" ref="DW82" si="625">+DQ82+1</f>
        <v>11</v>
      </c>
      <c r="DX82"/>
      <c r="DY82"/>
      <c r="DZ82"/>
      <c r="EA82"/>
      <c r="EB82"/>
      <c r="EC82" s="16">
        <f t="shared" ref="EC82" si="626">+DW82+1</f>
        <v>12</v>
      </c>
      <c r="ED82"/>
      <c r="EE82"/>
      <c r="EF82"/>
      <c r="EG82"/>
      <c r="EH82"/>
      <c r="EI82" s="16">
        <f t="shared" ref="EI82" si="627">+EC82+1</f>
        <v>13</v>
      </c>
      <c r="EJ82"/>
      <c r="EK82"/>
      <c r="EL82"/>
      <c r="EM82"/>
      <c r="EN82"/>
      <c r="EO82" s="16">
        <f t="shared" ref="EO82" si="628">+EI82+1</f>
        <v>14</v>
      </c>
      <c r="EP82"/>
      <c r="EQ82"/>
      <c r="ER82"/>
      <c r="ES82"/>
      <c r="ET82"/>
      <c r="EU82" s="16">
        <f t="shared" ref="EU82" si="629">+EO82+1</f>
        <v>15</v>
      </c>
      <c r="EV82"/>
      <c r="EW82"/>
      <c r="EX82"/>
      <c r="EY82"/>
      <c r="EZ82"/>
      <c r="FA82" s="16">
        <f t="shared" ref="FA82" si="630">+EU82+1</f>
        <v>16</v>
      </c>
      <c r="FC82" s="5"/>
    </row>
    <row r="83" spans="1:159" ht="16.2" thickBot="1" x14ac:dyDescent="0.35">
      <c r="A83" s="1007" t="s">
        <v>309</v>
      </c>
      <c r="BI83"/>
      <c r="BJ83"/>
      <c r="BK83"/>
      <c r="BL83"/>
      <c r="BM83"/>
      <c r="BN83"/>
      <c r="BO83" s="425">
        <f>+PMT($BI$78,$BI$73,-$BI$81)</f>
        <v>64282269.573498257</v>
      </c>
      <c r="BP83"/>
      <c r="BQ83"/>
      <c r="BR83"/>
      <c r="BS83"/>
      <c r="BT83"/>
      <c r="BU83" s="425">
        <f>+BO83</f>
        <v>64282269.573498257</v>
      </c>
      <c r="BV83"/>
      <c r="BW83"/>
      <c r="BX83"/>
      <c r="BY83"/>
      <c r="BZ83"/>
      <c r="CA83" s="425">
        <f t="shared" ref="CA83" si="631">+BU83</f>
        <v>64282269.573498257</v>
      </c>
      <c r="CB83"/>
      <c r="CC83"/>
      <c r="CD83"/>
      <c r="CE83"/>
      <c r="CF83"/>
      <c r="CG83" s="425">
        <f t="shared" ref="CG83" si="632">+CA83</f>
        <v>64282269.573498257</v>
      </c>
      <c r="CH83"/>
      <c r="CI83"/>
      <c r="CJ83"/>
      <c r="CK83"/>
      <c r="CL83"/>
      <c r="CM83" s="425">
        <f t="shared" ref="CM83" si="633">+CG83</f>
        <v>64282269.573498257</v>
      </c>
      <c r="CN83"/>
      <c r="CO83"/>
      <c r="CP83"/>
      <c r="CQ83"/>
      <c r="CR83"/>
      <c r="CS83" s="425">
        <f t="shared" ref="CS83" si="634">+CM83</f>
        <v>64282269.573498257</v>
      </c>
      <c r="CT83"/>
      <c r="CU83"/>
      <c r="CV83"/>
      <c r="CW83"/>
      <c r="CX83"/>
      <c r="CY83" s="425">
        <f t="shared" ref="CY83" si="635">+CS83</f>
        <v>64282269.573498257</v>
      </c>
      <c r="CZ83"/>
      <c r="DA83"/>
      <c r="DB83"/>
      <c r="DC83"/>
      <c r="DD83"/>
      <c r="DE83" s="425">
        <f t="shared" ref="DE83" si="636">+CY83</f>
        <v>64282269.573498257</v>
      </c>
      <c r="DF83"/>
      <c r="DG83"/>
      <c r="DH83"/>
      <c r="DI83"/>
      <c r="DJ83"/>
      <c r="DK83" s="425">
        <f t="shared" ref="DK83" si="637">+DE83</f>
        <v>64282269.573498257</v>
      </c>
      <c r="DL83"/>
      <c r="DM83"/>
      <c r="DN83"/>
      <c r="DO83"/>
      <c r="DP83"/>
      <c r="DQ83" s="425">
        <f t="shared" ref="DQ83" si="638">+DK83</f>
        <v>64282269.573498257</v>
      </c>
      <c r="DR83"/>
      <c r="DS83"/>
      <c r="DT83"/>
      <c r="DU83"/>
      <c r="DV83"/>
      <c r="DW83" s="425">
        <f t="shared" ref="DW83" si="639">+DQ83</f>
        <v>64282269.573498257</v>
      </c>
      <c r="DX83"/>
      <c r="DY83"/>
      <c r="DZ83"/>
      <c r="EA83"/>
      <c r="EB83"/>
      <c r="EC83" s="425">
        <f t="shared" ref="EC83" si="640">+DW83</f>
        <v>64282269.573498257</v>
      </c>
      <c r="ED83"/>
      <c r="EE83"/>
      <c r="EF83"/>
      <c r="EG83"/>
      <c r="EH83"/>
      <c r="EI83" s="425">
        <f t="shared" ref="EI83" si="641">+EC83</f>
        <v>64282269.573498257</v>
      </c>
      <c r="EJ83"/>
      <c r="EK83"/>
      <c r="EL83"/>
      <c r="EM83"/>
      <c r="EN83"/>
      <c r="EO83" s="425">
        <f t="shared" ref="EO83" si="642">+EI83</f>
        <v>64282269.573498257</v>
      </c>
      <c r="EP83"/>
      <c r="EQ83"/>
      <c r="ER83"/>
      <c r="ES83"/>
      <c r="ET83"/>
      <c r="EU83" s="425">
        <f t="shared" ref="EU83" si="643">+EO83</f>
        <v>64282269.573498257</v>
      </c>
      <c r="EV83"/>
      <c r="EW83"/>
      <c r="EX83"/>
      <c r="EY83"/>
      <c r="EZ83"/>
      <c r="FA83" s="425">
        <f>+EU83</f>
        <v>64282269.573498257</v>
      </c>
      <c r="FB83" s="5">
        <v>6008952.9042022452</v>
      </c>
      <c r="FC83" s="5"/>
    </row>
    <row r="84" spans="1:159" ht="16.2" thickBot="1" x14ac:dyDescent="0.35">
      <c r="A84" s="1007" t="s">
        <v>282</v>
      </c>
      <c r="BI84"/>
      <c r="BJ84"/>
      <c r="BK84"/>
      <c r="BL84"/>
      <c r="BM84"/>
      <c r="BN84"/>
      <c r="BO84" s="425">
        <f>+BO83-BO85</f>
        <v>10588195.777211472</v>
      </c>
      <c r="BP84"/>
      <c r="BQ84"/>
      <c r="BR84"/>
      <c r="BS84"/>
      <c r="BT84"/>
      <c r="BU84" s="425">
        <f>+BU83-BU85</f>
        <v>11851581.033725083</v>
      </c>
      <c r="BV84"/>
      <c r="BW84"/>
      <c r="BX84"/>
      <c r="BY84"/>
      <c r="BZ84"/>
      <c r="CA84" s="425">
        <f>+CA83-CA85</f>
        <v>13265713.626230657</v>
      </c>
      <c r="CB84"/>
      <c r="CC84"/>
      <c r="CD84"/>
      <c r="CE84"/>
      <c r="CF84"/>
      <c r="CG84" s="425">
        <f>+CG83-CG85</f>
        <v>14848580.751580067</v>
      </c>
      <c r="CH84"/>
      <c r="CI84"/>
      <c r="CJ84"/>
      <c r="CK84"/>
      <c r="CL84"/>
      <c r="CM84" s="425">
        <f>+CM83-CM85</f>
        <v>16620315.841903321</v>
      </c>
      <c r="CN84"/>
      <c r="CO84"/>
      <c r="CP84"/>
      <c r="CQ84"/>
      <c r="CR84"/>
      <c r="CS84" s="425">
        <f>+CS83-CS85</f>
        <v>18603454.653753877</v>
      </c>
      <c r="CT84"/>
      <c r="CU84"/>
      <c r="CV84"/>
      <c r="CW84"/>
      <c r="CX84"/>
      <c r="CY84" s="425">
        <f>+CY83-CY85</f>
        <v>20823221.913852848</v>
      </c>
      <c r="CZ84"/>
      <c r="DA84"/>
      <c r="DB84"/>
      <c r="DC84"/>
      <c r="DD84"/>
      <c r="DE84" s="425">
        <f>+DE83-DE85</f>
        <v>23307852.167450339</v>
      </c>
      <c r="DF84"/>
      <c r="DG84"/>
      <c r="DH84"/>
      <c r="DI84"/>
      <c r="DJ84"/>
      <c r="DK84" s="425">
        <f>+DK83-DK85</f>
        <v>26088948.910365947</v>
      </c>
      <c r="DL84"/>
      <c r="DM84"/>
      <c r="DN84"/>
      <c r="DO84"/>
      <c r="DP84"/>
      <c r="DQ84" s="425">
        <f>+DQ83-DQ85</f>
        <v>29201886.572723158</v>
      </c>
      <c r="DR84"/>
      <c r="DS84"/>
      <c r="DT84"/>
      <c r="DU84"/>
      <c r="DV84"/>
      <c r="DW84" s="425">
        <f>+DW83-DW85</f>
        <v>30955269.446320809</v>
      </c>
      <c r="DX84"/>
      <c r="DY84"/>
      <c r="DZ84"/>
      <c r="EA84"/>
      <c r="EB84"/>
      <c r="EC84" s="425">
        <f>+EC83-EC85</f>
        <v>36891556.011747248</v>
      </c>
      <c r="ED84"/>
      <c r="EE84"/>
      <c r="EF84"/>
      <c r="EG84"/>
      <c r="EH84"/>
      <c r="EI84" s="425">
        <f>+EI83-EI85</f>
        <v>39865378.516547903</v>
      </c>
      <c r="EJ84"/>
      <c r="EK84"/>
      <c r="EL84"/>
      <c r="EM84"/>
      <c r="EN84"/>
      <c r="EO84" s="425">
        <f>+EO83-EO85</f>
        <v>44095113.353976339</v>
      </c>
      <c r="EP84"/>
      <c r="EQ84"/>
      <c r="ER84"/>
      <c r="ES84"/>
      <c r="ET84"/>
      <c r="EU84" s="425">
        <f>+EU83-EU85</f>
        <v>50460130.435649827</v>
      </c>
      <c r="EV84"/>
      <c r="EW84"/>
      <c r="EX84"/>
      <c r="EY84"/>
      <c r="EZ84"/>
      <c r="FA84" s="425">
        <f>+FA83-FA85+FB83</f>
        <v>62532800.986961082</v>
      </c>
      <c r="FC84" s="5"/>
    </row>
    <row r="85" spans="1:159" ht="16.2" thickBot="1" x14ac:dyDescent="0.35">
      <c r="A85" s="1007" t="s">
        <v>300</v>
      </c>
      <c r="AN85"/>
      <c r="AO85"/>
      <c r="AP85"/>
      <c r="AQ85"/>
      <c r="AR85"/>
      <c r="BI85"/>
      <c r="BJ85"/>
      <c r="BK85"/>
      <c r="BL85"/>
      <c r="BM85"/>
      <c r="BN85"/>
      <c r="BO85" s="425">
        <f>+BI87*BI78</f>
        <v>53694073.796286784</v>
      </c>
      <c r="BP85"/>
      <c r="BQ85"/>
      <c r="BR85"/>
      <c r="BS85"/>
      <c r="BT85"/>
      <c r="BU85" s="425">
        <f>+BO87*BO78</f>
        <v>52430688.539773174</v>
      </c>
      <c r="BV85"/>
      <c r="BW85"/>
      <c r="BX85"/>
      <c r="BY85"/>
      <c r="BZ85"/>
      <c r="CA85" s="425">
        <f>+BU87*BU78</f>
        <v>51016555.947267599</v>
      </c>
      <c r="CB85"/>
      <c r="CC85"/>
      <c r="CD85"/>
      <c r="CE85"/>
      <c r="CF85"/>
      <c r="CG85" s="425">
        <f>+CA87*CA78</f>
        <v>49433688.82191819</v>
      </c>
      <c r="CH85"/>
      <c r="CI85"/>
      <c r="CJ85"/>
      <c r="CK85"/>
      <c r="CL85"/>
      <c r="CM85" s="425">
        <f>+CG87*CG78</f>
        <v>47661953.731594935</v>
      </c>
      <c r="CN85"/>
      <c r="CO85"/>
      <c r="CP85"/>
      <c r="CQ85"/>
      <c r="CR85"/>
      <c r="CS85" s="425">
        <f>+CM87*CM78</f>
        <v>45678814.91974438</v>
      </c>
      <c r="CT85"/>
      <c r="CU85"/>
      <c r="CV85"/>
      <c r="CW85"/>
      <c r="CX85"/>
      <c r="CY85" s="425">
        <f>+CS87*CS78</f>
        <v>43459047.659645408</v>
      </c>
      <c r="CZ85"/>
      <c r="DA85"/>
      <c r="DB85"/>
      <c r="DC85"/>
      <c r="DD85"/>
      <c r="DE85" s="425">
        <f>+CY87*CY78</f>
        <v>40974417.406047918</v>
      </c>
      <c r="DF85"/>
      <c r="DG85"/>
      <c r="DH85"/>
      <c r="DI85"/>
      <c r="DJ85"/>
      <c r="DK85" s="425">
        <f>+DE87*DE78</f>
        <v>38193320.66313231</v>
      </c>
      <c r="DL85"/>
      <c r="DM85"/>
      <c r="DN85"/>
      <c r="DO85"/>
      <c r="DP85"/>
      <c r="DQ85" s="425">
        <f>+DK87*DK78</f>
        <v>35080383.000775099</v>
      </c>
      <c r="DR85"/>
      <c r="DS85"/>
      <c r="DT85"/>
      <c r="DU85"/>
      <c r="DV85"/>
      <c r="DW85" s="425">
        <f>+DQ87*DQ78</f>
        <v>33327000.127177447</v>
      </c>
      <c r="DX85"/>
      <c r="DY85"/>
      <c r="DZ85"/>
      <c r="EA85"/>
      <c r="EB85"/>
      <c r="EC85" s="425">
        <f>+DW87*DW78</f>
        <v>27390713.561751008</v>
      </c>
      <c r="ED85"/>
      <c r="EE85"/>
      <c r="EF85"/>
      <c r="EG85"/>
      <c r="EH85"/>
      <c r="EI85" s="425">
        <f>+EC87*EC78</f>
        <v>24416891.056950357</v>
      </c>
      <c r="EJ85"/>
      <c r="EK85"/>
      <c r="EL85"/>
      <c r="EM85"/>
      <c r="EN85"/>
      <c r="EO85" s="425">
        <f>+EI87*EI78</f>
        <v>20187156.219521914</v>
      </c>
      <c r="EP85"/>
      <c r="EQ85"/>
      <c r="ER85"/>
      <c r="ES85"/>
      <c r="ET85"/>
      <c r="EU85" s="425">
        <f>+EO87*EO78</f>
        <v>13822139.137848426</v>
      </c>
      <c r="EV85"/>
      <c r="EW85"/>
      <c r="EX85"/>
      <c r="EY85"/>
      <c r="EZ85"/>
      <c r="FA85" s="425">
        <f>+EU87*EU78</f>
        <v>7758421.490739421</v>
      </c>
      <c r="FC85" s="5"/>
    </row>
    <row r="86" spans="1:159" customFormat="1" ht="15" thickBot="1" x14ac:dyDescent="0.35"/>
    <row r="87" spans="1:159" ht="16.2" thickBot="1" x14ac:dyDescent="0.35">
      <c r="A87" s="1007" t="s">
        <v>284</v>
      </c>
      <c r="AN87"/>
      <c r="AO87"/>
      <c r="AP87"/>
      <c r="AQ87"/>
      <c r="AR87"/>
      <c r="BI87" s="64">
        <f t="shared" ref="BI87:CN87" si="644">+BH87+BI81-BI84</f>
        <v>450000000</v>
      </c>
      <c r="BJ87" s="64">
        <f t="shared" si="644"/>
        <v>450000000</v>
      </c>
      <c r="BK87" s="64">
        <f t="shared" si="644"/>
        <v>450000000</v>
      </c>
      <c r="BL87" s="64">
        <f t="shared" si="644"/>
        <v>450000000</v>
      </c>
      <c r="BM87" s="64">
        <f t="shared" si="644"/>
        <v>450000000</v>
      </c>
      <c r="BN87" s="64">
        <f t="shared" si="644"/>
        <v>450000000</v>
      </c>
      <c r="BO87" s="64">
        <f t="shared" si="644"/>
        <v>439411804.22278851</v>
      </c>
      <c r="BP87" s="64">
        <f t="shared" si="644"/>
        <v>439411804.22278851</v>
      </c>
      <c r="BQ87" s="64">
        <f t="shared" si="644"/>
        <v>439411804.22278851</v>
      </c>
      <c r="BR87" s="64">
        <f t="shared" si="644"/>
        <v>439411804.22278851</v>
      </c>
      <c r="BS87" s="64">
        <f t="shared" si="644"/>
        <v>439411804.22278851</v>
      </c>
      <c r="BT87" s="64">
        <f t="shared" si="644"/>
        <v>439411804.22278851</v>
      </c>
      <c r="BU87" s="64">
        <f t="shared" si="644"/>
        <v>427560223.18906343</v>
      </c>
      <c r="BV87" s="64">
        <f t="shared" si="644"/>
        <v>427560223.18906343</v>
      </c>
      <c r="BW87" s="64">
        <f t="shared" si="644"/>
        <v>427560223.18906343</v>
      </c>
      <c r="BX87" s="64">
        <f t="shared" si="644"/>
        <v>427560223.18906343</v>
      </c>
      <c r="BY87" s="64">
        <f t="shared" si="644"/>
        <v>427560223.18906343</v>
      </c>
      <c r="BZ87" s="64">
        <f t="shared" si="644"/>
        <v>427560223.18906343</v>
      </c>
      <c r="CA87" s="64">
        <f t="shared" si="644"/>
        <v>414294509.56283277</v>
      </c>
      <c r="CB87" s="64">
        <f t="shared" si="644"/>
        <v>414294509.56283277</v>
      </c>
      <c r="CC87" s="64">
        <f t="shared" si="644"/>
        <v>414294509.56283277</v>
      </c>
      <c r="CD87" s="64">
        <f t="shared" si="644"/>
        <v>414294509.56283277</v>
      </c>
      <c r="CE87" s="64">
        <f t="shared" si="644"/>
        <v>414294509.56283277</v>
      </c>
      <c r="CF87" s="64">
        <f t="shared" si="644"/>
        <v>414294509.56283277</v>
      </c>
      <c r="CG87" s="64">
        <f t="shared" si="644"/>
        <v>399445928.81125271</v>
      </c>
      <c r="CH87" s="64">
        <f t="shared" si="644"/>
        <v>399445928.81125271</v>
      </c>
      <c r="CI87" s="64">
        <f t="shared" si="644"/>
        <v>399445928.81125271</v>
      </c>
      <c r="CJ87" s="64">
        <f t="shared" si="644"/>
        <v>399445928.81125271</v>
      </c>
      <c r="CK87" s="64">
        <f t="shared" si="644"/>
        <v>399445928.81125271</v>
      </c>
      <c r="CL87" s="64">
        <f t="shared" si="644"/>
        <v>399445928.81125271</v>
      </c>
      <c r="CM87" s="64">
        <f t="shared" si="644"/>
        <v>382825612.96934938</v>
      </c>
      <c r="CN87" s="64">
        <f t="shared" si="644"/>
        <v>382825612.96934938</v>
      </c>
      <c r="CO87" s="64">
        <f t="shared" ref="CO87:DT87" si="645">+CN87+CO81-CO84</f>
        <v>382825612.96934938</v>
      </c>
      <c r="CP87" s="64">
        <f t="shared" si="645"/>
        <v>382825612.96934938</v>
      </c>
      <c r="CQ87" s="64">
        <f t="shared" si="645"/>
        <v>382825612.96934938</v>
      </c>
      <c r="CR87" s="64">
        <f t="shared" si="645"/>
        <v>382825612.96934938</v>
      </c>
      <c r="CS87" s="64">
        <f t="shared" si="645"/>
        <v>364222158.31559551</v>
      </c>
      <c r="CT87" s="64">
        <f t="shared" si="645"/>
        <v>364222158.31559551</v>
      </c>
      <c r="CU87" s="64">
        <f t="shared" si="645"/>
        <v>364222158.31559551</v>
      </c>
      <c r="CV87" s="64">
        <f t="shared" si="645"/>
        <v>364222158.31559551</v>
      </c>
      <c r="CW87" s="64">
        <f t="shared" si="645"/>
        <v>364222158.31559551</v>
      </c>
      <c r="CX87" s="64">
        <f t="shared" si="645"/>
        <v>364222158.31559551</v>
      </c>
      <c r="CY87" s="64">
        <f t="shared" si="645"/>
        <v>343398936.40174264</v>
      </c>
      <c r="CZ87" s="64">
        <f t="shared" si="645"/>
        <v>343398936.40174264</v>
      </c>
      <c r="DA87" s="64">
        <f t="shared" si="645"/>
        <v>343398936.40174264</v>
      </c>
      <c r="DB87" s="64">
        <f t="shared" si="645"/>
        <v>343398936.40174264</v>
      </c>
      <c r="DC87" s="64">
        <f t="shared" si="645"/>
        <v>343398936.40174264</v>
      </c>
      <c r="DD87" s="64">
        <f t="shared" si="645"/>
        <v>343398936.40174264</v>
      </c>
      <c r="DE87" s="64">
        <f t="shared" si="645"/>
        <v>320091084.23429227</v>
      </c>
      <c r="DF87" s="64">
        <f t="shared" si="645"/>
        <v>320091084.23429227</v>
      </c>
      <c r="DG87" s="64">
        <f t="shared" si="645"/>
        <v>320091084.23429227</v>
      </c>
      <c r="DH87" s="64">
        <f t="shared" si="645"/>
        <v>320091084.23429227</v>
      </c>
      <c r="DI87" s="64">
        <f t="shared" si="645"/>
        <v>320091084.23429227</v>
      </c>
      <c r="DJ87" s="64">
        <f t="shared" si="645"/>
        <v>320091084.23429227</v>
      </c>
      <c r="DK87" s="64">
        <f t="shared" si="645"/>
        <v>294002135.32392633</v>
      </c>
      <c r="DL87" s="64">
        <f t="shared" si="645"/>
        <v>294002135.32392633</v>
      </c>
      <c r="DM87" s="64">
        <f t="shared" si="645"/>
        <v>294002135.32392633</v>
      </c>
      <c r="DN87" s="64">
        <f t="shared" si="645"/>
        <v>294002135.32392633</v>
      </c>
      <c r="DO87" s="64">
        <f t="shared" si="645"/>
        <v>294002135.32392633</v>
      </c>
      <c r="DP87" s="64">
        <f t="shared" si="645"/>
        <v>294002135.32392633</v>
      </c>
      <c r="DQ87" s="64">
        <f t="shared" si="645"/>
        <v>264800248.75120318</v>
      </c>
      <c r="DR87" s="64">
        <f t="shared" si="645"/>
        <v>264800248.75120318</v>
      </c>
      <c r="DS87" s="64">
        <f t="shared" si="645"/>
        <v>264800248.75120318</v>
      </c>
      <c r="DT87" s="64">
        <f t="shared" si="645"/>
        <v>264800248.75120318</v>
      </c>
      <c r="DU87" s="64">
        <f t="shared" ref="DU87:FA87" si="646">+DT87+DU81-DU84</f>
        <v>264800248.75120318</v>
      </c>
      <c r="DV87" s="64">
        <f t="shared" si="646"/>
        <v>264800248.75120318</v>
      </c>
      <c r="DW87" s="64">
        <f t="shared" si="646"/>
        <v>233844979.30488238</v>
      </c>
      <c r="DX87" s="64">
        <f t="shared" si="646"/>
        <v>233844979.30488238</v>
      </c>
      <c r="DY87" s="64">
        <f t="shared" si="646"/>
        <v>233844979.30488238</v>
      </c>
      <c r="DZ87" s="64">
        <f t="shared" si="646"/>
        <v>233844979.30488238</v>
      </c>
      <c r="EA87" s="64">
        <f t="shared" si="646"/>
        <v>233844979.30488238</v>
      </c>
      <c r="EB87" s="64">
        <f t="shared" si="646"/>
        <v>233844979.30488238</v>
      </c>
      <c r="EC87" s="64">
        <f t="shared" si="646"/>
        <v>196953423.29313514</v>
      </c>
      <c r="ED87" s="64">
        <f t="shared" si="646"/>
        <v>196953423.29313514</v>
      </c>
      <c r="EE87" s="64">
        <f t="shared" si="646"/>
        <v>196953423.29313514</v>
      </c>
      <c r="EF87" s="64">
        <f t="shared" si="646"/>
        <v>196953423.29313514</v>
      </c>
      <c r="EG87" s="64">
        <f t="shared" si="646"/>
        <v>196953423.29313514</v>
      </c>
      <c r="EH87" s="64">
        <f t="shared" si="646"/>
        <v>196953423.29313514</v>
      </c>
      <c r="EI87" s="64">
        <f t="shared" si="646"/>
        <v>157088044.77658725</v>
      </c>
      <c r="EJ87" s="64">
        <f t="shared" si="646"/>
        <v>157088044.77658725</v>
      </c>
      <c r="EK87" s="64">
        <f t="shared" si="646"/>
        <v>157088044.77658725</v>
      </c>
      <c r="EL87" s="64">
        <f t="shared" si="646"/>
        <v>157088044.77658725</v>
      </c>
      <c r="EM87" s="64">
        <f t="shared" si="646"/>
        <v>157088044.77658725</v>
      </c>
      <c r="EN87" s="64">
        <f t="shared" si="646"/>
        <v>157088044.77658725</v>
      </c>
      <c r="EO87" s="64">
        <f t="shared" si="646"/>
        <v>112992931.42261091</v>
      </c>
      <c r="EP87" s="64">
        <f t="shared" si="646"/>
        <v>112992931.42261091</v>
      </c>
      <c r="EQ87" s="64">
        <f t="shared" si="646"/>
        <v>112992931.42261091</v>
      </c>
      <c r="ER87" s="64">
        <f t="shared" si="646"/>
        <v>112992931.42261091</v>
      </c>
      <c r="ES87" s="64">
        <f t="shared" si="646"/>
        <v>112992931.42261091</v>
      </c>
      <c r="ET87" s="64">
        <f t="shared" si="646"/>
        <v>112992931.42261091</v>
      </c>
      <c r="EU87" s="64">
        <f t="shared" si="646"/>
        <v>62532800.986961082</v>
      </c>
      <c r="EV87" s="64">
        <f t="shared" si="646"/>
        <v>62532800.986961082</v>
      </c>
      <c r="EW87" s="64">
        <f t="shared" si="646"/>
        <v>62532800.986961082</v>
      </c>
      <c r="EX87" s="64">
        <f t="shared" si="646"/>
        <v>62532800.986961082</v>
      </c>
      <c r="EY87" s="64">
        <f t="shared" si="646"/>
        <v>62532800.986961082</v>
      </c>
      <c r="EZ87" s="64">
        <f t="shared" si="646"/>
        <v>62532800.986961082</v>
      </c>
      <c r="FA87" s="64">
        <f t="shared" si="646"/>
        <v>0</v>
      </c>
      <c r="FC87" s="5"/>
    </row>
    <row r="88" spans="1:159" customFormat="1" ht="15" thickBot="1" x14ac:dyDescent="0.35"/>
    <row r="89" spans="1:159" ht="16.2" thickBot="1" x14ac:dyDescent="0.35">
      <c r="A89" s="1007" t="s">
        <v>285</v>
      </c>
      <c r="AN89"/>
      <c r="AO89"/>
      <c r="AP89"/>
      <c r="AQ89"/>
      <c r="AR89"/>
      <c r="BI89" s="118">
        <f t="shared" ref="BI89:CN89" si="647">+SUM(BJ84:BU84)</f>
        <v>22439776.810936555</v>
      </c>
      <c r="BJ89" s="118">
        <f t="shared" si="647"/>
        <v>22439776.810936555</v>
      </c>
      <c r="BK89" s="118">
        <f t="shared" si="647"/>
        <v>22439776.810936555</v>
      </c>
      <c r="BL89" s="118">
        <f t="shared" si="647"/>
        <v>22439776.810936555</v>
      </c>
      <c r="BM89" s="118">
        <f t="shared" si="647"/>
        <v>22439776.810936555</v>
      </c>
      <c r="BN89" s="118">
        <f t="shared" si="647"/>
        <v>22439776.810936555</v>
      </c>
      <c r="BO89" s="118">
        <f t="shared" si="647"/>
        <v>25117294.65995574</v>
      </c>
      <c r="BP89" s="118">
        <f t="shared" si="647"/>
        <v>25117294.65995574</v>
      </c>
      <c r="BQ89" s="118">
        <f t="shared" si="647"/>
        <v>25117294.65995574</v>
      </c>
      <c r="BR89" s="118">
        <f t="shared" si="647"/>
        <v>25117294.65995574</v>
      </c>
      <c r="BS89" s="118">
        <f t="shared" si="647"/>
        <v>25117294.65995574</v>
      </c>
      <c r="BT89" s="118">
        <f t="shared" si="647"/>
        <v>25117294.65995574</v>
      </c>
      <c r="BU89" s="118">
        <f t="shared" si="647"/>
        <v>28114294.377810724</v>
      </c>
      <c r="BV89" s="118">
        <f t="shared" si="647"/>
        <v>28114294.377810724</v>
      </c>
      <c r="BW89" s="118">
        <f t="shared" si="647"/>
        <v>28114294.377810724</v>
      </c>
      <c r="BX89" s="118">
        <f t="shared" si="647"/>
        <v>28114294.377810724</v>
      </c>
      <c r="BY89" s="118">
        <f t="shared" si="647"/>
        <v>28114294.377810724</v>
      </c>
      <c r="BZ89" s="118">
        <f t="shared" si="647"/>
        <v>28114294.377810724</v>
      </c>
      <c r="CA89" s="118">
        <f t="shared" si="647"/>
        <v>31468896.593483388</v>
      </c>
      <c r="CB89" s="118">
        <f t="shared" si="647"/>
        <v>31468896.593483388</v>
      </c>
      <c r="CC89" s="118">
        <f t="shared" si="647"/>
        <v>31468896.593483388</v>
      </c>
      <c r="CD89" s="118">
        <f t="shared" si="647"/>
        <v>31468896.593483388</v>
      </c>
      <c r="CE89" s="118">
        <f t="shared" si="647"/>
        <v>31468896.593483388</v>
      </c>
      <c r="CF89" s="118">
        <f t="shared" si="647"/>
        <v>31468896.593483388</v>
      </c>
      <c r="CG89" s="118">
        <f t="shared" si="647"/>
        <v>35223770.495657198</v>
      </c>
      <c r="CH89" s="118">
        <f t="shared" si="647"/>
        <v>35223770.495657198</v>
      </c>
      <c r="CI89" s="118">
        <f t="shared" si="647"/>
        <v>35223770.495657198</v>
      </c>
      <c r="CJ89" s="118">
        <f t="shared" si="647"/>
        <v>35223770.495657198</v>
      </c>
      <c r="CK89" s="118">
        <f t="shared" si="647"/>
        <v>35223770.495657198</v>
      </c>
      <c r="CL89" s="118">
        <f t="shared" si="647"/>
        <v>35223770.495657198</v>
      </c>
      <c r="CM89" s="118">
        <f t="shared" si="647"/>
        <v>39426676.567606725</v>
      </c>
      <c r="CN89" s="118">
        <f t="shared" si="647"/>
        <v>39426676.567606725</v>
      </c>
      <c r="CO89" s="118">
        <f t="shared" ref="CO89:DT89" si="648">+SUM(CP84:DA84)</f>
        <v>39426676.567606725</v>
      </c>
      <c r="CP89" s="118">
        <f t="shared" si="648"/>
        <v>39426676.567606725</v>
      </c>
      <c r="CQ89" s="118">
        <f t="shared" si="648"/>
        <v>39426676.567606725</v>
      </c>
      <c r="CR89" s="118">
        <f t="shared" si="648"/>
        <v>39426676.567606725</v>
      </c>
      <c r="CS89" s="118">
        <f t="shared" si="648"/>
        <v>44131074.081303187</v>
      </c>
      <c r="CT89" s="118">
        <f t="shared" si="648"/>
        <v>44131074.081303187</v>
      </c>
      <c r="CU89" s="118">
        <f t="shared" si="648"/>
        <v>44131074.081303187</v>
      </c>
      <c r="CV89" s="118">
        <f t="shared" si="648"/>
        <v>44131074.081303187</v>
      </c>
      <c r="CW89" s="118">
        <f t="shared" si="648"/>
        <v>44131074.081303187</v>
      </c>
      <c r="CX89" s="118">
        <f t="shared" si="648"/>
        <v>44131074.081303187</v>
      </c>
      <c r="CY89" s="118">
        <f t="shared" si="648"/>
        <v>49396801.077816285</v>
      </c>
      <c r="CZ89" s="118">
        <f t="shared" si="648"/>
        <v>49396801.077816285</v>
      </c>
      <c r="DA89" s="118">
        <f t="shared" si="648"/>
        <v>49396801.077816285</v>
      </c>
      <c r="DB89" s="118">
        <f t="shared" si="648"/>
        <v>49396801.077816285</v>
      </c>
      <c r="DC89" s="118">
        <f t="shared" si="648"/>
        <v>49396801.077816285</v>
      </c>
      <c r="DD89" s="118">
        <f t="shared" si="648"/>
        <v>49396801.077816285</v>
      </c>
      <c r="DE89" s="118">
        <f t="shared" si="648"/>
        <v>55290835.483089104</v>
      </c>
      <c r="DF89" s="118">
        <f t="shared" si="648"/>
        <v>55290835.483089104</v>
      </c>
      <c r="DG89" s="118">
        <f t="shared" si="648"/>
        <v>55290835.483089104</v>
      </c>
      <c r="DH89" s="118">
        <f t="shared" si="648"/>
        <v>55290835.483089104</v>
      </c>
      <c r="DI89" s="118">
        <f t="shared" si="648"/>
        <v>55290835.483089104</v>
      </c>
      <c r="DJ89" s="118">
        <f t="shared" si="648"/>
        <v>55290835.483089104</v>
      </c>
      <c r="DK89" s="118">
        <f t="shared" si="648"/>
        <v>60157156.019043967</v>
      </c>
      <c r="DL89" s="118">
        <f t="shared" si="648"/>
        <v>60157156.019043967</v>
      </c>
      <c r="DM89" s="118">
        <f t="shared" si="648"/>
        <v>60157156.019043967</v>
      </c>
      <c r="DN89" s="118">
        <f t="shared" si="648"/>
        <v>60157156.019043967</v>
      </c>
      <c r="DO89" s="118">
        <f t="shared" si="648"/>
        <v>60157156.019043967</v>
      </c>
      <c r="DP89" s="118">
        <f t="shared" si="648"/>
        <v>60157156.019043967</v>
      </c>
      <c r="DQ89" s="118">
        <f t="shared" si="648"/>
        <v>67846825.458068058</v>
      </c>
      <c r="DR89" s="118">
        <f t="shared" si="648"/>
        <v>67846825.458068058</v>
      </c>
      <c r="DS89" s="118">
        <f t="shared" si="648"/>
        <v>67846825.458068058</v>
      </c>
      <c r="DT89" s="118">
        <f t="shared" si="648"/>
        <v>67846825.458068058</v>
      </c>
      <c r="DU89" s="118">
        <f t="shared" ref="DU89:EZ89" si="649">+SUM(DV84:EG84)</f>
        <v>67846825.458068058</v>
      </c>
      <c r="DV89" s="118">
        <f t="shared" si="649"/>
        <v>67846825.458068058</v>
      </c>
      <c r="DW89" s="118">
        <f t="shared" si="649"/>
        <v>76756934.528295159</v>
      </c>
      <c r="DX89" s="118">
        <f t="shared" si="649"/>
        <v>76756934.528295159</v>
      </c>
      <c r="DY89" s="118">
        <f t="shared" si="649"/>
        <v>76756934.528295159</v>
      </c>
      <c r="DZ89" s="118">
        <f t="shared" si="649"/>
        <v>76756934.528295159</v>
      </c>
      <c r="EA89" s="118">
        <f t="shared" si="649"/>
        <v>76756934.528295159</v>
      </c>
      <c r="EB89" s="118">
        <f t="shared" si="649"/>
        <v>76756934.528295159</v>
      </c>
      <c r="EC89" s="118">
        <f t="shared" si="649"/>
        <v>83960491.870524243</v>
      </c>
      <c r="ED89" s="118">
        <f t="shared" si="649"/>
        <v>83960491.870524243</v>
      </c>
      <c r="EE89" s="118">
        <f t="shared" si="649"/>
        <v>83960491.870524243</v>
      </c>
      <c r="EF89" s="118">
        <f t="shared" si="649"/>
        <v>83960491.870524243</v>
      </c>
      <c r="EG89" s="118">
        <f t="shared" si="649"/>
        <v>83960491.870524243</v>
      </c>
      <c r="EH89" s="118">
        <f t="shared" si="649"/>
        <v>83960491.870524243</v>
      </c>
      <c r="EI89" s="118">
        <f t="shared" si="649"/>
        <v>94555243.789626166</v>
      </c>
      <c r="EJ89" s="118">
        <f t="shared" si="649"/>
        <v>94555243.789626166</v>
      </c>
      <c r="EK89" s="118">
        <f t="shared" si="649"/>
        <v>94555243.789626166</v>
      </c>
      <c r="EL89" s="118">
        <f t="shared" si="649"/>
        <v>94555243.789626166</v>
      </c>
      <c r="EM89" s="118">
        <f t="shared" si="649"/>
        <v>94555243.789626166</v>
      </c>
      <c r="EN89" s="118">
        <f t="shared" si="649"/>
        <v>94555243.789626166</v>
      </c>
      <c r="EO89" s="118">
        <f t="shared" si="649"/>
        <v>112992931.42261091</v>
      </c>
      <c r="EP89" s="118">
        <f t="shared" si="649"/>
        <v>112992931.42261091</v>
      </c>
      <c r="EQ89" s="118">
        <f t="shared" si="649"/>
        <v>112992931.42261091</v>
      </c>
      <c r="ER89" s="118">
        <f t="shared" si="649"/>
        <v>112992931.42261091</v>
      </c>
      <c r="ES89" s="118">
        <f t="shared" si="649"/>
        <v>112992931.42261091</v>
      </c>
      <c r="ET89" s="118">
        <f t="shared" si="649"/>
        <v>112992931.42261091</v>
      </c>
      <c r="EU89" s="118">
        <f t="shared" si="649"/>
        <v>62532800.986961082</v>
      </c>
      <c r="EV89" s="118">
        <f t="shared" si="649"/>
        <v>62532800.986961082</v>
      </c>
      <c r="EW89" s="118">
        <f t="shared" si="649"/>
        <v>62532800.986961082</v>
      </c>
      <c r="EX89" s="118">
        <f t="shared" si="649"/>
        <v>62532800.986961082</v>
      </c>
      <c r="EY89" s="118">
        <f t="shared" si="649"/>
        <v>62532800.986961082</v>
      </c>
      <c r="EZ89" s="118">
        <f t="shared" si="649"/>
        <v>62532800.986961082</v>
      </c>
      <c r="FA89" s="118">
        <f t="shared" ref="FA89" si="650">+SUM(FB84:FM84)</f>
        <v>0</v>
      </c>
      <c r="FC89" s="5"/>
    </row>
    <row r="90" spans="1:159" ht="16.2" thickBot="1" x14ac:dyDescent="0.35">
      <c r="A90" s="1007" t="s">
        <v>286</v>
      </c>
      <c r="BI90" s="118">
        <f>+BI87-BI89</f>
        <v>427560223.18906343</v>
      </c>
      <c r="BJ90" s="118">
        <f t="shared" ref="BJ90:DU90" si="651">+BJ87-BJ89</f>
        <v>427560223.18906343</v>
      </c>
      <c r="BK90" s="118">
        <f t="shared" si="651"/>
        <v>427560223.18906343</v>
      </c>
      <c r="BL90" s="118">
        <f t="shared" si="651"/>
        <v>427560223.18906343</v>
      </c>
      <c r="BM90" s="118">
        <f t="shared" si="651"/>
        <v>427560223.18906343</v>
      </c>
      <c r="BN90" s="118">
        <f t="shared" si="651"/>
        <v>427560223.18906343</v>
      </c>
      <c r="BO90" s="118">
        <f t="shared" si="651"/>
        <v>414294509.56283277</v>
      </c>
      <c r="BP90" s="118">
        <f t="shared" si="651"/>
        <v>414294509.56283277</v>
      </c>
      <c r="BQ90" s="118">
        <f t="shared" si="651"/>
        <v>414294509.56283277</v>
      </c>
      <c r="BR90" s="118">
        <f t="shared" si="651"/>
        <v>414294509.56283277</v>
      </c>
      <c r="BS90" s="118">
        <f t="shared" si="651"/>
        <v>414294509.56283277</v>
      </c>
      <c r="BT90" s="118">
        <f t="shared" si="651"/>
        <v>414294509.56283277</v>
      </c>
      <c r="BU90" s="118">
        <f t="shared" si="651"/>
        <v>399445928.81125271</v>
      </c>
      <c r="BV90" s="118">
        <f t="shared" si="651"/>
        <v>399445928.81125271</v>
      </c>
      <c r="BW90" s="118">
        <f t="shared" si="651"/>
        <v>399445928.81125271</v>
      </c>
      <c r="BX90" s="118">
        <f t="shared" si="651"/>
        <v>399445928.81125271</v>
      </c>
      <c r="BY90" s="118">
        <f t="shared" si="651"/>
        <v>399445928.81125271</v>
      </c>
      <c r="BZ90" s="118">
        <f t="shared" si="651"/>
        <v>399445928.81125271</v>
      </c>
      <c r="CA90" s="118">
        <f t="shared" si="651"/>
        <v>382825612.96934938</v>
      </c>
      <c r="CB90" s="118">
        <f t="shared" si="651"/>
        <v>382825612.96934938</v>
      </c>
      <c r="CC90" s="118">
        <f t="shared" si="651"/>
        <v>382825612.96934938</v>
      </c>
      <c r="CD90" s="118">
        <f t="shared" si="651"/>
        <v>382825612.96934938</v>
      </c>
      <c r="CE90" s="118">
        <f t="shared" si="651"/>
        <v>382825612.96934938</v>
      </c>
      <c r="CF90" s="118">
        <f t="shared" si="651"/>
        <v>382825612.96934938</v>
      </c>
      <c r="CG90" s="118">
        <f t="shared" si="651"/>
        <v>364222158.31559551</v>
      </c>
      <c r="CH90" s="118">
        <f t="shared" si="651"/>
        <v>364222158.31559551</v>
      </c>
      <c r="CI90" s="118">
        <f t="shared" si="651"/>
        <v>364222158.31559551</v>
      </c>
      <c r="CJ90" s="118">
        <f t="shared" si="651"/>
        <v>364222158.31559551</v>
      </c>
      <c r="CK90" s="118">
        <f t="shared" si="651"/>
        <v>364222158.31559551</v>
      </c>
      <c r="CL90" s="118">
        <f t="shared" si="651"/>
        <v>364222158.31559551</v>
      </c>
      <c r="CM90" s="118">
        <f t="shared" si="651"/>
        <v>343398936.40174264</v>
      </c>
      <c r="CN90" s="118">
        <f t="shared" si="651"/>
        <v>343398936.40174264</v>
      </c>
      <c r="CO90" s="118">
        <f t="shared" si="651"/>
        <v>343398936.40174264</v>
      </c>
      <c r="CP90" s="118">
        <f t="shared" si="651"/>
        <v>343398936.40174264</v>
      </c>
      <c r="CQ90" s="118">
        <f t="shared" si="651"/>
        <v>343398936.40174264</v>
      </c>
      <c r="CR90" s="118">
        <f t="shared" si="651"/>
        <v>343398936.40174264</v>
      </c>
      <c r="CS90" s="118">
        <f t="shared" si="651"/>
        <v>320091084.23429233</v>
      </c>
      <c r="CT90" s="118">
        <f t="shared" si="651"/>
        <v>320091084.23429233</v>
      </c>
      <c r="CU90" s="118">
        <f t="shared" si="651"/>
        <v>320091084.23429233</v>
      </c>
      <c r="CV90" s="118">
        <f t="shared" si="651"/>
        <v>320091084.23429233</v>
      </c>
      <c r="CW90" s="118">
        <f t="shared" si="651"/>
        <v>320091084.23429233</v>
      </c>
      <c r="CX90" s="118">
        <f t="shared" si="651"/>
        <v>320091084.23429233</v>
      </c>
      <c r="CY90" s="118">
        <f t="shared" si="651"/>
        <v>294002135.32392633</v>
      </c>
      <c r="CZ90" s="118">
        <f t="shared" si="651"/>
        <v>294002135.32392633</v>
      </c>
      <c r="DA90" s="118">
        <f t="shared" si="651"/>
        <v>294002135.32392633</v>
      </c>
      <c r="DB90" s="118">
        <f t="shared" si="651"/>
        <v>294002135.32392633</v>
      </c>
      <c r="DC90" s="118">
        <f t="shared" si="651"/>
        <v>294002135.32392633</v>
      </c>
      <c r="DD90" s="118">
        <f t="shared" si="651"/>
        <v>294002135.32392633</v>
      </c>
      <c r="DE90" s="118">
        <f t="shared" si="651"/>
        <v>264800248.75120318</v>
      </c>
      <c r="DF90" s="118">
        <f t="shared" si="651"/>
        <v>264800248.75120318</v>
      </c>
      <c r="DG90" s="118">
        <f t="shared" si="651"/>
        <v>264800248.75120318</v>
      </c>
      <c r="DH90" s="118">
        <f t="shared" si="651"/>
        <v>264800248.75120318</v>
      </c>
      <c r="DI90" s="118">
        <f t="shared" si="651"/>
        <v>264800248.75120318</v>
      </c>
      <c r="DJ90" s="118">
        <f t="shared" si="651"/>
        <v>264800248.75120318</v>
      </c>
      <c r="DK90" s="118">
        <f t="shared" si="651"/>
        <v>233844979.30488235</v>
      </c>
      <c r="DL90" s="118">
        <f t="shared" si="651"/>
        <v>233844979.30488235</v>
      </c>
      <c r="DM90" s="118">
        <f t="shared" si="651"/>
        <v>233844979.30488235</v>
      </c>
      <c r="DN90" s="118">
        <f t="shared" si="651"/>
        <v>233844979.30488235</v>
      </c>
      <c r="DO90" s="118">
        <f t="shared" si="651"/>
        <v>233844979.30488235</v>
      </c>
      <c r="DP90" s="118">
        <f t="shared" si="651"/>
        <v>233844979.30488235</v>
      </c>
      <c r="DQ90" s="118">
        <f t="shared" si="651"/>
        <v>196953423.29313511</v>
      </c>
      <c r="DR90" s="118">
        <f t="shared" si="651"/>
        <v>196953423.29313511</v>
      </c>
      <c r="DS90" s="118">
        <f t="shared" si="651"/>
        <v>196953423.29313511</v>
      </c>
      <c r="DT90" s="118">
        <f t="shared" si="651"/>
        <v>196953423.29313511</v>
      </c>
      <c r="DU90" s="118">
        <f t="shared" si="651"/>
        <v>196953423.29313511</v>
      </c>
      <c r="DV90" s="118">
        <f t="shared" ref="DV90:EZ90" si="652">+DV87-DV89</f>
        <v>196953423.29313511</v>
      </c>
      <c r="DW90" s="118">
        <f t="shared" si="652"/>
        <v>157088044.77658722</v>
      </c>
      <c r="DX90" s="118">
        <f t="shared" si="652"/>
        <v>157088044.77658722</v>
      </c>
      <c r="DY90" s="118">
        <f t="shared" si="652"/>
        <v>157088044.77658722</v>
      </c>
      <c r="DZ90" s="118">
        <f t="shared" si="652"/>
        <v>157088044.77658722</v>
      </c>
      <c r="EA90" s="118">
        <f t="shared" si="652"/>
        <v>157088044.77658722</v>
      </c>
      <c r="EB90" s="118">
        <f t="shared" si="652"/>
        <v>157088044.77658722</v>
      </c>
      <c r="EC90" s="118">
        <f t="shared" si="652"/>
        <v>112992931.42261089</v>
      </c>
      <c r="ED90" s="118">
        <f t="shared" si="652"/>
        <v>112992931.42261089</v>
      </c>
      <c r="EE90" s="118">
        <f t="shared" si="652"/>
        <v>112992931.42261089</v>
      </c>
      <c r="EF90" s="118">
        <f t="shared" si="652"/>
        <v>112992931.42261089</v>
      </c>
      <c r="EG90" s="118">
        <f t="shared" si="652"/>
        <v>112992931.42261089</v>
      </c>
      <c r="EH90" s="118">
        <f t="shared" si="652"/>
        <v>112992931.42261089</v>
      </c>
      <c r="EI90" s="118">
        <f t="shared" si="652"/>
        <v>62532800.986961082</v>
      </c>
      <c r="EJ90" s="118">
        <f t="shared" si="652"/>
        <v>62532800.986961082</v>
      </c>
      <c r="EK90" s="118">
        <f t="shared" si="652"/>
        <v>62532800.986961082</v>
      </c>
      <c r="EL90" s="118">
        <f t="shared" si="652"/>
        <v>62532800.986961082</v>
      </c>
      <c r="EM90" s="118">
        <f t="shared" si="652"/>
        <v>62532800.986961082</v>
      </c>
      <c r="EN90" s="118">
        <f t="shared" si="652"/>
        <v>62532800.986961082</v>
      </c>
      <c r="EO90" s="118">
        <f t="shared" si="652"/>
        <v>0</v>
      </c>
      <c r="EP90" s="118">
        <f t="shared" si="652"/>
        <v>0</v>
      </c>
      <c r="EQ90" s="118">
        <f t="shared" si="652"/>
        <v>0</v>
      </c>
      <c r="ER90" s="118">
        <f t="shared" si="652"/>
        <v>0</v>
      </c>
      <c r="ES90" s="118">
        <f t="shared" si="652"/>
        <v>0</v>
      </c>
      <c r="ET90" s="118">
        <f t="shared" si="652"/>
        <v>0</v>
      </c>
      <c r="EU90" s="118">
        <f t="shared" si="652"/>
        <v>0</v>
      </c>
      <c r="EV90" s="118">
        <f t="shared" si="652"/>
        <v>0</v>
      </c>
      <c r="EW90" s="118">
        <f t="shared" si="652"/>
        <v>0</v>
      </c>
      <c r="EX90" s="118">
        <f t="shared" si="652"/>
        <v>0</v>
      </c>
      <c r="EY90" s="118">
        <f t="shared" si="652"/>
        <v>0</v>
      </c>
      <c r="EZ90" s="118">
        <f t="shared" si="652"/>
        <v>0</v>
      </c>
      <c r="FA90" s="118">
        <f>+FA87-FA89</f>
        <v>0</v>
      </c>
      <c r="FC90" s="5"/>
    </row>
    <row r="91" spans="1:159" customFormat="1" ht="15" thickBot="1" x14ac:dyDescent="0.35"/>
    <row r="92" spans="1:159" ht="16.2" thickBot="1" x14ac:dyDescent="0.35">
      <c r="A92" s="1007" t="s">
        <v>287</v>
      </c>
      <c r="BI92" s="118">
        <f>+(BO85/180)*26</f>
        <v>7755810.6594636459</v>
      </c>
      <c r="BJ92" s="118">
        <f>+BO85/6</f>
        <v>8949012.2993811313</v>
      </c>
      <c r="BK92" s="118">
        <f>+BJ92</f>
        <v>8949012.2993811313</v>
      </c>
      <c r="BL92" s="118">
        <f t="shared" ref="BL92:BN92" si="653">+BK92</f>
        <v>8949012.2993811313</v>
      </c>
      <c r="BM92" s="118">
        <f t="shared" si="653"/>
        <v>8949012.2993811313</v>
      </c>
      <c r="BN92" s="118">
        <f t="shared" si="653"/>
        <v>8949012.2993811313</v>
      </c>
      <c r="BO92" s="118">
        <f>+((BO85/180)*4)+((BU85/180)*26)</f>
        <v>8766523.3178847209</v>
      </c>
      <c r="BP92" s="118">
        <f t="shared" ref="BP92" si="654">+BU85/6</f>
        <v>8738448.0899621956</v>
      </c>
      <c r="BQ92" s="118">
        <f t="shared" ref="BQ92:EB92" si="655">+BP92</f>
        <v>8738448.0899621956</v>
      </c>
      <c r="BR92" s="118">
        <f t="shared" si="655"/>
        <v>8738448.0899621956</v>
      </c>
      <c r="BS92" s="118">
        <f t="shared" si="655"/>
        <v>8738448.0899621956</v>
      </c>
      <c r="BT92" s="118">
        <f t="shared" si="655"/>
        <v>8738448.0899621956</v>
      </c>
      <c r="BU92" s="118">
        <f t="shared" ref="BU92" si="656">+((BU85/180)*4)+((CA85/180)*26)</f>
        <v>8534184.4932669457</v>
      </c>
      <c r="BV92" s="118">
        <f t="shared" ref="BV92" si="657">+CA85/6</f>
        <v>8502759.3245445993</v>
      </c>
      <c r="BW92" s="118">
        <f t="shared" ref="BW92" si="658">+BV92</f>
        <v>8502759.3245445993</v>
      </c>
      <c r="BX92" s="118">
        <f t="shared" si="655"/>
        <v>8502759.3245445993</v>
      </c>
      <c r="BY92" s="118">
        <f t="shared" si="655"/>
        <v>8502759.3245445993</v>
      </c>
      <c r="BZ92" s="118">
        <f t="shared" si="655"/>
        <v>8502759.3245445993</v>
      </c>
      <c r="CA92" s="118">
        <f t="shared" ref="CA92" si="659">+((CA85/180)*4)+((CG85/180)*26)</f>
        <v>8274122.9619941302</v>
      </c>
      <c r="CB92" s="118">
        <f t="shared" ref="CB92" si="660">+CG85/6</f>
        <v>8238948.1369863646</v>
      </c>
      <c r="CC92" s="118">
        <f t="shared" ref="CC92" si="661">+CB92</f>
        <v>8238948.1369863646</v>
      </c>
      <c r="CD92" s="118">
        <f t="shared" si="655"/>
        <v>8238948.1369863646</v>
      </c>
      <c r="CE92" s="118">
        <f t="shared" si="655"/>
        <v>8238948.1369863646</v>
      </c>
      <c r="CF92" s="118">
        <f t="shared" si="655"/>
        <v>8238948.1369863646</v>
      </c>
      <c r="CG92" s="118">
        <f t="shared" ref="CG92" si="662">+((CG85/180)*4)+((CM85/180)*26)</f>
        <v>7983030.8461618945</v>
      </c>
      <c r="CH92" s="118">
        <f t="shared" ref="CH92" si="663">+CM85/6</f>
        <v>7943658.9552658228</v>
      </c>
      <c r="CI92" s="118">
        <f t="shared" ref="CI92" si="664">+CH92</f>
        <v>7943658.9552658228</v>
      </c>
      <c r="CJ92" s="118">
        <f t="shared" si="655"/>
        <v>7943658.9552658228</v>
      </c>
      <c r="CK92" s="118">
        <f t="shared" si="655"/>
        <v>7943658.9552658228</v>
      </c>
      <c r="CL92" s="118">
        <f t="shared" si="655"/>
        <v>7943658.9552658228</v>
      </c>
      <c r="CM92" s="118">
        <f t="shared" ref="CM92" si="665">+((CM85/180)*4)+((CS85/180)*26)</f>
        <v>7657205.571331854</v>
      </c>
      <c r="CN92" s="118">
        <f t="shared" ref="CN92" si="666">+CS85/6</f>
        <v>7613135.8199573969</v>
      </c>
      <c r="CO92" s="118">
        <f t="shared" ref="CO92" si="667">+CN92</f>
        <v>7613135.8199573969</v>
      </c>
      <c r="CP92" s="118">
        <f t="shared" si="655"/>
        <v>7613135.8199573969</v>
      </c>
      <c r="CQ92" s="118">
        <f t="shared" si="655"/>
        <v>7613135.8199573969</v>
      </c>
      <c r="CR92" s="118">
        <f t="shared" si="655"/>
        <v>7613135.8199573969</v>
      </c>
      <c r="CS92" s="118">
        <f t="shared" ref="CS92" si="668">+((CS85/180)*4)+((CY85/180)*26)</f>
        <v>7292502.771276434</v>
      </c>
      <c r="CT92" s="118">
        <f t="shared" ref="CT92" si="669">+CY85/6</f>
        <v>7243174.6099409014</v>
      </c>
      <c r="CU92" s="118">
        <f t="shared" ref="CU92" si="670">+CT92</f>
        <v>7243174.6099409014</v>
      </c>
      <c r="CV92" s="118">
        <f t="shared" si="655"/>
        <v>7243174.6099409014</v>
      </c>
      <c r="CW92" s="118">
        <f t="shared" si="655"/>
        <v>7243174.6099409014</v>
      </c>
      <c r="CX92" s="118">
        <f t="shared" si="655"/>
        <v>7243174.6099409014</v>
      </c>
      <c r="CY92" s="118">
        <f t="shared" ref="CY92" si="671">+((CY85/180)*4)+((DE85/180)*26)</f>
        <v>6884283.5733101526</v>
      </c>
      <c r="CZ92" s="118">
        <f t="shared" ref="CZ92" si="672">+DE85/6</f>
        <v>6829069.5676746527</v>
      </c>
      <c r="DA92" s="118">
        <f t="shared" ref="DA92" si="673">+CZ92</f>
        <v>6829069.5676746527</v>
      </c>
      <c r="DB92" s="118">
        <f t="shared" si="655"/>
        <v>6829069.5676746527</v>
      </c>
      <c r="DC92" s="118">
        <f t="shared" si="655"/>
        <v>6829069.5676746527</v>
      </c>
      <c r="DD92" s="118">
        <f t="shared" si="655"/>
        <v>6829069.5676746527</v>
      </c>
      <c r="DE92" s="118">
        <f t="shared" ref="DE92" si="674">+((DE85/180)*4)+((DK85/180)*26)</f>
        <v>6427355.593697954</v>
      </c>
      <c r="DF92" s="118">
        <f t="shared" ref="DF92" si="675">+DK85/6</f>
        <v>6365553.4438553853</v>
      </c>
      <c r="DG92" s="118">
        <f t="shared" ref="DG92" si="676">+DF92</f>
        <v>6365553.4438553853</v>
      </c>
      <c r="DH92" s="118">
        <f t="shared" si="655"/>
        <v>6365553.4438553853</v>
      </c>
      <c r="DI92" s="118">
        <f t="shared" si="655"/>
        <v>6365553.4438553853</v>
      </c>
      <c r="DJ92" s="118">
        <f t="shared" si="655"/>
        <v>6365553.4438553853</v>
      </c>
      <c r="DK92" s="118">
        <f t="shared" ref="DK92" si="677">+((DK85/180)*4)+((DQ85/180)*26)</f>
        <v>5915906.8926260108</v>
      </c>
      <c r="DL92" s="118">
        <f t="shared" ref="DL92" si="678">+DQ85/6</f>
        <v>5846730.5001291828</v>
      </c>
      <c r="DM92" s="118">
        <f t="shared" ref="DM92" si="679">+DL92</f>
        <v>5846730.5001291828</v>
      </c>
      <c r="DN92" s="118">
        <f t="shared" si="655"/>
        <v>5846730.5001291828</v>
      </c>
      <c r="DO92" s="118">
        <f t="shared" si="655"/>
        <v>5846730.5001291828</v>
      </c>
      <c r="DP92" s="118">
        <f t="shared" si="655"/>
        <v>5846730.5001291828</v>
      </c>
      <c r="DQ92" s="118">
        <f t="shared" ref="DQ92" si="680">+((DQ85/180)*4)+((DW85/180)*26)</f>
        <v>5593464.0850539673</v>
      </c>
      <c r="DR92" s="118">
        <f t="shared" ref="DR92" si="681">+DW85/6</f>
        <v>5554500.0211962415</v>
      </c>
      <c r="DS92" s="118">
        <f t="shared" ref="DS92" si="682">+DR92</f>
        <v>5554500.0211962415</v>
      </c>
      <c r="DT92" s="118">
        <f t="shared" si="655"/>
        <v>5554500.0211962415</v>
      </c>
      <c r="DU92" s="118">
        <f t="shared" si="655"/>
        <v>5554500.0211962415</v>
      </c>
      <c r="DV92" s="118">
        <f t="shared" si="655"/>
        <v>5554500.0211962415</v>
      </c>
      <c r="DW92" s="118">
        <f t="shared" ref="DW92" si="683">+((DW85/180)*4)+((EC85/180)*26)</f>
        <v>4697036.4061901998</v>
      </c>
      <c r="DX92" s="118">
        <f t="shared" ref="DX92" si="684">+EC85/6</f>
        <v>4565118.9269585013</v>
      </c>
      <c r="DY92" s="118">
        <f t="shared" ref="DY92" si="685">+DX92</f>
        <v>4565118.9269585013</v>
      </c>
      <c r="DZ92" s="118">
        <f t="shared" si="655"/>
        <v>4565118.9269585013</v>
      </c>
      <c r="EA92" s="118">
        <f t="shared" si="655"/>
        <v>4565118.9269585013</v>
      </c>
      <c r="EB92" s="118">
        <f t="shared" si="655"/>
        <v>4565118.9269585013</v>
      </c>
      <c r="EC92" s="118">
        <f t="shared" ref="EC92" si="686">+((EC85/180)*4)+((EI85/180)*26)</f>
        <v>4135566.7873761849</v>
      </c>
      <c r="ED92" s="118">
        <f t="shared" ref="ED92" si="687">+EI85/6</f>
        <v>4069481.8428250593</v>
      </c>
      <c r="EE92" s="118">
        <f t="shared" ref="EE92:EZ92" si="688">+ED92</f>
        <v>4069481.8428250593</v>
      </c>
      <c r="EF92" s="118">
        <f t="shared" si="688"/>
        <v>4069481.8428250593</v>
      </c>
      <c r="EG92" s="118">
        <f t="shared" si="688"/>
        <v>4069481.8428250593</v>
      </c>
      <c r="EH92" s="118">
        <f t="shared" si="688"/>
        <v>4069481.8428250593</v>
      </c>
      <c r="EI92" s="118">
        <f t="shared" ref="EI92" si="689">+((EI85/180)*4)+((EO85/180)*26)</f>
        <v>3458520.1440853956</v>
      </c>
      <c r="EJ92" s="118">
        <f t="shared" ref="EJ92" si="690">+EO85/6</f>
        <v>3364526.0365869855</v>
      </c>
      <c r="EK92" s="118">
        <f t="shared" ref="EK92" si="691">+EJ92</f>
        <v>3364526.0365869855</v>
      </c>
      <c r="EL92" s="118">
        <f t="shared" si="688"/>
        <v>3364526.0365869855</v>
      </c>
      <c r="EM92" s="118">
        <f t="shared" si="688"/>
        <v>3364526.0365869855</v>
      </c>
      <c r="EN92" s="118">
        <f t="shared" si="688"/>
        <v>3364526.0365869855</v>
      </c>
      <c r="EO92" s="118">
        <f t="shared" ref="EO92" si="692">+((EO85/180)*4)+((EU85/180)*26)</f>
        <v>2445134.6803452596</v>
      </c>
      <c r="EP92" s="118">
        <f t="shared" ref="EP92" si="693">+EU85/6</f>
        <v>2303689.8563080709</v>
      </c>
      <c r="EQ92" s="118">
        <f t="shared" ref="EQ92" si="694">+EP92</f>
        <v>2303689.8563080709</v>
      </c>
      <c r="ER92" s="118">
        <f t="shared" si="688"/>
        <v>2303689.8563080709</v>
      </c>
      <c r="ES92" s="118">
        <f t="shared" si="688"/>
        <v>2303689.8563080709</v>
      </c>
      <c r="ET92" s="118">
        <f t="shared" si="688"/>
        <v>2303689.8563080709</v>
      </c>
      <c r="EU92" s="118">
        <f t="shared" ref="EU92" si="695">+((EU85/180)*4)+((FA85/180)*26)</f>
        <v>1427819.5295034368</v>
      </c>
      <c r="EV92" s="118">
        <f t="shared" ref="EV92" si="696">+FA85/6</f>
        <v>1293070.2484565701</v>
      </c>
      <c r="EW92" s="118">
        <f t="shared" ref="EW92" si="697">+EV92</f>
        <v>1293070.2484565701</v>
      </c>
      <c r="EX92" s="118">
        <f t="shared" si="688"/>
        <v>1293070.2484565701</v>
      </c>
      <c r="EY92" s="118">
        <f t="shared" si="688"/>
        <v>1293070.2484565701</v>
      </c>
      <c r="EZ92" s="118">
        <f t="shared" si="688"/>
        <v>1293070.2484565701</v>
      </c>
      <c r="FA92" s="118">
        <f t="shared" ref="FA92" si="698">+((FA85/180)*4)+((FG85/180)*26)</f>
        <v>172409.36646087602</v>
      </c>
      <c r="FC92" s="5"/>
    </row>
    <row r="93" spans="1:159" ht="16.2" thickBot="1" x14ac:dyDescent="0.35">
      <c r="A93"/>
      <c r="FC93" s="5"/>
    </row>
    <row r="94" spans="1:159" ht="16.2" thickBot="1" x14ac:dyDescent="0.35">
      <c r="A94" s="1007" t="s">
        <v>610</v>
      </c>
      <c r="BI94" s="64">
        <f>+BH94+BI92-BI85</f>
        <v>7755810.6594636459</v>
      </c>
      <c r="BJ94" s="64">
        <f t="shared" ref="BJ94:DU94" si="699">+BI94+BJ92-BJ85</f>
        <v>16704822.958844777</v>
      </c>
      <c r="BK94" s="64">
        <f t="shared" si="699"/>
        <v>25653835.25822591</v>
      </c>
      <c r="BL94" s="64">
        <f t="shared" si="699"/>
        <v>34602847.55760704</v>
      </c>
      <c r="BM94" s="64">
        <f t="shared" si="699"/>
        <v>43551859.856988169</v>
      </c>
      <c r="BN94" s="64">
        <f t="shared" si="699"/>
        <v>52500872.156369299</v>
      </c>
      <c r="BO94" s="64">
        <f t="shared" si="699"/>
        <v>7573321.6779672354</v>
      </c>
      <c r="BP94" s="64">
        <f t="shared" si="699"/>
        <v>16311769.767929431</v>
      </c>
      <c r="BQ94" s="64">
        <f t="shared" si="699"/>
        <v>25050217.857891627</v>
      </c>
      <c r="BR94" s="64">
        <f t="shared" si="699"/>
        <v>33788665.947853819</v>
      </c>
      <c r="BS94" s="64">
        <f t="shared" si="699"/>
        <v>42527114.037816018</v>
      </c>
      <c r="BT94" s="64">
        <f t="shared" si="699"/>
        <v>51265562.127778217</v>
      </c>
      <c r="BU94" s="64">
        <f t="shared" si="699"/>
        <v>7369058.0812719911</v>
      </c>
      <c r="BV94" s="64">
        <f t="shared" si="699"/>
        <v>15871817.40581659</v>
      </c>
      <c r="BW94" s="64">
        <f t="shared" si="699"/>
        <v>24374576.73036119</v>
      </c>
      <c r="BX94" s="64">
        <f t="shared" si="699"/>
        <v>32877336.054905787</v>
      </c>
      <c r="BY94" s="64">
        <f t="shared" si="699"/>
        <v>41380095.379450388</v>
      </c>
      <c r="BZ94" s="64">
        <f t="shared" si="699"/>
        <v>49882854.703994989</v>
      </c>
      <c r="CA94" s="64">
        <f t="shared" si="699"/>
        <v>7140421.7187215164</v>
      </c>
      <c r="CB94" s="64">
        <f t="shared" si="699"/>
        <v>15379369.85570788</v>
      </c>
      <c r="CC94" s="64">
        <f t="shared" si="699"/>
        <v>23618317.992694244</v>
      </c>
      <c r="CD94" s="64">
        <f t="shared" si="699"/>
        <v>31857266.129680607</v>
      </c>
      <c r="CE94" s="64">
        <f t="shared" si="699"/>
        <v>40096214.266666971</v>
      </c>
      <c r="CF94" s="64">
        <f t="shared" si="699"/>
        <v>48335162.403653339</v>
      </c>
      <c r="CG94" s="64">
        <f t="shared" si="699"/>
        <v>6884504.4278970435</v>
      </c>
      <c r="CH94" s="64">
        <f t="shared" si="699"/>
        <v>14828163.383162867</v>
      </c>
      <c r="CI94" s="64">
        <f t="shared" si="699"/>
        <v>22771822.338428691</v>
      </c>
      <c r="CJ94" s="64">
        <f t="shared" si="699"/>
        <v>30715481.293694515</v>
      </c>
      <c r="CK94" s="64">
        <f t="shared" si="699"/>
        <v>38659140.248960339</v>
      </c>
      <c r="CL94" s="64">
        <f t="shared" si="699"/>
        <v>46602799.204226159</v>
      </c>
      <c r="CM94" s="64">
        <f t="shared" si="699"/>
        <v>6598051.0439630747</v>
      </c>
      <c r="CN94" s="64">
        <f t="shared" si="699"/>
        <v>14211186.863920473</v>
      </c>
      <c r="CO94" s="64">
        <f t="shared" si="699"/>
        <v>21824322.68387787</v>
      </c>
      <c r="CP94" s="64">
        <f t="shared" si="699"/>
        <v>29437458.503835268</v>
      </c>
      <c r="CQ94" s="64">
        <f t="shared" si="699"/>
        <v>37050594.323792666</v>
      </c>
      <c r="CR94" s="64">
        <f t="shared" si="699"/>
        <v>44663730.143750064</v>
      </c>
      <c r="CS94" s="64">
        <f t="shared" si="699"/>
        <v>6277417.995282121</v>
      </c>
      <c r="CT94" s="64">
        <f t="shared" si="699"/>
        <v>13520592.605223022</v>
      </c>
      <c r="CU94" s="64">
        <f t="shared" si="699"/>
        <v>20763767.215163924</v>
      </c>
      <c r="CV94" s="64">
        <f t="shared" si="699"/>
        <v>28006941.825104825</v>
      </c>
      <c r="CW94" s="64">
        <f t="shared" si="699"/>
        <v>35250116.435045727</v>
      </c>
      <c r="CX94" s="64">
        <f t="shared" si="699"/>
        <v>42493291.044986628</v>
      </c>
      <c r="CY94" s="64">
        <f t="shared" si="699"/>
        <v>5918526.9586513713</v>
      </c>
      <c r="CZ94" s="64">
        <f t="shared" si="699"/>
        <v>12747596.526326023</v>
      </c>
      <c r="DA94" s="64">
        <f t="shared" si="699"/>
        <v>19576666.094000675</v>
      </c>
      <c r="DB94" s="64">
        <f t="shared" si="699"/>
        <v>26405735.661675327</v>
      </c>
      <c r="DC94" s="64">
        <f t="shared" si="699"/>
        <v>33234805.229349978</v>
      </c>
      <c r="DD94" s="64">
        <f t="shared" si="699"/>
        <v>40063874.79702463</v>
      </c>
      <c r="DE94" s="64">
        <f t="shared" si="699"/>
        <v>5516812.9846746698</v>
      </c>
      <c r="DF94" s="64">
        <f t="shared" si="699"/>
        <v>11882366.428530056</v>
      </c>
      <c r="DG94" s="64">
        <f t="shared" si="699"/>
        <v>18247919.872385442</v>
      </c>
      <c r="DH94" s="64">
        <f t="shared" si="699"/>
        <v>24613473.316240828</v>
      </c>
      <c r="DI94" s="64">
        <f t="shared" si="699"/>
        <v>30979026.760096215</v>
      </c>
      <c r="DJ94" s="64">
        <f t="shared" si="699"/>
        <v>37344580.203951597</v>
      </c>
      <c r="DK94" s="64">
        <f t="shared" si="699"/>
        <v>5067166.4334452972</v>
      </c>
      <c r="DL94" s="64">
        <f t="shared" si="699"/>
        <v>10913896.933574479</v>
      </c>
      <c r="DM94" s="64">
        <f t="shared" si="699"/>
        <v>16760627.433703661</v>
      </c>
      <c r="DN94" s="64">
        <f t="shared" si="699"/>
        <v>22607357.933832843</v>
      </c>
      <c r="DO94" s="64">
        <f t="shared" si="699"/>
        <v>28454088.433962025</v>
      </c>
      <c r="DP94" s="64">
        <f t="shared" si="699"/>
        <v>34300818.93409121</v>
      </c>
      <c r="DQ94" s="64">
        <f t="shared" si="699"/>
        <v>4813900.018370077</v>
      </c>
      <c r="DR94" s="64">
        <f t="shared" si="699"/>
        <v>10368400.039566319</v>
      </c>
      <c r="DS94" s="64">
        <f t="shared" si="699"/>
        <v>15922900.060762562</v>
      </c>
      <c r="DT94" s="64">
        <f t="shared" si="699"/>
        <v>21477400.081958804</v>
      </c>
      <c r="DU94" s="64">
        <f t="shared" si="699"/>
        <v>27031900.103155047</v>
      </c>
      <c r="DV94" s="64">
        <f t="shared" ref="DV94:FA94" si="700">+DU94+DV92-DV85</f>
        <v>32586400.124351289</v>
      </c>
      <c r="DW94" s="64">
        <f t="shared" si="700"/>
        <v>3956436.40336404</v>
      </c>
      <c r="DX94" s="64">
        <f t="shared" si="700"/>
        <v>8521555.3303225413</v>
      </c>
      <c r="DY94" s="64">
        <f t="shared" si="700"/>
        <v>13086674.257281043</v>
      </c>
      <c r="DZ94" s="64">
        <f t="shared" si="700"/>
        <v>17651793.184239544</v>
      </c>
      <c r="EA94" s="64">
        <f t="shared" si="700"/>
        <v>22216912.111198045</v>
      </c>
      <c r="EB94" s="64">
        <f t="shared" si="700"/>
        <v>26782031.038156547</v>
      </c>
      <c r="EC94" s="64">
        <f t="shared" si="700"/>
        <v>3526884.2637817226</v>
      </c>
      <c r="ED94" s="64">
        <f t="shared" si="700"/>
        <v>7596366.1066067815</v>
      </c>
      <c r="EE94" s="64">
        <f t="shared" si="700"/>
        <v>11665847.94943184</v>
      </c>
      <c r="EF94" s="64">
        <f t="shared" si="700"/>
        <v>15735329.792256899</v>
      </c>
      <c r="EG94" s="64">
        <f t="shared" si="700"/>
        <v>19804811.635081958</v>
      </c>
      <c r="EH94" s="64">
        <f t="shared" si="700"/>
        <v>23874293.477907017</v>
      </c>
      <c r="EI94" s="64">
        <f t="shared" si="700"/>
        <v>2915922.5650420561</v>
      </c>
      <c r="EJ94" s="64">
        <f t="shared" si="700"/>
        <v>6280448.6016290411</v>
      </c>
      <c r="EK94" s="64">
        <f t="shared" si="700"/>
        <v>9644974.6382160261</v>
      </c>
      <c r="EL94" s="64">
        <f t="shared" si="700"/>
        <v>13009500.674803011</v>
      </c>
      <c r="EM94" s="64">
        <f t="shared" si="700"/>
        <v>16374026.711389996</v>
      </c>
      <c r="EN94" s="64">
        <f t="shared" si="700"/>
        <v>19738552.747976981</v>
      </c>
      <c r="EO94" s="64">
        <f t="shared" si="700"/>
        <v>1996531.208800327</v>
      </c>
      <c r="EP94" s="64">
        <f t="shared" si="700"/>
        <v>4300221.065108398</v>
      </c>
      <c r="EQ94" s="64">
        <f t="shared" si="700"/>
        <v>6603910.9214164689</v>
      </c>
      <c r="ER94" s="64">
        <f t="shared" si="700"/>
        <v>8907600.7777245399</v>
      </c>
      <c r="ES94" s="64">
        <f t="shared" si="700"/>
        <v>11211290.634032611</v>
      </c>
      <c r="ET94" s="64">
        <f t="shared" si="700"/>
        <v>13514980.490340682</v>
      </c>
      <c r="EU94" s="64">
        <f t="shared" si="700"/>
        <v>1120660.8819956928</v>
      </c>
      <c r="EV94" s="64">
        <f t="shared" si="700"/>
        <v>2413731.1304522632</v>
      </c>
      <c r="EW94" s="64">
        <f t="shared" si="700"/>
        <v>3706801.3789088335</v>
      </c>
      <c r="EX94" s="64">
        <f t="shared" si="700"/>
        <v>4999871.6273654038</v>
      </c>
      <c r="EY94" s="64">
        <f t="shared" si="700"/>
        <v>6292941.8758219741</v>
      </c>
      <c r="EZ94" s="64">
        <f t="shared" si="700"/>
        <v>7586012.1242785444</v>
      </c>
      <c r="FA94" s="64">
        <f t="shared" si="700"/>
        <v>0</v>
      </c>
      <c r="FC94" s="5"/>
    </row>
    <row r="95" spans="1:159" ht="16.2" thickBot="1" x14ac:dyDescent="0.35">
      <c r="A95" s="1007" t="s">
        <v>288</v>
      </c>
      <c r="BI95" s="118">
        <f>+SUM(BI92:FA92)</f>
        <v>584525266.08017468</v>
      </c>
      <c r="FC95" s="5"/>
    </row>
    <row r="96" spans="1:159" ht="16.2" thickBot="1" x14ac:dyDescent="0.35">
      <c r="A96" s="1007" t="s">
        <v>289</v>
      </c>
      <c r="BI96" s="118">
        <f>+SUM(BI85:FA85)</f>
        <v>584525266.08017433</v>
      </c>
      <c r="FC96" s="5"/>
    </row>
    <row r="97" spans="1:184" ht="16.2" thickBot="1" x14ac:dyDescent="0.35">
      <c r="A97" s="1007" t="s">
        <v>298</v>
      </c>
      <c r="BI97" s="5">
        <f>+BI95-BI96</f>
        <v>0</v>
      </c>
      <c r="FC97" s="5"/>
    </row>
    <row r="98" spans="1:184" x14ac:dyDescent="0.3">
      <c r="FC98" s="5"/>
    </row>
    <row r="99" spans="1:184" x14ac:dyDescent="0.3">
      <c r="FC99" s="5"/>
    </row>
    <row r="100" spans="1:184" x14ac:dyDescent="0.3">
      <c r="A100" s="417" t="s">
        <v>310</v>
      </c>
      <c r="FC100" s="5"/>
    </row>
    <row r="101" spans="1:184" ht="14.4" customHeight="1" x14ac:dyDescent="0.3">
      <c r="FC101" s="5"/>
    </row>
    <row r="102" spans="1:184" ht="16.2" thickBot="1" x14ac:dyDescent="0.35">
      <c r="A102" s="1009" t="s">
        <v>274</v>
      </c>
      <c r="DH102" s="1009">
        <v>20</v>
      </c>
      <c r="DI102"/>
      <c r="DJ102"/>
      <c r="FC102" s="5"/>
    </row>
    <row r="103" spans="1:184" ht="16.2" thickBot="1" x14ac:dyDescent="0.35">
      <c r="A103" s="1010" t="s">
        <v>278</v>
      </c>
      <c r="DH103" s="1010">
        <f>+DATA!B544*50%</f>
        <v>1300000000</v>
      </c>
      <c r="DI103"/>
      <c r="DJ103"/>
      <c r="FC103" s="5"/>
    </row>
    <row r="104" spans="1:184" ht="16.2" thickBot="1" x14ac:dyDescent="0.35">
      <c r="A104" s="1010" t="s">
        <v>276</v>
      </c>
      <c r="DH104" s="1012">
        <v>0.15820000000000001</v>
      </c>
      <c r="DI104" t="s">
        <v>314</v>
      </c>
      <c r="DJ104"/>
      <c r="FC104" s="5"/>
    </row>
    <row r="105" spans="1:184" ht="16.2" thickBot="1" x14ac:dyDescent="0.35">
      <c r="A105" s="1010" t="s">
        <v>277</v>
      </c>
      <c r="DH105" s="1012">
        <f>+DH104/12</f>
        <v>1.3183333333333333E-2</v>
      </c>
      <c r="DI105"/>
      <c r="DJ105"/>
      <c r="FC105" s="5"/>
    </row>
    <row r="106" spans="1:184" ht="16.2" thickBot="1" x14ac:dyDescent="0.35">
      <c r="A106" s="1010" t="s">
        <v>311</v>
      </c>
      <c r="FC106" s="5"/>
      <c r="GB106" s="1016">
        <v>20000000</v>
      </c>
    </row>
    <row r="107" spans="1:184" ht="16.2" thickBot="1" x14ac:dyDescent="0.35">
      <c r="A107" s="1010" t="s">
        <v>315</v>
      </c>
      <c r="DH107" s="1009">
        <f>72/3</f>
        <v>24</v>
      </c>
      <c r="FC107" s="5"/>
    </row>
    <row r="108" spans="1:184" customFormat="1" ht="14.4" x14ac:dyDescent="0.3"/>
    <row r="109" spans="1:184" customFormat="1" ht="14.4" x14ac:dyDescent="0.3"/>
    <row r="110" spans="1:184" ht="16.2" thickBot="1" x14ac:dyDescent="0.35">
      <c r="A110"/>
      <c r="DK110" s="16">
        <v>1</v>
      </c>
      <c r="DN110" s="16">
        <f>+DK110+1</f>
        <v>2</v>
      </c>
      <c r="DQ110" s="16">
        <f t="shared" ref="DQ110" si="701">+DN110+1</f>
        <v>3</v>
      </c>
      <c r="DT110" s="16">
        <f t="shared" ref="DT110" si="702">+DQ110+1</f>
        <v>4</v>
      </c>
      <c r="DW110" s="16">
        <f t="shared" ref="DW110" si="703">+DT110+1</f>
        <v>5</v>
      </c>
      <c r="DZ110" s="16">
        <f t="shared" ref="DZ110" si="704">+DW110+1</f>
        <v>6</v>
      </c>
      <c r="EC110" s="16">
        <f t="shared" ref="EC110" si="705">+DZ110+1</f>
        <v>7</v>
      </c>
      <c r="EF110" s="16">
        <f t="shared" ref="EF110" si="706">+EC110+1</f>
        <v>8</v>
      </c>
      <c r="EI110" s="16">
        <f t="shared" ref="EI110" si="707">+EF110+1</f>
        <v>9</v>
      </c>
      <c r="EL110" s="16">
        <f t="shared" ref="EL110" si="708">+EI110+1</f>
        <v>10</v>
      </c>
      <c r="EO110" s="16">
        <f t="shared" ref="EO110" si="709">+EL110+1</f>
        <v>11</v>
      </c>
      <c r="ER110" s="16">
        <f t="shared" ref="ER110" si="710">+EO110+1</f>
        <v>12</v>
      </c>
      <c r="EU110" s="16">
        <f t="shared" ref="EU110" si="711">+ER110+1</f>
        <v>13</v>
      </c>
      <c r="EX110" s="16">
        <f t="shared" ref="EX110" si="712">+EU110+1</f>
        <v>14</v>
      </c>
      <c r="FA110" s="16">
        <f t="shared" ref="FA110" si="713">+EX110+1</f>
        <v>15</v>
      </c>
      <c r="FC110" s="5"/>
      <c r="FD110" s="16">
        <f t="shared" ref="FD110" si="714">+FA110+1</f>
        <v>16</v>
      </c>
      <c r="FG110" s="16">
        <f t="shared" ref="FG110" si="715">+FD110+1</f>
        <v>17</v>
      </c>
      <c r="FJ110" s="16">
        <f t="shared" ref="FJ110" si="716">+FG110+1</f>
        <v>18</v>
      </c>
      <c r="FM110" s="16">
        <f t="shared" ref="FM110" si="717">+FJ110+1</f>
        <v>19</v>
      </c>
      <c r="FP110" s="16">
        <f t="shared" ref="FP110" si="718">+FM110+1</f>
        <v>20</v>
      </c>
      <c r="FS110" s="16">
        <f t="shared" ref="FS110" si="719">+FP110+1</f>
        <v>21</v>
      </c>
      <c r="FV110" s="16">
        <f t="shared" ref="FV110" si="720">+FS110+1</f>
        <v>22</v>
      </c>
      <c r="FY110" s="16">
        <f t="shared" ref="FY110" si="721">+FV110+1</f>
        <v>23</v>
      </c>
      <c r="GB110" s="16">
        <f t="shared" ref="GB110" si="722">+FY110+1</f>
        <v>24</v>
      </c>
    </row>
    <row r="111" spans="1:184" ht="16.2" thickBot="1" x14ac:dyDescent="0.35">
      <c r="A111" s="1007" t="s">
        <v>312</v>
      </c>
      <c r="DH111" s="118">
        <f>+DH103</f>
        <v>1300000000</v>
      </c>
      <c r="DI111" s="119"/>
      <c r="DJ111" s="119"/>
      <c r="DK111" s="119"/>
      <c r="DL111" s="119"/>
      <c r="DM111" s="119"/>
      <c r="DN111" s="119"/>
      <c r="DO111" s="119"/>
      <c r="DP111" s="119"/>
      <c r="DQ111" s="119"/>
      <c r="DR111" s="119"/>
      <c r="DS111" s="119"/>
      <c r="DT111" s="119"/>
      <c r="DU111" s="119"/>
      <c r="DV111" s="119"/>
      <c r="DW111" s="119"/>
      <c r="DX111" s="119"/>
      <c r="DY111" s="119"/>
      <c r="DZ111" s="119"/>
      <c r="EA111" s="119"/>
      <c r="EB111" s="119"/>
      <c r="EC111" s="119"/>
      <c r="ED111" s="119"/>
      <c r="EE111" s="119"/>
      <c r="EF111" s="119"/>
      <c r="EG111" s="119"/>
      <c r="EH111" s="119"/>
      <c r="EI111" s="119"/>
      <c r="EJ111" s="119"/>
      <c r="EK111" s="119"/>
      <c r="EL111" s="119"/>
      <c r="EM111" s="119"/>
      <c r="EN111" s="119"/>
      <c r="EO111" s="119"/>
      <c r="EP111" s="119"/>
      <c r="EQ111" s="119"/>
      <c r="ER111" s="119"/>
      <c r="ES111" s="119"/>
      <c r="ET111" s="119"/>
      <c r="EU111" s="119"/>
      <c r="EV111" s="119"/>
      <c r="EW111" s="119"/>
      <c r="EX111" s="119"/>
      <c r="EY111" s="119"/>
      <c r="EZ111" s="119"/>
      <c r="FA111" s="119"/>
      <c r="FB111" s="119"/>
      <c r="FC111" s="119"/>
      <c r="FD111" s="119"/>
      <c r="FE111" s="119"/>
      <c r="FF111" s="119"/>
      <c r="FG111" s="119"/>
      <c r="FH111" s="119"/>
      <c r="FI111" s="119"/>
      <c r="FJ111" s="119"/>
      <c r="FK111" s="119"/>
      <c r="FL111" s="119"/>
      <c r="FM111" s="119"/>
      <c r="FN111" s="119"/>
      <c r="FO111" s="119"/>
      <c r="FP111" s="119"/>
      <c r="FQ111" s="119"/>
      <c r="FR111" s="119"/>
      <c r="FS111" s="119"/>
      <c r="FT111" s="119"/>
      <c r="FU111" s="119"/>
      <c r="FV111" s="119"/>
      <c r="FW111" s="119"/>
      <c r="FX111" s="119"/>
      <c r="FY111" s="119"/>
      <c r="FZ111" s="119"/>
      <c r="GA111" s="119"/>
      <c r="GB111" s="119"/>
    </row>
    <row r="112" spans="1:184" ht="16.2" thickBot="1" x14ac:dyDescent="0.35">
      <c r="A112" s="1007" t="s">
        <v>282</v>
      </c>
      <c r="DH112" s="119"/>
      <c r="DI112" s="119"/>
      <c r="DJ112" s="119"/>
      <c r="DK112" s="118">
        <f>+(DH103-GB106)/DH107</f>
        <v>53333333.333333336</v>
      </c>
      <c r="DL112" s="119"/>
      <c r="DM112" s="119"/>
      <c r="DN112" s="118">
        <f>+DK112</f>
        <v>53333333.333333336</v>
      </c>
      <c r="DO112" s="119"/>
      <c r="DP112" s="119"/>
      <c r="DQ112" s="118">
        <f t="shared" ref="DQ112" si="723">+DN112</f>
        <v>53333333.333333336</v>
      </c>
      <c r="DR112" s="119"/>
      <c r="DS112" s="119"/>
      <c r="DT112" s="118">
        <f t="shared" ref="DT112" si="724">+DQ112</f>
        <v>53333333.333333336</v>
      </c>
      <c r="DU112" s="119"/>
      <c r="DV112" s="119"/>
      <c r="DW112" s="118">
        <f t="shared" ref="DW112" si="725">+DT112</f>
        <v>53333333.333333336</v>
      </c>
      <c r="DX112" s="119"/>
      <c r="DY112" s="119"/>
      <c r="DZ112" s="118">
        <f t="shared" ref="DZ112" si="726">+DW112</f>
        <v>53333333.333333336</v>
      </c>
      <c r="EA112" s="119"/>
      <c r="EB112" s="119"/>
      <c r="EC112" s="118">
        <f t="shared" ref="EC112" si="727">+DZ112</f>
        <v>53333333.333333336</v>
      </c>
      <c r="ED112" s="119"/>
      <c r="EE112" s="119"/>
      <c r="EF112" s="118">
        <f t="shared" ref="EF112" si="728">+EC112</f>
        <v>53333333.333333336</v>
      </c>
      <c r="EG112" s="119"/>
      <c r="EH112" s="119"/>
      <c r="EI112" s="118">
        <f t="shared" ref="EI112" si="729">+EF112</f>
        <v>53333333.333333336</v>
      </c>
      <c r="EJ112" s="119"/>
      <c r="EK112" s="119"/>
      <c r="EL112" s="118">
        <f t="shared" ref="EL112" si="730">+EI112</f>
        <v>53333333.333333336</v>
      </c>
      <c r="EM112" s="119"/>
      <c r="EN112" s="119"/>
      <c r="EO112" s="118">
        <f t="shared" ref="EO112" si="731">+EL112</f>
        <v>53333333.333333336</v>
      </c>
      <c r="EP112" s="119"/>
      <c r="EQ112" s="119"/>
      <c r="ER112" s="118">
        <f t="shared" ref="ER112" si="732">+EO112</f>
        <v>53333333.333333336</v>
      </c>
      <c r="ES112" s="119"/>
      <c r="ET112" s="119"/>
      <c r="EU112" s="118">
        <f t="shared" ref="EU112" si="733">+ER112</f>
        <v>53333333.333333336</v>
      </c>
      <c r="EV112" s="119"/>
      <c r="EW112" s="119"/>
      <c r="EX112" s="118">
        <f t="shared" ref="EX112" si="734">+EU112</f>
        <v>53333333.333333336</v>
      </c>
      <c r="EY112" s="119"/>
      <c r="EZ112" s="119"/>
      <c r="FA112" s="118">
        <f t="shared" ref="FA112" si="735">+EX112</f>
        <v>53333333.333333336</v>
      </c>
      <c r="FB112" s="119"/>
      <c r="FC112" s="119"/>
      <c r="FD112" s="118">
        <f t="shared" ref="FD112" si="736">+FA112</f>
        <v>53333333.333333336</v>
      </c>
      <c r="FE112" s="119"/>
      <c r="FF112" s="119"/>
      <c r="FG112" s="118">
        <f t="shared" ref="FG112" si="737">+FD112</f>
        <v>53333333.333333336</v>
      </c>
      <c r="FH112" s="119"/>
      <c r="FI112" s="119"/>
      <c r="FJ112" s="118">
        <f t="shared" ref="FJ112" si="738">+FG112</f>
        <v>53333333.333333336</v>
      </c>
      <c r="FK112" s="119"/>
      <c r="FL112" s="119"/>
      <c r="FM112" s="118">
        <f t="shared" ref="FM112" si="739">+FJ112</f>
        <v>53333333.333333336</v>
      </c>
      <c r="FN112" s="119"/>
      <c r="FO112" s="119"/>
      <c r="FP112" s="118">
        <f t="shared" ref="FP112" si="740">+FM112</f>
        <v>53333333.333333336</v>
      </c>
      <c r="FQ112" s="119"/>
      <c r="FR112" s="119"/>
      <c r="FS112" s="118">
        <f t="shared" ref="FS112" si="741">+FP112</f>
        <v>53333333.333333336</v>
      </c>
      <c r="FT112" s="119"/>
      <c r="FU112" s="119"/>
      <c r="FV112" s="118">
        <f t="shared" ref="FV112" si="742">+FS112</f>
        <v>53333333.333333336</v>
      </c>
      <c r="FW112" s="119"/>
      <c r="FX112" s="119"/>
      <c r="FY112" s="118">
        <f t="shared" ref="FY112" si="743">+FV112</f>
        <v>53333333.333333336</v>
      </c>
      <c r="FZ112" s="119"/>
      <c r="GA112" s="119"/>
      <c r="GB112" s="118">
        <f>+FY112</f>
        <v>53333333.333333336</v>
      </c>
    </row>
    <row r="113" spans="1:184" ht="16.2" thickBot="1" x14ac:dyDescent="0.35">
      <c r="A113" s="1007" t="s">
        <v>300</v>
      </c>
      <c r="DH113" s="119"/>
      <c r="DI113" s="118">
        <f>+DH116*$DH$105</f>
        <v>17138333.333333332</v>
      </c>
      <c r="DJ113" s="118">
        <f t="shared" ref="DJ113:EN113" si="744">+DI116*$DH$105</f>
        <v>17138333.333333332</v>
      </c>
      <c r="DK113" s="118">
        <f t="shared" si="744"/>
        <v>17138333.333333332</v>
      </c>
      <c r="DL113" s="118">
        <f t="shared" si="744"/>
        <v>16435222.222222224</v>
      </c>
      <c r="DM113" s="118">
        <f t="shared" si="744"/>
        <v>16435222.222222224</v>
      </c>
      <c r="DN113" s="118">
        <f t="shared" si="744"/>
        <v>16435222.222222224</v>
      </c>
      <c r="DO113" s="118">
        <f t="shared" si="744"/>
        <v>15732111.111111114</v>
      </c>
      <c r="DP113" s="118">
        <f t="shared" si="744"/>
        <v>15732111.111111114</v>
      </c>
      <c r="DQ113" s="118">
        <f t="shared" si="744"/>
        <v>15732111.111111114</v>
      </c>
      <c r="DR113" s="118">
        <f t="shared" si="744"/>
        <v>15029000.000000004</v>
      </c>
      <c r="DS113" s="118">
        <f t="shared" si="744"/>
        <v>15029000.000000004</v>
      </c>
      <c r="DT113" s="118">
        <f t="shared" si="744"/>
        <v>15029000.000000004</v>
      </c>
      <c r="DU113" s="118">
        <f t="shared" si="744"/>
        <v>14325888.888888894</v>
      </c>
      <c r="DV113" s="118">
        <f t="shared" si="744"/>
        <v>14325888.888888894</v>
      </c>
      <c r="DW113" s="118">
        <f t="shared" si="744"/>
        <v>14325888.888888894</v>
      </c>
      <c r="DX113" s="118">
        <f t="shared" si="744"/>
        <v>13622777.777777782</v>
      </c>
      <c r="DY113" s="118">
        <f t="shared" si="744"/>
        <v>13622777.777777782</v>
      </c>
      <c r="DZ113" s="118">
        <f t="shared" si="744"/>
        <v>13622777.777777782</v>
      </c>
      <c r="EA113" s="118">
        <f t="shared" si="744"/>
        <v>12919666.66666667</v>
      </c>
      <c r="EB113" s="118">
        <f t="shared" si="744"/>
        <v>12919666.66666667</v>
      </c>
      <c r="EC113" s="118">
        <f t="shared" si="744"/>
        <v>12919666.66666667</v>
      </c>
      <c r="ED113" s="118">
        <f t="shared" si="744"/>
        <v>12216555.555555558</v>
      </c>
      <c r="EE113" s="118">
        <f t="shared" si="744"/>
        <v>12216555.555555558</v>
      </c>
      <c r="EF113" s="118">
        <f t="shared" si="744"/>
        <v>12216555.555555558</v>
      </c>
      <c r="EG113" s="118">
        <f t="shared" si="744"/>
        <v>11513444.444444446</v>
      </c>
      <c r="EH113" s="118">
        <f t="shared" si="744"/>
        <v>11513444.444444446</v>
      </c>
      <c r="EI113" s="118">
        <f t="shared" si="744"/>
        <v>11513444.444444446</v>
      </c>
      <c r="EJ113" s="118">
        <f t="shared" si="744"/>
        <v>10810333.333333336</v>
      </c>
      <c r="EK113" s="118">
        <f t="shared" si="744"/>
        <v>10810333.333333336</v>
      </c>
      <c r="EL113" s="118">
        <f t="shared" si="744"/>
        <v>10810333.333333336</v>
      </c>
      <c r="EM113" s="118">
        <f t="shared" si="744"/>
        <v>10107222.222222224</v>
      </c>
      <c r="EN113" s="118">
        <f t="shared" si="744"/>
        <v>10107222.222222224</v>
      </c>
      <c r="EO113" s="118">
        <f t="shared" ref="EO113:FT113" si="745">+EN116*$DH$105</f>
        <v>10107222.222222224</v>
      </c>
      <c r="EP113" s="118">
        <f t="shared" si="745"/>
        <v>9404111.1111111119</v>
      </c>
      <c r="EQ113" s="118">
        <f t="shared" si="745"/>
        <v>9404111.1111111119</v>
      </c>
      <c r="ER113" s="118">
        <f t="shared" si="745"/>
        <v>9404111.1111111119</v>
      </c>
      <c r="ES113" s="118">
        <f t="shared" si="745"/>
        <v>8701000</v>
      </c>
      <c r="ET113" s="118">
        <f t="shared" si="745"/>
        <v>8701000</v>
      </c>
      <c r="EU113" s="118">
        <f t="shared" si="745"/>
        <v>8701000</v>
      </c>
      <c r="EV113" s="118">
        <f t="shared" si="745"/>
        <v>7997888.8888888881</v>
      </c>
      <c r="EW113" s="118">
        <f t="shared" si="745"/>
        <v>7997888.8888888881</v>
      </c>
      <c r="EX113" s="118">
        <f t="shared" si="745"/>
        <v>7997888.8888888881</v>
      </c>
      <c r="EY113" s="118">
        <f t="shared" si="745"/>
        <v>7294777.7777777771</v>
      </c>
      <c r="EZ113" s="118">
        <f t="shared" si="745"/>
        <v>7294777.7777777771</v>
      </c>
      <c r="FA113" s="118">
        <f t="shared" si="745"/>
        <v>7294777.7777777771</v>
      </c>
      <c r="FB113" s="118">
        <f t="shared" si="745"/>
        <v>6591666.666666666</v>
      </c>
      <c r="FC113" s="118">
        <f t="shared" si="745"/>
        <v>6591666.666666666</v>
      </c>
      <c r="FD113" s="118">
        <f t="shared" si="745"/>
        <v>6591666.666666666</v>
      </c>
      <c r="FE113" s="118">
        <f t="shared" si="745"/>
        <v>5888555.555555555</v>
      </c>
      <c r="FF113" s="118">
        <f t="shared" si="745"/>
        <v>5888555.555555555</v>
      </c>
      <c r="FG113" s="118">
        <f t="shared" si="745"/>
        <v>5888555.555555555</v>
      </c>
      <c r="FH113" s="118">
        <f t="shared" si="745"/>
        <v>5185444.444444444</v>
      </c>
      <c r="FI113" s="118">
        <f t="shared" si="745"/>
        <v>5185444.444444444</v>
      </c>
      <c r="FJ113" s="118">
        <f t="shared" si="745"/>
        <v>5185444.444444444</v>
      </c>
      <c r="FK113" s="118">
        <f t="shared" si="745"/>
        <v>4482333.333333333</v>
      </c>
      <c r="FL113" s="118">
        <f t="shared" si="745"/>
        <v>4482333.333333333</v>
      </c>
      <c r="FM113" s="118">
        <f t="shared" si="745"/>
        <v>4482333.333333333</v>
      </c>
      <c r="FN113" s="118">
        <f t="shared" si="745"/>
        <v>3779222.2222222225</v>
      </c>
      <c r="FO113" s="118">
        <f t="shared" si="745"/>
        <v>3779222.2222222225</v>
      </c>
      <c r="FP113" s="118">
        <f t="shared" si="745"/>
        <v>3779222.2222222225</v>
      </c>
      <c r="FQ113" s="118">
        <f t="shared" si="745"/>
        <v>3076111.1111111115</v>
      </c>
      <c r="FR113" s="118">
        <f t="shared" si="745"/>
        <v>3076111.1111111115</v>
      </c>
      <c r="FS113" s="118">
        <f t="shared" si="745"/>
        <v>3076111.1111111115</v>
      </c>
      <c r="FT113" s="118">
        <f t="shared" si="745"/>
        <v>2373000</v>
      </c>
      <c r="FU113" s="118">
        <f t="shared" ref="FU113:GA113" si="746">+FT116*$DH$105</f>
        <v>2373000</v>
      </c>
      <c r="FV113" s="118">
        <f t="shared" si="746"/>
        <v>2373000</v>
      </c>
      <c r="FW113" s="118">
        <f t="shared" si="746"/>
        <v>1669888.8888888888</v>
      </c>
      <c r="FX113" s="118">
        <f t="shared" si="746"/>
        <v>1669888.8888888888</v>
      </c>
      <c r="FY113" s="118">
        <f t="shared" si="746"/>
        <v>1669888.8888888888</v>
      </c>
      <c r="FZ113" s="118">
        <f t="shared" si="746"/>
        <v>966777.77777777752</v>
      </c>
      <c r="GA113" s="118">
        <f t="shared" si="746"/>
        <v>966777.77777777752</v>
      </c>
      <c r="GB113" s="118">
        <f>+GA116*$DH$105</f>
        <v>966777.77777777752</v>
      </c>
    </row>
    <row r="114" spans="1:184" ht="16.2" thickBot="1" x14ac:dyDescent="0.35">
      <c r="A114" s="1007" t="s">
        <v>311</v>
      </c>
      <c r="DH114" s="119"/>
      <c r="DI114" s="119"/>
      <c r="DJ114" s="119"/>
      <c r="DK114" s="119"/>
      <c r="DL114" s="119"/>
      <c r="DM114" s="119"/>
      <c r="DN114" s="119"/>
      <c r="DO114" s="119"/>
      <c r="DP114" s="119"/>
      <c r="DQ114" s="119"/>
      <c r="DR114" s="119"/>
      <c r="DS114" s="119"/>
      <c r="DT114" s="119"/>
      <c r="DU114" s="119"/>
      <c r="DV114" s="119"/>
      <c r="DW114" s="119"/>
      <c r="DX114" s="119"/>
      <c r="DY114" s="119"/>
      <c r="DZ114" s="119"/>
      <c r="EA114" s="119"/>
      <c r="EB114" s="119"/>
      <c r="EC114" s="119"/>
      <c r="ED114" s="119"/>
      <c r="EE114" s="119"/>
      <c r="EF114" s="119"/>
      <c r="EG114" s="119"/>
      <c r="EH114" s="119"/>
      <c r="EI114" s="119"/>
      <c r="EJ114" s="119"/>
      <c r="EK114" s="119"/>
      <c r="EL114" s="119"/>
      <c r="EM114" s="119"/>
      <c r="EN114" s="119"/>
      <c r="EO114" s="119"/>
      <c r="EP114" s="119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19"/>
      <c r="FA114" s="119"/>
      <c r="FB114" s="119"/>
      <c r="FC114" s="119"/>
      <c r="FD114" s="119"/>
      <c r="FE114" s="119"/>
      <c r="FF114" s="119"/>
      <c r="FG114" s="119"/>
      <c r="FH114" s="119"/>
      <c r="FI114" s="119"/>
      <c r="FJ114" s="119"/>
      <c r="FK114" s="119"/>
      <c r="FL114" s="119"/>
      <c r="FM114" s="119"/>
      <c r="FN114" s="119"/>
      <c r="FO114" s="119"/>
      <c r="FP114" s="119"/>
      <c r="FQ114" s="119"/>
      <c r="FR114" s="119"/>
      <c r="FS114" s="119"/>
      <c r="FT114" s="119"/>
      <c r="FU114" s="119"/>
      <c r="FV114" s="119"/>
      <c r="FW114" s="119"/>
      <c r="FX114" s="119"/>
      <c r="FY114" s="119"/>
      <c r="FZ114" s="119"/>
      <c r="GA114" s="119"/>
      <c r="GB114" s="119">
        <f>+GB106</f>
        <v>20000000</v>
      </c>
    </row>
    <row r="115" spans="1:184" ht="16.2" thickBot="1" x14ac:dyDescent="0.35">
      <c r="A115"/>
      <c r="DH115" s="119"/>
      <c r="DI115" s="119"/>
      <c r="DJ115" s="119"/>
      <c r="DK115" s="119"/>
      <c r="DL115" s="119"/>
      <c r="DM115" s="119"/>
      <c r="DN115" s="119"/>
      <c r="DO115" s="119"/>
      <c r="DP115" s="119"/>
      <c r="DQ115" s="119"/>
      <c r="DR115" s="119"/>
      <c r="DS115" s="119"/>
      <c r="DT115" s="119"/>
      <c r="DU115" s="119"/>
      <c r="DV115" s="119"/>
      <c r="DW115" s="119"/>
      <c r="DX115" s="119"/>
      <c r="DY115" s="119"/>
      <c r="DZ115" s="119"/>
      <c r="EA115" s="119"/>
      <c r="EB115" s="119"/>
      <c r="EC115" s="119"/>
      <c r="ED115" s="119"/>
      <c r="EE115" s="119"/>
      <c r="EF115" s="119"/>
      <c r="EG115" s="119"/>
      <c r="EH115" s="119"/>
      <c r="EI115" s="119"/>
      <c r="EJ115" s="119"/>
      <c r="EK115" s="119"/>
      <c r="EL115" s="119"/>
      <c r="EM115" s="119"/>
      <c r="EN115" s="119"/>
      <c r="EO115" s="119"/>
      <c r="EP115" s="119"/>
      <c r="EQ115" s="119"/>
      <c r="ER115" s="119"/>
      <c r="ES115" s="119"/>
      <c r="ET115" s="119"/>
      <c r="EU115" s="119"/>
      <c r="EV115" s="119"/>
      <c r="EW115" s="119"/>
      <c r="EX115" s="119"/>
      <c r="EY115" s="119"/>
      <c r="EZ115" s="119"/>
      <c r="FA115" s="119"/>
      <c r="FB115" s="119"/>
      <c r="FC115" s="119"/>
      <c r="FD115" s="119"/>
      <c r="FE115" s="119"/>
      <c r="FF115" s="119"/>
      <c r="FG115" s="119"/>
      <c r="FH115" s="119"/>
      <c r="FI115" s="119"/>
      <c r="FJ115" s="119"/>
      <c r="FK115" s="119"/>
      <c r="FL115" s="119"/>
      <c r="FM115" s="119"/>
      <c r="FN115" s="119"/>
      <c r="FO115" s="119"/>
      <c r="FP115" s="119"/>
      <c r="FQ115" s="119"/>
      <c r="FR115" s="119"/>
      <c r="FS115" s="119"/>
      <c r="FT115" s="119"/>
      <c r="FU115" s="119"/>
      <c r="FV115" s="119"/>
      <c r="FW115" s="119"/>
      <c r="FX115" s="119"/>
      <c r="FY115" s="119"/>
      <c r="FZ115" s="119"/>
      <c r="GA115" s="119"/>
      <c r="GB115" s="119"/>
    </row>
    <row r="116" spans="1:184" ht="16.2" thickBot="1" x14ac:dyDescent="0.35">
      <c r="A116" s="1007" t="s">
        <v>313</v>
      </c>
      <c r="DH116" s="118">
        <f>+DG116+DH111-DH112-DH114</f>
        <v>1300000000</v>
      </c>
      <c r="DI116" s="118">
        <f t="shared" ref="DI116:EM116" si="747">+DH116+DI111-DI112-DI114</f>
        <v>1300000000</v>
      </c>
      <c r="DJ116" s="118">
        <f t="shared" si="747"/>
        <v>1300000000</v>
      </c>
      <c r="DK116" s="118">
        <f t="shared" si="747"/>
        <v>1246666666.6666667</v>
      </c>
      <c r="DL116" s="118">
        <f t="shared" si="747"/>
        <v>1246666666.6666667</v>
      </c>
      <c r="DM116" s="118">
        <f t="shared" si="747"/>
        <v>1246666666.6666667</v>
      </c>
      <c r="DN116" s="118">
        <f t="shared" si="747"/>
        <v>1193333333.3333335</v>
      </c>
      <c r="DO116" s="118">
        <f t="shared" si="747"/>
        <v>1193333333.3333335</v>
      </c>
      <c r="DP116" s="118">
        <f t="shared" si="747"/>
        <v>1193333333.3333335</v>
      </c>
      <c r="DQ116" s="118">
        <f t="shared" si="747"/>
        <v>1140000000.0000002</v>
      </c>
      <c r="DR116" s="118">
        <f t="shared" si="747"/>
        <v>1140000000.0000002</v>
      </c>
      <c r="DS116" s="118">
        <f t="shared" si="747"/>
        <v>1140000000.0000002</v>
      </c>
      <c r="DT116" s="118">
        <f t="shared" si="747"/>
        <v>1086666666.666667</v>
      </c>
      <c r="DU116" s="118">
        <f t="shared" si="747"/>
        <v>1086666666.666667</v>
      </c>
      <c r="DV116" s="118">
        <f t="shared" si="747"/>
        <v>1086666666.666667</v>
      </c>
      <c r="DW116" s="118">
        <f t="shared" si="747"/>
        <v>1033333333.3333336</v>
      </c>
      <c r="DX116" s="118">
        <f t="shared" si="747"/>
        <v>1033333333.3333336</v>
      </c>
      <c r="DY116" s="118">
        <f t="shared" si="747"/>
        <v>1033333333.3333336</v>
      </c>
      <c r="DZ116" s="118">
        <f t="shared" si="747"/>
        <v>980000000.00000024</v>
      </c>
      <c r="EA116" s="118">
        <f t="shared" si="747"/>
        <v>980000000.00000024</v>
      </c>
      <c r="EB116" s="118">
        <f t="shared" si="747"/>
        <v>980000000.00000024</v>
      </c>
      <c r="EC116" s="118">
        <f t="shared" si="747"/>
        <v>926666666.66666687</v>
      </c>
      <c r="ED116" s="118">
        <f t="shared" si="747"/>
        <v>926666666.66666687</v>
      </c>
      <c r="EE116" s="118">
        <f t="shared" si="747"/>
        <v>926666666.66666687</v>
      </c>
      <c r="EF116" s="118">
        <f t="shared" si="747"/>
        <v>873333333.33333349</v>
      </c>
      <c r="EG116" s="118">
        <f t="shared" si="747"/>
        <v>873333333.33333349</v>
      </c>
      <c r="EH116" s="118">
        <f t="shared" si="747"/>
        <v>873333333.33333349</v>
      </c>
      <c r="EI116" s="118">
        <f t="shared" si="747"/>
        <v>820000000.00000012</v>
      </c>
      <c r="EJ116" s="118">
        <f t="shared" si="747"/>
        <v>820000000.00000012</v>
      </c>
      <c r="EK116" s="118">
        <f t="shared" si="747"/>
        <v>820000000.00000012</v>
      </c>
      <c r="EL116" s="118">
        <f t="shared" si="747"/>
        <v>766666666.66666675</v>
      </c>
      <c r="EM116" s="118">
        <f t="shared" si="747"/>
        <v>766666666.66666675</v>
      </c>
      <c r="EN116" s="118">
        <f t="shared" ref="EN116:FS116" si="748">+EM116+EN111-EN112-EN114</f>
        <v>766666666.66666675</v>
      </c>
      <c r="EO116" s="118">
        <f t="shared" si="748"/>
        <v>713333333.33333337</v>
      </c>
      <c r="EP116" s="118">
        <f t="shared" si="748"/>
        <v>713333333.33333337</v>
      </c>
      <c r="EQ116" s="118">
        <f t="shared" si="748"/>
        <v>713333333.33333337</v>
      </c>
      <c r="ER116" s="118">
        <f t="shared" si="748"/>
        <v>660000000</v>
      </c>
      <c r="ES116" s="118">
        <f t="shared" si="748"/>
        <v>660000000</v>
      </c>
      <c r="ET116" s="118">
        <f t="shared" si="748"/>
        <v>660000000</v>
      </c>
      <c r="EU116" s="118">
        <f t="shared" si="748"/>
        <v>606666666.66666663</v>
      </c>
      <c r="EV116" s="118">
        <f t="shared" si="748"/>
        <v>606666666.66666663</v>
      </c>
      <c r="EW116" s="118">
        <f t="shared" si="748"/>
        <v>606666666.66666663</v>
      </c>
      <c r="EX116" s="118">
        <f t="shared" si="748"/>
        <v>553333333.33333325</v>
      </c>
      <c r="EY116" s="118">
        <f t="shared" si="748"/>
        <v>553333333.33333325</v>
      </c>
      <c r="EZ116" s="118">
        <f t="shared" si="748"/>
        <v>553333333.33333325</v>
      </c>
      <c r="FA116" s="118">
        <f t="shared" si="748"/>
        <v>499999999.99999994</v>
      </c>
      <c r="FB116" s="118">
        <f t="shared" si="748"/>
        <v>499999999.99999994</v>
      </c>
      <c r="FC116" s="118">
        <f t="shared" si="748"/>
        <v>499999999.99999994</v>
      </c>
      <c r="FD116" s="118">
        <f t="shared" si="748"/>
        <v>446666666.66666663</v>
      </c>
      <c r="FE116" s="118">
        <f t="shared" si="748"/>
        <v>446666666.66666663</v>
      </c>
      <c r="FF116" s="118">
        <f t="shared" si="748"/>
        <v>446666666.66666663</v>
      </c>
      <c r="FG116" s="118">
        <f t="shared" si="748"/>
        <v>393333333.33333331</v>
      </c>
      <c r="FH116" s="118">
        <f t="shared" si="748"/>
        <v>393333333.33333331</v>
      </c>
      <c r="FI116" s="118">
        <f t="shared" si="748"/>
        <v>393333333.33333331</v>
      </c>
      <c r="FJ116" s="118">
        <f t="shared" si="748"/>
        <v>340000000</v>
      </c>
      <c r="FK116" s="118">
        <f t="shared" si="748"/>
        <v>340000000</v>
      </c>
      <c r="FL116" s="118">
        <f t="shared" si="748"/>
        <v>340000000</v>
      </c>
      <c r="FM116" s="118">
        <f t="shared" si="748"/>
        <v>286666666.66666669</v>
      </c>
      <c r="FN116" s="118">
        <f t="shared" si="748"/>
        <v>286666666.66666669</v>
      </c>
      <c r="FO116" s="118">
        <f t="shared" si="748"/>
        <v>286666666.66666669</v>
      </c>
      <c r="FP116" s="118">
        <f t="shared" si="748"/>
        <v>233333333.33333334</v>
      </c>
      <c r="FQ116" s="118">
        <f t="shared" si="748"/>
        <v>233333333.33333334</v>
      </c>
      <c r="FR116" s="118">
        <f t="shared" si="748"/>
        <v>233333333.33333334</v>
      </c>
      <c r="FS116" s="118">
        <f t="shared" si="748"/>
        <v>180000000</v>
      </c>
      <c r="FT116" s="118">
        <f t="shared" ref="FT116:GB116" si="749">+FS116+FT111-FT112-FT114</f>
        <v>180000000</v>
      </c>
      <c r="FU116" s="118">
        <f t="shared" si="749"/>
        <v>180000000</v>
      </c>
      <c r="FV116" s="118">
        <f t="shared" si="749"/>
        <v>126666666.66666666</v>
      </c>
      <c r="FW116" s="118">
        <f t="shared" si="749"/>
        <v>126666666.66666666</v>
      </c>
      <c r="FX116" s="118">
        <f t="shared" si="749"/>
        <v>126666666.66666666</v>
      </c>
      <c r="FY116" s="118">
        <f t="shared" si="749"/>
        <v>73333333.333333313</v>
      </c>
      <c r="FZ116" s="118">
        <f t="shared" si="749"/>
        <v>73333333.333333313</v>
      </c>
      <c r="GA116" s="118">
        <f t="shared" si="749"/>
        <v>73333333.333333313</v>
      </c>
      <c r="GB116" s="118">
        <f t="shared" si="749"/>
        <v>0</v>
      </c>
    </row>
    <row r="117" spans="1:184" ht="16.2" thickBot="1" x14ac:dyDescent="0.35">
      <c r="A117"/>
      <c r="DH117" s="119"/>
      <c r="DI117" s="119"/>
      <c r="DJ117" s="119"/>
      <c r="DK117" s="119"/>
      <c r="DL117" s="119"/>
      <c r="DM117" s="119"/>
      <c r="DN117" s="119"/>
      <c r="DO117" s="119"/>
      <c r="DP117" s="119"/>
      <c r="DQ117" s="119"/>
      <c r="DR117" s="119"/>
      <c r="DS117" s="119"/>
      <c r="DT117" s="119"/>
      <c r="DU117" s="119"/>
      <c r="DV117" s="119"/>
      <c r="DW117" s="119"/>
      <c r="DX117" s="119"/>
      <c r="DY117" s="119"/>
      <c r="DZ117" s="119"/>
      <c r="EA117" s="119"/>
      <c r="EB117" s="119"/>
      <c r="EC117" s="119"/>
      <c r="ED117" s="119"/>
      <c r="EE117" s="119"/>
      <c r="EF117" s="119"/>
      <c r="EG117" s="119"/>
      <c r="EH117" s="119"/>
      <c r="EI117" s="119"/>
      <c r="EJ117" s="119"/>
      <c r="EK117" s="119"/>
      <c r="EL117" s="119"/>
      <c r="EM117" s="119"/>
      <c r="EN117" s="119"/>
      <c r="EO117" s="119"/>
      <c r="EP117" s="119"/>
      <c r="EQ117" s="119"/>
      <c r="ER117" s="119"/>
      <c r="ES117" s="119"/>
      <c r="ET117" s="119"/>
      <c r="EU117" s="119"/>
      <c r="EV117" s="119"/>
      <c r="EW117" s="119"/>
      <c r="EX117" s="119"/>
      <c r="EY117" s="119"/>
      <c r="EZ117" s="119"/>
      <c r="FA117" s="119"/>
      <c r="FB117" s="119"/>
      <c r="FC117" s="119"/>
      <c r="FD117" s="119"/>
      <c r="FE117" s="119"/>
      <c r="FF117" s="119"/>
      <c r="FG117" s="119"/>
      <c r="FH117" s="119"/>
      <c r="FI117" s="119"/>
      <c r="FJ117" s="119"/>
      <c r="FK117" s="119"/>
      <c r="FL117" s="119"/>
      <c r="FM117" s="119"/>
      <c r="FN117" s="119"/>
      <c r="FO117" s="119"/>
      <c r="FP117" s="119"/>
      <c r="FQ117" s="119"/>
      <c r="FR117" s="119"/>
      <c r="FS117" s="119"/>
      <c r="FT117" s="119"/>
      <c r="FU117" s="119"/>
      <c r="FV117" s="119"/>
      <c r="FW117" s="119"/>
      <c r="FX117" s="119"/>
      <c r="FY117" s="119"/>
      <c r="FZ117" s="119"/>
      <c r="GA117" s="119"/>
      <c r="GB117" s="119"/>
    </row>
    <row r="118" spans="1:184" ht="16.2" thickBot="1" x14ac:dyDescent="0.35">
      <c r="A118" s="1007" t="s">
        <v>285</v>
      </c>
      <c r="DH118" s="118">
        <f t="shared" ref="DH118:EM118" si="750">+SUM(DI112:DT112)</f>
        <v>213333333.33333334</v>
      </c>
      <c r="DI118" s="118">
        <f t="shared" si="750"/>
        <v>213333333.33333334</v>
      </c>
      <c r="DJ118" s="118">
        <f t="shared" si="750"/>
        <v>213333333.33333334</v>
      </c>
      <c r="DK118" s="118">
        <f t="shared" si="750"/>
        <v>213333333.33333334</v>
      </c>
      <c r="DL118" s="118">
        <f t="shared" si="750"/>
        <v>213333333.33333334</v>
      </c>
      <c r="DM118" s="118">
        <f t="shared" si="750"/>
        <v>213333333.33333334</v>
      </c>
      <c r="DN118" s="118">
        <f t="shared" si="750"/>
        <v>213333333.33333334</v>
      </c>
      <c r="DO118" s="118">
        <f t="shared" si="750"/>
        <v>213333333.33333334</v>
      </c>
      <c r="DP118" s="118">
        <f t="shared" si="750"/>
        <v>213333333.33333334</v>
      </c>
      <c r="DQ118" s="118">
        <f t="shared" si="750"/>
        <v>213333333.33333334</v>
      </c>
      <c r="DR118" s="118">
        <f t="shared" si="750"/>
        <v>213333333.33333334</v>
      </c>
      <c r="DS118" s="118">
        <f t="shared" si="750"/>
        <v>213333333.33333334</v>
      </c>
      <c r="DT118" s="118">
        <f t="shared" si="750"/>
        <v>213333333.33333334</v>
      </c>
      <c r="DU118" s="118">
        <f t="shared" si="750"/>
        <v>213333333.33333334</v>
      </c>
      <c r="DV118" s="118">
        <f t="shared" si="750"/>
        <v>213333333.33333334</v>
      </c>
      <c r="DW118" s="118">
        <f t="shared" si="750"/>
        <v>213333333.33333334</v>
      </c>
      <c r="DX118" s="118">
        <f t="shared" si="750"/>
        <v>213333333.33333334</v>
      </c>
      <c r="DY118" s="118">
        <f t="shared" si="750"/>
        <v>213333333.33333334</v>
      </c>
      <c r="DZ118" s="118">
        <f t="shared" si="750"/>
        <v>213333333.33333334</v>
      </c>
      <c r="EA118" s="118">
        <f t="shared" si="750"/>
        <v>213333333.33333334</v>
      </c>
      <c r="EB118" s="118">
        <f t="shared" si="750"/>
        <v>213333333.33333334</v>
      </c>
      <c r="EC118" s="118">
        <f t="shared" si="750"/>
        <v>213333333.33333334</v>
      </c>
      <c r="ED118" s="118">
        <f t="shared" si="750"/>
        <v>213333333.33333334</v>
      </c>
      <c r="EE118" s="118">
        <f t="shared" si="750"/>
        <v>213333333.33333334</v>
      </c>
      <c r="EF118" s="118">
        <f t="shared" si="750"/>
        <v>213333333.33333334</v>
      </c>
      <c r="EG118" s="118">
        <f t="shared" si="750"/>
        <v>213333333.33333334</v>
      </c>
      <c r="EH118" s="118">
        <f t="shared" si="750"/>
        <v>213333333.33333334</v>
      </c>
      <c r="EI118" s="118">
        <f t="shared" si="750"/>
        <v>213333333.33333334</v>
      </c>
      <c r="EJ118" s="118">
        <f t="shared" si="750"/>
        <v>213333333.33333334</v>
      </c>
      <c r="EK118" s="118">
        <f t="shared" si="750"/>
        <v>213333333.33333334</v>
      </c>
      <c r="EL118" s="118">
        <f t="shared" si="750"/>
        <v>213333333.33333334</v>
      </c>
      <c r="EM118" s="118">
        <f t="shared" si="750"/>
        <v>213333333.33333334</v>
      </c>
      <c r="EN118" s="118">
        <f t="shared" ref="EN118:FS118" si="751">+SUM(EO112:EZ112)</f>
        <v>213333333.33333334</v>
      </c>
      <c r="EO118" s="118">
        <f t="shared" si="751"/>
        <v>213333333.33333334</v>
      </c>
      <c r="EP118" s="118">
        <f t="shared" si="751"/>
        <v>213333333.33333334</v>
      </c>
      <c r="EQ118" s="118">
        <f t="shared" si="751"/>
        <v>213333333.33333334</v>
      </c>
      <c r="ER118" s="118">
        <f t="shared" si="751"/>
        <v>213333333.33333334</v>
      </c>
      <c r="ES118" s="118">
        <f t="shared" si="751"/>
        <v>213333333.33333334</v>
      </c>
      <c r="ET118" s="118">
        <f t="shared" si="751"/>
        <v>213333333.33333334</v>
      </c>
      <c r="EU118" s="118">
        <f t="shared" si="751"/>
        <v>213333333.33333334</v>
      </c>
      <c r="EV118" s="118">
        <f t="shared" si="751"/>
        <v>213333333.33333334</v>
      </c>
      <c r="EW118" s="118">
        <f t="shared" si="751"/>
        <v>213333333.33333334</v>
      </c>
      <c r="EX118" s="118">
        <f t="shared" si="751"/>
        <v>213333333.33333334</v>
      </c>
      <c r="EY118" s="118">
        <f t="shared" si="751"/>
        <v>213333333.33333334</v>
      </c>
      <c r="EZ118" s="118">
        <f t="shared" si="751"/>
        <v>213333333.33333334</v>
      </c>
      <c r="FA118" s="118">
        <f t="shared" si="751"/>
        <v>213333333.33333334</v>
      </c>
      <c r="FB118" s="118">
        <f t="shared" si="751"/>
        <v>213333333.33333334</v>
      </c>
      <c r="FC118" s="118">
        <f t="shared" si="751"/>
        <v>213333333.33333334</v>
      </c>
      <c r="FD118" s="118">
        <f t="shared" si="751"/>
        <v>213333333.33333334</v>
      </c>
      <c r="FE118" s="118">
        <f t="shared" si="751"/>
        <v>213333333.33333334</v>
      </c>
      <c r="FF118" s="118">
        <f t="shared" si="751"/>
        <v>213333333.33333334</v>
      </c>
      <c r="FG118" s="118">
        <f t="shared" si="751"/>
        <v>213333333.33333334</v>
      </c>
      <c r="FH118" s="118">
        <f t="shared" si="751"/>
        <v>213333333.33333334</v>
      </c>
      <c r="FI118" s="118">
        <f t="shared" si="751"/>
        <v>213333333.33333334</v>
      </c>
      <c r="FJ118" s="118">
        <f t="shared" si="751"/>
        <v>213333333.33333334</v>
      </c>
      <c r="FK118" s="118">
        <f t="shared" si="751"/>
        <v>213333333.33333334</v>
      </c>
      <c r="FL118" s="118">
        <f t="shared" si="751"/>
        <v>213333333.33333334</v>
      </c>
      <c r="FM118" s="118">
        <f t="shared" si="751"/>
        <v>213333333.33333334</v>
      </c>
      <c r="FN118" s="118">
        <f t="shared" si="751"/>
        <v>213333333.33333334</v>
      </c>
      <c r="FO118" s="118">
        <f t="shared" si="751"/>
        <v>213333333.33333334</v>
      </c>
      <c r="FP118" s="118">
        <f t="shared" si="751"/>
        <v>213333333.33333334</v>
      </c>
      <c r="FQ118" s="118">
        <f t="shared" si="751"/>
        <v>213333333.33333334</v>
      </c>
      <c r="FR118" s="118">
        <f t="shared" si="751"/>
        <v>213333333.33333334</v>
      </c>
      <c r="FS118" s="118">
        <f t="shared" si="751"/>
        <v>160000000</v>
      </c>
      <c r="FT118" s="118">
        <f t="shared" ref="FT118:GB118" si="752">+SUM(FU112:GF112)</f>
        <v>160000000</v>
      </c>
      <c r="FU118" s="118">
        <f t="shared" si="752"/>
        <v>160000000</v>
      </c>
      <c r="FV118" s="118">
        <f t="shared" si="752"/>
        <v>106666666.66666667</v>
      </c>
      <c r="FW118" s="118">
        <f t="shared" si="752"/>
        <v>106666666.66666667</v>
      </c>
      <c r="FX118" s="118">
        <f t="shared" si="752"/>
        <v>106666666.66666667</v>
      </c>
      <c r="FY118" s="118">
        <f t="shared" si="752"/>
        <v>53333333.333333336</v>
      </c>
      <c r="FZ118" s="118">
        <f t="shared" si="752"/>
        <v>53333333.333333336</v>
      </c>
      <c r="GA118" s="118">
        <f t="shared" si="752"/>
        <v>53333333.333333336</v>
      </c>
      <c r="GB118" s="118">
        <f t="shared" si="752"/>
        <v>0</v>
      </c>
    </row>
    <row r="119" spans="1:184" ht="16.2" thickBot="1" x14ac:dyDescent="0.35">
      <c r="A119" s="1007" t="s">
        <v>286</v>
      </c>
      <c r="DH119" s="118">
        <f>+DH116-DH118</f>
        <v>1086666666.6666667</v>
      </c>
      <c r="DI119" s="118">
        <f t="shared" ref="DI119:FT119" si="753">+DI116-DI118</f>
        <v>1086666666.6666667</v>
      </c>
      <c r="DJ119" s="118">
        <f t="shared" si="753"/>
        <v>1086666666.6666667</v>
      </c>
      <c r="DK119" s="118">
        <f t="shared" si="753"/>
        <v>1033333333.3333334</v>
      </c>
      <c r="DL119" s="118">
        <f t="shared" si="753"/>
        <v>1033333333.3333334</v>
      </c>
      <c r="DM119" s="118">
        <f t="shared" si="753"/>
        <v>1033333333.3333334</v>
      </c>
      <c r="DN119" s="118">
        <f t="shared" si="753"/>
        <v>980000000.00000012</v>
      </c>
      <c r="DO119" s="118">
        <f t="shared" si="753"/>
        <v>980000000.00000012</v>
      </c>
      <c r="DP119" s="118">
        <f t="shared" si="753"/>
        <v>980000000.00000012</v>
      </c>
      <c r="DQ119" s="118">
        <f t="shared" si="753"/>
        <v>926666666.66666687</v>
      </c>
      <c r="DR119" s="118">
        <f t="shared" si="753"/>
        <v>926666666.66666687</v>
      </c>
      <c r="DS119" s="118">
        <f t="shared" si="753"/>
        <v>926666666.66666687</v>
      </c>
      <c r="DT119" s="118">
        <f t="shared" si="753"/>
        <v>873333333.33333361</v>
      </c>
      <c r="DU119" s="118">
        <f t="shared" si="753"/>
        <v>873333333.33333361</v>
      </c>
      <c r="DV119" s="118">
        <f t="shared" si="753"/>
        <v>873333333.33333361</v>
      </c>
      <c r="DW119" s="118">
        <f t="shared" si="753"/>
        <v>820000000.00000024</v>
      </c>
      <c r="DX119" s="118">
        <f t="shared" si="753"/>
        <v>820000000.00000024</v>
      </c>
      <c r="DY119" s="118">
        <f t="shared" si="753"/>
        <v>820000000.00000024</v>
      </c>
      <c r="DZ119" s="118">
        <f t="shared" si="753"/>
        <v>766666666.66666687</v>
      </c>
      <c r="EA119" s="118">
        <f t="shared" si="753"/>
        <v>766666666.66666687</v>
      </c>
      <c r="EB119" s="118">
        <f t="shared" si="753"/>
        <v>766666666.66666687</v>
      </c>
      <c r="EC119" s="118">
        <f t="shared" si="753"/>
        <v>713333333.33333349</v>
      </c>
      <c r="ED119" s="118">
        <f t="shared" si="753"/>
        <v>713333333.33333349</v>
      </c>
      <c r="EE119" s="118">
        <f t="shared" si="753"/>
        <v>713333333.33333349</v>
      </c>
      <c r="EF119" s="118">
        <f t="shared" si="753"/>
        <v>660000000.00000012</v>
      </c>
      <c r="EG119" s="118">
        <f t="shared" si="753"/>
        <v>660000000.00000012</v>
      </c>
      <c r="EH119" s="118">
        <f t="shared" si="753"/>
        <v>660000000.00000012</v>
      </c>
      <c r="EI119" s="118">
        <f t="shared" si="753"/>
        <v>606666666.66666675</v>
      </c>
      <c r="EJ119" s="118">
        <f t="shared" si="753"/>
        <v>606666666.66666675</v>
      </c>
      <c r="EK119" s="118">
        <f t="shared" si="753"/>
        <v>606666666.66666675</v>
      </c>
      <c r="EL119" s="118">
        <f t="shared" si="753"/>
        <v>553333333.33333337</v>
      </c>
      <c r="EM119" s="118">
        <f t="shared" si="753"/>
        <v>553333333.33333337</v>
      </c>
      <c r="EN119" s="118">
        <f t="shared" si="753"/>
        <v>553333333.33333337</v>
      </c>
      <c r="EO119" s="118">
        <f t="shared" si="753"/>
        <v>500000000</v>
      </c>
      <c r="EP119" s="118">
        <f t="shared" si="753"/>
        <v>500000000</v>
      </c>
      <c r="EQ119" s="118">
        <f t="shared" si="753"/>
        <v>500000000</v>
      </c>
      <c r="ER119" s="118">
        <f t="shared" si="753"/>
        <v>446666666.66666663</v>
      </c>
      <c r="ES119" s="118">
        <f t="shared" si="753"/>
        <v>446666666.66666663</v>
      </c>
      <c r="ET119" s="118">
        <f t="shared" si="753"/>
        <v>446666666.66666663</v>
      </c>
      <c r="EU119" s="118">
        <f t="shared" si="753"/>
        <v>393333333.33333325</v>
      </c>
      <c r="EV119" s="118">
        <f t="shared" si="753"/>
        <v>393333333.33333325</v>
      </c>
      <c r="EW119" s="118">
        <f t="shared" si="753"/>
        <v>393333333.33333325</v>
      </c>
      <c r="EX119" s="118">
        <f t="shared" si="753"/>
        <v>339999999.99999988</v>
      </c>
      <c r="EY119" s="118">
        <f t="shared" si="753"/>
        <v>339999999.99999988</v>
      </c>
      <c r="EZ119" s="118">
        <f t="shared" si="753"/>
        <v>339999999.99999988</v>
      </c>
      <c r="FA119" s="118">
        <f t="shared" si="753"/>
        <v>286666666.66666663</v>
      </c>
      <c r="FB119" s="118">
        <f t="shared" si="753"/>
        <v>286666666.66666663</v>
      </c>
      <c r="FC119" s="118">
        <f t="shared" si="753"/>
        <v>286666666.66666663</v>
      </c>
      <c r="FD119" s="118">
        <f t="shared" si="753"/>
        <v>233333333.33333328</v>
      </c>
      <c r="FE119" s="118">
        <f t="shared" si="753"/>
        <v>233333333.33333328</v>
      </c>
      <c r="FF119" s="118">
        <f t="shared" si="753"/>
        <v>233333333.33333328</v>
      </c>
      <c r="FG119" s="118">
        <f t="shared" si="753"/>
        <v>179999999.99999997</v>
      </c>
      <c r="FH119" s="118">
        <f t="shared" si="753"/>
        <v>179999999.99999997</v>
      </c>
      <c r="FI119" s="118">
        <f t="shared" si="753"/>
        <v>179999999.99999997</v>
      </c>
      <c r="FJ119" s="118">
        <f t="shared" si="753"/>
        <v>126666666.66666666</v>
      </c>
      <c r="FK119" s="118">
        <f t="shared" si="753"/>
        <v>126666666.66666666</v>
      </c>
      <c r="FL119" s="118">
        <f t="shared" si="753"/>
        <v>126666666.66666666</v>
      </c>
      <c r="FM119" s="118">
        <f t="shared" si="753"/>
        <v>73333333.333333343</v>
      </c>
      <c r="FN119" s="118">
        <f t="shared" si="753"/>
        <v>73333333.333333343</v>
      </c>
      <c r="FO119" s="118">
        <f t="shared" si="753"/>
        <v>73333333.333333343</v>
      </c>
      <c r="FP119" s="118">
        <f t="shared" si="753"/>
        <v>20000000</v>
      </c>
      <c r="FQ119" s="118">
        <f t="shared" si="753"/>
        <v>20000000</v>
      </c>
      <c r="FR119" s="118">
        <f t="shared" si="753"/>
        <v>20000000</v>
      </c>
      <c r="FS119" s="118">
        <f t="shared" si="753"/>
        <v>20000000</v>
      </c>
      <c r="FT119" s="118">
        <f t="shared" si="753"/>
        <v>20000000</v>
      </c>
      <c r="FU119" s="118">
        <f t="shared" ref="FU119:GB119" si="754">+FU116-FU118</f>
        <v>20000000</v>
      </c>
      <c r="FV119" s="118">
        <f t="shared" si="754"/>
        <v>19999999.999999985</v>
      </c>
      <c r="FW119" s="118">
        <f t="shared" si="754"/>
        <v>19999999.999999985</v>
      </c>
      <c r="FX119" s="118">
        <f t="shared" si="754"/>
        <v>19999999.999999985</v>
      </c>
      <c r="FY119" s="118">
        <f t="shared" si="754"/>
        <v>19999999.999999978</v>
      </c>
      <c r="FZ119" s="118">
        <f t="shared" si="754"/>
        <v>19999999.999999978</v>
      </c>
      <c r="GA119" s="118">
        <f t="shared" si="754"/>
        <v>19999999.999999978</v>
      </c>
      <c r="GB119" s="118">
        <f t="shared" si="754"/>
        <v>0</v>
      </c>
    </row>
    <row r="120" spans="1:184" ht="16.2" thickBot="1" x14ac:dyDescent="0.35">
      <c r="A120"/>
      <c r="DH120" s="119"/>
      <c r="DI120" s="119"/>
      <c r="DJ120" s="119"/>
      <c r="DK120" s="119"/>
      <c r="DL120" s="119"/>
      <c r="DM120" s="119"/>
      <c r="DN120" s="119"/>
      <c r="DO120" s="119"/>
      <c r="DP120" s="119"/>
      <c r="DQ120" s="119"/>
      <c r="DR120" s="119"/>
      <c r="DS120" s="119"/>
      <c r="DT120" s="119"/>
      <c r="DU120" s="119"/>
      <c r="DV120" s="119"/>
      <c r="DW120" s="119"/>
      <c r="DX120" s="119"/>
      <c r="DY120" s="119"/>
      <c r="DZ120" s="119"/>
      <c r="EA120" s="119"/>
      <c r="EB120" s="119"/>
      <c r="EC120" s="119"/>
      <c r="ED120" s="119"/>
      <c r="EE120" s="119"/>
      <c r="EF120" s="119"/>
      <c r="EG120" s="119"/>
      <c r="EH120" s="119"/>
      <c r="EI120" s="119"/>
      <c r="EJ120" s="119"/>
      <c r="EK120" s="119"/>
      <c r="EL120" s="119"/>
      <c r="EM120" s="119"/>
      <c r="EN120" s="119"/>
      <c r="EO120" s="119"/>
      <c r="EP120" s="119"/>
      <c r="EQ120" s="119"/>
      <c r="ER120" s="119"/>
      <c r="ES120" s="119"/>
      <c r="ET120" s="119"/>
      <c r="EU120" s="119"/>
      <c r="EV120" s="119"/>
      <c r="EW120" s="119"/>
      <c r="EX120" s="119"/>
      <c r="EY120" s="119"/>
      <c r="EZ120" s="119"/>
      <c r="FA120" s="119"/>
      <c r="FB120" s="119"/>
      <c r="FC120" s="119"/>
      <c r="FD120" s="119"/>
      <c r="FE120" s="119"/>
      <c r="FF120" s="119"/>
      <c r="FG120" s="119"/>
      <c r="FH120" s="119"/>
      <c r="FI120" s="119"/>
      <c r="FJ120" s="119"/>
      <c r="FK120" s="119"/>
      <c r="FL120" s="119"/>
      <c r="FM120" s="119"/>
      <c r="FN120" s="119"/>
      <c r="FO120" s="119"/>
      <c r="FP120" s="119"/>
      <c r="FQ120" s="119"/>
      <c r="FR120" s="119"/>
      <c r="FS120" s="119"/>
      <c r="FT120" s="119"/>
      <c r="FU120" s="119"/>
      <c r="FV120" s="119"/>
      <c r="FW120" s="119"/>
      <c r="FX120" s="119"/>
      <c r="FY120" s="119"/>
      <c r="FZ120" s="119"/>
      <c r="GA120" s="119"/>
      <c r="GB120" s="119"/>
    </row>
    <row r="121" spans="1:184" ht="16.2" thickBot="1" x14ac:dyDescent="0.35">
      <c r="A121" s="1007" t="s">
        <v>287</v>
      </c>
      <c r="DH121" s="118">
        <f>+(DI113/30)*11</f>
        <v>6284055.555555555</v>
      </c>
      <c r="DI121" s="118">
        <f t="shared" ref="DI121:EN121" si="755">+((DI113/30)*19)+((DJ113/30)*11)</f>
        <v>17138333.333333332</v>
      </c>
      <c r="DJ121" s="118">
        <f t="shared" si="755"/>
        <v>17138333.333333332</v>
      </c>
      <c r="DK121" s="118">
        <f t="shared" si="755"/>
        <v>16880525.925925925</v>
      </c>
      <c r="DL121" s="118">
        <f t="shared" si="755"/>
        <v>16435222.222222224</v>
      </c>
      <c r="DM121" s="118">
        <f t="shared" si="755"/>
        <v>16435222.222222224</v>
      </c>
      <c r="DN121" s="118">
        <f t="shared" si="755"/>
        <v>16177414.814814817</v>
      </c>
      <c r="DO121" s="118">
        <f t="shared" si="755"/>
        <v>15732111.111111116</v>
      </c>
      <c r="DP121" s="118">
        <f t="shared" si="755"/>
        <v>15732111.111111116</v>
      </c>
      <c r="DQ121" s="118">
        <f t="shared" si="755"/>
        <v>15474303.703703709</v>
      </c>
      <c r="DR121" s="118">
        <f t="shared" si="755"/>
        <v>15029000.000000004</v>
      </c>
      <c r="DS121" s="118">
        <f t="shared" si="755"/>
        <v>15029000.000000004</v>
      </c>
      <c r="DT121" s="118">
        <f t="shared" si="755"/>
        <v>14771192.592592597</v>
      </c>
      <c r="DU121" s="118">
        <f t="shared" si="755"/>
        <v>14325888.888888894</v>
      </c>
      <c r="DV121" s="118">
        <f t="shared" si="755"/>
        <v>14325888.888888894</v>
      </c>
      <c r="DW121" s="118">
        <f t="shared" si="755"/>
        <v>14068081.481481485</v>
      </c>
      <c r="DX121" s="118">
        <f t="shared" si="755"/>
        <v>13622777.77777778</v>
      </c>
      <c r="DY121" s="118">
        <f t="shared" si="755"/>
        <v>13622777.77777778</v>
      </c>
      <c r="DZ121" s="118">
        <f t="shared" si="755"/>
        <v>13364970.370370373</v>
      </c>
      <c r="EA121" s="118">
        <f t="shared" si="755"/>
        <v>12919666.666666672</v>
      </c>
      <c r="EB121" s="118">
        <f t="shared" si="755"/>
        <v>12919666.666666672</v>
      </c>
      <c r="EC121" s="118">
        <f t="shared" si="755"/>
        <v>12661859.259259261</v>
      </c>
      <c r="ED121" s="118">
        <f t="shared" si="755"/>
        <v>12216555.555555558</v>
      </c>
      <c r="EE121" s="118">
        <f t="shared" si="755"/>
        <v>12216555.555555558</v>
      </c>
      <c r="EF121" s="118">
        <f t="shared" si="755"/>
        <v>11958748.148148149</v>
      </c>
      <c r="EG121" s="118">
        <f t="shared" si="755"/>
        <v>11513444.444444446</v>
      </c>
      <c r="EH121" s="118">
        <f t="shared" si="755"/>
        <v>11513444.444444446</v>
      </c>
      <c r="EI121" s="118">
        <f t="shared" si="755"/>
        <v>11255637.037037039</v>
      </c>
      <c r="EJ121" s="118">
        <f t="shared" si="755"/>
        <v>10810333.333333336</v>
      </c>
      <c r="EK121" s="118">
        <f t="shared" si="755"/>
        <v>10810333.333333336</v>
      </c>
      <c r="EL121" s="118">
        <f t="shared" si="755"/>
        <v>10552525.925925929</v>
      </c>
      <c r="EM121" s="118">
        <f t="shared" si="755"/>
        <v>10107222.222222224</v>
      </c>
      <c r="EN121" s="118">
        <f t="shared" si="755"/>
        <v>10107222.222222224</v>
      </c>
      <c r="EO121" s="118">
        <f t="shared" ref="EO121:FT121" si="756">+((EO113/30)*19)+((EP113/30)*11)</f>
        <v>9849414.8148148153</v>
      </c>
      <c r="EP121" s="118">
        <f t="shared" si="756"/>
        <v>9404111.1111111119</v>
      </c>
      <c r="EQ121" s="118">
        <f t="shared" si="756"/>
        <v>9404111.1111111119</v>
      </c>
      <c r="ER121" s="118">
        <f t="shared" si="756"/>
        <v>9146303.7037037034</v>
      </c>
      <c r="ES121" s="118">
        <f t="shared" si="756"/>
        <v>8701000</v>
      </c>
      <c r="ET121" s="118">
        <f t="shared" si="756"/>
        <v>8701000</v>
      </c>
      <c r="EU121" s="118">
        <f t="shared" si="756"/>
        <v>8443192.5925925933</v>
      </c>
      <c r="EV121" s="118">
        <f t="shared" si="756"/>
        <v>7997888.888888889</v>
      </c>
      <c r="EW121" s="118">
        <f t="shared" si="756"/>
        <v>7997888.888888889</v>
      </c>
      <c r="EX121" s="118">
        <f t="shared" si="756"/>
        <v>7740081.4814814813</v>
      </c>
      <c r="EY121" s="118">
        <f t="shared" si="756"/>
        <v>7294777.7777777771</v>
      </c>
      <c r="EZ121" s="118">
        <f t="shared" si="756"/>
        <v>7294777.7777777771</v>
      </c>
      <c r="FA121" s="118">
        <f t="shared" si="756"/>
        <v>7036970.3703703694</v>
      </c>
      <c r="FB121" s="118">
        <f t="shared" si="756"/>
        <v>6591666.666666666</v>
      </c>
      <c r="FC121" s="118">
        <f t="shared" si="756"/>
        <v>6591666.666666666</v>
      </c>
      <c r="FD121" s="118">
        <f t="shared" si="756"/>
        <v>6333859.2592592584</v>
      </c>
      <c r="FE121" s="118">
        <f t="shared" si="756"/>
        <v>5888555.555555555</v>
      </c>
      <c r="FF121" s="118">
        <f t="shared" si="756"/>
        <v>5888555.555555555</v>
      </c>
      <c r="FG121" s="118">
        <f t="shared" si="756"/>
        <v>5630748.1481481474</v>
      </c>
      <c r="FH121" s="118">
        <f t="shared" si="756"/>
        <v>5185444.444444444</v>
      </c>
      <c r="FI121" s="118">
        <f t="shared" si="756"/>
        <v>5185444.444444444</v>
      </c>
      <c r="FJ121" s="118">
        <f t="shared" si="756"/>
        <v>4927637.0370370373</v>
      </c>
      <c r="FK121" s="118">
        <f t="shared" si="756"/>
        <v>4482333.333333333</v>
      </c>
      <c r="FL121" s="118">
        <f t="shared" si="756"/>
        <v>4482333.333333333</v>
      </c>
      <c r="FM121" s="118">
        <f t="shared" si="756"/>
        <v>4224525.9259259263</v>
      </c>
      <c r="FN121" s="118">
        <f t="shared" si="756"/>
        <v>3779222.2222222229</v>
      </c>
      <c r="FO121" s="118">
        <f t="shared" si="756"/>
        <v>3779222.2222222229</v>
      </c>
      <c r="FP121" s="118">
        <f t="shared" si="756"/>
        <v>3521414.8148148153</v>
      </c>
      <c r="FQ121" s="118">
        <f t="shared" si="756"/>
        <v>3076111.1111111119</v>
      </c>
      <c r="FR121" s="118">
        <f t="shared" si="756"/>
        <v>3076111.1111111119</v>
      </c>
      <c r="FS121" s="118">
        <f t="shared" si="756"/>
        <v>2818303.7037037043</v>
      </c>
      <c r="FT121" s="118">
        <f t="shared" si="756"/>
        <v>2373000</v>
      </c>
      <c r="FU121" s="118">
        <f t="shared" ref="FU121:GB121" si="757">+((FU113/30)*19)+((FV113/30)*11)</f>
        <v>2373000</v>
      </c>
      <c r="FV121" s="118">
        <f t="shared" si="757"/>
        <v>2115192.5925925924</v>
      </c>
      <c r="FW121" s="118">
        <f t="shared" si="757"/>
        <v>1669888.8888888885</v>
      </c>
      <c r="FX121" s="118">
        <f t="shared" si="757"/>
        <v>1669888.8888888885</v>
      </c>
      <c r="FY121" s="118">
        <f t="shared" si="757"/>
        <v>1412081.4814814813</v>
      </c>
      <c r="FZ121" s="118">
        <f t="shared" si="757"/>
        <v>966777.7777777774</v>
      </c>
      <c r="GA121" s="118">
        <f t="shared" si="757"/>
        <v>966777.7777777774</v>
      </c>
      <c r="GB121" s="118">
        <f t="shared" si="757"/>
        <v>612292.59259259235</v>
      </c>
    </row>
    <row r="122" spans="1:184" x14ac:dyDescent="0.3">
      <c r="A122"/>
      <c r="DH122" s="119"/>
      <c r="DI122" s="119"/>
      <c r="DJ122" s="119"/>
      <c r="DK122" s="119"/>
      <c r="DL122" s="119"/>
      <c r="DM122" s="119"/>
      <c r="DN122" s="119"/>
      <c r="DO122" s="119"/>
      <c r="DP122" s="119"/>
      <c r="DQ122" s="119"/>
      <c r="DR122" s="119"/>
      <c r="DS122" s="119"/>
      <c r="DT122" s="119"/>
      <c r="DU122" s="119"/>
      <c r="DV122" s="119"/>
      <c r="DW122" s="119"/>
      <c r="DX122" s="119"/>
      <c r="DY122" s="119"/>
      <c r="DZ122" s="119"/>
      <c r="EA122" s="119"/>
      <c r="EB122" s="119"/>
      <c r="EC122" s="119"/>
      <c r="ED122" s="119"/>
      <c r="EE122" s="119"/>
      <c r="EF122" s="119"/>
      <c r="EG122" s="119"/>
      <c r="EH122" s="119"/>
      <c r="EI122" s="119"/>
      <c r="EJ122" s="119"/>
      <c r="EK122" s="119"/>
      <c r="EL122" s="119"/>
      <c r="EM122" s="119"/>
      <c r="EN122" s="119"/>
      <c r="EO122" s="119"/>
      <c r="EP122" s="119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19"/>
      <c r="FA122" s="119"/>
      <c r="FB122" s="119"/>
      <c r="FC122" s="119"/>
      <c r="FD122" s="119"/>
      <c r="FE122" s="119"/>
      <c r="FF122" s="119"/>
      <c r="FG122" s="119"/>
      <c r="FH122" s="119"/>
      <c r="FI122" s="119"/>
      <c r="FJ122" s="119"/>
      <c r="FK122" s="119"/>
      <c r="FL122" s="119"/>
      <c r="FM122" s="119"/>
      <c r="FN122" s="119"/>
      <c r="FO122" s="119"/>
      <c r="FP122" s="119"/>
      <c r="FQ122" s="119"/>
      <c r="FR122" s="119"/>
      <c r="FS122" s="119"/>
      <c r="FT122" s="119"/>
      <c r="FU122" s="119"/>
      <c r="FV122" s="119"/>
      <c r="FW122" s="119"/>
      <c r="FX122" s="119"/>
      <c r="FY122" s="119"/>
      <c r="FZ122" s="119"/>
      <c r="GA122" s="119"/>
      <c r="GB122" s="119"/>
    </row>
    <row r="123" spans="1:184" ht="16.2" thickBot="1" x14ac:dyDescent="0.35">
      <c r="A123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9"/>
      <c r="FJ123" s="119"/>
      <c r="FK123" s="119"/>
      <c r="FL123" s="119"/>
      <c r="FM123" s="119"/>
      <c r="FN123" s="119"/>
      <c r="FO123" s="119"/>
      <c r="FP123" s="119"/>
      <c r="FQ123" s="119"/>
      <c r="FR123" s="119"/>
      <c r="FS123" s="119"/>
      <c r="FT123" s="119"/>
      <c r="FU123" s="119"/>
      <c r="FV123" s="119"/>
      <c r="FW123" s="119"/>
      <c r="FX123" s="119"/>
      <c r="FY123" s="119"/>
      <c r="FZ123" s="119"/>
      <c r="GA123" s="119"/>
      <c r="GB123" s="119"/>
    </row>
    <row r="124" spans="1:184" ht="16.2" thickBot="1" x14ac:dyDescent="0.35">
      <c r="A124" s="1007" t="s">
        <v>288</v>
      </c>
      <c r="DH124" s="118">
        <f>+SUM(DH121:GB121)</f>
        <v>651784000</v>
      </c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9"/>
      <c r="FJ124" s="119"/>
      <c r="FK124" s="119"/>
      <c r="FL124" s="119"/>
      <c r="FM124" s="119"/>
      <c r="FN124" s="119"/>
      <c r="FO124" s="119"/>
      <c r="FP124" s="119"/>
      <c r="FQ124" s="119"/>
      <c r="FR124" s="119"/>
      <c r="FS124" s="119"/>
      <c r="FT124" s="119"/>
      <c r="FU124" s="119"/>
      <c r="FV124" s="119"/>
      <c r="FW124" s="119"/>
      <c r="FX124" s="119"/>
      <c r="FY124" s="119"/>
      <c r="FZ124" s="119"/>
      <c r="GA124" s="119"/>
      <c r="GB124" s="119"/>
    </row>
    <row r="125" spans="1:184" ht="16.2" thickBot="1" x14ac:dyDescent="0.35">
      <c r="A125" s="1007" t="s">
        <v>289</v>
      </c>
      <c r="DH125" s="118">
        <f>+SUM(DH113:GB113)</f>
        <v>651784000</v>
      </c>
      <c r="DI125" s="119"/>
      <c r="DJ125" s="119"/>
      <c r="DK125" s="119"/>
      <c r="DL125" s="119"/>
      <c r="DM125" s="119"/>
      <c r="DN125" s="119"/>
      <c r="DO125" s="119"/>
      <c r="DP125" s="119"/>
      <c r="DQ125" s="119"/>
      <c r="DR125" s="119"/>
      <c r="DS125" s="119"/>
      <c r="DT125" s="119"/>
      <c r="DU125" s="119"/>
      <c r="DV125" s="119"/>
      <c r="DW125" s="119"/>
      <c r="DX125" s="119"/>
      <c r="DY125" s="119"/>
      <c r="DZ125" s="119"/>
      <c r="EA125" s="119"/>
      <c r="EB125" s="119"/>
      <c r="EC125" s="119"/>
      <c r="ED125" s="119"/>
      <c r="EE125" s="119"/>
      <c r="EF125" s="119"/>
      <c r="EG125" s="119"/>
      <c r="EH125" s="119"/>
      <c r="EI125" s="119"/>
      <c r="EJ125" s="119"/>
      <c r="EK125" s="119"/>
      <c r="EL125" s="119"/>
      <c r="EM125" s="119"/>
      <c r="EN125" s="119"/>
      <c r="EO125" s="119"/>
      <c r="EP125" s="119"/>
      <c r="EQ125" s="119"/>
      <c r="ER125" s="119"/>
      <c r="ES125" s="119"/>
      <c r="ET125" s="119"/>
      <c r="EU125" s="119"/>
      <c r="EV125" s="119"/>
      <c r="EW125" s="119"/>
      <c r="EX125" s="119"/>
      <c r="EY125" s="119"/>
      <c r="EZ125" s="119"/>
      <c r="FA125" s="119"/>
      <c r="FB125" s="119"/>
      <c r="FC125" s="119"/>
      <c r="FD125" s="119"/>
      <c r="FE125" s="119"/>
      <c r="FF125" s="119"/>
      <c r="FG125" s="119"/>
      <c r="FH125" s="119"/>
      <c r="FI125" s="119"/>
      <c r="FJ125" s="119"/>
      <c r="FK125" s="119"/>
      <c r="FL125" s="119"/>
      <c r="FM125" s="119"/>
      <c r="FN125" s="119"/>
      <c r="FO125" s="119"/>
      <c r="FP125" s="119"/>
      <c r="FQ125" s="119"/>
      <c r="FR125" s="119"/>
      <c r="FS125" s="119"/>
      <c r="FT125" s="119"/>
      <c r="FU125" s="119"/>
      <c r="FV125" s="119"/>
      <c r="FW125" s="119"/>
      <c r="FX125" s="119"/>
      <c r="FY125" s="119"/>
      <c r="FZ125" s="119"/>
      <c r="GA125" s="119"/>
      <c r="GB125" s="119"/>
    </row>
    <row r="126" spans="1:184" x14ac:dyDescent="0.3">
      <c r="A126" t="s">
        <v>298</v>
      </c>
      <c r="DH126" s="118">
        <f>+DH124-DH125</f>
        <v>0</v>
      </c>
      <c r="DI126" s="119"/>
      <c r="DJ126" s="119"/>
      <c r="DK126" s="119"/>
      <c r="DL126" s="119"/>
      <c r="DM126" s="119"/>
      <c r="DN126" s="119"/>
      <c r="DO126" s="119"/>
      <c r="DP126" s="119"/>
      <c r="DQ126" s="119"/>
      <c r="DR126" s="119"/>
      <c r="DS126" s="119"/>
      <c r="DT126" s="119"/>
      <c r="DU126" s="119"/>
      <c r="DV126" s="119"/>
      <c r="DW126" s="119"/>
      <c r="DX126" s="119"/>
      <c r="DY126" s="119"/>
      <c r="DZ126" s="119"/>
      <c r="EA126" s="119"/>
      <c r="EB126" s="119"/>
      <c r="EC126" s="119"/>
      <c r="ED126" s="119"/>
      <c r="EE126" s="119"/>
      <c r="EF126" s="119"/>
      <c r="EG126" s="119"/>
      <c r="EH126" s="119"/>
      <c r="EI126" s="119"/>
      <c r="EJ126" s="119"/>
      <c r="EK126" s="119"/>
      <c r="EL126" s="119"/>
      <c r="EM126" s="119"/>
      <c r="EN126" s="119"/>
      <c r="EO126" s="119"/>
      <c r="EP126" s="119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19"/>
      <c r="FA126" s="119"/>
      <c r="FB126" s="119"/>
      <c r="FC126" s="119"/>
      <c r="FD126" s="119"/>
      <c r="FE126" s="119"/>
      <c r="FF126" s="119"/>
      <c r="FG126" s="119"/>
      <c r="FH126" s="119"/>
      <c r="FI126" s="119"/>
      <c r="FJ126" s="119"/>
      <c r="FK126" s="119"/>
      <c r="FL126" s="119"/>
      <c r="FM126" s="119"/>
      <c r="FN126" s="119"/>
      <c r="FO126" s="119"/>
      <c r="FP126" s="119"/>
      <c r="FQ126" s="119"/>
      <c r="FR126" s="119"/>
      <c r="FS126" s="119"/>
      <c r="FT126" s="119"/>
      <c r="FU126" s="119"/>
      <c r="FV126" s="119"/>
      <c r="FW126" s="119"/>
      <c r="FX126" s="119"/>
      <c r="FY126" s="119"/>
      <c r="FZ126" s="119"/>
      <c r="GA126" s="119"/>
      <c r="GB126" s="119"/>
    </row>
    <row r="127" spans="1:184" x14ac:dyDescent="0.3">
      <c r="A127"/>
      <c r="FC127" s="5"/>
    </row>
    <row r="129" spans="1:158" x14ac:dyDescent="0.3">
      <c r="A129" s="676" t="s">
        <v>316</v>
      </c>
    </row>
    <row r="130" spans="1:158" ht="16.8" customHeight="1" x14ac:dyDescent="0.3">
      <c r="A130" s="3"/>
    </row>
    <row r="131" spans="1:158" ht="16.2" thickBot="1" x14ac:dyDescent="0.35">
      <c r="A131" s="128" t="s">
        <v>274</v>
      </c>
      <c r="DF131" s="1009">
        <v>12</v>
      </c>
      <c r="DG131"/>
    </row>
    <row r="132" spans="1:158" ht="16.2" thickBot="1" x14ac:dyDescent="0.35">
      <c r="A132" s="170" t="s">
        <v>319</v>
      </c>
      <c r="DF132" s="1010">
        <f>+DATA!B545*60%</f>
        <v>1590000000</v>
      </c>
      <c r="DG132"/>
      <c r="FB132"/>
    </row>
    <row r="133" spans="1:158" ht="16.2" thickBot="1" x14ac:dyDescent="0.35">
      <c r="A133" s="128" t="s">
        <v>276</v>
      </c>
      <c r="DF133" s="1011">
        <v>0.25</v>
      </c>
      <c r="DG133" t="s">
        <v>321</v>
      </c>
      <c r="FB133"/>
    </row>
    <row r="134" spans="1:158" ht="16.2" thickBot="1" x14ac:dyDescent="0.35">
      <c r="A134" s="170" t="s">
        <v>317</v>
      </c>
      <c r="DF134" s="1011">
        <f>+DF133/12</f>
        <v>2.0833333333333332E-2</v>
      </c>
      <c r="DG134"/>
      <c r="FB134"/>
    </row>
    <row r="135" spans="1:158" ht="16.2" thickBot="1" x14ac:dyDescent="0.35">
      <c r="A135" s="170" t="s">
        <v>318</v>
      </c>
      <c r="FB135" s="1009">
        <v>250000000</v>
      </c>
    </row>
    <row r="136" spans="1:158" ht="16.2" thickBot="1" x14ac:dyDescent="0.35">
      <c r="A136" s="170" t="s">
        <v>320</v>
      </c>
      <c r="DF136" s="1009">
        <v>48</v>
      </c>
      <c r="FB136"/>
    </row>
    <row r="137" spans="1:158" x14ac:dyDescent="0.3">
      <c r="A137" s="3"/>
      <c r="FB137"/>
    </row>
    <row r="138" spans="1:158" ht="16.2" thickBot="1" x14ac:dyDescent="0.35">
      <c r="A138" s="3"/>
    </row>
    <row r="139" spans="1:158" ht="16.2" thickBot="1" x14ac:dyDescent="0.35">
      <c r="A139" s="30" t="s">
        <v>322</v>
      </c>
      <c r="DF139" s="16">
        <f>+DF132</f>
        <v>1590000000</v>
      </c>
    </row>
    <row r="140" spans="1:158" ht="16.2" thickBot="1" x14ac:dyDescent="0.35">
      <c r="A140" s="30" t="s">
        <v>325</v>
      </c>
      <c r="DG140" s="16">
        <v>1</v>
      </c>
      <c r="DH140" s="16">
        <f>+DG140+1</f>
        <v>2</v>
      </c>
      <c r="DI140" s="16">
        <f t="shared" ref="DI140:FB140" si="758">+DH140+1</f>
        <v>3</v>
      </c>
      <c r="DJ140" s="16">
        <f t="shared" si="758"/>
        <v>4</v>
      </c>
      <c r="DK140" s="16">
        <f t="shared" si="758"/>
        <v>5</v>
      </c>
      <c r="DL140" s="16">
        <f t="shared" si="758"/>
        <v>6</v>
      </c>
      <c r="DM140" s="16">
        <f t="shared" si="758"/>
        <v>7</v>
      </c>
      <c r="DN140" s="16">
        <f t="shared" si="758"/>
        <v>8</v>
      </c>
      <c r="DO140" s="16">
        <f t="shared" si="758"/>
        <v>9</v>
      </c>
      <c r="DP140" s="16">
        <f t="shared" si="758"/>
        <v>10</v>
      </c>
      <c r="DQ140" s="16">
        <f t="shared" si="758"/>
        <v>11</v>
      </c>
      <c r="DR140" s="16">
        <f t="shared" si="758"/>
        <v>12</v>
      </c>
      <c r="DS140" s="16">
        <f t="shared" si="758"/>
        <v>13</v>
      </c>
      <c r="DT140" s="16">
        <f t="shared" si="758"/>
        <v>14</v>
      </c>
      <c r="DU140" s="16">
        <f t="shared" si="758"/>
        <v>15</v>
      </c>
      <c r="DV140" s="16">
        <f t="shared" si="758"/>
        <v>16</v>
      </c>
      <c r="DW140" s="16">
        <f t="shared" si="758"/>
        <v>17</v>
      </c>
      <c r="DX140" s="16">
        <f t="shared" si="758"/>
        <v>18</v>
      </c>
      <c r="DY140" s="16">
        <f t="shared" si="758"/>
        <v>19</v>
      </c>
      <c r="DZ140" s="16">
        <f t="shared" si="758"/>
        <v>20</v>
      </c>
      <c r="EA140" s="16">
        <f t="shared" si="758"/>
        <v>21</v>
      </c>
      <c r="EB140" s="16">
        <f t="shared" si="758"/>
        <v>22</v>
      </c>
      <c r="EC140" s="16">
        <f t="shared" si="758"/>
        <v>23</v>
      </c>
      <c r="ED140" s="16">
        <f t="shared" si="758"/>
        <v>24</v>
      </c>
      <c r="EE140" s="16">
        <f t="shared" si="758"/>
        <v>25</v>
      </c>
      <c r="EF140" s="16">
        <f t="shared" si="758"/>
        <v>26</v>
      </c>
      <c r="EG140" s="16">
        <f t="shared" si="758"/>
        <v>27</v>
      </c>
      <c r="EH140" s="16">
        <f t="shared" si="758"/>
        <v>28</v>
      </c>
      <c r="EI140" s="16">
        <f t="shared" si="758"/>
        <v>29</v>
      </c>
      <c r="EJ140" s="16">
        <f t="shared" si="758"/>
        <v>30</v>
      </c>
      <c r="EK140" s="16">
        <f t="shared" si="758"/>
        <v>31</v>
      </c>
      <c r="EL140" s="16">
        <f t="shared" si="758"/>
        <v>32</v>
      </c>
      <c r="EM140" s="16">
        <f t="shared" si="758"/>
        <v>33</v>
      </c>
      <c r="EN140" s="16">
        <f t="shared" si="758"/>
        <v>34</v>
      </c>
      <c r="EO140" s="16">
        <f t="shared" si="758"/>
        <v>35</v>
      </c>
      <c r="EP140" s="16">
        <f t="shared" si="758"/>
        <v>36</v>
      </c>
      <c r="EQ140" s="16">
        <f t="shared" si="758"/>
        <v>37</v>
      </c>
      <c r="ER140" s="16">
        <f t="shared" si="758"/>
        <v>38</v>
      </c>
      <c r="ES140" s="16">
        <f t="shared" si="758"/>
        <v>39</v>
      </c>
      <c r="ET140" s="16">
        <f t="shared" si="758"/>
        <v>40</v>
      </c>
      <c r="EU140" s="16">
        <f t="shared" si="758"/>
        <v>41</v>
      </c>
      <c r="EV140" s="16">
        <f t="shared" si="758"/>
        <v>42</v>
      </c>
      <c r="EW140" s="16">
        <f t="shared" si="758"/>
        <v>43</v>
      </c>
      <c r="EX140" s="16">
        <f t="shared" si="758"/>
        <v>44</v>
      </c>
      <c r="EY140" s="16">
        <f t="shared" si="758"/>
        <v>45</v>
      </c>
      <c r="EZ140" s="16">
        <f t="shared" si="758"/>
        <v>46</v>
      </c>
      <c r="FA140" s="16">
        <f t="shared" si="758"/>
        <v>47</v>
      </c>
      <c r="FB140" s="16">
        <f t="shared" si="758"/>
        <v>48</v>
      </c>
    </row>
    <row r="141" spans="1:158" ht="16.2" thickBot="1" x14ac:dyDescent="0.35">
      <c r="A141" s="30" t="s">
        <v>309</v>
      </c>
      <c r="DG141" s="425">
        <f>+PMT($DF$134,$DF$136,-$DF$139,$FB$135)</f>
        <v>49638885.144346491</v>
      </c>
      <c r="DH141" s="425">
        <f t="shared" ref="DH141:FB141" si="759">+PMT($DF$134,$DF$136,-$DF$139,$FB$135)</f>
        <v>49638885.144346491</v>
      </c>
      <c r="DI141" s="425">
        <f t="shared" si="759"/>
        <v>49638885.144346491</v>
      </c>
      <c r="DJ141" s="425">
        <f t="shared" si="759"/>
        <v>49638885.144346491</v>
      </c>
      <c r="DK141" s="425">
        <f t="shared" si="759"/>
        <v>49638885.144346491</v>
      </c>
      <c r="DL141" s="425">
        <f t="shared" si="759"/>
        <v>49638885.144346491</v>
      </c>
      <c r="DM141" s="425">
        <f t="shared" si="759"/>
        <v>49638885.144346491</v>
      </c>
      <c r="DN141" s="425">
        <f t="shared" si="759"/>
        <v>49638885.144346491</v>
      </c>
      <c r="DO141" s="425">
        <f t="shared" si="759"/>
        <v>49638885.144346491</v>
      </c>
      <c r="DP141" s="425">
        <f t="shared" si="759"/>
        <v>49638885.144346491</v>
      </c>
      <c r="DQ141" s="425">
        <f t="shared" si="759"/>
        <v>49638885.144346491</v>
      </c>
      <c r="DR141" s="425">
        <f t="shared" si="759"/>
        <v>49638885.144346491</v>
      </c>
      <c r="DS141" s="425">
        <f t="shared" si="759"/>
        <v>49638885.144346491</v>
      </c>
      <c r="DT141" s="425">
        <f t="shared" si="759"/>
        <v>49638885.144346491</v>
      </c>
      <c r="DU141" s="425">
        <f t="shared" si="759"/>
        <v>49638885.144346491</v>
      </c>
      <c r="DV141" s="425">
        <f t="shared" si="759"/>
        <v>49638885.144346491</v>
      </c>
      <c r="DW141" s="425">
        <f t="shared" si="759"/>
        <v>49638885.144346491</v>
      </c>
      <c r="DX141" s="425">
        <f t="shared" si="759"/>
        <v>49638885.144346491</v>
      </c>
      <c r="DY141" s="425">
        <f t="shared" si="759"/>
        <v>49638885.144346491</v>
      </c>
      <c r="DZ141" s="425">
        <f t="shared" si="759"/>
        <v>49638885.144346491</v>
      </c>
      <c r="EA141" s="425">
        <f t="shared" si="759"/>
        <v>49638885.144346491</v>
      </c>
      <c r="EB141" s="425">
        <f t="shared" si="759"/>
        <v>49638885.144346491</v>
      </c>
      <c r="EC141" s="425">
        <f t="shared" si="759"/>
        <v>49638885.144346491</v>
      </c>
      <c r="ED141" s="425">
        <f t="shared" si="759"/>
        <v>49638885.144346491</v>
      </c>
      <c r="EE141" s="425">
        <f t="shared" si="759"/>
        <v>49638885.144346491</v>
      </c>
      <c r="EF141" s="425">
        <f t="shared" si="759"/>
        <v>49638885.144346491</v>
      </c>
      <c r="EG141" s="425">
        <f t="shared" si="759"/>
        <v>49638885.144346491</v>
      </c>
      <c r="EH141" s="425">
        <f t="shared" si="759"/>
        <v>49638885.144346491</v>
      </c>
      <c r="EI141" s="425">
        <f t="shared" si="759"/>
        <v>49638885.144346491</v>
      </c>
      <c r="EJ141" s="425">
        <f t="shared" si="759"/>
        <v>49638885.144346491</v>
      </c>
      <c r="EK141" s="425">
        <f t="shared" si="759"/>
        <v>49638885.144346491</v>
      </c>
      <c r="EL141" s="425">
        <f t="shared" si="759"/>
        <v>49638885.144346491</v>
      </c>
      <c r="EM141" s="425">
        <f t="shared" si="759"/>
        <v>49638885.144346491</v>
      </c>
      <c r="EN141" s="425">
        <f t="shared" si="759"/>
        <v>49638885.144346491</v>
      </c>
      <c r="EO141" s="425">
        <f t="shared" si="759"/>
        <v>49638885.144346491</v>
      </c>
      <c r="EP141" s="425">
        <f t="shared" si="759"/>
        <v>49638885.144346491</v>
      </c>
      <c r="EQ141" s="425">
        <f t="shared" si="759"/>
        <v>49638885.144346491</v>
      </c>
      <c r="ER141" s="425">
        <f t="shared" si="759"/>
        <v>49638885.144346491</v>
      </c>
      <c r="ES141" s="425">
        <f t="shared" si="759"/>
        <v>49638885.144346491</v>
      </c>
      <c r="ET141" s="425">
        <f t="shared" si="759"/>
        <v>49638885.144346491</v>
      </c>
      <c r="EU141" s="425">
        <f t="shared" si="759"/>
        <v>49638885.144346491</v>
      </c>
      <c r="EV141" s="425">
        <f t="shared" si="759"/>
        <v>49638885.144346491</v>
      </c>
      <c r="EW141" s="425">
        <f t="shared" si="759"/>
        <v>49638885.144346491</v>
      </c>
      <c r="EX141" s="425">
        <f t="shared" si="759"/>
        <v>49638885.144346491</v>
      </c>
      <c r="EY141" s="425">
        <f t="shared" si="759"/>
        <v>49638885.144346491</v>
      </c>
      <c r="EZ141" s="425">
        <f t="shared" si="759"/>
        <v>49638885.144346491</v>
      </c>
      <c r="FA141" s="425">
        <f t="shared" si="759"/>
        <v>49638885.144346491</v>
      </c>
      <c r="FB141" s="425">
        <f t="shared" si="759"/>
        <v>49638885.144346491</v>
      </c>
    </row>
    <row r="142" spans="1:158" ht="16.2" thickBot="1" x14ac:dyDescent="0.35">
      <c r="A142" s="30" t="s">
        <v>282</v>
      </c>
      <c r="DG142" s="425">
        <f t="shared" ref="DG142:FB142" si="760">+PPMT($DF$134,DG140,$DF$136,-$DF$139,$FB$135)</f>
        <v>16513885.144346494</v>
      </c>
      <c r="DH142" s="425">
        <f t="shared" si="760"/>
        <v>16857924.418187048</v>
      </c>
      <c r="DI142" s="425">
        <f t="shared" si="760"/>
        <v>17209131.176899277</v>
      </c>
      <c r="DJ142" s="425">
        <f t="shared" si="760"/>
        <v>17567654.74308468</v>
      </c>
      <c r="DK142" s="425">
        <f t="shared" si="760"/>
        <v>17933647.550232276</v>
      </c>
      <c r="DL142" s="425">
        <f t="shared" si="760"/>
        <v>18307265.207528785</v>
      </c>
      <c r="DM142" s="425">
        <f t="shared" si="760"/>
        <v>18688666.566018965</v>
      </c>
      <c r="DN142" s="425">
        <f t="shared" si="760"/>
        <v>19078013.786144361</v>
      </c>
      <c r="DO142" s="425">
        <f t="shared" si="760"/>
        <v>19475472.406689037</v>
      </c>
      <c r="DP142" s="425">
        <f t="shared" si="760"/>
        <v>19881211.415161725</v>
      </c>
      <c r="DQ142" s="425">
        <f t="shared" si="760"/>
        <v>20295403.319644261</v>
      </c>
      <c r="DR142" s="425">
        <f t="shared" si="760"/>
        <v>20718224.222136851</v>
      </c>
      <c r="DS142" s="425">
        <f t="shared" si="760"/>
        <v>21149853.893431365</v>
      </c>
      <c r="DT142" s="425">
        <f t="shared" si="760"/>
        <v>21590475.849544521</v>
      </c>
      <c r="DU142" s="425">
        <f t="shared" si="760"/>
        <v>22040277.429743364</v>
      </c>
      <c r="DV142" s="425">
        <f t="shared" si="760"/>
        <v>22499449.876196355</v>
      </c>
      <c r="DW142" s="425">
        <f t="shared" si="760"/>
        <v>22968188.415283773</v>
      </c>
      <c r="DX142" s="425">
        <f t="shared" si="760"/>
        <v>23446692.340602182</v>
      </c>
      <c r="DY142" s="425">
        <f t="shared" si="760"/>
        <v>23935165.097698066</v>
      </c>
      <c r="DZ142" s="425">
        <f t="shared" si="760"/>
        <v>24433814.370566778</v>
      </c>
      <c r="EA142" s="425">
        <f t="shared" si="760"/>
        <v>24942852.169953577</v>
      </c>
      <c r="EB142" s="425">
        <f t="shared" si="760"/>
        <v>25462494.923494283</v>
      </c>
      <c r="EC142" s="425">
        <f t="shared" si="760"/>
        <v>25992963.56773375</v>
      </c>
      <c r="ED142" s="425">
        <f t="shared" si="760"/>
        <v>26534483.642061535</v>
      </c>
      <c r="EE142" s="425">
        <f t="shared" si="760"/>
        <v>27087285.384604484</v>
      </c>
      <c r="EF142" s="425">
        <f t="shared" si="760"/>
        <v>27651603.830117077</v>
      </c>
      <c r="EG142" s="425">
        <f t="shared" si="760"/>
        <v>28227678.909911178</v>
      </c>
      <c r="EH142" s="425">
        <f t="shared" si="760"/>
        <v>28815755.553867668</v>
      </c>
      <c r="EI142" s="425">
        <f t="shared" si="760"/>
        <v>29416083.79457324</v>
      </c>
      <c r="EJ142" s="425">
        <f t="shared" si="760"/>
        <v>30028918.873626851</v>
      </c>
      <c r="EK142" s="425">
        <f t="shared" si="760"/>
        <v>30654521.35016074</v>
      </c>
      <c r="EL142" s="425">
        <f t="shared" si="760"/>
        <v>31293157.211622421</v>
      </c>
      <c r="EM142" s="425">
        <f t="shared" si="760"/>
        <v>31945097.986864559</v>
      </c>
      <c r="EN142" s="425">
        <f t="shared" si="760"/>
        <v>32610620.8615909</v>
      </c>
      <c r="EO142" s="425">
        <f t="shared" si="760"/>
        <v>33290008.796207376</v>
      </c>
      <c r="EP142" s="425">
        <f t="shared" si="760"/>
        <v>33983550.646128371</v>
      </c>
      <c r="EQ142" s="425">
        <f t="shared" si="760"/>
        <v>34691541.284589373</v>
      </c>
      <c r="ER142" s="425">
        <f t="shared" si="760"/>
        <v>35414281.728018321</v>
      </c>
      <c r="ES142" s="425">
        <f t="shared" si="760"/>
        <v>36152079.2640187</v>
      </c>
      <c r="ET142" s="425">
        <f t="shared" si="760"/>
        <v>36905247.582019091</v>
      </c>
      <c r="EU142" s="425">
        <f t="shared" si="760"/>
        <v>37674106.906644486</v>
      </c>
      <c r="EV142" s="425">
        <f t="shared" si="760"/>
        <v>38458984.133866251</v>
      </c>
      <c r="EW142" s="425">
        <f t="shared" si="760"/>
        <v>39260212.969988465</v>
      </c>
      <c r="EX142" s="425">
        <f t="shared" si="760"/>
        <v>40078134.073529884</v>
      </c>
      <c r="EY142" s="425">
        <f t="shared" si="760"/>
        <v>40913095.200061761</v>
      </c>
      <c r="EZ142" s="425">
        <f t="shared" si="760"/>
        <v>41765451.350063048</v>
      </c>
      <c r="FA142" s="425">
        <f t="shared" si="760"/>
        <v>42635564.919856027</v>
      </c>
      <c r="FB142" s="425">
        <f t="shared" si="760"/>
        <v>43523805.855686359</v>
      </c>
    </row>
    <row r="143" spans="1:158" ht="16.2" thickBot="1" x14ac:dyDescent="0.35">
      <c r="A143" s="30" t="s">
        <v>323</v>
      </c>
      <c r="DG143" s="425">
        <f t="shared" ref="DG143:FB143" si="761">+IPMT($DF$134,DG140,$DF$136,-$DF$139,$FB$135)</f>
        <v>33125000</v>
      </c>
      <c r="DH143" s="425">
        <f t="shared" si="761"/>
        <v>32780960.726159446</v>
      </c>
      <c r="DI143" s="425">
        <f t="shared" si="761"/>
        <v>32429753.967447214</v>
      </c>
      <c r="DJ143" s="425">
        <f t="shared" si="761"/>
        <v>32071230.401261814</v>
      </c>
      <c r="DK143" s="425">
        <f t="shared" si="761"/>
        <v>31705237.594114218</v>
      </c>
      <c r="DL143" s="425">
        <f t="shared" si="761"/>
        <v>31331619.936817709</v>
      </c>
      <c r="DM143" s="425">
        <f t="shared" si="761"/>
        <v>30950218.578327522</v>
      </c>
      <c r="DN143" s="425">
        <f t="shared" si="761"/>
        <v>30560871.358202137</v>
      </c>
      <c r="DO143" s="425">
        <f t="shared" si="761"/>
        <v>30163412.737657458</v>
      </c>
      <c r="DP143" s="425">
        <f t="shared" si="761"/>
        <v>29757673.729184777</v>
      </c>
      <c r="DQ143" s="425">
        <f t="shared" si="761"/>
        <v>29343481.824702233</v>
      </c>
      <c r="DR143" s="425">
        <f t="shared" si="761"/>
        <v>28920660.922209643</v>
      </c>
      <c r="DS143" s="425">
        <f t="shared" si="761"/>
        <v>28489031.250915129</v>
      </c>
      <c r="DT143" s="425">
        <f t="shared" si="761"/>
        <v>28048409.294801973</v>
      </c>
      <c r="DU143" s="425">
        <f t="shared" si="761"/>
        <v>27598607.71460313</v>
      </c>
      <c r="DV143" s="425">
        <f t="shared" si="761"/>
        <v>27139435.26815014</v>
      </c>
      <c r="DW143" s="425">
        <f t="shared" si="761"/>
        <v>26670696.729062721</v>
      </c>
      <c r="DX143" s="425">
        <f t="shared" si="761"/>
        <v>26192192.803744305</v>
      </c>
      <c r="DY143" s="425">
        <f t="shared" si="761"/>
        <v>25703720.04664842</v>
      </c>
      <c r="DZ143" s="425">
        <f t="shared" si="761"/>
        <v>25205070.77377972</v>
      </c>
      <c r="EA143" s="425">
        <f t="shared" si="761"/>
        <v>24696032.97439291</v>
      </c>
      <c r="EB143" s="425">
        <f t="shared" si="761"/>
        <v>24176390.220852215</v>
      </c>
      <c r="EC143" s="425">
        <f t="shared" si="761"/>
        <v>23645921.576612744</v>
      </c>
      <c r="ED143" s="425">
        <f t="shared" si="761"/>
        <v>23104401.502284963</v>
      </c>
      <c r="EE143" s="425">
        <f t="shared" si="761"/>
        <v>22551599.75974201</v>
      </c>
      <c r="EF143" s="425">
        <f t="shared" si="761"/>
        <v>21987281.314229414</v>
      </c>
      <c r="EG143" s="425">
        <f t="shared" si="761"/>
        <v>21411206.234435312</v>
      </c>
      <c r="EH143" s="425">
        <f t="shared" si="761"/>
        <v>20823129.59047883</v>
      </c>
      <c r="EI143" s="425">
        <f t="shared" si="761"/>
        <v>20222801.349773251</v>
      </c>
      <c r="EJ143" s="425">
        <f t="shared" si="761"/>
        <v>19609966.270719644</v>
      </c>
      <c r="EK143" s="425">
        <f t="shared" si="761"/>
        <v>18984363.79418575</v>
      </c>
      <c r="EL143" s="425">
        <f t="shared" si="761"/>
        <v>18345727.932724066</v>
      </c>
      <c r="EM143" s="425">
        <f t="shared" si="761"/>
        <v>17693787.157481931</v>
      </c>
      <c r="EN143" s="425">
        <f t="shared" si="761"/>
        <v>17028264.282755587</v>
      </c>
      <c r="EO143" s="425">
        <f t="shared" si="761"/>
        <v>16348876.348139115</v>
      </c>
      <c r="EP143" s="425">
        <f t="shared" si="761"/>
        <v>15655334.498218127</v>
      </c>
      <c r="EQ143" s="425">
        <f t="shared" si="761"/>
        <v>14947343.85975712</v>
      </c>
      <c r="ER143" s="425">
        <f t="shared" si="761"/>
        <v>14224603.416328173</v>
      </c>
      <c r="ES143" s="425">
        <f t="shared" si="761"/>
        <v>13486805.880327793</v>
      </c>
      <c r="ET143" s="425">
        <f t="shared" si="761"/>
        <v>12733637.562327404</v>
      </c>
      <c r="EU143" s="425">
        <f t="shared" si="761"/>
        <v>11964778.237702006</v>
      </c>
      <c r="EV143" s="425">
        <f t="shared" si="761"/>
        <v>11179901.010480244</v>
      </c>
      <c r="EW143" s="425">
        <f t="shared" si="761"/>
        <v>10378672.174358033</v>
      </c>
      <c r="EX143" s="425">
        <f t="shared" si="761"/>
        <v>9560751.0708166063</v>
      </c>
      <c r="EY143" s="425">
        <f t="shared" si="761"/>
        <v>8725789.9442847315</v>
      </c>
      <c r="EZ143" s="425">
        <f t="shared" si="761"/>
        <v>7873433.7942834469</v>
      </c>
      <c r="FA143" s="425">
        <f t="shared" si="761"/>
        <v>7003320.2244904656</v>
      </c>
      <c r="FB143" s="425">
        <f t="shared" si="761"/>
        <v>6115079.2886601323</v>
      </c>
    </row>
    <row r="144" spans="1:158" ht="16.2" thickBot="1" x14ac:dyDescent="0.35">
      <c r="A144" s="30" t="s">
        <v>324</v>
      </c>
      <c r="FB144" s="166">
        <f>+FB135</f>
        <v>250000000</v>
      </c>
    </row>
    <row r="145" spans="1:158" ht="16.2" thickBot="1" x14ac:dyDescent="0.35">
      <c r="A145" s="3"/>
      <c r="FB145" s="166"/>
    </row>
    <row r="146" spans="1:158" ht="16.2" thickBot="1" x14ac:dyDescent="0.35">
      <c r="A146" s="26" t="s">
        <v>313</v>
      </c>
      <c r="DF146" s="16">
        <f t="shared" ref="DF146:EK146" si="762">+DE146+DF139-DF142-DF144</f>
        <v>1590000000</v>
      </c>
      <c r="DG146" s="118">
        <f t="shared" si="762"/>
        <v>1573486114.8556535</v>
      </c>
      <c r="DH146" s="118">
        <f t="shared" si="762"/>
        <v>1556628190.4374664</v>
      </c>
      <c r="DI146" s="118">
        <f t="shared" si="762"/>
        <v>1539419059.2605672</v>
      </c>
      <c r="DJ146" s="118">
        <f t="shared" si="762"/>
        <v>1521851404.5174825</v>
      </c>
      <c r="DK146" s="118">
        <f t="shared" si="762"/>
        <v>1503917756.9672503</v>
      </c>
      <c r="DL146" s="118">
        <f t="shared" si="762"/>
        <v>1485610491.7597215</v>
      </c>
      <c r="DM146" s="118">
        <f t="shared" si="762"/>
        <v>1466921825.1937025</v>
      </c>
      <c r="DN146" s="118">
        <f t="shared" si="762"/>
        <v>1447843811.4075582</v>
      </c>
      <c r="DO146" s="118">
        <f t="shared" si="762"/>
        <v>1428368339.0008693</v>
      </c>
      <c r="DP146" s="118">
        <f t="shared" si="762"/>
        <v>1408487127.5857077</v>
      </c>
      <c r="DQ146" s="118">
        <f t="shared" si="762"/>
        <v>1388191724.2660635</v>
      </c>
      <c r="DR146" s="118">
        <f t="shared" si="762"/>
        <v>1367473500.0439267</v>
      </c>
      <c r="DS146" s="118">
        <f t="shared" si="762"/>
        <v>1346323646.1504953</v>
      </c>
      <c r="DT146" s="118">
        <f t="shared" si="762"/>
        <v>1324733170.3009508</v>
      </c>
      <c r="DU146" s="118">
        <f t="shared" si="762"/>
        <v>1302692892.8712075</v>
      </c>
      <c r="DV146" s="118">
        <f t="shared" si="762"/>
        <v>1280193442.9950111</v>
      </c>
      <c r="DW146" s="118">
        <f t="shared" si="762"/>
        <v>1257225254.5797274</v>
      </c>
      <c r="DX146" s="118">
        <f t="shared" si="762"/>
        <v>1233778562.2391253</v>
      </c>
      <c r="DY146" s="118">
        <f t="shared" si="762"/>
        <v>1209843397.1414273</v>
      </c>
      <c r="DZ146" s="118">
        <f t="shared" si="762"/>
        <v>1185409582.7708604</v>
      </c>
      <c r="EA146" s="118">
        <f t="shared" si="762"/>
        <v>1160466730.6009068</v>
      </c>
      <c r="EB146" s="118">
        <f t="shared" si="762"/>
        <v>1135004235.6774125</v>
      </c>
      <c r="EC146" s="118">
        <f t="shared" si="762"/>
        <v>1109011272.1096787</v>
      </c>
      <c r="ED146" s="118">
        <f t="shared" si="762"/>
        <v>1082476788.4676173</v>
      </c>
      <c r="EE146" s="118">
        <f t="shared" si="762"/>
        <v>1055389503.0830128</v>
      </c>
      <c r="EF146" s="118">
        <f t="shared" si="762"/>
        <v>1027737899.2528957</v>
      </c>
      <c r="EG146" s="118">
        <f t="shared" si="762"/>
        <v>999510220.34298456</v>
      </c>
      <c r="EH146" s="118">
        <f t="shared" si="762"/>
        <v>970694464.78911686</v>
      </c>
      <c r="EI146" s="118">
        <f t="shared" si="762"/>
        <v>941278380.99454367</v>
      </c>
      <c r="EJ146" s="118">
        <f t="shared" si="762"/>
        <v>911249462.12091684</v>
      </c>
      <c r="EK146" s="118">
        <f t="shared" si="762"/>
        <v>880594940.77075613</v>
      </c>
      <c r="EL146" s="118">
        <f t="shared" ref="EL146:FB146" si="763">+EK146+EL139-EL142-EL144</f>
        <v>849301783.55913365</v>
      </c>
      <c r="EM146" s="118">
        <f t="shared" si="763"/>
        <v>817356685.57226908</v>
      </c>
      <c r="EN146" s="118">
        <f t="shared" si="763"/>
        <v>784746064.71067822</v>
      </c>
      <c r="EO146" s="118">
        <f t="shared" si="763"/>
        <v>751456055.91447079</v>
      </c>
      <c r="EP146" s="118">
        <f t="shared" si="763"/>
        <v>717472505.26834238</v>
      </c>
      <c r="EQ146" s="118">
        <f t="shared" si="763"/>
        <v>682780963.98375297</v>
      </c>
      <c r="ER146" s="118">
        <f t="shared" si="763"/>
        <v>647366682.25573468</v>
      </c>
      <c r="ES146" s="118">
        <f t="shared" si="763"/>
        <v>611214602.99171603</v>
      </c>
      <c r="ET146" s="118">
        <f t="shared" si="763"/>
        <v>574309355.40969694</v>
      </c>
      <c r="EU146" s="118">
        <f t="shared" si="763"/>
        <v>536635248.50305247</v>
      </c>
      <c r="EV146" s="118">
        <f t="shared" si="763"/>
        <v>498176264.36918622</v>
      </c>
      <c r="EW146" s="118">
        <f t="shared" si="763"/>
        <v>458916051.39919776</v>
      </c>
      <c r="EX146" s="118">
        <f t="shared" si="763"/>
        <v>418837917.32566786</v>
      </c>
      <c r="EY146" s="118">
        <f t="shared" si="763"/>
        <v>377924822.12560612</v>
      </c>
      <c r="EZ146" s="118">
        <f t="shared" si="763"/>
        <v>336159370.77554309</v>
      </c>
      <c r="FA146" s="118">
        <f t="shared" si="763"/>
        <v>293523805.85568708</v>
      </c>
      <c r="FB146" s="118">
        <f t="shared" si="763"/>
        <v>7.152557373046875E-7</v>
      </c>
    </row>
    <row r="147" spans="1:158" customFormat="1" ht="14.4" x14ac:dyDescent="0.3"/>
    <row r="148" spans="1:158" customFormat="1" ht="15" thickBot="1" x14ac:dyDescent="0.35"/>
    <row r="149" spans="1:158" ht="16.2" thickBot="1" x14ac:dyDescent="0.35">
      <c r="A149" s="26" t="s">
        <v>285</v>
      </c>
      <c r="DF149" s="425">
        <f t="shared" ref="DF149:EK149" si="764">+SUM(DG142:DR142)+SUM(DG144:DR144)</f>
        <v>222526499.95607379</v>
      </c>
      <c r="DG149" s="425">
        <f t="shared" si="764"/>
        <v>227162468.70515865</v>
      </c>
      <c r="DH149" s="425">
        <f t="shared" si="764"/>
        <v>231895020.13651612</v>
      </c>
      <c r="DI149" s="425">
        <f t="shared" si="764"/>
        <v>236726166.38936019</v>
      </c>
      <c r="DJ149" s="425">
        <f t="shared" si="764"/>
        <v>241657961.52247187</v>
      </c>
      <c r="DK149" s="425">
        <f t="shared" si="764"/>
        <v>246692502.38752335</v>
      </c>
      <c r="DL149" s="425">
        <f t="shared" si="764"/>
        <v>251831929.52059677</v>
      </c>
      <c r="DM149" s="425">
        <f t="shared" si="764"/>
        <v>257078428.05227584</v>
      </c>
      <c r="DN149" s="425">
        <f t="shared" si="764"/>
        <v>262434228.63669831</v>
      </c>
      <c r="DO149" s="425">
        <f t="shared" si="764"/>
        <v>267901608.39996284</v>
      </c>
      <c r="DP149" s="425">
        <f t="shared" si="764"/>
        <v>273482891.90829539</v>
      </c>
      <c r="DQ149" s="425">
        <f t="shared" si="764"/>
        <v>279180452.15638489</v>
      </c>
      <c r="DR149" s="425">
        <f t="shared" si="764"/>
        <v>284996711.57630956</v>
      </c>
      <c r="DS149" s="425">
        <f t="shared" si="764"/>
        <v>290934143.06748271</v>
      </c>
      <c r="DT149" s="425">
        <f t="shared" si="764"/>
        <v>296995271.04805529</v>
      </c>
      <c r="DU149" s="425">
        <f t="shared" si="764"/>
        <v>303182672.52822304</v>
      </c>
      <c r="DV149" s="425">
        <f t="shared" si="764"/>
        <v>309498978.20589435</v>
      </c>
      <c r="DW149" s="425">
        <f t="shared" si="764"/>
        <v>315946873.58518386</v>
      </c>
      <c r="DX149" s="425">
        <f t="shared" si="764"/>
        <v>322529100.11820847</v>
      </c>
      <c r="DY149" s="425">
        <f t="shared" si="764"/>
        <v>329248456.37067109</v>
      </c>
      <c r="DZ149" s="425">
        <f t="shared" si="764"/>
        <v>336107799.21172678</v>
      </c>
      <c r="EA149" s="425">
        <f t="shared" si="764"/>
        <v>343110045.02863777</v>
      </c>
      <c r="EB149" s="425">
        <f t="shared" si="764"/>
        <v>350258170.96673447</v>
      </c>
      <c r="EC149" s="425">
        <f t="shared" si="764"/>
        <v>357555216.19520807</v>
      </c>
      <c r="ED149" s="425">
        <f t="shared" si="764"/>
        <v>365004283.1992749</v>
      </c>
      <c r="EE149" s="425">
        <f t="shared" si="764"/>
        <v>372608539.09925973</v>
      </c>
      <c r="EF149" s="425">
        <f t="shared" si="764"/>
        <v>380371216.99716097</v>
      </c>
      <c r="EG149" s="425">
        <f t="shared" si="764"/>
        <v>388295617.35126853</v>
      </c>
      <c r="EH149" s="425">
        <f t="shared" si="764"/>
        <v>396385109.37941992</v>
      </c>
      <c r="EI149" s="425">
        <f t="shared" si="764"/>
        <v>404643132.49149114</v>
      </c>
      <c r="EJ149" s="425">
        <f t="shared" si="764"/>
        <v>413073197.75173056</v>
      </c>
      <c r="EK149" s="425">
        <f t="shared" si="764"/>
        <v>421678889.37155831</v>
      </c>
      <c r="EL149" s="425">
        <f t="shared" ref="EL149:FB149" si="765">+SUM(EM142:EX142)+SUM(EM144:EX144)</f>
        <v>430463866.23346573</v>
      </c>
      <c r="EM149" s="425">
        <f t="shared" si="765"/>
        <v>439431863.44666296</v>
      </c>
      <c r="EN149" s="425">
        <f t="shared" si="765"/>
        <v>448586693.93513507</v>
      </c>
      <c r="EO149" s="425">
        <f t="shared" si="765"/>
        <v>457932250.05878377</v>
      </c>
      <c r="EP149" s="425">
        <f t="shared" si="765"/>
        <v>717472505.26834178</v>
      </c>
      <c r="EQ149" s="425">
        <f t="shared" si="765"/>
        <v>682780963.98375237</v>
      </c>
      <c r="ER149" s="425">
        <f t="shared" si="765"/>
        <v>647366682.25573397</v>
      </c>
      <c r="ES149" s="425">
        <f t="shared" si="765"/>
        <v>611214602.99171543</v>
      </c>
      <c r="ET149" s="425">
        <f t="shared" si="765"/>
        <v>574309355.40969634</v>
      </c>
      <c r="EU149" s="425">
        <f t="shared" si="765"/>
        <v>536635248.50305182</v>
      </c>
      <c r="EV149" s="425">
        <f t="shared" si="765"/>
        <v>498176264.36918557</v>
      </c>
      <c r="EW149" s="425">
        <f t="shared" si="765"/>
        <v>458916051.3991971</v>
      </c>
      <c r="EX149" s="425">
        <f t="shared" si="765"/>
        <v>418837917.3256672</v>
      </c>
      <c r="EY149" s="425">
        <f t="shared" si="765"/>
        <v>377924822.12560546</v>
      </c>
      <c r="EZ149" s="425">
        <f t="shared" si="765"/>
        <v>336159370.77554238</v>
      </c>
      <c r="FA149" s="425">
        <f t="shared" si="765"/>
        <v>293523805.85568637</v>
      </c>
      <c r="FB149" s="425">
        <f t="shared" si="765"/>
        <v>0</v>
      </c>
    </row>
    <row r="150" spans="1:158" ht="16.2" thickBot="1" x14ac:dyDescent="0.35">
      <c r="A150" s="26" t="s">
        <v>286</v>
      </c>
      <c r="DF150" s="425">
        <f>+DF146-DF149</f>
        <v>1367473500.0439262</v>
      </c>
      <c r="DG150" s="425">
        <f t="shared" ref="DG150:FB150" si="766">+DG146-DG149</f>
        <v>1346323646.1504948</v>
      </c>
      <c r="DH150" s="425">
        <f t="shared" si="766"/>
        <v>1324733170.3009503</v>
      </c>
      <c r="DI150" s="425">
        <f t="shared" si="766"/>
        <v>1302692892.871207</v>
      </c>
      <c r="DJ150" s="425">
        <f t="shared" si="766"/>
        <v>1280193442.9950106</v>
      </c>
      <c r="DK150" s="425">
        <f t="shared" si="766"/>
        <v>1257225254.5797269</v>
      </c>
      <c r="DL150" s="425">
        <f t="shared" si="766"/>
        <v>1233778562.2391248</v>
      </c>
      <c r="DM150" s="425">
        <f t="shared" si="766"/>
        <v>1209843397.1414266</v>
      </c>
      <c r="DN150" s="425">
        <f t="shared" si="766"/>
        <v>1185409582.77086</v>
      </c>
      <c r="DO150" s="425">
        <f t="shared" si="766"/>
        <v>1160466730.6009064</v>
      </c>
      <c r="DP150" s="425">
        <f t="shared" si="766"/>
        <v>1135004235.6774123</v>
      </c>
      <c r="DQ150" s="425">
        <f t="shared" si="766"/>
        <v>1109011272.1096785</v>
      </c>
      <c r="DR150" s="425">
        <f t="shared" si="766"/>
        <v>1082476788.467617</v>
      </c>
      <c r="DS150" s="425">
        <f t="shared" si="766"/>
        <v>1055389503.0830126</v>
      </c>
      <c r="DT150" s="425">
        <f t="shared" si="766"/>
        <v>1027737899.2528955</v>
      </c>
      <c r="DU150" s="425">
        <f t="shared" si="766"/>
        <v>999510220.34298444</v>
      </c>
      <c r="DV150" s="425">
        <f t="shared" si="766"/>
        <v>970694464.78911674</v>
      </c>
      <c r="DW150" s="425">
        <f t="shared" si="766"/>
        <v>941278380.99454355</v>
      </c>
      <c r="DX150" s="425">
        <f t="shared" si="766"/>
        <v>911249462.12091684</v>
      </c>
      <c r="DY150" s="425">
        <f t="shared" si="766"/>
        <v>880594940.77075624</v>
      </c>
      <c r="DZ150" s="425">
        <f t="shared" si="766"/>
        <v>849301783.55913365</v>
      </c>
      <c r="EA150" s="425">
        <f t="shared" si="766"/>
        <v>817356685.57226908</v>
      </c>
      <c r="EB150" s="425">
        <f t="shared" si="766"/>
        <v>784746064.7106781</v>
      </c>
      <c r="EC150" s="425">
        <f t="shared" si="766"/>
        <v>751456055.91447067</v>
      </c>
      <c r="ED150" s="425">
        <f t="shared" si="766"/>
        <v>717472505.26834238</v>
      </c>
      <c r="EE150" s="425">
        <f t="shared" si="766"/>
        <v>682780963.98375309</v>
      </c>
      <c r="EF150" s="425">
        <f t="shared" si="766"/>
        <v>647366682.25573468</v>
      </c>
      <c r="EG150" s="425">
        <f t="shared" si="766"/>
        <v>611214602.99171603</v>
      </c>
      <c r="EH150" s="425">
        <f t="shared" si="766"/>
        <v>574309355.40969694</v>
      </c>
      <c r="EI150" s="425">
        <f t="shared" si="766"/>
        <v>536635248.50305253</v>
      </c>
      <c r="EJ150" s="425">
        <f t="shared" si="766"/>
        <v>498176264.36918628</v>
      </c>
      <c r="EK150" s="425">
        <f t="shared" si="766"/>
        <v>458916051.39919782</v>
      </c>
      <c r="EL150" s="425">
        <f t="shared" si="766"/>
        <v>418837917.32566792</v>
      </c>
      <c r="EM150" s="425">
        <f t="shared" si="766"/>
        <v>377924822.12560612</v>
      </c>
      <c r="EN150" s="425">
        <f t="shared" si="766"/>
        <v>336159370.77554315</v>
      </c>
      <c r="EO150" s="425">
        <f t="shared" si="766"/>
        <v>293523805.85568702</v>
      </c>
      <c r="EP150" s="425">
        <f t="shared" si="766"/>
        <v>0</v>
      </c>
      <c r="EQ150" s="425">
        <f t="shared" si="766"/>
        <v>0</v>
      </c>
      <c r="ER150" s="425">
        <f t="shared" si="766"/>
        <v>0</v>
      </c>
      <c r="ES150" s="425">
        <f t="shared" si="766"/>
        <v>0</v>
      </c>
      <c r="ET150" s="425">
        <f t="shared" si="766"/>
        <v>0</v>
      </c>
      <c r="EU150" s="425">
        <f t="shared" si="766"/>
        <v>6.5565109252929688E-7</v>
      </c>
      <c r="EV150" s="425">
        <f t="shared" si="766"/>
        <v>6.5565109252929688E-7</v>
      </c>
      <c r="EW150" s="425">
        <f t="shared" si="766"/>
        <v>6.5565109252929688E-7</v>
      </c>
      <c r="EX150" s="425">
        <f t="shared" si="766"/>
        <v>6.5565109252929688E-7</v>
      </c>
      <c r="EY150" s="425">
        <f t="shared" si="766"/>
        <v>6.5565109252929688E-7</v>
      </c>
      <c r="EZ150" s="425">
        <f t="shared" si="766"/>
        <v>7.152557373046875E-7</v>
      </c>
      <c r="FA150" s="425">
        <f t="shared" si="766"/>
        <v>7.152557373046875E-7</v>
      </c>
      <c r="FB150" s="425">
        <f t="shared" si="766"/>
        <v>7.152557373046875E-7</v>
      </c>
    </row>
    <row r="151" spans="1:158" ht="16.2" thickBot="1" x14ac:dyDescent="0.35">
      <c r="A151" s="3"/>
    </row>
    <row r="152" spans="1:158" ht="16.2" thickBot="1" x14ac:dyDescent="0.35">
      <c r="A152" s="26" t="s">
        <v>287</v>
      </c>
      <c r="DF152" s="16">
        <f>+(DG143/30)*19</f>
        <v>20979166.666666668</v>
      </c>
      <c r="DG152" s="16">
        <f t="shared" ref="DG152:FB152" si="767">+((DG143/30)*11)+((DH143/30)*19)</f>
        <v>32907108.459900983</v>
      </c>
      <c r="DH152" s="16">
        <f t="shared" si="767"/>
        <v>32558529.778975029</v>
      </c>
      <c r="DI152" s="16">
        <f t="shared" si="767"/>
        <v>32202689.04219646</v>
      </c>
      <c r="DJ152" s="16">
        <f t="shared" si="767"/>
        <v>31839434.956735</v>
      </c>
      <c r="DK152" s="16">
        <f t="shared" si="767"/>
        <v>31468613.077826429</v>
      </c>
      <c r="DL152" s="16">
        <f t="shared" si="767"/>
        <v>31090065.743107259</v>
      </c>
      <c r="DM152" s="16">
        <f t="shared" si="767"/>
        <v>30703632.005581442</v>
      </c>
      <c r="DN152" s="16">
        <f t="shared" si="767"/>
        <v>30309147.565190505</v>
      </c>
      <c r="DO152" s="16">
        <f t="shared" si="767"/>
        <v>29906444.698958095</v>
      </c>
      <c r="DP152" s="16">
        <f t="shared" si="767"/>
        <v>29495352.189679168</v>
      </c>
      <c r="DQ152" s="16">
        <f t="shared" si="767"/>
        <v>29075695.253123593</v>
      </c>
      <c r="DR152" s="16">
        <f t="shared" si="767"/>
        <v>28647295.463723116</v>
      </c>
      <c r="DS152" s="16">
        <f t="shared" si="767"/>
        <v>28209970.678710133</v>
      </c>
      <c r="DT152" s="16">
        <f t="shared" si="767"/>
        <v>27763534.960676037</v>
      </c>
      <c r="DU152" s="16">
        <f t="shared" si="767"/>
        <v>27307798.498516236</v>
      </c>
      <c r="DV152" s="16">
        <f t="shared" si="767"/>
        <v>26842567.526728109</v>
      </c>
      <c r="DW152" s="16">
        <f t="shared" si="767"/>
        <v>26367644.243027724</v>
      </c>
      <c r="DX152" s="16">
        <f t="shared" si="767"/>
        <v>25882826.724250242</v>
      </c>
      <c r="DY152" s="16">
        <f t="shared" si="767"/>
        <v>25387908.840498239</v>
      </c>
      <c r="DZ152" s="16">
        <f t="shared" si="767"/>
        <v>24882680.167501405</v>
      </c>
      <c r="EA152" s="16">
        <f t="shared" si="767"/>
        <v>24366925.897150472</v>
      </c>
      <c r="EB152" s="16">
        <f t="shared" si="767"/>
        <v>23840426.74616722</v>
      </c>
      <c r="EC152" s="16">
        <f t="shared" si="767"/>
        <v>23302958.862871818</v>
      </c>
      <c r="ED152" s="16">
        <f t="shared" si="767"/>
        <v>22754293.732007757</v>
      </c>
      <c r="EE152" s="16">
        <f t="shared" si="767"/>
        <v>22194198.077584032</v>
      </c>
      <c r="EF152" s="16">
        <f t="shared" si="767"/>
        <v>21622433.76369315</v>
      </c>
      <c r="EG152" s="16">
        <f t="shared" si="767"/>
        <v>21038757.693262875</v>
      </c>
      <c r="EH152" s="16">
        <f t="shared" si="767"/>
        <v>20442921.70469863</v>
      </c>
      <c r="EI152" s="16">
        <f t="shared" si="767"/>
        <v>19834672.466372631</v>
      </c>
      <c r="EJ152" s="16">
        <f t="shared" si="767"/>
        <v>19213751.368914843</v>
      </c>
      <c r="EK152" s="16">
        <f t="shared" si="767"/>
        <v>18579894.415260017</v>
      </c>
      <c r="EL152" s="16">
        <f t="shared" si="767"/>
        <v>17932832.108404048</v>
      </c>
      <c r="EM152" s="16">
        <f t="shared" si="767"/>
        <v>17272289.336821914</v>
      </c>
      <c r="EN152" s="16">
        <f t="shared" si="767"/>
        <v>16597985.257498488</v>
      </c>
      <c r="EO152" s="16">
        <f t="shared" si="767"/>
        <v>15909633.176522488</v>
      </c>
      <c r="EP152" s="16">
        <f t="shared" si="767"/>
        <v>15206940.427192822</v>
      </c>
      <c r="EQ152" s="16">
        <f t="shared" si="767"/>
        <v>14489608.245585453</v>
      </c>
      <c r="ER152" s="16">
        <f t="shared" si="767"/>
        <v>13757331.643527932</v>
      </c>
      <c r="ES152" s="16">
        <f t="shared" si="767"/>
        <v>13009799.278927546</v>
      </c>
      <c r="ET152" s="16">
        <f t="shared" si="767"/>
        <v>12246693.323397987</v>
      </c>
      <c r="EU152" s="16">
        <f t="shared" si="767"/>
        <v>11467689.327128224</v>
      </c>
      <c r="EV152" s="16">
        <f t="shared" si="767"/>
        <v>10672456.080936177</v>
      </c>
      <c r="EW152" s="16">
        <f t="shared" si="767"/>
        <v>9860655.4754484631</v>
      </c>
      <c r="EX152" s="16">
        <f t="shared" si="767"/>
        <v>9031942.3573464192</v>
      </c>
      <c r="EY152" s="16">
        <f t="shared" si="767"/>
        <v>8185964.382617251</v>
      </c>
      <c r="EZ152" s="16">
        <f t="shared" si="767"/>
        <v>7322361.8667478915</v>
      </c>
      <c r="FA152" s="16">
        <f t="shared" si="767"/>
        <v>6440767.6317979209</v>
      </c>
      <c r="FB152" s="16">
        <f t="shared" si="767"/>
        <v>2242195.7391753821</v>
      </c>
    </row>
    <row r="153" spans="1:158" ht="16.2" thickBot="1" x14ac:dyDescent="0.35">
      <c r="A153" s="3"/>
    </row>
    <row r="154" spans="1:158" ht="16.2" thickBot="1" x14ac:dyDescent="0.35">
      <c r="A154" s="26" t="s">
        <v>288</v>
      </c>
      <c r="DF154" s="16">
        <f>+SUM(DF152:FB152)</f>
        <v>1042666486.9286318</v>
      </c>
      <c r="DH154" s="2"/>
    </row>
    <row r="155" spans="1:158" ht="16.2" thickBot="1" x14ac:dyDescent="0.35">
      <c r="A155" s="26" t="s">
        <v>289</v>
      </c>
      <c r="DF155" s="16">
        <f>+SUM(DF143:FB143)</f>
        <v>1042666486.9286319</v>
      </c>
    </row>
    <row r="156" spans="1:158" ht="16.2" thickBot="1" x14ac:dyDescent="0.35">
      <c r="A156" s="26" t="s">
        <v>298</v>
      </c>
      <c r="DF156" s="16">
        <f>+DF154-DF155</f>
        <v>0</v>
      </c>
    </row>
    <row r="157" spans="1:158" x14ac:dyDescent="0.3">
      <c r="A157" s="3"/>
    </row>
    <row r="158" spans="1:158" x14ac:dyDescent="0.3">
      <c r="A158" s="3"/>
    </row>
    <row r="159" spans="1:158" ht="18" x14ac:dyDescent="0.35">
      <c r="A159" s="1086" t="s">
        <v>1043</v>
      </c>
    </row>
    <row r="160" spans="1:158" x14ac:dyDescent="0.3">
      <c r="A160" s="3"/>
    </row>
    <row r="161" spans="1:240" x14ac:dyDescent="0.3">
      <c r="A161" s="766" t="s">
        <v>1049</v>
      </c>
      <c r="IF161" s="1085"/>
    </row>
    <row r="162" spans="1:240" x14ac:dyDescent="0.3">
      <c r="A162" s="3"/>
      <c r="IF162" s="1085"/>
    </row>
    <row r="163" spans="1:240" x14ac:dyDescent="0.3">
      <c r="A163" s="3"/>
      <c r="IF163" s="1085"/>
    </row>
    <row r="164" spans="1:240" x14ac:dyDescent="0.3">
      <c r="A164" s="163" t="s">
        <v>1055</v>
      </c>
      <c r="IF164" s="1085"/>
    </row>
    <row r="165" spans="1:240" x14ac:dyDescent="0.3">
      <c r="A165" s="163"/>
      <c r="IF165" s="1085"/>
    </row>
    <row r="166" spans="1:240" ht="16.2" thickBot="1" x14ac:dyDescent="0.35">
      <c r="A166" s="128" t="s">
        <v>1050</v>
      </c>
      <c r="DO166" s="128">
        <v>23</v>
      </c>
      <c r="IE166" s="5">
        <v>23</v>
      </c>
      <c r="IF166" s="1085"/>
    </row>
    <row r="167" spans="1:240" ht="16.2" thickBot="1" x14ac:dyDescent="0.35">
      <c r="A167" s="170" t="s">
        <v>1052</v>
      </c>
      <c r="DO167" s="170">
        <v>120</v>
      </c>
      <c r="FC167" s="5"/>
      <c r="IF167" s="1085"/>
    </row>
    <row r="168" spans="1:240" ht="16.2" thickBot="1" x14ac:dyDescent="0.35">
      <c r="A168" s="170" t="s">
        <v>1051</v>
      </c>
      <c r="DO168" s="1040">
        <v>3000000000</v>
      </c>
      <c r="IF168" s="1085"/>
    </row>
    <row r="169" spans="1:240" ht="16.2" thickBot="1" x14ac:dyDescent="0.35">
      <c r="A169" s="170" t="s">
        <v>1053</v>
      </c>
      <c r="DO169" s="1055">
        <v>3.5000000000000003E-2</v>
      </c>
      <c r="IF169" s="1085"/>
    </row>
    <row r="170" spans="1:240" ht="16.2" thickBot="1" x14ac:dyDescent="0.35">
      <c r="A170" s="170" t="s">
        <v>304</v>
      </c>
      <c r="DO170" s="1055">
        <f>+DO41</f>
        <v>6.1699999999999998E-2</v>
      </c>
      <c r="DP170" s="1055">
        <f t="shared" ref="DP170:GA170" si="768">+DP41</f>
        <v>6.9500000000000006E-2</v>
      </c>
      <c r="DQ170" s="1055">
        <f t="shared" si="768"/>
        <v>7.2999999999999995E-2</v>
      </c>
      <c r="DR170" s="1055">
        <f t="shared" si="768"/>
        <v>6.6500000000000004E-2</v>
      </c>
      <c r="DS170" s="1055">
        <f t="shared" si="768"/>
        <v>6.0100000000000001E-2</v>
      </c>
      <c r="DT170" s="1055">
        <f t="shared" si="768"/>
        <v>6.7699999999999996E-2</v>
      </c>
      <c r="DU170" s="1055">
        <f t="shared" si="768"/>
        <v>5.2900000000000003E-2</v>
      </c>
      <c r="DV170" s="1055">
        <f t="shared" si="768"/>
        <v>5.3999999999999999E-2</v>
      </c>
      <c r="DW170" s="1055">
        <f t="shared" si="768"/>
        <v>5.5E-2</v>
      </c>
      <c r="DX170" s="1055">
        <f t="shared" si="768"/>
        <v>5.2900000000000003E-2</v>
      </c>
      <c r="DY170" s="1055">
        <f t="shared" si="768"/>
        <v>6.1800000000000001E-2</v>
      </c>
      <c r="DZ170" s="1055">
        <f t="shared" si="768"/>
        <v>6.5699999999999995E-2</v>
      </c>
      <c r="EA170" s="1055">
        <f t="shared" si="768"/>
        <v>6.3200000000000006E-2</v>
      </c>
      <c r="EB170" s="1055">
        <f t="shared" si="768"/>
        <v>7.4899999999999994E-2</v>
      </c>
      <c r="EC170" s="1055">
        <f t="shared" si="768"/>
        <v>6.9099999999999995E-2</v>
      </c>
      <c r="ED170" s="1055">
        <f t="shared" si="768"/>
        <v>6.88E-2</v>
      </c>
      <c r="EE170" s="1055">
        <f t="shared" si="768"/>
        <v>6.5500000000000003E-2</v>
      </c>
      <c r="EF170" s="1055">
        <f t="shared" si="768"/>
        <v>6.59E-2</v>
      </c>
      <c r="EG170" s="1055">
        <f t="shared" si="768"/>
        <v>7.6200000000000004E-2</v>
      </c>
      <c r="EH170" s="1055">
        <f t="shared" si="768"/>
        <v>7.2499999999999995E-2</v>
      </c>
      <c r="EI170" s="1055">
        <f t="shared" si="768"/>
        <v>7.85E-2</v>
      </c>
      <c r="EJ170" s="1055">
        <f t="shared" si="768"/>
        <v>7.6399999999999996E-2</v>
      </c>
      <c r="EK170" s="1055">
        <f t="shared" si="768"/>
        <v>7.8E-2</v>
      </c>
      <c r="EL170" s="1055">
        <f t="shared" si="768"/>
        <v>7.4499999999999997E-2</v>
      </c>
      <c r="EM170" s="1055">
        <f t="shared" si="768"/>
        <v>7.6399999999999996E-2</v>
      </c>
      <c r="EN170" s="1055">
        <f t="shared" si="768"/>
        <v>6.5600000000000006E-2</v>
      </c>
      <c r="EO170" s="1055">
        <f t="shared" si="768"/>
        <v>6.5699999999999995E-2</v>
      </c>
      <c r="EP170" s="1055">
        <f t="shared" si="768"/>
        <v>7.4700000000000003E-2</v>
      </c>
      <c r="EQ170" s="1055">
        <f t="shared" si="768"/>
        <v>7.6799999999999993E-2</v>
      </c>
      <c r="ER170" s="1055">
        <f t="shared" si="768"/>
        <v>6.5199999999999994E-2</v>
      </c>
      <c r="ES170" s="1055">
        <f t="shared" si="768"/>
        <v>7.3499999999999996E-2</v>
      </c>
      <c r="ET170" s="1055">
        <f t="shared" si="768"/>
        <v>7.6700000000000004E-2</v>
      </c>
      <c r="EU170" s="1055">
        <f t="shared" si="768"/>
        <v>6.93E-2</v>
      </c>
      <c r="EV170" s="1055">
        <f t="shared" si="768"/>
        <v>7.3800000000000004E-2</v>
      </c>
      <c r="EW170" s="1055">
        <f t="shared" si="768"/>
        <v>7.3599999999999999E-2</v>
      </c>
      <c r="EX170" s="1055">
        <f t="shared" si="768"/>
        <v>7.9100000000000004E-2</v>
      </c>
      <c r="EY170" s="1055">
        <f t="shared" si="768"/>
        <v>7.3499999999999996E-2</v>
      </c>
      <c r="EZ170" s="1055">
        <f t="shared" si="768"/>
        <v>7.3099999999999998E-2</v>
      </c>
      <c r="FA170" s="1055">
        <f t="shared" si="768"/>
        <v>7.4800000000000005E-2</v>
      </c>
      <c r="FB170" s="1055">
        <f t="shared" si="768"/>
        <v>7.2499999999999995E-2</v>
      </c>
      <c r="FC170" s="1055">
        <f t="shared" si="768"/>
        <v>7.3099999999999998E-2</v>
      </c>
      <c r="FD170" s="1055">
        <f t="shared" si="768"/>
        <v>7.2800000000000004E-2</v>
      </c>
      <c r="FE170" s="1055">
        <f t="shared" si="768"/>
        <v>6.8599999999999994E-2</v>
      </c>
      <c r="FF170" s="1055">
        <f t="shared" si="768"/>
        <v>7.46E-2</v>
      </c>
      <c r="FG170" s="1055">
        <f t="shared" si="768"/>
        <v>7.6399999999999996E-2</v>
      </c>
      <c r="FH170" s="1055">
        <f t="shared" si="768"/>
        <v>7.2499999999999995E-2</v>
      </c>
      <c r="FI170" s="1055">
        <f t="shared" si="768"/>
        <v>7.2099999999999997E-2</v>
      </c>
      <c r="FJ170" s="1055">
        <f t="shared" si="768"/>
        <v>7.7299999999999994E-2</v>
      </c>
      <c r="FK170" s="1055">
        <f t="shared" si="768"/>
        <v>7.0300000000000001E-2</v>
      </c>
      <c r="FL170" s="1055">
        <f t="shared" si="768"/>
        <v>7.5899999999999995E-2</v>
      </c>
      <c r="FM170" s="1055">
        <f t="shared" si="768"/>
        <v>7.7499999999999999E-2</v>
      </c>
      <c r="FN170" s="1055">
        <f t="shared" si="768"/>
        <v>7.9200000000000007E-2</v>
      </c>
      <c r="FO170" s="1055">
        <f t="shared" si="768"/>
        <v>7.9200000000000007E-2</v>
      </c>
      <c r="FP170" s="1055">
        <f t="shared" si="768"/>
        <v>7.9200000000000007E-2</v>
      </c>
      <c r="FQ170" s="1055">
        <f t="shared" si="768"/>
        <v>7.9200000000000007E-2</v>
      </c>
      <c r="FR170" s="1055">
        <f t="shared" si="768"/>
        <v>7.9200000000000007E-2</v>
      </c>
      <c r="FS170" s="1055">
        <f t="shared" si="768"/>
        <v>7.9200000000000007E-2</v>
      </c>
      <c r="FT170" s="1055">
        <f t="shared" si="768"/>
        <v>7.9200000000000007E-2</v>
      </c>
      <c r="FU170" s="1055">
        <f t="shared" si="768"/>
        <v>7.9200000000000007E-2</v>
      </c>
      <c r="FV170" s="1055">
        <f t="shared" si="768"/>
        <v>7.9200000000000007E-2</v>
      </c>
      <c r="FW170" s="1055">
        <f t="shared" si="768"/>
        <v>7.9200000000000007E-2</v>
      </c>
      <c r="FX170" s="1055">
        <f t="shared" si="768"/>
        <v>7.9200000000000007E-2</v>
      </c>
      <c r="FY170" s="1055">
        <f t="shared" si="768"/>
        <v>7.9200000000000007E-2</v>
      </c>
      <c r="FZ170" s="1055">
        <f t="shared" si="768"/>
        <v>7.9200000000000007E-2</v>
      </c>
      <c r="GA170" s="1055">
        <f t="shared" si="768"/>
        <v>7.9200000000000007E-2</v>
      </c>
      <c r="GB170" s="1055">
        <f t="shared" ref="GB170:IE170" si="769">+GB41</f>
        <v>7.9200000000000007E-2</v>
      </c>
      <c r="GC170" s="1055">
        <f t="shared" si="769"/>
        <v>7.9200000000000007E-2</v>
      </c>
      <c r="GD170" s="1055">
        <f t="shared" si="769"/>
        <v>7.9200000000000007E-2</v>
      </c>
      <c r="GE170" s="1055">
        <f t="shared" si="769"/>
        <v>7.9200000000000007E-2</v>
      </c>
      <c r="GF170" s="1055">
        <f t="shared" si="769"/>
        <v>7.9200000000000007E-2</v>
      </c>
      <c r="GG170" s="1055">
        <f t="shared" si="769"/>
        <v>7.9200000000000007E-2</v>
      </c>
      <c r="GH170" s="1055">
        <f t="shared" si="769"/>
        <v>7.9200000000000007E-2</v>
      </c>
      <c r="GI170" s="1055">
        <f t="shared" si="769"/>
        <v>7.9200000000000007E-2</v>
      </c>
      <c r="GJ170" s="1055">
        <f t="shared" si="769"/>
        <v>7.9200000000000007E-2</v>
      </c>
      <c r="GK170" s="1055">
        <f t="shared" si="769"/>
        <v>7.9200000000000007E-2</v>
      </c>
      <c r="GL170" s="1055">
        <f t="shared" si="769"/>
        <v>7.9200000000000007E-2</v>
      </c>
      <c r="GM170" s="1055">
        <f t="shared" si="769"/>
        <v>7.9200000000000007E-2</v>
      </c>
      <c r="GN170" s="1055">
        <f t="shared" si="769"/>
        <v>7.9200000000000007E-2</v>
      </c>
      <c r="GO170" s="1055">
        <f t="shared" si="769"/>
        <v>7.9200000000000007E-2</v>
      </c>
      <c r="GP170" s="1055">
        <f t="shared" si="769"/>
        <v>7.9200000000000007E-2</v>
      </c>
      <c r="GQ170" s="1055">
        <f t="shared" si="769"/>
        <v>7.9200000000000007E-2</v>
      </c>
      <c r="GR170" s="1055">
        <f t="shared" si="769"/>
        <v>7.9200000000000007E-2</v>
      </c>
      <c r="GS170" s="1055">
        <f t="shared" si="769"/>
        <v>7.9200000000000007E-2</v>
      </c>
      <c r="GT170" s="1055">
        <f t="shared" si="769"/>
        <v>7.9200000000000007E-2</v>
      </c>
      <c r="GU170" s="1055">
        <f t="shared" si="769"/>
        <v>7.9200000000000007E-2</v>
      </c>
      <c r="GV170" s="1055">
        <f t="shared" si="769"/>
        <v>7.9200000000000007E-2</v>
      </c>
      <c r="GW170" s="1055">
        <f t="shared" si="769"/>
        <v>7.9200000000000007E-2</v>
      </c>
      <c r="GX170" s="1055">
        <f t="shared" si="769"/>
        <v>7.9200000000000007E-2</v>
      </c>
      <c r="GY170" s="1055">
        <f t="shared" si="769"/>
        <v>7.9200000000000007E-2</v>
      </c>
      <c r="GZ170" s="1055">
        <f t="shared" si="769"/>
        <v>7.9200000000000007E-2</v>
      </c>
      <c r="HA170" s="1055">
        <f t="shared" si="769"/>
        <v>7.9200000000000007E-2</v>
      </c>
      <c r="HB170" s="1055">
        <f t="shared" si="769"/>
        <v>7.9200000000000007E-2</v>
      </c>
      <c r="HC170" s="1055">
        <f t="shared" si="769"/>
        <v>7.9200000000000007E-2</v>
      </c>
      <c r="HD170" s="1055">
        <f t="shared" si="769"/>
        <v>7.9200000000000007E-2</v>
      </c>
      <c r="HE170" s="1055">
        <f t="shared" si="769"/>
        <v>7.9200000000000007E-2</v>
      </c>
      <c r="HF170" s="1055">
        <f t="shared" si="769"/>
        <v>7.9200000000000007E-2</v>
      </c>
      <c r="HG170" s="1055">
        <f t="shared" si="769"/>
        <v>7.9200000000000007E-2</v>
      </c>
      <c r="HH170" s="1055">
        <f t="shared" si="769"/>
        <v>7.9200000000000007E-2</v>
      </c>
      <c r="HI170" s="1055">
        <f t="shared" si="769"/>
        <v>7.9200000000000007E-2</v>
      </c>
      <c r="HJ170" s="1055">
        <f t="shared" si="769"/>
        <v>7.9200000000000007E-2</v>
      </c>
      <c r="HK170" s="1055">
        <f t="shared" si="769"/>
        <v>7.9200000000000007E-2</v>
      </c>
      <c r="HL170" s="1055">
        <f t="shared" si="769"/>
        <v>7.9200000000000007E-2</v>
      </c>
      <c r="HM170" s="1055">
        <f t="shared" si="769"/>
        <v>7.9200000000000007E-2</v>
      </c>
      <c r="HN170" s="1055">
        <f t="shared" si="769"/>
        <v>7.9200000000000007E-2</v>
      </c>
      <c r="HO170" s="1055">
        <f t="shared" si="769"/>
        <v>7.9200000000000007E-2</v>
      </c>
      <c r="HP170" s="1055">
        <f t="shared" si="769"/>
        <v>7.9200000000000007E-2</v>
      </c>
      <c r="HQ170" s="1055">
        <f t="shared" si="769"/>
        <v>7.9200000000000007E-2</v>
      </c>
      <c r="HR170" s="1055">
        <f t="shared" si="769"/>
        <v>7.9200000000000007E-2</v>
      </c>
      <c r="HS170" s="1055">
        <f t="shared" si="769"/>
        <v>7.9200000000000007E-2</v>
      </c>
      <c r="HT170" s="1055">
        <f t="shared" si="769"/>
        <v>7.9200000000000007E-2</v>
      </c>
      <c r="HU170" s="1055">
        <f t="shared" si="769"/>
        <v>7.9200000000000007E-2</v>
      </c>
      <c r="HV170" s="1055">
        <f t="shared" si="769"/>
        <v>7.9200000000000007E-2</v>
      </c>
      <c r="HW170" s="1055">
        <f t="shared" si="769"/>
        <v>7.9200000000000007E-2</v>
      </c>
      <c r="HX170" s="1055">
        <f t="shared" si="769"/>
        <v>7.9200000000000007E-2</v>
      </c>
      <c r="HY170" s="1055">
        <f t="shared" si="769"/>
        <v>7.9200000000000007E-2</v>
      </c>
      <c r="HZ170" s="1055">
        <f t="shared" si="769"/>
        <v>7.9200000000000007E-2</v>
      </c>
      <c r="IA170" s="1055">
        <f t="shared" si="769"/>
        <v>7.9200000000000007E-2</v>
      </c>
      <c r="IB170" s="1055">
        <f t="shared" si="769"/>
        <v>7.9200000000000007E-2</v>
      </c>
      <c r="IC170" s="1055">
        <f t="shared" si="769"/>
        <v>7.9200000000000007E-2</v>
      </c>
      <c r="ID170" s="1055">
        <f t="shared" si="769"/>
        <v>7.9200000000000007E-2</v>
      </c>
      <c r="IE170" s="1055">
        <f t="shared" si="769"/>
        <v>7.9200000000000007E-2</v>
      </c>
      <c r="IF170" s="1085"/>
    </row>
    <row r="171" spans="1:240" ht="16.2" thickBot="1" x14ac:dyDescent="0.35">
      <c r="A171" s="170" t="s">
        <v>306</v>
      </c>
      <c r="DO171" s="1055">
        <f>+NOMINAL(DO170,12)</f>
        <v>6.002100341773442E-2</v>
      </c>
      <c r="DP171" s="1055">
        <f t="shared" ref="DP171:GA171" si="770">+NOMINAL(DP170,12)</f>
        <v>6.7379712127769054E-2</v>
      </c>
      <c r="DQ171" s="1055">
        <f t="shared" si="770"/>
        <v>7.0665718881532946E-2</v>
      </c>
      <c r="DR171" s="1055">
        <f t="shared" si="770"/>
        <v>6.4555279689891165E-2</v>
      </c>
      <c r="DS171" s="1055">
        <f t="shared" si="770"/>
        <v>5.8505401510883459E-2</v>
      </c>
      <c r="DT171" s="1055">
        <f t="shared" si="770"/>
        <v>6.5685925539881396E-2</v>
      </c>
      <c r="DU171" s="1055">
        <f t="shared" si="770"/>
        <v>5.1659138224759538E-2</v>
      </c>
      <c r="DV171" s="1055">
        <f t="shared" si="770"/>
        <v>5.2707867246010842E-2</v>
      </c>
      <c r="DW171" s="1055">
        <f t="shared" si="770"/>
        <v>5.3660387004516252E-2</v>
      </c>
      <c r="DX171" s="1055">
        <f t="shared" si="770"/>
        <v>5.1659138224759538E-2</v>
      </c>
      <c r="DY171" s="1055">
        <f t="shared" si="770"/>
        <v>6.0115659004737587E-2</v>
      </c>
      <c r="DZ171" s="1055">
        <f t="shared" si="770"/>
        <v>6.3800867743801781E-2</v>
      </c>
      <c r="EA171" s="1055">
        <f t="shared" si="770"/>
        <v>6.1439979896758423E-2</v>
      </c>
      <c r="EB171" s="1055">
        <f t="shared" si="770"/>
        <v>7.2445438727316791E-2</v>
      </c>
      <c r="EC171" s="1055">
        <f t="shared" si="770"/>
        <v>6.700354105740125E-2</v>
      </c>
      <c r="ED171" s="1055">
        <f t="shared" si="770"/>
        <v>6.6721328079403897E-2</v>
      </c>
      <c r="EE171" s="1055">
        <f t="shared" si="770"/>
        <v>6.3612183644688791E-2</v>
      </c>
      <c r="EF171" s="1055">
        <f t="shared" si="770"/>
        <v>6.398951938621078E-2</v>
      </c>
      <c r="EG171" s="1055">
        <f t="shared" si="770"/>
        <v>7.3661481015395935E-2</v>
      </c>
      <c r="EH171" s="1055">
        <f t="shared" si="770"/>
        <v>7.0196891431748121E-2</v>
      </c>
      <c r="EI171" s="1055">
        <f t="shared" si="770"/>
        <v>7.5809645668662107E-2</v>
      </c>
      <c r="EJ171" s="1055">
        <f t="shared" si="770"/>
        <v>7.384844491947451E-2</v>
      </c>
      <c r="EK171" s="1055">
        <f t="shared" si="770"/>
        <v>7.5343010822727763E-2</v>
      </c>
      <c r="EL171" s="1055">
        <f t="shared" si="770"/>
        <v>7.2071000640468341E-2</v>
      </c>
      <c r="EM171" s="1055">
        <f t="shared" si="770"/>
        <v>7.384844491947451E-2</v>
      </c>
      <c r="EN171" s="1055">
        <f t="shared" si="770"/>
        <v>6.3706529752063368E-2</v>
      </c>
      <c r="EO171" s="1055">
        <f t="shared" si="770"/>
        <v>6.3800867743801781E-2</v>
      </c>
      <c r="EP171" s="1055">
        <f t="shared" si="770"/>
        <v>7.2258235652765457E-2</v>
      </c>
      <c r="EQ171" s="1055">
        <f t="shared" si="770"/>
        <v>7.4222277215558741E-2</v>
      </c>
      <c r="ER171" s="1055">
        <f t="shared" si="770"/>
        <v>6.3329096614151759E-2</v>
      </c>
      <c r="ES171" s="1055">
        <f t="shared" si="770"/>
        <v>7.1134346113821856E-2</v>
      </c>
      <c r="ET171" s="1055">
        <f t="shared" si="770"/>
        <v>7.4128831077003632E-2</v>
      </c>
      <c r="EU171" s="1055">
        <f t="shared" si="770"/>
        <v>6.7191642716380784E-2</v>
      </c>
      <c r="EV171" s="1055">
        <f t="shared" si="770"/>
        <v>7.1415426423145689E-2</v>
      </c>
      <c r="EW171" s="1055">
        <f t="shared" si="770"/>
        <v>7.1228047549909412E-2</v>
      </c>
      <c r="EX171" s="1055">
        <f t="shared" si="770"/>
        <v>7.6369345789392362E-2</v>
      </c>
      <c r="EY171" s="1055">
        <f t="shared" si="770"/>
        <v>7.1134346113821856E-2</v>
      </c>
      <c r="EZ171" s="1055">
        <f t="shared" si="770"/>
        <v>7.0759460339667513E-2</v>
      </c>
      <c r="FA171" s="1055">
        <f t="shared" si="770"/>
        <v>7.2351841181546916E-2</v>
      </c>
      <c r="FB171" s="1055">
        <f t="shared" si="770"/>
        <v>7.0196891431748121E-2</v>
      </c>
      <c r="FC171" s="1055">
        <f t="shared" si="770"/>
        <v>7.0759460339667513E-2</v>
      </c>
      <c r="FD171" s="1055">
        <f t="shared" si="770"/>
        <v>7.0478211937734514E-2</v>
      </c>
      <c r="FE171" s="1055">
        <f t="shared" si="770"/>
        <v>6.6533145750844014E-2</v>
      </c>
      <c r="FF171" s="1055">
        <f t="shared" si="770"/>
        <v>7.2164622139546886E-2</v>
      </c>
      <c r="FG171" s="1055">
        <f t="shared" si="770"/>
        <v>7.384844491947451E-2</v>
      </c>
      <c r="FH171" s="1055">
        <f t="shared" si="770"/>
        <v>7.0196891431748121E-2</v>
      </c>
      <c r="FI171" s="1055">
        <f t="shared" si="770"/>
        <v>6.9821685195081251E-2</v>
      </c>
      <c r="FJ171" s="1055">
        <f t="shared" si="770"/>
        <v>7.4689388617391828E-2</v>
      </c>
      <c r="FK171" s="1055">
        <f t="shared" si="770"/>
        <v>6.8131667528472661E-2</v>
      </c>
      <c r="FL171" s="1055">
        <f t="shared" si="770"/>
        <v>7.3380975432341344E-2</v>
      </c>
      <c r="FM171" s="1055">
        <f t="shared" si="770"/>
        <v>7.4876177535428745E-2</v>
      </c>
      <c r="FN171" s="1055">
        <f t="shared" si="770"/>
        <v>7.6462601407100372E-2</v>
      </c>
      <c r="FO171" s="1055">
        <f t="shared" si="770"/>
        <v>7.6462601407100372E-2</v>
      </c>
      <c r="FP171" s="1055">
        <f t="shared" si="770"/>
        <v>7.6462601407100372E-2</v>
      </c>
      <c r="FQ171" s="1055">
        <f t="shared" si="770"/>
        <v>7.6462601407100372E-2</v>
      </c>
      <c r="FR171" s="1055">
        <f t="shared" si="770"/>
        <v>7.6462601407100372E-2</v>
      </c>
      <c r="FS171" s="1055">
        <f t="shared" si="770"/>
        <v>7.6462601407100372E-2</v>
      </c>
      <c r="FT171" s="1055">
        <f t="shared" si="770"/>
        <v>7.6462601407100372E-2</v>
      </c>
      <c r="FU171" s="1055">
        <f t="shared" si="770"/>
        <v>7.6462601407100372E-2</v>
      </c>
      <c r="FV171" s="1055">
        <f t="shared" si="770"/>
        <v>7.6462601407100372E-2</v>
      </c>
      <c r="FW171" s="1055">
        <f t="shared" si="770"/>
        <v>7.6462601407100372E-2</v>
      </c>
      <c r="FX171" s="1055">
        <f t="shared" si="770"/>
        <v>7.6462601407100372E-2</v>
      </c>
      <c r="FY171" s="1055">
        <f t="shared" si="770"/>
        <v>7.6462601407100372E-2</v>
      </c>
      <c r="FZ171" s="1055">
        <f t="shared" si="770"/>
        <v>7.6462601407100372E-2</v>
      </c>
      <c r="GA171" s="1055">
        <f t="shared" si="770"/>
        <v>7.6462601407100372E-2</v>
      </c>
      <c r="GB171" s="1055">
        <f t="shared" ref="GB171:IE171" si="771">+NOMINAL(GB170,12)</f>
        <v>7.6462601407100372E-2</v>
      </c>
      <c r="GC171" s="1055">
        <f t="shared" si="771"/>
        <v>7.6462601407100372E-2</v>
      </c>
      <c r="GD171" s="1055">
        <f t="shared" si="771"/>
        <v>7.6462601407100372E-2</v>
      </c>
      <c r="GE171" s="1055">
        <f t="shared" si="771"/>
        <v>7.6462601407100372E-2</v>
      </c>
      <c r="GF171" s="1055">
        <f t="shared" si="771"/>
        <v>7.6462601407100372E-2</v>
      </c>
      <c r="GG171" s="1055">
        <f t="shared" si="771"/>
        <v>7.6462601407100372E-2</v>
      </c>
      <c r="GH171" s="1055">
        <f t="shared" si="771"/>
        <v>7.6462601407100372E-2</v>
      </c>
      <c r="GI171" s="1055">
        <f t="shared" si="771"/>
        <v>7.6462601407100372E-2</v>
      </c>
      <c r="GJ171" s="1055">
        <f t="shared" si="771"/>
        <v>7.6462601407100372E-2</v>
      </c>
      <c r="GK171" s="1055">
        <f t="shared" si="771"/>
        <v>7.6462601407100372E-2</v>
      </c>
      <c r="GL171" s="1055">
        <f t="shared" si="771"/>
        <v>7.6462601407100372E-2</v>
      </c>
      <c r="GM171" s="1055">
        <f t="shared" si="771"/>
        <v>7.6462601407100372E-2</v>
      </c>
      <c r="GN171" s="1055">
        <f t="shared" si="771"/>
        <v>7.6462601407100372E-2</v>
      </c>
      <c r="GO171" s="1055">
        <f t="shared" si="771"/>
        <v>7.6462601407100372E-2</v>
      </c>
      <c r="GP171" s="1055">
        <f t="shared" si="771"/>
        <v>7.6462601407100372E-2</v>
      </c>
      <c r="GQ171" s="1055">
        <f t="shared" si="771"/>
        <v>7.6462601407100372E-2</v>
      </c>
      <c r="GR171" s="1055">
        <f t="shared" si="771"/>
        <v>7.6462601407100372E-2</v>
      </c>
      <c r="GS171" s="1055">
        <f t="shared" si="771"/>
        <v>7.6462601407100372E-2</v>
      </c>
      <c r="GT171" s="1055">
        <f t="shared" si="771"/>
        <v>7.6462601407100372E-2</v>
      </c>
      <c r="GU171" s="1055">
        <f t="shared" si="771"/>
        <v>7.6462601407100372E-2</v>
      </c>
      <c r="GV171" s="1055">
        <f t="shared" si="771"/>
        <v>7.6462601407100372E-2</v>
      </c>
      <c r="GW171" s="1055">
        <f t="shared" si="771"/>
        <v>7.6462601407100372E-2</v>
      </c>
      <c r="GX171" s="1055">
        <f t="shared" si="771"/>
        <v>7.6462601407100372E-2</v>
      </c>
      <c r="GY171" s="1055">
        <f t="shared" si="771"/>
        <v>7.6462601407100372E-2</v>
      </c>
      <c r="GZ171" s="1055">
        <f t="shared" si="771"/>
        <v>7.6462601407100372E-2</v>
      </c>
      <c r="HA171" s="1055">
        <f t="shared" si="771"/>
        <v>7.6462601407100372E-2</v>
      </c>
      <c r="HB171" s="1055">
        <f t="shared" si="771"/>
        <v>7.6462601407100372E-2</v>
      </c>
      <c r="HC171" s="1055">
        <f t="shared" si="771"/>
        <v>7.6462601407100372E-2</v>
      </c>
      <c r="HD171" s="1055">
        <f t="shared" si="771"/>
        <v>7.6462601407100372E-2</v>
      </c>
      <c r="HE171" s="1055">
        <f t="shared" si="771"/>
        <v>7.6462601407100372E-2</v>
      </c>
      <c r="HF171" s="1055">
        <f t="shared" si="771"/>
        <v>7.6462601407100372E-2</v>
      </c>
      <c r="HG171" s="1055">
        <f t="shared" si="771"/>
        <v>7.6462601407100372E-2</v>
      </c>
      <c r="HH171" s="1055">
        <f t="shared" si="771"/>
        <v>7.6462601407100372E-2</v>
      </c>
      <c r="HI171" s="1055">
        <f t="shared" si="771"/>
        <v>7.6462601407100372E-2</v>
      </c>
      <c r="HJ171" s="1055">
        <f t="shared" si="771"/>
        <v>7.6462601407100372E-2</v>
      </c>
      <c r="HK171" s="1055">
        <f t="shared" si="771"/>
        <v>7.6462601407100372E-2</v>
      </c>
      <c r="HL171" s="1055">
        <f t="shared" si="771"/>
        <v>7.6462601407100372E-2</v>
      </c>
      <c r="HM171" s="1055">
        <f t="shared" si="771"/>
        <v>7.6462601407100372E-2</v>
      </c>
      <c r="HN171" s="1055">
        <f t="shared" si="771"/>
        <v>7.6462601407100372E-2</v>
      </c>
      <c r="HO171" s="1055">
        <f t="shared" si="771"/>
        <v>7.6462601407100372E-2</v>
      </c>
      <c r="HP171" s="1055">
        <f t="shared" si="771"/>
        <v>7.6462601407100372E-2</v>
      </c>
      <c r="HQ171" s="1055">
        <f t="shared" si="771"/>
        <v>7.6462601407100372E-2</v>
      </c>
      <c r="HR171" s="1055">
        <f t="shared" si="771"/>
        <v>7.6462601407100372E-2</v>
      </c>
      <c r="HS171" s="1055">
        <f t="shared" si="771"/>
        <v>7.6462601407100372E-2</v>
      </c>
      <c r="HT171" s="1055">
        <f t="shared" si="771"/>
        <v>7.6462601407100372E-2</v>
      </c>
      <c r="HU171" s="1055">
        <f t="shared" si="771"/>
        <v>7.6462601407100372E-2</v>
      </c>
      <c r="HV171" s="1055">
        <f t="shared" si="771"/>
        <v>7.6462601407100372E-2</v>
      </c>
      <c r="HW171" s="1055">
        <f t="shared" si="771"/>
        <v>7.6462601407100372E-2</v>
      </c>
      <c r="HX171" s="1055">
        <f t="shared" si="771"/>
        <v>7.6462601407100372E-2</v>
      </c>
      <c r="HY171" s="1055">
        <f t="shared" si="771"/>
        <v>7.6462601407100372E-2</v>
      </c>
      <c r="HZ171" s="1055">
        <f t="shared" si="771"/>
        <v>7.6462601407100372E-2</v>
      </c>
      <c r="IA171" s="1055">
        <f t="shared" si="771"/>
        <v>7.6462601407100372E-2</v>
      </c>
      <c r="IB171" s="1055">
        <f t="shared" si="771"/>
        <v>7.6462601407100372E-2</v>
      </c>
      <c r="IC171" s="1055">
        <f t="shared" si="771"/>
        <v>7.6462601407100372E-2</v>
      </c>
      <c r="ID171" s="1055">
        <f t="shared" si="771"/>
        <v>7.6462601407100372E-2</v>
      </c>
      <c r="IE171" s="1055">
        <f t="shared" si="771"/>
        <v>7.6462601407100372E-2</v>
      </c>
      <c r="IF171" s="1085"/>
    </row>
    <row r="172" spans="1:240" ht="16.2" thickBot="1" x14ac:dyDescent="0.35">
      <c r="A172" s="170" t="s">
        <v>1054</v>
      </c>
      <c r="DO172" s="1081">
        <f>+(DO171+$DO$169)/12</f>
        <v>7.918416951477868E-3</v>
      </c>
      <c r="DP172" s="1081">
        <f t="shared" ref="DP172:GA172" si="772">+(DP171+$DO$169)/12</f>
        <v>8.5316426773140875E-3</v>
      </c>
      <c r="DQ172" s="1081">
        <f t="shared" si="772"/>
        <v>8.8054765734610786E-3</v>
      </c>
      <c r="DR172" s="1081">
        <f t="shared" si="772"/>
        <v>8.2962733074909301E-3</v>
      </c>
      <c r="DS172" s="1081">
        <f t="shared" si="772"/>
        <v>7.7921167925736222E-3</v>
      </c>
      <c r="DT172" s="1081">
        <f t="shared" si="772"/>
        <v>8.390493794990116E-3</v>
      </c>
      <c r="DU172" s="1081">
        <f t="shared" si="772"/>
        <v>7.2215948520632954E-3</v>
      </c>
      <c r="DV172" s="1081">
        <f t="shared" si="772"/>
        <v>7.3089889371675707E-3</v>
      </c>
      <c r="DW172" s="1081">
        <f t="shared" si="772"/>
        <v>7.3883655837096883E-3</v>
      </c>
      <c r="DX172" s="1081">
        <f t="shared" si="772"/>
        <v>7.2215948520632954E-3</v>
      </c>
      <c r="DY172" s="1081">
        <f t="shared" si="772"/>
        <v>7.9263049170614653E-3</v>
      </c>
      <c r="DZ172" s="1081">
        <f t="shared" si="772"/>
        <v>8.2334056453168148E-3</v>
      </c>
      <c r="EA172" s="1081">
        <f t="shared" si="772"/>
        <v>8.036664991396535E-3</v>
      </c>
      <c r="EB172" s="1081">
        <f t="shared" si="772"/>
        <v>8.9537865606097323E-3</v>
      </c>
      <c r="EC172" s="1081">
        <f t="shared" si="772"/>
        <v>8.5002950881167706E-3</v>
      </c>
      <c r="ED172" s="1081">
        <f t="shared" si="772"/>
        <v>8.4767773399503244E-3</v>
      </c>
      <c r="EE172" s="1081">
        <f t="shared" si="772"/>
        <v>8.2176819703907323E-3</v>
      </c>
      <c r="EF172" s="1081">
        <f t="shared" si="772"/>
        <v>8.2491266155175647E-3</v>
      </c>
      <c r="EG172" s="1081">
        <f t="shared" si="772"/>
        <v>9.055123417949661E-3</v>
      </c>
      <c r="EH172" s="1081">
        <f t="shared" si="772"/>
        <v>8.7664076193123431E-3</v>
      </c>
      <c r="EI172" s="1081">
        <f t="shared" si="772"/>
        <v>9.2341371390551753E-3</v>
      </c>
      <c r="EJ172" s="1081">
        <f t="shared" si="772"/>
        <v>9.0707037432895422E-3</v>
      </c>
      <c r="EK172" s="1081">
        <f t="shared" si="772"/>
        <v>9.1952509018939799E-3</v>
      </c>
      <c r="EL172" s="1081">
        <f t="shared" si="772"/>
        <v>8.9225833867056948E-3</v>
      </c>
      <c r="EM172" s="1081">
        <f t="shared" si="772"/>
        <v>9.0707037432895422E-3</v>
      </c>
      <c r="EN172" s="1081">
        <f t="shared" si="772"/>
        <v>8.2255441460052803E-3</v>
      </c>
      <c r="EO172" s="1081">
        <f t="shared" si="772"/>
        <v>8.2334056453168148E-3</v>
      </c>
      <c r="EP172" s="1081">
        <f t="shared" si="772"/>
        <v>8.9381863043971211E-3</v>
      </c>
      <c r="EQ172" s="1081">
        <f t="shared" si="772"/>
        <v>9.1018564346298948E-3</v>
      </c>
      <c r="ER172" s="1081">
        <f t="shared" si="772"/>
        <v>8.1940913845126463E-3</v>
      </c>
      <c r="ES172" s="1081">
        <f t="shared" si="772"/>
        <v>8.8445288428184877E-3</v>
      </c>
      <c r="ET172" s="1081">
        <f t="shared" si="772"/>
        <v>9.094069256416969E-3</v>
      </c>
      <c r="EU172" s="1081">
        <f t="shared" si="772"/>
        <v>8.515970226365065E-3</v>
      </c>
      <c r="EV172" s="1081">
        <f t="shared" si="772"/>
        <v>8.8679522019288071E-3</v>
      </c>
      <c r="EW172" s="1081">
        <f t="shared" si="772"/>
        <v>8.8523372958257841E-3</v>
      </c>
      <c r="EX172" s="1081">
        <f t="shared" si="772"/>
        <v>9.2807788157826965E-3</v>
      </c>
      <c r="EY172" s="1081">
        <f t="shared" si="772"/>
        <v>8.8445288428184877E-3</v>
      </c>
      <c r="EZ172" s="1081">
        <f t="shared" si="772"/>
        <v>8.8132883616389591E-3</v>
      </c>
      <c r="FA172" s="1081">
        <f t="shared" si="772"/>
        <v>8.9459867651289094E-3</v>
      </c>
      <c r="FB172" s="1081">
        <f t="shared" si="772"/>
        <v>8.7664076193123431E-3</v>
      </c>
      <c r="FC172" s="1081">
        <f t="shared" si="772"/>
        <v>8.8132883616389591E-3</v>
      </c>
      <c r="FD172" s="1081">
        <f t="shared" si="772"/>
        <v>8.7898509948112092E-3</v>
      </c>
      <c r="FE172" s="1081">
        <f t="shared" si="772"/>
        <v>8.4610954792370009E-3</v>
      </c>
      <c r="FF172" s="1081">
        <f t="shared" si="772"/>
        <v>8.9303851782955735E-3</v>
      </c>
      <c r="FG172" s="1081">
        <f t="shared" si="772"/>
        <v>9.0707037432895422E-3</v>
      </c>
      <c r="FH172" s="1081">
        <f t="shared" si="772"/>
        <v>8.7664076193123431E-3</v>
      </c>
      <c r="FI172" s="1081">
        <f t="shared" si="772"/>
        <v>8.7351404329234373E-3</v>
      </c>
      <c r="FJ172" s="1081">
        <f t="shared" si="772"/>
        <v>9.140782384782652E-3</v>
      </c>
      <c r="FK172" s="1081">
        <f t="shared" si="772"/>
        <v>8.5943056273727215E-3</v>
      </c>
      <c r="FL172" s="1081">
        <f t="shared" si="772"/>
        <v>9.0317479526951117E-3</v>
      </c>
      <c r="FM172" s="1081">
        <f t="shared" si="772"/>
        <v>9.1563481279523951E-3</v>
      </c>
      <c r="FN172" s="1081">
        <f t="shared" si="772"/>
        <v>9.2885501172583641E-3</v>
      </c>
      <c r="FO172" s="1081">
        <f t="shared" si="772"/>
        <v>9.2885501172583641E-3</v>
      </c>
      <c r="FP172" s="1081">
        <f t="shared" si="772"/>
        <v>9.2885501172583641E-3</v>
      </c>
      <c r="FQ172" s="1081">
        <f t="shared" si="772"/>
        <v>9.2885501172583641E-3</v>
      </c>
      <c r="FR172" s="1081">
        <f t="shared" si="772"/>
        <v>9.2885501172583641E-3</v>
      </c>
      <c r="FS172" s="1081">
        <f t="shared" si="772"/>
        <v>9.2885501172583641E-3</v>
      </c>
      <c r="FT172" s="1081">
        <f t="shared" si="772"/>
        <v>9.2885501172583641E-3</v>
      </c>
      <c r="FU172" s="1081">
        <f t="shared" si="772"/>
        <v>9.2885501172583641E-3</v>
      </c>
      <c r="FV172" s="1081">
        <f t="shared" si="772"/>
        <v>9.2885501172583641E-3</v>
      </c>
      <c r="FW172" s="1081">
        <f t="shared" si="772"/>
        <v>9.2885501172583641E-3</v>
      </c>
      <c r="FX172" s="1081">
        <f t="shared" si="772"/>
        <v>9.2885501172583641E-3</v>
      </c>
      <c r="FY172" s="1081">
        <f t="shared" si="772"/>
        <v>9.2885501172583641E-3</v>
      </c>
      <c r="FZ172" s="1081">
        <f t="shared" si="772"/>
        <v>9.2885501172583641E-3</v>
      </c>
      <c r="GA172" s="1081">
        <f t="shared" si="772"/>
        <v>9.2885501172583641E-3</v>
      </c>
      <c r="GB172" s="1081">
        <f t="shared" ref="GB172:IE172" si="773">+(GB171+$DO$169)/12</f>
        <v>9.2885501172583641E-3</v>
      </c>
      <c r="GC172" s="1081">
        <f t="shared" si="773"/>
        <v>9.2885501172583641E-3</v>
      </c>
      <c r="GD172" s="1081">
        <f t="shared" si="773"/>
        <v>9.2885501172583641E-3</v>
      </c>
      <c r="GE172" s="1081">
        <f t="shared" si="773"/>
        <v>9.2885501172583641E-3</v>
      </c>
      <c r="GF172" s="1081">
        <f t="shared" si="773"/>
        <v>9.2885501172583641E-3</v>
      </c>
      <c r="GG172" s="1081">
        <f t="shared" si="773"/>
        <v>9.2885501172583641E-3</v>
      </c>
      <c r="GH172" s="1081">
        <f t="shared" si="773"/>
        <v>9.2885501172583641E-3</v>
      </c>
      <c r="GI172" s="1081">
        <f t="shared" si="773"/>
        <v>9.2885501172583641E-3</v>
      </c>
      <c r="GJ172" s="1081">
        <f t="shared" si="773"/>
        <v>9.2885501172583641E-3</v>
      </c>
      <c r="GK172" s="1081">
        <f t="shared" si="773"/>
        <v>9.2885501172583641E-3</v>
      </c>
      <c r="GL172" s="1081">
        <f t="shared" si="773"/>
        <v>9.2885501172583641E-3</v>
      </c>
      <c r="GM172" s="1081">
        <f t="shared" si="773"/>
        <v>9.2885501172583641E-3</v>
      </c>
      <c r="GN172" s="1081">
        <f t="shared" si="773"/>
        <v>9.2885501172583641E-3</v>
      </c>
      <c r="GO172" s="1081">
        <f t="shared" si="773"/>
        <v>9.2885501172583641E-3</v>
      </c>
      <c r="GP172" s="1081">
        <f t="shared" si="773"/>
        <v>9.2885501172583641E-3</v>
      </c>
      <c r="GQ172" s="1081">
        <f t="shared" si="773"/>
        <v>9.2885501172583641E-3</v>
      </c>
      <c r="GR172" s="1081">
        <f t="shared" si="773"/>
        <v>9.2885501172583641E-3</v>
      </c>
      <c r="GS172" s="1081">
        <f t="shared" si="773"/>
        <v>9.2885501172583641E-3</v>
      </c>
      <c r="GT172" s="1081">
        <f t="shared" si="773"/>
        <v>9.2885501172583641E-3</v>
      </c>
      <c r="GU172" s="1081">
        <f t="shared" si="773"/>
        <v>9.2885501172583641E-3</v>
      </c>
      <c r="GV172" s="1081">
        <f t="shared" si="773"/>
        <v>9.2885501172583641E-3</v>
      </c>
      <c r="GW172" s="1081">
        <f t="shared" si="773"/>
        <v>9.2885501172583641E-3</v>
      </c>
      <c r="GX172" s="1081">
        <f t="shared" si="773"/>
        <v>9.2885501172583641E-3</v>
      </c>
      <c r="GY172" s="1081">
        <f t="shared" si="773"/>
        <v>9.2885501172583641E-3</v>
      </c>
      <c r="GZ172" s="1081">
        <f t="shared" si="773"/>
        <v>9.2885501172583641E-3</v>
      </c>
      <c r="HA172" s="1081">
        <f t="shared" si="773"/>
        <v>9.2885501172583641E-3</v>
      </c>
      <c r="HB172" s="1081">
        <f t="shared" si="773"/>
        <v>9.2885501172583641E-3</v>
      </c>
      <c r="HC172" s="1081">
        <f t="shared" si="773"/>
        <v>9.2885501172583641E-3</v>
      </c>
      <c r="HD172" s="1081">
        <f t="shared" si="773"/>
        <v>9.2885501172583641E-3</v>
      </c>
      <c r="HE172" s="1081">
        <f t="shared" si="773"/>
        <v>9.2885501172583641E-3</v>
      </c>
      <c r="HF172" s="1081">
        <f t="shared" si="773"/>
        <v>9.2885501172583641E-3</v>
      </c>
      <c r="HG172" s="1081">
        <f t="shared" si="773"/>
        <v>9.2885501172583641E-3</v>
      </c>
      <c r="HH172" s="1081">
        <f t="shared" si="773"/>
        <v>9.2885501172583641E-3</v>
      </c>
      <c r="HI172" s="1081">
        <f t="shared" si="773"/>
        <v>9.2885501172583641E-3</v>
      </c>
      <c r="HJ172" s="1081">
        <f t="shared" si="773"/>
        <v>9.2885501172583641E-3</v>
      </c>
      <c r="HK172" s="1081">
        <f t="shared" si="773"/>
        <v>9.2885501172583641E-3</v>
      </c>
      <c r="HL172" s="1081">
        <f t="shared" si="773"/>
        <v>9.2885501172583641E-3</v>
      </c>
      <c r="HM172" s="1081">
        <f t="shared" si="773"/>
        <v>9.2885501172583641E-3</v>
      </c>
      <c r="HN172" s="1081">
        <f t="shared" si="773"/>
        <v>9.2885501172583641E-3</v>
      </c>
      <c r="HO172" s="1081">
        <f t="shared" si="773"/>
        <v>9.2885501172583641E-3</v>
      </c>
      <c r="HP172" s="1081">
        <f t="shared" si="773"/>
        <v>9.2885501172583641E-3</v>
      </c>
      <c r="HQ172" s="1081">
        <f t="shared" si="773"/>
        <v>9.2885501172583641E-3</v>
      </c>
      <c r="HR172" s="1081">
        <f t="shared" si="773"/>
        <v>9.2885501172583641E-3</v>
      </c>
      <c r="HS172" s="1081">
        <f t="shared" si="773"/>
        <v>9.2885501172583641E-3</v>
      </c>
      <c r="HT172" s="1081">
        <f t="shared" si="773"/>
        <v>9.2885501172583641E-3</v>
      </c>
      <c r="HU172" s="1081">
        <f t="shared" si="773"/>
        <v>9.2885501172583641E-3</v>
      </c>
      <c r="HV172" s="1081">
        <f t="shared" si="773"/>
        <v>9.2885501172583641E-3</v>
      </c>
      <c r="HW172" s="1081">
        <f t="shared" si="773"/>
        <v>9.2885501172583641E-3</v>
      </c>
      <c r="HX172" s="1081">
        <f t="shared" si="773"/>
        <v>9.2885501172583641E-3</v>
      </c>
      <c r="HY172" s="1081">
        <f t="shared" si="773"/>
        <v>9.2885501172583641E-3</v>
      </c>
      <c r="HZ172" s="1081">
        <f t="shared" si="773"/>
        <v>9.2885501172583641E-3</v>
      </c>
      <c r="IA172" s="1081">
        <f t="shared" si="773"/>
        <v>9.2885501172583641E-3</v>
      </c>
      <c r="IB172" s="1081">
        <f t="shared" si="773"/>
        <v>9.2885501172583641E-3</v>
      </c>
      <c r="IC172" s="1081">
        <f t="shared" si="773"/>
        <v>9.2885501172583641E-3</v>
      </c>
      <c r="ID172" s="1081">
        <f t="shared" si="773"/>
        <v>9.2885501172583641E-3</v>
      </c>
      <c r="IE172" s="1081">
        <f t="shared" si="773"/>
        <v>9.2885501172583641E-3</v>
      </c>
      <c r="IF172" s="1085"/>
    </row>
    <row r="173" spans="1:240" x14ac:dyDescent="0.3">
      <c r="A173" s="3"/>
      <c r="IF173" s="1085"/>
    </row>
    <row r="174" spans="1:240" x14ac:dyDescent="0.3">
      <c r="A174" s="163" t="s">
        <v>508</v>
      </c>
      <c r="IF174" s="1085"/>
    </row>
    <row r="175" spans="1:240" x14ac:dyDescent="0.3">
      <c r="A175" s="3"/>
      <c r="IF175" s="1085"/>
    </row>
    <row r="176" spans="1:240" ht="16.2" thickBot="1" x14ac:dyDescent="0.35">
      <c r="A176" s="128" t="s">
        <v>1056</v>
      </c>
      <c r="DO176" s="167">
        <f>+DO168</f>
        <v>3000000000</v>
      </c>
      <c r="IF176" s="1085"/>
    </row>
    <row r="177" spans="1:240" ht="16.2" thickBot="1" x14ac:dyDescent="0.35">
      <c r="A177" s="170" t="s">
        <v>1057</v>
      </c>
      <c r="DO177" s="128"/>
      <c r="DP177" s="128">
        <v>1</v>
      </c>
      <c r="DQ177" s="128">
        <f>+DP177+1</f>
        <v>2</v>
      </c>
      <c r="DR177" s="128">
        <f t="shared" ref="DR177:GC177" si="774">+DQ177+1</f>
        <v>3</v>
      </c>
      <c r="DS177" s="128">
        <f t="shared" si="774"/>
        <v>4</v>
      </c>
      <c r="DT177" s="128">
        <f t="shared" si="774"/>
        <v>5</v>
      </c>
      <c r="DU177" s="128">
        <f t="shared" si="774"/>
        <v>6</v>
      </c>
      <c r="DV177" s="128">
        <f t="shared" si="774"/>
        <v>7</v>
      </c>
      <c r="DW177" s="128">
        <f t="shared" si="774"/>
        <v>8</v>
      </c>
      <c r="DX177" s="128">
        <f t="shared" si="774"/>
        <v>9</v>
      </c>
      <c r="DY177" s="128">
        <f t="shared" si="774"/>
        <v>10</v>
      </c>
      <c r="DZ177" s="128">
        <f t="shared" si="774"/>
        <v>11</v>
      </c>
      <c r="EA177" s="128">
        <f t="shared" si="774"/>
        <v>12</v>
      </c>
      <c r="EB177" s="128">
        <f t="shared" si="774"/>
        <v>13</v>
      </c>
      <c r="EC177" s="128">
        <f t="shared" si="774"/>
        <v>14</v>
      </c>
      <c r="ED177" s="128">
        <f t="shared" si="774"/>
        <v>15</v>
      </c>
      <c r="EE177" s="128">
        <f t="shared" si="774"/>
        <v>16</v>
      </c>
      <c r="EF177" s="128">
        <f t="shared" si="774"/>
        <v>17</v>
      </c>
      <c r="EG177" s="128">
        <f t="shared" si="774"/>
        <v>18</v>
      </c>
      <c r="EH177" s="128">
        <f t="shared" si="774"/>
        <v>19</v>
      </c>
      <c r="EI177" s="128">
        <f t="shared" si="774"/>
        <v>20</v>
      </c>
      <c r="EJ177" s="128">
        <f t="shared" si="774"/>
        <v>21</v>
      </c>
      <c r="EK177" s="128">
        <f t="shared" si="774"/>
        <v>22</v>
      </c>
      <c r="EL177" s="128">
        <f t="shared" si="774"/>
        <v>23</v>
      </c>
      <c r="EM177" s="128">
        <f t="shared" si="774"/>
        <v>24</v>
      </c>
      <c r="EN177" s="128">
        <f t="shared" si="774"/>
        <v>25</v>
      </c>
      <c r="EO177" s="128">
        <f t="shared" si="774"/>
        <v>26</v>
      </c>
      <c r="EP177" s="128">
        <f t="shared" si="774"/>
        <v>27</v>
      </c>
      <c r="EQ177" s="128">
        <f t="shared" si="774"/>
        <v>28</v>
      </c>
      <c r="ER177" s="128">
        <f t="shared" si="774"/>
        <v>29</v>
      </c>
      <c r="ES177" s="128">
        <f t="shared" si="774"/>
        <v>30</v>
      </c>
      <c r="ET177" s="128">
        <f t="shared" si="774"/>
        <v>31</v>
      </c>
      <c r="EU177" s="128">
        <f t="shared" si="774"/>
        <v>32</v>
      </c>
      <c r="EV177" s="128">
        <f t="shared" si="774"/>
        <v>33</v>
      </c>
      <c r="EW177" s="128">
        <f t="shared" si="774"/>
        <v>34</v>
      </c>
      <c r="EX177" s="128">
        <f t="shared" si="774"/>
        <v>35</v>
      </c>
      <c r="EY177" s="128">
        <f t="shared" si="774"/>
        <v>36</v>
      </c>
      <c r="EZ177" s="128">
        <f t="shared" si="774"/>
        <v>37</v>
      </c>
      <c r="FA177" s="128">
        <f t="shared" si="774"/>
        <v>38</v>
      </c>
      <c r="FB177" s="128">
        <f t="shared" si="774"/>
        <v>39</v>
      </c>
      <c r="FC177" s="128">
        <f t="shared" si="774"/>
        <v>40</v>
      </c>
      <c r="FD177" s="128">
        <f t="shared" si="774"/>
        <v>41</v>
      </c>
      <c r="FE177" s="128">
        <f t="shared" si="774"/>
        <v>42</v>
      </c>
      <c r="FF177" s="128">
        <f t="shared" si="774"/>
        <v>43</v>
      </c>
      <c r="FG177" s="128">
        <f t="shared" si="774"/>
        <v>44</v>
      </c>
      <c r="FH177" s="128">
        <f t="shared" si="774"/>
        <v>45</v>
      </c>
      <c r="FI177" s="128">
        <f t="shared" si="774"/>
        <v>46</v>
      </c>
      <c r="FJ177" s="128">
        <f t="shared" si="774"/>
        <v>47</v>
      </c>
      <c r="FK177" s="128">
        <f t="shared" si="774"/>
        <v>48</v>
      </c>
      <c r="FL177" s="128">
        <f t="shared" si="774"/>
        <v>49</v>
      </c>
      <c r="FM177" s="128">
        <f t="shared" si="774"/>
        <v>50</v>
      </c>
      <c r="FN177" s="128">
        <f t="shared" si="774"/>
        <v>51</v>
      </c>
      <c r="FO177" s="128">
        <f t="shared" si="774"/>
        <v>52</v>
      </c>
      <c r="FP177" s="128">
        <f t="shared" si="774"/>
        <v>53</v>
      </c>
      <c r="FQ177" s="128">
        <f t="shared" si="774"/>
        <v>54</v>
      </c>
      <c r="FR177" s="128">
        <f t="shared" si="774"/>
        <v>55</v>
      </c>
      <c r="FS177" s="128">
        <f t="shared" si="774"/>
        <v>56</v>
      </c>
      <c r="FT177" s="128">
        <f t="shared" si="774"/>
        <v>57</v>
      </c>
      <c r="FU177" s="128">
        <f t="shared" si="774"/>
        <v>58</v>
      </c>
      <c r="FV177" s="128">
        <f t="shared" si="774"/>
        <v>59</v>
      </c>
      <c r="FW177" s="128">
        <f t="shared" si="774"/>
        <v>60</v>
      </c>
      <c r="FX177" s="128">
        <f t="shared" si="774"/>
        <v>61</v>
      </c>
      <c r="FY177" s="128">
        <f t="shared" si="774"/>
        <v>62</v>
      </c>
      <c r="FZ177" s="128">
        <f t="shared" si="774"/>
        <v>63</v>
      </c>
      <c r="GA177" s="128">
        <f t="shared" si="774"/>
        <v>64</v>
      </c>
      <c r="GB177" s="128">
        <f t="shared" si="774"/>
        <v>65</v>
      </c>
      <c r="GC177" s="128">
        <f t="shared" si="774"/>
        <v>66</v>
      </c>
      <c r="GD177" s="128">
        <f t="shared" ref="GD177:IE177" si="775">+GC177+1</f>
        <v>67</v>
      </c>
      <c r="GE177" s="128">
        <f t="shared" si="775"/>
        <v>68</v>
      </c>
      <c r="GF177" s="128">
        <f t="shared" si="775"/>
        <v>69</v>
      </c>
      <c r="GG177" s="128">
        <f t="shared" si="775"/>
        <v>70</v>
      </c>
      <c r="GH177" s="128">
        <f t="shared" si="775"/>
        <v>71</v>
      </c>
      <c r="GI177" s="128">
        <f t="shared" si="775"/>
        <v>72</v>
      </c>
      <c r="GJ177" s="128">
        <f t="shared" si="775"/>
        <v>73</v>
      </c>
      <c r="GK177" s="128">
        <f t="shared" si="775"/>
        <v>74</v>
      </c>
      <c r="GL177" s="128">
        <f t="shared" si="775"/>
        <v>75</v>
      </c>
      <c r="GM177" s="128">
        <f t="shared" si="775"/>
        <v>76</v>
      </c>
      <c r="GN177" s="128">
        <f t="shared" si="775"/>
        <v>77</v>
      </c>
      <c r="GO177" s="128">
        <f t="shared" si="775"/>
        <v>78</v>
      </c>
      <c r="GP177" s="128">
        <f t="shared" si="775"/>
        <v>79</v>
      </c>
      <c r="GQ177" s="128">
        <f t="shared" si="775"/>
        <v>80</v>
      </c>
      <c r="GR177" s="128">
        <f t="shared" si="775"/>
        <v>81</v>
      </c>
      <c r="GS177" s="128">
        <f t="shared" si="775"/>
        <v>82</v>
      </c>
      <c r="GT177" s="128">
        <f t="shared" si="775"/>
        <v>83</v>
      </c>
      <c r="GU177" s="128">
        <f t="shared" si="775"/>
        <v>84</v>
      </c>
      <c r="GV177" s="128">
        <f t="shared" si="775"/>
        <v>85</v>
      </c>
      <c r="GW177" s="128">
        <f t="shared" si="775"/>
        <v>86</v>
      </c>
      <c r="GX177" s="128">
        <f t="shared" si="775"/>
        <v>87</v>
      </c>
      <c r="GY177" s="128">
        <f t="shared" si="775"/>
        <v>88</v>
      </c>
      <c r="GZ177" s="128">
        <f t="shared" si="775"/>
        <v>89</v>
      </c>
      <c r="HA177" s="128">
        <f t="shared" si="775"/>
        <v>90</v>
      </c>
      <c r="HB177" s="128">
        <f t="shared" si="775"/>
        <v>91</v>
      </c>
      <c r="HC177" s="128">
        <f t="shared" si="775"/>
        <v>92</v>
      </c>
      <c r="HD177" s="128">
        <f t="shared" si="775"/>
        <v>93</v>
      </c>
      <c r="HE177" s="128">
        <f t="shared" si="775"/>
        <v>94</v>
      </c>
      <c r="HF177" s="128">
        <f t="shared" si="775"/>
        <v>95</v>
      </c>
      <c r="HG177" s="128">
        <f t="shared" si="775"/>
        <v>96</v>
      </c>
      <c r="HH177" s="128">
        <f t="shared" si="775"/>
        <v>97</v>
      </c>
      <c r="HI177" s="128">
        <f t="shared" si="775"/>
        <v>98</v>
      </c>
      <c r="HJ177" s="128">
        <f t="shared" si="775"/>
        <v>99</v>
      </c>
      <c r="HK177" s="128">
        <f t="shared" si="775"/>
        <v>100</v>
      </c>
      <c r="HL177" s="128">
        <f t="shared" si="775"/>
        <v>101</v>
      </c>
      <c r="HM177" s="128">
        <f t="shared" si="775"/>
        <v>102</v>
      </c>
      <c r="HN177" s="128">
        <f t="shared" si="775"/>
        <v>103</v>
      </c>
      <c r="HO177" s="128">
        <f t="shared" si="775"/>
        <v>104</v>
      </c>
      <c r="HP177" s="128">
        <f t="shared" si="775"/>
        <v>105</v>
      </c>
      <c r="HQ177" s="128">
        <f t="shared" si="775"/>
        <v>106</v>
      </c>
      <c r="HR177" s="128">
        <f t="shared" si="775"/>
        <v>107</v>
      </c>
      <c r="HS177" s="128">
        <f t="shared" si="775"/>
        <v>108</v>
      </c>
      <c r="HT177" s="128">
        <f t="shared" si="775"/>
        <v>109</v>
      </c>
      <c r="HU177" s="128">
        <f t="shared" si="775"/>
        <v>110</v>
      </c>
      <c r="HV177" s="128">
        <f t="shared" si="775"/>
        <v>111</v>
      </c>
      <c r="HW177" s="128">
        <f t="shared" si="775"/>
        <v>112</v>
      </c>
      <c r="HX177" s="128">
        <f t="shared" si="775"/>
        <v>113</v>
      </c>
      <c r="HY177" s="128">
        <f t="shared" si="775"/>
        <v>114</v>
      </c>
      <c r="HZ177" s="128">
        <f t="shared" si="775"/>
        <v>115</v>
      </c>
      <c r="IA177" s="128">
        <f t="shared" si="775"/>
        <v>116</v>
      </c>
      <c r="IB177" s="128">
        <f t="shared" si="775"/>
        <v>117</v>
      </c>
      <c r="IC177" s="128">
        <f t="shared" si="775"/>
        <v>118</v>
      </c>
      <c r="ID177" s="128">
        <f t="shared" si="775"/>
        <v>119</v>
      </c>
      <c r="IE177" s="128">
        <f t="shared" si="775"/>
        <v>120</v>
      </c>
      <c r="IF177" s="1085"/>
    </row>
    <row r="178" spans="1:240" ht="16.2" thickBot="1" x14ac:dyDescent="0.35">
      <c r="A178" s="170" t="s">
        <v>1058</v>
      </c>
      <c r="DO178" s="1040"/>
      <c r="DP178" s="1040">
        <f>+$DO$168/$DO$167</f>
        <v>25000000</v>
      </c>
      <c r="DQ178" s="1040">
        <f t="shared" ref="DQ178:GB178" si="776">+$DO$168/$DO$167</f>
        <v>25000000</v>
      </c>
      <c r="DR178" s="1040">
        <f t="shared" si="776"/>
        <v>25000000</v>
      </c>
      <c r="DS178" s="1040">
        <f t="shared" si="776"/>
        <v>25000000</v>
      </c>
      <c r="DT178" s="1040">
        <f t="shared" si="776"/>
        <v>25000000</v>
      </c>
      <c r="DU178" s="1040">
        <f t="shared" si="776"/>
        <v>25000000</v>
      </c>
      <c r="DV178" s="1040">
        <f t="shared" si="776"/>
        <v>25000000</v>
      </c>
      <c r="DW178" s="1040">
        <f t="shared" si="776"/>
        <v>25000000</v>
      </c>
      <c r="DX178" s="1040">
        <f t="shared" si="776"/>
        <v>25000000</v>
      </c>
      <c r="DY178" s="1040">
        <f t="shared" si="776"/>
        <v>25000000</v>
      </c>
      <c r="DZ178" s="1040">
        <f t="shared" si="776"/>
        <v>25000000</v>
      </c>
      <c r="EA178" s="1040">
        <f t="shared" si="776"/>
        <v>25000000</v>
      </c>
      <c r="EB178" s="1040">
        <f t="shared" si="776"/>
        <v>25000000</v>
      </c>
      <c r="EC178" s="1040">
        <f t="shared" si="776"/>
        <v>25000000</v>
      </c>
      <c r="ED178" s="1040">
        <f t="shared" si="776"/>
        <v>25000000</v>
      </c>
      <c r="EE178" s="1040">
        <f t="shared" si="776"/>
        <v>25000000</v>
      </c>
      <c r="EF178" s="1040">
        <f t="shared" si="776"/>
        <v>25000000</v>
      </c>
      <c r="EG178" s="1040">
        <f t="shared" si="776"/>
        <v>25000000</v>
      </c>
      <c r="EH178" s="1040">
        <f t="shared" si="776"/>
        <v>25000000</v>
      </c>
      <c r="EI178" s="1040">
        <f t="shared" si="776"/>
        <v>25000000</v>
      </c>
      <c r="EJ178" s="1040">
        <f t="shared" si="776"/>
        <v>25000000</v>
      </c>
      <c r="EK178" s="1040">
        <f t="shared" si="776"/>
        <v>25000000</v>
      </c>
      <c r="EL178" s="1040">
        <f t="shared" si="776"/>
        <v>25000000</v>
      </c>
      <c r="EM178" s="1040">
        <f t="shared" si="776"/>
        <v>25000000</v>
      </c>
      <c r="EN178" s="1040">
        <f t="shared" si="776"/>
        <v>25000000</v>
      </c>
      <c r="EO178" s="1040">
        <f t="shared" si="776"/>
        <v>25000000</v>
      </c>
      <c r="EP178" s="1040">
        <f t="shared" si="776"/>
        <v>25000000</v>
      </c>
      <c r="EQ178" s="1040">
        <f t="shared" si="776"/>
        <v>25000000</v>
      </c>
      <c r="ER178" s="1040">
        <f t="shared" si="776"/>
        <v>25000000</v>
      </c>
      <c r="ES178" s="1040">
        <f t="shared" si="776"/>
        <v>25000000</v>
      </c>
      <c r="ET178" s="1040">
        <f t="shared" si="776"/>
        <v>25000000</v>
      </c>
      <c r="EU178" s="1040">
        <f t="shared" si="776"/>
        <v>25000000</v>
      </c>
      <c r="EV178" s="1040">
        <f t="shared" si="776"/>
        <v>25000000</v>
      </c>
      <c r="EW178" s="1040">
        <f t="shared" si="776"/>
        <v>25000000</v>
      </c>
      <c r="EX178" s="1040">
        <f t="shared" si="776"/>
        <v>25000000</v>
      </c>
      <c r="EY178" s="1040">
        <f t="shared" si="776"/>
        <v>25000000</v>
      </c>
      <c r="EZ178" s="1040">
        <f t="shared" si="776"/>
        <v>25000000</v>
      </c>
      <c r="FA178" s="1040">
        <f t="shared" si="776"/>
        <v>25000000</v>
      </c>
      <c r="FB178" s="1040">
        <f t="shared" si="776"/>
        <v>25000000</v>
      </c>
      <c r="FC178" s="1040">
        <f t="shared" si="776"/>
        <v>25000000</v>
      </c>
      <c r="FD178" s="1040">
        <f t="shared" si="776"/>
        <v>25000000</v>
      </c>
      <c r="FE178" s="1040">
        <f t="shared" si="776"/>
        <v>25000000</v>
      </c>
      <c r="FF178" s="1040">
        <f t="shared" si="776"/>
        <v>25000000</v>
      </c>
      <c r="FG178" s="1040">
        <f t="shared" si="776"/>
        <v>25000000</v>
      </c>
      <c r="FH178" s="1040">
        <f t="shared" si="776"/>
        <v>25000000</v>
      </c>
      <c r="FI178" s="1040">
        <f t="shared" si="776"/>
        <v>25000000</v>
      </c>
      <c r="FJ178" s="1040">
        <f t="shared" si="776"/>
        <v>25000000</v>
      </c>
      <c r="FK178" s="1040">
        <f t="shared" si="776"/>
        <v>25000000</v>
      </c>
      <c r="FL178" s="1040">
        <f t="shared" si="776"/>
        <v>25000000</v>
      </c>
      <c r="FM178" s="1040">
        <f t="shared" si="776"/>
        <v>25000000</v>
      </c>
      <c r="FN178" s="1040">
        <f t="shared" si="776"/>
        <v>25000000</v>
      </c>
      <c r="FO178" s="1040">
        <f t="shared" si="776"/>
        <v>25000000</v>
      </c>
      <c r="FP178" s="1040">
        <f t="shared" si="776"/>
        <v>25000000</v>
      </c>
      <c r="FQ178" s="1040">
        <f t="shared" si="776"/>
        <v>25000000</v>
      </c>
      <c r="FR178" s="1040">
        <f t="shared" si="776"/>
        <v>25000000</v>
      </c>
      <c r="FS178" s="1040">
        <f t="shared" si="776"/>
        <v>25000000</v>
      </c>
      <c r="FT178" s="1040">
        <f t="shared" si="776"/>
        <v>25000000</v>
      </c>
      <c r="FU178" s="1040">
        <f t="shared" si="776"/>
        <v>25000000</v>
      </c>
      <c r="FV178" s="1040">
        <f t="shared" si="776"/>
        <v>25000000</v>
      </c>
      <c r="FW178" s="1040">
        <f t="shared" si="776"/>
        <v>25000000</v>
      </c>
      <c r="FX178" s="1040">
        <f t="shared" si="776"/>
        <v>25000000</v>
      </c>
      <c r="FY178" s="1040">
        <f t="shared" si="776"/>
        <v>25000000</v>
      </c>
      <c r="FZ178" s="1040">
        <f t="shared" si="776"/>
        <v>25000000</v>
      </c>
      <c r="GA178" s="1040">
        <f t="shared" si="776"/>
        <v>25000000</v>
      </c>
      <c r="GB178" s="1040">
        <f t="shared" si="776"/>
        <v>25000000</v>
      </c>
      <c r="GC178" s="1040">
        <f t="shared" ref="GC178:IE178" si="777">+$DO$168/$DO$167</f>
        <v>25000000</v>
      </c>
      <c r="GD178" s="1040">
        <f t="shared" si="777"/>
        <v>25000000</v>
      </c>
      <c r="GE178" s="1040">
        <f t="shared" si="777"/>
        <v>25000000</v>
      </c>
      <c r="GF178" s="1040">
        <f t="shared" si="777"/>
        <v>25000000</v>
      </c>
      <c r="GG178" s="1040">
        <f t="shared" si="777"/>
        <v>25000000</v>
      </c>
      <c r="GH178" s="1040">
        <f t="shared" si="777"/>
        <v>25000000</v>
      </c>
      <c r="GI178" s="1040">
        <f t="shared" si="777"/>
        <v>25000000</v>
      </c>
      <c r="GJ178" s="1040">
        <f t="shared" si="777"/>
        <v>25000000</v>
      </c>
      <c r="GK178" s="1040">
        <f t="shared" si="777"/>
        <v>25000000</v>
      </c>
      <c r="GL178" s="1040">
        <f t="shared" si="777"/>
        <v>25000000</v>
      </c>
      <c r="GM178" s="1040">
        <f t="shared" si="777"/>
        <v>25000000</v>
      </c>
      <c r="GN178" s="1040">
        <f t="shared" si="777"/>
        <v>25000000</v>
      </c>
      <c r="GO178" s="1040">
        <f t="shared" si="777"/>
        <v>25000000</v>
      </c>
      <c r="GP178" s="1040">
        <f t="shared" si="777"/>
        <v>25000000</v>
      </c>
      <c r="GQ178" s="1040">
        <f t="shared" si="777"/>
        <v>25000000</v>
      </c>
      <c r="GR178" s="1040">
        <f t="shared" si="777"/>
        <v>25000000</v>
      </c>
      <c r="GS178" s="1040">
        <f t="shared" si="777"/>
        <v>25000000</v>
      </c>
      <c r="GT178" s="1040">
        <f t="shared" si="777"/>
        <v>25000000</v>
      </c>
      <c r="GU178" s="1040">
        <f t="shared" si="777"/>
        <v>25000000</v>
      </c>
      <c r="GV178" s="1040">
        <f t="shared" si="777"/>
        <v>25000000</v>
      </c>
      <c r="GW178" s="1040">
        <f t="shared" si="777"/>
        <v>25000000</v>
      </c>
      <c r="GX178" s="1040">
        <f t="shared" si="777"/>
        <v>25000000</v>
      </c>
      <c r="GY178" s="1040">
        <f t="shared" si="777"/>
        <v>25000000</v>
      </c>
      <c r="GZ178" s="1040">
        <f t="shared" si="777"/>
        <v>25000000</v>
      </c>
      <c r="HA178" s="1040">
        <f t="shared" si="777"/>
        <v>25000000</v>
      </c>
      <c r="HB178" s="1040">
        <f t="shared" si="777"/>
        <v>25000000</v>
      </c>
      <c r="HC178" s="1040">
        <f t="shared" si="777"/>
        <v>25000000</v>
      </c>
      <c r="HD178" s="1040">
        <f t="shared" si="777"/>
        <v>25000000</v>
      </c>
      <c r="HE178" s="1040">
        <f t="shared" si="777"/>
        <v>25000000</v>
      </c>
      <c r="HF178" s="1040">
        <f t="shared" si="777"/>
        <v>25000000</v>
      </c>
      <c r="HG178" s="1040">
        <f t="shared" si="777"/>
        <v>25000000</v>
      </c>
      <c r="HH178" s="1040">
        <f t="shared" si="777"/>
        <v>25000000</v>
      </c>
      <c r="HI178" s="1040">
        <f t="shared" si="777"/>
        <v>25000000</v>
      </c>
      <c r="HJ178" s="1040">
        <f t="shared" si="777"/>
        <v>25000000</v>
      </c>
      <c r="HK178" s="1040">
        <f t="shared" si="777"/>
        <v>25000000</v>
      </c>
      <c r="HL178" s="1040">
        <f t="shared" si="777"/>
        <v>25000000</v>
      </c>
      <c r="HM178" s="1040">
        <f t="shared" si="777"/>
        <v>25000000</v>
      </c>
      <c r="HN178" s="1040">
        <f t="shared" si="777"/>
        <v>25000000</v>
      </c>
      <c r="HO178" s="1040">
        <f t="shared" si="777"/>
        <v>25000000</v>
      </c>
      <c r="HP178" s="1040">
        <f t="shared" si="777"/>
        <v>25000000</v>
      </c>
      <c r="HQ178" s="1040">
        <f t="shared" si="777"/>
        <v>25000000</v>
      </c>
      <c r="HR178" s="1040">
        <f t="shared" si="777"/>
        <v>25000000</v>
      </c>
      <c r="HS178" s="1040">
        <f t="shared" si="777"/>
        <v>25000000</v>
      </c>
      <c r="HT178" s="1040">
        <f t="shared" si="777"/>
        <v>25000000</v>
      </c>
      <c r="HU178" s="1040">
        <f t="shared" si="777"/>
        <v>25000000</v>
      </c>
      <c r="HV178" s="1040">
        <f t="shared" si="777"/>
        <v>25000000</v>
      </c>
      <c r="HW178" s="1040">
        <f t="shared" si="777"/>
        <v>25000000</v>
      </c>
      <c r="HX178" s="1040">
        <f t="shared" si="777"/>
        <v>25000000</v>
      </c>
      <c r="HY178" s="1040">
        <f t="shared" si="777"/>
        <v>25000000</v>
      </c>
      <c r="HZ178" s="1040">
        <f t="shared" si="777"/>
        <v>25000000</v>
      </c>
      <c r="IA178" s="1040">
        <f t="shared" si="777"/>
        <v>25000000</v>
      </c>
      <c r="IB178" s="1040">
        <f t="shared" si="777"/>
        <v>25000000</v>
      </c>
      <c r="IC178" s="1040">
        <f t="shared" si="777"/>
        <v>25000000</v>
      </c>
      <c r="ID178" s="1040">
        <f t="shared" si="777"/>
        <v>25000000</v>
      </c>
      <c r="IE178" s="1040">
        <f t="shared" si="777"/>
        <v>25000000</v>
      </c>
      <c r="IF178" s="1085"/>
    </row>
    <row r="179" spans="1:240" ht="16.2" thickBot="1" x14ac:dyDescent="0.35">
      <c r="A179" s="170" t="s">
        <v>1059</v>
      </c>
      <c r="DO179" s="1040"/>
      <c r="DP179" s="1040">
        <f>+DO180*DO172</f>
        <v>23755250.854433604</v>
      </c>
      <c r="DQ179" s="1040">
        <f>+DP180*DP172</f>
        <v>25381636.96500941</v>
      </c>
      <c r="DR179" s="1040">
        <f t="shared" ref="DR179:GB179" si="778">+DQ180*DQ172</f>
        <v>25976155.891710181</v>
      </c>
      <c r="DS179" s="1040">
        <f t="shared" si="778"/>
        <v>24266599.424410969</v>
      </c>
      <c r="DT179" s="1040">
        <f t="shared" si="778"/>
        <v>22597138.698463503</v>
      </c>
      <c r="DU179" s="1040">
        <f t="shared" si="778"/>
        <v>24122669.660596583</v>
      </c>
      <c r="DV179" s="1040">
        <f t="shared" si="778"/>
        <v>20581545.328380391</v>
      </c>
      <c r="DW179" s="1040">
        <f t="shared" si="778"/>
        <v>20647893.747498386</v>
      </c>
      <c r="DX179" s="1040">
        <f t="shared" si="778"/>
        <v>20687423.634387128</v>
      </c>
      <c r="DY179" s="1040">
        <f t="shared" si="778"/>
        <v>20039925.714475643</v>
      </c>
      <c r="DZ179" s="1040">
        <f t="shared" si="778"/>
        <v>21797338.521919031</v>
      </c>
      <c r="EA179" s="1040">
        <f t="shared" si="778"/>
        <v>22436030.38348832</v>
      </c>
      <c r="EB179" s="1040">
        <f t="shared" si="778"/>
        <v>21698995.476770643</v>
      </c>
      <c r="EC179" s="1040">
        <f t="shared" si="778"/>
        <v>23951379.049631033</v>
      </c>
      <c r="ED179" s="1040">
        <f t="shared" si="778"/>
        <v>22525781.983509444</v>
      </c>
      <c r="EE179" s="1040">
        <f t="shared" si="778"/>
        <v>22251540.517369602</v>
      </c>
      <c r="EF179" s="1040">
        <f t="shared" si="778"/>
        <v>21365973.123015903</v>
      </c>
      <c r="EG179" s="1040">
        <f t="shared" si="778"/>
        <v>21241501.034957729</v>
      </c>
      <c r="EH179" s="1040">
        <f t="shared" si="778"/>
        <v>23090564.715771634</v>
      </c>
      <c r="EI179" s="1040">
        <f t="shared" si="778"/>
        <v>22135179.238763668</v>
      </c>
      <c r="EJ179" s="1040">
        <f t="shared" si="778"/>
        <v>23085342.847637936</v>
      </c>
      <c r="EK179" s="1040">
        <f t="shared" si="778"/>
        <v>22449991.764641616</v>
      </c>
      <c r="EL179" s="1040">
        <f t="shared" si="778"/>
        <v>22528364.70964025</v>
      </c>
      <c r="EM179" s="1040">
        <f t="shared" si="778"/>
        <v>21637264.712761309</v>
      </c>
      <c r="EN179" s="1040">
        <f t="shared" si="778"/>
        <v>21769688.983894899</v>
      </c>
      <c r="EO179" s="1040">
        <f t="shared" si="778"/>
        <v>19535667.346762542</v>
      </c>
      <c r="EP179" s="1040">
        <f t="shared" si="778"/>
        <v>19348503.266494516</v>
      </c>
      <c r="EQ179" s="1040">
        <f t="shared" si="778"/>
        <v>20781283.157723308</v>
      </c>
      <c r="ER179" s="1040">
        <f t="shared" si="778"/>
        <v>20934269.799648758</v>
      </c>
      <c r="ES179" s="1040">
        <f t="shared" si="778"/>
        <v>18641557.89976627</v>
      </c>
      <c r="ET179" s="1040">
        <f t="shared" si="778"/>
        <v>19900189.896341596</v>
      </c>
      <c r="EU179" s="1040">
        <f t="shared" si="778"/>
        <v>20234304.095527757</v>
      </c>
      <c r="EV179" s="1040">
        <f t="shared" si="778"/>
        <v>18735134.498003144</v>
      </c>
      <c r="EW179" s="1040">
        <f t="shared" si="778"/>
        <v>19287796.039195154</v>
      </c>
      <c r="EX179" s="1040">
        <f t="shared" si="778"/>
        <v>19032525.186025437</v>
      </c>
      <c r="EY179" s="1040">
        <f t="shared" si="778"/>
        <v>19721654.983538229</v>
      </c>
      <c r="EZ179" s="1040">
        <f t="shared" si="778"/>
        <v>18573510.569918822</v>
      </c>
      <c r="FA179" s="1040">
        <f t="shared" si="778"/>
        <v>18287573.350400839</v>
      </c>
      <c r="FB179" s="1040">
        <f t="shared" si="778"/>
        <v>18339272.868514266</v>
      </c>
      <c r="FC179" s="1040">
        <f t="shared" si="778"/>
        <v>17751975.429107495</v>
      </c>
      <c r="FD179" s="1040">
        <f t="shared" si="778"/>
        <v>17626576.723277919</v>
      </c>
      <c r="FE179" s="1040">
        <f t="shared" si="778"/>
        <v>17359955.714752138</v>
      </c>
      <c r="FF179" s="1040">
        <f t="shared" si="778"/>
        <v>16499136.184512151</v>
      </c>
      <c r="FG179" s="1040">
        <f t="shared" si="778"/>
        <v>17190991.468218978</v>
      </c>
      <c r="FH179" s="1040">
        <f t="shared" si="778"/>
        <v>17234337.112250131</v>
      </c>
      <c r="FI179" s="1040">
        <f t="shared" si="778"/>
        <v>16437014.286210643</v>
      </c>
      <c r="FJ179" s="1040">
        <f t="shared" si="778"/>
        <v>16160009.800908359</v>
      </c>
      <c r="FK179" s="1040">
        <f t="shared" si="778"/>
        <v>16681927.85222834</v>
      </c>
      <c r="FL179" s="1040">
        <f t="shared" si="778"/>
        <v>15469750.129270898</v>
      </c>
      <c r="FM179" s="1040">
        <f t="shared" si="778"/>
        <v>16031352.616033824</v>
      </c>
      <c r="FN179" s="1040">
        <f t="shared" si="778"/>
        <v>16023609.223916691</v>
      </c>
      <c r="FO179" s="1040">
        <f t="shared" si="778"/>
        <v>16022748.952270677</v>
      </c>
      <c r="FP179" s="1040">
        <f t="shared" si="778"/>
        <v>15790535.199339218</v>
      </c>
      <c r="FQ179" s="1040">
        <f t="shared" si="778"/>
        <v>15558321.44640776</v>
      </c>
      <c r="FR179" s="1040">
        <f t="shared" si="778"/>
        <v>15326107.693476301</v>
      </c>
      <c r="FS179" s="1040">
        <f t="shared" si="778"/>
        <v>15093893.940544842</v>
      </c>
      <c r="FT179" s="1040">
        <f t="shared" si="778"/>
        <v>14861680.187613383</v>
      </c>
      <c r="FU179" s="1040">
        <f t="shared" si="778"/>
        <v>14629466.434681924</v>
      </c>
      <c r="FV179" s="1040">
        <f t="shared" si="778"/>
        <v>14397252.681750465</v>
      </c>
      <c r="FW179" s="1040">
        <f t="shared" si="778"/>
        <v>14165038.928819004</v>
      </c>
      <c r="FX179" s="1040">
        <f t="shared" si="778"/>
        <v>13932825.175887546</v>
      </c>
      <c r="FY179" s="1040">
        <f t="shared" si="778"/>
        <v>13700611.422956087</v>
      </c>
      <c r="FZ179" s="1040">
        <f t="shared" si="778"/>
        <v>13468397.670024628</v>
      </c>
      <c r="GA179" s="1040">
        <f t="shared" si="778"/>
        <v>13236183.917093169</v>
      </c>
      <c r="GB179" s="1040">
        <f t="shared" si="778"/>
        <v>13003970.16416171</v>
      </c>
      <c r="GC179" s="1040">
        <f t="shared" ref="GC179:IE179" si="779">+GB180*GB172</f>
        <v>12771756.411230251</v>
      </c>
      <c r="GD179" s="1040">
        <f t="shared" si="779"/>
        <v>12539542.658298792</v>
      </c>
      <c r="GE179" s="1040">
        <f t="shared" si="779"/>
        <v>12307328.905367332</v>
      </c>
      <c r="GF179" s="1040">
        <f t="shared" si="779"/>
        <v>12075115.152435873</v>
      </c>
      <c r="GG179" s="1040">
        <f t="shared" si="779"/>
        <v>11842901.399504414</v>
      </c>
      <c r="GH179" s="1040">
        <f t="shared" si="779"/>
        <v>11610687.646572955</v>
      </c>
      <c r="GI179" s="1040">
        <f t="shared" si="779"/>
        <v>11378473.893641496</v>
      </c>
      <c r="GJ179" s="1040">
        <f t="shared" si="779"/>
        <v>11146260.140710037</v>
      </c>
      <c r="GK179" s="1040">
        <f t="shared" si="779"/>
        <v>10914046.387778578</v>
      </c>
      <c r="GL179" s="1040">
        <f t="shared" si="779"/>
        <v>10681832.634847119</v>
      </c>
      <c r="GM179" s="1040">
        <f t="shared" si="779"/>
        <v>10449618.881915659</v>
      </c>
      <c r="GN179" s="1040">
        <f t="shared" si="779"/>
        <v>10217405.1289842</v>
      </c>
      <c r="GO179" s="1040">
        <f t="shared" si="779"/>
        <v>9985191.376052741</v>
      </c>
      <c r="GP179" s="1040">
        <f t="shared" si="779"/>
        <v>9752977.6231212821</v>
      </c>
      <c r="GQ179" s="1040">
        <f t="shared" si="779"/>
        <v>9520763.8701898232</v>
      </c>
      <c r="GR179" s="1040">
        <f t="shared" si="779"/>
        <v>9288550.1172583643</v>
      </c>
      <c r="GS179" s="1040">
        <f t="shared" si="779"/>
        <v>9056336.3643269055</v>
      </c>
      <c r="GT179" s="1040">
        <f t="shared" si="779"/>
        <v>8824122.6113954466</v>
      </c>
      <c r="GU179" s="1040">
        <f t="shared" si="779"/>
        <v>8591908.8584639858</v>
      </c>
      <c r="GV179" s="1040">
        <f t="shared" si="779"/>
        <v>8359695.1055325279</v>
      </c>
      <c r="GW179" s="1040">
        <f t="shared" si="779"/>
        <v>8127481.3526010681</v>
      </c>
      <c r="GX179" s="1040">
        <f t="shared" si="779"/>
        <v>7895267.5996696092</v>
      </c>
      <c r="GY179" s="1040">
        <f t="shared" si="779"/>
        <v>7663053.8467381503</v>
      </c>
      <c r="GZ179" s="1040">
        <f t="shared" si="779"/>
        <v>7430840.0938066915</v>
      </c>
      <c r="HA179" s="1040">
        <f t="shared" si="779"/>
        <v>7198626.3408752326</v>
      </c>
      <c r="HB179" s="1040">
        <f t="shared" si="779"/>
        <v>6966412.5879437728</v>
      </c>
      <c r="HC179" s="1040">
        <f t="shared" si="779"/>
        <v>6734198.8350123139</v>
      </c>
      <c r="HD179" s="1040">
        <f t="shared" si="779"/>
        <v>6501985.082080855</v>
      </c>
      <c r="HE179" s="1040">
        <f t="shared" si="779"/>
        <v>6269771.3291493962</v>
      </c>
      <c r="HF179" s="1040">
        <f t="shared" si="779"/>
        <v>6037557.5762179364</v>
      </c>
      <c r="HG179" s="1040">
        <f t="shared" si="779"/>
        <v>5805343.8232864775</v>
      </c>
      <c r="HH179" s="1040">
        <f t="shared" si="779"/>
        <v>5573130.0703550186</v>
      </c>
      <c r="HI179" s="1040">
        <f t="shared" si="779"/>
        <v>5340916.3174235597</v>
      </c>
      <c r="HJ179" s="1040">
        <f t="shared" si="779"/>
        <v>5108702.5644920999</v>
      </c>
      <c r="HK179" s="1040">
        <f t="shared" si="779"/>
        <v>4876488.811560641</v>
      </c>
      <c r="HL179" s="1040">
        <f t="shared" si="779"/>
        <v>4644275.0586291822</v>
      </c>
      <c r="HM179" s="1040">
        <f t="shared" si="779"/>
        <v>4412061.3056977233</v>
      </c>
      <c r="HN179" s="1040">
        <f t="shared" si="779"/>
        <v>4179847.552766264</v>
      </c>
      <c r="HO179" s="1040">
        <f t="shared" si="779"/>
        <v>3947633.7998348046</v>
      </c>
      <c r="HP179" s="1040">
        <f t="shared" si="779"/>
        <v>3715420.0469033457</v>
      </c>
      <c r="HQ179" s="1040">
        <f t="shared" si="779"/>
        <v>3483206.2939718864</v>
      </c>
      <c r="HR179" s="1040">
        <f t="shared" si="779"/>
        <v>3250992.5410404275</v>
      </c>
      <c r="HS179" s="1040">
        <f t="shared" si="779"/>
        <v>3018778.7881089682</v>
      </c>
      <c r="HT179" s="1040">
        <f t="shared" si="779"/>
        <v>2786565.0351775093</v>
      </c>
      <c r="HU179" s="1040">
        <f t="shared" si="779"/>
        <v>2554351.28224605</v>
      </c>
      <c r="HV179" s="1040">
        <f t="shared" si="779"/>
        <v>2322137.5293145911</v>
      </c>
      <c r="HW179" s="1040">
        <f t="shared" si="779"/>
        <v>2089923.776383132</v>
      </c>
      <c r="HX179" s="1040">
        <f t="shared" si="779"/>
        <v>1857710.0234516729</v>
      </c>
      <c r="HY179" s="1040">
        <f t="shared" si="779"/>
        <v>1625496.2705202138</v>
      </c>
      <c r="HZ179" s="1040">
        <f t="shared" si="779"/>
        <v>1393282.5175887547</v>
      </c>
      <c r="IA179" s="1040">
        <f t="shared" si="779"/>
        <v>1161068.7646572955</v>
      </c>
      <c r="IB179" s="1040">
        <f t="shared" si="779"/>
        <v>928855.01172583643</v>
      </c>
      <c r="IC179" s="1040">
        <f t="shared" si="779"/>
        <v>696641.25879437733</v>
      </c>
      <c r="ID179" s="1040">
        <f t="shared" si="779"/>
        <v>464427.50586291822</v>
      </c>
      <c r="IE179" s="1040">
        <f t="shared" si="779"/>
        <v>232213.75293145911</v>
      </c>
      <c r="IF179" s="1085"/>
    </row>
    <row r="180" spans="1:240" ht="16.2" thickBot="1" x14ac:dyDescent="0.35">
      <c r="A180" s="128" t="s">
        <v>1060</v>
      </c>
      <c r="DO180" s="1040">
        <f>+DN180+DO176-DO178</f>
        <v>3000000000</v>
      </c>
      <c r="DP180" s="1040">
        <f t="shared" ref="DP180:GA180" si="780">+DO180+DP176-DP178</f>
        <v>2975000000</v>
      </c>
      <c r="DQ180" s="1040">
        <f t="shared" si="780"/>
        <v>2950000000</v>
      </c>
      <c r="DR180" s="1040">
        <f t="shared" si="780"/>
        <v>2925000000</v>
      </c>
      <c r="DS180" s="1040">
        <f t="shared" si="780"/>
        <v>2900000000</v>
      </c>
      <c r="DT180" s="1040">
        <f t="shared" si="780"/>
        <v>2875000000</v>
      </c>
      <c r="DU180" s="1040">
        <f t="shared" si="780"/>
        <v>2850000000</v>
      </c>
      <c r="DV180" s="1040">
        <f t="shared" si="780"/>
        <v>2825000000</v>
      </c>
      <c r="DW180" s="1040">
        <f t="shared" si="780"/>
        <v>2800000000</v>
      </c>
      <c r="DX180" s="1040">
        <f t="shared" si="780"/>
        <v>2775000000</v>
      </c>
      <c r="DY180" s="1040">
        <f t="shared" si="780"/>
        <v>2750000000</v>
      </c>
      <c r="DZ180" s="1040">
        <f t="shared" si="780"/>
        <v>2725000000</v>
      </c>
      <c r="EA180" s="1040">
        <f t="shared" si="780"/>
        <v>2700000000</v>
      </c>
      <c r="EB180" s="1040">
        <f t="shared" si="780"/>
        <v>2675000000</v>
      </c>
      <c r="EC180" s="1040">
        <f t="shared" si="780"/>
        <v>2650000000</v>
      </c>
      <c r="ED180" s="1040">
        <f t="shared" si="780"/>
        <v>2625000000</v>
      </c>
      <c r="EE180" s="1040">
        <f t="shared" si="780"/>
        <v>2600000000</v>
      </c>
      <c r="EF180" s="1040">
        <f t="shared" si="780"/>
        <v>2575000000</v>
      </c>
      <c r="EG180" s="1040">
        <f t="shared" si="780"/>
        <v>2550000000</v>
      </c>
      <c r="EH180" s="1040">
        <f t="shared" si="780"/>
        <v>2525000000</v>
      </c>
      <c r="EI180" s="1040">
        <f t="shared" si="780"/>
        <v>2500000000</v>
      </c>
      <c r="EJ180" s="1040">
        <f t="shared" si="780"/>
        <v>2475000000</v>
      </c>
      <c r="EK180" s="1040">
        <f t="shared" si="780"/>
        <v>2450000000</v>
      </c>
      <c r="EL180" s="1040">
        <f t="shared" si="780"/>
        <v>2425000000</v>
      </c>
      <c r="EM180" s="1040">
        <f t="shared" si="780"/>
        <v>2400000000</v>
      </c>
      <c r="EN180" s="1040">
        <f t="shared" si="780"/>
        <v>2375000000</v>
      </c>
      <c r="EO180" s="1040">
        <f t="shared" si="780"/>
        <v>2350000000</v>
      </c>
      <c r="EP180" s="1040">
        <f t="shared" si="780"/>
        <v>2325000000</v>
      </c>
      <c r="EQ180" s="1040">
        <f t="shared" si="780"/>
        <v>2300000000</v>
      </c>
      <c r="ER180" s="1040">
        <f t="shared" si="780"/>
        <v>2275000000</v>
      </c>
      <c r="ES180" s="1040">
        <f t="shared" si="780"/>
        <v>2250000000</v>
      </c>
      <c r="ET180" s="1040">
        <f t="shared" si="780"/>
        <v>2225000000</v>
      </c>
      <c r="EU180" s="1040">
        <f t="shared" si="780"/>
        <v>2200000000</v>
      </c>
      <c r="EV180" s="1040">
        <f t="shared" si="780"/>
        <v>2175000000</v>
      </c>
      <c r="EW180" s="1040">
        <f t="shared" si="780"/>
        <v>2150000000</v>
      </c>
      <c r="EX180" s="1040">
        <f t="shared" si="780"/>
        <v>2125000000</v>
      </c>
      <c r="EY180" s="1040">
        <f t="shared" si="780"/>
        <v>2100000000</v>
      </c>
      <c r="EZ180" s="1040">
        <f t="shared" si="780"/>
        <v>2075000000</v>
      </c>
      <c r="FA180" s="1040">
        <f t="shared" si="780"/>
        <v>2050000000</v>
      </c>
      <c r="FB180" s="1040">
        <f t="shared" si="780"/>
        <v>2025000000</v>
      </c>
      <c r="FC180" s="1040">
        <f t="shared" si="780"/>
        <v>2000000000</v>
      </c>
      <c r="FD180" s="1040">
        <f t="shared" si="780"/>
        <v>1975000000</v>
      </c>
      <c r="FE180" s="1040">
        <f t="shared" si="780"/>
        <v>1950000000</v>
      </c>
      <c r="FF180" s="1040">
        <f t="shared" si="780"/>
        <v>1925000000</v>
      </c>
      <c r="FG180" s="1040">
        <f t="shared" si="780"/>
        <v>1900000000</v>
      </c>
      <c r="FH180" s="1040">
        <f t="shared" si="780"/>
        <v>1875000000</v>
      </c>
      <c r="FI180" s="1040">
        <f t="shared" si="780"/>
        <v>1850000000</v>
      </c>
      <c r="FJ180" s="1040">
        <f t="shared" si="780"/>
        <v>1825000000</v>
      </c>
      <c r="FK180" s="1040">
        <f t="shared" si="780"/>
        <v>1800000000</v>
      </c>
      <c r="FL180" s="1040">
        <f t="shared" si="780"/>
        <v>1775000000</v>
      </c>
      <c r="FM180" s="1040">
        <f t="shared" si="780"/>
        <v>1750000000</v>
      </c>
      <c r="FN180" s="1040">
        <f t="shared" si="780"/>
        <v>1725000000</v>
      </c>
      <c r="FO180" s="1040">
        <f t="shared" si="780"/>
        <v>1700000000</v>
      </c>
      <c r="FP180" s="1040">
        <f t="shared" si="780"/>
        <v>1675000000</v>
      </c>
      <c r="FQ180" s="1040">
        <f t="shared" si="780"/>
        <v>1650000000</v>
      </c>
      <c r="FR180" s="1040">
        <f t="shared" si="780"/>
        <v>1625000000</v>
      </c>
      <c r="FS180" s="1040">
        <f t="shared" si="780"/>
        <v>1600000000</v>
      </c>
      <c r="FT180" s="1040">
        <f t="shared" si="780"/>
        <v>1575000000</v>
      </c>
      <c r="FU180" s="1040">
        <f t="shared" si="780"/>
        <v>1550000000</v>
      </c>
      <c r="FV180" s="1040">
        <f t="shared" si="780"/>
        <v>1525000000</v>
      </c>
      <c r="FW180" s="1040">
        <f t="shared" si="780"/>
        <v>1500000000</v>
      </c>
      <c r="FX180" s="1040">
        <f t="shared" si="780"/>
        <v>1475000000</v>
      </c>
      <c r="FY180" s="1040">
        <f t="shared" si="780"/>
        <v>1450000000</v>
      </c>
      <c r="FZ180" s="1040">
        <f t="shared" si="780"/>
        <v>1425000000</v>
      </c>
      <c r="GA180" s="1040">
        <f t="shared" si="780"/>
        <v>1400000000</v>
      </c>
      <c r="GB180" s="1040">
        <f t="shared" ref="GB180:IE180" si="781">+GA180+GB176-GB178</f>
        <v>1375000000</v>
      </c>
      <c r="GC180" s="1040">
        <f t="shared" si="781"/>
        <v>1350000000</v>
      </c>
      <c r="GD180" s="1040">
        <f t="shared" si="781"/>
        <v>1325000000</v>
      </c>
      <c r="GE180" s="1040">
        <f t="shared" si="781"/>
        <v>1300000000</v>
      </c>
      <c r="GF180" s="1040">
        <f t="shared" si="781"/>
        <v>1275000000</v>
      </c>
      <c r="GG180" s="1040">
        <f t="shared" si="781"/>
        <v>1250000000</v>
      </c>
      <c r="GH180" s="1040">
        <f t="shared" si="781"/>
        <v>1225000000</v>
      </c>
      <c r="GI180" s="1040">
        <f t="shared" si="781"/>
        <v>1200000000</v>
      </c>
      <c r="GJ180" s="1040">
        <f t="shared" si="781"/>
        <v>1175000000</v>
      </c>
      <c r="GK180" s="1040">
        <f t="shared" si="781"/>
        <v>1150000000</v>
      </c>
      <c r="GL180" s="1040">
        <f t="shared" si="781"/>
        <v>1125000000</v>
      </c>
      <c r="GM180" s="1040">
        <f t="shared" si="781"/>
        <v>1100000000</v>
      </c>
      <c r="GN180" s="1040">
        <f t="shared" si="781"/>
        <v>1075000000</v>
      </c>
      <c r="GO180" s="1040">
        <f t="shared" si="781"/>
        <v>1050000000</v>
      </c>
      <c r="GP180" s="1040">
        <f t="shared" si="781"/>
        <v>1025000000</v>
      </c>
      <c r="GQ180" s="1040">
        <f t="shared" si="781"/>
        <v>1000000000</v>
      </c>
      <c r="GR180" s="1040">
        <f t="shared" si="781"/>
        <v>975000000</v>
      </c>
      <c r="GS180" s="1040">
        <f t="shared" si="781"/>
        <v>950000000</v>
      </c>
      <c r="GT180" s="1040">
        <f t="shared" si="781"/>
        <v>925000000</v>
      </c>
      <c r="GU180" s="1040">
        <f t="shared" si="781"/>
        <v>900000000</v>
      </c>
      <c r="GV180" s="1040">
        <f t="shared" si="781"/>
        <v>875000000</v>
      </c>
      <c r="GW180" s="1040">
        <f t="shared" si="781"/>
        <v>850000000</v>
      </c>
      <c r="GX180" s="1040">
        <f t="shared" si="781"/>
        <v>825000000</v>
      </c>
      <c r="GY180" s="1040">
        <f t="shared" si="781"/>
        <v>800000000</v>
      </c>
      <c r="GZ180" s="1040">
        <f t="shared" si="781"/>
        <v>775000000</v>
      </c>
      <c r="HA180" s="1040">
        <f t="shared" si="781"/>
        <v>750000000</v>
      </c>
      <c r="HB180" s="1040">
        <f t="shared" si="781"/>
        <v>725000000</v>
      </c>
      <c r="HC180" s="1040">
        <f t="shared" si="781"/>
        <v>700000000</v>
      </c>
      <c r="HD180" s="1040">
        <f t="shared" si="781"/>
        <v>675000000</v>
      </c>
      <c r="HE180" s="1040">
        <f t="shared" si="781"/>
        <v>650000000</v>
      </c>
      <c r="HF180" s="1040">
        <f t="shared" si="781"/>
        <v>625000000</v>
      </c>
      <c r="HG180" s="1040">
        <f t="shared" si="781"/>
        <v>600000000</v>
      </c>
      <c r="HH180" s="1040">
        <f t="shared" si="781"/>
        <v>575000000</v>
      </c>
      <c r="HI180" s="1040">
        <f t="shared" si="781"/>
        <v>550000000</v>
      </c>
      <c r="HJ180" s="1040">
        <f t="shared" si="781"/>
        <v>525000000</v>
      </c>
      <c r="HK180" s="1040">
        <f t="shared" si="781"/>
        <v>500000000</v>
      </c>
      <c r="HL180" s="1040">
        <f t="shared" si="781"/>
        <v>475000000</v>
      </c>
      <c r="HM180" s="1040">
        <f t="shared" si="781"/>
        <v>450000000</v>
      </c>
      <c r="HN180" s="1040">
        <f t="shared" si="781"/>
        <v>425000000</v>
      </c>
      <c r="HO180" s="1040">
        <f t="shared" si="781"/>
        <v>400000000</v>
      </c>
      <c r="HP180" s="1040">
        <f t="shared" si="781"/>
        <v>375000000</v>
      </c>
      <c r="HQ180" s="1040">
        <f t="shared" si="781"/>
        <v>350000000</v>
      </c>
      <c r="HR180" s="1040">
        <f t="shared" si="781"/>
        <v>325000000</v>
      </c>
      <c r="HS180" s="1040">
        <f t="shared" si="781"/>
        <v>300000000</v>
      </c>
      <c r="HT180" s="1040">
        <f t="shared" si="781"/>
        <v>275000000</v>
      </c>
      <c r="HU180" s="1040">
        <f t="shared" si="781"/>
        <v>250000000</v>
      </c>
      <c r="HV180" s="1040">
        <f t="shared" si="781"/>
        <v>225000000</v>
      </c>
      <c r="HW180" s="1040">
        <f t="shared" si="781"/>
        <v>200000000</v>
      </c>
      <c r="HX180" s="1040">
        <f t="shared" si="781"/>
        <v>175000000</v>
      </c>
      <c r="HY180" s="1040">
        <f t="shared" si="781"/>
        <v>150000000</v>
      </c>
      <c r="HZ180" s="1040">
        <f t="shared" si="781"/>
        <v>125000000</v>
      </c>
      <c r="IA180" s="1040">
        <f t="shared" si="781"/>
        <v>100000000</v>
      </c>
      <c r="IB180" s="1040">
        <f t="shared" si="781"/>
        <v>75000000</v>
      </c>
      <c r="IC180" s="1040">
        <f t="shared" si="781"/>
        <v>50000000</v>
      </c>
      <c r="ID180" s="1040">
        <f t="shared" si="781"/>
        <v>25000000</v>
      </c>
      <c r="IE180" s="1040">
        <f t="shared" si="781"/>
        <v>0</v>
      </c>
      <c r="IF180" s="1085"/>
    </row>
    <row r="181" spans="1:240" x14ac:dyDescent="0.3">
      <c r="DO181" s="119"/>
      <c r="DP181" s="119"/>
      <c r="DQ181" s="119"/>
      <c r="DR181" s="119"/>
      <c r="DS181" s="119"/>
      <c r="DT181" s="119"/>
      <c r="DU181" s="119"/>
      <c r="DV181" s="119"/>
      <c r="DW181" s="119"/>
      <c r="DX181" s="119"/>
      <c r="DY181" s="119"/>
      <c r="DZ181" s="119"/>
      <c r="EA181" s="119"/>
      <c r="EB181" s="119"/>
      <c r="EC181" s="119"/>
      <c r="ED181" s="119"/>
      <c r="EE181" s="119"/>
      <c r="EF181" s="119"/>
      <c r="EG181" s="119"/>
      <c r="EH181" s="119"/>
      <c r="EI181" s="119"/>
      <c r="EJ181" s="119"/>
      <c r="EK181" s="119"/>
      <c r="EL181" s="119"/>
      <c r="EM181" s="119"/>
      <c r="EN181" s="119"/>
      <c r="EO181" s="119"/>
      <c r="EP181" s="119"/>
      <c r="EQ181" s="119"/>
      <c r="ER181" s="119"/>
      <c r="ES181" s="119"/>
      <c r="ET181" s="119"/>
      <c r="EU181" s="119"/>
      <c r="EV181" s="119"/>
      <c r="EW181" s="119"/>
      <c r="EX181" s="119"/>
      <c r="EY181" s="119"/>
      <c r="EZ181" s="119"/>
      <c r="FA181" s="119"/>
      <c r="FB181" s="119"/>
      <c r="FC181" s="119"/>
      <c r="FD181" s="119"/>
      <c r="FE181" s="119"/>
      <c r="FF181" s="119"/>
      <c r="FG181" s="119"/>
      <c r="FH181" s="119"/>
      <c r="FI181" s="119"/>
      <c r="FJ181" s="119"/>
      <c r="FK181" s="119"/>
      <c r="FL181" s="119"/>
      <c r="FM181" s="119"/>
      <c r="FN181" s="119"/>
      <c r="FO181" s="119"/>
      <c r="FP181" s="119"/>
      <c r="FQ181" s="119"/>
      <c r="FR181" s="119"/>
      <c r="FS181" s="119"/>
      <c r="FT181" s="119"/>
      <c r="FU181" s="119"/>
      <c r="FV181" s="119"/>
      <c r="FW181" s="119"/>
      <c r="FX181" s="119"/>
      <c r="FY181" s="119"/>
      <c r="FZ181" s="119"/>
      <c r="GA181" s="119"/>
      <c r="GB181" s="119"/>
      <c r="GC181" s="119"/>
      <c r="GD181" s="119"/>
      <c r="GE181" s="119"/>
      <c r="GF181" s="119"/>
      <c r="GG181" s="119"/>
      <c r="GH181" s="119"/>
      <c r="GI181" s="119"/>
      <c r="GJ181" s="119"/>
      <c r="GK181" s="119"/>
      <c r="GL181" s="119"/>
      <c r="GM181" s="119"/>
      <c r="GN181" s="119"/>
      <c r="GO181" s="119"/>
      <c r="GP181" s="119"/>
      <c r="GQ181" s="119"/>
      <c r="GR181" s="119"/>
      <c r="GS181" s="119"/>
      <c r="GT181" s="119"/>
      <c r="GU181" s="119"/>
      <c r="GV181" s="119"/>
      <c r="GW181" s="119"/>
      <c r="GX181" s="119"/>
      <c r="GY181" s="119"/>
      <c r="GZ181" s="119"/>
      <c r="HA181" s="119"/>
      <c r="HB181" s="119"/>
      <c r="HC181" s="119"/>
      <c r="HD181" s="119"/>
      <c r="HE181" s="119"/>
      <c r="HF181" s="119"/>
      <c r="HG181" s="119"/>
      <c r="HH181" s="119"/>
      <c r="HI181" s="119"/>
      <c r="HJ181" s="119"/>
      <c r="HK181" s="119"/>
      <c r="HL181" s="119"/>
      <c r="HM181" s="119"/>
      <c r="HN181" s="119"/>
      <c r="HO181" s="119"/>
      <c r="HP181" s="119"/>
      <c r="HQ181" s="119"/>
      <c r="HR181" s="119"/>
      <c r="HS181" s="119"/>
      <c r="HT181" s="119"/>
      <c r="HU181" s="119"/>
      <c r="HV181" s="119"/>
      <c r="HW181" s="119"/>
      <c r="HX181" s="119"/>
      <c r="HY181" s="119"/>
      <c r="HZ181" s="119"/>
      <c r="IA181" s="119"/>
      <c r="IB181" s="119"/>
      <c r="IC181" s="119"/>
      <c r="ID181" s="119"/>
      <c r="IE181" s="119"/>
      <c r="IF181" s="1085"/>
    </row>
    <row r="182" spans="1:240" ht="16.2" thickBot="1" x14ac:dyDescent="0.35">
      <c r="A182" s="128" t="s">
        <v>1061</v>
      </c>
      <c r="DO182" s="1040">
        <f>+SUM(DP178:EA178)</f>
        <v>300000000</v>
      </c>
      <c r="DP182" s="1040">
        <f t="shared" ref="DP182:GA182" si="782">+SUM(DQ178:EB178)</f>
        <v>300000000</v>
      </c>
      <c r="DQ182" s="1040">
        <f t="shared" si="782"/>
        <v>300000000</v>
      </c>
      <c r="DR182" s="1040">
        <f t="shared" si="782"/>
        <v>300000000</v>
      </c>
      <c r="DS182" s="1040">
        <f t="shared" si="782"/>
        <v>300000000</v>
      </c>
      <c r="DT182" s="1040">
        <f t="shared" si="782"/>
        <v>300000000</v>
      </c>
      <c r="DU182" s="1040">
        <f t="shared" si="782"/>
        <v>300000000</v>
      </c>
      <c r="DV182" s="1040">
        <f t="shared" si="782"/>
        <v>300000000</v>
      </c>
      <c r="DW182" s="1040">
        <f t="shared" si="782"/>
        <v>300000000</v>
      </c>
      <c r="DX182" s="1040">
        <f t="shared" si="782"/>
        <v>300000000</v>
      </c>
      <c r="DY182" s="1040">
        <f t="shared" si="782"/>
        <v>300000000</v>
      </c>
      <c r="DZ182" s="1040">
        <f t="shared" si="782"/>
        <v>300000000</v>
      </c>
      <c r="EA182" s="1040">
        <f t="shared" si="782"/>
        <v>300000000</v>
      </c>
      <c r="EB182" s="1040">
        <f t="shared" si="782"/>
        <v>300000000</v>
      </c>
      <c r="EC182" s="1040">
        <f t="shared" si="782"/>
        <v>300000000</v>
      </c>
      <c r="ED182" s="1040">
        <f t="shared" si="782"/>
        <v>300000000</v>
      </c>
      <c r="EE182" s="1040">
        <f t="shared" si="782"/>
        <v>300000000</v>
      </c>
      <c r="EF182" s="1040">
        <f t="shared" si="782"/>
        <v>300000000</v>
      </c>
      <c r="EG182" s="1040">
        <f t="shared" si="782"/>
        <v>300000000</v>
      </c>
      <c r="EH182" s="1040">
        <f t="shared" si="782"/>
        <v>300000000</v>
      </c>
      <c r="EI182" s="1040">
        <f t="shared" si="782"/>
        <v>300000000</v>
      </c>
      <c r="EJ182" s="1040">
        <f t="shared" si="782"/>
        <v>300000000</v>
      </c>
      <c r="EK182" s="1040">
        <f t="shared" si="782"/>
        <v>300000000</v>
      </c>
      <c r="EL182" s="1040">
        <f t="shared" si="782"/>
        <v>300000000</v>
      </c>
      <c r="EM182" s="1040">
        <f t="shared" si="782"/>
        <v>300000000</v>
      </c>
      <c r="EN182" s="1040">
        <f t="shared" si="782"/>
        <v>300000000</v>
      </c>
      <c r="EO182" s="1040">
        <f t="shared" si="782"/>
        <v>300000000</v>
      </c>
      <c r="EP182" s="1040">
        <f t="shared" si="782"/>
        <v>300000000</v>
      </c>
      <c r="EQ182" s="1040">
        <f t="shared" si="782"/>
        <v>300000000</v>
      </c>
      <c r="ER182" s="1040">
        <f t="shared" si="782"/>
        <v>300000000</v>
      </c>
      <c r="ES182" s="1040">
        <f t="shared" si="782"/>
        <v>300000000</v>
      </c>
      <c r="ET182" s="1040">
        <f t="shared" si="782"/>
        <v>300000000</v>
      </c>
      <c r="EU182" s="1040">
        <f t="shared" si="782"/>
        <v>300000000</v>
      </c>
      <c r="EV182" s="1040">
        <f t="shared" si="782"/>
        <v>300000000</v>
      </c>
      <c r="EW182" s="1040">
        <f t="shared" si="782"/>
        <v>300000000</v>
      </c>
      <c r="EX182" s="1040">
        <f t="shared" si="782"/>
        <v>300000000</v>
      </c>
      <c r="EY182" s="1040">
        <f t="shared" si="782"/>
        <v>300000000</v>
      </c>
      <c r="EZ182" s="1040">
        <f t="shared" si="782"/>
        <v>300000000</v>
      </c>
      <c r="FA182" s="1040">
        <f t="shared" si="782"/>
        <v>300000000</v>
      </c>
      <c r="FB182" s="1040">
        <f t="shared" si="782"/>
        <v>300000000</v>
      </c>
      <c r="FC182" s="1040">
        <f t="shared" si="782"/>
        <v>300000000</v>
      </c>
      <c r="FD182" s="1040">
        <f t="shared" si="782"/>
        <v>300000000</v>
      </c>
      <c r="FE182" s="1040">
        <f t="shared" si="782"/>
        <v>300000000</v>
      </c>
      <c r="FF182" s="1040">
        <f t="shared" si="782"/>
        <v>300000000</v>
      </c>
      <c r="FG182" s="1040">
        <f t="shared" si="782"/>
        <v>300000000</v>
      </c>
      <c r="FH182" s="1040">
        <f t="shared" si="782"/>
        <v>300000000</v>
      </c>
      <c r="FI182" s="1040">
        <f t="shared" si="782"/>
        <v>300000000</v>
      </c>
      <c r="FJ182" s="1040">
        <f t="shared" si="782"/>
        <v>300000000</v>
      </c>
      <c r="FK182" s="1040">
        <f t="shared" si="782"/>
        <v>300000000</v>
      </c>
      <c r="FL182" s="1040">
        <f t="shared" si="782"/>
        <v>300000000</v>
      </c>
      <c r="FM182" s="1040">
        <f t="shared" si="782"/>
        <v>300000000</v>
      </c>
      <c r="FN182" s="1040">
        <f t="shared" si="782"/>
        <v>300000000</v>
      </c>
      <c r="FO182" s="1040">
        <f t="shared" si="782"/>
        <v>300000000</v>
      </c>
      <c r="FP182" s="1040">
        <f t="shared" si="782"/>
        <v>300000000</v>
      </c>
      <c r="FQ182" s="1040">
        <f t="shared" si="782"/>
        <v>300000000</v>
      </c>
      <c r="FR182" s="1040">
        <f t="shared" si="782"/>
        <v>300000000</v>
      </c>
      <c r="FS182" s="1040">
        <f t="shared" si="782"/>
        <v>300000000</v>
      </c>
      <c r="FT182" s="1040">
        <f t="shared" si="782"/>
        <v>300000000</v>
      </c>
      <c r="FU182" s="1040">
        <f t="shared" si="782"/>
        <v>300000000</v>
      </c>
      <c r="FV182" s="1040">
        <f t="shared" si="782"/>
        <v>300000000</v>
      </c>
      <c r="FW182" s="1040">
        <f t="shared" si="782"/>
        <v>300000000</v>
      </c>
      <c r="FX182" s="1040">
        <f t="shared" si="782"/>
        <v>300000000</v>
      </c>
      <c r="FY182" s="1040">
        <f t="shared" si="782"/>
        <v>300000000</v>
      </c>
      <c r="FZ182" s="1040">
        <f t="shared" si="782"/>
        <v>300000000</v>
      </c>
      <c r="GA182" s="1040">
        <f t="shared" si="782"/>
        <v>300000000</v>
      </c>
      <c r="GB182" s="1040">
        <f t="shared" ref="GB182:IE182" si="783">+SUM(GC178:GN178)</f>
        <v>300000000</v>
      </c>
      <c r="GC182" s="1040">
        <f t="shared" si="783"/>
        <v>300000000</v>
      </c>
      <c r="GD182" s="1040">
        <f t="shared" si="783"/>
        <v>300000000</v>
      </c>
      <c r="GE182" s="1040">
        <f t="shared" si="783"/>
        <v>300000000</v>
      </c>
      <c r="GF182" s="1040">
        <f t="shared" si="783"/>
        <v>300000000</v>
      </c>
      <c r="GG182" s="1040">
        <f t="shared" si="783"/>
        <v>300000000</v>
      </c>
      <c r="GH182" s="1040">
        <f t="shared" si="783"/>
        <v>300000000</v>
      </c>
      <c r="GI182" s="1040">
        <f t="shared" si="783"/>
        <v>300000000</v>
      </c>
      <c r="GJ182" s="1040">
        <f t="shared" si="783"/>
        <v>300000000</v>
      </c>
      <c r="GK182" s="1040">
        <f t="shared" si="783"/>
        <v>300000000</v>
      </c>
      <c r="GL182" s="1040">
        <f t="shared" si="783"/>
        <v>300000000</v>
      </c>
      <c r="GM182" s="1040">
        <f t="shared" si="783"/>
        <v>300000000</v>
      </c>
      <c r="GN182" s="1040">
        <f t="shared" si="783"/>
        <v>300000000</v>
      </c>
      <c r="GO182" s="1040">
        <f t="shared" si="783"/>
        <v>300000000</v>
      </c>
      <c r="GP182" s="1040">
        <f t="shared" si="783"/>
        <v>300000000</v>
      </c>
      <c r="GQ182" s="1040">
        <f t="shared" si="783"/>
        <v>300000000</v>
      </c>
      <c r="GR182" s="1040">
        <f t="shared" si="783"/>
        <v>300000000</v>
      </c>
      <c r="GS182" s="1040">
        <f t="shared" si="783"/>
        <v>300000000</v>
      </c>
      <c r="GT182" s="1040">
        <f t="shared" si="783"/>
        <v>300000000</v>
      </c>
      <c r="GU182" s="1040">
        <f t="shared" si="783"/>
        <v>300000000</v>
      </c>
      <c r="GV182" s="1040">
        <f t="shared" si="783"/>
        <v>300000000</v>
      </c>
      <c r="GW182" s="1040">
        <f t="shared" si="783"/>
        <v>300000000</v>
      </c>
      <c r="GX182" s="1040">
        <f t="shared" si="783"/>
        <v>300000000</v>
      </c>
      <c r="GY182" s="1040">
        <f t="shared" si="783"/>
        <v>300000000</v>
      </c>
      <c r="GZ182" s="1040">
        <f t="shared" si="783"/>
        <v>300000000</v>
      </c>
      <c r="HA182" s="1040">
        <f t="shared" si="783"/>
        <v>300000000</v>
      </c>
      <c r="HB182" s="1040">
        <f t="shared" si="783"/>
        <v>300000000</v>
      </c>
      <c r="HC182" s="1040">
        <f t="shared" si="783"/>
        <v>300000000</v>
      </c>
      <c r="HD182" s="1040">
        <f t="shared" si="783"/>
        <v>300000000</v>
      </c>
      <c r="HE182" s="1040">
        <f t="shared" si="783"/>
        <v>300000000</v>
      </c>
      <c r="HF182" s="1040">
        <f t="shared" si="783"/>
        <v>300000000</v>
      </c>
      <c r="HG182" s="1040">
        <f t="shared" si="783"/>
        <v>300000000</v>
      </c>
      <c r="HH182" s="1040">
        <f t="shared" si="783"/>
        <v>300000000</v>
      </c>
      <c r="HI182" s="1040">
        <f t="shared" si="783"/>
        <v>300000000</v>
      </c>
      <c r="HJ182" s="1040">
        <f t="shared" si="783"/>
        <v>300000000</v>
      </c>
      <c r="HK182" s="1040">
        <f t="shared" si="783"/>
        <v>300000000</v>
      </c>
      <c r="HL182" s="1040">
        <f t="shared" si="783"/>
        <v>300000000</v>
      </c>
      <c r="HM182" s="1040">
        <f t="shared" si="783"/>
        <v>300000000</v>
      </c>
      <c r="HN182" s="1040">
        <f t="shared" si="783"/>
        <v>300000000</v>
      </c>
      <c r="HO182" s="1040">
        <f t="shared" si="783"/>
        <v>300000000</v>
      </c>
      <c r="HP182" s="1040">
        <f t="shared" si="783"/>
        <v>300000000</v>
      </c>
      <c r="HQ182" s="1040">
        <f t="shared" si="783"/>
        <v>300000000</v>
      </c>
      <c r="HR182" s="1040">
        <f t="shared" si="783"/>
        <v>300000000</v>
      </c>
      <c r="HS182" s="1040">
        <f t="shared" si="783"/>
        <v>300000000</v>
      </c>
      <c r="HT182" s="1040">
        <f t="shared" si="783"/>
        <v>275000000</v>
      </c>
      <c r="HU182" s="1040">
        <f t="shared" si="783"/>
        <v>250000000</v>
      </c>
      <c r="HV182" s="1040">
        <f t="shared" si="783"/>
        <v>225000000</v>
      </c>
      <c r="HW182" s="1040">
        <f t="shared" si="783"/>
        <v>200000000</v>
      </c>
      <c r="HX182" s="1040">
        <f t="shared" si="783"/>
        <v>175000000</v>
      </c>
      <c r="HY182" s="1040">
        <f t="shared" si="783"/>
        <v>150000000</v>
      </c>
      <c r="HZ182" s="1040">
        <f t="shared" si="783"/>
        <v>125000000</v>
      </c>
      <c r="IA182" s="1040">
        <f t="shared" si="783"/>
        <v>100000000</v>
      </c>
      <c r="IB182" s="1040">
        <f t="shared" si="783"/>
        <v>75000000</v>
      </c>
      <c r="IC182" s="1040">
        <f t="shared" si="783"/>
        <v>50000000</v>
      </c>
      <c r="ID182" s="1040">
        <f t="shared" si="783"/>
        <v>25000000</v>
      </c>
      <c r="IE182" s="1040">
        <f t="shared" si="783"/>
        <v>0</v>
      </c>
      <c r="IF182" s="1085"/>
    </row>
    <row r="183" spans="1:240" ht="16.2" thickBot="1" x14ac:dyDescent="0.35">
      <c r="A183" s="170" t="s">
        <v>1062</v>
      </c>
      <c r="DO183" s="166">
        <f>+DO180-DO182</f>
        <v>2700000000</v>
      </c>
      <c r="DP183" s="166">
        <f t="shared" ref="DP183:GA183" si="784">+DP180-DP182</f>
        <v>2675000000</v>
      </c>
      <c r="DQ183" s="166">
        <f t="shared" si="784"/>
        <v>2650000000</v>
      </c>
      <c r="DR183" s="166">
        <f t="shared" si="784"/>
        <v>2625000000</v>
      </c>
      <c r="DS183" s="166">
        <f t="shared" si="784"/>
        <v>2600000000</v>
      </c>
      <c r="DT183" s="166">
        <f t="shared" si="784"/>
        <v>2575000000</v>
      </c>
      <c r="DU183" s="166">
        <f t="shared" si="784"/>
        <v>2550000000</v>
      </c>
      <c r="DV183" s="166">
        <f t="shared" si="784"/>
        <v>2525000000</v>
      </c>
      <c r="DW183" s="166">
        <f t="shared" si="784"/>
        <v>2500000000</v>
      </c>
      <c r="DX183" s="166">
        <f t="shared" si="784"/>
        <v>2475000000</v>
      </c>
      <c r="DY183" s="166">
        <f t="shared" si="784"/>
        <v>2450000000</v>
      </c>
      <c r="DZ183" s="166">
        <f t="shared" si="784"/>
        <v>2425000000</v>
      </c>
      <c r="EA183" s="166">
        <f t="shared" si="784"/>
        <v>2400000000</v>
      </c>
      <c r="EB183" s="166">
        <f t="shared" si="784"/>
        <v>2375000000</v>
      </c>
      <c r="EC183" s="166">
        <f t="shared" si="784"/>
        <v>2350000000</v>
      </c>
      <c r="ED183" s="166">
        <f t="shared" si="784"/>
        <v>2325000000</v>
      </c>
      <c r="EE183" s="166">
        <f t="shared" si="784"/>
        <v>2300000000</v>
      </c>
      <c r="EF183" s="166">
        <f t="shared" si="784"/>
        <v>2275000000</v>
      </c>
      <c r="EG183" s="166">
        <f t="shared" si="784"/>
        <v>2250000000</v>
      </c>
      <c r="EH183" s="166">
        <f t="shared" si="784"/>
        <v>2225000000</v>
      </c>
      <c r="EI183" s="166">
        <f t="shared" si="784"/>
        <v>2200000000</v>
      </c>
      <c r="EJ183" s="166">
        <f t="shared" si="784"/>
        <v>2175000000</v>
      </c>
      <c r="EK183" s="166">
        <f t="shared" si="784"/>
        <v>2150000000</v>
      </c>
      <c r="EL183" s="166">
        <f t="shared" si="784"/>
        <v>2125000000</v>
      </c>
      <c r="EM183" s="166">
        <f t="shared" si="784"/>
        <v>2100000000</v>
      </c>
      <c r="EN183" s="166">
        <f t="shared" si="784"/>
        <v>2075000000</v>
      </c>
      <c r="EO183" s="166">
        <f t="shared" si="784"/>
        <v>2050000000</v>
      </c>
      <c r="EP183" s="166">
        <f t="shared" si="784"/>
        <v>2025000000</v>
      </c>
      <c r="EQ183" s="166">
        <f t="shared" si="784"/>
        <v>2000000000</v>
      </c>
      <c r="ER183" s="166">
        <f t="shared" si="784"/>
        <v>1975000000</v>
      </c>
      <c r="ES183" s="166">
        <f t="shared" si="784"/>
        <v>1950000000</v>
      </c>
      <c r="ET183" s="166">
        <f t="shared" si="784"/>
        <v>1925000000</v>
      </c>
      <c r="EU183" s="166">
        <f t="shared" si="784"/>
        <v>1900000000</v>
      </c>
      <c r="EV183" s="166">
        <f t="shared" si="784"/>
        <v>1875000000</v>
      </c>
      <c r="EW183" s="166">
        <f t="shared" si="784"/>
        <v>1850000000</v>
      </c>
      <c r="EX183" s="166">
        <f t="shared" si="784"/>
        <v>1825000000</v>
      </c>
      <c r="EY183" s="166">
        <f t="shared" si="784"/>
        <v>1800000000</v>
      </c>
      <c r="EZ183" s="166">
        <f t="shared" si="784"/>
        <v>1775000000</v>
      </c>
      <c r="FA183" s="166">
        <f t="shared" si="784"/>
        <v>1750000000</v>
      </c>
      <c r="FB183" s="166">
        <f t="shared" si="784"/>
        <v>1725000000</v>
      </c>
      <c r="FC183" s="166">
        <f t="shared" si="784"/>
        <v>1700000000</v>
      </c>
      <c r="FD183" s="166">
        <f t="shared" si="784"/>
        <v>1675000000</v>
      </c>
      <c r="FE183" s="166">
        <f t="shared" si="784"/>
        <v>1650000000</v>
      </c>
      <c r="FF183" s="166">
        <f t="shared" si="784"/>
        <v>1625000000</v>
      </c>
      <c r="FG183" s="166">
        <f t="shared" si="784"/>
        <v>1600000000</v>
      </c>
      <c r="FH183" s="166">
        <f t="shared" si="784"/>
        <v>1575000000</v>
      </c>
      <c r="FI183" s="166">
        <f t="shared" si="784"/>
        <v>1550000000</v>
      </c>
      <c r="FJ183" s="166">
        <f t="shared" si="784"/>
        <v>1525000000</v>
      </c>
      <c r="FK183" s="166">
        <f t="shared" si="784"/>
        <v>1500000000</v>
      </c>
      <c r="FL183" s="166">
        <f t="shared" si="784"/>
        <v>1475000000</v>
      </c>
      <c r="FM183" s="166">
        <f t="shared" si="784"/>
        <v>1450000000</v>
      </c>
      <c r="FN183" s="166">
        <f t="shared" si="784"/>
        <v>1425000000</v>
      </c>
      <c r="FO183" s="166">
        <f t="shared" si="784"/>
        <v>1400000000</v>
      </c>
      <c r="FP183" s="166">
        <f t="shared" si="784"/>
        <v>1375000000</v>
      </c>
      <c r="FQ183" s="166">
        <f t="shared" si="784"/>
        <v>1350000000</v>
      </c>
      <c r="FR183" s="166">
        <f t="shared" si="784"/>
        <v>1325000000</v>
      </c>
      <c r="FS183" s="166">
        <f t="shared" si="784"/>
        <v>1300000000</v>
      </c>
      <c r="FT183" s="166">
        <f t="shared" si="784"/>
        <v>1275000000</v>
      </c>
      <c r="FU183" s="166">
        <f t="shared" si="784"/>
        <v>1250000000</v>
      </c>
      <c r="FV183" s="166">
        <f t="shared" si="784"/>
        <v>1225000000</v>
      </c>
      <c r="FW183" s="166">
        <f t="shared" si="784"/>
        <v>1200000000</v>
      </c>
      <c r="FX183" s="166">
        <f t="shared" si="784"/>
        <v>1175000000</v>
      </c>
      <c r="FY183" s="166">
        <f t="shared" si="784"/>
        <v>1150000000</v>
      </c>
      <c r="FZ183" s="166">
        <f t="shared" si="784"/>
        <v>1125000000</v>
      </c>
      <c r="GA183" s="166">
        <f t="shared" si="784"/>
        <v>1100000000</v>
      </c>
      <c r="GB183" s="166">
        <f t="shared" ref="GB183:IE183" si="785">+GB180-GB182</f>
        <v>1075000000</v>
      </c>
      <c r="GC183" s="166">
        <f t="shared" si="785"/>
        <v>1050000000</v>
      </c>
      <c r="GD183" s="166">
        <f t="shared" si="785"/>
        <v>1025000000</v>
      </c>
      <c r="GE183" s="166">
        <f t="shared" si="785"/>
        <v>1000000000</v>
      </c>
      <c r="GF183" s="166">
        <f t="shared" si="785"/>
        <v>975000000</v>
      </c>
      <c r="GG183" s="166">
        <f t="shared" si="785"/>
        <v>950000000</v>
      </c>
      <c r="GH183" s="166">
        <f t="shared" si="785"/>
        <v>925000000</v>
      </c>
      <c r="GI183" s="166">
        <f t="shared" si="785"/>
        <v>900000000</v>
      </c>
      <c r="GJ183" s="166">
        <f t="shared" si="785"/>
        <v>875000000</v>
      </c>
      <c r="GK183" s="166">
        <f t="shared" si="785"/>
        <v>850000000</v>
      </c>
      <c r="GL183" s="166">
        <f t="shared" si="785"/>
        <v>825000000</v>
      </c>
      <c r="GM183" s="166">
        <f t="shared" si="785"/>
        <v>800000000</v>
      </c>
      <c r="GN183" s="166">
        <f t="shared" si="785"/>
        <v>775000000</v>
      </c>
      <c r="GO183" s="166">
        <f t="shared" si="785"/>
        <v>750000000</v>
      </c>
      <c r="GP183" s="166">
        <f t="shared" si="785"/>
        <v>725000000</v>
      </c>
      <c r="GQ183" s="166">
        <f t="shared" si="785"/>
        <v>700000000</v>
      </c>
      <c r="GR183" s="166">
        <f t="shared" si="785"/>
        <v>675000000</v>
      </c>
      <c r="GS183" s="166">
        <f t="shared" si="785"/>
        <v>650000000</v>
      </c>
      <c r="GT183" s="166">
        <f t="shared" si="785"/>
        <v>625000000</v>
      </c>
      <c r="GU183" s="166">
        <f t="shared" si="785"/>
        <v>600000000</v>
      </c>
      <c r="GV183" s="166">
        <f t="shared" si="785"/>
        <v>575000000</v>
      </c>
      <c r="GW183" s="166">
        <f t="shared" si="785"/>
        <v>550000000</v>
      </c>
      <c r="GX183" s="166">
        <f t="shared" si="785"/>
        <v>525000000</v>
      </c>
      <c r="GY183" s="166">
        <f t="shared" si="785"/>
        <v>500000000</v>
      </c>
      <c r="GZ183" s="166">
        <f t="shared" si="785"/>
        <v>475000000</v>
      </c>
      <c r="HA183" s="166">
        <f t="shared" si="785"/>
        <v>450000000</v>
      </c>
      <c r="HB183" s="166">
        <f t="shared" si="785"/>
        <v>425000000</v>
      </c>
      <c r="HC183" s="166">
        <f t="shared" si="785"/>
        <v>400000000</v>
      </c>
      <c r="HD183" s="166">
        <f t="shared" si="785"/>
        <v>375000000</v>
      </c>
      <c r="HE183" s="166">
        <f t="shared" si="785"/>
        <v>350000000</v>
      </c>
      <c r="HF183" s="166">
        <f t="shared" si="785"/>
        <v>325000000</v>
      </c>
      <c r="HG183" s="166">
        <f t="shared" si="785"/>
        <v>300000000</v>
      </c>
      <c r="HH183" s="166">
        <f t="shared" si="785"/>
        <v>275000000</v>
      </c>
      <c r="HI183" s="166">
        <f t="shared" si="785"/>
        <v>250000000</v>
      </c>
      <c r="HJ183" s="166">
        <f t="shared" si="785"/>
        <v>225000000</v>
      </c>
      <c r="HK183" s="166">
        <f t="shared" si="785"/>
        <v>200000000</v>
      </c>
      <c r="HL183" s="166">
        <f t="shared" si="785"/>
        <v>175000000</v>
      </c>
      <c r="HM183" s="166">
        <f t="shared" si="785"/>
        <v>150000000</v>
      </c>
      <c r="HN183" s="166">
        <f t="shared" si="785"/>
        <v>125000000</v>
      </c>
      <c r="HO183" s="166">
        <f t="shared" si="785"/>
        <v>100000000</v>
      </c>
      <c r="HP183" s="166">
        <f t="shared" si="785"/>
        <v>75000000</v>
      </c>
      <c r="HQ183" s="166">
        <f t="shared" si="785"/>
        <v>50000000</v>
      </c>
      <c r="HR183" s="166">
        <f t="shared" si="785"/>
        <v>25000000</v>
      </c>
      <c r="HS183" s="166">
        <f t="shared" si="785"/>
        <v>0</v>
      </c>
      <c r="HT183" s="166">
        <f t="shared" si="785"/>
        <v>0</v>
      </c>
      <c r="HU183" s="166">
        <f t="shared" si="785"/>
        <v>0</v>
      </c>
      <c r="HV183" s="166">
        <f t="shared" si="785"/>
        <v>0</v>
      </c>
      <c r="HW183" s="166">
        <f t="shared" si="785"/>
        <v>0</v>
      </c>
      <c r="HX183" s="166">
        <f t="shared" si="785"/>
        <v>0</v>
      </c>
      <c r="HY183" s="166">
        <f t="shared" si="785"/>
        <v>0</v>
      </c>
      <c r="HZ183" s="166">
        <f t="shared" si="785"/>
        <v>0</v>
      </c>
      <c r="IA183" s="166">
        <f t="shared" si="785"/>
        <v>0</v>
      </c>
      <c r="IB183" s="166">
        <f t="shared" si="785"/>
        <v>0</v>
      </c>
      <c r="IC183" s="166">
        <f t="shared" si="785"/>
        <v>0</v>
      </c>
      <c r="ID183" s="166">
        <f t="shared" si="785"/>
        <v>0</v>
      </c>
      <c r="IE183" s="166">
        <f t="shared" si="785"/>
        <v>0</v>
      </c>
      <c r="IF183" s="1085"/>
    </row>
    <row r="184" spans="1:240" x14ac:dyDescent="0.3">
      <c r="IF184" s="1085"/>
    </row>
    <row r="185" spans="1:240" ht="16.2" thickBot="1" x14ac:dyDescent="0.35">
      <c r="A185" s="128" t="s">
        <v>1063</v>
      </c>
      <c r="DO185" s="1040">
        <f>+(DP179/30)*8</f>
        <v>6334733.561182294</v>
      </c>
      <c r="DP185" s="1040">
        <f>+((DP179/30)*22)+((DQ179/30)*8)</f>
        <v>24188953.817253821</v>
      </c>
      <c r="DQ185" s="1040">
        <f t="shared" ref="DQ185:GB185" si="786">+((DQ179/30)*22)+((DR179/30)*8)</f>
        <v>25540175.345462948</v>
      </c>
      <c r="DR185" s="1040">
        <f t="shared" si="786"/>
        <v>25520274.167097054</v>
      </c>
      <c r="DS185" s="1040">
        <f t="shared" si="786"/>
        <v>23821409.897491641</v>
      </c>
      <c r="DT185" s="1040">
        <f t="shared" si="786"/>
        <v>23003946.955032326</v>
      </c>
      <c r="DU185" s="1040">
        <f t="shared" si="786"/>
        <v>23178369.838672265</v>
      </c>
      <c r="DV185" s="1040">
        <f t="shared" si="786"/>
        <v>20599238.240145192</v>
      </c>
      <c r="DW185" s="1040">
        <f t="shared" si="786"/>
        <v>20658435.050668716</v>
      </c>
      <c r="DX185" s="1040">
        <f t="shared" si="786"/>
        <v>20514757.522410732</v>
      </c>
      <c r="DY185" s="1040">
        <f t="shared" si="786"/>
        <v>20508569.129793882</v>
      </c>
      <c r="DZ185" s="1040">
        <f t="shared" si="786"/>
        <v>21967656.351670839</v>
      </c>
      <c r="EA185" s="1040">
        <f t="shared" si="786"/>
        <v>22239487.741696939</v>
      </c>
      <c r="EB185" s="1040">
        <f t="shared" si="786"/>
        <v>22299631.096200082</v>
      </c>
      <c r="EC185" s="1040">
        <f t="shared" si="786"/>
        <v>23571219.831998609</v>
      </c>
      <c r="ED185" s="1040">
        <f t="shared" si="786"/>
        <v>22452650.925872155</v>
      </c>
      <c r="EE185" s="1040">
        <f t="shared" si="786"/>
        <v>22015389.212208617</v>
      </c>
      <c r="EF185" s="1040">
        <f t="shared" si="786"/>
        <v>21332780.56620039</v>
      </c>
      <c r="EG185" s="1040">
        <f t="shared" si="786"/>
        <v>21734584.68317477</v>
      </c>
      <c r="EH185" s="1040">
        <f t="shared" si="786"/>
        <v>22835795.255236179</v>
      </c>
      <c r="EI185" s="1040">
        <f t="shared" si="786"/>
        <v>22388556.201130141</v>
      </c>
      <c r="EJ185" s="1040">
        <f t="shared" si="786"/>
        <v>22915915.892172251</v>
      </c>
      <c r="EK185" s="1040">
        <f t="shared" si="786"/>
        <v>22470891.216641255</v>
      </c>
      <c r="EL185" s="1040">
        <f t="shared" si="786"/>
        <v>22290738.043805867</v>
      </c>
      <c r="EM185" s="1040">
        <f t="shared" si="786"/>
        <v>21672577.851730265</v>
      </c>
      <c r="EN185" s="1040">
        <f t="shared" si="786"/>
        <v>21173949.880659606</v>
      </c>
      <c r="EO185" s="1040">
        <f t="shared" si="786"/>
        <v>19485756.925357733</v>
      </c>
      <c r="EP185" s="1040">
        <f t="shared" si="786"/>
        <v>19730577.904155526</v>
      </c>
      <c r="EQ185" s="1040">
        <f t="shared" si="786"/>
        <v>20822079.595570095</v>
      </c>
      <c r="ER185" s="1040">
        <f t="shared" si="786"/>
        <v>20322879.959680095</v>
      </c>
      <c r="ES185" s="1040">
        <f t="shared" si="786"/>
        <v>18977193.098853022</v>
      </c>
      <c r="ET185" s="1040">
        <f t="shared" si="786"/>
        <v>19989287.016124573</v>
      </c>
      <c r="EU185" s="1040">
        <f t="shared" si="786"/>
        <v>19834525.536187857</v>
      </c>
      <c r="EV185" s="1040">
        <f t="shared" si="786"/>
        <v>18882510.908987679</v>
      </c>
      <c r="EW185" s="1040">
        <f t="shared" si="786"/>
        <v>19219723.81168323</v>
      </c>
      <c r="EX185" s="1040">
        <f t="shared" si="786"/>
        <v>19216293.132028848</v>
      </c>
      <c r="EY185" s="1040">
        <f t="shared" si="786"/>
        <v>19415483.139906388</v>
      </c>
      <c r="EZ185" s="1040">
        <f t="shared" si="786"/>
        <v>18497260.644714028</v>
      </c>
      <c r="FA185" s="1040">
        <f t="shared" si="786"/>
        <v>18301359.888564419</v>
      </c>
      <c r="FB185" s="1040">
        <f t="shared" si="786"/>
        <v>18182660.218005791</v>
      </c>
      <c r="FC185" s="1040">
        <f t="shared" si="786"/>
        <v>17718535.77421961</v>
      </c>
      <c r="FD185" s="1040">
        <f t="shared" si="786"/>
        <v>17555477.787671044</v>
      </c>
      <c r="FE185" s="1040">
        <f t="shared" si="786"/>
        <v>17130403.840021472</v>
      </c>
      <c r="FF185" s="1040">
        <f t="shared" si="786"/>
        <v>16683630.926833972</v>
      </c>
      <c r="FG185" s="1040">
        <f t="shared" si="786"/>
        <v>17202550.306627285</v>
      </c>
      <c r="FH185" s="1040">
        <f t="shared" si="786"/>
        <v>17021717.691972934</v>
      </c>
      <c r="FI185" s="1040">
        <f t="shared" si="786"/>
        <v>16363146.423463367</v>
      </c>
      <c r="FJ185" s="1040">
        <f t="shared" si="786"/>
        <v>16299187.94792702</v>
      </c>
      <c r="FK185" s="1040">
        <f t="shared" si="786"/>
        <v>16358680.459439689</v>
      </c>
      <c r="FL185" s="1040">
        <f t="shared" si="786"/>
        <v>15619510.792407678</v>
      </c>
      <c r="FM185" s="1040">
        <f t="shared" si="786"/>
        <v>16029287.711469255</v>
      </c>
      <c r="FN185" s="1040">
        <f t="shared" si="786"/>
        <v>16023379.81814442</v>
      </c>
      <c r="FO185" s="1040">
        <f t="shared" si="786"/>
        <v>15960825.284822287</v>
      </c>
      <c r="FP185" s="1040">
        <f t="shared" si="786"/>
        <v>15728611.531890832</v>
      </c>
      <c r="FQ185" s="1040">
        <f t="shared" si="786"/>
        <v>15496397.778959371</v>
      </c>
      <c r="FR185" s="1040">
        <f t="shared" si="786"/>
        <v>15264184.026027912</v>
      </c>
      <c r="FS185" s="1040">
        <f t="shared" si="786"/>
        <v>15031970.273096453</v>
      </c>
      <c r="FT185" s="1040">
        <f t="shared" si="786"/>
        <v>14799756.520164995</v>
      </c>
      <c r="FU185" s="1040">
        <f t="shared" si="786"/>
        <v>14567542.767233536</v>
      </c>
      <c r="FV185" s="1040">
        <f t="shared" si="786"/>
        <v>14335329.014302075</v>
      </c>
      <c r="FW185" s="1040">
        <f t="shared" si="786"/>
        <v>14103115.261370616</v>
      </c>
      <c r="FX185" s="1040">
        <f t="shared" si="786"/>
        <v>13870901.508439157</v>
      </c>
      <c r="FY185" s="1040">
        <f t="shared" si="786"/>
        <v>13638687.755507696</v>
      </c>
      <c r="FZ185" s="1040">
        <f t="shared" si="786"/>
        <v>13406474.002576239</v>
      </c>
      <c r="GA185" s="1040">
        <f t="shared" si="786"/>
        <v>13174260.249644779</v>
      </c>
      <c r="GB185" s="1040">
        <f t="shared" si="786"/>
        <v>12942046.49671332</v>
      </c>
      <c r="GC185" s="1040">
        <f t="shared" ref="GC185:IE185" si="787">+((GC179/30)*22)+((GD179/30)*8)</f>
        <v>12709832.743781863</v>
      </c>
      <c r="GD185" s="1040">
        <f t="shared" si="787"/>
        <v>12477618.990850402</v>
      </c>
      <c r="GE185" s="1040">
        <f t="shared" si="787"/>
        <v>12245405.237918943</v>
      </c>
      <c r="GF185" s="1040">
        <f t="shared" si="787"/>
        <v>12013191.484987482</v>
      </c>
      <c r="GG185" s="1040">
        <f t="shared" si="787"/>
        <v>11780977.732056024</v>
      </c>
      <c r="GH185" s="1040">
        <f t="shared" si="787"/>
        <v>11548763.979124567</v>
      </c>
      <c r="GI185" s="1040">
        <f t="shared" si="787"/>
        <v>11316550.226193108</v>
      </c>
      <c r="GJ185" s="1040">
        <f t="shared" si="787"/>
        <v>11084336.473261647</v>
      </c>
      <c r="GK185" s="1040">
        <f t="shared" si="787"/>
        <v>10852122.72033019</v>
      </c>
      <c r="GL185" s="1040">
        <f t="shared" si="787"/>
        <v>10619908.967398729</v>
      </c>
      <c r="GM185" s="1040">
        <f t="shared" si="787"/>
        <v>10387695.214467268</v>
      </c>
      <c r="GN185" s="1040">
        <f t="shared" si="787"/>
        <v>10155481.461535811</v>
      </c>
      <c r="GO185" s="1040">
        <f t="shared" si="787"/>
        <v>9923267.7086043525</v>
      </c>
      <c r="GP185" s="1040">
        <f t="shared" si="787"/>
        <v>9691053.9556728937</v>
      </c>
      <c r="GQ185" s="1040">
        <f t="shared" si="787"/>
        <v>9458840.2027414348</v>
      </c>
      <c r="GR185" s="1040">
        <f t="shared" si="787"/>
        <v>9226626.4498099759</v>
      </c>
      <c r="GS185" s="1040">
        <f t="shared" si="787"/>
        <v>8994412.6968785152</v>
      </c>
      <c r="GT185" s="1040">
        <f t="shared" si="787"/>
        <v>8762198.9439470582</v>
      </c>
      <c r="GU185" s="1040">
        <f t="shared" si="787"/>
        <v>8529985.1910155974</v>
      </c>
      <c r="GV185" s="1040">
        <f t="shared" si="787"/>
        <v>8297771.4380841386</v>
      </c>
      <c r="GW185" s="1040">
        <f t="shared" si="787"/>
        <v>8065557.6851526797</v>
      </c>
      <c r="GX185" s="1040">
        <f t="shared" si="787"/>
        <v>7833343.9322212208</v>
      </c>
      <c r="GY185" s="1040">
        <f t="shared" si="787"/>
        <v>7601130.1792897619</v>
      </c>
      <c r="GZ185" s="1040">
        <f t="shared" si="787"/>
        <v>7368916.4263583031</v>
      </c>
      <c r="HA185" s="1040">
        <f t="shared" si="787"/>
        <v>7136702.6734268432</v>
      </c>
      <c r="HB185" s="1040">
        <f t="shared" si="787"/>
        <v>6904488.9204953834</v>
      </c>
      <c r="HC185" s="1040">
        <f t="shared" si="787"/>
        <v>6672275.1675639246</v>
      </c>
      <c r="HD185" s="1040">
        <f t="shared" si="787"/>
        <v>6440061.4146324657</v>
      </c>
      <c r="HE185" s="1040">
        <f t="shared" si="787"/>
        <v>6207847.6617010068</v>
      </c>
      <c r="HF185" s="1040">
        <f t="shared" si="787"/>
        <v>5975633.908769547</v>
      </c>
      <c r="HG185" s="1040">
        <f t="shared" si="787"/>
        <v>5743420.1558380891</v>
      </c>
      <c r="HH185" s="1040">
        <f t="shared" si="787"/>
        <v>5511206.4029066293</v>
      </c>
      <c r="HI185" s="1040">
        <f t="shared" si="787"/>
        <v>5278992.6499751704</v>
      </c>
      <c r="HJ185" s="1040">
        <f t="shared" si="787"/>
        <v>5046778.8970437106</v>
      </c>
      <c r="HK185" s="1040">
        <f t="shared" si="787"/>
        <v>4814565.1441122517</v>
      </c>
      <c r="HL185" s="1040">
        <f t="shared" si="787"/>
        <v>4582351.3911807928</v>
      </c>
      <c r="HM185" s="1040">
        <f t="shared" si="787"/>
        <v>4350137.6382493339</v>
      </c>
      <c r="HN185" s="1040">
        <f t="shared" si="787"/>
        <v>4117923.8853178751</v>
      </c>
      <c r="HO185" s="1040">
        <f t="shared" si="787"/>
        <v>3885710.1323864162</v>
      </c>
      <c r="HP185" s="1040">
        <f t="shared" si="787"/>
        <v>3653496.3794549569</v>
      </c>
      <c r="HQ185" s="1040">
        <f t="shared" si="787"/>
        <v>3421282.6265234975</v>
      </c>
      <c r="HR185" s="1040">
        <f t="shared" si="787"/>
        <v>3189068.8735920382</v>
      </c>
      <c r="HS185" s="1040">
        <f t="shared" si="787"/>
        <v>2956855.1206605788</v>
      </c>
      <c r="HT185" s="1040">
        <f t="shared" si="787"/>
        <v>2724641.36772912</v>
      </c>
      <c r="HU185" s="1040">
        <f t="shared" si="787"/>
        <v>2492427.6147976611</v>
      </c>
      <c r="HV185" s="1040">
        <f t="shared" si="787"/>
        <v>2260213.8618662022</v>
      </c>
      <c r="HW185" s="1040">
        <f t="shared" si="787"/>
        <v>2028000.1089347429</v>
      </c>
      <c r="HX185" s="1040">
        <f t="shared" si="787"/>
        <v>1795786.356003284</v>
      </c>
      <c r="HY185" s="1040">
        <f t="shared" si="787"/>
        <v>1563572.6030718246</v>
      </c>
      <c r="HZ185" s="1040">
        <f t="shared" si="787"/>
        <v>1331358.8501403655</v>
      </c>
      <c r="IA185" s="1040">
        <f t="shared" si="787"/>
        <v>1099145.0972089064</v>
      </c>
      <c r="IB185" s="1040">
        <f t="shared" si="787"/>
        <v>866931.34427744732</v>
      </c>
      <c r="IC185" s="1040">
        <f t="shared" si="787"/>
        <v>634717.59134598821</v>
      </c>
      <c r="ID185" s="1040">
        <f t="shared" si="787"/>
        <v>402503.83841452916</v>
      </c>
      <c r="IE185" s="1040">
        <f t="shared" si="787"/>
        <v>170290.08548307003</v>
      </c>
      <c r="IF185" s="1085"/>
    </row>
    <row r="186" spans="1:240" x14ac:dyDescent="0.3">
      <c r="IF186" s="1085"/>
    </row>
    <row r="187" spans="1:240" ht="16.2" thickBot="1" x14ac:dyDescent="0.35">
      <c r="A187" s="128" t="s">
        <v>1064</v>
      </c>
      <c r="DO187" s="167">
        <f>+SUM(DO185:IE185)</f>
        <v>1594637269.8111606</v>
      </c>
    </row>
    <row r="188" spans="1:240" ht="16.2" thickBot="1" x14ac:dyDescent="0.35">
      <c r="A188" s="170" t="s">
        <v>1065</v>
      </c>
      <c r="DO188" s="240">
        <f>+SUM(DO179:IE179)</f>
        <v>1594637269.8111606</v>
      </c>
    </row>
    <row r="189" spans="1:240" ht="16.2" thickBot="1" x14ac:dyDescent="0.35">
      <c r="A189" s="170" t="s">
        <v>534</v>
      </c>
      <c r="DO189" s="166">
        <f>+DO187-DO188</f>
        <v>0</v>
      </c>
    </row>
    <row r="192" spans="1:240" x14ac:dyDescent="0.3">
      <c r="A192" s="1087" t="s">
        <v>1066</v>
      </c>
    </row>
    <row r="194" spans="1:170" x14ac:dyDescent="0.3">
      <c r="A194" s="163" t="s">
        <v>1055</v>
      </c>
    </row>
    <row r="195" spans="1:170" x14ac:dyDescent="0.3">
      <c r="A195" s="163"/>
      <c r="FN195" s="1085"/>
    </row>
    <row r="196" spans="1:170" ht="16.2" thickBot="1" x14ac:dyDescent="0.35">
      <c r="A196" s="128" t="s">
        <v>1050</v>
      </c>
      <c r="DQ196" s="128">
        <v>25</v>
      </c>
      <c r="FN196" s="1085"/>
    </row>
    <row r="197" spans="1:170" ht="16.2" thickBot="1" x14ac:dyDescent="0.35">
      <c r="A197" s="170" t="s">
        <v>1067</v>
      </c>
      <c r="DQ197" s="5">
        <v>8</v>
      </c>
      <c r="FN197" s="1085"/>
    </row>
    <row r="198" spans="1:170" ht="16.2" thickBot="1" x14ac:dyDescent="0.35">
      <c r="A198" s="170" t="s">
        <v>1051</v>
      </c>
      <c r="DQ198" s="144">
        <v>3700000000</v>
      </c>
      <c r="FN198" s="1085"/>
    </row>
    <row r="199" spans="1:170" ht="16.2" thickBot="1" x14ac:dyDescent="0.35">
      <c r="A199" s="170" t="s">
        <v>1068</v>
      </c>
      <c r="DQ199" s="1055">
        <v>4.4999999999999998E-2</v>
      </c>
      <c r="FN199" s="1085"/>
    </row>
    <row r="200" spans="1:170" ht="16.2" thickBot="1" x14ac:dyDescent="0.35">
      <c r="A200" s="170" t="s">
        <v>304</v>
      </c>
      <c r="DQ200" s="1055">
        <f>+DQ76</f>
        <v>7.2999999999999995E-2</v>
      </c>
      <c r="DR200" s="1055">
        <f t="shared" ref="DR200:FM200" si="788">+DR41</f>
        <v>6.6500000000000004E-2</v>
      </c>
      <c r="DS200" s="1055">
        <f t="shared" si="788"/>
        <v>6.0100000000000001E-2</v>
      </c>
      <c r="DT200" s="1055">
        <f t="shared" si="788"/>
        <v>6.7699999999999996E-2</v>
      </c>
      <c r="DU200" s="1055">
        <f t="shared" si="788"/>
        <v>5.2900000000000003E-2</v>
      </c>
      <c r="DV200" s="1055">
        <f t="shared" si="788"/>
        <v>5.3999999999999999E-2</v>
      </c>
      <c r="DW200" s="1055">
        <f t="shared" si="788"/>
        <v>5.5E-2</v>
      </c>
      <c r="DX200" s="1055">
        <f t="shared" si="788"/>
        <v>5.2900000000000003E-2</v>
      </c>
      <c r="DY200" s="1055">
        <f t="shared" si="788"/>
        <v>6.1800000000000001E-2</v>
      </c>
      <c r="DZ200" s="1055">
        <f t="shared" si="788"/>
        <v>6.5699999999999995E-2</v>
      </c>
      <c r="EA200" s="1055">
        <f t="shared" si="788"/>
        <v>6.3200000000000006E-2</v>
      </c>
      <c r="EB200" s="1055">
        <f t="shared" si="788"/>
        <v>7.4899999999999994E-2</v>
      </c>
      <c r="EC200" s="1055">
        <f t="shared" si="788"/>
        <v>6.9099999999999995E-2</v>
      </c>
      <c r="ED200" s="1055">
        <f t="shared" si="788"/>
        <v>6.88E-2</v>
      </c>
      <c r="EE200" s="1055">
        <f t="shared" si="788"/>
        <v>6.5500000000000003E-2</v>
      </c>
      <c r="EF200" s="1055">
        <f t="shared" si="788"/>
        <v>6.59E-2</v>
      </c>
      <c r="EG200" s="1055">
        <f t="shared" si="788"/>
        <v>7.6200000000000004E-2</v>
      </c>
      <c r="EH200" s="1055">
        <f t="shared" si="788"/>
        <v>7.2499999999999995E-2</v>
      </c>
      <c r="EI200" s="1055">
        <f t="shared" si="788"/>
        <v>7.85E-2</v>
      </c>
      <c r="EJ200" s="1055">
        <f t="shared" si="788"/>
        <v>7.6399999999999996E-2</v>
      </c>
      <c r="EK200" s="1055">
        <f t="shared" si="788"/>
        <v>7.8E-2</v>
      </c>
      <c r="EL200" s="1055">
        <f t="shared" si="788"/>
        <v>7.4499999999999997E-2</v>
      </c>
      <c r="EM200" s="1055">
        <f t="shared" si="788"/>
        <v>7.6399999999999996E-2</v>
      </c>
      <c r="EN200" s="1055">
        <f t="shared" si="788"/>
        <v>6.5600000000000006E-2</v>
      </c>
      <c r="EO200" s="1055">
        <f t="shared" si="788"/>
        <v>6.5699999999999995E-2</v>
      </c>
      <c r="EP200" s="1055">
        <f t="shared" si="788"/>
        <v>7.4700000000000003E-2</v>
      </c>
      <c r="EQ200" s="1055">
        <f t="shared" si="788"/>
        <v>7.6799999999999993E-2</v>
      </c>
      <c r="ER200" s="1055">
        <f t="shared" si="788"/>
        <v>6.5199999999999994E-2</v>
      </c>
      <c r="ES200" s="1055">
        <f t="shared" si="788"/>
        <v>7.3499999999999996E-2</v>
      </c>
      <c r="ET200" s="1055">
        <f t="shared" si="788"/>
        <v>7.6700000000000004E-2</v>
      </c>
      <c r="EU200" s="1055">
        <f t="shared" si="788"/>
        <v>6.93E-2</v>
      </c>
      <c r="EV200" s="1055">
        <f t="shared" si="788"/>
        <v>7.3800000000000004E-2</v>
      </c>
      <c r="EW200" s="1055">
        <f t="shared" si="788"/>
        <v>7.3599999999999999E-2</v>
      </c>
      <c r="EX200" s="1055">
        <f t="shared" si="788"/>
        <v>7.9100000000000004E-2</v>
      </c>
      <c r="EY200" s="1055">
        <f t="shared" si="788"/>
        <v>7.3499999999999996E-2</v>
      </c>
      <c r="EZ200" s="1055">
        <f t="shared" si="788"/>
        <v>7.3099999999999998E-2</v>
      </c>
      <c r="FA200" s="1055">
        <f t="shared" si="788"/>
        <v>7.4800000000000005E-2</v>
      </c>
      <c r="FB200" s="1055">
        <f t="shared" si="788"/>
        <v>7.2499999999999995E-2</v>
      </c>
      <c r="FC200" s="1055">
        <f t="shared" si="788"/>
        <v>7.3099999999999998E-2</v>
      </c>
      <c r="FD200" s="1055">
        <f t="shared" si="788"/>
        <v>7.2800000000000004E-2</v>
      </c>
      <c r="FE200" s="1055">
        <f t="shared" si="788"/>
        <v>6.8599999999999994E-2</v>
      </c>
      <c r="FF200" s="1055">
        <f t="shared" si="788"/>
        <v>7.46E-2</v>
      </c>
      <c r="FG200" s="1055">
        <f t="shared" si="788"/>
        <v>7.6399999999999996E-2</v>
      </c>
      <c r="FH200" s="1055">
        <f t="shared" si="788"/>
        <v>7.2499999999999995E-2</v>
      </c>
      <c r="FI200" s="1055">
        <f t="shared" si="788"/>
        <v>7.2099999999999997E-2</v>
      </c>
      <c r="FJ200" s="1055">
        <f t="shared" si="788"/>
        <v>7.7299999999999994E-2</v>
      </c>
      <c r="FK200" s="1055">
        <f t="shared" si="788"/>
        <v>7.0300000000000001E-2</v>
      </c>
      <c r="FL200" s="1055">
        <f t="shared" si="788"/>
        <v>7.5899999999999995E-2</v>
      </c>
      <c r="FM200" s="1055">
        <f t="shared" si="788"/>
        <v>7.7499999999999999E-2</v>
      </c>
      <c r="FN200" s="1085"/>
    </row>
    <row r="201" spans="1:170" ht="16.2" thickBot="1" x14ac:dyDescent="0.35">
      <c r="A201" s="170" t="s">
        <v>306</v>
      </c>
      <c r="DQ201" s="1053">
        <f>+NOMINAL(DQ200,2)</f>
        <v>7.1714266012569361E-2</v>
      </c>
      <c r="DR201" s="1053">
        <f t="shared" ref="DR201:FM201" si="789">+NOMINAL(DR200,2)</f>
        <v>6.5429737367020735E-2</v>
      </c>
      <c r="DS201" s="1053">
        <f t="shared" si="789"/>
        <v>5.9223154492975549E-2</v>
      </c>
      <c r="DT201" s="1053">
        <f t="shared" si="789"/>
        <v>6.659139647875234E-2</v>
      </c>
      <c r="DU201" s="1053">
        <f t="shared" si="789"/>
        <v>5.2218311973655229E-2</v>
      </c>
      <c r="DV201" s="1053">
        <f t="shared" si="789"/>
        <v>5.3290042833695761E-2</v>
      </c>
      <c r="DW201" s="1053">
        <f t="shared" si="789"/>
        <v>5.4263858417413768E-2</v>
      </c>
      <c r="DX201" s="1053">
        <f t="shared" si="789"/>
        <v>5.2218311973655229E-2</v>
      </c>
      <c r="DY201" s="1053">
        <f t="shared" si="789"/>
        <v>6.0873601170144731E-2</v>
      </c>
      <c r="DZ201" s="1053">
        <f t="shared" si="789"/>
        <v>6.4654934849889045E-2</v>
      </c>
      <c r="EA201" s="1053">
        <f t="shared" si="789"/>
        <v>6.2231800744038335E-2</v>
      </c>
      <c r="EB201" s="1053">
        <f t="shared" si="789"/>
        <v>7.3547684525243628E-2</v>
      </c>
      <c r="EC201" s="1053">
        <f t="shared" si="789"/>
        <v>6.7945840683454772E-2</v>
      </c>
      <c r="ED201" s="1053">
        <f t="shared" si="789"/>
        <v>6.7655677331213582E-2</v>
      </c>
      <c r="EE201" s="1053">
        <f t="shared" si="789"/>
        <v>6.4461188785102763E-2</v>
      </c>
      <c r="EF201" s="1053">
        <f t="shared" si="789"/>
        <v>6.4848662735359053E-2</v>
      </c>
      <c r="EG201" s="1053">
        <f t="shared" si="789"/>
        <v>7.4801195295588041E-2</v>
      </c>
      <c r="EH201" s="1053">
        <f t="shared" si="789"/>
        <v>7.1231517720797832E-2</v>
      </c>
      <c r="EI201" s="1053">
        <f t="shared" si="789"/>
        <v>7.7017091889231448E-2</v>
      </c>
      <c r="EJ201" s="1053">
        <f t="shared" si="789"/>
        <v>7.4993975894869891E-2</v>
      </c>
      <c r="EK201" s="1053">
        <f t="shared" si="789"/>
        <v>7.6535576386785653E-2</v>
      </c>
      <c r="EL201" s="1053">
        <f t="shared" si="789"/>
        <v>7.3161836422810378E-2</v>
      </c>
      <c r="EM201" s="1053">
        <f t="shared" si="789"/>
        <v>7.4993975894869891E-2</v>
      </c>
      <c r="EN201" s="1053">
        <f t="shared" si="789"/>
        <v>6.4558064090230349E-2</v>
      </c>
      <c r="EO201" s="1053">
        <f t="shared" si="789"/>
        <v>6.4654934849889045E-2</v>
      </c>
      <c r="EP201" s="1053">
        <f t="shared" si="789"/>
        <v>7.3354769449743618E-2</v>
      </c>
      <c r="EQ201" s="1053">
        <f t="shared" si="789"/>
        <v>7.5379483371655454E-2</v>
      </c>
      <c r="ER201" s="1053">
        <f t="shared" si="789"/>
        <v>6.4170535590506894E-2</v>
      </c>
      <c r="ES201" s="1053">
        <f t="shared" si="789"/>
        <v>7.2196901841135475E-2</v>
      </c>
      <c r="ET201" s="1053">
        <f t="shared" si="789"/>
        <v>7.5283113216122022E-2</v>
      </c>
      <c r="EU201" s="1053">
        <f t="shared" si="789"/>
        <v>6.8139260301394611E-2</v>
      </c>
      <c r="EV201" s="1053">
        <f t="shared" si="789"/>
        <v>7.2486429388622042E-2</v>
      </c>
      <c r="EW201" s="1053">
        <f t="shared" si="789"/>
        <v>7.2293415518178694E-2</v>
      </c>
      <c r="EX201" s="1053">
        <f t="shared" si="789"/>
        <v>7.7594763181694226E-2</v>
      </c>
      <c r="EY201" s="1053">
        <f t="shared" si="789"/>
        <v>7.2196901841135475E-2</v>
      </c>
      <c r="EZ201" s="1053">
        <f t="shared" si="789"/>
        <v>7.1810802172823873E-2</v>
      </c>
      <c r="FA201" s="1053">
        <f t="shared" si="789"/>
        <v>7.3451229231109583E-2</v>
      </c>
      <c r="FB201" s="1053">
        <f t="shared" si="789"/>
        <v>7.1231517720797832E-2</v>
      </c>
      <c r="FC201" s="1053">
        <f t="shared" si="789"/>
        <v>7.1810802172823873E-2</v>
      </c>
      <c r="FD201" s="1053">
        <f t="shared" si="789"/>
        <v>7.1521180195848189E-2</v>
      </c>
      <c r="FE201" s="1053">
        <f t="shared" si="789"/>
        <v>6.746221247209272E-2</v>
      </c>
      <c r="FF201" s="1053">
        <f t="shared" si="789"/>
        <v>7.3258305180519567E-2</v>
      </c>
      <c r="FG201" s="1053">
        <f t="shared" si="789"/>
        <v>7.4993975894869891E-2</v>
      </c>
      <c r="FH201" s="1053">
        <f t="shared" si="789"/>
        <v>7.1231517720797832E-2</v>
      </c>
      <c r="FI201" s="1053">
        <f t="shared" si="789"/>
        <v>7.0845238061019611E-2</v>
      </c>
      <c r="FJ201" s="1053">
        <f t="shared" si="789"/>
        <v>7.586126704074303E-2</v>
      </c>
      <c r="FK201" s="1053">
        <f t="shared" si="789"/>
        <v>6.9106087178711917E-2</v>
      </c>
      <c r="FL201" s="1053">
        <f t="shared" si="789"/>
        <v>7.4511990806512607E-2</v>
      </c>
      <c r="FM201" s="1053">
        <f t="shared" si="789"/>
        <v>7.605394920266928E-2</v>
      </c>
      <c r="FN201" s="1085"/>
    </row>
    <row r="202" spans="1:170" ht="16.2" thickBot="1" x14ac:dyDescent="0.35">
      <c r="A202" s="170" t="s">
        <v>1054</v>
      </c>
      <c r="DQ202" s="1080">
        <f>+($DQ$199+DQ201)/2</f>
        <v>5.835713300628468E-2</v>
      </c>
      <c r="DR202" s="1080">
        <f t="shared" ref="DR202:FM202" si="790">+($DQ$199+DR201)/2</f>
        <v>5.5214868683510367E-2</v>
      </c>
      <c r="DS202" s="1080">
        <f t="shared" si="790"/>
        <v>5.2111577246487774E-2</v>
      </c>
      <c r="DT202" s="1080">
        <f t="shared" si="790"/>
        <v>5.5795698239376169E-2</v>
      </c>
      <c r="DU202" s="1080">
        <f t="shared" si="790"/>
        <v>4.8609155986827614E-2</v>
      </c>
      <c r="DV202" s="1080">
        <f t="shared" si="790"/>
        <v>4.914502141684788E-2</v>
      </c>
      <c r="DW202" s="1080">
        <f t="shared" si="790"/>
        <v>4.9631929208706883E-2</v>
      </c>
      <c r="DX202" s="1080">
        <f t="shared" si="790"/>
        <v>4.8609155986827614E-2</v>
      </c>
      <c r="DY202" s="1080">
        <f t="shared" si="790"/>
        <v>5.2936800585072365E-2</v>
      </c>
      <c r="DZ202" s="1080">
        <f t="shared" si="790"/>
        <v>5.4827467424944522E-2</v>
      </c>
      <c r="EA202" s="1080">
        <f t="shared" si="790"/>
        <v>5.3615900372019167E-2</v>
      </c>
      <c r="EB202" s="1080">
        <f t="shared" si="790"/>
        <v>5.9273842262621813E-2</v>
      </c>
      <c r="EC202" s="1080">
        <f t="shared" si="790"/>
        <v>5.6472920341727385E-2</v>
      </c>
      <c r="ED202" s="1080">
        <f t="shared" si="790"/>
        <v>5.632783866560679E-2</v>
      </c>
      <c r="EE202" s="1080">
        <f t="shared" si="790"/>
        <v>5.4730594392551381E-2</v>
      </c>
      <c r="EF202" s="1080">
        <f t="shared" si="790"/>
        <v>5.4924331367679526E-2</v>
      </c>
      <c r="EG202" s="1080">
        <f t="shared" si="790"/>
        <v>5.990059764779402E-2</v>
      </c>
      <c r="EH202" s="1080">
        <f t="shared" si="790"/>
        <v>5.8115758860398915E-2</v>
      </c>
      <c r="EI202" s="1080">
        <f t="shared" si="790"/>
        <v>6.1008545944615723E-2</v>
      </c>
      <c r="EJ202" s="1080">
        <f t="shared" si="790"/>
        <v>5.9996987947434945E-2</v>
      </c>
      <c r="EK202" s="1080">
        <f t="shared" si="790"/>
        <v>6.0767788193392826E-2</v>
      </c>
      <c r="EL202" s="1080">
        <f t="shared" si="790"/>
        <v>5.9080918211405188E-2</v>
      </c>
      <c r="EM202" s="1080">
        <f t="shared" si="790"/>
        <v>5.9996987947434945E-2</v>
      </c>
      <c r="EN202" s="1080">
        <f t="shared" si="790"/>
        <v>5.4779032045115174E-2</v>
      </c>
      <c r="EO202" s="1080">
        <f t="shared" si="790"/>
        <v>5.4827467424944522E-2</v>
      </c>
      <c r="EP202" s="1080">
        <f t="shared" si="790"/>
        <v>5.9177384724871808E-2</v>
      </c>
      <c r="EQ202" s="1080">
        <f t="shared" si="790"/>
        <v>6.0189741685827726E-2</v>
      </c>
      <c r="ER202" s="1080">
        <f t="shared" si="790"/>
        <v>5.4585267795253446E-2</v>
      </c>
      <c r="ES202" s="1080">
        <f t="shared" si="790"/>
        <v>5.8598450920567736E-2</v>
      </c>
      <c r="ET202" s="1080">
        <f t="shared" si="790"/>
        <v>6.014155660806101E-2</v>
      </c>
      <c r="EU202" s="1080">
        <f t="shared" si="790"/>
        <v>5.6569630150697305E-2</v>
      </c>
      <c r="EV202" s="1080">
        <f t="shared" si="790"/>
        <v>5.874321469431102E-2</v>
      </c>
      <c r="EW202" s="1080">
        <f t="shared" si="790"/>
        <v>5.8646707759089346E-2</v>
      </c>
      <c r="EX202" s="1080">
        <f t="shared" si="790"/>
        <v>6.1297381590847112E-2</v>
      </c>
      <c r="EY202" s="1080">
        <f t="shared" si="790"/>
        <v>5.8598450920567736E-2</v>
      </c>
      <c r="EZ202" s="1080">
        <f t="shared" si="790"/>
        <v>5.8405401086411936E-2</v>
      </c>
      <c r="FA202" s="1080">
        <f t="shared" si="790"/>
        <v>5.9225614615554791E-2</v>
      </c>
      <c r="FB202" s="1080">
        <f t="shared" si="790"/>
        <v>5.8115758860398915E-2</v>
      </c>
      <c r="FC202" s="1080">
        <f t="shared" si="790"/>
        <v>5.8405401086411936E-2</v>
      </c>
      <c r="FD202" s="1080">
        <f t="shared" si="790"/>
        <v>5.8260590097924093E-2</v>
      </c>
      <c r="FE202" s="1080">
        <f t="shared" si="790"/>
        <v>5.6231106236046359E-2</v>
      </c>
      <c r="FF202" s="1080">
        <f t="shared" si="790"/>
        <v>5.9129152590259783E-2</v>
      </c>
      <c r="FG202" s="1080">
        <f t="shared" si="790"/>
        <v>5.9996987947434945E-2</v>
      </c>
      <c r="FH202" s="1080">
        <f t="shared" si="790"/>
        <v>5.8115758860398915E-2</v>
      </c>
      <c r="FI202" s="1080">
        <f t="shared" si="790"/>
        <v>5.7922619030509805E-2</v>
      </c>
      <c r="FJ202" s="1080">
        <f t="shared" si="790"/>
        <v>6.0430633520371514E-2</v>
      </c>
      <c r="FK202" s="1080">
        <f t="shared" si="790"/>
        <v>5.7053043589355958E-2</v>
      </c>
      <c r="FL202" s="1080">
        <f t="shared" si="790"/>
        <v>5.9755995403256303E-2</v>
      </c>
      <c r="FM202" s="1080">
        <f t="shared" si="790"/>
        <v>6.0526974601334639E-2</v>
      </c>
      <c r="FN202" s="1085"/>
    </row>
    <row r="203" spans="1:170" x14ac:dyDescent="0.3">
      <c r="A203" s="3"/>
      <c r="FN203" s="1085"/>
    </row>
    <row r="204" spans="1:170" x14ac:dyDescent="0.3">
      <c r="A204" s="163" t="s">
        <v>508</v>
      </c>
      <c r="FN204" s="1085"/>
    </row>
    <row r="205" spans="1:170" x14ac:dyDescent="0.3">
      <c r="A205" s="3"/>
      <c r="FN205" s="1085"/>
    </row>
    <row r="206" spans="1:170" ht="16.2" thickBot="1" x14ac:dyDescent="0.35">
      <c r="A206" s="128" t="s">
        <v>1056</v>
      </c>
      <c r="DQ206" s="167">
        <f>+DQ198</f>
        <v>3700000000</v>
      </c>
      <c r="FN206" s="1085"/>
    </row>
    <row r="207" spans="1:170" ht="16.2" thickBot="1" x14ac:dyDescent="0.35">
      <c r="A207" s="170" t="s">
        <v>1057</v>
      </c>
      <c r="DQ207" s="128"/>
      <c r="DR207" s="128"/>
      <c r="DS207" s="128"/>
      <c r="DT207" s="128"/>
      <c r="DU207" s="128"/>
      <c r="DV207" s="128"/>
      <c r="DW207" s="128">
        <v>1</v>
      </c>
      <c r="DX207" s="128"/>
      <c r="DY207" s="128"/>
      <c r="DZ207" s="128"/>
      <c r="EA207" s="128"/>
      <c r="EB207" s="128"/>
      <c r="EC207" s="128">
        <f>+DW207+1</f>
        <v>2</v>
      </c>
      <c r="ED207" s="128"/>
      <c r="EE207" s="128"/>
      <c r="EF207" s="128"/>
      <c r="EG207" s="128"/>
      <c r="EH207" s="128"/>
      <c r="EI207" s="128">
        <f t="shared" ref="EI207" si="791">+EC207+1</f>
        <v>3</v>
      </c>
      <c r="EJ207" s="128"/>
      <c r="EK207" s="128"/>
      <c r="EL207" s="128"/>
      <c r="EM207" s="128"/>
      <c r="EN207" s="128"/>
      <c r="EO207" s="128">
        <f t="shared" ref="EO207" si="792">+EI207+1</f>
        <v>4</v>
      </c>
      <c r="EP207" s="128"/>
      <c r="EQ207" s="128"/>
      <c r="ER207" s="128"/>
      <c r="ES207" s="128"/>
      <c r="ET207" s="128"/>
      <c r="EU207" s="128">
        <f t="shared" ref="EU207" si="793">+EO207+1</f>
        <v>5</v>
      </c>
      <c r="EV207" s="128"/>
      <c r="EW207" s="128"/>
      <c r="EX207" s="128"/>
      <c r="EY207" s="128"/>
      <c r="EZ207" s="128"/>
      <c r="FA207" s="128">
        <f t="shared" ref="FA207" si="794">+EU207+1</f>
        <v>6</v>
      </c>
      <c r="FB207" s="128"/>
      <c r="FC207" s="128"/>
      <c r="FD207" s="128"/>
      <c r="FE207" s="128"/>
      <c r="FF207" s="128"/>
      <c r="FG207" s="128">
        <f t="shared" ref="FG207" si="795">+FA207+1</f>
        <v>7</v>
      </c>
      <c r="FH207" s="128"/>
      <c r="FI207" s="128"/>
      <c r="FJ207" s="128"/>
      <c r="FK207" s="128"/>
      <c r="FL207" s="128"/>
      <c r="FM207" s="128">
        <f t="shared" ref="FM207" si="796">+FG207+1</f>
        <v>8</v>
      </c>
      <c r="FN207" s="1085"/>
    </row>
    <row r="208" spans="1:170" ht="16.2" thickBot="1" x14ac:dyDescent="0.35">
      <c r="A208" s="170" t="s">
        <v>1058</v>
      </c>
      <c r="DQ208"/>
      <c r="DR208"/>
      <c r="DS208"/>
      <c r="DT208"/>
      <c r="DU208"/>
      <c r="DV208"/>
      <c r="DW208" s="1040">
        <f>+($DQ$206/$DQ$197)</f>
        <v>462500000</v>
      </c>
      <c r="DX208"/>
      <c r="DY208"/>
      <c r="DZ208"/>
      <c r="EA208"/>
      <c r="EB208"/>
      <c r="EC208" s="1040">
        <f t="shared" ref="EC208" si="797">+($DQ$206/$DQ$197)</f>
        <v>462500000</v>
      </c>
      <c r="ED208"/>
      <c r="EE208"/>
      <c r="EF208"/>
      <c r="EG208"/>
      <c r="EH208"/>
      <c r="EI208" s="1040">
        <f t="shared" ref="EI208" si="798">+($DQ$206/$DQ$197)</f>
        <v>462500000</v>
      </c>
      <c r="EJ208"/>
      <c r="EK208"/>
      <c r="EL208"/>
      <c r="EM208"/>
      <c r="EN208"/>
      <c r="EO208" s="1040">
        <f t="shared" ref="EO208" si="799">+($DQ$206/$DQ$197)</f>
        <v>462500000</v>
      </c>
      <c r="EP208"/>
      <c r="EQ208"/>
      <c r="ER208"/>
      <c r="ES208"/>
      <c r="ET208"/>
      <c r="EU208" s="1040">
        <f t="shared" ref="EU208" si="800">+($DQ$206/$DQ$197)</f>
        <v>462500000</v>
      </c>
      <c r="EV208"/>
      <c r="EW208"/>
      <c r="EX208"/>
      <c r="EY208"/>
      <c r="EZ208"/>
      <c r="FA208" s="1040">
        <f t="shared" ref="FA208" si="801">+($DQ$206/$DQ$197)</f>
        <v>462500000</v>
      </c>
      <c r="FB208"/>
      <c r="FC208"/>
      <c r="FD208"/>
      <c r="FE208"/>
      <c r="FF208"/>
      <c r="FG208" s="1040">
        <f t="shared" ref="FG208" si="802">+($DQ$206/$DQ$197)</f>
        <v>462500000</v>
      </c>
      <c r="FH208"/>
      <c r="FI208"/>
      <c r="FJ208"/>
      <c r="FK208"/>
      <c r="FL208"/>
      <c r="FM208" s="1040">
        <f t="shared" ref="FM208" si="803">+($DQ$206/$DQ$197)</f>
        <v>462500000</v>
      </c>
      <c r="FN208" s="1085"/>
    </row>
    <row r="209" spans="1:170" ht="16.2" thickBot="1" x14ac:dyDescent="0.35">
      <c r="A209" s="170" t="s">
        <v>1059</v>
      </c>
      <c r="DQ209"/>
      <c r="DR209"/>
      <c r="DS209"/>
      <c r="DT209"/>
      <c r="DU209"/>
      <c r="DV209"/>
      <c r="DW209" s="1040">
        <f>+DQ210*DQ202</f>
        <v>215921392.12325332</v>
      </c>
      <c r="DX209"/>
      <c r="DY209"/>
      <c r="DZ209"/>
      <c r="EA209"/>
      <c r="EB209"/>
      <c r="EC209" s="1040">
        <f>+DW210*DW202</f>
        <v>160683370.81318852</v>
      </c>
      <c r="ED209"/>
      <c r="EE209"/>
      <c r="EF209"/>
      <c r="EG209"/>
      <c r="EH209"/>
      <c r="EI209" s="1040">
        <f t="shared" ref="EI209" si="804">+EC210*EC202</f>
        <v>156712353.94829351</v>
      </c>
      <c r="EJ209"/>
      <c r="EK209"/>
      <c r="EL209"/>
      <c r="EM209"/>
      <c r="EN209"/>
      <c r="EO209" s="1040">
        <f t="shared" ref="EO209" si="805">+EI210*EI202</f>
        <v>141082262.49692386</v>
      </c>
      <c r="EP209"/>
      <c r="EQ209"/>
      <c r="ER209"/>
      <c r="ES209"/>
      <c r="ET209"/>
      <c r="EU209" s="1040">
        <f t="shared" ref="EU209" si="806">+EO210*EO202</f>
        <v>101430814.73614736</v>
      </c>
      <c r="EV209"/>
      <c r="EW209"/>
      <c r="EX209"/>
      <c r="EY209"/>
      <c r="EZ209"/>
      <c r="FA209" s="1040">
        <f t="shared" ref="FA209" si="807">+EU210*EU202</f>
        <v>78490361.834092513</v>
      </c>
      <c r="FB209"/>
      <c r="FC209"/>
      <c r="FD209"/>
      <c r="FE209"/>
      <c r="FF209"/>
      <c r="FG209" s="1040">
        <f t="shared" ref="FG209" si="808">+FA210*FA202</f>
        <v>54783693.519388184</v>
      </c>
      <c r="FH209"/>
      <c r="FI209"/>
      <c r="FJ209"/>
      <c r="FK209"/>
      <c r="FL209"/>
      <c r="FM209" s="1040">
        <f t="shared" ref="FM209" si="809">+FG210*FG202</f>
        <v>27748606.925688662</v>
      </c>
      <c r="FN209" s="1085"/>
    </row>
    <row r="210" spans="1:170" ht="16.2" thickBot="1" x14ac:dyDescent="0.35">
      <c r="A210" s="128" t="s">
        <v>1060</v>
      </c>
      <c r="DQ210" s="1040">
        <f>+DP210+DQ206-DQ208</f>
        <v>3700000000</v>
      </c>
      <c r="DR210" s="1040">
        <f t="shared" ref="DR210:FM210" si="810">+DQ210+DR206-DR208</f>
        <v>3700000000</v>
      </c>
      <c r="DS210" s="1040">
        <f t="shared" si="810"/>
        <v>3700000000</v>
      </c>
      <c r="DT210" s="1040">
        <f t="shared" si="810"/>
        <v>3700000000</v>
      </c>
      <c r="DU210" s="1040">
        <f t="shared" si="810"/>
        <v>3700000000</v>
      </c>
      <c r="DV210" s="1040">
        <f t="shared" si="810"/>
        <v>3700000000</v>
      </c>
      <c r="DW210" s="1040">
        <f t="shared" si="810"/>
        <v>3237500000</v>
      </c>
      <c r="DX210" s="1040">
        <f t="shared" si="810"/>
        <v>3237500000</v>
      </c>
      <c r="DY210" s="1040">
        <f t="shared" si="810"/>
        <v>3237500000</v>
      </c>
      <c r="DZ210" s="1040">
        <f t="shared" si="810"/>
        <v>3237500000</v>
      </c>
      <c r="EA210" s="1040">
        <f t="shared" si="810"/>
        <v>3237500000</v>
      </c>
      <c r="EB210" s="1040">
        <f t="shared" si="810"/>
        <v>3237500000</v>
      </c>
      <c r="EC210" s="1040">
        <f t="shared" si="810"/>
        <v>2775000000</v>
      </c>
      <c r="ED210" s="1040">
        <f t="shared" si="810"/>
        <v>2775000000</v>
      </c>
      <c r="EE210" s="1040">
        <f t="shared" si="810"/>
        <v>2775000000</v>
      </c>
      <c r="EF210" s="1040">
        <f t="shared" si="810"/>
        <v>2775000000</v>
      </c>
      <c r="EG210" s="1040">
        <f t="shared" si="810"/>
        <v>2775000000</v>
      </c>
      <c r="EH210" s="1040">
        <f t="shared" si="810"/>
        <v>2775000000</v>
      </c>
      <c r="EI210" s="1040">
        <f t="shared" si="810"/>
        <v>2312500000</v>
      </c>
      <c r="EJ210" s="1040">
        <f t="shared" si="810"/>
        <v>2312500000</v>
      </c>
      <c r="EK210" s="1040">
        <f t="shared" si="810"/>
        <v>2312500000</v>
      </c>
      <c r="EL210" s="1040">
        <f t="shared" si="810"/>
        <v>2312500000</v>
      </c>
      <c r="EM210" s="1040">
        <f t="shared" si="810"/>
        <v>2312500000</v>
      </c>
      <c r="EN210" s="1040">
        <f t="shared" si="810"/>
        <v>2312500000</v>
      </c>
      <c r="EO210" s="1040">
        <f t="shared" si="810"/>
        <v>1850000000</v>
      </c>
      <c r="EP210" s="1040">
        <f t="shared" si="810"/>
        <v>1850000000</v>
      </c>
      <c r="EQ210" s="1040">
        <f t="shared" si="810"/>
        <v>1850000000</v>
      </c>
      <c r="ER210" s="1040">
        <f t="shared" si="810"/>
        <v>1850000000</v>
      </c>
      <c r="ES210" s="1040">
        <f t="shared" si="810"/>
        <v>1850000000</v>
      </c>
      <c r="ET210" s="1040">
        <f t="shared" si="810"/>
        <v>1850000000</v>
      </c>
      <c r="EU210" s="1040">
        <f t="shared" si="810"/>
        <v>1387500000</v>
      </c>
      <c r="EV210" s="1040">
        <f t="shared" si="810"/>
        <v>1387500000</v>
      </c>
      <c r="EW210" s="1040">
        <f t="shared" si="810"/>
        <v>1387500000</v>
      </c>
      <c r="EX210" s="1040">
        <f t="shared" si="810"/>
        <v>1387500000</v>
      </c>
      <c r="EY210" s="1040">
        <f t="shared" si="810"/>
        <v>1387500000</v>
      </c>
      <c r="EZ210" s="1040">
        <f t="shared" si="810"/>
        <v>1387500000</v>
      </c>
      <c r="FA210" s="1040">
        <f t="shared" si="810"/>
        <v>925000000</v>
      </c>
      <c r="FB210" s="1040">
        <f t="shared" si="810"/>
        <v>925000000</v>
      </c>
      <c r="FC210" s="1040">
        <f t="shared" si="810"/>
        <v>925000000</v>
      </c>
      <c r="FD210" s="1040">
        <f t="shared" si="810"/>
        <v>925000000</v>
      </c>
      <c r="FE210" s="1040">
        <f t="shared" si="810"/>
        <v>925000000</v>
      </c>
      <c r="FF210" s="1040">
        <f t="shared" si="810"/>
        <v>925000000</v>
      </c>
      <c r="FG210" s="1040">
        <f t="shared" si="810"/>
        <v>462500000</v>
      </c>
      <c r="FH210" s="1040">
        <f t="shared" si="810"/>
        <v>462500000</v>
      </c>
      <c r="FI210" s="1040">
        <f t="shared" si="810"/>
        <v>462500000</v>
      </c>
      <c r="FJ210" s="1040">
        <f t="shared" si="810"/>
        <v>462500000</v>
      </c>
      <c r="FK210" s="1040">
        <f t="shared" si="810"/>
        <v>462500000</v>
      </c>
      <c r="FL210" s="1040">
        <f t="shared" si="810"/>
        <v>462500000</v>
      </c>
      <c r="FM210" s="1040">
        <f t="shared" si="810"/>
        <v>0</v>
      </c>
      <c r="FN210" s="1085"/>
    </row>
    <row r="211" spans="1:170" x14ac:dyDescent="0.3">
      <c r="FN211" s="1085"/>
    </row>
    <row r="212" spans="1:170" ht="16.2" thickBot="1" x14ac:dyDescent="0.35">
      <c r="A212" s="128" t="s">
        <v>1061</v>
      </c>
      <c r="DQ212" s="167">
        <f>+SUM(DR208:EC208)</f>
        <v>925000000</v>
      </c>
      <c r="DR212" s="167">
        <f t="shared" ref="DR212:FM212" si="811">+SUM(DS208:ED208)</f>
        <v>925000000</v>
      </c>
      <c r="DS212" s="167">
        <f t="shared" si="811"/>
        <v>925000000</v>
      </c>
      <c r="DT212" s="167">
        <f t="shared" si="811"/>
        <v>925000000</v>
      </c>
      <c r="DU212" s="167">
        <f t="shared" si="811"/>
        <v>925000000</v>
      </c>
      <c r="DV212" s="167">
        <f t="shared" si="811"/>
        <v>925000000</v>
      </c>
      <c r="DW212" s="167">
        <f t="shared" si="811"/>
        <v>925000000</v>
      </c>
      <c r="DX212" s="167">
        <f t="shared" si="811"/>
        <v>925000000</v>
      </c>
      <c r="DY212" s="167">
        <f t="shared" si="811"/>
        <v>925000000</v>
      </c>
      <c r="DZ212" s="167">
        <f t="shared" si="811"/>
        <v>925000000</v>
      </c>
      <c r="EA212" s="167">
        <f t="shared" si="811"/>
        <v>925000000</v>
      </c>
      <c r="EB212" s="167">
        <f t="shared" si="811"/>
        <v>925000000</v>
      </c>
      <c r="EC212" s="167">
        <f t="shared" si="811"/>
        <v>925000000</v>
      </c>
      <c r="ED212" s="167">
        <f t="shared" si="811"/>
        <v>925000000</v>
      </c>
      <c r="EE212" s="167">
        <f t="shared" si="811"/>
        <v>925000000</v>
      </c>
      <c r="EF212" s="167">
        <f t="shared" si="811"/>
        <v>925000000</v>
      </c>
      <c r="EG212" s="167">
        <f t="shared" si="811"/>
        <v>925000000</v>
      </c>
      <c r="EH212" s="167">
        <f t="shared" si="811"/>
        <v>925000000</v>
      </c>
      <c r="EI212" s="167">
        <f t="shared" si="811"/>
        <v>925000000</v>
      </c>
      <c r="EJ212" s="167">
        <f t="shared" si="811"/>
        <v>925000000</v>
      </c>
      <c r="EK212" s="167">
        <f t="shared" si="811"/>
        <v>925000000</v>
      </c>
      <c r="EL212" s="167">
        <f t="shared" si="811"/>
        <v>925000000</v>
      </c>
      <c r="EM212" s="167">
        <f t="shared" si="811"/>
        <v>925000000</v>
      </c>
      <c r="EN212" s="167">
        <f t="shared" si="811"/>
        <v>925000000</v>
      </c>
      <c r="EO212" s="167">
        <f t="shared" si="811"/>
        <v>925000000</v>
      </c>
      <c r="EP212" s="167">
        <f t="shared" si="811"/>
        <v>925000000</v>
      </c>
      <c r="EQ212" s="167">
        <f t="shared" si="811"/>
        <v>925000000</v>
      </c>
      <c r="ER212" s="167">
        <f t="shared" si="811"/>
        <v>925000000</v>
      </c>
      <c r="ES212" s="167">
        <f t="shared" si="811"/>
        <v>925000000</v>
      </c>
      <c r="ET212" s="167">
        <f t="shared" si="811"/>
        <v>925000000</v>
      </c>
      <c r="EU212" s="167">
        <f t="shared" si="811"/>
        <v>925000000</v>
      </c>
      <c r="EV212" s="167">
        <f t="shared" si="811"/>
        <v>925000000</v>
      </c>
      <c r="EW212" s="167">
        <f t="shared" si="811"/>
        <v>925000000</v>
      </c>
      <c r="EX212" s="167">
        <f t="shared" si="811"/>
        <v>925000000</v>
      </c>
      <c r="EY212" s="167">
        <f t="shared" si="811"/>
        <v>925000000</v>
      </c>
      <c r="EZ212" s="167">
        <f t="shared" si="811"/>
        <v>925000000</v>
      </c>
      <c r="FA212" s="167">
        <f t="shared" si="811"/>
        <v>925000000</v>
      </c>
      <c r="FB212" s="167">
        <f t="shared" si="811"/>
        <v>925000000</v>
      </c>
      <c r="FC212" s="167">
        <f t="shared" si="811"/>
        <v>925000000</v>
      </c>
      <c r="FD212" s="167">
        <f t="shared" si="811"/>
        <v>925000000</v>
      </c>
      <c r="FE212" s="167">
        <f t="shared" si="811"/>
        <v>925000000</v>
      </c>
      <c r="FF212" s="167">
        <f t="shared" si="811"/>
        <v>925000000</v>
      </c>
      <c r="FG212" s="167">
        <f t="shared" si="811"/>
        <v>462500000</v>
      </c>
      <c r="FH212" s="167">
        <f t="shared" si="811"/>
        <v>462500000</v>
      </c>
      <c r="FI212" s="167">
        <f t="shared" si="811"/>
        <v>462500000</v>
      </c>
      <c r="FJ212" s="167">
        <f t="shared" si="811"/>
        <v>462500000</v>
      </c>
      <c r="FK212" s="167">
        <f t="shared" si="811"/>
        <v>462500000</v>
      </c>
      <c r="FL212" s="167">
        <f t="shared" si="811"/>
        <v>462500000</v>
      </c>
      <c r="FM212" s="167">
        <f t="shared" si="811"/>
        <v>0</v>
      </c>
      <c r="FN212" s="1085"/>
    </row>
    <row r="213" spans="1:170" ht="16.2" thickBot="1" x14ac:dyDescent="0.35">
      <c r="A213" s="170" t="s">
        <v>1062</v>
      </c>
      <c r="DQ213" s="167">
        <f>+DQ210-DQ212</f>
        <v>2775000000</v>
      </c>
      <c r="DR213" s="167">
        <f t="shared" ref="DR213:FM213" si="812">+DR210-DR212</f>
        <v>2775000000</v>
      </c>
      <c r="DS213" s="167">
        <f t="shared" si="812"/>
        <v>2775000000</v>
      </c>
      <c r="DT213" s="167">
        <f t="shared" si="812"/>
        <v>2775000000</v>
      </c>
      <c r="DU213" s="167">
        <f t="shared" si="812"/>
        <v>2775000000</v>
      </c>
      <c r="DV213" s="167">
        <f t="shared" si="812"/>
        <v>2775000000</v>
      </c>
      <c r="DW213" s="167">
        <f t="shared" si="812"/>
        <v>2312500000</v>
      </c>
      <c r="DX213" s="167">
        <f t="shared" si="812"/>
        <v>2312500000</v>
      </c>
      <c r="DY213" s="167">
        <f t="shared" si="812"/>
        <v>2312500000</v>
      </c>
      <c r="DZ213" s="167">
        <f t="shared" si="812"/>
        <v>2312500000</v>
      </c>
      <c r="EA213" s="167">
        <f t="shared" si="812"/>
        <v>2312500000</v>
      </c>
      <c r="EB213" s="167">
        <f t="shared" si="812"/>
        <v>2312500000</v>
      </c>
      <c r="EC213" s="167">
        <f t="shared" si="812"/>
        <v>1850000000</v>
      </c>
      <c r="ED213" s="167">
        <f t="shared" si="812"/>
        <v>1850000000</v>
      </c>
      <c r="EE213" s="167">
        <f t="shared" si="812"/>
        <v>1850000000</v>
      </c>
      <c r="EF213" s="167">
        <f t="shared" si="812"/>
        <v>1850000000</v>
      </c>
      <c r="EG213" s="167">
        <f t="shared" si="812"/>
        <v>1850000000</v>
      </c>
      <c r="EH213" s="167">
        <f t="shared" si="812"/>
        <v>1850000000</v>
      </c>
      <c r="EI213" s="167">
        <f t="shared" si="812"/>
        <v>1387500000</v>
      </c>
      <c r="EJ213" s="167">
        <f t="shared" si="812"/>
        <v>1387500000</v>
      </c>
      <c r="EK213" s="167">
        <f t="shared" si="812"/>
        <v>1387500000</v>
      </c>
      <c r="EL213" s="167">
        <f t="shared" si="812"/>
        <v>1387500000</v>
      </c>
      <c r="EM213" s="167">
        <f t="shared" si="812"/>
        <v>1387500000</v>
      </c>
      <c r="EN213" s="167">
        <f t="shared" si="812"/>
        <v>1387500000</v>
      </c>
      <c r="EO213" s="167">
        <f t="shared" si="812"/>
        <v>925000000</v>
      </c>
      <c r="EP213" s="167">
        <f t="shared" si="812"/>
        <v>925000000</v>
      </c>
      <c r="EQ213" s="167">
        <f t="shared" si="812"/>
        <v>925000000</v>
      </c>
      <c r="ER213" s="167">
        <f t="shared" si="812"/>
        <v>925000000</v>
      </c>
      <c r="ES213" s="167">
        <f t="shared" si="812"/>
        <v>925000000</v>
      </c>
      <c r="ET213" s="167">
        <f t="shared" si="812"/>
        <v>925000000</v>
      </c>
      <c r="EU213" s="167">
        <f t="shared" si="812"/>
        <v>462500000</v>
      </c>
      <c r="EV213" s="167">
        <f t="shared" si="812"/>
        <v>462500000</v>
      </c>
      <c r="EW213" s="167">
        <f t="shared" si="812"/>
        <v>462500000</v>
      </c>
      <c r="EX213" s="167">
        <f t="shared" si="812"/>
        <v>462500000</v>
      </c>
      <c r="EY213" s="167">
        <f t="shared" si="812"/>
        <v>462500000</v>
      </c>
      <c r="EZ213" s="167">
        <f t="shared" si="812"/>
        <v>462500000</v>
      </c>
      <c r="FA213" s="167">
        <f t="shared" si="812"/>
        <v>0</v>
      </c>
      <c r="FB213" s="167">
        <f t="shared" si="812"/>
        <v>0</v>
      </c>
      <c r="FC213" s="167">
        <f t="shared" si="812"/>
        <v>0</v>
      </c>
      <c r="FD213" s="167">
        <f t="shared" si="812"/>
        <v>0</v>
      </c>
      <c r="FE213" s="167">
        <f t="shared" si="812"/>
        <v>0</v>
      </c>
      <c r="FF213" s="167">
        <f t="shared" si="812"/>
        <v>0</v>
      </c>
      <c r="FG213" s="167">
        <f t="shared" si="812"/>
        <v>0</v>
      </c>
      <c r="FH213" s="167">
        <f t="shared" si="812"/>
        <v>0</v>
      </c>
      <c r="FI213" s="167">
        <f t="shared" si="812"/>
        <v>0</v>
      </c>
      <c r="FJ213" s="167">
        <f t="shared" si="812"/>
        <v>0</v>
      </c>
      <c r="FK213" s="167">
        <f t="shared" si="812"/>
        <v>0</v>
      </c>
      <c r="FL213" s="167">
        <f t="shared" si="812"/>
        <v>0</v>
      </c>
      <c r="FM213" s="167">
        <f t="shared" si="812"/>
        <v>0</v>
      </c>
      <c r="FN213" s="1085"/>
    </row>
    <row r="214" spans="1:170" x14ac:dyDescent="0.3">
      <c r="FN214" s="1085"/>
    </row>
    <row r="215" spans="1:170" ht="16.2" thickBot="1" x14ac:dyDescent="0.35">
      <c r="A215" s="128" t="s">
        <v>1063</v>
      </c>
      <c r="DQ215" s="1040">
        <f>+(DW209/180)*6</f>
        <v>7197379.7374417782</v>
      </c>
      <c r="DR215" s="1040">
        <f>+DW209/6</f>
        <v>35986898.687208883</v>
      </c>
      <c r="DS215" s="1040">
        <f>+DR215</f>
        <v>35986898.687208883</v>
      </c>
      <c r="DT215" s="1040">
        <f t="shared" ref="DT215:DV215" si="813">+DS215</f>
        <v>35986898.687208883</v>
      </c>
      <c r="DU215" s="1040">
        <f t="shared" si="813"/>
        <v>35986898.687208883</v>
      </c>
      <c r="DV215" s="1040">
        <f t="shared" si="813"/>
        <v>35986898.687208883</v>
      </c>
      <c r="DW215" s="1040">
        <f>+((DW209/180)*24)+((EC209/180)*6)</f>
        <v>34145631.310206726</v>
      </c>
      <c r="DX215" s="1040">
        <f t="shared" ref="DX215" si="814">+EC209/6</f>
        <v>26780561.802198086</v>
      </c>
      <c r="DY215" s="1040">
        <f t="shared" ref="DY215:FL215" si="815">+DX215</f>
        <v>26780561.802198086</v>
      </c>
      <c r="DZ215" s="1040">
        <f t="shared" si="815"/>
        <v>26780561.802198086</v>
      </c>
      <c r="EA215" s="1040">
        <f t="shared" si="815"/>
        <v>26780561.802198086</v>
      </c>
      <c r="EB215" s="1040">
        <f t="shared" si="815"/>
        <v>26780561.802198086</v>
      </c>
      <c r="EC215" s="1040">
        <f t="shared" ref="EC215" si="816">+((EC209/180)*24)+((EI209/180)*6)</f>
        <v>26648194.573368251</v>
      </c>
      <c r="ED215" s="1040">
        <f t="shared" ref="ED215" si="817">+EI209/6</f>
        <v>26118725.658048917</v>
      </c>
      <c r="EE215" s="1040">
        <f t="shared" ref="EE215" si="818">+ED215</f>
        <v>26118725.658048917</v>
      </c>
      <c r="EF215" s="1040">
        <f t="shared" si="815"/>
        <v>26118725.658048917</v>
      </c>
      <c r="EG215" s="1040">
        <f t="shared" si="815"/>
        <v>26118725.658048917</v>
      </c>
      <c r="EH215" s="1040">
        <f t="shared" si="815"/>
        <v>26118725.658048917</v>
      </c>
      <c r="EI215" s="1040">
        <f t="shared" ref="EI215" si="819">+((EI209/180)*24)+((EO209/180)*6)</f>
        <v>25597722.609669931</v>
      </c>
      <c r="EJ215" s="1040">
        <f t="shared" ref="EJ215" si="820">+EO209/6</f>
        <v>23513710.416153979</v>
      </c>
      <c r="EK215" s="1040">
        <f t="shared" ref="EK215" si="821">+EJ215</f>
        <v>23513710.416153979</v>
      </c>
      <c r="EL215" s="1040">
        <f t="shared" si="815"/>
        <v>23513710.416153979</v>
      </c>
      <c r="EM215" s="1040">
        <f t="shared" si="815"/>
        <v>23513710.416153979</v>
      </c>
      <c r="EN215" s="1040">
        <f t="shared" si="815"/>
        <v>23513710.416153979</v>
      </c>
      <c r="EO215" s="1040">
        <f t="shared" ref="EO215" si="822">+((EO209/180)*24)+((EU209/180)*6)</f>
        <v>22191995.490794759</v>
      </c>
      <c r="EP215" s="1040">
        <f t="shared" ref="EP215" si="823">+EU209/6</f>
        <v>16905135.789357893</v>
      </c>
      <c r="EQ215" s="1040">
        <f t="shared" ref="EQ215" si="824">+EP215</f>
        <v>16905135.789357893</v>
      </c>
      <c r="ER215" s="1040">
        <f t="shared" si="815"/>
        <v>16905135.789357893</v>
      </c>
      <c r="ES215" s="1040">
        <f t="shared" si="815"/>
        <v>16905135.789357893</v>
      </c>
      <c r="ET215" s="1040">
        <f t="shared" si="815"/>
        <v>16905135.789357893</v>
      </c>
      <c r="EU215" s="1040">
        <f t="shared" ref="EU215" si="825">+((EU209/180)*24)+((FA209/180)*6)</f>
        <v>16140454.025956066</v>
      </c>
      <c r="EV215" s="1040">
        <f t="shared" ref="EV215" si="826">+FA209/6</f>
        <v>13081726.972348752</v>
      </c>
      <c r="EW215" s="1040">
        <f t="shared" ref="EW215" si="827">+EV215</f>
        <v>13081726.972348752</v>
      </c>
      <c r="EX215" s="1040">
        <f t="shared" si="815"/>
        <v>13081726.972348752</v>
      </c>
      <c r="EY215" s="1040">
        <f t="shared" si="815"/>
        <v>13081726.972348752</v>
      </c>
      <c r="EZ215" s="1040">
        <f t="shared" si="815"/>
        <v>13081726.972348752</v>
      </c>
      <c r="FA215" s="1040">
        <f t="shared" ref="FA215" si="828">+((FA209/180)*24)+((FG209/180)*6)</f>
        <v>12291504.695191942</v>
      </c>
      <c r="FB215" s="1040">
        <f t="shared" ref="FB215" si="829">+FG209/6</f>
        <v>9130615.5865646973</v>
      </c>
      <c r="FC215" s="1040">
        <f t="shared" ref="FC215" si="830">+FB215</f>
        <v>9130615.5865646973</v>
      </c>
      <c r="FD215" s="1040">
        <f t="shared" si="815"/>
        <v>9130615.5865646973</v>
      </c>
      <c r="FE215" s="1040">
        <f t="shared" si="815"/>
        <v>9130615.5865646973</v>
      </c>
      <c r="FF215" s="1040">
        <f t="shared" si="815"/>
        <v>9130615.5865646973</v>
      </c>
      <c r="FG215" s="1040">
        <f t="shared" ref="FG215" si="831">+((FG209/180)*24)+((FM209/180)*6)</f>
        <v>8229446.0334413806</v>
      </c>
      <c r="FH215" s="1040">
        <f t="shared" ref="FH215" si="832">+FM209/6</f>
        <v>4624767.82094811</v>
      </c>
      <c r="FI215" s="1040">
        <f t="shared" ref="FI215" si="833">+FH215</f>
        <v>4624767.82094811</v>
      </c>
      <c r="FJ215" s="1040">
        <f t="shared" si="815"/>
        <v>4624767.82094811</v>
      </c>
      <c r="FK215" s="1040">
        <f t="shared" si="815"/>
        <v>4624767.82094811</v>
      </c>
      <c r="FL215" s="1040">
        <f t="shared" si="815"/>
        <v>4624767.82094811</v>
      </c>
      <c r="FM215" s="1040">
        <f t="shared" ref="FM215" si="834">+((FM209/180)*24)+((FS209/180)*6)</f>
        <v>3699814.2567584878</v>
      </c>
      <c r="FN215" s="1085"/>
    </row>
    <row r="216" spans="1:170" x14ac:dyDescent="0.3">
      <c r="FN216" s="1085"/>
    </row>
    <row r="217" spans="1:170" ht="16.2" thickBot="1" x14ac:dyDescent="0.35">
      <c r="A217" s="128" t="s">
        <v>1064</v>
      </c>
      <c r="DQ217" s="167">
        <f>+SUM(DQ215:FM215)</f>
        <v>936852856.39697659</v>
      </c>
      <c r="FN217" s="1085"/>
    </row>
    <row r="218" spans="1:170" ht="16.2" thickBot="1" x14ac:dyDescent="0.35">
      <c r="A218" s="170" t="s">
        <v>1065</v>
      </c>
      <c r="DQ218" s="240">
        <f>+SUM(DQ209:FM209)</f>
        <v>936852856.39697599</v>
      </c>
      <c r="FN218" s="1085"/>
    </row>
    <row r="219" spans="1:170" ht="16.2" thickBot="1" x14ac:dyDescent="0.35">
      <c r="A219" s="170" t="s">
        <v>534</v>
      </c>
      <c r="DQ219" s="240">
        <f>+DQ217-DQ218</f>
        <v>0</v>
      </c>
      <c r="FN219" s="1085"/>
    </row>
    <row r="220" spans="1:170" x14ac:dyDescent="0.3">
      <c r="FN220" s="1085"/>
    </row>
    <row r="221" spans="1:170" x14ac:dyDescent="0.3">
      <c r="FN221" s="1085"/>
    </row>
    <row r="222" spans="1:170" x14ac:dyDescent="0.3">
      <c r="A222" s="1088" t="s">
        <v>1069</v>
      </c>
      <c r="FN222" s="1085"/>
    </row>
    <row r="224" spans="1:170" x14ac:dyDescent="0.3">
      <c r="A224" s="163" t="s">
        <v>1055</v>
      </c>
    </row>
    <row r="225" spans="1:197" x14ac:dyDescent="0.3">
      <c r="A225" s="163"/>
      <c r="GO225" s="1085"/>
    </row>
    <row r="226" spans="1:197" ht="16.2" thickBot="1" x14ac:dyDescent="0.35">
      <c r="A226" s="128" t="s">
        <v>1050</v>
      </c>
      <c r="DT226" s="128">
        <v>6</v>
      </c>
      <c r="GO226" s="1085"/>
    </row>
    <row r="227" spans="1:197" ht="16.2" thickBot="1" x14ac:dyDescent="0.35">
      <c r="A227" s="170" t="s">
        <v>1070</v>
      </c>
      <c r="DT227" s="170">
        <v>24</v>
      </c>
      <c r="GO227" s="1085"/>
    </row>
    <row r="228" spans="1:197" ht="16.2" thickBot="1" x14ac:dyDescent="0.35">
      <c r="A228" s="170" t="s">
        <v>1051</v>
      </c>
      <c r="DT228" s="144">
        <v>4000000000</v>
      </c>
      <c r="GO228" s="1085"/>
    </row>
    <row r="229" spans="1:197" ht="16.2" thickBot="1" x14ac:dyDescent="0.35">
      <c r="A229" s="170" t="s">
        <v>1071</v>
      </c>
      <c r="DT229" s="1055">
        <v>4.4999999999999998E-2</v>
      </c>
      <c r="GO229" s="1085"/>
    </row>
    <row r="230" spans="1:197" ht="16.2" thickBot="1" x14ac:dyDescent="0.35">
      <c r="A230" s="170" t="s">
        <v>304</v>
      </c>
      <c r="DT230" s="1053">
        <f>+DT41</f>
        <v>6.7699999999999996E-2</v>
      </c>
      <c r="DU230" s="1053">
        <f t="shared" ref="DU230:GF230" si="835">+DU41</f>
        <v>5.2900000000000003E-2</v>
      </c>
      <c r="DV230" s="1053">
        <f t="shared" si="835"/>
        <v>5.3999999999999999E-2</v>
      </c>
      <c r="DW230" s="1053">
        <f t="shared" si="835"/>
        <v>5.5E-2</v>
      </c>
      <c r="DX230" s="1053">
        <f t="shared" si="835"/>
        <v>5.2900000000000003E-2</v>
      </c>
      <c r="DY230" s="1053">
        <f t="shared" si="835"/>
        <v>6.1800000000000001E-2</v>
      </c>
      <c r="DZ230" s="1053">
        <f t="shared" si="835"/>
        <v>6.5699999999999995E-2</v>
      </c>
      <c r="EA230" s="1053">
        <f t="shared" si="835"/>
        <v>6.3200000000000006E-2</v>
      </c>
      <c r="EB230" s="1053">
        <f t="shared" si="835"/>
        <v>7.4899999999999994E-2</v>
      </c>
      <c r="EC230" s="1053">
        <f t="shared" si="835"/>
        <v>6.9099999999999995E-2</v>
      </c>
      <c r="ED230" s="1053">
        <f t="shared" si="835"/>
        <v>6.88E-2</v>
      </c>
      <c r="EE230" s="1053">
        <f t="shared" si="835"/>
        <v>6.5500000000000003E-2</v>
      </c>
      <c r="EF230" s="1053">
        <f t="shared" si="835"/>
        <v>6.59E-2</v>
      </c>
      <c r="EG230" s="1053">
        <f t="shared" si="835"/>
        <v>7.6200000000000004E-2</v>
      </c>
      <c r="EH230" s="1053">
        <f t="shared" si="835"/>
        <v>7.2499999999999995E-2</v>
      </c>
      <c r="EI230" s="1053">
        <f t="shared" si="835"/>
        <v>7.85E-2</v>
      </c>
      <c r="EJ230" s="1053">
        <f t="shared" si="835"/>
        <v>7.6399999999999996E-2</v>
      </c>
      <c r="EK230" s="1053">
        <f t="shared" si="835"/>
        <v>7.8E-2</v>
      </c>
      <c r="EL230" s="1053">
        <f t="shared" si="835"/>
        <v>7.4499999999999997E-2</v>
      </c>
      <c r="EM230" s="1053">
        <f t="shared" si="835"/>
        <v>7.6399999999999996E-2</v>
      </c>
      <c r="EN230" s="1053">
        <f t="shared" si="835"/>
        <v>6.5600000000000006E-2</v>
      </c>
      <c r="EO230" s="1053">
        <f t="shared" si="835"/>
        <v>6.5699999999999995E-2</v>
      </c>
      <c r="EP230" s="1053">
        <f t="shared" si="835"/>
        <v>7.4700000000000003E-2</v>
      </c>
      <c r="EQ230" s="1053">
        <f t="shared" si="835"/>
        <v>7.6799999999999993E-2</v>
      </c>
      <c r="ER230" s="1053">
        <f t="shared" si="835"/>
        <v>6.5199999999999994E-2</v>
      </c>
      <c r="ES230" s="1053">
        <f t="shared" si="835"/>
        <v>7.3499999999999996E-2</v>
      </c>
      <c r="ET230" s="1053">
        <f t="shared" si="835"/>
        <v>7.6700000000000004E-2</v>
      </c>
      <c r="EU230" s="1053">
        <f t="shared" si="835"/>
        <v>6.93E-2</v>
      </c>
      <c r="EV230" s="1053">
        <f t="shared" si="835"/>
        <v>7.3800000000000004E-2</v>
      </c>
      <c r="EW230" s="1053">
        <f t="shared" si="835"/>
        <v>7.3599999999999999E-2</v>
      </c>
      <c r="EX230" s="1053">
        <f t="shared" si="835"/>
        <v>7.9100000000000004E-2</v>
      </c>
      <c r="EY230" s="1053">
        <f t="shared" si="835"/>
        <v>7.3499999999999996E-2</v>
      </c>
      <c r="EZ230" s="1053">
        <f t="shared" si="835"/>
        <v>7.3099999999999998E-2</v>
      </c>
      <c r="FA230" s="1053">
        <f t="shared" si="835"/>
        <v>7.4800000000000005E-2</v>
      </c>
      <c r="FB230" s="1053">
        <f t="shared" si="835"/>
        <v>7.2499999999999995E-2</v>
      </c>
      <c r="FC230" s="1053">
        <f t="shared" si="835"/>
        <v>7.3099999999999998E-2</v>
      </c>
      <c r="FD230" s="1053">
        <f t="shared" si="835"/>
        <v>7.2800000000000004E-2</v>
      </c>
      <c r="FE230" s="1053">
        <f t="shared" si="835"/>
        <v>6.8599999999999994E-2</v>
      </c>
      <c r="FF230" s="1053">
        <f t="shared" si="835"/>
        <v>7.46E-2</v>
      </c>
      <c r="FG230" s="1053">
        <f t="shared" si="835"/>
        <v>7.6399999999999996E-2</v>
      </c>
      <c r="FH230" s="1053">
        <f t="shared" si="835"/>
        <v>7.2499999999999995E-2</v>
      </c>
      <c r="FI230" s="1053">
        <f t="shared" si="835"/>
        <v>7.2099999999999997E-2</v>
      </c>
      <c r="FJ230" s="1053">
        <f t="shared" si="835"/>
        <v>7.7299999999999994E-2</v>
      </c>
      <c r="FK230" s="1053">
        <f t="shared" si="835"/>
        <v>7.0300000000000001E-2</v>
      </c>
      <c r="FL230" s="1053">
        <f t="shared" si="835"/>
        <v>7.5899999999999995E-2</v>
      </c>
      <c r="FM230" s="1053">
        <f t="shared" si="835"/>
        <v>7.7499999999999999E-2</v>
      </c>
      <c r="FN230" s="1053">
        <f t="shared" si="835"/>
        <v>7.9200000000000007E-2</v>
      </c>
      <c r="FO230" s="1053">
        <f t="shared" si="835"/>
        <v>7.9200000000000007E-2</v>
      </c>
      <c r="FP230" s="1053">
        <f t="shared" si="835"/>
        <v>7.9200000000000007E-2</v>
      </c>
      <c r="FQ230" s="1053">
        <f t="shared" si="835"/>
        <v>7.9200000000000007E-2</v>
      </c>
      <c r="FR230" s="1053">
        <f t="shared" si="835"/>
        <v>7.9200000000000007E-2</v>
      </c>
      <c r="FS230" s="1053">
        <f t="shared" si="835"/>
        <v>7.9200000000000007E-2</v>
      </c>
      <c r="FT230" s="1053">
        <f t="shared" si="835"/>
        <v>7.9200000000000007E-2</v>
      </c>
      <c r="FU230" s="1053">
        <f t="shared" si="835"/>
        <v>7.9200000000000007E-2</v>
      </c>
      <c r="FV230" s="1053">
        <f t="shared" si="835"/>
        <v>7.9200000000000007E-2</v>
      </c>
      <c r="FW230" s="1053">
        <f t="shared" si="835"/>
        <v>7.9200000000000007E-2</v>
      </c>
      <c r="FX230" s="1053">
        <f t="shared" si="835"/>
        <v>7.9200000000000007E-2</v>
      </c>
      <c r="FY230" s="1053">
        <f t="shared" si="835"/>
        <v>7.9200000000000007E-2</v>
      </c>
      <c r="FZ230" s="1053">
        <f t="shared" si="835"/>
        <v>7.9200000000000007E-2</v>
      </c>
      <c r="GA230" s="1053">
        <f t="shared" si="835"/>
        <v>7.9200000000000007E-2</v>
      </c>
      <c r="GB230" s="1053">
        <f t="shared" si="835"/>
        <v>7.9200000000000007E-2</v>
      </c>
      <c r="GC230" s="1053">
        <f t="shared" si="835"/>
        <v>7.9200000000000007E-2</v>
      </c>
      <c r="GD230" s="1053">
        <f t="shared" si="835"/>
        <v>7.9200000000000007E-2</v>
      </c>
      <c r="GE230" s="1053">
        <f t="shared" si="835"/>
        <v>7.9200000000000007E-2</v>
      </c>
      <c r="GF230" s="1053">
        <f t="shared" si="835"/>
        <v>7.9200000000000007E-2</v>
      </c>
      <c r="GG230" s="1053">
        <f t="shared" ref="GG230:GN230" si="836">+GG41</f>
        <v>7.9200000000000007E-2</v>
      </c>
      <c r="GH230" s="1053">
        <f t="shared" si="836"/>
        <v>7.9200000000000007E-2</v>
      </c>
      <c r="GI230" s="1053">
        <f t="shared" si="836"/>
        <v>7.9200000000000007E-2</v>
      </c>
      <c r="GJ230" s="1053">
        <f t="shared" si="836"/>
        <v>7.9200000000000007E-2</v>
      </c>
      <c r="GK230" s="1053">
        <f t="shared" si="836"/>
        <v>7.9200000000000007E-2</v>
      </c>
      <c r="GL230" s="1053">
        <f t="shared" si="836"/>
        <v>7.9200000000000007E-2</v>
      </c>
      <c r="GM230" s="1053">
        <f t="shared" si="836"/>
        <v>7.9200000000000007E-2</v>
      </c>
      <c r="GN230" s="1053">
        <f t="shared" si="836"/>
        <v>7.9200000000000007E-2</v>
      </c>
      <c r="GO230" s="1085"/>
    </row>
    <row r="231" spans="1:197" ht="16.2" thickBot="1" x14ac:dyDescent="0.35">
      <c r="A231" s="170" t="s">
        <v>306</v>
      </c>
      <c r="DT231" s="1053">
        <f>+NOMINAL(DT230,4)</f>
        <v>6.6046134985437988E-2</v>
      </c>
      <c r="DU231" s="1053">
        <f t="shared" ref="DU231:GF231" si="837">+NOMINAL(DU230,4)</f>
        <v>5.1881846227656681E-2</v>
      </c>
      <c r="DV231" s="1053">
        <f t="shared" si="837"/>
        <v>5.2939716140564919E-2</v>
      </c>
      <c r="DW231" s="1053">
        <f t="shared" si="837"/>
        <v>5.3900697764969863E-2</v>
      </c>
      <c r="DX231" s="1053">
        <f t="shared" si="837"/>
        <v>5.1881846227656681E-2</v>
      </c>
      <c r="DY231" s="1053">
        <f t="shared" si="837"/>
        <v>6.0417319606589359E-2</v>
      </c>
      <c r="DZ231" s="1053">
        <f t="shared" si="837"/>
        <v>6.4140681472420802E-2</v>
      </c>
      <c r="EA231" s="1053">
        <f t="shared" si="837"/>
        <v>6.1755089361286153E-2</v>
      </c>
      <c r="EB231" s="1053">
        <f t="shared" si="837"/>
        <v>7.2883680661890438E-2</v>
      </c>
      <c r="EC231" s="1053">
        <f t="shared" si="837"/>
        <v>6.7378360254629399E-2</v>
      </c>
      <c r="ED231" s="1053">
        <f t="shared" si="837"/>
        <v>6.7092993607314355E-2</v>
      </c>
      <c r="EE231" s="1053">
        <f t="shared" si="837"/>
        <v>6.3949988653996925E-2</v>
      </c>
      <c r="EF231" s="1053">
        <f t="shared" si="837"/>
        <v>6.4331347452231569E-2</v>
      </c>
      <c r="EG231" s="1053">
        <f t="shared" si="837"/>
        <v>7.4114574035038849E-2</v>
      </c>
      <c r="EH231" s="1053">
        <f t="shared" si="837"/>
        <v>7.0608325762425928E-2</v>
      </c>
      <c r="EI231" s="1053">
        <f t="shared" si="837"/>
        <v>7.6289579398628682E-2</v>
      </c>
      <c r="EJ231" s="1053">
        <f t="shared" si="837"/>
        <v>7.4303843254569735E-2</v>
      </c>
      <c r="EK231" s="1053">
        <f t="shared" si="837"/>
        <v>7.5817048285445665E-2</v>
      </c>
      <c r="EL231" s="1053">
        <f t="shared" si="837"/>
        <v>7.2504719626790504E-2</v>
      </c>
      <c r="EM231" s="1053">
        <f t="shared" si="837"/>
        <v>7.4303843254569735E-2</v>
      </c>
      <c r="EN231" s="1053">
        <f t="shared" si="837"/>
        <v>6.4045338418586617E-2</v>
      </c>
      <c r="EO231" s="1053">
        <f t="shared" si="837"/>
        <v>6.4140681472420802E-2</v>
      </c>
      <c r="EP231" s="1053">
        <f t="shared" si="837"/>
        <v>7.2694213367602067E-2</v>
      </c>
      <c r="EQ231" s="1053">
        <f t="shared" si="837"/>
        <v>7.4682302581790871E-2</v>
      </c>
      <c r="ER231" s="1053">
        <f t="shared" si="837"/>
        <v>6.3663899084674291E-2</v>
      </c>
      <c r="ES231" s="1053">
        <f t="shared" si="837"/>
        <v>7.1556853923211428E-2</v>
      </c>
      <c r="ET231" s="1053">
        <f t="shared" si="837"/>
        <v>7.4587697636286698E-2</v>
      </c>
      <c r="EU231" s="1053">
        <f t="shared" si="837"/>
        <v>6.7568571322572879E-2</v>
      </c>
      <c r="EV231" s="1053">
        <f t="shared" si="837"/>
        <v>7.1841283143164958E-2</v>
      </c>
      <c r="EW231" s="1053">
        <f t="shared" si="837"/>
        <v>7.165167028632613E-2</v>
      </c>
      <c r="EX231" s="1053">
        <f t="shared" si="837"/>
        <v>7.6856399905882888E-2</v>
      </c>
      <c r="EY231" s="1053">
        <f t="shared" si="837"/>
        <v>7.1556853923211428E-2</v>
      </c>
      <c r="EZ231" s="1053">
        <f t="shared" si="837"/>
        <v>7.1177522214253663E-2</v>
      </c>
      <c r="FA231" s="1053">
        <f t="shared" si="837"/>
        <v>7.2788950320023638E-2</v>
      </c>
      <c r="FB231" s="1053">
        <f t="shared" si="837"/>
        <v>7.0608325762425928E-2</v>
      </c>
      <c r="FC231" s="1053">
        <f t="shared" si="837"/>
        <v>7.1177522214253663E-2</v>
      </c>
      <c r="FD231" s="1053">
        <f t="shared" si="837"/>
        <v>7.0892953832952799E-2</v>
      </c>
      <c r="FE231" s="1053">
        <f t="shared" si="837"/>
        <v>6.6902715799424861E-2</v>
      </c>
      <c r="FF231" s="1053">
        <f t="shared" si="837"/>
        <v>7.2599469803550143E-2</v>
      </c>
      <c r="FG231" s="1053">
        <f t="shared" si="837"/>
        <v>7.4303843254569735E-2</v>
      </c>
      <c r="FH231" s="1053">
        <f t="shared" si="837"/>
        <v>7.0608325762425928E-2</v>
      </c>
      <c r="FI231" s="1053">
        <f t="shared" si="837"/>
        <v>7.0228728767974147E-2</v>
      </c>
      <c r="FJ231" s="1053">
        <f t="shared" si="837"/>
        <v>7.5155228494486082E-2</v>
      </c>
      <c r="FK231" s="1053">
        <f t="shared" si="837"/>
        <v>6.8519226626524876E-2</v>
      </c>
      <c r="FL231" s="1053">
        <f t="shared" si="837"/>
        <v>7.3830620736716313E-2</v>
      </c>
      <c r="FM231" s="1053">
        <f t="shared" si="837"/>
        <v>7.5344352765954525E-2</v>
      </c>
      <c r="FN231" s="1053">
        <f t="shared" si="837"/>
        <v>7.6950847008374623E-2</v>
      </c>
      <c r="FO231" s="1053">
        <f t="shared" si="837"/>
        <v>7.6950847008374623E-2</v>
      </c>
      <c r="FP231" s="1053">
        <f t="shared" si="837"/>
        <v>7.6950847008374623E-2</v>
      </c>
      <c r="FQ231" s="1053">
        <f t="shared" si="837"/>
        <v>7.6950847008374623E-2</v>
      </c>
      <c r="FR231" s="1053">
        <f t="shared" si="837"/>
        <v>7.6950847008374623E-2</v>
      </c>
      <c r="FS231" s="1053">
        <f t="shared" si="837"/>
        <v>7.6950847008374623E-2</v>
      </c>
      <c r="FT231" s="1053">
        <f t="shared" si="837"/>
        <v>7.6950847008374623E-2</v>
      </c>
      <c r="FU231" s="1053">
        <f t="shared" si="837"/>
        <v>7.6950847008374623E-2</v>
      </c>
      <c r="FV231" s="1053">
        <f t="shared" si="837"/>
        <v>7.6950847008374623E-2</v>
      </c>
      <c r="FW231" s="1053">
        <f t="shared" si="837"/>
        <v>7.6950847008374623E-2</v>
      </c>
      <c r="FX231" s="1053">
        <f t="shared" si="837"/>
        <v>7.6950847008374623E-2</v>
      </c>
      <c r="FY231" s="1053">
        <f t="shared" si="837"/>
        <v>7.6950847008374623E-2</v>
      </c>
      <c r="FZ231" s="1053">
        <f t="shared" si="837"/>
        <v>7.6950847008374623E-2</v>
      </c>
      <c r="GA231" s="1053">
        <f t="shared" si="837"/>
        <v>7.6950847008374623E-2</v>
      </c>
      <c r="GB231" s="1053">
        <f t="shared" si="837"/>
        <v>7.6950847008374623E-2</v>
      </c>
      <c r="GC231" s="1053">
        <f t="shared" si="837"/>
        <v>7.6950847008374623E-2</v>
      </c>
      <c r="GD231" s="1053">
        <f t="shared" si="837"/>
        <v>7.6950847008374623E-2</v>
      </c>
      <c r="GE231" s="1053">
        <f t="shared" si="837"/>
        <v>7.6950847008374623E-2</v>
      </c>
      <c r="GF231" s="1053">
        <f t="shared" si="837"/>
        <v>7.6950847008374623E-2</v>
      </c>
      <c r="GG231" s="1053">
        <f t="shared" ref="GG231:GN231" si="838">+NOMINAL(GG230,4)</f>
        <v>7.6950847008374623E-2</v>
      </c>
      <c r="GH231" s="1053">
        <f t="shared" si="838"/>
        <v>7.6950847008374623E-2</v>
      </c>
      <c r="GI231" s="1053">
        <f t="shared" si="838"/>
        <v>7.6950847008374623E-2</v>
      </c>
      <c r="GJ231" s="1053">
        <f t="shared" si="838"/>
        <v>7.6950847008374623E-2</v>
      </c>
      <c r="GK231" s="1053">
        <f t="shared" si="838"/>
        <v>7.6950847008374623E-2</v>
      </c>
      <c r="GL231" s="1053">
        <f t="shared" si="838"/>
        <v>7.6950847008374623E-2</v>
      </c>
      <c r="GM231" s="1053">
        <f t="shared" si="838"/>
        <v>7.6950847008374623E-2</v>
      </c>
      <c r="GN231" s="1053">
        <f t="shared" si="838"/>
        <v>7.6950847008374623E-2</v>
      </c>
      <c r="GO231" s="1085"/>
    </row>
    <row r="232" spans="1:197" ht="16.2" thickBot="1" x14ac:dyDescent="0.35">
      <c r="A232" s="170" t="s">
        <v>1054</v>
      </c>
      <c r="DT232" s="1078">
        <f>+(DT231+$DT$229)/4</f>
        <v>2.7761533746359496E-2</v>
      </c>
      <c r="DU232" s="1078">
        <f t="shared" ref="DU232:GF232" si="839">+(DU231+$DT$229)/4</f>
        <v>2.422046155691417E-2</v>
      </c>
      <c r="DV232" s="1078">
        <f t="shared" si="839"/>
        <v>2.4484929035141229E-2</v>
      </c>
      <c r="DW232" s="1078">
        <f t="shared" si="839"/>
        <v>2.4725174441242465E-2</v>
      </c>
      <c r="DX232" s="1078">
        <f t="shared" si="839"/>
        <v>2.422046155691417E-2</v>
      </c>
      <c r="DY232" s="1078">
        <f t="shared" si="839"/>
        <v>2.6354329901647339E-2</v>
      </c>
      <c r="DZ232" s="1078">
        <f t="shared" si="839"/>
        <v>2.72851703681052E-2</v>
      </c>
      <c r="EA232" s="1078">
        <f t="shared" si="839"/>
        <v>2.6688772340321538E-2</v>
      </c>
      <c r="EB232" s="1078">
        <f t="shared" si="839"/>
        <v>2.9470920165472609E-2</v>
      </c>
      <c r="EC232" s="1078">
        <f t="shared" si="839"/>
        <v>2.8094590063657349E-2</v>
      </c>
      <c r="ED232" s="1078">
        <f t="shared" si="839"/>
        <v>2.8023248401828588E-2</v>
      </c>
      <c r="EE232" s="1078">
        <f t="shared" si="839"/>
        <v>2.7237497163499231E-2</v>
      </c>
      <c r="EF232" s="1078">
        <f t="shared" si="839"/>
        <v>2.7332836863057892E-2</v>
      </c>
      <c r="EG232" s="1078">
        <f t="shared" si="839"/>
        <v>2.9778643508759712E-2</v>
      </c>
      <c r="EH232" s="1078">
        <f t="shared" si="839"/>
        <v>2.8902081440606481E-2</v>
      </c>
      <c r="EI232" s="1078">
        <f t="shared" si="839"/>
        <v>3.032239484965717E-2</v>
      </c>
      <c r="EJ232" s="1078">
        <f t="shared" si="839"/>
        <v>2.9825960813642433E-2</v>
      </c>
      <c r="EK232" s="1078">
        <f t="shared" si="839"/>
        <v>3.0204262071361416E-2</v>
      </c>
      <c r="EL232" s="1078">
        <f t="shared" si="839"/>
        <v>2.9376179906697625E-2</v>
      </c>
      <c r="EM232" s="1078">
        <f t="shared" si="839"/>
        <v>2.9825960813642433E-2</v>
      </c>
      <c r="EN232" s="1078">
        <f t="shared" si="839"/>
        <v>2.7261334604646654E-2</v>
      </c>
      <c r="EO232" s="1078">
        <f t="shared" si="839"/>
        <v>2.72851703681052E-2</v>
      </c>
      <c r="EP232" s="1078">
        <f t="shared" si="839"/>
        <v>2.9423553341900516E-2</v>
      </c>
      <c r="EQ232" s="1078">
        <f t="shared" si="839"/>
        <v>2.9920575645447717E-2</v>
      </c>
      <c r="ER232" s="1078">
        <f t="shared" si="839"/>
        <v>2.7165974771168572E-2</v>
      </c>
      <c r="ES232" s="1078">
        <f t="shared" si="839"/>
        <v>2.9139213480802856E-2</v>
      </c>
      <c r="ET232" s="1078">
        <f t="shared" si="839"/>
        <v>2.9896924409071674E-2</v>
      </c>
      <c r="EU232" s="1078">
        <f t="shared" si="839"/>
        <v>2.8142142830643219E-2</v>
      </c>
      <c r="EV232" s="1078">
        <f t="shared" si="839"/>
        <v>2.9210320785791239E-2</v>
      </c>
      <c r="EW232" s="1078">
        <f t="shared" si="839"/>
        <v>2.9162917571581532E-2</v>
      </c>
      <c r="EX232" s="1078">
        <f t="shared" si="839"/>
        <v>3.0464099976470722E-2</v>
      </c>
      <c r="EY232" s="1078">
        <f t="shared" si="839"/>
        <v>2.9139213480802856E-2</v>
      </c>
      <c r="EZ232" s="1078">
        <f t="shared" si="839"/>
        <v>2.9044380553563415E-2</v>
      </c>
      <c r="FA232" s="1078">
        <f t="shared" si="839"/>
        <v>2.9447237580005909E-2</v>
      </c>
      <c r="FB232" s="1078">
        <f t="shared" si="839"/>
        <v>2.8902081440606481E-2</v>
      </c>
      <c r="FC232" s="1078">
        <f t="shared" si="839"/>
        <v>2.9044380553563415E-2</v>
      </c>
      <c r="FD232" s="1078">
        <f t="shared" si="839"/>
        <v>2.8973238458238199E-2</v>
      </c>
      <c r="FE232" s="1078">
        <f t="shared" si="839"/>
        <v>2.7975678949856215E-2</v>
      </c>
      <c r="FF232" s="1078">
        <f t="shared" si="839"/>
        <v>2.9399867450887535E-2</v>
      </c>
      <c r="FG232" s="1078">
        <f t="shared" si="839"/>
        <v>2.9825960813642433E-2</v>
      </c>
      <c r="FH232" s="1078">
        <f t="shared" si="839"/>
        <v>2.8902081440606481E-2</v>
      </c>
      <c r="FI232" s="1078">
        <f t="shared" si="839"/>
        <v>2.8807182191993536E-2</v>
      </c>
      <c r="FJ232" s="1078">
        <f t="shared" si="839"/>
        <v>3.003880712362152E-2</v>
      </c>
      <c r="FK232" s="1078">
        <f t="shared" si="839"/>
        <v>2.8379806656631219E-2</v>
      </c>
      <c r="FL232" s="1078">
        <f t="shared" si="839"/>
        <v>2.9707655184179078E-2</v>
      </c>
      <c r="FM232" s="1078">
        <f t="shared" si="839"/>
        <v>3.0086088191488631E-2</v>
      </c>
      <c r="FN232" s="1078">
        <f t="shared" si="839"/>
        <v>3.0487711752093655E-2</v>
      </c>
      <c r="FO232" s="1078">
        <f t="shared" si="839"/>
        <v>3.0487711752093655E-2</v>
      </c>
      <c r="FP232" s="1078">
        <f t="shared" si="839"/>
        <v>3.0487711752093655E-2</v>
      </c>
      <c r="FQ232" s="1078">
        <f t="shared" si="839"/>
        <v>3.0487711752093655E-2</v>
      </c>
      <c r="FR232" s="1078">
        <f t="shared" si="839"/>
        <v>3.0487711752093655E-2</v>
      </c>
      <c r="FS232" s="1078">
        <f t="shared" si="839"/>
        <v>3.0487711752093655E-2</v>
      </c>
      <c r="FT232" s="1078">
        <f t="shared" si="839"/>
        <v>3.0487711752093655E-2</v>
      </c>
      <c r="FU232" s="1078">
        <f t="shared" si="839"/>
        <v>3.0487711752093655E-2</v>
      </c>
      <c r="FV232" s="1078">
        <f t="shared" si="839"/>
        <v>3.0487711752093655E-2</v>
      </c>
      <c r="FW232" s="1078">
        <f t="shared" si="839"/>
        <v>3.0487711752093655E-2</v>
      </c>
      <c r="FX232" s="1078">
        <f t="shared" si="839"/>
        <v>3.0487711752093655E-2</v>
      </c>
      <c r="FY232" s="1078">
        <f t="shared" si="839"/>
        <v>3.0487711752093655E-2</v>
      </c>
      <c r="FZ232" s="1078">
        <f t="shared" si="839"/>
        <v>3.0487711752093655E-2</v>
      </c>
      <c r="GA232" s="1078">
        <f t="shared" si="839"/>
        <v>3.0487711752093655E-2</v>
      </c>
      <c r="GB232" s="1078">
        <f t="shared" si="839"/>
        <v>3.0487711752093655E-2</v>
      </c>
      <c r="GC232" s="1078">
        <f t="shared" si="839"/>
        <v>3.0487711752093655E-2</v>
      </c>
      <c r="GD232" s="1078">
        <f t="shared" si="839"/>
        <v>3.0487711752093655E-2</v>
      </c>
      <c r="GE232" s="1078">
        <f t="shared" si="839"/>
        <v>3.0487711752093655E-2</v>
      </c>
      <c r="GF232" s="1078">
        <f t="shared" si="839"/>
        <v>3.0487711752093655E-2</v>
      </c>
      <c r="GG232" s="1078">
        <f t="shared" ref="GG232:GN232" si="840">+(GG231+$DT$229)/4</f>
        <v>3.0487711752093655E-2</v>
      </c>
      <c r="GH232" s="1078">
        <f t="shared" si="840"/>
        <v>3.0487711752093655E-2</v>
      </c>
      <c r="GI232" s="1078">
        <f t="shared" si="840"/>
        <v>3.0487711752093655E-2</v>
      </c>
      <c r="GJ232" s="1078">
        <f t="shared" si="840"/>
        <v>3.0487711752093655E-2</v>
      </c>
      <c r="GK232" s="1078">
        <f t="shared" si="840"/>
        <v>3.0487711752093655E-2</v>
      </c>
      <c r="GL232" s="1078">
        <f t="shared" si="840"/>
        <v>3.0487711752093655E-2</v>
      </c>
      <c r="GM232" s="1078">
        <f t="shared" si="840"/>
        <v>3.0487711752093655E-2</v>
      </c>
      <c r="GN232" s="1078">
        <f t="shared" si="840"/>
        <v>3.0487711752093655E-2</v>
      </c>
      <c r="GO232" s="1085"/>
    </row>
    <row r="233" spans="1:197" x14ac:dyDescent="0.3">
      <c r="A233" s="27"/>
      <c r="GO233" s="1085"/>
    </row>
    <row r="234" spans="1:197" x14ac:dyDescent="0.3">
      <c r="A234" s="163" t="s">
        <v>508</v>
      </c>
      <c r="GO234" s="1085"/>
    </row>
    <row r="235" spans="1:197" x14ac:dyDescent="0.3">
      <c r="A235" s="3"/>
      <c r="DT235" s="5">
        <f>30-DT227+1</f>
        <v>7</v>
      </c>
      <c r="DU235" s="5">
        <f>30-DT235</f>
        <v>23</v>
      </c>
      <c r="GO235" s="1085"/>
    </row>
    <row r="236" spans="1:197" ht="16.2" thickBot="1" x14ac:dyDescent="0.35">
      <c r="A236" s="128" t="s">
        <v>1056</v>
      </c>
      <c r="DT236" s="167">
        <f>+DT228</f>
        <v>4000000000</v>
      </c>
      <c r="GO236" s="1085"/>
    </row>
    <row r="237" spans="1:197" ht="16.2" thickBot="1" x14ac:dyDescent="0.35">
      <c r="A237" s="170" t="s">
        <v>1057</v>
      </c>
      <c r="DT237" s="128"/>
      <c r="DU237" s="128"/>
      <c r="DV237" s="128"/>
      <c r="DW237" s="128">
        <v>1</v>
      </c>
      <c r="DX237" s="128"/>
      <c r="DY237" s="128"/>
      <c r="DZ237" s="128">
        <f>+DW237+1</f>
        <v>2</v>
      </c>
      <c r="EA237" s="128"/>
      <c r="EB237" s="128"/>
      <c r="EC237" s="128">
        <f t="shared" ref="EC237" si="841">+DZ237+1</f>
        <v>3</v>
      </c>
      <c r="ED237" s="128"/>
      <c r="EE237" s="128"/>
      <c r="EF237" s="128">
        <f t="shared" ref="EF237" si="842">+EC237+1</f>
        <v>4</v>
      </c>
      <c r="EG237" s="128"/>
      <c r="EH237" s="128"/>
      <c r="EI237" s="128">
        <f t="shared" ref="EI237" si="843">+EF237+1</f>
        <v>5</v>
      </c>
      <c r="EJ237" s="128"/>
      <c r="EK237" s="128"/>
      <c r="EL237" s="128">
        <f t="shared" ref="EL237" si="844">+EI237+1</f>
        <v>6</v>
      </c>
      <c r="EM237" s="128"/>
      <c r="EN237" s="128"/>
      <c r="EO237" s="128">
        <f t="shared" ref="EO237" si="845">+EL237+1</f>
        <v>7</v>
      </c>
      <c r="EP237" s="128"/>
      <c r="EQ237" s="128"/>
      <c r="ER237" s="128">
        <f t="shared" ref="ER237" si="846">+EO237+1</f>
        <v>8</v>
      </c>
      <c r="ES237" s="128"/>
      <c r="ET237" s="128"/>
      <c r="EU237" s="128">
        <f t="shared" ref="EU237" si="847">+ER237+1</f>
        <v>9</v>
      </c>
      <c r="EV237" s="128"/>
      <c r="EW237" s="128"/>
      <c r="EX237" s="128">
        <f t="shared" ref="EX237" si="848">+EU237+1</f>
        <v>10</v>
      </c>
      <c r="EY237" s="128"/>
      <c r="EZ237" s="128"/>
      <c r="FA237" s="128">
        <f t="shared" ref="FA237" si="849">+EX237+1</f>
        <v>11</v>
      </c>
      <c r="FB237" s="128"/>
      <c r="FC237" s="128"/>
      <c r="FD237" s="128">
        <f t="shared" ref="FD237" si="850">+FA237+1</f>
        <v>12</v>
      </c>
      <c r="FE237" s="128"/>
      <c r="FF237" s="128"/>
      <c r="FG237" s="128">
        <f t="shared" ref="FG237" si="851">+FD237+1</f>
        <v>13</v>
      </c>
      <c r="FH237" s="128"/>
      <c r="FI237" s="128"/>
      <c r="FJ237" s="128">
        <f t="shared" ref="FJ237" si="852">+FG237+1</f>
        <v>14</v>
      </c>
      <c r="FK237" s="128"/>
      <c r="FL237" s="128"/>
      <c r="FM237" s="128">
        <f t="shared" ref="FM237" si="853">+FJ237+1</f>
        <v>15</v>
      </c>
      <c r="FN237" s="128"/>
      <c r="FO237" s="128"/>
      <c r="FP237" s="128">
        <f t="shared" ref="FP237" si="854">+FM237+1</f>
        <v>16</v>
      </c>
      <c r="FQ237" s="128"/>
      <c r="FR237" s="128"/>
      <c r="FS237" s="128">
        <f t="shared" ref="FS237" si="855">+FP237+1</f>
        <v>17</v>
      </c>
      <c r="FT237" s="128"/>
      <c r="FU237" s="128"/>
      <c r="FV237" s="128">
        <f t="shared" ref="FV237" si="856">+FS237+1</f>
        <v>18</v>
      </c>
      <c r="FW237" s="128"/>
      <c r="FX237" s="128"/>
      <c r="FY237" s="128">
        <f t="shared" ref="FY237" si="857">+FV237+1</f>
        <v>19</v>
      </c>
      <c r="FZ237" s="128"/>
      <c r="GA237" s="128"/>
      <c r="GB237" s="128">
        <f t="shared" ref="GB237" si="858">+FY237+1</f>
        <v>20</v>
      </c>
      <c r="GC237" s="128"/>
      <c r="GD237" s="128"/>
      <c r="GE237" s="128">
        <f t="shared" ref="GE237" si="859">+GB237+1</f>
        <v>21</v>
      </c>
      <c r="GF237" s="128"/>
      <c r="GG237" s="128"/>
      <c r="GH237" s="128">
        <f t="shared" ref="GH237" si="860">+GE237+1</f>
        <v>22</v>
      </c>
      <c r="GI237" s="128"/>
      <c r="GJ237" s="128"/>
      <c r="GK237" s="128">
        <f t="shared" ref="GK237" si="861">+GH237+1</f>
        <v>23</v>
      </c>
      <c r="GL237" s="128"/>
      <c r="GM237" s="128"/>
      <c r="GN237" s="128">
        <f t="shared" ref="GN237" si="862">+GK237+1</f>
        <v>24</v>
      </c>
      <c r="GO237" s="1085"/>
    </row>
    <row r="238" spans="1:197" ht="16.2" thickBot="1" x14ac:dyDescent="0.35">
      <c r="A238" s="170" t="s">
        <v>1058</v>
      </c>
      <c r="DW238" s="144"/>
      <c r="DZ238" s="144"/>
      <c r="EC238" s="144"/>
      <c r="EF238" s="144"/>
      <c r="EI238" s="144"/>
      <c r="EL238" s="144"/>
      <c r="EO238" s="144"/>
      <c r="ER238" s="144"/>
      <c r="EU238" s="144"/>
      <c r="EX238" s="144"/>
      <c r="FA238" s="144"/>
      <c r="FC238" s="5"/>
      <c r="FD238" s="144"/>
      <c r="FG238" s="144"/>
      <c r="FJ238" s="144"/>
      <c r="FM238" s="144"/>
      <c r="FP238" s="144"/>
      <c r="FS238" s="144"/>
      <c r="FV238" s="144"/>
      <c r="FY238" s="144"/>
      <c r="GB238" s="144"/>
      <c r="GE238" s="144"/>
      <c r="GH238" s="144"/>
      <c r="GK238" s="144"/>
      <c r="GN238" s="144">
        <f>+DT228</f>
        <v>4000000000</v>
      </c>
      <c r="GO238" s="1085"/>
    </row>
    <row r="239" spans="1:197" ht="16.2" thickBot="1" x14ac:dyDescent="0.35">
      <c r="A239" s="170" t="s">
        <v>1059</v>
      </c>
      <c r="DW239" s="144">
        <f>+DT240*DT232</f>
        <v>111046134.98543799</v>
      </c>
      <c r="DZ239" s="144">
        <f>+DW240*DW232</f>
        <v>98900697.764969856</v>
      </c>
      <c r="EC239" s="144">
        <f t="shared" ref="EC239" si="863">+DZ240*DZ232</f>
        <v>109140681.4724208</v>
      </c>
      <c r="EF239" s="144">
        <f t="shared" ref="EF239" si="864">+EC240*EC232</f>
        <v>112378360.2546294</v>
      </c>
      <c r="EI239" s="144">
        <f t="shared" ref="EI239" si="865">+EF240*EF232</f>
        <v>109331347.45223157</v>
      </c>
      <c r="EL239" s="144">
        <f t="shared" ref="EL239" si="866">+EI240*EI232</f>
        <v>121289579.39862868</v>
      </c>
      <c r="EO239" s="144">
        <f t="shared" ref="EO239" si="867">+EL240*EL232</f>
        <v>117504719.62679051</v>
      </c>
      <c r="ER239" s="144">
        <f t="shared" ref="ER239" si="868">+EO240*EO232</f>
        <v>109140681.4724208</v>
      </c>
      <c r="EU239" s="144">
        <f t="shared" ref="EU239" si="869">+ER240*ER232</f>
        <v>108663899.08467428</v>
      </c>
      <c r="EX239" s="144">
        <f t="shared" ref="EX239" si="870">+EU240*EU232</f>
        <v>112568571.32257287</v>
      </c>
      <c r="FA239" s="144">
        <f t="shared" ref="FA239" si="871">+EX240*EX232</f>
        <v>121856399.90588288</v>
      </c>
      <c r="FC239" s="5"/>
      <c r="FD239" s="144">
        <f t="shared" ref="FD239" si="872">+FA240*FA232</f>
        <v>117788950.32002364</v>
      </c>
      <c r="FG239" s="144">
        <f t="shared" ref="FG239" si="873">+FD240*FD232</f>
        <v>115892953.8329528</v>
      </c>
      <c r="FJ239" s="144">
        <f t="shared" ref="FJ239" si="874">+FG240*FG232</f>
        <v>119303843.25456974</v>
      </c>
      <c r="FM239" s="144">
        <f t="shared" ref="FM239" si="875">+FJ240*FJ232</f>
        <v>120155228.49448608</v>
      </c>
      <c r="FP239" s="144">
        <f t="shared" ref="FP239" si="876">+FM240*FM232</f>
        <v>120344352.76595452</v>
      </c>
      <c r="FS239" s="144">
        <f t="shared" ref="FS239" si="877">+FP240*FP232</f>
        <v>121950847.00837462</v>
      </c>
      <c r="FV239" s="144">
        <f t="shared" ref="FV239" si="878">+FS240*FS232</f>
        <v>121950847.00837462</v>
      </c>
      <c r="FY239" s="144">
        <f t="shared" ref="FY239" si="879">+FV240*FV232</f>
        <v>121950847.00837462</v>
      </c>
      <c r="GB239" s="144">
        <f t="shared" ref="GB239" si="880">+FY240*FY232</f>
        <v>121950847.00837462</v>
      </c>
      <c r="GE239" s="144">
        <f t="shared" ref="GE239" si="881">+GB240*GB232</f>
        <v>121950847.00837462</v>
      </c>
      <c r="GH239" s="144">
        <f t="shared" ref="GH239" si="882">+GE240*GE232</f>
        <v>121950847.00837462</v>
      </c>
      <c r="GK239" s="144">
        <f t="shared" ref="GK239" si="883">+GH240*GH232</f>
        <v>121950847.00837462</v>
      </c>
      <c r="GN239" s="144">
        <f t="shared" ref="GN239" si="884">+GK240*GK232</f>
        <v>121950847.00837462</v>
      </c>
      <c r="GO239" s="1085"/>
    </row>
    <row r="240" spans="1:197" ht="16.2" thickBot="1" x14ac:dyDescent="0.35">
      <c r="A240" s="128" t="s">
        <v>1060</v>
      </c>
      <c r="DT240" s="167">
        <f>+DS240+DT236-DT238</f>
        <v>4000000000</v>
      </c>
      <c r="DU240" s="167">
        <f t="shared" ref="DU240:GF240" si="885">+DT240+DU236-DU238</f>
        <v>4000000000</v>
      </c>
      <c r="DV240" s="167">
        <f t="shared" si="885"/>
        <v>4000000000</v>
      </c>
      <c r="DW240" s="167">
        <f t="shared" si="885"/>
        <v>4000000000</v>
      </c>
      <c r="DX240" s="167">
        <f t="shared" si="885"/>
        <v>4000000000</v>
      </c>
      <c r="DY240" s="167">
        <f t="shared" si="885"/>
        <v>4000000000</v>
      </c>
      <c r="DZ240" s="167">
        <f t="shared" si="885"/>
        <v>4000000000</v>
      </c>
      <c r="EA240" s="167">
        <f t="shared" si="885"/>
        <v>4000000000</v>
      </c>
      <c r="EB240" s="167">
        <f t="shared" si="885"/>
        <v>4000000000</v>
      </c>
      <c r="EC240" s="167">
        <f t="shared" si="885"/>
        <v>4000000000</v>
      </c>
      <c r="ED240" s="167">
        <f t="shared" si="885"/>
        <v>4000000000</v>
      </c>
      <c r="EE240" s="167">
        <f t="shared" si="885"/>
        <v>4000000000</v>
      </c>
      <c r="EF240" s="167">
        <f t="shared" si="885"/>
        <v>4000000000</v>
      </c>
      <c r="EG240" s="167">
        <f t="shared" si="885"/>
        <v>4000000000</v>
      </c>
      <c r="EH240" s="167">
        <f t="shared" si="885"/>
        <v>4000000000</v>
      </c>
      <c r="EI240" s="167">
        <f t="shared" si="885"/>
        <v>4000000000</v>
      </c>
      <c r="EJ240" s="167">
        <f t="shared" si="885"/>
        <v>4000000000</v>
      </c>
      <c r="EK240" s="167">
        <f t="shared" si="885"/>
        <v>4000000000</v>
      </c>
      <c r="EL240" s="167">
        <f t="shared" si="885"/>
        <v>4000000000</v>
      </c>
      <c r="EM240" s="167">
        <f t="shared" si="885"/>
        <v>4000000000</v>
      </c>
      <c r="EN240" s="167">
        <f t="shared" si="885"/>
        <v>4000000000</v>
      </c>
      <c r="EO240" s="167">
        <f t="shared" si="885"/>
        <v>4000000000</v>
      </c>
      <c r="EP240" s="167">
        <f t="shared" si="885"/>
        <v>4000000000</v>
      </c>
      <c r="EQ240" s="167">
        <f t="shared" si="885"/>
        <v>4000000000</v>
      </c>
      <c r="ER240" s="167">
        <f t="shared" si="885"/>
        <v>4000000000</v>
      </c>
      <c r="ES240" s="167">
        <f t="shared" si="885"/>
        <v>4000000000</v>
      </c>
      <c r="ET240" s="167">
        <f t="shared" si="885"/>
        <v>4000000000</v>
      </c>
      <c r="EU240" s="167">
        <f t="shared" si="885"/>
        <v>4000000000</v>
      </c>
      <c r="EV240" s="167">
        <f t="shared" si="885"/>
        <v>4000000000</v>
      </c>
      <c r="EW240" s="167">
        <f t="shared" si="885"/>
        <v>4000000000</v>
      </c>
      <c r="EX240" s="167">
        <f t="shared" si="885"/>
        <v>4000000000</v>
      </c>
      <c r="EY240" s="167">
        <f t="shared" si="885"/>
        <v>4000000000</v>
      </c>
      <c r="EZ240" s="167">
        <f t="shared" si="885"/>
        <v>4000000000</v>
      </c>
      <c r="FA240" s="167">
        <f t="shared" si="885"/>
        <v>4000000000</v>
      </c>
      <c r="FB240" s="167">
        <f t="shared" si="885"/>
        <v>4000000000</v>
      </c>
      <c r="FC240" s="167">
        <f t="shared" si="885"/>
        <v>4000000000</v>
      </c>
      <c r="FD240" s="167">
        <f t="shared" si="885"/>
        <v>4000000000</v>
      </c>
      <c r="FE240" s="167">
        <f t="shared" si="885"/>
        <v>4000000000</v>
      </c>
      <c r="FF240" s="167">
        <f t="shared" si="885"/>
        <v>4000000000</v>
      </c>
      <c r="FG240" s="167">
        <f t="shared" si="885"/>
        <v>4000000000</v>
      </c>
      <c r="FH240" s="167">
        <f t="shared" si="885"/>
        <v>4000000000</v>
      </c>
      <c r="FI240" s="167">
        <f t="shared" si="885"/>
        <v>4000000000</v>
      </c>
      <c r="FJ240" s="167">
        <f t="shared" si="885"/>
        <v>4000000000</v>
      </c>
      <c r="FK240" s="167">
        <f t="shared" si="885"/>
        <v>4000000000</v>
      </c>
      <c r="FL240" s="167">
        <f t="shared" si="885"/>
        <v>4000000000</v>
      </c>
      <c r="FM240" s="167">
        <f t="shared" si="885"/>
        <v>4000000000</v>
      </c>
      <c r="FN240" s="167">
        <f t="shared" si="885"/>
        <v>4000000000</v>
      </c>
      <c r="FO240" s="167">
        <f t="shared" si="885"/>
        <v>4000000000</v>
      </c>
      <c r="FP240" s="167">
        <f t="shared" si="885"/>
        <v>4000000000</v>
      </c>
      <c r="FQ240" s="167">
        <f t="shared" si="885"/>
        <v>4000000000</v>
      </c>
      <c r="FR240" s="167">
        <f t="shared" si="885"/>
        <v>4000000000</v>
      </c>
      <c r="FS240" s="167">
        <f t="shared" si="885"/>
        <v>4000000000</v>
      </c>
      <c r="FT240" s="167">
        <f t="shared" si="885"/>
        <v>4000000000</v>
      </c>
      <c r="FU240" s="167">
        <f t="shared" si="885"/>
        <v>4000000000</v>
      </c>
      <c r="FV240" s="167">
        <f t="shared" si="885"/>
        <v>4000000000</v>
      </c>
      <c r="FW240" s="167">
        <f t="shared" si="885"/>
        <v>4000000000</v>
      </c>
      <c r="FX240" s="167">
        <f t="shared" si="885"/>
        <v>4000000000</v>
      </c>
      <c r="FY240" s="167">
        <f t="shared" si="885"/>
        <v>4000000000</v>
      </c>
      <c r="FZ240" s="167">
        <f t="shared" si="885"/>
        <v>4000000000</v>
      </c>
      <c r="GA240" s="167">
        <f t="shared" si="885"/>
        <v>4000000000</v>
      </c>
      <c r="GB240" s="167">
        <f t="shared" si="885"/>
        <v>4000000000</v>
      </c>
      <c r="GC240" s="167">
        <f t="shared" si="885"/>
        <v>4000000000</v>
      </c>
      <c r="GD240" s="167">
        <f t="shared" si="885"/>
        <v>4000000000</v>
      </c>
      <c r="GE240" s="167">
        <f t="shared" si="885"/>
        <v>4000000000</v>
      </c>
      <c r="GF240" s="167">
        <f t="shared" si="885"/>
        <v>4000000000</v>
      </c>
      <c r="GG240" s="167">
        <f t="shared" ref="GG240:GN240" si="886">+GF240+GG236-GG238</f>
        <v>4000000000</v>
      </c>
      <c r="GH240" s="167">
        <f t="shared" si="886"/>
        <v>4000000000</v>
      </c>
      <c r="GI240" s="167">
        <f t="shared" si="886"/>
        <v>4000000000</v>
      </c>
      <c r="GJ240" s="167">
        <f t="shared" si="886"/>
        <v>4000000000</v>
      </c>
      <c r="GK240" s="167">
        <f t="shared" si="886"/>
        <v>4000000000</v>
      </c>
      <c r="GL240" s="167">
        <f t="shared" si="886"/>
        <v>4000000000</v>
      </c>
      <c r="GM240" s="167">
        <f t="shared" si="886"/>
        <v>4000000000</v>
      </c>
      <c r="GN240" s="167">
        <f t="shared" si="886"/>
        <v>0</v>
      </c>
      <c r="GO240" s="1085"/>
    </row>
    <row r="241" spans="1:197" x14ac:dyDescent="0.3">
      <c r="GO241" s="1085"/>
    </row>
    <row r="242" spans="1:197" ht="16.2" thickBot="1" x14ac:dyDescent="0.35">
      <c r="A242" s="128" t="s">
        <v>1061</v>
      </c>
      <c r="DT242" s="1040">
        <f>+SUM(DU238:EF238)</f>
        <v>0</v>
      </c>
      <c r="DU242" s="1040">
        <f t="shared" ref="DU242:GF242" si="887">+SUM(DV238:EG238)</f>
        <v>0</v>
      </c>
      <c r="DV242" s="1040">
        <f t="shared" si="887"/>
        <v>0</v>
      </c>
      <c r="DW242" s="1040">
        <f t="shared" si="887"/>
        <v>0</v>
      </c>
      <c r="DX242" s="1040">
        <f t="shared" si="887"/>
        <v>0</v>
      </c>
      <c r="DY242" s="1040">
        <f t="shared" si="887"/>
        <v>0</v>
      </c>
      <c r="DZ242" s="1040">
        <f t="shared" si="887"/>
        <v>0</v>
      </c>
      <c r="EA242" s="1040">
        <f t="shared" si="887"/>
        <v>0</v>
      </c>
      <c r="EB242" s="1040">
        <f t="shared" si="887"/>
        <v>0</v>
      </c>
      <c r="EC242" s="1040">
        <f t="shared" si="887"/>
        <v>0</v>
      </c>
      <c r="ED242" s="1040">
        <f t="shared" si="887"/>
        <v>0</v>
      </c>
      <c r="EE242" s="1040">
        <f t="shared" si="887"/>
        <v>0</v>
      </c>
      <c r="EF242" s="1040">
        <f t="shared" si="887"/>
        <v>0</v>
      </c>
      <c r="EG242" s="1040">
        <f t="shared" si="887"/>
        <v>0</v>
      </c>
      <c r="EH242" s="1040">
        <f t="shared" si="887"/>
        <v>0</v>
      </c>
      <c r="EI242" s="1040">
        <f t="shared" si="887"/>
        <v>0</v>
      </c>
      <c r="EJ242" s="1040">
        <f t="shared" si="887"/>
        <v>0</v>
      </c>
      <c r="EK242" s="1040">
        <f t="shared" si="887"/>
        <v>0</v>
      </c>
      <c r="EL242" s="1040">
        <f t="shared" si="887"/>
        <v>0</v>
      </c>
      <c r="EM242" s="1040">
        <f t="shared" si="887"/>
        <v>0</v>
      </c>
      <c r="EN242" s="1040">
        <f t="shared" si="887"/>
        <v>0</v>
      </c>
      <c r="EO242" s="1040">
        <f t="shared" si="887"/>
        <v>0</v>
      </c>
      <c r="EP242" s="1040">
        <f t="shared" si="887"/>
        <v>0</v>
      </c>
      <c r="EQ242" s="1040">
        <f t="shared" si="887"/>
        <v>0</v>
      </c>
      <c r="ER242" s="1040">
        <f t="shared" si="887"/>
        <v>0</v>
      </c>
      <c r="ES242" s="1040">
        <f t="shared" si="887"/>
        <v>0</v>
      </c>
      <c r="ET242" s="1040">
        <f t="shared" si="887"/>
        <v>0</v>
      </c>
      <c r="EU242" s="1040">
        <f t="shared" si="887"/>
        <v>0</v>
      </c>
      <c r="EV242" s="1040">
        <f t="shared" si="887"/>
        <v>0</v>
      </c>
      <c r="EW242" s="1040">
        <f t="shared" si="887"/>
        <v>0</v>
      </c>
      <c r="EX242" s="1040">
        <f t="shared" si="887"/>
        <v>0</v>
      </c>
      <c r="EY242" s="1040">
        <f t="shared" si="887"/>
        <v>0</v>
      </c>
      <c r="EZ242" s="1040">
        <f t="shared" si="887"/>
        <v>0</v>
      </c>
      <c r="FA242" s="1040">
        <f t="shared" si="887"/>
        <v>0</v>
      </c>
      <c r="FB242" s="1040">
        <f t="shared" si="887"/>
        <v>0</v>
      </c>
      <c r="FC242" s="1040">
        <f t="shared" si="887"/>
        <v>0</v>
      </c>
      <c r="FD242" s="1040">
        <f t="shared" si="887"/>
        <v>0</v>
      </c>
      <c r="FE242" s="1040">
        <f t="shared" si="887"/>
        <v>0</v>
      </c>
      <c r="FF242" s="1040">
        <f t="shared" si="887"/>
        <v>0</v>
      </c>
      <c r="FG242" s="1040">
        <f t="shared" si="887"/>
        <v>0</v>
      </c>
      <c r="FH242" s="1040">
        <f t="shared" si="887"/>
        <v>0</v>
      </c>
      <c r="FI242" s="1040">
        <f t="shared" si="887"/>
        <v>0</v>
      </c>
      <c r="FJ242" s="1040">
        <f t="shared" si="887"/>
        <v>0</v>
      </c>
      <c r="FK242" s="1040">
        <f t="shared" si="887"/>
        <v>0</v>
      </c>
      <c r="FL242" s="1040">
        <f t="shared" si="887"/>
        <v>0</v>
      </c>
      <c r="FM242" s="1040">
        <f t="shared" si="887"/>
        <v>0</v>
      </c>
      <c r="FN242" s="1040">
        <f t="shared" si="887"/>
        <v>0</v>
      </c>
      <c r="FO242" s="1040">
        <f t="shared" si="887"/>
        <v>0</v>
      </c>
      <c r="FP242" s="1040">
        <f t="shared" si="887"/>
        <v>0</v>
      </c>
      <c r="FQ242" s="1040">
        <f t="shared" si="887"/>
        <v>0</v>
      </c>
      <c r="FR242" s="1040">
        <f t="shared" si="887"/>
        <v>0</v>
      </c>
      <c r="FS242" s="1040">
        <f t="shared" si="887"/>
        <v>0</v>
      </c>
      <c r="FT242" s="1040">
        <f t="shared" si="887"/>
        <v>0</v>
      </c>
      <c r="FU242" s="1040">
        <f t="shared" si="887"/>
        <v>0</v>
      </c>
      <c r="FV242" s="1040">
        <f t="shared" si="887"/>
        <v>0</v>
      </c>
      <c r="FW242" s="1040">
        <f t="shared" si="887"/>
        <v>0</v>
      </c>
      <c r="FX242" s="1040">
        <f t="shared" si="887"/>
        <v>0</v>
      </c>
      <c r="FY242" s="1040">
        <f t="shared" si="887"/>
        <v>0</v>
      </c>
      <c r="FZ242" s="1040">
        <f t="shared" si="887"/>
        <v>0</v>
      </c>
      <c r="GA242" s="1040">
        <f t="shared" si="887"/>
        <v>0</v>
      </c>
      <c r="GB242" s="1040">
        <f t="shared" si="887"/>
        <v>4000000000</v>
      </c>
      <c r="GC242" s="1040">
        <f t="shared" si="887"/>
        <v>4000000000</v>
      </c>
      <c r="GD242" s="1040">
        <f t="shared" si="887"/>
        <v>4000000000</v>
      </c>
      <c r="GE242" s="1040">
        <f t="shared" si="887"/>
        <v>4000000000</v>
      </c>
      <c r="GF242" s="1040">
        <f t="shared" si="887"/>
        <v>4000000000</v>
      </c>
      <c r="GG242" s="1040">
        <f t="shared" ref="GG242:GN242" si="888">+SUM(GH238:GS238)</f>
        <v>4000000000</v>
      </c>
      <c r="GH242" s="1040">
        <f t="shared" si="888"/>
        <v>4000000000</v>
      </c>
      <c r="GI242" s="1040">
        <f t="shared" si="888"/>
        <v>4000000000</v>
      </c>
      <c r="GJ242" s="1040">
        <f t="shared" si="888"/>
        <v>4000000000</v>
      </c>
      <c r="GK242" s="1040">
        <f t="shared" si="888"/>
        <v>4000000000</v>
      </c>
      <c r="GL242" s="1040">
        <f t="shared" si="888"/>
        <v>4000000000</v>
      </c>
      <c r="GM242" s="1040">
        <f t="shared" si="888"/>
        <v>4000000000</v>
      </c>
      <c r="GN242" s="1040">
        <f t="shared" si="888"/>
        <v>0</v>
      </c>
      <c r="GO242" s="1085"/>
    </row>
    <row r="243" spans="1:197" ht="16.2" thickBot="1" x14ac:dyDescent="0.35">
      <c r="A243" s="170" t="s">
        <v>1062</v>
      </c>
      <c r="DT243" s="240">
        <f>+DT240-DT242</f>
        <v>4000000000</v>
      </c>
      <c r="DU243" s="240">
        <f t="shared" ref="DU243:GF243" si="889">+DU240-DU242</f>
        <v>4000000000</v>
      </c>
      <c r="DV243" s="240">
        <f t="shared" si="889"/>
        <v>4000000000</v>
      </c>
      <c r="DW243" s="240">
        <f t="shared" si="889"/>
        <v>4000000000</v>
      </c>
      <c r="DX243" s="240">
        <f t="shared" si="889"/>
        <v>4000000000</v>
      </c>
      <c r="DY243" s="240">
        <f t="shared" si="889"/>
        <v>4000000000</v>
      </c>
      <c r="DZ243" s="240">
        <f t="shared" si="889"/>
        <v>4000000000</v>
      </c>
      <c r="EA243" s="240">
        <f t="shared" si="889"/>
        <v>4000000000</v>
      </c>
      <c r="EB243" s="240">
        <f t="shared" si="889"/>
        <v>4000000000</v>
      </c>
      <c r="EC243" s="240">
        <f t="shared" si="889"/>
        <v>4000000000</v>
      </c>
      <c r="ED243" s="240">
        <f t="shared" si="889"/>
        <v>4000000000</v>
      </c>
      <c r="EE243" s="240">
        <f t="shared" si="889"/>
        <v>4000000000</v>
      </c>
      <c r="EF243" s="240">
        <f t="shared" si="889"/>
        <v>4000000000</v>
      </c>
      <c r="EG243" s="240">
        <f t="shared" si="889"/>
        <v>4000000000</v>
      </c>
      <c r="EH243" s="240">
        <f t="shared" si="889"/>
        <v>4000000000</v>
      </c>
      <c r="EI243" s="240">
        <f t="shared" si="889"/>
        <v>4000000000</v>
      </c>
      <c r="EJ243" s="240">
        <f t="shared" si="889"/>
        <v>4000000000</v>
      </c>
      <c r="EK243" s="240">
        <f t="shared" si="889"/>
        <v>4000000000</v>
      </c>
      <c r="EL243" s="240">
        <f t="shared" si="889"/>
        <v>4000000000</v>
      </c>
      <c r="EM243" s="240">
        <f t="shared" si="889"/>
        <v>4000000000</v>
      </c>
      <c r="EN243" s="240">
        <f t="shared" si="889"/>
        <v>4000000000</v>
      </c>
      <c r="EO243" s="240">
        <f t="shared" si="889"/>
        <v>4000000000</v>
      </c>
      <c r="EP243" s="240">
        <f t="shared" si="889"/>
        <v>4000000000</v>
      </c>
      <c r="EQ243" s="240">
        <f t="shared" si="889"/>
        <v>4000000000</v>
      </c>
      <c r="ER243" s="240">
        <f t="shared" si="889"/>
        <v>4000000000</v>
      </c>
      <c r="ES243" s="240">
        <f t="shared" si="889"/>
        <v>4000000000</v>
      </c>
      <c r="ET243" s="240">
        <f t="shared" si="889"/>
        <v>4000000000</v>
      </c>
      <c r="EU243" s="240">
        <f t="shared" si="889"/>
        <v>4000000000</v>
      </c>
      <c r="EV243" s="240">
        <f t="shared" si="889"/>
        <v>4000000000</v>
      </c>
      <c r="EW243" s="240">
        <f t="shared" si="889"/>
        <v>4000000000</v>
      </c>
      <c r="EX243" s="240">
        <f t="shared" si="889"/>
        <v>4000000000</v>
      </c>
      <c r="EY243" s="240">
        <f t="shared" si="889"/>
        <v>4000000000</v>
      </c>
      <c r="EZ243" s="240">
        <f t="shared" si="889"/>
        <v>4000000000</v>
      </c>
      <c r="FA243" s="240">
        <f t="shared" si="889"/>
        <v>4000000000</v>
      </c>
      <c r="FB243" s="240">
        <f t="shared" si="889"/>
        <v>4000000000</v>
      </c>
      <c r="FC243" s="240">
        <f t="shared" si="889"/>
        <v>4000000000</v>
      </c>
      <c r="FD243" s="240">
        <f t="shared" si="889"/>
        <v>4000000000</v>
      </c>
      <c r="FE243" s="240">
        <f t="shared" si="889"/>
        <v>4000000000</v>
      </c>
      <c r="FF243" s="240">
        <f t="shared" si="889"/>
        <v>4000000000</v>
      </c>
      <c r="FG243" s="240">
        <f t="shared" si="889"/>
        <v>4000000000</v>
      </c>
      <c r="FH243" s="240">
        <f t="shared" si="889"/>
        <v>4000000000</v>
      </c>
      <c r="FI243" s="240">
        <f t="shared" si="889"/>
        <v>4000000000</v>
      </c>
      <c r="FJ243" s="240">
        <f t="shared" si="889"/>
        <v>4000000000</v>
      </c>
      <c r="FK243" s="240">
        <f t="shared" si="889"/>
        <v>4000000000</v>
      </c>
      <c r="FL243" s="240">
        <f t="shared" si="889"/>
        <v>4000000000</v>
      </c>
      <c r="FM243" s="240">
        <f t="shared" si="889"/>
        <v>4000000000</v>
      </c>
      <c r="FN243" s="240">
        <f t="shared" si="889"/>
        <v>4000000000</v>
      </c>
      <c r="FO243" s="240">
        <f t="shared" si="889"/>
        <v>4000000000</v>
      </c>
      <c r="FP243" s="240">
        <f t="shared" si="889"/>
        <v>4000000000</v>
      </c>
      <c r="FQ243" s="240">
        <f t="shared" si="889"/>
        <v>4000000000</v>
      </c>
      <c r="FR243" s="240">
        <f t="shared" si="889"/>
        <v>4000000000</v>
      </c>
      <c r="FS243" s="240">
        <f t="shared" si="889"/>
        <v>4000000000</v>
      </c>
      <c r="FT243" s="240">
        <f t="shared" si="889"/>
        <v>4000000000</v>
      </c>
      <c r="FU243" s="240">
        <f t="shared" si="889"/>
        <v>4000000000</v>
      </c>
      <c r="FV243" s="240">
        <f t="shared" si="889"/>
        <v>4000000000</v>
      </c>
      <c r="FW243" s="240">
        <f t="shared" si="889"/>
        <v>4000000000</v>
      </c>
      <c r="FX243" s="240">
        <f t="shared" si="889"/>
        <v>4000000000</v>
      </c>
      <c r="FY243" s="240">
        <f t="shared" si="889"/>
        <v>4000000000</v>
      </c>
      <c r="FZ243" s="240">
        <f t="shared" si="889"/>
        <v>4000000000</v>
      </c>
      <c r="GA243" s="240">
        <f t="shared" si="889"/>
        <v>4000000000</v>
      </c>
      <c r="GB243" s="240">
        <f t="shared" si="889"/>
        <v>0</v>
      </c>
      <c r="GC243" s="240">
        <f t="shared" si="889"/>
        <v>0</v>
      </c>
      <c r="GD243" s="240">
        <f t="shared" si="889"/>
        <v>0</v>
      </c>
      <c r="GE243" s="240">
        <f t="shared" si="889"/>
        <v>0</v>
      </c>
      <c r="GF243" s="240">
        <f t="shared" si="889"/>
        <v>0</v>
      </c>
      <c r="GG243" s="240">
        <f t="shared" ref="GG243:GN243" si="890">+GG240-GG242</f>
        <v>0</v>
      </c>
      <c r="GH243" s="240">
        <f t="shared" si="890"/>
        <v>0</v>
      </c>
      <c r="GI243" s="240">
        <f t="shared" si="890"/>
        <v>0</v>
      </c>
      <c r="GJ243" s="240">
        <f t="shared" si="890"/>
        <v>0</v>
      </c>
      <c r="GK243" s="240">
        <f t="shared" si="890"/>
        <v>0</v>
      </c>
      <c r="GL243" s="240">
        <f t="shared" si="890"/>
        <v>0</v>
      </c>
      <c r="GM243" s="240">
        <f t="shared" si="890"/>
        <v>0</v>
      </c>
      <c r="GN243" s="240">
        <f t="shared" si="890"/>
        <v>0</v>
      </c>
      <c r="GO243" s="1085"/>
    </row>
    <row r="244" spans="1:197" x14ac:dyDescent="0.3">
      <c r="GO244" s="1085"/>
    </row>
    <row r="245" spans="1:197" ht="16.2" thickBot="1" x14ac:dyDescent="0.35">
      <c r="A245" s="128" t="s">
        <v>1063</v>
      </c>
      <c r="DT245" s="1040">
        <f>+(DW239/90)*25</f>
        <v>30846148.60706611</v>
      </c>
      <c r="DU245" s="1040">
        <f>+(DW239/3)</f>
        <v>37015378.328479327</v>
      </c>
      <c r="DV245" s="1040">
        <f>+DU245</f>
        <v>37015378.328479327</v>
      </c>
      <c r="DW245" s="1040">
        <f>+((DW239/90)*5)+((DZ239/90)*25)</f>
        <v>33641645.767238185</v>
      </c>
      <c r="DX245" s="1040">
        <f t="shared" ref="DX245" si="891">+(DZ239/3)</f>
        <v>32966899.254989952</v>
      </c>
      <c r="DY245" s="1040">
        <f t="shared" ref="DY245" si="892">+DX245</f>
        <v>32966899.254989952</v>
      </c>
      <c r="DZ245" s="1040">
        <f t="shared" ref="DZ245" si="893">+((DZ239/90)*5)+((EC239/90)*25)</f>
        <v>35811339.17372632</v>
      </c>
      <c r="EA245" s="1040">
        <f t="shared" ref="EA245" si="894">+(EC239/3)</f>
        <v>36380227.157473601</v>
      </c>
      <c r="EB245" s="1040">
        <f t="shared" ref="EB245" si="895">+EA245</f>
        <v>36380227.157473601</v>
      </c>
      <c r="EC245" s="1040">
        <f t="shared" ref="EC245" si="896">+((EC239/90)*5)+((EF239/90)*25)</f>
        <v>37279582.374753766</v>
      </c>
      <c r="ED245" s="1040">
        <f t="shared" ref="ED245" si="897">+(EF239/3)</f>
        <v>37459453.418209799</v>
      </c>
      <c r="EE245" s="1040">
        <f t="shared" ref="EE245" si="898">+ED245</f>
        <v>37459453.418209799</v>
      </c>
      <c r="EF245" s="1040">
        <f t="shared" ref="EF245" si="899">+((EF239/90)*5)+((EI239/90)*25)</f>
        <v>36613060.973099291</v>
      </c>
      <c r="EG245" s="1040">
        <f t="shared" ref="EG245" si="900">+(EI239/3)</f>
        <v>36443782.484077193</v>
      </c>
      <c r="EH245" s="1040">
        <f t="shared" ref="EH245" si="901">+EG245</f>
        <v>36443782.484077193</v>
      </c>
      <c r="EI245" s="1040">
        <f t="shared" ref="EI245" si="902">+((EI239/90)*5)+((EL239/90)*25)</f>
        <v>39765513.58029861</v>
      </c>
      <c r="EJ245" s="1040">
        <f t="shared" ref="EJ245" si="903">+(EL239/3)</f>
        <v>40429859.799542896</v>
      </c>
      <c r="EK245" s="1040">
        <f t="shared" ref="EK245" si="904">+EJ245</f>
        <v>40429859.799542896</v>
      </c>
      <c r="EL245" s="1040">
        <f t="shared" ref="EL245" si="905">+((EL239/90)*5)+((EO239/90)*25)</f>
        <v>39378509.862921178</v>
      </c>
      <c r="EM245" s="1040">
        <f t="shared" ref="EM245" si="906">+(EO239/3)</f>
        <v>39168239.875596836</v>
      </c>
      <c r="EN245" s="1040">
        <f t="shared" ref="EN245" si="907">+EM245</f>
        <v>39168239.875596836</v>
      </c>
      <c r="EO245" s="1040">
        <f t="shared" ref="EO245" si="908">+((EO239/90)*5)+((ER239/90)*25)</f>
        <v>36844895.943827473</v>
      </c>
      <c r="EP245" s="1040">
        <f t="shared" ref="EP245" si="909">+(ER239/3)</f>
        <v>36380227.157473601</v>
      </c>
      <c r="EQ245" s="1040">
        <f t="shared" ref="EQ245" si="910">+EP245</f>
        <v>36380227.157473601</v>
      </c>
      <c r="ER245" s="1040">
        <f t="shared" ref="ER245" si="911">+((ER239/90)*5)+((EU239/90)*25)</f>
        <v>36247787.605321787</v>
      </c>
      <c r="ES245" s="1040">
        <f t="shared" ref="ES245" si="912">+(EU239/3)</f>
        <v>36221299.69489143</v>
      </c>
      <c r="ET245" s="1040">
        <f t="shared" ref="ET245" si="913">+ES245</f>
        <v>36221299.69489143</v>
      </c>
      <c r="EU245" s="1040">
        <f t="shared" ref="EU245" si="914">+((EU239/90)*5)+((EX239/90)*25)</f>
        <v>37305930.872085482</v>
      </c>
      <c r="EV245" s="1040">
        <f t="shared" ref="EV245" si="915">+(EX239/3)</f>
        <v>37522857.107524291</v>
      </c>
      <c r="EW245" s="1040">
        <f t="shared" ref="EW245" si="916">+EV245</f>
        <v>37522857.107524291</v>
      </c>
      <c r="EX245" s="1040">
        <f t="shared" ref="EX245" si="917">+((EX239/90)*5)+((FA239/90)*25)</f>
        <v>40102809.49177707</v>
      </c>
      <c r="EY245" s="1040">
        <f t="shared" ref="EY245" si="918">+(FA239/3)</f>
        <v>40618799.968627624</v>
      </c>
      <c r="EZ245" s="1040">
        <f t="shared" ref="EZ245" si="919">+EY245</f>
        <v>40618799.968627624</v>
      </c>
      <c r="FA245" s="1040">
        <f t="shared" ref="FA245" si="920">+((FA239/90)*5)+((FD239/90)*25)</f>
        <v>39488952.861444503</v>
      </c>
      <c r="FB245" s="1040">
        <f t="shared" ref="FB245" si="921">+(FD239/3)</f>
        <v>39262983.44000788</v>
      </c>
      <c r="FC245" s="1040">
        <f t="shared" ref="FC245" si="922">+FB245</f>
        <v>39262983.44000788</v>
      </c>
      <c r="FD245" s="1040">
        <f t="shared" ref="FD245" si="923">+((FD239/90)*5)+((FG239/90)*25)</f>
        <v>38736317.749154866</v>
      </c>
      <c r="FE245" s="1040">
        <f t="shared" ref="FE245" si="924">+(FG239/3)</f>
        <v>38630984.610984266</v>
      </c>
      <c r="FF245" s="1040">
        <f t="shared" ref="FF245" si="925">+FE245</f>
        <v>38630984.610984266</v>
      </c>
      <c r="FG245" s="1040">
        <f t="shared" ref="FG245" si="926">+((FG239/90)*5)+((FJ239/90)*25)</f>
        <v>39578453.894766748</v>
      </c>
      <c r="FH245" s="1040">
        <f t="shared" ref="FH245" si="927">+(FJ239/3)</f>
        <v>39767947.751523249</v>
      </c>
      <c r="FI245" s="1040">
        <f t="shared" ref="FI245" si="928">+FH245</f>
        <v>39767947.751523249</v>
      </c>
      <c r="FJ245" s="1040">
        <f t="shared" ref="FJ245" si="929">+((FJ239/90)*5)+((FM239/90)*25)</f>
        <v>40004443.651500009</v>
      </c>
      <c r="FK245" s="1040">
        <f t="shared" ref="FK245" si="930">+(FM239/3)</f>
        <v>40051742.83149536</v>
      </c>
      <c r="FL245" s="1040">
        <f t="shared" ref="FL245" si="931">+FK245</f>
        <v>40051742.83149536</v>
      </c>
      <c r="FM245" s="1040">
        <f t="shared" ref="FM245" si="932">+((FM239/90)*5)+((FP239/90)*25)</f>
        <v>40104277.3513477</v>
      </c>
      <c r="FN245" s="1040">
        <f t="shared" ref="FN245" si="933">+(FP239/3)</f>
        <v>40114784.255318172</v>
      </c>
      <c r="FO245" s="1040">
        <f t="shared" ref="FO245" si="934">+FN245</f>
        <v>40114784.255318172</v>
      </c>
      <c r="FP245" s="1040">
        <f t="shared" ref="FP245" si="935">+((FP239/90)*5)+((FS239/90)*25)</f>
        <v>40561032.655990422</v>
      </c>
      <c r="FQ245" s="1040">
        <f t="shared" ref="FQ245" si="936">+(FS239/3)</f>
        <v>40650282.336124875</v>
      </c>
      <c r="FR245" s="1040">
        <f t="shared" ref="FR245" si="937">+FQ245</f>
        <v>40650282.336124875</v>
      </c>
      <c r="FS245" s="1040">
        <f t="shared" ref="FS245" si="938">+((FS239/90)*5)+((FV239/90)*25)</f>
        <v>40650282.336124875</v>
      </c>
      <c r="FT245" s="1040">
        <f t="shared" ref="FT245" si="939">+(FV239/3)</f>
        <v>40650282.336124875</v>
      </c>
      <c r="FU245" s="1040">
        <f t="shared" ref="FU245" si="940">+FT245</f>
        <v>40650282.336124875</v>
      </c>
      <c r="FV245" s="1040">
        <f t="shared" ref="FV245" si="941">+((FV239/90)*5)+((FY239/90)*25)</f>
        <v>40650282.336124875</v>
      </c>
      <c r="FW245" s="1040">
        <f t="shared" ref="FW245" si="942">+(FY239/3)</f>
        <v>40650282.336124875</v>
      </c>
      <c r="FX245" s="1040">
        <f t="shared" ref="FX245" si="943">+FW245</f>
        <v>40650282.336124875</v>
      </c>
      <c r="FY245" s="1040">
        <f t="shared" ref="FY245" si="944">+((FY239/90)*5)+((GB239/90)*25)</f>
        <v>40650282.336124875</v>
      </c>
      <c r="FZ245" s="1040">
        <f t="shared" ref="FZ245" si="945">+(GB239/3)</f>
        <v>40650282.336124875</v>
      </c>
      <c r="GA245" s="1040">
        <f t="shared" ref="GA245" si="946">+FZ245</f>
        <v>40650282.336124875</v>
      </c>
      <c r="GB245" s="1040">
        <f t="shared" ref="GB245" si="947">+((GB239/90)*5)+((GE239/90)*25)</f>
        <v>40650282.336124875</v>
      </c>
      <c r="GC245" s="1040">
        <f t="shared" ref="GC245" si="948">+(GE239/3)</f>
        <v>40650282.336124875</v>
      </c>
      <c r="GD245" s="1040">
        <f t="shared" ref="GD245" si="949">+GC245</f>
        <v>40650282.336124875</v>
      </c>
      <c r="GE245" s="1040">
        <f t="shared" ref="GE245" si="950">+((GE239/90)*5)+((GH239/90)*25)</f>
        <v>40650282.336124875</v>
      </c>
      <c r="GF245" s="1040">
        <f t="shared" ref="GF245" si="951">+(GH239/3)</f>
        <v>40650282.336124875</v>
      </c>
      <c r="GG245" s="1040">
        <f t="shared" ref="GG245" si="952">+GF245</f>
        <v>40650282.336124875</v>
      </c>
      <c r="GH245" s="1040">
        <f t="shared" ref="GH245" si="953">+((GH239/90)*5)+((GK239/90)*25)</f>
        <v>40650282.336124875</v>
      </c>
      <c r="GI245" s="1040">
        <f t="shared" ref="GI245" si="954">+(GK239/3)</f>
        <v>40650282.336124875</v>
      </c>
      <c r="GJ245" s="1040">
        <f t="shared" ref="GJ245" si="955">+GI245</f>
        <v>40650282.336124875</v>
      </c>
      <c r="GK245" s="1040">
        <f t="shared" ref="GK245" si="956">+((GK239/90)*5)+((GN239/90)*25)</f>
        <v>40650282.336124875</v>
      </c>
      <c r="GL245" s="1040">
        <f t="shared" ref="GL245" si="957">+(GN239/3)</f>
        <v>40650282.336124875</v>
      </c>
      <c r="GM245" s="1040">
        <f t="shared" ref="GM245" si="958">+GL245</f>
        <v>40650282.336124875</v>
      </c>
      <c r="GN245" s="1040">
        <f t="shared" ref="GN245" si="959">+((GN239/90)*5)+((GQ239/90)*25)</f>
        <v>6775047.0560208131</v>
      </c>
      <c r="GO245" s="1085"/>
    </row>
    <row r="246" spans="1:197" x14ac:dyDescent="0.3">
      <c r="GO246" s="1085"/>
    </row>
    <row r="247" spans="1:197" ht="16.2" thickBot="1" x14ac:dyDescent="0.35">
      <c r="A247" s="128" t="s">
        <v>1064</v>
      </c>
      <c r="DT247" s="167">
        <f>+SUM(DT245:GN245)</f>
        <v>2800913177.4756441</v>
      </c>
      <c r="GO247" s="1085"/>
    </row>
    <row r="248" spans="1:197" ht="16.2" thickBot="1" x14ac:dyDescent="0.35">
      <c r="A248" s="170" t="s">
        <v>1065</v>
      </c>
      <c r="DT248" s="144">
        <f>+SUM(DT239:GN239)</f>
        <v>2800913177.4756436</v>
      </c>
      <c r="GO248" s="1085"/>
    </row>
    <row r="249" spans="1:197" ht="16.2" thickBot="1" x14ac:dyDescent="0.35">
      <c r="A249" s="170" t="s">
        <v>534</v>
      </c>
      <c r="DT249" s="170">
        <f>+DT247-DT248</f>
        <v>0</v>
      </c>
      <c r="GO249" s="1085"/>
    </row>
  </sheetData>
  <mergeCells count="1">
    <mergeCell ref="A68:A69"/>
  </mergeCells>
  <pageMargins left="0.7" right="0.7" top="0.75" bottom="0.75" header="0.3" footer="0.3"/>
  <pageSetup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Q179"/>
  <sheetViews>
    <sheetView showGridLines="0" zoomScale="80" zoomScaleNormal="80" workbookViewId="0">
      <pane xSplit="1" ySplit="1" topLeftCell="BA2" activePane="bottomRight" state="frozen"/>
      <selection pane="topRight"/>
      <selection pane="bottomLeft"/>
      <selection pane="bottomRight"/>
    </sheetView>
  </sheetViews>
  <sheetFormatPr baseColWidth="10" defaultRowHeight="14.4" x14ac:dyDescent="0.3"/>
  <cols>
    <col min="1" max="1" width="57.33203125" bestFit="1" customWidth="1"/>
    <col min="2" max="2" width="14.109375" bestFit="1" customWidth="1"/>
    <col min="3" max="7" width="16.88671875" bestFit="1" customWidth="1"/>
    <col min="8" max="23" width="17.33203125" bestFit="1" customWidth="1"/>
    <col min="24" max="24" width="18.21875" bestFit="1" customWidth="1"/>
    <col min="25" max="28" width="17.33203125" bestFit="1" customWidth="1"/>
    <col min="29" max="30" width="18.21875" bestFit="1" customWidth="1"/>
    <col min="31" max="31" width="17.33203125" bestFit="1" customWidth="1"/>
    <col min="32" max="54" width="18.21875" bestFit="1" customWidth="1"/>
    <col min="55" max="55" width="17.33203125" bestFit="1" customWidth="1"/>
    <col min="56" max="62" width="18.21875" bestFit="1" customWidth="1"/>
    <col min="63" max="63" width="20.109375" bestFit="1" customWidth="1"/>
    <col min="64" max="64" width="16.88671875" bestFit="1" customWidth="1"/>
  </cols>
  <sheetData>
    <row r="1" spans="1:69" ht="48.6" customHeight="1" x14ac:dyDescent="0.3">
      <c r="A1" s="772" t="s">
        <v>843</v>
      </c>
      <c r="C1" s="970">
        <v>43466</v>
      </c>
      <c r="D1" s="970">
        <v>43497</v>
      </c>
      <c r="E1" s="970">
        <v>43525</v>
      </c>
      <c r="F1" s="970">
        <v>43556</v>
      </c>
      <c r="G1" s="970">
        <v>43586</v>
      </c>
      <c r="H1" s="970">
        <v>43617</v>
      </c>
      <c r="I1" s="970">
        <v>43647</v>
      </c>
      <c r="J1" s="970">
        <v>43678</v>
      </c>
      <c r="K1" s="970">
        <v>43709</v>
      </c>
      <c r="L1" s="970">
        <v>43739</v>
      </c>
      <c r="M1" s="970">
        <v>43770</v>
      </c>
      <c r="N1" s="970">
        <v>43800</v>
      </c>
      <c r="O1" s="971">
        <v>43831</v>
      </c>
      <c r="P1" s="971">
        <v>43862</v>
      </c>
      <c r="Q1" s="971">
        <v>43891</v>
      </c>
      <c r="R1" s="971">
        <v>43922</v>
      </c>
      <c r="S1" s="971">
        <v>43952</v>
      </c>
      <c r="T1" s="971">
        <v>43983</v>
      </c>
      <c r="U1" s="971">
        <v>44013</v>
      </c>
      <c r="V1" s="971">
        <v>44044</v>
      </c>
      <c r="W1" s="971">
        <v>44075</v>
      </c>
      <c r="X1" s="971">
        <v>44105</v>
      </c>
      <c r="Y1" s="971">
        <v>44136</v>
      </c>
      <c r="Z1" s="971">
        <v>44166</v>
      </c>
      <c r="AA1" s="972">
        <v>44197</v>
      </c>
      <c r="AB1" s="972">
        <v>44228</v>
      </c>
      <c r="AC1" s="972">
        <v>44256</v>
      </c>
      <c r="AD1" s="972">
        <v>44287</v>
      </c>
      <c r="AE1" s="972">
        <v>44317</v>
      </c>
      <c r="AF1" s="972">
        <v>44348</v>
      </c>
      <c r="AG1" s="972">
        <v>44378</v>
      </c>
      <c r="AH1" s="972">
        <v>44409</v>
      </c>
      <c r="AI1" s="972">
        <v>44440</v>
      </c>
      <c r="AJ1" s="972">
        <v>44470</v>
      </c>
      <c r="AK1" s="972">
        <v>44501</v>
      </c>
      <c r="AL1" s="972">
        <v>44531</v>
      </c>
      <c r="AM1" s="973">
        <v>44562</v>
      </c>
      <c r="AN1" s="973">
        <v>44593</v>
      </c>
      <c r="AO1" s="973">
        <v>44621</v>
      </c>
      <c r="AP1" s="973">
        <v>44652</v>
      </c>
      <c r="AQ1" s="973">
        <v>44682</v>
      </c>
      <c r="AR1" s="973">
        <v>44713</v>
      </c>
      <c r="AS1" s="973">
        <v>44743</v>
      </c>
      <c r="AT1" s="973">
        <v>44774</v>
      </c>
      <c r="AU1" s="973">
        <v>44805</v>
      </c>
      <c r="AV1" s="973">
        <v>44835</v>
      </c>
      <c r="AW1" s="973">
        <v>44866</v>
      </c>
      <c r="AX1" s="973">
        <v>44896</v>
      </c>
      <c r="AY1" s="974">
        <v>44927</v>
      </c>
      <c r="AZ1" s="974">
        <v>44958</v>
      </c>
      <c r="BA1" s="974">
        <v>44986</v>
      </c>
      <c r="BB1" s="974">
        <v>45017</v>
      </c>
      <c r="BC1" s="974">
        <v>45047</v>
      </c>
      <c r="BD1" s="974">
        <v>45078</v>
      </c>
      <c r="BE1" s="974">
        <v>45108</v>
      </c>
      <c r="BF1" s="974">
        <v>45139</v>
      </c>
      <c r="BG1" s="974">
        <v>45170</v>
      </c>
      <c r="BH1" s="974">
        <v>45200</v>
      </c>
      <c r="BI1" s="974">
        <v>45231</v>
      </c>
      <c r="BJ1" s="974">
        <v>45261</v>
      </c>
      <c r="BK1" s="975" t="s">
        <v>240</v>
      </c>
    </row>
    <row r="2" spans="1:69" ht="15.6" x14ac:dyDescent="0.3">
      <c r="A2" s="771"/>
    </row>
    <row r="3" spans="1:69" ht="15.6" x14ac:dyDescent="0.3">
      <c r="A3" s="773" t="s">
        <v>844</v>
      </c>
      <c r="B3" s="777"/>
      <c r="C3" s="976">
        <f>+C5-C19-C28-C30-C32-C59-C61-C63-C65+C73</f>
        <v>-809630197.56196952</v>
      </c>
      <c r="D3" s="976">
        <f t="shared" ref="D3:BJ3" si="0">+D5-D19-D28-D30-D32-D59-D61-D63-D65+D73</f>
        <v>-608867324.57975578</v>
      </c>
      <c r="E3" s="976">
        <f t="shared" si="0"/>
        <v>-732416844.93475652</v>
      </c>
      <c r="F3" s="976">
        <f t="shared" si="0"/>
        <v>-208109566.47828406</v>
      </c>
      <c r="G3" s="976">
        <f t="shared" si="0"/>
        <v>-2033835651.6316712</v>
      </c>
      <c r="H3" s="976">
        <f t="shared" si="0"/>
        <v>-3223046478.2310824</v>
      </c>
      <c r="I3" s="976">
        <f t="shared" si="0"/>
        <v>-2048256705.0697927</v>
      </c>
      <c r="J3" s="976">
        <f t="shared" si="0"/>
        <v>-59130203.97575748</v>
      </c>
      <c r="K3" s="976">
        <f t="shared" si="0"/>
        <v>-870171657.09997451</v>
      </c>
      <c r="L3" s="976">
        <f t="shared" si="0"/>
        <v>-1002652937.8261139</v>
      </c>
      <c r="M3" s="976">
        <f t="shared" si="0"/>
        <v>-1821832588.987349</v>
      </c>
      <c r="N3" s="976">
        <f t="shared" si="0"/>
        <v>-4154242738.5677752</v>
      </c>
      <c r="O3" s="976">
        <f t="shared" si="0"/>
        <v>-1990591244.7173257</v>
      </c>
      <c r="P3" s="976">
        <f t="shared" si="0"/>
        <v>-2192246645.876687</v>
      </c>
      <c r="Q3" s="976">
        <f t="shared" si="0"/>
        <v>-1702041047.0804801</v>
      </c>
      <c r="R3" s="976">
        <f t="shared" si="0"/>
        <v>379924008.84204048</v>
      </c>
      <c r="S3" s="976">
        <f t="shared" si="0"/>
        <v>-1336316554.2371161</v>
      </c>
      <c r="T3" s="976">
        <f t="shared" si="0"/>
        <v>-2256970842.4826498</v>
      </c>
      <c r="U3" s="976">
        <f t="shared" si="0"/>
        <v>-2585866070.5234442</v>
      </c>
      <c r="V3" s="976">
        <f t="shared" si="0"/>
        <v>281863473.65478945</v>
      </c>
      <c r="W3" s="976">
        <f t="shared" si="0"/>
        <v>-1623383466.8145998</v>
      </c>
      <c r="X3" s="976">
        <f t="shared" si="0"/>
        <v>-133427021.21909523</v>
      </c>
      <c r="Y3" s="976">
        <f t="shared" si="0"/>
        <v>-1132111134.4678013</v>
      </c>
      <c r="Z3" s="976">
        <f t="shared" si="0"/>
        <v>-3734247610.8456998</v>
      </c>
      <c r="AA3" s="976">
        <f t="shared" si="0"/>
        <v>-1044306033.4310619</v>
      </c>
      <c r="AB3" s="976">
        <f t="shared" si="0"/>
        <v>-2462471217.2771225</v>
      </c>
      <c r="AC3" s="976">
        <f t="shared" si="0"/>
        <v>-393462059.70145035</v>
      </c>
      <c r="AD3" s="976">
        <f t="shared" si="0"/>
        <v>703520195.18845797</v>
      </c>
      <c r="AE3" s="976">
        <f t="shared" si="0"/>
        <v>-1601025192.0697217</v>
      </c>
      <c r="AF3" s="976">
        <f t="shared" si="0"/>
        <v>-3207871398.1138873</v>
      </c>
      <c r="AG3" s="976">
        <f t="shared" si="0"/>
        <v>-2751398111.2183185</v>
      </c>
      <c r="AH3" s="976">
        <f t="shared" si="0"/>
        <v>1228354055.8563869</v>
      </c>
      <c r="AI3" s="976">
        <f t="shared" si="0"/>
        <v>-2112695336.111237</v>
      </c>
      <c r="AJ3" s="976">
        <f t="shared" si="0"/>
        <v>-628831128.54435825</v>
      </c>
      <c r="AK3" s="976">
        <f t="shared" si="0"/>
        <v>-1116034100.4949951</v>
      </c>
      <c r="AL3" s="976">
        <f t="shared" si="0"/>
        <v>-4309541560.7723598</v>
      </c>
      <c r="AM3" s="976">
        <f t="shared" si="0"/>
        <v>-553577447.06895065</v>
      </c>
      <c r="AN3" s="976">
        <f t="shared" si="0"/>
        <v>-1215992076.8080392</v>
      </c>
      <c r="AO3" s="976">
        <f t="shared" si="0"/>
        <v>-2602819049.3711753</v>
      </c>
      <c r="AP3" s="976">
        <f t="shared" si="0"/>
        <v>407123687.38758439</v>
      </c>
      <c r="AQ3" s="976">
        <f t="shared" si="0"/>
        <v>-924514027.71684647</v>
      </c>
      <c r="AR3" s="976">
        <f t="shared" si="0"/>
        <v>-2429103274.6334872</v>
      </c>
      <c r="AS3" s="976">
        <f t="shared" si="0"/>
        <v>-3405788138.7379527</v>
      </c>
      <c r="AT3" s="976">
        <f t="shared" si="0"/>
        <v>433746015.50582588</v>
      </c>
      <c r="AU3" s="976">
        <f t="shared" si="0"/>
        <v>-1802293891.5901518</v>
      </c>
      <c r="AV3" s="976">
        <f t="shared" si="0"/>
        <v>-491433684.19811463</v>
      </c>
      <c r="AW3" s="976">
        <f t="shared" si="0"/>
        <v>-1530971797.6238768</v>
      </c>
      <c r="AX3" s="976">
        <f t="shared" si="0"/>
        <v>-4634979262.1998777</v>
      </c>
      <c r="AY3" s="976">
        <f t="shared" si="0"/>
        <v>-1625952744.7128181</v>
      </c>
      <c r="AZ3" s="976">
        <f t="shared" si="0"/>
        <v>-3265888097.1975384</v>
      </c>
      <c r="BA3" s="976">
        <f t="shared" si="0"/>
        <v>-1395213210.7118063</v>
      </c>
      <c r="BB3" s="976">
        <f t="shared" si="0"/>
        <v>291198257.8140415</v>
      </c>
      <c r="BC3" s="976">
        <f t="shared" si="0"/>
        <v>-1779917945.526083</v>
      </c>
      <c r="BD3" s="976">
        <f t="shared" si="0"/>
        <v>-3130763703.6368103</v>
      </c>
      <c r="BE3" s="976">
        <f t="shared" si="0"/>
        <v>-3999212907.9428902</v>
      </c>
      <c r="BF3" s="976">
        <f t="shared" si="0"/>
        <v>465724415.87240112</v>
      </c>
      <c r="BG3" s="976">
        <f t="shared" si="0"/>
        <v>-2624254980.0895901</v>
      </c>
      <c r="BH3" s="976">
        <f t="shared" si="0"/>
        <v>-375027432.61497343</v>
      </c>
      <c r="BI3" s="976">
        <f t="shared" si="0"/>
        <v>-1441545853.5485756</v>
      </c>
      <c r="BJ3" s="976">
        <f t="shared" si="0"/>
        <v>-4800386313.3271618</v>
      </c>
      <c r="BK3" s="977">
        <f>+SUM(A3:BJ3)</f>
        <v>-95725212400.078857</v>
      </c>
      <c r="BL3" s="777"/>
      <c r="BM3" s="777"/>
      <c r="BN3" s="777"/>
      <c r="BO3" s="777"/>
      <c r="BP3" s="777"/>
      <c r="BQ3" s="777"/>
    </row>
    <row r="4" spans="1:69" ht="16.2" thickBot="1" x14ac:dyDescent="0.35">
      <c r="A4" s="50"/>
      <c r="B4" s="777"/>
      <c r="C4" s="978"/>
      <c r="D4" s="978"/>
      <c r="E4" s="978"/>
      <c r="F4" s="978"/>
      <c r="G4" s="978"/>
      <c r="H4" s="978"/>
      <c r="I4" s="978"/>
      <c r="J4" s="978"/>
      <c r="K4" s="978"/>
      <c r="L4" s="978"/>
      <c r="M4" s="978"/>
      <c r="N4" s="978"/>
      <c r="O4" s="978"/>
      <c r="P4" s="978"/>
      <c r="Q4" s="978"/>
      <c r="R4" s="978"/>
      <c r="S4" s="978"/>
      <c r="T4" s="978"/>
      <c r="U4" s="978"/>
      <c r="V4" s="978"/>
      <c r="W4" s="978"/>
      <c r="X4" s="978"/>
      <c r="Y4" s="978"/>
      <c r="Z4" s="978"/>
      <c r="AA4" s="978"/>
      <c r="AB4" s="978"/>
      <c r="AC4" s="978"/>
      <c r="AD4" s="978"/>
      <c r="AE4" s="978"/>
      <c r="AF4" s="978"/>
      <c r="AG4" s="978"/>
      <c r="AH4" s="978"/>
      <c r="AI4" s="978"/>
      <c r="AJ4" s="978"/>
      <c r="AK4" s="978"/>
      <c r="AL4" s="978"/>
      <c r="AM4" s="978"/>
      <c r="AN4" s="978"/>
      <c r="AO4" s="978"/>
      <c r="AP4" s="978"/>
      <c r="AQ4" s="978"/>
      <c r="AR4" s="978"/>
      <c r="AS4" s="978"/>
      <c r="AT4" s="978"/>
      <c r="AU4" s="978"/>
      <c r="AV4" s="978"/>
      <c r="AW4" s="978"/>
      <c r="AX4" s="978"/>
      <c r="AY4" s="978"/>
      <c r="AZ4" s="978"/>
      <c r="BA4" s="978"/>
      <c r="BB4" s="978"/>
      <c r="BC4" s="978"/>
      <c r="BD4" s="978"/>
      <c r="BE4" s="978"/>
      <c r="BF4" s="978"/>
      <c r="BG4" s="978"/>
      <c r="BH4" s="978"/>
      <c r="BI4" s="978"/>
      <c r="BJ4" s="978"/>
      <c r="BK4" s="977">
        <f t="shared" ref="BK4:BK67" si="1">+SUM(A4:BJ4)</f>
        <v>0</v>
      </c>
      <c r="BL4" s="777"/>
      <c r="BM4" s="777"/>
      <c r="BN4" s="777"/>
      <c r="BO4" s="777"/>
      <c r="BP4" s="777"/>
      <c r="BQ4" s="777"/>
    </row>
    <row r="5" spans="1:69" ht="16.2" thickBot="1" x14ac:dyDescent="0.35">
      <c r="A5" s="962" t="s">
        <v>845</v>
      </c>
      <c r="B5" s="777"/>
      <c r="C5" s="979">
        <f>+C7+C11</f>
        <v>1586064330.2385316</v>
      </c>
      <c r="D5" s="979">
        <f t="shared" ref="D5:BJ5" si="2">+D7+D11</f>
        <v>1832826849.9017372</v>
      </c>
      <c r="E5" s="979">
        <f t="shared" si="2"/>
        <v>2317062902.972477</v>
      </c>
      <c r="F5" s="979">
        <f t="shared" si="2"/>
        <v>2129762788.3526947</v>
      </c>
      <c r="G5" s="979">
        <f t="shared" si="2"/>
        <v>1642113720.496706</v>
      </c>
      <c r="H5" s="979">
        <f t="shared" si="2"/>
        <v>1596955088.5867913</v>
      </c>
      <c r="I5" s="979">
        <f t="shared" si="2"/>
        <v>1851905778.0616083</v>
      </c>
      <c r="J5" s="979">
        <f t="shared" si="2"/>
        <v>2368260652.0330105</v>
      </c>
      <c r="K5" s="979">
        <f t="shared" si="2"/>
        <v>2511080119.8421125</v>
      </c>
      <c r="L5" s="979">
        <f t="shared" si="2"/>
        <v>2210318201.0964007</v>
      </c>
      <c r="M5" s="979">
        <f t="shared" si="2"/>
        <v>1894567895.8548849</v>
      </c>
      <c r="N5" s="979">
        <f t="shared" si="2"/>
        <v>2021039010.471813</v>
      </c>
      <c r="O5" s="979">
        <f t="shared" si="2"/>
        <v>2504742833.4513712</v>
      </c>
      <c r="P5" s="979">
        <f t="shared" si="2"/>
        <v>3258361036.3188372</v>
      </c>
      <c r="Q5" s="979">
        <f t="shared" si="2"/>
        <v>3154768591.966382</v>
      </c>
      <c r="R5" s="979">
        <f t="shared" si="2"/>
        <v>3029812237.9899483</v>
      </c>
      <c r="S5" s="979">
        <f t="shared" si="2"/>
        <v>2635826794.1755686</v>
      </c>
      <c r="T5" s="979">
        <f t="shared" si="2"/>
        <v>2901928846.5224228</v>
      </c>
      <c r="U5" s="979">
        <f t="shared" si="2"/>
        <v>2932717886.7151756</v>
      </c>
      <c r="V5" s="979">
        <f t="shared" si="2"/>
        <v>3414645469.9470024</v>
      </c>
      <c r="W5" s="979">
        <f t="shared" si="2"/>
        <v>3667893634.4094067</v>
      </c>
      <c r="X5" s="979">
        <f t="shared" si="2"/>
        <v>3756662939.5766983</v>
      </c>
      <c r="Y5" s="979">
        <f t="shared" si="2"/>
        <v>3268050444.2902374</v>
      </c>
      <c r="Z5" s="979">
        <f t="shared" si="2"/>
        <v>3380926311.4166832</v>
      </c>
      <c r="AA5" s="979">
        <f t="shared" si="2"/>
        <v>3684424224.6955624</v>
      </c>
      <c r="AB5" s="979">
        <f t="shared" si="2"/>
        <v>3824239721.2209721</v>
      </c>
      <c r="AC5" s="979">
        <f t="shared" si="2"/>
        <v>5360619626.2560596</v>
      </c>
      <c r="AD5" s="979">
        <f t="shared" si="2"/>
        <v>3915199391.7336235</v>
      </c>
      <c r="AE5" s="979">
        <f t="shared" si="2"/>
        <v>3075519749.1656628</v>
      </c>
      <c r="AF5" s="979">
        <f t="shared" si="2"/>
        <v>3169077229.1569118</v>
      </c>
      <c r="AG5" s="979">
        <f t="shared" si="2"/>
        <v>3682170108.7497344</v>
      </c>
      <c r="AH5" s="979">
        <f t="shared" si="2"/>
        <v>4622587245.3085365</v>
      </c>
      <c r="AI5" s="979">
        <f t="shared" si="2"/>
        <v>4375883607.4913988</v>
      </c>
      <c r="AJ5" s="979">
        <f t="shared" si="2"/>
        <v>3705438431.5490294</v>
      </c>
      <c r="AK5" s="979">
        <f t="shared" si="2"/>
        <v>3598970307.4930477</v>
      </c>
      <c r="AL5" s="979">
        <f t="shared" si="2"/>
        <v>4007243140.9432392</v>
      </c>
      <c r="AM5" s="979">
        <f t="shared" si="2"/>
        <v>4173847456.3707075</v>
      </c>
      <c r="AN5" s="979">
        <f t="shared" si="2"/>
        <v>5179079089.2557049</v>
      </c>
      <c r="AO5" s="979">
        <f t="shared" si="2"/>
        <v>3208696571.5551209</v>
      </c>
      <c r="AP5" s="979">
        <f t="shared" si="2"/>
        <v>3626908714.8509207</v>
      </c>
      <c r="AQ5" s="979">
        <f t="shared" si="2"/>
        <v>3528439210.303072</v>
      </c>
      <c r="AR5" s="979">
        <f t="shared" si="2"/>
        <v>3577618029.7205753</v>
      </c>
      <c r="AS5" s="979">
        <f t="shared" si="2"/>
        <v>3832873570.040441</v>
      </c>
      <c r="AT5" s="979">
        <f t="shared" si="2"/>
        <v>4209401640.0487299</v>
      </c>
      <c r="AU5" s="979">
        <f t="shared" si="2"/>
        <v>4467267581.4095297</v>
      </c>
      <c r="AV5" s="979">
        <f t="shared" si="2"/>
        <v>3845710488.5029316</v>
      </c>
      <c r="AW5" s="979">
        <f t="shared" si="2"/>
        <v>3399388802.7830267</v>
      </c>
      <c r="AX5" s="979">
        <f t="shared" si="2"/>
        <v>3569228629.1370831</v>
      </c>
      <c r="AY5" s="979">
        <f t="shared" si="2"/>
        <v>4250148963.6653657</v>
      </c>
      <c r="AZ5" s="979">
        <f t="shared" si="2"/>
        <v>4614664821.1918468</v>
      </c>
      <c r="BA5" s="979">
        <f t="shared" si="2"/>
        <v>5076641249.3482237</v>
      </c>
      <c r="BB5" s="979">
        <f t="shared" si="2"/>
        <v>3894395430.9300313</v>
      </c>
      <c r="BC5" s="979">
        <f t="shared" si="2"/>
        <v>3212612502.1257715</v>
      </c>
      <c r="BD5" s="979">
        <f t="shared" si="2"/>
        <v>3722073080.9777012</v>
      </c>
      <c r="BE5" s="979">
        <f t="shared" si="2"/>
        <v>3656284098.0592866</v>
      </c>
      <c r="BF5" s="979">
        <f t="shared" si="2"/>
        <v>4422882335.0150089</v>
      </c>
      <c r="BG5" s="979">
        <f t="shared" si="2"/>
        <v>4644055456.0440731</v>
      </c>
      <c r="BH5" s="979">
        <f t="shared" si="2"/>
        <v>4670428393.3101768</v>
      </c>
      <c r="BI5" s="979">
        <f t="shared" si="2"/>
        <v>3999066940.7175565</v>
      </c>
      <c r="BJ5" s="979">
        <f t="shared" si="2"/>
        <v>4724526432.6481094</v>
      </c>
      <c r="BK5" s="977">
        <f t="shared" si="1"/>
        <v>206395906636.46323</v>
      </c>
      <c r="BL5" s="777"/>
      <c r="BM5" s="777"/>
      <c r="BN5" s="777"/>
      <c r="BO5" s="777"/>
      <c r="BP5" s="777"/>
      <c r="BQ5" s="777"/>
    </row>
    <row r="6" spans="1:69" ht="16.2" thickBot="1" x14ac:dyDescent="0.35">
      <c r="A6" s="50"/>
      <c r="B6" s="777"/>
      <c r="C6" s="978"/>
      <c r="D6" s="978"/>
      <c r="E6" s="978"/>
      <c r="F6" s="978"/>
      <c r="G6" s="978"/>
      <c r="H6" s="978"/>
      <c r="I6" s="978"/>
      <c r="J6" s="978"/>
      <c r="K6" s="978"/>
      <c r="L6" s="978"/>
      <c r="M6" s="978"/>
      <c r="N6" s="978"/>
      <c r="O6" s="978"/>
      <c r="P6" s="978"/>
      <c r="Q6" s="978"/>
      <c r="R6" s="978"/>
      <c r="S6" s="978"/>
      <c r="T6" s="978"/>
      <c r="U6" s="978"/>
      <c r="V6" s="978"/>
      <c r="W6" s="978"/>
      <c r="X6" s="978"/>
      <c r="Y6" s="978"/>
      <c r="Z6" s="978"/>
      <c r="AA6" s="978"/>
      <c r="AB6" s="978"/>
      <c r="AC6" s="978"/>
      <c r="AD6" s="978"/>
      <c r="AE6" s="978"/>
      <c r="AF6" s="978"/>
      <c r="AG6" s="978"/>
      <c r="AH6" s="978"/>
      <c r="AI6" s="978"/>
      <c r="AJ6" s="978"/>
      <c r="AK6" s="978"/>
      <c r="AL6" s="978"/>
      <c r="AM6" s="978"/>
      <c r="AN6" s="978"/>
      <c r="AO6" s="978"/>
      <c r="AP6" s="978"/>
      <c r="AQ6" s="978"/>
      <c r="AR6" s="978"/>
      <c r="AS6" s="978"/>
      <c r="AT6" s="978"/>
      <c r="AU6" s="978"/>
      <c r="AV6" s="978"/>
      <c r="AW6" s="978"/>
      <c r="AX6" s="978"/>
      <c r="AY6" s="978"/>
      <c r="AZ6" s="978"/>
      <c r="BA6" s="978"/>
      <c r="BB6" s="978"/>
      <c r="BC6" s="978"/>
      <c r="BD6" s="978"/>
      <c r="BE6" s="978"/>
      <c r="BF6" s="978"/>
      <c r="BG6" s="978"/>
      <c r="BH6" s="978"/>
      <c r="BI6" s="978"/>
      <c r="BJ6" s="978"/>
      <c r="BK6" s="977">
        <f t="shared" si="1"/>
        <v>0</v>
      </c>
      <c r="BL6" s="777"/>
      <c r="BM6" s="777"/>
      <c r="BN6" s="777"/>
      <c r="BO6" s="777"/>
      <c r="BP6" s="777"/>
      <c r="BQ6" s="777"/>
    </row>
    <row r="7" spans="1:69" ht="16.2" thickBot="1" x14ac:dyDescent="0.35">
      <c r="A7" s="774" t="s">
        <v>846</v>
      </c>
      <c r="B7" s="777"/>
      <c r="C7" s="980">
        <f>+C8+C9+C10</f>
        <v>1329825578.2385316</v>
      </c>
      <c r="D7" s="980">
        <f t="shared" ref="D7:BJ7" si="3">+D8+D9+D10</f>
        <v>1469772441.8388438</v>
      </c>
      <c r="E7" s="980">
        <f t="shared" si="3"/>
        <v>1878823337.9600449</v>
      </c>
      <c r="F7" s="980">
        <f t="shared" si="3"/>
        <v>1582391795.908535</v>
      </c>
      <c r="G7" s="980">
        <f t="shared" si="3"/>
        <v>1367435855.4439526</v>
      </c>
      <c r="H7" s="980">
        <f t="shared" si="3"/>
        <v>1349761523.2080984</v>
      </c>
      <c r="I7" s="980">
        <f t="shared" si="3"/>
        <v>1517445852.5923066</v>
      </c>
      <c r="J7" s="980">
        <f t="shared" si="3"/>
        <v>1930683757.4386868</v>
      </c>
      <c r="K7" s="980">
        <f t="shared" si="3"/>
        <v>2112120667.6328425</v>
      </c>
      <c r="L7" s="980">
        <f t="shared" si="3"/>
        <v>1752448130.4780736</v>
      </c>
      <c r="M7" s="980">
        <f t="shared" si="3"/>
        <v>1567564826.4039116</v>
      </c>
      <c r="N7" s="980">
        <f t="shared" si="3"/>
        <v>1740378498.8230028</v>
      </c>
      <c r="O7" s="980">
        <f t="shared" si="3"/>
        <v>2049457981.7730365</v>
      </c>
      <c r="P7" s="980">
        <f t="shared" si="3"/>
        <v>2446590182.3249426</v>
      </c>
      <c r="Q7" s="980">
        <f t="shared" si="3"/>
        <v>2445344555.9952259</v>
      </c>
      <c r="R7" s="980">
        <f t="shared" si="3"/>
        <v>1713608833.3995695</v>
      </c>
      <c r="S7" s="980">
        <f t="shared" si="3"/>
        <v>1467670660.2303357</v>
      </c>
      <c r="T7" s="980">
        <f t="shared" si="3"/>
        <v>1537333676.7749979</v>
      </c>
      <c r="U7" s="980">
        <f t="shared" si="3"/>
        <v>1682517115.2758138</v>
      </c>
      <c r="V7" s="980">
        <f t="shared" si="3"/>
        <v>2023160116.9093561</v>
      </c>
      <c r="W7" s="980">
        <f t="shared" si="3"/>
        <v>2219663934.851963</v>
      </c>
      <c r="X7" s="980">
        <f t="shared" si="3"/>
        <v>1930171697.88727</v>
      </c>
      <c r="Y7" s="980">
        <f t="shared" si="3"/>
        <v>1699689138.4909627</v>
      </c>
      <c r="Z7" s="980">
        <f t="shared" si="3"/>
        <v>1939181001.3942242</v>
      </c>
      <c r="AA7" s="980">
        <f t="shared" si="3"/>
        <v>2296488765.7002096</v>
      </c>
      <c r="AB7" s="980">
        <f t="shared" si="3"/>
        <v>2262455152.2651539</v>
      </c>
      <c r="AC7" s="980">
        <f t="shared" si="3"/>
        <v>3325068724.2524056</v>
      </c>
      <c r="AD7" s="980">
        <f t="shared" si="3"/>
        <v>1686500080.6765394</v>
      </c>
      <c r="AE7" s="980">
        <f t="shared" si="3"/>
        <v>1599950072.7402437</v>
      </c>
      <c r="AF7" s="980">
        <f t="shared" si="3"/>
        <v>1615844161.4561167</v>
      </c>
      <c r="AG7" s="980">
        <f t="shared" si="3"/>
        <v>1975447772.612318</v>
      </c>
      <c r="AH7" s="980">
        <f t="shared" si="3"/>
        <v>2486809551.9439392</v>
      </c>
      <c r="AI7" s="980">
        <f t="shared" si="3"/>
        <v>2317734483.7671604</v>
      </c>
      <c r="AJ7" s="980">
        <f t="shared" si="3"/>
        <v>1867610416.3193133</v>
      </c>
      <c r="AK7" s="980">
        <f t="shared" si="3"/>
        <v>1903107550.5457785</v>
      </c>
      <c r="AL7" s="980">
        <f t="shared" si="3"/>
        <v>2226751655.6769834</v>
      </c>
      <c r="AM7" s="980">
        <f t="shared" si="3"/>
        <v>2129081207.9311924</v>
      </c>
      <c r="AN7" s="980">
        <f t="shared" si="3"/>
        <v>2919058547.3652315</v>
      </c>
      <c r="AO7" s="980">
        <f t="shared" si="3"/>
        <v>1314674243.4219127</v>
      </c>
      <c r="AP7" s="980">
        <f t="shared" si="3"/>
        <v>1966911321.4477954</v>
      </c>
      <c r="AQ7" s="980">
        <f t="shared" si="3"/>
        <v>1605808558.9450846</v>
      </c>
      <c r="AR7" s="980">
        <f t="shared" si="3"/>
        <v>1569277102.0137405</v>
      </c>
      <c r="AS7" s="980">
        <f t="shared" si="3"/>
        <v>1666648586.0119023</v>
      </c>
      <c r="AT7" s="980">
        <f t="shared" si="3"/>
        <v>2197183481.4190507</v>
      </c>
      <c r="AU7" s="980">
        <f t="shared" si="3"/>
        <v>2571396053.2462931</v>
      </c>
      <c r="AV7" s="980">
        <f t="shared" si="3"/>
        <v>2168902517.1342745</v>
      </c>
      <c r="AW7" s="980">
        <f t="shared" si="3"/>
        <v>1795449354.3947616</v>
      </c>
      <c r="AX7" s="980">
        <f t="shared" si="3"/>
        <v>1967765494.1152956</v>
      </c>
      <c r="AY7" s="980">
        <f t="shared" si="3"/>
        <v>2559870199.6998072</v>
      </c>
      <c r="AZ7" s="980">
        <f t="shared" si="3"/>
        <v>2675982820.3289137</v>
      </c>
      <c r="BA7" s="980">
        <f t="shared" si="3"/>
        <v>2993284886.1913614</v>
      </c>
      <c r="BB7" s="980">
        <f t="shared" si="3"/>
        <v>2046797710.2116857</v>
      </c>
      <c r="BC7" s="980">
        <f t="shared" si="3"/>
        <v>1767489873.5228693</v>
      </c>
      <c r="BD7" s="980">
        <f t="shared" si="3"/>
        <v>1831032554.019376</v>
      </c>
      <c r="BE7" s="980">
        <f t="shared" si="3"/>
        <v>1836356353.058358</v>
      </c>
      <c r="BF7" s="980">
        <f t="shared" si="3"/>
        <v>2192243049.0608768</v>
      </c>
      <c r="BG7" s="980">
        <f t="shared" si="3"/>
        <v>2663490623.2579651</v>
      </c>
      <c r="BH7" s="980">
        <f t="shared" si="3"/>
        <v>2344037046.0322914</v>
      </c>
      <c r="BI7" s="980">
        <f t="shared" si="3"/>
        <v>1958219616.1782732</v>
      </c>
      <c r="BJ7" s="980">
        <f t="shared" si="3"/>
        <v>2292521784.5788412</v>
      </c>
      <c r="BK7" s="977">
        <f t="shared" si="1"/>
        <v>119350292532.81787</v>
      </c>
      <c r="BL7" s="777"/>
      <c r="BM7" s="777"/>
      <c r="BN7" s="777"/>
      <c r="BO7" s="777"/>
      <c r="BP7" s="777"/>
      <c r="BQ7" s="777"/>
    </row>
    <row r="8" spans="1:69" ht="15.6" x14ac:dyDescent="0.3">
      <c r="A8" s="949" t="s">
        <v>847</v>
      </c>
      <c r="B8" s="777"/>
      <c r="C8" s="978">
        <f>+Cálculos!O36+Cálculos!O113+Cálculos!O188</f>
        <v>571203984.19394886</v>
      </c>
      <c r="D8" s="978">
        <f>+Cálculos!P36+Cálculos!P113+Cálculos!P188</f>
        <v>766952797.02534223</v>
      </c>
      <c r="E8" s="978">
        <f>+Cálculos!Q36+Cálculos!Q113+Cálculos!Q188</f>
        <v>902935812.2034986</v>
      </c>
      <c r="F8" s="978">
        <f>+Cálculos!R36+Cálculos!R113+Cálculos!R188</f>
        <v>742862591.62163603</v>
      </c>
      <c r="G8" s="978">
        <f>+Cálculos!S36+Cálculos!S113+Cálculos!S188</f>
        <v>585750823.06445456</v>
      </c>
      <c r="H8" s="978">
        <f>+Cálculos!T36+Cálculos!T113+Cálculos!T188</f>
        <v>555437884.55813026</v>
      </c>
      <c r="I8" s="978">
        <f>+Cálculos!U36+Cálculos!U113+Cálculos!U188</f>
        <v>562664714.45065045</v>
      </c>
      <c r="J8" s="978">
        <f>+Cálculos!V36+Cálculos!V113+Cálculos!V188</f>
        <v>795227922.09464633</v>
      </c>
      <c r="K8" s="978">
        <f>+Cálculos!W36+Cálculos!W113+Cálculos!W188</f>
        <v>995657112.51039994</v>
      </c>
      <c r="L8" s="978">
        <f>+Cálculos!X36+Cálculos!X113+Cálculos!X188</f>
        <v>817080375.88458264</v>
      </c>
      <c r="M8" s="978">
        <f>+Cálculos!Y36+Cálculos!Y113+Cálculos!Y188</f>
        <v>634826655.60846353</v>
      </c>
      <c r="N8" s="978">
        <f>+Cálculos!Z36+Cálculos!Z113+Cálculos!Z188</f>
        <v>710606474.35797298</v>
      </c>
      <c r="O8" s="978">
        <f>+Cálculos!AA36+Cálculos!AA113+Cálculos!AA188</f>
        <v>791159457.89609253</v>
      </c>
      <c r="P8" s="978">
        <f>+Cálculos!AB36+Cálculos!AB113+Cálculos!AB188</f>
        <v>960778398.7412864</v>
      </c>
      <c r="Q8" s="978">
        <f>+Cálculos!AC36+Cálculos!AC113+Cálculos!AC188</f>
        <v>1367340367.9884984</v>
      </c>
      <c r="R8" s="978">
        <f>+Cálculos!AD36+Cálculos!AD113+Cálculos!AD188</f>
        <v>767681157.5615927</v>
      </c>
      <c r="S8" s="978">
        <f>+Cálculos!AE36+Cálculos!AE113+Cálculos!AE188</f>
        <v>628393566.62000692</v>
      </c>
      <c r="T8" s="978">
        <f>+Cálculos!AF36+Cálculos!AF113+Cálculos!AF188</f>
        <v>589697088.58686233</v>
      </c>
      <c r="U8" s="978">
        <f>+Cálculos!AG36+Cálculos!AG113+Cálculos!AG188</f>
        <v>639885400.30788624</v>
      </c>
      <c r="V8" s="978">
        <f>+Cálculos!AH36+Cálculos!AH113+Cálculos!AH188</f>
        <v>907361556.83761787</v>
      </c>
      <c r="W8" s="978">
        <f>+Cálculos!AI36+Cálculos!AI113+Cálculos!AI188</f>
        <v>1047359253.6669477</v>
      </c>
      <c r="X8" s="978">
        <f>+Cálculos!AJ36+Cálculos!AJ113+Cálculos!AJ188</f>
        <v>837204640.55091333</v>
      </c>
      <c r="Y8" s="978">
        <f>+Cálculos!AK36+Cálculos!AK113+Cálculos!AK188</f>
        <v>695847450.44531858</v>
      </c>
      <c r="Z8" s="978">
        <f>+Cálculos!AL36+Cálculos!AL113+Cálculos!AL188</f>
        <v>780609067.99941313</v>
      </c>
      <c r="AA8" s="978">
        <f>+Cálculos!AM36+Cálculos!AM113+Cálculos!AM188</f>
        <v>859670988.76399016</v>
      </c>
      <c r="AB8" s="978">
        <f>+Cálculos!AN36+Cálculos!AN113+Cálculos!AN188</f>
        <v>1121572563.8713775</v>
      </c>
      <c r="AC8" s="978">
        <f>+Cálculos!AO36+Cálculos!AO113+Cálculos!AO188</f>
        <v>1814566901.8935394</v>
      </c>
      <c r="AD8" s="978">
        <f>+Cálculos!AP36+Cálculos!AP113+Cálculos!AP188</f>
        <v>694984816.9790957</v>
      </c>
      <c r="AE8" s="978">
        <f>+Cálculos!AQ36+Cálculos!AQ113+Cálculos!AQ188</f>
        <v>669759554.60937929</v>
      </c>
      <c r="AF8" s="978">
        <f>+Cálculos!AR36+Cálculos!AR113+Cálculos!AR188</f>
        <v>601961402.32728148</v>
      </c>
      <c r="AG8" s="978">
        <f>+Cálculos!AS36+Cálculos!AS113+Cálculos!AS188</f>
        <v>840759445.19483805</v>
      </c>
      <c r="AH8" s="978">
        <f>+Cálculos!AT36+Cálculos!AT113+Cálculos!AT188</f>
        <v>1214864301.4578567</v>
      </c>
      <c r="AI8" s="978">
        <f>+Cálculos!AU36+Cálculos!AU113+Cálculos!AU188</f>
        <v>1037489805.3789423</v>
      </c>
      <c r="AJ8" s="978">
        <f>+Cálculos!AV36+Cálculos!AV113+Cálculos!AV188</f>
        <v>725479861.25656188</v>
      </c>
      <c r="AK8" s="978">
        <f>+Cálculos!AW36+Cálculos!AW113+Cálculos!AW188</f>
        <v>807580027.46059132</v>
      </c>
      <c r="AL8" s="978">
        <f>+Cálculos!AX36+Cálculos!AX113+Cálculos!AX188</f>
        <v>916195483.36426902</v>
      </c>
      <c r="AM8" s="978">
        <f>+Cálculos!AY36+Cálculos!AY113+Cálculos!AY188</f>
        <v>968955496.27808714</v>
      </c>
      <c r="AN8" s="978">
        <f>+Cálculos!AZ36+Cálculos!AZ113+Cálculos!AZ188</f>
        <v>1605804569.2001212</v>
      </c>
      <c r="AO8" s="978">
        <f>+Cálculos!BA36+Cálculos!BA113+Cálculos!BA188</f>
        <v>514770120.95937872</v>
      </c>
      <c r="AP8" s="978">
        <f>+Cálculos!BB36+Cálculos!BB113+Cálculos!BB188</f>
        <v>804836445.11649609</v>
      </c>
      <c r="AQ8" s="978">
        <f>+Cálculos!BC36+Cálculos!BC113+Cálculos!BC188</f>
        <v>683783727.05631626</v>
      </c>
      <c r="AR8" s="978">
        <f>+Cálculos!BD36+Cálculos!BD113+Cálculos!BD188</f>
        <v>634849355.64540446</v>
      </c>
      <c r="AS8" s="978">
        <f>+Cálculos!BE36+Cálculos!BE113+Cálculos!BE188</f>
        <v>736235573.96428144</v>
      </c>
      <c r="AT8" s="978">
        <f>+Cálculos!BF36+Cálculos!BF113+Cálculos!BF188</f>
        <v>1050644205.9511179</v>
      </c>
      <c r="AU8" s="978">
        <f>+Cálculos!BG36+Cálculos!BG113+Cálculos!BG188</f>
        <v>1121868564.5308244</v>
      </c>
      <c r="AV8" s="978">
        <f>+Cálculos!BH36+Cálculos!BH113+Cálculos!BH188</f>
        <v>869520725.06161273</v>
      </c>
      <c r="AW8" s="978">
        <f>+Cálculos!BI36+Cálculos!BI113+Cálculos!BI188</f>
        <v>773795129.06011987</v>
      </c>
      <c r="AX8" s="978">
        <f>+Cálculos!BJ36+Cálculos!BJ113+Cálculos!BJ188</f>
        <v>870920312.62256098</v>
      </c>
      <c r="AY8" s="978">
        <f>+Cálculos!BK36+Cálculos!BK113+Cálculos!BK188</f>
        <v>949239023.69343531</v>
      </c>
      <c r="AZ8" s="978">
        <f>+Cálculos!BL36+Cálculos!BL113+Cálculos!BL188</f>
        <v>1324959226.6889868</v>
      </c>
      <c r="BA8" s="978">
        <f>+Cálculos!BM36+Cálculos!BM113+Cálculos!BM188</f>
        <v>874803835.24124777</v>
      </c>
      <c r="BB8" s="978">
        <f>+Cálculos!BN36+Cálculos!BN113+Cálculos!BN188</f>
        <v>955776561.58976603</v>
      </c>
      <c r="BC8" s="978">
        <f>+Cálculos!BO36+Cálculos!BO113+Cálculos!BO188</f>
        <v>736672522.690763</v>
      </c>
      <c r="BD8" s="978">
        <f>+Cálculos!BP36+Cálculos!BP113+Cálculos!BP188</f>
        <v>703021530.37503254</v>
      </c>
      <c r="BE8" s="978">
        <f>+Cálculos!BQ36+Cálculos!BQ113+Cálculos!BQ188</f>
        <v>679682552.49583375</v>
      </c>
      <c r="BF8" s="978">
        <f>+Cálculos!BR36+Cálculos!BR113+Cálculos!BR188</f>
        <v>956234177.45575666</v>
      </c>
      <c r="BG8" s="978">
        <f>+Cálculos!BS36+Cálculos!BS113+Cálculos!BS188</f>
        <v>1267251355.1597068</v>
      </c>
      <c r="BH8" s="978">
        <f>+Cálculos!BT36+Cálculos!BT113+Cálculos!BT188</f>
        <v>1056302516.413586</v>
      </c>
      <c r="BI8" s="978">
        <f>+Cálculos!BU36+Cálculos!BU113+Cálculos!BU188</f>
        <v>786351252.98323405</v>
      </c>
      <c r="BJ8" s="978">
        <f>+Cálculos!BV36+Cálculos!BV113+Cálculos!BV188</f>
        <v>878318312.10194969</v>
      </c>
      <c r="BK8" s="977">
        <f t="shared" si="1"/>
        <v>51764006799.669495</v>
      </c>
      <c r="BL8" s="777"/>
      <c r="BM8" s="777"/>
      <c r="BN8" s="777"/>
      <c r="BO8" s="777"/>
      <c r="BP8" s="777"/>
      <c r="BQ8" s="777"/>
    </row>
    <row r="9" spans="1:69" ht="15.6" x14ac:dyDescent="0.3">
      <c r="A9" s="949" t="s">
        <v>848</v>
      </c>
      <c r="B9" s="777"/>
      <c r="C9" s="978">
        <f>+Cálculos!O60+Cálculos!O136+Cálculos!O211</f>
        <v>438736096.70747799</v>
      </c>
      <c r="D9" s="978">
        <f>+Cálculos!P60+Cálculos!P136+Cálculos!P211</f>
        <v>346659283.7743274</v>
      </c>
      <c r="E9" s="978">
        <f>+Cálculos!Q60+Cálculos!Q136+Cálculos!Q211</f>
        <v>716598415.4582969</v>
      </c>
      <c r="F9" s="978">
        <f>+Cálculos!R60+Cálculos!R136+Cálculos!R211</f>
        <v>403828694.45959508</v>
      </c>
      <c r="G9" s="978">
        <f>+Cálculos!S60+Cálculos!S136+Cálculos!S211</f>
        <v>390971963.56605607</v>
      </c>
      <c r="H9" s="978">
        <f>+Cálculos!T60+Cálculos!T136+Cálculos!T211</f>
        <v>373934660.47673672</v>
      </c>
      <c r="I9" s="978">
        <f>+Cálculos!U60+Cálculos!U136+Cálculos!U211</f>
        <v>473387021.41510272</v>
      </c>
      <c r="J9" s="978">
        <f>+Cálculos!V60+Cálculos!V136+Cálculos!V211</f>
        <v>639383098.13928175</v>
      </c>
      <c r="K9" s="978">
        <f>+Cálculos!W60+Cálculos!W136+Cálculos!W211</f>
        <v>605537609.62812471</v>
      </c>
      <c r="L9" s="978">
        <f>+Cálculos!X60+Cálculos!X136+Cálculos!X211</f>
        <v>447748676.89208031</v>
      </c>
      <c r="M9" s="978">
        <f>+Cálculos!Y60+Cálculos!Y136+Cálculos!Y211</f>
        <v>465101994.41291392</v>
      </c>
      <c r="N9" s="978">
        <f>+Cálculos!Z60+Cálculos!Z136+Cálculos!Z211</f>
        <v>556323690.95614088</v>
      </c>
      <c r="O9" s="978">
        <f>+Cálculos!AA60+Cálculos!AA136+Cálculos!AA211</f>
        <v>616995135.31038082</v>
      </c>
      <c r="P9" s="978">
        <f>+Cálculos!AB60+Cálculos!AB136+Cálculos!AB211</f>
        <v>1021749014.5375005</v>
      </c>
      <c r="Q9" s="978">
        <f>+Cálculos!AC60+Cálculos!AC136+Cálculos!AC211</f>
        <v>327700014.583812</v>
      </c>
      <c r="R9" s="978">
        <f>+Cálculos!AD60+Cálculos!AD136+Cálculos!AD211</f>
        <v>492746970.27102953</v>
      </c>
      <c r="S9" s="978">
        <f>+Cálculos!AE60+Cálculos!AE136+Cálculos!AE211</f>
        <v>422395245.4945817</v>
      </c>
      <c r="T9" s="978">
        <f>+Cálculos!AF60+Cálculos!AF136+Cálculos!AF211</f>
        <v>506193783.71998274</v>
      </c>
      <c r="U9" s="978">
        <f>+Cálculos!AG60+Cálculos!AG136+Cálculos!AG211</f>
        <v>514162639.02088952</v>
      </c>
      <c r="V9" s="978">
        <f>+Cálculos!AH60+Cálculos!AH136+Cálculos!AH211</f>
        <v>537500010.67923629</v>
      </c>
      <c r="W9" s="978">
        <f>+Cálculos!AI60+Cálculos!AI136+Cálculos!AI211</f>
        <v>624250828.48293042</v>
      </c>
      <c r="X9" s="978">
        <f>+Cálculos!AJ60+Cálculos!AJ136+Cálculos!AJ211</f>
        <v>595816930.66081131</v>
      </c>
      <c r="Y9" s="978">
        <f>+Cálculos!AK60+Cálculos!AK136+Cálculos!AK211</f>
        <v>502948090.23290879</v>
      </c>
      <c r="Z9" s="978">
        <f>+Cálculos!AL60+Cálculos!AL136+Cálculos!AL211</f>
        <v>629499800.97072506</v>
      </c>
      <c r="AA9" s="978">
        <f>+Cálculos!AM60+Cálculos!AM136+Cálculos!AM211</f>
        <v>658862553.33166289</v>
      </c>
      <c r="AB9" s="978">
        <f>+Cálculos!AN60+Cálculos!AN136+Cálculos!AN211</f>
        <v>528120772.00666779</v>
      </c>
      <c r="AC9" s="978">
        <f>+Cálculos!AO60+Cálculos!AO136+Cálculos!AO211</f>
        <v>938050329.96454048</v>
      </c>
      <c r="AD9" s="978">
        <f>+Cálculos!AP60+Cálculos!AP136+Cálculos!AP211</f>
        <v>495827887.88304245</v>
      </c>
      <c r="AE9" s="978">
        <f>+Cálculos!AQ60+Cálculos!AQ136+Cálculos!AQ211</f>
        <v>454520948.29249465</v>
      </c>
      <c r="AF9" s="978">
        <f>+Cálculos!AR60+Cálculos!AR136+Cálculos!AR211</f>
        <v>506133179.3475306</v>
      </c>
      <c r="AG9" s="978">
        <f>+Cálculos!AS60+Cálculos!AS136+Cálculos!AS211</f>
        <v>586224766.63354659</v>
      </c>
      <c r="AH9" s="978">
        <f>+Cálculos!AT60+Cálculos!AT136+Cálculos!AT211</f>
        <v>672408059.11991417</v>
      </c>
      <c r="AI9" s="978">
        <f>+Cálculos!AU60+Cálculos!AU136+Cálculos!AU211</f>
        <v>672606186.65642452</v>
      </c>
      <c r="AJ9" s="978">
        <f>+Cálculos!AV60+Cálculos!AV136+Cálculos!AV211</f>
        <v>580637825.81005085</v>
      </c>
      <c r="AK9" s="978">
        <f>+Cálculos!AW60+Cálculos!AW136+Cálculos!AW211</f>
        <v>555221817.72274852</v>
      </c>
      <c r="AL9" s="978">
        <f>+Cálculos!AX60+Cálculos!AX136+Cálculos!AX211</f>
        <v>676387027.80890274</v>
      </c>
      <c r="AM9" s="978">
        <f>+Cálculos!AY60+Cálculos!AY136+Cálculos!AY211</f>
        <v>636980888.37727547</v>
      </c>
      <c r="AN9" s="978">
        <f>+Cálculos!AZ60+Cálculos!AZ136+Cálculos!AZ211</f>
        <v>586155501.13489699</v>
      </c>
      <c r="AO9" s="978">
        <f>+Cálculos!BA60+Cálculos!BA136+Cálculos!BA211</f>
        <v>332588537.0862844</v>
      </c>
      <c r="AP9" s="978">
        <f>+Cálculos!BB60+Cálculos!BB136+Cálculos!BB211</f>
        <v>636183230.59143591</v>
      </c>
      <c r="AQ9" s="978">
        <f>+Cálculos!BC60+Cálculos!BC136+Cálculos!BC211</f>
        <v>455891255.28230047</v>
      </c>
      <c r="AR9" s="978">
        <f>+Cálculos!BD60+Cálculos!BD136+Cálculos!BD211</f>
        <v>447134162.77374005</v>
      </c>
      <c r="AS9" s="978">
        <f>+Cálculos!BE60+Cálculos!BE136+Cálculos!BE211</f>
        <v>388288533.80696648</v>
      </c>
      <c r="AT9" s="978">
        <f>+Cálculos!BF60+Cálculos!BF136+Cálculos!BF211</f>
        <v>571141311.18673217</v>
      </c>
      <c r="AU9" s="978">
        <f>+Cálculos!BG60+Cálculos!BG136+Cálculos!BG211</f>
        <v>827509606.39328468</v>
      </c>
      <c r="AV9" s="978">
        <f>+Cálculos!BH60+Cálculos!BH136+Cálculos!BH211</f>
        <v>713279890.05038583</v>
      </c>
      <c r="AW9" s="978">
        <f>+Cálculos!BI60+Cálculos!BI136+Cálculos!BI211</f>
        <v>478855564.23950422</v>
      </c>
      <c r="AX9" s="978">
        <f>+Cálculos!BJ60+Cálculos!BJ136+Cálculos!BJ211</f>
        <v>546664981.55718553</v>
      </c>
      <c r="AY9" s="978">
        <f>+Cálculos!BK60+Cálculos!BK136+Cálculos!BK211</f>
        <v>886603460.4922998</v>
      </c>
      <c r="AZ9" s="978">
        <f>+Cálculos!BL60+Cálculos!BL136+Cálculos!BL211</f>
        <v>992227929.93440056</v>
      </c>
      <c r="BA9" s="978">
        <f>+Cálculos!BM60+Cálculos!BM136+Cálculos!BM211</f>
        <v>1569181384.2591863</v>
      </c>
      <c r="BB9" s="978">
        <f>+Cálculos!BN60+Cálculos!BN136+Cálculos!BN211</f>
        <v>481957350.92875016</v>
      </c>
      <c r="BC9" s="978">
        <f>+Cálculos!BO60+Cálculos!BO136+Cálculos!BO211</f>
        <v>516000145.18961239</v>
      </c>
      <c r="BD9" s="978">
        <f>+Cálculos!BP60+Cálculos!BP136+Cálculos!BP211</f>
        <v>646983675.66278839</v>
      </c>
      <c r="BE9" s="978">
        <f>+Cálculos!BQ60+Cálculos!BQ136+Cálculos!BQ211</f>
        <v>691887722.83479619</v>
      </c>
      <c r="BF9" s="978">
        <f>+Cálculos!BR60+Cálculos!BR136+Cálculos!BR211</f>
        <v>665261754.13657248</v>
      </c>
      <c r="BG9" s="978">
        <f>+Cálculos!BS60+Cálculos!BS136+Cálculos!BS211</f>
        <v>654733092.76056957</v>
      </c>
      <c r="BH9" s="978">
        <f>+Cálculos!BT60+Cálculos!BT136+Cálculos!BT211</f>
        <v>618279601.38607848</v>
      </c>
      <c r="BI9" s="978">
        <f>+Cálculos!BU60+Cálculos!BU136+Cálculos!BU211</f>
        <v>633790295.73918092</v>
      </c>
      <c r="BJ9" s="978">
        <f>+Cálculos!BV60+Cálculos!BV136+Cálculos!BV211</f>
        <v>864411253.1656214</v>
      </c>
      <c r="BK9" s="977">
        <f t="shared" si="1"/>
        <v>35817162153.398293</v>
      </c>
      <c r="BL9" s="777"/>
      <c r="BM9" s="777"/>
      <c r="BN9" s="777"/>
      <c r="BO9" s="777"/>
      <c r="BP9" s="777"/>
      <c r="BQ9" s="777"/>
    </row>
    <row r="10" spans="1:69" ht="16.2" thickBot="1" x14ac:dyDescent="0.35">
      <c r="A10" s="950" t="s">
        <v>849</v>
      </c>
      <c r="B10" s="777"/>
      <c r="C10" s="978">
        <f>+Cálculos!O84+Cálculos!O159+Cálculos!O234</f>
        <v>319885497.33710486</v>
      </c>
      <c r="D10" s="978">
        <f>+Cálculos!P84+Cálculos!P159+Cálculos!P234</f>
        <v>356160361.03917396</v>
      </c>
      <c r="E10" s="978">
        <f>+Cálculos!Q84+Cálculos!Q159+Cálculos!Q234</f>
        <v>259289110.29824919</v>
      </c>
      <c r="F10" s="978">
        <f>+Cálculos!R84+Cálculos!R159+Cálculos!R234</f>
        <v>435700509.82730401</v>
      </c>
      <c r="G10" s="978">
        <f>+Cálculos!S84+Cálculos!S159+Cálculos!S234</f>
        <v>390713068.81344187</v>
      </c>
      <c r="H10" s="978">
        <f>+Cálculos!T84+Cálculos!T159+Cálculos!T234</f>
        <v>420388978.17323136</v>
      </c>
      <c r="I10" s="978">
        <f>+Cálculos!U84+Cálculos!U159+Cálculos!U234</f>
        <v>481394116.7265535</v>
      </c>
      <c r="J10" s="978">
        <f>+Cálculos!V84+Cálculos!V159+Cálculos!V234</f>
        <v>496072737.20475864</v>
      </c>
      <c r="K10" s="978">
        <f>+Cálculos!W84+Cálculos!W159+Cálculos!W234</f>
        <v>510925945.49431813</v>
      </c>
      <c r="L10" s="978">
        <f>+Cálculos!X84+Cálculos!X159+Cálculos!X234</f>
        <v>487619077.70141089</v>
      </c>
      <c r="M10" s="978">
        <f>+Cálculos!Y84+Cálculos!Y159+Cálculos!Y234</f>
        <v>467636176.38253403</v>
      </c>
      <c r="N10" s="978">
        <f>+Cálculos!Z84+Cálculos!Z159+Cálculos!Z234</f>
        <v>473448333.50888896</v>
      </c>
      <c r="O10" s="978">
        <f>+Cálculos!AA84+Cálculos!AA159+Cálculos!AA234</f>
        <v>641303388.56656325</v>
      </c>
      <c r="P10" s="978">
        <f>+Cálculos!AB84+Cálculos!AB159+Cálculos!AB234</f>
        <v>464062769.04615593</v>
      </c>
      <c r="Q10" s="978">
        <f>+Cálculos!AC84+Cálculos!AC159+Cálculos!AC234</f>
        <v>750304173.4229157</v>
      </c>
      <c r="R10" s="978">
        <f>+Cálculos!AD84+Cálculos!AD159+Cálculos!AD234</f>
        <v>453180705.56694734</v>
      </c>
      <c r="S10" s="978">
        <f>+Cálculos!AE84+Cálculos!AE159+Cálculos!AE234</f>
        <v>416881848.11574709</v>
      </c>
      <c r="T10" s="978">
        <f>+Cálculos!AF84+Cálculos!AF159+Cálculos!AF234</f>
        <v>441442804.46815276</v>
      </c>
      <c r="U10" s="978">
        <f>+Cálculos!AG84+Cálculos!AG159+Cálculos!AG234</f>
        <v>528469075.94703788</v>
      </c>
      <c r="V10" s="978">
        <f>+Cálculos!AH84+Cálculos!AH159+Cálculos!AH234</f>
        <v>578298549.39250183</v>
      </c>
      <c r="W10" s="978">
        <f>+Cálculos!AI84+Cálculos!AI159+Cálculos!AI234</f>
        <v>548053852.7020849</v>
      </c>
      <c r="X10" s="978">
        <f>+Cálculos!AJ84+Cálculos!AJ159+Cálculos!AJ234</f>
        <v>497150126.67554522</v>
      </c>
      <c r="Y10" s="978">
        <f>+Cálculos!AK84+Cálculos!AK159+Cálculos!AK234</f>
        <v>500893597.81273532</v>
      </c>
      <c r="Z10" s="978">
        <f>+Cálculos!AL84+Cálculos!AL159+Cálculos!AL234</f>
        <v>529072132.42408609</v>
      </c>
      <c r="AA10" s="978">
        <f>+Cálculos!AM84+Cálculos!AM159+Cálculos!AM234</f>
        <v>777955223.6045568</v>
      </c>
      <c r="AB10" s="978">
        <f>+Cálculos!AN84+Cálculos!AN159+Cálculos!AN234</f>
        <v>612761816.3871088</v>
      </c>
      <c r="AC10" s="978">
        <f>+Cálculos!AO84+Cálculos!AO159+Cálculos!AO234</f>
        <v>572451492.39432573</v>
      </c>
      <c r="AD10" s="978">
        <f>+Cálculos!AP84+Cálculos!AP159+Cálculos!AP234</f>
        <v>495687375.81440103</v>
      </c>
      <c r="AE10" s="978">
        <f>+Cálculos!AQ84+Cálculos!AQ159+Cálculos!AQ234</f>
        <v>475669569.83836961</v>
      </c>
      <c r="AF10" s="978">
        <f>+Cálculos!AR84+Cálculos!AR159+Cálculos!AR234</f>
        <v>507749579.7813046</v>
      </c>
      <c r="AG10" s="978">
        <f>+Cálculos!AS84+Cálculos!AS159+Cálculos!AS234</f>
        <v>548463560.7839334</v>
      </c>
      <c r="AH10" s="978">
        <f>+Cálculos!AT84+Cálculos!AT159+Cálculos!AT234</f>
        <v>599537191.3661685</v>
      </c>
      <c r="AI10" s="978">
        <f>+Cálculos!AU84+Cálculos!AU159+Cálculos!AU234</f>
        <v>607638491.73179352</v>
      </c>
      <c r="AJ10" s="978">
        <f>+Cálculos!AV84+Cálculos!AV159+Cálculos!AV234</f>
        <v>561492729.25270057</v>
      </c>
      <c r="AK10" s="978">
        <f>+Cálculos!AW84+Cálculos!AW159+Cálculos!AW234</f>
        <v>540305705.36243868</v>
      </c>
      <c r="AL10" s="978">
        <f>+Cálculos!AX84+Cálculos!AX159+Cálculos!AX234</f>
        <v>634169144.50381148</v>
      </c>
      <c r="AM10" s="978">
        <f>+Cálculos!AY84+Cálculos!AY159+Cálculos!AY234</f>
        <v>523144823.27582991</v>
      </c>
      <c r="AN10" s="978">
        <f>+Cálculos!AZ84+Cálculos!AZ159+Cálculos!AZ234</f>
        <v>727098477.03021359</v>
      </c>
      <c r="AO10" s="978">
        <f>+Cálculos!BA84+Cálculos!BA159+Cálculos!BA234</f>
        <v>467315585.37624961</v>
      </c>
      <c r="AP10" s="978">
        <f>+Cálculos!BB84+Cálculos!BB159+Cálculos!BB234</f>
        <v>525891645.73986334</v>
      </c>
      <c r="AQ10" s="978">
        <f>+Cálculos!BC84+Cálculos!BC159+Cálculos!BC234</f>
        <v>466133576.60646772</v>
      </c>
      <c r="AR10" s="978">
        <f>+Cálculos!BD84+Cálculos!BD159+Cálculos!BD234</f>
        <v>487293583.59459597</v>
      </c>
      <c r="AS10" s="978">
        <f>+Cálculos!BE84+Cálculos!BE159+Cálculos!BE234</f>
        <v>542124478.24065447</v>
      </c>
      <c r="AT10" s="978">
        <f>+Cálculos!BF84+Cálculos!BF159+Cálculos!BF234</f>
        <v>575397964.28120065</v>
      </c>
      <c r="AU10" s="978">
        <f>+Cálculos!BG84+Cálculos!BG159+Cálculos!BG234</f>
        <v>622017882.32218385</v>
      </c>
      <c r="AV10" s="978">
        <f>+Cálculos!BH84+Cálculos!BH159+Cálculos!BH234</f>
        <v>586101902.02227616</v>
      </c>
      <c r="AW10" s="978">
        <f>+Cálculos!BI84+Cálculos!BI159+Cálculos!BI234</f>
        <v>542798661.0951376</v>
      </c>
      <c r="AX10" s="978">
        <f>+Cálculos!BJ84+Cálculos!BJ159+Cálculos!BJ234</f>
        <v>550180199.93554902</v>
      </c>
      <c r="AY10" s="978">
        <f>+Cálculos!BK84+Cálculos!BK159+Cálculos!BK234</f>
        <v>724027715.51407218</v>
      </c>
      <c r="AZ10" s="978">
        <f>+Cálculos!BL84+Cálculos!BL159+Cálculos!BL234</f>
        <v>358795663.70552635</v>
      </c>
      <c r="BA10" s="978">
        <f>+Cálculos!BM84+Cálculos!BM159+Cálculos!BM234</f>
        <v>549299666.69092727</v>
      </c>
      <c r="BB10" s="978">
        <f>+Cálculos!BN84+Cálculos!BN159+Cálculos!BN234</f>
        <v>609063797.69316959</v>
      </c>
      <c r="BC10" s="978">
        <f>+Cálculos!BO84+Cálculos!BO159+Cálculos!BO234</f>
        <v>514817205.64249396</v>
      </c>
      <c r="BD10" s="978">
        <f>+Cálculos!BP84+Cálculos!BP159+Cálculos!BP234</f>
        <v>481027347.98155528</v>
      </c>
      <c r="BE10" s="978">
        <f>+Cálculos!BQ84+Cálculos!BQ159+Cálculos!BQ234</f>
        <v>464786077.72772813</v>
      </c>
      <c r="BF10" s="978">
        <f>+Cálculos!BR84+Cálculos!BR159+Cálculos!BR234</f>
        <v>570747117.46854806</v>
      </c>
      <c r="BG10" s="978">
        <f>+Cálculos!BS84+Cálculos!BS159+Cálculos!BS234</f>
        <v>741506175.3376888</v>
      </c>
      <c r="BH10" s="978">
        <f>+Cálculos!BT84+Cálculos!BT159+Cálculos!BT234</f>
        <v>669454928.23262668</v>
      </c>
      <c r="BI10" s="978">
        <f>+Cálculos!BU84+Cálculos!BU159+Cálculos!BU234</f>
        <v>538078067.45585811</v>
      </c>
      <c r="BJ10" s="978">
        <f>+Cálculos!BV84+Cálculos!BV159+Cálculos!BV234</f>
        <v>549792219.31127012</v>
      </c>
      <c r="BK10" s="977">
        <f t="shared" si="1"/>
        <v>31769123579.75005</v>
      </c>
      <c r="BL10" s="777"/>
      <c r="BM10" s="777"/>
      <c r="BN10" s="777"/>
      <c r="BO10" s="777"/>
      <c r="BP10" s="777"/>
      <c r="BQ10" s="777"/>
    </row>
    <row r="11" spans="1:69" ht="16.2" thickBot="1" x14ac:dyDescent="0.35">
      <c r="A11" s="943" t="s">
        <v>850</v>
      </c>
      <c r="B11" s="777"/>
      <c r="C11" s="981">
        <f>+C12+C15</f>
        <v>256238752</v>
      </c>
      <c r="D11" s="981">
        <f t="shared" ref="D11:BJ11" si="4">+D12+D15</f>
        <v>363054408.06289345</v>
      </c>
      <c r="E11" s="981">
        <f t="shared" si="4"/>
        <v>438239565.01243186</v>
      </c>
      <c r="F11" s="981">
        <f t="shared" si="4"/>
        <v>547370992.44415975</v>
      </c>
      <c r="G11" s="981">
        <f t="shared" si="4"/>
        <v>274677865.05275345</v>
      </c>
      <c r="H11" s="981">
        <f t="shared" si="4"/>
        <v>247193565.37869278</v>
      </c>
      <c r="I11" s="981">
        <f t="shared" si="4"/>
        <v>334459925.46930182</v>
      </c>
      <c r="J11" s="981">
        <f t="shared" si="4"/>
        <v>437576894.59432369</v>
      </c>
      <c r="K11" s="981">
        <f t="shared" si="4"/>
        <v>398959452.20927012</v>
      </c>
      <c r="L11" s="981">
        <f t="shared" si="4"/>
        <v>457870070.61832702</v>
      </c>
      <c r="M11" s="981">
        <f t="shared" si="4"/>
        <v>327003069.45097327</v>
      </c>
      <c r="N11" s="981">
        <f t="shared" si="4"/>
        <v>280660511.64881015</v>
      </c>
      <c r="O11" s="981">
        <f t="shared" si="4"/>
        <v>455284851.67833471</v>
      </c>
      <c r="P11" s="981">
        <f t="shared" si="4"/>
        <v>811770853.99389482</v>
      </c>
      <c r="Q11" s="981">
        <f t="shared" si="4"/>
        <v>709424035.97115624</v>
      </c>
      <c r="R11" s="981">
        <f t="shared" si="4"/>
        <v>1316203404.5903788</v>
      </c>
      <c r="S11" s="981">
        <f t="shared" si="4"/>
        <v>1168156133.9452329</v>
      </c>
      <c r="T11" s="981">
        <f t="shared" si="4"/>
        <v>1364595169.7474246</v>
      </c>
      <c r="U11" s="981">
        <f t="shared" si="4"/>
        <v>1250200771.439362</v>
      </c>
      <c r="V11" s="981">
        <f t="shared" si="4"/>
        <v>1391485353.0376463</v>
      </c>
      <c r="W11" s="981">
        <f t="shared" si="4"/>
        <v>1448229699.5574434</v>
      </c>
      <c r="X11" s="981">
        <f t="shared" si="4"/>
        <v>1826491241.6894281</v>
      </c>
      <c r="Y11" s="981">
        <f t="shared" si="4"/>
        <v>1568361305.7992749</v>
      </c>
      <c r="Z11" s="981">
        <f t="shared" si="4"/>
        <v>1441745310.0224593</v>
      </c>
      <c r="AA11" s="981">
        <f t="shared" si="4"/>
        <v>1387935458.995353</v>
      </c>
      <c r="AB11" s="981">
        <f t="shared" si="4"/>
        <v>1561784568.9558182</v>
      </c>
      <c r="AC11" s="981">
        <f t="shared" si="4"/>
        <v>2035550902.003654</v>
      </c>
      <c r="AD11" s="981">
        <f t="shared" si="4"/>
        <v>2228699311.0570841</v>
      </c>
      <c r="AE11" s="981">
        <f t="shared" si="4"/>
        <v>1475569676.4254191</v>
      </c>
      <c r="AF11" s="981">
        <f t="shared" si="4"/>
        <v>1553233067.7007954</v>
      </c>
      <c r="AG11" s="981">
        <f t="shared" si="4"/>
        <v>1706722336.1374164</v>
      </c>
      <c r="AH11" s="981">
        <f t="shared" si="4"/>
        <v>2135777693.3645968</v>
      </c>
      <c r="AI11" s="981">
        <f t="shared" si="4"/>
        <v>2058149123.7242384</v>
      </c>
      <c r="AJ11" s="981">
        <f t="shared" si="4"/>
        <v>1837828015.2297161</v>
      </c>
      <c r="AK11" s="981">
        <f t="shared" si="4"/>
        <v>1695862756.9472694</v>
      </c>
      <c r="AL11" s="981">
        <f t="shared" si="4"/>
        <v>1780491485.2662561</v>
      </c>
      <c r="AM11" s="981">
        <f t="shared" si="4"/>
        <v>2044766248.4395154</v>
      </c>
      <c r="AN11" s="981">
        <f t="shared" si="4"/>
        <v>2260020541.8904734</v>
      </c>
      <c r="AO11" s="981">
        <f t="shared" si="4"/>
        <v>1894022328.1332083</v>
      </c>
      <c r="AP11" s="981">
        <f t="shared" si="4"/>
        <v>1659997393.4031255</v>
      </c>
      <c r="AQ11" s="981">
        <f t="shared" si="4"/>
        <v>1922630651.3579876</v>
      </c>
      <c r="AR11" s="981">
        <f t="shared" si="4"/>
        <v>2008340927.7068346</v>
      </c>
      <c r="AS11" s="981">
        <f t="shared" si="4"/>
        <v>2166224984.0285387</v>
      </c>
      <c r="AT11" s="981">
        <f t="shared" si="4"/>
        <v>2012218158.6296794</v>
      </c>
      <c r="AU11" s="981">
        <f t="shared" si="4"/>
        <v>1895871528.1632364</v>
      </c>
      <c r="AV11" s="981">
        <f t="shared" si="4"/>
        <v>1676807971.3686574</v>
      </c>
      <c r="AW11" s="981">
        <f t="shared" si="4"/>
        <v>1603939448.3882651</v>
      </c>
      <c r="AX11" s="981">
        <f t="shared" si="4"/>
        <v>1601463135.0217876</v>
      </c>
      <c r="AY11" s="981">
        <f t="shared" si="4"/>
        <v>1690278763.9655585</v>
      </c>
      <c r="AZ11" s="981">
        <f t="shared" si="4"/>
        <v>1938682000.8629327</v>
      </c>
      <c r="BA11" s="981">
        <f t="shared" si="4"/>
        <v>2083356363.1568623</v>
      </c>
      <c r="BB11" s="981">
        <f t="shared" si="4"/>
        <v>1847597720.7183456</v>
      </c>
      <c r="BC11" s="981">
        <f t="shared" si="4"/>
        <v>1445122628.6029019</v>
      </c>
      <c r="BD11" s="981">
        <f t="shared" si="4"/>
        <v>1891040526.9583249</v>
      </c>
      <c r="BE11" s="981">
        <f t="shared" si="4"/>
        <v>1819927745.0009286</v>
      </c>
      <c r="BF11" s="981">
        <f t="shared" si="4"/>
        <v>2230639285.9541321</v>
      </c>
      <c r="BG11" s="981">
        <f t="shared" si="4"/>
        <v>1980564832.7861078</v>
      </c>
      <c r="BH11" s="981">
        <f t="shared" si="4"/>
        <v>2326391347.2778854</v>
      </c>
      <c r="BI11" s="981">
        <f t="shared" si="4"/>
        <v>2040847324.5392833</v>
      </c>
      <c r="BJ11" s="981">
        <f t="shared" si="4"/>
        <v>2432004648.0692682</v>
      </c>
      <c r="BK11" s="977">
        <f t="shared" si="1"/>
        <v>87045614103.645447</v>
      </c>
      <c r="BL11" s="777"/>
      <c r="BM11" s="777"/>
      <c r="BN11" s="777"/>
      <c r="BO11" s="777"/>
      <c r="BP11" s="777"/>
      <c r="BQ11" s="777"/>
    </row>
    <row r="12" spans="1:69" ht="15.6" x14ac:dyDescent="0.3">
      <c r="A12" s="951" t="s">
        <v>851</v>
      </c>
      <c r="B12" s="777"/>
      <c r="C12" s="982">
        <f>+C13+C14</f>
        <v>256238752</v>
      </c>
      <c r="D12" s="982">
        <f t="shared" ref="D12:BJ12" si="5">+D13+D14</f>
        <v>363054408.06289345</v>
      </c>
      <c r="E12" s="982">
        <f t="shared" si="5"/>
        <v>438239565.01243186</v>
      </c>
      <c r="F12" s="982">
        <f t="shared" si="5"/>
        <v>547370992.44415975</v>
      </c>
      <c r="G12" s="982">
        <f t="shared" si="5"/>
        <v>274677865.05275345</v>
      </c>
      <c r="H12" s="982">
        <f t="shared" si="5"/>
        <v>247193565.37869278</v>
      </c>
      <c r="I12" s="982">
        <f t="shared" si="5"/>
        <v>334459925.46930182</v>
      </c>
      <c r="J12" s="982">
        <f t="shared" si="5"/>
        <v>437576894.59432369</v>
      </c>
      <c r="K12" s="982">
        <f t="shared" si="5"/>
        <v>398959452.20927012</v>
      </c>
      <c r="L12" s="982">
        <f t="shared" si="5"/>
        <v>457870070.61832702</v>
      </c>
      <c r="M12" s="982">
        <f t="shared" si="5"/>
        <v>327003069.45097327</v>
      </c>
      <c r="N12" s="982">
        <f t="shared" si="5"/>
        <v>280660511.64881015</v>
      </c>
      <c r="O12" s="982">
        <f t="shared" si="5"/>
        <v>377728585.01166809</v>
      </c>
      <c r="P12" s="982">
        <f t="shared" si="5"/>
        <v>637841687.32722819</v>
      </c>
      <c r="Q12" s="982">
        <f t="shared" si="5"/>
        <v>450888485.9711563</v>
      </c>
      <c r="R12" s="982">
        <f t="shared" si="5"/>
        <v>674110004.59037888</v>
      </c>
      <c r="S12" s="982">
        <f t="shared" si="5"/>
        <v>572367217.27856612</v>
      </c>
      <c r="T12" s="982">
        <f t="shared" si="5"/>
        <v>577780894.7474246</v>
      </c>
      <c r="U12" s="982">
        <f t="shared" si="5"/>
        <v>587985863.10602856</v>
      </c>
      <c r="V12" s="982">
        <f t="shared" si="5"/>
        <v>509275019.70431292</v>
      </c>
      <c r="W12" s="982">
        <f t="shared" si="5"/>
        <v>674323449.55744338</v>
      </c>
      <c r="X12" s="982">
        <f t="shared" si="5"/>
        <v>761034641.68942797</v>
      </c>
      <c r="Y12" s="982">
        <f t="shared" si="5"/>
        <v>679039322.46594167</v>
      </c>
      <c r="Z12" s="982">
        <f t="shared" si="5"/>
        <v>611872760.02245915</v>
      </c>
      <c r="AA12" s="982">
        <f t="shared" si="5"/>
        <v>709406347.99535298</v>
      </c>
      <c r="AB12" s="982">
        <f t="shared" si="5"/>
        <v>635285837.70248485</v>
      </c>
      <c r="AC12" s="982">
        <f t="shared" si="5"/>
        <v>972419261.92365384</v>
      </c>
      <c r="AD12" s="982">
        <f t="shared" si="5"/>
        <v>1097484811.3770843</v>
      </c>
      <c r="AE12" s="982">
        <f t="shared" si="5"/>
        <v>492694931.55875242</v>
      </c>
      <c r="AF12" s="982">
        <f t="shared" si="5"/>
        <v>496025911.3541286</v>
      </c>
      <c r="AG12" s="982">
        <f t="shared" si="5"/>
        <v>549145190.21741617</v>
      </c>
      <c r="AH12" s="982">
        <f t="shared" si="5"/>
        <v>725638309.51126337</v>
      </c>
      <c r="AI12" s="982">
        <f t="shared" si="5"/>
        <v>774666452.65757179</v>
      </c>
      <c r="AJ12" s="982">
        <f t="shared" si="5"/>
        <v>676113374.77638268</v>
      </c>
      <c r="AK12" s="982">
        <f t="shared" si="5"/>
        <v>542120042.28060281</v>
      </c>
      <c r="AL12" s="982">
        <f t="shared" si="5"/>
        <v>593591996.53292274</v>
      </c>
      <c r="AM12" s="982">
        <f t="shared" si="5"/>
        <v>744241399.2395153</v>
      </c>
      <c r="AN12" s="982">
        <f t="shared" si="5"/>
        <v>963729182.89714026</v>
      </c>
      <c r="AO12" s="982">
        <f t="shared" si="5"/>
        <v>862309676.66480815</v>
      </c>
      <c r="AP12" s="982">
        <f t="shared" si="5"/>
        <v>517421304.93149877</v>
      </c>
      <c r="AQ12" s="982">
        <f t="shared" si="5"/>
        <v>580792020.61628771</v>
      </c>
      <c r="AR12" s="982">
        <f t="shared" si="5"/>
        <v>543516736.3887713</v>
      </c>
      <c r="AS12" s="982">
        <f t="shared" si="5"/>
        <v>635100801.75084853</v>
      </c>
      <c r="AT12" s="982">
        <f t="shared" si="5"/>
        <v>598778985.14455271</v>
      </c>
      <c r="AU12" s="982">
        <f t="shared" si="5"/>
        <v>590777794.53743291</v>
      </c>
      <c r="AV12" s="982">
        <f t="shared" si="5"/>
        <v>459265122.59094721</v>
      </c>
      <c r="AW12" s="982">
        <f t="shared" si="5"/>
        <v>461414229.07703161</v>
      </c>
      <c r="AX12" s="982">
        <f t="shared" si="5"/>
        <v>524939337.38644087</v>
      </c>
      <c r="AY12" s="982">
        <f t="shared" si="5"/>
        <v>590728481.4355669</v>
      </c>
      <c r="AZ12" s="982">
        <f t="shared" si="5"/>
        <v>623942047.91652441</v>
      </c>
      <c r="BA12" s="982">
        <f t="shared" si="5"/>
        <v>690439204.82200742</v>
      </c>
      <c r="BB12" s="982">
        <f t="shared" si="5"/>
        <v>604400270.77486253</v>
      </c>
      <c r="BC12" s="982">
        <f t="shared" si="5"/>
        <v>462555427.17038065</v>
      </c>
      <c r="BD12" s="982">
        <f t="shared" si="5"/>
        <v>537601784.84165621</v>
      </c>
      <c r="BE12" s="982">
        <f t="shared" si="5"/>
        <v>585163477.20226216</v>
      </c>
      <c r="BF12" s="982">
        <f t="shared" si="5"/>
        <v>633699097.56658506</v>
      </c>
      <c r="BG12" s="982">
        <f t="shared" si="5"/>
        <v>616481267.41376543</v>
      </c>
      <c r="BH12" s="982">
        <f t="shared" si="5"/>
        <v>658727786.27706742</v>
      </c>
      <c r="BI12" s="982">
        <f t="shared" si="5"/>
        <v>634916056.49271786</v>
      </c>
      <c r="BJ12" s="982">
        <f t="shared" si="5"/>
        <v>675684871.3384639</v>
      </c>
      <c r="BK12" s="977">
        <f t="shared" si="1"/>
        <v>34538771835.778725</v>
      </c>
      <c r="BL12" s="777"/>
      <c r="BM12" s="777"/>
      <c r="BN12" s="777"/>
      <c r="BO12" s="777"/>
      <c r="BP12" s="777"/>
      <c r="BQ12" s="777"/>
    </row>
    <row r="13" spans="1:69" ht="15.6" x14ac:dyDescent="0.3">
      <c r="A13" s="889" t="s">
        <v>852</v>
      </c>
      <c r="B13" s="777"/>
      <c r="C13" s="978">
        <f>+Cálculos!O277</f>
        <v>256238752</v>
      </c>
      <c r="D13" s="978">
        <f>+Cálculos!P277</f>
        <v>363054408.06289345</v>
      </c>
      <c r="E13" s="978">
        <f>+Cálculos!Q277</f>
        <v>438239565.01243186</v>
      </c>
      <c r="F13" s="978">
        <f>+Cálculos!R277</f>
        <v>547370992.44415975</v>
      </c>
      <c r="G13" s="978">
        <f>+Cálculos!S277</f>
        <v>274677865.05275345</v>
      </c>
      <c r="H13" s="978">
        <f>+Cálculos!T277</f>
        <v>247193565.37869278</v>
      </c>
      <c r="I13" s="978">
        <f>+Cálculos!U277</f>
        <v>334459925.46930182</v>
      </c>
      <c r="J13" s="978">
        <f>+Cálculos!V277</f>
        <v>437576894.59432369</v>
      </c>
      <c r="K13" s="978">
        <f>+Cálculos!W277</f>
        <v>398959452.20927012</v>
      </c>
      <c r="L13" s="978">
        <f>+Cálculos!X277</f>
        <v>457870070.61832702</v>
      </c>
      <c r="M13" s="978">
        <f>+Cálculos!Y277</f>
        <v>327003069.45097327</v>
      </c>
      <c r="N13" s="978">
        <f>+Cálculos!Z277</f>
        <v>280660511.64881015</v>
      </c>
      <c r="O13" s="978">
        <f>+Cálculos!AA277</f>
        <v>377728585.01166809</v>
      </c>
      <c r="P13" s="978">
        <f>+Cálculos!AB277</f>
        <v>581531927.32722819</v>
      </c>
      <c r="Q13" s="978">
        <f>+Cálculos!AC277</f>
        <v>297708965.9711563</v>
      </c>
      <c r="R13" s="978">
        <f>+Cálculos!AD277</f>
        <v>469494164.59037888</v>
      </c>
      <c r="S13" s="978">
        <f>+Cálculos!AE277</f>
        <v>301713457.27856612</v>
      </c>
      <c r="T13" s="978">
        <f>+Cálculos!AF277</f>
        <v>329996734.7474246</v>
      </c>
      <c r="U13" s="978">
        <f>+Cálculos!AG277</f>
        <v>314904743.10602862</v>
      </c>
      <c r="V13" s="978">
        <f>+Cálculos!AH277</f>
        <v>247756619.70431295</v>
      </c>
      <c r="W13" s="978">
        <f>+Cálculos!AI277</f>
        <v>373592889.55744344</v>
      </c>
      <c r="X13" s="978">
        <f>+Cálculos!AJ277</f>
        <v>484914641.68942797</v>
      </c>
      <c r="Y13" s="978">
        <f>+Cálculos!AK277</f>
        <v>399999002.46594167</v>
      </c>
      <c r="Z13" s="978">
        <f>+Cálculos!AL277</f>
        <v>341824280.02245915</v>
      </c>
      <c r="AA13" s="978">
        <f>+Cálculos!AM277</f>
        <v>397518667.9953531</v>
      </c>
      <c r="AB13" s="978">
        <f>+Cálculos!AN277</f>
        <v>384842439.30248487</v>
      </c>
      <c r="AC13" s="978">
        <f>+Cálculos!AO277</f>
        <v>660222307.55565393</v>
      </c>
      <c r="AD13" s="978">
        <f>+Cálculos!AP277</f>
        <v>739989800.04908419</v>
      </c>
      <c r="AE13" s="978">
        <f>+Cálculos!AQ277</f>
        <v>251188880.48675242</v>
      </c>
      <c r="AF13" s="978">
        <f>+Cálculos!AR277</f>
        <v>228849338.93812859</v>
      </c>
      <c r="AG13" s="978">
        <f>+Cálculos!AS277</f>
        <v>278948357.96141618</v>
      </c>
      <c r="AH13" s="978">
        <f>+Cálculos!AT277</f>
        <v>396025035.91126335</v>
      </c>
      <c r="AI13" s="978">
        <f>+Cálculos!AU277</f>
        <v>447297282.7375719</v>
      </c>
      <c r="AJ13" s="978">
        <f>+Cálculos!AV277</f>
        <v>347849937.97638273</v>
      </c>
      <c r="AK13" s="978">
        <f>+Cálculos!AW277</f>
        <v>271902962.47260284</v>
      </c>
      <c r="AL13" s="978">
        <f>+Cálculos!AX277</f>
        <v>310467102.3249228</v>
      </c>
      <c r="AM13" s="978">
        <f>+Cálculos!AY277</f>
        <v>422718102.53295523</v>
      </c>
      <c r="AN13" s="978">
        <f>+Cálculos!AZ277</f>
        <v>559619874.1288842</v>
      </c>
      <c r="AO13" s="978">
        <f>+Cálculos!BA277</f>
        <v>572451391.54736817</v>
      </c>
      <c r="AP13" s="978">
        <f>+Cálculos!BB277</f>
        <v>341177865.38103473</v>
      </c>
      <c r="AQ13" s="978">
        <f>+Cálculos!BC277</f>
        <v>259770809.20585567</v>
      </c>
      <c r="AR13" s="978">
        <f>+Cálculos!BD277</f>
        <v>272531599.4415713</v>
      </c>
      <c r="AS13" s="978">
        <f>+Cálculos!BE277</f>
        <v>319425430.00966442</v>
      </c>
      <c r="AT13" s="978">
        <f>+Cálculos!BF277</f>
        <v>343674408.18199271</v>
      </c>
      <c r="AU13" s="978">
        <f>+Cálculos!BG277</f>
        <v>309322567.46082497</v>
      </c>
      <c r="AV13" s="978">
        <f>+Cálculos!BH277</f>
        <v>240516564.05833918</v>
      </c>
      <c r="AW13" s="978">
        <f>+Cálculos!BI277</f>
        <v>220497516.75191158</v>
      </c>
      <c r="AX13" s="978">
        <f>+Cálculos!BJ277</f>
        <v>300130929.51085681</v>
      </c>
      <c r="AY13" s="978">
        <f>+Cálculos!BK277</f>
        <v>375823880.15505481</v>
      </c>
      <c r="AZ13" s="978">
        <f>+Cálculos!BL277</f>
        <v>414068998.94370389</v>
      </c>
      <c r="BA13" s="978">
        <f>+Cálculos!BM277</f>
        <v>374577328.82984108</v>
      </c>
      <c r="BB13" s="978">
        <f>+Cálculos!BN277</f>
        <v>249325229.71178669</v>
      </c>
      <c r="BC13" s="978">
        <f>+Cálculos!BO277</f>
        <v>209691117.11170036</v>
      </c>
      <c r="BD13" s="978">
        <f>+Cálculos!BP277</f>
        <v>257340480.42361432</v>
      </c>
      <c r="BE13" s="978">
        <f>+Cálculos!BQ277</f>
        <v>303463763.36496049</v>
      </c>
      <c r="BF13" s="978">
        <f>+Cálculos!BR277</f>
        <v>314782220.39076889</v>
      </c>
      <c r="BG13" s="978">
        <f>+Cálculos!BS277</f>
        <v>332334913.25585341</v>
      </c>
      <c r="BH13" s="978">
        <f>+Cálculos!BT277</f>
        <v>335704048.56308407</v>
      </c>
      <c r="BI13" s="978">
        <f>+Cálculos!BU277</f>
        <v>327956797.80691743</v>
      </c>
      <c r="BJ13" s="978">
        <f>+Cálculos!BV277</f>
        <v>329888558.33264613</v>
      </c>
      <c r="BK13" s="977">
        <f t="shared" si="1"/>
        <v>21586367592.226788</v>
      </c>
      <c r="BL13" s="777"/>
      <c r="BM13" s="777"/>
      <c r="BN13" s="777"/>
      <c r="BO13" s="777"/>
      <c r="BP13" s="777"/>
      <c r="BQ13" s="777"/>
    </row>
    <row r="14" spans="1:69" ht="15.6" x14ac:dyDescent="0.3">
      <c r="A14" s="889" t="s">
        <v>853</v>
      </c>
      <c r="B14" s="777"/>
      <c r="C14" s="978">
        <f>+Cálculos!O320</f>
        <v>0</v>
      </c>
      <c r="D14" s="978">
        <f>+Cálculos!P320</f>
        <v>0</v>
      </c>
      <c r="E14" s="978">
        <f>+Cálculos!Q320</f>
        <v>0</v>
      </c>
      <c r="F14" s="978">
        <f>+Cálculos!R320</f>
        <v>0</v>
      </c>
      <c r="G14" s="978">
        <f>+Cálculos!S320</f>
        <v>0</v>
      </c>
      <c r="H14" s="978">
        <f>+Cálculos!T320</f>
        <v>0</v>
      </c>
      <c r="I14" s="978">
        <f>+Cálculos!U320</f>
        <v>0</v>
      </c>
      <c r="J14" s="978">
        <f>+Cálculos!V320</f>
        <v>0</v>
      </c>
      <c r="K14" s="978">
        <f>+Cálculos!W320</f>
        <v>0</v>
      </c>
      <c r="L14" s="978">
        <f>+Cálculos!X320</f>
        <v>0</v>
      </c>
      <c r="M14" s="978">
        <f>+Cálculos!Y320</f>
        <v>0</v>
      </c>
      <c r="N14" s="978">
        <f>+Cálculos!Z320</f>
        <v>0</v>
      </c>
      <c r="O14" s="978">
        <f>+Cálculos!AA320</f>
        <v>0</v>
      </c>
      <c r="P14" s="978">
        <f>+Cálculos!AB320</f>
        <v>56309759.999999993</v>
      </c>
      <c r="Q14" s="978">
        <f>+Cálculos!AC320</f>
        <v>153179520</v>
      </c>
      <c r="R14" s="978">
        <f>+Cálculos!AD320</f>
        <v>204615840</v>
      </c>
      <c r="S14" s="978">
        <f>+Cálculos!AE320</f>
        <v>270653759.99999994</v>
      </c>
      <c r="T14" s="978">
        <f>+Cálculos!AF320</f>
        <v>247784160</v>
      </c>
      <c r="U14" s="978">
        <f>+Cálculos!AG320</f>
        <v>273081119.99999994</v>
      </c>
      <c r="V14" s="978">
        <f>+Cálculos!AH320</f>
        <v>261518400</v>
      </c>
      <c r="W14" s="978">
        <f>+Cálculos!AI320</f>
        <v>300730559.99999994</v>
      </c>
      <c r="X14" s="978">
        <f>+Cálculos!AJ320</f>
        <v>276120000</v>
      </c>
      <c r="Y14" s="978">
        <f>+Cálculos!AK320</f>
        <v>279040319.99999994</v>
      </c>
      <c r="Z14" s="978">
        <f>+Cálculos!AL320</f>
        <v>270048480</v>
      </c>
      <c r="AA14" s="978">
        <f>+Cálculos!AM320</f>
        <v>311887679.99999994</v>
      </c>
      <c r="AB14" s="978">
        <f>+Cálculos!AN320</f>
        <v>250443398.39999998</v>
      </c>
      <c r="AC14" s="978">
        <f>+Cálculos!AO320</f>
        <v>312196954.36799997</v>
      </c>
      <c r="AD14" s="978">
        <f>+Cálculos!AP320</f>
        <v>357495011.32800001</v>
      </c>
      <c r="AE14" s="978">
        <f>+Cálculos!AQ320</f>
        <v>241506051.07199997</v>
      </c>
      <c r="AF14" s="978">
        <f>+Cálculos!AR320</f>
        <v>267176572.41600001</v>
      </c>
      <c r="AG14" s="978">
        <f>+Cálculos!AS320</f>
        <v>270196832.25599998</v>
      </c>
      <c r="AH14" s="978">
        <f>+Cálculos!AT320</f>
        <v>329613273.59999996</v>
      </c>
      <c r="AI14" s="978">
        <f>+Cálculos!AU320</f>
        <v>327369169.91999996</v>
      </c>
      <c r="AJ14" s="978">
        <f>+Cálculos!AV320</f>
        <v>328263436.79999995</v>
      </c>
      <c r="AK14" s="978">
        <f>+Cálculos!AW320</f>
        <v>270217079.80799997</v>
      </c>
      <c r="AL14" s="978">
        <f>+Cálculos!AX320</f>
        <v>283124894.208</v>
      </c>
      <c r="AM14" s="978">
        <f>+Cálculos!AY320</f>
        <v>321523296.70656002</v>
      </c>
      <c r="AN14" s="978">
        <f>+Cálculos!AZ320</f>
        <v>404109308.76825601</v>
      </c>
      <c r="AO14" s="978">
        <f>+Cálculos!BA320</f>
        <v>289858285.11743999</v>
      </c>
      <c r="AP14" s="978">
        <f>+Cálculos!BB320</f>
        <v>176243439.550464</v>
      </c>
      <c r="AQ14" s="978">
        <f>+Cálculos!BC320</f>
        <v>321021211.41043198</v>
      </c>
      <c r="AR14" s="978">
        <f>+Cálculos!BD320</f>
        <v>270985136.94720006</v>
      </c>
      <c r="AS14" s="978">
        <f>+Cálculos!BE320</f>
        <v>315675371.74118406</v>
      </c>
      <c r="AT14" s="978">
        <f>+Cálculos!BF320</f>
        <v>255104576.96256</v>
      </c>
      <c r="AU14" s="978">
        <f>+Cálculos!BG320</f>
        <v>281455227.076608</v>
      </c>
      <c r="AV14" s="978">
        <f>+Cálculos!BH320</f>
        <v>218748558.53260803</v>
      </c>
      <c r="AW14" s="978">
        <f>+Cálculos!BI320</f>
        <v>240916712.32512003</v>
      </c>
      <c r="AX14" s="978">
        <f>+Cálculos!BJ320</f>
        <v>224808407.87558404</v>
      </c>
      <c r="AY14" s="978">
        <f>+Cálculos!BK320</f>
        <v>214904601.28051203</v>
      </c>
      <c r="AZ14" s="978">
        <f>+Cálculos!BL320</f>
        <v>209873048.97282049</v>
      </c>
      <c r="BA14" s="978">
        <f>+Cálculos!BM320</f>
        <v>315861875.9921664</v>
      </c>
      <c r="BB14" s="978">
        <f>+Cálculos!BN320</f>
        <v>355075041.06307584</v>
      </c>
      <c r="BC14" s="978">
        <f>+Cálculos!BO320</f>
        <v>252864310.0586803</v>
      </c>
      <c r="BD14" s="978">
        <f>+Cálculos!BP320</f>
        <v>280261304.41804183</v>
      </c>
      <c r="BE14" s="978">
        <f>+Cálculos!BQ320</f>
        <v>281699713.83730173</v>
      </c>
      <c r="BF14" s="978">
        <f>+Cálculos!BR320</f>
        <v>318916877.17581618</v>
      </c>
      <c r="BG14" s="978">
        <f>+Cálculos!BS320</f>
        <v>284146354.15791202</v>
      </c>
      <c r="BH14" s="978">
        <f>+Cálculos!BT320</f>
        <v>323023737.71398342</v>
      </c>
      <c r="BI14" s="978">
        <f>+Cálculos!BU320</f>
        <v>306959258.68580043</v>
      </c>
      <c r="BJ14" s="978">
        <f>+Cálculos!BV320</f>
        <v>345796313.00581777</v>
      </c>
      <c r="BK14" s="977">
        <f t="shared" si="1"/>
        <v>12952404243.551943</v>
      </c>
      <c r="BL14" s="777"/>
      <c r="BM14" s="777"/>
      <c r="BN14" s="777"/>
      <c r="BO14" s="777"/>
      <c r="BP14" s="777"/>
      <c r="BQ14" s="777"/>
    </row>
    <row r="15" spans="1:69" ht="15.6" x14ac:dyDescent="0.3">
      <c r="A15" s="878" t="s">
        <v>854</v>
      </c>
      <c r="B15" s="777"/>
      <c r="C15" s="983">
        <f>+C16+C17</f>
        <v>0</v>
      </c>
      <c r="D15" s="983">
        <f t="shared" ref="D15:BJ15" si="6">+D16+D17</f>
        <v>0</v>
      </c>
      <c r="E15" s="983">
        <f t="shared" si="6"/>
        <v>0</v>
      </c>
      <c r="F15" s="983">
        <f t="shared" si="6"/>
        <v>0</v>
      </c>
      <c r="G15" s="983">
        <f t="shared" si="6"/>
        <v>0</v>
      </c>
      <c r="H15" s="983">
        <f t="shared" si="6"/>
        <v>0</v>
      </c>
      <c r="I15" s="983">
        <f t="shared" si="6"/>
        <v>0</v>
      </c>
      <c r="J15" s="983">
        <f t="shared" si="6"/>
        <v>0</v>
      </c>
      <c r="K15" s="983">
        <f t="shared" si="6"/>
        <v>0</v>
      </c>
      <c r="L15" s="983">
        <f t="shared" si="6"/>
        <v>0</v>
      </c>
      <c r="M15" s="983">
        <f t="shared" si="6"/>
        <v>0</v>
      </c>
      <c r="N15" s="983">
        <f t="shared" si="6"/>
        <v>0</v>
      </c>
      <c r="O15" s="983">
        <f t="shared" si="6"/>
        <v>77556266.666666657</v>
      </c>
      <c r="P15" s="983">
        <f t="shared" si="6"/>
        <v>173929166.66666669</v>
      </c>
      <c r="Q15" s="983">
        <f t="shared" si="6"/>
        <v>258535549.99999997</v>
      </c>
      <c r="R15" s="983">
        <f t="shared" si="6"/>
        <v>642093400</v>
      </c>
      <c r="S15" s="983">
        <f t="shared" si="6"/>
        <v>595788916.66666663</v>
      </c>
      <c r="T15" s="983">
        <f t="shared" si="6"/>
        <v>786814275.00000012</v>
      </c>
      <c r="U15" s="983">
        <f t="shared" si="6"/>
        <v>662214908.33333337</v>
      </c>
      <c r="V15" s="983">
        <f t="shared" si="6"/>
        <v>882210333.33333349</v>
      </c>
      <c r="W15" s="983">
        <f t="shared" si="6"/>
        <v>773906250</v>
      </c>
      <c r="X15" s="983">
        <f t="shared" si="6"/>
        <v>1065456600.0000001</v>
      </c>
      <c r="Y15" s="983">
        <f t="shared" si="6"/>
        <v>889321983.33333337</v>
      </c>
      <c r="Z15" s="983">
        <f t="shared" si="6"/>
        <v>829872550.00000012</v>
      </c>
      <c r="AA15" s="983">
        <f t="shared" si="6"/>
        <v>678529111</v>
      </c>
      <c r="AB15" s="983">
        <f t="shared" si="6"/>
        <v>926498731.25333345</v>
      </c>
      <c r="AC15" s="983">
        <f t="shared" si="6"/>
        <v>1063131640.0800002</v>
      </c>
      <c r="AD15" s="983">
        <f t="shared" si="6"/>
        <v>1131214499.6800001</v>
      </c>
      <c r="AE15" s="983">
        <f t="shared" si="6"/>
        <v>982874744.86666667</v>
      </c>
      <c r="AF15" s="983">
        <f t="shared" si="6"/>
        <v>1057207156.3466668</v>
      </c>
      <c r="AG15" s="983">
        <f t="shared" si="6"/>
        <v>1157577145.9200001</v>
      </c>
      <c r="AH15" s="983">
        <f t="shared" si="6"/>
        <v>1410139383.8533335</v>
      </c>
      <c r="AI15" s="983">
        <f t="shared" si="6"/>
        <v>1283482671.0666666</v>
      </c>
      <c r="AJ15" s="983">
        <f t="shared" si="6"/>
        <v>1161714640.4533334</v>
      </c>
      <c r="AK15" s="983">
        <f t="shared" si="6"/>
        <v>1153742714.6666667</v>
      </c>
      <c r="AL15" s="983">
        <f t="shared" si="6"/>
        <v>1186899488.7333333</v>
      </c>
      <c r="AM15" s="983">
        <f t="shared" si="6"/>
        <v>1300524849.2</v>
      </c>
      <c r="AN15" s="983">
        <f t="shared" si="6"/>
        <v>1296291358.9933333</v>
      </c>
      <c r="AO15" s="983">
        <f t="shared" si="6"/>
        <v>1031712651.4684</v>
      </c>
      <c r="AP15" s="983">
        <f t="shared" si="6"/>
        <v>1142576088.4716268</v>
      </c>
      <c r="AQ15" s="983">
        <f t="shared" si="6"/>
        <v>1341838630.7416999</v>
      </c>
      <c r="AR15" s="983">
        <f t="shared" si="6"/>
        <v>1464824191.3180633</v>
      </c>
      <c r="AS15" s="983">
        <f t="shared" si="6"/>
        <v>1531124182.2776899</v>
      </c>
      <c r="AT15" s="983">
        <f t="shared" si="6"/>
        <v>1413439173.4851267</v>
      </c>
      <c r="AU15" s="983">
        <f t="shared" si="6"/>
        <v>1305093733.6258035</v>
      </c>
      <c r="AV15" s="983">
        <f t="shared" si="6"/>
        <v>1217542848.7777102</v>
      </c>
      <c r="AW15" s="983">
        <f t="shared" si="6"/>
        <v>1142525219.3112335</v>
      </c>
      <c r="AX15" s="983">
        <f t="shared" si="6"/>
        <v>1076523797.6353469</v>
      </c>
      <c r="AY15" s="983">
        <f t="shared" si="6"/>
        <v>1099550282.5299916</v>
      </c>
      <c r="AZ15" s="983">
        <f t="shared" si="6"/>
        <v>1314739952.9464083</v>
      </c>
      <c r="BA15" s="983">
        <f t="shared" si="6"/>
        <v>1392917158.3348548</v>
      </c>
      <c r="BB15" s="983">
        <f t="shared" si="6"/>
        <v>1243197449.9434831</v>
      </c>
      <c r="BC15" s="983">
        <f t="shared" si="6"/>
        <v>982567201.43252134</v>
      </c>
      <c r="BD15" s="983">
        <f t="shared" si="6"/>
        <v>1353438742.1166687</v>
      </c>
      <c r="BE15" s="983">
        <f t="shared" si="6"/>
        <v>1234764267.7986665</v>
      </c>
      <c r="BF15" s="983">
        <f t="shared" si="6"/>
        <v>1596940188.3875473</v>
      </c>
      <c r="BG15" s="983">
        <f t="shared" si="6"/>
        <v>1364083565.3723423</v>
      </c>
      <c r="BH15" s="983">
        <f t="shared" si="6"/>
        <v>1667663561.000818</v>
      </c>
      <c r="BI15" s="983">
        <f t="shared" si="6"/>
        <v>1405931268.0465655</v>
      </c>
      <c r="BJ15" s="983">
        <f t="shared" si="6"/>
        <v>1756319776.7308044</v>
      </c>
      <c r="BK15" s="977">
        <f t="shared" si="1"/>
        <v>52506842267.866699</v>
      </c>
      <c r="BL15" s="777"/>
      <c r="BM15" s="777"/>
      <c r="BN15" s="777"/>
      <c r="BO15" s="777"/>
      <c r="BP15" s="777"/>
      <c r="BQ15" s="777"/>
    </row>
    <row r="16" spans="1:69" ht="15.6" x14ac:dyDescent="0.3">
      <c r="A16" s="889" t="s">
        <v>855</v>
      </c>
      <c r="B16" s="777"/>
      <c r="C16" s="978">
        <f>+Cálculos!O363</f>
        <v>0</v>
      </c>
      <c r="D16" s="978">
        <f>+Cálculos!P363</f>
        <v>0</v>
      </c>
      <c r="E16" s="978">
        <f>+Cálculos!Q363</f>
        <v>0</v>
      </c>
      <c r="F16" s="978">
        <f>+Cálculos!R363</f>
        <v>0</v>
      </c>
      <c r="G16" s="978">
        <f>+Cálculos!S363</f>
        <v>0</v>
      </c>
      <c r="H16" s="978">
        <f>+Cálculos!T363</f>
        <v>0</v>
      </c>
      <c r="I16" s="978">
        <f>+Cálculos!U363</f>
        <v>0</v>
      </c>
      <c r="J16" s="978">
        <f>+Cálculos!V363</f>
        <v>0</v>
      </c>
      <c r="K16" s="978">
        <f>+Cálculos!W363</f>
        <v>0</v>
      </c>
      <c r="L16" s="978">
        <f>+Cálculos!X363</f>
        <v>0</v>
      </c>
      <c r="M16" s="978">
        <f>+Cálculos!Y363</f>
        <v>0</v>
      </c>
      <c r="N16" s="978">
        <f>+Cálculos!Z363</f>
        <v>0</v>
      </c>
      <c r="O16" s="978">
        <f>+Cálculos!AA363</f>
        <v>77556266.666666657</v>
      </c>
      <c r="P16" s="978">
        <f>+Cálculos!AB363</f>
        <v>173929166.66666669</v>
      </c>
      <c r="Q16" s="978">
        <f>+Cálculos!AC363</f>
        <v>258535549.99999997</v>
      </c>
      <c r="R16" s="978">
        <f>+Cálculos!AD363</f>
        <v>642093400</v>
      </c>
      <c r="S16" s="978">
        <f>+Cálculos!AE363</f>
        <v>595788916.66666663</v>
      </c>
      <c r="T16" s="978">
        <f>+Cálculos!AF363</f>
        <v>786814275.00000012</v>
      </c>
      <c r="U16" s="978">
        <f>+Cálculos!AG363</f>
        <v>662214908.33333337</v>
      </c>
      <c r="V16" s="978">
        <f>+Cálculos!AH363</f>
        <v>882210333.33333349</v>
      </c>
      <c r="W16" s="978">
        <f>+Cálculos!AI363</f>
        <v>773906250</v>
      </c>
      <c r="X16" s="978">
        <f>+Cálculos!AJ363</f>
        <v>1065456600.0000001</v>
      </c>
      <c r="Y16" s="978">
        <f>+Cálculos!AK363</f>
        <v>889321983.33333337</v>
      </c>
      <c r="Z16" s="978">
        <f>+Cálculos!AL363</f>
        <v>829872550.00000012</v>
      </c>
      <c r="AA16" s="978">
        <f>+Cálculos!AM363</f>
        <v>678529111</v>
      </c>
      <c r="AB16" s="978">
        <f>+Cálculos!AN363</f>
        <v>926498731.25333345</v>
      </c>
      <c r="AC16" s="978">
        <f>+Cálculos!AO363</f>
        <v>877176640.08000004</v>
      </c>
      <c r="AD16" s="978">
        <f>+Cálculos!AP363</f>
        <v>823032149.68000007</v>
      </c>
      <c r="AE16" s="978">
        <f>+Cálculos!AQ363</f>
        <v>680426864.86666667</v>
      </c>
      <c r="AF16" s="978">
        <f>+Cálculos!AR363</f>
        <v>753853126.34666681</v>
      </c>
      <c r="AG16" s="978">
        <f>+Cálculos!AS363</f>
        <v>834170425.92000008</v>
      </c>
      <c r="AH16" s="978">
        <f>+Cálculos!AT363</f>
        <v>963280803.85333347</v>
      </c>
      <c r="AI16" s="978">
        <f>+Cálculos!AU363</f>
        <v>892319031.06666672</v>
      </c>
      <c r="AJ16" s="978">
        <f>+Cálculos!AV363</f>
        <v>788205490.4533335</v>
      </c>
      <c r="AK16" s="978">
        <f>+Cálculos!AW363</f>
        <v>815063114.66666675</v>
      </c>
      <c r="AL16" s="978">
        <f>+Cálculos!AX363</f>
        <v>828243638.73333335</v>
      </c>
      <c r="AM16" s="978">
        <f>+Cálculos!AY363</f>
        <v>816838989.20000005</v>
      </c>
      <c r="AN16" s="978">
        <f>+Cálculos!AZ363</f>
        <v>727163714.59333336</v>
      </c>
      <c r="AO16" s="978">
        <f>+Cálculos!BA363</f>
        <v>666332737.54840004</v>
      </c>
      <c r="AP16" s="978">
        <f>+Cálculos!BB363</f>
        <v>664650804.74762666</v>
      </c>
      <c r="AQ16" s="978">
        <f>+Cálculos!BC363</f>
        <v>880677947.48570001</v>
      </c>
      <c r="AR16" s="978">
        <f>+Cálculos!BD363</f>
        <v>1007376991.6540633</v>
      </c>
      <c r="AS16" s="978">
        <f>+Cálculos!BE363</f>
        <v>980827499.70569003</v>
      </c>
      <c r="AT16" s="978">
        <f>+Cálculos!BF363</f>
        <v>978464597.8131268</v>
      </c>
      <c r="AU16" s="978">
        <f>+Cálculos!BG363</f>
        <v>853588022.96980333</v>
      </c>
      <c r="AV16" s="978">
        <f>+Cálculos!BH363</f>
        <v>847802415.89771008</v>
      </c>
      <c r="AW16" s="978">
        <f>+Cálculos!BI363</f>
        <v>707197493.02323341</v>
      </c>
      <c r="AX16" s="978">
        <f>+Cálculos!BJ363</f>
        <v>700939749.52334678</v>
      </c>
      <c r="AY16" s="978">
        <f>+Cálculos!BK363</f>
        <v>774176266.19098353</v>
      </c>
      <c r="AZ16" s="978">
        <f>+Cálculos!BL363</f>
        <v>994149643.45896029</v>
      </c>
      <c r="BA16" s="978">
        <f>+Cálculos!BM363</f>
        <v>814633458.07586288</v>
      </c>
      <c r="BB16" s="978">
        <f>+Cálculos!BN363</f>
        <v>918711286.34807122</v>
      </c>
      <c r="BC16" s="978">
        <f>+Cálculos!BO363</f>
        <v>664037485.53831339</v>
      </c>
      <c r="BD16" s="978">
        <f>+Cálculos!BP363</f>
        <v>880600412.84506965</v>
      </c>
      <c r="BE16" s="978">
        <f>+Cálculos!BQ363</f>
        <v>821303277.51101196</v>
      </c>
      <c r="BF16" s="978">
        <f>+Cálculos!BR363</f>
        <v>1067132366.7259561</v>
      </c>
      <c r="BG16" s="978">
        <f>+Cálculos!BS363</f>
        <v>900774797.84127831</v>
      </c>
      <c r="BH16" s="978">
        <f>+Cálculos!BT363</f>
        <v>1093173976.5425742</v>
      </c>
      <c r="BI16" s="978">
        <f>+Cálculos!BU363</f>
        <v>948807206.45003593</v>
      </c>
      <c r="BJ16" s="978">
        <f>+Cálculos!BV363</f>
        <v>1150422466.9844942</v>
      </c>
      <c r="BK16" s="977">
        <f t="shared" si="1"/>
        <v>38358282936.59465</v>
      </c>
      <c r="BL16" s="777"/>
      <c r="BM16" s="777"/>
      <c r="BN16" s="777"/>
      <c r="BO16" s="777"/>
      <c r="BP16" s="777"/>
      <c r="BQ16" s="777"/>
    </row>
    <row r="17" spans="1:69" ht="15.6" x14ac:dyDescent="0.3">
      <c r="A17" s="889" t="s">
        <v>856</v>
      </c>
      <c r="B17" s="777"/>
      <c r="C17" s="978">
        <f>+Cálculos!O403</f>
        <v>0</v>
      </c>
      <c r="D17" s="978">
        <f>+Cálculos!P403</f>
        <v>0</v>
      </c>
      <c r="E17" s="978">
        <f>+Cálculos!Q403</f>
        <v>0</v>
      </c>
      <c r="F17" s="978">
        <f>+Cálculos!R403</f>
        <v>0</v>
      </c>
      <c r="G17" s="978">
        <f>+Cálculos!S403</f>
        <v>0</v>
      </c>
      <c r="H17" s="978">
        <f>+Cálculos!T403</f>
        <v>0</v>
      </c>
      <c r="I17" s="978">
        <f>+Cálculos!U403</f>
        <v>0</v>
      </c>
      <c r="J17" s="978">
        <f>+Cálculos!V403</f>
        <v>0</v>
      </c>
      <c r="K17" s="978">
        <f>+Cálculos!W403</f>
        <v>0</v>
      </c>
      <c r="L17" s="978">
        <f>+Cálculos!X403</f>
        <v>0</v>
      </c>
      <c r="M17" s="978">
        <f>+Cálculos!Y403</f>
        <v>0</v>
      </c>
      <c r="N17" s="978">
        <f>+Cálculos!Z403</f>
        <v>0</v>
      </c>
      <c r="O17" s="978">
        <f>+Cálculos!AA403</f>
        <v>0</v>
      </c>
      <c r="P17" s="978">
        <f>+Cálculos!AB403</f>
        <v>0</v>
      </c>
      <c r="Q17" s="978">
        <f>+Cálculos!AC403</f>
        <v>0</v>
      </c>
      <c r="R17" s="978">
        <f>+Cálculos!AD403</f>
        <v>0</v>
      </c>
      <c r="S17" s="978">
        <f>+Cálculos!AE403</f>
        <v>0</v>
      </c>
      <c r="T17" s="978">
        <f>+Cálculos!AF403</f>
        <v>0</v>
      </c>
      <c r="U17" s="978">
        <f>+Cálculos!AG403</f>
        <v>0</v>
      </c>
      <c r="V17" s="978">
        <f>+Cálculos!AH403</f>
        <v>0</v>
      </c>
      <c r="W17" s="978">
        <f>+Cálculos!AI403</f>
        <v>0</v>
      </c>
      <c r="X17" s="978">
        <f>+Cálculos!AJ403</f>
        <v>0</v>
      </c>
      <c r="Y17" s="978">
        <f>+Cálculos!AK403</f>
        <v>0</v>
      </c>
      <c r="Z17" s="978">
        <f>+Cálculos!AL403</f>
        <v>0</v>
      </c>
      <c r="AA17" s="978">
        <f>+Cálculos!AM403</f>
        <v>0</v>
      </c>
      <c r="AB17" s="978">
        <f>+Cálculos!AN403</f>
        <v>0</v>
      </c>
      <c r="AC17" s="978">
        <f>+Cálculos!AO403</f>
        <v>185955000.00000006</v>
      </c>
      <c r="AD17" s="978">
        <f>+Cálculos!AP403</f>
        <v>308182350</v>
      </c>
      <c r="AE17" s="978">
        <f>+Cálculos!AQ403</f>
        <v>302447880</v>
      </c>
      <c r="AF17" s="978">
        <f>+Cálculos!AR403</f>
        <v>303354030</v>
      </c>
      <c r="AG17" s="978">
        <f>+Cálculos!AS403</f>
        <v>323406720</v>
      </c>
      <c r="AH17" s="978">
        <f>+Cálculos!AT403</f>
        <v>446858580</v>
      </c>
      <c r="AI17" s="978">
        <f>+Cálculos!AU403</f>
        <v>391163640</v>
      </c>
      <c r="AJ17" s="978">
        <f>+Cálculos!AV403</f>
        <v>373509150</v>
      </c>
      <c r="AK17" s="978">
        <f>+Cálculos!AW403</f>
        <v>338679600</v>
      </c>
      <c r="AL17" s="978">
        <f>+Cálculos!AX403</f>
        <v>358655850</v>
      </c>
      <c r="AM17" s="978">
        <f>+Cálculos!AY403</f>
        <v>483685860</v>
      </c>
      <c r="AN17" s="978">
        <f>+Cálculos!AZ403</f>
        <v>569127644.39999998</v>
      </c>
      <c r="AO17" s="978">
        <f>+Cálculos!BA403</f>
        <v>365379913.91999996</v>
      </c>
      <c r="AP17" s="978">
        <f>+Cálculos!BB403</f>
        <v>477925283.72399998</v>
      </c>
      <c r="AQ17" s="978">
        <f>+Cálculos!BC403</f>
        <v>461160683.25599998</v>
      </c>
      <c r="AR17" s="978">
        <f>+Cálculos!BD403</f>
        <v>457447199.66399997</v>
      </c>
      <c r="AS17" s="978">
        <f>+Cálculos!BE403</f>
        <v>550296682.57200003</v>
      </c>
      <c r="AT17" s="978">
        <f>+Cálculos!BF403</f>
        <v>434974575.67199999</v>
      </c>
      <c r="AU17" s="978">
        <f>+Cálculos!BG403</f>
        <v>451505710.65600008</v>
      </c>
      <c r="AV17" s="978">
        <f>+Cálculos!BH403</f>
        <v>369740432.88000005</v>
      </c>
      <c r="AW17" s="978">
        <f>+Cálculos!BI403</f>
        <v>435327726.28799999</v>
      </c>
      <c r="AX17" s="978">
        <f>+Cálculos!BJ403</f>
        <v>375584048.11199999</v>
      </c>
      <c r="AY17" s="978">
        <f>+Cálculos!BK403</f>
        <v>325374016.33900797</v>
      </c>
      <c r="AZ17" s="978">
        <f>+Cálculos!BL403</f>
        <v>320590309.48744804</v>
      </c>
      <c r="BA17" s="978">
        <f>+Cálculos!BM403</f>
        <v>578283700.25899196</v>
      </c>
      <c r="BB17" s="978">
        <f>+Cálculos!BN403</f>
        <v>324486163.59541196</v>
      </c>
      <c r="BC17" s="978">
        <f>+Cálculos!BO403</f>
        <v>318529715.89420801</v>
      </c>
      <c r="BD17" s="978">
        <f>+Cálculos!BP403</f>
        <v>472838329.27159917</v>
      </c>
      <c r="BE17" s="978">
        <f>+Cálculos!BQ403</f>
        <v>413460990.28765446</v>
      </c>
      <c r="BF17" s="978">
        <f>+Cálculos!BR403</f>
        <v>529807821.66159117</v>
      </c>
      <c r="BG17" s="978">
        <f>+Cálculos!BS403</f>
        <v>463308767.53106403</v>
      </c>
      <c r="BH17" s="978">
        <f>+Cálculos!BT403</f>
        <v>574489584.45824385</v>
      </c>
      <c r="BI17" s="978">
        <f>+Cálculos!BU403</f>
        <v>457124061.5965296</v>
      </c>
      <c r="BJ17" s="978">
        <f>+Cálculos!BV403</f>
        <v>605897309.74631035</v>
      </c>
      <c r="BK17" s="977">
        <f t="shared" si="1"/>
        <v>14148559331.272058</v>
      </c>
      <c r="BL17" s="777"/>
      <c r="BM17" s="777"/>
      <c r="BN17" s="777"/>
      <c r="BO17" s="777"/>
      <c r="BP17" s="777"/>
      <c r="BQ17" s="777"/>
    </row>
    <row r="18" spans="1:69" ht="16.2" thickBot="1" x14ac:dyDescent="0.35">
      <c r="A18" s="889"/>
      <c r="B18" s="777"/>
      <c r="C18" s="978"/>
      <c r="D18" s="978"/>
      <c r="E18" s="978"/>
      <c r="F18" s="978"/>
      <c r="G18" s="978"/>
      <c r="H18" s="978"/>
      <c r="I18" s="978"/>
      <c r="J18" s="978"/>
      <c r="K18" s="978"/>
      <c r="L18" s="978"/>
      <c r="M18" s="978"/>
      <c r="N18" s="978"/>
      <c r="O18" s="978"/>
      <c r="P18" s="978"/>
      <c r="Q18" s="978"/>
      <c r="R18" s="978"/>
      <c r="S18" s="978"/>
      <c r="T18" s="978"/>
      <c r="U18" s="978"/>
      <c r="V18" s="978"/>
      <c r="W18" s="978"/>
      <c r="X18" s="978"/>
      <c r="Y18" s="978"/>
      <c r="Z18" s="978"/>
      <c r="AA18" s="978"/>
      <c r="AB18" s="978"/>
      <c r="AC18" s="978"/>
      <c r="AD18" s="978"/>
      <c r="AE18" s="978"/>
      <c r="AF18" s="978"/>
      <c r="AG18" s="978"/>
      <c r="AH18" s="978"/>
      <c r="AI18" s="978"/>
      <c r="AJ18" s="978"/>
      <c r="AK18" s="978"/>
      <c r="AL18" s="978"/>
      <c r="AM18" s="978"/>
      <c r="AN18" s="978"/>
      <c r="AO18" s="978"/>
      <c r="AP18" s="978"/>
      <c r="AQ18" s="978"/>
      <c r="AR18" s="978"/>
      <c r="AS18" s="978"/>
      <c r="AT18" s="978"/>
      <c r="AU18" s="978"/>
      <c r="AV18" s="978"/>
      <c r="AW18" s="978"/>
      <c r="AX18" s="978"/>
      <c r="AY18" s="978"/>
      <c r="AZ18" s="978"/>
      <c r="BA18" s="978"/>
      <c r="BB18" s="978"/>
      <c r="BC18" s="978"/>
      <c r="BD18" s="978"/>
      <c r="BE18" s="978"/>
      <c r="BF18" s="978"/>
      <c r="BG18" s="978"/>
      <c r="BH18" s="978"/>
      <c r="BI18" s="978"/>
      <c r="BJ18" s="978"/>
      <c r="BK18" s="977">
        <f t="shared" si="1"/>
        <v>0</v>
      </c>
      <c r="BL18" s="777"/>
      <c r="BM18" s="777"/>
      <c r="BN18" s="777"/>
      <c r="BO18" s="777"/>
      <c r="BP18" s="777"/>
      <c r="BQ18" s="777"/>
    </row>
    <row r="19" spans="1:69" ht="16.2" thickBot="1" x14ac:dyDescent="0.35">
      <c r="A19" s="963" t="s">
        <v>857</v>
      </c>
      <c r="B19" s="777"/>
      <c r="C19" s="979">
        <f>+C21+C22+C23+C24+C25+C26</f>
        <v>420962430.3032012</v>
      </c>
      <c r="D19" s="979">
        <f t="shared" ref="D19:BI19" si="7">+D21+D22+D23+D24+D25+D26</f>
        <v>487495953.98554736</v>
      </c>
      <c r="E19" s="979">
        <f t="shared" si="7"/>
        <v>586251264.72254944</v>
      </c>
      <c r="F19" s="979">
        <f t="shared" si="7"/>
        <v>353887432.14322901</v>
      </c>
      <c r="G19" s="979">
        <f t="shared" si="7"/>
        <v>944675824.54461682</v>
      </c>
      <c r="H19" s="979">
        <f t="shared" si="7"/>
        <v>1327094148.1265121</v>
      </c>
      <c r="I19" s="979">
        <f t="shared" si="7"/>
        <v>692194528.70747197</v>
      </c>
      <c r="J19" s="979">
        <f t="shared" si="7"/>
        <v>681921863.80945718</v>
      </c>
      <c r="K19" s="979">
        <f t="shared" si="7"/>
        <v>650224359.37423253</v>
      </c>
      <c r="L19" s="979">
        <f t="shared" si="7"/>
        <v>605638531.1231041</v>
      </c>
      <c r="M19" s="979">
        <f t="shared" si="7"/>
        <v>666546542.93339717</v>
      </c>
      <c r="N19" s="979">
        <f t="shared" si="7"/>
        <v>1600825300.1958487</v>
      </c>
      <c r="O19" s="979">
        <f t="shared" si="7"/>
        <v>728524514.39034998</v>
      </c>
      <c r="P19" s="979">
        <f t="shared" si="7"/>
        <v>755235277.14147246</v>
      </c>
      <c r="Q19" s="979">
        <f t="shared" si="7"/>
        <v>549730842.09034359</v>
      </c>
      <c r="R19" s="979">
        <f t="shared" si="7"/>
        <v>282939424.44477648</v>
      </c>
      <c r="S19" s="979">
        <f t="shared" si="7"/>
        <v>792489160.04792333</v>
      </c>
      <c r="T19" s="979">
        <f t="shared" si="7"/>
        <v>1132305885.4517672</v>
      </c>
      <c r="U19" s="979">
        <f t="shared" si="7"/>
        <v>437865814.16617095</v>
      </c>
      <c r="V19" s="979">
        <f t="shared" si="7"/>
        <v>477956185.77962917</v>
      </c>
      <c r="W19" s="979">
        <f t="shared" si="7"/>
        <v>727106105.62737489</v>
      </c>
      <c r="X19" s="979">
        <f t="shared" si="7"/>
        <v>848479524.65905941</v>
      </c>
      <c r="Y19" s="979">
        <f t="shared" si="7"/>
        <v>891162107.87209463</v>
      </c>
      <c r="Z19" s="979">
        <f t="shared" si="7"/>
        <v>1907201875.1756034</v>
      </c>
      <c r="AA19" s="979">
        <f t="shared" si="7"/>
        <v>721290589.62140369</v>
      </c>
      <c r="AB19" s="979">
        <f t="shared" si="7"/>
        <v>544948711.36495626</v>
      </c>
      <c r="AC19" s="979">
        <f t="shared" si="7"/>
        <v>541685313.17347503</v>
      </c>
      <c r="AD19" s="979">
        <f t="shared" si="7"/>
        <v>557209372.80370343</v>
      </c>
      <c r="AE19" s="979">
        <f t="shared" si="7"/>
        <v>1182090017.6494</v>
      </c>
      <c r="AF19" s="979">
        <f t="shared" si="7"/>
        <v>1977651629.7821457</v>
      </c>
      <c r="AG19" s="979">
        <f t="shared" si="7"/>
        <v>350929385.34112167</v>
      </c>
      <c r="AH19" s="979">
        <f t="shared" si="7"/>
        <v>416415646.75787234</v>
      </c>
      <c r="AI19" s="979">
        <f t="shared" si="7"/>
        <v>930207647.03508306</v>
      </c>
      <c r="AJ19" s="979">
        <f t="shared" si="7"/>
        <v>980489825.35778284</v>
      </c>
      <c r="AK19" s="979">
        <f t="shared" si="7"/>
        <v>867355719.9891305</v>
      </c>
      <c r="AL19" s="979">
        <f t="shared" si="7"/>
        <v>2668155353.8790584</v>
      </c>
      <c r="AM19" s="979">
        <f t="shared" si="7"/>
        <v>384663205.49560332</v>
      </c>
      <c r="AN19" s="979">
        <f t="shared" si="7"/>
        <v>362900166.39471698</v>
      </c>
      <c r="AO19" s="979">
        <f t="shared" si="7"/>
        <v>374296443.23969507</v>
      </c>
      <c r="AP19" s="979">
        <f t="shared" si="7"/>
        <v>348824671.99711573</v>
      </c>
      <c r="AQ19" s="979">
        <f t="shared" si="7"/>
        <v>684571333.97235131</v>
      </c>
      <c r="AR19" s="979">
        <f t="shared" si="7"/>
        <v>1283493985.3214986</v>
      </c>
      <c r="AS19" s="979">
        <f t="shared" si="7"/>
        <v>901188849.53518355</v>
      </c>
      <c r="AT19" s="979">
        <f t="shared" si="7"/>
        <v>600936600.08306682</v>
      </c>
      <c r="AU19" s="979">
        <f t="shared" si="7"/>
        <v>517908767.59603393</v>
      </c>
      <c r="AV19" s="979">
        <f t="shared" si="7"/>
        <v>763405158.25019777</v>
      </c>
      <c r="AW19" s="979">
        <f t="shared" si="7"/>
        <v>799486154.85109687</v>
      </c>
      <c r="AX19" s="979">
        <f t="shared" si="7"/>
        <v>2073578371.1204839</v>
      </c>
      <c r="AY19" s="979">
        <f t="shared" si="7"/>
        <v>1285855941.4249599</v>
      </c>
      <c r="AZ19" s="979">
        <f t="shared" si="7"/>
        <v>986121826.2209065</v>
      </c>
      <c r="BA19" s="979">
        <f t="shared" si="7"/>
        <v>264490099.6362161</v>
      </c>
      <c r="BB19" s="979">
        <f t="shared" si="7"/>
        <v>547995240.63874888</v>
      </c>
      <c r="BC19" s="979">
        <f t="shared" si="7"/>
        <v>1010101689.662704</v>
      </c>
      <c r="BD19" s="979">
        <f t="shared" si="7"/>
        <v>1829514717.9845343</v>
      </c>
      <c r="BE19" s="979">
        <f t="shared" si="7"/>
        <v>589161878.61606228</v>
      </c>
      <c r="BF19" s="979">
        <f t="shared" si="7"/>
        <v>566780579.39827192</v>
      </c>
      <c r="BG19" s="979">
        <f t="shared" si="7"/>
        <v>748824484.19125664</v>
      </c>
      <c r="BH19" s="979">
        <f t="shared" si="7"/>
        <v>1238308100.0642817</v>
      </c>
      <c r="BI19" s="979">
        <f t="shared" si="7"/>
        <v>1097297995.4147727</v>
      </c>
      <c r="BJ19" s="979">
        <f>+BJ21+BJ22+BJ23+BJ24+BJ25+BJ26</f>
        <v>3063335844.2962217</v>
      </c>
      <c r="BK19" s="977">
        <f>+SUM(A19:BJ19)</f>
        <v>52610186214.976845</v>
      </c>
      <c r="BL19" s="777"/>
      <c r="BM19" s="777"/>
      <c r="BN19" s="777"/>
      <c r="BO19" s="777"/>
      <c r="BP19" s="777"/>
      <c r="BQ19" s="777"/>
    </row>
    <row r="20" spans="1:69" ht="15.6" x14ac:dyDescent="0.3">
      <c r="A20" s="948"/>
      <c r="B20" s="777"/>
      <c r="C20" s="984"/>
      <c r="D20" s="984"/>
      <c r="E20" s="984"/>
      <c r="F20" s="984"/>
      <c r="G20" s="984"/>
      <c r="H20" s="984"/>
      <c r="I20" s="984"/>
      <c r="J20" s="984"/>
      <c r="K20" s="984"/>
      <c r="L20" s="984"/>
      <c r="M20" s="984"/>
      <c r="N20" s="984"/>
      <c r="O20" s="984"/>
      <c r="P20" s="984"/>
      <c r="Q20" s="984"/>
      <c r="R20" s="984"/>
      <c r="S20" s="984"/>
      <c r="T20" s="984"/>
      <c r="U20" s="984"/>
      <c r="V20" s="984"/>
      <c r="W20" s="984"/>
      <c r="X20" s="984"/>
      <c r="Y20" s="984"/>
      <c r="Z20" s="984"/>
      <c r="AA20" s="984"/>
      <c r="AB20" s="984"/>
      <c r="AC20" s="984"/>
      <c r="AD20" s="984"/>
      <c r="AE20" s="984"/>
      <c r="AF20" s="984"/>
      <c r="AG20" s="984"/>
      <c r="AH20" s="984"/>
      <c r="AI20" s="984"/>
      <c r="AJ20" s="984"/>
      <c r="AK20" s="984"/>
      <c r="AL20" s="984"/>
      <c r="AM20" s="984"/>
      <c r="AN20" s="984"/>
      <c r="AO20" s="984"/>
      <c r="AP20" s="984"/>
      <c r="AQ20" s="984"/>
      <c r="AR20" s="984"/>
      <c r="AS20" s="984"/>
      <c r="AT20" s="984"/>
      <c r="AU20" s="984"/>
      <c r="AV20" s="984"/>
      <c r="AW20" s="984"/>
      <c r="AX20" s="984"/>
      <c r="AY20" s="984"/>
      <c r="AZ20" s="984"/>
      <c r="BA20" s="984"/>
      <c r="BB20" s="984"/>
      <c r="BC20" s="984"/>
      <c r="BD20" s="984"/>
      <c r="BE20" s="984"/>
      <c r="BF20" s="984"/>
      <c r="BG20" s="984"/>
      <c r="BH20" s="984"/>
      <c r="BI20" s="984"/>
      <c r="BJ20" s="984"/>
      <c r="BK20" s="977">
        <f t="shared" si="1"/>
        <v>0</v>
      </c>
      <c r="BL20" s="777"/>
      <c r="BM20" s="777"/>
      <c r="BN20" s="777"/>
      <c r="BO20" s="777"/>
      <c r="BP20" s="777"/>
      <c r="BQ20" s="777"/>
    </row>
    <row r="21" spans="1:69" ht="15.6" x14ac:dyDescent="0.3">
      <c r="A21" s="811" t="s">
        <v>40</v>
      </c>
      <c r="B21" s="777"/>
      <c r="C21" s="978">
        <f>+Cálculos!O631+Cálculos!O777</f>
        <v>104888584.56276304</v>
      </c>
      <c r="D21" s="978">
        <f>+Cálculos!P631+Cálculos!P777</f>
        <v>169600827.62051645</v>
      </c>
      <c r="E21" s="978">
        <f>+Cálculos!Q631+Cálculos!Q777</f>
        <v>113566787.11033168</v>
      </c>
      <c r="F21" s="978">
        <f>+Cálculos!R631+Cálculos!R777</f>
        <v>33909364.982902013</v>
      </c>
      <c r="G21" s="978">
        <f>+Cálculos!S631+Cálculos!S777</f>
        <v>166621447.68426988</v>
      </c>
      <c r="H21" s="978">
        <f>+Cálculos!T631+Cálculos!T777</f>
        <v>266154291.50254685</v>
      </c>
      <c r="I21" s="978">
        <f>+Cálculos!U631+Cálculos!U777</f>
        <v>183902351.70671165</v>
      </c>
      <c r="J21" s="978">
        <f>+Cálculos!V631+Cálculos!V777</f>
        <v>161082226.15133202</v>
      </c>
      <c r="K21" s="978">
        <f>+Cálculos!W631+Cálculos!W777</f>
        <v>128503521.73957412</v>
      </c>
      <c r="L21" s="978">
        <f>+Cálculos!X631+Cálculos!X777</f>
        <v>78701679.909345448</v>
      </c>
      <c r="M21" s="978">
        <f>+Cálculos!Y631+Cálculos!Y777</f>
        <v>102625890.82083367</v>
      </c>
      <c r="N21" s="978">
        <f>+Cálculos!Z631+Cálculos!Z777</f>
        <v>323719742.22202528</v>
      </c>
      <c r="O21" s="978">
        <f>+Cálculos!AA631+Cálculos!AA777</f>
        <v>227245620.25281358</v>
      </c>
      <c r="P21" s="978">
        <f>+Cálculos!AB631+Cálculos!AB777</f>
        <v>163016634.42997256</v>
      </c>
      <c r="Q21" s="978">
        <f>+Cálculos!AC631+Cálculos!AC777</f>
        <v>137798665.97703272</v>
      </c>
      <c r="R21" s="978">
        <f>+Cálculos!AD631+Cálculos!AD777</f>
        <v>0</v>
      </c>
      <c r="S21" s="978">
        <f>+Cálculos!AE631+Cálculos!AE777</f>
        <v>91410827.081044331</v>
      </c>
      <c r="T21" s="978">
        <f>+Cálculos!AF631+Cálculos!AF777</f>
        <v>181903429.07881305</v>
      </c>
      <c r="U21" s="978">
        <f>+Cálculos!AG631+Cálculos!AG777</f>
        <v>21094806.249471769</v>
      </c>
      <c r="V21" s="978">
        <f>+Cálculos!AH631+Cálculos!AH777</f>
        <v>56040918.569117516</v>
      </c>
      <c r="W21" s="978">
        <f>+Cálculos!AI631+Cálculos!AI777</f>
        <v>98204070.440314502</v>
      </c>
      <c r="X21" s="978">
        <f>+Cálculos!AJ631+Cálculos!AJ777</f>
        <v>119830620.7568008</v>
      </c>
      <c r="Y21" s="978">
        <f>+Cálculos!AK631+Cálculos!AK777</f>
        <v>190489382.33117566</v>
      </c>
      <c r="Z21" s="978">
        <f>+Cálculos!AL631+Cálculos!AL777</f>
        <v>487050728.19379526</v>
      </c>
      <c r="AA21" s="978">
        <f>+Cálculos!AM631+Cálculos!AM777</f>
        <v>63737962.313828304</v>
      </c>
      <c r="AB21" s="978">
        <f>+Cálculos!AN631+Cálculos!AN777</f>
        <v>146953886.29035613</v>
      </c>
      <c r="AC21" s="978">
        <f>+Cálculos!AO631+Cálculos!AO777</f>
        <v>97653330.019714043</v>
      </c>
      <c r="AD21" s="978">
        <f>+Cálculos!AP631+Cálculos!AP777</f>
        <v>70340965.519253805</v>
      </c>
      <c r="AE21" s="978">
        <f>+Cálculos!AQ631+Cálculos!AQ777</f>
        <v>131056316.11913896</v>
      </c>
      <c r="AF21" s="978">
        <f>+Cálculos!AR631+Cálculos!AR777</f>
        <v>412587833.31519735</v>
      </c>
      <c r="AG21" s="978">
        <f>+Cálculos!AS631+Cálculos!AS777</f>
        <v>18722330.874162711</v>
      </c>
      <c r="AH21" s="978">
        <f>+Cálculos!AT631+Cálculos!AT777</f>
        <v>87024615.35627228</v>
      </c>
      <c r="AI21" s="978">
        <f>+Cálculos!AU631+Cálculos!AU777</f>
        <v>185757154.55361536</v>
      </c>
      <c r="AJ21" s="978">
        <f>+Cálculos!AV631+Cálculos!AV777</f>
        <v>130562949.78920625</v>
      </c>
      <c r="AK21" s="978">
        <f>+Cálculos!AW631+Cálculos!AW777</f>
        <v>176718053.9780404</v>
      </c>
      <c r="AL21" s="978">
        <f>+Cálculos!AX631+Cálculos!AX777</f>
        <v>783963895.74470198</v>
      </c>
      <c r="AM21" s="978">
        <f>+Cálculos!AY631+Cálculos!AY777</f>
        <v>51397086.775898568</v>
      </c>
      <c r="AN21" s="978">
        <f>+Cálculos!AZ631+Cálculos!AZ777</f>
        <v>149633977.16330805</v>
      </c>
      <c r="AO21" s="978">
        <f>+Cálculos!BA631+Cálculos!BA777</f>
        <v>172582421.52719891</v>
      </c>
      <c r="AP21" s="978">
        <f>+Cálculos!BB631+Cálculos!BB777</f>
        <v>53619167.491048314</v>
      </c>
      <c r="AQ21" s="978">
        <f>+Cálculos!BC631+Cálculos!BC777</f>
        <v>46279655.714207798</v>
      </c>
      <c r="AR21" s="978">
        <f>+Cálculos!BD631+Cálculos!BD777</f>
        <v>247827883.45255178</v>
      </c>
      <c r="AS21" s="978">
        <f>+Cálculos!BE631+Cálculos!BE777</f>
        <v>177193477.14299986</v>
      </c>
      <c r="AT21" s="978">
        <f>+Cálculos!BF631+Cálculos!BF777</f>
        <v>79919303.125085965</v>
      </c>
      <c r="AU21" s="978">
        <f>+Cálculos!BG631+Cálculos!BG777</f>
        <v>37890289.265653104</v>
      </c>
      <c r="AV21" s="978">
        <f>+Cálculos!BH631+Cálculos!BH777</f>
        <v>170522352.39605269</v>
      </c>
      <c r="AW21" s="978">
        <f>+Cálculos!BI631+Cálculos!BI777</f>
        <v>146840953.5580242</v>
      </c>
      <c r="AX21" s="978">
        <f>+Cálculos!BJ631+Cálculos!BJ777</f>
        <v>509667078.11098146</v>
      </c>
      <c r="AY21" s="978">
        <f>+Cálculos!BK631+Cálculos!BK777</f>
        <v>353287099.38803452</v>
      </c>
      <c r="AZ21" s="978">
        <f>+Cálculos!BL631+Cálculos!BL777</f>
        <v>185480142.51779848</v>
      </c>
      <c r="BA21" s="978">
        <f>+Cálculos!BM631+Cálculos!BM777</f>
        <v>31027146.58113895</v>
      </c>
      <c r="BB21" s="978">
        <f>+Cálculos!BN631+Cálculos!BN777</f>
        <v>157279585.45854306</v>
      </c>
      <c r="BC21" s="978">
        <f>+Cálculos!BO631+Cálculos!BO777</f>
        <v>128225466.32464485</v>
      </c>
      <c r="BD21" s="978">
        <f>+Cálculos!BP631+Cálculos!BP777</f>
        <v>427253662.78108531</v>
      </c>
      <c r="BE21" s="978">
        <f>+Cálculos!BQ631+Cálculos!BQ777</f>
        <v>0</v>
      </c>
      <c r="BF21" s="978">
        <f>+Cálculos!BR631+Cálculos!BR777</f>
        <v>0</v>
      </c>
      <c r="BG21" s="978">
        <f>+Cálculos!BS631+Cálculos!BS777</f>
        <v>126483820.39923312</v>
      </c>
      <c r="BH21" s="978">
        <f>+Cálculos!BT631+Cálculos!BT777</f>
        <v>340198934.74048609</v>
      </c>
      <c r="BI21" s="978">
        <f>+Cálculos!BU631+Cálculos!BU777</f>
        <v>257089924.08811137</v>
      </c>
      <c r="BJ21" s="978">
        <f>+Cálculos!BV631+Cálculos!BV777</f>
        <v>844077087.92810869</v>
      </c>
      <c r="BK21" s="977">
        <f t="shared" si="1"/>
        <v>10606218229.177185</v>
      </c>
      <c r="BL21" s="777"/>
      <c r="BM21" s="777"/>
      <c r="BN21" s="777"/>
      <c r="BO21" s="777"/>
      <c r="BP21" s="777"/>
      <c r="BQ21" s="777"/>
    </row>
    <row r="22" spans="1:69" ht="15.6" x14ac:dyDescent="0.3">
      <c r="A22" s="812" t="s">
        <v>739</v>
      </c>
      <c r="B22" s="777"/>
      <c r="C22" s="978">
        <f>+Cálculos!O668+Cálculos!O778</f>
        <v>57601274.825079784</v>
      </c>
      <c r="D22" s="978">
        <f>+Cálculos!P668+Cálculos!P778</f>
        <v>103801675.67856957</v>
      </c>
      <c r="E22" s="978">
        <f>+Cálculos!Q668+Cálculos!Q778</f>
        <v>149608964.03582826</v>
      </c>
      <c r="F22" s="978">
        <f>+Cálculos!R668+Cálculos!R778</f>
        <v>43002317.471873701</v>
      </c>
      <c r="G22" s="978">
        <f>+Cálculos!S668+Cálculos!S778</f>
        <v>83950718.147958383</v>
      </c>
      <c r="H22" s="978">
        <f>+Cálculos!T668+Cálculos!T778</f>
        <v>71831885.762336299</v>
      </c>
      <c r="I22" s="978">
        <f>+Cálculos!U668+Cálculos!U778</f>
        <v>9960957.6148274001</v>
      </c>
      <c r="J22" s="978">
        <f>+Cálculos!V668+Cálculos!V778</f>
        <v>79942821.600502342</v>
      </c>
      <c r="K22" s="978">
        <f>+Cálculos!W668+Cálculos!W778</f>
        <v>16555154.4483907</v>
      </c>
      <c r="L22" s="978">
        <f>+Cálculos!X668+Cálculos!X778</f>
        <v>60245791.720942184</v>
      </c>
      <c r="M22" s="978">
        <f>+Cálculos!Y668+Cálculos!Y778</f>
        <v>10610988.616800001</v>
      </c>
      <c r="N22" s="978">
        <f>+Cálculos!Z668+Cálculos!Z778</f>
        <v>67279270.773565516</v>
      </c>
      <c r="O22" s="978">
        <f>+Cálculos!AA668+Cálculos!AA778</f>
        <v>117665731.39267492</v>
      </c>
      <c r="P22" s="978">
        <f>+Cálculos!AB668+Cálculos!AB778</f>
        <v>148979414.36562049</v>
      </c>
      <c r="Q22" s="978">
        <f>+Cálculos!AC668+Cálculos!AC778</f>
        <v>53057199.053233989</v>
      </c>
      <c r="R22" s="978">
        <f>+Cálculos!AD668+Cálculos!AD778</f>
        <v>85105021.621173233</v>
      </c>
      <c r="S22" s="978">
        <f>+Cálculos!AE668+Cálculos!AE778</f>
        <v>79106867.949345186</v>
      </c>
      <c r="T22" s="978">
        <f>+Cálculos!AF668+Cálculos!AF778</f>
        <v>89213038.227309257</v>
      </c>
      <c r="U22" s="978">
        <f>+Cálculos!AG668+Cálculos!AG778</f>
        <v>66310280.601971135</v>
      </c>
      <c r="V22" s="978">
        <f>+Cálculos!AH668+Cálculos!AH778</f>
        <v>104830013.38202989</v>
      </c>
      <c r="W22" s="978">
        <f>+Cálculos!AI668+Cálculos!AI778</f>
        <v>67438237.622984394</v>
      </c>
      <c r="X22" s="978">
        <f>+Cálculos!AJ668+Cálculos!AJ778</f>
        <v>91610623.566174567</v>
      </c>
      <c r="Y22" s="978">
        <f>+Cálculos!AK668+Cálculos!AK778</f>
        <v>67892922.164809495</v>
      </c>
      <c r="Z22" s="978">
        <f>+Cálculos!AL668+Cálculos!AL778</f>
        <v>96390159.226417333</v>
      </c>
      <c r="AA22" s="978">
        <f>+Cálculos!AM668+Cálculos!AM778</f>
        <v>77339113.584327832</v>
      </c>
      <c r="AB22" s="978">
        <f>+Cálculos!AN668+Cálculos!AN778</f>
        <v>97995025.452974916</v>
      </c>
      <c r="AC22" s="978">
        <f>+Cálculos!AO668+Cálculos!AO778</f>
        <v>45029996.158320099</v>
      </c>
      <c r="AD22" s="978">
        <f>+Cálculos!AP668+Cálculos!AP778</f>
        <v>94057730.540364563</v>
      </c>
      <c r="AE22" s="978">
        <f>+Cálculos!AQ668+Cálculos!AQ778</f>
        <v>58826593.322314739</v>
      </c>
      <c r="AF22" s="978">
        <f>+Cálculos!AR668+Cálculos!AR778</f>
        <v>131631732.14401725</v>
      </c>
      <c r="AG22" s="978">
        <f>+Cálculos!AS668+Cálculos!AS778</f>
        <v>80420486.909903258</v>
      </c>
      <c r="AH22" s="978">
        <f>+Cálculos!AT668+Cálculos!AT778</f>
        <v>114146219.37196323</v>
      </c>
      <c r="AI22" s="978">
        <f>+Cálculos!AU668+Cálculos!AU778</f>
        <v>77742752.062156484</v>
      </c>
      <c r="AJ22" s="978">
        <f>+Cálculos!AV668+Cálculos!AV778</f>
        <v>83190684.333185881</v>
      </c>
      <c r="AK22" s="978">
        <f>+Cálculos!AW668+Cálculos!AW778</f>
        <v>66337052.529186592</v>
      </c>
      <c r="AL22" s="978">
        <f>+Cálculos!AX668+Cálculos!AX778</f>
        <v>130760934.32204276</v>
      </c>
      <c r="AM22" s="978">
        <f>+Cálculos!AY668+Cálculos!AY778</f>
        <v>62463893.620015115</v>
      </c>
      <c r="AN22" s="978">
        <f>+Cálculos!AZ668+Cálculos!AZ778</f>
        <v>110611231.78692725</v>
      </c>
      <c r="AO22" s="978">
        <f>+Cálculos!BA668+Cálculos!BA778</f>
        <v>122338546.86929777</v>
      </c>
      <c r="AP22" s="978">
        <f>+Cálculos!BB668+Cálculos!BB778</f>
        <v>111750136.86392769</v>
      </c>
      <c r="AQ22" s="978">
        <f>+Cálculos!BC668+Cálculos!BC778</f>
        <v>107537886.15394491</v>
      </c>
      <c r="AR22" s="978">
        <f>+Cálculos!BD668+Cálculos!BD778</f>
        <v>108891088.10409608</v>
      </c>
      <c r="AS22" s="978">
        <f>+Cálculos!BE668+Cálculos!BE778</f>
        <v>102528934.80642863</v>
      </c>
      <c r="AT22" s="978">
        <f>+Cálculos!BF668+Cálculos!BF778</f>
        <v>84399976.984971672</v>
      </c>
      <c r="AU22" s="978">
        <f>+Cálculos!BG668+Cálculos!BG778</f>
        <v>82766828.304637313</v>
      </c>
      <c r="AV22" s="978">
        <f>+Cálculos!BH668+Cálculos!BH778</f>
        <v>68907659.773982033</v>
      </c>
      <c r="AW22" s="978">
        <f>+Cálculos!BI668+Cálculos!BI778</f>
        <v>80481133.29410091</v>
      </c>
      <c r="AX22" s="978">
        <f>+Cálculos!BJ668+Cálculos!BJ778</f>
        <v>106142913.07713734</v>
      </c>
      <c r="AY22" s="978">
        <f>+Cálculos!BK668+Cálculos!BK778</f>
        <v>107016970.60491753</v>
      </c>
      <c r="AZ22" s="978">
        <f>+Cálculos!BL668+Cálculos!BL778</f>
        <v>125226117.31243519</v>
      </c>
      <c r="BA22" s="978">
        <f>+Cálculos!BM668+Cálculos!BM778</f>
        <v>43744591.671590582</v>
      </c>
      <c r="BB22" s="978">
        <f>+Cálculos!BN668+Cálculos!BN778</f>
        <v>150340727.18112192</v>
      </c>
      <c r="BC22" s="978">
        <f>+Cálculos!BO668+Cálculos!BO778</f>
        <v>51563639.668827966</v>
      </c>
      <c r="BD22" s="978">
        <f>+Cálculos!BP668+Cálculos!BP778</f>
        <v>156186665.0249953</v>
      </c>
      <c r="BE22" s="978">
        <f>+Cálculos!BQ668+Cálculos!BQ778</f>
        <v>45291942.754379079</v>
      </c>
      <c r="BF22" s="978">
        <f>+Cálculos!BR668+Cálculos!BR778</f>
        <v>169626736.37624821</v>
      </c>
      <c r="BG22" s="978">
        <f>+Cálculos!BS668+Cálculos!BS778</f>
        <v>47758716.619616643</v>
      </c>
      <c r="BH22" s="978">
        <f>+Cálculos!BT668+Cálculos!BT778</f>
        <v>172828573.93654209</v>
      </c>
      <c r="BI22" s="978">
        <f>+Cálculos!BU668+Cálculos!BU778</f>
        <v>55742119.437698305</v>
      </c>
      <c r="BJ22" s="978">
        <f>+Cálculos!BV668+Cálculos!BV778</f>
        <v>190552924.94344422</v>
      </c>
      <c r="BK22" s="977">
        <f t="shared" si="1"/>
        <v>5344169605.772459</v>
      </c>
      <c r="BL22" s="777"/>
      <c r="BM22" s="777"/>
      <c r="BN22" s="777"/>
      <c r="BO22" s="777"/>
      <c r="BP22" s="777"/>
      <c r="BQ22" s="777"/>
    </row>
    <row r="23" spans="1:69" ht="15.6" x14ac:dyDescent="0.3">
      <c r="A23" s="813" t="s">
        <v>908</v>
      </c>
      <c r="B23" s="777"/>
      <c r="C23" s="978">
        <f>+Cálculos!O706+Cálculos!O779</f>
        <v>148141056.8363415</v>
      </c>
      <c r="D23" s="978">
        <f>+Cálculos!P706+Cálculos!P779</f>
        <v>59002732.959321119</v>
      </c>
      <c r="E23" s="978">
        <f>+Cálculos!Q706+Cálculos!Q779</f>
        <v>131917757.7795637</v>
      </c>
      <c r="F23" s="978">
        <f>+Cálculos!R706+Cálculos!R779</f>
        <v>94340312.259705201</v>
      </c>
      <c r="G23" s="978">
        <f>+Cálculos!S706+Cálculos!S779</f>
        <v>241862050.74342075</v>
      </c>
      <c r="H23" s="978">
        <f>+Cálculos!T706+Cálculos!T779</f>
        <v>342323964.90650272</v>
      </c>
      <c r="I23" s="978">
        <f>+Cálculos!U706+Cálculos!U779</f>
        <v>99341287.830711588</v>
      </c>
      <c r="J23" s="978">
        <f>+Cálculos!V706+Cálculos!V779</f>
        <v>190037772.01570728</v>
      </c>
      <c r="K23" s="978">
        <f>+Cálculos!W706+Cálculos!W779</f>
        <v>199665913.94151935</v>
      </c>
      <c r="L23" s="978">
        <f>+Cálculos!X706+Cálculos!X779</f>
        <v>130639897.30194271</v>
      </c>
      <c r="M23" s="978">
        <f>+Cálculos!Y706+Cálculos!Y779</f>
        <v>157390826.84483433</v>
      </c>
      <c r="N23" s="978">
        <f>+Cálculos!Z706+Cálculos!Z779</f>
        <v>681845508.00023401</v>
      </c>
      <c r="O23" s="978">
        <f>+Cálculos!AA706+Cálculos!AA779</f>
        <v>75337171.344264001</v>
      </c>
      <c r="P23" s="978">
        <f>+Cálculos!AB706+Cálculos!AB779</f>
        <v>276085271.8943184</v>
      </c>
      <c r="Q23" s="978">
        <f>+Cálculos!AC706+Cálculos!AC779</f>
        <v>205493460.15717453</v>
      </c>
      <c r="R23" s="978">
        <f>+Cálculos!AD706+Cálculos!AD779</f>
        <v>57733180.35685645</v>
      </c>
      <c r="S23" s="978">
        <f>+Cálculos!AE706+Cálculos!AE779</f>
        <v>190745577.48146138</v>
      </c>
      <c r="T23" s="978">
        <f>+Cálculos!AF706+Cálculos!AF779</f>
        <v>256686353.60678136</v>
      </c>
      <c r="U23" s="978">
        <f>+Cálculos!AG706+Cálculos!AG779</f>
        <v>111570925.51178655</v>
      </c>
      <c r="V23" s="978">
        <f>+Cálculos!AH706+Cálculos!AH779</f>
        <v>188232757.62609237</v>
      </c>
      <c r="W23" s="978">
        <f>+Cálculos!AI706+Cálculos!AI779</f>
        <v>195307491.9787958</v>
      </c>
      <c r="X23" s="978">
        <f>+Cálculos!AJ706+Cálculos!AJ779</f>
        <v>210174462.44236609</v>
      </c>
      <c r="Y23" s="978">
        <f>+Cálculos!AK706+Cálculos!AK779</f>
        <v>248630683.94590282</v>
      </c>
      <c r="Z23" s="978">
        <f>+Cálculos!AL706+Cálculos!AL779</f>
        <v>452656856.65335339</v>
      </c>
      <c r="AA23" s="978">
        <f>+Cálculos!AM706+Cálculos!AM779</f>
        <v>130654416.26031953</v>
      </c>
      <c r="AB23" s="978">
        <f>+Cálculos!AN706+Cálculos!AN779</f>
        <v>237396030.91812268</v>
      </c>
      <c r="AC23" s="978">
        <f>+Cálculos!AO706+Cálculos!AO779</f>
        <v>192016149.51152298</v>
      </c>
      <c r="AD23" s="978">
        <f>+Cálculos!AP706+Cálculos!AP779</f>
        <v>233881638.96597254</v>
      </c>
      <c r="AE23" s="978">
        <f>+Cálculos!AQ706+Cálculos!AQ779</f>
        <v>505625714.70588964</v>
      </c>
      <c r="AF23" s="978">
        <f>+Cálculos!AR706+Cálculos!AR779</f>
        <v>691736856.71704638</v>
      </c>
      <c r="AG23" s="978">
        <f>+Cálculos!AS706+Cálculos!AS779</f>
        <v>32368904.983228594</v>
      </c>
      <c r="AH23" s="978">
        <f>+Cálculos!AT706+Cálculos!AT779</f>
        <v>76979162.156887084</v>
      </c>
      <c r="AI23" s="978">
        <f>+Cálculos!AU706+Cálculos!AU779</f>
        <v>310575724.14616412</v>
      </c>
      <c r="AJ23" s="978">
        <f>+Cálculos!AV706+Cálculos!AV779</f>
        <v>336425602.69265479</v>
      </c>
      <c r="AK23" s="978">
        <f>+Cálculos!AW706+Cálculos!AW779</f>
        <v>338519927.70943701</v>
      </c>
      <c r="AL23" s="978">
        <f>+Cálculos!AX706+Cálculos!AX779</f>
        <v>888517780.99186409</v>
      </c>
      <c r="AM23" s="978">
        <f>+Cálculos!AY706+Cálculos!AY779</f>
        <v>0</v>
      </c>
      <c r="AN23" s="978">
        <f>+Cálculos!AZ706+Cálculos!AZ779</f>
        <v>0</v>
      </c>
      <c r="AO23" s="978">
        <f>+Cálculos!BA706+Cálculos!BA779</f>
        <v>0</v>
      </c>
      <c r="AP23" s="978">
        <f>+Cálculos!BB706+Cálculos!BB779</f>
        <v>21483884.359212209</v>
      </c>
      <c r="AQ23" s="978">
        <f>+Cálculos!BC706+Cálculos!BC779</f>
        <v>201135060.60904655</v>
      </c>
      <c r="AR23" s="978">
        <f>+Cálculos!BD706+Cálculos!BD779</f>
        <v>385026030.87753308</v>
      </c>
      <c r="AS23" s="978">
        <f>+Cálculos!BE706+Cálculos!BE779</f>
        <v>375020979.65277374</v>
      </c>
      <c r="AT23" s="978">
        <f>+Cálculos!BF706+Cálculos!BF779</f>
        <v>272683614.16517073</v>
      </c>
      <c r="AU23" s="978">
        <f>+Cálculos!BG706+Cálculos!BG779</f>
        <v>89343816.717712447</v>
      </c>
      <c r="AV23" s="978">
        <f>+Cálculos!BH706+Cálculos!BH779</f>
        <v>173991027.81987908</v>
      </c>
      <c r="AW23" s="978">
        <f>+Cálculos!BI706+Cálculos!BI779</f>
        <v>261393563.77062127</v>
      </c>
      <c r="AX23" s="978">
        <f>+Cálculos!BJ706+Cálculos!BJ779</f>
        <v>621272952.01841688</v>
      </c>
      <c r="AY23" s="978">
        <f>+Cálculos!BK706+Cálculos!BK779</f>
        <v>421140076.50927591</v>
      </c>
      <c r="AZ23" s="978">
        <f>+Cálculos!BL706+Cálculos!BL779</f>
        <v>497750432.11277819</v>
      </c>
      <c r="BA23" s="978">
        <f>+Cálculos!BM706+Cálculos!BM779</f>
        <v>0</v>
      </c>
      <c r="BB23" s="978">
        <f>+Cálculos!BN706+Cálculos!BN779</f>
        <v>85824364.457816392</v>
      </c>
      <c r="BC23" s="978">
        <f>+Cálculos!BO706+Cálculos!BO779</f>
        <v>396093990.07488692</v>
      </c>
      <c r="BD23" s="978">
        <f>+Cálculos!BP706+Cálculos!BP779</f>
        <v>572492283.76824725</v>
      </c>
      <c r="BE23" s="978">
        <f>+Cálculos!BQ706+Cálculos!BQ779</f>
        <v>266867288.85952592</v>
      </c>
      <c r="BF23" s="978">
        <f>+Cálculos!BR706+Cálculos!BR779</f>
        <v>223954882.8711836</v>
      </c>
      <c r="BG23" s="978">
        <f>+Cálculos!BS706+Cálculos!BS779</f>
        <v>265533060.63173309</v>
      </c>
      <c r="BH23" s="978">
        <f>+Cálculos!BT706+Cálculos!BT779</f>
        <v>359924383.16732836</v>
      </c>
      <c r="BI23" s="978">
        <f>+Cálculos!BU706+Cálculos!BU779</f>
        <v>405730681.20334011</v>
      </c>
      <c r="BJ23" s="978">
        <f>+Cálculos!BV706+Cálculos!BV779</f>
        <v>1176327280.9993193</v>
      </c>
      <c r="BK23" s="977">
        <f t="shared" si="1"/>
        <v>15992850838.823868</v>
      </c>
      <c r="BL23" s="777"/>
      <c r="BM23" s="777"/>
      <c r="BN23" s="777"/>
      <c r="BO23" s="777"/>
      <c r="BP23" s="777"/>
      <c r="BQ23" s="777"/>
    </row>
    <row r="24" spans="1:69" ht="15.6" x14ac:dyDescent="0.3">
      <c r="A24" s="814" t="s">
        <v>741</v>
      </c>
      <c r="B24" s="777"/>
      <c r="C24" s="978">
        <f>+Cálculos!O733+Cálculos!O780</f>
        <v>52939853.276390009</v>
      </c>
      <c r="D24" s="978">
        <f>+Cálculos!P733+Cálculos!P780</f>
        <v>88178314.372005954</v>
      </c>
      <c r="E24" s="978">
        <f>+Cálculos!Q733+Cálculos!Q780</f>
        <v>89025429.100131035</v>
      </c>
      <c r="F24" s="978">
        <f>+Cálculos!R733+Cálculos!R780</f>
        <v>76722333.483508185</v>
      </c>
      <c r="G24" s="978">
        <f>+Cálculos!S733+Cálculos!S780</f>
        <v>199154908.76240751</v>
      </c>
      <c r="H24" s="978">
        <f>+Cálculos!T733+Cálculos!T780</f>
        <v>292870397.32158434</v>
      </c>
      <c r="I24" s="978">
        <f>+Cálculos!U733+Cálculos!U780</f>
        <v>149804291.78961155</v>
      </c>
      <c r="J24" s="978">
        <f>+Cálculos!V733+Cálculos!V780</f>
        <v>66581171.06587141</v>
      </c>
      <c r="K24" s="978">
        <f>+Cálculos!W733+Cálculos!W780</f>
        <v>132025334.79936099</v>
      </c>
      <c r="L24" s="978">
        <f>+Cálculos!X733+Cálculos!X780</f>
        <v>153451751.46987969</v>
      </c>
      <c r="M24" s="978">
        <f>+Cálculos!Y733+Cálculos!Y780</f>
        <v>158589343.62875885</v>
      </c>
      <c r="N24" s="978">
        <f>+Cálculos!Z733+Cálculos!Z780</f>
        <v>227879908.17384279</v>
      </c>
      <c r="O24" s="978">
        <f>+Cálculos!AA733+Cálculos!AA780</f>
        <v>120212359.73135239</v>
      </c>
      <c r="P24" s="978">
        <f>+Cálculos!AB733+Cálculos!AB780</f>
        <v>44459394.856033079</v>
      </c>
      <c r="Q24" s="978">
        <f>+Cálculos!AC733+Cálculos!AC780</f>
        <v>58809638.266437545</v>
      </c>
      <c r="R24" s="978">
        <f>+Cálculos!AD733+Cálculos!AD780</f>
        <v>54401616.909466505</v>
      </c>
      <c r="S24" s="978">
        <f>+Cálculos!AE733+Cálculos!AE780</f>
        <v>214295704.19351023</v>
      </c>
      <c r="T24" s="978">
        <f>+Cálculos!AF733+Cálculos!AF780</f>
        <v>267942214.57438785</v>
      </c>
      <c r="U24" s="978">
        <f>+Cálculos!AG733+Cálculos!AG780</f>
        <v>78520399.39486751</v>
      </c>
      <c r="V24" s="978">
        <f>+Cálculos!AH733+Cálculos!AH780</f>
        <v>41244667.632384263</v>
      </c>
      <c r="W24" s="978">
        <f>+Cálculos!AI733+Cálculos!AI780</f>
        <v>165519625.06943297</v>
      </c>
      <c r="X24" s="978">
        <f>+Cálculos!AJ733+Cálculos!AJ780</f>
        <v>195846334.65611488</v>
      </c>
      <c r="Y24" s="978">
        <f>+Cálculos!AK733+Cálculos!AK780</f>
        <v>165515691.45975646</v>
      </c>
      <c r="Z24" s="978">
        <f>+Cálculos!AL733+Cálculos!AL780</f>
        <v>415813022.2516408</v>
      </c>
      <c r="AA24" s="978">
        <f>+Cálculos!AM733+Cálculos!AM780</f>
        <v>158370976.23097706</v>
      </c>
      <c r="AB24" s="978">
        <f>+Cálculos!AN733+Cálculos!AN780</f>
        <v>16637165.280801753</v>
      </c>
      <c r="AC24" s="978">
        <f>+Cálculos!AO733+Cálculos!AO780</f>
        <v>59520312.006208546</v>
      </c>
      <c r="AD24" s="978">
        <f>+Cálculos!AP733+Cálculos!AP780</f>
        <v>58956648.631999001</v>
      </c>
      <c r="AE24" s="978">
        <f>+Cálculos!AQ733+Cálculos!AQ780</f>
        <v>200434719.34364304</v>
      </c>
      <c r="AF24" s="978">
        <f>+Cálculos!AR733+Cálculos!AR780</f>
        <v>310373576.02899373</v>
      </c>
      <c r="AG24" s="978">
        <f>+Cálculos!AS733+Cálculos!AS780</f>
        <v>124033002.96503741</v>
      </c>
      <c r="AH24" s="978">
        <f>+Cálculos!AT733+Cálculos!AT780</f>
        <v>90007121.06608367</v>
      </c>
      <c r="AI24" s="978">
        <f>+Cálculos!AU733+Cálculos!AU780</f>
        <v>154659607.81709361</v>
      </c>
      <c r="AJ24" s="978">
        <f>+Cálculos!AV733+Cálculos!AV780</f>
        <v>165964449.71277258</v>
      </c>
      <c r="AK24" s="978">
        <f>+Cálculos!AW733+Cálculos!AW780</f>
        <v>136336629.3698386</v>
      </c>
      <c r="AL24" s="978">
        <f>+Cálculos!AX733+Cálculos!AX780</f>
        <v>382720743.27434266</v>
      </c>
      <c r="AM24" s="978">
        <f>+Cálculos!AY733+Cálculos!AY780</f>
        <v>139676738.98258933</v>
      </c>
      <c r="AN24" s="978">
        <f>+Cálculos!AZ733+Cálculos!AZ780</f>
        <v>65422634.28284733</v>
      </c>
      <c r="AO24" s="978">
        <f>+Cálculos!BA733+Cálculos!BA780</f>
        <v>54181776.855318189</v>
      </c>
      <c r="AP24" s="978">
        <f>+Cálculos!BB733+Cálculos!BB780</f>
        <v>48155797.182459727</v>
      </c>
      <c r="AQ24" s="978">
        <f>+Cálculos!BC733+Cálculos!BC780</f>
        <v>170314078.8591516</v>
      </c>
      <c r="AR24" s="978">
        <f>+Cálculos!BD733+Cálculos!BD780</f>
        <v>272217447.12962967</v>
      </c>
      <c r="AS24" s="978">
        <f>+Cálculos!BE733+Cálculos!BE780</f>
        <v>118386837.00778717</v>
      </c>
      <c r="AT24" s="978">
        <f>+Cálculos!BF733+Cálculos!BF780</f>
        <v>44478425.853614107</v>
      </c>
      <c r="AU24" s="978">
        <f>+Cálculos!BG733+Cálculos!BG780</f>
        <v>143632810.20952344</v>
      </c>
      <c r="AV24" s="978">
        <f>+Cálculos!BH733+Cálculos!BH780</f>
        <v>161798943.95757997</v>
      </c>
      <c r="AW24" s="978">
        <f>+Cálculos!BI733+Cálculos!BI780</f>
        <v>149671130.46107927</v>
      </c>
      <c r="AX24" s="978">
        <f>+Cálculos!BJ733+Cálculos!BJ780</f>
        <v>412358441.91800034</v>
      </c>
      <c r="AY24" s="978">
        <f>+Cálculos!BK733+Cálculos!BK780</f>
        <v>217164621.8248415</v>
      </c>
      <c r="AZ24" s="978">
        <f>+Cálculos!BL733+Cálculos!BL780</f>
        <v>23521938.101118729</v>
      </c>
      <c r="BA24" s="978">
        <f>+Cálculos!BM733+Cálculos!BM780</f>
        <v>93075031.874888495</v>
      </c>
      <c r="BB24" s="978">
        <f>+Cálculos!BN733+Cálculos!BN780</f>
        <v>37988762.462011285</v>
      </c>
      <c r="BC24" s="978">
        <f>+Cálculos!BO733+Cálculos!BO780</f>
        <v>250961756.41088334</v>
      </c>
      <c r="BD24" s="978">
        <f>+Cálculos!BP733+Cálculos!BP780</f>
        <v>340966692.48143989</v>
      </c>
      <c r="BE24" s="978">
        <f>+Cálculos!BQ733+Cálculos!BQ780</f>
        <v>43522351.225694962</v>
      </c>
      <c r="BF24" s="978">
        <f>+Cálculos!BR733+Cálculos!BR780</f>
        <v>43403337.639522657</v>
      </c>
      <c r="BG24" s="978">
        <f>+Cálculos!BS733+Cálculos!BS780</f>
        <v>198804976.71675372</v>
      </c>
      <c r="BH24" s="978">
        <f>+Cálculos!BT733+Cálculos!BT780</f>
        <v>187024782.46446306</v>
      </c>
      <c r="BI24" s="978">
        <f>+Cálculos!BU733+Cálculos!BU780</f>
        <v>158778395.00377804</v>
      </c>
      <c r="BJ24" s="978">
        <f>+Cálculos!BV733+Cálculos!BV780</f>
        <v>463172172.40219474</v>
      </c>
      <c r="BK24" s="977">
        <f t="shared" si="1"/>
        <v>9206498539.2736988</v>
      </c>
      <c r="BL24" s="777"/>
      <c r="BM24" s="777"/>
      <c r="BN24" s="777"/>
      <c r="BO24" s="777"/>
      <c r="BP24" s="777"/>
      <c r="BQ24" s="777"/>
    </row>
    <row r="25" spans="1:69" ht="15.6" x14ac:dyDescent="0.3">
      <c r="A25" s="815" t="s">
        <v>742</v>
      </c>
      <c r="B25" s="777"/>
      <c r="C25" s="978">
        <f>+Cálculos!O758+Cálculos!O781</f>
        <v>43836460.802626878</v>
      </c>
      <c r="D25" s="978">
        <f>+Cálculos!P758+Cálculos!P781</f>
        <v>57111076.182541832</v>
      </c>
      <c r="E25" s="978">
        <f>+Cálculos!Q758+Cálculos!Q781</f>
        <v>94471914.307212427</v>
      </c>
      <c r="F25" s="978">
        <f>+Cálculos!R758+Cálculos!R781</f>
        <v>98770648.114199936</v>
      </c>
      <c r="G25" s="978">
        <f>+Cálculos!S758+Cálculos!S781</f>
        <v>246918426.90036345</v>
      </c>
      <c r="H25" s="978">
        <f>+Cálculos!T758+Cálculos!T781</f>
        <v>344985396.98744237</v>
      </c>
      <c r="I25" s="978">
        <f>+Cálculos!U758+Cálculos!U781</f>
        <v>236533949.68645108</v>
      </c>
      <c r="J25" s="978">
        <f>+Cálculos!V758+Cálculos!V781</f>
        <v>173443823.63031745</v>
      </c>
      <c r="K25" s="978">
        <f>+Cálculos!W758+Cálculos!W781</f>
        <v>165847479.35444516</v>
      </c>
      <c r="L25" s="978">
        <f>+Cálculos!X758+Cálculos!X781</f>
        <v>174201899.9661656</v>
      </c>
      <c r="M25" s="978">
        <f>+Cálculos!Y758+Cálculos!Y781</f>
        <v>227618691.35479978</v>
      </c>
      <c r="N25" s="978">
        <f>+Cálculos!Z758+Cálculos!Z781</f>
        <v>289836637.55262285</v>
      </c>
      <c r="O25" s="978">
        <f>+Cálculos!AA758+Cálculos!AA781</f>
        <v>171104967.05504069</v>
      </c>
      <c r="P25" s="978">
        <f>+Cálculos!AB758+Cálculos!AB781</f>
        <v>110324889.12835501</v>
      </c>
      <c r="Q25" s="978">
        <f>+Cálculos!AC758+Cálculos!AC781</f>
        <v>84527630.315854892</v>
      </c>
      <c r="R25" s="978">
        <f>+Cálculos!AD758+Cálculos!AD781</f>
        <v>76192098.002006963</v>
      </c>
      <c r="S25" s="978">
        <f>+Cálculos!AE758+Cálculos!AE781</f>
        <v>208483858.28309354</v>
      </c>
      <c r="T25" s="978">
        <f>+Cálculos!AF758+Cálculos!AF781</f>
        <v>325132248.04685932</v>
      </c>
      <c r="U25" s="978">
        <f>+Cálculos!AG758+Cálculos!AG781</f>
        <v>144946248.37341172</v>
      </c>
      <c r="V25" s="978">
        <f>+Cálculos!AH758+Cálculos!AH781</f>
        <v>74126568.661111429</v>
      </c>
      <c r="W25" s="978">
        <f>+Cálculos!AI758+Cálculos!AI781</f>
        <v>190624065.55678326</v>
      </c>
      <c r="X25" s="978">
        <f>+Cálculos!AJ758+Cálculos!AJ781</f>
        <v>220156997.5348272</v>
      </c>
      <c r="Y25" s="978">
        <f>+Cálculos!AK758+Cálculos!AK781</f>
        <v>206379926.26936153</v>
      </c>
      <c r="Z25" s="978">
        <f>+Cálculos!AL758+Cálculos!AL781</f>
        <v>442424920.18530041</v>
      </c>
      <c r="AA25" s="978">
        <f>+Cálculos!AM758+Cálculos!AM781</f>
        <v>271136413.49902701</v>
      </c>
      <c r="AB25" s="978">
        <f>+Cálculos!AN758+Cálculos!AN781</f>
        <v>32312171.930457748</v>
      </c>
      <c r="AC25" s="978">
        <f>+Cálculos!AO758+Cálculos!AO781</f>
        <v>136107469.65585962</v>
      </c>
      <c r="AD25" s="978">
        <f>+Cálculos!AP758+Cálculos!AP781</f>
        <v>89372954.553264767</v>
      </c>
      <c r="AE25" s="978">
        <f>+Cálculos!AQ758+Cálculos!AQ781</f>
        <v>276439825.08948022</v>
      </c>
      <c r="AF25" s="978">
        <f>+Cálculos!AR758+Cálculos!AR781</f>
        <v>418673530.14306647</v>
      </c>
      <c r="AG25" s="978">
        <f>+Cálculos!AS758+Cálculos!AS781</f>
        <v>78271635.096403599</v>
      </c>
      <c r="AH25" s="978">
        <f>+Cálculos!AT758+Cálculos!AT781</f>
        <v>33408742.432179749</v>
      </c>
      <c r="AI25" s="978">
        <f>+Cálculos!AU758+Cálculos!AU781</f>
        <v>190107794.6995829</v>
      </c>
      <c r="AJ25" s="978">
        <f>+Cálculos!AV758+Cálculos!AV781</f>
        <v>252286956.59402585</v>
      </c>
      <c r="AK25" s="978">
        <f>+Cálculos!AW758+Cálculos!AW781</f>
        <v>135702310.82478303</v>
      </c>
      <c r="AL25" s="978">
        <f>+Cálculos!AX758+Cálculos!AX781</f>
        <v>468012738.42304111</v>
      </c>
      <c r="AM25" s="978">
        <f>+Cálculos!AY758+Cálculos!AY781</f>
        <v>109085851.53659949</v>
      </c>
      <c r="AN25" s="978">
        <f>+Cálculos!AZ758+Cálculos!AZ781</f>
        <v>23094750.848300777</v>
      </c>
      <c r="AO25" s="978">
        <f>+Cálculos!BA758+Cálculos!BA781</f>
        <v>13474691.273644252</v>
      </c>
      <c r="AP25" s="978">
        <f>+Cálculos!BB758+Cálculos!BB781</f>
        <v>102867396.97581938</v>
      </c>
      <c r="AQ25" s="978">
        <f>+Cálculos!BC758+Cálculos!BC781</f>
        <v>149286106.19058853</v>
      </c>
      <c r="AR25" s="978">
        <f>+Cálculos!BD758+Cálculos!BD781</f>
        <v>256444189.70263097</v>
      </c>
      <c r="AS25" s="978">
        <f>+Cálculos!BE758+Cálculos!BE781</f>
        <v>110330672.51941983</v>
      </c>
      <c r="AT25" s="978">
        <f>+Cálculos!BF758+Cálculos!BF781</f>
        <v>104064199.87028572</v>
      </c>
      <c r="AU25" s="978">
        <f>+Cálculos!BG758+Cálculos!BG781</f>
        <v>152529666.00981447</v>
      </c>
      <c r="AV25" s="978">
        <f>+Cálculos!BH758+Cálculos!BH781</f>
        <v>175705749.94014829</v>
      </c>
      <c r="AW25" s="978">
        <f>+Cálculos!BI758+Cálculos!BI781</f>
        <v>146878666.80837137</v>
      </c>
      <c r="AX25" s="978">
        <f>+Cálculos!BJ758+Cálculos!BJ781</f>
        <v>409452479.22981095</v>
      </c>
      <c r="AY25" s="978">
        <f>+Cálculos!BK758+Cálculos!BK781</f>
        <v>164374993.36100611</v>
      </c>
      <c r="AZ25" s="978">
        <f>+Cálculos!BL758+Cálculos!BL781</f>
        <v>139042802.75188607</v>
      </c>
      <c r="BA25" s="978">
        <f>+Cálculos!BM758+Cálculos!BM781</f>
        <v>84143177.215184063</v>
      </c>
      <c r="BB25" s="978">
        <f>+Cálculos!BN758+Cálculos!BN781</f>
        <v>104872163.79130886</v>
      </c>
      <c r="BC25" s="978">
        <f>+Cálculos!BO758+Cálculos!BO781</f>
        <v>172570227.48828453</v>
      </c>
      <c r="BD25" s="978">
        <f>+Cálculos!BP758+Cálculos!BP781</f>
        <v>318638874.46426851</v>
      </c>
      <c r="BE25" s="978">
        <f>+Cálculos!BQ758+Cálculos!BQ781</f>
        <v>214550413.36495402</v>
      </c>
      <c r="BF25" s="978">
        <f>+Cálculos!BR758+Cálculos!BR781</f>
        <v>113354692.41959012</v>
      </c>
      <c r="BG25" s="978">
        <f>+Cálculos!BS758+Cálculos!BS781</f>
        <v>97712889.553757995</v>
      </c>
      <c r="BH25" s="978">
        <f>+Cálculos!BT758+Cálculos!BT781</f>
        <v>165003132.58844107</v>
      </c>
      <c r="BI25" s="978">
        <f>+Cálculos!BU758+Cálculos!BU781</f>
        <v>204779987.4002893</v>
      </c>
      <c r="BJ25" s="978">
        <f>+Cálculos!BV758+Cálculos!BV781</f>
        <v>373522116.85372078</v>
      </c>
      <c r="BK25" s="977">
        <f t="shared" si="1"/>
        <v>10695613257.350496</v>
      </c>
      <c r="BL25" s="777"/>
      <c r="BM25" s="777"/>
      <c r="BN25" s="777"/>
      <c r="BO25" s="777"/>
      <c r="BP25" s="777"/>
      <c r="BQ25" s="777"/>
    </row>
    <row r="26" spans="1:69" ht="15.6" x14ac:dyDescent="0.3">
      <c r="A26" s="952" t="s">
        <v>731</v>
      </c>
      <c r="B26" s="777"/>
      <c r="C26" s="978">
        <f>+Cálculos!O773</f>
        <v>13555200</v>
      </c>
      <c r="D26" s="978">
        <f>+Cálculos!P773</f>
        <v>9801327.1725923903</v>
      </c>
      <c r="E26" s="978">
        <f>+Cálculos!Q773</f>
        <v>7660412.3894822896</v>
      </c>
      <c r="F26" s="978">
        <f>+Cálculos!R773</f>
        <v>7142455.8310399596</v>
      </c>
      <c r="G26" s="978">
        <f>+Cálculos!S773</f>
        <v>6168272.3061967604</v>
      </c>
      <c r="H26" s="978">
        <f>+Cálculos!T773</f>
        <v>8928211.6460995097</v>
      </c>
      <c r="I26" s="978">
        <f>+Cálculos!U773</f>
        <v>12651690.079158643</v>
      </c>
      <c r="J26" s="978">
        <f>+Cálculos!V773</f>
        <v>10834049.345726615</v>
      </c>
      <c r="K26" s="978">
        <f>+Cálculos!W773</f>
        <v>7626955.0909421854</v>
      </c>
      <c r="L26" s="978">
        <f>+Cálculos!X773</f>
        <v>8397510.7548285108</v>
      </c>
      <c r="M26" s="978">
        <f>+Cálculos!Y773</f>
        <v>9710801.6673705354</v>
      </c>
      <c r="N26" s="978">
        <f>+Cálculos!Z773</f>
        <v>10264233.473558187</v>
      </c>
      <c r="O26" s="978">
        <f>+Cálculos!AA773</f>
        <v>16958664.614204425</v>
      </c>
      <c r="P26" s="978">
        <f>+Cálculos!AB773</f>
        <v>12369672.467173006</v>
      </c>
      <c r="Q26" s="978">
        <f>+Cálculos!AC773</f>
        <v>10044248.320609897</v>
      </c>
      <c r="R26" s="978">
        <f>+Cálculos!AD773</f>
        <v>9507507.5552733466</v>
      </c>
      <c r="S26" s="978">
        <f>+Cálculos!AE773</f>
        <v>8446325.0594686046</v>
      </c>
      <c r="T26" s="978">
        <f>+Cálculos!AF773</f>
        <v>11428601.917616317</v>
      </c>
      <c r="U26" s="978">
        <f>+Cálculos!AG773</f>
        <v>15423154.034662303</v>
      </c>
      <c r="V26" s="978">
        <f>+Cálculos!AH773</f>
        <v>13481259.908893753</v>
      </c>
      <c r="W26" s="978">
        <f>+Cálculos!AI773</f>
        <v>10012614.959063971</v>
      </c>
      <c r="X26" s="978">
        <f>+Cálculos!AJ773</f>
        <v>10860485.702775791</v>
      </c>
      <c r="Y26" s="978">
        <f>+Cálculos!AK773</f>
        <v>12253501.701088667</v>
      </c>
      <c r="Z26" s="978">
        <f>+Cálculos!AL773</f>
        <v>12866188.66509633</v>
      </c>
      <c r="AA26" s="978">
        <f>+Cálculos!AM773</f>
        <v>20051707.732923996</v>
      </c>
      <c r="AB26" s="978">
        <f>+Cálculos!AN773</f>
        <v>13654431.492242999</v>
      </c>
      <c r="AC26" s="978">
        <f>+Cálculos!AO773</f>
        <v>11358055.821849782</v>
      </c>
      <c r="AD26" s="978">
        <f>+Cálculos!AP773</f>
        <v>10599434.592848774</v>
      </c>
      <c r="AE26" s="978">
        <f>+Cálculos!AQ773</f>
        <v>9706849.06893331</v>
      </c>
      <c r="AF26" s="978">
        <f>+Cálculos!AR773</f>
        <v>12648101.433824733</v>
      </c>
      <c r="AG26" s="978">
        <f>+Cálculos!AS773</f>
        <v>17113024.512386076</v>
      </c>
      <c r="AH26" s="978">
        <f>+Cálculos!AT773</f>
        <v>14849786.374486338</v>
      </c>
      <c r="AI26" s="978">
        <f>+Cálculos!AU773</f>
        <v>11364613.756470619</v>
      </c>
      <c r="AJ26" s="978">
        <f>+Cálculos!AV773</f>
        <v>12059182.235937513</v>
      </c>
      <c r="AK26" s="978">
        <f>+Cálculos!AW773</f>
        <v>13741745.577844882</v>
      </c>
      <c r="AL26" s="978">
        <f>+Cálculos!AX773</f>
        <v>14179261.123065606</v>
      </c>
      <c r="AM26" s="978">
        <f>+Cálculos!AY773</f>
        <v>22039634.580500823</v>
      </c>
      <c r="AN26" s="978">
        <f>+Cálculos!AZ773</f>
        <v>14137572.313333558</v>
      </c>
      <c r="AO26" s="978">
        <f>+Cálculos!BA773</f>
        <v>11719006.714235984</v>
      </c>
      <c r="AP26" s="978">
        <f>+Cálculos!BB773</f>
        <v>10948289.124648461</v>
      </c>
      <c r="AQ26" s="978">
        <f>+Cálculos!BC773</f>
        <v>10018546.445411969</v>
      </c>
      <c r="AR26" s="978">
        <f>+Cálculos!BD773</f>
        <v>13087346.05505706</v>
      </c>
      <c r="AS26" s="978">
        <f>+Cálculos!BE773</f>
        <v>17727948.405774329</v>
      </c>
      <c r="AT26" s="978">
        <f>+Cálculos!BF773</f>
        <v>15391080.08393864</v>
      </c>
      <c r="AU26" s="978">
        <f>+Cálculos!BG773</f>
        <v>11745357.088693172</v>
      </c>
      <c r="AV26" s="978">
        <f>+Cálculos!BH773</f>
        <v>12479424.362555655</v>
      </c>
      <c r="AW26" s="978">
        <f>+Cálculos!BI773</f>
        <v>14220706.958899982</v>
      </c>
      <c r="AX26" s="978">
        <f>+Cálculos!BJ773</f>
        <v>14684506.766136864</v>
      </c>
      <c r="AY26" s="978">
        <f>+Cálculos!BK773</f>
        <v>22872179.736884274</v>
      </c>
      <c r="AZ26" s="978">
        <f>+Cálculos!BL773</f>
        <v>15100393.424889814</v>
      </c>
      <c r="BA26" s="978">
        <f>+Cálculos!BM773</f>
        <v>12500152.293414019</v>
      </c>
      <c r="BB26" s="978">
        <f>+Cálculos!BN773</f>
        <v>11689637.287947338</v>
      </c>
      <c r="BC26" s="978">
        <f>+Cálculos!BO773</f>
        <v>10686609.695176356</v>
      </c>
      <c r="BD26" s="978">
        <f>+Cálculos!BP773</f>
        <v>13976539.464497948</v>
      </c>
      <c r="BE26" s="978">
        <f>+Cálculos!BQ773</f>
        <v>18929882.411508333</v>
      </c>
      <c r="BF26" s="978">
        <f>+Cálculos!BR773</f>
        <v>16440930.091727359</v>
      </c>
      <c r="BG26" s="978">
        <f>+Cálculos!BS773</f>
        <v>12531020.270162094</v>
      </c>
      <c r="BH26" s="978">
        <f>+Cálculos!BT773</f>
        <v>13328293.167021006</v>
      </c>
      <c r="BI26" s="978">
        <f>+Cálculos!BU773</f>
        <v>15176888.281555731</v>
      </c>
      <c r="BJ26" s="978">
        <f>+Cálculos!BV773</f>
        <v>15684261.169433612</v>
      </c>
      <c r="BK26" s="977">
        <f t="shared" si="1"/>
        <v>764835744.5791409</v>
      </c>
      <c r="BL26" s="777"/>
      <c r="BM26" s="777"/>
      <c r="BN26" s="777"/>
      <c r="BO26" s="777"/>
      <c r="BP26" s="777"/>
      <c r="BQ26" s="777"/>
    </row>
    <row r="27" spans="1:69" ht="16.2" thickBot="1" x14ac:dyDescent="0.35">
      <c r="A27" s="50"/>
      <c r="B27" s="777"/>
      <c r="C27" s="978"/>
      <c r="D27" s="978"/>
      <c r="E27" s="978"/>
      <c r="F27" s="978"/>
      <c r="G27" s="978"/>
      <c r="H27" s="978"/>
      <c r="I27" s="978"/>
      <c r="J27" s="978"/>
      <c r="K27" s="978"/>
      <c r="L27" s="978"/>
      <c r="M27" s="978"/>
      <c r="N27" s="978"/>
      <c r="O27" s="978"/>
      <c r="P27" s="978"/>
      <c r="Q27" s="978"/>
      <c r="R27" s="978"/>
      <c r="S27" s="978"/>
      <c r="T27" s="978"/>
      <c r="U27" s="978"/>
      <c r="V27" s="978"/>
      <c r="W27" s="978"/>
      <c r="X27" s="978"/>
      <c r="Y27" s="978"/>
      <c r="Z27" s="978"/>
      <c r="AA27" s="978"/>
      <c r="AB27" s="978"/>
      <c r="AC27" s="978"/>
      <c r="AD27" s="978"/>
      <c r="AE27" s="978"/>
      <c r="AF27" s="978"/>
      <c r="AG27" s="978"/>
      <c r="AH27" s="978"/>
      <c r="AI27" s="978"/>
      <c r="AJ27" s="978"/>
      <c r="AK27" s="978"/>
      <c r="AL27" s="978"/>
      <c r="AM27" s="978"/>
      <c r="AN27" s="978"/>
      <c r="AO27" s="978"/>
      <c r="AP27" s="978"/>
      <c r="AQ27" s="978"/>
      <c r="AR27" s="978"/>
      <c r="AS27" s="978"/>
      <c r="AT27" s="978"/>
      <c r="AU27" s="978"/>
      <c r="AV27" s="978"/>
      <c r="AW27" s="978"/>
      <c r="AX27" s="978"/>
      <c r="AY27" s="978"/>
      <c r="AZ27" s="978"/>
      <c r="BA27" s="978"/>
      <c r="BB27" s="978"/>
      <c r="BC27" s="978"/>
      <c r="BD27" s="978"/>
      <c r="BE27" s="978"/>
      <c r="BF27" s="978"/>
      <c r="BG27" s="978"/>
      <c r="BH27" s="978"/>
      <c r="BI27" s="978"/>
      <c r="BJ27" s="978"/>
      <c r="BK27" s="977">
        <f t="shared" si="1"/>
        <v>0</v>
      </c>
      <c r="BL27" s="777"/>
      <c r="BM27" s="777"/>
      <c r="BN27" s="777"/>
      <c r="BO27" s="777"/>
      <c r="BP27" s="777"/>
      <c r="BQ27" s="777"/>
    </row>
    <row r="28" spans="1:69" ht="16.2" thickBot="1" x14ac:dyDescent="0.35">
      <c r="A28" s="964" t="s">
        <v>826</v>
      </c>
      <c r="B28" s="777"/>
      <c r="C28" s="979">
        <f>+Cálculos!O1558</f>
        <v>0</v>
      </c>
      <c r="D28" s="979">
        <f>+Cálculos!P1558</f>
        <v>0</v>
      </c>
      <c r="E28" s="979">
        <f>+Cálculos!Q1558</f>
        <v>237448664.59574333</v>
      </c>
      <c r="F28" s="979">
        <f>+Cálculos!R1558</f>
        <v>205062244.22196674</v>
      </c>
      <c r="G28" s="979">
        <f>+Cálculos!S1558</f>
        <v>296815546.74532944</v>
      </c>
      <c r="H28" s="979">
        <f>+Cálculos!T1558</f>
        <v>420601398.90819955</v>
      </c>
      <c r="I28" s="979">
        <f>+Cálculos!U1558</f>
        <v>360174512.82335818</v>
      </c>
      <c r="J28" s="979">
        <f>+Cálculos!V1558</f>
        <v>253555687.8637695</v>
      </c>
      <c r="K28" s="979">
        <f>+Cálculos!W1558</f>
        <v>279172564.98764998</v>
      </c>
      <c r="L28" s="979">
        <f>+Cálculos!X1558</f>
        <v>322832502.23971188</v>
      </c>
      <c r="M28" s="979">
        <f>+Cálculos!Y1558</f>
        <v>341231166.0092482</v>
      </c>
      <c r="N28" s="979">
        <f>+Cálculos!Z1558</f>
        <v>563785392.75945556</v>
      </c>
      <c r="O28" s="979">
        <f>+Cálculos!AA1558</f>
        <v>398861118.72294658</v>
      </c>
      <c r="P28" s="979">
        <f>+Cálculos!AB1558</f>
        <v>323877623.47964102</v>
      </c>
      <c r="Q28" s="979">
        <f>+Cálculos!AC1558</f>
        <v>306570372.80711979</v>
      </c>
      <c r="R28" s="979">
        <f>+Cálculos!AD1558</f>
        <v>272352454.86554462</v>
      </c>
      <c r="S28" s="979">
        <f>+Cálculos!AE1558</f>
        <v>368516220.4898259</v>
      </c>
      <c r="T28" s="979">
        <f>+Cálculos!AF1558</f>
        <v>497320886.12914222</v>
      </c>
      <c r="U28" s="979">
        <f>+Cálculos!AG1558</f>
        <v>434704348.34278822</v>
      </c>
      <c r="V28" s="979">
        <f>+Cálculos!AH1558</f>
        <v>322857603.10249209</v>
      </c>
      <c r="W28" s="979">
        <f>+Cálculos!AI1558</f>
        <v>350197265.8354246</v>
      </c>
      <c r="X28" s="979">
        <f>+Cálculos!AJ1558</f>
        <v>395115182.69705188</v>
      </c>
      <c r="Y28" s="979">
        <f>+Cálculos!AK1558</f>
        <v>414871324.86974043</v>
      </c>
      <c r="Z28" s="979">
        <f>+Cálculos!AL1558</f>
        <v>646568985.54788244</v>
      </c>
      <c r="AA28" s="979">
        <f>+Cálculos!AM1558</f>
        <v>426842734.33623946</v>
      </c>
      <c r="AB28" s="979">
        <f>+Cálculos!AN1558</f>
        <v>355057155.36353028</v>
      </c>
      <c r="AC28" s="979">
        <f>+Cálculos!AO1558</f>
        <v>331342366.5130195</v>
      </c>
      <c r="AD28" s="979">
        <f>+Cálculos!AP1558</f>
        <v>303439802.72825396</v>
      </c>
      <c r="AE28" s="979">
        <f>+Cálculos!AQ1558</f>
        <v>395384473.03667361</v>
      </c>
      <c r="AF28" s="979">
        <f>+Cálculos!AR1558</f>
        <v>534959670.76913059</v>
      </c>
      <c r="AG28" s="979">
        <f>+Cálculos!AS1558</f>
        <v>464209983.69618368</v>
      </c>
      <c r="AH28" s="979">
        <f>+Cálculos!AT1558</f>
        <v>355262158.90005583</v>
      </c>
      <c r="AI28" s="979">
        <f>+Cálculos!AU1558</f>
        <v>376974634.37937826</v>
      </c>
      <c r="AJ28" s="979">
        <f>+Cálculos!AV1558</f>
        <v>429572205.94152361</v>
      </c>
      <c r="AK28" s="979">
        <f>+Cálculos!AW1558</f>
        <v>443249108.6923058</v>
      </c>
      <c r="AL28" s="979">
        <f>+Cálculos!AX1558</f>
        <v>688967379.81781447</v>
      </c>
      <c r="AM28" s="979">
        <f>+Cálculos!AY1558</f>
        <v>429073689.90854937</v>
      </c>
      <c r="AN28" s="979">
        <f>+Cálculos!AZ1558</f>
        <v>355670502.79190755</v>
      </c>
      <c r="AO28" s="979">
        <f>+Cálculos!BA1558</f>
        <v>332279312.79743767</v>
      </c>
      <c r="AP28" s="979">
        <f>+Cálculos!BB1558</f>
        <v>304061729.66477919</v>
      </c>
      <c r="AQ28" s="979">
        <f>+Cálculos!BC1558</f>
        <v>397199444.04155928</v>
      </c>
      <c r="AR28" s="979">
        <f>+Cálculos!BD1558</f>
        <v>538041190.41003764</v>
      </c>
      <c r="AS28" s="979">
        <f>+Cálculos!BE1558</f>
        <v>467117506.24010605</v>
      </c>
      <c r="AT28" s="979">
        <f>+Cálculos!BF1558</f>
        <v>356470233.61897135</v>
      </c>
      <c r="AU28" s="979">
        <f>+Cálculos!BG1558</f>
        <v>378749090.75629115</v>
      </c>
      <c r="AV28" s="979">
        <f>+Cálculos!BH1558</f>
        <v>431596816.81760025</v>
      </c>
      <c r="AW28" s="979">
        <f>+Cálculos!BI1558</f>
        <v>445673087.49968296</v>
      </c>
      <c r="AX28" s="979">
        <f>+Cálculos!BJ1558</f>
        <v>694168018.27430868</v>
      </c>
      <c r="AY28" s="979">
        <f>+Cálculos!BK1558</f>
        <v>444946795.77551472</v>
      </c>
      <c r="AZ28" s="979">
        <f>+Cálculos!BL1558</f>
        <v>368328331.13426667</v>
      </c>
      <c r="BA28" s="979">
        <f>+Cálculos!BM1558</f>
        <v>344445770.9609707</v>
      </c>
      <c r="BB28" s="979">
        <f>+Cálculos!BN1558</f>
        <v>314890652.69880313</v>
      </c>
      <c r="BC28" s="979">
        <f>+Cálculos!BO1558</f>
        <v>411831418.94223648</v>
      </c>
      <c r="BD28" s="979">
        <f>+Cálculos!BP1558</f>
        <v>557786164.00316525</v>
      </c>
      <c r="BE28" s="979">
        <f>+Cálculos!BQ1558</f>
        <v>484446925.19239497</v>
      </c>
      <c r="BF28" s="979">
        <f>+Cálculos!BR1558</f>
        <v>369237884.08164161</v>
      </c>
      <c r="BG28" s="979">
        <f>+Cálculos!BS1558</f>
        <v>392730253.50768024</v>
      </c>
      <c r="BH28" s="979">
        <f>+Cálculos!BT1558</f>
        <v>447200786.14577258</v>
      </c>
      <c r="BI28" s="979">
        <f>+Cálculos!BU1558</f>
        <v>462150988.72476792</v>
      </c>
      <c r="BJ28" s="979">
        <f>+Cálculos!BV1558</f>
        <v>719759033.73951221</v>
      </c>
      <c r="BK28" s="977">
        <f t="shared" si="1"/>
        <v>23565610369.946102</v>
      </c>
      <c r="BL28" s="777"/>
      <c r="BM28" s="777"/>
      <c r="BN28" s="777"/>
      <c r="BO28" s="777"/>
      <c r="BP28" s="777"/>
      <c r="BQ28" s="777"/>
    </row>
    <row r="29" spans="1:69" ht="16.2" thickBot="1" x14ac:dyDescent="0.35">
      <c r="A29" s="953"/>
      <c r="B29" s="777"/>
      <c r="C29" s="984"/>
      <c r="D29" s="984"/>
      <c r="E29" s="984"/>
      <c r="F29" s="984"/>
      <c r="G29" s="984"/>
      <c r="H29" s="984"/>
      <c r="I29" s="984"/>
      <c r="J29" s="984"/>
      <c r="K29" s="984"/>
      <c r="L29" s="984"/>
      <c r="M29" s="984"/>
      <c r="N29" s="984"/>
      <c r="O29" s="984"/>
      <c r="P29" s="984"/>
      <c r="Q29" s="984"/>
      <c r="R29" s="984"/>
      <c r="S29" s="984"/>
      <c r="T29" s="984"/>
      <c r="U29" s="984"/>
      <c r="V29" s="984"/>
      <c r="W29" s="984"/>
      <c r="X29" s="984"/>
      <c r="Y29" s="984"/>
      <c r="Z29" s="984"/>
      <c r="AA29" s="984"/>
      <c r="AB29" s="984"/>
      <c r="AC29" s="984"/>
      <c r="AD29" s="984"/>
      <c r="AE29" s="984"/>
      <c r="AF29" s="984"/>
      <c r="AG29" s="984"/>
      <c r="AH29" s="984"/>
      <c r="AI29" s="984"/>
      <c r="AJ29" s="984"/>
      <c r="AK29" s="984"/>
      <c r="AL29" s="984"/>
      <c r="AM29" s="984"/>
      <c r="AN29" s="984"/>
      <c r="AO29" s="984"/>
      <c r="AP29" s="984"/>
      <c r="AQ29" s="984"/>
      <c r="AR29" s="984"/>
      <c r="AS29" s="984"/>
      <c r="AT29" s="984"/>
      <c r="AU29" s="984"/>
      <c r="AV29" s="984"/>
      <c r="AW29" s="984"/>
      <c r="AX29" s="984"/>
      <c r="AY29" s="984"/>
      <c r="AZ29" s="984"/>
      <c r="BA29" s="984"/>
      <c r="BB29" s="984"/>
      <c r="BC29" s="984"/>
      <c r="BD29" s="984"/>
      <c r="BE29" s="984"/>
      <c r="BF29" s="984"/>
      <c r="BG29" s="984"/>
      <c r="BH29" s="984"/>
      <c r="BI29" s="984"/>
      <c r="BJ29" s="984"/>
      <c r="BK29" s="977">
        <f t="shared" si="1"/>
        <v>0</v>
      </c>
      <c r="BL29" s="777"/>
      <c r="BM29" s="777"/>
      <c r="BN29" s="777"/>
      <c r="BO29" s="777"/>
      <c r="BP29" s="777"/>
      <c r="BQ29" s="777"/>
    </row>
    <row r="30" spans="1:69" ht="16.2" thickBot="1" x14ac:dyDescent="0.35">
      <c r="A30" s="962" t="s">
        <v>858</v>
      </c>
      <c r="B30" s="777"/>
      <c r="C30" s="979">
        <f>+Cálculos!O1535</f>
        <v>90000000</v>
      </c>
      <c r="D30" s="979">
        <f>+Cálculos!P1535</f>
        <v>34336727.99822709</v>
      </c>
      <c r="E30" s="979">
        <f>+Cálculos!Q1535</f>
        <v>32173422.388316698</v>
      </c>
      <c r="F30" s="979">
        <f>+Cálculos!R1535</f>
        <v>38242473.589440115</v>
      </c>
      <c r="G30" s="979">
        <f>+Cálculos!S1535</f>
        <v>31614522.815424766</v>
      </c>
      <c r="H30" s="979">
        <f>+Cálculos!T1535</f>
        <v>72787047.13368237</v>
      </c>
      <c r="I30" s="979">
        <f>+Cálculos!U1535</f>
        <v>105516414.90007704</v>
      </c>
      <c r="J30" s="979">
        <f>+Cálculos!V1535</f>
        <v>53077083.593801826</v>
      </c>
      <c r="K30" s="979">
        <f>+Cálculos!W1535</f>
        <v>28244020.641474791</v>
      </c>
      <c r="L30" s="979">
        <f>+Cálculos!X1535</f>
        <v>54259934.624196984</v>
      </c>
      <c r="M30" s="979">
        <f>+Cálculos!Y1535</f>
        <v>67576403.509778321</v>
      </c>
      <c r="N30" s="979">
        <f>+Cálculos!Z1535</f>
        <v>67442443.926555574</v>
      </c>
      <c r="O30" s="979">
        <f>+Cálculos!AA1535</f>
        <v>149625556.65777457</v>
      </c>
      <c r="P30" s="979">
        <f>+Cálculos!AB1535</f>
        <v>47937313.689788416</v>
      </c>
      <c r="Q30" s="979">
        <f>+Cálculos!AC1535</f>
        <v>45240141.511575677</v>
      </c>
      <c r="R30" s="979">
        <f>+Cálculos!AD1535</f>
        <v>53429662.889015496</v>
      </c>
      <c r="S30" s="979">
        <f>+Cálculos!AE1535</f>
        <v>44425941.755260207</v>
      </c>
      <c r="T30" s="979">
        <f>+Cálculos!AF1535</f>
        <v>91945938.330180764</v>
      </c>
      <c r="U30" s="979">
        <f>+Cálculos!AG1535</f>
        <v>127950622.64490315</v>
      </c>
      <c r="V30" s="979">
        <f>+Cálculos!AH1535</f>
        <v>67170876.945515946</v>
      </c>
      <c r="W30" s="979">
        <f>+Cálculos!AI1535</f>
        <v>40727252.648190394</v>
      </c>
      <c r="X30" s="979">
        <f>+Cálculos!AJ1535</f>
        <v>69037648.34200491</v>
      </c>
      <c r="Y30" s="979">
        <f>+Cálculos!AK1535</f>
        <v>84656295.824586004</v>
      </c>
      <c r="Z30" s="979">
        <f>+Cálculos!AL1535</f>
        <v>84776119.997214824</v>
      </c>
      <c r="AA30" s="979">
        <f>+Cálculos!AM1535</f>
        <v>177323778.30938292</v>
      </c>
      <c r="AB30" s="979">
        <f>+Cálculos!AN1535</f>
        <v>39355219.86542353</v>
      </c>
      <c r="AC30" s="979">
        <f>+Cálculos!AO1535</f>
        <v>53997381.860853523</v>
      </c>
      <c r="AD30" s="979">
        <f>+Cálculos!AP1535</f>
        <v>51625544.920369633</v>
      </c>
      <c r="AE30" s="979">
        <f>+Cálculos!AQ1535</f>
        <v>54160223.520927995</v>
      </c>
      <c r="AF30" s="979">
        <f>+Cálculos!AR1535</f>
        <v>99003318.146980271</v>
      </c>
      <c r="AG30" s="979">
        <f>+Cálculos!AS1535</f>
        <v>140856100.51417845</v>
      </c>
      <c r="AH30" s="979">
        <f>+Cálculos!AT1535</f>
        <v>75025671.414405569</v>
      </c>
      <c r="AI30" s="979">
        <f>+Cálculos!AU1535</f>
        <v>49659994.556900829</v>
      </c>
      <c r="AJ30" s="979">
        <f>+Cálculos!AV1535</f>
        <v>76708462.309751242</v>
      </c>
      <c r="AK30" s="979">
        <f>+Cálculos!AW1535</f>
        <v>96187462.345468596</v>
      </c>
      <c r="AL30" s="979">
        <f>+Cálculos!AX1535</f>
        <v>92135079.53940095</v>
      </c>
      <c r="AM30" s="979">
        <f>+Cálculos!AY1535</f>
        <v>192885095.9447152</v>
      </c>
      <c r="AN30" s="979">
        <f>+Cálculos!AZ1535</f>
        <v>38862426.244733021</v>
      </c>
      <c r="AO30" s="979">
        <f>+Cálculos!BA1535</f>
        <v>55012457.332445696</v>
      </c>
      <c r="AP30" s="979">
        <f>+Cálculos!BB1535</f>
        <v>57192834.90180032</v>
      </c>
      <c r="AQ30" s="979">
        <f>+Cálculos!BC1535</f>
        <v>55573441.969142802</v>
      </c>
      <c r="AR30" s="979">
        <f>+Cálculos!BD1535</f>
        <v>104972360.93961048</v>
      </c>
      <c r="AS30" s="979">
        <f>+Cálculos!BE1535</f>
        <v>148547775.68137068</v>
      </c>
      <c r="AT30" s="979">
        <f>+Cálculos!BF1535</f>
        <v>77884409.411344022</v>
      </c>
      <c r="AU30" s="979">
        <f>+Cálculos!BG1535</f>
        <v>50183859.158898249</v>
      </c>
      <c r="AV30" s="979">
        <f>+Cálculos!BH1535</f>
        <v>80017037.443743855</v>
      </c>
      <c r="AW30" s="979">
        <f>+Cálculos!BI1535</f>
        <v>100902093.59901175</v>
      </c>
      <c r="AX30" s="979">
        <f>+Cálculos!BJ1535</f>
        <v>96556251.768387541</v>
      </c>
      <c r="AY30" s="979">
        <f>+Cálculos!BK1535</f>
        <v>205086803.8309156</v>
      </c>
      <c r="AZ30" s="979">
        <f>+Cálculos!BL1535</f>
        <v>36423135.04880143</v>
      </c>
      <c r="BA30" s="979">
        <f>+Cálculos!BM1535</f>
        <v>59248804.675538316</v>
      </c>
      <c r="BB30" s="979">
        <f>+Cálculos!BN1535</f>
        <v>62678165.723918296</v>
      </c>
      <c r="BC30" s="979">
        <f>+Cálculos!BO1535</f>
        <v>59514834.065895073</v>
      </c>
      <c r="BD30" s="979">
        <f>+Cálculos!BP1535</f>
        <v>113093790.42229083</v>
      </c>
      <c r="BE30" s="979">
        <f>+Cálculos!BQ1535</f>
        <v>160895773.56325674</v>
      </c>
      <c r="BF30" s="979">
        <f>+Cálculos!BR1535</f>
        <v>82734712.526372448</v>
      </c>
      <c r="BG30" s="979">
        <f>+Cálculos!BS1535</f>
        <v>54288289.598479204</v>
      </c>
      <c r="BH30" s="979">
        <f>+Cálculos!BT1535</f>
        <v>85090741.624859571</v>
      </c>
      <c r="BI30" s="979">
        <f>+Cálculos!BU1535</f>
        <v>108250834.19241688</v>
      </c>
      <c r="BJ30" s="979">
        <f>+Cálculos!BV1535</f>
        <v>103968850.64910692</v>
      </c>
      <c r="BK30" s="977">
        <f t="shared" si="1"/>
        <v>4778096883.9780846</v>
      </c>
      <c r="BL30" s="777"/>
      <c r="BM30" s="777"/>
      <c r="BN30" s="777"/>
      <c r="BO30" s="777"/>
      <c r="BP30" s="777"/>
      <c r="BQ30" s="777"/>
    </row>
    <row r="31" spans="1:69" ht="16.2" thickBot="1" x14ac:dyDescent="0.35">
      <c r="A31" s="50"/>
      <c r="B31" s="777"/>
      <c r="C31" s="984"/>
      <c r="D31" s="984"/>
      <c r="E31" s="984"/>
      <c r="F31" s="984"/>
      <c r="G31" s="984"/>
      <c r="H31" s="984"/>
      <c r="I31" s="984"/>
      <c r="J31" s="984"/>
      <c r="K31" s="984"/>
      <c r="L31" s="984"/>
      <c r="M31" s="984"/>
      <c r="N31" s="984"/>
      <c r="O31" s="984"/>
      <c r="P31" s="984"/>
      <c r="Q31" s="984"/>
      <c r="R31" s="984"/>
      <c r="S31" s="984"/>
      <c r="T31" s="984"/>
      <c r="U31" s="984"/>
      <c r="V31" s="984"/>
      <c r="W31" s="984"/>
      <c r="X31" s="984"/>
      <c r="Y31" s="984"/>
      <c r="Z31" s="984"/>
      <c r="AA31" s="984"/>
      <c r="AB31" s="984"/>
      <c r="AC31" s="984"/>
      <c r="AD31" s="984"/>
      <c r="AE31" s="984"/>
      <c r="AF31" s="984"/>
      <c r="AG31" s="984"/>
      <c r="AH31" s="984"/>
      <c r="AI31" s="984"/>
      <c r="AJ31" s="984"/>
      <c r="AK31" s="984"/>
      <c r="AL31" s="984"/>
      <c r="AM31" s="984"/>
      <c r="AN31" s="984"/>
      <c r="AO31" s="984"/>
      <c r="AP31" s="984"/>
      <c r="AQ31" s="984"/>
      <c r="AR31" s="984"/>
      <c r="AS31" s="984"/>
      <c r="AT31" s="984"/>
      <c r="AU31" s="984"/>
      <c r="AV31" s="984"/>
      <c r="AW31" s="984"/>
      <c r="AX31" s="984"/>
      <c r="AY31" s="984"/>
      <c r="AZ31" s="984"/>
      <c r="BA31" s="984"/>
      <c r="BB31" s="984"/>
      <c r="BC31" s="984"/>
      <c r="BD31" s="984"/>
      <c r="BE31" s="984"/>
      <c r="BF31" s="984"/>
      <c r="BG31" s="984"/>
      <c r="BH31" s="984"/>
      <c r="BI31" s="984"/>
      <c r="BJ31" s="984"/>
      <c r="BK31" s="977">
        <f t="shared" si="1"/>
        <v>0</v>
      </c>
      <c r="BL31" s="777"/>
      <c r="BM31" s="777"/>
      <c r="BN31" s="777"/>
      <c r="BO31" s="777"/>
      <c r="BP31" s="777"/>
      <c r="BQ31" s="777"/>
    </row>
    <row r="32" spans="1:69" ht="16.2" thickBot="1" x14ac:dyDescent="0.35">
      <c r="A32" s="962" t="s">
        <v>859</v>
      </c>
      <c r="B32" s="777"/>
      <c r="C32" s="979">
        <f>+C34+C57</f>
        <v>322854358.00001997</v>
      </c>
      <c r="D32" s="979">
        <f t="shared" ref="D32:BJ32" si="8">+D34+D57</f>
        <v>905691763.1213758</v>
      </c>
      <c r="E32" s="979">
        <f t="shared" si="8"/>
        <v>905691763.1213758</v>
      </c>
      <c r="F32" s="979">
        <f t="shared" si="8"/>
        <v>905691763.1213758</v>
      </c>
      <c r="G32" s="979">
        <f t="shared" si="8"/>
        <v>905691763.1213758</v>
      </c>
      <c r="H32" s="979">
        <f t="shared" si="8"/>
        <v>1250578883.6369307</v>
      </c>
      <c r="I32" s="979">
        <f t="shared" si="8"/>
        <v>907860258.89908504</v>
      </c>
      <c r="J32" s="979">
        <f t="shared" si="8"/>
        <v>907318134.95465767</v>
      </c>
      <c r="K32" s="979">
        <f t="shared" si="8"/>
        <v>905691763.1213758</v>
      </c>
      <c r="L32" s="979">
        <f t="shared" si="8"/>
        <v>905691763.1213758</v>
      </c>
      <c r="M32" s="979">
        <f t="shared" si="8"/>
        <v>905691763.1213758</v>
      </c>
      <c r="N32" s="979">
        <f t="shared" si="8"/>
        <v>1640237529.4707048</v>
      </c>
      <c r="O32" s="979">
        <f t="shared" si="8"/>
        <v>1040870570.6253333</v>
      </c>
      <c r="P32" s="979">
        <f t="shared" si="8"/>
        <v>1706506412.9118741</v>
      </c>
      <c r="Q32" s="979">
        <f t="shared" si="8"/>
        <v>1021069163.4361827</v>
      </c>
      <c r="R32" s="979">
        <f t="shared" si="8"/>
        <v>1021069163.4361827</v>
      </c>
      <c r="S32" s="979">
        <f t="shared" si="8"/>
        <v>1021069163.4361827</v>
      </c>
      <c r="T32" s="979">
        <f t="shared" si="8"/>
        <v>1407384191.4358664</v>
      </c>
      <c r="U32" s="979">
        <f t="shared" si="8"/>
        <v>1023884121.0891339</v>
      </c>
      <c r="V32" s="979">
        <f t="shared" si="8"/>
        <v>1022945801.8714836</v>
      </c>
      <c r="W32" s="979">
        <f t="shared" si="8"/>
        <v>1021069163.4361827</v>
      </c>
      <c r="X32" s="979">
        <f t="shared" si="8"/>
        <v>1021069163.4361827</v>
      </c>
      <c r="Y32" s="979">
        <f t="shared" si="8"/>
        <v>1021069163.4361827</v>
      </c>
      <c r="Z32" s="979">
        <f t="shared" si="8"/>
        <v>1840111748.0390379</v>
      </c>
      <c r="AA32" s="979">
        <f t="shared" si="8"/>
        <v>1190369597.9090078</v>
      </c>
      <c r="AB32" s="979">
        <f t="shared" si="8"/>
        <v>1953941728.8673027</v>
      </c>
      <c r="AC32" s="979">
        <f t="shared" si="8"/>
        <v>1175543624.2942495</v>
      </c>
      <c r="AD32" s="979">
        <f t="shared" si="8"/>
        <v>1175543624.2942495</v>
      </c>
      <c r="AE32" s="979">
        <f t="shared" si="8"/>
        <v>1175543624.2942495</v>
      </c>
      <c r="AF32" s="979">
        <f t="shared" si="8"/>
        <v>1618999054.4760318</v>
      </c>
      <c r="AG32" s="979">
        <f t="shared" si="8"/>
        <v>1176929902.4428623</v>
      </c>
      <c r="AH32" s="979">
        <f t="shared" si="8"/>
        <v>1178316180.5914745</v>
      </c>
      <c r="AI32" s="979">
        <f t="shared" si="8"/>
        <v>1175543624.2942495</v>
      </c>
      <c r="AJ32" s="979">
        <f t="shared" si="8"/>
        <v>1175543624.2942495</v>
      </c>
      <c r="AK32" s="979">
        <f t="shared" si="8"/>
        <v>1175543624.2942495</v>
      </c>
      <c r="AL32" s="979">
        <f t="shared" si="8"/>
        <v>2109430846.6348507</v>
      </c>
      <c r="AM32" s="979">
        <f t="shared" si="8"/>
        <v>1372669563.8435256</v>
      </c>
      <c r="AN32" s="979">
        <f t="shared" si="8"/>
        <v>2300257702.9072199</v>
      </c>
      <c r="AO32" s="979">
        <f t="shared" si="8"/>
        <v>1385621279.5714045</v>
      </c>
      <c r="AP32" s="979">
        <f t="shared" si="8"/>
        <v>1385621279.5714045</v>
      </c>
      <c r="AQ32" s="979">
        <f t="shared" si="8"/>
        <v>1385621279.5714045</v>
      </c>
      <c r="AR32" s="979">
        <f t="shared" si="8"/>
        <v>1907477072.539542</v>
      </c>
      <c r="AS32" s="979">
        <f t="shared" si="8"/>
        <v>1385621279.5714045</v>
      </c>
      <c r="AT32" s="979">
        <f t="shared" si="8"/>
        <v>1385621279.5714045</v>
      </c>
      <c r="AU32" s="979">
        <f t="shared" si="8"/>
        <v>1385621279.5714045</v>
      </c>
      <c r="AV32" s="979">
        <f t="shared" si="8"/>
        <v>1385621279.5714045</v>
      </c>
      <c r="AW32" s="979">
        <f t="shared" si="8"/>
        <v>1385621279.5714045</v>
      </c>
      <c r="AX32" s="979">
        <f t="shared" si="8"/>
        <v>2522446233.5787301</v>
      </c>
      <c r="AY32" s="979">
        <f t="shared" si="8"/>
        <v>1553475090.5670841</v>
      </c>
      <c r="AZ32" s="979">
        <f t="shared" si="8"/>
        <v>2548952148.8830214</v>
      </c>
      <c r="BA32" s="979">
        <f t="shared" si="8"/>
        <v>1505240562.9467463</v>
      </c>
      <c r="BB32" s="979">
        <f t="shared" si="8"/>
        <v>1505240562.9467463</v>
      </c>
      <c r="BC32" s="979">
        <f t="shared" si="8"/>
        <v>1505240562.9467463</v>
      </c>
      <c r="BD32" s="979">
        <f t="shared" si="8"/>
        <v>2072287991.5945988</v>
      </c>
      <c r="BE32" s="979">
        <f t="shared" si="8"/>
        <v>1505240562.9467463</v>
      </c>
      <c r="BF32" s="979">
        <f t="shared" si="8"/>
        <v>1505240562.9467463</v>
      </c>
      <c r="BG32" s="979">
        <f t="shared" si="8"/>
        <v>1505240562.9467463</v>
      </c>
      <c r="BH32" s="979">
        <f t="shared" si="8"/>
        <v>1505240562.9467463</v>
      </c>
      <c r="BI32" s="979">
        <f t="shared" si="8"/>
        <v>1505240562.9467463</v>
      </c>
      <c r="BJ32" s="979">
        <f t="shared" si="8"/>
        <v>2689232580.5114126</v>
      </c>
      <c r="BK32" s="977">
        <f t="shared" si="1"/>
        <v>81911751514.658234</v>
      </c>
      <c r="BL32" s="777"/>
      <c r="BM32" s="777"/>
      <c r="BN32" s="777"/>
      <c r="BO32" s="777"/>
      <c r="BP32" s="777"/>
      <c r="BQ32" s="777"/>
    </row>
    <row r="33" spans="1:69" ht="16.2" thickBot="1" x14ac:dyDescent="0.35">
      <c r="A33" s="50"/>
      <c r="B33" s="777"/>
      <c r="C33" s="984"/>
      <c r="D33" s="984"/>
      <c r="E33" s="984"/>
      <c r="F33" s="984"/>
      <c r="G33" s="984"/>
      <c r="H33" s="984"/>
      <c r="I33" s="984"/>
      <c r="J33" s="984"/>
      <c r="K33" s="984"/>
      <c r="L33" s="984"/>
      <c r="M33" s="984"/>
      <c r="N33" s="984"/>
      <c r="O33" s="984"/>
      <c r="P33" s="984"/>
      <c r="Q33" s="984"/>
      <c r="R33" s="984"/>
      <c r="S33" s="984"/>
      <c r="T33" s="984"/>
      <c r="U33" s="984"/>
      <c r="V33" s="984"/>
      <c r="W33" s="984"/>
      <c r="X33" s="984"/>
      <c r="Y33" s="984"/>
      <c r="Z33" s="984"/>
      <c r="AA33" s="984"/>
      <c r="AB33" s="984"/>
      <c r="AC33" s="984"/>
      <c r="AD33" s="984"/>
      <c r="AE33" s="984"/>
      <c r="AF33" s="984"/>
      <c r="AG33" s="984"/>
      <c r="AH33" s="984"/>
      <c r="AI33" s="984"/>
      <c r="AJ33" s="984"/>
      <c r="AK33" s="984"/>
      <c r="AL33" s="984"/>
      <c r="AM33" s="984"/>
      <c r="AN33" s="984"/>
      <c r="AO33" s="984"/>
      <c r="AP33" s="984"/>
      <c r="AQ33" s="984"/>
      <c r="AR33" s="984"/>
      <c r="AS33" s="984"/>
      <c r="AT33" s="984"/>
      <c r="AU33" s="984"/>
      <c r="AV33" s="984"/>
      <c r="AW33" s="984"/>
      <c r="AX33" s="984"/>
      <c r="AY33" s="984"/>
      <c r="AZ33" s="984"/>
      <c r="BA33" s="984"/>
      <c r="BB33" s="984"/>
      <c r="BC33" s="984"/>
      <c r="BD33" s="984"/>
      <c r="BE33" s="984"/>
      <c r="BF33" s="984"/>
      <c r="BG33" s="984"/>
      <c r="BH33" s="984"/>
      <c r="BI33" s="984"/>
      <c r="BJ33" s="984"/>
      <c r="BK33" s="977">
        <f t="shared" si="1"/>
        <v>0</v>
      </c>
      <c r="BL33" s="777"/>
      <c r="BM33" s="777"/>
      <c r="BN33" s="777"/>
      <c r="BO33" s="777"/>
      <c r="BP33" s="777"/>
      <c r="BQ33" s="777"/>
    </row>
    <row r="34" spans="1:69" ht="16.2" thickBot="1" x14ac:dyDescent="0.35">
      <c r="A34" s="840" t="s">
        <v>810</v>
      </c>
      <c r="B34" s="777"/>
      <c r="C34" s="979">
        <f>+C35+C47+C55</f>
        <v>322854358.00001997</v>
      </c>
      <c r="D34" s="979">
        <f t="shared" ref="D34:BJ34" si="9">+D35+D47+D55</f>
        <v>905691763.1213758</v>
      </c>
      <c r="E34" s="979">
        <f t="shared" si="9"/>
        <v>905691763.1213758</v>
      </c>
      <c r="F34" s="979">
        <f t="shared" si="9"/>
        <v>905691763.1213758</v>
      </c>
      <c r="G34" s="979">
        <f t="shared" si="9"/>
        <v>905691763.1213758</v>
      </c>
      <c r="H34" s="979">
        <f t="shared" si="9"/>
        <v>1249951190.2645767</v>
      </c>
      <c r="I34" s="979">
        <f t="shared" si="9"/>
        <v>907667122.47682226</v>
      </c>
      <c r="J34" s="979">
        <f t="shared" si="9"/>
        <v>907173282.63796055</v>
      </c>
      <c r="K34" s="979">
        <f t="shared" si="9"/>
        <v>905691763.1213758</v>
      </c>
      <c r="L34" s="979">
        <f t="shared" si="9"/>
        <v>905691763.1213758</v>
      </c>
      <c r="M34" s="979">
        <f t="shared" si="9"/>
        <v>905691763.1213758</v>
      </c>
      <c r="N34" s="979">
        <f t="shared" si="9"/>
        <v>1636471369.2365806</v>
      </c>
      <c r="O34" s="979">
        <f t="shared" si="9"/>
        <v>1039711752.0917566</v>
      </c>
      <c r="P34" s="979">
        <f t="shared" si="9"/>
        <v>1705637299.0116916</v>
      </c>
      <c r="Q34" s="979">
        <f t="shared" si="9"/>
        <v>1021069163.4361827</v>
      </c>
      <c r="R34" s="979">
        <f t="shared" si="9"/>
        <v>1021069163.4361827</v>
      </c>
      <c r="S34" s="979">
        <f t="shared" si="9"/>
        <v>1021069163.4361827</v>
      </c>
      <c r="T34" s="979">
        <f t="shared" si="9"/>
        <v>1407014451.4468093</v>
      </c>
      <c r="U34" s="979">
        <f t="shared" si="9"/>
        <v>1023662277.0956997</v>
      </c>
      <c r="V34" s="979">
        <f t="shared" si="9"/>
        <v>1022797905.8758607</v>
      </c>
      <c r="W34" s="979">
        <f t="shared" si="9"/>
        <v>1021069163.4361827</v>
      </c>
      <c r="X34" s="979">
        <f t="shared" si="9"/>
        <v>1021069163.4361827</v>
      </c>
      <c r="Y34" s="979">
        <f t="shared" si="9"/>
        <v>1021069163.4361827</v>
      </c>
      <c r="Z34" s="979">
        <f t="shared" si="9"/>
        <v>1837126612.7653494</v>
      </c>
      <c r="AA34" s="979">
        <f t="shared" si="9"/>
        <v>1188578516.7447946</v>
      </c>
      <c r="AB34" s="979">
        <f t="shared" si="9"/>
        <v>1952747674.7578273</v>
      </c>
      <c r="AC34" s="979">
        <f t="shared" si="9"/>
        <v>1175543624.2942495</v>
      </c>
      <c r="AD34" s="979">
        <f t="shared" si="9"/>
        <v>1175543624.2942495</v>
      </c>
      <c r="AE34" s="979">
        <f t="shared" si="9"/>
        <v>1175543624.2942495</v>
      </c>
      <c r="AF34" s="979">
        <f t="shared" si="9"/>
        <v>1618792935.2543828</v>
      </c>
      <c r="AG34" s="979">
        <f t="shared" si="9"/>
        <v>1176826842.8320377</v>
      </c>
      <c r="AH34" s="979">
        <f t="shared" si="9"/>
        <v>1178110061.3698256</v>
      </c>
      <c r="AI34" s="979">
        <f t="shared" si="9"/>
        <v>1175543624.2942495</v>
      </c>
      <c r="AJ34" s="979">
        <f t="shared" si="9"/>
        <v>1175543624.2942495</v>
      </c>
      <c r="AK34" s="979">
        <f t="shared" si="9"/>
        <v>1175543624.2942495</v>
      </c>
      <c r="AL34" s="979">
        <f t="shared" si="9"/>
        <v>2106957415.9750633</v>
      </c>
      <c r="AM34" s="979">
        <f t="shared" si="9"/>
        <v>1371432848.5136318</v>
      </c>
      <c r="AN34" s="979">
        <f t="shared" si="9"/>
        <v>2297784272.2474322</v>
      </c>
      <c r="AO34" s="979">
        <f t="shared" si="9"/>
        <v>1385621279.5714045</v>
      </c>
      <c r="AP34" s="979">
        <f t="shared" si="9"/>
        <v>1385621279.5714045</v>
      </c>
      <c r="AQ34" s="979">
        <f t="shared" si="9"/>
        <v>1385621279.5714045</v>
      </c>
      <c r="AR34" s="979">
        <f t="shared" si="9"/>
        <v>1907477072.539542</v>
      </c>
      <c r="AS34" s="979">
        <f t="shared" si="9"/>
        <v>1385621279.5714045</v>
      </c>
      <c r="AT34" s="979">
        <f t="shared" si="9"/>
        <v>1385621279.5714045</v>
      </c>
      <c r="AU34" s="979">
        <f t="shared" si="9"/>
        <v>1385621279.5714045</v>
      </c>
      <c r="AV34" s="979">
        <f t="shared" si="9"/>
        <v>1385621279.5714045</v>
      </c>
      <c r="AW34" s="979">
        <f t="shared" si="9"/>
        <v>1385621279.5714045</v>
      </c>
      <c r="AX34" s="979">
        <f t="shared" si="9"/>
        <v>2515075621.6454968</v>
      </c>
      <c r="AY34" s="979">
        <f t="shared" si="9"/>
        <v>1553475090.5670841</v>
      </c>
      <c r="AZ34" s="979">
        <f t="shared" si="9"/>
        <v>2548952148.8830214</v>
      </c>
      <c r="BA34" s="979">
        <f t="shared" si="9"/>
        <v>1505240562.9467463</v>
      </c>
      <c r="BB34" s="979">
        <f t="shared" si="9"/>
        <v>1505240562.9467463</v>
      </c>
      <c r="BC34" s="979">
        <f t="shared" si="9"/>
        <v>1505240562.9467463</v>
      </c>
      <c r="BD34" s="979">
        <f t="shared" si="9"/>
        <v>2072287991.5945988</v>
      </c>
      <c r="BE34" s="979">
        <f t="shared" si="9"/>
        <v>1505240562.9467463</v>
      </c>
      <c r="BF34" s="979">
        <f t="shared" si="9"/>
        <v>1505240562.9467463</v>
      </c>
      <c r="BG34" s="979">
        <f t="shared" si="9"/>
        <v>1505240562.9467463</v>
      </c>
      <c r="BH34" s="979">
        <f t="shared" si="9"/>
        <v>1505240562.9467463</v>
      </c>
      <c r="BI34" s="979">
        <f t="shared" si="9"/>
        <v>1505240562.9467463</v>
      </c>
      <c r="BJ34" s="979">
        <f t="shared" si="9"/>
        <v>2687162630.5778766</v>
      </c>
      <c r="BK34" s="977">
        <f t="shared" si="1"/>
        <v>81882142552.783188</v>
      </c>
      <c r="BL34" s="777"/>
      <c r="BM34" s="777"/>
      <c r="BN34" s="777"/>
      <c r="BO34" s="777"/>
      <c r="BP34" s="777"/>
      <c r="BQ34" s="777"/>
    </row>
    <row r="35" spans="1:69" ht="15.6" x14ac:dyDescent="0.3">
      <c r="A35" s="635" t="s">
        <v>811</v>
      </c>
      <c r="B35" s="777"/>
      <c r="C35" s="984">
        <f>+C36</f>
        <v>307433953.40657997</v>
      </c>
      <c r="D35" s="984">
        <f t="shared" ref="D35:BJ35" si="10">+D36</f>
        <v>864869143.64927983</v>
      </c>
      <c r="E35" s="984">
        <f t="shared" si="10"/>
        <v>864869143.64927983</v>
      </c>
      <c r="F35" s="984">
        <f t="shared" si="10"/>
        <v>864869143.64927983</v>
      </c>
      <c r="G35" s="984">
        <f t="shared" si="10"/>
        <v>864869143.64927983</v>
      </c>
      <c r="H35" s="984">
        <f t="shared" si="10"/>
        <v>1202708652.88728</v>
      </c>
      <c r="I35" s="984">
        <f t="shared" si="10"/>
        <v>864869143.64927983</v>
      </c>
      <c r="J35" s="984">
        <f t="shared" si="10"/>
        <v>864869143.64927983</v>
      </c>
      <c r="K35" s="984">
        <f t="shared" si="10"/>
        <v>864869143.64927983</v>
      </c>
      <c r="L35" s="984">
        <f t="shared" si="10"/>
        <v>864869143.64927983</v>
      </c>
      <c r="M35" s="984">
        <f t="shared" si="10"/>
        <v>864869143.64927983</v>
      </c>
      <c r="N35" s="984">
        <f t="shared" si="10"/>
        <v>1540548162.1252799</v>
      </c>
      <c r="O35" s="984">
        <f t="shared" si="10"/>
        <v>985793995.49922228</v>
      </c>
      <c r="P35" s="984">
        <f t="shared" si="10"/>
        <v>1652635004.1692641</v>
      </c>
      <c r="Q35" s="984">
        <f t="shared" si="10"/>
        <v>976955985.69326413</v>
      </c>
      <c r="R35" s="984">
        <f t="shared" si="10"/>
        <v>976955985.69326413</v>
      </c>
      <c r="S35" s="984">
        <f t="shared" si="10"/>
        <v>976955985.69326413</v>
      </c>
      <c r="T35" s="984">
        <f t="shared" si="10"/>
        <v>1358579417.6046956</v>
      </c>
      <c r="U35" s="984">
        <f t="shared" si="10"/>
        <v>976955985.69326413</v>
      </c>
      <c r="V35" s="984">
        <f t="shared" si="10"/>
        <v>976955985.69326413</v>
      </c>
      <c r="W35" s="984">
        <f t="shared" si="10"/>
        <v>976955985.69326413</v>
      </c>
      <c r="X35" s="984">
        <f t="shared" si="10"/>
        <v>976955985.69326413</v>
      </c>
      <c r="Y35" s="984">
        <f t="shared" si="10"/>
        <v>976955985.69326413</v>
      </c>
      <c r="Z35" s="984">
        <f t="shared" si="10"/>
        <v>1740202849.5161266</v>
      </c>
      <c r="AA35" s="984">
        <f t="shared" si="10"/>
        <v>1122289701.5475521</v>
      </c>
      <c r="AB35" s="984">
        <f t="shared" si="10"/>
        <v>1891395020.9673293</v>
      </c>
      <c r="AC35" s="984">
        <f t="shared" si="10"/>
        <v>1128148157.1444666</v>
      </c>
      <c r="AD35" s="984">
        <f t="shared" si="10"/>
        <v>1128148157.1444666</v>
      </c>
      <c r="AE35" s="984">
        <f t="shared" si="10"/>
        <v>1128148157.1444666</v>
      </c>
      <c r="AF35" s="984">
        <f t="shared" si="10"/>
        <v>1568831031.0290239</v>
      </c>
      <c r="AG35" s="984">
        <f t="shared" si="10"/>
        <v>1128148157.1444666</v>
      </c>
      <c r="AH35" s="984">
        <f t="shared" si="10"/>
        <v>1128148157.1444666</v>
      </c>
      <c r="AI35" s="984">
        <f t="shared" si="10"/>
        <v>1128148157.1444666</v>
      </c>
      <c r="AJ35" s="984">
        <f t="shared" si="10"/>
        <v>1128148157.1444666</v>
      </c>
      <c r="AK35" s="984">
        <f t="shared" si="10"/>
        <v>1128148157.1444666</v>
      </c>
      <c r="AL35" s="984">
        <f t="shared" si="10"/>
        <v>2009513904.9135811</v>
      </c>
      <c r="AM35" s="984">
        <f t="shared" si="10"/>
        <v>1307779403.2428184</v>
      </c>
      <c r="AN35" s="984">
        <f t="shared" si="10"/>
        <v>2217316577.7675462</v>
      </c>
      <c r="AO35" s="984">
        <f t="shared" si="10"/>
        <v>1335950829.9984319</v>
      </c>
      <c r="AP35" s="984">
        <f t="shared" si="10"/>
        <v>1335950829.9984319</v>
      </c>
      <c r="AQ35" s="984">
        <f t="shared" si="10"/>
        <v>1335950829.9984319</v>
      </c>
      <c r="AR35" s="984">
        <f t="shared" si="10"/>
        <v>1857806622.9665694</v>
      </c>
      <c r="AS35" s="984">
        <f t="shared" si="10"/>
        <v>1335950829.9984319</v>
      </c>
      <c r="AT35" s="984">
        <f t="shared" si="10"/>
        <v>1335950829.9984319</v>
      </c>
      <c r="AU35" s="984">
        <f t="shared" si="10"/>
        <v>1335950829.9984319</v>
      </c>
      <c r="AV35" s="984">
        <f t="shared" si="10"/>
        <v>1335950829.9984319</v>
      </c>
      <c r="AW35" s="984">
        <f t="shared" si="10"/>
        <v>1335950829.9984319</v>
      </c>
      <c r="AX35" s="984">
        <f t="shared" si="10"/>
        <v>2379662415.9347067</v>
      </c>
      <c r="AY35" s="984">
        <f t="shared" si="10"/>
        <v>1502320608.7793257</v>
      </c>
      <c r="AZ35" s="984">
        <f t="shared" si="10"/>
        <v>2495353003.2747769</v>
      </c>
      <c r="BA35" s="984">
        <f t="shared" si="10"/>
        <v>1451641417.3385022</v>
      </c>
      <c r="BB35" s="984">
        <f t="shared" si="10"/>
        <v>1451641417.3385022</v>
      </c>
      <c r="BC35" s="984">
        <f t="shared" si="10"/>
        <v>1451641417.3385022</v>
      </c>
      <c r="BD35" s="984">
        <f t="shared" si="10"/>
        <v>2018688845.9863546</v>
      </c>
      <c r="BE35" s="984">
        <f t="shared" si="10"/>
        <v>1451641417.3385022</v>
      </c>
      <c r="BF35" s="984">
        <f t="shared" si="10"/>
        <v>1451641417.3385022</v>
      </c>
      <c r="BG35" s="984">
        <f t="shared" si="10"/>
        <v>1451641417.3385022</v>
      </c>
      <c r="BH35" s="984">
        <f t="shared" si="10"/>
        <v>1451641417.3385022</v>
      </c>
      <c r="BI35" s="984">
        <f t="shared" si="10"/>
        <v>1451641417.3385022</v>
      </c>
      <c r="BJ35" s="984">
        <f t="shared" si="10"/>
        <v>2585736274.6342068</v>
      </c>
      <c r="BK35" s="977">
        <f t="shared" si="1"/>
        <v>78669988860.493057</v>
      </c>
      <c r="BL35" s="777"/>
      <c r="BM35" s="777"/>
      <c r="BN35" s="777"/>
      <c r="BO35" s="777"/>
      <c r="BP35" s="777"/>
      <c r="BQ35" s="777"/>
    </row>
    <row r="36" spans="1:69" ht="15.6" x14ac:dyDescent="0.3">
      <c r="A36" s="827" t="s">
        <v>812</v>
      </c>
      <c r="B36" s="777"/>
      <c r="C36" s="984">
        <f>+C37+C38+C39+C40+C41+C42+C43+C44+C45+C46</f>
        <v>307433953.40657997</v>
      </c>
      <c r="D36" s="984">
        <f t="shared" ref="D36:BJ36" si="11">+D37+D38+D39+D40+D41+D42+D43+D44+D45+D46</f>
        <v>864869143.64927983</v>
      </c>
      <c r="E36" s="984">
        <f t="shared" si="11"/>
        <v>864869143.64927983</v>
      </c>
      <c r="F36" s="984">
        <f t="shared" si="11"/>
        <v>864869143.64927983</v>
      </c>
      <c r="G36" s="984">
        <f t="shared" si="11"/>
        <v>864869143.64927983</v>
      </c>
      <c r="H36" s="984">
        <f t="shared" si="11"/>
        <v>1202708652.88728</v>
      </c>
      <c r="I36" s="984">
        <f t="shared" si="11"/>
        <v>864869143.64927983</v>
      </c>
      <c r="J36" s="984">
        <f t="shared" si="11"/>
        <v>864869143.64927983</v>
      </c>
      <c r="K36" s="984">
        <f t="shared" si="11"/>
        <v>864869143.64927983</v>
      </c>
      <c r="L36" s="984">
        <f t="shared" si="11"/>
        <v>864869143.64927983</v>
      </c>
      <c r="M36" s="984">
        <f t="shared" si="11"/>
        <v>864869143.64927983</v>
      </c>
      <c r="N36" s="984">
        <f t="shared" si="11"/>
        <v>1540548162.1252799</v>
      </c>
      <c r="O36" s="984">
        <f t="shared" si="11"/>
        <v>985793995.49922228</v>
      </c>
      <c r="P36" s="984">
        <f t="shared" si="11"/>
        <v>1652635004.1692641</v>
      </c>
      <c r="Q36" s="984">
        <f t="shared" si="11"/>
        <v>976955985.69326413</v>
      </c>
      <c r="R36" s="984">
        <f t="shared" si="11"/>
        <v>976955985.69326413</v>
      </c>
      <c r="S36" s="984">
        <f t="shared" si="11"/>
        <v>976955985.69326413</v>
      </c>
      <c r="T36" s="984">
        <f t="shared" si="11"/>
        <v>1358579417.6046956</v>
      </c>
      <c r="U36" s="984">
        <f t="shared" si="11"/>
        <v>976955985.69326413</v>
      </c>
      <c r="V36" s="984">
        <f t="shared" si="11"/>
        <v>976955985.69326413</v>
      </c>
      <c r="W36" s="984">
        <f t="shared" si="11"/>
        <v>976955985.69326413</v>
      </c>
      <c r="X36" s="984">
        <f t="shared" si="11"/>
        <v>976955985.69326413</v>
      </c>
      <c r="Y36" s="984">
        <f t="shared" si="11"/>
        <v>976955985.69326413</v>
      </c>
      <c r="Z36" s="984">
        <f t="shared" si="11"/>
        <v>1740202849.5161266</v>
      </c>
      <c r="AA36" s="984">
        <f t="shared" si="11"/>
        <v>1122289701.5475521</v>
      </c>
      <c r="AB36" s="984">
        <f t="shared" si="11"/>
        <v>1891395020.9673293</v>
      </c>
      <c r="AC36" s="984">
        <f t="shared" si="11"/>
        <v>1128148157.1444666</v>
      </c>
      <c r="AD36" s="984">
        <f t="shared" si="11"/>
        <v>1128148157.1444666</v>
      </c>
      <c r="AE36" s="984">
        <f t="shared" si="11"/>
        <v>1128148157.1444666</v>
      </c>
      <c r="AF36" s="984">
        <f t="shared" si="11"/>
        <v>1568831031.0290239</v>
      </c>
      <c r="AG36" s="984">
        <f t="shared" si="11"/>
        <v>1128148157.1444666</v>
      </c>
      <c r="AH36" s="984">
        <f t="shared" si="11"/>
        <v>1128148157.1444666</v>
      </c>
      <c r="AI36" s="984">
        <f t="shared" si="11"/>
        <v>1128148157.1444666</v>
      </c>
      <c r="AJ36" s="984">
        <f t="shared" si="11"/>
        <v>1128148157.1444666</v>
      </c>
      <c r="AK36" s="984">
        <f t="shared" si="11"/>
        <v>1128148157.1444666</v>
      </c>
      <c r="AL36" s="984">
        <f t="shared" si="11"/>
        <v>2009513904.9135811</v>
      </c>
      <c r="AM36" s="984">
        <f t="shared" si="11"/>
        <v>1307779403.2428184</v>
      </c>
      <c r="AN36" s="984">
        <f t="shared" si="11"/>
        <v>2217316577.7675462</v>
      </c>
      <c r="AO36" s="984">
        <f t="shared" si="11"/>
        <v>1335950829.9984319</v>
      </c>
      <c r="AP36" s="984">
        <f t="shared" si="11"/>
        <v>1335950829.9984319</v>
      </c>
      <c r="AQ36" s="984">
        <f t="shared" si="11"/>
        <v>1335950829.9984319</v>
      </c>
      <c r="AR36" s="984">
        <f t="shared" si="11"/>
        <v>1857806622.9665694</v>
      </c>
      <c r="AS36" s="984">
        <f t="shared" si="11"/>
        <v>1335950829.9984319</v>
      </c>
      <c r="AT36" s="984">
        <f t="shared" si="11"/>
        <v>1335950829.9984319</v>
      </c>
      <c r="AU36" s="984">
        <f t="shared" si="11"/>
        <v>1335950829.9984319</v>
      </c>
      <c r="AV36" s="984">
        <f t="shared" si="11"/>
        <v>1335950829.9984319</v>
      </c>
      <c r="AW36" s="984">
        <f t="shared" si="11"/>
        <v>1335950829.9984319</v>
      </c>
      <c r="AX36" s="984">
        <f t="shared" si="11"/>
        <v>2379662415.9347067</v>
      </c>
      <c r="AY36" s="984">
        <f t="shared" si="11"/>
        <v>1502320608.7793257</v>
      </c>
      <c r="AZ36" s="984">
        <f t="shared" si="11"/>
        <v>2495353003.2747769</v>
      </c>
      <c r="BA36" s="984">
        <f t="shared" si="11"/>
        <v>1451641417.3385022</v>
      </c>
      <c r="BB36" s="984">
        <f t="shared" si="11"/>
        <v>1451641417.3385022</v>
      </c>
      <c r="BC36" s="984">
        <f t="shared" si="11"/>
        <v>1451641417.3385022</v>
      </c>
      <c r="BD36" s="984">
        <f t="shared" si="11"/>
        <v>2018688845.9863546</v>
      </c>
      <c r="BE36" s="984">
        <f t="shared" si="11"/>
        <v>1451641417.3385022</v>
      </c>
      <c r="BF36" s="984">
        <f t="shared" si="11"/>
        <v>1451641417.3385022</v>
      </c>
      <c r="BG36" s="984">
        <f t="shared" si="11"/>
        <v>1451641417.3385022</v>
      </c>
      <c r="BH36" s="984">
        <f t="shared" si="11"/>
        <v>1451641417.3385022</v>
      </c>
      <c r="BI36" s="984">
        <f t="shared" si="11"/>
        <v>1451641417.3385022</v>
      </c>
      <c r="BJ36" s="984">
        <f t="shared" si="11"/>
        <v>2585736274.6342068</v>
      </c>
      <c r="BK36" s="977">
        <f t="shared" si="1"/>
        <v>78669988860.493057</v>
      </c>
      <c r="BL36" s="777"/>
      <c r="BM36" s="777"/>
      <c r="BN36" s="777"/>
      <c r="BO36" s="777"/>
      <c r="BP36" s="777"/>
      <c r="BQ36" s="777"/>
    </row>
    <row r="37" spans="1:69" ht="15.6" x14ac:dyDescent="0.3">
      <c r="A37" s="807" t="s">
        <v>813</v>
      </c>
      <c r="B37" s="777"/>
      <c r="C37" s="978">
        <f>+Cálculos!O957+Cálculos!O1213</f>
        <v>307433953.40657997</v>
      </c>
      <c r="D37" s="978">
        <f>+Cálculos!P957+Cálculos!P1213</f>
        <v>614867906.81315994</v>
      </c>
      <c r="E37" s="978">
        <f>+Cálculos!Q957+Cálculos!Q1213</f>
        <v>614867906.81315994</v>
      </c>
      <c r="F37" s="978">
        <f>+Cálculos!R957+Cálculos!R1213</f>
        <v>614867906.81315994</v>
      </c>
      <c r="G37" s="978">
        <f>+Cálculos!S957+Cálculos!S1213</f>
        <v>614867906.81315994</v>
      </c>
      <c r="H37" s="978">
        <f>+Cálculos!T957+Cálculos!T1213</f>
        <v>614867906.81315994</v>
      </c>
      <c r="I37" s="978">
        <f>+Cálculos!U957+Cálculos!U1213</f>
        <v>614867906.81315994</v>
      </c>
      <c r="J37" s="978">
        <f>+Cálculos!V957+Cálculos!V1213</f>
        <v>614867906.81315994</v>
      </c>
      <c r="K37" s="978">
        <f>+Cálculos!W957+Cálculos!W1213</f>
        <v>614867906.81315994</v>
      </c>
      <c r="L37" s="978">
        <f>+Cálculos!X957+Cálculos!X1213</f>
        <v>614867906.81315994</v>
      </c>
      <c r="M37" s="978">
        <f>+Cálculos!Y957+Cálculos!Y1213</f>
        <v>614867906.81315994</v>
      </c>
      <c r="N37" s="978">
        <f>+Cálculos!Z957+Cálculos!Z1213</f>
        <v>614867906.81315994</v>
      </c>
      <c r="O37" s="978">
        <f>+Cálculos!AA957+Cálculos!AA1213</f>
        <v>654711276.44598246</v>
      </c>
      <c r="P37" s="978">
        <f>+Cálculos!AB957+Cálculos!AB1213</f>
        <v>694554646.07880497</v>
      </c>
      <c r="Q37" s="978">
        <f>+Cálculos!AC957+Cálculos!AC1213</f>
        <v>694554646.07880497</v>
      </c>
      <c r="R37" s="978">
        <f>+Cálculos!AD957+Cálculos!AD1213</f>
        <v>694554646.07880497</v>
      </c>
      <c r="S37" s="978">
        <f>+Cálculos!AE957+Cálculos!AE1213</f>
        <v>694554646.07880497</v>
      </c>
      <c r="T37" s="978">
        <f>+Cálculos!AF957+Cálculos!AF1213</f>
        <v>694554646.07880497</v>
      </c>
      <c r="U37" s="978">
        <f>+Cálculos!AG957+Cálculos!AG1213</f>
        <v>694554646.07880497</v>
      </c>
      <c r="V37" s="978">
        <f>+Cálculos!AH957+Cálculos!AH1213</f>
        <v>694554646.07880497</v>
      </c>
      <c r="W37" s="978">
        <f>+Cálculos!AI957+Cálculos!AI1213</f>
        <v>694554646.07880497</v>
      </c>
      <c r="X37" s="978">
        <f>+Cálculos!AJ957+Cálculos!AJ1213</f>
        <v>694554646.07880497</v>
      </c>
      <c r="Y37" s="978">
        <f>+Cálculos!AK957+Cálculos!AK1213</f>
        <v>694554646.07880497</v>
      </c>
      <c r="Z37" s="978">
        <f>+Cálculos!AL957+Cálculos!AL1213</f>
        <v>694554646.07880497</v>
      </c>
      <c r="AA37" s="978">
        <f>+Cálculos!AM957+Cálculos!AM1213</f>
        <v>748298738.27434957</v>
      </c>
      <c r="AB37" s="978">
        <f>+Cálculos!AN957+Cálculos!AN1213</f>
        <v>802042830.46989417</v>
      </c>
      <c r="AC37" s="978">
        <f>+Cálculos!AO957+Cálculos!AO1213</f>
        <v>802042830.46989417</v>
      </c>
      <c r="AD37" s="978">
        <f>+Cálculos!AP957+Cálculos!AP1213</f>
        <v>802042830.46989417</v>
      </c>
      <c r="AE37" s="978">
        <f>+Cálculos!AQ957+Cálculos!AQ1213</f>
        <v>802042830.46989417</v>
      </c>
      <c r="AF37" s="978">
        <f>+Cálculos!AR957+Cálculos!AR1213</f>
        <v>802042830.46989417</v>
      </c>
      <c r="AG37" s="978">
        <f>+Cálculos!AS957+Cálculos!AS1213</f>
        <v>802042830.46989417</v>
      </c>
      <c r="AH37" s="978">
        <f>+Cálculos!AT957+Cálculos!AT1213</f>
        <v>802042830.46989417</v>
      </c>
      <c r="AI37" s="978">
        <f>+Cálculos!AU957+Cálculos!AU1213</f>
        <v>802042830.46989417</v>
      </c>
      <c r="AJ37" s="978">
        <f>+Cálculos!AV957+Cálculos!AV1213</f>
        <v>802042830.46989417</v>
      </c>
      <c r="AK37" s="978">
        <f>+Cálculos!AW957+Cálculos!AW1213</f>
        <v>802042830.46989417</v>
      </c>
      <c r="AL37" s="978">
        <f>+Cálculos!AX957+Cálculos!AX1213</f>
        <v>802042830.46989417</v>
      </c>
      <c r="AM37" s="978">
        <f>+Cálculos!AY957+Cálculos!AY1213</f>
        <v>875910186.83595216</v>
      </c>
      <c r="AN37" s="978">
        <f>+Cálculos!AZ957+Cálculos!AZ1213</f>
        <v>949777543.20201015</v>
      </c>
      <c r="AO37" s="978">
        <f>+Cálculos!BA957+Cálculos!BA1213</f>
        <v>949777543.20201015</v>
      </c>
      <c r="AP37" s="978">
        <f>+Cálculos!BB957+Cálculos!BB1213</f>
        <v>949777543.20201015</v>
      </c>
      <c r="AQ37" s="978">
        <f>+Cálculos!BC957+Cálculos!BC1213</f>
        <v>949777543.20201015</v>
      </c>
      <c r="AR37" s="978">
        <f>+Cálculos!BD957+Cálculos!BD1213</f>
        <v>949777543.20201015</v>
      </c>
      <c r="AS37" s="978">
        <f>+Cálculos!BE957+Cálculos!BE1213</f>
        <v>949777543.20201015</v>
      </c>
      <c r="AT37" s="978">
        <f>+Cálculos!BF957+Cálculos!BF1213</f>
        <v>949777543.20201015</v>
      </c>
      <c r="AU37" s="978">
        <f>+Cálculos!BG957+Cálculos!BG1213</f>
        <v>949777543.20201015</v>
      </c>
      <c r="AV37" s="978">
        <f>+Cálculos!BH957+Cálculos!BH1213</f>
        <v>949777543.20201015</v>
      </c>
      <c r="AW37" s="978">
        <f>+Cálculos!BI957+Cálculos!BI1213</f>
        <v>949777543.20201015</v>
      </c>
      <c r="AX37" s="978">
        <f>+Cálculos!BJ957+Cálculos!BJ1213</f>
        <v>949777543.20201015</v>
      </c>
      <c r="AY37" s="978">
        <f>+Cálculos!BK957+Cálculos!BK1213</f>
        <v>990901931.67055082</v>
      </c>
      <c r="AZ37" s="978">
        <f>+Cálculos!BL957+Cálculos!BL1213</f>
        <v>1032026320.1390914</v>
      </c>
      <c r="BA37" s="978">
        <f>+Cálculos!BM957+Cálculos!BM1213</f>
        <v>1032026320.1390914</v>
      </c>
      <c r="BB37" s="978">
        <f>+Cálculos!BN957+Cálculos!BN1213</f>
        <v>1032026320.1390914</v>
      </c>
      <c r="BC37" s="978">
        <f>+Cálculos!BO957+Cálculos!BO1213</f>
        <v>1032026320.1390914</v>
      </c>
      <c r="BD37" s="978">
        <f>+Cálculos!BP957+Cálculos!BP1213</f>
        <v>1032026320.1390914</v>
      </c>
      <c r="BE37" s="978">
        <f>+Cálculos!BQ957+Cálculos!BQ1213</f>
        <v>1032026320.1390914</v>
      </c>
      <c r="BF37" s="978">
        <f>+Cálculos!BR957+Cálculos!BR1213</f>
        <v>1032026320.1390914</v>
      </c>
      <c r="BG37" s="978">
        <f>+Cálculos!BS957+Cálculos!BS1213</f>
        <v>1032026320.1390914</v>
      </c>
      <c r="BH37" s="978">
        <f>+Cálculos!BT957+Cálculos!BT1213</f>
        <v>1032026320.1390914</v>
      </c>
      <c r="BI37" s="978">
        <f>+Cálculos!BU957+Cálculos!BU1213</f>
        <v>1032026320.1390914</v>
      </c>
      <c r="BJ37" s="978">
        <f>+Cálculos!BV957+Cálculos!BV1213</f>
        <v>1032026320.1390914</v>
      </c>
      <c r="BK37" s="977">
        <f t="shared" si="1"/>
        <v>48603217800.365982</v>
      </c>
      <c r="BL37" s="777"/>
      <c r="BM37" s="777"/>
      <c r="BN37" s="777"/>
      <c r="BO37" s="777"/>
      <c r="BP37" s="777"/>
      <c r="BQ37" s="777"/>
    </row>
    <row r="38" spans="1:69" ht="15.6" x14ac:dyDescent="0.3">
      <c r="A38" s="807" t="s">
        <v>814</v>
      </c>
      <c r="B38" s="777"/>
      <c r="C38" s="978">
        <f>+Cálculos!O958+Cálculos!O1214</f>
        <v>0</v>
      </c>
      <c r="D38" s="978">
        <f>+Cálculos!P958+Cálculos!P1214</f>
        <v>0</v>
      </c>
      <c r="E38" s="978">
        <f>+Cálculos!Q958+Cálculos!Q1214</f>
        <v>0</v>
      </c>
      <c r="F38" s="978">
        <f>+Cálculos!R958+Cálculos!R1214</f>
        <v>0</v>
      </c>
      <c r="G38" s="978">
        <f>+Cálculos!S958+Cálculos!S1214</f>
        <v>0</v>
      </c>
      <c r="H38" s="978">
        <f>+Cálculos!T958+Cálculos!T1214</f>
        <v>0</v>
      </c>
      <c r="I38" s="978">
        <f>+Cálculos!U958+Cálculos!U1214</f>
        <v>0</v>
      </c>
      <c r="J38" s="978">
        <f>+Cálculos!V958+Cálculos!V1214</f>
        <v>0</v>
      </c>
      <c r="K38" s="978">
        <f>+Cálculos!W958+Cálculos!W1214</f>
        <v>0</v>
      </c>
      <c r="L38" s="978">
        <f>+Cálculos!X958+Cálculos!X1214</f>
        <v>0</v>
      </c>
      <c r="M38" s="978">
        <f>+Cálculos!Y958+Cálculos!Y1214</f>
        <v>0</v>
      </c>
      <c r="N38" s="978">
        <f>+Cálculos!Z958+Cálculos!Z1214</f>
        <v>0</v>
      </c>
      <c r="O38" s="978">
        <f>+Cálculos!AA958+Cálculos!AA1214</f>
        <v>0</v>
      </c>
      <c r="P38" s="978">
        <f>+Cálculos!AB958+Cálculos!AB1214</f>
        <v>675679018.47599983</v>
      </c>
      <c r="Q38" s="978">
        <f>+Cálculos!AC958+Cálculos!AC1214</f>
        <v>0</v>
      </c>
      <c r="R38" s="978">
        <f>+Cálculos!AD958+Cálculos!AD1214</f>
        <v>0</v>
      </c>
      <c r="S38" s="978">
        <f>+Cálculos!AE958+Cálculos!AE1214</f>
        <v>0</v>
      </c>
      <c r="T38" s="978">
        <f>+Cálculos!AF958+Cálculos!AF1214</f>
        <v>0</v>
      </c>
      <c r="U38" s="978">
        <f>+Cálculos!AG958+Cálculos!AG1214</f>
        <v>0</v>
      </c>
      <c r="V38" s="978">
        <f>+Cálculos!AH958+Cálculos!AH1214</f>
        <v>0</v>
      </c>
      <c r="W38" s="978">
        <f>+Cálculos!AI958+Cálculos!AI1214</f>
        <v>0</v>
      </c>
      <c r="X38" s="978">
        <f>+Cálculos!AJ958+Cálculos!AJ1214</f>
        <v>0</v>
      </c>
      <c r="Y38" s="978">
        <f>+Cálculos!AK958+Cálculos!AK1214</f>
        <v>0</v>
      </c>
      <c r="Z38" s="978">
        <f>+Cálculos!AL958+Cálculos!AL1214</f>
        <v>0</v>
      </c>
      <c r="AA38" s="978">
        <f>+Cálculos!AM958+Cálculos!AM1214</f>
        <v>0</v>
      </c>
      <c r="AB38" s="978">
        <f>+Cálculos!AN958+Cálculos!AN1214</f>
        <v>763246863.82286263</v>
      </c>
      <c r="AC38" s="978">
        <f>+Cálculos!AO958+Cálculos!AO1214</f>
        <v>0</v>
      </c>
      <c r="AD38" s="978">
        <f>+Cálculos!AP958+Cálculos!AP1214</f>
        <v>0</v>
      </c>
      <c r="AE38" s="978">
        <f>+Cálculos!AQ958+Cálculos!AQ1214</f>
        <v>0</v>
      </c>
      <c r="AF38" s="978">
        <f>+Cálculos!AR958+Cálculos!AR1214</f>
        <v>0</v>
      </c>
      <c r="AG38" s="978">
        <f>+Cálculos!AS958+Cálculos!AS1214</f>
        <v>0</v>
      </c>
      <c r="AH38" s="978">
        <f>+Cálculos!AT958+Cálculos!AT1214</f>
        <v>0</v>
      </c>
      <c r="AI38" s="978">
        <f>+Cálculos!AU958+Cálculos!AU1214</f>
        <v>0</v>
      </c>
      <c r="AJ38" s="978">
        <f>+Cálculos!AV958+Cálculos!AV1214</f>
        <v>0</v>
      </c>
      <c r="AK38" s="978">
        <f>+Cálculos!AW958+Cálculos!AW1214</f>
        <v>0</v>
      </c>
      <c r="AL38" s="978">
        <f>+Cálculos!AX958+Cálculos!AX1214</f>
        <v>0</v>
      </c>
      <c r="AM38" s="978">
        <f>+Cálculos!AY958+Cálculos!AY1214</f>
        <v>0</v>
      </c>
      <c r="AN38" s="978">
        <f>+Cálculos!AZ958+Cálculos!AZ1214</f>
        <v>881365747.76911438</v>
      </c>
      <c r="AO38" s="978">
        <f>+Cálculos!BA958+Cálculos!BA1214</f>
        <v>0</v>
      </c>
      <c r="AP38" s="978">
        <f>+Cálculos!BB958+Cálculos!BB1214</f>
        <v>0</v>
      </c>
      <c r="AQ38" s="978">
        <f>+Cálculos!BC958+Cálculos!BC1214</f>
        <v>0</v>
      </c>
      <c r="AR38" s="978">
        <f>+Cálculos!BD958+Cálculos!BD1214</f>
        <v>0</v>
      </c>
      <c r="AS38" s="978">
        <f>+Cálculos!BE958+Cálculos!BE1214</f>
        <v>0</v>
      </c>
      <c r="AT38" s="978">
        <f>+Cálculos!BF958+Cálculos!BF1214</f>
        <v>0</v>
      </c>
      <c r="AU38" s="978">
        <f>+Cálculos!BG958+Cálculos!BG1214</f>
        <v>0</v>
      </c>
      <c r="AV38" s="978">
        <f>+Cálculos!BH958+Cálculos!BH1214</f>
        <v>0</v>
      </c>
      <c r="AW38" s="978">
        <f>+Cálculos!BI958+Cálculos!BI1214</f>
        <v>0</v>
      </c>
      <c r="AX38" s="978">
        <f>+Cálculos!BJ958+Cálculos!BJ1214</f>
        <v>0</v>
      </c>
      <c r="AY38" s="978">
        <f>+Cálculos!BK958+Cálculos!BK1214</f>
        <v>0</v>
      </c>
      <c r="AZ38" s="978">
        <f>+Cálculos!BL958+Cálculos!BL1214</f>
        <v>1043711585.936275</v>
      </c>
      <c r="BA38" s="978">
        <f>+Cálculos!BM958+Cálculos!BM1214</f>
        <v>0</v>
      </c>
      <c r="BB38" s="978">
        <f>+Cálculos!BN958+Cálculos!BN1214</f>
        <v>0</v>
      </c>
      <c r="BC38" s="978">
        <f>+Cálculos!BO958+Cálculos!BO1214</f>
        <v>0</v>
      </c>
      <c r="BD38" s="978">
        <f>+Cálculos!BP958+Cálculos!BP1214</f>
        <v>0</v>
      </c>
      <c r="BE38" s="978">
        <f>+Cálculos!BQ958+Cálculos!BQ1214</f>
        <v>0</v>
      </c>
      <c r="BF38" s="978">
        <f>+Cálculos!BR958+Cálculos!BR1214</f>
        <v>0</v>
      </c>
      <c r="BG38" s="978">
        <f>+Cálculos!BS958+Cálculos!BS1214</f>
        <v>0</v>
      </c>
      <c r="BH38" s="978">
        <f>+Cálculos!BT958+Cálculos!BT1214</f>
        <v>0</v>
      </c>
      <c r="BI38" s="978">
        <f>+Cálculos!BU958+Cálculos!BU1214</f>
        <v>0</v>
      </c>
      <c r="BJ38" s="978">
        <f>+Cálculos!BV958+Cálculos!BV1214</f>
        <v>0</v>
      </c>
      <c r="BK38" s="977">
        <f t="shared" si="1"/>
        <v>3364003216.004252</v>
      </c>
      <c r="BL38" s="777"/>
      <c r="BM38" s="777"/>
      <c r="BN38" s="777"/>
      <c r="BO38" s="777"/>
      <c r="BP38" s="777"/>
      <c r="BQ38" s="777"/>
    </row>
    <row r="39" spans="1:69" ht="15.6" x14ac:dyDescent="0.3">
      <c r="A39" s="807" t="s">
        <v>815</v>
      </c>
      <c r="B39" s="777"/>
      <c r="C39" s="978">
        <f>+Cálculos!O959+Cálculos!O1215</f>
        <v>0</v>
      </c>
      <c r="D39" s="978">
        <f>+Cálculos!P959+Cálculos!P1215</f>
        <v>0</v>
      </c>
      <c r="E39" s="978">
        <f>+Cálculos!Q959+Cálculos!Q1215</f>
        <v>0</v>
      </c>
      <c r="F39" s="978">
        <f>+Cálculos!R959+Cálculos!R1215</f>
        <v>0</v>
      </c>
      <c r="G39" s="978">
        <f>+Cálculos!S959+Cálculos!S1215</f>
        <v>0</v>
      </c>
      <c r="H39" s="978">
        <f>+Cálculos!T959+Cálculos!T1215</f>
        <v>0</v>
      </c>
      <c r="I39" s="978">
        <f>+Cálculos!U959+Cálculos!U1215</f>
        <v>0</v>
      </c>
      <c r="J39" s="978">
        <f>+Cálculos!V959+Cálculos!V1215</f>
        <v>0</v>
      </c>
      <c r="K39" s="978">
        <f>+Cálculos!W959+Cálculos!W1215</f>
        <v>0</v>
      </c>
      <c r="L39" s="978">
        <f>+Cálculos!X959+Cálculos!X1215</f>
        <v>0</v>
      </c>
      <c r="M39" s="978">
        <f>+Cálculos!Y959+Cálculos!Y1215</f>
        <v>0</v>
      </c>
      <c r="N39" s="978">
        <f>+Cálculos!Z959+Cálculos!Z1215</f>
        <v>0</v>
      </c>
      <c r="O39" s="978">
        <f>+Cálculos!AA959+Cálculos!AA1215</f>
        <v>81081482.217119977</v>
      </c>
      <c r="P39" s="978">
        <f>+Cálculos!AB959+Cálculos!AB1215</f>
        <v>0</v>
      </c>
      <c r="Q39" s="978">
        <f>+Cálculos!AC959+Cálculos!AC1215</f>
        <v>0</v>
      </c>
      <c r="R39" s="978">
        <f>+Cálculos!AD959+Cálculos!AD1215</f>
        <v>0</v>
      </c>
      <c r="S39" s="978">
        <f>+Cálculos!AE959+Cálculos!AE1215</f>
        <v>0</v>
      </c>
      <c r="T39" s="978">
        <f>+Cálculos!AF959+Cálculos!AF1215</f>
        <v>0</v>
      </c>
      <c r="U39" s="978">
        <f>+Cálculos!AG959+Cálculos!AG1215</f>
        <v>0</v>
      </c>
      <c r="V39" s="978">
        <f>+Cálculos!AH959+Cálculos!AH1215</f>
        <v>0</v>
      </c>
      <c r="W39" s="978">
        <f>+Cálculos!AI959+Cálculos!AI1215</f>
        <v>0</v>
      </c>
      <c r="X39" s="978">
        <f>+Cálculos!AJ959+Cálculos!AJ1215</f>
        <v>0</v>
      </c>
      <c r="Y39" s="978">
        <f>+Cálculos!AK959+Cálculos!AK1215</f>
        <v>0</v>
      </c>
      <c r="Z39" s="978">
        <f>+Cálculos!AL959+Cálculos!AL1215</f>
        <v>0</v>
      </c>
      <c r="AA39" s="978">
        <f>+Cálculos!AM959+Cálculos!AM1215</f>
        <v>91589623.658743486</v>
      </c>
      <c r="AB39" s="978">
        <f>+Cálculos!AN959+Cálculos!AN1215</f>
        <v>0</v>
      </c>
      <c r="AC39" s="978">
        <f>+Cálculos!AO959+Cálculos!AO1215</f>
        <v>0</v>
      </c>
      <c r="AD39" s="978">
        <f>+Cálculos!AP959+Cálculos!AP1215</f>
        <v>0</v>
      </c>
      <c r="AE39" s="978">
        <f>+Cálculos!AQ959+Cálculos!AQ1215</f>
        <v>0</v>
      </c>
      <c r="AF39" s="978">
        <f>+Cálculos!AR959+Cálculos!AR1215</f>
        <v>0</v>
      </c>
      <c r="AG39" s="978">
        <f>+Cálculos!AS959+Cálculos!AS1215</f>
        <v>0</v>
      </c>
      <c r="AH39" s="978">
        <f>+Cálculos!AT959+Cálculos!AT1215</f>
        <v>0</v>
      </c>
      <c r="AI39" s="978">
        <f>+Cálculos!AU959+Cálculos!AU1215</f>
        <v>0</v>
      </c>
      <c r="AJ39" s="978">
        <f>+Cálculos!AV959+Cálculos!AV1215</f>
        <v>0</v>
      </c>
      <c r="AK39" s="978">
        <f>+Cálculos!AW959+Cálculos!AW1215</f>
        <v>0</v>
      </c>
      <c r="AL39" s="978">
        <f>+Cálculos!AX959+Cálculos!AX1215</f>
        <v>0</v>
      </c>
      <c r="AM39" s="978">
        <f>+Cálculos!AY959+Cálculos!AY1215</f>
        <v>105763889.73229371</v>
      </c>
      <c r="AN39" s="978">
        <f>+Cálculos!AZ959+Cálculos!AZ1215</f>
        <v>0</v>
      </c>
      <c r="AO39" s="978">
        <f>+Cálculos!BA959+Cálculos!BA1215</f>
        <v>0</v>
      </c>
      <c r="AP39" s="978">
        <f>+Cálculos!BB959+Cálculos!BB1215</f>
        <v>0</v>
      </c>
      <c r="AQ39" s="978">
        <f>+Cálculos!BC959+Cálculos!BC1215</f>
        <v>0</v>
      </c>
      <c r="AR39" s="978">
        <f>+Cálculos!BD959+Cálculos!BD1215</f>
        <v>0</v>
      </c>
      <c r="AS39" s="978">
        <f>+Cálculos!BE959+Cálculos!BE1215</f>
        <v>0</v>
      </c>
      <c r="AT39" s="978">
        <f>+Cálculos!BF959+Cálculos!BF1215</f>
        <v>0</v>
      </c>
      <c r="AU39" s="978">
        <f>+Cálculos!BG959+Cálculos!BG1215</f>
        <v>0</v>
      </c>
      <c r="AV39" s="978">
        <f>+Cálculos!BH959+Cálculos!BH1215</f>
        <v>0</v>
      </c>
      <c r="AW39" s="978">
        <f>+Cálculos!BI959+Cálculos!BI1215</f>
        <v>0</v>
      </c>
      <c r="AX39" s="978">
        <f>+Cálculos!BJ959+Cálculos!BJ1215</f>
        <v>0</v>
      </c>
      <c r="AY39" s="978">
        <f>+Cálculos!BK959+Cálculos!BK1215</f>
        <v>125245390.31235297</v>
      </c>
      <c r="AZ39" s="978">
        <f>+Cálculos!BL959+Cálculos!BL1215</f>
        <v>0</v>
      </c>
      <c r="BA39" s="978">
        <f>+Cálculos!BM959+Cálculos!BM1215</f>
        <v>0</v>
      </c>
      <c r="BB39" s="978">
        <f>+Cálculos!BN959+Cálculos!BN1215</f>
        <v>0</v>
      </c>
      <c r="BC39" s="978">
        <f>+Cálculos!BO959+Cálculos!BO1215</f>
        <v>0</v>
      </c>
      <c r="BD39" s="978">
        <f>+Cálculos!BP959+Cálculos!BP1215</f>
        <v>0</v>
      </c>
      <c r="BE39" s="978">
        <f>+Cálculos!BQ959+Cálculos!BQ1215</f>
        <v>0</v>
      </c>
      <c r="BF39" s="978">
        <f>+Cálculos!BR959+Cálculos!BR1215</f>
        <v>0</v>
      </c>
      <c r="BG39" s="978">
        <f>+Cálculos!BS959+Cálculos!BS1215</f>
        <v>0</v>
      </c>
      <c r="BH39" s="978">
        <f>+Cálculos!BT959+Cálculos!BT1215</f>
        <v>0</v>
      </c>
      <c r="BI39" s="978">
        <f>+Cálculos!BU959+Cálculos!BU1215</f>
        <v>0</v>
      </c>
      <c r="BJ39" s="978">
        <f>+Cálculos!BV959+Cálculos!BV1215</f>
        <v>0</v>
      </c>
      <c r="BK39" s="977">
        <f t="shared" si="1"/>
        <v>403680385.92051011</v>
      </c>
      <c r="BL39" s="777"/>
      <c r="BM39" s="777"/>
      <c r="BN39" s="777"/>
      <c r="BO39" s="777"/>
      <c r="BP39" s="777"/>
      <c r="BQ39" s="777"/>
    </row>
    <row r="40" spans="1:69" ht="15.6" x14ac:dyDescent="0.3">
      <c r="A40" s="807" t="s">
        <v>816</v>
      </c>
      <c r="B40" s="777"/>
      <c r="C40" s="978">
        <f>+Cálculos!O960+Cálculos!O1216</f>
        <v>0</v>
      </c>
      <c r="D40" s="978">
        <f>+Cálculos!P960+Cálculos!P1216</f>
        <v>0</v>
      </c>
      <c r="E40" s="978">
        <f>+Cálculos!Q960+Cálculos!Q1216</f>
        <v>0</v>
      </c>
      <c r="F40" s="978">
        <f>+Cálculos!R960+Cálculos!R1216</f>
        <v>0</v>
      </c>
      <c r="G40" s="978">
        <f>+Cálculos!S960+Cálculos!S1216</f>
        <v>0</v>
      </c>
      <c r="H40" s="978">
        <f>+Cálculos!T960+Cálculos!T1216</f>
        <v>337839509.23799992</v>
      </c>
      <c r="I40" s="978">
        <f>+Cálculos!U960+Cálculos!U1216</f>
        <v>0</v>
      </c>
      <c r="J40" s="978">
        <f>+Cálculos!V960+Cálculos!V1216</f>
        <v>0</v>
      </c>
      <c r="K40" s="978">
        <f>+Cálculos!W960+Cálculos!W1216</f>
        <v>0</v>
      </c>
      <c r="L40" s="978">
        <f>+Cálculos!X960+Cálculos!X1216</f>
        <v>0</v>
      </c>
      <c r="M40" s="978">
        <f>+Cálculos!Y960+Cálculos!Y1216</f>
        <v>0</v>
      </c>
      <c r="N40" s="978">
        <f>+Cálculos!Z960+Cálculos!Z1216</f>
        <v>337839509.23799992</v>
      </c>
      <c r="O40" s="978">
        <f>+Cálculos!AA960+Cálculos!AA1216</f>
        <v>0</v>
      </c>
      <c r="P40" s="978">
        <f>+Cálculos!AB960+Cálculos!AB1216</f>
        <v>0</v>
      </c>
      <c r="Q40" s="978">
        <f>+Cálculos!AC960+Cálculos!AC1216</f>
        <v>0</v>
      </c>
      <c r="R40" s="978">
        <f>+Cálculos!AD960+Cálculos!AD1216</f>
        <v>0</v>
      </c>
      <c r="S40" s="978">
        <f>+Cálculos!AE960+Cálculos!AE1216</f>
        <v>0</v>
      </c>
      <c r="T40" s="978">
        <f>+Cálculos!AF960+Cálculos!AF1216</f>
        <v>381623431.91143131</v>
      </c>
      <c r="U40" s="978">
        <f>+Cálculos!AG960+Cálculos!AG1216</f>
        <v>0</v>
      </c>
      <c r="V40" s="978">
        <f>+Cálculos!AH960+Cálculos!AH1216</f>
        <v>0</v>
      </c>
      <c r="W40" s="978">
        <f>+Cálculos!AI960+Cálculos!AI1216</f>
        <v>0</v>
      </c>
      <c r="X40" s="978">
        <f>+Cálculos!AJ960+Cálculos!AJ1216</f>
        <v>0</v>
      </c>
      <c r="Y40" s="978">
        <f>+Cálculos!AK960+Cálculos!AK1216</f>
        <v>0</v>
      </c>
      <c r="Z40" s="978">
        <f>+Cálculos!AL960+Cálculos!AL1216</f>
        <v>381623431.91143131</v>
      </c>
      <c r="AA40" s="978">
        <f>+Cálculos!AM960+Cálculos!AM1216</f>
        <v>0</v>
      </c>
      <c r="AB40" s="978">
        <f>+Cálculos!AN960+Cálculos!AN1216</f>
        <v>0</v>
      </c>
      <c r="AC40" s="978">
        <f>+Cálculos!AO960+Cálculos!AO1216</f>
        <v>0</v>
      </c>
      <c r="AD40" s="978">
        <f>+Cálculos!AP960+Cálculos!AP1216</f>
        <v>0</v>
      </c>
      <c r="AE40" s="978">
        <f>+Cálculos!AQ960+Cálculos!AQ1216</f>
        <v>0</v>
      </c>
      <c r="AF40" s="978">
        <f>+Cálculos!AR960+Cálculos!AR1216</f>
        <v>440682873.88455725</v>
      </c>
      <c r="AG40" s="978">
        <f>+Cálculos!AS960+Cálculos!AS1216</f>
        <v>0</v>
      </c>
      <c r="AH40" s="978">
        <f>+Cálculos!AT960+Cálculos!AT1216</f>
        <v>0</v>
      </c>
      <c r="AI40" s="978">
        <f>+Cálculos!AU960+Cálculos!AU1216</f>
        <v>0</v>
      </c>
      <c r="AJ40" s="978">
        <f>+Cálculos!AV960+Cálculos!AV1216</f>
        <v>0</v>
      </c>
      <c r="AK40" s="978">
        <f>+Cálculos!AW960+Cálculos!AW1216</f>
        <v>0</v>
      </c>
      <c r="AL40" s="978">
        <f>+Cálculos!AX960+Cálculos!AX1216</f>
        <v>440682873.88455725</v>
      </c>
      <c r="AM40" s="978">
        <f>+Cálculos!AY960+Cálculos!AY1216</f>
        <v>0</v>
      </c>
      <c r="AN40" s="978">
        <f>+Cálculos!AZ960+Cálculos!AZ1216</f>
        <v>0</v>
      </c>
      <c r="AO40" s="978">
        <f>+Cálculos!BA960+Cálculos!BA1216</f>
        <v>0</v>
      </c>
      <c r="AP40" s="978">
        <f>+Cálculos!BB960+Cálculos!BB1216</f>
        <v>0</v>
      </c>
      <c r="AQ40" s="978">
        <f>+Cálculos!BC960+Cálculos!BC1216</f>
        <v>0</v>
      </c>
      <c r="AR40" s="978">
        <f>+Cálculos!BD960+Cálculos!BD1216</f>
        <v>521855792.9681375</v>
      </c>
      <c r="AS40" s="978">
        <f>+Cálculos!BE960+Cálculos!BE1216</f>
        <v>0</v>
      </c>
      <c r="AT40" s="978">
        <f>+Cálculos!BF960+Cálculos!BF1216</f>
        <v>0</v>
      </c>
      <c r="AU40" s="978">
        <f>+Cálculos!BG960+Cálculos!BG1216</f>
        <v>0</v>
      </c>
      <c r="AV40" s="978">
        <f>+Cálculos!BH960+Cálculos!BH1216</f>
        <v>0</v>
      </c>
      <c r="AW40" s="978">
        <f>+Cálculos!BI960+Cálculos!BI1216</f>
        <v>0</v>
      </c>
      <c r="AX40" s="978">
        <f>+Cálculos!BJ960+Cálculos!BJ1216</f>
        <v>521855792.9681375</v>
      </c>
      <c r="AY40" s="978">
        <f>+Cálculos!BK960+Cálculos!BK1216</f>
        <v>0</v>
      </c>
      <c r="AZ40" s="978">
        <f>+Cálculos!BL960+Cálculos!BL1216</f>
        <v>0</v>
      </c>
      <c r="BA40" s="978">
        <f>+Cálculos!BM960+Cálculos!BM1216</f>
        <v>0</v>
      </c>
      <c r="BB40" s="978">
        <f>+Cálculos!BN960+Cálculos!BN1216</f>
        <v>0</v>
      </c>
      <c r="BC40" s="978">
        <f>+Cálculos!BO960+Cálculos!BO1216</f>
        <v>0</v>
      </c>
      <c r="BD40" s="978">
        <f>+Cálculos!BP960+Cálculos!BP1216</f>
        <v>567047428.64785242</v>
      </c>
      <c r="BE40" s="978">
        <f>+Cálculos!BQ960+Cálculos!BQ1216</f>
        <v>0</v>
      </c>
      <c r="BF40" s="978">
        <f>+Cálculos!BR960+Cálculos!BR1216</f>
        <v>0</v>
      </c>
      <c r="BG40" s="978">
        <f>+Cálculos!BS960+Cálculos!BS1216</f>
        <v>0</v>
      </c>
      <c r="BH40" s="978">
        <f>+Cálculos!BT960+Cálculos!BT1216</f>
        <v>0</v>
      </c>
      <c r="BI40" s="978">
        <f>+Cálculos!BU960+Cálculos!BU1216</f>
        <v>0</v>
      </c>
      <c r="BJ40" s="978">
        <f>+Cálculos!BV960+Cálculos!BV1216</f>
        <v>567047428.64785242</v>
      </c>
      <c r="BK40" s="977">
        <f t="shared" si="1"/>
        <v>4498098073.2999573</v>
      </c>
      <c r="BL40" s="777"/>
      <c r="BM40" s="777"/>
      <c r="BN40" s="777"/>
      <c r="BO40" s="777"/>
      <c r="BP40" s="777"/>
      <c r="BQ40" s="777"/>
    </row>
    <row r="41" spans="1:69" ht="15.6" x14ac:dyDescent="0.3">
      <c r="A41" s="807" t="s">
        <v>817</v>
      </c>
      <c r="B41" s="777"/>
      <c r="C41" s="978">
        <f>+Cálculos!O961+Cálculos!O1217</f>
        <v>0</v>
      </c>
      <c r="D41" s="978">
        <f>+Cálculos!P961+Cálculos!P1217</f>
        <v>0</v>
      </c>
      <c r="E41" s="978">
        <f>+Cálculos!Q961+Cálculos!Q1217</f>
        <v>0</v>
      </c>
      <c r="F41" s="978">
        <f>+Cálculos!R961+Cálculos!R1217</f>
        <v>0</v>
      </c>
      <c r="G41" s="978">
        <f>+Cálculos!S961+Cálculos!S1217</f>
        <v>0</v>
      </c>
      <c r="H41" s="978">
        <f>+Cálculos!T961+Cálculos!T1217</f>
        <v>0</v>
      </c>
      <c r="I41" s="978">
        <f>+Cálculos!U961+Cálculos!U1217</f>
        <v>0</v>
      </c>
      <c r="J41" s="978">
        <f>+Cálculos!V961+Cálculos!V1217</f>
        <v>0</v>
      </c>
      <c r="K41" s="978">
        <f>+Cálculos!W961+Cálculos!W1217</f>
        <v>0</v>
      </c>
      <c r="L41" s="978">
        <f>+Cálculos!X961+Cálculos!X1217</f>
        <v>0</v>
      </c>
      <c r="M41" s="978">
        <f>+Cálculos!Y961+Cálculos!Y1217</f>
        <v>0</v>
      </c>
      <c r="N41" s="978">
        <f>+Cálculos!Z961+Cálculos!Z1217</f>
        <v>337839509.23799992</v>
      </c>
      <c r="O41" s="978">
        <f>+Cálculos!AA961+Cálculos!AA1217</f>
        <v>0</v>
      </c>
      <c r="P41" s="978">
        <f>+Cálculos!AB961+Cálculos!AB1217</f>
        <v>0</v>
      </c>
      <c r="Q41" s="978">
        <f>+Cálculos!AC961+Cálculos!AC1217</f>
        <v>0</v>
      </c>
      <c r="R41" s="978">
        <f>+Cálculos!AD961+Cálculos!AD1217</f>
        <v>0</v>
      </c>
      <c r="S41" s="978">
        <f>+Cálculos!AE961+Cálculos!AE1217</f>
        <v>0</v>
      </c>
      <c r="T41" s="978">
        <f>+Cálculos!AF961+Cálculos!AF1217</f>
        <v>0</v>
      </c>
      <c r="U41" s="978">
        <f>+Cálculos!AG961+Cálculos!AG1217</f>
        <v>0</v>
      </c>
      <c r="V41" s="978">
        <f>+Cálculos!AH961+Cálculos!AH1217</f>
        <v>0</v>
      </c>
      <c r="W41" s="978">
        <f>+Cálculos!AI961+Cálculos!AI1217</f>
        <v>0</v>
      </c>
      <c r="X41" s="978">
        <f>+Cálculos!AJ961+Cálculos!AJ1217</f>
        <v>0</v>
      </c>
      <c r="Y41" s="978">
        <f>+Cálculos!AK961+Cálculos!AK1217</f>
        <v>0</v>
      </c>
      <c r="Z41" s="978">
        <f>+Cálculos!AL961+Cálculos!AL1217</f>
        <v>381623431.91143131</v>
      </c>
      <c r="AA41" s="978">
        <f>+Cálculos!AM961+Cálculos!AM1217</f>
        <v>0</v>
      </c>
      <c r="AB41" s="978">
        <f>+Cálculos!AN961+Cálculos!AN1217</f>
        <v>0</v>
      </c>
      <c r="AC41" s="978">
        <f>+Cálculos!AO961+Cálculos!AO1217</f>
        <v>0</v>
      </c>
      <c r="AD41" s="978">
        <f>+Cálculos!AP961+Cálculos!AP1217</f>
        <v>0</v>
      </c>
      <c r="AE41" s="978">
        <f>+Cálculos!AQ961+Cálculos!AQ1217</f>
        <v>0</v>
      </c>
      <c r="AF41" s="978">
        <f>+Cálculos!AR961+Cálculos!AR1217</f>
        <v>0</v>
      </c>
      <c r="AG41" s="978">
        <f>+Cálculos!AS961+Cálculos!AS1217</f>
        <v>0</v>
      </c>
      <c r="AH41" s="978">
        <f>+Cálculos!AT961+Cálculos!AT1217</f>
        <v>0</v>
      </c>
      <c r="AI41" s="978">
        <f>+Cálculos!AU961+Cálculos!AU1217</f>
        <v>0</v>
      </c>
      <c r="AJ41" s="978">
        <f>+Cálculos!AV961+Cálculos!AV1217</f>
        <v>0</v>
      </c>
      <c r="AK41" s="978">
        <f>+Cálculos!AW961+Cálculos!AW1217</f>
        <v>0</v>
      </c>
      <c r="AL41" s="978">
        <f>+Cálculos!AX961+Cálculos!AX1217</f>
        <v>440682873.88455719</v>
      </c>
      <c r="AM41" s="978">
        <f>+Cálculos!AY961+Cálculos!AY1217</f>
        <v>0</v>
      </c>
      <c r="AN41" s="978">
        <f>+Cálculos!AZ961+Cálculos!AZ1217</f>
        <v>0</v>
      </c>
      <c r="AO41" s="978">
        <f>+Cálculos!BA961+Cálculos!BA1217</f>
        <v>0</v>
      </c>
      <c r="AP41" s="978">
        <f>+Cálculos!BB961+Cálculos!BB1217</f>
        <v>0</v>
      </c>
      <c r="AQ41" s="978">
        <f>+Cálculos!BC961+Cálculos!BC1217</f>
        <v>0</v>
      </c>
      <c r="AR41" s="978">
        <f>+Cálculos!BD961+Cálculos!BD1217</f>
        <v>0</v>
      </c>
      <c r="AS41" s="978">
        <f>+Cálculos!BE961+Cálculos!BE1217</f>
        <v>0</v>
      </c>
      <c r="AT41" s="978">
        <f>+Cálculos!BF961+Cálculos!BF1217</f>
        <v>0</v>
      </c>
      <c r="AU41" s="978">
        <f>+Cálculos!BG961+Cálculos!BG1217</f>
        <v>0</v>
      </c>
      <c r="AV41" s="978">
        <f>+Cálculos!BH961+Cálculos!BH1217</f>
        <v>0</v>
      </c>
      <c r="AW41" s="978">
        <f>+Cálculos!BI961+Cálculos!BI1217</f>
        <v>0</v>
      </c>
      <c r="AX41" s="978">
        <f>+Cálculos!BJ961+Cálculos!BJ1217</f>
        <v>521855792.9681375</v>
      </c>
      <c r="AY41" s="978">
        <f>+Cálculos!BK961+Cálculos!BK1217</f>
        <v>0</v>
      </c>
      <c r="AZ41" s="978">
        <f>+Cálculos!BL961+Cálculos!BL1217</f>
        <v>0</v>
      </c>
      <c r="BA41" s="978">
        <f>+Cálculos!BM961+Cálculos!BM1217</f>
        <v>0</v>
      </c>
      <c r="BB41" s="978">
        <f>+Cálculos!BN961+Cálculos!BN1217</f>
        <v>0</v>
      </c>
      <c r="BC41" s="978">
        <f>+Cálculos!BO961+Cálculos!BO1217</f>
        <v>0</v>
      </c>
      <c r="BD41" s="978">
        <f>+Cálculos!BP961+Cálculos!BP1217</f>
        <v>0</v>
      </c>
      <c r="BE41" s="978">
        <f>+Cálculos!BQ961+Cálculos!BQ1217</f>
        <v>0</v>
      </c>
      <c r="BF41" s="978">
        <f>+Cálculos!BR961+Cálculos!BR1217</f>
        <v>0</v>
      </c>
      <c r="BG41" s="978">
        <f>+Cálculos!BS961+Cálculos!BS1217</f>
        <v>0</v>
      </c>
      <c r="BH41" s="978">
        <f>+Cálculos!BT961+Cálculos!BT1217</f>
        <v>0</v>
      </c>
      <c r="BI41" s="978">
        <f>+Cálculos!BU961+Cálculos!BU1217</f>
        <v>0</v>
      </c>
      <c r="BJ41" s="978">
        <f>+Cálculos!BV961+Cálculos!BV1217</f>
        <v>567047428.64785254</v>
      </c>
      <c r="BK41" s="977">
        <f t="shared" si="1"/>
        <v>2249049036.6499786</v>
      </c>
      <c r="BL41" s="777"/>
      <c r="BM41" s="777"/>
      <c r="BN41" s="777"/>
      <c r="BO41" s="777"/>
      <c r="BP41" s="777"/>
      <c r="BQ41" s="777"/>
    </row>
    <row r="42" spans="1:69" ht="15.6" x14ac:dyDescent="0.3">
      <c r="A42" s="807" t="s">
        <v>662</v>
      </c>
      <c r="B42" s="777"/>
      <c r="C42" s="978">
        <f>+Cálculos!O962+Cálculos!O1218</f>
        <v>0</v>
      </c>
      <c r="D42" s="978">
        <f>+Cálculos!P962+Cálculos!P1218</f>
        <v>27027160.739039999</v>
      </c>
      <c r="E42" s="978">
        <f>+Cálculos!Q962+Cálculos!Q1218</f>
        <v>27027160.739039999</v>
      </c>
      <c r="F42" s="978">
        <f>+Cálculos!R962+Cálculos!R1218</f>
        <v>27027160.739039995</v>
      </c>
      <c r="G42" s="978">
        <f>+Cálculos!S962+Cálculos!S1218</f>
        <v>27027160.739040002</v>
      </c>
      <c r="H42" s="978">
        <f>+Cálculos!T962+Cálculos!T1218</f>
        <v>27027160.739040002</v>
      </c>
      <c r="I42" s="978">
        <f>+Cálculos!U962+Cálculos!U1218</f>
        <v>27027160.739039999</v>
      </c>
      <c r="J42" s="978">
        <f>+Cálculos!V962+Cálculos!V1218</f>
        <v>27027160.739039999</v>
      </c>
      <c r="K42" s="978">
        <f>+Cálculos!W962+Cálculos!W1218</f>
        <v>27027160.739039995</v>
      </c>
      <c r="L42" s="978">
        <f>+Cálculos!X962+Cálculos!X1218</f>
        <v>27027160.739039999</v>
      </c>
      <c r="M42" s="978">
        <f>+Cálculos!Y962+Cálculos!Y1218</f>
        <v>27027160.739040002</v>
      </c>
      <c r="N42" s="978">
        <f>+Cálculos!Z962+Cálculos!Z1218</f>
        <v>27027160.739040002</v>
      </c>
      <c r="O42" s="978">
        <f>+Cálculos!AA962+Cálculos!AA1218</f>
        <v>27027160.739039995</v>
      </c>
      <c r="P42" s="978">
        <f>+Cálculos!AB962+Cálculos!AB1218</f>
        <v>30529874.5529145</v>
      </c>
      <c r="Q42" s="978">
        <f>+Cálculos!AC962+Cálculos!AC1218</f>
        <v>30529874.5529145</v>
      </c>
      <c r="R42" s="978">
        <f>+Cálculos!AD962+Cálculos!AD1218</f>
        <v>30529874.552914497</v>
      </c>
      <c r="S42" s="978">
        <f>+Cálculos!AE962+Cálculos!AE1218</f>
        <v>30529874.552914504</v>
      </c>
      <c r="T42" s="978">
        <f>+Cálculos!AF962+Cálculos!AF1218</f>
        <v>30529874.5529145</v>
      </c>
      <c r="U42" s="978">
        <f>+Cálculos!AG962+Cálculos!AG1218</f>
        <v>30529874.552914493</v>
      </c>
      <c r="V42" s="978">
        <f>+Cálculos!AH962+Cálculos!AH1218</f>
        <v>30529874.552914497</v>
      </c>
      <c r="W42" s="978">
        <f>+Cálculos!AI962+Cálculos!AI1218</f>
        <v>30529874.5529145</v>
      </c>
      <c r="X42" s="978">
        <f>+Cálculos!AJ962+Cálculos!AJ1218</f>
        <v>30529874.5529145</v>
      </c>
      <c r="Y42" s="978">
        <f>+Cálculos!AK962+Cálculos!AK1218</f>
        <v>30529874.5529145</v>
      </c>
      <c r="Z42" s="978">
        <f>+Cálculos!AL962+Cálculos!AL1218</f>
        <v>30529874.552914493</v>
      </c>
      <c r="AA42" s="978">
        <f>+Cálculos!AM962+Cálculos!AM1218</f>
        <v>30529874.5529145</v>
      </c>
      <c r="AB42" s="978">
        <f>+Cálculos!AN962+Cálculos!AN1218</f>
        <v>35254629.910764575</v>
      </c>
      <c r="AC42" s="978">
        <f>+Cálculos!AO962+Cálculos!AO1218</f>
        <v>35254629.910764575</v>
      </c>
      <c r="AD42" s="978">
        <f>+Cálculos!AP962+Cálculos!AP1218</f>
        <v>35254629.910764575</v>
      </c>
      <c r="AE42" s="978">
        <f>+Cálculos!AQ962+Cálculos!AQ1218</f>
        <v>35254629.910764582</v>
      </c>
      <c r="AF42" s="978">
        <f>+Cálculos!AR962+Cálculos!AR1218</f>
        <v>35254629.910764575</v>
      </c>
      <c r="AG42" s="978">
        <f>+Cálculos!AS962+Cálculos!AS1218</f>
        <v>35254629.910764575</v>
      </c>
      <c r="AH42" s="978">
        <f>+Cálculos!AT962+Cálculos!AT1218</f>
        <v>35254629.910764575</v>
      </c>
      <c r="AI42" s="978">
        <f>+Cálculos!AU962+Cálculos!AU1218</f>
        <v>35254629.910764575</v>
      </c>
      <c r="AJ42" s="978">
        <f>+Cálculos!AV962+Cálculos!AV1218</f>
        <v>35254629.910764575</v>
      </c>
      <c r="AK42" s="978">
        <f>+Cálculos!AW962+Cálculos!AW1218</f>
        <v>35254629.910764568</v>
      </c>
      <c r="AL42" s="978">
        <f>+Cálculos!AX962+Cálculos!AX1218</f>
        <v>35254629.910764582</v>
      </c>
      <c r="AM42" s="978">
        <f>+Cálculos!AY962+Cálculos!AY1218</f>
        <v>35254629.91076456</v>
      </c>
      <c r="AN42" s="978">
        <f>+Cálculos!AZ962+Cálculos!AZ1218</f>
        <v>41748463.437451005</v>
      </c>
      <c r="AO42" s="978">
        <f>+Cálculos!BA962+Cálculos!BA1218</f>
        <v>41748463.437451005</v>
      </c>
      <c r="AP42" s="978">
        <f>+Cálculos!BB962+Cálculos!BB1218</f>
        <v>41748463.437451005</v>
      </c>
      <c r="AQ42" s="978">
        <f>+Cálculos!BC962+Cálculos!BC1218</f>
        <v>41748463.437450998</v>
      </c>
      <c r="AR42" s="978">
        <f>+Cálculos!BD962+Cálculos!BD1218</f>
        <v>41748463.43745099</v>
      </c>
      <c r="AS42" s="978">
        <f>+Cálculos!BE962+Cálculos!BE1218</f>
        <v>41748463.437451005</v>
      </c>
      <c r="AT42" s="978">
        <f>+Cálculos!BF962+Cálculos!BF1218</f>
        <v>41748463.437450998</v>
      </c>
      <c r="AU42" s="978">
        <f>+Cálculos!BG962+Cálculos!BG1218</f>
        <v>41748463.437450998</v>
      </c>
      <c r="AV42" s="978">
        <f>+Cálculos!BH962+Cálculos!BH1218</f>
        <v>41748463.437450998</v>
      </c>
      <c r="AW42" s="978">
        <f>+Cálculos!BI962+Cálculos!BI1218</f>
        <v>41748463.437450998</v>
      </c>
      <c r="AX42" s="978">
        <f>+Cálculos!BJ962+Cálculos!BJ1218</f>
        <v>41748463.437450998</v>
      </c>
      <c r="AY42" s="978">
        <f>+Cálculos!BK962+Cálculos!BK1218</f>
        <v>41748463.437451005</v>
      </c>
      <c r="AZ42" s="978">
        <f>+Cálculos!BL962+Cálculos!BL1218</f>
        <v>45363794.2918282</v>
      </c>
      <c r="BA42" s="978">
        <f>+Cálculos!BM962+Cálculos!BM1218</f>
        <v>45363794.2918282</v>
      </c>
      <c r="BB42" s="978">
        <f>+Cálculos!BN962+Cálculos!BN1218</f>
        <v>45363794.2918282</v>
      </c>
      <c r="BC42" s="978">
        <f>+Cálculos!BO962+Cálculos!BO1218</f>
        <v>45363794.2918282</v>
      </c>
      <c r="BD42" s="978">
        <f>+Cálculos!BP962+Cálculos!BP1218</f>
        <v>45363794.2918282</v>
      </c>
      <c r="BE42" s="978">
        <f>+Cálculos!BQ962+Cálculos!BQ1218</f>
        <v>45363794.2918282</v>
      </c>
      <c r="BF42" s="978">
        <f>+Cálculos!BR962+Cálculos!BR1218</f>
        <v>45363794.2918282</v>
      </c>
      <c r="BG42" s="978">
        <f>+Cálculos!BS962+Cálculos!BS1218</f>
        <v>45363794.291828193</v>
      </c>
      <c r="BH42" s="978">
        <f>+Cálculos!BT962+Cálculos!BT1218</f>
        <v>45363794.291828193</v>
      </c>
      <c r="BI42" s="978">
        <f>+Cálculos!BU962+Cálculos!BU1218</f>
        <v>45363794.2918282</v>
      </c>
      <c r="BJ42" s="978">
        <f>+Cálculos!BV962+Cálculos!BV1218</f>
        <v>45363794.291828193</v>
      </c>
      <c r="BK42" s="977">
        <f t="shared" si="1"/>
        <v>2113723280.8921494</v>
      </c>
      <c r="BL42" s="777"/>
      <c r="BM42" s="777"/>
      <c r="BN42" s="777"/>
      <c r="BO42" s="777"/>
      <c r="BP42" s="777"/>
      <c r="BQ42" s="777"/>
    </row>
    <row r="43" spans="1:69" ht="15.6" x14ac:dyDescent="0.3">
      <c r="A43" s="807" t="s">
        <v>818</v>
      </c>
      <c r="B43" s="777"/>
      <c r="C43" s="978">
        <f>+Cálculos!O963+Cálculos!O1219</f>
        <v>0</v>
      </c>
      <c r="D43" s="978">
        <f>+Cálculos!P963+Cálculos!P1219</f>
        <v>84459877.309500009</v>
      </c>
      <c r="E43" s="978">
        <f>+Cálculos!Q963+Cálculos!Q1219</f>
        <v>84459877.309500009</v>
      </c>
      <c r="F43" s="978">
        <f>+Cálculos!R963+Cálculos!R1219</f>
        <v>84459877.309500009</v>
      </c>
      <c r="G43" s="978">
        <f>+Cálculos!S963+Cálculos!S1219</f>
        <v>84459877.309500009</v>
      </c>
      <c r="H43" s="978">
        <f>+Cálculos!T963+Cálculos!T1219</f>
        <v>84459877.309500009</v>
      </c>
      <c r="I43" s="978">
        <f>+Cálculos!U963+Cálculos!U1219</f>
        <v>84459877.309500009</v>
      </c>
      <c r="J43" s="978">
        <f>+Cálculos!V963+Cálculos!V1219</f>
        <v>84459877.309500009</v>
      </c>
      <c r="K43" s="978">
        <f>+Cálculos!W963+Cálculos!W1219</f>
        <v>84459877.309500009</v>
      </c>
      <c r="L43" s="978">
        <f>+Cálculos!X963+Cálculos!X1219</f>
        <v>84459877.309500009</v>
      </c>
      <c r="M43" s="978">
        <f>+Cálculos!Y963+Cálculos!Y1219</f>
        <v>84459877.309500009</v>
      </c>
      <c r="N43" s="978">
        <f>+Cálculos!Z963+Cálculos!Z1219</f>
        <v>84459877.309500009</v>
      </c>
      <c r="O43" s="978">
        <f>+Cálculos!AA963+Cálculos!AA1219</f>
        <v>84459877.309500009</v>
      </c>
      <c r="P43" s="978">
        <f>+Cálculos!AB963+Cálculos!AB1219</f>
        <v>95405857.977857813</v>
      </c>
      <c r="Q43" s="978">
        <f>+Cálculos!AC963+Cálculos!AC1219</f>
        <v>95405857.977857813</v>
      </c>
      <c r="R43" s="978">
        <f>+Cálculos!AD963+Cálculos!AD1219</f>
        <v>95405857.977857813</v>
      </c>
      <c r="S43" s="978">
        <f>+Cálculos!AE963+Cálculos!AE1219</f>
        <v>95405857.977857813</v>
      </c>
      <c r="T43" s="978">
        <f>+Cálculos!AF963+Cálculos!AF1219</f>
        <v>95405857.977857813</v>
      </c>
      <c r="U43" s="978">
        <f>+Cálculos!AG963+Cálculos!AG1219</f>
        <v>95405857.977857813</v>
      </c>
      <c r="V43" s="978">
        <f>+Cálculos!AH963+Cálculos!AH1219</f>
        <v>95405857.977857813</v>
      </c>
      <c r="W43" s="978">
        <f>+Cálculos!AI963+Cálculos!AI1219</f>
        <v>95405857.977857813</v>
      </c>
      <c r="X43" s="978">
        <f>+Cálculos!AJ963+Cálculos!AJ1219</f>
        <v>95405857.977857813</v>
      </c>
      <c r="Y43" s="978">
        <f>+Cálculos!AK963+Cálculos!AK1219</f>
        <v>95405857.977857813</v>
      </c>
      <c r="Z43" s="978">
        <f>+Cálculos!AL963+Cálculos!AL1219</f>
        <v>95405857.977857813</v>
      </c>
      <c r="AA43" s="978">
        <f>+Cálculos!AM963+Cálculos!AM1219</f>
        <v>95405857.977857813</v>
      </c>
      <c r="AB43" s="978">
        <f>+Cálculos!AN963+Cálculos!AN1219</f>
        <v>110170718.47113931</v>
      </c>
      <c r="AC43" s="978">
        <f>+Cálculos!AO963+Cálculos!AO1219</f>
        <v>110170718.47113931</v>
      </c>
      <c r="AD43" s="978">
        <f>+Cálculos!AP963+Cálculos!AP1219</f>
        <v>110170718.47113931</v>
      </c>
      <c r="AE43" s="978">
        <f>+Cálculos!AQ963+Cálculos!AQ1219</f>
        <v>110170718.47113931</v>
      </c>
      <c r="AF43" s="978">
        <f>+Cálculos!AR963+Cálculos!AR1219</f>
        <v>110170718.47113931</v>
      </c>
      <c r="AG43" s="978">
        <f>+Cálculos!AS963+Cálculos!AS1219</f>
        <v>110170718.47113931</v>
      </c>
      <c r="AH43" s="978">
        <f>+Cálculos!AT963+Cálculos!AT1219</f>
        <v>110170718.47113931</v>
      </c>
      <c r="AI43" s="978">
        <f>+Cálculos!AU963+Cálculos!AU1219</f>
        <v>110170718.47113931</v>
      </c>
      <c r="AJ43" s="978">
        <f>+Cálculos!AV963+Cálculos!AV1219</f>
        <v>110170718.47113931</v>
      </c>
      <c r="AK43" s="978">
        <f>+Cálculos!AW963+Cálculos!AW1219</f>
        <v>110170718.47113931</v>
      </c>
      <c r="AL43" s="978">
        <f>+Cálculos!AX963+Cálculos!AX1219</f>
        <v>110170718.47113931</v>
      </c>
      <c r="AM43" s="978">
        <f>+Cálculos!AY963+Cálculos!AY1219</f>
        <v>110170718.47113931</v>
      </c>
      <c r="AN43" s="978">
        <f>+Cálculos!AZ963+Cálculos!AZ1219</f>
        <v>130463948.24203438</v>
      </c>
      <c r="AO43" s="978">
        <f>+Cálculos!BA963+Cálculos!BA1219</f>
        <v>130463948.24203438</v>
      </c>
      <c r="AP43" s="978">
        <f>+Cálculos!BB963+Cálculos!BB1219</f>
        <v>130463948.24203438</v>
      </c>
      <c r="AQ43" s="978">
        <f>+Cálculos!BC963+Cálculos!BC1219</f>
        <v>130463948.24203438</v>
      </c>
      <c r="AR43" s="978">
        <f>+Cálculos!BD963+Cálculos!BD1219</f>
        <v>130463948.24203438</v>
      </c>
      <c r="AS43" s="978">
        <f>+Cálculos!BE963+Cálculos!BE1219</f>
        <v>130463948.24203438</v>
      </c>
      <c r="AT43" s="978">
        <f>+Cálculos!BF963+Cálculos!BF1219</f>
        <v>130463948.24203438</v>
      </c>
      <c r="AU43" s="978">
        <f>+Cálculos!BG963+Cálculos!BG1219</f>
        <v>130463948.24203438</v>
      </c>
      <c r="AV43" s="978">
        <f>+Cálculos!BH963+Cálculos!BH1219</f>
        <v>130463948.24203438</v>
      </c>
      <c r="AW43" s="978">
        <f>+Cálculos!BI963+Cálculos!BI1219</f>
        <v>130463948.24203438</v>
      </c>
      <c r="AX43" s="978">
        <f>+Cálculos!BJ963+Cálculos!BJ1219</f>
        <v>130463948.24203438</v>
      </c>
      <c r="AY43" s="978">
        <f>+Cálculos!BK963+Cálculos!BK1219</f>
        <v>130463948.24203438</v>
      </c>
      <c r="AZ43" s="978">
        <f>+Cálculos!BL963+Cálculos!BL1219</f>
        <v>141761857.16196311</v>
      </c>
      <c r="BA43" s="978">
        <f>+Cálculos!BM963+Cálculos!BM1219</f>
        <v>141761857.16196311</v>
      </c>
      <c r="BB43" s="978">
        <f>+Cálculos!BN963+Cálculos!BN1219</f>
        <v>141761857.16196311</v>
      </c>
      <c r="BC43" s="978">
        <f>+Cálculos!BO963+Cálculos!BO1219</f>
        <v>141761857.16196311</v>
      </c>
      <c r="BD43" s="978">
        <f>+Cálculos!BP963+Cálculos!BP1219</f>
        <v>141761857.16196311</v>
      </c>
      <c r="BE43" s="978">
        <f>+Cálculos!BQ963+Cálculos!BQ1219</f>
        <v>141761857.16196311</v>
      </c>
      <c r="BF43" s="978">
        <f>+Cálculos!BR963+Cálculos!BR1219</f>
        <v>141761857.16196311</v>
      </c>
      <c r="BG43" s="978">
        <f>+Cálculos!BS963+Cálculos!BS1219</f>
        <v>141761857.16196311</v>
      </c>
      <c r="BH43" s="978">
        <f>+Cálculos!BT963+Cálculos!BT1219</f>
        <v>141761857.16196311</v>
      </c>
      <c r="BI43" s="978">
        <f>+Cálculos!BU963+Cálculos!BU1219</f>
        <v>141761857.16196311</v>
      </c>
      <c r="BJ43" s="978">
        <f>+Cálculos!BV963+Cálculos!BV1219</f>
        <v>141761857.16196311</v>
      </c>
      <c r="BK43" s="977">
        <f t="shared" si="1"/>
        <v>6605385252.7879753</v>
      </c>
      <c r="BL43" s="777"/>
      <c r="BM43" s="777"/>
      <c r="BN43" s="777"/>
      <c r="BO43" s="777"/>
      <c r="BP43" s="777"/>
      <c r="BQ43" s="777"/>
    </row>
    <row r="44" spans="1:69" ht="15.6" x14ac:dyDescent="0.3">
      <c r="A44" s="807" t="s">
        <v>819</v>
      </c>
      <c r="B44" s="777"/>
      <c r="C44" s="978">
        <f>+Cálculos!O964+Cálculos!O1220</f>
        <v>0</v>
      </c>
      <c r="D44" s="978">
        <f>+Cálculos!P964+Cálculos!P1220</f>
        <v>108108642.95615998</v>
      </c>
      <c r="E44" s="978">
        <f>+Cálculos!Q964+Cálculos!Q1220</f>
        <v>108108642.95615998</v>
      </c>
      <c r="F44" s="978">
        <f>+Cálculos!R964+Cálculos!R1220</f>
        <v>108108642.95615998</v>
      </c>
      <c r="G44" s="978">
        <f>+Cálculos!S964+Cálculos!S1220</f>
        <v>108108642.95615998</v>
      </c>
      <c r="H44" s="978">
        <f>+Cálculos!T964+Cálculos!T1220</f>
        <v>108108642.95615998</v>
      </c>
      <c r="I44" s="978">
        <f>+Cálculos!U964+Cálculos!U1220</f>
        <v>108108642.95615998</v>
      </c>
      <c r="J44" s="978">
        <f>+Cálculos!V964+Cálculos!V1220</f>
        <v>108108642.95615998</v>
      </c>
      <c r="K44" s="978">
        <f>+Cálculos!W964+Cálculos!W1220</f>
        <v>108108642.95615998</v>
      </c>
      <c r="L44" s="978">
        <f>+Cálculos!X964+Cálculos!X1220</f>
        <v>108108642.95615998</v>
      </c>
      <c r="M44" s="978">
        <f>+Cálculos!Y964+Cálculos!Y1220</f>
        <v>108108642.95615998</v>
      </c>
      <c r="N44" s="978">
        <f>+Cálculos!Z964+Cálculos!Z1220</f>
        <v>108108642.95615998</v>
      </c>
      <c r="O44" s="978">
        <f>+Cálculos!AA964+Cálculos!AA1220</f>
        <v>108108642.95615998</v>
      </c>
      <c r="P44" s="978">
        <f>+Cálculos!AB964+Cálculos!AB1220</f>
        <v>122119498.211658</v>
      </c>
      <c r="Q44" s="978">
        <f>+Cálculos!AC964+Cálculos!AC1220</f>
        <v>122119498.211658</v>
      </c>
      <c r="R44" s="978">
        <f>+Cálculos!AD964+Cálculos!AD1220</f>
        <v>122119498.211658</v>
      </c>
      <c r="S44" s="978">
        <f>+Cálculos!AE964+Cálculos!AE1220</f>
        <v>122119498.211658</v>
      </c>
      <c r="T44" s="978">
        <f>+Cálculos!AF964+Cálculos!AF1220</f>
        <v>122119498.211658</v>
      </c>
      <c r="U44" s="978">
        <f>+Cálculos!AG964+Cálculos!AG1220</f>
        <v>122119498.211658</v>
      </c>
      <c r="V44" s="978">
        <f>+Cálculos!AH964+Cálculos!AH1220</f>
        <v>122119498.211658</v>
      </c>
      <c r="W44" s="978">
        <f>+Cálculos!AI964+Cálculos!AI1220</f>
        <v>122119498.211658</v>
      </c>
      <c r="X44" s="978">
        <f>+Cálculos!AJ964+Cálculos!AJ1220</f>
        <v>122119498.211658</v>
      </c>
      <c r="Y44" s="978">
        <f>+Cálculos!AK964+Cálculos!AK1220</f>
        <v>122119498.211658</v>
      </c>
      <c r="Z44" s="978">
        <f>+Cálculos!AL964+Cálculos!AL1220</f>
        <v>122119498.211658</v>
      </c>
      <c r="AA44" s="978">
        <f>+Cálculos!AM964+Cálculos!AM1220</f>
        <v>122119498.211658</v>
      </c>
      <c r="AB44" s="978">
        <f>+Cálculos!AN964+Cálculos!AN1220</f>
        <v>141018519.6430583</v>
      </c>
      <c r="AC44" s="978">
        <f>+Cálculos!AO964+Cálculos!AO1220</f>
        <v>141018519.6430583</v>
      </c>
      <c r="AD44" s="978">
        <f>+Cálculos!AP964+Cálculos!AP1220</f>
        <v>141018519.6430583</v>
      </c>
      <c r="AE44" s="978">
        <f>+Cálculos!AQ964+Cálculos!AQ1220</f>
        <v>141018519.6430583</v>
      </c>
      <c r="AF44" s="978">
        <f>+Cálculos!AR964+Cálculos!AR1220</f>
        <v>141018519.6430583</v>
      </c>
      <c r="AG44" s="978">
        <f>+Cálculos!AS964+Cálculos!AS1220</f>
        <v>141018519.6430583</v>
      </c>
      <c r="AH44" s="978">
        <f>+Cálculos!AT964+Cálculos!AT1220</f>
        <v>141018519.6430583</v>
      </c>
      <c r="AI44" s="978">
        <f>+Cálculos!AU964+Cálculos!AU1220</f>
        <v>141018519.6430583</v>
      </c>
      <c r="AJ44" s="978">
        <f>+Cálculos!AV964+Cálculos!AV1220</f>
        <v>141018519.6430583</v>
      </c>
      <c r="AK44" s="978">
        <f>+Cálculos!AW964+Cálculos!AW1220</f>
        <v>141018519.6430583</v>
      </c>
      <c r="AL44" s="978">
        <f>+Cálculos!AX964+Cálculos!AX1220</f>
        <v>141018519.6430583</v>
      </c>
      <c r="AM44" s="978">
        <f>+Cálculos!AY964+Cálculos!AY1220</f>
        <v>141018519.6430583</v>
      </c>
      <c r="AN44" s="978">
        <f>+Cálculos!AZ964+Cálculos!AZ1220</f>
        <v>166993853.74980399</v>
      </c>
      <c r="AO44" s="978">
        <f>+Cálculos!BA964+Cálculos!BA1220</f>
        <v>166993853.74980399</v>
      </c>
      <c r="AP44" s="978">
        <f>+Cálculos!BB964+Cálculos!BB1220</f>
        <v>166993853.74980399</v>
      </c>
      <c r="AQ44" s="978">
        <f>+Cálculos!BC964+Cálculos!BC1220</f>
        <v>166993853.74980399</v>
      </c>
      <c r="AR44" s="978">
        <f>+Cálculos!BD964+Cálculos!BD1220</f>
        <v>166993853.74980399</v>
      </c>
      <c r="AS44" s="978">
        <f>+Cálculos!BE964+Cálculos!BE1220</f>
        <v>166993853.74980399</v>
      </c>
      <c r="AT44" s="978">
        <f>+Cálculos!BF964+Cálculos!BF1220</f>
        <v>166993853.74980399</v>
      </c>
      <c r="AU44" s="978">
        <f>+Cálculos!BG964+Cálculos!BG1220</f>
        <v>166993853.74980399</v>
      </c>
      <c r="AV44" s="978">
        <f>+Cálculos!BH964+Cálculos!BH1220</f>
        <v>166993853.74980399</v>
      </c>
      <c r="AW44" s="978">
        <f>+Cálculos!BI964+Cálculos!BI1220</f>
        <v>166993853.74980399</v>
      </c>
      <c r="AX44" s="978">
        <f>+Cálculos!BJ964+Cálculos!BJ1220</f>
        <v>166993853.74980399</v>
      </c>
      <c r="AY44" s="978">
        <f>+Cálculos!BK964+Cálculos!BK1220</f>
        <v>166993853.74980399</v>
      </c>
      <c r="AZ44" s="978">
        <f>+Cálculos!BL964+Cálculos!BL1220</f>
        <v>181455177.1673128</v>
      </c>
      <c r="BA44" s="978">
        <f>+Cálculos!BM964+Cálculos!BM1220</f>
        <v>181455177.1673128</v>
      </c>
      <c r="BB44" s="978">
        <f>+Cálculos!BN964+Cálculos!BN1220</f>
        <v>181455177.1673128</v>
      </c>
      <c r="BC44" s="978">
        <f>+Cálculos!BO964+Cálculos!BO1220</f>
        <v>181455177.1673128</v>
      </c>
      <c r="BD44" s="978">
        <f>+Cálculos!BP964+Cálculos!BP1220</f>
        <v>181455177.1673128</v>
      </c>
      <c r="BE44" s="978">
        <f>+Cálculos!BQ964+Cálculos!BQ1220</f>
        <v>181455177.1673128</v>
      </c>
      <c r="BF44" s="978">
        <f>+Cálculos!BR964+Cálculos!BR1220</f>
        <v>181455177.1673128</v>
      </c>
      <c r="BG44" s="978">
        <f>+Cálculos!BS964+Cálculos!BS1220</f>
        <v>181455177.1673128</v>
      </c>
      <c r="BH44" s="978">
        <f>+Cálculos!BT964+Cálculos!BT1220</f>
        <v>181455177.1673128</v>
      </c>
      <c r="BI44" s="978">
        <f>+Cálculos!BU964+Cálculos!BU1220</f>
        <v>181455177.1673128</v>
      </c>
      <c r="BJ44" s="978">
        <f>+Cálculos!BV964+Cálculos!BV1220</f>
        <v>181455177.1673128</v>
      </c>
      <c r="BK44" s="977">
        <f t="shared" si="1"/>
        <v>8454893123.5685978</v>
      </c>
      <c r="BL44" s="777"/>
      <c r="BM44" s="777"/>
      <c r="BN44" s="777"/>
      <c r="BO44" s="777"/>
      <c r="BP44" s="777"/>
      <c r="BQ44" s="777"/>
    </row>
    <row r="45" spans="1:69" ht="15.6" x14ac:dyDescent="0.3">
      <c r="A45" s="807" t="s">
        <v>820</v>
      </c>
      <c r="B45" s="777"/>
      <c r="C45" s="978">
        <f>+Cálculos!O965+Cálculos!O1221</f>
        <v>0</v>
      </c>
      <c r="D45" s="978">
        <f>+Cálculos!P965+Cálculos!P1221</f>
        <v>23648765.64666</v>
      </c>
      <c r="E45" s="978">
        <f>+Cálculos!Q965+Cálculos!Q1221</f>
        <v>23648765.64666</v>
      </c>
      <c r="F45" s="978">
        <f>+Cálculos!R965+Cálculos!R1221</f>
        <v>23648765.64666</v>
      </c>
      <c r="G45" s="978">
        <f>+Cálculos!S965+Cálculos!S1221</f>
        <v>23648765.64666</v>
      </c>
      <c r="H45" s="978">
        <f>+Cálculos!T965+Cálculos!T1221</f>
        <v>23648765.64666</v>
      </c>
      <c r="I45" s="978">
        <f>+Cálculos!U965+Cálculos!U1221</f>
        <v>23648765.64666</v>
      </c>
      <c r="J45" s="978">
        <f>+Cálculos!V965+Cálculos!V1221</f>
        <v>23648765.64666</v>
      </c>
      <c r="K45" s="978">
        <f>+Cálculos!W965+Cálculos!W1221</f>
        <v>23648765.64666</v>
      </c>
      <c r="L45" s="978">
        <f>+Cálculos!X965+Cálculos!X1221</f>
        <v>23648765.64666</v>
      </c>
      <c r="M45" s="978">
        <f>+Cálculos!Y965+Cálculos!Y1221</f>
        <v>23648765.64666</v>
      </c>
      <c r="N45" s="978">
        <f>+Cálculos!Z965+Cálculos!Z1221</f>
        <v>23648765.64666</v>
      </c>
      <c r="O45" s="978">
        <f>+Cálculos!AA965+Cálculos!AA1221</f>
        <v>23648765.64666</v>
      </c>
      <c r="P45" s="978">
        <f>+Cálculos!AB965+Cálculos!AB1221</f>
        <v>26713640.233800188</v>
      </c>
      <c r="Q45" s="978">
        <f>+Cálculos!AC965+Cálculos!AC1221</f>
        <v>26713640.233800188</v>
      </c>
      <c r="R45" s="978">
        <f>+Cálculos!AD965+Cálculos!AD1221</f>
        <v>26713640.233800188</v>
      </c>
      <c r="S45" s="978">
        <f>+Cálculos!AE965+Cálculos!AE1221</f>
        <v>26713640.233800188</v>
      </c>
      <c r="T45" s="978">
        <f>+Cálculos!AF965+Cálculos!AF1221</f>
        <v>26713640.233800188</v>
      </c>
      <c r="U45" s="978">
        <f>+Cálculos!AG965+Cálculos!AG1221</f>
        <v>26713640.233800188</v>
      </c>
      <c r="V45" s="978">
        <f>+Cálculos!AH965+Cálculos!AH1221</f>
        <v>26713640.233800188</v>
      </c>
      <c r="W45" s="978">
        <f>+Cálculos!AI965+Cálculos!AI1221</f>
        <v>26713640.233800188</v>
      </c>
      <c r="X45" s="978">
        <f>+Cálculos!AJ965+Cálculos!AJ1221</f>
        <v>26713640.233800188</v>
      </c>
      <c r="Y45" s="978">
        <f>+Cálculos!AK965+Cálculos!AK1221</f>
        <v>26713640.233800188</v>
      </c>
      <c r="Z45" s="978">
        <f>+Cálculos!AL965+Cálculos!AL1221</f>
        <v>26713640.233800188</v>
      </c>
      <c r="AA45" s="978">
        <f>+Cálculos!AM965+Cálculos!AM1221</f>
        <v>26713640.233800188</v>
      </c>
      <c r="AB45" s="978">
        <f>+Cálculos!AN965+Cálculos!AN1221</f>
        <v>30847801.171919007</v>
      </c>
      <c r="AC45" s="978">
        <f>+Cálculos!AO965+Cálculos!AO1221</f>
        <v>30847801.171919007</v>
      </c>
      <c r="AD45" s="978">
        <f>+Cálculos!AP965+Cálculos!AP1221</f>
        <v>30847801.171919007</v>
      </c>
      <c r="AE45" s="978">
        <f>+Cálculos!AQ965+Cálculos!AQ1221</f>
        <v>30847801.171919007</v>
      </c>
      <c r="AF45" s="978">
        <f>+Cálculos!AR965+Cálculos!AR1221</f>
        <v>30847801.171919007</v>
      </c>
      <c r="AG45" s="978">
        <f>+Cálculos!AS965+Cálculos!AS1221</f>
        <v>30847801.171919007</v>
      </c>
      <c r="AH45" s="978">
        <f>+Cálculos!AT965+Cálculos!AT1221</f>
        <v>30847801.171919007</v>
      </c>
      <c r="AI45" s="978">
        <f>+Cálculos!AU965+Cálculos!AU1221</f>
        <v>30847801.171919007</v>
      </c>
      <c r="AJ45" s="978">
        <f>+Cálculos!AV965+Cálculos!AV1221</f>
        <v>30847801.171919007</v>
      </c>
      <c r="AK45" s="978">
        <f>+Cálculos!AW965+Cálculos!AW1221</f>
        <v>30847801.171919007</v>
      </c>
      <c r="AL45" s="978">
        <f>+Cálculos!AX965+Cálculos!AX1221</f>
        <v>30847801.171919007</v>
      </c>
      <c r="AM45" s="978">
        <f>+Cálculos!AY965+Cálculos!AY1221</f>
        <v>30847801.171919007</v>
      </c>
      <c r="AN45" s="978">
        <f>+Cálculos!AZ965+Cálculos!AZ1221</f>
        <v>36529905.507769629</v>
      </c>
      <c r="AO45" s="978">
        <f>+Cálculos!BA965+Cálculos!BA1221</f>
        <v>36529905.507769629</v>
      </c>
      <c r="AP45" s="978">
        <f>+Cálculos!BB965+Cálculos!BB1221</f>
        <v>36529905.507769629</v>
      </c>
      <c r="AQ45" s="978">
        <f>+Cálculos!BC965+Cálculos!BC1221</f>
        <v>36529905.507769629</v>
      </c>
      <c r="AR45" s="978">
        <f>+Cálculos!BD965+Cálculos!BD1221</f>
        <v>36529905.507769629</v>
      </c>
      <c r="AS45" s="978">
        <f>+Cálculos!BE965+Cálculos!BE1221</f>
        <v>36529905.507769629</v>
      </c>
      <c r="AT45" s="978">
        <f>+Cálculos!BF965+Cálculos!BF1221</f>
        <v>36529905.507769629</v>
      </c>
      <c r="AU45" s="978">
        <f>+Cálculos!BG965+Cálculos!BG1221</f>
        <v>36529905.507769629</v>
      </c>
      <c r="AV45" s="978">
        <f>+Cálculos!BH965+Cálculos!BH1221</f>
        <v>36529905.507769629</v>
      </c>
      <c r="AW45" s="978">
        <f>+Cálculos!BI965+Cálculos!BI1221</f>
        <v>36529905.507769629</v>
      </c>
      <c r="AX45" s="978">
        <f>+Cálculos!BJ965+Cálculos!BJ1221</f>
        <v>36529905.507769629</v>
      </c>
      <c r="AY45" s="978">
        <f>+Cálculos!BK965+Cálculos!BK1221</f>
        <v>36529905.507769629</v>
      </c>
      <c r="AZ45" s="978">
        <f>+Cálculos!BL965+Cálculos!BL1221</f>
        <v>39693320.005349681</v>
      </c>
      <c r="BA45" s="978">
        <f>+Cálculos!BM965+Cálculos!BM1221</f>
        <v>39693320.005349681</v>
      </c>
      <c r="BB45" s="978">
        <f>+Cálculos!BN965+Cálculos!BN1221</f>
        <v>39693320.005349681</v>
      </c>
      <c r="BC45" s="978">
        <f>+Cálculos!BO965+Cálculos!BO1221</f>
        <v>39693320.005349681</v>
      </c>
      <c r="BD45" s="978">
        <f>+Cálculos!BP965+Cálculos!BP1221</f>
        <v>39693320.005349681</v>
      </c>
      <c r="BE45" s="978">
        <f>+Cálculos!BQ965+Cálculos!BQ1221</f>
        <v>39693320.005349681</v>
      </c>
      <c r="BF45" s="978">
        <f>+Cálculos!BR965+Cálculos!BR1221</f>
        <v>39693320.005349681</v>
      </c>
      <c r="BG45" s="978">
        <f>+Cálculos!BS965+Cálculos!BS1221</f>
        <v>39693320.005349681</v>
      </c>
      <c r="BH45" s="978">
        <f>+Cálculos!BT965+Cálculos!BT1221</f>
        <v>39693320.005349681</v>
      </c>
      <c r="BI45" s="978">
        <f>+Cálculos!BU965+Cálculos!BU1221</f>
        <v>39693320.005349681</v>
      </c>
      <c r="BJ45" s="978">
        <f>+Cálculos!BV965+Cálculos!BV1221</f>
        <v>39693320.005349681</v>
      </c>
      <c r="BK45" s="977">
        <f t="shared" si="1"/>
        <v>1849507870.7806311</v>
      </c>
      <c r="BL45" s="777"/>
      <c r="BM45" s="777"/>
      <c r="BN45" s="777"/>
      <c r="BO45" s="777"/>
      <c r="BP45" s="777"/>
      <c r="BQ45" s="777"/>
    </row>
    <row r="46" spans="1:69" ht="15.6" x14ac:dyDescent="0.3">
      <c r="A46" s="807" t="s">
        <v>821</v>
      </c>
      <c r="B46" s="777"/>
      <c r="C46" s="978">
        <f>+Cálculos!O966+Cálculos!O1222</f>
        <v>0</v>
      </c>
      <c r="D46" s="978">
        <f>+Cálculos!P966+Cálculos!P1222</f>
        <v>6756790.1847599996</v>
      </c>
      <c r="E46" s="978">
        <f>+Cálculos!Q966+Cálculos!Q1222</f>
        <v>6756790.1847599996</v>
      </c>
      <c r="F46" s="978">
        <f>+Cálculos!R966+Cálculos!R1222</f>
        <v>6756790.1847599996</v>
      </c>
      <c r="G46" s="978">
        <f>+Cálculos!S966+Cálculos!S1222</f>
        <v>6756790.1847599996</v>
      </c>
      <c r="H46" s="978">
        <f>+Cálculos!T966+Cálculos!T1222</f>
        <v>6756790.1847599996</v>
      </c>
      <c r="I46" s="978">
        <f>+Cálculos!U966+Cálculos!U1222</f>
        <v>6756790.1847599996</v>
      </c>
      <c r="J46" s="978">
        <f>+Cálculos!V966+Cálculos!V1222</f>
        <v>6756790.1847599996</v>
      </c>
      <c r="K46" s="978">
        <f>+Cálculos!W966+Cálculos!W1222</f>
        <v>6756790.1847599996</v>
      </c>
      <c r="L46" s="978">
        <f>+Cálculos!X966+Cálculos!X1222</f>
        <v>6756790.1847599996</v>
      </c>
      <c r="M46" s="978">
        <f>+Cálculos!Y966+Cálculos!Y1222</f>
        <v>6756790.1847599996</v>
      </c>
      <c r="N46" s="978">
        <f>+Cálculos!Z966+Cálculos!Z1222</f>
        <v>6756790.1847599996</v>
      </c>
      <c r="O46" s="978">
        <f>+Cálculos!AA966+Cálculos!AA1222</f>
        <v>6756790.1847599996</v>
      </c>
      <c r="P46" s="978">
        <f>+Cálculos!AB966+Cálculos!AB1222</f>
        <v>7632468.6382286251</v>
      </c>
      <c r="Q46" s="978">
        <f>+Cálculos!AC966+Cálculos!AC1222</f>
        <v>7632468.6382286251</v>
      </c>
      <c r="R46" s="978">
        <f>+Cálculos!AD966+Cálculos!AD1222</f>
        <v>7632468.6382286251</v>
      </c>
      <c r="S46" s="978">
        <f>+Cálculos!AE966+Cálculos!AE1222</f>
        <v>7632468.6382286251</v>
      </c>
      <c r="T46" s="978">
        <f>+Cálculos!AF966+Cálculos!AF1222</f>
        <v>7632468.6382286251</v>
      </c>
      <c r="U46" s="978">
        <f>+Cálculos!AG966+Cálculos!AG1222</f>
        <v>7632468.6382286251</v>
      </c>
      <c r="V46" s="978">
        <f>+Cálculos!AH966+Cálculos!AH1222</f>
        <v>7632468.6382286251</v>
      </c>
      <c r="W46" s="978">
        <f>+Cálculos!AI966+Cálculos!AI1222</f>
        <v>7632468.6382286251</v>
      </c>
      <c r="X46" s="978">
        <f>+Cálculos!AJ966+Cálculos!AJ1222</f>
        <v>7632468.6382286251</v>
      </c>
      <c r="Y46" s="978">
        <f>+Cálculos!AK966+Cálculos!AK1222</f>
        <v>7632468.6382286251</v>
      </c>
      <c r="Z46" s="978">
        <f>+Cálculos!AL966+Cálculos!AL1222</f>
        <v>7632468.6382286251</v>
      </c>
      <c r="AA46" s="978">
        <f>+Cálculos!AM966+Cálculos!AM1222</f>
        <v>7632468.6382286251</v>
      </c>
      <c r="AB46" s="978">
        <f>+Cálculos!AN966+Cálculos!AN1222</f>
        <v>8813657.4776911438</v>
      </c>
      <c r="AC46" s="978">
        <f>+Cálculos!AO966+Cálculos!AO1222</f>
        <v>8813657.4776911438</v>
      </c>
      <c r="AD46" s="978">
        <f>+Cálculos!AP966+Cálculos!AP1222</f>
        <v>8813657.4776911438</v>
      </c>
      <c r="AE46" s="978">
        <f>+Cálculos!AQ966+Cálculos!AQ1222</f>
        <v>8813657.4776911438</v>
      </c>
      <c r="AF46" s="978">
        <f>+Cálculos!AR966+Cálculos!AR1222</f>
        <v>8813657.4776911438</v>
      </c>
      <c r="AG46" s="978">
        <f>+Cálculos!AS966+Cálculos!AS1222</f>
        <v>8813657.4776911438</v>
      </c>
      <c r="AH46" s="978">
        <f>+Cálculos!AT966+Cálculos!AT1222</f>
        <v>8813657.4776911438</v>
      </c>
      <c r="AI46" s="978">
        <f>+Cálculos!AU966+Cálculos!AU1222</f>
        <v>8813657.4776911438</v>
      </c>
      <c r="AJ46" s="978">
        <f>+Cálculos!AV966+Cálculos!AV1222</f>
        <v>8813657.4776911438</v>
      </c>
      <c r="AK46" s="978">
        <f>+Cálculos!AW966+Cálculos!AW1222</f>
        <v>8813657.4776911438</v>
      </c>
      <c r="AL46" s="978">
        <f>+Cálculos!AX966+Cálculos!AX1222</f>
        <v>8813657.4776911438</v>
      </c>
      <c r="AM46" s="978">
        <f>+Cálculos!AY966+Cálculos!AY1222</f>
        <v>8813657.4776911438</v>
      </c>
      <c r="AN46" s="978">
        <f>+Cálculos!AZ966+Cálculos!AZ1222</f>
        <v>10437115.859362751</v>
      </c>
      <c r="AO46" s="978">
        <f>+Cálculos!BA966+Cálculos!BA1222</f>
        <v>10437115.859362751</v>
      </c>
      <c r="AP46" s="978">
        <f>+Cálculos!BB966+Cálculos!BB1222</f>
        <v>10437115.859362751</v>
      </c>
      <c r="AQ46" s="978">
        <f>+Cálculos!BC966+Cálculos!BC1222</f>
        <v>10437115.859362751</v>
      </c>
      <c r="AR46" s="978">
        <f>+Cálculos!BD966+Cálculos!BD1222</f>
        <v>10437115.859362751</v>
      </c>
      <c r="AS46" s="978">
        <f>+Cálculos!BE966+Cálculos!BE1222</f>
        <v>10437115.859362751</v>
      </c>
      <c r="AT46" s="978">
        <f>+Cálculos!BF966+Cálculos!BF1222</f>
        <v>10437115.859362751</v>
      </c>
      <c r="AU46" s="978">
        <f>+Cálculos!BG966+Cálculos!BG1222</f>
        <v>10437115.859362751</v>
      </c>
      <c r="AV46" s="978">
        <f>+Cálculos!BH966+Cálculos!BH1222</f>
        <v>10437115.859362751</v>
      </c>
      <c r="AW46" s="978">
        <f>+Cálculos!BI966+Cálculos!BI1222</f>
        <v>10437115.859362751</v>
      </c>
      <c r="AX46" s="978">
        <f>+Cálculos!BJ966+Cálculos!BJ1222</f>
        <v>10437115.859362751</v>
      </c>
      <c r="AY46" s="978">
        <f>+Cálculos!BK966+Cálculos!BK1222</f>
        <v>10437115.859362751</v>
      </c>
      <c r="AZ46" s="978">
        <f>+Cálculos!BL966+Cálculos!BL1222</f>
        <v>11340948.57295705</v>
      </c>
      <c r="BA46" s="978">
        <f>+Cálculos!BM966+Cálculos!BM1222</f>
        <v>11340948.57295705</v>
      </c>
      <c r="BB46" s="978">
        <f>+Cálculos!BN966+Cálculos!BN1222</f>
        <v>11340948.57295705</v>
      </c>
      <c r="BC46" s="978">
        <f>+Cálculos!BO966+Cálculos!BO1222</f>
        <v>11340948.57295705</v>
      </c>
      <c r="BD46" s="978">
        <f>+Cálculos!BP966+Cálculos!BP1222</f>
        <v>11340948.57295705</v>
      </c>
      <c r="BE46" s="978">
        <f>+Cálculos!BQ966+Cálculos!BQ1222</f>
        <v>11340948.57295705</v>
      </c>
      <c r="BF46" s="978">
        <f>+Cálculos!BR966+Cálculos!BR1222</f>
        <v>11340948.57295705</v>
      </c>
      <c r="BG46" s="978">
        <f>+Cálculos!BS966+Cálculos!BS1222</f>
        <v>11340948.57295705</v>
      </c>
      <c r="BH46" s="978">
        <f>+Cálculos!BT966+Cálculos!BT1222</f>
        <v>11340948.57295705</v>
      </c>
      <c r="BI46" s="978">
        <f>+Cálculos!BU966+Cálculos!BU1222</f>
        <v>11340948.57295705</v>
      </c>
      <c r="BJ46" s="978">
        <f>+Cálculos!BV966+Cálculos!BV1222</f>
        <v>11340948.57295705</v>
      </c>
      <c r="BK46" s="977">
        <f t="shared" si="1"/>
        <v>528430820.22303736</v>
      </c>
      <c r="BL46" s="777"/>
      <c r="BM46" s="777"/>
      <c r="BN46" s="777"/>
      <c r="BO46" s="777"/>
      <c r="BP46" s="777"/>
      <c r="BQ46" s="777"/>
    </row>
    <row r="47" spans="1:69" ht="15.6" x14ac:dyDescent="0.3">
      <c r="A47" s="810" t="s">
        <v>822</v>
      </c>
      <c r="B47" s="777"/>
      <c r="C47" s="984">
        <f>+C48+C49+C50+C51+C52+C53+C54</f>
        <v>15420404.593439998</v>
      </c>
      <c r="D47" s="984">
        <f t="shared" ref="D47:BJ47" si="12">+D48+D49+D50+D51+D52+D53+D54</f>
        <v>40822619.472095996</v>
      </c>
      <c r="E47" s="984">
        <f t="shared" si="12"/>
        <v>40822619.472095996</v>
      </c>
      <c r="F47" s="984">
        <f t="shared" si="12"/>
        <v>40822619.472095996</v>
      </c>
      <c r="G47" s="984">
        <f t="shared" si="12"/>
        <v>40822619.472095996</v>
      </c>
      <c r="H47" s="984">
        <f t="shared" si="12"/>
        <v>40822619.472095996</v>
      </c>
      <c r="I47" s="984">
        <f t="shared" si="12"/>
        <v>40822619.472095996</v>
      </c>
      <c r="J47" s="984">
        <f t="shared" si="12"/>
        <v>40822619.472095996</v>
      </c>
      <c r="K47" s="984">
        <f t="shared" si="12"/>
        <v>40822619.472095996</v>
      </c>
      <c r="L47" s="984">
        <f t="shared" si="12"/>
        <v>40822619.472095996</v>
      </c>
      <c r="M47" s="984">
        <f t="shared" si="12"/>
        <v>40822619.472095996</v>
      </c>
      <c r="N47" s="984">
        <f t="shared" si="12"/>
        <v>57403699.680095993</v>
      </c>
      <c r="O47" s="984">
        <f t="shared" si="12"/>
        <v>42065600.459855966</v>
      </c>
      <c r="P47" s="984">
        <f t="shared" si="12"/>
        <v>44113177.742918633</v>
      </c>
      <c r="Q47" s="984">
        <f t="shared" si="12"/>
        <v>44113177.742918633</v>
      </c>
      <c r="R47" s="984">
        <f t="shared" si="12"/>
        <v>44113177.742918633</v>
      </c>
      <c r="S47" s="984">
        <f t="shared" si="12"/>
        <v>44113177.742918633</v>
      </c>
      <c r="T47" s="984">
        <f t="shared" si="12"/>
        <v>44113177.742918633</v>
      </c>
      <c r="U47" s="984">
        <f t="shared" si="12"/>
        <v>44113177.742918633</v>
      </c>
      <c r="V47" s="984">
        <f t="shared" si="12"/>
        <v>44113177.742918633</v>
      </c>
      <c r="W47" s="984">
        <f t="shared" si="12"/>
        <v>44113177.742918633</v>
      </c>
      <c r="X47" s="984">
        <f t="shared" si="12"/>
        <v>44113177.742918633</v>
      </c>
      <c r="Y47" s="984">
        <f t="shared" si="12"/>
        <v>44113177.742918633</v>
      </c>
      <c r="Z47" s="984">
        <f t="shared" si="12"/>
        <v>62030796.647434726</v>
      </c>
      <c r="AA47" s="984">
        <f t="shared" si="12"/>
        <v>45353035.236169547</v>
      </c>
      <c r="AB47" s="984">
        <f t="shared" si="12"/>
        <v>47395467.149782889</v>
      </c>
      <c r="AC47" s="984">
        <f t="shared" si="12"/>
        <v>47395467.149782889</v>
      </c>
      <c r="AD47" s="984">
        <f t="shared" si="12"/>
        <v>47395467.149782889</v>
      </c>
      <c r="AE47" s="984">
        <f t="shared" si="12"/>
        <v>47395467.149782889</v>
      </c>
      <c r="AF47" s="984">
        <f t="shared" si="12"/>
        <v>47395467.149782889</v>
      </c>
      <c r="AG47" s="984">
        <f t="shared" si="12"/>
        <v>47395467.149782889</v>
      </c>
      <c r="AH47" s="984">
        <f t="shared" si="12"/>
        <v>47395467.149782889</v>
      </c>
      <c r="AI47" s="984">
        <f t="shared" si="12"/>
        <v>47395467.149782889</v>
      </c>
      <c r="AJ47" s="984">
        <f t="shared" si="12"/>
        <v>47395467.149782889</v>
      </c>
      <c r="AK47" s="984">
        <f t="shared" si="12"/>
        <v>47395467.149782889</v>
      </c>
      <c r="AL47" s="984">
        <f t="shared" si="12"/>
        <v>66646266.154568784</v>
      </c>
      <c r="AM47" s="984">
        <f t="shared" si="12"/>
        <v>48254822.817356534</v>
      </c>
      <c r="AN47" s="984">
        <f t="shared" si="12"/>
        <v>49670449.572972462</v>
      </c>
      <c r="AO47" s="984">
        <f t="shared" si="12"/>
        <v>49670449.572972462</v>
      </c>
      <c r="AP47" s="984">
        <f t="shared" si="12"/>
        <v>49670449.572972462</v>
      </c>
      <c r="AQ47" s="984">
        <f t="shared" si="12"/>
        <v>49670449.572972462</v>
      </c>
      <c r="AR47" s="984">
        <f t="shared" si="12"/>
        <v>49670449.572972462</v>
      </c>
      <c r="AS47" s="984">
        <f t="shared" si="12"/>
        <v>49670449.572972462</v>
      </c>
      <c r="AT47" s="984">
        <f t="shared" si="12"/>
        <v>49670449.572972462</v>
      </c>
      <c r="AU47" s="984">
        <f t="shared" si="12"/>
        <v>49670449.572972462</v>
      </c>
      <c r="AV47" s="984">
        <f t="shared" si="12"/>
        <v>49670449.572972462</v>
      </c>
      <c r="AW47" s="984">
        <f t="shared" si="12"/>
        <v>49670449.572972462</v>
      </c>
      <c r="AX47" s="984">
        <f t="shared" si="12"/>
        <v>69845286.929988086</v>
      </c>
      <c r="AY47" s="984">
        <f t="shared" si="12"/>
        <v>51154481.787758306</v>
      </c>
      <c r="AZ47" s="984">
        <f t="shared" si="12"/>
        <v>53599145.60824424</v>
      </c>
      <c r="BA47" s="984">
        <f t="shared" si="12"/>
        <v>53599145.60824424</v>
      </c>
      <c r="BB47" s="984">
        <f t="shared" si="12"/>
        <v>53599145.60824424</v>
      </c>
      <c r="BC47" s="984">
        <f t="shared" si="12"/>
        <v>53599145.60824424</v>
      </c>
      <c r="BD47" s="984">
        <f t="shared" si="12"/>
        <v>53599145.60824424</v>
      </c>
      <c r="BE47" s="984">
        <f t="shared" si="12"/>
        <v>53599145.60824424</v>
      </c>
      <c r="BF47" s="984">
        <f t="shared" si="12"/>
        <v>53599145.60824424</v>
      </c>
      <c r="BG47" s="984">
        <f t="shared" si="12"/>
        <v>53599145.60824424</v>
      </c>
      <c r="BH47" s="984">
        <f t="shared" si="12"/>
        <v>53599145.60824424</v>
      </c>
      <c r="BI47" s="984">
        <f t="shared" si="12"/>
        <v>53599145.60824424</v>
      </c>
      <c r="BJ47" s="984">
        <f t="shared" si="12"/>
        <v>75369716.529545724</v>
      </c>
      <c r="BK47" s="977">
        <f t="shared" si="1"/>
        <v>2889552706.2963576</v>
      </c>
      <c r="BL47" s="777"/>
      <c r="BM47" s="777"/>
      <c r="BN47" s="777"/>
      <c r="BO47" s="777"/>
      <c r="BP47" s="777"/>
      <c r="BQ47" s="777"/>
    </row>
    <row r="48" spans="1:69" ht="15.6" x14ac:dyDescent="0.3">
      <c r="A48" s="807" t="s">
        <v>813</v>
      </c>
      <c r="B48" s="777"/>
      <c r="C48" s="978">
        <f>+Cálculos!O1384</f>
        <v>15420404.593439998</v>
      </c>
      <c r="D48" s="978">
        <f>+Cálculos!P1384</f>
        <v>30840809.186879996</v>
      </c>
      <c r="E48" s="978">
        <f>+Cálculos!Q1384</f>
        <v>30840809.186879996</v>
      </c>
      <c r="F48" s="978">
        <f>+Cálculos!R1384</f>
        <v>30840809.186879996</v>
      </c>
      <c r="G48" s="978">
        <f>+Cálculos!S1384</f>
        <v>30840809.186879996</v>
      </c>
      <c r="H48" s="978">
        <f>+Cálculos!T1384</f>
        <v>30840809.186879996</v>
      </c>
      <c r="I48" s="978">
        <f>+Cálculos!U1384</f>
        <v>30840809.186879996</v>
      </c>
      <c r="J48" s="978">
        <f>+Cálculos!V1384</f>
        <v>30840809.186879996</v>
      </c>
      <c r="K48" s="978">
        <f>+Cálculos!W1384</f>
        <v>30840809.186879996</v>
      </c>
      <c r="L48" s="978">
        <f>+Cálculos!X1384</f>
        <v>30840809.186879996</v>
      </c>
      <c r="M48" s="978">
        <f>+Cálculos!Y1384</f>
        <v>30840809.186879996</v>
      </c>
      <c r="N48" s="978">
        <f>+Cálculos!Z1384</f>
        <v>30840809.186879996</v>
      </c>
      <c r="O48" s="978">
        <f>+Cálculos!AA1384</f>
        <v>32083790.17463997</v>
      </c>
      <c r="P48" s="978">
        <f>+Cálculos!AB1384</f>
        <v>33326771.16239994</v>
      </c>
      <c r="Q48" s="978">
        <f>+Cálculos!AC1384</f>
        <v>33326771.16239994</v>
      </c>
      <c r="R48" s="978">
        <f>+Cálculos!AD1384</f>
        <v>33326771.16239994</v>
      </c>
      <c r="S48" s="978">
        <f>+Cálculos!AE1384</f>
        <v>33326771.16239994</v>
      </c>
      <c r="T48" s="978">
        <f>+Cálculos!AF1384</f>
        <v>33326771.16239994</v>
      </c>
      <c r="U48" s="978">
        <f>+Cálculos!AG1384</f>
        <v>33326771.16239994</v>
      </c>
      <c r="V48" s="978">
        <f>+Cálculos!AH1384</f>
        <v>33326771.16239994</v>
      </c>
      <c r="W48" s="978">
        <f>+Cálculos!AI1384</f>
        <v>33326771.16239994</v>
      </c>
      <c r="X48" s="978">
        <f>+Cálculos!AJ1384</f>
        <v>33326771.16239994</v>
      </c>
      <c r="Y48" s="978">
        <f>+Cálculos!AK1384</f>
        <v>33326771.16239994</v>
      </c>
      <c r="Z48" s="978">
        <f>+Cálculos!AL1384</f>
        <v>33326771.16239994</v>
      </c>
      <c r="AA48" s="978">
        <f>+Cálculos!AM1384</f>
        <v>34566628.655650854</v>
      </c>
      <c r="AB48" s="978">
        <f>+Cálculos!AN1384</f>
        <v>35806486.148901775</v>
      </c>
      <c r="AC48" s="978">
        <f>+Cálculos!AO1384</f>
        <v>35806486.148901775</v>
      </c>
      <c r="AD48" s="978">
        <f>+Cálculos!AP1384</f>
        <v>35806486.148901775</v>
      </c>
      <c r="AE48" s="978">
        <f>+Cálculos!AQ1384</f>
        <v>35806486.148901775</v>
      </c>
      <c r="AF48" s="978">
        <f>+Cálculos!AR1384</f>
        <v>35806486.148901775</v>
      </c>
      <c r="AG48" s="978">
        <f>+Cálculos!AS1384</f>
        <v>35806486.148901775</v>
      </c>
      <c r="AH48" s="978">
        <f>+Cálculos!AT1384</f>
        <v>35806486.148901775</v>
      </c>
      <c r="AI48" s="978">
        <f>+Cálculos!AU1384</f>
        <v>35806486.148901775</v>
      </c>
      <c r="AJ48" s="978">
        <f>+Cálculos!AV1384</f>
        <v>35806486.148901775</v>
      </c>
      <c r="AK48" s="978">
        <f>+Cálculos!AW1384</f>
        <v>35806486.148901775</v>
      </c>
      <c r="AL48" s="978">
        <f>+Cálculos!AX1384</f>
        <v>35806486.148901775</v>
      </c>
      <c r="AM48" s="978">
        <f>+Cálculos!AY1384</f>
        <v>36665841.816475421</v>
      </c>
      <c r="AN48" s="978">
        <f>+Cálculos!AZ1384</f>
        <v>37525197.484049059</v>
      </c>
      <c r="AO48" s="978">
        <f>+Cálculos!BA1384</f>
        <v>37525197.484049059</v>
      </c>
      <c r="AP48" s="978">
        <f>+Cálculos!BB1384</f>
        <v>37525197.484049059</v>
      </c>
      <c r="AQ48" s="978">
        <f>+Cálculos!BC1384</f>
        <v>37525197.484049059</v>
      </c>
      <c r="AR48" s="978">
        <f>+Cálculos!BD1384</f>
        <v>37525197.484049059</v>
      </c>
      <c r="AS48" s="978">
        <f>+Cálculos!BE1384</f>
        <v>37525197.484049059</v>
      </c>
      <c r="AT48" s="978">
        <f>+Cálculos!BF1384</f>
        <v>37525197.484049059</v>
      </c>
      <c r="AU48" s="978">
        <f>+Cálculos!BG1384</f>
        <v>37525197.484049059</v>
      </c>
      <c r="AV48" s="978">
        <f>+Cálculos!BH1384</f>
        <v>37525197.484049059</v>
      </c>
      <c r="AW48" s="978">
        <f>+Cálculos!BI1384</f>
        <v>37525197.484049059</v>
      </c>
      <c r="AX48" s="978">
        <f>+Cálculos!BJ1384</f>
        <v>37525197.484049059</v>
      </c>
      <c r="AY48" s="978">
        <f>+Cálculos!BK1384</f>
        <v>39009229.698834904</v>
      </c>
      <c r="AZ48" s="978">
        <f>+Cálculos!BL1384</f>
        <v>40493261.913620748</v>
      </c>
      <c r="BA48" s="978">
        <f>+Cálculos!BM1384</f>
        <v>40493261.913620748</v>
      </c>
      <c r="BB48" s="978">
        <f>+Cálculos!BN1384</f>
        <v>40493261.913620748</v>
      </c>
      <c r="BC48" s="978">
        <f>+Cálculos!BO1384</f>
        <v>40493261.913620748</v>
      </c>
      <c r="BD48" s="978">
        <f>+Cálculos!BP1384</f>
        <v>40493261.913620748</v>
      </c>
      <c r="BE48" s="978">
        <f>+Cálculos!BQ1384</f>
        <v>40493261.913620748</v>
      </c>
      <c r="BF48" s="978">
        <f>+Cálculos!BR1384</f>
        <v>40493261.913620748</v>
      </c>
      <c r="BG48" s="978">
        <f>+Cálculos!BS1384</f>
        <v>40493261.913620748</v>
      </c>
      <c r="BH48" s="978">
        <f>+Cálculos!BT1384</f>
        <v>40493261.913620748</v>
      </c>
      <c r="BI48" s="978">
        <f>+Cálculos!BU1384</f>
        <v>40493261.913620748</v>
      </c>
      <c r="BJ48" s="978">
        <f>+Cálculos!BV1384</f>
        <v>40493261.913620748</v>
      </c>
      <c r="BK48" s="977">
        <f t="shared" si="1"/>
        <v>2115663679.7934074</v>
      </c>
      <c r="BL48" s="777"/>
      <c r="BM48" s="777"/>
      <c r="BN48" s="777"/>
      <c r="BO48" s="777"/>
      <c r="BP48" s="777"/>
      <c r="BQ48" s="777"/>
    </row>
    <row r="49" spans="1:69" ht="15.6" x14ac:dyDescent="0.3">
      <c r="A49" s="807" t="s">
        <v>817</v>
      </c>
      <c r="B49" s="777"/>
      <c r="C49" s="978">
        <f>+Cálculos!O1385</f>
        <v>0</v>
      </c>
      <c r="D49" s="978">
        <f>+Cálculos!P1385</f>
        <v>0</v>
      </c>
      <c r="E49" s="978">
        <f>+Cálculos!Q1385</f>
        <v>0</v>
      </c>
      <c r="F49" s="978">
        <f>+Cálculos!R1385</f>
        <v>0</v>
      </c>
      <c r="G49" s="978">
        <f>+Cálculos!S1385</f>
        <v>0</v>
      </c>
      <c r="H49" s="978">
        <f>+Cálculos!T1385</f>
        <v>0</v>
      </c>
      <c r="I49" s="978">
        <f>+Cálculos!U1385</f>
        <v>0</v>
      </c>
      <c r="J49" s="978">
        <f>+Cálculos!V1385</f>
        <v>0</v>
      </c>
      <c r="K49" s="978">
        <f>+Cálculos!W1385</f>
        <v>0</v>
      </c>
      <c r="L49" s="978">
        <f>+Cálculos!X1385</f>
        <v>0</v>
      </c>
      <c r="M49" s="978">
        <f>+Cálculos!Y1385</f>
        <v>0</v>
      </c>
      <c r="N49" s="978">
        <f>+Cálculos!Z1385</f>
        <v>16581080.208000002</v>
      </c>
      <c r="O49" s="978">
        <f>+Cálculos!AA1385</f>
        <v>0</v>
      </c>
      <c r="P49" s="978">
        <f>+Cálculos!AB1385</f>
        <v>0</v>
      </c>
      <c r="Q49" s="978">
        <f>+Cálculos!AC1385</f>
        <v>0</v>
      </c>
      <c r="R49" s="978">
        <f>+Cálculos!AD1385</f>
        <v>0</v>
      </c>
      <c r="S49" s="978">
        <f>+Cálculos!AE1385</f>
        <v>0</v>
      </c>
      <c r="T49" s="978">
        <f>+Cálculos!AF1385</f>
        <v>0</v>
      </c>
      <c r="U49" s="978">
        <f>+Cálculos!AG1385</f>
        <v>0</v>
      </c>
      <c r="V49" s="978">
        <f>+Cálculos!AH1385</f>
        <v>0</v>
      </c>
      <c r="W49" s="978">
        <f>+Cálculos!AI1385</f>
        <v>0</v>
      </c>
      <c r="X49" s="978">
        <f>+Cálculos!AJ1385</f>
        <v>0</v>
      </c>
      <c r="Y49" s="978">
        <f>+Cálculos!AK1385</f>
        <v>0</v>
      </c>
      <c r="Z49" s="978">
        <f>+Cálculos!AL1385</f>
        <v>17917618.904516097</v>
      </c>
      <c r="AA49" s="978">
        <f>+Cálculos!AM1385</f>
        <v>0</v>
      </c>
      <c r="AB49" s="978">
        <f>+Cálculos!AN1385</f>
        <v>0</v>
      </c>
      <c r="AC49" s="978">
        <f>+Cálculos!AO1385</f>
        <v>0</v>
      </c>
      <c r="AD49" s="978">
        <f>+Cálculos!AP1385</f>
        <v>0</v>
      </c>
      <c r="AE49" s="978">
        <f>+Cálculos!AQ1385</f>
        <v>0</v>
      </c>
      <c r="AF49" s="978">
        <f>+Cálculos!AR1385</f>
        <v>0</v>
      </c>
      <c r="AG49" s="978">
        <f>+Cálculos!AS1385</f>
        <v>0</v>
      </c>
      <c r="AH49" s="978">
        <f>+Cálculos!AT1385</f>
        <v>0</v>
      </c>
      <c r="AI49" s="978">
        <f>+Cálculos!AU1385</f>
        <v>0</v>
      </c>
      <c r="AJ49" s="978">
        <f>+Cálculos!AV1385</f>
        <v>0</v>
      </c>
      <c r="AK49" s="978">
        <f>+Cálculos!AW1385</f>
        <v>0</v>
      </c>
      <c r="AL49" s="978">
        <f>+Cálculos!AX1385</f>
        <v>19250799.004785903</v>
      </c>
      <c r="AM49" s="978">
        <f>+Cálculos!AY1385</f>
        <v>0</v>
      </c>
      <c r="AN49" s="978">
        <f>+Cálculos!AZ1385</f>
        <v>0</v>
      </c>
      <c r="AO49" s="978">
        <f>+Cálculos!BA1385</f>
        <v>0</v>
      </c>
      <c r="AP49" s="978">
        <f>+Cálculos!BB1385</f>
        <v>0</v>
      </c>
      <c r="AQ49" s="978">
        <f>+Cálculos!BC1385</f>
        <v>0</v>
      </c>
      <c r="AR49" s="978">
        <f>+Cálculos!BD1385</f>
        <v>0</v>
      </c>
      <c r="AS49" s="978">
        <f>+Cálculos!BE1385</f>
        <v>0</v>
      </c>
      <c r="AT49" s="978">
        <f>+Cálculos!BF1385</f>
        <v>0</v>
      </c>
      <c r="AU49" s="978">
        <f>+Cálculos!BG1385</f>
        <v>0</v>
      </c>
      <c r="AV49" s="978">
        <f>+Cálculos!BH1385</f>
        <v>0</v>
      </c>
      <c r="AW49" s="978">
        <f>+Cálculos!BI1385</f>
        <v>0</v>
      </c>
      <c r="AX49" s="978">
        <f>+Cálculos!BJ1385</f>
        <v>20174837.357015625</v>
      </c>
      <c r="AY49" s="978">
        <f>+Cálculos!BK1385</f>
        <v>0</v>
      </c>
      <c r="AZ49" s="978">
        <f>+Cálculos!BL1385</f>
        <v>0</v>
      </c>
      <c r="BA49" s="978">
        <f>+Cálculos!BM1385</f>
        <v>0</v>
      </c>
      <c r="BB49" s="978">
        <f>+Cálculos!BN1385</f>
        <v>0</v>
      </c>
      <c r="BC49" s="978">
        <f>+Cálculos!BO1385</f>
        <v>0</v>
      </c>
      <c r="BD49" s="978">
        <f>+Cálculos!BP1385</f>
        <v>0</v>
      </c>
      <c r="BE49" s="978">
        <f>+Cálculos!BQ1385</f>
        <v>0</v>
      </c>
      <c r="BF49" s="978">
        <f>+Cálculos!BR1385</f>
        <v>0</v>
      </c>
      <c r="BG49" s="978">
        <f>+Cálculos!BS1385</f>
        <v>0</v>
      </c>
      <c r="BH49" s="978">
        <f>+Cálculos!BT1385</f>
        <v>0</v>
      </c>
      <c r="BI49" s="978">
        <f>+Cálculos!BU1385</f>
        <v>0</v>
      </c>
      <c r="BJ49" s="978">
        <f>+Cálculos!BV1385</f>
        <v>21770570.92130148</v>
      </c>
      <c r="BK49" s="977">
        <f t="shared" si="1"/>
        <v>95694906.395619109</v>
      </c>
      <c r="BL49" s="777"/>
      <c r="BM49" s="777"/>
      <c r="BN49" s="777"/>
      <c r="BO49" s="777"/>
      <c r="BP49" s="777"/>
      <c r="BQ49" s="777"/>
    </row>
    <row r="50" spans="1:69" ht="15.6" x14ac:dyDescent="0.3">
      <c r="A50" s="807" t="s">
        <v>662</v>
      </c>
      <c r="B50" s="777"/>
      <c r="C50" s="978">
        <f>+Cálculos!O1386</f>
        <v>0</v>
      </c>
      <c r="D50" s="978">
        <f>+Cálculos!P1386</f>
        <v>2089216.1062079999</v>
      </c>
      <c r="E50" s="978">
        <f>+Cálculos!Q1386</f>
        <v>2089216.1062079999</v>
      </c>
      <c r="F50" s="978">
        <f>+Cálculos!R1386</f>
        <v>2089216.1062079999</v>
      </c>
      <c r="G50" s="978">
        <f>+Cálculos!S1386</f>
        <v>2089216.1062079999</v>
      </c>
      <c r="H50" s="978">
        <f>+Cálculos!T1386</f>
        <v>2089216.1062079999</v>
      </c>
      <c r="I50" s="978">
        <f>+Cálculos!U1386</f>
        <v>2089216.1062079999</v>
      </c>
      <c r="J50" s="978">
        <f>+Cálculos!V1386</f>
        <v>2089216.1062079999</v>
      </c>
      <c r="K50" s="978">
        <f>+Cálculos!W1386</f>
        <v>2089216.1062079999</v>
      </c>
      <c r="L50" s="978">
        <f>+Cálculos!X1386</f>
        <v>2089216.1062079999</v>
      </c>
      <c r="M50" s="978">
        <f>+Cálculos!Y1386</f>
        <v>2089216.1062079999</v>
      </c>
      <c r="N50" s="978">
        <f>+Cálculos!Z1386</f>
        <v>2089216.1062079999</v>
      </c>
      <c r="O50" s="978">
        <f>+Cálculos!AA1386</f>
        <v>2089216.1062079999</v>
      </c>
      <c r="P50" s="978">
        <f>+Cálculos!AB1386</f>
        <v>2257619.9819690278</v>
      </c>
      <c r="Q50" s="978">
        <f>+Cálculos!AC1386</f>
        <v>2257619.9819690278</v>
      </c>
      <c r="R50" s="978">
        <f>+Cálculos!AD1386</f>
        <v>2257619.9819690278</v>
      </c>
      <c r="S50" s="978">
        <f>+Cálculos!AE1386</f>
        <v>2257619.9819690278</v>
      </c>
      <c r="T50" s="978">
        <f>+Cálculos!AF1386</f>
        <v>2257619.9819690278</v>
      </c>
      <c r="U50" s="978">
        <f>+Cálculos!AG1386</f>
        <v>2257619.9819690278</v>
      </c>
      <c r="V50" s="978">
        <f>+Cálculos!AH1386</f>
        <v>2257619.9819690278</v>
      </c>
      <c r="W50" s="978">
        <f>+Cálculos!AI1386</f>
        <v>2257619.9819690278</v>
      </c>
      <c r="X50" s="978">
        <f>+Cálculos!AJ1386</f>
        <v>2257619.9819690278</v>
      </c>
      <c r="Y50" s="978">
        <f>+Cálculos!AK1386</f>
        <v>2257619.9819690278</v>
      </c>
      <c r="Z50" s="978">
        <f>+Cálculos!AL1386</f>
        <v>2257619.9819690278</v>
      </c>
      <c r="AA50" s="978">
        <f>+Cálculos!AM1386</f>
        <v>2257619.9819690278</v>
      </c>
      <c r="AB50" s="978">
        <f>+Cálculos!AN1386</f>
        <v>2425600.6746030231</v>
      </c>
      <c r="AC50" s="978">
        <f>+Cálculos!AO1386</f>
        <v>2425600.6746030231</v>
      </c>
      <c r="AD50" s="978">
        <f>+Cálculos!AP1386</f>
        <v>2425600.6746030231</v>
      </c>
      <c r="AE50" s="978">
        <f>+Cálculos!AQ1386</f>
        <v>2425600.6746030231</v>
      </c>
      <c r="AF50" s="978">
        <f>+Cálculos!AR1386</f>
        <v>2425600.6746030231</v>
      </c>
      <c r="AG50" s="978">
        <f>+Cálculos!AS1386</f>
        <v>2425600.6746030231</v>
      </c>
      <c r="AH50" s="978">
        <f>+Cálculos!AT1386</f>
        <v>2425600.6746030231</v>
      </c>
      <c r="AI50" s="978">
        <f>+Cálculos!AU1386</f>
        <v>2425600.6746030231</v>
      </c>
      <c r="AJ50" s="978">
        <f>+Cálculos!AV1386</f>
        <v>2425600.6746030231</v>
      </c>
      <c r="AK50" s="978">
        <f>+Cálculos!AW1386</f>
        <v>2425600.6746030231</v>
      </c>
      <c r="AL50" s="978">
        <f>+Cálculos!AX1386</f>
        <v>2425600.6746030231</v>
      </c>
      <c r="AM50" s="978">
        <f>+Cálculos!AY1386</f>
        <v>2425600.6746030231</v>
      </c>
      <c r="AN50" s="978">
        <f>+Cálculos!AZ1386</f>
        <v>2542029.5069839684</v>
      </c>
      <c r="AO50" s="978">
        <f>+Cálculos!BA1386</f>
        <v>2542029.5069839684</v>
      </c>
      <c r="AP50" s="978">
        <f>+Cálculos!BB1386</f>
        <v>2542029.5069839684</v>
      </c>
      <c r="AQ50" s="978">
        <f>+Cálculos!BC1386</f>
        <v>2542029.5069839684</v>
      </c>
      <c r="AR50" s="978">
        <f>+Cálculos!BD1386</f>
        <v>2542029.5069839684</v>
      </c>
      <c r="AS50" s="978">
        <f>+Cálculos!BE1386</f>
        <v>2542029.5069839684</v>
      </c>
      <c r="AT50" s="978">
        <f>+Cálculos!BF1386</f>
        <v>2542029.5069839684</v>
      </c>
      <c r="AU50" s="978">
        <f>+Cálculos!BG1386</f>
        <v>2542029.5069839684</v>
      </c>
      <c r="AV50" s="978">
        <f>+Cálculos!BH1386</f>
        <v>2542029.5069839684</v>
      </c>
      <c r="AW50" s="978">
        <f>+Cálculos!BI1386</f>
        <v>2542029.5069839684</v>
      </c>
      <c r="AX50" s="978">
        <f>+Cálculos!BJ1386</f>
        <v>2542029.5069839684</v>
      </c>
      <c r="AY50" s="978">
        <f>+Cálculos!BK1386</f>
        <v>2542029.5069839684</v>
      </c>
      <c r="AZ50" s="978">
        <f>+Cálculos!BL1386</f>
        <v>2743091.936083986</v>
      </c>
      <c r="BA50" s="978">
        <f>+Cálculos!BM1386</f>
        <v>2743091.936083986</v>
      </c>
      <c r="BB50" s="978">
        <f>+Cálculos!BN1386</f>
        <v>2743091.936083986</v>
      </c>
      <c r="BC50" s="978">
        <f>+Cálculos!BO1386</f>
        <v>2743091.936083986</v>
      </c>
      <c r="BD50" s="978">
        <f>+Cálculos!BP1386</f>
        <v>2743091.936083986</v>
      </c>
      <c r="BE50" s="978">
        <f>+Cálculos!BQ1386</f>
        <v>2743091.936083986</v>
      </c>
      <c r="BF50" s="978">
        <f>+Cálculos!BR1386</f>
        <v>2743091.936083986</v>
      </c>
      <c r="BG50" s="978">
        <f>+Cálculos!BS1386</f>
        <v>2743091.936083986</v>
      </c>
      <c r="BH50" s="978">
        <f>+Cálculos!BT1386</f>
        <v>2743091.936083986</v>
      </c>
      <c r="BI50" s="978">
        <f>+Cálculos!BU1386</f>
        <v>2743091.936083986</v>
      </c>
      <c r="BJ50" s="978">
        <f>+Cálculos!BV1386</f>
        <v>2743091.936083986</v>
      </c>
      <c r="BK50" s="977">
        <f t="shared" si="1"/>
        <v>141947606.53409207</v>
      </c>
      <c r="BL50" s="777"/>
      <c r="BM50" s="777"/>
      <c r="BN50" s="777"/>
      <c r="BO50" s="777"/>
      <c r="BP50" s="777"/>
      <c r="BQ50" s="777"/>
    </row>
    <row r="51" spans="1:69" ht="15.6" x14ac:dyDescent="0.3">
      <c r="A51" s="807" t="s">
        <v>818</v>
      </c>
      <c r="B51" s="777"/>
      <c r="C51" s="978">
        <f>+Cálculos!O1387</f>
        <v>0</v>
      </c>
      <c r="D51" s="978">
        <f>+Cálculos!P1387</f>
        <v>2901689.0363999996</v>
      </c>
      <c r="E51" s="978">
        <f>+Cálculos!Q1387</f>
        <v>2901689.0363999996</v>
      </c>
      <c r="F51" s="978">
        <f>+Cálculos!R1387</f>
        <v>2901689.0363999996</v>
      </c>
      <c r="G51" s="978">
        <f>+Cálculos!S1387</f>
        <v>2901689.0363999996</v>
      </c>
      <c r="H51" s="978">
        <f>+Cálculos!T1387</f>
        <v>2901689.0363999996</v>
      </c>
      <c r="I51" s="978">
        <f>+Cálculos!U1387</f>
        <v>2901689.0363999996</v>
      </c>
      <c r="J51" s="978">
        <f>+Cálculos!V1387</f>
        <v>2901689.0363999996</v>
      </c>
      <c r="K51" s="978">
        <f>+Cálculos!W1387</f>
        <v>2901689.0363999996</v>
      </c>
      <c r="L51" s="978">
        <f>+Cálculos!X1387</f>
        <v>2901689.0363999996</v>
      </c>
      <c r="M51" s="978">
        <f>+Cálculos!Y1387</f>
        <v>2901689.0363999996</v>
      </c>
      <c r="N51" s="978">
        <f>+Cálculos!Z1387</f>
        <v>2901689.0363999996</v>
      </c>
      <c r="O51" s="978">
        <f>+Cálculos!AA1387</f>
        <v>2901689.0363999996</v>
      </c>
      <c r="P51" s="978">
        <f>+Cálculos!AB1387</f>
        <v>3135583.3082903167</v>
      </c>
      <c r="Q51" s="978">
        <f>+Cálculos!AC1387</f>
        <v>3135583.3082903167</v>
      </c>
      <c r="R51" s="978">
        <f>+Cálculos!AD1387</f>
        <v>3135583.3082903167</v>
      </c>
      <c r="S51" s="978">
        <f>+Cálculos!AE1387</f>
        <v>3135583.3082903167</v>
      </c>
      <c r="T51" s="978">
        <f>+Cálculos!AF1387</f>
        <v>3135583.3082903167</v>
      </c>
      <c r="U51" s="978">
        <f>+Cálculos!AG1387</f>
        <v>3135583.3082903167</v>
      </c>
      <c r="V51" s="978">
        <f>+Cálculos!AH1387</f>
        <v>3135583.3082903167</v>
      </c>
      <c r="W51" s="978">
        <f>+Cálculos!AI1387</f>
        <v>3135583.3082903167</v>
      </c>
      <c r="X51" s="978">
        <f>+Cálculos!AJ1387</f>
        <v>3135583.3082903167</v>
      </c>
      <c r="Y51" s="978">
        <f>+Cálculos!AK1387</f>
        <v>3135583.3082903167</v>
      </c>
      <c r="Z51" s="978">
        <f>+Cálculos!AL1387</f>
        <v>3135583.3082903167</v>
      </c>
      <c r="AA51" s="978">
        <f>+Cálculos!AM1387</f>
        <v>3135583.3082903167</v>
      </c>
      <c r="AB51" s="978">
        <f>+Cálculos!AN1387</f>
        <v>3368889.8258375325</v>
      </c>
      <c r="AC51" s="978">
        <f>+Cálculos!AO1387</f>
        <v>3368889.8258375325</v>
      </c>
      <c r="AD51" s="978">
        <f>+Cálculos!AP1387</f>
        <v>3368889.8258375325</v>
      </c>
      <c r="AE51" s="978">
        <f>+Cálculos!AQ1387</f>
        <v>3368889.8258375325</v>
      </c>
      <c r="AF51" s="978">
        <f>+Cálculos!AR1387</f>
        <v>3368889.8258375325</v>
      </c>
      <c r="AG51" s="978">
        <f>+Cálculos!AS1387</f>
        <v>3368889.8258375325</v>
      </c>
      <c r="AH51" s="978">
        <f>+Cálculos!AT1387</f>
        <v>3368889.8258375325</v>
      </c>
      <c r="AI51" s="978">
        <f>+Cálculos!AU1387</f>
        <v>3368889.8258375325</v>
      </c>
      <c r="AJ51" s="978">
        <f>+Cálculos!AV1387</f>
        <v>3368889.8258375325</v>
      </c>
      <c r="AK51" s="978">
        <f>+Cálculos!AW1387</f>
        <v>3368889.8258375325</v>
      </c>
      <c r="AL51" s="978">
        <f>+Cálculos!AX1387</f>
        <v>3368889.8258375325</v>
      </c>
      <c r="AM51" s="978">
        <f>+Cálculos!AY1387</f>
        <v>3368889.8258375325</v>
      </c>
      <c r="AN51" s="978">
        <f>+Cálculos!AZ1387</f>
        <v>3530596.537477734</v>
      </c>
      <c r="AO51" s="978">
        <f>+Cálculos!BA1387</f>
        <v>3530596.537477734</v>
      </c>
      <c r="AP51" s="978">
        <f>+Cálculos!BB1387</f>
        <v>3530596.537477734</v>
      </c>
      <c r="AQ51" s="978">
        <f>+Cálculos!BC1387</f>
        <v>3530596.537477734</v>
      </c>
      <c r="AR51" s="978">
        <f>+Cálculos!BD1387</f>
        <v>3530596.537477734</v>
      </c>
      <c r="AS51" s="978">
        <f>+Cálculos!BE1387</f>
        <v>3530596.537477734</v>
      </c>
      <c r="AT51" s="978">
        <f>+Cálculos!BF1387</f>
        <v>3530596.537477734</v>
      </c>
      <c r="AU51" s="978">
        <f>+Cálculos!BG1387</f>
        <v>3530596.537477734</v>
      </c>
      <c r="AV51" s="978">
        <f>+Cálculos!BH1387</f>
        <v>3530596.537477734</v>
      </c>
      <c r="AW51" s="978">
        <f>+Cálculos!BI1387</f>
        <v>3530596.537477734</v>
      </c>
      <c r="AX51" s="978">
        <f>+Cálculos!BJ1387</f>
        <v>3530596.537477734</v>
      </c>
      <c r="AY51" s="978">
        <f>+Cálculos!BK1387</f>
        <v>3530596.537477734</v>
      </c>
      <c r="AZ51" s="978">
        <f>+Cálculos!BL1387</f>
        <v>3809849.9112277585</v>
      </c>
      <c r="BA51" s="978">
        <f>+Cálculos!BM1387</f>
        <v>3809849.9112277585</v>
      </c>
      <c r="BB51" s="978">
        <f>+Cálculos!BN1387</f>
        <v>3809849.9112277585</v>
      </c>
      <c r="BC51" s="978">
        <f>+Cálculos!BO1387</f>
        <v>3809849.9112277585</v>
      </c>
      <c r="BD51" s="978">
        <f>+Cálculos!BP1387</f>
        <v>3809849.9112277585</v>
      </c>
      <c r="BE51" s="978">
        <f>+Cálculos!BQ1387</f>
        <v>3809849.9112277585</v>
      </c>
      <c r="BF51" s="978">
        <f>+Cálculos!BR1387</f>
        <v>3809849.9112277585</v>
      </c>
      <c r="BG51" s="978">
        <f>+Cálculos!BS1387</f>
        <v>3809849.9112277585</v>
      </c>
      <c r="BH51" s="978">
        <f>+Cálculos!BT1387</f>
        <v>3809849.9112277585</v>
      </c>
      <c r="BI51" s="978">
        <f>+Cálculos!BU1387</f>
        <v>3809849.9112277585</v>
      </c>
      <c r="BJ51" s="978">
        <f>+Cálculos!BV1387</f>
        <v>3809849.9112277585</v>
      </c>
      <c r="BK51" s="977">
        <f t="shared" si="1"/>
        <v>197149453.51957244</v>
      </c>
      <c r="BL51" s="777"/>
      <c r="BM51" s="777"/>
      <c r="BN51" s="777"/>
      <c r="BO51" s="777"/>
      <c r="BP51" s="777"/>
      <c r="BQ51" s="777"/>
    </row>
    <row r="52" spans="1:69" ht="15.6" x14ac:dyDescent="0.3">
      <c r="A52" s="807" t="s">
        <v>819</v>
      </c>
      <c r="B52" s="777"/>
      <c r="C52" s="978">
        <f>+Cálculos!O1388</f>
        <v>0</v>
      </c>
      <c r="D52" s="978">
        <f>+Cálculos!P1388</f>
        <v>3714161.9665919994</v>
      </c>
      <c r="E52" s="978">
        <f>+Cálculos!Q1388</f>
        <v>3714161.9665919994</v>
      </c>
      <c r="F52" s="978">
        <f>+Cálculos!R1388</f>
        <v>3714161.9665919994</v>
      </c>
      <c r="G52" s="978">
        <f>+Cálculos!S1388</f>
        <v>3714161.9665919994</v>
      </c>
      <c r="H52" s="978">
        <f>+Cálculos!T1388</f>
        <v>3714161.9665919994</v>
      </c>
      <c r="I52" s="978">
        <f>+Cálculos!U1388</f>
        <v>3714161.9665919994</v>
      </c>
      <c r="J52" s="978">
        <f>+Cálculos!V1388</f>
        <v>3714161.9665919994</v>
      </c>
      <c r="K52" s="978">
        <f>+Cálculos!W1388</f>
        <v>3714161.9665919994</v>
      </c>
      <c r="L52" s="978">
        <f>+Cálculos!X1388</f>
        <v>3714161.9665919994</v>
      </c>
      <c r="M52" s="978">
        <f>+Cálculos!Y1388</f>
        <v>3714161.9665919994</v>
      </c>
      <c r="N52" s="978">
        <f>+Cálculos!Z1388</f>
        <v>3714161.9665919994</v>
      </c>
      <c r="O52" s="978">
        <f>+Cálculos!AA1388</f>
        <v>3714161.9665919994</v>
      </c>
      <c r="P52" s="978">
        <f>+Cálculos!AB1388</f>
        <v>4013546.6346116057</v>
      </c>
      <c r="Q52" s="978">
        <f>+Cálculos!AC1388</f>
        <v>4013546.6346116057</v>
      </c>
      <c r="R52" s="978">
        <f>+Cálculos!AD1388</f>
        <v>4013546.6346116057</v>
      </c>
      <c r="S52" s="978">
        <f>+Cálculos!AE1388</f>
        <v>4013546.6346116057</v>
      </c>
      <c r="T52" s="978">
        <f>+Cálculos!AF1388</f>
        <v>4013546.6346116057</v>
      </c>
      <c r="U52" s="978">
        <f>+Cálculos!AG1388</f>
        <v>4013546.6346116057</v>
      </c>
      <c r="V52" s="978">
        <f>+Cálculos!AH1388</f>
        <v>4013546.6346116057</v>
      </c>
      <c r="W52" s="978">
        <f>+Cálculos!AI1388</f>
        <v>4013546.6346116057</v>
      </c>
      <c r="X52" s="978">
        <f>+Cálculos!AJ1388</f>
        <v>4013546.6346116057</v>
      </c>
      <c r="Y52" s="978">
        <f>+Cálculos!AK1388</f>
        <v>4013546.6346116057</v>
      </c>
      <c r="Z52" s="978">
        <f>+Cálculos!AL1388</f>
        <v>4013546.6346116057</v>
      </c>
      <c r="AA52" s="978">
        <f>+Cálculos!AM1388</f>
        <v>4013546.6346116057</v>
      </c>
      <c r="AB52" s="978">
        <f>+Cálculos!AN1388</f>
        <v>4312178.9770720415</v>
      </c>
      <c r="AC52" s="978">
        <f>+Cálculos!AO1388</f>
        <v>4312178.9770720415</v>
      </c>
      <c r="AD52" s="978">
        <f>+Cálculos!AP1388</f>
        <v>4312178.9770720415</v>
      </c>
      <c r="AE52" s="978">
        <f>+Cálculos!AQ1388</f>
        <v>4312178.9770720415</v>
      </c>
      <c r="AF52" s="978">
        <f>+Cálculos!AR1388</f>
        <v>4312178.9770720415</v>
      </c>
      <c r="AG52" s="978">
        <f>+Cálculos!AS1388</f>
        <v>4312178.9770720415</v>
      </c>
      <c r="AH52" s="978">
        <f>+Cálculos!AT1388</f>
        <v>4312178.9770720415</v>
      </c>
      <c r="AI52" s="978">
        <f>+Cálculos!AU1388</f>
        <v>4312178.9770720415</v>
      </c>
      <c r="AJ52" s="978">
        <f>+Cálculos!AV1388</f>
        <v>4312178.9770720415</v>
      </c>
      <c r="AK52" s="978">
        <f>+Cálculos!AW1388</f>
        <v>4312178.9770720415</v>
      </c>
      <c r="AL52" s="978">
        <f>+Cálculos!AX1388</f>
        <v>4312178.9770720415</v>
      </c>
      <c r="AM52" s="978">
        <f>+Cálculos!AY1388</f>
        <v>4312178.9770720415</v>
      </c>
      <c r="AN52" s="978">
        <f>+Cálculos!AZ1388</f>
        <v>4519163.5679714996</v>
      </c>
      <c r="AO52" s="978">
        <f>+Cálculos!BA1388</f>
        <v>4519163.5679714996</v>
      </c>
      <c r="AP52" s="978">
        <f>+Cálculos!BB1388</f>
        <v>4519163.5679714996</v>
      </c>
      <c r="AQ52" s="978">
        <f>+Cálculos!BC1388</f>
        <v>4519163.5679714996</v>
      </c>
      <c r="AR52" s="978">
        <f>+Cálculos!BD1388</f>
        <v>4519163.5679714996</v>
      </c>
      <c r="AS52" s="978">
        <f>+Cálculos!BE1388</f>
        <v>4519163.5679714996</v>
      </c>
      <c r="AT52" s="978">
        <f>+Cálculos!BF1388</f>
        <v>4519163.5679714996</v>
      </c>
      <c r="AU52" s="978">
        <f>+Cálculos!BG1388</f>
        <v>4519163.5679714996</v>
      </c>
      <c r="AV52" s="978">
        <f>+Cálculos!BH1388</f>
        <v>4519163.5679714996</v>
      </c>
      <c r="AW52" s="978">
        <f>+Cálculos!BI1388</f>
        <v>4519163.5679714996</v>
      </c>
      <c r="AX52" s="978">
        <f>+Cálculos!BJ1388</f>
        <v>4519163.5679714996</v>
      </c>
      <c r="AY52" s="978">
        <f>+Cálculos!BK1388</f>
        <v>4519163.5679714996</v>
      </c>
      <c r="AZ52" s="978">
        <f>+Cálculos!BL1388</f>
        <v>4876607.8863715306</v>
      </c>
      <c r="BA52" s="978">
        <f>+Cálculos!BM1388</f>
        <v>4876607.8863715306</v>
      </c>
      <c r="BB52" s="978">
        <f>+Cálculos!BN1388</f>
        <v>4876607.8863715306</v>
      </c>
      <c r="BC52" s="978">
        <f>+Cálculos!BO1388</f>
        <v>4876607.8863715306</v>
      </c>
      <c r="BD52" s="978">
        <f>+Cálculos!BP1388</f>
        <v>4876607.8863715306</v>
      </c>
      <c r="BE52" s="978">
        <f>+Cálculos!BQ1388</f>
        <v>4876607.8863715306</v>
      </c>
      <c r="BF52" s="978">
        <f>+Cálculos!BR1388</f>
        <v>4876607.8863715306</v>
      </c>
      <c r="BG52" s="978">
        <f>+Cálculos!BS1388</f>
        <v>4876607.8863715306</v>
      </c>
      <c r="BH52" s="978">
        <f>+Cálculos!BT1388</f>
        <v>4876607.8863715306</v>
      </c>
      <c r="BI52" s="978">
        <f>+Cálculos!BU1388</f>
        <v>4876607.8863715306</v>
      </c>
      <c r="BJ52" s="978">
        <f>+Cálculos!BV1388</f>
        <v>4876607.8863715306</v>
      </c>
      <c r="BK52" s="977">
        <f t="shared" si="1"/>
        <v>252351300.50505251</v>
      </c>
      <c r="BL52" s="777"/>
      <c r="BM52" s="777"/>
      <c r="BN52" s="777"/>
      <c r="BO52" s="777"/>
      <c r="BP52" s="777"/>
      <c r="BQ52" s="777"/>
    </row>
    <row r="53" spans="1:69" ht="15.6" x14ac:dyDescent="0.3">
      <c r="A53" s="807" t="s">
        <v>820</v>
      </c>
      <c r="B53" s="777"/>
      <c r="C53" s="978">
        <f>+Cálculos!O1389</f>
        <v>0</v>
      </c>
      <c r="D53" s="978">
        <f>+Cálculos!P1389</f>
        <v>812472.930192</v>
      </c>
      <c r="E53" s="978">
        <f>+Cálculos!Q1389</f>
        <v>812472.930192</v>
      </c>
      <c r="F53" s="978">
        <f>+Cálculos!R1389</f>
        <v>812472.930192</v>
      </c>
      <c r="G53" s="978">
        <f>+Cálculos!S1389</f>
        <v>812472.930192</v>
      </c>
      <c r="H53" s="978">
        <f>+Cálculos!T1389</f>
        <v>812472.930192</v>
      </c>
      <c r="I53" s="978">
        <f>+Cálculos!U1389</f>
        <v>812472.930192</v>
      </c>
      <c r="J53" s="978">
        <f>+Cálculos!V1389</f>
        <v>812472.930192</v>
      </c>
      <c r="K53" s="978">
        <f>+Cálculos!W1389</f>
        <v>812472.930192</v>
      </c>
      <c r="L53" s="978">
        <f>+Cálculos!X1389</f>
        <v>812472.930192</v>
      </c>
      <c r="M53" s="978">
        <f>+Cálculos!Y1389</f>
        <v>812472.930192</v>
      </c>
      <c r="N53" s="978">
        <f>+Cálculos!Z1389</f>
        <v>812472.930192</v>
      </c>
      <c r="O53" s="978">
        <f>+Cálculos!AA1389</f>
        <v>812472.930192</v>
      </c>
      <c r="P53" s="978">
        <f>+Cálculos!AB1389</f>
        <v>877963.32632128871</v>
      </c>
      <c r="Q53" s="978">
        <f>+Cálculos!AC1389</f>
        <v>877963.32632128871</v>
      </c>
      <c r="R53" s="978">
        <f>+Cálculos!AD1389</f>
        <v>877963.32632128871</v>
      </c>
      <c r="S53" s="978">
        <f>+Cálculos!AE1389</f>
        <v>877963.32632128871</v>
      </c>
      <c r="T53" s="978">
        <f>+Cálculos!AF1389</f>
        <v>877963.32632128871</v>
      </c>
      <c r="U53" s="978">
        <f>+Cálculos!AG1389</f>
        <v>877963.32632128871</v>
      </c>
      <c r="V53" s="978">
        <f>+Cálculos!AH1389</f>
        <v>877963.32632128871</v>
      </c>
      <c r="W53" s="978">
        <f>+Cálculos!AI1389</f>
        <v>877963.32632128871</v>
      </c>
      <c r="X53" s="978">
        <f>+Cálculos!AJ1389</f>
        <v>877963.32632128871</v>
      </c>
      <c r="Y53" s="978">
        <f>+Cálculos!AK1389</f>
        <v>877963.32632128871</v>
      </c>
      <c r="Z53" s="978">
        <f>+Cálculos!AL1389</f>
        <v>877963.32632128871</v>
      </c>
      <c r="AA53" s="978">
        <f>+Cálculos!AM1389</f>
        <v>877963.32632128871</v>
      </c>
      <c r="AB53" s="978">
        <f>+Cálculos!AN1389</f>
        <v>943289.15123450907</v>
      </c>
      <c r="AC53" s="978">
        <f>+Cálculos!AO1389</f>
        <v>943289.15123450907</v>
      </c>
      <c r="AD53" s="978">
        <f>+Cálculos!AP1389</f>
        <v>943289.15123450907</v>
      </c>
      <c r="AE53" s="978">
        <f>+Cálculos!AQ1389</f>
        <v>943289.15123450907</v>
      </c>
      <c r="AF53" s="978">
        <f>+Cálculos!AR1389</f>
        <v>943289.15123450907</v>
      </c>
      <c r="AG53" s="978">
        <f>+Cálculos!AS1389</f>
        <v>943289.15123450907</v>
      </c>
      <c r="AH53" s="978">
        <f>+Cálculos!AT1389</f>
        <v>943289.15123450907</v>
      </c>
      <c r="AI53" s="978">
        <f>+Cálculos!AU1389</f>
        <v>943289.15123450907</v>
      </c>
      <c r="AJ53" s="978">
        <f>+Cálculos!AV1389</f>
        <v>943289.15123450907</v>
      </c>
      <c r="AK53" s="978">
        <f>+Cálculos!AW1389</f>
        <v>943289.15123450907</v>
      </c>
      <c r="AL53" s="978">
        <f>+Cálculos!AX1389</f>
        <v>943289.15123450907</v>
      </c>
      <c r="AM53" s="978">
        <f>+Cálculos!AY1389</f>
        <v>943289.15123450907</v>
      </c>
      <c r="AN53" s="978">
        <f>+Cálculos!AZ1389</f>
        <v>988567.0304937656</v>
      </c>
      <c r="AO53" s="978">
        <f>+Cálculos!BA1389</f>
        <v>988567.0304937656</v>
      </c>
      <c r="AP53" s="978">
        <f>+Cálculos!BB1389</f>
        <v>988567.0304937656</v>
      </c>
      <c r="AQ53" s="978">
        <f>+Cálculos!BC1389</f>
        <v>988567.0304937656</v>
      </c>
      <c r="AR53" s="978">
        <f>+Cálculos!BD1389</f>
        <v>988567.0304937656</v>
      </c>
      <c r="AS53" s="978">
        <f>+Cálculos!BE1389</f>
        <v>988567.0304937656</v>
      </c>
      <c r="AT53" s="978">
        <f>+Cálculos!BF1389</f>
        <v>988567.0304937656</v>
      </c>
      <c r="AU53" s="978">
        <f>+Cálculos!BG1389</f>
        <v>988567.0304937656</v>
      </c>
      <c r="AV53" s="978">
        <f>+Cálculos!BH1389</f>
        <v>988567.0304937656</v>
      </c>
      <c r="AW53" s="978">
        <f>+Cálculos!BI1389</f>
        <v>988567.0304937656</v>
      </c>
      <c r="AX53" s="978">
        <f>+Cálculos!BJ1389</f>
        <v>988567.0304937656</v>
      </c>
      <c r="AY53" s="978">
        <f>+Cálculos!BK1389</f>
        <v>988567.0304937656</v>
      </c>
      <c r="AZ53" s="978">
        <f>+Cálculos!BL1389</f>
        <v>1066757.9751437723</v>
      </c>
      <c r="BA53" s="978">
        <f>+Cálculos!BM1389</f>
        <v>1066757.9751437723</v>
      </c>
      <c r="BB53" s="978">
        <f>+Cálculos!BN1389</f>
        <v>1066757.9751437723</v>
      </c>
      <c r="BC53" s="978">
        <f>+Cálculos!BO1389</f>
        <v>1066757.9751437723</v>
      </c>
      <c r="BD53" s="978">
        <f>+Cálculos!BP1389</f>
        <v>1066757.9751437723</v>
      </c>
      <c r="BE53" s="978">
        <f>+Cálculos!BQ1389</f>
        <v>1066757.9751437723</v>
      </c>
      <c r="BF53" s="978">
        <f>+Cálculos!BR1389</f>
        <v>1066757.9751437723</v>
      </c>
      <c r="BG53" s="978">
        <f>+Cálculos!BS1389</f>
        <v>1066757.9751437723</v>
      </c>
      <c r="BH53" s="978">
        <f>+Cálculos!BT1389</f>
        <v>1066757.9751437723</v>
      </c>
      <c r="BI53" s="978">
        <f>+Cálculos!BU1389</f>
        <v>1066757.9751437723</v>
      </c>
      <c r="BJ53" s="978">
        <f>+Cálculos!BV1389</f>
        <v>1066757.9751437723</v>
      </c>
      <c r="BK53" s="977">
        <f t="shared" si="1"/>
        <v>55201846.985480279</v>
      </c>
      <c r="BL53" s="777"/>
      <c r="BM53" s="777"/>
      <c r="BN53" s="777"/>
      <c r="BO53" s="777"/>
      <c r="BP53" s="777"/>
      <c r="BQ53" s="777"/>
    </row>
    <row r="54" spans="1:69" ht="15.6" x14ac:dyDescent="0.3">
      <c r="A54" s="807" t="s">
        <v>821</v>
      </c>
      <c r="B54" s="777"/>
      <c r="C54" s="978">
        <f>+Cálculos!O1390</f>
        <v>0</v>
      </c>
      <c r="D54" s="978">
        <f>+Cálculos!P1390</f>
        <v>464270.24582399993</v>
      </c>
      <c r="E54" s="978">
        <f>+Cálculos!Q1390</f>
        <v>464270.24582399993</v>
      </c>
      <c r="F54" s="978">
        <f>+Cálculos!R1390</f>
        <v>464270.24582399993</v>
      </c>
      <c r="G54" s="978">
        <f>+Cálculos!S1390</f>
        <v>464270.24582399993</v>
      </c>
      <c r="H54" s="978">
        <f>+Cálculos!T1390</f>
        <v>464270.24582399993</v>
      </c>
      <c r="I54" s="978">
        <f>+Cálculos!U1390</f>
        <v>464270.24582399993</v>
      </c>
      <c r="J54" s="978">
        <f>+Cálculos!V1390</f>
        <v>464270.24582399993</v>
      </c>
      <c r="K54" s="978">
        <f>+Cálculos!W1390</f>
        <v>464270.24582399993</v>
      </c>
      <c r="L54" s="978">
        <f>+Cálculos!X1390</f>
        <v>464270.24582399993</v>
      </c>
      <c r="M54" s="978">
        <f>+Cálculos!Y1390</f>
        <v>464270.24582399993</v>
      </c>
      <c r="N54" s="978">
        <f>+Cálculos!Z1390</f>
        <v>464270.24582399993</v>
      </c>
      <c r="O54" s="978">
        <f>+Cálculos!AA1390</f>
        <v>464270.24582399993</v>
      </c>
      <c r="P54" s="978">
        <f>+Cálculos!AB1390</f>
        <v>501693.32932645071</v>
      </c>
      <c r="Q54" s="978">
        <f>+Cálculos!AC1390</f>
        <v>501693.32932645071</v>
      </c>
      <c r="R54" s="978">
        <f>+Cálculos!AD1390</f>
        <v>501693.32932645071</v>
      </c>
      <c r="S54" s="978">
        <f>+Cálculos!AE1390</f>
        <v>501693.32932645071</v>
      </c>
      <c r="T54" s="978">
        <f>+Cálculos!AF1390</f>
        <v>501693.32932645071</v>
      </c>
      <c r="U54" s="978">
        <f>+Cálculos!AG1390</f>
        <v>501693.32932645071</v>
      </c>
      <c r="V54" s="978">
        <f>+Cálculos!AH1390</f>
        <v>501693.32932645071</v>
      </c>
      <c r="W54" s="978">
        <f>+Cálculos!AI1390</f>
        <v>501693.32932645071</v>
      </c>
      <c r="X54" s="978">
        <f>+Cálculos!AJ1390</f>
        <v>501693.32932645071</v>
      </c>
      <c r="Y54" s="978">
        <f>+Cálculos!AK1390</f>
        <v>501693.32932645071</v>
      </c>
      <c r="Z54" s="978">
        <f>+Cálculos!AL1390</f>
        <v>501693.32932645071</v>
      </c>
      <c r="AA54" s="978">
        <f>+Cálculos!AM1390</f>
        <v>501693.32932645071</v>
      </c>
      <c r="AB54" s="978">
        <f>+Cálculos!AN1390</f>
        <v>539022.37213400519</v>
      </c>
      <c r="AC54" s="978">
        <f>+Cálculos!AO1390</f>
        <v>539022.37213400519</v>
      </c>
      <c r="AD54" s="978">
        <f>+Cálculos!AP1390</f>
        <v>539022.37213400519</v>
      </c>
      <c r="AE54" s="978">
        <f>+Cálculos!AQ1390</f>
        <v>539022.37213400519</v>
      </c>
      <c r="AF54" s="978">
        <f>+Cálculos!AR1390</f>
        <v>539022.37213400519</v>
      </c>
      <c r="AG54" s="978">
        <f>+Cálculos!AS1390</f>
        <v>539022.37213400519</v>
      </c>
      <c r="AH54" s="978">
        <f>+Cálculos!AT1390</f>
        <v>539022.37213400519</v>
      </c>
      <c r="AI54" s="978">
        <f>+Cálculos!AU1390</f>
        <v>539022.37213400519</v>
      </c>
      <c r="AJ54" s="978">
        <f>+Cálculos!AV1390</f>
        <v>539022.37213400519</v>
      </c>
      <c r="AK54" s="978">
        <f>+Cálculos!AW1390</f>
        <v>539022.37213400519</v>
      </c>
      <c r="AL54" s="978">
        <f>+Cálculos!AX1390</f>
        <v>539022.37213400519</v>
      </c>
      <c r="AM54" s="978">
        <f>+Cálculos!AY1390</f>
        <v>539022.37213400519</v>
      </c>
      <c r="AN54" s="978">
        <f>+Cálculos!AZ1390</f>
        <v>564895.44599643745</v>
      </c>
      <c r="AO54" s="978">
        <f>+Cálculos!BA1390</f>
        <v>564895.44599643745</v>
      </c>
      <c r="AP54" s="978">
        <f>+Cálculos!BB1390</f>
        <v>564895.44599643745</v>
      </c>
      <c r="AQ54" s="978">
        <f>+Cálculos!BC1390</f>
        <v>564895.44599643745</v>
      </c>
      <c r="AR54" s="978">
        <f>+Cálculos!BD1390</f>
        <v>564895.44599643745</v>
      </c>
      <c r="AS54" s="978">
        <f>+Cálculos!BE1390</f>
        <v>564895.44599643745</v>
      </c>
      <c r="AT54" s="978">
        <f>+Cálculos!BF1390</f>
        <v>564895.44599643745</v>
      </c>
      <c r="AU54" s="978">
        <f>+Cálculos!BG1390</f>
        <v>564895.44599643745</v>
      </c>
      <c r="AV54" s="978">
        <f>+Cálculos!BH1390</f>
        <v>564895.44599643745</v>
      </c>
      <c r="AW54" s="978">
        <f>+Cálculos!BI1390</f>
        <v>564895.44599643745</v>
      </c>
      <c r="AX54" s="978">
        <f>+Cálculos!BJ1390</f>
        <v>564895.44599643745</v>
      </c>
      <c r="AY54" s="978">
        <f>+Cálculos!BK1390</f>
        <v>564895.44599643745</v>
      </c>
      <c r="AZ54" s="978">
        <f>+Cálculos!BL1390</f>
        <v>609575.98579644132</v>
      </c>
      <c r="BA54" s="978">
        <f>+Cálculos!BM1390</f>
        <v>609575.98579644132</v>
      </c>
      <c r="BB54" s="978">
        <f>+Cálculos!BN1390</f>
        <v>609575.98579644132</v>
      </c>
      <c r="BC54" s="978">
        <f>+Cálculos!BO1390</f>
        <v>609575.98579644132</v>
      </c>
      <c r="BD54" s="978">
        <f>+Cálculos!BP1390</f>
        <v>609575.98579644132</v>
      </c>
      <c r="BE54" s="978">
        <f>+Cálculos!BQ1390</f>
        <v>609575.98579644132</v>
      </c>
      <c r="BF54" s="978">
        <f>+Cálculos!BR1390</f>
        <v>609575.98579644132</v>
      </c>
      <c r="BG54" s="978">
        <f>+Cálculos!BS1390</f>
        <v>609575.98579644132</v>
      </c>
      <c r="BH54" s="978">
        <f>+Cálculos!BT1390</f>
        <v>609575.98579644132</v>
      </c>
      <c r="BI54" s="978">
        <f>+Cálculos!BU1390</f>
        <v>609575.98579644132</v>
      </c>
      <c r="BJ54" s="978">
        <f>+Cálculos!BV1390</f>
        <v>609575.98579644132</v>
      </c>
      <c r="BK54" s="977">
        <f t="shared" si="1"/>
        <v>31543912.563131563</v>
      </c>
      <c r="BL54" s="777"/>
      <c r="BM54" s="777"/>
      <c r="BN54" s="777"/>
      <c r="BO54" s="777"/>
      <c r="BP54" s="777"/>
      <c r="BQ54" s="777"/>
    </row>
    <row r="55" spans="1:69" ht="15.6" x14ac:dyDescent="0.3">
      <c r="A55" s="216" t="s">
        <v>823</v>
      </c>
      <c r="B55" s="777"/>
      <c r="C55" s="978">
        <f>+C56</f>
        <v>0</v>
      </c>
      <c r="D55" s="978">
        <f t="shared" ref="D55:BJ55" si="13">+D56</f>
        <v>0</v>
      </c>
      <c r="E55" s="978">
        <f t="shared" si="13"/>
        <v>0</v>
      </c>
      <c r="F55" s="978">
        <f t="shared" si="13"/>
        <v>0</v>
      </c>
      <c r="G55" s="978">
        <f t="shared" si="13"/>
        <v>0</v>
      </c>
      <c r="H55" s="978">
        <f t="shared" si="13"/>
        <v>6419917.9052008009</v>
      </c>
      <c r="I55" s="978">
        <f t="shared" si="13"/>
        <v>1975359.3554464001</v>
      </c>
      <c r="J55" s="978">
        <f t="shared" si="13"/>
        <v>1481519.5165848001</v>
      </c>
      <c r="K55" s="978">
        <f t="shared" si="13"/>
        <v>0</v>
      </c>
      <c r="L55" s="978">
        <f t="shared" si="13"/>
        <v>0</v>
      </c>
      <c r="M55" s="978">
        <f t="shared" si="13"/>
        <v>0</v>
      </c>
      <c r="N55" s="978">
        <f t="shared" si="13"/>
        <v>38519507.431204796</v>
      </c>
      <c r="O55" s="978">
        <f t="shared" si="13"/>
        <v>11852156.132678399</v>
      </c>
      <c r="P55" s="978">
        <f t="shared" si="13"/>
        <v>8889117.0995087977</v>
      </c>
      <c r="Q55" s="978">
        <f t="shared" si="13"/>
        <v>0</v>
      </c>
      <c r="R55" s="978">
        <f t="shared" si="13"/>
        <v>0</v>
      </c>
      <c r="S55" s="978">
        <f t="shared" si="13"/>
        <v>0</v>
      </c>
      <c r="T55" s="978">
        <f t="shared" si="13"/>
        <v>4321856.0991949625</v>
      </c>
      <c r="U55" s="978">
        <f t="shared" si="13"/>
        <v>2593113.6595169776</v>
      </c>
      <c r="V55" s="978">
        <f t="shared" si="13"/>
        <v>1728742.4396779852</v>
      </c>
      <c r="W55" s="978">
        <f t="shared" si="13"/>
        <v>0</v>
      </c>
      <c r="X55" s="978">
        <f t="shared" si="13"/>
        <v>0</v>
      </c>
      <c r="Y55" s="978">
        <f t="shared" si="13"/>
        <v>0</v>
      </c>
      <c r="Z55" s="978">
        <f t="shared" si="13"/>
        <v>34892966.601788081</v>
      </c>
      <c r="AA55" s="978">
        <f t="shared" si="13"/>
        <v>20935779.961072847</v>
      </c>
      <c r="AB55" s="978">
        <f t="shared" si="13"/>
        <v>13957186.640715234</v>
      </c>
      <c r="AC55" s="978">
        <f t="shared" si="13"/>
        <v>0</v>
      </c>
      <c r="AD55" s="978">
        <f t="shared" si="13"/>
        <v>0</v>
      </c>
      <c r="AE55" s="978">
        <f t="shared" si="13"/>
        <v>0</v>
      </c>
      <c r="AF55" s="978">
        <f t="shared" si="13"/>
        <v>2566437.0755761322</v>
      </c>
      <c r="AG55" s="978">
        <f t="shared" si="13"/>
        <v>1283218.5377880661</v>
      </c>
      <c r="AH55" s="978">
        <f t="shared" si="13"/>
        <v>2566437.0755761322</v>
      </c>
      <c r="AI55" s="978">
        <f t="shared" si="13"/>
        <v>0</v>
      </c>
      <c r="AJ55" s="978">
        <f t="shared" si="13"/>
        <v>0</v>
      </c>
      <c r="AK55" s="978">
        <f t="shared" si="13"/>
        <v>0</v>
      </c>
      <c r="AL55" s="978">
        <f t="shared" si="13"/>
        <v>30797244.906913586</v>
      </c>
      <c r="AM55" s="978">
        <f t="shared" si="13"/>
        <v>15398622.453456793</v>
      </c>
      <c r="AN55" s="978">
        <f t="shared" si="13"/>
        <v>30797244.906913586</v>
      </c>
      <c r="AO55" s="978">
        <f t="shared" si="13"/>
        <v>0</v>
      </c>
      <c r="AP55" s="978">
        <f t="shared" si="13"/>
        <v>0</v>
      </c>
      <c r="AQ55" s="978">
        <f t="shared" si="13"/>
        <v>0</v>
      </c>
      <c r="AR55" s="978">
        <f t="shared" si="13"/>
        <v>0</v>
      </c>
      <c r="AS55" s="978">
        <f t="shared" si="13"/>
        <v>0</v>
      </c>
      <c r="AT55" s="978">
        <f t="shared" si="13"/>
        <v>0</v>
      </c>
      <c r="AU55" s="978">
        <f t="shared" si="13"/>
        <v>0</v>
      </c>
      <c r="AV55" s="978">
        <f t="shared" si="13"/>
        <v>0</v>
      </c>
      <c r="AW55" s="978">
        <f t="shared" si="13"/>
        <v>0</v>
      </c>
      <c r="AX55" s="978">
        <f t="shared" si="13"/>
        <v>65567918.780802391</v>
      </c>
      <c r="AY55" s="978">
        <f t="shared" si="13"/>
        <v>0</v>
      </c>
      <c r="AZ55" s="978">
        <f t="shared" si="13"/>
        <v>0</v>
      </c>
      <c r="BA55" s="978">
        <f t="shared" si="13"/>
        <v>0</v>
      </c>
      <c r="BB55" s="978">
        <f t="shared" si="13"/>
        <v>0</v>
      </c>
      <c r="BC55" s="978">
        <f t="shared" si="13"/>
        <v>0</v>
      </c>
      <c r="BD55" s="978">
        <f t="shared" si="13"/>
        <v>0</v>
      </c>
      <c r="BE55" s="978">
        <f t="shared" si="13"/>
        <v>0</v>
      </c>
      <c r="BF55" s="978">
        <f t="shared" si="13"/>
        <v>0</v>
      </c>
      <c r="BG55" s="978">
        <f t="shared" si="13"/>
        <v>0</v>
      </c>
      <c r="BH55" s="978">
        <f t="shared" si="13"/>
        <v>0</v>
      </c>
      <c r="BI55" s="978">
        <f t="shared" si="13"/>
        <v>0</v>
      </c>
      <c r="BJ55" s="978">
        <f t="shared" si="13"/>
        <v>26056639.414124031</v>
      </c>
      <c r="BK55" s="977">
        <f t="shared" si="1"/>
        <v>322600985.99374074</v>
      </c>
      <c r="BL55" s="777"/>
      <c r="BM55" s="777"/>
      <c r="BN55" s="777"/>
      <c r="BO55" s="777"/>
      <c r="BP55" s="777"/>
      <c r="BQ55" s="777"/>
    </row>
    <row r="56" spans="1:69" ht="15.6" x14ac:dyDescent="0.3">
      <c r="A56" s="828" t="s">
        <v>812</v>
      </c>
      <c r="B56" s="777"/>
      <c r="C56" s="978">
        <f>+Cálculos!O1347</f>
        <v>0</v>
      </c>
      <c r="D56" s="978">
        <f>+Cálculos!P1347</f>
        <v>0</v>
      </c>
      <c r="E56" s="978">
        <f>+Cálculos!Q1347</f>
        <v>0</v>
      </c>
      <c r="F56" s="978">
        <f>+Cálculos!R1347</f>
        <v>0</v>
      </c>
      <c r="G56" s="978">
        <f>+Cálculos!S1347</f>
        <v>0</v>
      </c>
      <c r="H56" s="978">
        <f>+Cálculos!T1347</f>
        <v>6419917.9052008009</v>
      </c>
      <c r="I56" s="978">
        <f>+Cálculos!U1347</f>
        <v>1975359.3554464001</v>
      </c>
      <c r="J56" s="978">
        <f>+Cálculos!V1347</f>
        <v>1481519.5165848001</v>
      </c>
      <c r="K56" s="978">
        <f>+Cálculos!W1347</f>
        <v>0</v>
      </c>
      <c r="L56" s="978">
        <f>+Cálculos!X1347</f>
        <v>0</v>
      </c>
      <c r="M56" s="978">
        <f>+Cálculos!Y1347</f>
        <v>0</v>
      </c>
      <c r="N56" s="978">
        <f>+Cálculos!Z1347</f>
        <v>38519507.431204796</v>
      </c>
      <c r="O56" s="978">
        <f>+Cálculos!AA1347</f>
        <v>11852156.132678399</v>
      </c>
      <c r="P56" s="978">
        <f>+Cálculos!AB1347</f>
        <v>8889117.0995087977</v>
      </c>
      <c r="Q56" s="978">
        <f>+Cálculos!AC1347</f>
        <v>0</v>
      </c>
      <c r="R56" s="978">
        <f>+Cálculos!AD1347</f>
        <v>0</v>
      </c>
      <c r="S56" s="978">
        <f>+Cálculos!AE1347</f>
        <v>0</v>
      </c>
      <c r="T56" s="978">
        <f>+Cálculos!AF1347</f>
        <v>4321856.0991949625</v>
      </c>
      <c r="U56" s="978">
        <f>+Cálculos!AG1347</f>
        <v>2593113.6595169776</v>
      </c>
      <c r="V56" s="978">
        <f>+Cálculos!AH1347</f>
        <v>1728742.4396779852</v>
      </c>
      <c r="W56" s="978">
        <f>+Cálculos!AI1347</f>
        <v>0</v>
      </c>
      <c r="X56" s="978">
        <f>+Cálculos!AJ1347</f>
        <v>0</v>
      </c>
      <c r="Y56" s="978">
        <f>+Cálculos!AK1347</f>
        <v>0</v>
      </c>
      <c r="Z56" s="978">
        <f>+Cálculos!AL1347</f>
        <v>34892966.601788081</v>
      </c>
      <c r="AA56" s="978">
        <f>+Cálculos!AM1347</f>
        <v>20935779.961072847</v>
      </c>
      <c r="AB56" s="978">
        <f>+Cálculos!AN1347</f>
        <v>13957186.640715234</v>
      </c>
      <c r="AC56" s="978">
        <f>+Cálculos!AO1347</f>
        <v>0</v>
      </c>
      <c r="AD56" s="978">
        <f>+Cálculos!AP1347</f>
        <v>0</v>
      </c>
      <c r="AE56" s="978">
        <f>+Cálculos!AQ1347</f>
        <v>0</v>
      </c>
      <c r="AF56" s="978">
        <f>+Cálculos!AR1347</f>
        <v>2566437.0755761322</v>
      </c>
      <c r="AG56" s="978">
        <f>+Cálculos!AS1347</f>
        <v>1283218.5377880661</v>
      </c>
      <c r="AH56" s="978">
        <f>+Cálculos!AT1347</f>
        <v>2566437.0755761322</v>
      </c>
      <c r="AI56" s="978">
        <f>+Cálculos!AU1347</f>
        <v>0</v>
      </c>
      <c r="AJ56" s="978">
        <f>+Cálculos!AV1347</f>
        <v>0</v>
      </c>
      <c r="AK56" s="978">
        <f>+Cálculos!AW1347</f>
        <v>0</v>
      </c>
      <c r="AL56" s="978">
        <f>+Cálculos!AX1347</f>
        <v>30797244.906913586</v>
      </c>
      <c r="AM56" s="978">
        <f>+Cálculos!AY1347</f>
        <v>15398622.453456793</v>
      </c>
      <c r="AN56" s="978">
        <f>+Cálculos!AZ1347</f>
        <v>30797244.906913586</v>
      </c>
      <c r="AO56" s="978">
        <f>+Cálculos!BA1347</f>
        <v>0</v>
      </c>
      <c r="AP56" s="978">
        <f>+Cálculos!BB1347</f>
        <v>0</v>
      </c>
      <c r="AQ56" s="978">
        <f>+Cálculos!BC1347</f>
        <v>0</v>
      </c>
      <c r="AR56" s="978">
        <f>+Cálculos!BD1347</f>
        <v>0</v>
      </c>
      <c r="AS56" s="978">
        <f>+Cálculos!BE1347</f>
        <v>0</v>
      </c>
      <c r="AT56" s="978">
        <f>+Cálculos!BF1347</f>
        <v>0</v>
      </c>
      <c r="AU56" s="978">
        <f>+Cálculos!BG1347</f>
        <v>0</v>
      </c>
      <c r="AV56" s="978">
        <f>+Cálculos!BH1347</f>
        <v>0</v>
      </c>
      <c r="AW56" s="978">
        <f>+Cálculos!BI1347</f>
        <v>0</v>
      </c>
      <c r="AX56" s="978">
        <f>+Cálculos!BJ1347</f>
        <v>65567918.780802391</v>
      </c>
      <c r="AY56" s="978">
        <f>+Cálculos!BK1347</f>
        <v>0</v>
      </c>
      <c r="AZ56" s="978">
        <f>+Cálculos!BL1347</f>
        <v>0</v>
      </c>
      <c r="BA56" s="978">
        <f>+Cálculos!BM1347</f>
        <v>0</v>
      </c>
      <c r="BB56" s="978">
        <f>+Cálculos!BN1347</f>
        <v>0</v>
      </c>
      <c r="BC56" s="978">
        <f>+Cálculos!BO1347</f>
        <v>0</v>
      </c>
      <c r="BD56" s="978">
        <f>+Cálculos!BP1347</f>
        <v>0</v>
      </c>
      <c r="BE56" s="978">
        <f>+Cálculos!BQ1347</f>
        <v>0</v>
      </c>
      <c r="BF56" s="978">
        <f>+Cálculos!BR1347</f>
        <v>0</v>
      </c>
      <c r="BG56" s="978">
        <f>+Cálculos!BS1347</f>
        <v>0</v>
      </c>
      <c r="BH56" s="978">
        <f>+Cálculos!BT1347</f>
        <v>0</v>
      </c>
      <c r="BI56" s="978">
        <f>+Cálculos!BU1347</f>
        <v>0</v>
      </c>
      <c r="BJ56" s="978">
        <f>+Cálculos!BV1347</f>
        <v>26056639.414124031</v>
      </c>
      <c r="BK56" s="977">
        <f t="shared" si="1"/>
        <v>322600985.99374074</v>
      </c>
      <c r="BL56" s="777"/>
      <c r="BM56" s="777"/>
      <c r="BN56" s="777"/>
      <c r="BO56" s="777"/>
      <c r="BP56" s="777"/>
      <c r="BQ56" s="777"/>
    </row>
    <row r="57" spans="1:69" ht="15.6" x14ac:dyDescent="0.3">
      <c r="A57" s="412" t="s">
        <v>824</v>
      </c>
      <c r="B57" s="777"/>
      <c r="C57" s="978">
        <f>+Cálculos!O1067+Cálculos!O1324</f>
        <v>0</v>
      </c>
      <c r="D57" s="978">
        <f>+Cálculos!P1067+Cálculos!P1324</f>
        <v>0</v>
      </c>
      <c r="E57" s="978">
        <f>+Cálculos!Q1067+Cálculos!Q1324</f>
        <v>0</v>
      </c>
      <c r="F57" s="978">
        <f>+Cálculos!R1067+Cálculos!R1324</f>
        <v>0</v>
      </c>
      <c r="G57" s="978">
        <f>+Cálculos!S1067+Cálculos!S1324</f>
        <v>0</v>
      </c>
      <c r="H57" s="978">
        <f>+Cálculos!T1067+Cálculos!T1324</f>
        <v>627693.37235404807</v>
      </c>
      <c r="I57" s="978">
        <f>+Cálculos!U1067+Cálculos!U1324</f>
        <v>193136.42226278401</v>
      </c>
      <c r="J57" s="978">
        <f>+Cálculos!V1067+Cálculos!V1324</f>
        <v>144852.31669708798</v>
      </c>
      <c r="K57" s="978">
        <f>+Cálculos!W1067+Cálculos!W1324</f>
        <v>0</v>
      </c>
      <c r="L57" s="978">
        <f>+Cálculos!X1067+Cálculos!X1324</f>
        <v>0</v>
      </c>
      <c r="M57" s="978">
        <f>+Cálculos!Y1067+Cálculos!Y1324</f>
        <v>0</v>
      </c>
      <c r="N57" s="978">
        <f>+Cálculos!Z1067+Cálculos!Z1324</f>
        <v>3766160.2341242875</v>
      </c>
      <c r="O57" s="978">
        <f>+Cálculos!AA1067+Cálculos!AA1324</f>
        <v>1158818.5335767039</v>
      </c>
      <c r="P57" s="978">
        <f>+Cálculos!AB1067+Cálculos!AB1324</f>
        <v>869113.90018252784</v>
      </c>
      <c r="Q57" s="978">
        <f>+Cálculos!AC1067+Cálculos!AC1324</f>
        <v>0</v>
      </c>
      <c r="R57" s="978">
        <f>+Cálculos!AD1067+Cálculos!AD1324</f>
        <v>0</v>
      </c>
      <c r="S57" s="978">
        <f>+Cálculos!AE1067+Cálculos!AE1324</f>
        <v>0</v>
      </c>
      <c r="T57" s="978">
        <f>+Cálculos!AF1067+Cálculos!AF1324</f>
        <v>369739.98905703751</v>
      </c>
      <c r="U57" s="978">
        <f>+Cálculos!AG1067+Cálculos!AG1324</f>
        <v>221843.9934342225</v>
      </c>
      <c r="V57" s="978">
        <f>+Cálculos!AH1067+Cálculos!AH1324</f>
        <v>147895.99562281501</v>
      </c>
      <c r="W57" s="978">
        <f>+Cálculos!AI1067+Cálculos!AI1324</f>
        <v>0</v>
      </c>
      <c r="X57" s="978">
        <f>+Cálculos!AJ1067+Cálculos!AJ1324</f>
        <v>0</v>
      </c>
      <c r="Y57" s="978">
        <f>+Cálculos!AK1067+Cálculos!AK1324</f>
        <v>0</v>
      </c>
      <c r="Z57" s="978">
        <f>+Cálculos!AL1067+Cálculos!AL1324</f>
        <v>2985135.2736885077</v>
      </c>
      <c r="AA57" s="978">
        <f>+Cálculos!AM1067+Cálculos!AM1324</f>
        <v>1791081.1642131046</v>
      </c>
      <c r="AB57" s="978">
        <f>+Cálculos!AN1067+Cálculos!AN1324</f>
        <v>1194054.1094754031</v>
      </c>
      <c r="AC57" s="978">
        <f>+Cálculos!AO1067+Cálculos!AO1324</f>
        <v>0</v>
      </c>
      <c r="AD57" s="978">
        <f>+Cálculos!AP1067+Cálculos!AP1324</f>
        <v>0</v>
      </c>
      <c r="AE57" s="978">
        <f>+Cálculos!AQ1067+Cálculos!AQ1324</f>
        <v>0</v>
      </c>
      <c r="AF57" s="978">
        <f>+Cálculos!AR1067+Cálculos!AR1324</f>
        <v>206119.22164895717</v>
      </c>
      <c r="AG57" s="978">
        <f>+Cálculos!AS1067+Cálculos!AS1324</f>
        <v>103059.61082447859</v>
      </c>
      <c r="AH57" s="978">
        <f>+Cálculos!AT1067+Cálculos!AT1324</f>
        <v>206119.22164895717</v>
      </c>
      <c r="AI57" s="978">
        <f>+Cálculos!AU1067+Cálculos!AU1324</f>
        <v>0</v>
      </c>
      <c r="AJ57" s="978">
        <f>+Cálculos!AV1067+Cálculos!AV1324</f>
        <v>0</v>
      </c>
      <c r="AK57" s="978">
        <f>+Cálculos!AW1067+Cálculos!AW1324</f>
        <v>0</v>
      </c>
      <c r="AL57" s="978">
        <f>+Cálculos!AX1067+Cálculos!AX1324</f>
        <v>2473430.6597874858</v>
      </c>
      <c r="AM57" s="978">
        <f>+Cálculos!AY1067+Cálculos!AY1324</f>
        <v>1236715.3298937429</v>
      </c>
      <c r="AN57" s="978">
        <f>+Cálculos!AZ1067+Cálculos!AZ1324</f>
        <v>2473430.6597874858</v>
      </c>
      <c r="AO57" s="978">
        <f>+Cálculos!BA1067+Cálculos!BA1324</f>
        <v>0</v>
      </c>
      <c r="AP57" s="978">
        <f>+Cálculos!BB1067+Cálculos!BB1324</f>
        <v>0</v>
      </c>
      <c r="AQ57" s="978">
        <f>+Cálculos!BC1067+Cálculos!BC1324</f>
        <v>0</v>
      </c>
      <c r="AR57" s="978">
        <f>+Cálculos!BD1067+Cálculos!BD1324</f>
        <v>0</v>
      </c>
      <c r="AS57" s="978">
        <f>+Cálculos!BE1067+Cálculos!BE1324</f>
        <v>0</v>
      </c>
      <c r="AT57" s="978">
        <f>+Cálculos!BF1067+Cálculos!BF1324</f>
        <v>0</v>
      </c>
      <c r="AU57" s="978">
        <f>+Cálculos!BG1067+Cálculos!BG1324</f>
        <v>0</v>
      </c>
      <c r="AV57" s="978">
        <f>+Cálculos!BH1067+Cálculos!BH1324</f>
        <v>0</v>
      </c>
      <c r="AW57" s="978">
        <f>+Cálculos!BI1067+Cálculos!BI1324</f>
        <v>0</v>
      </c>
      <c r="AX57" s="978">
        <f>+Cálculos!BJ1067+Cálculos!BJ1324</f>
        <v>7370611.9332331195</v>
      </c>
      <c r="AY57" s="978">
        <f>+Cálculos!BK1067+Cálculos!BK1324</f>
        <v>0</v>
      </c>
      <c r="AZ57" s="978">
        <f>+Cálculos!BL1067+Cálculos!BL1324</f>
        <v>0</v>
      </c>
      <c r="BA57" s="978">
        <f>+Cálculos!BM1067+Cálculos!BM1324</f>
        <v>0</v>
      </c>
      <c r="BB57" s="978">
        <f>+Cálculos!BN1067+Cálculos!BN1324</f>
        <v>0</v>
      </c>
      <c r="BC57" s="978">
        <f>+Cálculos!BO1067+Cálculos!BO1324</f>
        <v>0</v>
      </c>
      <c r="BD57" s="978">
        <f>+Cálculos!BP1067+Cálculos!BP1324</f>
        <v>0</v>
      </c>
      <c r="BE57" s="978">
        <f>+Cálculos!BQ1067+Cálculos!BQ1324</f>
        <v>0</v>
      </c>
      <c r="BF57" s="978">
        <f>+Cálculos!BR1067+Cálculos!BR1324</f>
        <v>0</v>
      </c>
      <c r="BG57" s="978">
        <f>+Cálculos!BS1067+Cálculos!BS1324</f>
        <v>0</v>
      </c>
      <c r="BH57" s="978">
        <f>+Cálculos!BT1067+Cálculos!BT1324</f>
        <v>0</v>
      </c>
      <c r="BI57" s="978">
        <f>+Cálculos!BU1067+Cálculos!BU1324</f>
        <v>0</v>
      </c>
      <c r="BJ57" s="978">
        <f>+Cálculos!BV1067+Cálculos!BV1324</f>
        <v>2069949.9335361207</v>
      </c>
      <c r="BK57" s="977">
        <f t="shared" si="1"/>
        <v>29608961.875048876</v>
      </c>
      <c r="BL57" s="777"/>
      <c r="BM57" s="777"/>
      <c r="BN57" s="777"/>
      <c r="BO57" s="777"/>
      <c r="BP57" s="777"/>
      <c r="BQ57" s="777"/>
    </row>
    <row r="58" spans="1:69" ht="16.2" thickBot="1" x14ac:dyDescent="0.35">
      <c r="A58" s="412"/>
      <c r="B58" s="777"/>
      <c r="C58" s="978"/>
      <c r="D58" s="978"/>
      <c r="E58" s="978"/>
      <c r="F58" s="978"/>
      <c r="G58" s="978"/>
      <c r="H58" s="978"/>
      <c r="I58" s="978"/>
      <c r="J58" s="978"/>
      <c r="K58" s="978"/>
      <c r="L58" s="978"/>
      <c r="M58" s="978"/>
      <c r="N58" s="978"/>
      <c r="O58" s="978"/>
      <c r="P58" s="978"/>
      <c r="Q58" s="978"/>
      <c r="R58" s="978"/>
      <c r="S58" s="978"/>
      <c r="T58" s="978"/>
      <c r="U58" s="978"/>
      <c r="V58" s="978"/>
      <c r="W58" s="978"/>
      <c r="X58" s="978"/>
      <c r="Y58" s="978"/>
      <c r="Z58" s="978"/>
      <c r="AA58" s="978"/>
      <c r="AB58" s="978"/>
      <c r="AC58" s="978"/>
      <c r="AD58" s="978"/>
      <c r="AE58" s="978"/>
      <c r="AF58" s="978"/>
      <c r="AG58" s="978"/>
      <c r="AH58" s="978"/>
      <c r="AI58" s="978"/>
      <c r="AJ58" s="978"/>
      <c r="AK58" s="978"/>
      <c r="AL58" s="978"/>
      <c r="AM58" s="978"/>
      <c r="AN58" s="978"/>
      <c r="AO58" s="978"/>
      <c r="AP58" s="978"/>
      <c r="AQ58" s="978"/>
      <c r="AR58" s="978"/>
      <c r="AS58" s="978"/>
      <c r="AT58" s="978"/>
      <c r="AU58" s="978"/>
      <c r="AV58" s="978"/>
      <c r="AW58" s="978"/>
      <c r="AX58" s="978"/>
      <c r="AY58" s="978"/>
      <c r="AZ58" s="978"/>
      <c r="BA58" s="978"/>
      <c r="BB58" s="978"/>
      <c r="BC58" s="978"/>
      <c r="BD58" s="978"/>
      <c r="BE58" s="978"/>
      <c r="BF58" s="978"/>
      <c r="BG58" s="978"/>
      <c r="BH58" s="978"/>
      <c r="BI58" s="978"/>
      <c r="BJ58" s="978"/>
      <c r="BK58" s="977">
        <f t="shared" si="1"/>
        <v>0</v>
      </c>
      <c r="BL58" s="777"/>
      <c r="BM58" s="777"/>
      <c r="BN58" s="777"/>
      <c r="BO58" s="777"/>
      <c r="BP58" s="777"/>
      <c r="BQ58" s="777"/>
    </row>
    <row r="59" spans="1:69" ht="16.2" thickBot="1" x14ac:dyDescent="0.35">
      <c r="A59" s="840" t="s">
        <v>860</v>
      </c>
      <c r="B59" s="777"/>
      <c r="C59" s="979">
        <f>+Cálculos!O1574</f>
        <v>0</v>
      </c>
      <c r="D59" s="979">
        <f>+Cálculos!P1574</f>
        <v>15238784.791854028</v>
      </c>
      <c r="E59" s="979">
        <f>+Cálculos!Q1574</f>
        <v>15604607.981360966</v>
      </c>
      <c r="F59" s="979">
        <f>+Cálculos!R1574</f>
        <v>11918836.827540107</v>
      </c>
      <c r="G59" s="979">
        <f>+Cálculos!S1574</f>
        <v>6563888.8995165359</v>
      </c>
      <c r="H59" s="979">
        <f>+Cálculos!T1574</f>
        <v>17118397.257851195</v>
      </c>
      <c r="I59" s="979">
        <f>+Cálculos!U1574</f>
        <v>36553805.934776239</v>
      </c>
      <c r="J59" s="979">
        <f>+Cálculos!V1574</f>
        <v>18780773.211798493</v>
      </c>
      <c r="K59" s="979">
        <f>+Cálculos!W1574</f>
        <v>9830203.714848863</v>
      </c>
      <c r="L59" s="979">
        <f>+Cálculos!X1574</f>
        <v>13716555.150809184</v>
      </c>
      <c r="M59" s="979">
        <f>+Cálculos!Y1574</f>
        <v>15896230.19232673</v>
      </c>
      <c r="N59" s="979">
        <f>+Cálculos!Z1574</f>
        <v>17025571.910398051</v>
      </c>
      <c r="O59" s="979">
        <f>+Cálculos!AA1574</f>
        <v>41006016.33030533</v>
      </c>
      <c r="P59" s="979">
        <f>+Cálculos!AB1574</f>
        <v>29549789.410781641</v>
      </c>
      <c r="Q59" s="979">
        <f>+Cálculos!AC1574</f>
        <v>25986078.007183686</v>
      </c>
      <c r="R59" s="979">
        <f>+Cálculos!AD1574</f>
        <v>29626274.259650283</v>
      </c>
      <c r="S59" s="979">
        <f>+Cálculos!AE1574</f>
        <v>16463262.636320462</v>
      </c>
      <c r="T59" s="979">
        <f>+Cálculos!AF1574</f>
        <v>30529114.277709283</v>
      </c>
      <c r="U59" s="979">
        <f>+Cálculos!AG1574</f>
        <v>37498205.800449789</v>
      </c>
      <c r="V59" s="979">
        <f>+Cálculos!AH1574</f>
        <v>39126312.028641924</v>
      </c>
      <c r="W59" s="979">
        <f>+Cálculos!AI1574</f>
        <v>25958625.070575558</v>
      </c>
      <c r="X59" s="979">
        <f>+Cálculos!AJ1574</f>
        <v>26796537.638920121</v>
      </c>
      <c r="Y59" s="979">
        <f>+Cálculos!AK1574</f>
        <v>24667610.859199058</v>
      </c>
      <c r="Z59" s="979">
        <f>+Cálculos!AL1574</f>
        <v>46972263.345176816</v>
      </c>
      <c r="AA59" s="979">
        <f>+Cálculos!AM1574</f>
        <v>46448674.971263789</v>
      </c>
      <c r="AB59" s="979">
        <f>+Cálculos!AN1574</f>
        <v>38693173.768586338</v>
      </c>
      <c r="AC59" s="979">
        <f>+Cálculos!AO1574</f>
        <v>22924644.799797304</v>
      </c>
      <c r="AD59" s="979">
        <f>+Cálculos!AP1574</f>
        <v>24480279.186345473</v>
      </c>
      <c r="AE59" s="979">
        <f>+Cálculos!AQ1574</f>
        <v>15709967.115546605</v>
      </c>
      <c r="AF59" s="979">
        <f>+Cálculos!AR1574</f>
        <v>31700027.305214688</v>
      </c>
      <c r="AG59" s="979">
        <f>+Cálculos!AS1574</f>
        <v>42697631.16750706</v>
      </c>
      <c r="AH59" s="979">
        <f>+Cálculos!AT1574</f>
        <v>38866537.846666157</v>
      </c>
      <c r="AI59" s="979">
        <f>+Cálculos!AU1574</f>
        <v>22413971.78716113</v>
      </c>
      <c r="AJ59" s="979">
        <f>+Cálculos!AV1574</f>
        <v>27203450.447626151</v>
      </c>
      <c r="AK59" s="979">
        <f>+Cálculos!AW1574</f>
        <v>23049630.921414014</v>
      </c>
      <c r="AL59" s="979">
        <f>+Cálculos!AX1574</f>
        <v>39435804.228525251</v>
      </c>
      <c r="AM59" s="979">
        <f>+Cálculos!AY1574</f>
        <v>50981359.671487518</v>
      </c>
      <c r="AN59" s="979">
        <f>+Cálculos!AZ1574</f>
        <v>34013204.595584705</v>
      </c>
      <c r="AO59" s="979">
        <f>+Cálculos!BA1574</f>
        <v>25925361.266022652</v>
      </c>
      <c r="AP59" s="979">
        <f>+Cálculos!BB1574</f>
        <v>28861679.993207388</v>
      </c>
      <c r="AQ59" s="979">
        <f>+Cálculos!BC1574</f>
        <v>18393008.130606566</v>
      </c>
      <c r="AR59" s="979">
        <f>+Cálculos!BD1574</f>
        <v>32840966.125661857</v>
      </c>
      <c r="AS59" s="979">
        <f>+Cálculos!BE1574</f>
        <v>36369339.926372781</v>
      </c>
      <c r="AT59" s="979">
        <f>+Cálculos!BF1574</f>
        <v>27377065.797728401</v>
      </c>
      <c r="AU59" s="979">
        <f>+Cálculos!BG1574</f>
        <v>17313992.983045511</v>
      </c>
      <c r="AV59" s="979">
        <f>+Cálculos!BH1574</f>
        <v>15647643.482803881</v>
      </c>
      <c r="AW59" s="979">
        <f>+Cálculos!BI1574</f>
        <v>21321677.054300547</v>
      </c>
      <c r="AX59" s="979">
        <f>+Cálculos!BJ1574</f>
        <v>34987478.688399389</v>
      </c>
      <c r="AY59" s="979">
        <f>+Cálculos!BK1574</f>
        <v>46475980.627984136</v>
      </c>
      <c r="AZ59" s="979">
        <f>+Cálculos!BL1574</f>
        <v>24158442.257662632</v>
      </c>
      <c r="BA59" s="979">
        <f>+Cálculos!BM1574</f>
        <v>25601137.035060726</v>
      </c>
      <c r="BB59" s="979">
        <f>+Cálculos!BN1574</f>
        <v>24244679.421030805</v>
      </c>
      <c r="BC59" s="979">
        <f>+Cálculos!BO1574</f>
        <v>15514415.65634504</v>
      </c>
      <c r="BD59" s="979">
        <f>+Cálculos!BP1574</f>
        <v>34908712.226767093</v>
      </c>
      <c r="BE59" s="979">
        <f>+Cálculos!BQ1574</f>
        <v>32363542.058506116</v>
      </c>
      <c r="BF59" s="979">
        <f>+Cálculos!BR1574</f>
        <v>35421971.170164116</v>
      </c>
      <c r="BG59" s="979">
        <f>+Cálculos!BS1574</f>
        <v>21974193.175800897</v>
      </c>
      <c r="BH59" s="979">
        <f>+Cálculos!BT1574</f>
        <v>32773632.134971134</v>
      </c>
      <c r="BI59" s="979">
        <f>+Cálculos!BU1574</f>
        <v>29863207.227031827</v>
      </c>
      <c r="BJ59" s="979">
        <f>+Cálculos!BV1574</f>
        <v>39661156.904951163</v>
      </c>
      <c r="BK59" s="977">
        <f t="shared" si="1"/>
        <v>1633045386.6951447</v>
      </c>
      <c r="BL59" s="777"/>
      <c r="BM59" s="777"/>
      <c r="BN59" s="777"/>
      <c r="BO59" s="777"/>
      <c r="BP59" s="777"/>
      <c r="BQ59" s="777"/>
    </row>
    <row r="60" spans="1:69" ht="16.2" thickBot="1" x14ac:dyDescent="0.35">
      <c r="A60" s="412"/>
      <c r="B60" s="777"/>
      <c r="C60" s="978"/>
      <c r="D60" s="978"/>
      <c r="E60" s="978"/>
      <c r="F60" s="978"/>
      <c r="G60" s="978"/>
      <c r="H60" s="978"/>
      <c r="I60" s="978"/>
      <c r="J60" s="978"/>
      <c r="K60" s="978"/>
      <c r="L60" s="978"/>
      <c r="M60" s="978"/>
      <c r="N60" s="978"/>
      <c r="O60" s="978"/>
      <c r="P60" s="978"/>
      <c r="Q60" s="978"/>
      <c r="R60" s="978"/>
      <c r="S60" s="978"/>
      <c r="T60" s="978"/>
      <c r="U60" s="978"/>
      <c r="V60" s="978"/>
      <c r="W60" s="978"/>
      <c r="X60" s="978"/>
      <c r="Y60" s="978"/>
      <c r="Z60" s="978"/>
      <c r="AA60" s="978"/>
      <c r="AB60" s="978"/>
      <c r="AC60" s="978"/>
      <c r="AD60" s="978"/>
      <c r="AE60" s="978"/>
      <c r="AF60" s="978"/>
      <c r="AG60" s="978"/>
      <c r="AH60" s="978"/>
      <c r="AI60" s="978"/>
      <c r="AJ60" s="978"/>
      <c r="AK60" s="978"/>
      <c r="AL60" s="978"/>
      <c r="AM60" s="978"/>
      <c r="AN60" s="978"/>
      <c r="AO60" s="978"/>
      <c r="AP60" s="978"/>
      <c r="AQ60" s="978"/>
      <c r="AR60" s="978"/>
      <c r="AS60" s="978"/>
      <c r="AT60" s="978"/>
      <c r="AU60" s="978"/>
      <c r="AV60" s="978"/>
      <c r="AW60" s="978"/>
      <c r="AX60" s="978"/>
      <c r="AY60" s="978"/>
      <c r="AZ60" s="978"/>
      <c r="BA60" s="978"/>
      <c r="BB60" s="978"/>
      <c r="BC60" s="978"/>
      <c r="BD60" s="978"/>
      <c r="BE60" s="978"/>
      <c r="BF60" s="978"/>
      <c r="BG60" s="978"/>
      <c r="BH60" s="978"/>
      <c r="BI60" s="978"/>
      <c r="BJ60" s="978"/>
      <c r="BK60" s="977">
        <f t="shared" si="1"/>
        <v>0</v>
      </c>
      <c r="BL60" s="777"/>
      <c r="BM60" s="777"/>
      <c r="BN60" s="777"/>
      <c r="BO60" s="777"/>
      <c r="BP60" s="777"/>
      <c r="BQ60" s="777"/>
    </row>
    <row r="61" spans="1:69" ht="16.2" thickBot="1" x14ac:dyDescent="0.35">
      <c r="A61" s="840" t="s">
        <v>861</v>
      </c>
      <c r="B61" s="777"/>
      <c r="C61" s="979">
        <f>+Assets!DF171</f>
        <v>0</v>
      </c>
      <c r="D61" s="979">
        <f>+Assets!DG171</f>
        <v>44432999.150412798</v>
      </c>
      <c r="E61" s="979">
        <f>+Assets!DH171</f>
        <v>34727449.783073723</v>
      </c>
      <c r="F61" s="979">
        <f>+Assets!DI171</f>
        <v>32379363.353965003</v>
      </c>
      <c r="G61" s="979">
        <f>+Assets!DJ171</f>
        <v>27963033.302995466</v>
      </c>
      <c r="H61" s="979">
        <f>+Assets!DK171</f>
        <v>40474847.283454016</v>
      </c>
      <c r="I61" s="979">
        <f>+Assets!DL171</f>
        <v>57354736.214754485</v>
      </c>
      <c r="J61" s="979">
        <f>+Assets!DM171</f>
        <v>49114706.294094302</v>
      </c>
      <c r="K61" s="979">
        <f>+Assets!DN171</f>
        <v>34575775.61778675</v>
      </c>
      <c r="L61" s="979">
        <f>+Assets!DO171</f>
        <v>38068986.134679534</v>
      </c>
      <c r="M61" s="979">
        <f>+Assets!DP171</f>
        <v>44022613.941778898</v>
      </c>
      <c r="N61" s="979">
        <f>+Assets!DQ171</f>
        <v>46531522.637624756</v>
      </c>
      <c r="O61" s="979">
        <f>+Assets!DR171</f>
        <v>76879826.285380304</v>
      </c>
      <c r="P61" s="979">
        <f>+Assets!DS171</f>
        <v>54390152.553129084</v>
      </c>
      <c r="Q61" s="979">
        <f>+Assets!DT171</f>
        <v>44165130.474496506</v>
      </c>
      <c r="R61" s="979">
        <f>+Assets!DU171</f>
        <v>41805050.837334521</v>
      </c>
      <c r="S61" s="979">
        <f>+Assets!DV171</f>
        <v>37138971.118028805</v>
      </c>
      <c r="T61" s="979">
        <f>+Assets!DW171</f>
        <v>50252211.884976268</v>
      </c>
      <c r="U61" s="979">
        <f>+Assets!DX171</f>
        <v>67816484.472155765</v>
      </c>
      <c r="V61" s="979">
        <f>+Assets!DY171</f>
        <v>59277865.683107488</v>
      </c>
      <c r="W61" s="979">
        <f>+Assets!DZ171</f>
        <v>44026036.78670346</v>
      </c>
      <c r="X61" s="979">
        <f>+Assets!EA171</f>
        <v>47754172.613921545</v>
      </c>
      <c r="Y61" s="979">
        <f>+Assets!EB171</f>
        <v>53879343.095052533</v>
      </c>
      <c r="Z61" s="979">
        <f>+Assets!EC171</f>
        <v>56573362.482237339</v>
      </c>
      <c r="AA61" s="979">
        <f>+Assets!ED171</f>
        <v>88168498.029256701</v>
      </c>
      <c r="AB61" s="979">
        <f>+Assets!EE171</f>
        <v>58205827.409487195</v>
      </c>
      <c r="AC61" s="979">
        <f>+Assets!EF171</f>
        <v>48416884.822299585</v>
      </c>
      <c r="AD61" s="979">
        <f>+Assets!EG171</f>
        <v>45183049.979048111</v>
      </c>
      <c r="AE61" s="979">
        <f>+Assets!EH171</f>
        <v>41378154.917489171</v>
      </c>
      <c r="AF61" s="979">
        <f>+Assets!EI171</f>
        <v>53916064.505000949</v>
      </c>
      <c r="AG61" s="979">
        <f>+Assets!EJ171</f>
        <v>72949046.013972357</v>
      </c>
      <c r="AH61" s="979">
        <f>+Assets!EK171</f>
        <v>63301361.413115963</v>
      </c>
      <c r="AI61" s="979">
        <f>+Assets!EL171</f>
        <v>48444839.850007623</v>
      </c>
      <c r="AJ61" s="979">
        <f>+Assets!EM171</f>
        <v>51405631.960824303</v>
      </c>
      <c r="AK61" s="979">
        <f>+Assets!EN171</f>
        <v>58578028.082935035</v>
      </c>
      <c r="AL61" s="979">
        <f>+Assets!EO171</f>
        <v>60443060.276223511</v>
      </c>
      <c r="AM61" s="979">
        <f>+Assets!EP171</f>
        <v>93950097.247883767</v>
      </c>
      <c r="AN61" s="979">
        <f>+Assets!EQ171</f>
        <v>58510048.62389309</v>
      </c>
      <c r="AO61" s="979">
        <f>+Assets!ER171</f>
        <v>48500523.107987389</v>
      </c>
      <c r="AP61" s="979">
        <f>+Assets!ES171</f>
        <v>45310815.381468773</v>
      </c>
      <c r="AQ61" s="979">
        <f>+Assets!ET171</f>
        <v>41462963.136106245</v>
      </c>
      <c r="AR61" s="979">
        <f>+Assets!EU171</f>
        <v>54163560.551121719</v>
      </c>
      <c r="AS61" s="979">
        <f>+Assets!EV171</f>
        <v>73369253.23773241</v>
      </c>
      <c r="AT61" s="979">
        <f>+Assets!EW171</f>
        <v>63697841.760014445</v>
      </c>
      <c r="AU61" s="979">
        <f>+Assets!EX171</f>
        <v>48609577.311677918</v>
      </c>
      <c r="AV61" s="979">
        <f>+Assets!EY171</f>
        <v>51647603.284948781</v>
      </c>
      <c r="AW61" s="979">
        <f>+Assets!EZ171</f>
        <v>58854111.384218223</v>
      </c>
      <c r="AX61" s="979">
        <f>+Assets!FA171</f>
        <v>60773602.840865865</v>
      </c>
      <c r="AY61" s="979">
        <f>+Assets!FB171</f>
        <v>94659275.219223917</v>
      </c>
      <c r="AZ61" s="979">
        <f>+Assets!FC171</f>
        <v>60674563.060297459</v>
      </c>
      <c r="BA61" s="979">
        <f>+Assets!FD171</f>
        <v>50226590.609218188</v>
      </c>
      <c r="BB61" s="979">
        <f>+Assets!FE171</f>
        <v>46969877.858314186</v>
      </c>
      <c r="BC61" s="979">
        <f>+Assets!FF171</f>
        <v>42939634.458927706</v>
      </c>
      <c r="BD61" s="979">
        <f>+Assets!FG171</f>
        <v>56158829.855759524</v>
      </c>
      <c r="BE61" s="979">
        <f>+Assets!FH171</f>
        <v>76061749.636795253</v>
      </c>
      <c r="BF61" s="979">
        <f>+Assets!FI171</f>
        <v>66060944.344417498</v>
      </c>
      <c r="BG61" s="979">
        <f>+Assets!FJ171</f>
        <v>50350620.556587495</v>
      </c>
      <c r="BH61" s="979">
        <f>+Assets!FK171</f>
        <v>53554125.478320032</v>
      </c>
      <c r="BI61" s="979">
        <f>+Assets!FL171</f>
        <v>60981925.383514456</v>
      </c>
      <c r="BJ61" s="979">
        <f>+Assets!FM171</f>
        <v>63020589.371559255</v>
      </c>
      <c r="BK61" s="977">
        <f t="shared" si="1"/>
        <v>3194503812.9616575</v>
      </c>
      <c r="BL61" s="777"/>
      <c r="BM61" s="777"/>
      <c r="BN61" s="777"/>
      <c r="BO61" s="777"/>
      <c r="BP61" s="777"/>
      <c r="BQ61" s="777"/>
    </row>
    <row r="62" spans="1:69" ht="16.2" thickBot="1" x14ac:dyDescent="0.35">
      <c r="A62" s="412"/>
      <c r="B62" s="777"/>
      <c r="C62" s="978"/>
      <c r="D62" s="978"/>
      <c r="E62" s="978"/>
      <c r="F62" s="978"/>
      <c r="G62" s="978"/>
      <c r="H62" s="978"/>
      <c r="I62" s="978"/>
      <c r="J62" s="978"/>
      <c r="K62" s="978"/>
      <c r="L62" s="978"/>
      <c r="M62" s="978"/>
      <c r="N62" s="978"/>
      <c r="O62" s="978"/>
      <c r="P62" s="978"/>
      <c r="Q62" s="978"/>
      <c r="R62" s="978"/>
      <c r="S62" s="978"/>
      <c r="T62" s="978"/>
      <c r="U62" s="978"/>
      <c r="V62" s="978"/>
      <c r="W62" s="978"/>
      <c r="X62" s="978"/>
      <c r="Y62" s="978"/>
      <c r="Z62" s="978"/>
      <c r="AA62" s="978"/>
      <c r="AB62" s="978"/>
      <c r="AC62" s="978"/>
      <c r="AD62" s="978"/>
      <c r="AE62" s="978"/>
      <c r="AF62" s="978"/>
      <c r="AG62" s="978"/>
      <c r="AH62" s="978"/>
      <c r="AI62" s="978"/>
      <c r="AJ62" s="978"/>
      <c r="AK62" s="978"/>
      <c r="AL62" s="978"/>
      <c r="AM62" s="978"/>
      <c r="AN62" s="978"/>
      <c r="AO62" s="978"/>
      <c r="AP62" s="978"/>
      <c r="AQ62" s="978"/>
      <c r="AR62" s="978"/>
      <c r="AS62" s="978"/>
      <c r="AT62" s="978"/>
      <c r="AU62" s="978"/>
      <c r="AV62" s="978"/>
      <c r="AW62" s="978"/>
      <c r="AX62" s="978"/>
      <c r="AY62" s="978"/>
      <c r="AZ62" s="978"/>
      <c r="BA62" s="978"/>
      <c r="BB62" s="978"/>
      <c r="BC62" s="978"/>
      <c r="BD62" s="978"/>
      <c r="BE62" s="978"/>
      <c r="BF62" s="978"/>
      <c r="BG62" s="978"/>
      <c r="BH62" s="978"/>
      <c r="BI62" s="978"/>
      <c r="BJ62" s="978"/>
      <c r="BK62" s="977">
        <f t="shared" si="1"/>
        <v>0</v>
      </c>
      <c r="BL62" s="777"/>
      <c r="BM62" s="777"/>
      <c r="BN62" s="777"/>
      <c r="BO62" s="777"/>
      <c r="BP62" s="777"/>
      <c r="BQ62" s="777"/>
    </row>
    <row r="63" spans="1:69" ht="16.2" thickBot="1" x14ac:dyDescent="0.35">
      <c r="A63" s="962" t="s">
        <v>862</v>
      </c>
      <c r="B63" s="777"/>
      <c r="C63" s="979">
        <f>+Cálculos!O1553</f>
        <v>392128044.12977058</v>
      </c>
      <c r="D63" s="979">
        <f>+Cálculos!P1553</f>
        <v>367365385.26322335</v>
      </c>
      <c r="E63" s="979">
        <f>+Cálculos!Q1553</f>
        <v>426001690.88571155</v>
      </c>
      <c r="F63" s="979">
        <f>+Cálculos!R1553</f>
        <v>352437703.61451828</v>
      </c>
      <c r="G63" s="979">
        <f>+Cálculos!S1553</f>
        <v>794589625.00518751</v>
      </c>
      <c r="H63" s="979">
        <f>+Cálculos!T1553</f>
        <v>1132817105.2462277</v>
      </c>
      <c r="I63" s="979">
        <f>+Cálculos!U1553</f>
        <v>594718789.97612381</v>
      </c>
      <c r="J63" s="979">
        <f>+Cálculos!V1553</f>
        <v>322832148.29349679</v>
      </c>
      <c r="K63" s="979">
        <f>+Cálculos!W1553</f>
        <v>595828212.92851102</v>
      </c>
      <c r="L63" s="979">
        <f>+Cálculos!X1553</f>
        <v>743390275.76969016</v>
      </c>
      <c r="M63" s="979">
        <f>+Cálculos!Y1553</f>
        <v>738339291.70828915</v>
      </c>
      <c r="N63" s="979">
        <f>+Cálculos!Z1553</f>
        <v>1616635184.5953455</v>
      </c>
      <c r="O63" s="979">
        <f>+Cálculos!AA1553</f>
        <v>525728663.70454103</v>
      </c>
      <c r="P63" s="979">
        <f>+Cálculos!AB1553</f>
        <v>495425446.3246094</v>
      </c>
      <c r="Q63" s="979">
        <f>+Cálculos!AC1553</f>
        <v>573034833.67890704</v>
      </c>
      <c r="R63" s="979">
        <f>+Cálculos!AD1553</f>
        <v>478108538.74416018</v>
      </c>
      <c r="S63" s="979">
        <f>+Cálculos!AE1553</f>
        <v>970412162.05775237</v>
      </c>
      <c r="T63" s="979">
        <f>+Cálculos!AF1553</f>
        <v>1328881771.6095726</v>
      </c>
      <c r="U63" s="979">
        <f>+Cálculos!AG1553</f>
        <v>727259610.21118879</v>
      </c>
      <c r="V63" s="979">
        <f>+Cálculos!AH1553</f>
        <v>446018930.67915368</v>
      </c>
      <c r="W63" s="979">
        <f>+Cálculos!AI1553</f>
        <v>734436974.80914927</v>
      </c>
      <c r="X63" s="979">
        <f>+Cálculos!AJ1553</f>
        <v>900200617.83976066</v>
      </c>
      <c r="Y63" s="979">
        <f>+Cálculos!AK1553</f>
        <v>897423526.08972502</v>
      </c>
      <c r="Z63" s="979">
        <f>+Cálculos!AL1553</f>
        <v>1851582265.2538853</v>
      </c>
      <c r="AA63" s="979">
        <f>+Cálculos!AM1553</f>
        <v>414999121.90843058</v>
      </c>
      <c r="AB63" s="979">
        <f>+Cálculos!AN1553</f>
        <v>563726812.39975774</v>
      </c>
      <c r="AC63" s="979">
        <f>+Cálculos!AO1553</f>
        <v>541829115.73569751</v>
      </c>
      <c r="AD63" s="979">
        <f>+Cálculos!AP1553</f>
        <v>556173225.84347856</v>
      </c>
      <c r="AE63" s="979">
        <f>+Cálculos!AQ1553</f>
        <v>1008865345.2291626</v>
      </c>
      <c r="AF63" s="979">
        <f>+Cálculos!AR1553</f>
        <v>1409552696.1770723</v>
      </c>
      <c r="AG63" s="979">
        <f>+Cálculos!AS1553</f>
        <v>781659167.43400443</v>
      </c>
      <c r="AH63" s="979">
        <f>+Cálculos!AT1553</f>
        <v>517878023.7363835</v>
      </c>
      <c r="AI63" s="979">
        <f>+Cálculos!AU1553</f>
        <v>785897839.7478807</v>
      </c>
      <c r="AJ63" s="979">
        <f>+Cálculos!AV1553</f>
        <v>982258055.05071223</v>
      </c>
      <c r="AK63" s="979">
        <f>+Cálculos!AW1553</f>
        <v>941084119.36987662</v>
      </c>
      <c r="AL63" s="979">
        <f>+Cálculos!AX1553</f>
        <v>1942051394.9979577</v>
      </c>
      <c r="AM63" s="979">
        <f>+Cálculos!AY1553</f>
        <v>401199560.6823836</v>
      </c>
      <c r="AN63" s="979">
        <f>+Cálculos!AZ1553</f>
        <v>553338132.55689585</v>
      </c>
      <c r="AO63" s="979">
        <f>+Cálculos!BA1553</f>
        <v>574381667.37489545</v>
      </c>
      <c r="AP63" s="979">
        <f>+Cálculos!BB1553</f>
        <v>549790166.64363027</v>
      </c>
      <c r="AQ63" s="979">
        <f>+Cálculos!BC1553</f>
        <v>1031367704.1249586</v>
      </c>
      <c r="AR63" s="979">
        <f>+Cálculos!BD1553</f>
        <v>1432272541.0537844</v>
      </c>
      <c r="AS63" s="979">
        <f>+Cálculos!BE1553</f>
        <v>782789013.5399853</v>
      </c>
      <c r="AT63" s="979">
        <f>+Cálculos!BF1553</f>
        <v>504150770.29816151</v>
      </c>
      <c r="AU63" s="979">
        <f>+Cálculos!BG1553</f>
        <v>790667923.65469825</v>
      </c>
      <c r="AV63" s="979">
        <f>+Cálculos!BH1553</f>
        <v>993024290.68395412</v>
      </c>
      <c r="AW63" s="979">
        <f>+Cálculos!BI1553</f>
        <v>950711732.81855893</v>
      </c>
      <c r="AX63" s="979">
        <f>+Cálculos!BJ1553</f>
        <v>1990457563.5763297</v>
      </c>
      <c r="AY63" s="979">
        <f>+Cálculos!BK1553</f>
        <v>363523252.36485434</v>
      </c>
      <c r="AZ63" s="979">
        <f>+Cálculos!BL1553</f>
        <v>575411962.86549509</v>
      </c>
      <c r="BA63" s="979">
        <f>+Cálculos!BM1553</f>
        <v>606505069.61077619</v>
      </c>
      <c r="BB63" s="979">
        <f>+Cálculos!BN1553</f>
        <v>568785458.30370533</v>
      </c>
      <c r="BC63" s="979">
        <f>+Cálculos!BO1553</f>
        <v>1071848631.4882538</v>
      </c>
      <c r="BD63" s="979">
        <f>+Cálculos!BP1553</f>
        <v>1496218813.5074856</v>
      </c>
      <c r="BE63" s="979">
        <f>+Cálculos!BQ1553</f>
        <v>803958322.29775321</v>
      </c>
      <c r="BF63" s="979">
        <f>+Cálculos!BR1553</f>
        <v>526627238.37758785</v>
      </c>
      <c r="BG63" s="979">
        <f>+Cálculos!BS1553</f>
        <v>812487388.45171905</v>
      </c>
      <c r="BH63" s="979">
        <f>+Cálculos!BT1553</f>
        <v>1028229211.6977173</v>
      </c>
      <c r="BI63" s="979">
        <f>+Cálculos!BU1553</f>
        <v>988018643.36621416</v>
      </c>
      <c r="BJ63" s="979">
        <f>+Cálculos!BV1553</f>
        <v>2073202610.5889838</v>
      </c>
      <c r="BK63" s="977">
        <f t="shared" si="1"/>
        <v>49920539385.977692</v>
      </c>
      <c r="BL63" s="777"/>
      <c r="BM63" s="777"/>
      <c r="BN63" s="777"/>
      <c r="BO63" s="777"/>
      <c r="BP63" s="777"/>
      <c r="BQ63" s="777"/>
    </row>
    <row r="64" spans="1:69" ht="16.2" thickBot="1" x14ac:dyDescent="0.35">
      <c r="A64" s="50"/>
      <c r="B64" s="777"/>
      <c r="C64" s="978"/>
      <c r="D64" s="978"/>
      <c r="E64" s="978"/>
      <c r="F64" s="978"/>
      <c r="G64" s="978"/>
      <c r="H64" s="978"/>
      <c r="I64" s="978"/>
      <c r="J64" s="978"/>
      <c r="K64" s="978"/>
      <c r="L64" s="978"/>
      <c r="M64" s="978"/>
      <c r="N64" s="978"/>
      <c r="O64" s="978"/>
      <c r="P64" s="978"/>
      <c r="Q64" s="978"/>
      <c r="R64" s="978"/>
      <c r="S64" s="978"/>
      <c r="T64" s="978"/>
      <c r="U64" s="978"/>
      <c r="V64" s="978"/>
      <c r="W64" s="978"/>
      <c r="X64" s="978"/>
      <c r="Y64" s="978"/>
      <c r="Z64" s="978"/>
      <c r="AA64" s="978"/>
      <c r="AB64" s="978"/>
      <c r="AC64" s="978"/>
      <c r="AD64" s="978"/>
      <c r="AE64" s="978"/>
      <c r="AF64" s="978"/>
      <c r="AG64" s="978"/>
      <c r="AH64" s="978"/>
      <c r="AI64" s="978"/>
      <c r="AJ64" s="978"/>
      <c r="AK64" s="978"/>
      <c r="AL64" s="978"/>
      <c r="AM64" s="978"/>
      <c r="AN64" s="978"/>
      <c r="AO64" s="978"/>
      <c r="AP64" s="978"/>
      <c r="AQ64" s="978"/>
      <c r="AR64" s="978"/>
      <c r="AS64" s="978"/>
      <c r="AT64" s="978"/>
      <c r="AU64" s="978"/>
      <c r="AV64" s="978"/>
      <c r="AW64" s="978"/>
      <c r="AX64" s="978"/>
      <c r="AY64" s="978"/>
      <c r="AZ64" s="978"/>
      <c r="BA64" s="978"/>
      <c r="BB64" s="978"/>
      <c r="BC64" s="978"/>
      <c r="BD64" s="978"/>
      <c r="BE64" s="978"/>
      <c r="BF64" s="978"/>
      <c r="BG64" s="978"/>
      <c r="BH64" s="978"/>
      <c r="BI64" s="978"/>
      <c r="BJ64" s="978"/>
      <c r="BK64" s="977">
        <f t="shared" si="1"/>
        <v>0</v>
      </c>
      <c r="BL64" s="777"/>
      <c r="BM64" s="777"/>
      <c r="BN64" s="777"/>
      <c r="BO64" s="777"/>
      <c r="BP64" s="777"/>
      <c r="BQ64" s="777"/>
    </row>
    <row r="65" spans="1:69" ht="16.2" thickBot="1" x14ac:dyDescent="0.35">
      <c r="A65" s="962" t="s">
        <v>863</v>
      </c>
      <c r="B65" s="777"/>
      <c r="C65" s="979">
        <f>+C66+C67+C68+C69+C70+C71</f>
        <v>1169749695.3675094</v>
      </c>
      <c r="D65" s="979">
        <f t="shared" ref="D65:BJ65" si="14">+D66+D67+D68+D69+D70+D71</f>
        <v>587132560.17085266</v>
      </c>
      <c r="E65" s="979">
        <f t="shared" si="14"/>
        <v>811580884.42910194</v>
      </c>
      <c r="F65" s="979">
        <f t="shared" si="14"/>
        <v>438252537.95894367</v>
      </c>
      <c r="G65" s="979">
        <f t="shared" si="14"/>
        <v>668035167.69393086</v>
      </c>
      <c r="H65" s="979">
        <f t="shared" si="14"/>
        <v>558529739.225016</v>
      </c>
      <c r="I65" s="979">
        <f t="shared" si="14"/>
        <v>1145789435.6757545</v>
      </c>
      <c r="J65" s="979">
        <f t="shared" si="14"/>
        <v>646570727.15854096</v>
      </c>
      <c r="K65" s="979">
        <f t="shared" si="14"/>
        <v>877684876.55620742</v>
      </c>
      <c r="L65" s="979">
        <f t="shared" si="14"/>
        <v>529372590.75894713</v>
      </c>
      <c r="M65" s="979">
        <f t="shared" si="14"/>
        <v>937096473.42603981</v>
      </c>
      <c r="N65" s="979">
        <f t="shared" si="14"/>
        <v>622798803.54365528</v>
      </c>
      <c r="O65" s="979">
        <f t="shared" si="14"/>
        <v>1533837811.4520659</v>
      </c>
      <c r="P65" s="979">
        <f t="shared" si="14"/>
        <v>2037685666.6842282</v>
      </c>
      <c r="Q65" s="979">
        <f t="shared" si="14"/>
        <v>2291013077.0410528</v>
      </c>
      <c r="R65" s="979">
        <f t="shared" si="14"/>
        <v>470557659.67124301</v>
      </c>
      <c r="S65" s="979">
        <f t="shared" si="14"/>
        <v>721628466.87139082</v>
      </c>
      <c r="T65" s="979">
        <f t="shared" si="14"/>
        <v>620279689.88585734</v>
      </c>
      <c r="U65" s="979">
        <f t="shared" si="14"/>
        <v>2661604750.5118294</v>
      </c>
      <c r="V65" s="979">
        <f t="shared" si="14"/>
        <v>697428420.20218813</v>
      </c>
      <c r="W65" s="979">
        <f t="shared" si="14"/>
        <v>2347755677.010406</v>
      </c>
      <c r="X65" s="979">
        <f t="shared" si="14"/>
        <v>581637113.56889212</v>
      </c>
      <c r="Y65" s="979">
        <f t="shared" si="14"/>
        <v>1012432206.7114584</v>
      </c>
      <c r="Z65" s="979">
        <f t="shared" si="14"/>
        <v>681387302.42134511</v>
      </c>
      <c r="AA65" s="979">
        <f t="shared" si="14"/>
        <v>1663287263.0416393</v>
      </c>
      <c r="AB65" s="979">
        <f t="shared" si="14"/>
        <v>2732782309.4590502</v>
      </c>
      <c r="AC65" s="979">
        <f t="shared" si="14"/>
        <v>3038342354.7581177</v>
      </c>
      <c r="AD65" s="979">
        <f t="shared" si="14"/>
        <v>498024296.78971714</v>
      </c>
      <c r="AE65" s="979">
        <f t="shared" si="14"/>
        <v>803413135.47193503</v>
      </c>
      <c r="AF65" s="979">
        <f t="shared" si="14"/>
        <v>651166166.10922301</v>
      </c>
      <c r="AG65" s="979">
        <f t="shared" si="14"/>
        <v>3403337003.358223</v>
      </c>
      <c r="AH65" s="979">
        <f t="shared" si="14"/>
        <v>749167608.79217553</v>
      </c>
      <c r="AI65" s="979">
        <f t="shared" si="14"/>
        <v>3099436391.9519749</v>
      </c>
      <c r="AJ65" s="979">
        <f t="shared" si="14"/>
        <v>611088304.73091805</v>
      </c>
      <c r="AK65" s="979">
        <f t="shared" si="14"/>
        <v>1109956714.2926626</v>
      </c>
      <c r="AL65" s="979">
        <f t="shared" si="14"/>
        <v>716165782.34176826</v>
      </c>
      <c r="AM65" s="979">
        <f t="shared" si="14"/>
        <v>1802002330.6455097</v>
      </c>
      <c r="AN65" s="979">
        <f t="shared" si="14"/>
        <v>2691518981.9487934</v>
      </c>
      <c r="AO65" s="979">
        <f t="shared" si="14"/>
        <v>3015498576.2364078</v>
      </c>
      <c r="AP65" s="979">
        <f t="shared" si="14"/>
        <v>500121849.30993038</v>
      </c>
      <c r="AQ65" s="979">
        <f t="shared" si="14"/>
        <v>838764063.07378936</v>
      </c>
      <c r="AR65" s="979">
        <f t="shared" si="14"/>
        <v>653459627.41280568</v>
      </c>
      <c r="AS65" s="979">
        <f t="shared" si="14"/>
        <v>3443658691.0462384</v>
      </c>
      <c r="AT65" s="979">
        <f t="shared" si="14"/>
        <v>759517424.00221288</v>
      </c>
      <c r="AU65" s="979">
        <f t="shared" si="14"/>
        <v>3080506981.9676313</v>
      </c>
      <c r="AV65" s="979">
        <f t="shared" si="14"/>
        <v>616184343.16639316</v>
      </c>
      <c r="AW65" s="979">
        <f t="shared" si="14"/>
        <v>1167790463.6286297</v>
      </c>
      <c r="AX65" s="979">
        <f t="shared" si="14"/>
        <v>731240371.48945594</v>
      </c>
      <c r="AY65" s="979">
        <f t="shared" si="14"/>
        <v>1882078568.5676477</v>
      </c>
      <c r="AZ65" s="979">
        <f t="shared" si="14"/>
        <v>3280482508.9189339</v>
      </c>
      <c r="BA65" s="979">
        <f t="shared" si="14"/>
        <v>3616096424.5855036</v>
      </c>
      <c r="BB65" s="979">
        <f t="shared" si="14"/>
        <v>532392535.52472305</v>
      </c>
      <c r="BC65" s="979">
        <f t="shared" si="14"/>
        <v>875539260.4307462</v>
      </c>
      <c r="BD65" s="979">
        <f t="shared" si="14"/>
        <v>692867765.01991045</v>
      </c>
      <c r="BE65" s="979">
        <f t="shared" si="14"/>
        <v>4003368251.6906619</v>
      </c>
      <c r="BF65" s="979">
        <f t="shared" si="14"/>
        <v>805054026.29740584</v>
      </c>
      <c r="BG65" s="979">
        <f t="shared" si="14"/>
        <v>3682414643.7053933</v>
      </c>
      <c r="BH65" s="979">
        <f t="shared" si="14"/>
        <v>655058665.8324821</v>
      </c>
      <c r="BI65" s="979">
        <f t="shared" si="14"/>
        <v>1188808637.0106685</v>
      </c>
      <c r="BJ65" s="979">
        <f t="shared" si="14"/>
        <v>772732079.91352332</v>
      </c>
      <c r="BK65" s="977">
        <f t="shared" si="1"/>
        <v>85013165736.519272</v>
      </c>
      <c r="BL65" s="777"/>
      <c r="BM65" s="777"/>
      <c r="BN65" s="777"/>
      <c r="BO65" s="777"/>
      <c r="BP65" s="777"/>
      <c r="BQ65" s="777"/>
    </row>
    <row r="66" spans="1:69" ht="15.6" x14ac:dyDescent="0.3">
      <c r="A66" s="954" t="s">
        <v>864</v>
      </c>
      <c r="B66" s="777"/>
      <c r="C66" s="978">
        <f>+Cálculos!O1582</f>
        <v>0</v>
      </c>
      <c r="D66" s="978">
        <f>+Cálculos!P1582</f>
        <v>0</v>
      </c>
      <c r="E66" s="978">
        <f>+Cálculos!Q1582</f>
        <v>0</v>
      </c>
      <c r="F66" s="978">
        <f>+Cálculos!R1582</f>
        <v>0</v>
      </c>
      <c r="G66" s="978">
        <f>+Cálculos!S1582</f>
        <v>0</v>
      </c>
      <c r="H66" s="978">
        <f>+Cálculos!T1582</f>
        <v>0</v>
      </c>
      <c r="I66" s="978">
        <f>+Cálculos!U1582</f>
        <v>0</v>
      </c>
      <c r="J66" s="978">
        <f>+Cálculos!V1582</f>
        <v>0</v>
      </c>
      <c r="K66" s="978">
        <f>+Cálculos!W1582</f>
        <v>0</v>
      </c>
      <c r="L66" s="978">
        <f>+Cálculos!X1582</f>
        <v>0</v>
      </c>
      <c r="M66" s="978">
        <f>+Cálculos!Y1582</f>
        <v>0</v>
      </c>
      <c r="N66" s="978">
        <f>+Cálculos!Z1582</f>
        <v>0</v>
      </c>
      <c r="O66" s="978">
        <f>+Cálculos!AA1582</f>
        <v>0</v>
      </c>
      <c r="P66" s="978">
        <f>+Cálculos!AB1582</f>
        <v>1410765052.572083</v>
      </c>
      <c r="Q66" s="978">
        <f>+Cálculos!AC1582</f>
        <v>1410765052.572083</v>
      </c>
      <c r="R66" s="978">
        <f>+Cálculos!AD1582</f>
        <v>0</v>
      </c>
      <c r="S66" s="978">
        <f>+Cálculos!AE1582</f>
        <v>0</v>
      </c>
      <c r="T66" s="978">
        <f>+Cálculos!AF1582</f>
        <v>0</v>
      </c>
      <c r="U66" s="978">
        <f>+Cálculos!AG1582</f>
        <v>1410765052.572083</v>
      </c>
      <c r="V66" s="978">
        <f>+Cálculos!AH1582</f>
        <v>0</v>
      </c>
      <c r="W66" s="978">
        <f>+Cálculos!AI1582</f>
        <v>1410765052.572083</v>
      </c>
      <c r="X66" s="978">
        <f>+Cálculos!AJ1582</f>
        <v>0</v>
      </c>
      <c r="Y66" s="978">
        <f>+Cálculos!AK1582</f>
        <v>0</v>
      </c>
      <c r="Z66" s="978">
        <f>+Cálculos!AL1582</f>
        <v>0</v>
      </c>
      <c r="AA66" s="978">
        <f>+Cálculos!AM1582</f>
        <v>0</v>
      </c>
      <c r="AB66" s="978">
        <f>+Cálculos!AN1582</f>
        <v>2059681603.5136747</v>
      </c>
      <c r="AC66" s="978">
        <f>+Cálculos!AO1582</f>
        <v>2059681603.5136747</v>
      </c>
      <c r="AD66" s="978">
        <f>+Cálculos!AP1582</f>
        <v>0</v>
      </c>
      <c r="AE66" s="978">
        <f>+Cálculos!AQ1582</f>
        <v>0</v>
      </c>
      <c r="AF66" s="978">
        <f>+Cálculos!AR1582</f>
        <v>0</v>
      </c>
      <c r="AG66" s="978">
        <f>+Cálculos!AS1582</f>
        <v>2059681603.5136747</v>
      </c>
      <c r="AH66" s="978">
        <f>+Cálculos!AT1582</f>
        <v>0</v>
      </c>
      <c r="AI66" s="978">
        <f>+Cálculos!AU1582</f>
        <v>2059681603.5136747</v>
      </c>
      <c r="AJ66" s="978">
        <f>+Cálculos!AV1582</f>
        <v>0</v>
      </c>
      <c r="AK66" s="978">
        <f>+Cálculos!AW1582</f>
        <v>0</v>
      </c>
      <c r="AL66" s="978">
        <f>+Cálculos!AX1582</f>
        <v>0</v>
      </c>
      <c r="AM66" s="978">
        <f>+Cálculos!AY1582</f>
        <v>0</v>
      </c>
      <c r="AN66" s="978">
        <f>+Cálculos!AZ1582</f>
        <v>2008508492.3057973</v>
      </c>
      <c r="AO66" s="978">
        <f>+Cálculos!BA1582</f>
        <v>2008508492.3057973</v>
      </c>
      <c r="AP66" s="978">
        <f>+Cálculos!BB1582</f>
        <v>0</v>
      </c>
      <c r="AQ66" s="978">
        <f>+Cálculos!BC1582</f>
        <v>0</v>
      </c>
      <c r="AR66" s="978">
        <f>+Cálculos!BD1582</f>
        <v>0</v>
      </c>
      <c r="AS66" s="978">
        <f>+Cálculos!BE1582</f>
        <v>2008508492.3057973</v>
      </c>
      <c r="AT66" s="978">
        <f>+Cálculos!BF1582</f>
        <v>0</v>
      </c>
      <c r="AU66" s="978">
        <f>+Cálculos!BG1582</f>
        <v>2008508492.3057973</v>
      </c>
      <c r="AV66" s="978">
        <f>+Cálculos!BH1582</f>
        <v>0</v>
      </c>
      <c r="AW66" s="978">
        <f>+Cálculos!BI1582</f>
        <v>0</v>
      </c>
      <c r="AX66" s="978">
        <f>+Cálculos!BJ1582</f>
        <v>0</v>
      </c>
      <c r="AY66" s="978">
        <f>+Cálculos!BK1582</f>
        <v>0</v>
      </c>
      <c r="AZ66" s="978">
        <f>+Cálculos!BL1582</f>
        <v>2556320967.1479425</v>
      </c>
      <c r="BA66" s="978">
        <f>+Cálculos!BM1582</f>
        <v>2556320967.1479425</v>
      </c>
      <c r="BB66" s="978">
        <f>+Cálculos!BN1582</f>
        <v>0</v>
      </c>
      <c r="BC66" s="978">
        <f>+Cálculos!BO1582</f>
        <v>0</v>
      </c>
      <c r="BD66" s="978">
        <f>+Cálculos!BP1582</f>
        <v>0</v>
      </c>
      <c r="BE66" s="978">
        <f>+Cálculos!BQ1582</f>
        <v>2556320967.1479425</v>
      </c>
      <c r="BF66" s="978">
        <f>+Cálculos!BR1582</f>
        <v>0</v>
      </c>
      <c r="BG66" s="978">
        <f>+Cálculos!BS1582</f>
        <v>2556320967.1479425</v>
      </c>
      <c r="BH66" s="978">
        <f>+Cálculos!BT1582</f>
        <v>0</v>
      </c>
      <c r="BI66" s="978">
        <f>+Cálculos!BU1582</f>
        <v>0</v>
      </c>
      <c r="BJ66" s="978">
        <f>+Cálculos!BV1582</f>
        <v>0</v>
      </c>
      <c r="BK66" s="977">
        <f t="shared" si="1"/>
        <v>32141104462.15799</v>
      </c>
      <c r="BL66" s="777"/>
      <c r="BM66" s="777"/>
      <c r="BN66" s="777"/>
      <c r="BO66" s="777"/>
      <c r="BP66" s="777"/>
      <c r="BQ66" s="777"/>
    </row>
    <row r="67" spans="1:69" ht="15.6" x14ac:dyDescent="0.3">
      <c r="A67" s="954" t="s">
        <v>865</v>
      </c>
      <c r="B67" s="777"/>
      <c r="C67" s="978">
        <f>+Cálculos!O1569</f>
        <v>130500000</v>
      </c>
      <c r="D67" s="978">
        <f>+Cálculos!P1569</f>
        <v>5060116.5159747414</v>
      </c>
      <c r="E67" s="978">
        <f>+Cálculos!Q1569</f>
        <v>6578983.877433165</v>
      </c>
      <c r="F67" s="978">
        <f>+Cálculos!R1569</f>
        <v>10103628.175228182</v>
      </c>
      <c r="G67" s="978">
        <f>+Cálculos!S1569</f>
        <v>7003650.1995582487</v>
      </c>
      <c r="H67" s="978">
        <f>+Cálculos!T1569</f>
        <v>28203715.698579602</v>
      </c>
      <c r="I67" s="978">
        <f>+Cálculos!U1569</f>
        <v>39439447.228008792</v>
      </c>
      <c r="J67" s="978">
        <f>+Cálculos!V1569</f>
        <v>0</v>
      </c>
      <c r="K67" s="978">
        <f>+Cálculos!W1569</f>
        <v>234391.74220422618</v>
      </c>
      <c r="L67" s="978">
        <f>+Cálculos!X1569</f>
        <v>19899492.539334681</v>
      </c>
      <c r="M67" s="978">
        <f>+Cálculos!Y1569</f>
        <v>19501687.22161182</v>
      </c>
      <c r="N67" s="978">
        <f>+Cálculos!Z1569</f>
        <v>16981749.07628493</v>
      </c>
      <c r="O67" s="978">
        <f>+Cálculos!AA1569</f>
        <v>27197519.522858411</v>
      </c>
      <c r="P67" s="978">
        <f>+Cálculos!AB1569</f>
        <v>0</v>
      </c>
      <c r="Q67" s="978">
        <f>+Cálculos!AC1569</f>
        <v>0</v>
      </c>
      <c r="R67" s="978">
        <f>+Cálculos!AD1569</f>
        <v>11270064.052691273</v>
      </c>
      <c r="S67" s="978">
        <f>+Cálculos!AE1569</f>
        <v>11189313.199583318</v>
      </c>
      <c r="T67" s="978">
        <f>+Cálculos!AF1569</f>
        <v>49906238.679963171</v>
      </c>
      <c r="U67" s="978">
        <f>+Cálculos!AG1569</f>
        <v>49583780.016598374</v>
      </c>
      <c r="V67" s="978">
        <f>+Cálculos!AH1569</f>
        <v>538429.46296966833</v>
      </c>
      <c r="W67" s="978">
        <f>+Cálculos!AI1569</f>
        <v>4039821.1303727478</v>
      </c>
      <c r="X67" s="978">
        <f>+Cálculos!AJ1569</f>
        <v>33827412.218984731</v>
      </c>
      <c r="Y67" s="978">
        <f>+Cálculos!AK1569</f>
        <v>36832550.022670925</v>
      </c>
      <c r="Z67" s="978">
        <f>+Cálculos!AL1569</f>
        <v>28824893.117215917</v>
      </c>
      <c r="AA67" s="978">
        <f>+Cálculos!AM1569</f>
        <v>90726009.215167135</v>
      </c>
      <c r="AB67" s="978">
        <f>+Cálculos!AN1569</f>
        <v>0</v>
      </c>
      <c r="AC67" s="978">
        <f>+Cálculos!AO1569</f>
        <v>0</v>
      </c>
      <c r="AD67" s="978">
        <f>+Cálculos!AP1569</f>
        <v>3409269.7109882175</v>
      </c>
      <c r="AE67" s="978">
        <f>+Cálculos!AQ1569</f>
        <v>11843782.232771255</v>
      </c>
      <c r="AF67" s="978">
        <f>+Cálculos!AR1569</f>
        <v>37466926.31131497</v>
      </c>
      <c r="AG67" s="978">
        <f>+Cálculos!AS1569</f>
        <v>51455388.344760418</v>
      </c>
      <c r="AH67" s="978">
        <f>+Cálculos!AT1569</f>
        <v>417528.61593978689</v>
      </c>
      <c r="AI67" s="978">
        <f>+Cálculos!AU1569</f>
        <v>3506334.1530968235</v>
      </c>
      <c r="AJ67" s="978">
        <f>+Cálculos!AV1569</f>
        <v>22029442.834589276</v>
      </c>
      <c r="AK67" s="978">
        <f>+Cálculos!AW1569</f>
        <v>25515176.903938033</v>
      </c>
      <c r="AL67" s="978">
        <f>+Cálculos!AX1569</f>
        <v>14848063.625907429</v>
      </c>
      <c r="AM67" s="978">
        <f>+Cálculos!AY1569</f>
        <v>65074241.585208893</v>
      </c>
      <c r="AN67" s="978">
        <f>+Cálculos!AZ1569</f>
        <v>0</v>
      </c>
      <c r="AO67" s="978">
        <f>+Cálculos!BA1569</f>
        <v>0</v>
      </c>
      <c r="AP67" s="978">
        <f>+Cálculos!BB1569</f>
        <v>84180.191349311557</v>
      </c>
      <c r="AQ67" s="978">
        <f>+Cálculos!BC1569</f>
        <v>10386403.957175884</v>
      </c>
      <c r="AR67" s="978">
        <f>+Cálculos!BD1569</f>
        <v>32076308.155637197</v>
      </c>
      <c r="AS67" s="978">
        <f>+Cálculos!BE1569</f>
        <v>45820596.107946619</v>
      </c>
      <c r="AT67" s="978">
        <f>+Cálculos!BF1569</f>
        <v>0</v>
      </c>
      <c r="AU67" s="978">
        <f>+Cálculos!BG1569</f>
        <v>1497847.2318446455</v>
      </c>
      <c r="AV67" s="978">
        <f>+Cálculos!BH1569</f>
        <v>19501712.014885299</v>
      </c>
      <c r="AW67" s="978">
        <f>+Cálculos!BI1569</f>
        <v>25401108.40681991</v>
      </c>
      <c r="AX67" s="978">
        <f>+Cálculos!BJ1569</f>
        <v>20134405.525576476</v>
      </c>
      <c r="AY67" s="978">
        <f>+Cálculos!BK1569</f>
        <v>77338687.624099433</v>
      </c>
      <c r="AZ67" s="978">
        <f>+Cálculos!BL1569</f>
        <v>0</v>
      </c>
      <c r="BA67" s="978">
        <f>+Cálculos!BM1569</f>
        <v>0</v>
      </c>
      <c r="BB67" s="978">
        <f>+Cálculos!BN1569</f>
        <v>0</v>
      </c>
      <c r="BC67" s="978">
        <f>+Cálculos!BO1569</f>
        <v>6769057.7641270356</v>
      </c>
      <c r="BD67" s="978">
        <f>+Cálculos!BP1569</f>
        <v>32799817.464703828</v>
      </c>
      <c r="BE67" s="978">
        <f>+Cálculos!BQ1569</f>
        <v>42862781.428564705</v>
      </c>
      <c r="BF67" s="978">
        <f>+Cálculos!BR1569</f>
        <v>0</v>
      </c>
      <c r="BG67" s="978">
        <f>+Cálculos!BS1569</f>
        <v>1145883.2188137679</v>
      </c>
      <c r="BH67" s="978">
        <f>+Cálculos!BT1569</f>
        <v>21257729.78162878</v>
      </c>
      <c r="BI67" s="978">
        <f>+Cálculos!BU1569</f>
        <v>22247702.438430842</v>
      </c>
      <c r="BJ67" s="978">
        <f>+Cálculos!BV1569</f>
        <v>18561396.781822629</v>
      </c>
      <c r="BK67" s="977">
        <f t="shared" si="1"/>
        <v>1240894665.3252354</v>
      </c>
      <c r="BL67" s="777"/>
      <c r="BM67" s="777"/>
      <c r="BN67" s="777"/>
      <c r="BO67" s="777"/>
      <c r="BP67" s="777"/>
      <c r="BQ67" s="777"/>
    </row>
    <row r="68" spans="1:69" ht="15.6" x14ac:dyDescent="0.3">
      <c r="A68" s="954" t="s">
        <v>866</v>
      </c>
      <c r="B68" s="777"/>
      <c r="C68" s="978">
        <f>+Cálculos!O1570</f>
        <v>0</v>
      </c>
      <c r="D68" s="978">
        <f>+Cálculos!P1570</f>
        <v>0</v>
      </c>
      <c r="E68" s="978">
        <f>+Cálculos!Q1570</f>
        <v>0</v>
      </c>
      <c r="F68" s="978">
        <f>+Cálculos!R1570</f>
        <v>0</v>
      </c>
      <c r="G68" s="978">
        <f>+Cálculos!S1570</f>
        <v>0</v>
      </c>
      <c r="H68" s="978">
        <f>+Cálculos!T1570</f>
        <v>0</v>
      </c>
      <c r="I68" s="978">
        <f>+Cálculos!U1570</f>
        <v>95507.021998079988</v>
      </c>
      <c r="J68" s="978">
        <f>+Cálculos!V1570</f>
        <v>0</v>
      </c>
      <c r="K68" s="978">
        <f>+Cálculos!W1570</f>
        <v>0</v>
      </c>
      <c r="L68" s="978">
        <f>+Cálculos!X1570</f>
        <v>0</v>
      </c>
      <c r="M68" s="978">
        <f>+Cálculos!Y1570</f>
        <v>0</v>
      </c>
      <c r="N68" s="978">
        <f>+Cálculos!Z1570</f>
        <v>0</v>
      </c>
      <c r="O68" s="978">
        <f>+Cálculos!AA1570</f>
        <v>573042.13198847987</v>
      </c>
      <c r="P68" s="978">
        <f>+Cálculos!AB1570</f>
        <v>0</v>
      </c>
      <c r="Q68" s="978">
        <f>+Cálculos!AC1570</f>
        <v>0</v>
      </c>
      <c r="R68" s="978">
        <f>+Cálculos!AD1570</f>
        <v>0</v>
      </c>
      <c r="S68" s="978">
        <f>+Cálculos!AE1570</f>
        <v>0</v>
      </c>
      <c r="T68" s="978">
        <f>+Cálculos!AF1570</f>
        <v>0</v>
      </c>
      <c r="U68" s="978">
        <f>+Cálculos!AG1570</f>
        <v>73135.382450842575</v>
      </c>
      <c r="V68" s="978">
        <f>+Cálculos!AH1570</f>
        <v>0</v>
      </c>
      <c r="W68" s="978">
        <f>+Cálculos!AI1570</f>
        <v>0</v>
      </c>
      <c r="X68" s="978">
        <f>+Cálculos!AJ1570</f>
        <v>0</v>
      </c>
      <c r="Y68" s="978">
        <f>+Cálculos!AK1570</f>
        <v>0</v>
      </c>
      <c r="Z68" s="978">
        <f>+Cálculos!AL1570</f>
        <v>0</v>
      </c>
      <c r="AA68" s="978">
        <f>+Cálculos!AM1570</f>
        <v>590466.31787245197</v>
      </c>
      <c r="AB68" s="978">
        <f>+Cálculos!AN1570</f>
        <v>0</v>
      </c>
      <c r="AC68" s="978">
        <f>+Cálculos!AO1570</f>
        <v>0</v>
      </c>
      <c r="AD68" s="978">
        <f>+Cálculos!AP1570</f>
        <v>0</v>
      </c>
      <c r="AE68" s="978">
        <f>+Cálculos!AQ1570</f>
        <v>0</v>
      </c>
      <c r="AF68" s="978">
        <f>+Cálculos!AR1570</f>
        <v>0</v>
      </c>
      <c r="AG68" s="978">
        <f>+Cálculos!AS1570</f>
        <v>44808.526445425472</v>
      </c>
      <c r="AH68" s="978">
        <f>+Cálculos!AT1570</f>
        <v>0</v>
      </c>
      <c r="AI68" s="978">
        <f>+Cálculos!AU1570</f>
        <v>0</v>
      </c>
      <c r="AJ68" s="978">
        <f>+Cálculos!AV1570</f>
        <v>0</v>
      </c>
      <c r="AK68" s="978">
        <f>+Cálculos!AW1570</f>
        <v>0</v>
      </c>
      <c r="AL68" s="978">
        <f>+Cálculos!AX1570</f>
        <v>0</v>
      </c>
      <c r="AM68" s="978">
        <f>+Cálculos!AY1570</f>
        <v>537702.31734510569</v>
      </c>
      <c r="AN68" s="978">
        <f>+Cálculos!AZ1570</f>
        <v>0</v>
      </c>
      <c r="AO68" s="978">
        <f>+Cálculos!BA1570</f>
        <v>0</v>
      </c>
      <c r="AP68" s="978">
        <f>+Cálculos!BB1570</f>
        <v>0</v>
      </c>
      <c r="AQ68" s="978">
        <f>+Cálculos!BC1570</f>
        <v>0</v>
      </c>
      <c r="AR68" s="978">
        <f>+Cálculos!BD1570</f>
        <v>0</v>
      </c>
      <c r="AS68" s="978">
        <f>+Cálculos!BE1570</f>
        <v>0</v>
      </c>
      <c r="AT68" s="978">
        <f>+Cálculos!BF1570</f>
        <v>0</v>
      </c>
      <c r="AU68" s="978">
        <f>+Cálculos!BG1570</f>
        <v>0</v>
      </c>
      <c r="AV68" s="978">
        <f>+Cálculos!BH1570</f>
        <v>0</v>
      </c>
      <c r="AW68" s="978">
        <f>+Cálculos!BI1570</f>
        <v>0</v>
      </c>
      <c r="AX68" s="978">
        <f>+Cálculos!BJ1570</f>
        <v>0</v>
      </c>
      <c r="AY68" s="978">
        <f>+Cálculos!BK1570</f>
        <v>554777.24228636385</v>
      </c>
      <c r="AZ68" s="978">
        <f>+Cálculos!BL1570</f>
        <v>0</v>
      </c>
      <c r="BA68" s="978">
        <f>+Cálculos!BM1570</f>
        <v>0</v>
      </c>
      <c r="BB68" s="978">
        <f>+Cálculos!BN1570</f>
        <v>0</v>
      </c>
      <c r="BC68" s="978">
        <f>+Cálculos!BO1570</f>
        <v>0</v>
      </c>
      <c r="BD68" s="978">
        <f>+Cálculos!BP1570</f>
        <v>0</v>
      </c>
      <c r="BE68" s="978">
        <f>+Cálculos!BQ1570</f>
        <v>0</v>
      </c>
      <c r="BF68" s="978">
        <f>+Cálculos!BR1570</f>
        <v>0</v>
      </c>
      <c r="BG68" s="978">
        <f>+Cálculos!BS1570</f>
        <v>0</v>
      </c>
      <c r="BH68" s="978">
        <f>+Cálculos!BT1570</f>
        <v>0</v>
      </c>
      <c r="BI68" s="978">
        <f>+Cálculos!BU1570</f>
        <v>0</v>
      </c>
      <c r="BJ68" s="978">
        <f>+Cálculos!BV1570</f>
        <v>0</v>
      </c>
      <c r="BK68" s="977">
        <f t="shared" ref="BK68:BK131" si="15">+SUM(A68:BJ68)</f>
        <v>2469438.9403867498</v>
      </c>
      <c r="BL68" s="777"/>
      <c r="BM68" s="777"/>
      <c r="BN68" s="777"/>
      <c r="BO68" s="777"/>
      <c r="BP68" s="777"/>
      <c r="BQ68" s="777"/>
    </row>
    <row r="69" spans="1:69" ht="15.6" x14ac:dyDescent="0.3">
      <c r="A69" s="954" t="s">
        <v>867</v>
      </c>
      <c r="B69" s="777"/>
      <c r="C69" s="978">
        <f>+Cálculos!O1571</f>
        <v>230000000</v>
      </c>
      <c r="D69" s="978">
        <f>+Cálculos!P1571</f>
        <v>0</v>
      </c>
      <c r="E69" s="978">
        <f>+Cálculos!Q1571</f>
        <v>326691683.494766</v>
      </c>
      <c r="F69" s="978">
        <f>+Cálculos!R1571</f>
        <v>0</v>
      </c>
      <c r="G69" s="978">
        <f>+Cálculos!S1571</f>
        <v>245222805.93743956</v>
      </c>
      <c r="H69" s="978">
        <f>+Cálculos!T1571</f>
        <v>0</v>
      </c>
      <c r="I69" s="978">
        <f>+Cálculos!U1571</f>
        <v>323056966.13866937</v>
      </c>
      <c r="J69" s="978">
        <f>+Cálculos!V1571</f>
        <v>0</v>
      </c>
      <c r="K69" s="978">
        <f>+Cálculos!W1571</f>
        <v>376112713.00693291</v>
      </c>
      <c r="L69" s="978">
        <f>+Cálculos!X1571</f>
        <v>0</v>
      </c>
      <c r="M69" s="978">
        <f>+Cálculos!Y1571</f>
        <v>304665932.81474656</v>
      </c>
      <c r="N69" s="978">
        <f>+Cálculos!Z1571</f>
        <v>0</v>
      </c>
      <c r="O69" s="978">
        <f>+Cálculos!AA1571</f>
        <v>472255563.6858303</v>
      </c>
      <c r="P69" s="978">
        <f>+Cálculos!AB1571</f>
        <v>0</v>
      </c>
      <c r="Q69" s="978">
        <f>+Cálculos!AC1571</f>
        <v>369306002.2925899</v>
      </c>
      <c r="R69" s="978">
        <f>+Cálculos!AD1571</f>
        <v>0</v>
      </c>
      <c r="S69" s="978">
        <f>+Cálculos!AE1571</f>
        <v>267209233.70518237</v>
      </c>
      <c r="T69" s="978">
        <f>+Cálculos!AF1571</f>
        <v>0</v>
      </c>
      <c r="U69" s="978">
        <f>+Cálculos!AG1571</f>
        <v>357396989.62486935</v>
      </c>
      <c r="V69" s="978">
        <f>+Cálculos!AH1571</f>
        <v>0</v>
      </c>
      <c r="W69" s="978">
        <f>+Cálculos!AI1571</f>
        <v>397400618.23560178</v>
      </c>
      <c r="X69" s="978">
        <f>+Cálculos!AJ1571</f>
        <v>0</v>
      </c>
      <c r="Y69" s="978">
        <f>+Cálculos!AK1571</f>
        <v>318496560.25687522</v>
      </c>
      <c r="Z69" s="978">
        <f>+Cálculos!AL1571</f>
        <v>0</v>
      </c>
      <c r="AA69" s="978">
        <f>+Cálculos!AM1571</f>
        <v>457022790.93145901</v>
      </c>
      <c r="AB69" s="978">
        <f>+Cálculos!AN1571</f>
        <v>0</v>
      </c>
      <c r="AC69" s="978">
        <f>+Cálculos!AO1571</f>
        <v>428165611.57762372</v>
      </c>
      <c r="AD69" s="978">
        <f>+Cálculos!AP1571</f>
        <v>0</v>
      </c>
      <c r="AE69" s="978">
        <f>+Cálculos!AQ1571</f>
        <v>313690951.27883291</v>
      </c>
      <c r="AF69" s="978">
        <f>+Cálculos!AR1571</f>
        <v>0</v>
      </c>
      <c r="AG69" s="978">
        <f>+Cálculos!AS1571</f>
        <v>391147995.59008646</v>
      </c>
      <c r="AH69" s="978">
        <f>+Cálculos!AT1571</f>
        <v>0</v>
      </c>
      <c r="AI69" s="978">
        <f>+Cálculos!AU1571</f>
        <v>458337952.59499437</v>
      </c>
      <c r="AJ69" s="978">
        <f>+Cálculos!AV1571</f>
        <v>0</v>
      </c>
      <c r="AK69" s="978">
        <f>+Cálculos!AW1571</f>
        <v>376960920.82079923</v>
      </c>
      <c r="AL69" s="978">
        <f>+Cálculos!AX1571</f>
        <v>0</v>
      </c>
      <c r="AM69" s="978">
        <f>+Cálculos!AY1571</f>
        <v>541457352.25887537</v>
      </c>
      <c r="AN69" s="978">
        <f>+Cálculos!AZ1571</f>
        <v>0</v>
      </c>
      <c r="AO69" s="978">
        <f>+Cálculos!BA1571</f>
        <v>454668059.68442017</v>
      </c>
      <c r="AP69" s="978">
        <f>+Cálculos!BB1571</f>
        <v>0</v>
      </c>
      <c r="AQ69" s="978">
        <f>+Cálculos!BC1571</f>
        <v>349184302.04006267</v>
      </c>
      <c r="AR69" s="978">
        <f>+Cálculos!BD1571</f>
        <v>0</v>
      </c>
      <c r="AS69" s="978">
        <f>+Cálculos!BE1571</f>
        <v>475423633.25315791</v>
      </c>
      <c r="AT69" s="978">
        <f>+Cálculos!BF1571</f>
        <v>0</v>
      </c>
      <c r="AU69" s="978">
        <f>+Cálculos!BG1571</f>
        <v>491352749.79073662</v>
      </c>
      <c r="AV69" s="978">
        <f>+Cálculos!BH1571</f>
        <v>0</v>
      </c>
      <c r="AW69" s="978">
        <f>+Cálculos!BI1571</f>
        <v>430506041.1619454</v>
      </c>
      <c r="AX69" s="978">
        <f>+Cálculos!BJ1571</f>
        <v>0</v>
      </c>
      <c r="AY69" s="978">
        <f>+Cálculos!BK1571</f>
        <v>594615491.21938527</v>
      </c>
      <c r="AZ69" s="978">
        <f>+Cálculos!BL1571</f>
        <v>0</v>
      </c>
      <c r="BA69" s="978">
        <f>+Cálculos!BM1571</f>
        <v>465133855.09967715</v>
      </c>
      <c r="BB69" s="978">
        <f>+Cálculos!BN1571</f>
        <v>0</v>
      </c>
      <c r="BC69" s="978">
        <f>+Cálculos!BO1571</f>
        <v>353191172.01036114</v>
      </c>
      <c r="BD69" s="978">
        <f>+Cálculos!BP1571</f>
        <v>0</v>
      </c>
      <c r="BE69" s="978">
        <f>+Cálculos!BQ1571</f>
        <v>430100579.12649709</v>
      </c>
      <c r="BF69" s="978">
        <f>+Cálculos!BR1571</f>
        <v>0</v>
      </c>
      <c r="BG69" s="978">
        <f>+Cálculos!BS1571</f>
        <v>500834590.97223967</v>
      </c>
      <c r="BH69" s="978">
        <f>+Cálculos!BT1571</f>
        <v>0</v>
      </c>
      <c r="BI69" s="978">
        <f>+Cálculos!BU1571</f>
        <v>403404214.67871499</v>
      </c>
      <c r="BJ69" s="978">
        <f>+Cálculos!BV1571</f>
        <v>0</v>
      </c>
      <c r="BK69" s="977">
        <f t="shared" si="15"/>
        <v>11903013333.283373</v>
      </c>
      <c r="BL69" s="777"/>
      <c r="BM69" s="777"/>
      <c r="BN69" s="777"/>
      <c r="BO69" s="777"/>
      <c r="BP69" s="777"/>
      <c r="BQ69" s="777"/>
    </row>
    <row r="70" spans="1:69" ht="15.6" x14ac:dyDescent="0.3">
      <c r="A70" s="954" t="s">
        <v>868</v>
      </c>
      <c r="B70" s="777"/>
      <c r="C70" s="978">
        <f>+Cálculos!O1572</f>
        <v>35286348.119102485</v>
      </c>
      <c r="D70" s="978">
        <f>+Cálculos!P1572</f>
        <v>0</v>
      </c>
      <c r="E70" s="978">
        <f>+Cálculos!Q1572</f>
        <v>31267314.292582575</v>
      </c>
      <c r="F70" s="978">
        <f>+Cálculos!R1572</f>
        <v>0</v>
      </c>
      <c r="G70" s="978">
        <f>+Cálculos!S1572</f>
        <v>24704366.177530773</v>
      </c>
      <c r="H70" s="978">
        <f>+Cálculos!T1572</f>
        <v>0</v>
      </c>
      <c r="I70" s="978">
        <f>+Cálculos!U1572</f>
        <v>38860744.915222444</v>
      </c>
      <c r="J70" s="978">
        <f>+Cálculos!V1572</f>
        <v>0</v>
      </c>
      <c r="K70" s="978">
        <f>+Cálculos!W1572</f>
        <v>33969953.689194843</v>
      </c>
      <c r="L70" s="978">
        <f>+Cálculos!X1572</f>
        <v>0</v>
      </c>
      <c r="M70" s="978">
        <f>+Cálculos!Y1572</f>
        <v>33179597.52991078</v>
      </c>
      <c r="N70" s="978">
        <f>+Cálculos!Z1572</f>
        <v>0</v>
      </c>
      <c r="O70" s="978">
        <f>+Cálculos!AA1572</f>
        <v>48851688.659002341</v>
      </c>
      <c r="P70" s="978">
        <f>+Cálculos!AB1572</f>
        <v>0</v>
      </c>
      <c r="Q70" s="978">
        <f>+Cálculos!AC1572</f>
        <v>32239260.995799042</v>
      </c>
      <c r="R70" s="978">
        <f>+Cálculos!AD1572</f>
        <v>0</v>
      </c>
      <c r="S70" s="978">
        <f>+Cálculos!AE1572</f>
        <v>25305917.266673341</v>
      </c>
      <c r="T70" s="978">
        <f>+Cálculos!AF1572</f>
        <v>0</v>
      </c>
      <c r="U70" s="978">
        <f>+Cálculos!AG1572</f>
        <v>40473819.718090415</v>
      </c>
      <c r="V70" s="978">
        <f>+Cálculos!AH1572</f>
        <v>0</v>
      </c>
      <c r="W70" s="978">
        <f>+Cálculos!AI1572</f>
        <v>34970130.03712856</v>
      </c>
      <c r="X70" s="978">
        <f>+Cálculos!AJ1572</f>
        <v>0</v>
      </c>
      <c r="Y70" s="978">
        <f>+Cálculos!AK1572</f>
        <v>34178469.074562803</v>
      </c>
      <c r="Z70" s="978">
        <f>+Cálculos!AL1572</f>
        <v>0</v>
      </c>
      <c r="AA70" s="978">
        <f>+Cálculos!AM1572</f>
        <v>50767037.161996007</v>
      </c>
      <c r="AB70" s="978">
        <f>+Cálculos!AN1572</f>
        <v>0</v>
      </c>
      <c r="AC70" s="978">
        <f>+Cálculos!AO1572</f>
        <v>35616692.647302315</v>
      </c>
      <c r="AD70" s="978">
        <f>+Cálculos!AP1572</f>
        <v>0</v>
      </c>
      <c r="AE70" s="978">
        <f>+Cálculos!AQ1572</f>
        <v>28310863.982935652</v>
      </c>
      <c r="AF70" s="978">
        <f>+Cálculos!AR1572</f>
        <v>0</v>
      </c>
      <c r="AG70" s="978">
        <f>+Cálculos!AS1572</f>
        <v>44020233.896702074</v>
      </c>
      <c r="AH70" s="978">
        <f>+Cálculos!AT1572</f>
        <v>0</v>
      </c>
      <c r="AI70" s="978">
        <f>+Cálculos!AU1572</f>
        <v>38654146.07448446</v>
      </c>
      <c r="AJ70" s="978">
        <f>+Cálculos!AV1572</f>
        <v>0</v>
      </c>
      <c r="AK70" s="978">
        <f>+Cálculos!AW1572</f>
        <v>37764261.66936297</v>
      </c>
      <c r="AL70" s="978">
        <f>+Cálculos!AX1572</f>
        <v>0</v>
      </c>
      <c r="AM70" s="978">
        <f>+Cálculos!AY1572</f>
        <v>55202890.615846954</v>
      </c>
      <c r="AN70" s="978">
        <f>+Cálculos!AZ1572</f>
        <v>0</v>
      </c>
      <c r="AO70" s="978">
        <f>+Cálculos!BA1572</f>
        <v>31570202.667626604</v>
      </c>
      <c r="AP70" s="978">
        <f>+Cálculos!BB1572</f>
        <v>0</v>
      </c>
      <c r="AQ70" s="978">
        <f>+Cálculos!BC1572</f>
        <v>24852047.664653033</v>
      </c>
      <c r="AR70" s="978">
        <f>+Cálculos!BD1572</f>
        <v>0</v>
      </c>
      <c r="AS70" s="978">
        <f>+Cálculos!BE1572</f>
        <v>39252563.889973626</v>
      </c>
      <c r="AT70" s="978">
        <f>+Cálculos!BF1572</f>
        <v>0</v>
      </c>
      <c r="AU70" s="978">
        <f>+Cálculos!BG1572</f>
        <v>34389760.784344487</v>
      </c>
      <c r="AV70" s="978">
        <f>+Cálculos!BH1572</f>
        <v>0</v>
      </c>
      <c r="AW70" s="978">
        <f>+Cálculos!BI1572</f>
        <v>33562249.184915669</v>
      </c>
      <c r="AX70" s="978">
        <f>+Cálculos!BJ1572</f>
        <v>0</v>
      </c>
      <c r="AY70" s="978">
        <f>+Cálculos!BK1572</f>
        <v>49591329.837723941</v>
      </c>
      <c r="AZ70" s="978">
        <f>+Cálculos!BL1572</f>
        <v>0</v>
      </c>
      <c r="BA70" s="978">
        <f>+Cálculos!BM1572</f>
        <v>39707119.439636543</v>
      </c>
      <c r="BB70" s="978">
        <f>+Cálculos!BN1572</f>
        <v>0</v>
      </c>
      <c r="BC70" s="978">
        <f>+Cálculos!BO1572</f>
        <v>30615124.311868586</v>
      </c>
      <c r="BD70" s="978">
        <f>+Cálculos!BP1572</f>
        <v>0</v>
      </c>
      <c r="BE70" s="978">
        <f>+Cálculos!BQ1572</f>
        <v>50397613.046215132</v>
      </c>
      <c r="BF70" s="978">
        <f>+Cálculos!BR1572</f>
        <v>0</v>
      </c>
      <c r="BG70" s="978">
        <f>+Cálculos!BS1572</f>
        <v>43351285.541133828</v>
      </c>
      <c r="BH70" s="978">
        <f>+Cálculos!BT1572</f>
        <v>0</v>
      </c>
      <c r="BI70" s="978">
        <f>+Cálculos!BU1572</f>
        <v>42291179.14589417</v>
      </c>
      <c r="BJ70" s="978">
        <f>+Cálculos!BV1572</f>
        <v>0</v>
      </c>
      <c r="BK70" s="977">
        <f t="shared" si="15"/>
        <v>1123204212.0374165</v>
      </c>
      <c r="BL70" s="777"/>
      <c r="BM70" s="777"/>
      <c r="BN70" s="777"/>
      <c r="BO70" s="777"/>
      <c r="BP70" s="777"/>
      <c r="BQ70" s="777"/>
    </row>
    <row r="71" spans="1:69" ht="15.6" x14ac:dyDescent="0.3">
      <c r="A71" s="954" t="s">
        <v>869</v>
      </c>
      <c r="B71" s="777"/>
      <c r="C71" s="978">
        <f>+Cálculos!O1573</f>
        <v>773963347.24840701</v>
      </c>
      <c r="D71" s="978">
        <f>+Cálculos!P1573</f>
        <v>582072443.6548779</v>
      </c>
      <c r="E71" s="978">
        <f>+Cálculos!Q1573</f>
        <v>447042902.76432019</v>
      </c>
      <c r="F71" s="978">
        <f>+Cálculos!R1573</f>
        <v>428148909.78371549</v>
      </c>
      <c r="G71" s="978">
        <f>+Cálculos!S1573</f>
        <v>391104345.37940222</v>
      </c>
      <c r="H71" s="978">
        <f>+Cálculos!T1573</f>
        <v>530326023.52643645</v>
      </c>
      <c r="I71" s="978">
        <f>+Cálculos!U1573</f>
        <v>744336770.37185585</v>
      </c>
      <c r="J71" s="978">
        <f>+Cálculos!V1573</f>
        <v>646570727.15854096</v>
      </c>
      <c r="K71" s="978">
        <f>+Cálculos!W1573</f>
        <v>467367818.11787534</v>
      </c>
      <c r="L71" s="978">
        <f>+Cálculos!X1573</f>
        <v>509473098.21961248</v>
      </c>
      <c r="M71" s="978">
        <f>+Cálculos!Y1573</f>
        <v>579749255.85977066</v>
      </c>
      <c r="N71" s="978">
        <f>+Cálculos!Z1573</f>
        <v>605817054.46737039</v>
      </c>
      <c r="O71" s="978">
        <f>+Cálculos!AA1573</f>
        <v>984959997.45238638</v>
      </c>
      <c r="P71" s="978">
        <f>+Cálculos!AB1573</f>
        <v>626920614.11214519</v>
      </c>
      <c r="Q71" s="978">
        <f>+Cálculos!AC1573</f>
        <v>478702761.18058079</v>
      </c>
      <c r="R71" s="978">
        <f>+Cálculos!AD1573</f>
        <v>459287595.61855173</v>
      </c>
      <c r="S71" s="978">
        <f>+Cálculos!AE1573</f>
        <v>417924002.69995177</v>
      </c>
      <c r="T71" s="978">
        <f>+Cálculos!AF1573</f>
        <v>570373451.20589423</v>
      </c>
      <c r="U71" s="978">
        <f>+Cálculos!AG1573</f>
        <v>803311973.19773734</v>
      </c>
      <c r="V71" s="978">
        <f>+Cálculos!AH1573</f>
        <v>696889990.73921847</v>
      </c>
      <c r="W71" s="978">
        <f>+Cálculos!AI1573</f>
        <v>500580055.03522003</v>
      </c>
      <c r="X71" s="978">
        <f>+Cálculos!AJ1573</f>
        <v>547809701.3499074</v>
      </c>
      <c r="Y71" s="978">
        <f>+Cálculos!AK1573</f>
        <v>622924627.35734951</v>
      </c>
      <c r="Z71" s="978">
        <f>+Cálculos!AL1573</f>
        <v>652562409.30412924</v>
      </c>
      <c r="AA71" s="978">
        <f>+Cálculos!AM1573</f>
        <v>1064180959.4151448</v>
      </c>
      <c r="AB71" s="978">
        <f>+Cálculos!AN1573</f>
        <v>673100705.94537568</v>
      </c>
      <c r="AC71" s="978">
        <f>+Cálculos!AO1573</f>
        <v>514878447.01951718</v>
      </c>
      <c r="AD71" s="978">
        <f>+Cálculos!AP1573</f>
        <v>494615027.07872891</v>
      </c>
      <c r="AE71" s="978">
        <f>+Cálculos!AQ1573</f>
        <v>449567537.97739524</v>
      </c>
      <c r="AF71" s="978">
        <f>+Cálculos!AR1573</f>
        <v>613699239.79790807</v>
      </c>
      <c r="AG71" s="978">
        <f>+Cálculos!AS1573</f>
        <v>856986973.48655391</v>
      </c>
      <c r="AH71" s="978">
        <f>+Cálculos!AT1573</f>
        <v>748750080.1762358</v>
      </c>
      <c r="AI71" s="978">
        <f>+Cálculos!AU1573</f>
        <v>539256355.61572444</v>
      </c>
      <c r="AJ71" s="978">
        <f>+Cálculos!AV1573</f>
        <v>589058861.89632881</v>
      </c>
      <c r="AK71" s="978">
        <f>+Cálculos!AW1573</f>
        <v>669716354.89856243</v>
      </c>
      <c r="AL71" s="978">
        <f>+Cálculos!AX1573</f>
        <v>701317718.71586084</v>
      </c>
      <c r="AM71" s="978">
        <f>+Cálculos!AY1573</f>
        <v>1139730143.8682334</v>
      </c>
      <c r="AN71" s="978">
        <f>+Cálculos!AZ1573</f>
        <v>683010489.64299583</v>
      </c>
      <c r="AO71" s="978">
        <f>+Cálculos!BA1573</f>
        <v>520751821.57856387</v>
      </c>
      <c r="AP71" s="978">
        <f>+Cálculos!BB1573</f>
        <v>500037669.11858106</v>
      </c>
      <c r="AQ71" s="978">
        <f>+Cálculos!BC1573</f>
        <v>454341309.41189778</v>
      </c>
      <c r="AR71" s="978">
        <f>+Cálculos!BD1573</f>
        <v>621383319.25716853</v>
      </c>
      <c r="AS71" s="978">
        <f>+Cálculos!BE1573</f>
        <v>874653405.48936284</v>
      </c>
      <c r="AT71" s="978">
        <f>+Cálculos!BF1573</f>
        <v>759517424.00221288</v>
      </c>
      <c r="AU71" s="978">
        <f>+Cálculos!BG1573</f>
        <v>544758131.85490811</v>
      </c>
      <c r="AV71" s="978">
        <f>+Cálculos!BH1573</f>
        <v>596682631.15150785</v>
      </c>
      <c r="AW71" s="978">
        <f>+Cálculos!BI1573</f>
        <v>678321064.87494886</v>
      </c>
      <c r="AX71" s="978">
        <f>+Cálculos!BJ1573</f>
        <v>711105965.96387947</v>
      </c>
      <c r="AY71" s="978">
        <f>+Cálculos!BK1573</f>
        <v>1159978282.6441526</v>
      </c>
      <c r="AZ71" s="978">
        <f>+Cálculos!BL1573</f>
        <v>724161541.77099109</v>
      </c>
      <c r="BA71" s="978">
        <f>+Cálculos!BM1573</f>
        <v>554934482.898247</v>
      </c>
      <c r="BB71" s="978">
        <f>+Cálculos!BN1573</f>
        <v>532392535.52472305</v>
      </c>
      <c r="BC71" s="978">
        <f>+Cálculos!BO1573</f>
        <v>484963906.34438944</v>
      </c>
      <c r="BD71" s="978">
        <f>+Cálculos!BP1573</f>
        <v>660067947.55520666</v>
      </c>
      <c r="BE71" s="978">
        <f>+Cálculos!BQ1573</f>
        <v>923686310.94144249</v>
      </c>
      <c r="BF71" s="978">
        <f>+Cálculos!BR1573</f>
        <v>805054026.29740584</v>
      </c>
      <c r="BG71" s="978">
        <f>+Cálculos!BS1573</f>
        <v>580761916.82526362</v>
      </c>
      <c r="BH71" s="978">
        <f>+Cálculos!BT1573</f>
        <v>633800936.05085337</v>
      </c>
      <c r="BI71" s="978">
        <f>+Cálculos!BU1573</f>
        <v>720865540.74762857</v>
      </c>
      <c r="BJ71" s="978">
        <f>+Cálculos!BV1573</f>
        <v>754170683.13170063</v>
      </c>
      <c r="BK71" s="977">
        <f t="shared" si="15"/>
        <v>38602479624.774849</v>
      </c>
      <c r="BL71" s="777"/>
      <c r="BM71" s="777"/>
      <c r="BN71" s="777"/>
      <c r="BO71" s="777"/>
      <c r="BP71" s="777"/>
      <c r="BQ71" s="777"/>
    </row>
    <row r="72" spans="1:69" ht="16.2" thickBot="1" x14ac:dyDescent="0.35">
      <c r="A72" s="954"/>
      <c r="B72" s="777"/>
      <c r="C72" s="978"/>
      <c r="D72" s="978"/>
      <c r="E72" s="978"/>
      <c r="F72" s="978"/>
      <c r="G72" s="978"/>
      <c r="H72" s="978"/>
      <c r="I72" s="978"/>
      <c r="J72" s="978"/>
      <c r="K72" s="978"/>
      <c r="L72" s="978"/>
      <c r="M72" s="978"/>
      <c r="N72" s="978"/>
      <c r="O72" s="978"/>
      <c r="P72" s="978"/>
      <c r="Q72" s="978"/>
      <c r="R72" s="978"/>
      <c r="S72" s="978"/>
      <c r="T72" s="978"/>
      <c r="U72" s="978"/>
      <c r="V72" s="978"/>
      <c r="W72" s="978"/>
      <c r="X72" s="978"/>
      <c r="Y72" s="978"/>
      <c r="Z72" s="978"/>
      <c r="AA72" s="978"/>
      <c r="AB72" s="978"/>
      <c r="AC72" s="978"/>
      <c r="AD72" s="978"/>
      <c r="AE72" s="978"/>
      <c r="AF72" s="978"/>
      <c r="AG72" s="978"/>
      <c r="AH72" s="978"/>
      <c r="AI72" s="978"/>
      <c r="AJ72" s="978"/>
      <c r="AK72" s="978"/>
      <c r="AL72" s="978"/>
      <c r="AM72" s="978"/>
      <c r="AN72" s="978"/>
      <c r="AO72" s="978"/>
      <c r="AP72" s="978"/>
      <c r="AQ72" s="978"/>
      <c r="AR72" s="978"/>
      <c r="AS72" s="978"/>
      <c r="AT72" s="978"/>
      <c r="AU72" s="978"/>
      <c r="AV72" s="978"/>
      <c r="AW72" s="978"/>
      <c r="AX72" s="978"/>
      <c r="AY72" s="978"/>
      <c r="AZ72" s="978"/>
      <c r="BA72" s="978"/>
      <c r="BB72" s="978"/>
      <c r="BC72" s="978"/>
      <c r="BD72" s="978"/>
      <c r="BE72" s="978"/>
      <c r="BF72" s="978"/>
      <c r="BG72" s="978"/>
      <c r="BH72" s="978"/>
      <c r="BI72" s="978"/>
      <c r="BJ72" s="978"/>
      <c r="BK72" s="977">
        <f t="shared" si="15"/>
        <v>0</v>
      </c>
      <c r="BL72" s="777"/>
      <c r="BM72" s="777"/>
      <c r="BN72" s="777"/>
      <c r="BO72" s="777"/>
      <c r="BP72" s="777"/>
      <c r="BQ72" s="777"/>
    </row>
    <row r="73" spans="1:69" ht="16.2" thickBot="1" x14ac:dyDescent="0.35">
      <c r="A73" s="962" t="s">
        <v>870</v>
      </c>
      <c r="B73" s="777"/>
      <c r="C73" s="979">
        <f>+Cálculos!O1586</f>
        <v>0</v>
      </c>
      <c r="D73" s="979">
        <f>+Cálculos!P1586</f>
        <v>0</v>
      </c>
      <c r="E73" s="979">
        <f>+Cálculos!Q1586</f>
        <v>0</v>
      </c>
      <c r="F73" s="979">
        <f>+Cálculos!R1586</f>
        <v>0</v>
      </c>
      <c r="G73" s="979">
        <f>+Cálculos!S1586</f>
        <v>0</v>
      </c>
      <c r="H73" s="979">
        <f>+Cálculos!T1586</f>
        <v>0</v>
      </c>
      <c r="I73" s="979">
        <f>+Cálculos!U1586</f>
        <v>0</v>
      </c>
      <c r="J73" s="979">
        <f>+Cálculos!V1586</f>
        <v>505780269.17084885</v>
      </c>
      <c r="K73" s="979">
        <f>+Cálculos!W1586</f>
        <v>0</v>
      </c>
      <c r="L73" s="979">
        <f>+Cálculos!X1586</f>
        <v>0</v>
      </c>
      <c r="M73" s="979">
        <f>+Cálculos!Y1586</f>
        <v>0</v>
      </c>
      <c r="N73" s="979">
        <f>+Cálculos!Z1586</f>
        <v>0</v>
      </c>
      <c r="O73" s="979">
        <f>+Cálculos!AA1586</f>
        <v>0</v>
      </c>
      <c r="P73" s="979">
        <f>+Cálculos!AB1586</f>
        <v>0</v>
      </c>
      <c r="Q73" s="979">
        <f>+Cálculos!AC1586</f>
        <v>0</v>
      </c>
      <c r="R73" s="979">
        <f>+Cálculos!AD1586</f>
        <v>0</v>
      </c>
      <c r="S73" s="979">
        <f>+Cálculos!AE1586</f>
        <v>0</v>
      </c>
      <c r="T73" s="979">
        <f>+Cálculos!AF1586</f>
        <v>0</v>
      </c>
      <c r="U73" s="979">
        <f>+Cálculos!AG1586</f>
        <v>0</v>
      </c>
      <c r="V73" s="979">
        <f>+Cálculos!AH1586</f>
        <v>-1.0728836059570313E-6</v>
      </c>
      <c r="W73" s="979">
        <f>+Cálculos!AI1586</f>
        <v>0</v>
      </c>
      <c r="X73" s="979">
        <f>+Cálculos!AJ1586</f>
        <v>0</v>
      </c>
      <c r="Y73" s="979">
        <f>+Cálculos!AK1586</f>
        <v>0</v>
      </c>
      <c r="Z73" s="979">
        <f>+Cálculos!AL1586</f>
        <v>0</v>
      </c>
      <c r="AA73" s="979">
        <f>+Cálculos!AM1586</f>
        <v>0</v>
      </c>
      <c r="AB73" s="979">
        <f>+Cálculos!AN1586</f>
        <v>0</v>
      </c>
      <c r="AC73" s="979">
        <f>+Cálculos!AO1586</f>
        <v>0</v>
      </c>
      <c r="AD73" s="979">
        <f>+Cálculos!AP1586</f>
        <v>0</v>
      </c>
      <c r="AE73" s="979">
        <f>+Cálculos!AQ1586</f>
        <v>0</v>
      </c>
      <c r="AF73" s="979">
        <f>+Cálculos!AR1586</f>
        <v>0</v>
      </c>
      <c r="AG73" s="979">
        <f>+Cálculos!AS1586</f>
        <v>0</v>
      </c>
      <c r="AH73" s="979">
        <f>+Cálculos!AT1586</f>
        <v>0</v>
      </c>
      <c r="AI73" s="979">
        <f>+Cálculos!AU1586</f>
        <v>0</v>
      </c>
      <c r="AJ73" s="979">
        <f>+Cálculos!AV1586</f>
        <v>0</v>
      </c>
      <c r="AK73" s="979">
        <f>+Cálculos!AW1586</f>
        <v>0</v>
      </c>
      <c r="AL73" s="979">
        <f>+Cálculos!AX1586</f>
        <v>0</v>
      </c>
      <c r="AM73" s="979">
        <f>+Cálculos!AY1586</f>
        <v>0</v>
      </c>
      <c r="AN73" s="979">
        <f>+Cálculos!AZ1586</f>
        <v>0</v>
      </c>
      <c r="AO73" s="979">
        <f>+Cálculos!BA1586</f>
        <v>0</v>
      </c>
      <c r="AP73" s="979">
        <f>+Cálculos!BB1586</f>
        <v>0</v>
      </c>
      <c r="AQ73" s="979">
        <f>+Cálculos!BC1586</f>
        <v>0</v>
      </c>
      <c r="AR73" s="979">
        <f>+Cálculos!BD1586</f>
        <v>0</v>
      </c>
      <c r="AS73" s="979">
        <f>+Cálculos!BE1586</f>
        <v>0</v>
      </c>
      <c r="AT73" s="979">
        <f>+Cálculos!BF1586</f>
        <v>0</v>
      </c>
      <c r="AU73" s="979">
        <f>+Cálculos!BG1586</f>
        <v>0</v>
      </c>
      <c r="AV73" s="979">
        <f>+Cálculos!BH1586</f>
        <v>0</v>
      </c>
      <c r="AW73" s="979">
        <f>+Cálculos!BI1586</f>
        <v>0</v>
      </c>
      <c r="AX73" s="979">
        <f>+Cálculos!BJ1586</f>
        <v>0</v>
      </c>
      <c r="AY73" s="979">
        <f>+Cálculos!BK1586</f>
        <v>0</v>
      </c>
      <c r="AZ73" s="979">
        <f>+Cálculos!BL1586</f>
        <v>0</v>
      </c>
      <c r="BA73" s="979">
        <f>+Cálculos!BM1586</f>
        <v>0</v>
      </c>
      <c r="BB73" s="979">
        <f>+Cálculos!BN1586</f>
        <v>0</v>
      </c>
      <c r="BC73" s="979">
        <f>+Cálculos!BO1586</f>
        <v>0</v>
      </c>
      <c r="BD73" s="979">
        <f>+Cálculos!BP1586</f>
        <v>0</v>
      </c>
      <c r="BE73" s="979">
        <f>+Cálculos!BQ1586</f>
        <v>0</v>
      </c>
      <c r="BF73" s="979">
        <f>+Cálculos!BR1586</f>
        <v>0</v>
      </c>
      <c r="BG73" s="979">
        <f>+Cálculos!BS1586</f>
        <v>0</v>
      </c>
      <c r="BH73" s="979">
        <f>+Cálculos!BT1586</f>
        <v>0</v>
      </c>
      <c r="BI73" s="979">
        <f>+Cálculos!BU1586</f>
        <v>0</v>
      </c>
      <c r="BJ73" s="979">
        <f>+Cálculos!BV1586</f>
        <v>0</v>
      </c>
      <c r="BK73" s="977">
        <f t="shared" si="15"/>
        <v>505780269.17084777</v>
      </c>
      <c r="BL73" s="777"/>
      <c r="BM73" s="777"/>
      <c r="BN73" s="777"/>
      <c r="BO73" s="777"/>
      <c r="BP73" s="777"/>
      <c r="BQ73" s="777"/>
    </row>
    <row r="74" spans="1:69" ht="15.6" x14ac:dyDescent="0.3">
      <c r="A74" s="50"/>
      <c r="B74" s="777"/>
      <c r="C74" s="978"/>
      <c r="D74" s="978"/>
      <c r="E74" s="978"/>
      <c r="F74" s="978"/>
      <c r="G74" s="978"/>
      <c r="H74" s="978"/>
      <c r="I74" s="978"/>
      <c r="J74" s="978"/>
      <c r="K74" s="978"/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8"/>
      <c r="Y74" s="978"/>
      <c r="Z74" s="978"/>
      <c r="AA74" s="978"/>
      <c r="AB74" s="978"/>
      <c r="AC74" s="978"/>
      <c r="AD74" s="978"/>
      <c r="AE74" s="978"/>
      <c r="AF74" s="978"/>
      <c r="AG74" s="978"/>
      <c r="AH74" s="978"/>
      <c r="AI74" s="978"/>
      <c r="AJ74" s="978"/>
      <c r="AK74" s="978"/>
      <c r="AL74" s="978"/>
      <c r="AM74" s="978"/>
      <c r="AN74" s="978"/>
      <c r="AO74" s="978"/>
      <c r="AP74" s="978"/>
      <c r="AQ74" s="978"/>
      <c r="AR74" s="978"/>
      <c r="AS74" s="978"/>
      <c r="AT74" s="978"/>
      <c r="AU74" s="978"/>
      <c r="AV74" s="978"/>
      <c r="AW74" s="978"/>
      <c r="AX74" s="978"/>
      <c r="AY74" s="978"/>
      <c r="AZ74" s="978"/>
      <c r="BA74" s="978"/>
      <c r="BB74" s="978"/>
      <c r="BC74" s="978"/>
      <c r="BD74" s="978"/>
      <c r="BE74" s="978"/>
      <c r="BF74" s="978"/>
      <c r="BG74" s="978"/>
      <c r="BH74" s="978"/>
      <c r="BI74" s="978"/>
      <c r="BJ74" s="978"/>
      <c r="BK74" s="977">
        <f t="shared" si="15"/>
        <v>0</v>
      </c>
      <c r="BL74" s="777"/>
      <c r="BM74" s="777"/>
      <c r="BN74" s="777"/>
      <c r="BO74" s="777"/>
      <c r="BP74" s="777"/>
      <c r="BQ74" s="777"/>
    </row>
    <row r="75" spans="1:69" ht="15.6" x14ac:dyDescent="0.3">
      <c r="A75" s="773" t="s">
        <v>871</v>
      </c>
      <c r="B75" s="777"/>
      <c r="C75" s="976">
        <f>-C77-C78-C79-C80-C81-C82</f>
        <v>-4426774143.7568073</v>
      </c>
      <c r="D75" s="976">
        <f t="shared" ref="D75:BJ75" si="16">-D77-D78-D79-D80-D81-D82</f>
        <v>0</v>
      </c>
      <c r="E75" s="976">
        <f t="shared" si="16"/>
        <v>-2600000000</v>
      </c>
      <c r="F75" s="976">
        <f t="shared" si="16"/>
        <v>0</v>
      </c>
      <c r="G75" s="976">
        <f t="shared" si="16"/>
        <v>0</v>
      </c>
      <c r="H75" s="976">
        <f t="shared" si="16"/>
        <v>0</v>
      </c>
      <c r="I75" s="976">
        <f t="shared" si="16"/>
        <v>0</v>
      </c>
      <c r="J75" s="976">
        <f t="shared" si="16"/>
        <v>0</v>
      </c>
      <c r="K75" s="976">
        <f t="shared" si="16"/>
        <v>0</v>
      </c>
      <c r="L75" s="976">
        <f t="shared" si="16"/>
        <v>0</v>
      </c>
      <c r="M75" s="976">
        <f t="shared" si="16"/>
        <v>0</v>
      </c>
      <c r="N75" s="976">
        <f t="shared" si="16"/>
        <v>0</v>
      </c>
      <c r="O75" s="976">
        <f t="shared" si="16"/>
        <v>-3268481769.6971598</v>
      </c>
      <c r="P75" s="976">
        <f t="shared" si="16"/>
        <v>0</v>
      </c>
      <c r="Q75" s="976">
        <f t="shared" si="16"/>
        <v>0</v>
      </c>
      <c r="R75" s="976">
        <f t="shared" si="16"/>
        <v>0</v>
      </c>
      <c r="S75" s="976">
        <f t="shared" si="16"/>
        <v>0</v>
      </c>
      <c r="T75" s="976">
        <f t="shared" si="16"/>
        <v>0</v>
      </c>
      <c r="U75" s="976">
        <f t="shared" si="16"/>
        <v>0</v>
      </c>
      <c r="V75" s="976">
        <f t="shared" si="16"/>
        <v>0</v>
      </c>
      <c r="W75" s="976">
        <f t="shared" si="16"/>
        <v>0</v>
      </c>
      <c r="X75" s="976">
        <f t="shared" si="16"/>
        <v>0</v>
      </c>
      <c r="Y75" s="976">
        <f t="shared" si="16"/>
        <v>0</v>
      </c>
      <c r="Z75" s="976">
        <f t="shared" si="16"/>
        <v>0</v>
      </c>
      <c r="AA75" s="976">
        <f t="shared" si="16"/>
        <v>-3934034982.6496701</v>
      </c>
      <c r="AB75" s="976">
        <f t="shared" si="16"/>
        <v>0</v>
      </c>
      <c r="AC75" s="976">
        <f t="shared" si="16"/>
        <v>0</v>
      </c>
      <c r="AD75" s="976">
        <f t="shared" si="16"/>
        <v>0</v>
      </c>
      <c r="AE75" s="976">
        <f t="shared" si="16"/>
        <v>0</v>
      </c>
      <c r="AF75" s="976">
        <f t="shared" si="16"/>
        <v>0</v>
      </c>
      <c r="AG75" s="976">
        <f t="shared" si="16"/>
        <v>0</v>
      </c>
      <c r="AH75" s="976">
        <f t="shared" si="16"/>
        <v>0</v>
      </c>
      <c r="AI75" s="976">
        <f t="shared" si="16"/>
        <v>0</v>
      </c>
      <c r="AJ75" s="976">
        <f t="shared" si="16"/>
        <v>0</v>
      </c>
      <c r="AK75" s="976">
        <f t="shared" si="16"/>
        <v>0</v>
      </c>
      <c r="AL75" s="976">
        <f t="shared" si="16"/>
        <v>0</v>
      </c>
      <c r="AM75" s="976">
        <f t="shared" si="16"/>
        <v>-4178333083.9928327</v>
      </c>
      <c r="AN75" s="976">
        <f t="shared" si="16"/>
        <v>0</v>
      </c>
      <c r="AO75" s="976">
        <f t="shared" si="16"/>
        <v>0</v>
      </c>
      <c r="AP75" s="976">
        <f t="shared" si="16"/>
        <v>0</v>
      </c>
      <c r="AQ75" s="976">
        <f t="shared" si="16"/>
        <v>0</v>
      </c>
      <c r="AR75" s="976">
        <f t="shared" si="16"/>
        <v>0</v>
      </c>
      <c r="AS75" s="976">
        <f t="shared" si="16"/>
        <v>0</v>
      </c>
      <c r="AT75" s="976">
        <f t="shared" si="16"/>
        <v>0</v>
      </c>
      <c r="AU75" s="976">
        <f t="shared" si="16"/>
        <v>0</v>
      </c>
      <c r="AV75" s="976">
        <f t="shared" si="16"/>
        <v>0</v>
      </c>
      <c r="AW75" s="976">
        <f t="shared" si="16"/>
        <v>0</v>
      </c>
      <c r="AX75" s="976">
        <f t="shared" si="16"/>
        <v>0</v>
      </c>
      <c r="AY75" s="976">
        <f t="shared" si="16"/>
        <v>-4547215006.8273811</v>
      </c>
      <c r="AZ75" s="976">
        <f t="shared" si="16"/>
        <v>0</v>
      </c>
      <c r="BA75" s="976">
        <f t="shared" si="16"/>
        <v>0</v>
      </c>
      <c r="BB75" s="976">
        <f t="shared" si="16"/>
        <v>0</v>
      </c>
      <c r="BC75" s="976">
        <f t="shared" si="16"/>
        <v>0</v>
      </c>
      <c r="BD75" s="976">
        <f t="shared" si="16"/>
        <v>0</v>
      </c>
      <c r="BE75" s="976">
        <f t="shared" si="16"/>
        <v>0</v>
      </c>
      <c r="BF75" s="976">
        <f t="shared" si="16"/>
        <v>0</v>
      </c>
      <c r="BG75" s="976">
        <f t="shared" si="16"/>
        <v>0</v>
      </c>
      <c r="BH75" s="976">
        <f t="shared" si="16"/>
        <v>0</v>
      </c>
      <c r="BI75" s="976">
        <f t="shared" si="16"/>
        <v>0</v>
      </c>
      <c r="BJ75" s="976">
        <f t="shared" si="16"/>
        <v>0</v>
      </c>
      <c r="BK75" s="977">
        <f t="shared" si="15"/>
        <v>-22954838986.923851</v>
      </c>
      <c r="BL75" s="777"/>
      <c r="BM75" s="777"/>
      <c r="BN75" s="777"/>
      <c r="BO75" s="777"/>
      <c r="BP75" s="777"/>
      <c r="BQ75" s="777"/>
    </row>
    <row r="76" spans="1:69" ht="15.6" x14ac:dyDescent="0.3">
      <c r="A76" s="50"/>
      <c r="B76" s="777"/>
      <c r="C76" s="978"/>
      <c r="D76" s="978"/>
      <c r="E76" s="978"/>
      <c r="F76" s="978"/>
      <c r="G76" s="978"/>
      <c r="H76" s="978"/>
      <c r="I76" s="978"/>
      <c r="J76" s="978"/>
      <c r="K76" s="978"/>
      <c r="L76" s="978"/>
      <c r="M76" s="978"/>
      <c r="N76" s="978"/>
      <c r="O76" s="978"/>
      <c r="P76" s="978"/>
      <c r="Q76" s="978"/>
      <c r="R76" s="978"/>
      <c r="S76" s="978"/>
      <c r="T76" s="978"/>
      <c r="U76" s="978"/>
      <c r="V76" s="978"/>
      <c r="W76" s="978"/>
      <c r="X76" s="978"/>
      <c r="Y76" s="978"/>
      <c r="Z76" s="978"/>
      <c r="AA76" s="978"/>
      <c r="AB76" s="978"/>
      <c r="AC76" s="978"/>
      <c r="AD76" s="978"/>
      <c r="AE76" s="978"/>
      <c r="AF76" s="978"/>
      <c r="AG76" s="978"/>
      <c r="AH76" s="978"/>
      <c r="AI76" s="978"/>
      <c r="AJ76" s="978"/>
      <c r="AK76" s="978"/>
      <c r="AL76" s="978"/>
      <c r="AM76" s="978"/>
      <c r="AN76" s="978"/>
      <c r="AO76" s="978"/>
      <c r="AP76" s="978"/>
      <c r="AQ76" s="978"/>
      <c r="AR76" s="978"/>
      <c r="AS76" s="978"/>
      <c r="AT76" s="978"/>
      <c r="AU76" s="978"/>
      <c r="AV76" s="978"/>
      <c r="AW76" s="978"/>
      <c r="AX76" s="978"/>
      <c r="AY76" s="978"/>
      <c r="AZ76" s="978"/>
      <c r="BA76" s="978"/>
      <c r="BB76" s="978"/>
      <c r="BC76" s="978"/>
      <c r="BD76" s="978"/>
      <c r="BE76" s="978"/>
      <c r="BF76" s="978"/>
      <c r="BG76" s="978"/>
      <c r="BH76" s="978"/>
      <c r="BI76" s="978"/>
      <c r="BJ76" s="978"/>
      <c r="BK76" s="977">
        <f t="shared" si="15"/>
        <v>0</v>
      </c>
      <c r="BL76" s="777"/>
      <c r="BM76" s="777"/>
      <c r="BN76" s="777"/>
      <c r="BO76" s="777"/>
      <c r="BP76" s="777"/>
      <c r="BQ76" s="777"/>
    </row>
    <row r="77" spans="1:69" ht="15.6" x14ac:dyDescent="0.3">
      <c r="A77" s="4" t="s">
        <v>567</v>
      </c>
      <c r="B77" s="777"/>
      <c r="C77" s="978">
        <f>+Assets!DF6</f>
        <v>0</v>
      </c>
      <c r="D77" s="978">
        <f>+Assets!DG6</f>
        <v>0</v>
      </c>
      <c r="E77" s="978">
        <f>+Assets!DH6</f>
        <v>0</v>
      </c>
      <c r="F77" s="978">
        <f>+Assets!DI6</f>
        <v>0</v>
      </c>
      <c r="G77" s="978">
        <f>+Assets!DJ6</f>
        <v>0</v>
      </c>
      <c r="H77" s="978">
        <f>+Assets!DK6</f>
        <v>0</v>
      </c>
      <c r="I77" s="978">
        <f>+Assets!DL6</f>
        <v>0</v>
      </c>
      <c r="J77" s="978">
        <f>+Assets!DM6</f>
        <v>0</v>
      </c>
      <c r="K77" s="978">
        <f>+Assets!DN6</f>
        <v>0</v>
      </c>
      <c r="L77" s="978">
        <f>+Assets!DO6</f>
        <v>0</v>
      </c>
      <c r="M77" s="978">
        <f>+Assets!DP6</f>
        <v>0</v>
      </c>
      <c r="N77" s="978">
        <f>+Assets!DQ6</f>
        <v>0</v>
      </c>
      <c r="O77" s="978">
        <f>+Assets!DR6</f>
        <v>0</v>
      </c>
      <c r="P77" s="978">
        <f>+Assets!DS6</f>
        <v>0</v>
      </c>
      <c r="Q77" s="978">
        <f>+Assets!DT6</f>
        <v>0</v>
      </c>
      <c r="R77" s="978">
        <f>+Assets!DU6</f>
        <v>0</v>
      </c>
      <c r="S77" s="978">
        <f>+Assets!DV6</f>
        <v>0</v>
      </c>
      <c r="T77" s="978">
        <f>+Assets!DW6</f>
        <v>0</v>
      </c>
      <c r="U77" s="978">
        <f>+Assets!DX6</f>
        <v>0</v>
      </c>
      <c r="V77" s="978">
        <f>+Assets!DY6</f>
        <v>0</v>
      </c>
      <c r="W77" s="978">
        <f>+Assets!DZ6</f>
        <v>0</v>
      </c>
      <c r="X77" s="978">
        <f>+Assets!EA6</f>
        <v>0</v>
      </c>
      <c r="Y77" s="978">
        <f>+Assets!EB6</f>
        <v>0</v>
      </c>
      <c r="Z77" s="978">
        <f>+Assets!EC6</f>
        <v>0</v>
      </c>
      <c r="AA77" s="978">
        <f>+Assets!ED6</f>
        <v>0</v>
      </c>
      <c r="AB77" s="978">
        <f>+Assets!EE6</f>
        <v>0</v>
      </c>
      <c r="AC77" s="978">
        <f>+Assets!EF6</f>
        <v>0</v>
      </c>
      <c r="AD77" s="978">
        <f>+Assets!EG6</f>
        <v>0</v>
      </c>
      <c r="AE77" s="978">
        <f>+Assets!EH6</f>
        <v>0</v>
      </c>
      <c r="AF77" s="978">
        <f>+Assets!EI6</f>
        <v>0</v>
      </c>
      <c r="AG77" s="978">
        <f>+Assets!EJ6</f>
        <v>0</v>
      </c>
      <c r="AH77" s="978">
        <f>+Assets!EK6</f>
        <v>0</v>
      </c>
      <c r="AI77" s="978">
        <f>+Assets!EL6</f>
        <v>0</v>
      </c>
      <c r="AJ77" s="978">
        <f>+Assets!EM6</f>
        <v>0</v>
      </c>
      <c r="AK77" s="978">
        <f>+Assets!EN6</f>
        <v>0</v>
      </c>
      <c r="AL77" s="978">
        <f>+Assets!EO6</f>
        <v>0</v>
      </c>
      <c r="AM77" s="978">
        <f>+Assets!EP6</f>
        <v>0</v>
      </c>
      <c r="AN77" s="978">
        <f>+Assets!EQ6</f>
        <v>0</v>
      </c>
      <c r="AO77" s="978">
        <f>+Assets!ER6</f>
        <v>0</v>
      </c>
      <c r="AP77" s="978">
        <f>+Assets!ES6</f>
        <v>0</v>
      </c>
      <c r="AQ77" s="978">
        <f>+Assets!ET6</f>
        <v>0</v>
      </c>
      <c r="AR77" s="978">
        <f>+Assets!EU6</f>
        <v>0</v>
      </c>
      <c r="AS77" s="978">
        <f>+Assets!EV6</f>
        <v>0</v>
      </c>
      <c r="AT77" s="978">
        <f>+Assets!EW6</f>
        <v>0</v>
      </c>
      <c r="AU77" s="978">
        <f>+Assets!EX6</f>
        <v>0</v>
      </c>
      <c r="AV77" s="978">
        <f>+Assets!EY6</f>
        <v>0</v>
      </c>
      <c r="AW77" s="978">
        <f>+Assets!EZ6</f>
        <v>0</v>
      </c>
      <c r="AX77" s="978">
        <f>+Assets!FA6</f>
        <v>0</v>
      </c>
      <c r="AY77" s="978">
        <f>+Assets!FB6</f>
        <v>0</v>
      </c>
      <c r="AZ77" s="978">
        <f>+Assets!FC6</f>
        <v>0</v>
      </c>
      <c r="BA77" s="978">
        <f>+Assets!FD6</f>
        <v>0</v>
      </c>
      <c r="BB77" s="978">
        <f>+Assets!FE6</f>
        <v>0</v>
      </c>
      <c r="BC77" s="978">
        <f>+Assets!FF6</f>
        <v>0</v>
      </c>
      <c r="BD77" s="978">
        <f>+Assets!FG6</f>
        <v>0</v>
      </c>
      <c r="BE77" s="978">
        <f>+Assets!FH6</f>
        <v>0</v>
      </c>
      <c r="BF77" s="978">
        <f>+Assets!FI6</f>
        <v>0</v>
      </c>
      <c r="BG77" s="978">
        <f>+Assets!FJ6</f>
        <v>0</v>
      </c>
      <c r="BH77" s="978">
        <f>+Assets!FK6</f>
        <v>0</v>
      </c>
      <c r="BI77" s="978">
        <f>+Assets!FL6</f>
        <v>0</v>
      </c>
      <c r="BJ77" s="978">
        <f>+Assets!FM6</f>
        <v>0</v>
      </c>
      <c r="BK77" s="977">
        <f t="shared" si="15"/>
        <v>0</v>
      </c>
      <c r="BL77" s="777"/>
      <c r="BM77" s="777"/>
      <c r="BN77" s="777"/>
      <c r="BO77" s="777"/>
      <c r="BP77" s="777"/>
      <c r="BQ77" s="777"/>
    </row>
    <row r="78" spans="1:69" ht="15.6" x14ac:dyDescent="0.3">
      <c r="A78" s="4" t="s">
        <v>570</v>
      </c>
      <c r="B78" s="777"/>
      <c r="C78" s="978">
        <f>+Assets!DF47</f>
        <v>0</v>
      </c>
      <c r="D78" s="978">
        <f>+Assets!DG47</f>
        <v>0</v>
      </c>
      <c r="E78" s="978">
        <f>+Assets!DH47</f>
        <v>0</v>
      </c>
      <c r="F78" s="978">
        <f>+Assets!DI47</f>
        <v>0</v>
      </c>
      <c r="G78" s="978">
        <f>+Assets!DJ47</f>
        <v>0</v>
      </c>
      <c r="H78" s="978">
        <f>+Assets!DK47</f>
        <v>0</v>
      </c>
      <c r="I78" s="978">
        <f>+Assets!DL47</f>
        <v>0</v>
      </c>
      <c r="J78" s="978">
        <f>+Assets!DM47</f>
        <v>0</v>
      </c>
      <c r="K78" s="978">
        <f>+Assets!DN47</f>
        <v>0</v>
      </c>
      <c r="L78" s="978">
        <f>+Assets!DO47</f>
        <v>0</v>
      </c>
      <c r="M78" s="978">
        <f>+Assets!DP47</f>
        <v>0</v>
      </c>
      <c r="N78" s="978">
        <f>+Assets!DQ47</f>
        <v>0</v>
      </c>
      <c r="O78" s="978">
        <f>+Assets!DR47</f>
        <v>0</v>
      </c>
      <c r="P78" s="978">
        <f>+Assets!DS47</f>
        <v>0</v>
      </c>
      <c r="Q78" s="978">
        <f>+Assets!DT47</f>
        <v>0</v>
      </c>
      <c r="R78" s="978">
        <f>+Assets!DU47</f>
        <v>0</v>
      </c>
      <c r="S78" s="978">
        <f>+Assets!DV47</f>
        <v>0</v>
      </c>
      <c r="T78" s="978">
        <f>+Assets!DW47</f>
        <v>0</v>
      </c>
      <c r="U78" s="978">
        <f>+Assets!DX47</f>
        <v>0</v>
      </c>
      <c r="V78" s="978">
        <f>+Assets!DY47</f>
        <v>0</v>
      </c>
      <c r="W78" s="978">
        <f>+Assets!DZ47</f>
        <v>0</v>
      </c>
      <c r="X78" s="978">
        <f>+Assets!EA47</f>
        <v>0</v>
      </c>
      <c r="Y78" s="978">
        <f>+Assets!EB47</f>
        <v>0</v>
      </c>
      <c r="Z78" s="978">
        <f>+Assets!EC47</f>
        <v>0</v>
      </c>
      <c r="AA78" s="978">
        <f>+Assets!ED47</f>
        <v>0</v>
      </c>
      <c r="AB78" s="978">
        <f>+Assets!EE47</f>
        <v>0</v>
      </c>
      <c r="AC78" s="978">
        <f>+Assets!EF47</f>
        <v>0</v>
      </c>
      <c r="AD78" s="978">
        <f>+Assets!EG47</f>
        <v>0</v>
      </c>
      <c r="AE78" s="978">
        <f>+Assets!EH47</f>
        <v>0</v>
      </c>
      <c r="AF78" s="978">
        <f>+Assets!EI47</f>
        <v>0</v>
      </c>
      <c r="AG78" s="978">
        <f>+Assets!EJ47</f>
        <v>0</v>
      </c>
      <c r="AH78" s="978">
        <f>+Assets!EK47</f>
        <v>0</v>
      </c>
      <c r="AI78" s="978">
        <f>+Assets!EL47</f>
        <v>0</v>
      </c>
      <c r="AJ78" s="978">
        <f>+Assets!EM47</f>
        <v>0</v>
      </c>
      <c r="AK78" s="978">
        <f>+Assets!EN47</f>
        <v>0</v>
      </c>
      <c r="AL78" s="978">
        <f>+Assets!EO47</f>
        <v>0</v>
      </c>
      <c r="AM78" s="978">
        <f>+Assets!EP47</f>
        <v>0</v>
      </c>
      <c r="AN78" s="978">
        <f>+Assets!EQ47</f>
        <v>0</v>
      </c>
      <c r="AO78" s="978">
        <f>+Assets!ER47</f>
        <v>0</v>
      </c>
      <c r="AP78" s="978">
        <f>+Assets!ES47</f>
        <v>0</v>
      </c>
      <c r="AQ78" s="978">
        <f>+Assets!ET47</f>
        <v>0</v>
      </c>
      <c r="AR78" s="978">
        <f>+Assets!EU47</f>
        <v>0</v>
      </c>
      <c r="AS78" s="978">
        <f>+Assets!EV47</f>
        <v>0</v>
      </c>
      <c r="AT78" s="978">
        <f>+Assets!EW47</f>
        <v>0</v>
      </c>
      <c r="AU78" s="978">
        <f>+Assets!EX47</f>
        <v>0</v>
      </c>
      <c r="AV78" s="978">
        <f>+Assets!EY47</f>
        <v>0</v>
      </c>
      <c r="AW78" s="978">
        <f>+Assets!EZ47</f>
        <v>0</v>
      </c>
      <c r="AX78" s="978">
        <f>+Assets!FA47</f>
        <v>0</v>
      </c>
      <c r="AY78" s="978">
        <f>+Assets!FB47</f>
        <v>0</v>
      </c>
      <c r="AZ78" s="978">
        <f>+Assets!FC47</f>
        <v>0</v>
      </c>
      <c r="BA78" s="978">
        <f>+Assets!FD47</f>
        <v>0</v>
      </c>
      <c r="BB78" s="978">
        <f>+Assets!FE47</f>
        <v>0</v>
      </c>
      <c r="BC78" s="978">
        <f>+Assets!FF47</f>
        <v>0</v>
      </c>
      <c r="BD78" s="978">
        <f>+Assets!FG47</f>
        <v>0</v>
      </c>
      <c r="BE78" s="978">
        <f>+Assets!FH47</f>
        <v>0</v>
      </c>
      <c r="BF78" s="978">
        <f>+Assets!FI47</f>
        <v>0</v>
      </c>
      <c r="BG78" s="978">
        <f>+Assets!FJ47</f>
        <v>0</v>
      </c>
      <c r="BH78" s="978">
        <f>+Assets!FK47</f>
        <v>0</v>
      </c>
      <c r="BI78" s="978">
        <f>+Assets!FL47</f>
        <v>0</v>
      </c>
      <c r="BJ78" s="978">
        <f>+Assets!FM47</f>
        <v>0</v>
      </c>
      <c r="BK78" s="977">
        <f t="shared" si="15"/>
        <v>0</v>
      </c>
      <c r="BL78" s="777"/>
      <c r="BM78" s="777"/>
      <c r="BN78" s="777"/>
      <c r="BO78" s="777"/>
      <c r="BP78" s="777"/>
      <c r="BQ78" s="777"/>
    </row>
    <row r="79" spans="1:69" ht="15.6" x14ac:dyDescent="0.3">
      <c r="A79" s="955" t="s">
        <v>571</v>
      </c>
      <c r="B79" s="777"/>
      <c r="C79" s="978">
        <f>+Assets!DF78</f>
        <v>0</v>
      </c>
      <c r="D79" s="978">
        <f>+Assets!DG78</f>
        <v>0</v>
      </c>
      <c r="E79" s="978">
        <f>+Assets!DH78</f>
        <v>0</v>
      </c>
      <c r="F79" s="978">
        <f>+Assets!DI78</f>
        <v>0</v>
      </c>
      <c r="G79" s="978">
        <f>+Assets!DJ78</f>
        <v>0</v>
      </c>
      <c r="H79" s="978">
        <f>+Assets!DK78</f>
        <v>0</v>
      </c>
      <c r="I79" s="978">
        <f>+Assets!DL78</f>
        <v>0</v>
      </c>
      <c r="J79" s="978">
        <f>+Assets!DM78</f>
        <v>0</v>
      </c>
      <c r="K79" s="978">
        <f>+Assets!DN78</f>
        <v>0</v>
      </c>
      <c r="L79" s="978">
        <f>+Assets!DO78</f>
        <v>0</v>
      </c>
      <c r="M79" s="978">
        <f>+Assets!DP78</f>
        <v>0</v>
      </c>
      <c r="N79" s="978">
        <f>+Assets!DQ78</f>
        <v>0</v>
      </c>
      <c r="O79" s="978">
        <f>+Assets!DR78</f>
        <v>0</v>
      </c>
      <c r="P79" s="978">
        <f>+Assets!DS78</f>
        <v>0</v>
      </c>
      <c r="Q79" s="978">
        <f>+Assets!DT78</f>
        <v>0</v>
      </c>
      <c r="R79" s="978">
        <f>+Assets!DU78</f>
        <v>0</v>
      </c>
      <c r="S79" s="978">
        <f>+Assets!DV78</f>
        <v>0</v>
      </c>
      <c r="T79" s="978">
        <f>+Assets!DW78</f>
        <v>0</v>
      </c>
      <c r="U79" s="978">
        <f>+Assets!DX78</f>
        <v>0</v>
      </c>
      <c r="V79" s="978">
        <f>+Assets!DY78</f>
        <v>0</v>
      </c>
      <c r="W79" s="978">
        <f>+Assets!DZ78</f>
        <v>0</v>
      </c>
      <c r="X79" s="978">
        <f>+Assets!EA78</f>
        <v>0</v>
      </c>
      <c r="Y79" s="978">
        <f>+Assets!EB78</f>
        <v>0</v>
      </c>
      <c r="Z79" s="978">
        <f>+Assets!EC78</f>
        <v>0</v>
      </c>
      <c r="AA79" s="978">
        <f>+Assets!ED78</f>
        <v>0</v>
      </c>
      <c r="AB79" s="978">
        <f>+Assets!EE78</f>
        <v>0</v>
      </c>
      <c r="AC79" s="978">
        <f>+Assets!EF78</f>
        <v>0</v>
      </c>
      <c r="AD79" s="978">
        <f>+Assets!EG78</f>
        <v>0</v>
      </c>
      <c r="AE79" s="978">
        <f>+Assets!EH78</f>
        <v>0</v>
      </c>
      <c r="AF79" s="978">
        <f>+Assets!EI78</f>
        <v>0</v>
      </c>
      <c r="AG79" s="978">
        <f>+Assets!EJ78</f>
        <v>0</v>
      </c>
      <c r="AH79" s="978">
        <f>+Assets!EK78</f>
        <v>0</v>
      </c>
      <c r="AI79" s="978">
        <f>+Assets!EL78</f>
        <v>0</v>
      </c>
      <c r="AJ79" s="978">
        <f>+Assets!EM78</f>
        <v>0</v>
      </c>
      <c r="AK79" s="978">
        <f>+Assets!EN78</f>
        <v>0</v>
      </c>
      <c r="AL79" s="978">
        <f>+Assets!EO78</f>
        <v>0</v>
      </c>
      <c r="AM79" s="978">
        <f>+Assets!EP78</f>
        <v>0</v>
      </c>
      <c r="AN79" s="978">
        <f>+Assets!EQ78</f>
        <v>0</v>
      </c>
      <c r="AO79" s="978">
        <f>+Assets!ER78</f>
        <v>0</v>
      </c>
      <c r="AP79" s="978">
        <f>+Assets!ES78</f>
        <v>0</v>
      </c>
      <c r="AQ79" s="978">
        <f>+Assets!ET78</f>
        <v>0</v>
      </c>
      <c r="AR79" s="978">
        <f>+Assets!EU78</f>
        <v>0</v>
      </c>
      <c r="AS79" s="978">
        <f>+Assets!EV78</f>
        <v>0</v>
      </c>
      <c r="AT79" s="978">
        <f>+Assets!EW78</f>
        <v>0</v>
      </c>
      <c r="AU79" s="978">
        <f>+Assets!EX78</f>
        <v>0</v>
      </c>
      <c r="AV79" s="978">
        <f>+Assets!EY78</f>
        <v>0</v>
      </c>
      <c r="AW79" s="978">
        <f>+Assets!EZ78</f>
        <v>0</v>
      </c>
      <c r="AX79" s="978">
        <f>+Assets!FA78</f>
        <v>0</v>
      </c>
      <c r="AY79" s="978">
        <f>+Assets!FB78</f>
        <v>0</v>
      </c>
      <c r="AZ79" s="978">
        <f>+Assets!FC78</f>
        <v>0</v>
      </c>
      <c r="BA79" s="978">
        <f>+Assets!FD78</f>
        <v>0</v>
      </c>
      <c r="BB79" s="978">
        <f>+Assets!FE78</f>
        <v>0</v>
      </c>
      <c r="BC79" s="978">
        <f>+Assets!FF78</f>
        <v>0</v>
      </c>
      <c r="BD79" s="978">
        <f>+Assets!FG78</f>
        <v>0</v>
      </c>
      <c r="BE79" s="978">
        <f>+Assets!FH78</f>
        <v>0</v>
      </c>
      <c r="BF79" s="978">
        <f>+Assets!FI78</f>
        <v>0</v>
      </c>
      <c r="BG79" s="978">
        <f>+Assets!FJ78</f>
        <v>0</v>
      </c>
      <c r="BH79" s="978">
        <f>+Assets!FK78</f>
        <v>0</v>
      </c>
      <c r="BI79" s="978">
        <f>+Assets!FL78</f>
        <v>0</v>
      </c>
      <c r="BJ79" s="978">
        <f>+Assets!FM78</f>
        <v>0</v>
      </c>
      <c r="BK79" s="977">
        <f t="shared" si="15"/>
        <v>0</v>
      </c>
      <c r="BL79" s="777"/>
      <c r="BM79" s="777"/>
      <c r="BN79" s="777"/>
      <c r="BO79" s="777"/>
      <c r="BP79" s="777"/>
      <c r="BQ79" s="777"/>
    </row>
    <row r="80" spans="1:69" ht="15.6" x14ac:dyDescent="0.3">
      <c r="A80" s="4" t="s">
        <v>800</v>
      </c>
      <c r="B80" s="777"/>
      <c r="C80" s="978">
        <f>+Assets!DF101</f>
        <v>0</v>
      </c>
      <c r="D80" s="978">
        <f>+Assets!DG101</f>
        <v>0</v>
      </c>
      <c r="E80" s="978">
        <f>+Assets!DH101</f>
        <v>2600000000</v>
      </c>
      <c r="F80" s="978">
        <f>+Assets!DI101</f>
        <v>0</v>
      </c>
      <c r="G80" s="978">
        <f>+Assets!DJ101</f>
        <v>0</v>
      </c>
      <c r="H80" s="978">
        <f>+Assets!DK101</f>
        <v>0</v>
      </c>
      <c r="I80" s="978">
        <f>+Assets!DL101</f>
        <v>0</v>
      </c>
      <c r="J80" s="978">
        <f>+Assets!DM101</f>
        <v>0</v>
      </c>
      <c r="K80" s="978">
        <f>+Assets!DN101</f>
        <v>0</v>
      </c>
      <c r="L80" s="978">
        <f>+Assets!DO101</f>
        <v>0</v>
      </c>
      <c r="M80" s="978">
        <f>+Assets!DP101</f>
        <v>0</v>
      </c>
      <c r="N80" s="978">
        <f>+Assets!DQ101</f>
        <v>0</v>
      </c>
      <c r="O80" s="978">
        <f>+Assets!DR101</f>
        <v>0</v>
      </c>
      <c r="P80" s="978">
        <f>+Assets!DS101</f>
        <v>0</v>
      </c>
      <c r="Q80" s="978">
        <f>+Assets!DT101</f>
        <v>0</v>
      </c>
      <c r="R80" s="978">
        <f>+Assets!DU101</f>
        <v>0</v>
      </c>
      <c r="S80" s="978">
        <f>+Assets!DV101</f>
        <v>0</v>
      </c>
      <c r="T80" s="978">
        <f>+Assets!DW101</f>
        <v>0</v>
      </c>
      <c r="U80" s="978">
        <f>+Assets!DX101</f>
        <v>0</v>
      </c>
      <c r="V80" s="978">
        <f>+Assets!DY101</f>
        <v>0</v>
      </c>
      <c r="W80" s="978">
        <f>+Assets!DZ101</f>
        <v>0</v>
      </c>
      <c r="X80" s="978">
        <f>+Assets!EA101</f>
        <v>0</v>
      </c>
      <c r="Y80" s="978">
        <f>+Assets!EB101</f>
        <v>0</v>
      </c>
      <c r="Z80" s="978">
        <f>+Assets!EC101</f>
        <v>0</v>
      </c>
      <c r="AA80" s="978">
        <f>+Assets!ED101</f>
        <v>0</v>
      </c>
      <c r="AB80" s="978">
        <f>+Assets!EE101</f>
        <v>0</v>
      </c>
      <c r="AC80" s="978">
        <f>+Assets!EF101</f>
        <v>0</v>
      </c>
      <c r="AD80" s="978">
        <f>+Assets!EG101</f>
        <v>0</v>
      </c>
      <c r="AE80" s="978">
        <f>+Assets!EH101</f>
        <v>0</v>
      </c>
      <c r="AF80" s="978">
        <f>+Assets!EI101</f>
        <v>0</v>
      </c>
      <c r="AG80" s="978">
        <f>+Assets!EJ101</f>
        <v>0</v>
      </c>
      <c r="AH80" s="978">
        <f>+Assets!EK101</f>
        <v>0</v>
      </c>
      <c r="AI80" s="978">
        <f>+Assets!EL101</f>
        <v>0</v>
      </c>
      <c r="AJ80" s="978">
        <f>+Assets!EM101</f>
        <v>0</v>
      </c>
      <c r="AK80" s="978">
        <f>+Assets!EN101</f>
        <v>0</v>
      </c>
      <c r="AL80" s="978">
        <f>+Assets!EO101</f>
        <v>0</v>
      </c>
      <c r="AM80" s="978">
        <f>+Assets!EP101</f>
        <v>0</v>
      </c>
      <c r="AN80" s="978">
        <f>+Assets!EQ101</f>
        <v>0</v>
      </c>
      <c r="AO80" s="978">
        <f>+Assets!ER101</f>
        <v>0</v>
      </c>
      <c r="AP80" s="978">
        <f>+Assets!ES101</f>
        <v>0</v>
      </c>
      <c r="AQ80" s="978">
        <f>+Assets!ET101</f>
        <v>0</v>
      </c>
      <c r="AR80" s="978">
        <f>+Assets!EU101</f>
        <v>0</v>
      </c>
      <c r="AS80" s="978">
        <f>+Assets!EV101</f>
        <v>0</v>
      </c>
      <c r="AT80" s="978">
        <f>+Assets!EW101</f>
        <v>0</v>
      </c>
      <c r="AU80" s="978">
        <f>+Assets!EX101</f>
        <v>0</v>
      </c>
      <c r="AV80" s="978">
        <f>+Assets!EY101</f>
        <v>0</v>
      </c>
      <c r="AW80" s="978">
        <f>+Assets!EZ101</f>
        <v>0</v>
      </c>
      <c r="AX80" s="978">
        <f>+Assets!FA101</f>
        <v>0</v>
      </c>
      <c r="AY80" s="978">
        <f>+Assets!FB101</f>
        <v>0</v>
      </c>
      <c r="AZ80" s="978">
        <f>+Assets!FC101</f>
        <v>0</v>
      </c>
      <c r="BA80" s="978">
        <f>+Assets!FD101</f>
        <v>0</v>
      </c>
      <c r="BB80" s="978">
        <f>+Assets!FE101</f>
        <v>0</v>
      </c>
      <c r="BC80" s="978">
        <f>+Assets!FF101</f>
        <v>0</v>
      </c>
      <c r="BD80" s="978">
        <f>+Assets!FG101</f>
        <v>0</v>
      </c>
      <c r="BE80" s="978">
        <f>+Assets!FH101</f>
        <v>0</v>
      </c>
      <c r="BF80" s="978">
        <f>+Assets!FI101</f>
        <v>0</v>
      </c>
      <c r="BG80" s="978">
        <f>+Assets!FJ101</f>
        <v>0</v>
      </c>
      <c r="BH80" s="978">
        <f>+Assets!FK101</f>
        <v>0</v>
      </c>
      <c r="BI80" s="978">
        <f>+Assets!FL101</f>
        <v>0</v>
      </c>
      <c r="BJ80" s="978">
        <f>+Assets!FM101</f>
        <v>0</v>
      </c>
      <c r="BK80" s="977">
        <f t="shared" si="15"/>
        <v>2600000000</v>
      </c>
      <c r="BL80" s="777"/>
      <c r="BM80" s="777"/>
      <c r="BN80" s="777"/>
      <c r="BO80" s="777"/>
      <c r="BP80" s="777"/>
      <c r="BQ80" s="777"/>
    </row>
    <row r="81" spans="1:69" ht="15.6" x14ac:dyDescent="0.3">
      <c r="A81" s="4" t="s">
        <v>801</v>
      </c>
      <c r="B81" s="777"/>
      <c r="C81" s="978">
        <f>+Assets!DF130</f>
        <v>2650000000</v>
      </c>
      <c r="D81" s="978">
        <f>+Assets!DG130</f>
        <v>0</v>
      </c>
      <c r="E81" s="978">
        <f>+Assets!DH130</f>
        <v>0</v>
      </c>
      <c r="F81" s="978">
        <f>+Assets!DI130</f>
        <v>0</v>
      </c>
      <c r="G81" s="978">
        <f>+Assets!DJ130</f>
        <v>0</v>
      </c>
      <c r="H81" s="978">
        <f>+Assets!DK130</f>
        <v>0</v>
      </c>
      <c r="I81" s="978">
        <f>+Assets!DL130</f>
        <v>0</v>
      </c>
      <c r="J81" s="978">
        <f>+Assets!DM130</f>
        <v>0</v>
      </c>
      <c r="K81" s="978">
        <f>+Assets!DN130</f>
        <v>0</v>
      </c>
      <c r="L81" s="978">
        <f>+Assets!DO130</f>
        <v>0</v>
      </c>
      <c r="M81" s="978">
        <f>+Assets!DP130</f>
        <v>0</v>
      </c>
      <c r="N81" s="978">
        <f>+Assets!DQ130</f>
        <v>0</v>
      </c>
      <c r="O81" s="978">
        <f>+Assets!DR130</f>
        <v>0</v>
      </c>
      <c r="P81" s="978">
        <f>+Assets!DS130</f>
        <v>0</v>
      </c>
      <c r="Q81" s="978">
        <f>+Assets!DT130</f>
        <v>0</v>
      </c>
      <c r="R81" s="978">
        <f>+Assets!DU130</f>
        <v>0</v>
      </c>
      <c r="S81" s="978">
        <f>+Assets!DV130</f>
        <v>0</v>
      </c>
      <c r="T81" s="978">
        <f>+Assets!DW130</f>
        <v>0</v>
      </c>
      <c r="U81" s="978">
        <f>+Assets!DX130</f>
        <v>0</v>
      </c>
      <c r="V81" s="978">
        <f>+Assets!DY130</f>
        <v>0</v>
      </c>
      <c r="W81" s="978">
        <f>+Assets!DZ130</f>
        <v>0</v>
      </c>
      <c r="X81" s="978">
        <f>+Assets!EA130</f>
        <v>0</v>
      </c>
      <c r="Y81" s="978">
        <f>+Assets!EB130</f>
        <v>0</v>
      </c>
      <c r="Z81" s="978">
        <f>+Assets!EC130</f>
        <v>0</v>
      </c>
      <c r="AA81" s="978">
        <f>+Assets!ED130</f>
        <v>0</v>
      </c>
      <c r="AB81" s="978">
        <f>+Assets!EE130</f>
        <v>0</v>
      </c>
      <c r="AC81" s="978">
        <f>+Assets!EF130</f>
        <v>0</v>
      </c>
      <c r="AD81" s="978">
        <f>+Assets!EG130</f>
        <v>0</v>
      </c>
      <c r="AE81" s="978">
        <f>+Assets!EH130</f>
        <v>0</v>
      </c>
      <c r="AF81" s="978">
        <f>+Assets!EI130</f>
        <v>0</v>
      </c>
      <c r="AG81" s="978">
        <f>+Assets!EJ130</f>
        <v>0</v>
      </c>
      <c r="AH81" s="978">
        <f>+Assets!EK130</f>
        <v>0</v>
      </c>
      <c r="AI81" s="978">
        <f>+Assets!EL130</f>
        <v>0</v>
      </c>
      <c r="AJ81" s="978">
        <f>+Assets!EM130</f>
        <v>0</v>
      </c>
      <c r="AK81" s="978">
        <f>+Assets!EN130</f>
        <v>0</v>
      </c>
      <c r="AL81" s="978">
        <f>+Assets!EO130</f>
        <v>0</v>
      </c>
      <c r="AM81" s="978">
        <f>+Assets!EP130</f>
        <v>0</v>
      </c>
      <c r="AN81" s="978">
        <f>+Assets!EQ130</f>
        <v>0</v>
      </c>
      <c r="AO81" s="978">
        <f>+Assets!ER130</f>
        <v>0</v>
      </c>
      <c r="AP81" s="978">
        <f>+Assets!ES130</f>
        <v>0</v>
      </c>
      <c r="AQ81" s="978">
        <f>+Assets!ET130</f>
        <v>0</v>
      </c>
      <c r="AR81" s="978">
        <f>+Assets!EU130</f>
        <v>0</v>
      </c>
      <c r="AS81" s="978">
        <f>+Assets!EV130</f>
        <v>0</v>
      </c>
      <c r="AT81" s="978">
        <f>+Assets!EW130</f>
        <v>0</v>
      </c>
      <c r="AU81" s="978">
        <f>+Assets!EX130</f>
        <v>0</v>
      </c>
      <c r="AV81" s="978">
        <f>+Assets!EY130</f>
        <v>0</v>
      </c>
      <c r="AW81" s="978">
        <f>+Assets!EZ130</f>
        <v>0</v>
      </c>
      <c r="AX81" s="978">
        <f>+Assets!FA130</f>
        <v>0</v>
      </c>
      <c r="AY81" s="978">
        <f>+Assets!FB130</f>
        <v>0</v>
      </c>
      <c r="AZ81" s="978">
        <f>+Assets!FC130</f>
        <v>0</v>
      </c>
      <c r="BA81" s="978">
        <f>+Assets!FD130</f>
        <v>0</v>
      </c>
      <c r="BB81" s="978">
        <f>+Assets!FE130</f>
        <v>0</v>
      </c>
      <c r="BC81" s="978">
        <f>+Assets!FF130</f>
        <v>0</v>
      </c>
      <c r="BD81" s="978">
        <f>+Assets!FG130</f>
        <v>0</v>
      </c>
      <c r="BE81" s="978">
        <f>+Assets!FH130</f>
        <v>0</v>
      </c>
      <c r="BF81" s="978">
        <f>+Assets!FI130</f>
        <v>0</v>
      </c>
      <c r="BG81" s="978">
        <f>+Assets!FJ130</f>
        <v>0</v>
      </c>
      <c r="BH81" s="978">
        <f>+Assets!FK130</f>
        <v>0</v>
      </c>
      <c r="BI81" s="978">
        <f>+Assets!FL130</f>
        <v>0</v>
      </c>
      <c r="BJ81" s="978">
        <f>+Assets!FM130</f>
        <v>0</v>
      </c>
      <c r="BK81" s="977">
        <f t="shared" si="15"/>
        <v>2650000000</v>
      </c>
      <c r="BL81" s="777"/>
      <c r="BM81" s="777"/>
      <c r="BN81" s="777"/>
      <c r="BO81" s="777"/>
      <c r="BP81" s="777"/>
      <c r="BQ81" s="777"/>
    </row>
    <row r="82" spans="1:69" ht="15.6" x14ac:dyDescent="0.3">
      <c r="A82" s="50" t="s">
        <v>872</v>
      </c>
      <c r="B82" s="777"/>
      <c r="C82" s="978">
        <f>+Assets!DF143</f>
        <v>1776774143.7568069</v>
      </c>
      <c r="D82" s="978">
        <f>+Assets!DG143</f>
        <v>0</v>
      </c>
      <c r="E82" s="978">
        <f>+Assets!DH143</f>
        <v>0</v>
      </c>
      <c r="F82" s="978">
        <f>+Assets!DI143</f>
        <v>0</v>
      </c>
      <c r="G82" s="978">
        <f>+Assets!DJ143</f>
        <v>0</v>
      </c>
      <c r="H82" s="978">
        <f>+Assets!DK143</f>
        <v>0</v>
      </c>
      <c r="I82" s="978">
        <f>+Assets!DL143</f>
        <v>0</v>
      </c>
      <c r="J82" s="978">
        <f>+Assets!DM143</f>
        <v>0</v>
      </c>
      <c r="K82" s="978">
        <f>+Assets!DN143</f>
        <v>0</v>
      </c>
      <c r="L82" s="978">
        <f>+Assets!DO143</f>
        <v>0</v>
      </c>
      <c r="M82" s="978">
        <f>+Assets!DP143</f>
        <v>0</v>
      </c>
      <c r="N82" s="978">
        <f>+Assets!DQ143</f>
        <v>0</v>
      </c>
      <c r="O82" s="978">
        <f>+Assets!DR143</f>
        <v>3268481769.6971598</v>
      </c>
      <c r="P82" s="978">
        <f>+Assets!DS143</f>
        <v>0</v>
      </c>
      <c r="Q82" s="978">
        <f>+Assets!DT143</f>
        <v>0</v>
      </c>
      <c r="R82" s="978">
        <f>+Assets!DU143</f>
        <v>0</v>
      </c>
      <c r="S82" s="978">
        <f>+Assets!DV143</f>
        <v>0</v>
      </c>
      <c r="T82" s="978">
        <f>+Assets!DW143</f>
        <v>0</v>
      </c>
      <c r="U82" s="978">
        <f>+Assets!DX143</f>
        <v>0</v>
      </c>
      <c r="V82" s="978">
        <f>+Assets!DY143</f>
        <v>0</v>
      </c>
      <c r="W82" s="978">
        <f>+Assets!DZ143</f>
        <v>0</v>
      </c>
      <c r="X82" s="978">
        <f>+Assets!EA143</f>
        <v>0</v>
      </c>
      <c r="Y82" s="978">
        <f>+Assets!EB143</f>
        <v>0</v>
      </c>
      <c r="Z82" s="978">
        <f>+Assets!EC143</f>
        <v>0</v>
      </c>
      <c r="AA82" s="978">
        <f>+Assets!ED143</f>
        <v>3934034982.6496701</v>
      </c>
      <c r="AB82" s="978">
        <f>+Assets!EE143</f>
        <v>0</v>
      </c>
      <c r="AC82" s="978">
        <f>+Assets!EF143</f>
        <v>0</v>
      </c>
      <c r="AD82" s="978">
        <f>+Assets!EG143</f>
        <v>0</v>
      </c>
      <c r="AE82" s="978">
        <f>+Assets!EH143</f>
        <v>0</v>
      </c>
      <c r="AF82" s="978">
        <f>+Assets!EI143</f>
        <v>0</v>
      </c>
      <c r="AG82" s="978">
        <f>+Assets!EJ143</f>
        <v>0</v>
      </c>
      <c r="AH82" s="978">
        <f>+Assets!EK143</f>
        <v>0</v>
      </c>
      <c r="AI82" s="978">
        <f>+Assets!EL143</f>
        <v>0</v>
      </c>
      <c r="AJ82" s="978">
        <f>+Assets!EM143</f>
        <v>0</v>
      </c>
      <c r="AK82" s="978">
        <f>+Assets!EN143</f>
        <v>0</v>
      </c>
      <c r="AL82" s="978">
        <f>+Assets!EO143</f>
        <v>0</v>
      </c>
      <c r="AM82" s="978">
        <f>+Assets!EP143</f>
        <v>4178333083.9928327</v>
      </c>
      <c r="AN82" s="978">
        <f>+Assets!EQ143</f>
        <v>0</v>
      </c>
      <c r="AO82" s="978">
        <f>+Assets!ER143</f>
        <v>0</v>
      </c>
      <c r="AP82" s="978">
        <f>+Assets!ES143</f>
        <v>0</v>
      </c>
      <c r="AQ82" s="978">
        <f>+Assets!ET143</f>
        <v>0</v>
      </c>
      <c r="AR82" s="978">
        <f>+Assets!EU143</f>
        <v>0</v>
      </c>
      <c r="AS82" s="978">
        <f>+Assets!EV143</f>
        <v>0</v>
      </c>
      <c r="AT82" s="978">
        <f>+Assets!EW143</f>
        <v>0</v>
      </c>
      <c r="AU82" s="978">
        <f>+Assets!EX143</f>
        <v>0</v>
      </c>
      <c r="AV82" s="978">
        <f>+Assets!EY143</f>
        <v>0</v>
      </c>
      <c r="AW82" s="978">
        <f>+Assets!EZ143</f>
        <v>0</v>
      </c>
      <c r="AX82" s="978">
        <f>+Assets!FA143</f>
        <v>0</v>
      </c>
      <c r="AY82" s="978">
        <f>+Assets!FB143</f>
        <v>4547215006.8273811</v>
      </c>
      <c r="AZ82" s="978">
        <f>+Assets!FC143</f>
        <v>0</v>
      </c>
      <c r="BA82" s="978">
        <f>+Assets!FD143</f>
        <v>0</v>
      </c>
      <c r="BB82" s="978">
        <f>+Assets!FE143</f>
        <v>0</v>
      </c>
      <c r="BC82" s="978">
        <f>+Assets!FF143</f>
        <v>0</v>
      </c>
      <c r="BD82" s="978">
        <f>+Assets!FG143</f>
        <v>0</v>
      </c>
      <c r="BE82" s="978">
        <f>+Assets!FH143</f>
        <v>0</v>
      </c>
      <c r="BF82" s="978">
        <f>+Assets!FI143</f>
        <v>0</v>
      </c>
      <c r="BG82" s="978">
        <f>+Assets!FJ143</f>
        <v>0</v>
      </c>
      <c r="BH82" s="978">
        <f>+Assets!FK143</f>
        <v>0</v>
      </c>
      <c r="BI82" s="978">
        <f>+Assets!FL143</f>
        <v>0</v>
      </c>
      <c r="BJ82" s="978">
        <f>+Assets!FM143</f>
        <v>0</v>
      </c>
      <c r="BK82" s="977">
        <f t="shared" si="15"/>
        <v>17704838986.923851</v>
      </c>
      <c r="BL82" s="777"/>
      <c r="BM82" s="777"/>
      <c r="BN82" s="777"/>
      <c r="BO82" s="777"/>
      <c r="BP82" s="777"/>
      <c r="BQ82" s="777"/>
    </row>
    <row r="83" spans="1:69" ht="15.6" x14ac:dyDescent="0.3">
      <c r="A83" s="50"/>
      <c r="B83" s="777"/>
      <c r="C83" s="978"/>
      <c r="D83" s="978"/>
      <c r="E83" s="978"/>
      <c r="F83" s="978"/>
      <c r="G83" s="978"/>
      <c r="H83" s="978"/>
      <c r="I83" s="978"/>
      <c r="J83" s="978"/>
      <c r="K83" s="978"/>
      <c r="L83" s="978"/>
      <c r="M83" s="978"/>
      <c r="N83" s="978"/>
      <c r="O83" s="978"/>
      <c r="P83" s="978"/>
      <c r="Q83" s="978"/>
      <c r="R83" s="978"/>
      <c r="S83" s="978"/>
      <c r="T83" s="978"/>
      <c r="U83" s="978"/>
      <c r="V83" s="978"/>
      <c r="W83" s="978"/>
      <c r="X83" s="978"/>
      <c r="Y83" s="978"/>
      <c r="Z83" s="978"/>
      <c r="AA83" s="978"/>
      <c r="AB83" s="978"/>
      <c r="AC83" s="978"/>
      <c r="AD83" s="978"/>
      <c r="AE83" s="978"/>
      <c r="AF83" s="978"/>
      <c r="AG83" s="978"/>
      <c r="AH83" s="978"/>
      <c r="AI83" s="978"/>
      <c r="AJ83" s="978"/>
      <c r="AK83" s="978"/>
      <c r="AL83" s="978"/>
      <c r="AM83" s="978"/>
      <c r="AN83" s="978"/>
      <c r="AO83" s="978"/>
      <c r="AP83" s="978"/>
      <c r="AQ83" s="978"/>
      <c r="AR83" s="978"/>
      <c r="AS83" s="978"/>
      <c r="AT83" s="978"/>
      <c r="AU83" s="978"/>
      <c r="AV83" s="978"/>
      <c r="AW83" s="978"/>
      <c r="AX83" s="978"/>
      <c r="AY83" s="978"/>
      <c r="AZ83" s="978"/>
      <c r="BA83" s="978"/>
      <c r="BB83" s="978"/>
      <c r="BC83" s="978"/>
      <c r="BD83" s="978"/>
      <c r="BE83" s="978"/>
      <c r="BF83" s="978"/>
      <c r="BG83" s="978"/>
      <c r="BH83" s="978"/>
      <c r="BI83" s="978"/>
      <c r="BJ83" s="978"/>
      <c r="BK83" s="977">
        <f t="shared" si="15"/>
        <v>0</v>
      </c>
      <c r="BL83" s="777"/>
      <c r="BM83" s="777"/>
      <c r="BN83" s="777"/>
      <c r="BO83" s="777"/>
      <c r="BP83" s="777"/>
      <c r="BQ83" s="777"/>
    </row>
    <row r="84" spans="1:69" ht="15.6" x14ac:dyDescent="0.3">
      <c r="A84" s="773" t="s">
        <v>873</v>
      </c>
      <c r="B84" s="777"/>
      <c r="C84" s="976">
        <f>+C86+C90+C96-C94+C142</f>
        <v>7428739287.6292133</v>
      </c>
      <c r="D84" s="976">
        <f t="shared" ref="D84:BJ84" si="17">+D86+D90+D96-D94+D142</f>
        <v>3493025870.9466186</v>
      </c>
      <c r="E84" s="976">
        <f t="shared" si="17"/>
        <v>2551887179.6552839</v>
      </c>
      <c r="F84" s="976">
        <f t="shared" si="17"/>
        <v>-1189798357.6540794</v>
      </c>
      <c r="G84" s="976">
        <f t="shared" si="17"/>
        <v>-1818626486.8258824</v>
      </c>
      <c r="H84" s="976">
        <f t="shared" si="17"/>
        <v>-4159859605.8170958</v>
      </c>
      <c r="I84" s="976">
        <f t="shared" si="17"/>
        <v>-8737912621.4601841</v>
      </c>
      <c r="J84" s="976">
        <f t="shared" si="17"/>
        <v>-11052117577.15222</v>
      </c>
      <c r="K84" s="976">
        <f t="shared" si="17"/>
        <v>-8752275350.8135033</v>
      </c>
      <c r="L84" s="976">
        <f t="shared" si="17"/>
        <v>-9967415440.3048897</v>
      </c>
      <c r="M84" s="976">
        <f t="shared" si="17"/>
        <v>-7675775000.9786968</v>
      </c>
      <c r="N84" s="976">
        <f t="shared" si="17"/>
        <v>-9946072649.9662132</v>
      </c>
      <c r="O84" s="976">
        <f t="shared" si="17"/>
        <v>-15586207497.085583</v>
      </c>
      <c r="P84" s="976">
        <f t="shared" si="17"/>
        <v>-17232999535.55743</v>
      </c>
      <c r="Q84" s="976">
        <f t="shared" si="17"/>
        <v>-20113689242.577255</v>
      </c>
      <c r="R84" s="976">
        <f t="shared" si="17"/>
        <v>-22210607173.173531</v>
      </c>
      <c r="S84" s="976">
        <f t="shared" si="17"/>
        <v>-23088659891.861549</v>
      </c>
      <c r="T84" s="976">
        <f t="shared" si="17"/>
        <v>-24967877711.385803</v>
      </c>
      <c r="U84" s="976">
        <f t="shared" si="17"/>
        <v>-28468896224.273499</v>
      </c>
      <c r="V84" s="976">
        <f t="shared" si="17"/>
        <v>-31374130559.464542</v>
      </c>
      <c r="W84" s="976">
        <f t="shared" si="17"/>
        <v>-31926333724.573372</v>
      </c>
      <c r="X84" s="976">
        <f t="shared" si="17"/>
        <v>-34476440812.841042</v>
      </c>
      <c r="Y84" s="976">
        <f t="shared" si="17"/>
        <v>-35826099611.951706</v>
      </c>
      <c r="Z84" s="976">
        <f t="shared" si="17"/>
        <v>-37795642087.859955</v>
      </c>
      <c r="AA84" s="976">
        <f t="shared" si="17"/>
        <v>-43100324367.708069</v>
      </c>
      <c r="AB84" s="976">
        <f t="shared" si="17"/>
        <v>-49156780481.402893</v>
      </c>
      <c r="AC84" s="976">
        <f t="shared" si="17"/>
        <v>-52888926168.019241</v>
      </c>
      <c r="AD84" s="976">
        <f t="shared" si="17"/>
        <v>-54360272630.708374</v>
      </c>
      <c r="AE84" s="976">
        <f t="shared" si="17"/>
        <v>-54804276812.157692</v>
      </c>
      <c r="AF84" s="976">
        <f t="shared" si="17"/>
        <v>-56753336985.754082</v>
      </c>
      <c r="AG84" s="976">
        <f t="shared" si="17"/>
        <v>-62036071828.050987</v>
      </c>
      <c r="AH84" s="976">
        <f t="shared" si="17"/>
        <v>-66131423209.797577</v>
      </c>
      <c r="AI84" s="976">
        <f t="shared" si="17"/>
        <v>-66268452612.719124</v>
      </c>
      <c r="AJ84" s="976">
        <f t="shared" si="17"/>
        <v>-69471060060.949615</v>
      </c>
      <c r="AK84" s="976">
        <f t="shared" si="17"/>
        <v>-71418511036.483765</v>
      </c>
      <c r="AL84" s="976">
        <f t="shared" si="17"/>
        <v>-73494569690.832214</v>
      </c>
      <c r="AM84" s="976">
        <f t="shared" si="17"/>
        <v>-79654217684.548065</v>
      </c>
      <c r="AN84" s="976">
        <f t="shared" si="17"/>
        <v>-85828419752.119095</v>
      </c>
      <c r="AO84" s="976">
        <f t="shared" si="17"/>
        <v>-88081321753.824081</v>
      </c>
      <c r="AP84" s="976">
        <f t="shared" si="17"/>
        <v>-91655504471.787552</v>
      </c>
      <c r="AQ84" s="976">
        <f t="shared" si="17"/>
        <v>-93245142490.620483</v>
      </c>
      <c r="AR84" s="976">
        <f t="shared" si="17"/>
        <v>-95640559778.53624</v>
      </c>
      <c r="AS84" s="976">
        <f t="shared" si="17"/>
        <v>-100794626483.60271</v>
      </c>
      <c r="AT84" s="976">
        <f t="shared" si="17"/>
        <v>-105891349993.58351</v>
      </c>
      <c r="AU84" s="976">
        <f t="shared" si="17"/>
        <v>-107736537276.69754</v>
      </c>
      <c r="AV84" s="976">
        <f t="shared" si="17"/>
        <v>-111128334249.26447</v>
      </c>
      <c r="AW84" s="976">
        <f t="shared" si="17"/>
        <v>-113716980743.45334</v>
      </c>
      <c r="AX84" s="976">
        <f t="shared" si="17"/>
        <v>-116681451868.64253</v>
      </c>
      <c r="AY84" s="976">
        <f t="shared" si="17"/>
        <v>-124103624781.24329</v>
      </c>
      <c r="AZ84" s="976">
        <f t="shared" si="17"/>
        <v>-131830113717.20827</v>
      </c>
      <c r="BA84" s="976">
        <f t="shared" si="17"/>
        <v>-137341756533.67133</v>
      </c>
      <c r="BB84" s="976">
        <f t="shared" si="17"/>
        <v>-140247760547.55618</v>
      </c>
      <c r="BC84" s="976">
        <f t="shared" si="17"/>
        <v>-141842134858.00076</v>
      </c>
      <c r="BD84" s="976">
        <f t="shared" si="17"/>
        <v>-145395616945.8717</v>
      </c>
      <c r="BE84" s="976">
        <f t="shared" si="17"/>
        <v>-151261123455.3111</v>
      </c>
      <c r="BF84" s="976">
        <f t="shared" si="17"/>
        <v>-157182385138.24176</v>
      </c>
      <c r="BG84" s="976">
        <f t="shared" si="17"/>
        <v>-158828968053.05579</v>
      </c>
      <c r="BH84" s="976">
        <f t="shared" si="17"/>
        <v>-163381685113.67355</v>
      </c>
      <c r="BI84" s="976">
        <f t="shared" si="17"/>
        <v>-166355151499.4541</v>
      </c>
      <c r="BJ84" s="976">
        <f t="shared" si="17"/>
        <v>-169556175533.46786</v>
      </c>
      <c r="BK84" s="977">
        <f t="shared" si="15"/>
        <v>-4070158733433.3657</v>
      </c>
      <c r="BL84" s="777"/>
      <c r="BM84" s="777"/>
      <c r="BN84" s="777"/>
      <c r="BO84" s="777"/>
      <c r="BP84" s="777"/>
      <c r="BQ84" s="777"/>
    </row>
    <row r="85" spans="1:69" ht="16.2" thickBot="1" x14ac:dyDescent="0.35">
      <c r="A85" s="50"/>
      <c r="B85" s="777"/>
      <c r="C85" s="978"/>
      <c r="D85" s="978"/>
      <c r="E85" s="978"/>
      <c r="F85" s="978"/>
      <c r="G85" s="978"/>
      <c r="H85" s="978"/>
      <c r="I85" s="978"/>
      <c r="J85" s="978"/>
      <c r="K85" s="978"/>
      <c r="L85" s="978"/>
      <c r="M85" s="978"/>
      <c r="N85" s="978"/>
      <c r="O85" s="978"/>
      <c r="P85" s="978"/>
      <c r="Q85" s="978"/>
      <c r="R85" s="978"/>
      <c r="S85" s="978"/>
      <c r="T85" s="978"/>
      <c r="U85" s="978"/>
      <c r="V85" s="978"/>
      <c r="W85" s="978"/>
      <c r="X85" s="978"/>
      <c r="Y85" s="978"/>
      <c r="Z85" s="978"/>
      <c r="AA85" s="978"/>
      <c r="AB85" s="978"/>
      <c r="AC85" s="978"/>
      <c r="AD85" s="978"/>
      <c r="AE85" s="978"/>
      <c r="AF85" s="978"/>
      <c r="AG85" s="978"/>
      <c r="AH85" s="978"/>
      <c r="AI85" s="978"/>
      <c r="AJ85" s="978"/>
      <c r="AK85" s="978"/>
      <c r="AL85" s="978"/>
      <c r="AM85" s="978"/>
      <c r="AN85" s="978"/>
      <c r="AO85" s="978"/>
      <c r="AP85" s="978"/>
      <c r="AQ85" s="978"/>
      <c r="AR85" s="978"/>
      <c r="AS85" s="978"/>
      <c r="AT85" s="978"/>
      <c r="AU85" s="978"/>
      <c r="AV85" s="978"/>
      <c r="AW85" s="978"/>
      <c r="AX85" s="978"/>
      <c r="AY85" s="978"/>
      <c r="AZ85" s="978"/>
      <c r="BA85" s="978"/>
      <c r="BB85" s="978"/>
      <c r="BC85" s="978"/>
      <c r="BD85" s="978"/>
      <c r="BE85" s="978"/>
      <c r="BF85" s="978"/>
      <c r="BG85" s="978"/>
      <c r="BH85" s="978"/>
      <c r="BI85" s="978"/>
      <c r="BJ85" s="978"/>
      <c r="BK85" s="977">
        <f t="shared" si="15"/>
        <v>0</v>
      </c>
      <c r="BL85" s="777"/>
      <c r="BM85" s="777"/>
      <c r="BN85" s="777"/>
      <c r="BO85" s="777"/>
      <c r="BP85" s="777"/>
      <c r="BQ85" s="777"/>
    </row>
    <row r="86" spans="1:69" ht="16.2" thickBot="1" x14ac:dyDescent="0.35">
      <c r="A86" s="962" t="s">
        <v>874</v>
      </c>
      <c r="B86" s="777"/>
      <c r="C86" s="979">
        <f>-C87+C88</f>
        <v>-5999649.422806575</v>
      </c>
      <c r="D86" s="979">
        <f t="shared" ref="D86:BJ86" si="18">-D87+D88</f>
        <v>-14118779.655063745</v>
      </c>
      <c r="E86" s="979">
        <f t="shared" si="18"/>
        <v>-26068704.31471904</v>
      </c>
      <c r="F86" s="979">
        <f t="shared" si="18"/>
        <v>-16382455.12409332</v>
      </c>
      <c r="G86" s="979">
        <f t="shared" si="18"/>
        <v>-868755.28888414428</v>
      </c>
      <c r="H86" s="979">
        <f t="shared" si="18"/>
        <v>12687286.844024479</v>
      </c>
      <c r="I86" s="979">
        <f t="shared" si="18"/>
        <v>-24715485.336597372</v>
      </c>
      <c r="J86" s="979">
        <f t="shared" si="18"/>
        <v>-33962429.361301742</v>
      </c>
      <c r="K86" s="979">
        <f t="shared" si="18"/>
        <v>-18711139.970046878</v>
      </c>
      <c r="L86" s="979">
        <f t="shared" si="18"/>
        <v>-7905692.4042502064</v>
      </c>
      <c r="M86" s="979">
        <f t="shared" si="18"/>
        <v>-13570811.782100424</v>
      </c>
      <c r="N86" s="979">
        <f t="shared" si="18"/>
        <v>13568875.802632172</v>
      </c>
      <c r="O86" s="979">
        <f t="shared" si="18"/>
        <v>-30817920.451125395</v>
      </c>
      <c r="P86" s="979">
        <f t="shared" si="18"/>
        <v>-49826439.939719215</v>
      </c>
      <c r="Q86" s="979">
        <f t="shared" si="18"/>
        <v>-23006625.362811767</v>
      </c>
      <c r="R86" s="979">
        <f t="shared" si="18"/>
        <v>-34224609.417015791</v>
      </c>
      <c r="S86" s="979">
        <f t="shared" si="18"/>
        <v>-8087379.7666736692</v>
      </c>
      <c r="T86" s="979">
        <f t="shared" si="18"/>
        <v>-7707384.6873549968</v>
      </c>
      <c r="U86" s="979">
        <f t="shared" si="18"/>
        <v>-43078995.74372977</v>
      </c>
      <c r="V86" s="979">
        <f t="shared" si="18"/>
        <v>-52013455.550270461</v>
      </c>
      <c r="W86" s="979">
        <f t="shared" si="18"/>
        <v>-28863863.114944331</v>
      </c>
      <c r="X86" s="979">
        <f t="shared" si="18"/>
        <v>-20392573.081350315</v>
      </c>
      <c r="Y86" s="979">
        <f t="shared" si="18"/>
        <v>-22504396.048924949</v>
      </c>
      <c r="Z86" s="979">
        <f t="shared" si="18"/>
        <v>11804174.093923785</v>
      </c>
      <c r="AA86" s="979">
        <f t="shared" si="18"/>
        <v>-46631671.808972597</v>
      </c>
      <c r="AB86" s="979">
        <f t="shared" si="18"/>
        <v>-37813815.954253085</v>
      </c>
      <c r="AC86" s="979">
        <f t="shared" si="18"/>
        <v>-66531260.531167462</v>
      </c>
      <c r="AD86" s="979">
        <f t="shared" si="18"/>
        <v>-34982093.369648196</v>
      </c>
      <c r="AE86" s="979">
        <f t="shared" si="18"/>
        <v>7960166.1122602969</v>
      </c>
      <c r="AF86" s="979">
        <f t="shared" si="18"/>
        <v>35470374.382480659</v>
      </c>
      <c r="AG86" s="979">
        <f t="shared" si="18"/>
        <v>-58671382.198284812</v>
      </c>
      <c r="AH86" s="979">
        <f t="shared" si="18"/>
        <v>-70758783.001632407</v>
      </c>
      <c r="AI86" s="979">
        <f t="shared" si="18"/>
        <v>-29848425.573115356</v>
      </c>
      <c r="AJ86" s="979">
        <f t="shared" si="18"/>
        <v>-14178826.350281037</v>
      </c>
      <c r="AK86" s="979">
        <f t="shared" si="18"/>
        <v>-24937705.919889033</v>
      </c>
      <c r="AL86" s="979">
        <f t="shared" si="18"/>
        <v>58424901.293256953</v>
      </c>
      <c r="AM86" s="979">
        <f t="shared" si="18"/>
        <v>-78509558.65826346</v>
      </c>
      <c r="AN86" s="979">
        <f t="shared" si="18"/>
        <v>-106232448.05236867</v>
      </c>
      <c r="AO86" s="979">
        <f t="shared" si="18"/>
        <v>-45305699.205663219</v>
      </c>
      <c r="AP86" s="979">
        <f t="shared" si="18"/>
        <v>-46083281.98827599</v>
      </c>
      <c r="AQ86" s="979">
        <f t="shared" si="18"/>
        <v>-29785734.966326386</v>
      </c>
      <c r="AR86" s="979">
        <f t="shared" si="18"/>
        <v>-20407861.946706139</v>
      </c>
      <c r="AS86" s="979">
        <f t="shared" si="18"/>
        <v>-40451832.801204748</v>
      </c>
      <c r="AT86" s="979">
        <f t="shared" si="18"/>
        <v>-46773925.401476815</v>
      </c>
      <c r="AU86" s="979">
        <f t="shared" si="18"/>
        <v>-34575198.115290739</v>
      </c>
      <c r="AV86" s="979">
        <f t="shared" si="18"/>
        <v>-27846612.10992644</v>
      </c>
      <c r="AW86" s="979">
        <f t="shared" si="18"/>
        <v>-32986779.953610323</v>
      </c>
      <c r="AX86" s="979">
        <f t="shared" si="18"/>
        <v>-12005092.215420976</v>
      </c>
      <c r="AY86" s="979">
        <f t="shared" si="18"/>
        <v>-47809368.341633007</v>
      </c>
      <c r="AZ86" s="979">
        <f t="shared" si="18"/>
        <v>-46595982.075304925</v>
      </c>
      <c r="BA86" s="979">
        <f t="shared" si="18"/>
        <v>-40610526.388218842</v>
      </c>
      <c r="BB86" s="979">
        <f t="shared" si="18"/>
        <v>-51429058.262935452</v>
      </c>
      <c r="BC86" s="979">
        <f t="shared" si="18"/>
        <v>-16761594.404498182</v>
      </c>
      <c r="BD86" s="979">
        <f t="shared" si="18"/>
        <v>156645.83193293214</v>
      </c>
      <c r="BE86" s="979">
        <f t="shared" si="18"/>
        <v>-59879358.58685609</v>
      </c>
      <c r="BF86" s="979">
        <f t="shared" si="18"/>
        <v>-64764380.072363824</v>
      </c>
      <c r="BG86" s="979">
        <f t="shared" si="18"/>
        <v>-46220642.29716289</v>
      </c>
      <c r="BH86" s="979">
        <f t="shared" si="18"/>
        <v>-32847878.093400776</v>
      </c>
      <c r="BI86" s="979">
        <f t="shared" si="18"/>
        <v>-32245921.167895913</v>
      </c>
      <c r="BJ86" s="979">
        <f t="shared" si="18"/>
        <v>27309952.017918304</v>
      </c>
      <c r="BK86" s="977">
        <f t="shared" si="15"/>
        <v>-1659927869.2574022</v>
      </c>
      <c r="BL86" s="777"/>
      <c r="BM86" s="777"/>
      <c r="BN86" s="777"/>
      <c r="BO86" s="777"/>
      <c r="BP86" s="777"/>
      <c r="BQ86" s="777"/>
    </row>
    <row r="87" spans="1:69" ht="15.6" x14ac:dyDescent="0.3">
      <c r="A87" s="954" t="s">
        <v>875</v>
      </c>
      <c r="B87" s="777"/>
      <c r="C87" s="978">
        <f>+Cálculos!O37+Cálculos!O61+Cálculos!O85+Cálculos!O114+Cálculos!O137+Cálculos!O160+Cálculos!O189+Cálculos!O212+Cálculos!O235+Cálculos!O267+Cálculos!O310+Cálculos!O353+Cálculos!O393</f>
        <v>13699127.980619222</v>
      </c>
      <c r="D87" s="978">
        <f>+Cálculos!P37+Cálculos!P61+Cálculos!P85+Cálculos!P114+Cálculos!P137+Cálculos!P160+Cálculos!P189+Cálculos!P212+Cálculos!P235+Cálculos!P267+Cálculos!P310+Cálculos!P353+Cálculos!P393</f>
        <v>19252763.860344525</v>
      </c>
      <c r="E87" s="978">
        <f>+Cálculos!Q37+Cálculos!Q61+Cálculos!Q85+Cálculos!Q114+Cálculos!Q137+Cálculos!Q160+Cálculos!Q189+Cálculos!Q212+Cálculos!Q235+Cálculos!Q267+Cálculos!Q310+Cálculos!Q353+Cálculos!Q393</f>
        <v>33317992.683893971</v>
      </c>
      <c r="F87" s="978">
        <f>+Cálculos!R37+Cálculos!R61+Cálculos!R85+Cálculos!R114+Cálculos!R137+Cálculos!R160+Cálculos!R189+Cálculos!R212+Cálculos!R235+Cálculos!R267+Cálculos!R310+Cálculos!R353+Cálculos!R393</f>
        <v>21825862.169189479</v>
      </c>
      <c r="G87" s="978">
        <f>+Cálculos!S37+Cálculos!S61+Cálculos!S85+Cálculos!S114+Cálculos!S137+Cálculos!S160+Cálculos!S189+Cálculos!S212+Cálculos!S235+Cálculos!S267+Cálculos!S310+Cálculos!S353+Cálculos!S393</f>
        <v>20970302.392770942</v>
      </c>
      <c r="H87" s="978">
        <f>+Cálculos!T37+Cálculos!T61+Cálculos!T85+Cálculos!T114+Cálculos!T137+Cálculos!T160+Cálculos!T189+Cálculos!T212+Cálculos!T235+Cálculos!T267+Cálculos!T310+Cálculos!T353+Cálculos!T393</f>
        <v>21512112.828532092</v>
      </c>
      <c r="I87" s="978">
        <f>+Cálculos!U37+Cálculos!U61+Cálculos!U85+Cálculos!U114+Cálculos!U137+Cálculos!U160+Cálculos!U189+Cálculos!U212+Cálculos!U235+Cálculos!U267+Cálculos!U310+Cálculos!U353+Cálculos!U393</f>
        <v>29421102.89626129</v>
      </c>
      <c r="J87" s="978">
        <f>+Cálculos!V37+Cálculos!V61+Cálculos!V85+Cálculos!V114+Cálculos!V137+Cálculos!V160+Cálculos!V189+Cálculos!V212+Cálculos!V235+Cálculos!V267+Cálculos!V310+Cálculos!V353+Cálculos!V393</f>
        <v>35277556.013621427</v>
      </c>
      <c r="K87" s="978">
        <f>+Cálculos!W37+Cálculos!W61+Cálculos!W85+Cálculos!W114+Cálculos!W137+Cálculos!W160+Cálculos!W189+Cálculos!W212+Cálculos!W235+Cálculos!W267+Cálculos!W310+Cálculos!W353+Cálculos!W393</f>
        <v>30247098.405418288</v>
      </c>
      <c r="L87" s="978">
        <f>+Cálculos!X37+Cálculos!X61+Cálculos!X85+Cálculos!X114+Cálculos!X137+Cálculos!X160+Cálculos!X189+Cálculos!X212+Cálculos!X235+Cálculos!X267+Cálculos!X310+Cálculos!X353+Cálculos!X393</f>
        <v>22776038.039155081</v>
      </c>
      <c r="M87" s="978">
        <f>+Cálculos!Y37+Cálculos!Y61+Cálculos!Y85+Cálculos!Y114+Cálculos!Y137+Cálculos!Y160+Cálculos!Y189+Cálculos!Y212+Cálculos!Y235+Cálculos!Y267+Cálculos!Y310+Cálculos!Y353+Cálculos!Y393</f>
        <v>25924989.601852596</v>
      </c>
      <c r="N87" s="978">
        <f>+Cálculos!Z37+Cálculos!Z61+Cálculos!Z85+Cálculos!Z114+Cálculos!Z137+Cálculos!Z160+Cálculos!Z189+Cálculos!Z212+Cálculos!Z235+Cálculos!Z267+Cálculos!Z310+Cálculos!Z353+Cálculos!Z393</f>
        <v>29798457.59112839</v>
      </c>
      <c r="O87" s="978">
        <f>+Cálculos!AA37+Cálculos!AA61+Cálculos!AA85+Cálculos!AA114+Cálculos!AA137+Cálculos!AA160+Cálculos!AA189+Cálculos!AA212+Cálculos!AA235+Cálculos!AA267+Cálculos!AA310+Cálculos!AA353+Cálculos!AA393</f>
        <v>38815032.574914314</v>
      </c>
      <c r="P87" s="978">
        <f>+Cálculos!AB37+Cálculos!AB61+Cálculos!AB85+Cálculos!AB114+Cálculos!AB137+Cálculos!AB160+Cálculos!AB189+Cálculos!AB212+Cálculos!AB235+Cálculos!AB267+Cálculos!AB310+Cálculos!AB353+Cálculos!AB393</f>
        <v>52183017.016635634</v>
      </c>
      <c r="Q87" s="978">
        <f>+Cálculos!AC37+Cálculos!AC61+Cálculos!AC85+Cálculos!AC114+Cálculos!AC137+Cálculos!AC160+Cálculos!AC189+Cálculos!AC212+Cálculos!AC235+Cálculos!AC267+Cálculos!AC310+Cálculos!AC353+Cálculos!AC393</f>
        <v>28801849.878888015</v>
      </c>
      <c r="R87" s="978">
        <f>+Cálculos!AD37+Cálculos!AD61+Cálculos!AD85+Cálculos!AD114+Cálculos!AD137+Cálculos!AD160+Cálculos!AD189+Cálculos!AD212+Cálculos!AD235+Cálculos!AD267+Cálculos!AD310+Cálculos!AD353+Cálculos!AD393</f>
        <v>43107664.827932045</v>
      </c>
      <c r="S87" s="978">
        <f>+Cálculos!AE37+Cálculos!AE61+Cálculos!AE85+Cálculos!AE114+Cálculos!AE137+Cálculos!AE160+Cálculos!AE189+Cálculos!AE212+Cálculos!AE235+Cálculos!AE267+Cálculos!AE310+Cálculos!AE353+Cálculos!AE393</f>
        <v>34297827.261001542</v>
      </c>
      <c r="T87" s="978">
        <f>+Cálculos!AF37+Cálculos!AF61+Cálculos!AF85+Cálculos!AF114+Cálculos!AF137+Cálculos!AF160+Cálculos!AF189+Cálculos!AF212+Cálculos!AF235+Cálculos!AF267+Cálculos!AF310+Cálculos!AF353+Cálculos!AF393</f>
        <v>43862863.084205352</v>
      </c>
      <c r="U87" s="978">
        <f>+Cálculos!AG37+Cálculos!AG61+Cálculos!AG85+Cálculos!AG114+Cálculos!AG137+Cálculos!AG160+Cálculos!AG189+Cálculos!AG212+Cálculos!AG235+Cálculos!AG267+Cálculos!AG310+Cálculos!AG353+Cálculos!AG393</f>
        <v>50231303.410134234</v>
      </c>
      <c r="V87" s="978">
        <f>+Cálculos!AH37+Cálculos!AH61+Cálculos!AH85+Cálculos!AH114+Cálculos!AH137+Cálculos!AH160+Cálculos!AH189+Cálculos!AH212+Cálculos!AH235+Cálculos!AH267+Cálculos!AH310+Cálculos!AH353+Cálculos!AH393</f>
        <v>59486174.912811995</v>
      </c>
      <c r="W87" s="978">
        <f>+Cálculos!AI37+Cálculos!AI61+Cálculos!AI85+Cálculos!AI114+Cálculos!AI137+Cálculos!AI160+Cálculos!AI189+Cálculos!AI212+Cálculos!AI235+Cálculos!AI267+Cálculos!AI310+Cálculos!AI353+Cálculos!AI393</f>
        <v>47407392.005233675</v>
      </c>
      <c r="X87" s="978">
        <f>+Cálculos!AJ37+Cálculos!AJ61+Cálculos!AJ85+Cálculos!AJ114+Cálculos!AJ137+Cálculos!AJ160+Cálculos!AJ189+Cálculos!AJ212+Cálculos!AJ235+Cálculos!AJ267+Cálculos!AJ310+Cálculos!AJ353+Cálculos!AJ393</f>
        <v>44654104.899713546</v>
      </c>
      <c r="Y87" s="978">
        <f>+Cálculos!AK37+Cálculos!AK61+Cálculos!AK85+Cálculos!AK114+Cálculos!AK137+Cálculos!AK160+Cálculos!AK189+Cálculos!AK212+Cálculos!AK235+Cálculos!AK267+Cálculos!AK310+Cálculos!AK353+Cálculos!AK393</f>
        <v>48421018.625980847</v>
      </c>
      <c r="Z87" s="978">
        <f>+Cálculos!AL37+Cálculos!AL61+Cálculos!AL85+Cálculos!AL114+Cálculos!AL137+Cálculos!AL160+Cálculos!AL189+Cálculos!AL212+Cálculos!AL235+Cálculos!AL267+Cálculos!AL310+Cálculos!AL353+Cálculos!AL393</f>
        <v>50291844.546216868</v>
      </c>
      <c r="AA87" s="978">
        <f>+Cálculos!AM37+Cálculos!AM61+Cálculos!AM85+Cálculos!AM114+Cálculos!AM137+Cálculos!AM160+Cálculos!AM189+Cálculos!AM212+Cálculos!AM235+Cálculos!AM267+Cálculos!AM310+Cálculos!AM353+Cálculos!AM393</f>
        <v>56752814.72203064</v>
      </c>
      <c r="AB87" s="978">
        <f>+Cálculos!AN37+Cálculos!AN61+Cálculos!AN85+Cálculos!AN114+Cálculos!AN137+Cálculos!AN160+Cálculos!AN189+Cálculos!AN212+Cálculos!AN235+Cálculos!AN267+Cálculos!AN310+Cálculos!AN353+Cálculos!AN393</f>
        <v>42358190.917754181</v>
      </c>
      <c r="AC87" s="978">
        <f>+Cálculos!AO37+Cálculos!AO61+Cálculos!AO85+Cálculos!AO114+Cálculos!AO137+Cálculos!AO160+Cálculos!AO189+Cálculos!AO212+Cálculos!AO235+Cálculos!AO267+Cálculos!AO310+Cálculos!AO353+Cálculos!AO393</f>
        <v>79506288.532005295</v>
      </c>
      <c r="AD87" s="978">
        <f>+Cálculos!AP37+Cálculos!AP61+Cálculos!AP85+Cálculos!AP114+Cálculos!AP137+Cálculos!AP160+Cálculos!AP189+Cálculos!AP212+Cálculos!AP235+Cálculos!AP267+Cálculos!AP310+Cálculos!AP353+Cálculos!AP393</f>
        <v>53394512.849782735</v>
      </c>
      <c r="AE87" s="978">
        <f>+Cálculos!AQ37+Cálculos!AQ61+Cálculos!AQ85+Cálculos!AQ114+Cálculos!AQ137+Cálculos!AQ160+Cálculos!AQ189+Cálculos!AQ212+Cálculos!AQ235+Cálculos!AQ267+Cálculos!AQ310+Cálculos!AQ353+Cálculos!AQ393</f>
        <v>53867975.384239919</v>
      </c>
      <c r="AF87" s="978">
        <f>+Cálculos!AR37+Cálculos!AR61+Cálculos!AR85+Cálculos!AR114+Cálculos!AR137+Cálculos!AR160+Cálculos!AR189+Cálculos!AR212+Cálculos!AR235+Cálculos!AR267+Cálculos!AR310+Cálculos!AR353+Cálculos!AR393</f>
        <v>63240782.020007722</v>
      </c>
      <c r="AG87" s="978">
        <f>+Cálculos!AS37+Cálculos!AS61+Cálculos!AS85+Cálculos!AS114+Cálculos!AS137+Cálculos!AS160+Cálculos!AS189+Cálculos!AS212+Cálculos!AS235+Cálculos!AS267+Cálculos!AS310+Cálculos!AS353+Cálculos!AS393</f>
        <v>63641405.028619759</v>
      </c>
      <c r="AH87" s="978">
        <f>+Cálculos!AT37+Cálculos!AT61+Cálculos!AT85+Cálculos!AT114+Cálculos!AT137+Cálculos!AT160+Cálculos!AT189+Cálculos!AT212+Cálculos!AT235+Cálculos!AT267+Cálculos!AT310+Cálculos!AT353+Cálculos!AT393</f>
        <v>81921815.795330137</v>
      </c>
      <c r="AI87" s="978">
        <f>+Cálculos!AU37+Cálculos!AU61+Cálculos!AU85+Cálculos!AU114+Cálculos!AU137+Cálculos!AU160+Cálculos!AU189+Cálculos!AU212+Cálculos!AU235+Cálculos!AU267+Cálculos!AU310+Cálculos!AU353+Cálculos!AU393</f>
        <v>67692224.948562309</v>
      </c>
      <c r="AJ87" s="978">
        <f>+Cálculos!AV37+Cálculos!AV61+Cálculos!AV85+Cálculos!AV114+Cálculos!AV137+Cálculos!AV160+Cálculos!AV189+Cálculos!AV212+Cálculos!AV235+Cálculos!AV267+Cálculos!AV310+Cálculos!AV353+Cálculos!AV393</f>
        <v>58706986.281140894</v>
      </c>
      <c r="AK87" s="978">
        <f>+Cálculos!AW37+Cálculos!AW61+Cálculos!AW85+Cálculos!AW114+Cálculos!AW137+Cálculos!AW160+Cálculos!AW189+Cálculos!AW212+Cálculos!AW235+Cálculos!AW267+Cálculos!AW310+Cálculos!AW353+Cálculos!AW393</f>
        <v>64793458.085215151</v>
      </c>
      <c r="AL87" s="978">
        <f>+Cálculos!AX37+Cálculos!AX61+Cálculos!AX85+Cálculos!AX114+Cálculos!AX137+Cálculos!AX160+Cálculos!AX189+Cálculos!AX212+Cálculos!AX235+Cálculos!AX267+Cálculos!AX310+Cálculos!AX353+Cálculos!AX393</f>
        <v>73798534.33631064</v>
      </c>
      <c r="AM87" s="978">
        <f>+Cálculos!AY37+Cálculos!AY61+Cálculos!AY85+Cálculos!AY114+Cálculos!AY137+Cálculos!AY160+Cálculos!AY189+Cálculos!AY212+Cálculos!AY235+Cálculos!AY267+Cálculos!AY310+Cálculos!AY353+Cálculos!AY393</f>
        <v>80879591.54138501</v>
      </c>
      <c r="AN87" s="978">
        <f>+Cálculos!AZ37+Cálculos!AZ61+Cálculos!AZ85+Cálculos!AZ114+Cálculos!AZ137+Cálculos!AZ160+Cálculos!AZ189+Cálculos!AZ212+Cálculos!AZ235+Cálculos!AZ267+Cálculos!AZ310+Cálculos!AZ353+Cálculos!AZ393</f>
        <v>109184234.91972345</v>
      </c>
      <c r="AO87" s="978">
        <f>+Cálculos!BA37+Cálculos!BA61+Cálculos!BA85+Cálculos!BA114+Cálculos!BA137+Cálculos!BA160+Cálculos!BA189+Cálculos!BA212+Cálculos!BA235+Cálculos!BA267+Cálculos!BA310+Cálculos!BA353+Cálculos!BA393</f>
        <v>47218235.209954433</v>
      </c>
      <c r="AP87" s="978">
        <f>+Cálculos!BB37+Cálculos!BB61+Cálculos!BB85+Cálculos!BB114+Cálculos!BB137+Cálculos!BB160+Cálculos!BB189+Cálculos!BB212+Cálculos!BB235+Cálculos!BB267+Cálculos!BB310+Cálculos!BB353+Cálculos!BB393</f>
        <v>52279459.743417487</v>
      </c>
      <c r="AQ87" s="978">
        <f>+Cálculos!BC37+Cálculos!BC61+Cálculos!BC85+Cálculos!BC114+Cálculos!BC137+Cálculos!BC160+Cálculos!BC189+Cálculos!BC212+Cálculos!BC235+Cálculos!BC267+Cálculos!BC310+Cálculos!BC353+Cálculos!BC393</f>
        <v>44803834.015093207</v>
      </c>
      <c r="AR87" s="978">
        <f>+Cálculos!BD37+Cálculos!BD61+Cálculos!BD85+Cálculos!BD114+Cálculos!BD137+Cálculos!BD160+Cálculos!BD189+Cálculos!BD212+Cálculos!BD235+Cálculos!BD267+Cálculos!BD310+Cálculos!BD353+Cálculos!BD393</f>
        <v>46263447.136793658</v>
      </c>
      <c r="AS87" s="978">
        <f>+Cálculos!BE37+Cálculos!BE61+Cálculos!BE85+Cálculos!BE114+Cálculos!BE137+Cálculos!BE160+Cálculos!BE189+Cálculos!BE212+Cálculos!BE235+Cálculos!BE267+Cálculos!BE310+Cálculos!BE353+Cálculos!BE393</f>
        <v>49009194.62396118</v>
      </c>
      <c r="AT87" s="978">
        <f>+Cálculos!BF37+Cálculos!BF61+Cálculos!BF85+Cálculos!BF114+Cálculos!BF137+Cálculos!BF160+Cálculos!BF189+Cálculos!BF212+Cálculos!BF235+Cálculos!BF267+Cálculos!BF310+Cálculos!BF353+Cálculos!BF393</f>
        <v>54326059.527441218</v>
      </c>
      <c r="AU87" s="978">
        <f>+Cálculos!BG37+Cálculos!BG61+Cálculos!BG85+Cálculos!BG114+Cálculos!BG137+Cálculos!BG160+Cálculos!BG189+Cálculos!BG212+Cálculos!BG235+Cálculos!BG267+Cálculos!BG310+Cálculos!BG353+Cálculos!BG393</f>
        <v>42737740.644386284</v>
      </c>
      <c r="AV87" s="978">
        <f>+Cálculos!BH37+Cálculos!BH61+Cálculos!BH85+Cálculos!BH114+Cálculos!BH137+Cálculos!BH160+Cálculos!BH189+Cálculos!BH212+Cálculos!BH235+Cálculos!BH267+Cálculos!BH310+Cálculos!BH353+Cálculos!BH393</f>
        <v>41328500.474925302</v>
      </c>
      <c r="AW87" s="978">
        <f>+Cálculos!BI37+Cálculos!BI61+Cálculos!BI85+Cálculos!BI114+Cálculos!BI137+Cálculos!BI160+Cálculos!BI189+Cálculos!BI212+Cálculos!BI235+Cálculos!BI267+Cálculos!BI310+Cálculos!BI353+Cálculos!BI393</f>
        <v>48621398.805872925</v>
      </c>
      <c r="AX87" s="978">
        <f>+Cálculos!BJ37+Cálculos!BJ61+Cálculos!BJ85+Cálculos!BJ114+Cálculos!BJ137+Cálculos!BJ160+Cálculos!BJ189+Cálculos!BJ212+Cálculos!BJ235+Cálculos!BJ267+Cálculos!BJ310+Cálculos!BJ353+Cálculos!BJ393</f>
        <v>57621660.240474537</v>
      </c>
      <c r="AY87" s="978">
        <f>+Cálculos!BK37+Cálculos!BK61+Cálculos!BK85+Cálculos!BK114+Cálculos!BK137+Cálculos!BK160+Cálculos!BK189+Cálculos!BK212+Cálculos!BK235+Cálculos!BK267+Cálculos!BK310+Cálculos!BK353+Cálculos!BK393</f>
        <v>54833288.554766886</v>
      </c>
      <c r="AZ87" s="978">
        <f>+Cálculos!BL37+Cálculos!BL61+Cálculos!BL85+Cálculos!BL114+Cálculos!BL137+Cálculos!BL160+Cálculos!BL189+Cálculos!BL212+Cálculos!BL235+Cálculos!BL267+Cálculos!BL310+Cálculos!BL353+Cálculos!BL393</f>
        <v>58988020.42865444</v>
      </c>
      <c r="BA87" s="978">
        <f>+Cálculos!BM37+Cálculos!BM61+Cálculos!BM85+Cálculos!BM114+Cálculos!BM137+Cálculos!BM160+Cálculos!BM189+Cálculos!BM212+Cálculos!BM235+Cálculos!BM267+Cálculos!BM310+Cálculos!BM353+Cálculos!BM393</f>
        <v>41609246.314592332</v>
      </c>
      <c r="BB87" s="978">
        <f>+Cálculos!BN37+Cálculos!BN61+Cálculos!BN85+Cálculos!BN114+Cálculos!BN137+Cálculos!BN160+Cálculos!BN189+Cálculos!BN212+Cálculos!BN235+Cálculos!BN267+Cálculos!BN310+Cálculos!BN353+Cálculos!BN393</f>
        <v>64063115.517188683</v>
      </c>
      <c r="BC87" s="978">
        <f>+Cálculos!BO37+Cálculos!BO61+Cálculos!BO85+Cálculos!BO114+Cálculos!BO137+Cálculos!BO160+Cálculos!BO189+Cálculos!BO212+Cálculos!BO235+Cálculos!BO267+Cálculos!BO310+Cálculos!BO353+Cálculos!BO393</f>
        <v>58572068.327194974</v>
      </c>
      <c r="BD87" s="978">
        <f>+Cálculos!BP37+Cálculos!BP61+Cálculos!BP85+Cálculos!BP114+Cálculos!BP137+Cálculos!BP160+Cálculos!BP189+Cálculos!BP212+Cálculos!BP235+Cálculos!BP267+Cálculos!BP310+Cálculos!BP353+Cálculos!BP393</f>
        <v>69037474.816924438</v>
      </c>
      <c r="BE87" s="978">
        <f>+Cálculos!BQ37+Cálculos!BQ61+Cálculos!BQ85+Cálculos!BQ114+Cálculos!BQ137+Cálculos!BQ160+Cálculos!BQ189+Cálculos!BQ212+Cálculos!BQ235+Cálculos!BQ267+Cálculos!BQ310+Cálculos!BQ353+Cálculos!BQ393</f>
        <v>62861227.449743479</v>
      </c>
      <c r="BF87" s="978">
        <f>+Cálculos!BR37+Cálculos!BR61+Cálculos!BR85+Cálculos!BR114+Cálculos!BR137+Cálculos!BR160+Cálculos!BR189+Cálculos!BR212+Cálculos!BR235+Cálculos!BR267+Cálculos!BR310+Cálculos!BR353+Cálculos!BR393</f>
        <v>73902900.570891857</v>
      </c>
      <c r="BG87" s="978">
        <f>+Cálculos!BS37+Cálculos!BS61+Cálculos!BS85+Cálculos!BS114+Cálculos!BS137+Cálculos!BS160+Cálculos!BS189+Cálculos!BS212+Cálculos!BS235+Cálculos!BS267+Cálculos!BS310+Cálculos!BS353+Cálculos!BS393</f>
        <v>74830367.88604106</v>
      </c>
      <c r="BH87" s="978">
        <f>+Cálculos!BT37+Cálculos!BT61+Cálculos!BT85+Cálculos!BT114+Cálculos!BT137+Cálculos!BT160+Cálculos!BT189+Cálculos!BT212+Cálculos!BT235+Cálculos!BT267+Cálculos!BT310+Cálculos!BT353+Cálculos!BT393</f>
        <v>76716086.898230687</v>
      </c>
      <c r="BI87" s="978">
        <f>+Cálculos!BU37+Cálculos!BU61+Cálculos!BU85+Cálculos!BU114+Cálculos!BU137+Cálculos!BU160+Cálculos!BU189+Cálculos!BU212+Cálculos!BU235+Cálculos!BU267+Cálculos!BU310+Cálculos!BU353+Cálculos!BU393</f>
        <v>66342711.820851319</v>
      </c>
      <c r="BJ87" s="978">
        <f>+Cálculos!BV37+Cálculos!BV61+Cálculos!BV85+Cálculos!BV114+Cálculos!BV137+Cálculos!BV160+Cálculos!BV189+Cálculos!BV212+Cálculos!BV235+Cálculos!BV267+Cálculos!BV310+Cálculos!BV353+Cálculos!BV393</f>
        <v>92777402.302002609</v>
      </c>
      <c r="BK87" s="977">
        <f t="shared" si="15"/>
        <v>3074065754.1779661</v>
      </c>
      <c r="BL87" s="777"/>
      <c r="BM87" s="777"/>
      <c r="BN87" s="777"/>
      <c r="BO87" s="777"/>
      <c r="BP87" s="777"/>
      <c r="BQ87" s="777"/>
    </row>
    <row r="88" spans="1:69" ht="15.6" x14ac:dyDescent="0.3">
      <c r="A88" s="954" t="s">
        <v>876</v>
      </c>
      <c r="B88" s="777"/>
      <c r="C88" s="978">
        <f>+Cálculos!O622+Cálculos!O659+Cálculos!O697+Cálculos!O734+Cálculos!O759</f>
        <v>7699478.557812647</v>
      </c>
      <c r="D88" s="978">
        <f>+Cálculos!P622+Cálculos!P659+Cálculos!P697+Cálculos!P734+Cálculos!P759</f>
        <v>5133984.2052807817</v>
      </c>
      <c r="E88" s="978">
        <f>+Cálculos!Q622+Cálculos!Q659+Cálculos!Q697+Cálculos!Q734+Cálculos!Q759</f>
        <v>7249288.3691749312</v>
      </c>
      <c r="F88" s="978">
        <f>+Cálculos!R622+Cálculos!R659+Cálculos!R697+Cálculos!R734+Cálculos!R759</f>
        <v>5443407.045096159</v>
      </c>
      <c r="G88" s="978">
        <f>+Cálculos!S622+Cálculos!S659+Cálculos!S697+Cálculos!S734+Cálculos!S759</f>
        <v>20101547.103886798</v>
      </c>
      <c r="H88" s="978">
        <f>+Cálculos!T622+Cálculos!T659+Cálculos!T697+Cálculos!T734+Cálculos!T759</f>
        <v>34199399.672556572</v>
      </c>
      <c r="I88" s="978">
        <f>+Cálculos!U622+Cálculos!U659+Cálculos!U697+Cálculos!U734+Cálculos!U759</f>
        <v>4705617.5596639188</v>
      </c>
      <c r="J88" s="978">
        <f>+Cálculos!V622+Cálculos!V659+Cálculos!V697+Cálculos!V734+Cálculos!V759</f>
        <v>1315126.6523196825</v>
      </c>
      <c r="K88" s="978">
        <f>+Cálculos!W622+Cálculos!W659+Cálculos!W697+Cálculos!W734+Cálculos!W759</f>
        <v>11535958.435371412</v>
      </c>
      <c r="L88" s="978">
        <f>+Cálculos!X622+Cálculos!X659+Cálculos!X697+Cálculos!X734+Cálculos!X759</f>
        <v>14870345.634904874</v>
      </c>
      <c r="M88" s="978">
        <f>+Cálculos!Y622+Cálculos!Y659+Cálculos!Y697+Cálculos!Y734+Cálculos!Y759</f>
        <v>12354177.819752172</v>
      </c>
      <c r="N88" s="978">
        <f>+Cálculos!Z622+Cálculos!Z659+Cálculos!Z697+Cálculos!Z734+Cálculos!Z759</f>
        <v>43367333.393760562</v>
      </c>
      <c r="O88" s="978">
        <f>+Cálculos!AA622+Cálculos!AA659+Cálculos!AA697+Cálculos!AA734+Cálculos!AA759</f>
        <v>7997112.1237889193</v>
      </c>
      <c r="P88" s="978">
        <f>+Cálculos!AB622+Cálculos!AB659+Cálculos!AB697+Cálculos!AB734+Cálculos!AB759</f>
        <v>2356577.0769164171</v>
      </c>
      <c r="Q88" s="978">
        <f>+Cálculos!AC622+Cálculos!AC659+Cálculos!AC697+Cálculos!AC734+Cálculos!AC759</f>
        <v>5795224.5160762463</v>
      </c>
      <c r="R88" s="978">
        <f>+Cálculos!AD622+Cálculos!AD659+Cálculos!AD697+Cálculos!AD734+Cálculos!AD759</f>
        <v>8883055.4109162521</v>
      </c>
      <c r="S88" s="978">
        <f>+Cálculos!AE622+Cálculos!AE659+Cálculos!AE697+Cálculos!AE734+Cálculos!AE759</f>
        <v>26210447.494327873</v>
      </c>
      <c r="T88" s="978">
        <f>+Cálculos!AF622+Cálculos!AF659+Cálculos!AF697+Cálculos!AF734+Cálculos!AF759</f>
        <v>36155478.396850355</v>
      </c>
      <c r="U88" s="978">
        <f>+Cálculos!AG622+Cálculos!AG659+Cálculos!AG697+Cálculos!AG734+Cálculos!AG759</f>
        <v>7152307.6664044652</v>
      </c>
      <c r="V88" s="978">
        <f>+Cálculos!AH622+Cálculos!AH659+Cálculos!AH697+Cálculos!AH734+Cálculos!AH759</f>
        <v>7472719.3625415331</v>
      </c>
      <c r="W88" s="978">
        <f>+Cálculos!AI622+Cálculos!AI659+Cálculos!AI697+Cálculos!AI734+Cálculos!AI759</f>
        <v>18543528.890289344</v>
      </c>
      <c r="X88" s="978">
        <f>+Cálculos!AJ622+Cálculos!AJ659+Cálculos!AJ697+Cálculos!AJ734+Cálculos!AJ759</f>
        <v>24261531.818363231</v>
      </c>
      <c r="Y88" s="978">
        <f>+Cálculos!AK622+Cálculos!AK659+Cálculos!AK697+Cálculos!AK734+Cálculos!AK759</f>
        <v>25916622.577055898</v>
      </c>
      <c r="Z88" s="978">
        <f>+Cálculos!AL622+Cálculos!AL659+Cálculos!AL697+Cálculos!AL734+Cálculos!AL759</f>
        <v>62096018.640140653</v>
      </c>
      <c r="AA88" s="978">
        <f>+Cálculos!AM622+Cálculos!AM659+Cálculos!AM697+Cálculos!AM734+Cálculos!AM759</f>
        <v>10121142.913058043</v>
      </c>
      <c r="AB88" s="978">
        <f>+Cálculos!AN622+Cálculos!AN659+Cálculos!AN697+Cálculos!AN734+Cálculos!AN759</f>
        <v>4544374.9635010939</v>
      </c>
      <c r="AC88" s="978">
        <f>+Cálculos!AO622+Cálculos!AO659+Cálculos!AO697+Cálculos!AO734+Cálculos!AO759</f>
        <v>12975028.000837836</v>
      </c>
      <c r="AD88" s="978">
        <f>+Cálculos!AP622+Cálculos!AP659+Cálculos!AP697+Cálculos!AP734+Cálculos!AP759</f>
        <v>18412419.480134539</v>
      </c>
      <c r="AE88" s="978">
        <f>+Cálculos!AQ622+Cálculos!AQ659+Cálculos!AQ697+Cálculos!AQ734+Cálculos!AQ759</f>
        <v>61828141.496500216</v>
      </c>
      <c r="AF88" s="978">
        <f>+Cálculos!AR622+Cálculos!AR659+Cálculos!AR697+Cálculos!AR734+Cálculos!AR759</f>
        <v>98711156.402488381</v>
      </c>
      <c r="AG88" s="978">
        <f>+Cálculos!AS622+Cálculos!AS659+Cálculos!AS697+Cálculos!AS734+Cálculos!AS759</f>
        <v>4970022.8303349493</v>
      </c>
      <c r="AH88" s="978">
        <f>+Cálculos!AT622+Cálculos!AT659+Cálculos!AT697+Cálculos!AT734+Cálculos!AT759</f>
        <v>11163032.793697724</v>
      </c>
      <c r="AI88" s="978">
        <f>+Cálculos!AU622+Cálculos!AU659+Cálculos!AU697+Cálculos!AU734+Cálculos!AU759</f>
        <v>37843799.375446953</v>
      </c>
      <c r="AJ88" s="978">
        <f>+Cálculos!AV622+Cálculos!AV659+Cálculos!AV697+Cálculos!AV734+Cálculos!AV759</f>
        <v>44528159.930859856</v>
      </c>
      <c r="AK88" s="978">
        <f>+Cálculos!AW622+Cálculos!AW659+Cálculos!AW697+Cálculos!AW734+Cálculos!AW759</f>
        <v>39855752.165326118</v>
      </c>
      <c r="AL88" s="978">
        <f>+Cálculos!AX622+Cálculos!AX659+Cálculos!AX697+Cálculos!AX734+Cálculos!AX759</f>
        <v>132223435.62956759</v>
      </c>
      <c r="AM88" s="978">
        <f>+Cálculos!AY622+Cálculos!AY659+Cálculos!AY697+Cálculos!AY734+Cálculos!AY759</f>
        <v>2370032.8831215464</v>
      </c>
      <c r="AN88" s="978">
        <f>+Cálculos!AZ622+Cálculos!AZ659+Cálculos!AZ697+Cálculos!AZ734+Cálculos!AZ759</f>
        <v>2951786.8673547879</v>
      </c>
      <c r="AO88" s="978">
        <f>+Cálculos!BA622+Cálculos!BA659+Cálculos!BA697+Cálculos!BA734+Cálculos!BA759</f>
        <v>1912536.0042912145</v>
      </c>
      <c r="AP88" s="978">
        <f>+Cálculos!BB622+Cálculos!BB659+Cálculos!BB697+Cálculos!BB734+Cálculos!BB759</f>
        <v>6196177.7551414985</v>
      </c>
      <c r="AQ88" s="978">
        <f>+Cálculos!BC622+Cálculos!BC659+Cálculos!BC697+Cálculos!BC734+Cálculos!BC759</f>
        <v>15018099.048766823</v>
      </c>
      <c r="AR88" s="978">
        <f>+Cálculos!BD622+Cálculos!BD659+Cálculos!BD697+Cálculos!BD734+Cálculos!BD759</f>
        <v>25855585.19008752</v>
      </c>
      <c r="AS88" s="978">
        <f>+Cálculos!BE622+Cálculos!BE659+Cálculos!BE697+Cálculos!BE734+Cálculos!BE759</f>
        <v>8557361.822756432</v>
      </c>
      <c r="AT88" s="978">
        <f>+Cálculos!BF622+Cálculos!BF659+Cálculos!BF697+Cálculos!BF734+Cálculos!BF759</f>
        <v>7552134.1259644004</v>
      </c>
      <c r="AU88" s="978">
        <f>+Cálculos!BG622+Cálculos!BG659+Cálculos!BG697+Cálculos!BG734+Cálculos!BG759</f>
        <v>8162542.5290955473</v>
      </c>
      <c r="AV88" s="978">
        <f>+Cálculos!BH622+Cálculos!BH659+Cálculos!BH697+Cálculos!BH734+Cálculos!BH759</f>
        <v>13481888.364998862</v>
      </c>
      <c r="AW88" s="978">
        <f>+Cálculos!BI622+Cálculos!BI659+Cálculos!BI697+Cálculos!BI734+Cálculos!BI759</f>
        <v>15634618.852262603</v>
      </c>
      <c r="AX88" s="978">
        <f>+Cálculos!BJ622+Cálculos!BJ659+Cálculos!BJ697+Cálculos!BJ734+Cálculos!BJ759</f>
        <v>45616568.025053561</v>
      </c>
      <c r="AY88" s="978">
        <f>+Cálculos!BK622+Cálculos!BK659+Cálculos!BK697+Cálculos!BK734+Cálculos!BK759</f>
        <v>7023920.2131338771</v>
      </c>
      <c r="AZ88" s="978">
        <f>+Cálculos!BL622+Cálculos!BL659+Cálculos!BL697+Cálculos!BL734+Cálculos!BL759</f>
        <v>12392038.353349514</v>
      </c>
      <c r="BA88" s="978">
        <f>+Cálculos!BM622+Cálculos!BM659+Cálculos!BM697+Cálculos!BM734+Cálculos!BM759</f>
        <v>998719.92637348955</v>
      </c>
      <c r="BB88" s="978">
        <f>+Cálculos!BN622+Cálculos!BN659+Cálculos!BN697+Cálculos!BN734+Cálculos!BN759</f>
        <v>12634057.254253229</v>
      </c>
      <c r="BC88" s="978">
        <f>+Cálculos!BO622+Cálculos!BO659+Cálculos!BO697+Cálculos!BO734+Cálculos!BO759</f>
        <v>41810473.922696792</v>
      </c>
      <c r="BD88" s="978">
        <f>+Cálculos!BP622+Cálculos!BP659+Cálculos!BP697+Cálculos!BP734+Cálculos!BP759</f>
        <v>69194120.64885737</v>
      </c>
      <c r="BE88" s="978">
        <f>+Cálculos!BQ622+Cálculos!BQ659+Cálculos!BQ697+Cálculos!BQ734+Cálculos!BQ759</f>
        <v>2981868.86288739</v>
      </c>
      <c r="BF88" s="978">
        <f>+Cálculos!BR622+Cálculos!BR659+Cálculos!BR697+Cálculos!BR734+Cálculos!BR759</f>
        <v>9138520.4985280316</v>
      </c>
      <c r="BG88" s="978">
        <f>+Cálculos!BS622+Cálculos!BS659+Cálculos!BS697+Cálculos!BS734+Cálculos!BS759</f>
        <v>28609725.588878166</v>
      </c>
      <c r="BH88" s="978">
        <f>+Cálculos!BT622+Cálculos!BT659+Cálculos!BT697+Cálculos!BT734+Cálculos!BT759</f>
        <v>43868208.80482991</v>
      </c>
      <c r="BI88" s="978">
        <f>+Cálculos!BU622+Cálculos!BU659+Cálculos!BU697+Cálculos!BU734+Cálculos!BU759</f>
        <v>34096790.652955405</v>
      </c>
      <c r="BJ88" s="978">
        <f>+Cálculos!BV622+Cálculos!BV659+Cálculos!BV697+Cálculos!BV734+Cálculos!BV759</f>
        <v>120087354.31992091</v>
      </c>
      <c r="BK88" s="977">
        <f t="shared" si="15"/>
        <v>1414137884.9205635</v>
      </c>
      <c r="BL88" s="777"/>
      <c r="BM88" s="777"/>
      <c r="BN88" s="777"/>
      <c r="BO88" s="777"/>
      <c r="BP88" s="777"/>
      <c r="BQ88" s="777"/>
    </row>
    <row r="89" spans="1:69" ht="16.2" thickBot="1" x14ac:dyDescent="0.35">
      <c r="A89" s="954"/>
      <c r="B89" s="777"/>
      <c r="C89" s="978"/>
      <c r="D89" s="978"/>
      <c r="E89" s="978"/>
      <c r="F89" s="978"/>
      <c r="G89" s="978"/>
      <c r="H89" s="978"/>
      <c r="I89" s="978"/>
      <c r="J89" s="978"/>
      <c r="K89" s="978"/>
      <c r="L89" s="978"/>
      <c r="M89" s="978"/>
      <c r="N89" s="978"/>
      <c r="O89" s="978"/>
      <c r="P89" s="978"/>
      <c r="Q89" s="978"/>
      <c r="R89" s="978"/>
      <c r="S89" s="978"/>
      <c r="T89" s="978"/>
      <c r="U89" s="978"/>
      <c r="V89" s="978"/>
      <c r="W89" s="978"/>
      <c r="X89" s="978"/>
      <c r="Y89" s="978"/>
      <c r="Z89" s="978"/>
      <c r="AA89" s="978"/>
      <c r="AB89" s="978"/>
      <c r="AC89" s="978"/>
      <c r="AD89" s="978"/>
      <c r="AE89" s="978"/>
      <c r="AF89" s="978"/>
      <c r="AG89" s="978"/>
      <c r="AH89" s="978"/>
      <c r="AI89" s="978"/>
      <c r="AJ89" s="978"/>
      <c r="AK89" s="978"/>
      <c r="AL89" s="978"/>
      <c r="AM89" s="978"/>
      <c r="AN89" s="978"/>
      <c r="AO89" s="978"/>
      <c r="AP89" s="978"/>
      <c r="AQ89" s="978"/>
      <c r="AR89" s="978"/>
      <c r="AS89" s="978"/>
      <c r="AT89" s="978"/>
      <c r="AU89" s="978"/>
      <c r="AV89" s="978"/>
      <c r="AW89" s="978"/>
      <c r="AX89" s="978"/>
      <c r="AY89" s="978"/>
      <c r="AZ89" s="978"/>
      <c r="BA89" s="978"/>
      <c r="BB89" s="978"/>
      <c r="BC89" s="978"/>
      <c r="BD89" s="978"/>
      <c r="BE89" s="978"/>
      <c r="BF89" s="978"/>
      <c r="BG89" s="978"/>
      <c r="BH89" s="978"/>
      <c r="BI89" s="978"/>
      <c r="BJ89" s="978"/>
      <c r="BK89" s="977">
        <f t="shared" si="15"/>
        <v>0</v>
      </c>
      <c r="BL89" s="777"/>
      <c r="BM89" s="777"/>
      <c r="BN89" s="777"/>
      <c r="BO89" s="777"/>
      <c r="BP89" s="777"/>
      <c r="BQ89" s="777"/>
    </row>
    <row r="90" spans="1:69" ht="16.2" thickBot="1" x14ac:dyDescent="0.35">
      <c r="A90" s="962" t="s">
        <v>877</v>
      </c>
      <c r="B90" s="777"/>
      <c r="C90" s="979">
        <f>+C91-C92</f>
        <v>-48135360</v>
      </c>
      <c r="D90" s="979">
        <f t="shared" ref="D90:BJ90" si="19">+D91-D92</f>
        <v>-18577222.085950579</v>
      </c>
      <c r="E90" s="979">
        <f t="shared" si="19"/>
        <v>-31149316.522404611</v>
      </c>
      <c r="F90" s="979">
        <f t="shared" si="19"/>
        <v>-64574254.278565243</v>
      </c>
      <c r="G90" s="979">
        <f t="shared" si="19"/>
        <v>28625711.254278138</v>
      </c>
      <c r="H90" s="979">
        <f t="shared" si="19"/>
        <v>39095384.52173993</v>
      </c>
      <c r="I90" s="979">
        <f t="shared" si="19"/>
        <v>11127913.128780752</v>
      </c>
      <c r="J90" s="979">
        <f t="shared" si="19"/>
        <v>-5638014.5123859048</v>
      </c>
      <c r="K90" s="979">
        <f t="shared" si="19"/>
        <v>38712096.239197135</v>
      </c>
      <c r="L90" s="979">
        <f t="shared" si="19"/>
        <v>-110590309.05581315</v>
      </c>
      <c r="M90" s="979">
        <f t="shared" si="19"/>
        <v>-24324053.421041183</v>
      </c>
      <c r="N90" s="979">
        <f t="shared" si="19"/>
        <v>-3450883.4726266116</v>
      </c>
      <c r="O90" s="979">
        <f t="shared" si="19"/>
        <v>48433256.618277907</v>
      </c>
      <c r="P90" s="979">
        <f t="shared" si="19"/>
        <v>68773965.920493543</v>
      </c>
      <c r="Q90" s="979">
        <f t="shared" si="19"/>
        <v>162427151.70201772</v>
      </c>
      <c r="R90" s="979">
        <f t="shared" si="19"/>
        <v>-52368533.751105264</v>
      </c>
      <c r="S90" s="979">
        <f t="shared" si="19"/>
        <v>-7700618.6732218862</v>
      </c>
      <c r="T90" s="979">
        <f t="shared" si="19"/>
        <v>62119627.264563739</v>
      </c>
      <c r="U90" s="979">
        <f t="shared" si="19"/>
        <v>362837504.64092505</v>
      </c>
      <c r="V90" s="979">
        <f t="shared" si="19"/>
        <v>311567533.78150141</v>
      </c>
      <c r="W90" s="979">
        <f t="shared" si="19"/>
        <v>-124186632.89504106</v>
      </c>
      <c r="X90" s="979">
        <f t="shared" si="19"/>
        <v>-480928487.6103853</v>
      </c>
      <c r="Y90" s="979">
        <f t="shared" si="19"/>
        <v>201476775.41103357</v>
      </c>
      <c r="Z90" s="979">
        <f t="shared" si="19"/>
        <v>-57170757.666855216</v>
      </c>
      <c r="AA90" s="979">
        <f t="shared" si="19"/>
        <v>209223929.37803045</v>
      </c>
      <c r="AB90" s="979">
        <f t="shared" si="19"/>
        <v>-315829959.77195001</v>
      </c>
      <c r="AC90" s="979">
        <f t="shared" si="19"/>
        <v>-329493326.57992542</v>
      </c>
      <c r="AD90" s="979">
        <f t="shared" si="19"/>
        <v>-313416742.43036014</v>
      </c>
      <c r="AE90" s="979">
        <f t="shared" si="19"/>
        <v>427956735.87549806</v>
      </c>
      <c r="AF90" s="979">
        <f t="shared" si="19"/>
        <v>669262579.88124466</v>
      </c>
      <c r="AG90" s="979">
        <f t="shared" si="19"/>
        <v>-22814303.806277484</v>
      </c>
      <c r="AH90" s="979">
        <f t="shared" si="19"/>
        <v>-293933421.86523747</v>
      </c>
      <c r="AI90" s="979">
        <f t="shared" si="19"/>
        <v>-236742691.19442368</v>
      </c>
      <c r="AJ90" s="979">
        <f t="shared" si="19"/>
        <v>-174577569.17886412</v>
      </c>
      <c r="AK90" s="979">
        <f t="shared" si="19"/>
        <v>467536136.88453162</v>
      </c>
      <c r="AL90" s="979">
        <f t="shared" si="19"/>
        <v>129465137.51181152</v>
      </c>
      <c r="AM90" s="979">
        <f t="shared" si="19"/>
        <v>423457164.57780266</v>
      </c>
      <c r="AN90" s="979">
        <f t="shared" si="19"/>
        <v>-62340126.278554633</v>
      </c>
      <c r="AO90" s="979">
        <f t="shared" si="19"/>
        <v>295427744.81229067</v>
      </c>
      <c r="AP90" s="979">
        <f t="shared" si="19"/>
        <v>217878909.80650759</v>
      </c>
      <c r="AQ90" s="979">
        <f t="shared" si="19"/>
        <v>79652435.923052996</v>
      </c>
      <c r="AR90" s="979">
        <f t="shared" si="19"/>
        <v>-84410191.893836081</v>
      </c>
      <c r="AS90" s="979">
        <f t="shared" si="19"/>
        <v>-269060418.25596535</v>
      </c>
      <c r="AT90" s="979">
        <f t="shared" si="19"/>
        <v>-257002279.62623924</v>
      </c>
      <c r="AU90" s="979">
        <f t="shared" si="19"/>
        <v>-628842732.14337063</v>
      </c>
      <c r="AV90" s="979">
        <f t="shared" si="19"/>
        <v>-249434882.06815377</v>
      </c>
      <c r="AW90" s="979">
        <f t="shared" si="19"/>
        <v>209837807.47714633</v>
      </c>
      <c r="AX90" s="979">
        <f t="shared" si="19"/>
        <v>529812701.22647238</v>
      </c>
      <c r="AY90" s="979">
        <f t="shared" si="19"/>
        <v>-76245940.819378555</v>
      </c>
      <c r="AZ90" s="979">
        <f t="shared" si="19"/>
        <v>-27190766.129966676</v>
      </c>
      <c r="BA90" s="979">
        <f t="shared" si="19"/>
        <v>-307355375.49857938</v>
      </c>
      <c r="BB90" s="979">
        <f t="shared" si="19"/>
        <v>116854326.53443807</v>
      </c>
      <c r="BC90" s="979">
        <f t="shared" si="19"/>
        <v>565141292.32263446</v>
      </c>
      <c r="BD90" s="979">
        <f t="shared" si="19"/>
        <v>248513849.59149742</v>
      </c>
      <c r="BE90" s="979">
        <f t="shared" si="19"/>
        <v>172871693.0316602</v>
      </c>
      <c r="BF90" s="979">
        <f t="shared" si="19"/>
        <v>97339366.417612195</v>
      </c>
      <c r="BG90" s="979">
        <f t="shared" si="19"/>
        <v>112034159.2304551</v>
      </c>
      <c r="BH90" s="979">
        <f t="shared" si="19"/>
        <v>-33286187.031903625</v>
      </c>
      <c r="BI90" s="979">
        <f t="shared" si="19"/>
        <v>164057161.52231926</v>
      </c>
      <c r="BJ90" s="979">
        <f t="shared" si="19"/>
        <v>486200198.449462</v>
      </c>
      <c r="BK90" s="977">
        <f t="shared" si="15"/>
        <v>2246948892.4188943</v>
      </c>
      <c r="BL90" s="777"/>
      <c r="BM90" s="777"/>
      <c r="BN90" s="777"/>
      <c r="BO90" s="777"/>
      <c r="BP90" s="777"/>
      <c r="BQ90" s="777"/>
    </row>
    <row r="91" spans="1:69" ht="15.6" x14ac:dyDescent="0.3">
      <c r="A91" s="956" t="s">
        <v>878</v>
      </c>
      <c r="B91" s="777"/>
      <c r="C91" s="978">
        <f>+Cálculos!O279+Cálculos!O322+Cálculos!O365+Cálculos!O405+Cálculos!O633+Cálculos!O670+Cálculos!O708</f>
        <v>0</v>
      </c>
      <c r="D91" s="978">
        <f>+Cálculos!P279+Cálculos!P322+Cálculos!P365+Cálculos!P405+Cálculos!P633+Cálculos!P670+Cálculos!P708</f>
        <v>0</v>
      </c>
      <c r="E91" s="978">
        <f>+Cálculos!Q279+Cálculos!Q322+Cálculos!Q365+Cálculos!Q405+Cálculos!Q633+Cálculos!Q670+Cálculos!Q708</f>
        <v>16641040.457027271</v>
      </c>
      <c r="F91" s="978">
        <f>+Cálculos!R279+Cálculos!R322+Cálculos!R365+Cálculos!R405+Cálculos!R633+Cálculos!R670+Cálculos!R708</f>
        <v>13252294.492237836</v>
      </c>
      <c r="G91" s="978">
        <f>+Cálculos!S279+Cálculos!S322+Cálculos!S365+Cálculos!S405+Cálculos!S633+Cálculos!S670+Cálculos!S708</f>
        <v>48948378.780056477</v>
      </c>
      <c r="H91" s="978">
        <f>+Cálculos!T279+Cálculos!T322+Cálculos!T365+Cálculos!T405+Cálculos!T633+Cálculos!T670+Cálculos!T708</f>
        <v>131447771.1622068</v>
      </c>
      <c r="I91" s="978">
        <f>+Cálculos!U279+Cálculos!U322+Cálculos!U365+Cálculos!U405+Cálculos!U633+Cálculos!U670+Cálculos!U708</f>
        <v>51214955.799197912</v>
      </c>
      <c r="J91" s="978">
        <f>+Cálculos!V279+Cálculos!V322+Cálculos!V365+Cálculos!V405+Cálculos!V633+Cálculos!V670+Cálculos!V708</f>
        <v>138494553.97743857</v>
      </c>
      <c r="K91" s="978">
        <f>+Cálculos!W279+Cálculos!W322+Cálculos!W365+Cálculos!W405+Cálculos!W633+Cálculos!W670+Cálculos!W708</f>
        <v>52760677.207183182</v>
      </c>
      <c r="L91" s="978">
        <f>+Cálculos!X279+Cálculos!X322+Cálculos!X365+Cálculos!X405+Cálculos!X633+Cálculos!X670+Cálculos!X708</f>
        <v>3330891.9867615551</v>
      </c>
      <c r="M91" s="978">
        <f>+Cálculos!Y279+Cálculos!Y322+Cálculos!Y365+Cálculos!Y405+Cálculos!Y633+Cálculos!Y670+Cálculos!Y708</f>
        <v>16209127.377405981</v>
      </c>
      <c r="N91" s="978">
        <f>+Cálculos!Z279+Cálculos!Z322+Cálculos!Z365+Cálculos!Z405+Cálculos!Z633+Cálculos!Z670+Cálculos!Z708</f>
        <v>89491394.276444018</v>
      </c>
      <c r="O91" s="978">
        <f>+Cálculos!AA279+Cálculos!AA322+Cálculos!AA365+Cálculos!AA405+Cálculos!AA633+Cálculos!AA670+Cálculos!AA708</f>
        <v>94316473.828807235</v>
      </c>
      <c r="P91" s="978">
        <f>+Cálculos!AB279+Cálculos!AB322+Cálculos!AB365+Cálculos!AB405+Cálculos!AB633+Cálculos!AB670+Cálculos!AB708</f>
        <v>126868346.88137609</v>
      </c>
      <c r="Q91" s="978">
        <f>+Cálculos!AC279+Cálculos!AC322+Cálculos!AC365+Cálculos!AC405+Cálculos!AC633+Cálculos!AC670+Cálculos!AC708</f>
        <v>166396482.04061329</v>
      </c>
      <c r="R91" s="978">
        <f>+Cálculos!AD279+Cálculos!AD322+Cálculos!AD365+Cálculos!AD405+Cálculos!AD633+Cálculos!AD670+Cálculos!AD708</f>
        <v>36781766.201988444</v>
      </c>
      <c r="S91" s="978">
        <f>+Cálculos!AE279+Cálculos!AE322+Cálculos!AE365+Cálculos!AE405+Cálculos!AE633+Cálculos!AE670+Cálculos!AE708</f>
        <v>32347657.993444741</v>
      </c>
      <c r="T91" s="978">
        <f>+Cálculos!AF279+Cálculos!AF322+Cálculos!AF365+Cálculos!AF405+Cálculos!AF633+Cálculos!AF670+Cálculos!AF708</f>
        <v>65623117.046929598</v>
      </c>
      <c r="U91" s="978">
        <f>+Cálculos!AG279+Cálculos!AG322+Cálculos!AG365+Cálculos!AG405+Cálculos!AG633+Cálculos!AG670+Cálculos!AG708</f>
        <v>450620144.64515579</v>
      </c>
      <c r="V91" s="978">
        <f>+Cálculos!AH279+Cálculos!AH322+Cálculos!AH365+Cálculos!AH405+Cálculos!AH633+Cálculos!AH670+Cálculos!AH708</f>
        <v>409603035.99753356</v>
      </c>
      <c r="W91" s="978">
        <f>+Cálculos!AI279+Cálculos!AI322+Cálculos!AI365+Cálculos!AI405+Cálculos!AI633+Cálculos!AI670+Cálculos!AI708</f>
        <v>7851649.9249988347</v>
      </c>
      <c r="X91" s="978">
        <f>+Cálculos!AJ279+Cálculos!AJ322+Cálculos!AJ365+Cálculos!AJ405+Cálculos!AJ633+Cálculos!AJ670+Cálculos!AJ708</f>
        <v>21875426.843728021</v>
      </c>
      <c r="Y91" s="978">
        <f>+Cálculos!AK279+Cálculos!AK322+Cálculos!AK365+Cálculos!AK405+Cálculos!AK633+Cálculos!AK670+Cálculos!AK708</f>
        <v>259869068.72194606</v>
      </c>
      <c r="Z91" s="978">
        <f>+Cálculos!AL279+Cálculos!AL322+Cálculos!AL365+Cálculos!AL405+Cálculos!AL633+Cálculos!AL670+Cálculos!AL708</f>
        <v>17414170.556037605</v>
      </c>
      <c r="AA91" s="978">
        <f>+Cálculos!AM279+Cálculos!AM322+Cálculos!AM365+Cálculos!AM405+Cálculos!AM633+Cálculos!AM670+Cálculos!AM708</f>
        <v>218114830.17286202</v>
      </c>
      <c r="AB91" s="978">
        <f>+Cálculos!AN279+Cálculos!AN322+Cálculos!AN365+Cálculos!AN405+Cálculos!AN633+Cálculos!AN670+Cálculos!AN708</f>
        <v>85227154.942537084</v>
      </c>
      <c r="AC91" s="978">
        <f>+Cálculos!AO279+Cálculos!AO322+Cálculos!AO365+Cálculos!AO405+Cálculos!AO633+Cálculos!AO670+Cálculos!AO708</f>
        <v>40026939.181858599</v>
      </c>
      <c r="AD91" s="978">
        <f>+Cálculos!AP279+Cálculos!AP322+Cálculos!AP365+Cálculos!AP405+Cálculos!AP633+Cálculos!AP670+Cálculos!AP708</f>
        <v>41175544.864737295</v>
      </c>
      <c r="AE91" s="978">
        <f>+Cálculos!AQ279+Cálculos!AQ322+Cálculos!AQ365+Cálculos!AQ405+Cálculos!AQ633+Cálculos!AQ670+Cálculos!AQ708</f>
        <v>429619974.7336579</v>
      </c>
      <c r="AF91" s="978">
        <f>+Cálculos!AR279+Cálculos!AR322+Cálculos!AR365+Cálculos!AR405+Cálculos!AR633+Cálculos!AR670+Cálculos!AR708</f>
        <v>676378541.41971087</v>
      </c>
      <c r="AG91" s="978">
        <f>+Cálculos!AS279+Cálculos!AS322+Cálculos!AS365+Cálculos!AS405+Cálculos!AS633+Cálculos!AS670+Cálculos!AS708</f>
        <v>80315903.371622741</v>
      </c>
      <c r="AH91" s="978">
        <f>+Cálculos!AT279+Cálculos!AT322+Cálculos!AT365+Cálculos!AT405+Cálculos!AT633+Cálculos!AT670+Cálculos!AT708</f>
        <v>6105524.4385791123</v>
      </c>
      <c r="AI91" s="978">
        <f>+Cálculos!AU279+Cálculos!AU322+Cálculos!AU365+Cálculos!AU405+Cálculos!AU633+Cálculos!AU670+Cálculos!AU708</f>
        <v>36044113.20926781</v>
      </c>
      <c r="AJ91" s="978">
        <f>+Cálculos!AV279+Cálculos!AV322+Cálculos!AV365+Cálculos!AV405+Cálculos!AV633+Cálculos!AV670+Cálculos!AV708</f>
        <v>24002321.249616519</v>
      </c>
      <c r="AK91" s="978">
        <f>+Cálculos!AW279+Cálculos!AW322+Cálculos!AW365+Cálculos!AW405+Cálculos!AW633+Cálculos!AW670+Cálculos!AW708</f>
        <v>481571961.74377978</v>
      </c>
      <c r="AL91" s="978">
        <f>+Cálculos!AX279+Cálculos!AX322+Cálculos!AX365+Cálculos!AX405+Cálculos!AX633+Cálculos!AX670+Cálculos!AX708</f>
        <v>156063062.40119618</v>
      </c>
      <c r="AM91" s="978">
        <f>+Cálculos!AY279+Cálculos!AY322+Cálculos!AY365+Cálculos!AY405+Cálculos!AY633+Cálculos!AY670+Cálculos!AY708</f>
        <v>432172509.55463111</v>
      </c>
      <c r="AN91" s="978">
        <f>+Cálculos!AZ279+Cálculos!AZ322+Cálculos!AZ365+Cálculos!AZ405+Cálculos!AZ633+Cálculos!AZ670+Cálculos!AZ708</f>
        <v>45085782.408533186</v>
      </c>
      <c r="AO91" s="978">
        <f>+Cálculos!BA279+Cálculos!BA322+Cálculos!BA365+Cálculos!BA405+Cálculos!BA633+Cálculos!BA670+Cálculos!BA708</f>
        <v>315853812.79353285</v>
      </c>
      <c r="AP91" s="978">
        <f>+Cálculos!BB279+Cálculos!BB322+Cálculos!BB365+Cálculos!BB405+Cálculos!BB633+Cálculos!BB670+Cálculos!BB708</f>
        <v>217878909.80650759</v>
      </c>
      <c r="AQ91" s="978">
        <f>+Cálculos!BC279+Cálculos!BC322+Cálculos!BC365+Cálculos!BC405+Cálculos!BC633+Cálculos!BC670+Cálculos!BC708</f>
        <v>83104948.880131036</v>
      </c>
      <c r="AR91" s="978">
        <f>+Cálculos!BD279+Cálculos!BD322+Cálculos!BD365+Cálculos!BD405+Cálculos!BD633+Cálculos!BD670+Cálculos!BD708</f>
        <v>24744127.285128295</v>
      </c>
      <c r="AS91" s="978">
        <f>+Cálculos!BE279+Cálculos!BE322+Cálculos!BE365+Cálculos!BE405+Cálculos!BE633+Cálculos!BE670+Cálculos!BE708</f>
        <v>99395748.19951956</v>
      </c>
      <c r="AT91" s="978">
        <f>+Cálculos!BF279+Cálculos!BF322+Cálculos!BF365+Cálculos!BF405+Cálculos!BF633+Cálculos!BF670+Cálculos!BF708</f>
        <v>51735621.667522177</v>
      </c>
      <c r="AU91" s="978">
        <f>+Cálculos!BG279+Cálculos!BG322+Cálculos!BG365+Cálculos!BG405+Cálculos!BG633+Cálculos!BG670+Cálculos!BG708</f>
        <v>43736365.289524838</v>
      </c>
      <c r="AV91" s="978">
        <f>+Cálculos!BH279+Cálculos!BH322+Cálculos!BH365+Cálculos!BH405+Cálculos!BH633+Cálculos!BH670+Cálculos!BH708</f>
        <v>17211007.25098899</v>
      </c>
      <c r="AW91" s="978">
        <f>+Cálculos!BI279+Cálculos!BI322+Cálculos!BI365+Cálculos!BI405+Cálculos!BI633+Cálculos!BI670+Cálculos!BI708</f>
        <v>334752327.08880442</v>
      </c>
      <c r="AX91" s="978">
        <f>+Cálculos!BJ279+Cálculos!BJ322+Cálculos!BJ365+Cálculos!BJ405+Cálculos!BJ633+Cálculos!BJ670+Cálculos!BJ708</f>
        <v>648702890.56137085</v>
      </c>
      <c r="AY91" s="978">
        <f>+Cálculos!BK279+Cálculos!BK322+Cálculos!BK365+Cálculos!BK405+Cálculos!BK633+Cálculos!BK670+Cálculos!BK708</f>
        <v>415384445.84446889</v>
      </c>
      <c r="AZ91" s="978">
        <f>+Cálculos!BL279+Cálculos!BL322+Cálculos!BL365+Cálculos!BL405+Cálculos!BL633+Cálculos!BL670+Cálculos!BL708</f>
        <v>238543727.46847874</v>
      </c>
      <c r="BA91" s="978">
        <f>+Cálculos!BM279+Cálculos!BM322+Cálculos!BM365+Cálculos!BM405+Cálculos!BM633+Cálculos!BM670+Cálculos!BM708</f>
        <v>6718858.9518084936</v>
      </c>
      <c r="BB91" s="978">
        <f>+Cálculos!BN279+Cálculos!BN322+Cálculos!BN365+Cálculos!BN405+Cálculos!BN633+Cálculos!BN670+Cálculos!BN708</f>
        <v>153746460.01695928</v>
      </c>
      <c r="BC91" s="978">
        <f>+Cálculos!BO279+Cálculos!BO322+Cálculos!BO365+Cálculos!BO405+Cálculos!BO633+Cálculos!BO670+Cálculos!BO708</f>
        <v>576586415.22889137</v>
      </c>
      <c r="BD91" s="978">
        <f>+Cálculos!BP279+Cálculos!BP322+Cálculos!BP365+Cálculos!BP405+Cálculos!BP633+Cálculos!BP670+Cálculos!BP708</f>
        <v>263823478.64441407</v>
      </c>
      <c r="BE91" s="978">
        <f>+Cálculos!BQ279+Cálculos!BQ322+Cálculos!BQ365+Cálculos!BQ405+Cálculos!BQ633+Cálculos!BQ670+Cálculos!BQ708</f>
        <v>172871693.0316602</v>
      </c>
      <c r="BF91" s="978">
        <f>+Cálculos!BR279+Cálculos!BR322+Cálculos!BR365+Cálculos!BR405+Cálculos!BR633+Cálculos!BR670+Cálculos!BR708</f>
        <v>123430472.10682017</v>
      </c>
      <c r="BG91" s="978">
        <f>+Cálculos!BS279+Cálculos!BS322+Cálculos!BS365+Cálculos!BS405+Cálculos!BS633+Cálculos!BS670+Cálculos!BS708</f>
        <v>117012709.02751791</v>
      </c>
      <c r="BH91" s="978">
        <f>+Cálculos!BT279+Cálculos!BT322+Cálculos!BT365+Cálculos!BT405+Cálculos!BT633+Cálculos!BT670+Cálculos!BT708</f>
        <v>47924590.064693034</v>
      </c>
      <c r="BI91" s="978">
        <f>+Cálculos!BU279+Cálculos!BU322+Cálculos!BU365+Cálculos!BU405+Cálculos!BU633+Cálculos!BU670+Cálculos!BU708</f>
        <v>192212195.17276168</v>
      </c>
      <c r="BJ91" s="978">
        <f>+Cálculos!BV279+Cálculos!BV322+Cálculos!BV365+Cálculos!BV405+Cálculos!BV633+Cálculos!BV670+Cálculos!BV708</f>
        <v>548761985.64666939</v>
      </c>
      <c r="BK91" s="977">
        <f t="shared" si="15"/>
        <v>9697395379.9192848</v>
      </c>
      <c r="BL91" s="777"/>
      <c r="BM91" s="777"/>
      <c r="BN91" s="777"/>
      <c r="BO91" s="777"/>
      <c r="BP91" s="777"/>
      <c r="BQ91" s="777"/>
    </row>
    <row r="92" spans="1:69" ht="15.6" x14ac:dyDescent="0.3">
      <c r="A92" s="956" t="s">
        <v>879</v>
      </c>
      <c r="B92" s="777"/>
      <c r="C92" s="978">
        <f>+Cálculos!O280+Cálculos!O323+Cálculos!O366+Cálculos!O406+Cálculos!O634+Cálculos!O671+Cálculos!O709</f>
        <v>48135360</v>
      </c>
      <c r="D92" s="978">
        <f>+Cálculos!P280+Cálculos!P323+Cálculos!P366+Cálculos!P406+Cálculos!P634+Cálculos!P671+Cálculos!P709</f>
        <v>18577222.085950579</v>
      </c>
      <c r="E92" s="978">
        <f>+Cálculos!Q280+Cálculos!Q323+Cálculos!Q366+Cálculos!Q406+Cálculos!Q634+Cálculos!Q671+Cálculos!Q709</f>
        <v>47790356.979431883</v>
      </c>
      <c r="F92" s="978">
        <f>+Cálculos!R280+Cálculos!R323+Cálculos!R366+Cálculos!R406+Cálculos!R634+Cálculos!R671+Cálculos!R709</f>
        <v>77826548.770803079</v>
      </c>
      <c r="G92" s="978">
        <f>+Cálculos!S280+Cálculos!S323+Cálculos!S366+Cálculos!S406+Cálculos!S634+Cálculos!S671+Cálculos!S709</f>
        <v>20322667.525778338</v>
      </c>
      <c r="H92" s="978">
        <f>+Cálculos!T280+Cálculos!T323+Cálculos!T366+Cálculos!T406+Cálculos!T634+Cálculos!T671+Cálculos!T709</f>
        <v>92352386.640466869</v>
      </c>
      <c r="I92" s="978">
        <f>+Cálculos!U280+Cálculos!U323+Cálculos!U366+Cálculos!U406+Cálculos!U634+Cálculos!U671+Cálculos!U709</f>
        <v>40087042.67041716</v>
      </c>
      <c r="J92" s="978">
        <f>+Cálculos!V280+Cálculos!V323+Cálculos!V366+Cálculos!V406+Cálculos!V634+Cálculos!V671+Cálculos!V709</f>
        <v>144132568.48982447</v>
      </c>
      <c r="K92" s="978">
        <f>+Cálculos!W280+Cálculos!W323+Cálculos!W366+Cálculos!W406+Cálculos!W634+Cálculos!W671+Cálculos!W709</f>
        <v>14048580.967986047</v>
      </c>
      <c r="L92" s="978">
        <f>+Cálculos!X280+Cálculos!X323+Cálculos!X366+Cálculos!X406+Cálculos!X634+Cálculos!X671+Cálculos!X709</f>
        <v>113921201.0425747</v>
      </c>
      <c r="M92" s="978">
        <f>+Cálculos!Y280+Cálculos!Y323+Cálculos!Y366+Cálculos!Y406+Cálculos!Y634+Cálculos!Y671+Cálculos!Y709</f>
        <v>40533180.798447162</v>
      </c>
      <c r="N92" s="978">
        <f>+Cálculos!Z280+Cálculos!Z323+Cálculos!Z366+Cálculos!Z406+Cálculos!Z634+Cálculos!Z671+Cálculos!Z709</f>
        <v>92942277.749070629</v>
      </c>
      <c r="O92" s="978">
        <f>+Cálculos!AA280+Cálculos!AA323+Cálculos!AA366+Cálculos!AA406+Cálculos!AA634+Cálculos!AA671+Cálculos!AA709</f>
        <v>45883217.210529327</v>
      </c>
      <c r="P92" s="978">
        <f>+Cálculos!AB280+Cálculos!AB323+Cálculos!AB366+Cálculos!AB406+Cálculos!AB634+Cálculos!AB671+Cálculos!AB709</f>
        <v>58094380.960882545</v>
      </c>
      <c r="Q92" s="978">
        <f>+Cálculos!AC280+Cálculos!AC323+Cálculos!AC366+Cálculos!AC406+Cálculos!AC634+Cálculos!AC671+Cálculos!AC709</f>
        <v>3969330.3385955766</v>
      </c>
      <c r="R92" s="978">
        <f>+Cálculos!AD280+Cálculos!AD323+Cálculos!AD366+Cálculos!AD406+Cálculos!AD634+Cálculos!AD671+Cálculos!AD709</f>
        <v>89150299.953093708</v>
      </c>
      <c r="S92" s="978">
        <f>+Cálculos!AE280+Cálculos!AE323+Cálculos!AE366+Cálculos!AE406+Cálculos!AE634+Cálculos!AE671+Cálculos!AE709</f>
        <v>40048276.666666627</v>
      </c>
      <c r="T92" s="978">
        <f>+Cálculos!AF280+Cálculos!AF323+Cálculos!AF366+Cálculos!AF406+Cálculos!AF634+Cálculos!AF671+Cálculos!AF709</f>
        <v>3503489.7823658586</v>
      </c>
      <c r="U92" s="978">
        <f>+Cálculos!AG280+Cálculos!AG323+Cálculos!AG366+Cálculos!AG406+Cálculos!AG634+Cálculos!AG671+Cálculos!AG709</f>
        <v>87782640.004230708</v>
      </c>
      <c r="V92" s="978">
        <f>+Cálculos!AH280+Cálculos!AH323+Cálculos!AH366+Cálculos!AH406+Cálculos!AH634+Cálculos!AH671+Cálculos!AH709</f>
        <v>98035502.216032118</v>
      </c>
      <c r="W92" s="978">
        <f>+Cálculos!AI280+Cálculos!AI323+Cálculos!AI366+Cálculos!AI406+Cálculos!AI634+Cálculos!AI671+Cálculos!AI709</f>
        <v>132038282.8200399</v>
      </c>
      <c r="X92" s="978">
        <f>+Cálculos!AJ280+Cálculos!AJ323+Cálculos!AJ366+Cálculos!AJ406+Cálculos!AJ634+Cálculos!AJ671+Cálculos!AJ709</f>
        <v>502803914.4541133</v>
      </c>
      <c r="Y92" s="978">
        <f>+Cálculos!AK280+Cálculos!AK323+Cálculos!AK366+Cálculos!AK406+Cálculos!AK634+Cálculos!AK671+Cálculos!AK709</f>
        <v>58392293.31091249</v>
      </c>
      <c r="Z92" s="978">
        <f>+Cálculos!AL280+Cálculos!AL323+Cálculos!AL366+Cálculos!AL406+Cálculos!AL634+Cálculos!AL671+Cálculos!AL709</f>
        <v>74584928.222892821</v>
      </c>
      <c r="AA92" s="978">
        <f>+Cálculos!AM280+Cálculos!AM323+Cálculos!AM366+Cálculos!AM406+Cálculos!AM634+Cálculos!AM671+Cálculos!AM709</f>
        <v>8890900.794831574</v>
      </c>
      <c r="AB92" s="978">
        <f>+Cálculos!AN280+Cálculos!AN323+Cálculos!AN366+Cálculos!AN406+Cálculos!AN634+Cálculos!AN671+Cálculos!AN709</f>
        <v>401057114.71448708</v>
      </c>
      <c r="AC92" s="978">
        <f>+Cálculos!AO280+Cálculos!AO323+Cálculos!AO366+Cálculos!AO406+Cálculos!AO634+Cálculos!AO671+Cálculos!AO709</f>
        <v>369520265.76178402</v>
      </c>
      <c r="AD92" s="978">
        <f>+Cálculos!AP280+Cálculos!AP323+Cálculos!AP366+Cálculos!AP406+Cálculos!AP634+Cálculos!AP671+Cálculos!AP709</f>
        <v>354592287.29509741</v>
      </c>
      <c r="AE92" s="978">
        <f>+Cálculos!AQ280+Cálculos!AQ323+Cálculos!AQ366+Cálculos!AQ406+Cálculos!AQ634+Cálculos!AQ671+Cálculos!AQ709</f>
        <v>1663238.8581598178</v>
      </c>
      <c r="AF92" s="978">
        <f>+Cálculos!AR280+Cálculos!AR323+Cálculos!AR366+Cálculos!AR406+Cálculos!AR634+Cálculos!AR671+Cálculos!AR709</f>
        <v>7115961.5384662151</v>
      </c>
      <c r="AG92" s="978">
        <f>+Cálculos!AS280+Cálculos!AS323+Cálculos!AS366+Cálculos!AS406+Cálculos!AS634+Cálculos!AS671+Cálculos!AS709</f>
        <v>103130207.17790022</v>
      </c>
      <c r="AH92" s="978">
        <f>+Cálculos!AT280+Cálculos!AT323+Cálculos!AT366+Cálculos!AT406+Cálculos!AT634+Cálculos!AT671+Cálculos!AT709</f>
        <v>300038946.30381662</v>
      </c>
      <c r="AI92" s="978">
        <f>+Cálculos!AU280+Cálculos!AU323+Cálculos!AU366+Cálculos!AU406+Cálculos!AU634+Cálculos!AU671+Cálculos!AU709</f>
        <v>272786804.40369147</v>
      </c>
      <c r="AJ92" s="978">
        <f>+Cálculos!AV280+Cálculos!AV323+Cálculos!AV366+Cálculos!AV406+Cálculos!AV634+Cálculos!AV671+Cálculos!AV709</f>
        <v>198579890.42848065</v>
      </c>
      <c r="AK92" s="978">
        <f>+Cálculos!AW280+Cálculos!AW323+Cálculos!AW366+Cálculos!AW406+Cálculos!AW634+Cálculos!AW671+Cálculos!AW709</f>
        <v>14035824.859248146</v>
      </c>
      <c r="AL92" s="978">
        <f>+Cálculos!AX280+Cálculos!AX323+Cálculos!AX366+Cálculos!AX406+Cálculos!AX634+Cálculos!AX671+Cálculos!AX709</f>
        <v>26597924.889384657</v>
      </c>
      <c r="AM92" s="978">
        <f>+Cálculos!AY280+Cálculos!AY323+Cálculos!AY366+Cálculos!AY406+Cálculos!AY634+Cálculos!AY671+Cálculos!AY709</f>
        <v>8715344.9768284485</v>
      </c>
      <c r="AN92" s="978">
        <f>+Cálculos!AZ280+Cálculos!AZ323+Cálculos!AZ366+Cálculos!AZ406+Cálculos!AZ634+Cálculos!AZ671+Cálculos!AZ709</f>
        <v>107425908.68708782</v>
      </c>
      <c r="AO92" s="978">
        <f>+Cálculos!BA280+Cálculos!BA323+Cálculos!BA366+Cálculos!BA406+Cálculos!BA634+Cálculos!BA671+Cálculos!BA709</f>
        <v>20426067.98124218</v>
      </c>
      <c r="AP92" s="978">
        <f>+Cálculos!BB280+Cálculos!BB323+Cálculos!BB366+Cálculos!BB406+Cálculos!BB634+Cálculos!BB671+Cálculos!BB709</f>
        <v>0</v>
      </c>
      <c r="AQ92" s="978">
        <f>+Cálculos!BC280+Cálculos!BC323+Cálculos!BC366+Cálculos!BC406+Cálculos!BC634+Cálculos!BC671+Cálculos!BC709</f>
        <v>3452512.9570780396</v>
      </c>
      <c r="AR92" s="978">
        <f>+Cálculos!BD280+Cálculos!BD323+Cálculos!BD366+Cálculos!BD406+Cálculos!BD634+Cálculos!BD671+Cálculos!BD709</f>
        <v>109154319.17896438</v>
      </c>
      <c r="AS92" s="978">
        <f>+Cálculos!BE280+Cálculos!BE323+Cálculos!BE366+Cálculos!BE406+Cálculos!BE634+Cálculos!BE671+Cálculos!BE709</f>
        <v>368456166.45548493</v>
      </c>
      <c r="AT92" s="978">
        <f>+Cálculos!BF280+Cálculos!BF323+Cálculos!BF366+Cálculos!BF406+Cálculos!BF634+Cálculos!BF671+Cálculos!BF709</f>
        <v>308737901.29376143</v>
      </c>
      <c r="AU92" s="978">
        <f>+Cálculos!BG280+Cálculos!BG323+Cálculos!BG366+Cálculos!BG406+Cálculos!BG634+Cálculos!BG671+Cálculos!BG709</f>
        <v>672579097.43289542</v>
      </c>
      <c r="AV92" s="978">
        <f>+Cálculos!BH280+Cálculos!BH323+Cálculos!BH366+Cálculos!BH406+Cálculos!BH634+Cálculos!BH671+Cálculos!BH709</f>
        <v>266645889.31914276</v>
      </c>
      <c r="AW92" s="978">
        <f>+Cálculos!BI280+Cálculos!BI323+Cálculos!BI366+Cálculos!BI406+Cálculos!BI634+Cálculos!BI671+Cálculos!BI709</f>
        <v>124914519.6116581</v>
      </c>
      <c r="AX92" s="978">
        <f>+Cálculos!BJ280+Cálculos!BJ323+Cálculos!BJ366+Cálculos!BJ406+Cálculos!BJ634+Cálculos!BJ671+Cálculos!BJ709</f>
        <v>118890189.33489846</v>
      </c>
      <c r="AY92" s="978">
        <f>+Cálculos!BK280+Cálculos!BK323+Cálculos!BK366+Cálculos!BK406+Cálculos!BK634+Cálculos!BK671+Cálculos!BK709</f>
        <v>491630386.66384745</v>
      </c>
      <c r="AZ92" s="978">
        <f>+Cálculos!BL280+Cálculos!BL323+Cálculos!BL366+Cálculos!BL406+Cálculos!BL634+Cálculos!BL671+Cálculos!BL709</f>
        <v>265734493.59844542</v>
      </c>
      <c r="BA92" s="978">
        <f>+Cálculos!BM280+Cálculos!BM323+Cálculos!BM366+Cálculos!BM406+Cálculos!BM634+Cálculos!BM671+Cálculos!BM709</f>
        <v>314074234.4503879</v>
      </c>
      <c r="BB92" s="978">
        <f>+Cálculos!BN280+Cálculos!BN323+Cálculos!BN366+Cálculos!BN406+Cálculos!BN634+Cálculos!BN671+Cálculos!BN709</f>
        <v>36892133.482521206</v>
      </c>
      <c r="BC92" s="978">
        <f>+Cálculos!BO280+Cálculos!BO323+Cálculos!BO366+Cálculos!BO406+Cálculos!BO634+Cálculos!BO671+Cálculos!BO709</f>
        <v>11445122.906256869</v>
      </c>
      <c r="BD92" s="978">
        <f>+Cálculos!BP280+Cálculos!BP323+Cálculos!BP366+Cálculos!BP406+Cálculos!BP634+Cálculos!BP671+Cálculos!BP709</f>
        <v>15309629.052916646</v>
      </c>
      <c r="BE92" s="978">
        <f>+Cálculos!BQ280+Cálculos!BQ323+Cálculos!BQ366+Cálculos!BQ406+Cálculos!BQ634+Cálculos!BQ671+Cálculos!BQ709</f>
        <v>0</v>
      </c>
      <c r="BF92" s="978">
        <f>+Cálculos!BR280+Cálculos!BR323+Cálculos!BR366+Cálculos!BR406+Cálculos!BR634+Cálculos!BR671+Cálculos!BR709</f>
        <v>26091105.689207971</v>
      </c>
      <c r="BG92" s="978">
        <f>+Cálculos!BS280+Cálculos!BS323+Cálculos!BS366+Cálculos!BS406+Cálculos!BS634+Cálculos!BS671+Cálculos!BS709</f>
        <v>4978549.7970628068</v>
      </c>
      <c r="BH92" s="978">
        <f>+Cálculos!BT280+Cálculos!BT323+Cálculos!BT366+Cálculos!BT406+Cálculos!BT634+Cálculos!BT671+Cálculos!BT709</f>
        <v>81210777.096596658</v>
      </c>
      <c r="BI92" s="978">
        <f>+Cálculos!BU280+Cálculos!BU323+Cálculos!BU366+Cálculos!BU406+Cálculos!BU634+Cálculos!BU671+Cálculos!BU709</f>
        <v>28155033.650442421</v>
      </c>
      <c r="BJ92" s="978">
        <f>+Cálculos!BV280+Cálculos!BV323+Cálculos!BV366+Cálculos!BV406+Cálculos!BV634+Cálculos!BV671+Cálculos!BV709</f>
        <v>62561787.197207391</v>
      </c>
      <c r="BK92" s="977">
        <f t="shared" si="15"/>
        <v>7450446487.5003891</v>
      </c>
      <c r="BL92" s="777"/>
      <c r="BM92" s="777"/>
      <c r="BN92" s="777"/>
      <c r="BO92" s="777"/>
      <c r="BP92" s="777"/>
      <c r="BQ92" s="777"/>
    </row>
    <row r="93" spans="1:69" ht="16.2" thickBot="1" x14ac:dyDescent="0.35">
      <c r="A93" s="956"/>
      <c r="B93" s="777"/>
      <c r="C93" s="978"/>
      <c r="D93" s="978"/>
      <c r="E93" s="978"/>
      <c r="F93" s="978"/>
      <c r="G93" s="978"/>
      <c r="H93" s="978"/>
      <c r="I93" s="978"/>
      <c r="J93" s="978"/>
      <c r="K93" s="978"/>
      <c r="L93" s="978"/>
      <c r="M93" s="978"/>
      <c r="N93" s="978"/>
      <c r="O93" s="978"/>
      <c r="P93" s="978"/>
      <c r="Q93" s="978"/>
      <c r="R93" s="978"/>
      <c r="S93" s="978"/>
      <c r="T93" s="978"/>
      <c r="U93" s="978"/>
      <c r="V93" s="978"/>
      <c r="W93" s="978"/>
      <c r="X93" s="978"/>
      <c r="Y93" s="978"/>
      <c r="Z93" s="978"/>
      <c r="AA93" s="978"/>
      <c r="AB93" s="978"/>
      <c r="AC93" s="978"/>
      <c r="AD93" s="978"/>
      <c r="AE93" s="978"/>
      <c r="AF93" s="978"/>
      <c r="AG93" s="978"/>
      <c r="AH93" s="978"/>
      <c r="AI93" s="978"/>
      <c r="AJ93" s="978"/>
      <c r="AK93" s="978"/>
      <c r="AL93" s="978"/>
      <c r="AM93" s="978"/>
      <c r="AN93" s="978"/>
      <c r="AO93" s="978"/>
      <c r="AP93" s="978"/>
      <c r="AQ93" s="978"/>
      <c r="AR93" s="978"/>
      <c r="AS93" s="978"/>
      <c r="AT93" s="978"/>
      <c r="AU93" s="978"/>
      <c r="AV93" s="978"/>
      <c r="AW93" s="978"/>
      <c r="AX93" s="978"/>
      <c r="AY93" s="978"/>
      <c r="AZ93" s="978"/>
      <c r="BA93" s="978"/>
      <c r="BB93" s="978"/>
      <c r="BC93" s="978"/>
      <c r="BD93" s="978"/>
      <c r="BE93" s="978"/>
      <c r="BF93" s="978"/>
      <c r="BG93" s="978"/>
      <c r="BH93" s="978"/>
      <c r="BI93" s="978"/>
      <c r="BJ93" s="978"/>
      <c r="BK93" s="977">
        <f t="shared" si="15"/>
        <v>0</v>
      </c>
      <c r="BL93" s="777"/>
      <c r="BM93" s="777"/>
      <c r="BN93" s="777"/>
      <c r="BO93" s="777"/>
      <c r="BP93" s="777"/>
      <c r="BQ93" s="777"/>
    </row>
    <row r="94" spans="1:69" ht="16.2" thickBot="1" x14ac:dyDescent="0.35">
      <c r="A94" s="840" t="s">
        <v>880</v>
      </c>
      <c r="B94" s="777"/>
      <c r="C94" s="979">
        <f>+Cálculos!O1587</f>
        <v>0</v>
      </c>
      <c r="D94" s="979">
        <f>+Cálculos!P1587</f>
        <v>0</v>
      </c>
      <c r="E94" s="979">
        <f>+Cálculos!Q1587</f>
        <v>0</v>
      </c>
      <c r="F94" s="979">
        <f>+Cálculos!R1587</f>
        <v>0</v>
      </c>
      <c r="G94" s="979">
        <f>+Cálculos!S1587</f>
        <v>0</v>
      </c>
      <c r="H94" s="979">
        <f>+Cálculos!T1587</f>
        <v>0</v>
      </c>
      <c r="I94" s="979">
        <f>+Cálculos!U1587</f>
        <v>0</v>
      </c>
      <c r="J94" s="979">
        <f>+Cálculos!V1587</f>
        <v>10115605.383416977</v>
      </c>
      <c r="K94" s="979">
        <f>+Cálculos!W1587</f>
        <v>0</v>
      </c>
      <c r="L94" s="979">
        <f>+Cálculos!X1587</f>
        <v>0</v>
      </c>
      <c r="M94" s="979">
        <f>+Cálculos!Y1587</f>
        <v>0</v>
      </c>
      <c r="N94" s="979">
        <f>+Cálculos!Z1587</f>
        <v>0</v>
      </c>
      <c r="O94" s="979">
        <f>+Cálculos!AA1587</f>
        <v>0</v>
      </c>
      <c r="P94" s="979">
        <f>+Cálculos!AB1587</f>
        <v>0</v>
      </c>
      <c r="Q94" s="979">
        <f>+Cálculos!AC1587</f>
        <v>0</v>
      </c>
      <c r="R94" s="979">
        <f>+Cálculos!AD1587</f>
        <v>0</v>
      </c>
      <c r="S94" s="979">
        <f>+Cálculos!AE1587</f>
        <v>0</v>
      </c>
      <c r="T94" s="979">
        <f>+Cálculos!AF1587</f>
        <v>0</v>
      </c>
      <c r="U94" s="979">
        <f>+Cálculos!AG1587</f>
        <v>0</v>
      </c>
      <c r="V94" s="979">
        <f>+Cálculos!AH1587</f>
        <v>-2.1457672119140624E-8</v>
      </c>
      <c r="W94" s="979">
        <f>+Cálculos!AI1587</f>
        <v>0</v>
      </c>
      <c r="X94" s="979">
        <f>+Cálculos!AJ1587</f>
        <v>0</v>
      </c>
      <c r="Y94" s="979">
        <f>+Cálculos!AK1587</f>
        <v>0</v>
      </c>
      <c r="Z94" s="979">
        <f>+Cálculos!AL1587</f>
        <v>0</v>
      </c>
      <c r="AA94" s="979">
        <f>+Cálculos!AM1587</f>
        <v>0</v>
      </c>
      <c r="AB94" s="979">
        <f>+Cálculos!AN1587</f>
        <v>0</v>
      </c>
      <c r="AC94" s="979">
        <f>+Cálculos!AO1587</f>
        <v>0</v>
      </c>
      <c r="AD94" s="979">
        <f>+Cálculos!AP1587</f>
        <v>0</v>
      </c>
      <c r="AE94" s="979">
        <f>+Cálculos!AQ1587</f>
        <v>0</v>
      </c>
      <c r="AF94" s="979">
        <f>+Cálculos!AR1587</f>
        <v>0</v>
      </c>
      <c r="AG94" s="979">
        <f>+Cálculos!AS1587</f>
        <v>0</v>
      </c>
      <c r="AH94" s="979">
        <f>+Cálculos!AT1587</f>
        <v>0</v>
      </c>
      <c r="AI94" s="979">
        <f>+Cálculos!AU1587</f>
        <v>0</v>
      </c>
      <c r="AJ94" s="979">
        <f>+Cálculos!AV1587</f>
        <v>0</v>
      </c>
      <c r="AK94" s="979">
        <f>+Cálculos!AW1587</f>
        <v>0</v>
      </c>
      <c r="AL94" s="979">
        <f>+Cálculos!AX1587</f>
        <v>0</v>
      </c>
      <c r="AM94" s="979">
        <f>+Cálculos!AY1587</f>
        <v>0</v>
      </c>
      <c r="AN94" s="979">
        <f>+Cálculos!AZ1587</f>
        <v>0</v>
      </c>
      <c r="AO94" s="979">
        <f>+Cálculos!BA1587</f>
        <v>0</v>
      </c>
      <c r="AP94" s="979">
        <f>+Cálculos!BB1587</f>
        <v>0</v>
      </c>
      <c r="AQ94" s="979">
        <f>+Cálculos!BC1587</f>
        <v>0</v>
      </c>
      <c r="AR94" s="979">
        <f>+Cálculos!BD1587</f>
        <v>0</v>
      </c>
      <c r="AS94" s="979">
        <f>+Cálculos!BE1587</f>
        <v>0</v>
      </c>
      <c r="AT94" s="979">
        <f>+Cálculos!BF1587</f>
        <v>0</v>
      </c>
      <c r="AU94" s="979">
        <f>+Cálculos!BG1587</f>
        <v>0</v>
      </c>
      <c r="AV94" s="979">
        <f>+Cálculos!BH1587</f>
        <v>0</v>
      </c>
      <c r="AW94" s="979">
        <f>+Cálculos!BI1587</f>
        <v>0</v>
      </c>
      <c r="AX94" s="979">
        <f>+Cálculos!BJ1587</f>
        <v>0</v>
      </c>
      <c r="AY94" s="979">
        <f>+Cálculos!BK1587</f>
        <v>0</v>
      </c>
      <c r="AZ94" s="979">
        <f>+Cálculos!BL1587</f>
        <v>0</v>
      </c>
      <c r="BA94" s="979">
        <f>+Cálculos!BM1587</f>
        <v>0</v>
      </c>
      <c r="BB94" s="979">
        <f>+Cálculos!BN1587</f>
        <v>0</v>
      </c>
      <c r="BC94" s="979">
        <f>+Cálculos!BO1587</f>
        <v>0</v>
      </c>
      <c r="BD94" s="979">
        <f>+Cálculos!BP1587</f>
        <v>0</v>
      </c>
      <c r="BE94" s="979">
        <f>+Cálculos!BQ1587</f>
        <v>0</v>
      </c>
      <c r="BF94" s="979">
        <f>+Cálculos!BR1587</f>
        <v>0</v>
      </c>
      <c r="BG94" s="979">
        <f>+Cálculos!BS1587</f>
        <v>0</v>
      </c>
      <c r="BH94" s="979">
        <f>+Cálculos!BT1587</f>
        <v>0</v>
      </c>
      <c r="BI94" s="979">
        <f>+Cálculos!BU1587</f>
        <v>0</v>
      </c>
      <c r="BJ94" s="979">
        <f>+Cálculos!BV1587</f>
        <v>0</v>
      </c>
      <c r="BK94" s="977">
        <f t="shared" si="15"/>
        <v>10115605.383416954</v>
      </c>
      <c r="BL94" s="777"/>
      <c r="BM94" s="777"/>
      <c r="BN94" s="777"/>
      <c r="BO94" s="777"/>
      <c r="BP94" s="777"/>
      <c r="BQ94" s="777"/>
    </row>
    <row r="95" spans="1:69" ht="16.2" thickBot="1" x14ac:dyDescent="0.35">
      <c r="A95" s="412"/>
      <c r="B95" s="777"/>
      <c r="C95" s="978"/>
      <c r="D95" s="978"/>
      <c r="E95" s="978"/>
      <c r="F95" s="978"/>
      <c r="G95" s="978"/>
      <c r="H95" s="978"/>
      <c r="I95" s="978"/>
      <c r="J95" s="978"/>
      <c r="K95" s="978"/>
      <c r="L95" s="978"/>
      <c r="M95" s="978"/>
      <c r="N95" s="978"/>
      <c r="O95" s="978"/>
      <c r="P95" s="978"/>
      <c r="Q95" s="978"/>
      <c r="R95" s="978"/>
      <c r="S95" s="978"/>
      <c r="T95" s="978"/>
      <c r="U95" s="978"/>
      <c r="V95" s="978"/>
      <c r="W95" s="978"/>
      <c r="X95" s="978"/>
      <c r="Y95" s="978"/>
      <c r="Z95" s="978"/>
      <c r="AA95" s="978"/>
      <c r="AB95" s="978"/>
      <c r="AC95" s="978"/>
      <c r="AD95" s="978"/>
      <c r="AE95" s="978"/>
      <c r="AF95" s="978"/>
      <c r="AG95" s="978"/>
      <c r="AH95" s="978"/>
      <c r="AI95" s="978"/>
      <c r="AJ95" s="978"/>
      <c r="AK95" s="978"/>
      <c r="AL95" s="978"/>
      <c r="AM95" s="978"/>
      <c r="AN95" s="978"/>
      <c r="AO95" s="978"/>
      <c r="AP95" s="978"/>
      <c r="AQ95" s="978"/>
      <c r="AR95" s="978"/>
      <c r="AS95" s="978"/>
      <c r="AT95" s="978"/>
      <c r="AU95" s="978"/>
      <c r="AV95" s="978"/>
      <c r="AW95" s="978"/>
      <c r="AX95" s="978"/>
      <c r="AY95" s="978"/>
      <c r="AZ95" s="978"/>
      <c r="BA95" s="978"/>
      <c r="BB95" s="978"/>
      <c r="BC95" s="978"/>
      <c r="BD95" s="978"/>
      <c r="BE95" s="978"/>
      <c r="BF95" s="978"/>
      <c r="BG95" s="978"/>
      <c r="BH95" s="978"/>
      <c r="BI95" s="978"/>
      <c r="BJ95" s="978"/>
      <c r="BK95" s="977">
        <f t="shared" si="15"/>
        <v>0</v>
      </c>
      <c r="BL95" s="777"/>
      <c r="BM95" s="777"/>
      <c r="BN95" s="777"/>
      <c r="BO95" s="777"/>
      <c r="BP95" s="777"/>
      <c r="BQ95" s="777"/>
    </row>
    <row r="96" spans="1:69" ht="16.2" thickBot="1" x14ac:dyDescent="0.35">
      <c r="A96" s="404" t="s">
        <v>580</v>
      </c>
      <c r="B96" s="777"/>
      <c r="C96" s="979">
        <f>+C98+C104+C109+C115+C121+C127+C132+C137</f>
        <v>-1234987457.6052756</v>
      </c>
      <c r="D96" s="979">
        <f t="shared" ref="D96:BJ96" si="20">+D98+D104+D109+D115+D121+D127+D132+D137</f>
        <v>1250361114.8556535</v>
      </c>
      <c r="E96" s="979">
        <f t="shared" si="20"/>
        <v>-294612850.27601808</v>
      </c>
      <c r="F96" s="979">
        <f t="shared" si="20"/>
        <v>-66777218.477679819</v>
      </c>
      <c r="G96" s="979">
        <f t="shared" si="20"/>
        <v>-184392821.38451141</v>
      </c>
      <c r="H96" s="979">
        <f t="shared" si="20"/>
        <v>-293909739.16490692</v>
      </c>
      <c r="I96" s="979">
        <f t="shared" si="20"/>
        <v>-1223412117.0256517</v>
      </c>
      <c r="J96" s="979">
        <f t="shared" si="20"/>
        <v>-119407440.69990206</v>
      </c>
      <c r="K96" s="979">
        <f t="shared" si="20"/>
        <v>2706793371.9462042</v>
      </c>
      <c r="L96" s="979">
        <f t="shared" si="20"/>
        <v>-114126247.10989122</v>
      </c>
      <c r="M96" s="979">
        <f t="shared" si="20"/>
        <v>3466631763.8727016</v>
      </c>
      <c r="N96" s="979">
        <f t="shared" si="20"/>
        <v>-343479672.83439487</v>
      </c>
      <c r="O96" s="979">
        <f t="shared" si="20"/>
        <v>-1284819046.8473916</v>
      </c>
      <c r="P96" s="979">
        <f t="shared" si="20"/>
        <v>3834401642.8238568</v>
      </c>
      <c r="Q96" s="979">
        <f t="shared" si="20"/>
        <v>-340923075.49217021</v>
      </c>
      <c r="R96" s="979">
        <f t="shared" si="20"/>
        <v>-109546319.36161578</v>
      </c>
      <c r="S96" s="979">
        <f t="shared" si="20"/>
        <v>-1016695797.7962567</v>
      </c>
      <c r="T96" s="979">
        <f t="shared" si="20"/>
        <v>-336784718.3548497</v>
      </c>
      <c r="U96" s="979">
        <f t="shared" si="20"/>
        <v>-1211900238.476599</v>
      </c>
      <c r="V96" s="979">
        <f t="shared" si="20"/>
        <v>-262293032.54234651</v>
      </c>
      <c r="W96" s="979">
        <f t="shared" si="20"/>
        <v>-337830213.99283969</v>
      </c>
      <c r="X96" s="979">
        <f t="shared" si="20"/>
        <v>-109257547.2877838</v>
      </c>
      <c r="Y96" s="979">
        <f t="shared" si="20"/>
        <v>-961449586.05308521</v>
      </c>
      <c r="Z96" s="979">
        <f t="shared" si="20"/>
        <v>-337216854.48174971</v>
      </c>
      <c r="AA96" s="979">
        <f t="shared" si="20"/>
        <v>-1190865124.8456843</v>
      </c>
      <c r="AB96" s="979">
        <f t="shared" si="20"/>
        <v>-273933107.41088068</v>
      </c>
      <c r="AC96" s="979">
        <f t="shared" si="20"/>
        <v>-335229462.42208689</v>
      </c>
      <c r="AD96" s="979">
        <f t="shared" si="20"/>
        <v>-109242894.30456257</v>
      </c>
      <c r="AE96" s="979">
        <f t="shared" si="20"/>
        <v>-954446813.13491118</v>
      </c>
      <c r="AF96" s="979">
        <f t="shared" si="20"/>
        <v>-336370193.12365603</v>
      </c>
      <c r="AG96" s="979">
        <f t="shared" si="20"/>
        <v>-1174464394.0630867</v>
      </c>
      <c r="AH96" s="979">
        <f t="shared" si="20"/>
        <v>-282600495.91928208</v>
      </c>
      <c r="AI96" s="979">
        <f t="shared" si="20"/>
        <v>-334219003.87766826</v>
      </c>
      <c r="AJ96" s="979">
        <f t="shared" si="20"/>
        <v>-106515796.35046361</v>
      </c>
      <c r="AK96" s="979">
        <f t="shared" si="20"/>
        <v>-942984359.74387729</v>
      </c>
      <c r="AL96" s="979">
        <f t="shared" si="20"/>
        <v>-331227131.32029033</v>
      </c>
      <c r="AM96" s="979">
        <f t="shared" si="20"/>
        <v>-1185163382.8120203</v>
      </c>
      <c r="AN96" s="979">
        <f t="shared" si="20"/>
        <v>-267451280.86086053</v>
      </c>
      <c r="AO96" s="979">
        <f t="shared" si="20"/>
        <v>-329817074.84245098</v>
      </c>
      <c r="AP96" s="979">
        <f t="shared" si="20"/>
        <v>-103240075.04068808</v>
      </c>
      <c r="AQ96" s="979">
        <f t="shared" si="20"/>
        <v>-893784505.96752751</v>
      </c>
      <c r="AR96" s="979">
        <f t="shared" si="20"/>
        <v>-329207540.32957679</v>
      </c>
      <c r="AS96" s="979">
        <f t="shared" si="20"/>
        <v>-1147995157.1524575</v>
      </c>
      <c r="AT96" s="979">
        <f t="shared" si="20"/>
        <v>-267571203.87516701</v>
      </c>
      <c r="AU96" s="979">
        <f t="shared" si="20"/>
        <v>-329490949.70400077</v>
      </c>
      <c r="AV96" s="979">
        <f t="shared" si="20"/>
        <v>-100507173.49204311</v>
      </c>
      <c r="AW96" s="979">
        <f t="shared" si="20"/>
        <v>-886692553.82353425</v>
      </c>
      <c r="AX96" s="979">
        <f t="shared" si="20"/>
        <v>-577405456.4778657</v>
      </c>
      <c r="AY96" s="979">
        <f t="shared" si="20"/>
        <v>-1055150910.2238321</v>
      </c>
      <c r="AZ96" s="979">
        <f t="shared" si="20"/>
        <v>-220340527.04330158</v>
      </c>
      <c r="BA96" s="979">
        <f t="shared" si="20"/>
        <v>-276084143.06864595</v>
      </c>
      <c r="BB96" s="979">
        <f t="shared" si="20"/>
        <v>-47387691.740067706</v>
      </c>
      <c r="BC96" s="979">
        <f t="shared" si="20"/>
        <v>-734589527.70944881</v>
      </c>
      <c r="BD96" s="979">
        <f t="shared" si="20"/>
        <v>-275255413.35503286</v>
      </c>
      <c r="BE96" s="979">
        <f t="shared" si="20"/>
        <v>-1021125891.1359395</v>
      </c>
      <c r="BF96" s="979">
        <f t="shared" si="20"/>
        <v>-218982630.83325589</v>
      </c>
      <c r="BG96" s="979">
        <f t="shared" si="20"/>
        <v>-273999892.98389995</v>
      </c>
      <c r="BH96" s="979">
        <f t="shared" si="20"/>
        <v>-44952083.462604232</v>
      </c>
      <c r="BI96" s="979">
        <f>+BI98+BI104+BI109+BI115+BI121+BI127+BI132+BI137</f>
        <v>-709250854.70287526</v>
      </c>
      <c r="BJ96" s="979">
        <f t="shared" si="20"/>
        <v>-272638463.24447715</v>
      </c>
      <c r="BK96" s="977">
        <f t="shared" si="15"/>
        <v>-16865817262.164524</v>
      </c>
      <c r="BL96" s="777"/>
      <c r="BM96" s="777"/>
      <c r="BN96" s="777"/>
      <c r="BO96" s="777"/>
      <c r="BP96" s="777"/>
      <c r="BQ96" s="777"/>
    </row>
    <row r="97" spans="1:69" ht="16.2" thickBot="1" x14ac:dyDescent="0.35">
      <c r="A97" s="4"/>
      <c r="B97" s="777"/>
      <c r="C97" s="978"/>
      <c r="D97" s="978"/>
      <c r="E97" s="978"/>
      <c r="F97" s="978"/>
      <c r="G97" s="978"/>
      <c r="H97" s="978"/>
      <c r="I97" s="978"/>
      <c r="J97" s="978"/>
      <c r="K97" s="978"/>
      <c r="L97" s="978"/>
      <c r="M97" s="978"/>
      <c r="N97" s="978"/>
      <c r="O97" s="978"/>
      <c r="P97" s="978"/>
      <c r="Q97" s="978"/>
      <c r="R97" s="978"/>
      <c r="S97" s="978"/>
      <c r="T97" s="978"/>
      <c r="U97" s="978"/>
      <c r="V97" s="978"/>
      <c r="W97" s="978"/>
      <c r="X97" s="978"/>
      <c r="Y97" s="978"/>
      <c r="Z97" s="978"/>
      <c r="AA97" s="978"/>
      <c r="AB97" s="978"/>
      <c r="AC97" s="978"/>
      <c r="AD97" s="978"/>
      <c r="AE97" s="978"/>
      <c r="AF97" s="978"/>
      <c r="AG97" s="978"/>
      <c r="AH97" s="978"/>
      <c r="AI97" s="978"/>
      <c r="AJ97" s="978"/>
      <c r="AK97" s="978"/>
      <c r="AL97" s="978"/>
      <c r="AM97" s="978"/>
      <c r="AN97" s="978"/>
      <c r="AO97" s="978"/>
      <c r="AP97" s="978"/>
      <c r="AQ97" s="978"/>
      <c r="AR97" s="978"/>
      <c r="AS97" s="978"/>
      <c r="AT97" s="978"/>
      <c r="AU97" s="978"/>
      <c r="AV97" s="978"/>
      <c r="AW97" s="978"/>
      <c r="AX97" s="978"/>
      <c r="AY97" s="978"/>
      <c r="AZ97" s="978"/>
      <c r="BA97" s="978"/>
      <c r="BB97" s="978"/>
      <c r="BC97" s="978"/>
      <c r="BD97" s="978"/>
      <c r="BE97" s="978"/>
      <c r="BF97" s="978"/>
      <c r="BG97" s="978"/>
      <c r="BH97" s="978"/>
      <c r="BI97" s="978"/>
      <c r="BJ97" s="978"/>
      <c r="BK97" s="977">
        <f t="shared" si="15"/>
        <v>0</v>
      </c>
      <c r="BL97" s="777"/>
      <c r="BM97" s="777"/>
      <c r="BN97" s="777"/>
      <c r="BO97" s="777"/>
      <c r="BP97" s="777"/>
      <c r="BQ97" s="777"/>
    </row>
    <row r="98" spans="1:69" ht="16.2" thickBot="1" x14ac:dyDescent="0.35">
      <c r="A98" s="965" t="s">
        <v>881</v>
      </c>
      <c r="B98" s="777"/>
      <c r="C98" s="979">
        <f>C99-C100-C101-C102</f>
        <v>0</v>
      </c>
      <c r="D98" s="979">
        <f t="shared" ref="D98:BJ98" si="21">D99-D100-D101-D102</f>
        <v>0</v>
      </c>
      <c r="E98" s="979">
        <f t="shared" si="21"/>
        <v>-227835631.79833823</v>
      </c>
      <c r="F98" s="979">
        <f t="shared" si="21"/>
        <v>0</v>
      </c>
      <c r="G98" s="979">
        <f t="shared" si="21"/>
        <v>0</v>
      </c>
      <c r="H98" s="979">
        <f t="shared" si="21"/>
        <v>-227835631.7983382</v>
      </c>
      <c r="I98" s="979">
        <f t="shared" si="21"/>
        <v>0</v>
      </c>
      <c r="J98" s="979">
        <f t="shared" si="21"/>
        <v>0</v>
      </c>
      <c r="K98" s="979">
        <f t="shared" si="21"/>
        <v>-227835631.79833826</v>
      </c>
      <c r="L98" s="979">
        <f t="shared" si="21"/>
        <v>0</v>
      </c>
      <c r="M98" s="979">
        <f t="shared" si="21"/>
        <v>0</v>
      </c>
      <c r="N98" s="979">
        <f t="shared" si="21"/>
        <v>-227835631.79833823</v>
      </c>
      <c r="O98" s="979">
        <f t="shared" si="21"/>
        <v>0</v>
      </c>
      <c r="P98" s="979">
        <f t="shared" si="21"/>
        <v>0</v>
      </c>
      <c r="Q98" s="979">
        <f t="shared" si="21"/>
        <v>-227835631.79833826</v>
      </c>
      <c r="R98" s="979">
        <f t="shared" si="21"/>
        <v>0</v>
      </c>
      <c r="S98" s="979">
        <f t="shared" si="21"/>
        <v>0</v>
      </c>
      <c r="T98" s="979">
        <f t="shared" si="21"/>
        <v>-227835631.79833829</v>
      </c>
      <c r="U98" s="979">
        <f t="shared" si="21"/>
        <v>0</v>
      </c>
      <c r="V98" s="979">
        <f t="shared" si="21"/>
        <v>0</v>
      </c>
      <c r="W98" s="979">
        <f t="shared" si="21"/>
        <v>-227835631.79833823</v>
      </c>
      <c r="X98" s="979">
        <f t="shared" si="21"/>
        <v>0</v>
      </c>
      <c r="Y98" s="979">
        <f t="shared" si="21"/>
        <v>0</v>
      </c>
      <c r="Z98" s="979">
        <f t="shared" si="21"/>
        <v>-227835631.79833823</v>
      </c>
      <c r="AA98" s="979">
        <f t="shared" si="21"/>
        <v>0</v>
      </c>
      <c r="AB98" s="979">
        <f t="shared" si="21"/>
        <v>0</v>
      </c>
      <c r="AC98" s="979">
        <f t="shared" si="21"/>
        <v>-227835631.79833823</v>
      </c>
      <c r="AD98" s="979">
        <f t="shared" si="21"/>
        <v>0</v>
      </c>
      <c r="AE98" s="979">
        <f t="shared" si="21"/>
        <v>0</v>
      </c>
      <c r="AF98" s="979">
        <f t="shared" si="21"/>
        <v>-227835631.79833823</v>
      </c>
      <c r="AG98" s="979">
        <f t="shared" si="21"/>
        <v>0</v>
      </c>
      <c r="AH98" s="979">
        <f t="shared" si="21"/>
        <v>0</v>
      </c>
      <c r="AI98" s="979">
        <f t="shared" si="21"/>
        <v>-227835631.79833823</v>
      </c>
      <c r="AJ98" s="979">
        <f t="shared" si="21"/>
        <v>0</v>
      </c>
      <c r="AK98" s="979">
        <f t="shared" si="21"/>
        <v>0</v>
      </c>
      <c r="AL98" s="979">
        <f t="shared" si="21"/>
        <v>-227835631.79833823</v>
      </c>
      <c r="AM98" s="979">
        <f t="shared" si="21"/>
        <v>0</v>
      </c>
      <c r="AN98" s="979">
        <f t="shared" si="21"/>
        <v>0</v>
      </c>
      <c r="AO98" s="979">
        <f t="shared" si="21"/>
        <v>-227835631.79833823</v>
      </c>
      <c r="AP98" s="979">
        <f t="shared" si="21"/>
        <v>0</v>
      </c>
      <c r="AQ98" s="979">
        <f t="shared" si="21"/>
        <v>0</v>
      </c>
      <c r="AR98" s="979">
        <f t="shared" si="21"/>
        <v>-227835631.79833829</v>
      </c>
      <c r="AS98" s="979">
        <f t="shared" si="21"/>
        <v>0</v>
      </c>
      <c r="AT98" s="979">
        <f t="shared" si="21"/>
        <v>0</v>
      </c>
      <c r="AU98" s="979">
        <f t="shared" si="21"/>
        <v>-227835631.79833826</v>
      </c>
      <c r="AV98" s="979">
        <f t="shared" si="21"/>
        <v>0</v>
      </c>
      <c r="AW98" s="979">
        <f t="shared" si="21"/>
        <v>0</v>
      </c>
      <c r="AX98" s="979">
        <f t="shared" si="21"/>
        <v>-227835631.79833826</v>
      </c>
      <c r="AY98" s="979">
        <f t="shared" si="21"/>
        <v>0</v>
      </c>
      <c r="AZ98" s="979">
        <f t="shared" si="21"/>
        <v>0</v>
      </c>
      <c r="BA98" s="979">
        <f t="shared" si="21"/>
        <v>-227835631.79833823</v>
      </c>
      <c r="BB98" s="979">
        <f t="shared" si="21"/>
        <v>0</v>
      </c>
      <c r="BC98" s="979">
        <f t="shared" si="21"/>
        <v>0</v>
      </c>
      <c r="BD98" s="979">
        <f t="shared" si="21"/>
        <v>-227835631.79833829</v>
      </c>
      <c r="BE98" s="979">
        <f t="shared" si="21"/>
        <v>0</v>
      </c>
      <c r="BF98" s="979">
        <f t="shared" si="21"/>
        <v>0</v>
      </c>
      <c r="BG98" s="979">
        <f>BG99-BG100-BG101-BG102</f>
        <v>-227835631.79833823</v>
      </c>
      <c r="BH98" s="979">
        <f t="shared" si="21"/>
        <v>0</v>
      </c>
      <c r="BI98" s="979">
        <f t="shared" si="21"/>
        <v>0</v>
      </c>
      <c r="BJ98" s="979">
        <f t="shared" si="21"/>
        <v>-227835631.79833823</v>
      </c>
      <c r="BK98" s="977">
        <f t="shared" si="15"/>
        <v>-4556712635.9667654</v>
      </c>
      <c r="BL98" s="777"/>
      <c r="BM98" s="777"/>
      <c r="BN98" s="777"/>
      <c r="BO98" s="777"/>
      <c r="BP98" s="777"/>
      <c r="BQ98" s="777"/>
    </row>
    <row r="99" spans="1:69" ht="15.6" x14ac:dyDescent="0.3">
      <c r="A99" s="828" t="s">
        <v>882</v>
      </c>
      <c r="B99" s="777"/>
      <c r="C99" s="978">
        <f>+'Loans '!DG15</f>
        <v>0</v>
      </c>
      <c r="D99" s="978">
        <f>+'Loans '!DH15</f>
        <v>0</v>
      </c>
      <c r="E99" s="978">
        <f>+'Loans '!DI15</f>
        <v>0</v>
      </c>
      <c r="F99" s="978">
        <f>+'Loans '!DJ15</f>
        <v>0</v>
      </c>
      <c r="G99" s="978">
        <f>+'Loans '!DK15</f>
        <v>0</v>
      </c>
      <c r="H99" s="978">
        <f>+'Loans '!DL15</f>
        <v>0</v>
      </c>
      <c r="I99" s="978">
        <f>+'Loans '!DM15</f>
        <v>0</v>
      </c>
      <c r="J99" s="978">
        <f>+'Loans '!DN15</f>
        <v>0</v>
      </c>
      <c r="K99" s="978">
        <f>+'Loans '!DO15</f>
        <v>0</v>
      </c>
      <c r="L99" s="978">
        <f>+'Loans '!DP15</f>
        <v>0</v>
      </c>
      <c r="M99" s="978">
        <f>+'Loans '!DQ15</f>
        <v>0</v>
      </c>
      <c r="N99" s="978">
        <f>+'Loans '!DR15</f>
        <v>0</v>
      </c>
      <c r="O99" s="978">
        <f>+'Loans '!DS15</f>
        <v>0</v>
      </c>
      <c r="P99" s="978">
        <f>+'Loans '!DT15</f>
        <v>0</v>
      </c>
      <c r="Q99" s="978">
        <f>+'Loans '!DU15</f>
        <v>0</v>
      </c>
      <c r="R99" s="978">
        <f>+'Loans '!DV15</f>
        <v>0</v>
      </c>
      <c r="S99" s="978">
        <f>+'Loans '!DW15</f>
        <v>0</v>
      </c>
      <c r="T99" s="978">
        <f>+'Loans '!DX15</f>
        <v>0</v>
      </c>
      <c r="U99" s="978">
        <f>+'Loans '!DY15</f>
        <v>0</v>
      </c>
      <c r="V99" s="978">
        <f>+'Loans '!DZ15</f>
        <v>0</v>
      </c>
      <c r="W99" s="978">
        <f>+'Loans '!EA15</f>
        <v>0</v>
      </c>
      <c r="X99" s="978">
        <f>+'Loans '!EB15</f>
        <v>0</v>
      </c>
      <c r="Y99" s="978">
        <f>+'Loans '!EC15</f>
        <v>0</v>
      </c>
      <c r="Z99" s="978">
        <f>+'Loans '!ED15</f>
        <v>0</v>
      </c>
      <c r="AA99" s="978">
        <f>+'Loans '!EE15</f>
        <v>0</v>
      </c>
      <c r="AB99" s="978">
        <f>+'Loans '!EF15</f>
        <v>0</v>
      </c>
      <c r="AC99" s="978">
        <f>+'Loans '!EG15</f>
        <v>0</v>
      </c>
      <c r="AD99" s="978">
        <f>+'Loans '!EH15</f>
        <v>0</v>
      </c>
      <c r="AE99" s="978">
        <f>+'Loans '!EI15</f>
        <v>0</v>
      </c>
      <c r="AF99" s="978">
        <f>+'Loans '!EJ15</f>
        <v>0</v>
      </c>
      <c r="AG99" s="978">
        <f>+'Loans '!EK15</f>
        <v>0</v>
      </c>
      <c r="AH99" s="978">
        <f>+'Loans '!EL15</f>
        <v>0</v>
      </c>
      <c r="AI99" s="978">
        <f>+'Loans '!EM15</f>
        <v>0</v>
      </c>
      <c r="AJ99" s="978">
        <f>+'Loans '!EN15</f>
        <v>0</v>
      </c>
      <c r="AK99" s="978">
        <f>+'Loans '!EO15</f>
        <v>0</v>
      </c>
      <c r="AL99" s="978">
        <f>+'Loans '!EP15</f>
        <v>0</v>
      </c>
      <c r="AM99" s="978">
        <f>+'Loans '!EQ15</f>
        <v>0</v>
      </c>
      <c r="AN99" s="978">
        <f>+'Loans '!ER15</f>
        <v>0</v>
      </c>
      <c r="AO99" s="978">
        <f>+'Loans '!ES15</f>
        <v>0</v>
      </c>
      <c r="AP99" s="978">
        <f>+'Loans '!ET15</f>
        <v>0</v>
      </c>
      <c r="AQ99" s="978">
        <f>+'Loans '!EU15</f>
        <v>0</v>
      </c>
      <c r="AR99" s="978">
        <f>+'Loans '!EV15</f>
        <v>0</v>
      </c>
      <c r="AS99" s="978">
        <f>+'Loans '!EW15</f>
        <v>0</v>
      </c>
      <c r="AT99" s="978">
        <f>+'Loans '!EX15</f>
        <v>0</v>
      </c>
      <c r="AU99" s="978">
        <f>+'Loans '!EY15</f>
        <v>0</v>
      </c>
      <c r="AV99" s="978">
        <f>+'Loans '!EZ15</f>
        <v>0</v>
      </c>
      <c r="AW99" s="978">
        <f>+'Loans '!FA15</f>
        <v>0</v>
      </c>
      <c r="AX99" s="978">
        <f>+'Loans '!FB15</f>
        <v>0</v>
      </c>
      <c r="AY99" s="978">
        <f>+'Loans '!FC15</f>
        <v>0</v>
      </c>
      <c r="AZ99" s="978">
        <f>+'Loans '!FD15</f>
        <v>0</v>
      </c>
      <c r="BA99" s="978">
        <f>+'Loans '!FE15</f>
        <v>0</v>
      </c>
      <c r="BB99" s="978">
        <f>+'Loans '!FF15</f>
        <v>0</v>
      </c>
      <c r="BC99" s="978">
        <f>+'Loans '!FG15</f>
        <v>0</v>
      </c>
      <c r="BD99" s="978">
        <f>+'Loans '!FH15</f>
        <v>0</v>
      </c>
      <c r="BE99" s="978">
        <f>+'Loans '!FI15</f>
        <v>0</v>
      </c>
      <c r="BF99" s="978">
        <f>+'Loans '!FJ15</f>
        <v>0</v>
      </c>
      <c r="BG99" s="978">
        <f>+'Loans '!FK15</f>
        <v>0</v>
      </c>
      <c r="BH99" s="978">
        <f>+'Loans '!FL15</f>
        <v>0</v>
      </c>
      <c r="BI99" s="978">
        <f>+'Loans '!FM15</f>
        <v>0</v>
      </c>
      <c r="BJ99" s="978">
        <f>+'Loans '!FN15</f>
        <v>0</v>
      </c>
      <c r="BK99" s="977">
        <f t="shared" si="15"/>
        <v>0</v>
      </c>
      <c r="BL99" s="777"/>
      <c r="BM99" s="777"/>
      <c r="BN99" s="777"/>
      <c r="BO99" s="777"/>
      <c r="BP99" s="777"/>
      <c r="BQ99" s="777"/>
    </row>
    <row r="100" spans="1:69" ht="15.6" x14ac:dyDescent="0.3">
      <c r="A100" s="828" t="s">
        <v>883</v>
      </c>
      <c r="B100" s="777"/>
      <c r="C100" s="978">
        <f>+'Loans '!DG18</f>
        <v>0</v>
      </c>
      <c r="D100" s="978">
        <f>+'Loans '!DH18</f>
        <v>0</v>
      </c>
      <c r="E100" s="978">
        <f>+'Loans '!DI18</f>
        <v>82289730.988379911</v>
      </c>
      <c r="F100" s="978">
        <f>+'Loans '!DJ18</f>
        <v>0</v>
      </c>
      <c r="G100" s="978">
        <f>+'Loans '!DK18</f>
        <v>0</v>
      </c>
      <c r="H100" s="978">
        <f>+'Loans '!DL18</f>
        <v>85408511.792839497</v>
      </c>
      <c r="I100" s="978">
        <f>+'Loans '!DM18</f>
        <v>0</v>
      </c>
      <c r="J100" s="978">
        <f>+'Loans '!DN18</f>
        <v>0</v>
      </c>
      <c r="K100" s="978">
        <f>+'Loans '!DO18</f>
        <v>88645494.389788121</v>
      </c>
      <c r="L100" s="978">
        <f>+'Loans '!DP18</f>
        <v>0</v>
      </c>
      <c r="M100" s="978">
        <f>+'Loans '!DQ18</f>
        <v>0</v>
      </c>
      <c r="N100" s="978">
        <f>+'Loans '!DR18</f>
        <v>92005158.627161101</v>
      </c>
      <c r="O100" s="978">
        <f>+'Loans '!DS18</f>
        <v>0</v>
      </c>
      <c r="P100" s="978">
        <f>+'Loans '!DT18</f>
        <v>0</v>
      </c>
      <c r="Q100" s="978">
        <f>+'Loans '!DU18</f>
        <v>95492154.139130503</v>
      </c>
      <c r="R100" s="978">
        <f>+'Loans '!DV18</f>
        <v>0</v>
      </c>
      <c r="S100" s="978">
        <f>+'Loans '!DW18</f>
        <v>0</v>
      </c>
      <c r="T100" s="978">
        <f>+'Loans '!DX18</f>
        <v>99111306.78100355</v>
      </c>
      <c r="U100" s="978">
        <f>+'Loans '!DY18</f>
        <v>0</v>
      </c>
      <c r="V100" s="978">
        <f>+'Loans '!DZ18</f>
        <v>0</v>
      </c>
      <c r="W100" s="978">
        <f>+'Loans '!EA18</f>
        <v>102867625.30800357</v>
      </c>
      <c r="X100" s="978">
        <f>+'Loans '!EB18</f>
        <v>0</v>
      </c>
      <c r="Y100" s="978">
        <f>+'Loans '!EC18</f>
        <v>0</v>
      </c>
      <c r="Z100" s="978">
        <f>+'Loans '!ED18</f>
        <v>106766308.3071769</v>
      </c>
      <c r="AA100" s="978">
        <f>+'Loans '!EE18</f>
        <v>0</v>
      </c>
      <c r="AB100" s="978">
        <f>+'Loans '!EF18</f>
        <v>0</v>
      </c>
      <c r="AC100" s="978">
        <f>+'Loans '!EG18</f>
        <v>110812751.3920189</v>
      </c>
      <c r="AD100" s="978">
        <f>+'Loans '!EH18</f>
        <v>0</v>
      </c>
      <c r="AE100" s="978">
        <f>+'Loans '!EI18</f>
        <v>0</v>
      </c>
      <c r="AF100" s="978">
        <f>+'Loans '!EJ18</f>
        <v>115012554.66977645</v>
      </c>
      <c r="AG100" s="978">
        <f>+'Loans '!EK18</f>
        <v>0</v>
      </c>
      <c r="AH100" s="978">
        <f>+'Loans '!EL18</f>
        <v>0</v>
      </c>
      <c r="AI100" s="978">
        <f>+'Loans '!EM18</f>
        <v>119371530.49176095</v>
      </c>
      <c r="AJ100" s="978">
        <f>+'Loans '!EN18</f>
        <v>0</v>
      </c>
      <c r="AK100" s="978">
        <f>+'Loans '!EO18</f>
        <v>0</v>
      </c>
      <c r="AL100" s="978">
        <f>+'Loans '!EP18</f>
        <v>123895711.49739869</v>
      </c>
      <c r="AM100" s="978">
        <f>+'Loans '!EQ18</f>
        <v>0</v>
      </c>
      <c r="AN100" s="978">
        <f>+'Loans '!ER18</f>
        <v>0</v>
      </c>
      <c r="AO100" s="978">
        <f>+'Loans '!ES18</f>
        <v>128591358.96315011</v>
      </c>
      <c r="AP100" s="978">
        <f>+'Loans '!ET18</f>
        <v>0</v>
      </c>
      <c r="AQ100" s="978">
        <f>+'Loans '!EU18</f>
        <v>0</v>
      </c>
      <c r="AR100" s="978">
        <f>+'Loans '!EV18</f>
        <v>133464971.46785352</v>
      </c>
      <c r="AS100" s="978">
        <f>+'Loans '!EW18</f>
        <v>0</v>
      </c>
      <c r="AT100" s="978">
        <f>+'Loans '!EX18</f>
        <v>0</v>
      </c>
      <c r="AU100" s="978">
        <f>+'Loans '!EY18</f>
        <v>138523293.88648516</v>
      </c>
      <c r="AV100" s="978">
        <f>+'Loans '!EZ18</f>
        <v>0</v>
      </c>
      <c r="AW100" s="978">
        <f>+'Loans '!FA18</f>
        <v>0</v>
      </c>
      <c r="AX100" s="978">
        <f>+'Loans '!FB18</f>
        <v>143773326.72478294</v>
      </c>
      <c r="AY100" s="978">
        <f>+'Loans '!FC18</f>
        <v>0</v>
      </c>
      <c r="AZ100" s="978">
        <f>+'Loans '!FD18</f>
        <v>0</v>
      </c>
      <c r="BA100" s="978">
        <f>+'Loans '!FE18</f>
        <v>149222335.80765221</v>
      </c>
      <c r="BB100" s="978">
        <f>+'Loans '!FF18</f>
        <v>0</v>
      </c>
      <c r="BC100" s="978">
        <f>+'Loans '!FG18</f>
        <v>0</v>
      </c>
      <c r="BD100" s="978">
        <f>+'Loans '!FH18</f>
        <v>154877862.33476225</v>
      </c>
      <c r="BE100" s="978">
        <f>+'Loans '!FI18</f>
        <v>0</v>
      </c>
      <c r="BF100" s="978">
        <f>+'Loans '!FJ18</f>
        <v>0</v>
      </c>
      <c r="BG100" s="978">
        <f>+'Loans '!FK18</f>
        <v>160747733.31724972</v>
      </c>
      <c r="BH100" s="978">
        <f>+'Loans '!FL18</f>
        <v>0</v>
      </c>
      <c r="BI100" s="978">
        <f>+'Loans '!FM18</f>
        <v>0</v>
      </c>
      <c r="BJ100" s="978">
        <f>+'Loans '!FN18</f>
        <v>166840072.40997347</v>
      </c>
      <c r="BK100" s="977">
        <f t="shared" si="15"/>
        <v>2397719793.2963476</v>
      </c>
      <c r="BL100" s="777"/>
      <c r="BM100" s="777"/>
      <c r="BN100" s="777"/>
      <c r="BO100" s="777"/>
      <c r="BP100" s="777"/>
      <c r="BQ100" s="777"/>
    </row>
    <row r="101" spans="1:69" ht="15.6" x14ac:dyDescent="0.3">
      <c r="A101" s="828" t="s">
        <v>884</v>
      </c>
      <c r="B101" s="777"/>
      <c r="C101" s="978">
        <f>+'Loans '!DG20</f>
        <v>0</v>
      </c>
      <c r="D101" s="978">
        <f>+'Loans '!DH20</f>
        <v>0</v>
      </c>
      <c r="E101" s="978">
        <f>+'Loans '!DI20</f>
        <v>0</v>
      </c>
      <c r="F101" s="978">
        <f>+'Loans '!DJ20</f>
        <v>0</v>
      </c>
      <c r="G101" s="978">
        <f>+'Loans '!DK20</f>
        <v>0</v>
      </c>
      <c r="H101" s="978">
        <f>+'Loans '!DL20</f>
        <v>0</v>
      </c>
      <c r="I101" s="978">
        <f>+'Loans '!DM20</f>
        <v>0</v>
      </c>
      <c r="J101" s="978">
        <f>+'Loans '!DN20</f>
        <v>0</v>
      </c>
      <c r="K101" s="978">
        <f>+'Loans '!DO20</f>
        <v>0</v>
      </c>
      <c r="L101" s="978">
        <f>+'Loans '!DP20</f>
        <v>0</v>
      </c>
      <c r="M101" s="978">
        <f>+'Loans '!DQ20</f>
        <v>0</v>
      </c>
      <c r="N101" s="978">
        <f>+'Loans '!DR20</f>
        <v>0</v>
      </c>
      <c r="O101" s="978">
        <f>+'Loans '!DS20</f>
        <v>0</v>
      </c>
      <c r="P101" s="978">
        <f>+'Loans '!DT20</f>
        <v>0</v>
      </c>
      <c r="Q101" s="978">
        <f>+'Loans '!DU20</f>
        <v>0</v>
      </c>
      <c r="R101" s="978">
        <f>+'Loans '!DV20</f>
        <v>0</v>
      </c>
      <c r="S101" s="978">
        <f>+'Loans '!DW20</f>
        <v>0</v>
      </c>
      <c r="T101" s="978">
        <f>+'Loans '!DX20</f>
        <v>0</v>
      </c>
      <c r="U101" s="978">
        <f>+'Loans '!DY20</f>
        <v>0</v>
      </c>
      <c r="V101" s="978">
        <f>+'Loans '!DZ20</f>
        <v>0</v>
      </c>
      <c r="W101" s="978">
        <f>+'Loans '!EA20</f>
        <v>0</v>
      </c>
      <c r="X101" s="978">
        <f>+'Loans '!EB20</f>
        <v>0</v>
      </c>
      <c r="Y101" s="978">
        <f>+'Loans '!EC20</f>
        <v>0</v>
      </c>
      <c r="Z101" s="978">
        <f>+'Loans '!ED20</f>
        <v>0</v>
      </c>
      <c r="AA101" s="978">
        <f>+'Loans '!EE20</f>
        <v>0</v>
      </c>
      <c r="AB101" s="978">
        <f>+'Loans '!EF20</f>
        <v>0</v>
      </c>
      <c r="AC101" s="978">
        <f>+'Loans '!EG20</f>
        <v>0</v>
      </c>
      <c r="AD101" s="978">
        <f>+'Loans '!EH20</f>
        <v>0</v>
      </c>
      <c r="AE101" s="978">
        <f>+'Loans '!EI20</f>
        <v>0</v>
      </c>
      <c r="AF101" s="978">
        <f>+'Loans '!EJ20</f>
        <v>0</v>
      </c>
      <c r="AG101" s="978">
        <f>+'Loans '!EK20</f>
        <v>0</v>
      </c>
      <c r="AH101" s="978">
        <f>+'Loans '!EL20</f>
        <v>0</v>
      </c>
      <c r="AI101" s="978">
        <f>+'Loans '!EM20</f>
        <v>0</v>
      </c>
      <c r="AJ101" s="978">
        <f>+'Loans '!EN20</f>
        <v>0</v>
      </c>
      <c r="AK101" s="978">
        <f>+'Loans '!EO20</f>
        <v>0</v>
      </c>
      <c r="AL101" s="978">
        <f>+'Loans '!EP20</f>
        <v>0</v>
      </c>
      <c r="AM101" s="978">
        <f>+'Loans '!EQ20</f>
        <v>0</v>
      </c>
      <c r="AN101" s="978">
        <f>+'Loans '!ER20</f>
        <v>0</v>
      </c>
      <c r="AO101" s="978">
        <f>+'Loans '!ES20</f>
        <v>0</v>
      </c>
      <c r="AP101" s="978">
        <f>+'Loans '!ET20</f>
        <v>0</v>
      </c>
      <c r="AQ101" s="978">
        <f>+'Loans '!EU20</f>
        <v>0</v>
      </c>
      <c r="AR101" s="978">
        <f>+'Loans '!EV20</f>
        <v>0</v>
      </c>
      <c r="AS101" s="978">
        <f>+'Loans '!EW20</f>
        <v>0</v>
      </c>
      <c r="AT101" s="978">
        <f>+'Loans '!EX20</f>
        <v>0</v>
      </c>
      <c r="AU101" s="978">
        <f>+'Loans '!EY20</f>
        <v>0</v>
      </c>
      <c r="AV101" s="978">
        <f>+'Loans '!EZ20</f>
        <v>0</v>
      </c>
      <c r="AW101" s="978">
        <f>+'Loans '!FA20</f>
        <v>0</v>
      </c>
      <c r="AX101" s="978">
        <f>+'Loans '!FB20</f>
        <v>0</v>
      </c>
      <c r="AY101" s="978">
        <f>+'Loans '!FC20</f>
        <v>0</v>
      </c>
      <c r="AZ101" s="978">
        <f>+'Loans '!FD20</f>
        <v>0</v>
      </c>
      <c r="BA101" s="978">
        <f>+'Loans '!FE20</f>
        <v>0</v>
      </c>
      <c r="BB101" s="978">
        <f>+'Loans '!FF20</f>
        <v>0</v>
      </c>
      <c r="BC101" s="978">
        <f>+'Loans '!FG20</f>
        <v>0</v>
      </c>
      <c r="BD101" s="978">
        <f>+'Loans '!FH20</f>
        <v>0</v>
      </c>
      <c r="BE101" s="978">
        <f>+'Loans '!FI20</f>
        <v>0</v>
      </c>
      <c r="BF101" s="978">
        <f>+'Loans '!FJ20</f>
        <v>0</v>
      </c>
      <c r="BG101" s="978">
        <f>+'Loans '!FK20</f>
        <v>0</v>
      </c>
      <c r="BH101" s="978">
        <f>+'Loans '!FL20</f>
        <v>0</v>
      </c>
      <c r="BI101" s="978">
        <f>+'Loans '!FM20</f>
        <v>0</v>
      </c>
      <c r="BJ101" s="978">
        <f>+'Loans '!FN20</f>
        <v>0</v>
      </c>
      <c r="BK101" s="977">
        <f t="shared" si="15"/>
        <v>0</v>
      </c>
      <c r="BL101" s="777"/>
      <c r="BM101" s="777"/>
      <c r="BN101" s="777"/>
      <c r="BO101" s="777"/>
      <c r="BP101" s="777"/>
      <c r="BQ101" s="777"/>
    </row>
    <row r="102" spans="1:69" ht="15.6" x14ac:dyDescent="0.3">
      <c r="A102" s="828" t="s">
        <v>885</v>
      </c>
      <c r="B102" s="777"/>
      <c r="C102" s="978">
        <f>+'Loans '!DG19</f>
        <v>0</v>
      </c>
      <c r="D102" s="978">
        <f>+'Loans '!DH19</f>
        <v>0</v>
      </c>
      <c r="E102" s="978">
        <f>+'Loans '!DI19</f>
        <v>145545900.80995834</v>
      </c>
      <c r="F102" s="978">
        <f>+'Loans '!DJ19</f>
        <v>0</v>
      </c>
      <c r="G102" s="978">
        <f>+'Loans '!DK19</f>
        <v>0</v>
      </c>
      <c r="H102" s="978">
        <f>+'Loans '!DL19</f>
        <v>142427120.00549871</v>
      </c>
      <c r="I102" s="978">
        <f>+'Loans '!DM19</f>
        <v>0</v>
      </c>
      <c r="J102" s="978">
        <f>+'Loans '!DN19</f>
        <v>0</v>
      </c>
      <c r="K102" s="978">
        <f>+'Loans '!DO19</f>
        <v>139190137.40855014</v>
      </c>
      <c r="L102" s="978">
        <f>+'Loans '!DP19</f>
        <v>0</v>
      </c>
      <c r="M102" s="978">
        <f>+'Loans '!DQ19</f>
        <v>0</v>
      </c>
      <c r="N102" s="978">
        <f>+'Loans '!DR19</f>
        <v>135830473.17117715</v>
      </c>
      <c r="O102" s="978">
        <f>+'Loans '!DS19</f>
        <v>0</v>
      </c>
      <c r="P102" s="978">
        <f>+'Loans '!DT19</f>
        <v>0</v>
      </c>
      <c r="Q102" s="978">
        <f>+'Loans '!DU19</f>
        <v>132343477.65920776</v>
      </c>
      <c r="R102" s="978">
        <f>+'Loans '!DV19</f>
        <v>0</v>
      </c>
      <c r="S102" s="978">
        <f>+'Loans '!DW19</f>
        <v>0</v>
      </c>
      <c r="T102" s="978">
        <f>+'Loans '!DX19</f>
        <v>128724325.01733473</v>
      </c>
      <c r="U102" s="978">
        <f>+'Loans '!DY19</f>
        <v>0</v>
      </c>
      <c r="V102" s="978">
        <f>+'Loans '!DZ19</f>
        <v>0</v>
      </c>
      <c r="W102" s="978">
        <f>+'Loans '!EA19</f>
        <v>124968006.49033467</v>
      </c>
      <c r="X102" s="978">
        <f>+'Loans '!EB19</f>
        <v>0</v>
      </c>
      <c r="Y102" s="978">
        <f>+'Loans '!EC19</f>
        <v>0</v>
      </c>
      <c r="Z102" s="978">
        <f>+'Loans '!ED19</f>
        <v>121069323.49116135</v>
      </c>
      <c r="AA102" s="978">
        <f>+'Loans '!EE19</f>
        <v>0</v>
      </c>
      <c r="AB102" s="978">
        <f>+'Loans '!EF19</f>
        <v>0</v>
      </c>
      <c r="AC102" s="978">
        <f>+'Loans '!EG19</f>
        <v>117022880.40631935</v>
      </c>
      <c r="AD102" s="978">
        <f>+'Loans '!EH19</f>
        <v>0</v>
      </c>
      <c r="AE102" s="978">
        <f>+'Loans '!EI19</f>
        <v>0</v>
      </c>
      <c r="AF102" s="978">
        <f>+'Loans '!EJ19</f>
        <v>112823077.12856179</v>
      </c>
      <c r="AG102" s="978">
        <f>+'Loans '!EK19</f>
        <v>0</v>
      </c>
      <c r="AH102" s="978">
        <f>+'Loans '!EL19</f>
        <v>0</v>
      </c>
      <c r="AI102" s="978">
        <f>+'Loans '!EM19</f>
        <v>108464101.30657728</v>
      </c>
      <c r="AJ102" s="978">
        <f>+'Loans '!EN19</f>
        <v>0</v>
      </c>
      <c r="AK102" s="978">
        <f>+'Loans '!EO19</f>
        <v>0</v>
      </c>
      <c r="AL102" s="978">
        <f>+'Loans '!EP19</f>
        <v>103939920.30093955</v>
      </c>
      <c r="AM102" s="978">
        <f>+'Loans '!EQ19</f>
        <v>0</v>
      </c>
      <c r="AN102" s="978">
        <f>+'Loans '!ER19</f>
        <v>0</v>
      </c>
      <c r="AO102" s="978">
        <f>+'Loans '!ES19</f>
        <v>99244272.835188121</v>
      </c>
      <c r="AP102" s="978">
        <f>+'Loans '!ET19</f>
        <v>0</v>
      </c>
      <c r="AQ102" s="978">
        <f>+'Loans '!EU19</f>
        <v>0</v>
      </c>
      <c r="AR102" s="978">
        <f>+'Loans '!EV19</f>
        <v>94370660.330484763</v>
      </c>
      <c r="AS102" s="978">
        <f>+'Loans '!EW19</f>
        <v>0</v>
      </c>
      <c r="AT102" s="978">
        <f>+'Loans '!EX19</f>
        <v>0</v>
      </c>
      <c r="AU102" s="978">
        <f>+'Loans '!EY19</f>
        <v>89312337.911853105</v>
      </c>
      <c r="AV102" s="978">
        <f>+'Loans '!EZ19</f>
        <v>0</v>
      </c>
      <c r="AW102" s="978">
        <f>+'Loans '!FA19</f>
        <v>0</v>
      </c>
      <c r="AX102" s="978">
        <f>+'Loans '!FB19</f>
        <v>84062305.073555321</v>
      </c>
      <c r="AY102" s="978">
        <f>+'Loans '!FC19</f>
        <v>0</v>
      </c>
      <c r="AZ102" s="978">
        <f>+'Loans '!FD19</f>
        <v>0</v>
      </c>
      <c r="BA102" s="978">
        <f>+'Loans '!FE19</f>
        <v>78613295.990686044</v>
      </c>
      <c r="BB102" s="978">
        <f>+'Loans '!FF19</f>
        <v>0</v>
      </c>
      <c r="BC102" s="978">
        <f>+'Loans '!FG19</f>
        <v>0</v>
      </c>
      <c r="BD102" s="978">
        <f>+'Loans '!FH19</f>
        <v>72957769.463576034</v>
      </c>
      <c r="BE102" s="978">
        <f>+'Loans '!FI19</f>
        <v>0</v>
      </c>
      <c r="BF102" s="978">
        <f>+'Loans '!FJ19</f>
        <v>0</v>
      </c>
      <c r="BG102" s="978">
        <f>+'Loans '!FK19</f>
        <v>67087898.481088527</v>
      </c>
      <c r="BH102" s="978">
        <f>+'Loans '!FL19</f>
        <v>0</v>
      </c>
      <c r="BI102" s="978">
        <f>+'Loans '!FM19</f>
        <v>0</v>
      </c>
      <c r="BJ102" s="978">
        <f>+'Loans '!FN19</f>
        <v>60995559.388364777</v>
      </c>
      <c r="BK102" s="977">
        <f t="shared" si="15"/>
        <v>2158992842.6704173</v>
      </c>
      <c r="BL102" s="777"/>
      <c r="BM102" s="777"/>
      <c r="BN102" s="777"/>
      <c r="BO102" s="777"/>
      <c r="BP102" s="777"/>
      <c r="BQ102" s="777"/>
    </row>
    <row r="103" spans="1:69" ht="16.2" thickBot="1" x14ac:dyDescent="0.35">
      <c r="A103" s="828"/>
      <c r="B103" s="777"/>
      <c r="C103" s="978"/>
      <c r="D103" s="978"/>
      <c r="E103" s="978"/>
      <c r="F103" s="978"/>
      <c r="G103" s="978"/>
      <c r="H103" s="978"/>
      <c r="I103" s="978"/>
      <c r="J103" s="978"/>
      <c r="K103" s="978"/>
      <c r="L103" s="978"/>
      <c r="M103" s="978"/>
      <c r="N103" s="978"/>
      <c r="O103" s="978"/>
      <c r="P103" s="978"/>
      <c r="Q103" s="978"/>
      <c r="R103" s="978"/>
      <c r="S103" s="978"/>
      <c r="T103" s="978"/>
      <c r="U103" s="978"/>
      <c r="V103" s="978"/>
      <c r="W103" s="978"/>
      <c r="X103" s="978"/>
      <c r="Y103" s="978"/>
      <c r="Z103" s="978"/>
      <c r="AA103" s="978"/>
      <c r="AB103" s="978"/>
      <c r="AC103" s="978"/>
      <c r="AD103" s="978"/>
      <c r="AE103" s="978"/>
      <c r="AF103" s="978"/>
      <c r="AG103" s="978"/>
      <c r="AH103" s="978"/>
      <c r="AI103" s="978"/>
      <c r="AJ103" s="978"/>
      <c r="AK103" s="978"/>
      <c r="AL103" s="978"/>
      <c r="AM103" s="978"/>
      <c r="AN103" s="978"/>
      <c r="AO103" s="978"/>
      <c r="AP103" s="978"/>
      <c r="AQ103" s="978"/>
      <c r="AR103" s="978"/>
      <c r="AS103" s="978"/>
      <c r="AT103" s="978"/>
      <c r="AU103" s="978"/>
      <c r="AV103" s="978"/>
      <c r="AW103" s="978"/>
      <c r="AX103" s="978"/>
      <c r="AY103" s="978"/>
      <c r="AZ103" s="978"/>
      <c r="BA103" s="978"/>
      <c r="BB103" s="978"/>
      <c r="BC103" s="978"/>
      <c r="BD103" s="978"/>
      <c r="BE103" s="978"/>
      <c r="BF103" s="978"/>
      <c r="BG103" s="978"/>
      <c r="BH103" s="978"/>
      <c r="BI103" s="978"/>
      <c r="BJ103" s="978"/>
      <c r="BK103" s="977">
        <f t="shared" si="15"/>
        <v>0</v>
      </c>
      <c r="BL103" s="777"/>
      <c r="BM103" s="777"/>
      <c r="BN103" s="777"/>
      <c r="BO103" s="777"/>
      <c r="BP103" s="777"/>
      <c r="BQ103" s="777"/>
    </row>
    <row r="104" spans="1:69" ht="16.2" thickBot="1" x14ac:dyDescent="0.35">
      <c r="A104" s="966" t="s">
        <v>886</v>
      </c>
      <c r="B104" s="777"/>
      <c r="C104" s="979">
        <f>C105-C106-C107</f>
        <v>-1185348572.4609292</v>
      </c>
      <c r="D104" s="979">
        <f t="shared" ref="D104:BJ104" si="22">D105-D106-D107</f>
        <v>0</v>
      </c>
      <c r="E104" s="979">
        <f t="shared" si="22"/>
        <v>0</v>
      </c>
      <c r="F104" s="979">
        <f t="shared" si="22"/>
        <v>0</v>
      </c>
      <c r="G104" s="979">
        <f t="shared" si="22"/>
        <v>0</v>
      </c>
      <c r="H104" s="979">
        <f t="shared" si="22"/>
        <v>0</v>
      </c>
      <c r="I104" s="979">
        <f t="shared" si="22"/>
        <v>-1157338009.6590829</v>
      </c>
      <c r="J104" s="979">
        <f t="shared" si="22"/>
        <v>0</v>
      </c>
      <c r="K104" s="979">
        <f t="shared" si="22"/>
        <v>0</v>
      </c>
      <c r="L104" s="979">
        <f t="shared" si="22"/>
        <v>0</v>
      </c>
      <c r="M104" s="979">
        <f t="shared" si="22"/>
        <v>0</v>
      </c>
      <c r="N104" s="979">
        <f t="shared" si="22"/>
        <v>0</v>
      </c>
      <c r="O104" s="979">
        <f t="shared" si="22"/>
        <v>-1170884562.2786341</v>
      </c>
      <c r="P104" s="979">
        <f t="shared" si="22"/>
        <v>0</v>
      </c>
      <c r="Q104" s="979">
        <f t="shared" si="22"/>
        <v>0</v>
      </c>
      <c r="R104" s="979">
        <f t="shared" si="22"/>
        <v>0</v>
      </c>
      <c r="S104" s="979">
        <f t="shared" si="22"/>
        <v>0</v>
      </c>
      <c r="T104" s="979">
        <f t="shared" si="22"/>
        <v>0</v>
      </c>
      <c r="U104" s="979">
        <f t="shared" si="22"/>
        <v>-1103598649.8399992</v>
      </c>
      <c r="V104" s="979">
        <f t="shared" si="22"/>
        <v>0</v>
      </c>
      <c r="W104" s="979">
        <f t="shared" si="22"/>
        <v>0</v>
      </c>
      <c r="X104" s="979">
        <f t="shared" si="22"/>
        <v>0</v>
      </c>
      <c r="Y104" s="979">
        <f t="shared" si="22"/>
        <v>0</v>
      </c>
      <c r="Z104" s="979">
        <f t="shared" si="22"/>
        <v>0</v>
      </c>
      <c r="AA104" s="979">
        <f t="shared" si="22"/>
        <v>-1081758143.6284127</v>
      </c>
      <c r="AB104" s="979">
        <f t="shared" si="22"/>
        <v>0</v>
      </c>
      <c r="AC104" s="979">
        <f t="shared" si="22"/>
        <v>0</v>
      </c>
      <c r="AD104" s="979">
        <f t="shared" si="22"/>
        <v>0</v>
      </c>
      <c r="AE104" s="979">
        <f t="shared" si="22"/>
        <v>0</v>
      </c>
      <c r="AF104" s="979">
        <f t="shared" si="22"/>
        <v>0</v>
      </c>
      <c r="AG104" s="979">
        <f t="shared" si="22"/>
        <v>-1066565183.8207655</v>
      </c>
      <c r="AH104" s="979">
        <f t="shared" si="22"/>
        <v>0</v>
      </c>
      <c r="AI104" s="979">
        <f t="shared" si="22"/>
        <v>0</v>
      </c>
      <c r="AJ104" s="979">
        <f t="shared" si="22"/>
        <v>0</v>
      </c>
      <c r="AK104" s="979">
        <f t="shared" si="22"/>
        <v>0</v>
      </c>
      <c r="AL104" s="979">
        <f t="shared" si="22"/>
        <v>0</v>
      </c>
      <c r="AM104" s="979">
        <f t="shared" si="22"/>
        <v>-1080339103.3988392</v>
      </c>
      <c r="AN104" s="979">
        <f t="shared" si="22"/>
        <v>0</v>
      </c>
      <c r="AO104" s="979">
        <f t="shared" si="22"/>
        <v>0</v>
      </c>
      <c r="AP104" s="979">
        <f t="shared" si="22"/>
        <v>0</v>
      </c>
      <c r="AQ104" s="979">
        <f t="shared" si="22"/>
        <v>0</v>
      </c>
      <c r="AR104" s="979">
        <f t="shared" si="22"/>
        <v>0</v>
      </c>
      <c r="AS104" s="979">
        <f t="shared" si="22"/>
        <v>-1046070587.080027</v>
      </c>
      <c r="AT104" s="979">
        <f t="shared" si="22"/>
        <v>0</v>
      </c>
      <c r="AU104" s="979">
        <f t="shared" si="22"/>
        <v>0</v>
      </c>
      <c r="AV104" s="979">
        <f t="shared" si="22"/>
        <v>0</v>
      </c>
      <c r="AW104" s="979">
        <f t="shared" si="22"/>
        <v>0</v>
      </c>
      <c r="AX104" s="979">
        <f t="shared" si="22"/>
        <v>0</v>
      </c>
      <c r="AY104" s="979">
        <f t="shared" si="22"/>
        <v>-1005807268.128058</v>
      </c>
      <c r="AZ104" s="979">
        <f t="shared" si="22"/>
        <v>0</v>
      </c>
      <c r="BA104" s="979">
        <f t="shared" si="22"/>
        <v>0</v>
      </c>
      <c r="BB104" s="979">
        <f t="shared" si="22"/>
        <v>0</v>
      </c>
      <c r="BC104" s="979">
        <f t="shared" si="22"/>
        <v>0</v>
      </c>
      <c r="BD104" s="979">
        <f t="shared" si="22"/>
        <v>0</v>
      </c>
      <c r="BE104" s="979">
        <f t="shared" si="22"/>
        <v>-974503432.4052844</v>
      </c>
      <c r="BF104" s="979">
        <f t="shared" si="22"/>
        <v>0</v>
      </c>
      <c r="BG104" s="979">
        <f t="shared" si="22"/>
        <v>0</v>
      </c>
      <c r="BH104" s="979">
        <f t="shared" si="22"/>
        <v>0</v>
      </c>
      <c r="BI104" s="979">
        <f t="shared" si="22"/>
        <v>0</v>
      </c>
      <c r="BJ104" s="979">
        <f t="shared" si="22"/>
        <v>0</v>
      </c>
      <c r="BK104" s="977">
        <f t="shared" si="15"/>
        <v>-10872213512.700031</v>
      </c>
      <c r="BL104" s="777"/>
      <c r="BM104" s="777"/>
      <c r="BN104" s="777"/>
      <c r="BO104" s="777"/>
      <c r="BP104" s="777"/>
      <c r="BQ104" s="777"/>
    </row>
    <row r="105" spans="1:69" ht="15.6" x14ac:dyDescent="0.3">
      <c r="A105" s="828" t="s">
        <v>882</v>
      </c>
      <c r="B105" s="777"/>
      <c r="C105" s="978">
        <f>+'Loans '!DG46</f>
        <v>0</v>
      </c>
      <c r="D105" s="978">
        <f>+'Loans '!DH46</f>
        <v>0</v>
      </c>
      <c r="E105" s="978">
        <f>+'Loans '!DI46</f>
        <v>0</v>
      </c>
      <c r="F105" s="978">
        <f>+'Loans '!DJ46</f>
        <v>0</v>
      </c>
      <c r="G105" s="978">
        <f>+'Loans '!DK46</f>
        <v>0</v>
      </c>
      <c r="H105" s="978">
        <f>+'Loans '!DL46</f>
        <v>0</v>
      </c>
      <c r="I105" s="978">
        <f>+'Loans '!DM46</f>
        <v>0</v>
      </c>
      <c r="J105" s="978">
        <f>+'Loans '!DN46</f>
        <v>0</v>
      </c>
      <c r="K105" s="978">
        <f>+'Loans '!DO46</f>
        <v>0</v>
      </c>
      <c r="L105" s="978">
        <f>+'Loans '!DP46</f>
        <v>0</v>
      </c>
      <c r="M105" s="978">
        <f>+'Loans '!DQ46</f>
        <v>0</v>
      </c>
      <c r="N105" s="978">
        <f>+'Loans '!DR46</f>
        <v>0</v>
      </c>
      <c r="O105" s="978">
        <f>+'Loans '!DS46</f>
        <v>0</v>
      </c>
      <c r="P105" s="978">
        <f>+'Loans '!DT46</f>
        <v>0</v>
      </c>
      <c r="Q105" s="978">
        <f>+'Loans '!DU46</f>
        <v>0</v>
      </c>
      <c r="R105" s="978">
        <f>+'Loans '!DV46</f>
        <v>0</v>
      </c>
      <c r="S105" s="978">
        <f>+'Loans '!DW46</f>
        <v>0</v>
      </c>
      <c r="T105" s="978">
        <f>+'Loans '!DX46</f>
        <v>0</v>
      </c>
      <c r="U105" s="978">
        <f>+'Loans '!DY46</f>
        <v>0</v>
      </c>
      <c r="V105" s="978">
        <f>+'Loans '!DZ46</f>
        <v>0</v>
      </c>
      <c r="W105" s="978">
        <f>+'Loans '!EA46</f>
        <v>0</v>
      </c>
      <c r="X105" s="978">
        <f>+'Loans '!EB46</f>
        <v>0</v>
      </c>
      <c r="Y105" s="978">
        <f>+'Loans '!EC46</f>
        <v>0</v>
      </c>
      <c r="Z105" s="978">
        <f>+'Loans '!ED46</f>
        <v>0</v>
      </c>
      <c r="AA105" s="978">
        <f>+'Loans '!EE46</f>
        <v>0</v>
      </c>
      <c r="AB105" s="978">
        <f>+'Loans '!EF46</f>
        <v>0</v>
      </c>
      <c r="AC105" s="978">
        <f>+'Loans '!EG46</f>
        <v>0</v>
      </c>
      <c r="AD105" s="978">
        <f>+'Loans '!EH46</f>
        <v>0</v>
      </c>
      <c r="AE105" s="978">
        <f>+'Loans '!EI46</f>
        <v>0</v>
      </c>
      <c r="AF105" s="978">
        <f>+'Loans '!EJ46</f>
        <v>0</v>
      </c>
      <c r="AG105" s="978">
        <f>+'Loans '!EK46</f>
        <v>0</v>
      </c>
      <c r="AH105" s="978">
        <f>+'Loans '!EL46</f>
        <v>0</v>
      </c>
      <c r="AI105" s="978">
        <f>+'Loans '!EM46</f>
        <v>0</v>
      </c>
      <c r="AJ105" s="978">
        <f>+'Loans '!EN46</f>
        <v>0</v>
      </c>
      <c r="AK105" s="978">
        <f>+'Loans '!EO46</f>
        <v>0</v>
      </c>
      <c r="AL105" s="978">
        <f>+'Loans '!EP46</f>
        <v>0</v>
      </c>
      <c r="AM105" s="978">
        <f>+'Loans '!EQ46</f>
        <v>0</v>
      </c>
      <c r="AN105" s="978">
        <f>+'Loans '!ER46</f>
        <v>0</v>
      </c>
      <c r="AO105" s="978">
        <f>+'Loans '!ES46</f>
        <v>0</v>
      </c>
      <c r="AP105" s="978">
        <f>+'Loans '!ET46</f>
        <v>0</v>
      </c>
      <c r="AQ105" s="978">
        <f>+'Loans '!EU46</f>
        <v>0</v>
      </c>
      <c r="AR105" s="978">
        <f>+'Loans '!EV46</f>
        <v>0</v>
      </c>
      <c r="AS105" s="978">
        <f>+'Loans '!EW46</f>
        <v>0</v>
      </c>
      <c r="AT105" s="978">
        <f>+'Loans '!EX46</f>
        <v>0</v>
      </c>
      <c r="AU105" s="978">
        <f>+'Loans '!EY46</f>
        <v>0</v>
      </c>
      <c r="AV105" s="978">
        <f>+'Loans '!EZ46</f>
        <v>0</v>
      </c>
      <c r="AW105" s="978">
        <f>+'Loans '!FA46</f>
        <v>0</v>
      </c>
      <c r="AX105" s="978">
        <f>+'Loans '!FB46</f>
        <v>0</v>
      </c>
      <c r="AY105" s="978">
        <f>+'Loans '!FC46</f>
        <v>0</v>
      </c>
      <c r="AZ105" s="978">
        <f>+'Loans '!FD46</f>
        <v>0</v>
      </c>
      <c r="BA105" s="978">
        <f>+'Loans '!FE46</f>
        <v>0</v>
      </c>
      <c r="BB105" s="978">
        <f>+'Loans '!FF46</f>
        <v>0</v>
      </c>
      <c r="BC105" s="978">
        <f>+'Loans '!FG46</f>
        <v>0</v>
      </c>
      <c r="BD105" s="978">
        <f>+'Loans '!FH46</f>
        <v>0</v>
      </c>
      <c r="BE105" s="978">
        <f>+'Loans '!FI46</f>
        <v>0</v>
      </c>
      <c r="BF105" s="978">
        <f>+'Loans '!FJ46</f>
        <v>0</v>
      </c>
      <c r="BG105" s="978">
        <f>+'Loans '!FK46</f>
        <v>0</v>
      </c>
      <c r="BH105" s="978">
        <f>+'Loans '!FL46</f>
        <v>0</v>
      </c>
      <c r="BI105" s="978">
        <f>+'Loans '!FM46</f>
        <v>0</v>
      </c>
      <c r="BJ105" s="978">
        <f>+'Loans '!FN46</f>
        <v>0</v>
      </c>
      <c r="BK105" s="977">
        <f t="shared" si="15"/>
        <v>0</v>
      </c>
      <c r="BL105" s="777"/>
      <c r="BM105" s="777"/>
      <c r="BN105" s="777"/>
      <c r="BO105" s="777"/>
      <c r="BP105" s="777"/>
      <c r="BQ105" s="777"/>
    </row>
    <row r="106" spans="1:69" ht="15.6" x14ac:dyDescent="0.3">
      <c r="A106" s="828" t="s">
        <v>883</v>
      </c>
      <c r="B106" s="777"/>
      <c r="C106" s="978">
        <f>+'Loans '!DG50</f>
        <v>261000000</v>
      </c>
      <c r="D106" s="978">
        <f>+'Loans '!DH50</f>
        <v>0</v>
      </c>
      <c r="E106" s="978">
        <f>+'Loans '!DI50</f>
        <v>0</v>
      </c>
      <c r="F106" s="978">
        <f>+'Loans '!DJ50</f>
        <v>0</v>
      </c>
      <c r="G106" s="978">
        <f>+'Loans '!DK50</f>
        <v>0</v>
      </c>
      <c r="H106" s="978">
        <f>+'Loans '!DL50</f>
        <v>0</v>
      </c>
      <c r="I106" s="978">
        <f>+'Loans '!DM50</f>
        <v>261000000</v>
      </c>
      <c r="J106" s="978">
        <f>+'Loans '!DN50</f>
        <v>0</v>
      </c>
      <c r="K106" s="978">
        <f>+'Loans '!DO50</f>
        <v>0</v>
      </c>
      <c r="L106" s="978">
        <f>+'Loans '!DP50</f>
        <v>0</v>
      </c>
      <c r="M106" s="978">
        <f>+'Loans '!DQ50</f>
        <v>0</v>
      </c>
      <c r="N106" s="978">
        <f>+'Loans '!DR50</f>
        <v>0</v>
      </c>
      <c r="O106" s="978">
        <f>+'Loans '!DS50</f>
        <v>261000000</v>
      </c>
      <c r="P106" s="978">
        <f>+'Loans '!DT50</f>
        <v>0</v>
      </c>
      <c r="Q106" s="978">
        <f>+'Loans '!DU50</f>
        <v>0</v>
      </c>
      <c r="R106" s="978">
        <f>+'Loans '!DV50</f>
        <v>0</v>
      </c>
      <c r="S106" s="978">
        <f>+'Loans '!DW50</f>
        <v>0</v>
      </c>
      <c r="T106" s="978">
        <f>+'Loans '!DX50</f>
        <v>0</v>
      </c>
      <c r="U106" s="978">
        <f>+'Loans '!DY50</f>
        <v>261000000</v>
      </c>
      <c r="V106" s="978">
        <f>+'Loans '!DZ50</f>
        <v>0</v>
      </c>
      <c r="W106" s="978">
        <f>+'Loans '!EA50</f>
        <v>0</v>
      </c>
      <c r="X106" s="978">
        <f>+'Loans '!EB50</f>
        <v>0</v>
      </c>
      <c r="Y106" s="978">
        <f>+'Loans '!EC50</f>
        <v>0</v>
      </c>
      <c r="Z106" s="978">
        <f>+'Loans '!ED50</f>
        <v>0</v>
      </c>
      <c r="AA106" s="978">
        <f>+'Loans '!EE50</f>
        <v>261000000</v>
      </c>
      <c r="AB106" s="978">
        <f>+'Loans '!EF50</f>
        <v>0</v>
      </c>
      <c r="AC106" s="978">
        <f>+'Loans '!EG50</f>
        <v>0</v>
      </c>
      <c r="AD106" s="978">
        <f>+'Loans '!EH50</f>
        <v>0</v>
      </c>
      <c r="AE106" s="978">
        <f>+'Loans '!EI50</f>
        <v>0</v>
      </c>
      <c r="AF106" s="978">
        <f>+'Loans '!EJ50</f>
        <v>0</v>
      </c>
      <c r="AG106" s="978">
        <f>+'Loans '!EK50</f>
        <v>261000000</v>
      </c>
      <c r="AH106" s="978">
        <f>+'Loans '!EL50</f>
        <v>0</v>
      </c>
      <c r="AI106" s="978">
        <f>+'Loans '!EM50</f>
        <v>0</v>
      </c>
      <c r="AJ106" s="978">
        <f>+'Loans '!EN50</f>
        <v>0</v>
      </c>
      <c r="AK106" s="978">
        <f>+'Loans '!EO50</f>
        <v>0</v>
      </c>
      <c r="AL106" s="978">
        <f>+'Loans '!EP50</f>
        <v>0</v>
      </c>
      <c r="AM106" s="978">
        <f>+'Loans '!EQ50</f>
        <v>261000000</v>
      </c>
      <c r="AN106" s="978">
        <f>+'Loans '!ER50</f>
        <v>0</v>
      </c>
      <c r="AO106" s="978">
        <f>+'Loans '!ES50</f>
        <v>0</v>
      </c>
      <c r="AP106" s="978">
        <f>+'Loans '!ET50</f>
        <v>0</v>
      </c>
      <c r="AQ106" s="978">
        <f>+'Loans '!EU50</f>
        <v>0</v>
      </c>
      <c r="AR106" s="978">
        <f>+'Loans '!EV50</f>
        <v>0</v>
      </c>
      <c r="AS106" s="978">
        <f>+'Loans '!EW50</f>
        <v>261000000</v>
      </c>
      <c r="AT106" s="978">
        <f>+'Loans '!EX50</f>
        <v>0</v>
      </c>
      <c r="AU106" s="978">
        <f>+'Loans '!EY50</f>
        <v>0</v>
      </c>
      <c r="AV106" s="978">
        <f>+'Loans '!EZ50</f>
        <v>0</v>
      </c>
      <c r="AW106" s="978">
        <f>+'Loans '!FA50</f>
        <v>0</v>
      </c>
      <c r="AX106" s="978">
        <f>+'Loans '!FB50</f>
        <v>0</v>
      </c>
      <c r="AY106" s="978">
        <f>+'Loans '!FC50</f>
        <v>261000000</v>
      </c>
      <c r="AZ106" s="978">
        <f>+'Loans '!FD50</f>
        <v>0</v>
      </c>
      <c r="BA106" s="978">
        <f>+'Loans '!FE50</f>
        <v>0</v>
      </c>
      <c r="BB106" s="978">
        <f>+'Loans '!FF50</f>
        <v>0</v>
      </c>
      <c r="BC106" s="978">
        <f>+'Loans '!FG50</f>
        <v>0</v>
      </c>
      <c r="BD106" s="978">
        <f>+'Loans '!FH50</f>
        <v>0</v>
      </c>
      <c r="BE106" s="978">
        <f>+'Loans '!FI50</f>
        <v>261000000</v>
      </c>
      <c r="BF106" s="978">
        <f>+'Loans '!FJ50</f>
        <v>0</v>
      </c>
      <c r="BG106" s="978">
        <f>+'Loans '!FK50</f>
        <v>0</v>
      </c>
      <c r="BH106" s="978">
        <f>+'Loans '!FL50</f>
        <v>0</v>
      </c>
      <c r="BI106" s="978">
        <f>+'Loans '!FM50</f>
        <v>0</v>
      </c>
      <c r="BJ106" s="978">
        <f>+'Loans '!FN50</f>
        <v>0</v>
      </c>
      <c r="BK106" s="977">
        <f t="shared" si="15"/>
        <v>2610000000</v>
      </c>
      <c r="BL106" s="777"/>
      <c r="BM106" s="777"/>
      <c r="BN106" s="777"/>
      <c r="BO106" s="777"/>
      <c r="BP106" s="777"/>
      <c r="BQ106" s="777"/>
    </row>
    <row r="107" spans="1:69" ht="15.6" x14ac:dyDescent="0.3">
      <c r="A107" s="828" t="s">
        <v>885</v>
      </c>
      <c r="B107" s="777"/>
      <c r="C107" s="978">
        <f>+'Loans '!DG52</f>
        <v>924348572.46092916</v>
      </c>
      <c r="D107" s="978">
        <f>+'Loans '!DH52</f>
        <v>0</v>
      </c>
      <c r="E107" s="978">
        <f>+'Loans '!DI52</f>
        <v>0</v>
      </c>
      <c r="F107" s="978">
        <f>+'Loans '!DJ52</f>
        <v>0</v>
      </c>
      <c r="G107" s="978">
        <f>+'Loans '!DK52</f>
        <v>0</v>
      </c>
      <c r="H107" s="978">
        <f>+'Loans '!DL52</f>
        <v>0</v>
      </c>
      <c r="I107" s="978">
        <f>+'Loans '!DM52</f>
        <v>896338009.65908277</v>
      </c>
      <c r="J107" s="978">
        <f>+'Loans '!DN52</f>
        <v>0</v>
      </c>
      <c r="K107" s="978">
        <f>+'Loans '!DO52</f>
        <v>0</v>
      </c>
      <c r="L107" s="978">
        <f>+'Loans '!DP52</f>
        <v>0</v>
      </c>
      <c r="M107" s="978">
        <f>+'Loans '!DQ52</f>
        <v>0</v>
      </c>
      <c r="N107" s="978">
        <f>+'Loans '!DR52</f>
        <v>0</v>
      </c>
      <c r="O107" s="978">
        <f>+'Loans '!DS52</f>
        <v>909884562.27863395</v>
      </c>
      <c r="P107" s="978">
        <f>+'Loans '!DT52</f>
        <v>0</v>
      </c>
      <c r="Q107" s="978">
        <f>+'Loans '!DU52</f>
        <v>0</v>
      </c>
      <c r="R107" s="978">
        <f>+'Loans '!DV52</f>
        <v>0</v>
      </c>
      <c r="S107" s="978">
        <f>+'Loans '!DW52</f>
        <v>0</v>
      </c>
      <c r="T107" s="978">
        <f>+'Loans '!DX52</f>
        <v>0</v>
      </c>
      <c r="U107" s="978">
        <f>+'Loans '!DY52</f>
        <v>842598649.83999932</v>
      </c>
      <c r="V107" s="978">
        <f>+'Loans '!DZ52</f>
        <v>0</v>
      </c>
      <c r="W107" s="978">
        <f>+'Loans '!EA52</f>
        <v>0</v>
      </c>
      <c r="X107" s="978">
        <f>+'Loans '!EB52</f>
        <v>0</v>
      </c>
      <c r="Y107" s="978">
        <f>+'Loans '!EC52</f>
        <v>0</v>
      </c>
      <c r="Z107" s="978">
        <f>+'Loans '!ED52</f>
        <v>0</v>
      </c>
      <c r="AA107" s="978">
        <f>+'Loans '!EE52</f>
        <v>820758143.62841272</v>
      </c>
      <c r="AB107" s="978">
        <f>+'Loans '!EF52</f>
        <v>0</v>
      </c>
      <c r="AC107" s="978">
        <f>+'Loans '!EG52</f>
        <v>0</v>
      </c>
      <c r="AD107" s="978">
        <f>+'Loans '!EH52</f>
        <v>0</v>
      </c>
      <c r="AE107" s="978">
        <f>+'Loans '!EI52</f>
        <v>0</v>
      </c>
      <c r="AF107" s="978">
        <f>+'Loans '!EJ52</f>
        <v>0</v>
      </c>
      <c r="AG107" s="978">
        <f>+'Loans '!EK52</f>
        <v>805565183.8207655</v>
      </c>
      <c r="AH107" s="978">
        <f>+'Loans '!EL52</f>
        <v>0</v>
      </c>
      <c r="AI107" s="978">
        <f>+'Loans '!EM52</f>
        <v>0</v>
      </c>
      <c r="AJ107" s="978">
        <f>+'Loans '!EN52</f>
        <v>0</v>
      </c>
      <c r="AK107" s="978">
        <f>+'Loans '!EO52</f>
        <v>0</v>
      </c>
      <c r="AL107" s="978">
        <f>+'Loans '!EP52</f>
        <v>0</v>
      </c>
      <c r="AM107" s="978">
        <f>+'Loans '!EQ52</f>
        <v>819339103.39883924</v>
      </c>
      <c r="AN107" s="978">
        <f>+'Loans '!ER52</f>
        <v>0</v>
      </c>
      <c r="AO107" s="978">
        <f>+'Loans '!ES52</f>
        <v>0</v>
      </c>
      <c r="AP107" s="978">
        <f>+'Loans '!ET52</f>
        <v>0</v>
      </c>
      <c r="AQ107" s="978">
        <f>+'Loans '!EU52</f>
        <v>0</v>
      </c>
      <c r="AR107" s="978">
        <f>+'Loans '!EV52</f>
        <v>0</v>
      </c>
      <c r="AS107" s="978">
        <f>+'Loans '!EW52</f>
        <v>785070587.08002698</v>
      </c>
      <c r="AT107" s="978">
        <f>+'Loans '!EX52</f>
        <v>0</v>
      </c>
      <c r="AU107" s="978">
        <f>+'Loans '!EY52</f>
        <v>0</v>
      </c>
      <c r="AV107" s="978">
        <f>+'Loans '!EZ52</f>
        <v>0</v>
      </c>
      <c r="AW107" s="978">
        <f>+'Loans '!FA52</f>
        <v>0</v>
      </c>
      <c r="AX107" s="978">
        <f>+'Loans '!FB52</f>
        <v>0</v>
      </c>
      <c r="AY107" s="978">
        <f>+'Loans '!FC52</f>
        <v>744807268.12805796</v>
      </c>
      <c r="AZ107" s="978">
        <f>+'Loans '!FD52</f>
        <v>0</v>
      </c>
      <c r="BA107" s="978">
        <f>+'Loans '!FE52</f>
        <v>0</v>
      </c>
      <c r="BB107" s="978">
        <f>+'Loans '!FF52</f>
        <v>0</v>
      </c>
      <c r="BC107" s="978">
        <f>+'Loans '!FG52</f>
        <v>0</v>
      </c>
      <c r="BD107" s="978">
        <f>+'Loans '!FH52</f>
        <v>0</v>
      </c>
      <c r="BE107" s="978">
        <f>+'Loans '!FI52</f>
        <v>713503432.4052844</v>
      </c>
      <c r="BF107" s="978">
        <f>+'Loans '!FJ52</f>
        <v>0</v>
      </c>
      <c r="BG107" s="978">
        <f>+'Loans '!FK52</f>
        <v>0</v>
      </c>
      <c r="BH107" s="978">
        <f>+'Loans '!FL52</f>
        <v>0</v>
      </c>
      <c r="BI107" s="978">
        <f>+'Loans '!FM52</f>
        <v>0</v>
      </c>
      <c r="BJ107" s="978">
        <f>+'Loans '!FN52</f>
        <v>0</v>
      </c>
      <c r="BK107" s="977">
        <f t="shared" si="15"/>
        <v>8262213512.7000313</v>
      </c>
      <c r="BL107" s="777"/>
      <c r="BM107" s="777"/>
      <c r="BN107" s="777"/>
      <c r="BO107" s="777"/>
      <c r="BP107" s="777"/>
      <c r="BQ107" s="777"/>
    </row>
    <row r="108" spans="1:69" ht="16.2" thickBot="1" x14ac:dyDescent="0.35">
      <c r="A108" s="828"/>
      <c r="B108" s="777"/>
      <c r="C108" s="978"/>
      <c r="D108" s="978"/>
      <c r="E108" s="978"/>
      <c r="F108" s="978"/>
      <c r="G108" s="978"/>
      <c r="H108" s="978"/>
      <c r="I108" s="978"/>
      <c r="J108" s="978"/>
      <c r="K108" s="978"/>
      <c r="L108" s="978"/>
      <c r="M108" s="978"/>
      <c r="N108" s="978"/>
      <c r="O108" s="978"/>
      <c r="P108" s="978"/>
      <c r="Q108" s="978"/>
      <c r="R108" s="978"/>
      <c r="S108" s="978"/>
      <c r="T108" s="978"/>
      <c r="U108" s="978"/>
      <c r="V108" s="978"/>
      <c r="W108" s="978"/>
      <c r="X108" s="978"/>
      <c r="Y108" s="978"/>
      <c r="Z108" s="978"/>
      <c r="AA108" s="978"/>
      <c r="AB108" s="978"/>
      <c r="AC108" s="978"/>
      <c r="AD108" s="978"/>
      <c r="AE108" s="978"/>
      <c r="AF108" s="978"/>
      <c r="AG108" s="978"/>
      <c r="AH108" s="978"/>
      <c r="AI108" s="978"/>
      <c r="AJ108" s="978"/>
      <c r="AK108" s="978"/>
      <c r="AL108" s="978"/>
      <c r="AM108" s="978"/>
      <c r="AN108" s="978"/>
      <c r="AO108" s="978"/>
      <c r="AP108" s="978"/>
      <c r="AQ108" s="978"/>
      <c r="AR108" s="978"/>
      <c r="AS108" s="978"/>
      <c r="AT108" s="978"/>
      <c r="AU108" s="978"/>
      <c r="AV108" s="978"/>
      <c r="AW108" s="978"/>
      <c r="AX108" s="978"/>
      <c r="AY108" s="978"/>
      <c r="AZ108" s="978"/>
      <c r="BA108" s="978"/>
      <c r="BB108" s="978"/>
      <c r="BC108" s="978"/>
      <c r="BD108" s="978"/>
      <c r="BE108" s="978"/>
      <c r="BF108" s="978"/>
      <c r="BG108" s="978"/>
      <c r="BH108" s="978"/>
      <c r="BI108" s="978"/>
      <c r="BJ108" s="978"/>
      <c r="BK108" s="977">
        <f t="shared" si="15"/>
        <v>0</v>
      </c>
      <c r="BL108" s="777"/>
      <c r="BM108" s="777"/>
      <c r="BN108" s="777"/>
      <c r="BO108" s="777"/>
      <c r="BP108" s="777"/>
      <c r="BQ108" s="777"/>
    </row>
    <row r="109" spans="1:69" ht="16.2" thickBot="1" x14ac:dyDescent="0.35">
      <c r="A109" s="967" t="s">
        <v>887</v>
      </c>
      <c r="B109" s="777"/>
      <c r="C109" s="979">
        <f>C110-C111-C112-C113</f>
        <v>0</v>
      </c>
      <c r="D109" s="979">
        <f t="shared" ref="D109:BJ109" si="23">D110-D111-D112-D113</f>
        <v>0</v>
      </c>
      <c r="E109" s="979">
        <f t="shared" si="23"/>
        <v>0</v>
      </c>
      <c r="F109" s="979">
        <f t="shared" si="23"/>
        <v>0</v>
      </c>
      <c r="G109" s="979">
        <f t="shared" si="23"/>
        <v>-64282269.573498257</v>
      </c>
      <c r="H109" s="979">
        <f t="shared" si="23"/>
        <v>0</v>
      </c>
      <c r="I109" s="979">
        <f t="shared" si="23"/>
        <v>0</v>
      </c>
      <c r="J109" s="979">
        <f t="shared" si="23"/>
        <v>0</v>
      </c>
      <c r="K109" s="979">
        <f t="shared" si="23"/>
        <v>0</v>
      </c>
      <c r="L109" s="979">
        <f t="shared" si="23"/>
        <v>0</v>
      </c>
      <c r="M109" s="979">
        <f t="shared" si="23"/>
        <v>-64282269.573498257</v>
      </c>
      <c r="N109" s="979">
        <f t="shared" si="23"/>
        <v>0</v>
      </c>
      <c r="O109" s="979">
        <f t="shared" si="23"/>
        <v>0</v>
      </c>
      <c r="P109" s="979">
        <f t="shared" si="23"/>
        <v>0</v>
      </c>
      <c r="Q109" s="979">
        <f t="shared" si="23"/>
        <v>0</v>
      </c>
      <c r="R109" s="979">
        <f t="shared" si="23"/>
        <v>0</v>
      </c>
      <c r="S109" s="979">
        <f t="shared" si="23"/>
        <v>-64282269.573498257</v>
      </c>
      <c r="T109" s="979">
        <f t="shared" si="23"/>
        <v>0</v>
      </c>
      <c r="U109" s="979">
        <f t="shared" si="23"/>
        <v>0</v>
      </c>
      <c r="V109" s="979">
        <f t="shared" si="23"/>
        <v>0</v>
      </c>
      <c r="W109" s="979">
        <f t="shared" si="23"/>
        <v>0</v>
      </c>
      <c r="X109" s="979">
        <f t="shared" si="23"/>
        <v>0</v>
      </c>
      <c r="Y109" s="979">
        <f t="shared" si="23"/>
        <v>-64282269.573498257</v>
      </c>
      <c r="Z109" s="979">
        <f t="shared" si="23"/>
        <v>0</v>
      </c>
      <c r="AA109" s="979">
        <f t="shared" si="23"/>
        <v>0</v>
      </c>
      <c r="AB109" s="979">
        <f t="shared" si="23"/>
        <v>0</v>
      </c>
      <c r="AC109" s="979">
        <f t="shared" si="23"/>
        <v>0</v>
      </c>
      <c r="AD109" s="979">
        <f t="shared" si="23"/>
        <v>0</v>
      </c>
      <c r="AE109" s="979">
        <f t="shared" si="23"/>
        <v>-64282269.573498264</v>
      </c>
      <c r="AF109" s="979">
        <f t="shared" si="23"/>
        <v>0</v>
      </c>
      <c r="AG109" s="979">
        <f t="shared" si="23"/>
        <v>0</v>
      </c>
      <c r="AH109" s="979">
        <f t="shared" si="23"/>
        <v>0</v>
      </c>
      <c r="AI109" s="979">
        <f t="shared" si="23"/>
        <v>0</v>
      </c>
      <c r="AJ109" s="979">
        <f t="shared" si="23"/>
        <v>0</v>
      </c>
      <c r="AK109" s="979">
        <f t="shared" si="23"/>
        <v>-64282269.573498249</v>
      </c>
      <c r="AL109" s="979">
        <f t="shared" si="23"/>
        <v>0</v>
      </c>
      <c r="AM109" s="979">
        <f t="shared" si="23"/>
        <v>0</v>
      </c>
      <c r="AN109" s="979">
        <f t="shared" si="23"/>
        <v>0</v>
      </c>
      <c r="AO109" s="979">
        <f t="shared" si="23"/>
        <v>0</v>
      </c>
      <c r="AP109" s="979">
        <f t="shared" si="23"/>
        <v>0</v>
      </c>
      <c r="AQ109" s="979">
        <f t="shared" si="23"/>
        <v>-64282269.573498249</v>
      </c>
      <c r="AR109" s="979">
        <f t="shared" si="23"/>
        <v>0</v>
      </c>
      <c r="AS109" s="979">
        <f t="shared" si="23"/>
        <v>0</v>
      </c>
      <c r="AT109" s="979">
        <f t="shared" si="23"/>
        <v>0</v>
      </c>
      <c r="AU109" s="979">
        <f t="shared" si="23"/>
        <v>0</v>
      </c>
      <c r="AV109" s="979">
        <f t="shared" si="23"/>
        <v>0</v>
      </c>
      <c r="AW109" s="979">
        <f t="shared" si="23"/>
        <v>-70291222.477700502</v>
      </c>
      <c r="AX109" s="979">
        <f t="shared" si="23"/>
        <v>0</v>
      </c>
      <c r="AY109" s="979">
        <f t="shared" si="23"/>
        <v>0</v>
      </c>
      <c r="AZ109" s="979">
        <f t="shared" si="23"/>
        <v>0</v>
      </c>
      <c r="BA109" s="979">
        <f t="shared" si="23"/>
        <v>0</v>
      </c>
      <c r="BB109" s="979">
        <f t="shared" si="23"/>
        <v>0</v>
      </c>
      <c r="BC109" s="979">
        <f t="shared" si="23"/>
        <v>0</v>
      </c>
      <c r="BD109" s="979">
        <f t="shared" si="23"/>
        <v>0</v>
      </c>
      <c r="BE109" s="979">
        <f t="shared" si="23"/>
        <v>0</v>
      </c>
      <c r="BF109" s="979">
        <f t="shared" si="23"/>
        <v>0</v>
      </c>
      <c r="BG109" s="979">
        <f t="shared" si="23"/>
        <v>0</v>
      </c>
      <c r="BH109" s="979">
        <f t="shared" si="23"/>
        <v>0</v>
      </c>
      <c r="BI109" s="979">
        <f t="shared" si="23"/>
        <v>0</v>
      </c>
      <c r="BJ109" s="979">
        <f t="shared" si="23"/>
        <v>0</v>
      </c>
      <c r="BK109" s="977">
        <f t="shared" si="15"/>
        <v>-520267109.49218833</v>
      </c>
      <c r="BL109" s="777"/>
      <c r="BM109" s="777"/>
      <c r="BN109" s="777"/>
      <c r="BO109" s="777"/>
      <c r="BP109" s="777"/>
      <c r="BQ109" s="777"/>
    </row>
    <row r="110" spans="1:69" ht="15.6" x14ac:dyDescent="0.3">
      <c r="A110" s="828" t="s">
        <v>882</v>
      </c>
      <c r="B110" s="777"/>
      <c r="C110" s="978">
        <f>+'Loans '!DG81</f>
        <v>0</v>
      </c>
      <c r="D110" s="978">
        <f>+'Loans '!DH81</f>
        <v>0</v>
      </c>
      <c r="E110" s="978">
        <f>+'Loans '!DI81</f>
        <v>0</v>
      </c>
      <c r="F110" s="978">
        <f>+'Loans '!DJ81</f>
        <v>0</v>
      </c>
      <c r="G110" s="978">
        <f>+'Loans '!DK81</f>
        <v>0</v>
      </c>
      <c r="H110" s="978">
        <f>+'Loans '!DL81</f>
        <v>0</v>
      </c>
      <c r="I110" s="978">
        <f>+'Loans '!DM81</f>
        <v>0</v>
      </c>
      <c r="J110" s="978">
        <f>+'Loans '!DN81</f>
        <v>0</v>
      </c>
      <c r="K110" s="978">
        <f>+'Loans '!DO81</f>
        <v>0</v>
      </c>
      <c r="L110" s="978">
        <f>+'Loans '!DP81</f>
        <v>0</v>
      </c>
      <c r="M110" s="978">
        <f>+'Loans '!DQ81</f>
        <v>0</v>
      </c>
      <c r="N110" s="978">
        <f>+'Loans '!DR81</f>
        <v>0</v>
      </c>
      <c r="O110" s="978">
        <f>+'Loans '!DS81</f>
        <v>0</v>
      </c>
      <c r="P110" s="978">
        <f>+'Loans '!DT81</f>
        <v>0</v>
      </c>
      <c r="Q110" s="978">
        <f>+'Loans '!DU81</f>
        <v>0</v>
      </c>
      <c r="R110" s="978">
        <f>+'Loans '!DV81</f>
        <v>0</v>
      </c>
      <c r="S110" s="978">
        <f>+'Loans '!DW81</f>
        <v>0</v>
      </c>
      <c r="T110" s="978">
        <f>+'Loans '!DX81</f>
        <v>0</v>
      </c>
      <c r="U110" s="978">
        <f>+'Loans '!DY81</f>
        <v>0</v>
      </c>
      <c r="V110" s="978">
        <f>+'Loans '!DZ81</f>
        <v>0</v>
      </c>
      <c r="W110" s="978">
        <f>+'Loans '!EA81</f>
        <v>0</v>
      </c>
      <c r="X110" s="978">
        <f>+'Loans '!EB81</f>
        <v>0</v>
      </c>
      <c r="Y110" s="978">
        <f>+'Loans '!EC81</f>
        <v>0</v>
      </c>
      <c r="Z110" s="978">
        <f>+'Loans '!ED81</f>
        <v>0</v>
      </c>
      <c r="AA110" s="978">
        <f>+'Loans '!EE81</f>
        <v>0</v>
      </c>
      <c r="AB110" s="978">
        <f>+'Loans '!EF81</f>
        <v>0</v>
      </c>
      <c r="AC110" s="978">
        <f>+'Loans '!EG81</f>
        <v>0</v>
      </c>
      <c r="AD110" s="978">
        <f>+'Loans '!EH81</f>
        <v>0</v>
      </c>
      <c r="AE110" s="978">
        <f>+'Loans '!EI81</f>
        <v>0</v>
      </c>
      <c r="AF110" s="978">
        <f>+'Loans '!EJ81</f>
        <v>0</v>
      </c>
      <c r="AG110" s="978">
        <f>+'Loans '!EK81</f>
        <v>0</v>
      </c>
      <c r="AH110" s="978">
        <f>+'Loans '!EL81</f>
        <v>0</v>
      </c>
      <c r="AI110" s="978">
        <f>+'Loans '!EM81</f>
        <v>0</v>
      </c>
      <c r="AJ110" s="978">
        <f>+'Loans '!EN81</f>
        <v>0</v>
      </c>
      <c r="AK110" s="978">
        <f>+'Loans '!EO81</f>
        <v>0</v>
      </c>
      <c r="AL110" s="978">
        <f>+'Loans '!EP81</f>
        <v>0</v>
      </c>
      <c r="AM110" s="978">
        <f>+'Loans '!EQ81</f>
        <v>0</v>
      </c>
      <c r="AN110" s="978">
        <f>+'Loans '!ER81</f>
        <v>0</v>
      </c>
      <c r="AO110" s="978">
        <f>+'Loans '!ES81</f>
        <v>0</v>
      </c>
      <c r="AP110" s="978">
        <f>+'Loans '!ET81</f>
        <v>0</v>
      </c>
      <c r="AQ110" s="978">
        <f>+'Loans '!EU81</f>
        <v>0</v>
      </c>
      <c r="AR110" s="978">
        <f>+'Loans '!EV81</f>
        <v>0</v>
      </c>
      <c r="AS110" s="978">
        <f>+'Loans '!EW81</f>
        <v>0</v>
      </c>
      <c r="AT110" s="978">
        <f>+'Loans '!EX81</f>
        <v>0</v>
      </c>
      <c r="AU110" s="978">
        <f>+'Loans '!EY81</f>
        <v>0</v>
      </c>
      <c r="AV110" s="978">
        <f>+'Loans '!EZ81</f>
        <v>0</v>
      </c>
      <c r="AW110" s="978">
        <f>+'Loans '!FA81</f>
        <v>0</v>
      </c>
      <c r="AX110" s="978">
        <f>+'Loans '!FB81</f>
        <v>0</v>
      </c>
      <c r="AY110" s="978">
        <f>+'Loans '!FC81</f>
        <v>0</v>
      </c>
      <c r="AZ110" s="978">
        <f>+'Loans '!FD81</f>
        <v>0</v>
      </c>
      <c r="BA110" s="978">
        <f>+'Loans '!FE81</f>
        <v>0</v>
      </c>
      <c r="BB110" s="978">
        <f>+'Loans '!FF81</f>
        <v>0</v>
      </c>
      <c r="BC110" s="978">
        <f>+'Loans '!FG81</f>
        <v>0</v>
      </c>
      <c r="BD110" s="978">
        <f>+'Loans '!FH81</f>
        <v>0</v>
      </c>
      <c r="BE110" s="978">
        <f>+'Loans '!FI81</f>
        <v>0</v>
      </c>
      <c r="BF110" s="978">
        <f>+'Loans '!FJ81</f>
        <v>0</v>
      </c>
      <c r="BG110" s="978">
        <f>+'Loans '!FK81</f>
        <v>0</v>
      </c>
      <c r="BH110" s="978">
        <f>+'Loans '!FL81</f>
        <v>0</v>
      </c>
      <c r="BI110" s="978">
        <f>+'Loans '!FM81</f>
        <v>0</v>
      </c>
      <c r="BJ110" s="978">
        <f>+'Loans '!FN81</f>
        <v>0</v>
      </c>
      <c r="BK110" s="977">
        <f t="shared" si="15"/>
        <v>0</v>
      </c>
      <c r="BL110" s="777"/>
      <c r="BM110" s="777"/>
      <c r="BN110" s="777"/>
      <c r="BO110" s="777"/>
      <c r="BP110" s="777"/>
      <c r="BQ110" s="777"/>
    </row>
    <row r="111" spans="1:69" ht="15.6" x14ac:dyDescent="0.3">
      <c r="A111" s="828" t="s">
        <v>883</v>
      </c>
      <c r="B111" s="777"/>
      <c r="C111" s="978">
        <f>+'Loans '!DG84</f>
        <v>0</v>
      </c>
      <c r="D111" s="978">
        <f>+'Loans '!DH84</f>
        <v>0</v>
      </c>
      <c r="E111" s="978">
        <f>+'Loans '!DI84</f>
        <v>0</v>
      </c>
      <c r="F111" s="978">
        <f>+'Loans '!DJ84</f>
        <v>0</v>
      </c>
      <c r="G111" s="978">
        <f>+'Loans '!DK84</f>
        <v>26088948.910365947</v>
      </c>
      <c r="H111" s="978">
        <f>+'Loans '!DL84</f>
        <v>0</v>
      </c>
      <c r="I111" s="978">
        <f>+'Loans '!DM84</f>
        <v>0</v>
      </c>
      <c r="J111" s="978">
        <f>+'Loans '!DN84</f>
        <v>0</v>
      </c>
      <c r="K111" s="978">
        <f>+'Loans '!DO84</f>
        <v>0</v>
      </c>
      <c r="L111" s="978">
        <f>+'Loans '!DP84</f>
        <v>0</v>
      </c>
      <c r="M111" s="978">
        <f>+'Loans '!DQ84</f>
        <v>29201886.572723158</v>
      </c>
      <c r="N111" s="978">
        <f>+'Loans '!DR84</f>
        <v>0</v>
      </c>
      <c r="O111" s="978">
        <f>+'Loans '!DS84</f>
        <v>0</v>
      </c>
      <c r="P111" s="978">
        <f>+'Loans '!DT84</f>
        <v>0</v>
      </c>
      <c r="Q111" s="978">
        <f>+'Loans '!DU84</f>
        <v>0</v>
      </c>
      <c r="R111" s="978">
        <f>+'Loans '!DV84</f>
        <v>0</v>
      </c>
      <c r="S111" s="978">
        <f>+'Loans '!DW84</f>
        <v>30955269.446320809</v>
      </c>
      <c r="T111" s="978">
        <f>+'Loans '!DX84</f>
        <v>0</v>
      </c>
      <c r="U111" s="978">
        <f>+'Loans '!DY84</f>
        <v>0</v>
      </c>
      <c r="V111" s="978">
        <f>+'Loans '!DZ84</f>
        <v>0</v>
      </c>
      <c r="W111" s="978">
        <f>+'Loans '!EA84</f>
        <v>0</v>
      </c>
      <c r="X111" s="978">
        <f>+'Loans '!EB84</f>
        <v>0</v>
      </c>
      <c r="Y111" s="978">
        <f>+'Loans '!EC84</f>
        <v>36891556.011747248</v>
      </c>
      <c r="Z111" s="978">
        <f>+'Loans '!ED84</f>
        <v>0</v>
      </c>
      <c r="AA111" s="978">
        <f>+'Loans '!EE84</f>
        <v>0</v>
      </c>
      <c r="AB111" s="978">
        <f>+'Loans '!EF84</f>
        <v>0</v>
      </c>
      <c r="AC111" s="978">
        <f>+'Loans '!EG84</f>
        <v>0</v>
      </c>
      <c r="AD111" s="978">
        <f>+'Loans '!EH84</f>
        <v>0</v>
      </c>
      <c r="AE111" s="978">
        <f>+'Loans '!EI84</f>
        <v>39865378.516547903</v>
      </c>
      <c r="AF111" s="978">
        <f>+'Loans '!EJ84</f>
        <v>0</v>
      </c>
      <c r="AG111" s="978">
        <f>+'Loans '!EK84</f>
        <v>0</v>
      </c>
      <c r="AH111" s="978">
        <f>+'Loans '!EL84</f>
        <v>0</v>
      </c>
      <c r="AI111" s="978">
        <f>+'Loans '!EM84</f>
        <v>0</v>
      </c>
      <c r="AJ111" s="978">
        <f>+'Loans '!EN84</f>
        <v>0</v>
      </c>
      <c r="AK111" s="978">
        <f>+'Loans '!EO84</f>
        <v>44095113.353976339</v>
      </c>
      <c r="AL111" s="978">
        <f>+'Loans '!EP84</f>
        <v>0</v>
      </c>
      <c r="AM111" s="978">
        <f>+'Loans '!EQ84</f>
        <v>0</v>
      </c>
      <c r="AN111" s="978">
        <f>+'Loans '!ER84</f>
        <v>0</v>
      </c>
      <c r="AO111" s="978">
        <f>+'Loans '!ES84</f>
        <v>0</v>
      </c>
      <c r="AP111" s="978">
        <f>+'Loans '!ET84</f>
        <v>0</v>
      </c>
      <c r="AQ111" s="978">
        <f>+'Loans '!EU84</f>
        <v>50460130.435649827</v>
      </c>
      <c r="AR111" s="978">
        <f>+'Loans '!EV84</f>
        <v>0</v>
      </c>
      <c r="AS111" s="978">
        <f>+'Loans '!EW84</f>
        <v>0</v>
      </c>
      <c r="AT111" s="978">
        <f>+'Loans '!EX84</f>
        <v>0</v>
      </c>
      <c r="AU111" s="978">
        <f>+'Loans '!EY84</f>
        <v>0</v>
      </c>
      <c r="AV111" s="978">
        <f>+'Loans '!EZ84</f>
        <v>0</v>
      </c>
      <c r="AW111" s="978">
        <f>+'Loans '!FA84</f>
        <v>62532800.986961082</v>
      </c>
      <c r="AX111" s="978">
        <f>+'Loans '!FB84</f>
        <v>0</v>
      </c>
      <c r="AY111" s="978">
        <f>+'Loans '!FC84</f>
        <v>0</v>
      </c>
      <c r="AZ111" s="978">
        <f>+'Loans '!FD84</f>
        <v>0</v>
      </c>
      <c r="BA111" s="978">
        <f>+'Loans '!FE84</f>
        <v>0</v>
      </c>
      <c r="BB111" s="978">
        <f>+'Loans '!FF84</f>
        <v>0</v>
      </c>
      <c r="BC111" s="978">
        <f>+'Loans '!FG84</f>
        <v>0</v>
      </c>
      <c r="BD111" s="978">
        <f>+'Loans '!FH84</f>
        <v>0</v>
      </c>
      <c r="BE111" s="978">
        <f>+'Loans '!FI84</f>
        <v>0</v>
      </c>
      <c r="BF111" s="978">
        <f>+'Loans '!FJ84</f>
        <v>0</v>
      </c>
      <c r="BG111" s="978">
        <f>+'Loans '!FK84</f>
        <v>0</v>
      </c>
      <c r="BH111" s="978">
        <f>+'Loans '!FL84</f>
        <v>0</v>
      </c>
      <c r="BI111" s="978">
        <f>+'Loans '!FM84</f>
        <v>0</v>
      </c>
      <c r="BJ111" s="978">
        <f>+'Loans '!FN84</f>
        <v>0</v>
      </c>
      <c r="BK111" s="977">
        <f t="shared" si="15"/>
        <v>320091084.23429233</v>
      </c>
      <c r="BL111" s="777"/>
      <c r="BM111" s="777"/>
      <c r="BN111" s="777"/>
      <c r="BO111" s="777"/>
      <c r="BP111" s="777"/>
      <c r="BQ111" s="777"/>
    </row>
    <row r="112" spans="1:69" ht="15.6" x14ac:dyDescent="0.3">
      <c r="A112" s="828" t="s">
        <v>884</v>
      </c>
      <c r="B112" s="777"/>
      <c r="C112" s="978"/>
      <c r="D112" s="978"/>
      <c r="E112" s="978"/>
      <c r="F112" s="978"/>
      <c r="G112" s="978"/>
      <c r="H112" s="978"/>
      <c r="I112" s="978"/>
      <c r="J112" s="978"/>
      <c r="K112" s="978"/>
      <c r="L112" s="978"/>
      <c r="M112" s="978"/>
      <c r="N112" s="978"/>
      <c r="O112" s="978"/>
      <c r="P112" s="978"/>
      <c r="Q112" s="978"/>
      <c r="R112" s="978"/>
      <c r="S112" s="978"/>
      <c r="T112" s="978"/>
      <c r="U112" s="978"/>
      <c r="V112" s="978"/>
      <c r="W112" s="978"/>
      <c r="X112" s="978"/>
      <c r="Y112" s="978"/>
      <c r="Z112" s="978"/>
      <c r="AA112" s="978"/>
      <c r="AB112" s="978"/>
      <c r="AC112" s="978"/>
      <c r="AD112" s="978"/>
      <c r="AE112" s="978"/>
      <c r="AF112" s="978"/>
      <c r="AG112" s="978"/>
      <c r="AH112" s="978"/>
      <c r="AI112" s="978"/>
      <c r="AJ112" s="978"/>
      <c r="AK112" s="978"/>
      <c r="AL112" s="978"/>
      <c r="AM112" s="978"/>
      <c r="AN112" s="978"/>
      <c r="AO112" s="978"/>
      <c r="AP112" s="978"/>
      <c r="AQ112" s="978"/>
      <c r="AR112" s="978"/>
      <c r="AS112" s="978"/>
      <c r="AT112" s="978"/>
      <c r="AU112" s="978"/>
      <c r="AV112" s="978"/>
      <c r="AW112" s="978"/>
      <c r="AX112" s="978"/>
      <c r="AY112" s="978"/>
      <c r="AZ112" s="978"/>
      <c r="BA112" s="978"/>
      <c r="BB112" s="978"/>
      <c r="BC112" s="978"/>
      <c r="BD112" s="978"/>
      <c r="BE112" s="978"/>
      <c r="BF112" s="978"/>
      <c r="BG112" s="978"/>
      <c r="BH112" s="978"/>
      <c r="BI112" s="978"/>
      <c r="BJ112" s="978"/>
      <c r="BK112" s="977">
        <f t="shared" si="15"/>
        <v>0</v>
      </c>
      <c r="BL112" s="777"/>
      <c r="BM112" s="777"/>
      <c r="BN112" s="777"/>
      <c r="BO112" s="777"/>
      <c r="BP112" s="777"/>
      <c r="BQ112" s="777"/>
    </row>
    <row r="113" spans="1:69" ht="15.6" x14ac:dyDescent="0.3">
      <c r="A113" s="828" t="s">
        <v>885</v>
      </c>
      <c r="B113" s="777"/>
      <c r="C113" s="978">
        <f>+'Loans '!DG85</f>
        <v>0</v>
      </c>
      <c r="D113" s="978">
        <f>+'Loans '!DH85</f>
        <v>0</v>
      </c>
      <c r="E113" s="978">
        <f>+'Loans '!DI85</f>
        <v>0</v>
      </c>
      <c r="F113" s="978">
        <f>+'Loans '!DJ85</f>
        <v>0</v>
      </c>
      <c r="G113" s="978">
        <f>+'Loans '!DK85</f>
        <v>38193320.66313231</v>
      </c>
      <c r="H113" s="978">
        <f>+'Loans '!DL85</f>
        <v>0</v>
      </c>
      <c r="I113" s="978">
        <f>+'Loans '!DM85</f>
        <v>0</v>
      </c>
      <c r="J113" s="978">
        <f>+'Loans '!DN85</f>
        <v>0</v>
      </c>
      <c r="K113" s="978">
        <f>+'Loans '!DO85</f>
        <v>0</v>
      </c>
      <c r="L113" s="978">
        <f>+'Loans '!DP85</f>
        <v>0</v>
      </c>
      <c r="M113" s="978">
        <f>+'Loans '!DQ85</f>
        <v>35080383.000775099</v>
      </c>
      <c r="N113" s="978">
        <f>+'Loans '!DR85</f>
        <v>0</v>
      </c>
      <c r="O113" s="978">
        <f>+'Loans '!DS85</f>
        <v>0</v>
      </c>
      <c r="P113" s="978">
        <f>+'Loans '!DT85</f>
        <v>0</v>
      </c>
      <c r="Q113" s="978">
        <f>+'Loans '!DU85</f>
        <v>0</v>
      </c>
      <c r="R113" s="978">
        <f>+'Loans '!DV85</f>
        <v>0</v>
      </c>
      <c r="S113" s="978">
        <f>+'Loans '!DW85</f>
        <v>33327000.127177447</v>
      </c>
      <c r="T113" s="978">
        <f>+'Loans '!DX85</f>
        <v>0</v>
      </c>
      <c r="U113" s="978">
        <f>+'Loans '!DY85</f>
        <v>0</v>
      </c>
      <c r="V113" s="978">
        <f>+'Loans '!DZ85</f>
        <v>0</v>
      </c>
      <c r="W113" s="978">
        <f>+'Loans '!EA85</f>
        <v>0</v>
      </c>
      <c r="X113" s="978">
        <f>+'Loans '!EB85</f>
        <v>0</v>
      </c>
      <c r="Y113" s="978">
        <f>+'Loans '!EC85</f>
        <v>27390713.561751008</v>
      </c>
      <c r="Z113" s="978">
        <f>+'Loans '!ED85</f>
        <v>0</v>
      </c>
      <c r="AA113" s="978">
        <f>+'Loans '!EE85</f>
        <v>0</v>
      </c>
      <c r="AB113" s="978">
        <f>+'Loans '!EF85</f>
        <v>0</v>
      </c>
      <c r="AC113" s="978">
        <f>+'Loans '!EG85</f>
        <v>0</v>
      </c>
      <c r="AD113" s="978">
        <f>+'Loans '!EH85</f>
        <v>0</v>
      </c>
      <c r="AE113" s="978">
        <f>+'Loans '!EI85</f>
        <v>24416891.056950357</v>
      </c>
      <c r="AF113" s="978">
        <f>+'Loans '!EJ85</f>
        <v>0</v>
      </c>
      <c r="AG113" s="978">
        <f>+'Loans '!EK85</f>
        <v>0</v>
      </c>
      <c r="AH113" s="978">
        <f>+'Loans '!EL85</f>
        <v>0</v>
      </c>
      <c r="AI113" s="978">
        <f>+'Loans '!EM85</f>
        <v>0</v>
      </c>
      <c r="AJ113" s="978">
        <f>+'Loans '!EN85</f>
        <v>0</v>
      </c>
      <c r="AK113" s="978">
        <f>+'Loans '!EO85</f>
        <v>20187156.219521914</v>
      </c>
      <c r="AL113" s="978">
        <f>+'Loans '!EP85</f>
        <v>0</v>
      </c>
      <c r="AM113" s="978">
        <f>+'Loans '!EQ85</f>
        <v>0</v>
      </c>
      <c r="AN113" s="978">
        <f>+'Loans '!ER85</f>
        <v>0</v>
      </c>
      <c r="AO113" s="978">
        <f>+'Loans '!ES85</f>
        <v>0</v>
      </c>
      <c r="AP113" s="978">
        <f>+'Loans '!ET85</f>
        <v>0</v>
      </c>
      <c r="AQ113" s="978">
        <f>+'Loans '!EU85</f>
        <v>13822139.137848426</v>
      </c>
      <c r="AR113" s="978">
        <f>+'Loans '!EV85</f>
        <v>0</v>
      </c>
      <c r="AS113" s="978">
        <f>+'Loans '!EW85</f>
        <v>0</v>
      </c>
      <c r="AT113" s="978">
        <f>+'Loans '!EX85</f>
        <v>0</v>
      </c>
      <c r="AU113" s="978">
        <f>+'Loans '!EY85</f>
        <v>0</v>
      </c>
      <c r="AV113" s="978">
        <f>+'Loans '!EZ85</f>
        <v>0</v>
      </c>
      <c r="AW113" s="978">
        <f>+'Loans '!FA85</f>
        <v>7758421.490739421</v>
      </c>
      <c r="AX113" s="978">
        <f>+'Loans '!FB85</f>
        <v>0</v>
      </c>
      <c r="AY113" s="978">
        <f>+'Loans '!FC85</f>
        <v>0</v>
      </c>
      <c r="AZ113" s="978">
        <f>+'Loans '!FD85</f>
        <v>0</v>
      </c>
      <c r="BA113" s="978">
        <f>+'Loans '!FE85</f>
        <v>0</v>
      </c>
      <c r="BB113" s="978">
        <f>+'Loans '!FF85</f>
        <v>0</v>
      </c>
      <c r="BC113" s="978">
        <f>+'Loans '!FG85</f>
        <v>0</v>
      </c>
      <c r="BD113" s="978">
        <f>+'Loans '!FH85</f>
        <v>0</v>
      </c>
      <c r="BE113" s="978">
        <f>+'Loans '!FI85</f>
        <v>0</v>
      </c>
      <c r="BF113" s="978">
        <f>+'Loans '!FJ85</f>
        <v>0</v>
      </c>
      <c r="BG113" s="978">
        <f>+'Loans '!FK85</f>
        <v>0</v>
      </c>
      <c r="BH113" s="978">
        <f>+'Loans '!FL85</f>
        <v>0</v>
      </c>
      <c r="BI113" s="978">
        <f>+'Loans '!FM85</f>
        <v>0</v>
      </c>
      <c r="BJ113" s="978">
        <f>+'Loans '!FN85</f>
        <v>0</v>
      </c>
      <c r="BK113" s="977">
        <f t="shared" si="15"/>
        <v>200176025.25789601</v>
      </c>
      <c r="BL113" s="777"/>
      <c r="BM113" s="777"/>
      <c r="BN113" s="777"/>
      <c r="BO113" s="777"/>
      <c r="BP113" s="777"/>
      <c r="BQ113" s="777"/>
    </row>
    <row r="114" spans="1:69" ht="16.2" thickBot="1" x14ac:dyDescent="0.35">
      <c r="A114" s="828"/>
      <c r="B114" s="777"/>
      <c r="C114" s="978"/>
      <c r="D114" s="978"/>
      <c r="E114" s="978"/>
      <c r="F114" s="978"/>
      <c r="G114" s="978"/>
      <c r="H114" s="978"/>
      <c r="I114" s="978"/>
      <c r="J114" s="978"/>
      <c r="K114" s="978"/>
      <c r="L114" s="978"/>
      <c r="M114" s="978"/>
      <c r="N114" s="978"/>
      <c r="O114" s="978"/>
      <c r="P114" s="978"/>
      <c r="Q114" s="978"/>
      <c r="R114" s="978"/>
      <c r="S114" s="978"/>
      <c r="T114" s="978"/>
      <c r="U114" s="978"/>
      <c r="V114" s="978"/>
      <c r="W114" s="978"/>
      <c r="X114" s="978"/>
      <c r="Y114" s="978"/>
      <c r="Z114" s="978"/>
      <c r="AA114" s="978"/>
      <c r="AB114" s="978"/>
      <c r="AC114" s="978"/>
      <c r="AD114" s="978"/>
      <c r="AE114" s="978"/>
      <c r="AF114" s="978"/>
      <c r="AG114" s="978"/>
      <c r="AH114" s="978"/>
      <c r="AI114" s="978"/>
      <c r="AJ114" s="978"/>
      <c r="AK114" s="978"/>
      <c r="AL114" s="978"/>
      <c r="AM114" s="978"/>
      <c r="AN114" s="978"/>
      <c r="AO114" s="978"/>
      <c r="AP114" s="978"/>
      <c r="AQ114" s="978"/>
      <c r="AR114" s="978"/>
      <c r="AS114" s="978"/>
      <c r="AT114" s="978"/>
      <c r="AU114" s="978"/>
      <c r="AV114" s="978"/>
      <c r="AW114" s="978"/>
      <c r="AX114" s="978"/>
      <c r="AY114" s="978"/>
      <c r="AZ114" s="978"/>
      <c r="BA114" s="978"/>
      <c r="BB114" s="978"/>
      <c r="BC114" s="978"/>
      <c r="BD114" s="978"/>
      <c r="BE114" s="978"/>
      <c r="BF114" s="978"/>
      <c r="BG114" s="978"/>
      <c r="BH114" s="978"/>
      <c r="BI114" s="978"/>
      <c r="BJ114" s="978"/>
      <c r="BK114" s="977">
        <f t="shared" si="15"/>
        <v>0</v>
      </c>
      <c r="BL114" s="777"/>
      <c r="BM114" s="777"/>
      <c r="BN114" s="777"/>
      <c r="BO114" s="777"/>
      <c r="BP114" s="777"/>
      <c r="BQ114" s="777"/>
    </row>
    <row r="115" spans="1:69" ht="16.2" thickBot="1" x14ac:dyDescent="0.35">
      <c r="A115" s="968" t="s">
        <v>888</v>
      </c>
      <c r="B115" s="777"/>
      <c r="C115" s="979">
        <f>C116-C117-C118-C119</f>
        <v>0</v>
      </c>
      <c r="D115" s="979">
        <f t="shared" ref="D115:BJ115" si="24">D116-D117-D118-D119</f>
        <v>1300000000</v>
      </c>
      <c r="E115" s="979">
        <f t="shared" si="24"/>
        <v>-17138333.333333332</v>
      </c>
      <c r="F115" s="979">
        <f t="shared" si="24"/>
        <v>-17138333.333333332</v>
      </c>
      <c r="G115" s="979">
        <f t="shared" si="24"/>
        <v>-70471666.666666672</v>
      </c>
      <c r="H115" s="979">
        <f t="shared" si="24"/>
        <v>-16435222.222222224</v>
      </c>
      <c r="I115" s="979">
        <f t="shared" si="24"/>
        <v>-16435222.222222224</v>
      </c>
      <c r="J115" s="979">
        <f t="shared" si="24"/>
        <v>-69768555.555555552</v>
      </c>
      <c r="K115" s="979">
        <f t="shared" si="24"/>
        <v>-15732111.111111114</v>
      </c>
      <c r="L115" s="979">
        <f t="shared" si="24"/>
        <v>-15732111.111111114</v>
      </c>
      <c r="M115" s="979">
        <f t="shared" si="24"/>
        <v>-69065444.444444448</v>
      </c>
      <c r="N115" s="979">
        <f t="shared" si="24"/>
        <v>-15029000.000000004</v>
      </c>
      <c r="O115" s="979">
        <f t="shared" si="24"/>
        <v>-15029000.000000004</v>
      </c>
      <c r="P115" s="979">
        <f t="shared" si="24"/>
        <v>-68362333.333333343</v>
      </c>
      <c r="Q115" s="979">
        <f t="shared" si="24"/>
        <v>-14325888.888888894</v>
      </c>
      <c r="R115" s="979">
        <f t="shared" si="24"/>
        <v>-14325888.888888894</v>
      </c>
      <c r="S115" s="979">
        <f t="shared" si="24"/>
        <v>-67659222.222222224</v>
      </c>
      <c r="T115" s="979">
        <f t="shared" si="24"/>
        <v>-13622777.777777782</v>
      </c>
      <c r="U115" s="979">
        <f t="shared" si="24"/>
        <v>-13622777.777777782</v>
      </c>
      <c r="V115" s="979">
        <f t="shared" si="24"/>
        <v>-66956111.111111119</v>
      </c>
      <c r="W115" s="979">
        <f t="shared" si="24"/>
        <v>-12919666.66666667</v>
      </c>
      <c r="X115" s="979">
        <f t="shared" si="24"/>
        <v>-12919666.66666667</v>
      </c>
      <c r="Y115" s="979">
        <f t="shared" si="24"/>
        <v>-66253000.000000007</v>
      </c>
      <c r="Z115" s="979">
        <f t="shared" si="24"/>
        <v>-12216555.555555558</v>
      </c>
      <c r="AA115" s="979">
        <f t="shared" si="24"/>
        <v>-12216555.555555558</v>
      </c>
      <c r="AB115" s="979">
        <f t="shared" si="24"/>
        <v>-65549888.888888896</v>
      </c>
      <c r="AC115" s="979">
        <f t="shared" si="24"/>
        <v>-11513444.444444446</v>
      </c>
      <c r="AD115" s="979">
        <f t="shared" si="24"/>
        <v>-11513444.444444446</v>
      </c>
      <c r="AE115" s="979">
        <f t="shared" si="24"/>
        <v>-64846777.777777784</v>
      </c>
      <c r="AF115" s="979">
        <f t="shared" si="24"/>
        <v>-10810333.333333336</v>
      </c>
      <c r="AG115" s="979">
        <f t="shared" si="24"/>
        <v>-10810333.333333336</v>
      </c>
      <c r="AH115" s="979">
        <f t="shared" si="24"/>
        <v>-64143666.666666672</v>
      </c>
      <c r="AI115" s="979">
        <f t="shared" si="24"/>
        <v>-10107222.222222224</v>
      </c>
      <c r="AJ115" s="979">
        <f t="shared" si="24"/>
        <v>-10107222.222222224</v>
      </c>
      <c r="AK115" s="979">
        <f t="shared" si="24"/>
        <v>-63440555.55555556</v>
      </c>
      <c r="AL115" s="979">
        <f t="shared" si="24"/>
        <v>-9404111.1111111119</v>
      </c>
      <c r="AM115" s="979">
        <f t="shared" si="24"/>
        <v>-9404111.1111111119</v>
      </c>
      <c r="AN115" s="979">
        <f t="shared" si="24"/>
        <v>-62737444.444444448</v>
      </c>
      <c r="AO115" s="979">
        <f t="shared" si="24"/>
        <v>-8701000</v>
      </c>
      <c r="AP115" s="979">
        <f t="shared" si="24"/>
        <v>-8701000</v>
      </c>
      <c r="AQ115" s="979">
        <f t="shared" si="24"/>
        <v>-62034333.333333336</v>
      </c>
      <c r="AR115" s="979">
        <f t="shared" si="24"/>
        <v>-7997888.8888888881</v>
      </c>
      <c r="AS115" s="979">
        <f t="shared" si="24"/>
        <v>-7997888.8888888881</v>
      </c>
      <c r="AT115" s="979">
        <f t="shared" si="24"/>
        <v>-61331222.222222224</v>
      </c>
      <c r="AU115" s="979">
        <f t="shared" si="24"/>
        <v>-7294777.7777777771</v>
      </c>
      <c r="AV115" s="979">
        <f t="shared" si="24"/>
        <v>-7294777.7777777771</v>
      </c>
      <c r="AW115" s="979">
        <f t="shared" si="24"/>
        <v>-60628111.111111112</v>
      </c>
      <c r="AX115" s="979">
        <f t="shared" si="24"/>
        <v>-6591666.666666666</v>
      </c>
      <c r="AY115" s="979">
        <f t="shared" si="24"/>
        <v>-6591666.666666666</v>
      </c>
      <c r="AZ115" s="979">
        <f t="shared" si="24"/>
        <v>-59925000</v>
      </c>
      <c r="BA115" s="979">
        <f t="shared" si="24"/>
        <v>-5888555.555555555</v>
      </c>
      <c r="BB115" s="979">
        <f t="shared" si="24"/>
        <v>-5888555.555555555</v>
      </c>
      <c r="BC115" s="979">
        <f t="shared" si="24"/>
        <v>-59221888.888888888</v>
      </c>
      <c r="BD115" s="979">
        <f t="shared" si="24"/>
        <v>-5185444.444444444</v>
      </c>
      <c r="BE115" s="979">
        <f t="shared" si="24"/>
        <v>-5185444.444444444</v>
      </c>
      <c r="BF115" s="979">
        <f t="shared" si="24"/>
        <v>-58518777.777777776</v>
      </c>
      <c r="BG115" s="979">
        <f t="shared" si="24"/>
        <v>-4482333.333333333</v>
      </c>
      <c r="BH115" s="979">
        <f t="shared" si="24"/>
        <v>-4482333.333333333</v>
      </c>
      <c r="BI115" s="979">
        <f t="shared" si="24"/>
        <v>-57815666.666666672</v>
      </c>
      <c r="BJ115" s="979">
        <f t="shared" si="24"/>
        <v>-3779222.2222222225</v>
      </c>
      <c r="BK115" s="977">
        <f t="shared" si="15"/>
        <v>-333301555.5555557</v>
      </c>
      <c r="BL115" s="777"/>
      <c r="BM115" s="777"/>
      <c r="BN115" s="777"/>
      <c r="BO115" s="777"/>
      <c r="BP115" s="777"/>
      <c r="BQ115" s="777"/>
    </row>
    <row r="116" spans="1:69" ht="15.6" x14ac:dyDescent="0.3">
      <c r="A116" s="828" t="s">
        <v>882</v>
      </c>
      <c r="B116" s="777"/>
      <c r="C116" s="978">
        <f>+'Loans '!DG111</f>
        <v>0</v>
      </c>
      <c r="D116" s="978">
        <f>+'Loans '!DH111</f>
        <v>1300000000</v>
      </c>
      <c r="E116" s="978">
        <f>+'Loans '!DI111</f>
        <v>0</v>
      </c>
      <c r="F116" s="978">
        <f>+'Loans '!DJ111</f>
        <v>0</v>
      </c>
      <c r="G116" s="978">
        <f>+'Loans '!DK111</f>
        <v>0</v>
      </c>
      <c r="H116" s="978">
        <f>+'Loans '!DL111</f>
        <v>0</v>
      </c>
      <c r="I116" s="978">
        <f>+'Loans '!DM111</f>
        <v>0</v>
      </c>
      <c r="J116" s="978">
        <f>+'Loans '!DN111</f>
        <v>0</v>
      </c>
      <c r="K116" s="978">
        <f>+'Loans '!DO111</f>
        <v>0</v>
      </c>
      <c r="L116" s="978">
        <f>+'Loans '!DP111</f>
        <v>0</v>
      </c>
      <c r="M116" s="978">
        <f>+'Loans '!DQ111</f>
        <v>0</v>
      </c>
      <c r="N116" s="978">
        <f>+'Loans '!DR111</f>
        <v>0</v>
      </c>
      <c r="O116" s="978">
        <f>+'Loans '!DS111</f>
        <v>0</v>
      </c>
      <c r="P116" s="978">
        <f>+'Loans '!DT111</f>
        <v>0</v>
      </c>
      <c r="Q116" s="978">
        <f>+'Loans '!DU111</f>
        <v>0</v>
      </c>
      <c r="R116" s="978">
        <f>+'Loans '!DV111</f>
        <v>0</v>
      </c>
      <c r="S116" s="978">
        <f>+'Loans '!DW111</f>
        <v>0</v>
      </c>
      <c r="T116" s="978">
        <f>+'Loans '!DX111</f>
        <v>0</v>
      </c>
      <c r="U116" s="978">
        <f>+'Loans '!DY111</f>
        <v>0</v>
      </c>
      <c r="V116" s="978">
        <f>+'Loans '!DZ111</f>
        <v>0</v>
      </c>
      <c r="W116" s="978">
        <f>+'Loans '!EA111</f>
        <v>0</v>
      </c>
      <c r="X116" s="978">
        <f>+'Loans '!EB111</f>
        <v>0</v>
      </c>
      <c r="Y116" s="978">
        <f>+'Loans '!EC111</f>
        <v>0</v>
      </c>
      <c r="Z116" s="978">
        <f>+'Loans '!ED111</f>
        <v>0</v>
      </c>
      <c r="AA116" s="978">
        <f>+'Loans '!EE111</f>
        <v>0</v>
      </c>
      <c r="AB116" s="978">
        <f>+'Loans '!EF111</f>
        <v>0</v>
      </c>
      <c r="AC116" s="978">
        <f>+'Loans '!EG111</f>
        <v>0</v>
      </c>
      <c r="AD116" s="978">
        <f>+'Loans '!EH111</f>
        <v>0</v>
      </c>
      <c r="AE116" s="978">
        <f>+'Loans '!EI111</f>
        <v>0</v>
      </c>
      <c r="AF116" s="978">
        <f>+'Loans '!EJ111</f>
        <v>0</v>
      </c>
      <c r="AG116" s="978">
        <f>+'Loans '!EK111</f>
        <v>0</v>
      </c>
      <c r="AH116" s="978">
        <f>+'Loans '!EL111</f>
        <v>0</v>
      </c>
      <c r="AI116" s="978">
        <f>+'Loans '!EM111</f>
        <v>0</v>
      </c>
      <c r="AJ116" s="978">
        <f>+'Loans '!EN111</f>
        <v>0</v>
      </c>
      <c r="AK116" s="978">
        <f>+'Loans '!EO111</f>
        <v>0</v>
      </c>
      <c r="AL116" s="978">
        <f>+'Loans '!EP111</f>
        <v>0</v>
      </c>
      <c r="AM116" s="978">
        <f>+'Loans '!EQ111</f>
        <v>0</v>
      </c>
      <c r="AN116" s="978">
        <f>+'Loans '!ER111</f>
        <v>0</v>
      </c>
      <c r="AO116" s="978">
        <f>+'Loans '!ES111</f>
        <v>0</v>
      </c>
      <c r="AP116" s="978">
        <f>+'Loans '!ET111</f>
        <v>0</v>
      </c>
      <c r="AQ116" s="978">
        <f>+'Loans '!EU111</f>
        <v>0</v>
      </c>
      <c r="AR116" s="978">
        <f>+'Loans '!EV111</f>
        <v>0</v>
      </c>
      <c r="AS116" s="978">
        <f>+'Loans '!EW111</f>
        <v>0</v>
      </c>
      <c r="AT116" s="978">
        <f>+'Loans '!EX111</f>
        <v>0</v>
      </c>
      <c r="AU116" s="978">
        <f>+'Loans '!EY111</f>
        <v>0</v>
      </c>
      <c r="AV116" s="978">
        <f>+'Loans '!EZ111</f>
        <v>0</v>
      </c>
      <c r="AW116" s="978">
        <f>+'Loans '!FA111</f>
        <v>0</v>
      </c>
      <c r="AX116" s="978">
        <f>+'Loans '!FB111</f>
        <v>0</v>
      </c>
      <c r="AY116" s="978">
        <f>+'Loans '!FC111</f>
        <v>0</v>
      </c>
      <c r="AZ116" s="978">
        <f>+'Loans '!FD111</f>
        <v>0</v>
      </c>
      <c r="BA116" s="978">
        <f>+'Loans '!FE111</f>
        <v>0</v>
      </c>
      <c r="BB116" s="978">
        <f>+'Loans '!FF111</f>
        <v>0</v>
      </c>
      <c r="BC116" s="978">
        <f>+'Loans '!FG111</f>
        <v>0</v>
      </c>
      <c r="BD116" s="978">
        <f>+'Loans '!FH111</f>
        <v>0</v>
      </c>
      <c r="BE116" s="978">
        <f>+'Loans '!FI111</f>
        <v>0</v>
      </c>
      <c r="BF116" s="978">
        <f>+'Loans '!FJ111</f>
        <v>0</v>
      </c>
      <c r="BG116" s="978">
        <f>+'Loans '!FK111</f>
        <v>0</v>
      </c>
      <c r="BH116" s="978">
        <f>+'Loans '!FL111</f>
        <v>0</v>
      </c>
      <c r="BI116" s="978">
        <f>+'Loans '!FM111</f>
        <v>0</v>
      </c>
      <c r="BJ116" s="978">
        <f>+'Loans '!FN111</f>
        <v>0</v>
      </c>
      <c r="BK116" s="977">
        <f t="shared" si="15"/>
        <v>1300000000</v>
      </c>
      <c r="BL116" s="777"/>
      <c r="BM116" s="777"/>
      <c r="BN116" s="777"/>
      <c r="BO116" s="777"/>
      <c r="BP116" s="777"/>
      <c r="BQ116" s="777"/>
    </row>
    <row r="117" spans="1:69" ht="15.6" x14ac:dyDescent="0.3">
      <c r="A117" s="828" t="s">
        <v>883</v>
      </c>
      <c r="B117" s="777"/>
      <c r="C117" s="978">
        <f>+'Loans '!DG112</f>
        <v>0</v>
      </c>
      <c r="D117" s="978">
        <f>+'Loans '!DH112</f>
        <v>0</v>
      </c>
      <c r="E117" s="978">
        <f>+'Loans '!DI112</f>
        <v>0</v>
      </c>
      <c r="F117" s="978">
        <f>+'Loans '!DJ112</f>
        <v>0</v>
      </c>
      <c r="G117" s="978">
        <f>+'Loans '!DK112</f>
        <v>53333333.333333336</v>
      </c>
      <c r="H117" s="978">
        <f>+'Loans '!DL112</f>
        <v>0</v>
      </c>
      <c r="I117" s="978">
        <f>+'Loans '!DM112</f>
        <v>0</v>
      </c>
      <c r="J117" s="978">
        <f>+'Loans '!DN112</f>
        <v>53333333.333333336</v>
      </c>
      <c r="K117" s="978">
        <f>+'Loans '!DO112</f>
        <v>0</v>
      </c>
      <c r="L117" s="978">
        <f>+'Loans '!DP112</f>
        <v>0</v>
      </c>
      <c r="M117" s="978">
        <f>+'Loans '!DQ112</f>
        <v>53333333.333333336</v>
      </c>
      <c r="N117" s="978">
        <f>+'Loans '!DR112</f>
        <v>0</v>
      </c>
      <c r="O117" s="978">
        <f>+'Loans '!DS112</f>
        <v>0</v>
      </c>
      <c r="P117" s="978">
        <f>+'Loans '!DT112</f>
        <v>53333333.333333336</v>
      </c>
      <c r="Q117" s="978">
        <f>+'Loans '!DU112</f>
        <v>0</v>
      </c>
      <c r="R117" s="978">
        <f>+'Loans '!DV112</f>
        <v>0</v>
      </c>
      <c r="S117" s="978">
        <f>+'Loans '!DW112</f>
        <v>53333333.333333336</v>
      </c>
      <c r="T117" s="978">
        <f>+'Loans '!DX112</f>
        <v>0</v>
      </c>
      <c r="U117" s="978">
        <f>+'Loans '!DY112</f>
        <v>0</v>
      </c>
      <c r="V117" s="978">
        <f>+'Loans '!DZ112</f>
        <v>53333333.333333336</v>
      </c>
      <c r="W117" s="978">
        <f>+'Loans '!EA112</f>
        <v>0</v>
      </c>
      <c r="X117" s="978">
        <f>+'Loans '!EB112</f>
        <v>0</v>
      </c>
      <c r="Y117" s="978">
        <f>+'Loans '!EC112</f>
        <v>53333333.333333336</v>
      </c>
      <c r="Z117" s="978">
        <f>+'Loans '!ED112</f>
        <v>0</v>
      </c>
      <c r="AA117" s="978">
        <f>+'Loans '!EE112</f>
        <v>0</v>
      </c>
      <c r="AB117" s="978">
        <f>+'Loans '!EF112</f>
        <v>53333333.333333336</v>
      </c>
      <c r="AC117" s="978">
        <f>+'Loans '!EG112</f>
        <v>0</v>
      </c>
      <c r="AD117" s="978">
        <f>+'Loans '!EH112</f>
        <v>0</v>
      </c>
      <c r="AE117" s="978">
        <f>+'Loans '!EI112</f>
        <v>53333333.333333336</v>
      </c>
      <c r="AF117" s="978">
        <f>+'Loans '!EJ112</f>
        <v>0</v>
      </c>
      <c r="AG117" s="978">
        <f>+'Loans '!EK112</f>
        <v>0</v>
      </c>
      <c r="AH117" s="978">
        <f>+'Loans '!EL112</f>
        <v>53333333.333333336</v>
      </c>
      <c r="AI117" s="978">
        <f>+'Loans '!EM112</f>
        <v>0</v>
      </c>
      <c r="AJ117" s="978">
        <f>+'Loans '!EN112</f>
        <v>0</v>
      </c>
      <c r="AK117" s="978">
        <f>+'Loans '!EO112</f>
        <v>53333333.333333336</v>
      </c>
      <c r="AL117" s="978">
        <f>+'Loans '!EP112</f>
        <v>0</v>
      </c>
      <c r="AM117" s="978">
        <f>+'Loans '!EQ112</f>
        <v>0</v>
      </c>
      <c r="AN117" s="978">
        <f>+'Loans '!ER112</f>
        <v>53333333.333333336</v>
      </c>
      <c r="AO117" s="978">
        <f>+'Loans '!ES112</f>
        <v>0</v>
      </c>
      <c r="AP117" s="978">
        <f>+'Loans '!ET112</f>
        <v>0</v>
      </c>
      <c r="AQ117" s="978">
        <f>+'Loans '!EU112</f>
        <v>53333333.333333336</v>
      </c>
      <c r="AR117" s="978">
        <f>+'Loans '!EV112</f>
        <v>0</v>
      </c>
      <c r="AS117" s="978">
        <f>+'Loans '!EW112</f>
        <v>0</v>
      </c>
      <c r="AT117" s="978">
        <f>+'Loans '!EX112</f>
        <v>53333333.333333336</v>
      </c>
      <c r="AU117" s="978">
        <f>+'Loans '!EY112</f>
        <v>0</v>
      </c>
      <c r="AV117" s="978">
        <f>+'Loans '!EZ112</f>
        <v>0</v>
      </c>
      <c r="AW117" s="978">
        <f>+'Loans '!FA112</f>
        <v>53333333.333333336</v>
      </c>
      <c r="AX117" s="978">
        <f>+'Loans '!FB112</f>
        <v>0</v>
      </c>
      <c r="AY117" s="978">
        <f>+'Loans '!FC112</f>
        <v>0</v>
      </c>
      <c r="AZ117" s="978">
        <f>+'Loans '!FD112</f>
        <v>53333333.333333336</v>
      </c>
      <c r="BA117" s="978">
        <f>+'Loans '!FE112</f>
        <v>0</v>
      </c>
      <c r="BB117" s="978">
        <f>+'Loans '!FF112</f>
        <v>0</v>
      </c>
      <c r="BC117" s="978">
        <f>+'Loans '!FG112</f>
        <v>53333333.333333336</v>
      </c>
      <c r="BD117" s="978">
        <f>+'Loans '!FH112</f>
        <v>0</v>
      </c>
      <c r="BE117" s="978">
        <f>+'Loans '!FI112</f>
        <v>0</v>
      </c>
      <c r="BF117" s="978">
        <f>+'Loans '!FJ112</f>
        <v>53333333.333333336</v>
      </c>
      <c r="BG117" s="978">
        <f>+'Loans '!FK112</f>
        <v>0</v>
      </c>
      <c r="BH117" s="978">
        <f>+'Loans '!FL112</f>
        <v>0</v>
      </c>
      <c r="BI117" s="978">
        <f>+'Loans '!FM112</f>
        <v>53333333.333333336</v>
      </c>
      <c r="BJ117" s="978">
        <f>+'Loans '!FN112</f>
        <v>0</v>
      </c>
      <c r="BK117" s="977">
        <f t="shared" si="15"/>
        <v>1013333333.3333336</v>
      </c>
      <c r="BL117" s="777"/>
      <c r="BM117" s="777"/>
      <c r="BN117" s="777"/>
      <c r="BO117" s="777"/>
      <c r="BP117" s="777"/>
      <c r="BQ117" s="777"/>
    </row>
    <row r="118" spans="1:69" ht="15.6" x14ac:dyDescent="0.3">
      <c r="A118" s="828" t="s">
        <v>884</v>
      </c>
      <c r="B118" s="777"/>
      <c r="C118" s="978">
        <f>+'Loans '!DG114</f>
        <v>0</v>
      </c>
      <c r="D118" s="978">
        <f>+'Loans '!DH114</f>
        <v>0</v>
      </c>
      <c r="E118" s="978">
        <f>+'Loans '!DI114</f>
        <v>0</v>
      </c>
      <c r="F118" s="978">
        <f>+'Loans '!DJ114</f>
        <v>0</v>
      </c>
      <c r="G118" s="978">
        <f>+'Loans '!DK114</f>
        <v>0</v>
      </c>
      <c r="H118" s="978">
        <f>+'Loans '!DL114</f>
        <v>0</v>
      </c>
      <c r="I118" s="978">
        <f>+'Loans '!DM114</f>
        <v>0</v>
      </c>
      <c r="J118" s="978">
        <f>+'Loans '!DN114</f>
        <v>0</v>
      </c>
      <c r="K118" s="978">
        <f>+'Loans '!DO114</f>
        <v>0</v>
      </c>
      <c r="L118" s="978">
        <f>+'Loans '!DP114</f>
        <v>0</v>
      </c>
      <c r="M118" s="978">
        <f>+'Loans '!DQ114</f>
        <v>0</v>
      </c>
      <c r="N118" s="978">
        <f>+'Loans '!DR114</f>
        <v>0</v>
      </c>
      <c r="O118" s="978">
        <f>+'Loans '!DS114</f>
        <v>0</v>
      </c>
      <c r="P118" s="978">
        <f>+'Loans '!DT114</f>
        <v>0</v>
      </c>
      <c r="Q118" s="978">
        <f>+'Loans '!DU114</f>
        <v>0</v>
      </c>
      <c r="R118" s="978">
        <f>+'Loans '!DV114</f>
        <v>0</v>
      </c>
      <c r="S118" s="978">
        <f>+'Loans '!DW114</f>
        <v>0</v>
      </c>
      <c r="T118" s="978">
        <f>+'Loans '!DX114</f>
        <v>0</v>
      </c>
      <c r="U118" s="978">
        <f>+'Loans '!DY114</f>
        <v>0</v>
      </c>
      <c r="V118" s="978">
        <f>+'Loans '!DZ114</f>
        <v>0</v>
      </c>
      <c r="W118" s="978">
        <f>+'Loans '!EA114</f>
        <v>0</v>
      </c>
      <c r="X118" s="978">
        <f>+'Loans '!EB114</f>
        <v>0</v>
      </c>
      <c r="Y118" s="978">
        <f>+'Loans '!EC114</f>
        <v>0</v>
      </c>
      <c r="Z118" s="978">
        <f>+'Loans '!ED114</f>
        <v>0</v>
      </c>
      <c r="AA118" s="978">
        <f>+'Loans '!EE114</f>
        <v>0</v>
      </c>
      <c r="AB118" s="978">
        <f>+'Loans '!EF114</f>
        <v>0</v>
      </c>
      <c r="AC118" s="978">
        <f>+'Loans '!EG114</f>
        <v>0</v>
      </c>
      <c r="AD118" s="978">
        <f>+'Loans '!EH114</f>
        <v>0</v>
      </c>
      <c r="AE118" s="978">
        <f>+'Loans '!EI114</f>
        <v>0</v>
      </c>
      <c r="AF118" s="978">
        <f>+'Loans '!EJ114</f>
        <v>0</v>
      </c>
      <c r="AG118" s="978">
        <f>+'Loans '!EK114</f>
        <v>0</v>
      </c>
      <c r="AH118" s="978">
        <f>+'Loans '!EL114</f>
        <v>0</v>
      </c>
      <c r="AI118" s="978">
        <f>+'Loans '!EM114</f>
        <v>0</v>
      </c>
      <c r="AJ118" s="978">
        <f>+'Loans '!EN114</f>
        <v>0</v>
      </c>
      <c r="AK118" s="978">
        <f>+'Loans '!EO114</f>
        <v>0</v>
      </c>
      <c r="AL118" s="978">
        <f>+'Loans '!EP114</f>
        <v>0</v>
      </c>
      <c r="AM118" s="978">
        <f>+'Loans '!EQ114</f>
        <v>0</v>
      </c>
      <c r="AN118" s="978">
        <f>+'Loans '!ER114</f>
        <v>0</v>
      </c>
      <c r="AO118" s="978">
        <f>+'Loans '!ES114</f>
        <v>0</v>
      </c>
      <c r="AP118" s="978">
        <f>+'Loans '!ET114</f>
        <v>0</v>
      </c>
      <c r="AQ118" s="978">
        <f>+'Loans '!EU114</f>
        <v>0</v>
      </c>
      <c r="AR118" s="978">
        <f>+'Loans '!EV114</f>
        <v>0</v>
      </c>
      <c r="AS118" s="978">
        <f>+'Loans '!EW114</f>
        <v>0</v>
      </c>
      <c r="AT118" s="978">
        <f>+'Loans '!EX114</f>
        <v>0</v>
      </c>
      <c r="AU118" s="978">
        <f>+'Loans '!EY114</f>
        <v>0</v>
      </c>
      <c r="AV118" s="978">
        <f>+'Loans '!EZ114</f>
        <v>0</v>
      </c>
      <c r="AW118" s="978">
        <f>+'Loans '!FA114</f>
        <v>0</v>
      </c>
      <c r="AX118" s="978">
        <f>+'Loans '!FB114</f>
        <v>0</v>
      </c>
      <c r="AY118" s="978">
        <f>+'Loans '!FC114</f>
        <v>0</v>
      </c>
      <c r="AZ118" s="978">
        <f>+'Loans '!FD114</f>
        <v>0</v>
      </c>
      <c r="BA118" s="978">
        <f>+'Loans '!FE114</f>
        <v>0</v>
      </c>
      <c r="BB118" s="978">
        <f>+'Loans '!FF114</f>
        <v>0</v>
      </c>
      <c r="BC118" s="978">
        <f>+'Loans '!FG114</f>
        <v>0</v>
      </c>
      <c r="BD118" s="978">
        <f>+'Loans '!FH114</f>
        <v>0</v>
      </c>
      <c r="BE118" s="978">
        <f>+'Loans '!FI114</f>
        <v>0</v>
      </c>
      <c r="BF118" s="978">
        <f>+'Loans '!FJ114</f>
        <v>0</v>
      </c>
      <c r="BG118" s="978">
        <f>+'Loans '!FK114</f>
        <v>0</v>
      </c>
      <c r="BH118" s="978">
        <f>+'Loans '!FL114</f>
        <v>0</v>
      </c>
      <c r="BI118" s="978">
        <f>+'Loans '!FM114</f>
        <v>0</v>
      </c>
      <c r="BJ118" s="978">
        <f>+'Loans '!FN114</f>
        <v>0</v>
      </c>
      <c r="BK118" s="977">
        <f t="shared" si="15"/>
        <v>0</v>
      </c>
      <c r="BL118" s="777"/>
      <c r="BM118" s="777"/>
      <c r="BN118" s="777"/>
      <c r="BO118" s="777"/>
      <c r="BP118" s="777"/>
      <c r="BQ118" s="777"/>
    </row>
    <row r="119" spans="1:69" ht="15.6" x14ac:dyDescent="0.3">
      <c r="A119" s="828" t="s">
        <v>885</v>
      </c>
      <c r="B119" s="777"/>
      <c r="C119" s="978">
        <f>+'Loans '!DG113</f>
        <v>0</v>
      </c>
      <c r="D119" s="978">
        <f>+'Loans '!DH113</f>
        <v>0</v>
      </c>
      <c r="E119" s="978">
        <f>+'Loans '!DI113</f>
        <v>17138333.333333332</v>
      </c>
      <c r="F119" s="978">
        <f>+'Loans '!DJ113</f>
        <v>17138333.333333332</v>
      </c>
      <c r="G119" s="978">
        <f>+'Loans '!DK113</f>
        <v>17138333.333333332</v>
      </c>
      <c r="H119" s="978">
        <f>+'Loans '!DL113</f>
        <v>16435222.222222224</v>
      </c>
      <c r="I119" s="978">
        <f>+'Loans '!DM113</f>
        <v>16435222.222222224</v>
      </c>
      <c r="J119" s="978">
        <f>+'Loans '!DN113</f>
        <v>16435222.222222224</v>
      </c>
      <c r="K119" s="978">
        <f>+'Loans '!DO113</f>
        <v>15732111.111111114</v>
      </c>
      <c r="L119" s="978">
        <f>+'Loans '!DP113</f>
        <v>15732111.111111114</v>
      </c>
      <c r="M119" s="978">
        <f>+'Loans '!DQ113</f>
        <v>15732111.111111114</v>
      </c>
      <c r="N119" s="978">
        <f>+'Loans '!DR113</f>
        <v>15029000.000000004</v>
      </c>
      <c r="O119" s="978">
        <f>+'Loans '!DS113</f>
        <v>15029000.000000004</v>
      </c>
      <c r="P119" s="978">
        <f>+'Loans '!DT113</f>
        <v>15029000.000000004</v>
      </c>
      <c r="Q119" s="978">
        <f>+'Loans '!DU113</f>
        <v>14325888.888888894</v>
      </c>
      <c r="R119" s="978">
        <f>+'Loans '!DV113</f>
        <v>14325888.888888894</v>
      </c>
      <c r="S119" s="978">
        <f>+'Loans '!DW113</f>
        <v>14325888.888888894</v>
      </c>
      <c r="T119" s="978">
        <f>+'Loans '!DX113</f>
        <v>13622777.777777782</v>
      </c>
      <c r="U119" s="978">
        <f>+'Loans '!DY113</f>
        <v>13622777.777777782</v>
      </c>
      <c r="V119" s="978">
        <f>+'Loans '!DZ113</f>
        <v>13622777.777777782</v>
      </c>
      <c r="W119" s="978">
        <f>+'Loans '!EA113</f>
        <v>12919666.66666667</v>
      </c>
      <c r="X119" s="978">
        <f>+'Loans '!EB113</f>
        <v>12919666.66666667</v>
      </c>
      <c r="Y119" s="978">
        <f>+'Loans '!EC113</f>
        <v>12919666.66666667</v>
      </c>
      <c r="Z119" s="978">
        <f>+'Loans '!ED113</f>
        <v>12216555.555555558</v>
      </c>
      <c r="AA119" s="978">
        <f>+'Loans '!EE113</f>
        <v>12216555.555555558</v>
      </c>
      <c r="AB119" s="978">
        <f>+'Loans '!EF113</f>
        <v>12216555.555555558</v>
      </c>
      <c r="AC119" s="978">
        <f>+'Loans '!EG113</f>
        <v>11513444.444444446</v>
      </c>
      <c r="AD119" s="978">
        <f>+'Loans '!EH113</f>
        <v>11513444.444444446</v>
      </c>
      <c r="AE119" s="978">
        <f>+'Loans '!EI113</f>
        <v>11513444.444444446</v>
      </c>
      <c r="AF119" s="978">
        <f>+'Loans '!EJ113</f>
        <v>10810333.333333336</v>
      </c>
      <c r="AG119" s="978">
        <f>+'Loans '!EK113</f>
        <v>10810333.333333336</v>
      </c>
      <c r="AH119" s="978">
        <f>+'Loans '!EL113</f>
        <v>10810333.333333336</v>
      </c>
      <c r="AI119" s="978">
        <f>+'Loans '!EM113</f>
        <v>10107222.222222224</v>
      </c>
      <c r="AJ119" s="978">
        <f>+'Loans '!EN113</f>
        <v>10107222.222222224</v>
      </c>
      <c r="AK119" s="978">
        <f>+'Loans '!EO113</f>
        <v>10107222.222222224</v>
      </c>
      <c r="AL119" s="978">
        <f>+'Loans '!EP113</f>
        <v>9404111.1111111119</v>
      </c>
      <c r="AM119" s="978">
        <f>+'Loans '!EQ113</f>
        <v>9404111.1111111119</v>
      </c>
      <c r="AN119" s="978">
        <f>+'Loans '!ER113</f>
        <v>9404111.1111111119</v>
      </c>
      <c r="AO119" s="978">
        <f>+'Loans '!ES113</f>
        <v>8701000</v>
      </c>
      <c r="AP119" s="978">
        <f>+'Loans '!ET113</f>
        <v>8701000</v>
      </c>
      <c r="AQ119" s="978">
        <f>+'Loans '!EU113</f>
        <v>8701000</v>
      </c>
      <c r="AR119" s="978">
        <f>+'Loans '!EV113</f>
        <v>7997888.8888888881</v>
      </c>
      <c r="AS119" s="978">
        <f>+'Loans '!EW113</f>
        <v>7997888.8888888881</v>
      </c>
      <c r="AT119" s="978">
        <f>+'Loans '!EX113</f>
        <v>7997888.8888888881</v>
      </c>
      <c r="AU119" s="978">
        <f>+'Loans '!EY113</f>
        <v>7294777.7777777771</v>
      </c>
      <c r="AV119" s="978">
        <f>+'Loans '!EZ113</f>
        <v>7294777.7777777771</v>
      </c>
      <c r="AW119" s="978">
        <f>+'Loans '!FA113</f>
        <v>7294777.7777777771</v>
      </c>
      <c r="AX119" s="978">
        <f>+'Loans '!FB113</f>
        <v>6591666.666666666</v>
      </c>
      <c r="AY119" s="978">
        <f>+'Loans '!FC113</f>
        <v>6591666.666666666</v>
      </c>
      <c r="AZ119" s="978">
        <f>+'Loans '!FD113</f>
        <v>6591666.666666666</v>
      </c>
      <c r="BA119" s="978">
        <f>+'Loans '!FE113</f>
        <v>5888555.555555555</v>
      </c>
      <c r="BB119" s="978">
        <f>+'Loans '!FF113</f>
        <v>5888555.555555555</v>
      </c>
      <c r="BC119" s="978">
        <f>+'Loans '!FG113</f>
        <v>5888555.555555555</v>
      </c>
      <c r="BD119" s="978">
        <f>+'Loans '!FH113</f>
        <v>5185444.444444444</v>
      </c>
      <c r="BE119" s="978">
        <f>+'Loans '!FI113</f>
        <v>5185444.444444444</v>
      </c>
      <c r="BF119" s="978">
        <f>+'Loans '!FJ113</f>
        <v>5185444.444444444</v>
      </c>
      <c r="BG119" s="978">
        <f>+'Loans '!FK113</f>
        <v>4482333.333333333</v>
      </c>
      <c r="BH119" s="978">
        <f>+'Loans '!FL113</f>
        <v>4482333.333333333</v>
      </c>
      <c r="BI119" s="978">
        <f>+'Loans '!FM113</f>
        <v>4482333.333333333</v>
      </c>
      <c r="BJ119" s="978">
        <f>+'Loans '!FN113</f>
        <v>3779222.2222222225</v>
      </c>
      <c r="BK119" s="977">
        <f t="shared" si="15"/>
        <v>619968222.22222221</v>
      </c>
      <c r="BL119" s="777"/>
      <c r="BM119" s="777"/>
      <c r="BN119" s="777"/>
      <c r="BO119" s="777"/>
      <c r="BP119" s="777"/>
      <c r="BQ119" s="777"/>
    </row>
    <row r="120" spans="1:69" ht="16.2" thickBot="1" x14ac:dyDescent="0.35">
      <c r="A120" s="828"/>
      <c r="B120" s="777"/>
      <c r="C120" s="978"/>
      <c r="D120" s="978"/>
      <c r="E120" s="978"/>
      <c r="F120" s="978"/>
      <c r="G120" s="978"/>
      <c r="H120" s="978"/>
      <c r="I120" s="978"/>
      <c r="J120" s="978"/>
      <c r="K120" s="978"/>
      <c r="L120" s="978"/>
      <c r="M120" s="978"/>
      <c r="N120" s="978"/>
      <c r="O120" s="978"/>
      <c r="P120" s="978"/>
      <c r="Q120" s="978"/>
      <c r="R120" s="978"/>
      <c r="S120" s="978"/>
      <c r="T120" s="978"/>
      <c r="U120" s="978"/>
      <c r="V120" s="978"/>
      <c r="W120" s="978"/>
      <c r="X120" s="978"/>
      <c r="Y120" s="978"/>
      <c r="Z120" s="978"/>
      <c r="AA120" s="978"/>
      <c r="AB120" s="978"/>
      <c r="AC120" s="978"/>
      <c r="AD120" s="978"/>
      <c r="AE120" s="978"/>
      <c r="AF120" s="978"/>
      <c r="AG120" s="978"/>
      <c r="AH120" s="978"/>
      <c r="AI120" s="978"/>
      <c r="AJ120" s="978"/>
      <c r="AK120" s="978"/>
      <c r="AL120" s="978"/>
      <c r="AM120" s="978"/>
      <c r="AN120" s="978"/>
      <c r="AO120" s="978"/>
      <c r="AP120" s="978"/>
      <c r="AQ120" s="978"/>
      <c r="AR120" s="978"/>
      <c r="AS120" s="978"/>
      <c r="AT120" s="978"/>
      <c r="AU120" s="978"/>
      <c r="AV120" s="978"/>
      <c r="AW120" s="978"/>
      <c r="AX120" s="978"/>
      <c r="AY120" s="978"/>
      <c r="AZ120" s="978"/>
      <c r="BA120" s="978"/>
      <c r="BB120" s="978"/>
      <c r="BC120" s="978"/>
      <c r="BD120" s="978"/>
      <c r="BE120" s="978"/>
      <c r="BF120" s="978"/>
      <c r="BG120" s="978"/>
      <c r="BH120" s="978"/>
      <c r="BI120" s="978"/>
      <c r="BJ120" s="978"/>
      <c r="BK120" s="977">
        <f t="shared" si="15"/>
        <v>0</v>
      </c>
      <c r="BL120" s="777"/>
      <c r="BM120" s="777"/>
      <c r="BN120" s="777"/>
      <c r="BO120" s="777"/>
      <c r="BP120" s="777"/>
      <c r="BQ120" s="777"/>
    </row>
    <row r="121" spans="1:69" ht="16.2" thickBot="1" x14ac:dyDescent="0.35">
      <c r="A121" s="969" t="s">
        <v>889</v>
      </c>
      <c r="B121" s="777"/>
      <c r="C121" s="979">
        <f>C122-C123-C124-C125</f>
        <v>-49638885.144346491</v>
      </c>
      <c r="D121" s="979">
        <f t="shared" ref="D121:BJ121" si="25">D122-D123-D124-D125</f>
        <v>-49638885.144346491</v>
      </c>
      <c r="E121" s="979">
        <f t="shared" si="25"/>
        <v>-49638885.144346491</v>
      </c>
      <c r="F121" s="979">
        <f t="shared" si="25"/>
        <v>-49638885.144346491</v>
      </c>
      <c r="G121" s="979">
        <f t="shared" si="25"/>
        <v>-49638885.144346491</v>
      </c>
      <c r="H121" s="979">
        <f t="shared" si="25"/>
        <v>-49638885.144346491</v>
      </c>
      <c r="I121" s="979">
        <f t="shared" si="25"/>
        <v>-49638885.144346491</v>
      </c>
      <c r="J121" s="979">
        <f t="shared" si="25"/>
        <v>-49638885.144346498</v>
      </c>
      <c r="K121" s="979">
        <f t="shared" si="25"/>
        <v>-49638885.144346491</v>
      </c>
      <c r="L121" s="979">
        <f t="shared" si="25"/>
        <v>-49638885.144346505</v>
      </c>
      <c r="M121" s="979">
        <f t="shared" si="25"/>
        <v>-49638885.144346491</v>
      </c>
      <c r="N121" s="979">
        <f t="shared" si="25"/>
        <v>-49638885.144346491</v>
      </c>
      <c r="O121" s="979">
        <f t="shared" si="25"/>
        <v>-49638885.144346491</v>
      </c>
      <c r="P121" s="979">
        <f t="shared" si="25"/>
        <v>-49638885.144346491</v>
      </c>
      <c r="Q121" s="979">
        <f t="shared" si="25"/>
        <v>-49638885.144346491</v>
      </c>
      <c r="R121" s="979">
        <f t="shared" si="25"/>
        <v>-49638885.144346491</v>
      </c>
      <c r="S121" s="979">
        <f t="shared" si="25"/>
        <v>-49638885.144346491</v>
      </c>
      <c r="T121" s="979">
        <f t="shared" si="25"/>
        <v>-49638885.144346491</v>
      </c>
      <c r="U121" s="979">
        <f t="shared" si="25"/>
        <v>-49638885.144346491</v>
      </c>
      <c r="V121" s="979">
        <f t="shared" si="25"/>
        <v>-49638885.144346498</v>
      </c>
      <c r="W121" s="979">
        <f t="shared" si="25"/>
        <v>-49638885.144346491</v>
      </c>
      <c r="X121" s="979">
        <f t="shared" si="25"/>
        <v>-49638885.144346498</v>
      </c>
      <c r="Y121" s="979">
        <f t="shared" si="25"/>
        <v>-49638885.144346491</v>
      </c>
      <c r="Z121" s="979">
        <f t="shared" si="25"/>
        <v>-49638885.144346498</v>
      </c>
      <c r="AA121" s="979">
        <f t="shared" si="25"/>
        <v>-49638885.144346491</v>
      </c>
      <c r="AB121" s="979">
        <f t="shared" si="25"/>
        <v>-49638885.144346491</v>
      </c>
      <c r="AC121" s="979">
        <f t="shared" si="25"/>
        <v>-49638885.144346491</v>
      </c>
      <c r="AD121" s="979">
        <f t="shared" si="25"/>
        <v>-49638885.144346498</v>
      </c>
      <c r="AE121" s="979">
        <f t="shared" si="25"/>
        <v>-49638885.144346491</v>
      </c>
      <c r="AF121" s="979">
        <f t="shared" si="25"/>
        <v>-49638885.144346491</v>
      </c>
      <c r="AG121" s="979">
        <f t="shared" si="25"/>
        <v>-49638885.144346491</v>
      </c>
      <c r="AH121" s="979">
        <f t="shared" si="25"/>
        <v>-49638885.144346491</v>
      </c>
      <c r="AI121" s="979">
        <f t="shared" si="25"/>
        <v>-49638885.144346491</v>
      </c>
      <c r="AJ121" s="979">
        <f t="shared" si="25"/>
        <v>-49638885.144346491</v>
      </c>
      <c r="AK121" s="979">
        <f t="shared" si="25"/>
        <v>-49638885.144346491</v>
      </c>
      <c r="AL121" s="979">
        <f t="shared" si="25"/>
        <v>-49638885.144346498</v>
      </c>
      <c r="AM121" s="979">
        <f t="shared" si="25"/>
        <v>-49638885.144346491</v>
      </c>
      <c r="AN121" s="979">
        <f t="shared" si="25"/>
        <v>-49638885.144346491</v>
      </c>
      <c r="AO121" s="979">
        <f t="shared" si="25"/>
        <v>-49638885.144346491</v>
      </c>
      <c r="AP121" s="979">
        <f t="shared" si="25"/>
        <v>-49638885.144346491</v>
      </c>
      <c r="AQ121" s="979">
        <f t="shared" si="25"/>
        <v>-49638885.144346491</v>
      </c>
      <c r="AR121" s="979">
        <f t="shared" si="25"/>
        <v>-49638885.144346491</v>
      </c>
      <c r="AS121" s="979">
        <f t="shared" si="25"/>
        <v>-49638885.144346498</v>
      </c>
      <c r="AT121" s="979">
        <f t="shared" si="25"/>
        <v>-49638885.144346491</v>
      </c>
      <c r="AU121" s="979">
        <f t="shared" si="25"/>
        <v>-49638885.144346491</v>
      </c>
      <c r="AV121" s="979">
        <f t="shared" si="25"/>
        <v>-49638885.144346498</v>
      </c>
      <c r="AW121" s="979">
        <f t="shared" si="25"/>
        <v>-49638885.144346491</v>
      </c>
      <c r="AX121" s="979">
        <f t="shared" si="25"/>
        <v>-299638885.14434648</v>
      </c>
      <c r="AY121" s="979">
        <f t="shared" si="25"/>
        <v>0</v>
      </c>
      <c r="AZ121" s="979">
        <f t="shared" si="25"/>
        <v>0</v>
      </c>
      <c r="BA121" s="979">
        <f t="shared" si="25"/>
        <v>0</v>
      </c>
      <c r="BB121" s="979">
        <f t="shared" si="25"/>
        <v>0</v>
      </c>
      <c r="BC121" s="979">
        <f t="shared" si="25"/>
        <v>0</v>
      </c>
      <c r="BD121" s="979">
        <f t="shared" si="25"/>
        <v>0</v>
      </c>
      <c r="BE121" s="979">
        <f t="shared" si="25"/>
        <v>0</v>
      </c>
      <c r="BF121" s="979">
        <f t="shared" si="25"/>
        <v>0</v>
      </c>
      <c r="BG121" s="979">
        <f t="shared" si="25"/>
        <v>0</v>
      </c>
      <c r="BH121" s="979">
        <f t="shared" si="25"/>
        <v>0</v>
      </c>
      <c r="BI121" s="979">
        <f t="shared" si="25"/>
        <v>0</v>
      </c>
      <c r="BJ121" s="979">
        <f t="shared" si="25"/>
        <v>0</v>
      </c>
      <c r="BK121" s="977">
        <f t="shared" si="15"/>
        <v>-2632666486.9286318</v>
      </c>
      <c r="BL121" s="777"/>
      <c r="BM121" s="777"/>
      <c r="BN121" s="777"/>
      <c r="BO121" s="777"/>
      <c r="BP121" s="777"/>
      <c r="BQ121" s="777"/>
    </row>
    <row r="122" spans="1:69" ht="15.6" x14ac:dyDescent="0.3">
      <c r="A122" s="828" t="s">
        <v>882</v>
      </c>
      <c r="B122" s="777"/>
      <c r="C122" s="978">
        <f>+'Loans '!DG139</f>
        <v>0</v>
      </c>
      <c r="D122" s="978">
        <f>+'Loans '!DH139</f>
        <v>0</v>
      </c>
      <c r="E122" s="978">
        <f>+'Loans '!DI139</f>
        <v>0</v>
      </c>
      <c r="F122" s="978">
        <f>+'Loans '!DJ139</f>
        <v>0</v>
      </c>
      <c r="G122" s="978">
        <f>+'Loans '!DK139</f>
        <v>0</v>
      </c>
      <c r="H122" s="978">
        <f>+'Loans '!DL139</f>
        <v>0</v>
      </c>
      <c r="I122" s="978">
        <f>+'Loans '!DM139</f>
        <v>0</v>
      </c>
      <c r="J122" s="978">
        <f>+'Loans '!DN139</f>
        <v>0</v>
      </c>
      <c r="K122" s="978">
        <f>+'Loans '!DO139</f>
        <v>0</v>
      </c>
      <c r="L122" s="978">
        <f>+'Loans '!DP139</f>
        <v>0</v>
      </c>
      <c r="M122" s="978">
        <f>+'Loans '!DQ139</f>
        <v>0</v>
      </c>
      <c r="N122" s="978">
        <f>+'Loans '!DR139</f>
        <v>0</v>
      </c>
      <c r="O122" s="978">
        <f>+'Loans '!DS139</f>
        <v>0</v>
      </c>
      <c r="P122" s="978">
        <f>+'Loans '!DT139</f>
        <v>0</v>
      </c>
      <c r="Q122" s="978">
        <f>+'Loans '!DU139</f>
        <v>0</v>
      </c>
      <c r="R122" s="978">
        <f>+'Loans '!DV139</f>
        <v>0</v>
      </c>
      <c r="S122" s="978">
        <f>+'Loans '!DW139</f>
        <v>0</v>
      </c>
      <c r="T122" s="978">
        <f>+'Loans '!DX139</f>
        <v>0</v>
      </c>
      <c r="U122" s="978">
        <f>+'Loans '!DY139</f>
        <v>0</v>
      </c>
      <c r="V122" s="978">
        <f>+'Loans '!DZ139</f>
        <v>0</v>
      </c>
      <c r="W122" s="978">
        <f>+'Loans '!EA139</f>
        <v>0</v>
      </c>
      <c r="X122" s="978">
        <f>+'Loans '!EB139</f>
        <v>0</v>
      </c>
      <c r="Y122" s="978">
        <f>+'Loans '!EC139</f>
        <v>0</v>
      </c>
      <c r="Z122" s="978">
        <f>+'Loans '!ED139</f>
        <v>0</v>
      </c>
      <c r="AA122" s="978">
        <f>+'Loans '!EE139</f>
        <v>0</v>
      </c>
      <c r="AB122" s="978">
        <f>+'Loans '!EF139</f>
        <v>0</v>
      </c>
      <c r="AC122" s="978">
        <f>+'Loans '!EG139</f>
        <v>0</v>
      </c>
      <c r="AD122" s="978">
        <f>+'Loans '!EH139</f>
        <v>0</v>
      </c>
      <c r="AE122" s="978">
        <f>+'Loans '!EI139</f>
        <v>0</v>
      </c>
      <c r="AF122" s="978">
        <f>+'Loans '!EJ139</f>
        <v>0</v>
      </c>
      <c r="AG122" s="978">
        <f>+'Loans '!EK139</f>
        <v>0</v>
      </c>
      <c r="AH122" s="978">
        <f>+'Loans '!EL139</f>
        <v>0</v>
      </c>
      <c r="AI122" s="978">
        <f>+'Loans '!EM139</f>
        <v>0</v>
      </c>
      <c r="AJ122" s="978">
        <f>+'Loans '!EN139</f>
        <v>0</v>
      </c>
      <c r="AK122" s="978">
        <f>+'Loans '!EO139</f>
        <v>0</v>
      </c>
      <c r="AL122" s="978">
        <f>+'Loans '!EP139</f>
        <v>0</v>
      </c>
      <c r="AM122" s="978">
        <f>+'Loans '!EQ139</f>
        <v>0</v>
      </c>
      <c r="AN122" s="978">
        <f>+'Loans '!ER139</f>
        <v>0</v>
      </c>
      <c r="AO122" s="978">
        <f>+'Loans '!ES139</f>
        <v>0</v>
      </c>
      <c r="AP122" s="978">
        <f>+'Loans '!ET139</f>
        <v>0</v>
      </c>
      <c r="AQ122" s="978">
        <f>+'Loans '!EU139</f>
        <v>0</v>
      </c>
      <c r="AR122" s="978">
        <f>+'Loans '!EV139</f>
        <v>0</v>
      </c>
      <c r="AS122" s="978">
        <f>+'Loans '!EW139</f>
        <v>0</v>
      </c>
      <c r="AT122" s="978">
        <f>+'Loans '!EX139</f>
        <v>0</v>
      </c>
      <c r="AU122" s="978">
        <f>+'Loans '!EY139</f>
        <v>0</v>
      </c>
      <c r="AV122" s="978">
        <f>+'Loans '!EZ139</f>
        <v>0</v>
      </c>
      <c r="AW122" s="978">
        <f>+'Loans '!FA139</f>
        <v>0</v>
      </c>
      <c r="AX122" s="978">
        <f>+'Loans '!FB139</f>
        <v>0</v>
      </c>
      <c r="AY122" s="978">
        <f>+'Loans '!FC139</f>
        <v>0</v>
      </c>
      <c r="AZ122" s="978">
        <f>+'Loans '!FD139</f>
        <v>0</v>
      </c>
      <c r="BA122" s="978">
        <f>+'Loans '!FE139</f>
        <v>0</v>
      </c>
      <c r="BB122" s="978">
        <f>+'Loans '!FF139</f>
        <v>0</v>
      </c>
      <c r="BC122" s="978">
        <f>+'Loans '!FG139</f>
        <v>0</v>
      </c>
      <c r="BD122" s="978">
        <f>+'Loans '!FH139</f>
        <v>0</v>
      </c>
      <c r="BE122" s="978">
        <f>+'Loans '!FI139</f>
        <v>0</v>
      </c>
      <c r="BF122" s="978">
        <f>+'Loans '!FJ139</f>
        <v>0</v>
      </c>
      <c r="BG122" s="978">
        <f>+'Loans '!FK139</f>
        <v>0</v>
      </c>
      <c r="BH122" s="978">
        <f>+'Loans '!FL139</f>
        <v>0</v>
      </c>
      <c r="BI122" s="978">
        <f>+'Loans '!FM139</f>
        <v>0</v>
      </c>
      <c r="BJ122" s="978">
        <f>+'Loans '!FN139</f>
        <v>0</v>
      </c>
      <c r="BK122" s="977">
        <f t="shared" si="15"/>
        <v>0</v>
      </c>
      <c r="BL122" s="777"/>
      <c r="BM122" s="777"/>
      <c r="BN122" s="777"/>
      <c r="BO122" s="777"/>
      <c r="BP122" s="777"/>
      <c r="BQ122" s="777"/>
    </row>
    <row r="123" spans="1:69" ht="15.6" x14ac:dyDescent="0.3">
      <c r="A123" s="828" t="s">
        <v>883</v>
      </c>
      <c r="B123" s="777"/>
      <c r="C123" s="978">
        <f>+'Loans '!DG142</f>
        <v>16513885.144346494</v>
      </c>
      <c r="D123" s="978">
        <f>+'Loans '!DH142</f>
        <v>16857924.418187048</v>
      </c>
      <c r="E123" s="978">
        <f>+'Loans '!DI142</f>
        <v>17209131.176899277</v>
      </c>
      <c r="F123" s="978">
        <f>+'Loans '!DJ142</f>
        <v>17567654.74308468</v>
      </c>
      <c r="G123" s="978">
        <f>+'Loans '!DK142</f>
        <v>17933647.550232276</v>
      </c>
      <c r="H123" s="978">
        <f>+'Loans '!DL142</f>
        <v>18307265.207528785</v>
      </c>
      <c r="I123" s="978">
        <f>+'Loans '!DM142</f>
        <v>18688666.566018965</v>
      </c>
      <c r="J123" s="978">
        <f>+'Loans '!DN142</f>
        <v>19078013.786144361</v>
      </c>
      <c r="K123" s="978">
        <f>+'Loans '!DO142</f>
        <v>19475472.406689037</v>
      </c>
      <c r="L123" s="978">
        <f>+'Loans '!DP142</f>
        <v>19881211.415161725</v>
      </c>
      <c r="M123" s="978">
        <f>+'Loans '!DQ142</f>
        <v>20295403.319644261</v>
      </c>
      <c r="N123" s="978">
        <f>+'Loans '!DR142</f>
        <v>20718224.222136851</v>
      </c>
      <c r="O123" s="978">
        <f>+'Loans '!DS142</f>
        <v>21149853.893431365</v>
      </c>
      <c r="P123" s="978">
        <f>+'Loans '!DT142</f>
        <v>21590475.849544521</v>
      </c>
      <c r="Q123" s="978">
        <f>+'Loans '!DU142</f>
        <v>22040277.429743364</v>
      </c>
      <c r="R123" s="978">
        <f>+'Loans '!DV142</f>
        <v>22499449.876196355</v>
      </c>
      <c r="S123" s="978">
        <f>+'Loans '!DW142</f>
        <v>22968188.415283773</v>
      </c>
      <c r="T123" s="978">
        <f>+'Loans '!DX142</f>
        <v>23446692.340602182</v>
      </c>
      <c r="U123" s="978">
        <f>+'Loans '!DY142</f>
        <v>23935165.097698066</v>
      </c>
      <c r="V123" s="978">
        <f>+'Loans '!DZ142</f>
        <v>24433814.370566778</v>
      </c>
      <c r="W123" s="978">
        <f>+'Loans '!EA142</f>
        <v>24942852.169953577</v>
      </c>
      <c r="X123" s="978">
        <f>+'Loans '!EB142</f>
        <v>25462494.923494283</v>
      </c>
      <c r="Y123" s="978">
        <f>+'Loans '!EC142</f>
        <v>25992963.56773375</v>
      </c>
      <c r="Z123" s="978">
        <f>+'Loans '!ED142</f>
        <v>26534483.642061535</v>
      </c>
      <c r="AA123" s="978">
        <f>+'Loans '!EE142</f>
        <v>27087285.384604484</v>
      </c>
      <c r="AB123" s="978">
        <f>+'Loans '!EF142</f>
        <v>27651603.830117077</v>
      </c>
      <c r="AC123" s="978">
        <f>+'Loans '!EG142</f>
        <v>28227678.909911178</v>
      </c>
      <c r="AD123" s="978">
        <f>+'Loans '!EH142</f>
        <v>28815755.553867668</v>
      </c>
      <c r="AE123" s="978">
        <f>+'Loans '!EI142</f>
        <v>29416083.79457324</v>
      </c>
      <c r="AF123" s="978">
        <f>+'Loans '!EJ142</f>
        <v>30028918.873626851</v>
      </c>
      <c r="AG123" s="978">
        <f>+'Loans '!EK142</f>
        <v>30654521.35016074</v>
      </c>
      <c r="AH123" s="978">
        <f>+'Loans '!EL142</f>
        <v>31293157.211622421</v>
      </c>
      <c r="AI123" s="978">
        <f>+'Loans '!EM142</f>
        <v>31945097.986864559</v>
      </c>
      <c r="AJ123" s="978">
        <f>+'Loans '!EN142</f>
        <v>32610620.8615909</v>
      </c>
      <c r="AK123" s="978">
        <f>+'Loans '!EO142</f>
        <v>33290008.796207376</v>
      </c>
      <c r="AL123" s="978">
        <f>+'Loans '!EP142</f>
        <v>33983550.646128371</v>
      </c>
      <c r="AM123" s="978">
        <f>+'Loans '!EQ142</f>
        <v>34691541.284589373</v>
      </c>
      <c r="AN123" s="978">
        <f>+'Loans '!ER142</f>
        <v>35414281.728018321</v>
      </c>
      <c r="AO123" s="978">
        <f>+'Loans '!ES142</f>
        <v>36152079.2640187</v>
      </c>
      <c r="AP123" s="978">
        <f>+'Loans '!ET142</f>
        <v>36905247.582019091</v>
      </c>
      <c r="AQ123" s="978">
        <f>+'Loans '!EU142</f>
        <v>37674106.906644486</v>
      </c>
      <c r="AR123" s="978">
        <f>+'Loans '!EV142</f>
        <v>38458984.133866251</v>
      </c>
      <c r="AS123" s="978">
        <f>+'Loans '!EW142</f>
        <v>39260212.969988465</v>
      </c>
      <c r="AT123" s="978">
        <f>+'Loans '!EX142</f>
        <v>40078134.073529884</v>
      </c>
      <c r="AU123" s="978">
        <f>+'Loans '!EY142</f>
        <v>40913095.200061761</v>
      </c>
      <c r="AV123" s="978">
        <f>+'Loans '!EZ142</f>
        <v>41765451.350063048</v>
      </c>
      <c r="AW123" s="978">
        <f>+'Loans '!FA142</f>
        <v>42635564.919856027</v>
      </c>
      <c r="AX123" s="978">
        <f>+'Loans '!FB142</f>
        <v>43523805.855686359</v>
      </c>
      <c r="AY123" s="978">
        <f>+'Loans '!FC142</f>
        <v>0</v>
      </c>
      <c r="AZ123" s="978">
        <f>+'Loans '!FD142</f>
        <v>0</v>
      </c>
      <c r="BA123" s="978">
        <f>+'Loans '!FE142</f>
        <v>0</v>
      </c>
      <c r="BB123" s="978">
        <f>+'Loans '!FF142</f>
        <v>0</v>
      </c>
      <c r="BC123" s="978">
        <f>+'Loans '!FG142</f>
        <v>0</v>
      </c>
      <c r="BD123" s="978">
        <f>+'Loans '!FH142</f>
        <v>0</v>
      </c>
      <c r="BE123" s="978">
        <f>+'Loans '!FI142</f>
        <v>0</v>
      </c>
      <c r="BF123" s="978">
        <f>+'Loans '!FJ142</f>
        <v>0</v>
      </c>
      <c r="BG123" s="978">
        <f>+'Loans '!FK142</f>
        <v>0</v>
      </c>
      <c r="BH123" s="978">
        <f>+'Loans '!FL142</f>
        <v>0</v>
      </c>
      <c r="BI123" s="978">
        <f>+'Loans '!FM142</f>
        <v>0</v>
      </c>
      <c r="BJ123" s="978">
        <f>+'Loans '!FN142</f>
        <v>0</v>
      </c>
      <c r="BK123" s="977">
        <f t="shared" si="15"/>
        <v>1340000000.0000002</v>
      </c>
      <c r="BL123" s="777"/>
      <c r="BM123" s="777"/>
      <c r="BN123" s="777"/>
      <c r="BO123" s="777"/>
      <c r="BP123" s="777"/>
      <c r="BQ123" s="777"/>
    </row>
    <row r="124" spans="1:69" ht="15.6" x14ac:dyDescent="0.3">
      <c r="A124" s="828" t="s">
        <v>884</v>
      </c>
      <c r="B124" s="777"/>
      <c r="C124" s="978">
        <f>+'Loans '!DG144</f>
        <v>0</v>
      </c>
      <c r="D124" s="978">
        <f>+'Loans '!DH144</f>
        <v>0</v>
      </c>
      <c r="E124" s="978">
        <f>+'Loans '!DI144</f>
        <v>0</v>
      </c>
      <c r="F124" s="978">
        <f>+'Loans '!DJ144</f>
        <v>0</v>
      </c>
      <c r="G124" s="978">
        <f>+'Loans '!DK144</f>
        <v>0</v>
      </c>
      <c r="H124" s="978">
        <f>+'Loans '!DL144</f>
        <v>0</v>
      </c>
      <c r="I124" s="978">
        <f>+'Loans '!DM144</f>
        <v>0</v>
      </c>
      <c r="J124" s="978">
        <f>+'Loans '!DN144</f>
        <v>0</v>
      </c>
      <c r="K124" s="978">
        <f>+'Loans '!DO144</f>
        <v>0</v>
      </c>
      <c r="L124" s="978">
        <f>+'Loans '!DP144</f>
        <v>0</v>
      </c>
      <c r="M124" s="978">
        <f>+'Loans '!DQ144</f>
        <v>0</v>
      </c>
      <c r="N124" s="978">
        <f>+'Loans '!DR144</f>
        <v>0</v>
      </c>
      <c r="O124" s="978">
        <f>+'Loans '!DS144</f>
        <v>0</v>
      </c>
      <c r="P124" s="978">
        <f>+'Loans '!DT144</f>
        <v>0</v>
      </c>
      <c r="Q124" s="978">
        <f>+'Loans '!DU144</f>
        <v>0</v>
      </c>
      <c r="R124" s="978">
        <f>+'Loans '!DV144</f>
        <v>0</v>
      </c>
      <c r="S124" s="978">
        <f>+'Loans '!DW144</f>
        <v>0</v>
      </c>
      <c r="T124" s="978">
        <f>+'Loans '!DX144</f>
        <v>0</v>
      </c>
      <c r="U124" s="978">
        <f>+'Loans '!DY144</f>
        <v>0</v>
      </c>
      <c r="V124" s="978">
        <f>+'Loans '!DZ144</f>
        <v>0</v>
      </c>
      <c r="W124" s="978">
        <f>+'Loans '!EA144</f>
        <v>0</v>
      </c>
      <c r="X124" s="978">
        <f>+'Loans '!EB144</f>
        <v>0</v>
      </c>
      <c r="Y124" s="978">
        <f>+'Loans '!EC144</f>
        <v>0</v>
      </c>
      <c r="Z124" s="978">
        <f>+'Loans '!ED144</f>
        <v>0</v>
      </c>
      <c r="AA124" s="978">
        <f>+'Loans '!EE144</f>
        <v>0</v>
      </c>
      <c r="AB124" s="978">
        <f>+'Loans '!EF144</f>
        <v>0</v>
      </c>
      <c r="AC124" s="978">
        <f>+'Loans '!EG144</f>
        <v>0</v>
      </c>
      <c r="AD124" s="978">
        <f>+'Loans '!EH144</f>
        <v>0</v>
      </c>
      <c r="AE124" s="978">
        <f>+'Loans '!EI144</f>
        <v>0</v>
      </c>
      <c r="AF124" s="978">
        <f>+'Loans '!EJ144</f>
        <v>0</v>
      </c>
      <c r="AG124" s="978">
        <f>+'Loans '!EK144</f>
        <v>0</v>
      </c>
      <c r="AH124" s="978">
        <f>+'Loans '!EL144</f>
        <v>0</v>
      </c>
      <c r="AI124" s="978">
        <f>+'Loans '!EM144</f>
        <v>0</v>
      </c>
      <c r="AJ124" s="978">
        <f>+'Loans '!EN144</f>
        <v>0</v>
      </c>
      <c r="AK124" s="978">
        <f>+'Loans '!EO144</f>
        <v>0</v>
      </c>
      <c r="AL124" s="978">
        <f>+'Loans '!EP144</f>
        <v>0</v>
      </c>
      <c r="AM124" s="978">
        <f>+'Loans '!EQ144</f>
        <v>0</v>
      </c>
      <c r="AN124" s="978">
        <f>+'Loans '!ER144</f>
        <v>0</v>
      </c>
      <c r="AO124" s="978">
        <f>+'Loans '!ES144</f>
        <v>0</v>
      </c>
      <c r="AP124" s="978">
        <f>+'Loans '!ET144</f>
        <v>0</v>
      </c>
      <c r="AQ124" s="978">
        <f>+'Loans '!EU144</f>
        <v>0</v>
      </c>
      <c r="AR124" s="978">
        <f>+'Loans '!EV144</f>
        <v>0</v>
      </c>
      <c r="AS124" s="978">
        <f>+'Loans '!EW144</f>
        <v>0</v>
      </c>
      <c r="AT124" s="978">
        <f>+'Loans '!EX144</f>
        <v>0</v>
      </c>
      <c r="AU124" s="978">
        <f>+'Loans '!EY144</f>
        <v>0</v>
      </c>
      <c r="AV124" s="978">
        <f>+'Loans '!EZ144</f>
        <v>0</v>
      </c>
      <c r="AW124" s="978">
        <f>+'Loans '!FA144</f>
        <v>0</v>
      </c>
      <c r="AX124" s="978">
        <f>+'Loans '!FB144</f>
        <v>250000000</v>
      </c>
      <c r="AY124" s="978">
        <f>+'Loans '!FC144</f>
        <v>0</v>
      </c>
      <c r="AZ124" s="978">
        <f>+'Loans '!FD144</f>
        <v>0</v>
      </c>
      <c r="BA124" s="978">
        <f>+'Loans '!FE144</f>
        <v>0</v>
      </c>
      <c r="BB124" s="978">
        <f>+'Loans '!FF144</f>
        <v>0</v>
      </c>
      <c r="BC124" s="978">
        <f>+'Loans '!FG144</f>
        <v>0</v>
      </c>
      <c r="BD124" s="978">
        <f>+'Loans '!FH144</f>
        <v>0</v>
      </c>
      <c r="BE124" s="978">
        <f>+'Loans '!FI144</f>
        <v>0</v>
      </c>
      <c r="BF124" s="978">
        <f>+'Loans '!FJ144</f>
        <v>0</v>
      </c>
      <c r="BG124" s="978">
        <f>+'Loans '!FK144</f>
        <v>0</v>
      </c>
      <c r="BH124" s="978">
        <f>+'Loans '!FL144</f>
        <v>0</v>
      </c>
      <c r="BI124" s="978">
        <f>+'Loans '!FM144</f>
        <v>0</v>
      </c>
      <c r="BJ124" s="978">
        <f>+'Loans '!FN144</f>
        <v>0</v>
      </c>
      <c r="BK124" s="977">
        <f t="shared" si="15"/>
        <v>250000000</v>
      </c>
      <c r="BL124" s="777"/>
      <c r="BM124" s="777"/>
      <c r="BN124" s="777"/>
      <c r="BO124" s="777"/>
      <c r="BP124" s="777"/>
      <c r="BQ124" s="777"/>
    </row>
    <row r="125" spans="1:69" ht="15.6" x14ac:dyDescent="0.3">
      <c r="A125" s="828" t="s">
        <v>885</v>
      </c>
      <c r="B125" s="777"/>
      <c r="C125" s="978">
        <f>+'Loans '!DG143</f>
        <v>33125000</v>
      </c>
      <c r="D125" s="978">
        <f>+'Loans '!DH143</f>
        <v>32780960.726159446</v>
      </c>
      <c r="E125" s="978">
        <f>+'Loans '!DI143</f>
        <v>32429753.967447214</v>
      </c>
      <c r="F125" s="978">
        <f>+'Loans '!DJ143</f>
        <v>32071230.401261814</v>
      </c>
      <c r="G125" s="978">
        <f>+'Loans '!DK143</f>
        <v>31705237.594114218</v>
      </c>
      <c r="H125" s="978">
        <f>+'Loans '!DL143</f>
        <v>31331619.936817709</v>
      </c>
      <c r="I125" s="978">
        <f>+'Loans '!DM143</f>
        <v>30950218.578327522</v>
      </c>
      <c r="J125" s="978">
        <f>+'Loans '!DN143</f>
        <v>30560871.358202137</v>
      </c>
      <c r="K125" s="978">
        <f>+'Loans '!DO143</f>
        <v>30163412.737657458</v>
      </c>
      <c r="L125" s="978">
        <f>+'Loans '!DP143</f>
        <v>29757673.729184777</v>
      </c>
      <c r="M125" s="978">
        <f>+'Loans '!DQ143</f>
        <v>29343481.824702233</v>
      </c>
      <c r="N125" s="978">
        <f>+'Loans '!DR143</f>
        <v>28920660.922209643</v>
      </c>
      <c r="O125" s="978">
        <f>+'Loans '!DS143</f>
        <v>28489031.250915129</v>
      </c>
      <c r="P125" s="978">
        <f>+'Loans '!DT143</f>
        <v>28048409.294801973</v>
      </c>
      <c r="Q125" s="978">
        <f>+'Loans '!DU143</f>
        <v>27598607.71460313</v>
      </c>
      <c r="R125" s="978">
        <f>+'Loans '!DV143</f>
        <v>27139435.26815014</v>
      </c>
      <c r="S125" s="978">
        <f>+'Loans '!DW143</f>
        <v>26670696.729062721</v>
      </c>
      <c r="T125" s="978">
        <f>+'Loans '!DX143</f>
        <v>26192192.803744305</v>
      </c>
      <c r="U125" s="978">
        <f>+'Loans '!DY143</f>
        <v>25703720.04664842</v>
      </c>
      <c r="V125" s="978">
        <f>+'Loans '!DZ143</f>
        <v>25205070.77377972</v>
      </c>
      <c r="W125" s="978">
        <f>+'Loans '!EA143</f>
        <v>24696032.97439291</v>
      </c>
      <c r="X125" s="978">
        <f>+'Loans '!EB143</f>
        <v>24176390.220852215</v>
      </c>
      <c r="Y125" s="978">
        <f>+'Loans '!EC143</f>
        <v>23645921.576612744</v>
      </c>
      <c r="Z125" s="978">
        <f>+'Loans '!ED143</f>
        <v>23104401.502284963</v>
      </c>
      <c r="AA125" s="978">
        <f>+'Loans '!EE143</f>
        <v>22551599.75974201</v>
      </c>
      <c r="AB125" s="978">
        <f>+'Loans '!EF143</f>
        <v>21987281.314229414</v>
      </c>
      <c r="AC125" s="978">
        <f>+'Loans '!EG143</f>
        <v>21411206.234435312</v>
      </c>
      <c r="AD125" s="978">
        <f>+'Loans '!EH143</f>
        <v>20823129.59047883</v>
      </c>
      <c r="AE125" s="978">
        <f>+'Loans '!EI143</f>
        <v>20222801.349773251</v>
      </c>
      <c r="AF125" s="978">
        <f>+'Loans '!EJ143</f>
        <v>19609966.270719644</v>
      </c>
      <c r="AG125" s="978">
        <f>+'Loans '!EK143</f>
        <v>18984363.79418575</v>
      </c>
      <c r="AH125" s="978">
        <f>+'Loans '!EL143</f>
        <v>18345727.932724066</v>
      </c>
      <c r="AI125" s="978">
        <f>+'Loans '!EM143</f>
        <v>17693787.157481931</v>
      </c>
      <c r="AJ125" s="978">
        <f>+'Loans '!EN143</f>
        <v>17028264.282755587</v>
      </c>
      <c r="AK125" s="978">
        <f>+'Loans '!EO143</f>
        <v>16348876.348139115</v>
      </c>
      <c r="AL125" s="978">
        <f>+'Loans '!EP143</f>
        <v>15655334.498218127</v>
      </c>
      <c r="AM125" s="978">
        <f>+'Loans '!EQ143</f>
        <v>14947343.85975712</v>
      </c>
      <c r="AN125" s="978">
        <f>+'Loans '!ER143</f>
        <v>14224603.416328173</v>
      </c>
      <c r="AO125" s="978">
        <f>+'Loans '!ES143</f>
        <v>13486805.880327793</v>
      </c>
      <c r="AP125" s="978">
        <f>+'Loans '!ET143</f>
        <v>12733637.562327404</v>
      </c>
      <c r="AQ125" s="978">
        <f>+'Loans '!EU143</f>
        <v>11964778.237702006</v>
      </c>
      <c r="AR125" s="978">
        <f>+'Loans '!EV143</f>
        <v>11179901.010480244</v>
      </c>
      <c r="AS125" s="978">
        <f>+'Loans '!EW143</f>
        <v>10378672.174358033</v>
      </c>
      <c r="AT125" s="978">
        <f>+'Loans '!EX143</f>
        <v>9560751.0708166063</v>
      </c>
      <c r="AU125" s="978">
        <f>+'Loans '!EY143</f>
        <v>8725789.9442847315</v>
      </c>
      <c r="AV125" s="978">
        <f>+'Loans '!EZ143</f>
        <v>7873433.7942834469</v>
      </c>
      <c r="AW125" s="978">
        <f>+'Loans '!FA143</f>
        <v>7003320.2244904656</v>
      </c>
      <c r="AX125" s="978">
        <f>+'Loans '!FB143</f>
        <v>6115079.2886601323</v>
      </c>
      <c r="AY125" s="978">
        <f>+'Loans '!FC143</f>
        <v>0</v>
      </c>
      <c r="AZ125" s="978">
        <f>+'Loans '!FD143</f>
        <v>0</v>
      </c>
      <c r="BA125" s="978">
        <f>+'Loans '!FE143</f>
        <v>0</v>
      </c>
      <c r="BB125" s="978">
        <f>+'Loans '!FF143</f>
        <v>0</v>
      </c>
      <c r="BC125" s="978">
        <f>+'Loans '!FG143</f>
        <v>0</v>
      </c>
      <c r="BD125" s="978">
        <f>+'Loans '!FH143</f>
        <v>0</v>
      </c>
      <c r="BE125" s="978">
        <f>+'Loans '!FI143</f>
        <v>0</v>
      </c>
      <c r="BF125" s="978">
        <f>+'Loans '!FJ143</f>
        <v>0</v>
      </c>
      <c r="BG125" s="978">
        <f>+'Loans '!FK143</f>
        <v>0</v>
      </c>
      <c r="BH125" s="978">
        <f>+'Loans '!FL143</f>
        <v>0</v>
      </c>
      <c r="BI125" s="978">
        <f>+'Loans '!FM143</f>
        <v>0</v>
      </c>
      <c r="BJ125" s="978">
        <f>+'Loans '!FN143</f>
        <v>0</v>
      </c>
      <c r="BK125" s="977">
        <f t="shared" si="15"/>
        <v>1042666486.9286319</v>
      </c>
      <c r="BL125" s="777"/>
      <c r="BM125" s="777"/>
      <c r="BN125" s="777"/>
      <c r="BO125" s="777"/>
      <c r="BP125" s="777"/>
      <c r="BQ125" s="777"/>
    </row>
    <row r="126" spans="1:69" ht="16.2" thickBot="1" x14ac:dyDescent="0.35">
      <c r="A126" s="828"/>
      <c r="B126" s="777"/>
      <c r="C126" s="978"/>
      <c r="D126" s="978"/>
      <c r="E126" s="978"/>
      <c r="F126" s="978"/>
      <c r="G126" s="978"/>
      <c r="H126" s="978"/>
      <c r="I126" s="978"/>
      <c r="J126" s="978"/>
      <c r="K126" s="978"/>
      <c r="L126" s="978"/>
      <c r="M126" s="978"/>
      <c r="N126" s="978"/>
      <c r="O126" s="978"/>
      <c r="P126" s="978"/>
      <c r="Q126" s="978"/>
      <c r="R126" s="978"/>
      <c r="S126" s="978"/>
      <c r="T126" s="978"/>
      <c r="U126" s="978"/>
      <c r="V126" s="978"/>
      <c r="W126" s="978"/>
      <c r="X126" s="978"/>
      <c r="Y126" s="978"/>
      <c r="Z126" s="978"/>
      <c r="AA126" s="978"/>
      <c r="AB126" s="978"/>
      <c r="AC126" s="978"/>
      <c r="AD126" s="978"/>
      <c r="AE126" s="978"/>
      <c r="AF126" s="978"/>
      <c r="AG126" s="978"/>
      <c r="AH126" s="978"/>
      <c r="AI126" s="978"/>
      <c r="AJ126" s="978"/>
      <c r="AK126" s="978"/>
      <c r="AL126" s="978"/>
      <c r="AM126" s="978"/>
      <c r="AN126" s="978"/>
      <c r="AO126" s="978"/>
      <c r="AP126" s="978"/>
      <c r="AQ126" s="978"/>
      <c r="AR126" s="978"/>
      <c r="AS126" s="978"/>
      <c r="AT126" s="978"/>
      <c r="AU126" s="978"/>
      <c r="AV126" s="978"/>
      <c r="AW126" s="978"/>
      <c r="AX126" s="978"/>
      <c r="AY126" s="978"/>
      <c r="AZ126" s="978"/>
      <c r="BA126" s="978"/>
      <c r="BB126" s="978"/>
      <c r="BC126" s="978"/>
      <c r="BD126" s="978"/>
      <c r="BE126" s="978"/>
      <c r="BF126" s="978"/>
      <c r="BG126" s="978"/>
      <c r="BH126" s="978"/>
      <c r="BI126" s="978"/>
      <c r="BJ126" s="978"/>
      <c r="BK126" s="977">
        <f t="shared" si="15"/>
        <v>0</v>
      </c>
      <c r="BL126" s="777"/>
      <c r="BM126" s="777"/>
      <c r="BN126" s="777"/>
      <c r="BO126" s="777"/>
      <c r="BP126" s="777"/>
      <c r="BQ126" s="777"/>
    </row>
    <row r="127" spans="1:69" ht="16.2" thickBot="1" x14ac:dyDescent="0.35">
      <c r="A127" s="1099" t="s">
        <v>890</v>
      </c>
      <c r="B127" s="777"/>
      <c r="C127" s="979">
        <f>C128-C129-C130-C131</f>
        <v>0</v>
      </c>
      <c r="D127" s="979">
        <f t="shared" ref="D127:BJ127" si="26">D128-D129-D130-D131</f>
        <v>0</v>
      </c>
      <c r="E127" s="979">
        <f t="shared" si="26"/>
        <v>0</v>
      </c>
      <c r="F127" s="979">
        <f t="shared" si="26"/>
        <v>0</v>
      </c>
      <c r="G127" s="979">
        <f t="shared" si="26"/>
        <v>0</v>
      </c>
      <c r="H127" s="979">
        <f t="shared" si="26"/>
        <v>0</v>
      </c>
      <c r="I127" s="979">
        <f t="shared" si="26"/>
        <v>0</v>
      </c>
      <c r="J127" s="979">
        <f t="shared" si="26"/>
        <v>0</v>
      </c>
      <c r="K127" s="979">
        <f t="shared" si="26"/>
        <v>3000000000</v>
      </c>
      <c r="L127" s="979">
        <f t="shared" si="26"/>
        <v>-48755250.854433604</v>
      </c>
      <c r="M127" s="979">
        <f t="shared" si="26"/>
        <v>-50381636.965009406</v>
      </c>
      <c r="N127" s="979">
        <f t="shared" si="26"/>
        <v>-50976155.891710177</v>
      </c>
      <c r="O127" s="979">
        <f t="shared" si="26"/>
        <v>-49266599.424410969</v>
      </c>
      <c r="P127" s="979">
        <f t="shared" si="26"/>
        <v>-47597138.6984635</v>
      </c>
      <c r="Q127" s="979">
        <f t="shared" si="26"/>
        <v>-49122669.660596579</v>
      </c>
      <c r="R127" s="979">
        <f t="shared" si="26"/>
        <v>-45581545.328380391</v>
      </c>
      <c r="S127" s="979">
        <f t="shared" si="26"/>
        <v>-45647893.747498386</v>
      </c>
      <c r="T127" s="979">
        <f t="shared" si="26"/>
        <v>-45687423.634387128</v>
      </c>
      <c r="U127" s="979">
        <f t="shared" si="26"/>
        <v>-45039925.714475647</v>
      </c>
      <c r="V127" s="979">
        <f t="shared" si="26"/>
        <v>-46797338.521919027</v>
      </c>
      <c r="W127" s="979">
        <f t="shared" si="26"/>
        <v>-47436030.38348832</v>
      </c>
      <c r="X127" s="979">
        <f t="shared" si="26"/>
        <v>-46698995.476770639</v>
      </c>
      <c r="Y127" s="979">
        <f t="shared" si="26"/>
        <v>-48951379.049631029</v>
      </c>
      <c r="Z127" s="979">
        <f t="shared" si="26"/>
        <v>-47525781.983509444</v>
      </c>
      <c r="AA127" s="979">
        <f t="shared" si="26"/>
        <v>-47251540.517369598</v>
      </c>
      <c r="AB127" s="979">
        <f t="shared" si="26"/>
        <v>-46365973.123015903</v>
      </c>
      <c r="AC127" s="979">
        <f t="shared" si="26"/>
        <v>-46241501.034957729</v>
      </c>
      <c r="AD127" s="979">
        <f t="shared" si="26"/>
        <v>-48090564.71577163</v>
      </c>
      <c r="AE127" s="979">
        <f t="shared" si="26"/>
        <v>-47135179.238763668</v>
      </c>
      <c r="AF127" s="979">
        <f t="shared" si="26"/>
        <v>-48085342.847637936</v>
      </c>
      <c r="AG127" s="979">
        <f t="shared" si="26"/>
        <v>-47449991.764641613</v>
      </c>
      <c r="AH127" s="979">
        <f t="shared" si="26"/>
        <v>-47528364.70964025</v>
      </c>
      <c r="AI127" s="979">
        <f t="shared" si="26"/>
        <v>-46637264.712761313</v>
      </c>
      <c r="AJ127" s="979">
        <f t="shared" si="26"/>
        <v>-46769688.983894899</v>
      </c>
      <c r="AK127" s="979">
        <f t="shared" si="26"/>
        <v>-44535667.346762538</v>
      </c>
      <c r="AL127" s="979">
        <f t="shared" si="26"/>
        <v>-44348503.266494513</v>
      </c>
      <c r="AM127" s="979">
        <f t="shared" si="26"/>
        <v>-45781283.157723308</v>
      </c>
      <c r="AN127" s="979">
        <f t="shared" si="26"/>
        <v>-45934269.799648762</v>
      </c>
      <c r="AO127" s="979">
        <f t="shared" si="26"/>
        <v>-43641557.899766266</v>
      </c>
      <c r="AP127" s="979">
        <f t="shared" si="26"/>
        <v>-44900189.896341592</v>
      </c>
      <c r="AQ127" s="979">
        <f t="shared" si="26"/>
        <v>-45234304.095527753</v>
      </c>
      <c r="AR127" s="979">
        <f t="shared" si="26"/>
        <v>-43735134.49800314</v>
      </c>
      <c r="AS127" s="979">
        <f t="shared" si="26"/>
        <v>-44287796.03919515</v>
      </c>
      <c r="AT127" s="979">
        <f t="shared" si="26"/>
        <v>-44032525.186025441</v>
      </c>
      <c r="AU127" s="979">
        <f t="shared" si="26"/>
        <v>-44721654.983538225</v>
      </c>
      <c r="AV127" s="979">
        <f t="shared" si="26"/>
        <v>-43573510.569918826</v>
      </c>
      <c r="AW127" s="979">
        <f t="shared" si="26"/>
        <v>-43287573.350400835</v>
      </c>
      <c r="AX127" s="979">
        <f t="shared" si="26"/>
        <v>-43339272.86851427</v>
      </c>
      <c r="AY127" s="979">
        <f t="shared" si="26"/>
        <v>-42751975.429107495</v>
      </c>
      <c r="AZ127" s="979">
        <f t="shared" si="26"/>
        <v>-42626576.723277919</v>
      </c>
      <c r="BA127" s="979">
        <f t="shared" si="26"/>
        <v>-42359955.714752138</v>
      </c>
      <c r="BB127" s="979">
        <f t="shared" si="26"/>
        <v>-41499136.184512153</v>
      </c>
      <c r="BC127" s="979">
        <f t="shared" si="26"/>
        <v>-42190991.468218982</v>
      </c>
      <c r="BD127" s="979">
        <f t="shared" si="26"/>
        <v>-42234337.112250134</v>
      </c>
      <c r="BE127" s="979">
        <f t="shared" si="26"/>
        <v>-41437014.286210641</v>
      </c>
      <c r="BF127" s="979">
        <f t="shared" si="26"/>
        <v>-41160009.800908357</v>
      </c>
      <c r="BG127" s="979">
        <f t="shared" si="26"/>
        <v>-41681927.852228343</v>
      </c>
      <c r="BH127" s="979">
        <f t="shared" si="26"/>
        <v>-40469750.129270896</v>
      </c>
      <c r="BI127" s="979">
        <f t="shared" si="26"/>
        <v>-41031352.616033822</v>
      </c>
      <c r="BJ127" s="979">
        <f t="shared" si="26"/>
        <v>-41023609.223916695</v>
      </c>
      <c r="BK127" s="977">
        <f t="shared" si="15"/>
        <v>691158943.51831412</v>
      </c>
      <c r="BL127" s="777"/>
      <c r="BM127" s="777"/>
      <c r="BN127" s="777"/>
      <c r="BO127" s="777"/>
      <c r="BP127" s="777"/>
      <c r="BQ127" s="777"/>
    </row>
    <row r="128" spans="1:69" ht="15.6" x14ac:dyDescent="0.3">
      <c r="A128" s="957" t="s">
        <v>882</v>
      </c>
      <c r="B128" s="777"/>
      <c r="C128" s="978">
        <f>+'Loans '!DG176</f>
        <v>0</v>
      </c>
      <c r="D128" s="978">
        <f>+'Loans '!DH176</f>
        <v>0</v>
      </c>
      <c r="E128" s="978">
        <f>+'Loans '!DI176</f>
        <v>0</v>
      </c>
      <c r="F128" s="978">
        <f>+'Loans '!DJ176</f>
        <v>0</v>
      </c>
      <c r="G128" s="978">
        <f>+'Loans '!DK176</f>
        <v>0</v>
      </c>
      <c r="H128" s="978">
        <f>+'Loans '!DL176</f>
        <v>0</v>
      </c>
      <c r="I128" s="978">
        <f>+'Loans '!DM176</f>
        <v>0</v>
      </c>
      <c r="J128" s="978">
        <f>+'Loans '!DN176</f>
        <v>0</v>
      </c>
      <c r="K128" s="978">
        <f>+'Loans '!DO176</f>
        <v>3000000000</v>
      </c>
      <c r="L128" s="978">
        <f>+'Loans '!DP176</f>
        <v>0</v>
      </c>
      <c r="M128" s="978">
        <f>+'Loans '!DQ176</f>
        <v>0</v>
      </c>
      <c r="N128" s="978">
        <f>+'Loans '!DR176</f>
        <v>0</v>
      </c>
      <c r="O128" s="978">
        <f>+'Loans '!DS176</f>
        <v>0</v>
      </c>
      <c r="P128" s="978">
        <f>+'Loans '!DT176</f>
        <v>0</v>
      </c>
      <c r="Q128" s="978">
        <f>+'Loans '!DU176</f>
        <v>0</v>
      </c>
      <c r="R128" s="978">
        <f>+'Loans '!DV176</f>
        <v>0</v>
      </c>
      <c r="S128" s="978">
        <f>+'Loans '!DW176</f>
        <v>0</v>
      </c>
      <c r="T128" s="978">
        <f>+'Loans '!DX176</f>
        <v>0</v>
      </c>
      <c r="U128" s="978">
        <f>+'Loans '!DY176</f>
        <v>0</v>
      </c>
      <c r="V128" s="978">
        <f>+'Loans '!DZ176</f>
        <v>0</v>
      </c>
      <c r="W128" s="978">
        <f>+'Loans '!EA176</f>
        <v>0</v>
      </c>
      <c r="X128" s="978">
        <f>+'Loans '!EB176</f>
        <v>0</v>
      </c>
      <c r="Y128" s="978">
        <f>+'Loans '!EC176</f>
        <v>0</v>
      </c>
      <c r="Z128" s="978">
        <f>+'Loans '!ED176</f>
        <v>0</v>
      </c>
      <c r="AA128" s="978">
        <f>+'Loans '!EE176</f>
        <v>0</v>
      </c>
      <c r="AB128" s="978">
        <f>+'Loans '!EF176</f>
        <v>0</v>
      </c>
      <c r="AC128" s="978">
        <f>+'Loans '!EG176</f>
        <v>0</v>
      </c>
      <c r="AD128" s="978">
        <f>+'Loans '!EH176</f>
        <v>0</v>
      </c>
      <c r="AE128" s="978">
        <f>+'Loans '!EI176</f>
        <v>0</v>
      </c>
      <c r="AF128" s="978">
        <f>+'Loans '!EJ176</f>
        <v>0</v>
      </c>
      <c r="AG128" s="978">
        <f>+'Loans '!EK176</f>
        <v>0</v>
      </c>
      <c r="AH128" s="978">
        <f>+'Loans '!EL176</f>
        <v>0</v>
      </c>
      <c r="AI128" s="978">
        <f>+'Loans '!EM176</f>
        <v>0</v>
      </c>
      <c r="AJ128" s="978">
        <f>+'Loans '!EN176</f>
        <v>0</v>
      </c>
      <c r="AK128" s="978">
        <f>+'Loans '!EO176</f>
        <v>0</v>
      </c>
      <c r="AL128" s="978">
        <f>+'Loans '!EP176</f>
        <v>0</v>
      </c>
      <c r="AM128" s="978">
        <f>+'Loans '!EQ176</f>
        <v>0</v>
      </c>
      <c r="AN128" s="978">
        <f>+'Loans '!ER176</f>
        <v>0</v>
      </c>
      <c r="AO128" s="978">
        <f>+'Loans '!ES176</f>
        <v>0</v>
      </c>
      <c r="AP128" s="978">
        <f>+'Loans '!ET176</f>
        <v>0</v>
      </c>
      <c r="AQ128" s="978">
        <f>+'Loans '!EU176</f>
        <v>0</v>
      </c>
      <c r="AR128" s="978">
        <f>+'Loans '!EV176</f>
        <v>0</v>
      </c>
      <c r="AS128" s="978">
        <f>+'Loans '!EW176</f>
        <v>0</v>
      </c>
      <c r="AT128" s="978">
        <f>+'Loans '!EX176</f>
        <v>0</v>
      </c>
      <c r="AU128" s="978">
        <f>+'Loans '!EY176</f>
        <v>0</v>
      </c>
      <c r="AV128" s="978">
        <f>+'Loans '!EZ176</f>
        <v>0</v>
      </c>
      <c r="AW128" s="978">
        <f>+'Loans '!FA176</f>
        <v>0</v>
      </c>
      <c r="AX128" s="978">
        <f>+'Loans '!FB176</f>
        <v>0</v>
      </c>
      <c r="AY128" s="978">
        <f>+'Loans '!FC176</f>
        <v>0</v>
      </c>
      <c r="AZ128" s="978">
        <f>+'Loans '!FD176</f>
        <v>0</v>
      </c>
      <c r="BA128" s="978">
        <f>+'Loans '!FE176</f>
        <v>0</v>
      </c>
      <c r="BB128" s="978">
        <f>+'Loans '!FF176</f>
        <v>0</v>
      </c>
      <c r="BC128" s="978">
        <f>+'Loans '!FG176</f>
        <v>0</v>
      </c>
      <c r="BD128" s="978">
        <f>+'Loans '!FH176</f>
        <v>0</v>
      </c>
      <c r="BE128" s="978">
        <f>+'Loans '!FI176</f>
        <v>0</v>
      </c>
      <c r="BF128" s="978">
        <f>+'Loans '!FJ176</f>
        <v>0</v>
      </c>
      <c r="BG128" s="978">
        <f>+'Loans '!FK176</f>
        <v>0</v>
      </c>
      <c r="BH128" s="978">
        <f>+'Loans '!FL176</f>
        <v>0</v>
      </c>
      <c r="BI128" s="978">
        <f>+'Loans '!FM176</f>
        <v>0</v>
      </c>
      <c r="BJ128" s="978">
        <f>+'Loans '!FN176</f>
        <v>0</v>
      </c>
      <c r="BK128" s="977">
        <f t="shared" si="15"/>
        <v>3000000000</v>
      </c>
      <c r="BL128" s="777"/>
      <c r="BM128" s="777"/>
      <c r="BN128" s="777"/>
      <c r="BO128" s="777"/>
      <c r="BP128" s="777"/>
      <c r="BQ128" s="777"/>
    </row>
    <row r="129" spans="1:69" ht="15.6" x14ac:dyDescent="0.3">
      <c r="A129" s="957" t="s">
        <v>883</v>
      </c>
      <c r="B129" s="777"/>
      <c r="C129" s="978">
        <f>+'Loans '!DG178</f>
        <v>0</v>
      </c>
      <c r="D129" s="978">
        <f>+'Loans '!DH178</f>
        <v>0</v>
      </c>
      <c r="E129" s="978">
        <f>+'Loans '!DI178</f>
        <v>0</v>
      </c>
      <c r="F129" s="978">
        <f>+'Loans '!DJ178</f>
        <v>0</v>
      </c>
      <c r="G129" s="978">
        <f>+'Loans '!DK178</f>
        <v>0</v>
      </c>
      <c r="H129" s="978">
        <f>+'Loans '!DL178</f>
        <v>0</v>
      </c>
      <c r="I129" s="978">
        <f>+'Loans '!DM178</f>
        <v>0</v>
      </c>
      <c r="J129" s="978">
        <f>+'Loans '!DN178</f>
        <v>0</v>
      </c>
      <c r="K129" s="978">
        <f>+'Loans '!DO178</f>
        <v>0</v>
      </c>
      <c r="L129" s="978">
        <f>+'Loans '!DP178</f>
        <v>25000000</v>
      </c>
      <c r="M129" s="978">
        <f>+'Loans '!DQ178</f>
        <v>25000000</v>
      </c>
      <c r="N129" s="978">
        <f>+'Loans '!DR178</f>
        <v>25000000</v>
      </c>
      <c r="O129" s="978">
        <f>+'Loans '!DS178</f>
        <v>25000000</v>
      </c>
      <c r="P129" s="978">
        <f>+'Loans '!DT178</f>
        <v>25000000</v>
      </c>
      <c r="Q129" s="978">
        <f>+'Loans '!DU178</f>
        <v>25000000</v>
      </c>
      <c r="R129" s="978">
        <f>+'Loans '!DV178</f>
        <v>25000000</v>
      </c>
      <c r="S129" s="978">
        <f>+'Loans '!DW178</f>
        <v>25000000</v>
      </c>
      <c r="T129" s="978">
        <f>+'Loans '!DX178</f>
        <v>25000000</v>
      </c>
      <c r="U129" s="978">
        <f>+'Loans '!DY178</f>
        <v>25000000</v>
      </c>
      <c r="V129" s="978">
        <f>+'Loans '!DZ178</f>
        <v>25000000</v>
      </c>
      <c r="W129" s="978">
        <f>+'Loans '!EA178</f>
        <v>25000000</v>
      </c>
      <c r="X129" s="978">
        <f>+'Loans '!EB178</f>
        <v>25000000</v>
      </c>
      <c r="Y129" s="978">
        <f>+'Loans '!EC178</f>
        <v>25000000</v>
      </c>
      <c r="Z129" s="978">
        <f>+'Loans '!ED178</f>
        <v>25000000</v>
      </c>
      <c r="AA129" s="978">
        <f>+'Loans '!EE178</f>
        <v>25000000</v>
      </c>
      <c r="AB129" s="978">
        <f>+'Loans '!EF178</f>
        <v>25000000</v>
      </c>
      <c r="AC129" s="978">
        <f>+'Loans '!EG178</f>
        <v>25000000</v>
      </c>
      <c r="AD129" s="978">
        <f>+'Loans '!EH178</f>
        <v>25000000</v>
      </c>
      <c r="AE129" s="978">
        <f>+'Loans '!EI178</f>
        <v>25000000</v>
      </c>
      <c r="AF129" s="978">
        <f>+'Loans '!EJ178</f>
        <v>25000000</v>
      </c>
      <c r="AG129" s="978">
        <f>+'Loans '!EK178</f>
        <v>25000000</v>
      </c>
      <c r="AH129" s="978">
        <f>+'Loans '!EL178</f>
        <v>25000000</v>
      </c>
      <c r="AI129" s="978">
        <f>+'Loans '!EM178</f>
        <v>25000000</v>
      </c>
      <c r="AJ129" s="978">
        <f>+'Loans '!EN178</f>
        <v>25000000</v>
      </c>
      <c r="AK129" s="978">
        <f>+'Loans '!EO178</f>
        <v>25000000</v>
      </c>
      <c r="AL129" s="978">
        <f>+'Loans '!EP178</f>
        <v>25000000</v>
      </c>
      <c r="AM129" s="978">
        <f>+'Loans '!EQ178</f>
        <v>25000000</v>
      </c>
      <c r="AN129" s="978">
        <f>+'Loans '!ER178</f>
        <v>25000000</v>
      </c>
      <c r="AO129" s="978">
        <f>+'Loans '!ES178</f>
        <v>25000000</v>
      </c>
      <c r="AP129" s="978">
        <f>+'Loans '!ET178</f>
        <v>25000000</v>
      </c>
      <c r="AQ129" s="978">
        <f>+'Loans '!EU178</f>
        <v>25000000</v>
      </c>
      <c r="AR129" s="978">
        <f>+'Loans '!EV178</f>
        <v>25000000</v>
      </c>
      <c r="AS129" s="978">
        <f>+'Loans '!EW178</f>
        <v>25000000</v>
      </c>
      <c r="AT129" s="978">
        <f>+'Loans '!EX178</f>
        <v>25000000</v>
      </c>
      <c r="AU129" s="978">
        <f>+'Loans '!EY178</f>
        <v>25000000</v>
      </c>
      <c r="AV129" s="978">
        <f>+'Loans '!EZ178</f>
        <v>25000000</v>
      </c>
      <c r="AW129" s="978">
        <f>+'Loans '!FA178</f>
        <v>25000000</v>
      </c>
      <c r="AX129" s="978">
        <f>+'Loans '!FB178</f>
        <v>25000000</v>
      </c>
      <c r="AY129" s="978">
        <f>+'Loans '!FC178</f>
        <v>25000000</v>
      </c>
      <c r="AZ129" s="978">
        <f>+'Loans '!FD178</f>
        <v>25000000</v>
      </c>
      <c r="BA129" s="978">
        <f>+'Loans '!FE178</f>
        <v>25000000</v>
      </c>
      <c r="BB129" s="978">
        <f>+'Loans '!FF178</f>
        <v>25000000</v>
      </c>
      <c r="BC129" s="978">
        <f>+'Loans '!FG178</f>
        <v>25000000</v>
      </c>
      <c r="BD129" s="978">
        <f>+'Loans '!FH178</f>
        <v>25000000</v>
      </c>
      <c r="BE129" s="978">
        <f>+'Loans '!FI178</f>
        <v>25000000</v>
      </c>
      <c r="BF129" s="978">
        <f>+'Loans '!FJ178</f>
        <v>25000000</v>
      </c>
      <c r="BG129" s="978">
        <f>+'Loans '!FK178</f>
        <v>25000000</v>
      </c>
      <c r="BH129" s="978">
        <f>+'Loans '!FL178</f>
        <v>25000000</v>
      </c>
      <c r="BI129" s="978">
        <f>+'Loans '!FM178</f>
        <v>25000000</v>
      </c>
      <c r="BJ129" s="978">
        <f>+'Loans '!FN178</f>
        <v>25000000</v>
      </c>
      <c r="BK129" s="977">
        <f t="shared" si="15"/>
        <v>1275000000</v>
      </c>
      <c r="BL129" s="777"/>
      <c r="BM129" s="777"/>
      <c r="BN129" s="777"/>
      <c r="BO129" s="777"/>
      <c r="BP129" s="777"/>
      <c r="BQ129" s="777"/>
    </row>
    <row r="130" spans="1:69" ht="15.6" x14ac:dyDescent="0.3">
      <c r="A130" s="957" t="s">
        <v>885</v>
      </c>
      <c r="B130" s="777"/>
      <c r="C130" s="978">
        <f>+'Loans '!DG179</f>
        <v>0</v>
      </c>
      <c r="D130" s="978">
        <f>+'Loans '!DH179</f>
        <v>0</v>
      </c>
      <c r="E130" s="978">
        <f>+'Loans '!DI179</f>
        <v>0</v>
      </c>
      <c r="F130" s="978">
        <f>+'Loans '!DJ179</f>
        <v>0</v>
      </c>
      <c r="G130" s="978">
        <f>+'Loans '!DK179</f>
        <v>0</v>
      </c>
      <c r="H130" s="978">
        <f>+'Loans '!DL179</f>
        <v>0</v>
      </c>
      <c r="I130" s="978">
        <f>+'Loans '!DM179</f>
        <v>0</v>
      </c>
      <c r="J130" s="978">
        <f>+'Loans '!DN179</f>
        <v>0</v>
      </c>
      <c r="K130" s="978">
        <f>+'Loans '!DO179</f>
        <v>0</v>
      </c>
      <c r="L130" s="978">
        <f>+'Loans '!DP179</f>
        <v>23755250.854433604</v>
      </c>
      <c r="M130" s="978">
        <f>+'Loans '!DQ179</f>
        <v>25381636.96500941</v>
      </c>
      <c r="N130" s="978">
        <f>+'Loans '!DR179</f>
        <v>25976155.891710181</v>
      </c>
      <c r="O130" s="978">
        <f>+'Loans '!DS179</f>
        <v>24266599.424410969</v>
      </c>
      <c r="P130" s="978">
        <f>+'Loans '!DT179</f>
        <v>22597138.698463503</v>
      </c>
      <c r="Q130" s="978">
        <f>+'Loans '!DU179</f>
        <v>24122669.660596583</v>
      </c>
      <c r="R130" s="978">
        <f>+'Loans '!DV179</f>
        <v>20581545.328380391</v>
      </c>
      <c r="S130" s="978">
        <f>+'Loans '!DW179</f>
        <v>20647893.747498386</v>
      </c>
      <c r="T130" s="978">
        <f>+'Loans '!DX179</f>
        <v>20687423.634387128</v>
      </c>
      <c r="U130" s="978">
        <f>+'Loans '!DY179</f>
        <v>20039925.714475643</v>
      </c>
      <c r="V130" s="978">
        <f>+'Loans '!DZ179</f>
        <v>21797338.521919031</v>
      </c>
      <c r="W130" s="978">
        <f>+'Loans '!EA179</f>
        <v>22436030.38348832</v>
      </c>
      <c r="X130" s="978">
        <f>+'Loans '!EB179</f>
        <v>21698995.476770643</v>
      </c>
      <c r="Y130" s="978">
        <f>+'Loans '!EC179</f>
        <v>23951379.049631033</v>
      </c>
      <c r="Z130" s="978">
        <f>+'Loans '!ED179</f>
        <v>22525781.983509444</v>
      </c>
      <c r="AA130" s="978">
        <f>+'Loans '!EE179</f>
        <v>22251540.517369602</v>
      </c>
      <c r="AB130" s="978">
        <f>+'Loans '!EF179</f>
        <v>21365973.123015903</v>
      </c>
      <c r="AC130" s="978">
        <f>+'Loans '!EG179</f>
        <v>21241501.034957729</v>
      </c>
      <c r="AD130" s="978">
        <f>+'Loans '!EH179</f>
        <v>23090564.715771634</v>
      </c>
      <c r="AE130" s="978">
        <f>+'Loans '!EI179</f>
        <v>22135179.238763668</v>
      </c>
      <c r="AF130" s="978">
        <f>+'Loans '!EJ179</f>
        <v>23085342.847637936</v>
      </c>
      <c r="AG130" s="978">
        <f>+'Loans '!EK179</f>
        <v>22449991.764641616</v>
      </c>
      <c r="AH130" s="978">
        <f>+'Loans '!EL179</f>
        <v>22528364.70964025</v>
      </c>
      <c r="AI130" s="978">
        <f>+'Loans '!EM179</f>
        <v>21637264.712761309</v>
      </c>
      <c r="AJ130" s="978">
        <f>+'Loans '!EN179</f>
        <v>21769688.983894899</v>
      </c>
      <c r="AK130" s="978">
        <f>+'Loans '!EO179</f>
        <v>19535667.346762542</v>
      </c>
      <c r="AL130" s="978">
        <f>+'Loans '!EP179</f>
        <v>19348503.266494516</v>
      </c>
      <c r="AM130" s="978">
        <f>+'Loans '!EQ179</f>
        <v>20781283.157723308</v>
      </c>
      <c r="AN130" s="978">
        <f>+'Loans '!ER179</f>
        <v>20934269.799648758</v>
      </c>
      <c r="AO130" s="978">
        <f>+'Loans '!ES179</f>
        <v>18641557.89976627</v>
      </c>
      <c r="AP130" s="978">
        <f>+'Loans '!ET179</f>
        <v>19900189.896341596</v>
      </c>
      <c r="AQ130" s="978">
        <f>+'Loans '!EU179</f>
        <v>20234304.095527757</v>
      </c>
      <c r="AR130" s="978">
        <f>+'Loans '!EV179</f>
        <v>18735134.498003144</v>
      </c>
      <c r="AS130" s="978">
        <f>+'Loans '!EW179</f>
        <v>19287796.039195154</v>
      </c>
      <c r="AT130" s="978">
        <f>+'Loans '!EX179</f>
        <v>19032525.186025437</v>
      </c>
      <c r="AU130" s="978">
        <f>+'Loans '!EY179</f>
        <v>19721654.983538229</v>
      </c>
      <c r="AV130" s="978">
        <f>+'Loans '!EZ179</f>
        <v>18573510.569918822</v>
      </c>
      <c r="AW130" s="978">
        <f>+'Loans '!FA179</f>
        <v>18287573.350400839</v>
      </c>
      <c r="AX130" s="978">
        <f>+'Loans '!FB179</f>
        <v>18339272.868514266</v>
      </c>
      <c r="AY130" s="978">
        <f>+'Loans '!FC179</f>
        <v>17751975.429107495</v>
      </c>
      <c r="AZ130" s="978">
        <f>+'Loans '!FD179</f>
        <v>17626576.723277919</v>
      </c>
      <c r="BA130" s="978">
        <f>+'Loans '!FE179</f>
        <v>17359955.714752138</v>
      </c>
      <c r="BB130" s="978">
        <f>+'Loans '!FF179</f>
        <v>16499136.184512151</v>
      </c>
      <c r="BC130" s="978">
        <f>+'Loans '!FG179</f>
        <v>17190991.468218978</v>
      </c>
      <c r="BD130" s="978">
        <f>+'Loans '!FH179</f>
        <v>17234337.112250131</v>
      </c>
      <c r="BE130" s="978">
        <f>+'Loans '!FI179</f>
        <v>16437014.286210643</v>
      </c>
      <c r="BF130" s="978">
        <f>+'Loans '!FJ179</f>
        <v>16160009.800908359</v>
      </c>
      <c r="BG130" s="978">
        <f>+'Loans '!FK179</f>
        <v>16681927.85222834</v>
      </c>
      <c r="BH130" s="978">
        <f>+'Loans '!FL179</f>
        <v>15469750.129270898</v>
      </c>
      <c r="BI130" s="978">
        <f>+'Loans '!FM179</f>
        <v>16031352.616033824</v>
      </c>
      <c r="BJ130" s="978">
        <f>+'Loans '!FN179</f>
        <v>16023609.223916691</v>
      </c>
      <c r="BK130" s="977">
        <f t="shared" si="15"/>
        <v>1033841056.4816869</v>
      </c>
      <c r="BL130" s="777"/>
      <c r="BM130" s="777"/>
      <c r="BN130" s="777"/>
      <c r="BO130" s="777"/>
      <c r="BP130" s="777"/>
      <c r="BQ130" s="777"/>
    </row>
    <row r="131" spans="1:69" ht="16.2" thickBot="1" x14ac:dyDescent="0.35">
      <c r="A131" s="957"/>
      <c r="B131" s="777"/>
      <c r="C131" s="978"/>
      <c r="D131" s="978"/>
      <c r="E131" s="978"/>
      <c r="F131" s="978"/>
      <c r="G131" s="978"/>
      <c r="H131" s="978"/>
      <c r="I131" s="978"/>
      <c r="J131" s="978"/>
      <c r="K131" s="978"/>
      <c r="L131" s="978"/>
      <c r="M131" s="978"/>
      <c r="N131" s="978"/>
      <c r="O131" s="978"/>
      <c r="P131" s="978"/>
      <c r="Q131" s="978"/>
      <c r="R131" s="978"/>
      <c r="S131" s="978"/>
      <c r="T131" s="978"/>
      <c r="U131" s="978"/>
      <c r="V131" s="978"/>
      <c r="W131" s="978"/>
      <c r="X131" s="978"/>
      <c r="Y131" s="978"/>
      <c r="Z131" s="978"/>
      <c r="AA131" s="978"/>
      <c r="AB131" s="978"/>
      <c r="AC131" s="978"/>
      <c r="AD131" s="978"/>
      <c r="AE131" s="978"/>
      <c r="AF131" s="978"/>
      <c r="AG131" s="978"/>
      <c r="AH131" s="978"/>
      <c r="AI131" s="978"/>
      <c r="AJ131" s="978"/>
      <c r="AK131" s="978"/>
      <c r="AL131" s="978"/>
      <c r="AM131" s="978"/>
      <c r="AN131" s="978"/>
      <c r="AO131" s="978"/>
      <c r="AP131" s="978"/>
      <c r="AQ131" s="978"/>
      <c r="AR131" s="978"/>
      <c r="AS131" s="978"/>
      <c r="AT131" s="978"/>
      <c r="AU131" s="978"/>
      <c r="AV131" s="978"/>
      <c r="AW131" s="978"/>
      <c r="AX131" s="978"/>
      <c r="AY131" s="978"/>
      <c r="AZ131" s="978"/>
      <c r="BA131" s="978"/>
      <c r="BB131" s="978"/>
      <c r="BC131" s="978"/>
      <c r="BD131" s="978"/>
      <c r="BE131" s="978"/>
      <c r="BF131" s="978"/>
      <c r="BG131" s="978"/>
      <c r="BH131" s="978"/>
      <c r="BI131" s="978"/>
      <c r="BJ131" s="978"/>
      <c r="BK131" s="977">
        <f t="shared" si="15"/>
        <v>0</v>
      </c>
      <c r="BL131" s="777"/>
      <c r="BM131" s="777"/>
      <c r="BN131" s="777"/>
      <c r="BO131" s="777"/>
      <c r="BP131" s="777"/>
      <c r="BQ131" s="777"/>
    </row>
    <row r="132" spans="1:69" ht="16.2" thickBot="1" x14ac:dyDescent="0.35">
      <c r="A132" s="1098" t="s">
        <v>891</v>
      </c>
      <c r="B132" s="777"/>
      <c r="C132" s="979">
        <f>C133-C134-C135-C136</f>
        <v>0</v>
      </c>
      <c r="D132" s="979">
        <f t="shared" ref="D132:BJ132" si="27">D133-D134-D135-D136</f>
        <v>0</v>
      </c>
      <c r="E132" s="979">
        <f t="shared" si="27"/>
        <v>0</v>
      </c>
      <c r="F132" s="979">
        <f t="shared" si="27"/>
        <v>0</v>
      </c>
      <c r="G132" s="979">
        <f t="shared" si="27"/>
        <v>0</v>
      </c>
      <c r="H132" s="979">
        <f t="shared" si="27"/>
        <v>0</v>
      </c>
      <c r="I132" s="979">
        <f t="shared" si="27"/>
        <v>0</v>
      </c>
      <c r="J132" s="979">
        <f t="shared" si="27"/>
        <v>0</v>
      </c>
      <c r="K132" s="979">
        <f t="shared" si="27"/>
        <v>0</v>
      </c>
      <c r="L132" s="979">
        <f t="shared" si="27"/>
        <v>0</v>
      </c>
      <c r="M132" s="979">
        <f t="shared" si="27"/>
        <v>3700000000</v>
      </c>
      <c r="N132" s="979">
        <f t="shared" si="27"/>
        <v>0</v>
      </c>
      <c r="O132" s="979">
        <f t="shared" si="27"/>
        <v>0</v>
      </c>
      <c r="P132" s="979">
        <f t="shared" si="27"/>
        <v>0</v>
      </c>
      <c r="Q132" s="979">
        <f t="shared" si="27"/>
        <v>0</v>
      </c>
      <c r="R132" s="979">
        <f t="shared" si="27"/>
        <v>0</v>
      </c>
      <c r="S132" s="979">
        <f t="shared" si="27"/>
        <v>-678421392.12325335</v>
      </c>
      <c r="T132" s="979">
        <f t="shared" si="27"/>
        <v>0</v>
      </c>
      <c r="U132" s="979">
        <f t="shared" si="27"/>
        <v>0</v>
      </c>
      <c r="V132" s="979">
        <f t="shared" si="27"/>
        <v>0</v>
      </c>
      <c r="W132" s="979">
        <f t="shared" si="27"/>
        <v>0</v>
      </c>
      <c r="X132" s="979">
        <f t="shared" si="27"/>
        <v>0</v>
      </c>
      <c r="Y132" s="979">
        <f t="shared" si="27"/>
        <v>-623183370.81318855</v>
      </c>
      <c r="Z132" s="979">
        <f t="shared" si="27"/>
        <v>0</v>
      </c>
      <c r="AA132" s="979">
        <f t="shared" si="27"/>
        <v>0</v>
      </c>
      <c r="AB132" s="979">
        <f t="shared" si="27"/>
        <v>0</v>
      </c>
      <c r="AC132" s="979">
        <f t="shared" si="27"/>
        <v>0</v>
      </c>
      <c r="AD132" s="979">
        <f t="shared" si="27"/>
        <v>0</v>
      </c>
      <c r="AE132" s="979">
        <f t="shared" si="27"/>
        <v>-619212353.94829345</v>
      </c>
      <c r="AF132" s="979">
        <f t="shared" si="27"/>
        <v>0</v>
      </c>
      <c r="AG132" s="979">
        <f t="shared" si="27"/>
        <v>0</v>
      </c>
      <c r="AH132" s="979">
        <f t="shared" si="27"/>
        <v>0</v>
      </c>
      <c r="AI132" s="979">
        <f t="shared" si="27"/>
        <v>0</v>
      </c>
      <c r="AJ132" s="979">
        <f t="shared" si="27"/>
        <v>0</v>
      </c>
      <c r="AK132" s="979">
        <f t="shared" si="27"/>
        <v>-603582262.49692392</v>
      </c>
      <c r="AL132" s="979">
        <f t="shared" si="27"/>
        <v>0</v>
      </c>
      <c r="AM132" s="979">
        <f t="shared" si="27"/>
        <v>0</v>
      </c>
      <c r="AN132" s="979">
        <f t="shared" si="27"/>
        <v>0</v>
      </c>
      <c r="AO132" s="979">
        <f t="shared" si="27"/>
        <v>0</v>
      </c>
      <c r="AP132" s="979">
        <f t="shared" si="27"/>
        <v>0</v>
      </c>
      <c r="AQ132" s="979">
        <f t="shared" si="27"/>
        <v>-563930814.7361474</v>
      </c>
      <c r="AR132" s="979">
        <f t="shared" si="27"/>
        <v>0</v>
      </c>
      <c r="AS132" s="979">
        <f t="shared" si="27"/>
        <v>0</v>
      </c>
      <c r="AT132" s="979">
        <f t="shared" si="27"/>
        <v>0</v>
      </c>
      <c r="AU132" s="979">
        <f t="shared" si="27"/>
        <v>0</v>
      </c>
      <c r="AV132" s="979">
        <f t="shared" si="27"/>
        <v>0</v>
      </c>
      <c r="AW132" s="979">
        <f t="shared" si="27"/>
        <v>-540990361.8340925</v>
      </c>
      <c r="AX132" s="979">
        <f t="shared" si="27"/>
        <v>0</v>
      </c>
      <c r="AY132" s="979">
        <f t="shared" si="27"/>
        <v>0</v>
      </c>
      <c r="AZ132" s="979">
        <f t="shared" si="27"/>
        <v>0</v>
      </c>
      <c r="BA132" s="979">
        <f t="shared" si="27"/>
        <v>0</v>
      </c>
      <c r="BB132" s="979">
        <f t="shared" si="27"/>
        <v>0</v>
      </c>
      <c r="BC132" s="979">
        <f t="shared" si="27"/>
        <v>-517283693.5193882</v>
      </c>
      <c r="BD132" s="979">
        <f t="shared" si="27"/>
        <v>0</v>
      </c>
      <c r="BE132" s="979">
        <f t="shared" si="27"/>
        <v>0</v>
      </c>
      <c r="BF132" s="979">
        <f t="shared" si="27"/>
        <v>0</v>
      </c>
      <c r="BG132" s="979">
        <f t="shared" si="27"/>
        <v>0</v>
      </c>
      <c r="BH132" s="979">
        <f t="shared" si="27"/>
        <v>0</v>
      </c>
      <c r="BI132" s="979">
        <f t="shared" si="27"/>
        <v>-490248606.92568868</v>
      </c>
      <c r="BJ132" s="979">
        <f t="shared" si="27"/>
        <v>0</v>
      </c>
      <c r="BK132" s="977">
        <f t="shared" ref="BK132:BK168" si="28">+SUM(A132:BJ132)</f>
        <v>-936852856.39697599</v>
      </c>
      <c r="BL132" s="777"/>
      <c r="BM132" s="777"/>
      <c r="BN132" s="777"/>
      <c r="BO132" s="777"/>
      <c r="BP132" s="777"/>
      <c r="BQ132" s="777"/>
    </row>
    <row r="133" spans="1:69" ht="15.6" x14ac:dyDescent="0.3">
      <c r="A133" s="957" t="s">
        <v>882</v>
      </c>
      <c r="B133" s="777"/>
      <c r="C133" s="978">
        <f>+'Loans '!DG206</f>
        <v>0</v>
      </c>
      <c r="D133" s="978">
        <f>+'Loans '!DH206</f>
        <v>0</v>
      </c>
      <c r="E133" s="978">
        <f>+'Loans '!DI206</f>
        <v>0</v>
      </c>
      <c r="F133" s="978">
        <f>+'Loans '!DJ206</f>
        <v>0</v>
      </c>
      <c r="G133" s="978">
        <f>+'Loans '!DK206</f>
        <v>0</v>
      </c>
      <c r="H133" s="978">
        <f>+'Loans '!DL206</f>
        <v>0</v>
      </c>
      <c r="I133" s="978">
        <f>+'Loans '!DM206</f>
        <v>0</v>
      </c>
      <c r="J133" s="978">
        <f>+'Loans '!DN206</f>
        <v>0</v>
      </c>
      <c r="K133" s="978">
        <f>+'Loans '!DO206</f>
        <v>0</v>
      </c>
      <c r="L133" s="978">
        <f>+'Loans '!DP206</f>
        <v>0</v>
      </c>
      <c r="M133" s="978">
        <f>+'Loans '!DQ206</f>
        <v>3700000000</v>
      </c>
      <c r="N133" s="978">
        <f>+'Loans '!DR206</f>
        <v>0</v>
      </c>
      <c r="O133" s="978">
        <f>+'Loans '!DS206</f>
        <v>0</v>
      </c>
      <c r="P133" s="978">
        <f>+'Loans '!DT206</f>
        <v>0</v>
      </c>
      <c r="Q133" s="978">
        <f>+'Loans '!DU206</f>
        <v>0</v>
      </c>
      <c r="R133" s="978">
        <f>+'Loans '!DV206</f>
        <v>0</v>
      </c>
      <c r="S133" s="978">
        <f>+'Loans '!DW206</f>
        <v>0</v>
      </c>
      <c r="T133" s="978">
        <f>+'Loans '!DX206</f>
        <v>0</v>
      </c>
      <c r="U133" s="978">
        <f>+'Loans '!DY206</f>
        <v>0</v>
      </c>
      <c r="V133" s="978">
        <f>+'Loans '!DZ206</f>
        <v>0</v>
      </c>
      <c r="W133" s="978">
        <f>+'Loans '!EA206</f>
        <v>0</v>
      </c>
      <c r="X133" s="978">
        <f>+'Loans '!EB206</f>
        <v>0</v>
      </c>
      <c r="Y133" s="978">
        <f>+'Loans '!EC206</f>
        <v>0</v>
      </c>
      <c r="Z133" s="978">
        <f>+'Loans '!ED206</f>
        <v>0</v>
      </c>
      <c r="AA133" s="978">
        <f>+'Loans '!EE206</f>
        <v>0</v>
      </c>
      <c r="AB133" s="978">
        <f>+'Loans '!EF206</f>
        <v>0</v>
      </c>
      <c r="AC133" s="978">
        <f>+'Loans '!EG206</f>
        <v>0</v>
      </c>
      <c r="AD133" s="978">
        <f>+'Loans '!EH206</f>
        <v>0</v>
      </c>
      <c r="AE133" s="978">
        <f>+'Loans '!EI206</f>
        <v>0</v>
      </c>
      <c r="AF133" s="978">
        <f>+'Loans '!EJ206</f>
        <v>0</v>
      </c>
      <c r="AG133" s="978">
        <f>+'Loans '!EK206</f>
        <v>0</v>
      </c>
      <c r="AH133" s="978">
        <f>+'Loans '!EL206</f>
        <v>0</v>
      </c>
      <c r="AI133" s="978">
        <f>+'Loans '!EM206</f>
        <v>0</v>
      </c>
      <c r="AJ133" s="978">
        <f>+'Loans '!EN206</f>
        <v>0</v>
      </c>
      <c r="AK133" s="978">
        <f>+'Loans '!EO206</f>
        <v>0</v>
      </c>
      <c r="AL133" s="978">
        <f>+'Loans '!EP206</f>
        <v>0</v>
      </c>
      <c r="AM133" s="978">
        <f>+'Loans '!EQ206</f>
        <v>0</v>
      </c>
      <c r="AN133" s="978">
        <f>+'Loans '!ER206</f>
        <v>0</v>
      </c>
      <c r="AO133" s="978">
        <f>+'Loans '!ES206</f>
        <v>0</v>
      </c>
      <c r="AP133" s="978">
        <f>+'Loans '!ET206</f>
        <v>0</v>
      </c>
      <c r="AQ133" s="978">
        <f>+'Loans '!EU206</f>
        <v>0</v>
      </c>
      <c r="AR133" s="978">
        <f>+'Loans '!EV206</f>
        <v>0</v>
      </c>
      <c r="AS133" s="978">
        <f>+'Loans '!EW206</f>
        <v>0</v>
      </c>
      <c r="AT133" s="978">
        <f>+'Loans '!EX206</f>
        <v>0</v>
      </c>
      <c r="AU133" s="978">
        <f>+'Loans '!EY206</f>
        <v>0</v>
      </c>
      <c r="AV133" s="978">
        <f>+'Loans '!EZ206</f>
        <v>0</v>
      </c>
      <c r="AW133" s="978">
        <f>+'Loans '!FA206</f>
        <v>0</v>
      </c>
      <c r="AX133" s="978">
        <f>+'Loans '!FB206</f>
        <v>0</v>
      </c>
      <c r="AY133" s="978">
        <f>+'Loans '!FC206</f>
        <v>0</v>
      </c>
      <c r="AZ133" s="978">
        <f>+'Loans '!FD206</f>
        <v>0</v>
      </c>
      <c r="BA133" s="978">
        <f>+'Loans '!FE206</f>
        <v>0</v>
      </c>
      <c r="BB133" s="978">
        <f>+'Loans '!FF206</f>
        <v>0</v>
      </c>
      <c r="BC133" s="978">
        <f>+'Loans '!FG206</f>
        <v>0</v>
      </c>
      <c r="BD133" s="978">
        <f>+'Loans '!FH206</f>
        <v>0</v>
      </c>
      <c r="BE133" s="978">
        <f>+'Loans '!FI206</f>
        <v>0</v>
      </c>
      <c r="BF133" s="978">
        <f>+'Loans '!FJ206</f>
        <v>0</v>
      </c>
      <c r="BG133" s="978">
        <f>+'Loans '!FK206</f>
        <v>0</v>
      </c>
      <c r="BH133" s="978">
        <f>+'Loans '!FL206</f>
        <v>0</v>
      </c>
      <c r="BI133" s="978">
        <f>+'Loans '!FM206</f>
        <v>0</v>
      </c>
      <c r="BJ133" s="978">
        <f>+'Loans '!FN206</f>
        <v>0</v>
      </c>
      <c r="BK133" s="977">
        <f t="shared" si="28"/>
        <v>3700000000</v>
      </c>
      <c r="BL133" s="777"/>
      <c r="BM133" s="777"/>
      <c r="BN133" s="777"/>
      <c r="BO133" s="777"/>
      <c r="BP133" s="777"/>
      <c r="BQ133" s="777"/>
    </row>
    <row r="134" spans="1:69" ht="15.6" x14ac:dyDescent="0.3">
      <c r="A134" s="957" t="s">
        <v>883</v>
      </c>
      <c r="B134" s="777"/>
      <c r="C134" s="978">
        <f>+'Loans '!DG208</f>
        <v>0</v>
      </c>
      <c r="D134" s="978">
        <f>+'Loans '!DH208</f>
        <v>0</v>
      </c>
      <c r="E134" s="978">
        <f>+'Loans '!DI208</f>
        <v>0</v>
      </c>
      <c r="F134" s="978">
        <f>+'Loans '!DJ208</f>
        <v>0</v>
      </c>
      <c r="G134" s="978">
        <f>+'Loans '!DK208</f>
        <v>0</v>
      </c>
      <c r="H134" s="978">
        <f>+'Loans '!DL208</f>
        <v>0</v>
      </c>
      <c r="I134" s="978">
        <f>+'Loans '!DM208</f>
        <v>0</v>
      </c>
      <c r="J134" s="978">
        <f>+'Loans '!DN208</f>
        <v>0</v>
      </c>
      <c r="K134" s="978">
        <f>+'Loans '!DO208</f>
        <v>0</v>
      </c>
      <c r="L134" s="978">
        <f>+'Loans '!DP208</f>
        <v>0</v>
      </c>
      <c r="M134" s="978">
        <f>+'Loans '!DQ208</f>
        <v>0</v>
      </c>
      <c r="N134" s="978">
        <f>+'Loans '!DR208</f>
        <v>0</v>
      </c>
      <c r="O134" s="978">
        <f>+'Loans '!DS208</f>
        <v>0</v>
      </c>
      <c r="P134" s="978">
        <f>+'Loans '!DT208</f>
        <v>0</v>
      </c>
      <c r="Q134" s="978">
        <f>+'Loans '!DU208</f>
        <v>0</v>
      </c>
      <c r="R134" s="978">
        <f>+'Loans '!DV208</f>
        <v>0</v>
      </c>
      <c r="S134" s="978">
        <f>+'Loans '!DW208</f>
        <v>462500000</v>
      </c>
      <c r="T134" s="978">
        <f>+'Loans '!DX208</f>
        <v>0</v>
      </c>
      <c r="U134" s="978">
        <f>+'Loans '!DY208</f>
        <v>0</v>
      </c>
      <c r="V134" s="978">
        <f>+'Loans '!DZ208</f>
        <v>0</v>
      </c>
      <c r="W134" s="978">
        <f>+'Loans '!EA208</f>
        <v>0</v>
      </c>
      <c r="X134" s="978">
        <f>+'Loans '!EB208</f>
        <v>0</v>
      </c>
      <c r="Y134" s="978">
        <f>+'Loans '!EC208</f>
        <v>462500000</v>
      </c>
      <c r="Z134" s="978">
        <f>+'Loans '!ED208</f>
        <v>0</v>
      </c>
      <c r="AA134" s="978">
        <f>+'Loans '!EE208</f>
        <v>0</v>
      </c>
      <c r="AB134" s="978">
        <f>+'Loans '!EF208</f>
        <v>0</v>
      </c>
      <c r="AC134" s="978">
        <f>+'Loans '!EG208</f>
        <v>0</v>
      </c>
      <c r="AD134" s="978">
        <f>+'Loans '!EH208</f>
        <v>0</v>
      </c>
      <c r="AE134" s="978">
        <f>+'Loans '!EI208</f>
        <v>462500000</v>
      </c>
      <c r="AF134" s="978">
        <f>+'Loans '!EJ208</f>
        <v>0</v>
      </c>
      <c r="AG134" s="978">
        <f>+'Loans '!EK208</f>
        <v>0</v>
      </c>
      <c r="AH134" s="978">
        <f>+'Loans '!EL208</f>
        <v>0</v>
      </c>
      <c r="AI134" s="978">
        <f>+'Loans '!EM208</f>
        <v>0</v>
      </c>
      <c r="AJ134" s="978">
        <f>+'Loans '!EN208</f>
        <v>0</v>
      </c>
      <c r="AK134" s="978">
        <f>+'Loans '!EO208</f>
        <v>462500000</v>
      </c>
      <c r="AL134" s="978">
        <f>+'Loans '!EP208</f>
        <v>0</v>
      </c>
      <c r="AM134" s="978">
        <f>+'Loans '!EQ208</f>
        <v>0</v>
      </c>
      <c r="AN134" s="978">
        <f>+'Loans '!ER208</f>
        <v>0</v>
      </c>
      <c r="AO134" s="978">
        <f>+'Loans '!ES208</f>
        <v>0</v>
      </c>
      <c r="AP134" s="978">
        <f>+'Loans '!ET208</f>
        <v>0</v>
      </c>
      <c r="AQ134" s="978">
        <f>+'Loans '!EU208</f>
        <v>462500000</v>
      </c>
      <c r="AR134" s="978">
        <f>+'Loans '!EV208</f>
        <v>0</v>
      </c>
      <c r="AS134" s="978">
        <f>+'Loans '!EW208</f>
        <v>0</v>
      </c>
      <c r="AT134" s="978">
        <f>+'Loans '!EX208</f>
        <v>0</v>
      </c>
      <c r="AU134" s="978">
        <f>+'Loans '!EY208</f>
        <v>0</v>
      </c>
      <c r="AV134" s="978">
        <f>+'Loans '!EZ208</f>
        <v>0</v>
      </c>
      <c r="AW134" s="978">
        <f>+'Loans '!FA208</f>
        <v>462500000</v>
      </c>
      <c r="AX134" s="978">
        <f>+'Loans '!FB208</f>
        <v>0</v>
      </c>
      <c r="AY134" s="978">
        <f>+'Loans '!FC208</f>
        <v>0</v>
      </c>
      <c r="AZ134" s="978">
        <f>+'Loans '!FD208</f>
        <v>0</v>
      </c>
      <c r="BA134" s="978">
        <f>+'Loans '!FE208</f>
        <v>0</v>
      </c>
      <c r="BB134" s="978">
        <f>+'Loans '!FF208</f>
        <v>0</v>
      </c>
      <c r="BC134" s="978">
        <f>+'Loans '!FG208</f>
        <v>462500000</v>
      </c>
      <c r="BD134" s="978">
        <f>+'Loans '!FH208</f>
        <v>0</v>
      </c>
      <c r="BE134" s="978">
        <f>+'Loans '!FI208</f>
        <v>0</v>
      </c>
      <c r="BF134" s="978">
        <f>+'Loans '!FJ208</f>
        <v>0</v>
      </c>
      <c r="BG134" s="978">
        <f>+'Loans '!FK208</f>
        <v>0</v>
      </c>
      <c r="BH134" s="978">
        <f>+'Loans '!FL208</f>
        <v>0</v>
      </c>
      <c r="BI134" s="978">
        <f>+'Loans '!FM208</f>
        <v>462500000</v>
      </c>
      <c r="BJ134" s="978">
        <f>+'Loans '!FN208</f>
        <v>0</v>
      </c>
      <c r="BK134" s="977">
        <f t="shared" si="28"/>
        <v>3700000000</v>
      </c>
      <c r="BL134" s="777"/>
      <c r="BM134" s="777"/>
      <c r="BN134" s="777"/>
      <c r="BO134" s="777"/>
      <c r="BP134" s="777"/>
      <c r="BQ134" s="777"/>
    </row>
    <row r="135" spans="1:69" ht="15.6" x14ac:dyDescent="0.3">
      <c r="A135" s="957" t="s">
        <v>885</v>
      </c>
      <c r="B135" s="777"/>
      <c r="C135" s="978">
        <f>+'Loans '!DG209</f>
        <v>0</v>
      </c>
      <c r="D135" s="978">
        <f>+'Loans '!DH209</f>
        <v>0</v>
      </c>
      <c r="E135" s="978">
        <f>+'Loans '!DI209</f>
        <v>0</v>
      </c>
      <c r="F135" s="978">
        <f>+'Loans '!DJ209</f>
        <v>0</v>
      </c>
      <c r="G135" s="978">
        <f>+'Loans '!DK209</f>
        <v>0</v>
      </c>
      <c r="H135" s="978">
        <f>+'Loans '!DL209</f>
        <v>0</v>
      </c>
      <c r="I135" s="978">
        <f>+'Loans '!DM209</f>
        <v>0</v>
      </c>
      <c r="J135" s="978">
        <f>+'Loans '!DN209</f>
        <v>0</v>
      </c>
      <c r="K135" s="978">
        <f>+'Loans '!DO209</f>
        <v>0</v>
      </c>
      <c r="L135" s="978">
        <f>+'Loans '!DP209</f>
        <v>0</v>
      </c>
      <c r="M135" s="978">
        <f>+'Loans '!DQ209</f>
        <v>0</v>
      </c>
      <c r="N135" s="978">
        <f>+'Loans '!DR209</f>
        <v>0</v>
      </c>
      <c r="O135" s="978">
        <f>+'Loans '!DS209</f>
        <v>0</v>
      </c>
      <c r="P135" s="978">
        <f>+'Loans '!DT209</f>
        <v>0</v>
      </c>
      <c r="Q135" s="978">
        <f>+'Loans '!DU209</f>
        <v>0</v>
      </c>
      <c r="R135" s="978">
        <f>+'Loans '!DV209</f>
        <v>0</v>
      </c>
      <c r="S135" s="978">
        <f>+'Loans '!DW209</f>
        <v>215921392.12325332</v>
      </c>
      <c r="T135" s="978">
        <f>+'Loans '!DX209</f>
        <v>0</v>
      </c>
      <c r="U135" s="978">
        <f>+'Loans '!DY209</f>
        <v>0</v>
      </c>
      <c r="V135" s="978">
        <f>+'Loans '!DZ209</f>
        <v>0</v>
      </c>
      <c r="W135" s="978">
        <f>+'Loans '!EA209</f>
        <v>0</v>
      </c>
      <c r="X135" s="978">
        <f>+'Loans '!EB209</f>
        <v>0</v>
      </c>
      <c r="Y135" s="978">
        <f>+'Loans '!EC209</f>
        <v>160683370.81318852</v>
      </c>
      <c r="Z135" s="978">
        <f>+'Loans '!ED209</f>
        <v>0</v>
      </c>
      <c r="AA135" s="978">
        <f>+'Loans '!EE209</f>
        <v>0</v>
      </c>
      <c r="AB135" s="978">
        <f>+'Loans '!EF209</f>
        <v>0</v>
      </c>
      <c r="AC135" s="978">
        <f>+'Loans '!EG209</f>
        <v>0</v>
      </c>
      <c r="AD135" s="978">
        <f>+'Loans '!EH209</f>
        <v>0</v>
      </c>
      <c r="AE135" s="978">
        <f>+'Loans '!EI209</f>
        <v>156712353.94829351</v>
      </c>
      <c r="AF135" s="978">
        <f>+'Loans '!EJ209</f>
        <v>0</v>
      </c>
      <c r="AG135" s="978">
        <f>+'Loans '!EK209</f>
        <v>0</v>
      </c>
      <c r="AH135" s="978">
        <f>+'Loans '!EL209</f>
        <v>0</v>
      </c>
      <c r="AI135" s="978">
        <f>+'Loans '!EM209</f>
        <v>0</v>
      </c>
      <c r="AJ135" s="978">
        <f>+'Loans '!EN209</f>
        <v>0</v>
      </c>
      <c r="AK135" s="978">
        <f>+'Loans '!EO209</f>
        <v>141082262.49692386</v>
      </c>
      <c r="AL135" s="978">
        <f>+'Loans '!EP209</f>
        <v>0</v>
      </c>
      <c r="AM135" s="978">
        <f>+'Loans '!EQ209</f>
        <v>0</v>
      </c>
      <c r="AN135" s="978">
        <f>+'Loans '!ER209</f>
        <v>0</v>
      </c>
      <c r="AO135" s="978">
        <f>+'Loans '!ES209</f>
        <v>0</v>
      </c>
      <c r="AP135" s="978">
        <f>+'Loans '!ET209</f>
        <v>0</v>
      </c>
      <c r="AQ135" s="978">
        <f>+'Loans '!EU209</f>
        <v>101430814.73614736</v>
      </c>
      <c r="AR135" s="978">
        <f>+'Loans '!EV209</f>
        <v>0</v>
      </c>
      <c r="AS135" s="978">
        <f>+'Loans '!EW209</f>
        <v>0</v>
      </c>
      <c r="AT135" s="978">
        <f>+'Loans '!EX209</f>
        <v>0</v>
      </c>
      <c r="AU135" s="978">
        <f>+'Loans '!EY209</f>
        <v>0</v>
      </c>
      <c r="AV135" s="978">
        <f>+'Loans '!EZ209</f>
        <v>0</v>
      </c>
      <c r="AW135" s="978">
        <f>+'Loans '!FA209</f>
        <v>78490361.834092513</v>
      </c>
      <c r="AX135" s="978">
        <f>+'Loans '!FB209</f>
        <v>0</v>
      </c>
      <c r="AY135" s="978">
        <f>+'Loans '!FC209</f>
        <v>0</v>
      </c>
      <c r="AZ135" s="978">
        <f>+'Loans '!FD209</f>
        <v>0</v>
      </c>
      <c r="BA135" s="978">
        <f>+'Loans '!FE209</f>
        <v>0</v>
      </c>
      <c r="BB135" s="978">
        <f>+'Loans '!FF209</f>
        <v>0</v>
      </c>
      <c r="BC135" s="978">
        <f>+'Loans '!FG209</f>
        <v>54783693.519388184</v>
      </c>
      <c r="BD135" s="978">
        <f>+'Loans '!FH209</f>
        <v>0</v>
      </c>
      <c r="BE135" s="978">
        <f>+'Loans '!FI209</f>
        <v>0</v>
      </c>
      <c r="BF135" s="978">
        <f>+'Loans '!FJ209</f>
        <v>0</v>
      </c>
      <c r="BG135" s="978">
        <f>+'Loans '!FK209</f>
        <v>0</v>
      </c>
      <c r="BH135" s="978">
        <f>+'Loans '!FL209</f>
        <v>0</v>
      </c>
      <c r="BI135" s="978">
        <f>+'Loans '!FM209</f>
        <v>27748606.925688662</v>
      </c>
      <c r="BJ135" s="978">
        <f>+'Loans '!FN209</f>
        <v>0</v>
      </c>
      <c r="BK135" s="977">
        <f t="shared" si="28"/>
        <v>936852856.39697599</v>
      </c>
      <c r="BL135" s="777"/>
      <c r="BM135" s="777"/>
      <c r="BN135" s="777"/>
      <c r="BO135" s="777"/>
      <c r="BP135" s="777"/>
      <c r="BQ135" s="777"/>
    </row>
    <row r="136" spans="1:69" ht="16.2" thickBot="1" x14ac:dyDescent="0.35">
      <c r="A136" s="957"/>
      <c r="B136" s="777"/>
      <c r="C136" s="978"/>
      <c r="D136" s="978"/>
      <c r="E136" s="978"/>
      <c r="F136" s="978"/>
      <c r="G136" s="978"/>
      <c r="H136" s="978"/>
      <c r="I136" s="978"/>
      <c r="J136" s="978"/>
      <c r="K136" s="978"/>
      <c r="L136" s="978"/>
      <c r="M136" s="978"/>
      <c r="N136" s="978"/>
      <c r="O136" s="978"/>
      <c r="P136" s="978"/>
      <c r="Q136" s="978"/>
      <c r="R136" s="978"/>
      <c r="S136" s="978"/>
      <c r="T136" s="978"/>
      <c r="U136" s="978"/>
      <c r="V136" s="978"/>
      <c r="W136" s="978"/>
      <c r="X136" s="978"/>
      <c r="Y136" s="978"/>
      <c r="Z136" s="978"/>
      <c r="AA136" s="978"/>
      <c r="AB136" s="978"/>
      <c r="AC136" s="978"/>
      <c r="AD136" s="978"/>
      <c r="AE136" s="978"/>
      <c r="AF136" s="978"/>
      <c r="AG136" s="978"/>
      <c r="AH136" s="978"/>
      <c r="AI136" s="978"/>
      <c r="AJ136" s="978"/>
      <c r="AK136" s="978"/>
      <c r="AL136" s="978"/>
      <c r="AM136" s="978"/>
      <c r="AN136" s="978"/>
      <c r="AO136" s="978"/>
      <c r="AP136" s="978"/>
      <c r="AQ136" s="978"/>
      <c r="AR136" s="978"/>
      <c r="AS136" s="978"/>
      <c r="AT136" s="978"/>
      <c r="AU136" s="978"/>
      <c r="AV136" s="978"/>
      <c r="AW136" s="978"/>
      <c r="AX136" s="978"/>
      <c r="AY136" s="978"/>
      <c r="AZ136" s="978"/>
      <c r="BA136" s="978"/>
      <c r="BB136" s="978"/>
      <c r="BC136" s="978"/>
      <c r="BD136" s="978"/>
      <c r="BE136" s="978"/>
      <c r="BF136" s="978"/>
      <c r="BG136" s="978"/>
      <c r="BH136" s="978"/>
      <c r="BI136" s="978"/>
      <c r="BJ136" s="978"/>
      <c r="BK136" s="977">
        <f t="shared" si="28"/>
        <v>0</v>
      </c>
      <c r="BL136" s="777"/>
      <c r="BM136" s="777"/>
      <c r="BN136" s="777"/>
      <c r="BO136" s="777"/>
      <c r="BP136" s="777"/>
      <c r="BQ136" s="777"/>
    </row>
    <row r="137" spans="1:69" ht="16.2" thickBot="1" x14ac:dyDescent="0.35">
      <c r="A137" s="1100" t="s">
        <v>892</v>
      </c>
      <c r="B137" s="777"/>
      <c r="C137" s="979">
        <f>C138-C139-C140-C141</f>
        <v>0</v>
      </c>
      <c r="D137" s="979">
        <f t="shared" ref="D137:BJ137" si="29">D138-D139-D140-D141</f>
        <v>0</v>
      </c>
      <c r="E137" s="979">
        <f t="shared" si="29"/>
        <v>0</v>
      </c>
      <c r="F137" s="979">
        <f t="shared" si="29"/>
        <v>0</v>
      </c>
      <c r="G137" s="979">
        <f t="shared" si="29"/>
        <v>0</v>
      </c>
      <c r="H137" s="979">
        <f t="shared" si="29"/>
        <v>0</v>
      </c>
      <c r="I137" s="979">
        <f t="shared" si="29"/>
        <v>0</v>
      </c>
      <c r="J137" s="979">
        <f t="shared" si="29"/>
        <v>0</v>
      </c>
      <c r="K137" s="979">
        <f t="shared" si="29"/>
        <v>0</v>
      </c>
      <c r="L137" s="979">
        <f t="shared" si="29"/>
        <v>0</v>
      </c>
      <c r="M137" s="979">
        <f t="shared" si="29"/>
        <v>0</v>
      </c>
      <c r="N137" s="979">
        <f t="shared" si="29"/>
        <v>0</v>
      </c>
      <c r="O137" s="979">
        <f t="shared" si="29"/>
        <v>0</v>
      </c>
      <c r="P137" s="979">
        <f t="shared" si="29"/>
        <v>4000000000</v>
      </c>
      <c r="Q137" s="979">
        <f t="shared" si="29"/>
        <v>0</v>
      </c>
      <c r="R137" s="979">
        <f t="shared" si="29"/>
        <v>0</v>
      </c>
      <c r="S137" s="979">
        <f t="shared" si="29"/>
        <v>-111046134.98543799</v>
      </c>
      <c r="T137" s="979">
        <f t="shared" si="29"/>
        <v>0</v>
      </c>
      <c r="U137" s="979">
        <f t="shared" si="29"/>
        <v>0</v>
      </c>
      <c r="V137" s="979">
        <f t="shared" si="29"/>
        <v>-98900697.764969856</v>
      </c>
      <c r="W137" s="979">
        <f t="shared" si="29"/>
        <v>0</v>
      </c>
      <c r="X137" s="979">
        <f t="shared" si="29"/>
        <v>0</v>
      </c>
      <c r="Y137" s="979">
        <f t="shared" si="29"/>
        <v>-109140681.4724208</v>
      </c>
      <c r="Z137" s="979">
        <f t="shared" si="29"/>
        <v>0</v>
      </c>
      <c r="AA137" s="979">
        <f t="shared" si="29"/>
        <v>0</v>
      </c>
      <c r="AB137" s="979">
        <f t="shared" si="29"/>
        <v>-112378360.2546294</v>
      </c>
      <c r="AC137" s="979">
        <f t="shared" si="29"/>
        <v>0</v>
      </c>
      <c r="AD137" s="979">
        <f t="shared" si="29"/>
        <v>0</v>
      </c>
      <c r="AE137" s="979">
        <f t="shared" si="29"/>
        <v>-109331347.45223157</v>
      </c>
      <c r="AF137" s="979">
        <f t="shared" si="29"/>
        <v>0</v>
      </c>
      <c r="AG137" s="979">
        <f t="shared" si="29"/>
        <v>0</v>
      </c>
      <c r="AH137" s="979">
        <f t="shared" si="29"/>
        <v>-121289579.39862868</v>
      </c>
      <c r="AI137" s="979">
        <f t="shared" si="29"/>
        <v>0</v>
      </c>
      <c r="AJ137" s="979">
        <f t="shared" si="29"/>
        <v>0</v>
      </c>
      <c r="AK137" s="979">
        <f t="shared" si="29"/>
        <v>-117504719.62679051</v>
      </c>
      <c r="AL137" s="979">
        <f t="shared" si="29"/>
        <v>0</v>
      </c>
      <c r="AM137" s="979">
        <f t="shared" si="29"/>
        <v>0</v>
      </c>
      <c r="AN137" s="979">
        <f t="shared" si="29"/>
        <v>-109140681.4724208</v>
      </c>
      <c r="AO137" s="979">
        <f t="shared" si="29"/>
        <v>0</v>
      </c>
      <c r="AP137" s="979">
        <f t="shared" si="29"/>
        <v>0</v>
      </c>
      <c r="AQ137" s="979">
        <f t="shared" si="29"/>
        <v>-108663899.08467428</v>
      </c>
      <c r="AR137" s="979">
        <f t="shared" si="29"/>
        <v>0</v>
      </c>
      <c r="AS137" s="979">
        <f t="shared" si="29"/>
        <v>0</v>
      </c>
      <c r="AT137" s="979">
        <f t="shared" si="29"/>
        <v>-112568571.32257287</v>
      </c>
      <c r="AU137" s="979">
        <f t="shared" si="29"/>
        <v>0</v>
      </c>
      <c r="AV137" s="979">
        <f t="shared" si="29"/>
        <v>0</v>
      </c>
      <c r="AW137" s="979">
        <f t="shared" si="29"/>
        <v>-121856399.90588288</v>
      </c>
      <c r="AX137" s="979">
        <f t="shared" si="29"/>
        <v>0</v>
      </c>
      <c r="AY137" s="979">
        <f t="shared" si="29"/>
        <v>0</v>
      </c>
      <c r="AZ137" s="979">
        <f t="shared" si="29"/>
        <v>-117788950.32002364</v>
      </c>
      <c r="BA137" s="979">
        <f t="shared" si="29"/>
        <v>0</v>
      </c>
      <c r="BB137" s="979">
        <f t="shared" si="29"/>
        <v>0</v>
      </c>
      <c r="BC137" s="979">
        <f t="shared" si="29"/>
        <v>-115892953.8329528</v>
      </c>
      <c r="BD137" s="979">
        <f t="shared" si="29"/>
        <v>0</v>
      </c>
      <c r="BE137" s="979">
        <f t="shared" si="29"/>
        <v>0</v>
      </c>
      <c r="BF137" s="979">
        <f t="shared" si="29"/>
        <v>-119303843.25456974</v>
      </c>
      <c r="BG137" s="979">
        <f t="shared" si="29"/>
        <v>0</v>
      </c>
      <c r="BH137" s="979">
        <f t="shared" si="29"/>
        <v>0</v>
      </c>
      <c r="BI137" s="979">
        <f t="shared" si="29"/>
        <v>-120155228.49448608</v>
      </c>
      <c r="BJ137" s="979">
        <f t="shared" si="29"/>
        <v>0</v>
      </c>
      <c r="BK137" s="977">
        <f t="shared" si="28"/>
        <v>2295037951.3573089</v>
      </c>
      <c r="BL137" s="777"/>
      <c r="BM137" s="777"/>
      <c r="BN137" s="777"/>
      <c r="BO137" s="777"/>
      <c r="BP137" s="777"/>
      <c r="BQ137" s="777"/>
    </row>
    <row r="138" spans="1:69" ht="15.6" x14ac:dyDescent="0.3">
      <c r="A138" s="957" t="s">
        <v>882</v>
      </c>
      <c r="B138" s="777"/>
      <c r="C138" s="978">
        <f>+'Loans '!DG236</f>
        <v>0</v>
      </c>
      <c r="D138" s="978">
        <f>+'Loans '!DH236</f>
        <v>0</v>
      </c>
      <c r="E138" s="978">
        <f>+'Loans '!DI236</f>
        <v>0</v>
      </c>
      <c r="F138" s="978">
        <f>+'Loans '!DJ236</f>
        <v>0</v>
      </c>
      <c r="G138" s="978">
        <f>+'Loans '!DK236</f>
        <v>0</v>
      </c>
      <c r="H138" s="978">
        <f>+'Loans '!DL236</f>
        <v>0</v>
      </c>
      <c r="I138" s="978">
        <f>+'Loans '!DM236</f>
        <v>0</v>
      </c>
      <c r="J138" s="978">
        <f>+'Loans '!DN236</f>
        <v>0</v>
      </c>
      <c r="K138" s="978">
        <f>+'Loans '!DO236</f>
        <v>0</v>
      </c>
      <c r="L138" s="978">
        <f>+'Loans '!DP236</f>
        <v>0</v>
      </c>
      <c r="M138" s="978">
        <f>+'Loans '!DQ236</f>
        <v>0</v>
      </c>
      <c r="N138" s="978">
        <f>+'Loans '!DR236</f>
        <v>0</v>
      </c>
      <c r="O138" s="978">
        <f>+'Loans '!DS236</f>
        <v>0</v>
      </c>
      <c r="P138" s="978">
        <f>+'Loans '!DT236</f>
        <v>4000000000</v>
      </c>
      <c r="Q138" s="978">
        <f>+'Loans '!DU236</f>
        <v>0</v>
      </c>
      <c r="R138" s="978">
        <f>+'Loans '!DV236</f>
        <v>0</v>
      </c>
      <c r="S138" s="978">
        <f>+'Loans '!DW236</f>
        <v>0</v>
      </c>
      <c r="T138" s="978">
        <f>+'Loans '!DX236</f>
        <v>0</v>
      </c>
      <c r="U138" s="978">
        <f>+'Loans '!DY236</f>
        <v>0</v>
      </c>
      <c r="V138" s="978">
        <f>+'Loans '!DZ236</f>
        <v>0</v>
      </c>
      <c r="W138" s="978">
        <f>+'Loans '!EA236</f>
        <v>0</v>
      </c>
      <c r="X138" s="978">
        <f>+'Loans '!EB236</f>
        <v>0</v>
      </c>
      <c r="Y138" s="978">
        <f>+'Loans '!EC236</f>
        <v>0</v>
      </c>
      <c r="Z138" s="978">
        <f>+'Loans '!ED236</f>
        <v>0</v>
      </c>
      <c r="AA138" s="978">
        <f>+'Loans '!EE236</f>
        <v>0</v>
      </c>
      <c r="AB138" s="978">
        <f>+'Loans '!EF236</f>
        <v>0</v>
      </c>
      <c r="AC138" s="978">
        <f>+'Loans '!EG236</f>
        <v>0</v>
      </c>
      <c r="AD138" s="978">
        <f>+'Loans '!EH236</f>
        <v>0</v>
      </c>
      <c r="AE138" s="978">
        <f>+'Loans '!EI236</f>
        <v>0</v>
      </c>
      <c r="AF138" s="978">
        <f>+'Loans '!EJ236</f>
        <v>0</v>
      </c>
      <c r="AG138" s="978">
        <f>+'Loans '!EK236</f>
        <v>0</v>
      </c>
      <c r="AH138" s="978">
        <f>+'Loans '!EL236</f>
        <v>0</v>
      </c>
      <c r="AI138" s="978">
        <f>+'Loans '!EM236</f>
        <v>0</v>
      </c>
      <c r="AJ138" s="978">
        <f>+'Loans '!EN236</f>
        <v>0</v>
      </c>
      <c r="AK138" s="978">
        <f>+'Loans '!EO236</f>
        <v>0</v>
      </c>
      <c r="AL138" s="978">
        <f>+'Loans '!EP236</f>
        <v>0</v>
      </c>
      <c r="AM138" s="978">
        <f>+'Loans '!EQ236</f>
        <v>0</v>
      </c>
      <c r="AN138" s="978">
        <f>+'Loans '!ER236</f>
        <v>0</v>
      </c>
      <c r="AO138" s="978">
        <f>+'Loans '!ES236</f>
        <v>0</v>
      </c>
      <c r="AP138" s="978">
        <f>+'Loans '!ET236</f>
        <v>0</v>
      </c>
      <c r="AQ138" s="978">
        <f>+'Loans '!EU236</f>
        <v>0</v>
      </c>
      <c r="AR138" s="978">
        <f>+'Loans '!EV236</f>
        <v>0</v>
      </c>
      <c r="AS138" s="978">
        <f>+'Loans '!EW236</f>
        <v>0</v>
      </c>
      <c r="AT138" s="978">
        <f>+'Loans '!EX236</f>
        <v>0</v>
      </c>
      <c r="AU138" s="978">
        <f>+'Loans '!EY236</f>
        <v>0</v>
      </c>
      <c r="AV138" s="978">
        <f>+'Loans '!EZ236</f>
        <v>0</v>
      </c>
      <c r="AW138" s="978">
        <f>+'Loans '!FA236</f>
        <v>0</v>
      </c>
      <c r="AX138" s="978">
        <f>+'Loans '!FB236</f>
        <v>0</v>
      </c>
      <c r="AY138" s="978">
        <f>+'Loans '!FC236</f>
        <v>0</v>
      </c>
      <c r="AZ138" s="978">
        <f>+'Loans '!FD236</f>
        <v>0</v>
      </c>
      <c r="BA138" s="978">
        <f>+'Loans '!FE236</f>
        <v>0</v>
      </c>
      <c r="BB138" s="978">
        <f>+'Loans '!FF236</f>
        <v>0</v>
      </c>
      <c r="BC138" s="978">
        <f>+'Loans '!FG236</f>
        <v>0</v>
      </c>
      <c r="BD138" s="978">
        <f>+'Loans '!FH236</f>
        <v>0</v>
      </c>
      <c r="BE138" s="978">
        <f>+'Loans '!FI236</f>
        <v>0</v>
      </c>
      <c r="BF138" s="978">
        <f>+'Loans '!FJ236</f>
        <v>0</v>
      </c>
      <c r="BG138" s="978">
        <f>+'Loans '!FK236</f>
        <v>0</v>
      </c>
      <c r="BH138" s="978">
        <f>+'Loans '!FL236</f>
        <v>0</v>
      </c>
      <c r="BI138" s="978">
        <f>+'Loans '!FM236</f>
        <v>0</v>
      </c>
      <c r="BJ138" s="978">
        <f>+'Loans '!FN236</f>
        <v>0</v>
      </c>
      <c r="BK138" s="977">
        <f t="shared" si="28"/>
        <v>4000000000</v>
      </c>
      <c r="BL138" s="777"/>
      <c r="BM138" s="777"/>
      <c r="BN138" s="777"/>
      <c r="BO138" s="777"/>
      <c r="BP138" s="777"/>
      <c r="BQ138" s="777"/>
    </row>
    <row r="139" spans="1:69" ht="15.6" x14ac:dyDescent="0.3">
      <c r="A139" s="957" t="s">
        <v>883</v>
      </c>
      <c r="B139" s="777"/>
      <c r="C139" s="978">
        <f>+'Loans '!DG238</f>
        <v>0</v>
      </c>
      <c r="D139" s="978">
        <f>+'Loans '!DH238</f>
        <v>0</v>
      </c>
      <c r="E139" s="978">
        <f>+'Loans '!DI238</f>
        <v>0</v>
      </c>
      <c r="F139" s="978">
        <f>+'Loans '!DJ238</f>
        <v>0</v>
      </c>
      <c r="G139" s="978">
        <f>+'Loans '!DK238</f>
        <v>0</v>
      </c>
      <c r="H139" s="978">
        <f>+'Loans '!DL238</f>
        <v>0</v>
      </c>
      <c r="I139" s="978">
        <f>+'Loans '!DM238</f>
        <v>0</v>
      </c>
      <c r="J139" s="978">
        <f>+'Loans '!DN238</f>
        <v>0</v>
      </c>
      <c r="K139" s="978">
        <f>+'Loans '!DO238</f>
        <v>0</v>
      </c>
      <c r="L139" s="978">
        <f>+'Loans '!DP238</f>
        <v>0</v>
      </c>
      <c r="M139" s="978">
        <f>+'Loans '!DQ238</f>
        <v>0</v>
      </c>
      <c r="N139" s="978">
        <f>+'Loans '!DR238</f>
        <v>0</v>
      </c>
      <c r="O139" s="978">
        <f>+'Loans '!DS238</f>
        <v>0</v>
      </c>
      <c r="P139" s="978">
        <f>+'Loans '!DT238</f>
        <v>0</v>
      </c>
      <c r="Q139" s="978">
        <f>+'Loans '!DU238</f>
        <v>0</v>
      </c>
      <c r="R139" s="978">
        <f>+'Loans '!DV238</f>
        <v>0</v>
      </c>
      <c r="S139" s="978">
        <f>+'Loans '!DW238</f>
        <v>0</v>
      </c>
      <c r="T139" s="978">
        <f>+'Loans '!DX238</f>
        <v>0</v>
      </c>
      <c r="U139" s="978">
        <f>+'Loans '!DY238</f>
        <v>0</v>
      </c>
      <c r="V139" s="978">
        <f>+'Loans '!DZ238</f>
        <v>0</v>
      </c>
      <c r="W139" s="978">
        <f>+'Loans '!EA238</f>
        <v>0</v>
      </c>
      <c r="X139" s="978">
        <f>+'Loans '!EB238</f>
        <v>0</v>
      </c>
      <c r="Y139" s="978">
        <f>+'Loans '!EC238</f>
        <v>0</v>
      </c>
      <c r="Z139" s="978">
        <f>+'Loans '!ED238</f>
        <v>0</v>
      </c>
      <c r="AA139" s="978">
        <f>+'Loans '!EE238</f>
        <v>0</v>
      </c>
      <c r="AB139" s="978">
        <f>+'Loans '!EF238</f>
        <v>0</v>
      </c>
      <c r="AC139" s="978">
        <f>+'Loans '!EG238</f>
        <v>0</v>
      </c>
      <c r="AD139" s="978">
        <f>+'Loans '!EH238</f>
        <v>0</v>
      </c>
      <c r="AE139" s="978">
        <f>+'Loans '!EI238</f>
        <v>0</v>
      </c>
      <c r="AF139" s="978">
        <f>+'Loans '!EJ238</f>
        <v>0</v>
      </c>
      <c r="AG139" s="978">
        <f>+'Loans '!EK238</f>
        <v>0</v>
      </c>
      <c r="AH139" s="978">
        <f>+'Loans '!EL238</f>
        <v>0</v>
      </c>
      <c r="AI139" s="978">
        <f>+'Loans '!EM238</f>
        <v>0</v>
      </c>
      <c r="AJ139" s="978">
        <f>+'Loans '!EN238</f>
        <v>0</v>
      </c>
      <c r="AK139" s="978">
        <f>+'Loans '!EO238</f>
        <v>0</v>
      </c>
      <c r="AL139" s="978">
        <f>+'Loans '!EP238</f>
        <v>0</v>
      </c>
      <c r="AM139" s="978">
        <f>+'Loans '!EQ238</f>
        <v>0</v>
      </c>
      <c r="AN139" s="978">
        <f>+'Loans '!ER238</f>
        <v>0</v>
      </c>
      <c r="AO139" s="978">
        <f>+'Loans '!ES238</f>
        <v>0</v>
      </c>
      <c r="AP139" s="978">
        <f>+'Loans '!ET238</f>
        <v>0</v>
      </c>
      <c r="AQ139" s="978">
        <f>+'Loans '!EU238</f>
        <v>0</v>
      </c>
      <c r="AR139" s="978">
        <f>+'Loans '!EV238</f>
        <v>0</v>
      </c>
      <c r="AS139" s="978">
        <f>+'Loans '!EW238</f>
        <v>0</v>
      </c>
      <c r="AT139" s="978">
        <f>+'Loans '!EX238</f>
        <v>0</v>
      </c>
      <c r="AU139" s="978">
        <f>+'Loans '!EY238</f>
        <v>0</v>
      </c>
      <c r="AV139" s="978">
        <f>+'Loans '!EZ238</f>
        <v>0</v>
      </c>
      <c r="AW139" s="978">
        <f>+'Loans '!FA238</f>
        <v>0</v>
      </c>
      <c r="AX139" s="978">
        <f>+'Loans '!FB238</f>
        <v>0</v>
      </c>
      <c r="AY139" s="978">
        <f>+'Loans '!FC238</f>
        <v>0</v>
      </c>
      <c r="AZ139" s="978">
        <f>+'Loans '!FD238</f>
        <v>0</v>
      </c>
      <c r="BA139" s="978">
        <f>+'Loans '!FE238</f>
        <v>0</v>
      </c>
      <c r="BB139" s="978">
        <f>+'Loans '!FF238</f>
        <v>0</v>
      </c>
      <c r="BC139" s="978">
        <f>+'Loans '!FG238</f>
        <v>0</v>
      </c>
      <c r="BD139" s="978">
        <f>+'Loans '!FH238</f>
        <v>0</v>
      </c>
      <c r="BE139" s="978">
        <f>+'Loans '!FI238</f>
        <v>0</v>
      </c>
      <c r="BF139" s="978">
        <f>+'Loans '!FJ238</f>
        <v>0</v>
      </c>
      <c r="BG139" s="978">
        <f>+'Loans '!FK238</f>
        <v>0</v>
      </c>
      <c r="BH139" s="978">
        <f>+'Loans '!FL238</f>
        <v>0</v>
      </c>
      <c r="BI139" s="978">
        <f>+'Loans '!FM238</f>
        <v>0</v>
      </c>
      <c r="BJ139" s="978">
        <f>+'Loans '!FN238</f>
        <v>0</v>
      </c>
      <c r="BK139" s="977">
        <f t="shared" si="28"/>
        <v>0</v>
      </c>
      <c r="BL139" s="777"/>
      <c r="BM139" s="777"/>
      <c r="BN139" s="777"/>
      <c r="BO139" s="777"/>
      <c r="BP139" s="777"/>
      <c r="BQ139" s="777"/>
    </row>
    <row r="140" spans="1:69" ht="15.6" x14ac:dyDescent="0.3">
      <c r="A140" s="957" t="s">
        <v>885</v>
      </c>
      <c r="B140" s="777"/>
      <c r="C140" s="978">
        <f>+'Loans '!DG239</f>
        <v>0</v>
      </c>
      <c r="D140" s="978">
        <f>+'Loans '!DH239</f>
        <v>0</v>
      </c>
      <c r="E140" s="978">
        <f>+'Loans '!DI239</f>
        <v>0</v>
      </c>
      <c r="F140" s="978">
        <f>+'Loans '!DJ239</f>
        <v>0</v>
      </c>
      <c r="G140" s="978">
        <f>+'Loans '!DK239</f>
        <v>0</v>
      </c>
      <c r="H140" s="978">
        <f>+'Loans '!DL239</f>
        <v>0</v>
      </c>
      <c r="I140" s="978">
        <f>+'Loans '!DM239</f>
        <v>0</v>
      </c>
      <c r="J140" s="978">
        <f>+'Loans '!DN239</f>
        <v>0</v>
      </c>
      <c r="K140" s="978">
        <f>+'Loans '!DO239</f>
        <v>0</v>
      </c>
      <c r="L140" s="978">
        <f>+'Loans '!DP239</f>
        <v>0</v>
      </c>
      <c r="M140" s="978">
        <f>+'Loans '!DQ239</f>
        <v>0</v>
      </c>
      <c r="N140" s="978">
        <f>+'Loans '!DR239</f>
        <v>0</v>
      </c>
      <c r="O140" s="978">
        <f>+'Loans '!DS239</f>
        <v>0</v>
      </c>
      <c r="P140" s="978">
        <f>+'Loans '!DT239</f>
        <v>0</v>
      </c>
      <c r="Q140" s="978">
        <f>+'Loans '!DU239</f>
        <v>0</v>
      </c>
      <c r="R140" s="978">
        <f>+'Loans '!DV239</f>
        <v>0</v>
      </c>
      <c r="S140" s="978">
        <f>+'Loans '!DW239</f>
        <v>111046134.98543799</v>
      </c>
      <c r="T140" s="978">
        <f>+'Loans '!DX239</f>
        <v>0</v>
      </c>
      <c r="U140" s="978">
        <f>+'Loans '!DY239</f>
        <v>0</v>
      </c>
      <c r="V140" s="978">
        <f>+'Loans '!DZ239</f>
        <v>98900697.764969856</v>
      </c>
      <c r="W140" s="978">
        <f>+'Loans '!EA239</f>
        <v>0</v>
      </c>
      <c r="X140" s="978">
        <f>+'Loans '!EB239</f>
        <v>0</v>
      </c>
      <c r="Y140" s="978">
        <f>+'Loans '!EC239</f>
        <v>109140681.4724208</v>
      </c>
      <c r="Z140" s="978">
        <f>+'Loans '!ED239</f>
        <v>0</v>
      </c>
      <c r="AA140" s="978">
        <f>+'Loans '!EE239</f>
        <v>0</v>
      </c>
      <c r="AB140" s="978">
        <f>+'Loans '!EF239</f>
        <v>112378360.2546294</v>
      </c>
      <c r="AC140" s="978">
        <f>+'Loans '!EG239</f>
        <v>0</v>
      </c>
      <c r="AD140" s="978">
        <f>+'Loans '!EH239</f>
        <v>0</v>
      </c>
      <c r="AE140" s="978">
        <f>+'Loans '!EI239</f>
        <v>109331347.45223157</v>
      </c>
      <c r="AF140" s="978">
        <f>+'Loans '!EJ239</f>
        <v>0</v>
      </c>
      <c r="AG140" s="978">
        <f>+'Loans '!EK239</f>
        <v>0</v>
      </c>
      <c r="AH140" s="978">
        <f>+'Loans '!EL239</f>
        <v>121289579.39862868</v>
      </c>
      <c r="AI140" s="978">
        <f>+'Loans '!EM239</f>
        <v>0</v>
      </c>
      <c r="AJ140" s="978">
        <f>+'Loans '!EN239</f>
        <v>0</v>
      </c>
      <c r="AK140" s="978">
        <f>+'Loans '!EO239</f>
        <v>117504719.62679051</v>
      </c>
      <c r="AL140" s="978">
        <f>+'Loans '!EP239</f>
        <v>0</v>
      </c>
      <c r="AM140" s="978">
        <f>+'Loans '!EQ239</f>
        <v>0</v>
      </c>
      <c r="AN140" s="978">
        <f>+'Loans '!ER239</f>
        <v>109140681.4724208</v>
      </c>
      <c r="AO140" s="978">
        <f>+'Loans '!ES239</f>
        <v>0</v>
      </c>
      <c r="AP140" s="978">
        <f>+'Loans '!ET239</f>
        <v>0</v>
      </c>
      <c r="AQ140" s="978">
        <f>+'Loans '!EU239</f>
        <v>108663899.08467428</v>
      </c>
      <c r="AR140" s="978">
        <f>+'Loans '!EV239</f>
        <v>0</v>
      </c>
      <c r="AS140" s="978">
        <f>+'Loans '!EW239</f>
        <v>0</v>
      </c>
      <c r="AT140" s="978">
        <f>+'Loans '!EX239</f>
        <v>112568571.32257287</v>
      </c>
      <c r="AU140" s="978">
        <f>+'Loans '!EY239</f>
        <v>0</v>
      </c>
      <c r="AV140" s="978">
        <f>+'Loans '!EZ239</f>
        <v>0</v>
      </c>
      <c r="AW140" s="978">
        <f>+'Loans '!FA239</f>
        <v>121856399.90588288</v>
      </c>
      <c r="AX140" s="978">
        <f>+'Loans '!FB239</f>
        <v>0</v>
      </c>
      <c r="AY140" s="978">
        <f>+'Loans '!FC239</f>
        <v>0</v>
      </c>
      <c r="AZ140" s="978">
        <f>+'Loans '!FD239</f>
        <v>117788950.32002364</v>
      </c>
      <c r="BA140" s="978">
        <f>+'Loans '!FE239</f>
        <v>0</v>
      </c>
      <c r="BB140" s="978">
        <f>+'Loans '!FF239</f>
        <v>0</v>
      </c>
      <c r="BC140" s="978">
        <f>+'Loans '!FG239</f>
        <v>115892953.8329528</v>
      </c>
      <c r="BD140" s="978">
        <f>+'Loans '!FH239</f>
        <v>0</v>
      </c>
      <c r="BE140" s="978">
        <f>+'Loans '!FI239</f>
        <v>0</v>
      </c>
      <c r="BF140" s="978">
        <f>+'Loans '!FJ239</f>
        <v>119303843.25456974</v>
      </c>
      <c r="BG140" s="978">
        <f>+'Loans '!FK239</f>
        <v>0</v>
      </c>
      <c r="BH140" s="978">
        <f>+'Loans '!FL239</f>
        <v>0</v>
      </c>
      <c r="BI140" s="978">
        <f>+'Loans '!FM239</f>
        <v>120155228.49448608</v>
      </c>
      <c r="BJ140" s="978">
        <f>+'Loans '!FN239</f>
        <v>0</v>
      </c>
      <c r="BK140" s="977">
        <f t="shared" si="28"/>
        <v>1704962048.6426916</v>
      </c>
      <c r="BL140" s="777"/>
      <c r="BM140" s="777"/>
      <c r="BN140" s="777"/>
      <c r="BO140" s="777"/>
      <c r="BP140" s="777"/>
      <c r="BQ140" s="777"/>
    </row>
    <row r="141" spans="1:69" ht="16.2" thickBot="1" x14ac:dyDescent="0.35">
      <c r="A141" s="957"/>
      <c r="B141" s="777"/>
      <c r="C141" s="978"/>
      <c r="D141" s="978"/>
      <c r="E141" s="978"/>
      <c r="F141" s="978"/>
      <c r="G141" s="978"/>
      <c r="H141" s="978"/>
      <c r="I141" s="978"/>
      <c r="J141" s="978"/>
      <c r="K141" s="978"/>
      <c r="L141" s="978"/>
      <c r="M141" s="978"/>
      <c r="N141" s="978"/>
      <c r="O141" s="978"/>
      <c r="P141" s="978"/>
      <c r="Q141" s="978"/>
      <c r="R141" s="978"/>
      <c r="S141" s="978"/>
      <c r="T141" s="978"/>
      <c r="U141" s="978"/>
      <c r="V141" s="978"/>
      <c r="W141" s="978"/>
      <c r="X141" s="978"/>
      <c r="Y141" s="978"/>
      <c r="Z141" s="978"/>
      <c r="AA141" s="978"/>
      <c r="AB141" s="978"/>
      <c r="AC141" s="978"/>
      <c r="AD141" s="978"/>
      <c r="AE141" s="978"/>
      <c r="AF141" s="978"/>
      <c r="AG141" s="978"/>
      <c r="AH141" s="978"/>
      <c r="AI141" s="978"/>
      <c r="AJ141" s="978"/>
      <c r="AK141" s="978"/>
      <c r="AL141" s="978"/>
      <c r="AM141" s="978"/>
      <c r="AN141" s="978"/>
      <c r="AO141" s="978"/>
      <c r="AP141" s="978"/>
      <c r="AQ141" s="978"/>
      <c r="AR141" s="978"/>
      <c r="AS141" s="978"/>
      <c r="AT141" s="978"/>
      <c r="AU141" s="978"/>
      <c r="AV141" s="978"/>
      <c r="AW141" s="978"/>
      <c r="AX141" s="978"/>
      <c r="AY141" s="978"/>
      <c r="AZ141" s="978"/>
      <c r="BA141" s="978"/>
      <c r="BB141" s="978"/>
      <c r="BC141" s="978"/>
      <c r="BD141" s="978"/>
      <c r="BE141" s="978"/>
      <c r="BF141" s="978"/>
      <c r="BG141" s="978"/>
      <c r="BH141" s="978"/>
      <c r="BI141" s="978"/>
      <c r="BJ141" s="978"/>
      <c r="BK141" s="977">
        <f t="shared" si="28"/>
        <v>0</v>
      </c>
      <c r="BL141" s="777"/>
      <c r="BM141" s="777"/>
      <c r="BN141" s="777"/>
      <c r="BO141" s="777"/>
      <c r="BP141" s="777"/>
      <c r="BQ141" s="777"/>
    </row>
    <row r="142" spans="1:69" ht="16.2" thickBot="1" x14ac:dyDescent="0.35">
      <c r="A142" s="840" t="s">
        <v>893</v>
      </c>
      <c r="B142" s="777"/>
      <c r="C142" s="979">
        <f>-C143-C144+C145+C146</f>
        <v>8717861754.6572952</v>
      </c>
      <c r="D142" s="979">
        <f t="shared" ref="D142:BJ142" si="30">-D143-D144+D145+D146</f>
        <v>2275360757.8319793</v>
      </c>
      <c r="E142" s="979">
        <f t="shared" si="30"/>
        <v>2903718050.7684255</v>
      </c>
      <c r="F142" s="979">
        <f t="shared" si="30"/>
        <v>-1042064429.7737411</v>
      </c>
      <c r="G142" s="979">
        <f t="shared" si="30"/>
        <v>-1661990621.406765</v>
      </c>
      <c r="H142" s="979">
        <f t="shared" si="30"/>
        <v>-3917732538.0179534</v>
      </c>
      <c r="I142" s="979">
        <f t="shared" si="30"/>
        <v>-7500912932.2267151</v>
      </c>
      <c r="J142" s="979">
        <f t="shared" si="30"/>
        <v>-10882994087.195213</v>
      </c>
      <c r="K142" s="979">
        <f t="shared" si="30"/>
        <v>-11479069679.028858</v>
      </c>
      <c r="L142" s="979">
        <f t="shared" si="30"/>
        <v>-9734793191.7349358</v>
      </c>
      <c r="M142" s="979">
        <f t="shared" si="30"/>
        <v>-11104511899.648256</v>
      </c>
      <c r="N142" s="979">
        <f t="shared" si="30"/>
        <v>-9612710969.4618244</v>
      </c>
      <c r="O142" s="979">
        <f t="shared" si="30"/>
        <v>-14319003786.405344</v>
      </c>
      <c r="P142" s="979">
        <f t="shared" si="30"/>
        <v>-21086348704.362061</v>
      </c>
      <c r="Q142" s="979">
        <f t="shared" si="30"/>
        <v>-19912186693.42429</v>
      </c>
      <c r="R142" s="979">
        <f t="shared" si="30"/>
        <v>-22014467710.643795</v>
      </c>
      <c r="S142" s="979">
        <f t="shared" si="30"/>
        <v>-22056176095.625397</v>
      </c>
      <c r="T142" s="979">
        <f t="shared" si="30"/>
        <v>-24685505235.608162</v>
      </c>
      <c r="U142" s="979">
        <f t="shared" si="30"/>
        <v>-27576754494.694096</v>
      </c>
      <c r="V142" s="979">
        <f t="shared" si="30"/>
        <v>-31371391605.153427</v>
      </c>
      <c r="W142" s="979">
        <f t="shared" si="30"/>
        <v>-31435453014.570545</v>
      </c>
      <c r="X142" s="979">
        <f t="shared" si="30"/>
        <v>-33865862204.861519</v>
      </c>
      <c r="Y142" s="979">
        <f t="shared" si="30"/>
        <v>-35043622405.260727</v>
      </c>
      <c r="Z142" s="979">
        <f t="shared" si="30"/>
        <v>-37413058649.805275</v>
      </c>
      <c r="AA142" s="979">
        <f t="shared" si="30"/>
        <v>-42072051500.431442</v>
      </c>
      <c r="AB142" s="979">
        <f t="shared" si="30"/>
        <v>-48529203598.265808</v>
      </c>
      <c r="AC142" s="979">
        <f t="shared" si="30"/>
        <v>-52157672118.486061</v>
      </c>
      <c r="AD142" s="979">
        <f t="shared" si="30"/>
        <v>-53902630900.603806</v>
      </c>
      <c r="AE142" s="979">
        <f t="shared" si="30"/>
        <v>-54285746901.010536</v>
      </c>
      <c r="AF142" s="979">
        <f t="shared" si="30"/>
        <v>-57121699746.89415</v>
      </c>
      <c r="AG142" s="979">
        <f t="shared" si="30"/>
        <v>-60780121747.983337</v>
      </c>
      <c r="AH142" s="979">
        <f t="shared" si="30"/>
        <v>-65484130509.011421</v>
      </c>
      <c r="AI142" s="979">
        <f t="shared" si="30"/>
        <v>-65667642492.073914</v>
      </c>
      <c r="AJ142" s="979">
        <f t="shared" si="30"/>
        <v>-69175787869.070007</v>
      </c>
      <c r="AK142" s="979">
        <f t="shared" si="30"/>
        <v>-70918125107.704529</v>
      </c>
      <c r="AL142" s="979">
        <f t="shared" si="30"/>
        <v>-73351232598.316986</v>
      </c>
      <c r="AM142" s="979">
        <f t="shared" si="30"/>
        <v>-78814001907.655579</v>
      </c>
      <c r="AN142" s="979">
        <f t="shared" si="30"/>
        <v>-85392395896.927307</v>
      </c>
      <c r="AO142" s="979">
        <f t="shared" si="30"/>
        <v>-88001626724.588257</v>
      </c>
      <c r="AP142" s="979">
        <f t="shared" si="30"/>
        <v>-91724060024.565094</v>
      </c>
      <c r="AQ142" s="979">
        <f t="shared" si="30"/>
        <v>-92401224685.60968</v>
      </c>
      <c r="AR142" s="979">
        <f t="shared" si="30"/>
        <v>-95206534184.366119</v>
      </c>
      <c r="AS142" s="979">
        <f t="shared" si="30"/>
        <v>-99337119075.393082</v>
      </c>
      <c r="AT142" s="979">
        <f t="shared" si="30"/>
        <v>-105320002584.68063</v>
      </c>
      <c r="AU142" s="979">
        <f t="shared" si="30"/>
        <v>-106743628396.73488</v>
      </c>
      <c r="AV142" s="979">
        <f t="shared" si="30"/>
        <v>-110750545581.59435</v>
      </c>
      <c r="AW142" s="979">
        <f t="shared" si="30"/>
        <v>-113007139217.15334</v>
      </c>
      <c r="AX142" s="979">
        <f t="shared" si="30"/>
        <v>-116621854021.17572</v>
      </c>
      <c r="AY142" s="979">
        <f t="shared" si="30"/>
        <v>-122924418561.85844</v>
      </c>
      <c r="AZ142" s="979">
        <f t="shared" si="30"/>
        <v>-131535986441.9597</v>
      </c>
      <c r="BA142" s="979">
        <f t="shared" si="30"/>
        <v>-136717706488.71588</v>
      </c>
      <c r="BB142" s="979">
        <f t="shared" si="30"/>
        <v>-140265798124.08762</v>
      </c>
      <c r="BC142" s="979">
        <f t="shared" si="30"/>
        <v>-141655925028.20944</v>
      </c>
      <c r="BD142" s="979">
        <f t="shared" si="30"/>
        <v>-145369032027.94009</v>
      </c>
      <c r="BE142" s="979">
        <f t="shared" si="30"/>
        <v>-150352989898.61996</v>
      </c>
      <c r="BF142" s="979">
        <f t="shared" si="30"/>
        <v>-156995977493.75375</v>
      </c>
      <c r="BG142" s="979">
        <f t="shared" si="30"/>
        <v>-158620781677.00519</v>
      </c>
      <c r="BH142" s="979">
        <f t="shared" si="30"/>
        <v>-163270598965.08563</v>
      </c>
      <c r="BI142" s="979">
        <f t="shared" si="30"/>
        <v>-165777711885.10565</v>
      </c>
      <c r="BJ142" s="979">
        <f t="shared" si="30"/>
        <v>-169797047220.69077</v>
      </c>
      <c r="BK142" s="977">
        <f t="shared" si="28"/>
        <v>-4053869821588.9795</v>
      </c>
      <c r="BL142" s="777"/>
      <c r="BM142" s="777"/>
      <c r="BN142" s="777"/>
      <c r="BO142" s="777"/>
      <c r="BP142" s="777"/>
      <c r="BQ142" s="777"/>
    </row>
    <row r="143" spans="1:69" ht="15.6" x14ac:dyDescent="0.3">
      <c r="A143" s="837" t="s">
        <v>894</v>
      </c>
      <c r="B143" s="777"/>
      <c r="C143" s="978">
        <f>+B162</f>
        <v>0</v>
      </c>
      <c r="D143" s="978">
        <f t="shared" ref="D143:BJ143" si="31">+C162</f>
        <v>0</v>
      </c>
      <c r="E143" s="978">
        <f t="shared" si="31"/>
        <v>0</v>
      </c>
      <c r="F143" s="978">
        <f t="shared" si="31"/>
        <v>1030173866.6544015</v>
      </c>
      <c r="G143" s="978">
        <f t="shared" si="31"/>
        <v>1643893878.5229261</v>
      </c>
      <c r="H143" s="978">
        <f t="shared" si="31"/>
        <v>3876404730.2579608</v>
      </c>
      <c r="I143" s="978">
        <f t="shared" si="31"/>
        <v>7422483360.1971607</v>
      </c>
      <c r="J143" s="978">
        <f t="shared" si="31"/>
        <v>10759312448.938766</v>
      </c>
      <c r="K143" s="978">
        <f t="shared" si="31"/>
        <v>11340132297.599623</v>
      </c>
      <c r="L143" s="978">
        <f t="shared" si="31"/>
        <v>9630446498.6420822</v>
      </c>
      <c r="M143" s="978">
        <f t="shared" si="31"/>
        <v>10978822938.416473</v>
      </c>
      <c r="N143" s="978">
        <f t="shared" si="31"/>
        <v>9501334960.0872478</v>
      </c>
      <c r="O143" s="978">
        <f t="shared" si="31"/>
        <v>14160226022.000153</v>
      </c>
      <c r="P143" s="978">
        <f t="shared" si="31"/>
        <v>20862932082.367153</v>
      </c>
      <c r="Q143" s="978">
        <f t="shared" si="31"/>
        <v>19689553749.757366</v>
      </c>
      <c r="R143" s="978">
        <f t="shared" si="31"/>
        <v>21793519312.440777</v>
      </c>
      <c r="S143" s="978">
        <f t="shared" si="31"/>
        <v>21832920173.109177</v>
      </c>
      <c r="T143" s="978">
        <f t="shared" si="31"/>
        <v>24433715014.388386</v>
      </c>
      <c r="U143" s="978">
        <f t="shared" si="31"/>
        <v>27299980156.412251</v>
      </c>
      <c r="V143" s="978">
        <f t="shared" si="31"/>
        <v>31034881269.444466</v>
      </c>
      <c r="W143" s="978">
        <f t="shared" si="31"/>
        <v>31088810529.077774</v>
      </c>
      <c r="X143" s="978">
        <f t="shared" si="31"/>
        <v>33498937235.132469</v>
      </c>
      <c r="Y143" s="978">
        <f t="shared" si="31"/>
        <v>34632518711.750122</v>
      </c>
      <c r="Z143" s="978">
        <f t="shared" si="31"/>
        <v>36990736822.224678</v>
      </c>
      <c r="AA143" s="978">
        <f t="shared" si="31"/>
        <v>41598105811.091446</v>
      </c>
      <c r="AB143" s="978">
        <f t="shared" si="31"/>
        <v>47994812621.764839</v>
      </c>
      <c r="AC143" s="978">
        <f t="shared" si="31"/>
        <v>51581721281.517395</v>
      </c>
      <c r="AD143" s="978">
        <f t="shared" si="31"/>
        <v>53264954051.828583</v>
      </c>
      <c r="AE143" s="978">
        <f t="shared" si="31"/>
        <v>53658846609.966347</v>
      </c>
      <c r="AF143" s="978">
        <f t="shared" si="31"/>
        <v>56435957499.726913</v>
      </c>
      <c r="AG143" s="978">
        <f t="shared" si="31"/>
        <v>60060158382.570824</v>
      </c>
      <c r="AH143" s="978">
        <f t="shared" si="31"/>
        <v>64700483585.181686</v>
      </c>
      <c r="AI143" s="978">
        <f t="shared" si="31"/>
        <v>64899283644.719345</v>
      </c>
      <c r="AJ143" s="978">
        <f t="shared" si="31"/>
        <v>68356374685.829224</v>
      </c>
      <c r="AK143" s="978">
        <f t="shared" si="31"/>
        <v>70136647792.308502</v>
      </c>
      <c r="AL143" s="978">
        <f t="shared" si="31"/>
        <v>72542379817.666626</v>
      </c>
      <c r="AM143" s="978">
        <f t="shared" si="31"/>
        <v>77890620059.030777</v>
      </c>
      <c r="AN143" s="978">
        <f t="shared" si="31"/>
        <v>84378293428.113541</v>
      </c>
      <c r="AO143" s="978">
        <f t="shared" si="31"/>
        <v>87034606272.217987</v>
      </c>
      <c r="AP143" s="978">
        <f t="shared" si="31"/>
        <v>90657815729.309799</v>
      </c>
      <c r="AQ143" s="978">
        <f t="shared" si="31"/>
        <v>91304589374.072113</v>
      </c>
      <c r="AR143" s="978">
        <f t="shared" si="31"/>
        <v>94130375777.49736</v>
      </c>
      <c r="AS143" s="978">
        <f t="shared" si="31"/>
        <v>98180103969.631897</v>
      </c>
      <c r="AT143" s="978">
        <f t="shared" si="31"/>
        <v>104094909185.99536</v>
      </c>
      <c r="AU143" s="978">
        <f t="shared" si="31"/>
        <v>105457318503.56238</v>
      </c>
      <c r="AV143" s="978">
        <f t="shared" si="31"/>
        <v>109463128328.24599</v>
      </c>
      <c r="AW143" s="978">
        <f t="shared" si="31"/>
        <v>111696939144.19257</v>
      </c>
      <c r="AX143" s="978">
        <f t="shared" si="31"/>
        <v>115254628309.13405</v>
      </c>
      <c r="AY143" s="978">
        <f t="shared" si="31"/>
        <v>121504868161.0251</v>
      </c>
      <c r="AZ143" s="978">
        <f t="shared" si="31"/>
        <v>130010963684.7509</v>
      </c>
      <c r="BA143" s="978">
        <f t="shared" si="31"/>
        <v>135135737589.92261</v>
      </c>
      <c r="BB143" s="978">
        <f t="shared" si="31"/>
        <v>138687840858.27325</v>
      </c>
      <c r="BC143" s="978">
        <f t="shared" si="31"/>
        <v>139997368940.2164</v>
      </c>
      <c r="BD143" s="978">
        <f t="shared" si="31"/>
        <v>143647081256.60806</v>
      </c>
      <c r="BE143" s="978">
        <f t="shared" si="31"/>
        <v>148616690068.41437</v>
      </c>
      <c r="BF143" s="978">
        <f t="shared" si="31"/>
        <v>155187759654.04724</v>
      </c>
      <c r="BG143" s="978">
        <f t="shared" si="31"/>
        <v>156731005562.65109</v>
      </c>
      <c r="BH143" s="978">
        <f t="shared" si="31"/>
        <v>161412583192.05258</v>
      </c>
      <c r="BI143" s="978">
        <f t="shared" si="31"/>
        <v>163820318793.08978</v>
      </c>
      <c r="BJ143" s="978">
        <f t="shared" si="31"/>
        <v>167771538948.84534</v>
      </c>
      <c r="BK143" s="977">
        <f t="shared" si="28"/>
        <v>4020798546632.4932</v>
      </c>
      <c r="BL143" s="777"/>
      <c r="BM143" s="777"/>
      <c r="BN143" s="777"/>
      <c r="BO143" s="777"/>
      <c r="BP143" s="777"/>
      <c r="BQ143" s="777"/>
    </row>
    <row r="144" spans="1:69" ht="15.6" x14ac:dyDescent="0.3">
      <c r="A144" s="837" t="s">
        <v>895</v>
      </c>
      <c r="B144" s="777"/>
      <c r="C144" s="978">
        <f>+SCI!B224</f>
        <v>0</v>
      </c>
      <c r="D144" s="978">
        <f>+SCI!C224</f>
        <v>0</v>
      </c>
      <c r="E144" s="978">
        <f>+SCI!D224</f>
        <v>0</v>
      </c>
      <c r="F144" s="978">
        <f>+SCI!E224</f>
        <v>11890563.119339567</v>
      </c>
      <c r="G144" s="978">
        <f>+SCI!F224</f>
        <v>18096742.883838989</v>
      </c>
      <c r="H144" s="978">
        <f>+SCI!G224</f>
        <v>41327807.759992704</v>
      </c>
      <c r="I144" s="978">
        <f>+SCI!H224</f>
        <v>78429572.02955395</v>
      </c>
      <c r="J144" s="978">
        <f>+SCI!I224</f>
        <v>123681638.25644611</v>
      </c>
      <c r="K144" s="978">
        <f>+SCI!J224</f>
        <v>138937381.42923528</v>
      </c>
      <c r="L144" s="978">
        <f>+SCI!K224</f>
        <v>104346693.09285423</v>
      </c>
      <c r="M144" s="978">
        <f>+SCI!L224</f>
        <v>125688961.23178357</v>
      </c>
      <c r="N144" s="978">
        <f>+SCI!M224</f>
        <v>111376009.37457617</v>
      </c>
      <c r="O144" s="978">
        <f>+SCI!N224</f>
        <v>158777764.40519214</v>
      </c>
      <c r="P144" s="978">
        <f>+SCI!O224</f>
        <v>223416621.99490693</v>
      </c>
      <c r="Q144" s="978">
        <f>+SCI!P224</f>
        <v>222632943.66692257</v>
      </c>
      <c r="R144" s="978">
        <f>+SCI!Q224</f>
        <v>220948398.20301661</v>
      </c>
      <c r="S144" s="978">
        <f>+SCI!R224</f>
        <v>223255922.51621944</v>
      </c>
      <c r="T144" s="978">
        <f>+SCI!S224</f>
        <v>251790221.21977729</v>
      </c>
      <c r="U144" s="978">
        <f>+SCI!T224</f>
        <v>276774338.28184593</v>
      </c>
      <c r="V144" s="978">
        <f>+SCI!U224</f>
        <v>336510335.70896286</v>
      </c>
      <c r="W144" s="978">
        <f>+SCI!V224</f>
        <v>346642485.49277067</v>
      </c>
      <c r="X144" s="978">
        <f>+SCI!W224</f>
        <v>366924969.72904873</v>
      </c>
      <c r="Y144" s="978">
        <f>+SCI!X224</f>
        <v>411103693.51060456</v>
      </c>
      <c r="Z144" s="978">
        <f>+SCI!Y224</f>
        <v>422321827.58059859</v>
      </c>
      <c r="AA144" s="978">
        <f>+SCI!Z224</f>
        <v>473945689.33999932</v>
      </c>
      <c r="AB144" s="978">
        <f>+SCI!AA224</f>
        <v>534390976.50097263</v>
      </c>
      <c r="AC144" s="978">
        <f>+SCI!AB224</f>
        <v>575950836.96866643</v>
      </c>
      <c r="AD144" s="978">
        <f>+SCI!AC224</f>
        <v>637676848.77522576</v>
      </c>
      <c r="AE144" s="978">
        <f>+SCI!AD224</f>
        <v>626900291.04418981</v>
      </c>
      <c r="AF144" s="978">
        <f>+SCI!AE224</f>
        <v>685742247.167238</v>
      </c>
      <c r="AG144" s="978">
        <f>+SCI!AF224</f>
        <v>719963365.4125129</v>
      </c>
      <c r="AH144" s="978">
        <f>+SCI!AG224</f>
        <v>783646923.82973194</v>
      </c>
      <c r="AI144" s="978">
        <f>+SCI!AH224</f>
        <v>768358847.35457158</v>
      </c>
      <c r="AJ144" s="978">
        <f>+SCI!AI224</f>
        <v>819413183.24078894</v>
      </c>
      <c r="AK144" s="978">
        <f>+SCI!AJ224</f>
        <v>781477315.39602399</v>
      </c>
      <c r="AL144" s="978">
        <f>+SCI!AK224</f>
        <v>808852780.65035403</v>
      </c>
      <c r="AM144" s="978">
        <f>+SCI!AL224</f>
        <v>923381848.62480175</v>
      </c>
      <c r="AN144" s="978">
        <f>+SCI!AM224</f>
        <v>1014102468.8137625</v>
      </c>
      <c r="AO144" s="978">
        <f>+SCI!AN224</f>
        <v>967020452.37026763</v>
      </c>
      <c r="AP144" s="978">
        <f>+SCI!AO224</f>
        <v>1066244295.2552911</v>
      </c>
      <c r="AQ144" s="978">
        <f>+SCI!AP224</f>
        <v>1096635311.5375686</v>
      </c>
      <c r="AR144" s="978">
        <f>+SCI!AQ224</f>
        <v>1076158406.868757</v>
      </c>
      <c r="AS144" s="978">
        <f>+SCI!AR224</f>
        <v>1157015105.7611895</v>
      </c>
      <c r="AT144" s="978">
        <f>+SCI!AS224</f>
        <v>1225093398.6852713</v>
      </c>
      <c r="AU144" s="978">
        <f>+SCI!AT224</f>
        <v>1286309893.1725006</v>
      </c>
      <c r="AV144" s="978">
        <f>+SCI!AU224</f>
        <v>1287417253.3483641</v>
      </c>
      <c r="AW144" s="978">
        <f>+SCI!AV224</f>
        <v>1310200072.9607692</v>
      </c>
      <c r="AX144" s="978">
        <f>+SCI!AW224</f>
        <v>1367225712.0416727</v>
      </c>
      <c r="AY144" s="978">
        <f>+SCI!AX224</f>
        <v>1419550400.8333423</v>
      </c>
      <c r="AZ144" s="978">
        <f>+SCI!AY224</f>
        <v>1525022757.2088041</v>
      </c>
      <c r="BA144" s="978">
        <f>+SCI!AZ224</f>
        <v>1581968898.7932689</v>
      </c>
      <c r="BB144" s="978">
        <f>+SCI!BA224</f>
        <v>1577957265.8143737</v>
      </c>
      <c r="BC144" s="978">
        <f>+SCI!BB224</f>
        <v>1658556087.9930503</v>
      </c>
      <c r="BD144" s="978">
        <f>+SCI!BC224</f>
        <v>1721950771.3320389</v>
      </c>
      <c r="BE144" s="978">
        <f>+SCI!BD224</f>
        <v>1736299830.2056041</v>
      </c>
      <c r="BF144" s="978">
        <f>+SCI!BE224</f>
        <v>1808217839.7065105</v>
      </c>
      <c r="BG144" s="978">
        <f>+SCI!BF224</f>
        <v>1889776114.3540854</v>
      </c>
      <c r="BH144" s="978">
        <f>+SCI!BG224</f>
        <v>1858015773.0330453</v>
      </c>
      <c r="BI144" s="978">
        <f>+SCI!BH224</f>
        <v>1957393092.0158613</v>
      </c>
      <c r="BJ144" s="978">
        <f>+SCI!BI224</f>
        <v>2025508271.8454182</v>
      </c>
      <c r="BK144" s="977">
        <f t="shared" si="28"/>
        <v>46968215519.743385</v>
      </c>
      <c r="BL144" s="777"/>
      <c r="BM144" s="777"/>
      <c r="BN144" s="777"/>
      <c r="BO144" s="777"/>
      <c r="BP144" s="777"/>
      <c r="BQ144" s="777"/>
    </row>
    <row r="145" spans="1:69" ht="15.6" x14ac:dyDescent="0.3">
      <c r="A145" s="837" t="s">
        <v>896</v>
      </c>
      <c r="B145" s="777"/>
      <c r="C145" s="978">
        <f>+B164</f>
        <v>8698962222.9150581</v>
      </c>
      <c r="D145" s="978">
        <f t="shared" ref="D145:BJ145" si="32">+C164</f>
        <v>2270427982.5623193</v>
      </c>
      <c r="E145" s="978">
        <f t="shared" si="32"/>
        <v>2896756727.9742103</v>
      </c>
      <c r="F145" s="978">
        <f t="shared" si="32"/>
        <v>0</v>
      </c>
      <c r="G145" s="978">
        <f t="shared" si="32"/>
        <v>0</v>
      </c>
      <c r="H145" s="978">
        <f t="shared" si="32"/>
        <v>0</v>
      </c>
      <c r="I145" s="978">
        <f t="shared" si="32"/>
        <v>0</v>
      </c>
      <c r="J145" s="978">
        <f t="shared" si="32"/>
        <v>0</v>
      </c>
      <c r="K145" s="978">
        <f t="shared" si="32"/>
        <v>0</v>
      </c>
      <c r="L145" s="978">
        <f t="shared" si="32"/>
        <v>0</v>
      </c>
      <c r="M145" s="978">
        <f t="shared" si="32"/>
        <v>0</v>
      </c>
      <c r="N145" s="978">
        <f t="shared" si="32"/>
        <v>0</v>
      </c>
      <c r="O145" s="978">
        <f t="shared" si="32"/>
        <v>0</v>
      </c>
      <c r="P145" s="978">
        <f t="shared" si="32"/>
        <v>0</v>
      </c>
      <c r="Q145" s="978">
        <f t="shared" si="32"/>
        <v>0</v>
      </c>
      <c r="R145" s="978">
        <f t="shared" si="32"/>
        <v>0</v>
      </c>
      <c r="S145" s="978">
        <f t="shared" si="32"/>
        <v>0</v>
      </c>
      <c r="T145" s="978">
        <f t="shared" si="32"/>
        <v>0</v>
      </c>
      <c r="U145" s="978">
        <f t="shared" si="32"/>
        <v>0</v>
      </c>
      <c r="V145" s="978">
        <f t="shared" si="32"/>
        <v>0</v>
      </c>
      <c r="W145" s="978">
        <f t="shared" si="32"/>
        <v>0</v>
      </c>
      <c r="X145" s="978">
        <f t="shared" si="32"/>
        <v>0</v>
      </c>
      <c r="Y145" s="978">
        <f t="shared" si="32"/>
        <v>0</v>
      </c>
      <c r="Z145" s="978">
        <f t="shared" si="32"/>
        <v>0</v>
      </c>
      <c r="AA145" s="978">
        <f t="shared" si="32"/>
        <v>0</v>
      </c>
      <c r="AB145" s="978">
        <f t="shared" si="32"/>
        <v>0</v>
      </c>
      <c r="AC145" s="978">
        <f t="shared" si="32"/>
        <v>0</v>
      </c>
      <c r="AD145" s="978">
        <f t="shared" si="32"/>
        <v>0</v>
      </c>
      <c r="AE145" s="978">
        <f t="shared" si="32"/>
        <v>0</v>
      </c>
      <c r="AF145" s="978">
        <f t="shared" si="32"/>
        <v>0</v>
      </c>
      <c r="AG145" s="978">
        <f t="shared" si="32"/>
        <v>0</v>
      </c>
      <c r="AH145" s="978">
        <f t="shared" si="32"/>
        <v>0</v>
      </c>
      <c r="AI145" s="978">
        <f t="shared" si="32"/>
        <v>0</v>
      </c>
      <c r="AJ145" s="978">
        <f t="shared" si="32"/>
        <v>0</v>
      </c>
      <c r="AK145" s="978">
        <f t="shared" si="32"/>
        <v>0</v>
      </c>
      <c r="AL145" s="978">
        <f t="shared" si="32"/>
        <v>0</v>
      </c>
      <c r="AM145" s="978">
        <f t="shared" si="32"/>
        <v>0</v>
      </c>
      <c r="AN145" s="978">
        <f t="shared" si="32"/>
        <v>0</v>
      </c>
      <c r="AO145" s="978">
        <f t="shared" si="32"/>
        <v>0</v>
      </c>
      <c r="AP145" s="978">
        <f t="shared" si="32"/>
        <v>0</v>
      </c>
      <c r="AQ145" s="978">
        <f t="shared" si="32"/>
        <v>0</v>
      </c>
      <c r="AR145" s="978">
        <f t="shared" si="32"/>
        <v>0</v>
      </c>
      <c r="AS145" s="978">
        <f t="shared" si="32"/>
        <v>0</v>
      </c>
      <c r="AT145" s="978">
        <f t="shared" si="32"/>
        <v>0</v>
      </c>
      <c r="AU145" s="978">
        <f t="shared" si="32"/>
        <v>0</v>
      </c>
      <c r="AV145" s="978">
        <f t="shared" si="32"/>
        <v>0</v>
      </c>
      <c r="AW145" s="978">
        <f t="shared" si="32"/>
        <v>0</v>
      </c>
      <c r="AX145" s="978">
        <f t="shared" si="32"/>
        <v>0</v>
      </c>
      <c r="AY145" s="978">
        <f t="shared" si="32"/>
        <v>0</v>
      </c>
      <c r="AZ145" s="978">
        <f t="shared" si="32"/>
        <v>0</v>
      </c>
      <c r="BA145" s="978">
        <f t="shared" si="32"/>
        <v>0</v>
      </c>
      <c r="BB145" s="978">
        <f t="shared" si="32"/>
        <v>0</v>
      </c>
      <c r="BC145" s="978">
        <f t="shared" si="32"/>
        <v>0</v>
      </c>
      <c r="BD145" s="978">
        <f t="shared" si="32"/>
        <v>0</v>
      </c>
      <c r="BE145" s="978">
        <f t="shared" si="32"/>
        <v>0</v>
      </c>
      <c r="BF145" s="978">
        <f t="shared" si="32"/>
        <v>0</v>
      </c>
      <c r="BG145" s="978">
        <f t="shared" si="32"/>
        <v>0</v>
      </c>
      <c r="BH145" s="978">
        <f t="shared" si="32"/>
        <v>0</v>
      </c>
      <c r="BI145" s="978">
        <f t="shared" si="32"/>
        <v>0</v>
      </c>
      <c r="BJ145" s="978">
        <f t="shared" si="32"/>
        <v>0</v>
      </c>
      <c r="BK145" s="977">
        <f t="shared" si="28"/>
        <v>13866146933.451588</v>
      </c>
      <c r="BL145" s="777"/>
      <c r="BM145" s="777"/>
      <c r="BN145" s="777"/>
      <c r="BO145" s="777"/>
      <c r="BP145" s="777"/>
      <c r="BQ145" s="777"/>
    </row>
    <row r="146" spans="1:69" ht="15.6" x14ac:dyDescent="0.3">
      <c r="A146" s="837" t="s">
        <v>897</v>
      </c>
      <c r="B146" s="777"/>
      <c r="C146" s="978">
        <f>+SCI!C213</f>
        <v>18899531.742237274</v>
      </c>
      <c r="D146" s="978">
        <f>+SCI!D213</f>
        <v>4932775.2696598051</v>
      </c>
      <c r="E146" s="978">
        <f>+SCI!E213</f>
        <v>6961322.7942152293</v>
      </c>
      <c r="F146" s="978">
        <f>+SCI!F213</f>
        <v>0</v>
      </c>
      <c r="G146" s="978">
        <f>+SCI!G213</f>
        <v>0</v>
      </c>
      <c r="H146" s="978">
        <f>+SCI!H213</f>
        <v>0</v>
      </c>
      <c r="I146" s="978">
        <f>+SCI!I213</f>
        <v>0</v>
      </c>
      <c r="J146" s="978">
        <f>+SCI!J213</f>
        <v>0</v>
      </c>
      <c r="K146" s="978">
        <f>+SCI!K213</f>
        <v>0</v>
      </c>
      <c r="L146" s="978">
        <f>+SCI!L213</f>
        <v>0</v>
      </c>
      <c r="M146" s="978">
        <f>+SCI!M213</f>
        <v>0</v>
      </c>
      <c r="N146" s="978">
        <f>+SCI!N213</f>
        <v>0</v>
      </c>
      <c r="O146" s="978">
        <f>+SCI!O213</f>
        <v>0</v>
      </c>
      <c r="P146" s="978">
        <f>+SCI!P213</f>
        <v>0</v>
      </c>
      <c r="Q146" s="978">
        <f>+SCI!Q213</f>
        <v>0</v>
      </c>
      <c r="R146" s="978">
        <f>+SCI!R213</f>
        <v>0</v>
      </c>
      <c r="S146" s="978">
        <f>+SCI!S213</f>
        <v>0</v>
      </c>
      <c r="T146" s="978">
        <f>+SCI!T213</f>
        <v>0</v>
      </c>
      <c r="U146" s="978">
        <f>+SCI!U213</f>
        <v>0</v>
      </c>
      <c r="V146" s="978">
        <f>+SCI!V213</f>
        <v>0</v>
      </c>
      <c r="W146" s="978">
        <f>+SCI!W213</f>
        <v>0</v>
      </c>
      <c r="X146" s="978">
        <f>+SCI!X213</f>
        <v>0</v>
      </c>
      <c r="Y146" s="978">
        <f>+SCI!Y213</f>
        <v>0</v>
      </c>
      <c r="Z146" s="978">
        <f>+SCI!Z213</f>
        <v>0</v>
      </c>
      <c r="AA146" s="978">
        <f>+SCI!AA213</f>
        <v>0</v>
      </c>
      <c r="AB146" s="978">
        <f>+SCI!AB213</f>
        <v>0</v>
      </c>
      <c r="AC146" s="978">
        <f>+SCI!AC213</f>
        <v>0</v>
      </c>
      <c r="AD146" s="978">
        <f>+SCI!AD213</f>
        <v>0</v>
      </c>
      <c r="AE146" s="978">
        <f>+SCI!AE213</f>
        <v>0</v>
      </c>
      <c r="AF146" s="978">
        <f>+SCI!AF213</f>
        <v>0</v>
      </c>
      <c r="AG146" s="978">
        <f>+SCI!AG213</f>
        <v>0</v>
      </c>
      <c r="AH146" s="978">
        <f>+SCI!AH213</f>
        <v>0</v>
      </c>
      <c r="AI146" s="978">
        <f>+SCI!AI213</f>
        <v>0</v>
      </c>
      <c r="AJ146" s="978">
        <f>+SCI!AJ213</f>
        <v>0</v>
      </c>
      <c r="AK146" s="978">
        <f>+SCI!AK213</f>
        <v>0</v>
      </c>
      <c r="AL146" s="978">
        <f>+SCI!AL213</f>
        <v>0</v>
      </c>
      <c r="AM146" s="978">
        <f>+SCI!AM213</f>
        <v>0</v>
      </c>
      <c r="AN146" s="978">
        <f>+SCI!AN213</f>
        <v>0</v>
      </c>
      <c r="AO146" s="978">
        <f>+SCI!AO213</f>
        <v>0</v>
      </c>
      <c r="AP146" s="978">
        <f>+SCI!AP213</f>
        <v>0</v>
      </c>
      <c r="AQ146" s="978">
        <f>+SCI!AQ213</f>
        <v>0</v>
      </c>
      <c r="AR146" s="978">
        <f>+SCI!AR213</f>
        <v>0</v>
      </c>
      <c r="AS146" s="978">
        <f>+SCI!AS213</f>
        <v>0</v>
      </c>
      <c r="AT146" s="978">
        <f>+SCI!AT213</f>
        <v>0</v>
      </c>
      <c r="AU146" s="978">
        <f>+SCI!AU213</f>
        <v>0</v>
      </c>
      <c r="AV146" s="978">
        <f>+SCI!AV213</f>
        <v>0</v>
      </c>
      <c r="AW146" s="978">
        <f>+SCI!AW213</f>
        <v>0</v>
      </c>
      <c r="AX146" s="978">
        <f>+SCI!AX213</f>
        <v>0</v>
      </c>
      <c r="AY146" s="978">
        <f>+SCI!AY213</f>
        <v>0</v>
      </c>
      <c r="AZ146" s="978">
        <f>+SCI!AZ213</f>
        <v>0</v>
      </c>
      <c r="BA146" s="978">
        <f>+SCI!BA213</f>
        <v>0</v>
      </c>
      <c r="BB146" s="978">
        <f>+SCI!BB213</f>
        <v>0</v>
      </c>
      <c r="BC146" s="978">
        <f>+SCI!BC213</f>
        <v>0</v>
      </c>
      <c r="BD146" s="978">
        <f>+SCI!BD213</f>
        <v>0</v>
      </c>
      <c r="BE146" s="978">
        <f>+SCI!BE213</f>
        <v>0</v>
      </c>
      <c r="BF146" s="978">
        <f>+SCI!BF213</f>
        <v>0</v>
      </c>
      <c r="BG146" s="978">
        <f>+SCI!BG213</f>
        <v>0</v>
      </c>
      <c r="BH146" s="978">
        <f>+SCI!BH213</f>
        <v>0</v>
      </c>
      <c r="BI146" s="978">
        <f>+SCI!BI213</f>
        <v>0</v>
      </c>
      <c r="BJ146" s="978">
        <f>+SCI!BJ213</f>
        <v>0</v>
      </c>
      <c r="BK146" s="977">
        <f t="shared" si="28"/>
        <v>30793629.806112308</v>
      </c>
      <c r="BL146" s="777"/>
      <c r="BM146" s="777"/>
      <c r="BN146" s="777"/>
      <c r="BO146" s="777"/>
      <c r="BP146" s="777"/>
      <c r="BQ146" s="777"/>
    </row>
    <row r="147" spans="1:69" ht="15.6" x14ac:dyDescent="0.3">
      <c r="A147" s="958"/>
      <c r="B147" s="777"/>
      <c r="C147" s="978"/>
      <c r="D147" s="978"/>
      <c r="E147" s="978"/>
      <c r="F147" s="978"/>
      <c r="G147" s="978"/>
      <c r="H147" s="978"/>
      <c r="I147" s="978"/>
      <c r="J147" s="978"/>
      <c r="K147" s="978"/>
      <c r="L147" s="978"/>
      <c r="M147" s="978"/>
      <c r="N147" s="978"/>
      <c r="O147" s="978"/>
      <c r="P147" s="978"/>
      <c r="Q147" s="978"/>
      <c r="R147" s="978"/>
      <c r="S147" s="978"/>
      <c r="T147" s="978"/>
      <c r="U147" s="978"/>
      <c r="V147" s="978"/>
      <c r="W147" s="978"/>
      <c r="X147" s="978"/>
      <c r="Y147" s="978"/>
      <c r="Z147" s="978"/>
      <c r="AA147" s="978"/>
      <c r="AB147" s="978"/>
      <c r="AC147" s="978"/>
      <c r="AD147" s="978"/>
      <c r="AE147" s="978"/>
      <c r="AF147" s="978"/>
      <c r="AG147" s="978"/>
      <c r="AH147" s="978"/>
      <c r="AI147" s="978"/>
      <c r="AJ147" s="978"/>
      <c r="AK147" s="978"/>
      <c r="AL147" s="978"/>
      <c r="AM147" s="978"/>
      <c r="AN147" s="978"/>
      <c r="AO147" s="978"/>
      <c r="AP147" s="978"/>
      <c r="AQ147" s="978"/>
      <c r="AR147" s="978"/>
      <c r="AS147" s="978"/>
      <c r="AT147" s="978"/>
      <c r="AU147" s="978"/>
      <c r="AV147" s="978"/>
      <c r="AW147" s="978"/>
      <c r="AX147" s="978"/>
      <c r="AY147" s="978"/>
      <c r="AZ147" s="978"/>
      <c r="BA147" s="978"/>
      <c r="BB147" s="978"/>
      <c r="BC147" s="978"/>
      <c r="BD147" s="978"/>
      <c r="BE147" s="978"/>
      <c r="BF147" s="978"/>
      <c r="BG147" s="978"/>
      <c r="BH147" s="978"/>
      <c r="BI147" s="978"/>
      <c r="BJ147" s="978"/>
      <c r="BK147" s="977">
        <f t="shared" si="28"/>
        <v>0</v>
      </c>
      <c r="BL147" s="777"/>
      <c r="BM147" s="777"/>
      <c r="BN147" s="777"/>
      <c r="BO147" s="777"/>
      <c r="BP147" s="777"/>
      <c r="BQ147" s="777"/>
    </row>
    <row r="148" spans="1:69" ht="15.6" x14ac:dyDescent="0.3">
      <c r="A148" s="773" t="s">
        <v>898</v>
      </c>
      <c r="B148" s="777"/>
      <c r="C148" s="976">
        <f>+C150-C152</f>
        <v>0</v>
      </c>
      <c r="D148" s="976">
        <f t="shared" ref="D148:BJ148" si="33">+D150-D152</f>
        <v>0</v>
      </c>
      <c r="E148" s="976">
        <f t="shared" si="33"/>
        <v>-255000000</v>
      </c>
      <c r="F148" s="976">
        <f t="shared" si="33"/>
        <v>-255000000</v>
      </c>
      <c r="G148" s="976">
        <f t="shared" si="33"/>
        <v>0</v>
      </c>
      <c r="H148" s="976">
        <f t="shared" si="33"/>
        <v>0</v>
      </c>
      <c r="I148" s="976">
        <f t="shared" si="33"/>
        <v>0</v>
      </c>
      <c r="J148" s="976">
        <f t="shared" si="33"/>
        <v>-255000000</v>
      </c>
      <c r="K148" s="976">
        <f t="shared" si="33"/>
        <v>0</v>
      </c>
      <c r="L148" s="976">
        <f t="shared" si="33"/>
        <v>0</v>
      </c>
      <c r="M148" s="976">
        <f t="shared" si="33"/>
        <v>0</v>
      </c>
      <c r="N148" s="976">
        <f t="shared" si="33"/>
        <v>0</v>
      </c>
      <c r="O148" s="976">
        <f t="shared" si="33"/>
        <v>0</v>
      </c>
      <c r="P148" s="976">
        <f t="shared" si="33"/>
        <v>-255000000</v>
      </c>
      <c r="Q148" s="976">
        <f t="shared" si="33"/>
        <v>0</v>
      </c>
      <c r="R148" s="976">
        <f t="shared" si="33"/>
        <v>0</v>
      </c>
      <c r="S148" s="976">
        <f t="shared" si="33"/>
        <v>0</v>
      </c>
      <c r="T148" s="976">
        <f t="shared" si="33"/>
        <v>0</v>
      </c>
      <c r="U148" s="976">
        <f t="shared" si="33"/>
        <v>0</v>
      </c>
      <c r="V148" s="976">
        <f t="shared" si="33"/>
        <v>0</v>
      </c>
      <c r="W148" s="976">
        <f t="shared" si="33"/>
        <v>0</v>
      </c>
      <c r="X148" s="976">
        <f t="shared" si="33"/>
        <v>0</v>
      </c>
      <c r="Y148" s="976">
        <f t="shared" si="33"/>
        <v>0</v>
      </c>
      <c r="Z148" s="976">
        <f t="shared" si="33"/>
        <v>0</v>
      </c>
      <c r="AA148" s="976">
        <f t="shared" si="33"/>
        <v>0</v>
      </c>
      <c r="AB148" s="976">
        <f t="shared" si="33"/>
        <v>0</v>
      </c>
      <c r="AC148" s="976">
        <f t="shared" si="33"/>
        <v>0</v>
      </c>
      <c r="AD148" s="976">
        <f t="shared" si="33"/>
        <v>0</v>
      </c>
      <c r="AE148" s="976">
        <f t="shared" si="33"/>
        <v>0</v>
      </c>
      <c r="AF148" s="976">
        <f t="shared" si="33"/>
        <v>0</v>
      </c>
      <c r="AG148" s="976">
        <f t="shared" si="33"/>
        <v>0</v>
      </c>
      <c r="AH148" s="976">
        <f t="shared" si="33"/>
        <v>0</v>
      </c>
      <c r="AI148" s="976">
        <f t="shared" si="33"/>
        <v>0</v>
      </c>
      <c r="AJ148" s="976">
        <f t="shared" si="33"/>
        <v>0</v>
      </c>
      <c r="AK148" s="976">
        <f t="shared" si="33"/>
        <v>0</v>
      </c>
      <c r="AL148" s="976">
        <f t="shared" si="33"/>
        <v>0</v>
      </c>
      <c r="AM148" s="976">
        <f t="shared" si="33"/>
        <v>0</v>
      </c>
      <c r="AN148" s="976">
        <f t="shared" si="33"/>
        <v>0</v>
      </c>
      <c r="AO148" s="976">
        <f t="shared" si="33"/>
        <v>0</v>
      </c>
      <c r="AP148" s="976">
        <f t="shared" si="33"/>
        <v>0</v>
      </c>
      <c r="AQ148" s="976">
        <f t="shared" si="33"/>
        <v>0</v>
      </c>
      <c r="AR148" s="976">
        <f t="shared" si="33"/>
        <v>0</v>
      </c>
      <c r="AS148" s="976">
        <f t="shared" si="33"/>
        <v>0</v>
      </c>
      <c r="AT148" s="976">
        <f t="shared" si="33"/>
        <v>0</v>
      </c>
      <c r="AU148" s="976">
        <f t="shared" si="33"/>
        <v>0</v>
      </c>
      <c r="AV148" s="976">
        <f t="shared" si="33"/>
        <v>0</v>
      </c>
      <c r="AW148" s="976">
        <f t="shared" si="33"/>
        <v>0</v>
      </c>
      <c r="AX148" s="976">
        <f t="shared" si="33"/>
        <v>0</v>
      </c>
      <c r="AY148" s="976">
        <f t="shared" si="33"/>
        <v>0</v>
      </c>
      <c r="AZ148" s="976">
        <f t="shared" si="33"/>
        <v>0</v>
      </c>
      <c r="BA148" s="976">
        <f t="shared" si="33"/>
        <v>0</v>
      </c>
      <c r="BB148" s="976">
        <f t="shared" si="33"/>
        <v>0</v>
      </c>
      <c r="BC148" s="976">
        <f t="shared" si="33"/>
        <v>0</v>
      </c>
      <c r="BD148" s="976">
        <f t="shared" si="33"/>
        <v>0</v>
      </c>
      <c r="BE148" s="976">
        <f t="shared" si="33"/>
        <v>0</v>
      </c>
      <c r="BF148" s="976">
        <f t="shared" si="33"/>
        <v>0</v>
      </c>
      <c r="BG148" s="976">
        <f t="shared" si="33"/>
        <v>0</v>
      </c>
      <c r="BH148" s="976">
        <f t="shared" si="33"/>
        <v>0</v>
      </c>
      <c r="BI148" s="976">
        <f t="shared" si="33"/>
        <v>0</v>
      </c>
      <c r="BJ148" s="976">
        <f t="shared" si="33"/>
        <v>0</v>
      </c>
      <c r="BK148" s="977">
        <f t="shared" si="28"/>
        <v>-1020000000</v>
      </c>
      <c r="BL148" s="777"/>
      <c r="BM148" s="777"/>
      <c r="BN148" s="777"/>
      <c r="BO148" s="777"/>
      <c r="BP148" s="777"/>
      <c r="BQ148" s="777"/>
    </row>
    <row r="149" spans="1:69" ht="16.2" thickBot="1" x14ac:dyDescent="0.35">
      <c r="A149" s="50"/>
      <c r="B149" s="777"/>
      <c r="C149" s="978"/>
      <c r="D149" s="978"/>
      <c r="E149" s="978"/>
      <c r="F149" s="978"/>
      <c r="G149" s="978"/>
      <c r="H149" s="978"/>
      <c r="I149" s="978"/>
      <c r="J149" s="978"/>
      <c r="K149" s="978"/>
      <c r="L149" s="978"/>
      <c r="M149" s="978"/>
      <c r="N149" s="978"/>
      <c r="O149" s="978"/>
      <c r="P149" s="978"/>
      <c r="Q149" s="978"/>
      <c r="R149" s="978"/>
      <c r="S149" s="978"/>
      <c r="T149" s="978"/>
      <c r="U149" s="978"/>
      <c r="V149" s="978"/>
      <c r="W149" s="978"/>
      <c r="X149" s="978"/>
      <c r="Y149" s="978"/>
      <c r="Z149" s="978"/>
      <c r="AA149" s="978"/>
      <c r="AB149" s="978"/>
      <c r="AC149" s="978"/>
      <c r="AD149" s="978"/>
      <c r="AE149" s="978"/>
      <c r="AF149" s="978"/>
      <c r="AG149" s="978"/>
      <c r="AH149" s="978"/>
      <c r="AI149" s="978"/>
      <c r="AJ149" s="978"/>
      <c r="AK149" s="978"/>
      <c r="AL149" s="978"/>
      <c r="AM149" s="978"/>
      <c r="AN149" s="978"/>
      <c r="AO149" s="978"/>
      <c r="AP149" s="978"/>
      <c r="AQ149" s="978"/>
      <c r="AR149" s="978"/>
      <c r="AS149" s="978"/>
      <c r="AT149" s="978"/>
      <c r="AU149" s="978"/>
      <c r="AV149" s="978"/>
      <c r="AW149" s="978"/>
      <c r="AX149" s="978"/>
      <c r="AY149" s="978"/>
      <c r="AZ149" s="978"/>
      <c r="BA149" s="978"/>
      <c r="BB149" s="978"/>
      <c r="BC149" s="978"/>
      <c r="BD149" s="978"/>
      <c r="BE149" s="978"/>
      <c r="BF149" s="978"/>
      <c r="BG149" s="978"/>
      <c r="BH149" s="978"/>
      <c r="BI149" s="978"/>
      <c r="BJ149" s="978"/>
      <c r="BK149" s="977">
        <f t="shared" si="28"/>
        <v>0</v>
      </c>
      <c r="BL149" s="777"/>
      <c r="BM149" s="777"/>
      <c r="BN149" s="777"/>
      <c r="BO149" s="777"/>
      <c r="BP149" s="777"/>
      <c r="BQ149" s="777"/>
    </row>
    <row r="150" spans="1:69" ht="16.2" thickBot="1" x14ac:dyDescent="0.35">
      <c r="A150" s="963" t="s">
        <v>899</v>
      </c>
      <c r="B150" s="777"/>
      <c r="C150" s="979"/>
      <c r="D150" s="979"/>
      <c r="E150" s="979"/>
      <c r="F150" s="979"/>
      <c r="G150" s="979"/>
      <c r="H150" s="979"/>
      <c r="I150" s="979"/>
      <c r="J150" s="979"/>
      <c r="K150" s="979"/>
      <c r="L150" s="979"/>
      <c r="M150" s="979"/>
      <c r="N150" s="979"/>
      <c r="O150" s="979"/>
      <c r="P150" s="979"/>
      <c r="Q150" s="979"/>
      <c r="R150" s="979"/>
      <c r="S150" s="979"/>
      <c r="T150" s="979"/>
      <c r="U150" s="979"/>
      <c r="V150" s="979"/>
      <c r="W150" s="979"/>
      <c r="X150" s="979"/>
      <c r="Y150" s="979"/>
      <c r="Z150" s="979"/>
      <c r="AA150" s="979"/>
      <c r="AB150" s="979"/>
      <c r="AC150" s="979"/>
      <c r="AD150" s="979"/>
      <c r="AE150" s="979"/>
      <c r="AF150" s="979"/>
      <c r="AG150" s="979"/>
      <c r="AH150" s="979"/>
      <c r="AI150" s="979"/>
      <c r="AJ150" s="979"/>
      <c r="AK150" s="979"/>
      <c r="AL150" s="979"/>
      <c r="AM150" s="979"/>
      <c r="AN150" s="979"/>
      <c r="AO150" s="979"/>
      <c r="AP150" s="979"/>
      <c r="AQ150" s="979"/>
      <c r="AR150" s="979"/>
      <c r="AS150" s="979"/>
      <c r="AT150" s="979"/>
      <c r="AU150" s="979"/>
      <c r="AV150" s="979"/>
      <c r="AW150" s="979"/>
      <c r="AX150" s="979"/>
      <c r="AY150" s="979"/>
      <c r="AZ150" s="979"/>
      <c r="BA150" s="979"/>
      <c r="BB150" s="979"/>
      <c r="BC150" s="979"/>
      <c r="BD150" s="979"/>
      <c r="BE150" s="979"/>
      <c r="BF150" s="979"/>
      <c r="BG150" s="979"/>
      <c r="BH150" s="979"/>
      <c r="BI150" s="979"/>
      <c r="BJ150" s="979"/>
      <c r="BK150" s="977">
        <f t="shared" si="28"/>
        <v>0</v>
      </c>
      <c r="BL150" s="777"/>
      <c r="BM150" s="777"/>
      <c r="BN150" s="777"/>
      <c r="BO150" s="777"/>
      <c r="BP150" s="777"/>
      <c r="BQ150" s="777"/>
    </row>
    <row r="151" spans="1:69" ht="16.2" thickBot="1" x14ac:dyDescent="0.35">
      <c r="B151" s="777"/>
      <c r="C151" s="978"/>
      <c r="D151" s="978"/>
      <c r="E151" s="978"/>
      <c r="F151" s="978"/>
      <c r="G151" s="978"/>
      <c r="H151" s="978"/>
      <c r="I151" s="978"/>
      <c r="J151" s="978"/>
      <c r="K151" s="978"/>
      <c r="L151" s="978"/>
      <c r="M151" s="978"/>
      <c r="N151" s="978"/>
      <c r="O151" s="978"/>
      <c r="P151" s="978"/>
      <c r="Q151" s="978"/>
      <c r="R151" s="978"/>
      <c r="S151" s="978"/>
      <c r="T151" s="978"/>
      <c r="U151" s="978"/>
      <c r="V151" s="978"/>
      <c r="W151" s="978"/>
      <c r="X151" s="978"/>
      <c r="Y151" s="978"/>
      <c r="Z151" s="978"/>
      <c r="AA151" s="978"/>
      <c r="AB151" s="978"/>
      <c r="AC151" s="978"/>
      <c r="AD151" s="978"/>
      <c r="AE151" s="978"/>
      <c r="AF151" s="978"/>
      <c r="AG151" s="978"/>
      <c r="AH151" s="978"/>
      <c r="AI151" s="978"/>
      <c r="AJ151" s="978"/>
      <c r="AK151" s="978"/>
      <c r="AL151" s="978"/>
      <c r="AM151" s="978"/>
      <c r="AN151" s="978"/>
      <c r="AO151" s="978"/>
      <c r="AP151" s="978"/>
      <c r="AQ151" s="978"/>
      <c r="AR151" s="978"/>
      <c r="AS151" s="978"/>
      <c r="AT151" s="978"/>
      <c r="AU151" s="978"/>
      <c r="AV151" s="978"/>
      <c r="AW151" s="978"/>
      <c r="AX151" s="978"/>
      <c r="AY151" s="978"/>
      <c r="AZ151" s="978"/>
      <c r="BA151" s="978"/>
      <c r="BB151" s="978"/>
      <c r="BC151" s="978"/>
      <c r="BD151" s="978"/>
      <c r="BE151" s="978"/>
      <c r="BF151" s="978"/>
      <c r="BG151" s="978"/>
      <c r="BH151" s="978"/>
      <c r="BI151" s="978"/>
      <c r="BJ151" s="978"/>
      <c r="BK151" s="977"/>
      <c r="BL151" s="777"/>
      <c r="BM151" s="777"/>
      <c r="BN151" s="777"/>
      <c r="BO151" s="777"/>
      <c r="BP151" s="777"/>
      <c r="BQ151" s="777"/>
    </row>
    <row r="152" spans="1:69" ht="16.2" thickBot="1" x14ac:dyDescent="0.35">
      <c r="A152" s="963" t="s">
        <v>900</v>
      </c>
      <c r="B152" s="777"/>
      <c r="C152" s="979">
        <f>+Cálculos!O1596</f>
        <v>0</v>
      </c>
      <c r="D152" s="979">
        <f>+Cálculos!P1596</f>
        <v>0</v>
      </c>
      <c r="E152" s="979">
        <f>+Cálculos!Q1596</f>
        <v>255000000</v>
      </c>
      <c r="F152" s="979">
        <f>+Cálculos!R1596</f>
        <v>255000000</v>
      </c>
      <c r="G152" s="979">
        <f>+Cálculos!S1596</f>
        <v>0</v>
      </c>
      <c r="H152" s="979">
        <f>+Cálculos!T1596</f>
        <v>0</v>
      </c>
      <c r="I152" s="979">
        <f>+Cálculos!U1596</f>
        <v>0</v>
      </c>
      <c r="J152" s="979">
        <f>+Cálculos!V1596</f>
        <v>255000000</v>
      </c>
      <c r="K152" s="979">
        <f>+Cálculos!W1596</f>
        <v>0</v>
      </c>
      <c r="L152" s="979">
        <f>+Cálculos!X1596</f>
        <v>0</v>
      </c>
      <c r="M152" s="979">
        <f>+Cálculos!Y1596</f>
        <v>0</v>
      </c>
      <c r="N152" s="979">
        <f>+Cálculos!Z1596</f>
        <v>0</v>
      </c>
      <c r="O152" s="979">
        <f>+Cálculos!AA1596</f>
        <v>0</v>
      </c>
      <c r="P152" s="979">
        <f>+Cálculos!AB1596</f>
        <v>255000000</v>
      </c>
      <c r="Q152" s="979">
        <f>+Cálculos!AC1596</f>
        <v>0</v>
      </c>
      <c r="R152" s="979">
        <f>+Cálculos!AD1596</f>
        <v>0</v>
      </c>
      <c r="S152" s="979">
        <f>+Cálculos!AE1596</f>
        <v>0</v>
      </c>
      <c r="T152" s="979">
        <f>+Cálculos!AF1596</f>
        <v>0</v>
      </c>
      <c r="U152" s="979">
        <f>+Cálculos!AG1596</f>
        <v>0</v>
      </c>
      <c r="V152" s="979">
        <f>+Cálculos!AH1596</f>
        <v>0</v>
      </c>
      <c r="W152" s="979">
        <f>+Cálculos!AI1596</f>
        <v>0</v>
      </c>
      <c r="X152" s="979">
        <f>+Cálculos!AJ1596</f>
        <v>0</v>
      </c>
      <c r="Y152" s="979">
        <f>+Cálculos!AK1596</f>
        <v>0</v>
      </c>
      <c r="Z152" s="979">
        <f>+Cálculos!AL1596</f>
        <v>0</v>
      </c>
      <c r="AA152" s="979">
        <f>+Cálculos!AM1596</f>
        <v>0</v>
      </c>
      <c r="AB152" s="979">
        <f>+Cálculos!AN1596</f>
        <v>0</v>
      </c>
      <c r="AC152" s="979">
        <f>+Cálculos!AO1596</f>
        <v>0</v>
      </c>
      <c r="AD152" s="979">
        <f>+Cálculos!AP1596</f>
        <v>0</v>
      </c>
      <c r="AE152" s="979">
        <f>+Cálculos!AQ1596</f>
        <v>0</v>
      </c>
      <c r="AF152" s="979">
        <f>+Cálculos!AR1596</f>
        <v>0</v>
      </c>
      <c r="AG152" s="979">
        <f>+Cálculos!AS1596</f>
        <v>0</v>
      </c>
      <c r="AH152" s="979">
        <f>+Cálculos!AT1596</f>
        <v>0</v>
      </c>
      <c r="AI152" s="979">
        <f>+Cálculos!AU1596</f>
        <v>0</v>
      </c>
      <c r="AJ152" s="979">
        <f>+Cálculos!AV1596</f>
        <v>0</v>
      </c>
      <c r="AK152" s="979">
        <f>+Cálculos!AW1596</f>
        <v>0</v>
      </c>
      <c r="AL152" s="979">
        <f>+Cálculos!AX1596</f>
        <v>0</v>
      </c>
      <c r="AM152" s="979">
        <f>+Cálculos!AY1596</f>
        <v>0</v>
      </c>
      <c r="AN152" s="979">
        <f>+Cálculos!AZ1596</f>
        <v>0</v>
      </c>
      <c r="AO152" s="979">
        <f>+Cálculos!BA1596</f>
        <v>0</v>
      </c>
      <c r="AP152" s="979">
        <f>+Cálculos!BB1596</f>
        <v>0</v>
      </c>
      <c r="AQ152" s="979">
        <f>+Cálculos!BC1596</f>
        <v>0</v>
      </c>
      <c r="AR152" s="979">
        <f>+Cálculos!BD1596</f>
        <v>0</v>
      </c>
      <c r="AS152" s="979">
        <f>+Cálculos!BE1596</f>
        <v>0</v>
      </c>
      <c r="AT152" s="979">
        <f>+Cálculos!BF1596</f>
        <v>0</v>
      </c>
      <c r="AU152" s="979">
        <f>+Cálculos!BG1596</f>
        <v>0</v>
      </c>
      <c r="AV152" s="979">
        <f>+Cálculos!BH1596</f>
        <v>0</v>
      </c>
      <c r="AW152" s="979">
        <f>+Cálculos!BI1596</f>
        <v>0</v>
      </c>
      <c r="AX152" s="979">
        <f>+Cálculos!BJ1596</f>
        <v>0</v>
      </c>
      <c r="AY152" s="979">
        <f>+Cálculos!BK1596</f>
        <v>0</v>
      </c>
      <c r="AZ152" s="979">
        <f>+Cálculos!BL1596</f>
        <v>0</v>
      </c>
      <c r="BA152" s="979">
        <f>+Cálculos!BM1596</f>
        <v>0</v>
      </c>
      <c r="BB152" s="979">
        <f>+Cálculos!BN1596</f>
        <v>0</v>
      </c>
      <c r="BC152" s="979">
        <f>+Cálculos!BO1596</f>
        <v>0</v>
      </c>
      <c r="BD152" s="979">
        <f>+Cálculos!BP1596</f>
        <v>0</v>
      </c>
      <c r="BE152" s="979">
        <f>+Cálculos!BQ1596</f>
        <v>0</v>
      </c>
      <c r="BF152" s="979">
        <f>+Cálculos!BR1596</f>
        <v>0</v>
      </c>
      <c r="BG152" s="979">
        <f>+Cálculos!BS1596</f>
        <v>0</v>
      </c>
      <c r="BH152" s="979">
        <f>+Cálculos!BT1596</f>
        <v>0</v>
      </c>
      <c r="BI152" s="979">
        <f>+Cálculos!BU1596</f>
        <v>0</v>
      </c>
      <c r="BJ152" s="979">
        <f>+Cálculos!BV1596</f>
        <v>0</v>
      </c>
      <c r="BK152" s="977">
        <f t="shared" si="28"/>
        <v>1020000000</v>
      </c>
      <c r="BL152" s="777"/>
      <c r="BM152" s="777"/>
      <c r="BN152" s="777"/>
      <c r="BO152" s="777"/>
      <c r="BP152" s="777"/>
      <c r="BQ152" s="777"/>
    </row>
    <row r="153" spans="1:69" ht="15.6" x14ac:dyDescent="0.3">
      <c r="A153" s="959"/>
      <c r="B153" s="777"/>
      <c r="C153" s="978"/>
      <c r="D153" s="978"/>
      <c r="E153" s="978"/>
      <c r="F153" s="978"/>
      <c r="G153" s="978"/>
      <c r="H153" s="978"/>
      <c r="I153" s="978"/>
      <c r="J153" s="978"/>
      <c r="K153" s="978"/>
      <c r="L153" s="978"/>
      <c r="M153" s="978"/>
      <c r="N153" s="978"/>
      <c r="O153" s="978"/>
      <c r="P153" s="978"/>
      <c r="Q153" s="978"/>
      <c r="R153" s="978"/>
      <c r="S153" s="978"/>
      <c r="T153" s="978"/>
      <c r="U153" s="978"/>
      <c r="V153" s="978"/>
      <c r="W153" s="978"/>
      <c r="X153" s="978"/>
      <c r="Y153" s="978"/>
      <c r="Z153" s="978"/>
      <c r="AA153" s="978"/>
      <c r="AB153" s="978"/>
      <c r="AC153" s="978"/>
      <c r="AD153" s="978"/>
      <c r="AE153" s="978"/>
      <c r="AF153" s="978"/>
      <c r="AG153" s="978"/>
      <c r="AH153" s="978"/>
      <c r="AI153" s="978"/>
      <c r="AJ153" s="978"/>
      <c r="AK153" s="978"/>
      <c r="AL153" s="978"/>
      <c r="AM153" s="978"/>
      <c r="AN153" s="978"/>
      <c r="AO153" s="978"/>
      <c r="AP153" s="978"/>
      <c r="AQ153" s="978"/>
      <c r="AR153" s="978"/>
      <c r="AS153" s="978"/>
      <c r="AT153" s="978"/>
      <c r="AU153" s="978"/>
      <c r="AV153" s="978"/>
      <c r="AW153" s="978"/>
      <c r="AX153" s="978"/>
      <c r="AY153" s="978"/>
      <c r="AZ153" s="978"/>
      <c r="BA153" s="978"/>
      <c r="BB153" s="978"/>
      <c r="BC153" s="978"/>
      <c r="BD153" s="978"/>
      <c r="BE153" s="978"/>
      <c r="BF153" s="978"/>
      <c r="BG153" s="978"/>
      <c r="BH153" s="978"/>
      <c r="BI153" s="978"/>
      <c r="BJ153" s="978"/>
      <c r="BK153" s="977">
        <f t="shared" si="28"/>
        <v>0</v>
      </c>
      <c r="BL153" s="777"/>
      <c r="BM153" s="777"/>
      <c r="BN153" s="777"/>
      <c r="BO153" s="777"/>
      <c r="BP153" s="777"/>
      <c r="BQ153" s="777"/>
    </row>
    <row r="154" spans="1:69" ht="15.6" x14ac:dyDescent="0.3">
      <c r="A154" s="773" t="s">
        <v>901</v>
      </c>
      <c r="B154" s="777"/>
      <c r="C154" s="976">
        <f>+C3+C75+C84+C148</f>
        <v>2192334946.3104362</v>
      </c>
      <c r="D154" s="976">
        <f t="shared" ref="D154:BJ154" si="34">+D3+D75+D84+D148</f>
        <v>2884158546.3668628</v>
      </c>
      <c r="E154" s="976">
        <f t="shared" si="34"/>
        <v>-1035529665.2794724</v>
      </c>
      <c r="F154" s="976">
        <f t="shared" si="34"/>
        <v>-1652907924.1323636</v>
      </c>
      <c r="G154" s="976">
        <f t="shared" si="34"/>
        <v>-3852462138.4575539</v>
      </c>
      <c r="H154" s="976">
        <f t="shared" si="34"/>
        <v>-7382906084.0481777</v>
      </c>
      <c r="I154" s="976">
        <f t="shared" si="34"/>
        <v>-10786169326.529976</v>
      </c>
      <c r="J154" s="976">
        <f t="shared" si="34"/>
        <v>-11366247781.127977</v>
      </c>
      <c r="K154" s="976">
        <f t="shared" si="34"/>
        <v>-9622447007.9134769</v>
      </c>
      <c r="L154" s="976">
        <f t="shared" si="34"/>
        <v>-10970068378.131004</v>
      </c>
      <c r="M154" s="976">
        <f t="shared" si="34"/>
        <v>-9497607589.9660454</v>
      </c>
      <c r="N154" s="976">
        <f t="shared" si="34"/>
        <v>-14100315388.533989</v>
      </c>
      <c r="O154" s="976">
        <f t="shared" si="34"/>
        <v>-20845280511.500069</v>
      </c>
      <c r="P154" s="976">
        <f t="shared" si="34"/>
        <v>-19680246181.434116</v>
      </c>
      <c r="Q154" s="976">
        <f t="shared" si="34"/>
        <v>-21815730289.657734</v>
      </c>
      <c r="R154" s="976">
        <f t="shared" si="34"/>
        <v>-21830683164.33149</v>
      </c>
      <c r="S154" s="976">
        <f t="shared" si="34"/>
        <v>-24424976446.098667</v>
      </c>
      <c r="T154" s="976">
        <f t="shared" si="34"/>
        <v>-27224848553.868454</v>
      </c>
      <c r="U154" s="976">
        <f t="shared" si="34"/>
        <v>-31054762294.796944</v>
      </c>
      <c r="V154" s="976">
        <f t="shared" si="34"/>
        <v>-31092267085.809753</v>
      </c>
      <c r="W154" s="976">
        <f t="shared" si="34"/>
        <v>-33549717191.38797</v>
      </c>
      <c r="X154" s="976">
        <f t="shared" si="34"/>
        <v>-34609867834.060135</v>
      </c>
      <c r="Y154" s="976">
        <f t="shared" si="34"/>
        <v>-36958210746.41951</v>
      </c>
      <c r="Z154" s="976">
        <f t="shared" si="34"/>
        <v>-41529889698.705658</v>
      </c>
      <c r="AA154" s="976">
        <f t="shared" si="34"/>
        <v>-48078665383.788803</v>
      </c>
      <c r="AB154" s="976">
        <f t="shared" si="34"/>
        <v>-51619251698.680016</v>
      </c>
      <c r="AC154" s="976">
        <f t="shared" si="34"/>
        <v>-53282388227.720688</v>
      </c>
      <c r="AD154" s="976">
        <f t="shared" si="34"/>
        <v>-53656752435.519913</v>
      </c>
      <c r="AE154" s="976">
        <f t="shared" si="34"/>
        <v>-56405302004.227417</v>
      </c>
      <c r="AF154" s="976">
        <f t="shared" si="34"/>
        <v>-59961208383.867966</v>
      </c>
      <c r="AG154" s="976">
        <f t="shared" si="34"/>
        <v>-64787469939.269302</v>
      </c>
      <c r="AH154" s="976">
        <f t="shared" si="34"/>
        <v>-64903069153.941193</v>
      </c>
      <c r="AI154" s="976">
        <f t="shared" si="34"/>
        <v>-68381147948.83036</v>
      </c>
      <c r="AJ154" s="976">
        <f t="shared" si="34"/>
        <v>-70099891189.493973</v>
      </c>
      <c r="AK154" s="976">
        <f t="shared" si="34"/>
        <v>-72534545136.97876</v>
      </c>
      <c r="AL154" s="976">
        <f t="shared" si="34"/>
        <v>-77804111251.604568</v>
      </c>
      <c r="AM154" s="976">
        <f t="shared" si="34"/>
        <v>-84386128215.609848</v>
      </c>
      <c r="AN154" s="976">
        <f t="shared" si="34"/>
        <v>-87044411828.927139</v>
      </c>
      <c r="AO154" s="976">
        <f t="shared" si="34"/>
        <v>-90684140803.195251</v>
      </c>
      <c r="AP154" s="976">
        <f t="shared" si="34"/>
        <v>-91248380784.399963</v>
      </c>
      <c r="AQ154" s="976">
        <f t="shared" si="34"/>
        <v>-94169656518.337326</v>
      </c>
      <c r="AR154" s="976">
        <f t="shared" si="34"/>
        <v>-98069663053.169724</v>
      </c>
      <c r="AS154" s="976">
        <f t="shared" si="34"/>
        <v>-104200414622.34065</v>
      </c>
      <c r="AT154" s="976">
        <f t="shared" si="34"/>
        <v>-105457603978.07768</v>
      </c>
      <c r="AU154" s="976">
        <f t="shared" si="34"/>
        <v>-109538831168.28769</v>
      </c>
      <c r="AV154" s="976">
        <f t="shared" si="34"/>
        <v>-111619767933.46259</v>
      </c>
      <c r="AW154" s="976">
        <f t="shared" si="34"/>
        <v>-115247952541.07721</v>
      </c>
      <c r="AX154" s="976">
        <f t="shared" si="34"/>
        <v>-121316431130.84241</v>
      </c>
      <c r="AY154" s="976">
        <f t="shared" si="34"/>
        <v>-130276792532.78348</v>
      </c>
      <c r="AZ154" s="976">
        <f t="shared" si="34"/>
        <v>-135096001814.40581</v>
      </c>
      <c r="BA154" s="976">
        <f t="shared" si="34"/>
        <v>-138736969744.38312</v>
      </c>
      <c r="BB154" s="976">
        <f t="shared" si="34"/>
        <v>-139956562289.74213</v>
      </c>
      <c r="BC154" s="976">
        <f t="shared" si="34"/>
        <v>-143622052803.52686</v>
      </c>
      <c r="BD154" s="976">
        <f t="shared" si="34"/>
        <v>-148526380649.50851</v>
      </c>
      <c r="BE154" s="976">
        <f t="shared" si="34"/>
        <v>-155260336363.254</v>
      </c>
      <c r="BF154" s="976">
        <f t="shared" si="34"/>
        <v>-156716660722.36935</v>
      </c>
      <c r="BG154" s="976">
        <f t="shared" si="34"/>
        <v>-161453223033.14539</v>
      </c>
      <c r="BH154" s="976">
        <f t="shared" si="34"/>
        <v>-163756712546.28851</v>
      </c>
      <c r="BI154" s="976">
        <f t="shared" si="34"/>
        <v>-167796697353.00269</v>
      </c>
      <c r="BJ154" s="976">
        <f t="shared" si="34"/>
        <v>-174356561846.79501</v>
      </c>
      <c r="BK154" s="977">
        <f t="shared" si="28"/>
        <v>-4189858784820.3682</v>
      </c>
      <c r="BL154" s="777"/>
      <c r="BM154" s="777"/>
      <c r="BN154" s="777"/>
      <c r="BO154" s="777"/>
      <c r="BP154" s="777"/>
      <c r="BQ154" s="777"/>
    </row>
    <row r="155" spans="1:69" ht="16.2" thickBot="1" x14ac:dyDescent="0.35">
      <c r="A155" s="50"/>
      <c r="B155" s="777"/>
      <c r="C155" s="978"/>
      <c r="D155" s="978"/>
      <c r="E155" s="978"/>
      <c r="F155" s="978"/>
      <c r="G155" s="978"/>
      <c r="H155" s="978"/>
      <c r="I155" s="978"/>
      <c r="J155" s="978"/>
      <c r="K155" s="978"/>
      <c r="L155" s="978"/>
      <c r="M155" s="978"/>
      <c r="N155" s="978"/>
      <c r="O155" s="978"/>
      <c r="P155" s="978"/>
      <c r="Q155" s="978"/>
      <c r="R155" s="978"/>
      <c r="S155" s="978"/>
      <c r="T155" s="978"/>
      <c r="U155" s="978"/>
      <c r="V155" s="978"/>
      <c r="W155" s="978"/>
      <c r="X155" s="978"/>
      <c r="Y155" s="978"/>
      <c r="Z155" s="978"/>
      <c r="AA155" s="978"/>
      <c r="AB155" s="978"/>
      <c r="AC155" s="978"/>
      <c r="AD155" s="978"/>
      <c r="AE155" s="978"/>
      <c r="AF155" s="978"/>
      <c r="AG155" s="978"/>
      <c r="AH155" s="978"/>
      <c r="AI155" s="978"/>
      <c r="AJ155" s="978"/>
      <c r="AK155" s="978"/>
      <c r="AL155" s="978"/>
      <c r="AM155" s="978"/>
      <c r="AN155" s="978"/>
      <c r="AO155" s="978"/>
      <c r="AP155" s="978"/>
      <c r="AQ155" s="978"/>
      <c r="AR155" s="978"/>
      <c r="AS155" s="978"/>
      <c r="AT155" s="978"/>
      <c r="AU155" s="978"/>
      <c r="AV155" s="978"/>
      <c r="AW155" s="978"/>
      <c r="AX155" s="978"/>
      <c r="AY155" s="978"/>
      <c r="AZ155" s="978"/>
      <c r="BA155" s="978"/>
      <c r="BB155" s="978"/>
      <c r="BC155" s="978"/>
      <c r="BD155" s="978"/>
      <c r="BE155" s="978"/>
      <c r="BF155" s="978"/>
      <c r="BG155" s="978"/>
      <c r="BH155" s="978"/>
      <c r="BI155" s="978"/>
      <c r="BJ155" s="978"/>
      <c r="BK155" s="977">
        <f t="shared" si="28"/>
        <v>0</v>
      </c>
      <c r="BL155" s="777"/>
      <c r="BM155" s="777"/>
      <c r="BN155" s="777"/>
      <c r="BO155" s="777"/>
      <c r="BP155" s="777"/>
      <c r="BQ155" s="777"/>
    </row>
    <row r="156" spans="1:69" ht="16.2" thickBot="1" x14ac:dyDescent="0.35">
      <c r="A156" s="963" t="s">
        <v>902</v>
      </c>
      <c r="B156" s="777"/>
      <c r="C156" s="979">
        <f>+B166</f>
        <v>148238212.1025331</v>
      </c>
      <c r="D156" s="979">
        <f>+C166</f>
        <v>70145175.850650311</v>
      </c>
      <c r="E156" s="979">
        <f t="shared" ref="E156:BJ156" si="35">+D166</f>
        <v>57546994.243302822</v>
      </c>
      <c r="F156" s="979">
        <f t="shared" si="35"/>
        <v>52191195.618232012</v>
      </c>
      <c r="G156" s="979">
        <f t="shared" si="35"/>
        <v>43177150.008794546</v>
      </c>
      <c r="H156" s="979">
        <f t="shared" si="35"/>
        <v>67119741.809201717</v>
      </c>
      <c r="I156" s="979">
        <f t="shared" si="35"/>
        <v>106697017.9581852</v>
      </c>
      <c r="J156" s="979">
        <f t="shared" si="35"/>
        <v>79840140.366975784</v>
      </c>
      <c r="K156" s="979">
        <f t="shared" si="35"/>
        <v>53724656.83862114</v>
      </c>
      <c r="L156" s="979">
        <f t="shared" si="35"/>
        <v>61724147.56722641</v>
      </c>
      <c r="M156" s="979">
        <f t="shared" si="35"/>
        <v>70478707.852695465</v>
      </c>
      <c r="N156" s="979">
        <f t="shared" si="35"/>
        <v>74206077.973897934</v>
      </c>
      <c r="O156" s="979">
        <f t="shared" si="35"/>
        <v>134116711.44006157</v>
      </c>
      <c r="P156" s="979">
        <f t="shared" si="35"/>
        <v>151768282.30714798</v>
      </c>
      <c r="Q156" s="979">
        <f t="shared" si="35"/>
        <v>161075850.6303978</v>
      </c>
      <c r="R156" s="979">
        <f t="shared" si="35"/>
        <v>138864873.4134407</v>
      </c>
      <c r="S156" s="979">
        <f t="shared" si="35"/>
        <v>141101882.19112778</v>
      </c>
      <c r="T156" s="979">
        <f t="shared" si="35"/>
        <v>149840450.48084641</v>
      </c>
      <c r="U156" s="979">
        <f t="shared" si="35"/>
        <v>224972053.02464294</v>
      </c>
      <c r="V156" s="979">
        <f t="shared" si="35"/>
        <v>205091027.67216492</v>
      </c>
      <c r="W156" s="979">
        <f t="shared" si="35"/>
        <v>201634470.94018555</v>
      </c>
      <c r="X156" s="979">
        <f t="shared" si="35"/>
        <v>150854514.68468475</v>
      </c>
      <c r="Y156" s="979">
        <f t="shared" si="35"/>
        <v>173505392.37467194</v>
      </c>
      <c r="Z156" s="979">
        <f t="shared" si="35"/>
        <v>206031468.17984009</v>
      </c>
      <c r="AA156" s="979">
        <f t="shared" si="35"/>
        <v>274247580.56562805</v>
      </c>
      <c r="AB156" s="979">
        <f t="shared" si="35"/>
        <v>190394818.54166412</v>
      </c>
      <c r="AC156" s="979">
        <f t="shared" si="35"/>
        <v>152864401.37904358</v>
      </c>
      <c r="AD156" s="979">
        <f t="shared" si="35"/>
        <v>135430225.48693848</v>
      </c>
      <c r="AE156" s="979">
        <f t="shared" si="35"/>
        <v>137524399.9333725</v>
      </c>
      <c r="AF156" s="979">
        <f t="shared" si="35"/>
        <v>168179895.43286896</v>
      </c>
      <c r="AG156" s="979">
        <f t="shared" si="35"/>
        <v>267129894.13572693</v>
      </c>
      <c r="AH156" s="979">
        <f t="shared" si="35"/>
        <v>180143540.04811096</v>
      </c>
      <c r="AI156" s="979">
        <f t="shared" si="35"/>
        <v>176358030.82626343</v>
      </c>
      <c r="AJ156" s="979">
        <f t="shared" si="35"/>
        <v>151584767.82512665</v>
      </c>
      <c r="AK156" s="979">
        <f t="shared" si="35"/>
        <v>188341370.63964844</v>
      </c>
      <c r="AL156" s="979">
        <f t="shared" si="35"/>
        <v>196176051.32751465</v>
      </c>
      <c r="AM156" s="979">
        <f t="shared" si="35"/>
        <v>282684858.75372314</v>
      </c>
      <c r="AN156" s="979">
        <f t="shared" si="35"/>
        <v>274850071.25741577</v>
      </c>
      <c r="AO156" s="979">
        <f t="shared" si="35"/>
        <v>265044514.54826355</v>
      </c>
      <c r="AP156" s="979">
        <f t="shared" si="35"/>
        <v>238719440.66281128</v>
      </c>
      <c r="AQ156" s="979">
        <f t="shared" si="35"/>
        <v>294928030.33496094</v>
      </c>
      <c r="AR156" s="979">
        <f t="shared" si="35"/>
        <v>255647289.49499512</v>
      </c>
      <c r="AS156" s="979">
        <f t="shared" si="35"/>
        <v>366088205.95716858</v>
      </c>
      <c r="AT156" s="979">
        <f t="shared" si="35"/>
        <v>260582769.61187744</v>
      </c>
      <c r="AU156" s="979">
        <f t="shared" si="35"/>
        <v>260297295.09657288</v>
      </c>
      <c r="AV156" s="979">
        <f t="shared" si="35"/>
        <v>184594455.05487061</v>
      </c>
      <c r="AW156" s="979">
        <f t="shared" si="35"/>
        <v>261765665.78485107</v>
      </c>
      <c r="AX156" s="979">
        <f t="shared" si="35"/>
        <v>268441433.84169006</v>
      </c>
      <c r="AY156" s="979">
        <f t="shared" si="35"/>
        <v>456878464.02438354</v>
      </c>
      <c r="AZ156" s="979">
        <f t="shared" si="35"/>
        <v>191049615.99180603</v>
      </c>
      <c r="BA156" s="979">
        <f t="shared" si="35"/>
        <v>230785391.50860596</v>
      </c>
      <c r="BB156" s="979">
        <f t="shared" si="35"/>
        <v>181656505.39874268</v>
      </c>
      <c r="BC156" s="979">
        <f t="shared" si="35"/>
        <v>222463155.87301636</v>
      </c>
      <c r="BD156" s="979">
        <f t="shared" si="35"/>
        <v>247491608.95422363</v>
      </c>
      <c r="BE156" s="979">
        <f t="shared" si="35"/>
        <v>337801027.8600769</v>
      </c>
      <c r="BF156" s="979">
        <f t="shared" si="35"/>
        <v>265224318.65332031</v>
      </c>
      <c r="BG156" s="979">
        <f t="shared" si="35"/>
        <v>279569158.93505859</v>
      </c>
      <c r="BH156" s="979">
        <f t="shared" si="35"/>
        <v>238929317.84225464</v>
      </c>
      <c r="BI156" s="979">
        <f t="shared" si="35"/>
        <v>302535564.64352417</v>
      </c>
      <c r="BJ156" s="979">
        <f t="shared" si="35"/>
        <v>277377160.48617554</v>
      </c>
      <c r="BK156" s="977">
        <f t="shared" si="28"/>
        <v>11587726492.241825</v>
      </c>
      <c r="BL156" s="777"/>
      <c r="BM156" s="777"/>
      <c r="BN156" s="777"/>
      <c r="BO156" s="777"/>
      <c r="BP156" s="777"/>
      <c r="BQ156" s="777"/>
    </row>
    <row r="157" spans="1:69" ht="15.6" x14ac:dyDescent="0.3">
      <c r="A157" s="948"/>
      <c r="B157" s="777"/>
      <c r="C157" s="978"/>
      <c r="D157" s="978"/>
      <c r="E157" s="978"/>
      <c r="F157" s="978"/>
      <c r="G157" s="978"/>
      <c r="H157" s="978"/>
      <c r="I157" s="978"/>
      <c r="J157" s="978"/>
      <c r="K157" s="978"/>
      <c r="L157" s="978"/>
      <c r="M157" s="978"/>
      <c r="N157" s="978"/>
      <c r="O157" s="978"/>
      <c r="P157" s="978"/>
      <c r="Q157" s="978"/>
      <c r="R157" s="978"/>
      <c r="S157" s="978"/>
      <c r="T157" s="978"/>
      <c r="U157" s="978"/>
      <c r="V157" s="978"/>
      <c r="W157" s="978"/>
      <c r="X157" s="978"/>
      <c r="Y157" s="978"/>
      <c r="Z157" s="978"/>
      <c r="AA157" s="978"/>
      <c r="AB157" s="978"/>
      <c r="AC157" s="978"/>
      <c r="AD157" s="978"/>
      <c r="AE157" s="978"/>
      <c r="AF157" s="978"/>
      <c r="AG157" s="978"/>
      <c r="AH157" s="978"/>
      <c r="AI157" s="978"/>
      <c r="AJ157" s="978"/>
      <c r="AK157" s="978"/>
      <c r="AL157" s="978"/>
      <c r="AM157" s="978"/>
      <c r="AN157" s="978"/>
      <c r="AO157" s="978"/>
      <c r="AP157" s="978"/>
      <c r="AQ157" s="978"/>
      <c r="AR157" s="978"/>
      <c r="AS157" s="978"/>
      <c r="AT157" s="978"/>
      <c r="AU157" s="978"/>
      <c r="AV157" s="978"/>
      <c r="AW157" s="978"/>
      <c r="AX157" s="978"/>
      <c r="AY157" s="978"/>
      <c r="AZ157" s="978"/>
      <c r="BA157" s="978"/>
      <c r="BB157" s="978"/>
      <c r="BC157" s="978"/>
      <c r="BD157" s="978"/>
      <c r="BE157" s="978"/>
      <c r="BF157" s="978"/>
      <c r="BG157" s="978"/>
      <c r="BH157" s="978"/>
      <c r="BI157" s="978"/>
      <c r="BJ157" s="978"/>
      <c r="BK157" s="977">
        <f t="shared" si="28"/>
        <v>0</v>
      </c>
      <c r="BL157" s="777"/>
      <c r="BM157" s="777"/>
      <c r="BN157" s="777"/>
      <c r="BO157" s="777"/>
      <c r="BP157" s="777"/>
      <c r="BQ157" s="777"/>
    </row>
    <row r="158" spans="1:69" ht="15.6" x14ac:dyDescent="0.3">
      <c r="A158" s="773" t="s">
        <v>903</v>
      </c>
      <c r="B158" s="777"/>
      <c r="C158" s="976">
        <f>+C154+C156</f>
        <v>2340573158.4129696</v>
      </c>
      <c r="D158" s="976">
        <f t="shared" ref="D158:BJ158" si="36">+D154+D156</f>
        <v>2954303722.2175131</v>
      </c>
      <c r="E158" s="976">
        <f t="shared" si="36"/>
        <v>-977982671.03616953</v>
      </c>
      <c r="F158" s="976">
        <f t="shared" si="36"/>
        <v>-1600716728.5141315</v>
      </c>
      <c r="G158" s="976">
        <f t="shared" si="36"/>
        <v>-3809284988.4487591</v>
      </c>
      <c r="H158" s="976">
        <f t="shared" si="36"/>
        <v>-7315786342.2389755</v>
      </c>
      <c r="I158" s="976">
        <f t="shared" si="36"/>
        <v>-10679472308.571791</v>
      </c>
      <c r="J158" s="976">
        <f t="shared" si="36"/>
        <v>-11286407640.761002</v>
      </c>
      <c r="K158" s="976">
        <f t="shared" si="36"/>
        <v>-9568722351.0748558</v>
      </c>
      <c r="L158" s="976">
        <f t="shared" si="36"/>
        <v>-10908344230.563778</v>
      </c>
      <c r="M158" s="976">
        <f t="shared" si="36"/>
        <v>-9427128882.1133499</v>
      </c>
      <c r="N158" s="976">
        <f t="shared" si="36"/>
        <v>-14026109310.560091</v>
      </c>
      <c r="O158" s="976">
        <f t="shared" si="36"/>
        <v>-20711163800.060005</v>
      </c>
      <c r="P158" s="976">
        <f t="shared" si="36"/>
        <v>-19528477899.126968</v>
      </c>
      <c r="Q158" s="976">
        <f t="shared" si="36"/>
        <v>-21654654439.027336</v>
      </c>
      <c r="R158" s="976">
        <f t="shared" si="36"/>
        <v>-21691818290.918049</v>
      </c>
      <c r="S158" s="976">
        <f t="shared" si="36"/>
        <v>-24283874563.907539</v>
      </c>
      <c r="T158" s="976">
        <f t="shared" si="36"/>
        <v>-27075008103.387608</v>
      </c>
      <c r="U158" s="976">
        <f t="shared" si="36"/>
        <v>-30829790241.772301</v>
      </c>
      <c r="V158" s="976">
        <f t="shared" si="36"/>
        <v>-30887176058.137589</v>
      </c>
      <c r="W158" s="976">
        <f t="shared" si="36"/>
        <v>-33348082720.447784</v>
      </c>
      <c r="X158" s="976">
        <f t="shared" si="36"/>
        <v>-34459013319.37545</v>
      </c>
      <c r="Y158" s="976">
        <f t="shared" si="36"/>
        <v>-36784705354.044838</v>
      </c>
      <c r="Z158" s="976">
        <f t="shared" si="36"/>
        <v>-41323858230.525818</v>
      </c>
      <c r="AA158" s="976">
        <f t="shared" si="36"/>
        <v>-47804417803.223175</v>
      </c>
      <c r="AB158" s="976">
        <f t="shared" si="36"/>
        <v>-51428856880.138351</v>
      </c>
      <c r="AC158" s="976">
        <f t="shared" si="36"/>
        <v>-53129523826.341644</v>
      </c>
      <c r="AD158" s="976">
        <f t="shared" si="36"/>
        <v>-53521322210.032974</v>
      </c>
      <c r="AE158" s="976">
        <f t="shared" si="36"/>
        <v>-56267777604.294044</v>
      </c>
      <c r="AF158" s="976">
        <f t="shared" si="36"/>
        <v>-59793028488.435097</v>
      </c>
      <c r="AG158" s="976">
        <f t="shared" si="36"/>
        <v>-64520340045.133575</v>
      </c>
      <c r="AH158" s="976">
        <f t="shared" si="36"/>
        <v>-64722925613.893082</v>
      </c>
      <c r="AI158" s="976">
        <f t="shared" si="36"/>
        <v>-68204789918.004097</v>
      </c>
      <c r="AJ158" s="976">
        <f t="shared" si="36"/>
        <v>-69948306421.668854</v>
      </c>
      <c r="AK158" s="976">
        <f t="shared" si="36"/>
        <v>-72346203766.339111</v>
      </c>
      <c r="AL158" s="976">
        <f t="shared" si="36"/>
        <v>-77607935200.277054</v>
      </c>
      <c r="AM158" s="976">
        <f t="shared" si="36"/>
        <v>-84103443356.856125</v>
      </c>
      <c r="AN158" s="976">
        <f t="shared" si="36"/>
        <v>-86769561757.669724</v>
      </c>
      <c r="AO158" s="976">
        <f t="shared" si="36"/>
        <v>-90419096288.646988</v>
      </c>
      <c r="AP158" s="976">
        <f t="shared" si="36"/>
        <v>-91009661343.737152</v>
      </c>
      <c r="AQ158" s="976">
        <f t="shared" si="36"/>
        <v>-93874728488.002365</v>
      </c>
      <c r="AR158" s="976">
        <f t="shared" si="36"/>
        <v>-97814015763.674728</v>
      </c>
      <c r="AS158" s="976">
        <f t="shared" si="36"/>
        <v>-103834326416.38348</v>
      </c>
      <c r="AT158" s="976">
        <f t="shared" si="36"/>
        <v>-105197021208.46581</v>
      </c>
      <c r="AU158" s="976">
        <f t="shared" si="36"/>
        <v>-109278533873.19112</v>
      </c>
      <c r="AV158" s="976">
        <f t="shared" si="36"/>
        <v>-111435173478.40771</v>
      </c>
      <c r="AW158" s="976">
        <f t="shared" si="36"/>
        <v>-114986186875.29236</v>
      </c>
      <c r="AX158" s="976">
        <f t="shared" si="36"/>
        <v>-121047989697.00072</v>
      </c>
      <c r="AY158" s="976">
        <f t="shared" si="36"/>
        <v>-129819914068.75909</v>
      </c>
      <c r="AZ158" s="976">
        <f t="shared" si="36"/>
        <v>-134904952198.414</v>
      </c>
      <c r="BA158" s="976">
        <f t="shared" si="36"/>
        <v>-138506184352.87451</v>
      </c>
      <c r="BB158" s="976">
        <f t="shared" si="36"/>
        <v>-139774905784.34338</v>
      </c>
      <c r="BC158" s="976">
        <f t="shared" si="36"/>
        <v>-143399589647.65384</v>
      </c>
      <c r="BD158" s="976">
        <f t="shared" si="36"/>
        <v>-148278889040.55429</v>
      </c>
      <c r="BE158" s="976">
        <f t="shared" si="36"/>
        <v>-154922535335.39392</v>
      </c>
      <c r="BF158" s="976">
        <f t="shared" si="36"/>
        <v>-156451436403.71603</v>
      </c>
      <c r="BG158" s="976">
        <f t="shared" si="36"/>
        <v>-161173653874.21033</v>
      </c>
      <c r="BH158" s="976">
        <f t="shared" si="36"/>
        <v>-163517783228.44626</v>
      </c>
      <c r="BI158" s="976">
        <f t="shared" si="36"/>
        <v>-167494161788.35916</v>
      </c>
      <c r="BJ158" s="976">
        <f t="shared" si="36"/>
        <v>-174079184686.30884</v>
      </c>
      <c r="BK158" s="977">
        <f t="shared" si="28"/>
        <v>-4178271058328.127</v>
      </c>
      <c r="BL158" s="777"/>
      <c r="BM158" s="777"/>
      <c r="BN158" s="777"/>
      <c r="BO158" s="777"/>
      <c r="BP158" s="777"/>
      <c r="BQ158" s="777"/>
    </row>
    <row r="159" spans="1:69" ht="16.2" thickBot="1" x14ac:dyDescent="0.35">
      <c r="A159" s="50"/>
      <c r="B159" s="777"/>
      <c r="C159" s="978"/>
      <c r="D159" s="978"/>
      <c r="E159" s="978"/>
      <c r="F159" s="978"/>
      <c r="G159" s="978"/>
      <c r="H159" s="978"/>
      <c r="I159" s="978"/>
      <c r="J159" s="978"/>
      <c r="K159" s="978"/>
      <c r="L159" s="978"/>
      <c r="M159" s="978"/>
      <c r="N159" s="978"/>
      <c r="O159" s="978"/>
      <c r="P159" s="978"/>
      <c r="Q159" s="978"/>
      <c r="R159" s="978"/>
      <c r="S159" s="978"/>
      <c r="T159" s="978"/>
      <c r="U159" s="978"/>
      <c r="V159" s="978"/>
      <c r="W159" s="978"/>
      <c r="X159" s="978"/>
      <c r="Y159" s="978"/>
      <c r="Z159" s="978"/>
      <c r="AA159" s="978"/>
      <c r="AB159" s="978"/>
      <c r="AC159" s="978"/>
      <c r="AD159" s="978"/>
      <c r="AE159" s="978"/>
      <c r="AF159" s="978"/>
      <c r="AG159" s="978"/>
      <c r="AH159" s="978"/>
      <c r="AI159" s="978"/>
      <c r="AJ159" s="978"/>
      <c r="AK159" s="978"/>
      <c r="AL159" s="978"/>
      <c r="AM159" s="978"/>
      <c r="AN159" s="978"/>
      <c r="AO159" s="978"/>
      <c r="AP159" s="978"/>
      <c r="AQ159" s="978"/>
      <c r="AR159" s="978"/>
      <c r="AS159" s="978"/>
      <c r="AT159" s="978"/>
      <c r="AU159" s="978"/>
      <c r="AV159" s="978"/>
      <c r="AW159" s="978"/>
      <c r="AX159" s="978"/>
      <c r="AY159" s="978"/>
      <c r="AZ159" s="978"/>
      <c r="BA159" s="978"/>
      <c r="BB159" s="978"/>
      <c r="BC159" s="978"/>
      <c r="BD159" s="978"/>
      <c r="BE159" s="978"/>
      <c r="BF159" s="978"/>
      <c r="BG159" s="978"/>
      <c r="BH159" s="978"/>
      <c r="BI159" s="978"/>
      <c r="BJ159" s="978"/>
      <c r="BK159" s="977">
        <f t="shared" si="28"/>
        <v>0</v>
      </c>
      <c r="BL159" s="777"/>
      <c r="BM159" s="777"/>
      <c r="BN159" s="777"/>
      <c r="BO159" s="777"/>
      <c r="BP159" s="777"/>
      <c r="BQ159" s="777"/>
    </row>
    <row r="160" spans="1:69" ht="16.2" thickBot="1" x14ac:dyDescent="0.35">
      <c r="A160" s="30" t="s">
        <v>904</v>
      </c>
      <c r="B160" s="777"/>
      <c r="C160" s="979">
        <f>+Cálculos!O1576</f>
        <v>70145175.850650236</v>
      </c>
      <c r="D160" s="979">
        <f>+Cálculos!P1576</f>
        <v>57546994.243302681</v>
      </c>
      <c r="E160" s="979">
        <f>+Cálculos!Q1576</f>
        <v>52191195.618232012</v>
      </c>
      <c r="F160" s="979">
        <f>+Cálculos!R1576</f>
        <v>43177150.008794546</v>
      </c>
      <c r="G160" s="979">
        <f>+Cálculos!S1576</f>
        <v>67119741.809201717</v>
      </c>
      <c r="H160" s="979">
        <f>+Cálculos!T1576</f>
        <v>106697017.95818484</v>
      </c>
      <c r="I160" s="979">
        <f>+Cálculos!U1576</f>
        <v>79840140.366976544</v>
      </c>
      <c r="J160" s="979">
        <f>+Cálculos!V1576</f>
        <v>53724656.838621825</v>
      </c>
      <c r="K160" s="979">
        <f>+Cálculos!W1576</f>
        <v>61724147.567225873</v>
      </c>
      <c r="L160" s="979">
        <f>+Cálculos!X1576</f>
        <v>70478707.852696285</v>
      </c>
      <c r="M160" s="979">
        <f>+Cálculos!Y1576</f>
        <v>74206077.973898098</v>
      </c>
      <c r="N160" s="979">
        <f>+Cálculos!Z1576</f>
        <v>134116711.44006176</v>
      </c>
      <c r="O160" s="979">
        <f>+Cálculos!AA1576</f>
        <v>151768282.30714741</v>
      </c>
      <c r="P160" s="979">
        <f>+Cálculos!AB1576</f>
        <v>161075850.63039753</v>
      </c>
      <c r="Q160" s="979">
        <f>+Cálculos!AC1576</f>
        <v>138864873.41344169</v>
      </c>
      <c r="R160" s="979">
        <f>+Cálculos!AD1576</f>
        <v>141101882.19112813</v>
      </c>
      <c r="S160" s="979">
        <f>+Cálculos!AE1576</f>
        <v>149840450.48084709</v>
      </c>
      <c r="T160" s="979">
        <f>+Cálculos!AF1576</f>
        <v>224972053.02464318</v>
      </c>
      <c r="U160" s="979">
        <f>+Cálculos!AG1576</f>
        <v>205091027.67216307</v>
      </c>
      <c r="V160" s="979">
        <f>+Cálculos!AH1576</f>
        <v>201634470.9401868</v>
      </c>
      <c r="W160" s="979">
        <f>+Cálculos!AI1576</f>
        <v>150854514.68468449</v>
      </c>
      <c r="X160" s="979">
        <f>+Cálculos!AJ1576</f>
        <v>173505392.37466827</v>
      </c>
      <c r="Y160" s="979">
        <f>+Cálculos!AK1576</f>
        <v>206031468.17983985</v>
      </c>
      <c r="Z160" s="979">
        <f>+Cálculos!AL1576</f>
        <v>274247580.56562585</v>
      </c>
      <c r="AA160" s="979">
        <f>+Cálculos!AM1576</f>
        <v>190394818.54166582</v>
      </c>
      <c r="AB160" s="979">
        <f>+Cálculos!AN1576</f>
        <v>152864401.3790434</v>
      </c>
      <c r="AC160" s="979">
        <f>+Cálculos!AO1576</f>
        <v>135430225.48694167</v>
      </c>
      <c r="AD160" s="979">
        <f>+Cálculos!AP1576</f>
        <v>137524399.93337613</v>
      </c>
      <c r="AE160" s="979">
        <f>+Cálculos!AQ1576</f>
        <v>168179895.43286607</v>
      </c>
      <c r="AF160" s="979">
        <f>+Cálculos!AR1576</f>
        <v>267129894.13572693</v>
      </c>
      <c r="AG160" s="979">
        <f>+Cálculos!AS1576</f>
        <v>180143540.04811126</v>
      </c>
      <c r="AH160" s="979">
        <f>+Cálculos!AT1576</f>
        <v>176358030.82626066</v>
      </c>
      <c r="AI160" s="979">
        <f>+Cálculos!AU1576</f>
        <v>151584767.82512334</v>
      </c>
      <c r="AJ160" s="979">
        <f>+Cálculos!AV1576</f>
        <v>188341370.63964564</v>
      </c>
      <c r="AK160" s="979">
        <f>+Cálculos!AW1576</f>
        <v>196176051.32751098</v>
      </c>
      <c r="AL160" s="979">
        <f>+Cálculos!AX1576</f>
        <v>282684858.75372994</v>
      </c>
      <c r="AM160" s="979">
        <f>+Cálculos!AY1576</f>
        <v>274850071.25741041</v>
      </c>
      <c r="AN160" s="979">
        <f>+Cálculos!AZ1576</f>
        <v>265044514.54825881</v>
      </c>
      <c r="AO160" s="979">
        <f>+Cálculos!BA1576</f>
        <v>238719440.66281888</v>
      </c>
      <c r="AP160" s="979">
        <f>+Cálculos!BB1576</f>
        <v>294928030.33496827</v>
      </c>
      <c r="AQ160" s="979">
        <f>+Cálculos!BC1576</f>
        <v>255647289.49499959</v>
      </c>
      <c r="AR160" s="979">
        <f>+Cálculos!BD1576</f>
        <v>366088205.95716524</v>
      </c>
      <c r="AS160" s="979">
        <f>+Cálculos!BE1576</f>
        <v>260582769.61187649</v>
      </c>
      <c r="AT160" s="979">
        <f>+Cálculos!BF1576</f>
        <v>260297295.09657517</v>
      </c>
      <c r="AU160" s="979">
        <f>+Cálculos!BG1576</f>
        <v>184594455.05487472</v>
      </c>
      <c r="AV160" s="979">
        <f>+Cálculos!BH1576</f>
        <v>261765665.78484735</v>
      </c>
      <c r="AW160" s="979">
        <f>+Cálculos!BI1576</f>
        <v>268441433.84168649</v>
      </c>
      <c r="AX160" s="979">
        <f>+Cálculos!BJ1576</f>
        <v>456878464.02438337</v>
      </c>
      <c r="AY160" s="979">
        <f>+Cálculos!BK1576</f>
        <v>191049615.99180916</v>
      </c>
      <c r="AZ160" s="979">
        <f>+Cálculos!BL1576</f>
        <v>230785391.50860021</v>
      </c>
      <c r="BA160" s="979">
        <f>+Cálculos!BM1576</f>
        <v>181656505.39875096</v>
      </c>
      <c r="BB160" s="979">
        <f>+Cálculos!BN1576</f>
        <v>222463155.87302947</v>
      </c>
      <c r="BC160" s="979">
        <f>+Cálculos!BO1576</f>
        <v>247491608.95423692</v>
      </c>
      <c r="BD160" s="979">
        <f>+Cálculos!BP1576</f>
        <v>337801027.86007446</v>
      </c>
      <c r="BE160" s="979">
        <f>+Cálculos!BQ1576</f>
        <v>265224318.6533291</v>
      </c>
      <c r="BF160" s="979">
        <f>+Cálculos!BR1576</f>
        <v>279569158.93505019</v>
      </c>
      <c r="BG160" s="979">
        <f>+Cálculos!BS1576</f>
        <v>238929317.84225711</v>
      </c>
      <c r="BH160" s="979">
        <f>+Cálculos!BT1576</f>
        <v>302535564.64351249</v>
      </c>
      <c r="BI160" s="979">
        <f>+Cálculos!BU1576</f>
        <v>277377160.48616606</v>
      </c>
      <c r="BJ160" s="979">
        <f>+Cálculos!BV1576</f>
        <v>473127893.01559937</v>
      </c>
      <c r="BK160" s="977">
        <f t="shared" si="28"/>
        <v>11912616173.154903</v>
      </c>
      <c r="BL160" s="777"/>
      <c r="BM160" s="777"/>
      <c r="BN160" s="777"/>
      <c r="BO160" s="777"/>
      <c r="BP160" s="777"/>
      <c r="BQ160" s="777"/>
    </row>
    <row r="161" spans="1:69" ht="16.2" thickBot="1" x14ac:dyDescent="0.35">
      <c r="A161" s="27"/>
      <c r="B161" s="777"/>
      <c r="C161" s="978"/>
      <c r="D161" s="978"/>
      <c r="E161" s="978"/>
      <c r="F161" s="978"/>
      <c r="G161" s="978"/>
      <c r="H161" s="978"/>
      <c r="I161" s="978"/>
      <c r="J161" s="978"/>
      <c r="K161" s="978"/>
      <c r="L161" s="978"/>
      <c r="M161" s="978"/>
      <c r="N161" s="978"/>
      <c r="O161" s="978"/>
      <c r="P161" s="978"/>
      <c r="Q161" s="978"/>
      <c r="R161" s="978"/>
      <c r="S161" s="978"/>
      <c r="T161" s="978"/>
      <c r="U161" s="978"/>
      <c r="V161" s="978"/>
      <c r="W161" s="978"/>
      <c r="X161" s="978"/>
      <c r="Y161" s="978"/>
      <c r="Z161" s="978"/>
      <c r="AA161" s="978"/>
      <c r="AB161" s="978"/>
      <c r="AC161" s="978"/>
      <c r="AD161" s="978"/>
      <c r="AE161" s="978"/>
      <c r="AF161" s="978"/>
      <c r="AG161" s="978"/>
      <c r="AH161" s="978"/>
      <c r="AI161" s="978"/>
      <c r="AJ161" s="978"/>
      <c r="AK161" s="978"/>
      <c r="AL161" s="978"/>
      <c r="AM161" s="978"/>
      <c r="AN161" s="978"/>
      <c r="AO161" s="978"/>
      <c r="AP161" s="978"/>
      <c r="AQ161" s="978"/>
      <c r="AR161" s="978"/>
      <c r="AS161" s="978"/>
      <c r="AT161" s="978"/>
      <c r="AU161" s="978"/>
      <c r="AV161" s="978"/>
      <c r="AW161" s="978"/>
      <c r="AX161" s="978"/>
      <c r="AY161" s="978"/>
      <c r="AZ161" s="978"/>
      <c r="BA161" s="978"/>
      <c r="BB161" s="978"/>
      <c r="BC161" s="978"/>
      <c r="BD161" s="978"/>
      <c r="BE161" s="978"/>
      <c r="BF161" s="978"/>
      <c r="BG161" s="978"/>
      <c r="BH161" s="978"/>
      <c r="BI161" s="978"/>
      <c r="BJ161" s="978"/>
      <c r="BK161" s="977">
        <f t="shared" si="28"/>
        <v>0</v>
      </c>
      <c r="BL161" s="777"/>
      <c r="BM161" s="777"/>
      <c r="BN161" s="777"/>
      <c r="BO161" s="777"/>
      <c r="BP161" s="777"/>
      <c r="BQ161" s="777"/>
    </row>
    <row r="162" spans="1:69" ht="16.2" thickBot="1" x14ac:dyDescent="0.35">
      <c r="A162" s="30" t="s">
        <v>905</v>
      </c>
      <c r="B162" s="777"/>
      <c r="C162" s="979">
        <f>+IF(C158&lt;C160,C160-C158,0)</f>
        <v>0</v>
      </c>
      <c r="D162" s="979">
        <f t="shared" ref="D162:BJ162" si="37">+IF(D158&lt;D160,D160-D158,0)</f>
        <v>0</v>
      </c>
      <c r="E162" s="979">
        <f t="shared" si="37"/>
        <v>1030173866.6544015</v>
      </c>
      <c r="F162" s="979">
        <f t="shared" si="37"/>
        <v>1643893878.5229261</v>
      </c>
      <c r="G162" s="979">
        <f t="shared" si="37"/>
        <v>3876404730.2579608</v>
      </c>
      <c r="H162" s="979">
        <f t="shared" si="37"/>
        <v>7422483360.1971607</v>
      </c>
      <c r="I162" s="979">
        <f t="shared" si="37"/>
        <v>10759312448.938766</v>
      </c>
      <c r="J162" s="979">
        <f t="shared" si="37"/>
        <v>11340132297.599623</v>
      </c>
      <c r="K162" s="979">
        <f t="shared" si="37"/>
        <v>9630446498.6420822</v>
      </c>
      <c r="L162" s="979">
        <f t="shared" si="37"/>
        <v>10978822938.416473</v>
      </c>
      <c r="M162" s="979">
        <f t="shared" si="37"/>
        <v>9501334960.0872478</v>
      </c>
      <c r="N162" s="979">
        <f t="shared" si="37"/>
        <v>14160226022.000153</v>
      </c>
      <c r="O162" s="979">
        <f t="shared" si="37"/>
        <v>20862932082.367153</v>
      </c>
      <c r="P162" s="979">
        <f t="shared" si="37"/>
        <v>19689553749.757366</v>
      </c>
      <c r="Q162" s="979">
        <f t="shared" si="37"/>
        <v>21793519312.440777</v>
      </c>
      <c r="R162" s="979">
        <f t="shared" si="37"/>
        <v>21832920173.109177</v>
      </c>
      <c r="S162" s="979">
        <f t="shared" si="37"/>
        <v>24433715014.388386</v>
      </c>
      <c r="T162" s="979">
        <f t="shared" si="37"/>
        <v>27299980156.412251</v>
      </c>
      <c r="U162" s="979">
        <f t="shared" si="37"/>
        <v>31034881269.444466</v>
      </c>
      <c r="V162" s="979">
        <f t="shared" si="37"/>
        <v>31088810529.077774</v>
      </c>
      <c r="W162" s="979">
        <f t="shared" si="37"/>
        <v>33498937235.132469</v>
      </c>
      <c r="X162" s="979">
        <f t="shared" si="37"/>
        <v>34632518711.750122</v>
      </c>
      <c r="Y162" s="979">
        <f t="shared" si="37"/>
        <v>36990736822.224678</v>
      </c>
      <c r="Z162" s="979">
        <f t="shared" si="37"/>
        <v>41598105811.091446</v>
      </c>
      <c r="AA162" s="979">
        <f t="shared" si="37"/>
        <v>47994812621.764839</v>
      </c>
      <c r="AB162" s="979">
        <f t="shared" si="37"/>
        <v>51581721281.517395</v>
      </c>
      <c r="AC162" s="979">
        <f t="shared" si="37"/>
        <v>53264954051.828583</v>
      </c>
      <c r="AD162" s="979">
        <f t="shared" si="37"/>
        <v>53658846609.966347</v>
      </c>
      <c r="AE162" s="979">
        <f t="shared" si="37"/>
        <v>56435957499.726913</v>
      </c>
      <c r="AF162" s="979">
        <f t="shared" si="37"/>
        <v>60060158382.570824</v>
      </c>
      <c r="AG162" s="979">
        <f t="shared" si="37"/>
        <v>64700483585.181686</v>
      </c>
      <c r="AH162" s="979">
        <f t="shared" si="37"/>
        <v>64899283644.719345</v>
      </c>
      <c r="AI162" s="979">
        <f t="shared" si="37"/>
        <v>68356374685.829224</v>
      </c>
      <c r="AJ162" s="979">
        <f t="shared" si="37"/>
        <v>70136647792.308502</v>
      </c>
      <c r="AK162" s="979">
        <f t="shared" si="37"/>
        <v>72542379817.666626</v>
      </c>
      <c r="AL162" s="979">
        <f t="shared" si="37"/>
        <v>77890620059.030777</v>
      </c>
      <c r="AM162" s="979">
        <f t="shared" si="37"/>
        <v>84378293428.113541</v>
      </c>
      <c r="AN162" s="979">
        <f t="shared" si="37"/>
        <v>87034606272.217987</v>
      </c>
      <c r="AO162" s="979">
        <f t="shared" si="37"/>
        <v>90657815729.309799</v>
      </c>
      <c r="AP162" s="979">
        <f t="shared" si="37"/>
        <v>91304589374.072113</v>
      </c>
      <c r="AQ162" s="979">
        <f t="shared" si="37"/>
        <v>94130375777.49736</v>
      </c>
      <c r="AR162" s="979">
        <f t="shared" si="37"/>
        <v>98180103969.631897</v>
      </c>
      <c r="AS162" s="979">
        <f t="shared" si="37"/>
        <v>104094909185.99536</v>
      </c>
      <c r="AT162" s="979">
        <f t="shared" si="37"/>
        <v>105457318503.56238</v>
      </c>
      <c r="AU162" s="979">
        <f t="shared" si="37"/>
        <v>109463128328.24599</v>
      </c>
      <c r="AV162" s="979">
        <f t="shared" si="37"/>
        <v>111696939144.19257</v>
      </c>
      <c r="AW162" s="979">
        <f t="shared" si="37"/>
        <v>115254628309.13405</v>
      </c>
      <c r="AX162" s="979">
        <f t="shared" si="37"/>
        <v>121504868161.0251</v>
      </c>
      <c r="AY162" s="979">
        <f t="shared" si="37"/>
        <v>130010963684.7509</v>
      </c>
      <c r="AZ162" s="979">
        <f t="shared" si="37"/>
        <v>135135737589.92261</v>
      </c>
      <c r="BA162" s="979">
        <f t="shared" si="37"/>
        <v>138687840858.27325</v>
      </c>
      <c r="BB162" s="979">
        <f t="shared" si="37"/>
        <v>139997368940.2164</v>
      </c>
      <c r="BC162" s="979">
        <f t="shared" si="37"/>
        <v>143647081256.60806</v>
      </c>
      <c r="BD162" s="979">
        <f t="shared" si="37"/>
        <v>148616690068.41437</v>
      </c>
      <c r="BE162" s="979">
        <f t="shared" si="37"/>
        <v>155187759654.04724</v>
      </c>
      <c r="BF162" s="979">
        <f t="shared" si="37"/>
        <v>156731005562.65109</v>
      </c>
      <c r="BG162" s="979">
        <f t="shared" si="37"/>
        <v>161412583192.05258</v>
      </c>
      <c r="BH162" s="979">
        <f t="shared" si="37"/>
        <v>163820318793.08978</v>
      </c>
      <c r="BI162" s="979">
        <f t="shared" si="37"/>
        <v>167771538948.84534</v>
      </c>
      <c r="BJ162" s="979">
        <f t="shared" si="37"/>
        <v>174552312579.32443</v>
      </c>
      <c r="BK162" s="977">
        <f t="shared" si="28"/>
        <v>4195350859211.8174</v>
      </c>
      <c r="BL162" s="777"/>
      <c r="BM162" s="777"/>
      <c r="BN162" s="777"/>
      <c r="BO162" s="777"/>
      <c r="BP162" s="777"/>
      <c r="BQ162" s="777"/>
    </row>
    <row r="163" spans="1:69" ht="16.2" thickBot="1" x14ac:dyDescent="0.35">
      <c r="A163" s="27"/>
      <c r="B163" s="777"/>
      <c r="C163" s="978"/>
      <c r="D163" s="978"/>
      <c r="E163" s="978"/>
      <c r="F163" s="978"/>
      <c r="G163" s="978"/>
      <c r="H163" s="978"/>
      <c r="I163" s="978"/>
      <c r="J163" s="978"/>
      <c r="K163" s="978"/>
      <c r="L163" s="978"/>
      <c r="M163" s="978"/>
      <c r="N163" s="978"/>
      <c r="O163" s="978"/>
      <c r="P163" s="978"/>
      <c r="Q163" s="978"/>
      <c r="R163" s="978"/>
      <c r="S163" s="978"/>
      <c r="T163" s="978"/>
      <c r="U163" s="978"/>
      <c r="V163" s="978"/>
      <c r="W163" s="978"/>
      <c r="X163" s="978"/>
      <c r="Y163" s="978"/>
      <c r="Z163" s="978"/>
      <c r="AA163" s="978"/>
      <c r="AB163" s="978"/>
      <c r="AC163" s="978"/>
      <c r="AD163" s="978"/>
      <c r="AE163" s="978"/>
      <c r="AF163" s="978"/>
      <c r="AG163" s="978"/>
      <c r="AH163" s="978"/>
      <c r="AI163" s="978"/>
      <c r="AJ163" s="978"/>
      <c r="AK163" s="978"/>
      <c r="AL163" s="978"/>
      <c r="AM163" s="978"/>
      <c r="AN163" s="978"/>
      <c r="AO163" s="978"/>
      <c r="AP163" s="978"/>
      <c r="AQ163" s="978"/>
      <c r="AR163" s="978"/>
      <c r="AS163" s="978"/>
      <c r="AT163" s="978"/>
      <c r="AU163" s="978"/>
      <c r="AV163" s="978"/>
      <c r="AW163" s="978"/>
      <c r="AX163" s="978"/>
      <c r="AY163" s="978"/>
      <c r="AZ163" s="978"/>
      <c r="BA163" s="978"/>
      <c r="BB163" s="978"/>
      <c r="BC163" s="978"/>
      <c r="BD163" s="978"/>
      <c r="BE163" s="978"/>
      <c r="BF163" s="978"/>
      <c r="BG163" s="978"/>
      <c r="BH163" s="978"/>
      <c r="BI163" s="978"/>
      <c r="BJ163" s="978"/>
      <c r="BK163" s="977">
        <f t="shared" si="28"/>
        <v>0</v>
      </c>
      <c r="BL163" s="777"/>
      <c r="BM163" s="777"/>
      <c r="BN163" s="777"/>
      <c r="BO163" s="777"/>
      <c r="BP163" s="777"/>
      <c r="BQ163" s="777"/>
    </row>
    <row r="164" spans="1:69" ht="16.2" thickBot="1" x14ac:dyDescent="0.35">
      <c r="A164" s="30" t="s">
        <v>906</v>
      </c>
      <c r="B164" s="777">
        <f>+'SFP PRIMERA ENTREGA'!C13</f>
        <v>8698962222.9150581</v>
      </c>
      <c r="C164" s="979">
        <f>+IF(C158&gt;C160,C158-C160,0)</f>
        <v>2270427982.5623193</v>
      </c>
      <c r="D164" s="979">
        <f t="shared" ref="D164:BJ164" si="38">+IF(D158&gt;D160,D158-D160,0)</f>
        <v>2896756727.9742103</v>
      </c>
      <c r="E164" s="979">
        <f t="shared" si="38"/>
        <v>0</v>
      </c>
      <c r="F164" s="979">
        <f t="shared" si="38"/>
        <v>0</v>
      </c>
      <c r="G164" s="979">
        <f t="shared" si="38"/>
        <v>0</v>
      </c>
      <c r="H164" s="979">
        <f t="shared" si="38"/>
        <v>0</v>
      </c>
      <c r="I164" s="979">
        <f t="shared" si="38"/>
        <v>0</v>
      </c>
      <c r="J164" s="979">
        <f t="shared" si="38"/>
        <v>0</v>
      </c>
      <c r="K164" s="979">
        <f t="shared" si="38"/>
        <v>0</v>
      </c>
      <c r="L164" s="979">
        <f t="shared" si="38"/>
        <v>0</v>
      </c>
      <c r="M164" s="979">
        <f t="shared" si="38"/>
        <v>0</v>
      </c>
      <c r="N164" s="979">
        <f t="shared" si="38"/>
        <v>0</v>
      </c>
      <c r="O164" s="979">
        <f t="shared" si="38"/>
        <v>0</v>
      </c>
      <c r="P164" s="979">
        <f t="shared" si="38"/>
        <v>0</v>
      </c>
      <c r="Q164" s="979">
        <f t="shared" si="38"/>
        <v>0</v>
      </c>
      <c r="R164" s="979">
        <f t="shared" si="38"/>
        <v>0</v>
      </c>
      <c r="S164" s="979">
        <f t="shared" si="38"/>
        <v>0</v>
      </c>
      <c r="T164" s="979">
        <f t="shared" si="38"/>
        <v>0</v>
      </c>
      <c r="U164" s="979">
        <f t="shared" si="38"/>
        <v>0</v>
      </c>
      <c r="V164" s="979">
        <f t="shared" si="38"/>
        <v>0</v>
      </c>
      <c r="W164" s="979">
        <f t="shared" si="38"/>
        <v>0</v>
      </c>
      <c r="X164" s="979">
        <f t="shared" si="38"/>
        <v>0</v>
      </c>
      <c r="Y164" s="979">
        <f t="shared" si="38"/>
        <v>0</v>
      </c>
      <c r="Z164" s="979">
        <f t="shared" si="38"/>
        <v>0</v>
      </c>
      <c r="AA164" s="979">
        <f t="shared" si="38"/>
        <v>0</v>
      </c>
      <c r="AB164" s="979">
        <f t="shared" si="38"/>
        <v>0</v>
      </c>
      <c r="AC164" s="979">
        <f t="shared" si="38"/>
        <v>0</v>
      </c>
      <c r="AD164" s="979">
        <f t="shared" si="38"/>
        <v>0</v>
      </c>
      <c r="AE164" s="979">
        <f t="shared" si="38"/>
        <v>0</v>
      </c>
      <c r="AF164" s="979">
        <f t="shared" si="38"/>
        <v>0</v>
      </c>
      <c r="AG164" s="979">
        <f t="shared" si="38"/>
        <v>0</v>
      </c>
      <c r="AH164" s="979">
        <f t="shared" si="38"/>
        <v>0</v>
      </c>
      <c r="AI164" s="979">
        <f t="shared" si="38"/>
        <v>0</v>
      </c>
      <c r="AJ164" s="979">
        <f t="shared" si="38"/>
        <v>0</v>
      </c>
      <c r="AK164" s="979">
        <f t="shared" si="38"/>
        <v>0</v>
      </c>
      <c r="AL164" s="979">
        <f t="shared" si="38"/>
        <v>0</v>
      </c>
      <c r="AM164" s="979">
        <f t="shared" si="38"/>
        <v>0</v>
      </c>
      <c r="AN164" s="979">
        <f t="shared" si="38"/>
        <v>0</v>
      </c>
      <c r="AO164" s="979">
        <f t="shared" si="38"/>
        <v>0</v>
      </c>
      <c r="AP164" s="979">
        <f t="shared" si="38"/>
        <v>0</v>
      </c>
      <c r="AQ164" s="979">
        <f t="shared" si="38"/>
        <v>0</v>
      </c>
      <c r="AR164" s="979">
        <f t="shared" si="38"/>
        <v>0</v>
      </c>
      <c r="AS164" s="979">
        <f t="shared" si="38"/>
        <v>0</v>
      </c>
      <c r="AT164" s="979">
        <f t="shared" si="38"/>
        <v>0</v>
      </c>
      <c r="AU164" s="979">
        <f t="shared" si="38"/>
        <v>0</v>
      </c>
      <c r="AV164" s="979">
        <f t="shared" si="38"/>
        <v>0</v>
      </c>
      <c r="AW164" s="979">
        <f t="shared" si="38"/>
        <v>0</v>
      </c>
      <c r="AX164" s="979">
        <f t="shared" si="38"/>
        <v>0</v>
      </c>
      <c r="AY164" s="979">
        <f t="shared" si="38"/>
        <v>0</v>
      </c>
      <c r="AZ164" s="979">
        <f t="shared" si="38"/>
        <v>0</v>
      </c>
      <c r="BA164" s="979">
        <f t="shared" si="38"/>
        <v>0</v>
      </c>
      <c r="BB164" s="979">
        <f t="shared" si="38"/>
        <v>0</v>
      </c>
      <c r="BC164" s="979">
        <f t="shared" si="38"/>
        <v>0</v>
      </c>
      <c r="BD164" s="979">
        <f t="shared" si="38"/>
        <v>0</v>
      </c>
      <c r="BE164" s="979">
        <f t="shared" si="38"/>
        <v>0</v>
      </c>
      <c r="BF164" s="979">
        <f t="shared" si="38"/>
        <v>0</v>
      </c>
      <c r="BG164" s="979">
        <f t="shared" si="38"/>
        <v>0</v>
      </c>
      <c r="BH164" s="979">
        <f t="shared" si="38"/>
        <v>0</v>
      </c>
      <c r="BI164" s="979">
        <f t="shared" si="38"/>
        <v>0</v>
      </c>
      <c r="BJ164" s="979">
        <f t="shared" si="38"/>
        <v>0</v>
      </c>
      <c r="BK164" s="977">
        <f t="shared" si="28"/>
        <v>13866146933.451588</v>
      </c>
      <c r="BL164" s="777"/>
      <c r="BM164" s="777"/>
      <c r="BN164" s="777"/>
      <c r="BO164" s="777"/>
      <c r="BP164" s="777"/>
      <c r="BQ164" s="777"/>
    </row>
    <row r="165" spans="1:69" ht="15.6" x14ac:dyDescent="0.3">
      <c r="A165" s="27"/>
      <c r="B165" s="777"/>
      <c r="C165" s="978"/>
      <c r="D165" s="978"/>
      <c r="E165" s="978"/>
      <c r="F165" s="978"/>
      <c r="G165" s="978"/>
      <c r="H165" s="978"/>
      <c r="I165" s="978"/>
      <c r="J165" s="978"/>
      <c r="K165" s="978"/>
      <c r="L165" s="978"/>
      <c r="M165" s="978"/>
      <c r="N165" s="978"/>
      <c r="O165" s="978"/>
      <c r="P165" s="978"/>
      <c r="Q165" s="978"/>
      <c r="R165" s="978"/>
      <c r="S165" s="978"/>
      <c r="T165" s="978"/>
      <c r="U165" s="978"/>
      <c r="V165" s="978"/>
      <c r="W165" s="978"/>
      <c r="X165" s="978"/>
      <c r="Y165" s="978"/>
      <c r="Z165" s="978"/>
      <c r="AA165" s="978"/>
      <c r="AB165" s="978"/>
      <c r="AC165" s="978"/>
      <c r="AD165" s="978"/>
      <c r="AE165" s="978"/>
      <c r="AF165" s="978"/>
      <c r="AG165" s="978"/>
      <c r="AH165" s="978"/>
      <c r="AI165" s="978"/>
      <c r="AJ165" s="978"/>
      <c r="AK165" s="978"/>
      <c r="AL165" s="978"/>
      <c r="AM165" s="978"/>
      <c r="AN165" s="978"/>
      <c r="AO165" s="978"/>
      <c r="AP165" s="978"/>
      <c r="AQ165" s="978"/>
      <c r="AR165" s="978"/>
      <c r="AS165" s="978"/>
      <c r="AT165" s="978"/>
      <c r="AU165" s="978"/>
      <c r="AV165" s="978"/>
      <c r="AW165" s="978"/>
      <c r="AX165" s="978"/>
      <c r="AY165" s="978"/>
      <c r="AZ165" s="978"/>
      <c r="BA165" s="978"/>
      <c r="BB165" s="978"/>
      <c r="BC165" s="978"/>
      <c r="BD165" s="978"/>
      <c r="BE165" s="978"/>
      <c r="BF165" s="978"/>
      <c r="BG165" s="978"/>
      <c r="BH165" s="978"/>
      <c r="BI165" s="978"/>
      <c r="BJ165" s="978"/>
      <c r="BK165" s="977">
        <f t="shared" si="28"/>
        <v>0</v>
      </c>
      <c r="BL165" s="777"/>
      <c r="BM165" s="777"/>
      <c r="BN165" s="777"/>
      <c r="BO165" s="777"/>
      <c r="BP165" s="777"/>
      <c r="BQ165" s="777"/>
    </row>
    <row r="166" spans="1:69" ht="15.6" x14ac:dyDescent="0.3">
      <c r="A166" s="960" t="s">
        <v>907</v>
      </c>
      <c r="B166" s="777">
        <f>+'SFP PRIMERA ENTREGA'!C11</f>
        <v>148238212.1025331</v>
      </c>
      <c r="C166" s="976">
        <f>+C158+C162-C164</f>
        <v>70145175.850650311</v>
      </c>
      <c r="D166" s="976">
        <f t="shared" ref="D166:BJ166" si="39">+D158+D162-D164</f>
        <v>57546994.243302822</v>
      </c>
      <c r="E166" s="976">
        <f t="shared" si="39"/>
        <v>52191195.618232012</v>
      </c>
      <c r="F166" s="976">
        <f t="shared" si="39"/>
        <v>43177150.008794546</v>
      </c>
      <c r="G166" s="976">
        <f t="shared" si="39"/>
        <v>67119741.809201717</v>
      </c>
      <c r="H166" s="976">
        <f t="shared" si="39"/>
        <v>106697017.9581852</v>
      </c>
      <c r="I166" s="976">
        <f t="shared" si="39"/>
        <v>79840140.366975784</v>
      </c>
      <c r="J166" s="976">
        <f t="shared" si="39"/>
        <v>53724656.83862114</v>
      </c>
      <c r="K166" s="976">
        <f t="shared" si="39"/>
        <v>61724147.56722641</v>
      </c>
      <c r="L166" s="976">
        <f t="shared" si="39"/>
        <v>70478707.852695465</v>
      </c>
      <c r="M166" s="976">
        <f t="shared" si="39"/>
        <v>74206077.973897934</v>
      </c>
      <c r="N166" s="976">
        <f t="shared" si="39"/>
        <v>134116711.44006157</v>
      </c>
      <c r="O166" s="976">
        <f t="shared" si="39"/>
        <v>151768282.30714798</v>
      </c>
      <c r="P166" s="976">
        <f t="shared" si="39"/>
        <v>161075850.6303978</v>
      </c>
      <c r="Q166" s="976">
        <f t="shared" si="39"/>
        <v>138864873.4134407</v>
      </c>
      <c r="R166" s="976">
        <f t="shared" si="39"/>
        <v>141101882.19112778</v>
      </c>
      <c r="S166" s="976">
        <f t="shared" si="39"/>
        <v>149840450.48084641</v>
      </c>
      <c r="T166" s="976">
        <f t="shared" si="39"/>
        <v>224972053.02464294</v>
      </c>
      <c r="U166" s="976">
        <f t="shared" si="39"/>
        <v>205091027.67216492</v>
      </c>
      <c r="V166" s="976">
        <f t="shared" si="39"/>
        <v>201634470.94018555</v>
      </c>
      <c r="W166" s="976">
        <f t="shared" si="39"/>
        <v>150854514.68468475</v>
      </c>
      <c r="X166" s="976">
        <f t="shared" si="39"/>
        <v>173505392.37467194</v>
      </c>
      <c r="Y166" s="976">
        <f t="shared" si="39"/>
        <v>206031468.17984009</v>
      </c>
      <c r="Z166" s="976">
        <f t="shared" si="39"/>
        <v>274247580.56562805</v>
      </c>
      <c r="AA166" s="976">
        <f t="shared" si="39"/>
        <v>190394818.54166412</v>
      </c>
      <c r="AB166" s="976">
        <f t="shared" si="39"/>
        <v>152864401.37904358</v>
      </c>
      <c r="AC166" s="976">
        <f t="shared" si="39"/>
        <v>135430225.48693848</v>
      </c>
      <c r="AD166" s="976">
        <f t="shared" si="39"/>
        <v>137524399.9333725</v>
      </c>
      <c r="AE166" s="976">
        <f t="shared" si="39"/>
        <v>168179895.43286896</v>
      </c>
      <c r="AF166" s="976">
        <f t="shared" si="39"/>
        <v>267129894.13572693</v>
      </c>
      <c r="AG166" s="976">
        <f t="shared" si="39"/>
        <v>180143540.04811096</v>
      </c>
      <c r="AH166" s="976">
        <f t="shared" si="39"/>
        <v>176358030.82626343</v>
      </c>
      <c r="AI166" s="976">
        <f t="shared" si="39"/>
        <v>151584767.82512665</v>
      </c>
      <c r="AJ166" s="976">
        <f t="shared" si="39"/>
        <v>188341370.63964844</v>
      </c>
      <c r="AK166" s="976">
        <f t="shared" si="39"/>
        <v>196176051.32751465</v>
      </c>
      <c r="AL166" s="976">
        <f t="shared" si="39"/>
        <v>282684858.75372314</v>
      </c>
      <c r="AM166" s="976">
        <f t="shared" si="39"/>
        <v>274850071.25741577</v>
      </c>
      <c r="AN166" s="976">
        <f t="shared" si="39"/>
        <v>265044514.54826355</v>
      </c>
      <c r="AO166" s="976">
        <f t="shared" si="39"/>
        <v>238719440.66281128</v>
      </c>
      <c r="AP166" s="976">
        <f t="shared" si="39"/>
        <v>294928030.33496094</v>
      </c>
      <c r="AQ166" s="976">
        <f t="shared" si="39"/>
        <v>255647289.49499512</v>
      </c>
      <c r="AR166" s="976">
        <f t="shared" si="39"/>
        <v>366088205.95716858</v>
      </c>
      <c r="AS166" s="976">
        <f t="shared" si="39"/>
        <v>260582769.61187744</v>
      </c>
      <c r="AT166" s="976">
        <f t="shared" si="39"/>
        <v>260297295.09657288</v>
      </c>
      <c r="AU166" s="976">
        <f t="shared" si="39"/>
        <v>184594455.05487061</v>
      </c>
      <c r="AV166" s="976">
        <f t="shared" si="39"/>
        <v>261765665.78485107</v>
      </c>
      <c r="AW166" s="976">
        <f t="shared" si="39"/>
        <v>268441433.84169006</v>
      </c>
      <c r="AX166" s="976">
        <f t="shared" si="39"/>
        <v>456878464.02438354</v>
      </c>
      <c r="AY166" s="976">
        <f t="shared" si="39"/>
        <v>191049615.99180603</v>
      </c>
      <c r="AZ166" s="976">
        <f t="shared" si="39"/>
        <v>230785391.50860596</v>
      </c>
      <c r="BA166" s="976">
        <f t="shared" si="39"/>
        <v>181656505.39874268</v>
      </c>
      <c r="BB166" s="976">
        <f t="shared" si="39"/>
        <v>222463155.87301636</v>
      </c>
      <c r="BC166" s="976">
        <f t="shared" si="39"/>
        <v>247491608.95422363</v>
      </c>
      <c r="BD166" s="976">
        <f t="shared" si="39"/>
        <v>337801027.8600769</v>
      </c>
      <c r="BE166" s="976">
        <f t="shared" si="39"/>
        <v>265224318.65332031</v>
      </c>
      <c r="BF166" s="976">
        <f t="shared" si="39"/>
        <v>279569158.93505859</v>
      </c>
      <c r="BG166" s="976">
        <f t="shared" si="39"/>
        <v>238929317.84225464</v>
      </c>
      <c r="BH166" s="976">
        <f t="shared" si="39"/>
        <v>302535564.64352417</v>
      </c>
      <c r="BI166" s="976">
        <f t="shared" si="39"/>
        <v>277377160.48617554</v>
      </c>
      <c r="BJ166" s="976">
        <f t="shared" si="39"/>
        <v>473127893.01559448</v>
      </c>
      <c r="BK166" s="977">
        <f t="shared" si="28"/>
        <v>12060854385.25742</v>
      </c>
      <c r="BL166" s="777"/>
      <c r="BM166" s="777"/>
      <c r="BN166" s="777"/>
      <c r="BO166" s="777"/>
      <c r="BP166" s="777"/>
      <c r="BQ166" s="777"/>
    </row>
    <row r="167" spans="1:69" x14ac:dyDescent="0.3">
      <c r="A167" s="961"/>
      <c r="B167" s="777"/>
      <c r="C167" s="978"/>
      <c r="D167" s="978"/>
      <c r="E167" s="978"/>
      <c r="F167" s="978"/>
      <c r="G167" s="978"/>
      <c r="H167" s="978"/>
      <c r="I167" s="978"/>
      <c r="J167" s="978"/>
      <c r="K167" s="978"/>
      <c r="L167" s="978"/>
      <c r="M167" s="978"/>
      <c r="N167" s="978"/>
      <c r="O167" s="978"/>
      <c r="P167" s="978"/>
      <c r="Q167" s="978"/>
      <c r="R167" s="978"/>
      <c r="S167" s="978"/>
      <c r="T167" s="978"/>
      <c r="U167" s="978"/>
      <c r="V167" s="978"/>
      <c r="W167" s="978"/>
      <c r="X167" s="978"/>
      <c r="Y167" s="978"/>
      <c r="Z167" s="978"/>
      <c r="AA167" s="978"/>
      <c r="AB167" s="978"/>
      <c r="AC167" s="978"/>
      <c r="AD167" s="978"/>
      <c r="AE167" s="978"/>
      <c r="AF167" s="978"/>
      <c r="AG167" s="978"/>
      <c r="AH167" s="978"/>
      <c r="AI167" s="978"/>
      <c r="AJ167" s="978"/>
      <c r="AK167" s="978"/>
      <c r="AL167" s="978"/>
      <c r="AM167" s="978"/>
      <c r="AN167" s="978"/>
      <c r="AO167" s="978"/>
      <c r="AP167" s="978"/>
      <c r="AQ167" s="978"/>
      <c r="AR167" s="978"/>
      <c r="AS167" s="978"/>
      <c r="AT167" s="978"/>
      <c r="AU167" s="978"/>
      <c r="AV167" s="978"/>
      <c r="AW167" s="978"/>
      <c r="AX167" s="978"/>
      <c r="AY167" s="978"/>
      <c r="AZ167" s="978"/>
      <c r="BA167" s="978"/>
      <c r="BB167" s="978"/>
      <c r="BC167" s="978"/>
      <c r="BD167" s="978"/>
      <c r="BE167" s="978"/>
      <c r="BF167" s="978"/>
      <c r="BG167" s="978"/>
      <c r="BH167" s="978"/>
      <c r="BI167" s="978"/>
      <c r="BJ167" s="978"/>
      <c r="BK167" s="978"/>
      <c r="BL167" s="777"/>
      <c r="BM167" s="777"/>
      <c r="BN167" s="777"/>
      <c r="BO167" s="777"/>
      <c r="BP167" s="777"/>
      <c r="BQ167" s="777"/>
    </row>
    <row r="168" spans="1:69" ht="15.6" x14ac:dyDescent="0.3">
      <c r="A168" s="960" t="s">
        <v>298</v>
      </c>
      <c r="B168" s="777"/>
      <c r="C168" s="976">
        <f>+C160-C166</f>
        <v>0</v>
      </c>
      <c r="D168" s="976">
        <f t="shared" ref="D168:BI168" si="40">+D160-D166</f>
        <v>-1.4156103134155273E-7</v>
      </c>
      <c r="E168" s="976">
        <f t="shared" si="40"/>
        <v>0</v>
      </c>
      <c r="F168" s="976">
        <f t="shared" si="40"/>
        <v>0</v>
      </c>
      <c r="G168" s="976">
        <f t="shared" si="40"/>
        <v>0</v>
      </c>
      <c r="H168" s="976">
        <f t="shared" si="40"/>
        <v>-3.5762786865234375E-7</v>
      </c>
      <c r="I168" s="976">
        <f t="shared" si="40"/>
        <v>7.5995922088623047E-7</v>
      </c>
      <c r="J168" s="976">
        <f t="shared" si="40"/>
        <v>6.8545341491699219E-7</v>
      </c>
      <c r="K168" s="976">
        <f t="shared" si="40"/>
        <v>-5.3644180297851563E-7</v>
      </c>
      <c r="L168" s="976">
        <f t="shared" si="40"/>
        <v>8.1956386566162109E-7</v>
      </c>
      <c r="M168" s="976">
        <f t="shared" si="40"/>
        <v>1.6391277313232422E-7</v>
      </c>
      <c r="N168" s="976">
        <f t="shared" si="40"/>
        <v>1.9371509552001953E-7</v>
      </c>
      <c r="O168" s="976">
        <f t="shared" si="40"/>
        <v>-5.6624412536621094E-7</v>
      </c>
      <c r="P168" s="976">
        <f t="shared" si="40"/>
        <v>-2.6822090148925781E-7</v>
      </c>
      <c r="Q168" s="976">
        <f t="shared" si="40"/>
        <v>9.8347663879394531E-7</v>
      </c>
      <c r="R168" s="976">
        <f t="shared" si="40"/>
        <v>3.5762786865234375E-7</v>
      </c>
      <c r="S168" s="976">
        <f t="shared" si="40"/>
        <v>6.8545341491699219E-7</v>
      </c>
      <c r="T168" s="976">
        <f t="shared" si="40"/>
        <v>2.384185791015625E-7</v>
      </c>
      <c r="U168" s="976">
        <f t="shared" si="40"/>
        <v>-1.8477439880371094E-6</v>
      </c>
      <c r="V168" s="976">
        <f t="shared" si="40"/>
        <v>1.2516975402832031E-6</v>
      </c>
      <c r="W168" s="976">
        <f t="shared" si="40"/>
        <v>-2.6822090148925781E-7</v>
      </c>
      <c r="X168" s="976">
        <f t="shared" si="40"/>
        <v>-3.6656856536865234E-6</v>
      </c>
      <c r="Y168" s="976">
        <f t="shared" si="40"/>
        <v>-2.384185791015625E-7</v>
      </c>
      <c r="Z168" s="976">
        <f t="shared" si="40"/>
        <v>-2.2053718566894531E-6</v>
      </c>
      <c r="AA168" s="976">
        <f t="shared" si="40"/>
        <v>1.6987323760986328E-6</v>
      </c>
      <c r="AB168" s="976">
        <f t="shared" si="40"/>
        <v>0</v>
      </c>
      <c r="AC168" s="976">
        <f t="shared" si="40"/>
        <v>3.1888484954833984E-6</v>
      </c>
      <c r="AD168" s="976">
        <f t="shared" si="40"/>
        <v>3.6358833312988281E-6</v>
      </c>
      <c r="AE168" s="976">
        <f t="shared" si="40"/>
        <v>-2.8908252716064453E-6</v>
      </c>
      <c r="AF168" s="976">
        <f t="shared" si="40"/>
        <v>0</v>
      </c>
      <c r="AG168" s="976">
        <f t="shared" si="40"/>
        <v>2.9802322387695313E-7</v>
      </c>
      <c r="AH168" s="976">
        <f t="shared" si="40"/>
        <v>-2.7716159820556641E-6</v>
      </c>
      <c r="AI168" s="976">
        <f t="shared" si="40"/>
        <v>-3.3080577850341797E-6</v>
      </c>
      <c r="AJ168" s="976">
        <f t="shared" si="40"/>
        <v>-2.8014183044433594E-6</v>
      </c>
      <c r="AK168" s="976">
        <f t="shared" si="40"/>
        <v>-3.6656856536865234E-6</v>
      </c>
      <c r="AL168" s="976">
        <f t="shared" si="40"/>
        <v>6.7949295043945313E-6</v>
      </c>
      <c r="AM168" s="976">
        <f t="shared" si="40"/>
        <v>-5.3644180297851563E-6</v>
      </c>
      <c r="AN168" s="976">
        <f t="shared" si="40"/>
        <v>-4.7385692596435547E-6</v>
      </c>
      <c r="AO168" s="976">
        <f t="shared" si="40"/>
        <v>7.5995922088623047E-6</v>
      </c>
      <c r="AP168" s="976">
        <f t="shared" si="40"/>
        <v>7.3313713073730469E-6</v>
      </c>
      <c r="AQ168" s="976">
        <f t="shared" si="40"/>
        <v>4.4703483581542969E-6</v>
      </c>
      <c r="AR168" s="976">
        <f t="shared" si="40"/>
        <v>-3.337860107421875E-6</v>
      </c>
      <c r="AS168" s="976">
        <f t="shared" si="40"/>
        <v>-9.5367431640625E-7</v>
      </c>
      <c r="AT168" s="976">
        <f t="shared" si="40"/>
        <v>2.2947788238525391E-6</v>
      </c>
      <c r="AU168" s="976">
        <f t="shared" si="40"/>
        <v>4.1127204895019531E-6</v>
      </c>
      <c r="AV168" s="976">
        <f t="shared" si="40"/>
        <v>-3.7252902984619141E-6</v>
      </c>
      <c r="AW168" s="976">
        <f t="shared" si="40"/>
        <v>-3.5762786865234375E-6</v>
      </c>
      <c r="AX168" s="976">
        <f t="shared" si="40"/>
        <v>0</v>
      </c>
      <c r="AY168" s="976">
        <f t="shared" si="40"/>
        <v>3.1292438507080078E-6</v>
      </c>
      <c r="AZ168" s="976">
        <f t="shared" si="40"/>
        <v>-5.7518482208251953E-6</v>
      </c>
      <c r="BA168" s="976">
        <f t="shared" si="40"/>
        <v>8.2850456237792969E-6</v>
      </c>
      <c r="BB168" s="976">
        <f t="shared" si="40"/>
        <v>1.3113021850585938E-5</v>
      </c>
      <c r="BC168" s="976">
        <f t="shared" si="40"/>
        <v>1.3291835784912109E-5</v>
      </c>
      <c r="BD168" s="976">
        <f t="shared" si="40"/>
        <v>-2.4437904357910156E-6</v>
      </c>
      <c r="BE168" s="976">
        <f t="shared" si="40"/>
        <v>8.7916851043701172E-6</v>
      </c>
      <c r="BF168" s="976">
        <f t="shared" si="40"/>
        <v>-8.4042549133300781E-6</v>
      </c>
      <c r="BG168" s="976">
        <f t="shared" si="40"/>
        <v>2.4735927581787109E-6</v>
      </c>
      <c r="BH168" s="976">
        <f t="shared" si="40"/>
        <v>-1.1682510375976563E-5</v>
      </c>
      <c r="BI168" s="976">
        <f t="shared" si="40"/>
        <v>-9.4771385192871094E-6</v>
      </c>
      <c r="BJ168" s="976">
        <f>+BJ160-BJ166</f>
        <v>4.8875808715820313E-6</v>
      </c>
      <c r="BK168" s="977">
        <f t="shared" si="28"/>
        <v>1.6547739505767822E-5</v>
      </c>
      <c r="BL168" s="777"/>
      <c r="BM168" s="777"/>
      <c r="BN168" s="777"/>
      <c r="BO168" s="777"/>
      <c r="BP168" s="777"/>
      <c r="BQ168" s="777"/>
    </row>
    <row r="169" spans="1:69" x14ac:dyDescent="0.3">
      <c r="A169" s="961"/>
      <c r="B169" s="777"/>
      <c r="C169" s="978"/>
      <c r="D169" s="978"/>
      <c r="E169" s="978"/>
      <c r="F169" s="978"/>
      <c r="G169" s="978"/>
      <c r="H169" s="978"/>
      <c r="I169" s="978"/>
      <c r="J169" s="978"/>
      <c r="K169" s="978"/>
      <c r="L169" s="978"/>
      <c r="M169" s="978"/>
      <c r="N169" s="978"/>
      <c r="O169" s="978"/>
      <c r="P169" s="978"/>
      <c r="Q169" s="978"/>
      <c r="R169" s="978"/>
      <c r="S169" s="978"/>
      <c r="T169" s="978"/>
      <c r="U169" s="978"/>
      <c r="V169" s="978"/>
      <c r="W169" s="978"/>
      <c r="X169" s="978"/>
      <c r="Y169" s="978"/>
      <c r="Z169" s="978"/>
      <c r="AA169" s="978"/>
      <c r="AB169" s="978"/>
      <c r="AC169" s="978"/>
      <c r="AD169" s="978"/>
      <c r="AE169" s="978"/>
      <c r="AF169" s="978"/>
      <c r="AG169" s="978"/>
      <c r="AH169" s="978"/>
      <c r="AI169" s="978"/>
      <c r="AJ169" s="978"/>
      <c r="AK169" s="978"/>
      <c r="AL169" s="978"/>
      <c r="AM169" s="978"/>
      <c r="AN169" s="978"/>
      <c r="AO169" s="978"/>
      <c r="AP169" s="978"/>
      <c r="AQ169" s="978"/>
      <c r="AR169" s="978"/>
      <c r="AS169" s="978"/>
      <c r="AT169" s="978"/>
      <c r="AU169" s="978"/>
      <c r="AV169" s="978"/>
      <c r="AW169" s="978"/>
      <c r="AX169" s="978"/>
      <c r="AY169" s="978"/>
      <c r="AZ169" s="978"/>
      <c r="BA169" s="978"/>
      <c r="BB169" s="978"/>
      <c r="BC169" s="978"/>
      <c r="BD169" s="978"/>
      <c r="BE169" s="978"/>
      <c r="BF169" s="978"/>
      <c r="BG169" s="978"/>
      <c r="BH169" s="978"/>
      <c r="BI169" s="978"/>
      <c r="BJ169" s="978"/>
      <c r="BK169" s="978"/>
      <c r="BL169" s="777"/>
      <c r="BM169" s="777"/>
      <c r="BN169" s="777"/>
      <c r="BO169" s="777"/>
      <c r="BP169" s="777"/>
      <c r="BQ169" s="777"/>
    </row>
    <row r="170" spans="1:69" x14ac:dyDescent="0.3">
      <c r="A170" s="961"/>
      <c r="I170" s="978"/>
      <c r="J170" s="978"/>
      <c r="K170" s="978"/>
      <c r="L170" s="978"/>
      <c r="M170" s="978"/>
      <c r="N170" s="978"/>
      <c r="O170" s="978"/>
      <c r="P170" s="978"/>
      <c r="Q170" s="978"/>
      <c r="R170" s="978"/>
      <c r="S170" s="978"/>
      <c r="T170" s="978"/>
      <c r="U170" s="978"/>
      <c r="V170" s="978"/>
      <c r="W170" s="978"/>
      <c r="X170" s="978"/>
      <c r="Y170" s="978"/>
      <c r="Z170" s="978"/>
      <c r="AA170" s="978"/>
      <c r="AB170" s="978"/>
      <c r="AC170" s="978"/>
      <c r="AD170" s="978"/>
      <c r="AE170" s="978"/>
      <c r="AF170" s="978"/>
      <c r="AG170" s="978"/>
      <c r="AH170" s="978"/>
      <c r="AI170" s="978"/>
      <c r="AJ170" s="978"/>
      <c r="AK170" s="978"/>
      <c r="AL170" s="978"/>
      <c r="AM170" s="978"/>
      <c r="AN170" s="978"/>
      <c r="AO170" s="978"/>
      <c r="AP170" s="978"/>
      <c r="AQ170" s="978"/>
      <c r="AR170" s="978"/>
      <c r="AS170" s="978"/>
      <c r="AT170" s="978"/>
      <c r="AU170" s="978"/>
      <c r="AV170" s="978"/>
      <c r="AW170" s="978"/>
      <c r="AX170" s="978"/>
      <c r="AY170" s="978"/>
      <c r="AZ170" s="978"/>
      <c r="BA170" s="978"/>
      <c r="BB170" s="978"/>
      <c r="BC170" s="978"/>
      <c r="BD170" s="978"/>
      <c r="BE170" s="978"/>
      <c r="BF170" s="978"/>
      <c r="BG170" s="978"/>
      <c r="BH170" s="978"/>
      <c r="BI170" s="978"/>
      <c r="BJ170" s="978"/>
      <c r="BK170" s="978"/>
    </row>
    <row r="171" spans="1:69" x14ac:dyDescent="0.3">
      <c r="A171" s="961"/>
      <c r="C171" s="978"/>
      <c r="D171" s="978"/>
      <c r="E171" s="978"/>
      <c r="F171" s="978"/>
      <c r="G171" s="978"/>
      <c r="H171" s="978"/>
      <c r="I171" s="978"/>
      <c r="J171" s="978"/>
      <c r="K171" s="978"/>
      <c r="L171" s="978"/>
      <c r="M171" s="978"/>
      <c r="N171" s="978"/>
      <c r="O171" s="978"/>
      <c r="P171" s="978"/>
      <c r="Q171" s="978"/>
      <c r="R171" s="978"/>
      <c r="S171" s="978"/>
      <c r="T171" s="978"/>
      <c r="U171" s="978"/>
      <c r="V171" s="978"/>
      <c r="W171" s="978"/>
      <c r="X171" s="978"/>
      <c r="Y171" s="978"/>
      <c r="Z171" s="978"/>
      <c r="AA171" s="978"/>
      <c r="AB171" s="978"/>
      <c r="AC171" s="978"/>
      <c r="AD171" s="978"/>
      <c r="AE171" s="978"/>
      <c r="AF171" s="978"/>
      <c r="AG171" s="978"/>
      <c r="AH171" s="978"/>
      <c r="AI171" s="978"/>
      <c r="AJ171" s="978"/>
      <c r="AK171" s="978"/>
      <c r="AL171" s="978"/>
      <c r="AM171" s="978"/>
      <c r="AN171" s="978"/>
      <c r="AO171" s="978"/>
      <c r="AP171" s="978"/>
      <c r="AQ171" s="978"/>
      <c r="AR171" s="978"/>
      <c r="AS171" s="978"/>
      <c r="AT171" s="978"/>
      <c r="AU171" s="978"/>
      <c r="AV171" s="978"/>
      <c r="AW171" s="978"/>
      <c r="AX171" s="978"/>
      <c r="AY171" s="978"/>
      <c r="AZ171" s="978"/>
      <c r="BA171" s="978"/>
      <c r="BB171" s="978"/>
      <c r="BC171" s="978"/>
      <c r="BD171" s="978"/>
      <c r="BE171" s="978"/>
      <c r="BF171" s="978"/>
      <c r="BG171" s="978"/>
      <c r="BH171" s="978"/>
      <c r="BI171" s="978"/>
      <c r="BJ171" s="978"/>
      <c r="BK171" s="978"/>
    </row>
    <row r="172" spans="1:69" x14ac:dyDescent="0.3">
      <c r="A172" s="961"/>
      <c r="C172" s="978"/>
      <c r="D172" s="978"/>
      <c r="E172" s="978"/>
      <c r="F172" s="978"/>
      <c r="G172" s="978"/>
      <c r="H172" s="978"/>
      <c r="I172" s="978"/>
      <c r="J172" s="978"/>
      <c r="K172" s="978"/>
      <c r="L172" s="978"/>
      <c r="M172" s="978"/>
      <c r="N172" s="978"/>
      <c r="O172" s="978"/>
      <c r="P172" s="978"/>
      <c r="Q172" s="978"/>
      <c r="R172" s="978"/>
      <c r="S172" s="978"/>
      <c r="T172" s="978"/>
      <c r="U172" s="978"/>
      <c r="V172" s="978"/>
      <c r="W172" s="978"/>
      <c r="X172" s="978"/>
      <c r="Y172" s="978"/>
      <c r="Z172" s="978"/>
      <c r="AA172" s="978"/>
      <c r="AB172" s="978"/>
      <c r="AC172" s="978"/>
      <c r="AD172" s="978"/>
      <c r="AE172" s="978"/>
      <c r="AF172" s="978"/>
      <c r="AG172" s="978"/>
      <c r="AH172" s="978"/>
      <c r="AI172" s="978"/>
      <c r="AJ172" s="978"/>
      <c r="AK172" s="978"/>
      <c r="AL172" s="978"/>
      <c r="AM172" s="978"/>
      <c r="AN172" s="978"/>
      <c r="AO172" s="978"/>
      <c r="AP172" s="978"/>
      <c r="AQ172" s="978"/>
      <c r="AR172" s="978"/>
      <c r="AS172" s="978"/>
      <c r="AT172" s="978"/>
      <c r="AU172" s="978"/>
      <c r="AV172" s="978"/>
      <c r="AW172" s="978"/>
      <c r="AX172" s="978"/>
      <c r="AY172" s="978"/>
      <c r="AZ172" s="978"/>
      <c r="BA172" s="978"/>
      <c r="BB172" s="978"/>
      <c r="BC172" s="978"/>
      <c r="BD172" s="978"/>
      <c r="BE172" s="978"/>
      <c r="BF172" s="978"/>
      <c r="BG172" s="978"/>
      <c r="BH172" s="978"/>
      <c r="BI172" s="978"/>
      <c r="BJ172" s="978"/>
      <c r="BK172" s="978"/>
    </row>
    <row r="173" spans="1:69" x14ac:dyDescent="0.3">
      <c r="A173" s="961"/>
      <c r="C173" s="978"/>
      <c r="D173" s="978"/>
      <c r="E173" s="978"/>
      <c r="F173" s="978"/>
      <c r="G173" s="978"/>
      <c r="H173" s="978"/>
      <c r="I173" s="978"/>
      <c r="J173" s="978"/>
      <c r="K173" s="978"/>
      <c r="L173" s="978"/>
      <c r="M173" s="978"/>
      <c r="N173" s="978"/>
      <c r="O173" s="978"/>
      <c r="P173" s="978"/>
      <c r="Q173" s="978"/>
      <c r="R173" s="978"/>
      <c r="S173" s="978"/>
      <c r="T173" s="978"/>
      <c r="U173" s="978"/>
      <c r="V173" s="978"/>
      <c r="W173" s="978"/>
      <c r="X173" s="978"/>
      <c r="Y173" s="978"/>
      <c r="Z173" s="978"/>
      <c r="AA173" s="978"/>
      <c r="AB173" s="978"/>
      <c r="AC173" s="978"/>
      <c r="AD173" s="978"/>
      <c r="AE173" s="978"/>
      <c r="AF173" s="978"/>
      <c r="AG173" s="978"/>
      <c r="AH173" s="978"/>
      <c r="AI173" s="978"/>
      <c r="AJ173" s="978"/>
      <c r="AK173" s="978"/>
      <c r="AL173" s="978"/>
      <c r="AM173" s="978"/>
      <c r="AN173" s="978"/>
      <c r="AO173" s="978"/>
      <c r="AP173" s="978"/>
      <c r="AQ173" s="978"/>
      <c r="AR173" s="978"/>
      <c r="AS173" s="978"/>
      <c r="AT173" s="978"/>
      <c r="AU173" s="978"/>
      <c r="AV173" s="978"/>
      <c r="AW173" s="978"/>
      <c r="AX173" s="978"/>
      <c r="AY173" s="978"/>
      <c r="AZ173" s="978"/>
      <c r="BA173" s="978"/>
      <c r="BB173" s="978"/>
      <c r="BC173" s="978"/>
      <c r="BD173" s="978"/>
      <c r="BE173" s="978"/>
      <c r="BF173" s="978"/>
      <c r="BG173" s="978"/>
      <c r="BH173" s="978"/>
      <c r="BI173" s="978"/>
      <c r="BJ173" s="978"/>
      <c r="BK173" s="978"/>
    </row>
    <row r="174" spans="1:69" x14ac:dyDescent="0.3">
      <c r="A174" s="961"/>
      <c r="C174" s="978"/>
      <c r="D174" s="978"/>
      <c r="E174" s="978"/>
      <c r="F174" s="978"/>
      <c r="G174" s="978"/>
      <c r="H174" s="978"/>
      <c r="I174" s="978"/>
      <c r="J174" s="978"/>
      <c r="K174" s="978"/>
      <c r="L174" s="978"/>
      <c r="M174" s="978"/>
      <c r="N174" s="978"/>
      <c r="O174" s="978"/>
      <c r="P174" s="978"/>
      <c r="Q174" s="978"/>
      <c r="R174" s="978"/>
      <c r="S174" s="978"/>
      <c r="T174" s="978"/>
      <c r="U174" s="978"/>
      <c r="V174" s="978"/>
      <c r="W174" s="978"/>
      <c r="X174" s="978"/>
      <c r="Y174" s="978"/>
      <c r="Z174" s="978"/>
      <c r="AA174" s="978"/>
      <c r="AB174" s="978"/>
      <c r="AC174" s="978"/>
      <c r="AD174" s="978"/>
      <c r="AE174" s="978"/>
      <c r="AF174" s="978"/>
      <c r="AG174" s="978"/>
      <c r="AH174" s="978"/>
      <c r="AI174" s="978"/>
      <c r="AJ174" s="978"/>
      <c r="AK174" s="978"/>
      <c r="AL174" s="978"/>
      <c r="AM174" s="978"/>
      <c r="AN174" s="978"/>
      <c r="AO174" s="978"/>
      <c r="AP174" s="978"/>
      <c r="AQ174" s="978"/>
      <c r="AR174" s="978"/>
      <c r="AS174" s="978"/>
      <c r="AT174" s="978"/>
      <c r="AU174" s="978"/>
      <c r="AV174" s="978"/>
      <c r="AW174" s="978"/>
      <c r="AX174" s="978"/>
      <c r="AY174" s="978"/>
      <c r="AZ174" s="978"/>
      <c r="BA174" s="978"/>
      <c r="BB174" s="978"/>
      <c r="BC174" s="978"/>
      <c r="BD174" s="978"/>
      <c r="BE174" s="978"/>
      <c r="BF174" s="978"/>
      <c r="BG174" s="978"/>
      <c r="BH174" s="978"/>
      <c r="BI174" s="978"/>
      <c r="BJ174" s="978"/>
      <c r="BK174" s="978"/>
    </row>
    <row r="175" spans="1:69" x14ac:dyDescent="0.3">
      <c r="A175" s="961"/>
      <c r="C175" s="978"/>
      <c r="D175" s="978"/>
      <c r="E175" s="978"/>
      <c r="F175" s="978"/>
      <c r="G175" s="978"/>
      <c r="H175" s="978"/>
      <c r="I175" s="978"/>
      <c r="J175" s="978"/>
      <c r="K175" s="978"/>
      <c r="L175" s="978"/>
      <c r="M175" s="978"/>
      <c r="N175" s="978"/>
      <c r="O175" s="978"/>
      <c r="P175" s="978"/>
      <c r="Q175" s="978"/>
      <c r="R175" s="978"/>
      <c r="S175" s="978"/>
      <c r="T175" s="978"/>
      <c r="U175" s="978"/>
      <c r="V175" s="978"/>
      <c r="W175" s="978"/>
      <c r="X175" s="978"/>
      <c r="Y175" s="978"/>
      <c r="Z175" s="978"/>
      <c r="AA175" s="978"/>
      <c r="AB175" s="978"/>
      <c r="AC175" s="978"/>
      <c r="AD175" s="978"/>
      <c r="AE175" s="978"/>
      <c r="AF175" s="978"/>
      <c r="AG175" s="978"/>
      <c r="AH175" s="978"/>
      <c r="AI175" s="978"/>
      <c r="AJ175" s="978"/>
      <c r="AK175" s="978"/>
      <c r="AL175" s="978"/>
      <c r="AM175" s="978"/>
      <c r="AN175" s="978"/>
      <c r="AO175" s="978"/>
      <c r="AP175" s="978"/>
      <c r="AQ175" s="978"/>
      <c r="AR175" s="978"/>
      <c r="AS175" s="978"/>
      <c r="AT175" s="978"/>
      <c r="AU175" s="978"/>
      <c r="AV175" s="978"/>
      <c r="AW175" s="978"/>
      <c r="AX175" s="978"/>
      <c r="AY175" s="978"/>
      <c r="AZ175" s="978"/>
      <c r="BA175" s="978"/>
      <c r="BB175" s="978"/>
      <c r="BC175" s="978"/>
      <c r="BD175" s="978"/>
      <c r="BE175" s="978"/>
      <c r="BF175" s="978"/>
      <c r="BG175" s="978"/>
      <c r="BH175" s="978"/>
      <c r="BI175" s="978"/>
      <c r="BJ175" s="978"/>
      <c r="BK175" s="978"/>
    </row>
    <row r="176" spans="1:69" x14ac:dyDescent="0.3">
      <c r="A176" s="961"/>
      <c r="C176" s="978"/>
      <c r="D176" s="978"/>
      <c r="E176" s="978"/>
      <c r="F176" s="978"/>
      <c r="G176" s="978"/>
      <c r="H176" s="978"/>
      <c r="I176" s="978"/>
      <c r="J176" s="978"/>
      <c r="K176" s="978"/>
      <c r="L176" s="978"/>
      <c r="M176" s="978"/>
      <c r="N176" s="978"/>
      <c r="O176" s="978"/>
      <c r="P176" s="978"/>
      <c r="Q176" s="978"/>
      <c r="R176" s="978"/>
      <c r="S176" s="978"/>
      <c r="T176" s="978"/>
      <c r="U176" s="978"/>
      <c r="V176" s="978"/>
      <c r="W176" s="978"/>
      <c r="X176" s="978"/>
      <c r="Y176" s="978"/>
      <c r="Z176" s="978"/>
      <c r="AA176" s="978"/>
      <c r="AB176" s="978"/>
      <c r="AC176" s="978"/>
      <c r="AD176" s="978"/>
      <c r="AE176" s="978"/>
      <c r="AF176" s="978"/>
      <c r="AG176" s="978"/>
      <c r="AH176" s="978"/>
      <c r="AI176" s="978"/>
      <c r="AJ176" s="978"/>
      <c r="AK176" s="978"/>
      <c r="AL176" s="978"/>
      <c r="AM176" s="978"/>
      <c r="AN176" s="978"/>
      <c r="AO176" s="978"/>
      <c r="AP176" s="978"/>
      <c r="AQ176" s="978"/>
      <c r="AR176" s="978"/>
      <c r="AS176" s="978"/>
      <c r="AT176" s="978"/>
      <c r="AU176" s="978"/>
      <c r="AV176" s="978"/>
      <c r="AW176" s="978"/>
      <c r="AX176" s="978"/>
      <c r="AY176" s="978"/>
      <c r="AZ176" s="978"/>
      <c r="BA176" s="978"/>
      <c r="BB176" s="978"/>
      <c r="BC176" s="978"/>
      <c r="BD176" s="978"/>
      <c r="BE176" s="978"/>
      <c r="BF176" s="978"/>
      <c r="BG176" s="978"/>
      <c r="BH176" s="978"/>
      <c r="BI176" s="978"/>
      <c r="BJ176" s="978"/>
      <c r="BK176" s="978"/>
    </row>
    <row r="177" spans="1:63" x14ac:dyDescent="0.3">
      <c r="A177" s="961"/>
      <c r="C177" s="978"/>
      <c r="D177" s="978"/>
      <c r="E177" s="978"/>
      <c r="F177" s="978"/>
      <c r="G177" s="978"/>
      <c r="H177" s="978"/>
      <c r="I177" s="978"/>
      <c r="J177" s="978"/>
      <c r="K177" s="978"/>
      <c r="L177" s="978"/>
      <c r="M177" s="978"/>
      <c r="N177" s="978"/>
      <c r="O177" s="978"/>
      <c r="P177" s="978"/>
      <c r="Q177" s="978"/>
      <c r="R177" s="978"/>
      <c r="S177" s="978"/>
      <c r="T177" s="978"/>
      <c r="U177" s="978"/>
      <c r="V177" s="978"/>
      <c r="W177" s="978"/>
      <c r="X177" s="978"/>
      <c r="Y177" s="978"/>
      <c r="Z177" s="978"/>
      <c r="AA177" s="978"/>
      <c r="AB177" s="978"/>
      <c r="AC177" s="978"/>
      <c r="AD177" s="978"/>
      <c r="AE177" s="978"/>
      <c r="AF177" s="978"/>
      <c r="AG177" s="978"/>
      <c r="AH177" s="978"/>
      <c r="AI177" s="978"/>
      <c r="AJ177" s="978"/>
      <c r="AK177" s="978"/>
      <c r="AL177" s="978"/>
      <c r="AM177" s="978"/>
      <c r="AN177" s="978"/>
      <c r="AO177" s="978"/>
      <c r="AP177" s="978"/>
      <c r="AQ177" s="978"/>
      <c r="AR177" s="978"/>
      <c r="AS177" s="978"/>
      <c r="AT177" s="978"/>
      <c r="AU177" s="978"/>
      <c r="AV177" s="978"/>
      <c r="AW177" s="978"/>
      <c r="AX177" s="978"/>
      <c r="AY177" s="978"/>
      <c r="AZ177" s="978"/>
      <c r="BA177" s="978"/>
      <c r="BB177" s="978"/>
      <c r="BC177" s="978"/>
      <c r="BD177" s="978"/>
      <c r="BE177" s="978"/>
      <c r="BF177" s="978"/>
      <c r="BG177" s="978"/>
      <c r="BH177" s="978"/>
      <c r="BI177" s="978"/>
      <c r="BJ177" s="978"/>
      <c r="BK177" s="978"/>
    </row>
    <row r="178" spans="1:63" x14ac:dyDescent="0.3">
      <c r="A178" s="961"/>
      <c r="C178" s="978"/>
      <c r="D178" s="978"/>
      <c r="E178" s="978"/>
      <c r="F178" s="978"/>
      <c r="G178" s="978"/>
      <c r="H178" s="978"/>
      <c r="I178" s="978"/>
      <c r="J178" s="978"/>
      <c r="K178" s="978"/>
      <c r="L178" s="978"/>
      <c r="M178" s="978"/>
      <c r="N178" s="978"/>
      <c r="O178" s="978"/>
      <c r="P178" s="978"/>
      <c r="Q178" s="978"/>
      <c r="R178" s="978"/>
      <c r="S178" s="978"/>
      <c r="T178" s="978"/>
      <c r="U178" s="978"/>
      <c r="V178" s="978"/>
      <c r="W178" s="978"/>
      <c r="X178" s="978"/>
      <c r="Y178" s="978"/>
      <c r="Z178" s="978"/>
      <c r="AA178" s="978"/>
      <c r="AB178" s="978"/>
      <c r="AC178" s="978"/>
      <c r="AD178" s="978"/>
      <c r="AE178" s="978"/>
      <c r="AF178" s="978"/>
      <c r="AG178" s="978"/>
      <c r="AH178" s="978"/>
      <c r="AI178" s="978"/>
      <c r="AJ178" s="978"/>
      <c r="AK178" s="978"/>
      <c r="AL178" s="978"/>
      <c r="AM178" s="978"/>
      <c r="AN178" s="978"/>
      <c r="AO178" s="978"/>
      <c r="AP178" s="978"/>
      <c r="AQ178" s="978"/>
      <c r="AR178" s="978"/>
      <c r="AS178" s="978"/>
      <c r="AT178" s="978"/>
      <c r="AU178" s="978"/>
      <c r="AV178" s="978"/>
      <c r="AW178" s="978"/>
      <c r="AX178" s="978"/>
      <c r="AY178" s="978"/>
      <c r="AZ178" s="978"/>
      <c r="BA178" s="978"/>
      <c r="BB178" s="978"/>
      <c r="BC178" s="978"/>
      <c r="BD178" s="978"/>
      <c r="BE178" s="978"/>
      <c r="BF178" s="978"/>
      <c r="BG178" s="978"/>
      <c r="BH178" s="978"/>
      <c r="BI178" s="978"/>
      <c r="BJ178" s="978"/>
      <c r="BK178" s="978"/>
    </row>
    <row r="179" spans="1:63" x14ac:dyDescent="0.3">
      <c r="A179" s="901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EQ1636"/>
  <sheetViews>
    <sheetView showGridLines="0" zoomScale="90" zoomScaleNormal="90" workbookViewId="0">
      <pane xSplit="1" ySplit="5" topLeftCell="BV11" activePane="bottomRight" state="frozen"/>
      <selection pane="topRight"/>
      <selection pane="bottomLeft"/>
      <selection pane="bottomRight" activeCell="BV23" sqref="BV23"/>
    </sheetView>
  </sheetViews>
  <sheetFormatPr baseColWidth="10" defaultRowHeight="15.6" x14ac:dyDescent="0.3"/>
  <cols>
    <col min="1" max="1" width="53.44140625" style="5" bestFit="1" customWidth="1"/>
    <col min="3" max="13" width="15.44140625" style="5" bestFit="1" customWidth="1"/>
    <col min="14" max="16" width="17.109375" style="5" bestFit="1" customWidth="1"/>
    <col min="17" max="17" width="18.21875" style="5" bestFit="1" customWidth="1"/>
    <col min="18" max="25" width="17.109375" style="5" bestFit="1" customWidth="1"/>
    <col min="26" max="27" width="18.33203125" style="5" bestFit="1" customWidth="1"/>
    <col min="28" max="30" width="17.109375" style="5" bestFit="1" customWidth="1"/>
    <col min="31" max="73" width="18.33203125" style="5" bestFit="1" customWidth="1"/>
    <col min="74" max="74" width="19.44140625" style="5" bestFit="1" customWidth="1"/>
    <col min="75" max="75" width="26.44140625" style="5" customWidth="1"/>
    <col min="76" max="16384" width="11.5546875" style="5"/>
  </cols>
  <sheetData>
    <row r="1" spans="1:85" ht="16.2" thickBot="1" x14ac:dyDescent="0.35">
      <c r="A1" s="1047" t="s">
        <v>227</v>
      </c>
      <c r="C1" s="1048">
        <v>43101</v>
      </c>
      <c r="D1" s="1048">
        <v>43132</v>
      </c>
      <c r="E1" s="1048">
        <v>43160</v>
      </c>
      <c r="F1" s="1048">
        <v>43191</v>
      </c>
      <c r="G1" s="1048">
        <v>43221</v>
      </c>
      <c r="H1" s="1048">
        <v>43252</v>
      </c>
      <c r="I1" s="1048">
        <v>43282</v>
      </c>
      <c r="J1" s="1048">
        <v>43313</v>
      </c>
      <c r="K1" s="1048">
        <v>43344</v>
      </c>
      <c r="L1" s="1048">
        <v>43374</v>
      </c>
      <c r="M1" s="1048">
        <v>43405</v>
      </c>
      <c r="N1" s="1048">
        <v>43435</v>
      </c>
      <c r="O1" s="57">
        <v>43466</v>
      </c>
      <c r="P1" s="57">
        <v>43497</v>
      </c>
      <c r="Q1" s="57">
        <v>43525</v>
      </c>
      <c r="R1" s="57">
        <v>43556</v>
      </c>
      <c r="S1" s="57">
        <v>43586</v>
      </c>
      <c r="T1" s="57">
        <v>43617</v>
      </c>
      <c r="U1" s="57">
        <v>43647</v>
      </c>
      <c r="V1" s="57">
        <v>43678</v>
      </c>
      <c r="W1" s="57">
        <v>43709</v>
      </c>
      <c r="X1" s="57">
        <v>43739</v>
      </c>
      <c r="Y1" s="57">
        <v>43770</v>
      </c>
      <c r="Z1" s="57">
        <v>43800</v>
      </c>
      <c r="AA1" s="58">
        <v>43831</v>
      </c>
      <c r="AB1" s="58">
        <v>43862</v>
      </c>
      <c r="AC1" s="58">
        <v>43891</v>
      </c>
      <c r="AD1" s="58">
        <v>43922</v>
      </c>
      <c r="AE1" s="58">
        <v>43952</v>
      </c>
      <c r="AF1" s="58">
        <v>43983</v>
      </c>
      <c r="AG1" s="58">
        <v>44013</v>
      </c>
      <c r="AH1" s="58">
        <v>44044</v>
      </c>
      <c r="AI1" s="58">
        <v>44075</v>
      </c>
      <c r="AJ1" s="58">
        <v>44105</v>
      </c>
      <c r="AK1" s="58">
        <v>44136</v>
      </c>
      <c r="AL1" s="58">
        <v>44166</v>
      </c>
      <c r="AM1" s="59">
        <v>44197</v>
      </c>
      <c r="AN1" s="59">
        <v>44228</v>
      </c>
      <c r="AO1" s="59">
        <v>44256</v>
      </c>
      <c r="AP1" s="59">
        <v>44287</v>
      </c>
      <c r="AQ1" s="59">
        <v>44317</v>
      </c>
      <c r="AR1" s="59">
        <v>44348</v>
      </c>
      <c r="AS1" s="59">
        <v>44378</v>
      </c>
      <c r="AT1" s="59">
        <v>44409</v>
      </c>
      <c r="AU1" s="59">
        <v>44440</v>
      </c>
      <c r="AV1" s="59">
        <v>44470</v>
      </c>
      <c r="AW1" s="59">
        <v>44501</v>
      </c>
      <c r="AX1" s="59">
        <v>44531</v>
      </c>
      <c r="AY1" s="60">
        <v>44562</v>
      </c>
      <c r="AZ1" s="60">
        <v>44593</v>
      </c>
      <c r="BA1" s="60">
        <v>44621</v>
      </c>
      <c r="BB1" s="60">
        <v>44652</v>
      </c>
      <c r="BC1" s="60">
        <v>44682</v>
      </c>
      <c r="BD1" s="60">
        <v>44713</v>
      </c>
      <c r="BE1" s="60">
        <v>44743</v>
      </c>
      <c r="BF1" s="60">
        <v>44774</v>
      </c>
      <c r="BG1" s="60">
        <v>44805</v>
      </c>
      <c r="BH1" s="60">
        <v>44835</v>
      </c>
      <c r="BI1" s="60">
        <v>44866</v>
      </c>
      <c r="BJ1" s="60">
        <v>44896</v>
      </c>
      <c r="BK1" s="61">
        <v>44927</v>
      </c>
      <c r="BL1" s="61">
        <v>44958</v>
      </c>
      <c r="BM1" s="61">
        <v>44986</v>
      </c>
      <c r="BN1" s="61">
        <v>45017</v>
      </c>
      <c r="BO1" s="61">
        <v>45047</v>
      </c>
      <c r="BP1" s="61">
        <v>45078</v>
      </c>
      <c r="BQ1" s="61">
        <v>45108</v>
      </c>
      <c r="BR1" s="61">
        <v>45139</v>
      </c>
      <c r="BS1" s="61">
        <v>45170</v>
      </c>
      <c r="BT1" s="61">
        <v>45200</v>
      </c>
      <c r="BU1" s="61">
        <v>45231</v>
      </c>
      <c r="BV1" s="61">
        <v>45261</v>
      </c>
      <c r="BW1" s="62" t="s">
        <v>240</v>
      </c>
      <c r="BX1" s="63"/>
      <c r="BY1" s="63"/>
      <c r="BZ1" s="63"/>
      <c r="CA1" s="63"/>
      <c r="CB1" s="63"/>
      <c r="CC1" s="63"/>
      <c r="CD1" s="63"/>
      <c r="CE1" s="63"/>
      <c r="CF1" s="63"/>
      <c r="CG1" s="63"/>
    </row>
    <row r="2" spans="1:85" ht="16.2" thickBot="1" x14ac:dyDescent="0.35">
      <c r="A2" s="30" t="str">
        <f>+DATA!A6</f>
        <v xml:space="preserve">USD-COP </v>
      </c>
      <c r="C2" s="1049">
        <f>+DATA!B6</f>
        <v>3502</v>
      </c>
      <c r="D2" s="1049">
        <f>+DATA!C6</f>
        <v>3803</v>
      </c>
      <c r="E2" s="1049">
        <f>+DATA!D6</f>
        <v>3148</v>
      </c>
      <c r="F2" s="1049">
        <f>+DATA!E6</f>
        <v>3205</v>
      </c>
      <c r="G2" s="1049">
        <f>+DATA!F6</f>
        <v>3816</v>
      </c>
      <c r="H2" s="1049">
        <f>+DATA!G6</f>
        <v>4500</v>
      </c>
      <c r="I2" s="1049">
        <f>+DATA!H6</f>
        <v>3246</v>
      </c>
      <c r="J2" s="1049">
        <f>+DATA!I6</f>
        <v>3102</v>
      </c>
      <c r="K2" s="1049">
        <f>+DATA!J6</f>
        <v>3590</v>
      </c>
      <c r="L2" s="1049">
        <f>+DATA!K6</f>
        <v>3146</v>
      </c>
      <c r="M2" s="1049">
        <f>+DATA!L6</f>
        <v>3948</v>
      </c>
      <c r="N2" s="1049">
        <f>+DATA!M6</f>
        <v>3687</v>
      </c>
      <c r="O2" s="1049">
        <f>+DATA!N6</f>
        <v>2954</v>
      </c>
      <c r="P2" s="1049">
        <f>+DATA!O6</f>
        <v>3231</v>
      </c>
      <c r="Q2" s="1049">
        <f>+DATA!P6</f>
        <v>3265</v>
      </c>
      <c r="R2" s="1049">
        <f>+DATA!Q6</f>
        <v>3046</v>
      </c>
      <c r="S2" s="1049">
        <f>+DATA!R6</f>
        <v>3650</v>
      </c>
      <c r="T2" s="1049">
        <f>+DATA!S6</f>
        <v>4970</v>
      </c>
      <c r="U2" s="1049">
        <f>+DATA!T6</f>
        <v>3485</v>
      </c>
      <c r="V2" s="1049">
        <f>+DATA!U6</f>
        <v>2904</v>
      </c>
      <c r="W2" s="1049">
        <f>+DATA!V6</f>
        <v>3590</v>
      </c>
      <c r="X2" s="1049">
        <f>+DATA!W6</f>
        <v>3141</v>
      </c>
      <c r="Y2" s="1049">
        <f>+DATA!X6</f>
        <v>3065</v>
      </c>
      <c r="Z2" s="1049">
        <f>+DATA!Y6</f>
        <v>4084</v>
      </c>
      <c r="AA2" s="1049">
        <f>+DATA!Z6</f>
        <v>3008</v>
      </c>
      <c r="AB2" s="1049">
        <f>+DATA!AA6</f>
        <v>3250</v>
      </c>
      <c r="AC2" s="1049">
        <f>+DATA!AB6</f>
        <v>3589</v>
      </c>
      <c r="AD2" s="1049">
        <f>+DATA!AC6</f>
        <v>3158</v>
      </c>
      <c r="AE2" s="1049">
        <f>+DATA!AD6</f>
        <v>3270</v>
      </c>
      <c r="AF2" s="1049">
        <f>+DATA!AE6</f>
        <v>3530</v>
      </c>
      <c r="AG2" s="1049">
        <f>+DATA!AF6</f>
        <v>3888</v>
      </c>
      <c r="AH2" s="1049">
        <f>+DATA!AG6</f>
        <v>3998</v>
      </c>
      <c r="AI2" s="1049">
        <f>+DATA!AH6</f>
        <v>3178</v>
      </c>
      <c r="AJ2" s="1049">
        <f>+DATA!AI6</f>
        <v>2995</v>
      </c>
      <c r="AK2" s="1049">
        <f>+DATA!AJ6</f>
        <v>4589</v>
      </c>
      <c r="AL2" s="1049">
        <f>+DATA!AK6</f>
        <v>3462</v>
      </c>
      <c r="AM2" s="1049">
        <f>+DATA!AL6</f>
        <v>4025</v>
      </c>
      <c r="AN2" s="1049">
        <f>+DATA!AM6</f>
        <v>2977</v>
      </c>
      <c r="AO2" s="1049">
        <f>+DATA!AN6</f>
        <v>2981</v>
      </c>
      <c r="AP2" s="1049">
        <f>+DATA!AO6</f>
        <v>3012</v>
      </c>
      <c r="AQ2" s="1049">
        <f>+DATA!AP6</f>
        <v>3454</v>
      </c>
      <c r="AR2" s="1049">
        <f>+DATA!AQ6</f>
        <v>4250</v>
      </c>
      <c r="AS2" s="1049">
        <f>+DATA!AR6</f>
        <v>3955</v>
      </c>
      <c r="AT2" s="1049">
        <f>+DATA!AS6</f>
        <v>3525</v>
      </c>
      <c r="AU2" s="1049">
        <f>+DATA!AT6</f>
        <v>3250</v>
      </c>
      <c r="AV2" s="1049">
        <f>+DATA!AU6</f>
        <v>2912</v>
      </c>
      <c r="AW2" s="1049">
        <f>+DATA!AV6</f>
        <v>3951</v>
      </c>
      <c r="AX2" s="1049">
        <f>+DATA!AW6</f>
        <v>4065</v>
      </c>
      <c r="AY2" s="1049">
        <f>+DATA!AX6</f>
        <v>3880</v>
      </c>
      <c r="AZ2" s="1049">
        <f>+DATA!AY6</f>
        <v>3692</v>
      </c>
      <c r="BA2" s="1049">
        <f>+DATA!AZ6</f>
        <v>3854</v>
      </c>
      <c r="BB2" s="1049">
        <f>+DATA!BA6</f>
        <v>3867</v>
      </c>
      <c r="BC2" s="1049">
        <f>+DATA!BB6</f>
        <v>3924</v>
      </c>
      <c r="BD2" s="1049">
        <f>+DATA!BC6</f>
        <v>3970</v>
      </c>
      <c r="BE2" s="1049">
        <f>+DATA!BD6</f>
        <v>3055</v>
      </c>
      <c r="BF2" s="1049">
        <f>+DATA!BE6</f>
        <v>2986</v>
      </c>
      <c r="BG2" s="1049">
        <f>+DATA!BF6</f>
        <v>2050</v>
      </c>
      <c r="BH2" s="1049">
        <f>+DATA!BG6</f>
        <v>2954</v>
      </c>
      <c r="BI2" s="1049">
        <f>+DATA!BH6</f>
        <v>3844</v>
      </c>
      <c r="BJ2" s="1049">
        <f>+DATA!BI6</f>
        <v>4064</v>
      </c>
      <c r="BK2" s="1049">
        <f>+DATA!BJ6</f>
        <v>2560</v>
      </c>
      <c r="BL2" s="1049">
        <f>+DATA!BK6</f>
        <v>3395</v>
      </c>
      <c r="BM2" s="1049">
        <f>+DATA!BL6</f>
        <v>3000</v>
      </c>
      <c r="BN2" s="1049">
        <f>+DATA!BM6</f>
        <v>3020</v>
      </c>
      <c r="BO2" s="1049">
        <f>+DATA!BN6</f>
        <v>3872</v>
      </c>
      <c r="BP2" s="1049">
        <f>+DATA!BO6</f>
        <v>3299</v>
      </c>
      <c r="BQ2" s="1049">
        <f>+DATA!BP6</f>
        <v>3673</v>
      </c>
      <c r="BR2" s="1049">
        <f>+DATA!BQ6</f>
        <v>3520</v>
      </c>
      <c r="BS2" s="1049">
        <f>+DATA!BR6</f>
        <v>3980</v>
      </c>
      <c r="BT2" s="1049">
        <f>+DATA!BS6</f>
        <v>3854</v>
      </c>
      <c r="BU2" s="1049">
        <f>+DATA!BT6</f>
        <v>4050</v>
      </c>
      <c r="BV2" s="1049">
        <f>+DATA!BU6</f>
        <v>4281</v>
      </c>
      <c r="BW2" s="65">
        <f t="shared" ref="BW2:BW68" si="0">SUM(C2:BV2)</f>
        <v>252994</v>
      </c>
      <c r="BX2" s="66"/>
      <c r="BY2" s="66"/>
      <c r="BZ2" s="66"/>
      <c r="CA2" s="66"/>
      <c r="CB2" s="66"/>
      <c r="CC2" s="66"/>
      <c r="CD2" s="66"/>
      <c r="CE2" s="66"/>
      <c r="CF2" s="66"/>
      <c r="CG2" s="66"/>
    </row>
    <row r="3" spans="1:85" ht="16.2" thickBot="1" x14ac:dyDescent="0.35">
      <c r="A3" s="30" t="str">
        <f>+DATA!A7</f>
        <v xml:space="preserve">EUR-USD </v>
      </c>
      <c r="C3" s="1050">
        <f>+DATA!B7</f>
        <v>1.9</v>
      </c>
      <c r="D3" s="1050">
        <f>+DATA!C7</f>
        <v>2.1</v>
      </c>
      <c r="E3" s="1050">
        <f>+DATA!D7</f>
        <v>1.8</v>
      </c>
      <c r="F3" s="1050">
        <f>+DATA!E7</f>
        <v>1.5</v>
      </c>
      <c r="G3" s="1050">
        <f>+DATA!F7</f>
        <v>1.9</v>
      </c>
      <c r="H3" s="1050">
        <f>+DATA!G7</f>
        <v>1.7</v>
      </c>
      <c r="I3" s="1050">
        <f>+DATA!H7</f>
        <v>2.7</v>
      </c>
      <c r="J3" s="1050">
        <f>+DATA!I7</f>
        <v>2.6</v>
      </c>
      <c r="K3" s="1050">
        <f>+DATA!J7</f>
        <v>2.2999999999999998</v>
      </c>
      <c r="L3" s="1050">
        <f>+DATA!K7</f>
        <v>2.1</v>
      </c>
      <c r="M3" s="1050">
        <f>+DATA!L7</f>
        <v>2.2999999999999998</v>
      </c>
      <c r="N3" s="1050">
        <f>+DATA!M7</f>
        <v>2.2999999999999998</v>
      </c>
      <c r="O3" s="1050">
        <f>+DATA!N7</f>
        <v>2.7</v>
      </c>
      <c r="P3" s="1050">
        <f>+DATA!O7</f>
        <v>2.2000000000000002</v>
      </c>
      <c r="Q3" s="1050">
        <f>+DATA!P7</f>
        <v>1.7</v>
      </c>
      <c r="R3" s="1050">
        <f>+DATA!Q7</f>
        <v>1.9</v>
      </c>
      <c r="S3" s="1050">
        <f>+DATA!R7</f>
        <v>2.1</v>
      </c>
      <c r="T3" s="1050">
        <f>+DATA!S7</f>
        <v>2</v>
      </c>
      <c r="U3" s="1050">
        <f>+DATA!T7</f>
        <v>2.5</v>
      </c>
      <c r="V3" s="1050">
        <f>+DATA!U7</f>
        <v>2</v>
      </c>
      <c r="W3" s="1050">
        <f>+DATA!V7</f>
        <v>1.8</v>
      </c>
      <c r="X3" s="1050">
        <f>+DATA!W7</f>
        <v>2</v>
      </c>
      <c r="Y3" s="1050">
        <f>+DATA!X7</f>
        <v>2.2999999999999998</v>
      </c>
      <c r="Z3" s="1050">
        <f>+DATA!Y7</f>
        <v>2.7</v>
      </c>
      <c r="AA3" s="1050">
        <f>+DATA!Z7</f>
        <v>1.7</v>
      </c>
      <c r="AB3" s="1050">
        <f>+DATA!AA7</f>
        <v>1.9</v>
      </c>
      <c r="AC3" s="1050">
        <f>+DATA!AB7</f>
        <v>1.9</v>
      </c>
      <c r="AD3" s="1050">
        <f>+DATA!AC7</f>
        <v>2</v>
      </c>
      <c r="AE3" s="1050">
        <f>+DATA!AD7</f>
        <v>1.8</v>
      </c>
      <c r="AF3" s="1050">
        <f>+DATA!AE7</f>
        <v>1.9</v>
      </c>
      <c r="AG3" s="1050">
        <f>+DATA!AF7</f>
        <v>2.8</v>
      </c>
      <c r="AH3" s="1050">
        <f>+DATA!AG7</f>
        <v>2.5</v>
      </c>
      <c r="AI3" s="1050">
        <f>+DATA!AH7</f>
        <v>2.4</v>
      </c>
      <c r="AJ3" s="1050">
        <f>+DATA!AI7</f>
        <v>1.9</v>
      </c>
      <c r="AK3" s="1050">
        <f>+DATA!AJ7</f>
        <v>2.2000000000000002</v>
      </c>
      <c r="AL3" s="1050">
        <f>+DATA!AK7</f>
        <v>2</v>
      </c>
      <c r="AM3" s="1050">
        <f>+DATA!AL7</f>
        <v>2.2000000000000002</v>
      </c>
      <c r="AN3" s="1050">
        <f>+DATA!AM7</f>
        <v>1.7</v>
      </c>
      <c r="AO3" s="1050">
        <f>+DATA!AN7</f>
        <v>2.2000000000000002</v>
      </c>
      <c r="AP3" s="1050">
        <f>+DATA!AO7</f>
        <v>1.7</v>
      </c>
      <c r="AQ3" s="1050">
        <f>+DATA!AP7</f>
        <v>2.2999999999999998</v>
      </c>
      <c r="AR3" s="1050">
        <f>+DATA!AQ7</f>
        <v>2.1</v>
      </c>
      <c r="AS3" s="1050">
        <f>+DATA!AR7</f>
        <v>1.6</v>
      </c>
      <c r="AT3" s="1050">
        <f>+DATA!AS7</f>
        <v>1.9</v>
      </c>
      <c r="AU3" s="1050">
        <f>+DATA!AT7</f>
        <v>2.1</v>
      </c>
      <c r="AV3" s="1050">
        <f>+DATA!AU7</f>
        <v>2.2000000000000002</v>
      </c>
      <c r="AW3" s="1050">
        <f>+DATA!AV7</f>
        <v>2.2999999999999998</v>
      </c>
      <c r="AX3" s="1050">
        <f>+DATA!AW7</f>
        <v>1.7</v>
      </c>
      <c r="AY3" s="1050">
        <f>+DATA!AX7</f>
        <v>2.5</v>
      </c>
      <c r="AZ3" s="1050">
        <f>+DATA!AY7</f>
        <v>2</v>
      </c>
      <c r="BA3" s="1050">
        <f>+DATA!AZ7</f>
        <v>2.6</v>
      </c>
      <c r="BB3" s="1050">
        <f>+DATA!BA7</f>
        <v>2.7</v>
      </c>
      <c r="BC3" s="1050">
        <f>+DATA!BB7</f>
        <v>2.2999999999999998</v>
      </c>
      <c r="BD3" s="1050">
        <f>+DATA!BC7</f>
        <v>2.2000000000000002</v>
      </c>
      <c r="BE3" s="1050">
        <f>+DATA!BD7</f>
        <v>2.7</v>
      </c>
      <c r="BF3" s="1050">
        <f>+DATA!BE7</f>
        <v>2.6</v>
      </c>
      <c r="BG3" s="1050">
        <f>+DATA!BF7</f>
        <v>2.7</v>
      </c>
      <c r="BH3" s="1050">
        <f>+DATA!BG7</f>
        <v>2.1</v>
      </c>
      <c r="BI3" s="1050">
        <f>+DATA!BH7</f>
        <v>2.2000000000000002</v>
      </c>
      <c r="BJ3" s="1050">
        <f>+DATA!BI7</f>
        <v>2.5</v>
      </c>
      <c r="BK3" s="1050">
        <f>+DATA!BJ7</f>
        <v>1.8</v>
      </c>
      <c r="BL3" s="1050">
        <f>+DATA!BK7</f>
        <v>1.9</v>
      </c>
      <c r="BM3" s="1050">
        <f>+DATA!BL7</f>
        <v>2.2000000000000002</v>
      </c>
      <c r="BN3" s="1050">
        <f>+DATA!BM7</f>
        <v>2.5</v>
      </c>
      <c r="BO3" s="1050">
        <f>+DATA!BN7</f>
        <v>2.5</v>
      </c>
      <c r="BP3" s="1050">
        <f>+DATA!BO7</f>
        <v>2.7</v>
      </c>
      <c r="BQ3" s="1050">
        <f>+DATA!BP7</f>
        <v>2.5</v>
      </c>
      <c r="BR3" s="1050">
        <f>+DATA!BQ7</f>
        <v>2.7</v>
      </c>
      <c r="BS3" s="1050">
        <f>+DATA!BR7</f>
        <v>2.4</v>
      </c>
      <c r="BT3" s="1050">
        <f>+DATA!BS7</f>
        <v>2.2999999999999998</v>
      </c>
      <c r="BU3" s="1050">
        <f>+DATA!BT7</f>
        <v>2.6</v>
      </c>
      <c r="BV3" s="1050">
        <f>+DATA!BU7</f>
        <v>2.9</v>
      </c>
      <c r="BW3" s="67">
        <f t="shared" si="0"/>
        <v>158.19999999999999</v>
      </c>
      <c r="BX3" s="66"/>
      <c r="BY3" s="66"/>
      <c r="BZ3" s="66"/>
      <c r="CA3" s="66"/>
      <c r="CB3" s="66"/>
      <c r="CC3" s="66"/>
      <c r="CD3" s="66"/>
      <c r="CE3" s="66"/>
      <c r="CF3" s="66"/>
      <c r="CG3" s="66"/>
    </row>
    <row r="4" spans="1:85" ht="16.2" thickBot="1" x14ac:dyDescent="0.35">
      <c r="A4" s="30" t="str">
        <f>+DATA!A8</f>
        <v xml:space="preserve">USD-ARS </v>
      </c>
      <c r="C4" s="1051">
        <f>+DATA!B8</f>
        <v>19.2</v>
      </c>
      <c r="D4" s="1051">
        <f>+DATA!C8</f>
        <v>19.3</v>
      </c>
      <c r="E4" s="1051">
        <f>+DATA!D8</f>
        <v>22.1</v>
      </c>
      <c r="F4" s="1051">
        <f>+DATA!E8</f>
        <v>19.899999999999999</v>
      </c>
      <c r="G4" s="1051">
        <f>+DATA!F8</f>
        <v>19.8</v>
      </c>
      <c r="H4" s="1051">
        <f>+DATA!G8</f>
        <v>19.600000000000001</v>
      </c>
      <c r="I4" s="1051">
        <f>+DATA!H8</f>
        <v>17.100000000000001</v>
      </c>
      <c r="J4" s="1051">
        <f>+DATA!I8</f>
        <v>20.8</v>
      </c>
      <c r="K4" s="1051">
        <f>+DATA!J8</f>
        <v>19.399999999999999</v>
      </c>
      <c r="L4" s="1051">
        <f>+DATA!K8</f>
        <v>19.2</v>
      </c>
      <c r="M4" s="1051">
        <f>+DATA!L8</f>
        <v>20.8</v>
      </c>
      <c r="N4" s="1051">
        <f>+DATA!M8</f>
        <v>19.8</v>
      </c>
      <c r="O4" s="1051">
        <f>+DATA!N8</f>
        <v>26.1</v>
      </c>
      <c r="P4" s="1051">
        <f>+DATA!O8</f>
        <v>21.8</v>
      </c>
      <c r="Q4" s="1051">
        <f>+DATA!P8</f>
        <v>19.600000000000001</v>
      </c>
      <c r="R4" s="1051">
        <f>+DATA!Q8</f>
        <v>21.9</v>
      </c>
      <c r="S4" s="1051">
        <f>+DATA!R8</f>
        <v>24.5</v>
      </c>
      <c r="T4" s="1051">
        <f>+DATA!S8</f>
        <v>21.5</v>
      </c>
      <c r="U4" s="1051">
        <f>+DATA!T8</f>
        <v>19.5</v>
      </c>
      <c r="V4" s="1051">
        <f>+DATA!U8</f>
        <v>19.600000000000001</v>
      </c>
      <c r="W4" s="1051">
        <f>+DATA!V8</f>
        <v>19.399999999999999</v>
      </c>
      <c r="X4" s="1051">
        <f>+DATA!W8</f>
        <v>21.1</v>
      </c>
      <c r="Y4" s="1051">
        <f>+DATA!X8</f>
        <v>21.4</v>
      </c>
      <c r="Z4" s="1051">
        <f>+DATA!Y8</f>
        <v>21.5</v>
      </c>
      <c r="AA4" s="1051">
        <f>+DATA!Z8</f>
        <v>19.399999999999999</v>
      </c>
      <c r="AB4" s="1051">
        <f>+DATA!AA8</f>
        <v>19.8</v>
      </c>
      <c r="AC4" s="1051">
        <f>+DATA!AB8</f>
        <v>18.7</v>
      </c>
      <c r="AD4" s="1051">
        <f>+DATA!AC8</f>
        <v>19.100000000000001</v>
      </c>
      <c r="AE4" s="1051">
        <f>+DATA!AD8</f>
        <v>23.3</v>
      </c>
      <c r="AF4" s="1051">
        <f>+DATA!AE8</f>
        <v>21.2</v>
      </c>
      <c r="AG4" s="1051">
        <f>+DATA!AF8</f>
        <v>21.9</v>
      </c>
      <c r="AH4" s="1051">
        <f>+DATA!AG8</f>
        <v>22.1</v>
      </c>
      <c r="AI4" s="1051">
        <f>+DATA!AH8</f>
        <v>20.8</v>
      </c>
      <c r="AJ4" s="1051">
        <f>+DATA!AI8</f>
        <v>19.399999999999999</v>
      </c>
      <c r="AK4" s="1051">
        <f>+DATA!AJ8</f>
        <v>19.3</v>
      </c>
      <c r="AL4" s="1051">
        <f>+DATA!AK8</f>
        <v>22.8</v>
      </c>
      <c r="AM4" s="1051">
        <f>+DATA!AL8</f>
        <v>22.2</v>
      </c>
      <c r="AN4" s="1051">
        <f>+DATA!AM8</f>
        <v>20.6</v>
      </c>
      <c r="AO4" s="1051">
        <f>+DATA!AN8</f>
        <v>19.100000000000001</v>
      </c>
      <c r="AP4" s="1051">
        <f>+DATA!AO8</f>
        <v>23.9</v>
      </c>
      <c r="AQ4" s="1051">
        <f>+DATA!AP8</f>
        <v>24.5</v>
      </c>
      <c r="AR4" s="1051">
        <f>+DATA!AQ8</f>
        <v>19.8</v>
      </c>
      <c r="AS4" s="1051">
        <f>+DATA!AR8</f>
        <v>17.8</v>
      </c>
      <c r="AT4" s="1051">
        <f>+DATA!AS8</f>
        <v>19.7</v>
      </c>
      <c r="AU4" s="1051">
        <f>+DATA!AT8</f>
        <v>22.5</v>
      </c>
      <c r="AV4" s="1051">
        <f>+DATA!AU8</f>
        <v>25.2</v>
      </c>
      <c r="AW4" s="1051">
        <f>+DATA!AV8</f>
        <v>21.4</v>
      </c>
      <c r="AX4" s="1051">
        <f>+DATA!AW8</f>
        <v>19.600000000000001</v>
      </c>
      <c r="AY4" s="1051">
        <f>+DATA!AX8</f>
        <v>20</v>
      </c>
      <c r="AZ4" s="1051">
        <f>+DATA!AY8</f>
        <v>19.2</v>
      </c>
      <c r="BA4" s="1051">
        <f>+DATA!AZ8</f>
        <v>22.2</v>
      </c>
      <c r="BB4" s="1051">
        <f>+DATA!BA8</f>
        <v>21.1</v>
      </c>
      <c r="BC4" s="1051">
        <f>+DATA!BB8</f>
        <v>20.399999999999999</v>
      </c>
      <c r="BD4" s="1051">
        <f>+DATA!BC8</f>
        <v>20.9</v>
      </c>
      <c r="BE4" s="1051">
        <f>+DATA!BD8</f>
        <v>23.3</v>
      </c>
      <c r="BF4" s="1051">
        <f>+DATA!BE8</f>
        <v>20.2</v>
      </c>
      <c r="BG4" s="1051">
        <f>+DATA!BF8</f>
        <v>23.6</v>
      </c>
      <c r="BH4" s="1051">
        <f>+DATA!BG8</f>
        <v>23.6</v>
      </c>
      <c r="BI4" s="1051">
        <f>+DATA!BH8</f>
        <v>20.2</v>
      </c>
      <c r="BJ4" s="1051">
        <f>+DATA!BI8</f>
        <v>21.6</v>
      </c>
      <c r="BK4" s="1051">
        <f>+DATA!BJ8</f>
        <v>25.2</v>
      </c>
      <c r="BL4" s="1051">
        <f>+DATA!BK8</f>
        <v>20.100000000000001</v>
      </c>
      <c r="BM4" s="1051">
        <f>+DATA!BL8</f>
        <v>23.2</v>
      </c>
      <c r="BN4" s="1051">
        <f>+DATA!BM8</f>
        <v>19.600000000000001</v>
      </c>
      <c r="BO4" s="1051">
        <f>+DATA!BN8</f>
        <v>19.899999999999999</v>
      </c>
      <c r="BP4" s="1051">
        <f>+DATA!BO8</f>
        <v>19.8</v>
      </c>
      <c r="BQ4" s="1051">
        <f>+DATA!BP8</f>
        <v>25.8</v>
      </c>
      <c r="BR4" s="1051">
        <f>+DATA!BQ8</f>
        <v>19.600000000000001</v>
      </c>
      <c r="BS4" s="1051">
        <f>+DATA!BR8</f>
        <v>24.1</v>
      </c>
      <c r="BT4" s="1051">
        <f>+DATA!BS8</f>
        <v>21.2</v>
      </c>
      <c r="BU4" s="1051">
        <f>+DATA!BT8</f>
        <v>19.899999999999999</v>
      </c>
      <c r="BV4" s="1051">
        <f>+DATA!BU8</f>
        <v>20.9</v>
      </c>
      <c r="BW4" s="62">
        <f t="shared" si="0"/>
        <v>1514.6</v>
      </c>
      <c r="BX4" s="66"/>
      <c r="BY4" s="66"/>
      <c r="BZ4" s="66"/>
      <c r="CA4" s="66"/>
      <c r="CB4" s="66"/>
      <c r="CC4" s="66"/>
      <c r="CD4" s="66"/>
      <c r="CE4" s="66"/>
      <c r="CF4" s="66"/>
      <c r="CG4" s="66"/>
    </row>
    <row r="5" spans="1:85" ht="16.2" thickBot="1" x14ac:dyDescent="0.35">
      <c r="A5" s="30" t="str">
        <f>+DATA!A9</f>
        <v xml:space="preserve">USD-CAD </v>
      </c>
      <c r="C5" s="1051">
        <f>+DATA!B9</f>
        <v>1.9</v>
      </c>
      <c r="D5" s="1051">
        <f>+DATA!C9</f>
        <v>2</v>
      </c>
      <c r="E5" s="1051">
        <f>+DATA!D9</f>
        <v>1.8</v>
      </c>
      <c r="F5" s="1051">
        <f>+DATA!E9</f>
        <v>1.8</v>
      </c>
      <c r="G5" s="1051">
        <f>+DATA!F9</f>
        <v>2.1</v>
      </c>
      <c r="H5" s="1051">
        <f>+DATA!G9</f>
        <v>1.9</v>
      </c>
      <c r="I5" s="1051">
        <f>+DATA!H9</f>
        <v>2</v>
      </c>
      <c r="J5" s="1051">
        <f>+DATA!I9</f>
        <v>2.1</v>
      </c>
      <c r="K5" s="1051">
        <f>+DATA!J9</f>
        <v>1.9</v>
      </c>
      <c r="L5" s="1051">
        <f>+DATA!K9</f>
        <v>1.9</v>
      </c>
      <c r="M5" s="1051">
        <f>+DATA!L9</f>
        <v>1.9</v>
      </c>
      <c r="N5" s="1051">
        <f>+DATA!M9</f>
        <v>2.2999999999999998</v>
      </c>
      <c r="O5" s="1051">
        <f>+DATA!N9</f>
        <v>2.5</v>
      </c>
      <c r="P5" s="1051">
        <f>+DATA!O9</f>
        <v>2.4</v>
      </c>
      <c r="Q5" s="1051">
        <f>+DATA!P9</f>
        <v>2.2999999999999998</v>
      </c>
      <c r="R5" s="1051">
        <f>+DATA!Q9</f>
        <v>1.9</v>
      </c>
      <c r="S5" s="1051">
        <f>+DATA!R9</f>
        <v>1.9</v>
      </c>
      <c r="T5" s="1051">
        <f>+DATA!S9</f>
        <v>1.9</v>
      </c>
      <c r="U5" s="1051">
        <f>+DATA!T9</f>
        <v>2.1</v>
      </c>
      <c r="V5" s="1051">
        <f>+DATA!U9</f>
        <v>1.9</v>
      </c>
      <c r="W5" s="1051">
        <f>+DATA!V9</f>
        <v>1.8</v>
      </c>
      <c r="X5" s="1051">
        <f>+DATA!W9</f>
        <v>1.8</v>
      </c>
      <c r="Y5" s="1051">
        <f>+DATA!X9</f>
        <v>2.2999999999999998</v>
      </c>
      <c r="Z5" s="1051">
        <f>+DATA!Y9</f>
        <v>2</v>
      </c>
      <c r="AA5" s="1051">
        <f>+DATA!Z9</f>
        <v>2.4</v>
      </c>
      <c r="AB5" s="1051">
        <f>+DATA!AA9</f>
        <v>1.8</v>
      </c>
      <c r="AC5" s="1051">
        <f>+DATA!AB9</f>
        <v>1.9</v>
      </c>
      <c r="AD5" s="1051">
        <f>+DATA!AC9</f>
        <v>1.7</v>
      </c>
      <c r="AE5" s="1051">
        <f>+DATA!AD9</f>
        <v>1.8</v>
      </c>
      <c r="AF5" s="1051">
        <f>+DATA!AE9</f>
        <v>2.5</v>
      </c>
      <c r="AG5" s="1051">
        <f>+DATA!AF9</f>
        <v>2</v>
      </c>
      <c r="AH5" s="1051">
        <f>+DATA!AG9</f>
        <v>1.8</v>
      </c>
      <c r="AI5" s="1051">
        <f>+DATA!AH9</f>
        <v>2</v>
      </c>
      <c r="AJ5" s="1051">
        <f>+DATA!AI9</f>
        <v>2.1</v>
      </c>
      <c r="AK5" s="1051">
        <f>+DATA!AJ9</f>
        <v>1.8</v>
      </c>
      <c r="AL5" s="1051">
        <f>+DATA!AK9</f>
        <v>1.9</v>
      </c>
      <c r="AM5" s="1051">
        <f>+DATA!AL9</f>
        <v>2.1</v>
      </c>
      <c r="AN5" s="1051">
        <f>+DATA!AM9</f>
        <v>1.9</v>
      </c>
      <c r="AO5" s="1051">
        <f>+DATA!AN9</f>
        <v>2</v>
      </c>
      <c r="AP5" s="1051">
        <f>+DATA!AO9</f>
        <v>1.9</v>
      </c>
      <c r="AQ5" s="1051">
        <f>+DATA!AP9</f>
        <v>1.9</v>
      </c>
      <c r="AR5" s="1051">
        <f>+DATA!AQ9</f>
        <v>1.7</v>
      </c>
      <c r="AS5" s="1051">
        <f>+DATA!AR9</f>
        <v>1.7</v>
      </c>
      <c r="AT5" s="1051">
        <f>+DATA!AS9</f>
        <v>1.7</v>
      </c>
      <c r="AU5" s="1051">
        <f>+DATA!AT9</f>
        <v>1.7</v>
      </c>
      <c r="AV5" s="1051">
        <f>+DATA!AU9</f>
        <v>2.5</v>
      </c>
      <c r="AW5" s="1051">
        <f>+DATA!AV9</f>
        <v>1.9</v>
      </c>
      <c r="AX5" s="1051">
        <f>+DATA!AW9</f>
        <v>1.7</v>
      </c>
      <c r="AY5" s="1051">
        <f>+DATA!AX9</f>
        <v>2.5</v>
      </c>
      <c r="AZ5" s="1051">
        <f>+DATA!AY9</f>
        <v>2.4</v>
      </c>
      <c r="BA5" s="1051">
        <f>+DATA!AZ9</f>
        <v>1.8</v>
      </c>
      <c r="BB5" s="1051">
        <f>+DATA!BA9</f>
        <v>1.9</v>
      </c>
      <c r="BC5" s="1051">
        <f>+DATA!BB9</f>
        <v>2.2999999999999998</v>
      </c>
      <c r="BD5" s="1051">
        <f>+DATA!BC9</f>
        <v>1.9</v>
      </c>
      <c r="BE5" s="1051">
        <f>+DATA!BD9</f>
        <v>2</v>
      </c>
      <c r="BF5" s="1051">
        <f>+DATA!BE9</f>
        <v>2</v>
      </c>
      <c r="BG5" s="1051">
        <f>+DATA!BF9</f>
        <v>2.2999999999999998</v>
      </c>
      <c r="BH5" s="1051">
        <f>+DATA!BG9</f>
        <v>2.1</v>
      </c>
      <c r="BI5" s="1051">
        <f>+DATA!BH9</f>
        <v>2.2000000000000002</v>
      </c>
      <c r="BJ5" s="1051">
        <f>+DATA!BI9</f>
        <v>1.9</v>
      </c>
      <c r="BK5" s="1051">
        <f>+DATA!BJ9</f>
        <v>2.2999999999999998</v>
      </c>
      <c r="BL5" s="1051">
        <f>+DATA!BK9</f>
        <v>2.2000000000000002</v>
      </c>
      <c r="BM5" s="1051">
        <f>+DATA!BL9</f>
        <v>1.9</v>
      </c>
      <c r="BN5" s="1051">
        <f>+DATA!BM9</f>
        <v>2.4</v>
      </c>
      <c r="BO5" s="1051">
        <f>+DATA!BN9</f>
        <v>2.2999999999999998</v>
      </c>
      <c r="BP5" s="1051">
        <f>+DATA!BO9</f>
        <v>1.9</v>
      </c>
      <c r="BQ5" s="1051">
        <f>+DATA!BP9</f>
        <v>1.9</v>
      </c>
      <c r="BR5" s="1051">
        <f>+DATA!BQ9</f>
        <v>2.4</v>
      </c>
      <c r="BS5" s="1051">
        <f>+DATA!BR9</f>
        <v>2</v>
      </c>
      <c r="BT5" s="1051">
        <f>+DATA!BS9</f>
        <v>1.9</v>
      </c>
      <c r="BU5" s="1051">
        <f>+DATA!BT9</f>
        <v>1.8</v>
      </c>
      <c r="BV5" s="1051">
        <f>+DATA!BU9</f>
        <v>2.4</v>
      </c>
      <c r="BW5" s="65">
        <f t="shared" si="0"/>
        <v>145.50000000000009</v>
      </c>
      <c r="BX5" s="66"/>
      <c r="BY5" s="66"/>
      <c r="BZ5" s="66"/>
      <c r="CA5" s="66"/>
      <c r="CB5" s="66"/>
      <c r="CC5" s="66"/>
      <c r="CD5" s="66"/>
      <c r="CE5" s="66"/>
      <c r="CF5" s="66"/>
      <c r="CG5" s="66"/>
    </row>
    <row r="6" spans="1:85" ht="16.2" thickBot="1" x14ac:dyDescent="0.35">
      <c r="BW6" s="62">
        <f t="shared" si="0"/>
        <v>0</v>
      </c>
    </row>
    <row r="7" spans="1:85" ht="16.2" thickBot="1" x14ac:dyDescent="0.35">
      <c r="A7" s="68" t="s">
        <v>189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2">
        <f t="shared" si="0"/>
        <v>0</v>
      </c>
    </row>
    <row r="8" spans="1:85" ht="16.2" thickBot="1" x14ac:dyDescent="0.35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62">
        <f t="shared" si="0"/>
        <v>0</v>
      </c>
    </row>
    <row r="9" spans="1:85" ht="16.2" thickBot="1" x14ac:dyDescent="0.35">
      <c r="A9" s="70" t="s">
        <v>144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62">
        <f t="shared" si="0"/>
        <v>0</v>
      </c>
    </row>
    <row r="10" spans="1:85" ht="16.2" thickBot="1" x14ac:dyDescent="0.35"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62">
        <f t="shared" si="0"/>
        <v>0</v>
      </c>
    </row>
    <row r="11" spans="1:85" x14ac:dyDescent="0.3">
      <c r="A11" s="73" t="s">
        <v>228</v>
      </c>
      <c r="C11" s="75">
        <f>+'ANNUAL PARAMETERS '!$C$14</f>
        <v>978.02324243470264</v>
      </c>
      <c r="D11" s="75">
        <f>+'ANNUAL PARAMETERS '!$C$14</f>
        <v>978.02324243470264</v>
      </c>
      <c r="E11" s="75">
        <f>+'ANNUAL PARAMETERS '!$C$14</f>
        <v>978.02324243470264</v>
      </c>
      <c r="F11" s="75">
        <f>+'ANNUAL PARAMETERS '!$C$14</f>
        <v>978.02324243470264</v>
      </c>
      <c r="G11" s="75">
        <f>+'ANNUAL PARAMETERS '!$C$14</f>
        <v>978.02324243470264</v>
      </c>
      <c r="H11" s="75">
        <f>+'ANNUAL PARAMETERS '!$C$14</f>
        <v>978.02324243470264</v>
      </c>
      <c r="I11" s="75">
        <f>+'ANNUAL PARAMETERS '!$C$14</f>
        <v>978.02324243470264</v>
      </c>
      <c r="J11" s="75">
        <f>+'ANNUAL PARAMETERS '!$C$14</f>
        <v>978.02324243470264</v>
      </c>
      <c r="K11" s="75">
        <f>+'ANNUAL PARAMETERS '!$C$14</f>
        <v>978.02324243470264</v>
      </c>
      <c r="L11" s="75">
        <f>+'ANNUAL PARAMETERS '!$C$14</f>
        <v>978.02324243470264</v>
      </c>
      <c r="M11" s="75">
        <f>+'ANNUAL PARAMETERS '!$C$14</f>
        <v>978.02324243470264</v>
      </c>
      <c r="N11" s="75">
        <f>+'ANNUAL PARAMETERS '!$C$14</f>
        <v>978.02324243470264</v>
      </c>
      <c r="O11" s="76">
        <f>+'ANNUAL PARAMETERS '!$D$14</f>
        <v>1011.1407064273308</v>
      </c>
      <c r="P11" s="75">
        <f>+'ANNUAL PARAMETERS '!$D$14</f>
        <v>1011.1407064273308</v>
      </c>
      <c r="Q11" s="75">
        <f>+'ANNUAL PARAMETERS '!$D$14</f>
        <v>1011.1407064273308</v>
      </c>
      <c r="R11" s="75">
        <f>+'ANNUAL PARAMETERS '!$D$14</f>
        <v>1011.1407064273308</v>
      </c>
      <c r="S11" s="75">
        <f>+'ANNUAL PARAMETERS '!$D$14</f>
        <v>1011.1407064273308</v>
      </c>
      <c r="T11" s="75">
        <f>+'ANNUAL PARAMETERS '!$D$14</f>
        <v>1011.1407064273308</v>
      </c>
      <c r="U11" s="75">
        <f>+'ANNUAL PARAMETERS '!$D$14</f>
        <v>1011.1407064273308</v>
      </c>
      <c r="V11" s="75">
        <f>+'ANNUAL PARAMETERS '!$D$14</f>
        <v>1011.1407064273308</v>
      </c>
      <c r="W11" s="75">
        <f>+'ANNUAL PARAMETERS '!$D$14</f>
        <v>1011.1407064273308</v>
      </c>
      <c r="X11" s="75">
        <f>+'ANNUAL PARAMETERS '!$D$14</f>
        <v>1011.1407064273308</v>
      </c>
      <c r="Y11" s="75">
        <f>+'ANNUAL PARAMETERS '!$D$14</f>
        <v>1011.1407064273308</v>
      </c>
      <c r="Z11" s="75">
        <f>+'ANNUAL PARAMETERS '!$D$14</f>
        <v>1011.1407064273308</v>
      </c>
      <c r="AA11" s="77">
        <f>+'ANNUAL PARAMETERS '!$E$14</f>
        <v>1043.694747826087</v>
      </c>
      <c r="AB11" s="75">
        <f>+'ANNUAL PARAMETERS '!$E$14</f>
        <v>1043.694747826087</v>
      </c>
      <c r="AC11" s="75">
        <f>+'ANNUAL PARAMETERS '!$E$14</f>
        <v>1043.694747826087</v>
      </c>
      <c r="AD11" s="75">
        <f>+'ANNUAL PARAMETERS '!$E$14</f>
        <v>1043.694747826087</v>
      </c>
      <c r="AE11" s="75">
        <f>+'ANNUAL PARAMETERS '!$E$14</f>
        <v>1043.694747826087</v>
      </c>
      <c r="AF11" s="75">
        <f>+'ANNUAL PARAMETERS '!$E$14</f>
        <v>1043.694747826087</v>
      </c>
      <c r="AG11" s="75">
        <f>+'ANNUAL PARAMETERS '!$E$14</f>
        <v>1043.694747826087</v>
      </c>
      <c r="AH11" s="75">
        <f>+'ANNUAL PARAMETERS '!$E$14</f>
        <v>1043.694747826087</v>
      </c>
      <c r="AI11" s="75">
        <f>+'ANNUAL PARAMETERS '!$E$14</f>
        <v>1043.694747826087</v>
      </c>
      <c r="AJ11" s="75">
        <f>+'ANNUAL PARAMETERS '!$E$14</f>
        <v>1043.694747826087</v>
      </c>
      <c r="AK11" s="75">
        <f>+'ANNUAL PARAMETERS '!$E$14</f>
        <v>1043.694747826087</v>
      </c>
      <c r="AL11" s="75">
        <f>+'ANNUAL PARAMETERS '!$E$14</f>
        <v>1043.694747826087</v>
      </c>
      <c r="AM11" s="78">
        <f>+'ANNUAL PARAMETERS '!$F$14</f>
        <v>1057.4009937928693</v>
      </c>
      <c r="AN11" s="75">
        <f>+'ANNUAL PARAMETERS '!$F$14</f>
        <v>1057.4009937928693</v>
      </c>
      <c r="AO11" s="75">
        <f>+'ANNUAL PARAMETERS '!$F$14</f>
        <v>1057.4009937928693</v>
      </c>
      <c r="AP11" s="75">
        <f>+'ANNUAL PARAMETERS '!$F$14</f>
        <v>1057.4009937928693</v>
      </c>
      <c r="AQ11" s="75">
        <f>+'ANNUAL PARAMETERS '!$F$14</f>
        <v>1057.4009937928693</v>
      </c>
      <c r="AR11" s="75">
        <f>+'ANNUAL PARAMETERS '!$F$14</f>
        <v>1057.4009937928693</v>
      </c>
      <c r="AS11" s="75">
        <f>+'ANNUAL PARAMETERS '!$F$14</f>
        <v>1057.4009937928693</v>
      </c>
      <c r="AT11" s="75">
        <f>+'ANNUAL PARAMETERS '!$F$14</f>
        <v>1057.4009937928693</v>
      </c>
      <c r="AU11" s="75">
        <f>+'ANNUAL PARAMETERS '!$F$14</f>
        <v>1057.4009937928693</v>
      </c>
      <c r="AV11" s="75">
        <f>+'ANNUAL PARAMETERS '!$F$14</f>
        <v>1057.4009937928693</v>
      </c>
      <c r="AW11" s="75">
        <f>+'ANNUAL PARAMETERS '!$F$14</f>
        <v>1057.4009937928693</v>
      </c>
      <c r="AX11" s="75">
        <f>+'ANNUAL PARAMETERS '!$F$14</f>
        <v>1057.4009937928693</v>
      </c>
      <c r="AY11" s="79">
        <f>+'ANNUAL PARAMETERS '!$G$14</f>
        <v>1032.6077546360318</v>
      </c>
      <c r="AZ11" s="75">
        <f>+'ANNUAL PARAMETERS '!$G$14</f>
        <v>1032.6077546360318</v>
      </c>
      <c r="BA11" s="75">
        <f>+'ANNUAL PARAMETERS '!$G$14</f>
        <v>1032.6077546360318</v>
      </c>
      <c r="BB11" s="75">
        <f>+'ANNUAL PARAMETERS '!$G$14</f>
        <v>1032.6077546360318</v>
      </c>
      <c r="BC11" s="75">
        <f>+'ANNUAL PARAMETERS '!$G$14</f>
        <v>1032.6077546360318</v>
      </c>
      <c r="BD11" s="75">
        <f>+'ANNUAL PARAMETERS '!$G$14</f>
        <v>1032.6077546360318</v>
      </c>
      <c r="BE11" s="75">
        <f>+'ANNUAL PARAMETERS '!$G$14</f>
        <v>1032.6077546360318</v>
      </c>
      <c r="BF11" s="75">
        <f>+'ANNUAL PARAMETERS '!$G$14</f>
        <v>1032.6077546360318</v>
      </c>
      <c r="BG11" s="75">
        <f>+'ANNUAL PARAMETERS '!$G$14</f>
        <v>1032.6077546360318</v>
      </c>
      <c r="BH11" s="75">
        <f>+'ANNUAL PARAMETERS '!$G$14</f>
        <v>1032.6077546360318</v>
      </c>
      <c r="BI11" s="75">
        <f>+'ANNUAL PARAMETERS '!$G$14</f>
        <v>1032.6077546360318</v>
      </c>
      <c r="BJ11" s="75">
        <f>+'ANNUAL PARAMETERS '!$G$14</f>
        <v>1032.6077546360318</v>
      </c>
      <c r="BK11" s="80">
        <f>+'ANNUAL PARAMETERS '!$H$14</f>
        <v>1074.4253980205556</v>
      </c>
      <c r="BL11" s="75">
        <f>+'ANNUAL PARAMETERS '!$H$14</f>
        <v>1074.4253980205556</v>
      </c>
      <c r="BM11" s="75">
        <f>+'ANNUAL PARAMETERS '!$H$14</f>
        <v>1074.4253980205556</v>
      </c>
      <c r="BN11" s="75">
        <f>+'ANNUAL PARAMETERS '!$H$14</f>
        <v>1074.4253980205556</v>
      </c>
      <c r="BO11" s="75">
        <f>+'ANNUAL PARAMETERS '!$H$14</f>
        <v>1074.4253980205556</v>
      </c>
      <c r="BP11" s="75">
        <f>+'ANNUAL PARAMETERS '!$H$14</f>
        <v>1074.4253980205556</v>
      </c>
      <c r="BQ11" s="75">
        <f>+'ANNUAL PARAMETERS '!$H$14</f>
        <v>1074.4253980205556</v>
      </c>
      <c r="BR11" s="75">
        <f>+'ANNUAL PARAMETERS '!$H$14</f>
        <v>1074.4253980205556</v>
      </c>
      <c r="BS11" s="75">
        <f>+'ANNUAL PARAMETERS '!$H$14</f>
        <v>1074.4253980205556</v>
      </c>
      <c r="BT11" s="75">
        <f>+'ANNUAL PARAMETERS '!$H$14</f>
        <v>1074.4253980205556</v>
      </c>
      <c r="BU11" s="75">
        <f>+'ANNUAL PARAMETERS '!$H$14</f>
        <v>1074.4253980205556</v>
      </c>
      <c r="BV11" s="75">
        <f>+'ANNUAL PARAMETERS '!$H$14</f>
        <v>1074.4253980205556</v>
      </c>
      <c r="BW11" s="62">
        <f t="shared" si="0"/>
        <v>74367.514117650935</v>
      </c>
    </row>
    <row r="12" spans="1:85" ht="16.2" thickBot="1" x14ac:dyDescent="0.35">
      <c r="A12" s="81" t="s">
        <v>241</v>
      </c>
      <c r="C12" s="83">
        <f>+BOARDS!C151</f>
        <v>464000</v>
      </c>
      <c r="D12" s="83">
        <f>+BOARDS!D151</f>
        <v>352000</v>
      </c>
      <c r="E12" s="83">
        <f>+BOARDS!E151</f>
        <v>336000</v>
      </c>
      <c r="F12" s="83">
        <f>+BOARDS!F151</f>
        <v>256000</v>
      </c>
      <c r="G12" s="83">
        <f>+BOARDS!G151</f>
        <v>448000</v>
      </c>
      <c r="H12" s="83">
        <f>+BOARDS!H151</f>
        <v>480000</v>
      </c>
      <c r="I12" s="83">
        <f>+BOARDS!I151</f>
        <v>512000</v>
      </c>
      <c r="J12" s="83">
        <f>+BOARDS!J151</f>
        <v>368000</v>
      </c>
      <c r="K12" s="83">
        <f>+BOARDS!K151</f>
        <v>384000</v>
      </c>
      <c r="L12" s="83">
        <f>+BOARDS!L151</f>
        <v>448000</v>
      </c>
      <c r="M12" s="83">
        <f>+BOARDS!M151</f>
        <v>480000</v>
      </c>
      <c r="N12" s="83">
        <f>+BOARDS!N151</f>
        <v>736000</v>
      </c>
      <c r="O12" s="84">
        <f>+BOARDS!C152</f>
        <v>463152.91487624263</v>
      </c>
      <c r="P12" s="83">
        <f>+BOARDS!D152</f>
        <v>331238.7822680634</v>
      </c>
      <c r="Q12" s="83">
        <f>+BOARDS!E152</f>
        <v>344751.1768062468</v>
      </c>
      <c r="R12" s="83">
        <f>+BOARDS!F152</f>
        <v>276828.03311910143</v>
      </c>
      <c r="S12" s="83">
        <f>+BOARDS!G152</f>
        <v>438717.85367139254</v>
      </c>
      <c r="T12" s="83">
        <f>+BOARDS!H152</f>
        <v>492926.0186359834</v>
      </c>
      <c r="U12" s="83">
        <f>+BOARDS!I152</f>
        <v>534682.33836668602</v>
      </c>
      <c r="V12" s="83">
        <f>+BOARDS!J152</f>
        <v>367533.76866543276</v>
      </c>
      <c r="W12" s="83">
        <f>+BOARDS!K152</f>
        <v>410942.55774179962</v>
      </c>
      <c r="X12" s="83">
        <f>+BOARDS!L152</f>
        <v>457691.58154290926</v>
      </c>
      <c r="Y12" s="83">
        <f>+BOARDS!M152</f>
        <v>498855.98123224307</v>
      </c>
      <c r="Z12" s="83">
        <f>+BOARDS!N152</f>
        <v>773014.99307389918</v>
      </c>
      <c r="AA12" s="85">
        <f>+BOARDS!C153</f>
        <v>482327.445552119</v>
      </c>
      <c r="AB12" s="83">
        <f>+BOARDS!D153</f>
        <v>344952.06785396126</v>
      </c>
      <c r="AC12" s="83">
        <f>+BOARDS!E153</f>
        <v>359023.87552602537</v>
      </c>
      <c r="AD12" s="83">
        <f>+BOARDS!F153</f>
        <v>288288.71369023214</v>
      </c>
      <c r="AE12" s="83">
        <f>+BOARDS!G153</f>
        <v>456880.77281338815</v>
      </c>
      <c r="AF12" s="83">
        <f>+BOARDS!H153</f>
        <v>513333.15580751305</v>
      </c>
      <c r="AG12" s="83">
        <f>+BOARDS!I153</f>
        <v>556818.18717506668</v>
      </c>
      <c r="AH12" s="83">
        <f>+BOARDS!J153</f>
        <v>382749.66668818163</v>
      </c>
      <c r="AI12" s="83">
        <f>+BOARDS!K153</f>
        <v>427955.57963231002</v>
      </c>
      <c r="AJ12" s="83">
        <f>+BOARDS!L153</f>
        <v>476640.01301878574</v>
      </c>
      <c r="AK12" s="83">
        <f>+BOARDS!M153</f>
        <v>519508.61885525781</v>
      </c>
      <c r="AL12" s="83">
        <f>+BOARDS!N153</f>
        <v>805017.81378715846</v>
      </c>
      <c r="AM12" s="86">
        <f>+BOARDS!C154</f>
        <v>504138.29263998586</v>
      </c>
      <c r="AN12" s="83">
        <f>+BOARDS!D154</f>
        <v>360550.8003623173</v>
      </c>
      <c r="AO12" s="83">
        <f>+BOARDS!E154</f>
        <v>375258.93517731223</v>
      </c>
      <c r="AP12" s="83">
        <f>+BOARDS!F154</f>
        <v>301325.12932330446</v>
      </c>
      <c r="AQ12" s="83">
        <f>+BOARDS!G154</f>
        <v>477540.92136000958</v>
      </c>
      <c r="AR12" s="83">
        <f>+BOARDS!H154</f>
        <v>536546.08111312881</v>
      </c>
      <c r="AS12" s="83">
        <f>+BOARDS!I154</f>
        <v>581997.50559912319</v>
      </c>
      <c r="AT12" s="83">
        <f>+BOARDS!J154</f>
        <v>400057.60661582125</v>
      </c>
      <c r="AU12" s="83">
        <f>+BOARDS!K154</f>
        <v>447307.73094328312</v>
      </c>
      <c r="AV12" s="83">
        <f>+BOARDS!L154</f>
        <v>498193.67440749519</v>
      </c>
      <c r="AW12" s="83">
        <f>+BOARDS!M154</f>
        <v>543000.79859989265</v>
      </c>
      <c r="AX12" s="83">
        <f>+BOARDS!N154</f>
        <v>841420.71932661382</v>
      </c>
      <c r="AY12" s="87">
        <f>+BOARDS!C155</f>
        <v>515451.15592682705</v>
      </c>
      <c r="AZ12" s="83">
        <f>+BOARDS!D155</f>
        <v>368641.56032244774</v>
      </c>
      <c r="BA12" s="83">
        <f>+BOARDS!E155</f>
        <v>383679.74568269111</v>
      </c>
      <c r="BB12" s="83">
        <f>+BOARDS!F155</f>
        <v>308086.8652253194</v>
      </c>
      <c r="BC12" s="83">
        <f>+BOARDS!G155</f>
        <v>488256.93963532825</v>
      </c>
      <c r="BD12" s="83">
        <f>+BOARDS!H155</f>
        <v>548586.17517330742</v>
      </c>
      <c r="BE12" s="83">
        <f>+BOARDS!I155</f>
        <v>595057.52962476772</v>
      </c>
      <c r="BF12" s="83">
        <f>+BOARDS!J155</f>
        <v>409034.8993082802</v>
      </c>
      <c r="BG12" s="83">
        <f>+BOARDS!K155</f>
        <v>457345.31642565044</v>
      </c>
      <c r="BH12" s="83">
        <f>+BOARDS!L155</f>
        <v>509373.14046119933</v>
      </c>
      <c r="BI12" s="83">
        <f>+BOARDS!M155</f>
        <v>555185.73652047419</v>
      </c>
      <c r="BJ12" s="83">
        <f>+BOARDS!N155</f>
        <v>860302.20026830304</v>
      </c>
      <c r="BK12" s="88">
        <f>+BOARDS!C156</f>
        <v>534553.77576547535</v>
      </c>
      <c r="BL12" s="83">
        <f>+BOARDS!D156</f>
        <v>382303.41654799768</v>
      </c>
      <c r="BM12" s="83">
        <f>+BOARDS!E156</f>
        <v>397898.91705769167</v>
      </c>
      <c r="BN12" s="83">
        <f>+BOARDS!F156</f>
        <v>319504.56445056974</v>
      </c>
      <c r="BO12" s="83">
        <f>+BOARDS!G156</f>
        <v>506351.74181821349</v>
      </c>
      <c r="BP12" s="83">
        <f>+BOARDS!H156</f>
        <v>568916.7788252302</v>
      </c>
      <c r="BQ12" s="83">
        <f>+BOARDS!I156</f>
        <v>617110.3616726615</v>
      </c>
      <c r="BR12" s="83">
        <f>+BOARDS!J156</f>
        <v>424193.73267664516</v>
      </c>
      <c r="BS12" s="83">
        <f>+BOARDS!K156</f>
        <v>474294.53385238507</v>
      </c>
      <c r="BT12" s="83">
        <f>+BOARDS!L156</f>
        <v>528250.50904669159</v>
      </c>
      <c r="BU12" s="83">
        <f>+BOARDS!M156</f>
        <v>575760.91991592303</v>
      </c>
      <c r="BV12" s="83">
        <f>+BOARDS!N156</f>
        <v>892184.9998102464</v>
      </c>
      <c r="BW12" s="89">
        <f t="shared" si="0"/>
        <v>34355495.62188261</v>
      </c>
    </row>
    <row r="13" spans="1:85" ht="16.2" thickBot="1" x14ac:dyDescent="0.35">
      <c r="A13" s="33" t="s">
        <v>229</v>
      </c>
      <c r="C13" s="91">
        <f>+C12*C11</f>
        <v>453802784.48970205</v>
      </c>
      <c r="D13" s="91">
        <f t="shared" ref="D13:BO13" si="1">+D12*D11</f>
        <v>344264181.33701533</v>
      </c>
      <c r="E13" s="91">
        <f t="shared" si="1"/>
        <v>328615809.45806009</v>
      </c>
      <c r="F13" s="91">
        <f t="shared" si="1"/>
        <v>250373950.06328386</v>
      </c>
      <c r="G13" s="91">
        <f t="shared" si="1"/>
        <v>438154412.6107468</v>
      </c>
      <c r="H13" s="91">
        <f t="shared" si="1"/>
        <v>469451156.36865729</v>
      </c>
      <c r="I13" s="91">
        <f t="shared" si="1"/>
        <v>500747900.12656772</v>
      </c>
      <c r="J13" s="91">
        <f t="shared" si="1"/>
        <v>359912553.21597058</v>
      </c>
      <c r="K13" s="91">
        <f t="shared" si="1"/>
        <v>375560925.09492582</v>
      </c>
      <c r="L13" s="91">
        <f t="shared" si="1"/>
        <v>438154412.6107468</v>
      </c>
      <c r="M13" s="91">
        <f t="shared" si="1"/>
        <v>469451156.36865729</v>
      </c>
      <c r="N13" s="91">
        <f t="shared" si="1"/>
        <v>719825106.43194115</v>
      </c>
      <c r="O13" s="92">
        <f t="shared" si="1"/>
        <v>468312765.5318414</v>
      </c>
      <c r="P13" s="91">
        <f t="shared" si="1"/>
        <v>334929016.29865843</v>
      </c>
      <c r="Q13" s="91">
        <f t="shared" si="1"/>
        <v>348591948.45752198</v>
      </c>
      <c r="R13" s="91">
        <f t="shared" si="1"/>
        <v>279912092.96693671</v>
      </c>
      <c r="S13" s="91">
        <f t="shared" si="1"/>
        <v>443605480.48357421</v>
      </c>
      <c r="T13" s="91">
        <f t="shared" si="1"/>
        <v>498417562.69999987</v>
      </c>
      <c r="U13" s="91">
        <f t="shared" si="1"/>
        <v>540639077.33030796</v>
      </c>
      <c r="V13" s="91">
        <f t="shared" si="1"/>
        <v>371628354.48426485</v>
      </c>
      <c r="W13" s="91">
        <f t="shared" si="1"/>
        <v>415520748.13609743</v>
      </c>
      <c r="X13" s="91">
        <f t="shared" si="1"/>
        <v>462790589.08713955</v>
      </c>
      <c r="Y13" s="91">
        <f t="shared" si="1"/>
        <v>504413589.26866949</v>
      </c>
      <c r="Z13" s="91">
        <f t="shared" si="1"/>
        <v>781626926.17566061</v>
      </c>
      <c r="AA13" s="93">
        <f t="shared" si="1"/>
        <v>503402621.65511954</v>
      </c>
      <c r="AB13" s="91">
        <f t="shared" si="1"/>
        <v>360024661.47092736</v>
      </c>
      <c r="AC13" s="91">
        <f t="shared" si="1"/>
        <v>374711333.23067951</v>
      </c>
      <c r="AD13" s="91">
        <f t="shared" si="1"/>
        <v>300885416.33603382</v>
      </c>
      <c r="AE13" s="91">
        <f t="shared" si="1"/>
        <v>476844062.96805686</v>
      </c>
      <c r="AF13" s="91">
        <f t="shared" si="1"/>
        <v>535763118.60129178</v>
      </c>
      <c r="AG13" s="91">
        <f t="shared" si="1"/>
        <v>581148217.44866014</v>
      </c>
      <c r="AH13" s="91">
        <f t="shared" si="1"/>
        <v>399473816.8546406</v>
      </c>
      <c r="AI13" s="91">
        <f t="shared" si="1"/>
        <v>446654990.76511067</v>
      </c>
      <c r="AJ13" s="91">
        <f t="shared" si="1"/>
        <v>497466678.19146442</v>
      </c>
      <c r="AK13" s="91">
        <f t="shared" si="1"/>
        <v>542208416.94961703</v>
      </c>
      <c r="AL13" s="91">
        <f t="shared" si="1"/>
        <v>840192864.15609622</v>
      </c>
      <c r="AM13" s="94">
        <f t="shared" si="1"/>
        <v>533076331.64656138</v>
      </c>
      <c r="AN13" s="91">
        <f t="shared" si="1"/>
        <v>381246774.61592871</v>
      </c>
      <c r="AO13" s="91">
        <f t="shared" si="1"/>
        <v>396799170.98614389</v>
      </c>
      <c r="AP13" s="91">
        <f t="shared" si="1"/>
        <v>318621491.20122701</v>
      </c>
      <c r="AQ13" s="91">
        <f t="shared" si="1"/>
        <v>504952244.82283658</v>
      </c>
      <c r="AR13" s="91">
        <f t="shared" si="1"/>
        <v>567344359.38469183</v>
      </c>
      <c r="AS13" s="91">
        <f t="shared" si="1"/>
        <v>615404740.80548382</v>
      </c>
      <c r="AT13" s="91">
        <f t="shared" si="1"/>
        <v>423021310.80996615</v>
      </c>
      <c r="AU13" s="91">
        <f t="shared" si="1"/>
        <v>472983639.23066097</v>
      </c>
      <c r="AV13" s="91">
        <f t="shared" si="1"/>
        <v>526790486.41980654</v>
      </c>
      <c r="AW13" s="91">
        <f t="shared" si="1"/>
        <v>574169584.06984818</v>
      </c>
      <c r="AX13" s="91">
        <f t="shared" si="1"/>
        <v>889719104.81387234</v>
      </c>
      <c r="AY13" s="95">
        <f t="shared" si="1"/>
        <v>532258860.74614799</v>
      </c>
      <c r="AZ13" s="91">
        <f t="shared" si="1"/>
        <v>380662133.87008601</v>
      </c>
      <c r="BA13" s="91">
        <f t="shared" si="1"/>
        <v>396190680.68872738</v>
      </c>
      <c r="BB13" s="91">
        <f t="shared" si="1"/>
        <v>318132886.13317084</v>
      </c>
      <c r="BC13" s="91">
        <f t="shared" si="1"/>
        <v>504177902.12229681</v>
      </c>
      <c r="BD13" s="91">
        <f t="shared" si="1"/>
        <v>566474338.57007778</v>
      </c>
      <c r="BE13" s="91">
        <f t="shared" si="1"/>
        <v>614461019.54509532</v>
      </c>
      <c r="BF13" s="91">
        <f t="shared" si="1"/>
        <v>422372608.94249856</v>
      </c>
      <c r="BG13" s="91">
        <f t="shared" si="1"/>
        <v>472258320.2875964</v>
      </c>
      <c r="BH13" s="91">
        <f t="shared" si="1"/>
        <v>525982654.84354311</v>
      </c>
      <c r="BI13" s="91">
        <f t="shared" si="1"/>
        <v>573289096.79435837</v>
      </c>
      <c r="BJ13" s="91">
        <f t="shared" si="1"/>
        <v>888354723.32749021</v>
      </c>
      <c r="BK13" s="96">
        <f t="shared" si="1"/>
        <v>574338153.29021168</v>
      </c>
      <c r="BL13" s="91">
        <f t="shared" si="1"/>
        <v>410756500.48920065</v>
      </c>
      <c r="BM13" s="91">
        <f t="shared" si="1"/>
        <v>427512702.33165842</v>
      </c>
      <c r="BN13" s="91">
        <f t="shared" si="1"/>
        <v>343283818.82918763</v>
      </c>
      <c r="BO13" s="91">
        <f t="shared" si="1"/>
        <v>544037171.74143565</v>
      </c>
      <c r="BP13" s="91">
        <f t="shared" ref="BP13:BV13" si="2">+BP12*BP11</f>
        <v>611258636.52987039</v>
      </c>
      <c r="BQ13" s="91">
        <f t="shared" si="2"/>
        <v>663039045.9627583</v>
      </c>
      <c r="BR13" s="91">
        <f t="shared" si="2"/>
        <v>455764520.06892961</v>
      </c>
      <c r="BS13" s="91">
        <f t="shared" si="2"/>
        <v>509594093.31332272</v>
      </c>
      <c r="BT13" s="91">
        <f t="shared" si="2"/>
        <v>567565763.43705273</v>
      </c>
      <c r="BU13" s="91">
        <f t="shared" si="2"/>
        <v>618612155.54534686</v>
      </c>
      <c r="BV13" s="91">
        <f t="shared" si="2"/>
        <v>958586223.52909327</v>
      </c>
      <c r="BW13" s="62">
        <f t="shared" si="0"/>
        <v>35540571947.470825</v>
      </c>
    </row>
    <row r="14" spans="1:85" ht="16.2" thickBot="1" x14ac:dyDescent="0.35"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8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9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100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101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102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62">
        <f t="shared" si="0"/>
        <v>0</v>
      </c>
    </row>
    <row r="15" spans="1:85" ht="16.2" thickBot="1" x14ac:dyDescent="0.35">
      <c r="A15" s="103" t="s">
        <v>246</v>
      </c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104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104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104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104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2">
        <f t="shared" si="0"/>
        <v>0</v>
      </c>
    </row>
    <row r="16" spans="1:85" s="106" customFormat="1" ht="16.2" thickBot="1" x14ac:dyDescent="0.35">
      <c r="A16" s="105"/>
      <c r="B16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104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104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104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104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107"/>
    </row>
    <row r="17" spans="1:75" ht="16.2" thickBot="1" x14ac:dyDescent="0.35">
      <c r="A17" s="108" t="s">
        <v>245</v>
      </c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104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104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104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104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2">
        <f t="shared" si="0"/>
        <v>0</v>
      </c>
    </row>
    <row r="18" spans="1:75" x14ac:dyDescent="0.3">
      <c r="A18" s="73" t="s">
        <v>230</v>
      </c>
      <c r="C18" s="109">
        <f>+C13*DATA!$C$54</f>
        <v>181521113.79588082</v>
      </c>
      <c r="D18" s="109">
        <f>+D13*DATA!$C$54</f>
        <v>137705672.53480613</v>
      </c>
      <c r="E18" s="109">
        <f>+E13*DATA!$C$54</f>
        <v>131446323.78322405</v>
      </c>
      <c r="F18" s="109">
        <f>+F13*DATA!$C$54</f>
        <v>100149580.02531356</v>
      </c>
      <c r="G18" s="109">
        <f>+G13*DATA!$C$54</f>
        <v>175261765.04429874</v>
      </c>
      <c r="H18" s="109">
        <f>+H13*DATA!$C$54</f>
        <v>187780462.54746294</v>
      </c>
      <c r="I18" s="109">
        <f>+I13*DATA!$C$54</f>
        <v>200299160.05062711</v>
      </c>
      <c r="J18" s="109">
        <f>+J13*DATA!$C$54</f>
        <v>143965021.28638825</v>
      </c>
      <c r="K18" s="109">
        <f>+K13*DATA!$C$54</f>
        <v>150224370.03797033</v>
      </c>
      <c r="L18" s="109">
        <f>+L13*DATA!$C$54</f>
        <v>175261765.04429874</v>
      </c>
      <c r="M18" s="109">
        <f>+M13*DATA!$C$54</f>
        <v>187780462.54746294</v>
      </c>
      <c r="N18" s="109">
        <f>+N13*DATA!$C$54</f>
        <v>287930042.5727765</v>
      </c>
      <c r="O18" s="76">
        <f>+O13*DATA!$C$54</f>
        <v>187325106.21273658</v>
      </c>
      <c r="P18" s="109">
        <f>+P13*DATA!$C$54</f>
        <v>133971606.51946338</v>
      </c>
      <c r="Q18" s="109">
        <f>+Q13*DATA!$C$54</f>
        <v>139436779.38300881</v>
      </c>
      <c r="R18" s="109">
        <f>+R13*DATA!$C$54</f>
        <v>111964837.18677469</v>
      </c>
      <c r="S18" s="109">
        <f>+S13*DATA!$C$54</f>
        <v>177442192.19342971</v>
      </c>
      <c r="T18" s="109">
        <f>+T13*DATA!$C$54</f>
        <v>199367025.07999995</v>
      </c>
      <c r="U18" s="109">
        <f>+U13*DATA!$C$54</f>
        <v>216255630.93212318</v>
      </c>
      <c r="V18" s="109">
        <f>+V13*DATA!$C$54</f>
        <v>148651341.79370594</v>
      </c>
      <c r="W18" s="109">
        <f>+W13*DATA!$C$54</f>
        <v>166208299.254439</v>
      </c>
      <c r="X18" s="109">
        <f>+X13*DATA!$C$54</f>
        <v>185116235.63485584</v>
      </c>
      <c r="Y18" s="109">
        <f>+Y13*DATA!$C$54</f>
        <v>201765435.70746779</v>
      </c>
      <c r="Z18" s="109">
        <f>+Z13*DATA!$C$54</f>
        <v>312650770.47026426</v>
      </c>
      <c r="AA18" s="77">
        <f>+AA13*DATA!$C$54</f>
        <v>201361048.66204783</v>
      </c>
      <c r="AB18" s="109">
        <f>+AB13*DATA!$C$54</f>
        <v>144009864.58837095</v>
      </c>
      <c r="AC18" s="109">
        <f>+AC13*DATA!$C$54</f>
        <v>149884533.29227182</v>
      </c>
      <c r="AD18" s="109">
        <f>+AD13*DATA!$C$54</f>
        <v>120354166.53441353</v>
      </c>
      <c r="AE18" s="109">
        <f>+AE13*DATA!$C$54</f>
        <v>190737625.18722275</v>
      </c>
      <c r="AF18" s="109">
        <f>+AF13*DATA!$C$54</f>
        <v>214305247.44051671</v>
      </c>
      <c r="AG18" s="109">
        <f>+AG13*DATA!$C$54</f>
        <v>232459286.97946405</v>
      </c>
      <c r="AH18" s="109">
        <f>+AH13*DATA!$C$54</f>
        <v>159789526.74185625</v>
      </c>
      <c r="AI18" s="109">
        <f>+AI13*DATA!$C$54</f>
        <v>178661996.30604428</v>
      </c>
      <c r="AJ18" s="109">
        <f>+AJ13*DATA!$C$54</f>
        <v>198986671.27658579</v>
      </c>
      <c r="AK18" s="109">
        <f>+AK13*DATA!$C$54</f>
        <v>216883366.77984682</v>
      </c>
      <c r="AL18" s="109">
        <f>+AL13*DATA!$C$54</f>
        <v>336077145.66243851</v>
      </c>
      <c r="AM18" s="78">
        <f>+AM13*DATA!$C$54</f>
        <v>213230532.65862456</v>
      </c>
      <c r="AN18" s="109">
        <f>+AN13*DATA!$C$54</f>
        <v>152498709.8463715</v>
      </c>
      <c r="AO18" s="109">
        <f>+AO13*DATA!$C$54</f>
        <v>158719668.39445755</v>
      </c>
      <c r="AP18" s="109">
        <f>+AP13*DATA!$C$54</f>
        <v>127448596.4804908</v>
      </c>
      <c r="AQ18" s="109">
        <f>+AQ13*DATA!$C$54</f>
        <v>201980897.92913464</v>
      </c>
      <c r="AR18" s="109">
        <f>+AR13*DATA!$C$54</f>
        <v>226937743.75387675</v>
      </c>
      <c r="AS18" s="109">
        <f>+AS13*DATA!$C$54</f>
        <v>246161896.32219353</v>
      </c>
      <c r="AT18" s="109">
        <f>+AT13*DATA!$C$54</f>
        <v>169208524.32398647</v>
      </c>
      <c r="AU18" s="109">
        <f>+AU13*DATA!$C$54</f>
        <v>189193455.69226441</v>
      </c>
      <c r="AV18" s="109">
        <f>+AV13*DATA!$C$54</f>
        <v>210716194.56792262</v>
      </c>
      <c r="AW18" s="109">
        <f>+AW13*DATA!$C$54</f>
        <v>229667833.62793928</v>
      </c>
      <c r="AX18" s="109">
        <f>+AX13*DATA!$C$54</f>
        <v>355887641.92554897</v>
      </c>
      <c r="AY18" s="79">
        <f>+AY13*DATA!$C$54</f>
        <v>212903544.2984592</v>
      </c>
      <c r="AZ18" s="109">
        <f>+AZ13*DATA!$C$54</f>
        <v>152264853.5480344</v>
      </c>
      <c r="BA18" s="109">
        <f>+BA13*DATA!$C$54</f>
        <v>158476272.27549097</v>
      </c>
      <c r="BB18" s="109">
        <f>+BB13*DATA!$C$54</f>
        <v>127253154.45326835</v>
      </c>
      <c r="BC18" s="109">
        <f>+BC13*DATA!$C$54</f>
        <v>201671160.84891874</v>
      </c>
      <c r="BD18" s="109">
        <f>+BD13*DATA!$C$54</f>
        <v>226589735.42803112</v>
      </c>
      <c r="BE18" s="109">
        <f>+BE13*DATA!$C$54</f>
        <v>245784407.81803814</v>
      </c>
      <c r="BF18" s="109">
        <f>+BF13*DATA!$C$54</f>
        <v>168949043.57699943</v>
      </c>
      <c r="BG18" s="109">
        <f>+BG13*DATA!$C$54</f>
        <v>188903328.11503857</v>
      </c>
      <c r="BH18" s="109">
        <f>+BH13*DATA!$C$54</f>
        <v>210393061.93741727</v>
      </c>
      <c r="BI18" s="109">
        <f>+BI13*DATA!$C$54</f>
        <v>229315638.71774337</v>
      </c>
      <c r="BJ18" s="109">
        <f>+BJ13*DATA!$C$54</f>
        <v>355341889.3309961</v>
      </c>
      <c r="BK18" s="80">
        <f>+BK13*DATA!$C$54</f>
        <v>229735261.31608468</v>
      </c>
      <c r="BL18" s="109">
        <f>+BL13*DATA!$C$54</f>
        <v>164302600.19568026</v>
      </c>
      <c r="BM18" s="109">
        <f>+BM13*DATA!$C$54</f>
        <v>171005080.93266338</v>
      </c>
      <c r="BN18" s="109">
        <f>+BN13*DATA!$C$54</f>
        <v>137313527.53167507</v>
      </c>
      <c r="BO18" s="109">
        <f>+BO13*DATA!$C$54</f>
        <v>217614868.69657427</v>
      </c>
      <c r="BP18" s="109">
        <f>+BP13*DATA!$C$54</f>
        <v>244503454.61194816</v>
      </c>
      <c r="BQ18" s="109">
        <f>+BQ13*DATA!$C$54</f>
        <v>265215618.38510334</v>
      </c>
      <c r="BR18" s="109">
        <f>+BR13*DATA!$C$54</f>
        <v>182305808.02757186</v>
      </c>
      <c r="BS18" s="109">
        <f>+BS13*DATA!$C$54</f>
        <v>203837637.3253291</v>
      </c>
      <c r="BT18" s="109">
        <f>+BT13*DATA!$C$54</f>
        <v>227026305.3748211</v>
      </c>
      <c r="BU18" s="109">
        <f>+BU13*DATA!$C$54</f>
        <v>247444862.21813875</v>
      </c>
      <c r="BV18" s="109">
        <f>+BV13*DATA!$C$54</f>
        <v>383434489.41163731</v>
      </c>
      <c r="BW18" s="62">
        <f t="shared" si="0"/>
        <v>14216228778.988335</v>
      </c>
    </row>
    <row r="19" spans="1:75" x14ac:dyDescent="0.3">
      <c r="A19" s="110" t="s">
        <v>149</v>
      </c>
      <c r="C19" s="109">
        <f>+C18*'ANNUAL PARAMETERS '!$L$9</f>
        <v>34489011.621217355</v>
      </c>
      <c r="D19" s="109">
        <f>+D18*'ANNUAL PARAMETERS '!$L$9</f>
        <v>26164077.781613164</v>
      </c>
      <c r="E19" s="109">
        <f>+E18*'ANNUAL PARAMETERS '!$L$9</f>
        <v>24974801.518812571</v>
      </c>
      <c r="F19" s="109">
        <f>+F18*'ANNUAL PARAMETERS '!$L$9</f>
        <v>19028420.204809576</v>
      </c>
      <c r="G19" s="109">
        <f>+G18*'ANNUAL PARAMETERS '!$L$9</f>
        <v>33299735.358416762</v>
      </c>
      <c r="H19" s="109">
        <f>+H18*'ANNUAL PARAMETERS '!$L$9</f>
        <v>35678287.884017959</v>
      </c>
      <c r="I19" s="109">
        <f>+I18*'ANNUAL PARAMETERS '!$L$9</f>
        <v>38056840.409619153</v>
      </c>
      <c r="J19" s="109">
        <f>+J18*'ANNUAL PARAMETERS '!$L$9</f>
        <v>27353354.044413768</v>
      </c>
      <c r="K19" s="109">
        <f>+K18*'ANNUAL PARAMETERS '!$L$9</f>
        <v>28542630.307214364</v>
      </c>
      <c r="L19" s="109">
        <f>+L18*'ANNUAL PARAMETERS '!$L$9</f>
        <v>33299735.358416762</v>
      </c>
      <c r="M19" s="109">
        <f>+M18*'ANNUAL PARAMETERS '!$L$9</f>
        <v>35678287.884017959</v>
      </c>
      <c r="N19" s="109">
        <f>+N18*'ANNUAL PARAMETERS '!$L$9</f>
        <v>54706708.088827536</v>
      </c>
      <c r="O19" s="76">
        <f>+O18*'ANNUAL PARAMETERS '!$M$9</f>
        <v>35591770.180419952</v>
      </c>
      <c r="P19" s="109">
        <f>+P18*'ANNUAL PARAMETERS '!$M$9</f>
        <v>25454605.238698043</v>
      </c>
      <c r="Q19" s="109">
        <f>+Q18*'ANNUAL PARAMETERS '!$M$9</f>
        <v>26492988.082771674</v>
      </c>
      <c r="R19" s="109">
        <f>+R18*'ANNUAL PARAMETERS '!$M$9</f>
        <v>21273319.065487191</v>
      </c>
      <c r="S19" s="109">
        <f>+S18*'ANNUAL PARAMETERS '!$M$9</f>
        <v>33714016.516751647</v>
      </c>
      <c r="T19" s="109">
        <f>+T18*'ANNUAL PARAMETERS '!$M$9</f>
        <v>37879734.765199989</v>
      </c>
      <c r="U19" s="109">
        <f>+U18*'ANNUAL PARAMETERS '!$M$9</f>
        <v>41088569.877103403</v>
      </c>
      <c r="V19" s="109">
        <f>+V18*'ANNUAL PARAMETERS '!$M$9</f>
        <v>28243754.940804128</v>
      </c>
      <c r="W19" s="109">
        <f>+W18*'ANNUAL PARAMETERS '!$M$9</f>
        <v>31579576.858343411</v>
      </c>
      <c r="X19" s="109">
        <f>+X18*'ANNUAL PARAMETERS '!$M$9</f>
        <v>35172084.770622611</v>
      </c>
      <c r="Y19" s="109">
        <f>+Y18*'ANNUAL PARAMETERS '!$M$9</f>
        <v>38335432.784418881</v>
      </c>
      <c r="Z19" s="109">
        <f>+Z18*'ANNUAL PARAMETERS '!$M$9</f>
        <v>59403646.389350206</v>
      </c>
      <c r="AA19" s="77">
        <f>+AA18*'ANNUAL PARAMETERS '!$N$9</f>
        <v>38258599.245789088</v>
      </c>
      <c r="AB19" s="109">
        <f>+AB18*'ANNUAL PARAMETERS '!$N$9</f>
        <v>27361874.271790482</v>
      </c>
      <c r="AC19" s="109">
        <f>+AC18*'ANNUAL PARAMETERS '!$N$9</f>
        <v>28478061.325531647</v>
      </c>
      <c r="AD19" s="109">
        <f>+AD18*'ANNUAL PARAMETERS '!$N$9</f>
        <v>22867291.641538572</v>
      </c>
      <c r="AE19" s="109">
        <f>+AE18*'ANNUAL PARAMETERS '!$N$9</f>
        <v>36240148.78557232</v>
      </c>
      <c r="AF19" s="109">
        <f>+AF18*'ANNUAL PARAMETERS '!$N$9</f>
        <v>40717997.013698176</v>
      </c>
      <c r="AG19" s="109">
        <f>+AG18*'ANNUAL PARAMETERS '!$N$9</f>
        <v>44167264.526098169</v>
      </c>
      <c r="AH19" s="109">
        <f>+AH18*'ANNUAL PARAMETERS '!$N$9</f>
        <v>30360010.080952689</v>
      </c>
      <c r="AI19" s="109">
        <f>+AI18*'ANNUAL PARAMETERS '!$N$9</f>
        <v>33945779.298148416</v>
      </c>
      <c r="AJ19" s="109">
        <f>+AJ18*'ANNUAL PARAMETERS '!$N$9</f>
        <v>37807467.542551301</v>
      </c>
      <c r="AK19" s="109">
        <f>+AK18*'ANNUAL PARAMETERS '!$N$9</f>
        <v>41207839.688170895</v>
      </c>
      <c r="AL19" s="109">
        <f>+AL18*'ANNUAL PARAMETERS '!$N$9</f>
        <v>63854657.675863318</v>
      </c>
      <c r="AM19" s="78">
        <f>+AM18*'ANNUAL PARAMETERS '!$O$9</f>
        <v>42646106.531724915</v>
      </c>
      <c r="AN19" s="109">
        <f>+AN18*'ANNUAL PARAMETERS '!$O$9</f>
        <v>30499741.969274301</v>
      </c>
      <c r="AO19" s="109">
        <f>+AO18*'ANNUAL PARAMETERS '!$O$9</f>
        <v>31743933.67889151</v>
      </c>
      <c r="AP19" s="109">
        <f>+AP18*'ANNUAL PARAMETERS '!$O$9</f>
        <v>25489719.296098161</v>
      </c>
      <c r="AQ19" s="109">
        <f>+AQ18*'ANNUAL PARAMETERS '!$O$9</f>
        <v>40396179.585826933</v>
      </c>
      <c r="AR19" s="109">
        <f>+AR18*'ANNUAL PARAMETERS '!$O$9</f>
        <v>45387548.750775352</v>
      </c>
      <c r="AS19" s="109">
        <f>+AS18*'ANNUAL PARAMETERS '!$O$9</f>
        <v>49232379.264438711</v>
      </c>
      <c r="AT19" s="109">
        <f>+AT18*'ANNUAL PARAMETERS '!$O$9</f>
        <v>33841704.864797294</v>
      </c>
      <c r="AU19" s="109">
        <f>+AU18*'ANNUAL PARAMETERS '!$O$9</f>
        <v>37838691.13845288</v>
      </c>
      <c r="AV19" s="109">
        <f>+AV18*'ANNUAL PARAMETERS '!$O$9</f>
        <v>42143238.91358453</v>
      </c>
      <c r="AW19" s="109">
        <f>+AW18*'ANNUAL PARAMETERS '!$O$9</f>
        <v>45933566.72558786</v>
      </c>
      <c r="AX19" s="109">
        <f>+AX18*'ANNUAL PARAMETERS '!$O$9</f>
        <v>71177528.385109797</v>
      </c>
      <c r="AY19" s="79">
        <f>+AY18*'ANNUAL PARAMETERS '!$P$9</f>
        <v>44709744.302676432</v>
      </c>
      <c r="AZ19" s="109">
        <f>+AZ18*'ANNUAL PARAMETERS '!$P$9</f>
        <v>31975619.245087221</v>
      </c>
      <c r="BA19" s="109">
        <f>+BA18*'ANNUAL PARAMETERS '!$P$9</f>
        <v>33280017.177853104</v>
      </c>
      <c r="BB19" s="109">
        <f>+BB18*'ANNUAL PARAMETERS '!$P$9</f>
        <v>26723162.435186353</v>
      </c>
      <c r="BC19" s="109">
        <f>+BC18*'ANNUAL PARAMETERS '!$P$9</f>
        <v>42350943.778272934</v>
      </c>
      <c r="BD19" s="109">
        <f>+BD18*'ANNUAL PARAMETERS '!$P$9</f>
        <v>47583844.439886533</v>
      </c>
      <c r="BE19" s="109">
        <f>+BE18*'ANNUAL PARAMETERS '!$P$9</f>
        <v>51614725.641788006</v>
      </c>
      <c r="BF19" s="109">
        <f>+BF18*'ANNUAL PARAMETERS '!$P$9</f>
        <v>35479299.151169881</v>
      </c>
      <c r="BG19" s="109">
        <f>+BG18*'ANNUAL PARAMETERS '!$P$9</f>
        <v>39669698.9041581</v>
      </c>
      <c r="BH19" s="109">
        <f>+BH18*'ANNUAL PARAMETERS '!$P$9</f>
        <v>44182543.006857626</v>
      </c>
      <c r="BI19" s="109">
        <f>+BI18*'ANNUAL PARAMETERS '!$P$9</f>
        <v>48156284.130726106</v>
      </c>
      <c r="BJ19" s="109">
        <f>+BJ18*'ANNUAL PARAMETERS '!$P$9</f>
        <v>74621796.759509176</v>
      </c>
      <c r="BK19" s="80">
        <f>+BK18*'ANNUAL PARAMETERS '!$Q$9</f>
        <v>41352347.036895238</v>
      </c>
      <c r="BL19" s="109">
        <f>+BL18*'ANNUAL PARAMETERS '!$Q$9</f>
        <v>29574468.035222445</v>
      </c>
      <c r="BM19" s="109">
        <f>+BM18*'ANNUAL PARAMETERS '!$Q$9</f>
        <v>30780914.567879409</v>
      </c>
      <c r="BN19" s="109">
        <f>+BN18*'ANNUAL PARAMETERS '!$Q$9</f>
        <v>24716434.955701511</v>
      </c>
      <c r="BO19" s="109">
        <f>+BO18*'ANNUAL PARAMETERS '!$Q$9</f>
        <v>39170676.365383364</v>
      </c>
      <c r="BP19" s="109">
        <f>+BP18*'ANNUAL PARAMETERS '!$Q$9</f>
        <v>44010621.830150671</v>
      </c>
      <c r="BQ19" s="109">
        <f>+BQ18*'ANNUAL PARAMETERS '!$Q$9</f>
        <v>47738811.309318602</v>
      </c>
      <c r="BR19" s="109">
        <f>+BR18*'ANNUAL PARAMETERS '!$Q$9</f>
        <v>32815045.444962934</v>
      </c>
      <c r="BS19" s="109">
        <f>+BS18*'ANNUAL PARAMETERS '!$Q$9</f>
        <v>36690774.718559235</v>
      </c>
      <c r="BT19" s="109">
        <f>+BT18*'ANNUAL PARAMETERS '!$Q$9</f>
        <v>40864734.967467792</v>
      </c>
      <c r="BU19" s="109">
        <f>+BU18*'ANNUAL PARAMETERS '!$Q$9</f>
        <v>44540075.199264973</v>
      </c>
      <c r="BV19" s="109">
        <f>+BV18*'ANNUAL PARAMETERS '!$Q$9</f>
        <v>69018208.094094709</v>
      </c>
      <c r="BW19" s="62">
        <f t="shared" si="0"/>
        <v>2748719511.6297069</v>
      </c>
    </row>
    <row r="20" spans="1:75" x14ac:dyDescent="0.3">
      <c r="A20" s="110" t="s">
        <v>231</v>
      </c>
      <c r="C20" s="109">
        <f>+C18*'ANNUAL PARAMETERS '!$L$11</f>
        <v>96206190.311816841</v>
      </c>
      <c r="D20" s="109">
        <f>+D18*'ANNUAL PARAMETERS '!$L$11</f>
        <v>72984006.443447247</v>
      </c>
      <c r="E20" s="109">
        <f>+E18*'ANNUAL PARAMETERS '!$L$11</f>
        <v>69666551.605108753</v>
      </c>
      <c r="F20" s="109">
        <f>+F18*'ANNUAL PARAMETERS '!$L$11</f>
        <v>53079277.413416184</v>
      </c>
      <c r="G20" s="109">
        <f>+G18*'ANNUAL PARAMETERS '!$L$11</f>
        <v>92888735.473478332</v>
      </c>
      <c r="H20" s="109">
        <f>+H18*'ANNUAL PARAMETERS '!$L$11</f>
        <v>99523645.150155365</v>
      </c>
      <c r="I20" s="109">
        <f>+I18*'ANNUAL PARAMETERS '!$L$11</f>
        <v>106158554.82683237</v>
      </c>
      <c r="J20" s="109">
        <f>+J18*'ANNUAL PARAMETERS '!$L$11</f>
        <v>76301461.281785771</v>
      </c>
      <c r="K20" s="109">
        <f>+K18*'ANNUAL PARAMETERS '!$L$11</f>
        <v>79618916.12012428</v>
      </c>
      <c r="L20" s="109">
        <f>+L18*'ANNUAL PARAMETERS '!$L$11</f>
        <v>92888735.473478332</v>
      </c>
      <c r="M20" s="109">
        <f>+M18*'ANNUAL PARAMETERS '!$L$11</f>
        <v>99523645.150155365</v>
      </c>
      <c r="N20" s="109">
        <f>+N18*'ANNUAL PARAMETERS '!$L$11</f>
        <v>152602922.56357154</v>
      </c>
      <c r="O20" s="76">
        <f>+O18*'ANNUAL PARAMETERS '!$M$11</f>
        <v>97409055.230623022</v>
      </c>
      <c r="P20" s="109">
        <f>+P18*'ANNUAL PARAMETERS '!$M$11</f>
        <v>69665235.390120953</v>
      </c>
      <c r="Q20" s="109">
        <f>+Q18*'ANNUAL PARAMETERS '!$M$11</f>
        <v>72507125.279164582</v>
      </c>
      <c r="R20" s="109">
        <f>+R18*'ANNUAL PARAMETERS '!$M$11</f>
        <v>58221715.337122835</v>
      </c>
      <c r="S20" s="109">
        <f>+S18*'ANNUAL PARAMETERS '!$M$11</f>
        <v>92269939.940583453</v>
      </c>
      <c r="T20" s="109">
        <f>+T18*'ANNUAL PARAMETERS '!$M$11</f>
        <v>103670853.04159997</v>
      </c>
      <c r="U20" s="109">
        <f>+U18*'ANNUAL PARAMETERS '!$M$11</f>
        <v>112452928.08470406</v>
      </c>
      <c r="V20" s="109">
        <f>+V18*'ANNUAL PARAMETERS '!$M$11</f>
        <v>77298697.732727095</v>
      </c>
      <c r="W20" s="109">
        <f>+W18*'ANNUAL PARAMETERS '!$M$11</f>
        <v>86428315.612308279</v>
      </c>
      <c r="X20" s="109">
        <f>+X18*'ANNUAL PARAMETERS '!$M$11</f>
        <v>96260442.530125037</v>
      </c>
      <c r="Y20" s="109">
        <f>+Y18*'ANNUAL PARAMETERS '!$M$11</f>
        <v>104918026.56788325</v>
      </c>
      <c r="Z20" s="109">
        <f>+Z18*'ANNUAL PARAMETERS '!$M$11</f>
        <v>162578400.64453742</v>
      </c>
      <c r="AA20" s="77">
        <f>+AA18*'ANNUAL PARAMETERS '!$N$11</f>
        <v>104707745.30426487</v>
      </c>
      <c r="AB20" s="109">
        <f>+AB18*'ANNUAL PARAMETERS '!$N$11</f>
        <v>74885129.585952893</v>
      </c>
      <c r="AC20" s="109">
        <f>+AC18*'ANNUAL PARAMETERS '!$N$11</f>
        <v>77939957.31198135</v>
      </c>
      <c r="AD20" s="109">
        <f>+AD18*'ANNUAL PARAMETERS '!$N$11</f>
        <v>62584166.597895041</v>
      </c>
      <c r="AE20" s="109">
        <f>+AE18*'ANNUAL PARAMETERS '!$N$11</f>
        <v>99183565.097355828</v>
      </c>
      <c r="AF20" s="109">
        <f>+AF18*'ANNUAL PARAMETERS '!$N$11</f>
        <v>111438728.66906869</v>
      </c>
      <c r="AG20" s="109">
        <f>+AG18*'ANNUAL PARAMETERS '!$N$11</f>
        <v>120878829.22932132</v>
      </c>
      <c r="AH20" s="109">
        <f>+AH18*'ANNUAL PARAMETERS '!$N$11</f>
        <v>83090553.90576525</v>
      </c>
      <c r="AI20" s="109">
        <f>+AI18*'ANNUAL PARAMETERS '!$N$11</f>
        <v>92904238.079143032</v>
      </c>
      <c r="AJ20" s="109">
        <f>+AJ18*'ANNUAL PARAMETERS '!$N$11</f>
        <v>103473069.06382461</v>
      </c>
      <c r="AK20" s="109">
        <f>+AK18*'ANNUAL PARAMETERS '!$N$11</f>
        <v>112779350.72552034</v>
      </c>
      <c r="AL20" s="109">
        <f>+AL18*'ANNUAL PARAMETERS '!$N$11</f>
        <v>174760115.74446803</v>
      </c>
      <c r="AM20" s="78">
        <f>+AM18*'ANNUAL PARAMETERS '!$O$11</f>
        <v>117276792.96224351</v>
      </c>
      <c r="AN20" s="109">
        <f>+AN18*'ANNUAL PARAMETERS '!$O$11</f>
        <v>83874290.415504336</v>
      </c>
      <c r="AO20" s="109">
        <f>+AO18*'ANNUAL PARAMETERS '!$O$11</f>
        <v>87295817.616951659</v>
      </c>
      <c r="AP20" s="109">
        <f>+AP18*'ANNUAL PARAMETERS '!$O$11</f>
        <v>70096728.064269945</v>
      </c>
      <c r="AQ20" s="109">
        <f>+AQ18*'ANNUAL PARAMETERS '!$O$11</f>
        <v>111089493.86102407</v>
      </c>
      <c r="AR20" s="109">
        <f>+AR18*'ANNUAL PARAMETERS '!$O$11</f>
        <v>124815759.06463222</v>
      </c>
      <c r="AS20" s="109">
        <f>+AS18*'ANNUAL PARAMETERS '!$O$11</f>
        <v>135389042.97720647</v>
      </c>
      <c r="AT20" s="109">
        <f>+AT18*'ANNUAL PARAMETERS '!$O$11</f>
        <v>93064688.378192574</v>
      </c>
      <c r="AU20" s="109">
        <f>+AU18*'ANNUAL PARAMETERS '!$O$11</f>
        <v>104056400.63074543</v>
      </c>
      <c r="AV20" s="109">
        <f>+AV18*'ANNUAL PARAMETERS '!$O$11</f>
        <v>115893907.01235746</v>
      </c>
      <c r="AW20" s="109">
        <f>+AW18*'ANNUAL PARAMETERS '!$O$11</f>
        <v>126317308.49536662</v>
      </c>
      <c r="AX20" s="109">
        <f>+AX18*'ANNUAL PARAMETERS '!$O$11</f>
        <v>195738203.05905196</v>
      </c>
      <c r="AY20" s="79">
        <f>+AY18*'ANNUAL PARAMETERS '!$P$11</f>
        <v>114967913.92116797</v>
      </c>
      <c r="AZ20" s="109">
        <f>+AZ18*'ANNUAL PARAMETERS '!$P$11</f>
        <v>82223020.915938586</v>
      </c>
      <c r="BA20" s="109">
        <f>+BA18*'ANNUAL PARAMETERS '!$P$11</f>
        <v>85577187.028765127</v>
      </c>
      <c r="BB20" s="109">
        <f>+BB18*'ANNUAL PARAMETERS '!$P$11</f>
        <v>68716703.40476492</v>
      </c>
      <c r="BC20" s="109">
        <f>+BC18*'ANNUAL PARAMETERS '!$P$11</f>
        <v>108902426.85841613</v>
      </c>
      <c r="BD20" s="109">
        <f>+BD18*'ANNUAL PARAMETERS '!$P$11</f>
        <v>122358457.1311368</v>
      </c>
      <c r="BE20" s="109">
        <f>+BE18*'ANNUAL PARAMETERS '!$P$11</f>
        <v>132723580.2217406</v>
      </c>
      <c r="BF20" s="109">
        <f>+BF18*'ANNUAL PARAMETERS '!$P$11</f>
        <v>91232483.531579703</v>
      </c>
      <c r="BG20" s="109">
        <f>+BG18*'ANNUAL PARAMETERS '!$P$11</f>
        <v>102007797.18212083</v>
      </c>
      <c r="BH20" s="109">
        <f>+BH18*'ANNUAL PARAMETERS '!$P$11</f>
        <v>113612253.44620533</v>
      </c>
      <c r="BI20" s="109">
        <f>+BI18*'ANNUAL PARAMETERS '!$P$11</f>
        <v>123830444.90758143</v>
      </c>
      <c r="BJ20" s="109">
        <f>+BJ18*'ANNUAL PARAMETERS '!$P$11</f>
        <v>191884620.23873791</v>
      </c>
      <c r="BK20" s="80">
        <f>+BK18*'ANNUAL PARAMETERS '!$Q$11</f>
        <v>124057041.11068574</v>
      </c>
      <c r="BL20" s="109">
        <f>+BL18*'ANNUAL PARAMETERS '!$Q$11</f>
        <v>88723404.105667353</v>
      </c>
      <c r="BM20" s="109">
        <f>+BM18*'ANNUAL PARAMETERS '!$Q$11</f>
        <v>92342743.703638226</v>
      </c>
      <c r="BN20" s="109">
        <f>+BN18*'ANNUAL PARAMETERS '!$Q$11</f>
        <v>74149304.867104545</v>
      </c>
      <c r="BO20" s="109">
        <f>+BO18*'ANNUAL PARAMETERS '!$Q$11</f>
        <v>117512029.09615012</v>
      </c>
      <c r="BP20" s="109">
        <f>+BP18*'ANNUAL PARAMETERS '!$Q$11</f>
        <v>132031865.49045202</v>
      </c>
      <c r="BQ20" s="109">
        <f>+BQ18*'ANNUAL PARAMETERS '!$Q$11</f>
        <v>143216433.92795581</v>
      </c>
      <c r="BR20" s="109">
        <f>+BR18*'ANNUAL PARAMETERS '!$Q$11</f>
        <v>98445136.334888816</v>
      </c>
      <c r="BS20" s="109">
        <f>+BS18*'ANNUAL PARAMETERS '!$Q$11</f>
        <v>110072324.15567772</v>
      </c>
      <c r="BT20" s="109">
        <f>+BT18*'ANNUAL PARAMETERS '!$Q$11</f>
        <v>122594204.9024034</v>
      </c>
      <c r="BU20" s="109">
        <f>+BU18*'ANNUAL PARAMETERS '!$Q$11</f>
        <v>133620225.59779494</v>
      </c>
      <c r="BV20" s="109">
        <f>+BV18*'ANNUAL PARAMETERS '!$Q$11</f>
        <v>207054624.28228417</v>
      </c>
      <c r="BW20" s="62">
        <f t="shared" si="0"/>
        <v>7590513485.419836</v>
      </c>
    </row>
    <row r="21" spans="1:75" x14ac:dyDescent="0.3">
      <c r="A21" s="110" t="s">
        <v>200</v>
      </c>
      <c r="C21" s="109">
        <f>+C18*'ANNUAL PARAMETERS '!$L$10</f>
        <v>3303684.2710850313</v>
      </c>
      <c r="D21" s="109">
        <f>+D18*'ANNUAL PARAMETERS '!$L$10</f>
        <v>2506243.2401334718</v>
      </c>
      <c r="E21" s="109">
        <f>+E18*'ANNUAL PARAMETERS '!$L$10</f>
        <v>2392323.0928546777</v>
      </c>
      <c r="F21" s="109">
        <f>+F18*'ANNUAL PARAMETERS '!$L$10</f>
        <v>1822722.3564607068</v>
      </c>
      <c r="G21" s="109">
        <f>+G18*'ANNUAL PARAMETERS '!$L$10</f>
        <v>3189764.1238062372</v>
      </c>
      <c r="H21" s="109">
        <f>+H18*'ANNUAL PARAMETERS '!$L$10</f>
        <v>3417604.4183638259</v>
      </c>
      <c r="I21" s="109">
        <f>+I18*'ANNUAL PARAMETERS '!$L$10</f>
        <v>3645444.7129214136</v>
      </c>
      <c r="J21" s="109">
        <f>+J18*'ANNUAL PARAMETERS '!$L$10</f>
        <v>2620163.3874122663</v>
      </c>
      <c r="K21" s="109">
        <f>+K18*'ANNUAL PARAMETERS '!$L$10</f>
        <v>2734083.5346910604</v>
      </c>
      <c r="L21" s="109">
        <f>+L18*'ANNUAL PARAMETERS '!$L$10</f>
        <v>3189764.1238062372</v>
      </c>
      <c r="M21" s="109">
        <f>+M18*'ANNUAL PARAMETERS '!$L$10</f>
        <v>3417604.4183638259</v>
      </c>
      <c r="N21" s="109">
        <f>+N18*'ANNUAL PARAMETERS '!$L$10</f>
        <v>5240326.7748245327</v>
      </c>
      <c r="O21" s="76">
        <f>+O18*'ANNUAL PARAMETERS '!$M$10</f>
        <v>3184526.8056165222</v>
      </c>
      <c r="P21" s="109">
        <f>+P18*'ANNUAL PARAMETERS '!$M$10</f>
        <v>2277517.3108308776</v>
      </c>
      <c r="Q21" s="109">
        <f>+Q18*'ANNUAL PARAMETERS '!$M$10</f>
        <v>2370425.2495111497</v>
      </c>
      <c r="R21" s="109">
        <f>+R18*'ANNUAL PARAMETERS '!$M$10</f>
        <v>1903402.2321751697</v>
      </c>
      <c r="S21" s="109">
        <f>+S18*'ANNUAL PARAMETERS '!$M$10</f>
        <v>3016517.2672883053</v>
      </c>
      <c r="T21" s="109">
        <f>+T18*'ANNUAL PARAMETERS '!$M$10</f>
        <v>3389239.4263599995</v>
      </c>
      <c r="U21" s="109">
        <f>+U18*'ANNUAL PARAMETERS '!$M$10</f>
        <v>3676345.7258460945</v>
      </c>
      <c r="V21" s="109">
        <f>+V18*'ANNUAL PARAMETERS '!$M$10</f>
        <v>2527072.8104930012</v>
      </c>
      <c r="W21" s="109">
        <f>+W18*'ANNUAL PARAMETERS '!$M$10</f>
        <v>2825541.0873254631</v>
      </c>
      <c r="X21" s="109">
        <f>+X18*'ANNUAL PARAMETERS '!$M$10</f>
        <v>3146976.0057925493</v>
      </c>
      <c r="Y21" s="109">
        <f>+Y18*'ANNUAL PARAMETERS '!$M$10</f>
        <v>3430012.4070269526</v>
      </c>
      <c r="Z21" s="109">
        <f>+Z18*'ANNUAL PARAMETERS '!$M$10</f>
        <v>5315063.0979944924</v>
      </c>
      <c r="AA21" s="77">
        <f>+AA18*'ANNUAL PARAMETERS '!$N$10</f>
        <v>3020415.7299307175</v>
      </c>
      <c r="AB21" s="109">
        <f>+AB18*'ANNUAL PARAMETERS '!$N$10</f>
        <v>2160147.9688255643</v>
      </c>
      <c r="AC21" s="109">
        <f>+AC18*'ANNUAL PARAMETERS '!$N$10</f>
        <v>2248267.9993840773</v>
      </c>
      <c r="AD21" s="109">
        <f>+AD18*'ANNUAL PARAMETERS '!$N$10</f>
        <v>1805312.4980162028</v>
      </c>
      <c r="AE21" s="109">
        <f>+AE18*'ANNUAL PARAMETERS '!$N$10</f>
        <v>2861064.3778083413</v>
      </c>
      <c r="AF21" s="109">
        <f>+AF18*'ANNUAL PARAMETERS '!$N$10</f>
        <v>3214578.7116077505</v>
      </c>
      <c r="AG21" s="109">
        <f>+AG18*'ANNUAL PARAMETERS '!$N$10</f>
        <v>3486889.3046919606</v>
      </c>
      <c r="AH21" s="109">
        <f>+AH18*'ANNUAL PARAMETERS '!$N$10</f>
        <v>2396842.9011278437</v>
      </c>
      <c r="AI21" s="109">
        <f>+AI18*'ANNUAL PARAMETERS '!$N$10</f>
        <v>2679929.944590664</v>
      </c>
      <c r="AJ21" s="109">
        <f>+AJ18*'ANNUAL PARAMETERS '!$N$10</f>
        <v>2984800.0691487868</v>
      </c>
      <c r="AK21" s="109">
        <f>+AK18*'ANNUAL PARAMETERS '!$N$10</f>
        <v>3253250.5016977023</v>
      </c>
      <c r="AL21" s="109">
        <f>+AL18*'ANNUAL PARAMETERS '!$N$10</f>
        <v>5041157.1849365775</v>
      </c>
      <c r="AM21" s="78">
        <f>+AM18*'ANNUAL PARAMETERS '!$O$10</f>
        <v>3624919.0551966177</v>
      </c>
      <c r="AN21" s="109">
        <f>+AN18*'ANNUAL PARAMETERS '!$O$10</f>
        <v>2592478.0673883157</v>
      </c>
      <c r="AO21" s="109">
        <f>+AO18*'ANNUAL PARAMETERS '!$O$10</f>
        <v>2698234.3627057783</v>
      </c>
      <c r="AP21" s="109">
        <f>+AP18*'ANNUAL PARAMETERS '!$O$10</f>
        <v>2166626.1401683437</v>
      </c>
      <c r="AQ21" s="109">
        <f>+AQ18*'ANNUAL PARAMETERS '!$O$10</f>
        <v>3433675.2647952889</v>
      </c>
      <c r="AR21" s="109">
        <f>+AR18*'ANNUAL PARAMETERS '!$O$10</f>
        <v>3857941.6438159049</v>
      </c>
      <c r="AS21" s="109">
        <f>+AS18*'ANNUAL PARAMETERS '!$O$10</f>
        <v>4184752.2374772904</v>
      </c>
      <c r="AT21" s="109">
        <f>+AT18*'ANNUAL PARAMETERS '!$O$10</f>
        <v>2876544.9135077703</v>
      </c>
      <c r="AU21" s="109">
        <f>+AU18*'ANNUAL PARAMETERS '!$O$10</f>
        <v>3216288.7467684951</v>
      </c>
      <c r="AV21" s="109">
        <f>+AV18*'ANNUAL PARAMETERS '!$O$10</f>
        <v>3582175.3076546849</v>
      </c>
      <c r="AW21" s="109">
        <f>+AW18*'ANNUAL PARAMETERS '!$O$10</f>
        <v>3904353.1716749682</v>
      </c>
      <c r="AX21" s="109">
        <f>+AX18*'ANNUAL PARAMETERS '!$O$10</f>
        <v>6050089.9127343325</v>
      </c>
      <c r="AY21" s="79">
        <f>+AY18*'ANNUAL PARAMETERS '!$P$10</f>
        <v>3406456.7087753471</v>
      </c>
      <c r="AZ21" s="109">
        <f>+AZ18*'ANNUAL PARAMETERS '!$P$10</f>
        <v>2436237.6567685506</v>
      </c>
      <c r="BA21" s="109">
        <f>+BA18*'ANNUAL PARAMETERS '!$P$10</f>
        <v>2535620.3564078556</v>
      </c>
      <c r="BB21" s="109">
        <f>+BB18*'ANNUAL PARAMETERS '!$P$10</f>
        <v>2036050.4712522936</v>
      </c>
      <c r="BC21" s="109">
        <f>+BC18*'ANNUAL PARAMETERS '!$P$10</f>
        <v>3226738.5735827</v>
      </c>
      <c r="BD21" s="109">
        <f>+BD18*'ANNUAL PARAMETERS '!$P$10</f>
        <v>3625435.766848498</v>
      </c>
      <c r="BE21" s="109">
        <f>+BE18*'ANNUAL PARAMETERS '!$P$10</f>
        <v>3932550.5250886101</v>
      </c>
      <c r="BF21" s="109">
        <f>+BF18*'ANNUAL PARAMETERS '!$P$10</f>
        <v>2703184.6972319908</v>
      </c>
      <c r="BG21" s="109">
        <f>+BG18*'ANNUAL PARAMETERS '!$P$10</f>
        <v>3022453.2498406172</v>
      </c>
      <c r="BH21" s="109">
        <f>+BH18*'ANNUAL PARAMETERS '!$P$10</f>
        <v>3366288.9909986765</v>
      </c>
      <c r="BI21" s="109">
        <f>+BI18*'ANNUAL PARAMETERS '!$P$10</f>
        <v>3669050.2194838938</v>
      </c>
      <c r="BJ21" s="109">
        <f>+BJ18*'ANNUAL PARAMETERS '!$P$10</f>
        <v>5685470.2292959373</v>
      </c>
      <c r="BK21" s="80">
        <f>+BK18*'ANNUAL PARAMETERS '!$Q$10</f>
        <v>4135234.703689524</v>
      </c>
      <c r="BL21" s="109">
        <f>+BL18*'ANNUAL PARAMETERS '!$Q$10</f>
        <v>2957446.8035222446</v>
      </c>
      <c r="BM21" s="109">
        <f>+BM18*'ANNUAL PARAMETERS '!$Q$10</f>
        <v>3078091.4567879406</v>
      </c>
      <c r="BN21" s="109">
        <f>+BN18*'ANNUAL PARAMETERS '!$Q$10</f>
        <v>2471643.4955701511</v>
      </c>
      <c r="BO21" s="109">
        <f>+BO18*'ANNUAL PARAMETERS '!$Q$10</f>
        <v>3917067.6365383365</v>
      </c>
      <c r="BP21" s="109">
        <f>+BP18*'ANNUAL PARAMETERS '!$Q$10</f>
        <v>4401062.1830150662</v>
      </c>
      <c r="BQ21" s="109">
        <f>+BQ18*'ANNUAL PARAMETERS '!$Q$10</f>
        <v>4773881.1309318598</v>
      </c>
      <c r="BR21" s="109">
        <f>+BR18*'ANNUAL PARAMETERS '!$Q$10</f>
        <v>3281504.5444962932</v>
      </c>
      <c r="BS21" s="109">
        <f>+BS18*'ANNUAL PARAMETERS '!$Q$10</f>
        <v>3669077.4718559235</v>
      </c>
      <c r="BT21" s="109">
        <f>+BT18*'ANNUAL PARAMETERS '!$Q$10</f>
        <v>4086473.4967467794</v>
      </c>
      <c r="BU21" s="109">
        <f>+BU18*'ANNUAL PARAMETERS '!$Q$10</f>
        <v>4454007.5199264968</v>
      </c>
      <c r="BV21" s="109">
        <f>+BV18*'ANNUAL PARAMETERS '!$Q$10</f>
        <v>6901820.8094094712</v>
      </c>
      <c r="BW21" s="62">
        <f t="shared" si="0"/>
        <v>239655952.59470287</v>
      </c>
    </row>
    <row r="22" spans="1:75" ht="16.2" thickBot="1" x14ac:dyDescent="0.35">
      <c r="A22" s="81" t="s">
        <v>232</v>
      </c>
      <c r="C22" s="111">
        <f>+C18+C19+C20+C21</f>
        <v>315520000</v>
      </c>
      <c r="D22" s="111">
        <f t="shared" ref="D22:O22" si="3">+D18+D19+D20+D21</f>
        <v>239360000</v>
      </c>
      <c r="E22" s="111">
        <f t="shared" si="3"/>
        <v>228480000.00000006</v>
      </c>
      <c r="F22" s="111">
        <f t="shared" si="3"/>
        <v>174080000.00000003</v>
      </c>
      <c r="G22" s="111">
        <f t="shared" si="3"/>
        <v>304640000.00000006</v>
      </c>
      <c r="H22" s="111">
        <f t="shared" si="3"/>
        <v>326400000.00000006</v>
      </c>
      <c r="I22" s="111">
        <f t="shared" si="3"/>
        <v>348160000.00000006</v>
      </c>
      <c r="J22" s="111">
        <f t="shared" si="3"/>
        <v>250240000.00000009</v>
      </c>
      <c r="K22" s="111">
        <f t="shared" si="3"/>
        <v>261120000.00000003</v>
      </c>
      <c r="L22" s="111">
        <f t="shared" si="3"/>
        <v>304640000.00000006</v>
      </c>
      <c r="M22" s="111">
        <f t="shared" si="3"/>
        <v>326400000.00000006</v>
      </c>
      <c r="N22" s="111">
        <f t="shared" si="3"/>
        <v>500480000.00000018</v>
      </c>
      <c r="O22" s="84">
        <f t="shared" si="3"/>
        <v>323510458.42939603</v>
      </c>
      <c r="P22" s="111">
        <f t="shared" ref="P22" si="4">+P18+P19+P20+P21</f>
        <v>231368964.45911327</v>
      </c>
      <c r="Q22" s="111">
        <f t="shared" ref="Q22" si="5">+Q18+Q19+Q20+Q21</f>
        <v>240807317.99445623</v>
      </c>
      <c r="R22" s="111">
        <f t="shared" ref="R22" si="6">+R18+R19+R20+R21</f>
        <v>193363273.82155988</v>
      </c>
      <c r="S22" s="111">
        <f t="shared" ref="S22" si="7">+S18+S19+S20+S21</f>
        <v>306442665.91805315</v>
      </c>
      <c r="T22" s="111">
        <f t="shared" ref="T22" si="8">+T18+T19+T20+T21</f>
        <v>344306852.31315994</v>
      </c>
      <c r="U22" s="111">
        <f t="shared" ref="U22" si="9">+U18+U19+U20+U21</f>
        <v>373473474.61977673</v>
      </c>
      <c r="V22" s="111">
        <f t="shared" ref="V22" si="10">+V18+V19+V20+V21</f>
        <v>256720867.27773017</v>
      </c>
      <c r="W22" s="111">
        <f t="shared" ref="W22" si="11">+W18+W19+W20+W21</f>
        <v>287041732.81241614</v>
      </c>
      <c r="X22" s="111">
        <f t="shared" ref="X22" si="12">+X18+X19+X20+X21</f>
        <v>319695738.94139606</v>
      </c>
      <c r="Y22" s="111">
        <f t="shared" ref="Y22" si="13">+Y18+Y19+Y20+Y21</f>
        <v>348448907.46679688</v>
      </c>
      <c r="Z22" s="111">
        <f t="shared" ref="Z22" si="14">+Z18+Z19+Z20+Z21</f>
        <v>539947880.60214639</v>
      </c>
      <c r="AA22" s="85">
        <f t="shared" ref="AA22" si="15">+AA18+AA19+AA20+AA21</f>
        <v>347347808.94203252</v>
      </c>
      <c r="AB22" s="111">
        <f t="shared" ref="AB22" si="16">+AB18+AB19+AB20+AB21</f>
        <v>248417016.41493988</v>
      </c>
      <c r="AC22" s="111">
        <f t="shared" ref="AC22" si="17">+AC18+AC19+AC20+AC21</f>
        <v>258550819.92916888</v>
      </c>
      <c r="AD22" s="111">
        <f t="shared" ref="AD22" si="18">+AD18+AD19+AD20+AD21</f>
        <v>207610937.27186337</v>
      </c>
      <c r="AE22" s="111">
        <f t="shared" ref="AE22" si="19">+AE18+AE19+AE20+AE21</f>
        <v>329022403.44795924</v>
      </c>
      <c r="AF22" s="111">
        <f t="shared" ref="AF22" si="20">+AF18+AF19+AF20+AF21</f>
        <v>369676551.83489132</v>
      </c>
      <c r="AG22" s="111">
        <f t="shared" ref="AG22" si="21">+AG18+AG19+AG20+AG21</f>
        <v>400992270.03957552</v>
      </c>
      <c r="AH22" s="111">
        <f t="shared" ref="AH22" si="22">+AH18+AH19+AH20+AH21</f>
        <v>275636933.62970197</v>
      </c>
      <c r="AI22" s="111">
        <f t="shared" ref="AI22" si="23">+AI18+AI19+AI20+AI21</f>
        <v>308191943.62792641</v>
      </c>
      <c r="AJ22" s="111">
        <f t="shared" ref="AJ22" si="24">+AJ18+AJ19+AJ20+AJ21</f>
        <v>343252007.95211047</v>
      </c>
      <c r="AK22" s="111">
        <f t="shared" ref="AK22" si="25">+AK18+AK19+AK20+AK21</f>
        <v>374123807.69523579</v>
      </c>
      <c r="AL22" s="111">
        <f t="shared" ref="AL22" si="26">+AL18+AL19+AL20+AL21</f>
        <v>579733076.26770639</v>
      </c>
      <c r="AM22" s="86">
        <f t="shared" ref="AM22" si="27">+AM18+AM19+AM20+AM21</f>
        <v>376778351.2077896</v>
      </c>
      <c r="AN22" s="111">
        <f t="shared" ref="AN22" si="28">+AN18+AN19+AN20+AN21</f>
        <v>269465220.29853845</v>
      </c>
      <c r="AO22" s="111">
        <f t="shared" ref="AO22" si="29">+AO18+AO19+AO20+AO21</f>
        <v>280457654.05300647</v>
      </c>
      <c r="AP22" s="111">
        <f t="shared" ref="AP22" si="30">+AP18+AP19+AP20+AP21</f>
        <v>225201669.98102728</v>
      </c>
      <c r="AQ22" s="111">
        <f t="shared" ref="AQ22" si="31">+AQ18+AQ19+AQ20+AQ21</f>
        <v>356900246.64078093</v>
      </c>
      <c r="AR22" s="111">
        <f t="shared" ref="AR22" si="32">+AR18+AR19+AR20+AR21</f>
        <v>400998993.21310019</v>
      </c>
      <c r="AS22" s="111">
        <f t="shared" ref="AS22" si="33">+AS18+AS19+AS20+AS21</f>
        <v>434968070.80131602</v>
      </c>
      <c r="AT22" s="111">
        <f t="shared" ref="AT22" si="34">+AT18+AT19+AT20+AT21</f>
        <v>298991462.48048407</v>
      </c>
      <c r="AU22" s="111">
        <f t="shared" ref="AU22" si="35">+AU18+AU19+AU20+AU21</f>
        <v>334304836.20823121</v>
      </c>
      <c r="AV22" s="111">
        <f t="shared" ref="AV22" si="36">+AV18+AV19+AV20+AV21</f>
        <v>372335515.80151927</v>
      </c>
      <c r="AW22" s="111">
        <f t="shared" ref="AW22" si="37">+AW18+AW19+AW20+AW21</f>
        <v>405823062.02056873</v>
      </c>
      <c r="AX22" s="111">
        <f t="shared" ref="AX22" si="38">+AX18+AX19+AX20+AX21</f>
        <v>628853463.28244507</v>
      </c>
      <c r="AY22" s="87">
        <f t="shared" ref="AY22" si="39">+AY18+AY19+AY20+AY21</f>
        <v>375987659.23107892</v>
      </c>
      <c r="AZ22" s="111">
        <f t="shared" ref="AZ22" si="40">+AZ18+AZ19+AZ20+AZ21</f>
        <v>268899731.36582875</v>
      </c>
      <c r="BA22" s="111">
        <f t="shared" ref="BA22" si="41">+BA18+BA19+BA20+BA21</f>
        <v>279869096.83851707</v>
      </c>
      <c r="BB22" s="111">
        <f t="shared" ref="BB22" si="42">+BB18+BB19+BB20+BB21</f>
        <v>224729070.76447192</v>
      </c>
      <c r="BC22" s="111">
        <f t="shared" ref="BC22" si="43">+BC18+BC19+BC20+BC21</f>
        <v>356151270.05919051</v>
      </c>
      <c r="BD22" s="111">
        <f t="shared" ref="BD22" si="44">+BD18+BD19+BD20+BD21</f>
        <v>400157472.76590294</v>
      </c>
      <c r="BE22" s="111">
        <f t="shared" ref="BE22" si="45">+BE18+BE19+BE20+BE21</f>
        <v>434055264.20665532</v>
      </c>
      <c r="BF22" s="111">
        <f t="shared" ref="BF22" si="46">+BF18+BF19+BF20+BF21</f>
        <v>298364010.95698106</v>
      </c>
      <c r="BG22" s="111">
        <f t="shared" ref="BG22" si="47">+BG18+BG19+BG20+BG21</f>
        <v>333603277.45115817</v>
      </c>
      <c r="BH22" s="111">
        <f t="shared" ref="BH22" si="48">+BH18+BH19+BH20+BH21</f>
        <v>371554147.38147891</v>
      </c>
      <c r="BI22" s="111">
        <f t="shared" ref="BI22" si="49">+BI18+BI19+BI20+BI21</f>
        <v>404971417.97553486</v>
      </c>
      <c r="BJ22" s="111">
        <f t="shared" ref="BJ22" si="50">+BJ18+BJ19+BJ20+BJ21</f>
        <v>627533776.55853915</v>
      </c>
      <c r="BK22" s="88">
        <f t="shared" ref="BK22" si="51">+BK18+BK19+BK20+BK21</f>
        <v>399279884.16735512</v>
      </c>
      <c r="BL22" s="111">
        <f t="shared" ref="BL22" si="52">+BL18+BL19+BL20+BL21</f>
        <v>285557919.14009225</v>
      </c>
      <c r="BM22" s="111">
        <f t="shared" ref="BM22" si="53">+BM18+BM19+BM20+BM21</f>
        <v>297206830.66096896</v>
      </c>
      <c r="BN22" s="111">
        <f t="shared" ref="BN22" si="54">+BN18+BN19+BN20+BN21</f>
        <v>238650910.85005125</v>
      </c>
      <c r="BO22" s="111">
        <f t="shared" ref="BO22" si="55">+BO18+BO19+BO20+BO21</f>
        <v>378214641.79464608</v>
      </c>
      <c r="BP22" s="111">
        <f t="shared" ref="BP22" si="56">+BP18+BP19+BP20+BP21</f>
        <v>424947004.11556596</v>
      </c>
      <c r="BQ22" s="111">
        <f t="shared" ref="BQ22" si="57">+BQ18+BQ19+BQ20+BQ21</f>
        <v>460944744.75330961</v>
      </c>
      <c r="BR22" s="111">
        <f t="shared" ref="BR22" si="58">+BR18+BR19+BR20+BR21</f>
        <v>316847494.35191989</v>
      </c>
      <c r="BS22" s="111">
        <f t="shared" ref="BS22" si="59">+BS18+BS19+BS20+BS21</f>
        <v>354269813.671422</v>
      </c>
      <c r="BT22" s="111">
        <f t="shared" ref="BT22" si="60">+BT18+BT19+BT20+BT21</f>
        <v>394571718.74143904</v>
      </c>
      <c r="BU22" s="111">
        <f t="shared" ref="BU22" si="61">+BU18+BU19+BU20+BU21</f>
        <v>430059170.53512514</v>
      </c>
      <c r="BV22" s="111">
        <f t="shared" ref="BV22" si="62">+BV18+BV19+BV20+BV21</f>
        <v>666409142.5974257</v>
      </c>
      <c r="BW22" s="89">
        <f t="shared" si="0"/>
        <v>24795117728.63258</v>
      </c>
    </row>
    <row r="23" spans="1:75" ht="16.2" thickBot="1" x14ac:dyDescent="0.35">
      <c r="A23" s="33" t="s">
        <v>203</v>
      </c>
      <c r="C23" s="112">
        <f>+C18*'ANNUAL PARAMETERS '!$L$13</f>
        <v>16336900.241629273</v>
      </c>
      <c r="D23" s="112">
        <f>+D18*'ANNUAL PARAMETERS '!$L$13</f>
        <v>12393510.528132552</v>
      </c>
      <c r="E23" s="112">
        <f>+E18*'ANNUAL PARAMETERS '!$L$13</f>
        <v>11830169.140490163</v>
      </c>
      <c r="F23" s="112">
        <f>+F18*'ANNUAL PARAMETERS '!$L$13</f>
        <v>9013462.2022782192</v>
      </c>
      <c r="G23" s="112">
        <f>+G18*'ANNUAL PARAMETERS '!$L$13</f>
        <v>15773558.853986885</v>
      </c>
      <c r="H23" s="112">
        <f>+H18*'ANNUAL PARAMETERS '!$L$13</f>
        <v>16900241.629271664</v>
      </c>
      <c r="I23" s="112">
        <f>+I18*'ANNUAL PARAMETERS '!$L$13</f>
        <v>18026924.404556438</v>
      </c>
      <c r="J23" s="112">
        <f>+J18*'ANNUAL PARAMETERS '!$L$13</f>
        <v>12956851.915774941</v>
      </c>
      <c r="K23" s="112">
        <f>+K18*'ANNUAL PARAMETERS '!$L$13</f>
        <v>13520193.303417329</v>
      </c>
      <c r="L23" s="112">
        <f>+L18*'ANNUAL PARAMETERS '!$L$13</f>
        <v>15773558.853986885</v>
      </c>
      <c r="M23" s="112">
        <f>+M18*'ANNUAL PARAMETERS '!$L$13</f>
        <v>16900241.629271664</v>
      </c>
      <c r="N23" s="112">
        <f>+N18*'ANNUAL PARAMETERS '!$L$13</f>
        <v>25913703.831549883</v>
      </c>
      <c r="O23" s="92">
        <f>+O18*'ANNUAL PARAMETERS '!$M$13</f>
        <v>13112757.434891561</v>
      </c>
      <c r="P23" s="112">
        <f>+P18*'ANNUAL PARAMETERS '!$M$13</f>
        <v>9378012.4563624375</v>
      </c>
      <c r="Q23" s="112">
        <f>+Q18*'ANNUAL PARAMETERS '!$M$13</f>
        <v>9760574.5568106174</v>
      </c>
      <c r="R23" s="112">
        <f>+R18*'ANNUAL PARAMETERS '!$M$13</f>
        <v>7837538.6030742284</v>
      </c>
      <c r="S23" s="112">
        <f>+S18*'ANNUAL PARAMETERS '!$M$13</f>
        <v>12420953.453540081</v>
      </c>
      <c r="T23" s="112">
        <f>+T18*'ANNUAL PARAMETERS '!$M$13</f>
        <v>13955691.755599998</v>
      </c>
      <c r="U23" s="112">
        <f>+U18*'ANNUAL PARAMETERS '!$M$13</f>
        <v>15137894.165248625</v>
      </c>
      <c r="V23" s="112">
        <f>+V18*'ANNUAL PARAMETERS '!$M$13</f>
        <v>10405593.925559416</v>
      </c>
      <c r="W23" s="112">
        <f>+W18*'ANNUAL PARAMETERS '!$M$13</f>
        <v>11634580.94781073</v>
      </c>
      <c r="X23" s="112">
        <f>+X18*'ANNUAL PARAMETERS '!$M$13</f>
        <v>12958136.494439909</v>
      </c>
      <c r="Y23" s="112">
        <f>+Y18*'ANNUAL PARAMETERS '!$M$13</f>
        <v>14123580.499522747</v>
      </c>
      <c r="Z23" s="112">
        <f>+Z18*'ANNUAL PARAMETERS '!$M$13</f>
        <v>21885553.9329185</v>
      </c>
      <c r="AA23" s="93">
        <f>+AA18*'ANNUAL PARAMETERS '!$N$13</f>
        <v>12081662.91972287</v>
      </c>
      <c r="AB23" s="112">
        <f>+AB18*'ANNUAL PARAMETERS '!$N$13</f>
        <v>8640591.875302257</v>
      </c>
      <c r="AC23" s="112">
        <f>+AC18*'ANNUAL PARAMETERS '!$N$13</f>
        <v>8993071.9975363091</v>
      </c>
      <c r="AD23" s="112">
        <f>+AD18*'ANNUAL PARAMETERS '!$N$13</f>
        <v>7221249.9920648113</v>
      </c>
      <c r="AE23" s="112">
        <f>+AE18*'ANNUAL PARAMETERS '!$N$13</f>
        <v>11444257.511233365</v>
      </c>
      <c r="AF23" s="112">
        <f>+AF18*'ANNUAL PARAMETERS '!$N$13</f>
        <v>12858314.846431002</v>
      </c>
      <c r="AG23" s="112">
        <f>+AG18*'ANNUAL PARAMETERS '!$N$13</f>
        <v>13947557.218767842</v>
      </c>
      <c r="AH23" s="112">
        <f>+AH18*'ANNUAL PARAMETERS '!$N$13</f>
        <v>9587371.6045113746</v>
      </c>
      <c r="AI23" s="112">
        <f>+AI18*'ANNUAL PARAMETERS '!$N$13</f>
        <v>10719719.778362656</v>
      </c>
      <c r="AJ23" s="112">
        <f>+AJ18*'ANNUAL PARAMETERS '!$N$13</f>
        <v>11939200.276595147</v>
      </c>
      <c r="AK23" s="112">
        <f>+AK18*'ANNUAL PARAMETERS '!$N$13</f>
        <v>13013002.006790809</v>
      </c>
      <c r="AL23" s="112">
        <f>+AL18*'ANNUAL PARAMETERS '!$N$13</f>
        <v>20164628.73974631</v>
      </c>
      <c r="AM23" s="94">
        <f>+AM18*'ANNUAL PARAMETERS '!$O$13</f>
        <v>17058442.612689964</v>
      </c>
      <c r="AN23" s="112">
        <f>+AN18*'ANNUAL PARAMETERS '!$O$13</f>
        <v>12199896.78770972</v>
      </c>
      <c r="AO23" s="112">
        <f>+AO18*'ANNUAL PARAMETERS '!$O$13</f>
        <v>12697573.471556604</v>
      </c>
      <c r="AP23" s="112">
        <f>+AP18*'ANNUAL PARAMETERS '!$O$13</f>
        <v>10195887.718439264</v>
      </c>
      <c r="AQ23" s="112">
        <f>+AQ18*'ANNUAL PARAMETERS '!$O$13</f>
        <v>16158471.834330771</v>
      </c>
      <c r="AR23" s="112">
        <f>+AR18*'ANNUAL PARAMETERS '!$O$13</f>
        <v>18155019.500310142</v>
      </c>
      <c r="AS23" s="112">
        <f>+AS18*'ANNUAL PARAMETERS '!$O$13</f>
        <v>19692951.705775484</v>
      </c>
      <c r="AT23" s="112">
        <f>+AT18*'ANNUAL PARAMETERS '!$O$13</f>
        <v>13536681.945918918</v>
      </c>
      <c r="AU23" s="112">
        <f>+AU18*'ANNUAL PARAMETERS '!$O$13</f>
        <v>15135476.455381153</v>
      </c>
      <c r="AV23" s="112">
        <f>+AV18*'ANNUAL PARAMETERS '!$O$13</f>
        <v>16857295.565433811</v>
      </c>
      <c r="AW23" s="112">
        <f>+AW18*'ANNUAL PARAMETERS '!$O$13</f>
        <v>18373426.690235142</v>
      </c>
      <c r="AX23" s="112">
        <f>+AX18*'ANNUAL PARAMETERS '!$O$13</f>
        <v>28471011.35404392</v>
      </c>
      <c r="AY23" s="95">
        <f>+AY18*'ANNUAL PARAMETERS '!$P$13</f>
        <v>12774212.657907551</v>
      </c>
      <c r="AZ23" s="112">
        <f>+AZ18*'ANNUAL PARAMETERS '!$P$13</f>
        <v>9135891.2128820643</v>
      </c>
      <c r="BA23" s="112">
        <f>+BA18*'ANNUAL PARAMETERS '!$P$13</f>
        <v>9508576.3365294579</v>
      </c>
      <c r="BB23" s="112">
        <f>+BB18*'ANNUAL PARAMETERS '!$P$13</f>
        <v>7635189.2671961002</v>
      </c>
      <c r="BC23" s="112">
        <f>+BC18*'ANNUAL PARAMETERS '!$P$13</f>
        <v>12100269.650935125</v>
      </c>
      <c r="BD23" s="112">
        <f>+BD18*'ANNUAL PARAMETERS '!$P$13</f>
        <v>13595384.125681866</v>
      </c>
      <c r="BE23" s="112">
        <f>+BE18*'ANNUAL PARAMETERS '!$P$13</f>
        <v>14747064.469082288</v>
      </c>
      <c r="BF23" s="112">
        <f>+BF18*'ANNUAL PARAMETERS '!$P$13</f>
        <v>10136942.614619965</v>
      </c>
      <c r="BG23" s="112">
        <f>+BG18*'ANNUAL PARAMETERS '!$P$13</f>
        <v>11334199.686902314</v>
      </c>
      <c r="BH23" s="112">
        <f>+BH18*'ANNUAL PARAMETERS '!$P$13</f>
        <v>12623583.716245037</v>
      </c>
      <c r="BI23" s="112">
        <f>+BI18*'ANNUAL PARAMETERS '!$P$13</f>
        <v>13758938.323064601</v>
      </c>
      <c r="BJ23" s="112">
        <f>+BJ18*'ANNUAL PARAMETERS '!$P$13</f>
        <v>21320513.359859765</v>
      </c>
      <c r="BK23" s="96">
        <f>+BK18*'ANNUAL PARAMETERS '!$Q$13</f>
        <v>16081468.292125929</v>
      </c>
      <c r="BL23" s="112">
        <f>+BL18*'ANNUAL PARAMETERS '!$Q$13</f>
        <v>11501182.013697619</v>
      </c>
      <c r="BM23" s="112">
        <f>+BM18*'ANNUAL PARAMETERS '!$Q$13</f>
        <v>11970355.665286439</v>
      </c>
      <c r="BN23" s="112">
        <f>+BN18*'ANNUAL PARAMETERS '!$Q$13</f>
        <v>9611946.9272172563</v>
      </c>
      <c r="BO23" s="112">
        <f>+BO18*'ANNUAL PARAMETERS '!$Q$13</f>
        <v>15233040.8087602</v>
      </c>
      <c r="BP23" s="112">
        <f>+BP18*'ANNUAL PARAMETERS '!$Q$13</f>
        <v>17115241.822836373</v>
      </c>
      <c r="BQ23" s="112">
        <f>+BQ18*'ANNUAL PARAMETERS '!$Q$13</f>
        <v>18565093.286957234</v>
      </c>
      <c r="BR23" s="112">
        <f>+BR18*'ANNUAL PARAMETERS '!$Q$13</f>
        <v>12761406.561930031</v>
      </c>
      <c r="BS23" s="112">
        <f>+BS18*'ANNUAL PARAMETERS '!$Q$13</f>
        <v>14268634.612773038</v>
      </c>
      <c r="BT23" s="112">
        <f>+BT18*'ANNUAL PARAMETERS '!$Q$13</f>
        <v>15891841.376237478</v>
      </c>
      <c r="BU23" s="112">
        <f>+BU18*'ANNUAL PARAMETERS '!$Q$13</f>
        <v>17321140.355269715</v>
      </c>
      <c r="BV23" s="112">
        <f>+BV18*'ANNUAL PARAMETERS '!$Q$13</f>
        <v>26840414.258814614</v>
      </c>
      <c r="BW23" s="62">
        <f t="shared" si="0"/>
        <v>1012925480.5718267</v>
      </c>
    </row>
    <row r="24" spans="1:75" ht="16.2" thickBot="1" x14ac:dyDescent="0.35"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62">
        <f t="shared" si="0"/>
        <v>0</v>
      </c>
    </row>
    <row r="25" spans="1:75" ht="16.2" thickBot="1" x14ac:dyDescent="0.35">
      <c r="A25" s="30" t="s">
        <v>233</v>
      </c>
      <c r="C25" s="109">
        <f>+C22-C23</f>
        <v>299183099.75837076</v>
      </c>
      <c r="D25" s="109">
        <f t="shared" ref="D25:BO25" si="63">+D22-D23</f>
        <v>226966489.47186744</v>
      </c>
      <c r="E25" s="109">
        <f t="shared" si="63"/>
        <v>216649830.85950989</v>
      </c>
      <c r="F25" s="109">
        <f t="shared" si="63"/>
        <v>165066537.7977218</v>
      </c>
      <c r="G25" s="109">
        <f t="shared" si="63"/>
        <v>288866441.1460132</v>
      </c>
      <c r="H25" s="109">
        <f t="shared" si="63"/>
        <v>309499758.37072837</v>
      </c>
      <c r="I25" s="109">
        <f t="shared" si="63"/>
        <v>330133075.59544361</v>
      </c>
      <c r="J25" s="109">
        <f t="shared" si="63"/>
        <v>237283148.08422515</v>
      </c>
      <c r="K25" s="109">
        <f t="shared" si="63"/>
        <v>247599806.6965827</v>
      </c>
      <c r="L25" s="109">
        <f t="shared" si="63"/>
        <v>288866441.1460132</v>
      </c>
      <c r="M25" s="109">
        <f t="shared" si="63"/>
        <v>309499758.37072837</v>
      </c>
      <c r="N25" s="109">
        <f t="shared" si="63"/>
        <v>474566296.1684503</v>
      </c>
      <c r="O25" s="76">
        <f t="shared" si="63"/>
        <v>310397700.99450445</v>
      </c>
      <c r="P25" s="109">
        <f t="shared" si="63"/>
        <v>221990952.00275084</v>
      </c>
      <c r="Q25" s="109">
        <f t="shared" si="63"/>
        <v>231046743.43764561</v>
      </c>
      <c r="R25" s="109">
        <f t="shared" si="63"/>
        <v>185525735.21848565</v>
      </c>
      <c r="S25" s="109">
        <f t="shared" si="63"/>
        <v>294021712.46451306</v>
      </c>
      <c r="T25" s="109">
        <f t="shared" si="63"/>
        <v>330351160.55755997</v>
      </c>
      <c r="U25" s="109">
        <f t="shared" si="63"/>
        <v>358335580.45452809</v>
      </c>
      <c r="V25" s="109">
        <f t="shared" si="63"/>
        <v>246315273.35217077</v>
      </c>
      <c r="W25" s="109">
        <f t="shared" si="63"/>
        <v>275407151.86460543</v>
      </c>
      <c r="X25" s="109">
        <f t="shared" si="63"/>
        <v>306737602.44695616</v>
      </c>
      <c r="Y25" s="109">
        <f t="shared" si="63"/>
        <v>334325326.96727413</v>
      </c>
      <c r="Z25" s="109">
        <f t="shared" si="63"/>
        <v>518062326.6692279</v>
      </c>
      <c r="AA25" s="77">
        <f t="shared" si="63"/>
        <v>335266146.02230966</v>
      </c>
      <c r="AB25" s="109">
        <f t="shared" si="63"/>
        <v>239776424.53963763</v>
      </c>
      <c r="AC25" s="109">
        <f t="shared" si="63"/>
        <v>249557747.93163258</v>
      </c>
      <c r="AD25" s="109">
        <f t="shared" si="63"/>
        <v>200389687.27979857</v>
      </c>
      <c r="AE25" s="109">
        <f t="shared" si="63"/>
        <v>317578145.93672585</v>
      </c>
      <c r="AF25" s="109">
        <f t="shared" si="63"/>
        <v>356818236.9884603</v>
      </c>
      <c r="AG25" s="109">
        <f t="shared" si="63"/>
        <v>387044712.8208077</v>
      </c>
      <c r="AH25" s="109">
        <f t="shared" si="63"/>
        <v>266049562.02519059</v>
      </c>
      <c r="AI25" s="109">
        <f t="shared" si="63"/>
        <v>297472223.84956378</v>
      </c>
      <c r="AJ25" s="109">
        <f t="shared" si="63"/>
        <v>331312807.67551529</v>
      </c>
      <c r="AK25" s="109">
        <f t="shared" si="63"/>
        <v>361110805.68844497</v>
      </c>
      <c r="AL25" s="109">
        <f t="shared" si="63"/>
        <v>559568447.52796006</v>
      </c>
      <c r="AM25" s="78">
        <f t="shared" si="63"/>
        <v>359719908.59509963</v>
      </c>
      <c r="AN25" s="109">
        <f t="shared" si="63"/>
        <v>257265323.51082873</v>
      </c>
      <c r="AO25" s="109">
        <f t="shared" si="63"/>
        <v>267760080.58144987</v>
      </c>
      <c r="AP25" s="109">
        <f t="shared" si="63"/>
        <v>215005782.26258802</v>
      </c>
      <c r="AQ25" s="109">
        <f t="shared" si="63"/>
        <v>340741774.80645013</v>
      </c>
      <c r="AR25" s="109">
        <f t="shared" si="63"/>
        <v>382843973.71279007</v>
      </c>
      <c r="AS25" s="109">
        <f t="shared" si="63"/>
        <v>415275119.09554052</v>
      </c>
      <c r="AT25" s="109">
        <f t="shared" si="63"/>
        <v>285454780.53456515</v>
      </c>
      <c r="AU25" s="109">
        <f t="shared" si="63"/>
        <v>319169359.75285006</v>
      </c>
      <c r="AV25" s="109">
        <f t="shared" si="63"/>
        <v>355478220.23608547</v>
      </c>
      <c r="AW25" s="109">
        <f t="shared" si="63"/>
        <v>387449635.33033359</v>
      </c>
      <c r="AX25" s="109">
        <f t="shared" si="63"/>
        <v>600382451.92840111</v>
      </c>
      <c r="AY25" s="79">
        <f t="shared" si="63"/>
        <v>363213446.57317138</v>
      </c>
      <c r="AZ25" s="109">
        <f t="shared" si="63"/>
        <v>259763840.15294668</v>
      </c>
      <c r="BA25" s="109">
        <f t="shared" si="63"/>
        <v>270360520.50198764</v>
      </c>
      <c r="BB25" s="109">
        <f t="shared" si="63"/>
        <v>217093881.49727583</v>
      </c>
      <c r="BC25" s="109">
        <f t="shared" si="63"/>
        <v>344051000.4082554</v>
      </c>
      <c r="BD25" s="109">
        <f t="shared" si="63"/>
        <v>386562088.64022106</v>
      </c>
      <c r="BE25" s="109">
        <f t="shared" si="63"/>
        <v>419308199.73757303</v>
      </c>
      <c r="BF25" s="109">
        <f t="shared" si="63"/>
        <v>288227068.34236109</v>
      </c>
      <c r="BG25" s="109">
        <f t="shared" si="63"/>
        <v>322269077.76425588</v>
      </c>
      <c r="BH25" s="109">
        <f t="shared" si="63"/>
        <v>358930563.66523385</v>
      </c>
      <c r="BI25" s="109">
        <f t="shared" si="63"/>
        <v>391212479.65247023</v>
      </c>
      <c r="BJ25" s="109">
        <f t="shared" si="63"/>
        <v>606213263.19867945</v>
      </c>
      <c r="BK25" s="80">
        <f t="shared" si="63"/>
        <v>383198415.87522918</v>
      </c>
      <c r="BL25" s="109">
        <f t="shared" si="63"/>
        <v>274056737.12639463</v>
      </c>
      <c r="BM25" s="109">
        <f t="shared" si="63"/>
        <v>285236474.99568254</v>
      </c>
      <c r="BN25" s="109">
        <f t="shared" si="63"/>
        <v>229038963.92283401</v>
      </c>
      <c r="BO25" s="109">
        <f t="shared" si="63"/>
        <v>362981600.98588586</v>
      </c>
      <c r="BP25" s="109">
        <f t="shared" ref="BP25:BV25" si="64">+BP22-BP23</f>
        <v>407831762.29272956</v>
      </c>
      <c r="BQ25" s="109">
        <f t="shared" si="64"/>
        <v>442379651.46635234</v>
      </c>
      <c r="BR25" s="109">
        <f t="shared" si="64"/>
        <v>304086087.78998983</v>
      </c>
      <c r="BS25" s="109">
        <f t="shared" si="64"/>
        <v>340001179.05864894</v>
      </c>
      <c r="BT25" s="109">
        <f t="shared" si="64"/>
        <v>378679877.36520159</v>
      </c>
      <c r="BU25" s="109">
        <f t="shared" si="64"/>
        <v>412738030.17985541</v>
      </c>
      <c r="BV25" s="109">
        <f t="shared" si="64"/>
        <v>639568728.33861113</v>
      </c>
      <c r="BW25" s="113">
        <f t="shared" si="0"/>
        <v>23782192248.060745</v>
      </c>
    </row>
    <row r="26" spans="1:75" x14ac:dyDescent="0.3"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62">
        <f t="shared" si="0"/>
        <v>0</v>
      </c>
    </row>
    <row r="27" spans="1:75" x14ac:dyDescent="0.3">
      <c r="A27" s="114" t="s">
        <v>156</v>
      </c>
      <c r="C27" s="115">
        <f>+C25*DATA!C63</f>
        <v>0</v>
      </c>
      <c r="D27" s="115">
        <f>+D25*DATA!D63</f>
        <v>0</v>
      </c>
      <c r="E27" s="115">
        <f>+E25*DATA!E63</f>
        <v>0</v>
      </c>
      <c r="F27" s="115">
        <f>+F25*DATA!F63</f>
        <v>0</v>
      </c>
      <c r="G27" s="115">
        <f>+G25*DATA!G63</f>
        <v>0</v>
      </c>
      <c r="H27" s="115">
        <f>+H25*DATA!H63</f>
        <v>0</v>
      </c>
      <c r="I27" s="115">
        <f>+I25*DATA!I63</f>
        <v>0</v>
      </c>
      <c r="J27" s="115">
        <f>+J25*DATA!J63</f>
        <v>0</v>
      </c>
      <c r="K27" s="115">
        <f>+K25*DATA!K63</f>
        <v>0</v>
      </c>
      <c r="L27" s="115">
        <f>+L25*DATA!L63</f>
        <v>0</v>
      </c>
      <c r="M27" s="115">
        <f>+M25*DATA!M63</f>
        <v>0</v>
      </c>
      <c r="N27" s="115">
        <f>+N25*DATA!N63</f>
        <v>0</v>
      </c>
      <c r="O27" s="115">
        <f>+O25*DATA!O63</f>
        <v>0</v>
      </c>
      <c r="P27" s="115">
        <f>+P25*DATA!P63</f>
        <v>0</v>
      </c>
      <c r="Q27" s="115">
        <f>+Q25*DATA!Q63</f>
        <v>0</v>
      </c>
      <c r="R27" s="115">
        <f>+R25*DATA!R63</f>
        <v>0</v>
      </c>
      <c r="S27" s="115">
        <f>+S25*DATA!S63</f>
        <v>0</v>
      </c>
      <c r="T27" s="115">
        <f>+T25*DATA!T63</f>
        <v>0</v>
      </c>
      <c r="U27" s="115">
        <f>+U25*DATA!U63</f>
        <v>0</v>
      </c>
      <c r="V27" s="115">
        <f>+V25*DATA!V63</f>
        <v>0</v>
      </c>
      <c r="W27" s="115">
        <f>+W25*DATA!W63</f>
        <v>0</v>
      </c>
      <c r="X27" s="115">
        <f>+X25*DATA!X63</f>
        <v>0</v>
      </c>
      <c r="Y27" s="115">
        <f>+Y25*DATA!Y63</f>
        <v>0</v>
      </c>
      <c r="Z27" s="115">
        <f>+Z25*DATA!Z63</f>
        <v>0</v>
      </c>
      <c r="AA27" s="115">
        <f>+AA25*DATA!AA63</f>
        <v>0</v>
      </c>
      <c r="AB27" s="115">
        <f>+AB25*DATA!AB63</f>
        <v>0</v>
      </c>
      <c r="AC27" s="115">
        <f>+AC25*DATA!AC63</f>
        <v>0</v>
      </c>
      <c r="AD27" s="115">
        <f>+AD25*DATA!AD63</f>
        <v>0</v>
      </c>
      <c r="AE27" s="115">
        <f>+AE25*DATA!AE63</f>
        <v>0</v>
      </c>
      <c r="AF27" s="115">
        <f>+AF25*DATA!AF63</f>
        <v>0</v>
      </c>
      <c r="AG27" s="115">
        <f>+AG25*DATA!AG63</f>
        <v>0</v>
      </c>
      <c r="AH27" s="115">
        <f>+AH25*DATA!AH63</f>
        <v>0</v>
      </c>
      <c r="AI27" s="115">
        <f>+AI25*DATA!AI63</f>
        <v>0</v>
      </c>
      <c r="AJ27" s="115">
        <f>+AJ25*DATA!AJ63</f>
        <v>0</v>
      </c>
      <c r="AK27" s="115">
        <f>+AK25*DATA!AK63</f>
        <v>0</v>
      </c>
      <c r="AL27" s="115">
        <f>+AL25*DATA!AL63</f>
        <v>0</v>
      </c>
      <c r="AM27" s="115">
        <f>+AM25*DATA!AM63</f>
        <v>0</v>
      </c>
      <c r="AN27" s="115">
        <f>+AN25*DATA!AN63</f>
        <v>0</v>
      </c>
      <c r="AO27" s="115">
        <f>+AO25*DATA!AO63</f>
        <v>0</v>
      </c>
      <c r="AP27" s="115">
        <f>+AP25*DATA!AP63</f>
        <v>0</v>
      </c>
      <c r="AQ27" s="115">
        <f>+AQ25*DATA!AQ63</f>
        <v>0</v>
      </c>
      <c r="AR27" s="115">
        <f>+AR25*DATA!AR63</f>
        <v>0</v>
      </c>
      <c r="AS27" s="115">
        <f>+AS25*DATA!AS63</f>
        <v>0</v>
      </c>
      <c r="AT27" s="115">
        <f>+AT25*DATA!AT63</f>
        <v>0</v>
      </c>
      <c r="AU27" s="115">
        <f>+AU25*DATA!AU63</f>
        <v>0</v>
      </c>
      <c r="AV27" s="115">
        <f>+AV25*DATA!AV63</f>
        <v>0</v>
      </c>
      <c r="AW27" s="115">
        <f>+AW25*DATA!AW63</f>
        <v>0</v>
      </c>
      <c r="AX27" s="115">
        <f>+AX25*DATA!AX63</f>
        <v>0</v>
      </c>
      <c r="AY27" s="115">
        <f>+AY25*DATA!AY63</f>
        <v>0</v>
      </c>
      <c r="AZ27" s="115">
        <f>+AZ25*DATA!AZ63</f>
        <v>0</v>
      </c>
      <c r="BA27" s="115">
        <f>+BA25*DATA!BA63</f>
        <v>0</v>
      </c>
      <c r="BB27" s="115">
        <f>+BB25*DATA!BB63</f>
        <v>0</v>
      </c>
      <c r="BC27" s="115">
        <f>+BC25*DATA!BC63</f>
        <v>0</v>
      </c>
      <c r="BD27" s="115">
        <f>+BD25*DATA!BD63</f>
        <v>0</v>
      </c>
      <c r="BE27" s="115">
        <f>+BE25*DATA!BE63</f>
        <v>0</v>
      </c>
      <c r="BF27" s="115">
        <f>+BF25*DATA!BF63</f>
        <v>0</v>
      </c>
      <c r="BG27" s="115">
        <f>+BG25*DATA!BG63</f>
        <v>0</v>
      </c>
      <c r="BH27" s="115">
        <f>+BH25*DATA!BH63</f>
        <v>0</v>
      </c>
      <c r="BI27" s="115">
        <f>+BI25*DATA!BI63</f>
        <v>0</v>
      </c>
      <c r="BJ27" s="115">
        <f>+BJ25*DATA!BJ63</f>
        <v>0</v>
      </c>
      <c r="BK27" s="115">
        <f>+BK25*DATA!BK63</f>
        <v>0</v>
      </c>
      <c r="BL27" s="115">
        <f>+BL25*DATA!BL63</f>
        <v>0</v>
      </c>
      <c r="BM27" s="115">
        <f>+BM25*DATA!BM63</f>
        <v>0</v>
      </c>
      <c r="BN27" s="115">
        <f>+BN25*DATA!BN63</f>
        <v>0</v>
      </c>
      <c r="BO27" s="115">
        <f>+BO25*DATA!BO63</f>
        <v>0</v>
      </c>
      <c r="BP27" s="115">
        <f>+BP25*DATA!BP63</f>
        <v>0</v>
      </c>
      <c r="BQ27" s="115">
        <f>+BQ25*DATA!BQ63</f>
        <v>0</v>
      </c>
      <c r="BR27" s="115">
        <f>+BR25*DATA!BR63</f>
        <v>0</v>
      </c>
      <c r="BS27" s="115">
        <f>+BS25*DATA!BS63</f>
        <v>0</v>
      </c>
      <c r="BT27" s="115">
        <f>+BT25*DATA!BT63</f>
        <v>0</v>
      </c>
      <c r="BU27" s="115">
        <f>+BU25*DATA!BU63</f>
        <v>0</v>
      </c>
      <c r="BV27" s="115">
        <f>+BV25*DATA!BV63</f>
        <v>0</v>
      </c>
      <c r="BW27" s="62">
        <f t="shared" si="0"/>
        <v>0</v>
      </c>
    </row>
    <row r="28" spans="1:75" x14ac:dyDescent="0.3">
      <c r="A28" s="116" t="s">
        <v>234</v>
      </c>
      <c r="C28" s="117">
        <f>+C27*DATA!C64</f>
        <v>0</v>
      </c>
      <c r="D28" s="117">
        <f>+D27*DATA!D64</f>
        <v>0</v>
      </c>
      <c r="E28" s="117">
        <f>+E27*DATA!E64</f>
        <v>0</v>
      </c>
      <c r="F28" s="117">
        <f>+F27*DATA!F64</f>
        <v>0</v>
      </c>
      <c r="G28" s="117">
        <f>+G27*DATA!G64</f>
        <v>0</v>
      </c>
      <c r="H28" s="117">
        <f>+H27*DATA!H64</f>
        <v>0</v>
      </c>
      <c r="I28" s="117">
        <f>+I27*DATA!I64</f>
        <v>0</v>
      </c>
      <c r="J28" s="117">
        <f>+J27*DATA!J64</f>
        <v>0</v>
      </c>
      <c r="K28" s="117">
        <f>+K27*DATA!K64</f>
        <v>0</v>
      </c>
      <c r="L28" s="117">
        <f>+L27*DATA!L64</f>
        <v>0</v>
      </c>
      <c r="M28" s="117">
        <f>+M27*DATA!M64</f>
        <v>0</v>
      </c>
      <c r="N28" s="117">
        <f>+N27*DATA!N64</f>
        <v>0</v>
      </c>
      <c r="O28" s="117">
        <f>+O27*DATA!O64</f>
        <v>0</v>
      </c>
      <c r="P28" s="117">
        <f>+P27*DATA!P64</f>
        <v>0</v>
      </c>
      <c r="Q28" s="117">
        <f>+Q27*DATA!Q64</f>
        <v>0</v>
      </c>
      <c r="R28" s="117">
        <f>+R27*DATA!R64</f>
        <v>0</v>
      </c>
      <c r="S28" s="117">
        <f>+S27*DATA!S64</f>
        <v>0</v>
      </c>
      <c r="T28" s="117">
        <f>+T27*DATA!T64</f>
        <v>0</v>
      </c>
      <c r="U28" s="117">
        <f>+U27*DATA!U64</f>
        <v>0</v>
      </c>
      <c r="V28" s="117">
        <f>+V27*DATA!V64</f>
        <v>0</v>
      </c>
      <c r="W28" s="117">
        <f>+W27*DATA!W64</f>
        <v>0</v>
      </c>
      <c r="X28" s="117">
        <f>+X27*DATA!X64</f>
        <v>0</v>
      </c>
      <c r="Y28" s="117">
        <f>+Y27*DATA!Y64</f>
        <v>0</v>
      </c>
      <c r="Z28" s="117">
        <f>+Z27*DATA!Z64</f>
        <v>0</v>
      </c>
      <c r="AA28" s="117">
        <f>+AA27*DATA!AA64</f>
        <v>0</v>
      </c>
      <c r="AB28" s="117">
        <f>+AB27*DATA!AB64</f>
        <v>0</v>
      </c>
      <c r="AC28" s="117">
        <f>+AC27*DATA!AC64</f>
        <v>0</v>
      </c>
      <c r="AD28" s="117">
        <f>+AD27*DATA!AD64</f>
        <v>0</v>
      </c>
      <c r="AE28" s="117">
        <f>+AE27*DATA!AE64</f>
        <v>0</v>
      </c>
      <c r="AF28" s="117">
        <f>+AF27*DATA!AF64</f>
        <v>0</v>
      </c>
      <c r="AG28" s="117">
        <f>+AG27*DATA!AG64</f>
        <v>0</v>
      </c>
      <c r="AH28" s="117">
        <f>+AH27*DATA!AH64</f>
        <v>0</v>
      </c>
      <c r="AI28" s="117">
        <f>+AI27*DATA!AI64</f>
        <v>0</v>
      </c>
      <c r="AJ28" s="117">
        <f>+AJ27*DATA!AJ64</f>
        <v>0</v>
      </c>
      <c r="AK28" s="117">
        <f>+AK27*DATA!AK64</f>
        <v>0</v>
      </c>
      <c r="AL28" s="117">
        <f>+AL27*DATA!AL64</f>
        <v>0</v>
      </c>
      <c r="AM28" s="117">
        <f>+AM27*DATA!AM64</f>
        <v>0</v>
      </c>
      <c r="AN28" s="117">
        <f>+AN27*DATA!AN64</f>
        <v>0</v>
      </c>
      <c r="AO28" s="117">
        <f>+AO27*DATA!AO64</f>
        <v>0</v>
      </c>
      <c r="AP28" s="117">
        <f>+AP27*DATA!AP64</f>
        <v>0</v>
      </c>
      <c r="AQ28" s="117">
        <f>+AQ27*DATA!AQ64</f>
        <v>0</v>
      </c>
      <c r="AR28" s="117">
        <f>+AR27*DATA!AR64</f>
        <v>0</v>
      </c>
      <c r="AS28" s="117">
        <f>+AS27*DATA!AS64</f>
        <v>0</v>
      </c>
      <c r="AT28" s="117">
        <f>+AT27*DATA!AT64</f>
        <v>0</v>
      </c>
      <c r="AU28" s="117">
        <f>+AU27*DATA!AU64</f>
        <v>0</v>
      </c>
      <c r="AV28" s="117">
        <f>+AV27*DATA!AV64</f>
        <v>0</v>
      </c>
      <c r="AW28" s="117">
        <f>+AW27*DATA!AW64</f>
        <v>0</v>
      </c>
      <c r="AX28" s="117">
        <f>+AX27*DATA!AX64</f>
        <v>0</v>
      </c>
      <c r="AY28" s="117">
        <f>+AY27*DATA!AY64</f>
        <v>0</v>
      </c>
      <c r="AZ28" s="117">
        <f>+AZ27*DATA!AZ64</f>
        <v>0</v>
      </c>
      <c r="BA28" s="117">
        <f>+BA27*DATA!BA64</f>
        <v>0</v>
      </c>
      <c r="BB28" s="117">
        <f>+BB27*DATA!BB64</f>
        <v>0</v>
      </c>
      <c r="BC28" s="117">
        <f>+BC27*DATA!BC64</f>
        <v>0</v>
      </c>
      <c r="BD28" s="117">
        <f>+BD27*DATA!BD64</f>
        <v>0</v>
      </c>
      <c r="BE28" s="117">
        <f>+BE27*DATA!BE64</f>
        <v>0</v>
      </c>
      <c r="BF28" s="117">
        <f>+BF27*DATA!BF64</f>
        <v>0</v>
      </c>
      <c r="BG28" s="117">
        <f>+BG27*DATA!BG64</f>
        <v>0</v>
      </c>
      <c r="BH28" s="117">
        <f>+BH27*DATA!BH64</f>
        <v>0</v>
      </c>
      <c r="BI28" s="117">
        <f>+BI27*DATA!BI64</f>
        <v>0</v>
      </c>
      <c r="BJ28" s="117">
        <f>+BJ27*DATA!BJ64</f>
        <v>0</v>
      </c>
      <c r="BK28" s="117">
        <f>+BK27*DATA!BK64</f>
        <v>0</v>
      </c>
      <c r="BL28" s="117">
        <f>+BL27*DATA!BL64</f>
        <v>0</v>
      </c>
      <c r="BM28" s="117">
        <f>+BM27*DATA!BM64</f>
        <v>0</v>
      </c>
      <c r="BN28" s="117">
        <f>+BN27*DATA!BN64</f>
        <v>0</v>
      </c>
      <c r="BO28" s="117">
        <f>+BO27*DATA!BO64</f>
        <v>0</v>
      </c>
      <c r="BP28" s="117">
        <f>+BP27*DATA!BP64</f>
        <v>0</v>
      </c>
      <c r="BQ28" s="117">
        <f>+BQ27*DATA!BQ64</f>
        <v>0</v>
      </c>
      <c r="BR28" s="117">
        <f>+BR27*DATA!BR64</f>
        <v>0</v>
      </c>
      <c r="BS28" s="117">
        <f>+BS27*DATA!BS64</f>
        <v>0</v>
      </c>
      <c r="BT28" s="117">
        <f>+BT27*DATA!BT64</f>
        <v>0</v>
      </c>
      <c r="BU28" s="117">
        <f>+BU27*DATA!BU64</f>
        <v>0</v>
      </c>
      <c r="BV28" s="117">
        <f>+BV27*DATA!BV64</f>
        <v>0</v>
      </c>
      <c r="BW28" s="62">
        <f t="shared" si="0"/>
        <v>0</v>
      </c>
    </row>
    <row r="29" spans="1:75" x14ac:dyDescent="0.3">
      <c r="A29" s="114" t="s">
        <v>235</v>
      </c>
      <c r="C29" s="115"/>
      <c r="D29" s="115">
        <f>+C25*DATA!C65</f>
        <v>0</v>
      </c>
      <c r="E29" s="115">
        <f>+D25*DATA!D65</f>
        <v>0</v>
      </c>
      <c r="F29" s="115">
        <f>+E25*DATA!E65</f>
        <v>0</v>
      </c>
      <c r="G29" s="115">
        <f>+F25*DATA!F65</f>
        <v>0</v>
      </c>
      <c r="H29" s="115">
        <f>+G25*DATA!G65</f>
        <v>0</v>
      </c>
      <c r="I29" s="115">
        <f>+H25*DATA!H65</f>
        <v>0</v>
      </c>
      <c r="J29" s="115">
        <f>+I25*DATA!I65</f>
        <v>0</v>
      </c>
      <c r="K29" s="115">
        <f>+J25*DATA!J65</f>
        <v>0</v>
      </c>
      <c r="L29" s="115">
        <f>+K25*DATA!K65</f>
        <v>0</v>
      </c>
      <c r="M29" s="115">
        <f>+L25*DATA!L65</f>
        <v>0</v>
      </c>
      <c r="N29" s="115">
        <f>+M25*DATA!M65</f>
        <v>0</v>
      </c>
      <c r="O29" s="115">
        <f>+N25*DATA!N65</f>
        <v>0</v>
      </c>
      <c r="P29" s="115">
        <f>+O25*DATA!O65</f>
        <v>0</v>
      </c>
      <c r="Q29" s="115">
        <f>+P25*DATA!P65</f>
        <v>0</v>
      </c>
      <c r="R29" s="115">
        <f>+Q25*DATA!Q65</f>
        <v>0</v>
      </c>
      <c r="S29" s="115">
        <f>+R25*DATA!R65</f>
        <v>0</v>
      </c>
      <c r="T29" s="115">
        <f>+S25*DATA!S65</f>
        <v>0</v>
      </c>
      <c r="U29" s="115">
        <f>+T25*DATA!T65</f>
        <v>0</v>
      </c>
      <c r="V29" s="115">
        <f>+U25*DATA!U65</f>
        <v>0</v>
      </c>
      <c r="W29" s="115">
        <f>+V25*DATA!V65</f>
        <v>0</v>
      </c>
      <c r="X29" s="115">
        <f>+W25*DATA!W65</f>
        <v>0</v>
      </c>
      <c r="Y29" s="115">
        <f>+X25*DATA!X65</f>
        <v>0</v>
      </c>
      <c r="Z29" s="115">
        <f>+Y25*DATA!Y65</f>
        <v>0</v>
      </c>
      <c r="AA29" s="115">
        <f>+Z25*DATA!Z65</f>
        <v>0</v>
      </c>
      <c r="AB29" s="115">
        <f>+AA25*DATA!AA65</f>
        <v>0</v>
      </c>
      <c r="AC29" s="115">
        <f>+AB25*DATA!AB65</f>
        <v>0</v>
      </c>
      <c r="AD29" s="115">
        <f>+AC25*DATA!AC65</f>
        <v>0</v>
      </c>
      <c r="AE29" s="115">
        <f>+AD25*DATA!AD65</f>
        <v>0</v>
      </c>
      <c r="AF29" s="115">
        <f>+AE25*DATA!AE65</f>
        <v>0</v>
      </c>
      <c r="AG29" s="115">
        <f>+AF25*DATA!AF65</f>
        <v>0</v>
      </c>
      <c r="AH29" s="115">
        <f>+AG25*DATA!AG65</f>
        <v>0</v>
      </c>
      <c r="AI29" s="115">
        <f>+AH25*DATA!AH65</f>
        <v>0</v>
      </c>
      <c r="AJ29" s="115">
        <f>+AI25*DATA!AI65</f>
        <v>0</v>
      </c>
      <c r="AK29" s="115">
        <f>+AJ25*DATA!AJ65</f>
        <v>0</v>
      </c>
      <c r="AL29" s="115">
        <f>+AK25*DATA!AK65</f>
        <v>0</v>
      </c>
      <c r="AM29" s="115">
        <f>+AL25*DATA!AL65</f>
        <v>0</v>
      </c>
      <c r="AN29" s="115">
        <f>+AM25*DATA!AM65</f>
        <v>0</v>
      </c>
      <c r="AO29" s="115">
        <f>+AN25*DATA!AN65</f>
        <v>0</v>
      </c>
      <c r="AP29" s="115">
        <f>+AO25*DATA!AO65</f>
        <v>0</v>
      </c>
      <c r="AQ29" s="115">
        <f>+AP25*DATA!AP65</f>
        <v>0</v>
      </c>
      <c r="AR29" s="115">
        <f>+AQ25*DATA!AQ65</f>
        <v>0</v>
      </c>
      <c r="AS29" s="115">
        <f>+AR25*DATA!AR65</f>
        <v>0</v>
      </c>
      <c r="AT29" s="115">
        <f>+AS25*DATA!AS65</f>
        <v>0</v>
      </c>
      <c r="AU29" s="115">
        <f>+AT25*DATA!AT65</f>
        <v>0</v>
      </c>
      <c r="AV29" s="115">
        <f>+AU25*DATA!AU65</f>
        <v>0</v>
      </c>
      <c r="AW29" s="115">
        <f>+AV25*DATA!AV65</f>
        <v>0</v>
      </c>
      <c r="AX29" s="115">
        <f>+AW25*DATA!AW65</f>
        <v>0</v>
      </c>
      <c r="AY29" s="115">
        <f>+AX25*DATA!AX65</f>
        <v>0</v>
      </c>
      <c r="AZ29" s="115">
        <f>+AY25*DATA!AY65</f>
        <v>0</v>
      </c>
      <c r="BA29" s="115">
        <f>+AZ25*DATA!AZ65</f>
        <v>0</v>
      </c>
      <c r="BB29" s="115">
        <f>+BA25*DATA!BA65</f>
        <v>0</v>
      </c>
      <c r="BC29" s="115">
        <f>+BB25*DATA!BB65</f>
        <v>0</v>
      </c>
      <c r="BD29" s="115">
        <f>+BC25*DATA!BC65</f>
        <v>0</v>
      </c>
      <c r="BE29" s="115">
        <f>+BD25*DATA!BD65</f>
        <v>0</v>
      </c>
      <c r="BF29" s="115">
        <f>+BE25*DATA!BE65</f>
        <v>0</v>
      </c>
      <c r="BG29" s="115">
        <f>+BF25*DATA!BF65</f>
        <v>0</v>
      </c>
      <c r="BH29" s="115">
        <f>+BG25*DATA!BG65</f>
        <v>0</v>
      </c>
      <c r="BI29" s="115">
        <f>+BH25*DATA!BH65</f>
        <v>0</v>
      </c>
      <c r="BJ29" s="115">
        <f>+BI25*DATA!BI65</f>
        <v>0</v>
      </c>
      <c r="BK29" s="115">
        <f>+BJ25*DATA!BJ65</f>
        <v>0</v>
      </c>
      <c r="BL29" s="115">
        <f>+BK25*DATA!BK65</f>
        <v>0</v>
      </c>
      <c r="BM29" s="115">
        <f>+BL25*DATA!BL65</f>
        <v>0</v>
      </c>
      <c r="BN29" s="115">
        <f>+BM25*DATA!BM65</f>
        <v>0</v>
      </c>
      <c r="BO29" s="115">
        <f>+BN25*DATA!BN65</f>
        <v>0</v>
      </c>
      <c r="BP29" s="115">
        <f>+BO25*DATA!BO65</f>
        <v>0</v>
      </c>
      <c r="BQ29" s="115">
        <f>+BP25*DATA!BP65</f>
        <v>0</v>
      </c>
      <c r="BR29" s="115">
        <f>+BQ25*DATA!BQ65</f>
        <v>0</v>
      </c>
      <c r="BS29" s="115">
        <f>+BR25*DATA!BR65</f>
        <v>0</v>
      </c>
      <c r="BT29" s="115">
        <f>+BS25*DATA!BS65</f>
        <v>0</v>
      </c>
      <c r="BU29" s="115">
        <f>+BT25*DATA!BT65</f>
        <v>0</v>
      </c>
      <c r="BV29" s="115">
        <f>+BU25*DATA!BU65</f>
        <v>0</v>
      </c>
      <c r="BW29" s="62">
        <f t="shared" si="0"/>
        <v>0</v>
      </c>
    </row>
    <row r="30" spans="1:75" x14ac:dyDescent="0.3">
      <c r="A30" s="116" t="s">
        <v>234</v>
      </c>
      <c r="C30" s="117"/>
      <c r="D30" s="117">
        <f>+D29*DATA!C66</f>
        <v>0</v>
      </c>
      <c r="E30" s="117">
        <f>+E29*DATA!D66</f>
        <v>0</v>
      </c>
      <c r="F30" s="117">
        <f>+F29*DATA!E66</f>
        <v>0</v>
      </c>
      <c r="G30" s="117">
        <f>+G29*DATA!F66</f>
        <v>0</v>
      </c>
      <c r="H30" s="117">
        <f>+H29*DATA!G66</f>
        <v>0</v>
      </c>
      <c r="I30" s="117">
        <f>+I29*DATA!H66</f>
        <v>0</v>
      </c>
      <c r="J30" s="117">
        <f>+J29*DATA!I66</f>
        <v>0</v>
      </c>
      <c r="K30" s="117">
        <f>+K29*DATA!J66</f>
        <v>0</v>
      </c>
      <c r="L30" s="117">
        <f>+L29*DATA!K66</f>
        <v>0</v>
      </c>
      <c r="M30" s="117">
        <f>+M29*DATA!L66</f>
        <v>0</v>
      </c>
      <c r="N30" s="117">
        <f>+N29*DATA!M66</f>
        <v>0</v>
      </c>
      <c r="O30" s="117">
        <f>+O29*DATA!N66</f>
        <v>0</v>
      </c>
      <c r="P30" s="117">
        <f>+P29*DATA!O66</f>
        <v>0</v>
      </c>
      <c r="Q30" s="117">
        <f>+Q29*DATA!P66</f>
        <v>0</v>
      </c>
      <c r="R30" s="117">
        <f>+R29*DATA!Q66</f>
        <v>0</v>
      </c>
      <c r="S30" s="117">
        <f>+S29*DATA!R66</f>
        <v>0</v>
      </c>
      <c r="T30" s="117">
        <f>+T29*DATA!S66</f>
        <v>0</v>
      </c>
      <c r="U30" s="117">
        <f>+U29*DATA!T66</f>
        <v>0</v>
      </c>
      <c r="V30" s="117">
        <f>+V29*DATA!U66</f>
        <v>0</v>
      </c>
      <c r="W30" s="117">
        <f>+W29*DATA!V66</f>
        <v>0</v>
      </c>
      <c r="X30" s="117">
        <f>+X29*DATA!W66</f>
        <v>0</v>
      </c>
      <c r="Y30" s="117">
        <f>+Y29*DATA!X66</f>
        <v>0</v>
      </c>
      <c r="Z30" s="117">
        <f>+Z29*DATA!Y66</f>
        <v>0</v>
      </c>
      <c r="AA30" s="117">
        <f>+AA29*DATA!Z66</f>
        <v>0</v>
      </c>
      <c r="AB30" s="117">
        <f>+AB29*DATA!AA66</f>
        <v>0</v>
      </c>
      <c r="AC30" s="117">
        <f>+AC29*DATA!AB66</f>
        <v>0</v>
      </c>
      <c r="AD30" s="117">
        <f>+AD29*DATA!AC66</f>
        <v>0</v>
      </c>
      <c r="AE30" s="117">
        <f>+AE29*DATA!AD66</f>
        <v>0</v>
      </c>
      <c r="AF30" s="117">
        <f>+AF29*DATA!AE66</f>
        <v>0</v>
      </c>
      <c r="AG30" s="117">
        <f>+AG29*DATA!AF66</f>
        <v>0</v>
      </c>
      <c r="AH30" s="117">
        <f>+AH29*DATA!AG66</f>
        <v>0</v>
      </c>
      <c r="AI30" s="117">
        <f>+AI29*DATA!AH66</f>
        <v>0</v>
      </c>
      <c r="AJ30" s="117">
        <f>+AJ29*DATA!AI66</f>
        <v>0</v>
      </c>
      <c r="AK30" s="117">
        <f>+AK29*DATA!AJ66</f>
        <v>0</v>
      </c>
      <c r="AL30" s="117">
        <f>+AL29*DATA!AK66</f>
        <v>0</v>
      </c>
      <c r="AM30" s="117">
        <f>+AM29*DATA!AL66</f>
        <v>0</v>
      </c>
      <c r="AN30" s="117">
        <f>+AN29*DATA!AM66</f>
        <v>0</v>
      </c>
      <c r="AO30" s="117">
        <f>+AO29*DATA!AN66</f>
        <v>0</v>
      </c>
      <c r="AP30" s="117">
        <f>+AP29*DATA!AO66</f>
        <v>0</v>
      </c>
      <c r="AQ30" s="117">
        <f>+AQ29*DATA!AP66</f>
        <v>0</v>
      </c>
      <c r="AR30" s="117">
        <f>+AR29*DATA!AQ66</f>
        <v>0</v>
      </c>
      <c r="AS30" s="117">
        <f>+AS29*DATA!AR66</f>
        <v>0</v>
      </c>
      <c r="AT30" s="117">
        <f>+AT29*DATA!AS66</f>
        <v>0</v>
      </c>
      <c r="AU30" s="117">
        <f>+AU29*DATA!AT66</f>
        <v>0</v>
      </c>
      <c r="AV30" s="117">
        <f>+AV29*DATA!AU66</f>
        <v>0</v>
      </c>
      <c r="AW30" s="117">
        <f>+AW29*DATA!AV66</f>
        <v>0</v>
      </c>
      <c r="AX30" s="117">
        <f>+AX29*DATA!AW66</f>
        <v>0</v>
      </c>
      <c r="AY30" s="117">
        <f>+AY29*DATA!AX66</f>
        <v>0</v>
      </c>
      <c r="AZ30" s="117">
        <f>+AZ29*DATA!AY66</f>
        <v>0</v>
      </c>
      <c r="BA30" s="117">
        <f>+BA29*DATA!AZ66</f>
        <v>0</v>
      </c>
      <c r="BB30" s="117">
        <f>+BB29*DATA!BA66</f>
        <v>0</v>
      </c>
      <c r="BC30" s="117">
        <f>+BC29*DATA!BB66</f>
        <v>0</v>
      </c>
      <c r="BD30" s="117">
        <f>+BD29*DATA!BC66</f>
        <v>0</v>
      </c>
      <c r="BE30" s="117">
        <f>+BE29*DATA!BD66</f>
        <v>0</v>
      </c>
      <c r="BF30" s="117">
        <f>+BF29*DATA!BE66</f>
        <v>0</v>
      </c>
      <c r="BG30" s="117">
        <f>+BG29*DATA!BF66</f>
        <v>0</v>
      </c>
      <c r="BH30" s="117">
        <f>+BH29*DATA!BG66</f>
        <v>0</v>
      </c>
      <c r="BI30" s="117">
        <f>+BI29*DATA!BH66</f>
        <v>0</v>
      </c>
      <c r="BJ30" s="117">
        <f>+BJ29*DATA!BI66</f>
        <v>0</v>
      </c>
      <c r="BK30" s="117">
        <f>+BK29*DATA!BJ66</f>
        <v>0</v>
      </c>
      <c r="BL30" s="117">
        <f>+BL29*DATA!BK66</f>
        <v>0</v>
      </c>
      <c r="BM30" s="117">
        <f>+BM29*DATA!BL66</f>
        <v>0</v>
      </c>
      <c r="BN30" s="117">
        <f>+BN29*DATA!BM66</f>
        <v>0</v>
      </c>
      <c r="BO30" s="117">
        <f>+BO29*DATA!BN66</f>
        <v>0</v>
      </c>
      <c r="BP30" s="117">
        <f>+BP29*DATA!BO66</f>
        <v>0</v>
      </c>
      <c r="BQ30" s="117">
        <f>+BQ29*DATA!BP66</f>
        <v>0</v>
      </c>
      <c r="BR30" s="117">
        <f>+BR29*DATA!BQ66</f>
        <v>0</v>
      </c>
      <c r="BS30" s="117">
        <f>+BS29*DATA!BR66</f>
        <v>0</v>
      </c>
      <c r="BT30" s="117">
        <f>+BT29*DATA!BS66</f>
        <v>0</v>
      </c>
      <c r="BU30" s="117">
        <f>+BU29*DATA!BT66</f>
        <v>0</v>
      </c>
      <c r="BV30" s="117">
        <f>+BV29*DATA!BU66</f>
        <v>0</v>
      </c>
      <c r="BW30" s="62">
        <f t="shared" si="0"/>
        <v>0</v>
      </c>
    </row>
    <row r="31" spans="1:75" x14ac:dyDescent="0.3">
      <c r="A31" s="114" t="s">
        <v>236</v>
      </c>
      <c r="C31" s="115"/>
      <c r="D31" s="115"/>
      <c r="E31" s="115">
        <f>+C25*DATA!C67</f>
        <v>104714084.91542976</v>
      </c>
      <c r="F31" s="115">
        <f>+D25*DATA!D67</f>
        <v>79438271.315153599</v>
      </c>
      <c r="G31" s="115">
        <f>+E25*DATA!E67</f>
        <v>75827440.800828457</v>
      </c>
      <c r="H31" s="115">
        <f>+F25*DATA!F67</f>
        <v>57773288.229202628</v>
      </c>
      <c r="I31" s="115">
        <f>+G25*DATA!G67</f>
        <v>101103254.40110461</v>
      </c>
      <c r="J31" s="115">
        <f>+H25*DATA!H67</f>
        <v>108324915.42975493</v>
      </c>
      <c r="K31" s="115">
        <f>+I25*DATA!I67</f>
        <v>115546576.45840526</v>
      </c>
      <c r="L31" s="115">
        <f>+J25*DATA!J67</f>
        <v>83049101.8294788</v>
      </c>
      <c r="M31" s="115">
        <f>+K25*DATA!K67</f>
        <v>86659932.343803942</v>
      </c>
      <c r="N31" s="115">
        <f>+L25*DATA!L67</f>
        <v>101103254.40110461</v>
      </c>
      <c r="O31" s="115">
        <f>+M25*DATA!M67</f>
        <v>108324915.42975493</v>
      </c>
      <c r="P31" s="115">
        <f>+N25*DATA!N67</f>
        <v>166098203.6589576</v>
      </c>
      <c r="Q31" s="115">
        <f>+O25*DATA!O67</f>
        <v>77599425.248626113</v>
      </c>
      <c r="R31" s="115">
        <f>+P25*DATA!P67</f>
        <v>55497738.000687711</v>
      </c>
      <c r="S31" s="115">
        <f>+Q25*DATA!Q67</f>
        <v>57761685.859411404</v>
      </c>
      <c r="T31" s="115">
        <f>+R25*DATA!R67</f>
        <v>46381433.804621413</v>
      </c>
      <c r="U31" s="115">
        <f>+S25*DATA!S67</f>
        <v>73505428.116128266</v>
      </c>
      <c r="V31" s="115">
        <f>+T25*DATA!T67</f>
        <v>82587790.139389992</v>
      </c>
      <c r="W31" s="115">
        <f>+U25*DATA!U67</f>
        <v>89583895.113632023</v>
      </c>
      <c r="X31" s="115">
        <f>+V25*DATA!V67</f>
        <v>61578818.338042691</v>
      </c>
      <c r="Y31" s="115">
        <f>+W25*DATA!W67</f>
        <v>68851787.966151357</v>
      </c>
      <c r="Z31" s="115">
        <f>+X25*DATA!X67</f>
        <v>76684400.611739039</v>
      </c>
      <c r="AA31" s="115">
        <f>+Y25*DATA!Y67</f>
        <v>83581331.741818532</v>
      </c>
      <c r="AB31" s="115">
        <f>+Z25*DATA!Z67</f>
        <v>129515581.66730697</v>
      </c>
      <c r="AC31" s="115">
        <f>+AA25*DATA!AA67</f>
        <v>134106458.40892386</v>
      </c>
      <c r="AD31" s="115">
        <f>+AB25*DATA!AB67</f>
        <v>95910569.815855056</v>
      </c>
      <c r="AE31" s="115">
        <f>+AC25*DATA!AC67</f>
        <v>99823099.172653034</v>
      </c>
      <c r="AF31" s="115">
        <f>+AD25*DATA!AD67</f>
        <v>80155874.91191943</v>
      </c>
      <c r="AG31" s="115">
        <f>+AE25*DATA!AE67</f>
        <v>127031258.37469035</v>
      </c>
      <c r="AH31" s="115">
        <f>+AF25*DATA!AF67</f>
        <v>142727294.79538414</v>
      </c>
      <c r="AI31" s="115">
        <f>+AG25*DATA!AG67</f>
        <v>154817885.12832308</v>
      </c>
      <c r="AJ31" s="115">
        <f>+AH25*DATA!AH67</f>
        <v>106419824.81007624</v>
      </c>
      <c r="AK31" s="115">
        <f>+AI25*DATA!AI67</f>
        <v>118988889.53982551</v>
      </c>
      <c r="AL31" s="115">
        <f>+AJ25*DATA!AJ67</f>
        <v>132525123.07020612</v>
      </c>
      <c r="AM31" s="115">
        <f>+AK25*DATA!AK67</f>
        <v>144444322.27537799</v>
      </c>
      <c r="AN31" s="115">
        <f>+AL25*DATA!AL67</f>
        <v>223827379.01118404</v>
      </c>
      <c r="AO31" s="115">
        <f>+AM25*DATA!AM67</f>
        <v>359719908.59509963</v>
      </c>
      <c r="AP31" s="115">
        <f>+AN25*DATA!AN67</f>
        <v>257265323.51082873</v>
      </c>
      <c r="AQ31" s="115">
        <f>+AO25*DATA!AO67</f>
        <v>267760080.58144987</v>
      </c>
      <c r="AR31" s="115">
        <f>+AP25*DATA!AP67</f>
        <v>215005782.26258802</v>
      </c>
      <c r="AS31" s="115">
        <f>+AQ25*DATA!AQ67</f>
        <v>340741774.80645013</v>
      </c>
      <c r="AT31" s="115">
        <f>+AR25*DATA!AR67</f>
        <v>382843973.71279007</v>
      </c>
      <c r="AU31" s="115">
        <f>+AS25*DATA!AS67</f>
        <v>415275119.09554052</v>
      </c>
      <c r="AV31" s="115">
        <f>+AT25*DATA!AT67</f>
        <v>285454780.53456515</v>
      </c>
      <c r="AW31" s="115">
        <f>+AU25*DATA!AU67</f>
        <v>319169359.75285006</v>
      </c>
      <c r="AX31" s="115">
        <f>+AV25*DATA!AV67</f>
        <v>355478220.23608547</v>
      </c>
      <c r="AY31" s="115">
        <f>+AW25*DATA!AW67</f>
        <v>387449635.33033359</v>
      </c>
      <c r="AZ31" s="115">
        <f>+AX25*DATA!AX67</f>
        <v>600382451.92840111</v>
      </c>
      <c r="BA31" s="115">
        <f>+AY25*DATA!AY67</f>
        <v>199767395.61524427</v>
      </c>
      <c r="BB31" s="115">
        <f>+AZ25*DATA!AZ67</f>
        <v>142870112.08412069</v>
      </c>
      <c r="BC31" s="115">
        <f>+BA25*DATA!BA67</f>
        <v>148698286.27609321</v>
      </c>
      <c r="BD31" s="115">
        <f>+BB25*DATA!BB67</f>
        <v>119401634.82350172</v>
      </c>
      <c r="BE31" s="115">
        <f>+BC25*DATA!BC67</f>
        <v>189228050.22454047</v>
      </c>
      <c r="BF31" s="115">
        <f>+BD25*DATA!BD67</f>
        <v>212609148.7521216</v>
      </c>
      <c r="BG31" s="115">
        <f>+BE25*DATA!BE67</f>
        <v>230619509.85566518</v>
      </c>
      <c r="BH31" s="115">
        <f>+BF25*DATA!BF67</f>
        <v>158524887.58829862</v>
      </c>
      <c r="BI31" s="115">
        <f>+BG25*DATA!BG67</f>
        <v>177247992.77034074</v>
      </c>
      <c r="BJ31" s="115">
        <f>+BH25*DATA!BH67</f>
        <v>197411810.01587865</v>
      </c>
      <c r="BK31" s="115">
        <f>+BI25*DATA!BI67</f>
        <v>215166863.80885863</v>
      </c>
      <c r="BL31" s="115">
        <f>+BJ25*DATA!BJ67</f>
        <v>333417294.75927371</v>
      </c>
      <c r="BM31" s="115">
        <f>+BK25*DATA!BK67</f>
        <v>57479762.381284378</v>
      </c>
      <c r="BN31" s="115">
        <f>+BL25*DATA!BL67</f>
        <v>41108510.568959191</v>
      </c>
      <c r="BO31" s="115">
        <f>+BM25*DATA!BM67</f>
        <v>42785471.249352381</v>
      </c>
      <c r="BP31" s="115">
        <f>+BN25*DATA!BN67</f>
        <v>34355844.5884251</v>
      </c>
      <c r="BQ31" s="115">
        <f>+BO25*DATA!BO67</f>
        <v>54447240.147882879</v>
      </c>
      <c r="BR31" s="115">
        <f>+BP25*DATA!BP67</f>
        <v>61174764.343909428</v>
      </c>
      <c r="BS31" s="115">
        <f>+BQ25*DATA!BQ67</f>
        <v>66356947.719952852</v>
      </c>
      <c r="BT31" s="115">
        <f>+BR25*DATA!BR67</f>
        <v>45612913.168498471</v>
      </c>
      <c r="BU31" s="115">
        <f>+BS25*DATA!BS67</f>
        <v>51000176.858797342</v>
      </c>
      <c r="BV31" s="115">
        <f>+BT25*DATA!BT67</f>
        <v>56801981.604780234</v>
      </c>
      <c r="BW31" s="62">
        <f t="shared" si="0"/>
        <v>10674503544.687712</v>
      </c>
    </row>
    <row r="32" spans="1:75" x14ac:dyDescent="0.3">
      <c r="A32" s="116" t="s">
        <v>234</v>
      </c>
      <c r="C32" s="117"/>
      <c r="D32" s="117"/>
      <c r="E32" s="117">
        <f>+E31*DATA!C68</f>
        <v>1047140.8491542976</v>
      </c>
      <c r="F32" s="117">
        <f>+F31*DATA!D68</f>
        <v>794382.71315153595</v>
      </c>
      <c r="G32" s="117">
        <f>+G31*DATA!E68</f>
        <v>758274.40800828463</v>
      </c>
      <c r="H32" s="117">
        <f>+H31*DATA!F68</f>
        <v>577732.8822920263</v>
      </c>
      <c r="I32" s="117">
        <f>+I31*DATA!G68</f>
        <v>1011032.5440110462</v>
      </c>
      <c r="J32" s="117">
        <f>+J31*DATA!H68</f>
        <v>1083249.1542975493</v>
      </c>
      <c r="K32" s="117">
        <f>+K31*DATA!I68</f>
        <v>1155465.7645840526</v>
      </c>
      <c r="L32" s="117">
        <f>+L31*DATA!J68</f>
        <v>830491.01829478797</v>
      </c>
      <c r="M32" s="117">
        <f>+M31*DATA!K68</f>
        <v>866599.3234380394</v>
      </c>
      <c r="N32" s="117">
        <f>+N31*DATA!L68</f>
        <v>1011032.5440110462</v>
      </c>
      <c r="O32" s="117">
        <f>+O31*DATA!M68</f>
        <v>1083249.1542975493</v>
      </c>
      <c r="P32" s="117">
        <f>+P31*DATA!N68</f>
        <v>1660982.0365895759</v>
      </c>
      <c r="Q32" s="117">
        <f>+Q31*DATA!O68</f>
        <v>0</v>
      </c>
      <c r="R32" s="117">
        <f>+R31*DATA!P68</f>
        <v>0</v>
      </c>
      <c r="S32" s="117">
        <f>+S31*DATA!Q68</f>
        <v>0</v>
      </c>
      <c r="T32" s="117">
        <f>+T31*DATA!R68</f>
        <v>0</v>
      </c>
      <c r="U32" s="117">
        <f>+U31*DATA!S68</f>
        <v>0</v>
      </c>
      <c r="V32" s="117">
        <f>+V31*DATA!T68</f>
        <v>0</v>
      </c>
      <c r="W32" s="117">
        <f>+W31*DATA!U68</f>
        <v>0</v>
      </c>
      <c r="X32" s="117">
        <f>+X31*DATA!V68</f>
        <v>0</v>
      </c>
      <c r="Y32" s="117">
        <f>+Y31*DATA!W68</f>
        <v>0</v>
      </c>
      <c r="Z32" s="117">
        <f>+Z31*DATA!X68</f>
        <v>0</v>
      </c>
      <c r="AA32" s="117">
        <f>+AA31*DATA!Y68</f>
        <v>0</v>
      </c>
      <c r="AB32" s="117">
        <f>+AB31*DATA!Z68</f>
        <v>0</v>
      </c>
      <c r="AC32" s="117">
        <f>+AC31*DATA!AA68</f>
        <v>2011596.876133858</v>
      </c>
      <c r="AD32" s="117">
        <f>+AD31*DATA!AB68</f>
        <v>1438658.5472378258</v>
      </c>
      <c r="AE32" s="117">
        <f>+AE31*DATA!AC68</f>
        <v>1497346.4875897954</v>
      </c>
      <c r="AF32" s="117">
        <f>+AF31*DATA!AD68</f>
        <v>1202338.1236787913</v>
      </c>
      <c r="AG32" s="117">
        <f>+AG31*DATA!AE68</f>
        <v>1905468.8756203551</v>
      </c>
      <c r="AH32" s="117">
        <f>+AH31*DATA!AF68</f>
        <v>2140909.421930762</v>
      </c>
      <c r="AI32" s="117">
        <f>+AI31*DATA!AG68</f>
        <v>2322268.2769248462</v>
      </c>
      <c r="AJ32" s="117">
        <f>+AJ31*DATA!AH68</f>
        <v>1596297.3721511434</v>
      </c>
      <c r="AK32" s="117">
        <f>+AK31*DATA!AI68</f>
        <v>1784833.3430973827</v>
      </c>
      <c r="AL32" s="117">
        <f>+AL31*DATA!AJ68</f>
        <v>1987876.8460530918</v>
      </c>
      <c r="AM32" s="117">
        <f>+AM31*DATA!AK68</f>
        <v>2166664.8341306699</v>
      </c>
      <c r="AN32" s="117">
        <f>+AN31*DATA!AL68</f>
        <v>3357410.6851677606</v>
      </c>
      <c r="AO32" s="117">
        <f>+AO31*DATA!AM68</f>
        <v>12590196.800828489</v>
      </c>
      <c r="AP32" s="117">
        <f>+AP31*DATA!AN68</f>
        <v>9004286.3228790071</v>
      </c>
      <c r="AQ32" s="117">
        <f>+AQ31*DATA!AO68</f>
        <v>9371602.8203507457</v>
      </c>
      <c r="AR32" s="117">
        <f>+AR31*DATA!AP68</f>
        <v>7525202.3791905819</v>
      </c>
      <c r="AS32" s="117">
        <f>+AS31*DATA!AQ68</f>
        <v>11925962.118225755</v>
      </c>
      <c r="AT32" s="117">
        <f>+AT31*DATA!AR68</f>
        <v>13399539.079947654</v>
      </c>
      <c r="AU32" s="117">
        <f>+AU31*DATA!AS68</f>
        <v>14534629.16834392</v>
      </c>
      <c r="AV32" s="117">
        <f>+AV31*DATA!AT68</f>
        <v>9990917.3187097814</v>
      </c>
      <c r="AW32" s="117">
        <f>+AW31*DATA!AU68</f>
        <v>11170927.591349753</v>
      </c>
      <c r="AX32" s="117">
        <f>+AX31*DATA!AV68</f>
        <v>12441737.708262993</v>
      </c>
      <c r="AY32" s="117">
        <f>+AY31*DATA!AW68</f>
        <v>13560737.236561676</v>
      </c>
      <c r="AZ32" s="117">
        <f>+AZ31*DATA!AX68</f>
        <v>21013385.817494042</v>
      </c>
      <c r="BA32" s="117">
        <f>+BA31*DATA!AY68</f>
        <v>4994184.8903811071</v>
      </c>
      <c r="BB32" s="117">
        <f>+BB31*DATA!AZ68</f>
        <v>3571752.8021030175</v>
      </c>
      <c r="BC32" s="117">
        <f>+BC31*DATA!BA68</f>
        <v>3717457.1569023305</v>
      </c>
      <c r="BD32" s="117">
        <f>+BD31*DATA!BB68</f>
        <v>2985040.8705875431</v>
      </c>
      <c r="BE32" s="117">
        <f>+BE31*DATA!BC68</f>
        <v>4730701.2556135124</v>
      </c>
      <c r="BF32" s="117">
        <f>+BF31*DATA!BD68</f>
        <v>5315228.7188030407</v>
      </c>
      <c r="BG32" s="117">
        <f>+BG31*DATA!BE68</f>
        <v>5765487.7463916298</v>
      </c>
      <c r="BH32" s="117">
        <f>+BH31*DATA!BF68</f>
        <v>3963122.1897074655</v>
      </c>
      <c r="BI32" s="117">
        <f>+BI31*DATA!BG68</f>
        <v>4431199.8192585185</v>
      </c>
      <c r="BJ32" s="117">
        <f>+BJ31*DATA!BH68</f>
        <v>4935295.250396966</v>
      </c>
      <c r="BK32" s="117">
        <f>+BK31*DATA!BI68</f>
        <v>5379171.5952214664</v>
      </c>
      <c r="BL32" s="117">
        <f>+BL31*DATA!BJ68</f>
        <v>8335432.3689818429</v>
      </c>
      <c r="BM32" s="117">
        <f>+BM31*DATA!BK68</f>
        <v>0</v>
      </c>
      <c r="BN32" s="117">
        <f>+BN31*DATA!BL68</f>
        <v>0</v>
      </c>
      <c r="BO32" s="117">
        <f>+BO31*DATA!BM68</f>
        <v>0</v>
      </c>
      <c r="BP32" s="117">
        <f>+BP31*DATA!BN68</f>
        <v>0</v>
      </c>
      <c r="BQ32" s="117">
        <f>+BQ31*DATA!BO68</f>
        <v>0</v>
      </c>
      <c r="BR32" s="117">
        <f>+BR31*DATA!BP68</f>
        <v>0</v>
      </c>
      <c r="BS32" s="117">
        <f>+BS31*DATA!BQ68</f>
        <v>0</v>
      </c>
      <c r="BT32" s="117">
        <f>+BT31*DATA!BR68</f>
        <v>0</v>
      </c>
      <c r="BU32" s="117">
        <f>+BU31*DATA!BS68</f>
        <v>0</v>
      </c>
      <c r="BV32" s="117">
        <f>+BV31*DATA!BT68</f>
        <v>0</v>
      </c>
      <c r="BW32" s="62">
        <f t="shared" si="0"/>
        <v>239944501.10833886</v>
      </c>
    </row>
    <row r="33" spans="1:75" x14ac:dyDescent="0.3">
      <c r="A33" s="114" t="s">
        <v>237</v>
      </c>
      <c r="C33" s="115"/>
      <c r="D33" s="115"/>
      <c r="E33" s="115"/>
      <c r="F33" s="115">
        <f>+C25*DATA!C69</f>
        <v>194469014.84294099</v>
      </c>
      <c r="G33" s="115">
        <f>+D25*DATA!D69</f>
        <v>147528218.15671384</v>
      </c>
      <c r="H33" s="115">
        <f>+E25*DATA!E69</f>
        <v>140822390.05868143</v>
      </c>
      <c r="I33" s="115">
        <f>+F25*DATA!F69</f>
        <v>107293249.56851918</v>
      </c>
      <c r="J33" s="115">
        <f>+G25*DATA!G69</f>
        <v>187763186.7449086</v>
      </c>
      <c r="K33" s="115">
        <f>+H25*DATA!H69</f>
        <v>201174842.94097346</v>
      </c>
      <c r="L33" s="115">
        <f>+I25*DATA!I69</f>
        <v>214586499.13703835</v>
      </c>
      <c r="M33" s="115">
        <f>+J25*DATA!J69</f>
        <v>154234046.25474635</v>
      </c>
      <c r="N33" s="115">
        <f>+K25*DATA!K69</f>
        <v>160939874.35277876</v>
      </c>
      <c r="O33" s="115">
        <f>+L25*DATA!L69</f>
        <v>187763186.7449086</v>
      </c>
      <c r="P33" s="115">
        <f>+M25*DATA!M69</f>
        <v>201174842.94097346</v>
      </c>
      <c r="Q33" s="115">
        <f>+N25*DATA!N69</f>
        <v>308468092.5094927</v>
      </c>
      <c r="R33" s="115">
        <f>+O25*DATA!O69</f>
        <v>232798275.74587834</v>
      </c>
      <c r="S33" s="115">
        <f>+P25*DATA!P69</f>
        <v>166493214.00206313</v>
      </c>
      <c r="T33" s="115">
        <f>+Q25*DATA!Q69</f>
        <v>173285057.5782342</v>
      </c>
      <c r="U33" s="115">
        <f>+R25*DATA!R69</f>
        <v>139144301.41386425</v>
      </c>
      <c r="V33" s="115">
        <f>+S25*DATA!S69</f>
        <v>220516284.3483848</v>
      </c>
      <c r="W33" s="115">
        <f>+T25*DATA!T69</f>
        <v>247763370.41816998</v>
      </c>
      <c r="X33" s="115">
        <f>+U25*DATA!U69</f>
        <v>268751685.34089607</v>
      </c>
      <c r="Y33" s="115">
        <f>+V25*DATA!V69</f>
        <v>184736455.01412809</v>
      </c>
      <c r="Z33" s="115">
        <f>+W25*DATA!W69</f>
        <v>206555363.89845407</v>
      </c>
      <c r="AA33" s="115">
        <f>+X25*DATA!X69</f>
        <v>230053201.83521712</v>
      </c>
      <c r="AB33" s="115">
        <f>+Y25*DATA!Y69</f>
        <v>250743995.22545558</v>
      </c>
      <c r="AC33" s="115">
        <f>+Z25*DATA!Z69</f>
        <v>388546745.00192094</v>
      </c>
      <c r="AD33" s="115">
        <f>+AA25*DATA!AA69</f>
        <v>201159687.6133858</v>
      </c>
      <c r="AE33" s="115">
        <f>+AB25*DATA!AB69</f>
        <v>143865854.72378257</v>
      </c>
      <c r="AF33" s="115">
        <f>+AC25*DATA!AC69</f>
        <v>149734648.75897953</v>
      </c>
      <c r="AG33" s="115">
        <f>+AD25*DATA!AD69</f>
        <v>120233812.36787914</v>
      </c>
      <c r="AH33" s="115">
        <f>+AE25*DATA!AE69</f>
        <v>190546887.5620355</v>
      </c>
      <c r="AI33" s="115">
        <f>+AF25*DATA!AF69</f>
        <v>214090942.19307616</v>
      </c>
      <c r="AJ33" s="115">
        <f>+AG25*DATA!AG69</f>
        <v>232226827.69248462</v>
      </c>
      <c r="AK33" s="115">
        <f>+AH25*DATA!AH69</f>
        <v>159629737.21511436</v>
      </c>
      <c r="AL33" s="115">
        <f>+AI25*DATA!AI69</f>
        <v>178483334.30973825</v>
      </c>
      <c r="AM33" s="115">
        <f>+AJ25*DATA!AJ69</f>
        <v>198787684.60530916</v>
      </c>
      <c r="AN33" s="115">
        <f>+AK25*DATA!AK69</f>
        <v>216666483.41306698</v>
      </c>
      <c r="AO33" s="115">
        <f>+AL25*DATA!AL69</f>
        <v>335741068.51677603</v>
      </c>
      <c r="AP33" s="115">
        <f>+AM25*DATA!AM69</f>
        <v>0</v>
      </c>
      <c r="AQ33" s="115">
        <f>+AN25*DATA!AN69</f>
        <v>0</v>
      </c>
      <c r="AR33" s="115">
        <f>+AO25*DATA!AO69</f>
        <v>0</v>
      </c>
      <c r="AS33" s="115">
        <f>+AP25*DATA!AP69</f>
        <v>0</v>
      </c>
      <c r="AT33" s="115">
        <f>+AQ25*DATA!AQ69</f>
        <v>0</v>
      </c>
      <c r="AU33" s="115">
        <f>+AR25*DATA!AR69</f>
        <v>0</v>
      </c>
      <c r="AV33" s="115">
        <f>+AS25*DATA!AS69</f>
        <v>0</v>
      </c>
      <c r="AW33" s="115">
        <f>+AT25*DATA!AT69</f>
        <v>0</v>
      </c>
      <c r="AX33" s="115">
        <f>+AU25*DATA!AU69</f>
        <v>0</v>
      </c>
      <c r="AY33" s="115">
        <f>+AV25*DATA!AV69</f>
        <v>0</v>
      </c>
      <c r="AZ33" s="115">
        <f>+AW25*DATA!AW69</f>
        <v>0</v>
      </c>
      <c r="BA33" s="115">
        <f>+AX25*DATA!AX69</f>
        <v>0</v>
      </c>
      <c r="BB33" s="115">
        <f>+AY25*DATA!AY69</f>
        <v>163446050.95792714</v>
      </c>
      <c r="BC33" s="115">
        <f>+AZ25*DATA!AZ69</f>
        <v>116893728.068826</v>
      </c>
      <c r="BD33" s="115">
        <f>+BA25*DATA!BA69</f>
        <v>121662234.22589444</v>
      </c>
      <c r="BE33" s="115">
        <f>+BB25*DATA!BB69</f>
        <v>97692246.673774123</v>
      </c>
      <c r="BF33" s="115">
        <f>+BC25*DATA!BC69</f>
        <v>154822950.18371493</v>
      </c>
      <c r="BG33" s="115">
        <f>+BD25*DATA!BD69</f>
        <v>173952939.88809949</v>
      </c>
      <c r="BH33" s="115">
        <f>+BE25*DATA!BE69</f>
        <v>188688689.88190788</v>
      </c>
      <c r="BI33" s="115">
        <f>+BF25*DATA!BF69</f>
        <v>129702180.75406249</v>
      </c>
      <c r="BJ33" s="115">
        <f>+BG25*DATA!BG69</f>
        <v>145021084.99391514</v>
      </c>
      <c r="BK33" s="115">
        <f>+BH25*DATA!BH69</f>
        <v>161518753.64935523</v>
      </c>
      <c r="BL33" s="115">
        <f>+BI25*DATA!BI69</f>
        <v>176045615.8436116</v>
      </c>
      <c r="BM33" s="115">
        <f>+BJ25*DATA!BJ69</f>
        <v>272795968.43940574</v>
      </c>
      <c r="BN33" s="115">
        <f>+BK25*DATA!BK69</f>
        <v>325718653.49394482</v>
      </c>
      <c r="BO33" s="115">
        <f>+BL25*DATA!BL69</f>
        <v>232948226.55743542</v>
      </c>
      <c r="BP33" s="115">
        <f>+BM25*DATA!BM69</f>
        <v>242451003.74633014</v>
      </c>
      <c r="BQ33" s="115">
        <f>+BN25*DATA!BN69</f>
        <v>194683119.33440891</v>
      </c>
      <c r="BR33" s="115">
        <f>+BO25*DATA!BO69</f>
        <v>308534360.83800298</v>
      </c>
      <c r="BS33" s="115">
        <f>+BP25*DATA!BP69</f>
        <v>346656997.94882011</v>
      </c>
      <c r="BT33" s="115">
        <f>+BQ25*DATA!BQ69</f>
        <v>376022703.74639946</v>
      </c>
      <c r="BU33" s="115">
        <f>+BR25*DATA!BR69</f>
        <v>258473174.62149134</v>
      </c>
      <c r="BV33" s="115">
        <f>+BS25*DATA!BS69</f>
        <v>289001002.19985157</v>
      </c>
      <c r="BW33" s="62">
        <f t="shared" si="0"/>
        <v>11733504049.094149</v>
      </c>
    </row>
    <row r="34" spans="1:75" x14ac:dyDescent="0.3">
      <c r="A34" s="116" t="s">
        <v>234</v>
      </c>
      <c r="C34" s="117"/>
      <c r="D34" s="117"/>
      <c r="E34" s="117"/>
      <c r="F34" s="117">
        <f>+F33*DATA!C70</f>
        <v>0</v>
      </c>
      <c r="G34" s="117">
        <f>+G33*DATA!D70</f>
        <v>0</v>
      </c>
      <c r="H34" s="117">
        <f>+H33*DATA!E70</f>
        <v>0</v>
      </c>
      <c r="I34" s="117">
        <f>+I33*DATA!F70</f>
        <v>0</v>
      </c>
      <c r="J34" s="117">
        <f>+J33*DATA!G70</f>
        <v>0</v>
      </c>
      <c r="K34" s="117">
        <f>+K33*DATA!H70</f>
        <v>0</v>
      </c>
      <c r="L34" s="117">
        <f>+L33*DATA!I70</f>
        <v>0</v>
      </c>
      <c r="M34" s="117">
        <f>+M33*DATA!J70</f>
        <v>0</v>
      </c>
      <c r="N34" s="117">
        <f>+N33*DATA!K70</f>
        <v>0</v>
      </c>
      <c r="O34" s="117">
        <f>+O33*DATA!L70</f>
        <v>0</v>
      </c>
      <c r="P34" s="117">
        <f>+P33*DATA!M70</f>
        <v>0</v>
      </c>
      <c r="Q34" s="117">
        <f>+Q33*DATA!N70</f>
        <v>0</v>
      </c>
      <c r="R34" s="117">
        <f>+R33*DATA!O70</f>
        <v>0</v>
      </c>
      <c r="S34" s="117">
        <f>+S33*DATA!P70</f>
        <v>0</v>
      </c>
      <c r="T34" s="117">
        <f>+T33*DATA!Q70</f>
        <v>0</v>
      </c>
      <c r="U34" s="117">
        <f>+U33*DATA!R70</f>
        <v>0</v>
      </c>
      <c r="V34" s="117">
        <f>+V33*DATA!S70</f>
        <v>0</v>
      </c>
      <c r="W34" s="117">
        <f>+W33*DATA!T70</f>
        <v>0</v>
      </c>
      <c r="X34" s="117">
        <f>+X33*DATA!U70</f>
        <v>0</v>
      </c>
      <c r="Y34" s="117">
        <f>+Y33*DATA!V70</f>
        <v>0</v>
      </c>
      <c r="Z34" s="117">
        <f>+Z33*DATA!W70</f>
        <v>0</v>
      </c>
      <c r="AA34" s="117">
        <f>+AA33*DATA!X70</f>
        <v>0</v>
      </c>
      <c r="AB34" s="117">
        <f>+AB33*DATA!Y70</f>
        <v>0</v>
      </c>
      <c r="AC34" s="117">
        <f>+AC33*DATA!Z70</f>
        <v>0</v>
      </c>
      <c r="AD34" s="117">
        <f>+AD33*DATA!AA70</f>
        <v>4023193.752267716</v>
      </c>
      <c r="AE34" s="117">
        <f>+AE33*DATA!AB70</f>
        <v>2877317.0944756516</v>
      </c>
      <c r="AF34" s="117">
        <f>+AF33*DATA!AC70</f>
        <v>2994692.9751795908</v>
      </c>
      <c r="AG34" s="117">
        <f>+AG33*DATA!AD70</f>
        <v>2404676.2473575827</v>
      </c>
      <c r="AH34" s="117">
        <f>+AH33*DATA!AE70</f>
        <v>3810937.7512407103</v>
      </c>
      <c r="AI34" s="117">
        <f>+AI33*DATA!AF70</f>
        <v>4281818.8438615231</v>
      </c>
      <c r="AJ34" s="117">
        <f>+AJ33*DATA!AG70</f>
        <v>4644536.5538496925</v>
      </c>
      <c r="AK34" s="117">
        <f>+AK33*DATA!AH70</f>
        <v>3192594.7443022872</v>
      </c>
      <c r="AL34" s="117">
        <f>+AL33*DATA!AI70</f>
        <v>3569666.6861947649</v>
      </c>
      <c r="AM34" s="117">
        <f>+AM33*DATA!AJ70</f>
        <v>3975753.6921061832</v>
      </c>
      <c r="AN34" s="117">
        <f>+AN33*DATA!AK70</f>
        <v>4333329.6682613399</v>
      </c>
      <c r="AO34" s="117">
        <f>+AO33*DATA!AL70</f>
        <v>6714821.3703355202</v>
      </c>
      <c r="AP34" s="117">
        <f>+AP33*DATA!AM70</f>
        <v>0</v>
      </c>
      <c r="AQ34" s="117">
        <f>+AQ33*DATA!AN70</f>
        <v>0</v>
      </c>
      <c r="AR34" s="117">
        <f>+AR33*DATA!AO70</f>
        <v>0</v>
      </c>
      <c r="AS34" s="117">
        <f>+AS33*DATA!AP70</f>
        <v>0</v>
      </c>
      <c r="AT34" s="117">
        <f>+AT33*DATA!AQ70</f>
        <v>0</v>
      </c>
      <c r="AU34" s="117">
        <f>+AU33*DATA!AR70</f>
        <v>0</v>
      </c>
      <c r="AV34" s="117">
        <f>+AV33*DATA!AS70</f>
        <v>0</v>
      </c>
      <c r="AW34" s="117">
        <f>+AW33*DATA!AT70</f>
        <v>0</v>
      </c>
      <c r="AX34" s="117">
        <f>+AX33*DATA!AU70</f>
        <v>0</v>
      </c>
      <c r="AY34" s="117">
        <f>+AY33*DATA!AV70</f>
        <v>0</v>
      </c>
      <c r="AZ34" s="117">
        <f>+AZ33*DATA!AW70</f>
        <v>0</v>
      </c>
      <c r="BA34" s="117">
        <f>+BA33*DATA!AX70</f>
        <v>0</v>
      </c>
      <c r="BB34" s="117">
        <f>+BB33*DATA!AY70</f>
        <v>1634460.5095792713</v>
      </c>
      <c r="BC34" s="117">
        <f>+BC33*DATA!AZ70</f>
        <v>1168937.28068826</v>
      </c>
      <c r="BD34" s="117">
        <f>+BD33*DATA!BA70</f>
        <v>1216622.3422589444</v>
      </c>
      <c r="BE34" s="117">
        <f>+BE33*DATA!BB70</f>
        <v>976922.46673774126</v>
      </c>
      <c r="BF34" s="117">
        <f>+BF33*DATA!BC70</f>
        <v>1548229.5018371493</v>
      </c>
      <c r="BG34" s="117">
        <f>+BG33*DATA!BD70</f>
        <v>1739529.3988809949</v>
      </c>
      <c r="BH34" s="117">
        <f>+BH33*DATA!BE70</f>
        <v>1886886.8988190789</v>
      </c>
      <c r="BI34" s="117">
        <f>+BI33*DATA!BF70</f>
        <v>1297021.8075406249</v>
      </c>
      <c r="BJ34" s="117">
        <f>+BJ33*DATA!BG70</f>
        <v>1450210.8499391514</v>
      </c>
      <c r="BK34" s="117">
        <f>+BK33*DATA!BH70</f>
        <v>1615187.5364935524</v>
      </c>
      <c r="BL34" s="117">
        <f>+BL33*DATA!BI70</f>
        <v>1760456.1584361161</v>
      </c>
      <c r="BM34" s="117">
        <f>+BM33*DATA!BJ70</f>
        <v>2727959.6843940574</v>
      </c>
      <c r="BN34" s="117">
        <f>+BN33*DATA!BK70</f>
        <v>9771559.6048183441</v>
      </c>
      <c r="BO34" s="117">
        <f>+BO33*DATA!BL70</f>
        <v>6988446.7967230622</v>
      </c>
      <c r="BP34" s="117">
        <f>+BP33*DATA!BM70</f>
        <v>7273530.1123899044</v>
      </c>
      <c r="BQ34" s="117">
        <f>+BQ33*DATA!BN70</f>
        <v>5840493.5800322667</v>
      </c>
      <c r="BR34" s="117">
        <f>+BR33*DATA!BO70</f>
        <v>9256030.8251400888</v>
      </c>
      <c r="BS34" s="117">
        <f>+BS33*DATA!BP70</f>
        <v>10399709.938464602</v>
      </c>
      <c r="BT34" s="117">
        <f>+BT33*DATA!BQ70</f>
        <v>11280681.112391984</v>
      </c>
      <c r="BU34" s="117">
        <f>+BU33*DATA!BR70</f>
        <v>7754195.2386447396</v>
      </c>
      <c r="BV34" s="117">
        <f>+BV33*DATA!BS70</f>
        <v>8670030.0659955461</v>
      </c>
      <c r="BW34" s="62">
        <f t="shared" si="0"/>
        <v>143080441.08963805</v>
      </c>
    </row>
    <row r="35" spans="1:75" ht="16.2" thickBot="1" x14ac:dyDescent="0.35"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62">
        <f t="shared" si="0"/>
        <v>0</v>
      </c>
    </row>
    <row r="36" spans="1:75" ht="16.2" thickBot="1" x14ac:dyDescent="0.35">
      <c r="A36" s="30" t="s">
        <v>238</v>
      </c>
      <c r="C36" s="118">
        <f>+C27+C29+C31+C33</f>
        <v>0</v>
      </c>
      <c r="D36" s="118">
        <f t="shared" ref="D36:BO36" si="65">+D27+D29+D31+D33</f>
        <v>0</v>
      </c>
      <c r="E36" s="118">
        <f t="shared" si="65"/>
        <v>104714084.91542976</v>
      </c>
      <c r="F36" s="118">
        <f t="shared" si="65"/>
        <v>273907286.15809458</v>
      </c>
      <c r="G36" s="118">
        <f t="shared" si="65"/>
        <v>223355658.9575423</v>
      </c>
      <c r="H36" s="118">
        <f t="shared" si="65"/>
        <v>198595678.28788406</v>
      </c>
      <c r="I36" s="118">
        <f t="shared" si="65"/>
        <v>208396503.9696238</v>
      </c>
      <c r="J36" s="118">
        <f t="shared" si="65"/>
        <v>296088102.17466354</v>
      </c>
      <c r="K36" s="118">
        <f t="shared" si="65"/>
        <v>316721419.39937872</v>
      </c>
      <c r="L36" s="118">
        <f t="shared" si="65"/>
        <v>297635600.96651715</v>
      </c>
      <c r="M36" s="118">
        <f t="shared" si="65"/>
        <v>240893978.59855029</v>
      </c>
      <c r="N36" s="118">
        <f t="shared" si="65"/>
        <v>262043128.75388336</v>
      </c>
      <c r="O36" s="76">
        <f t="shared" si="65"/>
        <v>296088102.17466354</v>
      </c>
      <c r="P36" s="118">
        <f t="shared" si="65"/>
        <v>367273046.59993106</v>
      </c>
      <c r="Q36" s="118">
        <f t="shared" si="65"/>
        <v>386067517.75811881</v>
      </c>
      <c r="R36" s="118">
        <f t="shared" si="65"/>
        <v>288296013.74656606</v>
      </c>
      <c r="S36" s="118">
        <f t="shared" si="65"/>
        <v>224254899.86147451</v>
      </c>
      <c r="T36" s="118">
        <f t="shared" si="65"/>
        <v>219666491.38285559</v>
      </c>
      <c r="U36" s="118">
        <f t="shared" si="65"/>
        <v>212649729.52999252</v>
      </c>
      <c r="V36" s="118">
        <f t="shared" si="65"/>
        <v>303104074.48777479</v>
      </c>
      <c r="W36" s="118">
        <f t="shared" si="65"/>
        <v>337347265.531802</v>
      </c>
      <c r="X36" s="118">
        <f t="shared" si="65"/>
        <v>330330503.67893875</v>
      </c>
      <c r="Y36" s="118">
        <f t="shared" si="65"/>
        <v>253588242.98027945</v>
      </c>
      <c r="Z36" s="118">
        <f t="shared" si="65"/>
        <v>283239764.51019311</v>
      </c>
      <c r="AA36" s="77">
        <f t="shared" si="65"/>
        <v>313634533.57703567</v>
      </c>
      <c r="AB36" s="118">
        <f t="shared" si="65"/>
        <v>380259576.89276254</v>
      </c>
      <c r="AC36" s="118">
        <f t="shared" si="65"/>
        <v>522653203.4108448</v>
      </c>
      <c r="AD36" s="118">
        <f t="shared" si="65"/>
        <v>297070257.42924082</v>
      </c>
      <c r="AE36" s="118">
        <f t="shared" si="65"/>
        <v>243688953.89643562</v>
      </c>
      <c r="AF36" s="118">
        <f t="shared" si="65"/>
        <v>229890523.67089897</v>
      </c>
      <c r="AG36" s="118">
        <f t="shared" si="65"/>
        <v>247265070.74256951</v>
      </c>
      <c r="AH36" s="118">
        <f t="shared" si="65"/>
        <v>333274182.35741961</v>
      </c>
      <c r="AI36" s="118">
        <f t="shared" si="65"/>
        <v>368908827.32139921</v>
      </c>
      <c r="AJ36" s="118">
        <f t="shared" si="65"/>
        <v>338646652.50256085</v>
      </c>
      <c r="AK36" s="118">
        <f t="shared" si="65"/>
        <v>278618626.75493985</v>
      </c>
      <c r="AL36" s="118">
        <f t="shared" si="65"/>
        <v>311008457.37994438</v>
      </c>
      <c r="AM36" s="78">
        <f t="shared" si="65"/>
        <v>343232006.88068712</v>
      </c>
      <c r="AN36" s="118">
        <f t="shared" si="65"/>
        <v>440493862.42425102</v>
      </c>
      <c r="AO36" s="118">
        <f t="shared" si="65"/>
        <v>695460977.11187565</v>
      </c>
      <c r="AP36" s="118">
        <f t="shared" si="65"/>
        <v>257265323.51082873</v>
      </c>
      <c r="AQ36" s="118">
        <f t="shared" si="65"/>
        <v>267760080.58144987</v>
      </c>
      <c r="AR36" s="118">
        <f t="shared" si="65"/>
        <v>215005782.26258802</v>
      </c>
      <c r="AS36" s="118">
        <f t="shared" si="65"/>
        <v>340741774.80645013</v>
      </c>
      <c r="AT36" s="118">
        <f t="shared" si="65"/>
        <v>382843973.71279007</v>
      </c>
      <c r="AU36" s="118">
        <f t="shared" si="65"/>
        <v>415275119.09554052</v>
      </c>
      <c r="AV36" s="118">
        <f t="shared" si="65"/>
        <v>285454780.53456515</v>
      </c>
      <c r="AW36" s="118">
        <f t="shared" si="65"/>
        <v>319169359.75285006</v>
      </c>
      <c r="AX36" s="118">
        <f t="shared" si="65"/>
        <v>355478220.23608547</v>
      </c>
      <c r="AY36" s="79">
        <f t="shared" si="65"/>
        <v>387449635.33033359</v>
      </c>
      <c r="AZ36" s="118">
        <f t="shared" si="65"/>
        <v>600382451.92840111</v>
      </c>
      <c r="BA36" s="118">
        <f t="shared" si="65"/>
        <v>199767395.61524427</v>
      </c>
      <c r="BB36" s="118">
        <f t="shared" si="65"/>
        <v>306316163.04204786</v>
      </c>
      <c r="BC36" s="118">
        <f t="shared" si="65"/>
        <v>265592014.3449192</v>
      </c>
      <c r="BD36" s="118">
        <f t="shared" si="65"/>
        <v>241063869.04939616</v>
      </c>
      <c r="BE36" s="118">
        <f t="shared" si="65"/>
        <v>286920296.8983146</v>
      </c>
      <c r="BF36" s="118">
        <f t="shared" si="65"/>
        <v>367432098.93583655</v>
      </c>
      <c r="BG36" s="118">
        <f t="shared" si="65"/>
        <v>404572449.74376464</v>
      </c>
      <c r="BH36" s="118">
        <f t="shared" si="65"/>
        <v>347213577.4702065</v>
      </c>
      <c r="BI36" s="118">
        <f t="shared" si="65"/>
        <v>306950173.52440321</v>
      </c>
      <c r="BJ36" s="118">
        <f t="shared" si="65"/>
        <v>342432895.00979376</v>
      </c>
      <c r="BK36" s="80">
        <f t="shared" si="65"/>
        <v>376685617.45821387</v>
      </c>
      <c r="BL36" s="118">
        <f t="shared" si="65"/>
        <v>509462910.60288531</v>
      </c>
      <c r="BM36" s="118">
        <f t="shared" si="65"/>
        <v>330275730.8206901</v>
      </c>
      <c r="BN36" s="118">
        <f t="shared" si="65"/>
        <v>366827164.062904</v>
      </c>
      <c r="BO36" s="118">
        <f t="shared" si="65"/>
        <v>275733697.80678779</v>
      </c>
      <c r="BP36" s="118">
        <f t="shared" ref="BP36:BU36" si="66">+BP27+BP29+BP31+BP33</f>
        <v>276806848.33475524</v>
      </c>
      <c r="BQ36" s="118">
        <f t="shared" si="66"/>
        <v>249130359.48229179</v>
      </c>
      <c r="BR36" s="118">
        <f t="shared" si="66"/>
        <v>369709125.18191242</v>
      </c>
      <c r="BS36" s="118">
        <f t="shared" si="66"/>
        <v>413013945.66877294</v>
      </c>
      <c r="BT36" s="118">
        <f t="shared" si="66"/>
        <v>421635616.91489792</v>
      </c>
      <c r="BU36" s="118">
        <f t="shared" si="66"/>
        <v>309473351.48028868</v>
      </c>
      <c r="BV36" s="118">
        <f>+BV27+BV29+BV31+BV33</f>
        <v>345802983.80463183</v>
      </c>
      <c r="BW36" s="113">
        <f t="shared" si="0"/>
        <v>22408007593.781868</v>
      </c>
    </row>
    <row r="37" spans="1:75" ht="16.2" thickBot="1" x14ac:dyDescent="0.35">
      <c r="A37" s="30" t="s">
        <v>239</v>
      </c>
      <c r="C37" s="118">
        <f>+C28+C30+C32+C34</f>
        <v>0</v>
      </c>
      <c r="D37" s="118">
        <f t="shared" ref="D37:BO37" si="67">+D28+D30+D32+D34</f>
        <v>0</v>
      </c>
      <c r="E37" s="118">
        <f t="shared" si="67"/>
        <v>1047140.8491542976</v>
      </c>
      <c r="F37" s="118">
        <f t="shared" si="67"/>
        <v>794382.71315153595</v>
      </c>
      <c r="G37" s="118">
        <f t="shared" si="67"/>
        <v>758274.40800828463</v>
      </c>
      <c r="H37" s="118">
        <f t="shared" si="67"/>
        <v>577732.8822920263</v>
      </c>
      <c r="I37" s="118">
        <f t="shared" si="67"/>
        <v>1011032.5440110462</v>
      </c>
      <c r="J37" s="118">
        <f t="shared" si="67"/>
        <v>1083249.1542975493</v>
      </c>
      <c r="K37" s="118">
        <f t="shared" si="67"/>
        <v>1155465.7645840526</v>
      </c>
      <c r="L37" s="118">
        <f t="shared" si="67"/>
        <v>830491.01829478797</v>
      </c>
      <c r="M37" s="118">
        <f t="shared" si="67"/>
        <v>866599.3234380394</v>
      </c>
      <c r="N37" s="118">
        <f t="shared" si="67"/>
        <v>1011032.5440110462</v>
      </c>
      <c r="O37" s="76">
        <f t="shared" si="67"/>
        <v>1083249.1542975493</v>
      </c>
      <c r="P37" s="118">
        <f t="shared" si="67"/>
        <v>1660982.0365895759</v>
      </c>
      <c r="Q37" s="118">
        <f t="shared" si="67"/>
        <v>0</v>
      </c>
      <c r="R37" s="118">
        <f t="shared" si="67"/>
        <v>0</v>
      </c>
      <c r="S37" s="118">
        <f t="shared" si="67"/>
        <v>0</v>
      </c>
      <c r="T37" s="118">
        <f t="shared" si="67"/>
        <v>0</v>
      </c>
      <c r="U37" s="118">
        <f t="shared" si="67"/>
        <v>0</v>
      </c>
      <c r="V37" s="118">
        <f t="shared" si="67"/>
        <v>0</v>
      </c>
      <c r="W37" s="118">
        <f t="shared" si="67"/>
        <v>0</v>
      </c>
      <c r="X37" s="118">
        <f t="shared" si="67"/>
        <v>0</v>
      </c>
      <c r="Y37" s="118">
        <f t="shared" si="67"/>
        <v>0</v>
      </c>
      <c r="Z37" s="118">
        <f t="shared" si="67"/>
        <v>0</v>
      </c>
      <c r="AA37" s="77">
        <f t="shared" si="67"/>
        <v>0</v>
      </c>
      <c r="AB37" s="118">
        <f t="shared" si="67"/>
        <v>0</v>
      </c>
      <c r="AC37" s="118">
        <f t="shared" si="67"/>
        <v>2011596.876133858</v>
      </c>
      <c r="AD37" s="118">
        <f t="shared" si="67"/>
        <v>5461852.299505542</v>
      </c>
      <c r="AE37" s="118">
        <f t="shared" si="67"/>
        <v>4374663.5820654472</v>
      </c>
      <c r="AF37" s="118">
        <f t="shared" si="67"/>
        <v>4197031.0988583826</v>
      </c>
      <c r="AG37" s="118">
        <f t="shared" si="67"/>
        <v>4310145.1229779376</v>
      </c>
      <c r="AH37" s="118">
        <f t="shared" si="67"/>
        <v>5951847.1731714718</v>
      </c>
      <c r="AI37" s="118">
        <f t="shared" si="67"/>
        <v>6604087.1207863688</v>
      </c>
      <c r="AJ37" s="118">
        <f t="shared" si="67"/>
        <v>6240833.9260008354</v>
      </c>
      <c r="AK37" s="118">
        <f t="shared" si="67"/>
        <v>4977428.0873996699</v>
      </c>
      <c r="AL37" s="118">
        <f t="shared" si="67"/>
        <v>5557543.5322478563</v>
      </c>
      <c r="AM37" s="78">
        <f t="shared" si="67"/>
        <v>6142418.5262368526</v>
      </c>
      <c r="AN37" s="118">
        <f t="shared" si="67"/>
        <v>7690740.3534291005</v>
      </c>
      <c r="AO37" s="118">
        <f t="shared" si="67"/>
        <v>19305018.17116401</v>
      </c>
      <c r="AP37" s="118">
        <f t="shared" si="67"/>
        <v>9004286.3228790071</v>
      </c>
      <c r="AQ37" s="118">
        <f t="shared" si="67"/>
        <v>9371602.8203507457</v>
      </c>
      <c r="AR37" s="118">
        <f t="shared" si="67"/>
        <v>7525202.3791905819</v>
      </c>
      <c r="AS37" s="118">
        <f t="shared" si="67"/>
        <v>11925962.118225755</v>
      </c>
      <c r="AT37" s="118">
        <f t="shared" si="67"/>
        <v>13399539.079947654</v>
      </c>
      <c r="AU37" s="118">
        <f t="shared" si="67"/>
        <v>14534629.16834392</v>
      </c>
      <c r="AV37" s="118">
        <f t="shared" si="67"/>
        <v>9990917.3187097814</v>
      </c>
      <c r="AW37" s="118">
        <f t="shared" si="67"/>
        <v>11170927.591349753</v>
      </c>
      <c r="AX37" s="118">
        <f t="shared" si="67"/>
        <v>12441737.708262993</v>
      </c>
      <c r="AY37" s="79">
        <f t="shared" si="67"/>
        <v>13560737.236561676</v>
      </c>
      <c r="AZ37" s="118">
        <f t="shared" si="67"/>
        <v>21013385.817494042</v>
      </c>
      <c r="BA37" s="118">
        <f t="shared" si="67"/>
        <v>4994184.8903811071</v>
      </c>
      <c r="BB37" s="118">
        <f t="shared" si="67"/>
        <v>5206213.3116822885</v>
      </c>
      <c r="BC37" s="118">
        <f t="shared" si="67"/>
        <v>4886394.4375905907</v>
      </c>
      <c r="BD37" s="118">
        <f t="shared" si="67"/>
        <v>4201663.2128464878</v>
      </c>
      <c r="BE37" s="118">
        <f t="shared" si="67"/>
        <v>5707623.722351254</v>
      </c>
      <c r="BF37" s="118">
        <f t="shared" si="67"/>
        <v>6863458.2206401899</v>
      </c>
      <c r="BG37" s="118">
        <f t="shared" si="67"/>
        <v>7505017.1452726247</v>
      </c>
      <c r="BH37" s="118">
        <f t="shared" si="67"/>
        <v>5850009.0885265442</v>
      </c>
      <c r="BI37" s="118">
        <f t="shared" si="67"/>
        <v>5728221.6267991439</v>
      </c>
      <c r="BJ37" s="118">
        <f t="shared" si="67"/>
        <v>6385506.1003361177</v>
      </c>
      <c r="BK37" s="80">
        <f t="shared" si="67"/>
        <v>6994359.1317150183</v>
      </c>
      <c r="BL37" s="118">
        <f t="shared" si="67"/>
        <v>10095888.52741796</v>
      </c>
      <c r="BM37" s="118">
        <f t="shared" si="67"/>
        <v>2727959.6843940574</v>
      </c>
      <c r="BN37" s="118">
        <f t="shared" si="67"/>
        <v>9771559.6048183441</v>
      </c>
      <c r="BO37" s="118">
        <f t="shared" si="67"/>
        <v>6988446.7967230622</v>
      </c>
      <c r="BP37" s="118">
        <f t="shared" ref="BP37:BV37" si="68">+BP28+BP30+BP32+BP34</f>
        <v>7273530.1123899044</v>
      </c>
      <c r="BQ37" s="118">
        <f t="shared" si="68"/>
        <v>5840493.5800322667</v>
      </c>
      <c r="BR37" s="118">
        <f t="shared" si="68"/>
        <v>9256030.8251400888</v>
      </c>
      <c r="BS37" s="118">
        <f t="shared" si="68"/>
        <v>10399709.938464602</v>
      </c>
      <c r="BT37" s="118">
        <f t="shared" si="68"/>
        <v>11280681.112391984</v>
      </c>
      <c r="BU37" s="118">
        <f t="shared" si="68"/>
        <v>7754195.2386447396</v>
      </c>
      <c r="BV37" s="118">
        <f t="shared" si="68"/>
        <v>8670030.0659955461</v>
      </c>
      <c r="BW37" s="113">
        <f t="shared" si="0"/>
        <v>383024942.19797695</v>
      </c>
    </row>
    <row r="38" spans="1:75" x14ac:dyDescent="0.3"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98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9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00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01"/>
      <c r="AZ38" s="119"/>
      <c r="BA38" s="119"/>
      <c r="BB38" s="119"/>
      <c r="BC38" s="119"/>
      <c r="BD38" s="119"/>
      <c r="BE38" s="119"/>
      <c r="BF38" s="119"/>
      <c r="BG38" s="119"/>
      <c r="BH38" s="119"/>
      <c r="BI38" s="119"/>
      <c r="BJ38" s="119"/>
      <c r="BK38" s="102"/>
      <c r="BL38" s="119"/>
      <c r="BM38" s="119"/>
      <c r="BN38" s="119"/>
      <c r="BO38" s="119"/>
      <c r="BP38" s="119"/>
      <c r="BQ38" s="119"/>
      <c r="BR38" s="119"/>
      <c r="BS38" s="119"/>
      <c r="BT38" s="119"/>
      <c r="BU38" s="119"/>
      <c r="BV38" s="119"/>
      <c r="BW38" s="62">
        <f t="shared" si="0"/>
        <v>0</v>
      </c>
    </row>
    <row r="39" spans="1:75" x14ac:dyDescent="0.3">
      <c r="A39" s="120" t="s">
        <v>34</v>
      </c>
      <c r="BW39" s="62">
        <f t="shared" si="0"/>
        <v>0</v>
      </c>
    </row>
    <row r="40" spans="1:75" s="106" customFormat="1" ht="16.2" thickBot="1" x14ac:dyDescent="0.35">
      <c r="A40" s="121"/>
      <c r="B40"/>
      <c r="BW40" s="107"/>
    </row>
    <row r="41" spans="1:75" ht="16.2" thickBot="1" x14ac:dyDescent="0.35">
      <c r="A41" s="108" t="s">
        <v>243</v>
      </c>
      <c r="BW41" s="62">
        <f t="shared" si="0"/>
        <v>0</v>
      </c>
    </row>
    <row r="42" spans="1:75" x14ac:dyDescent="0.3">
      <c r="A42" s="73" t="s">
        <v>242</v>
      </c>
      <c r="C42" s="122">
        <f>+C13*DATA!$D$54</f>
        <v>136140835.3469106</v>
      </c>
      <c r="D42" s="123">
        <f>+D13*DATA!$D$54</f>
        <v>103279254.4011046</v>
      </c>
      <c r="E42" s="123">
        <f>+E13*DATA!$D$54</f>
        <v>98584742.83741802</v>
      </c>
      <c r="F42" s="123">
        <f>+F13*DATA!$D$54</f>
        <v>75112185.018985152</v>
      </c>
      <c r="G42" s="123">
        <f>+G13*DATA!$D$54</f>
        <v>131446323.78322403</v>
      </c>
      <c r="H42" s="123">
        <f>+H13*DATA!$D$54</f>
        <v>140835346.91059718</v>
      </c>
      <c r="I42" s="123">
        <f>+I13*DATA!$D$54</f>
        <v>150224370.0379703</v>
      </c>
      <c r="J42" s="123">
        <f>+J13*DATA!$D$54</f>
        <v>107973765.96479116</v>
      </c>
      <c r="K42" s="123">
        <f>+K13*DATA!$D$54</f>
        <v>112668277.52847774</v>
      </c>
      <c r="L42" s="123">
        <f>+L13*DATA!$D$54</f>
        <v>131446323.78322403</v>
      </c>
      <c r="M42" s="123">
        <f>+M13*DATA!$D$54</f>
        <v>140835346.91059718</v>
      </c>
      <c r="N42" s="123">
        <f>+N13*DATA!$D$54</f>
        <v>215947531.92958233</v>
      </c>
      <c r="O42" s="123">
        <f>+O13*DATA!$D$54</f>
        <v>140493829.65955243</v>
      </c>
      <c r="P42" s="123">
        <f>+P13*DATA!$D$54</f>
        <v>100478704.88959752</v>
      </c>
      <c r="Q42" s="123">
        <f>+Q13*DATA!$D$54</f>
        <v>104577584.53725658</v>
      </c>
      <c r="R42" s="123">
        <f>+R13*DATA!$D$54</f>
        <v>83973627.890081003</v>
      </c>
      <c r="S42" s="123">
        <f>+S13*DATA!$D$54</f>
        <v>133081644.14507225</v>
      </c>
      <c r="T42" s="123">
        <f>+T13*DATA!$D$54</f>
        <v>149525268.80999994</v>
      </c>
      <c r="U42" s="123">
        <f>+U13*DATA!$D$54</f>
        <v>162191723.19909239</v>
      </c>
      <c r="V42" s="123">
        <f>+V13*DATA!$D$54</f>
        <v>111488506.34527946</v>
      </c>
      <c r="W42" s="123">
        <f>+W13*DATA!$D$54</f>
        <v>124656224.44082922</v>
      </c>
      <c r="X42" s="123">
        <f>+X13*DATA!$D$54</f>
        <v>138837176.72614187</v>
      </c>
      <c r="Y42" s="123">
        <f>+Y13*DATA!$D$54</f>
        <v>151324076.78060085</v>
      </c>
      <c r="Z42" s="123">
        <f>+Z13*DATA!$D$54</f>
        <v>234488077.85269818</v>
      </c>
      <c r="AA42" s="123">
        <f>+AA13*DATA!$D$54</f>
        <v>151020786.49653587</v>
      </c>
      <c r="AB42" s="123">
        <f>+AB13*DATA!$D$54</f>
        <v>108007398.4412782</v>
      </c>
      <c r="AC42" s="123">
        <f>+AC13*DATA!$D$54</f>
        <v>112413399.96920384</v>
      </c>
      <c r="AD42" s="123">
        <f>+AD13*DATA!$D$54</f>
        <v>90265624.900810137</v>
      </c>
      <c r="AE42" s="123">
        <f>+AE13*DATA!$D$54</f>
        <v>143053218.89041704</v>
      </c>
      <c r="AF42" s="123">
        <f>+AF13*DATA!$D$54</f>
        <v>160728935.58038753</v>
      </c>
      <c r="AG42" s="123">
        <f>+AG13*DATA!$D$54</f>
        <v>174344465.23459804</v>
      </c>
      <c r="AH42" s="123">
        <f>+AH13*DATA!$D$54</f>
        <v>119842145.05639218</v>
      </c>
      <c r="AI42" s="123">
        <f>+AI13*DATA!$D$54</f>
        <v>133996497.2295332</v>
      </c>
      <c r="AJ42" s="123">
        <f>+AJ13*DATA!$D$54</f>
        <v>149240003.45743933</v>
      </c>
      <c r="AK42" s="123">
        <f>+AK13*DATA!$D$54</f>
        <v>162662525.08488509</v>
      </c>
      <c r="AL42" s="123">
        <f>+AL13*DATA!$D$54</f>
        <v>252057859.24682885</v>
      </c>
      <c r="AM42" s="123">
        <f>+AM13*DATA!$D$54</f>
        <v>159922899.4939684</v>
      </c>
      <c r="AN42" s="123">
        <f>+AN13*DATA!$D$54</f>
        <v>114374032.3847786</v>
      </c>
      <c r="AO42" s="123">
        <f>+AO13*DATA!$D$54</f>
        <v>119039751.29584317</v>
      </c>
      <c r="AP42" s="123">
        <f>+AP13*DATA!$D$54</f>
        <v>95586447.360368103</v>
      </c>
      <c r="AQ42" s="123">
        <f>+AQ13*DATA!$D$54</f>
        <v>151485673.44685096</v>
      </c>
      <c r="AR42" s="123">
        <f>+AR13*DATA!$D$54</f>
        <v>170203307.81540754</v>
      </c>
      <c r="AS42" s="123">
        <f>+AS13*DATA!$D$54</f>
        <v>184621422.24164513</v>
      </c>
      <c r="AT42" s="123">
        <f>+AT13*DATA!$D$54</f>
        <v>126906393.24298984</v>
      </c>
      <c r="AU42" s="123">
        <f>+AU13*DATA!$D$54</f>
        <v>141895091.7691983</v>
      </c>
      <c r="AV42" s="123">
        <f>+AV13*DATA!$D$54</f>
        <v>158037145.92594194</v>
      </c>
      <c r="AW42" s="123">
        <f>+AW13*DATA!$D$54</f>
        <v>172250875.22095445</v>
      </c>
      <c r="AX42" s="123">
        <f>+AX13*DATA!$D$54</f>
        <v>266915731.44416168</v>
      </c>
      <c r="AY42" s="123">
        <f>+AY13*DATA!$D$54</f>
        <v>159677658.22384438</v>
      </c>
      <c r="AZ42" s="123">
        <f>+AZ13*DATA!$D$54</f>
        <v>114198640.16102581</v>
      </c>
      <c r="BA42" s="123">
        <f>+BA13*DATA!$D$54</f>
        <v>118857204.2066182</v>
      </c>
      <c r="BB42" s="123">
        <f>+BB13*DATA!$D$54</f>
        <v>95439865.839951247</v>
      </c>
      <c r="BC42" s="123">
        <f>+BC13*DATA!$D$54</f>
        <v>151253370.63668904</v>
      </c>
      <c r="BD42" s="123">
        <f>+BD13*DATA!$D$54</f>
        <v>169942301.57102332</v>
      </c>
      <c r="BE42" s="123">
        <f>+BE13*DATA!$D$54</f>
        <v>184338305.86352858</v>
      </c>
      <c r="BF42" s="123">
        <f>+BF13*DATA!$D$54</f>
        <v>126711782.68274957</v>
      </c>
      <c r="BG42" s="123">
        <f>+BG13*DATA!$D$54</f>
        <v>141677496.08627892</v>
      </c>
      <c r="BH42" s="123">
        <f>+BH13*DATA!$D$54</f>
        <v>157794796.45306292</v>
      </c>
      <c r="BI42" s="123">
        <f>+BI13*DATA!$D$54</f>
        <v>171986729.03830752</v>
      </c>
      <c r="BJ42" s="123">
        <f>+BJ13*DATA!$D$54</f>
        <v>266506416.99824706</v>
      </c>
      <c r="BK42" s="123">
        <f>+BK13*DATA!$D$54</f>
        <v>172301445.9870635</v>
      </c>
      <c r="BL42" s="123">
        <f>+BL13*DATA!$D$54</f>
        <v>123226950.1467602</v>
      </c>
      <c r="BM42" s="123">
        <f>+BM13*DATA!$D$54</f>
        <v>128253810.69949752</v>
      </c>
      <c r="BN42" s="123">
        <f>+BN13*DATA!$D$54</f>
        <v>102985145.64875628</v>
      </c>
      <c r="BO42" s="123">
        <f>+BO13*DATA!$D$54</f>
        <v>163211151.52243069</v>
      </c>
      <c r="BP42" s="123">
        <f>+BP13*DATA!$D$54</f>
        <v>183377590.9589611</v>
      </c>
      <c r="BQ42" s="123">
        <f>+BQ13*DATA!$D$54</f>
        <v>198911713.78882748</v>
      </c>
      <c r="BR42" s="123">
        <f>+BR13*DATA!$D$54</f>
        <v>136729356.02067888</v>
      </c>
      <c r="BS42" s="123">
        <f>+BS13*DATA!$D$54</f>
        <v>152878227.9939968</v>
      </c>
      <c r="BT42" s="123">
        <f>+BT13*DATA!$D$54</f>
        <v>170269729.0311158</v>
      </c>
      <c r="BU42" s="123">
        <f>+BU13*DATA!$D$54</f>
        <v>185583646.66360405</v>
      </c>
      <c r="BV42" s="123">
        <f>+BV13*DATA!$D$54</f>
        <v>287575867.05872798</v>
      </c>
      <c r="BW42" s="124">
        <f t="shared" si="0"/>
        <v>10662171584.241251</v>
      </c>
    </row>
    <row r="43" spans="1:75" x14ac:dyDescent="0.3">
      <c r="A43" s="110" t="s">
        <v>149</v>
      </c>
      <c r="C43" s="125">
        <f>+C42*'ANNUAL PARAMETERS '!$L$9</f>
        <v>25866758.715913013</v>
      </c>
      <c r="D43" s="109">
        <f>+D42*'ANNUAL PARAMETERS '!$L$9</f>
        <v>19623058.336209875</v>
      </c>
      <c r="E43" s="109">
        <f>+E42*'ANNUAL PARAMETERS '!$L$9</f>
        <v>18731101.139109425</v>
      </c>
      <c r="F43" s="109">
        <f>+F42*'ANNUAL PARAMETERS '!$L$9</f>
        <v>14271315.153607178</v>
      </c>
      <c r="G43" s="109">
        <f>+G42*'ANNUAL PARAMETERS '!$L$9</f>
        <v>24974801.518812567</v>
      </c>
      <c r="H43" s="109">
        <f>+H42*'ANNUAL PARAMETERS '!$L$9</f>
        <v>26758715.913013462</v>
      </c>
      <c r="I43" s="109">
        <f>+I42*'ANNUAL PARAMETERS '!$L$9</f>
        <v>28542630.307214357</v>
      </c>
      <c r="J43" s="109">
        <f>+J42*'ANNUAL PARAMETERS '!$L$9</f>
        <v>20515015.53331032</v>
      </c>
      <c r="K43" s="109">
        <f>+K42*'ANNUAL PARAMETERS '!$L$9</f>
        <v>21406972.730410773</v>
      </c>
      <c r="L43" s="109">
        <f>+L42*'ANNUAL PARAMETERS '!$L$9</f>
        <v>24974801.518812567</v>
      </c>
      <c r="M43" s="109">
        <f>+M42*'ANNUAL PARAMETERS '!$L$9</f>
        <v>26758715.913013462</v>
      </c>
      <c r="N43" s="109">
        <f>+N42*'ANNUAL PARAMETERS '!$L$9</f>
        <v>41030031.06662064</v>
      </c>
      <c r="O43" s="76">
        <f>+O42*'ANNUAL PARAMETERS '!$M$9</f>
        <v>26693827.63531496</v>
      </c>
      <c r="P43" s="109">
        <f>+P42*'ANNUAL PARAMETERS '!$M$9</f>
        <v>19090953.92902353</v>
      </c>
      <c r="Q43" s="109">
        <f>+Q42*'ANNUAL PARAMETERS '!$M$9</f>
        <v>19869741.062078752</v>
      </c>
      <c r="R43" s="109">
        <f>+R42*'ANNUAL PARAMETERS '!$M$9</f>
        <v>15954989.299115391</v>
      </c>
      <c r="S43" s="109">
        <f>+S42*'ANNUAL PARAMETERS '!$M$9</f>
        <v>25285512.387563728</v>
      </c>
      <c r="T43" s="109">
        <f>+T42*'ANNUAL PARAMETERS '!$M$9</f>
        <v>28409801.073899988</v>
      </c>
      <c r="U43" s="109">
        <f>+U42*'ANNUAL PARAMETERS '!$M$9</f>
        <v>30816427.407827552</v>
      </c>
      <c r="V43" s="109">
        <f>+V42*'ANNUAL PARAMETERS '!$M$9</f>
        <v>21182816.205603097</v>
      </c>
      <c r="W43" s="109">
        <f>+W42*'ANNUAL PARAMETERS '!$M$9</f>
        <v>23684682.643757552</v>
      </c>
      <c r="X43" s="109">
        <f>+X42*'ANNUAL PARAMETERS '!$M$9</f>
        <v>26379063.577966955</v>
      </c>
      <c r="Y43" s="109">
        <f>+Y42*'ANNUAL PARAMETERS '!$M$9</f>
        <v>28751574.588314161</v>
      </c>
      <c r="Z43" s="109">
        <f>+Z42*'ANNUAL PARAMETERS '!$M$9</f>
        <v>44552734.792012654</v>
      </c>
      <c r="AA43" s="77">
        <f>+AA42*'ANNUAL PARAMETERS '!$N$9</f>
        <v>28693949.434341814</v>
      </c>
      <c r="AB43" s="109">
        <f>+AB42*'ANNUAL PARAMETERS '!$N$9</f>
        <v>20521405.70384286</v>
      </c>
      <c r="AC43" s="109">
        <f>+AC42*'ANNUAL PARAMETERS '!$N$9</f>
        <v>21358545.994148731</v>
      </c>
      <c r="AD43" s="109">
        <f>+AD42*'ANNUAL PARAMETERS '!$N$9</f>
        <v>17150468.731153928</v>
      </c>
      <c r="AE43" s="109">
        <f>+AE42*'ANNUAL PARAMETERS '!$N$9</f>
        <v>27180111.589179236</v>
      </c>
      <c r="AF43" s="109">
        <f>+AF42*'ANNUAL PARAMETERS '!$N$9</f>
        <v>30538497.760273632</v>
      </c>
      <c r="AG43" s="109">
        <f>+AG42*'ANNUAL PARAMETERS '!$N$9</f>
        <v>33125448.394573629</v>
      </c>
      <c r="AH43" s="109">
        <f>+AH42*'ANNUAL PARAMETERS '!$N$9</f>
        <v>22770007.560714513</v>
      </c>
      <c r="AI43" s="109">
        <f>+AI42*'ANNUAL PARAMETERS '!$N$9</f>
        <v>25459334.473611306</v>
      </c>
      <c r="AJ43" s="109">
        <f>+AJ42*'ANNUAL PARAMETERS '!$N$9</f>
        <v>28355600.656913474</v>
      </c>
      <c r="AK43" s="109">
        <f>+AK42*'ANNUAL PARAMETERS '!$N$9</f>
        <v>30905879.766128168</v>
      </c>
      <c r="AL43" s="109">
        <f>+AL42*'ANNUAL PARAMETERS '!$N$9</f>
        <v>47890993.256897479</v>
      </c>
      <c r="AM43" s="78">
        <f>+AM42*'ANNUAL PARAMETERS '!$O$9</f>
        <v>31984579.898793682</v>
      </c>
      <c r="AN43" s="109">
        <f>+AN42*'ANNUAL PARAMETERS '!$O$9</f>
        <v>22874806.476955723</v>
      </c>
      <c r="AO43" s="109">
        <f>+AO42*'ANNUAL PARAMETERS '!$O$9</f>
        <v>23807950.259168636</v>
      </c>
      <c r="AP43" s="109">
        <f>+AP42*'ANNUAL PARAMETERS '!$O$9</f>
        <v>19117289.472073622</v>
      </c>
      <c r="AQ43" s="109">
        <f>+AQ42*'ANNUAL PARAMETERS '!$O$9</f>
        <v>30297134.689370193</v>
      </c>
      <c r="AR43" s="109">
        <f>+AR42*'ANNUAL PARAMETERS '!$O$9</f>
        <v>34040661.56308151</v>
      </c>
      <c r="AS43" s="109">
        <f>+AS42*'ANNUAL PARAMETERS '!$O$9</f>
        <v>36924284.448329024</v>
      </c>
      <c r="AT43" s="109">
        <f>+AT42*'ANNUAL PARAMETERS '!$O$9</f>
        <v>25381278.648597971</v>
      </c>
      <c r="AU43" s="109">
        <f>+AU42*'ANNUAL PARAMETERS '!$O$9</f>
        <v>28379018.353839662</v>
      </c>
      <c r="AV43" s="109">
        <f>+AV42*'ANNUAL PARAMETERS '!$O$9</f>
        <v>31607429.18518839</v>
      </c>
      <c r="AW43" s="109">
        <f>+AW42*'ANNUAL PARAMETERS '!$O$9</f>
        <v>34450175.044190891</v>
      </c>
      <c r="AX43" s="109">
        <f>+AX42*'ANNUAL PARAMETERS '!$O$9</f>
        <v>53383146.288832337</v>
      </c>
      <c r="AY43" s="79">
        <f>+AY42*'ANNUAL PARAMETERS '!$P$9</f>
        <v>33532308.227007318</v>
      </c>
      <c r="AZ43" s="109">
        <f>+AZ42*'ANNUAL PARAMETERS '!$P$9</f>
        <v>23981714.43381542</v>
      </c>
      <c r="BA43" s="109">
        <f>+BA42*'ANNUAL PARAMETERS '!$P$9</f>
        <v>24960012.883389823</v>
      </c>
      <c r="BB43" s="109">
        <f>+BB42*'ANNUAL PARAMETERS '!$P$9</f>
        <v>20042371.82638976</v>
      </c>
      <c r="BC43" s="109">
        <f>+BC42*'ANNUAL PARAMETERS '!$P$9</f>
        <v>31763207.833704695</v>
      </c>
      <c r="BD43" s="109">
        <f>+BD42*'ANNUAL PARAMETERS '!$P$9</f>
        <v>35687883.329914898</v>
      </c>
      <c r="BE43" s="109">
        <f>+BE42*'ANNUAL PARAMETERS '!$P$9</f>
        <v>38711044.231340997</v>
      </c>
      <c r="BF43" s="109">
        <f>+BF42*'ANNUAL PARAMETERS '!$P$9</f>
        <v>26609474.363377407</v>
      </c>
      <c r="BG43" s="109">
        <f>+BG42*'ANNUAL PARAMETERS '!$P$9</f>
        <v>29752274.178118572</v>
      </c>
      <c r="BH43" s="109">
        <f>+BH42*'ANNUAL PARAMETERS '!$P$9</f>
        <v>33136907.255143214</v>
      </c>
      <c r="BI43" s="109">
        <f>+BI42*'ANNUAL PARAMETERS '!$P$9</f>
        <v>36117213.098044574</v>
      </c>
      <c r="BJ43" s="109">
        <f>+BJ42*'ANNUAL PARAMETERS '!$P$9</f>
        <v>55966347.569631882</v>
      </c>
      <c r="BK43" s="80">
        <f>+BK42*'ANNUAL PARAMETERS '!$Q$9</f>
        <v>31014260.277671427</v>
      </c>
      <c r="BL43" s="109">
        <f>+BL42*'ANNUAL PARAMETERS '!$Q$9</f>
        <v>22180851.026416834</v>
      </c>
      <c r="BM43" s="109">
        <f>+BM42*'ANNUAL PARAMETERS '!$Q$9</f>
        <v>23085685.925909553</v>
      </c>
      <c r="BN43" s="109">
        <f>+BN42*'ANNUAL PARAMETERS '!$Q$9</f>
        <v>18537326.216776129</v>
      </c>
      <c r="BO43" s="109">
        <f>+BO42*'ANNUAL PARAMETERS '!$Q$9</f>
        <v>29378007.274037521</v>
      </c>
      <c r="BP43" s="109">
        <f>+BP42*'ANNUAL PARAMETERS '!$Q$9</f>
        <v>33007966.372612998</v>
      </c>
      <c r="BQ43" s="109">
        <f>+BQ42*'ANNUAL PARAMETERS '!$Q$9</f>
        <v>35804108.481988944</v>
      </c>
      <c r="BR43" s="109">
        <f>+BR42*'ANNUAL PARAMETERS '!$Q$9</f>
        <v>24611284.083722197</v>
      </c>
      <c r="BS43" s="109">
        <f>+BS42*'ANNUAL PARAMETERS '!$Q$9</f>
        <v>27518081.038919423</v>
      </c>
      <c r="BT43" s="109">
        <f>+BT42*'ANNUAL PARAMETERS '!$Q$9</f>
        <v>30648551.225600842</v>
      </c>
      <c r="BU43" s="109">
        <f>+BU42*'ANNUAL PARAMETERS '!$Q$9</f>
        <v>33405056.399448726</v>
      </c>
      <c r="BV43" s="109">
        <f>+BV42*'ANNUAL PARAMETERS '!$Q$9</f>
        <v>51763656.070571035</v>
      </c>
      <c r="BW43" s="126">
        <f t="shared" si="0"/>
        <v>2061539633.72228</v>
      </c>
    </row>
    <row r="44" spans="1:75" x14ac:dyDescent="0.3">
      <c r="A44" s="127" t="s">
        <v>231</v>
      </c>
      <c r="C44" s="125">
        <f>+C42*'ANNUAL PARAMETERS '!$L$11</f>
        <v>72154642.733862624</v>
      </c>
      <c r="D44" s="109">
        <f>+D42*'ANNUAL PARAMETERS '!$L$11</f>
        <v>54738004.832585439</v>
      </c>
      <c r="E44" s="109">
        <f>+E42*'ANNUAL PARAMETERS '!$L$11</f>
        <v>52249913.703831553</v>
      </c>
      <c r="F44" s="109">
        <f>+F42*'ANNUAL PARAMETERS '!$L$11</f>
        <v>39809458.060062133</v>
      </c>
      <c r="G44" s="109">
        <f>+G42*'ANNUAL PARAMETERS '!$L$11</f>
        <v>69666551.605108738</v>
      </c>
      <c r="H44" s="109">
        <f>+H42*'ANNUAL PARAMETERS '!$L$11</f>
        <v>74642733.862616509</v>
      </c>
      <c r="I44" s="109">
        <f>+I42*'ANNUAL PARAMETERS '!$L$11</f>
        <v>79618916.120124266</v>
      </c>
      <c r="J44" s="109">
        <f>+J42*'ANNUAL PARAMETERS '!$L$11</f>
        <v>57226095.961339317</v>
      </c>
      <c r="K44" s="109">
        <f>+K42*'ANNUAL PARAMETERS '!$L$11</f>
        <v>59714187.09009321</v>
      </c>
      <c r="L44" s="109">
        <f>+L42*'ANNUAL PARAMETERS '!$L$11</f>
        <v>69666551.605108738</v>
      </c>
      <c r="M44" s="109">
        <f>+M42*'ANNUAL PARAMETERS '!$L$11</f>
        <v>74642733.862616509</v>
      </c>
      <c r="N44" s="109">
        <f>+N42*'ANNUAL PARAMETERS '!$L$11</f>
        <v>114452191.92267863</v>
      </c>
      <c r="O44" s="76">
        <f>+O42*'ANNUAL PARAMETERS '!$M$11</f>
        <v>73056791.42296727</v>
      </c>
      <c r="P44" s="109">
        <f>+P42*'ANNUAL PARAMETERS '!$M$11</f>
        <v>52248926.542590715</v>
      </c>
      <c r="Q44" s="109">
        <f>+Q42*'ANNUAL PARAMETERS '!$M$11</f>
        <v>54380343.959373422</v>
      </c>
      <c r="R44" s="109">
        <f>+R42*'ANNUAL PARAMETERS '!$M$11</f>
        <v>43666286.502842121</v>
      </c>
      <c r="S44" s="109">
        <f>+S42*'ANNUAL PARAMETERS '!$M$11</f>
        <v>69202454.955437571</v>
      </c>
      <c r="T44" s="109">
        <f>+T42*'ANNUAL PARAMETERS '!$M$11</f>
        <v>77753139.781199977</v>
      </c>
      <c r="U44" s="109">
        <f>+U42*'ANNUAL PARAMETERS '!$M$11</f>
        <v>84339696.063528046</v>
      </c>
      <c r="V44" s="109">
        <f>+V42*'ANNUAL PARAMETERS '!$M$11</f>
        <v>57974023.299545318</v>
      </c>
      <c r="W44" s="109">
        <f>+W42*'ANNUAL PARAMETERS '!$M$11</f>
        <v>64821236.709231198</v>
      </c>
      <c r="X44" s="109">
        <f>+X42*'ANNUAL PARAMETERS '!$M$11</f>
        <v>72195331.897593781</v>
      </c>
      <c r="Y44" s="109">
        <f>+Y42*'ANNUAL PARAMETERS '!$M$11</f>
        <v>78688519.92591244</v>
      </c>
      <c r="Z44" s="109">
        <f>+Z42*'ANNUAL PARAMETERS '!$M$11</f>
        <v>121933800.48340306</v>
      </c>
      <c r="AA44" s="77">
        <f>+AA42*'ANNUAL PARAMETERS '!$N$11</f>
        <v>78530808.978198647</v>
      </c>
      <c r="AB44" s="109">
        <f>+AB42*'ANNUAL PARAMETERS '!$N$11</f>
        <v>56163847.189464666</v>
      </c>
      <c r="AC44" s="109">
        <f>+AC42*'ANNUAL PARAMETERS '!$N$11</f>
        <v>58454967.983985998</v>
      </c>
      <c r="AD44" s="109">
        <f>+AD42*'ANNUAL PARAMETERS '!$N$11</f>
        <v>46938124.94842127</v>
      </c>
      <c r="AE44" s="109">
        <f>+AE42*'ANNUAL PARAMETERS '!$N$11</f>
        <v>74387673.823016867</v>
      </c>
      <c r="AF44" s="109">
        <f>+AF42*'ANNUAL PARAMETERS '!$N$11</f>
        <v>83579046.501801521</v>
      </c>
      <c r="AG44" s="109">
        <f>+AG42*'ANNUAL PARAMETERS '!$N$11</f>
        <v>90659121.921990991</v>
      </c>
      <c r="AH44" s="109">
        <f>+AH42*'ANNUAL PARAMETERS '!$N$11</f>
        <v>62317915.429323934</v>
      </c>
      <c r="AI44" s="109">
        <f>+AI42*'ANNUAL PARAMETERS '!$N$11</f>
        <v>69678178.559357271</v>
      </c>
      <c r="AJ44" s="109">
        <f>+AJ42*'ANNUAL PARAMETERS '!$N$11</f>
        <v>77604801.79786846</v>
      </c>
      <c r="AK44" s="109">
        <f>+AK42*'ANNUAL PARAMETERS '!$N$11</f>
        <v>84584513.044140249</v>
      </c>
      <c r="AL44" s="109">
        <f>+AL42*'ANNUAL PARAMETERS '!$N$11</f>
        <v>131070086.80835101</v>
      </c>
      <c r="AM44" s="78">
        <f>+AM42*'ANNUAL PARAMETERS '!$O$11</f>
        <v>87957594.721682623</v>
      </c>
      <c r="AN44" s="109">
        <f>+AN42*'ANNUAL PARAMETERS '!$O$11</f>
        <v>62905717.811628237</v>
      </c>
      <c r="AO44" s="109">
        <f>+AO42*'ANNUAL PARAMETERS '!$O$11</f>
        <v>65471863.212713748</v>
      </c>
      <c r="AP44" s="109">
        <f>+AP42*'ANNUAL PARAMETERS '!$O$11</f>
        <v>52572546.048202462</v>
      </c>
      <c r="AQ44" s="109">
        <f>+AQ42*'ANNUAL PARAMETERS '!$O$11</f>
        <v>83317120.395768031</v>
      </c>
      <c r="AR44" s="109">
        <f>+AR42*'ANNUAL PARAMETERS '!$O$11</f>
        <v>93611819.298474163</v>
      </c>
      <c r="AS44" s="109">
        <f>+AS42*'ANNUAL PARAMETERS '!$O$11</f>
        <v>101541782.23290482</v>
      </c>
      <c r="AT44" s="109">
        <f>+AT42*'ANNUAL PARAMETERS '!$O$11</f>
        <v>69798516.283644423</v>
      </c>
      <c r="AU44" s="109">
        <f>+AU42*'ANNUAL PARAMETERS '!$O$11</f>
        <v>78042300.473059073</v>
      </c>
      <c r="AV44" s="109">
        <f>+AV42*'ANNUAL PARAMETERS '!$O$11</f>
        <v>86920430.259268075</v>
      </c>
      <c r="AW44" s="109">
        <f>+AW42*'ANNUAL PARAMETERS '!$O$11</f>
        <v>94737981.37152496</v>
      </c>
      <c r="AX44" s="109">
        <f>+AX42*'ANNUAL PARAMETERS '!$O$11</f>
        <v>146803652.29428893</v>
      </c>
      <c r="AY44" s="79">
        <f>+AY42*'ANNUAL PARAMETERS '!$P$11</f>
        <v>86225935.440875977</v>
      </c>
      <c r="AZ44" s="109">
        <f>+AZ42*'ANNUAL PARAMETERS '!$P$11</f>
        <v>61667265.686953939</v>
      </c>
      <c r="BA44" s="109">
        <f>+BA42*'ANNUAL PARAMETERS '!$P$11</f>
        <v>64182890.271573834</v>
      </c>
      <c r="BB44" s="109">
        <f>+BB42*'ANNUAL PARAMETERS '!$P$11</f>
        <v>51537527.553573675</v>
      </c>
      <c r="BC44" s="109">
        <f>+BC42*'ANNUAL PARAMETERS '!$P$11</f>
        <v>81676820.14381209</v>
      </c>
      <c r="BD44" s="109">
        <f>+BD42*'ANNUAL PARAMETERS '!$P$11</f>
        <v>91768842.848352596</v>
      </c>
      <c r="BE44" s="109">
        <f>+BE42*'ANNUAL PARAMETERS '!$P$11</f>
        <v>99542685.166305438</v>
      </c>
      <c r="BF44" s="109">
        <f>+BF42*'ANNUAL PARAMETERS '!$P$11</f>
        <v>68424362.64868477</v>
      </c>
      <c r="BG44" s="109">
        <f>+BG42*'ANNUAL PARAMETERS '!$P$11</f>
        <v>76505847.886590615</v>
      </c>
      <c r="BH44" s="109">
        <f>+BH42*'ANNUAL PARAMETERS '!$P$11</f>
        <v>85209190.084653988</v>
      </c>
      <c r="BI44" s="109">
        <f>+BI42*'ANNUAL PARAMETERS '!$P$11</f>
        <v>92872833.680686072</v>
      </c>
      <c r="BJ44" s="109">
        <f>+BJ42*'ANNUAL PARAMETERS '!$P$11</f>
        <v>143913465.17905343</v>
      </c>
      <c r="BK44" s="80">
        <f>+BK42*'ANNUAL PARAMETERS '!$Q$11</f>
        <v>93042780.833014295</v>
      </c>
      <c r="BL44" s="109">
        <f>+BL42*'ANNUAL PARAMETERS '!$Q$11</f>
        <v>66542553.079250507</v>
      </c>
      <c r="BM44" s="109">
        <f>+BM42*'ANNUAL PARAMETERS '!$Q$11</f>
        <v>69257057.777728662</v>
      </c>
      <c r="BN44" s="109">
        <f>+BN42*'ANNUAL PARAMETERS '!$Q$11</f>
        <v>55611978.650328398</v>
      </c>
      <c r="BO44" s="109">
        <f>+BO42*'ANNUAL PARAMETERS '!$Q$11</f>
        <v>88134021.822112575</v>
      </c>
      <c r="BP44" s="109">
        <f>+BP42*'ANNUAL PARAMETERS '!$Q$11</f>
        <v>99023899.117838994</v>
      </c>
      <c r="BQ44" s="109">
        <f>+BQ42*'ANNUAL PARAMETERS '!$Q$11</f>
        <v>107412325.44596684</v>
      </c>
      <c r="BR44" s="109">
        <f>+BR42*'ANNUAL PARAMETERS '!$Q$11</f>
        <v>73833852.251166597</v>
      </c>
      <c r="BS44" s="109">
        <f>+BS42*'ANNUAL PARAMETERS '!$Q$11</f>
        <v>82554243.116758272</v>
      </c>
      <c r="BT44" s="109">
        <f>+BT42*'ANNUAL PARAMETERS '!$Q$11</f>
        <v>91945653.676802531</v>
      </c>
      <c r="BU44" s="109">
        <f>+BU42*'ANNUAL PARAMETERS '!$Q$11</f>
        <v>100215169.1983462</v>
      </c>
      <c r="BV44" s="109">
        <f>+BV42*'ANNUAL PARAMETERS '!$Q$11</f>
        <v>155290968.21171311</v>
      </c>
      <c r="BW44" s="126">
        <f t="shared" si="0"/>
        <v>5692885114.0648775</v>
      </c>
    </row>
    <row r="45" spans="1:75" ht="16.2" thickBot="1" x14ac:dyDescent="0.35">
      <c r="A45" s="128" t="s">
        <v>200</v>
      </c>
      <c r="C45" s="129">
        <f>+C42*'ANNUAL PARAMETERS '!$L$10</f>
        <v>2477763.203313773</v>
      </c>
      <c r="D45" s="111">
        <f>+D42*'ANNUAL PARAMETERS '!$L$10</f>
        <v>1879682.4301001038</v>
      </c>
      <c r="E45" s="111">
        <f>+E42*'ANNUAL PARAMETERS '!$L$10</f>
        <v>1794242.319641008</v>
      </c>
      <c r="F45" s="111">
        <f>+F42*'ANNUAL PARAMETERS '!$L$10</f>
        <v>1367041.7673455297</v>
      </c>
      <c r="G45" s="111">
        <f>+G42*'ANNUAL PARAMETERS '!$L$10</f>
        <v>2392323.0928546777</v>
      </c>
      <c r="H45" s="111">
        <f>+H42*'ANNUAL PARAMETERS '!$L$10</f>
        <v>2563203.3137728688</v>
      </c>
      <c r="I45" s="111">
        <f>+I42*'ANNUAL PARAMETERS '!$L$10</f>
        <v>2734083.5346910595</v>
      </c>
      <c r="J45" s="111">
        <f>+J42*'ANNUAL PARAMETERS '!$L$10</f>
        <v>1965122.5405591992</v>
      </c>
      <c r="K45" s="111">
        <f>+K42*'ANNUAL PARAMETERS '!$L$10</f>
        <v>2050562.651018295</v>
      </c>
      <c r="L45" s="111">
        <f>+L42*'ANNUAL PARAMETERS '!$L$10</f>
        <v>2392323.0928546777</v>
      </c>
      <c r="M45" s="111">
        <f>+M42*'ANNUAL PARAMETERS '!$L$10</f>
        <v>2563203.3137728688</v>
      </c>
      <c r="N45" s="111">
        <f>+N42*'ANNUAL PARAMETERS '!$L$10</f>
        <v>3930245.0811183983</v>
      </c>
      <c r="O45" s="84">
        <f>+O42*'ANNUAL PARAMETERS '!$M$10</f>
        <v>2388395.1042123912</v>
      </c>
      <c r="P45" s="111">
        <f>+P42*'ANNUAL PARAMETERS '!$M$10</f>
        <v>1708137.9831231579</v>
      </c>
      <c r="Q45" s="111">
        <f>+Q42*'ANNUAL PARAMETERS '!$M$10</f>
        <v>1777818.9371333621</v>
      </c>
      <c r="R45" s="111">
        <f>+R42*'ANNUAL PARAMETERS '!$M$10</f>
        <v>1427551.6741313771</v>
      </c>
      <c r="S45" s="111">
        <f>+S42*'ANNUAL PARAMETERS '!$M$10</f>
        <v>2262387.9504662286</v>
      </c>
      <c r="T45" s="111">
        <f>+T42*'ANNUAL PARAMETERS '!$M$10</f>
        <v>2541929.569769999</v>
      </c>
      <c r="U45" s="111">
        <f>+U42*'ANNUAL PARAMETERS '!$M$10</f>
        <v>2757259.2943845708</v>
      </c>
      <c r="V45" s="111">
        <f>+V42*'ANNUAL PARAMETERS '!$M$10</f>
        <v>1895304.6078697508</v>
      </c>
      <c r="W45" s="111">
        <f>+W42*'ANNUAL PARAMETERS '!$M$10</f>
        <v>2119155.8154940968</v>
      </c>
      <c r="X45" s="111">
        <f>+X42*'ANNUAL PARAMETERS '!$M$10</f>
        <v>2360232.0043444121</v>
      </c>
      <c r="Y45" s="111">
        <f>+Y42*'ANNUAL PARAMETERS '!$M$10</f>
        <v>2572509.3052702146</v>
      </c>
      <c r="Z45" s="111">
        <f>+Z42*'ANNUAL PARAMETERS '!$M$10</f>
        <v>3986297.3234958695</v>
      </c>
      <c r="AA45" s="85">
        <f>+AA42*'ANNUAL PARAMETERS '!$N$10</f>
        <v>2265311.7974480381</v>
      </c>
      <c r="AB45" s="111">
        <f>+AB42*'ANNUAL PARAMETERS '!$N$10</f>
        <v>1620110.9766191731</v>
      </c>
      <c r="AC45" s="111">
        <f>+AC42*'ANNUAL PARAMETERS '!$N$10</f>
        <v>1686200.9995380577</v>
      </c>
      <c r="AD45" s="111">
        <f>+AD42*'ANNUAL PARAMETERS '!$N$10</f>
        <v>1353984.3735121521</v>
      </c>
      <c r="AE45" s="111">
        <f>+AE42*'ANNUAL PARAMETERS '!$N$10</f>
        <v>2145798.2833562554</v>
      </c>
      <c r="AF45" s="111">
        <f>+AF42*'ANNUAL PARAMETERS '!$N$10</f>
        <v>2410934.0337058129</v>
      </c>
      <c r="AG45" s="111">
        <f>+AG42*'ANNUAL PARAMETERS '!$N$10</f>
        <v>2615166.9785189703</v>
      </c>
      <c r="AH45" s="111">
        <f>+AH42*'ANNUAL PARAMETERS '!$N$10</f>
        <v>1797632.1758458826</v>
      </c>
      <c r="AI45" s="111">
        <f>+AI42*'ANNUAL PARAMETERS '!$N$10</f>
        <v>2009947.4584429979</v>
      </c>
      <c r="AJ45" s="111">
        <f>+AJ42*'ANNUAL PARAMETERS '!$N$10</f>
        <v>2238600.0518615898</v>
      </c>
      <c r="AK45" s="111">
        <f>+AK42*'ANNUAL PARAMETERS '!$N$10</f>
        <v>2439937.8762732763</v>
      </c>
      <c r="AL45" s="111">
        <f>+AL42*'ANNUAL PARAMETERS '!$N$10</f>
        <v>3780867.8887024326</v>
      </c>
      <c r="AM45" s="86">
        <f>+AM42*'ANNUAL PARAMETERS '!$O$10</f>
        <v>2718689.2913974631</v>
      </c>
      <c r="AN45" s="111">
        <f>+AN42*'ANNUAL PARAMETERS '!$O$10</f>
        <v>1944358.5505412363</v>
      </c>
      <c r="AO45" s="111">
        <f>+AO42*'ANNUAL PARAMETERS '!$O$10</f>
        <v>2023675.772029334</v>
      </c>
      <c r="AP45" s="111">
        <f>+AP42*'ANNUAL PARAMETERS '!$O$10</f>
        <v>1624969.6051262578</v>
      </c>
      <c r="AQ45" s="111">
        <f>+AQ42*'ANNUAL PARAMETERS '!$O$10</f>
        <v>2575256.4485964663</v>
      </c>
      <c r="AR45" s="111">
        <f>+AR42*'ANNUAL PARAMETERS '!$O$10</f>
        <v>2893456.2328619286</v>
      </c>
      <c r="AS45" s="111">
        <f>+AS42*'ANNUAL PARAMETERS '!$O$10</f>
        <v>3138564.1781079676</v>
      </c>
      <c r="AT45" s="111">
        <f>+AT42*'ANNUAL PARAMETERS '!$O$10</f>
        <v>2157408.6851308276</v>
      </c>
      <c r="AU45" s="111">
        <f>+AU42*'ANNUAL PARAMETERS '!$O$10</f>
        <v>2412216.5600763713</v>
      </c>
      <c r="AV45" s="111">
        <f>+AV42*'ANNUAL PARAMETERS '!$O$10</f>
        <v>2686631.4807410133</v>
      </c>
      <c r="AW45" s="111">
        <f>+AW42*'ANNUAL PARAMETERS '!$O$10</f>
        <v>2928264.878756226</v>
      </c>
      <c r="AX45" s="111">
        <f>+AX42*'ANNUAL PARAMETERS '!$O$10</f>
        <v>4537567.4345507491</v>
      </c>
      <c r="AY45" s="87">
        <f>+AY42*'ANNUAL PARAMETERS '!$P$10</f>
        <v>2554842.5315815103</v>
      </c>
      <c r="AZ45" s="111">
        <f>+AZ42*'ANNUAL PARAMETERS '!$P$10</f>
        <v>1827178.2425764129</v>
      </c>
      <c r="BA45" s="111">
        <f>+BA42*'ANNUAL PARAMETERS '!$P$10</f>
        <v>1901715.2673058913</v>
      </c>
      <c r="BB45" s="111">
        <f>+BB42*'ANNUAL PARAMETERS '!$P$10</f>
        <v>1527037.85343922</v>
      </c>
      <c r="BC45" s="111">
        <f>+BC42*'ANNUAL PARAMETERS '!$P$10</f>
        <v>2420053.9301870246</v>
      </c>
      <c r="BD45" s="111">
        <f>+BD42*'ANNUAL PARAMETERS '!$P$10</f>
        <v>2719076.8251363733</v>
      </c>
      <c r="BE45" s="111">
        <f>+BE42*'ANNUAL PARAMETERS '!$P$10</f>
        <v>2949412.8938164571</v>
      </c>
      <c r="BF45" s="111">
        <f>+BF42*'ANNUAL PARAMETERS '!$P$10</f>
        <v>2027388.5229239932</v>
      </c>
      <c r="BG45" s="111">
        <f>+BG42*'ANNUAL PARAMETERS '!$P$10</f>
        <v>2266839.9373804629</v>
      </c>
      <c r="BH45" s="111">
        <f>+BH42*'ANNUAL PARAMETERS '!$P$10</f>
        <v>2524716.7432490066</v>
      </c>
      <c r="BI45" s="111">
        <f>+BI42*'ANNUAL PARAMETERS '!$P$10</f>
        <v>2751787.6646129205</v>
      </c>
      <c r="BJ45" s="111">
        <f>+BJ42*'ANNUAL PARAMETERS '!$P$10</f>
        <v>4264102.6719719525</v>
      </c>
      <c r="BK45" s="88">
        <f>+BK42*'ANNUAL PARAMETERS '!$Q$10</f>
        <v>3101426.0277671427</v>
      </c>
      <c r="BL45" s="111">
        <f>+BL42*'ANNUAL PARAMETERS '!$Q$10</f>
        <v>2218085.1026416835</v>
      </c>
      <c r="BM45" s="111">
        <f>+BM42*'ANNUAL PARAMETERS '!$Q$10</f>
        <v>2308568.5925909551</v>
      </c>
      <c r="BN45" s="111">
        <f>+BN42*'ANNUAL PARAMETERS '!$Q$10</f>
        <v>1853732.6216776129</v>
      </c>
      <c r="BO45" s="111">
        <f>+BO42*'ANNUAL PARAMETERS '!$Q$10</f>
        <v>2937800.727403752</v>
      </c>
      <c r="BP45" s="111">
        <f>+BP42*'ANNUAL PARAMETERS '!$Q$10</f>
        <v>3300796.6372612994</v>
      </c>
      <c r="BQ45" s="111">
        <f>+BQ42*'ANNUAL PARAMETERS '!$Q$10</f>
        <v>3580410.8481988944</v>
      </c>
      <c r="BR45" s="111">
        <f>+BR42*'ANNUAL PARAMETERS '!$Q$10</f>
        <v>2461128.4083722197</v>
      </c>
      <c r="BS45" s="111">
        <f>+BS42*'ANNUAL PARAMETERS '!$Q$10</f>
        <v>2751808.1038919422</v>
      </c>
      <c r="BT45" s="111">
        <f>+BT42*'ANNUAL PARAMETERS '!$Q$10</f>
        <v>3064855.1225600843</v>
      </c>
      <c r="BU45" s="111">
        <f>+BU42*'ANNUAL PARAMETERS '!$Q$10</f>
        <v>3340505.6399448728</v>
      </c>
      <c r="BV45" s="111">
        <f>+BV42*'ANNUAL PARAMETERS '!$Q$10</f>
        <v>5176365.607057103</v>
      </c>
      <c r="BW45" s="130">
        <f t="shared" si="0"/>
        <v>179741964.44602716</v>
      </c>
    </row>
    <row r="46" spans="1:75" x14ac:dyDescent="0.3">
      <c r="A46" s="27" t="s">
        <v>232</v>
      </c>
      <c r="C46" s="131">
        <f>+C42+C43+C44+C45</f>
        <v>236640000</v>
      </c>
      <c r="D46" s="112">
        <f t="shared" ref="D46:N46" si="69">+D42+D43+D44+D45</f>
        <v>179520000.00000003</v>
      </c>
      <c r="E46" s="112">
        <f t="shared" si="69"/>
        <v>171360000</v>
      </c>
      <c r="F46" s="112">
        <f t="shared" si="69"/>
        <v>130559999.99999999</v>
      </c>
      <c r="G46" s="112">
        <f t="shared" si="69"/>
        <v>228480000</v>
      </c>
      <c r="H46" s="112">
        <f t="shared" si="69"/>
        <v>244800000</v>
      </c>
      <c r="I46" s="112">
        <f t="shared" si="69"/>
        <v>261119999.99999997</v>
      </c>
      <c r="J46" s="112">
        <f t="shared" si="69"/>
        <v>187680000</v>
      </c>
      <c r="K46" s="112">
        <f t="shared" si="69"/>
        <v>195840000.00000003</v>
      </c>
      <c r="L46" s="112">
        <f t="shared" si="69"/>
        <v>228480000</v>
      </c>
      <c r="M46" s="112">
        <f t="shared" si="69"/>
        <v>244800000</v>
      </c>
      <c r="N46" s="112">
        <f t="shared" si="69"/>
        <v>375360000</v>
      </c>
      <c r="O46" s="92">
        <f t="shared" ref="O46:Z46" si="70">+O42+O43+O44+O45</f>
        <v>242632843.82204705</v>
      </c>
      <c r="P46" s="112">
        <f t="shared" si="70"/>
        <v>173526723.34433493</v>
      </c>
      <c r="Q46" s="112">
        <f t="shared" si="70"/>
        <v>180605488.49584213</v>
      </c>
      <c r="R46" s="112">
        <f t="shared" si="70"/>
        <v>145022455.36616987</v>
      </c>
      <c r="S46" s="112">
        <f t="shared" si="70"/>
        <v>229831999.43853977</v>
      </c>
      <c r="T46" s="112">
        <f t="shared" si="70"/>
        <v>258230139.23486993</v>
      </c>
      <c r="U46" s="112">
        <f t="shared" si="70"/>
        <v>280105105.9648326</v>
      </c>
      <c r="V46" s="112">
        <f t="shared" si="70"/>
        <v>192540650.45829761</v>
      </c>
      <c r="W46" s="112">
        <f t="shared" si="70"/>
        <v>215281299.60931206</v>
      </c>
      <c r="X46" s="112">
        <f t="shared" si="70"/>
        <v>239771804.206047</v>
      </c>
      <c r="Y46" s="112">
        <f t="shared" si="70"/>
        <v>261336680.60009769</v>
      </c>
      <c r="Z46" s="112">
        <f t="shared" si="70"/>
        <v>404960910.45160973</v>
      </c>
      <c r="AA46" s="93">
        <f t="shared" ref="AA46:AL46" si="71">+AA42+AA43+AA44+AA45</f>
        <v>260510856.70652437</v>
      </c>
      <c r="AB46" s="112">
        <f t="shared" si="71"/>
        <v>186312762.31120491</v>
      </c>
      <c r="AC46" s="112">
        <f t="shared" si="71"/>
        <v>193913114.94687665</v>
      </c>
      <c r="AD46" s="112">
        <f t="shared" si="71"/>
        <v>155708202.95389748</v>
      </c>
      <c r="AE46" s="112">
        <f t="shared" si="71"/>
        <v>246766802.58596939</v>
      </c>
      <c r="AF46" s="112">
        <f t="shared" si="71"/>
        <v>277257413.87616849</v>
      </c>
      <c r="AG46" s="112">
        <f t="shared" si="71"/>
        <v>300744202.52968162</v>
      </c>
      <c r="AH46" s="112">
        <f t="shared" si="71"/>
        <v>206727700.22227651</v>
      </c>
      <c r="AI46" s="112">
        <f t="shared" si="71"/>
        <v>231143957.72094476</v>
      </c>
      <c r="AJ46" s="112">
        <f t="shared" si="71"/>
        <v>257439005.96408287</v>
      </c>
      <c r="AK46" s="112">
        <f t="shared" si="71"/>
        <v>280592855.7714268</v>
      </c>
      <c r="AL46" s="112">
        <f t="shared" si="71"/>
        <v>434799807.20077986</v>
      </c>
      <c r="AM46" s="94">
        <f t="shared" ref="AM46:AX46" si="72">+AM42+AM43+AM44+AM45</f>
        <v>282583763.40584213</v>
      </c>
      <c r="AN46" s="112">
        <f t="shared" si="72"/>
        <v>202098915.22390378</v>
      </c>
      <c r="AO46" s="112">
        <f t="shared" si="72"/>
        <v>210343240.5397549</v>
      </c>
      <c r="AP46" s="112">
        <f t="shared" si="72"/>
        <v>168901252.48577043</v>
      </c>
      <c r="AQ46" s="112">
        <f t="shared" si="72"/>
        <v>267675184.98058563</v>
      </c>
      <c r="AR46" s="112">
        <f t="shared" si="72"/>
        <v>300749244.90982515</v>
      </c>
      <c r="AS46" s="112">
        <f t="shared" si="72"/>
        <v>326226053.10098696</v>
      </c>
      <c r="AT46" s="112">
        <f t="shared" si="72"/>
        <v>224243596.86036307</v>
      </c>
      <c r="AU46" s="112">
        <f t="shared" si="72"/>
        <v>250728627.15617344</v>
      </c>
      <c r="AV46" s="112">
        <f t="shared" si="72"/>
        <v>279251636.85113943</v>
      </c>
      <c r="AW46" s="112">
        <f t="shared" si="72"/>
        <v>304367296.51542652</v>
      </c>
      <c r="AX46" s="112">
        <f t="shared" si="72"/>
        <v>471640097.46183372</v>
      </c>
      <c r="AY46" s="95">
        <f t="shared" ref="AY46:BJ46" si="73">+AY42+AY43+AY44+AY45</f>
        <v>281990744.42330921</v>
      </c>
      <c r="AZ46" s="112">
        <f t="shared" si="73"/>
        <v>201674798.52437159</v>
      </c>
      <c r="BA46" s="112">
        <f t="shared" si="73"/>
        <v>209901822.62888774</v>
      </c>
      <c r="BB46" s="112">
        <f t="shared" si="73"/>
        <v>168546803.07335389</v>
      </c>
      <c r="BC46" s="112">
        <f t="shared" si="73"/>
        <v>267113452.54439282</v>
      </c>
      <c r="BD46" s="112">
        <f t="shared" si="73"/>
        <v>300118104.57442719</v>
      </c>
      <c r="BE46" s="112">
        <f t="shared" si="73"/>
        <v>325541448.15499151</v>
      </c>
      <c r="BF46" s="112">
        <f t="shared" si="73"/>
        <v>223773008.21773574</v>
      </c>
      <c r="BG46" s="112">
        <f t="shared" si="73"/>
        <v>250202458.08836856</v>
      </c>
      <c r="BH46" s="112">
        <f t="shared" si="73"/>
        <v>278665610.53610915</v>
      </c>
      <c r="BI46" s="112">
        <f t="shared" si="73"/>
        <v>303728563.48165113</v>
      </c>
      <c r="BJ46" s="112">
        <f t="shared" si="73"/>
        <v>470650332.41890436</v>
      </c>
      <c r="BK46" s="96">
        <f t="shared" ref="BK46:BV46" si="74">+BK42+BK43+BK44+BK45</f>
        <v>299459913.12551636</v>
      </c>
      <c r="BL46" s="112">
        <f t="shared" si="74"/>
        <v>214168439.35506922</v>
      </c>
      <c r="BM46" s="112">
        <f t="shared" si="74"/>
        <v>222905122.99572667</v>
      </c>
      <c r="BN46" s="112">
        <f t="shared" si="74"/>
        <v>178988183.1375384</v>
      </c>
      <c r="BO46" s="112">
        <f t="shared" si="74"/>
        <v>283660981.34598452</v>
      </c>
      <c r="BP46" s="112">
        <f t="shared" si="74"/>
        <v>318710253.08667433</v>
      </c>
      <c r="BQ46" s="112">
        <f t="shared" si="74"/>
        <v>345708558.56498218</v>
      </c>
      <c r="BR46" s="112">
        <f t="shared" si="74"/>
        <v>237635620.76393992</v>
      </c>
      <c r="BS46" s="112">
        <f t="shared" si="74"/>
        <v>265702360.25356641</v>
      </c>
      <c r="BT46" s="112">
        <f t="shared" si="74"/>
        <v>295928789.05607927</v>
      </c>
      <c r="BU46" s="112">
        <f t="shared" si="74"/>
        <v>322544377.90134382</v>
      </c>
      <c r="BV46" s="112">
        <f t="shared" si="74"/>
        <v>499806856.94806921</v>
      </c>
      <c r="BW46" s="132">
        <f t="shared" si="0"/>
        <v>18596338296.474438</v>
      </c>
    </row>
    <row r="47" spans="1:75" ht="16.2" thickBot="1" x14ac:dyDescent="0.35">
      <c r="A47" s="33" t="s">
        <v>203</v>
      </c>
      <c r="C47" s="129">
        <f>+C42*'ANNUAL PARAMETERS '!$L$13</f>
        <v>12252675.181221953</v>
      </c>
      <c r="D47" s="111">
        <f>+D42*'ANNUAL PARAMETERS '!$L$13</f>
        <v>9295132.8960994128</v>
      </c>
      <c r="E47" s="111">
        <f>+E42*'ANNUAL PARAMETERS '!$L$13</f>
        <v>8872626.8553676214</v>
      </c>
      <c r="F47" s="111">
        <f>+F42*'ANNUAL PARAMETERS '!$L$13</f>
        <v>6760096.6517086634</v>
      </c>
      <c r="G47" s="111">
        <f>+G42*'ANNUAL PARAMETERS '!$L$13</f>
        <v>11830169.140490163</v>
      </c>
      <c r="H47" s="111">
        <f>+H42*'ANNUAL PARAMETERS '!$L$13</f>
        <v>12675181.221953746</v>
      </c>
      <c r="I47" s="111">
        <f>+I42*'ANNUAL PARAMETERS '!$L$13</f>
        <v>13520193.303417327</v>
      </c>
      <c r="J47" s="111">
        <f>+J42*'ANNUAL PARAMETERS '!$L$13</f>
        <v>9717638.9368312042</v>
      </c>
      <c r="K47" s="111">
        <f>+K42*'ANNUAL PARAMETERS '!$L$13</f>
        <v>10140144.977562996</v>
      </c>
      <c r="L47" s="111">
        <f>+L42*'ANNUAL PARAMETERS '!$L$13</f>
        <v>11830169.140490163</v>
      </c>
      <c r="M47" s="111">
        <f>+M42*'ANNUAL PARAMETERS '!$L$13</f>
        <v>12675181.221953746</v>
      </c>
      <c r="N47" s="111">
        <f>+N42*'ANNUAL PARAMETERS '!$L$13</f>
        <v>19435277.873662408</v>
      </c>
      <c r="O47" s="84">
        <f>+O42*'ANNUAL PARAMETERS '!$M$13</f>
        <v>9834568.0761686713</v>
      </c>
      <c r="P47" s="111">
        <f>+P42*'ANNUAL PARAMETERS '!$M$13</f>
        <v>7033509.3422718272</v>
      </c>
      <c r="Q47" s="111">
        <f>+Q42*'ANNUAL PARAMETERS '!$M$13</f>
        <v>7320430.9176079612</v>
      </c>
      <c r="R47" s="111">
        <f>+R42*'ANNUAL PARAMETERS '!$M$13</f>
        <v>5878153.9523056708</v>
      </c>
      <c r="S47" s="111">
        <f>+S42*'ANNUAL PARAMETERS '!$M$13</f>
        <v>9315715.0901550576</v>
      </c>
      <c r="T47" s="111">
        <f>+T42*'ANNUAL PARAMETERS '!$M$13</f>
        <v>10466768.816699997</v>
      </c>
      <c r="U47" s="111">
        <f>+U42*'ANNUAL PARAMETERS '!$M$13</f>
        <v>11353420.623936469</v>
      </c>
      <c r="V47" s="111">
        <f>+V42*'ANNUAL PARAMETERS '!$M$13</f>
        <v>7804195.4441695623</v>
      </c>
      <c r="W47" s="111">
        <f>+W42*'ANNUAL PARAMETERS '!$M$13</f>
        <v>8725935.7108580451</v>
      </c>
      <c r="X47" s="111">
        <f>+X42*'ANNUAL PARAMETERS '!$M$13</f>
        <v>9718602.3708299324</v>
      </c>
      <c r="Y47" s="111">
        <f>+Y42*'ANNUAL PARAMETERS '!$M$13</f>
        <v>10592685.374642061</v>
      </c>
      <c r="Z47" s="111">
        <f>+Z42*'ANNUAL PARAMETERS '!$M$13</f>
        <v>16414165.449688874</v>
      </c>
      <c r="AA47" s="85">
        <f>+AA42*'ANNUAL PARAMETERS '!$N$13</f>
        <v>9061247.1897921525</v>
      </c>
      <c r="AB47" s="111">
        <f>+AB42*'ANNUAL PARAMETERS '!$N$13</f>
        <v>6480443.9064766923</v>
      </c>
      <c r="AC47" s="111">
        <f>+AC42*'ANNUAL PARAMETERS '!$N$13</f>
        <v>6744803.9981522309</v>
      </c>
      <c r="AD47" s="111">
        <f>+AD42*'ANNUAL PARAMETERS '!$N$13</f>
        <v>5415937.4940486085</v>
      </c>
      <c r="AE47" s="111">
        <f>+AE42*'ANNUAL PARAMETERS '!$N$13</f>
        <v>8583193.1334250215</v>
      </c>
      <c r="AF47" s="111">
        <f>+AF42*'ANNUAL PARAMETERS '!$N$13</f>
        <v>9643736.1348232515</v>
      </c>
      <c r="AG47" s="111">
        <f>+AG42*'ANNUAL PARAMETERS '!$N$13</f>
        <v>10460667.914075881</v>
      </c>
      <c r="AH47" s="111">
        <f>+AH42*'ANNUAL PARAMETERS '!$N$13</f>
        <v>7190528.7033835305</v>
      </c>
      <c r="AI47" s="111">
        <f>+AI42*'ANNUAL PARAMETERS '!$N$13</f>
        <v>8039789.8337719915</v>
      </c>
      <c r="AJ47" s="111">
        <f>+AJ42*'ANNUAL PARAMETERS '!$N$13</f>
        <v>8954400.2074463591</v>
      </c>
      <c r="AK47" s="111">
        <f>+AK42*'ANNUAL PARAMETERS '!$N$13</f>
        <v>9759751.5050931051</v>
      </c>
      <c r="AL47" s="111">
        <f>+AL42*'ANNUAL PARAMETERS '!$N$13</f>
        <v>15123471.55480973</v>
      </c>
      <c r="AM47" s="86">
        <f>+AM42*'ANNUAL PARAMETERS '!$O$13</f>
        <v>12793831.959517471</v>
      </c>
      <c r="AN47" s="111">
        <f>+AN42*'ANNUAL PARAMETERS '!$O$13</f>
        <v>9149922.5907822885</v>
      </c>
      <c r="AO47" s="111">
        <f>+AO42*'ANNUAL PARAMETERS '!$O$13</f>
        <v>9523180.1036674529</v>
      </c>
      <c r="AP47" s="111">
        <f>+AP42*'ANNUAL PARAMETERS '!$O$13</f>
        <v>7646915.7888294486</v>
      </c>
      <c r="AQ47" s="111">
        <f>+AQ42*'ANNUAL PARAMETERS '!$O$13</f>
        <v>12118853.875748077</v>
      </c>
      <c r="AR47" s="111">
        <f>+AR42*'ANNUAL PARAMETERS '!$O$13</f>
        <v>13616264.625232603</v>
      </c>
      <c r="AS47" s="111">
        <f>+AS42*'ANNUAL PARAMETERS '!$O$13</f>
        <v>14769713.77933161</v>
      </c>
      <c r="AT47" s="111">
        <f>+AT42*'ANNUAL PARAMETERS '!$O$13</f>
        <v>10152511.459439186</v>
      </c>
      <c r="AU47" s="111">
        <f>+AU42*'ANNUAL PARAMETERS '!$O$13</f>
        <v>11351607.341535864</v>
      </c>
      <c r="AV47" s="111">
        <f>+AV42*'ANNUAL PARAMETERS '!$O$13</f>
        <v>12642971.674075356</v>
      </c>
      <c r="AW47" s="111">
        <f>+AW42*'ANNUAL PARAMETERS '!$O$13</f>
        <v>13780070.017676355</v>
      </c>
      <c r="AX47" s="111">
        <f>+AX42*'ANNUAL PARAMETERS '!$O$13</f>
        <v>21353258.515532937</v>
      </c>
      <c r="AY47" s="87">
        <f>+AY42*'ANNUAL PARAMETERS '!$P$13</f>
        <v>9580659.4934306629</v>
      </c>
      <c r="AZ47" s="111">
        <f>+AZ42*'ANNUAL PARAMETERS '!$P$13</f>
        <v>6851918.4096615482</v>
      </c>
      <c r="BA47" s="111">
        <f>+BA42*'ANNUAL PARAMETERS '!$P$13</f>
        <v>7131432.2523970921</v>
      </c>
      <c r="BB47" s="111">
        <f>+BB42*'ANNUAL PARAMETERS '!$P$13</f>
        <v>5726391.9503970742</v>
      </c>
      <c r="BC47" s="111">
        <f>+BC42*'ANNUAL PARAMETERS '!$P$13</f>
        <v>9075202.2382013425</v>
      </c>
      <c r="BD47" s="111">
        <f>+BD42*'ANNUAL PARAMETERS '!$P$13</f>
        <v>10196538.094261399</v>
      </c>
      <c r="BE47" s="111">
        <f>+BE42*'ANNUAL PARAMETERS '!$P$13</f>
        <v>11060298.351811714</v>
      </c>
      <c r="BF47" s="111">
        <f>+BF42*'ANNUAL PARAMETERS '!$P$13</f>
        <v>7602706.960964974</v>
      </c>
      <c r="BG47" s="111">
        <f>+BG42*'ANNUAL PARAMETERS '!$P$13</f>
        <v>8500649.765176734</v>
      </c>
      <c r="BH47" s="111">
        <f>+BH42*'ANNUAL PARAMETERS '!$P$13</f>
        <v>9467687.7871837746</v>
      </c>
      <c r="BI47" s="111">
        <f>+BI42*'ANNUAL PARAMETERS '!$P$13</f>
        <v>10319203.74229845</v>
      </c>
      <c r="BJ47" s="111">
        <f>+BJ42*'ANNUAL PARAMETERS '!$P$13</f>
        <v>15990385.019894823</v>
      </c>
      <c r="BK47" s="88">
        <f>+BK42*'ANNUAL PARAMETERS '!$Q$13</f>
        <v>12061101.219094446</v>
      </c>
      <c r="BL47" s="111">
        <f>+BL42*'ANNUAL PARAMETERS '!$Q$13</f>
        <v>8625886.5102732144</v>
      </c>
      <c r="BM47" s="111">
        <f>+BM42*'ANNUAL PARAMETERS '!$Q$13</f>
        <v>8977766.7489648275</v>
      </c>
      <c r="BN47" s="111">
        <f>+BN42*'ANNUAL PARAMETERS '!$Q$13</f>
        <v>7208960.1954129403</v>
      </c>
      <c r="BO47" s="111">
        <f>+BO42*'ANNUAL PARAMETERS '!$Q$13</f>
        <v>11424780.606570149</v>
      </c>
      <c r="BP47" s="111">
        <f>+BP42*'ANNUAL PARAMETERS '!$Q$13</f>
        <v>12836431.367127279</v>
      </c>
      <c r="BQ47" s="111">
        <f>+BQ42*'ANNUAL PARAMETERS '!$Q$13</f>
        <v>13923819.965217926</v>
      </c>
      <c r="BR47" s="111">
        <f>+BR42*'ANNUAL PARAMETERS '!$Q$13</f>
        <v>9571054.9214475229</v>
      </c>
      <c r="BS47" s="111">
        <f>+BS42*'ANNUAL PARAMETERS '!$Q$13</f>
        <v>10701475.959579777</v>
      </c>
      <c r="BT47" s="111">
        <f>+BT42*'ANNUAL PARAMETERS '!$Q$13</f>
        <v>11918881.032178108</v>
      </c>
      <c r="BU47" s="111">
        <f>+BU42*'ANNUAL PARAMETERS '!$Q$13</f>
        <v>12990855.266452285</v>
      </c>
      <c r="BV47" s="111">
        <f>+BV42*'ANNUAL PARAMETERS '!$Q$13</f>
        <v>20130310.69411096</v>
      </c>
      <c r="BW47" s="130">
        <f t="shared" si="0"/>
        <v>759694110.42887008</v>
      </c>
    </row>
    <row r="48" spans="1:75" ht="16.2" thickBot="1" x14ac:dyDescent="0.35"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62">
        <f t="shared" si="0"/>
        <v>0</v>
      </c>
    </row>
    <row r="49" spans="1:75" ht="16.2" thickBot="1" x14ac:dyDescent="0.35">
      <c r="A49" s="30" t="s">
        <v>233</v>
      </c>
      <c r="C49" s="133">
        <f>+C46-C47</f>
        <v>224387324.81877804</v>
      </c>
      <c r="D49" s="134">
        <f t="shared" ref="D49:BO49" si="75">+D46-D47</f>
        <v>170224867.10390061</v>
      </c>
      <c r="E49" s="134">
        <f t="shared" si="75"/>
        <v>162487373.14463237</v>
      </c>
      <c r="F49" s="134">
        <f t="shared" si="75"/>
        <v>123799903.34829132</v>
      </c>
      <c r="G49" s="134">
        <f t="shared" si="75"/>
        <v>216649830.85950983</v>
      </c>
      <c r="H49" s="134">
        <f t="shared" si="75"/>
        <v>232124818.77804625</v>
      </c>
      <c r="I49" s="134">
        <f t="shared" si="75"/>
        <v>247599806.69658265</v>
      </c>
      <c r="J49" s="134">
        <f t="shared" si="75"/>
        <v>177962361.06316879</v>
      </c>
      <c r="K49" s="134">
        <f t="shared" si="75"/>
        <v>185699855.02243704</v>
      </c>
      <c r="L49" s="134">
        <f t="shared" si="75"/>
        <v>216649830.85950983</v>
      </c>
      <c r="M49" s="134">
        <f t="shared" si="75"/>
        <v>232124818.77804625</v>
      </c>
      <c r="N49" s="134">
        <f t="shared" si="75"/>
        <v>355924722.12633759</v>
      </c>
      <c r="O49" s="135">
        <f t="shared" si="75"/>
        <v>232798275.7458784</v>
      </c>
      <c r="P49" s="134">
        <f t="shared" si="75"/>
        <v>166493214.0020631</v>
      </c>
      <c r="Q49" s="134">
        <f t="shared" si="75"/>
        <v>173285057.57823417</v>
      </c>
      <c r="R49" s="134">
        <f t="shared" si="75"/>
        <v>139144301.4138642</v>
      </c>
      <c r="S49" s="134">
        <f t="shared" si="75"/>
        <v>220516284.34838471</v>
      </c>
      <c r="T49" s="134">
        <f t="shared" si="75"/>
        <v>247763370.41816992</v>
      </c>
      <c r="U49" s="134">
        <f t="shared" si="75"/>
        <v>268751685.34089613</v>
      </c>
      <c r="V49" s="134">
        <f t="shared" si="75"/>
        <v>184736455.01412806</v>
      </c>
      <c r="W49" s="134">
        <f t="shared" si="75"/>
        <v>206555363.89845401</v>
      </c>
      <c r="X49" s="134">
        <f t="shared" si="75"/>
        <v>230053201.83521706</v>
      </c>
      <c r="Y49" s="134">
        <f t="shared" si="75"/>
        <v>250743995.22545561</v>
      </c>
      <c r="Z49" s="134">
        <f t="shared" si="75"/>
        <v>388546745.00192088</v>
      </c>
      <c r="AA49" s="136">
        <f t="shared" si="75"/>
        <v>251449609.51673222</v>
      </c>
      <c r="AB49" s="134">
        <f t="shared" si="75"/>
        <v>179832318.4047282</v>
      </c>
      <c r="AC49" s="134">
        <f t="shared" si="75"/>
        <v>187168310.94872442</v>
      </c>
      <c r="AD49" s="134">
        <f t="shared" si="75"/>
        <v>150292265.45984888</v>
      </c>
      <c r="AE49" s="134">
        <f t="shared" si="75"/>
        <v>238183609.45254436</v>
      </c>
      <c r="AF49" s="134">
        <f t="shared" si="75"/>
        <v>267613677.74134523</v>
      </c>
      <c r="AG49" s="134">
        <f t="shared" si="75"/>
        <v>290283534.61560571</v>
      </c>
      <c r="AH49" s="134">
        <f t="shared" si="75"/>
        <v>199537171.51889297</v>
      </c>
      <c r="AI49" s="134">
        <f t="shared" si="75"/>
        <v>223104167.88717276</v>
      </c>
      <c r="AJ49" s="134">
        <f t="shared" si="75"/>
        <v>248484605.7566365</v>
      </c>
      <c r="AK49" s="134">
        <f t="shared" si="75"/>
        <v>270833104.2663337</v>
      </c>
      <c r="AL49" s="134">
        <f t="shared" si="75"/>
        <v>419676335.64597011</v>
      </c>
      <c r="AM49" s="137">
        <f t="shared" si="75"/>
        <v>269789931.44632465</v>
      </c>
      <c r="AN49" s="134">
        <f t="shared" si="75"/>
        <v>192948992.63312149</v>
      </c>
      <c r="AO49" s="134">
        <f t="shared" si="75"/>
        <v>200820060.43608743</v>
      </c>
      <c r="AP49" s="134">
        <f t="shared" si="75"/>
        <v>161254336.69694099</v>
      </c>
      <c r="AQ49" s="134">
        <f t="shared" si="75"/>
        <v>255556331.10483757</v>
      </c>
      <c r="AR49" s="134">
        <f t="shared" si="75"/>
        <v>287132980.28459257</v>
      </c>
      <c r="AS49" s="134">
        <f t="shared" si="75"/>
        <v>311456339.32165533</v>
      </c>
      <c r="AT49" s="134">
        <f t="shared" si="75"/>
        <v>214091085.40092388</v>
      </c>
      <c r="AU49" s="134">
        <f t="shared" si="75"/>
        <v>239377019.81463757</v>
      </c>
      <c r="AV49" s="134">
        <f t="shared" si="75"/>
        <v>266608665.17706406</v>
      </c>
      <c r="AW49" s="134">
        <f t="shared" si="75"/>
        <v>290587226.49775016</v>
      </c>
      <c r="AX49" s="134">
        <f t="shared" si="75"/>
        <v>450286838.9463008</v>
      </c>
      <c r="AY49" s="138">
        <f t="shared" si="75"/>
        <v>272410084.92987853</v>
      </c>
      <c r="AZ49" s="134">
        <f t="shared" si="75"/>
        <v>194822880.11471003</v>
      </c>
      <c r="BA49" s="134">
        <f t="shared" si="75"/>
        <v>202770390.37649065</v>
      </c>
      <c r="BB49" s="134">
        <f t="shared" si="75"/>
        <v>162820411.12295681</v>
      </c>
      <c r="BC49" s="134">
        <f t="shared" si="75"/>
        <v>258038250.30619147</v>
      </c>
      <c r="BD49" s="134">
        <f t="shared" si="75"/>
        <v>289921566.48016578</v>
      </c>
      <c r="BE49" s="134">
        <f t="shared" si="75"/>
        <v>314481149.8031798</v>
      </c>
      <c r="BF49" s="134">
        <f t="shared" si="75"/>
        <v>216170301.25677076</v>
      </c>
      <c r="BG49" s="134">
        <f t="shared" si="75"/>
        <v>241701808.32319182</v>
      </c>
      <c r="BH49" s="134">
        <f t="shared" si="75"/>
        <v>269197922.74892539</v>
      </c>
      <c r="BI49" s="134">
        <f t="shared" si="75"/>
        <v>293409359.7393527</v>
      </c>
      <c r="BJ49" s="134">
        <f t="shared" si="75"/>
        <v>454659947.39900953</v>
      </c>
      <c r="BK49" s="139">
        <f t="shared" si="75"/>
        <v>287398811.9064219</v>
      </c>
      <c r="BL49" s="134">
        <f t="shared" si="75"/>
        <v>205542552.844796</v>
      </c>
      <c r="BM49" s="134">
        <f t="shared" si="75"/>
        <v>213927356.24676186</v>
      </c>
      <c r="BN49" s="134">
        <f t="shared" si="75"/>
        <v>171779222.94212547</v>
      </c>
      <c r="BO49" s="134">
        <f t="shared" si="75"/>
        <v>272236200.73941439</v>
      </c>
      <c r="BP49" s="134">
        <f t="shared" ref="BP49:BV49" si="76">+BP46-BP47</f>
        <v>305873821.71954703</v>
      </c>
      <c r="BQ49" s="134">
        <f t="shared" si="76"/>
        <v>331784738.59976423</v>
      </c>
      <c r="BR49" s="134">
        <f t="shared" si="76"/>
        <v>228064565.8424924</v>
      </c>
      <c r="BS49" s="134">
        <f t="shared" si="76"/>
        <v>255000884.29398665</v>
      </c>
      <c r="BT49" s="134">
        <f t="shared" si="76"/>
        <v>284009908.02390116</v>
      </c>
      <c r="BU49" s="134">
        <f t="shared" si="76"/>
        <v>309553522.63489151</v>
      </c>
      <c r="BV49" s="134">
        <f t="shared" si="76"/>
        <v>479676546.25395823</v>
      </c>
      <c r="BW49" s="140">
        <f t="shared" si="0"/>
        <v>17836644186.045567</v>
      </c>
    </row>
    <row r="50" spans="1:75" x14ac:dyDescent="0.3"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62">
        <f t="shared" si="0"/>
        <v>0</v>
      </c>
    </row>
    <row r="51" spans="1:75" x14ac:dyDescent="0.3">
      <c r="A51" s="114" t="s">
        <v>156</v>
      </c>
      <c r="C51" s="141">
        <f>+C49*DATA!C76</f>
        <v>56096831.20469451</v>
      </c>
      <c r="D51" s="141">
        <f>+D49*DATA!D76</f>
        <v>42556216.775975153</v>
      </c>
      <c r="E51" s="141">
        <f>+E49*DATA!E76</f>
        <v>40621843.286158092</v>
      </c>
      <c r="F51" s="141">
        <f>+F49*DATA!F76</f>
        <v>30949975.837072831</v>
      </c>
      <c r="G51" s="141">
        <f>+G49*DATA!G76</f>
        <v>54162457.714877456</v>
      </c>
      <c r="H51" s="141">
        <f>+H49*DATA!H76</f>
        <v>58031204.694511563</v>
      </c>
      <c r="I51" s="141">
        <f>+I49*DATA!I76</f>
        <v>61899951.674145661</v>
      </c>
      <c r="J51" s="141">
        <f>+J49*DATA!J76</f>
        <v>44490590.265792198</v>
      </c>
      <c r="K51" s="141">
        <f>+K49*DATA!K76</f>
        <v>46424963.755609259</v>
      </c>
      <c r="L51" s="141">
        <f>+L49*DATA!L76</f>
        <v>54162457.714877456</v>
      </c>
      <c r="M51" s="141">
        <f>+M49*DATA!M76</f>
        <v>58031204.694511563</v>
      </c>
      <c r="N51" s="141">
        <f>+N49*DATA!N76</f>
        <v>88981180.531584397</v>
      </c>
      <c r="O51" s="141">
        <f>+O49*DATA!O76</f>
        <v>23279827.574587841</v>
      </c>
      <c r="P51" s="141">
        <f>+P49*DATA!P76</f>
        <v>16649321.400206311</v>
      </c>
      <c r="Q51" s="141">
        <f>+Q49*DATA!Q76</f>
        <v>17328505.757823419</v>
      </c>
      <c r="R51" s="141">
        <f>+R49*DATA!R76</f>
        <v>13914430.14138642</v>
      </c>
      <c r="S51" s="141">
        <f>+S49*DATA!S76</f>
        <v>22051628.434838474</v>
      </c>
      <c r="T51" s="141">
        <f>+T49*DATA!T76</f>
        <v>24776337.041816995</v>
      </c>
      <c r="U51" s="141">
        <f>+U49*DATA!U76</f>
        <v>26875168.534089614</v>
      </c>
      <c r="V51" s="141">
        <f>+V49*DATA!V76</f>
        <v>18473645.501412805</v>
      </c>
      <c r="W51" s="141">
        <f>+W49*DATA!W76</f>
        <v>20655536.389845401</v>
      </c>
      <c r="X51" s="141">
        <f>+X49*DATA!X76</f>
        <v>23005320.183521707</v>
      </c>
      <c r="Y51" s="141">
        <f>+Y49*DATA!Y76</f>
        <v>25074399.522545561</v>
      </c>
      <c r="Z51" s="141">
        <f>+Z49*DATA!Z76</f>
        <v>38854674.500192091</v>
      </c>
      <c r="AA51" s="141">
        <f>+AA49*DATA!AA76</f>
        <v>50289921.903346449</v>
      </c>
      <c r="AB51" s="141">
        <f>+AB49*DATA!AB76</f>
        <v>35966463.680945642</v>
      </c>
      <c r="AC51" s="141">
        <f>+AC49*DATA!AC76</f>
        <v>37433662.189744882</v>
      </c>
      <c r="AD51" s="141">
        <f>+AD49*DATA!AD76</f>
        <v>30058453.091969777</v>
      </c>
      <c r="AE51" s="141">
        <f>+AE49*DATA!AE76</f>
        <v>47636721.890508875</v>
      </c>
      <c r="AF51" s="141">
        <f>+AF49*DATA!AF76</f>
        <v>53522735.548269048</v>
      </c>
      <c r="AG51" s="141">
        <f>+AG49*DATA!AG76</f>
        <v>58056706.923121147</v>
      </c>
      <c r="AH51" s="141">
        <f>+AH49*DATA!AH76</f>
        <v>39907434.303778596</v>
      </c>
      <c r="AI51" s="141">
        <f>+AI49*DATA!AI76</f>
        <v>44620833.577434555</v>
      </c>
      <c r="AJ51" s="141">
        <f>+AJ49*DATA!AJ76</f>
        <v>49696921.151327305</v>
      </c>
      <c r="AK51" s="141">
        <f>+AK49*DATA!AK76</f>
        <v>54166620.853266746</v>
      </c>
      <c r="AL51" s="141">
        <f>+AL49*DATA!AL76</f>
        <v>83935267.129194021</v>
      </c>
      <c r="AM51" s="141">
        <f>+AM49*DATA!AM76</f>
        <v>40468489.716948695</v>
      </c>
      <c r="AN51" s="141">
        <f>+AN49*DATA!AN76</f>
        <v>28942348.894968223</v>
      </c>
      <c r="AO51" s="141">
        <f>+AO49*DATA!AO76</f>
        <v>30123009.065413114</v>
      </c>
      <c r="AP51" s="141">
        <f>+AP49*DATA!AP76</f>
        <v>24188150.504541148</v>
      </c>
      <c r="AQ51" s="141">
        <f>+AQ49*DATA!AQ76</f>
        <v>38333449.665725634</v>
      </c>
      <c r="AR51" s="141">
        <f>+AR49*DATA!AR76</f>
        <v>43069947.042688884</v>
      </c>
      <c r="AS51" s="141">
        <f>+AS49*DATA!AS76</f>
        <v>46718450.8982483</v>
      </c>
      <c r="AT51" s="141">
        <f>+AT49*DATA!AT76</f>
        <v>32113662.810138579</v>
      </c>
      <c r="AU51" s="141">
        <f>+AU49*DATA!AU76</f>
        <v>35906552.972195633</v>
      </c>
      <c r="AV51" s="141">
        <f>+AV49*DATA!AV76</f>
        <v>39991299.776559606</v>
      </c>
      <c r="AW51" s="141">
        <f>+AW49*DATA!AW76</f>
        <v>43588083.97466252</v>
      </c>
      <c r="AX51" s="141">
        <f>+AX49*DATA!AX76</f>
        <v>67543025.841945112</v>
      </c>
      <c r="AY51" s="141">
        <f>+AY49*DATA!AY76</f>
        <v>0</v>
      </c>
      <c r="AZ51" s="141">
        <f>+AZ49*DATA!AZ76</f>
        <v>0</v>
      </c>
      <c r="BA51" s="141">
        <f>+BA49*DATA!BA76</f>
        <v>0</v>
      </c>
      <c r="BB51" s="141">
        <f>+BB49*DATA!BB76</f>
        <v>0</v>
      </c>
      <c r="BC51" s="141">
        <f>+BC49*DATA!BC76</f>
        <v>0</v>
      </c>
      <c r="BD51" s="141">
        <f>+BD49*DATA!BD76</f>
        <v>0</v>
      </c>
      <c r="BE51" s="141">
        <f>+BE49*DATA!BE76</f>
        <v>0</v>
      </c>
      <c r="BF51" s="141">
        <f>+BF49*DATA!BF76</f>
        <v>0</v>
      </c>
      <c r="BG51" s="141">
        <f>+BG49*DATA!BG76</f>
        <v>0</v>
      </c>
      <c r="BH51" s="141">
        <f>+BH49*DATA!BH76</f>
        <v>0</v>
      </c>
      <c r="BI51" s="141">
        <f>+BI49*DATA!BI76</f>
        <v>0</v>
      </c>
      <c r="BJ51" s="141">
        <f>+BJ49*DATA!BJ76</f>
        <v>0</v>
      </c>
      <c r="BK51" s="141">
        <f>+BK49*DATA!BK76</f>
        <v>114959524.76256877</v>
      </c>
      <c r="BL51" s="141">
        <f>+BL49*DATA!BL76</f>
        <v>82217021.137918413</v>
      </c>
      <c r="BM51" s="141">
        <f>+BM49*DATA!BM76</f>
        <v>85570942.498704746</v>
      </c>
      <c r="BN51" s="141">
        <f>+BN49*DATA!BN76</f>
        <v>68711689.176850185</v>
      </c>
      <c r="BO51" s="141">
        <f>+BO49*DATA!BO76</f>
        <v>108894480.29576576</v>
      </c>
      <c r="BP51" s="141">
        <f>+BP49*DATA!BP76</f>
        <v>122349528.68781883</v>
      </c>
      <c r="BQ51" s="141">
        <f>+BQ49*DATA!BQ76</f>
        <v>132713895.4399057</v>
      </c>
      <c r="BR51" s="141">
        <f>+BR49*DATA!BR76</f>
        <v>91225826.336996973</v>
      </c>
      <c r="BS51" s="141">
        <f>+BS49*DATA!BS76</f>
        <v>102000353.71759467</v>
      </c>
      <c r="BT51" s="141">
        <f>+BT49*DATA!BT76</f>
        <v>113603963.20956047</v>
      </c>
      <c r="BU51" s="141">
        <f>+BU49*DATA!BU76</f>
        <v>123821409.05395661</v>
      </c>
      <c r="BV51" s="141">
        <f>+BV49*DATA!BV76</f>
        <v>191870618.50158331</v>
      </c>
      <c r="BW51" s="113">
        <f t="shared" si="0"/>
        <v>3301565139.3582435</v>
      </c>
    </row>
    <row r="52" spans="1:75" x14ac:dyDescent="0.3">
      <c r="A52" s="116" t="s">
        <v>234</v>
      </c>
      <c r="C52" s="142">
        <f>+C51*DATA!C77</f>
        <v>1121936.6240938902</v>
      </c>
      <c r="D52" s="142">
        <f>+D51*DATA!D77</f>
        <v>851124.3355195031</v>
      </c>
      <c r="E52" s="142">
        <f>+E51*DATA!E77</f>
        <v>812436.86572316184</v>
      </c>
      <c r="F52" s="142">
        <f>+F51*DATA!F77</f>
        <v>618999.51674145658</v>
      </c>
      <c r="G52" s="142">
        <f>+G51*DATA!G77</f>
        <v>1083249.154297549</v>
      </c>
      <c r="H52" s="142">
        <f>+H51*DATA!H77</f>
        <v>1160624.0938902313</v>
      </c>
      <c r="I52" s="142">
        <f>+I51*DATA!I77</f>
        <v>1237999.0334829132</v>
      </c>
      <c r="J52" s="142">
        <f>+J51*DATA!J77</f>
        <v>889811.80531584402</v>
      </c>
      <c r="K52" s="142">
        <f>+K51*DATA!K77</f>
        <v>928499.27511218516</v>
      </c>
      <c r="L52" s="142">
        <f>+L51*DATA!L77</f>
        <v>1083249.154297549</v>
      </c>
      <c r="M52" s="142">
        <f>+M51*DATA!M77</f>
        <v>1160624.0938902313</v>
      </c>
      <c r="N52" s="142">
        <f>+N51*DATA!N77</f>
        <v>1779623.610631688</v>
      </c>
      <c r="O52" s="142">
        <f>+O51*DATA!O77</f>
        <v>0</v>
      </c>
      <c r="P52" s="142">
        <f>+P51*DATA!P77</f>
        <v>0</v>
      </c>
      <c r="Q52" s="142">
        <f>+Q51*DATA!Q77</f>
        <v>0</v>
      </c>
      <c r="R52" s="142">
        <f>+R51*DATA!R77</f>
        <v>0</v>
      </c>
      <c r="S52" s="142">
        <f>+S51*DATA!S77</f>
        <v>0</v>
      </c>
      <c r="T52" s="142">
        <f>+T51*DATA!T77</f>
        <v>0</v>
      </c>
      <c r="U52" s="142">
        <f>+U51*DATA!U77</f>
        <v>0</v>
      </c>
      <c r="V52" s="142">
        <f>+V51*DATA!V77</f>
        <v>0</v>
      </c>
      <c r="W52" s="142">
        <f>+W51*DATA!W77</f>
        <v>0</v>
      </c>
      <c r="X52" s="142">
        <f>+X51*DATA!X77</f>
        <v>0</v>
      </c>
      <c r="Y52" s="142">
        <f>+Y51*DATA!Y77</f>
        <v>0</v>
      </c>
      <c r="Z52" s="142">
        <f>+Z51*DATA!Z77</f>
        <v>0</v>
      </c>
      <c r="AA52" s="142">
        <f>+AA51*DATA!AA77</f>
        <v>754348.82855019672</v>
      </c>
      <c r="AB52" s="142">
        <f>+AB51*DATA!AB77</f>
        <v>539496.95521418459</v>
      </c>
      <c r="AC52" s="142">
        <f>+AC51*DATA!AC77</f>
        <v>561504.93284617318</v>
      </c>
      <c r="AD52" s="142">
        <f>+AD51*DATA!AD77</f>
        <v>450876.79637954663</v>
      </c>
      <c r="AE52" s="142">
        <f>+AE51*DATA!AE77</f>
        <v>714550.82835763309</v>
      </c>
      <c r="AF52" s="142">
        <f>+AF51*DATA!AF77</f>
        <v>802841.03322403575</v>
      </c>
      <c r="AG52" s="142">
        <f>+AG51*DATA!AG77</f>
        <v>870850.60384681716</v>
      </c>
      <c r="AH52" s="142">
        <f>+AH51*DATA!AH77</f>
        <v>598611.51455667894</v>
      </c>
      <c r="AI52" s="142">
        <f>+AI51*DATA!AI77</f>
        <v>669312.50366151833</v>
      </c>
      <c r="AJ52" s="142">
        <f>+AJ51*DATA!AJ77</f>
        <v>745453.81726990954</v>
      </c>
      <c r="AK52" s="142">
        <f>+AK51*DATA!AK77</f>
        <v>812499.31279900111</v>
      </c>
      <c r="AL52" s="142">
        <f>+AL51*DATA!AL77</f>
        <v>1259029.0069379103</v>
      </c>
      <c r="AM52" s="142">
        <f>+AM51*DATA!AM77</f>
        <v>404684.89716948697</v>
      </c>
      <c r="AN52" s="142">
        <f>+AN51*DATA!AN77</f>
        <v>289423.48894968221</v>
      </c>
      <c r="AO52" s="142">
        <f>+AO51*DATA!AO77</f>
        <v>301230.09065413114</v>
      </c>
      <c r="AP52" s="142">
        <f>+AP51*DATA!AP77</f>
        <v>241881.50504541147</v>
      </c>
      <c r="AQ52" s="142">
        <f>+AQ51*DATA!AQ77</f>
        <v>383334.49665725633</v>
      </c>
      <c r="AR52" s="142">
        <f>+AR51*DATA!AR77</f>
        <v>430699.47042688885</v>
      </c>
      <c r="AS52" s="142">
        <f>+AS51*DATA!AS77</f>
        <v>467184.50898248301</v>
      </c>
      <c r="AT52" s="142">
        <f>+AT51*DATA!AT77</f>
        <v>321136.62810138578</v>
      </c>
      <c r="AU52" s="142">
        <f>+AU51*DATA!AU77</f>
        <v>359065.52972195635</v>
      </c>
      <c r="AV52" s="142">
        <f>+AV51*DATA!AV77</f>
        <v>399912.99776559608</v>
      </c>
      <c r="AW52" s="142">
        <f>+AW51*DATA!AW77</f>
        <v>435880.83974662522</v>
      </c>
      <c r="AX52" s="142">
        <f>+AX51*DATA!AX77</f>
        <v>675430.25841945119</v>
      </c>
      <c r="AY52" s="142">
        <f>+AY51*DATA!AY77</f>
        <v>0</v>
      </c>
      <c r="AZ52" s="142">
        <f>+AZ51*DATA!AZ77</f>
        <v>0</v>
      </c>
      <c r="BA52" s="142">
        <f>+BA51*DATA!BA77</f>
        <v>0</v>
      </c>
      <c r="BB52" s="142">
        <f>+BB51*DATA!BB77</f>
        <v>0</v>
      </c>
      <c r="BC52" s="142">
        <f>+BC51*DATA!BC77</f>
        <v>0</v>
      </c>
      <c r="BD52" s="142">
        <f>+BD51*DATA!BD77</f>
        <v>0</v>
      </c>
      <c r="BE52" s="142">
        <f>+BE51*DATA!BE77</f>
        <v>0</v>
      </c>
      <c r="BF52" s="142">
        <f>+BF51*DATA!BF77</f>
        <v>0</v>
      </c>
      <c r="BG52" s="142">
        <f>+BG51*DATA!BG77</f>
        <v>0</v>
      </c>
      <c r="BH52" s="142">
        <f>+BH51*DATA!BH77</f>
        <v>0</v>
      </c>
      <c r="BI52" s="142">
        <f>+BI51*DATA!BI77</f>
        <v>0</v>
      </c>
      <c r="BJ52" s="142">
        <f>+BJ51*DATA!BJ77</f>
        <v>0</v>
      </c>
      <c r="BK52" s="142">
        <f>+BK51*DATA!BK77</f>
        <v>4598380.9905027514</v>
      </c>
      <c r="BL52" s="142">
        <f>+BL51*DATA!BL77</f>
        <v>3288680.8455167366</v>
      </c>
      <c r="BM52" s="142">
        <f>+BM51*DATA!BM77</f>
        <v>3422837.6999481898</v>
      </c>
      <c r="BN52" s="142">
        <f>+BN51*DATA!BN77</f>
        <v>2748467.5670740074</v>
      </c>
      <c r="BO52" s="142">
        <f>+BO51*DATA!BO77</f>
        <v>4355779.21183063</v>
      </c>
      <c r="BP52" s="142">
        <f>+BP51*DATA!BP77</f>
        <v>4893981.1475127535</v>
      </c>
      <c r="BQ52" s="142">
        <f>+BQ51*DATA!BQ77</f>
        <v>5308555.8175962279</v>
      </c>
      <c r="BR52" s="142">
        <f>+BR51*DATA!BR77</f>
        <v>3649033.0534798792</v>
      </c>
      <c r="BS52" s="142">
        <f>+BS51*DATA!BS77</f>
        <v>4080014.148703787</v>
      </c>
      <c r="BT52" s="142">
        <f>+BT51*DATA!BT77</f>
        <v>4544158.5283824187</v>
      </c>
      <c r="BU52" s="142">
        <f>+BU51*DATA!BU77</f>
        <v>4952856.362158265</v>
      </c>
      <c r="BV52" s="142">
        <f>+BV51*DATA!BV77</f>
        <v>7674824.740063332</v>
      </c>
      <c r="BW52" s="113">
        <f t="shared" si="0"/>
        <v>79734988.521049142</v>
      </c>
    </row>
    <row r="53" spans="1:75" x14ac:dyDescent="0.3">
      <c r="A53" s="114" t="s">
        <v>235</v>
      </c>
      <c r="C53" s="141"/>
      <c r="D53" s="141">
        <f>+C49*DATA!C78</f>
        <v>44877464.963755608</v>
      </c>
      <c r="E53" s="141">
        <f>+D49*DATA!D78</f>
        <v>34044973.420780122</v>
      </c>
      <c r="F53" s="141">
        <f>+E49*DATA!E78</f>
        <v>32497474.628926475</v>
      </c>
      <c r="G53" s="141">
        <f>+F49*DATA!F78</f>
        <v>24759980.669658266</v>
      </c>
      <c r="H53" s="141">
        <f>+G49*DATA!G78</f>
        <v>43329966.171901971</v>
      </c>
      <c r="I53" s="141">
        <f>+H49*DATA!H78</f>
        <v>46424963.755609252</v>
      </c>
      <c r="J53" s="141">
        <f>+I49*DATA!I78</f>
        <v>49519961.339316532</v>
      </c>
      <c r="K53" s="141">
        <f>+J49*DATA!J78</f>
        <v>35592472.212633759</v>
      </c>
      <c r="L53" s="141">
        <f>+K49*DATA!K78</f>
        <v>37139971.00448741</v>
      </c>
      <c r="M53" s="141">
        <f>+L49*DATA!L78</f>
        <v>43329966.171901971</v>
      </c>
      <c r="N53" s="141">
        <f>+M49*DATA!M78</f>
        <v>46424963.755609252</v>
      </c>
      <c r="O53" s="141">
        <f>+N49*DATA!N78</f>
        <v>71184944.425267518</v>
      </c>
      <c r="P53" s="141">
        <f>+O49*DATA!O78</f>
        <v>0</v>
      </c>
      <c r="Q53" s="141">
        <f>+P49*DATA!P78</f>
        <v>0</v>
      </c>
      <c r="R53" s="141">
        <f>+Q49*DATA!Q78</f>
        <v>0</v>
      </c>
      <c r="S53" s="141">
        <f>+R49*DATA!R78</f>
        <v>0</v>
      </c>
      <c r="T53" s="141">
        <f>+S49*DATA!S78</f>
        <v>0</v>
      </c>
      <c r="U53" s="141">
        <f>+T49*DATA!T78</f>
        <v>0</v>
      </c>
      <c r="V53" s="141">
        <f>+U49*DATA!U78</f>
        <v>0</v>
      </c>
      <c r="W53" s="141">
        <f>+V49*DATA!V78</f>
        <v>0</v>
      </c>
      <c r="X53" s="141">
        <f>+W49*DATA!W78</f>
        <v>0</v>
      </c>
      <c r="Y53" s="141">
        <f>+X49*DATA!X78</f>
        <v>0</v>
      </c>
      <c r="Z53" s="141">
        <f>+Y49*DATA!Y78</f>
        <v>0</v>
      </c>
      <c r="AA53" s="141">
        <f>+Z49*DATA!Z78</f>
        <v>0</v>
      </c>
      <c r="AB53" s="141">
        <f>+AA49*DATA!AA78</f>
        <v>62862402.379183054</v>
      </c>
      <c r="AC53" s="141">
        <f>+AB49*DATA!AB78</f>
        <v>44958079.601182051</v>
      </c>
      <c r="AD53" s="141">
        <f>+AC49*DATA!AC78</f>
        <v>46792077.737181105</v>
      </c>
      <c r="AE53" s="141">
        <f>+AD49*DATA!AD78</f>
        <v>37573066.36496222</v>
      </c>
      <c r="AF53" s="141">
        <f>+AE49*DATA!AE78</f>
        <v>59545902.36313609</v>
      </c>
      <c r="AG53" s="141">
        <f>+AF49*DATA!AF78</f>
        <v>66903419.435336307</v>
      </c>
      <c r="AH53" s="141">
        <f>+AG49*DATA!AG78</f>
        <v>72570883.653901428</v>
      </c>
      <c r="AI53" s="141">
        <f>+AH49*DATA!AH78</f>
        <v>49884292.879723243</v>
      </c>
      <c r="AJ53" s="141">
        <f>+AI49*DATA!AI78</f>
        <v>55776041.97179319</v>
      </c>
      <c r="AK53" s="141">
        <f>+AJ49*DATA!AJ78</f>
        <v>62121151.439159125</v>
      </c>
      <c r="AL53" s="141">
        <f>+AK49*DATA!AK78</f>
        <v>67708276.066583425</v>
      </c>
      <c r="AM53" s="141">
        <f>+AL49*DATA!AL78</f>
        <v>104919083.91149253</v>
      </c>
      <c r="AN53" s="141">
        <f>+AM49*DATA!AM78</f>
        <v>53957986.289264932</v>
      </c>
      <c r="AO53" s="141">
        <f>+AN49*DATA!AN78</f>
        <v>38589798.5266243</v>
      </c>
      <c r="AP53" s="141">
        <f>+AO49*DATA!AO78</f>
        <v>40164012.087217487</v>
      </c>
      <c r="AQ53" s="141">
        <f>+AP49*DATA!AP78</f>
        <v>32250867.339388199</v>
      </c>
      <c r="AR53" s="141">
        <f>+AQ49*DATA!AQ78</f>
        <v>51111266.220967516</v>
      </c>
      <c r="AS53" s="141">
        <f>+AR49*DATA!AR78</f>
        <v>57426596.056918517</v>
      </c>
      <c r="AT53" s="141">
        <f>+AS49*DATA!AS78</f>
        <v>62291267.864331067</v>
      </c>
      <c r="AU53" s="141">
        <f>+AT49*DATA!AT78</f>
        <v>42818217.08018478</v>
      </c>
      <c r="AV53" s="141">
        <f>+AU49*DATA!AU78</f>
        <v>47875403.96292752</v>
      </c>
      <c r="AW53" s="141">
        <f>+AV49*DATA!AV78</f>
        <v>53321733.035412818</v>
      </c>
      <c r="AX53" s="141">
        <f>+AW49*DATA!AW78</f>
        <v>58117445.299550034</v>
      </c>
      <c r="AY53" s="141">
        <f>+AX49*DATA!AX78</f>
        <v>90057367.789260164</v>
      </c>
      <c r="AZ53" s="141">
        <f>+AY49*DATA!AY78</f>
        <v>0</v>
      </c>
      <c r="BA53" s="141">
        <f>+AZ49*DATA!AZ78</f>
        <v>0</v>
      </c>
      <c r="BB53" s="141">
        <f>+BA49*DATA!BA78</f>
        <v>0</v>
      </c>
      <c r="BC53" s="141">
        <f>+BB49*DATA!BB78</f>
        <v>0</v>
      </c>
      <c r="BD53" s="141">
        <f>+BC49*DATA!BC78</f>
        <v>0</v>
      </c>
      <c r="BE53" s="141">
        <f>+BD49*DATA!BD78</f>
        <v>0</v>
      </c>
      <c r="BF53" s="141">
        <f>+BE49*DATA!BE78</f>
        <v>0</v>
      </c>
      <c r="BG53" s="141">
        <f>+BF49*DATA!BF78</f>
        <v>0</v>
      </c>
      <c r="BH53" s="141">
        <f>+BG49*DATA!BG78</f>
        <v>0</v>
      </c>
      <c r="BI53" s="141">
        <f>+BH49*DATA!BH78</f>
        <v>0</v>
      </c>
      <c r="BJ53" s="141">
        <f>+BI49*DATA!BI78</f>
        <v>0</v>
      </c>
      <c r="BK53" s="141">
        <f>+BJ49*DATA!BJ78</f>
        <v>0</v>
      </c>
      <c r="BL53" s="141">
        <f>+BK49*DATA!BK78</f>
        <v>57479762.381284386</v>
      </c>
      <c r="BM53" s="141">
        <f>+BL49*DATA!BL78</f>
        <v>41108510.568959206</v>
      </c>
      <c r="BN53" s="141">
        <f>+BM49*DATA!BM78</f>
        <v>42785471.249352373</v>
      </c>
      <c r="BO53" s="141">
        <f>+BN49*DATA!BN78</f>
        <v>34355844.588425092</v>
      </c>
      <c r="BP53" s="141">
        <f>+BO49*DATA!BO78</f>
        <v>54447240.147882879</v>
      </c>
      <c r="BQ53" s="141">
        <f>+BP49*DATA!BP78</f>
        <v>61174764.343909413</v>
      </c>
      <c r="BR53" s="141">
        <f>+BQ49*DATA!BQ78</f>
        <v>66356947.719952852</v>
      </c>
      <c r="BS53" s="141">
        <f>+BR49*DATA!BR78</f>
        <v>45612913.168498486</v>
      </c>
      <c r="BT53" s="141">
        <f>+BS49*DATA!BS78</f>
        <v>51000176.858797334</v>
      </c>
      <c r="BU53" s="141">
        <f>+BT49*DATA!BT78</f>
        <v>56801981.604780234</v>
      </c>
      <c r="BV53" s="141">
        <f>+BU49*DATA!BU78</f>
        <v>61910704.526978306</v>
      </c>
      <c r="BW53" s="113">
        <f t="shared" si="0"/>
        <v>2441758059.0343509</v>
      </c>
    </row>
    <row r="54" spans="1:75" x14ac:dyDescent="0.3">
      <c r="A54" s="116" t="s">
        <v>234</v>
      </c>
      <c r="C54" s="142"/>
      <c r="D54" s="142">
        <f>+D53*DATA!C79</f>
        <v>0</v>
      </c>
      <c r="E54" s="142">
        <f>+E53*DATA!D79</f>
        <v>0</v>
      </c>
      <c r="F54" s="142">
        <f>+F53*DATA!E79</f>
        <v>0</v>
      </c>
      <c r="G54" s="142">
        <f>+G53*DATA!F79</f>
        <v>0</v>
      </c>
      <c r="H54" s="142">
        <f>+H53*DATA!G79</f>
        <v>0</v>
      </c>
      <c r="I54" s="142">
        <f>+I53*DATA!H79</f>
        <v>0</v>
      </c>
      <c r="J54" s="142">
        <f>+J53*DATA!I79</f>
        <v>0</v>
      </c>
      <c r="K54" s="142">
        <f>+K53*DATA!J79</f>
        <v>0</v>
      </c>
      <c r="L54" s="142">
        <f>+L53*DATA!K79</f>
        <v>0</v>
      </c>
      <c r="M54" s="142">
        <f>+M53*DATA!L79</f>
        <v>0</v>
      </c>
      <c r="N54" s="142">
        <f>+N53*DATA!M79</f>
        <v>0</v>
      </c>
      <c r="O54" s="142">
        <f>+O53*DATA!N79</f>
        <v>0</v>
      </c>
      <c r="P54" s="142">
        <f>+P53*DATA!O79</f>
        <v>0</v>
      </c>
      <c r="Q54" s="142">
        <f>+Q53*DATA!P79</f>
        <v>0</v>
      </c>
      <c r="R54" s="142">
        <f>+R53*DATA!Q79</f>
        <v>0</v>
      </c>
      <c r="S54" s="142">
        <f>+S53*DATA!R79</f>
        <v>0</v>
      </c>
      <c r="T54" s="142">
        <f>+T53*DATA!S79</f>
        <v>0</v>
      </c>
      <c r="U54" s="142">
        <f>+U53*DATA!T79</f>
        <v>0</v>
      </c>
      <c r="V54" s="142">
        <f>+V53*DATA!U79</f>
        <v>0</v>
      </c>
      <c r="W54" s="142">
        <f>+W53*DATA!V79</f>
        <v>0</v>
      </c>
      <c r="X54" s="142">
        <f>+X53*DATA!W79</f>
        <v>0</v>
      </c>
      <c r="Y54" s="142">
        <f>+Y53*DATA!X79</f>
        <v>0</v>
      </c>
      <c r="Z54" s="142">
        <f>+Z53*DATA!Y79</f>
        <v>0</v>
      </c>
      <c r="AA54" s="142">
        <f>+AA53*DATA!Z79</f>
        <v>0</v>
      </c>
      <c r="AB54" s="142">
        <f>+AB53*DATA!AA79</f>
        <v>942936.03568774578</v>
      </c>
      <c r="AC54" s="142">
        <f>+AC53*DATA!AB79</f>
        <v>674371.19401773077</v>
      </c>
      <c r="AD54" s="142">
        <f>+AD53*DATA!AC79</f>
        <v>701881.16605771659</v>
      </c>
      <c r="AE54" s="142">
        <f>+AE53*DATA!AD79</f>
        <v>563595.99547443329</v>
      </c>
      <c r="AF54" s="142">
        <f>+AF53*DATA!AE79</f>
        <v>893188.53544704127</v>
      </c>
      <c r="AG54" s="142">
        <f>+AG53*DATA!AF79</f>
        <v>1003551.2915300445</v>
      </c>
      <c r="AH54" s="142">
        <f>+AH53*DATA!AG79</f>
        <v>1088563.2548085214</v>
      </c>
      <c r="AI54" s="142">
        <f>+AI53*DATA!AH79</f>
        <v>748264.39319584868</v>
      </c>
      <c r="AJ54" s="142">
        <f>+AJ53*DATA!AI79</f>
        <v>836640.62957689783</v>
      </c>
      <c r="AK54" s="142">
        <f>+AK53*DATA!AJ79</f>
        <v>931817.27158738684</v>
      </c>
      <c r="AL54" s="142">
        <f>+AL53*DATA!AK79</f>
        <v>1015624.1409987514</v>
      </c>
      <c r="AM54" s="142">
        <f>+AM53*DATA!AL79</f>
        <v>1573786.2586723878</v>
      </c>
      <c r="AN54" s="142">
        <f>+AN53*DATA!AM79</f>
        <v>1618739.5886779479</v>
      </c>
      <c r="AO54" s="142">
        <f>+AO53*DATA!AN79</f>
        <v>1157693.9557987289</v>
      </c>
      <c r="AP54" s="142">
        <f>+AP53*DATA!AO79</f>
        <v>1204920.3626165246</v>
      </c>
      <c r="AQ54" s="142">
        <f>+AQ53*DATA!AP79</f>
        <v>967526.02018164599</v>
      </c>
      <c r="AR54" s="142">
        <f>+AR53*DATA!AQ79</f>
        <v>1533337.9866290255</v>
      </c>
      <c r="AS54" s="142">
        <f>+AS53*DATA!AR79</f>
        <v>1722797.8817075554</v>
      </c>
      <c r="AT54" s="142">
        <f>+AT53*DATA!AS79</f>
        <v>1868738.035929932</v>
      </c>
      <c r="AU54" s="142">
        <f>+AU53*DATA!AT79</f>
        <v>1284546.5124055434</v>
      </c>
      <c r="AV54" s="142">
        <f>+AV53*DATA!AU79</f>
        <v>1436262.1188878256</v>
      </c>
      <c r="AW54" s="142">
        <f>+AW53*DATA!AV79</f>
        <v>1599651.9910623846</v>
      </c>
      <c r="AX54" s="142">
        <f>+AX53*DATA!AW79</f>
        <v>1743523.3589865009</v>
      </c>
      <c r="AY54" s="142">
        <f>+AY53*DATA!AX79</f>
        <v>2701721.0336778047</v>
      </c>
      <c r="AZ54" s="142">
        <f>+AZ53*DATA!AY79</f>
        <v>0</v>
      </c>
      <c r="BA54" s="142">
        <f>+BA53*DATA!AZ79</f>
        <v>0</v>
      </c>
      <c r="BB54" s="142">
        <f>+BB53*DATA!BA79</f>
        <v>0</v>
      </c>
      <c r="BC54" s="142">
        <f>+BC53*DATA!BB79</f>
        <v>0</v>
      </c>
      <c r="BD54" s="142">
        <f>+BD53*DATA!BC79</f>
        <v>0</v>
      </c>
      <c r="BE54" s="142">
        <f>+BE53*DATA!BD79</f>
        <v>0</v>
      </c>
      <c r="BF54" s="142">
        <f>+BF53*DATA!BE79</f>
        <v>0</v>
      </c>
      <c r="BG54" s="142">
        <f>+BG53*DATA!BF79</f>
        <v>0</v>
      </c>
      <c r="BH54" s="142">
        <f>+BH53*DATA!BG79</f>
        <v>0</v>
      </c>
      <c r="BI54" s="142">
        <f>+BI53*DATA!BH79</f>
        <v>0</v>
      </c>
      <c r="BJ54" s="142">
        <f>+BJ53*DATA!BI79</f>
        <v>0</v>
      </c>
      <c r="BK54" s="142">
        <f>+BK53*DATA!BJ79</f>
        <v>0</v>
      </c>
      <c r="BL54" s="142">
        <f>+BL53*DATA!BK79</f>
        <v>1149595.2476256879</v>
      </c>
      <c r="BM54" s="142">
        <f>+BM53*DATA!BL79</f>
        <v>822170.21137918415</v>
      </c>
      <c r="BN54" s="142">
        <f>+BN53*DATA!BM79</f>
        <v>855709.42498704745</v>
      </c>
      <c r="BO54" s="142">
        <f>+BO53*DATA!BN79</f>
        <v>687116.89176850184</v>
      </c>
      <c r="BP54" s="142">
        <f>+BP53*DATA!BO79</f>
        <v>1088944.8029576575</v>
      </c>
      <c r="BQ54" s="142">
        <f>+BQ53*DATA!BP79</f>
        <v>1223495.2868781884</v>
      </c>
      <c r="BR54" s="142">
        <f>+BR53*DATA!BQ79</f>
        <v>1327138.954399057</v>
      </c>
      <c r="BS54" s="142">
        <f>+BS53*DATA!BR79</f>
        <v>912258.26336996979</v>
      </c>
      <c r="BT54" s="142">
        <f>+BT53*DATA!BS79</f>
        <v>1020003.5371759468</v>
      </c>
      <c r="BU54" s="142">
        <f>+BU53*DATA!BT79</f>
        <v>1136039.6320956047</v>
      </c>
      <c r="BV54" s="142">
        <f>+BV53*DATA!BU79</f>
        <v>1238214.0905395662</v>
      </c>
      <c r="BW54" s="113">
        <f t="shared" si="0"/>
        <v>41274365.356792346</v>
      </c>
    </row>
    <row r="55" spans="1:75" x14ac:dyDescent="0.3">
      <c r="A55" s="114" t="s">
        <v>236</v>
      </c>
      <c r="C55" s="141"/>
      <c r="D55" s="141"/>
      <c r="E55" s="141">
        <f>+C49*DATA!C80</f>
        <v>44877464.963755608</v>
      </c>
      <c r="F55" s="141">
        <f>+D49*DATA!D80</f>
        <v>34044973.420780122</v>
      </c>
      <c r="G55" s="141">
        <f>+E49*DATA!E80</f>
        <v>32497474.628926475</v>
      </c>
      <c r="H55" s="141">
        <f>+F49*DATA!F80</f>
        <v>24759980.669658266</v>
      </c>
      <c r="I55" s="141">
        <f>+G49*DATA!G80</f>
        <v>43329966.171901971</v>
      </c>
      <c r="J55" s="141">
        <f>+H49*DATA!H80</f>
        <v>46424963.755609252</v>
      </c>
      <c r="K55" s="141">
        <f>+I49*DATA!I80</f>
        <v>49519961.339316532</v>
      </c>
      <c r="L55" s="141">
        <f>+J49*DATA!J80</f>
        <v>35592472.212633759</v>
      </c>
      <c r="M55" s="141">
        <f>+K49*DATA!K80</f>
        <v>37139971.00448741</v>
      </c>
      <c r="N55" s="141">
        <f>+L49*DATA!L80</f>
        <v>43329966.171901971</v>
      </c>
      <c r="O55" s="141">
        <f>+M49*DATA!M80</f>
        <v>46424963.755609252</v>
      </c>
      <c r="P55" s="141">
        <f>+N49*DATA!N80</f>
        <v>71184944.425267518</v>
      </c>
      <c r="Q55" s="141">
        <f>+O49*DATA!O80</f>
        <v>174598706.80940878</v>
      </c>
      <c r="R55" s="141">
        <f>+P49*DATA!P80</f>
        <v>124869910.50154732</v>
      </c>
      <c r="S55" s="141">
        <f>+Q49*DATA!Q80</f>
        <v>129963793.18367562</v>
      </c>
      <c r="T55" s="141">
        <f>+R49*DATA!R80</f>
        <v>104358226.06039815</v>
      </c>
      <c r="U55" s="141">
        <f>+S49*DATA!S80</f>
        <v>165387213.26128852</v>
      </c>
      <c r="V55" s="141">
        <f>+T49*DATA!T80</f>
        <v>185822527.81362742</v>
      </c>
      <c r="W55" s="141">
        <f>+U49*DATA!U80</f>
        <v>201563764.0056721</v>
      </c>
      <c r="X55" s="141">
        <f>+V49*DATA!V80</f>
        <v>138552341.26059604</v>
      </c>
      <c r="Y55" s="141">
        <f>+W49*DATA!W80</f>
        <v>154916522.92384052</v>
      </c>
      <c r="Z55" s="141">
        <f>+X49*DATA!X80</f>
        <v>172539901.37641281</v>
      </c>
      <c r="AA55" s="141">
        <f>+Y49*DATA!Y80</f>
        <v>188057996.4190917</v>
      </c>
      <c r="AB55" s="141">
        <f>+Z49*DATA!Z80</f>
        <v>291410058.75144064</v>
      </c>
      <c r="AC55" s="141">
        <f>+AA49*DATA!AA80</f>
        <v>0</v>
      </c>
      <c r="AD55" s="141">
        <f>+AB49*DATA!AB80</f>
        <v>0</v>
      </c>
      <c r="AE55" s="141">
        <f>+AC49*DATA!AC80</f>
        <v>0</v>
      </c>
      <c r="AF55" s="141">
        <f>+AD49*DATA!AD80</f>
        <v>0</v>
      </c>
      <c r="AG55" s="141">
        <f>+AE49*DATA!AE80</f>
        <v>0</v>
      </c>
      <c r="AH55" s="141">
        <f>+AF49*DATA!AF80</f>
        <v>0</v>
      </c>
      <c r="AI55" s="141">
        <f>+AG49*DATA!AG80</f>
        <v>0</v>
      </c>
      <c r="AJ55" s="141">
        <f>+AH49*DATA!AH80</f>
        <v>0</v>
      </c>
      <c r="AK55" s="141">
        <f>+AI49*DATA!AI80</f>
        <v>0</v>
      </c>
      <c r="AL55" s="141">
        <f>+AJ49*DATA!AJ80</f>
        <v>0</v>
      </c>
      <c r="AM55" s="141">
        <f>+AK49*DATA!AK80</f>
        <v>0</v>
      </c>
      <c r="AN55" s="141">
        <f>+AL49*DATA!AL80</f>
        <v>0</v>
      </c>
      <c r="AO55" s="141">
        <f>+AM49*DATA!AM80</f>
        <v>94426476.00621362</v>
      </c>
      <c r="AP55" s="141">
        <f>+AN49*DATA!AN80</f>
        <v>67532147.421592519</v>
      </c>
      <c r="AQ55" s="141">
        <f>+AO49*DATA!AO80</f>
        <v>70287021.152630597</v>
      </c>
      <c r="AR55" s="141">
        <f>+AP49*DATA!AP80</f>
        <v>56439017.843929343</v>
      </c>
      <c r="AS55" s="141">
        <f>+AQ49*DATA!AQ80</f>
        <v>89444715.88669315</v>
      </c>
      <c r="AT55" s="141">
        <f>+AR49*DATA!AR80</f>
        <v>100496543.09960739</v>
      </c>
      <c r="AU55" s="141">
        <f>+AS49*DATA!AS80</f>
        <v>109009718.76257937</v>
      </c>
      <c r="AV55" s="141">
        <f>+AT49*DATA!AT80</f>
        <v>74931879.890323356</v>
      </c>
      <c r="AW55" s="141">
        <f>+AU49*DATA!AU80</f>
        <v>83781956.935123146</v>
      </c>
      <c r="AX55" s="141">
        <f>+AV49*DATA!AV80</f>
        <v>93313032.811972409</v>
      </c>
      <c r="AY55" s="141">
        <f>+AW49*DATA!AW80</f>
        <v>101705529.27421255</v>
      </c>
      <c r="AZ55" s="141">
        <f>+AX49*DATA!AX80</f>
        <v>157600393.63120526</v>
      </c>
      <c r="BA55" s="141">
        <f>+AY49*DATA!AY80</f>
        <v>0</v>
      </c>
      <c r="BB55" s="141">
        <f>+AZ49*DATA!AZ80</f>
        <v>0</v>
      </c>
      <c r="BC55" s="141">
        <f>+BA49*DATA!BA80</f>
        <v>0</v>
      </c>
      <c r="BD55" s="141">
        <f>+BB49*DATA!BB80</f>
        <v>0</v>
      </c>
      <c r="BE55" s="141">
        <f>+BC49*DATA!BC80</f>
        <v>0</v>
      </c>
      <c r="BF55" s="141">
        <f>+BD49*DATA!BD80</f>
        <v>0</v>
      </c>
      <c r="BG55" s="141">
        <f>+BE49*DATA!BE80</f>
        <v>0</v>
      </c>
      <c r="BH55" s="141">
        <f>+BF49*DATA!BF80</f>
        <v>0</v>
      </c>
      <c r="BI55" s="141">
        <f>+BG49*DATA!BG80</f>
        <v>0</v>
      </c>
      <c r="BJ55" s="141">
        <f>+BH49*DATA!BH80</f>
        <v>0</v>
      </c>
      <c r="BK55" s="141">
        <f>+BI49*DATA!BI80</f>
        <v>0</v>
      </c>
      <c r="BL55" s="141">
        <f>+BJ49*DATA!BJ80</f>
        <v>0</v>
      </c>
      <c r="BM55" s="141">
        <f>+BK49*DATA!BK80</f>
        <v>71849702.976605475</v>
      </c>
      <c r="BN55" s="141">
        <f>+BL49*DATA!BL80</f>
        <v>51385638.211199</v>
      </c>
      <c r="BO55" s="141">
        <f>+BM49*DATA!BM80</f>
        <v>53481839.061690465</v>
      </c>
      <c r="BP55" s="141">
        <f>+BN49*DATA!BN80</f>
        <v>42944805.735531367</v>
      </c>
      <c r="BQ55" s="141">
        <f>+BO49*DATA!BO80</f>
        <v>68059050.184853598</v>
      </c>
      <c r="BR55" s="141">
        <f>+BP49*DATA!BP80</f>
        <v>76468455.429886758</v>
      </c>
      <c r="BS55" s="141">
        <f>+BQ49*DATA!BQ80</f>
        <v>82946184.649941057</v>
      </c>
      <c r="BT55" s="141">
        <f>+BR49*DATA!BR80</f>
        <v>57016141.4606231</v>
      </c>
      <c r="BU55" s="141">
        <f>+BS49*DATA!BS80</f>
        <v>63750221.073496662</v>
      </c>
      <c r="BV55" s="141">
        <f>+BT49*DATA!BT80</f>
        <v>71002477.005975291</v>
      </c>
      <c r="BW55" s="113">
        <f t="shared" si="0"/>
        <v>4279041013.3927331</v>
      </c>
    </row>
    <row r="56" spans="1:75" x14ac:dyDescent="0.3">
      <c r="A56" s="116" t="s">
        <v>234</v>
      </c>
      <c r="C56" s="142"/>
      <c r="D56" s="142"/>
      <c r="E56" s="142">
        <f>+E55*DATA!C81</f>
        <v>0</v>
      </c>
      <c r="F56" s="142">
        <f>+F55*DATA!D81</f>
        <v>0</v>
      </c>
      <c r="G56" s="142">
        <f>+G55*DATA!E81</f>
        <v>0</v>
      </c>
      <c r="H56" s="142">
        <f>+H55*DATA!F81</f>
        <v>0</v>
      </c>
      <c r="I56" s="142">
        <f>+I55*DATA!G81</f>
        <v>0</v>
      </c>
      <c r="J56" s="142">
        <f>+J55*DATA!H81</f>
        <v>0</v>
      </c>
      <c r="K56" s="142">
        <f>+K55*DATA!I81</f>
        <v>0</v>
      </c>
      <c r="L56" s="142">
        <f>+L55*DATA!J81</f>
        <v>0</v>
      </c>
      <c r="M56" s="142">
        <f>+M55*DATA!K81</f>
        <v>0</v>
      </c>
      <c r="N56" s="142">
        <f>+N55*DATA!L81</f>
        <v>0</v>
      </c>
      <c r="O56" s="142">
        <f>+O55*DATA!M81</f>
        <v>0</v>
      </c>
      <c r="P56" s="142">
        <f>+P55*DATA!N81</f>
        <v>0</v>
      </c>
      <c r="Q56" s="142">
        <f>+Q55*DATA!O81</f>
        <v>6983948.2723763511</v>
      </c>
      <c r="R56" s="142">
        <f>+R55*DATA!P81</f>
        <v>4994796.4200618928</v>
      </c>
      <c r="S56" s="142">
        <f>+S55*DATA!Q81</f>
        <v>5198551.7273470247</v>
      </c>
      <c r="T56" s="142">
        <f>+T55*DATA!R81</f>
        <v>4174329.0424159258</v>
      </c>
      <c r="U56" s="142">
        <f>+U55*DATA!S81</f>
        <v>6615488.5304515408</v>
      </c>
      <c r="V56" s="142">
        <f>+V55*DATA!T81</f>
        <v>7432901.1125450972</v>
      </c>
      <c r="W56" s="142">
        <f>+W55*DATA!U81</f>
        <v>8062550.5602268837</v>
      </c>
      <c r="X56" s="142">
        <f>+X55*DATA!V81</f>
        <v>5542093.6504238416</v>
      </c>
      <c r="Y56" s="142">
        <f>+Y55*DATA!W81</f>
        <v>6196660.9169536214</v>
      </c>
      <c r="Z56" s="142">
        <f>+Z55*DATA!X81</f>
        <v>6901596.0550565124</v>
      </c>
      <c r="AA56" s="142">
        <f>+AA55*DATA!Y81</f>
        <v>7522319.8567636684</v>
      </c>
      <c r="AB56" s="142">
        <f>+AB55*DATA!Z81</f>
        <v>11656402.350057626</v>
      </c>
      <c r="AC56" s="142">
        <f>+AC55*DATA!AA81</f>
        <v>0</v>
      </c>
      <c r="AD56" s="142">
        <f>+AD55*DATA!AB81</f>
        <v>0</v>
      </c>
      <c r="AE56" s="142">
        <f>+AE55*DATA!AC81</f>
        <v>0</v>
      </c>
      <c r="AF56" s="142">
        <f>+AF55*DATA!AD81</f>
        <v>0</v>
      </c>
      <c r="AG56" s="142">
        <f>+AG55*DATA!AE81</f>
        <v>0</v>
      </c>
      <c r="AH56" s="142">
        <f>+AH55*DATA!AF81</f>
        <v>0</v>
      </c>
      <c r="AI56" s="142">
        <f>+AI55*DATA!AG81</f>
        <v>0</v>
      </c>
      <c r="AJ56" s="142">
        <f>+AJ55*DATA!AH81</f>
        <v>0</v>
      </c>
      <c r="AK56" s="142">
        <f>+AK55*DATA!AI81</f>
        <v>0</v>
      </c>
      <c r="AL56" s="142">
        <f>+AL55*DATA!AJ81</f>
        <v>0</v>
      </c>
      <c r="AM56" s="142">
        <f>+AM55*DATA!AK81</f>
        <v>0</v>
      </c>
      <c r="AN56" s="142">
        <f>+AN55*DATA!AL81</f>
        <v>0</v>
      </c>
      <c r="AO56" s="142">
        <f>+AO55*DATA!AM81</f>
        <v>944264.76006213622</v>
      </c>
      <c r="AP56" s="142">
        <f>+AP55*DATA!AN81</f>
        <v>675321.47421592521</v>
      </c>
      <c r="AQ56" s="142">
        <f>+AQ55*DATA!AO81</f>
        <v>702870.211526306</v>
      </c>
      <c r="AR56" s="142">
        <f>+AR55*DATA!AP81</f>
        <v>564390.17843929341</v>
      </c>
      <c r="AS56" s="142">
        <f>+AS55*DATA!AQ81</f>
        <v>894447.15886693157</v>
      </c>
      <c r="AT56" s="142">
        <f>+AT55*DATA!AR81</f>
        <v>1004965.430996074</v>
      </c>
      <c r="AU56" s="142">
        <f>+AU55*DATA!AS81</f>
        <v>1090097.1876257937</v>
      </c>
      <c r="AV56" s="142">
        <f>+AV55*DATA!AT81</f>
        <v>749318.7989032336</v>
      </c>
      <c r="AW56" s="142">
        <f>+AW55*DATA!AU81</f>
        <v>837819.56935123145</v>
      </c>
      <c r="AX56" s="142">
        <f>+AX55*DATA!AV81</f>
        <v>933130.32811972406</v>
      </c>
      <c r="AY56" s="142">
        <f>+AY55*DATA!AW81</f>
        <v>1017055.2927421256</v>
      </c>
      <c r="AZ56" s="142">
        <f>+AZ55*DATA!AX81</f>
        <v>1576003.9363120527</v>
      </c>
      <c r="BA56" s="142">
        <f>+BA55*DATA!AY81</f>
        <v>0</v>
      </c>
      <c r="BB56" s="142">
        <f>+BB55*DATA!AZ81</f>
        <v>0</v>
      </c>
      <c r="BC56" s="142">
        <f>+BC55*DATA!BA81</f>
        <v>0</v>
      </c>
      <c r="BD56" s="142">
        <f>+BD55*DATA!BB81</f>
        <v>0</v>
      </c>
      <c r="BE56" s="142">
        <f>+BE55*DATA!BC81</f>
        <v>0</v>
      </c>
      <c r="BF56" s="142">
        <f>+BF55*DATA!BD81</f>
        <v>0</v>
      </c>
      <c r="BG56" s="142">
        <f>+BG55*DATA!BE81</f>
        <v>0</v>
      </c>
      <c r="BH56" s="142">
        <f>+BH55*DATA!BF81</f>
        <v>0</v>
      </c>
      <c r="BI56" s="142">
        <f>+BI55*DATA!BG81</f>
        <v>0</v>
      </c>
      <c r="BJ56" s="142">
        <f>+BJ55*DATA!BH81</f>
        <v>0</v>
      </c>
      <c r="BK56" s="142">
        <f>+BK55*DATA!BI81</f>
        <v>0</v>
      </c>
      <c r="BL56" s="142">
        <f>+BL55*DATA!BJ81</f>
        <v>0</v>
      </c>
      <c r="BM56" s="142">
        <f>+BM55*DATA!BK81</f>
        <v>718497.02976605471</v>
      </c>
      <c r="BN56" s="142">
        <f>+BN55*DATA!BL81</f>
        <v>513856.38211199001</v>
      </c>
      <c r="BO56" s="142">
        <f>+BO55*DATA!BM81</f>
        <v>534818.39061690471</v>
      </c>
      <c r="BP56" s="142">
        <f>+BP55*DATA!BN81</f>
        <v>429448.05735531368</v>
      </c>
      <c r="BQ56" s="142">
        <f>+BQ55*DATA!BO81</f>
        <v>680590.50184853596</v>
      </c>
      <c r="BR56" s="142">
        <f>+BR55*DATA!BP81</f>
        <v>764684.55429886759</v>
      </c>
      <c r="BS56" s="142">
        <f>+BS55*DATA!BQ81</f>
        <v>829461.84649941057</v>
      </c>
      <c r="BT56" s="142">
        <f>+BT55*DATA!BR81</f>
        <v>570161.41460623103</v>
      </c>
      <c r="BU56" s="142">
        <f>+BU55*DATA!BS81</f>
        <v>637502.21073496668</v>
      </c>
      <c r="BV56" s="142">
        <f>+BV55*DATA!BT81</f>
        <v>710024.77005975298</v>
      </c>
      <c r="BW56" s="113">
        <f t="shared" si="0"/>
        <v>98660367.979738817</v>
      </c>
    </row>
    <row r="57" spans="1:75" x14ac:dyDescent="0.3">
      <c r="A57" s="114" t="s">
        <v>237</v>
      </c>
      <c r="C57" s="141"/>
      <c r="D57" s="141"/>
      <c r="E57" s="141"/>
      <c r="F57" s="141">
        <f>+C49*DATA!C82</f>
        <v>78535563.686572313</v>
      </c>
      <c r="G57" s="141">
        <f>+D49*DATA!D82</f>
        <v>59578703.486365207</v>
      </c>
      <c r="H57" s="141">
        <f>+E49*DATA!E82</f>
        <v>56870580.600621328</v>
      </c>
      <c r="I57" s="141">
        <f>+F49*DATA!F82</f>
        <v>43329966.171901964</v>
      </c>
      <c r="J57" s="141">
        <f>+G49*DATA!G82</f>
        <v>75827440.800828427</v>
      </c>
      <c r="K57" s="141">
        <f>+H49*DATA!H82</f>
        <v>81243686.572316185</v>
      </c>
      <c r="L57" s="141">
        <f>+I49*DATA!I82</f>
        <v>86659932.343803927</v>
      </c>
      <c r="M57" s="141">
        <f>+J49*DATA!J82</f>
        <v>62286826.37210907</v>
      </c>
      <c r="N57" s="141">
        <f>+K49*DATA!K82</f>
        <v>64994949.257852957</v>
      </c>
      <c r="O57" s="141">
        <f>+L49*DATA!L82</f>
        <v>75827440.800828427</v>
      </c>
      <c r="P57" s="141">
        <f>+M49*DATA!M82</f>
        <v>81243686.572316185</v>
      </c>
      <c r="Q57" s="141">
        <f>+N49*DATA!N82</f>
        <v>124573652.74421814</v>
      </c>
      <c r="R57" s="141">
        <f>+O49*DATA!O82</f>
        <v>34919741.361881755</v>
      </c>
      <c r="S57" s="141">
        <f>+P49*DATA!P82</f>
        <v>24973982.100309465</v>
      </c>
      <c r="T57" s="141">
        <f>+Q49*DATA!Q82</f>
        <v>25992758.636735123</v>
      </c>
      <c r="U57" s="141">
        <f>+R49*DATA!R82</f>
        <v>20871645.212079629</v>
      </c>
      <c r="V57" s="141">
        <f>+S49*DATA!S82</f>
        <v>33077442.652257703</v>
      </c>
      <c r="W57" s="141">
        <f>+T49*DATA!T82</f>
        <v>37164505.562725484</v>
      </c>
      <c r="X57" s="141">
        <f>+U49*DATA!U82</f>
        <v>40312752.801134415</v>
      </c>
      <c r="Y57" s="141">
        <f>+V49*DATA!V82</f>
        <v>27710468.25211921</v>
      </c>
      <c r="Z57" s="141">
        <f>+W49*DATA!W82</f>
        <v>30983304.584768102</v>
      </c>
      <c r="AA57" s="141">
        <f>+X49*DATA!X82</f>
        <v>34507980.275282554</v>
      </c>
      <c r="AB57" s="141">
        <f>+Y49*DATA!Y82</f>
        <v>37611599.283818342</v>
      </c>
      <c r="AC57" s="141">
        <f>+Z49*DATA!Z82</f>
        <v>58282011.750288129</v>
      </c>
      <c r="AD57" s="141">
        <f>+AA49*DATA!AA82</f>
        <v>138297285.23420274</v>
      </c>
      <c r="AE57" s="141">
        <f>+AB49*DATA!AB82</f>
        <v>98907775.122600526</v>
      </c>
      <c r="AF57" s="141">
        <f>+AC49*DATA!AC82</f>
        <v>102942571.02179843</v>
      </c>
      <c r="AG57" s="141">
        <f>+AD49*DATA!AD82</f>
        <v>82660746.002916887</v>
      </c>
      <c r="AH57" s="141">
        <f>+AE49*DATA!AE82</f>
        <v>131000985.1988994</v>
      </c>
      <c r="AI57" s="141">
        <f>+AF49*DATA!AF82</f>
        <v>147187522.75773987</v>
      </c>
      <c r="AJ57" s="141">
        <f>+AG49*DATA!AG82</f>
        <v>159655944.03858316</v>
      </c>
      <c r="AK57" s="141">
        <f>+AH49*DATA!AH82</f>
        <v>109745444.33539115</v>
      </c>
      <c r="AL57" s="141">
        <f>+AI49*DATA!AI82</f>
        <v>122707292.33794503</v>
      </c>
      <c r="AM57" s="141">
        <f>+AJ49*DATA!AJ82</f>
        <v>136666533.16615009</v>
      </c>
      <c r="AN57" s="141">
        <f>+AK49*DATA!AK82</f>
        <v>148958207.34648356</v>
      </c>
      <c r="AO57" s="141">
        <f>+AL49*DATA!AL82</f>
        <v>230821984.60528359</v>
      </c>
      <c r="AP57" s="141">
        <f>+AM49*DATA!AM82</f>
        <v>80936979.433897391</v>
      </c>
      <c r="AQ57" s="141">
        <f>+AN49*DATA!AN82</f>
        <v>57884697.789936446</v>
      </c>
      <c r="AR57" s="141">
        <f>+AO49*DATA!AO82</f>
        <v>60246018.130826227</v>
      </c>
      <c r="AS57" s="141">
        <f>+AP49*DATA!AP82</f>
        <v>48376301.009082295</v>
      </c>
      <c r="AT57" s="141">
        <f>+AQ49*DATA!AQ82</f>
        <v>76666899.331451267</v>
      </c>
      <c r="AU57" s="141">
        <f>+AR49*DATA!AR82</f>
        <v>86139894.085377768</v>
      </c>
      <c r="AV57" s="141">
        <f>+AS49*DATA!AS82</f>
        <v>93436901.7964966</v>
      </c>
      <c r="AW57" s="141">
        <f>+AT49*DATA!AT82</f>
        <v>64227325.620277159</v>
      </c>
      <c r="AX57" s="141">
        <f>+AU49*DATA!AU82</f>
        <v>71813105.944391266</v>
      </c>
      <c r="AY57" s="141">
        <f>+AV49*DATA!AV82</f>
        <v>79982599.553119212</v>
      </c>
      <c r="AZ57" s="141">
        <f>+AW49*DATA!AW82</f>
        <v>87176167.94932504</v>
      </c>
      <c r="BA57" s="141">
        <f>+AX49*DATA!AX82</f>
        <v>135086051.68389022</v>
      </c>
      <c r="BB57" s="141">
        <f>+AY49*DATA!AY82</f>
        <v>272410084.92987853</v>
      </c>
      <c r="BC57" s="141">
        <f>+AZ49*DATA!AZ82</f>
        <v>194822880.11471003</v>
      </c>
      <c r="BD57" s="141">
        <f>+BA49*DATA!BA82</f>
        <v>202770390.37649065</v>
      </c>
      <c r="BE57" s="141">
        <f>+BB49*DATA!BB82</f>
        <v>162820411.12295681</v>
      </c>
      <c r="BF57" s="141">
        <f>+BC49*DATA!BC82</f>
        <v>258038250.30619147</v>
      </c>
      <c r="BG57" s="141">
        <f>+BD49*DATA!BD82</f>
        <v>289921566.48016578</v>
      </c>
      <c r="BH57" s="141">
        <f>+BE49*DATA!BE82</f>
        <v>314481149.8031798</v>
      </c>
      <c r="BI57" s="141">
        <f>+BF49*DATA!BF82</f>
        <v>216170301.25677076</v>
      </c>
      <c r="BJ57" s="141">
        <f>+BG49*DATA!BG82</f>
        <v>241701808.32319182</v>
      </c>
      <c r="BK57" s="141">
        <f>+BH49*DATA!BH82</f>
        <v>269197922.74892539</v>
      </c>
      <c r="BL57" s="141">
        <f>+BI49*DATA!BI82</f>
        <v>293409359.7393527</v>
      </c>
      <c r="BM57" s="141">
        <f>+BJ49*DATA!BJ82</f>
        <v>454659947.39900953</v>
      </c>
      <c r="BN57" s="141">
        <f>+BK49*DATA!BK82</f>
        <v>43109821.785963282</v>
      </c>
      <c r="BO57" s="141">
        <f>+BL49*DATA!BL82</f>
        <v>30831382.926719397</v>
      </c>
      <c r="BP57" s="141">
        <f>+BM49*DATA!BM82</f>
        <v>32089103.437014278</v>
      </c>
      <c r="BQ57" s="141">
        <f>+BN49*DATA!BN82</f>
        <v>25766883.441318821</v>
      </c>
      <c r="BR57" s="141">
        <f>+BO49*DATA!BO82</f>
        <v>40835430.110912159</v>
      </c>
      <c r="BS57" s="141">
        <f>+BP49*DATA!BP82</f>
        <v>45881073.257932052</v>
      </c>
      <c r="BT57" s="141">
        <f>+BQ49*DATA!BQ82</f>
        <v>49767710.789964631</v>
      </c>
      <c r="BU57" s="141">
        <f>+BR49*DATA!BR82</f>
        <v>34209684.876373857</v>
      </c>
      <c r="BV57" s="141">
        <f>+BS49*DATA!BS82</f>
        <v>38250132.644097999</v>
      </c>
      <c r="BW57" s="113">
        <f t="shared" si="0"/>
        <v>7360051151.2503195</v>
      </c>
    </row>
    <row r="58" spans="1:75" x14ac:dyDescent="0.3">
      <c r="A58" s="116" t="s">
        <v>234</v>
      </c>
      <c r="C58" s="142"/>
      <c r="D58" s="142"/>
      <c r="E58" s="142"/>
      <c r="F58" s="142">
        <f>+F57*DATA!C83</f>
        <v>1570711.2737314464</v>
      </c>
      <c r="G58" s="142">
        <f>+G57*DATA!D83</f>
        <v>1191574.0697273042</v>
      </c>
      <c r="H58" s="142">
        <f>+H57*DATA!E83</f>
        <v>1137411.6120124266</v>
      </c>
      <c r="I58" s="142">
        <f>+I57*DATA!F83</f>
        <v>866599.32343803928</v>
      </c>
      <c r="J58" s="142">
        <f>+J57*DATA!G83</f>
        <v>1516548.8160165686</v>
      </c>
      <c r="K58" s="142">
        <f>+K57*DATA!H83</f>
        <v>1624873.7314463237</v>
      </c>
      <c r="L58" s="142">
        <f>+L57*DATA!I83</f>
        <v>1733198.6468760786</v>
      </c>
      <c r="M58" s="142">
        <f>+M57*DATA!J83</f>
        <v>1245736.5274421815</v>
      </c>
      <c r="N58" s="142">
        <f>+N57*DATA!K83</f>
        <v>1299898.9851570593</v>
      </c>
      <c r="O58" s="142">
        <f>+O57*DATA!L83</f>
        <v>1516548.8160165686</v>
      </c>
      <c r="P58" s="142">
        <f>+P57*DATA!M83</f>
        <v>1624873.7314463237</v>
      </c>
      <c r="Q58" s="142">
        <f>+Q57*DATA!N83</f>
        <v>2491473.054884363</v>
      </c>
      <c r="R58" s="142">
        <f>+R57*DATA!O83</f>
        <v>0</v>
      </c>
      <c r="S58" s="142">
        <f>+S57*DATA!P83</f>
        <v>0</v>
      </c>
      <c r="T58" s="142">
        <f>+T57*DATA!Q83</f>
        <v>0</v>
      </c>
      <c r="U58" s="142">
        <f>+U57*DATA!R83</f>
        <v>0</v>
      </c>
      <c r="V58" s="142">
        <f>+V57*DATA!S83</f>
        <v>0</v>
      </c>
      <c r="W58" s="142">
        <f>+W57*DATA!T83</f>
        <v>0</v>
      </c>
      <c r="X58" s="142">
        <f>+X57*DATA!U83</f>
        <v>0</v>
      </c>
      <c r="Y58" s="142">
        <f>+Y57*DATA!V83</f>
        <v>0</v>
      </c>
      <c r="Z58" s="142">
        <f>+Z57*DATA!W83</f>
        <v>0</v>
      </c>
      <c r="AA58" s="142">
        <f>+AA57*DATA!X83</f>
        <v>0</v>
      </c>
      <c r="AB58" s="142">
        <f>+AB57*DATA!Y83</f>
        <v>0</v>
      </c>
      <c r="AC58" s="142">
        <f>+AC57*DATA!Z83</f>
        <v>0</v>
      </c>
      <c r="AD58" s="142">
        <f>+AD57*DATA!AA83</f>
        <v>0</v>
      </c>
      <c r="AE58" s="142">
        <f>+AE57*DATA!AB83</f>
        <v>0</v>
      </c>
      <c r="AF58" s="142">
        <f>+AF57*DATA!AC83</f>
        <v>0</v>
      </c>
      <c r="AG58" s="142">
        <f>+AG57*DATA!AD83</f>
        <v>0</v>
      </c>
      <c r="AH58" s="142">
        <f>+AH57*DATA!AE83</f>
        <v>0</v>
      </c>
      <c r="AI58" s="142">
        <f>+AI57*DATA!AF83</f>
        <v>0</v>
      </c>
      <c r="AJ58" s="142">
        <f>+AJ57*DATA!AG83</f>
        <v>0</v>
      </c>
      <c r="AK58" s="142">
        <f>+AK57*DATA!AH83</f>
        <v>0</v>
      </c>
      <c r="AL58" s="142">
        <f>+AL57*DATA!AI83</f>
        <v>0</v>
      </c>
      <c r="AM58" s="142">
        <f>+AM57*DATA!AJ83</f>
        <v>0</v>
      </c>
      <c r="AN58" s="142">
        <f>+AN57*DATA!AK83</f>
        <v>0</v>
      </c>
      <c r="AO58" s="142">
        <f>+AO57*DATA!AL83</f>
        <v>0</v>
      </c>
      <c r="AP58" s="142">
        <f>+AP57*DATA!AM83</f>
        <v>0</v>
      </c>
      <c r="AQ58" s="142">
        <f>+AQ57*DATA!AN83</f>
        <v>0</v>
      </c>
      <c r="AR58" s="142">
        <f>+AR57*DATA!AO83</f>
        <v>0</v>
      </c>
      <c r="AS58" s="142">
        <f>+AS57*DATA!AP83</f>
        <v>0</v>
      </c>
      <c r="AT58" s="142">
        <f>+AT57*DATA!AQ83</f>
        <v>0</v>
      </c>
      <c r="AU58" s="142">
        <f>+AU57*DATA!AR83</f>
        <v>0</v>
      </c>
      <c r="AV58" s="142">
        <f>+AV57*DATA!AS83</f>
        <v>0</v>
      </c>
      <c r="AW58" s="142">
        <f>+AW57*DATA!AT83</f>
        <v>0</v>
      </c>
      <c r="AX58" s="142">
        <f>+AX57*DATA!AU83</f>
        <v>0</v>
      </c>
      <c r="AY58" s="142">
        <f>+AY57*DATA!AV83</f>
        <v>0</v>
      </c>
      <c r="AZ58" s="142">
        <f>+AZ57*DATA!AW83</f>
        <v>0</v>
      </c>
      <c r="BA58" s="142">
        <f>+BA57*DATA!AX83</f>
        <v>0</v>
      </c>
      <c r="BB58" s="142">
        <f>+BB57*DATA!AY83</f>
        <v>0</v>
      </c>
      <c r="BC58" s="142">
        <f>+BC57*DATA!AZ83</f>
        <v>0</v>
      </c>
      <c r="BD58" s="142">
        <f>+BD57*DATA!BA83</f>
        <v>0</v>
      </c>
      <c r="BE58" s="142">
        <f>+BE57*DATA!BB83</f>
        <v>0</v>
      </c>
      <c r="BF58" s="142">
        <f>+BF57*DATA!BC83</f>
        <v>0</v>
      </c>
      <c r="BG58" s="142">
        <f>+BG57*DATA!BD83</f>
        <v>0</v>
      </c>
      <c r="BH58" s="142">
        <f>+BH57*DATA!BE83</f>
        <v>0</v>
      </c>
      <c r="BI58" s="142">
        <f>+BI57*DATA!BF83</f>
        <v>0</v>
      </c>
      <c r="BJ58" s="142">
        <f>+BJ57*DATA!BG83</f>
        <v>0</v>
      </c>
      <c r="BK58" s="142">
        <f>+BK57*DATA!BH83</f>
        <v>0</v>
      </c>
      <c r="BL58" s="142">
        <f>+BL57*DATA!BI83</f>
        <v>0</v>
      </c>
      <c r="BM58" s="142">
        <f>+BM57*DATA!BJ83</f>
        <v>0</v>
      </c>
      <c r="BN58" s="142">
        <f>+BN57*DATA!BK83</f>
        <v>0</v>
      </c>
      <c r="BO58" s="142">
        <f>+BO57*DATA!BL83</f>
        <v>0</v>
      </c>
      <c r="BP58" s="142">
        <f>+BP57*DATA!BM83</f>
        <v>0</v>
      </c>
      <c r="BQ58" s="142">
        <f>+BQ57*DATA!BN83</f>
        <v>0</v>
      </c>
      <c r="BR58" s="142">
        <f>+BR57*DATA!BO83</f>
        <v>0</v>
      </c>
      <c r="BS58" s="142">
        <f>+BS57*DATA!BP83</f>
        <v>0</v>
      </c>
      <c r="BT58" s="142">
        <f>+BT57*DATA!BQ83</f>
        <v>0</v>
      </c>
      <c r="BU58" s="142">
        <f>+BU57*DATA!BR83</f>
        <v>0</v>
      </c>
      <c r="BV58" s="142">
        <f>+BV57*DATA!BS83</f>
        <v>0</v>
      </c>
      <c r="BW58" s="113">
        <f t="shared" si="0"/>
        <v>17819448.588194683</v>
      </c>
    </row>
    <row r="59" spans="1:75" ht="16.2" thickBot="1" x14ac:dyDescent="0.35"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62">
        <f t="shared" si="0"/>
        <v>0</v>
      </c>
    </row>
    <row r="60" spans="1:75" ht="16.2" thickBot="1" x14ac:dyDescent="0.35">
      <c r="A60" s="30" t="s">
        <v>238</v>
      </c>
      <c r="C60" s="143">
        <f>+C51+C53+C55+C57</f>
        <v>56096831.20469451</v>
      </c>
      <c r="D60" s="144">
        <f t="shared" ref="D60:BO60" si="77">+D51+D53+D55+D57</f>
        <v>87433681.73973076</v>
      </c>
      <c r="E60" s="144">
        <f t="shared" si="77"/>
        <v>119544281.67069381</v>
      </c>
      <c r="F60" s="144">
        <f t="shared" si="77"/>
        <v>176027987.57335174</v>
      </c>
      <c r="G60" s="144">
        <f t="shared" si="77"/>
        <v>170998616.49982741</v>
      </c>
      <c r="H60" s="144">
        <f t="shared" si="77"/>
        <v>182991732.13669312</v>
      </c>
      <c r="I60" s="144">
        <f t="shared" si="77"/>
        <v>194984847.77355886</v>
      </c>
      <c r="J60" s="144">
        <f t="shared" si="77"/>
        <v>216262956.16154641</v>
      </c>
      <c r="K60" s="144">
        <f t="shared" si="77"/>
        <v>212781083.87987572</v>
      </c>
      <c r="L60" s="144">
        <f t="shared" si="77"/>
        <v>213554833.27580255</v>
      </c>
      <c r="M60" s="144">
        <f t="shared" si="77"/>
        <v>200787968.24300998</v>
      </c>
      <c r="N60" s="144">
        <f t="shared" si="77"/>
        <v>243731059.71694857</v>
      </c>
      <c r="O60" s="145">
        <f t="shared" si="77"/>
        <v>216717176.55629304</v>
      </c>
      <c r="P60" s="144">
        <f t="shared" si="77"/>
        <v>169077952.39779001</v>
      </c>
      <c r="Q60" s="144">
        <f t="shared" si="77"/>
        <v>316500865.31145036</v>
      </c>
      <c r="R60" s="144">
        <f t="shared" si="77"/>
        <v>173704082.00481549</v>
      </c>
      <c r="S60" s="144">
        <f t="shared" si="77"/>
        <v>176989403.71882355</v>
      </c>
      <c r="T60" s="144">
        <f t="shared" si="77"/>
        <v>155127321.73895025</v>
      </c>
      <c r="U60" s="144">
        <f t="shared" si="77"/>
        <v>213134027.00745779</v>
      </c>
      <c r="V60" s="144">
        <f t="shared" si="77"/>
        <v>237373615.96729794</v>
      </c>
      <c r="W60" s="144">
        <f t="shared" si="77"/>
        <v>259383805.95824298</v>
      </c>
      <c r="X60" s="144">
        <f t="shared" si="77"/>
        <v>201870414.24525216</v>
      </c>
      <c r="Y60" s="144">
        <f t="shared" si="77"/>
        <v>207701390.69850531</v>
      </c>
      <c r="Z60" s="144">
        <f t="shared" si="77"/>
        <v>242377880.46137303</v>
      </c>
      <c r="AA60" s="146">
        <f t="shared" si="77"/>
        <v>272855898.59772068</v>
      </c>
      <c r="AB60" s="144">
        <f t="shared" si="77"/>
        <v>427850524.0953877</v>
      </c>
      <c r="AC60" s="144">
        <f t="shared" si="77"/>
        <v>140673753.54121506</v>
      </c>
      <c r="AD60" s="144">
        <f t="shared" si="77"/>
        <v>215147816.06335363</v>
      </c>
      <c r="AE60" s="144">
        <f t="shared" si="77"/>
        <v>184117563.37807161</v>
      </c>
      <c r="AF60" s="144">
        <f t="shared" si="77"/>
        <v>216011208.93320358</v>
      </c>
      <c r="AG60" s="144">
        <f t="shared" si="77"/>
        <v>207620872.36137432</v>
      </c>
      <c r="AH60" s="144">
        <f t="shared" si="77"/>
        <v>243479303.15657943</v>
      </c>
      <c r="AI60" s="144">
        <f t="shared" si="77"/>
        <v>241692649.21489766</v>
      </c>
      <c r="AJ60" s="144">
        <f t="shared" si="77"/>
        <v>265128907.16170365</v>
      </c>
      <c r="AK60" s="144">
        <f t="shared" si="77"/>
        <v>226033216.62781703</v>
      </c>
      <c r="AL60" s="144">
        <f t="shared" si="77"/>
        <v>274350835.53372246</v>
      </c>
      <c r="AM60" s="147">
        <f t="shared" si="77"/>
        <v>282054106.79459131</v>
      </c>
      <c r="AN60" s="144">
        <f t="shared" si="77"/>
        <v>231858542.53071672</v>
      </c>
      <c r="AO60" s="144">
        <f t="shared" si="77"/>
        <v>393961268.2035346</v>
      </c>
      <c r="AP60" s="144">
        <f t="shared" si="77"/>
        <v>212821289.44724855</v>
      </c>
      <c r="AQ60" s="144">
        <f t="shared" si="77"/>
        <v>198756035.94768089</v>
      </c>
      <c r="AR60" s="144">
        <f t="shared" si="77"/>
        <v>210866249.23841199</v>
      </c>
      <c r="AS60" s="144">
        <f t="shared" si="77"/>
        <v>241966063.85094225</v>
      </c>
      <c r="AT60" s="144">
        <f t="shared" si="77"/>
        <v>271568373.10552835</v>
      </c>
      <c r="AU60" s="144">
        <f t="shared" si="77"/>
        <v>273874382.90033752</v>
      </c>
      <c r="AV60" s="144">
        <f t="shared" si="77"/>
        <v>256235485.42630708</v>
      </c>
      <c r="AW60" s="144">
        <f t="shared" si="77"/>
        <v>244919099.56547564</v>
      </c>
      <c r="AX60" s="144">
        <f t="shared" si="77"/>
        <v>290786609.8978588</v>
      </c>
      <c r="AY60" s="148">
        <f t="shared" si="77"/>
        <v>271745496.61659193</v>
      </c>
      <c r="AZ60" s="144">
        <f t="shared" si="77"/>
        <v>244776561.58053029</v>
      </c>
      <c r="BA60" s="144">
        <f t="shared" si="77"/>
        <v>135086051.68389022</v>
      </c>
      <c r="BB60" s="144">
        <f t="shared" si="77"/>
        <v>272410084.92987853</v>
      </c>
      <c r="BC60" s="144">
        <f t="shared" si="77"/>
        <v>194822880.11471003</v>
      </c>
      <c r="BD60" s="144">
        <f t="shared" si="77"/>
        <v>202770390.37649065</v>
      </c>
      <c r="BE60" s="144">
        <f t="shared" si="77"/>
        <v>162820411.12295681</v>
      </c>
      <c r="BF60" s="144">
        <f t="shared" si="77"/>
        <v>258038250.30619147</v>
      </c>
      <c r="BG60" s="144">
        <f t="shared" si="77"/>
        <v>289921566.48016578</v>
      </c>
      <c r="BH60" s="144">
        <f t="shared" si="77"/>
        <v>314481149.8031798</v>
      </c>
      <c r="BI60" s="144">
        <f t="shared" si="77"/>
        <v>216170301.25677076</v>
      </c>
      <c r="BJ60" s="144">
        <f t="shared" si="77"/>
        <v>241701808.32319182</v>
      </c>
      <c r="BK60" s="149">
        <f t="shared" si="77"/>
        <v>384157447.51149416</v>
      </c>
      <c r="BL60" s="144">
        <f t="shared" si="77"/>
        <v>433106143.25855553</v>
      </c>
      <c r="BM60" s="144">
        <f t="shared" si="77"/>
        <v>653189103.44327903</v>
      </c>
      <c r="BN60" s="144">
        <f t="shared" si="77"/>
        <v>205992620.42336488</v>
      </c>
      <c r="BO60" s="144">
        <f t="shared" si="77"/>
        <v>227563546.8726007</v>
      </c>
      <c r="BP60" s="144">
        <f t="shared" ref="BP60:BV60" si="78">+BP51+BP53+BP55+BP57</f>
        <v>251830678.00824735</v>
      </c>
      <c r="BQ60" s="144">
        <f t="shared" si="78"/>
        <v>287714593.40998751</v>
      </c>
      <c r="BR60" s="144">
        <f t="shared" si="78"/>
        <v>274886659.59774876</v>
      </c>
      <c r="BS60" s="144">
        <f t="shared" si="78"/>
        <v>276440524.79396623</v>
      </c>
      <c r="BT60" s="144">
        <f t="shared" si="78"/>
        <v>271387992.31894553</v>
      </c>
      <c r="BU60" s="144">
        <f t="shared" si="78"/>
        <v>278583296.60860741</v>
      </c>
      <c r="BV60" s="144">
        <f t="shared" si="78"/>
        <v>363033932.67863488</v>
      </c>
      <c r="BW60" s="150">
        <f t="shared" si="0"/>
        <v>17382415363.035652</v>
      </c>
    </row>
    <row r="61" spans="1:75" ht="16.2" thickBot="1" x14ac:dyDescent="0.35">
      <c r="A61" s="30" t="s">
        <v>239</v>
      </c>
      <c r="C61" s="143">
        <f>+C52+C54+C56+C58</f>
        <v>1121936.6240938902</v>
      </c>
      <c r="D61" s="144">
        <f t="shared" ref="D61:BO61" si="79">+D52+D54+D56+D58</f>
        <v>851124.3355195031</v>
      </c>
      <c r="E61" s="144">
        <f t="shared" si="79"/>
        <v>812436.86572316184</v>
      </c>
      <c r="F61" s="144">
        <f t="shared" si="79"/>
        <v>2189710.7904729028</v>
      </c>
      <c r="G61" s="144">
        <f t="shared" si="79"/>
        <v>2274823.2240248532</v>
      </c>
      <c r="H61" s="144">
        <f t="shared" si="79"/>
        <v>2298035.7059026579</v>
      </c>
      <c r="I61" s="144">
        <f t="shared" si="79"/>
        <v>2104598.3569209524</v>
      </c>
      <c r="J61" s="144">
        <f t="shared" si="79"/>
        <v>2406360.6213324126</v>
      </c>
      <c r="K61" s="144">
        <f t="shared" si="79"/>
        <v>2553373.0065585086</v>
      </c>
      <c r="L61" s="144">
        <f t="shared" si="79"/>
        <v>2816447.8011736274</v>
      </c>
      <c r="M61" s="144">
        <f t="shared" si="79"/>
        <v>2406360.6213324126</v>
      </c>
      <c r="N61" s="144">
        <f t="shared" si="79"/>
        <v>3079522.5957887471</v>
      </c>
      <c r="O61" s="145">
        <f t="shared" si="79"/>
        <v>1516548.8160165686</v>
      </c>
      <c r="P61" s="144">
        <f t="shared" si="79"/>
        <v>1624873.7314463237</v>
      </c>
      <c r="Q61" s="144">
        <f t="shared" si="79"/>
        <v>9475421.327260714</v>
      </c>
      <c r="R61" s="144">
        <f t="shared" si="79"/>
        <v>4994796.4200618928</v>
      </c>
      <c r="S61" s="144">
        <f t="shared" si="79"/>
        <v>5198551.7273470247</v>
      </c>
      <c r="T61" s="144">
        <f t="shared" si="79"/>
        <v>4174329.0424159258</v>
      </c>
      <c r="U61" s="144">
        <f t="shared" si="79"/>
        <v>6615488.5304515408</v>
      </c>
      <c r="V61" s="144">
        <f t="shared" si="79"/>
        <v>7432901.1125450972</v>
      </c>
      <c r="W61" s="144">
        <f t="shared" si="79"/>
        <v>8062550.5602268837</v>
      </c>
      <c r="X61" s="144">
        <f t="shared" si="79"/>
        <v>5542093.6504238416</v>
      </c>
      <c r="Y61" s="144">
        <f t="shared" si="79"/>
        <v>6196660.9169536214</v>
      </c>
      <c r="Z61" s="144">
        <f t="shared" si="79"/>
        <v>6901596.0550565124</v>
      </c>
      <c r="AA61" s="146">
        <f t="shared" si="79"/>
        <v>8276668.6853138655</v>
      </c>
      <c r="AB61" s="144">
        <f t="shared" si="79"/>
        <v>13138835.340959556</v>
      </c>
      <c r="AC61" s="144">
        <f t="shared" si="79"/>
        <v>1235876.1268639038</v>
      </c>
      <c r="AD61" s="144">
        <f t="shared" si="79"/>
        <v>1152757.9624372632</v>
      </c>
      <c r="AE61" s="144">
        <f t="shared" si="79"/>
        <v>1278146.8238320663</v>
      </c>
      <c r="AF61" s="144">
        <f t="shared" si="79"/>
        <v>1696029.568671077</v>
      </c>
      <c r="AG61" s="144">
        <f t="shared" si="79"/>
        <v>1874401.8953768616</v>
      </c>
      <c r="AH61" s="144">
        <f t="shared" si="79"/>
        <v>1687174.7693652003</v>
      </c>
      <c r="AI61" s="144">
        <f t="shared" si="79"/>
        <v>1417576.8968573669</v>
      </c>
      <c r="AJ61" s="144">
        <f t="shared" si="79"/>
        <v>1582094.4468468074</v>
      </c>
      <c r="AK61" s="144">
        <f t="shared" si="79"/>
        <v>1744316.5843863878</v>
      </c>
      <c r="AL61" s="144">
        <f t="shared" si="79"/>
        <v>2274653.1479366617</v>
      </c>
      <c r="AM61" s="147">
        <f t="shared" si="79"/>
        <v>1978471.1558418749</v>
      </c>
      <c r="AN61" s="144">
        <f t="shared" si="79"/>
        <v>1908163.07762763</v>
      </c>
      <c r="AO61" s="144">
        <f t="shared" si="79"/>
        <v>2403188.8065149961</v>
      </c>
      <c r="AP61" s="144">
        <f t="shared" si="79"/>
        <v>2122123.3418778609</v>
      </c>
      <c r="AQ61" s="144">
        <f t="shared" si="79"/>
        <v>2053730.7283652085</v>
      </c>
      <c r="AR61" s="144">
        <f t="shared" si="79"/>
        <v>2528427.6354952077</v>
      </c>
      <c r="AS61" s="144">
        <f t="shared" si="79"/>
        <v>3084429.5495569701</v>
      </c>
      <c r="AT61" s="144">
        <f t="shared" si="79"/>
        <v>3194840.0950273918</v>
      </c>
      <c r="AU61" s="144">
        <f t="shared" si="79"/>
        <v>2733709.2297532936</v>
      </c>
      <c r="AV61" s="144">
        <f t="shared" si="79"/>
        <v>2585493.9155566553</v>
      </c>
      <c r="AW61" s="144">
        <f t="shared" si="79"/>
        <v>2873352.4001602409</v>
      </c>
      <c r="AX61" s="144">
        <f t="shared" si="79"/>
        <v>3352083.945525676</v>
      </c>
      <c r="AY61" s="148">
        <f t="shared" si="79"/>
        <v>3718776.3264199304</v>
      </c>
      <c r="AZ61" s="144">
        <f t="shared" si="79"/>
        <v>1576003.9363120527</v>
      </c>
      <c r="BA61" s="144">
        <f t="shared" si="79"/>
        <v>0</v>
      </c>
      <c r="BB61" s="144">
        <f t="shared" si="79"/>
        <v>0</v>
      </c>
      <c r="BC61" s="144">
        <f t="shared" si="79"/>
        <v>0</v>
      </c>
      <c r="BD61" s="144">
        <f t="shared" si="79"/>
        <v>0</v>
      </c>
      <c r="BE61" s="144">
        <f t="shared" si="79"/>
        <v>0</v>
      </c>
      <c r="BF61" s="144">
        <f t="shared" si="79"/>
        <v>0</v>
      </c>
      <c r="BG61" s="144">
        <f t="shared" si="79"/>
        <v>0</v>
      </c>
      <c r="BH61" s="144">
        <f t="shared" si="79"/>
        <v>0</v>
      </c>
      <c r="BI61" s="144">
        <f t="shared" si="79"/>
        <v>0</v>
      </c>
      <c r="BJ61" s="144">
        <f t="shared" si="79"/>
        <v>0</v>
      </c>
      <c r="BK61" s="149">
        <f t="shared" si="79"/>
        <v>4598380.9905027514</v>
      </c>
      <c r="BL61" s="144">
        <f t="shared" si="79"/>
        <v>4438276.0931424247</v>
      </c>
      <c r="BM61" s="144">
        <f t="shared" si="79"/>
        <v>4963504.941093429</v>
      </c>
      <c r="BN61" s="144">
        <f t="shared" si="79"/>
        <v>4118033.3741730447</v>
      </c>
      <c r="BO61" s="144">
        <f t="shared" si="79"/>
        <v>5577714.494216037</v>
      </c>
      <c r="BP61" s="144">
        <f t="shared" ref="BP61:BV61" si="80">+BP52+BP54+BP56+BP58</f>
        <v>6412374.0078257248</v>
      </c>
      <c r="BQ61" s="144">
        <f t="shared" si="80"/>
        <v>7212641.6063229516</v>
      </c>
      <c r="BR61" s="144">
        <f t="shared" si="80"/>
        <v>5740856.5621778034</v>
      </c>
      <c r="BS61" s="144">
        <f t="shared" si="80"/>
        <v>5821734.258573167</v>
      </c>
      <c r="BT61" s="144">
        <f t="shared" si="80"/>
        <v>6134323.4801645968</v>
      </c>
      <c r="BU61" s="144">
        <f t="shared" si="80"/>
        <v>6726398.2049888372</v>
      </c>
      <c r="BV61" s="144">
        <f t="shared" si="80"/>
        <v>9623063.6006626524</v>
      </c>
      <c r="BW61" s="150">
        <f t="shared" si="0"/>
        <v>237489170.44577497</v>
      </c>
    </row>
    <row r="62" spans="1:75" x14ac:dyDescent="0.3">
      <c r="BW62" s="62">
        <f t="shared" si="0"/>
        <v>0</v>
      </c>
    </row>
    <row r="63" spans="1:75" x14ac:dyDescent="0.3">
      <c r="A63" s="120" t="s">
        <v>35</v>
      </c>
      <c r="BW63" s="62">
        <f t="shared" si="0"/>
        <v>0</v>
      </c>
    </row>
    <row r="64" spans="1:75" s="106" customFormat="1" ht="16.2" thickBot="1" x14ac:dyDescent="0.35">
      <c r="A64" s="121"/>
      <c r="B64"/>
      <c r="BW64" s="107"/>
    </row>
    <row r="65" spans="1:75" ht="16.2" thickBot="1" x14ac:dyDescent="0.35">
      <c r="A65" s="108" t="s">
        <v>244</v>
      </c>
      <c r="BW65" s="62">
        <f t="shared" si="0"/>
        <v>0</v>
      </c>
    </row>
    <row r="66" spans="1:75" x14ac:dyDescent="0.3">
      <c r="A66" s="73" t="s">
        <v>242</v>
      </c>
      <c r="C66" s="122">
        <f>+C13*DATA!$E$54</f>
        <v>136140835.3469106</v>
      </c>
      <c r="D66" s="123">
        <f>+D13*DATA!$E$54</f>
        <v>103279254.4011046</v>
      </c>
      <c r="E66" s="123">
        <f>+E13*DATA!$E$54</f>
        <v>98584742.83741802</v>
      </c>
      <c r="F66" s="123">
        <f>+F13*DATA!$E$54</f>
        <v>75112185.018985152</v>
      </c>
      <c r="G66" s="123">
        <f>+G13*DATA!$E$54</f>
        <v>131446323.78322403</v>
      </c>
      <c r="H66" s="123">
        <f>+H13*DATA!$E$54</f>
        <v>140835346.91059718</v>
      </c>
      <c r="I66" s="123">
        <f>+I13*DATA!$E$54</f>
        <v>150224370.0379703</v>
      </c>
      <c r="J66" s="123">
        <f>+J13*DATA!$E$54</f>
        <v>107973765.96479116</v>
      </c>
      <c r="K66" s="123">
        <f>+K13*DATA!$E$54</f>
        <v>112668277.52847774</v>
      </c>
      <c r="L66" s="123">
        <f>+L13*DATA!$E$54</f>
        <v>131446323.78322403</v>
      </c>
      <c r="M66" s="123">
        <f>+M13*DATA!$E$54</f>
        <v>140835346.91059718</v>
      </c>
      <c r="N66" s="123">
        <f>+N13*DATA!$E$54</f>
        <v>215947531.92958233</v>
      </c>
      <c r="O66" s="123">
        <f>+O13*DATA!$E$54</f>
        <v>140493829.65955243</v>
      </c>
      <c r="P66" s="123">
        <f>+P13*DATA!$E$54</f>
        <v>100478704.88959752</v>
      </c>
      <c r="Q66" s="123">
        <f>+Q13*DATA!$E$54</f>
        <v>104577584.53725658</v>
      </c>
      <c r="R66" s="123">
        <f>+R13*DATA!$E$54</f>
        <v>83973627.890081003</v>
      </c>
      <c r="S66" s="123">
        <f>+S13*DATA!$E$54</f>
        <v>133081644.14507225</v>
      </c>
      <c r="T66" s="123">
        <f>+T13*DATA!$E$54</f>
        <v>149525268.80999994</v>
      </c>
      <c r="U66" s="123">
        <f>+U13*DATA!$E$54</f>
        <v>162191723.19909239</v>
      </c>
      <c r="V66" s="123">
        <f>+V13*DATA!$E$54</f>
        <v>111488506.34527946</v>
      </c>
      <c r="W66" s="123">
        <f>+W13*DATA!$E$54</f>
        <v>124656224.44082922</v>
      </c>
      <c r="X66" s="123">
        <f>+X13*DATA!$E$54</f>
        <v>138837176.72614187</v>
      </c>
      <c r="Y66" s="123">
        <f>+Y13*DATA!$E$54</f>
        <v>151324076.78060085</v>
      </c>
      <c r="Z66" s="123">
        <f>+Z13*DATA!$E$54</f>
        <v>234488077.85269818</v>
      </c>
      <c r="AA66" s="123">
        <f>+AA13*DATA!$E$54</f>
        <v>151020786.49653587</v>
      </c>
      <c r="AB66" s="123">
        <f>+AB13*DATA!$E$54</f>
        <v>108007398.4412782</v>
      </c>
      <c r="AC66" s="123">
        <f>+AC13*DATA!$E$54</f>
        <v>112413399.96920384</v>
      </c>
      <c r="AD66" s="123">
        <f>+AD13*DATA!$E$54</f>
        <v>90265624.900810137</v>
      </c>
      <c r="AE66" s="123">
        <f>+AE13*DATA!$E$54</f>
        <v>143053218.89041704</v>
      </c>
      <c r="AF66" s="123">
        <f>+AF13*DATA!$E$54</f>
        <v>160728935.58038753</v>
      </c>
      <c r="AG66" s="123">
        <f>+AG13*DATA!$E$54</f>
        <v>174344465.23459804</v>
      </c>
      <c r="AH66" s="123">
        <f>+AH13*DATA!$E$54</f>
        <v>119842145.05639218</v>
      </c>
      <c r="AI66" s="123">
        <f>+AI13*DATA!$E$54</f>
        <v>133996497.2295332</v>
      </c>
      <c r="AJ66" s="123">
        <f>+AJ13*DATA!$E$54</f>
        <v>149240003.45743933</v>
      </c>
      <c r="AK66" s="123">
        <f>+AK13*DATA!$E$54</f>
        <v>162662525.08488509</v>
      </c>
      <c r="AL66" s="123">
        <f>+AL13*DATA!$E$54</f>
        <v>252057859.24682885</v>
      </c>
      <c r="AM66" s="123">
        <f>+AM13*DATA!$E$54</f>
        <v>159922899.4939684</v>
      </c>
      <c r="AN66" s="123">
        <f>+AN13*DATA!$E$54</f>
        <v>114374032.3847786</v>
      </c>
      <c r="AO66" s="123">
        <f>+AO13*DATA!$E$54</f>
        <v>119039751.29584317</v>
      </c>
      <c r="AP66" s="123">
        <f>+AP13*DATA!$E$54</f>
        <v>95586447.360368103</v>
      </c>
      <c r="AQ66" s="123">
        <f>+AQ13*DATA!$E$54</f>
        <v>151485673.44685096</v>
      </c>
      <c r="AR66" s="123">
        <f>+AR13*DATA!$E$54</f>
        <v>170203307.81540754</v>
      </c>
      <c r="AS66" s="123">
        <f>+AS13*DATA!$E$54</f>
        <v>184621422.24164513</v>
      </c>
      <c r="AT66" s="123">
        <f>+AT13*DATA!$E$54</f>
        <v>126906393.24298984</v>
      </c>
      <c r="AU66" s="123">
        <f>+AU13*DATA!$E$54</f>
        <v>141895091.7691983</v>
      </c>
      <c r="AV66" s="123">
        <f>+AV13*DATA!$E$54</f>
        <v>158037145.92594194</v>
      </c>
      <c r="AW66" s="123">
        <f>+AW13*DATA!$E$54</f>
        <v>172250875.22095445</v>
      </c>
      <c r="AX66" s="123">
        <f>+AX13*DATA!$E$54</f>
        <v>266915731.44416168</v>
      </c>
      <c r="AY66" s="123">
        <f>+AY13*DATA!$E$54</f>
        <v>159677658.22384438</v>
      </c>
      <c r="AZ66" s="123">
        <f>+AZ13*DATA!$E$54</f>
        <v>114198640.16102581</v>
      </c>
      <c r="BA66" s="123">
        <f>+BA13*DATA!$E$54</f>
        <v>118857204.2066182</v>
      </c>
      <c r="BB66" s="123">
        <f>+BB13*DATA!$E$54</f>
        <v>95439865.839951247</v>
      </c>
      <c r="BC66" s="123">
        <f>+BC13*DATA!$E$54</f>
        <v>151253370.63668904</v>
      </c>
      <c r="BD66" s="123">
        <f>+BD13*DATA!$E$54</f>
        <v>169942301.57102332</v>
      </c>
      <c r="BE66" s="123">
        <f>+BE13*DATA!$E$54</f>
        <v>184338305.86352858</v>
      </c>
      <c r="BF66" s="123">
        <f>+BF13*DATA!$E$54</f>
        <v>126711782.68274957</v>
      </c>
      <c r="BG66" s="123">
        <f>+BG13*DATA!$E$54</f>
        <v>141677496.08627892</v>
      </c>
      <c r="BH66" s="123">
        <f>+BH13*DATA!$E$54</f>
        <v>157794796.45306292</v>
      </c>
      <c r="BI66" s="123">
        <f>+BI13*DATA!$E$54</f>
        <v>171986729.03830752</v>
      </c>
      <c r="BJ66" s="123">
        <f>+BJ13*DATA!$E$54</f>
        <v>266506416.99824706</v>
      </c>
      <c r="BK66" s="123">
        <f>+BK13*DATA!$E$54</f>
        <v>172301445.9870635</v>
      </c>
      <c r="BL66" s="123">
        <f>+BL13*DATA!$E$54</f>
        <v>123226950.1467602</v>
      </c>
      <c r="BM66" s="123">
        <f>+BM13*DATA!$E$54</f>
        <v>128253810.69949752</v>
      </c>
      <c r="BN66" s="123">
        <f>+BN13*DATA!$E$54</f>
        <v>102985145.64875628</v>
      </c>
      <c r="BO66" s="123">
        <f>+BO13*DATA!$E$54</f>
        <v>163211151.52243069</v>
      </c>
      <c r="BP66" s="123">
        <f>+BP13*DATA!$E$54</f>
        <v>183377590.9589611</v>
      </c>
      <c r="BQ66" s="123">
        <f>+BQ13*DATA!$E$54</f>
        <v>198911713.78882748</v>
      </c>
      <c r="BR66" s="123">
        <f>+BR13*DATA!$E$54</f>
        <v>136729356.02067888</v>
      </c>
      <c r="BS66" s="123">
        <f>+BS13*DATA!$E$54</f>
        <v>152878227.9939968</v>
      </c>
      <c r="BT66" s="123">
        <f>+BT13*DATA!$E$54</f>
        <v>170269729.0311158</v>
      </c>
      <c r="BU66" s="123">
        <f>+BU13*DATA!$E$54</f>
        <v>185583646.66360405</v>
      </c>
      <c r="BV66" s="123">
        <f>+BV13*DATA!$E$54</f>
        <v>287575867.05872798</v>
      </c>
      <c r="BW66" s="124">
        <f t="shared" si="0"/>
        <v>10662171584.241251</v>
      </c>
    </row>
    <row r="67" spans="1:75" x14ac:dyDescent="0.3">
      <c r="A67" s="110" t="s">
        <v>149</v>
      </c>
      <c r="C67" s="125">
        <f>+C66*'ANNUAL PARAMETERS '!$L$9</f>
        <v>25866758.715913013</v>
      </c>
      <c r="D67" s="109">
        <f>+D66*'ANNUAL PARAMETERS '!$L$9</f>
        <v>19623058.336209875</v>
      </c>
      <c r="E67" s="109">
        <f>+E66*'ANNUAL PARAMETERS '!$L$9</f>
        <v>18731101.139109425</v>
      </c>
      <c r="F67" s="109">
        <f>+F66*'ANNUAL PARAMETERS '!$L$9</f>
        <v>14271315.153607178</v>
      </c>
      <c r="G67" s="109">
        <f>+G66*'ANNUAL PARAMETERS '!$L$9</f>
        <v>24974801.518812567</v>
      </c>
      <c r="H67" s="109">
        <f>+H66*'ANNUAL PARAMETERS '!$L$9</f>
        <v>26758715.913013462</v>
      </c>
      <c r="I67" s="109">
        <f>+I66*'ANNUAL PARAMETERS '!$L$9</f>
        <v>28542630.307214357</v>
      </c>
      <c r="J67" s="109">
        <f>+J66*'ANNUAL PARAMETERS '!$L$9</f>
        <v>20515015.53331032</v>
      </c>
      <c r="K67" s="109">
        <f>+K66*'ANNUAL PARAMETERS '!$L$9</f>
        <v>21406972.730410773</v>
      </c>
      <c r="L67" s="109">
        <f>+L66*'ANNUAL PARAMETERS '!$L$9</f>
        <v>24974801.518812567</v>
      </c>
      <c r="M67" s="109">
        <f>+M66*'ANNUAL PARAMETERS '!$L$9</f>
        <v>26758715.913013462</v>
      </c>
      <c r="N67" s="109">
        <f>+N66*'ANNUAL PARAMETERS '!$L$9</f>
        <v>41030031.06662064</v>
      </c>
      <c r="O67" s="76">
        <f>+O66*'ANNUAL PARAMETERS '!$M$9</f>
        <v>26693827.63531496</v>
      </c>
      <c r="P67" s="109">
        <f>+P66*'ANNUAL PARAMETERS '!$M$9</f>
        <v>19090953.92902353</v>
      </c>
      <c r="Q67" s="109">
        <f>+Q66*'ANNUAL PARAMETERS '!$M$9</f>
        <v>19869741.062078752</v>
      </c>
      <c r="R67" s="109">
        <f>+R66*'ANNUAL PARAMETERS '!$M$9</f>
        <v>15954989.299115391</v>
      </c>
      <c r="S67" s="109">
        <f>+S66*'ANNUAL PARAMETERS '!$M$9</f>
        <v>25285512.387563728</v>
      </c>
      <c r="T67" s="109">
        <f>+T66*'ANNUAL PARAMETERS '!$M$9</f>
        <v>28409801.073899988</v>
      </c>
      <c r="U67" s="109">
        <f>+U66*'ANNUAL PARAMETERS '!$M$9</f>
        <v>30816427.407827552</v>
      </c>
      <c r="V67" s="109">
        <f>+V66*'ANNUAL PARAMETERS '!$M$9</f>
        <v>21182816.205603097</v>
      </c>
      <c r="W67" s="109">
        <f>+W66*'ANNUAL PARAMETERS '!$M$9</f>
        <v>23684682.643757552</v>
      </c>
      <c r="X67" s="109">
        <f>+X66*'ANNUAL PARAMETERS '!$M$9</f>
        <v>26379063.577966955</v>
      </c>
      <c r="Y67" s="109">
        <f>+Y66*'ANNUAL PARAMETERS '!$M$9</f>
        <v>28751574.588314161</v>
      </c>
      <c r="Z67" s="109">
        <f>+Z66*'ANNUAL PARAMETERS '!$M$9</f>
        <v>44552734.792012654</v>
      </c>
      <c r="AA67" s="77">
        <f>+AA66*'ANNUAL PARAMETERS '!$N$9</f>
        <v>28693949.434341814</v>
      </c>
      <c r="AB67" s="109">
        <f>+AB66*'ANNUAL PARAMETERS '!$N$9</f>
        <v>20521405.70384286</v>
      </c>
      <c r="AC67" s="109">
        <f>+AC66*'ANNUAL PARAMETERS '!$N$9</f>
        <v>21358545.994148731</v>
      </c>
      <c r="AD67" s="109">
        <f>+AD66*'ANNUAL PARAMETERS '!$N$9</f>
        <v>17150468.731153928</v>
      </c>
      <c r="AE67" s="109">
        <f>+AE66*'ANNUAL PARAMETERS '!$N$9</f>
        <v>27180111.589179236</v>
      </c>
      <c r="AF67" s="109">
        <f>+AF66*'ANNUAL PARAMETERS '!$N$9</f>
        <v>30538497.760273632</v>
      </c>
      <c r="AG67" s="109">
        <f>+AG66*'ANNUAL PARAMETERS '!$N$9</f>
        <v>33125448.394573629</v>
      </c>
      <c r="AH67" s="109">
        <f>+AH66*'ANNUAL PARAMETERS '!$N$9</f>
        <v>22770007.560714513</v>
      </c>
      <c r="AI67" s="109">
        <f>+AI66*'ANNUAL PARAMETERS '!$N$9</f>
        <v>25459334.473611306</v>
      </c>
      <c r="AJ67" s="109">
        <f>+AJ66*'ANNUAL PARAMETERS '!$N$9</f>
        <v>28355600.656913474</v>
      </c>
      <c r="AK67" s="109">
        <f>+AK66*'ANNUAL PARAMETERS '!$N$9</f>
        <v>30905879.766128168</v>
      </c>
      <c r="AL67" s="109">
        <f>+AL66*'ANNUAL PARAMETERS '!$N$9</f>
        <v>47890993.256897479</v>
      </c>
      <c r="AM67" s="78">
        <f>+AM66*'ANNUAL PARAMETERS '!$O$9</f>
        <v>31984579.898793682</v>
      </c>
      <c r="AN67" s="109">
        <f>+AN66*'ANNUAL PARAMETERS '!$O$9</f>
        <v>22874806.476955723</v>
      </c>
      <c r="AO67" s="109">
        <f>+AO66*'ANNUAL PARAMETERS '!$O$9</f>
        <v>23807950.259168636</v>
      </c>
      <c r="AP67" s="109">
        <f>+AP66*'ANNUAL PARAMETERS '!$O$9</f>
        <v>19117289.472073622</v>
      </c>
      <c r="AQ67" s="109">
        <f>+AQ66*'ANNUAL PARAMETERS '!$O$9</f>
        <v>30297134.689370193</v>
      </c>
      <c r="AR67" s="109">
        <f>+AR66*'ANNUAL PARAMETERS '!$O$9</f>
        <v>34040661.56308151</v>
      </c>
      <c r="AS67" s="109">
        <f>+AS66*'ANNUAL PARAMETERS '!$O$9</f>
        <v>36924284.448329024</v>
      </c>
      <c r="AT67" s="109">
        <f>+AT66*'ANNUAL PARAMETERS '!$O$9</f>
        <v>25381278.648597971</v>
      </c>
      <c r="AU67" s="109">
        <f>+AU66*'ANNUAL PARAMETERS '!$O$9</f>
        <v>28379018.353839662</v>
      </c>
      <c r="AV67" s="109">
        <f>+AV66*'ANNUAL PARAMETERS '!$O$9</f>
        <v>31607429.18518839</v>
      </c>
      <c r="AW67" s="109">
        <f>+AW66*'ANNUAL PARAMETERS '!$O$9</f>
        <v>34450175.044190891</v>
      </c>
      <c r="AX67" s="109">
        <f>+AX66*'ANNUAL PARAMETERS '!$O$9</f>
        <v>53383146.288832337</v>
      </c>
      <c r="AY67" s="79">
        <f>+AY66*'ANNUAL PARAMETERS '!$P$9</f>
        <v>33532308.227007318</v>
      </c>
      <c r="AZ67" s="109">
        <f>+AZ66*'ANNUAL PARAMETERS '!$P$9</f>
        <v>23981714.43381542</v>
      </c>
      <c r="BA67" s="109">
        <f>+BA66*'ANNUAL PARAMETERS '!$P$9</f>
        <v>24960012.883389823</v>
      </c>
      <c r="BB67" s="109">
        <f>+BB66*'ANNUAL PARAMETERS '!$P$9</f>
        <v>20042371.82638976</v>
      </c>
      <c r="BC67" s="109">
        <f>+BC66*'ANNUAL PARAMETERS '!$P$9</f>
        <v>31763207.833704695</v>
      </c>
      <c r="BD67" s="109">
        <f>+BD66*'ANNUAL PARAMETERS '!$P$9</f>
        <v>35687883.329914898</v>
      </c>
      <c r="BE67" s="109">
        <f>+BE66*'ANNUAL PARAMETERS '!$P$9</f>
        <v>38711044.231340997</v>
      </c>
      <c r="BF67" s="109">
        <f>+BF66*'ANNUAL PARAMETERS '!$P$9</f>
        <v>26609474.363377407</v>
      </c>
      <c r="BG67" s="109">
        <f>+BG66*'ANNUAL PARAMETERS '!$P$9</f>
        <v>29752274.178118572</v>
      </c>
      <c r="BH67" s="109">
        <f>+BH66*'ANNUAL PARAMETERS '!$P$9</f>
        <v>33136907.255143214</v>
      </c>
      <c r="BI67" s="109">
        <f>+BI66*'ANNUAL PARAMETERS '!$P$9</f>
        <v>36117213.098044574</v>
      </c>
      <c r="BJ67" s="109">
        <f>+BJ66*'ANNUAL PARAMETERS '!$P$9</f>
        <v>55966347.569631882</v>
      </c>
      <c r="BK67" s="80">
        <f>+BK66*'ANNUAL PARAMETERS '!$Q$9</f>
        <v>31014260.277671427</v>
      </c>
      <c r="BL67" s="109">
        <f>+BL66*'ANNUAL PARAMETERS '!$Q$9</f>
        <v>22180851.026416834</v>
      </c>
      <c r="BM67" s="109">
        <f>+BM66*'ANNUAL PARAMETERS '!$Q$9</f>
        <v>23085685.925909553</v>
      </c>
      <c r="BN67" s="109">
        <f>+BN66*'ANNUAL PARAMETERS '!$Q$9</f>
        <v>18537326.216776129</v>
      </c>
      <c r="BO67" s="109">
        <f>+BO66*'ANNUAL PARAMETERS '!$Q$9</f>
        <v>29378007.274037521</v>
      </c>
      <c r="BP67" s="109">
        <f>+BP66*'ANNUAL PARAMETERS '!$Q$9</f>
        <v>33007966.372612998</v>
      </c>
      <c r="BQ67" s="109">
        <f>+BQ66*'ANNUAL PARAMETERS '!$Q$9</f>
        <v>35804108.481988944</v>
      </c>
      <c r="BR67" s="109">
        <f>+BR66*'ANNUAL PARAMETERS '!$Q$9</f>
        <v>24611284.083722197</v>
      </c>
      <c r="BS67" s="109">
        <f>+BS66*'ANNUAL PARAMETERS '!$Q$9</f>
        <v>27518081.038919423</v>
      </c>
      <c r="BT67" s="109">
        <f>+BT66*'ANNUAL PARAMETERS '!$Q$9</f>
        <v>30648551.225600842</v>
      </c>
      <c r="BU67" s="109">
        <f>+BU66*'ANNUAL PARAMETERS '!$Q$9</f>
        <v>33405056.399448726</v>
      </c>
      <c r="BV67" s="109">
        <f>+BV66*'ANNUAL PARAMETERS '!$Q$9</f>
        <v>51763656.070571035</v>
      </c>
      <c r="BW67" s="126">
        <f t="shared" si="0"/>
        <v>2061539633.72228</v>
      </c>
    </row>
    <row r="68" spans="1:75" x14ac:dyDescent="0.3">
      <c r="A68" s="127" t="s">
        <v>231</v>
      </c>
      <c r="C68" s="125">
        <f>+C66*'ANNUAL PARAMETERS '!$L$11</f>
        <v>72154642.733862624</v>
      </c>
      <c r="D68" s="109">
        <f>+D66*'ANNUAL PARAMETERS '!$L$11</f>
        <v>54738004.832585439</v>
      </c>
      <c r="E68" s="109">
        <f>+E66*'ANNUAL PARAMETERS '!$L$11</f>
        <v>52249913.703831553</v>
      </c>
      <c r="F68" s="109">
        <f>+F66*'ANNUAL PARAMETERS '!$L$11</f>
        <v>39809458.060062133</v>
      </c>
      <c r="G68" s="109">
        <f>+G66*'ANNUAL PARAMETERS '!$L$11</f>
        <v>69666551.605108738</v>
      </c>
      <c r="H68" s="109">
        <f>+H66*'ANNUAL PARAMETERS '!$L$11</f>
        <v>74642733.862616509</v>
      </c>
      <c r="I68" s="109">
        <f>+I66*'ANNUAL PARAMETERS '!$L$11</f>
        <v>79618916.120124266</v>
      </c>
      <c r="J68" s="109">
        <f>+J66*'ANNUAL PARAMETERS '!$L$11</f>
        <v>57226095.961339317</v>
      </c>
      <c r="K68" s="109">
        <f>+K66*'ANNUAL PARAMETERS '!$L$11</f>
        <v>59714187.09009321</v>
      </c>
      <c r="L68" s="109">
        <f>+L66*'ANNUAL PARAMETERS '!$L$11</f>
        <v>69666551.605108738</v>
      </c>
      <c r="M68" s="109">
        <f>+M66*'ANNUAL PARAMETERS '!$L$11</f>
        <v>74642733.862616509</v>
      </c>
      <c r="N68" s="109">
        <f>+N66*'ANNUAL PARAMETERS '!$L$11</f>
        <v>114452191.92267863</v>
      </c>
      <c r="O68" s="76">
        <f>+O66*'ANNUAL PARAMETERS '!$M$11</f>
        <v>73056791.42296727</v>
      </c>
      <c r="P68" s="109">
        <f>+P66*'ANNUAL PARAMETERS '!$M$11</f>
        <v>52248926.542590715</v>
      </c>
      <c r="Q68" s="109">
        <f>+Q66*'ANNUAL PARAMETERS '!$M$11</f>
        <v>54380343.959373422</v>
      </c>
      <c r="R68" s="109">
        <f>+R66*'ANNUAL PARAMETERS '!$M$11</f>
        <v>43666286.502842121</v>
      </c>
      <c r="S68" s="109">
        <f>+S66*'ANNUAL PARAMETERS '!$M$11</f>
        <v>69202454.955437571</v>
      </c>
      <c r="T68" s="109">
        <f>+T66*'ANNUAL PARAMETERS '!$M$11</f>
        <v>77753139.781199977</v>
      </c>
      <c r="U68" s="109">
        <f>+U66*'ANNUAL PARAMETERS '!$M$11</f>
        <v>84339696.063528046</v>
      </c>
      <c r="V68" s="109">
        <f>+V66*'ANNUAL PARAMETERS '!$M$11</f>
        <v>57974023.299545318</v>
      </c>
      <c r="W68" s="109">
        <f>+W66*'ANNUAL PARAMETERS '!$M$11</f>
        <v>64821236.709231198</v>
      </c>
      <c r="X68" s="109">
        <f>+X66*'ANNUAL PARAMETERS '!$M$11</f>
        <v>72195331.897593781</v>
      </c>
      <c r="Y68" s="109">
        <f>+Y66*'ANNUAL PARAMETERS '!$M$11</f>
        <v>78688519.92591244</v>
      </c>
      <c r="Z68" s="109">
        <f>+Z66*'ANNUAL PARAMETERS '!$M$11</f>
        <v>121933800.48340306</v>
      </c>
      <c r="AA68" s="77">
        <f>+AA66*'ANNUAL PARAMETERS '!$N$11</f>
        <v>78530808.978198647</v>
      </c>
      <c r="AB68" s="109">
        <f>+AB66*'ANNUAL PARAMETERS '!$N$11</f>
        <v>56163847.189464666</v>
      </c>
      <c r="AC68" s="109">
        <f>+AC66*'ANNUAL PARAMETERS '!$N$11</f>
        <v>58454967.983985998</v>
      </c>
      <c r="AD68" s="109">
        <f>+AD66*'ANNUAL PARAMETERS '!$N$11</f>
        <v>46938124.94842127</v>
      </c>
      <c r="AE68" s="109">
        <f>+AE66*'ANNUAL PARAMETERS '!$N$11</f>
        <v>74387673.823016867</v>
      </c>
      <c r="AF68" s="109">
        <f>+AF66*'ANNUAL PARAMETERS '!$N$11</f>
        <v>83579046.501801521</v>
      </c>
      <c r="AG68" s="109">
        <f>+AG66*'ANNUAL PARAMETERS '!$N$11</f>
        <v>90659121.921990991</v>
      </c>
      <c r="AH68" s="109">
        <f>+AH66*'ANNUAL PARAMETERS '!$N$11</f>
        <v>62317915.429323934</v>
      </c>
      <c r="AI68" s="109">
        <f>+AI66*'ANNUAL PARAMETERS '!$N$11</f>
        <v>69678178.559357271</v>
      </c>
      <c r="AJ68" s="109">
        <f>+AJ66*'ANNUAL PARAMETERS '!$N$11</f>
        <v>77604801.79786846</v>
      </c>
      <c r="AK68" s="109">
        <f>+AK66*'ANNUAL PARAMETERS '!$N$11</f>
        <v>84584513.044140249</v>
      </c>
      <c r="AL68" s="109">
        <f>+AL66*'ANNUAL PARAMETERS '!$N$11</f>
        <v>131070086.80835101</v>
      </c>
      <c r="AM68" s="78">
        <f>+AM66*'ANNUAL PARAMETERS '!$O$11</f>
        <v>87957594.721682623</v>
      </c>
      <c r="AN68" s="109">
        <f>+AN66*'ANNUAL PARAMETERS '!$O$11</f>
        <v>62905717.811628237</v>
      </c>
      <c r="AO68" s="109">
        <f>+AO66*'ANNUAL PARAMETERS '!$O$11</f>
        <v>65471863.212713748</v>
      </c>
      <c r="AP68" s="109">
        <f>+AP66*'ANNUAL PARAMETERS '!$O$11</f>
        <v>52572546.048202462</v>
      </c>
      <c r="AQ68" s="109">
        <f>+AQ66*'ANNUAL PARAMETERS '!$O$11</f>
        <v>83317120.395768031</v>
      </c>
      <c r="AR68" s="109">
        <f>+AR66*'ANNUAL PARAMETERS '!$O$11</f>
        <v>93611819.298474163</v>
      </c>
      <c r="AS68" s="109">
        <f>+AS66*'ANNUAL PARAMETERS '!$O$11</f>
        <v>101541782.23290482</v>
      </c>
      <c r="AT68" s="109">
        <f>+AT66*'ANNUAL PARAMETERS '!$O$11</f>
        <v>69798516.283644423</v>
      </c>
      <c r="AU68" s="109">
        <f>+AU66*'ANNUAL PARAMETERS '!$O$11</f>
        <v>78042300.473059073</v>
      </c>
      <c r="AV68" s="109">
        <f>+AV66*'ANNUAL PARAMETERS '!$O$11</f>
        <v>86920430.259268075</v>
      </c>
      <c r="AW68" s="109">
        <f>+AW66*'ANNUAL PARAMETERS '!$O$11</f>
        <v>94737981.37152496</v>
      </c>
      <c r="AX68" s="109">
        <f>+AX66*'ANNUAL PARAMETERS '!$O$11</f>
        <v>146803652.29428893</v>
      </c>
      <c r="AY68" s="79">
        <f>+AY66*'ANNUAL PARAMETERS '!$P$11</f>
        <v>86225935.440875977</v>
      </c>
      <c r="AZ68" s="109">
        <f>+AZ66*'ANNUAL PARAMETERS '!$P$11</f>
        <v>61667265.686953939</v>
      </c>
      <c r="BA68" s="109">
        <f>+BA66*'ANNUAL PARAMETERS '!$P$11</f>
        <v>64182890.271573834</v>
      </c>
      <c r="BB68" s="109">
        <f>+BB66*'ANNUAL PARAMETERS '!$P$11</f>
        <v>51537527.553573675</v>
      </c>
      <c r="BC68" s="109">
        <f>+BC66*'ANNUAL PARAMETERS '!$P$11</f>
        <v>81676820.14381209</v>
      </c>
      <c r="BD68" s="109">
        <f>+BD66*'ANNUAL PARAMETERS '!$P$11</f>
        <v>91768842.848352596</v>
      </c>
      <c r="BE68" s="109">
        <f>+BE66*'ANNUAL PARAMETERS '!$P$11</f>
        <v>99542685.166305438</v>
      </c>
      <c r="BF68" s="109">
        <f>+BF66*'ANNUAL PARAMETERS '!$P$11</f>
        <v>68424362.64868477</v>
      </c>
      <c r="BG68" s="109">
        <f>+BG66*'ANNUAL PARAMETERS '!$P$11</f>
        <v>76505847.886590615</v>
      </c>
      <c r="BH68" s="109">
        <f>+BH66*'ANNUAL PARAMETERS '!$P$11</f>
        <v>85209190.084653988</v>
      </c>
      <c r="BI68" s="109">
        <f>+BI66*'ANNUAL PARAMETERS '!$P$11</f>
        <v>92872833.680686072</v>
      </c>
      <c r="BJ68" s="109">
        <f>+BJ66*'ANNUAL PARAMETERS '!$P$11</f>
        <v>143913465.17905343</v>
      </c>
      <c r="BK68" s="80">
        <f>+BK66*'ANNUAL PARAMETERS '!$Q$11</f>
        <v>93042780.833014295</v>
      </c>
      <c r="BL68" s="109">
        <f>+BL66*'ANNUAL PARAMETERS '!$Q$11</f>
        <v>66542553.079250507</v>
      </c>
      <c r="BM68" s="109">
        <f>+BM66*'ANNUAL PARAMETERS '!$Q$11</f>
        <v>69257057.777728662</v>
      </c>
      <c r="BN68" s="109">
        <f>+BN66*'ANNUAL PARAMETERS '!$Q$11</f>
        <v>55611978.650328398</v>
      </c>
      <c r="BO68" s="109">
        <f>+BO66*'ANNUAL PARAMETERS '!$Q$11</f>
        <v>88134021.822112575</v>
      </c>
      <c r="BP68" s="109">
        <f>+BP66*'ANNUAL PARAMETERS '!$Q$11</f>
        <v>99023899.117838994</v>
      </c>
      <c r="BQ68" s="109">
        <f>+BQ66*'ANNUAL PARAMETERS '!$Q$11</f>
        <v>107412325.44596684</v>
      </c>
      <c r="BR68" s="109">
        <f>+BR66*'ANNUAL PARAMETERS '!$Q$11</f>
        <v>73833852.251166597</v>
      </c>
      <c r="BS68" s="109">
        <f>+BS66*'ANNUAL PARAMETERS '!$Q$11</f>
        <v>82554243.116758272</v>
      </c>
      <c r="BT68" s="109">
        <f>+BT66*'ANNUAL PARAMETERS '!$Q$11</f>
        <v>91945653.676802531</v>
      </c>
      <c r="BU68" s="109">
        <f>+BU66*'ANNUAL PARAMETERS '!$Q$11</f>
        <v>100215169.1983462</v>
      </c>
      <c r="BV68" s="109">
        <f>+BV66*'ANNUAL PARAMETERS '!$Q$11</f>
        <v>155290968.21171311</v>
      </c>
      <c r="BW68" s="126">
        <f t="shared" si="0"/>
        <v>5692885114.0648775</v>
      </c>
    </row>
    <row r="69" spans="1:75" ht="16.2" thickBot="1" x14ac:dyDescent="0.35">
      <c r="A69" s="128" t="s">
        <v>200</v>
      </c>
      <c r="C69" s="129">
        <f>+C66*'ANNUAL PARAMETERS '!$L$10</f>
        <v>2477763.203313773</v>
      </c>
      <c r="D69" s="111">
        <f>+D66*'ANNUAL PARAMETERS '!$L$10</f>
        <v>1879682.4301001038</v>
      </c>
      <c r="E69" s="111">
        <f>+E66*'ANNUAL PARAMETERS '!$L$10</f>
        <v>1794242.319641008</v>
      </c>
      <c r="F69" s="111">
        <f>+F66*'ANNUAL PARAMETERS '!$L$10</f>
        <v>1367041.7673455297</v>
      </c>
      <c r="G69" s="111">
        <f>+G66*'ANNUAL PARAMETERS '!$L$10</f>
        <v>2392323.0928546777</v>
      </c>
      <c r="H69" s="111">
        <f>+H66*'ANNUAL PARAMETERS '!$L$10</f>
        <v>2563203.3137728688</v>
      </c>
      <c r="I69" s="111">
        <f>+I66*'ANNUAL PARAMETERS '!$L$10</f>
        <v>2734083.5346910595</v>
      </c>
      <c r="J69" s="111">
        <f>+J66*'ANNUAL PARAMETERS '!$L$10</f>
        <v>1965122.5405591992</v>
      </c>
      <c r="K69" s="111">
        <f>+K66*'ANNUAL PARAMETERS '!$L$10</f>
        <v>2050562.651018295</v>
      </c>
      <c r="L69" s="111">
        <f>+L66*'ANNUAL PARAMETERS '!$L$10</f>
        <v>2392323.0928546777</v>
      </c>
      <c r="M69" s="111">
        <f>+M66*'ANNUAL PARAMETERS '!$L$10</f>
        <v>2563203.3137728688</v>
      </c>
      <c r="N69" s="111">
        <f>+N66*'ANNUAL PARAMETERS '!$L$10</f>
        <v>3930245.0811183983</v>
      </c>
      <c r="O69" s="84">
        <f>+O66*'ANNUAL PARAMETERS '!$M$10</f>
        <v>2388395.1042123912</v>
      </c>
      <c r="P69" s="111">
        <f>+P66*'ANNUAL PARAMETERS '!$M$10</f>
        <v>1708137.9831231579</v>
      </c>
      <c r="Q69" s="111">
        <f>+Q66*'ANNUAL PARAMETERS '!$M$10</f>
        <v>1777818.9371333621</v>
      </c>
      <c r="R69" s="111">
        <f>+R66*'ANNUAL PARAMETERS '!$M$10</f>
        <v>1427551.6741313771</v>
      </c>
      <c r="S69" s="111">
        <f>+S66*'ANNUAL PARAMETERS '!$M$10</f>
        <v>2262387.9504662286</v>
      </c>
      <c r="T69" s="111">
        <f>+T66*'ANNUAL PARAMETERS '!$M$10</f>
        <v>2541929.569769999</v>
      </c>
      <c r="U69" s="111">
        <f>+U66*'ANNUAL PARAMETERS '!$M$10</f>
        <v>2757259.2943845708</v>
      </c>
      <c r="V69" s="111">
        <f>+V66*'ANNUAL PARAMETERS '!$M$10</f>
        <v>1895304.6078697508</v>
      </c>
      <c r="W69" s="111">
        <f>+W66*'ANNUAL PARAMETERS '!$M$10</f>
        <v>2119155.8154940968</v>
      </c>
      <c r="X69" s="111">
        <f>+X66*'ANNUAL PARAMETERS '!$M$10</f>
        <v>2360232.0043444121</v>
      </c>
      <c r="Y69" s="111">
        <f>+Y66*'ANNUAL PARAMETERS '!$M$10</f>
        <v>2572509.3052702146</v>
      </c>
      <c r="Z69" s="111">
        <f>+Z66*'ANNUAL PARAMETERS '!$M$10</f>
        <v>3986297.3234958695</v>
      </c>
      <c r="AA69" s="85">
        <f>+AA66*'ANNUAL PARAMETERS '!$N$10</f>
        <v>2265311.7974480381</v>
      </c>
      <c r="AB69" s="111">
        <f>+AB66*'ANNUAL PARAMETERS '!$N$10</f>
        <v>1620110.9766191731</v>
      </c>
      <c r="AC69" s="111">
        <f>+AC66*'ANNUAL PARAMETERS '!$N$10</f>
        <v>1686200.9995380577</v>
      </c>
      <c r="AD69" s="111">
        <f>+AD66*'ANNUAL PARAMETERS '!$N$10</f>
        <v>1353984.3735121521</v>
      </c>
      <c r="AE69" s="111">
        <f>+AE66*'ANNUAL PARAMETERS '!$N$10</f>
        <v>2145798.2833562554</v>
      </c>
      <c r="AF69" s="111">
        <f>+AF66*'ANNUAL PARAMETERS '!$N$10</f>
        <v>2410934.0337058129</v>
      </c>
      <c r="AG69" s="111">
        <f>+AG66*'ANNUAL PARAMETERS '!$N$10</f>
        <v>2615166.9785189703</v>
      </c>
      <c r="AH69" s="111">
        <f>+AH66*'ANNUAL PARAMETERS '!$N$10</f>
        <v>1797632.1758458826</v>
      </c>
      <c r="AI69" s="111">
        <f>+AI66*'ANNUAL PARAMETERS '!$N$10</f>
        <v>2009947.4584429979</v>
      </c>
      <c r="AJ69" s="111">
        <f>+AJ66*'ANNUAL PARAMETERS '!$N$10</f>
        <v>2238600.0518615898</v>
      </c>
      <c r="AK69" s="111">
        <f>+AK66*'ANNUAL PARAMETERS '!$N$10</f>
        <v>2439937.8762732763</v>
      </c>
      <c r="AL69" s="111">
        <f>+AL66*'ANNUAL PARAMETERS '!$N$10</f>
        <v>3780867.8887024326</v>
      </c>
      <c r="AM69" s="86">
        <f>+AM66*'ANNUAL PARAMETERS '!$O$10</f>
        <v>2718689.2913974631</v>
      </c>
      <c r="AN69" s="111">
        <f>+AN66*'ANNUAL PARAMETERS '!$O$10</f>
        <v>1944358.5505412363</v>
      </c>
      <c r="AO69" s="111">
        <f>+AO66*'ANNUAL PARAMETERS '!$O$10</f>
        <v>2023675.772029334</v>
      </c>
      <c r="AP69" s="111">
        <f>+AP66*'ANNUAL PARAMETERS '!$O$10</f>
        <v>1624969.6051262578</v>
      </c>
      <c r="AQ69" s="111">
        <f>+AQ66*'ANNUAL PARAMETERS '!$O$10</f>
        <v>2575256.4485964663</v>
      </c>
      <c r="AR69" s="111">
        <f>+AR66*'ANNUAL PARAMETERS '!$O$10</f>
        <v>2893456.2328619286</v>
      </c>
      <c r="AS69" s="111">
        <f>+AS66*'ANNUAL PARAMETERS '!$O$10</f>
        <v>3138564.1781079676</v>
      </c>
      <c r="AT69" s="111">
        <f>+AT66*'ANNUAL PARAMETERS '!$O$10</f>
        <v>2157408.6851308276</v>
      </c>
      <c r="AU69" s="111">
        <f>+AU66*'ANNUAL PARAMETERS '!$O$10</f>
        <v>2412216.5600763713</v>
      </c>
      <c r="AV69" s="111">
        <f>+AV66*'ANNUAL PARAMETERS '!$O$10</f>
        <v>2686631.4807410133</v>
      </c>
      <c r="AW69" s="111">
        <f>+AW66*'ANNUAL PARAMETERS '!$O$10</f>
        <v>2928264.878756226</v>
      </c>
      <c r="AX69" s="111">
        <f>+AX66*'ANNUAL PARAMETERS '!$O$10</f>
        <v>4537567.4345507491</v>
      </c>
      <c r="AY69" s="87">
        <f>+AY66*'ANNUAL PARAMETERS '!$P$10</f>
        <v>2554842.5315815103</v>
      </c>
      <c r="AZ69" s="111">
        <f>+AZ66*'ANNUAL PARAMETERS '!$P$10</f>
        <v>1827178.2425764129</v>
      </c>
      <c r="BA69" s="111">
        <f>+BA66*'ANNUAL PARAMETERS '!$P$10</f>
        <v>1901715.2673058913</v>
      </c>
      <c r="BB69" s="111">
        <f>+BB66*'ANNUAL PARAMETERS '!$P$10</f>
        <v>1527037.85343922</v>
      </c>
      <c r="BC69" s="111">
        <f>+BC66*'ANNUAL PARAMETERS '!$P$10</f>
        <v>2420053.9301870246</v>
      </c>
      <c r="BD69" s="111">
        <f>+BD66*'ANNUAL PARAMETERS '!$P$10</f>
        <v>2719076.8251363733</v>
      </c>
      <c r="BE69" s="111">
        <f>+BE66*'ANNUAL PARAMETERS '!$P$10</f>
        <v>2949412.8938164571</v>
      </c>
      <c r="BF69" s="111">
        <f>+BF66*'ANNUAL PARAMETERS '!$P$10</f>
        <v>2027388.5229239932</v>
      </c>
      <c r="BG69" s="111">
        <f>+BG66*'ANNUAL PARAMETERS '!$P$10</f>
        <v>2266839.9373804629</v>
      </c>
      <c r="BH69" s="111">
        <f>+BH66*'ANNUAL PARAMETERS '!$P$10</f>
        <v>2524716.7432490066</v>
      </c>
      <c r="BI69" s="111">
        <f>+BI66*'ANNUAL PARAMETERS '!$P$10</f>
        <v>2751787.6646129205</v>
      </c>
      <c r="BJ69" s="111">
        <f>+BJ66*'ANNUAL PARAMETERS '!$P$10</f>
        <v>4264102.6719719525</v>
      </c>
      <c r="BK69" s="88">
        <f>+BK66*'ANNUAL PARAMETERS '!$Q$10</f>
        <v>3101426.0277671427</v>
      </c>
      <c r="BL69" s="111">
        <f>+BL66*'ANNUAL PARAMETERS '!$Q$10</f>
        <v>2218085.1026416835</v>
      </c>
      <c r="BM69" s="111">
        <f>+BM66*'ANNUAL PARAMETERS '!$Q$10</f>
        <v>2308568.5925909551</v>
      </c>
      <c r="BN69" s="111">
        <f>+BN66*'ANNUAL PARAMETERS '!$Q$10</f>
        <v>1853732.6216776129</v>
      </c>
      <c r="BO69" s="111">
        <f>+BO66*'ANNUAL PARAMETERS '!$Q$10</f>
        <v>2937800.727403752</v>
      </c>
      <c r="BP69" s="111">
        <f>+BP66*'ANNUAL PARAMETERS '!$Q$10</f>
        <v>3300796.6372612994</v>
      </c>
      <c r="BQ69" s="111">
        <f>+BQ66*'ANNUAL PARAMETERS '!$Q$10</f>
        <v>3580410.8481988944</v>
      </c>
      <c r="BR69" s="111">
        <f>+BR66*'ANNUAL PARAMETERS '!$Q$10</f>
        <v>2461128.4083722197</v>
      </c>
      <c r="BS69" s="111">
        <f>+BS66*'ANNUAL PARAMETERS '!$Q$10</f>
        <v>2751808.1038919422</v>
      </c>
      <c r="BT69" s="111">
        <f>+BT66*'ANNUAL PARAMETERS '!$Q$10</f>
        <v>3064855.1225600843</v>
      </c>
      <c r="BU69" s="111">
        <f>+BU66*'ANNUAL PARAMETERS '!$Q$10</f>
        <v>3340505.6399448728</v>
      </c>
      <c r="BV69" s="111">
        <f>+BV66*'ANNUAL PARAMETERS '!$Q$10</f>
        <v>5176365.607057103</v>
      </c>
      <c r="BW69" s="130">
        <f t="shared" ref="BW69:BW132" si="81">SUM(C69:BV69)</f>
        <v>179741964.44602716</v>
      </c>
    </row>
    <row r="70" spans="1:75" x14ac:dyDescent="0.3">
      <c r="A70" s="27" t="s">
        <v>232</v>
      </c>
      <c r="C70" s="131">
        <f>+C66+C67+C68+C69</f>
        <v>236640000</v>
      </c>
      <c r="D70" s="112">
        <f t="shared" ref="D70" si="82">+D66+D67+D68+D69</f>
        <v>179520000.00000003</v>
      </c>
      <c r="E70" s="112">
        <f t="shared" ref="E70" si="83">+E66+E67+E68+E69</f>
        <v>171360000</v>
      </c>
      <c r="F70" s="112">
        <f t="shared" ref="F70" si="84">+F66+F67+F68+F69</f>
        <v>130559999.99999999</v>
      </c>
      <c r="G70" s="112">
        <f t="shared" ref="G70" si="85">+G66+G67+G68+G69</f>
        <v>228480000</v>
      </c>
      <c r="H70" s="112">
        <f t="shared" ref="H70" si="86">+H66+H67+H68+H69</f>
        <v>244800000</v>
      </c>
      <c r="I70" s="112">
        <f t="shared" ref="I70" si="87">+I66+I67+I68+I69</f>
        <v>261119999.99999997</v>
      </c>
      <c r="J70" s="112">
        <f t="shared" ref="J70" si="88">+J66+J67+J68+J69</f>
        <v>187680000</v>
      </c>
      <c r="K70" s="112">
        <f t="shared" ref="K70" si="89">+K66+K67+K68+K69</f>
        <v>195840000.00000003</v>
      </c>
      <c r="L70" s="112">
        <f t="shared" ref="L70" si="90">+L66+L67+L68+L69</f>
        <v>228480000</v>
      </c>
      <c r="M70" s="112">
        <f t="shared" ref="M70" si="91">+M66+M67+M68+M69</f>
        <v>244800000</v>
      </c>
      <c r="N70" s="112">
        <f t="shared" ref="N70:BV70" si="92">+N66+N67+N68+N69</f>
        <v>375360000</v>
      </c>
      <c r="O70" s="92">
        <f t="shared" si="92"/>
        <v>242632843.82204705</v>
      </c>
      <c r="P70" s="112">
        <f t="shared" si="92"/>
        <v>173526723.34433493</v>
      </c>
      <c r="Q70" s="112">
        <f t="shared" si="92"/>
        <v>180605488.49584213</v>
      </c>
      <c r="R70" s="112">
        <f t="shared" si="92"/>
        <v>145022455.36616987</v>
      </c>
      <c r="S70" s="112">
        <f t="shared" si="92"/>
        <v>229831999.43853977</v>
      </c>
      <c r="T70" s="112">
        <f t="shared" si="92"/>
        <v>258230139.23486993</v>
      </c>
      <c r="U70" s="112">
        <f t="shared" si="92"/>
        <v>280105105.9648326</v>
      </c>
      <c r="V70" s="112">
        <f t="shared" si="92"/>
        <v>192540650.45829761</v>
      </c>
      <c r="W70" s="112">
        <f t="shared" si="92"/>
        <v>215281299.60931206</v>
      </c>
      <c r="X70" s="112">
        <f t="shared" si="92"/>
        <v>239771804.206047</v>
      </c>
      <c r="Y70" s="112">
        <f t="shared" si="92"/>
        <v>261336680.60009769</v>
      </c>
      <c r="Z70" s="112">
        <f t="shared" si="92"/>
        <v>404960910.45160973</v>
      </c>
      <c r="AA70" s="93">
        <f t="shared" si="92"/>
        <v>260510856.70652437</v>
      </c>
      <c r="AB70" s="112">
        <f t="shared" si="92"/>
        <v>186312762.31120491</v>
      </c>
      <c r="AC70" s="112">
        <f t="shared" si="92"/>
        <v>193913114.94687665</v>
      </c>
      <c r="AD70" s="112">
        <f t="shared" si="92"/>
        <v>155708202.95389748</v>
      </c>
      <c r="AE70" s="112">
        <f t="shared" si="92"/>
        <v>246766802.58596939</v>
      </c>
      <c r="AF70" s="112">
        <f t="shared" si="92"/>
        <v>277257413.87616849</v>
      </c>
      <c r="AG70" s="112">
        <f t="shared" si="92"/>
        <v>300744202.52968162</v>
      </c>
      <c r="AH70" s="112">
        <f t="shared" si="92"/>
        <v>206727700.22227651</v>
      </c>
      <c r="AI70" s="112">
        <f t="shared" si="92"/>
        <v>231143957.72094476</v>
      </c>
      <c r="AJ70" s="112">
        <f t="shared" si="92"/>
        <v>257439005.96408287</v>
      </c>
      <c r="AK70" s="112">
        <f t="shared" si="92"/>
        <v>280592855.7714268</v>
      </c>
      <c r="AL70" s="112">
        <f t="shared" si="92"/>
        <v>434799807.20077986</v>
      </c>
      <c r="AM70" s="94">
        <f t="shared" si="92"/>
        <v>282583763.40584213</v>
      </c>
      <c r="AN70" s="112">
        <f t="shared" si="92"/>
        <v>202098915.22390378</v>
      </c>
      <c r="AO70" s="112">
        <f t="shared" si="92"/>
        <v>210343240.5397549</v>
      </c>
      <c r="AP70" s="112">
        <f t="shared" si="92"/>
        <v>168901252.48577043</v>
      </c>
      <c r="AQ70" s="112">
        <f t="shared" si="92"/>
        <v>267675184.98058563</v>
      </c>
      <c r="AR70" s="112">
        <f t="shared" si="92"/>
        <v>300749244.90982515</v>
      </c>
      <c r="AS70" s="112">
        <f t="shared" si="92"/>
        <v>326226053.10098696</v>
      </c>
      <c r="AT70" s="112">
        <f t="shared" si="92"/>
        <v>224243596.86036307</v>
      </c>
      <c r="AU70" s="112">
        <f t="shared" si="92"/>
        <v>250728627.15617344</v>
      </c>
      <c r="AV70" s="112">
        <f t="shared" si="92"/>
        <v>279251636.85113943</v>
      </c>
      <c r="AW70" s="112">
        <f t="shared" si="92"/>
        <v>304367296.51542652</v>
      </c>
      <c r="AX70" s="112">
        <f t="shared" si="92"/>
        <v>471640097.46183372</v>
      </c>
      <c r="AY70" s="95">
        <f t="shared" si="92"/>
        <v>281990744.42330921</v>
      </c>
      <c r="AZ70" s="112">
        <f t="shared" si="92"/>
        <v>201674798.52437159</v>
      </c>
      <c r="BA70" s="112">
        <f t="shared" si="92"/>
        <v>209901822.62888774</v>
      </c>
      <c r="BB70" s="112">
        <f t="shared" si="92"/>
        <v>168546803.07335389</v>
      </c>
      <c r="BC70" s="112">
        <f t="shared" si="92"/>
        <v>267113452.54439282</v>
      </c>
      <c r="BD70" s="112">
        <f t="shared" si="92"/>
        <v>300118104.57442719</v>
      </c>
      <c r="BE70" s="112">
        <f t="shared" si="92"/>
        <v>325541448.15499151</v>
      </c>
      <c r="BF70" s="112">
        <f t="shared" si="92"/>
        <v>223773008.21773574</v>
      </c>
      <c r="BG70" s="112">
        <f t="shared" si="92"/>
        <v>250202458.08836856</v>
      </c>
      <c r="BH70" s="112">
        <f t="shared" si="92"/>
        <v>278665610.53610915</v>
      </c>
      <c r="BI70" s="112">
        <f t="shared" si="92"/>
        <v>303728563.48165113</v>
      </c>
      <c r="BJ70" s="112">
        <f t="shared" si="92"/>
        <v>470650332.41890436</v>
      </c>
      <c r="BK70" s="96">
        <f t="shared" si="92"/>
        <v>299459913.12551636</v>
      </c>
      <c r="BL70" s="112">
        <f t="shared" si="92"/>
        <v>214168439.35506922</v>
      </c>
      <c r="BM70" s="112">
        <f t="shared" si="92"/>
        <v>222905122.99572667</v>
      </c>
      <c r="BN70" s="112">
        <f t="shared" si="92"/>
        <v>178988183.1375384</v>
      </c>
      <c r="BO70" s="112">
        <f t="shared" si="92"/>
        <v>283660981.34598452</v>
      </c>
      <c r="BP70" s="112">
        <f t="shared" si="92"/>
        <v>318710253.08667433</v>
      </c>
      <c r="BQ70" s="112">
        <f t="shared" si="92"/>
        <v>345708558.56498218</v>
      </c>
      <c r="BR70" s="112">
        <f t="shared" si="92"/>
        <v>237635620.76393992</v>
      </c>
      <c r="BS70" s="112">
        <f t="shared" si="92"/>
        <v>265702360.25356641</v>
      </c>
      <c r="BT70" s="112">
        <f t="shared" si="92"/>
        <v>295928789.05607927</v>
      </c>
      <c r="BU70" s="112">
        <f t="shared" si="92"/>
        <v>322544377.90134382</v>
      </c>
      <c r="BV70" s="112">
        <f t="shared" si="92"/>
        <v>499806856.94806921</v>
      </c>
      <c r="BW70" s="132">
        <f t="shared" si="81"/>
        <v>18596338296.474438</v>
      </c>
    </row>
    <row r="71" spans="1:75" ht="16.2" thickBot="1" x14ac:dyDescent="0.35">
      <c r="A71" s="33" t="s">
        <v>203</v>
      </c>
      <c r="C71" s="129">
        <f>+C66*'ANNUAL PARAMETERS '!$L$13</f>
        <v>12252675.181221953</v>
      </c>
      <c r="D71" s="111">
        <f>+D66*'ANNUAL PARAMETERS '!$L$13</f>
        <v>9295132.8960994128</v>
      </c>
      <c r="E71" s="111">
        <f>+E66*'ANNUAL PARAMETERS '!$L$13</f>
        <v>8872626.8553676214</v>
      </c>
      <c r="F71" s="111">
        <f>+F66*'ANNUAL PARAMETERS '!$L$13</f>
        <v>6760096.6517086634</v>
      </c>
      <c r="G71" s="111">
        <f>+G66*'ANNUAL PARAMETERS '!$L$13</f>
        <v>11830169.140490163</v>
      </c>
      <c r="H71" s="111">
        <f>+H66*'ANNUAL PARAMETERS '!$L$13</f>
        <v>12675181.221953746</v>
      </c>
      <c r="I71" s="111">
        <f>+I66*'ANNUAL PARAMETERS '!$L$13</f>
        <v>13520193.303417327</v>
      </c>
      <c r="J71" s="111">
        <f>+J66*'ANNUAL PARAMETERS '!$L$13</f>
        <v>9717638.9368312042</v>
      </c>
      <c r="K71" s="111">
        <f>+K66*'ANNUAL PARAMETERS '!$L$13</f>
        <v>10140144.977562996</v>
      </c>
      <c r="L71" s="111">
        <f>+L66*'ANNUAL PARAMETERS '!$L$13</f>
        <v>11830169.140490163</v>
      </c>
      <c r="M71" s="111">
        <f>+M66*'ANNUAL PARAMETERS '!$L$13</f>
        <v>12675181.221953746</v>
      </c>
      <c r="N71" s="111">
        <f>+N66*'ANNUAL PARAMETERS '!$L$13</f>
        <v>19435277.873662408</v>
      </c>
      <c r="O71" s="84">
        <f>+O66*'ANNUAL PARAMETERS '!$M$13</f>
        <v>9834568.0761686713</v>
      </c>
      <c r="P71" s="111">
        <f>+P66*'ANNUAL PARAMETERS '!$M$13</f>
        <v>7033509.3422718272</v>
      </c>
      <c r="Q71" s="111">
        <f>+Q66*'ANNUAL PARAMETERS '!$M$13</f>
        <v>7320430.9176079612</v>
      </c>
      <c r="R71" s="111">
        <f>+R66*'ANNUAL PARAMETERS '!$M$13</f>
        <v>5878153.9523056708</v>
      </c>
      <c r="S71" s="111">
        <f>+S66*'ANNUAL PARAMETERS '!$M$13</f>
        <v>9315715.0901550576</v>
      </c>
      <c r="T71" s="111">
        <f>+T66*'ANNUAL PARAMETERS '!$M$13</f>
        <v>10466768.816699997</v>
      </c>
      <c r="U71" s="111">
        <f>+U66*'ANNUAL PARAMETERS '!$M$13</f>
        <v>11353420.623936469</v>
      </c>
      <c r="V71" s="111">
        <f>+V66*'ANNUAL PARAMETERS '!$M$13</f>
        <v>7804195.4441695623</v>
      </c>
      <c r="W71" s="111">
        <f>+W66*'ANNUAL PARAMETERS '!$M$13</f>
        <v>8725935.7108580451</v>
      </c>
      <c r="X71" s="111">
        <f>+X66*'ANNUAL PARAMETERS '!$M$13</f>
        <v>9718602.3708299324</v>
      </c>
      <c r="Y71" s="111">
        <f>+Y66*'ANNUAL PARAMETERS '!$M$13</f>
        <v>10592685.374642061</v>
      </c>
      <c r="Z71" s="111">
        <f>+Z66*'ANNUAL PARAMETERS '!$M$13</f>
        <v>16414165.449688874</v>
      </c>
      <c r="AA71" s="85">
        <f>+AA66*'ANNUAL PARAMETERS '!$N$13</f>
        <v>9061247.1897921525</v>
      </c>
      <c r="AB71" s="111">
        <f>+AB66*'ANNUAL PARAMETERS '!$N$13</f>
        <v>6480443.9064766923</v>
      </c>
      <c r="AC71" s="111">
        <f>+AC66*'ANNUAL PARAMETERS '!$N$13</f>
        <v>6744803.9981522309</v>
      </c>
      <c r="AD71" s="111">
        <f>+AD66*'ANNUAL PARAMETERS '!$N$13</f>
        <v>5415937.4940486085</v>
      </c>
      <c r="AE71" s="111">
        <f>+AE66*'ANNUAL PARAMETERS '!$N$13</f>
        <v>8583193.1334250215</v>
      </c>
      <c r="AF71" s="111">
        <f>+AF66*'ANNUAL PARAMETERS '!$N$13</f>
        <v>9643736.1348232515</v>
      </c>
      <c r="AG71" s="111">
        <f>+AG66*'ANNUAL PARAMETERS '!$N$13</f>
        <v>10460667.914075881</v>
      </c>
      <c r="AH71" s="111">
        <f>+AH66*'ANNUAL PARAMETERS '!$N$13</f>
        <v>7190528.7033835305</v>
      </c>
      <c r="AI71" s="111">
        <f>+AI66*'ANNUAL PARAMETERS '!$N$13</f>
        <v>8039789.8337719915</v>
      </c>
      <c r="AJ71" s="111">
        <f>+AJ66*'ANNUAL PARAMETERS '!$N$13</f>
        <v>8954400.2074463591</v>
      </c>
      <c r="AK71" s="111">
        <f>+AK66*'ANNUAL PARAMETERS '!$N$13</f>
        <v>9759751.5050931051</v>
      </c>
      <c r="AL71" s="111">
        <f>+AL66*'ANNUAL PARAMETERS '!$N$13</f>
        <v>15123471.55480973</v>
      </c>
      <c r="AM71" s="86">
        <f>+AM66*'ANNUAL PARAMETERS '!$O$13</f>
        <v>12793831.959517471</v>
      </c>
      <c r="AN71" s="111">
        <f>+AN66*'ANNUAL PARAMETERS '!$O$13</f>
        <v>9149922.5907822885</v>
      </c>
      <c r="AO71" s="111">
        <f>+AO66*'ANNUAL PARAMETERS '!$O$13</f>
        <v>9523180.1036674529</v>
      </c>
      <c r="AP71" s="111">
        <f>+AP66*'ANNUAL PARAMETERS '!$O$13</f>
        <v>7646915.7888294486</v>
      </c>
      <c r="AQ71" s="111">
        <f>+AQ66*'ANNUAL PARAMETERS '!$O$13</f>
        <v>12118853.875748077</v>
      </c>
      <c r="AR71" s="111">
        <f>+AR66*'ANNUAL PARAMETERS '!$O$13</f>
        <v>13616264.625232603</v>
      </c>
      <c r="AS71" s="111">
        <f>+AS66*'ANNUAL PARAMETERS '!$O$13</f>
        <v>14769713.77933161</v>
      </c>
      <c r="AT71" s="111">
        <f>+AT66*'ANNUAL PARAMETERS '!$O$13</f>
        <v>10152511.459439186</v>
      </c>
      <c r="AU71" s="111">
        <f>+AU66*'ANNUAL PARAMETERS '!$O$13</f>
        <v>11351607.341535864</v>
      </c>
      <c r="AV71" s="111">
        <f>+AV66*'ANNUAL PARAMETERS '!$O$13</f>
        <v>12642971.674075356</v>
      </c>
      <c r="AW71" s="111">
        <f>+AW66*'ANNUAL PARAMETERS '!$O$13</f>
        <v>13780070.017676355</v>
      </c>
      <c r="AX71" s="111">
        <f>+AX66*'ANNUAL PARAMETERS '!$O$13</f>
        <v>21353258.515532937</v>
      </c>
      <c r="AY71" s="87">
        <f>+AY66*'ANNUAL PARAMETERS '!$P$13</f>
        <v>9580659.4934306629</v>
      </c>
      <c r="AZ71" s="111">
        <f>+AZ66*'ANNUAL PARAMETERS '!$P$13</f>
        <v>6851918.4096615482</v>
      </c>
      <c r="BA71" s="111">
        <f>+BA66*'ANNUAL PARAMETERS '!$P$13</f>
        <v>7131432.2523970921</v>
      </c>
      <c r="BB71" s="111">
        <f>+BB66*'ANNUAL PARAMETERS '!$P$13</f>
        <v>5726391.9503970742</v>
      </c>
      <c r="BC71" s="111">
        <f>+BC66*'ANNUAL PARAMETERS '!$P$13</f>
        <v>9075202.2382013425</v>
      </c>
      <c r="BD71" s="111">
        <f>+BD66*'ANNUAL PARAMETERS '!$P$13</f>
        <v>10196538.094261399</v>
      </c>
      <c r="BE71" s="111">
        <f>+BE66*'ANNUAL PARAMETERS '!$P$13</f>
        <v>11060298.351811714</v>
      </c>
      <c r="BF71" s="111">
        <f>+BF66*'ANNUAL PARAMETERS '!$P$13</f>
        <v>7602706.960964974</v>
      </c>
      <c r="BG71" s="111">
        <f>+BG66*'ANNUAL PARAMETERS '!$P$13</f>
        <v>8500649.765176734</v>
      </c>
      <c r="BH71" s="111">
        <f>+BH66*'ANNUAL PARAMETERS '!$P$13</f>
        <v>9467687.7871837746</v>
      </c>
      <c r="BI71" s="111">
        <f>+BI66*'ANNUAL PARAMETERS '!$P$13</f>
        <v>10319203.74229845</v>
      </c>
      <c r="BJ71" s="111">
        <f>+BJ66*'ANNUAL PARAMETERS '!$P$13</f>
        <v>15990385.019894823</v>
      </c>
      <c r="BK71" s="88">
        <f>+BK66*'ANNUAL PARAMETERS '!$Q$13</f>
        <v>12061101.219094446</v>
      </c>
      <c r="BL71" s="111">
        <f>+BL66*'ANNUAL PARAMETERS '!$Q$13</f>
        <v>8625886.5102732144</v>
      </c>
      <c r="BM71" s="111">
        <f>+BM66*'ANNUAL PARAMETERS '!$Q$13</f>
        <v>8977766.7489648275</v>
      </c>
      <c r="BN71" s="111">
        <f>+BN66*'ANNUAL PARAMETERS '!$Q$13</f>
        <v>7208960.1954129403</v>
      </c>
      <c r="BO71" s="111">
        <f>+BO66*'ANNUAL PARAMETERS '!$Q$13</f>
        <v>11424780.606570149</v>
      </c>
      <c r="BP71" s="111">
        <f>+BP66*'ANNUAL PARAMETERS '!$Q$13</f>
        <v>12836431.367127279</v>
      </c>
      <c r="BQ71" s="111">
        <f>+BQ66*'ANNUAL PARAMETERS '!$Q$13</f>
        <v>13923819.965217926</v>
      </c>
      <c r="BR71" s="111">
        <f>+BR66*'ANNUAL PARAMETERS '!$Q$13</f>
        <v>9571054.9214475229</v>
      </c>
      <c r="BS71" s="111">
        <f>+BS66*'ANNUAL PARAMETERS '!$Q$13</f>
        <v>10701475.959579777</v>
      </c>
      <c r="BT71" s="111">
        <f>+BT66*'ANNUAL PARAMETERS '!$Q$13</f>
        <v>11918881.032178108</v>
      </c>
      <c r="BU71" s="111">
        <f>+BU66*'ANNUAL PARAMETERS '!$Q$13</f>
        <v>12990855.266452285</v>
      </c>
      <c r="BV71" s="111">
        <f>+BV66*'ANNUAL PARAMETERS '!$Q$13</f>
        <v>20130310.69411096</v>
      </c>
      <c r="BW71" s="130">
        <f t="shared" si="81"/>
        <v>759694110.42887008</v>
      </c>
    </row>
    <row r="72" spans="1:75" ht="16.2" thickBot="1" x14ac:dyDescent="0.35"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62">
        <f t="shared" si="81"/>
        <v>0</v>
      </c>
    </row>
    <row r="73" spans="1:75" ht="16.2" thickBot="1" x14ac:dyDescent="0.35">
      <c r="A73" s="30" t="s">
        <v>233</v>
      </c>
      <c r="C73" s="133">
        <f>+C70-C71</f>
        <v>224387324.81877804</v>
      </c>
      <c r="D73" s="134">
        <f t="shared" ref="D73:BO73" si="93">+D70-D71</f>
        <v>170224867.10390061</v>
      </c>
      <c r="E73" s="134">
        <f t="shared" si="93"/>
        <v>162487373.14463237</v>
      </c>
      <c r="F73" s="134">
        <f t="shared" si="93"/>
        <v>123799903.34829132</v>
      </c>
      <c r="G73" s="134">
        <f t="shared" si="93"/>
        <v>216649830.85950983</v>
      </c>
      <c r="H73" s="134">
        <f t="shared" si="93"/>
        <v>232124818.77804625</v>
      </c>
      <c r="I73" s="134">
        <f t="shared" si="93"/>
        <v>247599806.69658265</v>
      </c>
      <c r="J73" s="134">
        <f t="shared" si="93"/>
        <v>177962361.06316879</v>
      </c>
      <c r="K73" s="134">
        <f t="shared" si="93"/>
        <v>185699855.02243704</v>
      </c>
      <c r="L73" s="134">
        <f t="shared" si="93"/>
        <v>216649830.85950983</v>
      </c>
      <c r="M73" s="134">
        <f t="shared" si="93"/>
        <v>232124818.77804625</v>
      </c>
      <c r="N73" s="134">
        <f t="shared" si="93"/>
        <v>355924722.12633759</v>
      </c>
      <c r="O73" s="135">
        <f t="shared" si="93"/>
        <v>232798275.7458784</v>
      </c>
      <c r="P73" s="134">
        <f t="shared" si="93"/>
        <v>166493214.0020631</v>
      </c>
      <c r="Q73" s="134">
        <f t="shared" si="93"/>
        <v>173285057.57823417</v>
      </c>
      <c r="R73" s="134">
        <f t="shared" si="93"/>
        <v>139144301.4138642</v>
      </c>
      <c r="S73" s="134">
        <f t="shared" si="93"/>
        <v>220516284.34838471</v>
      </c>
      <c r="T73" s="134">
        <f t="shared" si="93"/>
        <v>247763370.41816992</v>
      </c>
      <c r="U73" s="134">
        <f t="shared" si="93"/>
        <v>268751685.34089613</v>
      </c>
      <c r="V73" s="134">
        <f t="shared" si="93"/>
        <v>184736455.01412806</v>
      </c>
      <c r="W73" s="134">
        <f t="shared" si="93"/>
        <v>206555363.89845401</v>
      </c>
      <c r="X73" s="134">
        <f t="shared" si="93"/>
        <v>230053201.83521706</v>
      </c>
      <c r="Y73" s="134">
        <f t="shared" si="93"/>
        <v>250743995.22545561</v>
      </c>
      <c r="Z73" s="134">
        <f t="shared" si="93"/>
        <v>388546745.00192088</v>
      </c>
      <c r="AA73" s="136">
        <f t="shared" si="93"/>
        <v>251449609.51673222</v>
      </c>
      <c r="AB73" s="134">
        <f t="shared" si="93"/>
        <v>179832318.4047282</v>
      </c>
      <c r="AC73" s="134">
        <f t="shared" si="93"/>
        <v>187168310.94872442</v>
      </c>
      <c r="AD73" s="134">
        <f t="shared" si="93"/>
        <v>150292265.45984888</v>
      </c>
      <c r="AE73" s="134">
        <f t="shared" si="93"/>
        <v>238183609.45254436</v>
      </c>
      <c r="AF73" s="134">
        <f t="shared" si="93"/>
        <v>267613677.74134523</v>
      </c>
      <c r="AG73" s="134">
        <f t="shared" si="93"/>
        <v>290283534.61560571</v>
      </c>
      <c r="AH73" s="134">
        <f t="shared" si="93"/>
        <v>199537171.51889297</v>
      </c>
      <c r="AI73" s="134">
        <f t="shared" si="93"/>
        <v>223104167.88717276</v>
      </c>
      <c r="AJ73" s="134">
        <f t="shared" si="93"/>
        <v>248484605.7566365</v>
      </c>
      <c r="AK73" s="134">
        <f t="shared" si="93"/>
        <v>270833104.2663337</v>
      </c>
      <c r="AL73" s="134">
        <f t="shared" si="93"/>
        <v>419676335.64597011</v>
      </c>
      <c r="AM73" s="137">
        <f t="shared" si="93"/>
        <v>269789931.44632465</v>
      </c>
      <c r="AN73" s="134">
        <f t="shared" si="93"/>
        <v>192948992.63312149</v>
      </c>
      <c r="AO73" s="134">
        <f t="shared" si="93"/>
        <v>200820060.43608743</v>
      </c>
      <c r="AP73" s="134">
        <f t="shared" si="93"/>
        <v>161254336.69694099</v>
      </c>
      <c r="AQ73" s="134">
        <f t="shared" si="93"/>
        <v>255556331.10483757</v>
      </c>
      <c r="AR73" s="134">
        <f t="shared" si="93"/>
        <v>287132980.28459257</v>
      </c>
      <c r="AS73" s="134">
        <f t="shared" si="93"/>
        <v>311456339.32165533</v>
      </c>
      <c r="AT73" s="134">
        <f t="shared" si="93"/>
        <v>214091085.40092388</v>
      </c>
      <c r="AU73" s="134">
        <f t="shared" si="93"/>
        <v>239377019.81463757</v>
      </c>
      <c r="AV73" s="134">
        <f t="shared" si="93"/>
        <v>266608665.17706406</v>
      </c>
      <c r="AW73" s="134">
        <f t="shared" si="93"/>
        <v>290587226.49775016</v>
      </c>
      <c r="AX73" s="134">
        <f t="shared" si="93"/>
        <v>450286838.9463008</v>
      </c>
      <c r="AY73" s="138">
        <f t="shared" si="93"/>
        <v>272410084.92987853</v>
      </c>
      <c r="AZ73" s="134">
        <f t="shared" si="93"/>
        <v>194822880.11471003</v>
      </c>
      <c r="BA73" s="134">
        <f t="shared" si="93"/>
        <v>202770390.37649065</v>
      </c>
      <c r="BB73" s="134">
        <f t="shared" si="93"/>
        <v>162820411.12295681</v>
      </c>
      <c r="BC73" s="134">
        <f t="shared" si="93"/>
        <v>258038250.30619147</v>
      </c>
      <c r="BD73" s="134">
        <f t="shared" si="93"/>
        <v>289921566.48016578</v>
      </c>
      <c r="BE73" s="134">
        <f t="shared" si="93"/>
        <v>314481149.8031798</v>
      </c>
      <c r="BF73" s="134">
        <f t="shared" si="93"/>
        <v>216170301.25677076</v>
      </c>
      <c r="BG73" s="134">
        <f t="shared" si="93"/>
        <v>241701808.32319182</v>
      </c>
      <c r="BH73" s="134">
        <f t="shared" si="93"/>
        <v>269197922.74892539</v>
      </c>
      <c r="BI73" s="134">
        <f t="shared" si="93"/>
        <v>293409359.7393527</v>
      </c>
      <c r="BJ73" s="134">
        <f t="shared" si="93"/>
        <v>454659947.39900953</v>
      </c>
      <c r="BK73" s="139">
        <f t="shared" si="93"/>
        <v>287398811.9064219</v>
      </c>
      <c r="BL73" s="134">
        <f t="shared" si="93"/>
        <v>205542552.844796</v>
      </c>
      <c r="BM73" s="134">
        <f t="shared" si="93"/>
        <v>213927356.24676186</v>
      </c>
      <c r="BN73" s="134">
        <f t="shared" si="93"/>
        <v>171779222.94212547</v>
      </c>
      <c r="BO73" s="134">
        <f t="shared" si="93"/>
        <v>272236200.73941439</v>
      </c>
      <c r="BP73" s="134">
        <f t="shared" ref="BP73:BV73" si="94">+BP70-BP71</f>
        <v>305873821.71954703</v>
      </c>
      <c r="BQ73" s="134">
        <f t="shared" si="94"/>
        <v>331784738.59976423</v>
      </c>
      <c r="BR73" s="134">
        <f t="shared" si="94"/>
        <v>228064565.8424924</v>
      </c>
      <c r="BS73" s="134">
        <f t="shared" si="94"/>
        <v>255000884.29398665</v>
      </c>
      <c r="BT73" s="134">
        <f t="shared" si="94"/>
        <v>284009908.02390116</v>
      </c>
      <c r="BU73" s="134">
        <f t="shared" si="94"/>
        <v>309553522.63489151</v>
      </c>
      <c r="BV73" s="134">
        <f t="shared" si="94"/>
        <v>479676546.25395823</v>
      </c>
      <c r="BW73" s="140">
        <f t="shared" si="81"/>
        <v>17836644186.045567</v>
      </c>
    </row>
    <row r="74" spans="1:75" x14ac:dyDescent="0.3"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62">
        <f t="shared" si="81"/>
        <v>0</v>
      </c>
    </row>
    <row r="75" spans="1:75" x14ac:dyDescent="0.3">
      <c r="A75" s="114" t="s">
        <v>156</v>
      </c>
      <c r="C75" s="141">
        <f>+C73*DATA!C89</f>
        <v>67316197.445633411</v>
      </c>
      <c r="D75" s="141">
        <f>+D73*DATA!D89</f>
        <v>51067460.131170183</v>
      </c>
      <c r="E75" s="141">
        <f>+E73*DATA!E89</f>
        <v>48746211.943389706</v>
      </c>
      <c r="F75" s="141">
        <f>+F73*DATA!F89</f>
        <v>37139971.004487395</v>
      </c>
      <c r="G75" s="141">
        <f>+G73*DATA!G89</f>
        <v>64994949.257852942</v>
      </c>
      <c r="H75" s="141">
        <f>+H73*DATA!H89</f>
        <v>69637445.633413866</v>
      </c>
      <c r="I75" s="141">
        <f>+I73*DATA!I89</f>
        <v>74279942.008974791</v>
      </c>
      <c r="J75" s="141">
        <f>+J73*DATA!J89</f>
        <v>53388708.318950638</v>
      </c>
      <c r="K75" s="141">
        <f>+K73*DATA!K89</f>
        <v>55709956.506731108</v>
      </c>
      <c r="L75" s="141">
        <f>+L73*DATA!L89</f>
        <v>64994949.257852942</v>
      </c>
      <c r="M75" s="141">
        <f>+M73*DATA!M89</f>
        <v>69637445.633413866</v>
      </c>
      <c r="N75" s="141">
        <f>+N73*DATA!N89</f>
        <v>106777416.63790128</v>
      </c>
      <c r="O75" s="141">
        <f>+O73*DATA!O89</f>
        <v>0</v>
      </c>
      <c r="P75" s="141">
        <f>+P73*DATA!P89</f>
        <v>0</v>
      </c>
      <c r="Q75" s="141">
        <f>+Q73*DATA!Q89</f>
        <v>0</v>
      </c>
      <c r="R75" s="141">
        <f>+R73*DATA!R89</f>
        <v>0</v>
      </c>
      <c r="S75" s="141">
        <f>+S73*DATA!S89</f>
        <v>0</v>
      </c>
      <c r="T75" s="141">
        <f>+T73*DATA!T89</f>
        <v>0</v>
      </c>
      <c r="U75" s="141">
        <f>+U73*DATA!U89</f>
        <v>0</v>
      </c>
      <c r="V75" s="141">
        <f>+V73*DATA!V89</f>
        <v>0</v>
      </c>
      <c r="W75" s="141">
        <f>+W73*DATA!W89</f>
        <v>0</v>
      </c>
      <c r="X75" s="141">
        <f>+X73*DATA!X89</f>
        <v>0</v>
      </c>
      <c r="Y75" s="141">
        <f>+Y73*DATA!Y89</f>
        <v>0</v>
      </c>
      <c r="Z75" s="141">
        <f>+Z73*DATA!Z89</f>
        <v>0</v>
      </c>
      <c r="AA75" s="141">
        <f>+AA73*DATA!AA89</f>
        <v>0</v>
      </c>
      <c r="AB75" s="141">
        <f>+AB73*DATA!AB89</f>
        <v>0</v>
      </c>
      <c r="AC75" s="141">
        <f>+AC73*DATA!AC89</f>
        <v>0</v>
      </c>
      <c r="AD75" s="141">
        <f>+AD73*DATA!AD89</f>
        <v>0</v>
      </c>
      <c r="AE75" s="141">
        <f>+AE73*DATA!AE89</f>
        <v>0</v>
      </c>
      <c r="AF75" s="141">
        <f>+AF73*DATA!AF89</f>
        <v>0</v>
      </c>
      <c r="AG75" s="141">
        <f>+AG73*DATA!AG89</f>
        <v>0</v>
      </c>
      <c r="AH75" s="141">
        <f>+AH73*DATA!AH89</f>
        <v>0</v>
      </c>
      <c r="AI75" s="141">
        <f>+AI73*DATA!AI89</f>
        <v>0</v>
      </c>
      <c r="AJ75" s="141">
        <f>+AJ73*DATA!AJ89</f>
        <v>0</v>
      </c>
      <c r="AK75" s="141">
        <f>+AK73*DATA!AK89</f>
        <v>0</v>
      </c>
      <c r="AL75" s="141">
        <f>+AL73*DATA!AL89</f>
        <v>0</v>
      </c>
      <c r="AM75" s="141">
        <f>+AM73*DATA!AM89</f>
        <v>53957986.289264932</v>
      </c>
      <c r="AN75" s="141">
        <f>+AN73*DATA!AN89</f>
        <v>38589798.5266243</v>
      </c>
      <c r="AO75" s="141">
        <f>+AO73*DATA!AO89</f>
        <v>40164012.087217487</v>
      </c>
      <c r="AP75" s="141">
        <f>+AP73*DATA!AP89</f>
        <v>32250867.339388199</v>
      </c>
      <c r="AQ75" s="141">
        <f>+AQ73*DATA!AQ89</f>
        <v>51111266.220967516</v>
      </c>
      <c r="AR75" s="141">
        <f>+AR73*DATA!AR89</f>
        <v>57426596.056918517</v>
      </c>
      <c r="AS75" s="141">
        <f>+AS73*DATA!AS89</f>
        <v>62291267.864331067</v>
      </c>
      <c r="AT75" s="141">
        <f>+AT73*DATA!AT89</f>
        <v>42818217.08018478</v>
      </c>
      <c r="AU75" s="141">
        <f>+AU73*DATA!AU89</f>
        <v>47875403.96292752</v>
      </c>
      <c r="AV75" s="141">
        <f>+AV73*DATA!AV89</f>
        <v>53321733.035412818</v>
      </c>
      <c r="AW75" s="141">
        <f>+AW73*DATA!AW89</f>
        <v>58117445.299550034</v>
      </c>
      <c r="AX75" s="141">
        <f>+AX73*DATA!AX89</f>
        <v>90057367.789260164</v>
      </c>
      <c r="AY75" s="141">
        <f>+AY73*DATA!AY89</f>
        <v>0</v>
      </c>
      <c r="AZ75" s="141">
        <f>+AZ73*DATA!AZ89</f>
        <v>0</v>
      </c>
      <c r="BA75" s="141">
        <f>+BA73*DATA!BA89</f>
        <v>0</v>
      </c>
      <c r="BB75" s="141">
        <f>+BB73*DATA!BB89</f>
        <v>0</v>
      </c>
      <c r="BC75" s="141">
        <f>+BC73*DATA!BC89</f>
        <v>0</v>
      </c>
      <c r="BD75" s="141">
        <f>+BD73*DATA!BD89</f>
        <v>0</v>
      </c>
      <c r="BE75" s="141">
        <f>+BE73*DATA!BE89</f>
        <v>0</v>
      </c>
      <c r="BF75" s="141">
        <f>+BF73*DATA!BF89</f>
        <v>0</v>
      </c>
      <c r="BG75" s="141">
        <f>+BG73*DATA!BG89</f>
        <v>0</v>
      </c>
      <c r="BH75" s="141">
        <f>+BH73*DATA!BH89</f>
        <v>0</v>
      </c>
      <c r="BI75" s="141">
        <f>+BI73*DATA!BI89</f>
        <v>0</v>
      </c>
      <c r="BJ75" s="141">
        <f>+BJ73*DATA!BJ89</f>
        <v>0</v>
      </c>
      <c r="BK75" s="141">
        <f>+BK73*DATA!BK89</f>
        <v>0</v>
      </c>
      <c r="BL75" s="141">
        <f>+BL73*DATA!BL89</f>
        <v>0</v>
      </c>
      <c r="BM75" s="141">
        <f>+BM73*DATA!BM89</f>
        <v>0</v>
      </c>
      <c r="BN75" s="141">
        <f>+BN73*DATA!BN89</f>
        <v>0</v>
      </c>
      <c r="BO75" s="141">
        <f>+BO73*DATA!BO89</f>
        <v>0</v>
      </c>
      <c r="BP75" s="141">
        <f>+BP73*DATA!BP89</f>
        <v>0</v>
      </c>
      <c r="BQ75" s="141">
        <f>+BQ73*DATA!BQ89</f>
        <v>0</v>
      </c>
      <c r="BR75" s="141">
        <f>+BR73*DATA!BR89</f>
        <v>0</v>
      </c>
      <c r="BS75" s="141">
        <f>+BS73*DATA!BS89</f>
        <v>0</v>
      </c>
      <c r="BT75" s="141">
        <f>+BT73*DATA!BT89</f>
        <v>0</v>
      </c>
      <c r="BU75" s="141">
        <f>+BU73*DATA!BU89</f>
        <v>0</v>
      </c>
      <c r="BV75" s="141">
        <f>+BV73*DATA!BV89</f>
        <v>0</v>
      </c>
      <c r="BW75" s="113">
        <f t="shared" si="81"/>
        <v>1391672615.3318195</v>
      </c>
    </row>
    <row r="76" spans="1:75" x14ac:dyDescent="0.3">
      <c r="A76" s="116" t="s">
        <v>234</v>
      </c>
      <c r="C76" s="142">
        <f>+C75*DATA!C90</f>
        <v>2692647.8978253365</v>
      </c>
      <c r="D76" s="142">
        <f>+D75*DATA!D90</f>
        <v>2042698.4052468075</v>
      </c>
      <c r="E76" s="142">
        <f>+E75*DATA!E90</f>
        <v>1949848.4777355883</v>
      </c>
      <c r="F76" s="142">
        <f>+F75*DATA!F90</f>
        <v>1485598.8401794957</v>
      </c>
      <c r="G76" s="142">
        <f>+G75*DATA!G90</f>
        <v>2599797.9703141176</v>
      </c>
      <c r="H76" s="142">
        <f>+H75*DATA!H90</f>
        <v>2785497.8253365546</v>
      </c>
      <c r="I76" s="142">
        <f>+I75*DATA!I90</f>
        <v>2971197.6803589915</v>
      </c>
      <c r="J76" s="142">
        <f>+J75*DATA!J90</f>
        <v>2135548.3327580257</v>
      </c>
      <c r="K76" s="142">
        <f>+K75*DATA!K90</f>
        <v>2228398.2602692442</v>
      </c>
      <c r="L76" s="142">
        <f>+L75*DATA!L90</f>
        <v>2599797.9703141176</v>
      </c>
      <c r="M76" s="142">
        <f>+M75*DATA!M90</f>
        <v>2785497.8253365546</v>
      </c>
      <c r="N76" s="142">
        <f>+N75*DATA!N90</f>
        <v>4271096.6655160515</v>
      </c>
      <c r="O76" s="142">
        <f>+O75*DATA!O90</f>
        <v>0</v>
      </c>
      <c r="P76" s="142">
        <f>+P75*DATA!P90</f>
        <v>0</v>
      </c>
      <c r="Q76" s="142">
        <f>+Q75*DATA!Q90</f>
        <v>0</v>
      </c>
      <c r="R76" s="142">
        <f>+R75*DATA!R90</f>
        <v>0</v>
      </c>
      <c r="S76" s="142">
        <f>+S75*DATA!S90</f>
        <v>0</v>
      </c>
      <c r="T76" s="142">
        <f>+T75*DATA!T90</f>
        <v>0</v>
      </c>
      <c r="U76" s="142">
        <f>+U75*DATA!U90</f>
        <v>0</v>
      </c>
      <c r="V76" s="142">
        <f>+V75*DATA!V90</f>
        <v>0</v>
      </c>
      <c r="W76" s="142">
        <f>+W75*DATA!W90</f>
        <v>0</v>
      </c>
      <c r="X76" s="142">
        <f>+X75*DATA!X90</f>
        <v>0</v>
      </c>
      <c r="Y76" s="142">
        <f>+Y75*DATA!Y90</f>
        <v>0</v>
      </c>
      <c r="Z76" s="142">
        <f>+Z75*DATA!Z90</f>
        <v>0</v>
      </c>
      <c r="AA76" s="142">
        <f>+AA75*DATA!AA90</f>
        <v>0</v>
      </c>
      <c r="AB76" s="142">
        <f>+AB75*DATA!AB90</f>
        <v>0</v>
      </c>
      <c r="AC76" s="142">
        <f>+AC75*DATA!AC90</f>
        <v>0</v>
      </c>
      <c r="AD76" s="142">
        <f>+AD75*DATA!AD90</f>
        <v>0</v>
      </c>
      <c r="AE76" s="142">
        <f>+AE75*DATA!AE90</f>
        <v>0</v>
      </c>
      <c r="AF76" s="142">
        <f>+AF75*DATA!AF90</f>
        <v>0</v>
      </c>
      <c r="AG76" s="142">
        <f>+AG75*DATA!AG90</f>
        <v>0</v>
      </c>
      <c r="AH76" s="142">
        <f>+AH75*DATA!AH90</f>
        <v>0</v>
      </c>
      <c r="AI76" s="142">
        <f>+AI75*DATA!AI90</f>
        <v>0</v>
      </c>
      <c r="AJ76" s="142">
        <f>+AJ75*DATA!AJ90</f>
        <v>0</v>
      </c>
      <c r="AK76" s="142">
        <f>+AK75*DATA!AK90</f>
        <v>0</v>
      </c>
      <c r="AL76" s="142">
        <f>+AL75*DATA!AL90</f>
        <v>0</v>
      </c>
      <c r="AM76" s="142">
        <f>+AM75*DATA!AM90</f>
        <v>1079159.7257852987</v>
      </c>
      <c r="AN76" s="142">
        <f>+AN75*DATA!AN90</f>
        <v>771795.97053248598</v>
      </c>
      <c r="AO76" s="142">
        <f>+AO75*DATA!AO90</f>
        <v>803280.24174434971</v>
      </c>
      <c r="AP76" s="142">
        <f>+AP75*DATA!AP90</f>
        <v>645017.34678776399</v>
      </c>
      <c r="AQ76" s="142">
        <f>+AQ75*DATA!AQ90</f>
        <v>1022225.3244193504</v>
      </c>
      <c r="AR76" s="142">
        <f>+AR75*DATA!AR90</f>
        <v>1148531.9211383704</v>
      </c>
      <c r="AS76" s="142">
        <f>+AS75*DATA!AS90</f>
        <v>1245825.3572866214</v>
      </c>
      <c r="AT76" s="142">
        <f>+AT75*DATA!AT90</f>
        <v>856364.34160369565</v>
      </c>
      <c r="AU76" s="142">
        <f>+AU75*DATA!AU90</f>
        <v>957508.07925855042</v>
      </c>
      <c r="AV76" s="142">
        <f>+AV75*DATA!AV90</f>
        <v>1066434.6607082563</v>
      </c>
      <c r="AW76" s="142">
        <f>+AW75*DATA!AW90</f>
        <v>1162348.9059910008</v>
      </c>
      <c r="AX76" s="142">
        <f>+AX75*DATA!AX90</f>
        <v>1801147.3557852034</v>
      </c>
      <c r="AY76" s="142">
        <f>+AY75*DATA!AY90</f>
        <v>0</v>
      </c>
      <c r="AZ76" s="142">
        <f>+AZ75*DATA!AZ90</f>
        <v>0</v>
      </c>
      <c r="BA76" s="142">
        <f>+BA75*DATA!BA90</f>
        <v>0</v>
      </c>
      <c r="BB76" s="142">
        <f>+BB75*DATA!BB90</f>
        <v>0</v>
      </c>
      <c r="BC76" s="142">
        <f>+BC75*DATA!BC90</f>
        <v>0</v>
      </c>
      <c r="BD76" s="142">
        <f>+BD75*DATA!BD90</f>
        <v>0</v>
      </c>
      <c r="BE76" s="142">
        <f>+BE75*DATA!BE90</f>
        <v>0</v>
      </c>
      <c r="BF76" s="142">
        <f>+BF75*DATA!BF90</f>
        <v>0</v>
      </c>
      <c r="BG76" s="142">
        <f>+BG75*DATA!BG90</f>
        <v>0</v>
      </c>
      <c r="BH76" s="142">
        <f>+BH75*DATA!BH90</f>
        <v>0</v>
      </c>
      <c r="BI76" s="142">
        <f>+BI75*DATA!BI90</f>
        <v>0</v>
      </c>
      <c r="BJ76" s="142">
        <f>+BJ75*DATA!BJ90</f>
        <v>0</v>
      </c>
      <c r="BK76" s="142">
        <f>+BK75*DATA!BK90</f>
        <v>0</v>
      </c>
      <c r="BL76" s="142">
        <f>+BL75*DATA!BL90</f>
        <v>0</v>
      </c>
      <c r="BM76" s="142">
        <f>+BM75*DATA!BM90</f>
        <v>0</v>
      </c>
      <c r="BN76" s="142">
        <f>+BN75*DATA!BN90</f>
        <v>0</v>
      </c>
      <c r="BO76" s="142">
        <f>+BO75*DATA!BO90</f>
        <v>0</v>
      </c>
      <c r="BP76" s="142">
        <f>+BP75*DATA!BP90</f>
        <v>0</v>
      </c>
      <c r="BQ76" s="142">
        <f>+BQ75*DATA!BQ90</f>
        <v>0</v>
      </c>
      <c r="BR76" s="142">
        <f>+BR75*DATA!BR90</f>
        <v>0</v>
      </c>
      <c r="BS76" s="142">
        <f>+BS75*DATA!BS90</f>
        <v>0</v>
      </c>
      <c r="BT76" s="142">
        <f>+BT75*DATA!BT90</f>
        <v>0</v>
      </c>
      <c r="BU76" s="142">
        <f>+BU75*DATA!BU90</f>
        <v>0</v>
      </c>
      <c r="BV76" s="142">
        <f>+BV75*DATA!BV90</f>
        <v>0</v>
      </c>
      <c r="BW76" s="113">
        <f t="shared" si="81"/>
        <v>43107265.382231839</v>
      </c>
    </row>
    <row r="77" spans="1:75" x14ac:dyDescent="0.3">
      <c r="A77" s="114" t="s">
        <v>235</v>
      </c>
      <c r="C77" s="141"/>
      <c r="D77" s="141">
        <f>+C73*DATA!C91</f>
        <v>100974296.16845012</v>
      </c>
      <c r="E77" s="141">
        <f>+D73*DATA!D91</f>
        <v>76601190.196755275</v>
      </c>
      <c r="F77" s="141">
        <f>+E73*DATA!E91</f>
        <v>73119317.915084571</v>
      </c>
      <c r="G77" s="141">
        <f>+F73*DATA!F91</f>
        <v>55709956.506731093</v>
      </c>
      <c r="H77" s="141">
        <f>+G73*DATA!G91</f>
        <v>97492423.886779428</v>
      </c>
      <c r="I77" s="141">
        <f>+H73*DATA!H91</f>
        <v>104456168.45012082</v>
      </c>
      <c r="J77" s="141">
        <f>+I73*DATA!I91</f>
        <v>111419913.01346219</v>
      </c>
      <c r="K77" s="141">
        <f>+J73*DATA!J91</f>
        <v>80083062.478425965</v>
      </c>
      <c r="L77" s="141">
        <f>+K73*DATA!K91</f>
        <v>83564934.760096669</v>
      </c>
      <c r="M77" s="141">
        <f>+L73*DATA!L91</f>
        <v>97492423.886779428</v>
      </c>
      <c r="N77" s="141">
        <f>+M73*DATA!M91</f>
        <v>104456168.45012082</v>
      </c>
      <c r="O77" s="141">
        <f>+N73*DATA!N91</f>
        <v>160166124.95685193</v>
      </c>
      <c r="P77" s="141">
        <f>+O73*DATA!O91</f>
        <v>116399137.8729392</v>
      </c>
      <c r="Q77" s="141">
        <f>+P73*DATA!P91</f>
        <v>83246607.001031548</v>
      </c>
      <c r="R77" s="141">
        <f>+Q73*DATA!Q91</f>
        <v>86642528.789117083</v>
      </c>
      <c r="S77" s="141">
        <f>+R73*DATA!R91</f>
        <v>69572150.706932098</v>
      </c>
      <c r="T77" s="141">
        <f>+S73*DATA!S91</f>
        <v>110258142.17419235</v>
      </c>
      <c r="U77" s="141">
        <f>+T73*DATA!T91</f>
        <v>123881685.20908496</v>
      </c>
      <c r="V77" s="141">
        <f>+U73*DATA!U91</f>
        <v>134375842.67044806</v>
      </c>
      <c r="W77" s="141">
        <f>+V73*DATA!V91</f>
        <v>92368227.50706403</v>
      </c>
      <c r="X77" s="141">
        <f>+W73*DATA!W91</f>
        <v>103277681.94922701</v>
      </c>
      <c r="Y77" s="141">
        <f>+X73*DATA!X91</f>
        <v>115026600.91760853</v>
      </c>
      <c r="Z77" s="141">
        <f>+Y73*DATA!Y91</f>
        <v>125371997.61272781</v>
      </c>
      <c r="AA77" s="141">
        <f>+Z73*DATA!Z91</f>
        <v>194273372.50096044</v>
      </c>
      <c r="AB77" s="141">
        <f>+AA73*DATA!AA91</f>
        <v>100579843.8066929</v>
      </c>
      <c r="AC77" s="141">
        <f>+AB73*DATA!AB91</f>
        <v>71932927.361891285</v>
      </c>
      <c r="AD77" s="141">
        <f>+AC73*DATA!AC91</f>
        <v>74867324.379489765</v>
      </c>
      <c r="AE77" s="141">
        <f>+AD73*DATA!AD91</f>
        <v>60116906.183939554</v>
      </c>
      <c r="AF77" s="141">
        <f>+AE73*DATA!AE91</f>
        <v>95273443.781017751</v>
      </c>
      <c r="AG77" s="141">
        <f>+AF73*DATA!AF91</f>
        <v>107045471.0965381</v>
      </c>
      <c r="AH77" s="141">
        <f>+AG73*DATA!AG91</f>
        <v>116113413.84624229</v>
      </c>
      <c r="AI77" s="141">
        <f>+AH73*DATA!AH91</f>
        <v>79814868.607557192</v>
      </c>
      <c r="AJ77" s="141">
        <f>+AI73*DATA!AI91</f>
        <v>89241667.154869109</v>
      </c>
      <c r="AK77" s="141">
        <f>+AJ73*DATA!AJ91</f>
        <v>99393842.302654609</v>
      </c>
      <c r="AL77" s="141">
        <f>+AK73*DATA!AK91</f>
        <v>108333241.70653349</v>
      </c>
      <c r="AM77" s="141">
        <f>+AL73*DATA!AL91</f>
        <v>167870534.25838804</v>
      </c>
      <c r="AN77" s="141">
        <f>+AM73*DATA!AM91</f>
        <v>40468489.716948695</v>
      </c>
      <c r="AO77" s="141">
        <f>+AN73*DATA!AN91</f>
        <v>28942348.894968223</v>
      </c>
      <c r="AP77" s="141">
        <f>+AO73*DATA!AO91</f>
        <v>30123009.065413114</v>
      </c>
      <c r="AQ77" s="141">
        <f>+AP73*DATA!AP91</f>
        <v>24188150.504541148</v>
      </c>
      <c r="AR77" s="141">
        <f>+AQ73*DATA!AQ91</f>
        <v>38333449.665725634</v>
      </c>
      <c r="AS77" s="141">
        <f>+AR73*DATA!AR91</f>
        <v>43069947.042688884</v>
      </c>
      <c r="AT77" s="141">
        <f>+AS73*DATA!AS91</f>
        <v>46718450.8982483</v>
      </c>
      <c r="AU77" s="141">
        <f>+AT73*DATA!AT91</f>
        <v>32113662.810138579</v>
      </c>
      <c r="AV77" s="141">
        <f>+AU73*DATA!AU91</f>
        <v>35906552.972195633</v>
      </c>
      <c r="AW77" s="141">
        <f>+AV73*DATA!AV91</f>
        <v>39991299.776559606</v>
      </c>
      <c r="AX77" s="141">
        <f>+AW73*DATA!AW91</f>
        <v>43588083.97466252</v>
      </c>
      <c r="AY77" s="141">
        <f>+AX73*DATA!AX91</f>
        <v>67543025.841945112</v>
      </c>
      <c r="AZ77" s="141">
        <f>+AY73*DATA!AY91</f>
        <v>108964033.97195143</v>
      </c>
      <c r="BA77" s="141">
        <f>+AZ73*DATA!AZ91</f>
        <v>77929152.045884013</v>
      </c>
      <c r="BB77" s="141">
        <f>+BA73*DATA!BA91</f>
        <v>81108156.150596261</v>
      </c>
      <c r="BC77" s="141">
        <f>+BB73*DATA!BB91</f>
        <v>65128164.449182726</v>
      </c>
      <c r="BD77" s="141">
        <f>+BC73*DATA!BC91</f>
        <v>103215300.12247659</v>
      </c>
      <c r="BE77" s="141">
        <f>+BD73*DATA!BD91</f>
        <v>115968626.59206632</v>
      </c>
      <c r="BF77" s="141">
        <f>+BE73*DATA!BE91</f>
        <v>125792459.92127192</v>
      </c>
      <c r="BG77" s="141">
        <f>+BF73*DATA!BF91</f>
        <v>86468120.502708316</v>
      </c>
      <c r="BH77" s="141">
        <f>+BG73*DATA!BG91</f>
        <v>96680723.329276741</v>
      </c>
      <c r="BI77" s="141">
        <f>+BH73*DATA!BH91</f>
        <v>107679169.09957016</v>
      </c>
      <c r="BJ77" s="141">
        <f>+BI73*DATA!BI91</f>
        <v>117363743.89574109</v>
      </c>
      <c r="BK77" s="141">
        <f>+BJ73*DATA!BJ91</f>
        <v>181863978.95960382</v>
      </c>
      <c r="BL77" s="141">
        <f>+BK73*DATA!BK91</f>
        <v>0</v>
      </c>
      <c r="BM77" s="141">
        <f>+BL73*DATA!BL91</f>
        <v>0</v>
      </c>
      <c r="BN77" s="141">
        <f>+BM73*DATA!BM91</f>
        <v>0</v>
      </c>
      <c r="BO77" s="141">
        <f>+BN73*DATA!BN91</f>
        <v>0</v>
      </c>
      <c r="BP77" s="141">
        <f>+BO73*DATA!BO91</f>
        <v>0</v>
      </c>
      <c r="BQ77" s="141">
        <f>+BP73*DATA!BP91</f>
        <v>0</v>
      </c>
      <c r="BR77" s="141">
        <f>+BQ73*DATA!BQ91</f>
        <v>0</v>
      </c>
      <c r="BS77" s="141">
        <f>+BR73*DATA!BR91</f>
        <v>0</v>
      </c>
      <c r="BT77" s="141">
        <f>+BS73*DATA!BS91</f>
        <v>0</v>
      </c>
      <c r="BU77" s="141">
        <f>+BT73*DATA!BT91</f>
        <v>0</v>
      </c>
      <c r="BV77" s="141">
        <f>+BU73*DATA!BU91</f>
        <v>0</v>
      </c>
      <c r="BW77" s="113">
        <f t="shared" si="81"/>
        <v>5409961540.2711725</v>
      </c>
    </row>
    <row r="78" spans="1:75" x14ac:dyDescent="0.3">
      <c r="A78" s="116" t="s">
        <v>234</v>
      </c>
      <c r="C78" s="142"/>
      <c r="D78" s="142">
        <f>+C78+Cálculos!O21</f>
        <v>3184526.8056165222</v>
      </c>
      <c r="E78" s="142">
        <f>+E77*DATA!D92</f>
        <v>2298035.7059026579</v>
      </c>
      <c r="F78" s="142">
        <f>+F77*DATA!E92</f>
        <v>2193579.5374525371</v>
      </c>
      <c r="G78" s="142">
        <f>+G77*DATA!F92</f>
        <v>1671298.6952019327</v>
      </c>
      <c r="H78" s="142">
        <f>+H77*DATA!G92</f>
        <v>2924772.7166033825</v>
      </c>
      <c r="I78" s="142">
        <f>+I77*DATA!H92</f>
        <v>3133685.0535036246</v>
      </c>
      <c r="J78" s="142">
        <f>+J77*DATA!I92</f>
        <v>3342597.3904038654</v>
      </c>
      <c r="K78" s="142">
        <f>+K77*DATA!J92</f>
        <v>2402491.8743527788</v>
      </c>
      <c r="L78" s="142">
        <f>+L77*DATA!K92</f>
        <v>2506948.0428029001</v>
      </c>
      <c r="M78" s="142">
        <f>+M77*DATA!L92</f>
        <v>2924772.7166033825</v>
      </c>
      <c r="N78" s="142">
        <f>+N77*DATA!M92</f>
        <v>3133685.0535036246</v>
      </c>
      <c r="O78" s="142">
        <f>+O77*DATA!N92</f>
        <v>4804983.7487055575</v>
      </c>
      <c r="P78" s="142">
        <f>+P77*DATA!O92</f>
        <v>4073969.8255528724</v>
      </c>
      <c r="Q78" s="142">
        <f>+Q77*DATA!P92</f>
        <v>2913631.2450361042</v>
      </c>
      <c r="R78" s="142">
        <f>+R77*DATA!Q92</f>
        <v>3032488.5076190983</v>
      </c>
      <c r="S78" s="142">
        <f>+S77*DATA!R92</f>
        <v>2435025.2747426238</v>
      </c>
      <c r="T78" s="142">
        <f>+T77*DATA!S92</f>
        <v>3859034.9760967325</v>
      </c>
      <c r="U78" s="142">
        <f>+U77*DATA!T92</f>
        <v>4335858.9823179739</v>
      </c>
      <c r="V78" s="142">
        <f>+V77*DATA!U92</f>
        <v>4703154.4934656825</v>
      </c>
      <c r="W78" s="142">
        <f>+W77*DATA!V92</f>
        <v>3232887.9627472414</v>
      </c>
      <c r="X78" s="142">
        <f>+X77*DATA!W92</f>
        <v>3614718.8682229454</v>
      </c>
      <c r="Y78" s="142">
        <f>+Y77*DATA!X92</f>
        <v>4025931.032116299</v>
      </c>
      <c r="Z78" s="142">
        <f>+Z77*DATA!Y92</f>
        <v>4388019.9164454732</v>
      </c>
      <c r="AA78" s="142">
        <f>+AA77*DATA!Z92</f>
        <v>6799568.0375336157</v>
      </c>
      <c r="AB78" s="142">
        <f>+AB77*DATA!AA92</f>
        <v>3017395.3142007869</v>
      </c>
      <c r="AC78" s="142">
        <f>+AC77*DATA!AB92</f>
        <v>2157987.8208567384</v>
      </c>
      <c r="AD78" s="142">
        <f>+AD77*DATA!AC92</f>
        <v>2246019.7313846927</v>
      </c>
      <c r="AE78" s="142">
        <f>+AE77*DATA!AD92</f>
        <v>1803507.1855181865</v>
      </c>
      <c r="AF78" s="142">
        <f>+AF77*DATA!AE92</f>
        <v>2858203.3134305323</v>
      </c>
      <c r="AG78" s="142">
        <f>+AG77*DATA!AF92</f>
        <v>3211364.132896143</v>
      </c>
      <c r="AH78" s="142">
        <f>+AH77*DATA!AG92</f>
        <v>3483402.4153872686</v>
      </c>
      <c r="AI78" s="142">
        <f>+AI77*DATA!AH92</f>
        <v>2394446.0582267158</v>
      </c>
      <c r="AJ78" s="142">
        <f>+AJ77*DATA!AI92</f>
        <v>2677250.0146460733</v>
      </c>
      <c r="AK78" s="142">
        <f>+AK77*DATA!AJ92</f>
        <v>2981815.2690796382</v>
      </c>
      <c r="AL78" s="142">
        <f>+AL77*DATA!AK92</f>
        <v>3249997.2511960045</v>
      </c>
      <c r="AM78" s="142">
        <f>+AM77*DATA!AL92</f>
        <v>5036116.0277516413</v>
      </c>
      <c r="AN78" s="142">
        <f>+AN77*DATA!AM92</f>
        <v>404684.89716948697</v>
      </c>
      <c r="AO78" s="142">
        <f>+AO77*DATA!AN92</f>
        <v>289423.48894968221</v>
      </c>
      <c r="AP78" s="142">
        <f>+AP77*DATA!AO92</f>
        <v>301230.09065413114</v>
      </c>
      <c r="AQ78" s="142">
        <f>+AQ77*DATA!AP92</f>
        <v>241881.50504541147</v>
      </c>
      <c r="AR78" s="142">
        <f>+AR77*DATA!AQ92</f>
        <v>383334.49665725633</v>
      </c>
      <c r="AS78" s="142">
        <f>+AS77*DATA!AR92</f>
        <v>430699.47042688885</v>
      </c>
      <c r="AT78" s="142">
        <f>+AT77*DATA!AS92</f>
        <v>467184.50898248301</v>
      </c>
      <c r="AU78" s="142">
        <f>+AU77*DATA!AT92</f>
        <v>321136.62810138578</v>
      </c>
      <c r="AV78" s="142">
        <f>+AV77*DATA!AU92</f>
        <v>359065.52972195635</v>
      </c>
      <c r="AW78" s="142">
        <f>+AW77*DATA!AV92</f>
        <v>399912.99776559608</v>
      </c>
      <c r="AX78" s="142">
        <f>+AX77*DATA!AW92</f>
        <v>435880.83974662522</v>
      </c>
      <c r="AY78" s="142">
        <f>+AY77*DATA!AX92</f>
        <v>675430.25841945119</v>
      </c>
      <c r="AZ78" s="142">
        <f>+AZ77*DATA!AY92</f>
        <v>3268921.0191585426</v>
      </c>
      <c r="BA78" s="142">
        <f>+BA77*DATA!AZ92</f>
        <v>2337874.5613765204</v>
      </c>
      <c r="BB78" s="142">
        <f>+BB77*DATA!BA92</f>
        <v>2433244.6845178879</v>
      </c>
      <c r="BC78" s="142">
        <f>+BC77*DATA!BB92</f>
        <v>1953844.9334754818</v>
      </c>
      <c r="BD78" s="142">
        <f>+BD77*DATA!BC92</f>
        <v>3096459.0036742976</v>
      </c>
      <c r="BE78" s="142">
        <f>+BE77*DATA!BD92</f>
        <v>3479058.7977619893</v>
      </c>
      <c r="BF78" s="142">
        <f>+BF77*DATA!BE92</f>
        <v>3773773.7976381574</v>
      </c>
      <c r="BG78" s="142">
        <f>+BG77*DATA!BF92</f>
        <v>2594043.6150812493</v>
      </c>
      <c r="BH78" s="142">
        <f>+BH77*DATA!BG92</f>
        <v>2900421.6998783019</v>
      </c>
      <c r="BI78" s="142">
        <f>+BI77*DATA!BH92</f>
        <v>3230375.0729871048</v>
      </c>
      <c r="BJ78" s="142">
        <f>+BJ77*DATA!BI92</f>
        <v>3520912.3168722326</v>
      </c>
      <c r="BK78" s="142">
        <f>+BK77*DATA!BJ92</f>
        <v>5455919.3687881147</v>
      </c>
      <c r="BL78" s="142">
        <f>+BL77*DATA!BK92</f>
        <v>0</v>
      </c>
      <c r="BM78" s="142">
        <f>+BM77*DATA!BL92</f>
        <v>0</v>
      </c>
      <c r="BN78" s="142">
        <f>+BN77*DATA!BM92</f>
        <v>0</v>
      </c>
      <c r="BO78" s="142">
        <f>+BO77*DATA!BN92</f>
        <v>0</v>
      </c>
      <c r="BP78" s="142">
        <f>+BP77*DATA!BO92</f>
        <v>0</v>
      </c>
      <c r="BQ78" s="142">
        <f>+BQ77*DATA!BP92</f>
        <v>0</v>
      </c>
      <c r="BR78" s="142">
        <f>+BR77*DATA!BQ92</f>
        <v>0</v>
      </c>
      <c r="BS78" s="142">
        <f>+BS77*DATA!BR92</f>
        <v>0</v>
      </c>
      <c r="BT78" s="142">
        <f>+BT77*DATA!BS92</f>
        <v>0</v>
      </c>
      <c r="BU78" s="142">
        <f>+BU77*DATA!BT92</f>
        <v>0</v>
      </c>
      <c r="BV78" s="142">
        <f>+BV77*DATA!BU92</f>
        <v>0</v>
      </c>
      <c r="BW78" s="113">
        <f t="shared" si="81"/>
        <v>159807884.57997409</v>
      </c>
    </row>
    <row r="79" spans="1:75" x14ac:dyDescent="0.3">
      <c r="A79" s="114" t="s">
        <v>236</v>
      </c>
      <c r="C79" s="141"/>
      <c r="D79" s="141"/>
      <c r="E79" s="141">
        <f>+C73*DATA!C93</f>
        <v>33658098.722816706</v>
      </c>
      <c r="F79" s="141">
        <f>+D73*DATA!D93</f>
        <v>25533730.065585092</v>
      </c>
      <c r="G79" s="141">
        <f>+E73*DATA!E93</f>
        <v>24373105.971694853</v>
      </c>
      <c r="H79" s="141">
        <f>+F73*DATA!F93</f>
        <v>18569985.502243698</v>
      </c>
      <c r="I79" s="141">
        <f>+G73*DATA!G93</f>
        <v>32497474.628926471</v>
      </c>
      <c r="J79" s="141">
        <f>+H73*DATA!H93</f>
        <v>34818722.816706933</v>
      </c>
      <c r="K79" s="141">
        <f>+I73*DATA!I93</f>
        <v>37139971.004487395</v>
      </c>
      <c r="L79" s="141">
        <f>+J73*DATA!J93</f>
        <v>26694354.159475319</v>
      </c>
      <c r="M79" s="141">
        <f>+K73*DATA!K93</f>
        <v>27854978.253365554</v>
      </c>
      <c r="N79" s="141">
        <f>+L73*DATA!L93</f>
        <v>32497474.628926471</v>
      </c>
      <c r="O79" s="141">
        <f>+M73*DATA!M93</f>
        <v>34818722.816706933</v>
      </c>
      <c r="P79" s="141">
        <f>+N73*DATA!N93</f>
        <v>53388708.318950638</v>
      </c>
      <c r="Q79" s="141">
        <f>+O73*DATA!O93</f>
        <v>0</v>
      </c>
      <c r="R79" s="141">
        <f>+P73*DATA!P93</f>
        <v>0</v>
      </c>
      <c r="S79" s="141">
        <f>+Q73*DATA!Q93</f>
        <v>0</v>
      </c>
      <c r="T79" s="141">
        <f>+R73*DATA!R93</f>
        <v>0</v>
      </c>
      <c r="U79" s="141">
        <f>+S73*DATA!S93</f>
        <v>0</v>
      </c>
      <c r="V79" s="141">
        <f>+T73*DATA!T93</f>
        <v>0</v>
      </c>
      <c r="W79" s="141">
        <f>+U73*DATA!U93</f>
        <v>0</v>
      </c>
      <c r="X79" s="141">
        <f>+V73*DATA!V93</f>
        <v>0</v>
      </c>
      <c r="Y79" s="141">
        <f>+W73*DATA!W93</f>
        <v>0</v>
      </c>
      <c r="Z79" s="141">
        <f>+X73*DATA!X93</f>
        <v>0</v>
      </c>
      <c r="AA79" s="141">
        <f>+Y73*DATA!Y93</f>
        <v>0</v>
      </c>
      <c r="AB79" s="141">
        <f>+Z73*DATA!Z93</f>
        <v>0</v>
      </c>
      <c r="AC79" s="141">
        <f>+AA73*DATA!AA93</f>
        <v>88007363.330856264</v>
      </c>
      <c r="AD79" s="141">
        <f>+AB73*DATA!AB93</f>
        <v>62941311.441654868</v>
      </c>
      <c r="AE79" s="141">
        <f>+AC73*DATA!AC93</f>
        <v>65508908.832053542</v>
      </c>
      <c r="AF79" s="141">
        <f>+AD73*DATA!AD93</f>
        <v>52602292.910947107</v>
      </c>
      <c r="AG79" s="141">
        <f>+AE73*DATA!AE93</f>
        <v>83364263.308390528</v>
      </c>
      <c r="AH79" s="141">
        <f>+AF73*DATA!AF93</f>
        <v>93664787.209470823</v>
      </c>
      <c r="AI79" s="141">
        <f>+AG73*DATA!AG93</f>
        <v>101599237.11546199</v>
      </c>
      <c r="AJ79" s="141">
        <f>+AH73*DATA!AH93</f>
        <v>69838010.03161253</v>
      </c>
      <c r="AK79" s="141">
        <f>+AI73*DATA!AI93</f>
        <v>78086458.76051046</v>
      </c>
      <c r="AL79" s="141">
        <f>+AJ73*DATA!AJ93</f>
        <v>86969612.014822766</v>
      </c>
      <c r="AM79" s="141">
        <f>+AK73*DATA!AK93</f>
        <v>94791586.493216783</v>
      </c>
      <c r="AN79" s="141">
        <f>+AL73*DATA!AL93</f>
        <v>146886717.47608954</v>
      </c>
      <c r="AO79" s="141">
        <f>+AM73*DATA!AM93</f>
        <v>94426476.00621362</v>
      </c>
      <c r="AP79" s="141">
        <f>+AN73*DATA!AN93</f>
        <v>67532147.421592519</v>
      </c>
      <c r="AQ79" s="141">
        <f>+AO73*DATA!AO93</f>
        <v>70287021.152630597</v>
      </c>
      <c r="AR79" s="141">
        <f>+AP73*DATA!AP93</f>
        <v>56439017.843929343</v>
      </c>
      <c r="AS79" s="141">
        <f>+AQ73*DATA!AQ93</f>
        <v>89444715.88669315</v>
      </c>
      <c r="AT79" s="141">
        <f>+AR73*DATA!AR93</f>
        <v>100496543.09960739</v>
      </c>
      <c r="AU79" s="141">
        <f>+AS73*DATA!AS93</f>
        <v>109009718.76257937</v>
      </c>
      <c r="AV79" s="141">
        <f>+AT73*DATA!AT93</f>
        <v>74931879.890323356</v>
      </c>
      <c r="AW79" s="141">
        <f>+AU73*DATA!AU93</f>
        <v>83781956.935123146</v>
      </c>
      <c r="AX79" s="141">
        <f>+AV73*DATA!AV93</f>
        <v>93313032.811972409</v>
      </c>
      <c r="AY79" s="141">
        <f>+AW73*DATA!AW93</f>
        <v>101705529.27421255</v>
      </c>
      <c r="AZ79" s="141">
        <f>+AX73*DATA!AX93</f>
        <v>157600393.63120526</v>
      </c>
      <c r="BA79" s="141">
        <f>+AY73*DATA!AY93</f>
        <v>0</v>
      </c>
      <c r="BB79" s="141">
        <f>+AZ73*DATA!AZ93</f>
        <v>0</v>
      </c>
      <c r="BC79" s="141">
        <f>+BA73*DATA!BA93</f>
        <v>0</v>
      </c>
      <c r="BD79" s="141">
        <f>+BB73*DATA!BB93</f>
        <v>0</v>
      </c>
      <c r="BE79" s="141">
        <f>+BC73*DATA!BC93</f>
        <v>0</v>
      </c>
      <c r="BF79" s="141">
        <f>+BD73*DATA!BD93</f>
        <v>0</v>
      </c>
      <c r="BG79" s="141">
        <f>+BE73*DATA!BE93</f>
        <v>0</v>
      </c>
      <c r="BH79" s="141">
        <f>+BF73*DATA!BF93</f>
        <v>0</v>
      </c>
      <c r="BI79" s="141">
        <f>+BG73*DATA!BG93</f>
        <v>0</v>
      </c>
      <c r="BJ79" s="141">
        <f>+BH73*DATA!BH93</f>
        <v>0</v>
      </c>
      <c r="BK79" s="141">
        <f>+BI73*DATA!BI93</f>
        <v>0</v>
      </c>
      <c r="BL79" s="141">
        <f>+BJ73*DATA!BJ93</f>
        <v>0</v>
      </c>
      <c r="BM79" s="141">
        <f>+BK73*DATA!BK93</f>
        <v>0</v>
      </c>
      <c r="BN79" s="141">
        <f>+BL73*DATA!BL93</f>
        <v>0</v>
      </c>
      <c r="BO79" s="141">
        <f>+BM73*DATA!BM93</f>
        <v>0</v>
      </c>
      <c r="BP79" s="141">
        <f>+BN73*DATA!BN93</f>
        <v>0</v>
      </c>
      <c r="BQ79" s="141">
        <f>+BO73*DATA!BO93</f>
        <v>0</v>
      </c>
      <c r="BR79" s="141">
        <f>+BP73*DATA!BP93</f>
        <v>0</v>
      </c>
      <c r="BS79" s="141">
        <f>+BQ73*DATA!BQ93</f>
        <v>0</v>
      </c>
      <c r="BT79" s="141">
        <f>+BR73*DATA!BR93</f>
        <v>0</v>
      </c>
      <c r="BU79" s="141">
        <f>+BS73*DATA!BS93</f>
        <v>0</v>
      </c>
      <c r="BV79" s="141">
        <f>+BT73*DATA!BT93</f>
        <v>0</v>
      </c>
      <c r="BW79" s="113">
        <f t="shared" si="81"/>
        <v>2505074308.5310559</v>
      </c>
    </row>
    <row r="80" spans="1:75" x14ac:dyDescent="0.3">
      <c r="A80" s="116" t="s">
        <v>234</v>
      </c>
      <c r="C80" s="142"/>
      <c r="D80" s="142"/>
      <c r="E80" s="142">
        <f>+E79*DATA!C94</f>
        <v>0</v>
      </c>
      <c r="F80" s="142">
        <f>+F79*DATA!D94</f>
        <v>0</v>
      </c>
      <c r="G80" s="142">
        <f>+G79*DATA!E94</f>
        <v>0</v>
      </c>
      <c r="H80" s="142">
        <f>+H79*DATA!F94</f>
        <v>0</v>
      </c>
      <c r="I80" s="142">
        <f>+I79*DATA!G94</f>
        <v>0</v>
      </c>
      <c r="J80" s="142">
        <f>+J79*DATA!H94</f>
        <v>0</v>
      </c>
      <c r="K80" s="142">
        <f>+K79*DATA!I94</f>
        <v>0</v>
      </c>
      <c r="L80" s="142">
        <f>+L79*DATA!J94</f>
        <v>0</v>
      </c>
      <c r="M80" s="142">
        <f>+M79*DATA!K94</f>
        <v>0</v>
      </c>
      <c r="N80" s="142">
        <f>+N79*DATA!L94</f>
        <v>0</v>
      </c>
      <c r="O80" s="142">
        <f>+O79*DATA!M94</f>
        <v>0</v>
      </c>
      <c r="P80" s="142">
        <f>+P79*DATA!N94</f>
        <v>0</v>
      </c>
      <c r="Q80" s="142">
        <f>+Q79*DATA!O94</f>
        <v>0</v>
      </c>
      <c r="R80" s="142">
        <f>+R79*DATA!P94</f>
        <v>0</v>
      </c>
      <c r="S80" s="142">
        <f>+S79*DATA!Q94</f>
        <v>0</v>
      </c>
      <c r="T80" s="142">
        <f>+T79*DATA!R94</f>
        <v>0</v>
      </c>
      <c r="U80" s="142">
        <f>+U79*DATA!S94</f>
        <v>0</v>
      </c>
      <c r="V80" s="142">
        <f>+V79*DATA!T94</f>
        <v>0</v>
      </c>
      <c r="W80" s="142">
        <f>+W79*DATA!U94</f>
        <v>0</v>
      </c>
      <c r="X80" s="142">
        <f>+X79*DATA!V94</f>
        <v>0</v>
      </c>
      <c r="Y80" s="142">
        <f>+Y79*DATA!W94</f>
        <v>0</v>
      </c>
      <c r="Z80" s="142">
        <f>+Z79*DATA!X94</f>
        <v>0</v>
      </c>
      <c r="AA80" s="142">
        <f>+AA79*DATA!Y94</f>
        <v>0</v>
      </c>
      <c r="AB80" s="142">
        <f>+AB79*DATA!Z94</f>
        <v>0</v>
      </c>
      <c r="AC80" s="142">
        <f>+AC79*DATA!AA94</f>
        <v>880073.63330856268</v>
      </c>
      <c r="AD80" s="142">
        <f>+AD79*DATA!AB94</f>
        <v>629413.11441654875</v>
      </c>
      <c r="AE80" s="142">
        <f>+AE79*DATA!AC94</f>
        <v>655089.08832053549</v>
      </c>
      <c r="AF80" s="142">
        <f>+AF79*DATA!AD94</f>
        <v>526022.92910947104</v>
      </c>
      <c r="AG80" s="142">
        <f>+AG79*DATA!AE94</f>
        <v>833642.63308390533</v>
      </c>
      <c r="AH80" s="142">
        <f>+AH79*DATA!AF94</f>
        <v>936647.87209470826</v>
      </c>
      <c r="AI80" s="142">
        <f>+AI79*DATA!AG94</f>
        <v>1015992.37115462</v>
      </c>
      <c r="AJ80" s="142">
        <f>+AJ79*DATA!AH94</f>
        <v>698380.10031612532</v>
      </c>
      <c r="AK80" s="142">
        <f>+AK79*DATA!AI94</f>
        <v>780864.58760510467</v>
      </c>
      <c r="AL80" s="142">
        <f>+AL79*DATA!AJ94</f>
        <v>869696.12014822767</v>
      </c>
      <c r="AM80" s="142">
        <f>+AM79*DATA!AK94</f>
        <v>947915.86493216781</v>
      </c>
      <c r="AN80" s="142">
        <f>+AN79*DATA!AL94</f>
        <v>1468867.1747608953</v>
      </c>
      <c r="AO80" s="142">
        <f>+AO79*DATA!AM94</f>
        <v>1416397.1400932043</v>
      </c>
      <c r="AP80" s="142">
        <f>+AP79*DATA!AN94</f>
        <v>1012982.2113238877</v>
      </c>
      <c r="AQ80" s="142">
        <f>+AQ79*DATA!AO94</f>
        <v>1054305.3172894588</v>
      </c>
      <c r="AR80" s="142">
        <f>+AR79*DATA!AP94</f>
        <v>846585.26765894017</v>
      </c>
      <c r="AS80" s="142">
        <f>+AS79*DATA!AQ94</f>
        <v>1341670.7383003973</v>
      </c>
      <c r="AT80" s="142">
        <f>+AT79*DATA!AR94</f>
        <v>1507448.1464941108</v>
      </c>
      <c r="AU80" s="142">
        <f>+AU79*DATA!AS94</f>
        <v>1635145.7814386904</v>
      </c>
      <c r="AV80" s="142">
        <f>+AV79*DATA!AT94</f>
        <v>1123978.1983548503</v>
      </c>
      <c r="AW80" s="142">
        <f>+AW79*DATA!AU94</f>
        <v>1256729.3540268471</v>
      </c>
      <c r="AX80" s="142">
        <f>+AX79*DATA!AV94</f>
        <v>1399695.4921795861</v>
      </c>
      <c r="AY80" s="142">
        <f>+AY79*DATA!AW94</f>
        <v>1525582.9391131883</v>
      </c>
      <c r="AZ80" s="142">
        <f>+AZ79*DATA!AX94</f>
        <v>2364005.9044680786</v>
      </c>
      <c r="BA80" s="142">
        <f>+BA79*DATA!AY94</f>
        <v>0</v>
      </c>
      <c r="BB80" s="142">
        <f>+BB79*DATA!AZ94</f>
        <v>0</v>
      </c>
      <c r="BC80" s="142">
        <f>+BC79*DATA!BA94</f>
        <v>0</v>
      </c>
      <c r="BD80" s="142">
        <f>+BD79*DATA!BB94</f>
        <v>0</v>
      </c>
      <c r="BE80" s="142">
        <f>+BE79*DATA!BC94</f>
        <v>0</v>
      </c>
      <c r="BF80" s="142">
        <f>+BF79*DATA!BD94</f>
        <v>0</v>
      </c>
      <c r="BG80" s="142">
        <f>+BG79*DATA!BE94</f>
        <v>0</v>
      </c>
      <c r="BH80" s="142">
        <f>+BH79*DATA!BF94</f>
        <v>0</v>
      </c>
      <c r="BI80" s="142">
        <f>+BI79*DATA!BG94</f>
        <v>0</v>
      </c>
      <c r="BJ80" s="142">
        <f>+BJ79*DATA!BH94</f>
        <v>0</v>
      </c>
      <c r="BK80" s="142">
        <f>+BK79*DATA!BI94</f>
        <v>0</v>
      </c>
      <c r="BL80" s="142">
        <f>+BL79*DATA!BJ94</f>
        <v>0</v>
      </c>
      <c r="BM80" s="142">
        <f>+BM79*DATA!BK94</f>
        <v>0</v>
      </c>
      <c r="BN80" s="142">
        <f>+BN79*DATA!BL94</f>
        <v>0</v>
      </c>
      <c r="BO80" s="142">
        <f>+BO79*DATA!BM94</f>
        <v>0</v>
      </c>
      <c r="BP80" s="142">
        <f>+BP79*DATA!BN94</f>
        <v>0</v>
      </c>
      <c r="BQ80" s="142">
        <f>+BQ79*DATA!BO94</f>
        <v>0</v>
      </c>
      <c r="BR80" s="142">
        <f>+BR79*DATA!BP94</f>
        <v>0</v>
      </c>
      <c r="BS80" s="142">
        <f>+BS79*DATA!BQ94</f>
        <v>0</v>
      </c>
      <c r="BT80" s="142">
        <f>+BT79*DATA!BR94</f>
        <v>0</v>
      </c>
      <c r="BU80" s="142">
        <f>+BU79*DATA!BS94</f>
        <v>0</v>
      </c>
      <c r="BV80" s="142">
        <f>+BV79*DATA!BT94</f>
        <v>0</v>
      </c>
      <c r="BW80" s="113">
        <f t="shared" si="81"/>
        <v>26727131.97999211</v>
      </c>
    </row>
    <row r="81" spans="1:75" x14ac:dyDescent="0.3">
      <c r="A81" s="114" t="s">
        <v>237</v>
      </c>
      <c r="C81" s="141"/>
      <c r="D81" s="141"/>
      <c r="E81" s="141"/>
      <c r="F81" s="141">
        <f>+C73*DATA!C95</f>
        <v>22438732.481877804</v>
      </c>
      <c r="G81" s="141">
        <f>+D73*DATA!D95</f>
        <v>17022486.710390061</v>
      </c>
      <c r="H81" s="141">
        <f>+E73*DATA!E95</f>
        <v>16248737.314463237</v>
      </c>
      <c r="I81" s="141">
        <f>+F73*DATA!F95</f>
        <v>12379990.334829133</v>
      </c>
      <c r="J81" s="141">
        <f>+G73*DATA!G95</f>
        <v>21664983.085950986</v>
      </c>
      <c r="K81" s="141">
        <f>+H73*DATA!H95</f>
        <v>23212481.877804626</v>
      </c>
      <c r="L81" s="141">
        <f>+I73*DATA!I95</f>
        <v>24759980.669658266</v>
      </c>
      <c r="M81" s="141">
        <f>+J73*DATA!J95</f>
        <v>17796236.106316879</v>
      </c>
      <c r="N81" s="141">
        <f>+K73*DATA!K95</f>
        <v>18569985.502243705</v>
      </c>
      <c r="O81" s="141">
        <f>+L73*DATA!L95</f>
        <v>21664983.085950986</v>
      </c>
      <c r="P81" s="141">
        <f>+M73*DATA!M95</f>
        <v>23212481.877804626</v>
      </c>
      <c r="Q81" s="141">
        <f>+N73*DATA!N95</f>
        <v>35592472.212633759</v>
      </c>
      <c r="R81" s="141">
        <f>+O73*DATA!O95</f>
        <v>116399137.8729392</v>
      </c>
      <c r="S81" s="141">
        <f>+P73*DATA!P95</f>
        <v>83246607.001031548</v>
      </c>
      <c r="T81" s="141">
        <f>+Q73*DATA!Q95</f>
        <v>86642528.789117083</v>
      </c>
      <c r="U81" s="141">
        <f>+R73*DATA!R95</f>
        <v>69572150.706932098</v>
      </c>
      <c r="V81" s="141">
        <f>+S73*DATA!S95</f>
        <v>110258142.17419235</v>
      </c>
      <c r="W81" s="141">
        <f>+T73*DATA!T95</f>
        <v>123881685.20908496</v>
      </c>
      <c r="X81" s="141">
        <f>+U73*DATA!U95</f>
        <v>134375842.67044806</v>
      </c>
      <c r="Y81" s="141">
        <f>+V73*DATA!V95</f>
        <v>92368227.50706403</v>
      </c>
      <c r="Z81" s="141">
        <f>+W73*DATA!W95</f>
        <v>103277681.94922701</v>
      </c>
      <c r="AA81" s="141">
        <f>+X73*DATA!X95</f>
        <v>115026600.91760853</v>
      </c>
      <c r="AB81" s="141">
        <f>+Y73*DATA!Y95</f>
        <v>125371997.61272781</v>
      </c>
      <c r="AC81" s="141">
        <f>+Z73*DATA!Z95</f>
        <v>194273372.50096044</v>
      </c>
      <c r="AD81" s="141">
        <f>+AA73*DATA!AA95</f>
        <v>62862402.379183054</v>
      </c>
      <c r="AE81" s="141">
        <f>+AB73*DATA!AB95</f>
        <v>44958079.601182051</v>
      </c>
      <c r="AF81" s="141">
        <f>+AC73*DATA!AC95</f>
        <v>46792077.737181105</v>
      </c>
      <c r="AG81" s="141">
        <f>+AD73*DATA!AD95</f>
        <v>37573066.36496222</v>
      </c>
      <c r="AH81" s="141">
        <f>+AE73*DATA!AE95</f>
        <v>59545902.36313609</v>
      </c>
      <c r="AI81" s="141">
        <f>+AF73*DATA!AF95</f>
        <v>66903419.435336307</v>
      </c>
      <c r="AJ81" s="141">
        <f>+AG73*DATA!AG95</f>
        <v>72570883.653901428</v>
      </c>
      <c r="AK81" s="141">
        <f>+AH73*DATA!AH95</f>
        <v>49884292.879723243</v>
      </c>
      <c r="AL81" s="141">
        <f>+AI73*DATA!AI95</f>
        <v>55776041.97179319</v>
      </c>
      <c r="AM81" s="141">
        <f>+AJ73*DATA!AJ95</f>
        <v>62121151.439159125</v>
      </c>
      <c r="AN81" s="141">
        <f>+AK73*DATA!AK95</f>
        <v>67708276.066583425</v>
      </c>
      <c r="AO81" s="141">
        <f>+AL73*DATA!AL95</f>
        <v>104919083.91149253</v>
      </c>
      <c r="AP81" s="141">
        <f>+AM73*DATA!AM95</f>
        <v>80936979.433897391</v>
      </c>
      <c r="AQ81" s="141">
        <f>+AN73*DATA!AN95</f>
        <v>57884697.789936446</v>
      </c>
      <c r="AR81" s="141">
        <f>+AO73*DATA!AO95</f>
        <v>60246018.130826227</v>
      </c>
      <c r="AS81" s="141">
        <f>+AP73*DATA!AP95</f>
        <v>48376301.009082295</v>
      </c>
      <c r="AT81" s="141">
        <f>+AQ73*DATA!AQ95</f>
        <v>76666899.331451267</v>
      </c>
      <c r="AU81" s="141">
        <f>+AR73*DATA!AR95</f>
        <v>86139894.085377768</v>
      </c>
      <c r="AV81" s="141">
        <f>+AS73*DATA!AS95</f>
        <v>93436901.7964966</v>
      </c>
      <c r="AW81" s="141">
        <f>+AT73*DATA!AT95</f>
        <v>64227325.620277159</v>
      </c>
      <c r="AX81" s="141">
        <f>+AU73*DATA!AU95</f>
        <v>71813105.944391266</v>
      </c>
      <c r="AY81" s="141">
        <f>+AV73*DATA!AV95</f>
        <v>79982599.553119212</v>
      </c>
      <c r="AZ81" s="141">
        <f>+AW73*DATA!AW95</f>
        <v>87176167.94932504</v>
      </c>
      <c r="BA81" s="141">
        <f>+AX73*DATA!AX95</f>
        <v>135086051.68389022</v>
      </c>
      <c r="BB81" s="141">
        <f>+AY73*DATA!AY95</f>
        <v>163446050.95792711</v>
      </c>
      <c r="BC81" s="141">
        <f>+AZ73*DATA!AZ95</f>
        <v>116893728.06882602</v>
      </c>
      <c r="BD81" s="141">
        <f>+BA73*DATA!BA95</f>
        <v>121662234.22589439</v>
      </c>
      <c r="BE81" s="141">
        <f>+BB73*DATA!BB95</f>
        <v>97692246.673774078</v>
      </c>
      <c r="BF81" s="141">
        <f>+BC73*DATA!BC95</f>
        <v>154822950.18371487</v>
      </c>
      <c r="BG81" s="141">
        <f>+BD73*DATA!BD95</f>
        <v>173952939.88809946</v>
      </c>
      <c r="BH81" s="141">
        <f>+BE73*DATA!BE95</f>
        <v>188688689.88190788</v>
      </c>
      <c r="BI81" s="141">
        <f>+BF73*DATA!BF95</f>
        <v>129702180.75406244</v>
      </c>
      <c r="BJ81" s="141">
        <f>+BG73*DATA!BG95</f>
        <v>145021084.99391508</v>
      </c>
      <c r="BK81" s="141">
        <f>+BH73*DATA!BH95</f>
        <v>161518753.64935523</v>
      </c>
      <c r="BL81" s="141">
        <f>+BI73*DATA!BI95</f>
        <v>176045615.84361163</v>
      </c>
      <c r="BM81" s="141">
        <f>+BJ73*DATA!BJ95</f>
        <v>272795968.43940568</v>
      </c>
      <c r="BN81" s="141">
        <f>+BK73*DATA!BK95</f>
        <v>287398811.9064219</v>
      </c>
      <c r="BO81" s="141">
        <f>+BL73*DATA!BL95</f>
        <v>205542552.844796</v>
      </c>
      <c r="BP81" s="141">
        <f>+BM73*DATA!BM95</f>
        <v>213927356.24676186</v>
      </c>
      <c r="BQ81" s="141">
        <f>+BN73*DATA!BN95</f>
        <v>171779222.94212547</v>
      </c>
      <c r="BR81" s="141">
        <f>+BO73*DATA!BO95</f>
        <v>272236200.73941439</v>
      </c>
      <c r="BS81" s="141">
        <f>+BP73*DATA!BP95</f>
        <v>305873821.71954703</v>
      </c>
      <c r="BT81" s="141">
        <f>+BQ73*DATA!BQ95</f>
        <v>331784738.59976423</v>
      </c>
      <c r="BU81" s="141">
        <f>+BR73*DATA!BR95</f>
        <v>228064565.8424924</v>
      </c>
      <c r="BV81" s="141">
        <f>+BS73*DATA!BS95</f>
        <v>255000884.29398665</v>
      </c>
      <c r="BW81" s="113">
        <f t="shared" si="81"/>
        <v>7456695744.998765</v>
      </c>
    </row>
    <row r="82" spans="1:75" x14ac:dyDescent="0.3">
      <c r="A82" s="116" t="s">
        <v>234</v>
      </c>
      <c r="C82" s="142"/>
      <c r="D82" s="142"/>
      <c r="E82" s="142"/>
      <c r="F82" s="142">
        <f>+F81*DATA!C96</f>
        <v>0</v>
      </c>
      <c r="G82" s="142">
        <f>+G81*DATA!D96</f>
        <v>0</v>
      </c>
      <c r="H82" s="142">
        <f>+H81*DATA!E96</f>
        <v>0</v>
      </c>
      <c r="I82" s="142">
        <f>+I81*DATA!F96</f>
        <v>0</v>
      </c>
      <c r="J82" s="142">
        <f>+J81*DATA!G96</f>
        <v>0</v>
      </c>
      <c r="K82" s="142">
        <f>+K81*DATA!H96</f>
        <v>0</v>
      </c>
      <c r="L82" s="142">
        <f>+L81*DATA!I96</f>
        <v>0</v>
      </c>
      <c r="M82" s="142">
        <f>+M81*DATA!J96</f>
        <v>0</v>
      </c>
      <c r="N82" s="142">
        <f>+N81*DATA!K96</f>
        <v>0</v>
      </c>
      <c r="O82" s="142">
        <f>+O81*DATA!L96</f>
        <v>0</v>
      </c>
      <c r="P82" s="142">
        <f>+P81*DATA!M96</f>
        <v>0</v>
      </c>
      <c r="Q82" s="142">
        <f>+Q81*DATA!N96</f>
        <v>0</v>
      </c>
      <c r="R82" s="142">
        <f>+R81*DATA!O96</f>
        <v>0</v>
      </c>
      <c r="S82" s="142">
        <f>+S81*DATA!P96</f>
        <v>0</v>
      </c>
      <c r="T82" s="142">
        <f>+T81*DATA!Q96</f>
        <v>0</v>
      </c>
      <c r="U82" s="142">
        <f>+U81*DATA!R96</f>
        <v>0</v>
      </c>
      <c r="V82" s="142">
        <f>+V81*DATA!S96</f>
        <v>0</v>
      </c>
      <c r="W82" s="142">
        <f>+W81*DATA!T96</f>
        <v>0</v>
      </c>
      <c r="X82" s="142">
        <f>+X81*DATA!U96</f>
        <v>0</v>
      </c>
      <c r="Y82" s="142">
        <f>+Y81*DATA!V96</f>
        <v>0</v>
      </c>
      <c r="Z82" s="142">
        <f>+Z81*DATA!W96</f>
        <v>0</v>
      </c>
      <c r="AA82" s="142">
        <f>+AA81*DATA!X96</f>
        <v>0</v>
      </c>
      <c r="AB82" s="142">
        <f>+AB81*DATA!Y96</f>
        <v>0</v>
      </c>
      <c r="AC82" s="142">
        <f>+AC81*DATA!Z96</f>
        <v>0</v>
      </c>
      <c r="AD82" s="142">
        <f>+AD81*DATA!AA96</f>
        <v>0</v>
      </c>
      <c r="AE82" s="142">
        <f>+AE81*DATA!AB96</f>
        <v>0</v>
      </c>
      <c r="AF82" s="142">
        <f>+AF81*DATA!AC96</f>
        <v>0</v>
      </c>
      <c r="AG82" s="142">
        <f>+AG81*DATA!AD96</f>
        <v>0</v>
      </c>
      <c r="AH82" s="142">
        <f>+AH81*DATA!AE96</f>
        <v>0</v>
      </c>
      <c r="AI82" s="142">
        <f>+AI81*DATA!AF96</f>
        <v>0</v>
      </c>
      <c r="AJ82" s="142">
        <f>+AJ81*DATA!AG96</f>
        <v>0</v>
      </c>
      <c r="AK82" s="142">
        <f>+AK81*DATA!AH96</f>
        <v>0</v>
      </c>
      <c r="AL82" s="142">
        <f>+AL81*DATA!AI96</f>
        <v>0</v>
      </c>
      <c r="AM82" s="142">
        <f>+AM81*DATA!AJ96</f>
        <v>0</v>
      </c>
      <c r="AN82" s="142">
        <f>+AN81*DATA!AK96</f>
        <v>0</v>
      </c>
      <c r="AO82" s="142">
        <f>+AO81*DATA!AL96</f>
        <v>0</v>
      </c>
      <c r="AP82" s="142">
        <f>+AP81*DATA!AM96</f>
        <v>0</v>
      </c>
      <c r="AQ82" s="142">
        <f>+AQ81*DATA!AN96</f>
        <v>0</v>
      </c>
      <c r="AR82" s="142">
        <f>+AR81*DATA!AO96</f>
        <v>0</v>
      </c>
      <c r="AS82" s="142">
        <f>+AS81*DATA!AP96</f>
        <v>0</v>
      </c>
      <c r="AT82" s="142">
        <f>+AT81*DATA!AQ96</f>
        <v>0</v>
      </c>
      <c r="AU82" s="142">
        <f>+AU81*DATA!AR96</f>
        <v>0</v>
      </c>
      <c r="AV82" s="142">
        <f>+AV81*DATA!AS96</f>
        <v>0</v>
      </c>
      <c r="AW82" s="142">
        <f>+AW81*DATA!AT96</f>
        <v>0</v>
      </c>
      <c r="AX82" s="142">
        <f>+AX81*DATA!AU96</f>
        <v>0</v>
      </c>
      <c r="AY82" s="142">
        <f>+AY81*DATA!AV96</f>
        <v>0</v>
      </c>
      <c r="AZ82" s="142">
        <f>+AZ81*DATA!AW96</f>
        <v>0</v>
      </c>
      <c r="BA82" s="142">
        <f>+BA81*DATA!AX96</f>
        <v>0</v>
      </c>
      <c r="BB82" s="142">
        <f>+BB81*DATA!AY96</f>
        <v>0</v>
      </c>
      <c r="BC82" s="142">
        <f>+BC81*DATA!AZ96</f>
        <v>0</v>
      </c>
      <c r="BD82" s="142">
        <f>+BD81*DATA!BA96</f>
        <v>0</v>
      </c>
      <c r="BE82" s="142">
        <f>+BE81*DATA!BB96</f>
        <v>0</v>
      </c>
      <c r="BF82" s="142">
        <f>+BF81*DATA!BC96</f>
        <v>0</v>
      </c>
      <c r="BG82" s="142">
        <f>+BG81*DATA!BD96</f>
        <v>0</v>
      </c>
      <c r="BH82" s="142">
        <f>+BH81*DATA!BE96</f>
        <v>0</v>
      </c>
      <c r="BI82" s="142">
        <f>+BI81*DATA!BF96</f>
        <v>0</v>
      </c>
      <c r="BJ82" s="142">
        <f>+BJ81*DATA!BG96</f>
        <v>0</v>
      </c>
      <c r="BK82" s="142">
        <f>+BK81*DATA!BH96</f>
        <v>0</v>
      </c>
      <c r="BL82" s="142">
        <f>+BL81*DATA!BI96</f>
        <v>0</v>
      </c>
      <c r="BM82" s="142">
        <f>+BM81*DATA!BJ96</f>
        <v>0</v>
      </c>
      <c r="BN82" s="142">
        <f>+BN81*DATA!BK96</f>
        <v>0</v>
      </c>
      <c r="BO82" s="142">
        <f>+BO81*DATA!BL96</f>
        <v>0</v>
      </c>
      <c r="BP82" s="142">
        <f>+BP81*DATA!BM96</f>
        <v>0</v>
      </c>
      <c r="BQ82" s="142">
        <f>+BQ81*DATA!BN96</f>
        <v>0</v>
      </c>
      <c r="BR82" s="142">
        <f>+BR81*DATA!BO96</f>
        <v>0</v>
      </c>
      <c r="BS82" s="142">
        <f>+BS81*DATA!BP96</f>
        <v>0</v>
      </c>
      <c r="BT82" s="142">
        <f>+BT81*DATA!BQ96</f>
        <v>0</v>
      </c>
      <c r="BU82" s="142">
        <f>+BU81*DATA!BR96</f>
        <v>0</v>
      </c>
      <c r="BV82" s="142">
        <f>+BV81*DATA!BS96</f>
        <v>0</v>
      </c>
      <c r="BW82" s="113">
        <f t="shared" si="81"/>
        <v>0</v>
      </c>
    </row>
    <row r="83" spans="1:75" ht="16.2" thickBot="1" x14ac:dyDescent="0.35"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62">
        <f t="shared" si="81"/>
        <v>0</v>
      </c>
    </row>
    <row r="84" spans="1:75" ht="16.2" thickBot="1" x14ac:dyDescent="0.35">
      <c r="A84" s="30" t="s">
        <v>238</v>
      </c>
      <c r="C84" s="143">
        <f>+C75+C77+C79+C81</f>
        <v>67316197.445633411</v>
      </c>
      <c r="D84" s="144">
        <f t="shared" ref="D84:BO84" si="95">+D75+D77+D79+D81</f>
        <v>152041756.2996203</v>
      </c>
      <c r="E84" s="144">
        <f t="shared" si="95"/>
        <v>159005500.86296168</v>
      </c>
      <c r="F84" s="144">
        <f t="shared" si="95"/>
        <v>158231751.46703488</v>
      </c>
      <c r="G84" s="144">
        <f t="shared" si="95"/>
        <v>162100498.44666895</v>
      </c>
      <c r="H84" s="144">
        <f t="shared" si="95"/>
        <v>201948592.3369002</v>
      </c>
      <c r="I84" s="144">
        <f t="shared" si="95"/>
        <v>223613575.42285118</v>
      </c>
      <c r="J84" s="144">
        <f t="shared" si="95"/>
        <v>221292327.23507077</v>
      </c>
      <c r="K84" s="144">
        <f t="shared" si="95"/>
        <v>196145471.8674491</v>
      </c>
      <c r="L84" s="144">
        <f t="shared" si="95"/>
        <v>200014218.84708321</v>
      </c>
      <c r="M84" s="144">
        <f t="shared" si="95"/>
        <v>212781083.87987572</v>
      </c>
      <c r="N84" s="144">
        <f t="shared" si="95"/>
        <v>262301045.21919227</v>
      </c>
      <c r="O84" s="145">
        <f t="shared" si="95"/>
        <v>216649830.85950983</v>
      </c>
      <c r="P84" s="144">
        <f t="shared" si="95"/>
        <v>193000328.06969446</v>
      </c>
      <c r="Q84" s="144">
        <f t="shared" si="95"/>
        <v>118839079.21366531</v>
      </c>
      <c r="R84" s="144">
        <f t="shared" si="95"/>
        <v>203041666.66205627</v>
      </c>
      <c r="S84" s="144">
        <f t="shared" si="95"/>
        <v>152818757.70796365</v>
      </c>
      <c r="T84" s="144">
        <f t="shared" si="95"/>
        <v>196900670.96330944</v>
      </c>
      <c r="U84" s="144">
        <f t="shared" si="95"/>
        <v>193453835.91601706</v>
      </c>
      <c r="V84" s="144">
        <f t="shared" si="95"/>
        <v>244633984.84464043</v>
      </c>
      <c r="W84" s="144">
        <f t="shared" si="95"/>
        <v>216249912.71614897</v>
      </c>
      <c r="X84" s="144">
        <f t="shared" si="95"/>
        <v>237653524.61967507</v>
      </c>
      <c r="Y84" s="144">
        <f t="shared" si="95"/>
        <v>207394828.42467254</v>
      </c>
      <c r="Z84" s="144">
        <f t="shared" si="95"/>
        <v>228649679.5619548</v>
      </c>
      <c r="AA84" s="146">
        <f t="shared" si="95"/>
        <v>309299973.41856897</v>
      </c>
      <c r="AB84" s="144">
        <f t="shared" si="95"/>
        <v>225951841.41942072</v>
      </c>
      <c r="AC84" s="144">
        <f t="shared" si="95"/>
        <v>354213663.19370794</v>
      </c>
      <c r="AD84" s="144">
        <f t="shared" si="95"/>
        <v>200671038.20032769</v>
      </c>
      <c r="AE84" s="144">
        <f t="shared" si="95"/>
        <v>170583894.61717513</v>
      </c>
      <c r="AF84" s="144">
        <f t="shared" si="95"/>
        <v>194667814.42914596</v>
      </c>
      <c r="AG84" s="144">
        <f t="shared" si="95"/>
        <v>227982800.76989084</v>
      </c>
      <c r="AH84" s="144">
        <f t="shared" si="95"/>
        <v>269324103.41884923</v>
      </c>
      <c r="AI84" s="144">
        <f t="shared" si="95"/>
        <v>248317525.15835547</v>
      </c>
      <c r="AJ84" s="144">
        <f t="shared" si="95"/>
        <v>231650560.84038308</v>
      </c>
      <c r="AK84" s="144">
        <f t="shared" si="95"/>
        <v>227364593.94288832</v>
      </c>
      <c r="AL84" s="144">
        <f t="shared" si="95"/>
        <v>251078895.69314945</v>
      </c>
      <c r="AM84" s="147">
        <f t="shared" si="95"/>
        <v>378741258.48002887</v>
      </c>
      <c r="AN84" s="144">
        <f t="shared" si="95"/>
        <v>293653281.78624594</v>
      </c>
      <c r="AO84" s="144">
        <f t="shared" si="95"/>
        <v>268451920.89989185</v>
      </c>
      <c r="AP84" s="144">
        <f t="shared" si="95"/>
        <v>210843003.26029122</v>
      </c>
      <c r="AQ84" s="144">
        <f t="shared" si="95"/>
        <v>203471135.66807571</v>
      </c>
      <c r="AR84" s="144">
        <f t="shared" si="95"/>
        <v>212445081.69739974</v>
      </c>
      <c r="AS84" s="144">
        <f t="shared" si="95"/>
        <v>243182231.80279538</v>
      </c>
      <c r="AT84" s="144">
        <f t="shared" si="95"/>
        <v>266700110.40949175</v>
      </c>
      <c r="AU84" s="144">
        <f t="shared" si="95"/>
        <v>275138679.62102324</v>
      </c>
      <c r="AV84" s="144">
        <f t="shared" si="95"/>
        <v>257597067.69442841</v>
      </c>
      <c r="AW84" s="144">
        <f t="shared" si="95"/>
        <v>246118027.63150996</v>
      </c>
      <c r="AX84" s="144">
        <f t="shared" si="95"/>
        <v>298771590.52028638</v>
      </c>
      <c r="AY84" s="148">
        <f t="shared" si="95"/>
        <v>249231154.66927686</v>
      </c>
      <c r="AZ84" s="144">
        <f t="shared" si="95"/>
        <v>353740595.55248171</v>
      </c>
      <c r="BA84" s="144">
        <f t="shared" si="95"/>
        <v>213015203.72977424</v>
      </c>
      <c r="BB84" s="144">
        <f t="shared" si="95"/>
        <v>244554207.10852337</v>
      </c>
      <c r="BC84" s="144">
        <f t="shared" si="95"/>
        <v>182021892.51800874</v>
      </c>
      <c r="BD84" s="144">
        <f t="shared" si="95"/>
        <v>224877534.34837097</v>
      </c>
      <c r="BE84" s="144">
        <f t="shared" si="95"/>
        <v>213660873.26584041</v>
      </c>
      <c r="BF84" s="144">
        <f t="shared" si="95"/>
        <v>280615410.10498679</v>
      </c>
      <c r="BG84" s="144">
        <f t="shared" si="95"/>
        <v>260421060.39080778</v>
      </c>
      <c r="BH84" s="144">
        <f t="shared" si="95"/>
        <v>285369413.21118462</v>
      </c>
      <c r="BI84" s="144">
        <f t="shared" si="95"/>
        <v>237381349.8536326</v>
      </c>
      <c r="BJ84" s="144">
        <f t="shared" si="95"/>
        <v>262384828.88965619</v>
      </c>
      <c r="BK84" s="149">
        <f t="shared" si="95"/>
        <v>343382732.60895908</v>
      </c>
      <c r="BL84" s="144">
        <f t="shared" si="95"/>
        <v>176045615.84361163</v>
      </c>
      <c r="BM84" s="144">
        <f t="shared" si="95"/>
        <v>272795968.43940568</v>
      </c>
      <c r="BN84" s="144">
        <f t="shared" si="95"/>
        <v>287398811.9064219</v>
      </c>
      <c r="BO84" s="144">
        <f t="shared" si="95"/>
        <v>205542552.844796</v>
      </c>
      <c r="BP84" s="144">
        <f t="shared" ref="BP84:BV84" si="96">+BP75+BP77+BP79+BP81</f>
        <v>213927356.24676186</v>
      </c>
      <c r="BQ84" s="144">
        <f t="shared" si="96"/>
        <v>171779222.94212547</v>
      </c>
      <c r="BR84" s="144">
        <f t="shared" si="96"/>
        <v>272236200.73941439</v>
      </c>
      <c r="BS84" s="144">
        <f t="shared" si="96"/>
        <v>305873821.71954703</v>
      </c>
      <c r="BT84" s="144">
        <f t="shared" si="96"/>
        <v>331784738.59976423</v>
      </c>
      <c r="BU84" s="144">
        <f t="shared" si="96"/>
        <v>228064565.8424924</v>
      </c>
      <c r="BV84" s="144">
        <f t="shared" si="96"/>
        <v>255000884.29398665</v>
      </c>
      <c r="BW84" s="150">
        <f t="shared" si="81"/>
        <v>16763404209.132811</v>
      </c>
    </row>
    <row r="85" spans="1:75" ht="16.2" thickBot="1" x14ac:dyDescent="0.35">
      <c r="A85" s="30" t="s">
        <v>239</v>
      </c>
      <c r="C85" s="143">
        <f>+C76+C78+C80+C82</f>
        <v>2692647.8978253365</v>
      </c>
      <c r="D85" s="144">
        <f t="shared" ref="D85:BO85" si="97">+D76+D78+D80+D82</f>
        <v>5227225.2108633295</v>
      </c>
      <c r="E85" s="144">
        <f t="shared" si="97"/>
        <v>4247884.1836382467</v>
      </c>
      <c r="F85" s="144">
        <f t="shared" si="97"/>
        <v>3679178.3776320331</v>
      </c>
      <c r="G85" s="144">
        <f t="shared" si="97"/>
        <v>4271096.6655160505</v>
      </c>
      <c r="H85" s="144">
        <f t="shared" si="97"/>
        <v>5710270.5419399366</v>
      </c>
      <c r="I85" s="144">
        <f t="shared" si="97"/>
        <v>6104882.7338626161</v>
      </c>
      <c r="J85" s="144">
        <f t="shared" si="97"/>
        <v>5478145.7231618911</v>
      </c>
      <c r="K85" s="144">
        <f t="shared" si="97"/>
        <v>4630890.1346220225</v>
      </c>
      <c r="L85" s="144">
        <f t="shared" si="97"/>
        <v>5106746.0131170172</v>
      </c>
      <c r="M85" s="144">
        <f t="shared" si="97"/>
        <v>5710270.5419399366</v>
      </c>
      <c r="N85" s="144">
        <f t="shared" si="97"/>
        <v>7404781.7190196756</v>
      </c>
      <c r="O85" s="145">
        <f t="shared" si="97"/>
        <v>4804983.7487055575</v>
      </c>
      <c r="P85" s="144">
        <f t="shared" si="97"/>
        <v>4073969.8255528724</v>
      </c>
      <c r="Q85" s="144">
        <f t="shared" si="97"/>
        <v>2913631.2450361042</v>
      </c>
      <c r="R85" s="144">
        <f t="shared" si="97"/>
        <v>3032488.5076190983</v>
      </c>
      <c r="S85" s="144">
        <f t="shared" si="97"/>
        <v>2435025.2747426238</v>
      </c>
      <c r="T85" s="144">
        <f t="shared" si="97"/>
        <v>3859034.9760967325</v>
      </c>
      <c r="U85" s="144">
        <f t="shared" si="97"/>
        <v>4335858.9823179739</v>
      </c>
      <c r="V85" s="144">
        <f t="shared" si="97"/>
        <v>4703154.4934656825</v>
      </c>
      <c r="W85" s="144">
        <f t="shared" si="97"/>
        <v>3232887.9627472414</v>
      </c>
      <c r="X85" s="144">
        <f t="shared" si="97"/>
        <v>3614718.8682229454</v>
      </c>
      <c r="Y85" s="144">
        <f t="shared" si="97"/>
        <v>4025931.032116299</v>
      </c>
      <c r="Z85" s="144">
        <f t="shared" si="97"/>
        <v>4388019.9164454732</v>
      </c>
      <c r="AA85" s="146">
        <f t="shared" si="97"/>
        <v>6799568.0375336157</v>
      </c>
      <c r="AB85" s="144">
        <f t="shared" si="97"/>
        <v>3017395.3142007869</v>
      </c>
      <c r="AC85" s="144">
        <f t="shared" si="97"/>
        <v>3038061.4541653013</v>
      </c>
      <c r="AD85" s="144">
        <f t="shared" si="97"/>
        <v>2875432.8458012417</v>
      </c>
      <c r="AE85" s="144">
        <f t="shared" si="97"/>
        <v>2458596.2738387221</v>
      </c>
      <c r="AF85" s="144">
        <f t="shared" si="97"/>
        <v>3384226.2425400033</v>
      </c>
      <c r="AG85" s="144">
        <f t="shared" si="97"/>
        <v>4045006.7659800481</v>
      </c>
      <c r="AH85" s="144">
        <f t="shared" si="97"/>
        <v>4420050.2874819767</v>
      </c>
      <c r="AI85" s="144">
        <f t="shared" si="97"/>
        <v>3410438.4293813356</v>
      </c>
      <c r="AJ85" s="144">
        <f t="shared" si="97"/>
        <v>3375630.1149621988</v>
      </c>
      <c r="AK85" s="144">
        <f t="shared" si="97"/>
        <v>3762679.856684743</v>
      </c>
      <c r="AL85" s="144">
        <f t="shared" si="97"/>
        <v>4119693.371344232</v>
      </c>
      <c r="AM85" s="147">
        <f t="shared" si="97"/>
        <v>7063191.6184691079</v>
      </c>
      <c r="AN85" s="144">
        <f t="shared" si="97"/>
        <v>2645348.0424628682</v>
      </c>
      <c r="AO85" s="144">
        <f t="shared" si="97"/>
        <v>2509100.8707872359</v>
      </c>
      <c r="AP85" s="144">
        <f t="shared" si="97"/>
        <v>1959229.6487657828</v>
      </c>
      <c r="AQ85" s="144">
        <f t="shared" si="97"/>
        <v>2318412.1467542206</v>
      </c>
      <c r="AR85" s="144">
        <f t="shared" si="97"/>
        <v>2378451.685454567</v>
      </c>
      <c r="AS85" s="144">
        <f t="shared" si="97"/>
        <v>3018195.5660139075</v>
      </c>
      <c r="AT85" s="144">
        <f t="shared" si="97"/>
        <v>2830996.9970802898</v>
      </c>
      <c r="AU85" s="144">
        <f t="shared" si="97"/>
        <v>2913790.4887986267</v>
      </c>
      <c r="AV85" s="144">
        <f t="shared" si="97"/>
        <v>2549478.3887850633</v>
      </c>
      <c r="AW85" s="144">
        <f t="shared" si="97"/>
        <v>2818991.2577834437</v>
      </c>
      <c r="AX85" s="144">
        <f t="shared" si="97"/>
        <v>3636723.6877114149</v>
      </c>
      <c r="AY85" s="148">
        <f t="shared" si="97"/>
        <v>2201013.1975326394</v>
      </c>
      <c r="AZ85" s="144">
        <f t="shared" si="97"/>
        <v>5632926.9236266213</v>
      </c>
      <c r="BA85" s="144">
        <f t="shared" si="97"/>
        <v>2337874.5613765204</v>
      </c>
      <c r="BB85" s="144">
        <f t="shared" si="97"/>
        <v>2433244.6845178879</v>
      </c>
      <c r="BC85" s="144">
        <f t="shared" si="97"/>
        <v>1953844.9334754818</v>
      </c>
      <c r="BD85" s="144">
        <f t="shared" si="97"/>
        <v>3096459.0036742976</v>
      </c>
      <c r="BE85" s="144">
        <f t="shared" si="97"/>
        <v>3479058.7977619893</v>
      </c>
      <c r="BF85" s="144">
        <f t="shared" si="97"/>
        <v>3773773.7976381574</v>
      </c>
      <c r="BG85" s="144">
        <f t="shared" si="97"/>
        <v>2594043.6150812493</v>
      </c>
      <c r="BH85" s="144">
        <f t="shared" si="97"/>
        <v>2900421.6998783019</v>
      </c>
      <c r="BI85" s="144">
        <f t="shared" si="97"/>
        <v>3230375.0729871048</v>
      </c>
      <c r="BJ85" s="144">
        <f t="shared" si="97"/>
        <v>3520912.3168722326</v>
      </c>
      <c r="BK85" s="149">
        <f t="shared" si="97"/>
        <v>5455919.3687881147</v>
      </c>
      <c r="BL85" s="144">
        <f t="shared" si="97"/>
        <v>0</v>
      </c>
      <c r="BM85" s="144">
        <f t="shared" si="97"/>
        <v>0</v>
      </c>
      <c r="BN85" s="144">
        <f t="shared" si="97"/>
        <v>0</v>
      </c>
      <c r="BO85" s="144">
        <f t="shared" si="97"/>
        <v>0</v>
      </c>
      <c r="BP85" s="144">
        <f t="shared" ref="BP85:BV85" si="98">+BP76+BP78+BP80+BP82</f>
        <v>0</v>
      </c>
      <c r="BQ85" s="144">
        <f t="shared" si="98"/>
        <v>0</v>
      </c>
      <c r="BR85" s="144">
        <f t="shared" si="98"/>
        <v>0</v>
      </c>
      <c r="BS85" s="144">
        <f t="shared" si="98"/>
        <v>0</v>
      </c>
      <c r="BT85" s="144">
        <f t="shared" si="98"/>
        <v>0</v>
      </c>
      <c r="BU85" s="144">
        <f t="shared" si="98"/>
        <v>0</v>
      </c>
      <c r="BV85" s="144">
        <f t="shared" si="98"/>
        <v>0</v>
      </c>
      <c r="BW85" s="150">
        <f t="shared" si="81"/>
        <v>229642281.94219807</v>
      </c>
    </row>
    <row r="86" spans="1:75" x14ac:dyDescent="0.3">
      <c r="BW86" s="62">
        <f t="shared" si="81"/>
        <v>0</v>
      </c>
    </row>
    <row r="87" spans="1:75" ht="16.2" thickBot="1" x14ac:dyDescent="0.35">
      <c r="BW87" s="62">
        <f t="shared" si="81"/>
        <v>0</v>
      </c>
    </row>
    <row r="88" spans="1:75" ht="16.2" thickBot="1" x14ac:dyDescent="0.35">
      <c r="A88" s="53" t="s">
        <v>19</v>
      </c>
      <c r="BW88" s="62">
        <f t="shared" si="81"/>
        <v>0</v>
      </c>
    </row>
    <row r="89" spans="1:75" s="106" customFormat="1" x14ac:dyDescent="0.3">
      <c r="A89" s="73" t="s">
        <v>228</v>
      </c>
      <c r="B89"/>
      <c r="C89" s="75">
        <f>+'ANNUAL PARAMETERS '!$C$22</f>
        <v>1049.3477027793533</v>
      </c>
      <c r="D89" s="75">
        <f>+'ANNUAL PARAMETERS '!$C$22</f>
        <v>1049.3477027793533</v>
      </c>
      <c r="E89" s="75">
        <f>+'ANNUAL PARAMETERS '!$C$22</f>
        <v>1049.3477027793533</v>
      </c>
      <c r="F89" s="75">
        <f>+'ANNUAL PARAMETERS '!$C$22</f>
        <v>1049.3477027793533</v>
      </c>
      <c r="G89" s="75">
        <f>+'ANNUAL PARAMETERS '!$C$22</f>
        <v>1049.3477027793533</v>
      </c>
      <c r="H89" s="75">
        <f>+'ANNUAL PARAMETERS '!$C$22</f>
        <v>1049.3477027793533</v>
      </c>
      <c r="I89" s="75">
        <f>+'ANNUAL PARAMETERS '!$C$22</f>
        <v>1049.3477027793533</v>
      </c>
      <c r="J89" s="75">
        <f>+'ANNUAL PARAMETERS '!$C$22</f>
        <v>1049.3477027793533</v>
      </c>
      <c r="K89" s="75">
        <f>+'ANNUAL PARAMETERS '!$C$22</f>
        <v>1049.3477027793533</v>
      </c>
      <c r="L89" s="75">
        <f>+'ANNUAL PARAMETERS '!$C$22</f>
        <v>1049.3477027793533</v>
      </c>
      <c r="M89" s="75">
        <f>+'ANNUAL PARAMETERS '!$C$22</f>
        <v>1049.3477027793533</v>
      </c>
      <c r="N89" s="75">
        <f>+'ANNUAL PARAMETERS '!$C$22</f>
        <v>1049.3477027793533</v>
      </c>
      <c r="O89" s="76">
        <f>+'ANNUAL PARAMETERS '!$D$22</f>
        <v>1090.063731170336</v>
      </c>
      <c r="P89" s="75">
        <f>+'ANNUAL PARAMETERS '!$D$22</f>
        <v>1090.063731170336</v>
      </c>
      <c r="Q89" s="75">
        <f>+'ANNUAL PARAMETERS '!$D$22</f>
        <v>1090.063731170336</v>
      </c>
      <c r="R89" s="75">
        <f>+'ANNUAL PARAMETERS '!$D$22</f>
        <v>1090.063731170336</v>
      </c>
      <c r="S89" s="75">
        <f>+'ANNUAL PARAMETERS '!$D$22</f>
        <v>1090.063731170336</v>
      </c>
      <c r="T89" s="75">
        <f>+'ANNUAL PARAMETERS '!$D$22</f>
        <v>1090.063731170336</v>
      </c>
      <c r="U89" s="75">
        <f>+'ANNUAL PARAMETERS '!$D$22</f>
        <v>1090.063731170336</v>
      </c>
      <c r="V89" s="75">
        <f>+'ANNUAL PARAMETERS '!$D$22</f>
        <v>1090.063731170336</v>
      </c>
      <c r="W89" s="75">
        <f>+'ANNUAL PARAMETERS '!$D$22</f>
        <v>1090.063731170336</v>
      </c>
      <c r="X89" s="75">
        <f>+'ANNUAL PARAMETERS '!$D$22</f>
        <v>1090.063731170336</v>
      </c>
      <c r="Y89" s="75">
        <f>+'ANNUAL PARAMETERS '!$D$22</f>
        <v>1090.063731170336</v>
      </c>
      <c r="Z89" s="75">
        <f>+'ANNUAL PARAMETERS '!$D$22</f>
        <v>1090.063731170336</v>
      </c>
      <c r="AA89" s="77">
        <f>+'ANNUAL PARAMETERS '!$E$22</f>
        <v>1119.4248393782382</v>
      </c>
      <c r="AB89" s="75">
        <f>+'ANNUAL PARAMETERS '!$E$22</f>
        <v>1119.4248393782382</v>
      </c>
      <c r="AC89" s="75">
        <f>+'ANNUAL PARAMETERS '!$E$22</f>
        <v>1119.4248393782382</v>
      </c>
      <c r="AD89" s="75">
        <f>+'ANNUAL PARAMETERS '!$E$22</f>
        <v>1119.4248393782382</v>
      </c>
      <c r="AE89" s="75">
        <f>+'ANNUAL PARAMETERS '!$E$22</f>
        <v>1119.4248393782382</v>
      </c>
      <c r="AF89" s="75">
        <f>+'ANNUAL PARAMETERS '!$E$22</f>
        <v>1119.4248393782382</v>
      </c>
      <c r="AG89" s="75">
        <f>+'ANNUAL PARAMETERS '!$E$22</f>
        <v>1119.4248393782382</v>
      </c>
      <c r="AH89" s="75">
        <f>+'ANNUAL PARAMETERS '!$E$22</f>
        <v>1119.4248393782382</v>
      </c>
      <c r="AI89" s="75">
        <f>+'ANNUAL PARAMETERS '!$E$22</f>
        <v>1119.4248393782382</v>
      </c>
      <c r="AJ89" s="75">
        <f>+'ANNUAL PARAMETERS '!$E$22</f>
        <v>1119.4248393782382</v>
      </c>
      <c r="AK89" s="75">
        <f>+'ANNUAL PARAMETERS '!$E$22</f>
        <v>1119.4248393782382</v>
      </c>
      <c r="AL89" s="75">
        <f>+'ANNUAL PARAMETERS '!$E$22</f>
        <v>1119.4248393782382</v>
      </c>
      <c r="AM89" s="78">
        <f>+'ANNUAL PARAMETERS '!$F$22</f>
        <v>1180.227516589757</v>
      </c>
      <c r="AN89" s="75">
        <f>+'ANNUAL PARAMETERS '!$F$22</f>
        <v>1180.227516589757</v>
      </c>
      <c r="AO89" s="75">
        <f>+'ANNUAL PARAMETERS '!$F$22</f>
        <v>1180.227516589757</v>
      </c>
      <c r="AP89" s="75">
        <f>+'ANNUAL PARAMETERS '!$F$22</f>
        <v>1180.227516589757</v>
      </c>
      <c r="AQ89" s="75">
        <f>+'ANNUAL PARAMETERS '!$F$22</f>
        <v>1180.227516589757</v>
      </c>
      <c r="AR89" s="75">
        <f>+'ANNUAL PARAMETERS '!$F$22</f>
        <v>1180.227516589757</v>
      </c>
      <c r="AS89" s="75">
        <f>+'ANNUAL PARAMETERS '!$F$22</f>
        <v>1180.227516589757</v>
      </c>
      <c r="AT89" s="75">
        <f>+'ANNUAL PARAMETERS '!$F$22</f>
        <v>1180.227516589757</v>
      </c>
      <c r="AU89" s="75">
        <f>+'ANNUAL PARAMETERS '!$F$22</f>
        <v>1180.227516589757</v>
      </c>
      <c r="AV89" s="75">
        <f>+'ANNUAL PARAMETERS '!$F$22</f>
        <v>1180.227516589757</v>
      </c>
      <c r="AW89" s="75">
        <f>+'ANNUAL PARAMETERS '!$F$22</f>
        <v>1180.227516589757</v>
      </c>
      <c r="AX89" s="75">
        <f>+'ANNUAL PARAMETERS '!$F$22</f>
        <v>1180.227516589757</v>
      </c>
      <c r="AY89" s="79">
        <f>+'ANNUAL PARAMETERS '!$G$22</f>
        <v>1115.0138735166836</v>
      </c>
      <c r="AZ89" s="75">
        <f>+'ANNUAL PARAMETERS '!$G$22</f>
        <v>1115.0138735166836</v>
      </c>
      <c r="BA89" s="75">
        <f>+'ANNUAL PARAMETERS '!$G$22</f>
        <v>1115.0138735166836</v>
      </c>
      <c r="BB89" s="75">
        <f>+'ANNUAL PARAMETERS '!$G$22</f>
        <v>1115.0138735166836</v>
      </c>
      <c r="BC89" s="75">
        <f>+'ANNUAL PARAMETERS '!$G$22</f>
        <v>1115.0138735166836</v>
      </c>
      <c r="BD89" s="75">
        <f>+'ANNUAL PARAMETERS '!$G$22</f>
        <v>1115.0138735166836</v>
      </c>
      <c r="BE89" s="75">
        <f>+'ANNUAL PARAMETERS '!$G$22</f>
        <v>1115.0138735166836</v>
      </c>
      <c r="BF89" s="75">
        <f>+'ANNUAL PARAMETERS '!$G$22</f>
        <v>1115.0138735166836</v>
      </c>
      <c r="BG89" s="75">
        <f>+'ANNUAL PARAMETERS '!$G$22</f>
        <v>1115.0138735166836</v>
      </c>
      <c r="BH89" s="75">
        <f>+'ANNUAL PARAMETERS '!$G$22</f>
        <v>1115.0138735166836</v>
      </c>
      <c r="BI89" s="75">
        <f>+'ANNUAL PARAMETERS '!$G$22</f>
        <v>1115.0138735166836</v>
      </c>
      <c r="BJ89" s="75">
        <f>+'ANNUAL PARAMETERS '!$G$22</f>
        <v>1115.0138735166836</v>
      </c>
      <c r="BK89" s="80">
        <f>+'ANNUAL PARAMETERS '!$H$22</f>
        <v>1141.6884216375645</v>
      </c>
      <c r="BL89" s="75">
        <f>+'ANNUAL PARAMETERS '!$H$22</f>
        <v>1141.6884216375645</v>
      </c>
      <c r="BM89" s="75">
        <f>+'ANNUAL PARAMETERS '!$H$22</f>
        <v>1141.6884216375645</v>
      </c>
      <c r="BN89" s="75">
        <f>+'ANNUAL PARAMETERS '!$H$22</f>
        <v>1141.6884216375645</v>
      </c>
      <c r="BO89" s="75">
        <f>+'ANNUAL PARAMETERS '!$H$22</f>
        <v>1141.6884216375645</v>
      </c>
      <c r="BP89" s="75">
        <f>+'ANNUAL PARAMETERS '!$H$22</f>
        <v>1141.6884216375645</v>
      </c>
      <c r="BQ89" s="75">
        <f>+'ANNUAL PARAMETERS '!$H$22</f>
        <v>1141.6884216375645</v>
      </c>
      <c r="BR89" s="75">
        <f>+'ANNUAL PARAMETERS '!$H$22</f>
        <v>1141.6884216375645</v>
      </c>
      <c r="BS89" s="75">
        <f>+'ANNUAL PARAMETERS '!$H$22</f>
        <v>1141.6884216375645</v>
      </c>
      <c r="BT89" s="75">
        <f>+'ANNUAL PARAMETERS '!$H$22</f>
        <v>1141.6884216375645</v>
      </c>
      <c r="BU89" s="75">
        <f>+'ANNUAL PARAMETERS '!$H$22</f>
        <v>1141.6884216375645</v>
      </c>
      <c r="BV89" s="75">
        <f>+'ANNUAL PARAMETERS '!$H$22</f>
        <v>1141.6884216375645</v>
      </c>
      <c r="BW89" s="62">
        <f t="shared" si="81"/>
        <v>80349.193020863197</v>
      </c>
    </row>
    <row r="90" spans="1:75" s="106" customFormat="1" ht="16.2" thickBot="1" x14ac:dyDescent="0.35">
      <c r="A90" s="81" t="s">
        <v>241</v>
      </c>
      <c r="B90"/>
      <c r="C90" s="83">
        <f>+BOARDS!C162</f>
        <v>320000</v>
      </c>
      <c r="D90" s="83">
        <f>+BOARDS!D162</f>
        <v>200000</v>
      </c>
      <c r="E90" s="83">
        <f>+BOARDS!E162</f>
        <v>224000</v>
      </c>
      <c r="F90" s="83">
        <f>+BOARDS!F162</f>
        <v>160000</v>
      </c>
      <c r="G90" s="83">
        <f>+BOARDS!G162</f>
        <v>280000</v>
      </c>
      <c r="H90" s="83">
        <f>+BOARDS!H162</f>
        <v>520000</v>
      </c>
      <c r="I90" s="83">
        <f>+BOARDS!I162</f>
        <v>400000</v>
      </c>
      <c r="J90" s="83">
        <f>+BOARDS!J162</f>
        <v>190000</v>
      </c>
      <c r="K90" s="83">
        <f>+BOARDS!K162</f>
        <v>340000</v>
      </c>
      <c r="L90" s="83">
        <f>+BOARDS!L162</f>
        <v>300000</v>
      </c>
      <c r="M90" s="83">
        <f>+BOARDS!M162</f>
        <v>320000</v>
      </c>
      <c r="N90" s="83">
        <f>+BOARDS!N162</f>
        <v>680000</v>
      </c>
      <c r="O90" s="84">
        <f>+BOARDS!C163</f>
        <v>360000.74130980833</v>
      </c>
      <c r="P90" s="83">
        <f>+BOARDS!D163</f>
        <v>196111.26881033633</v>
      </c>
      <c r="Q90" s="83">
        <f>+BOARDS!E163</f>
        <v>201331.27700053353</v>
      </c>
      <c r="R90" s="83">
        <f>+BOARDS!F163</f>
        <v>148806.16338664756</v>
      </c>
      <c r="S90" s="83">
        <f>+BOARDS!G163</f>
        <v>292671.05864818278</v>
      </c>
      <c r="T90" s="83">
        <f>+BOARDS!H163</f>
        <v>563546.6373809186</v>
      </c>
      <c r="U90" s="83">
        <f>+BOARDS!I163</f>
        <v>406542.24955235969</v>
      </c>
      <c r="V90" s="83">
        <f>+BOARDS!J163</f>
        <v>198259.76617250807</v>
      </c>
      <c r="W90" s="83">
        <f>+BOARDS!K163</f>
        <v>281854.892570864</v>
      </c>
      <c r="X90" s="83">
        <f>+BOARDS!L163</f>
        <v>310728.65457174962</v>
      </c>
      <c r="Y90" s="83">
        <f>+BOARDS!M163</f>
        <v>368607.09714844951</v>
      </c>
      <c r="Z90" s="83">
        <f>+BOARDS!N163</f>
        <v>725133.79344764212</v>
      </c>
      <c r="AA90" s="85">
        <f>+BOARDS!C164</f>
        <v>378015.17840495112</v>
      </c>
      <c r="AB90" s="83">
        <f>+BOARDS!D164</f>
        <v>205924.67670160558</v>
      </c>
      <c r="AC90" s="83">
        <f>+BOARDS!E164</f>
        <v>211405.89410164027</v>
      </c>
      <c r="AD90" s="83">
        <f>+BOARDS!F164</f>
        <v>156252.4238025154</v>
      </c>
      <c r="AE90" s="83">
        <f>+BOARDS!G164</f>
        <v>307316.31842293782</v>
      </c>
      <c r="AF90" s="83">
        <f>+BOARDS!H164</f>
        <v>591746.51111545996</v>
      </c>
      <c r="AG90" s="83">
        <f>+BOARDS!I164</f>
        <v>426885.62371995987</v>
      </c>
      <c r="AH90" s="83">
        <f>+BOARDS!J164</f>
        <v>208180.6848717804</v>
      </c>
      <c r="AI90" s="83">
        <f>+BOARDS!K164</f>
        <v>295958.91139511007</v>
      </c>
      <c r="AJ90" s="83">
        <f>+BOARDS!L164</f>
        <v>326277.51644651999</v>
      </c>
      <c r="AK90" s="83">
        <f>+BOARDS!M164</f>
        <v>387052.19628975791</v>
      </c>
      <c r="AL90" s="83">
        <f>+BOARDS!N164</f>
        <v>761419.48847176216</v>
      </c>
      <c r="AM90" s="86">
        <f>+BOARDS!C165</f>
        <v>398065.10346754972</v>
      </c>
      <c r="AN90" s="83">
        <f>+BOARDS!D165</f>
        <v>216846.92155385873</v>
      </c>
      <c r="AO90" s="83">
        <f>+BOARDS!E165</f>
        <v>222618.86272479128</v>
      </c>
      <c r="AP90" s="83">
        <f>+BOARDS!F165</f>
        <v>164540.05236100082</v>
      </c>
      <c r="AQ90" s="83">
        <f>+BOARDS!G165</f>
        <v>323616.37595209043</v>
      </c>
      <c r="AR90" s="83">
        <f>+BOARDS!H165</f>
        <v>623132.74606502394</v>
      </c>
      <c r="AS90" s="83">
        <f>+BOARDS!I165</f>
        <v>449527.63720206649</v>
      </c>
      <c r="AT90" s="83">
        <f>+BOARDS!J165</f>
        <v>219222.58839737962</v>
      </c>
      <c r="AU90" s="83">
        <f>+BOARDS!K165</f>
        <v>311656.57205550675</v>
      </c>
      <c r="AV90" s="83">
        <f>+BOARDS!L165</f>
        <v>343583.2759188434</v>
      </c>
      <c r="AW90" s="83">
        <f>+BOARDS!M165</f>
        <v>407581.44478096667</v>
      </c>
      <c r="AX90" s="83">
        <f>+BOARDS!N165</f>
        <v>801805.1781403044</v>
      </c>
      <c r="AY90" s="87">
        <f>+BOARDS!C166</f>
        <v>405102.89449685602</v>
      </c>
      <c r="AZ90" s="83">
        <f>+BOARDS!D166</f>
        <v>220680.77512693097</v>
      </c>
      <c r="BA90" s="83">
        <f>+BOARDS!E166</f>
        <v>226554.76421776557</v>
      </c>
      <c r="BB90" s="83">
        <f>+BOARDS!F166</f>
        <v>167449.12048674334</v>
      </c>
      <c r="BC90" s="83">
        <f>+BOARDS!G166</f>
        <v>329337.91347892338</v>
      </c>
      <c r="BD90" s="83">
        <f>+BOARDS!H166</f>
        <v>634149.73301545344</v>
      </c>
      <c r="BE90" s="83">
        <f>+BOARDS!I166</f>
        <v>457475.28582779906</v>
      </c>
      <c r="BF90" s="83">
        <f>+BOARDS!J166</f>
        <v>223098.44376024528</v>
      </c>
      <c r="BG90" s="83">
        <f>+BOARDS!K166</f>
        <v>317166.66024944803</v>
      </c>
      <c r="BH90" s="83">
        <f>+BOARDS!L166</f>
        <v>349657.82823708857</v>
      </c>
      <c r="BI90" s="83">
        <f>+BOARDS!M166</f>
        <v>414787.48472469411</v>
      </c>
      <c r="BJ90" s="83">
        <f>+BOARDS!N166</f>
        <v>815981.09368982492</v>
      </c>
      <c r="BK90" s="88">
        <f>+BOARDS!C167</f>
        <v>421768.82757645659</v>
      </c>
      <c r="BL90" s="83">
        <f>+BOARDS!D167</f>
        <v>229759.58221565289</v>
      </c>
      <c r="BM90" s="83">
        <f>+BOARDS!E167</f>
        <v>235875.22721768441</v>
      </c>
      <c r="BN90" s="83">
        <f>+BOARDS!F167</f>
        <v>174337.97730356792</v>
      </c>
      <c r="BO90" s="83">
        <f>+BOARDS!G167</f>
        <v>342886.87523944629</v>
      </c>
      <c r="BP90" s="83">
        <f>+BOARDS!H167</f>
        <v>660238.65303170914</v>
      </c>
      <c r="BQ90" s="83">
        <f>+BOARDS!I167</f>
        <v>476295.81908675464</v>
      </c>
      <c r="BR90" s="83">
        <f>+BOARDS!J167</f>
        <v>232276.71373654174</v>
      </c>
      <c r="BS90" s="83">
        <f>+BOARDS!K167</f>
        <v>330214.89665211033</v>
      </c>
      <c r="BT90" s="83">
        <f>+BOARDS!L167</f>
        <v>364042.75129076233</v>
      </c>
      <c r="BU90" s="83">
        <f>+BOARDS!M167</f>
        <v>431851.84184626804</v>
      </c>
      <c r="BV90" s="83">
        <f>+BOARDS!N167</f>
        <v>849550.55588422436</v>
      </c>
      <c r="BW90" s="89">
        <f t="shared" si="81"/>
        <v>26036767.500756335</v>
      </c>
    </row>
    <row r="91" spans="1:75" s="106" customFormat="1" ht="16.2" thickBot="1" x14ac:dyDescent="0.35">
      <c r="A91" s="33" t="s">
        <v>229</v>
      </c>
      <c r="B91"/>
      <c r="C91" s="91">
        <f>+C89*C90</f>
        <v>335791264.88939303</v>
      </c>
      <c r="D91" s="91">
        <f t="shared" ref="D91:BO91" si="99">+D89*D90</f>
        <v>209869540.55587065</v>
      </c>
      <c r="E91" s="91">
        <f t="shared" si="99"/>
        <v>235053885.42257515</v>
      </c>
      <c r="F91" s="91">
        <f t="shared" si="99"/>
        <v>167895632.44469652</v>
      </c>
      <c r="G91" s="91">
        <f t="shared" si="99"/>
        <v>293817356.77821892</v>
      </c>
      <c r="H91" s="91">
        <f t="shared" si="99"/>
        <v>545660805.44526374</v>
      </c>
      <c r="I91" s="91">
        <f t="shared" si="99"/>
        <v>419739081.1117413</v>
      </c>
      <c r="J91" s="91">
        <f t="shared" si="99"/>
        <v>199376063.52807713</v>
      </c>
      <c r="K91" s="91">
        <f t="shared" si="99"/>
        <v>356778218.94498014</v>
      </c>
      <c r="L91" s="91">
        <f t="shared" si="99"/>
        <v>314804310.83380598</v>
      </c>
      <c r="M91" s="91">
        <f t="shared" si="99"/>
        <v>335791264.88939303</v>
      </c>
      <c r="N91" s="91">
        <f t="shared" si="99"/>
        <v>713556437.88996029</v>
      </c>
      <c r="O91" s="92">
        <f t="shared" si="99"/>
        <v>392423751.2962566</v>
      </c>
      <c r="P91" s="91">
        <f t="shared" si="99"/>
        <v>213773781.40394399</v>
      </c>
      <c r="Q91" s="91">
        <f t="shared" si="99"/>
        <v>219463923.00849006</v>
      </c>
      <c r="R91" s="91">
        <f t="shared" si="99"/>
        <v>162208201.68239167</v>
      </c>
      <c r="S91" s="91">
        <f t="shared" si="99"/>
        <v>319030106.19561034</v>
      </c>
      <c r="T91" s="91">
        <f t="shared" si="99"/>
        <v>614301750.23194051</v>
      </c>
      <c r="U91" s="91">
        <f t="shared" si="99"/>
        <v>443156961.42542708</v>
      </c>
      <c r="V91" s="91">
        <f t="shared" si="99"/>
        <v>216115780.45496252</v>
      </c>
      <c r="W91" s="91">
        <f t="shared" si="99"/>
        <v>307239795.84441024</v>
      </c>
      <c r="X91" s="91">
        <f t="shared" si="99"/>
        <v>338714036.5840199</v>
      </c>
      <c r="Y91" s="91">
        <f t="shared" si="99"/>
        <v>401805227.65350538</v>
      </c>
      <c r="Z91" s="91">
        <f t="shared" si="99"/>
        <v>790442048.48323655</v>
      </c>
      <c r="AA91" s="93">
        <f t="shared" si="99"/>
        <v>423159580.36849844</v>
      </c>
      <c r="AB91" s="91">
        <f t="shared" si="99"/>
        <v>230517198.14071044</v>
      </c>
      <c r="AC91" s="91">
        <f t="shared" si="99"/>
        <v>236653009.04834148</v>
      </c>
      <c r="AD91" s="91">
        <f t="shared" si="99"/>
        <v>174912844.41759121</v>
      </c>
      <c r="AE91" s="91">
        <f t="shared" si="99"/>
        <v>344017520.38890868</v>
      </c>
      <c r="AF91" s="91">
        <f t="shared" si="99"/>
        <v>662415743.15805662</v>
      </c>
      <c r="AG91" s="91">
        <f t="shared" si="99"/>
        <v>477866370.76559508</v>
      </c>
      <c r="AH91" s="91">
        <f t="shared" si="99"/>
        <v>233042629.72424439</v>
      </c>
      <c r="AI91" s="91">
        <f t="shared" si="99"/>
        <v>331303756.85102934</v>
      </c>
      <c r="AJ91" s="91">
        <f t="shared" si="99"/>
        <v>365243156.44087613</v>
      </c>
      <c r="AK91" s="91">
        <f t="shared" si="99"/>
        <v>433275842.66265655</v>
      </c>
      <c r="AL91" s="91">
        <f t="shared" si="99"/>
        <v>852351888.58196259</v>
      </c>
      <c r="AM91" s="94">
        <f t="shared" si="99"/>
        <v>469807388.50655085</v>
      </c>
      <c r="AN91" s="91">
        <f t="shared" si="99"/>
        <v>255928703.70564455</v>
      </c>
      <c r="AO91" s="91">
        <f t="shared" si="99"/>
        <v>262740907.49971643</v>
      </c>
      <c r="AP91" s="91">
        <f t="shared" si="99"/>
        <v>194194697.3775726</v>
      </c>
      <c r="AQ91" s="91">
        <f t="shared" si="99"/>
        <v>381940951.71771282</v>
      </c>
      <c r="AR91" s="91">
        <f t="shared" si="99"/>
        <v>735438413.39407885</v>
      </c>
      <c r="AS91" s="91">
        <f t="shared" si="99"/>
        <v>530544886.89345616</v>
      </c>
      <c r="AT91" s="91">
        <f t="shared" si="99"/>
        <v>258732531.08461782</v>
      </c>
      <c r="AU91" s="91">
        <f t="shared" si="99"/>
        <v>367825662.06594741</v>
      </c>
      <c r="AV91" s="91">
        <f t="shared" si="99"/>
        <v>405506436.47946978</v>
      </c>
      <c r="AW91" s="91">
        <f t="shared" si="99"/>
        <v>481038836.3819055</v>
      </c>
      <c r="AX91" s="91">
        <f t="shared" si="99"/>
        <v>946312534.18533921</v>
      </c>
      <c r="AY91" s="95">
        <f t="shared" si="99"/>
        <v>451695347.56575984</v>
      </c>
      <c r="AZ91" s="91">
        <f t="shared" si="99"/>
        <v>246062125.88494349</v>
      </c>
      <c r="BA91" s="91">
        <f t="shared" si="99"/>
        <v>252611705.21410972</v>
      </c>
      <c r="BB91" s="91">
        <f t="shared" si="99"/>
        <v>186708092.45088556</v>
      </c>
      <c r="BC91" s="91">
        <f t="shared" si="99"/>
        <v>367216342.60403675</v>
      </c>
      <c r="BD91" s="91">
        <f t="shared" si="99"/>
        <v>707085750.19913149</v>
      </c>
      <c r="BE91" s="91">
        <f t="shared" si="99"/>
        <v>510091290.48900622</v>
      </c>
      <c r="BF91" s="91">
        <f t="shared" si="99"/>
        <v>248757859.95265508</v>
      </c>
      <c r="BG91" s="91">
        <f t="shared" si="99"/>
        <v>353645226.395087</v>
      </c>
      <c r="BH91" s="91">
        <f t="shared" si="99"/>
        <v>389873329.46806735</v>
      </c>
      <c r="BI91" s="91">
        <f t="shared" si="99"/>
        <v>462493800.02912343</v>
      </c>
      <c r="BJ91" s="91">
        <f t="shared" si="99"/>
        <v>909830239.99147153</v>
      </c>
      <c r="BK91" s="96">
        <f t="shared" si="99"/>
        <v>481528587.05169082</v>
      </c>
      <c r="BL91" s="91">
        <f t="shared" si="99"/>
        <v>262313854.77589497</v>
      </c>
      <c r="BM91" s="91">
        <f t="shared" si="99"/>
        <v>269296015.86556</v>
      </c>
      <c r="BN91" s="91">
        <f t="shared" si="99"/>
        <v>199039650.13919601</v>
      </c>
      <c r="BO91" s="91">
        <f t="shared" si="99"/>
        <v>391469975.39235991</v>
      </c>
      <c r="BP91" s="91">
        <f t="shared" ref="BP91:BV91" si="100">+BP89*BP90</f>
        <v>753786825.68388355</v>
      </c>
      <c r="BQ91" s="91">
        <f t="shared" si="100"/>
        <v>543781421.92572784</v>
      </c>
      <c r="BR91" s="91">
        <f t="shared" si="100"/>
        <v>265187634.68903273</v>
      </c>
      <c r="BS91" s="91">
        <f t="shared" si="100"/>
        <v>377002524.15995932</v>
      </c>
      <c r="BT91" s="91">
        <f t="shared" si="100"/>
        <v>415623394.12974691</v>
      </c>
      <c r="BU91" s="91">
        <f t="shared" si="100"/>
        <v>493040247.6987409</v>
      </c>
      <c r="BV91" s="91">
        <f t="shared" si="100"/>
        <v>969922033.2487756</v>
      </c>
      <c r="BW91" s="62">
        <f t="shared" si="81"/>
        <v>29109643991.843502</v>
      </c>
    </row>
    <row r="92" spans="1:75" s="106" customFormat="1" ht="16.2" thickBot="1" x14ac:dyDescent="0.35">
      <c r="A92" s="5"/>
      <c r="B92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8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9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100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101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102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62">
        <f t="shared" si="81"/>
        <v>0</v>
      </c>
    </row>
    <row r="93" spans="1:75" ht="16.2" thickBot="1" x14ac:dyDescent="0.35">
      <c r="A93" s="103" t="s">
        <v>246</v>
      </c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104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104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104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104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2">
        <f t="shared" si="81"/>
        <v>0</v>
      </c>
    </row>
    <row r="94" spans="1:75" ht="16.2" thickBot="1" x14ac:dyDescent="0.35">
      <c r="A94" s="105" t="s">
        <v>245</v>
      </c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104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104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104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104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107">
        <f t="shared" si="81"/>
        <v>0</v>
      </c>
    </row>
    <row r="95" spans="1:75" ht="16.2" thickBot="1" x14ac:dyDescent="0.35">
      <c r="A95" s="108" t="s">
        <v>247</v>
      </c>
      <c r="C95" s="69">
        <f>+C91*DATA!$C$55</f>
        <v>167895632.44469652</v>
      </c>
      <c r="D95" s="69">
        <f>+D91*DATA!$C$55</f>
        <v>104934770.27793533</v>
      </c>
      <c r="E95" s="69">
        <f>+E91*DATA!$C$55</f>
        <v>117526942.71128757</v>
      </c>
      <c r="F95" s="69">
        <f>+F91*DATA!$C$55</f>
        <v>83947816.222348258</v>
      </c>
      <c r="G95" s="69">
        <f>+G91*DATA!$C$55</f>
        <v>146908678.38910946</v>
      </c>
      <c r="H95" s="69">
        <f>+H91*DATA!$C$55</f>
        <v>272830402.72263187</v>
      </c>
      <c r="I95" s="69">
        <f>+I91*DATA!$C$55</f>
        <v>209869540.55587065</v>
      </c>
      <c r="J95" s="69">
        <f>+J91*DATA!$C$55</f>
        <v>99688031.764038563</v>
      </c>
      <c r="K95" s="69">
        <f>+K91*DATA!$C$55</f>
        <v>178389109.47249007</v>
      </c>
      <c r="L95" s="69">
        <f>+L91*DATA!$C$55</f>
        <v>157402155.41690299</v>
      </c>
      <c r="M95" s="69">
        <f>+M91*DATA!$C$55</f>
        <v>167895632.44469652</v>
      </c>
      <c r="N95" s="69">
        <f>+N91*DATA!$C$55</f>
        <v>356778218.94498014</v>
      </c>
      <c r="O95" s="69">
        <f>+O91*DATA!$C$55</f>
        <v>196211875.6481283</v>
      </c>
      <c r="P95" s="69">
        <f>+P91*DATA!$C$55</f>
        <v>106886890.70197199</v>
      </c>
      <c r="Q95" s="69">
        <f>+Q91*DATA!$C$55</f>
        <v>109731961.50424503</v>
      </c>
      <c r="R95" s="69">
        <f>+R91*DATA!$C$55</f>
        <v>81104100.841195837</v>
      </c>
      <c r="S95" s="69">
        <f>+S91*DATA!$C$55</f>
        <v>159515053.09780517</v>
      </c>
      <c r="T95" s="69">
        <f>+T91*DATA!$C$55</f>
        <v>307150875.11597025</v>
      </c>
      <c r="U95" s="69">
        <f>+U91*DATA!$C$55</f>
        <v>221578480.71271354</v>
      </c>
      <c r="V95" s="69">
        <f>+V91*DATA!$C$55</f>
        <v>108057890.22748126</v>
      </c>
      <c r="W95" s="69">
        <f>+W91*DATA!$C$55</f>
        <v>153619897.92220512</v>
      </c>
      <c r="X95" s="69">
        <f>+X91*DATA!$C$55</f>
        <v>169357018.29200995</v>
      </c>
      <c r="Y95" s="69">
        <f>+Y91*DATA!$C$55</f>
        <v>200902613.82675269</v>
      </c>
      <c r="Z95" s="69">
        <f>+Z91*DATA!$C$55</f>
        <v>395221024.24161828</v>
      </c>
      <c r="AA95" s="104">
        <f>+AA91*DATA!$C$55</f>
        <v>211579790.18424922</v>
      </c>
      <c r="AB95" s="69">
        <f>+AB91*DATA!$C$55</f>
        <v>115258599.07035522</v>
      </c>
      <c r="AC95" s="69">
        <f>+AC91*DATA!$C$55</f>
        <v>118326504.52417074</v>
      </c>
      <c r="AD95" s="69">
        <f>+AD91*DATA!$C$55</f>
        <v>87456422.208795607</v>
      </c>
      <c r="AE95" s="69">
        <f>+AE91*DATA!$C$55</f>
        <v>172008760.19445434</v>
      </c>
      <c r="AF95" s="69">
        <f>+AF91*DATA!$C$55</f>
        <v>331207871.57902831</v>
      </c>
      <c r="AG95" s="69">
        <f>+AG91*DATA!$C$55</f>
        <v>238933185.38279754</v>
      </c>
      <c r="AH95" s="69">
        <f>+AH91*DATA!$C$55</f>
        <v>116521314.86212219</v>
      </c>
      <c r="AI95" s="69">
        <f>+AI91*DATA!$C$55</f>
        <v>165651878.42551467</v>
      </c>
      <c r="AJ95" s="69">
        <f>+AJ91*DATA!$C$55</f>
        <v>182621578.22043806</v>
      </c>
      <c r="AK95" s="69">
        <f>+AK91*DATA!$C$55</f>
        <v>216637921.33132827</v>
      </c>
      <c r="AL95" s="69">
        <f>+AL91*DATA!$C$55</f>
        <v>426175944.29098129</v>
      </c>
      <c r="AM95" s="104">
        <f>+AM91*DATA!$C$55</f>
        <v>234903694.25327542</v>
      </c>
      <c r="AN95" s="69">
        <f>+AN91*DATA!$C$55</f>
        <v>127964351.85282227</v>
      </c>
      <c r="AO95" s="69">
        <f>+AO91*DATA!$C$55</f>
        <v>131370453.74985822</v>
      </c>
      <c r="AP95" s="69">
        <f>+AP91*DATA!$C$55</f>
        <v>97097348.688786298</v>
      </c>
      <c r="AQ95" s="69">
        <f>+AQ91*DATA!$C$55</f>
        <v>190970475.85885641</v>
      </c>
      <c r="AR95" s="69">
        <f>+AR91*DATA!$C$55</f>
        <v>367719206.69703943</v>
      </c>
      <c r="AS95" s="69">
        <f>+AS91*DATA!$C$55</f>
        <v>265272443.44672808</v>
      </c>
      <c r="AT95" s="69">
        <f>+AT91*DATA!$C$55</f>
        <v>129366265.54230891</v>
      </c>
      <c r="AU95" s="69">
        <f>+AU91*DATA!$C$55</f>
        <v>183912831.03297371</v>
      </c>
      <c r="AV95" s="69">
        <f>+AV91*DATA!$C$55</f>
        <v>202753218.23973489</v>
      </c>
      <c r="AW95" s="69">
        <f>+AW91*DATA!$C$55</f>
        <v>240519418.19095275</v>
      </c>
      <c r="AX95" s="69">
        <f>+AX91*DATA!$C$55</f>
        <v>473156267.09266961</v>
      </c>
      <c r="AY95" s="104">
        <f>+AY91*DATA!$C$55</f>
        <v>225847673.78287992</v>
      </c>
      <c r="AZ95" s="69">
        <f>+AZ91*DATA!$C$55</f>
        <v>123031062.94247174</v>
      </c>
      <c r="BA95" s="69">
        <f>+BA91*DATA!$C$55</f>
        <v>126305852.60705486</v>
      </c>
      <c r="BB95" s="69">
        <f>+BB91*DATA!$C$55</f>
        <v>93354046.225442782</v>
      </c>
      <c r="BC95" s="69">
        <f>+BC91*DATA!$C$55</f>
        <v>183608171.30201837</v>
      </c>
      <c r="BD95" s="69">
        <f>+BD91*DATA!$C$55</f>
        <v>353542875.09956574</v>
      </c>
      <c r="BE95" s="69">
        <f>+BE91*DATA!$C$55</f>
        <v>255045645.24450311</v>
      </c>
      <c r="BF95" s="69">
        <f>+BF91*DATA!$C$55</f>
        <v>124378929.97632754</v>
      </c>
      <c r="BG95" s="69">
        <f>+BG91*DATA!$C$55</f>
        <v>176822613.1975435</v>
      </c>
      <c r="BH95" s="69">
        <f>+BH91*DATA!$C$55</f>
        <v>194936664.73403367</v>
      </c>
      <c r="BI95" s="69">
        <f>+BI91*DATA!$C$55</f>
        <v>231246900.01456171</v>
      </c>
      <c r="BJ95" s="69">
        <f>+BJ91*DATA!$C$55</f>
        <v>454915119.99573576</v>
      </c>
      <c r="BK95" s="104">
        <f>+BK91*DATA!$C$55</f>
        <v>240764293.52584541</v>
      </c>
      <c r="BL95" s="69">
        <f>+BL91*DATA!$C$55</f>
        <v>131156927.38794748</v>
      </c>
      <c r="BM95" s="69">
        <f>+BM91*DATA!$C$55</f>
        <v>134648007.93278</v>
      </c>
      <c r="BN95" s="69">
        <f>+BN91*DATA!$C$55</f>
        <v>99519825.069598004</v>
      </c>
      <c r="BO95" s="69">
        <f>+BO91*DATA!$C$55</f>
        <v>195734987.69617996</v>
      </c>
      <c r="BP95" s="69">
        <f>+BP91*DATA!$C$55</f>
        <v>376893412.84194177</v>
      </c>
      <c r="BQ95" s="69">
        <f>+BQ91*DATA!$C$55</f>
        <v>271890710.96286392</v>
      </c>
      <c r="BR95" s="69">
        <f>+BR91*DATA!$C$55</f>
        <v>132593817.34451637</v>
      </c>
      <c r="BS95" s="69">
        <f>+BS91*DATA!$C$55</f>
        <v>188501262.07997966</v>
      </c>
      <c r="BT95" s="69">
        <f>+BT91*DATA!$C$55</f>
        <v>207811697.06487346</v>
      </c>
      <c r="BU95" s="69">
        <f>+BU91*DATA!$C$55</f>
        <v>246520123.84937045</v>
      </c>
      <c r="BV95" s="69">
        <f>+BV91*DATA!$C$55</f>
        <v>484961016.6243878</v>
      </c>
      <c r="BW95" s="62">
        <f t="shared" si="81"/>
        <v>14554821995.921751</v>
      </c>
    </row>
    <row r="96" spans="1:75" x14ac:dyDescent="0.3">
      <c r="A96" s="73" t="s">
        <v>149</v>
      </c>
      <c r="C96" s="109">
        <f>+C95*'ANNUAL PARAMETERS '!$L$17</f>
        <v>33579126.488939308</v>
      </c>
      <c r="D96" s="109">
        <f>+D95*'ANNUAL PARAMETERS '!$L$17</f>
        <v>20986954.055587068</v>
      </c>
      <c r="E96" s="109">
        <f>+E95*'ANNUAL PARAMETERS '!$L$17</f>
        <v>23505388.542257518</v>
      </c>
      <c r="F96" s="109">
        <f>+F95*'ANNUAL PARAMETERS '!$L$17</f>
        <v>16789563.244469654</v>
      </c>
      <c r="G96" s="109">
        <f>+G95*'ANNUAL PARAMETERS '!$L$17</f>
        <v>29381735.677821893</v>
      </c>
      <c r="H96" s="109">
        <f>+H95*'ANNUAL PARAMETERS '!$L$17</f>
        <v>54566080.544526376</v>
      </c>
      <c r="I96" s="109">
        <f>+I95*'ANNUAL PARAMETERS '!$L$17</f>
        <v>41973908.111174136</v>
      </c>
      <c r="J96" s="109">
        <f>+J95*'ANNUAL PARAMETERS '!$L$17</f>
        <v>19937606.352807712</v>
      </c>
      <c r="K96" s="109">
        <f>+K95*'ANNUAL PARAMETERS '!$L$17</f>
        <v>35677821.894498013</v>
      </c>
      <c r="L96" s="109">
        <f>+L95*'ANNUAL PARAMETERS '!$L$17</f>
        <v>31480431.083380599</v>
      </c>
      <c r="M96" s="109">
        <f>+M95*'ANNUAL PARAMETERS '!$L$17</f>
        <v>33579126.488939308</v>
      </c>
      <c r="N96" s="109">
        <f>+N95*'ANNUAL PARAMETERS '!$L$17</f>
        <v>71355643.788996026</v>
      </c>
      <c r="O96" s="76">
        <f>+O95*'ANNUAL PARAMETERS '!$M$17</f>
        <v>35318137.616663091</v>
      </c>
      <c r="P96" s="109">
        <f>+P95*'ANNUAL PARAMETERS '!$M$17</f>
        <v>19239640.326354958</v>
      </c>
      <c r="Q96" s="109">
        <f>+Q95*'ANNUAL PARAMETERS '!$M$17</f>
        <v>19751753.070764106</v>
      </c>
      <c r="R96" s="109">
        <f>+R95*'ANNUAL PARAMETERS '!$M$17</f>
        <v>14598738.151415249</v>
      </c>
      <c r="S96" s="109">
        <f>+S95*'ANNUAL PARAMETERS '!$M$17</f>
        <v>28712709.557604931</v>
      </c>
      <c r="T96" s="109">
        <f>+T95*'ANNUAL PARAMETERS '!$M$17</f>
        <v>55287157.520874642</v>
      </c>
      <c r="U96" s="109">
        <f>+U95*'ANNUAL PARAMETERS '!$M$17</f>
        <v>39884126.528288439</v>
      </c>
      <c r="V96" s="109">
        <f>+V95*'ANNUAL PARAMETERS '!$M$17</f>
        <v>19450420.240946624</v>
      </c>
      <c r="W96" s="109">
        <f>+W95*'ANNUAL PARAMETERS '!$M$17</f>
        <v>27651581.625996921</v>
      </c>
      <c r="X96" s="109">
        <f>+X95*'ANNUAL PARAMETERS '!$M$17</f>
        <v>30484263.292561788</v>
      </c>
      <c r="Y96" s="109">
        <f>+Y95*'ANNUAL PARAMETERS '!$M$17</f>
        <v>36162470.488815486</v>
      </c>
      <c r="Z96" s="109">
        <f>+Z95*'ANNUAL PARAMETERS '!$M$17</f>
        <v>71139784.363491282</v>
      </c>
      <c r="AA96" s="77">
        <f>+AA95*'ANNUAL PARAMETERS '!$N$17</f>
        <v>38084362.233164862</v>
      </c>
      <c r="AB96" s="109">
        <f>+AB95*'ANNUAL PARAMETERS '!$N$17</f>
        <v>20746547.832663938</v>
      </c>
      <c r="AC96" s="109">
        <f>+AC95*'ANNUAL PARAMETERS '!$N$17</f>
        <v>21298770.814350732</v>
      </c>
      <c r="AD96" s="109">
        <f>+AD95*'ANNUAL PARAMETERS '!$N$17</f>
        <v>15742155.997583209</v>
      </c>
      <c r="AE96" s="109">
        <f>+AE95*'ANNUAL PARAMETERS '!$N$17</f>
        <v>30961576.835001782</v>
      </c>
      <c r="AF96" s="109">
        <f>+AF95*'ANNUAL PARAMETERS '!$N$17</f>
        <v>59617416.884225093</v>
      </c>
      <c r="AG96" s="109">
        <f>+AG95*'ANNUAL PARAMETERS '!$N$17</f>
        <v>43007973.368903555</v>
      </c>
      <c r="AH96" s="109">
        <f>+AH95*'ANNUAL PARAMETERS '!$N$17</f>
        <v>20973836.675181992</v>
      </c>
      <c r="AI96" s="109">
        <f>+AI95*'ANNUAL PARAMETERS '!$N$17</f>
        <v>29817338.116592638</v>
      </c>
      <c r="AJ96" s="109">
        <f>+AJ95*'ANNUAL PARAMETERS '!$N$17</f>
        <v>32871884.079678848</v>
      </c>
      <c r="AK96" s="109">
        <f>+AK95*'ANNUAL PARAMETERS '!$N$17</f>
        <v>38994825.83963909</v>
      </c>
      <c r="AL96" s="109">
        <f>+AL95*'ANNUAL PARAMETERS '!$N$17</f>
        <v>76711669.97237663</v>
      </c>
      <c r="AM96" s="78">
        <f>+AM95*'ANNUAL PARAMETERS '!$O$17</f>
        <v>44631701.908122331</v>
      </c>
      <c r="AN96" s="109">
        <f>+AN95*'ANNUAL PARAMETERS '!$O$17</f>
        <v>24313226.852036234</v>
      </c>
      <c r="AO96" s="109">
        <f>+AO95*'ANNUAL PARAMETERS '!$O$17</f>
        <v>24960386.212473061</v>
      </c>
      <c r="AP96" s="109">
        <f>+AP95*'ANNUAL PARAMETERS '!$O$17</f>
        <v>18448496.250869397</v>
      </c>
      <c r="AQ96" s="109">
        <f>+AQ95*'ANNUAL PARAMETERS '!$O$17</f>
        <v>36284390.413182721</v>
      </c>
      <c r="AR96" s="109">
        <f>+AR95*'ANNUAL PARAMETERS '!$O$17</f>
        <v>69866649.272437498</v>
      </c>
      <c r="AS96" s="109">
        <f>+AS95*'ANNUAL PARAMETERS '!$O$17</f>
        <v>50401764.254878335</v>
      </c>
      <c r="AT96" s="109">
        <f>+AT95*'ANNUAL PARAMETERS '!$O$17</f>
        <v>24579590.453038692</v>
      </c>
      <c r="AU96" s="109">
        <f>+AU95*'ANNUAL PARAMETERS '!$O$17</f>
        <v>34943437.896265008</v>
      </c>
      <c r="AV96" s="109">
        <f>+AV95*'ANNUAL PARAMETERS '!$O$17</f>
        <v>38523111.465549633</v>
      </c>
      <c r="AW96" s="109">
        <f>+AW95*'ANNUAL PARAMETERS '!$O$17</f>
        <v>45698689.456281021</v>
      </c>
      <c r="AX96" s="109">
        <f>+AX95*'ANNUAL PARAMETERS '!$O$17</f>
        <v>89899690.747607231</v>
      </c>
      <c r="AY96" s="79">
        <f>+AY95*'ANNUAL PARAMETERS '!$P$17</f>
        <v>45169534.756575987</v>
      </c>
      <c r="AZ96" s="109">
        <f>+AZ95*'ANNUAL PARAMETERS '!$P$17</f>
        <v>24606212.588494349</v>
      </c>
      <c r="BA96" s="109">
        <f>+BA95*'ANNUAL PARAMETERS '!$P$17</f>
        <v>25261170.521410972</v>
      </c>
      <c r="BB96" s="109">
        <f>+BB95*'ANNUAL PARAMETERS '!$P$17</f>
        <v>18670809.245088559</v>
      </c>
      <c r="BC96" s="109">
        <f>+BC95*'ANNUAL PARAMETERS '!$P$17</f>
        <v>36721634.260403678</v>
      </c>
      <c r="BD96" s="109">
        <f>+BD95*'ANNUAL PARAMETERS '!$P$17</f>
        <v>70708575.019913152</v>
      </c>
      <c r="BE96" s="109">
        <f>+BE95*'ANNUAL PARAMETERS '!$P$17</f>
        <v>51009129.048900627</v>
      </c>
      <c r="BF96" s="109">
        <f>+BF95*'ANNUAL PARAMETERS '!$P$17</f>
        <v>24875785.99526551</v>
      </c>
      <c r="BG96" s="109">
        <f>+BG95*'ANNUAL PARAMETERS '!$P$17</f>
        <v>35364522.639508702</v>
      </c>
      <c r="BH96" s="109">
        <f>+BH95*'ANNUAL PARAMETERS '!$P$17</f>
        <v>38987332.946806736</v>
      </c>
      <c r="BI96" s="109">
        <f>+BI95*'ANNUAL PARAMETERS '!$P$17</f>
        <v>46249380.002912343</v>
      </c>
      <c r="BJ96" s="109">
        <f>+BJ95*'ANNUAL PARAMETERS '!$P$17</f>
        <v>90983023.999147162</v>
      </c>
      <c r="BK96" s="80">
        <f>+BK95*'ANNUAL PARAMETERS '!$Q$17</f>
        <v>52968144.575685993</v>
      </c>
      <c r="BL96" s="109">
        <f>+BL95*'ANNUAL PARAMETERS '!$Q$17</f>
        <v>28854524.025348447</v>
      </c>
      <c r="BM96" s="109">
        <f>+BM95*'ANNUAL PARAMETERS '!$Q$17</f>
        <v>29622561.745211601</v>
      </c>
      <c r="BN96" s="109">
        <f>+BN95*'ANNUAL PARAMETERS '!$Q$17</f>
        <v>21894361.515311562</v>
      </c>
      <c r="BO96" s="109">
        <f>+BO95*'ANNUAL PARAMETERS '!$Q$17</f>
        <v>43061697.293159589</v>
      </c>
      <c r="BP96" s="109">
        <f>+BP95*'ANNUAL PARAMETERS '!$Q$17</f>
        <v>82916550.825227186</v>
      </c>
      <c r="BQ96" s="109">
        <f>+BQ95*'ANNUAL PARAMETERS '!$Q$17</f>
        <v>59815956.41183006</v>
      </c>
      <c r="BR96" s="109">
        <f>+BR95*'ANNUAL PARAMETERS '!$Q$17</f>
        <v>29170639.8157936</v>
      </c>
      <c r="BS96" s="109">
        <f>+BS95*'ANNUAL PARAMETERS '!$Q$17</f>
        <v>41470277.657595523</v>
      </c>
      <c r="BT96" s="109">
        <f>+BT95*'ANNUAL PARAMETERS '!$Q$17</f>
        <v>45718573.354272164</v>
      </c>
      <c r="BU96" s="109">
        <f>+BU95*'ANNUAL PARAMETERS '!$Q$17</f>
        <v>54234427.246861503</v>
      </c>
      <c r="BV96" s="109">
        <f>+BV95*'ANNUAL PARAMETERS '!$Q$17</f>
        <v>106691423.65736532</v>
      </c>
      <c r="BW96" s="62">
        <f t="shared" si="81"/>
        <v>2846899912.0373693</v>
      </c>
    </row>
    <row r="97" spans="1:75" x14ac:dyDescent="0.3">
      <c r="A97" s="110" t="s">
        <v>231</v>
      </c>
      <c r="C97" s="109">
        <f>+C95*'ANNUAL PARAMETERS '!$L$19</f>
        <v>92342597.844583094</v>
      </c>
      <c r="D97" s="109">
        <f>+D95*'ANNUAL PARAMETERS '!$L$19</f>
        <v>57714123.652864434</v>
      </c>
      <c r="E97" s="109">
        <f>+E95*'ANNUAL PARAMETERS '!$L$19</f>
        <v>64639818.491208173</v>
      </c>
      <c r="F97" s="109">
        <f>+F95*'ANNUAL PARAMETERS '!$L$19</f>
        <v>46171298.922291547</v>
      </c>
      <c r="G97" s="109">
        <f>+G95*'ANNUAL PARAMETERS '!$L$19</f>
        <v>80799773.114010215</v>
      </c>
      <c r="H97" s="109">
        <f>+H95*'ANNUAL PARAMETERS '!$L$19</f>
        <v>150056721.49744755</v>
      </c>
      <c r="I97" s="109">
        <f>+I95*'ANNUAL PARAMETERS '!$L$19</f>
        <v>115428247.30572887</v>
      </c>
      <c r="J97" s="109">
        <f>+J95*'ANNUAL PARAMETERS '!$L$19</f>
        <v>54828417.470221214</v>
      </c>
      <c r="K97" s="109">
        <f>+K95*'ANNUAL PARAMETERS '!$L$19</f>
        <v>98114010.209869549</v>
      </c>
      <c r="L97" s="109">
        <f>+L95*'ANNUAL PARAMETERS '!$L$19</f>
        <v>86571185.479296654</v>
      </c>
      <c r="M97" s="109">
        <f>+M95*'ANNUAL PARAMETERS '!$L$19</f>
        <v>92342597.844583094</v>
      </c>
      <c r="N97" s="109">
        <f>+N95*'ANNUAL PARAMETERS '!$L$19</f>
        <v>196228020.4197391</v>
      </c>
      <c r="O97" s="76">
        <f>+O95*'ANNUAL PARAMETERS '!$M$19</f>
        <v>103992294.09350801</v>
      </c>
      <c r="P97" s="109">
        <f>+P95*'ANNUAL PARAMETERS '!$M$19</f>
        <v>56650052.072045162</v>
      </c>
      <c r="Q97" s="109">
        <f>+Q95*'ANNUAL PARAMETERS '!$M$19</f>
        <v>58157939.597249866</v>
      </c>
      <c r="R97" s="109">
        <f>+R95*'ANNUAL PARAMETERS '!$M$19</f>
        <v>42985173.445833795</v>
      </c>
      <c r="S97" s="109">
        <f>+S95*'ANNUAL PARAMETERS '!$M$19</f>
        <v>84542978.141836748</v>
      </c>
      <c r="T97" s="109">
        <f>+T95*'ANNUAL PARAMETERS '!$M$19</f>
        <v>162789963.81146425</v>
      </c>
      <c r="U97" s="109">
        <f>+U95*'ANNUAL PARAMETERS '!$M$19</f>
        <v>117436594.77773818</v>
      </c>
      <c r="V97" s="109">
        <f>+V95*'ANNUAL PARAMETERS '!$M$19</f>
        <v>57270681.820565075</v>
      </c>
      <c r="W97" s="109">
        <f>+W95*'ANNUAL PARAMETERS '!$M$19</f>
        <v>81418545.898768723</v>
      </c>
      <c r="X97" s="109">
        <f>+X95*'ANNUAL PARAMETERS '!$M$19</f>
        <v>89759219.694765285</v>
      </c>
      <c r="Y97" s="109">
        <f>+Y95*'ANNUAL PARAMETERS '!$M$19</f>
        <v>106478385.32817893</v>
      </c>
      <c r="Z97" s="109">
        <f>+Z95*'ANNUAL PARAMETERS '!$M$19</f>
        <v>209467142.84805769</v>
      </c>
      <c r="AA97" s="77">
        <f>+AA95*'ANNUAL PARAMETERS '!$N$19</f>
        <v>114253086.69949459</v>
      </c>
      <c r="AB97" s="109">
        <f>+AB95*'ANNUAL PARAMETERS '!$N$19</f>
        <v>62239643.497991823</v>
      </c>
      <c r="AC97" s="109">
        <f>+AC95*'ANNUAL PARAMETERS '!$N$19</f>
        <v>63896312.443052202</v>
      </c>
      <c r="AD97" s="109">
        <f>+AD95*'ANNUAL PARAMETERS '!$N$19</f>
        <v>47226467.992749631</v>
      </c>
      <c r="AE97" s="109">
        <f>+AE95*'ANNUAL PARAMETERS '!$N$19</f>
        <v>92884730.505005345</v>
      </c>
      <c r="AF97" s="109">
        <f>+AF95*'ANNUAL PARAMETERS '!$N$19</f>
        <v>178852250.6526753</v>
      </c>
      <c r="AG97" s="109">
        <f>+AG95*'ANNUAL PARAMETERS '!$N$19</f>
        <v>129023920.10671067</v>
      </c>
      <c r="AH97" s="109">
        <f>+AH95*'ANNUAL PARAMETERS '!$N$19</f>
        <v>62921510.025545992</v>
      </c>
      <c r="AI97" s="109">
        <f>+AI95*'ANNUAL PARAMETERS '!$N$19</f>
        <v>89452014.349777922</v>
      </c>
      <c r="AJ97" s="109">
        <f>+AJ95*'ANNUAL PARAMETERS '!$N$19</f>
        <v>98615652.23903656</v>
      </c>
      <c r="AK97" s="109">
        <f>+AK95*'ANNUAL PARAMETERS '!$N$19</f>
        <v>116984477.51891728</v>
      </c>
      <c r="AL97" s="109">
        <f>+AL95*'ANNUAL PARAMETERS '!$N$19</f>
        <v>230135009.9171299</v>
      </c>
      <c r="AM97" s="78">
        <f>+AM95*'ANNUAL PARAMETERS '!$O$19</f>
        <v>117451847.12663771</v>
      </c>
      <c r="AN97" s="109">
        <f>+AN95*'ANNUAL PARAMETERS '!$O$19</f>
        <v>63982175.926411137</v>
      </c>
      <c r="AO97" s="109">
        <f>+AO95*'ANNUAL PARAMETERS '!$O$19</f>
        <v>65685226.874929108</v>
      </c>
      <c r="AP97" s="109">
        <f>+AP95*'ANNUAL PARAMETERS '!$O$19</f>
        <v>48548674.344393149</v>
      </c>
      <c r="AQ97" s="109">
        <f>+AQ95*'ANNUAL PARAMETERS '!$O$19</f>
        <v>95485237.929428205</v>
      </c>
      <c r="AR97" s="109">
        <f>+AR95*'ANNUAL PARAMETERS '!$O$19</f>
        <v>183859603.34851971</v>
      </c>
      <c r="AS97" s="109">
        <f>+AS95*'ANNUAL PARAMETERS '!$O$19</f>
        <v>132636221.72336404</v>
      </c>
      <c r="AT97" s="109">
        <f>+AT95*'ANNUAL PARAMETERS '!$O$19</f>
        <v>64683132.771154456</v>
      </c>
      <c r="AU97" s="109">
        <f>+AU95*'ANNUAL PARAMETERS '!$O$19</f>
        <v>91956415.516486853</v>
      </c>
      <c r="AV97" s="109">
        <f>+AV95*'ANNUAL PARAMETERS '!$O$19</f>
        <v>101376609.11986744</v>
      </c>
      <c r="AW97" s="109">
        <f>+AW95*'ANNUAL PARAMETERS '!$O$19</f>
        <v>120259709.09547637</v>
      </c>
      <c r="AX97" s="109">
        <f>+AX95*'ANNUAL PARAMETERS '!$O$19</f>
        <v>236578133.5463348</v>
      </c>
      <c r="AY97" s="79">
        <f>+AY95*'ANNUAL PARAMETERS '!$P$19</f>
        <v>124216220.58058396</v>
      </c>
      <c r="AZ97" s="109">
        <f>+AZ95*'ANNUAL PARAMETERS '!$P$19</f>
        <v>67667084.618359461</v>
      </c>
      <c r="BA97" s="109">
        <f>+BA95*'ANNUAL PARAMETERS '!$P$19</f>
        <v>69468218.93388018</v>
      </c>
      <c r="BB97" s="109">
        <f>+BB95*'ANNUAL PARAMETERS '!$P$19</f>
        <v>51344725.423993535</v>
      </c>
      <c r="BC97" s="109">
        <f>+BC95*'ANNUAL PARAMETERS '!$P$19</f>
        <v>100984494.21611011</v>
      </c>
      <c r="BD97" s="109">
        <f>+BD95*'ANNUAL PARAMETERS '!$P$19</f>
        <v>194448581.30476117</v>
      </c>
      <c r="BE97" s="109">
        <f>+BE95*'ANNUAL PARAMETERS '!$P$19</f>
        <v>140275104.88447672</v>
      </c>
      <c r="BF97" s="109">
        <f>+BF95*'ANNUAL PARAMETERS '!$P$19</f>
        <v>68408411.486980155</v>
      </c>
      <c r="BG97" s="109">
        <f>+BG95*'ANNUAL PARAMETERS '!$P$19</f>
        <v>97252437.258648932</v>
      </c>
      <c r="BH97" s="109">
        <f>+BH95*'ANNUAL PARAMETERS '!$P$19</f>
        <v>107215165.60371853</v>
      </c>
      <c r="BI97" s="109">
        <f>+BI95*'ANNUAL PARAMETERS '!$P$19</f>
        <v>127185795.00800896</v>
      </c>
      <c r="BJ97" s="109">
        <f>+BJ95*'ANNUAL PARAMETERS '!$P$19</f>
        <v>250203315.99765468</v>
      </c>
      <c r="BK97" s="80">
        <f>+BK95*'ANNUAL PARAMETERS '!$Q$19</f>
        <v>127605075.56869808</v>
      </c>
      <c r="BL97" s="109">
        <f>+BL95*'ANNUAL PARAMETERS '!$Q$19</f>
        <v>69513171.51561217</v>
      </c>
      <c r="BM97" s="109">
        <f>+BM95*'ANNUAL PARAMETERS '!$Q$19</f>
        <v>71363444.204373404</v>
      </c>
      <c r="BN97" s="109">
        <f>+BN95*'ANNUAL PARAMETERS '!$Q$19</f>
        <v>52745507.286886945</v>
      </c>
      <c r="BO97" s="109">
        <f>+BO95*'ANNUAL PARAMETERS '!$Q$19</f>
        <v>103739543.47897539</v>
      </c>
      <c r="BP97" s="109">
        <f>+BP95*'ANNUAL PARAMETERS '!$Q$19</f>
        <v>199753508.80622914</v>
      </c>
      <c r="BQ97" s="109">
        <f>+BQ95*'ANNUAL PARAMETERS '!$Q$19</f>
        <v>144102076.81031787</v>
      </c>
      <c r="BR97" s="109">
        <f>+BR95*'ANNUAL PARAMETERS '!$Q$19</f>
        <v>70274723.192593679</v>
      </c>
      <c r="BS97" s="109">
        <f>+BS95*'ANNUAL PARAMETERS '!$Q$19</f>
        <v>99905668.902389228</v>
      </c>
      <c r="BT97" s="109">
        <f>+BT95*'ANNUAL PARAMETERS '!$Q$19</f>
        <v>110140199.44438294</v>
      </c>
      <c r="BU97" s="109">
        <f>+BU95*'ANNUAL PARAMETERS '!$Q$19</f>
        <v>130655665.64016634</v>
      </c>
      <c r="BV97" s="109">
        <f>+BV95*'ANNUAL PARAMETERS '!$Q$19</f>
        <v>257029338.81092554</v>
      </c>
      <c r="BW97" s="62">
        <f t="shared" si="81"/>
        <v>7750671326.0316725</v>
      </c>
    </row>
    <row r="98" spans="1:75" ht="16.2" thickBot="1" x14ac:dyDescent="0.35">
      <c r="A98" s="81" t="s">
        <v>200</v>
      </c>
      <c r="C98" s="111">
        <f>+C95*'ANNUAL PARAMETERS '!$L$18</f>
        <v>2182643.2217810545</v>
      </c>
      <c r="D98" s="111">
        <f>+D95*'ANNUAL PARAMETERS '!$L$18</f>
        <v>1364152.0136131591</v>
      </c>
      <c r="E98" s="111">
        <f>+E95*'ANNUAL PARAMETERS '!$L$18</f>
        <v>1527850.2552467384</v>
      </c>
      <c r="F98" s="111">
        <f>+F95*'ANNUAL PARAMETERS '!$L$18</f>
        <v>1091321.6108905273</v>
      </c>
      <c r="G98" s="111">
        <f>+G95*'ANNUAL PARAMETERS '!$L$18</f>
        <v>1909812.8190584229</v>
      </c>
      <c r="H98" s="111">
        <f>+H95*'ANNUAL PARAMETERS '!$L$18</f>
        <v>3546795.2353942143</v>
      </c>
      <c r="I98" s="111">
        <f>+I95*'ANNUAL PARAMETERS '!$L$18</f>
        <v>2728304.0272263181</v>
      </c>
      <c r="J98" s="111">
        <f>+J95*'ANNUAL PARAMETERS '!$L$18</f>
        <v>1295944.4129325012</v>
      </c>
      <c r="K98" s="111">
        <f>+K95*'ANNUAL PARAMETERS '!$L$18</f>
        <v>2319058.4231423708</v>
      </c>
      <c r="L98" s="111">
        <f>+L95*'ANNUAL PARAMETERS '!$L$18</f>
        <v>2046228.0204197387</v>
      </c>
      <c r="M98" s="111">
        <f>+M95*'ANNUAL PARAMETERS '!$L$18</f>
        <v>2182643.2217810545</v>
      </c>
      <c r="N98" s="111">
        <f>+N95*'ANNUAL PARAMETERS '!$L$18</f>
        <v>4638116.8462847415</v>
      </c>
      <c r="O98" s="84">
        <f>+O95*'ANNUAL PARAMETERS '!$M$18</f>
        <v>3139390.0103700529</v>
      </c>
      <c r="P98" s="111">
        <f>+P95*'ANNUAL PARAMETERS '!$M$18</f>
        <v>1710190.2512315519</v>
      </c>
      <c r="Q98" s="111">
        <f>+Q95*'ANNUAL PARAMETERS '!$M$18</f>
        <v>1755711.3840679205</v>
      </c>
      <c r="R98" s="111">
        <f>+R95*'ANNUAL PARAMETERS '!$M$18</f>
        <v>1297665.6134591333</v>
      </c>
      <c r="S98" s="111">
        <f>+S95*'ANNUAL PARAMETERS '!$M$18</f>
        <v>2552240.8495648829</v>
      </c>
      <c r="T98" s="111">
        <f>+T95*'ANNUAL PARAMETERS '!$M$18</f>
        <v>4914414.0018555243</v>
      </c>
      <c r="U98" s="111">
        <f>+U95*'ANNUAL PARAMETERS '!$M$18</f>
        <v>3545255.6914034169</v>
      </c>
      <c r="V98" s="111">
        <f>+V95*'ANNUAL PARAMETERS '!$M$18</f>
        <v>1728926.2436397001</v>
      </c>
      <c r="W98" s="111">
        <f>+W95*'ANNUAL PARAMETERS '!$M$18</f>
        <v>2457918.366755282</v>
      </c>
      <c r="X98" s="111">
        <f>+X95*'ANNUAL PARAMETERS '!$M$18</f>
        <v>2709712.2926721592</v>
      </c>
      <c r="Y98" s="111">
        <f>+Y95*'ANNUAL PARAMETERS '!$M$18</f>
        <v>3214441.8212280432</v>
      </c>
      <c r="Z98" s="111">
        <f>+Z95*'ANNUAL PARAMETERS '!$M$18</f>
        <v>6323536.3878658926</v>
      </c>
      <c r="AA98" s="85">
        <f>+AA95*'ANNUAL PARAMETERS '!$N$18</f>
        <v>3596856.4331322368</v>
      </c>
      <c r="AB98" s="111">
        <f>+AB95*'ANNUAL PARAMETERS '!$N$18</f>
        <v>1959396.1841960389</v>
      </c>
      <c r="AC98" s="111">
        <f>+AC95*'ANNUAL PARAMETERS '!$N$18</f>
        <v>2011550.5769109027</v>
      </c>
      <c r="AD98" s="111">
        <f>+AD95*'ANNUAL PARAMETERS '!$N$18</f>
        <v>1486759.1775495254</v>
      </c>
      <c r="AE98" s="111">
        <f>+AE95*'ANNUAL PARAMETERS '!$N$18</f>
        <v>2924148.9233057238</v>
      </c>
      <c r="AF98" s="111">
        <f>+AF95*'ANNUAL PARAMETERS '!$N$18</f>
        <v>5630533.8168434817</v>
      </c>
      <c r="AG98" s="111">
        <f>+AG95*'ANNUAL PARAMETERS '!$N$18</f>
        <v>4061864.1515075583</v>
      </c>
      <c r="AH98" s="111">
        <f>+AH95*'ANNUAL PARAMETERS '!$N$18</f>
        <v>1980862.3526560774</v>
      </c>
      <c r="AI98" s="111">
        <f>+AI95*'ANNUAL PARAMETERS '!$N$18</f>
        <v>2816081.9332337496</v>
      </c>
      <c r="AJ98" s="111">
        <f>+AJ95*'ANNUAL PARAMETERS '!$N$18</f>
        <v>3104566.8297474473</v>
      </c>
      <c r="AK98" s="111">
        <f>+AK95*'ANNUAL PARAMETERS '!$N$18</f>
        <v>3682844.6626325808</v>
      </c>
      <c r="AL98" s="111">
        <f>+AL95*'ANNUAL PARAMETERS '!$N$18</f>
        <v>7244991.0529466821</v>
      </c>
      <c r="AM98" s="86">
        <f>+AM95*'ANNUAL PARAMETERS '!$O$18</f>
        <v>3429593.9360978212</v>
      </c>
      <c r="AN98" s="111">
        <f>+AN95*'ANNUAL PARAMETERS '!$O$18</f>
        <v>1868279.5370512053</v>
      </c>
      <c r="AO98" s="111">
        <f>+AO95*'ANNUAL PARAMETERS '!$O$18</f>
        <v>1918008.6247479299</v>
      </c>
      <c r="AP98" s="111">
        <f>+AP95*'ANNUAL PARAMETERS '!$O$18</f>
        <v>1417621.2908562799</v>
      </c>
      <c r="AQ98" s="111">
        <f>+AQ95*'ANNUAL PARAMETERS '!$O$18</f>
        <v>2788168.9475393035</v>
      </c>
      <c r="AR98" s="111">
        <f>+AR95*'ANNUAL PARAMETERS '!$O$18</f>
        <v>5368700.4177767755</v>
      </c>
      <c r="AS98" s="111">
        <f>+AS95*'ANNUAL PARAMETERS '!$O$18</f>
        <v>3872977.6743222298</v>
      </c>
      <c r="AT98" s="111">
        <f>+AT95*'ANNUAL PARAMETERS '!$O$18</f>
        <v>1888747.4769177102</v>
      </c>
      <c r="AU98" s="111">
        <f>+AU95*'ANNUAL PARAMETERS '!$O$18</f>
        <v>2685127.3330814163</v>
      </c>
      <c r="AV98" s="111">
        <f>+AV95*'ANNUAL PARAMETERS '!$O$18</f>
        <v>2960196.9863001294</v>
      </c>
      <c r="AW98" s="111">
        <f>+AW95*'ANNUAL PARAMETERS '!$O$18</f>
        <v>3511583.5055879103</v>
      </c>
      <c r="AX98" s="111">
        <f>+AX95*'ANNUAL PARAMETERS '!$O$18</f>
        <v>6908081.4995529763</v>
      </c>
      <c r="AY98" s="87">
        <f>+AY95*'ANNUAL PARAMETERS '!$P$18</f>
        <v>3094113.1308254548</v>
      </c>
      <c r="AZ98" s="111">
        <f>+AZ95*'ANNUAL PARAMETERS '!$P$18</f>
        <v>1685525.5623118628</v>
      </c>
      <c r="BA98" s="111">
        <f>+BA95*'ANNUAL PARAMETERS '!$P$18</f>
        <v>1730390.1807166517</v>
      </c>
      <c r="BB98" s="111">
        <f>+BB95*'ANNUAL PARAMETERS '!$P$18</f>
        <v>1278950.4332885661</v>
      </c>
      <c r="BC98" s="111">
        <f>+BC95*'ANNUAL PARAMETERS '!$P$18</f>
        <v>2515431.946837652</v>
      </c>
      <c r="BD98" s="111">
        <f>+BD95*'ANNUAL PARAMETERS '!$P$18</f>
        <v>4843537.3888640506</v>
      </c>
      <c r="BE98" s="111">
        <f>+BE95*'ANNUAL PARAMETERS '!$P$18</f>
        <v>3494125.3398496928</v>
      </c>
      <c r="BF98" s="111">
        <f>+BF95*'ANNUAL PARAMETERS '!$P$18</f>
        <v>1703991.3406756874</v>
      </c>
      <c r="BG98" s="111">
        <f>+BG95*'ANNUAL PARAMETERS '!$P$18</f>
        <v>2422469.8008063459</v>
      </c>
      <c r="BH98" s="111">
        <f>+BH95*'ANNUAL PARAMETERS '!$P$18</f>
        <v>2670632.3068562616</v>
      </c>
      <c r="BI98" s="111">
        <f>+BI95*'ANNUAL PARAMETERS '!$P$18</f>
        <v>3168082.5301994956</v>
      </c>
      <c r="BJ98" s="111">
        <f>+BJ95*'ANNUAL PARAMETERS '!$P$18</f>
        <v>6232337.1439415803</v>
      </c>
      <c r="BK98" s="88">
        <f>+BK95*'ANNUAL PARAMETERS '!$Q$18</f>
        <v>4574521.5769910626</v>
      </c>
      <c r="BL98" s="111">
        <f>+BL95*'ANNUAL PARAMETERS '!$Q$18</f>
        <v>2491981.6203710022</v>
      </c>
      <c r="BM98" s="111">
        <f>+BM95*'ANNUAL PARAMETERS '!$Q$18</f>
        <v>2558312.1507228198</v>
      </c>
      <c r="BN98" s="111">
        <f>+BN95*'ANNUAL PARAMETERS '!$Q$18</f>
        <v>1890876.6763223619</v>
      </c>
      <c r="BO98" s="111">
        <f>+BO95*'ANNUAL PARAMETERS '!$Q$18</f>
        <v>3718964.766227419</v>
      </c>
      <c r="BP98" s="111">
        <f>+BP95*'ANNUAL PARAMETERS '!$Q$18</f>
        <v>7160974.8439968936</v>
      </c>
      <c r="BQ98" s="111">
        <f>+BQ95*'ANNUAL PARAMETERS '!$Q$18</f>
        <v>5165923.5082944147</v>
      </c>
      <c r="BR98" s="111">
        <f>+BR95*'ANNUAL PARAMETERS '!$Q$18</f>
        <v>2519282.529545811</v>
      </c>
      <c r="BS98" s="111">
        <f>+BS95*'ANNUAL PARAMETERS '!$Q$18</f>
        <v>3581523.9795196136</v>
      </c>
      <c r="BT98" s="111">
        <f>+BT95*'ANNUAL PARAMETERS '!$Q$18</f>
        <v>3948422.2442325954</v>
      </c>
      <c r="BU98" s="111">
        <f>+BU95*'ANNUAL PARAMETERS '!$Q$18</f>
        <v>4683882.3531380389</v>
      </c>
      <c r="BV98" s="111">
        <f>+BV95*'ANNUAL PARAMETERS '!$Q$18</f>
        <v>9214259.3158633672</v>
      </c>
      <c r="BW98" s="89">
        <f t="shared" si="81"/>
        <v>227648329.0167768</v>
      </c>
    </row>
    <row r="99" spans="1:75" x14ac:dyDescent="0.3">
      <c r="A99" s="151" t="s">
        <v>232</v>
      </c>
      <c r="C99" s="112">
        <f>+C95+C96+C97+C98</f>
        <v>296000000</v>
      </c>
      <c r="D99" s="112">
        <f t="shared" ref="D99:N99" si="101">+D95+D96+D97+D98</f>
        <v>185000000</v>
      </c>
      <c r="E99" s="112">
        <f t="shared" si="101"/>
        <v>207200000</v>
      </c>
      <c r="F99" s="112">
        <f t="shared" si="101"/>
        <v>148000000</v>
      </c>
      <c r="G99" s="112">
        <f t="shared" si="101"/>
        <v>259000000</v>
      </c>
      <c r="H99" s="112">
        <f t="shared" si="101"/>
        <v>481000000.00000006</v>
      </c>
      <c r="I99" s="112">
        <f t="shared" si="101"/>
        <v>370000000</v>
      </c>
      <c r="J99" s="112">
        <f t="shared" si="101"/>
        <v>175750000</v>
      </c>
      <c r="K99" s="112">
        <f t="shared" si="101"/>
        <v>314500000</v>
      </c>
      <c r="L99" s="112">
        <f t="shared" si="101"/>
        <v>277500000</v>
      </c>
      <c r="M99" s="112">
        <f t="shared" si="101"/>
        <v>296000000</v>
      </c>
      <c r="N99" s="112">
        <f t="shared" si="101"/>
        <v>629000000</v>
      </c>
      <c r="O99" s="92">
        <f t="shared" ref="O99:BK99" si="102">+O95+O96+O97+O98</f>
        <v>338661697.36866945</v>
      </c>
      <c r="P99" s="112">
        <f t="shared" ref="P99:Z99" si="103">+P95+P96+P97+P98</f>
        <v>184486773.35160369</v>
      </c>
      <c r="Q99" s="112">
        <f t="shared" si="103"/>
        <v>189397365.55632693</v>
      </c>
      <c r="R99" s="112">
        <f t="shared" si="103"/>
        <v>139985678.05190402</v>
      </c>
      <c r="S99" s="112">
        <f t="shared" si="103"/>
        <v>275322981.64681178</v>
      </c>
      <c r="T99" s="112">
        <f t="shared" si="103"/>
        <v>530142410.45016468</v>
      </c>
      <c r="U99" s="112">
        <f t="shared" si="103"/>
        <v>382444457.71014357</v>
      </c>
      <c r="V99" s="112">
        <f t="shared" si="103"/>
        <v>186507918.53263265</v>
      </c>
      <c r="W99" s="112">
        <f t="shared" si="103"/>
        <v>265147943.81372604</v>
      </c>
      <c r="X99" s="112">
        <f t="shared" si="103"/>
        <v>292310213.57200921</v>
      </c>
      <c r="Y99" s="112">
        <f t="shared" si="103"/>
        <v>346757911.46497512</v>
      </c>
      <c r="Z99" s="112">
        <f t="shared" si="103"/>
        <v>682151487.8410331</v>
      </c>
      <c r="AA99" s="93">
        <f>+AA95+AA96+AA97+AA98</f>
        <v>367514095.5500409</v>
      </c>
      <c r="AB99" s="112">
        <f t="shared" ref="AB99:AL99" si="104">+AB95+AB96+AB97+AB98</f>
        <v>200204186.58520702</v>
      </c>
      <c r="AC99" s="112">
        <f t="shared" si="104"/>
        <v>205533138.3584846</v>
      </c>
      <c r="AD99" s="112">
        <f t="shared" si="104"/>
        <v>151911805.37667796</v>
      </c>
      <c r="AE99" s="112">
        <f t="shared" si="104"/>
        <v>298779216.45776725</v>
      </c>
      <c r="AF99" s="112">
        <f t="shared" si="104"/>
        <v>575308072.93277216</v>
      </c>
      <c r="AG99" s="112">
        <f t="shared" si="104"/>
        <v>415026943.00991935</v>
      </c>
      <c r="AH99" s="112">
        <f t="shared" si="104"/>
        <v>202397523.91550624</v>
      </c>
      <c r="AI99" s="112">
        <f t="shared" si="104"/>
        <v>287737312.82511896</v>
      </c>
      <c r="AJ99" s="112">
        <f t="shared" si="104"/>
        <v>317213681.3689009</v>
      </c>
      <c r="AK99" s="112">
        <f t="shared" si="104"/>
        <v>376300069.35251725</v>
      </c>
      <c r="AL99" s="112">
        <f t="shared" si="104"/>
        <v>740267615.23343456</v>
      </c>
      <c r="AM99" s="94">
        <f>+AM95+AM96+AM97+AM98</f>
        <v>400416837.22413325</v>
      </c>
      <c r="AN99" s="112">
        <f t="shared" ref="AN99:AX99" si="105">+AN95+AN96+AN97+AN98</f>
        <v>218128034.16832083</v>
      </c>
      <c r="AO99" s="112">
        <f t="shared" si="105"/>
        <v>223934075.4620083</v>
      </c>
      <c r="AP99" s="112">
        <f t="shared" si="105"/>
        <v>165512140.57490513</v>
      </c>
      <c r="AQ99" s="112">
        <f t="shared" si="105"/>
        <v>325528273.14900666</v>
      </c>
      <c r="AR99" s="112">
        <f t="shared" si="105"/>
        <v>626814159.73577344</v>
      </c>
      <c r="AS99" s="112">
        <f t="shared" si="105"/>
        <v>452183407.0992927</v>
      </c>
      <c r="AT99" s="112">
        <f t="shared" si="105"/>
        <v>220517736.2434198</v>
      </c>
      <c r="AU99" s="112">
        <f t="shared" si="105"/>
        <v>313497811.77880698</v>
      </c>
      <c r="AV99" s="112">
        <f t="shared" si="105"/>
        <v>345613135.81145209</v>
      </c>
      <c r="AW99" s="112">
        <f t="shared" si="105"/>
        <v>409989400.24829811</v>
      </c>
      <c r="AX99" s="112">
        <f t="shared" si="105"/>
        <v>806542172.88616467</v>
      </c>
      <c r="AY99" s="95">
        <f t="shared" si="102"/>
        <v>398327542.25086528</v>
      </c>
      <c r="AZ99" s="112">
        <f t="shared" ref="AZ99:BJ99" si="106">+AZ95+AZ96+AZ97+AZ98</f>
        <v>216989885.71163741</v>
      </c>
      <c r="BA99" s="112">
        <f t="shared" si="106"/>
        <v>222765632.24306267</v>
      </c>
      <c r="BB99" s="112">
        <f t="shared" si="106"/>
        <v>164648531.32781345</v>
      </c>
      <c r="BC99" s="112">
        <f t="shared" si="106"/>
        <v>323829731.72536981</v>
      </c>
      <c r="BD99" s="112">
        <f t="shared" si="106"/>
        <v>623543568.81310415</v>
      </c>
      <c r="BE99" s="112">
        <f t="shared" si="106"/>
        <v>449824004.51773018</v>
      </c>
      <c r="BF99" s="112">
        <f t="shared" si="106"/>
        <v>219367118.7992489</v>
      </c>
      <c r="BG99" s="112">
        <f t="shared" si="106"/>
        <v>311862042.89650744</v>
      </c>
      <c r="BH99" s="112">
        <f t="shared" si="106"/>
        <v>343809795.59141523</v>
      </c>
      <c r="BI99" s="112">
        <f t="shared" si="106"/>
        <v>407850157.55568248</v>
      </c>
      <c r="BJ99" s="112">
        <f t="shared" si="106"/>
        <v>802333797.13647914</v>
      </c>
      <c r="BK99" s="96">
        <f t="shared" si="102"/>
        <v>425912035.24722052</v>
      </c>
      <c r="BL99" s="112">
        <f t="shared" ref="BL99:BV99" si="107">+BL95+BL96+BL97+BL98</f>
        <v>232016604.54927912</v>
      </c>
      <c r="BM99" s="112">
        <f t="shared" si="107"/>
        <v>238192326.03308782</v>
      </c>
      <c r="BN99" s="112">
        <f t="shared" si="107"/>
        <v>176050570.54811886</v>
      </c>
      <c r="BO99" s="112">
        <f t="shared" si="107"/>
        <v>346255193.23454231</v>
      </c>
      <c r="BP99" s="112">
        <f t="shared" si="107"/>
        <v>666724447.31739497</v>
      </c>
      <c r="BQ99" s="112">
        <f t="shared" si="107"/>
        <v>480974667.69330627</v>
      </c>
      <c r="BR99" s="112">
        <f t="shared" si="107"/>
        <v>234558462.88244948</v>
      </c>
      <c r="BS99" s="112">
        <f t="shared" si="107"/>
        <v>333458732.61948401</v>
      </c>
      <c r="BT99" s="112">
        <f t="shared" si="107"/>
        <v>367618892.10776114</v>
      </c>
      <c r="BU99" s="112">
        <f t="shared" si="107"/>
        <v>436094099.08953631</v>
      </c>
      <c r="BV99" s="112">
        <f t="shared" si="107"/>
        <v>857896038.40854192</v>
      </c>
      <c r="BW99" s="62">
        <f t="shared" si="81"/>
        <v>25380041563.007565</v>
      </c>
    </row>
    <row r="100" spans="1:75" ht="16.2" thickBot="1" x14ac:dyDescent="0.35">
      <c r="A100" s="81" t="s">
        <v>203</v>
      </c>
      <c r="C100" s="111">
        <f>+C95*'ANNUAL PARAMETERS '!$L$21</f>
        <v>9234259.7844583075</v>
      </c>
      <c r="D100" s="111">
        <f>+D95*'ANNUAL PARAMETERS '!$L$21</f>
        <v>5771412.3652864434</v>
      </c>
      <c r="E100" s="111">
        <f>+E95*'ANNUAL PARAMETERS '!$L$21</f>
        <v>6463981.8491208162</v>
      </c>
      <c r="F100" s="111">
        <f>+F95*'ANNUAL PARAMETERS '!$L$21</f>
        <v>4617129.8922291538</v>
      </c>
      <c r="G100" s="111">
        <f>+G95*'ANNUAL PARAMETERS '!$L$21</f>
        <v>8079977.3114010207</v>
      </c>
      <c r="H100" s="111">
        <f>+H95*'ANNUAL PARAMETERS '!$L$21</f>
        <v>15005672.149744753</v>
      </c>
      <c r="I100" s="111">
        <f>+I95*'ANNUAL PARAMETERS '!$L$21</f>
        <v>11542824.730572887</v>
      </c>
      <c r="J100" s="111">
        <f>+J95*'ANNUAL PARAMETERS '!$L$21</f>
        <v>5482841.7470221212</v>
      </c>
      <c r="K100" s="111">
        <f>+K95*'ANNUAL PARAMETERS '!$L$21</f>
        <v>9811401.0209869538</v>
      </c>
      <c r="L100" s="111">
        <f>+L95*'ANNUAL PARAMETERS '!$L$21</f>
        <v>8657118.5479296651</v>
      </c>
      <c r="M100" s="111">
        <f>+M95*'ANNUAL PARAMETERS '!$L$21</f>
        <v>9234259.7844583075</v>
      </c>
      <c r="N100" s="111">
        <f>+N95*'ANNUAL PARAMETERS '!$L$21</f>
        <v>19622802.041973908</v>
      </c>
      <c r="O100" s="84">
        <f>+O95*'ANNUAL PARAMETERS '!$M$21</f>
        <v>11772712.538887698</v>
      </c>
      <c r="P100" s="111">
        <f>+P95*'ANNUAL PARAMETERS '!$M$21</f>
        <v>6413213.4421183197</v>
      </c>
      <c r="Q100" s="111">
        <f>+Q95*'ANNUAL PARAMETERS '!$M$21</f>
        <v>6583917.6902547013</v>
      </c>
      <c r="R100" s="111">
        <f>+R95*'ANNUAL PARAMETERS '!$M$21</f>
        <v>4866246.0504717501</v>
      </c>
      <c r="S100" s="111">
        <f>+S95*'ANNUAL PARAMETERS '!$M$21</f>
        <v>9570903.1858683098</v>
      </c>
      <c r="T100" s="111">
        <f>+T95*'ANNUAL PARAMETERS '!$M$21</f>
        <v>18429052.506958213</v>
      </c>
      <c r="U100" s="111">
        <f>+U95*'ANNUAL PARAMETERS '!$M$21</f>
        <v>13294708.842762811</v>
      </c>
      <c r="V100" s="111">
        <f>+V95*'ANNUAL PARAMETERS '!$M$21</f>
        <v>6483473.4136488754</v>
      </c>
      <c r="W100" s="111">
        <f>+W95*'ANNUAL PARAMETERS '!$M$21</f>
        <v>9217193.8753323071</v>
      </c>
      <c r="X100" s="111">
        <f>+X95*'ANNUAL PARAMETERS '!$M$21</f>
        <v>10161421.097520597</v>
      </c>
      <c r="Y100" s="111">
        <f>+Y95*'ANNUAL PARAMETERS '!$M$21</f>
        <v>12054156.82960516</v>
      </c>
      <c r="Z100" s="111">
        <f>+Z95*'ANNUAL PARAMETERS '!$M$21</f>
        <v>23713261.454497095</v>
      </c>
      <c r="AA100" s="85">
        <f>+AA95*'ANNUAL PARAMETERS '!$N$21</f>
        <v>17984282.165661186</v>
      </c>
      <c r="AB100" s="111">
        <f>+AB95*'ANNUAL PARAMETERS '!$N$21</f>
        <v>9796980.9209801946</v>
      </c>
      <c r="AC100" s="111">
        <f>+AC95*'ANNUAL PARAMETERS '!$N$21</f>
        <v>10057752.884554515</v>
      </c>
      <c r="AD100" s="111">
        <f>+AD95*'ANNUAL PARAMETERS '!$N$21</f>
        <v>7433795.8877476268</v>
      </c>
      <c r="AE100" s="111">
        <f>+AE95*'ANNUAL PARAMETERS '!$N$21</f>
        <v>14620744.616528621</v>
      </c>
      <c r="AF100" s="111">
        <f>+AF95*'ANNUAL PARAMETERS '!$N$21</f>
        <v>28152669.084217407</v>
      </c>
      <c r="AG100" s="111">
        <f>+AG95*'ANNUAL PARAMETERS '!$N$21</f>
        <v>20309320.757537793</v>
      </c>
      <c r="AH100" s="111">
        <f>+AH95*'ANNUAL PARAMETERS '!$N$21</f>
        <v>9904311.763280388</v>
      </c>
      <c r="AI100" s="111">
        <f>+AI95*'ANNUAL PARAMETERS '!$N$21</f>
        <v>14080409.666168747</v>
      </c>
      <c r="AJ100" s="111">
        <f>+AJ95*'ANNUAL PARAMETERS '!$N$21</f>
        <v>15522834.148737237</v>
      </c>
      <c r="AK100" s="111">
        <f>+AK95*'ANNUAL PARAMETERS '!$N$21</f>
        <v>18414223.313162904</v>
      </c>
      <c r="AL100" s="111">
        <f>+AL95*'ANNUAL PARAMETERS '!$N$21</f>
        <v>36224955.264733411</v>
      </c>
      <c r="AM100" s="86">
        <f>+AM95*'ANNUAL PARAMETERS '!$O$21</f>
        <v>14094221.655196525</v>
      </c>
      <c r="AN100" s="111">
        <f>+AN95*'ANNUAL PARAMETERS '!$O$21</f>
        <v>7677861.1111693364</v>
      </c>
      <c r="AO100" s="111">
        <f>+AO95*'ANNUAL PARAMETERS '!$O$21</f>
        <v>7882227.2249914929</v>
      </c>
      <c r="AP100" s="111">
        <f>+AP95*'ANNUAL PARAMETERS '!$O$21</f>
        <v>5825840.9213271774</v>
      </c>
      <c r="AQ100" s="111">
        <f>+AQ95*'ANNUAL PARAMETERS '!$O$21</f>
        <v>11458228.551531384</v>
      </c>
      <c r="AR100" s="111">
        <f>+AR95*'ANNUAL PARAMETERS '!$O$21</f>
        <v>22063152.401822366</v>
      </c>
      <c r="AS100" s="111">
        <f>+AS95*'ANNUAL PARAMETERS '!$O$21</f>
        <v>15916346.606803684</v>
      </c>
      <c r="AT100" s="111">
        <f>+AT95*'ANNUAL PARAMETERS '!$O$21</f>
        <v>7761975.9325385345</v>
      </c>
      <c r="AU100" s="111">
        <f>+AU95*'ANNUAL PARAMETERS '!$O$21</f>
        <v>11034769.861978423</v>
      </c>
      <c r="AV100" s="111">
        <f>+AV95*'ANNUAL PARAMETERS '!$O$21</f>
        <v>12165193.094384093</v>
      </c>
      <c r="AW100" s="111">
        <f>+AW95*'ANNUAL PARAMETERS '!$O$21</f>
        <v>14431165.091457164</v>
      </c>
      <c r="AX100" s="111">
        <f>+AX95*'ANNUAL PARAMETERS '!$O$21</f>
        <v>28389376.025560174</v>
      </c>
      <c r="AY100" s="87">
        <f>+AY95*'ANNUAL PARAMETERS '!$P$21</f>
        <v>11292383.689143997</v>
      </c>
      <c r="AZ100" s="111">
        <f>+AZ95*'ANNUAL PARAMETERS '!$P$21</f>
        <v>6151553.1471235873</v>
      </c>
      <c r="BA100" s="111">
        <f>+BA95*'ANNUAL PARAMETERS '!$P$21</f>
        <v>6315292.630352743</v>
      </c>
      <c r="BB100" s="111">
        <f>+BB95*'ANNUAL PARAMETERS '!$P$21</f>
        <v>4667702.3112721397</v>
      </c>
      <c r="BC100" s="111">
        <f>+BC95*'ANNUAL PARAMETERS '!$P$21</f>
        <v>9180408.5651009195</v>
      </c>
      <c r="BD100" s="111">
        <f>+BD95*'ANNUAL PARAMETERS '!$P$21</f>
        <v>17677143.754978288</v>
      </c>
      <c r="BE100" s="111">
        <f>+BE95*'ANNUAL PARAMETERS '!$P$21</f>
        <v>12752282.262225157</v>
      </c>
      <c r="BF100" s="111">
        <f>+BF95*'ANNUAL PARAMETERS '!$P$21</f>
        <v>6218946.4988163775</v>
      </c>
      <c r="BG100" s="111">
        <f>+BG95*'ANNUAL PARAMETERS '!$P$21</f>
        <v>8841130.6598771755</v>
      </c>
      <c r="BH100" s="111">
        <f>+BH95*'ANNUAL PARAMETERS '!$P$21</f>
        <v>9746833.2367016841</v>
      </c>
      <c r="BI100" s="111">
        <f>+BI95*'ANNUAL PARAMETERS '!$P$21</f>
        <v>11562345.000728086</v>
      </c>
      <c r="BJ100" s="111">
        <f>+BJ95*'ANNUAL PARAMETERS '!$P$21</f>
        <v>22745755.99978679</v>
      </c>
      <c r="BK100" s="88">
        <f>+BK95*'ANNUAL PARAMETERS '!$Q$21</f>
        <v>13242036.143921498</v>
      </c>
      <c r="BL100" s="111">
        <f>+BL95*'ANNUAL PARAMETERS '!$Q$21</f>
        <v>7213631.0063371118</v>
      </c>
      <c r="BM100" s="111">
        <f>+BM95*'ANNUAL PARAMETERS '!$Q$21</f>
        <v>7405640.4363029003</v>
      </c>
      <c r="BN100" s="111">
        <f>+BN95*'ANNUAL PARAMETERS '!$Q$21</f>
        <v>5473590.3788278904</v>
      </c>
      <c r="BO100" s="111">
        <f>+BO95*'ANNUAL PARAMETERS '!$Q$21</f>
        <v>10765424.323289897</v>
      </c>
      <c r="BP100" s="111">
        <f>+BP95*'ANNUAL PARAMETERS '!$Q$21</f>
        <v>20729137.706306797</v>
      </c>
      <c r="BQ100" s="111">
        <f>+BQ95*'ANNUAL PARAMETERS '!$Q$21</f>
        <v>14953989.102957515</v>
      </c>
      <c r="BR100" s="111">
        <f>+BR95*'ANNUAL PARAMETERS '!$Q$21</f>
        <v>7292659.9539484</v>
      </c>
      <c r="BS100" s="111">
        <f>+BS95*'ANNUAL PARAMETERS '!$Q$21</f>
        <v>10367569.414398881</v>
      </c>
      <c r="BT100" s="111">
        <f>+BT95*'ANNUAL PARAMETERS '!$Q$21</f>
        <v>11429643.338568041</v>
      </c>
      <c r="BU100" s="111">
        <f>+BU95*'ANNUAL PARAMETERS '!$Q$21</f>
        <v>13558606.811715376</v>
      </c>
      <c r="BV100" s="111">
        <f>+BV95*'ANNUAL PARAMETERS '!$Q$21</f>
        <v>26672855.914341331</v>
      </c>
      <c r="BW100" s="89">
        <f t="shared" si="81"/>
        <v>883543143.39220321</v>
      </c>
    </row>
    <row r="101" spans="1:75" ht="16.2" thickBot="1" x14ac:dyDescent="0.35">
      <c r="A101" s="33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62">
        <f t="shared" si="81"/>
        <v>0</v>
      </c>
    </row>
    <row r="102" spans="1:75" ht="16.2" thickBot="1" x14ac:dyDescent="0.35">
      <c r="A102" s="5" t="s">
        <v>233</v>
      </c>
      <c r="C102" s="133">
        <f>+C99-C100</f>
        <v>286765740.21554172</v>
      </c>
      <c r="D102" s="134">
        <f t="shared" ref="D102:BO102" si="108">+D99-D100</f>
        <v>179228587.63471356</v>
      </c>
      <c r="E102" s="134">
        <f t="shared" si="108"/>
        <v>200736018.15087917</v>
      </c>
      <c r="F102" s="134">
        <f t="shared" si="108"/>
        <v>143382870.10777086</v>
      </c>
      <c r="G102" s="134">
        <f t="shared" si="108"/>
        <v>250920022.68859899</v>
      </c>
      <c r="H102" s="134">
        <f t="shared" si="108"/>
        <v>465994327.85025531</v>
      </c>
      <c r="I102" s="134">
        <f t="shared" si="108"/>
        <v>358457175.26942712</v>
      </c>
      <c r="J102" s="134">
        <f t="shared" si="108"/>
        <v>170267158.25297788</v>
      </c>
      <c r="K102" s="134">
        <f t="shared" si="108"/>
        <v>304688598.97901303</v>
      </c>
      <c r="L102" s="134">
        <f t="shared" si="108"/>
        <v>268842881.45207036</v>
      </c>
      <c r="M102" s="134">
        <f t="shared" si="108"/>
        <v>286765740.21554172</v>
      </c>
      <c r="N102" s="134">
        <f t="shared" si="108"/>
        <v>609377197.95802605</v>
      </c>
      <c r="O102" s="135">
        <f t="shared" si="108"/>
        <v>326888984.82978177</v>
      </c>
      <c r="P102" s="134">
        <f t="shared" si="108"/>
        <v>178073559.90948537</v>
      </c>
      <c r="Q102" s="134">
        <f t="shared" si="108"/>
        <v>182813447.86607224</v>
      </c>
      <c r="R102" s="134">
        <f t="shared" si="108"/>
        <v>135119432.00143227</v>
      </c>
      <c r="S102" s="134">
        <f t="shared" si="108"/>
        <v>265752078.46094346</v>
      </c>
      <c r="T102" s="134">
        <f t="shared" si="108"/>
        <v>511713357.94320649</v>
      </c>
      <c r="U102" s="134">
        <f t="shared" si="108"/>
        <v>369149748.86738074</v>
      </c>
      <c r="V102" s="134">
        <f t="shared" si="108"/>
        <v>180024445.11898378</v>
      </c>
      <c r="W102" s="134">
        <f t="shared" si="108"/>
        <v>255930749.93839374</v>
      </c>
      <c r="X102" s="134">
        <f t="shared" si="108"/>
        <v>282148792.47448862</v>
      </c>
      <c r="Y102" s="134">
        <f t="shared" si="108"/>
        <v>334703754.63536996</v>
      </c>
      <c r="Z102" s="134">
        <f t="shared" si="108"/>
        <v>658438226.386536</v>
      </c>
      <c r="AA102" s="136">
        <f t="shared" si="108"/>
        <v>349529813.38437974</v>
      </c>
      <c r="AB102" s="134">
        <f t="shared" si="108"/>
        <v>190407205.66422683</v>
      </c>
      <c r="AC102" s="134">
        <f t="shared" si="108"/>
        <v>195475385.47393009</v>
      </c>
      <c r="AD102" s="134">
        <f t="shared" si="108"/>
        <v>144478009.48893034</v>
      </c>
      <c r="AE102" s="134">
        <f t="shared" si="108"/>
        <v>284158471.84123862</v>
      </c>
      <c r="AF102" s="134">
        <f t="shared" si="108"/>
        <v>547155403.84855473</v>
      </c>
      <c r="AG102" s="134">
        <f t="shared" si="108"/>
        <v>394717622.25238156</v>
      </c>
      <c r="AH102" s="134">
        <f t="shared" si="108"/>
        <v>192493212.15222585</v>
      </c>
      <c r="AI102" s="134">
        <f t="shared" si="108"/>
        <v>273656903.15895021</v>
      </c>
      <c r="AJ102" s="134">
        <f t="shared" si="108"/>
        <v>301690847.22016364</v>
      </c>
      <c r="AK102" s="134">
        <f t="shared" si="108"/>
        <v>357885846.03935432</v>
      </c>
      <c r="AL102" s="134">
        <f t="shared" si="108"/>
        <v>704042659.96870112</v>
      </c>
      <c r="AM102" s="137">
        <f t="shared" si="108"/>
        <v>386322615.56893671</v>
      </c>
      <c r="AN102" s="134">
        <f t="shared" si="108"/>
        <v>210450173.0571515</v>
      </c>
      <c r="AO102" s="134">
        <f t="shared" si="108"/>
        <v>216051848.2370168</v>
      </c>
      <c r="AP102" s="134">
        <f t="shared" si="108"/>
        <v>159686299.65357795</v>
      </c>
      <c r="AQ102" s="134">
        <f t="shared" si="108"/>
        <v>314070044.59747529</v>
      </c>
      <c r="AR102" s="134">
        <f t="shared" si="108"/>
        <v>604751007.33395112</v>
      </c>
      <c r="AS102" s="134">
        <f t="shared" si="108"/>
        <v>436267060.49248904</v>
      </c>
      <c r="AT102" s="134">
        <f t="shared" si="108"/>
        <v>212755760.31088126</v>
      </c>
      <c r="AU102" s="134">
        <f t="shared" si="108"/>
        <v>302463041.91682857</v>
      </c>
      <c r="AV102" s="134">
        <f t="shared" si="108"/>
        <v>333447942.71706802</v>
      </c>
      <c r="AW102" s="134">
        <f t="shared" si="108"/>
        <v>395558235.15684092</v>
      </c>
      <c r="AX102" s="134">
        <f t="shared" si="108"/>
        <v>778152796.86060452</v>
      </c>
      <c r="AY102" s="138">
        <f t="shared" si="108"/>
        <v>387035158.56172127</v>
      </c>
      <c r="AZ102" s="134">
        <f t="shared" si="108"/>
        <v>210838332.56451383</v>
      </c>
      <c r="BA102" s="134">
        <f t="shared" si="108"/>
        <v>216450339.61270994</v>
      </c>
      <c r="BB102" s="134">
        <f t="shared" si="108"/>
        <v>159980829.0165413</v>
      </c>
      <c r="BC102" s="134">
        <f t="shared" si="108"/>
        <v>314649323.1602689</v>
      </c>
      <c r="BD102" s="134">
        <f t="shared" si="108"/>
        <v>605866425.05812585</v>
      </c>
      <c r="BE102" s="134">
        <f t="shared" si="108"/>
        <v>437071722.25550503</v>
      </c>
      <c r="BF102" s="134">
        <f t="shared" si="108"/>
        <v>213148172.30043253</v>
      </c>
      <c r="BG102" s="134">
        <f t="shared" si="108"/>
        <v>303020912.23663026</v>
      </c>
      <c r="BH102" s="134">
        <f t="shared" si="108"/>
        <v>334062962.35471356</v>
      </c>
      <c r="BI102" s="134">
        <f t="shared" si="108"/>
        <v>396287812.55495441</v>
      </c>
      <c r="BJ102" s="134">
        <f t="shared" si="108"/>
        <v>779588041.1366924</v>
      </c>
      <c r="BK102" s="139">
        <f t="shared" si="108"/>
        <v>412669999.10329902</v>
      </c>
      <c r="BL102" s="134">
        <f t="shared" si="108"/>
        <v>224802973.54294202</v>
      </c>
      <c r="BM102" s="134">
        <f t="shared" si="108"/>
        <v>230786685.59678492</v>
      </c>
      <c r="BN102" s="134">
        <f t="shared" si="108"/>
        <v>170576980.16929096</v>
      </c>
      <c r="BO102" s="134">
        <f t="shared" si="108"/>
        <v>335489768.91125244</v>
      </c>
      <c r="BP102" s="134">
        <f t="shared" ref="BP102:BV102" si="109">+BP99-BP100</f>
        <v>645995309.61108816</v>
      </c>
      <c r="BQ102" s="134">
        <f t="shared" si="109"/>
        <v>466020678.59034878</v>
      </c>
      <c r="BR102" s="134">
        <f t="shared" si="109"/>
        <v>227265802.92850107</v>
      </c>
      <c r="BS102" s="134">
        <f t="shared" si="109"/>
        <v>323091163.2050851</v>
      </c>
      <c r="BT102" s="134">
        <f t="shared" si="109"/>
        <v>356189248.76919311</v>
      </c>
      <c r="BU102" s="134">
        <f t="shared" si="109"/>
        <v>422535492.27782094</v>
      </c>
      <c r="BV102" s="134">
        <f t="shared" si="109"/>
        <v>831223182.49420059</v>
      </c>
      <c r="BW102" s="140">
        <f t="shared" si="81"/>
        <v>24496498419.615364</v>
      </c>
    </row>
    <row r="103" spans="1:75" ht="16.2" thickBot="1" x14ac:dyDescent="0.35">
      <c r="A103" s="30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62">
        <f t="shared" si="81"/>
        <v>0</v>
      </c>
    </row>
    <row r="104" spans="1:75" x14ac:dyDescent="0.3">
      <c r="A104" s="114" t="s">
        <v>156</v>
      </c>
      <c r="C104" s="141">
        <f>+C102*DATA!C63</f>
        <v>0</v>
      </c>
      <c r="D104" s="141">
        <f>+D102*DATA!D63</f>
        <v>0</v>
      </c>
      <c r="E104" s="141">
        <f>+E102*DATA!E63</f>
        <v>0</v>
      </c>
      <c r="F104" s="141">
        <f>+F102*DATA!F63</f>
        <v>0</v>
      </c>
      <c r="G104" s="141">
        <f>+G102*DATA!G63</f>
        <v>0</v>
      </c>
      <c r="H104" s="141">
        <f>+H102*DATA!H63</f>
        <v>0</v>
      </c>
      <c r="I104" s="141">
        <f>+I102*DATA!I63</f>
        <v>0</v>
      </c>
      <c r="J104" s="141">
        <f>+J102*DATA!J63</f>
        <v>0</v>
      </c>
      <c r="K104" s="141">
        <f>+K102*DATA!K63</f>
        <v>0</v>
      </c>
      <c r="L104" s="141">
        <f>+L102*DATA!L63</f>
        <v>0</v>
      </c>
      <c r="M104" s="141">
        <f>+M102*DATA!M63</f>
        <v>0</v>
      </c>
      <c r="N104" s="141">
        <f>+N102*DATA!N63</f>
        <v>0</v>
      </c>
      <c r="O104" s="141">
        <f>+O102*DATA!O63</f>
        <v>0</v>
      </c>
      <c r="P104" s="141">
        <f>+P102*DATA!P63</f>
        <v>0</v>
      </c>
      <c r="Q104" s="141">
        <f>+Q102*DATA!Q63</f>
        <v>0</v>
      </c>
      <c r="R104" s="141">
        <f>+R102*DATA!R63</f>
        <v>0</v>
      </c>
      <c r="S104" s="141">
        <f>+S102*DATA!S63</f>
        <v>0</v>
      </c>
      <c r="T104" s="141">
        <f>+T102*DATA!T63</f>
        <v>0</v>
      </c>
      <c r="U104" s="141">
        <f>+U102*DATA!U63</f>
        <v>0</v>
      </c>
      <c r="V104" s="141">
        <f>+V102*DATA!V63</f>
        <v>0</v>
      </c>
      <c r="W104" s="141">
        <f>+W102*DATA!W63</f>
        <v>0</v>
      </c>
      <c r="X104" s="141">
        <f>+X102*DATA!X63</f>
        <v>0</v>
      </c>
      <c r="Y104" s="141">
        <f>+Y102*DATA!Y63</f>
        <v>0</v>
      </c>
      <c r="Z104" s="141">
        <f>+Z102*DATA!Z63</f>
        <v>0</v>
      </c>
      <c r="AA104" s="141">
        <f>+AA102*DATA!AA63</f>
        <v>0</v>
      </c>
      <c r="AB104" s="141">
        <f>+AB102*DATA!AB63</f>
        <v>0</v>
      </c>
      <c r="AC104" s="141">
        <f>+AC102*DATA!AC63</f>
        <v>0</v>
      </c>
      <c r="AD104" s="141">
        <f>+AD102*DATA!AD63</f>
        <v>0</v>
      </c>
      <c r="AE104" s="141">
        <f>+AE102*DATA!AE63</f>
        <v>0</v>
      </c>
      <c r="AF104" s="141">
        <f>+AF102*DATA!AF63</f>
        <v>0</v>
      </c>
      <c r="AG104" s="141">
        <f>+AG102*DATA!AG63</f>
        <v>0</v>
      </c>
      <c r="AH104" s="141">
        <f>+AH102*DATA!AH63</f>
        <v>0</v>
      </c>
      <c r="AI104" s="141">
        <f>+AI102*DATA!AI63</f>
        <v>0</v>
      </c>
      <c r="AJ104" s="141">
        <f>+AJ102*DATA!AJ63</f>
        <v>0</v>
      </c>
      <c r="AK104" s="141">
        <f>+AK102*DATA!AK63</f>
        <v>0</v>
      </c>
      <c r="AL104" s="141">
        <f>+AL102*DATA!AL63</f>
        <v>0</v>
      </c>
      <c r="AM104" s="141">
        <f>+AM102*DATA!AM63</f>
        <v>0</v>
      </c>
      <c r="AN104" s="141">
        <f>+AN102*DATA!AN63</f>
        <v>0</v>
      </c>
      <c r="AO104" s="141">
        <f>+AO102*DATA!AO63</f>
        <v>0</v>
      </c>
      <c r="AP104" s="141">
        <f>+AP102*DATA!AP63</f>
        <v>0</v>
      </c>
      <c r="AQ104" s="141">
        <f>+AQ102*DATA!AQ63</f>
        <v>0</v>
      </c>
      <c r="AR104" s="141">
        <f>+AR102*DATA!AR63</f>
        <v>0</v>
      </c>
      <c r="AS104" s="141">
        <f>+AS102*DATA!AS63</f>
        <v>0</v>
      </c>
      <c r="AT104" s="141">
        <f>+AT102*DATA!AT63</f>
        <v>0</v>
      </c>
      <c r="AU104" s="141">
        <f>+AU102*DATA!AU63</f>
        <v>0</v>
      </c>
      <c r="AV104" s="141">
        <f>+AV102*DATA!AV63</f>
        <v>0</v>
      </c>
      <c r="AW104" s="141">
        <f>+AW102*DATA!AW63</f>
        <v>0</v>
      </c>
      <c r="AX104" s="141">
        <f>+AX102*DATA!AX63</f>
        <v>0</v>
      </c>
      <c r="AY104" s="141">
        <f>+AY102*DATA!AY63</f>
        <v>0</v>
      </c>
      <c r="AZ104" s="141">
        <f>+AZ102*DATA!AZ63</f>
        <v>0</v>
      </c>
      <c r="BA104" s="141">
        <f>+BA102*DATA!BA63</f>
        <v>0</v>
      </c>
      <c r="BB104" s="141">
        <f>+BB102*DATA!BB63</f>
        <v>0</v>
      </c>
      <c r="BC104" s="141">
        <f>+BC102*DATA!BC63</f>
        <v>0</v>
      </c>
      <c r="BD104" s="141">
        <f>+BD102*DATA!BD63</f>
        <v>0</v>
      </c>
      <c r="BE104" s="141">
        <f>+BE102*DATA!BE63</f>
        <v>0</v>
      </c>
      <c r="BF104" s="141">
        <f>+BF102*DATA!BF63</f>
        <v>0</v>
      </c>
      <c r="BG104" s="141">
        <f>+BG102*DATA!BG63</f>
        <v>0</v>
      </c>
      <c r="BH104" s="141">
        <f>+BH102*DATA!BH63</f>
        <v>0</v>
      </c>
      <c r="BI104" s="141">
        <f>+BI102*DATA!BI63</f>
        <v>0</v>
      </c>
      <c r="BJ104" s="141">
        <f>+BJ102*DATA!BJ63</f>
        <v>0</v>
      </c>
      <c r="BK104" s="141">
        <f>+BK102*DATA!BK63</f>
        <v>0</v>
      </c>
      <c r="BL104" s="141">
        <f>+BL102*DATA!BL63</f>
        <v>0</v>
      </c>
      <c r="BM104" s="141">
        <f>+BM102*DATA!BM63</f>
        <v>0</v>
      </c>
      <c r="BN104" s="141">
        <f>+BN102*DATA!BN63</f>
        <v>0</v>
      </c>
      <c r="BO104" s="141">
        <f>+BO102*DATA!BO63</f>
        <v>0</v>
      </c>
      <c r="BP104" s="141">
        <f>+BP102*DATA!BP63</f>
        <v>0</v>
      </c>
      <c r="BQ104" s="141">
        <f>+BQ102*DATA!BQ63</f>
        <v>0</v>
      </c>
      <c r="BR104" s="141">
        <f>+BR102*DATA!BR63</f>
        <v>0</v>
      </c>
      <c r="BS104" s="141">
        <f>+BS102*DATA!BS63</f>
        <v>0</v>
      </c>
      <c r="BT104" s="141">
        <f>+BT102*DATA!BT63</f>
        <v>0</v>
      </c>
      <c r="BU104" s="141">
        <f>+BU102*DATA!BU63</f>
        <v>0</v>
      </c>
      <c r="BV104" s="141">
        <f>+BV102*DATA!BV63</f>
        <v>0</v>
      </c>
      <c r="BW104" s="113">
        <f t="shared" si="81"/>
        <v>0</v>
      </c>
    </row>
    <row r="105" spans="1:75" x14ac:dyDescent="0.3">
      <c r="A105" s="116" t="s">
        <v>234</v>
      </c>
      <c r="C105" s="142">
        <f>+C104*DATA!C64</f>
        <v>0</v>
      </c>
      <c r="D105" s="142">
        <f>+D104*DATA!D64</f>
        <v>0</v>
      </c>
      <c r="E105" s="142">
        <f>+E104*DATA!E64</f>
        <v>0</v>
      </c>
      <c r="F105" s="142">
        <f>+F104*DATA!F64</f>
        <v>0</v>
      </c>
      <c r="G105" s="142">
        <f>+G104*DATA!G64</f>
        <v>0</v>
      </c>
      <c r="H105" s="142">
        <f>+H104*DATA!H64</f>
        <v>0</v>
      </c>
      <c r="I105" s="142">
        <f>+I104*DATA!I64</f>
        <v>0</v>
      </c>
      <c r="J105" s="142">
        <f>+J104*DATA!J64</f>
        <v>0</v>
      </c>
      <c r="K105" s="142">
        <f>+K104*DATA!K64</f>
        <v>0</v>
      </c>
      <c r="L105" s="142">
        <f>+L104*DATA!L64</f>
        <v>0</v>
      </c>
      <c r="M105" s="142">
        <f>+M104*DATA!M64</f>
        <v>0</v>
      </c>
      <c r="N105" s="142">
        <f>+N104*DATA!N64</f>
        <v>0</v>
      </c>
      <c r="O105" s="142">
        <f>+O104*DATA!O64</f>
        <v>0</v>
      </c>
      <c r="P105" s="142">
        <f>+P104*DATA!P64</f>
        <v>0</v>
      </c>
      <c r="Q105" s="142">
        <f>+Q104*DATA!Q64</f>
        <v>0</v>
      </c>
      <c r="R105" s="142">
        <f>+R104*DATA!R64</f>
        <v>0</v>
      </c>
      <c r="S105" s="142">
        <f>+S104*DATA!S64</f>
        <v>0</v>
      </c>
      <c r="T105" s="142">
        <f>+T104*DATA!T64</f>
        <v>0</v>
      </c>
      <c r="U105" s="142">
        <f>+U104*DATA!U64</f>
        <v>0</v>
      </c>
      <c r="V105" s="142">
        <f>+V104*DATA!V64</f>
        <v>0</v>
      </c>
      <c r="W105" s="142">
        <f>+W104*DATA!W64</f>
        <v>0</v>
      </c>
      <c r="X105" s="142">
        <f>+X104*DATA!X64</f>
        <v>0</v>
      </c>
      <c r="Y105" s="142">
        <f>+Y104*DATA!Y64</f>
        <v>0</v>
      </c>
      <c r="Z105" s="142">
        <f>+Z104*DATA!Z64</f>
        <v>0</v>
      </c>
      <c r="AA105" s="142">
        <f>+AA104*DATA!AA64</f>
        <v>0</v>
      </c>
      <c r="AB105" s="142">
        <f>+AB104*DATA!AB64</f>
        <v>0</v>
      </c>
      <c r="AC105" s="142">
        <f>+AC104*DATA!AC64</f>
        <v>0</v>
      </c>
      <c r="AD105" s="142">
        <f>+AD104*DATA!AD64</f>
        <v>0</v>
      </c>
      <c r="AE105" s="142">
        <f>+AE104*DATA!AE64</f>
        <v>0</v>
      </c>
      <c r="AF105" s="142">
        <f>+AF104*DATA!AF64</f>
        <v>0</v>
      </c>
      <c r="AG105" s="142">
        <f>+AG104*DATA!AG64</f>
        <v>0</v>
      </c>
      <c r="AH105" s="142">
        <f>+AH104*DATA!AH64</f>
        <v>0</v>
      </c>
      <c r="AI105" s="142">
        <f>+AI104*DATA!AI64</f>
        <v>0</v>
      </c>
      <c r="AJ105" s="142">
        <f>+AJ104*DATA!AJ64</f>
        <v>0</v>
      </c>
      <c r="AK105" s="142">
        <f>+AK104*DATA!AK64</f>
        <v>0</v>
      </c>
      <c r="AL105" s="142">
        <f>+AL104*DATA!AL64</f>
        <v>0</v>
      </c>
      <c r="AM105" s="142">
        <f>+AM104*DATA!AM64</f>
        <v>0</v>
      </c>
      <c r="AN105" s="142">
        <f>+AN104*DATA!AN64</f>
        <v>0</v>
      </c>
      <c r="AO105" s="142">
        <f>+AO104*DATA!AO64</f>
        <v>0</v>
      </c>
      <c r="AP105" s="142">
        <f>+AP104*DATA!AP64</f>
        <v>0</v>
      </c>
      <c r="AQ105" s="142">
        <f>+AQ104*DATA!AQ64</f>
        <v>0</v>
      </c>
      <c r="AR105" s="142">
        <f>+AR104*DATA!AR64</f>
        <v>0</v>
      </c>
      <c r="AS105" s="142">
        <f>+AS104*DATA!AS64</f>
        <v>0</v>
      </c>
      <c r="AT105" s="142">
        <f>+AT104*DATA!AT64</f>
        <v>0</v>
      </c>
      <c r="AU105" s="142">
        <f>+AU104*DATA!AU64</f>
        <v>0</v>
      </c>
      <c r="AV105" s="142">
        <f>+AV104*DATA!AV64</f>
        <v>0</v>
      </c>
      <c r="AW105" s="142">
        <f>+AW104*DATA!AW64</f>
        <v>0</v>
      </c>
      <c r="AX105" s="142">
        <f>+AX104*DATA!AX64</f>
        <v>0</v>
      </c>
      <c r="AY105" s="142">
        <f>+AY104*DATA!AY64</f>
        <v>0</v>
      </c>
      <c r="AZ105" s="142">
        <f>+AZ104*DATA!AZ64</f>
        <v>0</v>
      </c>
      <c r="BA105" s="142">
        <f>+BA104*DATA!BA64</f>
        <v>0</v>
      </c>
      <c r="BB105" s="142">
        <f>+BB104*DATA!BB64</f>
        <v>0</v>
      </c>
      <c r="BC105" s="142">
        <f>+BC104*DATA!BC64</f>
        <v>0</v>
      </c>
      <c r="BD105" s="142">
        <f>+BD104*DATA!BD64</f>
        <v>0</v>
      </c>
      <c r="BE105" s="142">
        <f>+BE104*DATA!BE64</f>
        <v>0</v>
      </c>
      <c r="BF105" s="142">
        <f>+BF104*DATA!BF64</f>
        <v>0</v>
      </c>
      <c r="BG105" s="142">
        <f>+BG104*DATA!BG64</f>
        <v>0</v>
      </c>
      <c r="BH105" s="142">
        <f>+BH104*DATA!BH64</f>
        <v>0</v>
      </c>
      <c r="BI105" s="142">
        <f>+BI104*DATA!BI64</f>
        <v>0</v>
      </c>
      <c r="BJ105" s="142">
        <f>+BJ104*DATA!BJ64</f>
        <v>0</v>
      </c>
      <c r="BK105" s="142">
        <f>+BK104*DATA!BK64</f>
        <v>0</v>
      </c>
      <c r="BL105" s="142">
        <f>+BL104*DATA!BL64</f>
        <v>0</v>
      </c>
      <c r="BM105" s="142">
        <f>+BM104*DATA!BM64</f>
        <v>0</v>
      </c>
      <c r="BN105" s="142">
        <f>+BN104*DATA!BN64</f>
        <v>0</v>
      </c>
      <c r="BO105" s="142">
        <f>+BO104*DATA!BO64</f>
        <v>0</v>
      </c>
      <c r="BP105" s="142">
        <f>+BP104*DATA!BP64</f>
        <v>0</v>
      </c>
      <c r="BQ105" s="142">
        <f>+BQ104*DATA!BQ64</f>
        <v>0</v>
      </c>
      <c r="BR105" s="142">
        <f>+BR104*DATA!BR64</f>
        <v>0</v>
      </c>
      <c r="BS105" s="142">
        <f>+BS104*DATA!BS64</f>
        <v>0</v>
      </c>
      <c r="BT105" s="142">
        <f>+BT104*DATA!BT64</f>
        <v>0</v>
      </c>
      <c r="BU105" s="142">
        <f>+BU104*DATA!BU64</f>
        <v>0</v>
      </c>
      <c r="BV105" s="142">
        <f>+BV104*DATA!BV64</f>
        <v>0</v>
      </c>
      <c r="BW105" s="113">
        <f t="shared" si="81"/>
        <v>0</v>
      </c>
    </row>
    <row r="106" spans="1:75" x14ac:dyDescent="0.3">
      <c r="A106" s="114" t="s">
        <v>235</v>
      </c>
      <c r="C106" s="141"/>
      <c r="D106" s="141">
        <f>+C102*DATA!C65</f>
        <v>0</v>
      </c>
      <c r="E106" s="141">
        <f>+D102*DATA!D65</f>
        <v>0</v>
      </c>
      <c r="F106" s="141">
        <f>+E102*DATA!E65</f>
        <v>0</v>
      </c>
      <c r="G106" s="141">
        <f>+F102*DATA!F65</f>
        <v>0</v>
      </c>
      <c r="H106" s="141">
        <f>+G102*DATA!G65</f>
        <v>0</v>
      </c>
      <c r="I106" s="141">
        <f>+H102*DATA!H65</f>
        <v>0</v>
      </c>
      <c r="J106" s="141">
        <f>+I102*DATA!I65</f>
        <v>0</v>
      </c>
      <c r="K106" s="141">
        <f>+J102*DATA!J65</f>
        <v>0</v>
      </c>
      <c r="L106" s="141">
        <f>+K102*DATA!K65</f>
        <v>0</v>
      </c>
      <c r="M106" s="141">
        <f>+L102*DATA!L65</f>
        <v>0</v>
      </c>
      <c r="N106" s="141">
        <f>+M102*DATA!M65</f>
        <v>0</v>
      </c>
      <c r="O106" s="141">
        <f>+N102*DATA!N65</f>
        <v>0</v>
      </c>
      <c r="P106" s="141">
        <f>+O102*DATA!O65</f>
        <v>0</v>
      </c>
      <c r="Q106" s="141">
        <f>+P102*DATA!P65</f>
        <v>0</v>
      </c>
      <c r="R106" s="141">
        <f>+Q102*DATA!Q65</f>
        <v>0</v>
      </c>
      <c r="S106" s="141">
        <f>+R102*DATA!R65</f>
        <v>0</v>
      </c>
      <c r="T106" s="141">
        <f>+S102*DATA!S65</f>
        <v>0</v>
      </c>
      <c r="U106" s="141">
        <f>+T102*DATA!T65</f>
        <v>0</v>
      </c>
      <c r="V106" s="141">
        <f>+U102*DATA!U65</f>
        <v>0</v>
      </c>
      <c r="W106" s="141">
        <f>+V102*DATA!V65</f>
        <v>0</v>
      </c>
      <c r="X106" s="141">
        <f>+W102*DATA!W65</f>
        <v>0</v>
      </c>
      <c r="Y106" s="141">
        <f>+X102*DATA!X65</f>
        <v>0</v>
      </c>
      <c r="Z106" s="141">
        <f>+Y102*DATA!Y65</f>
        <v>0</v>
      </c>
      <c r="AA106" s="141">
        <f>+Z102*DATA!Z65</f>
        <v>0</v>
      </c>
      <c r="AB106" s="141">
        <f>+AA102*DATA!AA65</f>
        <v>0</v>
      </c>
      <c r="AC106" s="141">
        <f>+AB102*DATA!AB65</f>
        <v>0</v>
      </c>
      <c r="AD106" s="141">
        <f>+AC102*DATA!AC65</f>
        <v>0</v>
      </c>
      <c r="AE106" s="141">
        <f>+AD102*DATA!AD65</f>
        <v>0</v>
      </c>
      <c r="AF106" s="141">
        <f>+AE102*DATA!AE65</f>
        <v>0</v>
      </c>
      <c r="AG106" s="141">
        <f>+AF102*DATA!AF65</f>
        <v>0</v>
      </c>
      <c r="AH106" s="141">
        <f>+AG102*DATA!AG65</f>
        <v>0</v>
      </c>
      <c r="AI106" s="141">
        <f>+AH102*DATA!AH65</f>
        <v>0</v>
      </c>
      <c r="AJ106" s="141">
        <f>+AI102*DATA!AI65</f>
        <v>0</v>
      </c>
      <c r="AK106" s="141">
        <f>+AJ102*DATA!AJ65</f>
        <v>0</v>
      </c>
      <c r="AL106" s="141">
        <f>+AK102*DATA!AK65</f>
        <v>0</v>
      </c>
      <c r="AM106" s="141">
        <f>+AL102*DATA!AL65</f>
        <v>0</v>
      </c>
      <c r="AN106" s="141">
        <f>+AM102*DATA!AM65</f>
        <v>0</v>
      </c>
      <c r="AO106" s="141">
        <f>+AN102*DATA!AN65</f>
        <v>0</v>
      </c>
      <c r="AP106" s="141">
        <f>+AO102*DATA!AO65</f>
        <v>0</v>
      </c>
      <c r="AQ106" s="141">
        <f>+AP102*DATA!AP65</f>
        <v>0</v>
      </c>
      <c r="AR106" s="141">
        <f>+AQ102*DATA!AQ65</f>
        <v>0</v>
      </c>
      <c r="AS106" s="141">
        <f>+AR102*DATA!AR65</f>
        <v>0</v>
      </c>
      <c r="AT106" s="141">
        <f>+AS102*DATA!AS65</f>
        <v>0</v>
      </c>
      <c r="AU106" s="141">
        <f>+AT102*DATA!AT65</f>
        <v>0</v>
      </c>
      <c r="AV106" s="141">
        <f>+AU102*DATA!AU65</f>
        <v>0</v>
      </c>
      <c r="AW106" s="141">
        <f>+AV102*DATA!AV65</f>
        <v>0</v>
      </c>
      <c r="AX106" s="141">
        <f>+AW102*DATA!AW65</f>
        <v>0</v>
      </c>
      <c r="AY106" s="141">
        <f>+AX102*DATA!AX65</f>
        <v>0</v>
      </c>
      <c r="AZ106" s="141">
        <f>+AY102*DATA!AY65</f>
        <v>0</v>
      </c>
      <c r="BA106" s="141">
        <f>+AZ102*DATA!AZ65</f>
        <v>0</v>
      </c>
      <c r="BB106" s="141">
        <f>+BA102*DATA!BA65</f>
        <v>0</v>
      </c>
      <c r="BC106" s="141">
        <f>+BB102*DATA!BB65</f>
        <v>0</v>
      </c>
      <c r="BD106" s="141">
        <f>+BC102*DATA!BC65</f>
        <v>0</v>
      </c>
      <c r="BE106" s="141">
        <f>+BD102*DATA!BD65</f>
        <v>0</v>
      </c>
      <c r="BF106" s="141">
        <f>+BE102*DATA!BE65</f>
        <v>0</v>
      </c>
      <c r="BG106" s="141">
        <f>+BF102*DATA!BF65</f>
        <v>0</v>
      </c>
      <c r="BH106" s="141">
        <f>+BG102*DATA!BG65</f>
        <v>0</v>
      </c>
      <c r="BI106" s="141">
        <f>+BH102*DATA!BH65</f>
        <v>0</v>
      </c>
      <c r="BJ106" s="141">
        <f>+BI102*DATA!BI65</f>
        <v>0</v>
      </c>
      <c r="BK106" s="141">
        <f>+BJ102*DATA!BJ65</f>
        <v>0</v>
      </c>
      <c r="BL106" s="141">
        <f>+BK102*DATA!BK65</f>
        <v>0</v>
      </c>
      <c r="BM106" s="141">
        <f>+BL102*DATA!BL65</f>
        <v>0</v>
      </c>
      <c r="BN106" s="141">
        <f>+BM102*DATA!BM65</f>
        <v>0</v>
      </c>
      <c r="BO106" s="141">
        <f>+BN102*DATA!BN65</f>
        <v>0</v>
      </c>
      <c r="BP106" s="141">
        <f>+BO102*DATA!BO65</f>
        <v>0</v>
      </c>
      <c r="BQ106" s="141">
        <f>+BP102*DATA!BP65</f>
        <v>0</v>
      </c>
      <c r="BR106" s="141">
        <f>+BQ102*DATA!BQ65</f>
        <v>0</v>
      </c>
      <c r="BS106" s="141">
        <f>+BR102*DATA!BR65</f>
        <v>0</v>
      </c>
      <c r="BT106" s="141">
        <f>+BS102*DATA!BS65</f>
        <v>0</v>
      </c>
      <c r="BU106" s="141">
        <f>+BT102*DATA!BT65</f>
        <v>0</v>
      </c>
      <c r="BV106" s="141">
        <f>+BU102*DATA!BU65</f>
        <v>0</v>
      </c>
      <c r="BW106" s="113">
        <f t="shared" si="81"/>
        <v>0</v>
      </c>
    </row>
    <row r="107" spans="1:75" x14ac:dyDescent="0.3">
      <c r="A107" s="116" t="s">
        <v>234</v>
      </c>
      <c r="C107" s="142"/>
      <c r="D107" s="142">
        <f>+D106*DATA!C66</f>
        <v>0</v>
      </c>
      <c r="E107" s="142">
        <f>+E106*DATA!D66</f>
        <v>0</v>
      </c>
      <c r="F107" s="142">
        <f>+F106*DATA!E66</f>
        <v>0</v>
      </c>
      <c r="G107" s="142">
        <f>+G106*DATA!F66</f>
        <v>0</v>
      </c>
      <c r="H107" s="142">
        <f>+H106*DATA!G66</f>
        <v>0</v>
      </c>
      <c r="I107" s="142">
        <f>+I106*DATA!H66</f>
        <v>0</v>
      </c>
      <c r="J107" s="142">
        <f>+J106*DATA!I66</f>
        <v>0</v>
      </c>
      <c r="K107" s="142">
        <f>+K106*DATA!J66</f>
        <v>0</v>
      </c>
      <c r="L107" s="142">
        <f>+L106*DATA!K66</f>
        <v>0</v>
      </c>
      <c r="M107" s="142">
        <f>+M106*DATA!L66</f>
        <v>0</v>
      </c>
      <c r="N107" s="142">
        <f>+N106*DATA!M66</f>
        <v>0</v>
      </c>
      <c r="O107" s="142">
        <f>+O106*DATA!N66</f>
        <v>0</v>
      </c>
      <c r="P107" s="142">
        <f>+P106*DATA!O66</f>
        <v>0</v>
      </c>
      <c r="Q107" s="142">
        <f>+Q106*DATA!P66</f>
        <v>0</v>
      </c>
      <c r="R107" s="142">
        <f>+R106*DATA!Q66</f>
        <v>0</v>
      </c>
      <c r="S107" s="142">
        <f>+S106*DATA!R66</f>
        <v>0</v>
      </c>
      <c r="T107" s="142">
        <f>+T106*DATA!S66</f>
        <v>0</v>
      </c>
      <c r="U107" s="142">
        <f>+U106*DATA!T66</f>
        <v>0</v>
      </c>
      <c r="V107" s="142">
        <f>+V106*DATA!U66</f>
        <v>0</v>
      </c>
      <c r="W107" s="142">
        <f>+W106*DATA!V66</f>
        <v>0</v>
      </c>
      <c r="X107" s="142">
        <f>+X106*DATA!W66</f>
        <v>0</v>
      </c>
      <c r="Y107" s="142">
        <f>+Y106*DATA!X66</f>
        <v>0</v>
      </c>
      <c r="Z107" s="142">
        <f>+Z106*DATA!Y66</f>
        <v>0</v>
      </c>
      <c r="AA107" s="142">
        <f>+AA106*DATA!Z66</f>
        <v>0</v>
      </c>
      <c r="AB107" s="142">
        <f>+AB106*DATA!AA66</f>
        <v>0</v>
      </c>
      <c r="AC107" s="142">
        <f>+AC106*DATA!AB66</f>
        <v>0</v>
      </c>
      <c r="AD107" s="142">
        <f>+AD106*DATA!AC66</f>
        <v>0</v>
      </c>
      <c r="AE107" s="142">
        <f>+AE106*DATA!AD66</f>
        <v>0</v>
      </c>
      <c r="AF107" s="142">
        <f>+AF106*DATA!AE66</f>
        <v>0</v>
      </c>
      <c r="AG107" s="142">
        <f>+AG106*DATA!AF66</f>
        <v>0</v>
      </c>
      <c r="AH107" s="142">
        <f>+AH106*DATA!AG66</f>
        <v>0</v>
      </c>
      <c r="AI107" s="142">
        <f>+AI106*DATA!AH66</f>
        <v>0</v>
      </c>
      <c r="AJ107" s="142">
        <f>+AJ106*DATA!AI66</f>
        <v>0</v>
      </c>
      <c r="AK107" s="142">
        <f>+AK106*DATA!AJ66</f>
        <v>0</v>
      </c>
      <c r="AL107" s="142">
        <f>+AL106*DATA!AK66</f>
        <v>0</v>
      </c>
      <c r="AM107" s="142">
        <f>+AM106*DATA!AL66</f>
        <v>0</v>
      </c>
      <c r="AN107" s="142">
        <f>+AN106*DATA!AM66</f>
        <v>0</v>
      </c>
      <c r="AO107" s="142">
        <f>+AO106*DATA!AN66</f>
        <v>0</v>
      </c>
      <c r="AP107" s="142">
        <f>+AP106*DATA!AO66</f>
        <v>0</v>
      </c>
      <c r="AQ107" s="142">
        <f>+AQ106*DATA!AP66</f>
        <v>0</v>
      </c>
      <c r="AR107" s="142">
        <f>+AR106*DATA!AQ66</f>
        <v>0</v>
      </c>
      <c r="AS107" s="142">
        <f>+AS106*DATA!AR66</f>
        <v>0</v>
      </c>
      <c r="AT107" s="142">
        <f>+AT106*DATA!AS66</f>
        <v>0</v>
      </c>
      <c r="AU107" s="142">
        <f>+AU106*DATA!AT66</f>
        <v>0</v>
      </c>
      <c r="AV107" s="142">
        <f>+AV106*DATA!AU66</f>
        <v>0</v>
      </c>
      <c r="AW107" s="142">
        <f>+AW106*DATA!AV66</f>
        <v>0</v>
      </c>
      <c r="AX107" s="142">
        <f>+AX106*DATA!AW66</f>
        <v>0</v>
      </c>
      <c r="AY107" s="142">
        <f>+AY106*DATA!AX66</f>
        <v>0</v>
      </c>
      <c r="AZ107" s="142">
        <f>+AZ106*DATA!AY66</f>
        <v>0</v>
      </c>
      <c r="BA107" s="142">
        <f>+BA106*DATA!AZ66</f>
        <v>0</v>
      </c>
      <c r="BB107" s="142">
        <f>+BB106*DATA!BA66</f>
        <v>0</v>
      </c>
      <c r="BC107" s="142">
        <f>+BC106*DATA!BB66</f>
        <v>0</v>
      </c>
      <c r="BD107" s="142">
        <f>+BD106*DATA!BC66</f>
        <v>0</v>
      </c>
      <c r="BE107" s="142">
        <f>+BE106*DATA!BD66</f>
        <v>0</v>
      </c>
      <c r="BF107" s="142">
        <f>+BF106*DATA!BE66</f>
        <v>0</v>
      </c>
      <c r="BG107" s="142">
        <f>+BG106*DATA!BF66</f>
        <v>0</v>
      </c>
      <c r="BH107" s="142">
        <f>+BH106*DATA!BG66</f>
        <v>0</v>
      </c>
      <c r="BI107" s="142">
        <f>+BI106*DATA!BH66</f>
        <v>0</v>
      </c>
      <c r="BJ107" s="142">
        <f>+BJ106*DATA!BI66</f>
        <v>0</v>
      </c>
      <c r="BK107" s="142">
        <f>+BK106*DATA!BJ66</f>
        <v>0</v>
      </c>
      <c r="BL107" s="142">
        <f>+BL106*DATA!BK66</f>
        <v>0</v>
      </c>
      <c r="BM107" s="142">
        <f>+BM106*DATA!BL66</f>
        <v>0</v>
      </c>
      <c r="BN107" s="142">
        <f>+BN106*DATA!BM66</f>
        <v>0</v>
      </c>
      <c r="BO107" s="142">
        <f>+BO106*DATA!BN66</f>
        <v>0</v>
      </c>
      <c r="BP107" s="142">
        <f>+BP106*DATA!BO66</f>
        <v>0</v>
      </c>
      <c r="BQ107" s="142">
        <f>+BQ106*DATA!BP66</f>
        <v>0</v>
      </c>
      <c r="BR107" s="142">
        <f>+BR106*DATA!BQ66</f>
        <v>0</v>
      </c>
      <c r="BS107" s="142">
        <f>+BS106*DATA!BR66</f>
        <v>0</v>
      </c>
      <c r="BT107" s="142">
        <f>+BT106*DATA!BS66</f>
        <v>0</v>
      </c>
      <c r="BU107" s="142">
        <f>+BU106*DATA!BT66</f>
        <v>0</v>
      </c>
      <c r="BV107" s="142">
        <f>+BV106*DATA!BU66</f>
        <v>0</v>
      </c>
      <c r="BW107" s="113">
        <f t="shared" si="81"/>
        <v>0</v>
      </c>
    </row>
    <row r="108" spans="1:75" x14ac:dyDescent="0.3">
      <c r="A108" s="114" t="s">
        <v>236</v>
      </c>
      <c r="C108" s="141"/>
      <c r="D108" s="141"/>
      <c r="E108" s="141">
        <f>+C102*DATA!C67</f>
        <v>100368009.0754396</v>
      </c>
      <c r="F108" s="141">
        <f>+D102*DATA!D67</f>
        <v>62730005.67214974</v>
      </c>
      <c r="G108" s="141">
        <f>+E102*DATA!E67</f>
        <v>70257606.352807701</v>
      </c>
      <c r="H108" s="141">
        <f>+F102*DATA!F67</f>
        <v>50184004.537719801</v>
      </c>
      <c r="I108" s="141">
        <f>+G102*DATA!G67</f>
        <v>87822007.941009641</v>
      </c>
      <c r="J108" s="141">
        <f>+H102*DATA!H67</f>
        <v>163098014.74758935</v>
      </c>
      <c r="K108" s="141">
        <f>+I102*DATA!I67</f>
        <v>125460011.34429948</v>
      </c>
      <c r="L108" s="141">
        <f>+J102*DATA!J67</f>
        <v>59593505.38854225</v>
      </c>
      <c r="M108" s="141">
        <f>+K102*DATA!K67</f>
        <v>106641009.64265455</v>
      </c>
      <c r="N108" s="141">
        <f>+L102*DATA!L67</f>
        <v>94095008.508224621</v>
      </c>
      <c r="O108" s="141">
        <f>+M102*DATA!M67</f>
        <v>100368009.0754396</v>
      </c>
      <c r="P108" s="141">
        <f>+N102*DATA!N67</f>
        <v>213282019.28530911</v>
      </c>
      <c r="Q108" s="141">
        <f>+O102*DATA!O67</f>
        <v>81722246.207445443</v>
      </c>
      <c r="R108" s="141">
        <f>+P102*DATA!P67</f>
        <v>44518389.977371342</v>
      </c>
      <c r="S108" s="141">
        <f>+Q102*DATA!Q67</f>
        <v>45703361.966518059</v>
      </c>
      <c r="T108" s="141">
        <f>+R102*DATA!R67</f>
        <v>33779858.000358067</v>
      </c>
      <c r="U108" s="141">
        <f>+S102*DATA!S67</f>
        <v>66438019.615235865</v>
      </c>
      <c r="V108" s="141">
        <f>+T102*DATA!T67</f>
        <v>127928339.48580162</v>
      </c>
      <c r="W108" s="141">
        <f>+U102*DATA!U67</f>
        <v>92287437.216845185</v>
      </c>
      <c r="X108" s="141">
        <f>+V102*DATA!V67</f>
        <v>45006111.279745944</v>
      </c>
      <c r="Y108" s="141">
        <f>+W102*DATA!W67</f>
        <v>63982687.484598435</v>
      </c>
      <c r="Z108" s="141">
        <f>+X102*DATA!X67</f>
        <v>70537198.118622154</v>
      </c>
      <c r="AA108" s="141">
        <f>+Y102*DATA!Y67</f>
        <v>83675938.658842489</v>
      </c>
      <c r="AB108" s="141">
        <f>+Z102*DATA!Z67</f>
        <v>164609556.596634</v>
      </c>
      <c r="AC108" s="141">
        <f>+AA102*DATA!AA67</f>
        <v>139811925.3537519</v>
      </c>
      <c r="AD108" s="141">
        <f>+AB102*DATA!AB67</f>
        <v>76162882.265690729</v>
      </c>
      <c r="AE108" s="141">
        <f>+AC102*DATA!AC67</f>
        <v>78190154.189572036</v>
      </c>
      <c r="AF108" s="141">
        <f>+AD102*DATA!AD67</f>
        <v>57791203.795572139</v>
      </c>
      <c r="AG108" s="141">
        <f>+AE102*DATA!AE67</f>
        <v>113663388.73649545</v>
      </c>
      <c r="AH108" s="141">
        <f>+AF102*DATA!AF67</f>
        <v>218862161.53942192</v>
      </c>
      <c r="AI108" s="141">
        <f>+AG102*DATA!AG67</f>
        <v>157887048.90095264</v>
      </c>
      <c r="AJ108" s="141">
        <f>+AH102*DATA!AH67</f>
        <v>76997284.860890344</v>
      </c>
      <c r="AK108" s="141">
        <f>+AI102*DATA!AI67</f>
        <v>109462761.26358008</v>
      </c>
      <c r="AL108" s="141">
        <f>+AJ102*DATA!AJ67</f>
        <v>120676338.88806546</v>
      </c>
      <c r="AM108" s="141">
        <f>+AK102*DATA!AK67</f>
        <v>143154338.41574174</v>
      </c>
      <c r="AN108" s="141">
        <f>+AL102*DATA!AL67</f>
        <v>281617063.98748046</v>
      </c>
      <c r="AO108" s="141">
        <f>+AM102*DATA!AM67</f>
        <v>386322615.56893671</v>
      </c>
      <c r="AP108" s="141">
        <f>+AN102*DATA!AN67</f>
        <v>210450173.0571515</v>
      </c>
      <c r="AQ108" s="141">
        <f>+AO102*DATA!AO67</f>
        <v>216051848.2370168</v>
      </c>
      <c r="AR108" s="141">
        <f>+AP102*DATA!AP67</f>
        <v>159686299.65357795</v>
      </c>
      <c r="AS108" s="141">
        <f>+AQ102*DATA!AQ67</f>
        <v>314070044.59747529</v>
      </c>
      <c r="AT108" s="141">
        <f>+AR102*DATA!AR67</f>
        <v>604751007.33395112</v>
      </c>
      <c r="AU108" s="141">
        <f>+AS102*DATA!AS67</f>
        <v>436267060.49248904</v>
      </c>
      <c r="AV108" s="141">
        <f>+AT102*DATA!AT67</f>
        <v>212755760.31088126</v>
      </c>
      <c r="AW108" s="141">
        <f>+AU102*DATA!AU67</f>
        <v>302463041.91682857</v>
      </c>
      <c r="AX108" s="141">
        <f>+AV102*DATA!AV67</f>
        <v>333447942.71706802</v>
      </c>
      <c r="AY108" s="141">
        <f>+AW102*DATA!AW67</f>
        <v>395558235.15684092</v>
      </c>
      <c r="AZ108" s="141">
        <f>+AX102*DATA!AX67</f>
        <v>778152796.86060452</v>
      </c>
      <c r="BA108" s="141">
        <f>+AY102*DATA!AY67</f>
        <v>212869337.2089467</v>
      </c>
      <c r="BB108" s="141">
        <f>+AZ102*DATA!AZ67</f>
        <v>115961082.91048262</v>
      </c>
      <c r="BC108" s="141">
        <f>+BA102*DATA!BA67</f>
        <v>119047686.78699048</v>
      </c>
      <c r="BD108" s="141">
        <f>+BB102*DATA!BB67</f>
        <v>87989455.959097728</v>
      </c>
      <c r="BE108" s="141">
        <f>+BC102*DATA!BC67</f>
        <v>173057127.73814791</v>
      </c>
      <c r="BF108" s="141">
        <f>+BD102*DATA!BD67</f>
        <v>333226533.78196925</v>
      </c>
      <c r="BG108" s="141">
        <f>+BE102*DATA!BE67</f>
        <v>240389447.24052778</v>
      </c>
      <c r="BH108" s="141">
        <f>+BF102*DATA!BF67</f>
        <v>117231494.7652379</v>
      </c>
      <c r="BI108" s="141">
        <f>+BG102*DATA!BG67</f>
        <v>166661501.73014665</v>
      </c>
      <c r="BJ108" s="141">
        <f>+BH102*DATA!BH67</f>
        <v>183734629.29509246</v>
      </c>
      <c r="BK108" s="141">
        <f>+BI102*DATA!BI67</f>
        <v>217958296.90522495</v>
      </c>
      <c r="BL108" s="141">
        <f>+BJ102*DATA!BJ67</f>
        <v>428773422.62518084</v>
      </c>
      <c r="BM108" s="141">
        <f>+BK102*DATA!BK67</f>
        <v>61900499.865494847</v>
      </c>
      <c r="BN108" s="141">
        <f>+BL102*DATA!BL67</f>
        <v>33720446.031441301</v>
      </c>
      <c r="BO108" s="141">
        <f>+BM102*DATA!BM67</f>
        <v>34618002.839517735</v>
      </c>
      <c r="BP108" s="141">
        <f>+BN102*DATA!BN67</f>
        <v>25586547.025393642</v>
      </c>
      <c r="BQ108" s="141">
        <f>+BO102*DATA!BO67</f>
        <v>50323465.336687863</v>
      </c>
      <c r="BR108" s="141">
        <f>+BP102*DATA!BP67</f>
        <v>96899296.441663221</v>
      </c>
      <c r="BS108" s="141">
        <f>+BQ102*DATA!BQ67</f>
        <v>69903101.788552314</v>
      </c>
      <c r="BT108" s="141">
        <f>+BR102*DATA!BR67</f>
        <v>34089870.43927516</v>
      </c>
      <c r="BU108" s="141">
        <f>+BS102*DATA!BS67</f>
        <v>48463674.480762765</v>
      </c>
      <c r="BV108" s="141">
        <f>+BT102*DATA!BT67</f>
        <v>53428387.315378964</v>
      </c>
      <c r="BW108" s="113">
        <f t="shared" si="81"/>
        <v>10984175042.790455</v>
      </c>
    </row>
    <row r="109" spans="1:75" x14ac:dyDescent="0.3">
      <c r="A109" s="116" t="s">
        <v>234</v>
      </c>
      <c r="C109" s="142"/>
      <c r="D109" s="142"/>
      <c r="E109" s="142">
        <f>+E108*DATA!C68</f>
        <v>1003680.090754396</v>
      </c>
      <c r="F109" s="142">
        <f>+F108*DATA!D68</f>
        <v>627300.05672149744</v>
      </c>
      <c r="G109" s="142">
        <f>+G108*DATA!E68</f>
        <v>702576.06352807698</v>
      </c>
      <c r="H109" s="142">
        <f>+H108*DATA!F68</f>
        <v>501840.04537719802</v>
      </c>
      <c r="I109" s="142">
        <f>+I108*DATA!G68</f>
        <v>878220.0794100964</v>
      </c>
      <c r="J109" s="142">
        <f>+J108*DATA!H68</f>
        <v>1630980.1474758936</v>
      </c>
      <c r="K109" s="142">
        <f>+K108*DATA!I68</f>
        <v>1254600.1134429949</v>
      </c>
      <c r="L109" s="142">
        <f>+L108*DATA!J68</f>
        <v>595935.05388542253</v>
      </c>
      <c r="M109" s="142">
        <f>+M108*DATA!K68</f>
        <v>1066410.0964265456</v>
      </c>
      <c r="N109" s="142">
        <f>+N108*DATA!L68</f>
        <v>940950.08508224622</v>
      </c>
      <c r="O109" s="142">
        <f>+O108*DATA!M68</f>
        <v>1003680.090754396</v>
      </c>
      <c r="P109" s="142">
        <f>+P108*DATA!N68</f>
        <v>2132820.1928530913</v>
      </c>
      <c r="Q109" s="142">
        <f>+Q108*DATA!O68</f>
        <v>0</v>
      </c>
      <c r="R109" s="142">
        <f>+R108*DATA!P68</f>
        <v>0</v>
      </c>
      <c r="S109" s="142">
        <f>+S108*DATA!Q68</f>
        <v>0</v>
      </c>
      <c r="T109" s="142">
        <f>+T108*DATA!R68</f>
        <v>0</v>
      </c>
      <c r="U109" s="142">
        <f>+U108*DATA!S68</f>
        <v>0</v>
      </c>
      <c r="V109" s="142">
        <f>+V108*DATA!T68</f>
        <v>0</v>
      </c>
      <c r="W109" s="142">
        <f>+W108*DATA!U68</f>
        <v>0</v>
      </c>
      <c r="X109" s="142">
        <f>+X108*DATA!V68</f>
        <v>0</v>
      </c>
      <c r="Y109" s="142">
        <f>+Y108*DATA!W68</f>
        <v>0</v>
      </c>
      <c r="Z109" s="142">
        <f>+Z108*DATA!X68</f>
        <v>0</v>
      </c>
      <c r="AA109" s="142">
        <f>+AA108*DATA!Y68</f>
        <v>0</v>
      </c>
      <c r="AB109" s="142">
        <f>+AB108*DATA!Z68</f>
        <v>0</v>
      </c>
      <c r="AC109" s="142">
        <f>+AC108*DATA!AA68</f>
        <v>2097178.8803062784</v>
      </c>
      <c r="AD109" s="142">
        <f>+AD108*DATA!AB68</f>
        <v>1142443.2339853609</v>
      </c>
      <c r="AE109" s="142">
        <f>+AE108*DATA!AC68</f>
        <v>1172852.3128435805</v>
      </c>
      <c r="AF109" s="142">
        <f>+AF108*DATA!AD68</f>
        <v>866868.05693358206</v>
      </c>
      <c r="AG109" s="142">
        <f>+AG108*DATA!AE68</f>
        <v>1704950.8310474318</v>
      </c>
      <c r="AH109" s="142">
        <f>+AH108*DATA!AF68</f>
        <v>3282932.4230913287</v>
      </c>
      <c r="AI109" s="142">
        <f>+AI108*DATA!AG68</f>
        <v>2368305.7335142894</v>
      </c>
      <c r="AJ109" s="142">
        <f>+AJ108*DATA!AH68</f>
        <v>1154959.2729133551</v>
      </c>
      <c r="AK109" s="142">
        <f>+AK108*DATA!AI68</f>
        <v>1641941.4189537012</v>
      </c>
      <c r="AL109" s="142">
        <f>+AL108*DATA!AJ68</f>
        <v>1810145.0833209818</v>
      </c>
      <c r="AM109" s="142">
        <f>+AM108*DATA!AK68</f>
        <v>2147315.076236126</v>
      </c>
      <c r="AN109" s="142">
        <f>+AN108*DATA!AL68</f>
        <v>4224255.9598122071</v>
      </c>
      <c r="AO109" s="142">
        <f>+AO108*DATA!AM68</f>
        <v>13521291.544912785</v>
      </c>
      <c r="AP109" s="142">
        <f>+AP108*DATA!AN68</f>
        <v>7365756.0570003027</v>
      </c>
      <c r="AQ109" s="142">
        <f>+AQ108*DATA!AO68</f>
        <v>7561814.6882955888</v>
      </c>
      <c r="AR109" s="142">
        <f>+AR108*DATA!AP68</f>
        <v>5589020.4878752287</v>
      </c>
      <c r="AS109" s="142">
        <f>+AS108*DATA!AQ68</f>
        <v>10992451.560911637</v>
      </c>
      <c r="AT109" s="142">
        <f>+AT108*DATA!AR68</f>
        <v>21166285.256688289</v>
      </c>
      <c r="AU109" s="142">
        <f>+AU108*DATA!AS68</f>
        <v>15269347.117237117</v>
      </c>
      <c r="AV109" s="142">
        <f>+AV108*DATA!AT68</f>
        <v>7446451.6108808443</v>
      </c>
      <c r="AW109" s="142">
        <f>+AW108*DATA!AU68</f>
        <v>10586206.467089001</v>
      </c>
      <c r="AX109" s="142">
        <f>+AX108*DATA!AV68</f>
        <v>11670677.995097382</v>
      </c>
      <c r="AY109" s="142">
        <f>+AY108*DATA!AW68</f>
        <v>13844538.230489433</v>
      </c>
      <c r="AZ109" s="142">
        <f>+AZ108*DATA!AX68</f>
        <v>27235347.890121162</v>
      </c>
      <c r="BA109" s="142">
        <f>+BA108*DATA!AY68</f>
        <v>5321733.430223668</v>
      </c>
      <c r="BB109" s="142">
        <f>+BB108*DATA!AZ68</f>
        <v>2899027.0727620656</v>
      </c>
      <c r="BC109" s="142">
        <f>+BC108*DATA!BA68</f>
        <v>2976192.1696747621</v>
      </c>
      <c r="BD109" s="142">
        <f>+BD108*DATA!BB68</f>
        <v>2199736.3989774431</v>
      </c>
      <c r="BE109" s="142">
        <f>+BE108*DATA!BC68</f>
        <v>4326428.1934536984</v>
      </c>
      <c r="BF109" s="142">
        <f>+BF108*DATA!BD68</f>
        <v>8330663.3445492312</v>
      </c>
      <c r="BG109" s="142">
        <f>+BG108*DATA!BE68</f>
        <v>6009736.1810131948</v>
      </c>
      <c r="BH109" s="142">
        <f>+BH108*DATA!BF68</f>
        <v>2930787.3691309476</v>
      </c>
      <c r="BI109" s="142">
        <f>+BI108*DATA!BG68</f>
        <v>4166537.5432536663</v>
      </c>
      <c r="BJ109" s="142">
        <f>+BJ108*DATA!BH68</f>
        <v>4593365.7323773121</v>
      </c>
      <c r="BK109" s="142">
        <f>+BK108*DATA!BI68</f>
        <v>5448957.4226306239</v>
      </c>
      <c r="BL109" s="142">
        <f>+BL108*DATA!BJ68</f>
        <v>10719335.565629521</v>
      </c>
      <c r="BM109" s="142">
        <f>+BM108*DATA!BK68</f>
        <v>0</v>
      </c>
      <c r="BN109" s="142">
        <f>+BN108*DATA!BL68</f>
        <v>0</v>
      </c>
      <c r="BO109" s="142">
        <f>+BO108*DATA!BM68</f>
        <v>0</v>
      </c>
      <c r="BP109" s="142">
        <f>+BP108*DATA!BN68</f>
        <v>0</v>
      </c>
      <c r="BQ109" s="142">
        <f>+BQ108*DATA!BO68</f>
        <v>0</v>
      </c>
      <c r="BR109" s="142">
        <f>+BR108*DATA!BP68</f>
        <v>0</v>
      </c>
      <c r="BS109" s="142">
        <f>+BS108*DATA!BQ68</f>
        <v>0</v>
      </c>
      <c r="BT109" s="142">
        <f>+BT108*DATA!BR68</f>
        <v>0</v>
      </c>
      <c r="BU109" s="142">
        <f>+BU108*DATA!BS68</f>
        <v>0</v>
      </c>
      <c r="BV109" s="142">
        <f>+BV108*DATA!BT68</f>
        <v>0</v>
      </c>
      <c r="BW109" s="113">
        <f t="shared" si="81"/>
        <v>248124829.72894499</v>
      </c>
    </row>
    <row r="110" spans="1:75" x14ac:dyDescent="0.3">
      <c r="A110" s="114" t="s">
        <v>237</v>
      </c>
      <c r="C110" s="141"/>
      <c r="D110" s="141"/>
      <c r="E110" s="141"/>
      <c r="F110" s="141">
        <f>+C102*DATA!C69</f>
        <v>186397731.14010212</v>
      </c>
      <c r="G110" s="141">
        <f>+D102*DATA!D69</f>
        <v>116498581.96256381</v>
      </c>
      <c r="H110" s="141">
        <f>+E102*DATA!E69</f>
        <v>130478411.79807147</v>
      </c>
      <c r="I110" s="141">
        <f>+F102*DATA!F69</f>
        <v>93198865.570051059</v>
      </c>
      <c r="J110" s="141">
        <f>+G102*DATA!G69</f>
        <v>163098014.74758935</v>
      </c>
      <c r="K110" s="141">
        <f>+H102*DATA!H69</f>
        <v>302896313.10266596</v>
      </c>
      <c r="L110" s="141">
        <f>+I102*DATA!I69</f>
        <v>232997163.92512763</v>
      </c>
      <c r="M110" s="141">
        <f>+J102*DATA!J69</f>
        <v>110673652.86443563</v>
      </c>
      <c r="N110" s="141">
        <f>+K102*DATA!K69</f>
        <v>198047589.33635849</v>
      </c>
      <c r="O110" s="141">
        <f>+L102*DATA!L69</f>
        <v>174747872.94384575</v>
      </c>
      <c r="P110" s="141">
        <f>+M102*DATA!M69</f>
        <v>186397731.14010212</v>
      </c>
      <c r="Q110" s="141">
        <f>+N102*DATA!N69</f>
        <v>396095178.67271698</v>
      </c>
      <c r="R110" s="141">
        <f>+O102*DATA!O69</f>
        <v>245166738.62233633</v>
      </c>
      <c r="S110" s="141">
        <f>+P102*DATA!P69</f>
        <v>133555169.93211403</v>
      </c>
      <c r="T110" s="141">
        <f>+Q102*DATA!Q69</f>
        <v>137110085.89955419</v>
      </c>
      <c r="U110" s="141">
        <f>+R102*DATA!R69</f>
        <v>101339574.00107419</v>
      </c>
      <c r="V110" s="141">
        <f>+S102*DATA!S69</f>
        <v>199314058.8457076</v>
      </c>
      <c r="W110" s="141">
        <f>+T102*DATA!T69</f>
        <v>383785018.45740485</v>
      </c>
      <c r="X110" s="141">
        <f>+U102*DATA!U69</f>
        <v>276862311.65053558</v>
      </c>
      <c r="Y110" s="141">
        <f>+V102*DATA!V69</f>
        <v>135018333.83923784</v>
      </c>
      <c r="Z110" s="141">
        <f>+W102*DATA!W69</f>
        <v>191948062.45379531</v>
      </c>
      <c r="AA110" s="141">
        <f>+X102*DATA!X69</f>
        <v>211611594.35586646</v>
      </c>
      <c r="AB110" s="141">
        <f>+Y102*DATA!Y69</f>
        <v>251027815.97652745</v>
      </c>
      <c r="AC110" s="141">
        <f>+Z102*DATA!Z69</f>
        <v>493828669.78990197</v>
      </c>
      <c r="AD110" s="141">
        <f>+AA102*DATA!AA69</f>
        <v>209717888.03062785</v>
      </c>
      <c r="AE110" s="141">
        <f>+AB102*DATA!AB69</f>
        <v>114244323.3985361</v>
      </c>
      <c r="AF110" s="141">
        <f>+AC102*DATA!AC69</f>
        <v>117285231.28435805</v>
      </c>
      <c r="AG110" s="141">
        <f>+AD102*DATA!AD69</f>
        <v>86686805.693358198</v>
      </c>
      <c r="AH110" s="141">
        <f>+AE102*DATA!AE69</f>
        <v>170495083.10474315</v>
      </c>
      <c r="AI110" s="141">
        <f>+AF102*DATA!AF69</f>
        <v>328293242.30913281</v>
      </c>
      <c r="AJ110" s="141">
        <f>+AG102*DATA!AG69</f>
        <v>236830573.35142893</v>
      </c>
      <c r="AK110" s="141">
        <f>+AH102*DATA!AH69</f>
        <v>115495927.29133551</v>
      </c>
      <c r="AL110" s="141">
        <f>+AI102*DATA!AI69</f>
        <v>164194141.89537013</v>
      </c>
      <c r="AM110" s="141">
        <f>+AJ102*DATA!AJ69</f>
        <v>181014508.33209819</v>
      </c>
      <c r="AN110" s="141">
        <f>+AK102*DATA!AK69</f>
        <v>214731507.62361258</v>
      </c>
      <c r="AO110" s="141">
        <f>+AL102*DATA!AL69</f>
        <v>422425595.98122066</v>
      </c>
      <c r="AP110" s="141">
        <f>+AM102*DATA!AM69</f>
        <v>0</v>
      </c>
      <c r="AQ110" s="141">
        <f>+AN102*DATA!AN69</f>
        <v>0</v>
      </c>
      <c r="AR110" s="141">
        <f>+AO102*DATA!AO69</f>
        <v>0</v>
      </c>
      <c r="AS110" s="141">
        <f>+AP102*DATA!AP69</f>
        <v>0</v>
      </c>
      <c r="AT110" s="141">
        <f>+AQ102*DATA!AQ69</f>
        <v>0</v>
      </c>
      <c r="AU110" s="141">
        <f>+AR102*DATA!AR69</f>
        <v>0</v>
      </c>
      <c r="AV110" s="141">
        <f>+AS102*DATA!AS69</f>
        <v>0</v>
      </c>
      <c r="AW110" s="141">
        <f>+AT102*DATA!AT69</f>
        <v>0</v>
      </c>
      <c r="AX110" s="141">
        <f>+AU102*DATA!AU69</f>
        <v>0</v>
      </c>
      <c r="AY110" s="141">
        <f>+AV102*DATA!AV69</f>
        <v>0</v>
      </c>
      <c r="AZ110" s="141">
        <f>+AW102*DATA!AW69</f>
        <v>0</v>
      </c>
      <c r="BA110" s="141">
        <f>+AX102*DATA!AX69</f>
        <v>0</v>
      </c>
      <c r="BB110" s="141">
        <f>+AY102*DATA!AY69</f>
        <v>174165821.35277456</v>
      </c>
      <c r="BC110" s="141">
        <f>+AZ102*DATA!AZ69</f>
        <v>94877249.654031232</v>
      </c>
      <c r="BD110" s="141">
        <f>+BA102*DATA!BA69</f>
        <v>97402652.825719476</v>
      </c>
      <c r="BE110" s="141">
        <f>+BB102*DATA!BB69</f>
        <v>71991373.057443589</v>
      </c>
      <c r="BF110" s="141">
        <f>+BC102*DATA!BC69</f>
        <v>141592195.42212102</v>
      </c>
      <c r="BG110" s="141">
        <f>+BD102*DATA!BD69</f>
        <v>272639891.27615666</v>
      </c>
      <c r="BH110" s="141">
        <f>+BE102*DATA!BE69</f>
        <v>196682275.01497728</v>
      </c>
      <c r="BI110" s="141">
        <f>+BF102*DATA!BF69</f>
        <v>95916677.535194635</v>
      </c>
      <c r="BJ110" s="141">
        <f>+BG102*DATA!BG69</f>
        <v>136359410.50648361</v>
      </c>
      <c r="BK110" s="141">
        <f>+BH102*DATA!BH69</f>
        <v>150328333.0596211</v>
      </c>
      <c r="BL110" s="141">
        <f>+BI102*DATA!BI69</f>
        <v>178329515.64972949</v>
      </c>
      <c r="BM110" s="141">
        <f>+BJ102*DATA!BJ69</f>
        <v>350814618.51151156</v>
      </c>
      <c r="BN110" s="141">
        <f>+BK102*DATA!BK69</f>
        <v>350769499.23780417</v>
      </c>
      <c r="BO110" s="141">
        <f>+BL102*DATA!BL69</f>
        <v>191082527.51150072</v>
      </c>
      <c r="BP110" s="141">
        <f>+BM102*DATA!BM69</f>
        <v>196168682.75726718</v>
      </c>
      <c r="BQ110" s="141">
        <f>+BN102*DATA!BN69</f>
        <v>144990433.14389732</v>
      </c>
      <c r="BR110" s="141">
        <f>+BO102*DATA!BO69</f>
        <v>285166303.57456458</v>
      </c>
      <c r="BS110" s="141">
        <f>+BP102*DATA!BP69</f>
        <v>549096013.16942489</v>
      </c>
      <c r="BT110" s="141">
        <f>+BQ102*DATA!BQ69</f>
        <v>396117576.80179644</v>
      </c>
      <c r="BU110" s="141">
        <f>+BR102*DATA!BR69</f>
        <v>193175932.48922589</v>
      </c>
      <c r="BV110" s="141">
        <f>+BS102*DATA!BS69</f>
        <v>274627488.72432232</v>
      </c>
      <c r="BW110" s="113">
        <f t="shared" si="81"/>
        <v>11955803840.599072</v>
      </c>
    </row>
    <row r="111" spans="1:75" x14ac:dyDescent="0.3">
      <c r="A111" s="116" t="s">
        <v>234</v>
      </c>
      <c r="C111" s="142"/>
      <c r="D111" s="142"/>
      <c r="E111" s="142"/>
      <c r="F111" s="142">
        <f>+F110*DATA!C70</f>
        <v>0</v>
      </c>
      <c r="G111" s="142">
        <f>+G110*DATA!D70</f>
        <v>0</v>
      </c>
      <c r="H111" s="142">
        <f>+H110*DATA!E70</f>
        <v>0</v>
      </c>
      <c r="I111" s="142">
        <f>+I110*DATA!F70</f>
        <v>0</v>
      </c>
      <c r="J111" s="142">
        <f>+J110*DATA!G70</f>
        <v>0</v>
      </c>
      <c r="K111" s="142">
        <f>+K110*DATA!H70</f>
        <v>0</v>
      </c>
      <c r="L111" s="142">
        <f>+L110*DATA!I70</f>
        <v>0</v>
      </c>
      <c r="M111" s="142">
        <f>+M110*DATA!J70</f>
        <v>0</v>
      </c>
      <c r="N111" s="142">
        <f>+N110*DATA!K70</f>
        <v>0</v>
      </c>
      <c r="O111" s="142">
        <f>+O110*DATA!L70</f>
        <v>0</v>
      </c>
      <c r="P111" s="142">
        <f>+P110*DATA!M70</f>
        <v>0</v>
      </c>
      <c r="Q111" s="142">
        <f>+Q110*DATA!N70</f>
        <v>0</v>
      </c>
      <c r="R111" s="142">
        <f>+R110*DATA!O70</f>
        <v>0</v>
      </c>
      <c r="S111" s="142">
        <f>+S110*DATA!P70</f>
        <v>0</v>
      </c>
      <c r="T111" s="142">
        <f>+T110*DATA!Q70</f>
        <v>0</v>
      </c>
      <c r="U111" s="142">
        <f>+U110*DATA!R70</f>
        <v>0</v>
      </c>
      <c r="V111" s="142">
        <f>+V110*DATA!S70</f>
        <v>0</v>
      </c>
      <c r="W111" s="142">
        <f>+W110*DATA!T70</f>
        <v>0</v>
      </c>
      <c r="X111" s="142">
        <f>+X110*DATA!U70</f>
        <v>0</v>
      </c>
      <c r="Y111" s="142">
        <f>+Y110*DATA!V70</f>
        <v>0</v>
      </c>
      <c r="Z111" s="142">
        <f>+Z110*DATA!W70</f>
        <v>0</v>
      </c>
      <c r="AA111" s="142">
        <f>+AA110*DATA!X70</f>
        <v>0</v>
      </c>
      <c r="AB111" s="142">
        <f>+AB110*DATA!Y70</f>
        <v>0</v>
      </c>
      <c r="AC111" s="142">
        <f>+AC110*DATA!Z70</f>
        <v>0</v>
      </c>
      <c r="AD111" s="142">
        <f>+AD110*DATA!AA70</f>
        <v>4194357.7606125567</v>
      </c>
      <c r="AE111" s="142">
        <f>+AE110*DATA!AB70</f>
        <v>2284886.4679707219</v>
      </c>
      <c r="AF111" s="142">
        <f>+AF110*DATA!AC70</f>
        <v>2345704.625687161</v>
      </c>
      <c r="AG111" s="142">
        <f>+AG110*DATA!AD70</f>
        <v>1733736.1138671639</v>
      </c>
      <c r="AH111" s="142">
        <f>+AH110*DATA!AE70</f>
        <v>3409901.6620948631</v>
      </c>
      <c r="AI111" s="142">
        <f>+AI110*DATA!AF70</f>
        <v>6565864.8461826565</v>
      </c>
      <c r="AJ111" s="142">
        <f>+AJ110*DATA!AG70</f>
        <v>4736611.4670285787</v>
      </c>
      <c r="AK111" s="142">
        <f>+AK110*DATA!AH70</f>
        <v>2309918.5458267103</v>
      </c>
      <c r="AL111" s="142">
        <f>+AL110*DATA!AI70</f>
        <v>3283882.8379074028</v>
      </c>
      <c r="AM111" s="142">
        <f>+AM110*DATA!AJ70</f>
        <v>3620290.1666419636</v>
      </c>
      <c r="AN111" s="142">
        <f>+AN110*DATA!AK70</f>
        <v>4294630.152472252</v>
      </c>
      <c r="AO111" s="142">
        <f>+AO110*DATA!AL70</f>
        <v>8448511.9196244143</v>
      </c>
      <c r="AP111" s="142">
        <f>+AP110*DATA!AM70</f>
        <v>0</v>
      </c>
      <c r="AQ111" s="142">
        <f>+AQ110*DATA!AN70</f>
        <v>0</v>
      </c>
      <c r="AR111" s="142">
        <f>+AR110*DATA!AO70</f>
        <v>0</v>
      </c>
      <c r="AS111" s="142">
        <f>+AS110*DATA!AP70</f>
        <v>0</v>
      </c>
      <c r="AT111" s="142">
        <f>+AT110*DATA!AQ70</f>
        <v>0</v>
      </c>
      <c r="AU111" s="142">
        <f>+AU110*DATA!AR70</f>
        <v>0</v>
      </c>
      <c r="AV111" s="142">
        <f>+AV110*DATA!AS70</f>
        <v>0</v>
      </c>
      <c r="AW111" s="142">
        <f>+AW110*DATA!AT70</f>
        <v>0</v>
      </c>
      <c r="AX111" s="142">
        <f>+AX110*DATA!AU70</f>
        <v>0</v>
      </c>
      <c r="AY111" s="142">
        <f>+AY110*DATA!AV70</f>
        <v>0</v>
      </c>
      <c r="AZ111" s="142">
        <f>+AZ110*DATA!AW70</f>
        <v>0</v>
      </c>
      <c r="BA111" s="142">
        <f>+BA110*DATA!AX70</f>
        <v>0</v>
      </c>
      <c r="BB111" s="142">
        <f>+BB110*DATA!AY70</f>
        <v>1741658.2135277456</v>
      </c>
      <c r="BC111" s="142">
        <f>+BC110*DATA!AZ70</f>
        <v>948772.49654031231</v>
      </c>
      <c r="BD111" s="142">
        <f>+BD110*DATA!BA70</f>
        <v>974026.52825719479</v>
      </c>
      <c r="BE111" s="142">
        <f>+BE110*DATA!BB70</f>
        <v>719913.7305744359</v>
      </c>
      <c r="BF111" s="142">
        <f>+BF110*DATA!BC70</f>
        <v>1415921.9542212102</v>
      </c>
      <c r="BG111" s="142">
        <f>+BG110*DATA!BD70</f>
        <v>2726398.9127615667</v>
      </c>
      <c r="BH111" s="142">
        <f>+BH110*DATA!BE70</f>
        <v>1966822.7501497727</v>
      </c>
      <c r="BI111" s="142">
        <f>+BI110*DATA!BF70</f>
        <v>959166.77535194636</v>
      </c>
      <c r="BJ111" s="142">
        <f>+BJ110*DATA!BG70</f>
        <v>1363594.1050648361</v>
      </c>
      <c r="BK111" s="142">
        <f>+BK110*DATA!BH70</f>
        <v>1503283.3305962109</v>
      </c>
      <c r="BL111" s="142">
        <f>+BL110*DATA!BI70</f>
        <v>1783295.156497295</v>
      </c>
      <c r="BM111" s="142">
        <f>+BM110*DATA!BJ70</f>
        <v>3508146.1851151157</v>
      </c>
      <c r="BN111" s="142">
        <f>+BN110*DATA!BK70</f>
        <v>10523084.977134125</v>
      </c>
      <c r="BO111" s="142">
        <f>+BO110*DATA!BL70</f>
        <v>5732475.8253450217</v>
      </c>
      <c r="BP111" s="142">
        <f>+BP110*DATA!BM70</f>
        <v>5885060.4827180151</v>
      </c>
      <c r="BQ111" s="142">
        <f>+BQ110*DATA!BN70</f>
        <v>4349712.9943169197</v>
      </c>
      <c r="BR111" s="142">
        <f>+BR110*DATA!BO70</f>
        <v>8554989.1072369367</v>
      </c>
      <c r="BS111" s="142">
        <f>+BS110*DATA!BP70</f>
        <v>16472880.395082746</v>
      </c>
      <c r="BT111" s="142">
        <f>+BT110*DATA!BQ70</f>
        <v>11883527.304053893</v>
      </c>
      <c r="BU111" s="142">
        <f>+BU110*DATA!BR70</f>
        <v>5795277.9746767767</v>
      </c>
      <c r="BV111" s="142">
        <f>+BV110*DATA!BS70</f>
        <v>8238824.6617296692</v>
      </c>
      <c r="BW111" s="113">
        <f t="shared" si="81"/>
        <v>144275130.4268682</v>
      </c>
    </row>
    <row r="112" spans="1:75" ht="16.2" thickBot="1" x14ac:dyDescent="0.35">
      <c r="A112" s="152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62">
        <f t="shared" si="81"/>
        <v>0</v>
      </c>
    </row>
    <row r="113" spans="1:75" ht="16.2" thickBot="1" x14ac:dyDescent="0.35">
      <c r="A113" s="30" t="s">
        <v>238</v>
      </c>
      <c r="C113" s="143">
        <f>+C104+C106+C108+C110</f>
        <v>0</v>
      </c>
      <c r="D113" s="144">
        <f t="shared" ref="D113:BO113" si="110">+D104+D106+D108+D110</f>
        <v>0</v>
      </c>
      <c r="E113" s="144">
        <f t="shared" si="110"/>
        <v>100368009.0754396</v>
      </c>
      <c r="F113" s="144">
        <f t="shared" si="110"/>
        <v>249127736.81225187</v>
      </c>
      <c r="G113" s="144">
        <f t="shared" si="110"/>
        <v>186756188.31537151</v>
      </c>
      <c r="H113" s="144">
        <f t="shared" si="110"/>
        <v>180662416.33579129</v>
      </c>
      <c r="I113" s="144">
        <f t="shared" si="110"/>
        <v>181020873.51106071</v>
      </c>
      <c r="J113" s="144">
        <f t="shared" si="110"/>
        <v>326196029.4951787</v>
      </c>
      <c r="K113" s="144">
        <f t="shared" si="110"/>
        <v>428356324.44696546</v>
      </c>
      <c r="L113" s="144">
        <f t="shared" si="110"/>
        <v>292590669.31366986</v>
      </c>
      <c r="M113" s="144">
        <f t="shared" si="110"/>
        <v>217314662.50709018</v>
      </c>
      <c r="N113" s="144">
        <f t="shared" si="110"/>
        <v>292142597.84458309</v>
      </c>
      <c r="O113" s="145">
        <f t="shared" si="110"/>
        <v>275115882.01928532</v>
      </c>
      <c r="P113" s="144">
        <f t="shared" si="110"/>
        <v>399679750.42541122</v>
      </c>
      <c r="Q113" s="144">
        <f t="shared" si="110"/>
        <v>477817424.88016242</v>
      </c>
      <c r="R113" s="144">
        <f t="shared" si="110"/>
        <v>289685128.59970766</v>
      </c>
      <c r="S113" s="144">
        <f t="shared" si="110"/>
        <v>179258531.89863211</v>
      </c>
      <c r="T113" s="144">
        <f t="shared" si="110"/>
        <v>170889943.89991227</v>
      </c>
      <c r="U113" s="144">
        <f t="shared" si="110"/>
        <v>167777593.61631006</v>
      </c>
      <c r="V113" s="144">
        <f t="shared" si="110"/>
        <v>327242398.33150923</v>
      </c>
      <c r="W113" s="144">
        <f t="shared" si="110"/>
        <v>476072455.67425001</v>
      </c>
      <c r="X113" s="144">
        <f t="shared" si="110"/>
        <v>321868422.93028152</v>
      </c>
      <c r="Y113" s="144">
        <f t="shared" si="110"/>
        <v>199001021.32383627</v>
      </c>
      <c r="Z113" s="144">
        <f t="shared" si="110"/>
        <v>262485260.57241747</v>
      </c>
      <c r="AA113" s="146">
        <f t="shared" si="110"/>
        <v>295287533.01470894</v>
      </c>
      <c r="AB113" s="144">
        <f t="shared" si="110"/>
        <v>415637372.57316148</v>
      </c>
      <c r="AC113" s="144">
        <f t="shared" si="110"/>
        <v>633640595.14365387</v>
      </c>
      <c r="AD113" s="144">
        <f t="shared" si="110"/>
        <v>285880770.29631859</v>
      </c>
      <c r="AE113" s="144">
        <f t="shared" si="110"/>
        <v>192434477.58810812</v>
      </c>
      <c r="AF113" s="144">
        <f t="shared" si="110"/>
        <v>175076435.07993019</v>
      </c>
      <c r="AG113" s="144">
        <f t="shared" si="110"/>
        <v>200350194.42985365</v>
      </c>
      <c r="AH113" s="144">
        <f t="shared" si="110"/>
        <v>389357244.64416504</v>
      </c>
      <c r="AI113" s="144">
        <f t="shared" si="110"/>
        <v>486180291.21008545</v>
      </c>
      <c r="AJ113" s="144">
        <f t="shared" si="110"/>
        <v>313827858.21231925</v>
      </c>
      <c r="AK113" s="144">
        <f t="shared" si="110"/>
        <v>224958688.55491561</v>
      </c>
      <c r="AL113" s="144">
        <f t="shared" si="110"/>
        <v>284870480.78343558</v>
      </c>
      <c r="AM113" s="147">
        <f t="shared" si="110"/>
        <v>324168846.74783993</v>
      </c>
      <c r="AN113" s="144">
        <f t="shared" si="110"/>
        <v>496348571.61109304</v>
      </c>
      <c r="AO113" s="144">
        <f t="shared" si="110"/>
        <v>808748211.55015731</v>
      </c>
      <c r="AP113" s="144">
        <f t="shared" si="110"/>
        <v>210450173.0571515</v>
      </c>
      <c r="AQ113" s="144">
        <f t="shared" si="110"/>
        <v>216051848.2370168</v>
      </c>
      <c r="AR113" s="144">
        <f t="shared" si="110"/>
        <v>159686299.65357795</v>
      </c>
      <c r="AS113" s="144">
        <f t="shared" si="110"/>
        <v>314070044.59747529</v>
      </c>
      <c r="AT113" s="144">
        <f t="shared" si="110"/>
        <v>604751007.33395112</v>
      </c>
      <c r="AU113" s="144">
        <f t="shared" si="110"/>
        <v>436267060.49248904</v>
      </c>
      <c r="AV113" s="144">
        <f t="shared" si="110"/>
        <v>212755760.31088126</v>
      </c>
      <c r="AW113" s="144">
        <f t="shared" si="110"/>
        <v>302463041.91682857</v>
      </c>
      <c r="AX113" s="144">
        <f t="shared" si="110"/>
        <v>333447942.71706802</v>
      </c>
      <c r="AY113" s="148">
        <f t="shared" si="110"/>
        <v>395558235.15684092</v>
      </c>
      <c r="AZ113" s="144">
        <f t="shared" si="110"/>
        <v>778152796.86060452</v>
      </c>
      <c r="BA113" s="144">
        <f t="shared" si="110"/>
        <v>212869337.2089467</v>
      </c>
      <c r="BB113" s="144">
        <f t="shared" si="110"/>
        <v>290126904.26325715</v>
      </c>
      <c r="BC113" s="144">
        <f t="shared" si="110"/>
        <v>213924936.44102171</v>
      </c>
      <c r="BD113" s="144">
        <f t="shared" si="110"/>
        <v>185392108.78481722</v>
      </c>
      <c r="BE113" s="144">
        <f t="shared" si="110"/>
        <v>245048500.7955915</v>
      </c>
      <c r="BF113" s="144">
        <f t="shared" si="110"/>
        <v>474818729.20409024</v>
      </c>
      <c r="BG113" s="144">
        <f t="shared" si="110"/>
        <v>513029338.51668441</v>
      </c>
      <c r="BH113" s="144">
        <f t="shared" si="110"/>
        <v>313913769.78021514</v>
      </c>
      <c r="BI113" s="144">
        <f t="shared" si="110"/>
        <v>262578179.26534128</v>
      </c>
      <c r="BJ113" s="144">
        <f t="shared" si="110"/>
        <v>320094039.80157608</v>
      </c>
      <c r="BK113" s="149">
        <f t="shared" si="110"/>
        <v>368286629.96484601</v>
      </c>
      <c r="BL113" s="144">
        <f t="shared" si="110"/>
        <v>607102938.27491033</v>
      </c>
      <c r="BM113" s="144">
        <f t="shared" si="110"/>
        <v>412715118.37700641</v>
      </c>
      <c r="BN113" s="144">
        <f t="shared" si="110"/>
        <v>384489945.26924551</v>
      </c>
      <c r="BO113" s="144">
        <f t="shared" si="110"/>
        <v>225700530.35101846</v>
      </c>
      <c r="BP113" s="144">
        <f t="shared" ref="BP113:BV113" si="111">+BP104+BP106+BP108+BP110</f>
        <v>221755229.78266081</v>
      </c>
      <c r="BQ113" s="144">
        <f t="shared" si="111"/>
        <v>195313898.48058519</v>
      </c>
      <c r="BR113" s="144">
        <f t="shared" si="111"/>
        <v>382065600.01622778</v>
      </c>
      <c r="BS113" s="144">
        <f t="shared" si="111"/>
        <v>618999114.95797718</v>
      </c>
      <c r="BT113" s="144">
        <f t="shared" si="111"/>
        <v>430207447.24107158</v>
      </c>
      <c r="BU113" s="144">
        <f t="shared" si="111"/>
        <v>241639606.96998864</v>
      </c>
      <c r="BV113" s="144">
        <f t="shared" si="111"/>
        <v>328055876.03970128</v>
      </c>
      <c r="BW113" s="150">
        <f t="shared" si="81"/>
        <v>22939978883.38953</v>
      </c>
    </row>
    <row r="114" spans="1:75" ht="16.2" thickBot="1" x14ac:dyDescent="0.35">
      <c r="A114" s="30" t="s">
        <v>239</v>
      </c>
      <c r="C114" s="143">
        <f>+C105+C107+C109+C111</f>
        <v>0</v>
      </c>
      <c r="D114" s="144">
        <f t="shared" ref="D114:BO114" si="112">+D105+D107+D109+D111</f>
        <v>0</v>
      </c>
      <c r="E114" s="144">
        <f t="shared" si="112"/>
        <v>1003680.090754396</v>
      </c>
      <c r="F114" s="144">
        <f t="shared" si="112"/>
        <v>627300.05672149744</v>
      </c>
      <c r="G114" s="144">
        <f t="shared" si="112"/>
        <v>702576.06352807698</v>
      </c>
      <c r="H114" s="144">
        <f t="shared" si="112"/>
        <v>501840.04537719802</v>
      </c>
      <c r="I114" s="144">
        <f t="shared" si="112"/>
        <v>878220.0794100964</v>
      </c>
      <c r="J114" s="144">
        <f t="shared" si="112"/>
        <v>1630980.1474758936</v>
      </c>
      <c r="K114" s="144">
        <f t="shared" si="112"/>
        <v>1254600.1134429949</v>
      </c>
      <c r="L114" s="144">
        <f t="shared" si="112"/>
        <v>595935.05388542253</v>
      </c>
      <c r="M114" s="144">
        <f t="shared" si="112"/>
        <v>1066410.0964265456</v>
      </c>
      <c r="N114" s="144">
        <f t="shared" si="112"/>
        <v>940950.08508224622</v>
      </c>
      <c r="O114" s="145">
        <f t="shared" si="112"/>
        <v>1003680.090754396</v>
      </c>
      <c r="P114" s="144">
        <f t="shared" si="112"/>
        <v>2132820.1928530913</v>
      </c>
      <c r="Q114" s="144">
        <f t="shared" si="112"/>
        <v>0</v>
      </c>
      <c r="R114" s="144">
        <f t="shared" si="112"/>
        <v>0</v>
      </c>
      <c r="S114" s="144">
        <f t="shared" si="112"/>
        <v>0</v>
      </c>
      <c r="T114" s="144">
        <f t="shared" si="112"/>
        <v>0</v>
      </c>
      <c r="U114" s="144">
        <f t="shared" si="112"/>
        <v>0</v>
      </c>
      <c r="V114" s="144">
        <f t="shared" si="112"/>
        <v>0</v>
      </c>
      <c r="W114" s="144">
        <f t="shared" si="112"/>
        <v>0</v>
      </c>
      <c r="X114" s="144">
        <f t="shared" si="112"/>
        <v>0</v>
      </c>
      <c r="Y114" s="144">
        <f t="shared" si="112"/>
        <v>0</v>
      </c>
      <c r="Z114" s="144">
        <f t="shared" si="112"/>
        <v>0</v>
      </c>
      <c r="AA114" s="146">
        <f t="shared" si="112"/>
        <v>0</v>
      </c>
      <c r="AB114" s="144">
        <f t="shared" si="112"/>
        <v>0</v>
      </c>
      <c r="AC114" s="144">
        <f t="shared" si="112"/>
        <v>2097178.8803062784</v>
      </c>
      <c r="AD114" s="144">
        <f t="shared" si="112"/>
        <v>5336800.9945979174</v>
      </c>
      <c r="AE114" s="144">
        <f t="shared" si="112"/>
        <v>3457738.7808143022</v>
      </c>
      <c r="AF114" s="144">
        <f t="shared" si="112"/>
        <v>3212572.6826207433</v>
      </c>
      <c r="AG114" s="144">
        <f t="shared" si="112"/>
        <v>3438686.9449145957</v>
      </c>
      <c r="AH114" s="144">
        <f t="shared" si="112"/>
        <v>6692834.0851861918</v>
      </c>
      <c r="AI114" s="144">
        <f t="shared" si="112"/>
        <v>8934170.5796969458</v>
      </c>
      <c r="AJ114" s="144">
        <f t="shared" si="112"/>
        <v>5891570.7399419341</v>
      </c>
      <c r="AK114" s="144">
        <f t="shared" si="112"/>
        <v>3951859.9647804117</v>
      </c>
      <c r="AL114" s="144">
        <f t="shared" si="112"/>
        <v>5094027.9212283846</v>
      </c>
      <c r="AM114" s="147">
        <f t="shared" si="112"/>
        <v>5767605.2428780897</v>
      </c>
      <c r="AN114" s="144">
        <f t="shared" si="112"/>
        <v>8518886.1122844592</v>
      </c>
      <c r="AO114" s="144">
        <f t="shared" si="112"/>
        <v>21969803.4645372</v>
      </c>
      <c r="AP114" s="144">
        <f t="shared" si="112"/>
        <v>7365756.0570003027</v>
      </c>
      <c r="AQ114" s="144">
        <f t="shared" si="112"/>
        <v>7561814.6882955888</v>
      </c>
      <c r="AR114" s="144">
        <f t="shared" si="112"/>
        <v>5589020.4878752287</v>
      </c>
      <c r="AS114" s="144">
        <f t="shared" si="112"/>
        <v>10992451.560911637</v>
      </c>
      <c r="AT114" s="144">
        <f t="shared" si="112"/>
        <v>21166285.256688289</v>
      </c>
      <c r="AU114" s="144">
        <f t="shared" si="112"/>
        <v>15269347.117237117</v>
      </c>
      <c r="AV114" s="144">
        <f t="shared" si="112"/>
        <v>7446451.6108808443</v>
      </c>
      <c r="AW114" s="144">
        <f t="shared" si="112"/>
        <v>10586206.467089001</v>
      </c>
      <c r="AX114" s="144">
        <f t="shared" si="112"/>
        <v>11670677.995097382</v>
      </c>
      <c r="AY114" s="148">
        <f t="shared" si="112"/>
        <v>13844538.230489433</v>
      </c>
      <c r="AZ114" s="144">
        <f t="shared" si="112"/>
        <v>27235347.890121162</v>
      </c>
      <c r="BA114" s="144">
        <f t="shared" si="112"/>
        <v>5321733.430223668</v>
      </c>
      <c r="BB114" s="144">
        <f t="shared" si="112"/>
        <v>4640685.2862898111</v>
      </c>
      <c r="BC114" s="144">
        <f t="shared" si="112"/>
        <v>3924964.6662150742</v>
      </c>
      <c r="BD114" s="144">
        <f t="shared" si="112"/>
        <v>3173762.927234638</v>
      </c>
      <c r="BE114" s="144">
        <f t="shared" si="112"/>
        <v>5046341.924028134</v>
      </c>
      <c r="BF114" s="144">
        <f t="shared" si="112"/>
        <v>9746585.2987704407</v>
      </c>
      <c r="BG114" s="144">
        <f t="shared" si="112"/>
        <v>8736135.093774762</v>
      </c>
      <c r="BH114" s="144">
        <f t="shared" si="112"/>
        <v>4897610.1192807201</v>
      </c>
      <c r="BI114" s="144">
        <f t="shared" si="112"/>
        <v>5125704.318605613</v>
      </c>
      <c r="BJ114" s="144">
        <f t="shared" si="112"/>
        <v>5956959.8374421485</v>
      </c>
      <c r="BK114" s="149">
        <f t="shared" si="112"/>
        <v>6952240.7532268353</v>
      </c>
      <c r="BL114" s="144">
        <f t="shared" si="112"/>
        <v>12502630.722126815</v>
      </c>
      <c r="BM114" s="144">
        <f t="shared" si="112"/>
        <v>3508146.1851151157</v>
      </c>
      <c r="BN114" s="144">
        <f t="shared" si="112"/>
        <v>10523084.977134125</v>
      </c>
      <c r="BO114" s="144">
        <f t="shared" si="112"/>
        <v>5732475.8253450217</v>
      </c>
      <c r="BP114" s="144">
        <f t="shared" ref="BP114:BV114" si="113">+BP105+BP107+BP109+BP111</f>
        <v>5885060.4827180151</v>
      </c>
      <c r="BQ114" s="144">
        <f t="shared" si="113"/>
        <v>4349712.9943169197</v>
      </c>
      <c r="BR114" s="144">
        <f t="shared" si="113"/>
        <v>8554989.1072369367</v>
      </c>
      <c r="BS114" s="144">
        <f t="shared" si="113"/>
        <v>16472880.395082746</v>
      </c>
      <c r="BT114" s="144">
        <f t="shared" si="113"/>
        <v>11883527.304053893</v>
      </c>
      <c r="BU114" s="144">
        <f t="shared" si="113"/>
        <v>5795277.9746767767</v>
      </c>
      <c r="BV114" s="144">
        <f t="shared" si="113"/>
        <v>8238824.6617296692</v>
      </c>
      <c r="BW114" s="150">
        <f t="shared" si="81"/>
        <v>392399960.15581316</v>
      </c>
    </row>
    <row r="115" spans="1:75" ht="16.2" thickBot="1" x14ac:dyDescent="0.35">
      <c r="A115" s="30"/>
      <c r="BW115" s="5">
        <f t="shared" si="81"/>
        <v>0</v>
      </c>
    </row>
    <row r="116" spans="1:75" ht="16.2" thickBot="1" x14ac:dyDescent="0.35">
      <c r="A116" s="120" t="s">
        <v>34</v>
      </c>
      <c r="BW116" s="5">
        <f t="shared" si="81"/>
        <v>0</v>
      </c>
    </row>
    <row r="117" spans="1:75" ht="16.2" thickBot="1" x14ac:dyDescent="0.35">
      <c r="A117" s="108" t="s">
        <v>243</v>
      </c>
      <c r="BW117" s="5">
        <f t="shared" si="81"/>
        <v>0</v>
      </c>
    </row>
    <row r="118" spans="1:75" x14ac:dyDescent="0.3">
      <c r="A118" s="73" t="s">
        <v>248</v>
      </c>
      <c r="C118" s="153">
        <f>+C91*DATA!$D$55</f>
        <v>117526942.71128756</v>
      </c>
      <c r="D118" s="153">
        <f>+D91*DATA!$D$55</f>
        <v>73454339.194554716</v>
      </c>
      <c r="E118" s="153">
        <f>+E91*DATA!$D$55</f>
        <v>82268859.897901297</v>
      </c>
      <c r="F118" s="153">
        <f>+F91*DATA!$D$55</f>
        <v>58763471.355643779</v>
      </c>
      <c r="G118" s="153">
        <f>+G91*DATA!$D$55</f>
        <v>102836074.87237662</v>
      </c>
      <c r="H118" s="153">
        <f>+H91*DATA!$D$55</f>
        <v>190981281.9058423</v>
      </c>
      <c r="I118" s="153">
        <f>+I91*DATA!$D$55</f>
        <v>146908678.38910943</v>
      </c>
      <c r="J118" s="153">
        <f>+J91*DATA!$D$55</f>
        <v>69781622.234826997</v>
      </c>
      <c r="K118" s="153">
        <f>+K91*DATA!$D$55</f>
        <v>124872376.63074304</v>
      </c>
      <c r="L118" s="153">
        <f>+L91*DATA!$D$55</f>
        <v>110181508.79183209</v>
      </c>
      <c r="M118" s="153">
        <f>+M91*DATA!$D$55</f>
        <v>117526942.71128756</v>
      </c>
      <c r="N118" s="153">
        <f>+N91*DATA!$D$55</f>
        <v>249744753.26148608</v>
      </c>
      <c r="O118" s="153">
        <f>+O91*DATA!$D$55</f>
        <v>137348312.95368981</v>
      </c>
      <c r="P118" s="153">
        <f>+P91*DATA!$D$55</f>
        <v>74820823.491380394</v>
      </c>
      <c r="Q118" s="153">
        <f>+Q91*DATA!$D$55</f>
        <v>76812373.052971512</v>
      </c>
      <c r="R118" s="153">
        <f>+R91*DATA!$D$55</f>
        <v>56772870.58883708</v>
      </c>
      <c r="S118" s="153">
        <f>+S91*DATA!$D$55</f>
        <v>111660537.16846362</v>
      </c>
      <c r="T118" s="153">
        <f>+T91*DATA!$D$55</f>
        <v>215005612.58117917</v>
      </c>
      <c r="U118" s="153">
        <f>+U91*DATA!$D$55</f>
        <v>155104936.49889946</v>
      </c>
      <c r="V118" s="153">
        <f>+V91*DATA!$D$55</f>
        <v>75640523.159236878</v>
      </c>
      <c r="W118" s="153">
        <f>+W91*DATA!$D$55</f>
        <v>107533928.54554358</v>
      </c>
      <c r="X118" s="153">
        <f>+X91*DATA!$D$55</f>
        <v>118549912.80440696</v>
      </c>
      <c r="Y118" s="153">
        <f>+Y91*DATA!$D$55</f>
        <v>140631829.67872688</v>
      </c>
      <c r="Z118" s="153">
        <f>+Z91*DATA!$D$55</f>
        <v>276654716.96913278</v>
      </c>
      <c r="AA118" s="109">
        <f>+AA91*DATA!$D$55</f>
        <v>148105853.12897444</v>
      </c>
      <c r="AB118" s="153">
        <f>+AB91*DATA!$D$55</f>
        <v>80681019.349248648</v>
      </c>
      <c r="AC118" s="153">
        <f>+AC91*DATA!$D$55</f>
        <v>82828553.166919515</v>
      </c>
      <c r="AD118" s="153">
        <f>+AD91*DATA!$D$55</f>
        <v>61219495.54615692</v>
      </c>
      <c r="AE118" s="153">
        <f>+AE91*DATA!$D$55</f>
        <v>120406132.13611802</v>
      </c>
      <c r="AF118" s="153">
        <f>+AF91*DATA!$D$55</f>
        <v>231845510.1053198</v>
      </c>
      <c r="AG118" s="153">
        <f>+AG91*DATA!$D$55</f>
        <v>167253229.76795825</v>
      </c>
      <c r="AH118" s="153">
        <f>+AH91*DATA!$D$55</f>
        <v>81564920.403485537</v>
      </c>
      <c r="AI118" s="153">
        <f>+AI91*DATA!$D$55</f>
        <v>115956314.89786026</v>
      </c>
      <c r="AJ118" s="153">
        <f>+AJ91*DATA!$D$55</f>
        <v>127835104.75430663</v>
      </c>
      <c r="AK118" s="153">
        <f>+AK91*DATA!$D$55</f>
        <v>151646544.93192977</v>
      </c>
      <c r="AL118" s="153">
        <f>+AL91*DATA!$D$55</f>
        <v>298323161.0036869</v>
      </c>
      <c r="AM118" s="109">
        <f>+AM91*DATA!$D$55</f>
        <v>164432585.97729278</v>
      </c>
      <c r="AN118" s="153">
        <f>+AN91*DATA!$D$55</f>
        <v>89575046.296975583</v>
      </c>
      <c r="AO118" s="153">
        <f>+AO91*DATA!$D$55</f>
        <v>91959317.624900743</v>
      </c>
      <c r="AP118" s="153">
        <f>+AP91*DATA!$D$55</f>
        <v>67968144.0821504</v>
      </c>
      <c r="AQ118" s="153">
        <f>+AQ91*DATA!$D$55</f>
        <v>133679333.10119948</v>
      </c>
      <c r="AR118" s="153">
        <f>+AR91*DATA!$D$55</f>
        <v>257403444.68792757</v>
      </c>
      <c r="AS118" s="153">
        <f>+AS91*DATA!$D$55</f>
        <v>185690710.41270965</v>
      </c>
      <c r="AT118" s="153">
        <f>+AT91*DATA!$D$55</f>
        <v>90556385.879616231</v>
      </c>
      <c r="AU118" s="153">
        <f>+AU91*DATA!$D$55</f>
        <v>128738981.72308159</v>
      </c>
      <c r="AV118" s="153">
        <f>+AV91*DATA!$D$55</f>
        <v>141927252.7678144</v>
      </c>
      <c r="AW118" s="153">
        <f>+AW91*DATA!$D$55</f>
        <v>168363592.73366693</v>
      </c>
      <c r="AX118" s="153">
        <f>+AX91*DATA!$D$55</f>
        <v>331209386.96486872</v>
      </c>
      <c r="AY118" s="109">
        <f>+AY91*DATA!$D$55</f>
        <v>158093371.64801595</v>
      </c>
      <c r="AZ118" s="153">
        <f>+AZ91*DATA!$D$55</f>
        <v>86121744.059730217</v>
      </c>
      <c r="BA118" s="153">
        <f>+BA91*DATA!$D$55</f>
        <v>88414096.824938402</v>
      </c>
      <c r="BB118" s="153">
        <f>+BB91*DATA!$D$55</f>
        <v>65347832.357809946</v>
      </c>
      <c r="BC118" s="153">
        <f>+BC91*DATA!$D$55</f>
        <v>128525719.91141285</v>
      </c>
      <c r="BD118" s="153">
        <f>+BD91*DATA!$D$55</f>
        <v>247480012.56969601</v>
      </c>
      <c r="BE118" s="153">
        <f>+BE91*DATA!$D$55</f>
        <v>178531951.67115217</v>
      </c>
      <c r="BF118" s="153">
        <f>+BF91*DATA!$D$55</f>
        <v>87065250.983429268</v>
      </c>
      <c r="BG118" s="153">
        <f>+BG91*DATA!$D$55</f>
        <v>123775829.23828045</v>
      </c>
      <c r="BH118" s="153">
        <f>+BH91*DATA!$D$55</f>
        <v>136455665.31382355</v>
      </c>
      <c r="BI118" s="153">
        <f>+BI91*DATA!$D$55</f>
        <v>161872830.0101932</v>
      </c>
      <c r="BJ118" s="153">
        <f>+BJ91*DATA!$D$55</f>
        <v>318440583.997015</v>
      </c>
      <c r="BK118" s="109">
        <f>+BK91*DATA!$D$55</f>
        <v>168535005.46809179</v>
      </c>
      <c r="BL118" s="153">
        <f>+BL91*DATA!$D$55</f>
        <v>91809849.171563238</v>
      </c>
      <c r="BM118" s="153">
        <f>+BM91*DATA!$D$55</f>
        <v>94253605.552945986</v>
      </c>
      <c r="BN118" s="153">
        <f>+BN91*DATA!$D$55</f>
        <v>69663877.548718601</v>
      </c>
      <c r="BO118" s="153">
        <f>+BO91*DATA!$D$55</f>
        <v>137014491.38732597</v>
      </c>
      <c r="BP118" s="153">
        <f>+BP91*DATA!$D$55</f>
        <v>263825388.98935923</v>
      </c>
      <c r="BQ118" s="153">
        <f>+BQ91*DATA!$D$55</f>
        <v>190323497.67400473</v>
      </c>
      <c r="BR118" s="153">
        <f>+BR91*DATA!$D$55</f>
        <v>92815672.141161457</v>
      </c>
      <c r="BS118" s="153">
        <f>+BS91*DATA!$D$55</f>
        <v>131950883.45598575</v>
      </c>
      <c r="BT118" s="153">
        <f>+BT91*DATA!$D$55</f>
        <v>145468187.94541141</v>
      </c>
      <c r="BU118" s="153">
        <f>+BU91*DATA!$D$55</f>
        <v>172564086.69455931</v>
      </c>
      <c r="BV118" s="153">
        <f>+BV91*DATA!$D$55</f>
        <v>339472711.63707143</v>
      </c>
      <c r="BW118" s="113">
        <f t="shared" si="81"/>
        <v>10188375397.145226</v>
      </c>
    </row>
    <row r="119" spans="1:75" x14ac:dyDescent="0.3">
      <c r="A119" s="110" t="s">
        <v>149</v>
      </c>
      <c r="C119" s="112">
        <f>+C118*'ANNUAL PARAMETERS '!$L$17</f>
        <v>23505388.542257514</v>
      </c>
      <c r="D119" s="112">
        <f>+D118*'ANNUAL PARAMETERS '!$L$17</f>
        <v>14690867.838910945</v>
      </c>
      <c r="E119" s="112">
        <f>+E118*'ANNUAL PARAMETERS '!$L$17</f>
        <v>16453771.979580261</v>
      </c>
      <c r="F119" s="112">
        <f>+F118*'ANNUAL PARAMETERS '!$L$17</f>
        <v>11752694.271128757</v>
      </c>
      <c r="G119" s="112">
        <f>+G118*'ANNUAL PARAMETERS '!$L$17</f>
        <v>20567214.974475324</v>
      </c>
      <c r="H119" s="112">
        <f>+H118*'ANNUAL PARAMETERS '!$L$17</f>
        <v>38196256.381168462</v>
      </c>
      <c r="I119" s="112">
        <f>+I118*'ANNUAL PARAMETERS '!$L$17</f>
        <v>29381735.67782189</v>
      </c>
      <c r="J119" s="112">
        <f>+J118*'ANNUAL PARAMETERS '!$L$17</f>
        <v>13956324.4469654</v>
      </c>
      <c r="K119" s="112">
        <f>+K118*'ANNUAL PARAMETERS '!$L$17</f>
        <v>24974475.326148611</v>
      </c>
      <c r="L119" s="112">
        <f>+L118*'ANNUAL PARAMETERS '!$L$17</f>
        <v>22036301.758366421</v>
      </c>
      <c r="M119" s="112">
        <f>+M118*'ANNUAL PARAMETERS '!$L$17</f>
        <v>23505388.542257514</v>
      </c>
      <c r="N119" s="112">
        <f>+N118*'ANNUAL PARAMETERS '!$L$17</f>
        <v>49948950.652297221</v>
      </c>
      <c r="O119" s="92">
        <f>+O118*'ANNUAL PARAMETERS '!$M$17</f>
        <v>24722696.331664167</v>
      </c>
      <c r="P119" s="112">
        <f>+P118*'ANNUAL PARAMETERS '!$M$17</f>
        <v>13467748.228448471</v>
      </c>
      <c r="Q119" s="112">
        <f>+Q118*'ANNUAL PARAMETERS '!$M$17</f>
        <v>13826227.149534872</v>
      </c>
      <c r="R119" s="112">
        <f>+R118*'ANNUAL PARAMETERS '!$M$17</f>
        <v>10219116.705990674</v>
      </c>
      <c r="S119" s="112">
        <f>+S118*'ANNUAL PARAMETERS '!$M$17</f>
        <v>20098896.69032345</v>
      </c>
      <c r="T119" s="112">
        <f>+T118*'ANNUAL PARAMETERS '!$M$17</f>
        <v>38701010.26461225</v>
      </c>
      <c r="U119" s="112">
        <f>+U118*'ANNUAL PARAMETERS '!$M$17</f>
        <v>27918888.569801901</v>
      </c>
      <c r="V119" s="112">
        <f>+V118*'ANNUAL PARAMETERS '!$M$17</f>
        <v>13615294.168662637</v>
      </c>
      <c r="W119" s="112">
        <f>+W118*'ANNUAL PARAMETERS '!$M$17</f>
        <v>19356107.138197843</v>
      </c>
      <c r="X119" s="112">
        <f>+X118*'ANNUAL PARAMETERS '!$M$17</f>
        <v>21338984.30479325</v>
      </c>
      <c r="Y119" s="112">
        <f>+Y118*'ANNUAL PARAMETERS '!$M$17</f>
        <v>25313729.342170838</v>
      </c>
      <c r="Z119" s="112">
        <f>+Z118*'ANNUAL PARAMETERS '!$M$17</f>
        <v>49797849.054443896</v>
      </c>
      <c r="AA119" s="93">
        <f>+AA118*'ANNUAL PARAMETERS '!$N$17</f>
        <v>26659053.563215397</v>
      </c>
      <c r="AB119" s="112">
        <f>+AB118*'ANNUAL PARAMETERS '!$N$17</f>
        <v>14522583.482864756</v>
      </c>
      <c r="AC119" s="112">
        <f>+AC118*'ANNUAL PARAMETERS '!$N$17</f>
        <v>14909139.570045512</v>
      </c>
      <c r="AD119" s="112">
        <f>+AD118*'ANNUAL PARAMETERS '!$N$17</f>
        <v>11019509.198308246</v>
      </c>
      <c r="AE119" s="112">
        <f>+AE118*'ANNUAL PARAMETERS '!$N$17</f>
        <v>21673103.784501243</v>
      </c>
      <c r="AF119" s="112">
        <f>+AF118*'ANNUAL PARAMETERS '!$N$17</f>
        <v>41732191.81895756</v>
      </c>
      <c r="AG119" s="112">
        <f>+AG118*'ANNUAL PARAMETERS '!$N$17</f>
        <v>30105581.358232483</v>
      </c>
      <c r="AH119" s="112">
        <f>+AH118*'ANNUAL PARAMETERS '!$N$17</f>
        <v>14681685.672627397</v>
      </c>
      <c r="AI119" s="112">
        <f>+AI118*'ANNUAL PARAMETERS '!$N$17</f>
        <v>20872136.681614846</v>
      </c>
      <c r="AJ119" s="112">
        <f>+AJ118*'ANNUAL PARAMETERS '!$N$17</f>
        <v>23010318.855775192</v>
      </c>
      <c r="AK119" s="112">
        <f>+AK118*'ANNUAL PARAMETERS '!$N$17</f>
        <v>27296378.087747358</v>
      </c>
      <c r="AL119" s="112">
        <f>+AL118*'ANNUAL PARAMETERS '!$N$17</f>
        <v>53698168.980663642</v>
      </c>
      <c r="AM119" s="94">
        <f>+AM118*'ANNUAL PARAMETERS '!$O$17</f>
        <v>31242191.335685629</v>
      </c>
      <c r="AN119" s="112">
        <f>+AN118*'ANNUAL PARAMETERS '!$O$17</f>
        <v>17019258.796425361</v>
      </c>
      <c r="AO119" s="112">
        <f>+AO118*'ANNUAL PARAMETERS '!$O$17</f>
        <v>17472270.348731142</v>
      </c>
      <c r="AP119" s="112">
        <f>+AP118*'ANNUAL PARAMETERS '!$O$17</f>
        <v>12913947.375608576</v>
      </c>
      <c r="AQ119" s="112">
        <f>+AQ118*'ANNUAL PARAMETERS '!$O$17</f>
        <v>25399073.289227903</v>
      </c>
      <c r="AR119" s="112">
        <f>+AR118*'ANNUAL PARAMETERS '!$O$17</f>
        <v>48906654.490706243</v>
      </c>
      <c r="AS119" s="112">
        <f>+AS118*'ANNUAL PARAMETERS '!$O$17</f>
        <v>35281234.978414834</v>
      </c>
      <c r="AT119" s="112">
        <f>+AT118*'ANNUAL PARAMETERS '!$O$17</f>
        <v>17205713.317127082</v>
      </c>
      <c r="AU119" s="112">
        <f>+AU118*'ANNUAL PARAMETERS '!$O$17</f>
        <v>24460406.527385503</v>
      </c>
      <c r="AV119" s="112">
        <f>+AV118*'ANNUAL PARAMETERS '!$O$17</f>
        <v>26966178.025884736</v>
      </c>
      <c r="AW119" s="112">
        <f>+AW118*'ANNUAL PARAMETERS '!$O$17</f>
        <v>31989082.619396716</v>
      </c>
      <c r="AX119" s="112">
        <f>+AX118*'ANNUAL PARAMETERS '!$O$17</f>
        <v>62929783.523325056</v>
      </c>
      <c r="AY119" s="95">
        <f>+AY118*'ANNUAL PARAMETERS '!$P$17</f>
        <v>31618674.329603191</v>
      </c>
      <c r="AZ119" s="112">
        <f>+AZ118*'ANNUAL PARAMETERS '!$P$17</f>
        <v>17224348.811946046</v>
      </c>
      <c r="BA119" s="112">
        <f>+BA118*'ANNUAL PARAMETERS '!$P$17</f>
        <v>17682819.364987683</v>
      </c>
      <c r="BB119" s="112">
        <f>+BB118*'ANNUAL PARAMETERS '!$P$17</f>
        <v>13069566.471561991</v>
      </c>
      <c r="BC119" s="112">
        <f>+BC118*'ANNUAL PARAMETERS '!$P$17</f>
        <v>25705143.982282571</v>
      </c>
      <c r="BD119" s="112">
        <f>+BD118*'ANNUAL PARAMETERS '!$P$17</f>
        <v>49496002.513939202</v>
      </c>
      <c r="BE119" s="112">
        <f>+BE118*'ANNUAL PARAMETERS '!$P$17</f>
        <v>35706390.334230438</v>
      </c>
      <c r="BF119" s="112">
        <f>+BF118*'ANNUAL PARAMETERS '!$P$17</f>
        <v>17413050.196685854</v>
      </c>
      <c r="BG119" s="112">
        <f>+BG118*'ANNUAL PARAMETERS '!$P$17</f>
        <v>24755165.84765609</v>
      </c>
      <c r="BH119" s="112">
        <f>+BH118*'ANNUAL PARAMETERS '!$P$17</f>
        <v>27291133.062764712</v>
      </c>
      <c r="BI119" s="112">
        <f>+BI118*'ANNUAL PARAMETERS '!$P$17</f>
        <v>32374566.002038643</v>
      </c>
      <c r="BJ119" s="112">
        <f>+BJ118*'ANNUAL PARAMETERS '!$P$17</f>
        <v>63688116.799403004</v>
      </c>
      <c r="BK119" s="96">
        <f>+BK118*'ANNUAL PARAMETERS '!$Q$17</f>
        <v>37077701.202980191</v>
      </c>
      <c r="BL119" s="112">
        <f>+BL118*'ANNUAL PARAMETERS '!$Q$17</f>
        <v>20198166.817743912</v>
      </c>
      <c r="BM119" s="112">
        <f>+BM118*'ANNUAL PARAMETERS '!$Q$17</f>
        <v>20735793.221648116</v>
      </c>
      <c r="BN119" s="112">
        <f>+BN118*'ANNUAL PARAMETERS '!$Q$17</f>
        <v>15326053.060718093</v>
      </c>
      <c r="BO119" s="112">
        <f>+BO118*'ANNUAL PARAMETERS '!$Q$17</f>
        <v>30143188.105211712</v>
      </c>
      <c r="BP119" s="112">
        <f>+BP118*'ANNUAL PARAMETERS '!$Q$17</f>
        <v>58041585.577659033</v>
      </c>
      <c r="BQ119" s="112">
        <f>+BQ118*'ANNUAL PARAMETERS '!$Q$17</f>
        <v>41871169.488281041</v>
      </c>
      <c r="BR119" s="112">
        <f>+BR118*'ANNUAL PARAMETERS '!$Q$17</f>
        <v>20419447.871055521</v>
      </c>
      <c r="BS119" s="112">
        <f>+BS118*'ANNUAL PARAMETERS '!$Q$17</f>
        <v>29029194.360316865</v>
      </c>
      <c r="BT119" s="112">
        <f>+BT118*'ANNUAL PARAMETERS '!$Q$17</f>
        <v>32003001.347990513</v>
      </c>
      <c r="BU119" s="112">
        <f>+BU118*'ANNUAL PARAMETERS '!$Q$17</f>
        <v>37964099.07280305</v>
      </c>
      <c r="BV119" s="112">
        <f>+BV118*'ANNUAL PARAMETERS '!$Q$17</f>
        <v>74683996.56015572</v>
      </c>
      <c r="BW119" s="62">
        <f t="shared" si="81"/>
        <v>1992829938.426158</v>
      </c>
    </row>
    <row r="120" spans="1:75" x14ac:dyDescent="0.3">
      <c r="A120" s="127" t="s">
        <v>231</v>
      </c>
      <c r="C120" s="109">
        <f>+C118*'ANNUAL PARAMETERS '!$L$19</f>
        <v>64639818.491208166</v>
      </c>
      <c r="D120" s="109">
        <f>+D118*'ANNUAL PARAMETERS '!$L$19</f>
        <v>40399886.5570051</v>
      </c>
      <c r="E120" s="109">
        <f>+E118*'ANNUAL PARAMETERS '!$L$19</f>
        <v>45247872.943845719</v>
      </c>
      <c r="F120" s="109">
        <f>+F118*'ANNUAL PARAMETERS '!$L$19</f>
        <v>32319909.245604083</v>
      </c>
      <c r="G120" s="109">
        <f>+G118*'ANNUAL PARAMETERS '!$L$19</f>
        <v>56559841.179807149</v>
      </c>
      <c r="H120" s="109">
        <f>+H118*'ANNUAL PARAMETERS '!$L$19</f>
        <v>105039705.04821327</v>
      </c>
      <c r="I120" s="109">
        <f>+I118*'ANNUAL PARAMETERS '!$L$19</f>
        <v>80799773.1140102</v>
      </c>
      <c r="J120" s="109">
        <f>+J118*'ANNUAL PARAMETERS '!$L$19</f>
        <v>38379892.229154855</v>
      </c>
      <c r="K120" s="109">
        <f>+K118*'ANNUAL PARAMETERS '!$L$19</f>
        <v>68679807.146908686</v>
      </c>
      <c r="L120" s="109">
        <f>+L118*'ANNUAL PARAMETERS '!$L$19</f>
        <v>60599829.835507654</v>
      </c>
      <c r="M120" s="109">
        <f>+M118*'ANNUAL PARAMETERS '!$L$19</f>
        <v>64639818.491208166</v>
      </c>
      <c r="N120" s="109">
        <f>+N118*'ANNUAL PARAMETERS '!$L$19</f>
        <v>137359614.29381737</v>
      </c>
      <c r="O120" s="76">
        <f>+O118*'ANNUAL PARAMETERS '!$M$19</f>
        <v>72794605.865455598</v>
      </c>
      <c r="P120" s="109">
        <f>+P118*'ANNUAL PARAMETERS '!$M$19</f>
        <v>39655036.450431608</v>
      </c>
      <c r="Q120" s="109">
        <f>+Q118*'ANNUAL PARAMETERS '!$M$19</f>
        <v>40710557.718074903</v>
      </c>
      <c r="R120" s="109">
        <f>+R118*'ANNUAL PARAMETERS '!$M$19</f>
        <v>30089621.412083656</v>
      </c>
      <c r="S120" s="109">
        <f>+S118*'ANNUAL PARAMETERS '!$M$19</f>
        <v>59180084.699285723</v>
      </c>
      <c r="T120" s="109">
        <f>+T118*'ANNUAL PARAMETERS '!$M$19</f>
        <v>113952974.66802497</v>
      </c>
      <c r="U120" s="109">
        <f>+U118*'ANNUAL PARAMETERS '!$M$19</f>
        <v>82205616.344416723</v>
      </c>
      <c r="V120" s="109">
        <f>+V118*'ANNUAL PARAMETERS '!$M$19</f>
        <v>40089477.274395548</v>
      </c>
      <c r="W120" s="109">
        <f>+W118*'ANNUAL PARAMETERS '!$M$19</f>
        <v>56992982.129138105</v>
      </c>
      <c r="X120" s="109">
        <f>+X118*'ANNUAL PARAMETERS '!$M$19</f>
        <v>62831453.786335692</v>
      </c>
      <c r="Y120" s="109">
        <f>+Y118*'ANNUAL PARAMETERS '!$M$19</f>
        <v>74534869.729725257</v>
      </c>
      <c r="Z120" s="109">
        <f>+Z118*'ANNUAL PARAMETERS '!$M$19</f>
        <v>146626999.99364039</v>
      </c>
      <c r="AA120" s="77">
        <f>+AA118*'ANNUAL PARAMETERS '!$N$19</f>
        <v>79977160.689646199</v>
      </c>
      <c r="AB120" s="109">
        <f>+AB118*'ANNUAL PARAMETERS '!$N$19</f>
        <v>43567750.448594272</v>
      </c>
      <c r="AC120" s="109">
        <f>+AC118*'ANNUAL PARAMETERS '!$N$19</f>
        <v>44727418.71013654</v>
      </c>
      <c r="AD120" s="109">
        <f>+AD118*'ANNUAL PARAMETERS '!$N$19</f>
        <v>33058527.59492474</v>
      </c>
      <c r="AE120" s="109">
        <f>+AE118*'ANNUAL PARAMETERS '!$N$19</f>
        <v>65019311.353503734</v>
      </c>
      <c r="AF120" s="109">
        <f>+AF118*'ANNUAL PARAMETERS '!$N$19</f>
        <v>125196575.4568727</v>
      </c>
      <c r="AG120" s="109">
        <f>+AG118*'ANNUAL PARAMETERS '!$N$19</f>
        <v>90316744.074697465</v>
      </c>
      <c r="AH120" s="109">
        <f>+AH118*'ANNUAL PARAMETERS '!$N$19</f>
        <v>44045057.017882191</v>
      </c>
      <c r="AI120" s="109">
        <f>+AI118*'ANNUAL PARAMETERS '!$N$19</f>
        <v>62616410.044844545</v>
      </c>
      <c r="AJ120" s="109">
        <f>+AJ118*'ANNUAL PARAMETERS '!$N$19</f>
        <v>69030956.567325577</v>
      </c>
      <c r="AK120" s="109">
        <f>+AK118*'ANNUAL PARAMETERS '!$N$19</f>
        <v>81889134.263242081</v>
      </c>
      <c r="AL120" s="109">
        <f>+AL118*'ANNUAL PARAMETERS '!$N$19</f>
        <v>161094506.94199094</v>
      </c>
      <c r="AM120" s="78">
        <f>+AM118*'ANNUAL PARAMETERS '!$O$19</f>
        <v>82216292.988646388</v>
      </c>
      <c r="AN120" s="109">
        <f>+AN118*'ANNUAL PARAMETERS '!$O$19</f>
        <v>44787523.148487791</v>
      </c>
      <c r="AO120" s="109">
        <f>+AO118*'ANNUAL PARAMETERS '!$O$19</f>
        <v>45979658.812450372</v>
      </c>
      <c r="AP120" s="109">
        <f>+AP118*'ANNUAL PARAMETERS '!$O$19</f>
        <v>33984072.0410752</v>
      </c>
      <c r="AQ120" s="109">
        <f>+AQ118*'ANNUAL PARAMETERS '!$O$19</f>
        <v>66839666.550599739</v>
      </c>
      <c r="AR120" s="109">
        <f>+AR118*'ANNUAL PARAMETERS '!$O$19</f>
        <v>128701722.34396379</v>
      </c>
      <c r="AS120" s="109">
        <f>+AS118*'ANNUAL PARAMETERS '!$O$19</f>
        <v>92845355.206354827</v>
      </c>
      <c r="AT120" s="109">
        <f>+AT118*'ANNUAL PARAMETERS '!$O$19</f>
        <v>45278192.939808115</v>
      </c>
      <c r="AU120" s="109">
        <f>+AU118*'ANNUAL PARAMETERS '!$O$19</f>
        <v>64369490.861540794</v>
      </c>
      <c r="AV120" s="109">
        <f>+AV118*'ANNUAL PARAMETERS '!$O$19</f>
        <v>70963626.383907199</v>
      </c>
      <c r="AW120" s="109">
        <f>+AW118*'ANNUAL PARAMETERS '!$O$19</f>
        <v>84181796.366833463</v>
      </c>
      <c r="AX120" s="109">
        <f>+AX118*'ANNUAL PARAMETERS '!$O$19</f>
        <v>165604693.48243436</v>
      </c>
      <c r="AY120" s="79">
        <f>+AY118*'ANNUAL PARAMETERS '!$P$19</f>
        <v>86951354.406408772</v>
      </c>
      <c r="AZ120" s="109">
        <f>+AZ118*'ANNUAL PARAMETERS '!$P$19</f>
        <v>47366959.232851624</v>
      </c>
      <c r="BA120" s="109">
        <f>+BA118*'ANNUAL PARAMETERS '!$P$19</f>
        <v>48627753.253716126</v>
      </c>
      <c r="BB120" s="109">
        <f>+BB118*'ANNUAL PARAMETERS '!$P$19</f>
        <v>35941307.796795473</v>
      </c>
      <c r="BC120" s="109">
        <f>+BC118*'ANNUAL PARAMETERS '!$P$19</f>
        <v>70689145.951277077</v>
      </c>
      <c r="BD120" s="109">
        <f>+BD118*'ANNUAL PARAMETERS '!$P$19</f>
        <v>136114006.91333282</v>
      </c>
      <c r="BE120" s="109">
        <f>+BE118*'ANNUAL PARAMETERS '!$P$19</f>
        <v>98192573.419133708</v>
      </c>
      <c r="BF120" s="109">
        <f>+BF118*'ANNUAL PARAMETERS '!$P$19</f>
        <v>47885888.040886104</v>
      </c>
      <c r="BG120" s="109">
        <f>+BG118*'ANNUAL PARAMETERS '!$P$19</f>
        <v>68076706.081054255</v>
      </c>
      <c r="BH120" s="109">
        <f>+BH118*'ANNUAL PARAMETERS '!$P$19</f>
        <v>75050615.922602966</v>
      </c>
      <c r="BI120" s="109">
        <f>+BI118*'ANNUAL PARAMETERS '!$P$19</f>
        <v>89030056.505606264</v>
      </c>
      <c r="BJ120" s="109">
        <f>+BJ118*'ANNUAL PARAMETERS '!$P$19</f>
        <v>175142321.19835827</v>
      </c>
      <c r="BK120" s="80">
        <f>+BK118*'ANNUAL PARAMETERS '!$Q$19</f>
        <v>89323552.898088649</v>
      </c>
      <c r="BL120" s="109">
        <f>+BL118*'ANNUAL PARAMETERS '!$Q$19</f>
        <v>48659220.060928516</v>
      </c>
      <c r="BM120" s="109">
        <f>+BM118*'ANNUAL PARAMETERS '!$Q$19</f>
        <v>49954410.943061374</v>
      </c>
      <c r="BN120" s="109">
        <f>+BN118*'ANNUAL PARAMETERS '!$Q$19</f>
        <v>36921855.100820862</v>
      </c>
      <c r="BO120" s="109">
        <f>+BO118*'ANNUAL PARAMETERS '!$Q$19</f>
        <v>72617680.435282767</v>
      </c>
      <c r="BP120" s="109">
        <f>+BP118*'ANNUAL PARAMETERS '!$Q$19</f>
        <v>139827456.1643604</v>
      </c>
      <c r="BQ120" s="109">
        <f>+BQ118*'ANNUAL PARAMETERS '!$Q$19</f>
        <v>100871453.76722251</v>
      </c>
      <c r="BR120" s="109">
        <f>+BR118*'ANNUAL PARAMETERS '!$Q$19</f>
        <v>49192306.234815575</v>
      </c>
      <c r="BS120" s="109">
        <f>+BS118*'ANNUAL PARAMETERS '!$Q$19</f>
        <v>69933968.231672451</v>
      </c>
      <c r="BT120" s="109">
        <f>+BT118*'ANNUAL PARAMETERS '!$Q$19</f>
        <v>77098139.611068055</v>
      </c>
      <c r="BU120" s="109">
        <f>+BU118*'ANNUAL PARAMETERS '!$Q$19</f>
        <v>91458965.948116437</v>
      </c>
      <c r="BV120" s="109">
        <f>+BV118*'ANNUAL PARAMETERS '!$Q$19</f>
        <v>179920537.16764787</v>
      </c>
      <c r="BW120" s="62">
        <f t="shared" si="81"/>
        <v>5425469928.2221689</v>
      </c>
    </row>
    <row r="121" spans="1:75" ht="16.2" thickBot="1" x14ac:dyDescent="0.35">
      <c r="A121" s="128" t="s">
        <v>200</v>
      </c>
      <c r="C121" s="111">
        <f>+C118*'ANNUAL PARAMETERS '!$L$18</f>
        <v>1527850.2552467382</v>
      </c>
      <c r="D121" s="111">
        <f>+D118*'ANNUAL PARAMETERS '!$L$18</f>
        <v>954906.40952921123</v>
      </c>
      <c r="E121" s="111">
        <f>+E118*'ANNUAL PARAMETERS '!$L$18</f>
        <v>1069495.1786727167</v>
      </c>
      <c r="F121" s="111">
        <f>+F118*'ANNUAL PARAMETERS '!$L$18</f>
        <v>763925.1276233691</v>
      </c>
      <c r="G121" s="111">
        <f>+G118*'ANNUAL PARAMETERS '!$L$18</f>
        <v>1336868.973340896</v>
      </c>
      <c r="H121" s="111">
        <f>+H118*'ANNUAL PARAMETERS '!$L$18</f>
        <v>2482756.6647759499</v>
      </c>
      <c r="I121" s="111">
        <f>+I118*'ANNUAL PARAMETERS '!$L$18</f>
        <v>1909812.8190584225</v>
      </c>
      <c r="J121" s="111">
        <f>+J118*'ANNUAL PARAMETERS '!$L$18</f>
        <v>907161.08905275096</v>
      </c>
      <c r="K121" s="111">
        <f>+K118*'ANNUAL PARAMETERS '!$L$18</f>
        <v>1623340.8961996594</v>
      </c>
      <c r="L121" s="111">
        <f>+L118*'ANNUAL PARAMETERS '!$L$18</f>
        <v>1432359.6142938172</v>
      </c>
      <c r="M121" s="111">
        <f>+M118*'ANNUAL PARAMETERS '!$L$18</f>
        <v>1527850.2552467382</v>
      </c>
      <c r="N121" s="111">
        <f>+N118*'ANNUAL PARAMETERS '!$L$18</f>
        <v>3246681.7923993189</v>
      </c>
      <c r="O121" s="84">
        <f>+O118*'ANNUAL PARAMETERS '!$M$18</f>
        <v>2197573.0072590369</v>
      </c>
      <c r="P121" s="111">
        <f>+P118*'ANNUAL PARAMETERS '!$M$18</f>
        <v>1197133.1758620862</v>
      </c>
      <c r="Q121" s="111">
        <f>+Q118*'ANNUAL PARAMETERS '!$M$18</f>
        <v>1228997.9688475442</v>
      </c>
      <c r="R121" s="111">
        <f>+R118*'ANNUAL PARAMETERS '!$M$18</f>
        <v>908365.92942139332</v>
      </c>
      <c r="S121" s="111">
        <f>+S118*'ANNUAL PARAMETERS '!$M$18</f>
        <v>1786568.5946954179</v>
      </c>
      <c r="T121" s="111">
        <f>+T118*'ANNUAL PARAMETERS '!$M$18</f>
        <v>3440089.801298867</v>
      </c>
      <c r="U121" s="111">
        <f>+U118*'ANNUAL PARAMETERS '!$M$18</f>
        <v>2481678.9839823912</v>
      </c>
      <c r="V121" s="111">
        <f>+V118*'ANNUAL PARAMETERS '!$M$18</f>
        <v>1210248.3705477901</v>
      </c>
      <c r="W121" s="111">
        <f>+W118*'ANNUAL PARAMETERS '!$M$18</f>
        <v>1720542.8567286974</v>
      </c>
      <c r="X121" s="111">
        <f>+X118*'ANNUAL PARAMETERS '!$M$18</f>
        <v>1896798.6048705112</v>
      </c>
      <c r="Y121" s="111">
        <f>+Y118*'ANNUAL PARAMETERS '!$M$18</f>
        <v>2250109.27485963</v>
      </c>
      <c r="Z121" s="111">
        <f>+Z118*'ANNUAL PARAMETERS '!$M$18</f>
        <v>4426475.4715061244</v>
      </c>
      <c r="AA121" s="85">
        <f>+AA118*'ANNUAL PARAMETERS '!$N$18</f>
        <v>2517799.5031925654</v>
      </c>
      <c r="AB121" s="111">
        <f>+AB118*'ANNUAL PARAMETERS '!$N$18</f>
        <v>1371577.3289372271</v>
      </c>
      <c r="AC121" s="111">
        <f>+AC118*'ANNUAL PARAMETERS '!$N$18</f>
        <v>1408085.4038376319</v>
      </c>
      <c r="AD121" s="111">
        <f>+AD118*'ANNUAL PARAMETERS '!$N$18</f>
        <v>1040731.4242846677</v>
      </c>
      <c r="AE121" s="111">
        <f>+AE118*'ANNUAL PARAMETERS '!$N$18</f>
        <v>2046904.2463140066</v>
      </c>
      <c r="AF121" s="111">
        <f>+AF118*'ANNUAL PARAMETERS '!$N$18</f>
        <v>3941373.6717904368</v>
      </c>
      <c r="AG121" s="111">
        <f>+AG118*'ANNUAL PARAMETERS '!$N$18</f>
        <v>2843304.9060552907</v>
      </c>
      <c r="AH121" s="111">
        <f>+AH118*'ANNUAL PARAMETERS '!$N$18</f>
        <v>1386603.6468592542</v>
      </c>
      <c r="AI121" s="111">
        <f>+AI118*'ANNUAL PARAMETERS '!$N$18</f>
        <v>1971257.3532636245</v>
      </c>
      <c r="AJ121" s="111">
        <f>+AJ118*'ANNUAL PARAMETERS '!$N$18</f>
        <v>2173196.780823213</v>
      </c>
      <c r="AK121" s="111">
        <f>+AK118*'ANNUAL PARAMETERS '!$N$18</f>
        <v>2577991.2638428062</v>
      </c>
      <c r="AL121" s="111">
        <f>+AL118*'ANNUAL PARAMETERS '!$N$18</f>
        <v>5071493.7370626777</v>
      </c>
      <c r="AM121" s="86">
        <f>+AM118*'ANNUAL PARAMETERS '!$O$18</f>
        <v>2400715.7552684746</v>
      </c>
      <c r="AN121" s="111">
        <f>+AN118*'ANNUAL PARAMETERS '!$O$18</f>
        <v>1307795.6759358435</v>
      </c>
      <c r="AO121" s="111">
        <f>+AO118*'ANNUAL PARAMETERS '!$O$18</f>
        <v>1342606.0373235508</v>
      </c>
      <c r="AP121" s="111">
        <f>+AP118*'ANNUAL PARAMETERS '!$O$18</f>
        <v>992334.90359939588</v>
      </c>
      <c r="AQ121" s="111">
        <f>+AQ118*'ANNUAL PARAMETERS '!$O$18</f>
        <v>1951718.2632775125</v>
      </c>
      <c r="AR121" s="111">
        <f>+AR118*'ANNUAL PARAMETERS '!$O$18</f>
        <v>3758090.2924437425</v>
      </c>
      <c r="AS121" s="111">
        <f>+AS118*'ANNUAL PARAMETERS '!$O$18</f>
        <v>2711084.3720255611</v>
      </c>
      <c r="AT121" s="111">
        <f>+AT118*'ANNUAL PARAMETERS '!$O$18</f>
        <v>1322123.2338423969</v>
      </c>
      <c r="AU121" s="111">
        <f>+AU118*'ANNUAL PARAMETERS '!$O$18</f>
        <v>1879589.1331569911</v>
      </c>
      <c r="AV121" s="111">
        <f>+AV118*'ANNUAL PARAMETERS '!$O$18</f>
        <v>2072137.8904100903</v>
      </c>
      <c r="AW121" s="111">
        <f>+AW118*'ANNUAL PARAMETERS '!$O$18</f>
        <v>2458108.4539115373</v>
      </c>
      <c r="AX121" s="111">
        <f>+AX118*'ANNUAL PARAMETERS '!$O$18</f>
        <v>4835657.0496870838</v>
      </c>
      <c r="AY121" s="87">
        <f>+AY118*'ANNUAL PARAMETERS '!$P$18</f>
        <v>2165879.1915778187</v>
      </c>
      <c r="AZ121" s="111">
        <f>+AZ118*'ANNUAL PARAMETERS '!$P$18</f>
        <v>1179867.893618304</v>
      </c>
      <c r="BA121" s="111">
        <f>+BA118*'ANNUAL PARAMETERS '!$P$18</f>
        <v>1211273.1265016561</v>
      </c>
      <c r="BB121" s="111">
        <f>+BB118*'ANNUAL PARAMETERS '!$P$18</f>
        <v>895265.30330199632</v>
      </c>
      <c r="BC121" s="111">
        <f>+BC118*'ANNUAL PARAMETERS '!$P$18</f>
        <v>1760802.3627863561</v>
      </c>
      <c r="BD121" s="111">
        <f>+BD118*'ANNUAL PARAMETERS '!$P$18</f>
        <v>3390476.1722048353</v>
      </c>
      <c r="BE121" s="111">
        <f>+BE118*'ANNUAL PARAMETERS '!$P$18</f>
        <v>2445887.7378947847</v>
      </c>
      <c r="BF121" s="111">
        <f>+BF118*'ANNUAL PARAMETERS '!$P$18</f>
        <v>1192793.9384729811</v>
      </c>
      <c r="BG121" s="111">
        <f>+BG118*'ANNUAL PARAMETERS '!$P$18</f>
        <v>1695728.8605644421</v>
      </c>
      <c r="BH121" s="111">
        <f>+BH118*'ANNUAL PARAMETERS '!$P$18</f>
        <v>1869442.6147993826</v>
      </c>
      <c r="BI121" s="111">
        <f>+BI118*'ANNUAL PARAMETERS '!$P$18</f>
        <v>2217657.7711396469</v>
      </c>
      <c r="BJ121" s="111">
        <f>+BJ118*'ANNUAL PARAMETERS '!$P$18</f>
        <v>4362636.0007591052</v>
      </c>
      <c r="BK121" s="88">
        <f>+BK118*'ANNUAL PARAMETERS '!$Q$18</f>
        <v>3202165.1038937438</v>
      </c>
      <c r="BL121" s="111">
        <f>+BL118*'ANNUAL PARAMETERS '!$Q$18</f>
        <v>1744387.1342597015</v>
      </c>
      <c r="BM121" s="111">
        <f>+BM118*'ANNUAL PARAMETERS '!$Q$18</f>
        <v>1790818.5055059737</v>
      </c>
      <c r="BN121" s="111">
        <f>+BN118*'ANNUAL PARAMETERS '!$Q$18</f>
        <v>1323613.6734256535</v>
      </c>
      <c r="BO121" s="111">
        <f>+BO118*'ANNUAL PARAMETERS '!$Q$18</f>
        <v>2603275.3363591935</v>
      </c>
      <c r="BP121" s="111">
        <f>+BP118*'ANNUAL PARAMETERS '!$Q$18</f>
        <v>5012682.3907978255</v>
      </c>
      <c r="BQ121" s="111">
        <f>+BQ118*'ANNUAL PARAMETERS '!$Q$18</f>
        <v>3616146.45580609</v>
      </c>
      <c r="BR121" s="111">
        <f>+BR118*'ANNUAL PARAMETERS '!$Q$18</f>
        <v>1763497.7706820676</v>
      </c>
      <c r="BS121" s="111">
        <f>+BS118*'ANNUAL PARAMETERS '!$Q$18</f>
        <v>2507066.7856637291</v>
      </c>
      <c r="BT121" s="111">
        <f>+BT118*'ANNUAL PARAMETERS '!$Q$18</f>
        <v>2763895.5709628169</v>
      </c>
      <c r="BU121" s="111">
        <f>+BU118*'ANNUAL PARAMETERS '!$Q$18</f>
        <v>3278717.6471966268</v>
      </c>
      <c r="BV121" s="111">
        <f>+BV118*'ANNUAL PARAMETERS '!$Q$18</f>
        <v>6449981.5211043572</v>
      </c>
      <c r="BW121" s="89">
        <f t="shared" si="81"/>
        <v>159353830.31174374</v>
      </c>
    </row>
    <row r="122" spans="1:75" x14ac:dyDescent="0.3">
      <c r="A122" s="27" t="s">
        <v>232</v>
      </c>
      <c r="C122" s="112">
        <f>+C118+C119+C120+C121</f>
        <v>207199999.99999997</v>
      </c>
      <c r="D122" s="112">
        <f t="shared" ref="D122:N122" si="114">+D118+D119+D120+D121</f>
        <v>129499999.99999997</v>
      </c>
      <c r="E122" s="112">
        <f t="shared" si="114"/>
        <v>145040000</v>
      </c>
      <c r="F122" s="112">
        <f t="shared" si="114"/>
        <v>103599999.99999999</v>
      </c>
      <c r="G122" s="112">
        <f t="shared" si="114"/>
        <v>181300000</v>
      </c>
      <c r="H122" s="112">
        <f t="shared" si="114"/>
        <v>336700000</v>
      </c>
      <c r="I122" s="112">
        <f t="shared" si="114"/>
        <v>258999999.99999994</v>
      </c>
      <c r="J122" s="112">
        <f t="shared" si="114"/>
        <v>123025000</v>
      </c>
      <c r="K122" s="112">
        <f t="shared" si="114"/>
        <v>220150000.00000003</v>
      </c>
      <c r="L122" s="112">
        <f t="shared" si="114"/>
        <v>194249999.99999997</v>
      </c>
      <c r="M122" s="112">
        <f t="shared" si="114"/>
        <v>207199999.99999997</v>
      </c>
      <c r="N122" s="112">
        <f t="shared" si="114"/>
        <v>440300000.00000006</v>
      </c>
      <c r="O122" s="92">
        <f t="shared" ref="O122:BK122" si="115">+O118+O119+O120+O121</f>
        <v>237063188.15806863</v>
      </c>
      <c r="P122" s="112">
        <f t="shared" ref="P122" si="116">+P118+P119+P120+P121</f>
        <v>129140741.34612255</v>
      </c>
      <c r="Q122" s="112">
        <f t="shared" ref="Q122" si="117">+Q118+Q119+Q120+Q121</f>
        <v>132578155.88942882</v>
      </c>
      <c r="R122" s="112">
        <f t="shared" ref="R122" si="118">+R118+R119+R120+R121</f>
        <v>97989974.63633281</v>
      </c>
      <c r="S122" s="112">
        <f t="shared" ref="S122" si="119">+S118+S119+S120+S121</f>
        <v>192726087.15276819</v>
      </c>
      <c r="T122" s="112">
        <f t="shared" ref="T122" si="120">+T118+T119+T120+T121</f>
        <v>371099687.31511527</v>
      </c>
      <c r="U122" s="112">
        <f t="shared" ref="U122" si="121">+U118+U119+U120+U121</f>
        <v>267711120.39710045</v>
      </c>
      <c r="V122" s="112">
        <f t="shared" ref="V122" si="122">+V118+V119+V120+V121</f>
        <v>130555542.97284286</v>
      </c>
      <c r="W122" s="112">
        <f t="shared" ref="W122" si="123">+W118+W119+W120+W121</f>
        <v>185603560.66960824</v>
      </c>
      <c r="X122" s="112">
        <f t="shared" ref="X122" si="124">+X118+X119+X120+X121</f>
        <v>204617149.50040638</v>
      </c>
      <c r="Y122" s="112">
        <f t="shared" ref="Y122" si="125">+Y118+Y119+Y120+Y121</f>
        <v>242730538.02548262</v>
      </c>
      <c r="Z122" s="112">
        <f t="shared" ref="Z122" si="126">+Z118+Z119+Z120+Z121</f>
        <v>477506041.48872316</v>
      </c>
      <c r="AA122" s="93">
        <f t="shared" si="115"/>
        <v>257259866.88502863</v>
      </c>
      <c r="AB122" s="112">
        <f t="shared" ref="AB122" si="127">+AB118+AB119+AB120+AB121</f>
        <v>140142930.60964489</v>
      </c>
      <c r="AC122" s="112">
        <f t="shared" ref="AC122" si="128">+AC118+AC119+AC120+AC121</f>
        <v>143873196.85093918</v>
      </c>
      <c r="AD122" s="112">
        <f t="shared" ref="AD122" si="129">+AD118+AD119+AD120+AD121</f>
        <v>106338263.76367459</v>
      </c>
      <c r="AE122" s="112">
        <f t="shared" ref="AE122" si="130">+AE118+AE119+AE120+AE121</f>
        <v>209145451.52043703</v>
      </c>
      <c r="AF122" s="112">
        <f t="shared" ref="AF122" si="131">+AF118+AF119+AF120+AF121</f>
        <v>402715651.05294049</v>
      </c>
      <c r="AG122" s="112">
        <f t="shared" ref="AG122" si="132">+AG118+AG119+AG120+AG121</f>
        <v>290518860.10694343</v>
      </c>
      <c r="AH122" s="112">
        <f t="shared" ref="AH122" si="133">+AH118+AH119+AH120+AH121</f>
        <v>141678266.74085438</v>
      </c>
      <c r="AI122" s="112">
        <f t="shared" ref="AI122" si="134">+AI118+AI119+AI120+AI121</f>
        <v>201416118.97758326</v>
      </c>
      <c r="AJ122" s="112">
        <f t="shared" ref="AJ122" si="135">+AJ118+AJ119+AJ120+AJ121</f>
        <v>222049576.95823058</v>
      </c>
      <c r="AK122" s="112">
        <f t="shared" ref="AK122" si="136">+AK118+AK119+AK120+AK121</f>
        <v>263410048.54676205</v>
      </c>
      <c r="AL122" s="112">
        <f t="shared" ref="AL122" si="137">+AL118+AL119+AL120+AL121</f>
        <v>518187330.66340423</v>
      </c>
      <c r="AM122" s="94">
        <f t="shared" si="115"/>
        <v>280291786.05689323</v>
      </c>
      <c r="AN122" s="112">
        <f t="shared" ref="AN122" si="138">+AN118+AN119+AN120+AN121</f>
        <v>152689623.91782457</v>
      </c>
      <c r="AO122" s="112">
        <f t="shared" ref="AO122" si="139">+AO118+AO119+AO120+AO121</f>
        <v>156753852.82340583</v>
      </c>
      <c r="AP122" s="112">
        <f t="shared" ref="AP122" si="140">+AP118+AP119+AP120+AP121</f>
        <v>115858498.40243357</v>
      </c>
      <c r="AQ122" s="112">
        <f t="shared" ref="AQ122" si="141">+AQ118+AQ119+AQ120+AQ121</f>
        <v>227869791.20430461</v>
      </c>
      <c r="AR122" s="112">
        <f t="shared" ref="AR122" si="142">+AR118+AR119+AR120+AR121</f>
        <v>438769911.81504136</v>
      </c>
      <c r="AS122" s="112">
        <f t="shared" ref="AS122" si="143">+AS118+AS119+AS120+AS121</f>
        <v>316528384.96950489</v>
      </c>
      <c r="AT122" s="112">
        <f t="shared" ref="AT122" si="144">+AT118+AT119+AT120+AT121</f>
        <v>154362415.37039384</v>
      </c>
      <c r="AU122" s="112">
        <f t="shared" ref="AU122" si="145">+AU118+AU119+AU120+AU121</f>
        <v>219448468.24516487</v>
      </c>
      <c r="AV122" s="112">
        <f t="shared" ref="AV122" si="146">+AV118+AV119+AV120+AV121</f>
        <v>241929195.06801644</v>
      </c>
      <c r="AW122" s="112">
        <f t="shared" ref="AW122" si="147">+AW118+AW119+AW120+AW121</f>
        <v>286992580.17380863</v>
      </c>
      <c r="AX122" s="112">
        <f t="shared" ref="AX122" si="148">+AX118+AX119+AX120+AX121</f>
        <v>564579521.02031517</v>
      </c>
      <c r="AY122" s="95">
        <f t="shared" si="115"/>
        <v>278829279.57560569</v>
      </c>
      <c r="AZ122" s="112">
        <f t="shared" ref="AZ122" si="149">+AZ118+AZ119+AZ120+AZ121</f>
        <v>151892919.99814621</v>
      </c>
      <c r="BA122" s="112">
        <f t="shared" ref="BA122" si="150">+BA118+BA119+BA120+BA121</f>
        <v>155935942.57014385</v>
      </c>
      <c r="BB122" s="112">
        <f t="shared" ref="BB122" si="151">+BB118+BB119+BB120+BB121</f>
        <v>115253971.92946939</v>
      </c>
      <c r="BC122" s="112">
        <f t="shared" ref="BC122" si="152">+BC118+BC119+BC120+BC121</f>
        <v>226680812.20775884</v>
      </c>
      <c r="BD122" s="112">
        <f t="shared" ref="BD122" si="153">+BD118+BD119+BD120+BD121</f>
        <v>436480498.16917288</v>
      </c>
      <c r="BE122" s="112">
        <f t="shared" ref="BE122" si="154">+BE118+BE119+BE120+BE121</f>
        <v>314876803.16241109</v>
      </c>
      <c r="BF122" s="112">
        <f t="shared" ref="BF122" si="155">+BF118+BF119+BF120+BF121</f>
        <v>153556983.15947419</v>
      </c>
      <c r="BG122" s="112">
        <f t="shared" ref="BG122" si="156">+BG118+BG119+BG120+BG121</f>
        <v>218303430.02755526</v>
      </c>
      <c r="BH122" s="112">
        <f t="shared" ref="BH122" si="157">+BH118+BH119+BH120+BH121</f>
        <v>240666856.91399062</v>
      </c>
      <c r="BI122" s="112">
        <f t="shared" ref="BI122" si="158">+BI118+BI119+BI120+BI121</f>
        <v>285495110.28897774</v>
      </c>
      <c r="BJ122" s="112">
        <f t="shared" ref="BJ122" si="159">+BJ118+BJ119+BJ120+BJ121</f>
        <v>561633657.99553537</v>
      </c>
      <c r="BK122" s="96">
        <f t="shared" si="115"/>
        <v>298138424.6730544</v>
      </c>
      <c r="BL122" s="112">
        <f t="shared" ref="BL122" si="160">+BL118+BL119+BL120+BL121</f>
        <v>162411623.18449536</v>
      </c>
      <c r="BM122" s="112">
        <f t="shared" ref="BM122" si="161">+BM118+BM119+BM120+BM121</f>
        <v>166734628.22316146</v>
      </c>
      <c r="BN122" s="112">
        <f t="shared" ref="BN122" si="162">+BN118+BN119+BN120+BN121</f>
        <v>123235399.38368322</v>
      </c>
      <c r="BO122" s="112">
        <f t="shared" ref="BO122" si="163">+BO118+BO119+BO120+BO121</f>
        <v>242378635.26417965</v>
      </c>
      <c r="BP122" s="112">
        <f t="shared" ref="BP122" si="164">+BP118+BP119+BP120+BP121</f>
        <v>466707113.12217653</v>
      </c>
      <c r="BQ122" s="112">
        <f t="shared" ref="BQ122" si="165">+BQ118+BQ119+BQ120+BQ121</f>
        <v>336682267.38531435</v>
      </c>
      <c r="BR122" s="112">
        <f t="shared" ref="BR122" si="166">+BR118+BR119+BR120+BR121</f>
        <v>164190924.01771462</v>
      </c>
      <c r="BS122" s="112">
        <f t="shared" ref="BS122" si="167">+BS118+BS119+BS120+BS121</f>
        <v>233421112.83363879</v>
      </c>
      <c r="BT122" s="112">
        <f t="shared" ref="BT122" si="168">+BT118+BT119+BT120+BT121</f>
        <v>257333224.47543278</v>
      </c>
      <c r="BU122" s="112">
        <f t="shared" ref="BU122" si="169">+BU118+BU119+BU120+BU121</f>
        <v>305265869.36267543</v>
      </c>
      <c r="BV122" s="112">
        <f t="shared" ref="BV122" si="170">+BV118+BV119+BV120+BV121</f>
        <v>600527226.88597929</v>
      </c>
      <c r="BW122" s="62">
        <f t="shared" si="81"/>
        <v>17766029094.105297</v>
      </c>
    </row>
    <row r="123" spans="1:75" ht="16.2" thickBot="1" x14ac:dyDescent="0.35">
      <c r="A123" s="33" t="s">
        <v>203</v>
      </c>
      <c r="C123" s="111">
        <f>+C118*'ANNUAL PARAMETERS '!$L$21</f>
        <v>6463981.8491208153</v>
      </c>
      <c r="D123" s="111">
        <f>+D118*'ANNUAL PARAMETERS '!$L$21</f>
        <v>4039988.6557005094</v>
      </c>
      <c r="E123" s="111">
        <f>+E118*'ANNUAL PARAMETERS '!$L$21</f>
        <v>4524787.2943845717</v>
      </c>
      <c r="F123" s="111">
        <f>+F118*'ANNUAL PARAMETERS '!$L$21</f>
        <v>3231990.9245604076</v>
      </c>
      <c r="G123" s="111">
        <f>+G118*'ANNUAL PARAMETERS '!$L$21</f>
        <v>5655984.117980714</v>
      </c>
      <c r="H123" s="111">
        <f>+H118*'ANNUAL PARAMETERS '!$L$21</f>
        <v>10503970.504821327</v>
      </c>
      <c r="I123" s="111">
        <f>+I118*'ANNUAL PARAMETERS '!$L$21</f>
        <v>8079977.3114010189</v>
      </c>
      <c r="J123" s="111">
        <f>+J118*'ANNUAL PARAMETERS '!$L$21</f>
        <v>3837989.222915485</v>
      </c>
      <c r="K123" s="111">
        <f>+K118*'ANNUAL PARAMETERS '!$L$21</f>
        <v>6867980.7146908669</v>
      </c>
      <c r="L123" s="111">
        <f>+L118*'ANNUAL PARAMETERS '!$L$21</f>
        <v>6059982.9835507646</v>
      </c>
      <c r="M123" s="111">
        <f>+M118*'ANNUAL PARAMETERS '!$L$21</f>
        <v>6463981.8491208153</v>
      </c>
      <c r="N123" s="111">
        <f>+N118*'ANNUAL PARAMETERS '!$L$21</f>
        <v>13735961.429381734</v>
      </c>
      <c r="O123" s="84">
        <f>+O118*'ANNUAL PARAMETERS '!$M$21</f>
        <v>8240898.7772213882</v>
      </c>
      <c r="P123" s="111">
        <f>+P118*'ANNUAL PARAMETERS '!$M$21</f>
        <v>4489249.4094828237</v>
      </c>
      <c r="Q123" s="111">
        <f>+Q118*'ANNUAL PARAMETERS '!$M$21</f>
        <v>4608742.3831782909</v>
      </c>
      <c r="R123" s="111">
        <f>+R118*'ANNUAL PARAMETERS '!$M$21</f>
        <v>3406372.2353302245</v>
      </c>
      <c r="S123" s="111">
        <f>+S118*'ANNUAL PARAMETERS '!$M$21</f>
        <v>6699632.2301078169</v>
      </c>
      <c r="T123" s="111">
        <f>+T118*'ANNUAL PARAMETERS '!$M$21</f>
        <v>12900336.75487075</v>
      </c>
      <c r="U123" s="111">
        <f>+U118*'ANNUAL PARAMETERS '!$M$21</f>
        <v>9306296.1899339668</v>
      </c>
      <c r="V123" s="111">
        <f>+V118*'ANNUAL PARAMETERS '!$M$21</f>
        <v>4538431.3895542128</v>
      </c>
      <c r="W123" s="111">
        <f>+W118*'ANNUAL PARAMETERS '!$M$21</f>
        <v>6452035.7127326149</v>
      </c>
      <c r="X123" s="111">
        <f>+X118*'ANNUAL PARAMETERS '!$M$21</f>
        <v>7112994.7682644175</v>
      </c>
      <c r="Y123" s="111">
        <f>+Y118*'ANNUAL PARAMETERS '!$M$21</f>
        <v>8437909.7807236128</v>
      </c>
      <c r="Z123" s="111">
        <f>+Z118*'ANNUAL PARAMETERS '!$M$21</f>
        <v>16599283.018147966</v>
      </c>
      <c r="AA123" s="85">
        <f>+AA118*'ANNUAL PARAMETERS '!$N$21</f>
        <v>12588997.515962828</v>
      </c>
      <c r="AB123" s="111">
        <f>+AB118*'ANNUAL PARAMETERS '!$N$21</f>
        <v>6857886.6446861355</v>
      </c>
      <c r="AC123" s="111">
        <f>+AC118*'ANNUAL PARAMETERS '!$N$21</f>
        <v>7040427.0191881591</v>
      </c>
      <c r="AD123" s="111">
        <f>+AD118*'ANNUAL PARAMETERS '!$N$21</f>
        <v>5203657.1214233385</v>
      </c>
      <c r="AE123" s="111">
        <f>+AE118*'ANNUAL PARAMETERS '!$N$21</f>
        <v>10234521.231570033</v>
      </c>
      <c r="AF123" s="111">
        <f>+AF118*'ANNUAL PARAMETERS '!$N$21</f>
        <v>19706868.358952183</v>
      </c>
      <c r="AG123" s="111">
        <f>+AG118*'ANNUAL PARAMETERS '!$N$21</f>
        <v>14216524.530276453</v>
      </c>
      <c r="AH123" s="111">
        <f>+AH118*'ANNUAL PARAMETERS '!$N$21</f>
        <v>6933018.2342962706</v>
      </c>
      <c r="AI123" s="111">
        <f>+AI118*'ANNUAL PARAMETERS '!$N$21</f>
        <v>9856286.7663181219</v>
      </c>
      <c r="AJ123" s="111">
        <f>+AJ118*'ANNUAL PARAMETERS '!$N$21</f>
        <v>10865983.904116064</v>
      </c>
      <c r="AK123" s="111">
        <f>+AK118*'ANNUAL PARAMETERS '!$N$21</f>
        <v>12889956.319214031</v>
      </c>
      <c r="AL123" s="111">
        <f>+AL118*'ANNUAL PARAMETERS '!$N$21</f>
        <v>25357468.685313389</v>
      </c>
      <c r="AM123" s="86">
        <f>+AM118*'ANNUAL PARAMETERS '!$O$21</f>
        <v>9865955.1586375665</v>
      </c>
      <c r="AN123" s="111">
        <f>+AN118*'ANNUAL PARAMETERS '!$O$21</f>
        <v>5374502.7778185345</v>
      </c>
      <c r="AO123" s="111">
        <f>+AO118*'ANNUAL PARAMETERS '!$O$21</f>
        <v>5517559.0574940443</v>
      </c>
      <c r="AP123" s="111">
        <f>+AP118*'ANNUAL PARAMETERS '!$O$21</f>
        <v>4078088.6449290239</v>
      </c>
      <c r="AQ123" s="111">
        <f>+AQ118*'ANNUAL PARAMETERS '!$O$21</f>
        <v>8020759.9860719685</v>
      </c>
      <c r="AR123" s="111">
        <f>+AR118*'ANNUAL PARAMETERS '!$O$21</f>
        <v>15444206.681275655</v>
      </c>
      <c r="AS123" s="111">
        <f>+AS118*'ANNUAL PARAMETERS '!$O$21</f>
        <v>11141442.624762578</v>
      </c>
      <c r="AT123" s="111">
        <f>+AT118*'ANNUAL PARAMETERS '!$O$21</f>
        <v>5433383.1527769733</v>
      </c>
      <c r="AU123" s="111">
        <f>+AU118*'ANNUAL PARAMETERS '!$O$21</f>
        <v>7724338.9033848951</v>
      </c>
      <c r="AV123" s="111">
        <f>+AV118*'ANNUAL PARAMETERS '!$O$21</f>
        <v>8515635.1660688631</v>
      </c>
      <c r="AW123" s="111">
        <f>+AW118*'ANNUAL PARAMETERS '!$O$21</f>
        <v>10101815.564020015</v>
      </c>
      <c r="AX123" s="111">
        <f>+AX118*'ANNUAL PARAMETERS '!$O$21</f>
        <v>19872563.217892122</v>
      </c>
      <c r="AY123" s="87">
        <f>+AY118*'ANNUAL PARAMETERS '!$P$21</f>
        <v>7904668.5824007979</v>
      </c>
      <c r="AZ123" s="111">
        <f>+AZ118*'ANNUAL PARAMETERS '!$P$21</f>
        <v>4306087.2029865114</v>
      </c>
      <c r="BA123" s="111">
        <f>+BA118*'ANNUAL PARAMETERS '!$P$21</f>
        <v>4420704.8412469206</v>
      </c>
      <c r="BB123" s="111">
        <f>+BB118*'ANNUAL PARAMETERS '!$P$21</f>
        <v>3267391.6178904977</v>
      </c>
      <c r="BC123" s="111">
        <f>+BC118*'ANNUAL PARAMETERS '!$P$21</f>
        <v>6426285.9955706429</v>
      </c>
      <c r="BD123" s="111">
        <f>+BD118*'ANNUAL PARAMETERS '!$P$21</f>
        <v>12374000.6284848</v>
      </c>
      <c r="BE123" s="111">
        <f>+BE118*'ANNUAL PARAMETERS '!$P$21</f>
        <v>8926597.5835576095</v>
      </c>
      <c r="BF123" s="111">
        <f>+BF118*'ANNUAL PARAMETERS '!$P$21</f>
        <v>4353262.5491714636</v>
      </c>
      <c r="BG123" s="111">
        <f>+BG118*'ANNUAL PARAMETERS '!$P$21</f>
        <v>6188791.4619140225</v>
      </c>
      <c r="BH123" s="111">
        <f>+BH118*'ANNUAL PARAMETERS '!$P$21</f>
        <v>6822783.2656911779</v>
      </c>
      <c r="BI123" s="111">
        <f>+BI118*'ANNUAL PARAMETERS '!$P$21</f>
        <v>8093641.5005096607</v>
      </c>
      <c r="BJ123" s="111">
        <f>+BJ118*'ANNUAL PARAMETERS '!$P$21</f>
        <v>15922029.199850751</v>
      </c>
      <c r="BK123" s="88">
        <f>+BK118*'ANNUAL PARAMETERS '!$Q$21</f>
        <v>9269425.3007450476</v>
      </c>
      <c r="BL123" s="111">
        <f>+BL118*'ANNUAL PARAMETERS '!$Q$21</f>
        <v>5049541.7044359781</v>
      </c>
      <c r="BM123" s="111">
        <f>+BM118*'ANNUAL PARAMETERS '!$Q$21</f>
        <v>5183948.3054120289</v>
      </c>
      <c r="BN123" s="111">
        <f>+BN118*'ANNUAL PARAMETERS '!$Q$21</f>
        <v>3831513.2651795233</v>
      </c>
      <c r="BO123" s="111">
        <f>+BO118*'ANNUAL PARAMETERS '!$Q$21</f>
        <v>7535797.0263029281</v>
      </c>
      <c r="BP123" s="111">
        <f>+BP118*'ANNUAL PARAMETERS '!$Q$21</f>
        <v>14510396.394414758</v>
      </c>
      <c r="BQ123" s="111">
        <f>+BQ118*'ANNUAL PARAMETERS '!$Q$21</f>
        <v>10467792.37207026</v>
      </c>
      <c r="BR123" s="111">
        <f>+BR118*'ANNUAL PARAMETERS '!$Q$21</f>
        <v>5104861.9677638803</v>
      </c>
      <c r="BS123" s="111">
        <f>+BS118*'ANNUAL PARAMETERS '!$Q$21</f>
        <v>7257298.5900792163</v>
      </c>
      <c r="BT123" s="111">
        <f>+BT118*'ANNUAL PARAMETERS '!$Q$21</f>
        <v>8000750.3369976282</v>
      </c>
      <c r="BU123" s="111">
        <f>+BU118*'ANNUAL PARAMETERS '!$Q$21</f>
        <v>9491024.7682007626</v>
      </c>
      <c r="BV123" s="111">
        <f>+BV118*'ANNUAL PARAMETERS '!$Q$21</f>
        <v>18670999.14003893</v>
      </c>
      <c r="BW123" s="89">
        <f t="shared" si="81"/>
        <v>618480200.37454247</v>
      </c>
    </row>
    <row r="124" spans="1:75" ht="16.2" thickBot="1" x14ac:dyDescent="0.35"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62">
        <f t="shared" si="81"/>
        <v>0</v>
      </c>
    </row>
    <row r="125" spans="1:75" ht="16.2" thickBot="1" x14ac:dyDescent="0.35">
      <c r="A125" s="30" t="s">
        <v>233</v>
      </c>
      <c r="C125" s="133">
        <f>+C122-C123</f>
        <v>200736018.15087914</v>
      </c>
      <c r="D125" s="134">
        <f t="shared" ref="D125:BO125" si="171">+D122-D123</f>
        <v>125460011.34429947</v>
      </c>
      <c r="E125" s="134">
        <f t="shared" si="171"/>
        <v>140515212.70561543</v>
      </c>
      <c r="F125" s="134">
        <f t="shared" si="171"/>
        <v>100368009.07543957</v>
      </c>
      <c r="G125" s="134">
        <f t="shared" si="171"/>
        <v>175644015.88201928</v>
      </c>
      <c r="H125" s="134">
        <f t="shared" si="171"/>
        <v>326196029.4951787</v>
      </c>
      <c r="I125" s="134">
        <f t="shared" si="171"/>
        <v>250920022.68859893</v>
      </c>
      <c r="J125" s="134">
        <f t="shared" si="171"/>
        <v>119187010.77708451</v>
      </c>
      <c r="K125" s="134">
        <f t="shared" si="171"/>
        <v>213282019.28530917</v>
      </c>
      <c r="L125" s="134">
        <f t="shared" si="171"/>
        <v>188190017.01644921</v>
      </c>
      <c r="M125" s="134">
        <f t="shared" si="171"/>
        <v>200736018.15087914</v>
      </c>
      <c r="N125" s="134">
        <f t="shared" si="171"/>
        <v>426564038.57061833</v>
      </c>
      <c r="O125" s="135">
        <f t="shared" si="171"/>
        <v>228822289.38084725</v>
      </c>
      <c r="P125" s="134">
        <f t="shared" si="171"/>
        <v>124651491.93663973</v>
      </c>
      <c r="Q125" s="134">
        <f t="shared" si="171"/>
        <v>127969413.50625053</v>
      </c>
      <c r="R125" s="134">
        <f t="shared" si="171"/>
        <v>94583602.401002586</v>
      </c>
      <c r="S125" s="134">
        <f t="shared" si="171"/>
        <v>186026454.92266038</v>
      </c>
      <c r="T125" s="134">
        <f t="shared" si="171"/>
        <v>358199350.5602445</v>
      </c>
      <c r="U125" s="134">
        <f t="shared" si="171"/>
        <v>258404824.20716649</v>
      </c>
      <c r="V125" s="134">
        <f t="shared" si="171"/>
        <v>126017111.58328864</v>
      </c>
      <c r="W125" s="134">
        <f t="shared" si="171"/>
        <v>179151524.95687562</v>
      </c>
      <c r="X125" s="134">
        <f t="shared" si="171"/>
        <v>197504154.73214197</v>
      </c>
      <c r="Y125" s="134">
        <f t="shared" si="171"/>
        <v>234292628.24475902</v>
      </c>
      <c r="Z125" s="134">
        <f t="shared" si="171"/>
        <v>460906758.47057521</v>
      </c>
      <c r="AA125" s="136">
        <f t="shared" si="171"/>
        <v>244670869.36906579</v>
      </c>
      <c r="AB125" s="134">
        <f t="shared" si="171"/>
        <v>133285043.96495876</v>
      </c>
      <c r="AC125" s="134">
        <f t="shared" si="171"/>
        <v>136832769.83175102</v>
      </c>
      <c r="AD125" s="134">
        <f t="shared" si="171"/>
        <v>101134606.64225125</v>
      </c>
      <c r="AE125" s="134">
        <f t="shared" si="171"/>
        <v>198910930.288867</v>
      </c>
      <c r="AF125" s="134">
        <f t="shared" si="171"/>
        <v>383008782.69398832</v>
      </c>
      <c r="AG125" s="134">
        <f t="shared" si="171"/>
        <v>276302335.57666695</v>
      </c>
      <c r="AH125" s="134">
        <f t="shared" si="171"/>
        <v>134745248.50655812</v>
      </c>
      <c r="AI125" s="134">
        <f t="shared" si="171"/>
        <v>191559832.21126515</v>
      </c>
      <c r="AJ125" s="134">
        <f t="shared" si="171"/>
        <v>211183593.05411452</v>
      </c>
      <c r="AK125" s="134">
        <f t="shared" si="171"/>
        <v>250520092.227548</v>
      </c>
      <c r="AL125" s="134">
        <f t="shared" si="171"/>
        <v>492829861.97809082</v>
      </c>
      <c r="AM125" s="137">
        <f t="shared" si="171"/>
        <v>270425830.89825565</v>
      </c>
      <c r="AN125" s="134">
        <f t="shared" si="171"/>
        <v>147315121.14000604</v>
      </c>
      <c r="AO125" s="134">
        <f t="shared" si="171"/>
        <v>151236293.76591179</v>
      </c>
      <c r="AP125" s="134">
        <f t="shared" si="171"/>
        <v>111780409.75750455</v>
      </c>
      <c r="AQ125" s="134">
        <f t="shared" si="171"/>
        <v>219849031.21823263</v>
      </c>
      <c r="AR125" s="134">
        <f t="shared" si="171"/>
        <v>423325705.1337657</v>
      </c>
      <c r="AS125" s="134">
        <f t="shared" si="171"/>
        <v>305386942.3447423</v>
      </c>
      <c r="AT125" s="134">
        <f t="shared" si="171"/>
        <v>148929032.21761686</v>
      </c>
      <c r="AU125" s="134">
        <f t="shared" si="171"/>
        <v>211724129.34177998</v>
      </c>
      <c r="AV125" s="134">
        <f t="shared" si="171"/>
        <v>233413559.90194759</v>
      </c>
      <c r="AW125" s="134">
        <f t="shared" si="171"/>
        <v>276890764.6097886</v>
      </c>
      <c r="AX125" s="134">
        <f t="shared" si="171"/>
        <v>544706957.802423</v>
      </c>
      <c r="AY125" s="138">
        <f t="shared" si="171"/>
        <v>270924610.99320489</v>
      </c>
      <c r="AZ125" s="134">
        <f t="shared" si="171"/>
        <v>147586832.7951597</v>
      </c>
      <c r="BA125" s="134">
        <f t="shared" si="171"/>
        <v>151515237.72889692</v>
      </c>
      <c r="BB125" s="134">
        <f t="shared" si="171"/>
        <v>111986580.3115789</v>
      </c>
      <c r="BC125" s="134">
        <f t="shared" si="171"/>
        <v>220254526.21218821</v>
      </c>
      <c r="BD125" s="134">
        <f t="shared" si="171"/>
        <v>424106497.5406881</v>
      </c>
      <c r="BE125" s="134">
        <f t="shared" si="171"/>
        <v>305950205.57885349</v>
      </c>
      <c r="BF125" s="134">
        <f t="shared" si="171"/>
        <v>149203720.61030272</v>
      </c>
      <c r="BG125" s="134">
        <f t="shared" si="171"/>
        <v>212114638.56564122</v>
      </c>
      <c r="BH125" s="134">
        <f t="shared" si="171"/>
        <v>233844073.64829943</v>
      </c>
      <c r="BI125" s="134">
        <f t="shared" si="171"/>
        <v>277401468.78846806</v>
      </c>
      <c r="BJ125" s="134">
        <f t="shared" si="171"/>
        <v>545711628.79568458</v>
      </c>
      <c r="BK125" s="139">
        <f t="shared" si="171"/>
        <v>288868999.37230933</v>
      </c>
      <c r="BL125" s="134">
        <f t="shared" si="171"/>
        <v>157362081.48005939</v>
      </c>
      <c r="BM125" s="134">
        <f t="shared" si="171"/>
        <v>161550679.91774943</v>
      </c>
      <c r="BN125" s="134">
        <f t="shared" si="171"/>
        <v>119403886.11850369</v>
      </c>
      <c r="BO125" s="134">
        <f t="shared" si="171"/>
        <v>234842838.23787671</v>
      </c>
      <c r="BP125" s="134">
        <f t="shared" ref="BP125:BV125" si="172">+BP122-BP123</f>
        <v>452196716.72776175</v>
      </c>
      <c r="BQ125" s="134">
        <f t="shared" si="172"/>
        <v>326214475.01324409</v>
      </c>
      <c r="BR125" s="134">
        <f t="shared" si="172"/>
        <v>159086062.04995075</v>
      </c>
      <c r="BS125" s="134">
        <f>+BS122-BS123</f>
        <v>226163814.24355957</v>
      </c>
      <c r="BT125" s="134">
        <f t="shared" si="172"/>
        <v>249332474.13843516</v>
      </c>
      <c r="BU125" s="134">
        <f t="shared" si="172"/>
        <v>295774844.59447467</v>
      </c>
      <c r="BV125" s="134">
        <f t="shared" si="172"/>
        <v>581856227.74594033</v>
      </c>
      <c r="BW125" s="140">
        <f t="shared" si="81"/>
        <v>17147548893.730755</v>
      </c>
    </row>
    <row r="126" spans="1:75" x14ac:dyDescent="0.3"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62">
        <f t="shared" si="81"/>
        <v>0</v>
      </c>
    </row>
    <row r="127" spans="1:75" x14ac:dyDescent="0.3">
      <c r="A127" s="114" t="s">
        <v>156</v>
      </c>
      <c r="C127" s="141">
        <f>+C125*DATA!C76</f>
        <v>50184004.537719786</v>
      </c>
      <c r="D127" s="141">
        <f>+D125*DATA!D76</f>
        <v>31365002.836074866</v>
      </c>
      <c r="E127" s="141">
        <f>+E125*DATA!E76</f>
        <v>35128803.176403858</v>
      </c>
      <c r="F127" s="141">
        <f>+F125*DATA!F76</f>
        <v>25092002.268859893</v>
      </c>
      <c r="G127" s="141">
        <f>+G125*DATA!G76</f>
        <v>43911003.97050482</v>
      </c>
      <c r="H127" s="141">
        <f>+H125*DATA!H76</f>
        <v>81549007.373794675</v>
      </c>
      <c r="I127" s="141">
        <f>+I125*DATA!I76</f>
        <v>62730005.672149733</v>
      </c>
      <c r="J127" s="141">
        <f>+J125*DATA!J76</f>
        <v>29796752.694271129</v>
      </c>
      <c r="K127" s="141">
        <f>+K125*DATA!K76</f>
        <v>53320504.821327291</v>
      </c>
      <c r="L127" s="141">
        <f>+L125*DATA!L76</f>
        <v>47047504.254112303</v>
      </c>
      <c r="M127" s="141">
        <f>+M125*DATA!M76</f>
        <v>50184004.537719786</v>
      </c>
      <c r="N127" s="141">
        <f>+N125*DATA!N76</f>
        <v>106641009.64265458</v>
      </c>
      <c r="O127" s="141">
        <f>+O125*DATA!O76</f>
        <v>22882228.938084725</v>
      </c>
      <c r="P127" s="141">
        <f>+P125*DATA!P76</f>
        <v>12465149.193663973</v>
      </c>
      <c r="Q127" s="141">
        <f>+Q125*DATA!Q76</f>
        <v>12796941.350625053</v>
      </c>
      <c r="R127" s="141">
        <f>+R125*DATA!R76</f>
        <v>9458360.240100259</v>
      </c>
      <c r="S127" s="141">
        <f>+S125*DATA!S76</f>
        <v>18602645.49226604</v>
      </c>
      <c r="T127" s="141">
        <f>+T125*DATA!T76</f>
        <v>35819935.056024455</v>
      </c>
      <c r="U127" s="141">
        <f>+U125*DATA!U76</f>
        <v>25840482.420716651</v>
      </c>
      <c r="V127" s="141">
        <f>+V125*DATA!V76</f>
        <v>12601711.158328865</v>
      </c>
      <c r="W127" s="141">
        <f>+W125*DATA!W76</f>
        <v>17915152.495687563</v>
      </c>
      <c r="X127" s="141">
        <f>+X125*DATA!X76</f>
        <v>19750415.473214198</v>
      </c>
      <c r="Y127" s="141">
        <f>+Y125*DATA!Y76</f>
        <v>23429262.824475903</v>
      </c>
      <c r="Z127" s="141">
        <f>+Z125*DATA!Z76</f>
        <v>46090675.847057521</v>
      </c>
      <c r="AA127" s="141">
        <f>+AA125*DATA!AA76</f>
        <v>48934173.87381316</v>
      </c>
      <c r="AB127" s="141">
        <f>+AB125*DATA!AB76</f>
        <v>26657008.792991754</v>
      </c>
      <c r="AC127" s="141">
        <f>+AC125*DATA!AC76</f>
        <v>27366553.966350205</v>
      </c>
      <c r="AD127" s="141">
        <f>+AD125*DATA!AD76</f>
        <v>20226921.328450251</v>
      </c>
      <c r="AE127" s="141">
        <f>+AE125*DATA!AE76</f>
        <v>39782186.057773404</v>
      </c>
      <c r="AF127" s="141">
        <f>+AF125*DATA!AF76</f>
        <v>76601756.538797662</v>
      </c>
      <c r="AG127" s="141">
        <f>+AG125*DATA!AG76</f>
        <v>55260467.115333393</v>
      </c>
      <c r="AH127" s="141">
        <f>+AH125*DATA!AH76</f>
        <v>26949049.701311626</v>
      </c>
      <c r="AI127" s="141">
        <f>+AI125*DATA!AI76</f>
        <v>38311966.442253031</v>
      </c>
      <c r="AJ127" s="141">
        <f>+AJ125*DATA!AJ76</f>
        <v>42236718.610822909</v>
      </c>
      <c r="AK127" s="141">
        <f>+AK125*DATA!AK76</f>
        <v>50104018.445509605</v>
      </c>
      <c r="AL127" s="141">
        <f>+AL125*DATA!AL76</f>
        <v>98565972.39561817</v>
      </c>
      <c r="AM127" s="141">
        <f>+AM125*DATA!AM76</f>
        <v>40563874.634738348</v>
      </c>
      <c r="AN127" s="141">
        <f>+AN125*DATA!AN76</f>
        <v>22097268.171000905</v>
      </c>
      <c r="AO127" s="141">
        <f>+AO125*DATA!AO76</f>
        <v>22685444.064886767</v>
      </c>
      <c r="AP127" s="141">
        <f>+AP125*DATA!AP76</f>
        <v>16767061.463625683</v>
      </c>
      <c r="AQ127" s="141">
        <f>+AQ125*DATA!AQ76</f>
        <v>32977354.682734892</v>
      </c>
      <c r="AR127" s="141">
        <f>+AR125*DATA!AR76</f>
        <v>63498855.770064853</v>
      </c>
      <c r="AS127" s="141">
        <f>+AS125*DATA!AS76</f>
        <v>45808041.35171134</v>
      </c>
      <c r="AT127" s="141">
        <f>+AT125*DATA!AT76</f>
        <v>22339354.832642529</v>
      </c>
      <c r="AU127" s="141">
        <f>+AU125*DATA!AU76</f>
        <v>31758619.401266996</v>
      </c>
      <c r="AV127" s="141">
        <f>+AV125*DATA!AV76</f>
        <v>35012033.985292137</v>
      </c>
      <c r="AW127" s="141">
        <f>+AW125*DATA!AW76</f>
        <v>41533614.691468291</v>
      </c>
      <c r="AX127" s="141">
        <f>+AX125*DATA!AX76</f>
        <v>81706043.670363441</v>
      </c>
      <c r="AY127" s="141">
        <f>+AY125*DATA!AY76</f>
        <v>0</v>
      </c>
      <c r="AZ127" s="141">
        <f>+AZ125*DATA!AZ76</f>
        <v>0</v>
      </c>
      <c r="BA127" s="141">
        <f>+BA125*DATA!BA76</f>
        <v>0</v>
      </c>
      <c r="BB127" s="141">
        <f>+BB125*DATA!BB76</f>
        <v>0</v>
      </c>
      <c r="BC127" s="141">
        <f>+BC125*DATA!BC76</f>
        <v>0</v>
      </c>
      <c r="BD127" s="141">
        <f>+BD125*DATA!BD76</f>
        <v>0</v>
      </c>
      <c r="BE127" s="141">
        <f>+BE125*DATA!BE76</f>
        <v>0</v>
      </c>
      <c r="BF127" s="141">
        <f>+BF125*DATA!BF76</f>
        <v>0</v>
      </c>
      <c r="BG127" s="141">
        <f>+BG125*DATA!BG76</f>
        <v>0</v>
      </c>
      <c r="BH127" s="141">
        <f>+BH125*DATA!BH76</f>
        <v>0</v>
      </c>
      <c r="BI127" s="141">
        <f>+BI125*DATA!BI76</f>
        <v>0</v>
      </c>
      <c r="BJ127" s="141">
        <f>+BJ125*DATA!BJ76</f>
        <v>0</v>
      </c>
      <c r="BK127" s="141">
        <f>+BK125*DATA!BK76</f>
        <v>115547599.74892373</v>
      </c>
      <c r="BL127" s="141">
        <f>+BL125*DATA!BL76</f>
        <v>62944832.59202376</v>
      </c>
      <c r="BM127" s="141">
        <f>+BM125*DATA!BM76</f>
        <v>64620271.967099778</v>
      </c>
      <c r="BN127" s="141">
        <f>+BN125*DATA!BN76</f>
        <v>47761554.447401479</v>
      </c>
      <c r="BO127" s="141">
        <f>+BO125*DATA!BO76</f>
        <v>93937135.295150697</v>
      </c>
      <c r="BP127" s="141">
        <f>+BP125*DATA!BP76</f>
        <v>180878686.69110471</v>
      </c>
      <c r="BQ127" s="141">
        <f>+BQ125*DATA!BQ76</f>
        <v>130485790.00529765</v>
      </c>
      <c r="BR127" s="141">
        <f>+BR125*DATA!BR76</f>
        <v>63634424.819980301</v>
      </c>
      <c r="BS127" s="141">
        <f>+BS125*DATA!BS76</f>
        <v>90465525.697423831</v>
      </c>
      <c r="BT127" s="141">
        <f>+BT125*DATA!BT76</f>
        <v>99732989.655374065</v>
      </c>
      <c r="BU127" s="141">
        <f>+BU125*DATA!BU76</f>
        <v>118309937.83778988</v>
      </c>
      <c r="BV127" s="141">
        <f>+BV125*DATA!BV76</f>
        <v>232742491.09837615</v>
      </c>
      <c r="BW127" s="113">
        <f t="shared" si="81"/>
        <v>3183408166.1206059</v>
      </c>
    </row>
    <row r="128" spans="1:75" x14ac:dyDescent="0.3">
      <c r="A128" s="116" t="s">
        <v>234</v>
      </c>
      <c r="C128" s="142">
        <f>+C127*DATA!C77</f>
        <v>1003680.0907543957</v>
      </c>
      <c r="D128" s="142">
        <f>+D127*DATA!D77</f>
        <v>627300.05672149733</v>
      </c>
      <c r="E128" s="142">
        <f>+E127*DATA!E77</f>
        <v>702576.06352807721</v>
      </c>
      <c r="F128" s="142">
        <f>+F127*DATA!F77</f>
        <v>501840.04537719785</v>
      </c>
      <c r="G128" s="142">
        <f>+G127*DATA!G77</f>
        <v>878220.0794100964</v>
      </c>
      <c r="H128" s="142">
        <f>+H127*DATA!H77</f>
        <v>1630980.1474758936</v>
      </c>
      <c r="I128" s="142">
        <f>+I127*DATA!I77</f>
        <v>1254600.1134429947</v>
      </c>
      <c r="J128" s="142">
        <f>+J127*DATA!J77</f>
        <v>595935.05388542253</v>
      </c>
      <c r="K128" s="142">
        <f>+K127*DATA!K77</f>
        <v>1066410.0964265459</v>
      </c>
      <c r="L128" s="142">
        <f>+L127*DATA!L77</f>
        <v>940950.08508224611</v>
      </c>
      <c r="M128" s="142">
        <f>+M127*DATA!M77</f>
        <v>1003680.0907543957</v>
      </c>
      <c r="N128" s="142">
        <f>+N127*DATA!N77</f>
        <v>2132820.1928530918</v>
      </c>
      <c r="O128" s="142">
        <f>+O127*DATA!O77</f>
        <v>0</v>
      </c>
      <c r="P128" s="142">
        <f>+P127*DATA!P77</f>
        <v>0</v>
      </c>
      <c r="Q128" s="142">
        <f>+Q127*DATA!Q77</f>
        <v>0</v>
      </c>
      <c r="R128" s="142">
        <f>+R127*DATA!R77</f>
        <v>0</v>
      </c>
      <c r="S128" s="142">
        <f>+S127*DATA!S77</f>
        <v>0</v>
      </c>
      <c r="T128" s="142">
        <f>+T127*DATA!T77</f>
        <v>0</v>
      </c>
      <c r="U128" s="142">
        <f>+U127*DATA!U77</f>
        <v>0</v>
      </c>
      <c r="V128" s="142">
        <f>+V127*DATA!V77</f>
        <v>0</v>
      </c>
      <c r="W128" s="142">
        <f>+W127*DATA!W77</f>
        <v>0</v>
      </c>
      <c r="X128" s="142">
        <f>+X127*DATA!X77</f>
        <v>0</v>
      </c>
      <c r="Y128" s="142">
        <f>+Y127*DATA!Y77</f>
        <v>0</v>
      </c>
      <c r="Z128" s="142">
        <f>+Z127*DATA!Z77</f>
        <v>0</v>
      </c>
      <c r="AA128" s="142">
        <f>+AA127*DATA!AA77</f>
        <v>734012.60810719733</v>
      </c>
      <c r="AB128" s="142">
        <f>+AB127*DATA!AB77</f>
        <v>399855.13189487631</v>
      </c>
      <c r="AC128" s="142">
        <f>+AC127*DATA!AC77</f>
        <v>410498.30949525308</v>
      </c>
      <c r="AD128" s="142">
        <f>+AD127*DATA!AD77</f>
        <v>303403.81992675376</v>
      </c>
      <c r="AE128" s="142">
        <f>+AE127*DATA!AE77</f>
        <v>596732.79086660105</v>
      </c>
      <c r="AF128" s="142">
        <f>+AF127*DATA!AF77</f>
        <v>1149026.3480819648</v>
      </c>
      <c r="AG128" s="142">
        <f>+AG127*DATA!AG77</f>
        <v>828907.00673000084</v>
      </c>
      <c r="AH128" s="142">
        <f>+AH127*DATA!AH77</f>
        <v>404235.74551967438</v>
      </c>
      <c r="AI128" s="142">
        <f>+AI127*DATA!AI77</f>
        <v>574679.49663379544</v>
      </c>
      <c r="AJ128" s="142">
        <f>+AJ127*DATA!AJ77</f>
        <v>633550.77916234359</v>
      </c>
      <c r="AK128" s="142">
        <f>+AK127*DATA!AK77</f>
        <v>751560.27668264403</v>
      </c>
      <c r="AL128" s="142">
        <f>+AL127*DATA!AL77</f>
        <v>1478489.5859342725</v>
      </c>
      <c r="AM128" s="142">
        <f>+AM127*DATA!AM77</f>
        <v>405638.74634738348</v>
      </c>
      <c r="AN128" s="142">
        <f>+AN127*DATA!AN77</f>
        <v>220972.68171000906</v>
      </c>
      <c r="AO128" s="142">
        <f>+AO127*DATA!AO77</f>
        <v>226854.44064886769</v>
      </c>
      <c r="AP128" s="142">
        <f>+AP127*DATA!AP77</f>
        <v>167670.61463625683</v>
      </c>
      <c r="AQ128" s="142">
        <f>+AQ127*DATA!AQ77</f>
        <v>329773.54682734894</v>
      </c>
      <c r="AR128" s="142">
        <f>+AR127*DATA!AR77</f>
        <v>634988.55770064855</v>
      </c>
      <c r="AS128" s="142">
        <f>+AS127*DATA!AS77</f>
        <v>458080.41351711343</v>
      </c>
      <c r="AT128" s="142">
        <f>+AT127*DATA!AT77</f>
        <v>223393.54832642528</v>
      </c>
      <c r="AU128" s="142">
        <f>+AU127*DATA!AU77</f>
        <v>317586.19401266996</v>
      </c>
      <c r="AV128" s="142">
        <f>+AV127*DATA!AV77</f>
        <v>350120.33985292137</v>
      </c>
      <c r="AW128" s="142">
        <f>+AW127*DATA!AW77</f>
        <v>415336.14691468293</v>
      </c>
      <c r="AX128" s="142">
        <f>+AX127*DATA!AX77</f>
        <v>817060.43670363445</v>
      </c>
      <c r="AY128" s="142">
        <f>+AY127*DATA!AY77</f>
        <v>0</v>
      </c>
      <c r="AZ128" s="142">
        <f>+AZ127*DATA!AZ77</f>
        <v>0</v>
      </c>
      <c r="BA128" s="142">
        <f>+BA127*DATA!BA77</f>
        <v>0</v>
      </c>
      <c r="BB128" s="142">
        <f>+BB127*DATA!BB77</f>
        <v>0</v>
      </c>
      <c r="BC128" s="142">
        <f>+BC127*DATA!BC77</f>
        <v>0</v>
      </c>
      <c r="BD128" s="142">
        <f>+BD127*DATA!BD77</f>
        <v>0</v>
      </c>
      <c r="BE128" s="142">
        <f>+BE127*DATA!BE77</f>
        <v>0</v>
      </c>
      <c r="BF128" s="142">
        <f>+BF127*DATA!BF77</f>
        <v>0</v>
      </c>
      <c r="BG128" s="142">
        <f>+BG127*DATA!BG77</f>
        <v>0</v>
      </c>
      <c r="BH128" s="142">
        <f>+BH127*DATA!BH77</f>
        <v>0</v>
      </c>
      <c r="BI128" s="142">
        <f>+BI127*DATA!BI77</f>
        <v>0</v>
      </c>
      <c r="BJ128" s="142">
        <f>+BJ127*DATA!BJ77</f>
        <v>0</v>
      </c>
      <c r="BK128" s="142">
        <f>+BK127*DATA!BK77</f>
        <v>4621903.9899569498</v>
      </c>
      <c r="BL128" s="142">
        <f>+BL127*DATA!BL77</f>
        <v>2517793.3036809503</v>
      </c>
      <c r="BM128" s="142">
        <f>+BM127*DATA!BM77</f>
        <v>2584810.8786839913</v>
      </c>
      <c r="BN128" s="142">
        <f>+BN127*DATA!BN77</f>
        <v>1910462.1778960591</v>
      </c>
      <c r="BO128" s="142">
        <f>+BO127*DATA!BO77</f>
        <v>3757485.4118060279</v>
      </c>
      <c r="BP128" s="142">
        <f>+BP127*DATA!BP77</f>
        <v>7235147.4676441886</v>
      </c>
      <c r="BQ128" s="142">
        <f>+BQ127*DATA!BQ77</f>
        <v>5219431.6002119062</v>
      </c>
      <c r="BR128" s="142">
        <f>+BR127*DATA!BR77</f>
        <v>2545376.9927992122</v>
      </c>
      <c r="BS128" s="142">
        <f>+BS127*DATA!BS77</f>
        <v>3618621.0278969533</v>
      </c>
      <c r="BT128" s="142">
        <f>+BT127*DATA!BT77</f>
        <v>3989319.5862149629</v>
      </c>
      <c r="BU128" s="142">
        <f>+BU127*DATA!BU77</f>
        <v>4732397.5135115953</v>
      </c>
      <c r="BV128" s="142">
        <f>+BV127*DATA!BV77</f>
        <v>9309699.6439350471</v>
      </c>
      <c r="BW128" s="113">
        <f t="shared" si="81"/>
        <v>77213869.276183039</v>
      </c>
    </row>
    <row r="129" spans="1:109" x14ac:dyDescent="0.3">
      <c r="A129" s="114" t="s">
        <v>235</v>
      </c>
      <c r="C129" s="141"/>
      <c r="D129" s="141">
        <f>+C125*DATA!C78</f>
        <v>40147203.630175829</v>
      </c>
      <c r="E129" s="141">
        <f>+D125*DATA!D78</f>
        <v>25092002.268859893</v>
      </c>
      <c r="F129" s="141">
        <f>+E125*DATA!E78</f>
        <v>28103042.541123088</v>
      </c>
      <c r="G129" s="141">
        <f>+F125*DATA!F78</f>
        <v>20073601.815087914</v>
      </c>
      <c r="H129" s="141">
        <f>+G125*DATA!G78</f>
        <v>35128803.176403858</v>
      </c>
      <c r="I129" s="141">
        <f>+H125*DATA!H78</f>
        <v>65239205.899035744</v>
      </c>
      <c r="J129" s="141">
        <f>+I125*DATA!I78</f>
        <v>50184004.537719786</v>
      </c>
      <c r="K129" s="141">
        <f>+J125*DATA!J78</f>
        <v>23837402.155416906</v>
      </c>
      <c r="L129" s="141">
        <f>+K125*DATA!K78</f>
        <v>42656403.857061833</v>
      </c>
      <c r="M129" s="141">
        <f>+L125*DATA!L78</f>
        <v>37638003.403289847</v>
      </c>
      <c r="N129" s="141">
        <f>+M125*DATA!M78</f>
        <v>40147203.630175829</v>
      </c>
      <c r="O129" s="141">
        <f>+N125*DATA!N78</f>
        <v>85312807.714123666</v>
      </c>
      <c r="P129" s="141">
        <f>+O125*DATA!O78</f>
        <v>0</v>
      </c>
      <c r="Q129" s="141">
        <f>+P125*DATA!P78</f>
        <v>0</v>
      </c>
      <c r="R129" s="141">
        <f>+Q125*DATA!Q78</f>
        <v>0</v>
      </c>
      <c r="S129" s="141">
        <f>+R125*DATA!R78</f>
        <v>0</v>
      </c>
      <c r="T129" s="141">
        <f>+S125*DATA!S78</f>
        <v>0</v>
      </c>
      <c r="U129" s="141">
        <f>+T125*DATA!T78</f>
        <v>0</v>
      </c>
      <c r="V129" s="141">
        <f>+U125*DATA!U78</f>
        <v>0</v>
      </c>
      <c r="W129" s="141">
        <f>+V125*DATA!V78</f>
        <v>0</v>
      </c>
      <c r="X129" s="141">
        <f>+W125*DATA!W78</f>
        <v>0</v>
      </c>
      <c r="Y129" s="141">
        <f>+X125*DATA!X78</f>
        <v>0</v>
      </c>
      <c r="Z129" s="141">
        <f>+Y125*DATA!Y78</f>
        <v>0</v>
      </c>
      <c r="AA129" s="141">
        <f>+Z125*DATA!Z78</f>
        <v>0</v>
      </c>
      <c r="AB129" s="141">
        <f>+AA125*DATA!AA78</f>
        <v>61167717.342266448</v>
      </c>
      <c r="AC129" s="141">
        <f>+AB125*DATA!AB78</f>
        <v>33321260.991239689</v>
      </c>
      <c r="AD129" s="141">
        <f>+AC125*DATA!AC78</f>
        <v>34208192.457937755</v>
      </c>
      <c r="AE129" s="141">
        <f>+AD125*DATA!AD78</f>
        <v>25283651.660562813</v>
      </c>
      <c r="AF129" s="141">
        <f>+AE125*DATA!AE78</f>
        <v>49727732.572216749</v>
      </c>
      <c r="AG129" s="141">
        <f>+AF125*DATA!AF78</f>
        <v>95752195.673497081</v>
      </c>
      <c r="AH129" s="141">
        <f>+AG125*DATA!AG78</f>
        <v>69075583.894166738</v>
      </c>
      <c r="AI129" s="141">
        <f>+AH125*DATA!AH78</f>
        <v>33686312.12663953</v>
      </c>
      <c r="AJ129" s="141">
        <f>+AI125*DATA!AI78</f>
        <v>47889958.052816287</v>
      </c>
      <c r="AK129" s="141">
        <f>+AJ125*DATA!AJ78</f>
        <v>52795898.26352863</v>
      </c>
      <c r="AL129" s="141">
        <f>+AK125*DATA!AK78</f>
        <v>62630023.056887001</v>
      </c>
      <c r="AM129" s="141">
        <f>+AL125*DATA!AL78</f>
        <v>123207465.49452271</v>
      </c>
      <c r="AN129" s="141">
        <f>+AM125*DATA!AM78</f>
        <v>54085166.179651134</v>
      </c>
      <c r="AO129" s="141">
        <f>+AN125*DATA!AN78</f>
        <v>29463024.228001207</v>
      </c>
      <c r="AP129" s="141">
        <f>+AO125*DATA!AO78</f>
        <v>30247258.753182359</v>
      </c>
      <c r="AQ129" s="141">
        <f>+AP125*DATA!AP78</f>
        <v>22356081.951500911</v>
      </c>
      <c r="AR129" s="141">
        <f>+AQ125*DATA!AQ78</f>
        <v>43969806.243646532</v>
      </c>
      <c r="AS129" s="141">
        <f>+AR125*DATA!AR78</f>
        <v>84665141.026753142</v>
      </c>
      <c r="AT129" s="141">
        <f>+AS125*DATA!AS78</f>
        <v>61077388.468948461</v>
      </c>
      <c r="AU129" s="141">
        <f>+AT125*DATA!AT78</f>
        <v>29785806.443523373</v>
      </c>
      <c r="AV129" s="141">
        <f>+AU125*DATA!AU78</f>
        <v>42344825.868355997</v>
      </c>
      <c r="AW129" s="141">
        <f>+AV125*DATA!AV78</f>
        <v>46682711.980389521</v>
      </c>
      <c r="AX129" s="141">
        <f>+AW125*DATA!AW78</f>
        <v>55378152.921957724</v>
      </c>
      <c r="AY129" s="141">
        <f>+AX125*DATA!AX78</f>
        <v>108941391.5604846</v>
      </c>
      <c r="AZ129" s="141">
        <f>+AY125*DATA!AY78</f>
        <v>0</v>
      </c>
      <c r="BA129" s="141">
        <f>+AZ125*DATA!AZ78</f>
        <v>0</v>
      </c>
      <c r="BB129" s="141">
        <f>+BA125*DATA!BA78</f>
        <v>0</v>
      </c>
      <c r="BC129" s="141">
        <f>+BB125*DATA!BB78</f>
        <v>0</v>
      </c>
      <c r="BD129" s="141">
        <f>+BC125*DATA!BC78</f>
        <v>0</v>
      </c>
      <c r="BE129" s="141">
        <f>+BD125*DATA!BD78</f>
        <v>0</v>
      </c>
      <c r="BF129" s="141">
        <f>+BE125*DATA!BE78</f>
        <v>0</v>
      </c>
      <c r="BG129" s="141">
        <f>+BF125*DATA!BF78</f>
        <v>0</v>
      </c>
      <c r="BH129" s="141">
        <f>+BG125*DATA!BG78</f>
        <v>0</v>
      </c>
      <c r="BI129" s="141">
        <f>+BH125*DATA!BH78</f>
        <v>0</v>
      </c>
      <c r="BJ129" s="141">
        <f>+BI125*DATA!BI78</f>
        <v>0</v>
      </c>
      <c r="BK129" s="141">
        <f>+BJ125*DATA!BJ78</f>
        <v>0</v>
      </c>
      <c r="BL129" s="141">
        <f>+BK125*DATA!BK78</f>
        <v>57773799.874461867</v>
      </c>
      <c r="BM129" s="141">
        <f>+BL125*DATA!BL78</f>
        <v>31472416.29601188</v>
      </c>
      <c r="BN129" s="141">
        <f>+BM125*DATA!BM78</f>
        <v>32310135.983549889</v>
      </c>
      <c r="BO129" s="141">
        <f>+BN125*DATA!BN78</f>
        <v>23880777.223700739</v>
      </c>
      <c r="BP129" s="141">
        <f>+BO125*DATA!BO78</f>
        <v>46968567.647575349</v>
      </c>
      <c r="BQ129" s="141">
        <f>+BP125*DATA!BP78</f>
        <v>90439343.345552355</v>
      </c>
      <c r="BR129" s="141">
        <f>+BQ125*DATA!BQ78</f>
        <v>65242895.002648823</v>
      </c>
      <c r="BS129" s="141">
        <f>+BR125*DATA!BR78</f>
        <v>31817212.40999015</v>
      </c>
      <c r="BT129" s="141">
        <f>+BS125*DATA!BS78</f>
        <v>45232762.848711915</v>
      </c>
      <c r="BU129" s="141">
        <f>+BT125*DATA!BT78</f>
        <v>49866494.827687033</v>
      </c>
      <c r="BV129" s="141">
        <f>+BU125*DATA!BU78</f>
        <v>59154968.918894939</v>
      </c>
      <c r="BW129" s="113">
        <f t="shared" si="81"/>
        <v>2325461806.2199359</v>
      </c>
    </row>
    <row r="130" spans="1:109" x14ac:dyDescent="0.3">
      <c r="A130" s="116" t="s">
        <v>234</v>
      </c>
      <c r="C130" s="142"/>
      <c r="D130" s="142">
        <f>+D129*DATA!C79</f>
        <v>0</v>
      </c>
      <c r="E130" s="142">
        <f>+E129*DATA!D79</f>
        <v>0</v>
      </c>
      <c r="F130" s="142">
        <f>+F129*DATA!E79</f>
        <v>0</v>
      </c>
      <c r="G130" s="142">
        <f>+G129*DATA!F79</f>
        <v>0</v>
      </c>
      <c r="H130" s="142">
        <f>+H129*DATA!G79</f>
        <v>0</v>
      </c>
      <c r="I130" s="142">
        <f>+I129*DATA!H79</f>
        <v>0</v>
      </c>
      <c r="J130" s="142">
        <f>+J129*DATA!I79</f>
        <v>0</v>
      </c>
      <c r="K130" s="142">
        <f>+K129*DATA!J79</f>
        <v>0</v>
      </c>
      <c r="L130" s="142">
        <f>+L129*DATA!K79</f>
        <v>0</v>
      </c>
      <c r="M130" s="142">
        <f>+M129*DATA!L79</f>
        <v>0</v>
      </c>
      <c r="N130" s="142">
        <f>+N129*DATA!M79</f>
        <v>0</v>
      </c>
      <c r="O130" s="142">
        <f>+O129*DATA!N79</f>
        <v>0</v>
      </c>
      <c r="P130" s="142">
        <f>+P129*DATA!O79</f>
        <v>0</v>
      </c>
      <c r="Q130" s="142">
        <f>+Q129*DATA!P79</f>
        <v>0</v>
      </c>
      <c r="R130" s="142">
        <f>+R129*DATA!Q79</f>
        <v>0</v>
      </c>
      <c r="S130" s="142">
        <f>+S129*DATA!R79</f>
        <v>0</v>
      </c>
      <c r="T130" s="142">
        <f>+T129*DATA!S79</f>
        <v>0</v>
      </c>
      <c r="U130" s="142">
        <f>+U129*DATA!T79</f>
        <v>0</v>
      </c>
      <c r="V130" s="142">
        <f>+V129*DATA!U79</f>
        <v>0</v>
      </c>
      <c r="W130" s="142">
        <f>+W129*DATA!V79</f>
        <v>0</v>
      </c>
      <c r="X130" s="142">
        <f>+X129*DATA!W79</f>
        <v>0</v>
      </c>
      <c r="Y130" s="142">
        <f>+Y129*DATA!X79</f>
        <v>0</v>
      </c>
      <c r="Z130" s="142">
        <f>+Z129*DATA!Y79</f>
        <v>0</v>
      </c>
      <c r="AA130" s="142">
        <f>+AA129*DATA!Z79</f>
        <v>0</v>
      </c>
      <c r="AB130" s="142">
        <f>+AB129*DATA!AA79</f>
        <v>917515.76013399672</v>
      </c>
      <c r="AC130" s="142">
        <f>+AC129*DATA!AB79</f>
        <v>499818.91486859531</v>
      </c>
      <c r="AD130" s="142">
        <f>+AD129*DATA!AC79</f>
        <v>513122.88686906628</v>
      </c>
      <c r="AE130" s="142">
        <f>+AE129*DATA!AD79</f>
        <v>379254.77490844217</v>
      </c>
      <c r="AF130" s="142">
        <f>+AF129*DATA!AE79</f>
        <v>745915.98858325125</v>
      </c>
      <c r="AG130" s="142">
        <f>+AG129*DATA!AF79</f>
        <v>1436282.9351024562</v>
      </c>
      <c r="AH130" s="142">
        <f>+AH129*DATA!AG79</f>
        <v>1036133.7584125011</v>
      </c>
      <c r="AI130" s="142">
        <f>+AI129*DATA!AH79</f>
        <v>505294.68189959292</v>
      </c>
      <c r="AJ130" s="142">
        <f>+AJ129*DATA!AI79</f>
        <v>718349.37079224433</v>
      </c>
      <c r="AK130" s="142">
        <f>+AK129*DATA!AJ79</f>
        <v>791938.47395292937</v>
      </c>
      <c r="AL130" s="142">
        <f>+AL129*DATA!AK79</f>
        <v>939450.34585330496</v>
      </c>
      <c r="AM130" s="142">
        <f>+AM129*DATA!AL79</f>
        <v>1848111.9824178405</v>
      </c>
      <c r="AN130" s="142">
        <f>+AN129*DATA!AM79</f>
        <v>1622554.9853895339</v>
      </c>
      <c r="AO130" s="142">
        <f>+AO129*DATA!AN79</f>
        <v>883890.72684003622</v>
      </c>
      <c r="AP130" s="142">
        <f>+AP129*DATA!AO79</f>
        <v>907417.76259547076</v>
      </c>
      <c r="AQ130" s="142">
        <f>+AQ129*DATA!AP79</f>
        <v>670682.4585450273</v>
      </c>
      <c r="AR130" s="142">
        <f>+AR129*DATA!AQ79</f>
        <v>1319094.187309396</v>
      </c>
      <c r="AS130" s="142">
        <f>+AS129*DATA!AR79</f>
        <v>2539954.2308025942</v>
      </c>
      <c r="AT130" s="142">
        <f>+AT129*DATA!AS79</f>
        <v>1832321.6540684537</v>
      </c>
      <c r="AU130" s="142">
        <f>+AU129*DATA!AT79</f>
        <v>893574.19330570113</v>
      </c>
      <c r="AV130" s="142">
        <f>+AV129*DATA!AU79</f>
        <v>1270344.7760506799</v>
      </c>
      <c r="AW130" s="142">
        <f>+AW129*DATA!AV79</f>
        <v>1400481.3594116855</v>
      </c>
      <c r="AX130" s="142">
        <f>+AX129*DATA!AW79</f>
        <v>1661344.5876587317</v>
      </c>
      <c r="AY130" s="142">
        <f>+AY129*DATA!AX79</f>
        <v>3268241.7468145378</v>
      </c>
      <c r="AZ130" s="142">
        <f>+AZ129*DATA!AY79</f>
        <v>0</v>
      </c>
      <c r="BA130" s="142">
        <f>+BA129*DATA!AZ79</f>
        <v>0</v>
      </c>
      <c r="BB130" s="142">
        <f>+BB129*DATA!BA79</f>
        <v>0</v>
      </c>
      <c r="BC130" s="142">
        <f>+BC129*DATA!BB79</f>
        <v>0</v>
      </c>
      <c r="BD130" s="142">
        <f>+BD129*DATA!BC79</f>
        <v>0</v>
      </c>
      <c r="BE130" s="142">
        <f>+BE129*DATA!BD79</f>
        <v>0</v>
      </c>
      <c r="BF130" s="142">
        <f>+BF129*DATA!BE79</f>
        <v>0</v>
      </c>
      <c r="BG130" s="142">
        <f>+BG129*DATA!BF79</f>
        <v>0</v>
      </c>
      <c r="BH130" s="142">
        <f>+BH129*DATA!BG79</f>
        <v>0</v>
      </c>
      <c r="BI130" s="142">
        <f>+BI129*DATA!BH79</f>
        <v>0</v>
      </c>
      <c r="BJ130" s="142">
        <f>+BJ129*DATA!BI79</f>
        <v>0</v>
      </c>
      <c r="BK130" s="142">
        <f>+BK129*DATA!BJ79</f>
        <v>0</v>
      </c>
      <c r="BL130" s="142">
        <f>+BL129*DATA!BK79</f>
        <v>1155475.9974892375</v>
      </c>
      <c r="BM130" s="142">
        <f>+BM129*DATA!BL79</f>
        <v>629448.32592023758</v>
      </c>
      <c r="BN130" s="142">
        <f>+BN129*DATA!BM79</f>
        <v>646202.71967099782</v>
      </c>
      <c r="BO130" s="142">
        <f>+BO129*DATA!BN79</f>
        <v>477615.54447401478</v>
      </c>
      <c r="BP130" s="142">
        <f>+BP129*DATA!BO79</f>
        <v>939371.35295150697</v>
      </c>
      <c r="BQ130" s="142">
        <f>+BQ129*DATA!BP79</f>
        <v>1808786.8669110471</v>
      </c>
      <c r="BR130" s="142">
        <f>+BR129*DATA!BQ79</f>
        <v>1304857.9000529766</v>
      </c>
      <c r="BS130" s="142">
        <f>+BS129*DATA!BR79</f>
        <v>636344.24819980306</v>
      </c>
      <c r="BT130" s="142">
        <f>+BT129*DATA!BS79</f>
        <v>904655.25697423832</v>
      </c>
      <c r="BU130" s="142">
        <f>+BU129*DATA!BT79</f>
        <v>997329.89655374072</v>
      </c>
      <c r="BV130" s="142">
        <f>+BV129*DATA!BU79</f>
        <v>1183099.3783778988</v>
      </c>
      <c r="BW130" s="113">
        <f t="shared" si="81"/>
        <v>39284280.030161776</v>
      </c>
    </row>
    <row r="131" spans="1:109" x14ac:dyDescent="0.3">
      <c r="A131" s="114" t="s">
        <v>236</v>
      </c>
      <c r="C131" s="141"/>
      <c r="D131" s="141"/>
      <c r="E131" s="141">
        <f>+C125*DATA!C80</f>
        <v>40147203.630175829</v>
      </c>
      <c r="F131" s="141">
        <f>+D125*DATA!D80</f>
        <v>25092002.268859893</v>
      </c>
      <c r="G131" s="141">
        <f>+E125*DATA!E80</f>
        <v>28103042.541123088</v>
      </c>
      <c r="H131" s="141">
        <f>+F125*DATA!F80</f>
        <v>20073601.815087914</v>
      </c>
      <c r="I131" s="141">
        <f>+G125*DATA!G80</f>
        <v>35128803.176403858</v>
      </c>
      <c r="J131" s="141">
        <f>+H125*DATA!H80</f>
        <v>65239205.899035744</v>
      </c>
      <c r="K131" s="141">
        <f>+I125*DATA!I80</f>
        <v>50184004.537719786</v>
      </c>
      <c r="L131" s="141">
        <f>+J125*DATA!J80</f>
        <v>23837402.155416906</v>
      </c>
      <c r="M131" s="141">
        <f>+K125*DATA!K80</f>
        <v>42656403.857061833</v>
      </c>
      <c r="N131" s="141">
        <f>+L125*DATA!L80</f>
        <v>37638003.403289847</v>
      </c>
      <c r="O131" s="141">
        <f>+M125*DATA!M80</f>
        <v>40147203.630175829</v>
      </c>
      <c r="P131" s="141">
        <f>+N125*DATA!N80</f>
        <v>85312807.714123666</v>
      </c>
      <c r="Q131" s="141">
        <f>+O125*DATA!O80</f>
        <v>171616717.03563544</v>
      </c>
      <c r="R131" s="141">
        <f>+P125*DATA!P80</f>
        <v>93488618.952479795</v>
      </c>
      <c r="S131" s="141">
        <f>+Q125*DATA!Q80</f>
        <v>95977060.129687905</v>
      </c>
      <c r="T131" s="141">
        <f>+R125*DATA!R80</f>
        <v>70937701.800751939</v>
      </c>
      <c r="U131" s="141">
        <f>+S125*DATA!S80</f>
        <v>139519841.19199529</v>
      </c>
      <c r="V131" s="141">
        <f>+T125*DATA!T80</f>
        <v>268649512.92018336</v>
      </c>
      <c r="W131" s="141">
        <f>+U125*DATA!U80</f>
        <v>193803618.15537488</v>
      </c>
      <c r="X131" s="141">
        <f>+V125*DATA!V80</f>
        <v>94512833.687466472</v>
      </c>
      <c r="Y131" s="141">
        <f>+W125*DATA!W80</f>
        <v>134363643.71765673</v>
      </c>
      <c r="Z131" s="141">
        <f>+X125*DATA!X80</f>
        <v>148128116.04910648</v>
      </c>
      <c r="AA131" s="141">
        <f>+Y125*DATA!Y80</f>
        <v>175719471.18356925</v>
      </c>
      <c r="AB131" s="141">
        <f>+Z125*DATA!Z80</f>
        <v>345680068.85293138</v>
      </c>
      <c r="AC131" s="141">
        <f>+AA125*DATA!AA80</f>
        <v>0</v>
      </c>
      <c r="AD131" s="141">
        <f>+AB125*DATA!AB80</f>
        <v>0</v>
      </c>
      <c r="AE131" s="141">
        <f>+AC125*DATA!AC80</f>
        <v>0</v>
      </c>
      <c r="AF131" s="141">
        <f>+AD125*DATA!AD80</f>
        <v>0</v>
      </c>
      <c r="AG131" s="141">
        <f>+AE125*DATA!AE80</f>
        <v>0</v>
      </c>
      <c r="AH131" s="141">
        <f>+AF125*DATA!AF80</f>
        <v>0</v>
      </c>
      <c r="AI131" s="141">
        <f>+AG125*DATA!AG80</f>
        <v>0</v>
      </c>
      <c r="AJ131" s="141">
        <f>+AH125*DATA!AH80</f>
        <v>0</v>
      </c>
      <c r="AK131" s="141">
        <f>+AI125*DATA!AI80</f>
        <v>0</v>
      </c>
      <c r="AL131" s="141">
        <f>+AJ125*DATA!AJ80</f>
        <v>0</v>
      </c>
      <c r="AM131" s="141">
        <f>+AK125*DATA!AK80</f>
        <v>0</v>
      </c>
      <c r="AN131" s="141">
        <f>+AL125*DATA!AL80</f>
        <v>0</v>
      </c>
      <c r="AO131" s="141">
        <f>+AM125*DATA!AM80</f>
        <v>94649040.814389467</v>
      </c>
      <c r="AP131" s="141">
        <f>+AN125*DATA!AN80</f>
        <v>51560292.399002112</v>
      </c>
      <c r="AQ131" s="141">
        <f>+AO125*DATA!AO80</f>
        <v>52932702.818069123</v>
      </c>
      <c r="AR131" s="141">
        <f>+AP125*DATA!AP80</f>
        <v>39123143.415126592</v>
      </c>
      <c r="AS131" s="141">
        <f>+AQ125*DATA!AQ80</f>
        <v>76947160.926381409</v>
      </c>
      <c r="AT131" s="141">
        <f>+AR125*DATA!AR80</f>
        <v>148163996.79681799</v>
      </c>
      <c r="AU131" s="141">
        <f>+AS125*DATA!AS80</f>
        <v>106885429.8206598</v>
      </c>
      <c r="AV131" s="141">
        <f>+AT125*DATA!AT80</f>
        <v>52125161.276165895</v>
      </c>
      <c r="AW131" s="141">
        <f>+AU125*DATA!AU80</f>
        <v>74103445.269622982</v>
      </c>
      <c r="AX131" s="141">
        <f>+AV125*DATA!AV80</f>
        <v>81694745.965681657</v>
      </c>
      <c r="AY131" s="141">
        <f>+AW125*DATA!AW80</f>
        <v>96911767.613426</v>
      </c>
      <c r="AZ131" s="141">
        <f>+AX125*DATA!AX80</f>
        <v>190647435.23084804</v>
      </c>
      <c r="BA131" s="141">
        <f>+AY125*DATA!AY80</f>
        <v>0</v>
      </c>
      <c r="BB131" s="141">
        <f>+AZ125*DATA!AZ80</f>
        <v>0</v>
      </c>
      <c r="BC131" s="141">
        <f>+BA125*DATA!BA80</f>
        <v>0</v>
      </c>
      <c r="BD131" s="141">
        <f>+BB125*DATA!BB80</f>
        <v>0</v>
      </c>
      <c r="BE131" s="141">
        <f>+BC125*DATA!BC80</f>
        <v>0</v>
      </c>
      <c r="BF131" s="141">
        <f>+BD125*DATA!BD80</f>
        <v>0</v>
      </c>
      <c r="BG131" s="141">
        <f>+BE125*DATA!BE80</f>
        <v>0</v>
      </c>
      <c r="BH131" s="141">
        <f>+BF125*DATA!BF80</f>
        <v>0</v>
      </c>
      <c r="BI131" s="141">
        <f>+BG125*DATA!BG80</f>
        <v>0</v>
      </c>
      <c r="BJ131" s="141">
        <f>+BH125*DATA!BH80</f>
        <v>0</v>
      </c>
      <c r="BK131" s="141">
        <f>+BI125*DATA!BI80</f>
        <v>0</v>
      </c>
      <c r="BL131" s="141">
        <f>+BJ125*DATA!BJ80</f>
        <v>0</v>
      </c>
      <c r="BM131" s="141">
        <f>+BK125*DATA!BK80</f>
        <v>72217249.843077332</v>
      </c>
      <c r="BN131" s="141">
        <f>+BL125*DATA!BL80</f>
        <v>39340520.370014846</v>
      </c>
      <c r="BO131" s="141">
        <f>+BM125*DATA!BM80</f>
        <v>40387669.979437359</v>
      </c>
      <c r="BP131" s="141">
        <f>+BN125*DATA!BN80</f>
        <v>29850971.529625922</v>
      </c>
      <c r="BQ131" s="141">
        <f>+BO125*DATA!BO80</f>
        <v>58710709.559469178</v>
      </c>
      <c r="BR131" s="141">
        <f>+BP125*DATA!BP80</f>
        <v>113049179.18194044</v>
      </c>
      <c r="BS131" s="141">
        <f>+BQ125*DATA!BQ80</f>
        <v>81553618.753311023</v>
      </c>
      <c r="BT131" s="141">
        <f>+BR125*DATA!BR80</f>
        <v>39771515.512487687</v>
      </c>
      <c r="BU131" s="141">
        <f>+BS125*DATA!BS80</f>
        <v>56540953.560889892</v>
      </c>
      <c r="BV131" s="141">
        <f>+BT125*DATA!BT80</f>
        <v>62333118.534608789</v>
      </c>
      <c r="BW131" s="113">
        <f t="shared" si="81"/>
        <v>4085456717.476366</v>
      </c>
    </row>
    <row r="132" spans="1:109" x14ac:dyDescent="0.3">
      <c r="A132" s="116" t="s">
        <v>234</v>
      </c>
      <c r="C132" s="142"/>
      <c r="D132" s="142"/>
      <c r="E132" s="142">
        <f>+E131*DATA!C81</f>
        <v>0</v>
      </c>
      <c r="F132" s="142">
        <f>+F131*DATA!D81</f>
        <v>0</v>
      </c>
      <c r="G132" s="142">
        <f>+G131*DATA!E81</f>
        <v>0</v>
      </c>
      <c r="H132" s="142">
        <f>+H131*DATA!F81</f>
        <v>0</v>
      </c>
      <c r="I132" s="142">
        <f>+I131*DATA!G81</f>
        <v>0</v>
      </c>
      <c r="J132" s="142">
        <f>+J131*DATA!H81</f>
        <v>0</v>
      </c>
      <c r="K132" s="142">
        <f>+K131*DATA!I81</f>
        <v>0</v>
      </c>
      <c r="L132" s="142">
        <f>+L131*DATA!J81</f>
        <v>0</v>
      </c>
      <c r="M132" s="142">
        <f>+M131*DATA!K81</f>
        <v>0</v>
      </c>
      <c r="N132" s="142">
        <f>+N131*DATA!L81</f>
        <v>0</v>
      </c>
      <c r="O132" s="142">
        <f>+O131*DATA!M81</f>
        <v>0</v>
      </c>
      <c r="P132" s="142">
        <f>+P131*DATA!N81</f>
        <v>0</v>
      </c>
      <c r="Q132" s="142">
        <f>+Q131*DATA!O81</f>
        <v>6864668.6814254178</v>
      </c>
      <c r="R132" s="142">
        <f>+R131*DATA!P81</f>
        <v>3739544.7580991918</v>
      </c>
      <c r="S132" s="142">
        <f>+S131*DATA!Q81</f>
        <v>3839082.4051875165</v>
      </c>
      <c r="T132" s="142">
        <f>+T131*DATA!R81</f>
        <v>2837508.0720300777</v>
      </c>
      <c r="U132" s="142">
        <f>+U131*DATA!S81</f>
        <v>5580793.6476798123</v>
      </c>
      <c r="V132" s="142">
        <f>+V131*DATA!T81</f>
        <v>10745980.516807334</v>
      </c>
      <c r="W132" s="142">
        <f>+W131*DATA!U81</f>
        <v>7752144.7262149956</v>
      </c>
      <c r="X132" s="142">
        <f>+X131*DATA!V81</f>
        <v>3780513.347498659</v>
      </c>
      <c r="Y132" s="142">
        <f>+Y131*DATA!W81</f>
        <v>5374545.7487062691</v>
      </c>
      <c r="Z132" s="142">
        <f>+Z131*DATA!X81</f>
        <v>5925124.6419642596</v>
      </c>
      <c r="AA132" s="142">
        <f>+AA131*DATA!Y81</f>
        <v>7028778.8473427705</v>
      </c>
      <c r="AB132" s="142">
        <f>+AB131*DATA!Z81</f>
        <v>13827202.754117256</v>
      </c>
      <c r="AC132" s="142">
        <f>+AC131*DATA!AA81</f>
        <v>0</v>
      </c>
      <c r="AD132" s="142">
        <f>+AD131*DATA!AB81</f>
        <v>0</v>
      </c>
      <c r="AE132" s="142">
        <f>+AE131*DATA!AC81</f>
        <v>0</v>
      </c>
      <c r="AF132" s="142">
        <f>+AF131*DATA!AD81</f>
        <v>0</v>
      </c>
      <c r="AG132" s="142">
        <f>+AG131*DATA!AE81</f>
        <v>0</v>
      </c>
      <c r="AH132" s="142">
        <f>+AH131*DATA!AF81</f>
        <v>0</v>
      </c>
      <c r="AI132" s="142">
        <f>+AI131*DATA!AG81</f>
        <v>0</v>
      </c>
      <c r="AJ132" s="142">
        <f>+AJ131*DATA!AH81</f>
        <v>0</v>
      </c>
      <c r="AK132" s="142">
        <f>+AK131*DATA!AI81</f>
        <v>0</v>
      </c>
      <c r="AL132" s="142">
        <f>+AL131*DATA!AJ81</f>
        <v>0</v>
      </c>
      <c r="AM132" s="142">
        <f>+AM131*DATA!AK81</f>
        <v>0</v>
      </c>
      <c r="AN132" s="142">
        <f>+AN131*DATA!AL81</f>
        <v>0</v>
      </c>
      <c r="AO132" s="142">
        <f>+AO131*DATA!AM81</f>
        <v>946490.40814389475</v>
      </c>
      <c r="AP132" s="142">
        <f>+AP131*DATA!AN81</f>
        <v>515602.92399002111</v>
      </c>
      <c r="AQ132" s="142">
        <f>+AQ131*DATA!AO81</f>
        <v>529327.02818069118</v>
      </c>
      <c r="AR132" s="142">
        <f>+AR131*DATA!AP81</f>
        <v>391231.43415126594</v>
      </c>
      <c r="AS132" s="142">
        <f>+AS131*DATA!AQ81</f>
        <v>769471.60926381405</v>
      </c>
      <c r="AT132" s="142">
        <f>+AT131*DATA!AR81</f>
        <v>1481639.9679681798</v>
      </c>
      <c r="AU132" s="142">
        <f>+AU131*DATA!AS81</f>
        <v>1068854.298206598</v>
      </c>
      <c r="AV132" s="142">
        <f>+AV131*DATA!AT81</f>
        <v>521251.61276165897</v>
      </c>
      <c r="AW132" s="142">
        <f>+AW131*DATA!AU81</f>
        <v>741034.4526962298</v>
      </c>
      <c r="AX132" s="142">
        <f>+AX131*DATA!AV81</f>
        <v>816947.45965681656</v>
      </c>
      <c r="AY132" s="142">
        <f>+AY131*DATA!AW81</f>
        <v>969117.67613426002</v>
      </c>
      <c r="AZ132" s="142">
        <f>+AZ131*DATA!AX81</f>
        <v>1906474.3523084805</v>
      </c>
      <c r="BA132" s="142">
        <f>+BA131*DATA!AY81</f>
        <v>0</v>
      </c>
      <c r="BB132" s="142">
        <f>+BB131*DATA!AZ81</f>
        <v>0</v>
      </c>
      <c r="BC132" s="142">
        <f>+BC131*DATA!BA81</f>
        <v>0</v>
      </c>
      <c r="BD132" s="142">
        <f>+BD131*DATA!BB81</f>
        <v>0</v>
      </c>
      <c r="BE132" s="142">
        <f>+BE131*DATA!BC81</f>
        <v>0</v>
      </c>
      <c r="BF132" s="142">
        <f>+BF131*DATA!BD81</f>
        <v>0</v>
      </c>
      <c r="BG132" s="142">
        <f>+BG131*DATA!BE81</f>
        <v>0</v>
      </c>
      <c r="BH132" s="142">
        <f>+BH131*DATA!BF81</f>
        <v>0</v>
      </c>
      <c r="BI132" s="142">
        <f>+BI131*DATA!BG81</f>
        <v>0</v>
      </c>
      <c r="BJ132" s="142">
        <f>+BJ131*DATA!BH81</f>
        <v>0</v>
      </c>
      <c r="BK132" s="142">
        <f>+BK131*DATA!BI81</f>
        <v>0</v>
      </c>
      <c r="BL132" s="142">
        <f>+BL131*DATA!BJ81</f>
        <v>0</v>
      </c>
      <c r="BM132" s="142">
        <f>+BM131*DATA!BK81</f>
        <v>722172.49843077338</v>
      </c>
      <c r="BN132" s="142">
        <f>+BN131*DATA!BL81</f>
        <v>393405.2037001485</v>
      </c>
      <c r="BO132" s="142">
        <f>+BO131*DATA!BM81</f>
        <v>403876.69979437359</v>
      </c>
      <c r="BP132" s="142">
        <f>+BP131*DATA!BN81</f>
        <v>298509.71529625921</v>
      </c>
      <c r="BQ132" s="142">
        <f>+BQ131*DATA!BO81</f>
        <v>587107.09559469181</v>
      </c>
      <c r="BR132" s="142">
        <f>+BR131*DATA!BP81</f>
        <v>1130491.7918194043</v>
      </c>
      <c r="BS132" s="142">
        <f>+BS131*DATA!BQ81</f>
        <v>815536.18753311026</v>
      </c>
      <c r="BT132" s="142">
        <f>+BT131*DATA!BR81</f>
        <v>397715.15512487688</v>
      </c>
      <c r="BU132" s="142">
        <f>+BU131*DATA!BS81</f>
        <v>565409.53560889896</v>
      </c>
      <c r="BV132" s="142">
        <f>+BV131*DATA!BT81</f>
        <v>623331.18534608791</v>
      </c>
      <c r="BW132" s="113">
        <f t="shared" si="81"/>
        <v>93890886.438784078</v>
      </c>
    </row>
    <row r="133" spans="1:109" x14ac:dyDescent="0.3">
      <c r="A133" s="114" t="s">
        <v>237</v>
      </c>
      <c r="C133" s="141"/>
      <c r="D133" s="141"/>
      <c r="E133" s="141"/>
      <c r="F133" s="141">
        <f>+C125*DATA!C82</f>
        <v>70257606.352807701</v>
      </c>
      <c r="G133" s="141">
        <f>+D125*DATA!D82</f>
        <v>43911003.970504813</v>
      </c>
      <c r="H133" s="141">
        <f>+E125*DATA!E82</f>
        <v>49180324.446965396</v>
      </c>
      <c r="I133" s="141">
        <f>+F125*DATA!F82</f>
        <v>35128803.17640385</v>
      </c>
      <c r="J133" s="141">
        <f>+G125*DATA!G82</f>
        <v>61475405.558706746</v>
      </c>
      <c r="K133" s="141">
        <f>+H125*DATA!H82</f>
        <v>114168610.32331254</v>
      </c>
      <c r="L133" s="141">
        <f>+I125*DATA!I82</f>
        <v>87822007.941009626</v>
      </c>
      <c r="M133" s="141">
        <f>+J125*DATA!J82</f>
        <v>41715453.771979578</v>
      </c>
      <c r="N133" s="141">
        <f>+K125*DATA!K82</f>
        <v>74648706.749858201</v>
      </c>
      <c r="O133" s="141">
        <f>+L125*DATA!L82</f>
        <v>65866505.955757223</v>
      </c>
      <c r="P133" s="141">
        <f>+M125*DATA!M82</f>
        <v>70257606.352807701</v>
      </c>
      <c r="Q133" s="141">
        <f>+N125*DATA!N82</f>
        <v>149297413.4997164</v>
      </c>
      <c r="R133" s="141">
        <f>+O125*DATA!O82</f>
        <v>34323343.407127082</v>
      </c>
      <c r="S133" s="141">
        <f>+P125*DATA!P82</f>
        <v>18697723.790495958</v>
      </c>
      <c r="T133" s="141">
        <f>+Q125*DATA!Q82</f>
        <v>19195412.02593758</v>
      </c>
      <c r="U133" s="141">
        <f>+R125*DATA!R82</f>
        <v>14187540.360150388</v>
      </c>
      <c r="V133" s="141">
        <f>+S125*DATA!S82</f>
        <v>27903968.238399055</v>
      </c>
      <c r="W133" s="141">
        <f>+T125*DATA!T82</f>
        <v>53729902.584036671</v>
      </c>
      <c r="X133" s="141">
        <f>+U125*DATA!U82</f>
        <v>38760723.631074972</v>
      </c>
      <c r="Y133" s="141">
        <f>+V125*DATA!V82</f>
        <v>18902566.737493295</v>
      </c>
      <c r="Z133" s="141">
        <f>+W125*DATA!W82</f>
        <v>26872728.743531343</v>
      </c>
      <c r="AA133" s="141">
        <f>+X125*DATA!X82</f>
        <v>29625623.209821295</v>
      </c>
      <c r="AB133" s="141">
        <f>+Y125*DATA!Y82</f>
        <v>35143894.236713849</v>
      </c>
      <c r="AC133" s="141">
        <f>+Z125*DATA!Z82</f>
        <v>69136013.770586282</v>
      </c>
      <c r="AD133" s="141">
        <f>+AA125*DATA!AA82</f>
        <v>134568978.1529862</v>
      </c>
      <c r="AE133" s="141">
        <f>+AB125*DATA!AB82</f>
        <v>73306774.180727318</v>
      </c>
      <c r="AF133" s="141">
        <f>+AC125*DATA!AC82</f>
        <v>75258023.407463074</v>
      </c>
      <c r="AG133" s="141">
        <f>+AD125*DATA!AD82</f>
        <v>55624033.653238192</v>
      </c>
      <c r="AH133" s="141">
        <f>+AE125*DATA!AE82</f>
        <v>109401011.65887685</v>
      </c>
      <c r="AI133" s="141">
        <f>+AF125*DATA!AF82</f>
        <v>210654830.4816936</v>
      </c>
      <c r="AJ133" s="141">
        <f>+AG125*DATA!AG82</f>
        <v>151966284.56716684</v>
      </c>
      <c r="AK133" s="141">
        <f>+AH125*DATA!AH82</f>
        <v>74109886.678606972</v>
      </c>
      <c r="AL133" s="141">
        <f>+AI125*DATA!AI82</f>
        <v>105357907.71619584</v>
      </c>
      <c r="AM133" s="141">
        <f>+AJ125*DATA!AJ82</f>
        <v>116150976.17976299</v>
      </c>
      <c r="AN133" s="141">
        <f>+AK125*DATA!AK82</f>
        <v>137786050.72515142</v>
      </c>
      <c r="AO133" s="141">
        <f>+AL125*DATA!AL82</f>
        <v>271056424.08794999</v>
      </c>
      <c r="AP133" s="141">
        <f>+AM125*DATA!AM82</f>
        <v>81127749.269476697</v>
      </c>
      <c r="AQ133" s="141">
        <f>+AN125*DATA!AN82</f>
        <v>44194536.342001811</v>
      </c>
      <c r="AR133" s="141">
        <f>+AO125*DATA!AO82</f>
        <v>45370888.129773535</v>
      </c>
      <c r="AS133" s="141">
        <f>+AP125*DATA!AP82</f>
        <v>33534122.927251365</v>
      </c>
      <c r="AT133" s="141">
        <f>+AQ125*DATA!AQ82</f>
        <v>65954709.365469784</v>
      </c>
      <c r="AU133" s="141">
        <f>+AR125*DATA!AR82</f>
        <v>126997711.54012971</v>
      </c>
      <c r="AV133" s="141">
        <f>+AS125*DATA!AS82</f>
        <v>91616082.70342268</v>
      </c>
      <c r="AW133" s="141">
        <f>+AT125*DATA!AT82</f>
        <v>44678709.665285058</v>
      </c>
      <c r="AX133" s="141">
        <f>+AU125*DATA!AU82</f>
        <v>63517238.802533992</v>
      </c>
      <c r="AY133" s="141">
        <f>+AV125*DATA!AV82</f>
        <v>70024067.970584273</v>
      </c>
      <c r="AZ133" s="141">
        <f>+AW125*DATA!AW82</f>
        <v>83067229.382936582</v>
      </c>
      <c r="BA133" s="141">
        <f>+AX125*DATA!AX82</f>
        <v>163412087.34072688</v>
      </c>
      <c r="BB133" s="141">
        <f>+AY125*DATA!AY82</f>
        <v>270924610.99320489</v>
      </c>
      <c r="BC133" s="141">
        <f>+AZ125*DATA!AZ82</f>
        <v>147586832.7951597</v>
      </c>
      <c r="BD133" s="141">
        <f>+BA125*DATA!BA82</f>
        <v>151515237.72889692</v>
      </c>
      <c r="BE133" s="141">
        <f>+BB125*DATA!BB82</f>
        <v>111986580.3115789</v>
      </c>
      <c r="BF133" s="141">
        <f>+BC125*DATA!BC82</f>
        <v>220254526.21218821</v>
      </c>
      <c r="BG133" s="141">
        <f>+BD125*DATA!BD82</f>
        <v>424106497.5406881</v>
      </c>
      <c r="BH133" s="141">
        <f>+BE125*DATA!BE82</f>
        <v>305950205.57885349</v>
      </c>
      <c r="BI133" s="141">
        <f>+BF125*DATA!BF82</f>
        <v>149203720.61030272</v>
      </c>
      <c r="BJ133" s="141">
        <f>+BG125*DATA!BG82</f>
        <v>212114638.56564122</v>
      </c>
      <c r="BK133" s="141">
        <f>+BH125*DATA!BH82</f>
        <v>233844073.64829943</v>
      </c>
      <c r="BL133" s="141">
        <f>+BI125*DATA!BI82</f>
        <v>277401468.78846806</v>
      </c>
      <c r="BM133" s="141">
        <f>+BJ125*DATA!BJ82</f>
        <v>545711628.79568458</v>
      </c>
      <c r="BN133" s="141">
        <f>+BK125*DATA!BK82</f>
        <v>43330349.905846395</v>
      </c>
      <c r="BO133" s="141">
        <f>+BL125*DATA!BL82</f>
        <v>23604312.222008906</v>
      </c>
      <c r="BP133" s="141">
        <f>+BM125*DATA!BM82</f>
        <v>24232601.987662416</v>
      </c>
      <c r="BQ133" s="141">
        <f>+BN125*DATA!BN82</f>
        <v>17910582.917775553</v>
      </c>
      <c r="BR133" s="141">
        <f>+BO125*DATA!BO82</f>
        <v>35226425.735681504</v>
      </c>
      <c r="BS133" s="141">
        <f>+BP125*DATA!BP82</f>
        <v>67829507.509164259</v>
      </c>
      <c r="BT133" s="141">
        <f>+BQ125*DATA!BQ82</f>
        <v>48932171.251986615</v>
      </c>
      <c r="BU133" s="141">
        <f>+BR125*DATA!BR82</f>
        <v>23862909.30749261</v>
      </c>
      <c r="BV133" s="141">
        <f>+BS125*DATA!BS82</f>
        <v>33924572.136533931</v>
      </c>
      <c r="BW133" s="113">
        <f t="shared" ref="BW133:BW196" si="173">SUM(C133:BV133)</f>
        <v>7048398658.3077278</v>
      </c>
    </row>
    <row r="134" spans="1:109" x14ac:dyDescent="0.3">
      <c r="A134" s="116" t="s">
        <v>234</v>
      </c>
      <c r="C134" s="142"/>
      <c r="D134" s="142"/>
      <c r="E134" s="142"/>
      <c r="F134" s="142">
        <f>+F133*DATA!C83</f>
        <v>1405152.127056154</v>
      </c>
      <c r="G134" s="142">
        <f>+G133*DATA!D83</f>
        <v>878220.07941009628</v>
      </c>
      <c r="H134" s="142">
        <f>+H133*DATA!E83</f>
        <v>983606.48893930798</v>
      </c>
      <c r="I134" s="142">
        <f>+I133*DATA!F83</f>
        <v>702576.06352807698</v>
      </c>
      <c r="J134" s="142">
        <f>+J133*DATA!G83</f>
        <v>1229508.111174135</v>
      </c>
      <c r="K134" s="142">
        <f>+K133*DATA!H83</f>
        <v>2283372.2064662506</v>
      </c>
      <c r="L134" s="142">
        <f>+L133*DATA!I83</f>
        <v>1756440.1588201926</v>
      </c>
      <c r="M134" s="142">
        <f>+M133*DATA!J83</f>
        <v>834309.07543959154</v>
      </c>
      <c r="N134" s="142">
        <f>+N133*DATA!K83</f>
        <v>1492974.1349971641</v>
      </c>
      <c r="O134" s="142">
        <f>+O133*DATA!L83</f>
        <v>1317330.1191151445</v>
      </c>
      <c r="P134" s="142">
        <f>+P133*DATA!M83</f>
        <v>1405152.127056154</v>
      </c>
      <c r="Q134" s="142">
        <f>+Q133*DATA!N83</f>
        <v>2985948.2699943283</v>
      </c>
      <c r="R134" s="142">
        <f>+R133*DATA!O83</f>
        <v>0</v>
      </c>
      <c r="S134" s="142">
        <f>+S133*DATA!P83</f>
        <v>0</v>
      </c>
      <c r="T134" s="142">
        <f>+T133*DATA!Q83</f>
        <v>0</v>
      </c>
      <c r="U134" s="142">
        <f>+U133*DATA!R83</f>
        <v>0</v>
      </c>
      <c r="V134" s="142">
        <f>+V133*DATA!S83</f>
        <v>0</v>
      </c>
      <c r="W134" s="142">
        <f>+W133*DATA!T83</f>
        <v>0</v>
      </c>
      <c r="X134" s="142">
        <f>+X133*DATA!U83</f>
        <v>0</v>
      </c>
      <c r="Y134" s="142">
        <f>+Y133*DATA!V83</f>
        <v>0</v>
      </c>
      <c r="Z134" s="142">
        <f>+Z133*DATA!W83</f>
        <v>0</v>
      </c>
      <c r="AA134" s="142">
        <f>+AA133*DATA!X83</f>
        <v>0</v>
      </c>
      <c r="AB134" s="142">
        <f>+AB133*DATA!Y83</f>
        <v>0</v>
      </c>
      <c r="AC134" s="142">
        <f>+AC133*DATA!Z83</f>
        <v>0</v>
      </c>
      <c r="AD134" s="142">
        <f>+AD133*DATA!AA83</f>
        <v>0</v>
      </c>
      <c r="AE134" s="142">
        <f>+AE133*DATA!AB83</f>
        <v>0</v>
      </c>
      <c r="AF134" s="142">
        <f>+AF133*DATA!AC83</f>
        <v>0</v>
      </c>
      <c r="AG134" s="142">
        <f>+AG133*DATA!AD83</f>
        <v>0</v>
      </c>
      <c r="AH134" s="142">
        <f>+AH133*DATA!AE83</f>
        <v>0</v>
      </c>
      <c r="AI134" s="142">
        <f>+AI133*DATA!AF83</f>
        <v>0</v>
      </c>
      <c r="AJ134" s="142">
        <f>+AJ133*DATA!AG83</f>
        <v>0</v>
      </c>
      <c r="AK134" s="142">
        <f>+AK133*DATA!AH83</f>
        <v>0</v>
      </c>
      <c r="AL134" s="142">
        <f>+AL133*DATA!AI83</f>
        <v>0</v>
      </c>
      <c r="AM134" s="142">
        <f>+AM133*DATA!AJ83</f>
        <v>0</v>
      </c>
      <c r="AN134" s="142">
        <f>+AN133*DATA!AK83</f>
        <v>0</v>
      </c>
      <c r="AO134" s="142">
        <f>+AO133*DATA!AL83</f>
        <v>0</v>
      </c>
      <c r="AP134" s="142">
        <f>+AP133*DATA!AM83</f>
        <v>0</v>
      </c>
      <c r="AQ134" s="142">
        <f>+AQ133*DATA!AN83</f>
        <v>0</v>
      </c>
      <c r="AR134" s="142">
        <f>+AR133*DATA!AO83</f>
        <v>0</v>
      </c>
      <c r="AS134" s="142">
        <f>+AS133*DATA!AP83</f>
        <v>0</v>
      </c>
      <c r="AT134" s="142">
        <f>+AT133*DATA!AQ83</f>
        <v>0</v>
      </c>
      <c r="AU134" s="142">
        <f>+AU133*DATA!AR83</f>
        <v>0</v>
      </c>
      <c r="AV134" s="142">
        <f>+AV133*DATA!AS83</f>
        <v>0</v>
      </c>
      <c r="AW134" s="142">
        <f>+AW133*DATA!AT83</f>
        <v>0</v>
      </c>
      <c r="AX134" s="142">
        <f>+AX133*DATA!AU83</f>
        <v>0</v>
      </c>
      <c r="AY134" s="142">
        <f>+AY133*DATA!AV83</f>
        <v>0</v>
      </c>
      <c r="AZ134" s="142">
        <f>+AZ133*DATA!AW83</f>
        <v>0</v>
      </c>
      <c r="BA134" s="142">
        <f>+BA133*DATA!AX83</f>
        <v>0</v>
      </c>
      <c r="BB134" s="142">
        <f>+BB133*DATA!AY83</f>
        <v>0</v>
      </c>
      <c r="BC134" s="142">
        <f>+BC133*DATA!AZ83</f>
        <v>0</v>
      </c>
      <c r="BD134" s="142">
        <f>+BD133*DATA!BA83</f>
        <v>0</v>
      </c>
      <c r="BE134" s="142">
        <f>+BE133*DATA!BB83</f>
        <v>0</v>
      </c>
      <c r="BF134" s="142">
        <f>+BF133*DATA!BC83</f>
        <v>0</v>
      </c>
      <c r="BG134" s="142">
        <f>+BG133*DATA!BD83</f>
        <v>0</v>
      </c>
      <c r="BH134" s="142">
        <f>+BH133*DATA!BE83</f>
        <v>0</v>
      </c>
      <c r="BI134" s="142">
        <f>+BI133*DATA!BF83</f>
        <v>0</v>
      </c>
      <c r="BJ134" s="142">
        <f>+BJ133*DATA!BG83</f>
        <v>0</v>
      </c>
      <c r="BK134" s="142">
        <f>+BK133*DATA!BH83</f>
        <v>0</v>
      </c>
      <c r="BL134" s="142">
        <f>+BL133*DATA!BI83</f>
        <v>0</v>
      </c>
      <c r="BM134" s="142">
        <f>+BM133*DATA!BJ83</f>
        <v>0</v>
      </c>
      <c r="BN134" s="142">
        <f>+BN133*DATA!BK83</f>
        <v>0</v>
      </c>
      <c r="BO134" s="142">
        <f>+BO133*DATA!BL83</f>
        <v>0</v>
      </c>
      <c r="BP134" s="142">
        <f>+BP133*DATA!BM83</f>
        <v>0</v>
      </c>
      <c r="BQ134" s="142">
        <f>+BQ133*DATA!BN83</f>
        <v>0</v>
      </c>
      <c r="BR134" s="142">
        <f>+BR133*DATA!BO83</f>
        <v>0</v>
      </c>
      <c r="BS134" s="142">
        <f>+BS133*DATA!BP83</f>
        <v>0</v>
      </c>
      <c r="BT134" s="142">
        <f>+BT133*DATA!BQ83</f>
        <v>0</v>
      </c>
      <c r="BU134" s="142">
        <f>+BU133*DATA!BR83</f>
        <v>0</v>
      </c>
      <c r="BV134" s="142">
        <f>+BV133*DATA!BS83</f>
        <v>0</v>
      </c>
      <c r="BW134" s="113">
        <f t="shared" si="173"/>
        <v>17274588.961996596</v>
      </c>
    </row>
    <row r="135" spans="1:109" ht="16.2" thickBot="1" x14ac:dyDescent="0.35"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62">
        <f t="shared" si="173"/>
        <v>0</v>
      </c>
    </row>
    <row r="136" spans="1:109" ht="16.2" thickBot="1" x14ac:dyDescent="0.35">
      <c r="A136" s="30" t="s">
        <v>238</v>
      </c>
      <c r="C136" s="143">
        <f>+C127+C129+C131+C133</f>
        <v>50184004.537719786</v>
      </c>
      <c r="D136" s="144">
        <f t="shared" ref="D136:BO136" si="174">+D127+D129+D131+D133</f>
        <v>71512206.466250688</v>
      </c>
      <c r="E136" s="144">
        <f t="shared" si="174"/>
        <v>100368009.07543957</v>
      </c>
      <c r="F136" s="144">
        <f t="shared" si="174"/>
        <v>148544653.43165058</v>
      </c>
      <c r="G136" s="144">
        <f t="shared" si="174"/>
        <v>135998652.29722065</v>
      </c>
      <c r="H136" s="144">
        <f t="shared" si="174"/>
        <v>185931736.81225184</v>
      </c>
      <c r="I136" s="144">
        <f t="shared" si="174"/>
        <v>198226817.92399317</v>
      </c>
      <c r="J136" s="144">
        <f t="shared" si="174"/>
        <v>206695368.68973339</v>
      </c>
      <c r="K136" s="144">
        <f t="shared" si="174"/>
        <v>241510521.83777654</v>
      </c>
      <c r="L136" s="144">
        <f t="shared" si="174"/>
        <v>201363318.20760065</v>
      </c>
      <c r="M136" s="144">
        <f t="shared" si="174"/>
        <v>172193865.57005104</v>
      </c>
      <c r="N136" s="144">
        <f t="shared" si="174"/>
        <v>259074923.42597848</v>
      </c>
      <c r="O136" s="145">
        <f t="shared" si="174"/>
        <v>214208746.23814145</v>
      </c>
      <c r="P136" s="144">
        <f t="shared" si="174"/>
        <v>168035563.26059532</v>
      </c>
      <c r="Q136" s="144">
        <f t="shared" si="174"/>
        <v>333711071.88597691</v>
      </c>
      <c r="R136" s="144">
        <f t="shared" si="174"/>
        <v>137270322.59970713</v>
      </c>
      <c r="S136" s="144">
        <f t="shared" si="174"/>
        <v>133277429.41244991</v>
      </c>
      <c r="T136" s="144">
        <f t="shared" si="174"/>
        <v>125953048.88271397</v>
      </c>
      <c r="U136" s="144">
        <f t="shared" si="174"/>
        <v>179547863.97286233</v>
      </c>
      <c r="V136" s="144">
        <f t="shared" si="174"/>
        <v>309155192.31691128</v>
      </c>
      <c r="W136" s="144">
        <f t="shared" si="174"/>
        <v>265448673.23509914</v>
      </c>
      <c r="X136" s="144">
        <f t="shared" si="174"/>
        <v>153023972.79175565</v>
      </c>
      <c r="Y136" s="144">
        <f t="shared" si="174"/>
        <v>176695473.27962595</v>
      </c>
      <c r="Z136" s="144">
        <f t="shared" si="174"/>
        <v>221091520.63969535</v>
      </c>
      <c r="AA136" s="146">
        <f t="shared" si="174"/>
        <v>254279268.26720369</v>
      </c>
      <c r="AB136" s="144">
        <f t="shared" si="174"/>
        <v>468648689.2249034</v>
      </c>
      <c r="AC136" s="144">
        <f t="shared" si="174"/>
        <v>129823828.72817618</v>
      </c>
      <c r="AD136" s="144">
        <f t="shared" si="174"/>
        <v>189004091.93937421</v>
      </c>
      <c r="AE136" s="144">
        <f t="shared" si="174"/>
        <v>138372611.89906353</v>
      </c>
      <c r="AF136" s="144">
        <f t="shared" si="174"/>
        <v>201587512.5184775</v>
      </c>
      <c r="AG136" s="144">
        <f t="shared" si="174"/>
        <v>206636696.44206864</v>
      </c>
      <c r="AH136" s="144">
        <f t="shared" si="174"/>
        <v>205425645.25435519</v>
      </c>
      <c r="AI136" s="144">
        <f t="shared" si="174"/>
        <v>282653109.05058616</v>
      </c>
      <c r="AJ136" s="144">
        <f t="shared" si="174"/>
        <v>242092961.23080602</v>
      </c>
      <c r="AK136" s="144">
        <f t="shared" si="174"/>
        <v>177009803.38764518</v>
      </c>
      <c r="AL136" s="144">
        <f t="shared" si="174"/>
        <v>266553903.16870099</v>
      </c>
      <c r="AM136" s="147">
        <f t="shared" si="174"/>
        <v>279922316.30902404</v>
      </c>
      <c r="AN136" s="144">
        <f t="shared" si="174"/>
        <v>213968485.07580346</v>
      </c>
      <c r="AO136" s="144">
        <f t="shared" si="174"/>
        <v>417853933.19522744</v>
      </c>
      <c r="AP136" s="144">
        <f t="shared" si="174"/>
        <v>179702361.88528687</v>
      </c>
      <c r="AQ136" s="144">
        <f t="shared" si="174"/>
        <v>152460675.79430676</v>
      </c>
      <c r="AR136" s="144">
        <f t="shared" si="174"/>
        <v>191962693.55861151</v>
      </c>
      <c r="AS136" s="144">
        <f t="shared" si="174"/>
        <v>240954466.23209727</v>
      </c>
      <c r="AT136" s="144">
        <f t="shared" si="174"/>
        <v>297535449.46387875</v>
      </c>
      <c r="AU136" s="144">
        <f t="shared" si="174"/>
        <v>295427567.20557988</v>
      </c>
      <c r="AV136" s="144">
        <f t="shared" si="174"/>
        <v>221098103.83323669</v>
      </c>
      <c r="AW136" s="144">
        <f t="shared" si="174"/>
        <v>206998481.60676584</v>
      </c>
      <c r="AX136" s="144">
        <f t="shared" si="174"/>
        <v>282296181.36053681</v>
      </c>
      <c r="AY136" s="148">
        <f t="shared" si="174"/>
        <v>275877227.14449489</v>
      </c>
      <c r="AZ136" s="144">
        <f t="shared" si="174"/>
        <v>273714664.61378461</v>
      </c>
      <c r="BA136" s="144">
        <f t="shared" si="174"/>
        <v>163412087.34072688</v>
      </c>
      <c r="BB136" s="144">
        <f t="shared" si="174"/>
        <v>270924610.99320489</v>
      </c>
      <c r="BC136" s="144">
        <f t="shared" si="174"/>
        <v>147586832.7951597</v>
      </c>
      <c r="BD136" s="144">
        <f t="shared" si="174"/>
        <v>151515237.72889692</v>
      </c>
      <c r="BE136" s="144">
        <f t="shared" si="174"/>
        <v>111986580.3115789</v>
      </c>
      <c r="BF136" s="144">
        <f t="shared" si="174"/>
        <v>220254526.21218821</v>
      </c>
      <c r="BG136" s="144">
        <f t="shared" si="174"/>
        <v>424106497.5406881</v>
      </c>
      <c r="BH136" s="144">
        <f t="shared" si="174"/>
        <v>305950205.57885349</v>
      </c>
      <c r="BI136" s="144">
        <f t="shared" si="174"/>
        <v>149203720.61030272</v>
      </c>
      <c r="BJ136" s="144">
        <f t="shared" si="174"/>
        <v>212114638.56564122</v>
      </c>
      <c r="BK136" s="149">
        <f t="shared" si="174"/>
        <v>349391673.39722317</v>
      </c>
      <c r="BL136" s="144">
        <f t="shared" si="174"/>
        <v>398120101.25495368</v>
      </c>
      <c r="BM136" s="144">
        <f t="shared" si="174"/>
        <v>714021566.90187359</v>
      </c>
      <c r="BN136" s="144">
        <f t="shared" si="174"/>
        <v>162742560.70681262</v>
      </c>
      <c r="BO136" s="144">
        <f t="shared" si="174"/>
        <v>181809894.72029769</v>
      </c>
      <c r="BP136" s="144">
        <f t="shared" ref="BP136:BV136" si="175">+BP127+BP129+BP131+BP133</f>
        <v>281930827.85596842</v>
      </c>
      <c r="BQ136" s="144">
        <f t="shared" si="175"/>
        <v>297546425.82809472</v>
      </c>
      <c r="BR136" s="144">
        <f t="shared" si="175"/>
        <v>277152924.74025106</v>
      </c>
      <c r="BS136" s="144">
        <f t="shared" si="175"/>
        <v>271665864.36988926</v>
      </c>
      <c r="BT136" s="144">
        <f t="shared" si="175"/>
        <v>233669439.26856029</v>
      </c>
      <c r="BU136" s="144">
        <f t="shared" si="175"/>
        <v>248580295.53385943</v>
      </c>
      <c r="BV136" s="144">
        <f t="shared" si="175"/>
        <v>388155150.6884138</v>
      </c>
      <c r="BW136" s="150">
        <f t="shared" si="173"/>
        <v>16642725348.124634</v>
      </c>
    </row>
    <row r="137" spans="1:109" ht="16.2" thickBot="1" x14ac:dyDescent="0.35">
      <c r="A137" s="30" t="s">
        <v>239</v>
      </c>
      <c r="C137" s="143">
        <f>+C128+C130+C132+C134</f>
        <v>1003680.0907543957</v>
      </c>
      <c r="D137" s="144">
        <f t="shared" ref="D137:BO137" si="176">+D128+D130+D132+D134</f>
        <v>627300.05672149733</v>
      </c>
      <c r="E137" s="144">
        <f t="shared" si="176"/>
        <v>702576.06352807721</v>
      </c>
      <c r="F137" s="144">
        <f t="shared" si="176"/>
        <v>1906992.1724333519</v>
      </c>
      <c r="G137" s="144">
        <f t="shared" si="176"/>
        <v>1756440.1588201928</v>
      </c>
      <c r="H137" s="144">
        <f t="shared" si="176"/>
        <v>2614586.6364152017</v>
      </c>
      <c r="I137" s="144">
        <f t="shared" si="176"/>
        <v>1957176.1769710716</v>
      </c>
      <c r="J137" s="144">
        <f t="shared" si="176"/>
        <v>1825443.1650595577</v>
      </c>
      <c r="K137" s="144">
        <f t="shared" si="176"/>
        <v>3349782.3028927967</v>
      </c>
      <c r="L137" s="144">
        <f t="shared" si="176"/>
        <v>2697390.2439024388</v>
      </c>
      <c r="M137" s="144">
        <f t="shared" si="176"/>
        <v>1837989.1661939872</v>
      </c>
      <c r="N137" s="144">
        <f t="shared" si="176"/>
        <v>3625794.3278502561</v>
      </c>
      <c r="O137" s="145">
        <f t="shared" si="176"/>
        <v>1317330.1191151445</v>
      </c>
      <c r="P137" s="144">
        <f t="shared" si="176"/>
        <v>1405152.127056154</v>
      </c>
      <c r="Q137" s="144">
        <f t="shared" si="176"/>
        <v>9850616.9514197465</v>
      </c>
      <c r="R137" s="144">
        <f t="shared" si="176"/>
        <v>3739544.7580991918</v>
      </c>
      <c r="S137" s="144">
        <f t="shared" si="176"/>
        <v>3839082.4051875165</v>
      </c>
      <c r="T137" s="144">
        <f t="shared" si="176"/>
        <v>2837508.0720300777</v>
      </c>
      <c r="U137" s="144">
        <f t="shared" si="176"/>
        <v>5580793.6476798123</v>
      </c>
      <c r="V137" s="144">
        <f t="shared" si="176"/>
        <v>10745980.516807334</v>
      </c>
      <c r="W137" s="144">
        <f t="shared" si="176"/>
        <v>7752144.7262149956</v>
      </c>
      <c r="X137" s="144">
        <f t="shared" si="176"/>
        <v>3780513.347498659</v>
      </c>
      <c r="Y137" s="144">
        <f t="shared" si="176"/>
        <v>5374545.7487062691</v>
      </c>
      <c r="Z137" s="144">
        <f t="shared" si="176"/>
        <v>5925124.6419642596</v>
      </c>
      <c r="AA137" s="146">
        <f t="shared" si="176"/>
        <v>7762791.4554499676</v>
      </c>
      <c r="AB137" s="144">
        <f t="shared" si="176"/>
        <v>15144573.64614613</v>
      </c>
      <c r="AC137" s="144">
        <f t="shared" si="176"/>
        <v>910317.22436384833</v>
      </c>
      <c r="AD137" s="144">
        <f t="shared" si="176"/>
        <v>816526.70679582004</v>
      </c>
      <c r="AE137" s="144">
        <f t="shared" si="176"/>
        <v>975987.56577504321</v>
      </c>
      <c r="AF137" s="144">
        <f t="shared" si="176"/>
        <v>1894942.3366652159</v>
      </c>
      <c r="AG137" s="144">
        <f t="shared" si="176"/>
        <v>2265189.9418324572</v>
      </c>
      <c r="AH137" s="144">
        <f t="shared" si="176"/>
        <v>1440369.5039321755</v>
      </c>
      <c r="AI137" s="144">
        <f t="shared" si="176"/>
        <v>1079974.1785333883</v>
      </c>
      <c r="AJ137" s="144">
        <f t="shared" si="176"/>
        <v>1351900.1499545879</v>
      </c>
      <c r="AK137" s="144">
        <f t="shared" si="176"/>
        <v>1543498.7506355734</v>
      </c>
      <c r="AL137" s="144">
        <f t="shared" si="176"/>
        <v>2417939.9317875775</v>
      </c>
      <c r="AM137" s="147">
        <f t="shared" si="176"/>
        <v>2253750.7287652241</v>
      </c>
      <c r="AN137" s="144">
        <f t="shared" si="176"/>
        <v>1843527.6670995429</v>
      </c>
      <c r="AO137" s="144">
        <f t="shared" si="176"/>
        <v>2057235.5756327987</v>
      </c>
      <c r="AP137" s="144">
        <f t="shared" si="176"/>
        <v>1590691.3012217488</v>
      </c>
      <c r="AQ137" s="144">
        <f t="shared" si="176"/>
        <v>1529783.0335530674</v>
      </c>
      <c r="AR137" s="144">
        <f t="shared" si="176"/>
        <v>2345314.1791613102</v>
      </c>
      <c r="AS137" s="144">
        <f t="shared" si="176"/>
        <v>3767506.2535835216</v>
      </c>
      <c r="AT137" s="144">
        <f t="shared" si="176"/>
        <v>3537355.1703630588</v>
      </c>
      <c r="AU137" s="144">
        <f t="shared" si="176"/>
        <v>2280014.6855249694</v>
      </c>
      <c r="AV137" s="144">
        <f t="shared" si="176"/>
        <v>2141716.7286652601</v>
      </c>
      <c r="AW137" s="144">
        <f t="shared" si="176"/>
        <v>2556851.9590225983</v>
      </c>
      <c r="AX137" s="144">
        <f t="shared" si="176"/>
        <v>3295352.4840191826</v>
      </c>
      <c r="AY137" s="148">
        <f t="shared" si="176"/>
        <v>4237359.4229487982</v>
      </c>
      <c r="AZ137" s="144">
        <f t="shared" si="176"/>
        <v>1906474.3523084805</v>
      </c>
      <c r="BA137" s="144">
        <f t="shared" si="176"/>
        <v>0</v>
      </c>
      <c r="BB137" s="144">
        <f t="shared" si="176"/>
        <v>0</v>
      </c>
      <c r="BC137" s="144">
        <f t="shared" si="176"/>
        <v>0</v>
      </c>
      <c r="BD137" s="144">
        <f t="shared" si="176"/>
        <v>0</v>
      </c>
      <c r="BE137" s="144">
        <f t="shared" si="176"/>
        <v>0</v>
      </c>
      <c r="BF137" s="144">
        <f t="shared" si="176"/>
        <v>0</v>
      </c>
      <c r="BG137" s="144">
        <f t="shared" si="176"/>
        <v>0</v>
      </c>
      <c r="BH137" s="144">
        <f t="shared" si="176"/>
        <v>0</v>
      </c>
      <c r="BI137" s="144">
        <f t="shared" si="176"/>
        <v>0</v>
      </c>
      <c r="BJ137" s="144">
        <f t="shared" si="176"/>
        <v>0</v>
      </c>
      <c r="BK137" s="149">
        <f t="shared" si="176"/>
        <v>4621903.9899569498</v>
      </c>
      <c r="BL137" s="144">
        <f t="shared" si="176"/>
        <v>3673269.301170188</v>
      </c>
      <c r="BM137" s="144">
        <f t="shared" si="176"/>
        <v>3936431.7030350026</v>
      </c>
      <c r="BN137" s="144">
        <f t="shared" si="176"/>
        <v>2950070.1012672056</v>
      </c>
      <c r="BO137" s="144">
        <f t="shared" si="176"/>
        <v>4638977.6560744159</v>
      </c>
      <c r="BP137" s="144">
        <f t="shared" ref="BP137:BV137" si="177">+BP128+BP130+BP132+BP134</f>
        <v>8473028.5358919557</v>
      </c>
      <c r="BQ137" s="144">
        <f t="shared" si="177"/>
        <v>7615325.5627176454</v>
      </c>
      <c r="BR137" s="144">
        <f t="shared" si="177"/>
        <v>4980726.6846715938</v>
      </c>
      <c r="BS137" s="144">
        <f t="shared" si="177"/>
        <v>5070501.463629867</v>
      </c>
      <c r="BT137" s="144">
        <f t="shared" si="177"/>
        <v>5291689.998314078</v>
      </c>
      <c r="BU137" s="144">
        <f t="shared" si="177"/>
        <v>6295136.945674235</v>
      </c>
      <c r="BV137" s="144">
        <f t="shared" si="177"/>
        <v>11116130.207659034</v>
      </c>
      <c r="BW137" s="150">
        <f t="shared" si="173"/>
        <v>227663624.70712554</v>
      </c>
    </row>
    <row r="138" spans="1:109" x14ac:dyDescent="0.3">
      <c r="BW138" s="62">
        <f t="shared" si="173"/>
        <v>0</v>
      </c>
    </row>
    <row r="139" spans="1:109" ht="16.2" thickBot="1" x14ac:dyDescent="0.35">
      <c r="A139" s="120" t="s">
        <v>35</v>
      </c>
      <c r="BW139" s="62">
        <f t="shared" si="173"/>
        <v>0</v>
      </c>
    </row>
    <row r="140" spans="1:109" ht="16.2" thickBot="1" x14ac:dyDescent="0.35">
      <c r="A140" s="108" t="s">
        <v>244</v>
      </c>
      <c r="BW140" s="62">
        <f t="shared" si="173"/>
        <v>0</v>
      </c>
      <c r="DE140" s="166">
        <f>+SUM(Cálculos!O18:Z18)+SUM(Cálculos!O42:Z42)+SUM(Cálculos!O66:Z66)+SUM(Cálculos!O95:Z95)+SUM(Cálculos!O118:Z118)+SUM(Cálculos!O141:Z141)+SUM(Cálculos!O170:Z170)+SUM(Cálculos!O193:Z193)+SUM(Cálculos!O216:Z216)+SUM(Cálculos!O262:Z262)+SUM(Cálculos!O306:Z306)</f>
        <v>17419354350.556931</v>
      </c>
    </row>
    <row r="141" spans="1:109" x14ac:dyDescent="0.3">
      <c r="A141" s="73" t="s">
        <v>249</v>
      </c>
      <c r="C141" s="69">
        <f>+C91*DATA!$E$55</f>
        <v>50368689.73340895</v>
      </c>
      <c r="D141" s="69">
        <f>+D91*DATA!$E$55</f>
        <v>31480431.083380595</v>
      </c>
      <c r="E141" s="69">
        <f>+E91*DATA!$E$55</f>
        <v>35258082.813386269</v>
      </c>
      <c r="F141" s="69">
        <f>+F91*DATA!$E$55</f>
        <v>25184344.866704475</v>
      </c>
      <c r="G141" s="69">
        <f>+G91*DATA!$E$55</f>
        <v>44072603.516732834</v>
      </c>
      <c r="H141" s="69">
        <f>+H91*DATA!$E$55</f>
        <v>81849120.816789553</v>
      </c>
      <c r="I141" s="69">
        <f>+I91*DATA!$E$55</f>
        <v>62960862.16676119</v>
      </c>
      <c r="J141" s="69">
        <f>+J91*DATA!$E$55</f>
        <v>29906409.52921157</v>
      </c>
      <c r="K141" s="69">
        <f>+K91*DATA!$E$55</f>
        <v>53516732.841747023</v>
      </c>
      <c r="L141" s="69">
        <f>+L91*DATA!$E$55</f>
        <v>47220646.625070892</v>
      </c>
      <c r="M141" s="69">
        <f>+M91*DATA!$E$55</f>
        <v>50368689.73340895</v>
      </c>
      <c r="N141" s="69">
        <f>+N91*DATA!$E$55</f>
        <v>107033465.68349405</v>
      </c>
      <c r="O141" s="69">
        <f>+O91*DATA!$E$55</f>
        <v>58863562.694438487</v>
      </c>
      <c r="P141" s="69">
        <f>+P91*DATA!$E$55</f>
        <v>32066067.210591596</v>
      </c>
      <c r="Q141" s="69">
        <f>+Q91*DATA!$E$55</f>
        <v>32919588.451273508</v>
      </c>
      <c r="R141" s="69">
        <f>+R91*DATA!$E$55</f>
        <v>24331230.25235875</v>
      </c>
      <c r="S141" s="69">
        <f>+S91*DATA!$E$55</f>
        <v>47854515.929341547</v>
      </c>
      <c r="T141" s="69">
        <f>+T91*DATA!$E$55</f>
        <v>92145262.534791067</v>
      </c>
      <c r="U141" s="69">
        <f>+U91*DATA!$E$55</f>
        <v>66473544.213814057</v>
      </c>
      <c r="V141" s="69">
        <f>+V91*DATA!$E$55</f>
        <v>32417367.068244375</v>
      </c>
      <c r="W141" s="69">
        <f>+W91*DATA!$E$55</f>
        <v>46085969.376661532</v>
      </c>
      <c r="X141" s="69">
        <f>+X91*DATA!$E$55</f>
        <v>50807105.487602986</v>
      </c>
      <c r="Y141" s="69">
        <f>+Y91*DATA!$E$55</f>
        <v>60270784.148025803</v>
      </c>
      <c r="Z141" s="69">
        <f>+Z91*DATA!$E$55</f>
        <v>118566307.27248548</v>
      </c>
      <c r="AA141" s="104">
        <f>+AA91*DATA!$E$55</f>
        <v>63473937.055274762</v>
      </c>
      <c r="AB141" s="69">
        <f>+AB91*DATA!$E$55</f>
        <v>34577579.721106566</v>
      </c>
      <c r="AC141" s="69">
        <f>+AC91*DATA!$E$55</f>
        <v>35497951.357251219</v>
      </c>
      <c r="AD141" s="69">
        <f>+AD91*DATA!$E$55</f>
        <v>26236926.662638683</v>
      </c>
      <c r="AE141" s="69">
        <f>+AE91*DATA!$E$55</f>
        <v>51602628.058336303</v>
      </c>
      <c r="AF141" s="69">
        <f>+AF91*DATA!$E$55</f>
        <v>99362361.473708495</v>
      </c>
      <c r="AG141" s="69">
        <f>+AG91*DATA!$E$55</f>
        <v>71679955.614839256</v>
      </c>
      <c r="AH141" s="69">
        <f>+AH91*DATA!$E$55</f>
        <v>34956394.458636656</v>
      </c>
      <c r="AI141" s="69">
        <f>+AI91*DATA!$E$55</f>
        <v>49695563.527654402</v>
      </c>
      <c r="AJ141" s="69">
        <f>+AJ91*DATA!$E$55</f>
        <v>54786473.466131419</v>
      </c>
      <c r="AK141" s="69">
        <f>+AK91*DATA!$E$55</f>
        <v>64991376.399398476</v>
      </c>
      <c r="AL141" s="69">
        <f>+AL91*DATA!$E$55</f>
        <v>127852783.28729439</v>
      </c>
      <c r="AM141" s="104">
        <f>+AM91*DATA!$E$55</f>
        <v>70471108.275982618</v>
      </c>
      <c r="AN141" s="69">
        <f>+AN91*DATA!$E$55</f>
        <v>38389305.555846684</v>
      </c>
      <c r="AO141" s="69">
        <f>+AO91*DATA!$E$55</f>
        <v>39411136.124957465</v>
      </c>
      <c r="AP141" s="69">
        <f>+AP91*DATA!$E$55</f>
        <v>29129204.606635887</v>
      </c>
      <c r="AQ141" s="69">
        <f>+AQ91*DATA!$E$55</f>
        <v>57291142.757656924</v>
      </c>
      <c r="AR141" s="69">
        <f>+AR91*DATA!$E$55</f>
        <v>110315762.00911182</v>
      </c>
      <c r="AS141" s="69">
        <f>+AS91*DATA!$E$55</f>
        <v>79581733.034018427</v>
      </c>
      <c r="AT141" s="69">
        <f>+AT91*DATA!$E$55</f>
        <v>38809879.662692674</v>
      </c>
      <c r="AU141" s="69">
        <f>+AU91*DATA!$E$55</f>
        <v>55173849.309892111</v>
      </c>
      <c r="AV141" s="69">
        <f>+AV91*DATA!$E$55</f>
        <v>60825965.47192046</v>
      </c>
      <c r="AW141" s="69">
        <f>+AW91*DATA!$E$55</f>
        <v>72155825.457285821</v>
      </c>
      <c r="AX141" s="69">
        <f>+AX91*DATA!$E$55</f>
        <v>141946880.12780088</v>
      </c>
      <c r="AY141" s="104">
        <f>+AY91*DATA!$E$55</f>
        <v>67754302.134863973</v>
      </c>
      <c r="AZ141" s="69">
        <f>+AZ91*DATA!$E$55</f>
        <v>36909318.882741518</v>
      </c>
      <c r="BA141" s="69">
        <f>+BA91*DATA!$E$55</f>
        <v>37891755.782116458</v>
      </c>
      <c r="BB141" s="69">
        <f>+BB91*DATA!$E$55</f>
        <v>28006213.867632832</v>
      </c>
      <c r="BC141" s="69">
        <f>+BC91*DATA!$E$55</f>
        <v>55082451.390605509</v>
      </c>
      <c r="BD141" s="69">
        <f>+BD91*DATA!$E$55</f>
        <v>106062862.52986972</v>
      </c>
      <c r="BE141" s="69">
        <f>+BE91*DATA!$E$55</f>
        <v>76513693.573350936</v>
      </c>
      <c r="BF141" s="69">
        <f>+BF91*DATA!$E$55</f>
        <v>37313678.992898263</v>
      </c>
      <c r="BG141" s="69">
        <f>+BG91*DATA!$E$55</f>
        <v>53046783.959263049</v>
      </c>
      <c r="BH141" s="69">
        <f>+BH91*DATA!$E$55</f>
        <v>58480999.420210101</v>
      </c>
      <c r="BI141" s="69">
        <f>+BI91*DATA!$E$55</f>
        <v>69374070.004368514</v>
      </c>
      <c r="BJ141" s="69">
        <f>+BJ91*DATA!$E$55</f>
        <v>136474535.99872074</v>
      </c>
      <c r="BK141" s="104">
        <f>+BK91*DATA!$E$55</f>
        <v>72229288.057753623</v>
      </c>
      <c r="BL141" s="69">
        <f>+BL91*DATA!$E$55</f>
        <v>39347078.216384247</v>
      </c>
      <c r="BM141" s="69">
        <f>+BM91*DATA!$E$55</f>
        <v>40394402.379833996</v>
      </c>
      <c r="BN141" s="69">
        <f>+BN91*DATA!$E$55</f>
        <v>29855947.520879399</v>
      </c>
      <c r="BO141" s="69">
        <f>+BO91*DATA!$E$55</f>
        <v>58720496.308853984</v>
      </c>
      <c r="BP141" s="69">
        <f>+BP91*DATA!$E$55</f>
        <v>113068023.85258253</v>
      </c>
      <c r="BQ141" s="69">
        <f>+BQ91*DATA!$E$55</f>
        <v>81567213.288859174</v>
      </c>
      <c r="BR141" s="69">
        <f>+BR91*DATA!$E$55</f>
        <v>39778145.20335491</v>
      </c>
      <c r="BS141" s="69">
        <f>+BS91*DATA!$E$55</f>
        <v>56550378.623993896</v>
      </c>
      <c r="BT141" s="69">
        <f>+BT91*DATA!$E$55</f>
        <v>62343509.119462036</v>
      </c>
      <c r="BU141" s="69">
        <f>+BU91*DATA!$E$55</f>
        <v>73956037.154811129</v>
      </c>
      <c r="BV141" s="69">
        <f>+BV91*DATA!$E$55</f>
        <v>145488304.98731634</v>
      </c>
      <c r="BW141" s="62">
        <f t="shared" si="173"/>
        <v>4366446598.7765245</v>
      </c>
    </row>
    <row r="142" spans="1:109" x14ac:dyDescent="0.3">
      <c r="A142" s="110" t="s">
        <v>149</v>
      </c>
      <c r="C142" s="109">
        <f>+C141*'ANNUAL PARAMETERS '!$L$17</f>
        <v>10073737.94668179</v>
      </c>
      <c r="D142" s="109">
        <f>+D141*'ANNUAL PARAMETERS '!$L$17</f>
        <v>6296086.2166761197</v>
      </c>
      <c r="E142" s="109">
        <f>+E141*'ANNUAL PARAMETERS '!$L$17</f>
        <v>7051616.562677254</v>
      </c>
      <c r="F142" s="109">
        <f>+F141*'ANNUAL PARAMETERS '!$L$17</f>
        <v>5036868.973340895</v>
      </c>
      <c r="G142" s="109">
        <f>+G141*'ANNUAL PARAMETERS '!$L$17</f>
        <v>8814520.7033465672</v>
      </c>
      <c r="H142" s="109">
        <f>+H141*'ANNUAL PARAMETERS '!$L$17</f>
        <v>16369824.163357912</v>
      </c>
      <c r="I142" s="109">
        <f>+I141*'ANNUAL PARAMETERS '!$L$17</f>
        <v>12592172.433352239</v>
      </c>
      <c r="J142" s="109">
        <f>+J141*'ANNUAL PARAMETERS '!$L$17</f>
        <v>5981281.9058423145</v>
      </c>
      <c r="K142" s="109">
        <f>+K141*'ANNUAL PARAMETERS '!$L$17</f>
        <v>10703346.568349406</v>
      </c>
      <c r="L142" s="109">
        <f>+L141*'ANNUAL PARAMETERS '!$L$17</f>
        <v>9444129.3250141796</v>
      </c>
      <c r="M142" s="109">
        <f>+M141*'ANNUAL PARAMETERS '!$L$17</f>
        <v>10073737.94668179</v>
      </c>
      <c r="N142" s="109">
        <f>+N141*'ANNUAL PARAMETERS '!$L$17</f>
        <v>21406693.136698812</v>
      </c>
      <c r="O142" s="76">
        <f>+O141*'ANNUAL PARAMETERS '!$M$17</f>
        <v>10595441.284998927</v>
      </c>
      <c r="P142" s="109">
        <f>+P141*'ANNUAL PARAMETERS '!$M$17</f>
        <v>5771892.0979064871</v>
      </c>
      <c r="Q142" s="109">
        <f>+Q141*'ANNUAL PARAMETERS '!$M$17</f>
        <v>5925525.9212292312</v>
      </c>
      <c r="R142" s="109">
        <f>+R141*'ANNUAL PARAMETERS '!$M$17</f>
        <v>4379621.4454245744</v>
      </c>
      <c r="S142" s="109">
        <f>+S141*'ANNUAL PARAMETERS '!$M$17</f>
        <v>8613812.8672814779</v>
      </c>
      <c r="T142" s="109">
        <f>+T141*'ANNUAL PARAMETERS '!$M$17</f>
        <v>16586147.256262392</v>
      </c>
      <c r="U142" s="109">
        <f>+U141*'ANNUAL PARAMETERS '!$M$17</f>
        <v>11965237.958486529</v>
      </c>
      <c r="V142" s="109">
        <f>+V141*'ANNUAL PARAMETERS '!$M$17</f>
        <v>5835126.072283987</v>
      </c>
      <c r="W142" s="109">
        <f>+W141*'ANNUAL PARAMETERS '!$M$17</f>
        <v>8295474.4877990754</v>
      </c>
      <c r="X142" s="109">
        <f>+X141*'ANNUAL PARAMETERS '!$M$17</f>
        <v>9145278.9877685364</v>
      </c>
      <c r="Y142" s="109">
        <f>+Y141*'ANNUAL PARAMETERS '!$M$17</f>
        <v>10848741.146644644</v>
      </c>
      <c r="Z142" s="109">
        <f>+Z141*'ANNUAL PARAMETERS '!$M$17</f>
        <v>21341935.309047386</v>
      </c>
      <c r="AA142" s="77">
        <f>+AA141*'ANNUAL PARAMETERS '!$N$17</f>
        <v>11425308.669949457</v>
      </c>
      <c r="AB142" s="109">
        <f>+AB141*'ANNUAL PARAMETERS '!$N$17</f>
        <v>6223964.3497991813</v>
      </c>
      <c r="AC142" s="109">
        <f>+AC141*'ANNUAL PARAMETERS '!$N$17</f>
        <v>6389631.2443052195</v>
      </c>
      <c r="AD142" s="109">
        <f>+AD141*'ANNUAL PARAMETERS '!$N$17</f>
        <v>4722646.7992749624</v>
      </c>
      <c r="AE142" s="109">
        <f>+AE141*'ANNUAL PARAMETERS '!$N$17</f>
        <v>9288473.0505005345</v>
      </c>
      <c r="AF142" s="109">
        <f>+AF141*'ANNUAL PARAMETERS '!$N$17</f>
        <v>17885225.065267529</v>
      </c>
      <c r="AG142" s="109">
        <f>+AG141*'ANNUAL PARAMETERS '!$N$17</f>
        <v>12902392.010671066</v>
      </c>
      <c r="AH142" s="109">
        <f>+AH141*'ANNUAL PARAMETERS '!$N$17</f>
        <v>6292151.0025545983</v>
      </c>
      <c r="AI142" s="109">
        <f>+AI141*'ANNUAL PARAMETERS '!$N$17</f>
        <v>8945201.4349777922</v>
      </c>
      <c r="AJ142" s="109">
        <f>+AJ141*'ANNUAL PARAMETERS '!$N$17</f>
        <v>9861565.2239036541</v>
      </c>
      <c r="AK142" s="109">
        <f>+AK141*'ANNUAL PARAMETERS '!$N$17</f>
        <v>11698447.751891725</v>
      </c>
      <c r="AL142" s="109">
        <f>+AL141*'ANNUAL PARAMETERS '!$N$17</f>
        <v>23013500.991712987</v>
      </c>
      <c r="AM142" s="78">
        <f>+AM141*'ANNUAL PARAMETERS '!$O$17</f>
        <v>13389510.572436698</v>
      </c>
      <c r="AN142" s="109">
        <f>+AN141*'ANNUAL PARAMETERS '!$O$17</f>
        <v>7293968.05561087</v>
      </c>
      <c r="AO142" s="109">
        <f>+AO141*'ANNUAL PARAMETERS '!$O$17</f>
        <v>7488115.8637419185</v>
      </c>
      <c r="AP142" s="109">
        <f>+AP141*'ANNUAL PARAMETERS '!$O$17</f>
        <v>5534548.8752608187</v>
      </c>
      <c r="AQ142" s="109">
        <f>+AQ141*'ANNUAL PARAMETERS '!$O$17</f>
        <v>10885317.123954816</v>
      </c>
      <c r="AR142" s="109">
        <f>+AR141*'ANNUAL PARAMETERS '!$O$17</f>
        <v>20959994.781731248</v>
      </c>
      <c r="AS142" s="109">
        <f>+AS141*'ANNUAL PARAMETERS '!$O$17</f>
        <v>15120529.276463501</v>
      </c>
      <c r="AT142" s="109">
        <f>+AT141*'ANNUAL PARAMETERS '!$O$17</f>
        <v>7373877.1359116081</v>
      </c>
      <c r="AU142" s="109">
        <f>+AU141*'ANNUAL PARAMETERS '!$O$17</f>
        <v>10483031.368879501</v>
      </c>
      <c r="AV142" s="109">
        <f>+AV141*'ANNUAL PARAMETERS '!$O$17</f>
        <v>11556933.439664887</v>
      </c>
      <c r="AW142" s="109">
        <f>+AW141*'ANNUAL PARAMETERS '!$O$17</f>
        <v>13709606.836884307</v>
      </c>
      <c r="AX142" s="109">
        <f>+AX141*'ANNUAL PARAMETERS '!$O$17</f>
        <v>26969907.224282168</v>
      </c>
      <c r="AY142" s="79">
        <f>+AY141*'ANNUAL PARAMETERS '!$P$17</f>
        <v>13550860.426972795</v>
      </c>
      <c r="AZ142" s="109">
        <f>+AZ141*'ANNUAL PARAMETERS '!$P$17</f>
        <v>7381863.7765483037</v>
      </c>
      <c r="BA142" s="109">
        <f>+BA141*'ANNUAL PARAMETERS '!$P$17</f>
        <v>7578351.1564232921</v>
      </c>
      <c r="BB142" s="109">
        <f>+BB141*'ANNUAL PARAMETERS '!$P$17</f>
        <v>5601242.773526567</v>
      </c>
      <c r="BC142" s="109">
        <f>+BC141*'ANNUAL PARAMETERS '!$P$17</f>
        <v>11016490.278121103</v>
      </c>
      <c r="BD142" s="109">
        <f>+BD141*'ANNUAL PARAMETERS '!$P$17</f>
        <v>21212572.505973946</v>
      </c>
      <c r="BE142" s="109">
        <f>+BE141*'ANNUAL PARAMETERS '!$P$17</f>
        <v>15302738.714670189</v>
      </c>
      <c r="BF142" s="109">
        <f>+BF141*'ANNUAL PARAMETERS '!$P$17</f>
        <v>7462735.7985796528</v>
      </c>
      <c r="BG142" s="109">
        <f>+BG141*'ANNUAL PARAMETERS '!$P$17</f>
        <v>10609356.79185261</v>
      </c>
      <c r="BH142" s="109">
        <f>+BH141*'ANNUAL PARAMETERS '!$P$17</f>
        <v>11696199.884042021</v>
      </c>
      <c r="BI142" s="109">
        <f>+BI141*'ANNUAL PARAMETERS '!$P$17</f>
        <v>13874814.000873704</v>
      </c>
      <c r="BJ142" s="109">
        <f>+BJ141*'ANNUAL PARAMETERS '!$P$17</f>
        <v>27294907.19974415</v>
      </c>
      <c r="BK142" s="80">
        <f>+BK141*'ANNUAL PARAMETERS '!$Q$17</f>
        <v>15890443.372705797</v>
      </c>
      <c r="BL142" s="109">
        <f>+BL141*'ANNUAL PARAMETERS '!$Q$17</f>
        <v>8656357.2076045349</v>
      </c>
      <c r="BM142" s="109">
        <f>+BM141*'ANNUAL PARAMETERS '!$Q$17</f>
        <v>8886768.52356348</v>
      </c>
      <c r="BN142" s="109">
        <f>+BN141*'ANNUAL PARAMETERS '!$Q$17</f>
        <v>6568308.4545934675</v>
      </c>
      <c r="BO142" s="109">
        <f>+BO141*'ANNUAL PARAMETERS '!$Q$17</f>
        <v>12918509.187947877</v>
      </c>
      <c r="BP142" s="109">
        <f>+BP141*'ANNUAL PARAMETERS '!$Q$17</f>
        <v>24874965.247568157</v>
      </c>
      <c r="BQ142" s="109">
        <f>+BQ141*'ANNUAL PARAMETERS '!$Q$17</f>
        <v>17944786.923549019</v>
      </c>
      <c r="BR142" s="109">
        <f>+BR141*'ANNUAL PARAMETERS '!$Q$17</f>
        <v>8751191.9447380807</v>
      </c>
      <c r="BS142" s="109">
        <f>+BS141*'ANNUAL PARAMETERS '!$Q$17</f>
        <v>12441083.297278658</v>
      </c>
      <c r="BT142" s="109">
        <f>+BT141*'ANNUAL PARAMETERS '!$Q$17</f>
        <v>13715572.006281648</v>
      </c>
      <c r="BU142" s="109">
        <f>+BU141*'ANNUAL PARAMETERS '!$Q$17</f>
        <v>16270328.174058449</v>
      </c>
      <c r="BV142" s="109">
        <f>+BV141*'ANNUAL PARAMETERS '!$Q$17</f>
        <v>32007427.097209595</v>
      </c>
      <c r="BW142" s="62">
        <f t="shared" si="173"/>
        <v>854069973.61121058</v>
      </c>
    </row>
    <row r="143" spans="1:109" x14ac:dyDescent="0.3">
      <c r="A143" s="127" t="s">
        <v>231</v>
      </c>
      <c r="C143" s="109">
        <f>+C141*'ANNUAL PARAMETERS '!$L$19</f>
        <v>27702779.353374925</v>
      </c>
      <c r="D143" s="109">
        <f>+D141*'ANNUAL PARAMETERS '!$L$19</f>
        <v>17314237.09585933</v>
      </c>
      <c r="E143" s="109">
        <f>+E141*'ANNUAL PARAMETERS '!$L$19</f>
        <v>19391945.547362451</v>
      </c>
      <c r="F143" s="109">
        <f>+F141*'ANNUAL PARAMETERS '!$L$19</f>
        <v>13851389.676687462</v>
      </c>
      <c r="G143" s="109">
        <f>+G141*'ANNUAL PARAMETERS '!$L$19</f>
        <v>24239931.934203062</v>
      </c>
      <c r="H143" s="109">
        <f>+H141*'ANNUAL PARAMETERS '!$L$19</f>
        <v>45017016.449234255</v>
      </c>
      <c r="I143" s="109">
        <f>+I141*'ANNUAL PARAMETERS '!$L$19</f>
        <v>34628474.19171866</v>
      </c>
      <c r="J143" s="109">
        <f>+J141*'ANNUAL PARAMETERS '!$L$19</f>
        <v>16448525.241066365</v>
      </c>
      <c r="K143" s="109">
        <f>+K141*'ANNUAL PARAMETERS '!$L$19</f>
        <v>29434203.062960867</v>
      </c>
      <c r="L143" s="109">
        <f>+L141*'ANNUAL PARAMETERS '!$L$19</f>
        <v>25971355.643788993</v>
      </c>
      <c r="M143" s="109">
        <f>+M141*'ANNUAL PARAMETERS '!$L$19</f>
        <v>27702779.353374925</v>
      </c>
      <c r="N143" s="109">
        <f>+N141*'ANNUAL PARAMETERS '!$L$19</f>
        <v>58868406.125921734</v>
      </c>
      <c r="O143" s="76">
        <f>+O141*'ANNUAL PARAMETERS '!$M$19</f>
        <v>31197688.2280524</v>
      </c>
      <c r="P143" s="109">
        <f>+P141*'ANNUAL PARAMETERS '!$M$19</f>
        <v>16995015.621613547</v>
      </c>
      <c r="Q143" s="109">
        <f>+Q141*'ANNUAL PARAMETERS '!$M$19</f>
        <v>17447381.879174959</v>
      </c>
      <c r="R143" s="109">
        <f>+R141*'ANNUAL PARAMETERS '!$M$19</f>
        <v>12895552.033750137</v>
      </c>
      <c r="S143" s="109">
        <f>+S141*'ANNUAL PARAMETERS '!$M$19</f>
        <v>25362893.442551021</v>
      </c>
      <c r="T143" s="109">
        <f>+T141*'ANNUAL PARAMETERS '!$M$19</f>
        <v>48836989.143439271</v>
      </c>
      <c r="U143" s="109">
        <f>+U141*'ANNUAL PARAMETERS '!$M$19</f>
        <v>35230978.433321454</v>
      </c>
      <c r="V143" s="109">
        <f>+V141*'ANNUAL PARAMETERS '!$M$19</f>
        <v>17181204.546169519</v>
      </c>
      <c r="W143" s="109">
        <f>+W141*'ANNUAL PARAMETERS '!$M$19</f>
        <v>24425563.769630615</v>
      </c>
      <c r="X143" s="109">
        <f>+X141*'ANNUAL PARAMETERS '!$M$19</f>
        <v>26927765.908429585</v>
      </c>
      <c r="Y143" s="109">
        <f>+Y141*'ANNUAL PARAMETERS '!$M$19</f>
        <v>31943515.598453678</v>
      </c>
      <c r="Z143" s="109">
        <f>+Z141*'ANNUAL PARAMETERS '!$M$19</f>
        <v>62840142.854417309</v>
      </c>
      <c r="AA143" s="77">
        <f>+AA141*'ANNUAL PARAMETERS '!$N$19</f>
        <v>34275926.009848371</v>
      </c>
      <c r="AB143" s="109">
        <f>+AB141*'ANNUAL PARAMETERS '!$N$19</f>
        <v>18671893.049397547</v>
      </c>
      <c r="AC143" s="109">
        <f>+AC141*'ANNUAL PARAMETERS '!$N$19</f>
        <v>19168893.732915659</v>
      </c>
      <c r="AD143" s="109">
        <f>+AD141*'ANNUAL PARAMETERS '!$N$19</f>
        <v>14167940.397824889</v>
      </c>
      <c r="AE143" s="109">
        <f>+AE141*'ANNUAL PARAMETERS '!$N$19</f>
        <v>27865419.151501603</v>
      </c>
      <c r="AF143" s="109">
        <f>+AF141*'ANNUAL PARAMETERS '!$N$19</f>
        <v>53655675.195802592</v>
      </c>
      <c r="AG143" s="109">
        <f>+AG141*'ANNUAL PARAMETERS '!$N$19</f>
        <v>38707176.0320132</v>
      </c>
      <c r="AH143" s="109">
        <f>+AH141*'ANNUAL PARAMETERS '!$N$19</f>
        <v>18876453.007663794</v>
      </c>
      <c r="AI143" s="109">
        <f>+AI141*'ANNUAL PARAMETERS '!$N$19</f>
        <v>26835604.30493338</v>
      </c>
      <c r="AJ143" s="109">
        <f>+AJ141*'ANNUAL PARAMETERS '!$N$19</f>
        <v>29584695.671710968</v>
      </c>
      <c r="AK143" s="109">
        <f>+AK141*'ANNUAL PARAMETERS '!$N$19</f>
        <v>35095343.255675182</v>
      </c>
      <c r="AL143" s="109">
        <f>+AL141*'ANNUAL PARAMETERS '!$N$19</f>
        <v>69040502.975138977</v>
      </c>
      <c r="AM143" s="78">
        <f>+AM141*'ANNUAL PARAMETERS '!$O$19</f>
        <v>35235554.137991309</v>
      </c>
      <c r="AN143" s="109">
        <f>+AN141*'ANNUAL PARAMETERS '!$O$19</f>
        <v>19194652.777923342</v>
      </c>
      <c r="AO143" s="109">
        <f>+AO141*'ANNUAL PARAMETERS '!$O$19</f>
        <v>19705568.062478732</v>
      </c>
      <c r="AP143" s="109">
        <f>+AP141*'ANNUAL PARAMETERS '!$O$19</f>
        <v>14564602.303317944</v>
      </c>
      <c r="AQ143" s="109">
        <f>+AQ141*'ANNUAL PARAMETERS '!$O$19</f>
        <v>28645571.378828462</v>
      </c>
      <c r="AR143" s="109">
        <f>+AR141*'ANNUAL PARAMETERS '!$O$19</f>
        <v>55157881.004555911</v>
      </c>
      <c r="AS143" s="109">
        <f>+AS141*'ANNUAL PARAMETERS '!$O$19</f>
        <v>39790866.517009214</v>
      </c>
      <c r="AT143" s="109">
        <f>+AT141*'ANNUAL PARAMETERS '!$O$19</f>
        <v>19404939.831346337</v>
      </c>
      <c r="AU143" s="109">
        <f>+AU141*'ANNUAL PARAMETERS '!$O$19</f>
        <v>27586924.654946055</v>
      </c>
      <c r="AV143" s="109">
        <f>+AV141*'ANNUAL PARAMETERS '!$O$19</f>
        <v>30412982.73596023</v>
      </c>
      <c r="AW143" s="109">
        <f>+AW141*'ANNUAL PARAMETERS '!$O$19</f>
        <v>36077912.728642911</v>
      </c>
      <c r="AX143" s="109">
        <f>+AX141*'ANNUAL PARAMETERS '!$O$19</f>
        <v>70973440.063900441</v>
      </c>
      <c r="AY143" s="79">
        <f>+AY141*'ANNUAL PARAMETERS '!$P$19</f>
        <v>37264866.174175188</v>
      </c>
      <c r="AZ143" s="109">
        <f>+AZ141*'ANNUAL PARAMETERS '!$P$19</f>
        <v>20300125.385507837</v>
      </c>
      <c r="BA143" s="109">
        <f>+BA141*'ANNUAL PARAMETERS '!$P$19</f>
        <v>20840465.680164054</v>
      </c>
      <c r="BB143" s="109">
        <f>+BB141*'ANNUAL PARAMETERS '!$P$19</f>
        <v>15403417.627198059</v>
      </c>
      <c r="BC143" s="109">
        <f>+BC141*'ANNUAL PARAMETERS '!$P$19</f>
        <v>30295348.264833033</v>
      </c>
      <c r="BD143" s="109">
        <f>+BD141*'ANNUAL PARAMETERS '!$P$19</f>
        <v>58334574.391428351</v>
      </c>
      <c r="BE143" s="109">
        <f>+BE141*'ANNUAL PARAMETERS '!$P$19</f>
        <v>42082531.465343021</v>
      </c>
      <c r="BF143" s="109">
        <f>+BF141*'ANNUAL PARAMETERS '!$P$19</f>
        <v>20522523.446094047</v>
      </c>
      <c r="BG143" s="109">
        <f>+BG141*'ANNUAL PARAMETERS '!$P$19</f>
        <v>29175731.17759468</v>
      </c>
      <c r="BH143" s="109">
        <f>+BH141*'ANNUAL PARAMETERS '!$P$19</f>
        <v>32164549.681115557</v>
      </c>
      <c r="BI143" s="109">
        <f>+BI141*'ANNUAL PARAMETERS '!$P$19</f>
        <v>38155738.502402686</v>
      </c>
      <c r="BJ143" s="109">
        <f>+BJ141*'ANNUAL PARAMETERS '!$P$19</f>
        <v>75060994.799296409</v>
      </c>
      <c r="BK143" s="80">
        <f>+BK141*'ANNUAL PARAMETERS '!$Q$19</f>
        <v>38281522.670609422</v>
      </c>
      <c r="BL143" s="109">
        <f>+BL141*'ANNUAL PARAMETERS '!$Q$19</f>
        <v>20853951.45468365</v>
      </c>
      <c r="BM143" s="109">
        <f>+BM141*'ANNUAL PARAMETERS '!$Q$19</f>
        <v>21409033.261312019</v>
      </c>
      <c r="BN143" s="109">
        <f>+BN141*'ANNUAL PARAMETERS '!$Q$19</f>
        <v>15823652.186066082</v>
      </c>
      <c r="BO143" s="109">
        <f>+BO141*'ANNUAL PARAMETERS '!$Q$19</f>
        <v>31121863.043692611</v>
      </c>
      <c r="BP143" s="109">
        <f>+BP141*'ANNUAL PARAMETERS '!$Q$19</f>
        <v>59926052.64186874</v>
      </c>
      <c r="BQ143" s="109">
        <f>+BQ141*'ANNUAL PARAMETERS '!$Q$19</f>
        <v>43230623.043095365</v>
      </c>
      <c r="BR143" s="109">
        <f>+BR141*'ANNUAL PARAMETERS '!$Q$19</f>
        <v>21082416.957778104</v>
      </c>
      <c r="BS143" s="109">
        <f>+BS141*'ANNUAL PARAMETERS '!$Q$19</f>
        <v>29971700.670716766</v>
      </c>
      <c r="BT143" s="109">
        <f>+BT141*'ANNUAL PARAMETERS '!$Q$19</f>
        <v>33042059.833314881</v>
      </c>
      <c r="BU143" s="109">
        <f>+BU141*'ANNUAL PARAMETERS '!$Q$19</f>
        <v>39196699.692049898</v>
      </c>
      <c r="BV143" s="109">
        <f>+BV141*'ANNUAL PARAMETERS '!$Q$19</f>
        <v>77108801.64327766</v>
      </c>
      <c r="BW143" s="62">
        <f t="shared" si="173"/>
        <v>2325201397.8095026</v>
      </c>
    </row>
    <row r="144" spans="1:109" ht="16.2" thickBot="1" x14ac:dyDescent="0.35">
      <c r="A144" s="128" t="s">
        <v>200</v>
      </c>
      <c r="C144" s="111">
        <f>+C141*'ANNUAL PARAMETERS '!$L$18</f>
        <v>654792.96653431631</v>
      </c>
      <c r="D144" s="111">
        <f>+D141*'ANNUAL PARAMETERS '!$L$18</f>
        <v>409245.60408394772</v>
      </c>
      <c r="E144" s="111">
        <f>+E141*'ANNUAL PARAMETERS '!$L$18</f>
        <v>458355.07657402148</v>
      </c>
      <c r="F144" s="111">
        <f>+F141*'ANNUAL PARAMETERS '!$L$18</f>
        <v>327396.48326715815</v>
      </c>
      <c r="G144" s="111">
        <f>+G141*'ANNUAL PARAMETERS '!$L$18</f>
        <v>572943.84571752686</v>
      </c>
      <c r="H144" s="111">
        <f>+H141*'ANNUAL PARAMETERS '!$L$18</f>
        <v>1064038.5706182641</v>
      </c>
      <c r="I144" s="111">
        <f>+I141*'ANNUAL PARAMETERS '!$L$18</f>
        <v>818491.20816789544</v>
      </c>
      <c r="J144" s="111">
        <f>+J141*'ANNUAL PARAMETERS '!$L$18</f>
        <v>388783.32387975039</v>
      </c>
      <c r="K144" s="111">
        <f>+K141*'ANNUAL PARAMETERS '!$L$18</f>
        <v>695717.52694271132</v>
      </c>
      <c r="L144" s="111">
        <f>+L141*'ANNUAL PARAMETERS '!$L$18</f>
        <v>613868.40612592152</v>
      </c>
      <c r="M144" s="111">
        <f>+M141*'ANNUAL PARAMETERS '!$L$18</f>
        <v>654792.96653431631</v>
      </c>
      <c r="N144" s="111">
        <f>+N141*'ANNUAL PARAMETERS '!$L$18</f>
        <v>1391435.0538854226</v>
      </c>
      <c r="O144" s="84">
        <f>+O141*'ANNUAL PARAMETERS '!$M$18</f>
        <v>941817.00311101577</v>
      </c>
      <c r="P144" s="111">
        <f>+P141*'ANNUAL PARAMETERS '!$M$18</f>
        <v>513057.07536946551</v>
      </c>
      <c r="Q144" s="111">
        <f>+Q141*'ANNUAL PARAMETERS '!$M$18</f>
        <v>526713.4152203761</v>
      </c>
      <c r="R144" s="111">
        <f>+R141*'ANNUAL PARAMETERS '!$M$18</f>
        <v>389299.68403773999</v>
      </c>
      <c r="S144" s="111">
        <f>+S141*'ANNUAL PARAMETERS '!$M$18</f>
        <v>765672.25486946478</v>
      </c>
      <c r="T144" s="111">
        <f>+T141*'ANNUAL PARAMETERS '!$M$18</f>
        <v>1474324.200556657</v>
      </c>
      <c r="U144" s="111">
        <f>+U141*'ANNUAL PARAMETERS '!$M$18</f>
        <v>1063576.707421025</v>
      </c>
      <c r="V144" s="111">
        <f>+V141*'ANNUAL PARAMETERS '!$M$18</f>
        <v>518677.87309191003</v>
      </c>
      <c r="W144" s="111">
        <f>+W141*'ANNUAL PARAMETERS '!$M$18</f>
        <v>737375.5100265845</v>
      </c>
      <c r="X144" s="111">
        <f>+X141*'ANNUAL PARAMETERS '!$M$18</f>
        <v>812913.68780164781</v>
      </c>
      <c r="Y144" s="111">
        <f>+Y141*'ANNUAL PARAMETERS '!$M$18</f>
        <v>964332.54636841291</v>
      </c>
      <c r="Z144" s="111">
        <f>+Z141*'ANNUAL PARAMETERS '!$M$18</f>
        <v>1897060.9163597678</v>
      </c>
      <c r="AA144" s="85">
        <f>+AA141*'ANNUAL PARAMETERS '!$N$18</f>
        <v>1079056.929939671</v>
      </c>
      <c r="AB144" s="111">
        <f>+AB141*'ANNUAL PARAMETERS '!$N$18</f>
        <v>587818.85525881161</v>
      </c>
      <c r="AC144" s="111">
        <f>+AC141*'ANNUAL PARAMETERS '!$N$18</f>
        <v>603465.17307327082</v>
      </c>
      <c r="AD144" s="111">
        <f>+AD141*'ANNUAL PARAMETERS '!$N$18</f>
        <v>446027.75326485763</v>
      </c>
      <c r="AE144" s="111">
        <f>+AE141*'ANNUAL PARAMETERS '!$N$18</f>
        <v>877244.67699171719</v>
      </c>
      <c r="AF144" s="111">
        <f>+AF141*'ANNUAL PARAMETERS '!$N$18</f>
        <v>1689160.1450530447</v>
      </c>
      <c r="AG144" s="111">
        <f>+AG141*'ANNUAL PARAMETERS '!$N$18</f>
        <v>1218559.2454522674</v>
      </c>
      <c r="AH144" s="111">
        <f>+AH141*'ANNUAL PARAMETERS '!$N$18</f>
        <v>594258.70579682325</v>
      </c>
      <c r="AI144" s="111">
        <f>+AI141*'ANNUAL PARAMETERS '!$N$18</f>
        <v>844824.57997012488</v>
      </c>
      <c r="AJ144" s="111">
        <f>+AJ141*'ANNUAL PARAMETERS '!$N$18</f>
        <v>931370.04892423423</v>
      </c>
      <c r="AK144" s="111">
        <f>+AK141*'ANNUAL PARAMETERS '!$N$18</f>
        <v>1104853.3987897742</v>
      </c>
      <c r="AL144" s="111">
        <f>+AL141*'ANNUAL PARAMETERS '!$N$18</f>
        <v>2173497.3158840048</v>
      </c>
      <c r="AM144" s="86">
        <f>+AM141*'ANNUAL PARAMETERS '!$O$18</f>
        <v>1028878.1808293462</v>
      </c>
      <c r="AN144" s="111">
        <f>+AN141*'ANNUAL PARAMETERS '!$O$18</f>
        <v>560483.86111536156</v>
      </c>
      <c r="AO144" s="111">
        <f>+AO141*'ANNUAL PARAMETERS '!$O$18</f>
        <v>575402.58742437896</v>
      </c>
      <c r="AP144" s="111">
        <f>+AP141*'ANNUAL PARAMETERS '!$O$18</f>
        <v>425286.38725688396</v>
      </c>
      <c r="AQ144" s="111">
        <f>+AQ141*'ANNUAL PARAMETERS '!$O$18</f>
        <v>836450.68426179106</v>
      </c>
      <c r="AR144" s="111">
        <f>+AR141*'ANNUAL PARAMETERS '!$O$18</f>
        <v>1610610.1253330326</v>
      </c>
      <c r="AS144" s="111">
        <f>+AS141*'ANNUAL PARAMETERS '!$O$18</f>
        <v>1161893.302296669</v>
      </c>
      <c r="AT144" s="111">
        <f>+AT141*'ANNUAL PARAMETERS '!$O$18</f>
        <v>566624.24307531305</v>
      </c>
      <c r="AU144" s="111">
        <f>+AU141*'ANNUAL PARAMETERS '!$O$18</f>
        <v>805538.19992442487</v>
      </c>
      <c r="AV144" s="111">
        <f>+AV141*'ANNUAL PARAMETERS '!$O$18</f>
        <v>888059.09589003876</v>
      </c>
      <c r="AW144" s="111">
        <f>+AW141*'ANNUAL PARAMETERS '!$O$18</f>
        <v>1053475.051676373</v>
      </c>
      <c r="AX144" s="111">
        <f>+AX141*'ANNUAL PARAMETERS '!$O$18</f>
        <v>2072424.449865893</v>
      </c>
      <c r="AY144" s="87">
        <f>+AY141*'ANNUAL PARAMETERS '!$P$18</f>
        <v>928233.93924763647</v>
      </c>
      <c r="AZ144" s="111">
        <f>+AZ141*'ANNUAL PARAMETERS '!$P$18</f>
        <v>505657.66869355884</v>
      </c>
      <c r="BA144" s="111">
        <f>+BA141*'ANNUAL PARAMETERS '!$P$18</f>
        <v>519117.05421499547</v>
      </c>
      <c r="BB144" s="111">
        <f>+BB141*'ANNUAL PARAMETERS '!$P$18</f>
        <v>383685.12998656981</v>
      </c>
      <c r="BC144" s="111">
        <f>+BC141*'ANNUAL PARAMETERS '!$P$18</f>
        <v>754629.58405129553</v>
      </c>
      <c r="BD144" s="111">
        <f>+BD141*'ANNUAL PARAMETERS '!$P$18</f>
        <v>1453061.2166592153</v>
      </c>
      <c r="BE144" s="111">
        <f>+BE141*'ANNUAL PARAMETERS '!$P$18</f>
        <v>1048237.6019549079</v>
      </c>
      <c r="BF144" s="111">
        <f>+BF141*'ANNUAL PARAMETERS '!$P$18</f>
        <v>511197.4022027062</v>
      </c>
      <c r="BG144" s="111">
        <f>+BG141*'ANNUAL PARAMETERS '!$P$18</f>
        <v>726740.94024190377</v>
      </c>
      <c r="BH144" s="111">
        <f>+BH141*'ANNUAL PARAMETERS '!$P$18</f>
        <v>801189.69205687835</v>
      </c>
      <c r="BI144" s="111">
        <f>+BI141*'ANNUAL PARAMETERS '!$P$18</f>
        <v>950424.75905984861</v>
      </c>
      <c r="BJ144" s="111">
        <f>+BJ141*'ANNUAL PARAMETERS '!$P$18</f>
        <v>1869701.1431824742</v>
      </c>
      <c r="BK144" s="88">
        <f>+BK141*'ANNUAL PARAMETERS '!$Q$18</f>
        <v>1372356.4730973188</v>
      </c>
      <c r="BL144" s="111">
        <f>+BL141*'ANNUAL PARAMETERS '!$Q$18</f>
        <v>747594.48611130065</v>
      </c>
      <c r="BM144" s="111">
        <f>+BM141*'ANNUAL PARAMETERS '!$Q$18</f>
        <v>767493.64521684591</v>
      </c>
      <c r="BN144" s="111">
        <f>+BN141*'ANNUAL PARAMETERS '!$Q$18</f>
        <v>567263.00289670855</v>
      </c>
      <c r="BO144" s="111">
        <f>+BO141*'ANNUAL PARAMETERS '!$Q$18</f>
        <v>1115689.4298682257</v>
      </c>
      <c r="BP144" s="111">
        <f>+BP141*'ANNUAL PARAMETERS '!$Q$18</f>
        <v>2148292.4531990681</v>
      </c>
      <c r="BQ144" s="111">
        <f>+BQ141*'ANNUAL PARAMETERS '!$Q$18</f>
        <v>1549777.0524883242</v>
      </c>
      <c r="BR144" s="111">
        <f>+BR141*'ANNUAL PARAMETERS '!$Q$18</f>
        <v>755784.75886374328</v>
      </c>
      <c r="BS144" s="111">
        <f>+BS141*'ANNUAL PARAMETERS '!$Q$18</f>
        <v>1074457.193855884</v>
      </c>
      <c r="BT144" s="111">
        <f>+BT141*'ANNUAL PARAMETERS '!$Q$18</f>
        <v>1184526.6732697787</v>
      </c>
      <c r="BU144" s="111">
        <f>+BU141*'ANNUAL PARAMETERS '!$Q$18</f>
        <v>1405164.7059414114</v>
      </c>
      <c r="BV144" s="111">
        <f>+BV141*'ANNUAL PARAMETERS '!$Q$18</f>
        <v>2764277.7947590104</v>
      </c>
      <c r="BW144" s="89">
        <f t="shared" si="173"/>
        <v>68294498.705033019</v>
      </c>
    </row>
    <row r="145" spans="1:75" x14ac:dyDescent="0.3">
      <c r="A145" s="27" t="s">
        <v>232</v>
      </c>
      <c r="C145" s="112">
        <f>+C141+C142+C143+C144</f>
        <v>88799999.999999985</v>
      </c>
      <c r="D145" s="112">
        <f t="shared" ref="D145" si="178">+D141+D142+D143+D144</f>
        <v>55499999.999999993</v>
      </c>
      <c r="E145" s="112">
        <f t="shared" ref="E145" si="179">+E141+E142+E143+E144</f>
        <v>62159999.999999993</v>
      </c>
      <c r="F145" s="112">
        <f t="shared" ref="F145" si="180">+F141+F142+F143+F144</f>
        <v>44399999.999999993</v>
      </c>
      <c r="G145" s="112">
        <f t="shared" ref="G145" si="181">+G141+G142+G143+G144</f>
        <v>77699999.999999985</v>
      </c>
      <c r="H145" s="112">
        <f t="shared" ref="H145" si="182">+H141+H142+H143+H144</f>
        <v>144300000</v>
      </c>
      <c r="I145" s="112">
        <f t="shared" ref="I145" si="183">+I141+I142+I143+I144</f>
        <v>110999999.99999999</v>
      </c>
      <c r="J145" s="112">
        <f t="shared" ref="J145" si="184">+J141+J142+J143+J144</f>
        <v>52725000</v>
      </c>
      <c r="K145" s="112">
        <f t="shared" ref="K145" si="185">+K141+K142+K143+K144</f>
        <v>94350000.000000015</v>
      </c>
      <c r="L145" s="112">
        <f t="shared" ref="L145" si="186">+L141+L142+L143+L144</f>
        <v>83249999.999999985</v>
      </c>
      <c r="M145" s="112">
        <f t="shared" ref="M145" si="187">+M141+M142+M143+M144</f>
        <v>88799999.999999985</v>
      </c>
      <c r="N145" s="112">
        <f t="shared" ref="N145" si="188">+N141+N142+N143+N144</f>
        <v>188700000.00000003</v>
      </c>
      <c r="O145" s="92">
        <f t="shared" ref="O145" si="189">+O141+O142+O143+O144</f>
        <v>101598509.21060084</v>
      </c>
      <c r="P145" s="112">
        <f t="shared" ref="P145" si="190">+P141+P142+P143+P144</f>
        <v>55346032.005481094</v>
      </c>
      <c r="Q145" s="112">
        <f t="shared" ref="Q145" si="191">+Q141+Q142+Q143+Q144</f>
        <v>56819209.666898072</v>
      </c>
      <c r="R145" s="112">
        <f t="shared" ref="R145" si="192">+R141+R142+R143+R144</f>
        <v>41995703.415571198</v>
      </c>
      <c r="S145" s="112">
        <f t="shared" ref="S145" si="193">+S141+S142+S143+S144</f>
        <v>82596894.494043499</v>
      </c>
      <c r="T145" s="112">
        <f t="shared" ref="T145" si="194">+T141+T142+T143+T144</f>
        <v>159042723.1350494</v>
      </c>
      <c r="U145" s="112">
        <f t="shared" ref="U145" si="195">+U141+U142+U143+U144</f>
        <v>114733337.31304307</v>
      </c>
      <c r="V145" s="112">
        <f t="shared" ref="V145" si="196">+V141+V142+V143+V144</f>
        <v>55952375.559789792</v>
      </c>
      <c r="W145" s="112">
        <f t="shared" ref="W145" si="197">+W141+W142+W143+W144</f>
        <v>79544383.144117817</v>
      </c>
      <c r="X145" s="112">
        <f t="shared" ref="X145" si="198">+X141+X142+X143+X144</f>
        <v>87693064.071602747</v>
      </c>
      <c r="Y145" s="112">
        <f t="shared" ref="Y145" si="199">+Y141+Y142+Y143+Y144</f>
        <v>104027373.43949255</v>
      </c>
      <c r="Z145" s="112">
        <f t="shared" ref="Z145" si="200">+Z141+Z142+Z143+Z144</f>
        <v>204645446.35230994</v>
      </c>
      <c r="AA145" s="93">
        <f t="shared" ref="AA145" si="201">+AA141+AA142+AA143+AA144</f>
        <v>110254228.66501227</v>
      </c>
      <c r="AB145" s="112">
        <f t="shared" ref="AB145" si="202">+AB141+AB142+AB143+AB144</f>
        <v>60061255.975562103</v>
      </c>
      <c r="AC145" s="112">
        <f t="shared" ref="AC145" si="203">+AC141+AC142+AC143+AC144</f>
        <v>61659941.507545359</v>
      </c>
      <c r="AD145" s="112">
        <f t="shared" ref="AD145" si="204">+AD141+AD142+AD143+AD144</f>
        <v>45573541.613003395</v>
      </c>
      <c r="AE145" s="112">
        <f t="shared" ref="AE145" si="205">+AE141+AE142+AE143+AE144</f>
        <v>89633764.937330157</v>
      </c>
      <c r="AF145" s="112">
        <f t="shared" ref="AF145" si="206">+AF141+AF142+AF143+AF144</f>
        <v>172592421.87983167</v>
      </c>
      <c r="AG145" s="112">
        <f t="shared" ref="AG145" si="207">+AG141+AG142+AG143+AG144</f>
        <v>124508082.90297578</v>
      </c>
      <c r="AH145" s="112">
        <f t="shared" ref="AH145" si="208">+AH141+AH142+AH143+AH144</f>
        <v>60719257.174651869</v>
      </c>
      <c r="AI145" s="112">
        <f t="shared" ref="AI145" si="209">+AI141+AI142+AI143+AI144</f>
        <v>86321193.8475357</v>
      </c>
      <c r="AJ145" s="112">
        <f t="shared" ref="AJ145" si="210">+AJ141+AJ142+AJ143+AJ144</f>
        <v>95164104.41067028</v>
      </c>
      <c r="AK145" s="112">
        <f t="shared" ref="AK145" si="211">+AK141+AK142+AK143+AK144</f>
        <v>112890020.80575517</v>
      </c>
      <c r="AL145" s="112">
        <f t="shared" ref="AL145" si="212">+AL141+AL142+AL143+AL144</f>
        <v>222080284.57003033</v>
      </c>
      <c r="AM145" s="94">
        <f t="shared" ref="AM145" si="213">+AM141+AM142+AM143+AM144</f>
        <v>120125051.16723996</v>
      </c>
      <c r="AN145" s="112">
        <f t="shared" ref="AN145" si="214">+AN141+AN142+AN143+AN144</f>
        <v>65438410.250496261</v>
      </c>
      <c r="AO145" s="112">
        <f t="shared" ref="AO145" si="215">+AO141+AO142+AO143+AO144</f>
        <v>67180222.638602495</v>
      </c>
      <c r="AP145" s="112">
        <f t="shared" ref="AP145" si="216">+AP141+AP142+AP143+AP144</f>
        <v>49653642.172471531</v>
      </c>
      <c r="AQ145" s="112">
        <f t="shared" ref="AQ145" si="217">+AQ141+AQ142+AQ143+AQ144</f>
        <v>97658481.944701985</v>
      </c>
      <c r="AR145" s="112">
        <f t="shared" ref="AR145" si="218">+AR141+AR142+AR143+AR144</f>
        <v>188044247.92073202</v>
      </c>
      <c r="AS145" s="112">
        <f t="shared" ref="AS145" si="219">+AS141+AS142+AS143+AS144</f>
        <v>135655022.12978783</v>
      </c>
      <c r="AT145" s="112">
        <f t="shared" ref="AT145" si="220">+AT141+AT142+AT143+AT144</f>
        <v>66155320.873025924</v>
      </c>
      <c r="AU145" s="112">
        <f t="shared" ref="AU145" si="221">+AU141+AU142+AU143+AU144</f>
        <v>94049343.533642098</v>
      </c>
      <c r="AV145" s="112">
        <f t="shared" ref="AV145" si="222">+AV141+AV142+AV143+AV144</f>
        <v>103683940.74343562</v>
      </c>
      <c r="AW145" s="112">
        <f t="shared" ref="AW145" si="223">+AW141+AW142+AW143+AW144</f>
        <v>122996820.07448941</v>
      </c>
      <c r="AX145" s="112">
        <f t="shared" ref="AX145" si="224">+AX141+AX142+AX143+AX144</f>
        <v>241962651.86584941</v>
      </c>
      <c r="AY145" s="95">
        <f t="shared" ref="AY145" si="225">+AY141+AY142+AY143+AY144</f>
        <v>119498262.67525959</v>
      </c>
      <c r="AZ145" s="112">
        <f t="shared" ref="AZ145" si="226">+AZ141+AZ142+AZ143+AZ144</f>
        <v>65096965.713491216</v>
      </c>
      <c r="BA145" s="112">
        <f t="shared" ref="BA145" si="227">+BA141+BA142+BA143+BA144</f>
        <v>66829689.672918804</v>
      </c>
      <c r="BB145" s="112">
        <f t="shared" ref="BB145" si="228">+BB141+BB142+BB143+BB144</f>
        <v>49394559.398344025</v>
      </c>
      <c r="BC145" s="112">
        <f t="shared" ref="BC145" si="229">+BC141+BC142+BC143+BC144</f>
        <v>97148919.517610937</v>
      </c>
      <c r="BD145" s="112">
        <f t="shared" ref="BD145" si="230">+BD141+BD142+BD143+BD144</f>
        <v>187063070.64393124</v>
      </c>
      <c r="BE145" s="112">
        <f t="shared" ref="BE145" si="231">+BE141+BE142+BE143+BE144</f>
        <v>134947201.35531905</v>
      </c>
      <c r="BF145" s="112">
        <f t="shared" ref="BF145" si="232">+BF141+BF142+BF143+BF144</f>
        <v>65810135.639774673</v>
      </c>
      <c r="BG145" s="112">
        <f t="shared" ref="BG145" si="233">+BG141+BG142+BG143+BG144</f>
        <v>93558612.868952245</v>
      </c>
      <c r="BH145" s="112">
        <f t="shared" ref="BH145" si="234">+BH141+BH142+BH143+BH144</f>
        <v>103142938.67742455</v>
      </c>
      <c r="BI145" s="112">
        <f t="shared" ref="BI145" si="235">+BI141+BI142+BI143+BI144</f>
        <v>122355047.26670474</v>
      </c>
      <c r="BJ145" s="112">
        <f t="shared" ref="BJ145" si="236">+BJ141+BJ142+BJ143+BJ144</f>
        <v>240700139.14094377</v>
      </c>
      <c r="BK145" s="96">
        <f t="shared" ref="BK145" si="237">+BK141+BK142+BK143+BK144</f>
        <v>127773610.57416618</v>
      </c>
      <c r="BL145" s="112">
        <f t="shared" ref="BL145" si="238">+BL141+BL142+BL143+BL144</f>
        <v>69604981.364783734</v>
      </c>
      <c r="BM145" s="112">
        <f t="shared" ref="BM145" si="239">+BM141+BM142+BM143+BM144</f>
        <v>71457697.809926346</v>
      </c>
      <c r="BN145" s="112">
        <f t="shared" ref="BN145" si="240">+BN141+BN142+BN143+BN144</f>
        <v>52815171.164435662</v>
      </c>
      <c r="BO145" s="112">
        <f t="shared" ref="BO145" si="241">+BO141+BO142+BO143+BO144</f>
        <v>103876557.97036269</v>
      </c>
      <c r="BP145" s="112">
        <f t="shared" ref="BP145" si="242">+BP141+BP142+BP143+BP144</f>
        <v>200017334.19521847</v>
      </c>
      <c r="BQ145" s="112">
        <f t="shared" ref="BQ145" si="243">+BQ141+BQ142+BQ143+BQ144</f>
        <v>144292400.30799186</v>
      </c>
      <c r="BR145" s="112">
        <f t="shared" ref="BR145" si="244">+BR141+BR142+BR143+BR144</f>
        <v>70367538.864734843</v>
      </c>
      <c r="BS145" s="112">
        <f t="shared" ref="BS145" si="245">+BS141+BS142+BS143+BS144</f>
        <v>100037619.78584519</v>
      </c>
      <c r="BT145" s="112">
        <f t="shared" ref="BT145" si="246">+BT141+BT142+BT143+BT144</f>
        <v>110285667.63232835</v>
      </c>
      <c r="BU145" s="112">
        <f t="shared" ref="BU145" si="247">+BU141+BU142+BU143+BU144</f>
        <v>130828229.72686088</v>
      </c>
      <c r="BV145" s="112">
        <f t="shared" ref="BV145" si="248">+BV141+BV142+BV143+BV144</f>
        <v>257368811.52256259</v>
      </c>
      <c r="BW145" s="62">
        <f t="shared" si="173"/>
        <v>7614012468.9022694</v>
      </c>
    </row>
    <row r="146" spans="1:75" ht="16.2" thickBot="1" x14ac:dyDescent="0.35">
      <c r="A146" s="33" t="s">
        <v>203</v>
      </c>
      <c r="C146" s="111">
        <f>+C141*'ANNUAL PARAMETERS '!$L$21</f>
        <v>2770277.9353374923</v>
      </c>
      <c r="D146" s="111">
        <f>+D141*'ANNUAL PARAMETERS '!$L$21</f>
        <v>1731423.7095859328</v>
      </c>
      <c r="E146" s="111">
        <f>+E141*'ANNUAL PARAMETERS '!$L$21</f>
        <v>1939194.5547362447</v>
      </c>
      <c r="F146" s="111">
        <f>+F141*'ANNUAL PARAMETERS '!$L$21</f>
        <v>1385138.9676687461</v>
      </c>
      <c r="G146" s="111">
        <f>+G141*'ANNUAL PARAMETERS '!$L$21</f>
        <v>2423993.1934203058</v>
      </c>
      <c r="H146" s="111">
        <f>+H141*'ANNUAL PARAMETERS '!$L$21</f>
        <v>4501701.6449234253</v>
      </c>
      <c r="I146" s="111">
        <f>+I141*'ANNUAL PARAMETERS '!$L$21</f>
        <v>3462847.4191718656</v>
      </c>
      <c r="J146" s="111">
        <f>+J141*'ANNUAL PARAMETERS '!$L$21</f>
        <v>1644852.5241066364</v>
      </c>
      <c r="K146" s="111">
        <f>+K141*'ANNUAL PARAMETERS '!$L$21</f>
        <v>2943420.3062960864</v>
      </c>
      <c r="L146" s="111">
        <f>+L141*'ANNUAL PARAMETERS '!$L$21</f>
        <v>2597135.5643788991</v>
      </c>
      <c r="M146" s="111">
        <f>+M141*'ANNUAL PARAMETERS '!$L$21</f>
        <v>2770277.9353374923</v>
      </c>
      <c r="N146" s="111">
        <f>+N141*'ANNUAL PARAMETERS '!$L$21</f>
        <v>5886840.6125921728</v>
      </c>
      <c r="O146" s="84">
        <f>+O141*'ANNUAL PARAMETERS '!$M$21</f>
        <v>3531813.7616663091</v>
      </c>
      <c r="P146" s="111">
        <f>+P141*'ANNUAL PARAMETERS '!$M$21</f>
        <v>1923964.0326354958</v>
      </c>
      <c r="Q146" s="111">
        <f>+Q141*'ANNUAL PARAMETERS '!$M$21</f>
        <v>1975175.3070764104</v>
      </c>
      <c r="R146" s="111">
        <f>+R141*'ANNUAL PARAMETERS '!$M$21</f>
        <v>1459873.8151415249</v>
      </c>
      <c r="S146" s="111">
        <f>+S141*'ANNUAL PARAMETERS '!$M$21</f>
        <v>2871270.9557604929</v>
      </c>
      <c r="T146" s="111">
        <f>+T141*'ANNUAL PARAMETERS '!$M$21</f>
        <v>5528715.7520874636</v>
      </c>
      <c r="U146" s="111">
        <f>+U141*'ANNUAL PARAMETERS '!$M$21</f>
        <v>3988412.6528288433</v>
      </c>
      <c r="V146" s="111">
        <f>+V141*'ANNUAL PARAMETERS '!$M$21</f>
        <v>1945042.0240946624</v>
      </c>
      <c r="W146" s="111">
        <f>+W141*'ANNUAL PARAMETERS '!$M$21</f>
        <v>2765158.1625996917</v>
      </c>
      <c r="X146" s="111">
        <f>+X141*'ANNUAL PARAMETERS '!$M$21</f>
        <v>3048426.3292561793</v>
      </c>
      <c r="Y146" s="111">
        <f>+Y141*'ANNUAL PARAMETERS '!$M$21</f>
        <v>3616247.048881548</v>
      </c>
      <c r="Z146" s="111">
        <f>+Z141*'ANNUAL PARAMETERS '!$M$21</f>
        <v>7113978.4363491284</v>
      </c>
      <c r="AA146" s="85">
        <f>+AA141*'ANNUAL PARAMETERS '!$N$21</f>
        <v>5395284.6496983552</v>
      </c>
      <c r="AB146" s="111">
        <f>+AB141*'ANNUAL PARAMETERS '!$N$21</f>
        <v>2939094.2762940582</v>
      </c>
      <c r="AC146" s="111">
        <f>+AC141*'ANNUAL PARAMETERS '!$N$21</f>
        <v>3017325.8653663537</v>
      </c>
      <c r="AD146" s="111">
        <f>+AD141*'ANNUAL PARAMETERS '!$N$21</f>
        <v>2230138.7663242882</v>
      </c>
      <c r="AE146" s="111">
        <f>+AE141*'ANNUAL PARAMETERS '!$N$21</f>
        <v>4386223.3849585857</v>
      </c>
      <c r="AF146" s="111">
        <f>+AF141*'ANNUAL PARAMETERS '!$N$21</f>
        <v>8445800.7252652235</v>
      </c>
      <c r="AG146" s="111">
        <f>+AG141*'ANNUAL PARAMETERS '!$N$21</f>
        <v>6092796.2272613375</v>
      </c>
      <c r="AH146" s="111">
        <f>+AH141*'ANNUAL PARAMETERS '!$N$21</f>
        <v>2971293.5289841159</v>
      </c>
      <c r="AI146" s="111">
        <f>+AI141*'ANNUAL PARAMETERS '!$N$21</f>
        <v>4224122.8998506246</v>
      </c>
      <c r="AJ146" s="111">
        <f>+AJ141*'ANNUAL PARAMETERS '!$N$21</f>
        <v>4656850.2446211707</v>
      </c>
      <c r="AK146" s="111">
        <f>+AK141*'ANNUAL PARAMETERS '!$N$21</f>
        <v>5524266.9939488713</v>
      </c>
      <c r="AL146" s="111">
        <f>+AL141*'ANNUAL PARAMETERS '!$N$21</f>
        <v>10867486.579420025</v>
      </c>
      <c r="AM146" s="86">
        <f>+AM141*'ANNUAL PARAMETERS '!$O$21</f>
        <v>4228266.4965589568</v>
      </c>
      <c r="AN146" s="111">
        <f>+AN141*'ANNUAL PARAMETERS '!$O$21</f>
        <v>2303358.3333508009</v>
      </c>
      <c r="AO146" s="111">
        <f>+AO141*'ANNUAL PARAMETERS '!$O$21</f>
        <v>2364668.1674974477</v>
      </c>
      <c r="AP146" s="111">
        <f>+AP141*'ANNUAL PARAMETERS '!$O$21</f>
        <v>1747752.2763981533</v>
      </c>
      <c r="AQ146" s="111">
        <f>+AQ141*'ANNUAL PARAMETERS '!$O$21</f>
        <v>3437468.5654594153</v>
      </c>
      <c r="AR146" s="111">
        <f>+AR141*'ANNUAL PARAMETERS '!$O$21</f>
        <v>6618945.7205467094</v>
      </c>
      <c r="AS146" s="111">
        <f>+AS141*'ANNUAL PARAMETERS '!$O$21</f>
        <v>4774903.9820411056</v>
      </c>
      <c r="AT146" s="111">
        <f>+AT141*'ANNUAL PARAMETERS '!$O$21</f>
        <v>2328592.7797615603</v>
      </c>
      <c r="AU146" s="111">
        <f>+AU141*'ANNUAL PARAMETERS '!$O$21</f>
        <v>3310430.9585935264</v>
      </c>
      <c r="AV146" s="111">
        <f>+AV141*'ANNUAL PARAMETERS '!$O$21</f>
        <v>3649557.9283152274</v>
      </c>
      <c r="AW146" s="111">
        <f>+AW141*'ANNUAL PARAMETERS '!$O$21</f>
        <v>4329349.5274371495</v>
      </c>
      <c r="AX146" s="111">
        <f>+AX141*'ANNUAL PARAMETERS '!$O$21</f>
        <v>8516812.8076680526</v>
      </c>
      <c r="AY146" s="87">
        <f>+AY141*'ANNUAL PARAMETERS '!$P$21</f>
        <v>3387715.1067431988</v>
      </c>
      <c r="AZ146" s="111">
        <f>+AZ141*'ANNUAL PARAMETERS '!$P$21</f>
        <v>1845465.9441370759</v>
      </c>
      <c r="BA146" s="111">
        <f>+BA141*'ANNUAL PARAMETERS '!$P$21</f>
        <v>1894587.789105823</v>
      </c>
      <c r="BB146" s="111">
        <f>+BB141*'ANNUAL PARAMETERS '!$P$21</f>
        <v>1400310.6933816418</v>
      </c>
      <c r="BC146" s="111">
        <f>+BC141*'ANNUAL PARAMETERS '!$P$21</f>
        <v>2754122.5695302757</v>
      </c>
      <c r="BD146" s="111">
        <f>+BD141*'ANNUAL PARAMETERS '!$P$21</f>
        <v>5303143.1264934866</v>
      </c>
      <c r="BE146" s="111">
        <f>+BE141*'ANNUAL PARAMETERS '!$P$21</f>
        <v>3825684.6786675472</v>
      </c>
      <c r="BF146" s="111">
        <f>+BF141*'ANNUAL PARAMETERS '!$P$21</f>
        <v>1865683.9496449132</v>
      </c>
      <c r="BG146" s="111">
        <f>+BG141*'ANNUAL PARAMETERS '!$P$21</f>
        <v>2652339.1979631525</v>
      </c>
      <c r="BH146" s="111">
        <f>+BH141*'ANNUAL PARAMETERS '!$P$21</f>
        <v>2924049.9710105052</v>
      </c>
      <c r="BI146" s="111">
        <f>+BI141*'ANNUAL PARAMETERS '!$P$21</f>
        <v>3468703.5002184259</v>
      </c>
      <c r="BJ146" s="111">
        <f>+BJ141*'ANNUAL PARAMETERS '!$P$21</f>
        <v>6823726.7999360375</v>
      </c>
      <c r="BK146" s="88">
        <f>+BK141*'ANNUAL PARAMETERS '!$Q$21</f>
        <v>3972610.8431764492</v>
      </c>
      <c r="BL146" s="111">
        <f>+BL141*'ANNUAL PARAMETERS '!$Q$21</f>
        <v>2164089.3019011337</v>
      </c>
      <c r="BM146" s="111">
        <f>+BM141*'ANNUAL PARAMETERS '!$Q$21</f>
        <v>2221692.13089087</v>
      </c>
      <c r="BN146" s="111">
        <f>+BN141*'ANNUAL PARAMETERS '!$Q$21</f>
        <v>1642077.1136483669</v>
      </c>
      <c r="BO146" s="111">
        <f>+BO141*'ANNUAL PARAMETERS '!$Q$21</f>
        <v>3229627.2969869692</v>
      </c>
      <c r="BP146" s="111">
        <f>+BP141*'ANNUAL PARAMETERS '!$Q$21</f>
        <v>6218741.3118920391</v>
      </c>
      <c r="BQ146" s="111">
        <f>+BQ141*'ANNUAL PARAMETERS '!$Q$21</f>
        <v>4486196.7308872547</v>
      </c>
      <c r="BR146" s="111">
        <f>+BR141*'ANNUAL PARAMETERS '!$Q$21</f>
        <v>2187797.9861845202</v>
      </c>
      <c r="BS146" s="111">
        <f>+BS141*'ANNUAL PARAMETERS '!$Q$21</f>
        <v>3110270.8243196644</v>
      </c>
      <c r="BT146" s="111">
        <f>+BT141*'ANNUAL PARAMETERS '!$Q$21</f>
        <v>3428893.001570412</v>
      </c>
      <c r="BU146" s="111">
        <f>+BU141*'ANNUAL PARAMETERS '!$Q$21</f>
        <v>4067582.0435146121</v>
      </c>
      <c r="BV146" s="111">
        <f>+BV141*'ANNUAL PARAMETERS '!$Q$21</f>
        <v>8001856.7743023988</v>
      </c>
      <c r="BW146" s="89">
        <f t="shared" si="173"/>
        <v>265062943.01766089</v>
      </c>
    </row>
    <row r="147" spans="1:75" ht="16.2" thickBot="1" x14ac:dyDescent="0.35"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62">
        <f t="shared" si="173"/>
        <v>0</v>
      </c>
    </row>
    <row r="148" spans="1:75" ht="16.2" thickBot="1" x14ac:dyDescent="0.35">
      <c r="A148" s="30" t="s">
        <v>233</v>
      </c>
      <c r="C148" s="133">
        <f>+C145-C146</f>
        <v>86029722.064662486</v>
      </c>
      <c r="D148" s="134">
        <f t="shared" ref="D148:BO148" si="249">+D145-D146</f>
        <v>53768576.290414058</v>
      </c>
      <c r="E148" s="134">
        <f t="shared" si="249"/>
        <v>60220805.445263751</v>
      </c>
      <c r="F148" s="134">
        <f t="shared" si="249"/>
        <v>43014861.032331243</v>
      </c>
      <c r="G148" s="134">
        <f t="shared" si="249"/>
        <v>75276006.806579679</v>
      </c>
      <c r="H148" s="134">
        <f t="shared" si="249"/>
        <v>139798298.35507658</v>
      </c>
      <c r="I148" s="134">
        <f t="shared" si="249"/>
        <v>107537152.58082812</v>
      </c>
      <c r="J148" s="134">
        <f t="shared" si="249"/>
        <v>51080147.475893363</v>
      </c>
      <c r="K148" s="134">
        <f t="shared" si="249"/>
        <v>91406579.693703935</v>
      </c>
      <c r="L148" s="134">
        <f t="shared" si="249"/>
        <v>80652864.435621083</v>
      </c>
      <c r="M148" s="134">
        <f t="shared" si="249"/>
        <v>86029722.064662486</v>
      </c>
      <c r="N148" s="134">
        <f t="shared" si="249"/>
        <v>182813159.38740787</v>
      </c>
      <c r="O148" s="135">
        <f t="shared" si="249"/>
        <v>98066695.448934525</v>
      </c>
      <c r="P148" s="134">
        <f t="shared" si="249"/>
        <v>53422067.972845599</v>
      </c>
      <c r="Q148" s="134">
        <f t="shared" si="249"/>
        <v>54844034.359821662</v>
      </c>
      <c r="R148" s="134">
        <f t="shared" si="249"/>
        <v>40535829.600429676</v>
      </c>
      <c r="S148" s="134">
        <f t="shared" si="249"/>
        <v>79725623.538283005</v>
      </c>
      <c r="T148" s="134">
        <f t="shared" si="249"/>
        <v>153514007.38296193</v>
      </c>
      <c r="U148" s="134">
        <f t="shared" si="249"/>
        <v>110744924.66021423</v>
      </c>
      <c r="V148" s="134">
        <f t="shared" si="249"/>
        <v>54007333.535695128</v>
      </c>
      <c r="W148" s="134">
        <f t="shared" si="249"/>
        <v>76779224.98151812</v>
      </c>
      <c r="X148" s="134">
        <f t="shared" si="249"/>
        <v>84644637.74234657</v>
      </c>
      <c r="Y148" s="134">
        <f t="shared" si="249"/>
        <v>100411126.39061101</v>
      </c>
      <c r="Z148" s="134">
        <f t="shared" si="249"/>
        <v>197531467.91596082</v>
      </c>
      <c r="AA148" s="136">
        <f t="shared" si="249"/>
        <v>104858944.01531391</v>
      </c>
      <c r="AB148" s="134">
        <f t="shared" si="249"/>
        <v>57122161.699268043</v>
      </c>
      <c r="AC148" s="134">
        <f t="shared" si="249"/>
        <v>58642615.642179005</v>
      </c>
      <c r="AD148" s="134">
        <f t="shared" si="249"/>
        <v>43343402.846679106</v>
      </c>
      <c r="AE148" s="134">
        <f t="shared" si="249"/>
        <v>85247541.552371576</v>
      </c>
      <c r="AF148" s="134">
        <f t="shared" si="249"/>
        <v>164146621.15456644</v>
      </c>
      <c r="AG148" s="134">
        <f t="shared" si="249"/>
        <v>118415286.67571445</v>
      </c>
      <c r="AH148" s="134">
        <f t="shared" si="249"/>
        <v>57747963.645667754</v>
      </c>
      <c r="AI148" s="134">
        <f t="shared" si="249"/>
        <v>82097070.947685078</v>
      </c>
      <c r="AJ148" s="134">
        <f t="shared" si="249"/>
        <v>90507254.166049108</v>
      </c>
      <c r="AK148" s="134">
        <f t="shared" si="249"/>
        <v>107365753.81180629</v>
      </c>
      <c r="AL148" s="134">
        <f t="shared" si="249"/>
        <v>211212797.9906103</v>
      </c>
      <c r="AM148" s="137">
        <f t="shared" si="249"/>
        <v>115896784.670681</v>
      </c>
      <c r="AN148" s="134">
        <f t="shared" si="249"/>
        <v>63135051.917145461</v>
      </c>
      <c r="AO148" s="134">
        <f t="shared" si="249"/>
        <v>64815554.471105047</v>
      </c>
      <c r="AP148" s="134">
        <f t="shared" si="249"/>
        <v>47905889.896073379</v>
      </c>
      <c r="AQ148" s="134">
        <f t="shared" si="249"/>
        <v>94221013.379242569</v>
      </c>
      <c r="AR148" s="134">
        <f t="shared" si="249"/>
        <v>181425302.2001853</v>
      </c>
      <c r="AS148" s="134">
        <f t="shared" si="249"/>
        <v>130880118.14774673</v>
      </c>
      <c r="AT148" s="134">
        <f t="shared" si="249"/>
        <v>63826728.093264364</v>
      </c>
      <c r="AU148" s="134">
        <f t="shared" si="249"/>
        <v>90738912.575048566</v>
      </c>
      <c r="AV148" s="134">
        <f t="shared" si="249"/>
        <v>100034382.8151204</v>
      </c>
      <c r="AW148" s="134">
        <f t="shared" si="249"/>
        <v>118667470.54705226</v>
      </c>
      <c r="AX148" s="134">
        <f t="shared" si="249"/>
        <v>233445839.05818135</v>
      </c>
      <c r="AY148" s="138">
        <f t="shared" si="249"/>
        <v>116110547.56851639</v>
      </c>
      <c r="AZ148" s="134">
        <f t="shared" si="249"/>
        <v>63251499.769354142</v>
      </c>
      <c r="BA148" s="134">
        <f t="shared" si="249"/>
        <v>64935101.883812979</v>
      </c>
      <c r="BB148" s="134">
        <f t="shared" si="249"/>
        <v>47994248.70496238</v>
      </c>
      <c r="BC148" s="134">
        <f t="shared" si="249"/>
        <v>94394796.948080659</v>
      </c>
      <c r="BD148" s="134">
        <f t="shared" si="249"/>
        <v>181759927.51743776</v>
      </c>
      <c r="BE148" s="134">
        <f t="shared" si="249"/>
        <v>131121516.67665151</v>
      </c>
      <c r="BF148" s="134">
        <f t="shared" si="249"/>
        <v>63944451.690129757</v>
      </c>
      <c r="BG148" s="134">
        <f t="shared" si="249"/>
        <v>90906273.670989096</v>
      </c>
      <c r="BH148" s="134">
        <f t="shared" si="249"/>
        <v>100218888.70641404</v>
      </c>
      <c r="BI148" s="134">
        <f t="shared" si="249"/>
        <v>118886343.76648632</v>
      </c>
      <c r="BJ148" s="134">
        <f t="shared" si="249"/>
        <v>233876412.34100774</v>
      </c>
      <c r="BK148" s="139">
        <f t="shared" si="249"/>
        <v>123800999.73098972</v>
      </c>
      <c r="BL148" s="134">
        <f t="shared" si="249"/>
        <v>67440892.062882602</v>
      </c>
      <c r="BM148" s="134">
        <f t="shared" si="249"/>
        <v>69236005.67903547</v>
      </c>
      <c r="BN148" s="134">
        <f t="shared" si="249"/>
        <v>51173094.050787292</v>
      </c>
      <c r="BO148" s="134">
        <f t="shared" si="249"/>
        <v>100646930.67337573</v>
      </c>
      <c r="BP148" s="134">
        <f t="shared" ref="BP148:BV148" si="250">+BP145-BP146</f>
        <v>193798592.88332644</v>
      </c>
      <c r="BQ148" s="134">
        <f t="shared" si="250"/>
        <v>139806203.5771046</v>
      </c>
      <c r="BR148" s="134">
        <f t="shared" si="250"/>
        <v>68179740.878550321</v>
      </c>
      <c r="BS148" s="134">
        <f t="shared" si="250"/>
        <v>96927348.96152553</v>
      </c>
      <c r="BT148" s="134">
        <f t="shared" si="250"/>
        <v>106856774.63075793</v>
      </c>
      <c r="BU148" s="134">
        <f t="shared" si="250"/>
        <v>126760647.68334627</v>
      </c>
      <c r="BV148" s="134">
        <f t="shared" si="250"/>
        <v>249366954.7482602</v>
      </c>
      <c r="BW148" s="140">
        <f t="shared" si="173"/>
        <v>7348949525.8846111</v>
      </c>
    </row>
    <row r="149" spans="1:75" x14ac:dyDescent="0.3"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62">
        <f t="shared" si="173"/>
        <v>0</v>
      </c>
    </row>
    <row r="150" spans="1:75" x14ac:dyDescent="0.3">
      <c r="A150" s="114" t="s">
        <v>156</v>
      </c>
      <c r="C150" s="141">
        <f>+C148*DATA!C89</f>
        <v>25808916.619398747</v>
      </c>
      <c r="D150" s="141">
        <f>+D148*DATA!D89</f>
        <v>16130572.887124216</v>
      </c>
      <c r="E150" s="141">
        <f>+E148*DATA!E89</f>
        <v>18066241.633579124</v>
      </c>
      <c r="F150" s="141">
        <f>+F148*DATA!F89</f>
        <v>12904458.309699373</v>
      </c>
      <c r="G150" s="141">
        <f>+G148*DATA!G89</f>
        <v>22582802.041973904</v>
      </c>
      <c r="H150" s="141">
        <f>+H148*DATA!H89</f>
        <v>41939489.506522976</v>
      </c>
      <c r="I150" s="141">
        <f>+I148*DATA!I89</f>
        <v>32261145.774248432</v>
      </c>
      <c r="J150" s="141">
        <f>+J148*DATA!J89</f>
        <v>15324044.242768008</v>
      </c>
      <c r="K150" s="141">
        <f>+K148*DATA!K89</f>
        <v>27421973.908111181</v>
      </c>
      <c r="L150" s="141">
        <f>+L148*DATA!L89</f>
        <v>24195859.330686323</v>
      </c>
      <c r="M150" s="141">
        <f>+M148*DATA!M89</f>
        <v>25808916.619398747</v>
      </c>
      <c r="N150" s="141">
        <f>+N148*DATA!N89</f>
        <v>54843947.816222362</v>
      </c>
      <c r="O150" s="141">
        <f>+O148*DATA!O89</f>
        <v>0</v>
      </c>
      <c r="P150" s="141">
        <f>+P148*DATA!P89</f>
        <v>0</v>
      </c>
      <c r="Q150" s="141">
        <f>+Q148*DATA!Q89</f>
        <v>0</v>
      </c>
      <c r="R150" s="141">
        <f>+R148*DATA!R89</f>
        <v>0</v>
      </c>
      <c r="S150" s="141">
        <f>+S148*DATA!S89</f>
        <v>0</v>
      </c>
      <c r="T150" s="141">
        <f>+T148*DATA!T89</f>
        <v>0</v>
      </c>
      <c r="U150" s="141">
        <f>+U148*DATA!U89</f>
        <v>0</v>
      </c>
      <c r="V150" s="141">
        <f>+V148*DATA!V89</f>
        <v>0</v>
      </c>
      <c r="W150" s="141">
        <f>+W148*DATA!W89</f>
        <v>0</v>
      </c>
      <c r="X150" s="141">
        <f>+X148*DATA!X89</f>
        <v>0</v>
      </c>
      <c r="Y150" s="141">
        <f>+Y148*DATA!Y89</f>
        <v>0</v>
      </c>
      <c r="Z150" s="141">
        <f>+Z148*DATA!Z89</f>
        <v>0</v>
      </c>
      <c r="AA150" s="141">
        <f>+AA148*DATA!AA89</f>
        <v>0</v>
      </c>
      <c r="AB150" s="141">
        <f>+AB148*DATA!AB89</f>
        <v>0</v>
      </c>
      <c r="AC150" s="141">
        <f>+AC148*DATA!AC89</f>
        <v>0</v>
      </c>
      <c r="AD150" s="141">
        <f>+AD148*DATA!AD89</f>
        <v>0</v>
      </c>
      <c r="AE150" s="141">
        <f>+AE148*DATA!AE89</f>
        <v>0</v>
      </c>
      <c r="AF150" s="141">
        <f>+AF148*DATA!AF89</f>
        <v>0</v>
      </c>
      <c r="AG150" s="141">
        <f>+AG148*DATA!AG89</f>
        <v>0</v>
      </c>
      <c r="AH150" s="141">
        <f>+AH148*DATA!AH89</f>
        <v>0</v>
      </c>
      <c r="AI150" s="141">
        <f>+AI148*DATA!AI89</f>
        <v>0</v>
      </c>
      <c r="AJ150" s="141">
        <f>+AJ148*DATA!AJ89</f>
        <v>0</v>
      </c>
      <c r="AK150" s="141">
        <f>+AK148*DATA!AK89</f>
        <v>0</v>
      </c>
      <c r="AL150" s="141">
        <f>+AL148*DATA!AL89</f>
        <v>0</v>
      </c>
      <c r="AM150" s="141">
        <f>+AM148*DATA!AM89</f>
        <v>23179356.934136201</v>
      </c>
      <c r="AN150" s="141">
        <f>+AN148*DATA!AN89</f>
        <v>12627010.383429093</v>
      </c>
      <c r="AO150" s="141">
        <f>+AO148*DATA!AO89</f>
        <v>12963110.89422101</v>
      </c>
      <c r="AP150" s="141">
        <f>+AP148*DATA!AP89</f>
        <v>9581177.9792146757</v>
      </c>
      <c r="AQ150" s="141">
        <f>+AQ148*DATA!AQ89</f>
        <v>18844202.675848514</v>
      </c>
      <c r="AR150" s="141">
        <f>+AR148*DATA!AR89</f>
        <v>36285060.440037064</v>
      </c>
      <c r="AS150" s="141">
        <f>+AS148*DATA!AS89</f>
        <v>26176023.629549347</v>
      </c>
      <c r="AT150" s="141">
        <f>+AT148*DATA!AT89</f>
        <v>12765345.618652873</v>
      </c>
      <c r="AU150" s="141">
        <f>+AU148*DATA!AU89</f>
        <v>18147782.515009712</v>
      </c>
      <c r="AV150" s="141">
        <f>+AV148*DATA!AV89</f>
        <v>20006876.563024081</v>
      </c>
      <c r="AW150" s="141">
        <f>+AW148*DATA!AW89</f>
        <v>23733494.109410454</v>
      </c>
      <c r="AX150" s="141">
        <f>+AX148*DATA!AX89</f>
        <v>46689167.811636269</v>
      </c>
      <c r="AY150" s="141">
        <f>+AY148*DATA!AY89</f>
        <v>0</v>
      </c>
      <c r="AZ150" s="141">
        <f>+AZ148*DATA!AZ89</f>
        <v>0</v>
      </c>
      <c r="BA150" s="141">
        <f>+BA148*DATA!BA89</f>
        <v>0</v>
      </c>
      <c r="BB150" s="141">
        <f>+BB148*DATA!BB89</f>
        <v>0</v>
      </c>
      <c r="BC150" s="141">
        <f>+BC148*DATA!BC89</f>
        <v>0</v>
      </c>
      <c r="BD150" s="141">
        <f>+BD148*DATA!BD89</f>
        <v>0</v>
      </c>
      <c r="BE150" s="141">
        <f>+BE148*DATA!BE89</f>
        <v>0</v>
      </c>
      <c r="BF150" s="141">
        <f>+BF148*DATA!BF89</f>
        <v>0</v>
      </c>
      <c r="BG150" s="141">
        <f>+BG148*DATA!BG89</f>
        <v>0</v>
      </c>
      <c r="BH150" s="141">
        <f>+BH148*DATA!BH89</f>
        <v>0</v>
      </c>
      <c r="BI150" s="141">
        <f>+BI148*DATA!BI89</f>
        <v>0</v>
      </c>
      <c r="BJ150" s="141">
        <f>+BJ148*DATA!BJ89</f>
        <v>0</v>
      </c>
      <c r="BK150" s="141">
        <f>+BK148*DATA!BK89</f>
        <v>0</v>
      </c>
      <c r="BL150" s="141">
        <f>+BL148*DATA!BL89</f>
        <v>0</v>
      </c>
      <c r="BM150" s="141">
        <f>+BM148*DATA!BM89</f>
        <v>0</v>
      </c>
      <c r="BN150" s="141">
        <f>+BN148*DATA!BN89</f>
        <v>0</v>
      </c>
      <c r="BO150" s="141">
        <f>+BO148*DATA!BO89</f>
        <v>0</v>
      </c>
      <c r="BP150" s="141">
        <f>+BP148*DATA!BP89</f>
        <v>0</v>
      </c>
      <c r="BQ150" s="141">
        <f>+BQ148*DATA!BQ89</f>
        <v>0</v>
      </c>
      <c r="BR150" s="141">
        <f>+BR148*DATA!BR89</f>
        <v>0</v>
      </c>
      <c r="BS150" s="141">
        <f>+BS148*DATA!BS89</f>
        <v>0</v>
      </c>
      <c r="BT150" s="141">
        <f>+BT148*DATA!BT89</f>
        <v>0</v>
      </c>
      <c r="BU150" s="141">
        <f>+BU148*DATA!BU89</f>
        <v>0</v>
      </c>
      <c r="BV150" s="141">
        <f>+BV148*DATA!BV89</f>
        <v>0</v>
      </c>
      <c r="BW150" s="113">
        <f t="shared" si="173"/>
        <v>578286978.24390268</v>
      </c>
    </row>
    <row r="151" spans="1:75" x14ac:dyDescent="0.3">
      <c r="A151" s="116" t="s">
        <v>234</v>
      </c>
      <c r="C151" s="142">
        <f>+C150*DATA!C90</f>
        <v>1032356.6647759499</v>
      </c>
      <c r="D151" s="142">
        <f>+D150*DATA!D90</f>
        <v>645222.91548496869</v>
      </c>
      <c r="E151" s="142">
        <f>+E150*DATA!E90</f>
        <v>722649.66534316493</v>
      </c>
      <c r="F151" s="142">
        <f>+F150*DATA!F90</f>
        <v>516178.33238797495</v>
      </c>
      <c r="G151" s="142">
        <f>+G150*DATA!G90</f>
        <v>903312.08167895616</v>
      </c>
      <c r="H151" s="142">
        <f>+H150*DATA!H90</f>
        <v>1677579.5802609192</v>
      </c>
      <c r="I151" s="142">
        <f>+I150*DATA!I90</f>
        <v>1290445.8309699374</v>
      </c>
      <c r="J151" s="142">
        <f>+J150*DATA!J90</f>
        <v>612961.7697107204</v>
      </c>
      <c r="K151" s="142">
        <f>+K150*DATA!K90</f>
        <v>1096878.9563244472</v>
      </c>
      <c r="L151" s="142">
        <f>+L150*DATA!L90</f>
        <v>967834.37322745298</v>
      </c>
      <c r="M151" s="142">
        <f>+M150*DATA!M90</f>
        <v>1032356.6647759499</v>
      </c>
      <c r="N151" s="142">
        <f>+N150*DATA!N90</f>
        <v>2193757.9126488944</v>
      </c>
      <c r="O151" s="142">
        <f>+O150*DATA!O90</f>
        <v>0</v>
      </c>
      <c r="P151" s="142">
        <f>+P150*DATA!P90</f>
        <v>0</v>
      </c>
      <c r="Q151" s="142">
        <f>+Q150*DATA!Q90</f>
        <v>0</v>
      </c>
      <c r="R151" s="142">
        <f>+R150*DATA!R90</f>
        <v>0</v>
      </c>
      <c r="S151" s="142">
        <f>+S150*DATA!S90</f>
        <v>0</v>
      </c>
      <c r="T151" s="142">
        <f>+T150*DATA!T90</f>
        <v>0</v>
      </c>
      <c r="U151" s="142">
        <f>+U150*DATA!U90</f>
        <v>0</v>
      </c>
      <c r="V151" s="142">
        <f>+V150*DATA!V90</f>
        <v>0</v>
      </c>
      <c r="W151" s="142">
        <f>+W150*DATA!W90</f>
        <v>0</v>
      </c>
      <c r="X151" s="142">
        <f>+X150*DATA!X90</f>
        <v>0</v>
      </c>
      <c r="Y151" s="142">
        <f>+Y150*DATA!Y90</f>
        <v>0</v>
      </c>
      <c r="Z151" s="142">
        <f>+Z150*DATA!Z90</f>
        <v>0</v>
      </c>
      <c r="AA151" s="142">
        <f>+AA150*DATA!AA90</f>
        <v>0</v>
      </c>
      <c r="AB151" s="142">
        <f>+AB150*DATA!AB90</f>
        <v>0</v>
      </c>
      <c r="AC151" s="142">
        <f>+AC150*DATA!AC90</f>
        <v>0</v>
      </c>
      <c r="AD151" s="142">
        <f>+AD150*DATA!AD90</f>
        <v>0</v>
      </c>
      <c r="AE151" s="142">
        <f>+AE150*DATA!AE90</f>
        <v>0</v>
      </c>
      <c r="AF151" s="142">
        <f>+AF150*DATA!AF90</f>
        <v>0</v>
      </c>
      <c r="AG151" s="142">
        <f>+AG150*DATA!AG90</f>
        <v>0</v>
      </c>
      <c r="AH151" s="142">
        <f>+AH150*DATA!AH90</f>
        <v>0</v>
      </c>
      <c r="AI151" s="142">
        <f>+AI150*DATA!AI90</f>
        <v>0</v>
      </c>
      <c r="AJ151" s="142">
        <f>+AJ150*DATA!AJ90</f>
        <v>0</v>
      </c>
      <c r="AK151" s="142">
        <f>+AK150*DATA!AK90</f>
        <v>0</v>
      </c>
      <c r="AL151" s="142">
        <f>+AL150*DATA!AL90</f>
        <v>0</v>
      </c>
      <c r="AM151" s="142">
        <f>+AM150*DATA!AM90</f>
        <v>463587.13868272403</v>
      </c>
      <c r="AN151" s="142">
        <f>+AN150*DATA!AN90</f>
        <v>252540.20766858186</v>
      </c>
      <c r="AO151" s="142">
        <f>+AO150*DATA!AO90</f>
        <v>259262.21788442021</v>
      </c>
      <c r="AP151" s="142">
        <f>+AP150*DATA!AP90</f>
        <v>191623.55958429351</v>
      </c>
      <c r="AQ151" s="142">
        <f>+AQ150*DATA!AQ90</f>
        <v>376884.05351697031</v>
      </c>
      <c r="AR151" s="142">
        <f>+AR150*DATA!AR90</f>
        <v>725701.20880074135</v>
      </c>
      <c r="AS151" s="142">
        <f>+AS150*DATA!AS90</f>
        <v>523520.47259098693</v>
      </c>
      <c r="AT151" s="142">
        <f>+AT150*DATA!AT90</f>
        <v>255306.91237305745</v>
      </c>
      <c r="AU151" s="142">
        <f>+AU150*DATA!AU90</f>
        <v>362955.65030019428</v>
      </c>
      <c r="AV151" s="142">
        <f>+AV150*DATA!AV90</f>
        <v>400137.53126048163</v>
      </c>
      <c r="AW151" s="142">
        <f>+AW150*DATA!AW90</f>
        <v>474669.8821882091</v>
      </c>
      <c r="AX151" s="142">
        <f>+AX150*DATA!AX90</f>
        <v>933783.35623272543</v>
      </c>
      <c r="AY151" s="142">
        <f>+AY150*DATA!AY90</f>
        <v>0</v>
      </c>
      <c r="AZ151" s="142">
        <f>+AZ150*DATA!AZ90</f>
        <v>0</v>
      </c>
      <c r="BA151" s="142">
        <f>+BA150*DATA!BA90</f>
        <v>0</v>
      </c>
      <c r="BB151" s="142">
        <f>+BB150*DATA!BB90</f>
        <v>0</v>
      </c>
      <c r="BC151" s="142">
        <f>+BC150*DATA!BC90</f>
        <v>0</v>
      </c>
      <c r="BD151" s="142">
        <f>+BD150*DATA!BD90</f>
        <v>0</v>
      </c>
      <c r="BE151" s="142">
        <f>+BE150*DATA!BE90</f>
        <v>0</v>
      </c>
      <c r="BF151" s="142">
        <f>+BF150*DATA!BF90</f>
        <v>0</v>
      </c>
      <c r="BG151" s="142">
        <f>+BG150*DATA!BG90</f>
        <v>0</v>
      </c>
      <c r="BH151" s="142">
        <f>+BH150*DATA!BH90</f>
        <v>0</v>
      </c>
      <c r="BI151" s="142">
        <f>+BI150*DATA!BI90</f>
        <v>0</v>
      </c>
      <c r="BJ151" s="142">
        <f>+BJ150*DATA!BJ90</f>
        <v>0</v>
      </c>
      <c r="BK151" s="142">
        <f>+BK150*DATA!BK90</f>
        <v>0</v>
      </c>
      <c r="BL151" s="142">
        <f>+BL150*DATA!BL90</f>
        <v>0</v>
      </c>
      <c r="BM151" s="142">
        <f>+BM150*DATA!BM90</f>
        <v>0</v>
      </c>
      <c r="BN151" s="142">
        <f>+BN150*DATA!BN90</f>
        <v>0</v>
      </c>
      <c r="BO151" s="142">
        <f>+BO150*DATA!BO90</f>
        <v>0</v>
      </c>
      <c r="BP151" s="142">
        <f>+BP150*DATA!BP90</f>
        <v>0</v>
      </c>
      <c r="BQ151" s="142">
        <f>+BQ150*DATA!BQ90</f>
        <v>0</v>
      </c>
      <c r="BR151" s="142">
        <f>+BR150*DATA!BR90</f>
        <v>0</v>
      </c>
      <c r="BS151" s="142">
        <f>+BS150*DATA!BS90</f>
        <v>0</v>
      </c>
      <c r="BT151" s="142">
        <f>+BT150*DATA!BT90</f>
        <v>0</v>
      </c>
      <c r="BU151" s="142">
        <f>+BU150*DATA!BU90</f>
        <v>0</v>
      </c>
      <c r="BV151" s="142">
        <f>+BV150*DATA!BV90</f>
        <v>0</v>
      </c>
      <c r="BW151" s="113">
        <f t="shared" si="173"/>
        <v>17911506.938672718</v>
      </c>
    </row>
    <row r="152" spans="1:75" x14ac:dyDescent="0.3">
      <c r="A152" s="114" t="s">
        <v>235</v>
      </c>
      <c r="C152" s="141"/>
      <c r="D152" s="141">
        <f>+C148*DATA!C91</f>
        <v>38713374.929098122</v>
      </c>
      <c r="E152" s="141">
        <f>+D148*DATA!D91</f>
        <v>24195859.330686327</v>
      </c>
      <c r="F152" s="141">
        <f>+E148*DATA!E91</f>
        <v>27099362.450368688</v>
      </c>
      <c r="G152" s="141">
        <f>+F148*DATA!F91</f>
        <v>19356687.464549061</v>
      </c>
      <c r="H152" s="141">
        <f>+G148*DATA!G91</f>
        <v>33874203.062960856</v>
      </c>
      <c r="I152" s="141">
        <f>+H148*DATA!H91</f>
        <v>62909234.25978446</v>
      </c>
      <c r="J152" s="141">
        <f>+I148*DATA!I91</f>
        <v>48391718.661372654</v>
      </c>
      <c r="K152" s="141">
        <f>+J148*DATA!J91</f>
        <v>22986066.364152014</v>
      </c>
      <c r="L152" s="141">
        <f>+K148*DATA!K91</f>
        <v>41132960.86216677</v>
      </c>
      <c r="M152" s="141">
        <f>+L148*DATA!L91</f>
        <v>36293788.996029489</v>
      </c>
      <c r="N152" s="141">
        <f>+M148*DATA!M91</f>
        <v>38713374.929098122</v>
      </c>
      <c r="O152" s="141">
        <f>+N148*DATA!N91</f>
        <v>82265921.72433354</v>
      </c>
      <c r="P152" s="141">
        <f>+O148*DATA!O91</f>
        <v>49033347.724467263</v>
      </c>
      <c r="Q152" s="141">
        <f>+P148*DATA!P91</f>
        <v>26711033.9864228</v>
      </c>
      <c r="R152" s="141">
        <f>+Q148*DATA!Q91</f>
        <v>27422017.179910831</v>
      </c>
      <c r="S152" s="141">
        <f>+R148*DATA!R91</f>
        <v>20267914.800214838</v>
      </c>
      <c r="T152" s="141">
        <f>+S148*DATA!S91</f>
        <v>39862811.769141503</v>
      </c>
      <c r="U152" s="141">
        <f>+T148*DATA!T91</f>
        <v>76757003.691480964</v>
      </c>
      <c r="V152" s="141">
        <f>+U148*DATA!U91</f>
        <v>55372462.330107115</v>
      </c>
      <c r="W152" s="141">
        <f>+V148*DATA!V91</f>
        <v>27003666.767847564</v>
      </c>
      <c r="X152" s="141">
        <f>+W148*DATA!W91</f>
        <v>38389612.49075906</v>
      </c>
      <c r="Y152" s="141">
        <f>+X148*DATA!X91</f>
        <v>42322318.871173285</v>
      </c>
      <c r="Z152" s="141">
        <f>+Y148*DATA!Y91</f>
        <v>50205563.195305504</v>
      </c>
      <c r="AA152" s="141">
        <f>+Z148*DATA!Z91</f>
        <v>98765733.957980409</v>
      </c>
      <c r="AB152" s="141">
        <f>+AA148*DATA!AA91</f>
        <v>41943577.606125563</v>
      </c>
      <c r="AC152" s="141">
        <f>+AB148*DATA!AB91</f>
        <v>22848864.679707218</v>
      </c>
      <c r="AD152" s="141">
        <f>+AC148*DATA!AC91</f>
        <v>23457046.256871603</v>
      </c>
      <c r="AE152" s="141">
        <f>+AD148*DATA!AD91</f>
        <v>17337361.138671644</v>
      </c>
      <c r="AF152" s="141">
        <f>+AE148*DATA!AE91</f>
        <v>34099016.620948635</v>
      </c>
      <c r="AG152" s="141">
        <f>+AF148*DATA!AF91</f>
        <v>65658648.461826578</v>
      </c>
      <c r="AH152" s="141">
        <f>+AG148*DATA!AG91</f>
        <v>47366114.670285784</v>
      </c>
      <c r="AI152" s="141">
        <f>+AH148*DATA!AH91</f>
        <v>23099185.458267104</v>
      </c>
      <c r="AJ152" s="141">
        <f>+AI148*DATA!AI91</f>
        <v>32838828.379074033</v>
      </c>
      <c r="AK152" s="141">
        <f>+AJ148*DATA!AJ91</f>
        <v>36202901.666419648</v>
      </c>
      <c r="AL152" s="141">
        <f>+AK148*DATA!AK91</f>
        <v>42946301.524722517</v>
      </c>
      <c r="AM152" s="141">
        <f>+AL148*DATA!AL91</f>
        <v>84485119.196244121</v>
      </c>
      <c r="AN152" s="141">
        <f>+AM148*DATA!AM91</f>
        <v>17384517.700602148</v>
      </c>
      <c r="AO152" s="141">
        <f>+AN148*DATA!AN91</f>
        <v>9470257.7875718195</v>
      </c>
      <c r="AP152" s="141">
        <f>+AO148*DATA!AO91</f>
        <v>9722333.1706657559</v>
      </c>
      <c r="AQ152" s="141">
        <f>+AP148*DATA!AP91</f>
        <v>7185883.4844110068</v>
      </c>
      <c r="AR152" s="141">
        <f>+AQ148*DATA!AQ91</f>
        <v>14133152.006886385</v>
      </c>
      <c r="AS152" s="141">
        <f>+AR148*DATA!AR91</f>
        <v>27213795.330027793</v>
      </c>
      <c r="AT152" s="141">
        <f>+AS148*DATA!AS91</f>
        <v>19632017.722162008</v>
      </c>
      <c r="AU152" s="141">
        <f>+AT148*DATA!AT91</f>
        <v>9574009.2139896546</v>
      </c>
      <c r="AV152" s="141">
        <f>+AU148*DATA!AU91</f>
        <v>13610836.886257285</v>
      </c>
      <c r="AW152" s="141">
        <f>+AV148*DATA!AV91</f>
        <v>15005157.422268059</v>
      </c>
      <c r="AX152" s="141">
        <f>+AW148*DATA!AW91</f>
        <v>17800120.582057837</v>
      </c>
      <c r="AY152" s="141">
        <f>+AX148*DATA!AX91</f>
        <v>35016875.858727202</v>
      </c>
      <c r="AZ152" s="141">
        <f>+AY148*DATA!AY91</f>
        <v>46444219.027406558</v>
      </c>
      <c r="BA152" s="141">
        <f>+AZ148*DATA!AZ91</f>
        <v>25300599.907741658</v>
      </c>
      <c r="BB152" s="141">
        <f>+BA148*DATA!BA91</f>
        <v>25974040.753525194</v>
      </c>
      <c r="BC152" s="141">
        <f>+BB148*DATA!BB91</f>
        <v>19197699.481984954</v>
      </c>
      <c r="BD152" s="141">
        <f>+BC148*DATA!BC91</f>
        <v>37757918.779232264</v>
      </c>
      <c r="BE152" s="141">
        <f>+BD148*DATA!BD91</f>
        <v>72703971.006975099</v>
      </c>
      <c r="BF152" s="141">
        <f>+BE148*DATA!BE91</f>
        <v>52448606.670660608</v>
      </c>
      <c r="BG152" s="141">
        <f>+BF148*DATA!BF91</f>
        <v>25577780.676051904</v>
      </c>
      <c r="BH152" s="141">
        <f>+BG148*DATA!BG91</f>
        <v>36362509.468395643</v>
      </c>
      <c r="BI152" s="141">
        <f>+BH148*DATA!BH91</f>
        <v>40087555.482565619</v>
      </c>
      <c r="BJ152" s="141">
        <f>+BI148*DATA!BI91</f>
        <v>47554537.506594531</v>
      </c>
      <c r="BK152" s="141">
        <f>+BJ148*DATA!BJ91</f>
        <v>93550564.936403096</v>
      </c>
      <c r="BL152" s="141">
        <f>+BK148*DATA!BK91</f>
        <v>0</v>
      </c>
      <c r="BM152" s="141">
        <f>+BL148*DATA!BL91</f>
        <v>0</v>
      </c>
      <c r="BN152" s="141">
        <f>+BM148*DATA!BM91</f>
        <v>0</v>
      </c>
      <c r="BO152" s="141">
        <f>+BN148*DATA!BN91</f>
        <v>0</v>
      </c>
      <c r="BP152" s="141">
        <f>+BO148*DATA!BO91</f>
        <v>0</v>
      </c>
      <c r="BQ152" s="141">
        <f>+BP148*DATA!BP91</f>
        <v>0</v>
      </c>
      <c r="BR152" s="141">
        <f>+BQ148*DATA!BQ91</f>
        <v>0</v>
      </c>
      <c r="BS152" s="141">
        <f>+BR148*DATA!BR91</f>
        <v>0</v>
      </c>
      <c r="BT152" s="141">
        <f>+BS148*DATA!BS91</f>
        <v>0</v>
      </c>
      <c r="BU152" s="141">
        <f>+BT148*DATA!BT91</f>
        <v>0</v>
      </c>
      <c r="BV152" s="141">
        <f>+BU148*DATA!BU91</f>
        <v>0</v>
      </c>
      <c r="BW152" s="113">
        <f t="shared" si="173"/>
        <v>2219037966.3217397</v>
      </c>
    </row>
    <row r="153" spans="1:75" x14ac:dyDescent="0.3">
      <c r="A153" s="116" t="s">
        <v>234</v>
      </c>
      <c r="C153" s="142"/>
      <c r="D153" s="142">
        <f>+D152*DATA!C92</f>
        <v>1161401.2478729435</v>
      </c>
      <c r="E153" s="142">
        <f>+E152*DATA!D92</f>
        <v>725875.77992058976</v>
      </c>
      <c r="F153" s="142">
        <f>+F152*DATA!E92</f>
        <v>812980.87351106061</v>
      </c>
      <c r="G153" s="142">
        <f>+G152*DATA!F92</f>
        <v>580700.62393647176</v>
      </c>
      <c r="H153" s="142">
        <f>+H152*DATA!G92</f>
        <v>1016226.0918888256</v>
      </c>
      <c r="I153" s="142">
        <f>+I152*DATA!H92</f>
        <v>1887277.0277935336</v>
      </c>
      <c r="J153" s="142">
        <f>+J152*DATA!I92</f>
        <v>1451751.5598411795</v>
      </c>
      <c r="K153" s="142">
        <f>+K152*DATA!J92</f>
        <v>689581.99092456035</v>
      </c>
      <c r="L153" s="142">
        <f>+L152*DATA!K92</f>
        <v>1233988.825865003</v>
      </c>
      <c r="M153" s="142">
        <f>+M152*DATA!L92</f>
        <v>1088813.6698808847</v>
      </c>
      <c r="N153" s="142">
        <f>+N152*DATA!M92</f>
        <v>1161401.2478729435</v>
      </c>
      <c r="O153" s="142">
        <f>+O152*DATA!N92</f>
        <v>2467977.6517300061</v>
      </c>
      <c r="P153" s="142">
        <f>+P152*DATA!O92</f>
        <v>1716167.1703563544</v>
      </c>
      <c r="Q153" s="142">
        <f>+Q152*DATA!P92</f>
        <v>934886.18952479807</v>
      </c>
      <c r="R153" s="142">
        <f>+R152*DATA!Q92</f>
        <v>959770.60129687923</v>
      </c>
      <c r="S153" s="142">
        <f>+S152*DATA!R92</f>
        <v>709377.01800751942</v>
      </c>
      <c r="T153" s="142">
        <f>+T152*DATA!S92</f>
        <v>1395198.4119199528</v>
      </c>
      <c r="U153" s="142">
        <f>+U152*DATA!T92</f>
        <v>2686495.1292018341</v>
      </c>
      <c r="V153" s="142">
        <f>+V152*DATA!U92</f>
        <v>1938036.1815537491</v>
      </c>
      <c r="W153" s="142">
        <f>+W152*DATA!V92</f>
        <v>945128.33687466488</v>
      </c>
      <c r="X153" s="142">
        <f>+X152*DATA!W92</f>
        <v>1343636.4371765673</v>
      </c>
      <c r="Y153" s="142">
        <f>+Y152*DATA!X92</f>
        <v>1481281.1604910651</v>
      </c>
      <c r="Z153" s="142">
        <f>+Z152*DATA!Y92</f>
        <v>1757194.7118356929</v>
      </c>
      <c r="AA153" s="142">
        <f>+AA152*DATA!Z92</f>
        <v>3456800.6885293145</v>
      </c>
      <c r="AB153" s="142">
        <f>+AB152*DATA!AA92</f>
        <v>1258307.3281837669</v>
      </c>
      <c r="AC153" s="142">
        <f>+AC152*DATA!AB92</f>
        <v>685465.94039121654</v>
      </c>
      <c r="AD153" s="142">
        <f>+AD152*DATA!AC92</f>
        <v>703711.38770614809</v>
      </c>
      <c r="AE153" s="142">
        <f>+AE152*DATA!AD92</f>
        <v>520120.83416014933</v>
      </c>
      <c r="AF153" s="142">
        <f>+AF152*DATA!AE92</f>
        <v>1022970.4986284591</v>
      </c>
      <c r="AG153" s="142">
        <f>+AG152*DATA!AF92</f>
        <v>1969759.4538547972</v>
      </c>
      <c r="AH153" s="142">
        <f>+AH152*DATA!AG92</f>
        <v>1420983.4401085735</v>
      </c>
      <c r="AI153" s="142">
        <f>+AI152*DATA!AH92</f>
        <v>692975.56374801311</v>
      </c>
      <c r="AJ153" s="142">
        <f>+AJ152*DATA!AI92</f>
        <v>985164.85137222102</v>
      </c>
      <c r="AK153" s="142">
        <f>+AK152*DATA!AJ92</f>
        <v>1086087.0499925893</v>
      </c>
      <c r="AL153" s="142">
        <f>+AL152*DATA!AK92</f>
        <v>1288389.0457416754</v>
      </c>
      <c r="AM153" s="142">
        <f>+AM152*DATA!AL92</f>
        <v>2534553.5758873234</v>
      </c>
      <c r="AN153" s="142">
        <f>+AN152*DATA!AM92</f>
        <v>173845.17700602149</v>
      </c>
      <c r="AO153" s="142">
        <f>+AO152*DATA!AN92</f>
        <v>94702.577875718198</v>
      </c>
      <c r="AP153" s="142">
        <f>+AP152*DATA!AO92</f>
        <v>97223.331706657555</v>
      </c>
      <c r="AQ153" s="142">
        <f>+AQ152*DATA!AP92</f>
        <v>71858.834844110068</v>
      </c>
      <c r="AR153" s="142">
        <f>+AR152*DATA!AQ92</f>
        <v>141331.52006886384</v>
      </c>
      <c r="AS153" s="142">
        <f>+AS152*DATA!AR92</f>
        <v>272137.95330027794</v>
      </c>
      <c r="AT153" s="142">
        <f>+AT152*DATA!AS92</f>
        <v>196320.17722162008</v>
      </c>
      <c r="AU153" s="142">
        <f>+AU152*DATA!AT92</f>
        <v>95740.092139896544</v>
      </c>
      <c r="AV153" s="142">
        <f>+AV152*DATA!AU92</f>
        <v>136108.36886257285</v>
      </c>
      <c r="AW153" s="142">
        <f>+AW152*DATA!AV92</f>
        <v>150051.57422268059</v>
      </c>
      <c r="AX153" s="142">
        <f>+AX152*DATA!AW92</f>
        <v>178001.20582057838</v>
      </c>
      <c r="AY153" s="142">
        <f>+AY152*DATA!AX92</f>
        <v>350168.75858727202</v>
      </c>
      <c r="AZ153" s="142">
        <f>+AZ152*DATA!AY92</f>
        <v>1393326.5708221968</v>
      </c>
      <c r="BA153" s="142">
        <f>+BA152*DATA!AZ92</f>
        <v>759017.99723224971</v>
      </c>
      <c r="BB153" s="142">
        <f>+BB152*DATA!BA92</f>
        <v>779221.22260575579</v>
      </c>
      <c r="BC153" s="142">
        <f>+BC152*DATA!BB92</f>
        <v>575930.98445954861</v>
      </c>
      <c r="BD153" s="142">
        <f>+BD152*DATA!BC92</f>
        <v>1132737.5633769678</v>
      </c>
      <c r="BE153" s="142">
        <f>+BE152*DATA!BD92</f>
        <v>2181119.1302092527</v>
      </c>
      <c r="BF153" s="142">
        <f>+BF152*DATA!BE92</f>
        <v>1573458.2001198181</v>
      </c>
      <c r="BG153" s="142">
        <f>+BG152*DATA!BF92</f>
        <v>767333.42028155713</v>
      </c>
      <c r="BH153" s="142">
        <f>+BH152*DATA!BG92</f>
        <v>1090875.2840518693</v>
      </c>
      <c r="BI153" s="142">
        <f>+BI152*DATA!BH92</f>
        <v>1202626.6644769686</v>
      </c>
      <c r="BJ153" s="142">
        <f>+BJ152*DATA!BI92</f>
        <v>1426636.125197836</v>
      </c>
      <c r="BK153" s="142">
        <f>+BK152*DATA!BJ92</f>
        <v>2806516.9480920928</v>
      </c>
      <c r="BL153" s="142">
        <f>+BL152*DATA!BK92</f>
        <v>0</v>
      </c>
      <c r="BM153" s="142">
        <f>+BM152*DATA!BL92</f>
        <v>0</v>
      </c>
      <c r="BN153" s="142">
        <f>+BN152*DATA!BM92</f>
        <v>0</v>
      </c>
      <c r="BO153" s="142">
        <f>+BO152*DATA!BN92</f>
        <v>0</v>
      </c>
      <c r="BP153" s="142">
        <f>+BP152*DATA!BO92</f>
        <v>0</v>
      </c>
      <c r="BQ153" s="142">
        <f>+BQ152*DATA!BP92</f>
        <v>0</v>
      </c>
      <c r="BR153" s="142">
        <f>+BR152*DATA!BQ92</f>
        <v>0</v>
      </c>
      <c r="BS153" s="142">
        <f>+BS152*DATA!BR92</f>
        <v>0</v>
      </c>
      <c r="BT153" s="142">
        <f>+BT152*DATA!BS92</f>
        <v>0</v>
      </c>
      <c r="BU153" s="142">
        <f>+BU152*DATA!BT92</f>
        <v>0</v>
      </c>
      <c r="BV153" s="142">
        <f>+BV152*DATA!BU92</f>
        <v>0</v>
      </c>
      <c r="BW153" s="113">
        <f t="shared" si="173"/>
        <v>65416727.280163713</v>
      </c>
    </row>
    <row r="154" spans="1:75" x14ac:dyDescent="0.3">
      <c r="A154" s="114" t="s">
        <v>236</v>
      </c>
      <c r="C154" s="141"/>
      <c r="D154" s="141"/>
      <c r="E154" s="141">
        <f>+C148*DATA!C93</f>
        <v>12904458.309699373</v>
      </c>
      <c r="F154" s="141">
        <f>+D148*DATA!D93</f>
        <v>8065286.4435621081</v>
      </c>
      <c r="G154" s="141">
        <f>+E148*DATA!E93</f>
        <v>9033120.8167895619</v>
      </c>
      <c r="H154" s="141">
        <f>+F148*DATA!F93</f>
        <v>6452229.1548496867</v>
      </c>
      <c r="I154" s="141">
        <f>+G148*DATA!G93</f>
        <v>11291401.020986952</v>
      </c>
      <c r="J154" s="141">
        <f>+H148*DATA!H93</f>
        <v>20969744.753261488</v>
      </c>
      <c r="K154" s="141">
        <f>+I148*DATA!I93</f>
        <v>16130572.887124216</v>
      </c>
      <c r="L154" s="141">
        <f>+J148*DATA!J93</f>
        <v>7662022.1213840041</v>
      </c>
      <c r="M154" s="141">
        <f>+K148*DATA!K93</f>
        <v>13710986.954055591</v>
      </c>
      <c r="N154" s="141">
        <f>+L148*DATA!L93</f>
        <v>12097929.665343162</v>
      </c>
      <c r="O154" s="141">
        <f>+M148*DATA!M93</f>
        <v>12904458.309699373</v>
      </c>
      <c r="P154" s="141">
        <f>+N148*DATA!N93</f>
        <v>27421973.908111181</v>
      </c>
      <c r="Q154" s="141">
        <f>+O148*DATA!O93</f>
        <v>0</v>
      </c>
      <c r="R154" s="141">
        <f>+P148*DATA!P93</f>
        <v>0</v>
      </c>
      <c r="S154" s="141">
        <f>+Q148*DATA!Q93</f>
        <v>0</v>
      </c>
      <c r="T154" s="141">
        <f>+R148*DATA!R93</f>
        <v>0</v>
      </c>
      <c r="U154" s="141">
        <f>+S148*DATA!S93</f>
        <v>0</v>
      </c>
      <c r="V154" s="141">
        <f>+T148*DATA!T93</f>
        <v>0</v>
      </c>
      <c r="W154" s="141">
        <f>+U148*DATA!U93</f>
        <v>0</v>
      </c>
      <c r="X154" s="141">
        <f>+V148*DATA!V93</f>
        <v>0</v>
      </c>
      <c r="Y154" s="141">
        <f>+W148*DATA!W93</f>
        <v>0</v>
      </c>
      <c r="Z154" s="141">
        <f>+X148*DATA!X93</f>
        <v>0</v>
      </c>
      <c r="AA154" s="141">
        <f>+Y148*DATA!Y93</f>
        <v>0</v>
      </c>
      <c r="AB154" s="141">
        <f>+Z148*DATA!Z93</f>
        <v>0</v>
      </c>
      <c r="AC154" s="141">
        <f>+AA148*DATA!AA93</f>
        <v>36700630.405359864</v>
      </c>
      <c r="AD154" s="141">
        <f>+AB148*DATA!AB93</f>
        <v>19992756.594743814</v>
      </c>
      <c r="AE154" s="141">
        <f>+AC148*DATA!AC93</f>
        <v>20524915.474762652</v>
      </c>
      <c r="AF154" s="141">
        <f>+AD148*DATA!AD93</f>
        <v>15170190.996337686</v>
      </c>
      <c r="AG154" s="141">
        <f>+AE148*DATA!AE93</f>
        <v>29836639.543330051</v>
      </c>
      <c r="AH154" s="141">
        <f>+AF148*DATA!AF93</f>
        <v>57451317.40409825</v>
      </c>
      <c r="AI154" s="141">
        <f>+AG148*DATA!AG93</f>
        <v>41445350.336500056</v>
      </c>
      <c r="AJ154" s="141">
        <f>+AH148*DATA!AH93</f>
        <v>20211787.275983714</v>
      </c>
      <c r="AK154" s="141">
        <f>+AI148*DATA!AI93</f>
        <v>28733974.831689775</v>
      </c>
      <c r="AL154" s="141">
        <f>+AJ148*DATA!AJ93</f>
        <v>31677538.958117187</v>
      </c>
      <c r="AM154" s="141">
        <f>+AK148*DATA!AK93</f>
        <v>37578013.834132202</v>
      </c>
      <c r="AN154" s="141">
        <f>+AL148*DATA!AL93</f>
        <v>73924479.296713606</v>
      </c>
      <c r="AO154" s="141">
        <f>+AM148*DATA!AM93</f>
        <v>40563874.634738348</v>
      </c>
      <c r="AP154" s="141">
        <f>+AN148*DATA!AN93</f>
        <v>22097268.171000909</v>
      </c>
      <c r="AQ154" s="141">
        <f>+AO148*DATA!AO93</f>
        <v>22685444.064886764</v>
      </c>
      <c r="AR154" s="141">
        <f>+AP148*DATA!AP93</f>
        <v>16767061.463625681</v>
      </c>
      <c r="AS154" s="141">
        <f>+AQ148*DATA!AQ93</f>
        <v>32977354.682734895</v>
      </c>
      <c r="AT154" s="141">
        <f>+AR148*DATA!AR93</f>
        <v>63498855.770064853</v>
      </c>
      <c r="AU154" s="141">
        <f>+AS148*DATA!AS93</f>
        <v>45808041.351711355</v>
      </c>
      <c r="AV154" s="141">
        <f>+AT148*DATA!AT93</f>
        <v>22339354.832642525</v>
      </c>
      <c r="AW154" s="141">
        <f>+AU148*DATA!AU93</f>
        <v>31758619.401266996</v>
      </c>
      <c r="AX154" s="141">
        <f>+AV148*DATA!AV93</f>
        <v>35012033.985292137</v>
      </c>
      <c r="AY154" s="141">
        <f>+AW148*DATA!AW93</f>
        <v>41533614.691468291</v>
      </c>
      <c r="AZ154" s="141">
        <f>+AX148*DATA!AX93</f>
        <v>81706043.670363471</v>
      </c>
      <c r="BA154" s="141">
        <f>+AY148*DATA!AY93</f>
        <v>0</v>
      </c>
      <c r="BB154" s="141">
        <f>+AZ148*DATA!AZ93</f>
        <v>0</v>
      </c>
      <c r="BC154" s="141">
        <f>+BA148*DATA!BA93</f>
        <v>0</v>
      </c>
      <c r="BD154" s="141">
        <f>+BB148*DATA!BB93</f>
        <v>0</v>
      </c>
      <c r="BE154" s="141">
        <f>+BC148*DATA!BC93</f>
        <v>0</v>
      </c>
      <c r="BF154" s="141">
        <f>+BD148*DATA!BD93</f>
        <v>0</v>
      </c>
      <c r="BG154" s="141">
        <f>+BE148*DATA!BE93</f>
        <v>0</v>
      </c>
      <c r="BH154" s="141">
        <f>+BF148*DATA!BF93</f>
        <v>0</v>
      </c>
      <c r="BI154" s="141">
        <f>+BG148*DATA!BG93</f>
        <v>0</v>
      </c>
      <c r="BJ154" s="141">
        <f>+BH148*DATA!BH93</f>
        <v>0</v>
      </c>
      <c r="BK154" s="141">
        <f>+BI148*DATA!BI93</f>
        <v>0</v>
      </c>
      <c r="BL154" s="141">
        <f>+BJ148*DATA!BJ93</f>
        <v>0</v>
      </c>
      <c r="BM154" s="141">
        <f>+BK148*DATA!BK93</f>
        <v>0</v>
      </c>
      <c r="BN154" s="141">
        <f>+BL148*DATA!BL93</f>
        <v>0</v>
      </c>
      <c r="BO154" s="141">
        <f>+BM148*DATA!BM93</f>
        <v>0</v>
      </c>
      <c r="BP154" s="141">
        <f>+BN148*DATA!BN93</f>
        <v>0</v>
      </c>
      <c r="BQ154" s="141">
        <f>+BO148*DATA!BO93</f>
        <v>0</v>
      </c>
      <c r="BR154" s="141">
        <f>+BP148*DATA!BP93</f>
        <v>0</v>
      </c>
      <c r="BS154" s="141">
        <f>+BQ148*DATA!BQ93</f>
        <v>0</v>
      </c>
      <c r="BT154" s="141">
        <f>+BR148*DATA!BR93</f>
        <v>0</v>
      </c>
      <c r="BU154" s="141">
        <f>+BS148*DATA!BS93</f>
        <v>0</v>
      </c>
      <c r="BV154" s="141">
        <f>+BT148*DATA!BT93</f>
        <v>0</v>
      </c>
      <c r="BW154" s="113">
        <f t="shared" si="173"/>
        <v>1028639346.0164318</v>
      </c>
    </row>
    <row r="155" spans="1:75" x14ac:dyDescent="0.3">
      <c r="A155" s="116" t="s">
        <v>234</v>
      </c>
      <c r="C155" s="142"/>
      <c r="D155" s="142"/>
      <c r="E155" s="142">
        <f>+E154*DATA!C94</f>
        <v>0</v>
      </c>
      <c r="F155" s="142">
        <f>+F154*DATA!D94</f>
        <v>0</v>
      </c>
      <c r="G155" s="142">
        <f>+G154*DATA!E94</f>
        <v>0</v>
      </c>
      <c r="H155" s="142">
        <f>+H154*DATA!F94</f>
        <v>0</v>
      </c>
      <c r="I155" s="142">
        <f>+I154*DATA!G94</f>
        <v>0</v>
      </c>
      <c r="J155" s="142">
        <f>+J154*DATA!H94</f>
        <v>0</v>
      </c>
      <c r="K155" s="142">
        <f>+K154*DATA!I94</f>
        <v>0</v>
      </c>
      <c r="L155" s="142">
        <f>+L154*DATA!J94</f>
        <v>0</v>
      </c>
      <c r="M155" s="142">
        <f>+M154*DATA!K94</f>
        <v>0</v>
      </c>
      <c r="N155" s="142">
        <f>+N154*DATA!L94</f>
        <v>0</v>
      </c>
      <c r="O155" s="142">
        <f>+O154*DATA!M94</f>
        <v>0</v>
      </c>
      <c r="P155" s="142">
        <f>+P154*DATA!N94</f>
        <v>0</v>
      </c>
      <c r="Q155" s="142">
        <f>+Q154*DATA!O94</f>
        <v>0</v>
      </c>
      <c r="R155" s="142">
        <f>+R154*DATA!P94</f>
        <v>0</v>
      </c>
      <c r="S155" s="142">
        <f>+S154*DATA!Q94</f>
        <v>0</v>
      </c>
      <c r="T155" s="142">
        <f>+T154*DATA!R94</f>
        <v>0</v>
      </c>
      <c r="U155" s="142">
        <f>+U154*DATA!S94</f>
        <v>0</v>
      </c>
      <c r="V155" s="142">
        <f>+V154*DATA!T94</f>
        <v>0</v>
      </c>
      <c r="W155" s="142">
        <f>+W154*DATA!U94</f>
        <v>0</v>
      </c>
      <c r="X155" s="142">
        <f>+X154*DATA!V94</f>
        <v>0</v>
      </c>
      <c r="Y155" s="142">
        <f>+Y154*DATA!W94</f>
        <v>0</v>
      </c>
      <c r="Z155" s="142">
        <f>+Z154*DATA!X94</f>
        <v>0</v>
      </c>
      <c r="AA155" s="142">
        <f>+AA154*DATA!Y94</f>
        <v>0</v>
      </c>
      <c r="AB155" s="142">
        <f>+AB154*DATA!Z94</f>
        <v>0</v>
      </c>
      <c r="AC155" s="142">
        <f>+AC154*DATA!AA94</f>
        <v>367006.30405359867</v>
      </c>
      <c r="AD155" s="142">
        <f>+AD154*DATA!AB94</f>
        <v>199927.56594743815</v>
      </c>
      <c r="AE155" s="142">
        <f>+AE154*DATA!AC94</f>
        <v>205249.15474762651</v>
      </c>
      <c r="AF155" s="142">
        <f>+AF154*DATA!AD94</f>
        <v>151701.90996337685</v>
      </c>
      <c r="AG155" s="142">
        <f>+AG154*DATA!AE94</f>
        <v>298366.39543330052</v>
      </c>
      <c r="AH155" s="142">
        <f>+AH154*DATA!AF94</f>
        <v>574513.1740409825</v>
      </c>
      <c r="AI155" s="142">
        <f>+AI154*DATA!AG94</f>
        <v>414453.50336500059</v>
      </c>
      <c r="AJ155" s="142">
        <f>+AJ154*DATA!AH94</f>
        <v>202117.87275983713</v>
      </c>
      <c r="AK155" s="142">
        <f>+AK154*DATA!AI94</f>
        <v>287339.74831689778</v>
      </c>
      <c r="AL155" s="142">
        <f>+AL154*DATA!AJ94</f>
        <v>316775.38958117185</v>
      </c>
      <c r="AM155" s="142">
        <f>+AM154*DATA!AK94</f>
        <v>375780.13834132202</v>
      </c>
      <c r="AN155" s="142">
        <f>+AN154*DATA!AL94</f>
        <v>739244.79296713602</v>
      </c>
      <c r="AO155" s="142">
        <f>+AO154*DATA!AM94</f>
        <v>608458.11952107516</v>
      </c>
      <c r="AP155" s="142">
        <f>+AP154*DATA!AN94</f>
        <v>331459.02256501361</v>
      </c>
      <c r="AQ155" s="142">
        <f>+AQ154*DATA!AO94</f>
        <v>340281.66097330145</v>
      </c>
      <c r="AR155" s="142">
        <f>+AR154*DATA!AP94</f>
        <v>251505.92195438521</v>
      </c>
      <c r="AS155" s="142">
        <f>+AS154*DATA!AQ94</f>
        <v>494660.32024102344</v>
      </c>
      <c r="AT155" s="142">
        <f>+AT154*DATA!AR94</f>
        <v>952482.83655097277</v>
      </c>
      <c r="AU155" s="142">
        <f>+AU154*DATA!AS94</f>
        <v>687120.62027567031</v>
      </c>
      <c r="AV155" s="142">
        <f>+AV154*DATA!AT94</f>
        <v>335090.32248963788</v>
      </c>
      <c r="AW155" s="142">
        <f>+AW154*DATA!AU94</f>
        <v>476379.29101900494</v>
      </c>
      <c r="AX155" s="142">
        <f>+AX154*DATA!AV94</f>
        <v>525180.50977938203</v>
      </c>
      <c r="AY155" s="142">
        <f>+AY154*DATA!AW94</f>
        <v>623004.22037202434</v>
      </c>
      <c r="AZ155" s="142">
        <f>+AZ154*DATA!AX94</f>
        <v>1225590.6550554519</v>
      </c>
      <c r="BA155" s="142">
        <f>+BA154*DATA!AY94</f>
        <v>0</v>
      </c>
      <c r="BB155" s="142">
        <f>+BB154*DATA!AZ94</f>
        <v>0</v>
      </c>
      <c r="BC155" s="142">
        <f>+BC154*DATA!BA94</f>
        <v>0</v>
      </c>
      <c r="BD155" s="142">
        <f>+BD154*DATA!BB94</f>
        <v>0</v>
      </c>
      <c r="BE155" s="142">
        <f>+BE154*DATA!BC94</f>
        <v>0</v>
      </c>
      <c r="BF155" s="142">
        <f>+BF154*DATA!BD94</f>
        <v>0</v>
      </c>
      <c r="BG155" s="142">
        <f>+BG154*DATA!BE94</f>
        <v>0</v>
      </c>
      <c r="BH155" s="142">
        <f>+BH154*DATA!BF94</f>
        <v>0</v>
      </c>
      <c r="BI155" s="142">
        <f>+BI154*DATA!BG94</f>
        <v>0</v>
      </c>
      <c r="BJ155" s="142">
        <f>+BJ154*DATA!BH94</f>
        <v>0</v>
      </c>
      <c r="BK155" s="142">
        <f>+BK154*DATA!BI94</f>
        <v>0</v>
      </c>
      <c r="BL155" s="142">
        <f>+BL154*DATA!BJ94</f>
        <v>0</v>
      </c>
      <c r="BM155" s="142">
        <f>+BM154*DATA!BK94</f>
        <v>0</v>
      </c>
      <c r="BN155" s="142">
        <f>+BN154*DATA!BL94</f>
        <v>0</v>
      </c>
      <c r="BO155" s="142">
        <f>+BO154*DATA!BM94</f>
        <v>0</v>
      </c>
      <c r="BP155" s="142">
        <f>+BP154*DATA!BN94</f>
        <v>0</v>
      </c>
      <c r="BQ155" s="142">
        <f>+BQ154*DATA!BO94</f>
        <v>0</v>
      </c>
      <c r="BR155" s="142">
        <f>+BR154*DATA!BP94</f>
        <v>0</v>
      </c>
      <c r="BS155" s="142">
        <f>+BS154*DATA!BQ94</f>
        <v>0</v>
      </c>
      <c r="BT155" s="142">
        <f>+BT154*DATA!BR94</f>
        <v>0</v>
      </c>
      <c r="BU155" s="142">
        <f>+BU154*DATA!BS94</f>
        <v>0</v>
      </c>
      <c r="BV155" s="142">
        <f>+BV154*DATA!BT94</f>
        <v>0</v>
      </c>
      <c r="BW155" s="113">
        <f t="shared" si="173"/>
        <v>10983689.450314634</v>
      </c>
    </row>
    <row r="156" spans="1:75" x14ac:dyDescent="0.3">
      <c r="A156" s="114" t="s">
        <v>237</v>
      </c>
      <c r="C156" s="141"/>
      <c r="D156" s="141"/>
      <c r="E156" s="141"/>
      <c r="F156" s="141">
        <f>+C148*DATA!C95</f>
        <v>8602972.2064662483</v>
      </c>
      <c r="G156" s="141">
        <f>+D148*DATA!D95</f>
        <v>5376857.6290414063</v>
      </c>
      <c r="H156" s="141">
        <f>+E148*DATA!E95</f>
        <v>6022080.5445263758</v>
      </c>
      <c r="I156" s="141">
        <f>+F148*DATA!F95</f>
        <v>4301486.1032331241</v>
      </c>
      <c r="J156" s="141">
        <f>+G148*DATA!G95</f>
        <v>7527600.6806579679</v>
      </c>
      <c r="K156" s="141">
        <f>+H148*DATA!H95</f>
        <v>13979829.835507659</v>
      </c>
      <c r="L156" s="141">
        <f>+I148*DATA!I95</f>
        <v>10753715.258082813</v>
      </c>
      <c r="M156" s="141">
        <f>+J148*DATA!J95</f>
        <v>5108014.7475893367</v>
      </c>
      <c r="N156" s="141">
        <f>+K148*DATA!K95</f>
        <v>9140657.9693703931</v>
      </c>
      <c r="O156" s="141">
        <f>+L148*DATA!L95</f>
        <v>8065286.443562109</v>
      </c>
      <c r="P156" s="141">
        <f>+M148*DATA!M95</f>
        <v>8602972.2064662483</v>
      </c>
      <c r="Q156" s="141">
        <f>+N148*DATA!N95</f>
        <v>18281315.938740786</v>
      </c>
      <c r="R156" s="141">
        <f>+O148*DATA!O95</f>
        <v>49033347.724467263</v>
      </c>
      <c r="S156" s="141">
        <f>+P148*DATA!P95</f>
        <v>26711033.9864228</v>
      </c>
      <c r="T156" s="141">
        <f>+Q148*DATA!Q95</f>
        <v>27422017.179910831</v>
      </c>
      <c r="U156" s="141">
        <f>+R148*DATA!R95</f>
        <v>20267914.800214838</v>
      </c>
      <c r="V156" s="141">
        <f>+S148*DATA!S95</f>
        <v>39862811.769141503</v>
      </c>
      <c r="W156" s="141">
        <f>+T148*DATA!T95</f>
        <v>76757003.691480964</v>
      </c>
      <c r="X156" s="141">
        <f>+U148*DATA!U95</f>
        <v>55372462.330107115</v>
      </c>
      <c r="Y156" s="141">
        <f>+V148*DATA!V95</f>
        <v>27003666.767847564</v>
      </c>
      <c r="Z156" s="141">
        <f>+W148*DATA!W95</f>
        <v>38389612.49075906</v>
      </c>
      <c r="AA156" s="141">
        <f>+X148*DATA!X95</f>
        <v>42322318.871173285</v>
      </c>
      <c r="AB156" s="141">
        <f>+Y148*DATA!Y95</f>
        <v>50205563.195305504</v>
      </c>
      <c r="AC156" s="141">
        <f>+Z148*DATA!Z95</f>
        <v>98765733.957980409</v>
      </c>
      <c r="AD156" s="141">
        <f>+AA148*DATA!AA95</f>
        <v>26214736.003828477</v>
      </c>
      <c r="AE156" s="141">
        <f>+AB148*DATA!AB95</f>
        <v>14280540.424817011</v>
      </c>
      <c r="AF156" s="141">
        <f>+AC148*DATA!AC95</f>
        <v>14660653.910544751</v>
      </c>
      <c r="AG156" s="141">
        <f>+AD148*DATA!AD95</f>
        <v>10835850.711669777</v>
      </c>
      <c r="AH156" s="141">
        <f>+AE148*DATA!AE95</f>
        <v>21311885.388092894</v>
      </c>
      <c r="AI156" s="141">
        <f>+AF148*DATA!AF95</f>
        <v>41036655.288641609</v>
      </c>
      <c r="AJ156" s="141">
        <f>+AG148*DATA!AG95</f>
        <v>29603821.668928612</v>
      </c>
      <c r="AK156" s="141">
        <f>+AH148*DATA!AH95</f>
        <v>14436990.911416939</v>
      </c>
      <c r="AL156" s="141">
        <f>+AI148*DATA!AI95</f>
        <v>20524267.736921269</v>
      </c>
      <c r="AM156" s="141">
        <f>+AJ148*DATA!AJ95</f>
        <v>22626813.541512277</v>
      </c>
      <c r="AN156" s="141">
        <f>+AK148*DATA!AK95</f>
        <v>26841438.452951573</v>
      </c>
      <c r="AO156" s="141">
        <f>+AL148*DATA!AL95</f>
        <v>52803199.497652575</v>
      </c>
      <c r="AP156" s="141">
        <f>+AM148*DATA!AM95</f>
        <v>34769035.401204295</v>
      </c>
      <c r="AQ156" s="141">
        <f>+AN148*DATA!AN95</f>
        <v>18940515.575143639</v>
      </c>
      <c r="AR156" s="141">
        <f>+AO148*DATA!AO95</f>
        <v>19444666.341331512</v>
      </c>
      <c r="AS156" s="141">
        <f>+AP148*DATA!AP95</f>
        <v>14371766.968822014</v>
      </c>
      <c r="AT156" s="141">
        <f>+AQ148*DATA!AQ95</f>
        <v>28266304.013772771</v>
      </c>
      <c r="AU156" s="141">
        <f>+AR148*DATA!AR95</f>
        <v>54427590.660055585</v>
      </c>
      <c r="AV156" s="141">
        <f>+AS148*DATA!AS95</f>
        <v>39264035.444324017</v>
      </c>
      <c r="AW156" s="141">
        <f>+AT148*DATA!AT95</f>
        <v>19148018.427979309</v>
      </c>
      <c r="AX156" s="141">
        <f>+AU148*DATA!AU95</f>
        <v>27221673.772514571</v>
      </c>
      <c r="AY156" s="141">
        <f>+AV148*DATA!AV95</f>
        <v>30010314.844536118</v>
      </c>
      <c r="AZ156" s="141">
        <f>+AW148*DATA!AW95</f>
        <v>35600241.164115675</v>
      </c>
      <c r="BA156" s="141">
        <f>+AX148*DATA!AX95</f>
        <v>70033751.717454404</v>
      </c>
      <c r="BB156" s="141">
        <f>+AY148*DATA!AY95</f>
        <v>69666328.54110983</v>
      </c>
      <c r="BC156" s="141">
        <f>+AZ148*DATA!AZ95</f>
        <v>37950899.861612484</v>
      </c>
      <c r="BD156" s="141">
        <f>+BA148*DATA!BA95</f>
        <v>38961061.130287789</v>
      </c>
      <c r="BE156" s="141">
        <f>+BB148*DATA!BB95</f>
        <v>28796549.222977426</v>
      </c>
      <c r="BF156" s="141">
        <f>+BC148*DATA!BC95</f>
        <v>56636878.168848395</v>
      </c>
      <c r="BG156" s="141">
        <f>+BD148*DATA!BD95</f>
        <v>109055956.51046266</v>
      </c>
      <c r="BH156" s="141">
        <f>+BE148*DATA!BE95</f>
        <v>78672910.005990908</v>
      </c>
      <c r="BI156" s="141">
        <f>+BF148*DATA!BF95</f>
        <v>38366671.01407785</v>
      </c>
      <c r="BJ156" s="141">
        <f>+BG148*DATA!BG95</f>
        <v>54543764.202593453</v>
      </c>
      <c r="BK156" s="141">
        <f>+BH148*DATA!BH95</f>
        <v>60131333.223848425</v>
      </c>
      <c r="BL156" s="141">
        <f>+BI148*DATA!BI95</f>
        <v>71331806.259891793</v>
      </c>
      <c r="BM156" s="141">
        <f>+BJ148*DATA!BJ95</f>
        <v>140325847.40460464</v>
      </c>
      <c r="BN156" s="141">
        <f>+BK148*DATA!BK95</f>
        <v>123800999.73098972</v>
      </c>
      <c r="BO156" s="141">
        <f>+BL148*DATA!BL95</f>
        <v>67440892.062882602</v>
      </c>
      <c r="BP156" s="141">
        <f>+BM148*DATA!BM95</f>
        <v>69236005.67903547</v>
      </c>
      <c r="BQ156" s="141">
        <f>+BN148*DATA!BN95</f>
        <v>51173094.050787292</v>
      </c>
      <c r="BR156" s="141">
        <f>+BO148*DATA!BO95</f>
        <v>100646930.67337573</v>
      </c>
      <c r="BS156" s="141">
        <f>+BP148*DATA!BP95</f>
        <v>193798592.88332644</v>
      </c>
      <c r="BT156" s="141">
        <f>+BQ148*DATA!BQ95</f>
        <v>139806203.5771046</v>
      </c>
      <c r="BU156" s="141">
        <f>+BR148*DATA!BR95</f>
        <v>68179740.878550321</v>
      </c>
      <c r="BV156" s="141">
        <f>+BS148*DATA!BS95</f>
        <v>96927348.96152553</v>
      </c>
      <c r="BW156" s="113">
        <f t="shared" si="173"/>
        <v>3040000858.2401714</v>
      </c>
    </row>
    <row r="157" spans="1:75" x14ac:dyDescent="0.3">
      <c r="A157" s="116" t="s">
        <v>234</v>
      </c>
      <c r="C157" s="142"/>
      <c r="D157" s="142"/>
      <c r="E157" s="142"/>
      <c r="F157" s="142">
        <f>+F156*DATA!C96</f>
        <v>0</v>
      </c>
      <c r="G157" s="142">
        <f>+G156*DATA!D96</f>
        <v>0</v>
      </c>
      <c r="H157" s="142">
        <f>+H156*DATA!E96</f>
        <v>0</v>
      </c>
      <c r="I157" s="142">
        <f>+I156*DATA!F96</f>
        <v>0</v>
      </c>
      <c r="J157" s="142">
        <f>+J156*DATA!G96</f>
        <v>0</v>
      </c>
      <c r="K157" s="142">
        <f>+K156*DATA!H96</f>
        <v>0</v>
      </c>
      <c r="L157" s="142">
        <f>+L156*DATA!I96</f>
        <v>0</v>
      </c>
      <c r="M157" s="142">
        <f>+M156*DATA!J96</f>
        <v>0</v>
      </c>
      <c r="N157" s="142">
        <f>+N156*DATA!K96</f>
        <v>0</v>
      </c>
      <c r="O157" s="142">
        <f>+O156*DATA!L96</f>
        <v>0</v>
      </c>
      <c r="P157" s="142">
        <f>+P156*DATA!M96</f>
        <v>0</v>
      </c>
      <c r="Q157" s="142">
        <f>+Q156*DATA!N96</f>
        <v>0</v>
      </c>
      <c r="R157" s="142">
        <f>+R156*DATA!O96</f>
        <v>0</v>
      </c>
      <c r="S157" s="142">
        <f>+S156*DATA!P96</f>
        <v>0</v>
      </c>
      <c r="T157" s="142">
        <f>+T156*DATA!Q96</f>
        <v>0</v>
      </c>
      <c r="U157" s="142">
        <f>+U156*DATA!R96</f>
        <v>0</v>
      </c>
      <c r="V157" s="142">
        <f>+V156*DATA!S96</f>
        <v>0</v>
      </c>
      <c r="W157" s="142">
        <f>+W156*DATA!T96</f>
        <v>0</v>
      </c>
      <c r="X157" s="142">
        <f>+X156*DATA!U96</f>
        <v>0</v>
      </c>
      <c r="Y157" s="142">
        <f>+Y156*DATA!V96</f>
        <v>0</v>
      </c>
      <c r="Z157" s="142">
        <f>+Z156*DATA!W96</f>
        <v>0</v>
      </c>
      <c r="AA157" s="142">
        <f>+AA156*DATA!X96</f>
        <v>0</v>
      </c>
      <c r="AB157" s="142">
        <f>+AB156*DATA!Y96</f>
        <v>0</v>
      </c>
      <c r="AC157" s="142">
        <f>+AC156*DATA!Z96</f>
        <v>0</v>
      </c>
      <c r="AD157" s="142">
        <f>+AD156*DATA!AA96</f>
        <v>0</v>
      </c>
      <c r="AE157" s="142">
        <f>+AE156*DATA!AB96</f>
        <v>0</v>
      </c>
      <c r="AF157" s="142">
        <f>+AF156*DATA!AC96</f>
        <v>0</v>
      </c>
      <c r="AG157" s="142">
        <f>+AG156*DATA!AD96</f>
        <v>0</v>
      </c>
      <c r="AH157" s="142">
        <f>+AH156*DATA!AE96</f>
        <v>0</v>
      </c>
      <c r="AI157" s="142">
        <f>+AI156*DATA!AF96</f>
        <v>0</v>
      </c>
      <c r="AJ157" s="142">
        <f>+AJ156*DATA!AG96</f>
        <v>0</v>
      </c>
      <c r="AK157" s="142">
        <f>+AK156*DATA!AH96</f>
        <v>0</v>
      </c>
      <c r="AL157" s="142">
        <f>+AL156*DATA!AI96</f>
        <v>0</v>
      </c>
      <c r="AM157" s="142">
        <f>+AM156*DATA!AJ96</f>
        <v>0</v>
      </c>
      <c r="AN157" s="142">
        <f>+AN156*DATA!AK96</f>
        <v>0</v>
      </c>
      <c r="AO157" s="142">
        <f>+AO156*DATA!AL96</f>
        <v>0</v>
      </c>
      <c r="AP157" s="142">
        <f>+AP156*DATA!AM96</f>
        <v>0</v>
      </c>
      <c r="AQ157" s="142">
        <f>+AQ156*DATA!AN96</f>
        <v>0</v>
      </c>
      <c r="AR157" s="142">
        <f>+AR156*DATA!AO96</f>
        <v>0</v>
      </c>
      <c r="AS157" s="142">
        <f>+AS156*DATA!AP96</f>
        <v>0</v>
      </c>
      <c r="AT157" s="142">
        <f>+AT156*DATA!AQ96</f>
        <v>0</v>
      </c>
      <c r="AU157" s="142">
        <f>+AU156*DATA!AR96</f>
        <v>0</v>
      </c>
      <c r="AV157" s="142">
        <f>+AV156*DATA!AS96</f>
        <v>0</v>
      </c>
      <c r="AW157" s="142">
        <f>+AW156*DATA!AT96</f>
        <v>0</v>
      </c>
      <c r="AX157" s="142">
        <f>+AX156*DATA!AU96</f>
        <v>0</v>
      </c>
      <c r="AY157" s="142">
        <f>+AY156*DATA!AV96</f>
        <v>0</v>
      </c>
      <c r="AZ157" s="142">
        <f>+AZ156*DATA!AW96</f>
        <v>0</v>
      </c>
      <c r="BA157" s="142">
        <f>+BA156*DATA!AX96</f>
        <v>0</v>
      </c>
      <c r="BB157" s="142">
        <f>+BB156*DATA!AY96</f>
        <v>0</v>
      </c>
      <c r="BC157" s="142">
        <f>+BC156*DATA!AZ96</f>
        <v>0</v>
      </c>
      <c r="BD157" s="142">
        <f>+BD156*DATA!BA96</f>
        <v>0</v>
      </c>
      <c r="BE157" s="142">
        <f>+BE156*DATA!BB96</f>
        <v>0</v>
      </c>
      <c r="BF157" s="142">
        <f>+BF156*DATA!BC96</f>
        <v>0</v>
      </c>
      <c r="BG157" s="142">
        <f>+BG156*DATA!BD96</f>
        <v>0</v>
      </c>
      <c r="BH157" s="142">
        <f>+BH156*DATA!BE96</f>
        <v>0</v>
      </c>
      <c r="BI157" s="142">
        <f>+BI156*DATA!BF96</f>
        <v>0</v>
      </c>
      <c r="BJ157" s="142">
        <f>+BJ156*DATA!BG96</f>
        <v>0</v>
      </c>
      <c r="BK157" s="142">
        <f>+BK156*DATA!BH96</f>
        <v>0</v>
      </c>
      <c r="BL157" s="142">
        <f>+BL156*DATA!BI96</f>
        <v>0</v>
      </c>
      <c r="BM157" s="142">
        <f>+BM156*DATA!BJ96</f>
        <v>0</v>
      </c>
      <c r="BN157" s="142">
        <f>+BN156*DATA!BK96</f>
        <v>0</v>
      </c>
      <c r="BO157" s="142">
        <f>+BO156*DATA!BL96</f>
        <v>0</v>
      </c>
      <c r="BP157" s="142">
        <f>+BP156*DATA!BM96</f>
        <v>0</v>
      </c>
      <c r="BQ157" s="142">
        <f>+BQ156*DATA!BN96</f>
        <v>0</v>
      </c>
      <c r="BR157" s="142">
        <f>+BR156*DATA!BO96</f>
        <v>0</v>
      </c>
      <c r="BS157" s="142">
        <f>+BS156*DATA!BP96</f>
        <v>0</v>
      </c>
      <c r="BT157" s="142">
        <f>+BT156*DATA!BQ96</f>
        <v>0</v>
      </c>
      <c r="BU157" s="142">
        <f>+BU156*DATA!BR96</f>
        <v>0</v>
      </c>
      <c r="BV157" s="142">
        <f>+BV156*DATA!BS96</f>
        <v>0</v>
      </c>
      <c r="BW157" s="113">
        <f t="shared" si="173"/>
        <v>0</v>
      </c>
    </row>
    <row r="158" spans="1:75" ht="16.2" thickBot="1" x14ac:dyDescent="0.35"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62">
        <f t="shared" si="173"/>
        <v>0</v>
      </c>
    </row>
    <row r="159" spans="1:75" ht="16.2" thickBot="1" x14ac:dyDescent="0.35">
      <c r="A159" s="30" t="s">
        <v>238</v>
      </c>
      <c r="C159" s="143">
        <f>+C150+C152+C154+C156</f>
        <v>25808916.619398747</v>
      </c>
      <c r="D159" s="144">
        <f t="shared" ref="D159:BO159" si="251">+D150+D152+D154+D156</f>
        <v>54843947.81622234</v>
      </c>
      <c r="E159" s="144">
        <f t="shared" si="251"/>
        <v>55166559.273964822</v>
      </c>
      <c r="F159" s="144">
        <f t="shared" si="251"/>
        <v>56672079.410096414</v>
      </c>
      <c r="G159" s="144">
        <f t="shared" si="251"/>
        <v>56349467.952353932</v>
      </c>
      <c r="H159" s="144">
        <f t="shared" si="251"/>
        <v>88288002.268859893</v>
      </c>
      <c r="I159" s="144">
        <f t="shared" si="251"/>
        <v>110763267.15825298</v>
      </c>
      <c r="J159" s="144">
        <f t="shared" si="251"/>
        <v>92213108.338060126</v>
      </c>
      <c r="K159" s="144">
        <f t="shared" si="251"/>
        <v>80518442.994895071</v>
      </c>
      <c r="L159" s="144">
        <f t="shared" si="251"/>
        <v>83744557.57231991</v>
      </c>
      <c r="M159" s="144">
        <f t="shared" si="251"/>
        <v>80921707.317073166</v>
      </c>
      <c r="N159" s="144">
        <f t="shared" si="251"/>
        <v>114795910.38003404</v>
      </c>
      <c r="O159" s="145">
        <f t="shared" si="251"/>
        <v>103235666.47759502</v>
      </c>
      <c r="P159" s="144">
        <f t="shared" si="251"/>
        <v>85058293.83904469</v>
      </c>
      <c r="Q159" s="144">
        <f t="shared" si="251"/>
        <v>44992349.925163582</v>
      </c>
      <c r="R159" s="144">
        <f t="shared" si="251"/>
        <v>76455364.904378086</v>
      </c>
      <c r="S159" s="144">
        <f t="shared" si="251"/>
        <v>46978948.786637634</v>
      </c>
      <c r="T159" s="144">
        <f t="shared" si="251"/>
        <v>67284828.949052334</v>
      </c>
      <c r="U159" s="144">
        <f t="shared" si="251"/>
        <v>97024918.491695806</v>
      </c>
      <c r="V159" s="144">
        <f t="shared" si="251"/>
        <v>95235274.099248618</v>
      </c>
      <c r="W159" s="144">
        <f t="shared" si="251"/>
        <v>103760670.45932853</v>
      </c>
      <c r="X159" s="144">
        <f t="shared" si="251"/>
        <v>93762074.820866168</v>
      </c>
      <c r="Y159" s="144">
        <f t="shared" si="251"/>
        <v>69325985.639020845</v>
      </c>
      <c r="Z159" s="144">
        <f t="shared" si="251"/>
        <v>88595175.686064571</v>
      </c>
      <c r="AA159" s="146">
        <f t="shared" si="251"/>
        <v>141088052.82915369</v>
      </c>
      <c r="AB159" s="144">
        <f t="shared" si="251"/>
        <v>92149140.80143106</v>
      </c>
      <c r="AC159" s="144">
        <f t="shared" si="251"/>
        <v>158315229.04304749</v>
      </c>
      <c r="AD159" s="144">
        <f t="shared" si="251"/>
        <v>69664538.855443895</v>
      </c>
      <c r="AE159" s="144">
        <f t="shared" si="251"/>
        <v>52142817.038251311</v>
      </c>
      <c r="AF159" s="144">
        <f t="shared" si="251"/>
        <v>63929861.527831078</v>
      </c>
      <c r="AG159" s="144">
        <f t="shared" si="251"/>
        <v>106331138.71682641</v>
      </c>
      <c r="AH159" s="144">
        <f t="shared" si="251"/>
        <v>126129317.46247692</v>
      </c>
      <c r="AI159" s="144">
        <f t="shared" si="251"/>
        <v>105581191.08340877</v>
      </c>
      <c r="AJ159" s="144">
        <f t="shared" si="251"/>
        <v>82654437.323986351</v>
      </c>
      <c r="AK159" s="144">
        <f t="shared" si="251"/>
        <v>79373867.409526363</v>
      </c>
      <c r="AL159" s="144">
        <f t="shared" si="251"/>
        <v>95148108.219760969</v>
      </c>
      <c r="AM159" s="147">
        <f t="shared" si="251"/>
        <v>167869303.50602481</v>
      </c>
      <c r="AN159" s="144">
        <f t="shared" si="251"/>
        <v>130777445.83369642</v>
      </c>
      <c r="AO159" s="144">
        <f t="shared" si="251"/>
        <v>115800442.81418376</v>
      </c>
      <c r="AP159" s="144">
        <f t="shared" si="251"/>
        <v>76169814.722085625</v>
      </c>
      <c r="AQ159" s="144">
        <f t="shared" si="251"/>
        <v>67656045.800289929</v>
      </c>
      <c r="AR159" s="144">
        <f t="shared" si="251"/>
        <v>86629940.251880646</v>
      </c>
      <c r="AS159" s="144">
        <f t="shared" si="251"/>
        <v>100738940.61113405</v>
      </c>
      <c r="AT159" s="144">
        <f t="shared" si="251"/>
        <v>124162523.1246525</v>
      </c>
      <c r="AU159" s="144">
        <f t="shared" si="251"/>
        <v>127957423.74076632</v>
      </c>
      <c r="AV159" s="144">
        <f t="shared" si="251"/>
        <v>95221103.726247907</v>
      </c>
      <c r="AW159" s="144">
        <f t="shared" si="251"/>
        <v>89645289.36092481</v>
      </c>
      <c r="AX159" s="144">
        <f t="shared" si="251"/>
        <v>126722996.15150081</v>
      </c>
      <c r="AY159" s="148">
        <f t="shared" si="251"/>
        <v>106560805.39473161</v>
      </c>
      <c r="AZ159" s="144">
        <f t="shared" si="251"/>
        <v>163750503.8618857</v>
      </c>
      <c r="BA159" s="144">
        <f t="shared" si="251"/>
        <v>95334351.625196069</v>
      </c>
      <c r="BB159" s="144">
        <f t="shared" si="251"/>
        <v>95640369.294635028</v>
      </c>
      <c r="BC159" s="144">
        <f t="shared" si="251"/>
        <v>57148599.343597442</v>
      </c>
      <c r="BD159" s="144">
        <f t="shared" si="251"/>
        <v>76718979.90952006</v>
      </c>
      <c r="BE159" s="144">
        <f t="shared" si="251"/>
        <v>101500520.22995253</v>
      </c>
      <c r="BF159" s="144">
        <f t="shared" si="251"/>
        <v>109085484.83950901</v>
      </c>
      <c r="BG159" s="144">
        <f t="shared" si="251"/>
        <v>134633737.18651456</v>
      </c>
      <c r="BH159" s="144">
        <f t="shared" si="251"/>
        <v>115035419.47438654</v>
      </c>
      <c r="BI159" s="144">
        <f t="shared" si="251"/>
        <v>78454226.496643469</v>
      </c>
      <c r="BJ159" s="144">
        <f t="shared" si="251"/>
        <v>102098301.70918798</v>
      </c>
      <c r="BK159" s="149">
        <f t="shared" si="251"/>
        <v>153681898.16025153</v>
      </c>
      <c r="BL159" s="144">
        <f t="shared" si="251"/>
        <v>71331806.259891793</v>
      </c>
      <c r="BM159" s="144">
        <f t="shared" si="251"/>
        <v>140325847.40460464</v>
      </c>
      <c r="BN159" s="144">
        <f t="shared" si="251"/>
        <v>123800999.73098972</v>
      </c>
      <c r="BO159" s="144">
        <f t="shared" si="251"/>
        <v>67440892.062882602</v>
      </c>
      <c r="BP159" s="144">
        <f t="shared" ref="BP159:BV159" si="252">+BP150+BP152+BP154+BP156</f>
        <v>69236005.67903547</v>
      </c>
      <c r="BQ159" s="144">
        <f t="shared" si="252"/>
        <v>51173094.050787292</v>
      </c>
      <c r="BR159" s="144">
        <f t="shared" si="252"/>
        <v>100646930.67337573</v>
      </c>
      <c r="BS159" s="144">
        <f t="shared" si="252"/>
        <v>193798592.88332644</v>
      </c>
      <c r="BT159" s="144">
        <f t="shared" si="252"/>
        <v>139806203.5771046</v>
      </c>
      <c r="BU159" s="144">
        <f t="shared" si="252"/>
        <v>68179740.878550321</v>
      </c>
      <c r="BV159" s="144">
        <f t="shared" si="252"/>
        <v>96927348.96152553</v>
      </c>
      <c r="BW159" s="150">
        <f t="shared" si="173"/>
        <v>6865965148.8222456</v>
      </c>
    </row>
    <row r="160" spans="1:75" ht="16.2" thickBot="1" x14ac:dyDescent="0.35">
      <c r="A160" s="30" t="s">
        <v>239</v>
      </c>
      <c r="C160" s="143">
        <f>+C151+C153+C155+C157</f>
        <v>1032356.6647759499</v>
      </c>
      <c r="D160" s="144">
        <f t="shared" ref="D160:BO160" si="253">+D151+D153+D155+D157</f>
        <v>1806624.1633579121</v>
      </c>
      <c r="E160" s="144">
        <f t="shared" si="253"/>
        <v>1448525.4452637546</v>
      </c>
      <c r="F160" s="144">
        <f t="shared" si="253"/>
        <v>1329159.2058990356</v>
      </c>
      <c r="G160" s="144">
        <f t="shared" si="253"/>
        <v>1484012.7056154278</v>
      </c>
      <c r="H160" s="144">
        <f t="shared" si="253"/>
        <v>2693805.6721497448</v>
      </c>
      <c r="I160" s="144">
        <f t="shared" si="253"/>
        <v>3177722.8587634712</v>
      </c>
      <c r="J160" s="144">
        <f t="shared" si="253"/>
        <v>2064713.3295518998</v>
      </c>
      <c r="K160" s="144">
        <f t="shared" si="253"/>
        <v>1786460.9472490074</v>
      </c>
      <c r="L160" s="144">
        <f t="shared" si="253"/>
        <v>2201823.1990924561</v>
      </c>
      <c r="M160" s="144">
        <f t="shared" si="253"/>
        <v>2121170.3346568346</v>
      </c>
      <c r="N160" s="144">
        <f t="shared" si="253"/>
        <v>3355159.1605218379</v>
      </c>
      <c r="O160" s="145">
        <f t="shared" si="253"/>
        <v>2467977.6517300061</v>
      </c>
      <c r="P160" s="144">
        <f t="shared" si="253"/>
        <v>1716167.1703563544</v>
      </c>
      <c r="Q160" s="144">
        <f t="shared" si="253"/>
        <v>934886.18952479807</v>
      </c>
      <c r="R160" s="144">
        <f t="shared" si="253"/>
        <v>959770.60129687923</v>
      </c>
      <c r="S160" s="144">
        <f t="shared" si="253"/>
        <v>709377.01800751942</v>
      </c>
      <c r="T160" s="144">
        <f t="shared" si="253"/>
        <v>1395198.4119199528</v>
      </c>
      <c r="U160" s="144">
        <f t="shared" si="253"/>
        <v>2686495.1292018341</v>
      </c>
      <c r="V160" s="144">
        <f t="shared" si="253"/>
        <v>1938036.1815537491</v>
      </c>
      <c r="W160" s="144">
        <f t="shared" si="253"/>
        <v>945128.33687466488</v>
      </c>
      <c r="X160" s="144">
        <f t="shared" si="253"/>
        <v>1343636.4371765673</v>
      </c>
      <c r="Y160" s="144">
        <f t="shared" si="253"/>
        <v>1481281.1604910651</v>
      </c>
      <c r="Z160" s="144">
        <f t="shared" si="253"/>
        <v>1757194.7118356929</v>
      </c>
      <c r="AA160" s="146">
        <f t="shared" si="253"/>
        <v>3456800.6885293145</v>
      </c>
      <c r="AB160" s="144">
        <f t="shared" si="253"/>
        <v>1258307.3281837669</v>
      </c>
      <c r="AC160" s="144">
        <f t="shared" si="253"/>
        <v>1052472.2444448152</v>
      </c>
      <c r="AD160" s="144">
        <f t="shared" si="253"/>
        <v>903638.95365358621</v>
      </c>
      <c r="AE160" s="144">
        <f t="shared" si="253"/>
        <v>725369.98890777584</v>
      </c>
      <c r="AF160" s="144">
        <f t="shared" si="253"/>
        <v>1174672.408591836</v>
      </c>
      <c r="AG160" s="144">
        <f t="shared" si="253"/>
        <v>2268125.8492880976</v>
      </c>
      <c r="AH160" s="144">
        <f t="shared" si="253"/>
        <v>1995496.614149556</v>
      </c>
      <c r="AI160" s="144">
        <f t="shared" si="253"/>
        <v>1107429.0671130137</v>
      </c>
      <c r="AJ160" s="144">
        <f t="shared" si="253"/>
        <v>1187282.7241320582</v>
      </c>
      <c r="AK160" s="144">
        <f t="shared" si="253"/>
        <v>1373426.7983094871</v>
      </c>
      <c r="AL160" s="144">
        <f t="shared" si="253"/>
        <v>1605164.4353228472</v>
      </c>
      <c r="AM160" s="147">
        <f t="shared" si="253"/>
        <v>3373920.8529113694</v>
      </c>
      <c r="AN160" s="144">
        <f t="shared" si="253"/>
        <v>1165630.1776417394</v>
      </c>
      <c r="AO160" s="144">
        <f t="shared" si="253"/>
        <v>962422.91528121359</v>
      </c>
      <c r="AP160" s="144">
        <f t="shared" si="253"/>
        <v>620305.91385596467</v>
      </c>
      <c r="AQ160" s="144">
        <f t="shared" si="253"/>
        <v>789024.54933438182</v>
      </c>
      <c r="AR160" s="144">
        <f t="shared" si="253"/>
        <v>1118538.6508239903</v>
      </c>
      <c r="AS160" s="144">
        <f t="shared" si="253"/>
        <v>1290318.7461322881</v>
      </c>
      <c r="AT160" s="144">
        <f t="shared" si="253"/>
        <v>1404109.9261456504</v>
      </c>
      <c r="AU160" s="144">
        <f t="shared" si="253"/>
        <v>1145816.3627157612</v>
      </c>
      <c r="AV160" s="144">
        <f t="shared" si="253"/>
        <v>871336.22261269239</v>
      </c>
      <c r="AW160" s="144">
        <f t="shared" si="253"/>
        <v>1101100.7474298947</v>
      </c>
      <c r="AX160" s="144">
        <f t="shared" si="253"/>
        <v>1636965.0718326857</v>
      </c>
      <c r="AY160" s="148">
        <f t="shared" si="253"/>
        <v>973172.97895929636</v>
      </c>
      <c r="AZ160" s="144">
        <f t="shared" si="253"/>
        <v>2618917.2258776487</v>
      </c>
      <c r="BA160" s="144">
        <f t="shared" si="253"/>
        <v>759017.99723224971</v>
      </c>
      <c r="BB160" s="144">
        <f t="shared" si="253"/>
        <v>779221.22260575579</v>
      </c>
      <c r="BC160" s="144">
        <f t="shared" si="253"/>
        <v>575930.98445954861</v>
      </c>
      <c r="BD160" s="144">
        <f t="shared" si="253"/>
        <v>1132737.5633769678</v>
      </c>
      <c r="BE160" s="144">
        <f t="shared" si="253"/>
        <v>2181119.1302092527</v>
      </c>
      <c r="BF160" s="144">
        <f t="shared" si="253"/>
        <v>1573458.2001198181</v>
      </c>
      <c r="BG160" s="144">
        <f t="shared" si="253"/>
        <v>767333.42028155713</v>
      </c>
      <c r="BH160" s="144">
        <f t="shared" si="253"/>
        <v>1090875.2840518693</v>
      </c>
      <c r="BI160" s="144">
        <f t="shared" si="253"/>
        <v>1202626.6644769686</v>
      </c>
      <c r="BJ160" s="144">
        <f t="shared" si="253"/>
        <v>1426636.125197836</v>
      </c>
      <c r="BK160" s="149">
        <f t="shared" si="253"/>
        <v>2806516.9480920928</v>
      </c>
      <c r="BL160" s="144">
        <f t="shared" si="253"/>
        <v>0</v>
      </c>
      <c r="BM160" s="144">
        <f t="shared" si="253"/>
        <v>0</v>
      </c>
      <c r="BN160" s="144">
        <f t="shared" si="253"/>
        <v>0</v>
      </c>
      <c r="BO160" s="144">
        <f t="shared" si="253"/>
        <v>0</v>
      </c>
      <c r="BP160" s="144">
        <f t="shared" ref="BP160:BV160" si="254">+BP151+BP153+BP155+BP157</f>
        <v>0</v>
      </c>
      <c r="BQ160" s="144">
        <f t="shared" si="254"/>
        <v>0</v>
      </c>
      <c r="BR160" s="144">
        <f t="shared" si="254"/>
        <v>0</v>
      </c>
      <c r="BS160" s="144">
        <f t="shared" si="254"/>
        <v>0</v>
      </c>
      <c r="BT160" s="144">
        <f t="shared" si="254"/>
        <v>0</v>
      </c>
      <c r="BU160" s="144">
        <f t="shared" si="254"/>
        <v>0</v>
      </c>
      <c r="BV160" s="144">
        <f t="shared" si="254"/>
        <v>0</v>
      </c>
      <c r="BW160" s="150">
        <f t="shared" si="173"/>
        <v>94311923.669151083</v>
      </c>
    </row>
    <row r="161" spans="1:75" ht="16.2" thickBot="1" x14ac:dyDescent="0.35">
      <c r="BW161" s="62">
        <f t="shared" si="173"/>
        <v>0</v>
      </c>
    </row>
    <row r="162" spans="1:75" ht="16.2" thickBot="1" x14ac:dyDescent="0.35">
      <c r="A162" s="154" t="s">
        <v>21</v>
      </c>
      <c r="BW162" s="62">
        <f t="shared" si="173"/>
        <v>0</v>
      </c>
    </row>
    <row r="163" spans="1:75" x14ac:dyDescent="0.3">
      <c r="BW163" s="62">
        <f t="shared" si="173"/>
        <v>0</v>
      </c>
    </row>
    <row r="164" spans="1:75" x14ac:dyDescent="0.3">
      <c r="A164" s="5" t="s">
        <v>228</v>
      </c>
      <c r="C164" s="75">
        <v>0</v>
      </c>
      <c r="D164" s="75">
        <v>0</v>
      </c>
      <c r="E164" s="75">
        <v>0</v>
      </c>
      <c r="F164" s="75">
        <v>0</v>
      </c>
      <c r="G164" s="75">
        <v>0</v>
      </c>
      <c r="H164" s="75">
        <v>0</v>
      </c>
      <c r="I164" s="75">
        <v>0</v>
      </c>
      <c r="J164" s="75">
        <v>0</v>
      </c>
      <c r="K164" s="75">
        <v>0</v>
      </c>
      <c r="L164" s="75">
        <v>0</v>
      </c>
      <c r="M164" s="75">
        <v>0</v>
      </c>
      <c r="N164" s="75">
        <v>0</v>
      </c>
      <c r="O164" s="76">
        <f>+'ANNUAL PARAMETERS '!$D$30</f>
        <v>1130.4347826086955</v>
      </c>
      <c r="P164" s="75">
        <f>+'ANNUAL PARAMETERS '!$D$30</f>
        <v>1130.4347826086955</v>
      </c>
      <c r="Q164" s="75">
        <f>+'ANNUAL PARAMETERS '!$D$30</f>
        <v>1130.4347826086955</v>
      </c>
      <c r="R164" s="75">
        <f>+'ANNUAL PARAMETERS '!$D$30</f>
        <v>1130.4347826086955</v>
      </c>
      <c r="S164" s="75">
        <f>+'ANNUAL PARAMETERS '!$D$30</f>
        <v>1130.4347826086955</v>
      </c>
      <c r="T164" s="75">
        <f>+'ANNUAL PARAMETERS '!$D$30</f>
        <v>1130.4347826086955</v>
      </c>
      <c r="U164" s="75">
        <f>+'ANNUAL PARAMETERS '!$D$30</f>
        <v>1130.4347826086955</v>
      </c>
      <c r="V164" s="75">
        <f>+'ANNUAL PARAMETERS '!$D$30</f>
        <v>1130.4347826086955</v>
      </c>
      <c r="W164" s="75">
        <f>+'ANNUAL PARAMETERS '!$D$30</f>
        <v>1130.4347826086955</v>
      </c>
      <c r="X164" s="75">
        <f>+'ANNUAL PARAMETERS '!$D$30</f>
        <v>1130.4347826086955</v>
      </c>
      <c r="Y164" s="75">
        <f>+'ANNUAL PARAMETERS '!$D$30</f>
        <v>1130.4347826086955</v>
      </c>
      <c r="Z164" s="75">
        <f>+'ANNUAL PARAMETERS '!$D$30</f>
        <v>1130.4347826086955</v>
      </c>
      <c r="AA164" s="77">
        <f>+'ANNUAL PARAMETERS '!$E$30</f>
        <v>1197.4435866983372</v>
      </c>
      <c r="AB164" s="75">
        <f>+'ANNUAL PARAMETERS '!$E$30</f>
        <v>1197.4435866983372</v>
      </c>
      <c r="AC164" s="75">
        <f>+'ANNUAL PARAMETERS '!$E$30</f>
        <v>1197.4435866983372</v>
      </c>
      <c r="AD164" s="75">
        <f>+'ANNUAL PARAMETERS '!$E$30</f>
        <v>1197.4435866983372</v>
      </c>
      <c r="AE164" s="75">
        <f>+'ANNUAL PARAMETERS '!$E$30</f>
        <v>1197.4435866983372</v>
      </c>
      <c r="AF164" s="75">
        <f>+'ANNUAL PARAMETERS '!$E$30</f>
        <v>1197.4435866983372</v>
      </c>
      <c r="AG164" s="75">
        <f>+'ANNUAL PARAMETERS '!$E$30</f>
        <v>1197.4435866983372</v>
      </c>
      <c r="AH164" s="75">
        <f>+'ANNUAL PARAMETERS '!$E$30</f>
        <v>1197.4435866983372</v>
      </c>
      <c r="AI164" s="75">
        <f>+'ANNUAL PARAMETERS '!$E$30</f>
        <v>1197.4435866983372</v>
      </c>
      <c r="AJ164" s="75">
        <f>+'ANNUAL PARAMETERS '!$E$30</f>
        <v>1197.4435866983372</v>
      </c>
      <c r="AK164" s="75">
        <f>+'ANNUAL PARAMETERS '!$E$30</f>
        <v>1197.4435866983372</v>
      </c>
      <c r="AL164" s="75">
        <f>+'ANNUAL PARAMETERS '!$E$30</f>
        <v>1197.4435866983372</v>
      </c>
      <c r="AM164" s="78">
        <f>+'ANNUAL PARAMETERS '!$F$30</f>
        <v>1217.7785807522123</v>
      </c>
      <c r="AN164" s="75">
        <f>+'ANNUAL PARAMETERS '!$F$30</f>
        <v>1217.7785807522123</v>
      </c>
      <c r="AO164" s="75">
        <f>+'ANNUAL PARAMETERS '!$F$30</f>
        <v>1217.7785807522123</v>
      </c>
      <c r="AP164" s="75">
        <f>+'ANNUAL PARAMETERS '!$F$30</f>
        <v>1217.7785807522123</v>
      </c>
      <c r="AQ164" s="75">
        <f>+'ANNUAL PARAMETERS '!$F$30</f>
        <v>1217.7785807522123</v>
      </c>
      <c r="AR164" s="75">
        <f>+'ANNUAL PARAMETERS '!$F$30</f>
        <v>1217.7785807522123</v>
      </c>
      <c r="AS164" s="75">
        <f>+'ANNUAL PARAMETERS '!$F$30</f>
        <v>1217.7785807522123</v>
      </c>
      <c r="AT164" s="75">
        <f>+'ANNUAL PARAMETERS '!$F$30</f>
        <v>1217.7785807522123</v>
      </c>
      <c r="AU164" s="75">
        <f>+'ANNUAL PARAMETERS '!$F$30</f>
        <v>1217.7785807522123</v>
      </c>
      <c r="AV164" s="75">
        <f>+'ANNUAL PARAMETERS '!$F$30</f>
        <v>1217.7785807522123</v>
      </c>
      <c r="AW164" s="75">
        <f>+'ANNUAL PARAMETERS '!$F$30</f>
        <v>1217.7785807522123</v>
      </c>
      <c r="AX164" s="75">
        <f>+'ANNUAL PARAMETERS '!$F$30</f>
        <v>1217.7785807522123</v>
      </c>
      <c r="AY164" s="79">
        <f>+'ANNUAL PARAMETERS '!$G$30</f>
        <v>1160.0389585494402</v>
      </c>
      <c r="AZ164" s="75">
        <f>+'ANNUAL PARAMETERS '!$G$30</f>
        <v>1160.0389585494402</v>
      </c>
      <c r="BA164" s="75">
        <f>+'ANNUAL PARAMETERS '!$G$30</f>
        <v>1160.0389585494402</v>
      </c>
      <c r="BB164" s="75">
        <f>+'ANNUAL PARAMETERS '!$G$30</f>
        <v>1160.0389585494402</v>
      </c>
      <c r="BC164" s="75">
        <f>+'ANNUAL PARAMETERS '!$G$30</f>
        <v>1160.0389585494402</v>
      </c>
      <c r="BD164" s="75">
        <f>+'ANNUAL PARAMETERS '!$G$30</f>
        <v>1160.0389585494402</v>
      </c>
      <c r="BE164" s="75">
        <f>+'ANNUAL PARAMETERS '!$G$30</f>
        <v>1160.0389585494402</v>
      </c>
      <c r="BF164" s="75">
        <f>+'ANNUAL PARAMETERS '!$G$30</f>
        <v>1160.0389585494402</v>
      </c>
      <c r="BG164" s="75">
        <f>+'ANNUAL PARAMETERS '!$G$30</f>
        <v>1160.0389585494402</v>
      </c>
      <c r="BH164" s="75">
        <f>+'ANNUAL PARAMETERS '!$G$30</f>
        <v>1160.0389585494402</v>
      </c>
      <c r="BI164" s="75">
        <f>+'ANNUAL PARAMETERS '!$G$30</f>
        <v>1160.0389585494402</v>
      </c>
      <c r="BJ164" s="75">
        <f>+'ANNUAL PARAMETERS '!$G$30</f>
        <v>1160.0389585494402</v>
      </c>
      <c r="BK164" s="80">
        <f>+'ANNUAL PARAMETERS '!$H$30</f>
        <v>1184.3997766789785</v>
      </c>
      <c r="BL164" s="75">
        <f>+'ANNUAL PARAMETERS '!$H$30</f>
        <v>1184.3997766789785</v>
      </c>
      <c r="BM164" s="75">
        <f>+'ANNUAL PARAMETERS '!$H$30</f>
        <v>1184.3997766789785</v>
      </c>
      <c r="BN164" s="75">
        <f>+'ANNUAL PARAMETERS '!$H$30</f>
        <v>1184.3997766789785</v>
      </c>
      <c r="BO164" s="75">
        <f>+'ANNUAL PARAMETERS '!$H$30</f>
        <v>1184.3997766789785</v>
      </c>
      <c r="BP164" s="75">
        <f>+'ANNUAL PARAMETERS '!$H$30</f>
        <v>1184.3997766789785</v>
      </c>
      <c r="BQ164" s="75">
        <f>+'ANNUAL PARAMETERS '!$H$30</f>
        <v>1184.3997766789785</v>
      </c>
      <c r="BR164" s="75">
        <f>+'ANNUAL PARAMETERS '!$H$30</f>
        <v>1184.3997766789785</v>
      </c>
      <c r="BS164" s="75">
        <f>+'ANNUAL PARAMETERS '!$H$30</f>
        <v>1184.3997766789785</v>
      </c>
      <c r="BT164" s="75">
        <f>+'ANNUAL PARAMETERS '!$H$30</f>
        <v>1184.3997766789785</v>
      </c>
      <c r="BU164" s="75">
        <f>+'ANNUAL PARAMETERS '!$H$30</f>
        <v>1184.3997766789785</v>
      </c>
      <c r="BV164" s="75">
        <f>+'ANNUAL PARAMETERS '!$H$30</f>
        <v>1184.3997766789785</v>
      </c>
      <c r="BW164" s="62">
        <f t="shared" si="173"/>
        <v>70681.148223452008</v>
      </c>
    </row>
    <row r="165" spans="1:75" ht="16.2" thickBot="1" x14ac:dyDescent="0.35">
      <c r="A165" s="5" t="s">
        <v>241</v>
      </c>
      <c r="C165" s="83">
        <v>0</v>
      </c>
      <c r="D165" s="83">
        <v>0</v>
      </c>
      <c r="E165" s="83">
        <v>0</v>
      </c>
      <c r="F165" s="83">
        <v>0</v>
      </c>
      <c r="G165" s="83">
        <v>0</v>
      </c>
      <c r="H165" s="83">
        <v>0</v>
      </c>
      <c r="I165" s="83">
        <v>0</v>
      </c>
      <c r="J165" s="83">
        <v>0</v>
      </c>
      <c r="K165" s="83">
        <v>0</v>
      </c>
      <c r="L165" s="83">
        <v>0</v>
      </c>
      <c r="M165" s="83">
        <v>0</v>
      </c>
      <c r="N165" s="83">
        <v>0</v>
      </c>
      <c r="O165" s="84">
        <f>+BOARDS!C171</f>
        <v>210000</v>
      </c>
      <c r="P165" s="83">
        <f>+BOARDS!D171</f>
        <v>256666.66666666669</v>
      </c>
      <c r="Q165" s="83">
        <f>+BOARDS!E171</f>
        <v>210000</v>
      </c>
      <c r="R165" s="83">
        <f>+BOARDS!F171</f>
        <v>256666.66666666669</v>
      </c>
      <c r="S165" s="83">
        <f>+BOARDS!G171</f>
        <v>210000</v>
      </c>
      <c r="T165" s="83">
        <f>+BOARDS!H171</f>
        <v>256666.66666666669</v>
      </c>
      <c r="U165" s="83">
        <f>+BOARDS!I171</f>
        <v>210000</v>
      </c>
      <c r="V165" s="83">
        <f>+BOARDS!J171</f>
        <v>256666.66666666669</v>
      </c>
      <c r="W165" s="83">
        <f>+BOARDS!K171</f>
        <v>210000</v>
      </c>
      <c r="X165" s="83">
        <f>+BOARDS!L171</f>
        <v>256666.66666666669</v>
      </c>
      <c r="Y165" s="83">
        <f>+BOARDS!M171</f>
        <v>210000</v>
      </c>
      <c r="Z165" s="83">
        <f>+BOARDS!N171</f>
        <v>256666.66666666669</v>
      </c>
      <c r="AA165" s="85">
        <f>+BOARDS!C172</f>
        <v>219449.99999999994</v>
      </c>
      <c r="AB165" s="83">
        <f>+BOARDS!D172</f>
        <v>268216.66666666663</v>
      </c>
      <c r="AC165" s="83">
        <f>+BOARDS!E172</f>
        <v>219449.99999999994</v>
      </c>
      <c r="AD165" s="83">
        <f>+BOARDS!F172</f>
        <v>268216.66666666663</v>
      </c>
      <c r="AE165" s="83">
        <f>+BOARDS!G172</f>
        <v>219449.99999999994</v>
      </c>
      <c r="AF165" s="83">
        <f>+BOARDS!H172</f>
        <v>268216.66666666663</v>
      </c>
      <c r="AG165" s="83">
        <f>+BOARDS!I172</f>
        <v>219449.99999999994</v>
      </c>
      <c r="AH165" s="83">
        <f>+BOARDS!J172</f>
        <v>268216.66666666663</v>
      </c>
      <c r="AI165" s="83">
        <f>+BOARDS!K172</f>
        <v>219449.99999999994</v>
      </c>
      <c r="AJ165" s="83">
        <f>+BOARDS!L172</f>
        <v>268216.66666666663</v>
      </c>
      <c r="AK165" s="83">
        <f>+BOARDS!M172</f>
        <v>219449.99999999994</v>
      </c>
      <c r="AL165" s="83">
        <f>+BOARDS!N172</f>
        <v>268216.66666666663</v>
      </c>
      <c r="AM165" s="86">
        <f>+BOARDS!C173</f>
        <v>233477.24399999995</v>
      </c>
      <c r="AN165" s="83">
        <f>+BOARDS!D173</f>
        <v>285361.07599999994</v>
      </c>
      <c r="AO165" s="83">
        <f>+BOARDS!E173</f>
        <v>233477.24399999995</v>
      </c>
      <c r="AP165" s="83">
        <f>+BOARDS!F173</f>
        <v>285361.07599999994</v>
      </c>
      <c r="AQ165" s="83">
        <f>+BOARDS!G173</f>
        <v>233477.24399999995</v>
      </c>
      <c r="AR165" s="83">
        <f>+BOARDS!H173</f>
        <v>285361.07599999994</v>
      </c>
      <c r="AS165" s="83">
        <f>+BOARDS!I173</f>
        <v>233477.24399999995</v>
      </c>
      <c r="AT165" s="83">
        <f>+BOARDS!J173</f>
        <v>285361.07599999994</v>
      </c>
      <c r="AU165" s="83">
        <f>+BOARDS!K173</f>
        <v>233477.24399999995</v>
      </c>
      <c r="AV165" s="83">
        <f>+BOARDS!L173</f>
        <v>285361.07599999994</v>
      </c>
      <c r="AW165" s="83">
        <f>+BOARDS!M173</f>
        <v>233477.24399999995</v>
      </c>
      <c r="AX165" s="83">
        <f>+BOARDS!N173</f>
        <v>285361.07599999994</v>
      </c>
      <c r="AY165" s="87">
        <f>+BOARDS!C174</f>
        <v>239351.53145903995</v>
      </c>
      <c r="AZ165" s="83">
        <f>+BOARDS!D174</f>
        <v>292540.76067215996</v>
      </c>
      <c r="BA165" s="83">
        <f>+BOARDS!E174</f>
        <v>239351.53145903995</v>
      </c>
      <c r="BB165" s="83">
        <f>+BOARDS!F174</f>
        <v>292540.76067215996</v>
      </c>
      <c r="BC165" s="83">
        <f>+BOARDS!G174</f>
        <v>239351.53145903995</v>
      </c>
      <c r="BD165" s="83">
        <f>+BOARDS!H174</f>
        <v>292540.76067215996</v>
      </c>
      <c r="BE165" s="83">
        <f>+BOARDS!I174</f>
        <v>239351.53145903995</v>
      </c>
      <c r="BF165" s="83">
        <f>+BOARDS!J174</f>
        <v>292540.76067215996</v>
      </c>
      <c r="BG165" s="83">
        <f>+BOARDS!K174</f>
        <v>239351.53145903995</v>
      </c>
      <c r="BH165" s="83">
        <f>+BOARDS!L174</f>
        <v>292540.76067215996</v>
      </c>
      <c r="BI165" s="83">
        <f>+BOARDS!M174</f>
        <v>239351.53145903995</v>
      </c>
      <c r="BJ165" s="83">
        <f>+BOARDS!N174</f>
        <v>292540.76067215996</v>
      </c>
      <c r="BK165" s="88">
        <f>+BOARDS!C175</f>
        <v>248303.27873560804</v>
      </c>
      <c r="BL165" s="83">
        <f>+BOARDS!D175</f>
        <v>303481.7851212988</v>
      </c>
      <c r="BM165" s="83">
        <f>+BOARDS!E175</f>
        <v>248303.27873560804</v>
      </c>
      <c r="BN165" s="83">
        <f>+BOARDS!F175</f>
        <v>303481.7851212988</v>
      </c>
      <c r="BO165" s="83">
        <f>+BOARDS!G175</f>
        <v>248303.27873560804</v>
      </c>
      <c r="BP165" s="83">
        <f>+BOARDS!H175</f>
        <v>303481.7851212988</v>
      </c>
      <c r="BQ165" s="83">
        <f>+BOARDS!I175</f>
        <v>248303.27873560804</v>
      </c>
      <c r="BR165" s="83">
        <f>+BOARDS!J175</f>
        <v>303481.7851212988</v>
      </c>
      <c r="BS165" s="83">
        <f>+BOARDS!K175</f>
        <v>248303.27873560804</v>
      </c>
      <c r="BT165" s="83">
        <f>+BOARDS!L175</f>
        <v>303481.7851212988</v>
      </c>
      <c r="BU165" s="83">
        <f>+BOARDS!M175</f>
        <v>248303.27873560804</v>
      </c>
      <c r="BV165" s="83">
        <f>+BOARDS!N175</f>
        <v>303481.7851212988</v>
      </c>
      <c r="BW165" s="89">
        <f t="shared" si="173"/>
        <v>15341094.055928636</v>
      </c>
    </row>
    <row r="166" spans="1:75" x14ac:dyDescent="0.3">
      <c r="A166" s="5" t="s">
        <v>229</v>
      </c>
      <c r="C166" s="91">
        <f>+C164*C165</f>
        <v>0</v>
      </c>
      <c r="D166" s="91">
        <f t="shared" ref="D166:BO166" si="255">+D164*D165</f>
        <v>0</v>
      </c>
      <c r="E166" s="91">
        <f t="shared" si="255"/>
        <v>0</v>
      </c>
      <c r="F166" s="91">
        <f t="shared" si="255"/>
        <v>0</v>
      </c>
      <c r="G166" s="91">
        <f t="shared" si="255"/>
        <v>0</v>
      </c>
      <c r="H166" s="91">
        <f t="shared" si="255"/>
        <v>0</v>
      </c>
      <c r="I166" s="91">
        <f t="shared" si="255"/>
        <v>0</v>
      </c>
      <c r="J166" s="91">
        <f t="shared" si="255"/>
        <v>0</v>
      </c>
      <c r="K166" s="91">
        <f t="shared" si="255"/>
        <v>0</v>
      </c>
      <c r="L166" s="91">
        <f t="shared" si="255"/>
        <v>0</v>
      </c>
      <c r="M166" s="91">
        <f t="shared" si="255"/>
        <v>0</v>
      </c>
      <c r="N166" s="91">
        <f t="shared" si="255"/>
        <v>0</v>
      </c>
      <c r="O166" s="92">
        <f t="shared" si="255"/>
        <v>237391304.34782606</v>
      </c>
      <c r="P166" s="91">
        <f t="shared" si="255"/>
        <v>290144927.53623188</v>
      </c>
      <c r="Q166" s="91">
        <f t="shared" si="255"/>
        <v>237391304.34782606</v>
      </c>
      <c r="R166" s="91">
        <f t="shared" si="255"/>
        <v>290144927.53623188</v>
      </c>
      <c r="S166" s="91">
        <f t="shared" si="255"/>
        <v>237391304.34782606</v>
      </c>
      <c r="T166" s="91">
        <f t="shared" si="255"/>
        <v>290144927.53623188</v>
      </c>
      <c r="U166" s="91">
        <f t="shared" si="255"/>
        <v>237391304.34782606</v>
      </c>
      <c r="V166" s="91">
        <f t="shared" si="255"/>
        <v>290144927.53623188</v>
      </c>
      <c r="W166" s="91">
        <f t="shared" si="255"/>
        <v>237391304.34782606</v>
      </c>
      <c r="X166" s="91">
        <f t="shared" si="255"/>
        <v>290144927.53623188</v>
      </c>
      <c r="Y166" s="91">
        <f t="shared" si="255"/>
        <v>237391304.34782606</v>
      </c>
      <c r="Z166" s="91">
        <f t="shared" si="255"/>
        <v>290144927.53623188</v>
      </c>
      <c r="AA166" s="93">
        <f t="shared" si="255"/>
        <v>262778995.10095003</v>
      </c>
      <c r="AB166" s="91">
        <f t="shared" si="255"/>
        <v>321174327.34560561</v>
      </c>
      <c r="AC166" s="91">
        <f t="shared" si="255"/>
        <v>262778995.10095003</v>
      </c>
      <c r="AD166" s="91">
        <f t="shared" si="255"/>
        <v>321174327.34560561</v>
      </c>
      <c r="AE166" s="91">
        <f t="shared" si="255"/>
        <v>262778995.10095003</v>
      </c>
      <c r="AF166" s="91">
        <f t="shared" si="255"/>
        <v>321174327.34560561</v>
      </c>
      <c r="AG166" s="91">
        <f t="shared" si="255"/>
        <v>262778995.10095003</v>
      </c>
      <c r="AH166" s="91">
        <f t="shared" si="255"/>
        <v>321174327.34560561</v>
      </c>
      <c r="AI166" s="91">
        <f t="shared" si="255"/>
        <v>262778995.10095003</v>
      </c>
      <c r="AJ166" s="91">
        <f t="shared" si="255"/>
        <v>321174327.34560561</v>
      </c>
      <c r="AK166" s="91">
        <f t="shared" si="255"/>
        <v>262778995.10095003</v>
      </c>
      <c r="AL166" s="91">
        <f t="shared" si="255"/>
        <v>321174327.34560561</v>
      </c>
      <c r="AM166" s="94">
        <f t="shared" si="255"/>
        <v>284323586.83625793</v>
      </c>
      <c r="AN166" s="91">
        <f t="shared" si="255"/>
        <v>347506606.1332041</v>
      </c>
      <c r="AO166" s="91">
        <f t="shared" si="255"/>
        <v>284323586.83625793</v>
      </c>
      <c r="AP166" s="91">
        <f t="shared" si="255"/>
        <v>347506606.1332041</v>
      </c>
      <c r="AQ166" s="91">
        <f t="shared" si="255"/>
        <v>284323586.83625793</v>
      </c>
      <c r="AR166" s="91">
        <f t="shared" si="255"/>
        <v>347506606.1332041</v>
      </c>
      <c r="AS166" s="91">
        <f t="shared" si="255"/>
        <v>284323586.83625793</v>
      </c>
      <c r="AT166" s="91">
        <f t="shared" si="255"/>
        <v>347506606.1332041</v>
      </c>
      <c r="AU166" s="91">
        <f t="shared" si="255"/>
        <v>284323586.83625793</v>
      </c>
      <c r="AV166" s="91">
        <f t="shared" si="255"/>
        <v>347506606.1332041</v>
      </c>
      <c r="AW166" s="91">
        <f t="shared" si="255"/>
        <v>284323586.83625793</v>
      </c>
      <c r="AX166" s="91">
        <f t="shared" si="255"/>
        <v>347506606.1332041</v>
      </c>
      <c r="AY166" s="95">
        <f t="shared" si="255"/>
        <v>277657101.28095829</v>
      </c>
      <c r="AZ166" s="91">
        <f t="shared" si="255"/>
        <v>339358679.34339345</v>
      </c>
      <c r="BA166" s="91">
        <f t="shared" si="255"/>
        <v>277657101.28095829</v>
      </c>
      <c r="BB166" s="91">
        <f t="shared" si="255"/>
        <v>339358679.34339345</v>
      </c>
      <c r="BC166" s="91">
        <f t="shared" si="255"/>
        <v>277657101.28095829</v>
      </c>
      <c r="BD166" s="91">
        <f t="shared" si="255"/>
        <v>339358679.34339345</v>
      </c>
      <c r="BE166" s="91">
        <f t="shared" si="255"/>
        <v>277657101.28095829</v>
      </c>
      <c r="BF166" s="91">
        <f t="shared" si="255"/>
        <v>339358679.34339345</v>
      </c>
      <c r="BG166" s="91">
        <f t="shared" si="255"/>
        <v>277657101.28095829</v>
      </c>
      <c r="BH166" s="91">
        <f t="shared" si="255"/>
        <v>339358679.34339345</v>
      </c>
      <c r="BI166" s="91">
        <f t="shared" si="255"/>
        <v>277657101.28095829</v>
      </c>
      <c r="BJ166" s="91">
        <f t="shared" si="255"/>
        <v>339358679.34339345</v>
      </c>
      <c r="BK166" s="96">
        <f t="shared" si="255"/>
        <v>294090347.88311231</v>
      </c>
      <c r="BL166" s="91">
        <f t="shared" si="255"/>
        <v>359443758.52380401</v>
      </c>
      <c r="BM166" s="91">
        <f t="shared" si="255"/>
        <v>294090347.88311231</v>
      </c>
      <c r="BN166" s="91">
        <f t="shared" si="255"/>
        <v>359443758.52380401</v>
      </c>
      <c r="BO166" s="91">
        <f t="shared" si="255"/>
        <v>294090347.88311231</v>
      </c>
      <c r="BP166" s="91">
        <f t="shared" ref="BP166:BV166" si="256">+BP164*BP165</f>
        <v>359443758.52380401</v>
      </c>
      <c r="BQ166" s="91">
        <f t="shared" si="256"/>
        <v>294090347.88311231</v>
      </c>
      <c r="BR166" s="91">
        <f t="shared" si="256"/>
        <v>359443758.52380401</v>
      </c>
      <c r="BS166" s="91">
        <f t="shared" si="256"/>
        <v>294090347.88311231</v>
      </c>
      <c r="BT166" s="91">
        <f t="shared" si="256"/>
        <v>359443758.52380401</v>
      </c>
      <c r="BU166" s="91">
        <f t="shared" si="256"/>
        <v>294090347.88311231</v>
      </c>
      <c r="BV166" s="91">
        <f t="shared" si="256"/>
        <v>359443758.52380401</v>
      </c>
      <c r="BW166" s="62">
        <f t="shared" si="173"/>
        <v>18083217805.98806</v>
      </c>
    </row>
    <row r="167" spans="1:75" x14ac:dyDescent="0.3">
      <c r="A167" s="10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62">
        <f t="shared" si="173"/>
        <v>0</v>
      </c>
    </row>
    <row r="168" spans="1:75" ht="16.2" thickBot="1" x14ac:dyDescent="0.35">
      <c r="A168" s="120" t="s">
        <v>246</v>
      </c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104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104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104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104"/>
      <c r="BL168" s="69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62">
        <f t="shared" si="173"/>
        <v>0</v>
      </c>
    </row>
    <row r="169" spans="1:75" ht="16.2" thickBot="1" x14ac:dyDescent="0.35">
      <c r="A169" s="108" t="s">
        <v>245</v>
      </c>
      <c r="BW169" s="62">
        <f t="shared" si="173"/>
        <v>0</v>
      </c>
    </row>
    <row r="170" spans="1:75" x14ac:dyDescent="0.3">
      <c r="A170" s="73" t="s">
        <v>230</v>
      </c>
      <c r="C170" s="153">
        <v>0</v>
      </c>
      <c r="D170" s="153">
        <v>0</v>
      </c>
      <c r="E170" s="153">
        <v>0</v>
      </c>
      <c r="F170" s="153">
        <v>0</v>
      </c>
      <c r="G170" s="153">
        <v>0</v>
      </c>
      <c r="H170" s="153">
        <v>0</v>
      </c>
      <c r="I170" s="153">
        <v>0</v>
      </c>
      <c r="J170" s="153">
        <v>0</v>
      </c>
      <c r="K170" s="153">
        <v>0</v>
      </c>
      <c r="L170" s="153">
        <v>0</v>
      </c>
      <c r="M170" s="153">
        <v>0</v>
      </c>
      <c r="N170" s="153">
        <v>0</v>
      </c>
      <c r="O170" s="153">
        <f>+O166*DATA!$C$56</f>
        <v>94956521.739130437</v>
      </c>
      <c r="P170" s="153">
        <f>+P166*DATA!$C$56</f>
        <v>116057971.01449275</v>
      </c>
      <c r="Q170" s="153">
        <f>+Q166*DATA!$C$56</f>
        <v>94956521.739130437</v>
      </c>
      <c r="R170" s="153">
        <f>+R166*DATA!$C$56</f>
        <v>116057971.01449275</v>
      </c>
      <c r="S170" s="153">
        <f>+S166*DATA!$C$56</f>
        <v>94956521.739130437</v>
      </c>
      <c r="T170" s="153">
        <f>+T166*DATA!$C$56</f>
        <v>116057971.01449275</v>
      </c>
      <c r="U170" s="153">
        <f>+U166*DATA!$C$56</f>
        <v>94956521.739130437</v>
      </c>
      <c r="V170" s="153">
        <f>+V166*DATA!$C$56</f>
        <v>116057971.01449275</v>
      </c>
      <c r="W170" s="153">
        <f>+W166*DATA!$C$56</f>
        <v>94956521.739130437</v>
      </c>
      <c r="X170" s="153">
        <f>+X166*DATA!$C$56</f>
        <v>116057971.01449275</v>
      </c>
      <c r="Y170" s="153">
        <f>+Y166*DATA!$C$56</f>
        <v>94956521.739130437</v>
      </c>
      <c r="Z170" s="153">
        <f>+Z166*DATA!$C$56</f>
        <v>116057971.01449275</v>
      </c>
      <c r="AA170" s="109">
        <f>+AA166*DATA!$C$56</f>
        <v>105111598.04038002</v>
      </c>
      <c r="AB170" s="153">
        <f>+AB166*DATA!$C$56</f>
        <v>128469730.93824226</v>
      </c>
      <c r="AC170" s="153">
        <f>+AC166*DATA!$C$56</f>
        <v>105111598.04038002</v>
      </c>
      <c r="AD170" s="153">
        <f>+AD166*DATA!$C$56</f>
        <v>128469730.93824226</v>
      </c>
      <c r="AE170" s="153">
        <f>+AE166*DATA!$C$56</f>
        <v>105111598.04038002</v>
      </c>
      <c r="AF170" s="153">
        <f>+AF166*DATA!$C$56</f>
        <v>128469730.93824226</v>
      </c>
      <c r="AG170" s="153">
        <f>+AG166*DATA!$C$56</f>
        <v>105111598.04038002</v>
      </c>
      <c r="AH170" s="153">
        <f>+AH166*DATA!$C$56</f>
        <v>128469730.93824226</v>
      </c>
      <c r="AI170" s="153">
        <f>+AI166*DATA!$C$56</f>
        <v>105111598.04038002</v>
      </c>
      <c r="AJ170" s="153">
        <f>+AJ166*DATA!$C$56</f>
        <v>128469730.93824226</v>
      </c>
      <c r="AK170" s="153">
        <f>+AK166*DATA!$C$56</f>
        <v>105111598.04038002</v>
      </c>
      <c r="AL170" s="153">
        <f>+AL166*DATA!$C$56</f>
        <v>128469730.93824226</v>
      </c>
      <c r="AM170" s="109">
        <f>+AM166*DATA!$C$56</f>
        <v>113729434.73450318</v>
      </c>
      <c r="AN170" s="153">
        <f>+AN166*DATA!$C$56</f>
        <v>139002642.45328164</v>
      </c>
      <c r="AO170" s="153">
        <f>+AO166*DATA!$C$56</f>
        <v>113729434.73450318</v>
      </c>
      <c r="AP170" s="153">
        <f>+AP166*DATA!$C$56</f>
        <v>139002642.45328164</v>
      </c>
      <c r="AQ170" s="153">
        <f>+AQ166*DATA!$C$56</f>
        <v>113729434.73450318</v>
      </c>
      <c r="AR170" s="153">
        <f>+AR166*DATA!$C$56</f>
        <v>139002642.45328164</v>
      </c>
      <c r="AS170" s="153">
        <f>+AS166*DATA!$C$56</f>
        <v>113729434.73450318</v>
      </c>
      <c r="AT170" s="153">
        <f>+AT166*DATA!$C$56</f>
        <v>139002642.45328164</v>
      </c>
      <c r="AU170" s="153">
        <f>+AU166*DATA!$C$56</f>
        <v>113729434.73450318</v>
      </c>
      <c r="AV170" s="153">
        <f>+AV166*DATA!$C$56</f>
        <v>139002642.45328164</v>
      </c>
      <c r="AW170" s="153">
        <f>+AW166*DATA!$C$56</f>
        <v>113729434.73450318</v>
      </c>
      <c r="AX170" s="153">
        <f>+AX166*DATA!$C$56</f>
        <v>139002642.45328164</v>
      </c>
      <c r="AY170" s="109">
        <f>+AY166*DATA!$C$56</f>
        <v>111062840.51238333</v>
      </c>
      <c r="AZ170" s="153">
        <f>+AZ166*DATA!$C$56</f>
        <v>135743471.73735738</v>
      </c>
      <c r="BA170" s="153">
        <f>+BA166*DATA!$C$56</f>
        <v>111062840.51238333</v>
      </c>
      <c r="BB170" s="153">
        <f>+BB166*DATA!$C$56</f>
        <v>135743471.73735738</v>
      </c>
      <c r="BC170" s="153">
        <f>+BC166*DATA!$C$56</f>
        <v>111062840.51238333</v>
      </c>
      <c r="BD170" s="153">
        <f>+BD166*DATA!$C$56</f>
        <v>135743471.73735738</v>
      </c>
      <c r="BE170" s="153">
        <f>+BE166*DATA!$C$56</f>
        <v>111062840.51238333</v>
      </c>
      <c r="BF170" s="153">
        <f>+BF166*DATA!$C$56</f>
        <v>135743471.73735738</v>
      </c>
      <c r="BG170" s="153">
        <f>+BG166*DATA!$C$56</f>
        <v>111062840.51238333</v>
      </c>
      <c r="BH170" s="153">
        <f>+BH166*DATA!$C$56</f>
        <v>135743471.73735738</v>
      </c>
      <c r="BI170" s="153">
        <f>+BI166*DATA!$C$56</f>
        <v>111062840.51238333</v>
      </c>
      <c r="BJ170" s="153">
        <f>+BJ166*DATA!$C$56</f>
        <v>135743471.73735738</v>
      </c>
      <c r="BK170" s="109">
        <f>+BK166*DATA!$C$56</f>
        <v>117636139.15324493</v>
      </c>
      <c r="BL170" s="153">
        <f>+BL166*DATA!$C$56</f>
        <v>143777503.40952161</v>
      </c>
      <c r="BM170" s="153">
        <f>+BM166*DATA!$C$56</f>
        <v>117636139.15324493</v>
      </c>
      <c r="BN170" s="153">
        <f>+BN166*DATA!$C$56</f>
        <v>143777503.40952161</v>
      </c>
      <c r="BO170" s="153">
        <f>+BO166*DATA!$C$56</f>
        <v>117636139.15324493</v>
      </c>
      <c r="BP170" s="153">
        <f>+BP166*DATA!$C$56</f>
        <v>143777503.40952161</v>
      </c>
      <c r="BQ170" s="153">
        <f>+BQ166*DATA!$C$56</f>
        <v>117636139.15324493</v>
      </c>
      <c r="BR170" s="153">
        <f>+BR166*DATA!$C$56</f>
        <v>143777503.40952161</v>
      </c>
      <c r="BS170" s="153">
        <f>+BS166*DATA!$C$56</f>
        <v>117636139.15324493</v>
      </c>
      <c r="BT170" s="153">
        <f>+BT166*DATA!$C$56</f>
        <v>143777503.40952161</v>
      </c>
      <c r="BU170" s="153">
        <f>+BU166*DATA!$C$56</f>
        <v>117636139.15324493</v>
      </c>
      <c r="BV170" s="153">
        <f>+BV166*DATA!$C$56</f>
        <v>143777503.40952161</v>
      </c>
      <c r="BW170" s="113">
        <f t="shared" si="173"/>
        <v>7233287122.3952293</v>
      </c>
    </row>
    <row r="171" spans="1:75" x14ac:dyDescent="0.3">
      <c r="A171" s="110" t="s">
        <v>149</v>
      </c>
      <c r="C171" s="112">
        <v>0</v>
      </c>
      <c r="D171" s="112">
        <v>0</v>
      </c>
      <c r="E171" s="112">
        <v>0</v>
      </c>
      <c r="F171" s="112">
        <v>0</v>
      </c>
      <c r="G171" s="112">
        <v>0</v>
      </c>
      <c r="H171" s="112">
        <v>0</v>
      </c>
      <c r="I171" s="112">
        <v>0</v>
      </c>
      <c r="J171" s="112">
        <v>0</v>
      </c>
      <c r="K171" s="112">
        <v>0</v>
      </c>
      <c r="L171" s="112">
        <v>0</v>
      </c>
      <c r="M171" s="112">
        <v>0</v>
      </c>
      <c r="N171" s="112">
        <v>0</v>
      </c>
      <c r="O171" s="92">
        <f>+O170*'ANNUAL PARAMETERS '!$M$25</f>
        <v>15193043.478260871</v>
      </c>
      <c r="P171" s="112">
        <f>+P170*'ANNUAL PARAMETERS '!$M$25</f>
        <v>18569275.36231884</v>
      </c>
      <c r="Q171" s="112">
        <f>+Q170*'ANNUAL PARAMETERS '!$M$25</f>
        <v>15193043.478260871</v>
      </c>
      <c r="R171" s="112">
        <f>+R170*'ANNUAL PARAMETERS '!$M$25</f>
        <v>18569275.36231884</v>
      </c>
      <c r="S171" s="112">
        <f>+S170*'ANNUAL PARAMETERS '!$M$25</f>
        <v>15193043.478260871</v>
      </c>
      <c r="T171" s="112">
        <f>+T170*'ANNUAL PARAMETERS '!$M$25</f>
        <v>18569275.36231884</v>
      </c>
      <c r="U171" s="112">
        <f>+U170*'ANNUAL PARAMETERS '!$M$25</f>
        <v>15193043.478260871</v>
      </c>
      <c r="V171" s="112">
        <f>+V170*'ANNUAL PARAMETERS '!$M$25</f>
        <v>18569275.36231884</v>
      </c>
      <c r="W171" s="112">
        <f>+W170*'ANNUAL PARAMETERS '!$M$25</f>
        <v>15193043.478260871</v>
      </c>
      <c r="X171" s="112">
        <f>+X170*'ANNUAL PARAMETERS '!$M$25</f>
        <v>18569275.36231884</v>
      </c>
      <c r="Y171" s="112">
        <f>+Y170*'ANNUAL PARAMETERS '!$M$25</f>
        <v>15193043.478260871</v>
      </c>
      <c r="Z171" s="112">
        <f>+Z170*'ANNUAL PARAMETERS '!$M$25</f>
        <v>18569275.36231884</v>
      </c>
      <c r="AA171" s="93">
        <f>+AA170*'ANNUAL PARAMETERS '!$N$25</f>
        <v>15766739.706057001</v>
      </c>
      <c r="AB171" s="112">
        <f>+AB170*'ANNUAL PARAMETERS '!$N$25</f>
        <v>19270459.640736338</v>
      </c>
      <c r="AC171" s="112">
        <f>+AC170*'ANNUAL PARAMETERS '!$N$25</f>
        <v>15766739.706057001</v>
      </c>
      <c r="AD171" s="112">
        <f>+AD170*'ANNUAL PARAMETERS '!$N$25</f>
        <v>19270459.640736338</v>
      </c>
      <c r="AE171" s="112">
        <f>+AE170*'ANNUAL PARAMETERS '!$N$25</f>
        <v>15766739.706057001</v>
      </c>
      <c r="AF171" s="112">
        <f>+AF170*'ANNUAL PARAMETERS '!$N$25</f>
        <v>19270459.640736338</v>
      </c>
      <c r="AG171" s="112">
        <f>+AG170*'ANNUAL PARAMETERS '!$N$25</f>
        <v>15766739.706057001</v>
      </c>
      <c r="AH171" s="112">
        <f>+AH170*'ANNUAL PARAMETERS '!$N$25</f>
        <v>19270459.640736338</v>
      </c>
      <c r="AI171" s="112">
        <f>+AI170*'ANNUAL PARAMETERS '!$N$25</f>
        <v>15766739.706057001</v>
      </c>
      <c r="AJ171" s="112">
        <f>+AJ170*'ANNUAL PARAMETERS '!$N$25</f>
        <v>19270459.640736338</v>
      </c>
      <c r="AK171" s="112">
        <f>+AK170*'ANNUAL PARAMETERS '!$N$25</f>
        <v>15766739.706057001</v>
      </c>
      <c r="AL171" s="112">
        <f>+AL170*'ANNUAL PARAMETERS '!$N$25</f>
        <v>19270459.640736338</v>
      </c>
      <c r="AM171" s="94">
        <f>+AM170*'ANNUAL PARAMETERS '!$O$25</f>
        <v>19334003.904865541</v>
      </c>
      <c r="AN171" s="112">
        <f>+AN170*'ANNUAL PARAMETERS '!$O$25</f>
        <v>23630449.21705788</v>
      </c>
      <c r="AO171" s="112">
        <f>+AO170*'ANNUAL PARAMETERS '!$O$25</f>
        <v>19334003.904865541</v>
      </c>
      <c r="AP171" s="112">
        <f>+AP170*'ANNUAL PARAMETERS '!$O$25</f>
        <v>23630449.21705788</v>
      </c>
      <c r="AQ171" s="112">
        <f>+AQ170*'ANNUAL PARAMETERS '!$O$25</f>
        <v>19334003.904865541</v>
      </c>
      <c r="AR171" s="112">
        <f>+AR170*'ANNUAL PARAMETERS '!$O$25</f>
        <v>23630449.21705788</v>
      </c>
      <c r="AS171" s="112">
        <f>+AS170*'ANNUAL PARAMETERS '!$O$25</f>
        <v>19334003.904865541</v>
      </c>
      <c r="AT171" s="112">
        <f>+AT170*'ANNUAL PARAMETERS '!$O$25</f>
        <v>23630449.21705788</v>
      </c>
      <c r="AU171" s="112">
        <f>+AU170*'ANNUAL PARAMETERS '!$O$25</f>
        <v>19334003.904865541</v>
      </c>
      <c r="AV171" s="112">
        <f>+AV170*'ANNUAL PARAMETERS '!$O$25</f>
        <v>23630449.21705788</v>
      </c>
      <c r="AW171" s="112">
        <f>+AW170*'ANNUAL PARAMETERS '!$O$25</f>
        <v>19334003.904865541</v>
      </c>
      <c r="AX171" s="112">
        <f>+AX170*'ANNUAL PARAMETERS '!$O$25</f>
        <v>23630449.21705788</v>
      </c>
      <c r="AY171" s="95">
        <f>+AY170*'ANNUAL PARAMETERS '!$P$25</f>
        <v>22212568.102476668</v>
      </c>
      <c r="AZ171" s="112">
        <f>+AZ170*'ANNUAL PARAMETERS '!$P$25</f>
        <v>27148694.347471476</v>
      </c>
      <c r="BA171" s="112">
        <f>+BA170*'ANNUAL PARAMETERS '!$P$25</f>
        <v>22212568.102476668</v>
      </c>
      <c r="BB171" s="112">
        <f>+BB170*'ANNUAL PARAMETERS '!$P$25</f>
        <v>27148694.347471476</v>
      </c>
      <c r="BC171" s="112">
        <f>+BC170*'ANNUAL PARAMETERS '!$P$25</f>
        <v>22212568.102476668</v>
      </c>
      <c r="BD171" s="112">
        <f>+BD170*'ANNUAL PARAMETERS '!$P$25</f>
        <v>27148694.347471476</v>
      </c>
      <c r="BE171" s="112">
        <f>+BE170*'ANNUAL PARAMETERS '!$P$25</f>
        <v>22212568.102476668</v>
      </c>
      <c r="BF171" s="112">
        <f>+BF170*'ANNUAL PARAMETERS '!$P$25</f>
        <v>27148694.347471476</v>
      </c>
      <c r="BG171" s="112">
        <f>+BG170*'ANNUAL PARAMETERS '!$P$25</f>
        <v>22212568.102476668</v>
      </c>
      <c r="BH171" s="112">
        <f>+BH170*'ANNUAL PARAMETERS '!$P$25</f>
        <v>27148694.347471476</v>
      </c>
      <c r="BI171" s="112">
        <f>+BI170*'ANNUAL PARAMETERS '!$P$25</f>
        <v>22212568.102476668</v>
      </c>
      <c r="BJ171" s="112">
        <f>+BJ170*'ANNUAL PARAMETERS '!$P$25</f>
        <v>27148694.347471476</v>
      </c>
      <c r="BK171" s="96">
        <f>+BK170*'ANNUAL PARAMETERS '!$Q$25</f>
        <v>22350866.439116538</v>
      </c>
      <c r="BL171" s="112">
        <f>+BL170*'ANNUAL PARAMETERS '!$Q$25</f>
        <v>27317725.647809107</v>
      </c>
      <c r="BM171" s="112">
        <f>+BM170*'ANNUAL PARAMETERS '!$Q$25</f>
        <v>22350866.439116538</v>
      </c>
      <c r="BN171" s="112">
        <f>+BN170*'ANNUAL PARAMETERS '!$Q$25</f>
        <v>27317725.647809107</v>
      </c>
      <c r="BO171" s="112">
        <f>+BO170*'ANNUAL PARAMETERS '!$Q$25</f>
        <v>22350866.439116538</v>
      </c>
      <c r="BP171" s="112">
        <f>+BP170*'ANNUAL PARAMETERS '!$Q$25</f>
        <v>27317725.647809107</v>
      </c>
      <c r="BQ171" s="112">
        <f>+BQ170*'ANNUAL PARAMETERS '!$Q$25</f>
        <v>22350866.439116538</v>
      </c>
      <c r="BR171" s="112">
        <f>+BR170*'ANNUAL PARAMETERS '!$Q$25</f>
        <v>27317725.647809107</v>
      </c>
      <c r="BS171" s="112">
        <f>+BS170*'ANNUAL PARAMETERS '!$Q$25</f>
        <v>22350866.439116538</v>
      </c>
      <c r="BT171" s="112">
        <f>+BT170*'ANNUAL PARAMETERS '!$Q$25</f>
        <v>27317725.647809107</v>
      </c>
      <c r="BU171" s="112">
        <f>+BU170*'ANNUAL PARAMETERS '!$Q$25</f>
        <v>22350866.439116538</v>
      </c>
      <c r="BV171" s="112">
        <f>+BV170*'ANNUAL PARAMETERS '!$Q$25</f>
        <v>27317725.647809107</v>
      </c>
      <c r="BW171" s="62">
        <f t="shared" si="173"/>
        <v>1264762955.0770214</v>
      </c>
    </row>
    <row r="172" spans="1:75" x14ac:dyDescent="0.3">
      <c r="A172" s="127" t="s">
        <v>231</v>
      </c>
      <c r="C172" s="109">
        <v>0</v>
      </c>
      <c r="D172" s="109">
        <v>0</v>
      </c>
      <c r="E172" s="109">
        <v>0</v>
      </c>
      <c r="F172" s="109">
        <v>0</v>
      </c>
      <c r="G172" s="109">
        <v>0</v>
      </c>
      <c r="H172" s="109">
        <v>0</v>
      </c>
      <c r="I172" s="109">
        <v>0</v>
      </c>
      <c r="J172" s="109">
        <v>0</v>
      </c>
      <c r="K172" s="109">
        <v>0</v>
      </c>
      <c r="L172" s="109">
        <v>0</v>
      </c>
      <c r="M172" s="109">
        <v>0</v>
      </c>
      <c r="N172" s="109">
        <v>0</v>
      </c>
      <c r="O172" s="76">
        <f>+O170*'ANNUAL PARAMETERS '!$M$27</f>
        <v>52226086.956521742</v>
      </c>
      <c r="P172" s="109">
        <f>+P170*'ANNUAL PARAMETERS '!$M$27</f>
        <v>63831884.057971016</v>
      </c>
      <c r="Q172" s="109">
        <f>+Q170*'ANNUAL PARAMETERS '!$M$27</f>
        <v>52226086.956521742</v>
      </c>
      <c r="R172" s="109">
        <f>+R170*'ANNUAL PARAMETERS '!$M$27</f>
        <v>63831884.057971016</v>
      </c>
      <c r="S172" s="109">
        <f>+S170*'ANNUAL PARAMETERS '!$M$27</f>
        <v>52226086.956521742</v>
      </c>
      <c r="T172" s="109">
        <f>+T170*'ANNUAL PARAMETERS '!$M$27</f>
        <v>63831884.057971016</v>
      </c>
      <c r="U172" s="109">
        <f>+U170*'ANNUAL PARAMETERS '!$M$27</f>
        <v>52226086.956521742</v>
      </c>
      <c r="V172" s="109">
        <f>+V170*'ANNUAL PARAMETERS '!$M$27</f>
        <v>63831884.057971016</v>
      </c>
      <c r="W172" s="109">
        <f>+W170*'ANNUAL PARAMETERS '!$M$27</f>
        <v>52226086.956521742</v>
      </c>
      <c r="X172" s="109">
        <f>+X170*'ANNUAL PARAMETERS '!$M$27</f>
        <v>63831884.057971016</v>
      </c>
      <c r="Y172" s="109">
        <f>+Y170*'ANNUAL PARAMETERS '!$M$27</f>
        <v>52226086.956521742</v>
      </c>
      <c r="Z172" s="109">
        <f>+Z170*'ANNUAL PARAMETERS '!$M$27</f>
        <v>63831884.057971016</v>
      </c>
      <c r="AA172" s="77">
        <f>+AA170*'ANNUAL PARAMETERS '!$N$27</f>
        <v>54658030.980997607</v>
      </c>
      <c r="AB172" s="109">
        <f>+AB170*'ANNUAL PARAMETERS '!$N$27</f>
        <v>66804260.087885976</v>
      </c>
      <c r="AC172" s="109">
        <f>+AC170*'ANNUAL PARAMETERS '!$N$27</f>
        <v>54658030.980997607</v>
      </c>
      <c r="AD172" s="109">
        <f>+AD170*'ANNUAL PARAMETERS '!$N$27</f>
        <v>66804260.087885976</v>
      </c>
      <c r="AE172" s="109">
        <f>+AE170*'ANNUAL PARAMETERS '!$N$27</f>
        <v>54658030.980997607</v>
      </c>
      <c r="AF172" s="109">
        <f>+AF170*'ANNUAL PARAMETERS '!$N$27</f>
        <v>66804260.087885976</v>
      </c>
      <c r="AG172" s="109">
        <f>+AG170*'ANNUAL PARAMETERS '!$N$27</f>
        <v>54658030.980997607</v>
      </c>
      <c r="AH172" s="109">
        <f>+AH170*'ANNUAL PARAMETERS '!$N$27</f>
        <v>66804260.087885976</v>
      </c>
      <c r="AI172" s="109">
        <f>+AI170*'ANNUAL PARAMETERS '!$N$27</f>
        <v>54658030.980997607</v>
      </c>
      <c r="AJ172" s="109">
        <f>+AJ170*'ANNUAL PARAMETERS '!$N$27</f>
        <v>66804260.087885976</v>
      </c>
      <c r="AK172" s="109">
        <f>+AK170*'ANNUAL PARAMETERS '!$N$27</f>
        <v>54658030.980997607</v>
      </c>
      <c r="AL172" s="109">
        <f>+AL170*'ANNUAL PARAMETERS '!$N$27</f>
        <v>66804260.087885976</v>
      </c>
      <c r="AM172" s="78">
        <f>+AM170*'ANNUAL PARAMETERS '!$O$27</f>
        <v>58002011.714596622</v>
      </c>
      <c r="AN172" s="109">
        <f>+AN170*'ANNUAL PARAMETERS '!$O$27</f>
        <v>70891347.651173636</v>
      </c>
      <c r="AO172" s="109">
        <f>+AO170*'ANNUAL PARAMETERS '!$O$27</f>
        <v>58002011.714596622</v>
      </c>
      <c r="AP172" s="109">
        <f>+AP170*'ANNUAL PARAMETERS '!$O$27</f>
        <v>70891347.651173636</v>
      </c>
      <c r="AQ172" s="109">
        <f>+AQ170*'ANNUAL PARAMETERS '!$O$27</f>
        <v>58002011.714596622</v>
      </c>
      <c r="AR172" s="109">
        <f>+AR170*'ANNUAL PARAMETERS '!$O$27</f>
        <v>70891347.651173636</v>
      </c>
      <c r="AS172" s="109">
        <f>+AS170*'ANNUAL PARAMETERS '!$O$27</f>
        <v>58002011.714596622</v>
      </c>
      <c r="AT172" s="109">
        <f>+AT170*'ANNUAL PARAMETERS '!$O$27</f>
        <v>70891347.651173636</v>
      </c>
      <c r="AU172" s="109">
        <f>+AU170*'ANNUAL PARAMETERS '!$O$27</f>
        <v>58002011.714596622</v>
      </c>
      <c r="AV172" s="109">
        <f>+AV170*'ANNUAL PARAMETERS '!$O$27</f>
        <v>70891347.651173636</v>
      </c>
      <c r="AW172" s="109">
        <f>+AW170*'ANNUAL PARAMETERS '!$O$27</f>
        <v>58002011.714596622</v>
      </c>
      <c r="AX172" s="109">
        <f>+AX170*'ANNUAL PARAMETERS '!$O$27</f>
        <v>70891347.651173636</v>
      </c>
      <c r="AY172" s="79">
        <f>+AY170*'ANNUAL PARAMETERS '!$P$27</f>
        <v>58863305.471563168</v>
      </c>
      <c r="AZ172" s="109">
        <f>+AZ170*'ANNUAL PARAMETERS '!$P$27</f>
        <v>71944040.020799413</v>
      </c>
      <c r="BA172" s="109">
        <f>+BA170*'ANNUAL PARAMETERS '!$P$27</f>
        <v>58863305.471563168</v>
      </c>
      <c r="BB172" s="109">
        <f>+BB170*'ANNUAL PARAMETERS '!$P$27</f>
        <v>71944040.020799413</v>
      </c>
      <c r="BC172" s="109">
        <f>+BC170*'ANNUAL PARAMETERS '!$P$27</f>
        <v>58863305.471563168</v>
      </c>
      <c r="BD172" s="109">
        <f>+BD170*'ANNUAL PARAMETERS '!$P$27</f>
        <v>71944040.020799413</v>
      </c>
      <c r="BE172" s="109">
        <f>+BE170*'ANNUAL PARAMETERS '!$P$27</f>
        <v>58863305.471563168</v>
      </c>
      <c r="BF172" s="109">
        <f>+BF170*'ANNUAL PARAMETERS '!$P$27</f>
        <v>71944040.020799413</v>
      </c>
      <c r="BG172" s="109">
        <f>+BG170*'ANNUAL PARAMETERS '!$P$27</f>
        <v>58863305.471563168</v>
      </c>
      <c r="BH172" s="109">
        <f>+BH170*'ANNUAL PARAMETERS '!$P$27</f>
        <v>71944040.020799413</v>
      </c>
      <c r="BI172" s="109">
        <f>+BI170*'ANNUAL PARAMETERS '!$P$27</f>
        <v>58863305.471563168</v>
      </c>
      <c r="BJ172" s="109">
        <f>+BJ170*'ANNUAL PARAMETERS '!$P$27</f>
        <v>71944040.020799413</v>
      </c>
      <c r="BK172" s="80">
        <f>+BK170*'ANNUAL PARAMETERS '!$Q$27</f>
        <v>63523515.142752267</v>
      </c>
      <c r="BL172" s="109">
        <f>+BL170*'ANNUAL PARAMETERS '!$Q$27</f>
        <v>77639851.841141671</v>
      </c>
      <c r="BM172" s="109">
        <f>+BM170*'ANNUAL PARAMETERS '!$Q$27</f>
        <v>63523515.142752267</v>
      </c>
      <c r="BN172" s="109">
        <f>+BN170*'ANNUAL PARAMETERS '!$Q$27</f>
        <v>77639851.841141671</v>
      </c>
      <c r="BO172" s="109">
        <f>+BO170*'ANNUAL PARAMETERS '!$Q$27</f>
        <v>63523515.142752267</v>
      </c>
      <c r="BP172" s="109">
        <f>+BP170*'ANNUAL PARAMETERS '!$Q$27</f>
        <v>77639851.841141671</v>
      </c>
      <c r="BQ172" s="109">
        <f>+BQ170*'ANNUAL PARAMETERS '!$Q$27</f>
        <v>63523515.142752267</v>
      </c>
      <c r="BR172" s="109">
        <f>+BR170*'ANNUAL PARAMETERS '!$Q$27</f>
        <v>77639851.841141671</v>
      </c>
      <c r="BS172" s="109">
        <f>+BS170*'ANNUAL PARAMETERS '!$Q$27</f>
        <v>63523515.142752267</v>
      </c>
      <c r="BT172" s="109">
        <f>+BT170*'ANNUAL PARAMETERS '!$Q$27</f>
        <v>77639851.841141671</v>
      </c>
      <c r="BU172" s="109">
        <f>+BU170*'ANNUAL PARAMETERS '!$Q$27</f>
        <v>63523515.142752267</v>
      </c>
      <c r="BV172" s="109">
        <f>+BV170*'ANNUAL PARAMETERS '!$Q$27</f>
        <v>77639851.841141671</v>
      </c>
      <c r="BW172" s="62">
        <f t="shared" si="173"/>
        <v>3830306003.5524192</v>
      </c>
    </row>
    <row r="173" spans="1:75" ht="16.2" thickBot="1" x14ac:dyDescent="0.35">
      <c r="A173" s="128" t="s">
        <v>200</v>
      </c>
      <c r="C173" s="111">
        <v>0</v>
      </c>
      <c r="D173" s="111">
        <v>0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84">
        <f>+O170*'ANNUAL PARAMETERS '!$M$26</f>
        <v>1424347.8260869565</v>
      </c>
      <c r="P173" s="111">
        <f>+P170*'ANNUAL PARAMETERS '!$M$26</f>
        <v>1740869.5652173911</v>
      </c>
      <c r="Q173" s="111">
        <f>+Q170*'ANNUAL PARAMETERS '!$M$26</f>
        <v>1424347.8260869565</v>
      </c>
      <c r="R173" s="111">
        <f>+R170*'ANNUAL PARAMETERS '!$M$26</f>
        <v>1740869.5652173911</v>
      </c>
      <c r="S173" s="111">
        <f>+S170*'ANNUAL PARAMETERS '!$M$26</f>
        <v>1424347.8260869565</v>
      </c>
      <c r="T173" s="111">
        <f>+T170*'ANNUAL PARAMETERS '!$M$26</f>
        <v>1740869.5652173911</v>
      </c>
      <c r="U173" s="111">
        <f>+U170*'ANNUAL PARAMETERS '!$M$26</f>
        <v>1424347.8260869565</v>
      </c>
      <c r="V173" s="111">
        <f>+V170*'ANNUAL PARAMETERS '!$M$26</f>
        <v>1740869.5652173911</v>
      </c>
      <c r="W173" s="111">
        <f>+W170*'ANNUAL PARAMETERS '!$M$26</f>
        <v>1424347.8260869565</v>
      </c>
      <c r="X173" s="111">
        <f>+X170*'ANNUAL PARAMETERS '!$M$26</f>
        <v>1740869.5652173911</v>
      </c>
      <c r="Y173" s="111">
        <f>+Y170*'ANNUAL PARAMETERS '!$M$26</f>
        <v>1424347.8260869565</v>
      </c>
      <c r="Z173" s="111">
        <f>+Z170*'ANNUAL PARAMETERS '!$M$26</f>
        <v>1740869.5652173911</v>
      </c>
      <c r="AA173" s="85">
        <f>+AA170*'ANNUAL PARAMETERS '!$N$26</f>
        <v>1471562.3725653202</v>
      </c>
      <c r="AB173" s="111">
        <f>+AB170*'ANNUAL PARAMETERS '!$N$26</f>
        <v>1798576.2331353917</v>
      </c>
      <c r="AC173" s="111">
        <f>+AC170*'ANNUAL PARAMETERS '!$N$26</f>
        <v>1471562.3725653202</v>
      </c>
      <c r="AD173" s="111">
        <f>+AD170*'ANNUAL PARAMETERS '!$N$26</f>
        <v>1798576.2331353917</v>
      </c>
      <c r="AE173" s="111">
        <f>+AE170*'ANNUAL PARAMETERS '!$N$26</f>
        <v>1471562.3725653202</v>
      </c>
      <c r="AF173" s="111">
        <f>+AF170*'ANNUAL PARAMETERS '!$N$26</f>
        <v>1798576.2331353917</v>
      </c>
      <c r="AG173" s="111">
        <f>+AG170*'ANNUAL PARAMETERS '!$N$26</f>
        <v>1471562.3725653202</v>
      </c>
      <c r="AH173" s="111">
        <f>+AH170*'ANNUAL PARAMETERS '!$N$26</f>
        <v>1798576.2331353917</v>
      </c>
      <c r="AI173" s="111">
        <f>+AI170*'ANNUAL PARAMETERS '!$N$26</f>
        <v>1471562.3725653202</v>
      </c>
      <c r="AJ173" s="111">
        <f>+AJ170*'ANNUAL PARAMETERS '!$N$26</f>
        <v>1798576.2331353917</v>
      </c>
      <c r="AK173" s="111">
        <f>+AK170*'ANNUAL PARAMETERS '!$N$26</f>
        <v>1471562.3725653202</v>
      </c>
      <c r="AL173" s="111">
        <f>+AL170*'ANNUAL PARAMETERS '!$N$26</f>
        <v>1798576.2331353917</v>
      </c>
      <c r="AM173" s="86">
        <f>+AM170*'ANNUAL PARAMETERS '!$O$26</f>
        <v>1705941.5210175477</v>
      </c>
      <c r="AN173" s="111">
        <f>+AN170*'ANNUAL PARAMETERS '!$O$26</f>
        <v>2085039.6367992247</v>
      </c>
      <c r="AO173" s="111">
        <f>+AO170*'ANNUAL PARAMETERS '!$O$26</f>
        <v>1705941.5210175477</v>
      </c>
      <c r="AP173" s="111">
        <f>+AP170*'ANNUAL PARAMETERS '!$O$26</f>
        <v>2085039.6367992247</v>
      </c>
      <c r="AQ173" s="111">
        <f>+AQ170*'ANNUAL PARAMETERS '!$O$26</f>
        <v>1705941.5210175477</v>
      </c>
      <c r="AR173" s="111">
        <f>+AR170*'ANNUAL PARAMETERS '!$O$26</f>
        <v>2085039.6367992247</v>
      </c>
      <c r="AS173" s="111">
        <f>+AS170*'ANNUAL PARAMETERS '!$O$26</f>
        <v>1705941.5210175477</v>
      </c>
      <c r="AT173" s="111">
        <f>+AT170*'ANNUAL PARAMETERS '!$O$26</f>
        <v>2085039.6367992247</v>
      </c>
      <c r="AU173" s="111">
        <f>+AU170*'ANNUAL PARAMETERS '!$O$26</f>
        <v>1705941.5210175477</v>
      </c>
      <c r="AV173" s="111">
        <f>+AV170*'ANNUAL PARAMETERS '!$O$26</f>
        <v>2085039.6367992247</v>
      </c>
      <c r="AW173" s="111">
        <f>+AW170*'ANNUAL PARAMETERS '!$O$26</f>
        <v>1705941.5210175477</v>
      </c>
      <c r="AX173" s="111">
        <f>+AX170*'ANNUAL PARAMETERS '!$O$26</f>
        <v>2085039.6367992247</v>
      </c>
      <c r="AY173" s="87">
        <f>+AY170*'ANNUAL PARAMETERS '!$P$26</f>
        <v>1332754.0861485999</v>
      </c>
      <c r="AZ173" s="111">
        <f>+AZ170*'ANNUAL PARAMETERS '!$P$26</f>
        <v>1628921.6608482886</v>
      </c>
      <c r="BA173" s="111">
        <f>+BA170*'ANNUAL PARAMETERS '!$P$26</f>
        <v>1332754.0861485999</v>
      </c>
      <c r="BB173" s="111">
        <f>+BB170*'ANNUAL PARAMETERS '!$P$26</f>
        <v>1628921.6608482886</v>
      </c>
      <c r="BC173" s="111">
        <f>+BC170*'ANNUAL PARAMETERS '!$P$26</f>
        <v>1332754.0861485999</v>
      </c>
      <c r="BD173" s="111">
        <f>+BD170*'ANNUAL PARAMETERS '!$P$26</f>
        <v>1628921.6608482886</v>
      </c>
      <c r="BE173" s="111">
        <f>+BE170*'ANNUAL PARAMETERS '!$P$26</f>
        <v>1332754.0861485999</v>
      </c>
      <c r="BF173" s="111">
        <f>+BF170*'ANNUAL PARAMETERS '!$P$26</f>
        <v>1628921.6608482886</v>
      </c>
      <c r="BG173" s="111">
        <f>+BG170*'ANNUAL PARAMETERS '!$P$26</f>
        <v>1332754.0861485999</v>
      </c>
      <c r="BH173" s="111">
        <f>+BH170*'ANNUAL PARAMETERS '!$P$26</f>
        <v>1628921.6608482886</v>
      </c>
      <c r="BI173" s="111">
        <f>+BI170*'ANNUAL PARAMETERS '!$P$26</f>
        <v>1332754.0861485999</v>
      </c>
      <c r="BJ173" s="111">
        <f>+BJ170*'ANNUAL PARAMETERS '!$P$26</f>
        <v>1628921.6608482886</v>
      </c>
      <c r="BK173" s="88">
        <f>+BK170*'ANNUAL PARAMETERS '!$Q$26</f>
        <v>1411633.6698389391</v>
      </c>
      <c r="BL173" s="111">
        <f>+BL170*'ANNUAL PARAMETERS '!$Q$26</f>
        <v>1725330.0409142594</v>
      </c>
      <c r="BM173" s="111">
        <f>+BM170*'ANNUAL PARAMETERS '!$Q$26</f>
        <v>1411633.6698389391</v>
      </c>
      <c r="BN173" s="111">
        <f>+BN170*'ANNUAL PARAMETERS '!$Q$26</f>
        <v>1725330.0409142594</v>
      </c>
      <c r="BO173" s="111">
        <f>+BO170*'ANNUAL PARAMETERS '!$Q$26</f>
        <v>1411633.6698389391</v>
      </c>
      <c r="BP173" s="111">
        <f>+BP170*'ANNUAL PARAMETERS '!$Q$26</f>
        <v>1725330.0409142594</v>
      </c>
      <c r="BQ173" s="111">
        <f>+BQ170*'ANNUAL PARAMETERS '!$Q$26</f>
        <v>1411633.6698389391</v>
      </c>
      <c r="BR173" s="111">
        <f>+BR170*'ANNUAL PARAMETERS '!$Q$26</f>
        <v>1725330.0409142594</v>
      </c>
      <c r="BS173" s="111">
        <f>+BS170*'ANNUAL PARAMETERS '!$Q$26</f>
        <v>1411633.6698389391</v>
      </c>
      <c r="BT173" s="111">
        <f>+BT170*'ANNUAL PARAMETERS '!$Q$26</f>
        <v>1725330.0409142594</v>
      </c>
      <c r="BU173" s="111">
        <f>+BU170*'ANNUAL PARAMETERS '!$Q$26</f>
        <v>1411633.6698389391</v>
      </c>
      <c r="BV173" s="111">
        <f>+BV170*'ANNUAL PARAMETERS '!$Q$26</f>
        <v>1725330.0409142594</v>
      </c>
      <c r="BW173" s="89">
        <f t="shared" si="173"/>
        <v>97949859.675431445</v>
      </c>
    </row>
    <row r="174" spans="1:75" x14ac:dyDescent="0.3">
      <c r="A174" s="27" t="s">
        <v>232</v>
      </c>
      <c r="C174" s="112">
        <v>0</v>
      </c>
      <c r="D174" s="112">
        <v>0</v>
      </c>
      <c r="E174" s="112">
        <v>0</v>
      </c>
      <c r="F174" s="112">
        <v>0</v>
      </c>
      <c r="G174" s="112">
        <v>0</v>
      </c>
      <c r="H174" s="112">
        <v>0</v>
      </c>
      <c r="I174" s="112">
        <v>0</v>
      </c>
      <c r="J174" s="112">
        <v>0</v>
      </c>
      <c r="K174" s="112">
        <v>0</v>
      </c>
      <c r="L174" s="112">
        <v>0</v>
      </c>
      <c r="M174" s="112">
        <v>0</v>
      </c>
      <c r="N174" s="112">
        <v>0</v>
      </c>
      <c r="O174" s="92">
        <f t="shared" ref="O174" si="257">+O170+O171+O172+O173</f>
        <v>163800000.00000003</v>
      </c>
      <c r="P174" s="112">
        <f t="shared" ref="P174" si="258">+P170+P171+P172+P173</f>
        <v>200200000.00000003</v>
      </c>
      <c r="Q174" s="112">
        <f t="shared" ref="Q174" si="259">+Q170+Q171+Q172+Q173</f>
        <v>163800000.00000003</v>
      </c>
      <c r="R174" s="112">
        <f t="shared" ref="R174" si="260">+R170+R171+R172+R173</f>
        <v>200200000.00000003</v>
      </c>
      <c r="S174" s="112">
        <f t="shared" ref="S174" si="261">+S170+S171+S172+S173</f>
        <v>163800000.00000003</v>
      </c>
      <c r="T174" s="112">
        <f t="shared" ref="T174" si="262">+T170+T171+T172+T173</f>
        <v>200200000.00000003</v>
      </c>
      <c r="U174" s="112">
        <f t="shared" ref="U174" si="263">+U170+U171+U172+U173</f>
        <v>163800000.00000003</v>
      </c>
      <c r="V174" s="112">
        <f t="shared" ref="V174" si="264">+V170+V171+V172+V173</f>
        <v>200200000.00000003</v>
      </c>
      <c r="W174" s="112">
        <f t="shared" ref="W174" si="265">+W170+W171+W172+W173</f>
        <v>163800000.00000003</v>
      </c>
      <c r="X174" s="112">
        <f t="shared" ref="X174" si="266">+X170+X171+X172+X173</f>
        <v>200200000.00000003</v>
      </c>
      <c r="Y174" s="112">
        <f t="shared" ref="Y174" si="267">+Y170+Y171+Y172+Y173</f>
        <v>163800000.00000003</v>
      </c>
      <c r="Z174" s="112">
        <f t="shared" ref="Z174" si="268">+Z170+Z171+Z172+Z173</f>
        <v>200200000.00000003</v>
      </c>
      <c r="AA174" s="93">
        <f>+AA170+AA171+AA172+AA173</f>
        <v>177007931.09999996</v>
      </c>
      <c r="AB174" s="112">
        <f t="shared" ref="AB174:AL174" si="269">+AB170+AB171+AB172+AB173</f>
        <v>216343026.89999998</v>
      </c>
      <c r="AC174" s="112">
        <f t="shared" si="269"/>
        <v>177007931.09999996</v>
      </c>
      <c r="AD174" s="112">
        <f t="shared" si="269"/>
        <v>216343026.89999998</v>
      </c>
      <c r="AE174" s="112">
        <f t="shared" si="269"/>
        <v>177007931.09999996</v>
      </c>
      <c r="AF174" s="112">
        <f t="shared" si="269"/>
        <v>216343026.89999998</v>
      </c>
      <c r="AG174" s="112">
        <f t="shared" si="269"/>
        <v>177007931.09999996</v>
      </c>
      <c r="AH174" s="112">
        <f t="shared" si="269"/>
        <v>216343026.89999998</v>
      </c>
      <c r="AI174" s="112">
        <f t="shared" si="269"/>
        <v>177007931.09999996</v>
      </c>
      <c r="AJ174" s="112">
        <f t="shared" si="269"/>
        <v>216343026.89999998</v>
      </c>
      <c r="AK174" s="112">
        <f t="shared" si="269"/>
        <v>177007931.09999996</v>
      </c>
      <c r="AL174" s="112">
        <f t="shared" si="269"/>
        <v>216343026.89999998</v>
      </c>
      <c r="AM174" s="94">
        <f>+AM170+AM171+AM172+AM173</f>
        <v>192771391.87498289</v>
      </c>
      <c r="AN174" s="112">
        <f t="shared" ref="AN174:AX174" si="270">+AN170+AN171+AN172+AN173</f>
        <v>235609478.95831239</v>
      </c>
      <c r="AO174" s="112">
        <f t="shared" si="270"/>
        <v>192771391.87498289</v>
      </c>
      <c r="AP174" s="112">
        <f t="shared" si="270"/>
        <v>235609478.95831239</v>
      </c>
      <c r="AQ174" s="112">
        <f t="shared" si="270"/>
        <v>192771391.87498289</v>
      </c>
      <c r="AR174" s="112">
        <f t="shared" si="270"/>
        <v>235609478.95831239</v>
      </c>
      <c r="AS174" s="112">
        <f t="shared" si="270"/>
        <v>192771391.87498289</v>
      </c>
      <c r="AT174" s="112">
        <f t="shared" si="270"/>
        <v>235609478.95831239</v>
      </c>
      <c r="AU174" s="112">
        <f t="shared" si="270"/>
        <v>192771391.87498289</v>
      </c>
      <c r="AV174" s="112">
        <f t="shared" si="270"/>
        <v>235609478.95831239</v>
      </c>
      <c r="AW174" s="112">
        <f t="shared" si="270"/>
        <v>192771391.87498289</v>
      </c>
      <c r="AX174" s="112">
        <f t="shared" si="270"/>
        <v>235609478.95831239</v>
      </c>
      <c r="AY174" s="95">
        <f t="shared" ref="AY174:BK174" si="271">+AY170+AY171+AY172+AY173</f>
        <v>193471468.17257175</v>
      </c>
      <c r="AZ174" s="112">
        <f t="shared" ref="AZ174" si="272">+AZ170+AZ171+AZ172+AZ173</f>
        <v>236465127.76647654</v>
      </c>
      <c r="BA174" s="112">
        <f t="shared" ref="BA174" si="273">+BA170+BA171+BA172+BA173</f>
        <v>193471468.17257175</v>
      </c>
      <c r="BB174" s="112">
        <f t="shared" ref="BB174" si="274">+BB170+BB171+BB172+BB173</f>
        <v>236465127.76647654</v>
      </c>
      <c r="BC174" s="112">
        <f t="shared" ref="BC174" si="275">+BC170+BC171+BC172+BC173</f>
        <v>193471468.17257175</v>
      </c>
      <c r="BD174" s="112">
        <f t="shared" ref="BD174" si="276">+BD170+BD171+BD172+BD173</f>
        <v>236465127.76647654</v>
      </c>
      <c r="BE174" s="112">
        <f t="shared" ref="BE174" si="277">+BE170+BE171+BE172+BE173</f>
        <v>193471468.17257175</v>
      </c>
      <c r="BF174" s="112">
        <f t="shared" ref="BF174" si="278">+BF170+BF171+BF172+BF173</f>
        <v>236465127.76647654</v>
      </c>
      <c r="BG174" s="112">
        <f t="shared" ref="BG174" si="279">+BG170+BG171+BG172+BG173</f>
        <v>193471468.17257175</v>
      </c>
      <c r="BH174" s="112">
        <f t="shared" ref="BH174" si="280">+BH170+BH171+BH172+BH173</f>
        <v>236465127.76647654</v>
      </c>
      <c r="BI174" s="112">
        <f t="shared" ref="BI174" si="281">+BI170+BI171+BI172+BI173</f>
        <v>193471468.17257175</v>
      </c>
      <c r="BJ174" s="112">
        <f t="shared" ref="BJ174" si="282">+BJ170+BJ171+BJ172+BJ173</f>
        <v>236465127.76647654</v>
      </c>
      <c r="BK174" s="96">
        <f t="shared" si="271"/>
        <v>204922154.40495265</v>
      </c>
      <c r="BL174" s="112">
        <f t="shared" ref="BL174" si="283">+BL170+BL171+BL172+BL173</f>
        <v>250460410.93938667</v>
      </c>
      <c r="BM174" s="112">
        <f t="shared" ref="BM174" si="284">+BM170+BM171+BM172+BM173</f>
        <v>204922154.40495265</v>
      </c>
      <c r="BN174" s="112">
        <f t="shared" ref="BN174" si="285">+BN170+BN171+BN172+BN173</f>
        <v>250460410.93938667</v>
      </c>
      <c r="BO174" s="112">
        <f t="shared" ref="BO174" si="286">+BO170+BO171+BO172+BO173</f>
        <v>204922154.40495265</v>
      </c>
      <c r="BP174" s="112">
        <f t="shared" ref="BP174" si="287">+BP170+BP171+BP172+BP173</f>
        <v>250460410.93938667</v>
      </c>
      <c r="BQ174" s="112">
        <f t="shared" ref="BQ174" si="288">+BQ170+BQ171+BQ172+BQ173</f>
        <v>204922154.40495265</v>
      </c>
      <c r="BR174" s="112">
        <f t="shared" ref="BR174" si="289">+BR170+BR171+BR172+BR173</f>
        <v>250460410.93938667</v>
      </c>
      <c r="BS174" s="112">
        <f t="shared" ref="BS174" si="290">+BS170+BS171+BS172+BS173</f>
        <v>204922154.40495265</v>
      </c>
      <c r="BT174" s="112">
        <f t="shared" ref="BT174" si="291">+BT170+BT171+BT172+BT173</f>
        <v>250460410.93938667</v>
      </c>
      <c r="BU174" s="112">
        <f t="shared" ref="BU174" si="292">+BU170+BU171+BU172+BU173</f>
        <v>204922154.40495265</v>
      </c>
      <c r="BV174" s="112">
        <f t="shared" ref="BV174" si="293">+BV170+BV171+BV172+BV173</f>
        <v>250460410.93938667</v>
      </c>
      <c r="BW174" s="62">
        <f t="shared" si="173"/>
        <v>12426305940.700092</v>
      </c>
    </row>
    <row r="175" spans="1:75" ht="16.2" thickBot="1" x14ac:dyDescent="0.35">
      <c r="A175" s="33" t="s">
        <v>203</v>
      </c>
      <c r="C175" s="111">
        <v>0</v>
      </c>
      <c r="D175" s="111">
        <v>0</v>
      </c>
      <c r="E175" s="111">
        <v>0</v>
      </c>
      <c r="F175" s="111">
        <v>0</v>
      </c>
      <c r="G175" s="111">
        <v>0</v>
      </c>
      <c r="H175" s="111">
        <v>0</v>
      </c>
      <c r="I175" s="111">
        <v>0</v>
      </c>
      <c r="J175" s="111">
        <v>0</v>
      </c>
      <c r="K175" s="111">
        <v>0</v>
      </c>
      <c r="L175" s="111">
        <v>0</v>
      </c>
      <c r="M175" s="111">
        <v>0</v>
      </c>
      <c r="N175" s="111">
        <v>0</v>
      </c>
      <c r="O175" s="84">
        <f>+O170*'ANNUAL PARAMETERS '!$M$29</f>
        <v>7596521.7391304355</v>
      </c>
      <c r="P175" s="111">
        <f>+P170*'ANNUAL PARAMETERS '!$M$29</f>
        <v>9284637.6811594199</v>
      </c>
      <c r="Q175" s="111">
        <f>+Q170*'ANNUAL PARAMETERS '!$M$29</f>
        <v>7596521.7391304355</v>
      </c>
      <c r="R175" s="111">
        <f>+R170*'ANNUAL PARAMETERS '!$M$29</f>
        <v>9284637.6811594199</v>
      </c>
      <c r="S175" s="111">
        <f>+S170*'ANNUAL PARAMETERS '!$M$29</f>
        <v>7596521.7391304355</v>
      </c>
      <c r="T175" s="111">
        <f>+T170*'ANNUAL PARAMETERS '!$M$29</f>
        <v>9284637.6811594199</v>
      </c>
      <c r="U175" s="111">
        <f>+U170*'ANNUAL PARAMETERS '!$M$29</f>
        <v>7596521.7391304355</v>
      </c>
      <c r="V175" s="111">
        <f>+V170*'ANNUAL PARAMETERS '!$M$29</f>
        <v>9284637.6811594199</v>
      </c>
      <c r="W175" s="111">
        <f>+W170*'ANNUAL PARAMETERS '!$M$29</f>
        <v>7596521.7391304355</v>
      </c>
      <c r="X175" s="111">
        <f>+X170*'ANNUAL PARAMETERS '!$M$29</f>
        <v>9284637.6811594199</v>
      </c>
      <c r="Y175" s="111">
        <f>+Y170*'ANNUAL PARAMETERS '!$M$29</f>
        <v>7596521.7391304355</v>
      </c>
      <c r="Z175" s="111">
        <f>+Z170*'ANNUAL PARAMETERS '!$M$29</f>
        <v>9284637.6811594199</v>
      </c>
      <c r="AA175" s="85">
        <f>+AA170*'ANNUAL PARAMETERS '!$N$29</f>
        <v>7357811.8628266016</v>
      </c>
      <c r="AB175" s="111">
        <f>+AB170*'ANNUAL PARAMETERS '!$N$29</f>
        <v>8992881.1656769589</v>
      </c>
      <c r="AC175" s="111">
        <f>+AC170*'ANNUAL PARAMETERS '!$N$29</f>
        <v>7357811.8628266016</v>
      </c>
      <c r="AD175" s="111">
        <f>+AD170*'ANNUAL PARAMETERS '!$N$29</f>
        <v>8992881.1656769589</v>
      </c>
      <c r="AE175" s="111">
        <f>+AE170*'ANNUAL PARAMETERS '!$N$29</f>
        <v>7357811.8628266016</v>
      </c>
      <c r="AF175" s="111">
        <f>+AF170*'ANNUAL PARAMETERS '!$N$29</f>
        <v>8992881.1656769589</v>
      </c>
      <c r="AG175" s="111">
        <f>+AG170*'ANNUAL PARAMETERS '!$N$29</f>
        <v>7357811.8628266016</v>
      </c>
      <c r="AH175" s="111">
        <f>+AH170*'ANNUAL PARAMETERS '!$N$29</f>
        <v>8992881.1656769589</v>
      </c>
      <c r="AI175" s="111">
        <f>+AI170*'ANNUAL PARAMETERS '!$N$29</f>
        <v>7357811.8628266016</v>
      </c>
      <c r="AJ175" s="111">
        <f>+AJ170*'ANNUAL PARAMETERS '!$N$29</f>
        <v>8992881.1656769589</v>
      </c>
      <c r="AK175" s="111">
        <f>+AK170*'ANNUAL PARAMETERS '!$N$29</f>
        <v>7357811.8628266016</v>
      </c>
      <c r="AL175" s="111">
        <f>+AL170*'ANNUAL PARAMETERS '!$N$29</f>
        <v>8992881.1656769589</v>
      </c>
      <c r="AM175" s="86">
        <f>+AM170*'ANNUAL PARAMETERS '!$O$29</f>
        <v>6823766.0840701908</v>
      </c>
      <c r="AN175" s="111">
        <f>+AN170*'ANNUAL PARAMETERS '!$O$29</f>
        <v>8340158.5471968986</v>
      </c>
      <c r="AO175" s="111">
        <f>+AO170*'ANNUAL PARAMETERS '!$O$29</f>
        <v>6823766.0840701908</v>
      </c>
      <c r="AP175" s="111">
        <f>+AP170*'ANNUAL PARAMETERS '!$O$29</f>
        <v>8340158.5471968986</v>
      </c>
      <c r="AQ175" s="111">
        <f>+AQ170*'ANNUAL PARAMETERS '!$O$29</f>
        <v>6823766.0840701908</v>
      </c>
      <c r="AR175" s="111">
        <f>+AR170*'ANNUAL PARAMETERS '!$O$29</f>
        <v>8340158.5471968986</v>
      </c>
      <c r="AS175" s="111">
        <f>+AS170*'ANNUAL PARAMETERS '!$O$29</f>
        <v>6823766.0840701908</v>
      </c>
      <c r="AT175" s="111">
        <f>+AT170*'ANNUAL PARAMETERS '!$O$29</f>
        <v>8340158.5471968986</v>
      </c>
      <c r="AU175" s="111">
        <f>+AU170*'ANNUAL PARAMETERS '!$O$29</f>
        <v>6823766.0840701908</v>
      </c>
      <c r="AV175" s="111">
        <f>+AV170*'ANNUAL PARAMETERS '!$O$29</f>
        <v>8340158.5471968986</v>
      </c>
      <c r="AW175" s="111">
        <f>+AW170*'ANNUAL PARAMETERS '!$O$29</f>
        <v>6823766.0840701908</v>
      </c>
      <c r="AX175" s="111">
        <f>+AX170*'ANNUAL PARAMETERS '!$O$29</f>
        <v>8340158.5471968986</v>
      </c>
      <c r="AY175" s="87">
        <f>+AY170*'ANNUAL PARAMETERS '!$P$29</f>
        <v>7774398.835866834</v>
      </c>
      <c r="AZ175" s="111">
        <f>+AZ170*'ANNUAL PARAMETERS '!$P$29</f>
        <v>9502043.0216150172</v>
      </c>
      <c r="BA175" s="111">
        <f>+BA170*'ANNUAL PARAMETERS '!$P$29</f>
        <v>7774398.835866834</v>
      </c>
      <c r="BB175" s="111">
        <f>+BB170*'ANNUAL PARAMETERS '!$P$29</f>
        <v>9502043.0216150172</v>
      </c>
      <c r="BC175" s="111">
        <f>+BC170*'ANNUAL PARAMETERS '!$P$29</f>
        <v>7774398.835866834</v>
      </c>
      <c r="BD175" s="111">
        <f>+BD170*'ANNUAL PARAMETERS '!$P$29</f>
        <v>9502043.0216150172</v>
      </c>
      <c r="BE175" s="111">
        <f>+BE170*'ANNUAL PARAMETERS '!$P$29</f>
        <v>7774398.835866834</v>
      </c>
      <c r="BF175" s="111">
        <f>+BF170*'ANNUAL PARAMETERS '!$P$29</f>
        <v>9502043.0216150172</v>
      </c>
      <c r="BG175" s="111">
        <f>+BG170*'ANNUAL PARAMETERS '!$P$29</f>
        <v>7774398.835866834</v>
      </c>
      <c r="BH175" s="111">
        <f>+BH170*'ANNUAL PARAMETERS '!$P$29</f>
        <v>9502043.0216150172</v>
      </c>
      <c r="BI175" s="111">
        <f>+BI170*'ANNUAL PARAMETERS '!$P$29</f>
        <v>7774398.835866834</v>
      </c>
      <c r="BJ175" s="111">
        <f>+BJ170*'ANNUAL PARAMETERS '!$P$29</f>
        <v>9502043.0216150172</v>
      </c>
      <c r="BK175" s="88">
        <f>+BK170*'ANNUAL PARAMETERS '!$Q$29</f>
        <v>7058168.3491946952</v>
      </c>
      <c r="BL175" s="111">
        <f>+BL170*'ANNUAL PARAMETERS '!$Q$29</f>
        <v>8626650.2045712955</v>
      </c>
      <c r="BM175" s="111">
        <f>+BM170*'ANNUAL PARAMETERS '!$Q$29</f>
        <v>7058168.3491946952</v>
      </c>
      <c r="BN175" s="111">
        <f>+BN170*'ANNUAL PARAMETERS '!$Q$29</f>
        <v>8626650.2045712955</v>
      </c>
      <c r="BO175" s="111">
        <f>+BO170*'ANNUAL PARAMETERS '!$Q$29</f>
        <v>7058168.3491946952</v>
      </c>
      <c r="BP175" s="111">
        <f>+BP170*'ANNUAL PARAMETERS '!$Q$29</f>
        <v>8626650.2045712955</v>
      </c>
      <c r="BQ175" s="111">
        <f>+BQ170*'ANNUAL PARAMETERS '!$Q$29</f>
        <v>7058168.3491946952</v>
      </c>
      <c r="BR175" s="111">
        <f>+BR170*'ANNUAL PARAMETERS '!$Q$29</f>
        <v>8626650.2045712955</v>
      </c>
      <c r="BS175" s="111">
        <f>+BS170*'ANNUAL PARAMETERS '!$Q$29</f>
        <v>7058168.3491946952</v>
      </c>
      <c r="BT175" s="111">
        <f>+BT170*'ANNUAL PARAMETERS '!$Q$29</f>
        <v>8626650.2045712955</v>
      </c>
      <c r="BU175" s="111">
        <f>+BU170*'ANNUAL PARAMETERS '!$Q$29</f>
        <v>7058168.3491946952</v>
      </c>
      <c r="BV175" s="111">
        <f>+BV170*'ANNUAL PARAMETERS '!$Q$29</f>
        <v>8626650.2045712955</v>
      </c>
      <c r="BW175" s="89">
        <f t="shared" si="173"/>
        <v>488142224.94785017</v>
      </c>
    </row>
    <row r="176" spans="1:75" ht="16.2" thickBot="1" x14ac:dyDescent="0.35"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62">
        <f t="shared" si="173"/>
        <v>0</v>
      </c>
    </row>
    <row r="177" spans="1:83" ht="16.2" thickBot="1" x14ac:dyDescent="0.35">
      <c r="A177" s="30" t="s">
        <v>233</v>
      </c>
      <c r="C177" s="133">
        <v>0</v>
      </c>
      <c r="D177" s="134">
        <v>0</v>
      </c>
      <c r="E177" s="134">
        <v>0</v>
      </c>
      <c r="F177" s="134">
        <v>0</v>
      </c>
      <c r="G177" s="134">
        <v>0</v>
      </c>
      <c r="H177" s="134">
        <v>0</v>
      </c>
      <c r="I177" s="134">
        <v>0</v>
      </c>
      <c r="J177" s="134">
        <v>0</v>
      </c>
      <c r="K177" s="134">
        <v>0</v>
      </c>
      <c r="L177" s="134">
        <v>0</v>
      </c>
      <c r="M177" s="134">
        <v>0</v>
      </c>
      <c r="N177" s="134">
        <v>0</v>
      </c>
      <c r="O177" s="135">
        <f t="shared" ref="O177:BO177" si="294">+O174-O175</f>
        <v>156203478.26086959</v>
      </c>
      <c r="P177" s="134">
        <f t="shared" si="294"/>
        <v>190915362.31884062</v>
      </c>
      <c r="Q177" s="134">
        <f t="shared" si="294"/>
        <v>156203478.26086959</v>
      </c>
      <c r="R177" s="134">
        <f t="shared" si="294"/>
        <v>190915362.31884062</v>
      </c>
      <c r="S177" s="134">
        <f t="shared" si="294"/>
        <v>156203478.26086959</v>
      </c>
      <c r="T177" s="134">
        <f t="shared" si="294"/>
        <v>190915362.31884062</v>
      </c>
      <c r="U177" s="134">
        <f t="shared" si="294"/>
        <v>156203478.26086959</v>
      </c>
      <c r="V177" s="134">
        <f t="shared" si="294"/>
        <v>190915362.31884062</v>
      </c>
      <c r="W177" s="134">
        <f t="shared" si="294"/>
        <v>156203478.26086959</v>
      </c>
      <c r="X177" s="134">
        <f t="shared" si="294"/>
        <v>190915362.31884062</v>
      </c>
      <c r="Y177" s="134">
        <f t="shared" si="294"/>
        <v>156203478.26086959</v>
      </c>
      <c r="Z177" s="134">
        <f t="shared" si="294"/>
        <v>190915362.31884062</v>
      </c>
      <c r="AA177" s="136">
        <f t="shared" si="294"/>
        <v>169650119.23717335</v>
      </c>
      <c r="AB177" s="134">
        <f t="shared" si="294"/>
        <v>207350145.73432302</v>
      </c>
      <c r="AC177" s="134">
        <f t="shared" si="294"/>
        <v>169650119.23717335</v>
      </c>
      <c r="AD177" s="134">
        <f t="shared" si="294"/>
        <v>207350145.73432302</v>
      </c>
      <c r="AE177" s="134">
        <f t="shared" si="294"/>
        <v>169650119.23717335</v>
      </c>
      <c r="AF177" s="134">
        <f t="shared" si="294"/>
        <v>207350145.73432302</v>
      </c>
      <c r="AG177" s="134">
        <f t="shared" si="294"/>
        <v>169650119.23717335</v>
      </c>
      <c r="AH177" s="134">
        <f t="shared" si="294"/>
        <v>207350145.73432302</v>
      </c>
      <c r="AI177" s="134">
        <f t="shared" si="294"/>
        <v>169650119.23717335</v>
      </c>
      <c r="AJ177" s="134">
        <f t="shared" si="294"/>
        <v>207350145.73432302</v>
      </c>
      <c r="AK177" s="134">
        <f t="shared" si="294"/>
        <v>169650119.23717335</v>
      </c>
      <c r="AL177" s="134">
        <f t="shared" si="294"/>
        <v>207350145.73432302</v>
      </c>
      <c r="AM177" s="137">
        <f t="shared" si="294"/>
        <v>185947625.79091269</v>
      </c>
      <c r="AN177" s="134">
        <f t="shared" si="294"/>
        <v>227269320.4111155</v>
      </c>
      <c r="AO177" s="134">
        <f t="shared" si="294"/>
        <v>185947625.79091269</v>
      </c>
      <c r="AP177" s="134">
        <f t="shared" si="294"/>
        <v>227269320.4111155</v>
      </c>
      <c r="AQ177" s="134">
        <f t="shared" si="294"/>
        <v>185947625.79091269</v>
      </c>
      <c r="AR177" s="134">
        <f t="shared" si="294"/>
        <v>227269320.4111155</v>
      </c>
      <c r="AS177" s="134">
        <f t="shared" si="294"/>
        <v>185947625.79091269</v>
      </c>
      <c r="AT177" s="134">
        <f t="shared" si="294"/>
        <v>227269320.4111155</v>
      </c>
      <c r="AU177" s="134">
        <f t="shared" si="294"/>
        <v>185947625.79091269</v>
      </c>
      <c r="AV177" s="134">
        <f t="shared" si="294"/>
        <v>227269320.4111155</v>
      </c>
      <c r="AW177" s="134">
        <f t="shared" si="294"/>
        <v>185947625.79091269</v>
      </c>
      <c r="AX177" s="134">
        <f t="shared" si="294"/>
        <v>227269320.4111155</v>
      </c>
      <c r="AY177" s="138">
        <f t="shared" si="294"/>
        <v>185697069.33670491</v>
      </c>
      <c r="AZ177" s="134">
        <f t="shared" ref="AZ177:BJ177" si="295">+AZ174-AZ175</f>
        <v>226963084.74486151</v>
      </c>
      <c r="BA177" s="134">
        <f t="shared" si="295"/>
        <v>185697069.33670491</v>
      </c>
      <c r="BB177" s="134">
        <f t="shared" si="295"/>
        <v>226963084.74486151</v>
      </c>
      <c r="BC177" s="134">
        <f t="shared" si="295"/>
        <v>185697069.33670491</v>
      </c>
      <c r="BD177" s="134">
        <f t="shared" si="295"/>
        <v>226963084.74486151</v>
      </c>
      <c r="BE177" s="134">
        <f t="shared" si="295"/>
        <v>185697069.33670491</v>
      </c>
      <c r="BF177" s="134">
        <f t="shared" si="295"/>
        <v>226963084.74486151</v>
      </c>
      <c r="BG177" s="134">
        <f t="shared" si="295"/>
        <v>185697069.33670491</v>
      </c>
      <c r="BH177" s="134">
        <f t="shared" si="295"/>
        <v>226963084.74486151</v>
      </c>
      <c r="BI177" s="134">
        <f t="shared" si="295"/>
        <v>185697069.33670491</v>
      </c>
      <c r="BJ177" s="134">
        <f t="shared" si="295"/>
        <v>226963084.74486151</v>
      </c>
      <c r="BK177" s="139">
        <f t="shared" si="294"/>
        <v>197863986.05575794</v>
      </c>
      <c r="BL177" s="134">
        <f t="shared" si="294"/>
        <v>241833760.73481536</v>
      </c>
      <c r="BM177" s="134">
        <f t="shared" si="294"/>
        <v>197863986.05575794</v>
      </c>
      <c r="BN177" s="134">
        <f t="shared" si="294"/>
        <v>241833760.73481536</v>
      </c>
      <c r="BO177" s="134">
        <f t="shared" si="294"/>
        <v>197863986.05575794</v>
      </c>
      <c r="BP177" s="134">
        <f t="shared" ref="BP177:BV177" si="296">+BP174-BP175</f>
        <v>241833760.73481536</v>
      </c>
      <c r="BQ177" s="134">
        <f t="shared" si="296"/>
        <v>197863986.05575794</v>
      </c>
      <c r="BR177" s="134">
        <f t="shared" si="296"/>
        <v>241833760.73481536</v>
      </c>
      <c r="BS177" s="134">
        <f t="shared" si="296"/>
        <v>197863986.05575794</v>
      </c>
      <c r="BT177" s="134">
        <f t="shared" si="296"/>
        <v>241833760.73481536</v>
      </c>
      <c r="BU177" s="134">
        <f t="shared" si="296"/>
        <v>197863986.05575794</v>
      </c>
      <c r="BV177" s="134">
        <f t="shared" si="296"/>
        <v>241833760.73481536</v>
      </c>
      <c r="BW177" s="140">
        <f t="shared" si="173"/>
        <v>11938163715.752249</v>
      </c>
    </row>
    <row r="178" spans="1:83" x14ac:dyDescent="0.3"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62">
        <f t="shared" si="173"/>
        <v>0</v>
      </c>
    </row>
    <row r="179" spans="1:83" x14ac:dyDescent="0.3">
      <c r="A179" s="114" t="s">
        <v>156</v>
      </c>
      <c r="C179" s="141">
        <v>0</v>
      </c>
      <c r="D179" s="141">
        <v>0</v>
      </c>
      <c r="E179" s="141">
        <v>0</v>
      </c>
      <c r="F179" s="141">
        <v>0</v>
      </c>
      <c r="G179" s="141">
        <v>0</v>
      </c>
      <c r="H179" s="141">
        <v>0</v>
      </c>
      <c r="I179" s="141">
        <v>0</v>
      </c>
      <c r="J179" s="141">
        <v>0</v>
      </c>
      <c r="K179" s="141">
        <v>0</v>
      </c>
      <c r="L179" s="141">
        <v>0</v>
      </c>
      <c r="M179" s="141">
        <v>0</v>
      </c>
      <c r="N179" s="141">
        <v>0</v>
      </c>
      <c r="O179" s="141">
        <f>+O177*DATA!O63</f>
        <v>0</v>
      </c>
      <c r="P179" s="141">
        <f>+P177*DATA!P63</f>
        <v>0</v>
      </c>
      <c r="Q179" s="141">
        <f>+Q177*DATA!Q63</f>
        <v>0</v>
      </c>
      <c r="R179" s="141">
        <f>+R177*DATA!R63</f>
        <v>0</v>
      </c>
      <c r="S179" s="141">
        <f>+S177*DATA!S63</f>
        <v>0</v>
      </c>
      <c r="T179" s="141">
        <f>+T177*DATA!T63</f>
        <v>0</v>
      </c>
      <c r="U179" s="141">
        <f>+U177*DATA!U63</f>
        <v>0</v>
      </c>
      <c r="V179" s="141">
        <f>+V177*DATA!V63</f>
        <v>0</v>
      </c>
      <c r="W179" s="141">
        <f>+W177*DATA!W63</f>
        <v>0</v>
      </c>
      <c r="X179" s="141">
        <f>+X177*DATA!X63</f>
        <v>0</v>
      </c>
      <c r="Y179" s="141">
        <f>+Y177*DATA!Y63</f>
        <v>0</v>
      </c>
      <c r="Z179" s="141">
        <f>+Z177*DATA!Z63</f>
        <v>0</v>
      </c>
      <c r="AA179" s="141">
        <f>+AA177*DATA!AA63</f>
        <v>0</v>
      </c>
      <c r="AB179" s="141">
        <f>+AB177*DATA!AB63</f>
        <v>0</v>
      </c>
      <c r="AC179" s="141">
        <f>+AC177*DATA!AC63</f>
        <v>0</v>
      </c>
      <c r="AD179" s="141">
        <f>+AD177*DATA!AD63</f>
        <v>0</v>
      </c>
      <c r="AE179" s="141">
        <f>+AE177*DATA!AE63</f>
        <v>0</v>
      </c>
      <c r="AF179" s="141">
        <f>+AF177*DATA!AF63</f>
        <v>0</v>
      </c>
      <c r="AG179" s="141">
        <f>+AG177*DATA!AG63</f>
        <v>0</v>
      </c>
      <c r="AH179" s="141">
        <f>+AH177*DATA!AH63</f>
        <v>0</v>
      </c>
      <c r="AI179" s="141">
        <f>+AI177*DATA!AI63</f>
        <v>0</v>
      </c>
      <c r="AJ179" s="141">
        <f>+AJ177*DATA!AJ63</f>
        <v>0</v>
      </c>
      <c r="AK179" s="141">
        <f>+AK177*DATA!AK63</f>
        <v>0</v>
      </c>
      <c r="AL179" s="141">
        <f>+AL177*DATA!AL63</f>
        <v>0</v>
      </c>
      <c r="AM179" s="141">
        <f>+AM177*DATA!AM63</f>
        <v>0</v>
      </c>
      <c r="AN179" s="141">
        <f>+AN177*DATA!AN63</f>
        <v>0</v>
      </c>
      <c r="AO179" s="141">
        <f>+AO177*DATA!AO63</f>
        <v>0</v>
      </c>
      <c r="AP179" s="141">
        <f>+AP177*DATA!AP63</f>
        <v>0</v>
      </c>
      <c r="AQ179" s="141">
        <f>+AQ177*DATA!AQ63</f>
        <v>0</v>
      </c>
      <c r="AR179" s="141">
        <f>+AR177*DATA!AR63</f>
        <v>0</v>
      </c>
      <c r="AS179" s="141">
        <f>+AS177*DATA!AS63</f>
        <v>0</v>
      </c>
      <c r="AT179" s="141">
        <f>+AT177*DATA!AT63</f>
        <v>0</v>
      </c>
      <c r="AU179" s="141">
        <f>+AU177*DATA!AU63</f>
        <v>0</v>
      </c>
      <c r="AV179" s="141">
        <f>+AV177*DATA!AV63</f>
        <v>0</v>
      </c>
      <c r="AW179" s="141">
        <f>+AW177*DATA!AW63</f>
        <v>0</v>
      </c>
      <c r="AX179" s="141">
        <f>+AX177*DATA!AX63</f>
        <v>0</v>
      </c>
      <c r="AY179" s="141">
        <f>+AY177*DATA!AY63</f>
        <v>0</v>
      </c>
      <c r="AZ179" s="141">
        <f>+AZ177*DATA!AZ63</f>
        <v>0</v>
      </c>
      <c r="BA179" s="141">
        <f>+BA177*DATA!BA63</f>
        <v>0</v>
      </c>
      <c r="BB179" s="141">
        <f>+BB177*DATA!BB63</f>
        <v>0</v>
      </c>
      <c r="BC179" s="141">
        <f>+BC177*DATA!BC63</f>
        <v>0</v>
      </c>
      <c r="BD179" s="141">
        <f>+BD177*DATA!BD63</f>
        <v>0</v>
      </c>
      <c r="BE179" s="141">
        <f>+BE177*DATA!BE63</f>
        <v>0</v>
      </c>
      <c r="BF179" s="141">
        <f>+BF177*DATA!BF63</f>
        <v>0</v>
      </c>
      <c r="BG179" s="141">
        <f>+BG177*DATA!BG63</f>
        <v>0</v>
      </c>
      <c r="BH179" s="141">
        <f>+BH177*DATA!BH63</f>
        <v>0</v>
      </c>
      <c r="BI179" s="141">
        <f>+BI177*DATA!BI63</f>
        <v>0</v>
      </c>
      <c r="BJ179" s="141">
        <f>+BJ177*DATA!BJ63</f>
        <v>0</v>
      </c>
      <c r="BK179" s="141">
        <f>+BK177*DATA!BK63</f>
        <v>0</v>
      </c>
      <c r="BL179" s="141">
        <f>+BL177*DATA!BL63</f>
        <v>0</v>
      </c>
      <c r="BM179" s="141">
        <f>+BM177*DATA!BM63</f>
        <v>0</v>
      </c>
      <c r="BN179" s="141">
        <f>+BN177*DATA!BN63</f>
        <v>0</v>
      </c>
      <c r="BO179" s="141">
        <f>+BO177*DATA!BO63</f>
        <v>0</v>
      </c>
      <c r="BP179" s="141">
        <f>+BP177*DATA!BP63</f>
        <v>0</v>
      </c>
      <c r="BQ179" s="141">
        <f>+BQ177*DATA!BQ63</f>
        <v>0</v>
      </c>
      <c r="BR179" s="141">
        <f>+BR177*DATA!BR63</f>
        <v>0</v>
      </c>
      <c r="BS179" s="141">
        <f>+BS177*DATA!BS63</f>
        <v>0</v>
      </c>
      <c r="BT179" s="141">
        <f>+BT177*DATA!BT63</f>
        <v>0</v>
      </c>
      <c r="BU179" s="141">
        <f>+BU177*DATA!BU63</f>
        <v>0</v>
      </c>
      <c r="BV179" s="141">
        <f>+BV177*DATA!BV63</f>
        <v>0</v>
      </c>
      <c r="BW179" s="113">
        <f t="shared" si="173"/>
        <v>0</v>
      </c>
    </row>
    <row r="180" spans="1:83" x14ac:dyDescent="0.3">
      <c r="A180" s="116" t="s">
        <v>234</v>
      </c>
      <c r="C180" s="142">
        <v>0</v>
      </c>
      <c r="D180" s="142">
        <v>0</v>
      </c>
      <c r="E180" s="142">
        <v>0</v>
      </c>
      <c r="F180" s="142">
        <v>0</v>
      </c>
      <c r="G180" s="142">
        <v>0</v>
      </c>
      <c r="H180" s="142">
        <v>0</v>
      </c>
      <c r="I180" s="142">
        <v>0</v>
      </c>
      <c r="J180" s="142">
        <v>0</v>
      </c>
      <c r="K180" s="142">
        <v>0</v>
      </c>
      <c r="L180" s="142">
        <v>0</v>
      </c>
      <c r="M180" s="142">
        <v>0</v>
      </c>
      <c r="N180" s="142">
        <v>0</v>
      </c>
      <c r="O180" s="142">
        <f>+O179*DATA!O64</f>
        <v>0</v>
      </c>
      <c r="P180" s="142">
        <f>+P179*DATA!P64</f>
        <v>0</v>
      </c>
      <c r="Q180" s="142">
        <f>+Q179*DATA!Q64</f>
        <v>0</v>
      </c>
      <c r="R180" s="142">
        <f>+R179*DATA!R64</f>
        <v>0</v>
      </c>
      <c r="S180" s="142">
        <f>+S179*DATA!S64</f>
        <v>0</v>
      </c>
      <c r="T180" s="142">
        <f>+T179*DATA!T64</f>
        <v>0</v>
      </c>
      <c r="U180" s="142">
        <f>+U179*DATA!U64</f>
        <v>0</v>
      </c>
      <c r="V180" s="142">
        <f>+V179*DATA!V64</f>
        <v>0</v>
      </c>
      <c r="W180" s="142">
        <f>+W179*DATA!W64</f>
        <v>0</v>
      </c>
      <c r="X180" s="142">
        <f>+X179*DATA!X64</f>
        <v>0</v>
      </c>
      <c r="Y180" s="142">
        <f>+Y179*DATA!Y64</f>
        <v>0</v>
      </c>
      <c r="Z180" s="142">
        <f>+Z179*DATA!Z64</f>
        <v>0</v>
      </c>
      <c r="AA180" s="142">
        <f>+AA179*DATA!AA64</f>
        <v>0</v>
      </c>
      <c r="AB180" s="142">
        <f>+AB179*DATA!AB64</f>
        <v>0</v>
      </c>
      <c r="AC180" s="142">
        <f>+AC179*DATA!AC64</f>
        <v>0</v>
      </c>
      <c r="AD180" s="142">
        <f>+AD179*DATA!AD64</f>
        <v>0</v>
      </c>
      <c r="AE180" s="142">
        <f>+AE179*DATA!AE64</f>
        <v>0</v>
      </c>
      <c r="AF180" s="142">
        <f>+AF179*DATA!AF64</f>
        <v>0</v>
      </c>
      <c r="AG180" s="142">
        <f>+AG179*DATA!AG64</f>
        <v>0</v>
      </c>
      <c r="AH180" s="142">
        <f>+AH179*DATA!AH64</f>
        <v>0</v>
      </c>
      <c r="AI180" s="142">
        <f>+AI179*DATA!AI64</f>
        <v>0</v>
      </c>
      <c r="AJ180" s="142">
        <f>+AJ179*DATA!AJ64</f>
        <v>0</v>
      </c>
      <c r="AK180" s="142">
        <f>+AK179*DATA!AK64</f>
        <v>0</v>
      </c>
      <c r="AL180" s="142">
        <f>+AL179*DATA!AL64</f>
        <v>0</v>
      </c>
      <c r="AM180" s="142">
        <f>+AM179*DATA!AM64</f>
        <v>0</v>
      </c>
      <c r="AN180" s="142">
        <f>+AN179*DATA!AN64</f>
        <v>0</v>
      </c>
      <c r="AO180" s="142">
        <f>+AO179*DATA!AO64</f>
        <v>0</v>
      </c>
      <c r="AP180" s="142">
        <f>+AP179*DATA!AP64</f>
        <v>0</v>
      </c>
      <c r="AQ180" s="142">
        <f>+AQ179*DATA!AQ64</f>
        <v>0</v>
      </c>
      <c r="AR180" s="142">
        <f>+AR179*DATA!AR64</f>
        <v>0</v>
      </c>
      <c r="AS180" s="142">
        <f>+AS179*DATA!AS64</f>
        <v>0</v>
      </c>
      <c r="AT180" s="142">
        <f>+AT179*DATA!AT64</f>
        <v>0</v>
      </c>
      <c r="AU180" s="142">
        <f>+AU179*DATA!AU64</f>
        <v>0</v>
      </c>
      <c r="AV180" s="142">
        <f>+AV179*DATA!AV64</f>
        <v>0</v>
      </c>
      <c r="AW180" s="142">
        <f>+AW179*DATA!AW64</f>
        <v>0</v>
      </c>
      <c r="AX180" s="142">
        <f>+AX179*DATA!AX64</f>
        <v>0</v>
      </c>
      <c r="AY180" s="142">
        <f>+AY179*DATA!AY64</f>
        <v>0</v>
      </c>
      <c r="AZ180" s="142">
        <f>+AZ179*DATA!AZ64</f>
        <v>0</v>
      </c>
      <c r="BA180" s="142">
        <f>+BA179*DATA!BA64</f>
        <v>0</v>
      </c>
      <c r="BB180" s="142">
        <f>+BB179*DATA!BB64</f>
        <v>0</v>
      </c>
      <c r="BC180" s="142">
        <f>+BC179*DATA!BC64</f>
        <v>0</v>
      </c>
      <c r="BD180" s="142">
        <f>+BD179*DATA!BD64</f>
        <v>0</v>
      </c>
      <c r="BE180" s="142">
        <f>+BE179*DATA!BE64</f>
        <v>0</v>
      </c>
      <c r="BF180" s="142">
        <f>+BF179*DATA!BF64</f>
        <v>0</v>
      </c>
      <c r="BG180" s="142">
        <f>+BG179*DATA!BG64</f>
        <v>0</v>
      </c>
      <c r="BH180" s="142">
        <f>+BH179*DATA!BH64</f>
        <v>0</v>
      </c>
      <c r="BI180" s="142">
        <f>+BI179*DATA!BI64</f>
        <v>0</v>
      </c>
      <c r="BJ180" s="142">
        <f>+BJ179*DATA!BJ64</f>
        <v>0</v>
      </c>
      <c r="BK180" s="142">
        <f>+BK179*DATA!BK64</f>
        <v>0</v>
      </c>
      <c r="BL180" s="142">
        <f>+BL179*DATA!BL64</f>
        <v>0</v>
      </c>
      <c r="BM180" s="142">
        <f>+BM179*DATA!BM64</f>
        <v>0</v>
      </c>
      <c r="BN180" s="142">
        <f>+BN179*DATA!BN64</f>
        <v>0</v>
      </c>
      <c r="BO180" s="142">
        <f>+BO179*DATA!BO64</f>
        <v>0</v>
      </c>
      <c r="BP180" s="142">
        <f>+BP179*DATA!BP64</f>
        <v>0</v>
      </c>
      <c r="BQ180" s="142">
        <f>+BQ179*DATA!BQ64</f>
        <v>0</v>
      </c>
      <c r="BR180" s="142">
        <f>+BR179*DATA!BR64</f>
        <v>0</v>
      </c>
      <c r="BS180" s="142">
        <f>+BS179*DATA!BS64</f>
        <v>0</v>
      </c>
      <c r="BT180" s="142">
        <f>+BT179*DATA!BT64</f>
        <v>0</v>
      </c>
      <c r="BU180" s="142">
        <f>+BU179*DATA!BU64</f>
        <v>0</v>
      </c>
      <c r="BV180" s="142">
        <f>+BV179*DATA!BV64</f>
        <v>0</v>
      </c>
      <c r="BW180" s="113">
        <f t="shared" si="173"/>
        <v>0</v>
      </c>
    </row>
    <row r="181" spans="1:83" x14ac:dyDescent="0.3">
      <c r="A181" s="114" t="s">
        <v>235</v>
      </c>
      <c r="C181" s="141">
        <v>0</v>
      </c>
      <c r="D181" s="141">
        <v>0</v>
      </c>
      <c r="E181" s="141">
        <v>0</v>
      </c>
      <c r="F181" s="141">
        <v>0</v>
      </c>
      <c r="G181" s="141">
        <v>0</v>
      </c>
      <c r="H181" s="141">
        <v>0</v>
      </c>
      <c r="I181" s="141">
        <v>0</v>
      </c>
      <c r="J181" s="141">
        <v>0</v>
      </c>
      <c r="K181" s="141">
        <v>0</v>
      </c>
      <c r="L181" s="141">
        <v>0</v>
      </c>
      <c r="M181" s="141">
        <v>0</v>
      </c>
      <c r="N181" s="141">
        <v>0</v>
      </c>
      <c r="O181" s="141">
        <v>0</v>
      </c>
      <c r="P181" s="141">
        <f>+O177*DATA!O65</f>
        <v>0</v>
      </c>
      <c r="Q181" s="141">
        <f>+P177*DATA!P65</f>
        <v>0</v>
      </c>
      <c r="R181" s="141">
        <f>+Q177*DATA!Q65</f>
        <v>0</v>
      </c>
      <c r="S181" s="141">
        <f>+R177*DATA!R65</f>
        <v>0</v>
      </c>
      <c r="T181" s="141">
        <f>+S177*DATA!S65</f>
        <v>0</v>
      </c>
      <c r="U181" s="141">
        <f>+T177*DATA!T65</f>
        <v>0</v>
      </c>
      <c r="V181" s="141">
        <f>+U177*DATA!U65</f>
        <v>0</v>
      </c>
      <c r="W181" s="141">
        <f>+V177*DATA!V65</f>
        <v>0</v>
      </c>
      <c r="X181" s="141">
        <f>+W177*DATA!W65</f>
        <v>0</v>
      </c>
      <c r="Y181" s="141">
        <f>+X177*DATA!X65</f>
        <v>0</v>
      </c>
      <c r="Z181" s="141">
        <f>+Y177*DATA!Y65</f>
        <v>0</v>
      </c>
      <c r="AA181" s="141">
        <f>+Z177*DATA!Z65</f>
        <v>0</v>
      </c>
      <c r="AB181" s="141">
        <f>+AA177*DATA!AA65</f>
        <v>0</v>
      </c>
      <c r="AC181" s="141">
        <f>+AB177*DATA!AB65</f>
        <v>0</v>
      </c>
      <c r="AD181" s="141">
        <f>+AC177*DATA!AC65</f>
        <v>0</v>
      </c>
      <c r="AE181" s="141">
        <f>+AD177*DATA!AD65</f>
        <v>0</v>
      </c>
      <c r="AF181" s="141">
        <f>+AE177*DATA!AE65</f>
        <v>0</v>
      </c>
      <c r="AG181" s="141">
        <f>+AF177*DATA!AF65</f>
        <v>0</v>
      </c>
      <c r="AH181" s="141">
        <f>+AG177*DATA!AG65</f>
        <v>0</v>
      </c>
      <c r="AI181" s="141">
        <f>+AH177*DATA!AH65</f>
        <v>0</v>
      </c>
      <c r="AJ181" s="141">
        <f>+AI177*DATA!AI65</f>
        <v>0</v>
      </c>
      <c r="AK181" s="141">
        <f>+AJ177*DATA!AJ65</f>
        <v>0</v>
      </c>
      <c r="AL181" s="141">
        <f>+AK177*DATA!AK65</f>
        <v>0</v>
      </c>
      <c r="AM181" s="141">
        <f>+AL177*DATA!AL65</f>
        <v>0</v>
      </c>
      <c r="AN181" s="141">
        <f>+AM177*DATA!AM65</f>
        <v>0</v>
      </c>
      <c r="AO181" s="141">
        <f>+AN177*DATA!AN65</f>
        <v>0</v>
      </c>
      <c r="AP181" s="141">
        <f>+AO177*DATA!AO65</f>
        <v>0</v>
      </c>
      <c r="AQ181" s="141">
        <f>+AP177*DATA!AP65</f>
        <v>0</v>
      </c>
      <c r="AR181" s="141">
        <f>+AQ177*DATA!AQ65</f>
        <v>0</v>
      </c>
      <c r="AS181" s="141">
        <f>+AR177*DATA!AR65</f>
        <v>0</v>
      </c>
      <c r="AT181" s="141">
        <f>+AS177*DATA!AS65</f>
        <v>0</v>
      </c>
      <c r="AU181" s="141">
        <f>+AT177*DATA!AT65</f>
        <v>0</v>
      </c>
      <c r="AV181" s="141">
        <f>+AU177*DATA!AU65</f>
        <v>0</v>
      </c>
      <c r="AW181" s="141">
        <f>+AV177*DATA!AV65</f>
        <v>0</v>
      </c>
      <c r="AX181" s="141">
        <f>+AW177*DATA!AW65</f>
        <v>0</v>
      </c>
      <c r="AY181" s="141">
        <f>+AX177*DATA!AX65</f>
        <v>0</v>
      </c>
      <c r="AZ181" s="141">
        <f>+AY177*DATA!AY65</f>
        <v>0</v>
      </c>
      <c r="BA181" s="141">
        <f>+AZ177*DATA!AZ65</f>
        <v>0</v>
      </c>
      <c r="BB181" s="141">
        <f>+BA177*DATA!BA65</f>
        <v>0</v>
      </c>
      <c r="BC181" s="141">
        <f>+BB177*DATA!BB65</f>
        <v>0</v>
      </c>
      <c r="BD181" s="141">
        <f>+BC177*DATA!BC65</f>
        <v>0</v>
      </c>
      <c r="BE181" s="141">
        <f>+BD177*DATA!BD65</f>
        <v>0</v>
      </c>
      <c r="BF181" s="141">
        <f>+BE177*DATA!BE65</f>
        <v>0</v>
      </c>
      <c r="BG181" s="141">
        <f>+BF177*DATA!BF65</f>
        <v>0</v>
      </c>
      <c r="BH181" s="141">
        <f>+BG177*DATA!BG65</f>
        <v>0</v>
      </c>
      <c r="BI181" s="141">
        <f>+BH177*DATA!BH65</f>
        <v>0</v>
      </c>
      <c r="BJ181" s="141">
        <f>+BI177*DATA!BI65</f>
        <v>0</v>
      </c>
      <c r="BK181" s="141">
        <f>+BJ177*DATA!BJ65</f>
        <v>0</v>
      </c>
      <c r="BL181" s="141">
        <f>+BK177*DATA!BK65</f>
        <v>0</v>
      </c>
      <c r="BM181" s="141">
        <f>+BL177*DATA!BL65</f>
        <v>0</v>
      </c>
      <c r="BN181" s="141">
        <f>+BM177*DATA!BM65</f>
        <v>0</v>
      </c>
      <c r="BO181" s="141">
        <f>+BN177*DATA!BN65</f>
        <v>0</v>
      </c>
      <c r="BP181" s="141">
        <f>+BO177*DATA!BO65</f>
        <v>0</v>
      </c>
      <c r="BQ181" s="141">
        <f>+BP177*DATA!BP65</f>
        <v>0</v>
      </c>
      <c r="BR181" s="141">
        <f>+BQ177*DATA!BQ65</f>
        <v>0</v>
      </c>
      <c r="BS181" s="141">
        <f>+BR177*DATA!BR65</f>
        <v>0</v>
      </c>
      <c r="BT181" s="141">
        <f>+BS177*DATA!BS65</f>
        <v>0</v>
      </c>
      <c r="BU181" s="141">
        <f>+BT177*DATA!BT65</f>
        <v>0</v>
      </c>
      <c r="BV181" s="141">
        <f>+BU177*DATA!BU65</f>
        <v>0</v>
      </c>
      <c r="BW181" s="113">
        <f t="shared" si="173"/>
        <v>0</v>
      </c>
    </row>
    <row r="182" spans="1:83" x14ac:dyDescent="0.3">
      <c r="A182" s="116" t="s">
        <v>234</v>
      </c>
      <c r="C182" s="142">
        <v>0</v>
      </c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2">
        <v>0</v>
      </c>
      <c r="P182" s="142">
        <f>+P181*DATA!O66</f>
        <v>0</v>
      </c>
      <c r="Q182" s="142">
        <f>+Q181*DATA!P66</f>
        <v>0</v>
      </c>
      <c r="R182" s="142">
        <f>+R181*DATA!Q66</f>
        <v>0</v>
      </c>
      <c r="S182" s="142">
        <f>+S181*DATA!R66</f>
        <v>0</v>
      </c>
      <c r="T182" s="142">
        <f>+T181*DATA!S66</f>
        <v>0</v>
      </c>
      <c r="U182" s="142">
        <f>+U181*DATA!T66</f>
        <v>0</v>
      </c>
      <c r="V182" s="142">
        <f>+V181*DATA!U66</f>
        <v>0</v>
      </c>
      <c r="W182" s="142">
        <f>+W181*DATA!V66</f>
        <v>0</v>
      </c>
      <c r="X182" s="142">
        <f>+X181*DATA!W66</f>
        <v>0</v>
      </c>
      <c r="Y182" s="142">
        <f>+Y181*DATA!X66</f>
        <v>0</v>
      </c>
      <c r="Z182" s="142">
        <f>+Z181*DATA!Y66</f>
        <v>0</v>
      </c>
      <c r="AA182" s="142">
        <f>+AA181*DATA!Z66</f>
        <v>0</v>
      </c>
      <c r="AB182" s="142">
        <f>+AB181*DATA!AA66</f>
        <v>0</v>
      </c>
      <c r="AC182" s="142">
        <f>+AC181*DATA!AB66</f>
        <v>0</v>
      </c>
      <c r="AD182" s="142">
        <f>+AD181*DATA!AC66</f>
        <v>0</v>
      </c>
      <c r="AE182" s="142">
        <f>+AE181*DATA!AD66</f>
        <v>0</v>
      </c>
      <c r="AF182" s="142">
        <f>+AF181*DATA!AE66</f>
        <v>0</v>
      </c>
      <c r="AG182" s="142">
        <f>+AG181*DATA!AF66</f>
        <v>0</v>
      </c>
      <c r="AH182" s="142">
        <f>+AH181*DATA!AG66</f>
        <v>0</v>
      </c>
      <c r="AI182" s="142">
        <f>+AI181*DATA!AH66</f>
        <v>0</v>
      </c>
      <c r="AJ182" s="142">
        <f>+AJ181*DATA!AI66</f>
        <v>0</v>
      </c>
      <c r="AK182" s="142">
        <f>+AK181*DATA!AJ66</f>
        <v>0</v>
      </c>
      <c r="AL182" s="142">
        <f>+AL181*DATA!AK66</f>
        <v>0</v>
      </c>
      <c r="AM182" s="142">
        <f>+AM181*DATA!AL66</f>
        <v>0</v>
      </c>
      <c r="AN182" s="142">
        <f>+AN181*DATA!AM66</f>
        <v>0</v>
      </c>
      <c r="AO182" s="142">
        <f>+AO181*DATA!AN66</f>
        <v>0</v>
      </c>
      <c r="AP182" s="142">
        <f>+AP181*DATA!AO66</f>
        <v>0</v>
      </c>
      <c r="AQ182" s="142">
        <f>+AQ181*DATA!AP66</f>
        <v>0</v>
      </c>
      <c r="AR182" s="142">
        <f>+AR181*DATA!AQ66</f>
        <v>0</v>
      </c>
      <c r="AS182" s="142">
        <f>+AS181*DATA!AR66</f>
        <v>0</v>
      </c>
      <c r="AT182" s="142">
        <f>+AT181*DATA!AS66</f>
        <v>0</v>
      </c>
      <c r="AU182" s="142">
        <f>+AU181*DATA!AT66</f>
        <v>0</v>
      </c>
      <c r="AV182" s="142">
        <f>+AV181*DATA!AU66</f>
        <v>0</v>
      </c>
      <c r="AW182" s="142">
        <f>+AW181*DATA!AV66</f>
        <v>0</v>
      </c>
      <c r="AX182" s="142">
        <f>+AX181*DATA!AW66</f>
        <v>0</v>
      </c>
      <c r="AY182" s="142">
        <f>+AY181*DATA!AX66</f>
        <v>0</v>
      </c>
      <c r="AZ182" s="142">
        <f>+AZ181*DATA!AY66</f>
        <v>0</v>
      </c>
      <c r="BA182" s="142">
        <f>+BA181*DATA!AZ66</f>
        <v>0</v>
      </c>
      <c r="BB182" s="142">
        <f>+BB181*DATA!BA66</f>
        <v>0</v>
      </c>
      <c r="BC182" s="142">
        <f>+BC181*DATA!BB66</f>
        <v>0</v>
      </c>
      <c r="BD182" s="142">
        <f>+BD181*DATA!BC66</f>
        <v>0</v>
      </c>
      <c r="BE182" s="142">
        <f>+BE181*DATA!BD66</f>
        <v>0</v>
      </c>
      <c r="BF182" s="142">
        <f>+BF181*DATA!BE66</f>
        <v>0</v>
      </c>
      <c r="BG182" s="142">
        <f>+BG181*DATA!BF66</f>
        <v>0</v>
      </c>
      <c r="BH182" s="142">
        <f>+BH181*DATA!BG66</f>
        <v>0</v>
      </c>
      <c r="BI182" s="142">
        <f>+BI181*DATA!BH66</f>
        <v>0</v>
      </c>
      <c r="BJ182" s="142">
        <f>+BJ181*DATA!BI66</f>
        <v>0</v>
      </c>
      <c r="BK182" s="142">
        <f>+BK181*DATA!BJ66</f>
        <v>0</v>
      </c>
      <c r="BL182" s="142">
        <f>+BL181*DATA!BK66</f>
        <v>0</v>
      </c>
      <c r="BM182" s="142">
        <f>+BM181*DATA!BL66</f>
        <v>0</v>
      </c>
      <c r="BN182" s="142">
        <f>+BN181*DATA!BM66</f>
        <v>0</v>
      </c>
      <c r="BO182" s="142">
        <f>+BO181*DATA!BN66</f>
        <v>0</v>
      </c>
      <c r="BP182" s="142">
        <f>+BP181*DATA!BO66</f>
        <v>0</v>
      </c>
      <c r="BQ182" s="142">
        <f>+BQ181*DATA!BP66</f>
        <v>0</v>
      </c>
      <c r="BR182" s="142">
        <f>+BR181*DATA!BQ66</f>
        <v>0</v>
      </c>
      <c r="BS182" s="142">
        <f>+BS181*DATA!BR66</f>
        <v>0</v>
      </c>
      <c r="BT182" s="142">
        <f>+BT181*DATA!BS66</f>
        <v>0</v>
      </c>
      <c r="BU182" s="142">
        <f>+BU181*DATA!BT66</f>
        <v>0</v>
      </c>
      <c r="BV182" s="142">
        <f>+BV181*DATA!BU66</f>
        <v>0</v>
      </c>
      <c r="BW182" s="113">
        <f t="shared" si="173"/>
        <v>0</v>
      </c>
    </row>
    <row r="183" spans="1:83" x14ac:dyDescent="0.3">
      <c r="A183" s="114" t="s">
        <v>236</v>
      </c>
      <c r="C183" s="141">
        <v>0</v>
      </c>
      <c r="D183" s="141">
        <v>0</v>
      </c>
      <c r="E183" s="141">
        <v>0</v>
      </c>
      <c r="F183" s="141">
        <v>0</v>
      </c>
      <c r="G183" s="141">
        <v>0</v>
      </c>
      <c r="H183" s="141">
        <v>0</v>
      </c>
      <c r="I183" s="141">
        <v>0</v>
      </c>
      <c r="J183" s="141">
        <v>0</v>
      </c>
      <c r="K183" s="141">
        <v>0</v>
      </c>
      <c r="L183" s="141">
        <v>0</v>
      </c>
      <c r="M183" s="141">
        <v>0</v>
      </c>
      <c r="N183" s="141">
        <v>0</v>
      </c>
      <c r="O183" s="141">
        <v>0</v>
      </c>
      <c r="P183" s="141">
        <v>0</v>
      </c>
      <c r="Q183" s="141">
        <f>+O177*DATA!O67</f>
        <v>39050869.565217398</v>
      </c>
      <c r="R183" s="141">
        <f>+P177*DATA!P67</f>
        <v>47728840.579710156</v>
      </c>
      <c r="S183" s="141">
        <f>+Q177*DATA!Q67</f>
        <v>39050869.565217398</v>
      </c>
      <c r="T183" s="141">
        <f>+R177*DATA!R67</f>
        <v>47728840.579710156</v>
      </c>
      <c r="U183" s="141">
        <f>+S177*DATA!S67</f>
        <v>39050869.565217398</v>
      </c>
      <c r="V183" s="141">
        <f>+T177*DATA!T67</f>
        <v>47728840.579710156</v>
      </c>
      <c r="W183" s="141">
        <f>+U177*DATA!U67</f>
        <v>39050869.565217398</v>
      </c>
      <c r="X183" s="141">
        <f>+V177*DATA!V67</f>
        <v>47728840.579710156</v>
      </c>
      <c r="Y183" s="141">
        <f>+W177*DATA!W67</f>
        <v>39050869.565217398</v>
      </c>
      <c r="Z183" s="141">
        <f>+X177*DATA!X67</f>
        <v>47728840.579710156</v>
      </c>
      <c r="AA183" s="141">
        <f>+Y177*DATA!Y67</f>
        <v>39050869.565217398</v>
      </c>
      <c r="AB183" s="141">
        <f>+Z177*DATA!Z67</f>
        <v>47728840.579710156</v>
      </c>
      <c r="AC183" s="141">
        <f>+AA177*DATA!AA67</f>
        <v>67860047.694869339</v>
      </c>
      <c r="AD183" s="141">
        <f>+AB177*DATA!AB67</f>
        <v>82940058.293729216</v>
      </c>
      <c r="AE183" s="141">
        <f>+AC177*DATA!AC67</f>
        <v>67860047.694869339</v>
      </c>
      <c r="AF183" s="141">
        <f>+AD177*DATA!AD67</f>
        <v>82940058.293729216</v>
      </c>
      <c r="AG183" s="141">
        <f>+AE177*DATA!AE67</f>
        <v>67860047.694869339</v>
      </c>
      <c r="AH183" s="141">
        <f>+AF177*DATA!AF67</f>
        <v>82940058.293729216</v>
      </c>
      <c r="AI183" s="141">
        <f>+AG177*DATA!AG67</f>
        <v>67860047.694869339</v>
      </c>
      <c r="AJ183" s="141">
        <f>+AH177*DATA!AH67</f>
        <v>82940058.293729216</v>
      </c>
      <c r="AK183" s="141">
        <f>+AI177*DATA!AI67</f>
        <v>67860047.694869339</v>
      </c>
      <c r="AL183" s="141">
        <f>+AJ177*DATA!AJ67</f>
        <v>82940058.293729216</v>
      </c>
      <c r="AM183" s="141">
        <f>+AK177*DATA!AK67</f>
        <v>67860047.694869339</v>
      </c>
      <c r="AN183" s="141">
        <f>+AL177*DATA!AL67</f>
        <v>82940058.293729216</v>
      </c>
      <c r="AO183" s="141">
        <f>+AM177*DATA!AM67</f>
        <v>185947625.79091269</v>
      </c>
      <c r="AP183" s="141">
        <f>+AN177*DATA!AN67</f>
        <v>227269320.4111155</v>
      </c>
      <c r="AQ183" s="141">
        <f>+AO177*DATA!AO67</f>
        <v>185947625.79091269</v>
      </c>
      <c r="AR183" s="141">
        <f>+AP177*DATA!AP67</f>
        <v>227269320.4111155</v>
      </c>
      <c r="AS183" s="141">
        <f>+AQ177*DATA!AQ67</f>
        <v>185947625.79091269</v>
      </c>
      <c r="AT183" s="141">
        <f>+AR177*DATA!AR67</f>
        <v>227269320.4111155</v>
      </c>
      <c r="AU183" s="141">
        <f>+AS177*DATA!AS67</f>
        <v>185947625.79091269</v>
      </c>
      <c r="AV183" s="141">
        <f>+AT177*DATA!AT67</f>
        <v>227269320.4111155</v>
      </c>
      <c r="AW183" s="141">
        <f>+AU177*DATA!AU67</f>
        <v>185947625.79091269</v>
      </c>
      <c r="AX183" s="141">
        <f>+AV177*DATA!AV67</f>
        <v>227269320.4111155</v>
      </c>
      <c r="AY183" s="141">
        <f>+AW177*DATA!AW67</f>
        <v>185947625.79091269</v>
      </c>
      <c r="AZ183" s="141">
        <f>+AX177*DATA!AX67</f>
        <v>227269320.4111155</v>
      </c>
      <c r="BA183" s="141">
        <f>+AY177*DATA!AY67</f>
        <v>102133388.13518772</v>
      </c>
      <c r="BB183" s="141">
        <f>+AZ177*DATA!AZ67</f>
        <v>124829696.60967384</v>
      </c>
      <c r="BC183" s="141">
        <f>+BA177*DATA!BA67</f>
        <v>102133388.13518772</v>
      </c>
      <c r="BD183" s="141">
        <f>+BB177*DATA!BB67</f>
        <v>124829696.60967384</v>
      </c>
      <c r="BE183" s="141">
        <f>+BC177*DATA!BC67</f>
        <v>102133388.13518772</v>
      </c>
      <c r="BF183" s="141">
        <f>+BD177*DATA!BD67</f>
        <v>124829696.60967384</v>
      </c>
      <c r="BG183" s="141">
        <f>+BE177*DATA!BE67</f>
        <v>102133388.13518772</v>
      </c>
      <c r="BH183" s="141">
        <f>+BF177*DATA!BF67</f>
        <v>124829696.60967384</v>
      </c>
      <c r="BI183" s="141">
        <f>+BG177*DATA!BG67</f>
        <v>102133388.13518772</v>
      </c>
      <c r="BJ183" s="141">
        <f>+BH177*DATA!BH67</f>
        <v>124829696.60967384</v>
      </c>
      <c r="BK183" s="141">
        <f>+BI177*DATA!BI67</f>
        <v>102133388.13518772</v>
      </c>
      <c r="BL183" s="141">
        <f>+BJ177*DATA!BJ67</f>
        <v>124829696.60967384</v>
      </c>
      <c r="BM183" s="141">
        <f>+BK177*DATA!BK67</f>
        <v>29679597.908363689</v>
      </c>
      <c r="BN183" s="141">
        <f>+BL177*DATA!BL67</f>
        <v>36275064.110222302</v>
      </c>
      <c r="BO183" s="141">
        <f>+BM177*DATA!BM67</f>
        <v>29679597.908363689</v>
      </c>
      <c r="BP183" s="141">
        <f>+BN177*DATA!BN67</f>
        <v>36275064.110222302</v>
      </c>
      <c r="BQ183" s="141">
        <f>+BO177*DATA!BO67</f>
        <v>29679597.908363689</v>
      </c>
      <c r="BR183" s="141">
        <f>+BP177*DATA!BP67</f>
        <v>36275064.110222302</v>
      </c>
      <c r="BS183" s="141">
        <f>+BQ177*DATA!BQ67</f>
        <v>29679597.908363689</v>
      </c>
      <c r="BT183" s="141">
        <f>+BR177*DATA!BR67</f>
        <v>36275064.110222302</v>
      </c>
      <c r="BU183" s="141">
        <f>+BS177*DATA!BS67</f>
        <v>29679597.908363689</v>
      </c>
      <c r="BV183" s="141">
        <f>+BT177*DATA!BT67</f>
        <v>36275064.110222302</v>
      </c>
      <c r="BW183" s="113">
        <f t="shared" si="173"/>
        <v>5596332392.5754213</v>
      </c>
    </row>
    <row r="184" spans="1:83" x14ac:dyDescent="0.3">
      <c r="A184" s="116" t="s">
        <v>234</v>
      </c>
      <c r="C184" s="142">
        <v>0</v>
      </c>
      <c r="D184" s="142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2">
        <v>0</v>
      </c>
      <c r="O184" s="142">
        <v>0</v>
      </c>
      <c r="P184" s="142">
        <v>0</v>
      </c>
      <c r="Q184" s="142">
        <f>+Q183*DATA!O68</f>
        <v>0</v>
      </c>
      <c r="R184" s="142">
        <f>+R183*DATA!P68</f>
        <v>0</v>
      </c>
      <c r="S184" s="142">
        <f>+S183*DATA!Q68</f>
        <v>0</v>
      </c>
      <c r="T184" s="142">
        <f>+T183*DATA!R68</f>
        <v>0</v>
      </c>
      <c r="U184" s="142">
        <f>+U183*DATA!S68</f>
        <v>0</v>
      </c>
      <c r="V184" s="142">
        <f>+V183*DATA!T68</f>
        <v>0</v>
      </c>
      <c r="W184" s="142">
        <f>+W183*DATA!U68</f>
        <v>0</v>
      </c>
      <c r="X184" s="142">
        <f>+X183*DATA!V68</f>
        <v>0</v>
      </c>
      <c r="Y184" s="142">
        <f>+Y183*DATA!W68</f>
        <v>0</v>
      </c>
      <c r="Z184" s="142">
        <f>+Z183*DATA!X68</f>
        <v>0</v>
      </c>
      <c r="AA184" s="142">
        <f>+AA183*DATA!Y68</f>
        <v>0</v>
      </c>
      <c r="AB184" s="142">
        <f>+AB183*DATA!Z68</f>
        <v>0</v>
      </c>
      <c r="AC184" s="142">
        <f>+AC183*DATA!AA68</f>
        <v>1017900.7154230401</v>
      </c>
      <c r="AD184" s="142">
        <f>+AD183*DATA!AB68</f>
        <v>1244100.8744059382</v>
      </c>
      <c r="AE184" s="142">
        <f>+AE183*DATA!AC68</f>
        <v>1017900.7154230401</v>
      </c>
      <c r="AF184" s="142">
        <f>+AF183*DATA!AD68</f>
        <v>1244100.8744059382</v>
      </c>
      <c r="AG184" s="142">
        <f>+AG183*DATA!AE68</f>
        <v>1017900.7154230401</v>
      </c>
      <c r="AH184" s="142">
        <f>+AH183*DATA!AF68</f>
        <v>1244100.8744059382</v>
      </c>
      <c r="AI184" s="142">
        <f>+AI183*DATA!AG68</f>
        <v>1017900.7154230401</v>
      </c>
      <c r="AJ184" s="142">
        <f>+AJ183*DATA!AH68</f>
        <v>1244100.8744059382</v>
      </c>
      <c r="AK184" s="142">
        <f>+AK183*DATA!AI68</f>
        <v>1017900.7154230401</v>
      </c>
      <c r="AL184" s="142">
        <f>+AL183*DATA!AJ68</f>
        <v>1244100.8744059382</v>
      </c>
      <c r="AM184" s="142">
        <f>+AM183*DATA!AK68</f>
        <v>1017900.7154230401</v>
      </c>
      <c r="AN184" s="142">
        <f>+AN183*DATA!AL68</f>
        <v>1244100.8744059382</v>
      </c>
      <c r="AO184" s="142">
        <f>+AO183*DATA!AM68</f>
        <v>6508166.9026819449</v>
      </c>
      <c r="AP184" s="142">
        <f>+AP183*DATA!AN68</f>
        <v>7954426.2143890429</v>
      </c>
      <c r="AQ184" s="142">
        <f>+AQ183*DATA!AO68</f>
        <v>6508166.9026819449</v>
      </c>
      <c r="AR184" s="142">
        <f>+AR183*DATA!AP68</f>
        <v>7954426.2143890429</v>
      </c>
      <c r="AS184" s="142">
        <f>+AS183*DATA!AQ68</f>
        <v>6508166.9026819449</v>
      </c>
      <c r="AT184" s="142">
        <f>+AT183*DATA!AR68</f>
        <v>7954426.2143890429</v>
      </c>
      <c r="AU184" s="142">
        <f>+AU183*DATA!AS68</f>
        <v>6508166.9026819449</v>
      </c>
      <c r="AV184" s="142">
        <f>+AV183*DATA!AT68</f>
        <v>7954426.2143890429</v>
      </c>
      <c r="AW184" s="142">
        <f>+AW183*DATA!AU68</f>
        <v>6508166.9026819449</v>
      </c>
      <c r="AX184" s="142">
        <f>+AX183*DATA!AV68</f>
        <v>7954426.2143890429</v>
      </c>
      <c r="AY184" s="142">
        <f>+AY183*DATA!AW68</f>
        <v>6508166.9026819449</v>
      </c>
      <c r="AZ184" s="142">
        <f>+AZ183*DATA!AX68</f>
        <v>7954426.2143890429</v>
      </c>
      <c r="BA184" s="142">
        <f>+BA183*DATA!AY68</f>
        <v>2553334.703379693</v>
      </c>
      <c r="BB184" s="142">
        <f>+BB183*DATA!AZ68</f>
        <v>3120742.4152418463</v>
      </c>
      <c r="BC184" s="142">
        <f>+BC183*DATA!BA68</f>
        <v>2553334.703379693</v>
      </c>
      <c r="BD184" s="142">
        <f>+BD183*DATA!BB68</f>
        <v>3120742.4152418463</v>
      </c>
      <c r="BE184" s="142">
        <f>+BE183*DATA!BC68</f>
        <v>2553334.703379693</v>
      </c>
      <c r="BF184" s="142">
        <f>+BF183*DATA!BD68</f>
        <v>3120742.4152418463</v>
      </c>
      <c r="BG184" s="142">
        <f>+BG183*DATA!BE68</f>
        <v>2553334.703379693</v>
      </c>
      <c r="BH184" s="142">
        <f>+BH183*DATA!BF68</f>
        <v>3120742.4152418463</v>
      </c>
      <c r="BI184" s="142">
        <f>+BI183*DATA!BG68</f>
        <v>2553334.703379693</v>
      </c>
      <c r="BJ184" s="142">
        <f>+BJ183*DATA!BH68</f>
        <v>3120742.4152418463</v>
      </c>
      <c r="BK184" s="142">
        <f>+BK183*DATA!BI68</f>
        <v>2553334.703379693</v>
      </c>
      <c r="BL184" s="142">
        <f>+BL183*DATA!BJ68</f>
        <v>3120742.4152418463</v>
      </c>
      <c r="BM184" s="142">
        <f>+BM183*DATA!BK68</f>
        <v>0</v>
      </c>
      <c r="BN184" s="142">
        <f>+BN183*DATA!BL68</f>
        <v>0</v>
      </c>
      <c r="BO184" s="142">
        <f>+BO183*DATA!BM68</f>
        <v>0</v>
      </c>
      <c r="BP184" s="142">
        <f>+BP183*DATA!BN68</f>
        <v>0</v>
      </c>
      <c r="BQ184" s="142">
        <f>+BQ183*DATA!BO68</f>
        <v>0</v>
      </c>
      <c r="BR184" s="142">
        <f>+BR183*DATA!BP68</f>
        <v>0</v>
      </c>
      <c r="BS184" s="142">
        <f>+BS183*DATA!BQ68</f>
        <v>0</v>
      </c>
      <c r="BT184" s="142">
        <f>+BT183*DATA!BR68</f>
        <v>0</v>
      </c>
      <c r="BU184" s="142">
        <f>+BU183*DATA!BS68</f>
        <v>0</v>
      </c>
      <c r="BV184" s="142">
        <f>+BV183*DATA!BT68</f>
        <v>0</v>
      </c>
      <c r="BW184" s="113">
        <f t="shared" si="173"/>
        <v>134392030.95312905</v>
      </c>
    </row>
    <row r="185" spans="1:83" x14ac:dyDescent="0.3">
      <c r="A185" s="114" t="s">
        <v>237</v>
      </c>
      <c r="C185" s="141">
        <v>0</v>
      </c>
      <c r="D185" s="141">
        <v>0</v>
      </c>
      <c r="E185" s="141">
        <v>0</v>
      </c>
      <c r="F185" s="141">
        <v>0</v>
      </c>
      <c r="G185" s="141">
        <v>0</v>
      </c>
      <c r="H185" s="141">
        <v>0</v>
      </c>
      <c r="I185" s="141">
        <v>0</v>
      </c>
      <c r="J185" s="141">
        <v>0</v>
      </c>
      <c r="K185" s="141">
        <v>0</v>
      </c>
      <c r="L185" s="141">
        <v>0</v>
      </c>
      <c r="M185" s="141">
        <v>0</v>
      </c>
      <c r="N185" s="141">
        <v>0</v>
      </c>
      <c r="O185" s="141">
        <v>0</v>
      </c>
      <c r="P185" s="141">
        <v>0</v>
      </c>
      <c r="Q185" s="141">
        <v>0</v>
      </c>
      <c r="R185" s="141">
        <f>+O177*DATA!O69</f>
        <v>117152608.69565219</v>
      </c>
      <c r="S185" s="141">
        <f>+P177*DATA!P69</f>
        <v>143186521.73913047</v>
      </c>
      <c r="T185" s="141">
        <f>+Q177*DATA!Q69</f>
        <v>117152608.69565219</v>
      </c>
      <c r="U185" s="141">
        <f>+R177*DATA!R69</f>
        <v>143186521.73913047</v>
      </c>
      <c r="V185" s="141">
        <f>+S177*DATA!S69</f>
        <v>117152608.69565219</v>
      </c>
      <c r="W185" s="141">
        <f>+T177*DATA!T69</f>
        <v>143186521.73913047</v>
      </c>
      <c r="X185" s="141">
        <f>+U177*DATA!U69</f>
        <v>117152608.69565219</v>
      </c>
      <c r="Y185" s="141">
        <f>+V177*DATA!V69</f>
        <v>143186521.73913047</v>
      </c>
      <c r="Z185" s="141">
        <f>+W177*DATA!W69</f>
        <v>117152608.69565219</v>
      </c>
      <c r="AA185" s="141">
        <f>+X177*DATA!X69</f>
        <v>143186521.73913047</v>
      </c>
      <c r="AB185" s="141">
        <f>+Y177*DATA!Y69</f>
        <v>117152608.69565219</v>
      </c>
      <c r="AC185" s="141">
        <f>+Z177*DATA!Z69</f>
        <v>143186521.73913047</v>
      </c>
      <c r="AD185" s="141">
        <f>+AA177*DATA!AA69</f>
        <v>101790071.54230401</v>
      </c>
      <c r="AE185" s="141">
        <f>+AB177*DATA!AB69</f>
        <v>124410087.44059381</v>
      </c>
      <c r="AF185" s="141">
        <f>+AC177*DATA!AC69</f>
        <v>101790071.54230401</v>
      </c>
      <c r="AG185" s="141">
        <f>+AD177*DATA!AD69</f>
        <v>124410087.44059381</v>
      </c>
      <c r="AH185" s="141">
        <f>+AE177*DATA!AE69</f>
        <v>101790071.54230401</v>
      </c>
      <c r="AI185" s="141">
        <f>+AF177*DATA!AF69</f>
        <v>124410087.44059381</v>
      </c>
      <c r="AJ185" s="141">
        <f>+AG177*DATA!AG69</f>
        <v>101790071.54230401</v>
      </c>
      <c r="AK185" s="141">
        <f>+AH177*DATA!AH69</f>
        <v>124410087.44059381</v>
      </c>
      <c r="AL185" s="141">
        <f>+AI177*DATA!AI69</f>
        <v>101790071.54230401</v>
      </c>
      <c r="AM185" s="141">
        <f>+AJ177*DATA!AJ69</f>
        <v>124410087.44059381</v>
      </c>
      <c r="AN185" s="141">
        <f>+AK177*DATA!AK69</f>
        <v>101790071.54230401</v>
      </c>
      <c r="AO185" s="141">
        <f>+AL177*DATA!AL69</f>
        <v>124410087.44059381</v>
      </c>
      <c r="AP185" s="141">
        <f>+AM177*DATA!AM69</f>
        <v>0</v>
      </c>
      <c r="AQ185" s="141">
        <f>+AN177*DATA!AN69</f>
        <v>0</v>
      </c>
      <c r="AR185" s="141">
        <f>+AO177*DATA!AO69</f>
        <v>0</v>
      </c>
      <c r="AS185" s="141">
        <f>+AP177*DATA!AP69</f>
        <v>0</v>
      </c>
      <c r="AT185" s="141">
        <f>+AQ177*DATA!AQ69</f>
        <v>0</v>
      </c>
      <c r="AU185" s="141">
        <f>+AR177*DATA!AR69</f>
        <v>0</v>
      </c>
      <c r="AV185" s="141">
        <f>+AS177*DATA!AS69</f>
        <v>0</v>
      </c>
      <c r="AW185" s="141">
        <f>+AT177*DATA!AT69</f>
        <v>0</v>
      </c>
      <c r="AX185" s="141">
        <f>+AU177*DATA!AU69</f>
        <v>0</v>
      </c>
      <c r="AY185" s="141">
        <f>+AV177*DATA!AV69</f>
        <v>0</v>
      </c>
      <c r="AZ185" s="141">
        <f>+AW177*DATA!AW69</f>
        <v>0</v>
      </c>
      <c r="BA185" s="141">
        <f>+AX177*DATA!AX69</f>
        <v>0</v>
      </c>
      <c r="BB185" s="141">
        <f>+AY177*DATA!AY69</f>
        <v>83563681.201517209</v>
      </c>
      <c r="BC185" s="141">
        <f>+AZ177*DATA!AZ69</f>
        <v>102133388.13518769</v>
      </c>
      <c r="BD185" s="141">
        <f>+BA177*DATA!BA69</f>
        <v>83563681.201517209</v>
      </c>
      <c r="BE185" s="141">
        <f>+BB177*DATA!BB69</f>
        <v>102133388.13518769</v>
      </c>
      <c r="BF185" s="141">
        <f>+BC177*DATA!BC69</f>
        <v>83563681.201517209</v>
      </c>
      <c r="BG185" s="141">
        <f>+BD177*DATA!BD69</f>
        <v>102133388.13518769</v>
      </c>
      <c r="BH185" s="141">
        <f>+BE177*DATA!BE69</f>
        <v>83563681.201517209</v>
      </c>
      <c r="BI185" s="141">
        <f>+BF177*DATA!BF69</f>
        <v>102133388.13518769</v>
      </c>
      <c r="BJ185" s="141">
        <f>+BG177*DATA!BG69</f>
        <v>83563681.201517209</v>
      </c>
      <c r="BK185" s="141">
        <f>+BH177*DATA!BH69</f>
        <v>102133388.13518769</v>
      </c>
      <c r="BL185" s="141">
        <f>+BI177*DATA!BI69</f>
        <v>83563681.201517209</v>
      </c>
      <c r="BM185" s="141">
        <f>+BJ177*DATA!BJ69</f>
        <v>102133388.13518769</v>
      </c>
      <c r="BN185" s="141">
        <f>+BK177*DATA!BK69</f>
        <v>168184388.14739424</v>
      </c>
      <c r="BO185" s="141">
        <f>+BL177*DATA!BL69</f>
        <v>205558696.62459305</v>
      </c>
      <c r="BP185" s="141">
        <f>+BM177*DATA!BM69</f>
        <v>168184388.14739424</v>
      </c>
      <c r="BQ185" s="141">
        <f>+BN177*DATA!BN69</f>
        <v>205558696.62459305</v>
      </c>
      <c r="BR185" s="141">
        <f>+BO177*DATA!BO69</f>
        <v>168184388.14739424</v>
      </c>
      <c r="BS185" s="141">
        <f>+BP177*DATA!BP69</f>
        <v>205558696.62459305</v>
      </c>
      <c r="BT185" s="141">
        <f>+BQ177*DATA!BQ69</f>
        <v>168184388.14739424</v>
      </c>
      <c r="BU185" s="141">
        <f>+BR177*DATA!BR69</f>
        <v>205558696.62459305</v>
      </c>
      <c r="BV185" s="141">
        <f>+BS177*DATA!BS69</f>
        <v>168184388.14739424</v>
      </c>
      <c r="BW185" s="113">
        <f t="shared" si="173"/>
        <v>5696574879.7616539</v>
      </c>
    </row>
    <row r="186" spans="1:83" x14ac:dyDescent="0.3">
      <c r="A186" s="116" t="s">
        <v>234</v>
      </c>
      <c r="C186" s="142">
        <v>0</v>
      </c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2">
        <v>0</v>
      </c>
      <c r="P186" s="142">
        <v>0</v>
      </c>
      <c r="Q186" s="142">
        <v>0</v>
      </c>
      <c r="R186" s="142">
        <f>+R185*DATA!O70</f>
        <v>0</v>
      </c>
      <c r="S186" s="142">
        <f>+S185*DATA!P70</f>
        <v>0</v>
      </c>
      <c r="T186" s="142">
        <f>+T185*DATA!Q70</f>
        <v>0</v>
      </c>
      <c r="U186" s="142">
        <f>+U185*DATA!R70</f>
        <v>0</v>
      </c>
      <c r="V186" s="142">
        <f>+V185*DATA!S70</f>
        <v>0</v>
      </c>
      <c r="W186" s="142">
        <f>+W185*DATA!T70</f>
        <v>0</v>
      </c>
      <c r="X186" s="142">
        <f>+X185*DATA!U70</f>
        <v>0</v>
      </c>
      <c r="Y186" s="142">
        <f>+Y185*DATA!V70</f>
        <v>0</v>
      </c>
      <c r="Z186" s="142">
        <f>+Z185*DATA!W70</f>
        <v>0</v>
      </c>
      <c r="AA186" s="142">
        <f>+AA185*DATA!X70</f>
        <v>0</v>
      </c>
      <c r="AB186" s="142">
        <f>+AB185*DATA!Y70</f>
        <v>0</v>
      </c>
      <c r="AC186" s="142">
        <f>+AC185*DATA!Z70</f>
        <v>0</v>
      </c>
      <c r="AD186" s="142">
        <f>+AD185*DATA!AA70</f>
        <v>2035801.4308460802</v>
      </c>
      <c r="AE186" s="142">
        <f>+AE185*DATA!AB70</f>
        <v>2488201.7488118764</v>
      </c>
      <c r="AF186" s="142">
        <f>+AF185*DATA!AC70</f>
        <v>2035801.4308460802</v>
      </c>
      <c r="AG186" s="142">
        <f>+AG185*DATA!AD70</f>
        <v>2488201.7488118764</v>
      </c>
      <c r="AH186" s="142">
        <f>+AH185*DATA!AE70</f>
        <v>2035801.4308460802</v>
      </c>
      <c r="AI186" s="142">
        <f>+AI185*DATA!AF70</f>
        <v>2488201.7488118764</v>
      </c>
      <c r="AJ186" s="142">
        <f>+AJ185*DATA!AG70</f>
        <v>2035801.4308460802</v>
      </c>
      <c r="AK186" s="142">
        <f>+AK185*DATA!AH70</f>
        <v>2488201.7488118764</v>
      </c>
      <c r="AL186" s="142">
        <f>+AL185*DATA!AI70</f>
        <v>2035801.4308460802</v>
      </c>
      <c r="AM186" s="142">
        <f>+AM185*DATA!AJ70</f>
        <v>2488201.7488118764</v>
      </c>
      <c r="AN186" s="142">
        <f>+AN185*DATA!AK70</f>
        <v>2035801.4308460802</v>
      </c>
      <c r="AO186" s="142">
        <f>+AO185*DATA!AL70</f>
        <v>2488201.7488118764</v>
      </c>
      <c r="AP186" s="142">
        <f>+AP185*DATA!AM70</f>
        <v>0</v>
      </c>
      <c r="AQ186" s="142">
        <f>+AQ185*DATA!AN70</f>
        <v>0</v>
      </c>
      <c r="AR186" s="142">
        <f>+AR185*DATA!AO70</f>
        <v>0</v>
      </c>
      <c r="AS186" s="142">
        <f>+AS185*DATA!AP70</f>
        <v>0</v>
      </c>
      <c r="AT186" s="142">
        <f>+AT185*DATA!AQ70</f>
        <v>0</v>
      </c>
      <c r="AU186" s="142">
        <f>+AU185*DATA!AR70</f>
        <v>0</v>
      </c>
      <c r="AV186" s="142">
        <f>+AV185*DATA!AS70</f>
        <v>0</v>
      </c>
      <c r="AW186" s="142">
        <f>+AW185*DATA!AT70</f>
        <v>0</v>
      </c>
      <c r="AX186" s="142">
        <f>+AX185*DATA!AU70</f>
        <v>0</v>
      </c>
      <c r="AY186" s="142">
        <f>+AY185*DATA!AV70</f>
        <v>0</v>
      </c>
      <c r="AZ186" s="142">
        <f>+AZ185*DATA!AW70</f>
        <v>0</v>
      </c>
      <c r="BA186" s="142">
        <f>+BA185*DATA!AX70</f>
        <v>0</v>
      </c>
      <c r="BB186" s="142">
        <f>+BB185*DATA!AY70</f>
        <v>835636.81201517209</v>
      </c>
      <c r="BC186" s="142">
        <f>+BC185*DATA!AZ70</f>
        <v>1021333.8813518769</v>
      </c>
      <c r="BD186" s="142">
        <f>+BD185*DATA!BA70</f>
        <v>835636.81201517209</v>
      </c>
      <c r="BE186" s="142">
        <f>+BE185*DATA!BB70</f>
        <v>1021333.8813518769</v>
      </c>
      <c r="BF186" s="142">
        <f>+BF185*DATA!BC70</f>
        <v>835636.81201517209</v>
      </c>
      <c r="BG186" s="142">
        <f>+BG185*DATA!BD70</f>
        <v>1021333.8813518769</v>
      </c>
      <c r="BH186" s="142">
        <f>+BH185*DATA!BE70</f>
        <v>835636.81201517209</v>
      </c>
      <c r="BI186" s="142">
        <f>+BI185*DATA!BF70</f>
        <v>1021333.8813518769</v>
      </c>
      <c r="BJ186" s="142">
        <f>+BJ185*DATA!BG70</f>
        <v>835636.81201517209</v>
      </c>
      <c r="BK186" s="142">
        <f>+BK185*DATA!BH70</f>
        <v>1021333.8813518769</v>
      </c>
      <c r="BL186" s="142">
        <f>+BL185*DATA!BI70</f>
        <v>835636.81201517209</v>
      </c>
      <c r="BM186" s="142">
        <f>+BM185*DATA!BJ70</f>
        <v>1021333.8813518769</v>
      </c>
      <c r="BN186" s="142">
        <f>+BN185*DATA!BK70</f>
        <v>5045531.644421827</v>
      </c>
      <c r="BO186" s="142">
        <f>+BO185*DATA!BL70</f>
        <v>6166760.898737791</v>
      </c>
      <c r="BP186" s="142">
        <f>+BP185*DATA!BM70</f>
        <v>5045531.644421827</v>
      </c>
      <c r="BQ186" s="142">
        <f>+BQ185*DATA!BN70</f>
        <v>6166760.898737791</v>
      </c>
      <c r="BR186" s="142">
        <f>+BR185*DATA!BO70</f>
        <v>5045531.644421827</v>
      </c>
      <c r="BS186" s="142">
        <f>+BS185*DATA!BP70</f>
        <v>6166760.898737791</v>
      </c>
      <c r="BT186" s="142">
        <f>+BT185*DATA!BQ70</f>
        <v>5045531.644421827</v>
      </c>
      <c r="BU186" s="142">
        <f>+BU185*DATA!BR70</f>
        <v>6166760.898737791</v>
      </c>
      <c r="BV186" s="142">
        <f>+BV185*DATA!BS70</f>
        <v>5045531.644421827</v>
      </c>
      <c r="BW186" s="113">
        <f t="shared" si="173"/>
        <v>88180545.055210337</v>
      </c>
    </row>
    <row r="187" spans="1:83" ht="16.2" thickBot="1" x14ac:dyDescent="0.35"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62">
        <f t="shared" si="173"/>
        <v>0</v>
      </c>
    </row>
    <row r="188" spans="1:83" ht="16.2" thickBot="1" x14ac:dyDescent="0.35">
      <c r="A188" s="30" t="s">
        <v>238</v>
      </c>
      <c r="C188" s="143">
        <v>0</v>
      </c>
      <c r="D188" s="144">
        <v>0</v>
      </c>
      <c r="E188" s="144">
        <v>0</v>
      </c>
      <c r="F188" s="144">
        <v>0</v>
      </c>
      <c r="G188" s="144">
        <v>0</v>
      </c>
      <c r="H188" s="144">
        <v>0</v>
      </c>
      <c r="I188" s="144">
        <v>0</v>
      </c>
      <c r="J188" s="144">
        <v>0</v>
      </c>
      <c r="K188" s="144">
        <v>0</v>
      </c>
      <c r="L188" s="144">
        <v>0</v>
      </c>
      <c r="M188" s="144">
        <v>0</v>
      </c>
      <c r="N188" s="144">
        <v>0</v>
      </c>
      <c r="O188" s="145">
        <f t="shared" ref="O188:BO188" si="297">+O179+O181+O183+O185</f>
        <v>0</v>
      </c>
      <c r="P188" s="144">
        <f t="shared" si="297"/>
        <v>0</v>
      </c>
      <c r="Q188" s="144">
        <f t="shared" si="297"/>
        <v>39050869.565217398</v>
      </c>
      <c r="R188" s="144">
        <f t="shared" si="297"/>
        <v>164881449.27536234</v>
      </c>
      <c r="S188" s="144">
        <f t="shared" si="297"/>
        <v>182237391.30434787</v>
      </c>
      <c r="T188" s="144">
        <f t="shared" si="297"/>
        <v>164881449.27536234</v>
      </c>
      <c r="U188" s="144">
        <f t="shared" si="297"/>
        <v>182237391.30434787</v>
      </c>
      <c r="V188" s="144">
        <f t="shared" si="297"/>
        <v>164881449.27536234</v>
      </c>
      <c r="W188" s="144">
        <f t="shared" si="297"/>
        <v>182237391.30434787</v>
      </c>
      <c r="X188" s="144">
        <f t="shared" si="297"/>
        <v>164881449.27536234</v>
      </c>
      <c r="Y188" s="144">
        <f t="shared" si="297"/>
        <v>182237391.30434787</v>
      </c>
      <c r="Z188" s="144">
        <f t="shared" si="297"/>
        <v>164881449.27536234</v>
      </c>
      <c r="AA188" s="146">
        <f t="shared" si="297"/>
        <v>182237391.30434787</v>
      </c>
      <c r="AB188" s="144">
        <f t="shared" si="297"/>
        <v>164881449.27536234</v>
      </c>
      <c r="AC188" s="144">
        <f t="shared" si="297"/>
        <v>211046569.43399981</v>
      </c>
      <c r="AD188" s="144">
        <f t="shared" si="297"/>
        <v>184730129.83603323</v>
      </c>
      <c r="AE188" s="144">
        <f t="shared" si="297"/>
        <v>192270135.13546315</v>
      </c>
      <c r="AF188" s="144">
        <f t="shared" si="297"/>
        <v>184730129.83603323</v>
      </c>
      <c r="AG188" s="144">
        <f t="shared" si="297"/>
        <v>192270135.13546315</v>
      </c>
      <c r="AH188" s="144">
        <f t="shared" si="297"/>
        <v>184730129.83603323</v>
      </c>
      <c r="AI188" s="144">
        <f t="shared" si="297"/>
        <v>192270135.13546315</v>
      </c>
      <c r="AJ188" s="144">
        <f t="shared" si="297"/>
        <v>184730129.83603323</v>
      </c>
      <c r="AK188" s="144">
        <f t="shared" si="297"/>
        <v>192270135.13546315</v>
      </c>
      <c r="AL188" s="144">
        <f t="shared" si="297"/>
        <v>184730129.83603323</v>
      </c>
      <c r="AM188" s="147">
        <f t="shared" si="297"/>
        <v>192270135.13546315</v>
      </c>
      <c r="AN188" s="144">
        <f t="shared" si="297"/>
        <v>184730129.83603323</v>
      </c>
      <c r="AO188" s="144">
        <f t="shared" si="297"/>
        <v>310357713.23150647</v>
      </c>
      <c r="AP188" s="144">
        <f t="shared" si="297"/>
        <v>227269320.4111155</v>
      </c>
      <c r="AQ188" s="144">
        <f t="shared" si="297"/>
        <v>185947625.79091269</v>
      </c>
      <c r="AR188" s="144">
        <f t="shared" si="297"/>
        <v>227269320.4111155</v>
      </c>
      <c r="AS188" s="144">
        <f t="shared" si="297"/>
        <v>185947625.79091269</v>
      </c>
      <c r="AT188" s="144">
        <f t="shared" si="297"/>
        <v>227269320.4111155</v>
      </c>
      <c r="AU188" s="144">
        <f t="shared" si="297"/>
        <v>185947625.79091269</v>
      </c>
      <c r="AV188" s="144">
        <f t="shared" si="297"/>
        <v>227269320.4111155</v>
      </c>
      <c r="AW188" s="144">
        <f t="shared" si="297"/>
        <v>185947625.79091269</v>
      </c>
      <c r="AX188" s="144">
        <f t="shared" si="297"/>
        <v>227269320.4111155</v>
      </c>
      <c r="AY188" s="148">
        <f t="shared" si="297"/>
        <v>185947625.79091269</v>
      </c>
      <c r="AZ188" s="144">
        <f t="shared" si="297"/>
        <v>227269320.4111155</v>
      </c>
      <c r="BA188" s="144">
        <f t="shared" si="297"/>
        <v>102133388.13518772</v>
      </c>
      <c r="BB188" s="144">
        <f t="shared" si="297"/>
        <v>208393377.81119105</v>
      </c>
      <c r="BC188" s="144">
        <f t="shared" si="297"/>
        <v>204266776.2703754</v>
      </c>
      <c r="BD188" s="144">
        <f t="shared" si="297"/>
        <v>208393377.81119105</v>
      </c>
      <c r="BE188" s="144">
        <f t="shared" si="297"/>
        <v>204266776.2703754</v>
      </c>
      <c r="BF188" s="144">
        <f t="shared" si="297"/>
        <v>208393377.81119105</v>
      </c>
      <c r="BG188" s="144">
        <f t="shared" si="297"/>
        <v>204266776.2703754</v>
      </c>
      <c r="BH188" s="144">
        <f t="shared" si="297"/>
        <v>208393377.81119105</v>
      </c>
      <c r="BI188" s="144">
        <f t="shared" si="297"/>
        <v>204266776.2703754</v>
      </c>
      <c r="BJ188" s="144">
        <f t="shared" si="297"/>
        <v>208393377.81119105</v>
      </c>
      <c r="BK188" s="149">
        <f t="shared" si="297"/>
        <v>204266776.2703754</v>
      </c>
      <c r="BL188" s="144">
        <f t="shared" si="297"/>
        <v>208393377.81119105</v>
      </c>
      <c r="BM188" s="144">
        <f t="shared" si="297"/>
        <v>131812986.04355137</v>
      </c>
      <c r="BN188" s="144">
        <f t="shared" si="297"/>
        <v>204459452.25761655</v>
      </c>
      <c r="BO188" s="144">
        <f t="shared" si="297"/>
        <v>235238294.53295675</v>
      </c>
      <c r="BP188" s="144">
        <f t="shared" ref="BP188:BV188" si="298">+BP179+BP181+BP183+BP185</f>
        <v>204459452.25761655</v>
      </c>
      <c r="BQ188" s="144">
        <f t="shared" si="298"/>
        <v>235238294.53295675</v>
      </c>
      <c r="BR188" s="144">
        <f t="shared" si="298"/>
        <v>204459452.25761655</v>
      </c>
      <c r="BS188" s="144">
        <f t="shared" si="298"/>
        <v>235238294.53295675</v>
      </c>
      <c r="BT188" s="144">
        <f t="shared" si="298"/>
        <v>204459452.25761655</v>
      </c>
      <c r="BU188" s="144">
        <f t="shared" si="298"/>
        <v>235238294.53295675</v>
      </c>
      <c r="BV188" s="144">
        <f t="shared" si="298"/>
        <v>204459452.25761655</v>
      </c>
      <c r="BW188" s="150">
        <f t="shared" si="173"/>
        <v>11292907272.33708</v>
      </c>
    </row>
    <row r="189" spans="1:83" ht="16.2" thickBot="1" x14ac:dyDescent="0.35">
      <c r="A189" s="30" t="s">
        <v>239</v>
      </c>
      <c r="C189" s="143">
        <v>0</v>
      </c>
      <c r="D189" s="144">
        <v>0</v>
      </c>
      <c r="E189" s="144">
        <v>0</v>
      </c>
      <c r="F189" s="144">
        <v>0</v>
      </c>
      <c r="G189" s="144">
        <v>0</v>
      </c>
      <c r="H189" s="144">
        <v>0</v>
      </c>
      <c r="I189" s="144">
        <v>0</v>
      </c>
      <c r="J189" s="144">
        <v>0</v>
      </c>
      <c r="K189" s="144">
        <v>0</v>
      </c>
      <c r="L189" s="144">
        <v>0</v>
      </c>
      <c r="M189" s="144">
        <v>0</v>
      </c>
      <c r="N189" s="144">
        <v>0</v>
      </c>
      <c r="O189" s="145">
        <f t="shared" ref="O189:BO189" si="299">+O180+O182+O184+O186</f>
        <v>0</v>
      </c>
      <c r="P189" s="144">
        <f t="shared" si="299"/>
        <v>0</v>
      </c>
      <c r="Q189" s="144">
        <f t="shared" si="299"/>
        <v>0</v>
      </c>
      <c r="R189" s="144">
        <f t="shared" si="299"/>
        <v>0</v>
      </c>
      <c r="S189" s="144">
        <f t="shared" si="299"/>
        <v>0</v>
      </c>
      <c r="T189" s="144">
        <f t="shared" si="299"/>
        <v>0</v>
      </c>
      <c r="U189" s="144">
        <f t="shared" si="299"/>
        <v>0</v>
      </c>
      <c r="V189" s="144">
        <f t="shared" si="299"/>
        <v>0</v>
      </c>
      <c r="W189" s="144">
        <f t="shared" si="299"/>
        <v>0</v>
      </c>
      <c r="X189" s="144">
        <f t="shared" si="299"/>
        <v>0</v>
      </c>
      <c r="Y189" s="144">
        <f t="shared" si="299"/>
        <v>0</v>
      </c>
      <c r="Z189" s="144">
        <f t="shared" si="299"/>
        <v>0</v>
      </c>
      <c r="AA189" s="146">
        <f t="shared" si="299"/>
        <v>0</v>
      </c>
      <c r="AB189" s="144">
        <f t="shared" si="299"/>
        <v>0</v>
      </c>
      <c r="AC189" s="144">
        <f t="shared" si="299"/>
        <v>1017900.7154230401</v>
      </c>
      <c r="AD189" s="144">
        <f t="shared" si="299"/>
        <v>3279902.3052520184</v>
      </c>
      <c r="AE189" s="144">
        <f t="shared" si="299"/>
        <v>3506102.4642349165</v>
      </c>
      <c r="AF189" s="144">
        <f t="shared" si="299"/>
        <v>3279902.3052520184</v>
      </c>
      <c r="AG189" s="144">
        <f t="shared" si="299"/>
        <v>3506102.4642349165</v>
      </c>
      <c r="AH189" s="144">
        <f t="shared" si="299"/>
        <v>3279902.3052520184</v>
      </c>
      <c r="AI189" s="144">
        <f t="shared" si="299"/>
        <v>3506102.4642349165</v>
      </c>
      <c r="AJ189" s="144">
        <f t="shared" si="299"/>
        <v>3279902.3052520184</v>
      </c>
      <c r="AK189" s="144">
        <f t="shared" si="299"/>
        <v>3506102.4642349165</v>
      </c>
      <c r="AL189" s="144">
        <f t="shared" si="299"/>
        <v>3279902.3052520184</v>
      </c>
      <c r="AM189" s="147">
        <f t="shared" si="299"/>
        <v>3506102.4642349165</v>
      </c>
      <c r="AN189" s="144">
        <f t="shared" si="299"/>
        <v>3279902.3052520184</v>
      </c>
      <c r="AO189" s="144">
        <f t="shared" si="299"/>
        <v>8996368.6514938213</v>
      </c>
      <c r="AP189" s="144">
        <f t="shared" si="299"/>
        <v>7954426.2143890429</v>
      </c>
      <c r="AQ189" s="144">
        <f t="shared" si="299"/>
        <v>6508166.9026819449</v>
      </c>
      <c r="AR189" s="144">
        <f t="shared" si="299"/>
        <v>7954426.2143890429</v>
      </c>
      <c r="AS189" s="144">
        <f t="shared" si="299"/>
        <v>6508166.9026819449</v>
      </c>
      <c r="AT189" s="144">
        <f t="shared" si="299"/>
        <v>7954426.2143890429</v>
      </c>
      <c r="AU189" s="144">
        <f t="shared" si="299"/>
        <v>6508166.9026819449</v>
      </c>
      <c r="AV189" s="144">
        <f t="shared" si="299"/>
        <v>7954426.2143890429</v>
      </c>
      <c r="AW189" s="144">
        <f t="shared" si="299"/>
        <v>6508166.9026819449</v>
      </c>
      <c r="AX189" s="144">
        <f t="shared" si="299"/>
        <v>7954426.2143890429</v>
      </c>
      <c r="AY189" s="148">
        <f t="shared" si="299"/>
        <v>6508166.9026819449</v>
      </c>
      <c r="AZ189" s="144">
        <f t="shared" si="299"/>
        <v>7954426.2143890429</v>
      </c>
      <c r="BA189" s="144">
        <f t="shared" si="299"/>
        <v>2553334.703379693</v>
      </c>
      <c r="BB189" s="144">
        <f t="shared" si="299"/>
        <v>3956379.2272570184</v>
      </c>
      <c r="BC189" s="144">
        <f t="shared" si="299"/>
        <v>3574668.58473157</v>
      </c>
      <c r="BD189" s="144">
        <f t="shared" si="299"/>
        <v>3956379.2272570184</v>
      </c>
      <c r="BE189" s="144">
        <f t="shared" si="299"/>
        <v>3574668.58473157</v>
      </c>
      <c r="BF189" s="144">
        <f t="shared" si="299"/>
        <v>3956379.2272570184</v>
      </c>
      <c r="BG189" s="144">
        <f t="shared" si="299"/>
        <v>3574668.58473157</v>
      </c>
      <c r="BH189" s="144">
        <f t="shared" si="299"/>
        <v>3956379.2272570184</v>
      </c>
      <c r="BI189" s="144">
        <f t="shared" si="299"/>
        <v>3574668.58473157</v>
      </c>
      <c r="BJ189" s="144">
        <f t="shared" si="299"/>
        <v>3956379.2272570184</v>
      </c>
      <c r="BK189" s="149">
        <f t="shared" si="299"/>
        <v>3574668.58473157</v>
      </c>
      <c r="BL189" s="144">
        <f t="shared" si="299"/>
        <v>3956379.2272570184</v>
      </c>
      <c r="BM189" s="144">
        <f t="shared" si="299"/>
        <v>1021333.8813518769</v>
      </c>
      <c r="BN189" s="144">
        <f t="shared" si="299"/>
        <v>5045531.644421827</v>
      </c>
      <c r="BO189" s="144">
        <f t="shared" si="299"/>
        <v>6166760.898737791</v>
      </c>
      <c r="BP189" s="144">
        <f t="shared" ref="BP189:BV189" si="300">+BP180+BP182+BP184+BP186</f>
        <v>5045531.644421827</v>
      </c>
      <c r="BQ189" s="144">
        <f t="shared" si="300"/>
        <v>6166760.898737791</v>
      </c>
      <c r="BR189" s="144">
        <f t="shared" si="300"/>
        <v>5045531.644421827</v>
      </c>
      <c r="BS189" s="144">
        <f t="shared" si="300"/>
        <v>6166760.898737791</v>
      </c>
      <c r="BT189" s="144">
        <f t="shared" si="300"/>
        <v>5045531.644421827</v>
      </c>
      <c r="BU189" s="144">
        <f t="shared" si="300"/>
        <v>6166760.898737791</v>
      </c>
      <c r="BV189" s="144">
        <f t="shared" si="300"/>
        <v>5045531.644421827</v>
      </c>
      <c r="BW189" s="150">
        <f t="shared" si="173"/>
        <v>222572576.00833932</v>
      </c>
    </row>
    <row r="190" spans="1:83" x14ac:dyDescent="0.3">
      <c r="BW190" s="62">
        <f t="shared" si="173"/>
        <v>0</v>
      </c>
      <c r="BX190" s="106"/>
      <c r="BY190" s="106"/>
      <c r="BZ190" s="106"/>
      <c r="CA190" s="106"/>
      <c r="CB190" s="106"/>
      <c r="CC190" s="106"/>
      <c r="CD190" s="106"/>
      <c r="CE190" s="106"/>
    </row>
    <row r="191" spans="1:83" ht="16.2" thickBot="1" x14ac:dyDescent="0.35">
      <c r="A191" s="120" t="s">
        <v>34</v>
      </c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106"/>
      <c r="BQ191" s="106"/>
      <c r="BR191" s="106"/>
      <c r="BS191" s="106"/>
      <c r="BT191" s="106"/>
      <c r="BU191" s="106"/>
      <c r="BV191" s="106"/>
      <c r="BW191" s="62">
        <f t="shared" si="173"/>
        <v>0</v>
      </c>
      <c r="BX191" s="106"/>
      <c r="BY191" s="106"/>
      <c r="BZ191" s="106"/>
      <c r="CA191" s="106"/>
      <c r="CB191" s="106"/>
      <c r="CC191" s="106"/>
      <c r="CD191" s="106"/>
      <c r="CE191" s="106"/>
    </row>
    <row r="192" spans="1:83" ht="16.2" thickBot="1" x14ac:dyDescent="0.35">
      <c r="A192" s="108" t="s">
        <v>243</v>
      </c>
      <c r="BW192" s="62">
        <f t="shared" si="173"/>
        <v>0</v>
      </c>
      <c r="BX192" s="106"/>
      <c r="BY192" s="106"/>
      <c r="BZ192" s="106"/>
      <c r="CA192" s="106"/>
      <c r="CB192" s="106"/>
      <c r="CC192" s="106"/>
      <c r="CD192" s="106"/>
      <c r="CE192" s="106"/>
    </row>
    <row r="193" spans="1:75" x14ac:dyDescent="0.3">
      <c r="A193" s="73" t="s">
        <v>250</v>
      </c>
      <c r="C193" s="153">
        <v>0</v>
      </c>
      <c r="D193" s="153">
        <v>0</v>
      </c>
      <c r="E193" s="153">
        <v>0</v>
      </c>
      <c r="F193" s="153">
        <v>0</v>
      </c>
      <c r="G193" s="153">
        <v>0</v>
      </c>
      <c r="H193" s="153">
        <v>0</v>
      </c>
      <c r="I193" s="153">
        <v>0</v>
      </c>
      <c r="J193" s="153">
        <v>0</v>
      </c>
      <c r="K193" s="153">
        <v>0</v>
      </c>
      <c r="L193" s="153">
        <v>0</v>
      </c>
      <c r="M193" s="153">
        <v>0</v>
      </c>
      <c r="N193" s="153">
        <v>0</v>
      </c>
      <c r="O193" s="153">
        <f>+O166*DATA!$D$56</f>
        <v>47478260.869565219</v>
      </c>
      <c r="P193" s="153">
        <f>+P166*DATA!$D$56</f>
        <v>58028985.507246375</v>
      </c>
      <c r="Q193" s="153">
        <f>+Q166*DATA!$D$56</f>
        <v>47478260.869565219</v>
      </c>
      <c r="R193" s="153">
        <f>+R166*DATA!$D$56</f>
        <v>58028985.507246375</v>
      </c>
      <c r="S193" s="153">
        <f>+S166*DATA!$D$56</f>
        <v>47478260.869565219</v>
      </c>
      <c r="T193" s="153">
        <f>+T166*DATA!$D$56</f>
        <v>58028985.507246375</v>
      </c>
      <c r="U193" s="153">
        <f>+U166*DATA!$D$56</f>
        <v>47478260.869565219</v>
      </c>
      <c r="V193" s="153">
        <f>+V166*DATA!$D$56</f>
        <v>58028985.507246375</v>
      </c>
      <c r="W193" s="153">
        <f>+W166*DATA!$D$56</f>
        <v>47478260.869565219</v>
      </c>
      <c r="X193" s="153">
        <f>+X166*DATA!$D$56</f>
        <v>58028985.507246375</v>
      </c>
      <c r="Y193" s="153">
        <f>+Y166*DATA!$D$56</f>
        <v>47478260.869565219</v>
      </c>
      <c r="Z193" s="153">
        <f>+Z166*DATA!$D$56</f>
        <v>58028985.507246375</v>
      </c>
      <c r="AA193" s="109">
        <f>+AA166*DATA!$D$56</f>
        <v>52555799.020190008</v>
      </c>
      <c r="AB193" s="153">
        <f>+AB166*DATA!$D$56</f>
        <v>64234865.469121128</v>
      </c>
      <c r="AC193" s="153">
        <f>+AC166*DATA!$D$56</f>
        <v>52555799.020190008</v>
      </c>
      <c r="AD193" s="153">
        <f>+AD166*DATA!$D$56</f>
        <v>64234865.469121128</v>
      </c>
      <c r="AE193" s="153">
        <f>+AE166*DATA!$D$56</f>
        <v>52555799.020190008</v>
      </c>
      <c r="AF193" s="153">
        <f>+AF166*DATA!$D$56</f>
        <v>64234865.469121128</v>
      </c>
      <c r="AG193" s="153">
        <f>+AG166*DATA!$D$56</f>
        <v>52555799.020190008</v>
      </c>
      <c r="AH193" s="153">
        <f>+AH166*DATA!$D$56</f>
        <v>64234865.469121128</v>
      </c>
      <c r="AI193" s="153">
        <f>+AI166*DATA!$D$56</f>
        <v>52555799.020190008</v>
      </c>
      <c r="AJ193" s="153">
        <f>+AJ166*DATA!$D$56</f>
        <v>64234865.469121128</v>
      </c>
      <c r="AK193" s="153">
        <f>+AK166*DATA!$D$56</f>
        <v>52555799.020190008</v>
      </c>
      <c r="AL193" s="153">
        <f>+AL166*DATA!$D$56</f>
        <v>64234865.469121128</v>
      </c>
      <c r="AM193" s="109">
        <f>+AM166*DATA!$D$56</f>
        <v>56864717.36725159</v>
      </c>
      <c r="AN193" s="153">
        <f>+AN166*DATA!$D$56</f>
        <v>69501321.226640821</v>
      </c>
      <c r="AO193" s="153">
        <f>+AO166*DATA!$D$56</f>
        <v>56864717.36725159</v>
      </c>
      <c r="AP193" s="153">
        <f>+AP166*DATA!$D$56</f>
        <v>69501321.226640821</v>
      </c>
      <c r="AQ193" s="153">
        <f>+AQ166*DATA!$D$56</f>
        <v>56864717.36725159</v>
      </c>
      <c r="AR193" s="153">
        <f>+AR166*DATA!$D$56</f>
        <v>69501321.226640821</v>
      </c>
      <c r="AS193" s="153">
        <f>+AS166*DATA!$D$56</f>
        <v>56864717.36725159</v>
      </c>
      <c r="AT193" s="153">
        <f>+AT166*DATA!$D$56</f>
        <v>69501321.226640821</v>
      </c>
      <c r="AU193" s="153">
        <f>+AU166*DATA!$D$56</f>
        <v>56864717.36725159</v>
      </c>
      <c r="AV193" s="153">
        <f>+AV166*DATA!$D$56</f>
        <v>69501321.226640821</v>
      </c>
      <c r="AW193" s="153">
        <f>+AW166*DATA!$D$56</f>
        <v>56864717.36725159</v>
      </c>
      <c r="AX193" s="153">
        <f>+AX166*DATA!$D$56</f>
        <v>69501321.226640821</v>
      </c>
      <c r="AY193" s="109">
        <f>+AY166*DATA!$D$56</f>
        <v>55531420.256191663</v>
      </c>
      <c r="AZ193" s="153">
        <f>+AZ166*DATA!$D$56</f>
        <v>67871735.868678689</v>
      </c>
      <c r="BA193" s="153">
        <f>+BA166*DATA!$D$56</f>
        <v>55531420.256191663</v>
      </c>
      <c r="BB193" s="153">
        <f>+BB166*DATA!$D$56</f>
        <v>67871735.868678689</v>
      </c>
      <c r="BC193" s="153">
        <f>+BC166*DATA!$D$56</f>
        <v>55531420.256191663</v>
      </c>
      <c r="BD193" s="153">
        <f>+BD166*DATA!$D$56</f>
        <v>67871735.868678689</v>
      </c>
      <c r="BE193" s="153">
        <f>+BE166*DATA!$D$56</f>
        <v>55531420.256191663</v>
      </c>
      <c r="BF193" s="153">
        <f>+BF166*DATA!$D$56</f>
        <v>67871735.868678689</v>
      </c>
      <c r="BG193" s="153">
        <f>+BG166*DATA!$D$56</f>
        <v>55531420.256191663</v>
      </c>
      <c r="BH193" s="153">
        <f>+BH166*DATA!$D$56</f>
        <v>67871735.868678689</v>
      </c>
      <c r="BI193" s="153">
        <f>+BI166*DATA!$D$56</f>
        <v>55531420.256191663</v>
      </c>
      <c r="BJ193" s="153">
        <f>+BJ166*DATA!$D$56</f>
        <v>67871735.868678689</v>
      </c>
      <c r="BK193" s="109">
        <f>+BK166*DATA!$D$56</f>
        <v>58818069.576622464</v>
      </c>
      <c r="BL193" s="153">
        <f>+BL166*DATA!$D$56</f>
        <v>71888751.704760805</v>
      </c>
      <c r="BM193" s="153">
        <f>+BM166*DATA!$D$56</f>
        <v>58818069.576622464</v>
      </c>
      <c r="BN193" s="153">
        <f>+BN166*DATA!$D$56</f>
        <v>71888751.704760805</v>
      </c>
      <c r="BO193" s="153">
        <f>+BO166*DATA!$D$56</f>
        <v>58818069.576622464</v>
      </c>
      <c r="BP193" s="153">
        <f>+BP166*DATA!$D$56</f>
        <v>71888751.704760805</v>
      </c>
      <c r="BQ193" s="153">
        <f>+BQ166*DATA!$D$56</f>
        <v>58818069.576622464</v>
      </c>
      <c r="BR193" s="153">
        <f>+BR166*DATA!$D$56</f>
        <v>71888751.704760805</v>
      </c>
      <c r="BS193" s="153">
        <f>+BS166*DATA!$D$56</f>
        <v>58818069.576622464</v>
      </c>
      <c r="BT193" s="153">
        <f>+BT166*DATA!$D$56</f>
        <v>71888751.704760805</v>
      </c>
      <c r="BU193" s="153">
        <f>+BU166*DATA!$D$56</f>
        <v>58818069.576622464</v>
      </c>
      <c r="BV193" s="153">
        <f>+BV166*DATA!$D$56</f>
        <v>71888751.704760805</v>
      </c>
      <c r="BW193" s="113">
        <f t="shared" si="173"/>
        <v>3616643561.1976147</v>
      </c>
    </row>
    <row r="194" spans="1:75" x14ac:dyDescent="0.3">
      <c r="A194" s="110" t="s">
        <v>149</v>
      </c>
      <c r="C194" s="112">
        <v>0</v>
      </c>
      <c r="D194" s="112">
        <v>0</v>
      </c>
      <c r="E194" s="112">
        <v>0</v>
      </c>
      <c r="F194" s="112">
        <v>0</v>
      </c>
      <c r="G194" s="112">
        <v>0</v>
      </c>
      <c r="H194" s="112">
        <v>0</v>
      </c>
      <c r="I194" s="112">
        <v>0</v>
      </c>
      <c r="J194" s="112">
        <v>0</v>
      </c>
      <c r="K194" s="112">
        <v>0</v>
      </c>
      <c r="L194" s="112">
        <v>0</v>
      </c>
      <c r="M194" s="112">
        <v>0</v>
      </c>
      <c r="N194" s="112">
        <v>0</v>
      </c>
      <c r="O194" s="92">
        <f>+O193*'ANNUAL PARAMETERS '!$M$25</f>
        <v>7596521.7391304355</v>
      </c>
      <c r="P194" s="112">
        <f>+P193*'ANNUAL PARAMETERS '!$M$25</f>
        <v>9284637.6811594199</v>
      </c>
      <c r="Q194" s="112">
        <f>+Q193*'ANNUAL PARAMETERS '!$M$25</f>
        <v>7596521.7391304355</v>
      </c>
      <c r="R194" s="112">
        <f>+R193*'ANNUAL PARAMETERS '!$M$25</f>
        <v>9284637.6811594199</v>
      </c>
      <c r="S194" s="112">
        <f>+S193*'ANNUAL PARAMETERS '!$M$25</f>
        <v>7596521.7391304355</v>
      </c>
      <c r="T194" s="112">
        <f>+T193*'ANNUAL PARAMETERS '!$M$25</f>
        <v>9284637.6811594199</v>
      </c>
      <c r="U194" s="112">
        <f>+U193*'ANNUAL PARAMETERS '!$M$25</f>
        <v>7596521.7391304355</v>
      </c>
      <c r="V194" s="112">
        <f>+V193*'ANNUAL PARAMETERS '!$M$25</f>
        <v>9284637.6811594199</v>
      </c>
      <c r="W194" s="112">
        <f>+W193*'ANNUAL PARAMETERS '!$M$25</f>
        <v>7596521.7391304355</v>
      </c>
      <c r="X194" s="112">
        <f>+X193*'ANNUAL PARAMETERS '!$M$25</f>
        <v>9284637.6811594199</v>
      </c>
      <c r="Y194" s="112">
        <f>+Y193*'ANNUAL PARAMETERS '!$M$25</f>
        <v>7596521.7391304355</v>
      </c>
      <c r="Z194" s="112">
        <f>+Z193*'ANNUAL PARAMETERS '!$M$25</f>
        <v>9284637.6811594199</v>
      </c>
      <c r="AA194" s="93">
        <f>+AA193*'ANNUAL PARAMETERS '!$N$25</f>
        <v>7883369.8530285005</v>
      </c>
      <c r="AB194" s="112">
        <f>+AB193*'ANNUAL PARAMETERS '!$N$25</f>
        <v>9635229.8203681689</v>
      </c>
      <c r="AC194" s="112">
        <f>+AC193*'ANNUAL PARAMETERS '!$N$25</f>
        <v>7883369.8530285005</v>
      </c>
      <c r="AD194" s="112">
        <f>+AD193*'ANNUAL PARAMETERS '!$N$25</f>
        <v>9635229.8203681689</v>
      </c>
      <c r="AE194" s="112">
        <f>+AE193*'ANNUAL PARAMETERS '!$N$25</f>
        <v>7883369.8530285005</v>
      </c>
      <c r="AF194" s="112">
        <f>+AF193*'ANNUAL PARAMETERS '!$N$25</f>
        <v>9635229.8203681689</v>
      </c>
      <c r="AG194" s="112">
        <f>+AG193*'ANNUAL PARAMETERS '!$N$25</f>
        <v>7883369.8530285005</v>
      </c>
      <c r="AH194" s="112">
        <f>+AH193*'ANNUAL PARAMETERS '!$N$25</f>
        <v>9635229.8203681689</v>
      </c>
      <c r="AI194" s="112">
        <f>+AI193*'ANNUAL PARAMETERS '!$N$25</f>
        <v>7883369.8530285005</v>
      </c>
      <c r="AJ194" s="112">
        <f>+AJ193*'ANNUAL PARAMETERS '!$N$25</f>
        <v>9635229.8203681689</v>
      </c>
      <c r="AK194" s="112">
        <f>+AK193*'ANNUAL PARAMETERS '!$N$25</f>
        <v>7883369.8530285005</v>
      </c>
      <c r="AL194" s="112">
        <f>+AL193*'ANNUAL PARAMETERS '!$N$25</f>
        <v>9635229.8203681689</v>
      </c>
      <c r="AM194" s="94">
        <f>+AM193*'ANNUAL PARAMETERS '!$O$25</f>
        <v>9667001.9524327703</v>
      </c>
      <c r="AN194" s="112">
        <f>+AN193*'ANNUAL PARAMETERS '!$O$25</f>
        <v>11815224.60852894</v>
      </c>
      <c r="AO194" s="112">
        <f>+AO193*'ANNUAL PARAMETERS '!$O$25</f>
        <v>9667001.9524327703</v>
      </c>
      <c r="AP194" s="112">
        <f>+AP193*'ANNUAL PARAMETERS '!$O$25</f>
        <v>11815224.60852894</v>
      </c>
      <c r="AQ194" s="112">
        <f>+AQ193*'ANNUAL PARAMETERS '!$O$25</f>
        <v>9667001.9524327703</v>
      </c>
      <c r="AR194" s="112">
        <f>+AR193*'ANNUAL PARAMETERS '!$O$25</f>
        <v>11815224.60852894</v>
      </c>
      <c r="AS194" s="112">
        <f>+AS193*'ANNUAL PARAMETERS '!$O$25</f>
        <v>9667001.9524327703</v>
      </c>
      <c r="AT194" s="112">
        <f>+AT193*'ANNUAL PARAMETERS '!$O$25</f>
        <v>11815224.60852894</v>
      </c>
      <c r="AU194" s="112">
        <f>+AU193*'ANNUAL PARAMETERS '!$O$25</f>
        <v>9667001.9524327703</v>
      </c>
      <c r="AV194" s="112">
        <f>+AV193*'ANNUAL PARAMETERS '!$O$25</f>
        <v>11815224.60852894</v>
      </c>
      <c r="AW194" s="112">
        <f>+AW193*'ANNUAL PARAMETERS '!$O$25</f>
        <v>9667001.9524327703</v>
      </c>
      <c r="AX194" s="112">
        <f>+AX193*'ANNUAL PARAMETERS '!$O$25</f>
        <v>11815224.60852894</v>
      </c>
      <c r="AY194" s="95">
        <f>+AY193*'ANNUAL PARAMETERS '!$P$25</f>
        <v>11106284.051238334</v>
      </c>
      <c r="AZ194" s="112">
        <f>+AZ193*'ANNUAL PARAMETERS '!$P$25</f>
        <v>13574347.173735738</v>
      </c>
      <c r="BA194" s="112">
        <f>+BA193*'ANNUAL PARAMETERS '!$P$25</f>
        <v>11106284.051238334</v>
      </c>
      <c r="BB194" s="112">
        <f>+BB193*'ANNUAL PARAMETERS '!$P$25</f>
        <v>13574347.173735738</v>
      </c>
      <c r="BC194" s="112">
        <f>+BC193*'ANNUAL PARAMETERS '!$P$25</f>
        <v>11106284.051238334</v>
      </c>
      <c r="BD194" s="112">
        <f>+BD193*'ANNUAL PARAMETERS '!$P$25</f>
        <v>13574347.173735738</v>
      </c>
      <c r="BE194" s="112">
        <f>+BE193*'ANNUAL PARAMETERS '!$P$25</f>
        <v>11106284.051238334</v>
      </c>
      <c r="BF194" s="112">
        <f>+BF193*'ANNUAL PARAMETERS '!$P$25</f>
        <v>13574347.173735738</v>
      </c>
      <c r="BG194" s="112">
        <f>+BG193*'ANNUAL PARAMETERS '!$P$25</f>
        <v>11106284.051238334</v>
      </c>
      <c r="BH194" s="112">
        <f>+BH193*'ANNUAL PARAMETERS '!$P$25</f>
        <v>13574347.173735738</v>
      </c>
      <c r="BI194" s="112">
        <f>+BI193*'ANNUAL PARAMETERS '!$P$25</f>
        <v>11106284.051238334</v>
      </c>
      <c r="BJ194" s="112">
        <f>+BJ193*'ANNUAL PARAMETERS '!$P$25</f>
        <v>13574347.173735738</v>
      </c>
      <c r="BK194" s="96">
        <f>+BK193*'ANNUAL PARAMETERS '!$Q$25</f>
        <v>11175433.219558269</v>
      </c>
      <c r="BL194" s="112">
        <f>+BL193*'ANNUAL PARAMETERS '!$Q$25</f>
        <v>13658862.823904553</v>
      </c>
      <c r="BM194" s="112">
        <f>+BM193*'ANNUAL PARAMETERS '!$Q$25</f>
        <v>11175433.219558269</v>
      </c>
      <c r="BN194" s="112">
        <f>+BN193*'ANNUAL PARAMETERS '!$Q$25</f>
        <v>13658862.823904553</v>
      </c>
      <c r="BO194" s="112">
        <f>+BO193*'ANNUAL PARAMETERS '!$Q$25</f>
        <v>11175433.219558269</v>
      </c>
      <c r="BP194" s="112">
        <f>+BP193*'ANNUAL PARAMETERS '!$Q$25</f>
        <v>13658862.823904553</v>
      </c>
      <c r="BQ194" s="112">
        <f>+BQ193*'ANNUAL PARAMETERS '!$Q$25</f>
        <v>11175433.219558269</v>
      </c>
      <c r="BR194" s="112">
        <f>+BR193*'ANNUAL PARAMETERS '!$Q$25</f>
        <v>13658862.823904553</v>
      </c>
      <c r="BS194" s="112">
        <f>+BS193*'ANNUAL PARAMETERS '!$Q$25</f>
        <v>11175433.219558269</v>
      </c>
      <c r="BT194" s="112">
        <f>+BT193*'ANNUAL PARAMETERS '!$Q$25</f>
        <v>13658862.823904553</v>
      </c>
      <c r="BU194" s="112">
        <f>+BU193*'ANNUAL PARAMETERS '!$Q$25</f>
        <v>11175433.219558269</v>
      </c>
      <c r="BV194" s="112">
        <f>+BV193*'ANNUAL PARAMETERS '!$Q$25</f>
        <v>13658862.823904553</v>
      </c>
      <c r="BW194" s="62">
        <f t="shared" si="173"/>
        <v>632381477.53851068</v>
      </c>
    </row>
    <row r="195" spans="1:75" x14ac:dyDescent="0.3">
      <c r="A195" s="127" t="s">
        <v>231</v>
      </c>
      <c r="C195" s="109">
        <v>0</v>
      </c>
      <c r="D195" s="109">
        <v>0</v>
      </c>
      <c r="E195" s="109">
        <v>0</v>
      </c>
      <c r="F195" s="109">
        <v>0</v>
      </c>
      <c r="G195" s="109">
        <v>0</v>
      </c>
      <c r="H195" s="109">
        <v>0</v>
      </c>
      <c r="I195" s="109">
        <v>0</v>
      </c>
      <c r="J195" s="109">
        <v>0</v>
      </c>
      <c r="K195" s="109">
        <v>0</v>
      </c>
      <c r="L195" s="109">
        <v>0</v>
      </c>
      <c r="M195" s="109">
        <v>0</v>
      </c>
      <c r="N195" s="109">
        <v>0</v>
      </c>
      <c r="O195" s="76">
        <f>+O193*'ANNUAL PARAMETERS '!$M$27</f>
        <v>26113043.478260871</v>
      </c>
      <c r="P195" s="109">
        <f>+P193*'ANNUAL PARAMETERS '!$M$27</f>
        <v>31915942.028985508</v>
      </c>
      <c r="Q195" s="109">
        <f>+Q193*'ANNUAL PARAMETERS '!$M$27</f>
        <v>26113043.478260871</v>
      </c>
      <c r="R195" s="109">
        <f>+R193*'ANNUAL PARAMETERS '!$M$27</f>
        <v>31915942.028985508</v>
      </c>
      <c r="S195" s="109">
        <f>+S193*'ANNUAL PARAMETERS '!$M$27</f>
        <v>26113043.478260871</v>
      </c>
      <c r="T195" s="109">
        <f>+T193*'ANNUAL PARAMETERS '!$M$27</f>
        <v>31915942.028985508</v>
      </c>
      <c r="U195" s="109">
        <f>+U193*'ANNUAL PARAMETERS '!$M$27</f>
        <v>26113043.478260871</v>
      </c>
      <c r="V195" s="109">
        <f>+V193*'ANNUAL PARAMETERS '!$M$27</f>
        <v>31915942.028985508</v>
      </c>
      <c r="W195" s="109">
        <f>+W193*'ANNUAL PARAMETERS '!$M$27</f>
        <v>26113043.478260871</v>
      </c>
      <c r="X195" s="109">
        <f>+X193*'ANNUAL PARAMETERS '!$M$27</f>
        <v>31915942.028985508</v>
      </c>
      <c r="Y195" s="109">
        <f>+Y193*'ANNUAL PARAMETERS '!$M$27</f>
        <v>26113043.478260871</v>
      </c>
      <c r="Z195" s="109">
        <f>+Z193*'ANNUAL PARAMETERS '!$M$27</f>
        <v>31915942.028985508</v>
      </c>
      <c r="AA195" s="77">
        <f>+AA193*'ANNUAL PARAMETERS '!$N$27</f>
        <v>27329015.490498804</v>
      </c>
      <c r="AB195" s="109">
        <f>+AB193*'ANNUAL PARAMETERS '!$N$27</f>
        <v>33402130.043942988</v>
      </c>
      <c r="AC195" s="109">
        <f>+AC193*'ANNUAL PARAMETERS '!$N$27</f>
        <v>27329015.490498804</v>
      </c>
      <c r="AD195" s="109">
        <f>+AD193*'ANNUAL PARAMETERS '!$N$27</f>
        <v>33402130.043942988</v>
      </c>
      <c r="AE195" s="109">
        <f>+AE193*'ANNUAL PARAMETERS '!$N$27</f>
        <v>27329015.490498804</v>
      </c>
      <c r="AF195" s="109">
        <f>+AF193*'ANNUAL PARAMETERS '!$N$27</f>
        <v>33402130.043942988</v>
      </c>
      <c r="AG195" s="109">
        <f>+AG193*'ANNUAL PARAMETERS '!$N$27</f>
        <v>27329015.490498804</v>
      </c>
      <c r="AH195" s="109">
        <f>+AH193*'ANNUAL PARAMETERS '!$N$27</f>
        <v>33402130.043942988</v>
      </c>
      <c r="AI195" s="109">
        <f>+AI193*'ANNUAL PARAMETERS '!$N$27</f>
        <v>27329015.490498804</v>
      </c>
      <c r="AJ195" s="109">
        <f>+AJ193*'ANNUAL PARAMETERS '!$N$27</f>
        <v>33402130.043942988</v>
      </c>
      <c r="AK195" s="109">
        <f>+AK193*'ANNUAL PARAMETERS '!$N$27</f>
        <v>27329015.490498804</v>
      </c>
      <c r="AL195" s="109">
        <f>+AL193*'ANNUAL PARAMETERS '!$N$27</f>
        <v>33402130.043942988</v>
      </c>
      <c r="AM195" s="78">
        <f>+AM193*'ANNUAL PARAMETERS '!$O$27</f>
        <v>29001005.857298311</v>
      </c>
      <c r="AN195" s="109">
        <f>+AN193*'ANNUAL PARAMETERS '!$O$27</f>
        <v>35445673.825586818</v>
      </c>
      <c r="AO195" s="109">
        <f>+AO193*'ANNUAL PARAMETERS '!$O$27</f>
        <v>29001005.857298311</v>
      </c>
      <c r="AP195" s="109">
        <f>+AP193*'ANNUAL PARAMETERS '!$O$27</f>
        <v>35445673.825586818</v>
      </c>
      <c r="AQ195" s="109">
        <f>+AQ193*'ANNUAL PARAMETERS '!$O$27</f>
        <v>29001005.857298311</v>
      </c>
      <c r="AR195" s="109">
        <f>+AR193*'ANNUAL PARAMETERS '!$O$27</f>
        <v>35445673.825586818</v>
      </c>
      <c r="AS195" s="109">
        <f>+AS193*'ANNUAL PARAMETERS '!$O$27</f>
        <v>29001005.857298311</v>
      </c>
      <c r="AT195" s="109">
        <f>+AT193*'ANNUAL PARAMETERS '!$O$27</f>
        <v>35445673.825586818</v>
      </c>
      <c r="AU195" s="109">
        <f>+AU193*'ANNUAL PARAMETERS '!$O$27</f>
        <v>29001005.857298311</v>
      </c>
      <c r="AV195" s="109">
        <f>+AV193*'ANNUAL PARAMETERS '!$O$27</f>
        <v>35445673.825586818</v>
      </c>
      <c r="AW195" s="109">
        <f>+AW193*'ANNUAL PARAMETERS '!$O$27</f>
        <v>29001005.857298311</v>
      </c>
      <c r="AX195" s="109">
        <f>+AX193*'ANNUAL PARAMETERS '!$O$27</f>
        <v>35445673.825586818</v>
      </c>
      <c r="AY195" s="79">
        <f>+AY193*'ANNUAL PARAMETERS '!$P$27</f>
        <v>29431652.735781584</v>
      </c>
      <c r="AZ195" s="109">
        <f>+AZ193*'ANNUAL PARAMETERS '!$P$27</f>
        <v>35972020.010399707</v>
      </c>
      <c r="BA195" s="109">
        <f>+BA193*'ANNUAL PARAMETERS '!$P$27</f>
        <v>29431652.735781584</v>
      </c>
      <c r="BB195" s="109">
        <f>+BB193*'ANNUAL PARAMETERS '!$P$27</f>
        <v>35972020.010399707</v>
      </c>
      <c r="BC195" s="109">
        <f>+BC193*'ANNUAL PARAMETERS '!$P$27</f>
        <v>29431652.735781584</v>
      </c>
      <c r="BD195" s="109">
        <f>+BD193*'ANNUAL PARAMETERS '!$P$27</f>
        <v>35972020.010399707</v>
      </c>
      <c r="BE195" s="109">
        <f>+BE193*'ANNUAL PARAMETERS '!$P$27</f>
        <v>29431652.735781584</v>
      </c>
      <c r="BF195" s="109">
        <f>+BF193*'ANNUAL PARAMETERS '!$P$27</f>
        <v>35972020.010399707</v>
      </c>
      <c r="BG195" s="109">
        <f>+BG193*'ANNUAL PARAMETERS '!$P$27</f>
        <v>29431652.735781584</v>
      </c>
      <c r="BH195" s="109">
        <f>+BH193*'ANNUAL PARAMETERS '!$P$27</f>
        <v>35972020.010399707</v>
      </c>
      <c r="BI195" s="109">
        <f>+BI193*'ANNUAL PARAMETERS '!$P$27</f>
        <v>29431652.735781584</v>
      </c>
      <c r="BJ195" s="109">
        <f>+BJ193*'ANNUAL PARAMETERS '!$P$27</f>
        <v>35972020.010399707</v>
      </c>
      <c r="BK195" s="80">
        <f>+BK193*'ANNUAL PARAMETERS '!$Q$27</f>
        <v>31761757.571376134</v>
      </c>
      <c r="BL195" s="109">
        <f>+BL193*'ANNUAL PARAMETERS '!$Q$27</f>
        <v>38819925.920570835</v>
      </c>
      <c r="BM195" s="109">
        <f>+BM193*'ANNUAL PARAMETERS '!$Q$27</f>
        <v>31761757.571376134</v>
      </c>
      <c r="BN195" s="109">
        <f>+BN193*'ANNUAL PARAMETERS '!$Q$27</f>
        <v>38819925.920570835</v>
      </c>
      <c r="BO195" s="109">
        <f>+BO193*'ANNUAL PARAMETERS '!$Q$27</f>
        <v>31761757.571376134</v>
      </c>
      <c r="BP195" s="109">
        <f>+BP193*'ANNUAL PARAMETERS '!$Q$27</f>
        <v>38819925.920570835</v>
      </c>
      <c r="BQ195" s="109">
        <f>+BQ193*'ANNUAL PARAMETERS '!$Q$27</f>
        <v>31761757.571376134</v>
      </c>
      <c r="BR195" s="109">
        <f>+BR193*'ANNUAL PARAMETERS '!$Q$27</f>
        <v>38819925.920570835</v>
      </c>
      <c r="BS195" s="109">
        <f>+BS193*'ANNUAL PARAMETERS '!$Q$27</f>
        <v>31761757.571376134</v>
      </c>
      <c r="BT195" s="109">
        <f>+BT193*'ANNUAL PARAMETERS '!$Q$27</f>
        <v>38819925.920570835</v>
      </c>
      <c r="BU195" s="109">
        <f>+BU193*'ANNUAL PARAMETERS '!$Q$27</f>
        <v>31761757.571376134</v>
      </c>
      <c r="BV195" s="109">
        <f>+BV193*'ANNUAL PARAMETERS '!$Q$27</f>
        <v>38819925.920570835</v>
      </c>
      <c r="BW195" s="62">
        <f t="shared" si="173"/>
        <v>1915153001.7762096</v>
      </c>
    </row>
    <row r="196" spans="1:75" ht="16.2" thickBot="1" x14ac:dyDescent="0.35">
      <c r="A196" s="128" t="s">
        <v>200</v>
      </c>
      <c r="C196" s="111">
        <v>0</v>
      </c>
      <c r="D196" s="111">
        <v>0</v>
      </c>
      <c r="E196" s="111">
        <v>0</v>
      </c>
      <c r="F196" s="111">
        <v>0</v>
      </c>
      <c r="G196" s="111">
        <v>0</v>
      </c>
      <c r="H196" s="111">
        <v>0</v>
      </c>
      <c r="I196" s="111">
        <v>0</v>
      </c>
      <c r="J196" s="111">
        <v>0</v>
      </c>
      <c r="K196" s="111">
        <v>0</v>
      </c>
      <c r="L196" s="111">
        <v>0</v>
      </c>
      <c r="M196" s="111">
        <v>0</v>
      </c>
      <c r="N196" s="111">
        <v>0</v>
      </c>
      <c r="O196" s="84">
        <f>+O193*'ANNUAL PARAMETERS '!$M$26</f>
        <v>712173.91304347827</v>
      </c>
      <c r="P196" s="111">
        <f>+P193*'ANNUAL PARAMETERS '!$M$26</f>
        <v>870434.78260869556</v>
      </c>
      <c r="Q196" s="111">
        <f>+Q193*'ANNUAL PARAMETERS '!$M$26</f>
        <v>712173.91304347827</v>
      </c>
      <c r="R196" s="111">
        <f>+R193*'ANNUAL PARAMETERS '!$M$26</f>
        <v>870434.78260869556</v>
      </c>
      <c r="S196" s="111">
        <f>+S193*'ANNUAL PARAMETERS '!$M$26</f>
        <v>712173.91304347827</v>
      </c>
      <c r="T196" s="111">
        <f>+T193*'ANNUAL PARAMETERS '!$M$26</f>
        <v>870434.78260869556</v>
      </c>
      <c r="U196" s="111">
        <f>+U193*'ANNUAL PARAMETERS '!$M$26</f>
        <v>712173.91304347827</v>
      </c>
      <c r="V196" s="111">
        <f>+V193*'ANNUAL PARAMETERS '!$M$26</f>
        <v>870434.78260869556</v>
      </c>
      <c r="W196" s="111">
        <f>+W193*'ANNUAL PARAMETERS '!$M$26</f>
        <v>712173.91304347827</v>
      </c>
      <c r="X196" s="111">
        <f>+X193*'ANNUAL PARAMETERS '!$M$26</f>
        <v>870434.78260869556</v>
      </c>
      <c r="Y196" s="111">
        <f>+Y193*'ANNUAL PARAMETERS '!$M$26</f>
        <v>712173.91304347827</v>
      </c>
      <c r="Z196" s="111">
        <f>+Z193*'ANNUAL PARAMETERS '!$M$26</f>
        <v>870434.78260869556</v>
      </c>
      <c r="AA196" s="85">
        <f>+AA193*'ANNUAL PARAMETERS '!$N$26</f>
        <v>735781.18628266011</v>
      </c>
      <c r="AB196" s="111">
        <f>+AB193*'ANNUAL PARAMETERS '!$N$26</f>
        <v>899288.11656769586</v>
      </c>
      <c r="AC196" s="111">
        <f>+AC193*'ANNUAL PARAMETERS '!$N$26</f>
        <v>735781.18628266011</v>
      </c>
      <c r="AD196" s="111">
        <f>+AD193*'ANNUAL PARAMETERS '!$N$26</f>
        <v>899288.11656769586</v>
      </c>
      <c r="AE196" s="111">
        <f>+AE193*'ANNUAL PARAMETERS '!$N$26</f>
        <v>735781.18628266011</v>
      </c>
      <c r="AF196" s="111">
        <f>+AF193*'ANNUAL PARAMETERS '!$N$26</f>
        <v>899288.11656769586</v>
      </c>
      <c r="AG196" s="111">
        <f>+AG193*'ANNUAL PARAMETERS '!$N$26</f>
        <v>735781.18628266011</v>
      </c>
      <c r="AH196" s="111">
        <f>+AH193*'ANNUAL PARAMETERS '!$N$26</f>
        <v>899288.11656769586</v>
      </c>
      <c r="AI196" s="111">
        <f>+AI193*'ANNUAL PARAMETERS '!$N$26</f>
        <v>735781.18628266011</v>
      </c>
      <c r="AJ196" s="111">
        <f>+AJ193*'ANNUAL PARAMETERS '!$N$26</f>
        <v>899288.11656769586</v>
      </c>
      <c r="AK196" s="111">
        <f>+AK193*'ANNUAL PARAMETERS '!$N$26</f>
        <v>735781.18628266011</v>
      </c>
      <c r="AL196" s="111">
        <f>+AL193*'ANNUAL PARAMETERS '!$N$26</f>
        <v>899288.11656769586</v>
      </c>
      <c r="AM196" s="86">
        <f>+AM193*'ANNUAL PARAMETERS '!$O$26</f>
        <v>852970.76050877385</v>
      </c>
      <c r="AN196" s="111">
        <f>+AN193*'ANNUAL PARAMETERS '!$O$26</f>
        <v>1042519.8183996123</v>
      </c>
      <c r="AO196" s="111">
        <f>+AO193*'ANNUAL PARAMETERS '!$O$26</f>
        <v>852970.76050877385</v>
      </c>
      <c r="AP196" s="111">
        <f>+AP193*'ANNUAL PARAMETERS '!$O$26</f>
        <v>1042519.8183996123</v>
      </c>
      <c r="AQ196" s="111">
        <f>+AQ193*'ANNUAL PARAMETERS '!$O$26</f>
        <v>852970.76050877385</v>
      </c>
      <c r="AR196" s="111">
        <f>+AR193*'ANNUAL PARAMETERS '!$O$26</f>
        <v>1042519.8183996123</v>
      </c>
      <c r="AS196" s="111">
        <f>+AS193*'ANNUAL PARAMETERS '!$O$26</f>
        <v>852970.76050877385</v>
      </c>
      <c r="AT196" s="111">
        <f>+AT193*'ANNUAL PARAMETERS '!$O$26</f>
        <v>1042519.8183996123</v>
      </c>
      <c r="AU196" s="111">
        <f>+AU193*'ANNUAL PARAMETERS '!$O$26</f>
        <v>852970.76050877385</v>
      </c>
      <c r="AV196" s="111">
        <f>+AV193*'ANNUAL PARAMETERS '!$O$26</f>
        <v>1042519.8183996123</v>
      </c>
      <c r="AW196" s="111">
        <f>+AW193*'ANNUAL PARAMETERS '!$O$26</f>
        <v>852970.76050877385</v>
      </c>
      <c r="AX196" s="111">
        <f>+AX193*'ANNUAL PARAMETERS '!$O$26</f>
        <v>1042519.8183996123</v>
      </c>
      <c r="AY196" s="87">
        <f>+AY193*'ANNUAL PARAMETERS '!$P$26</f>
        <v>666377.04307429993</v>
      </c>
      <c r="AZ196" s="111">
        <f>+AZ193*'ANNUAL PARAMETERS '!$P$26</f>
        <v>814460.83042414428</v>
      </c>
      <c r="BA196" s="111">
        <f>+BA193*'ANNUAL PARAMETERS '!$P$26</f>
        <v>666377.04307429993</v>
      </c>
      <c r="BB196" s="111">
        <f>+BB193*'ANNUAL PARAMETERS '!$P$26</f>
        <v>814460.83042414428</v>
      </c>
      <c r="BC196" s="111">
        <f>+BC193*'ANNUAL PARAMETERS '!$P$26</f>
        <v>666377.04307429993</v>
      </c>
      <c r="BD196" s="111">
        <f>+BD193*'ANNUAL PARAMETERS '!$P$26</f>
        <v>814460.83042414428</v>
      </c>
      <c r="BE196" s="111">
        <f>+BE193*'ANNUAL PARAMETERS '!$P$26</f>
        <v>666377.04307429993</v>
      </c>
      <c r="BF196" s="111">
        <f>+BF193*'ANNUAL PARAMETERS '!$P$26</f>
        <v>814460.83042414428</v>
      </c>
      <c r="BG196" s="111">
        <f>+BG193*'ANNUAL PARAMETERS '!$P$26</f>
        <v>666377.04307429993</v>
      </c>
      <c r="BH196" s="111">
        <f>+BH193*'ANNUAL PARAMETERS '!$P$26</f>
        <v>814460.83042414428</v>
      </c>
      <c r="BI196" s="111">
        <f>+BI193*'ANNUAL PARAMETERS '!$P$26</f>
        <v>666377.04307429993</v>
      </c>
      <c r="BJ196" s="111">
        <f>+BJ193*'ANNUAL PARAMETERS '!$P$26</f>
        <v>814460.83042414428</v>
      </c>
      <c r="BK196" s="88">
        <f>+BK193*'ANNUAL PARAMETERS '!$Q$26</f>
        <v>705816.83491946955</v>
      </c>
      <c r="BL196" s="111">
        <f>+BL193*'ANNUAL PARAMETERS '!$Q$26</f>
        <v>862665.02045712969</v>
      </c>
      <c r="BM196" s="111">
        <f>+BM193*'ANNUAL PARAMETERS '!$Q$26</f>
        <v>705816.83491946955</v>
      </c>
      <c r="BN196" s="111">
        <f>+BN193*'ANNUAL PARAMETERS '!$Q$26</f>
        <v>862665.02045712969</v>
      </c>
      <c r="BO196" s="111">
        <f>+BO193*'ANNUAL PARAMETERS '!$Q$26</f>
        <v>705816.83491946955</v>
      </c>
      <c r="BP196" s="111">
        <f>+BP193*'ANNUAL PARAMETERS '!$Q$26</f>
        <v>862665.02045712969</v>
      </c>
      <c r="BQ196" s="111">
        <f>+BQ193*'ANNUAL PARAMETERS '!$Q$26</f>
        <v>705816.83491946955</v>
      </c>
      <c r="BR196" s="111">
        <f>+BR193*'ANNUAL PARAMETERS '!$Q$26</f>
        <v>862665.02045712969</v>
      </c>
      <c r="BS196" s="111">
        <f>+BS193*'ANNUAL PARAMETERS '!$Q$26</f>
        <v>705816.83491946955</v>
      </c>
      <c r="BT196" s="111">
        <f>+BT193*'ANNUAL PARAMETERS '!$Q$26</f>
        <v>862665.02045712969</v>
      </c>
      <c r="BU196" s="111">
        <f>+BU193*'ANNUAL PARAMETERS '!$Q$26</f>
        <v>705816.83491946955</v>
      </c>
      <c r="BV196" s="111">
        <f>+BV193*'ANNUAL PARAMETERS '!$Q$26</f>
        <v>862665.02045712969</v>
      </c>
      <c r="BW196" s="89">
        <f t="shared" si="173"/>
        <v>48974929.837715723</v>
      </c>
    </row>
    <row r="197" spans="1:75" x14ac:dyDescent="0.3">
      <c r="A197" s="27" t="s">
        <v>232</v>
      </c>
      <c r="C197" s="112">
        <v>0</v>
      </c>
      <c r="D197" s="112">
        <v>0</v>
      </c>
      <c r="E197" s="112">
        <v>0</v>
      </c>
      <c r="F197" s="112">
        <v>0</v>
      </c>
      <c r="G197" s="112">
        <v>0</v>
      </c>
      <c r="H197" s="112">
        <v>0</v>
      </c>
      <c r="I197" s="112">
        <v>0</v>
      </c>
      <c r="J197" s="112">
        <v>0</v>
      </c>
      <c r="K197" s="112">
        <v>0</v>
      </c>
      <c r="L197" s="112">
        <v>0</v>
      </c>
      <c r="M197" s="112">
        <v>0</v>
      </c>
      <c r="N197" s="112">
        <v>0</v>
      </c>
      <c r="O197" s="92">
        <f t="shared" ref="O197" si="301">+O193+O194+O195+O196</f>
        <v>81900000.000000015</v>
      </c>
      <c r="P197" s="112">
        <f t="shared" ref="P197" si="302">+P193+P194+P195+P196</f>
        <v>100100000.00000001</v>
      </c>
      <c r="Q197" s="112">
        <f t="shared" ref="Q197" si="303">+Q193+Q194+Q195+Q196</f>
        <v>81900000.000000015</v>
      </c>
      <c r="R197" s="112">
        <f t="shared" ref="R197" si="304">+R193+R194+R195+R196</f>
        <v>100100000.00000001</v>
      </c>
      <c r="S197" s="112">
        <f t="shared" ref="S197" si="305">+S193+S194+S195+S196</f>
        <v>81900000.000000015</v>
      </c>
      <c r="T197" s="112">
        <f t="shared" ref="T197" si="306">+T193+T194+T195+T196</f>
        <v>100100000.00000001</v>
      </c>
      <c r="U197" s="112">
        <f t="shared" ref="U197" si="307">+U193+U194+U195+U196</f>
        <v>81900000.000000015</v>
      </c>
      <c r="V197" s="112">
        <f t="shared" ref="V197" si="308">+V193+V194+V195+V196</f>
        <v>100100000.00000001</v>
      </c>
      <c r="W197" s="112">
        <f t="shared" ref="W197" si="309">+W193+W194+W195+W196</f>
        <v>81900000.000000015</v>
      </c>
      <c r="X197" s="112">
        <f t="shared" ref="X197" si="310">+X193+X194+X195+X196</f>
        <v>100100000.00000001</v>
      </c>
      <c r="Y197" s="112">
        <f t="shared" ref="Y197" si="311">+Y193+Y194+Y195+Y196</f>
        <v>81900000.000000015</v>
      </c>
      <c r="Z197" s="112">
        <f t="shared" ref="Z197" si="312">+Z193+Z194+Z195+Z196</f>
        <v>100100000.00000001</v>
      </c>
      <c r="AA197" s="93">
        <f>+AA193+AA194+AA195+AA196</f>
        <v>88503965.549999982</v>
      </c>
      <c r="AB197" s="112">
        <f t="shared" ref="AB197" si="313">+AB193+AB194+AB195+AB196</f>
        <v>108171513.44999999</v>
      </c>
      <c r="AC197" s="112">
        <f t="shared" ref="AC197" si="314">+AC193+AC194+AC195+AC196</f>
        <v>88503965.549999982</v>
      </c>
      <c r="AD197" s="112">
        <f t="shared" ref="AD197" si="315">+AD193+AD194+AD195+AD196</f>
        <v>108171513.44999999</v>
      </c>
      <c r="AE197" s="112">
        <f t="shared" ref="AE197" si="316">+AE193+AE194+AE195+AE196</f>
        <v>88503965.549999982</v>
      </c>
      <c r="AF197" s="112">
        <f t="shared" ref="AF197" si="317">+AF193+AF194+AF195+AF196</f>
        <v>108171513.44999999</v>
      </c>
      <c r="AG197" s="112">
        <f t="shared" ref="AG197" si="318">+AG193+AG194+AG195+AG196</f>
        <v>88503965.549999982</v>
      </c>
      <c r="AH197" s="112">
        <f t="shared" ref="AH197" si="319">+AH193+AH194+AH195+AH196</f>
        <v>108171513.44999999</v>
      </c>
      <c r="AI197" s="112">
        <f t="shared" ref="AI197" si="320">+AI193+AI194+AI195+AI196</f>
        <v>88503965.549999982</v>
      </c>
      <c r="AJ197" s="112">
        <f t="shared" ref="AJ197" si="321">+AJ193+AJ194+AJ195+AJ196</f>
        <v>108171513.44999999</v>
      </c>
      <c r="AK197" s="112">
        <f t="shared" ref="AK197" si="322">+AK193+AK194+AK195+AK196</f>
        <v>88503965.549999982</v>
      </c>
      <c r="AL197" s="112">
        <f t="shared" ref="AL197" si="323">+AL193+AL194+AL195+AL196</f>
        <v>108171513.44999999</v>
      </c>
      <c r="AM197" s="94">
        <f>+AM193+AM194+AM195+AM196</f>
        <v>96385695.937491447</v>
      </c>
      <c r="AN197" s="112">
        <f t="shared" ref="AN197" si="324">+AN193+AN194+AN195+AN196</f>
        <v>117804739.4791562</v>
      </c>
      <c r="AO197" s="112">
        <f t="shared" ref="AO197" si="325">+AO193+AO194+AO195+AO196</f>
        <v>96385695.937491447</v>
      </c>
      <c r="AP197" s="112">
        <f t="shared" ref="AP197" si="326">+AP193+AP194+AP195+AP196</f>
        <v>117804739.4791562</v>
      </c>
      <c r="AQ197" s="112">
        <f t="shared" ref="AQ197" si="327">+AQ193+AQ194+AQ195+AQ196</f>
        <v>96385695.937491447</v>
      </c>
      <c r="AR197" s="112">
        <f t="shared" ref="AR197" si="328">+AR193+AR194+AR195+AR196</f>
        <v>117804739.4791562</v>
      </c>
      <c r="AS197" s="112">
        <f t="shared" ref="AS197" si="329">+AS193+AS194+AS195+AS196</f>
        <v>96385695.937491447</v>
      </c>
      <c r="AT197" s="112">
        <f t="shared" ref="AT197" si="330">+AT193+AT194+AT195+AT196</f>
        <v>117804739.4791562</v>
      </c>
      <c r="AU197" s="112">
        <f t="shared" ref="AU197" si="331">+AU193+AU194+AU195+AU196</f>
        <v>96385695.937491447</v>
      </c>
      <c r="AV197" s="112">
        <f t="shared" ref="AV197" si="332">+AV193+AV194+AV195+AV196</f>
        <v>117804739.4791562</v>
      </c>
      <c r="AW197" s="112">
        <f t="shared" ref="AW197" si="333">+AW193+AW194+AW195+AW196</f>
        <v>96385695.937491447</v>
      </c>
      <c r="AX197" s="112">
        <f t="shared" ref="AX197" si="334">+AX193+AX194+AX195+AX196</f>
        <v>117804739.4791562</v>
      </c>
      <c r="AY197" s="95">
        <f t="shared" ref="AY197" si="335">+AY193+AY194+AY195+AY196</f>
        <v>96735734.086285874</v>
      </c>
      <c r="AZ197" s="112">
        <f t="shared" ref="AZ197" si="336">+AZ193+AZ194+AZ195+AZ196</f>
        <v>118232563.88323827</v>
      </c>
      <c r="BA197" s="112">
        <f t="shared" ref="BA197" si="337">+BA193+BA194+BA195+BA196</f>
        <v>96735734.086285874</v>
      </c>
      <c r="BB197" s="112">
        <f t="shared" ref="BB197" si="338">+BB193+BB194+BB195+BB196</f>
        <v>118232563.88323827</v>
      </c>
      <c r="BC197" s="112">
        <f t="shared" ref="BC197" si="339">+BC193+BC194+BC195+BC196</f>
        <v>96735734.086285874</v>
      </c>
      <c r="BD197" s="112">
        <f t="shared" ref="BD197" si="340">+BD193+BD194+BD195+BD196</f>
        <v>118232563.88323827</v>
      </c>
      <c r="BE197" s="112">
        <f t="shared" ref="BE197" si="341">+BE193+BE194+BE195+BE196</f>
        <v>96735734.086285874</v>
      </c>
      <c r="BF197" s="112">
        <f t="shared" ref="BF197" si="342">+BF193+BF194+BF195+BF196</f>
        <v>118232563.88323827</v>
      </c>
      <c r="BG197" s="112">
        <f t="shared" ref="BG197" si="343">+BG193+BG194+BG195+BG196</f>
        <v>96735734.086285874</v>
      </c>
      <c r="BH197" s="112">
        <f t="shared" ref="BH197" si="344">+BH193+BH194+BH195+BH196</f>
        <v>118232563.88323827</v>
      </c>
      <c r="BI197" s="112">
        <f t="shared" ref="BI197" si="345">+BI193+BI194+BI195+BI196</f>
        <v>96735734.086285874</v>
      </c>
      <c r="BJ197" s="112">
        <f t="shared" ref="BJ197" si="346">+BJ193+BJ194+BJ195+BJ196</f>
        <v>118232563.88323827</v>
      </c>
      <c r="BK197" s="96">
        <f t="shared" ref="BK197" si="347">+BK193+BK194+BK195+BK196</f>
        <v>102461077.20247632</v>
      </c>
      <c r="BL197" s="112">
        <f t="shared" ref="BL197" si="348">+BL193+BL194+BL195+BL196</f>
        <v>125230205.46969333</v>
      </c>
      <c r="BM197" s="112">
        <f t="shared" ref="BM197" si="349">+BM193+BM194+BM195+BM196</f>
        <v>102461077.20247632</v>
      </c>
      <c r="BN197" s="112">
        <f t="shared" ref="BN197" si="350">+BN193+BN194+BN195+BN196</f>
        <v>125230205.46969333</v>
      </c>
      <c r="BO197" s="112">
        <f t="shared" ref="BO197" si="351">+BO193+BO194+BO195+BO196</f>
        <v>102461077.20247632</v>
      </c>
      <c r="BP197" s="112">
        <f t="shared" ref="BP197" si="352">+BP193+BP194+BP195+BP196</f>
        <v>125230205.46969333</v>
      </c>
      <c r="BQ197" s="112">
        <f t="shared" ref="BQ197" si="353">+BQ193+BQ194+BQ195+BQ196</f>
        <v>102461077.20247632</v>
      </c>
      <c r="BR197" s="112">
        <f t="shared" ref="BR197" si="354">+BR193+BR194+BR195+BR196</f>
        <v>125230205.46969333</v>
      </c>
      <c r="BS197" s="112">
        <f t="shared" ref="BS197" si="355">+BS193+BS194+BS195+BS196</f>
        <v>102461077.20247632</v>
      </c>
      <c r="BT197" s="112">
        <f t="shared" ref="BT197" si="356">+BT193+BT194+BT195+BT196</f>
        <v>125230205.46969333</v>
      </c>
      <c r="BU197" s="112">
        <f t="shared" ref="BU197" si="357">+BU193+BU194+BU195+BU196</f>
        <v>102461077.20247632</v>
      </c>
      <c r="BV197" s="112">
        <f t="shared" ref="BV197" si="358">+BV193+BV194+BV195+BV196</f>
        <v>125230205.46969333</v>
      </c>
      <c r="BW197" s="62">
        <f t="shared" ref="BW197:BW260" si="359">SUM(C197:BV197)</f>
        <v>6213152970.3500462</v>
      </c>
    </row>
    <row r="198" spans="1:75" ht="16.2" thickBot="1" x14ac:dyDescent="0.35">
      <c r="A198" s="33" t="s">
        <v>203</v>
      </c>
      <c r="C198" s="111">
        <v>0</v>
      </c>
      <c r="D198" s="111">
        <v>0</v>
      </c>
      <c r="E198" s="111">
        <v>0</v>
      </c>
      <c r="F198" s="111">
        <v>0</v>
      </c>
      <c r="G198" s="111">
        <v>0</v>
      </c>
      <c r="H198" s="111">
        <v>0</v>
      </c>
      <c r="I198" s="111">
        <v>0</v>
      </c>
      <c r="J198" s="111">
        <v>0</v>
      </c>
      <c r="K198" s="111">
        <v>0</v>
      </c>
      <c r="L198" s="111">
        <v>0</v>
      </c>
      <c r="M198" s="111">
        <v>0</v>
      </c>
      <c r="N198" s="111">
        <v>0</v>
      </c>
      <c r="O198" s="84">
        <f>+O193*'ANNUAL PARAMETERS '!$M$29</f>
        <v>3798260.8695652178</v>
      </c>
      <c r="P198" s="111">
        <f>+P193*'ANNUAL PARAMETERS '!$M$29</f>
        <v>4642318.84057971</v>
      </c>
      <c r="Q198" s="111">
        <f>+Q193*'ANNUAL PARAMETERS '!$M$29</f>
        <v>3798260.8695652178</v>
      </c>
      <c r="R198" s="111">
        <f>+R193*'ANNUAL PARAMETERS '!$M$29</f>
        <v>4642318.84057971</v>
      </c>
      <c r="S198" s="111">
        <f>+S193*'ANNUAL PARAMETERS '!$M$29</f>
        <v>3798260.8695652178</v>
      </c>
      <c r="T198" s="111">
        <f>+T193*'ANNUAL PARAMETERS '!$M$29</f>
        <v>4642318.84057971</v>
      </c>
      <c r="U198" s="111">
        <f>+U193*'ANNUAL PARAMETERS '!$M$29</f>
        <v>3798260.8695652178</v>
      </c>
      <c r="V198" s="111">
        <f>+V193*'ANNUAL PARAMETERS '!$M$29</f>
        <v>4642318.84057971</v>
      </c>
      <c r="W198" s="111">
        <f>+W193*'ANNUAL PARAMETERS '!$M$29</f>
        <v>3798260.8695652178</v>
      </c>
      <c r="X198" s="111">
        <f>+X193*'ANNUAL PARAMETERS '!$M$29</f>
        <v>4642318.84057971</v>
      </c>
      <c r="Y198" s="111">
        <f>+Y193*'ANNUAL PARAMETERS '!$M$29</f>
        <v>3798260.8695652178</v>
      </c>
      <c r="Z198" s="111">
        <f>+Z193*'ANNUAL PARAMETERS '!$M$29</f>
        <v>4642318.84057971</v>
      </c>
      <c r="AA198" s="85">
        <f>+AA193*'ANNUAL PARAMETERS '!$N$29</f>
        <v>3678905.9314133008</v>
      </c>
      <c r="AB198" s="111">
        <f>+AB193*'ANNUAL PARAMETERS '!$N$29</f>
        <v>4496440.5828384794</v>
      </c>
      <c r="AC198" s="111">
        <f>+AC193*'ANNUAL PARAMETERS '!$N$29</f>
        <v>3678905.9314133008</v>
      </c>
      <c r="AD198" s="111">
        <f>+AD193*'ANNUAL PARAMETERS '!$N$29</f>
        <v>4496440.5828384794</v>
      </c>
      <c r="AE198" s="111">
        <f>+AE193*'ANNUAL PARAMETERS '!$N$29</f>
        <v>3678905.9314133008</v>
      </c>
      <c r="AF198" s="111">
        <f>+AF193*'ANNUAL PARAMETERS '!$N$29</f>
        <v>4496440.5828384794</v>
      </c>
      <c r="AG198" s="111">
        <f>+AG193*'ANNUAL PARAMETERS '!$N$29</f>
        <v>3678905.9314133008</v>
      </c>
      <c r="AH198" s="111">
        <f>+AH193*'ANNUAL PARAMETERS '!$N$29</f>
        <v>4496440.5828384794</v>
      </c>
      <c r="AI198" s="111">
        <f>+AI193*'ANNUAL PARAMETERS '!$N$29</f>
        <v>3678905.9314133008</v>
      </c>
      <c r="AJ198" s="111">
        <f>+AJ193*'ANNUAL PARAMETERS '!$N$29</f>
        <v>4496440.5828384794</v>
      </c>
      <c r="AK198" s="111">
        <f>+AK193*'ANNUAL PARAMETERS '!$N$29</f>
        <v>3678905.9314133008</v>
      </c>
      <c r="AL198" s="111">
        <f>+AL193*'ANNUAL PARAMETERS '!$N$29</f>
        <v>4496440.5828384794</v>
      </c>
      <c r="AM198" s="86">
        <f>+AM193*'ANNUAL PARAMETERS '!$O$29</f>
        <v>3411883.0420350954</v>
      </c>
      <c r="AN198" s="111">
        <f>+AN193*'ANNUAL PARAMETERS '!$O$29</f>
        <v>4170079.2735984493</v>
      </c>
      <c r="AO198" s="111">
        <f>+AO193*'ANNUAL PARAMETERS '!$O$29</f>
        <v>3411883.0420350954</v>
      </c>
      <c r="AP198" s="111">
        <f>+AP193*'ANNUAL PARAMETERS '!$O$29</f>
        <v>4170079.2735984493</v>
      </c>
      <c r="AQ198" s="111">
        <f>+AQ193*'ANNUAL PARAMETERS '!$O$29</f>
        <v>3411883.0420350954</v>
      </c>
      <c r="AR198" s="111">
        <f>+AR193*'ANNUAL PARAMETERS '!$O$29</f>
        <v>4170079.2735984493</v>
      </c>
      <c r="AS198" s="111">
        <f>+AS193*'ANNUAL PARAMETERS '!$O$29</f>
        <v>3411883.0420350954</v>
      </c>
      <c r="AT198" s="111">
        <f>+AT193*'ANNUAL PARAMETERS '!$O$29</f>
        <v>4170079.2735984493</v>
      </c>
      <c r="AU198" s="111">
        <f>+AU193*'ANNUAL PARAMETERS '!$O$29</f>
        <v>3411883.0420350954</v>
      </c>
      <c r="AV198" s="111">
        <f>+AV193*'ANNUAL PARAMETERS '!$O$29</f>
        <v>4170079.2735984493</v>
      </c>
      <c r="AW198" s="111">
        <f>+AW193*'ANNUAL PARAMETERS '!$O$29</f>
        <v>3411883.0420350954</v>
      </c>
      <c r="AX198" s="111">
        <f>+AX193*'ANNUAL PARAMETERS '!$O$29</f>
        <v>4170079.2735984493</v>
      </c>
      <c r="AY198" s="87">
        <f>+AY193*'ANNUAL PARAMETERS '!$P$29</f>
        <v>3887199.417933417</v>
      </c>
      <c r="AZ198" s="111">
        <f>+AZ193*'ANNUAL PARAMETERS '!$P$29</f>
        <v>4751021.5108075086</v>
      </c>
      <c r="BA198" s="111">
        <f>+BA193*'ANNUAL PARAMETERS '!$P$29</f>
        <v>3887199.417933417</v>
      </c>
      <c r="BB198" s="111">
        <f>+BB193*'ANNUAL PARAMETERS '!$P$29</f>
        <v>4751021.5108075086</v>
      </c>
      <c r="BC198" s="111">
        <f>+BC193*'ANNUAL PARAMETERS '!$P$29</f>
        <v>3887199.417933417</v>
      </c>
      <c r="BD198" s="111">
        <f>+BD193*'ANNUAL PARAMETERS '!$P$29</f>
        <v>4751021.5108075086</v>
      </c>
      <c r="BE198" s="111">
        <f>+BE193*'ANNUAL PARAMETERS '!$P$29</f>
        <v>3887199.417933417</v>
      </c>
      <c r="BF198" s="111">
        <f>+BF193*'ANNUAL PARAMETERS '!$P$29</f>
        <v>4751021.5108075086</v>
      </c>
      <c r="BG198" s="111">
        <f>+BG193*'ANNUAL PARAMETERS '!$P$29</f>
        <v>3887199.417933417</v>
      </c>
      <c r="BH198" s="111">
        <f>+BH193*'ANNUAL PARAMETERS '!$P$29</f>
        <v>4751021.5108075086</v>
      </c>
      <c r="BI198" s="111">
        <f>+BI193*'ANNUAL PARAMETERS '!$P$29</f>
        <v>3887199.417933417</v>
      </c>
      <c r="BJ198" s="111">
        <f>+BJ193*'ANNUAL PARAMETERS '!$P$29</f>
        <v>4751021.5108075086</v>
      </c>
      <c r="BK198" s="88">
        <f>+BK193*'ANNUAL PARAMETERS '!$Q$29</f>
        <v>3529084.1745973476</v>
      </c>
      <c r="BL198" s="111">
        <f>+BL193*'ANNUAL PARAMETERS '!$Q$29</f>
        <v>4313325.1022856478</v>
      </c>
      <c r="BM198" s="111">
        <f>+BM193*'ANNUAL PARAMETERS '!$Q$29</f>
        <v>3529084.1745973476</v>
      </c>
      <c r="BN198" s="111">
        <f>+BN193*'ANNUAL PARAMETERS '!$Q$29</f>
        <v>4313325.1022856478</v>
      </c>
      <c r="BO198" s="111">
        <f>+BO193*'ANNUAL PARAMETERS '!$Q$29</f>
        <v>3529084.1745973476</v>
      </c>
      <c r="BP198" s="111">
        <f>+BP193*'ANNUAL PARAMETERS '!$Q$29</f>
        <v>4313325.1022856478</v>
      </c>
      <c r="BQ198" s="111">
        <f>+BQ193*'ANNUAL PARAMETERS '!$Q$29</f>
        <v>3529084.1745973476</v>
      </c>
      <c r="BR198" s="111">
        <f>+BR193*'ANNUAL PARAMETERS '!$Q$29</f>
        <v>4313325.1022856478</v>
      </c>
      <c r="BS198" s="111">
        <f>+BS193*'ANNUAL PARAMETERS '!$Q$29</f>
        <v>3529084.1745973476</v>
      </c>
      <c r="BT198" s="111">
        <f>+BT193*'ANNUAL PARAMETERS '!$Q$29</f>
        <v>4313325.1022856478</v>
      </c>
      <c r="BU198" s="111">
        <f>+BU193*'ANNUAL PARAMETERS '!$Q$29</f>
        <v>3529084.1745973476</v>
      </c>
      <c r="BV198" s="111">
        <f>+BV193*'ANNUAL PARAMETERS '!$Q$29</f>
        <v>4313325.1022856478</v>
      </c>
      <c r="BW198" s="89">
        <f t="shared" si="359"/>
        <v>244071112.47392508</v>
      </c>
    </row>
    <row r="199" spans="1:75" ht="16.2" thickBot="1" x14ac:dyDescent="0.35"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62">
        <f t="shared" si="359"/>
        <v>0</v>
      </c>
    </row>
    <row r="200" spans="1:75" ht="16.2" thickBot="1" x14ac:dyDescent="0.35">
      <c r="A200" s="30" t="s">
        <v>233</v>
      </c>
      <c r="C200" s="133">
        <v>0</v>
      </c>
      <c r="D200" s="134">
        <v>0</v>
      </c>
      <c r="E200" s="134">
        <v>0</v>
      </c>
      <c r="F200" s="134">
        <v>0</v>
      </c>
      <c r="G200" s="134">
        <v>0</v>
      </c>
      <c r="H200" s="134">
        <v>0</v>
      </c>
      <c r="I200" s="134">
        <v>0</v>
      </c>
      <c r="J200" s="134">
        <v>0</v>
      </c>
      <c r="K200" s="134">
        <v>0</v>
      </c>
      <c r="L200" s="134">
        <v>0</v>
      </c>
      <c r="M200" s="134">
        <v>0</v>
      </c>
      <c r="N200" s="134">
        <v>0</v>
      </c>
      <c r="O200" s="135">
        <f t="shared" ref="O200:BO200" si="360">+O197-O198</f>
        <v>78101739.130434796</v>
      </c>
      <c r="P200" s="134">
        <f t="shared" si="360"/>
        <v>95457681.159420311</v>
      </c>
      <c r="Q200" s="134">
        <f t="shared" si="360"/>
        <v>78101739.130434796</v>
      </c>
      <c r="R200" s="134">
        <f t="shared" si="360"/>
        <v>95457681.159420311</v>
      </c>
      <c r="S200" s="134">
        <f t="shared" si="360"/>
        <v>78101739.130434796</v>
      </c>
      <c r="T200" s="134">
        <f t="shared" si="360"/>
        <v>95457681.159420311</v>
      </c>
      <c r="U200" s="134">
        <f t="shared" si="360"/>
        <v>78101739.130434796</v>
      </c>
      <c r="V200" s="134">
        <f t="shared" si="360"/>
        <v>95457681.159420311</v>
      </c>
      <c r="W200" s="134">
        <f t="shared" si="360"/>
        <v>78101739.130434796</v>
      </c>
      <c r="X200" s="134">
        <f t="shared" si="360"/>
        <v>95457681.159420311</v>
      </c>
      <c r="Y200" s="134">
        <f t="shared" si="360"/>
        <v>78101739.130434796</v>
      </c>
      <c r="Z200" s="134">
        <f t="shared" si="360"/>
        <v>95457681.159420311</v>
      </c>
      <c r="AA200" s="136">
        <f t="shared" si="360"/>
        <v>84825059.618586674</v>
      </c>
      <c r="AB200" s="134">
        <f t="shared" si="360"/>
        <v>103675072.86716151</v>
      </c>
      <c r="AC200" s="134">
        <f t="shared" si="360"/>
        <v>84825059.618586674</v>
      </c>
      <c r="AD200" s="134">
        <f t="shared" si="360"/>
        <v>103675072.86716151</v>
      </c>
      <c r="AE200" s="134">
        <f t="shared" si="360"/>
        <v>84825059.618586674</v>
      </c>
      <c r="AF200" s="134">
        <f t="shared" si="360"/>
        <v>103675072.86716151</v>
      </c>
      <c r="AG200" s="134">
        <f t="shared" si="360"/>
        <v>84825059.618586674</v>
      </c>
      <c r="AH200" s="134">
        <f t="shared" si="360"/>
        <v>103675072.86716151</v>
      </c>
      <c r="AI200" s="134">
        <f t="shared" si="360"/>
        <v>84825059.618586674</v>
      </c>
      <c r="AJ200" s="134">
        <f t="shared" si="360"/>
        <v>103675072.86716151</v>
      </c>
      <c r="AK200" s="134">
        <f t="shared" si="360"/>
        <v>84825059.618586674</v>
      </c>
      <c r="AL200" s="134">
        <f t="shared" si="360"/>
        <v>103675072.86716151</v>
      </c>
      <c r="AM200" s="137">
        <f t="shared" si="360"/>
        <v>92973812.895456344</v>
      </c>
      <c r="AN200" s="134">
        <f t="shared" si="360"/>
        <v>113634660.20555775</v>
      </c>
      <c r="AO200" s="134">
        <f t="shared" si="360"/>
        <v>92973812.895456344</v>
      </c>
      <c r="AP200" s="134">
        <f t="shared" si="360"/>
        <v>113634660.20555775</v>
      </c>
      <c r="AQ200" s="134">
        <f t="shared" si="360"/>
        <v>92973812.895456344</v>
      </c>
      <c r="AR200" s="134">
        <f t="shared" si="360"/>
        <v>113634660.20555775</v>
      </c>
      <c r="AS200" s="134">
        <f t="shared" si="360"/>
        <v>92973812.895456344</v>
      </c>
      <c r="AT200" s="134">
        <f t="shared" si="360"/>
        <v>113634660.20555775</v>
      </c>
      <c r="AU200" s="134">
        <f t="shared" si="360"/>
        <v>92973812.895456344</v>
      </c>
      <c r="AV200" s="134">
        <f t="shared" si="360"/>
        <v>113634660.20555775</v>
      </c>
      <c r="AW200" s="134">
        <f t="shared" si="360"/>
        <v>92973812.895456344</v>
      </c>
      <c r="AX200" s="134">
        <f t="shared" si="360"/>
        <v>113634660.20555775</v>
      </c>
      <c r="AY200" s="138">
        <f t="shared" si="360"/>
        <v>92848534.668352455</v>
      </c>
      <c r="AZ200" s="134">
        <f t="shared" si="360"/>
        <v>113481542.37243076</v>
      </c>
      <c r="BA200" s="134">
        <f t="shared" si="360"/>
        <v>92848534.668352455</v>
      </c>
      <c r="BB200" s="134">
        <f t="shared" si="360"/>
        <v>113481542.37243076</v>
      </c>
      <c r="BC200" s="134">
        <f t="shared" si="360"/>
        <v>92848534.668352455</v>
      </c>
      <c r="BD200" s="134">
        <f t="shared" si="360"/>
        <v>113481542.37243076</v>
      </c>
      <c r="BE200" s="134">
        <f t="shared" si="360"/>
        <v>92848534.668352455</v>
      </c>
      <c r="BF200" s="134">
        <f t="shared" si="360"/>
        <v>113481542.37243076</v>
      </c>
      <c r="BG200" s="134">
        <f t="shared" si="360"/>
        <v>92848534.668352455</v>
      </c>
      <c r="BH200" s="134">
        <f t="shared" si="360"/>
        <v>113481542.37243076</v>
      </c>
      <c r="BI200" s="134">
        <f t="shared" si="360"/>
        <v>92848534.668352455</v>
      </c>
      <c r="BJ200" s="134">
        <f t="shared" si="360"/>
        <v>113481542.37243076</v>
      </c>
      <c r="BK200" s="139">
        <f t="shared" si="360"/>
        <v>98931993.02787897</v>
      </c>
      <c r="BL200" s="134">
        <f t="shared" si="360"/>
        <v>120916880.36740768</v>
      </c>
      <c r="BM200" s="134">
        <f t="shared" si="360"/>
        <v>98931993.02787897</v>
      </c>
      <c r="BN200" s="134">
        <f t="shared" si="360"/>
        <v>120916880.36740768</v>
      </c>
      <c r="BO200" s="134">
        <f t="shared" si="360"/>
        <v>98931993.02787897</v>
      </c>
      <c r="BP200" s="134">
        <f t="shared" ref="BP200:BR200" si="361">+BP197-BP198</f>
        <v>120916880.36740768</v>
      </c>
      <c r="BQ200" s="134">
        <f t="shared" si="361"/>
        <v>98931993.02787897</v>
      </c>
      <c r="BR200" s="134">
        <f t="shared" si="361"/>
        <v>120916880.36740768</v>
      </c>
      <c r="BS200" s="134">
        <f>+BS197-BS198</f>
        <v>98931993.02787897</v>
      </c>
      <c r="BT200" s="134">
        <f t="shared" ref="BT200:BV200" si="362">+BT197-BT198</f>
        <v>120916880.36740768</v>
      </c>
      <c r="BU200" s="134">
        <f t="shared" si="362"/>
        <v>98931993.02787897</v>
      </c>
      <c r="BV200" s="134">
        <f t="shared" si="362"/>
        <v>120916880.36740768</v>
      </c>
      <c r="BW200" s="140">
        <f t="shared" si="359"/>
        <v>5969081857.8761244</v>
      </c>
    </row>
    <row r="201" spans="1:75" x14ac:dyDescent="0.3"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62">
        <f t="shared" si="359"/>
        <v>0</v>
      </c>
    </row>
    <row r="202" spans="1:75" x14ac:dyDescent="0.3">
      <c r="A202" s="114" t="s">
        <v>156</v>
      </c>
      <c r="C202" s="141">
        <v>0</v>
      </c>
      <c r="D202" s="141">
        <v>0</v>
      </c>
      <c r="E202" s="141">
        <v>0</v>
      </c>
      <c r="F202" s="141">
        <v>0</v>
      </c>
      <c r="G202" s="141">
        <v>0</v>
      </c>
      <c r="H202" s="141">
        <v>0</v>
      </c>
      <c r="I202" s="141">
        <v>0</v>
      </c>
      <c r="J202" s="141">
        <v>0</v>
      </c>
      <c r="K202" s="141">
        <v>0</v>
      </c>
      <c r="L202" s="141">
        <v>0</v>
      </c>
      <c r="M202" s="141">
        <v>0</v>
      </c>
      <c r="N202" s="141">
        <v>0</v>
      </c>
      <c r="O202" s="141">
        <f>+O200*DATA!O76</f>
        <v>7810173.9130434804</v>
      </c>
      <c r="P202" s="141">
        <f>+P200*DATA!P76</f>
        <v>9545768.1159420311</v>
      </c>
      <c r="Q202" s="141">
        <f>+Q200*DATA!Q76</f>
        <v>7810173.9130434804</v>
      </c>
      <c r="R202" s="141">
        <f>+R200*DATA!R76</f>
        <v>9545768.1159420311</v>
      </c>
      <c r="S202" s="141">
        <f>+S200*DATA!S76</f>
        <v>7810173.9130434804</v>
      </c>
      <c r="T202" s="141">
        <f>+T200*DATA!T76</f>
        <v>9545768.1159420311</v>
      </c>
      <c r="U202" s="141">
        <f>+U200*DATA!U76</f>
        <v>7810173.9130434804</v>
      </c>
      <c r="V202" s="141">
        <f>+V200*DATA!V76</f>
        <v>9545768.1159420311</v>
      </c>
      <c r="W202" s="141">
        <f>+W200*DATA!W76</f>
        <v>7810173.9130434804</v>
      </c>
      <c r="X202" s="141">
        <f>+X200*DATA!X76</f>
        <v>9545768.1159420311</v>
      </c>
      <c r="Y202" s="141">
        <f>+Y200*DATA!Y76</f>
        <v>7810173.9130434804</v>
      </c>
      <c r="Z202" s="141">
        <f>+Z200*DATA!Z76</f>
        <v>9545768.1159420311</v>
      </c>
      <c r="AA202" s="141">
        <f>+AA200*DATA!AA76</f>
        <v>16965011.923717335</v>
      </c>
      <c r="AB202" s="141">
        <f>+AB200*DATA!AB76</f>
        <v>20735014.573432304</v>
      </c>
      <c r="AC202" s="141">
        <f>+AC200*DATA!AC76</f>
        <v>16965011.923717335</v>
      </c>
      <c r="AD202" s="141">
        <f>+AD200*DATA!AD76</f>
        <v>20735014.573432304</v>
      </c>
      <c r="AE202" s="141">
        <f>+AE200*DATA!AE76</f>
        <v>16965011.923717335</v>
      </c>
      <c r="AF202" s="141">
        <f>+AF200*DATA!AF76</f>
        <v>20735014.573432304</v>
      </c>
      <c r="AG202" s="141">
        <f>+AG200*DATA!AG76</f>
        <v>16965011.923717335</v>
      </c>
      <c r="AH202" s="141">
        <f>+AH200*DATA!AH76</f>
        <v>20735014.573432304</v>
      </c>
      <c r="AI202" s="141">
        <f>+AI200*DATA!AI76</f>
        <v>16965011.923717335</v>
      </c>
      <c r="AJ202" s="141">
        <f>+AJ200*DATA!AJ76</f>
        <v>20735014.573432304</v>
      </c>
      <c r="AK202" s="141">
        <f>+AK200*DATA!AK76</f>
        <v>16965011.923717335</v>
      </c>
      <c r="AL202" s="141">
        <f>+AL200*DATA!AL76</f>
        <v>20735014.573432304</v>
      </c>
      <c r="AM202" s="141">
        <f>+AM200*DATA!AM76</f>
        <v>13946071.934318451</v>
      </c>
      <c r="AN202" s="141">
        <f>+AN200*DATA!AN76</f>
        <v>17045199.030833662</v>
      </c>
      <c r="AO202" s="141">
        <f>+AO200*DATA!AO76</f>
        <v>13946071.934318451</v>
      </c>
      <c r="AP202" s="141">
        <f>+AP200*DATA!AP76</f>
        <v>17045199.030833662</v>
      </c>
      <c r="AQ202" s="141">
        <f>+AQ200*DATA!AQ76</f>
        <v>13946071.934318451</v>
      </c>
      <c r="AR202" s="141">
        <f>+AR200*DATA!AR76</f>
        <v>17045199.030833662</v>
      </c>
      <c r="AS202" s="141">
        <f>+AS200*DATA!AS76</f>
        <v>13946071.934318451</v>
      </c>
      <c r="AT202" s="141">
        <f>+AT200*DATA!AT76</f>
        <v>17045199.030833662</v>
      </c>
      <c r="AU202" s="141">
        <f>+AU200*DATA!AU76</f>
        <v>13946071.934318451</v>
      </c>
      <c r="AV202" s="141">
        <f>+AV200*DATA!AV76</f>
        <v>17045199.030833662</v>
      </c>
      <c r="AW202" s="141">
        <f>+AW200*DATA!AW76</f>
        <v>13946071.934318451</v>
      </c>
      <c r="AX202" s="141">
        <f>+AX200*DATA!AX76</f>
        <v>17045199.030833662</v>
      </c>
      <c r="AY202" s="141">
        <f>+AY200*DATA!AY76</f>
        <v>0</v>
      </c>
      <c r="AZ202" s="141">
        <f>+AZ200*DATA!AZ76</f>
        <v>0</v>
      </c>
      <c r="BA202" s="141">
        <f>+BA200*DATA!BA76</f>
        <v>0</v>
      </c>
      <c r="BB202" s="141">
        <f>+BB200*DATA!BB76</f>
        <v>0</v>
      </c>
      <c r="BC202" s="141">
        <f>+BC200*DATA!BC76</f>
        <v>0</v>
      </c>
      <c r="BD202" s="141">
        <f>+BD200*DATA!BD76</f>
        <v>0</v>
      </c>
      <c r="BE202" s="141">
        <f>+BE200*DATA!BE76</f>
        <v>0</v>
      </c>
      <c r="BF202" s="141">
        <f>+BF200*DATA!BF76</f>
        <v>0</v>
      </c>
      <c r="BG202" s="141">
        <f>+BG200*DATA!BG76</f>
        <v>0</v>
      </c>
      <c r="BH202" s="141">
        <f>+BH200*DATA!BH76</f>
        <v>0</v>
      </c>
      <c r="BI202" s="141">
        <f>+BI200*DATA!BI76</f>
        <v>0</v>
      </c>
      <c r="BJ202" s="141">
        <f>+BJ200*DATA!BJ76</f>
        <v>0</v>
      </c>
      <c r="BK202" s="141">
        <f>+BK200*DATA!BK76</f>
        <v>39572797.211151592</v>
      </c>
      <c r="BL202" s="141">
        <f>+BL200*DATA!BL76</f>
        <v>48366752.146963075</v>
      </c>
      <c r="BM202" s="141">
        <f>+BM200*DATA!BM76</f>
        <v>39572797.211151592</v>
      </c>
      <c r="BN202" s="141">
        <f>+BN200*DATA!BN76</f>
        <v>48366752.146963075</v>
      </c>
      <c r="BO202" s="141">
        <f>+BO200*DATA!BO76</f>
        <v>39572797.211151592</v>
      </c>
      <c r="BP202" s="141">
        <f>+BP200*DATA!BP76</f>
        <v>48366752.146963075</v>
      </c>
      <c r="BQ202" s="141">
        <f>+BQ200*DATA!BQ76</f>
        <v>39572797.211151592</v>
      </c>
      <c r="BR202" s="141">
        <f>+BR200*DATA!BR76</f>
        <v>48366752.146963075</v>
      </c>
      <c r="BS202" s="141">
        <f>+BS200*DATA!BS76</f>
        <v>39572797.211151592</v>
      </c>
      <c r="BT202" s="141">
        <f>+BT200*DATA!BT76</f>
        <v>48366752.146963075</v>
      </c>
      <c r="BU202" s="141">
        <f>+BU200*DATA!BU76</f>
        <v>39572797.211151592</v>
      </c>
      <c r="BV202" s="141">
        <f>+BV200*DATA!BV76</f>
        <v>48366752.146963075</v>
      </c>
      <c r="BW202" s="113">
        <f t="shared" si="359"/>
        <v>1043920733.0964117</v>
      </c>
    </row>
    <row r="203" spans="1:75" x14ac:dyDescent="0.3">
      <c r="A203" s="116" t="s">
        <v>234</v>
      </c>
      <c r="C203" s="142">
        <v>0</v>
      </c>
      <c r="D203" s="142">
        <v>0</v>
      </c>
      <c r="E203" s="142">
        <v>0</v>
      </c>
      <c r="F203" s="142">
        <v>0</v>
      </c>
      <c r="G203" s="142">
        <v>0</v>
      </c>
      <c r="H203" s="142">
        <v>0</v>
      </c>
      <c r="I203" s="142">
        <v>0</v>
      </c>
      <c r="J203" s="142">
        <v>0</v>
      </c>
      <c r="K203" s="142">
        <v>0</v>
      </c>
      <c r="L203" s="142">
        <v>0</v>
      </c>
      <c r="M203" s="142">
        <v>0</v>
      </c>
      <c r="N203" s="142">
        <v>0</v>
      </c>
      <c r="O203" s="142">
        <f>+O202*DATA!O77</f>
        <v>0</v>
      </c>
      <c r="P203" s="142">
        <f>+P202*DATA!P77</f>
        <v>0</v>
      </c>
      <c r="Q203" s="142">
        <f>+Q202*DATA!Q77</f>
        <v>0</v>
      </c>
      <c r="R203" s="142">
        <f>+R202*DATA!R77</f>
        <v>0</v>
      </c>
      <c r="S203" s="142">
        <f>+S202*DATA!S77</f>
        <v>0</v>
      </c>
      <c r="T203" s="142">
        <f>+T202*DATA!T77</f>
        <v>0</v>
      </c>
      <c r="U203" s="142">
        <f>+U202*DATA!U77</f>
        <v>0</v>
      </c>
      <c r="V203" s="142">
        <f>+V202*DATA!V77</f>
        <v>0</v>
      </c>
      <c r="W203" s="142">
        <f>+W202*DATA!W77</f>
        <v>0</v>
      </c>
      <c r="X203" s="142">
        <f>+X202*DATA!X77</f>
        <v>0</v>
      </c>
      <c r="Y203" s="142">
        <f>+Y202*DATA!Y77</f>
        <v>0</v>
      </c>
      <c r="Z203" s="142">
        <f>+Z202*DATA!Z77</f>
        <v>0</v>
      </c>
      <c r="AA203" s="142">
        <f>+AA202*DATA!AA77</f>
        <v>254475.17885576002</v>
      </c>
      <c r="AB203" s="142">
        <f>+AB202*DATA!AB77</f>
        <v>311025.21860148455</v>
      </c>
      <c r="AC203" s="142">
        <f>+AC202*DATA!AC77</f>
        <v>254475.17885576002</v>
      </c>
      <c r="AD203" s="142">
        <f>+AD202*DATA!AD77</f>
        <v>311025.21860148455</v>
      </c>
      <c r="AE203" s="142">
        <f>+AE202*DATA!AE77</f>
        <v>254475.17885576002</v>
      </c>
      <c r="AF203" s="142">
        <f>+AF202*DATA!AF77</f>
        <v>311025.21860148455</v>
      </c>
      <c r="AG203" s="142">
        <f>+AG202*DATA!AG77</f>
        <v>254475.17885576002</v>
      </c>
      <c r="AH203" s="142">
        <f>+AH202*DATA!AH77</f>
        <v>311025.21860148455</v>
      </c>
      <c r="AI203" s="142">
        <f>+AI202*DATA!AI77</f>
        <v>254475.17885576002</v>
      </c>
      <c r="AJ203" s="142">
        <f>+AJ202*DATA!AJ77</f>
        <v>311025.21860148455</v>
      </c>
      <c r="AK203" s="142">
        <f>+AK202*DATA!AK77</f>
        <v>254475.17885576002</v>
      </c>
      <c r="AL203" s="142">
        <f>+AL202*DATA!AL77</f>
        <v>311025.21860148455</v>
      </c>
      <c r="AM203" s="142">
        <f>+AM202*DATA!AM77</f>
        <v>139460.71934318452</v>
      </c>
      <c r="AN203" s="142">
        <f>+AN202*DATA!AN77</f>
        <v>170451.99030833662</v>
      </c>
      <c r="AO203" s="142">
        <f>+AO202*DATA!AO77</f>
        <v>139460.71934318452</v>
      </c>
      <c r="AP203" s="142">
        <f>+AP202*DATA!AP77</f>
        <v>170451.99030833662</v>
      </c>
      <c r="AQ203" s="142">
        <f>+AQ202*DATA!AQ77</f>
        <v>139460.71934318452</v>
      </c>
      <c r="AR203" s="142">
        <f>+AR202*DATA!AR77</f>
        <v>170451.99030833662</v>
      </c>
      <c r="AS203" s="142">
        <f>+AS202*DATA!AS77</f>
        <v>139460.71934318452</v>
      </c>
      <c r="AT203" s="142">
        <f>+AT202*DATA!AT77</f>
        <v>170451.99030833662</v>
      </c>
      <c r="AU203" s="142">
        <f>+AU202*DATA!AU77</f>
        <v>139460.71934318452</v>
      </c>
      <c r="AV203" s="142">
        <f>+AV202*DATA!AV77</f>
        <v>170451.99030833662</v>
      </c>
      <c r="AW203" s="142">
        <f>+AW202*DATA!AW77</f>
        <v>139460.71934318452</v>
      </c>
      <c r="AX203" s="142">
        <f>+AX202*DATA!AX77</f>
        <v>170451.99030833662</v>
      </c>
      <c r="AY203" s="142">
        <f>+AY202*DATA!AY77</f>
        <v>0</v>
      </c>
      <c r="AZ203" s="142">
        <f>+AZ202*DATA!AZ77</f>
        <v>0</v>
      </c>
      <c r="BA203" s="142">
        <f>+BA202*DATA!BA77</f>
        <v>0</v>
      </c>
      <c r="BB203" s="142">
        <f>+BB202*DATA!BB77</f>
        <v>0</v>
      </c>
      <c r="BC203" s="142">
        <f>+BC202*DATA!BC77</f>
        <v>0</v>
      </c>
      <c r="BD203" s="142">
        <f>+BD202*DATA!BD77</f>
        <v>0</v>
      </c>
      <c r="BE203" s="142">
        <f>+BE202*DATA!BE77</f>
        <v>0</v>
      </c>
      <c r="BF203" s="142">
        <f>+BF202*DATA!BF77</f>
        <v>0</v>
      </c>
      <c r="BG203" s="142">
        <f>+BG202*DATA!BG77</f>
        <v>0</v>
      </c>
      <c r="BH203" s="142">
        <f>+BH202*DATA!BH77</f>
        <v>0</v>
      </c>
      <c r="BI203" s="142">
        <f>+BI202*DATA!BI77</f>
        <v>0</v>
      </c>
      <c r="BJ203" s="142">
        <f>+BJ202*DATA!BJ77</f>
        <v>0</v>
      </c>
      <c r="BK203" s="142">
        <f>+BK202*DATA!BK77</f>
        <v>1582911.8884460637</v>
      </c>
      <c r="BL203" s="142">
        <f>+BL202*DATA!BL77</f>
        <v>1934670.0858785231</v>
      </c>
      <c r="BM203" s="142">
        <f>+BM202*DATA!BM77</f>
        <v>1582911.8884460637</v>
      </c>
      <c r="BN203" s="142">
        <f>+BN202*DATA!BN77</f>
        <v>1934670.0858785231</v>
      </c>
      <c r="BO203" s="142">
        <f>+BO202*DATA!BO77</f>
        <v>1582911.8884460637</v>
      </c>
      <c r="BP203" s="142">
        <f>+BP202*DATA!BP77</f>
        <v>1934670.0858785231</v>
      </c>
      <c r="BQ203" s="142">
        <f>+BQ202*DATA!BQ77</f>
        <v>1582911.8884460637</v>
      </c>
      <c r="BR203" s="142">
        <f>+BR202*DATA!BR77</f>
        <v>1934670.0858785231</v>
      </c>
      <c r="BS203" s="142">
        <f>+BS202*DATA!BS77</f>
        <v>1582911.8884460637</v>
      </c>
      <c r="BT203" s="142">
        <f>+BT202*DATA!BT77</f>
        <v>1934670.0858785231</v>
      </c>
      <c r="BU203" s="142">
        <f>+BU202*DATA!BU77</f>
        <v>1582911.8884460637</v>
      </c>
      <c r="BV203" s="142">
        <f>+BV202*DATA!BV77</f>
        <v>1934670.0858785231</v>
      </c>
      <c r="BW203" s="113">
        <f t="shared" si="359"/>
        <v>26357970.488600112</v>
      </c>
    </row>
    <row r="204" spans="1:75" x14ac:dyDescent="0.3">
      <c r="A204" s="114" t="s">
        <v>235</v>
      </c>
      <c r="C204" s="141">
        <v>0</v>
      </c>
      <c r="D204" s="141">
        <v>0</v>
      </c>
      <c r="E204" s="141">
        <v>0</v>
      </c>
      <c r="F204" s="141">
        <v>0</v>
      </c>
      <c r="G204" s="141">
        <v>0</v>
      </c>
      <c r="H204" s="141">
        <v>0</v>
      </c>
      <c r="I204" s="141">
        <v>0</v>
      </c>
      <c r="J204" s="141">
        <v>0</v>
      </c>
      <c r="K204" s="141">
        <v>0</v>
      </c>
      <c r="L204" s="141">
        <v>0</v>
      </c>
      <c r="M204" s="141">
        <v>0</v>
      </c>
      <c r="N204" s="141">
        <v>0</v>
      </c>
      <c r="O204" s="141">
        <v>0</v>
      </c>
      <c r="P204" s="141">
        <f>+O200*DATA!O78</f>
        <v>0</v>
      </c>
      <c r="Q204" s="141">
        <f>+P200*DATA!P78</f>
        <v>0</v>
      </c>
      <c r="R204" s="141">
        <f>+Q200*DATA!Q78</f>
        <v>0</v>
      </c>
      <c r="S204" s="141">
        <f>+R200*DATA!R78</f>
        <v>0</v>
      </c>
      <c r="T204" s="141">
        <f>+S200*DATA!S78</f>
        <v>0</v>
      </c>
      <c r="U204" s="141">
        <f>+T200*DATA!T78</f>
        <v>0</v>
      </c>
      <c r="V204" s="141">
        <f>+U200*DATA!U78</f>
        <v>0</v>
      </c>
      <c r="W204" s="141">
        <f>+V200*DATA!V78</f>
        <v>0</v>
      </c>
      <c r="X204" s="141">
        <f>+W200*DATA!W78</f>
        <v>0</v>
      </c>
      <c r="Y204" s="141">
        <f>+X200*DATA!X78</f>
        <v>0</v>
      </c>
      <c r="Z204" s="141">
        <f>+Y200*DATA!Y78</f>
        <v>0</v>
      </c>
      <c r="AA204" s="141">
        <f>+Z200*DATA!Z78</f>
        <v>0</v>
      </c>
      <c r="AB204" s="141">
        <f>+AA200*DATA!AA78</f>
        <v>21206264.904646669</v>
      </c>
      <c r="AC204" s="141">
        <f>+AB200*DATA!AB78</f>
        <v>25918768.216790378</v>
      </c>
      <c r="AD204" s="141">
        <f>+AC200*DATA!AC78</f>
        <v>21206264.904646669</v>
      </c>
      <c r="AE204" s="141">
        <f>+AD200*DATA!AD78</f>
        <v>25918768.216790378</v>
      </c>
      <c r="AF204" s="141">
        <f>+AE200*DATA!AE78</f>
        <v>21206264.904646669</v>
      </c>
      <c r="AG204" s="141">
        <f>+AF200*DATA!AF78</f>
        <v>25918768.216790378</v>
      </c>
      <c r="AH204" s="141">
        <f>+AG200*DATA!AG78</f>
        <v>21206264.904646669</v>
      </c>
      <c r="AI204" s="141">
        <f>+AH200*DATA!AH78</f>
        <v>25918768.216790378</v>
      </c>
      <c r="AJ204" s="141">
        <f>+AI200*DATA!AI78</f>
        <v>21206264.904646669</v>
      </c>
      <c r="AK204" s="141">
        <f>+AJ200*DATA!AJ78</f>
        <v>25918768.216790378</v>
      </c>
      <c r="AL204" s="141">
        <f>+AK200*DATA!AK78</f>
        <v>21206264.904646669</v>
      </c>
      <c r="AM204" s="141">
        <f>+AL200*DATA!AL78</f>
        <v>25918768.216790378</v>
      </c>
      <c r="AN204" s="141">
        <f>+AM200*DATA!AM78</f>
        <v>18594762.57909127</v>
      </c>
      <c r="AO204" s="141">
        <f>+AN200*DATA!AN78</f>
        <v>22726932.041111551</v>
      </c>
      <c r="AP204" s="141">
        <f>+AO200*DATA!AO78</f>
        <v>18594762.57909127</v>
      </c>
      <c r="AQ204" s="141">
        <f>+AP200*DATA!AP78</f>
        <v>22726932.041111551</v>
      </c>
      <c r="AR204" s="141">
        <f>+AQ200*DATA!AQ78</f>
        <v>18594762.57909127</v>
      </c>
      <c r="AS204" s="141">
        <f>+AR200*DATA!AR78</f>
        <v>22726932.041111551</v>
      </c>
      <c r="AT204" s="141">
        <f>+AS200*DATA!AS78</f>
        <v>18594762.57909127</v>
      </c>
      <c r="AU204" s="141">
        <f>+AT200*DATA!AT78</f>
        <v>22726932.041111551</v>
      </c>
      <c r="AV204" s="141">
        <f>+AU200*DATA!AU78</f>
        <v>18594762.57909127</v>
      </c>
      <c r="AW204" s="141">
        <f>+AV200*DATA!AV78</f>
        <v>22726932.041111551</v>
      </c>
      <c r="AX204" s="141">
        <f>+AW200*DATA!AW78</f>
        <v>18594762.57909127</v>
      </c>
      <c r="AY204" s="141">
        <f>+AX200*DATA!AX78</f>
        <v>22726932.041111551</v>
      </c>
      <c r="AZ204" s="141">
        <f>+AY200*DATA!AY78</f>
        <v>0</v>
      </c>
      <c r="BA204" s="141">
        <f>+AZ200*DATA!AZ78</f>
        <v>0</v>
      </c>
      <c r="BB204" s="141">
        <f>+BA200*DATA!BA78</f>
        <v>0</v>
      </c>
      <c r="BC204" s="141">
        <f>+BB200*DATA!BB78</f>
        <v>0</v>
      </c>
      <c r="BD204" s="141">
        <f>+BC200*DATA!BC78</f>
        <v>0</v>
      </c>
      <c r="BE204" s="141">
        <f>+BD200*DATA!BD78</f>
        <v>0</v>
      </c>
      <c r="BF204" s="141">
        <f>+BE200*DATA!BE78</f>
        <v>0</v>
      </c>
      <c r="BG204" s="141">
        <f>+BF200*DATA!BF78</f>
        <v>0</v>
      </c>
      <c r="BH204" s="141">
        <f>+BG200*DATA!BG78</f>
        <v>0</v>
      </c>
      <c r="BI204" s="141">
        <f>+BH200*DATA!BH78</f>
        <v>0</v>
      </c>
      <c r="BJ204" s="141">
        <f>+BI200*DATA!BI78</f>
        <v>0</v>
      </c>
      <c r="BK204" s="141">
        <f>+BJ200*DATA!BJ78</f>
        <v>0</v>
      </c>
      <c r="BL204" s="141">
        <f>+BK200*DATA!BK78</f>
        <v>19786398.605575796</v>
      </c>
      <c r="BM204" s="141">
        <f>+BL200*DATA!BL78</f>
        <v>24183376.073481537</v>
      </c>
      <c r="BN204" s="141">
        <f>+BM200*DATA!BM78</f>
        <v>19786398.605575796</v>
      </c>
      <c r="BO204" s="141">
        <f>+BN200*DATA!BN78</f>
        <v>24183376.073481537</v>
      </c>
      <c r="BP204" s="141">
        <f>+BO200*DATA!BO78</f>
        <v>19786398.605575796</v>
      </c>
      <c r="BQ204" s="141">
        <f>+BP200*DATA!BP78</f>
        <v>24183376.073481537</v>
      </c>
      <c r="BR204" s="141">
        <f>+BQ200*DATA!BQ78</f>
        <v>19786398.605575796</v>
      </c>
      <c r="BS204" s="141">
        <f>+BR200*DATA!BR78</f>
        <v>24183376.073481537</v>
      </c>
      <c r="BT204" s="141">
        <f>+BS200*DATA!BS78</f>
        <v>19786398.605575796</v>
      </c>
      <c r="BU204" s="141">
        <f>+BT200*DATA!BT78</f>
        <v>24183376.073481537</v>
      </c>
      <c r="BV204" s="141">
        <f>+BU200*DATA!BU78</f>
        <v>19786398.605575796</v>
      </c>
      <c r="BW204" s="113">
        <f t="shared" si="359"/>
        <v>770315638.45070148</v>
      </c>
    </row>
    <row r="205" spans="1:75" x14ac:dyDescent="0.3">
      <c r="A205" s="116" t="s">
        <v>234</v>
      </c>
      <c r="C205" s="142">
        <v>0</v>
      </c>
      <c r="D205" s="142">
        <v>0</v>
      </c>
      <c r="E205" s="142">
        <v>0</v>
      </c>
      <c r="F205" s="142">
        <v>0</v>
      </c>
      <c r="G205" s="142">
        <v>0</v>
      </c>
      <c r="H205" s="142">
        <v>0</v>
      </c>
      <c r="I205" s="142">
        <v>0</v>
      </c>
      <c r="J205" s="142">
        <v>0</v>
      </c>
      <c r="K205" s="142">
        <v>0</v>
      </c>
      <c r="L205" s="142">
        <v>0</v>
      </c>
      <c r="M205" s="142">
        <v>0</v>
      </c>
      <c r="N205" s="142">
        <v>0</v>
      </c>
      <c r="O205" s="142">
        <v>0</v>
      </c>
      <c r="P205" s="142">
        <f>+P204*DATA!O79</f>
        <v>0</v>
      </c>
      <c r="Q205" s="142">
        <f>+Q204*DATA!P79</f>
        <v>0</v>
      </c>
      <c r="R205" s="142">
        <f>+R204*DATA!Q79</f>
        <v>0</v>
      </c>
      <c r="S205" s="142">
        <f>+S204*DATA!R79</f>
        <v>0</v>
      </c>
      <c r="T205" s="142">
        <f>+T204*DATA!S79</f>
        <v>0</v>
      </c>
      <c r="U205" s="142">
        <f>+U204*DATA!T79</f>
        <v>0</v>
      </c>
      <c r="V205" s="142">
        <f>+V204*DATA!U79</f>
        <v>0</v>
      </c>
      <c r="W205" s="142">
        <f>+W204*DATA!V79</f>
        <v>0</v>
      </c>
      <c r="X205" s="142">
        <f>+X204*DATA!W79</f>
        <v>0</v>
      </c>
      <c r="Y205" s="142">
        <f>+Y204*DATA!X79</f>
        <v>0</v>
      </c>
      <c r="Z205" s="142">
        <f>+Z204*DATA!Y79</f>
        <v>0</v>
      </c>
      <c r="AA205" s="142">
        <f>+AA204*DATA!Z79</f>
        <v>0</v>
      </c>
      <c r="AB205" s="142">
        <f>+AB204*DATA!AA79</f>
        <v>318093.97356970003</v>
      </c>
      <c r="AC205" s="142">
        <f>+AC204*DATA!AB79</f>
        <v>388781.52325185563</v>
      </c>
      <c r="AD205" s="142">
        <f>+AD204*DATA!AC79</f>
        <v>318093.97356970003</v>
      </c>
      <c r="AE205" s="142">
        <f>+AE204*DATA!AD79</f>
        <v>388781.52325185563</v>
      </c>
      <c r="AF205" s="142">
        <f>+AF204*DATA!AE79</f>
        <v>318093.97356970003</v>
      </c>
      <c r="AG205" s="142">
        <f>+AG204*DATA!AF79</f>
        <v>388781.52325185563</v>
      </c>
      <c r="AH205" s="142">
        <f>+AH204*DATA!AG79</f>
        <v>318093.97356970003</v>
      </c>
      <c r="AI205" s="142">
        <f>+AI204*DATA!AH79</f>
        <v>388781.52325185563</v>
      </c>
      <c r="AJ205" s="142">
        <f>+AJ204*DATA!AI79</f>
        <v>318093.97356970003</v>
      </c>
      <c r="AK205" s="142">
        <f>+AK204*DATA!AJ79</f>
        <v>388781.52325185563</v>
      </c>
      <c r="AL205" s="142">
        <f>+AL204*DATA!AK79</f>
        <v>318093.97356970003</v>
      </c>
      <c r="AM205" s="142">
        <f>+AM204*DATA!AL79</f>
        <v>388781.52325185563</v>
      </c>
      <c r="AN205" s="142">
        <f>+AN204*DATA!AM79</f>
        <v>557842.87737273809</v>
      </c>
      <c r="AO205" s="142">
        <f>+AO204*DATA!AN79</f>
        <v>681807.96123334649</v>
      </c>
      <c r="AP205" s="142">
        <f>+AP204*DATA!AO79</f>
        <v>557842.87737273809</v>
      </c>
      <c r="AQ205" s="142">
        <f>+AQ204*DATA!AP79</f>
        <v>681807.96123334649</v>
      </c>
      <c r="AR205" s="142">
        <f>+AR204*DATA!AQ79</f>
        <v>557842.87737273809</v>
      </c>
      <c r="AS205" s="142">
        <f>+AS204*DATA!AR79</f>
        <v>681807.96123334649</v>
      </c>
      <c r="AT205" s="142">
        <f>+AT204*DATA!AS79</f>
        <v>557842.87737273809</v>
      </c>
      <c r="AU205" s="142">
        <f>+AU204*DATA!AT79</f>
        <v>681807.96123334649</v>
      </c>
      <c r="AV205" s="142">
        <f>+AV204*DATA!AU79</f>
        <v>557842.87737273809</v>
      </c>
      <c r="AW205" s="142">
        <f>+AW204*DATA!AV79</f>
        <v>681807.96123334649</v>
      </c>
      <c r="AX205" s="142">
        <f>+AX204*DATA!AW79</f>
        <v>557842.87737273809</v>
      </c>
      <c r="AY205" s="142">
        <f>+AY204*DATA!AX79</f>
        <v>681807.96123334649</v>
      </c>
      <c r="AZ205" s="142">
        <f>+AZ204*DATA!AY79</f>
        <v>0</v>
      </c>
      <c r="BA205" s="142">
        <f>+BA204*DATA!AZ79</f>
        <v>0</v>
      </c>
      <c r="BB205" s="142">
        <f>+BB204*DATA!BA79</f>
        <v>0</v>
      </c>
      <c r="BC205" s="142">
        <f>+BC204*DATA!BB79</f>
        <v>0</v>
      </c>
      <c r="BD205" s="142">
        <f>+BD204*DATA!BC79</f>
        <v>0</v>
      </c>
      <c r="BE205" s="142">
        <f>+BE204*DATA!BD79</f>
        <v>0</v>
      </c>
      <c r="BF205" s="142">
        <f>+BF204*DATA!BE79</f>
        <v>0</v>
      </c>
      <c r="BG205" s="142">
        <f>+BG204*DATA!BF79</f>
        <v>0</v>
      </c>
      <c r="BH205" s="142">
        <f>+BH204*DATA!BG79</f>
        <v>0</v>
      </c>
      <c r="BI205" s="142">
        <f>+BI204*DATA!BH79</f>
        <v>0</v>
      </c>
      <c r="BJ205" s="142">
        <f>+BJ204*DATA!BI79</f>
        <v>0</v>
      </c>
      <c r="BK205" s="142">
        <f>+BK204*DATA!BJ79</f>
        <v>0</v>
      </c>
      <c r="BL205" s="142">
        <f>+BL204*DATA!BK79</f>
        <v>395727.97211151593</v>
      </c>
      <c r="BM205" s="142">
        <f>+BM204*DATA!BL79</f>
        <v>483667.52146963077</v>
      </c>
      <c r="BN205" s="142">
        <f>+BN204*DATA!BM79</f>
        <v>395727.97211151593</v>
      </c>
      <c r="BO205" s="142">
        <f>+BO204*DATA!BN79</f>
        <v>483667.52146963077</v>
      </c>
      <c r="BP205" s="142">
        <f>+BP204*DATA!BO79</f>
        <v>395727.97211151593</v>
      </c>
      <c r="BQ205" s="142">
        <f>+BQ204*DATA!BP79</f>
        <v>483667.52146963077</v>
      </c>
      <c r="BR205" s="142">
        <f>+BR204*DATA!BQ79</f>
        <v>395727.97211151593</v>
      </c>
      <c r="BS205" s="142">
        <f>+BS204*DATA!BR79</f>
        <v>483667.52146963077</v>
      </c>
      <c r="BT205" s="142">
        <f>+BT204*DATA!BS79</f>
        <v>395727.97211151593</v>
      </c>
      <c r="BU205" s="142">
        <f>+BU204*DATA!BT79</f>
        <v>483667.52146963077</v>
      </c>
      <c r="BV205" s="142">
        <f>+BV204*DATA!BU79</f>
        <v>395727.97211151593</v>
      </c>
      <c r="BW205" s="113">
        <f t="shared" si="359"/>
        <v>16471863.452583086</v>
      </c>
    </row>
    <row r="206" spans="1:75" x14ac:dyDescent="0.3">
      <c r="A206" s="114" t="s">
        <v>236</v>
      </c>
      <c r="C206" s="141">
        <v>0</v>
      </c>
      <c r="D206" s="141">
        <v>0</v>
      </c>
      <c r="E206" s="141">
        <v>0</v>
      </c>
      <c r="F206" s="141">
        <v>0</v>
      </c>
      <c r="G206" s="141">
        <v>0</v>
      </c>
      <c r="H206" s="141">
        <v>0</v>
      </c>
      <c r="I206" s="141">
        <v>0</v>
      </c>
      <c r="J206" s="141">
        <v>0</v>
      </c>
      <c r="K206" s="141">
        <v>0</v>
      </c>
      <c r="L206" s="141">
        <v>0</v>
      </c>
      <c r="M206" s="141">
        <v>0</v>
      </c>
      <c r="N206" s="141">
        <v>0</v>
      </c>
      <c r="O206" s="141">
        <v>0</v>
      </c>
      <c r="P206" s="141">
        <v>0</v>
      </c>
      <c r="Q206" s="141">
        <f>+O200*DATA!O80</f>
        <v>58576304.347826093</v>
      </c>
      <c r="R206" s="141">
        <f>+P200*DATA!P80</f>
        <v>71593260.869565234</v>
      </c>
      <c r="S206" s="141">
        <f>+Q200*DATA!Q80</f>
        <v>58576304.347826093</v>
      </c>
      <c r="T206" s="141">
        <f>+R200*DATA!R80</f>
        <v>71593260.869565234</v>
      </c>
      <c r="U206" s="141">
        <f>+S200*DATA!S80</f>
        <v>58576304.347826093</v>
      </c>
      <c r="V206" s="141">
        <f>+T200*DATA!T80</f>
        <v>71593260.869565234</v>
      </c>
      <c r="W206" s="141">
        <f>+U200*DATA!U80</f>
        <v>58576304.347826093</v>
      </c>
      <c r="X206" s="141">
        <f>+V200*DATA!V80</f>
        <v>71593260.869565234</v>
      </c>
      <c r="Y206" s="141">
        <f>+W200*DATA!W80</f>
        <v>58576304.347826093</v>
      </c>
      <c r="Z206" s="141">
        <f>+X200*DATA!X80</f>
        <v>71593260.869565234</v>
      </c>
      <c r="AA206" s="141">
        <f>+Y200*DATA!Y80</f>
        <v>58576304.347826093</v>
      </c>
      <c r="AB206" s="141">
        <f>+Z200*DATA!Z80</f>
        <v>71593260.869565234</v>
      </c>
      <c r="AC206" s="141">
        <f>+AA200*DATA!AA80</f>
        <v>0</v>
      </c>
      <c r="AD206" s="141">
        <f>+AB200*DATA!AB80</f>
        <v>0</v>
      </c>
      <c r="AE206" s="141">
        <f>+AC200*DATA!AC80</f>
        <v>0</v>
      </c>
      <c r="AF206" s="141">
        <f>+AD200*DATA!AD80</f>
        <v>0</v>
      </c>
      <c r="AG206" s="141">
        <f>+AE200*DATA!AE80</f>
        <v>0</v>
      </c>
      <c r="AH206" s="141">
        <f>+AF200*DATA!AF80</f>
        <v>0</v>
      </c>
      <c r="AI206" s="141">
        <f>+AG200*DATA!AG80</f>
        <v>0</v>
      </c>
      <c r="AJ206" s="141">
        <f>+AH200*DATA!AH80</f>
        <v>0</v>
      </c>
      <c r="AK206" s="141">
        <f>+AI200*DATA!AI80</f>
        <v>0</v>
      </c>
      <c r="AL206" s="141">
        <f>+AJ200*DATA!AJ80</f>
        <v>0</v>
      </c>
      <c r="AM206" s="141">
        <f>+AK200*DATA!AK80</f>
        <v>0</v>
      </c>
      <c r="AN206" s="141">
        <f>+AL200*DATA!AL80</f>
        <v>0</v>
      </c>
      <c r="AO206" s="141">
        <f>+AM200*DATA!AM80</f>
        <v>32540834.513409719</v>
      </c>
      <c r="AP206" s="141">
        <f>+AN200*DATA!AN80</f>
        <v>39772131.071945213</v>
      </c>
      <c r="AQ206" s="141">
        <f>+AO200*DATA!AO80</f>
        <v>32540834.513409719</v>
      </c>
      <c r="AR206" s="141">
        <f>+AP200*DATA!AP80</f>
        <v>39772131.071945213</v>
      </c>
      <c r="AS206" s="141">
        <f>+AQ200*DATA!AQ80</f>
        <v>32540834.513409719</v>
      </c>
      <c r="AT206" s="141">
        <f>+AR200*DATA!AR80</f>
        <v>39772131.071945213</v>
      </c>
      <c r="AU206" s="141">
        <f>+AS200*DATA!AS80</f>
        <v>32540834.513409719</v>
      </c>
      <c r="AV206" s="141">
        <f>+AT200*DATA!AT80</f>
        <v>39772131.071945213</v>
      </c>
      <c r="AW206" s="141">
        <f>+AU200*DATA!AU80</f>
        <v>32540834.513409719</v>
      </c>
      <c r="AX206" s="141">
        <f>+AV200*DATA!AV80</f>
        <v>39772131.071945213</v>
      </c>
      <c r="AY206" s="141">
        <f>+AW200*DATA!AW80</f>
        <v>32540834.513409719</v>
      </c>
      <c r="AZ206" s="141">
        <f>+AX200*DATA!AX80</f>
        <v>39772131.071945213</v>
      </c>
      <c r="BA206" s="141">
        <f>+AY200*DATA!AY80</f>
        <v>0</v>
      </c>
      <c r="BB206" s="141">
        <f>+AZ200*DATA!AZ80</f>
        <v>0</v>
      </c>
      <c r="BC206" s="141">
        <f>+BA200*DATA!BA80</f>
        <v>0</v>
      </c>
      <c r="BD206" s="141">
        <f>+BB200*DATA!BB80</f>
        <v>0</v>
      </c>
      <c r="BE206" s="141">
        <f>+BC200*DATA!BC80</f>
        <v>0</v>
      </c>
      <c r="BF206" s="141">
        <f>+BD200*DATA!BD80</f>
        <v>0</v>
      </c>
      <c r="BG206" s="141">
        <f>+BE200*DATA!BE80</f>
        <v>0</v>
      </c>
      <c r="BH206" s="141">
        <f>+BF200*DATA!BF80</f>
        <v>0</v>
      </c>
      <c r="BI206" s="141">
        <f>+BG200*DATA!BG80</f>
        <v>0</v>
      </c>
      <c r="BJ206" s="141">
        <f>+BH200*DATA!BH80</f>
        <v>0</v>
      </c>
      <c r="BK206" s="141">
        <f>+BI200*DATA!BI80</f>
        <v>0</v>
      </c>
      <c r="BL206" s="141">
        <f>+BJ200*DATA!BJ80</f>
        <v>0</v>
      </c>
      <c r="BM206" s="141">
        <f>+BK200*DATA!BK80</f>
        <v>24732998.256969742</v>
      </c>
      <c r="BN206" s="141">
        <f>+BL200*DATA!BL80</f>
        <v>30229220.09185192</v>
      </c>
      <c r="BO206" s="141">
        <f>+BM200*DATA!BM80</f>
        <v>24732998.256969742</v>
      </c>
      <c r="BP206" s="141">
        <f>+BN200*DATA!BN80</f>
        <v>30229220.09185192</v>
      </c>
      <c r="BQ206" s="141">
        <f>+BO200*DATA!BO80</f>
        <v>24732998.256969742</v>
      </c>
      <c r="BR206" s="141">
        <f>+BP200*DATA!BP80</f>
        <v>30229220.09185192</v>
      </c>
      <c r="BS206" s="141">
        <f>+BQ200*DATA!BQ80</f>
        <v>24732998.256969742</v>
      </c>
      <c r="BT206" s="141">
        <f>+BR200*DATA!BR80</f>
        <v>30229220.09185192</v>
      </c>
      <c r="BU206" s="141">
        <f>+BS200*DATA!BS80</f>
        <v>24732998.256969742</v>
      </c>
      <c r="BV206" s="141">
        <f>+BT200*DATA!BT80</f>
        <v>30229220.09185192</v>
      </c>
      <c r="BW206" s="113">
        <f t="shared" si="359"/>
        <v>1489706276.5605857</v>
      </c>
    </row>
    <row r="207" spans="1:75" x14ac:dyDescent="0.3">
      <c r="A207" s="116" t="s">
        <v>234</v>
      </c>
      <c r="C207" s="142">
        <v>0</v>
      </c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2">
        <v>0</v>
      </c>
      <c r="O207" s="142">
        <v>0</v>
      </c>
      <c r="P207" s="142">
        <v>0</v>
      </c>
      <c r="Q207" s="142">
        <f>+Q206*DATA!O81</f>
        <v>2343052.1739130439</v>
      </c>
      <c r="R207" s="142">
        <f>+R206*DATA!P81</f>
        <v>2863730.4347826093</v>
      </c>
      <c r="S207" s="142">
        <f>+S206*DATA!Q81</f>
        <v>2343052.1739130439</v>
      </c>
      <c r="T207" s="142">
        <f>+T206*DATA!R81</f>
        <v>2863730.4347826093</v>
      </c>
      <c r="U207" s="142">
        <f>+U206*DATA!S81</f>
        <v>2343052.1739130439</v>
      </c>
      <c r="V207" s="142">
        <f>+V206*DATA!T81</f>
        <v>2863730.4347826093</v>
      </c>
      <c r="W207" s="142">
        <f>+W206*DATA!U81</f>
        <v>2343052.1739130439</v>
      </c>
      <c r="X207" s="142">
        <f>+X206*DATA!V81</f>
        <v>2863730.4347826093</v>
      </c>
      <c r="Y207" s="142">
        <f>+Y206*DATA!W81</f>
        <v>2343052.1739130439</v>
      </c>
      <c r="Z207" s="142">
        <f>+Z206*DATA!X81</f>
        <v>2863730.4347826093</v>
      </c>
      <c r="AA207" s="142">
        <f>+AA206*DATA!Y81</f>
        <v>2343052.1739130439</v>
      </c>
      <c r="AB207" s="142">
        <f>+AB206*DATA!Z81</f>
        <v>2863730.4347826093</v>
      </c>
      <c r="AC207" s="142">
        <f>+AC206*DATA!AA81</f>
        <v>0</v>
      </c>
      <c r="AD207" s="142">
        <f>+AD206*DATA!AB81</f>
        <v>0</v>
      </c>
      <c r="AE207" s="142">
        <f>+AE206*DATA!AC81</f>
        <v>0</v>
      </c>
      <c r="AF207" s="142">
        <f>+AF206*DATA!AD81</f>
        <v>0</v>
      </c>
      <c r="AG207" s="142">
        <f>+AG206*DATA!AE81</f>
        <v>0</v>
      </c>
      <c r="AH207" s="142">
        <f>+AH206*DATA!AF81</f>
        <v>0</v>
      </c>
      <c r="AI207" s="142">
        <f>+AI206*DATA!AG81</f>
        <v>0</v>
      </c>
      <c r="AJ207" s="142">
        <f>+AJ206*DATA!AH81</f>
        <v>0</v>
      </c>
      <c r="AK207" s="142">
        <f>+AK206*DATA!AI81</f>
        <v>0</v>
      </c>
      <c r="AL207" s="142">
        <f>+AL206*DATA!AJ81</f>
        <v>0</v>
      </c>
      <c r="AM207" s="142">
        <f>+AM206*DATA!AK81</f>
        <v>0</v>
      </c>
      <c r="AN207" s="142">
        <f>+AN206*DATA!AL81</f>
        <v>0</v>
      </c>
      <c r="AO207" s="142">
        <f>+AO206*DATA!AM81</f>
        <v>325408.34513409721</v>
      </c>
      <c r="AP207" s="142">
        <f>+AP206*DATA!AN81</f>
        <v>397721.31071945216</v>
      </c>
      <c r="AQ207" s="142">
        <f>+AQ206*DATA!AO81</f>
        <v>325408.34513409721</v>
      </c>
      <c r="AR207" s="142">
        <f>+AR206*DATA!AP81</f>
        <v>397721.31071945216</v>
      </c>
      <c r="AS207" s="142">
        <f>+AS206*DATA!AQ81</f>
        <v>325408.34513409721</v>
      </c>
      <c r="AT207" s="142">
        <f>+AT206*DATA!AR81</f>
        <v>397721.31071945216</v>
      </c>
      <c r="AU207" s="142">
        <f>+AU206*DATA!AS81</f>
        <v>325408.34513409721</v>
      </c>
      <c r="AV207" s="142">
        <f>+AV206*DATA!AT81</f>
        <v>397721.31071945216</v>
      </c>
      <c r="AW207" s="142">
        <f>+AW206*DATA!AU81</f>
        <v>325408.34513409721</v>
      </c>
      <c r="AX207" s="142">
        <f>+AX206*DATA!AV81</f>
        <v>397721.31071945216</v>
      </c>
      <c r="AY207" s="142">
        <f>+AY206*DATA!AW81</f>
        <v>325408.34513409721</v>
      </c>
      <c r="AZ207" s="142">
        <f>+AZ206*DATA!AX81</f>
        <v>397721.31071945216</v>
      </c>
      <c r="BA207" s="142">
        <f>+BA206*DATA!AY81</f>
        <v>0</v>
      </c>
      <c r="BB207" s="142">
        <f>+BB206*DATA!AZ81</f>
        <v>0</v>
      </c>
      <c r="BC207" s="142">
        <f>+BC206*DATA!BA81</f>
        <v>0</v>
      </c>
      <c r="BD207" s="142">
        <f>+BD206*DATA!BB81</f>
        <v>0</v>
      </c>
      <c r="BE207" s="142">
        <f>+BE206*DATA!BC81</f>
        <v>0</v>
      </c>
      <c r="BF207" s="142">
        <f>+BF206*DATA!BD81</f>
        <v>0</v>
      </c>
      <c r="BG207" s="142">
        <f>+BG206*DATA!BE81</f>
        <v>0</v>
      </c>
      <c r="BH207" s="142">
        <f>+BH206*DATA!BF81</f>
        <v>0</v>
      </c>
      <c r="BI207" s="142">
        <f>+BI206*DATA!BG81</f>
        <v>0</v>
      </c>
      <c r="BJ207" s="142">
        <f>+BJ206*DATA!BH81</f>
        <v>0</v>
      </c>
      <c r="BK207" s="142">
        <f>+BK206*DATA!BI81</f>
        <v>0</v>
      </c>
      <c r="BL207" s="142">
        <f>+BL206*DATA!BJ81</f>
        <v>0</v>
      </c>
      <c r="BM207" s="142">
        <f>+BM206*DATA!BK81</f>
        <v>247329.98256969743</v>
      </c>
      <c r="BN207" s="142">
        <f>+BN206*DATA!BL81</f>
        <v>302292.20091851923</v>
      </c>
      <c r="BO207" s="142">
        <f>+BO206*DATA!BM81</f>
        <v>247329.98256969743</v>
      </c>
      <c r="BP207" s="142">
        <f>+BP206*DATA!BN81</f>
        <v>302292.20091851923</v>
      </c>
      <c r="BQ207" s="142">
        <f>+BQ206*DATA!BO81</f>
        <v>247329.98256969743</v>
      </c>
      <c r="BR207" s="142">
        <f>+BR206*DATA!BP81</f>
        <v>302292.20091851923</v>
      </c>
      <c r="BS207" s="142">
        <f>+BS206*DATA!BQ81</f>
        <v>247329.98256969743</v>
      </c>
      <c r="BT207" s="142">
        <f>+BT206*DATA!BR81</f>
        <v>302292.20091851923</v>
      </c>
      <c r="BU207" s="142">
        <f>+BU206*DATA!BS81</f>
        <v>247329.98256969743</v>
      </c>
      <c r="BV207" s="142">
        <f>+BV206*DATA!BT81</f>
        <v>302292.20091851923</v>
      </c>
      <c r="BW207" s="113">
        <f t="shared" si="359"/>
        <v>38327584.504736274</v>
      </c>
    </row>
    <row r="208" spans="1:75" x14ac:dyDescent="0.3">
      <c r="A208" s="114" t="s">
        <v>237</v>
      </c>
      <c r="C208" s="141">
        <v>0</v>
      </c>
      <c r="D208" s="141">
        <v>0</v>
      </c>
      <c r="E208" s="141">
        <v>0</v>
      </c>
      <c r="F208" s="141">
        <v>0</v>
      </c>
      <c r="G208" s="141">
        <v>0</v>
      </c>
      <c r="H208" s="141">
        <v>0</v>
      </c>
      <c r="I208" s="141">
        <v>0</v>
      </c>
      <c r="J208" s="141">
        <v>0</v>
      </c>
      <c r="K208" s="141">
        <v>0</v>
      </c>
      <c r="L208" s="141">
        <v>0</v>
      </c>
      <c r="M208" s="141">
        <v>0</v>
      </c>
      <c r="N208" s="141">
        <v>0</v>
      </c>
      <c r="O208" s="141">
        <v>0</v>
      </c>
      <c r="P208" s="141">
        <v>0</v>
      </c>
      <c r="Q208" s="141">
        <v>0</v>
      </c>
      <c r="R208" s="141">
        <f>+O200*DATA!O82</f>
        <v>11715260.869565219</v>
      </c>
      <c r="S208" s="141">
        <f>+P200*DATA!P82</f>
        <v>14318652.173913047</v>
      </c>
      <c r="T208" s="141">
        <f>+Q200*DATA!Q82</f>
        <v>11715260.869565219</v>
      </c>
      <c r="U208" s="141">
        <f>+R200*DATA!R82</f>
        <v>14318652.173913047</v>
      </c>
      <c r="V208" s="141">
        <f>+S200*DATA!S82</f>
        <v>11715260.869565219</v>
      </c>
      <c r="W208" s="141">
        <f>+T200*DATA!T82</f>
        <v>14318652.173913047</v>
      </c>
      <c r="X208" s="141">
        <f>+U200*DATA!U82</f>
        <v>11715260.869565219</v>
      </c>
      <c r="Y208" s="141">
        <f>+V200*DATA!V82</f>
        <v>14318652.173913047</v>
      </c>
      <c r="Z208" s="141">
        <f>+W200*DATA!W82</f>
        <v>11715260.869565219</v>
      </c>
      <c r="AA208" s="141">
        <f>+X200*DATA!X82</f>
        <v>14318652.173913047</v>
      </c>
      <c r="AB208" s="141">
        <f>+Y200*DATA!Y82</f>
        <v>11715260.869565219</v>
      </c>
      <c r="AC208" s="141">
        <f>+Z200*DATA!Z82</f>
        <v>14318652.173913047</v>
      </c>
      <c r="AD208" s="141">
        <f>+AA200*DATA!AA82</f>
        <v>46653782.790222675</v>
      </c>
      <c r="AE208" s="141">
        <f>+AB200*DATA!AB82</f>
        <v>57021290.076938838</v>
      </c>
      <c r="AF208" s="141">
        <f>+AC200*DATA!AC82</f>
        <v>46653782.790222675</v>
      </c>
      <c r="AG208" s="141">
        <f>+AD200*DATA!AD82</f>
        <v>57021290.076938838</v>
      </c>
      <c r="AH208" s="141">
        <f>+AE200*DATA!AE82</f>
        <v>46653782.790222675</v>
      </c>
      <c r="AI208" s="141">
        <f>+AF200*DATA!AF82</f>
        <v>57021290.076938838</v>
      </c>
      <c r="AJ208" s="141">
        <f>+AG200*DATA!AG82</f>
        <v>46653782.790222675</v>
      </c>
      <c r="AK208" s="141">
        <f>+AH200*DATA!AH82</f>
        <v>57021290.076938838</v>
      </c>
      <c r="AL208" s="141">
        <f>+AI200*DATA!AI82</f>
        <v>46653782.790222675</v>
      </c>
      <c r="AM208" s="141">
        <f>+AJ200*DATA!AJ82</f>
        <v>57021290.076938838</v>
      </c>
      <c r="AN208" s="141">
        <f>+AK200*DATA!AK82</f>
        <v>46653782.790222675</v>
      </c>
      <c r="AO208" s="141">
        <f>+AL200*DATA!AL82</f>
        <v>57021290.076938838</v>
      </c>
      <c r="AP208" s="141">
        <f>+AM200*DATA!AM82</f>
        <v>27892143.868636902</v>
      </c>
      <c r="AQ208" s="141">
        <f>+AN200*DATA!AN82</f>
        <v>34090398.061667323</v>
      </c>
      <c r="AR208" s="141">
        <f>+AO200*DATA!AO82</f>
        <v>27892143.868636902</v>
      </c>
      <c r="AS208" s="141">
        <f>+AP200*DATA!AP82</f>
        <v>34090398.061667323</v>
      </c>
      <c r="AT208" s="141">
        <f>+AQ200*DATA!AQ82</f>
        <v>27892143.868636902</v>
      </c>
      <c r="AU208" s="141">
        <f>+AR200*DATA!AR82</f>
        <v>34090398.061667323</v>
      </c>
      <c r="AV208" s="141">
        <f>+AS200*DATA!AS82</f>
        <v>27892143.868636902</v>
      </c>
      <c r="AW208" s="141">
        <f>+AT200*DATA!AT82</f>
        <v>34090398.061667323</v>
      </c>
      <c r="AX208" s="141">
        <f>+AU200*DATA!AU82</f>
        <v>27892143.868636902</v>
      </c>
      <c r="AY208" s="141">
        <f>+AV200*DATA!AV82</f>
        <v>34090398.061667323</v>
      </c>
      <c r="AZ208" s="141">
        <f>+AW200*DATA!AW82</f>
        <v>27892143.868636902</v>
      </c>
      <c r="BA208" s="141">
        <f>+AX200*DATA!AX82</f>
        <v>34090398.061667323</v>
      </c>
      <c r="BB208" s="141">
        <f>+AY200*DATA!AY82</f>
        <v>92848534.668352455</v>
      </c>
      <c r="BC208" s="141">
        <f>+AZ200*DATA!AZ82</f>
        <v>113481542.37243076</v>
      </c>
      <c r="BD208" s="141">
        <f>+BA200*DATA!BA82</f>
        <v>92848534.668352455</v>
      </c>
      <c r="BE208" s="141">
        <f>+BB200*DATA!BB82</f>
        <v>113481542.37243076</v>
      </c>
      <c r="BF208" s="141">
        <f>+BC200*DATA!BC82</f>
        <v>92848534.668352455</v>
      </c>
      <c r="BG208" s="141">
        <f>+BD200*DATA!BD82</f>
        <v>113481542.37243076</v>
      </c>
      <c r="BH208" s="141">
        <f>+BE200*DATA!BE82</f>
        <v>92848534.668352455</v>
      </c>
      <c r="BI208" s="141">
        <f>+BF200*DATA!BF82</f>
        <v>113481542.37243076</v>
      </c>
      <c r="BJ208" s="141">
        <f>+BG200*DATA!BG82</f>
        <v>92848534.668352455</v>
      </c>
      <c r="BK208" s="141">
        <f>+BH200*DATA!BH82</f>
        <v>113481542.37243076</v>
      </c>
      <c r="BL208" s="141">
        <f>+BI200*DATA!BI82</f>
        <v>92848534.668352455</v>
      </c>
      <c r="BM208" s="141">
        <f>+BJ200*DATA!BJ82</f>
        <v>113481542.37243076</v>
      </c>
      <c r="BN208" s="141">
        <f>+BK200*DATA!BK82</f>
        <v>14839798.954181844</v>
      </c>
      <c r="BO208" s="141">
        <f>+BL200*DATA!BL82</f>
        <v>18137532.055111151</v>
      </c>
      <c r="BP208" s="141">
        <f>+BM200*DATA!BM82</f>
        <v>14839798.954181844</v>
      </c>
      <c r="BQ208" s="141">
        <f>+BN200*DATA!BN82</f>
        <v>18137532.055111151</v>
      </c>
      <c r="BR208" s="141">
        <f>+BO200*DATA!BO82</f>
        <v>14839798.954181844</v>
      </c>
      <c r="BS208" s="141">
        <f>+BP200*DATA!BP82</f>
        <v>18137532.055111151</v>
      </c>
      <c r="BT208" s="141">
        <f>+BQ200*DATA!BQ82</f>
        <v>14839798.954181844</v>
      </c>
      <c r="BU208" s="141">
        <f>+BR200*DATA!BR82</f>
        <v>18137532.055111151</v>
      </c>
      <c r="BV208" s="141">
        <f>+BS200*DATA!BS82</f>
        <v>14839798.954181844</v>
      </c>
      <c r="BW208" s="113">
        <f t="shared" si="359"/>
        <v>2534878752.2817149</v>
      </c>
    </row>
    <row r="209" spans="1:75" x14ac:dyDescent="0.3">
      <c r="A209" s="116" t="s">
        <v>234</v>
      </c>
      <c r="C209" s="142">
        <v>0</v>
      </c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2">
        <v>0</v>
      </c>
      <c r="P209" s="142">
        <v>0</v>
      </c>
      <c r="Q209" s="142">
        <v>0</v>
      </c>
      <c r="R209" s="142">
        <f>+R208*DATA!O83</f>
        <v>0</v>
      </c>
      <c r="S209" s="142">
        <f>+S208*DATA!P83</f>
        <v>0</v>
      </c>
      <c r="T209" s="142">
        <f>+T208*DATA!Q83</f>
        <v>0</v>
      </c>
      <c r="U209" s="142">
        <f>+U208*DATA!R83</f>
        <v>0</v>
      </c>
      <c r="V209" s="142">
        <f>+V208*DATA!S83</f>
        <v>0</v>
      </c>
      <c r="W209" s="142">
        <f>+W208*DATA!T83</f>
        <v>0</v>
      </c>
      <c r="X209" s="142">
        <f>+X208*DATA!U83</f>
        <v>0</v>
      </c>
      <c r="Y209" s="142">
        <f>+Y208*DATA!V83</f>
        <v>0</v>
      </c>
      <c r="Z209" s="142">
        <f>+Z208*DATA!W83</f>
        <v>0</v>
      </c>
      <c r="AA209" s="142">
        <f>+AA208*DATA!X83</f>
        <v>0</v>
      </c>
      <c r="AB209" s="142">
        <f>+AB208*DATA!Y83</f>
        <v>0</v>
      </c>
      <c r="AC209" s="142">
        <f>+AC208*DATA!Z83</f>
        <v>0</v>
      </c>
      <c r="AD209" s="142">
        <f>+AD208*DATA!AA83</f>
        <v>0</v>
      </c>
      <c r="AE209" s="142">
        <f>+AE208*DATA!AB83</f>
        <v>0</v>
      </c>
      <c r="AF209" s="142">
        <f>+AF208*DATA!AC83</f>
        <v>0</v>
      </c>
      <c r="AG209" s="142">
        <f>+AG208*DATA!AD83</f>
        <v>0</v>
      </c>
      <c r="AH209" s="142">
        <f>+AH208*DATA!AE83</f>
        <v>0</v>
      </c>
      <c r="AI209" s="142">
        <f>+AI208*DATA!AF83</f>
        <v>0</v>
      </c>
      <c r="AJ209" s="142">
        <f>+AJ208*DATA!AG83</f>
        <v>0</v>
      </c>
      <c r="AK209" s="142">
        <f>+AK208*DATA!AH83</f>
        <v>0</v>
      </c>
      <c r="AL209" s="142">
        <f>+AL208*DATA!AI83</f>
        <v>0</v>
      </c>
      <c r="AM209" s="142">
        <f>+AM208*DATA!AJ83</f>
        <v>0</v>
      </c>
      <c r="AN209" s="142">
        <f>+AN208*DATA!AK83</f>
        <v>0</v>
      </c>
      <c r="AO209" s="142">
        <f>+AO208*DATA!AL83</f>
        <v>0</v>
      </c>
      <c r="AP209" s="142">
        <f>+AP208*DATA!AM83</f>
        <v>0</v>
      </c>
      <c r="AQ209" s="142">
        <f>+AQ208*DATA!AN83</f>
        <v>0</v>
      </c>
      <c r="AR209" s="142">
        <f>+AR208*DATA!AO83</f>
        <v>0</v>
      </c>
      <c r="AS209" s="142">
        <f>+AS208*DATA!AP83</f>
        <v>0</v>
      </c>
      <c r="AT209" s="142">
        <f>+AT208*DATA!AQ83</f>
        <v>0</v>
      </c>
      <c r="AU209" s="142">
        <f>+AU208*DATA!AR83</f>
        <v>0</v>
      </c>
      <c r="AV209" s="142">
        <f>+AV208*DATA!AS83</f>
        <v>0</v>
      </c>
      <c r="AW209" s="142">
        <f>+AW208*DATA!AT83</f>
        <v>0</v>
      </c>
      <c r="AX209" s="142">
        <f>+AX208*DATA!AU83</f>
        <v>0</v>
      </c>
      <c r="AY209" s="142">
        <f>+AY208*DATA!AV83</f>
        <v>0</v>
      </c>
      <c r="AZ209" s="142">
        <f>+AZ208*DATA!AW83</f>
        <v>0</v>
      </c>
      <c r="BA209" s="142">
        <f>+BA208*DATA!AX83</f>
        <v>0</v>
      </c>
      <c r="BB209" s="142">
        <f>+BB208*DATA!AY83</f>
        <v>0</v>
      </c>
      <c r="BC209" s="142">
        <f>+BC208*DATA!AZ83</f>
        <v>0</v>
      </c>
      <c r="BD209" s="142">
        <f>+BD208*DATA!BA83</f>
        <v>0</v>
      </c>
      <c r="BE209" s="142">
        <f>+BE208*DATA!BB83</f>
        <v>0</v>
      </c>
      <c r="BF209" s="142">
        <f>+BF208*DATA!BC83</f>
        <v>0</v>
      </c>
      <c r="BG209" s="142">
        <f>+BG208*DATA!BD83</f>
        <v>0</v>
      </c>
      <c r="BH209" s="142">
        <f>+BH208*DATA!BE83</f>
        <v>0</v>
      </c>
      <c r="BI209" s="142">
        <f>+BI208*DATA!BF83</f>
        <v>0</v>
      </c>
      <c r="BJ209" s="142">
        <f>+BJ208*DATA!BG83</f>
        <v>0</v>
      </c>
      <c r="BK209" s="142">
        <f>+BK208*DATA!BH83</f>
        <v>0</v>
      </c>
      <c r="BL209" s="142">
        <f>+BL208*DATA!BI83</f>
        <v>0</v>
      </c>
      <c r="BM209" s="142">
        <f>+BM208*DATA!BJ83</f>
        <v>0</v>
      </c>
      <c r="BN209" s="142">
        <f>+BN208*DATA!BK83</f>
        <v>0</v>
      </c>
      <c r="BO209" s="142">
        <f>+BO208*DATA!BL83</f>
        <v>0</v>
      </c>
      <c r="BP209" s="142">
        <f>+BP208*DATA!BM83</f>
        <v>0</v>
      </c>
      <c r="BQ209" s="142">
        <f>+BQ208*DATA!BN83</f>
        <v>0</v>
      </c>
      <c r="BR209" s="142">
        <f>+BR208*DATA!BO83</f>
        <v>0</v>
      </c>
      <c r="BS209" s="142">
        <f>+BS208*DATA!BP83</f>
        <v>0</v>
      </c>
      <c r="BT209" s="142">
        <f>+BT208*DATA!BQ83</f>
        <v>0</v>
      </c>
      <c r="BU209" s="142">
        <f>+BU208*DATA!BR83</f>
        <v>0</v>
      </c>
      <c r="BV209" s="142">
        <f>+BV208*DATA!BS83</f>
        <v>0</v>
      </c>
      <c r="BW209" s="113">
        <f t="shared" si="359"/>
        <v>0</v>
      </c>
    </row>
    <row r="210" spans="1:75" ht="16.2" thickBot="1" x14ac:dyDescent="0.35"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62">
        <f t="shared" si="359"/>
        <v>0</v>
      </c>
    </row>
    <row r="211" spans="1:75" ht="16.2" thickBot="1" x14ac:dyDescent="0.35">
      <c r="A211" s="30" t="s">
        <v>238</v>
      </c>
      <c r="C211" s="143">
        <v>0</v>
      </c>
      <c r="D211" s="144">
        <v>0</v>
      </c>
      <c r="E211" s="144">
        <v>0</v>
      </c>
      <c r="F211" s="144">
        <v>0</v>
      </c>
      <c r="G211" s="144">
        <v>0</v>
      </c>
      <c r="H211" s="144">
        <v>0</v>
      </c>
      <c r="I211" s="144">
        <v>0</v>
      </c>
      <c r="J211" s="144">
        <v>0</v>
      </c>
      <c r="K211" s="144">
        <v>0</v>
      </c>
      <c r="L211" s="144">
        <v>0</v>
      </c>
      <c r="M211" s="144">
        <v>0</v>
      </c>
      <c r="N211" s="144">
        <v>0</v>
      </c>
      <c r="O211" s="145">
        <f t="shared" ref="O211:BO211" si="363">+O202+O204+O206+O208</f>
        <v>7810173.9130434804</v>
      </c>
      <c r="P211" s="144">
        <f t="shared" si="363"/>
        <v>9545768.1159420311</v>
      </c>
      <c r="Q211" s="144">
        <f t="shared" si="363"/>
        <v>66386478.260869578</v>
      </c>
      <c r="R211" s="144">
        <f t="shared" si="363"/>
        <v>92854289.855072483</v>
      </c>
      <c r="S211" s="144">
        <f t="shared" si="363"/>
        <v>80705130.434782624</v>
      </c>
      <c r="T211" s="144">
        <f t="shared" si="363"/>
        <v>92854289.855072483</v>
      </c>
      <c r="U211" s="144">
        <f t="shared" si="363"/>
        <v>80705130.434782624</v>
      </c>
      <c r="V211" s="144">
        <f t="shared" si="363"/>
        <v>92854289.855072483</v>
      </c>
      <c r="W211" s="144">
        <f t="shared" si="363"/>
        <v>80705130.434782624</v>
      </c>
      <c r="X211" s="144">
        <f t="shared" si="363"/>
        <v>92854289.855072483</v>
      </c>
      <c r="Y211" s="144">
        <f t="shared" si="363"/>
        <v>80705130.434782624</v>
      </c>
      <c r="Z211" s="144">
        <f t="shared" si="363"/>
        <v>92854289.855072483</v>
      </c>
      <c r="AA211" s="146">
        <f t="shared" si="363"/>
        <v>89859968.445456475</v>
      </c>
      <c r="AB211" s="144">
        <f t="shared" si="363"/>
        <v>125249801.21720943</v>
      </c>
      <c r="AC211" s="144">
        <f t="shared" si="363"/>
        <v>57202432.31442076</v>
      </c>
      <c r="AD211" s="144">
        <f t="shared" si="363"/>
        <v>88595062.268301651</v>
      </c>
      <c r="AE211" s="144">
        <f t="shared" si="363"/>
        <v>99905070.217446551</v>
      </c>
      <c r="AF211" s="144">
        <f t="shared" si="363"/>
        <v>88595062.268301651</v>
      </c>
      <c r="AG211" s="144">
        <f t="shared" si="363"/>
        <v>99905070.217446551</v>
      </c>
      <c r="AH211" s="144">
        <f t="shared" si="363"/>
        <v>88595062.268301651</v>
      </c>
      <c r="AI211" s="144">
        <f t="shared" si="363"/>
        <v>99905070.217446551</v>
      </c>
      <c r="AJ211" s="144">
        <f t="shared" si="363"/>
        <v>88595062.268301651</v>
      </c>
      <c r="AK211" s="144">
        <f t="shared" si="363"/>
        <v>99905070.217446551</v>
      </c>
      <c r="AL211" s="144">
        <f t="shared" si="363"/>
        <v>88595062.268301651</v>
      </c>
      <c r="AM211" s="147">
        <f t="shared" si="363"/>
        <v>96886130.228047669</v>
      </c>
      <c r="AN211" s="144">
        <f t="shared" si="363"/>
        <v>82293744.400147602</v>
      </c>
      <c r="AO211" s="144">
        <f t="shared" si="363"/>
        <v>126235128.56577855</v>
      </c>
      <c r="AP211" s="144">
        <f t="shared" si="363"/>
        <v>103304236.55050704</v>
      </c>
      <c r="AQ211" s="144">
        <f t="shared" si="363"/>
        <v>103304236.55050704</v>
      </c>
      <c r="AR211" s="144">
        <f t="shared" si="363"/>
        <v>103304236.55050704</v>
      </c>
      <c r="AS211" s="144">
        <f t="shared" si="363"/>
        <v>103304236.55050704</v>
      </c>
      <c r="AT211" s="144">
        <f t="shared" si="363"/>
        <v>103304236.55050704</v>
      </c>
      <c r="AU211" s="144">
        <f t="shared" si="363"/>
        <v>103304236.55050704</v>
      </c>
      <c r="AV211" s="144">
        <f t="shared" si="363"/>
        <v>103304236.55050704</v>
      </c>
      <c r="AW211" s="144">
        <f t="shared" si="363"/>
        <v>103304236.55050704</v>
      </c>
      <c r="AX211" s="144">
        <f t="shared" si="363"/>
        <v>103304236.55050704</v>
      </c>
      <c r="AY211" s="148">
        <f t="shared" si="363"/>
        <v>89358164.616188586</v>
      </c>
      <c r="AZ211" s="144">
        <f t="shared" si="363"/>
        <v>67664274.940582111</v>
      </c>
      <c r="BA211" s="144">
        <f t="shared" si="363"/>
        <v>34090398.061667323</v>
      </c>
      <c r="BB211" s="144">
        <f t="shared" si="363"/>
        <v>92848534.668352455</v>
      </c>
      <c r="BC211" s="144">
        <f t="shared" si="363"/>
        <v>113481542.37243076</v>
      </c>
      <c r="BD211" s="144">
        <f t="shared" si="363"/>
        <v>92848534.668352455</v>
      </c>
      <c r="BE211" s="144">
        <f t="shared" si="363"/>
        <v>113481542.37243076</v>
      </c>
      <c r="BF211" s="144">
        <f t="shared" si="363"/>
        <v>92848534.668352455</v>
      </c>
      <c r="BG211" s="144">
        <f t="shared" si="363"/>
        <v>113481542.37243076</v>
      </c>
      <c r="BH211" s="144">
        <f t="shared" si="363"/>
        <v>92848534.668352455</v>
      </c>
      <c r="BI211" s="144">
        <f t="shared" si="363"/>
        <v>113481542.37243076</v>
      </c>
      <c r="BJ211" s="144">
        <f t="shared" si="363"/>
        <v>92848534.668352455</v>
      </c>
      <c r="BK211" s="149">
        <f t="shared" si="363"/>
        <v>153054339.58358234</v>
      </c>
      <c r="BL211" s="144">
        <f t="shared" si="363"/>
        <v>161001685.42089134</v>
      </c>
      <c r="BM211" s="144">
        <f t="shared" si="363"/>
        <v>201970713.91403365</v>
      </c>
      <c r="BN211" s="144">
        <f t="shared" si="363"/>
        <v>113222169.79857264</v>
      </c>
      <c r="BO211" s="144">
        <f t="shared" si="363"/>
        <v>106626703.59671403</v>
      </c>
      <c r="BP211" s="144">
        <f t="shared" ref="BP211:BV211" si="364">+BP202+BP204+BP206+BP208</f>
        <v>113222169.79857264</v>
      </c>
      <c r="BQ211" s="144">
        <f t="shared" si="364"/>
        <v>106626703.59671403</v>
      </c>
      <c r="BR211" s="144">
        <f t="shared" si="364"/>
        <v>113222169.79857264</v>
      </c>
      <c r="BS211" s="144">
        <f t="shared" si="364"/>
        <v>106626703.59671403</v>
      </c>
      <c r="BT211" s="144">
        <f t="shared" si="364"/>
        <v>113222169.79857264</v>
      </c>
      <c r="BU211" s="144">
        <f t="shared" si="364"/>
        <v>106626703.59671403</v>
      </c>
      <c r="BV211" s="144">
        <f t="shared" si="364"/>
        <v>113222169.79857264</v>
      </c>
      <c r="BW211" s="150">
        <f t="shared" si="359"/>
        <v>5838821400.3894176</v>
      </c>
    </row>
    <row r="212" spans="1:75" ht="16.2" thickBot="1" x14ac:dyDescent="0.35">
      <c r="A212" s="30" t="s">
        <v>239</v>
      </c>
      <c r="C212" s="143">
        <v>0</v>
      </c>
      <c r="D212" s="144">
        <v>0</v>
      </c>
      <c r="E212" s="144">
        <v>0</v>
      </c>
      <c r="F212" s="144">
        <v>0</v>
      </c>
      <c r="G212" s="144">
        <v>0</v>
      </c>
      <c r="H212" s="144">
        <v>0</v>
      </c>
      <c r="I212" s="144">
        <v>0</v>
      </c>
      <c r="J212" s="144">
        <v>0</v>
      </c>
      <c r="K212" s="144">
        <v>0</v>
      </c>
      <c r="L212" s="144">
        <v>0</v>
      </c>
      <c r="M212" s="144">
        <v>0</v>
      </c>
      <c r="N212" s="144">
        <v>0</v>
      </c>
      <c r="O212" s="145">
        <f t="shared" ref="O212:BO212" si="365">+O203+O205+O207+O209</f>
        <v>0</v>
      </c>
      <c r="P212" s="144">
        <f t="shared" si="365"/>
        <v>0</v>
      </c>
      <c r="Q212" s="144">
        <f t="shared" si="365"/>
        <v>2343052.1739130439</v>
      </c>
      <c r="R212" s="144">
        <f t="shared" si="365"/>
        <v>2863730.4347826093</v>
      </c>
      <c r="S212" s="144">
        <f t="shared" si="365"/>
        <v>2343052.1739130439</v>
      </c>
      <c r="T212" s="144">
        <f t="shared" si="365"/>
        <v>2863730.4347826093</v>
      </c>
      <c r="U212" s="144">
        <f t="shared" si="365"/>
        <v>2343052.1739130439</v>
      </c>
      <c r="V212" s="144">
        <f t="shared" si="365"/>
        <v>2863730.4347826093</v>
      </c>
      <c r="W212" s="144">
        <f t="shared" si="365"/>
        <v>2343052.1739130439</v>
      </c>
      <c r="X212" s="144">
        <f t="shared" si="365"/>
        <v>2863730.4347826093</v>
      </c>
      <c r="Y212" s="144">
        <f t="shared" si="365"/>
        <v>2343052.1739130439</v>
      </c>
      <c r="Z212" s="144">
        <f t="shared" si="365"/>
        <v>2863730.4347826093</v>
      </c>
      <c r="AA212" s="146">
        <f t="shared" si="365"/>
        <v>2597527.3527688039</v>
      </c>
      <c r="AB212" s="144">
        <f t="shared" si="365"/>
        <v>3492849.6269537937</v>
      </c>
      <c r="AC212" s="144">
        <f t="shared" si="365"/>
        <v>643256.70210761565</v>
      </c>
      <c r="AD212" s="144">
        <f t="shared" si="365"/>
        <v>629119.19217118458</v>
      </c>
      <c r="AE212" s="144">
        <f t="shared" si="365"/>
        <v>643256.70210761565</v>
      </c>
      <c r="AF212" s="144">
        <f t="shared" si="365"/>
        <v>629119.19217118458</v>
      </c>
      <c r="AG212" s="144">
        <f t="shared" si="365"/>
        <v>643256.70210761565</v>
      </c>
      <c r="AH212" s="144">
        <f t="shared" si="365"/>
        <v>629119.19217118458</v>
      </c>
      <c r="AI212" s="144">
        <f t="shared" si="365"/>
        <v>643256.70210761565</v>
      </c>
      <c r="AJ212" s="144">
        <f t="shared" si="365"/>
        <v>629119.19217118458</v>
      </c>
      <c r="AK212" s="144">
        <f t="shared" si="365"/>
        <v>643256.70210761565</v>
      </c>
      <c r="AL212" s="144">
        <f t="shared" si="365"/>
        <v>629119.19217118458</v>
      </c>
      <c r="AM212" s="147">
        <f t="shared" si="365"/>
        <v>528242.24259504012</v>
      </c>
      <c r="AN212" s="144">
        <f t="shared" si="365"/>
        <v>728294.86768107465</v>
      </c>
      <c r="AO212" s="144">
        <f t="shared" si="365"/>
        <v>1146677.0257106281</v>
      </c>
      <c r="AP212" s="144">
        <f t="shared" si="365"/>
        <v>1126016.1784005268</v>
      </c>
      <c r="AQ212" s="144">
        <f t="shared" si="365"/>
        <v>1146677.0257106281</v>
      </c>
      <c r="AR212" s="144">
        <f t="shared" si="365"/>
        <v>1126016.1784005268</v>
      </c>
      <c r="AS212" s="144">
        <f t="shared" si="365"/>
        <v>1146677.0257106281</v>
      </c>
      <c r="AT212" s="144">
        <f t="shared" si="365"/>
        <v>1126016.1784005268</v>
      </c>
      <c r="AU212" s="144">
        <f t="shared" si="365"/>
        <v>1146677.0257106281</v>
      </c>
      <c r="AV212" s="144">
        <f t="shared" si="365"/>
        <v>1126016.1784005268</v>
      </c>
      <c r="AW212" s="144">
        <f t="shared" si="365"/>
        <v>1146677.0257106281</v>
      </c>
      <c r="AX212" s="144">
        <f t="shared" si="365"/>
        <v>1126016.1784005268</v>
      </c>
      <c r="AY212" s="148">
        <f t="shared" si="365"/>
        <v>1007216.3063674436</v>
      </c>
      <c r="AZ212" s="144">
        <f t="shared" si="365"/>
        <v>397721.31071945216</v>
      </c>
      <c r="BA212" s="144">
        <f t="shared" si="365"/>
        <v>0</v>
      </c>
      <c r="BB212" s="144">
        <f t="shared" si="365"/>
        <v>0</v>
      </c>
      <c r="BC212" s="144">
        <f t="shared" si="365"/>
        <v>0</v>
      </c>
      <c r="BD212" s="144">
        <f t="shared" si="365"/>
        <v>0</v>
      </c>
      <c r="BE212" s="144">
        <f t="shared" si="365"/>
        <v>0</v>
      </c>
      <c r="BF212" s="144">
        <f t="shared" si="365"/>
        <v>0</v>
      </c>
      <c r="BG212" s="144">
        <f t="shared" si="365"/>
        <v>0</v>
      </c>
      <c r="BH212" s="144">
        <f t="shared" si="365"/>
        <v>0</v>
      </c>
      <c r="BI212" s="144">
        <f t="shared" si="365"/>
        <v>0</v>
      </c>
      <c r="BJ212" s="144">
        <f t="shared" si="365"/>
        <v>0</v>
      </c>
      <c r="BK212" s="149">
        <f t="shared" si="365"/>
        <v>1582911.8884460637</v>
      </c>
      <c r="BL212" s="144">
        <f t="shared" si="365"/>
        <v>2330398.0579900388</v>
      </c>
      <c r="BM212" s="144">
        <f t="shared" si="365"/>
        <v>2313909.3924853918</v>
      </c>
      <c r="BN212" s="144">
        <f t="shared" si="365"/>
        <v>2632690.2589085582</v>
      </c>
      <c r="BO212" s="144">
        <f t="shared" si="365"/>
        <v>2313909.3924853918</v>
      </c>
      <c r="BP212" s="144">
        <f t="shared" ref="BP212:BV212" si="366">+BP203+BP205+BP207+BP209</f>
        <v>2632690.2589085582</v>
      </c>
      <c r="BQ212" s="144">
        <f t="shared" si="366"/>
        <v>2313909.3924853918</v>
      </c>
      <c r="BR212" s="144">
        <f t="shared" si="366"/>
        <v>2632690.2589085582</v>
      </c>
      <c r="BS212" s="144">
        <f t="shared" si="366"/>
        <v>2313909.3924853918</v>
      </c>
      <c r="BT212" s="144">
        <f t="shared" si="366"/>
        <v>2632690.2589085582</v>
      </c>
      <c r="BU212" s="144">
        <f t="shared" si="366"/>
        <v>2313909.3924853918</v>
      </c>
      <c r="BV212" s="144">
        <f t="shared" si="366"/>
        <v>2632690.2589085582</v>
      </c>
      <c r="BW212" s="150">
        <f t="shared" si="359"/>
        <v>81157418.445919484</v>
      </c>
    </row>
    <row r="213" spans="1:75" s="106" customFormat="1" x14ac:dyDescent="0.3">
      <c r="A213" s="5"/>
      <c r="B213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62">
        <f t="shared" si="359"/>
        <v>0</v>
      </c>
    </row>
    <row r="214" spans="1:75" s="106" customFormat="1" ht="16.2" thickBot="1" x14ac:dyDescent="0.35">
      <c r="A214" s="120" t="s">
        <v>35</v>
      </c>
      <c r="B214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BW214" s="62">
        <f t="shared" si="359"/>
        <v>0</v>
      </c>
    </row>
    <row r="215" spans="1:75" s="106" customFormat="1" ht="16.2" thickBot="1" x14ac:dyDescent="0.35">
      <c r="A215" s="108" t="s">
        <v>244</v>
      </c>
      <c r="B21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62">
        <f t="shared" si="359"/>
        <v>0</v>
      </c>
    </row>
    <row r="216" spans="1:75" x14ac:dyDescent="0.3">
      <c r="A216" s="73" t="s">
        <v>230</v>
      </c>
      <c r="C216" s="153">
        <v>0</v>
      </c>
      <c r="D216" s="153">
        <v>0</v>
      </c>
      <c r="E216" s="153">
        <v>0</v>
      </c>
      <c r="F216" s="153">
        <v>0</v>
      </c>
      <c r="G216" s="153">
        <v>0</v>
      </c>
      <c r="H216" s="153">
        <v>0</v>
      </c>
      <c r="I216" s="153">
        <v>0</v>
      </c>
      <c r="J216" s="153">
        <v>0</v>
      </c>
      <c r="K216" s="153">
        <v>0</v>
      </c>
      <c r="L216" s="153">
        <v>0</v>
      </c>
      <c r="M216" s="153">
        <v>0</v>
      </c>
      <c r="N216" s="153">
        <v>0</v>
      </c>
      <c r="O216" s="153">
        <f>+O166*DATA!$E$56</f>
        <v>94956521.739130437</v>
      </c>
      <c r="P216" s="153">
        <f>+P166*DATA!$E$56</f>
        <v>116057971.01449275</v>
      </c>
      <c r="Q216" s="153">
        <f>+Q166*DATA!$E$56</f>
        <v>94956521.739130437</v>
      </c>
      <c r="R216" s="153">
        <f>+R166*DATA!$E$56</f>
        <v>116057971.01449275</v>
      </c>
      <c r="S216" s="153">
        <f>+S166*DATA!$E$56</f>
        <v>94956521.739130437</v>
      </c>
      <c r="T216" s="153">
        <f>+T166*DATA!$E$56</f>
        <v>116057971.01449275</v>
      </c>
      <c r="U216" s="153">
        <f>+U166*DATA!$E$56</f>
        <v>94956521.739130437</v>
      </c>
      <c r="V216" s="153">
        <f>+V166*DATA!$E$56</f>
        <v>116057971.01449275</v>
      </c>
      <c r="W216" s="153">
        <f>+W166*DATA!$E$56</f>
        <v>94956521.739130437</v>
      </c>
      <c r="X216" s="153">
        <f>+X166*DATA!$E$56</f>
        <v>116057971.01449275</v>
      </c>
      <c r="Y216" s="153">
        <f>+Y166*DATA!$E$56</f>
        <v>94956521.739130437</v>
      </c>
      <c r="Z216" s="153">
        <f>+Z166*DATA!$E$56</f>
        <v>116057971.01449275</v>
      </c>
      <c r="AA216" s="109">
        <f>+AA166*DATA!$E$56</f>
        <v>105111598.04038002</v>
      </c>
      <c r="AB216" s="153">
        <f>+AB166*DATA!$E$56</f>
        <v>128469730.93824226</v>
      </c>
      <c r="AC216" s="153">
        <f>+AC166*DATA!$E$56</f>
        <v>105111598.04038002</v>
      </c>
      <c r="AD216" s="153">
        <f>+AD166*DATA!$E$56</f>
        <v>128469730.93824226</v>
      </c>
      <c r="AE216" s="153">
        <f>+AE166*DATA!$E$56</f>
        <v>105111598.04038002</v>
      </c>
      <c r="AF216" s="153">
        <f>+AF166*DATA!$E$56</f>
        <v>128469730.93824226</v>
      </c>
      <c r="AG216" s="153">
        <f>+AG166*DATA!$E$56</f>
        <v>105111598.04038002</v>
      </c>
      <c r="AH216" s="153">
        <f>+AH166*DATA!$E$56</f>
        <v>128469730.93824226</v>
      </c>
      <c r="AI216" s="153">
        <f>+AI166*DATA!$E$56</f>
        <v>105111598.04038002</v>
      </c>
      <c r="AJ216" s="153">
        <f>+AJ166*DATA!$E$56</f>
        <v>128469730.93824226</v>
      </c>
      <c r="AK216" s="153">
        <f>+AK166*DATA!$E$56</f>
        <v>105111598.04038002</v>
      </c>
      <c r="AL216" s="153">
        <f>+AL166*DATA!$E$56</f>
        <v>128469730.93824226</v>
      </c>
      <c r="AM216" s="109">
        <f>+AM166*DATA!$E$56</f>
        <v>113729434.73450318</v>
      </c>
      <c r="AN216" s="153">
        <f>+AN166*DATA!$E$56</f>
        <v>139002642.45328164</v>
      </c>
      <c r="AO216" s="153">
        <f>+AO166*DATA!$E$56</f>
        <v>113729434.73450318</v>
      </c>
      <c r="AP216" s="153">
        <f>+AP166*DATA!$E$56</f>
        <v>139002642.45328164</v>
      </c>
      <c r="AQ216" s="153">
        <f>+AQ166*DATA!$E$56</f>
        <v>113729434.73450318</v>
      </c>
      <c r="AR216" s="153">
        <f>+AR166*DATA!$E$56</f>
        <v>139002642.45328164</v>
      </c>
      <c r="AS216" s="153">
        <f>+AS166*DATA!$E$56</f>
        <v>113729434.73450318</v>
      </c>
      <c r="AT216" s="153">
        <f>+AT166*DATA!$E$56</f>
        <v>139002642.45328164</v>
      </c>
      <c r="AU216" s="153">
        <f>+AU166*DATA!$E$56</f>
        <v>113729434.73450318</v>
      </c>
      <c r="AV216" s="153">
        <f>+AV166*DATA!$E$56</f>
        <v>139002642.45328164</v>
      </c>
      <c r="AW216" s="153">
        <f>+AW166*DATA!$E$56</f>
        <v>113729434.73450318</v>
      </c>
      <c r="AX216" s="153">
        <f>+AX166*DATA!$E$56</f>
        <v>139002642.45328164</v>
      </c>
      <c r="AY216" s="109">
        <f>+AY166*DATA!$E$56</f>
        <v>111062840.51238333</v>
      </c>
      <c r="AZ216" s="153">
        <f>+AZ166*DATA!$E$56</f>
        <v>135743471.73735738</v>
      </c>
      <c r="BA216" s="153">
        <f>+BA166*DATA!$E$56</f>
        <v>111062840.51238333</v>
      </c>
      <c r="BB216" s="153">
        <f>+BB166*DATA!$E$56</f>
        <v>135743471.73735738</v>
      </c>
      <c r="BC216" s="153">
        <f>+BC166*DATA!$E$56</f>
        <v>111062840.51238333</v>
      </c>
      <c r="BD216" s="153">
        <f>+BD166*DATA!$E$56</f>
        <v>135743471.73735738</v>
      </c>
      <c r="BE216" s="153">
        <f>+BE166*DATA!$E$56</f>
        <v>111062840.51238333</v>
      </c>
      <c r="BF216" s="153">
        <f>+BF166*DATA!$E$56</f>
        <v>135743471.73735738</v>
      </c>
      <c r="BG216" s="153">
        <f>+BG166*DATA!$E$56</f>
        <v>111062840.51238333</v>
      </c>
      <c r="BH216" s="153">
        <f>+BH166*DATA!$E$56</f>
        <v>135743471.73735738</v>
      </c>
      <c r="BI216" s="153">
        <f>+BI166*DATA!$E$56</f>
        <v>111062840.51238333</v>
      </c>
      <c r="BJ216" s="153">
        <f>+BJ166*DATA!$E$56</f>
        <v>135743471.73735738</v>
      </c>
      <c r="BK216" s="109">
        <f>+BK166*DATA!$E$56</f>
        <v>117636139.15324493</v>
      </c>
      <c r="BL216" s="153">
        <f>+BL166*DATA!$E$56</f>
        <v>143777503.40952161</v>
      </c>
      <c r="BM216" s="153">
        <f>+BM166*DATA!$E$56</f>
        <v>117636139.15324493</v>
      </c>
      <c r="BN216" s="153">
        <f>+BN166*DATA!$E$56</f>
        <v>143777503.40952161</v>
      </c>
      <c r="BO216" s="153">
        <f>+BO166*DATA!$E$56</f>
        <v>117636139.15324493</v>
      </c>
      <c r="BP216" s="153">
        <f>+BP166*DATA!$E$56</f>
        <v>143777503.40952161</v>
      </c>
      <c r="BQ216" s="153">
        <f>+BQ166*DATA!$E$56</f>
        <v>117636139.15324493</v>
      </c>
      <c r="BR216" s="153">
        <f>+BR166*DATA!$E$56</f>
        <v>143777503.40952161</v>
      </c>
      <c r="BS216" s="153">
        <f>+BS166*DATA!$E$56</f>
        <v>117636139.15324493</v>
      </c>
      <c r="BT216" s="153">
        <f>+BT166*DATA!$E$56</f>
        <v>143777503.40952161</v>
      </c>
      <c r="BU216" s="153">
        <f>+BU166*DATA!$E$56</f>
        <v>117636139.15324493</v>
      </c>
      <c r="BV216" s="153">
        <f>+BV166*DATA!$E$56</f>
        <v>143777503.40952161</v>
      </c>
      <c r="BW216" s="113">
        <f t="shared" si="359"/>
        <v>7233287122.3952293</v>
      </c>
    </row>
    <row r="217" spans="1:75" x14ac:dyDescent="0.3">
      <c r="A217" s="110" t="s">
        <v>149</v>
      </c>
      <c r="C217" s="112">
        <v>0</v>
      </c>
      <c r="D217" s="112">
        <v>0</v>
      </c>
      <c r="E217" s="112">
        <v>0</v>
      </c>
      <c r="F217" s="112">
        <v>0</v>
      </c>
      <c r="G217" s="112">
        <v>0</v>
      </c>
      <c r="H217" s="112">
        <v>0</v>
      </c>
      <c r="I217" s="112">
        <v>0</v>
      </c>
      <c r="J217" s="112">
        <v>0</v>
      </c>
      <c r="K217" s="112">
        <v>0</v>
      </c>
      <c r="L217" s="112">
        <v>0</v>
      </c>
      <c r="M217" s="112">
        <v>0</v>
      </c>
      <c r="N217" s="112">
        <v>0</v>
      </c>
      <c r="O217" s="92">
        <f>+O216*'ANNUAL PARAMETERS '!$M$25</f>
        <v>15193043.478260871</v>
      </c>
      <c r="P217" s="112">
        <f>+P216*'ANNUAL PARAMETERS '!$M$25</f>
        <v>18569275.36231884</v>
      </c>
      <c r="Q217" s="112">
        <f>+Q216*'ANNUAL PARAMETERS '!$M$25</f>
        <v>15193043.478260871</v>
      </c>
      <c r="R217" s="112">
        <f>+R216*'ANNUAL PARAMETERS '!$M$25</f>
        <v>18569275.36231884</v>
      </c>
      <c r="S217" s="112">
        <f>+S216*'ANNUAL PARAMETERS '!$M$25</f>
        <v>15193043.478260871</v>
      </c>
      <c r="T217" s="112">
        <f>+T216*'ANNUAL PARAMETERS '!$M$25</f>
        <v>18569275.36231884</v>
      </c>
      <c r="U217" s="112">
        <f>+U216*'ANNUAL PARAMETERS '!$M$25</f>
        <v>15193043.478260871</v>
      </c>
      <c r="V217" s="112">
        <f>+V216*'ANNUAL PARAMETERS '!$M$25</f>
        <v>18569275.36231884</v>
      </c>
      <c r="W217" s="112">
        <f>+W216*'ANNUAL PARAMETERS '!$M$25</f>
        <v>15193043.478260871</v>
      </c>
      <c r="X217" s="112">
        <f>+X216*'ANNUAL PARAMETERS '!$M$25</f>
        <v>18569275.36231884</v>
      </c>
      <c r="Y217" s="112">
        <f>+Y216*'ANNUAL PARAMETERS '!$M$25</f>
        <v>15193043.478260871</v>
      </c>
      <c r="Z217" s="112">
        <f>+Z216*'ANNUAL PARAMETERS '!$M$25</f>
        <v>18569275.36231884</v>
      </c>
      <c r="AA217" s="93">
        <f>+AA216*'ANNUAL PARAMETERS '!$N$25</f>
        <v>15766739.706057001</v>
      </c>
      <c r="AB217" s="112">
        <f>+AB216*'ANNUAL PARAMETERS '!$N$25</f>
        <v>19270459.640736338</v>
      </c>
      <c r="AC217" s="112">
        <f>+AC216*'ANNUAL PARAMETERS '!$N$25</f>
        <v>15766739.706057001</v>
      </c>
      <c r="AD217" s="112">
        <f>+AD216*'ANNUAL PARAMETERS '!$N$25</f>
        <v>19270459.640736338</v>
      </c>
      <c r="AE217" s="112">
        <f>+AE216*'ANNUAL PARAMETERS '!$N$25</f>
        <v>15766739.706057001</v>
      </c>
      <c r="AF217" s="112">
        <f>+AF216*'ANNUAL PARAMETERS '!$N$25</f>
        <v>19270459.640736338</v>
      </c>
      <c r="AG217" s="112">
        <f>+AG216*'ANNUAL PARAMETERS '!$N$25</f>
        <v>15766739.706057001</v>
      </c>
      <c r="AH217" s="112">
        <f>+AH216*'ANNUAL PARAMETERS '!$N$25</f>
        <v>19270459.640736338</v>
      </c>
      <c r="AI217" s="112">
        <f>+AI216*'ANNUAL PARAMETERS '!$N$25</f>
        <v>15766739.706057001</v>
      </c>
      <c r="AJ217" s="112">
        <f>+AJ216*'ANNUAL PARAMETERS '!$N$25</f>
        <v>19270459.640736338</v>
      </c>
      <c r="AK217" s="112">
        <f>+AK216*'ANNUAL PARAMETERS '!$N$25</f>
        <v>15766739.706057001</v>
      </c>
      <c r="AL217" s="112">
        <f>+AL216*'ANNUAL PARAMETERS '!$N$25</f>
        <v>19270459.640736338</v>
      </c>
      <c r="AM217" s="94">
        <f>+AM216*'ANNUAL PARAMETERS '!$O$25</f>
        <v>19334003.904865541</v>
      </c>
      <c r="AN217" s="112">
        <f>+AN216*'ANNUAL PARAMETERS '!$O$25</f>
        <v>23630449.21705788</v>
      </c>
      <c r="AO217" s="112">
        <f>+AO216*'ANNUAL PARAMETERS '!$O$25</f>
        <v>19334003.904865541</v>
      </c>
      <c r="AP217" s="112">
        <f>+AP216*'ANNUAL PARAMETERS '!$O$25</f>
        <v>23630449.21705788</v>
      </c>
      <c r="AQ217" s="112">
        <f>+AQ216*'ANNUAL PARAMETERS '!$O$25</f>
        <v>19334003.904865541</v>
      </c>
      <c r="AR217" s="112">
        <f>+AR216*'ANNUAL PARAMETERS '!$O$25</f>
        <v>23630449.21705788</v>
      </c>
      <c r="AS217" s="112">
        <f>+AS216*'ANNUAL PARAMETERS '!$O$25</f>
        <v>19334003.904865541</v>
      </c>
      <c r="AT217" s="112">
        <f>+AT216*'ANNUAL PARAMETERS '!$O$25</f>
        <v>23630449.21705788</v>
      </c>
      <c r="AU217" s="112">
        <f>+AU216*'ANNUAL PARAMETERS '!$O$25</f>
        <v>19334003.904865541</v>
      </c>
      <c r="AV217" s="112">
        <f>+AV216*'ANNUAL PARAMETERS '!$O$25</f>
        <v>23630449.21705788</v>
      </c>
      <c r="AW217" s="112">
        <f>+AW216*'ANNUAL PARAMETERS '!$O$25</f>
        <v>19334003.904865541</v>
      </c>
      <c r="AX217" s="112">
        <f>+AX216*'ANNUAL PARAMETERS '!$O$25</f>
        <v>23630449.21705788</v>
      </c>
      <c r="AY217" s="95">
        <f>+AY216*'ANNUAL PARAMETERS '!$P$25</f>
        <v>22212568.102476668</v>
      </c>
      <c r="AZ217" s="112">
        <f>+AZ216*'ANNUAL PARAMETERS '!$P$25</f>
        <v>27148694.347471476</v>
      </c>
      <c r="BA217" s="112">
        <f>+BA216*'ANNUAL PARAMETERS '!$P$25</f>
        <v>22212568.102476668</v>
      </c>
      <c r="BB217" s="112">
        <f>+BB216*'ANNUAL PARAMETERS '!$P$25</f>
        <v>27148694.347471476</v>
      </c>
      <c r="BC217" s="112">
        <f>+BC216*'ANNUAL PARAMETERS '!$P$25</f>
        <v>22212568.102476668</v>
      </c>
      <c r="BD217" s="112">
        <f>+BD216*'ANNUAL PARAMETERS '!$P$25</f>
        <v>27148694.347471476</v>
      </c>
      <c r="BE217" s="112">
        <f>+BE216*'ANNUAL PARAMETERS '!$P$25</f>
        <v>22212568.102476668</v>
      </c>
      <c r="BF217" s="112">
        <f>+BF216*'ANNUAL PARAMETERS '!$P$25</f>
        <v>27148694.347471476</v>
      </c>
      <c r="BG217" s="112">
        <f>+BG216*'ANNUAL PARAMETERS '!$P$25</f>
        <v>22212568.102476668</v>
      </c>
      <c r="BH217" s="112">
        <f>+BH216*'ANNUAL PARAMETERS '!$P$25</f>
        <v>27148694.347471476</v>
      </c>
      <c r="BI217" s="112">
        <f>+BI216*'ANNUAL PARAMETERS '!$P$25</f>
        <v>22212568.102476668</v>
      </c>
      <c r="BJ217" s="112">
        <f>+BJ216*'ANNUAL PARAMETERS '!$P$25</f>
        <v>27148694.347471476</v>
      </c>
      <c r="BK217" s="96">
        <f>+BK216*'ANNUAL PARAMETERS '!$Q$25</f>
        <v>22350866.439116538</v>
      </c>
      <c r="BL217" s="112">
        <f>+BL216*'ANNUAL PARAMETERS '!$Q$25</f>
        <v>27317725.647809107</v>
      </c>
      <c r="BM217" s="112">
        <f>+BM216*'ANNUAL PARAMETERS '!$Q$25</f>
        <v>22350866.439116538</v>
      </c>
      <c r="BN217" s="112">
        <f>+BN216*'ANNUAL PARAMETERS '!$Q$25</f>
        <v>27317725.647809107</v>
      </c>
      <c r="BO217" s="112">
        <f>+BO216*'ANNUAL PARAMETERS '!$Q$25</f>
        <v>22350866.439116538</v>
      </c>
      <c r="BP217" s="112">
        <f>+BP216*'ANNUAL PARAMETERS '!$Q$25</f>
        <v>27317725.647809107</v>
      </c>
      <c r="BQ217" s="112">
        <f>+BQ216*'ANNUAL PARAMETERS '!$Q$25</f>
        <v>22350866.439116538</v>
      </c>
      <c r="BR217" s="112">
        <f>+BR216*'ANNUAL PARAMETERS '!$Q$25</f>
        <v>27317725.647809107</v>
      </c>
      <c r="BS217" s="112">
        <f>+BS216*'ANNUAL PARAMETERS '!$Q$25</f>
        <v>22350866.439116538</v>
      </c>
      <c r="BT217" s="112">
        <f>+BT216*'ANNUAL PARAMETERS '!$Q$25</f>
        <v>27317725.647809107</v>
      </c>
      <c r="BU217" s="112">
        <f>+BU216*'ANNUAL PARAMETERS '!$Q$25</f>
        <v>22350866.439116538</v>
      </c>
      <c r="BV217" s="112">
        <f>+BV216*'ANNUAL PARAMETERS '!$Q$25</f>
        <v>27317725.647809107</v>
      </c>
      <c r="BW217" s="62">
        <f t="shared" si="359"/>
        <v>1264762955.0770214</v>
      </c>
    </row>
    <row r="218" spans="1:75" x14ac:dyDescent="0.3">
      <c r="A218" s="127" t="s">
        <v>231</v>
      </c>
      <c r="C218" s="109">
        <v>0</v>
      </c>
      <c r="D218" s="109">
        <v>0</v>
      </c>
      <c r="E218" s="109">
        <v>0</v>
      </c>
      <c r="F218" s="109"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76">
        <f>+O216*'ANNUAL PARAMETERS '!$M$27</f>
        <v>52226086.956521742</v>
      </c>
      <c r="P218" s="109">
        <f>+P216*'ANNUAL PARAMETERS '!$M$27</f>
        <v>63831884.057971016</v>
      </c>
      <c r="Q218" s="109">
        <f>+Q216*'ANNUAL PARAMETERS '!$M$27</f>
        <v>52226086.956521742</v>
      </c>
      <c r="R218" s="109">
        <f>+R216*'ANNUAL PARAMETERS '!$M$27</f>
        <v>63831884.057971016</v>
      </c>
      <c r="S218" s="109">
        <f>+S216*'ANNUAL PARAMETERS '!$M$27</f>
        <v>52226086.956521742</v>
      </c>
      <c r="T218" s="109">
        <f>+T216*'ANNUAL PARAMETERS '!$M$27</f>
        <v>63831884.057971016</v>
      </c>
      <c r="U218" s="109">
        <f>+U216*'ANNUAL PARAMETERS '!$M$27</f>
        <v>52226086.956521742</v>
      </c>
      <c r="V218" s="109">
        <f>+V216*'ANNUAL PARAMETERS '!$M$27</f>
        <v>63831884.057971016</v>
      </c>
      <c r="W218" s="109">
        <f>+W216*'ANNUAL PARAMETERS '!$M$27</f>
        <v>52226086.956521742</v>
      </c>
      <c r="X218" s="109">
        <f>+X216*'ANNUAL PARAMETERS '!$M$27</f>
        <v>63831884.057971016</v>
      </c>
      <c r="Y218" s="109">
        <f>+Y216*'ANNUAL PARAMETERS '!$M$27</f>
        <v>52226086.956521742</v>
      </c>
      <c r="Z218" s="109">
        <f>+Z216*'ANNUAL PARAMETERS '!$M$27</f>
        <v>63831884.057971016</v>
      </c>
      <c r="AA218" s="77">
        <f>+AA216*'ANNUAL PARAMETERS '!$N$27</f>
        <v>54658030.980997607</v>
      </c>
      <c r="AB218" s="109">
        <f>+AB216*'ANNUAL PARAMETERS '!$N$27</f>
        <v>66804260.087885976</v>
      </c>
      <c r="AC218" s="109">
        <f>+AC216*'ANNUAL PARAMETERS '!$N$27</f>
        <v>54658030.980997607</v>
      </c>
      <c r="AD218" s="109">
        <f>+AD216*'ANNUAL PARAMETERS '!$N$27</f>
        <v>66804260.087885976</v>
      </c>
      <c r="AE218" s="109">
        <f>+AE216*'ANNUAL PARAMETERS '!$N$27</f>
        <v>54658030.980997607</v>
      </c>
      <c r="AF218" s="109">
        <f>+AF216*'ANNUAL PARAMETERS '!$N$27</f>
        <v>66804260.087885976</v>
      </c>
      <c r="AG218" s="109">
        <f>+AG216*'ANNUAL PARAMETERS '!$N$27</f>
        <v>54658030.980997607</v>
      </c>
      <c r="AH218" s="109">
        <f>+AH216*'ANNUAL PARAMETERS '!$N$27</f>
        <v>66804260.087885976</v>
      </c>
      <c r="AI218" s="109">
        <f>+AI216*'ANNUAL PARAMETERS '!$N$27</f>
        <v>54658030.980997607</v>
      </c>
      <c r="AJ218" s="109">
        <f>+AJ216*'ANNUAL PARAMETERS '!$N$27</f>
        <v>66804260.087885976</v>
      </c>
      <c r="AK218" s="109">
        <f>+AK216*'ANNUAL PARAMETERS '!$N$27</f>
        <v>54658030.980997607</v>
      </c>
      <c r="AL218" s="109">
        <f>+AL216*'ANNUAL PARAMETERS '!$N$27</f>
        <v>66804260.087885976</v>
      </c>
      <c r="AM218" s="78">
        <f>+AM216*'ANNUAL PARAMETERS '!$O$27</f>
        <v>58002011.714596622</v>
      </c>
      <c r="AN218" s="109">
        <f>+AN216*'ANNUAL PARAMETERS '!$O$27</f>
        <v>70891347.651173636</v>
      </c>
      <c r="AO218" s="109">
        <f>+AO216*'ANNUAL PARAMETERS '!$O$27</f>
        <v>58002011.714596622</v>
      </c>
      <c r="AP218" s="109">
        <f>+AP216*'ANNUAL PARAMETERS '!$O$27</f>
        <v>70891347.651173636</v>
      </c>
      <c r="AQ218" s="109">
        <f>+AQ216*'ANNUAL PARAMETERS '!$O$27</f>
        <v>58002011.714596622</v>
      </c>
      <c r="AR218" s="109">
        <f>+AR216*'ANNUAL PARAMETERS '!$O$27</f>
        <v>70891347.651173636</v>
      </c>
      <c r="AS218" s="109">
        <f>+AS216*'ANNUAL PARAMETERS '!$O$27</f>
        <v>58002011.714596622</v>
      </c>
      <c r="AT218" s="109">
        <f>+AT216*'ANNUAL PARAMETERS '!$O$27</f>
        <v>70891347.651173636</v>
      </c>
      <c r="AU218" s="109">
        <f>+AU216*'ANNUAL PARAMETERS '!$O$27</f>
        <v>58002011.714596622</v>
      </c>
      <c r="AV218" s="109">
        <f>+AV216*'ANNUAL PARAMETERS '!$O$27</f>
        <v>70891347.651173636</v>
      </c>
      <c r="AW218" s="109">
        <f>+AW216*'ANNUAL PARAMETERS '!$O$27</f>
        <v>58002011.714596622</v>
      </c>
      <c r="AX218" s="109">
        <f>+AX216*'ANNUAL PARAMETERS '!$O$27</f>
        <v>70891347.651173636</v>
      </c>
      <c r="AY218" s="79">
        <f>+AY216*'ANNUAL PARAMETERS '!$P$27</f>
        <v>58863305.471563168</v>
      </c>
      <c r="AZ218" s="109">
        <f>+AZ216*'ANNUAL PARAMETERS '!$P$27</f>
        <v>71944040.020799413</v>
      </c>
      <c r="BA218" s="109">
        <f>+BA216*'ANNUAL PARAMETERS '!$P$27</f>
        <v>58863305.471563168</v>
      </c>
      <c r="BB218" s="109">
        <f>+BB216*'ANNUAL PARAMETERS '!$P$27</f>
        <v>71944040.020799413</v>
      </c>
      <c r="BC218" s="109">
        <f>+BC216*'ANNUAL PARAMETERS '!$P$27</f>
        <v>58863305.471563168</v>
      </c>
      <c r="BD218" s="109">
        <f>+BD216*'ANNUAL PARAMETERS '!$P$27</f>
        <v>71944040.020799413</v>
      </c>
      <c r="BE218" s="109">
        <f>+BE216*'ANNUAL PARAMETERS '!$P$27</f>
        <v>58863305.471563168</v>
      </c>
      <c r="BF218" s="109">
        <f>+BF216*'ANNUAL PARAMETERS '!$P$27</f>
        <v>71944040.020799413</v>
      </c>
      <c r="BG218" s="109">
        <f>+BG216*'ANNUAL PARAMETERS '!$P$27</f>
        <v>58863305.471563168</v>
      </c>
      <c r="BH218" s="109">
        <f>+BH216*'ANNUAL PARAMETERS '!$P$27</f>
        <v>71944040.020799413</v>
      </c>
      <c r="BI218" s="109">
        <f>+BI216*'ANNUAL PARAMETERS '!$P$27</f>
        <v>58863305.471563168</v>
      </c>
      <c r="BJ218" s="109">
        <f>+BJ216*'ANNUAL PARAMETERS '!$P$27</f>
        <v>71944040.020799413</v>
      </c>
      <c r="BK218" s="80">
        <f>+BK216*'ANNUAL PARAMETERS '!$Q$27</f>
        <v>63523515.142752267</v>
      </c>
      <c r="BL218" s="109">
        <f>+BL216*'ANNUAL PARAMETERS '!$Q$27</f>
        <v>77639851.841141671</v>
      </c>
      <c r="BM218" s="109">
        <f>+BM216*'ANNUAL PARAMETERS '!$Q$27</f>
        <v>63523515.142752267</v>
      </c>
      <c r="BN218" s="109">
        <f>+BN216*'ANNUAL PARAMETERS '!$Q$27</f>
        <v>77639851.841141671</v>
      </c>
      <c r="BO218" s="109">
        <f>+BO216*'ANNUAL PARAMETERS '!$Q$27</f>
        <v>63523515.142752267</v>
      </c>
      <c r="BP218" s="109">
        <f>+BP216*'ANNUAL PARAMETERS '!$Q$27</f>
        <v>77639851.841141671</v>
      </c>
      <c r="BQ218" s="109">
        <f>+BQ216*'ANNUAL PARAMETERS '!$Q$27</f>
        <v>63523515.142752267</v>
      </c>
      <c r="BR218" s="109">
        <f>+BR216*'ANNUAL PARAMETERS '!$Q$27</f>
        <v>77639851.841141671</v>
      </c>
      <c r="BS218" s="109">
        <f>+BS216*'ANNUAL PARAMETERS '!$Q$27</f>
        <v>63523515.142752267</v>
      </c>
      <c r="BT218" s="109">
        <f>+BT216*'ANNUAL PARAMETERS '!$Q$27</f>
        <v>77639851.841141671</v>
      </c>
      <c r="BU218" s="109">
        <f>+BU216*'ANNUAL PARAMETERS '!$Q$27</f>
        <v>63523515.142752267</v>
      </c>
      <c r="BV218" s="109">
        <f>+BV216*'ANNUAL PARAMETERS '!$Q$27</f>
        <v>77639851.841141671</v>
      </c>
      <c r="BW218" s="62">
        <f t="shared" si="359"/>
        <v>3830306003.5524192</v>
      </c>
    </row>
    <row r="219" spans="1:75" ht="16.2" thickBot="1" x14ac:dyDescent="0.35">
      <c r="A219" s="128" t="s">
        <v>200</v>
      </c>
      <c r="C219" s="111">
        <v>0</v>
      </c>
      <c r="D219" s="111">
        <v>0</v>
      </c>
      <c r="E219" s="111">
        <v>0</v>
      </c>
      <c r="F219" s="111">
        <v>0</v>
      </c>
      <c r="G219" s="111">
        <v>0</v>
      </c>
      <c r="H219" s="111">
        <v>0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84">
        <f>+O216*'ANNUAL PARAMETERS '!$M$26</f>
        <v>1424347.8260869565</v>
      </c>
      <c r="P219" s="111">
        <f>+P216*'ANNUAL PARAMETERS '!$M$26</f>
        <v>1740869.5652173911</v>
      </c>
      <c r="Q219" s="111">
        <f>+Q216*'ANNUAL PARAMETERS '!$M$26</f>
        <v>1424347.8260869565</v>
      </c>
      <c r="R219" s="111">
        <f>+R216*'ANNUAL PARAMETERS '!$M$26</f>
        <v>1740869.5652173911</v>
      </c>
      <c r="S219" s="111">
        <f>+S216*'ANNUAL PARAMETERS '!$M$26</f>
        <v>1424347.8260869565</v>
      </c>
      <c r="T219" s="111">
        <f>+T216*'ANNUAL PARAMETERS '!$M$26</f>
        <v>1740869.5652173911</v>
      </c>
      <c r="U219" s="111">
        <f>+U216*'ANNUAL PARAMETERS '!$M$26</f>
        <v>1424347.8260869565</v>
      </c>
      <c r="V219" s="111">
        <f>+V216*'ANNUAL PARAMETERS '!$M$26</f>
        <v>1740869.5652173911</v>
      </c>
      <c r="W219" s="111">
        <f>+W216*'ANNUAL PARAMETERS '!$M$26</f>
        <v>1424347.8260869565</v>
      </c>
      <c r="X219" s="111">
        <f>+X216*'ANNUAL PARAMETERS '!$M$26</f>
        <v>1740869.5652173911</v>
      </c>
      <c r="Y219" s="111">
        <f>+Y216*'ANNUAL PARAMETERS '!$M$26</f>
        <v>1424347.8260869565</v>
      </c>
      <c r="Z219" s="111">
        <f>+Z216*'ANNUAL PARAMETERS '!$M$26</f>
        <v>1740869.5652173911</v>
      </c>
      <c r="AA219" s="85">
        <f>+AA216*'ANNUAL PARAMETERS '!$N$26</f>
        <v>1471562.3725653202</v>
      </c>
      <c r="AB219" s="111">
        <f>+AB216*'ANNUAL PARAMETERS '!$N$26</f>
        <v>1798576.2331353917</v>
      </c>
      <c r="AC219" s="111">
        <f>+AC216*'ANNUAL PARAMETERS '!$N$26</f>
        <v>1471562.3725653202</v>
      </c>
      <c r="AD219" s="111">
        <f>+AD216*'ANNUAL PARAMETERS '!$N$26</f>
        <v>1798576.2331353917</v>
      </c>
      <c r="AE219" s="111">
        <f>+AE216*'ANNUAL PARAMETERS '!$N$26</f>
        <v>1471562.3725653202</v>
      </c>
      <c r="AF219" s="111">
        <f>+AF216*'ANNUAL PARAMETERS '!$N$26</f>
        <v>1798576.2331353917</v>
      </c>
      <c r="AG219" s="111">
        <f>+AG216*'ANNUAL PARAMETERS '!$N$26</f>
        <v>1471562.3725653202</v>
      </c>
      <c r="AH219" s="111">
        <f>+AH216*'ANNUAL PARAMETERS '!$N$26</f>
        <v>1798576.2331353917</v>
      </c>
      <c r="AI219" s="111">
        <f>+AI216*'ANNUAL PARAMETERS '!$N$26</f>
        <v>1471562.3725653202</v>
      </c>
      <c r="AJ219" s="111">
        <f>+AJ216*'ANNUAL PARAMETERS '!$N$26</f>
        <v>1798576.2331353917</v>
      </c>
      <c r="AK219" s="111">
        <f>+AK216*'ANNUAL PARAMETERS '!$N$26</f>
        <v>1471562.3725653202</v>
      </c>
      <c r="AL219" s="111">
        <f>+AL216*'ANNUAL PARAMETERS '!$N$26</f>
        <v>1798576.2331353917</v>
      </c>
      <c r="AM219" s="86">
        <f>+AM216*'ANNUAL PARAMETERS '!$O$26</f>
        <v>1705941.5210175477</v>
      </c>
      <c r="AN219" s="111">
        <f>+AN216*'ANNUAL PARAMETERS '!$O$26</f>
        <v>2085039.6367992247</v>
      </c>
      <c r="AO219" s="111">
        <f>+AO216*'ANNUAL PARAMETERS '!$O$26</f>
        <v>1705941.5210175477</v>
      </c>
      <c r="AP219" s="111">
        <f>+AP216*'ANNUAL PARAMETERS '!$O$26</f>
        <v>2085039.6367992247</v>
      </c>
      <c r="AQ219" s="111">
        <f>+AQ216*'ANNUAL PARAMETERS '!$O$26</f>
        <v>1705941.5210175477</v>
      </c>
      <c r="AR219" s="111">
        <f>+AR216*'ANNUAL PARAMETERS '!$O$26</f>
        <v>2085039.6367992247</v>
      </c>
      <c r="AS219" s="111">
        <f>+AS216*'ANNUAL PARAMETERS '!$O$26</f>
        <v>1705941.5210175477</v>
      </c>
      <c r="AT219" s="111">
        <f>+AT216*'ANNUAL PARAMETERS '!$O$26</f>
        <v>2085039.6367992247</v>
      </c>
      <c r="AU219" s="111">
        <f>+AU216*'ANNUAL PARAMETERS '!$O$26</f>
        <v>1705941.5210175477</v>
      </c>
      <c r="AV219" s="111">
        <f>+AV216*'ANNUAL PARAMETERS '!$O$26</f>
        <v>2085039.6367992247</v>
      </c>
      <c r="AW219" s="111">
        <f>+AW216*'ANNUAL PARAMETERS '!$O$26</f>
        <v>1705941.5210175477</v>
      </c>
      <c r="AX219" s="111">
        <f>+AX216*'ANNUAL PARAMETERS '!$O$26</f>
        <v>2085039.6367992247</v>
      </c>
      <c r="AY219" s="87">
        <f>+AY216*'ANNUAL PARAMETERS '!$P$26</f>
        <v>1332754.0861485999</v>
      </c>
      <c r="AZ219" s="111">
        <f>+AZ216*'ANNUAL PARAMETERS '!$P$26</f>
        <v>1628921.6608482886</v>
      </c>
      <c r="BA219" s="111">
        <f>+BA216*'ANNUAL PARAMETERS '!$P$26</f>
        <v>1332754.0861485999</v>
      </c>
      <c r="BB219" s="111">
        <f>+BB216*'ANNUAL PARAMETERS '!$P$26</f>
        <v>1628921.6608482886</v>
      </c>
      <c r="BC219" s="111">
        <f>+BC216*'ANNUAL PARAMETERS '!$P$26</f>
        <v>1332754.0861485999</v>
      </c>
      <c r="BD219" s="111">
        <f>+BD216*'ANNUAL PARAMETERS '!$P$26</f>
        <v>1628921.6608482886</v>
      </c>
      <c r="BE219" s="111">
        <f>+BE216*'ANNUAL PARAMETERS '!$P$26</f>
        <v>1332754.0861485999</v>
      </c>
      <c r="BF219" s="111">
        <f>+BF216*'ANNUAL PARAMETERS '!$P$26</f>
        <v>1628921.6608482886</v>
      </c>
      <c r="BG219" s="111">
        <f>+BG216*'ANNUAL PARAMETERS '!$P$26</f>
        <v>1332754.0861485999</v>
      </c>
      <c r="BH219" s="111">
        <f>+BH216*'ANNUAL PARAMETERS '!$P$26</f>
        <v>1628921.6608482886</v>
      </c>
      <c r="BI219" s="111">
        <f>+BI216*'ANNUAL PARAMETERS '!$P$26</f>
        <v>1332754.0861485999</v>
      </c>
      <c r="BJ219" s="111">
        <f>+BJ216*'ANNUAL PARAMETERS '!$P$26</f>
        <v>1628921.6608482886</v>
      </c>
      <c r="BK219" s="88">
        <f>+BK216*'ANNUAL PARAMETERS '!$Q$26</f>
        <v>1411633.6698389391</v>
      </c>
      <c r="BL219" s="111">
        <f>+BL216*'ANNUAL PARAMETERS '!$Q$26</f>
        <v>1725330.0409142594</v>
      </c>
      <c r="BM219" s="111">
        <f>+BM216*'ANNUAL PARAMETERS '!$Q$26</f>
        <v>1411633.6698389391</v>
      </c>
      <c r="BN219" s="111">
        <f>+BN216*'ANNUAL PARAMETERS '!$Q$26</f>
        <v>1725330.0409142594</v>
      </c>
      <c r="BO219" s="111">
        <f>+BO216*'ANNUAL PARAMETERS '!$Q$26</f>
        <v>1411633.6698389391</v>
      </c>
      <c r="BP219" s="111">
        <f>+BP216*'ANNUAL PARAMETERS '!$Q$26</f>
        <v>1725330.0409142594</v>
      </c>
      <c r="BQ219" s="111">
        <f>+BQ216*'ANNUAL PARAMETERS '!$Q$26</f>
        <v>1411633.6698389391</v>
      </c>
      <c r="BR219" s="111">
        <f>+BR216*'ANNUAL PARAMETERS '!$Q$26</f>
        <v>1725330.0409142594</v>
      </c>
      <c r="BS219" s="111">
        <f>+BS216*'ANNUAL PARAMETERS '!$Q$26</f>
        <v>1411633.6698389391</v>
      </c>
      <c r="BT219" s="111">
        <f>+BT216*'ANNUAL PARAMETERS '!$Q$26</f>
        <v>1725330.0409142594</v>
      </c>
      <c r="BU219" s="111">
        <f>+BU216*'ANNUAL PARAMETERS '!$Q$26</f>
        <v>1411633.6698389391</v>
      </c>
      <c r="BV219" s="111">
        <f>+BV216*'ANNUAL PARAMETERS '!$Q$26</f>
        <v>1725330.0409142594</v>
      </c>
      <c r="BW219" s="89">
        <f t="shared" si="359"/>
        <v>97949859.675431445</v>
      </c>
    </row>
    <row r="220" spans="1:75" x14ac:dyDescent="0.3">
      <c r="A220" s="27" t="s">
        <v>232</v>
      </c>
      <c r="C220" s="112">
        <v>0</v>
      </c>
      <c r="D220" s="112">
        <v>0</v>
      </c>
      <c r="E220" s="112">
        <v>0</v>
      </c>
      <c r="F220" s="112">
        <v>0</v>
      </c>
      <c r="G220" s="112">
        <v>0</v>
      </c>
      <c r="H220" s="112">
        <v>0</v>
      </c>
      <c r="I220" s="112">
        <v>0</v>
      </c>
      <c r="J220" s="112">
        <v>0</v>
      </c>
      <c r="K220" s="112">
        <v>0</v>
      </c>
      <c r="L220" s="112">
        <v>0</v>
      </c>
      <c r="M220" s="112">
        <v>0</v>
      </c>
      <c r="N220" s="112">
        <v>0</v>
      </c>
      <c r="O220" s="92">
        <f>+O216+O217+O218+O219</f>
        <v>163800000.00000003</v>
      </c>
      <c r="P220" s="112">
        <f t="shared" ref="P220" si="367">+P216+P217+P218+P219</f>
        <v>200200000.00000003</v>
      </c>
      <c r="Q220" s="112">
        <f t="shared" ref="Q220" si="368">+Q216+Q217+Q218+Q219</f>
        <v>163800000.00000003</v>
      </c>
      <c r="R220" s="112">
        <f t="shared" ref="R220" si="369">+R216+R217+R218+R219</f>
        <v>200200000.00000003</v>
      </c>
      <c r="S220" s="112">
        <f t="shared" ref="S220" si="370">+S216+S217+S218+S219</f>
        <v>163800000.00000003</v>
      </c>
      <c r="T220" s="112">
        <f t="shared" ref="T220" si="371">+T216+T217+T218+T219</f>
        <v>200200000.00000003</v>
      </c>
      <c r="U220" s="112">
        <f t="shared" ref="U220" si="372">+U216+U217+U218+U219</f>
        <v>163800000.00000003</v>
      </c>
      <c r="V220" s="112">
        <f t="shared" ref="V220" si="373">+V216+V217+V218+V219</f>
        <v>200200000.00000003</v>
      </c>
      <c r="W220" s="112">
        <f t="shared" ref="W220" si="374">+W216+W217+W218+W219</f>
        <v>163800000.00000003</v>
      </c>
      <c r="X220" s="112">
        <f t="shared" ref="X220" si="375">+X216+X217+X218+X219</f>
        <v>200200000.00000003</v>
      </c>
      <c r="Y220" s="112">
        <f t="shared" ref="Y220" si="376">+Y216+Y217+Y218+Y219</f>
        <v>163800000.00000003</v>
      </c>
      <c r="Z220" s="112">
        <f t="shared" ref="Z220" si="377">+Z216+Z217+Z218+Z219</f>
        <v>200200000.00000003</v>
      </c>
      <c r="AA220" s="93">
        <f t="shared" ref="AA220" si="378">+AA216+AA217+AA218+AA219</f>
        <v>177007931.09999996</v>
      </c>
      <c r="AB220" s="112">
        <f t="shared" ref="AB220" si="379">+AB216+AB217+AB218+AB219</f>
        <v>216343026.89999998</v>
      </c>
      <c r="AC220" s="112">
        <f t="shared" ref="AC220" si="380">+AC216+AC217+AC218+AC219</f>
        <v>177007931.09999996</v>
      </c>
      <c r="AD220" s="112">
        <f t="shared" ref="AD220" si="381">+AD216+AD217+AD218+AD219</f>
        <v>216343026.89999998</v>
      </c>
      <c r="AE220" s="112">
        <f t="shared" ref="AE220" si="382">+AE216+AE217+AE218+AE219</f>
        <v>177007931.09999996</v>
      </c>
      <c r="AF220" s="112">
        <f t="shared" ref="AF220" si="383">+AF216+AF217+AF218+AF219</f>
        <v>216343026.89999998</v>
      </c>
      <c r="AG220" s="112">
        <f t="shared" ref="AG220" si="384">+AG216+AG217+AG218+AG219</f>
        <v>177007931.09999996</v>
      </c>
      <c r="AH220" s="112">
        <f t="shared" ref="AH220" si="385">+AH216+AH217+AH218+AH219</f>
        <v>216343026.89999998</v>
      </c>
      <c r="AI220" s="112">
        <f t="shared" ref="AI220" si="386">+AI216+AI217+AI218+AI219</f>
        <v>177007931.09999996</v>
      </c>
      <c r="AJ220" s="112">
        <f t="shared" ref="AJ220" si="387">+AJ216+AJ217+AJ218+AJ219</f>
        <v>216343026.89999998</v>
      </c>
      <c r="AK220" s="112">
        <f t="shared" ref="AK220" si="388">+AK216+AK217+AK218+AK219</f>
        <v>177007931.09999996</v>
      </c>
      <c r="AL220" s="112">
        <f t="shared" ref="AL220" si="389">+AL216+AL217+AL218+AL219</f>
        <v>216343026.89999998</v>
      </c>
      <c r="AM220" s="94">
        <f t="shared" ref="AM220" si="390">+AM216+AM217+AM218+AM219</f>
        <v>192771391.87498289</v>
      </c>
      <c r="AN220" s="112">
        <f t="shared" ref="AN220" si="391">+AN216+AN217+AN218+AN219</f>
        <v>235609478.95831239</v>
      </c>
      <c r="AO220" s="112">
        <f t="shared" ref="AO220" si="392">+AO216+AO217+AO218+AO219</f>
        <v>192771391.87498289</v>
      </c>
      <c r="AP220" s="112">
        <f t="shared" ref="AP220" si="393">+AP216+AP217+AP218+AP219</f>
        <v>235609478.95831239</v>
      </c>
      <c r="AQ220" s="112">
        <f t="shared" ref="AQ220" si="394">+AQ216+AQ217+AQ218+AQ219</f>
        <v>192771391.87498289</v>
      </c>
      <c r="AR220" s="112">
        <f t="shared" ref="AR220" si="395">+AR216+AR217+AR218+AR219</f>
        <v>235609478.95831239</v>
      </c>
      <c r="AS220" s="112">
        <f t="shared" ref="AS220" si="396">+AS216+AS217+AS218+AS219</f>
        <v>192771391.87498289</v>
      </c>
      <c r="AT220" s="112">
        <f t="shared" ref="AT220" si="397">+AT216+AT217+AT218+AT219</f>
        <v>235609478.95831239</v>
      </c>
      <c r="AU220" s="112">
        <f t="shared" ref="AU220" si="398">+AU216+AU217+AU218+AU219</f>
        <v>192771391.87498289</v>
      </c>
      <c r="AV220" s="112">
        <f t="shared" ref="AV220" si="399">+AV216+AV217+AV218+AV219</f>
        <v>235609478.95831239</v>
      </c>
      <c r="AW220" s="112">
        <f t="shared" ref="AW220" si="400">+AW216+AW217+AW218+AW219</f>
        <v>192771391.87498289</v>
      </c>
      <c r="AX220" s="112">
        <f t="shared" ref="AX220" si="401">+AX216+AX217+AX218+AX219</f>
        <v>235609478.95831239</v>
      </c>
      <c r="AY220" s="95">
        <f t="shared" ref="AY220" si="402">+AY216+AY217+AY218+AY219</f>
        <v>193471468.17257175</v>
      </c>
      <c r="AZ220" s="112">
        <f t="shared" ref="AZ220" si="403">+AZ216+AZ217+AZ218+AZ219</f>
        <v>236465127.76647654</v>
      </c>
      <c r="BA220" s="112">
        <f t="shared" ref="BA220" si="404">+BA216+BA217+BA218+BA219</f>
        <v>193471468.17257175</v>
      </c>
      <c r="BB220" s="112">
        <f t="shared" ref="BB220" si="405">+BB216+BB217+BB218+BB219</f>
        <v>236465127.76647654</v>
      </c>
      <c r="BC220" s="112">
        <f t="shared" ref="BC220" si="406">+BC216+BC217+BC218+BC219</f>
        <v>193471468.17257175</v>
      </c>
      <c r="BD220" s="112">
        <f t="shared" ref="BD220" si="407">+BD216+BD217+BD218+BD219</f>
        <v>236465127.76647654</v>
      </c>
      <c r="BE220" s="112">
        <f t="shared" ref="BE220" si="408">+BE216+BE217+BE218+BE219</f>
        <v>193471468.17257175</v>
      </c>
      <c r="BF220" s="112">
        <f t="shared" ref="BF220" si="409">+BF216+BF217+BF218+BF219</f>
        <v>236465127.76647654</v>
      </c>
      <c r="BG220" s="112">
        <f t="shared" ref="BG220" si="410">+BG216+BG217+BG218+BG219</f>
        <v>193471468.17257175</v>
      </c>
      <c r="BH220" s="112">
        <f t="shared" ref="BH220" si="411">+BH216+BH217+BH218+BH219</f>
        <v>236465127.76647654</v>
      </c>
      <c r="BI220" s="112">
        <f t="shared" ref="BI220" si="412">+BI216+BI217+BI218+BI219</f>
        <v>193471468.17257175</v>
      </c>
      <c r="BJ220" s="112">
        <f t="shared" ref="BJ220" si="413">+BJ216+BJ217+BJ218+BJ219</f>
        <v>236465127.76647654</v>
      </c>
      <c r="BK220" s="96">
        <f t="shared" ref="BK220" si="414">+BK216+BK217+BK218+BK219</f>
        <v>204922154.40495265</v>
      </c>
      <c r="BL220" s="112">
        <f t="shared" ref="BL220" si="415">+BL216+BL217+BL218+BL219</f>
        <v>250460410.93938667</v>
      </c>
      <c r="BM220" s="112">
        <f t="shared" ref="BM220" si="416">+BM216+BM217+BM218+BM219</f>
        <v>204922154.40495265</v>
      </c>
      <c r="BN220" s="112">
        <f t="shared" ref="BN220" si="417">+BN216+BN217+BN218+BN219</f>
        <v>250460410.93938667</v>
      </c>
      <c r="BO220" s="112">
        <f t="shared" ref="BO220" si="418">+BO216+BO217+BO218+BO219</f>
        <v>204922154.40495265</v>
      </c>
      <c r="BP220" s="112">
        <f t="shared" ref="BP220" si="419">+BP216+BP217+BP218+BP219</f>
        <v>250460410.93938667</v>
      </c>
      <c r="BQ220" s="112">
        <f t="shared" ref="BQ220" si="420">+BQ216+BQ217+BQ218+BQ219</f>
        <v>204922154.40495265</v>
      </c>
      <c r="BR220" s="112">
        <f t="shared" ref="BR220" si="421">+BR216+BR217+BR218+BR219</f>
        <v>250460410.93938667</v>
      </c>
      <c r="BS220" s="112">
        <f t="shared" ref="BS220" si="422">+BS216+BS217+BS218+BS219</f>
        <v>204922154.40495265</v>
      </c>
      <c r="BT220" s="112">
        <f t="shared" ref="BT220" si="423">+BT216+BT217+BT218+BT219</f>
        <v>250460410.93938667</v>
      </c>
      <c r="BU220" s="112">
        <f t="shared" ref="BU220" si="424">+BU216+BU217+BU218+BU219</f>
        <v>204922154.40495265</v>
      </c>
      <c r="BV220" s="112">
        <f t="shared" ref="BV220" si="425">+BV216+BV217+BV218+BV219</f>
        <v>250460410.93938667</v>
      </c>
      <c r="BW220" s="62">
        <f t="shared" si="359"/>
        <v>12426305940.700092</v>
      </c>
    </row>
    <row r="221" spans="1:75" ht="16.2" thickBot="1" x14ac:dyDescent="0.35">
      <c r="A221" s="33" t="s">
        <v>203</v>
      </c>
      <c r="C221" s="111">
        <v>0</v>
      </c>
      <c r="D221" s="111">
        <v>0</v>
      </c>
      <c r="E221" s="111">
        <v>0</v>
      </c>
      <c r="F221" s="111">
        <v>0</v>
      </c>
      <c r="G221" s="111">
        <v>0</v>
      </c>
      <c r="H221" s="111">
        <v>0</v>
      </c>
      <c r="I221" s="111">
        <v>0</v>
      </c>
      <c r="J221" s="111">
        <v>0</v>
      </c>
      <c r="K221" s="111">
        <v>0</v>
      </c>
      <c r="L221" s="111">
        <v>0</v>
      </c>
      <c r="M221" s="111">
        <v>0</v>
      </c>
      <c r="N221" s="111">
        <v>0</v>
      </c>
      <c r="O221" s="84">
        <f>+O216*'ANNUAL PARAMETERS '!$M$29</f>
        <v>7596521.7391304355</v>
      </c>
      <c r="P221" s="111">
        <f>+P216*'ANNUAL PARAMETERS '!$M$29</f>
        <v>9284637.6811594199</v>
      </c>
      <c r="Q221" s="111">
        <f>+Q216*'ANNUAL PARAMETERS '!$M$29</f>
        <v>7596521.7391304355</v>
      </c>
      <c r="R221" s="111">
        <f>+R216*'ANNUAL PARAMETERS '!$M$29</f>
        <v>9284637.6811594199</v>
      </c>
      <c r="S221" s="111">
        <f>+S216*'ANNUAL PARAMETERS '!$M$29</f>
        <v>7596521.7391304355</v>
      </c>
      <c r="T221" s="111">
        <f>+T216*'ANNUAL PARAMETERS '!$M$29</f>
        <v>9284637.6811594199</v>
      </c>
      <c r="U221" s="111">
        <f>+U216*'ANNUAL PARAMETERS '!$M$29</f>
        <v>7596521.7391304355</v>
      </c>
      <c r="V221" s="111">
        <f>+V216*'ANNUAL PARAMETERS '!$M$29</f>
        <v>9284637.6811594199</v>
      </c>
      <c r="W221" s="111">
        <f>+W216*'ANNUAL PARAMETERS '!$M$29</f>
        <v>7596521.7391304355</v>
      </c>
      <c r="X221" s="111">
        <f>+X216*'ANNUAL PARAMETERS '!$M$29</f>
        <v>9284637.6811594199</v>
      </c>
      <c r="Y221" s="111">
        <f>+Y216*'ANNUAL PARAMETERS '!$M$29</f>
        <v>7596521.7391304355</v>
      </c>
      <c r="Z221" s="111">
        <f>+Z216*'ANNUAL PARAMETERS '!$M$29</f>
        <v>9284637.6811594199</v>
      </c>
      <c r="AA221" s="85">
        <f>+AA216*'ANNUAL PARAMETERS '!$N$29</f>
        <v>7357811.8628266016</v>
      </c>
      <c r="AB221" s="111">
        <f>+AB216*'ANNUAL PARAMETERS '!$N$29</f>
        <v>8992881.1656769589</v>
      </c>
      <c r="AC221" s="111">
        <f>+AC216*'ANNUAL PARAMETERS '!$N$29</f>
        <v>7357811.8628266016</v>
      </c>
      <c r="AD221" s="111">
        <f>+AD216*'ANNUAL PARAMETERS '!$N$29</f>
        <v>8992881.1656769589</v>
      </c>
      <c r="AE221" s="111">
        <f>+AE216*'ANNUAL PARAMETERS '!$N$29</f>
        <v>7357811.8628266016</v>
      </c>
      <c r="AF221" s="111">
        <f>+AF216*'ANNUAL PARAMETERS '!$N$29</f>
        <v>8992881.1656769589</v>
      </c>
      <c r="AG221" s="111">
        <f>+AG216*'ANNUAL PARAMETERS '!$N$29</f>
        <v>7357811.8628266016</v>
      </c>
      <c r="AH221" s="111">
        <f>+AH216*'ANNUAL PARAMETERS '!$N$29</f>
        <v>8992881.1656769589</v>
      </c>
      <c r="AI221" s="111">
        <f>+AI216*'ANNUAL PARAMETERS '!$N$29</f>
        <v>7357811.8628266016</v>
      </c>
      <c r="AJ221" s="111">
        <f>+AJ216*'ANNUAL PARAMETERS '!$N$29</f>
        <v>8992881.1656769589</v>
      </c>
      <c r="AK221" s="111">
        <f>+AK216*'ANNUAL PARAMETERS '!$N$29</f>
        <v>7357811.8628266016</v>
      </c>
      <c r="AL221" s="111">
        <f>+AL216*'ANNUAL PARAMETERS '!$N$29</f>
        <v>8992881.1656769589</v>
      </c>
      <c r="AM221" s="86">
        <f>+AM216*'ANNUAL PARAMETERS '!$O$29</f>
        <v>6823766.0840701908</v>
      </c>
      <c r="AN221" s="111">
        <f>+AN216*'ANNUAL PARAMETERS '!$O$29</f>
        <v>8340158.5471968986</v>
      </c>
      <c r="AO221" s="111">
        <f>+AO216*'ANNUAL PARAMETERS '!$O$29</f>
        <v>6823766.0840701908</v>
      </c>
      <c r="AP221" s="111">
        <f>+AP216*'ANNUAL PARAMETERS '!$O$29</f>
        <v>8340158.5471968986</v>
      </c>
      <c r="AQ221" s="111">
        <f>+AQ216*'ANNUAL PARAMETERS '!$O$29</f>
        <v>6823766.0840701908</v>
      </c>
      <c r="AR221" s="111">
        <f>+AR216*'ANNUAL PARAMETERS '!$O$29</f>
        <v>8340158.5471968986</v>
      </c>
      <c r="AS221" s="111">
        <f>+AS216*'ANNUAL PARAMETERS '!$O$29</f>
        <v>6823766.0840701908</v>
      </c>
      <c r="AT221" s="111">
        <f>+AT216*'ANNUAL PARAMETERS '!$O$29</f>
        <v>8340158.5471968986</v>
      </c>
      <c r="AU221" s="111">
        <f>+AU216*'ANNUAL PARAMETERS '!$O$29</f>
        <v>6823766.0840701908</v>
      </c>
      <c r="AV221" s="111">
        <f>+AV216*'ANNUAL PARAMETERS '!$O$29</f>
        <v>8340158.5471968986</v>
      </c>
      <c r="AW221" s="111">
        <f>+AW216*'ANNUAL PARAMETERS '!$O$29</f>
        <v>6823766.0840701908</v>
      </c>
      <c r="AX221" s="111">
        <f>+AX216*'ANNUAL PARAMETERS '!$O$29</f>
        <v>8340158.5471968986</v>
      </c>
      <c r="AY221" s="87">
        <f>+AY216*'ANNUAL PARAMETERS '!$P$29</f>
        <v>7774398.835866834</v>
      </c>
      <c r="AZ221" s="111">
        <f>+AZ216*'ANNUAL PARAMETERS '!$P$29</f>
        <v>9502043.0216150172</v>
      </c>
      <c r="BA221" s="111">
        <f>+BA216*'ANNUAL PARAMETERS '!$P$29</f>
        <v>7774398.835866834</v>
      </c>
      <c r="BB221" s="111">
        <f>+BB216*'ANNUAL PARAMETERS '!$P$29</f>
        <v>9502043.0216150172</v>
      </c>
      <c r="BC221" s="111">
        <f>+BC216*'ANNUAL PARAMETERS '!$P$29</f>
        <v>7774398.835866834</v>
      </c>
      <c r="BD221" s="111">
        <f>+BD216*'ANNUAL PARAMETERS '!$P$29</f>
        <v>9502043.0216150172</v>
      </c>
      <c r="BE221" s="111">
        <f>+BE216*'ANNUAL PARAMETERS '!$P$29</f>
        <v>7774398.835866834</v>
      </c>
      <c r="BF221" s="111">
        <f>+BF216*'ANNUAL PARAMETERS '!$P$29</f>
        <v>9502043.0216150172</v>
      </c>
      <c r="BG221" s="111">
        <f>+BG216*'ANNUAL PARAMETERS '!$P$29</f>
        <v>7774398.835866834</v>
      </c>
      <c r="BH221" s="111">
        <f>+BH216*'ANNUAL PARAMETERS '!$P$29</f>
        <v>9502043.0216150172</v>
      </c>
      <c r="BI221" s="111">
        <f>+BI216*'ANNUAL PARAMETERS '!$P$29</f>
        <v>7774398.835866834</v>
      </c>
      <c r="BJ221" s="111">
        <f>+BJ216*'ANNUAL PARAMETERS '!$P$29</f>
        <v>9502043.0216150172</v>
      </c>
      <c r="BK221" s="88">
        <f>+BK216*'ANNUAL PARAMETERS '!$Q$29</f>
        <v>7058168.3491946952</v>
      </c>
      <c r="BL221" s="111">
        <f>+BL216*'ANNUAL PARAMETERS '!$Q$29</f>
        <v>8626650.2045712955</v>
      </c>
      <c r="BM221" s="111">
        <f>+BM216*'ANNUAL PARAMETERS '!$Q$29</f>
        <v>7058168.3491946952</v>
      </c>
      <c r="BN221" s="111">
        <f>+BN216*'ANNUAL PARAMETERS '!$Q$29</f>
        <v>8626650.2045712955</v>
      </c>
      <c r="BO221" s="111">
        <f>+BO216*'ANNUAL PARAMETERS '!$Q$29</f>
        <v>7058168.3491946952</v>
      </c>
      <c r="BP221" s="111">
        <f>+BP216*'ANNUAL PARAMETERS '!$Q$29</f>
        <v>8626650.2045712955</v>
      </c>
      <c r="BQ221" s="111">
        <f>+BQ216*'ANNUAL PARAMETERS '!$Q$29</f>
        <v>7058168.3491946952</v>
      </c>
      <c r="BR221" s="111">
        <f>+BR216*'ANNUAL PARAMETERS '!$Q$29</f>
        <v>8626650.2045712955</v>
      </c>
      <c r="BS221" s="111">
        <f>+BS216*'ANNUAL PARAMETERS '!$Q$29</f>
        <v>7058168.3491946952</v>
      </c>
      <c r="BT221" s="111">
        <f>+BT216*'ANNUAL PARAMETERS '!$Q$29</f>
        <v>8626650.2045712955</v>
      </c>
      <c r="BU221" s="111">
        <f>+BU216*'ANNUAL PARAMETERS '!$Q$29</f>
        <v>7058168.3491946952</v>
      </c>
      <c r="BV221" s="111">
        <f>+BV216*'ANNUAL PARAMETERS '!$Q$29</f>
        <v>8626650.2045712955</v>
      </c>
      <c r="BW221" s="89">
        <f t="shared" si="359"/>
        <v>488142224.94785017</v>
      </c>
    </row>
    <row r="222" spans="1:75" ht="16.2" thickBot="1" x14ac:dyDescent="0.35"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62">
        <f t="shared" si="359"/>
        <v>0</v>
      </c>
    </row>
    <row r="223" spans="1:75" ht="16.2" thickBot="1" x14ac:dyDescent="0.35">
      <c r="A223" s="30" t="s">
        <v>233</v>
      </c>
      <c r="C223" s="133">
        <v>0</v>
      </c>
      <c r="D223" s="134">
        <v>0</v>
      </c>
      <c r="E223" s="134">
        <v>0</v>
      </c>
      <c r="F223" s="134">
        <v>0</v>
      </c>
      <c r="G223" s="134">
        <v>0</v>
      </c>
      <c r="H223" s="134">
        <v>0</v>
      </c>
      <c r="I223" s="134">
        <v>0</v>
      </c>
      <c r="J223" s="134">
        <v>0</v>
      </c>
      <c r="K223" s="134">
        <v>0</v>
      </c>
      <c r="L223" s="134">
        <v>0</v>
      </c>
      <c r="M223" s="134">
        <v>0</v>
      </c>
      <c r="N223" s="134">
        <v>0</v>
      </c>
      <c r="O223" s="135">
        <f t="shared" ref="O223:BO223" si="426">+O220-O221</f>
        <v>156203478.26086959</v>
      </c>
      <c r="P223" s="134">
        <f t="shared" si="426"/>
        <v>190915362.31884062</v>
      </c>
      <c r="Q223" s="134">
        <f t="shared" si="426"/>
        <v>156203478.26086959</v>
      </c>
      <c r="R223" s="134">
        <f t="shared" si="426"/>
        <v>190915362.31884062</v>
      </c>
      <c r="S223" s="134">
        <f t="shared" si="426"/>
        <v>156203478.26086959</v>
      </c>
      <c r="T223" s="134">
        <f t="shared" si="426"/>
        <v>190915362.31884062</v>
      </c>
      <c r="U223" s="134">
        <f t="shared" si="426"/>
        <v>156203478.26086959</v>
      </c>
      <c r="V223" s="134">
        <f t="shared" si="426"/>
        <v>190915362.31884062</v>
      </c>
      <c r="W223" s="134">
        <f t="shared" si="426"/>
        <v>156203478.26086959</v>
      </c>
      <c r="X223" s="134">
        <f t="shared" si="426"/>
        <v>190915362.31884062</v>
      </c>
      <c r="Y223" s="134">
        <f t="shared" si="426"/>
        <v>156203478.26086959</v>
      </c>
      <c r="Z223" s="134">
        <f t="shared" si="426"/>
        <v>190915362.31884062</v>
      </c>
      <c r="AA223" s="136">
        <f t="shared" si="426"/>
        <v>169650119.23717335</v>
      </c>
      <c r="AB223" s="134">
        <f t="shared" si="426"/>
        <v>207350145.73432302</v>
      </c>
      <c r="AC223" s="134">
        <f t="shared" si="426"/>
        <v>169650119.23717335</v>
      </c>
      <c r="AD223" s="134">
        <f t="shared" si="426"/>
        <v>207350145.73432302</v>
      </c>
      <c r="AE223" s="134">
        <f t="shared" si="426"/>
        <v>169650119.23717335</v>
      </c>
      <c r="AF223" s="134">
        <f t="shared" si="426"/>
        <v>207350145.73432302</v>
      </c>
      <c r="AG223" s="134">
        <f t="shared" si="426"/>
        <v>169650119.23717335</v>
      </c>
      <c r="AH223" s="134">
        <f t="shared" si="426"/>
        <v>207350145.73432302</v>
      </c>
      <c r="AI223" s="134">
        <f t="shared" si="426"/>
        <v>169650119.23717335</v>
      </c>
      <c r="AJ223" s="134">
        <f t="shared" si="426"/>
        <v>207350145.73432302</v>
      </c>
      <c r="AK223" s="134">
        <f t="shared" si="426"/>
        <v>169650119.23717335</v>
      </c>
      <c r="AL223" s="134">
        <f t="shared" si="426"/>
        <v>207350145.73432302</v>
      </c>
      <c r="AM223" s="137">
        <f t="shared" si="426"/>
        <v>185947625.79091269</v>
      </c>
      <c r="AN223" s="134">
        <f t="shared" si="426"/>
        <v>227269320.4111155</v>
      </c>
      <c r="AO223" s="134">
        <f t="shared" si="426"/>
        <v>185947625.79091269</v>
      </c>
      <c r="AP223" s="134">
        <f t="shared" si="426"/>
        <v>227269320.4111155</v>
      </c>
      <c r="AQ223" s="134">
        <f t="shared" si="426"/>
        <v>185947625.79091269</v>
      </c>
      <c r="AR223" s="134">
        <f t="shared" si="426"/>
        <v>227269320.4111155</v>
      </c>
      <c r="AS223" s="134">
        <f t="shared" si="426"/>
        <v>185947625.79091269</v>
      </c>
      <c r="AT223" s="134">
        <f t="shared" si="426"/>
        <v>227269320.4111155</v>
      </c>
      <c r="AU223" s="134">
        <f t="shared" si="426"/>
        <v>185947625.79091269</v>
      </c>
      <c r="AV223" s="134">
        <f t="shared" si="426"/>
        <v>227269320.4111155</v>
      </c>
      <c r="AW223" s="134">
        <f t="shared" si="426"/>
        <v>185947625.79091269</v>
      </c>
      <c r="AX223" s="134">
        <f t="shared" si="426"/>
        <v>227269320.4111155</v>
      </c>
      <c r="AY223" s="138">
        <f t="shared" si="426"/>
        <v>185697069.33670491</v>
      </c>
      <c r="AZ223" s="134">
        <f t="shared" si="426"/>
        <v>226963084.74486151</v>
      </c>
      <c r="BA223" s="134">
        <f t="shared" si="426"/>
        <v>185697069.33670491</v>
      </c>
      <c r="BB223" s="134">
        <f t="shared" si="426"/>
        <v>226963084.74486151</v>
      </c>
      <c r="BC223" s="134">
        <f t="shared" si="426"/>
        <v>185697069.33670491</v>
      </c>
      <c r="BD223" s="134">
        <f t="shared" si="426"/>
        <v>226963084.74486151</v>
      </c>
      <c r="BE223" s="134">
        <f t="shared" si="426"/>
        <v>185697069.33670491</v>
      </c>
      <c r="BF223" s="134">
        <f t="shared" si="426"/>
        <v>226963084.74486151</v>
      </c>
      <c r="BG223" s="134">
        <f t="shared" si="426"/>
        <v>185697069.33670491</v>
      </c>
      <c r="BH223" s="134">
        <f t="shared" si="426"/>
        <v>226963084.74486151</v>
      </c>
      <c r="BI223" s="134">
        <f t="shared" si="426"/>
        <v>185697069.33670491</v>
      </c>
      <c r="BJ223" s="134">
        <f t="shared" si="426"/>
        <v>226963084.74486151</v>
      </c>
      <c r="BK223" s="139">
        <f t="shared" si="426"/>
        <v>197863986.05575794</v>
      </c>
      <c r="BL223" s="134">
        <f t="shared" si="426"/>
        <v>241833760.73481536</v>
      </c>
      <c r="BM223" s="134">
        <f t="shared" si="426"/>
        <v>197863986.05575794</v>
      </c>
      <c r="BN223" s="134">
        <f t="shared" si="426"/>
        <v>241833760.73481536</v>
      </c>
      <c r="BO223" s="134">
        <f t="shared" si="426"/>
        <v>197863986.05575794</v>
      </c>
      <c r="BP223" s="134">
        <f t="shared" ref="BP223:BV223" si="427">+BP220-BP221</f>
        <v>241833760.73481536</v>
      </c>
      <c r="BQ223" s="134">
        <f t="shared" si="427"/>
        <v>197863986.05575794</v>
      </c>
      <c r="BR223" s="134">
        <f t="shared" si="427"/>
        <v>241833760.73481536</v>
      </c>
      <c r="BS223" s="134">
        <f t="shared" si="427"/>
        <v>197863986.05575794</v>
      </c>
      <c r="BT223" s="134">
        <f t="shared" si="427"/>
        <v>241833760.73481536</v>
      </c>
      <c r="BU223" s="134">
        <f t="shared" si="427"/>
        <v>197863986.05575794</v>
      </c>
      <c r="BV223" s="134">
        <f t="shared" si="427"/>
        <v>241833760.73481536</v>
      </c>
      <c r="BW223" s="140">
        <f t="shared" si="359"/>
        <v>11938163715.752249</v>
      </c>
    </row>
    <row r="224" spans="1:75" x14ac:dyDescent="0.3"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62">
        <f t="shared" si="359"/>
        <v>0</v>
      </c>
    </row>
    <row r="225" spans="1:75" x14ac:dyDescent="0.3">
      <c r="A225" s="114" t="s">
        <v>156</v>
      </c>
      <c r="C225" s="141">
        <v>0</v>
      </c>
      <c r="D225" s="141">
        <v>0</v>
      </c>
      <c r="E225" s="141">
        <v>0</v>
      </c>
      <c r="F225" s="141">
        <v>0</v>
      </c>
      <c r="G225" s="141">
        <v>0</v>
      </c>
      <c r="H225" s="141">
        <v>0</v>
      </c>
      <c r="I225" s="141">
        <v>0</v>
      </c>
      <c r="J225" s="141">
        <v>0</v>
      </c>
      <c r="K225" s="141">
        <v>0</v>
      </c>
      <c r="L225" s="141">
        <v>0</v>
      </c>
      <c r="M225" s="141">
        <v>0</v>
      </c>
      <c r="N225" s="141">
        <v>0</v>
      </c>
      <c r="O225" s="141">
        <f>+O223*DATA!O89</f>
        <v>0</v>
      </c>
      <c r="P225" s="141">
        <f>+P223*DATA!P89</f>
        <v>0</v>
      </c>
      <c r="Q225" s="141">
        <f>+Q223*DATA!Q89</f>
        <v>0</v>
      </c>
      <c r="R225" s="141">
        <f>+R223*DATA!R89</f>
        <v>0</v>
      </c>
      <c r="S225" s="141">
        <f>+S223*DATA!S89</f>
        <v>0</v>
      </c>
      <c r="T225" s="141">
        <f>+T223*DATA!T89</f>
        <v>0</v>
      </c>
      <c r="U225" s="141">
        <f>+U223*DATA!U89</f>
        <v>0</v>
      </c>
      <c r="V225" s="141">
        <f>+V223*DATA!V89</f>
        <v>0</v>
      </c>
      <c r="W225" s="141">
        <f>+W223*DATA!W89</f>
        <v>0</v>
      </c>
      <c r="X225" s="141">
        <f>+X223*DATA!X89</f>
        <v>0</v>
      </c>
      <c r="Y225" s="141">
        <f>+Y223*DATA!Y89</f>
        <v>0</v>
      </c>
      <c r="Z225" s="141">
        <f>+Z223*DATA!Z89</f>
        <v>0</v>
      </c>
      <c r="AA225" s="141">
        <f>+AA223*DATA!AA89</f>
        <v>0</v>
      </c>
      <c r="AB225" s="141">
        <f>+AB223*DATA!AB89</f>
        <v>0</v>
      </c>
      <c r="AC225" s="141">
        <f>+AC223*DATA!AC89</f>
        <v>0</v>
      </c>
      <c r="AD225" s="141">
        <f>+AD223*DATA!AD89</f>
        <v>0</v>
      </c>
      <c r="AE225" s="141">
        <f>+AE223*DATA!AE89</f>
        <v>0</v>
      </c>
      <c r="AF225" s="141">
        <f>+AF223*DATA!AF89</f>
        <v>0</v>
      </c>
      <c r="AG225" s="141">
        <f>+AG223*DATA!AG89</f>
        <v>0</v>
      </c>
      <c r="AH225" s="141">
        <f>+AH223*DATA!AH89</f>
        <v>0</v>
      </c>
      <c r="AI225" s="141">
        <f>+AI223*DATA!AI89</f>
        <v>0</v>
      </c>
      <c r="AJ225" s="141">
        <f>+AJ223*DATA!AJ89</f>
        <v>0</v>
      </c>
      <c r="AK225" s="141">
        <f>+AK223*DATA!AK89</f>
        <v>0</v>
      </c>
      <c r="AL225" s="141">
        <f>+AL223*DATA!AL89</f>
        <v>0</v>
      </c>
      <c r="AM225" s="141">
        <f>+AM223*DATA!AM89</f>
        <v>37189525.158182539</v>
      </c>
      <c r="AN225" s="141">
        <f>+AN223*DATA!AN89</f>
        <v>45453864.082223102</v>
      </c>
      <c r="AO225" s="141">
        <f>+AO223*DATA!AO89</f>
        <v>37189525.158182539</v>
      </c>
      <c r="AP225" s="141">
        <f>+AP223*DATA!AP89</f>
        <v>45453864.082223102</v>
      </c>
      <c r="AQ225" s="141">
        <f>+AQ223*DATA!AQ89</f>
        <v>37189525.158182539</v>
      </c>
      <c r="AR225" s="141">
        <f>+AR223*DATA!AR89</f>
        <v>45453864.082223102</v>
      </c>
      <c r="AS225" s="141">
        <f>+AS223*DATA!AS89</f>
        <v>37189525.158182539</v>
      </c>
      <c r="AT225" s="141">
        <f>+AT223*DATA!AT89</f>
        <v>45453864.082223102</v>
      </c>
      <c r="AU225" s="141">
        <f>+AU223*DATA!AU89</f>
        <v>37189525.158182539</v>
      </c>
      <c r="AV225" s="141">
        <f>+AV223*DATA!AV89</f>
        <v>45453864.082223102</v>
      </c>
      <c r="AW225" s="141">
        <f>+AW223*DATA!AW89</f>
        <v>37189525.158182539</v>
      </c>
      <c r="AX225" s="141">
        <f>+AX223*DATA!AX89</f>
        <v>45453864.082223102</v>
      </c>
      <c r="AY225" s="141">
        <f>+AY223*DATA!AY89</f>
        <v>0</v>
      </c>
      <c r="AZ225" s="141">
        <f>+AZ223*DATA!AZ89</f>
        <v>0</v>
      </c>
      <c r="BA225" s="141">
        <f>+BA223*DATA!BA89</f>
        <v>0</v>
      </c>
      <c r="BB225" s="141">
        <f>+BB223*DATA!BB89</f>
        <v>0</v>
      </c>
      <c r="BC225" s="141">
        <f>+BC223*DATA!BC89</f>
        <v>0</v>
      </c>
      <c r="BD225" s="141">
        <f>+BD223*DATA!BD89</f>
        <v>0</v>
      </c>
      <c r="BE225" s="141">
        <f>+BE223*DATA!BE89</f>
        <v>0</v>
      </c>
      <c r="BF225" s="141">
        <f>+BF223*DATA!BF89</f>
        <v>0</v>
      </c>
      <c r="BG225" s="141">
        <f>+BG223*DATA!BG89</f>
        <v>0</v>
      </c>
      <c r="BH225" s="141">
        <f>+BH223*DATA!BH89</f>
        <v>0</v>
      </c>
      <c r="BI225" s="141">
        <f>+BI223*DATA!BI89</f>
        <v>0</v>
      </c>
      <c r="BJ225" s="141">
        <f>+BJ223*DATA!BJ89</f>
        <v>0</v>
      </c>
      <c r="BK225" s="141">
        <f>+BK223*DATA!BK89</f>
        <v>0</v>
      </c>
      <c r="BL225" s="141">
        <f>+BL223*DATA!BL89</f>
        <v>0</v>
      </c>
      <c r="BM225" s="141">
        <f>+BM223*DATA!BM89</f>
        <v>0</v>
      </c>
      <c r="BN225" s="141">
        <f>+BN223*DATA!BN89</f>
        <v>0</v>
      </c>
      <c r="BO225" s="141">
        <f>+BO223*DATA!BO89</f>
        <v>0</v>
      </c>
      <c r="BP225" s="141">
        <f>+BP223*DATA!BP89</f>
        <v>0</v>
      </c>
      <c r="BQ225" s="141">
        <f>+BQ223*DATA!BQ89</f>
        <v>0</v>
      </c>
      <c r="BR225" s="141">
        <f>+BR223*DATA!BR89</f>
        <v>0</v>
      </c>
      <c r="BS225" s="141">
        <f>+BS223*DATA!BS89</f>
        <v>0</v>
      </c>
      <c r="BT225" s="141">
        <f>+BT223*DATA!BT89</f>
        <v>0</v>
      </c>
      <c r="BU225" s="141">
        <f>+BU223*DATA!BU89</f>
        <v>0</v>
      </c>
      <c r="BV225" s="141">
        <f>+BV223*DATA!BV89</f>
        <v>0</v>
      </c>
      <c r="BW225" s="113">
        <f t="shared" si="359"/>
        <v>495860335.44243395</v>
      </c>
    </row>
    <row r="226" spans="1:75" x14ac:dyDescent="0.3">
      <c r="A226" s="116" t="s">
        <v>234</v>
      </c>
      <c r="C226" s="142">
        <v>0</v>
      </c>
      <c r="D226" s="142">
        <v>0</v>
      </c>
      <c r="E226" s="142">
        <v>0</v>
      </c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0</v>
      </c>
      <c r="L226" s="142">
        <v>0</v>
      </c>
      <c r="M226" s="142">
        <v>0</v>
      </c>
      <c r="N226" s="142">
        <v>0</v>
      </c>
      <c r="O226" s="142">
        <f>+O225*DATA!O90</f>
        <v>0</v>
      </c>
      <c r="P226" s="142">
        <f>+P225*DATA!P90</f>
        <v>0</v>
      </c>
      <c r="Q226" s="142">
        <f>+Q225*DATA!Q90</f>
        <v>0</v>
      </c>
      <c r="R226" s="142">
        <f>+R225*DATA!R90</f>
        <v>0</v>
      </c>
      <c r="S226" s="142">
        <f>+S225*DATA!S90</f>
        <v>0</v>
      </c>
      <c r="T226" s="142">
        <f>+T225*DATA!T90</f>
        <v>0</v>
      </c>
      <c r="U226" s="142">
        <f>+U225*DATA!U90</f>
        <v>0</v>
      </c>
      <c r="V226" s="142">
        <f>+V225*DATA!V90</f>
        <v>0</v>
      </c>
      <c r="W226" s="142">
        <f>+W225*DATA!W90</f>
        <v>0</v>
      </c>
      <c r="X226" s="142">
        <f>+X225*DATA!X90</f>
        <v>0</v>
      </c>
      <c r="Y226" s="142">
        <f>+Y225*DATA!Y90</f>
        <v>0</v>
      </c>
      <c r="Z226" s="142">
        <f>+Z225*DATA!Z90</f>
        <v>0</v>
      </c>
      <c r="AA226" s="142">
        <f>+AA225*DATA!AA90</f>
        <v>0</v>
      </c>
      <c r="AB226" s="142">
        <f>+AB225*DATA!AB90</f>
        <v>0</v>
      </c>
      <c r="AC226" s="142">
        <f>+AC225*DATA!AC90</f>
        <v>0</v>
      </c>
      <c r="AD226" s="142">
        <f>+AD225*DATA!AD90</f>
        <v>0</v>
      </c>
      <c r="AE226" s="142">
        <f>+AE225*DATA!AE90</f>
        <v>0</v>
      </c>
      <c r="AF226" s="142">
        <f>+AF225*DATA!AF90</f>
        <v>0</v>
      </c>
      <c r="AG226" s="142">
        <f>+AG225*DATA!AG90</f>
        <v>0</v>
      </c>
      <c r="AH226" s="142">
        <f>+AH225*DATA!AH90</f>
        <v>0</v>
      </c>
      <c r="AI226" s="142">
        <f>+AI225*DATA!AI90</f>
        <v>0</v>
      </c>
      <c r="AJ226" s="142">
        <f>+AJ225*DATA!AJ90</f>
        <v>0</v>
      </c>
      <c r="AK226" s="142">
        <f>+AK225*DATA!AK90</f>
        <v>0</v>
      </c>
      <c r="AL226" s="142">
        <f>+AL225*DATA!AL90</f>
        <v>0</v>
      </c>
      <c r="AM226" s="142">
        <f>+AM225*DATA!AM90</f>
        <v>743790.50316365075</v>
      </c>
      <c r="AN226" s="142">
        <f>+AN225*DATA!AN90</f>
        <v>909077.28164446203</v>
      </c>
      <c r="AO226" s="142">
        <f>+AO225*DATA!AO90</f>
        <v>743790.50316365075</v>
      </c>
      <c r="AP226" s="142">
        <f>+AP225*DATA!AP90</f>
        <v>909077.28164446203</v>
      </c>
      <c r="AQ226" s="142">
        <f>+AQ225*DATA!AQ90</f>
        <v>743790.50316365075</v>
      </c>
      <c r="AR226" s="142">
        <f>+AR225*DATA!AR90</f>
        <v>909077.28164446203</v>
      </c>
      <c r="AS226" s="142">
        <f>+AS225*DATA!AS90</f>
        <v>743790.50316365075</v>
      </c>
      <c r="AT226" s="142">
        <f>+AT225*DATA!AT90</f>
        <v>909077.28164446203</v>
      </c>
      <c r="AU226" s="142">
        <f>+AU225*DATA!AU90</f>
        <v>743790.50316365075</v>
      </c>
      <c r="AV226" s="142">
        <f>+AV225*DATA!AV90</f>
        <v>909077.28164446203</v>
      </c>
      <c r="AW226" s="142">
        <f>+AW225*DATA!AW90</f>
        <v>743790.50316365075</v>
      </c>
      <c r="AX226" s="142">
        <f>+AX225*DATA!AX90</f>
        <v>909077.28164446203</v>
      </c>
      <c r="AY226" s="142">
        <f>+AY225*DATA!AY90</f>
        <v>0</v>
      </c>
      <c r="AZ226" s="142">
        <f>+AZ225*DATA!AZ90</f>
        <v>0</v>
      </c>
      <c r="BA226" s="142">
        <f>+BA225*DATA!BA90</f>
        <v>0</v>
      </c>
      <c r="BB226" s="142">
        <f>+BB225*DATA!BB90</f>
        <v>0</v>
      </c>
      <c r="BC226" s="142">
        <f>+BC225*DATA!BC90</f>
        <v>0</v>
      </c>
      <c r="BD226" s="142">
        <f>+BD225*DATA!BD90</f>
        <v>0</v>
      </c>
      <c r="BE226" s="142">
        <f>+BE225*DATA!BE90</f>
        <v>0</v>
      </c>
      <c r="BF226" s="142">
        <f>+BF225*DATA!BF90</f>
        <v>0</v>
      </c>
      <c r="BG226" s="142">
        <f>+BG225*DATA!BG90</f>
        <v>0</v>
      </c>
      <c r="BH226" s="142">
        <f>+BH225*DATA!BH90</f>
        <v>0</v>
      </c>
      <c r="BI226" s="142">
        <f>+BI225*DATA!BI90</f>
        <v>0</v>
      </c>
      <c r="BJ226" s="142">
        <f>+BJ225*DATA!BJ90</f>
        <v>0</v>
      </c>
      <c r="BK226" s="142">
        <f>+BK225*DATA!BK90</f>
        <v>0</v>
      </c>
      <c r="BL226" s="142">
        <f>+BL225*DATA!BL90</f>
        <v>0</v>
      </c>
      <c r="BM226" s="142">
        <f>+BM225*DATA!BM90</f>
        <v>0</v>
      </c>
      <c r="BN226" s="142">
        <f>+BN225*DATA!BN90</f>
        <v>0</v>
      </c>
      <c r="BO226" s="142">
        <f>+BO225*DATA!BO90</f>
        <v>0</v>
      </c>
      <c r="BP226" s="142">
        <f>+BP225*DATA!BP90</f>
        <v>0</v>
      </c>
      <c r="BQ226" s="142">
        <f>+BQ225*DATA!BQ90</f>
        <v>0</v>
      </c>
      <c r="BR226" s="142">
        <f>+BR225*DATA!BR90</f>
        <v>0</v>
      </c>
      <c r="BS226" s="142">
        <f>+BS225*DATA!BS90</f>
        <v>0</v>
      </c>
      <c r="BT226" s="142">
        <f>+BT225*DATA!BT90</f>
        <v>0</v>
      </c>
      <c r="BU226" s="142">
        <f>+BU225*DATA!BU90</f>
        <v>0</v>
      </c>
      <c r="BV226" s="142">
        <f>+BV225*DATA!BV90</f>
        <v>0</v>
      </c>
      <c r="BW226" s="113">
        <f t="shared" si="359"/>
        <v>9917206.7088486757</v>
      </c>
    </row>
    <row r="227" spans="1:75" x14ac:dyDescent="0.3">
      <c r="A227" s="114" t="s">
        <v>235</v>
      </c>
      <c r="C227" s="141">
        <v>0</v>
      </c>
      <c r="D227" s="141">
        <v>0</v>
      </c>
      <c r="E227" s="141">
        <v>0</v>
      </c>
      <c r="F227" s="141">
        <v>0</v>
      </c>
      <c r="G227" s="141">
        <v>0</v>
      </c>
      <c r="H227" s="141">
        <v>0</v>
      </c>
      <c r="I227" s="141">
        <v>0</v>
      </c>
      <c r="J227" s="141">
        <v>0</v>
      </c>
      <c r="K227" s="141">
        <v>0</v>
      </c>
      <c r="L227" s="141">
        <v>0</v>
      </c>
      <c r="M227" s="141">
        <v>0</v>
      </c>
      <c r="N227" s="141">
        <v>0</v>
      </c>
      <c r="O227" s="141">
        <v>0</v>
      </c>
      <c r="P227" s="141">
        <f>+O223*DATA!O91</f>
        <v>78101739.130434796</v>
      </c>
      <c r="Q227" s="141">
        <f>+P223*DATA!P91</f>
        <v>95457681.159420311</v>
      </c>
      <c r="R227" s="141">
        <f>+Q223*DATA!Q91</f>
        <v>78101739.130434796</v>
      </c>
      <c r="S227" s="141">
        <f>+R223*DATA!R91</f>
        <v>95457681.159420311</v>
      </c>
      <c r="T227" s="141">
        <f>+S223*DATA!S91</f>
        <v>78101739.130434796</v>
      </c>
      <c r="U227" s="141">
        <f>+T223*DATA!T91</f>
        <v>95457681.159420311</v>
      </c>
      <c r="V227" s="141">
        <f>+U223*DATA!U91</f>
        <v>78101739.130434796</v>
      </c>
      <c r="W227" s="141">
        <f>+V223*DATA!V91</f>
        <v>95457681.159420311</v>
      </c>
      <c r="X227" s="141">
        <f>+W223*DATA!W91</f>
        <v>78101739.130434796</v>
      </c>
      <c r="Y227" s="141">
        <f>+X223*DATA!X91</f>
        <v>95457681.159420311</v>
      </c>
      <c r="Z227" s="141">
        <f>+Y223*DATA!Y91</f>
        <v>78101739.130434796</v>
      </c>
      <c r="AA227" s="141">
        <f>+Z223*DATA!Z91</f>
        <v>95457681.159420311</v>
      </c>
      <c r="AB227" s="141">
        <f>+AA223*DATA!AA91</f>
        <v>67860047.694869339</v>
      </c>
      <c r="AC227" s="141">
        <f>+AB223*DATA!AB91</f>
        <v>82940058.293729216</v>
      </c>
      <c r="AD227" s="141">
        <f>+AC223*DATA!AC91</f>
        <v>67860047.694869339</v>
      </c>
      <c r="AE227" s="141">
        <f>+AD223*DATA!AD91</f>
        <v>82940058.293729216</v>
      </c>
      <c r="AF227" s="141">
        <f>+AE223*DATA!AE91</f>
        <v>67860047.694869339</v>
      </c>
      <c r="AG227" s="141">
        <f>+AF223*DATA!AF91</f>
        <v>82940058.293729216</v>
      </c>
      <c r="AH227" s="141">
        <f>+AG223*DATA!AG91</f>
        <v>67860047.694869339</v>
      </c>
      <c r="AI227" s="141">
        <f>+AH223*DATA!AH91</f>
        <v>82940058.293729216</v>
      </c>
      <c r="AJ227" s="141">
        <f>+AI223*DATA!AI91</f>
        <v>67860047.694869339</v>
      </c>
      <c r="AK227" s="141">
        <f>+AJ223*DATA!AJ91</f>
        <v>82940058.293729216</v>
      </c>
      <c r="AL227" s="141">
        <f>+AK223*DATA!AK91</f>
        <v>67860047.694869339</v>
      </c>
      <c r="AM227" s="141">
        <f>+AL223*DATA!AL91</f>
        <v>82940058.293729216</v>
      </c>
      <c r="AN227" s="141">
        <f>+AM223*DATA!AM91</f>
        <v>27892143.868636902</v>
      </c>
      <c r="AO227" s="141">
        <f>+AN223*DATA!AN91</f>
        <v>34090398.061667323</v>
      </c>
      <c r="AP227" s="141">
        <f>+AO223*DATA!AO91</f>
        <v>27892143.868636902</v>
      </c>
      <c r="AQ227" s="141">
        <f>+AP223*DATA!AP91</f>
        <v>34090398.061667323</v>
      </c>
      <c r="AR227" s="141">
        <f>+AQ223*DATA!AQ91</f>
        <v>27892143.868636902</v>
      </c>
      <c r="AS227" s="141">
        <f>+AR223*DATA!AR91</f>
        <v>34090398.061667323</v>
      </c>
      <c r="AT227" s="141">
        <f>+AS223*DATA!AS91</f>
        <v>27892143.868636902</v>
      </c>
      <c r="AU227" s="141">
        <f>+AT223*DATA!AT91</f>
        <v>34090398.061667323</v>
      </c>
      <c r="AV227" s="141">
        <f>+AU223*DATA!AU91</f>
        <v>27892143.868636902</v>
      </c>
      <c r="AW227" s="141">
        <f>+AV223*DATA!AV91</f>
        <v>34090398.061667323</v>
      </c>
      <c r="AX227" s="141">
        <f>+AW223*DATA!AW91</f>
        <v>27892143.868636902</v>
      </c>
      <c r="AY227" s="141">
        <f>+AX223*DATA!AX91</f>
        <v>34090398.061667323</v>
      </c>
      <c r="AZ227" s="141">
        <f>+AY223*DATA!AY91</f>
        <v>74278827.734681964</v>
      </c>
      <c r="BA227" s="141">
        <f>+AZ223*DATA!AZ91</f>
        <v>90785233.897944614</v>
      </c>
      <c r="BB227" s="141">
        <f>+BA223*DATA!BA91</f>
        <v>74278827.734681964</v>
      </c>
      <c r="BC227" s="141">
        <f>+BB223*DATA!BB91</f>
        <v>90785233.897944614</v>
      </c>
      <c r="BD227" s="141">
        <f>+BC223*DATA!BC91</f>
        <v>74278827.734681964</v>
      </c>
      <c r="BE227" s="141">
        <f>+BD223*DATA!BD91</f>
        <v>90785233.897944614</v>
      </c>
      <c r="BF227" s="141">
        <f>+BE223*DATA!BE91</f>
        <v>74278827.734681964</v>
      </c>
      <c r="BG227" s="141">
        <f>+BF223*DATA!BF91</f>
        <v>90785233.897944614</v>
      </c>
      <c r="BH227" s="141">
        <f>+BG223*DATA!BG91</f>
        <v>74278827.734681964</v>
      </c>
      <c r="BI227" s="141">
        <f>+BH223*DATA!BH91</f>
        <v>90785233.897944614</v>
      </c>
      <c r="BJ227" s="141">
        <f>+BI223*DATA!BI91</f>
        <v>74278827.734681964</v>
      </c>
      <c r="BK227" s="141">
        <f>+BJ223*DATA!BJ91</f>
        <v>90785233.897944614</v>
      </c>
      <c r="BL227" s="141">
        <f>+BK223*DATA!BK91</f>
        <v>0</v>
      </c>
      <c r="BM227" s="141">
        <f>+BL223*DATA!BL91</f>
        <v>0</v>
      </c>
      <c r="BN227" s="141">
        <f>+BM223*DATA!BM91</f>
        <v>0</v>
      </c>
      <c r="BO227" s="141">
        <f>+BN223*DATA!BN91</f>
        <v>0</v>
      </c>
      <c r="BP227" s="141">
        <f>+BO223*DATA!BO91</f>
        <v>0</v>
      </c>
      <c r="BQ227" s="141">
        <f>+BP223*DATA!BP91</f>
        <v>0</v>
      </c>
      <c r="BR227" s="141">
        <f>+BQ223*DATA!BQ91</f>
        <v>0</v>
      </c>
      <c r="BS227" s="141">
        <f>+BR223*DATA!BR91</f>
        <v>0</v>
      </c>
      <c r="BT227" s="141">
        <f>+BS223*DATA!BS91</f>
        <v>0</v>
      </c>
      <c r="BU227" s="141">
        <f>+BT223*DATA!BT91</f>
        <v>0</v>
      </c>
      <c r="BV227" s="141">
        <f>+BU223*DATA!BU91</f>
        <v>0</v>
      </c>
      <c r="BW227" s="113">
        <f t="shared" si="359"/>
        <v>3308436779.0483069</v>
      </c>
    </row>
    <row r="228" spans="1:75" x14ac:dyDescent="0.3">
      <c r="A228" s="116" t="s">
        <v>234</v>
      </c>
      <c r="C228" s="142">
        <v>0</v>
      </c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2">
        <v>0</v>
      </c>
      <c r="O228" s="142">
        <v>0</v>
      </c>
      <c r="P228" s="142">
        <f>+P227*DATA!O92</f>
        <v>2733560.8695652182</v>
      </c>
      <c r="Q228" s="142">
        <f>+Q227*DATA!P92</f>
        <v>3341018.8405797114</v>
      </c>
      <c r="R228" s="142">
        <f>+R227*DATA!Q92</f>
        <v>2733560.8695652182</v>
      </c>
      <c r="S228" s="142">
        <f>+S227*DATA!R92</f>
        <v>3341018.8405797114</v>
      </c>
      <c r="T228" s="142">
        <f>+T227*DATA!S92</f>
        <v>2733560.8695652182</v>
      </c>
      <c r="U228" s="142">
        <f>+U227*DATA!T92</f>
        <v>3341018.8405797114</v>
      </c>
      <c r="V228" s="142">
        <f>+V227*DATA!U92</f>
        <v>2733560.8695652182</v>
      </c>
      <c r="W228" s="142">
        <f>+W227*DATA!V92</f>
        <v>3341018.8405797114</v>
      </c>
      <c r="X228" s="142">
        <f>+X227*DATA!W92</f>
        <v>2733560.8695652182</v>
      </c>
      <c r="Y228" s="142">
        <f>+Y227*DATA!X92</f>
        <v>3341018.8405797114</v>
      </c>
      <c r="Z228" s="142">
        <f>+Z227*DATA!Y92</f>
        <v>2733560.8695652182</v>
      </c>
      <c r="AA228" s="142">
        <f>+AA227*DATA!Z92</f>
        <v>3341018.8405797114</v>
      </c>
      <c r="AB228" s="142">
        <f>+AB227*DATA!AA92</f>
        <v>2035801.4308460802</v>
      </c>
      <c r="AC228" s="142">
        <f>+AC227*DATA!AB92</f>
        <v>2488201.7488118764</v>
      </c>
      <c r="AD228" s="142">
        <f>+AD227*DATA!AC92</f>
        <v>2035801.4308460802</v>
      </c>
      <c r="AE228" s="142">
        <f>+AE227*DATA!AD92</f>
        <v>2488201.7488118764</v>
      </c>
      <c r="AF228" s="142">
        <f>+AF227*DATA!AE92</f>
        <v>2035801.4308460802</v>
      </c>
      <c r="AG228" s="142">
        <f>+AG227*DATA!AF92</f>
        <v>2488201.7488118764</v>
      </c>
      <c r="AH228" s="142">
        <f>+AH227*DATA!AG92</f>
        <v>2035801.4308460802</v>
      </c>
      <c r="AI228" s="142">
        <f>+AI227*DATA!AH92</f>
        <v>2488201.7488118764</v>
      </c>
      <c r="AJ228" s="142">
        <f>+AJ227*DATA!AI92</f>
        <v>2035801.4308460802</v>
      </c>
      <c r="AK228" s="142">
        <f>+AK227*DATA!AJ92</f>
        <v>2488201.7488118764</v>
      </c>
      <c r="AL228" s="142">
        <f>+AL227*DATA!AK92</f>
        <v>2035801.4308460802</v>
      </c>
      <c r="AM228" s="142">
        <f>+AM227*DATA!AL92</f>
        <v>2488201.7488118764</v>
      </c>
      <c r="AN228" s="142">
        <f>+AN227*DATA!AM92</f>
        <v>278921.43868636905</v>
      </c>
      <c r="AO228" s="142">
        <f>+AO227*DATA!AN92</f>
        <v>340903.98061667325</v>
      </c>
      <c r="AP228" s="142">
        <f>+AP227*DATA!AO92</f>
        <v>278921.43868636905</v>
      </c>
      <c r="AQ228" s="142">
        <f>+AQ227*DATA!AP92</f>
        <v>340903.98061667325</v>
      </c>
      <c r="AR228" s="142">
        <f>+AR227*DATA!AQ92</f>
        <v>278921.43868636905</v>
      </c>
      <c r="AS228" s="142">
        <f>+AS227*DATA!AR92</f>
        <v>340903.98061667325</v>
      </c>
      <c r="AT228" s="142">
        <f>+AT227*DATA!AS92</f>
        <v>278921.43868636905</v>
      </c>
      <c r="AU228" s="142">
        <f>+AU227*DATA!AT92</f>
        <v>340903.98061667325</v>
      </c>
      <c r="AV228" s="142">
        <f>+AV227*DATA!AU92</f>
        <v>278921.43868636905</v>
      </c>
      <c r="AW228" s="142">
        <f>+AW227*DATA!AV92</f>
        <v>340903.98061667325</v>
      </c>
      <c r="AX228" s="142">
        <f>+AX227*DATA!AW92</f>
        <v>278921.43868636905</v>
      </c>
      <c r="AY228" s="142">
        <f>+AY227*DATA!AX92</f>
        <v>340903.98061667325</v>
      </c>
      <c r="AZ228" s="142">
        <f>+AZ227*DATA!AY92</f>
        <v>2228364.8320404589</v>
      </c>
      <c r="BA228" s="142">
        <f>+BA227*DATA!AZ92</f>
        <v>2723557.0169383385</v>
      </c>
      <c r="BB228" s="142">
        <f>+BB227*DATA!BA92</f>
        <v>2228364.8320404589</v>
      </c>
      <c r="BC228" s="142">
        <f>+BC227*DATA!BB92</f>
        <v>2723557.0169383385</v>
      </c>
      <c r="BD228" s="142">
        <f>+BD227*DATA!BC92</f>
        <v>2228364.8320404589</v>
      </c>
      <c r="BE228" s="142">
        <f>+BE227*DATA!BD92</f>
        <v>2723557.0169383385</v>
      </c>
      <c r="BF228" s="142">
        <f>+BF227*DATA!BE92</f>
        <v>2228364.8320404589</v>
      </c>
      <c r="BG228" s="142">
        <f>+BG227*DATA!BF92</f>
        <v>2723557.0169383385</v>
      </c>
      <c r="BH228" s="142">
        <f>+BH227*DATA!BG92</f>
        <v>2228364.8320404589</v>
      </c>
      <c r="BI228" s="142">
        <f>+BI227*DATA!BH92</f>
        <v>2723557.0169383385</v>
      </c>
      <c r="BJ228" s="142">
        <f>+BJ227*DATA!BI92</f>
        <v>2228364.8320404589</v>
      </c>
      <c r="BK228" s="142">
        <f>+BK227*DATA!BJ92</f>
        <v>2723557.0169383385</v>
      </c>
      <c r="BL228" s="142">
        <f>+BL227*DATA!BK92</f>
        <v>0</v>
      </c>
      <c r="BM228" s="142">
        <f>+BM227*DATA!BL92</f>
        <v>0</v>
      </c>
      <c r="BN228" s="142">
        <f>+BN227*DATA!BM92</f>
        <v>0</v>
      </c>
      <c r="BO228" s="142">
        <f>+BO227*DATA!BN92</f>
        <v>0</v>
      </c>
      <c r="BP228" s="142">
        <f>+BP227*DATA!BO92</f>
        <v>0</v>
      </c>
      <c r="BQ228" s="142">
        <f>+BQ227*DATA!BP92</f>
        <v>0</v>
      </c>
      <c r="BR228" s="142">
        <f>+BR227*DATA!BQ92</f>
        <v>0</v>
      </c>
      <c r="BS228" s="142">
        <f>+BS227*DATA!BR92</f>
        <v>0</v>
      </c>
      <c r="BT228" s="142">
        <f>+BT227*DATA!BS92</f>
        <v>0</v>
      </c>
      <c r="BU228" s="142">
        <f>+BU227*DATA!BT92</f>
        <v>0</v>
      </c>
      <c r="BV228" s="142">
        <f>+BV227*DATA!BU92</f>
        <v>0</v>
      </c>
      <c r="BW228" s="113">
        <f t="shared" si="359"/>
        <v>97021980.948508412</v>
      </c>
    </row>
    <row r="229" spans="1:75" x14ac:dyDescent="0.3">
      <c r="A229" s="114" t="s">
        <v>236</v>
      </c>
      <c r="C229" s="141">
        <v>0</v>
      </c>
      <c r="D229" s="141">
        <v>0</v>
      </c>
      <c r="E229" s="141">
        <v>0</v>
      </c>
      <c r="F229" s="141">
        <v>0</v>
      </c>
      <c r="G229" s="141">
        <v>0</v>
      </c>
      <c r="H229" s="141">
        <v>0</v>
      </c>
      <c r="I229" s="141">
        <v>0</v>
      </c>
      <c r="J229" s="141">
        <v>0</v>
      </c>
      <c r="K229" s="141">
        <v>0</v>
      </c>
      <c r="L229" s="141">
        <v>0</v>
      </c>
      <c r="M229" s="141">
        <v>0</v>
      </c>
      <c r="N229" s="141">
        <v>0</v>
      </c>
      <c r="O229" s="141">
        <v>0</v>
      </c>
      <c r="P229" s="141">
        <v>0</v>
      </c>
      <c r="Q229" s="141">
        <f>+O223*DATA!O93</f>
        <v>0</v>
      </c>
      <c r="R229" s="141">
        <f>+P223*DATA!P93</f>
        <v>0</v>
      </c>
      <c r="S229" s="141">
        <f>+Q223*DATA!Q93</f>
        <v>0</v>
      </c>
      <c r="T229" s="141">
        <f>+R223*DATA!R93</f>
        <v>0</v>
      </c>
      <c r="U229" s="141">
        <f>+S223*DATA!S93</f>
        <v>0</v>
      </c>
      <c r="V229" s="141">
        <f>+T223*DATA!T93</f>
        <v>0</v>
      </c>
      <c r="W229" s="141">
        <f>+U223*DATA!U93</f>
        <v>0</v>
      </c>
      <c r="X229" s="141">
        <f>+V223*DATA!V93</f>
        <v>0</v>
      </c>
      <c r="Y229" s="141">
        <f>+W223*DATA!W93</f>
        <v>0</v>
      </c>
      <c r="Z229" s="141">
        <f>+X223*DATA!X93</f>
        <v>0</v>
      </c>
      <c r="AA229" s="141">
        <f>+Y223*DATA!Y93</f>
        <v>0</v>
      </c>
      <c r="AB229" s="141">
        <f>+Z223*DATA!Z93</f>
        <v>0</v>
      </c>
      <c r="AC229" s="141">
        <f>+AA223*DATA!AA93</f>
        <v>59377541.733010665</v>
      </c>
      <c r="AD229" s="141">
        <f>+AB223*DATA!AB93</f>
        <v>72572551.007013053</v>
      </c>
      <c r="AE229" s="141">
        <f>+AC223*DATA!AC93</f>
        <v>59377541.733010665</v>
      </c>
      <c r="AF229" s="141">
        <f>+AD223*DATA!AD93</f>
        <v>72572551.007013053</v>
      </c>
      <c r="AG229" s="141">
        <f>+AE223*DATA!AE93</f>
        <v>59377541.733010665</v>
      </c>
      <c r="AH229" s="141">
        <f>+AF223*DATA!AF93</f>
        <v>72572551.007013053</v>
      </c>
      <c r="AI229" s="141">
        <f>+AG223*DATA!AG93</f>
        <v>59377541.733010665</v>
      </c>
      <c r="AJ229" s="141">
        <f>+AH223*DATA!AH93</f>
        <v>72572551.007013053</v>
      </c>
      <c r="AK229" s="141">
        <f>+AI223*DATA!AI93</f>
        <v>59377541.733010665</v>
      </c>
      <c r="AL229" s="141">
        <f>+AJ223*DATA!AJ93</f>
        <v>72572551.007013053</v>
      </c>
      <c r="AM229" s="141">
        <f>+AK223*DATA!AK93</f>
        <v>59377541.733010665</v>
      </c>
      <c r="AN229" s="141">
        <f>+AL223*DATA!AL93</f>
        <v>72572551.007013053</v>
      </c>
      <c r="AO229" s="141">
        <f>+AM223*DATA!AM93</f>
        <v>65081669.026819438</v>
      </c>
      <c r="AP229" s="141">
        <f>+AN223*DATA!AN93</f>
        <v>79544262.143890426</v>
      </c>
      <c r="AQ229" s="141">
        <f>+AO223*DATA!AO93</f>
        <v>65081669.026819438</v>
      </c>
      <c r="AR229" s="141">
        <f>+AP223*DATA!AP93</f>
        <v>79544262.143890426</v>
      </c>
      <c r="AS229" s="141">
        <f>+AQ223*DATA!AQ93</f>
        <v>65081669.026819438</v>
      </c>
      <c r="AT229" s="141">
        <f>+AR223*DATA!AR93</f>
        <v>79544262.143890426</v>
      </c>
      <c r="AU229" s="141">
        <f>+AS223*DATA!AS93</f>
        <v>65081669.026819438</v>
      </c>
      <c r="AV229" s="141">
        <f>+AT223*DATA!AT93</f>
        <v>79544262.143890426</v>
      </c>
      <c r="AW229" s="141">
        <f>+AU223*DATA!AU93</f>
        <v>65081669.026819438</v>
      </c>
      <c r="AX229" s="141">
        <f>+AV223*DATA!AV93</f>
        <v>79544262.143890426</v>
      </c>
      <c r="AY229" s="141">
        <f>+AW223*DATA!AW93</f>
        <v>65081669.026819438</v>
      </c>
      <c r="AZ229" s="141">
        <f>+AX223*DATA!AX93</f>
        <v>79544262.143890426</v>
      </c>
      <c r="BA229" s="141">
        <f>+AY223*DATA!AY93</f>
        <v>0</v>
      </c>
      <c r="BB229" s="141">
        <f>+AZ223*DATA!AZ93</f>
        <v>0</v>
      </c>
      <c r="BC229" s="141">
        <f>+BA223*DATA!BA93</f>
        <v>0</v>
      </c>
      <c r="BD229" s="141">
        <f>+BB223*DATA!BB93</f>
        <v>0</v>
      </c>
      <c r="BE229" s="141">
        <f>+BC223*DATA!BC93</f>
        <v>0</v>
      </c>
      <c r="BF229" s="141">
        <f>+BD223*DATA!BD93</f>
        <v>0</v>
      </c>
      <c r="BG229" s="141">
        <f>+BE223*DATA!BE93</f>
        <v>0</v>
      </c>
      <c r="BH229" s="141">
        <f>+BF223*DATA!BF93</f>
        <v>0</v>
      </c>
      <c r="BI229" s="141">
        <f>+BG223*DATA!BG93</f>
        <v>0</v>
      </c>
      <c r="BJ229" s="141">
        <f>+BH223*DATA!BH93</f>
        <v>0</v>
      </c>
      <c r="BK229" s="141">
        <f>+BI223*DATA!BI93</f>
        <v>0</v>
      </c>
      <c r="BL229" s="141">
        <f>+BJ223*DATA!BJ93</f>
        <v>0</v>
      </c>
      <c r="BM229" s="141">
        <f>+BK223*DATA!BK93</f>
        <v>0</v>
      </c>
      <c r="BN229" s="141">
        <f>+BL223*DATA!BL93</f>
        <v>0</v>
      </c>
      <c r="BO229" s="141">
        <f>+BM223*DATA!BM93</f>
        <v>0</v>
      </c>
      <c r="BP229" s="141">
        <f>+BN223*DATA!BN93</f>
        <v>0</v>
      </c>
      <c r="BQ229" s="141">
        <f>+BO223*DATA!BO93</f>
        <v>0</v>
      </c>
      <c r="BR229" s="141">
        <f>+BP223*DATA!BP93</f>
        <v>0</v>
      </c>
      <c r="BS229" s="141">
        <f>+BQ223*DATA!BQ93</f>
        <v>0</v>
      </c>
      <c r="BT229" s="141">
        <f>+BR223*DATA!BR93</f>
        <v>0</v>
      </c>
      <c r="BU229" s="141">
        <f>+BS223*DATA!BS93</f>
        <v>0</v>
      </c>
      <c r="BV229" s="141">
        <f>+BT223*DATA!BT93</f>
        <v>0</v>
      </c>
      <c r="BW229" s="113">
        <f t="shared" si="359"/>
        <v>1659456143.4644015</v>
      </c>
    </row>
    <row r="230" spans="1:75" x14ac:dyDescent="0.3">
      <c r="A230" s="116" t="s">
        <v>234</v>
      </c>
      <c r="C230" s="142">
        <v>0</v>
      </c>
      <c r="D230" s="142">
        <v>0</v>
      </c>
      <c r="E230" s="142">
        <v>0</v>
      </c>
      <c r="F230" s="142">
        <v>0</v>
      </c>
      <c r="G230" s="142">
        <v>0</v>
      </c>
      <c r="H230" s="142">
        <v>0</v>
      </c>
      <c r="I230" s="142">
        <v>0</v>
      </c>
      <c r="J230" s="142">
        <v>0</v>
      </c>
      <c r="K230" s="142">
        <v>0</v>
      </c>
      <c r="L230" s="142">
        <v>0</v>
      </c>
      <c r="M230" s="142">
        <v>0</v>
      </c>
      <c r="N230" s="142">
        <v>0</v>
      </c>
      <c r="O230" s="142">
        <v>0</v>
      </c>
      <c r="P230" s="142">
        <v>0</v>
      </c>
      <c r="Q230" s="142">
        <f>+Q229*DATA!O94</f>
        <v>0</v>
      </c>
      <c r="R230" s="142">
        <f>+R229*DATA!P94</f>
        <v>0</v>
      </c>
      <c r="S230" s="142">
        <f>+S229*DATA!Q94</f>
        <v>0</v>
      </c>
      <c r="T230" s="142">
        <f>+T229*DATA!R94</f>
        <v>0</v>
      </c>
      <c r="U230" s="142">
        <f>+U229*DATA!S94</f>
        <v>0</v>
      </c>
      <c r="V230" s="142">
        <f>+V229*DATA!T94</f>
        <v>0</v>
      </c>
      <c r="W230" s="142">
        <f>+W229*DATA!U94</f>
        <v>0</v>
      </c>
      <c r="X230" s="142">
        <f>+X229*DATA!V94</f>
        <v>0</v>
      </c>
      <c r="Y230" s="142">
        <f>+Y229*DATA!W94</f>
        <v>0</v>
      </c>
      <c r="Z230" s="142">
        <f>+Z229*DATA!X94</f>
        <v>0</v>
      </c>
      <c r="AA230" s="142">
        <f>+AA229*DATA!Y94</f>
        <v>0</v>
      </c>
      <c r="AB230" s="142">
        <f>+AB229*DATA!Z94</f>
        <v>0</v>
      </c>
      <c r="AC230" s="142">
        <f>+AC229*DATA!AA94</f>
        <v>593775.4173301066</v>
      </c>
      <c r="AD230" s="142">
        <f>+AD229*DATA!AB94</f>
        <v>725725.51007013058</v>
      </c>
      <c r="AE230" s="142">
        <f>+AE229*DATA!AC94</f>
        <v>593775.4173301066</v>
      </c>
      <c r="AF230" s="142">
        <f>+AF229*DATA!AD94</f>
        <v>725725.51007013058</v>
      </c>
      <c r="AG230" s="142">
        <f>+AG229*DATA!AE94</f>
        <v>593775.4173301066</v>
      </c>
      <c r="AH230" s="142">
        <f>+AH229*DATA!AF94</f>
        <v>725725.51007013058</v>
      </c>
      <c r="AI230" s="142">
        <f>+AI229*DATA!AG94</f>
        <v>593775.4173301066</v>
      </c>
      <c r="AJ230" s="142">
        <f>+AJ229*DATA!AH94</f>
        <v>725725.51007013058</v>
      </c>
      <c r="AK230" s="142">
        <f>+AK229*DATA!AI94</f>
        <v>593775.4173301066</v>
      </c>
      <c r="AL230" s="142">
        <f>+AL229*DATA!AJ94</f>
        <v>725725.51007013058</v>
      </c>
      <c r="AM230" s="142">
        <f>+AM229*DATA!AK94</f>
        <v>593775.4173301066</v>
      </c>
      <c r="AN230" s="142">
        <f>+AN229*DATA!AL94</f>
        <v>725725.51007013058</v>
      </c>
      <c r="AO230" s="142">
        <f>+AO229*DATA!AM94</f>
        <v>976225.03540229157</v>
      </c>
      <c r="AP230" s="142">
        <f>+AP229*DATA!AN94</f>
        <v>1193163.9321583563</v>
      </c>
      <c r="AQ230" s="142">
        <f>+AQ229*DATA!AO94</f>
        <v>976225.03540229157</v>
      </c>
      <c r="AR230" s="142">
        <f>+AR229*DATA!AP94</f>
        <v>1193163.9321583563</v>
      </c>
      <c r="AS230" s="142">
        <f>+AS229*DATA!AQ94</f>
        <v>976225.03540229157</v>
      </c>
      <c r="AT230" s="142">
        <f>+AT229*DATA!AR94</f>
        <v>1193163.9321583563</v>
      </c>
      <c r="AU230" s="142">
        <f>+AU229*DATA!AS94</f>
        <v>976225.03540229157</v>
      </c>
      <c r="AV230" s="142">
        <f>+AV229*DATA!AT94</f>
        <v>1193163.9321583563</v>
      </c>
      <c r="AW230" s="142">
        <f>+AW229*DATA!AU94</f>
        <v>976225.03540229157</v>
      </c>
      <c r="AX230" s="142">
        <f>+AX229*DATA!AV94</f>
        <v>1193163.9321583563</v>
      </c>
      <c r="AY230" s="142">
        <f>+AY229*DATA!AW94</f>
        <v>976225.03540229157</v>
      </c>
      <c r="AZ230" s="142">
        <f>+AZ229*DATA!AX94</f>
        <v>1193163.9321583563</v>
      </c>
      <c r="BA230" s="142">
        <f>+BA229*DATA!AY94</f>
        <v>0</v>
      </c>
      <c r="BB230" s="142">
        <f>+BB229*DATA!AZ94</f>
        <v>0</v>
      </c>
      <c r="BC230" s="142">
        <f>+BC229*DATA!BA94</f>
        <v>0</v>
      </c>
      <c r="BD230" s="142">
        <f>+BD229*DATA!BB94</f>
        <v>0</v>
      </c>
      <c r="BE230" s="142">
        <f>+BE229*DATA!BC94</f>
        <v>0</v>
      </c>
      <c r="BF230" s="142">
        <f>+BF229*DATA!BD94</f>
        <v>0</v>
      </c>
      <c r="BG230" s="142">
        <f>+BG229*DATA!BE94</f>
        <v>0</v>
      </c>
      <c r="BH230" s="142">
        <f>+BH229*DATA!BF94</f>
        <v>0</v>
      </c>
      <c r="BI230" s="142">
        <f>+BI229*DATA!BG94</f>
        <v>0</v>
      </c>
      <c r="BJ230" s="142">
        <f>+BJ229*DATA!BH94</f>
        <v>0</v>
      </c>
      <c r="BK230" s="142">
        <f>+BK229*DATA!BI94</f>
        <v>0</v>
      </c>
      <c r="BL230" s="142">
        <f>+BL229*DATA!BJ94</f>
        <v>0</v>
      </c>
      <c r="BM230" s="142">
        <f>+BM229*DATA!BK94</f>
        <v>0</v>
      </c>
      <c r="BN230" s="142">
        <f>+BN229*DATA!BL94</f>
        <v>0</v>
      </c>
      <c r="BO230" s="142">
        <f>+BO229*DATA!BM94</f>
        <v>0</v>
      </c>
      <c r="BP230" s="142">
        <f>+BP229*DATA!BN94</f>
        <v>0</v>
      </c>
      <c r="BQ230" s="142">
        <f>+BQ229*DATA!BO94</f>
        <v>0</v>
      </c>
      <c r="BR230" s="142">
        <f>+BR229*DATA!BP94</f>
        <v>0</v>
      </c>
      <c r="BS230" s="142">
        <f>+BS229*DATA!BQ94</f>
        <v>0</v>
      </c>
      <c r="BT230" s="142">
        <f>+BT229*DATA!BR94</f>
        <v>0</v>
      </c>
      <c r="BU230" s="142">
        <f>+BU229*DATA!BS94</f>
        <v>0</v>
      </c>
      <c r="BV230" s="142">
        <f>+BV229*DATA!BT94</f>
        <v>0</v>
      </c>
      <c r="BW230" s="113">
        <f t="shared" si="359"/>
        <v>20933339.369765308</v>
      </c>
    </row>
    <row r="231" spans="1:75" x14ac:dyDescent="0.3">
      <c r="A231" s="114" t="s">
        <v>237</v>
      </c>
      <c r="C231" s="141">
        <v>0</v>
      </c>
      <c r="D231" s="141">
        <v>0</v>
      </c>
      <c r="E231" s="141">
        <v>0</v>
      </c>
      <c r="F231" s="141">
        <v>0</v>
      </c>
      <c r="G231" s="141">
        <v>0</v>
      </c>
      <c r="H231" s="141">
        <v>0</v>
      </c>
      <c r="I231" s="141">
        <v>0</v>
      </c>
      <c r="J231" s="141">
        <v>0</v>
      </c>
      <c r="K231" s="141">
        <v>0</v>
      </c>
      <c r="L231" s="141">
        <v>0</v>
      </c>
      <c r="M231" s="141">
        <v>0</v>
      </c>
      <c r="N231" s="141">
        <v>0</v>
      </c>
      <c r="O231" s="141">
        <v>0</v>
      </c>
      <c r="P231" s="141">
        <v>0</v>
      </c>
      <c r="Q231" s="141">
        <v>0</v>
      </c>
      <c r="R231" s="141">
        <f>+O223*DATA!O95</f>
        <v>78101739.130434796</v>
      </c>
      <c r="S231" s="141">
        <f>+P223*DATA!P95</f>
        <v>95457681.159420311</v>
      </c>
      <c r="T231" s="141">
        <f>+Q223*DATA!Q95</f>
        <v>78101739.130434796</v>
      </c>
      <c r="U231" s="141">
        <f>+R223*DATA!R95</f>
        <v>95457681.159420311</v>
      </c>
      <c r="V231" s="141">
        <f>+S223*DATA!S95</f>
        <v>78101739.130434796</v>
      </c>
      <c r="W231" s="141">
        <f>+T223*DATA!T95</f>
        <v>95457681.159420311</v>
      </c>
      <c r="X231" s="141">
        <f>+U223*DATA!U95</f>
        <v>78101739.130434796</v>
      </c>
      <c r="Y231" s="141">
        <f>+V223*DATA!V95</f>
        <v>95457681.159420311</v>
      </c>
      <c r="Z231" s="141">
        <f>+W223*DATA!W95</f>
        <v>78101739.130434796</v>
      </c>
      <c r="AA231" s="141">
        <f>+X223*DATA!X95</f>
        <v>95457681.159420311</v>
      </c>
      <c r="AB231" s="141">
        <f>+Y223*DATA!Y95</f>
        <v>78101739.130434796</v>
      </c>
      <c r="AC231" s="141">
        <f>+Z223*DATA!Z95</f>
        <v>95457681.159420311</v>
      </c>
      <c r="AD231" s="141">
        <f>+AA223*DATA!AA95</f>
        <v>42412529.809293337</v>
      </c>
      <c r="AE231" s="141">
        <f>+AB223*DATA!AB95</f>
        <v>51837536.433580756</v>
      </c>
      <c r="AF231" s="141">
        <f>+AC223*DATA!AC95</f>
        <v>42412529.809293337</v>
      </c>
      <c r="AG231" s="141">
        <f>+AD223*DATA!AD95</f>
        <v>51837536.433580756</v>
      </c>
      <c r="AH231" s="141">
        <f>+AE223*DATA!AE95</f>
        <v>42412529.809293337</v>
      </c>
      <c r="AI231" s="141">
        <f>+AF223*DATA!AF95</f>
        <v>51837536.433580756</v>
      </c>
      <c r="AJ231" s="141">
        <f>+AG223*DATA!AG95</f>
        <v>42412529.809293337</v>
      </c>
      <c r="AK231" s="141">
        <f>+AH223*DATA!AH95</f>
        <v>51837536.433580756</v>
      </c>
      <c r="AL231" s="141">
        <f>+AI223*DATA!AI95</f>
        <v>42412529.809293337</v>
      </c>
      <c r="AM231" s="141">
        <f>+AJ223*DATA!AJ95</f>
        <v>51837536.433580756</v>
      </c>
      <c r="AN231" s="141">
        <f>+AK223*DATA!AK95</f>
        <v>42412529.809293337</v>
      </c>
      <c r="AO231" s="141">
        <f>+AL223*DATA!AL95</f>
        <v>51837536.433580756</v>
      </c>
      <c r="AP231" s="141">
        <f>+AM223*DATA!AM95</f>
        <v>55784287.737273805</v>
      </c>
      <c r="AQ231" s="141">
        <f>+AN223*DATA!AN95</f>
        <v>68180796.123334646</v>
      </c>
      <c r="AR231" s="141">
        <f>+AO223*DATA!AO95</f>
        <v>55784287.737273805</v>
      </c>
      <c r="AS231" s="141">
        <f>+AP223*DATA!AP95</f>
        <v>68180796.123334646</v>
      </c>
      <c r="AT231" s="141">
        <f>+AQ223*DATA!AQ95</f>
        <v>55784287.737273805</v>
      </c>
      <c r="AU231" s="141">
        <f>+AR223*DATA!AR95</f>
        <v>68180796.123334646</v>
      </c>
      <c r="AV231" s="141">
        <f>+AS223*DATA!AS95</f>
        <v>55784287.737273805</v>
      </c>
      <c r="AW231" s="141">
        <f>+AT223*DATA!AT95</f>
        <v>68180796.123334646</v>
      </c>
      <c r="AX231" s="141">
        <f>+AU223*DATA!AU95</f>
        <v>55784287.737273805</v>
      </c>
      <c r="AY231" s="141">
        <f>+AV223*DATA!AV95</f>
        <v>68180796.123334646</v>
      </c>
      <c r="AZ231" s="141">
        <f>+AW223*DATA!AW95</f>
        <v>55784287.737273805</v>
      </c>
      <c r="BA231" s="141">
        <f>+AX223*DATA!AX95</f>
        <v>68180796.123334646</v>
      </c>
      <c r="BB231" s="141">
        <f>+AY223*DATA!AY95</f>
        <v>111418241.60202295</v>
      </c>
      <c r="BC231" s="141">
        <f>+AZ223*DATA!AZ95</f>
        <v>136177850.84691691</v>
      </c>
      <c r="BD231" s="141">
        <f>+BA223*DATA!BA95</f>
        <v>111418241.60202295</v>
      </c>
      <c r="BE231" s="141">
        <f>+BB223*DATA!BB95</f>
        <v>136177850.84691691</v>
      </c>
      <c r="BF231" s="141">
        <f>+BC223*DATA!BC95</f>
        <v>111418241.60202295</v>
      </c>
      <c r="BG231" s="141">
        <f>+BD223*DATA!BD95</f>
        <v>136177850.84691691</v>
      </c>
      <c r="BH231" s="141">
        <f>+BE223*DATA!BE95</f>
        <v>111418241.60202295</v>
      </c>
      <c r="BI231" s="141">
        <f>+BF223*DATA!BF95</f>
        <v>136177850.84691691</v>
      </c>
      <c r="BJ231" s="141">
        <f>+BG223*DATA!BG95</f>
        <v>111418241.60202295</v>
      </c>
      <c r="BK231" s="141">
        <f>+BH223*DATA!BH95</f>
        <v>136177850.84691691</v>
      </c>
      <c r="BL231" s="141">
        <f>+BI223*DATA!BI95</f>
        <v>111418241.60202295</v>
      </c>
      <c r="BM231" s="141">
        <f>+BJ223*DATA!BJ95</f>
        <v>136177850.84691691</v>
      </c>
      <c r="BN231" s="141">
        <f>+BK223*DATA!BK95</f>
        <v>197863986.05575794</v>
      </c>
      <c r="BO231" s="141">
        <f>+BL223*DATA!BL95</f>
        <v>241833760.73481536</v>
      </c>
      <c r="BP231" s="141">
        <f>+BM223*DATA!BM95</f>
        <v>197863986.05575794</v>
      </c>
      <c r="BQ231" s="141">
        <f>+BN223*DATA!BN95</f>
        <v>241833760.73481536</v>
      </c>
      <c r="BR231" s="141">
        <f>+BO223*DATA!BO95</f>
        <v>197863986.05575794</v>
      </c>
      <c r="BS231" s="141">
        <f>+BP223*DATA!BP95</f>
        <v>241833760.73481536</v>
      </c>
      <c r="BT231" s="141">
        <f>+BQ223*DATA!BQ95</f>
        <v>197863986.05575794</v>
      </c>
      <c r="BU231" s="141">
        <f>+BR223*DATA!BR95</f>
        <v>241833760.73481536</v>
      </c>
      <c r="BV231" s="141">
        <f>+BS223*DATA!BS95</f>
        <v>197863986.05575794</v>
      </c>
      <c r="BW231" s="113">
        <f t="shared" si="359"/>
        <v>5792878950.2717171</v>
      </c>
    </row>
    <row r="232" spans="1:75" x14ac:dyDescent="0.3">
      <c r="A232" s="116" t="s">
        <v>234</v>
      </c>
      <c r="C232" s="142">
        <v>0</v>
      </c>
      <c r="D232" s="142">
        <v>0</v>
      </c>
      <c r="E232" s="142">
        <v>0</v>
      </c>
      <c r="F232" s="142">
        <v>0</v>
      </c>
      <c r="G232" s="142">
        <v>0</v>
      </c>
      <c r="H232" s="142">
        <v>0</v>
      </c>
      <c r="I232" s="142">
        <v>0</v>
      </c>
      <c r="J232" s="142">
        <v>0</v>
      </c>
      <c r="K232" s="142">
        <v>0</v>
      </c>
      <c r="L232" s="142">
        <v>0</v>
      </c>
      <c r="M232" s="142">
        <v>0</v>
      </c>
      <c r="N232" s="142">
        <v>0</v>
      </c>
      <c r="O232" s="142">
        <v>0</v>
      </c>
      <c r="P232" s="142">
        <v>0</v>
      </c>
      <c r="Q232" s="142">
        <v>0</v>
      </c>
      <c r="R232" s="142">
        <f>+R231*DATA!O96</f>
        <v>0</v>
      </c>
      <c r="S232" s="142">
        <f>+S231*DATA!P96</f>
        <v>0</v>
      </c>
      <c r="T232" s="142">
        <f>+T231*DATA!Q96</f>
        <v>0</v>
      </c>
      <c r="U232" s="142">
        <f>+U231*DATA!R96</f>
        <v>0</v>
      </c>
      <c r="V232" s="142">
        <f>+V231*DATA!S96</f>
        <v>0</v>
      </c>
      <c r="W232" s="142">
        <f>+W231*DATA!T96</f>
        <v>0</v>
      </c>
      <c r="X232" s="142">
        <f>+X231*DATA!U96</f>
        <v>0</v>
      </c>
      <c r="Y232" s="142">
        <f>+Y231*DATA!V96</f>
        <v>0</v>
      </c>
      <c r="Z232" s="142">
        <f>+Z231*DATA!W96</f>
        <v>0</v>
      </c>
      <c r="AA232" s="142">
        <f>+AA231*DATA!X96</f>
        <v>0</v>
      </c>
      <c r="AB232" s="142">
        <f>+AB231*DATA!Y96</f>
        <v>0</v>
      </c>
      <c r="AC232" s="142">
        <f>+AC231*DATA!Z96</f>
        <v>0</v>
      </c>
      <c r="AD232" s="142">
        <f>+AD231*DATA!AA96</f>
        <v>0</v>
      </c>
      <c r="AE232" s="142">
        <f>+AE231*DATA!AB96</f>
        <v>0</v>
      </c>
      <c r="AF232" s="142">
        <f>+AF231*DATA!AC96</f>
        <v>0</v>
      </c>
      <c r="AG232" s="142">
        <f>+AG231*DATA!AD96</f>
        <v>0</v>
      </c>
      <c r="AH232" s="142">
        <f>+AH231*DATA!AE96</f>
        <v>0</v>
      </c>
      <c r="AI232" s="142">
        <f>+AI231*DATA!AF96</f>
        <v>0</v>
      </c>
      <c r="AJ232" s="142">
        <f>+AJ231*DATA!AG96</f>
        <v>0</v>
      </c>
      <c r="AK232" s="142">
        <f>+AK231*DATA!AH96</f>
        <v>0</v>
      </c>
      <c r="AL232" s="142">
        <f>+AL231*DATA!AI96</f>
        <v>0</v>
      </c>
      <c r="AM232" s="142">
        <f>+AM231*DATA!AJ96</f>
        <v>0</v>
      </c>
      <c r="AN232" s="142">
        <f>+AN231*DATA!AK96</f>
        <v>0</v>
      </c>
      <c r="AO232" s="142">
        <f>+AO231*DATA!AL96</f>
        <v>0</v>
      </c>
      <c r="AP232" s="142">
        <f>+AP231*DATA!AM96</f>
        <v>0</v>
      </c>
      <c r="AQ232" s="142">
        <f>+AQ231*DATA!AN96</f>
        <v>0</v>
      </c>
      <c r="AR232" s="142">
        <f>+AR231*DATA!AO96</f>
        <v>0</v>
      </c>
      <c r="AS232" s="142">
        <f>+AS231*DATA!AP96</f>
        <v>0</v>
      </c>
      <c r="AT232" s="142">
        <f>+AT231*DATA!AQ96</f>
        <v>0</v>
      </c>
      <c r="AU232" s="142">
        <f>+AU231*DATA!AR96</f>
        <v>0</v>
      </c>
      <c r="AV232" s="142">
        <f>+AV231*DATA!AS96</f>
        <v>0</v>
      </c>
      <c r="AW232" s="142">
        <f>+AW231*DATA!AT96</f>
        <v>0</v>
      </c>
      <c r="AX232" s="142">
        <f>+AX231*DATA!AU96</f>
        <v>0</v>
      </c>
      <c r="AY232" s="142">
        <f>+AY231*DATA!AV96</f>
        <v>0</v>
      </c>
      <c r="AZ232" s="142">
        <f>+AZ231*DATA!AW96</f>
        <v>0</v>
      </c>
      <c r="BA232" s="142">
        <f>+BA231*DATA!AX96</f>
        <v>0</v>
      </c>
      <c r="BB232" s="142">
        <f>+BB231*DATA!AY96</f>
        <v>0</v>
      </c>
      <c r="BC232" s="142">
        <f>+BC231*DATA!AZ96</f>
        <v>0</v>
      </c>
      <c r="BD232" s="142">
        <f>+BD231*DATA!BA96</f>
        <v>0</v>
      </c>
      <c r="BE232" s="142">
        <f>+BE231*DATA!BB96</f>
        <v>0</v>
      </c>
      <c r="BF232" s="142">
        <f>+BF231*DATA!BC96</f>
        <v>0</v>
      </c>
      <c r="BG232" s="142">
        <f>+BG231*DATA!BD96</f>
        <v>0</v>
      </c>
      <c r="BH232" s="142">
        <f>+BH231*DATA!BE96</f>
        <v>0</v>
      </c>
      <c r="BI232" s="142">
        <f>+BI231*DATA!BF96</f>
        <v>0</v>
      </c>
      <c r="BJ232" s="142">
        <f>+BJ231*DATA!BG96</f>
        <v>0</v>
      </c>
      <c r="BK232" s="142">
        <f>+BK231*DATA!BH96</f>
        <v>0</v>
      </c>
      <c r="BL232" s="142">
        <f>+BL231*DATA!BI96</f>
        <v>0</v>
      </c>
      <c r="BM232" s="142">
        <f>+BM231*DATA!BJ96</f>
        <v>0</v>
      </c>
      <c r="BN232" s="142">
        <f>+BN231*DATA!BK96</f>
        <v>0</v>
      </c>
      <c r="BO232" s="142">
        <f>+BO231*DATA!BL96</f>
        <v>0</v>
      </c>
      <c r="BP232" s="142">
        <f>+BP231*DATA!BM96</f>
        <v>0</v>
      </c>
      <c r="BQ232" s="142">
        <f>+BQ231*DATA!BN96</f>
        <v>0</v>
      </c>
      <c r="BR232" s="142">
        <f>+BR231*DATA!BO96</f>
        <v>0</v>
      </c>
      <c r="BS232" s="142">
        <f>+BS231*DATA!BP96</f>
        <v>0</v>
      </c>
      <c r="BT232" s="142">
        <f>+BT231*DATA!BQ96</f>
        <v>0</v>
      </c>
      <c r="BU232" s="142">
        <f>+BU231*DATA!BR96</f>
        <v>0</v>
      </c>
      <c r="BV232" s="142">
        <f>+BV231*DATA!BS96</f>
        <v>0</v>
      </c>
      <c r="BW232" s="113">
        <f t="shared" si="359"/>
        <v>0</v>
      </c>
    </row>
    <row r="233" spans="1:75" ht="16.2" thickBot="1" x14ac:dyDescent="0.35"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62">
        <f t="shared" si="359"/>
        <v>0</v>
      </c>
    </row>
    <row r="234" spans="1:75" ht="16.2" thickBot="1" x14ac:dyDescent="0.35">
      <c r="A234" s="30" t="s">
        <v>238</v>
      </c>
      <c r="C234" s="143">
        <v>0</v>
      </c>
      <c r="D234" s="144">
        <v>0</v>
      </c>
      <c r="E234" s="144">
        <v>0</v>
      </c>
      <c r="F234" s="144">
        <v>0</v>
      </c>
      <c r="G234" s="144">
        <v>0</v>
      </c>
      <c r="H234" s="144">
        <v>0</v>
      </c>
      <c r="I234" s="144">
        <v>0</v>
      </c>
      <c r="J234" s="144">
        <v>0</v>
      </c>
      <c r="K234" s="144">
        <v>0</v>
      </c>
      <c r="L234" s="144">
        <v>0</v>
      </c>
      <c r="M234" s="144">
        <v>0</v>
      </c>
      <c r="N234" s="144">
        <v>0</v>
      </c>
      <c r="O234" s="145">
        <f t="shared" ref="O234:BO234" si="428">+O225+O227+O229+O231</f>
        <v>0</v>
      </c>
      <c r="P234" s="144">
        <f t="shared" si="428"/>
        <v>78101739.130434796</v>
      </c>
      <c r="Q234" s="144">
        <f t="shared" si="428"/>
        <v>95457681.159420311</v>
      </c>
      <c r="R234" s="144">
        <f t="shared" si="428"/>
        <v>156203478.26086959</v>
      </c>
      <c r="S234" s="144">
        <f t="shared" si="428"/>
        <v>190915362.31884062</v>
      </c>
      <c r="T234" s="144">
        <f t="shared" si="428"/>
        <v>156203478.26086959</v>
      </c>
      <c r="U234" s="144">
        <f t="shared" si="428"/>
        <v>190915362.31884062</v>
      </c>
      <c r="V234" s="144">
        <f t="shared" si="428"/>
        <v>156203478.26086959</v>
      </c>
      <c r="W234" s="144">
        <f t="shared" si="428"/>
        <v>190915362.31884062</v>
      </c>
      <c r="X234" s="144">
        <f t="shared" si="428"/>
        <v>156203478.26086959</v>
      </c>
      <c r="Y234" s="144">
        <f t="shared" si="428"/>
        <v>190915362.31884062</v>
      </c>
      <c r="Z234" s="144">
        <f t="shared" si="428"/>
        <v>156203478.26086959</v>
      </c>
      <c r="AA234" s="146">
        <f t="shared" si="428"/>
        <v>190915362.31884062</v>
      </c>
      <c r="AB234" s="144">
        <f t="shared" si="428"/>
        <v>145961786.82530415</v>
      </c>
      <c r="AC234" s="144">
        <f t="shared" si="428"/>
        <v>237775281.18616021</v>
      </c>
      <c r="AD234" s="144">
        <f t="shared" si="428"/>
        <v>182845128.51117572</v>
      </c>
      <c r="AE234" s="144">
        <f t="shared" si="428"/>
        <v>194155136.46032065</v>
      </c>
      <c r="AF234" s="144">
        <f t="shared" si="428"/>
        <v>182845128.51117572</v>
      </c>
      <c r="AG234" s="144">
        <f t="shared" si="428"/>
        <v>194155136.46032065</v>
      </c>
      <c r="AH234" s="144">
        <f t="shared" si="428"/>
        <v>182845128.51117572</v>
      </c>
      <c r="AI234" s="144">
        <f t="shared" si="428"/>
        <v>194155136.46032065</v>
      </c>
      <c r="AJ234" s="144">
        <f t="shared" si="428"/>
        <v>182845128.51117572</v>
      </c>
      <c r="AK234" s="144">
        <f t="shared" si="428"/>
        <v>194155136.46032065</v>
      </c>
      <c r="AL234" s="144">
        <f t="shared" si="428"/>
        <v>182845128.51117572</v>
      </c>
      <c r="AM234" s="147">
        <f t="shared" si="428"/>
        <v>231344661.61850315</v>
      </c>
      <c r="AN234" s="144">
        <f t="shared" si="428"/>
        <v>188331088.76716638</v>
      </c>
      <c r="AO234" s="144">
        <f t="shared" si="428"/>
        <v>188199128.68025005</v>
      </c>
      <c r="AP234" s="144">
        <f t="shared" si="428"/>
        <v>208674557.83202425</v>
      </c>
      <c r="AQ234" s="144">
        <f t="shared" si="428"/>
        <v>204542388.37000394</v>
      </c>
      <c r="AR234" s="144">
        <f t="shared" si="428"/>
        <v>208674557.83202425</v>
      </c>
      <c r="AS234" s="144">
        <f t="shared" si="428"/>
        <v>204542388.37000394</v>
      </c>
      <c r="AT234" s="144">
        <f t="shared" si="428"/>
        <v>208674557.83202425</v>
      </c>
      <c r="AU234" s="144">
        <f t="shared" si="428"/>
        <v>204542388.37000394</v>
      </c>
      <c r="AV234" s="144">
        <f t="shared" si="428"/>
        <v>208674557.83202425</v>
      </c>
      <c r="AW234" s="144">
        <f t="shared" si="428"/>
        <v>204542388.37000394</v>
      </c>
      <c r="AX234" s="144">
        <f t="shared" si="428"/>
        <v>208674557.83202425</v>
      </c>
      <c r="AY234" s="148">
        <f t="shared" si="428"/>
        <v>167352863.21182141</v>
      </c>
      <c r="AZ234" s="144">
        <f t="shared" si="428"/>
        <v>209607377.61584622</v>
      </c>
      <c r="BA234" s="144">
        <f t="shared" si="428"/>
        <v>158966030.02127928</v>
      </c>
      <c r="BB234" s="144">
        <f t="shared" si="428"/>
        <v>185697069.33670491</v>
      </c>
      <c r="BC234" s="144">
        <f t="shared" si="428"/>
        <v>226963084.74486154</v>
      </c>
      <c r="BD234" s="144">
        <f t="shared" si="428"/>
        <v>185697069.33670491</v>
      </c>
      <c r="BE234" s="144">
        <f t="shared" si="428"/>
        <v>226963084.74486154</v>
      </c>
      <c r="BF234" s="144">
        <f t="shared" si="428"/>
        <v>185697069.33670491</v>
      </c>
      <c r="BG234" s="144">
        <f t="shared" si="428"/>
        <v>226963084.74486154</v>
      </c>
      <c r="BH234" s="144">
        <f t="shared" si="428"/>
        <v>185697069.33670491</v>
      </c>
      <c r="BI234" s="144">
        <f t="shared" si="428"/>
        <v>226963084.74486154</v>
      </c>
      <c r="BJ234" s="144">
        <f t="shared" si="428"/>
        <v>185697069.33670491</v>
      </c>
      <c r="BK234" s="149">
        <f t="shared" si="428"/>
        <v>226963084.74486154</v>
      </c>
      <c r="BL234" s="144">
        <f t="shared" si="428"/>
        <v>111418241.60202295</v>
      </c>
      <c r="BM234" s="144">
        <f t="shared" si="428"/>
        <v>136177850.84691691</v>
      </c>
      <c r="BN234" s="144">
        <f t="shared" si="428"/>
        <v>197863986.05575794</v>
      </c>
      <c r="BO234" s="144">
        <f t="shared" si="428"/>
        <v>241833760.73481536</v>
      </c>
      <c r="BP234" s="144">
        <f t="shared" ref="BP234:BV234" si="429">+BP225+BP227+BP229+BP231</f>
        <v>197863986.05575794</v>
      </c>
      <c r="BQ234" s="144">
        <f t="shared" si="429"/>
        <v>241833760.73481536</v>
      </c>
      <c r="BR234" s="144">
        <f t="shared" si="429"/>
        <v>197863986.05575794</v>
      </c>
      <c r="BS234" s="144">
        <f t="shared" si="429"/>
        <v>241833760.73481536</v>
      </c>
      <c r="BT234" s="144">
        <f t="shared" si="429"/>
        <v>197863986.05575794</v>
      </c>
      <c r="BU234" s="144">
        <f t="shared" si="429"/>
        <v>241833760.73481536</v>
      </c>
      <c r="BV234" s="144">
        <f t="shared" si="429"/>
        <v>197863986.05575794</v>
      </c>
      <c r="BW234" s="150">
        <f t="shared" si="359"/>
        <v>11256632208.226856</v>
      </c>
    </row>
    <row r="235" spans="1:75" ht="16.2" thickBot="1" x14ac:dyDescent="0.35">
      <c r="A235" s="30" t="s">
        <v>239</v>
      </c>
      <c r="C235" s="143">
        <v>0</v>
      </c>
      <c r="D235" s="144">
        <v>0</v>
      </c>
      <c r="E235" s="144">
        <v>0</v>
      </c>
      <c r="F235" s="144">
        <v>0</v>
      </c>
      <c r="G235" s="144">
        <v>0</v>
      </c>
      <c r="H235" s="144">
        <v>0</v>
      </c>
      <c r="I235" s="144">
        <v>0</v>
      </c>
      <c r="J235" s="144">
        <v>0</v>
      </c>
      <c r="K235" s="144">
        <v>0</v>
      </c>
      <c r="L235" s="144">
        <v>0</v>
      </c>
      <c r="M235" s="144">
        <v>0</v>
      </c>
      <c r="N235" s="144">
        <v>0</v>
      </c>
      <c r="O235" s="145">
        <f t="shared" ref="O235:BO235" si="430">+O226+O228+O230+O232</f>
        <v>0</v>
      </c>
      <c r="P235" s="144">
        <f t="shared" si="430"/>
        <v>2733560.8695652182</v>
      </c>
      <c r="Q235" s="144">
        <f t="shared" si="430"/>
        <v>3341018.8405797114</v>
      </c>
      <c r="R235" s="144">
        <f t="shared" si="430"/>
        <v>2733560.8695652182</v>
      </c>
      <c r="S235" s="144">
        <f t="shared" si="430"/>
        <v>3341018.8405797114</v>
      </c>
      <c r="T235" s="144">
        <f t="shared" si="430"/>
        <v>2733560.8695652182</v>
      </c>
      <c r="U235" s="144">
        <f t="shared" si="430"/>
        <v>3341018.8405797114</v>
      </c>
      <c r="V235" s="144">
        <f t="shared" si="430"/>
        <v>2733560.8695652182</v>
      </c>
      <c r="W235" s="144">
        <f t="shared" si="430"/>
        <v>3341018.8405797114</v>
      </c>
      <c r="X235" s="144">
        <f t="shared" si="430"/>
        <v>2733560.8695652182</v>
      </c>
      <c r="Y235" s="144">
        <f t="shared" si="430"/>
        <v>3341018.8405797114</v>
      </c>
      <c r="Z235" s="144">
        <f t="shared" si="430"/>
        <v>2733560.8695652182</v>
      </c>
      <c r="AA235" s="146">
        <f t="shared" si="430"/>
        <v>3341018.8405797114</v>
      </c>
      <c r="AB235" s="144">
        <f t="shared" si="430"/>
        <v>2035801.4308460802</v>
      </c>
      <c r="AC235" s="144">
        <f t="shared" si="430"/>
        <v>3081977.1661419831</v>
      </c>
      <c r="AD235" s="144">
        <f t="shared" si="430"/>
        <v>2761526.9409162109</v>
      </c>
      <c r="AE235" s="144">
        <f t="shared" si="430"/>
        <v>3081977.1661419831</v>
      </c>
      <c r="AF235" s="144">
        <f t="shared" si="430"/>
        <v>2761526.9409162109</v>
      </c>
      <c r="AG235" s="144">
        <f t="shared" si="430"/>
        <v>3081977.1661419831</v>
      </c>
      <c r="AH235" s="144">
        <f t="shared" si="430"/>
        <v>2761526.9409162109</v>
      </c>
      <c r="AI235" s="144">
        <f t="shared" si="430"/>
        <v>3081977.1661419831</v>
      </c>
      <c r="AJ235" s="144">
        <f t="shared" si="430"/>
        <v>2761526.9409162109</v>
      </c>
      <c r="AK235" s="144">
        <f t="shared" si="430"/>
        <v>3081977.1661419831</v>
      </c>
      <c r="AL235" s="144">
        <f t="shared" si="430"/>
        <v>2761526.9409162109</v>
      </c>
      <c r="AM235" s="147">
        <f t="shared" si="430"/>
        <v>3825767.6693056338</v>
      </c>
      <c r="AN235" s="144">
        <f t="shared" si="430"/>
        <v>1913724.2304009618</v>
      </c>
      <c r="AO235" s="144">
        <f t="shared" si="430"/>
        <v>2060919.5191826154</v>
      </c>
      <c r="AP235" s="144">
        <f t="shared" si="430"/>
        <v>2381162.6524891872</v>
      </c>
      <c r="AQ235" s="144">
        <f t="shared" si="430"/>
        <v>2060919.5191826154</v>
      </c>
      <c r="AR235" s="144">
        <f t="shared" si="430"/>
        <v>2381162.6524891872</v>
      </c>
      <c r="AS235" s="144">
        <f t="shared" si="430"/>
        <v>2060919.5191826154</v>
      </c>
      <c r="AT235" s="144">
        <f t="shared" si="430"/>
        <v>2381162.6524891872</v>
      </c>
      <c r="AU235" s="144">
        <f t="shared" si="430"/>
        <v>2060919.5191826154</v>
      </c>
      <c r="AV235" s="144">
        <f t="shared" si="430"/>
        <v>2381162.6524891872</v>
      </c>
      <c r="AW235" s="144">
        <f t="shared" si="430"/>
        <v>2060919.5191826154</v>
      </c>
      <c r="AX235" s="144">
        <f t="shared" si="430"/>
        <v>2381162.6524891872</v>
      </c>
      <c r="AY235" s="148">
        <f t="shared" si="430"/>
        <v>1317129.0160189648</v>
      </c>
      <c r="AZ235" s="144">
        <f t="shared" si="430"/>
        <v>3421528.7641988155</v>
      </c>
      <c r="BA235" s="144">
        <f t="shared" si="430"/>
        <v>2723557.0169383385</v>
      </c>
      <c r="BB235" s="144">
        <f t="shared" si="430"/>
        <v>2228364.8320404589</v>
      </c>
      <c r="BC235" s="144">
        <f t="shared" si="430"/>
        <v>2723557.0169383385</v>
      </c>
      <c r="BD235" s="144">
        <f t="shared" si="430"/>
        <v>2228364.8320404589</v>
      </c>
      <c r="BE235" s="144">
        <f t="shared" si="430"/>
        <v>2723557.0169383385</v>
      </c>
      <c r="BF235" s="144">
        <f t="shared" si="430"/>
        <v>2228364.8320404589</v>
      </c>
      <c r="BG235" s="144">
        <f t="shared" si="430"/>
        <v>2723557.0169383385</v>
      </c>
      <c r="BH235" s="144">
        <f t="shared" si="430"/>
        <v>2228364.8320404589</v>
      </c>
      <c r="BI235" s="144">
        <f t="shared" si="430"/>
        <v>2723557.0169383385</v>
      </c>
      <c r="BJ235" s="144">
        <f t="shared" si="430"/>
        <v>2228364.8320404589</v>
      </c>
      <c r="BK235" s="149">
        <f t="shared" si="430"/>
        <v>2723557.0169383385</v>
      </c>
      <c r="BL235" s="144">
        <f t="shared" si="430"/>
        <v>0</v>
      </c>
      <c r="BM235" s="144">
        <f t="shared" si="430"/>
        <v>0</v>
      </c>
      <c r="BN235" s="144">
        <f t="shared" si="430"/>
        <v>0</v>
      </c>
      <c r="BO235" s="144">
        <f t="shared" si="430"/>
        <v>0</v>
      </c>
      <c r="BP235" s="144">
        <f t="shared" ref="BP235:BV235" si="431">+BP226+BP228+BP230+BP232</f>
        <v>0</v>
      </c>
      <c r="BQ235" s="144">
        <f t="shared" si="431"/>
        <v>0</v>
      </c>
      <c r="BR235" s="144">
        <f t="shared" si="431"/>
        <v>0</v>
      </c>
      <c r="BS235" s="144">
        <f t="shared" si="431"/>
        <v>0</v>
      </c>
      <c r="BT235" s="144">
        <f t="shared" si="431"/>
        <v>0</v>
      </c>
      <c r="BU235" s="144">
        <f t="shared" si="431"/>
        <v>0</v>
      </c>
      <c r="BV235" s="144">
        <f t="shared" si="431"/>
        <v>0</v>
      </c>
      <c r="BW235" s="150">
        <f t="shared" si="359"/>
        <v>127872527.02712242</v>
      </c>
    </row>
    <row r="236" spans="1:75" ht="16.2" thickBot="1" x14ac:dyDescent="0.35">
      <c r="BW236" s="62">
        <f t="shared" si="359"/>
        <v>0</v>
      </c>
    </row>
    <row r="237" spans="1:75" ht="16.2" thickBot="1" x14ac:dyDescent="0.35">
      <c r="A237" s="155" t="s">
        <v>207</v>
      </c>
      <c r="BW237" s="62">
        <f t="shared" si="359"/>
        <v>0</v>
      </c>
    </row>
    <row r="238" spans="1:75" ht="16.2" thickBot="1" x14ac:dyDescent="0.35">
      <c r="BW238" s="62">
        <f t="shared" si="359"/>
        <v>0</v>
      </c>
    </row>
    <row r="239" spans="1:75" x14ac:dyDescent="0.3">
      <c r="A239" s="156" t="s">
        <v>144</v>
      </c>
      <c r="BW239" s="62">
        <f t="shared" si="359"/>
        <v>0</v>
      </c>
    </row>
    <row r="240" spans="1:75" x14ac:dyDescent="0.3">
      <c r="BW240" s="62">
        <f t="shared" si="359"/>
        <v>0</v>
      </c>
    </row>
    <row r="241" spans="1:75" x14ac:dyDescent="0.3">
      <c r="A241" s="5" t="s">
        <v>251</v>
      </c>
      <c r="C241" s="75">
        <f>+'ANNUAL PARAMETERS '!C39</f>
        <v>0.66666666666666663</v>
      </c>
      <c r="D241" s="75">
        <f>+C241</f>
        <v>0.66666666666666663</v>
      </c>
      <c r="E241" s="75">
        <f t="shared" ref="E241:N241" si="432">+D241</f>
        <v>0.66666666666666663</v>
      </c>
      <c r="F241" s="75">
        <f t="shared" si="432"/>
        <v>0.66666666666666663</v>
      </c>
      <c r="G241" s="75">
        <f t="shared" si="432"/>
        <v>0.66666666666666663</v>
      </c>
      <c r="H241" s="75">
        <f t="shared" si="432"/>
        <v>0.66666666666666663</v>
      </c>
      <c r="I241" s="75">
        <f t="shared" si="432"/>
        <v>0.66666666666666663</v>
      </c>
      <c r="J241" s="75">
        <f t="shared" si="432"/>
        <v>0.66666666666666663</v>
      </c>
      <c r="K241" s="75">
        <f t="shared" si="432"/>
        <v>0.66666666666666663</v>
      </c>
      <c r="L241" s="75">
        <f t="shared" si="432"/>
        <v>0.66666666666666663</v>
      </c>
      <c r="M241" s="75">
        <f t="shared" si="432"/>
        <v>0.66666666666666663</v>
      </c>
      <c r="N241" s="75">
        <f t="shared" si="432"/>
        <v>0.66666666666666663</v>
      </c>
      <c r="O241" s="76">
        <f>+'ANNUAL PARAMETERS '!D39</f>
        <v>0.67999999999999994</v>
      </c>
      <c r="P241" s="75">
        <f>+O241</f>
        <v>0.67999999999999994</v>
      </c>
      <c r="Q241" s="75">
        <f t="shared" ref="Q241:Z241" si="433">+P241</f>
        <v>0.67999999999999994</v>
      </c>
      <c r="R241" s="75">
        <f t="shared" si="433"/>
        <v>0.67999999999999994</v>
      </c>
      <c r="S241" s="75">
        <f t="shared" si="433"/>
        <v>0.67999999999999994</v>
      </c>
      <c r="T241" s="75">
        <f t="shared" si="433"/>
        <v>0.67999999999999994</v>
      </c>
      <c r="U241" s="75">
        <f t="shared" si="433"/>
        <v>0.67999999999999994</v>
      </c>
      <c r="V241" s="75">
        <f t="shared" si="433"/>
        <v>0.67999999999999994</v>
      </c>
      <c r="W241" s="75">
        <f t="shared" si="433"/>
        <v>0.67999999999999994</v>
      </c>
      <c r="X241" s="75">
        <f t="shared" si="433"/>
        <v>0.67999999999999994</v>
      </c>
      <c r="Y241" s="75">
        <f t="shared" si="433"/>
        <v>0.67999999999999994</v>
      </c>
      <c r="Z241" s="75">
        <f t="shared" si="433"/>
        <v>0.67999999999999994</v>
      </c>
      <c r="AA241" s="77">
        <f>+'ANNUAL PARAMETERS '!E39</f>
        <v>0.68679999999999997</v>
      </c>
      <c r="AB241" s="75">
        <f>+AA241</f>
        <v>0.68679999999999997</v>
      </c>
      <c r="AC241" s="75">
        <f t="shared" ref="AC241:AL241" si="434">+AB241</f>
        <v>0.68679999999999997</v>
      </c>
      <c r="AD241" s="75">
        <f t="shared" si="434"/>
        <v>0.68679999999999997</v>
      </c>
      <c r="AE241" s="75">
        <f t="shared" si="434"/>
        <v>0.68679999999999997</v>
      </c>
      <c r="AF241" s="75">
        <f t="shared" si="434"/>
        <v>0.68679999999999997</v>
      </c>
      <c r="AG241" s="75">
        <f t="shared" si="434"/>
        <v>0.68679999999999997</v>
      </c>
      <c r="AH241" s="75">
        <f t="shared" si="434"/>
        <v>0.68679999999999997</v>
      </c>
      <c r="AI241" s="75">
        <f t="shared" si="434"/>
        <v>0.68679999999999997</v>
      </c>
      <c r="AJ241" s="75">
        <f t="shared" si="434"/>
        <v>0.68679999999999997</v>
      </c>
      <c r="AK241" s="75">
        <f t="shared" si="434"/>
        <v>0.68679999999999997</v>
      </c>
      <c r="AL241" s="75">
        <f t="shared" si="434"/>
        <v>0.68679999999999997</v>
      </c>
      <c r="AM241" s="78">
        <f>+'ANNUAL PARAMETERS '!F39</f>
        <v>0.65245999999999993</v>
      </c>
      <c r="AN241" s="75">
        <f>+AM241</f>
        <v>0.65245999999999993</v>
      </c>
      <c r="AO241" s="75">
        <f t="shared" ref="AO241:AX241" si="435">+AN241</f>
        <v>0.65245999999999993</v>
      </c>
      <c r="AP241" s="75">
        <f t="shared" si="435"/>
        <v>0.65245999999999993</v>
      </c>
      <c r="AQ241" s="75">
        <f t="shared" si="435"/>
        <v>0.65245999999999993</v>
      </c>
      <c r="AR241" s="75">
        <f t="shared" si="435"/>
        <v>0.65245999999999993</v>
      </c>
      <c r="AS241" s="75">
        <f t="shared" si="435"/>
        <v>0.65245999999999993</v>
      </c>
      <c r="AT241" s="75">
        <f t="shared" si="435"/>
        <v>0.65245999999999993</v>
      </c>
      <c r="AU241" s="75">
        <f t="shared" si="435"/>
        <v>0.65245999999999993</v>
      </c>
      <c r="AV241" s="75">
        <f t="shared" si="435"/>
        <v>0.65245999999999993</v>
      </c>
      <c r="AW241" s="75">
        <f t="shared" si="435"/>
        <v>0.65245999999999993</v>
      </c>
      <c r="AX241" s="75">
        <f t="shared" si="435"/>
        <v>0.65245999999999993</v>
      </c>
      <c r="AY241" s="79">
        <f>+'ANNUAL PARAMETERS '!G39</f>
        <v>0.61331239999999987</v>
      </c>
      <c r="AZ241" s="75">
        <f>+AY241</f>
        <v>0.61331239999999987</v>
      </c>
      <c r="BA241" s="75">
        <f t="shared" ref="BA241:BJ241" si="436">+AZ241</f>
        <v>0.61331239999999987</v>
      </c>
      <c r="BB241" s="75">
        <f t="shared" si="436"/>
        <v>0.61331239999999987</v>
      </c>
      <c r="BC241" s="75">
        <f t="shared" si="436"/>
        <v>0.61331239999999987</v>
      </c>
      <c r="BD241" s="75">
        <f t="shared" si="436"/>
        <v>0.61331239999999987</v>
      </c>
      <c r="BE241" s="75">
        <f t="shared" si="436"/>
        <v>0.61331239999999987</v>
      </c>
      <c r="BF241" s="75">
        <f t="shared" si="436"/>
        <v>0.61331239999999987</v>
      </c>
      <c r="BG241" s="75">
        <f t="shared" si="436"/>
        <v>0.61331239999999987</v>
      </c>
      <c r="BH241" s="75">
        <f t="shared" si="436"/>
        <v>0.61331239999999987</v>
      </c>
      <c r="BI241" s="75">
        <f t="shared" si="436"/>
        <v>0.61331239999999987</v>
      </c>
      <c r="BJ241" s="75">
        <f t="shared" si="436"/>
        <v>0.61331239999999987</v>
      </c>
      <c r="BK241" s="80">
        <f>+'ANNUAL PARAMETERS '!H39</f>
        <v>0.63171177199999995</v>
      </c>
      <c r="BL241" s="75">
        <f>+BK241</f>
        <v>0.63171177199999995</v>
      </c>
      <c r="BM241" s="75">
        <f t="shared" ref="BM241:BV241" si="437">+BL241</f>
        <v>0.63171177199999995</v>
      </c>
      <c r="BN241" s="75">
        <f t="shared" si="437"/>
        <v>0.63171177199999995</v>
      </c>
      <c r="BO241" s="75">
        <f t="shared" si="437"/>
        <v>0.63171177199999995</v>
      </c>
      <c r="BP241" s="75">
        <f t="shared" si="437"/>
        <v>0.63171177199999995</v>
      </c>
      <c r="BQ241" s="75">
        <f t="shared" si="437"/>
        <v>0.63171177199999995</v>
      </c>
      <c r="BR241" s="75">
        <f t="shared" si="437"/>
        <v>0.63171177199999995</v>
      </c>
      <c r="BS241" s="75">
        <f t="shared" si="437"/>
        <v>0.63171177199999995</v>
      </c>
      <c r="BT241" s="75">
        <f t="shared" si="437"/>
        <v>0.63171177199999995</v>
      </c>
      <c r="BU241" s="75">
        <f t="shared" si="437"/>
        <v>0.63171177199999995</v>
      </c>
      <c r="BV241" s="75">
        <f t="shared" si="437"/>
        <v>0.63171177199999995</v>
      </c>
      <c r="BW241" s="62">
        <f t="shared" si="359"/>
        <v>47.171410064000042</v>
      </c>
    </row>
    <row r="242" spans="1:75" ht="16.2" thickBot="1" x14ac:dyDescent="0.35">
      <c r="A242" s="128" t="s">
        <v>252</v>
      </c>
      <c r="C242" s="83">
        <f>+BOARDS!C229</f>
        <v>128000</v>
      </c>
      <c r="D242" s="83">
        <f>+BOARDS!D229</f>
        <v>129600</v>
      </c>
      <c r="E242" s="83">
        <f>+BOARDS!E229</f>
        <v>120000</v>
      </c>
      <c r="F242" s="83">
        <f>+BOARDS!F229</f>
        <v>63200</v>
      </c>
      <c r="G242" s="83">
        <f>+BOARDS!G229</f>
        <v>129600</v>
      </c>
      <c r="H242" s="83">
        <f>+BOARDS!H229</f>
        <v>211200</v>
      </c>
      <c r="I242" s="83">
        <f>+BOARDS!I229</f>
        <v>145600</v>
      </c>
      <c r="J242" s="83">
        <f>+BOARDS!J229</f>
        <v>108800</v>
      </c>
      <c r="K242" s="83">
        <f>+BOARDS!K229</f>
        <v>115200</v>
      </c>
      <c r="L242" s="83">
        <f>+BOARDS!L229</f>
        <v>132800</v>
      </c>
      <c r="M242" s="83">
        <f>+BOARDS!M229</f>
        <v>148800</v>
      </c>
      <c r="N242" s="83">
        <f>+BOARDS!N229</f>
        <v>278400</v>
      </c>
      <c r="O242" s="84">
        <f>+BOARDS!C230</f>
        <v>151726.32115829014</v>
      </c>
      <c r="P242" s="83">
        <f>+BOARDS!D230</f>
        <v>142048.60980356624</v>
      </c>
      <c r="Q242" s="83">
        <f>+BOARDS!E230</f>
        <v>107367.23563228633</v>
      </c>
      <c r="R242" s="83">
        <f>+BOARDS!F230</f>
        <v>63380.024907463368</v>
      </c>
      <c r="S242" s="83">
        <f>+BOARDS!G230</f>
        <v>137940.3485725318</v>
      </c>
      <c r="T242" s="83">
        <f>+BOARDS!H230</f>
        <v>216320.30970988426</v>
      </c>
      <c r="U242" s="83">
        <f>+BOARDS!I230</f>
        <v>158500.91325680222</v>
      </c>
      <c r="V242" s="83">
        <f>+BOARDS!J230</f>
        <v>99560.481636372366</v>
      </c>
      <c r="W242" s="83">
        <f>+BOARDS!K230</f>
        <v>112375.51327879063</v>
      </c>
      <c r="X242" s="83">
        <f>+BOARDS!L230</f>
        <v>148849.468999445</v>
      </c>
      <c r="Y242" s="83">
        <f>+BOARDS!M230</f>
        <v>163377.52528930095</v>
      </c>
      <c r="Z242" s="83">
        <f>+BOARDS!N230</f>
        <v>295313.24775526684</v>
      </c>
      <c r="AA242" s="85">
        <f>+BOARDS!C231</f>
        <v>156278.11079303888</v>
      </c>
      <c r="AB242" s="83">
        <f>+BOARDS!D231</f>
        <v>146310.06809767327</v>
      </c>
      <c r="AC242" s="83">
        <f>+BOARDS!E231</f>
        <v>110588.25270125495</v>
      </c>
      <c r="AD242" s="83">
        <f>+BOARDS!F231</f>
        <v>65281.425654687278</v>
      </c>
      <c r="AE242" s="83">
        <f>+BOARDS!G231</f>
        <v>142078.5590297078</v>
      </c>
      <c r="AF242" s="83">
        <f>+BOARDS!H231</f>
        <v>222809.9190011808</v>
      </c>
      <c r="AG242" s="83">
        <f>+BOARDS!I231</f>
        <v>163255.94065450632</v>
      </c>
      <c r="AH242" s="83">
        <f>+BOARDS!J231</f>
        <v>102547.29608546357</v>
      </c>
      <c r="AI242" s="83">
        <f>+BOARDS!K231</f>
        <v>115746.77867715436</v>
      </c>
      <c r="AJ242" s="83">
        <f>+BOARDS!L231</f>
        <v>153314.95306942833</v>
      </c>
      <c r="AK242" s="83">
        <f>+BOARDS!M231</f>
        <v>168278.85104797999</v>
      </c>
      <c r="AL242" s="83">
        <f>+BOARDS!N231</f>
        <v>304172.64518792491</v>
      </c>
      <c r="AM242" s="86">
        <f>+BOARDS!C232</f>
        <v>146901.42414545652</v>
      </c>
      <c r="AN242" s="83">
        <f>+BOARDS!D232</f>
        <v>137531.46401181287</v>
      </c>
      <c r="AO242" s="83">
        <f>+BOARDS!E232</f>
        <v>103952.95753917962</v>
      </c>
      <c r="AP242" s="83">
        <f>+BOARDS!F232</f>
        <v>61364.540115406031</v>
      </c>
      <c r="AQ242" s="83">
        <f>+BOARDS!G232</f>
        <v>133553.84548792528</v>
      </c>
      <c r="AR242" s="83">
        <f>+BOARDS!H232</f>
        <v>209441.32386110997</v>
      </c>
      <c r="AS242" s="83">
        <f>+BOARDS!I232</f>
        <v>153460.58421523593</v>
      </c>
      <c r="AT242" s="83">
        <f>+BOARDS!J232</f>
        <v>96394.458320335747</v>
      </c>
      <c r="AU242" s="83">
        <f>+BOARDS!K232</f>
        <v>108801.97195652509</v>
      </c>
      <c r="AV242" s="83">
        <f>+BOARDS!L232</f>
        <v>144116.05588526264</v>
      </c>
      <c r="AW242" s="83">
        <f>+BOARDS!M232</f>
        <v>158182.11998510116</v>
      </c>
      <c r="AX242" s="83">
        <f>+BOARDS!N232</f>
        <v>285922.2864766494</v>
      </c>
      <c r="AY242" s="87">
        <f>+BOARDS!C233</f>
        <v>142494.38142109281</v>
      </c>
      <c r="AZ242" s="83">
        <f>+BOARDS!D233</f>
        <v>133405.52009145846</v>
      </c>
      <c r="BA242" s="83">
        <f>+BOARDS!E233</f>
        <v>100834.36881300423</v>
      </c>
      <c r="BB242" s="83">
        <f>+BOARDS!F233</f>
        <v>59523.603911943843</v>
      </c>
      <c r="BC242" s="83">
        <f>+BOARDS!G233</f>
        <v>129547.23012328753</v>
      </c>
      <c r="BD242" s="83">
        <f>+BOARDS!H233</f>
        <v>203158.0841452766</v>
      </c>
      <c r="BE242" s="83">
        <f>+BOARDS!I233</f>
        <v>148856.76668877882</v>
      </c>
      <c r="BF242" s="83">
        <f>+BOARDS!J233</f>
        <v>93502.62457072566</v>
      </c>
      <c r="BG242" s="83">
        <f>+BOARDS!K233</f>
        <v>105537.91279782933</v>
      </c>
      <c r="BH242" s="83">
        <f>+BOARDS!L233</f>
        <v>139792.57420870473</v>
      </c>
      <c r="BI242" s="83">
        <f>+BOARDS!M233</f>
        <v>153436.65638554812</v>
      </c>
      <c r="BJ242" s="83">
        <f>+BOARDS!N233</f>
        <v>277344.61788234988</v>
      </c>
      <c r="BK242" s="88">
        <f>+BOARDS!C234</f>
        <v>146769.21286372561</v>
      </c>
      <c r="BL242" s="83">
        <f>+BOARDS!D234</f>
        <v>137407.68569420223</v>
      </c>
      <c r="BM242" s="83">
        <f>+BOARDS!E234</f>
        <v>103859.39987739436</v>
      </c>
      <c r="BN242" s="83">
        <f>+BOARDS!F234</f>
        <v>61309.312029302164</v>
      </c>
      <c r="BO242" s="83">
        <f>+BOARDS!G234</f>
        <v>133433.64702698615</v>
      </c>
      <c r="BP242" s="83">
        <f>+BOARDS!H234</f>
        <v>209252.82666963493</v>
      </c>
      <c r="BQ242" s="83">
        <f>+BOARDS!I234</f>
        <v>153322.46968944219</v>
      </c>
      <c r="BR242" s="83">
        <f>+BOARDS!J234</f>
        <v>96307.70330784742</v>
      </c>
      <c r="BS242" s="83">
        <f>+BOARDS!K234</f>
        <v>108704.05018176421</v>
      </c>
      <c r="BT242" s="83">
        <f>+BOARDS!L234</f>
        <v>143986.35143496588</v>
      </c>
      <c r="BU242" s="83">
        <f>+BOARDS!M234</f>
        <v>158039.75607711455</v>
      </c>
      <c r="BV242" s="83">
        <f>+BOARDS!N234</f>
        <v>285664.95641882031</v>
      </c>
      <c r="BW242" s="89">
        <f t="shared" si="359"/>
        <v>10523737.544311197</v>
      </c>
    </row>
    <row r="243" spans="1:75" x14ac:dyDescent="0.3">
      <c r="A243" s="5" t="s">
        <v>690</v>
      </c>
      <c r="C243" s="75">
        <f>+C241*C242</f>
        <v>85333.333333333328</v>
      </c>
      <c r="D243" s="75">
        <f t="shared" ref="D243:BO243" si="438">+D241*D242</f>
        <v>86400</v>
      </c>
      <c r="E243" s="75">
        <f t="shared" si="438"/>
        <v>80000</v>
      </c>
      <c r="F243" s="75">
        <f t="shared" si="438"/>
        <v>42133.333333333328</v>
      </c>
      <c r="G243" s="75">
        <f t="shared" si="438"/>
        <v>86400</v>
      </c>
      <c r="H243" s="75">
        <f t="shared" si="438"/>
        <v>140800</v>
      </c>
      <c r="I243" s="75">
        <f t="shared" si="438"/>
        <v>97066.666666666657</v>
      </c>
      <c r="J243" s="75">
        <f t="shared" si="438"/>
        <v>72533.333333333328</v>
      </c>
      <c r="K243" s="75">
        <f t="shared" si="438"/>
        <v>76800</v>
      </c>
      <c r="L243" s="75">
        <f t="shared" si="438"/>
        <v>88533.333333333328</v>
      </c>
      <c r="M243" s="75">
        <f t="shared" si="438"/>
        <v>99200</v>
      </c>
      <c r="N243" s="75">
        <f t="shared" si="438"/>
        <v>185600</v>
      </c>
      <c r="O243" s="76">
        <f t="shared" si="438"/>
        <v>103173.89838763728</v>
      </c>
      <c r="P243" s="75">
        <f t="shared" si="438"/>
        <v>96593.054666425043</v>
      </c>
      <c r="Q243" s="75">
        <f t="shared" si="438"/>
        <v>73009.720229954706</v>
      </c>
      <c r="R243" s="75">
        <f t="shared" si="438"/>
        <v>43098.41693707509</v>
      </c>
      <c r="S243" s="75">
        <f t="shared" si="438"/>
        <v>93799.43702932162</v>
      </c>
      <c r="T243" s="75">
        <f t="shared" si="438"/>
        <v>147097.81060272129</v>
      </c>
      <c r="U243" s="75">
        <f t="shared" si="438"/>
        <v>107780.6210146255</v>
      </c>
      <c r="V243" s="75">
        <f t="shared" si="438"/>
        <v>67701.127512733205</v>
      </c>
      <c r="W243" s="75">
        <f t="shared" si="438"/>
        <v>76415.349029577628</v>
      </c>
      <c r="X243" s="75">
        <f t="shared" si="438"/>
        <v>101217.63891962259</v>
      </c>
      <c r="Y243" s="75">
        <f t="shared" si="438"/>
        <v>111096.71719672464</v>
      </c>
      <c r="Z243" s="75">
        <f t="shared" si="438"/>
        <v>200813.00847358143</v>
      </c>
      <c r="AA243" s="77">
        <f t="shared" si="438"/>
        <v>107331.8064926591</v>
      </c>
      <c r="AB243" s="75">
        <f t="shared" si="438"/>
        <v>100485.754769482</v>
      </c>
      <c r="AC243" s="75">
        <f t="shared" si="438"/>
        <v>75952.011955221897</v>
      </c>
      <c r="AD243" s="75">
        <f t="shared" si="438"/>
        <v>44835.283139639221</v>
      </c>
      <c r="AE243" s="75">
        <f t="shared" si="438"/>
        <v>97579.554341603318</v>
      </c>
      <c r="AF243" s="75">
        <f t="shared" si="438"/>
        <v>153025.85237001095</v>
      </c>
      <c r="AG243" s="75">
        <f t="shared" si="438"/>
        <v>112124.18004151493</v>
      </c>
      <c r="AH243" s="75">
        <f t="shared" si="438"/>
        <v>70429.482951496379</v>
      </c>
      <c r="AI243" s="75">
        <f t="shared" si="438"/>
        <v>79494.887595469612</v>
      </c>
      <c r="AJ243" s="75">
        <f t="shared" si="438"/>
        <v>105296.70976808337</v>
      </c>
      <c r="AK243" s="75">
        <f t="shared" si="438"/>
        <v>115573.91489975265</v>
      </c>
      <c r="AL243" s="75">
        <f t="shared" si="438"/>
        <v>208905.77271506682</v>
      </c>
      <c r="AM243" s="78">
        <f t="shared" si="438"/>
        <v>95847.303197944551</v>
      </c>
      <c r="AN243" s="75">
        <f t="shared" si="438"/>
        <v>89733.779009147416</v>
      </c>
      <c r="AO243" s="75">
        <f t="shared" si="438"/>
        <v>67825.14667601313</v>
      </c>
      <c r="AP243" s="75">
        <f t="shared" si="438"/>
        <v>40037.907843697816</v>
      </c>
      <c r="AQ243" s="75">
        <f t="shared" si="438"/>
        <v>87138.542027051721</v>
      </c>
      <c r="AR243" s="75">
        <f t="shared" si="438"/>
        <v>136652.08616641979</v>
      </c>
      <c r="AS243" s="75">
        <f t="shared" si="438"/>
        <v>100126.89277707282</v>
      </c>
      <c r="AT243" s="75">
        <f t="shared" si="438"/>
        <v>62893.528275686258</v>
      </c>
      <c r="AU243" s="75">
        <f t="shared" si="438"/>
        <v>70988.934622754343</v>
      </c>
      <c r="AV243" s="75">
        <f t="shared" si="438"/>
        <v>94029.961822898447</v>
      </c>
      <c r="AW243" s="75">
        <f t="shared" si="438"/>
        <v>103207.5060054791</v>
      </c>
      <c r="AX243" s="75">
        <f t="shared" si="438"/>
        <v>186552.85503455464</v>
      </c>
      <c r="AY243" s="79">
        <f t="shared" si="438"/>
        <v>87393.571055885826</v>
      </c>
      <c r="AZ243" s="75">
        <f t="shared" si="438"/>
        <v>81819.259700540584</v>
      </c>
      <c r="BA243" s="75">
        <f t="shared" si="438"/>
        <v>61842.968739188764</v>
      </c>
      <c r="BB243" s="75">
        <f t="shared" si="438"/>
        <v>36506.564371883658</v>
      </c>
      <c r="BC243" s="75">
        <f t="shared" si="438"/>
        <v>79452.922620265759</v>
      </c>
      <c r="BD243" s="75">
        <f t="shared" si="438"/>
        <v>124599.37216654152</v>
      </c>
      <c r="BE243" s="75">
        <f t="shared" si="438"/>
        <v>91295.700834134972</v>
      </c>
      <c r="BF243" s="75">
        <f t="shared" si="438"/>
        <v>57346.319081770715</v>
      </c>
      <c r="BG243" s="75">
        <f t="shared" si="438"/>
        <v>64727.710589027403</v>
      </c>
      <c r="BH243" s="75">
        <f t="shared" si="438"/>
        <v>85736.519190118779</v>
      </c>
      <c r="BI243" s="75">
        <f t="shared" si="438"/>
        <v>94104.603975795821</v>
      </c>
      <c r="BJ243" s="75">
        <f t="shared" si="438"/>
        <v>170098.89322050687</v>
      </c>
      <c r="BK243" s="80">
        <f t="shared" si="438"/>
        <v>92715.839533189297</v>
      </c>
      <c r="BL243" s="75">
        <f t="shared" si="438"/>
        <v>86802.052616303539</v>
      </c>
      <c r="BM243" s="75">
        <f t="shared" si="438"/>
        <v>65609.205535405374</v>
      </c>
      <c r="BN243" s="75">
        <f t="shared" si="438"/>
        <v>38729.814142131385</v>
      </c>
      <c r="BO243" s="75">
        <f t="shared" si="438"/>
        <v>84291.605607839942</v>
      </c>
      <c r="BP243" s="75">
        <f t="shared" ref="BP243:BU243" si="439">+BP241*BP242</f>
        <v>132187.47393148392</v>
      </c>
      <c r="BQ243" s="75">
        <f t="shared" si="439"/>
        <v>96855.609014933812</v>
      </c>
      <c r="BR243" s="75">
        <f t="shared" si="439"/>
        <v>60838.709913850551</v>
      </c>
      <c r="BS243" s="75">
        <f t="shared" si="439"/>
        <v>68669.628163899179</v>
      </c>
      <c r="BT243" s="75">
        <f t="shared" si="439"/>
        <v>90957.873208797027</v>
      </c>
      <c r="BU243" s="75">
        <f t="shared" si="439"/>
        <v>99835.574357921796</v>
      </c>
      <c r="BV243" s="75">
        <f>+BV241*BV242</f>
        <v>180457.91581763575</v>
      </c>
      <c r="BW243" s="62">
        <f t="shared" si="359"/>
        <v>6901542.1618877733</v>
      </c>
    </row>
    <row r="244" spans="1:75" ht="16.2" thickBot="1" x14ac:dyDescent="0.35">
      <c r="A244" s="128" t="s">
        <v>253</v>
      </c>
      <c r="C244" s="83">
        <f>+C243*'ANNUAL PARAMETERS '!$L$35</f>
        <v>4266.666666666667</v>
      </c>
      <c r="D244" s="83">
        <f>+D243*'ANNUAL PARAMETERS '!$L$35</f>
        <v>4320</v>
      </c>
      <c r="E244" s="83">
        <f>+E243*'ANNUAL PARAMETERS '!$L$35</f>
        <v>4000</v>
      </c>
      <c r="F244" s="83">
        <f>+F243*'ANNUAL PARAMETERS '!$L$35</f>
        <v>2106.6666666666665</v>
      </c>
      <c r="G244" s="83">
        <f>+G243*'ANNUAL PARAMETERS '!$L$35</f>
        <v>4320</v>
      </c>
      <c r="H244" s="83">
        <f>+H243*'ANNUAL PARAMETERS '!$L$35</f>
        <v>7040</v>
      </c>
      <c r="I244" s="83">
        <f>+I243*'ANNUAL PARAMETERS '!$L$35</f>
        <v>4853.333333333333</v>
      </c>
      <c r="J244" s="83">
        <f>+J243*'ANNUAL PARAMETERS '!$L$35</f>
        <v>3626.6666666666665</v>
      </c>
      <c r="K244" s="83">
        <f>+K243*'ANNUAL PARAMETERS '!$L$35</f>
        <v>3840</v>
      </c>
      <c r="L244" s="83">
        <f>+L243*'ANNUAL PARAMETERS '!$L$35</f>
        <v>4426.666666666667</v>
      </c>
      <c r="M244" s="83">
        <f>+M243*'ANNUAL PARAMETERS '!$L$35</f>
        <v>4960</v>
      </c>
      <c r="N244" s="83">
        <f>+N243*'ANNUAL PARAMETERS '!$L$35</f>
        <v>9280</v>
      </c>
      <c r="O244" s="84">
        <f>+O243*'ANNUAL PARAMETERS '!$L$35</f>
        <v>5158.6949193818646</v>
      </c>
      <c r="P244" s="83">
        <f>+P243*'ANNUAL PARAMETERS '!$L$35</f>
        <v>4829.6527333212525</v>
      </c>
      <c r="Q244" s="83">
        <f>+Q243*'ANNUAL PARAMETERS '!$L$35</f>
        <v>3650.4860114977355</v>
      </c>
      <c r="R244" s="83">
        <f>+R243*'ANNUAL PARAMETERS '!$L$35</f>
        <v>2154.9208468537545</v>
      </c>
      <c r="S244" s="83">
        <f>+S243*'ANNUAL PARAMETERS '!$L$35</f>
        <v>4689.9718514660808</v>
      </c>
      <c r="T244" s="83">
        <f>+T243*'ANNUAL PARAMETERS '!$L$35</f>
        <v>7354.8905301360646</v>
      </c>
      <c r="U244" s="83">
        <f>+U243*'ANNUAL PARAMETERS '!$L$35</f>
        <v>5389.0310507312752</v>
      </c>
      <c r="V244" s="83">
        <f>+V243*'ANNUAL PARAMETERS '!$L$35</f>
        <v>3385.0563756366605</v>
      </c>
      <c r="W244" s="83">
        <f>+W243*'ANNUAL PARAMETERS '!$L$35</f>
        <v>3820.7674514788814</v>
      </c>
      <c r="X244" s="83">
        <f>+X243*'ANNUAL PARAMETERS '!$L$35</f>
        <v>5060.8819459811302</v>
      </c>
      <c r="Y244" s="83">
        <f>+Y243*'ANNUAL PARAMETERS '!$L$35</f>
        <v>5554.835859836232</v>
      </c>
      <c r="Z244" s="83">
        <f>+Z243*'ANNUAL PARAMETERS '!$L$35</f>
        <v>10040.650423679072</v>
      </c>
      <c r="AA244" s="85">
        <f>+AA243*'ANNUAL PARAMETERS '!$L$35</f>
        <v>5366.5903246329553</v>
      </c>
      <c r="AB244" s="83">
        <f>+AB243*'ANNUAL PARAMETERS '!$L$35</f>
        <v>5024.2877384741005</v>
      </c>
      <c r="AC244" s="83">
        <f>+AC243*'ANNUAL PARAMETERS '!$L$35</f>
        <v>3797.6005977610948</v>
      </c>
      <c r="AD244" s="83">
        <f>+AD243*'ANNUAL PARAMETERS '!$L$35</f>
        <v>2241.7641569819612</v>
      </c>
      <c r="AE244" s="83">
        <f>+AE243*'ANNUAL PARAMETERS '!$L$35</f>
        <v>4878.9777170801663</v>
      </c>
      <c r="AF244" s="83">
        <f>+AF243*'ANNUAL PARAMETERS '!$L$35</f>
        <v>7651.2926185005481</v>
      </c>
      <c r="AG244" s="83">
        <f>+AG243*'ANNUAL PARAMETERS '!$L$35</f>
        <v>5606.2090020757469</v>
      </c>
      <c r="AH244" s="83">
        <f>+AH243*'ANNUAL PARAMETERS '!$L$35</f>
        <v>3521.4741475748192</v>
      </c>
      <c r="AI244" s="83">
        <f>+AI243*'ANNUAL PARAMETERS '!$L$35</f>
        <v>3974.7443797734809</v>
      </c>
      <c r="AJ244" s="83">
        <f>+AJ243*'ANNUAL PARAMETERS '!$L$35</f>
        <v>5264.8354884041692</v>
      </c>
      <c r="AK244" s="83">
        <f>+AK243*'ANNUAL PARAMETERS '!$L$35</f>
        <v>5778.6957449876327</v>
      </c>
      <c r="AL244" s="83">
        <f>+AL243*'ANNUAL PARAMETERS '!$L$35</f>
        <v>10445.288635753343</v>
      </c>
      <c r="AM244" s="86">
        <f>+AM243*'ANNUAL PARAMETERS '!$L$35</f>
        <v>4792.3651598972274</v>
      </c>
      <c r="AN244" s="83">
        <f>+AN243*'ANNUAL PARAMETERS '!$L$35</f>
        <v>4486.688950457371</v>
      </c>
      <c r="AO244" s="83">
        <f>+AO243*'ANNUAL PARAMETERS '!$L$35</f>
        <v>3391.2573338006569</v>
      </c>
      <c r="AP244" s="83">
        <f>+AP243*'ANNUAL PARAMETERS '!$L$35</f>
        <v>2001.8953921848909</v>
      </c>
      <c r="AQ244" s="83">
        <f>+AQ243*'ANNUAL PARAMETERS '!$L$35</f>
        <v>4356.9271013525859</v>
      </c>
      <c r="AR244" s="83">
        <f>+AR243*'ANNUAL PARAMETERS '!$L$35</f>
        <v>6832.6043083209897</v>
      </c>
      <c r="AS244" s="83">
        <f>+AS243*'ANNUAL PARAMETERS '!$L$35</f>
        <v>5006.3446388536413</v>
      </c>
      <c r="AT244" s="83">
        <f>+AT243*'ANNUAL PARAMETERS '!$L$35</f>
        <v>3144.6764137843129</v>
      </c>
      <c r="AU244" s="83">
        <f>+AU243*'ANNUAL PARAMETERS '!$L$35</f>
        <v>3549.4467311377175</v>
      </c>
      <c r="AV244" s="83">
        <f>+AV243*'ANNUAL PARAMETERS '!$L$35</f>
        <v>4701.4980911449229</v>
      </c>
      <c r="AW244" s="83">
        <f>+AW243*'ANNUAL PARAMETERS '!$L$35</f>
        <v>5160.375300273955</v>
      </c>
      <c r="AX244" s="83">
        <f>+AX243*'ANNUAL PARAMETERS '!$L$35</f>
        <v>9327.6427517277316</v>
      </c>
      <c r="AY244" s="87">
        <f>+AY243*'ANNUAL PARAMETERS '!$L$35</f>
        <v>4369.6785527942911</v>
      </c>
      <c r="AZ244" s="83">
        <f>+AZ243*'ANNUAL PARAMETERS '!$L$35</f>
        <v>4090.9629850270294</v>
      </c>
      <c r="BA244" s="83">
        <f>+BA243*'ANNUAL PARAMETERS '!$L$35</f>
        <v>3092.1484369594382</v>
      </c>
      <c r="BB244" s="83">
        <f>+BB243*'ANNUAL PARAMETERS '!$L$35</f>
        <v>1825.328218594183</v>
      </c>
      <c r="BC244" s="83">
        <f>+BC243*'ANNUAL PARAMETERS '!$L$35</f>
        <v>3972.6461310132881</v>
      </c>
      <c r="BD244" s="83">
        <f>+BD243*'ANNUAL PARAMETERS '!$L$35</f>
        <v>6229.9686083270763</v>
      </c>
      <c r="BE244" s="83">
        <f>+BE243*'ANNUAL PARAMETERS '!$L$35</f>
        <v>4564.7850417067484</v>
      </c>
      <c r="BF244" s="83">
        <f>+BF243*'ANNUAL PARAMETERS '!$L$35</f>
        <v>2867.3159540885358</v>
      </c>
      <c r="BG244" s="83">
        <f>+BG243*'ANNUAL PARAMETERS '!$L$35</f>
        <v>3236.3855294513705</v>
      </c>
      <c r="BH244" s="83">
        <f>+BH243*'ANNUAL PARAMETERS '!$L$35</f>
        <v>4286.825959505939</v>
      </c>
      <c r="BI244" s="83">
        <f>+BI243*'ANNUAL PARAMETERS '!$L$35</f>
        <v>4705.2301987897908</v>
      </c>
      <c r="BJ244" s="83">
        <f>+BJ243*'ANNUAL PARAMETERS '!$L$35</f>
        <v>8504.9446610253435</v>
      </c>
      <c r="BK244" s="88">
        <f>+BK243*'ANNUAL PARAMETERS '!$L$35</f>
        <v>4635.791976659465</v>
      </c>
      <c r="BL244" s="83">
        <f>+BL243*'ANNUAL PARAMETERS '!$L$35</f>
        <v>4340.1026308151768</v>
      </c>
      <c r="BM244" s="83">
        <f>+BM243*'ANNUAL PARAMETERS '!$L$35</f>
        <v>3280.460276770269</v>
      </c>
      <c r="BN244" s="83">
        <f>+BN243*'ANNUAL PARAMETERS '!$L$35</f>
        <v>1936.4907071065693</v>
      </c>
      <c r="BO244" s="83">
        <f>+BO243*'ANNUAL PARAMETERS '!$L$35</f>
        <v>4214.5802803919969</v>
      </c>
      <c r="BP244" s="83">
        <f>+BP243*'ANNUAL PARAMETERS '!$L$35</f>
        <v>6609.3736965741964</v>
      </c>
      <c r="BQ244" s="83">
        <f>+BQ243*'ANNUAL PARAMETERS '!$L$35</f>
        <v>4842.7804507466908</v>
      </c>
      <c r="BR244" s="83">
        <f>+BR243*'ANNUAL PARAMETERS '!$L$35</f>
        <v>3041.9354956925276</v>
      </c>
      <c r="BS244" s="83">
        <f>+BS243*'ANNUAL PARAMETERS '!$L$35</f>
        <v>3433.4814081949589</v>
      </c>
      <c r="BT244" s="83">
        <f>+BT243*'ANNUAL PARAMETERS '!$L$35</f>
        <v>4547.8936604398514</v>
      </c>
      <c r="BU244" s="83">
        <f>+BU243*'ANNUAL PARAMETERS '!$L$35</f>
        <v>4991.7787178960898</v>
      </c>
      <c r="BV244" s="83">
        <f>+BV243*'ANNUAL PARAMETERS '!$L$35</f>
        <v>9022.8957908817883</v>
      </c>
      <c r="BW244" s="89">
        <f t="shared" si="359"/>
        <v>345077.10809438868</v>
      </c>
    </row>
    <row r="245" spans="1:75" x14ac:dyDescent="0.3">
      <c r="A245" s="5" t="s">
        <v>691</v>
      </c>
      <c r="C245" s="157">
        <f>+C244+C243</f>
        <v>89600</v>
      </c>
      <c r="D245" s="157">
        <f t="shared" ref="D245:BO245" si="440">+D244+D243</f>
        <v>90720</v>
      </c>
      <c r="E245" s="157">
        <f t="shared" si="440"/>
        <v>84000</v>
      </c>
      <c r="F245" s="157">
        <f t="shared" si="440"/>
        <v>44239.999999999993</v>
      </c>
      <c r="G245" s="157">
        <f t="shared" si="440"/>
        <v>90720</v>
      </c>
      <c r="H245" s="157">
        <f t="shared" si="440"/>
        <v>147840</v>
      </c>
      <c r="I245" s="157">
        <f t="shared" si="440"/>
        <v>101919.99999999999</v>
      </c>
      <c r="J245" s="157">
        <f t="shared" si="440"/>
        <v>76160</v>
      </c>
      <c r="K245" s="157">
        <f t="shared" si="440"/>
        <v>80640</v>
      </c>
      <c r="L245" s="157">
        <f t="shared" si="440"/>
        <v>92960</v>
      </c>
      <c r="M245" s="157">
        <f t="shared" si="440"/>
        <v>104160</v>
      </c>
      <c r="N245" s="157">
        <f t="shared" si="440"/>
        <v>194880</v>
      </c>
      <c r="O245" s="158">
        <f t="shared" si="440"/>
        <v>108332.59330701914</v>
      </c>
      <c r="P245" s="157">
        <f t="shared" si="440"/>
        <v>101422.7073997463</v>
      </c>
      <c r="Q245" s="157">
        <f t="shared" si="440"/>
        <v>76660.206241452441</v>
      </c>
      <c r="R245" s="157">
        <f t="shared" si="440"/>
        <v>45253.337783928844</v>
      </c>
      <c r="S245" s="157">
        <f t="shared" si="440"/>
        <v>98489.408880787698</v>
      </c>
      <c r="T245" s="157">
        <f t="shared" si="440"/>
        <v>154452.70113285736</v>
      </c>
      <c r="U245" s="157">
        <f t="shared" si="440"/>
        <v>113169.65206535679</v>
      </c>
      <c r="V245" s="157">
        <f t="shared" si="440"/>
        <v>71086.183888369866</v>
      </c>
      <c r="W245" s="157">
        <f t="shared" si="440"/>
        <v>80236.11648105651</v>
      </c>
      <c r="X245" s="157">
        <f t="shared" si="440"/>
        <v>106278.52086560373</v>
      </c>
      <c r="Y245" s="157">
        <f t="shared" si="440"/>
        <v>116651.55305656086</v>
      </c>
      <c r="Z245" s="157">
        <f t="shared" si="440"/>
        <v>210853.65889726049</v>
      </c>
      <c r="AA245" s="159">
        <f t="shared" si="440"/>
        <v>112698.39681729206</v>
      </c>
      <c r="AB245" s="157">
        <f t="shared" si="440"/>
        <v>105510.0425079561</v>
      </c>
      <c r="AC245" s="157">
        <f t="shared" si="440"/>
        <v>79749.612552982988</v>
      </c>
      <c r="AD245" s="157">
        <f t="shared" si="440"/>
        <v>47077.047296621182</v>
      </c>
      <c r="AE245" s="157">
        <f t="shared" si="440"/>
        <v>102458.53205868349</v>
      </c>
      <c r="AF245" s="157">
        <f t="shared" si="440"/>
        <v>160677.14498851149</v>
      </c>
      <c r="AG245" s="157">
        <f t="shared" si="440"/>
        <v>117730.38904359068</v>
      </c>
      <c r="AH245" s="157">
        <f t="shared" si="440"/>
        <v>73950.957099071195</v>
      </c>
      <c r="AI245" s="157">
        <f t="shared" si="440"/>
        <v>83469.631975243086</v>
      </c>
      <c r="AJ245" s="157">
        <f t="shared" si="440"/>
        <v>110561.54525648753</v>
      </c>
      <c r="AK245" s="157">
        <f t="shared" si="440"/>
        <v>121352.61064474029</v>
      </c>
      <c r="AL245" s="157">
        <f t="shared" si="440"/>
        <v>219351.06135082018</v>
      </c>
      <c r="AM245" s="160">
        <f t="shared" si="440"/>
        <v>100639.66835784177</v>
      </c>
      <c r="AN245" s="157">
        <f t="shared" si="440"/>
        <v>94220.467959604794</v>
      </c>
      <c r="AO245" s="157">
        <f t="shared" si="440"/>
        <v>71216.404009813792</v>
      </c>
      <c r="AP245" s="157">
        <f t="shared" si="440"/>
        <v>42039.803235882704</v>
      </c>
      <c r="AQ245" s="157">
        <f t="shared" si="440"/>
        <v>91495.469128404307</v>
      </c>
      <c r="AR245" s="157">
        <f t="shared" si="440"/>
        <v>143484.69047474078</v>
      </c>
      <c r="AS245" s="157">
        <f t="shared" si="440"/>
        <v>105133.23741592646</v>
      </c>
      <c r="AT245" s="157">
        <f t="shared" si="440"/>
        <v>66038.204689470571</v>
      </c>
      <c r="AU245" s="157">
        <f t="shared" si="440"/>
        <v>74538.381353892066</v>
      </c>
      <c r="AV245" s="157">
        <f t="shared" si="440"/>
        <v>98731.459914043371</v>
      </c>
      <c r="AW245" s="157">
        <f t="shared" si="440"/>
        <v>108367.88130575305</v>
      </c>
      <c r="AX245" s="157">
        <f t="shared" si="440"/>
        <v>195880.49778628236</v>
      </c>
      <c r="AY245" s="161">
        <f t="shared" si="440"/>
        <v>91763.249608680111</v>
      </c>
      <c r="AZ245" s="157">
        <f t="shared" si="440"/>
        <v>85910.222685567613</v>
      </c>
      <c r="BA245" s="157">
        <f t="shared" si="440"/>
        <v>64935.117176148204</v>
      </c>
      <c r="BB245" s="157">
        <f t="shared" si="440"/>
        <v>38331.892590477844</v>
      </c>
      <c r="BC245" s="157">
        <f t="shared" si="440"/>
        <v>83425.568751279046</v>
      </c>
      <c r="BD245" s="157">
        <f t="shared" si="440"/>
        <v>130829.3407748686</v>
      </c>
      <c r="BE245" s="157">
        <f t="shared" si="440"/>
        <v>95860.485875841725</v>
      </c>
      <c r="BF245" s="157">
        <f t="shared" si="440"/>
        <v>60213.635035859254</v>
      </c>
      <c r="BG245" s="157">
        <f t="shared" si="440"/>
        <v>67964.096118478774</v>
      </c>
      <c r="BH245" s="157">
        <f t="shared" si="440"/>
        <v>90023.345149624714</v>
      </c>
      <c r="BI245" s="157">
        <f t="shared" si="440"/>
        <v>98809.834174585616</v>
      </c>
      <c r="BJ245" s="157">
        <f t="shared" si="440"/>
        <v>178603.83788153221</v>
      </c>
      <c r="BK245" s="162">
        <f t="shared" si="440"/>
        <v>97351.631509848768</v>
      </c>
      <c r="BL245" s="157">
        <f t="shared" si="440"/>
        <v>91142.155247118717</v>
      </c>
      <c r="BM245" s="157">
        <f t="shared" si="440"/>
        <v>68889.665812175648</v>
      </c>
      <c r="BN245" s="157">
        <f t="shared" si="440"/>
        <v>40666.304849237953</v>
      </c>
      <c r="BO245" s="157">
        <f t="shared" si="440"/>
        <v>88506.185888231936</v>
      </c>
      <c r="BP245" s="157">
        <f t="shared" ref="BP245:BV245" si="441">+BP244+BP243</f>
        <v>138796.84762805811</v>
      </c>
      <c r="BQ245" s="157">
        <f t="shared" si="441"/>
        <v>101698.38946568051</v>
      </c>
      <c r="BR245" s="157">
        <f t="shared" si="441"/>
        <v>63880.645409543082</v>
      </c>
      <c r="BS245" s="157">
        <f t="shared" si="441"/>
        <v>72103.109572094138</v>
      </c>
      <c r="BT245" s="157">
        <f t="shared" si="441"/>
        <v>95505.766869236875</v>
      </c>
      <c r="BU245" s="157">
        <f t="shared" si="441"/>
        <v>104827.35307581788</v>
      </c>
      <c r="BV245" s="157">
        <f t="shared" si="441"/>
        <v>189480.81160851754</v>
      </c>
      <c r="BW245" s="62">
        <f t="shared" si="359"/>
        <v>7246619.2699821638</v>
      </c>
    </row>
    <row r="246" spans="1:75" x14ac:dyDescent="0.3">
      <c r="A246" s="5" t="s">
        <v>255</v>
      </c>
      <c r="C246" s="64">
        <f>+C244*C2</f>
        <v>14941866.666666668</v>
      </c>
      <c r="D246" s="64">
        <f t="shared" ref="D246:BO246" si="442">+D244*D2</f>
        <v>16428960</v>
      </c>
      <c r="E246" s="64">
        <f t="shared" si="442"/>
        <v>12592000</v>
      </c>
      <c r="F246" s="64">
        <f t="shared" si="442"/>
        <v>6751866.666666666</v>
      </c>
      <c r="G246" s="64">
        <f t="shared" si="442"/>
        <v>16485120</v>
      </c>
      <c r="H246" s="64">
        <f t="shared" si="442"/>
        <v>31680000</v>
      </c>
      <c r="I246" s="64">
        <f t="shared" si="442"/>
        <v>15753919.999999998</v>
      </c>
      <c r="J246" s="64">
        <f t="shared" si="442"/>
        <v>11249920</v>
      </c>
      <c r="K246" s="64">
        <f t="shared" si="442"/>
        <v>13785600</v>
      </c>
      <c r="L246" s="64">
        <f t="shared" si="442"/>
        <v>13926293.333333334</v>
      </c>
      <c r="M246" s="64">
        <f t="shared" si="442"/>
        <v>19582080</v>
      </c>
      <c r="N246" s="64">
        <f t="shared" si="442"/>
        <v>34215360</v>
      </c>
      <c r="O246" s="64">
        <f t="shared" si="442"/>
        <v>15238784.791854028</v>
      </c>
      <c r="P246" s="64">
        <f t="shared" si="442"/>
        <v>15604607.981360966</v>
      </c>
      <c r="Q246" s="64">
        <f t="shared" si="442"/>
        <v>11918836.827540107</v>
      </c>
      <c r="R246" s="64">
        <f t="shared" si="442"/>
        <v>6563888.8995165359</v>
      </c>
      <c r="S246" s="64">
        <f t="shared" si="442"/>
        <v>17118397.257851195</v>
      </c>
      <c r="T246" s="64">
        <f t="shared" si="442"/>
        <v>36553805.934776239</v>
      </c>
      <c r="U246" s="64">
        <f t="shared" si="442"/>
        <v>18780773.211798493</v>
      </c>
      <c r="V246" s="64">
        <f t="shared" si="442"/>
        <v>9830203.714848863</v>
      </c>
      <c r="W246" s="64">
        <f t="shared" si="442"/>
        <v>13716555.150809184</v>
      </c>
      <c r="X246" s="64">
        <f t="shared" si="442"/>
        <v>15896230.19232673</v>
      </c>
      <c r="Y246" s="64">
        <f t="shared" si="442"/>
        <v>17025571.910398051</v>
      </c>
      <c r="Z246" s="64">
        <f t="shared" si="442"/>
        <v>41006016.33030533</v>
      </c>
      <c r="AA246" s="64">
        <f t="shared" si="442"/>
        <v>16142703.69649593</v>
      </c>
      <c r="AB246" s="64">
        <f t="shared" si="442"/>
        <v>16328935.150040826</v>
      </c>
      <c r="AC246" s="64">
        <f t="shared" si="442"/>
        <v>13629588.54536457</v>
      </c>
      <c r="AD246" s="64">
        <f t="shared" si="442"/>
        <v>7079491.2077490333</v>
      </c>
      <c r="AE246" s="64">
        <f t="shared" si="442"/>
        <v>15954257.134852143</v>
      </c>
      <c r="AF246" s="64">
        <f t="shared" si="442"/>
        <v>27009062.943306934</v>
      </c>
      <c r="AG246" s="64">
        <f t="shared" si="442"/>
        <v>21796940.600070503</v>
      </c>
      <c r="AH246" s="64">
        <f t="shared" si="442"/>
        <v>14078853.642004127</v>
      </c>
      <c r="AI246" s="64">
        <f t="shared" si="442"/>
        <v>12631737.638920123</v>
      </c>
      <c r="AJ246" s="64">
        <f t="shared" si="442"/>
        <v>15768182.287770487</v>
      </c>
      <c r="AK246" s="64">
        <f t="shared" si="442"/>
        <v>26518434.773748245</v>
      </c>
      <c r="AL246" s="64">
        <f t="shared" si="442"/>
        <v>36161589.256978072</v>
      </c>
      <c r="AM246" s="64">
        <f t="shared" si="442"/>
        <v>19289269.768586341</v>
      </c>
      <c r="AN246" s="64">
        <f t="shared" si="442"/>
        <v>13356873.005511593</v>
      </c>
      <c r="AO246" s="64">
        <f t="shared" si="442"/>
        <v>10109338.112059759</v>
      </c>
      <c r="AP246" s="64">
        <f t="shared" si="442"/>
        <v>6029708.9212608915</v>
      </c>
      <c r="AQ246" s="64">
        <f t="shared" si="442"/>
        <v>15048826.208071832</v>
      </c>
      <c r="AR246" s="64">
        <f t="shared" si="442"/>
        <v>29038568.310364205</v>
      </c>
      <c r="AS246" s="64">
        <f t="shared" si="442"/>
        <v>19800093.046666153</v>
      </c>
      <c r="AT246" s="64">
        <f t="shared" si="442"/>
        <v>11084984.358589703</v>
      </c>
      <c r="AU246" s="64">
        <f t="shared" si="442"/>
        <v>11535701.876197582</v>
      </c>
      <c r="AV246" s="64">
        <f t="shared" si="442"/>
        <v>13690762.441414015</v>
      </c>
      <c r="AW246" s="64">
        <f t="shared" si="442"/>
        <v>20388642.811382394</v>
      </c>
      <c r="AX246" s="64">
        <f t="shared" si="442"/>
        <v>37916867.785773233</v>
      </c>
      <c r="AY246" s="64">
        <f t="shared" si="442"/>
        <v>16954352.78484185</v>
      </c>
      <c r="AZ246" s="64">
        <f t="shared" si="442"/>
        <v>15103835.340719793</v>
      </c>
      <c r="BA246" s="64">
        <f t="shared" si="442"/>
        <v>11917140.076041674</v>
      </c>
      <c r="BB246" s="64">
        <f t="shared" si="442"/>
        <v>7058544.2213037061</v>
      </c>
      <c r="BC246" s="64">
        <f t="shared" si="442"/>
        <v>15588663.418096142</v>
      </c>
      <c r="BD246" s="64">
        <f t="shared" si="442"/>
        <v>24732975.375058495</v>
      </c>
      <c r="BE246" s="64">
        <f t="shared" si="442"/>
        <v>13945418.302414116</v>
      </c>
      <c r="BF246" s="64">
        <f t="shared" si="442"/>
        <v>8561805.4389083683</v>
      </c>
      <c r="BG246" s="64">
        <f t="shared" si="442"/>
        <v>6634590.3353753099</v>
      </c>
      <c r="BH246" s="64">
        <f t="shared" si="442"/>
        <v>12663283.884380544</v>
      </c>
      <c r="BI246" s="64">
        <f t="shared" si="442"/>
        <v>18086904.884147957</v>
      </c>
      <c r="BJ246" s="64">
        <f t="shared" si="442"/>
        <v>34564095.102406994</v>
      </c>
      <c r="BK246" s="64">
        <f t="shared" si="442"/>
        <v>11867627.46024823</v>
      </c>
      <c r="BL246" s="64">
        <f t="shared" si="442"/>
        <v>14734648.431617524</v>
      </c>
      <c r="BM246" s="64">
        <f t="shared" si="442"/>
        <v>9841380.8303108066</v>
      </c>
      <c r="BN246" s="64">
        <f t="shared" si="442"/>
        <v>5848201.9354618397</v>
      </c>
      <c r="BO246" s="64">
        <f t="shared" si="442"/>
        <v>16318854.845677812</v>
      </c>
      <c r="BP246" s="64">
        <f t="shared" ref="BP246:BV246" si="443">+BP244*BP2</f>
        <v>21804323.824998274</v>
      </c>
      <c r="BQ246" s="64">
        <f t="shared" si="443"/>
        <v>17787532.595592596</v>
      </c>
      <c r="BR246" s="64">
        <f t="shared" si="443"/>
        <v>10707612.944837697</v>
      </c>
      <c r="BS246" s="64">
        <f t="shared" si="443"/>
        <v>13665256.004615936</v>
      </c>
      <c r="BT246" s="64">
        <f t="shared" si="443"/>
        <v>17527582.167335186</v>
      </c>
      <c r="BU246" s="64">
        <f t="shared" si="443"/>
        <v>20216703.807479165</v>
      </c>
      <c r="BV246" s="64">
        <f t="shared" si="443"/>
        <v>38627016.880764939</v>
      </c>
      <c r="BW246" s="113">
        <f t="shared" si="359"/>
        <v>1241794423.2858663</v>
      </c>
    </row>
    <row r="247" spans="1:75" x14ac:dyDescent="0.3">
      <c r="BW247" s="62">
        <f t="shared" si="359"/>
        <v>0</v>
      </c>
    </row>
    <row r="248" spans="1:75" x14ac:dyDescent="0.3">
      <c r="A248" s="163" t="s">
        <v>256</v>
      </c>
      <c r="BW248" s="62">
        <f t="shared" si="359"/>
        <v>0</v>
      </c>
    </row>
    <row r="249" spans="1:75" x14ac:dyDescent="0.3">
      <c r="A249" s="114" t="s">
        <v>156</v>
      </c>
      <c r="C249" s="141">
        <f>+C245*DATA!C124</f>
        <v>17920</v>
      </c>
      <c r="D249" s="141">
        <f>+D245*DATA!D124</f>
        <v>18144</v>
      </c>
      <c r="E249" s="141">
        <f>+E245*DATA!E124</f>
        <v>16800</v>
      </c>
      <c r="F249" s="141">
        <f>+F245*DATA!F124</f>
        <v>8847.9999999999982</v>
      </c>
      <c r="G249" s="141">
        <f>+G245*DATA!G124</f>
        <v>18144</v>
      </c>
      <c r="H249" s="141">
        <f>+H245*DATA!H124</f>
        <v>29568</v>
      </c>
      <c r="I249" s="141">
        <f>+I245*DATA!I124</f>
        <v>20384</v>
      </c>
      <c r="J249" s="141">
        <f>+J245*DATA!J124</f>
        <v>15232</v>
      </c>
      <c r="K249" s="141">
        <f>+K245*DATA!K124</f>
        <v>16128</v>
      </c>
      <c r="L249" s="141">
        <f>+L245*DATA!L124</f>
        <v>18592</v>
      </c>
      <c r="M249" s="141">
        <f>+M245*DATA!M124</f>
        <v>20832</v>
      </c>
      <c r="N249" s="141">
        <f>+N245*DATA!N124</f>
        <v>38976</v>
      </c>
      <c r="O249" s="141">
        <f>+O245*DATA!O124</f>
        <v>0</v>
      </c>
      <c r="P249" s="141">
        <f>+P245*DATA!P124</f>
        <v>0</v>
      </c>
      <c r="Q249" s="141">
        <f>+Q245*DATA!Q124</f>
        <v>0</v>
      </c>
      <c r="R249" s="141">
        <f>+R245*DATA!R124</f>
        <v>0</v>
      </c>
      <c r="S249" s="141">
        <f>+S245*DATA!S124</f>
        <v>0</v>
      </c>
      <c r="T249" s="141">
        <f>+T245*DATA!T124</f>
        <v>0</v>
      </c>
      <c r="U249" s="141">
        <f>+U245*DATA!U124</f>
        <v>0</v>
      </c>
      <c r="V249" s="141">
        <f>+V245*DATA!V124</f>
        <v>0</v>
      </c>
      <c r="W249" s="141">
        <f>+W245*DATA!W124</f>
        <v>0</v>
      </c>
      <c r="X249" s="141">
        <f>+X245*DATA!X124</f>
        <v>0</v>
      </c>
      <c r="Y249" s="141">
        <f>+Y245*DATA!Y124</f>
        <v>0</v>
      </c>
      <c r="Z249" s="141">
        <f>+Z245*DATA!Z124</f>
        <v>0</v>
      </c>
      <c r="AA249" s="141">
        <f>+AA245*DATA!AA124</f>
        <v>0</v>
      </c>
      <c r="AB249" s="141">
        <f>+AB245*DATA!AB124</f>
        <v>0</v>
      </c>
      <c r="AC249" s="141">
        <f>+AC245*DATA!AC124</f>
        <v>0</v>
      </c>
      <c r="AD249" s="141">
        <f>+AD245*DATA!AD124</f>
        <v>0</v>
      </c>
      <c r="AE249" s="141">
        <f>+AE245*DATA!AE124</f>
        <v>0</v>
      </c>
      <c r="AF249" s="141">
        <f>+AF245*DATA!AF124</f>
        <v>0</v>
      </c>
      <c r="AG249" s="141">
        <f>+AG245*DATA!AG124</f>
        <v>0</v>
      </c>
      <c r="AH249" s="141">
        <f>+AH245*DATA!AH124</f>
        <v>0</v>
      </c>
      <c r="AI249" s="141">
        <f>+AI245*DATA!AI124</f>
        <v>0</v>
      </c>
      <c r="AJ249" s="141">
        <f>+AJ245*DATA!AJ124</f>
        <v>0</v>
      </c>
      <c r="AK249" s="141">
        <f>+AK245*DATA!AK124</f>
        <v>0</v>
      </c>
      <c r="AL249" s="141">
        <f>+AL245*DATA!AL124</f>
        <v>0</v>
      </c>
      <c r="AM249" s="141">
        <f>+AM245*DATA!AM124</f>
        <v>5031.9834178920892</v>
      </c>
      <c r="AN249" s="141">
        <f>+AN245*DATA!AN124</f>
        <v>4711.0233979802397</v>
      </c>
      <c r="AO249" s="141">
        <f>+AO245*DATA!AO124</f>
        <v>3560.8202004906898</v>
      </c>
      <c r="AP249" s="141">
        <f>+AP245*DATA!AP124</f>
        <v>2101.9901617941355</v>
      </c>
      <c r="AQ249" s="141">
        <f>+AQ245*DATA!AQ124</f>
        <v>4574.7734564202156</v>
      </c>
      <c r="AR249" s="141">
        <f>+AR245*DATA!AR124</f>
        <v>7174.2345237370391</v>
      </c>
      <c r="AS249" s="141">
        <f>+AS245*DATA!AS124</f>
        <v>5256.6618707963235</v>
      </c>
      <c r="AT249" s="141">
        <f>+AT245*DATA!AT124</f>
        <v>3301.9102344735288</v>
      </c>
      <c r="AU249" s="141">
        <f>+AU245*DATA!AU124</f>
        <v>3726.9190676946037</v>
      </c>
      <c r="AV249" s="141">
        <f>+AV245*DATA!AV124</f>
        <v>4936.5729957021686</v>
      </c>
      <c r="AW249" s="141">
        <f>+AW245*DATA!AW124</f>
        <v>5418.3940652876527</v>
      </c>
      <c r="AX249" s="141">
        <f>+AX245*DATA!AX124</f>
        <v>9794.0248893141179</v>
      </c>
      <c r="AY249" s="141">
        <f>+AY245*DATA!AY124</f>
        <v>9176.3249608680107</v>
      </c>
      <c r="AZ249" s="141">
        <f>+AZ245*DATA!AZ124</f>
        <v>8591.0222685567624</v>
      </c>
      <c r="BA249" s="141">
        <f>+BA245*DATA!BA124</f>
        <v>6493.5117176148206</v>
      </c>
      <c r="BB249" s="141">
        <f>+BB245*DATA!BB124</f>
        <v>3833.1892590477846</v>
      </c>
      <c r="BC249" s="141">
        <f>+BC245*DATA!BC124</f>
        <v>8342.5568751279043</v>
      </c>
      <c r="BD249" s="141">
        <f>+BD245*DATA!BD124</f>
        <v>13082.934077486861</v>
      </c>
      <c r="BE249" s="141">
        <f>+BE245*DATA!BE124</f>
        <v>9586.0485875841732</v>
      </c>
      <c r="BF249" s="141">
        <f>+BF245*DATA!BF124</f>
        <v>6021.3635035859261</v>
      </c>
      <c r="BG249" s="141">
        <f>+BG245*DATA!BG124</f>
        <v>6796.4096118478774</v>
      </c>
      <c r="BH249" s="141">
        <f>+BH245*DATA!BH124</f>
        <v>9002.3345149624711</v>
      </c>
      <c r="BI249" s="141">
        <f>+BI245*DATA!BI124</f>
        <v>9880.9834174585631</v>
      </c>
      <c r="BJ249" s="141">
        <f>+BJ245*DATA!BJ124</f>
        <v>17860.38378815322</v>
      </c>
      <c r="BK249" s="141">
        <f>+BK245*DATA!BK124</f>
        <v>0</v>
      </c>
      <c r="BL249" s="141">
        <f>+BL245*DATA!BL124</f>
        <v>0</v>
      </c>
      <c r="BM249" s="141">
        <f>+BM245*DATA!BM124</f>
        <v>0</v>
      </c>
      <c r="BN249" s="141">
        <f>+BN245*DATA!BN124</f>
        <v>0</v>
      </c>
      <c r="BO249" s="141">
        <f>+BO245*DATA!BO124</f>
        <v>0</v>
      </c>
      <c r="BP249" s="141">
        <f>+BP245*DATA!BP124</f>
        <v>0</v>
      </c>
      <c r="BQ249" s="141">
        <f>+BQ245*DATA!BQ124</f>
        <v>0</v>
      </c>
      <c r="BR249" s="141">
        <f>+BR245*DATA!BR124</f>
        <v>0</v>
      </c>
      <c r="BS249" s="141">
        <f>+BS245*DATA!BS124</f>
        <v>0</v>
      </c>
      <c r="BT249" s="141">
        <f>+BT245*DATA!BT124</f>
        <v>0</v>
      </c>
      <c r="BU249" s="141">
        <f>+BU245*DATA!BU124</f>
        <v>0</v>
      </c>
      <c r="BV249" s="141">
        <f>+BV245*DATA!BV124</f>
        <v>0</v>
      </c>
      <c r="BW249" s="113">
        <f t="shared" si="359"/>
        <v>407824.37086387718</v>
      </c>
    </row>
    <row r="250" spans="1:75" x14ac:dyDescent="0.3">
      <c r="A250" s="116" t="s">
        <v>37</v>
      </c>
      <c r="C250" s="142">
        <f>+C249*DATA!C125</f>
        <v>537.6</v>
      </c>
      <c r="D250" s="142">
        <f>+D249*DATA!D125</f>
        <v>544.31999999999994</v>
      </c>
      <c r="E250" s="142">
        <f>+E249*DATA!E125</f>
        <v>504</v>
      </c>
      <c r="F250" s="142">
        <f>+F249*DATA!F125</f>
        <v>265.43999999999994</v>
      </c>
      <c r="G250" s="142">
        <f>+G249*DATA!G125</f>
        <v>544.31999999999994</v>
      </c>
      <c r="H250" s="142">
        <f>+H249*DATA!H125</f>
        <v>887.04</v>
      </c>
      <c r="I250" s="142">
        <f>+I249*DATA!I125</f>
        <v>611.52</v>
      </c>
      <c r="J250" s="142">
        <f>+J249*DATA!J125</f>
        <v>456.96</v>
      </c>
      <c r="K250" s="142">
        <f>+K249*DATA!K125</f>
        <v>483.84</v>
      </c>
      <c r="L250" s="142">
        <f>+L249*DATA!L125</f>
        <v>557.76</v>
      </c>
      <c r="M250" s="142">
        <f>+M249*DATA!M125</f>
        <v>624.95999999999992</v>
      </c>
      <c r="N250" s="142">
        <f>+N249*DATA!N125</f>
        <v>1169.28</v>
      </c>
      <c r="O250" s="142">
        <f>+O249*DATA!O125</f>
        <v>0</v>
      </c>
      <c r="P250" s="142">
        <f>+P249*DATA!P125</f>
        <v>0</v>
      </c>
      <c r="Q250" s="142">
        <f>+Q249*DATA!Q125</f>
        <v>0</v>
      </c>
      <c r="R250" s="142">
        <f>+R249*DATA!R125</f>
        <v>0</v>
      </c>
      <c r="S250" s="142">
        <f>+S249*DATA!S125</f>
        <v>0</v>
      </c>
      <c r="T250" s="142">
        <f>+T249*DATA!T125</f>
        <v>0</v>
      </c>
      <c r="U250" s="142">
        <f>+U249*DATA!U125</f>
        <v>0</v>
      </c>
      <c r="V250" s="142">
        <f>+V249*DATA!V125</f>
        <v>0</v>
      </c>
      <c r="W250" s="142">
        <f>+W249*DATA!W125</f>
        <v>0</v>
      </c>
      <c r="X250" s="142">
        <f>+X249*DATA!X125</f>
        <v>0</v>
      </c>
      <c r="Y250" s="142">
        <f>+Y249*DATA!Y125</f>
        <v>0</v>
      </c>
      <c r="Z250" s="142">
        <f>+Z249*DATA!Z125</f>
        <v>0</v>
      </c>
      <c r="AA250" s="142">
        <f>+AA249*DATA!AA125</f>
        <v>0</v>
      </c>
      <c r="AB250" s="142">
        <f>+AB249*DATA!AB125</f>
        <v>0</v>
      </c>
      <c r="AC250" s="142">
        <f>+AC249*DATA!AC125</f>
        <v>0</v>
      </c>
      <c r="AD250" s="142">
        <f>+AD249*DATA!AD125</f>
        <v>0</v>
      </c>
      <c r="AE250" s="142">
        <f>+AE249*DATA!AE125</f>
        <v>0</v>
      </c>
      <c r="AF250" s="142">
        <f>+AF249*DATA!AF125</f>
        <v>0</v>
      </c>
      <c r="AG250" s="142">
        <f>+AG249*DATA!AG125</f>
        <v>0</v>
      </c>
      <c r="AH250" s="142">
        <f>+AH249*DATA!AH125</f>
        <v>0</v>
      </c>
      <c r="AI250" s="142">
        <f>+AI249*DATA!AI125</f>
        <v>0</v>
      </c>
      <c r="AJ250" s="142">
        <f>+AJ249*DATA!AJ125</f>
        <v>0</v>
      </c>
      <c r="AK250" s="142">
        <f>+AK249*DATA!AK125</f>
        <v>0</v>
      </c>
      <c r="AL250" s="142">
        <f>+AL249*DATA!AL125</f>
        <v>0</v>
      </c>
      <c r="AM250" s="142">
        <f>+AM249*DATA!AM125</f>
        <v>0</v>
      </c>
      <c r="AN250" s="142">
        <f>+AN249*DATA!AN125</f>
        <v>0</v>
      </c>
      <c r="AO250" s="142">
        <f>+AO249*DATA!AO125</f>
        <v>0</v>
      </c>
      <c r="AP250" s="142">
        <f>+AP249*DATA!AP125</f>
        <v>0</v>
      </c>
      <c r="AQ250" s="142">
        <f>+AQ249*DATA!AQ125</f>
        <v>0</v>
      </c>
      <c r="AR250" s="142">
        <f>+AR249*DATA!AR125</f>
        <v>0</v>
      </c>
      <c r="AS250" s="142">
        <f>+AS249*DATA!AS125</f>
        <v>0</v>
      </c>
      <c r="AT250" s="142">
        <f>+AT249*DATA!AT125</f>
        <v>0</v>
      </c>
      <c r="AU250" s="142">
        <f>+AU249*DATA!AU125</f>
        <v>0</v>
      </c>
      <c r="AV250" s="142">
        <f>+AV249*DATA!AV125</f>
        <v>0</v>
      </c>
      <c r="AW250" s="142">
        <f>+AW249*DATA!AW125</f>
        <v>0</v>
      </c>
      <c r="AX250" s="142">
        <f>+AX249*DATA!AX125</f>
        <v>0</v>
      </c>
      <c r="AY250" s="142">
        <f>+AY249*DATA!AY125</f>
        <v>91.763249608680113</v>
      </c>
      <c r="AZ250" s="142">
        <f>+AZ249*DATA!AZ125</f>
        <v>85.910222685567632</v>
      </c>
      <c r="BA250" s="142">
        <f>+BA249*DATA!BA125</f>
        <v>64.935117176148211</v>
      </c>
      <c r="BB250" s="142">
        <f>+BB249*DATA!BB125</f>
        <v>38.33189259047785</v>
      </c>
      <c r="BC250" s="142">
        <f>+BC249*DATA!BC125</f>
        <v>83.425568751279044</v>
      </c>
      <c r="BD250" s="142">
        <f>+BD249*DATA!BD125</f>
        <v>130.82934077486863</v>
      </c>
      <c r="BE250" s="142">
        <f>+BE249*DATA!BE125</f>
        <v>95.860485875841732</v>
      </c>
      <c r="BF250" s="142">
        <f>+BF249*DATA!BF125</f>
        <v>60.213635035859262</v>
      </c>
      <c r="BG250" s="142">
        <f>+BG249*DATA!BG125</f>
        <v>67.964096118478778</v>
      </c>
      <c r="BH250" s="142">
        <f>+BH249*DATA!BH125</f>
        <v>90.023345149624717</v>
      </c>
      <c r="BI250" s="142">
        <f>+BI249*DATA!BI125</f>
        <v>98.809834174585632</v>
      </c>
      <c r="BJ250" s="142">
        <f>+BJ249*DATA!BJ125</f>
        <v>178.6038378815322</v>
      </c>
      <c r="BK250" s="142">
        <f>+BK249*DATA!BK125</f>
        <v>0</v>
      </c>
      <c r="BL250" s="142">
        <f>+BL249*DATA!BL125</f>
        <v>0</v>
      </c>
      <c r="BM250" s="142">
        <f>+BM249*DATA!BM125</f>
        <v>0</v>
      </c>
      <c r="BN250" s="142">
        <f>+BN249*DATA!BN125</f>
        <v>0</v>
      </c>
      <c r="BO250" s="142">
        <f>+BO249*DATA!BO125</f>
        <v>0</v>
      </c>
      <c r="BP250" s="142">
        <f>+BP249*DATA!BP125</f>
        <v>0</v>
      </c>
      <c r="BQ250" s="142">
        <f>+BQ249*DATA!BQ125</f>
        <v>0</v>
      </c>
      <c r="BR250" s="142">
        <f>+BR249*DATA!BR125</f>
        <v>0</v>
      </c>
      <c r="BS250" s="142">
        <f>+BS249*DATA!BS125</f>
        <v>0</v>
      </c>
      <c r="BT250" s="142">
        <f>+BT249*DATA!BT125</f>
        <v>0</v>
      </c>
      <c r="BU250" s="142">
        <f>+BU249*DATA!BU125</f>
        <v>0</v>
      </c>
      <c r="BV250" s="142">
        <f>+BV249*DATA!BV125</f>
        <v>0</v>
      </c>
      <c r="BW250" s="113">
        <f t="shared" si="359"/>
        <v>8273.7106258229433</v>
      </c>
    </row>
    <row r="251" spans="1:75" x14ac:dyDescent="0.3">
      <c r="A251" s="114" t="s">
        <v>157</v>
      </c>
      <c r="C251" s="141"/>
      <c r="D251" s="141">
        <f>+C245*DATA!C126</f>
        <v>0</v>
      </c>
      <c r="E251" s="141">
        <f>+D245*DATA!D126</f>
        <v>0</v>
      </c>
      <c r="F251" s="141">
        <f>+E245*DATA!E126</f>
        <v>0</v>
      </c>
      <c r="G251" s="141">
        <f>+F245*DATA!F126</f>
        <v>0</v>
      </c>
      <c r="H251" s="141">
        <f>+G245*DATA!G126</f>
        <v>0</v>
      </c>
      <c r="I251" s="141">
        <f>+H245*DATA!H126</f>
        <v>0</v>
      </c>
      <c r="J251" s="141">
        <f>+I245*DATA!I126</f>
        <v>0</v>
      </c>
      <c r="K251" s="141">
        <f>+J245*DATA!J126</f>
        <v>0</v>
      </c>
      <c r="L251" s="141">
        <f>+K245*DATA!K126</f>
        <v>0</v>
      </c>
      <c r="M251" s="141">
        <f>+L245*DATA!L126</f>
        <v>0</v>
      </c>
      <c r="N251" s="141">
        <f>+M245*DATA!M126</f>
        <v>0</v>
      </c>
      <c r="O251" s="141">
        <f>+N245*DATA!N126</f>
        <v>0</v>
      </c>
      <c r="P251" s="141">
        <f>+O245*DATA!O126</f>
        <v>10833.259330701914</v>
      </c>
      <c r="Q251" s="141">
        <f>+P245*DATA!P126</f>
        <v>10142.27073997463</v>
      </c>
      <c r="R251" s="141">
        <f>+Q245*DATA!Q126</f>
        <v>7666.0206241452443</v>
      </c>
      <c r="S251" s="141">
        <f>+R245*DATA!R126</f>
        <v>4525.3337783928846</v>
      </c>
      <c r="T251" s="141">
        <f>+S245*DATA!S126</f>
        <v>9848.9408880787705</v>
      </c>
      <c r="U251" s="141">
        <f>+T245*DATA!T126</f>
        <v>15445.270113285736</v>
      </c>
      <c r="V251" s="141">
        <f>+U245*DATA!U126</f>
        <v>11316.965206535679</v>
      </c>
      <c r="W251" s="141">
        <f>+V245*DATA!V126</f>
        <v>7108.6183888369869</v>
      </c>
      <c r="X251" s="141">
        <f>+W245*DATA!W126</f>
        <v>8023.6116481056515</v>
      </c>
      <c r="Y251" s="141">
        <f>+X245*DATA!X126</f>
        <v>10627.852086560373</v>
      </c>
      <c r="Z251" s="141">
        <f>+Y245*DATA!Y126</f>
        <v>11665.155305656088</v>
      </c>
      <c r="AA251" s="141">
        <f>+Z245*DATA!Z126</f>
        <v>21085.36588972605</v>
      </c>
      <c r="AB251" s="141">
        <f>+AA245*DATA!AA126</f>
        <v>22539.679363458414</v>
      </c>
      <c r="AC251" s="141">
        <f>+AB245*DATA!AB126</f>
        <v>21102.008501591219</v>
      </c>
      <c r="AD251" s="141">
        <f>+AC245*DATA!AC126</f>
        <v>15949.922510596598</v>
      </c>
      <c r="AE251" s="141">
        <f>+AD245*DATA!AD126</f>
        <v>9415.4094593242371</v>
      </c>
      <c r="AF251" s="141">
        <f>+AE245*DATA!AE126</f>
        <v>20491.706411736697</v>
      </c>
      <c r="AG251" s="141">
        <f>+AF245*DATA!AF126</f>
        <v>32135.4289977023</v>
      </c>
      <c r="AH251" s="141">
        <f>+AG245*DATA!AG126</f>
        <v>23546.077808718139</v>
      </c>
      <c r="AI251" s="141">
        <f>+AH245*DATA!AH126</f>
        <v>14790.19141981424</v>
      </c>
      <c r="AJ251" s="141">
        <f>+AI245*DATA!AI126</f>
        <v>16693.926395048617</v>
      </c>
      <c r="AK251" s="141">
        <f>+AJ245*DATA!AJ126</f>
        <v>22112.309051297507</v>
      </c>
      <c r="AL251" s="141">
        <f>+AK245*DATA!AK126</f>
        <v>24270.522128948058</v>
      </c>
      <c r="AM251" s="141">
        <f>+AL245*DATA!AL126</f>
        <v>43870.21227016404</v>
      </c>
      <c r="AN251" s="141">
        <f>+AM245*DATA!AM126</f>
        <v>15095.950253676265</v>
      </c>
      <c r="AO251" s="141">
        <f>+AN245*DATA!AN126</f>
        <v>14133.070193940719</v>
      </c>
      <c r="AP251" s="141">
        <f>+AO245*DATA!AO126</f>
        <v>10682.460601472068</v>
      </c>
      <c r="AQ251" s="141">
        <f>+AP245*DATA!AP126</f>
        <v>6305.9704853824051</v>
      </c>
      <c r="AR251" s="141">
        <f>+AQ245*DATA!AQ126</f>
        <v>13724.320369260646</v>
      </c>
      <c r="AS251" s="141">
        <f>+AR245*DATA!AR126</f>
        <v>21522.703571211117</v>
      </c>
      <c r="AT251" s="141">
        <f>+AS245*DATA!AS126</f>
        <v>15769.985612388968</v>
      </c>
      <c r="AU251" s="141">
        <f>+AT245*DATA!AT126</f>
        <v>9905.730703420586</v>
      </c>
      <c r="AV251" s="141">
        <f>+AU245*DATA!AU126</f>
        <v>11180.757203083809</v>
      </c>
      <c r="AW251" s="141">
        <f>+AV245*DATA!AV126</f>
        <v>14809.718987106506</v>
      </c>
      <c r="AX251" s="141">
        <f>+AW245*DATA!AW126</f>
        <v>16255.182195862957</v>
      </c>
      <c r="AY251" s="141">
        <f>+AX245*DATA!AX126</f>
        <v>29382.074667942354</v>
      </c>
      <c r="AZ251" s="141">
        <f>+AY245*DATA!AY126</f>
        <v>22940.812402170028</v>
      </c>
      <c r="BA251" s="141">
        <f>+AZ245*DATA!AZ126</f>
        <v>21477.555671391903</v>
      </c>
      <c r="BB251" s="141">
        <f>+BA245*DATA!BA126</f>
        <v>16233.779294037051</v>
      </c>
      <c r="BC251" s="141">
        <f>+BB245*DATA!BB126</f>
        <v>9582.9731476194611</v>
      </c>
      <c r="BD251" s="141">
        <f>+BC245*DATA!BC126</f>
        <v>20856.392187819762</v>
      </c>
      <c r="BE251" s="141">
        <f>+BD245*DATA!BD126</f>
        <v>32707.33519371715</v>
      </c>
      <c r="BF251" s="141">
        <f>+BE245*DATA!BE126</f>
        <v>23965.121468960431</v>
      </c>
      <c r="BG251" s="141">
        <f>+BF245*DATA!BF126</f>
        <v>15053.408758964813</v>
      </c>
      <c r="BH251" s="141">
        <f>+BG245*DATA!BG126</f>
        <v>16991.024029619693</v>
      </c>
      <c r="BI251" s="141">
        <f>+BH245*DATA!BH126</f>
        <v>22505.836287406179</v>
      </c>
      <c r="BJ251" s="141">
        <f>+BI245*DATA!BI126</f>
        <v>24702.458543646404</v>
      </c>
      <c r="BK251" s="141">
        <f>+BJ245*DATA!BJ126</f>
        <v>44650.959470383052</v>
      </c>
      <c r="BL251" s="141">
        <f>+BK245*DATA!BK126</f>
        <v>29205.489452954629</v>
      </c>
      <c r="BM251" s="141">
        <f>+BL245*DATA!BL126</f>
        <v>27342.646574135615</v>
      </c>
      <c r="BN251" s="141">
        <f>+BM245*DATA!BM126</f>
        <v>20666.899743652695</v>
      </c>
      <c r="BO251" s="141">
        <f>+BN245*DATA!BN126</f>
        <v>12199.891454771385</v>
      </c>
      <c r="BP251" s="141">
        <f>+BO245*DATA!BO126</f>
        <v>26551.85576646958</v>
      </c>
      <c r="BQ251" s="141">
        <f>+BP245*DATA!BP126</f>
        <v>41639.054288417428</v>
      </c>
      <c r="BR251" s="141">
        <f>+BQ245*DATA!BQ126</f>
        <v>30509.516839704149</v>
      </c>
      <c r="BS251" s="141">
        <f>+BR245*DATA!BR126</f>
        <v>19164.193622862924</v>
      </c>
      <c r="BT251" s="141">
        <f>+BS245*DATA!BS126</f>
        <v>21630.93287162824</v>
      </c>
      <c r="BU251" s="141">
        <f>+BT245*DATA!BT126</f>
        <v>28651.73006077106</v>
      </c>
      <c r="BV251" s="141">
        <f>+BU245*DATA!BU126</f>
        <v>31448.205922745365</v>
      </c>
      <c r="BW251" s="113">
        <f t="shared" si="359"/>
        <v>1134652.0562169978</v>
      </c>
    </row>
    <row r="252" spans="1:75" x14ac:dyDescent="0.3">
      <c r="A252" s="116" t="s">
        <v>37</v>
      </c>
      <c r="C252" s="142"/>
      <c r="D252" s="142">
        <f>+D251*DATA!C127</f>
        <v>0</v>
      </c>
      <c r="E252" s="142">
        <f>+E251*DATA!D127</f>
        <v>0</v>
      </c>
      <c r="F252" s="142">
        <f>+F251*DATA!E127</f>
        <v>0</v>
      </c>
      <c r="G252" s="142">
        <f>+G251*DATA!F127</f>
        <v>0</v>
      </c>
      <c r="H252" s="142">
        <f>+H251*DATA!G127</f>
        <v>0</v>
      </c>
      <c r="I252" s="142">
        <f>+I251*DATA!H127</f>
        <v>0</v>
      </c>
      <c r="J252" s="142">
        <f>+J251*DATA!I127</f>
        <v>0</v>
      </c>
      <c r="K252" s="142">
        <f>+K251*DATA!J127</f>
        <v>0</v>
      </c>
      <c r="L252" s="142">
        <f>+L251*DATA!K127</f>
        <v>0</v>
      </c>
      <c r="M252" s="142">
        <f>+M251*DATA!L127</f>
        <v>0</v>
      </c>
      <c r="N252" s="142">
        <f>+N251*DATA!M127</f>
        <v>0</v>
      </c>
      <c r="O252" s="142">
        <f>+O251*DATA!N127</f>
        <v>0</v>
      </c>
      <c r="P252" s="142">
        <f>+P251*DATA!O127</f>
        <v>324.99777992105743</v>
      </c>
      <c r="Q252" s="142">
        <f>+Q251*DATA!P127</f>
        <v>304.26812219923892</v>
      </c>
      <c r="R252" s="142">
        <f>+R251*DATA!Q127</f>
        <v>229.98061872435733</v>
      </c>
      <c r="S252" s="142">
        <f>+S251*DATA!R127</f>
        <v>135.76001335178654</v>
      </c>
      <c r="T252" s="142">
        <f>+T251*DATA!S127</f>
        <v>295.46822664236311</v>
      </c>
      <c r="U252" s="142">
        <f>+U251*DATA!T127</f>
        <v>463.3581033985721</v>
      </c>
      <c r="V252" s="142">
        <f>+V251*DATA!U127</f>
        <v>339.50895619607036</v>
      </c>
      <c r="W252" s="142">
        <f>+W251*DATA!V127</f>
        <v>213.25855166510959</v>
      </c>
      <c r="X252" s="142">
        <f>+X251*DATA!W127</f>
        <v>240.70834944316954</v>
      </c>
      <c r="Y252" s="142">
        <f>+Y251*DATA!X127</f>
        <v>318.8355625968112</v>
      </c>
      <c r="Z252" s="142">
        <f>+Z251*DATA!Y127</f>
        <v>349.9546591696826</v>
      </c>
      <c r="AA252" s="142">
        <f>+AA251*DATA!Z127</f>
        <v>632.56097669178143</v>
      </c>
      <c r="AB252" s="142">
        <f>+AB251*DATA!AA127</f>
        <v>901.58717453833651</v>
      </c>
      <c r="AC252" s="142">
        <f>+AC251*DATA!AB127</f>
        <v>844.0803400636488</v>
      </c>
      <c r="AD252" s="142">
        <f>+AD251*DATA!AC127</f>
        <v>637.99690042386396</v>
      </c>
      <c r="AE252" s="142">
        <f>+AE251*DATA!AD127</f>
        <v>376.61637837296951</v>
      </c>
      <c r="AF252" s="142">
        <f>+AF251*DATA!AE127</f>
        <v>819.66825646946791</v>
      </c>
      <c r="AG252" s="142">
        <f>+AG251*DATA!AF127</f>
        <v>1285.4171599080921</v>
      </c>
      <c r="AH252" s="142">
        <f>+AH251*DATA!AG127</f>
        <v>941.84311234872553</v>
      </c>
      <c r="AI252" s="142">
        <f>+AI251*DATA!AH127</f>
        <v>591.60765679256963</v>
      </c>
      <c r="AJ252" s="142">
        <f>+AJ251*DATA!AI127</f>
        <v>667.75705580194472</v>
      </c>
      <c r="AK252" s="142">
        <f>+AK251*DATA!AJ127</f>
        <v>884.49236205190027</v>
      </c>
      <c r="AL252" s="142">
        <f>+AL251*DATA!AK127</f>
        <v>970.82088515792236</v>
      </c>
      <c r="AM252" s="142">
        <f>+AM251*DATA!AL127</f>
        <v>1754.8084908065616</v>
      </c>
      <c r="AN252" s="142">
        <f>+AN251*DATA!AM127</f>
        <v>301.91900507352528</v>
      </c>
      <c r="AO252" s="142">
        <f>+AO251*DATA!AN127</f>
        <v>282.66140387881438</v>
      </c>
      <c r="AP252" s="142">
        <f>+AP251*DATA!AO127</f>
        <v>213.64921202944137</v>
      </c>
      <c r="AQ252" s="142">
        <f>+AQ251*DATA!AP127</f>
        <v>126.1194097076481</v>
      </c>
      <c r="AR252" s="142">
        <f>+AR251*DATA!AQ127</f>
        <v>274.48640738521294</v>
      </c>
      <c r="AS252" s="142">
        <f>+AS251*DATA!AR127</f>
        <v>430.45407142422238</v>
      </c>
      <c r="AT252" s="142">
        <f>+AT251*DATA!AS127</f>
        <v>315.39971224777935</v>
      </c>
      <c r="AU252" s="142">
        <f>+AU251*DATA!AT127</f>
        <v>198.11461406841173</v>
      </c>
      <c r="AV252" s="142">
        <f>+AV251*DATA!AU127</f>
        <v>223.61514406167618</v>
      </c>
      <c r="AW252" s="142">
        <f>+AW251*DATA!AV127</f>
        <v>296.19437974213014</v>
      </c>
      <c r="AX252" s="142">
        <f>+AX251*DATA!AW127</f>
        <v>325.10364391725915</v>
      </c>
      <c r="AY252" s="142">
        <f>+AY251*DATA!AX127</f>
        <v>587.64149335884713</v>
      </c>
      <c r="AZ252" s="142">
        <f>+AZ251*DATA!AY127</f>
        <v>573.52031005425067</v>
      </c>
      <c r="BA252" s="142">
        <f>+BA251*DATA!AZ127</f>
        <v>536.93889178479765</v>
      </c>
      <c r="BB252" s="142">
        <f>+BB251*DATA!BA127</f>
        <v>405.84448235092628</v>
      </c>
      <c r="BC252" s="142">
        <f>+BC251*DATA!BB127</f>
        <v>239.57432869048654</v>
      </c>
      <c r="BD252" s="142">
        <f>+BD251*DATA!BC127</f>
        <v>521.40980469549402</v>
      </c>
      <c r="BE252" s="142">
        <f>+BE251*DATA!BD127</f>
        <v>817.68337984292884</v>
      </c>
      <c r="BF252" s="142">
        <f>+BF251*DATA!BE127</f>
        <v>599.12803672401083</v>
      </c>
      <c r="BG252" s="142">
        <f>+BG251*DATA!BF127</f>
        <v>376.33521897412038</v>
      </c>
      <c r="BH252" s="142">
        <f>+BH251*DATA!BG127</f>
        <v>424.77560074049234</v>
      </c>
      <c r="BI252" s="142">
        <f>+BI251*DATA!BH127</f>
        <v>562.64590718515444</v>
      </c>
      <c r="BJ252" s="142">
        <f>+BJ251*DATA!BI127</f>
        <v>617.56146359116019</v>
      </c>
      <c r="BK252" s="142">
        <f>+BK251*DATA!BJ127</f>
        <v>1116.2739867595762</v>
      </c>
      <c r="BL252" s="142">
        <f>+BL251*DATA!BK127</f>
        <v>876.16468358863881</v>
      </c>
      <c r="BM252" s="142">
        <f>+BM251*DATA!BL127</f>
        <v>820.27939722406848</v>
      </c>
      <c r="BN252" s="142">
        <f>+BN251*DATA!BM127</f>
        <v>620.00699230958082</v>
      </c>
      <c r="BO252" s="142">
        <f>+BO251*DATA!BN127</f>
        <v>365.99674364314154</v>
      </c>
      <c r="BP252" s="142">
        <f>+BP251*DATA!BO127</f>
        <v>796.55567299408733</v>
      </c>
      <c r="BQ252" s="142">
        <f>+BQ251*DATA!BP127</f>
        <v>1249.1716286525227</v>
      </c>
      <c r="BR252" s="142">
        <f>+BR251*DATA!BQ127</f>
        <v>915.28550519112446</v>
      </c>
      <c r="BS252" s="142">
        <f>+BS251*DATA!BR127</f>
        <v>574.92580868588766</v>
      </c>
      <c r="BT252" s="142">
        <f>+BT251*DATA!BS127</f>
        <v>648.92798614884714</v>
      </c>
      <c r="BU252" s="142">
        <f>+BU251*DATA!BT127</f>
        <v>859.55190182313174</v>
      </c>
      <c r="BV252" s="142">
        <f>+BV251*DATA!BU127</f>
        <v>943.44617768236094</v>
      </c>
      <c r="BW252" s="113">
        <f t="shared" si="359"/>
        <v>33562.718098967751</v>
      </c>
    </row>
    <row r="253" spans="1:75" x14ac:dyDescent="0.3">
      <c r="A253" s="114" t="s">
        <v>158</v>
      </c>
      <c r="C253" s="141"/>
      <c r="D253" s="141"/>
      <c r="E253" s="141">
        <f>+C245*DATA!C128</f>
        <v>17920</v>
      </c>
      <c r="F253" s="141">
        <f>+D245*DATA!D128</f>
        <v>18144</v>
      </c>
      <c r="G253" s="141">
        <f>+E245*DATA!E128</f>
        <v>16800</v>
      </c>
      <c r="H253" s="141">
        <f>+F245*DATA!F128</f>
        <v>8847.9999999999982</v>
      </c>
      <c r="I253" s="141">
        <f>+G245*DATA!G128</f>
        <v>18144</v>
      </c>
      <c r="J253" s="141">
        <f>+H245*DATA!H128</f>
        <v>29568</v>
      </c>
      <c r="K253" s="141">
        <f>+I245*DATA!I128</f>
        <v>20384</v>
      </c>
      <c r="L253" s="141">
        <f>+J245*DATA!J128</f>
        <v>15232</v>
      </c>
      <c r="M253" s="141">
        <f>+K245*DATA!K128</f>
        <v>16128</v>
      </c>
      <c r="N253" s="141">
        <f>+L245*DATA!L128</f>
        <v>18592</v>
      </c>
      <c r="O253" s="141">
        <f>+M245*DATA!M128</f>
        <v>20832</v>
      </c>
      <c r="P253" s="141">
        <f>+N245*DATA!N128</f>
        <v>38976</v>
      </c>
      <c r="Q253" s="141">
        <f>+O245*DATA!O128</f>
        <v>43333.037322807657</v>
      </c>
      <c r="R253" s="141">
        <f>+P245*DATA!P128</f>
        <v>40569.082959898522</v>
      </c>
      <c r="S253" s="141">
        <f>+Q245*DATA!Q128</f>
        <v>30664.082496580977</v>
      </c>
      <c r="T253" s="141">
        <f>+R245*DATA!R128</f>
        <v>18101.335113571538</v>
      </c>
      <c r="U253" s="141">
        <f>+S245*DATA!S128</f>
        <v>39395.763552315082</v>
      </c>
      <c r="V253" s="141">
        <f>+T245*DATA!T128</f>
        <v>61781.080453142946</v>
      </c>
      <c r="W253" s="141">
        <f>+U245*DATA!U128</f>
        <v>45267.860826142714</v>
      </c>
      <c r="X253" s="141">
        <f>+V245*DATA!V128</f>
        <v>28434.473555347948</v>
      </c>
      <c r="Y253" s="141">
        <f>+W245*DATA!W128</f>
        <v>32094.446592422606</v>
      </c>
      <c r="Z253" s="141">
        <f>+X245*DATA!X128</f>
        <v>42511.408346241493</v>
      </c>
      <c r="AA253" s="141">
        <f>+Y245*DATA!Y128</f>
        <v>46660.621222624352</v>
      </c>
      <c r="AB253" s="141">
        <f>+Z245*DATA!Z128</f>
        <v>84341.463558904201</v>
      </c>
      <c r="AC253" s="141">
        <f>+AA245*DATA!AA128</f>
        <v>0</v>
      </c>
      <c r="AD253" s="141">
        <f>+AB245*DATA!AB128</f>
        <v>0</v>
      </c>
      <c r="AE253" s="141">
        <f>+AC245*DATA!AC128</f>
        <v>0</v>
      </c>
      <c r="AF253" s="141">
        <f>+AD245*DATA!AD128</f>
        <v>0</v>
      </c>
      <c r="AG253" s="141">
        <f>+AE245*DATA!AE128</f>
        <v>0</v>
      </c>
      <c r="AH253" s="141">
        <f>+AF245*DATA!AF128</f>
        <v>0</v>
      </c>
      <c r="AI253" s="141">
        <f>+AG245*DATA!AG128</f>
        <v>0</v>
      </c>
      <c r="AJ253" s="141">
        <f>+AH245*DATA!AH128</f>
        <v>0</v>
      </c>
      <c r="AK253" s="141">
        <f>+AI245*DATA!AI128</f>
        <v>0</v>
      </c>
      <c r="AL253" s="141">
        <f>+AJ245*DATA!AJ128</f>
        <v>0</v>
      </c>
      <c r="AM253" s="141">
        <f>+AK245*DATA!AK128</f>
        <v>0</v>
      </c>
      <c r="AN253" s="141">
        <f>+AL245*DATA!AL128</f>
        <v>0</v>
      </c>
      <c r="AO253" s="141">
        <f>+AM245*DATA!AM128</f>
        <v>30191.90050735253</v>
      </c>
      <c r="AP253" s="141">
        <f>+AN245*DATA!AN128</f>
        <v>28266.140387881438</v>
      </c>
      <c r="AQ253" s="141">
        <f>+AO245*DATA!AO128</f>
        <v>21364.921202944137</v>
      </c>
      <c r="AR253" s="141">
        <f>+AP245*DATA!AP128</f>
        <v>12611.94097076481</v>
      </c>
      <c r="AS253" s="141">
        <f>+AQ245*DATA!AQ128</f>
        <v>27448.640738521291</v>
      </c>
      <c r="AT253" s="141">
        <f>+AR245*DATA!AR128</f>
        <v>43045.407142422235</v>
      </c>
      <c r="AU253" s="141">
        <f>+AS245*DATA!AS128</f>
        <v>31539.971224777935</v>
      </c>
      <c r="AV253" s="141">
        <f>+AT245*DATA!AT128</f>
        <v>19811.461406841172</v>
      </c>
      <c r="AW253" s="141">
        <f>+AU245*DATA!AU128</f>
        <v>22361.514406167618</v>
      </c>
      <c r="AX253" s="141">
        <f>+AV245*DATA!AV128</f>
        <v>29619.437974213011</v>
      </c>
      <c r="AY253" s="141">
        <f>+AW245*DATA!AW128</f>
        <v>32510.364391725914</v>
      </c>
      <c r="AZ253" s="141">
        <f>+AX245*DATA!AX128</f>
        <v>58764.149335884707</v>
      </c>
      <c r="BA253" s="141">
        <f>+AY245*DATA!AY128</f>
        <v>27528.974882604034</v>
      </c>
      <c r="BB253" s="141">
        <f>+AZ245*DATA!AZ128</f>
        <v>25773.066805670282</v>
      </c>
      <c r="BC253" s="141">
        <f>+BA245*DATA!BA128</f>
        <v>19480.535152844459</v>
      </c>
      <c r="BD253" s="141">
        <f>+BB245*DATA!BB128</f>
        <v>11499.567777143353</v>
      </c>
      <c r="BE253" s="141">
        <f>+BC245*DATA!BC128</f>
        <v>25027.670625383715</v>
      </c>
      <c r="BF253" s="141">
        <f>+BD245*DATA!BD128</f>
        <v>39248.802232460577</v>
      </c>
      <c r="BG253" s="141">
        <f>+BE245*DATA!BE128</f>
        <v>28758.145762752516</v>
      </c>
      <c r="BH253" s="141">
        <f>+BF245*DATA!BF128</f>
        <v>18064.090510757775</v>
      </c>
      <c r="BI253" s="141">
        <f>+BG245*DATA!BG128</f>
        <v>20389.228835543632</v>
      </c>
      <c r="BJ253" s="141">
        <f>+BH245*DATA!BH128</f>
        <v>27007.003544887415</v>
      </c>
      <c r="BK253" s="141">
        <f>+BI245*DATA!BI128</f>
        <v>29642.950252375682</v>
      </c>
      <c r="BL253" s="141">
        <f>+BJ245*DATA!BJ128</f>
        <v>53581.151364459663</v>
      </c>
      <c r="BM253" s="141">
        <f>+BK245*DATA!BK128</f>
        <v>24337.907877462192</v>
      </c>
      <c r="BN253" s="141">
        <f>+BL245*DATA!BL128</f>
        <v>22785.538811779679</v>
      </c>
      <c r="BO253" s="141">
        <f>+BM245*DATA!BM128</f>
        <v>17222.416453043912</v>
      </c>
      <c r="BP253" s="141">
        <f>+BN245*DATA!BN128</f>
        <v>10166.576212309488</v>
      </c>
      <c r="BQ253" s="141">
        <f>+BO245*DATA!BO128</f>
        <v>22126.546472057984</v>
      </c>
      <c r="BR253" s="141">
        <f>+BP245*DATA!BP128</f>
        <v>34699.211907014527</v>
      </c>
      <c r="BS253" s="141">
        <f>+BQ245*DATA!BQ128</f>
        <v>25424.597366420126</v>
      </c>
      <c r="BT253" s="141">
        <f>+BR245*DATA!BR128</f>
        <v>15970.16135238577</v>
      </c>
      <c r="BU253" s="141">
        <f>+BS245*DATA!BS128</f>
        <v>18025.777393023534</v>
      </c>
      <c r="BV253" s="141">
        <f>+BT245*DATA!BT128</f>
        <v>23876.441717309219</v>
      </c>
      <c r="BW253" s="113">
        <f t="shared" si="359"/>
        <v>1650894.8689991862</v>
      </c>
    </row>
    <row r="254" spans="1:75" x14ac:dyDescent="0.3">
      <c r="A254" s="116" t="s">
        <v>37</v>
      </c>
      <c r="C254" s="142"/>
      <c r="D254" s="142"/>
      <c r="E254" s="142">
        <f>+E253*DATA!C129</f>
        <v>358.40000000000003</v>
      </c>
      <c r="F254" s="142">
        <f>+F253*DATA!D129</f>
        <v>362.88</v>
      </c>
      <c r="G254" s="142">
        <f>+G253*DATA!E129</f>
        <v>336</v>
      </c>
      <c r="H254" s="142">
        <f>+H253*DATA!F129</f>
        <v>176.95999999999998</v>
      </c>
      <c r="I254" s="142">
        <f>+I253*DATA!G129</f>
        <v>362.88</v>
      </c>
      <c r="J254" s="142">
        <f>+J253*DATA!H129</f>
        <v>591.36</v>
      </c>
      <c r="K254" s="142">
        <f>+K253*DATA!I129</f>
        <v>407.68</v>
      </c>
      <c r="L254" s="142">
        <f>+L253*DATA!J129</f>
        <v>304.64</v>
      </c>
      <c r="M254" s="142">
        <f>+M253*DATA!K129</f>
        <v>322.56</v>
      </c>
      <c r="N254" s="142">
        <f>+N253*DATA!L129</f>
        <v>371.84000000000003</v>
      </c>
      <c r="O254" s="142">
        <f>+O253*DATA!M129</f>
        <v>416.64</v>
      </c>
      <c r="P254" s="142">
        <f>+P253*DATA!N129</f>
        <v>779.52</v>
      </c>
      <c r="Q254" s="142">
        <f>+Q253*DATA!O129</f>
        <v>866.66074645615311</v>
      </c>
      <c r="R254" s="142">
        <f>+R253*DATA!P129</f>
        <v>811.38165919797041</v>
      </c>
      <c r="S254" s="142">
        <f>+S253*DATA!Q129</f>
        <v>613.28164993161954</v>
      </c>
      <c r="T254" s="142">
        <f>+T253*DATA!R129</f>
        <v>362.02670227143079</v>
      </c>
      <c r="U254" s="142">
        <f>+U253*DATA!S129</f>
        <v>787.91527104630165</v>
      </c>
      <c r="V254" s="142">
        <f>+V253*DATA!T129</f>
        <v>1235.6216090628589</v>
      </c>
      <c r="W254" s="142">
        <f>+W253*DATA!U129</f>
        <v>905.35721652285429</v>
      </c>
      <c r="X254" s="142">
        <f>+X253*DATA!V129</f>
        <v>568.68947110695899</v>
      </c>
      <c r="Y254" s="142">
        <f>+Y253*DATA!W129</f>
        <v>641.8889318484521</v>
      </c>
      <c r="Z254" s="142">
        <f>+Z253*DATA!X129</f>
        <v>850.22816692482991</v>
      </c>
      <c r="AA254" s="142">
        <f>+AA253*DATA!Y129</f>
        <v>933.21242445248708</v>
      </c>
      <c r="AB254" s="142">
        <f>+AB253*DATA!Z129</f>
        <v>1686.8292711780841</v>
      </c>
      <c r="AC254" s="142">
        <f>+AC253*DATA!AA129</f>
        <v>0</v>
      </c>
      <c r="AD254" s="142">
        <f>+AD253*DATA!AB129</f>
        <v>0</v>
      </c>
      <c r="AE254" s="142">
        <f>+AE253*DATA!AC129</f>
        <v>0</v>
      </c>
      <c r="AF254" s="142">
        <f>+AF253*DATA!AD129</f>
        <v>0</v>
      </c>
      <c r="AG254" s="142">
        <f>+AG253*DATA!AE129</f>
        <v>0</v>
      </c>
      <c r="AH254" s="142">
        <f>+AH253*DATA!AF129</f>
        <v>0</v>
      </c>
      <c r="AI254" s="142">
        <f>+AI253*DATA!AG129</f>
        <v>0</v>
      </c>
      <c r="AJ254" s="142">
        <f>+AJ253*DATA!AH129</f>
        <v>0</v>
      </c>
      <c r="AK254" s="142">
        <f>+AK253*DATA!AI129</f>
        <v>0</v>
      </c>
      <c r="AL254" s="142">
        <f>+AL253*DATA!AJ129</f>
        <v>0</v>
      </c>
      <c r="AM254" s="142">
        <f>+AM253*DATA!AK129</f>
        <v>0</v>
      </c>
      <c r="AN254" s="142">
        <f>+AN253*DATA!AL129</f>
        <v>0</v>
      </c>
      <c r="AO254" s="142">
        <f>+AO253*DATA!AM129</f>
        <v>301.91900507352528</v>
      </c>
      <c r="AP254" s="142">
        <f>+AP253*DATA!AN129</f>
        <v>282.66140387881438</v>
      </c>
      <c r="AQ254" s="142">
        <f>+AQ253*DATA!AO129</f>
        <v>213.64921202944137</v>
      </c>
      <c r="AR254" s="142">
        <f>+AR253*DATA!AP129</f>
        <v>126.1194097076481</v>
      </c>
      <c r="AS254" s="142">
        <f>+AS253*DATA!AQ129</f>
        <v>274.48640738521294</v>
      </c>
      <c r="AT254" s="142">
        <f>+AT253*DATA!AR129</f>
        <v>430.45407142422238</v>
      </c>
      <c r="AU254" s="142">
        <f>+AU253*DATA!AS129</f>
        <v>315.39971224777935</v>
      </c>
      <c r="AV254" s="142">
        <f>+AV253*DATA!AT129</f>
        <v>198.11461406841173</v>
      </c>
      <c r="AW254" s="142">
        <f>+AW253*DATA!AU129</f>
        <v>223.61514406167618</v>
      </c>
      <c r="AX254" s="142">
        <f>+AX253*DATA!AV129</f>
        <v>296.19437974213014</v>
      </c>
      <c r="AY254" s="142">
        <f>+AY253*DATA!AW129</f>
        <v>325.10364391725915</v>
      </c>
      <c r="AZ254" s="142">
        <f>+AZ253*DATA!AX129</f>
        <v>587.64149335884713</v>
      </c>
      <c r="BA254" s="142">
        <f>+BA253*DATA!AY129</f>
        <v>550.5794976520807</v>
      </c>
      <c r="BB254" s="142">
        <f>+BB253*DATA!AZ129</f>
        <v>515.46133611340565</v>
      </c>
      <c r="BC254" s="142">
        <f>+BC253*DATA!BA129</f>
        <v>389.61070305688918</v>
      </c>
      <c r="BD254" s="142">
        <f>+BD253*DATA!BB129</f>
        <v>229.99135554286707</v>
      </c>
      <c r="BE254" s="142">
        <f>+BE253*DATA!BC129</f>
        <v>500.5534125076743</v>
      </c>
      <c r="BF254" s="142">
        <f>+BF253*DATA!BD129</f>
        <v>784.97604464921153</v>
      </c>
      <c r="BG254" s="142">
        <f>+BG253*DATA!BE129</f>
        <v>575.16291525505028</v>
      </c>
      <c r="BH254" s="142">
        <f>+BH253*DATA!BF129</f>
        <v>361.28181021515547</v>
      </c>
      <c r="BI254" s="142">
        <f>+BI253*DATA!BG129</f>
        <v>407.78457671087267</v>
      </c>
      <c r="BJ254" s="142">
        <f>+BJ253*DATA!BH129</f>
        <v>540.14007089774827</v>
      </c>
      <c r="BK254" s="142">
        <f>+BK253*DATA!BI129</f>
        <v>592.85900504751362</v>
      </c>
      <c r="BL254" s="142">
        <f>+BL253*DATA!BJ129</f>
        <v>1071.6230272891933</v>
      </c>
      <c r="BM254" s="142">
        <f>+BM253*DATA!BK129</f>
        <v>486.75815754924383</v>
      </c>
      <c r="BN254" s="142">
        <f>+BN253*DATA!BL129</f>
        <v>455.71077623559358</v>
      </c>
      <c r="BO254" s="142">
        <f>+BO253*DATA!BM129</f>
        <v>344.44832906087822</v>
      </c>
      <c r="BP254" s="142">
        <f>+BP253*DATA!BN129</f>
        <v>203.33152424618976</v>
      </c>
      <c r="BQ254" s="142">
        <f>+BQ253*DATA!BO129</f>
        <v>442.53092944115969</v>
      </c>
      <c r="BR254" s="142">
        <f>+BR253*DATA!BP129</f>
        <v>693.98423814029059</v>
      </c>
      <c r="BS254" s="142">
        <f>+BS253*DATA!BQ129</f>
        <v>508.49194732840255</v>
      </c>
      <c r="BT254" s="142">
        <f>+BT253*DATA!BR129</f>
        <v>319.4032270477154</v>
      </c>
      <c r="BU254" s="142">
        <f>+BU253*DATA!BS129</f>
        <v>360.51554786047069</v>
      </c>
      <c r="BV254" s="142">
        <f>+BV253*DATA!BT129</f>
        <v>477.5288343461844</v>
      </c>
      <c r="BW254" s="113">
        <f t="shared" si="359"/>
        <v>29442.538883088757</v>
      </c>
    </row>
    <row r="255" spans="1:75" x14ac:dyDescent="0.3">
      <c r="A255" s="114" t="s">
        <v>159</v>
      </c>
      <c r="C255" s="141"/>
      <c r="D255" s="141"/>
      <c r="E255" s="141"/>
      <c r="F255" s="141">
        <f>+C245*DATA!C130</f>
        <v>8960</v>
      </c>
      <c r="G255" s="141">
        <f>+D245*DATA!D130</f>
        <v>9072</v>
      </c>
      <c r="H255" s="141">
        <f>+E245*DATA!E130</f>
        <v>8400</v>
      </c>
      <c r="I255" s="141">
        <f>+F245*DATA!F130</f>
        <v>4423.9999999999991</v>
      </c>
      <c r="J255" s="141">
        <f>+G245*DATA!G130</f>
        <v>9072</v>
      </c>
      <c r="K255" s="141">
        <f>+H245*DATA!H130</f>
        <v>14784</v>
      </c>
      <c r="L255" s="141">
        <f>+I245*DATA!I130</f>
        <v>10192</v>
      </c>
      <c r="M255" s="141">
        <f>+J245*DATA!J130</f>
        <v>7616</v>
      </c>
      <c r="N255" s="141">
        <f>+K245*DATA!K130</f>
        <v>8064</v>
      </c>
      <c r="O255" s="141">
        <f>+L245*DATA!L130</f>
        <v>9296</v>
      </c>
      <c r="P255" s="141">
        <f>+M245*DATA!M130</f>
        <v>10416</v>
      </c>
      <c r="Q255" s="141">
        <f>+N245*DATA!N130</f>
        <v>19488</v>
      </c>
      <c r="R255" s="141">
        <f>+O245*DATA!O130</f>
        <v>10833.259330701914</v>
      </c>
      <c r="S255" s="141">
        <f>+P245*DATA!P130</f>
        <v>10142.27073997463</v>
      </c>
      <c r="T255" s="141">
        <f>+Q245*DATA!Q130</f>
        <v>7666.0206241452443</v>
      </c>
      <c r="U255" s="141">
        <f>+R245*DATA!R130</f>
        <v>4525.3337783928846</v>
      </c>
      <c r="V255" s="141">
        <f>+S245*DATA!S130</f>
        <v>9848.9408880787705</v>
      </c>
      <c r="W255" s="141">
        <f>+T245*DATA!T130</f>
        <v>15445.270113285736</v>
      </c>
      <c r="X255" s="141">
        <f>+U245*DATA!U130</f>
        <v>11316.965206535679</v>
      </c>
      <c r="Y255" s="141">
        <f>+V245*DATA!V130</f>
        <v>7108.6183888369869</v>
      </c>
      <c r="Z255" s="141">
        <f>+W245*DATA!W130</f>
        <v>8023.6116481056515</v>
      </c>
      <c r="AA255" s="141">
        <f>+X245*DATA!X130</f>
        <v>10627.852086560373</v>
      </c>
      <c r="AB255" s="141">
        <f>+Y245*DATA!Y130</f>
        <v>11665.155305656088</v>
      </c>
      <c r="AC255" s="141">
        <f>+Z245*DATA!Z130</f>
        <v>21085.36588972605</v>
      </c>
      <c r="AD255" s="141">
        <f>+AA245*DATA!AA130</f>
        <v>22539.679363458414</v>
      </c>
      <c r="AE255" s="141">
        <f>+AB245*DATA!AB130</f>
        <v>21102.008501591219</v>
      </c>
      <c r="AF255" s="141">
        <f>+AC245*DATA!AC130</f>
        <v>15949.922510596598</v>
      </c>
      <c r="AG255" s="141">
        <f>+AD245*DATA!AD130</f>
        <v>9415.4094593242371</v>
      </c>
      <c r="AH255" s="141">
        <f>+AE245*DATA!AE130</f>
        <v>20491.706411736697</v>
      </c>
      <c r="AI255" s="141">
        <f>+AF245*DATA!AF130</f>
        <v>32135.4289977023</v>
      </c>
      <c r="AJ255" s="141">
        <f>+AG245*DATA!AG130</f>
        <v>23546.077808718139</v>
      </c>
      <c r="AK255" s="141">
        <f>+AH245*DATA!AH130</f>
        <v>14790.19141981424</v>
      </c>
      <c r="AL255" s="141">
        <f>+AI245*DATA!AI130</f>
        <v>16693.926395048617</v>
      </c>
      <c r="AM255" s="141">
        <f>+AJ245*DATA!AJ130</f>
        <v>22112.309051297507</v>
      </c>
      <c r="AN255" s="141">
        <f>+AK245*DATA!AK130</f>
        <v>24270.522128948058</v>
      </c>
      <c r="AO255" s="141">
        <f>+AL245*DATA!AL130</f>
        <v>43870.21227016404</v>
      </c>
      <c r="AP255" s="141">
        <f>+AM245*DATA!AM130</f>
        <v>40255.867343136713</v>
      </c>
      <c r="AQ255" s="141">
        <f>+AN245*DATA!AN130</f>
        <v>37688.187183841917</v>
      </c>
      <c r="AR255" s="141">
        <f>+AO245*DATA!AO130</f>
        <v>28486.561603925518</v>
      </c>
      <c r="AS255" s="141">
        <f>+AP245*DATA!AP130</f>
        <v>16815.921294353084</v>
      </c>
      <c r="AT255" s="141">
        <f>+AQ245*DATA!AQ130</f>
        <v>36598.187651361724</v>
      </c>
      <c r="AU255" s="141">
        <f>+AR245*DATA!AR130</f>
        <v>57393.876189896313</v>
      </c>
      <c r="AV255" s="141">
        <f>+AS245*DATA!AS130</f>
        <v>42053.294966370588</v>
      </c>
      <c r="AW255" s="141">
        <f>+AT245*DATA!AT130</f>
        <v>26415.281875788231</v>
      </c>
      <c r="AX255" s="141">
        <f>+AU245*DATA!AU130</f>
        <v>29815.352541556829</v>
      </c>
      <c r="AY255" s="141">
        <f>+AV245*DATA!AV130</f>
        <v>39492.583965617348</v>
      </c>
      <c r="AZ255" s="141">
        <f>+AW245*DATA!AW130</f>
        <v>43347.152522301221</v>
      </c>
      <c r="BA255" s="141">
        <f>+AX245*DATA!AX130</f>
        <v>78352.199114512943</v>
      </c>
      <c r="BB255" s="141">
        <f>+AY245*DATA!AY130</f>
        <v>22940.812402170028</v>
      </c>
      <c r="BC255" s="141">
        <f>+AZ245*DATA!AZ130</f>
        <v>21477.555671391903</v>
      </c>
      <c r="BD255" s="141">
        <f>+BA245*DATA!BA130</f>
        <v>16233.779294037051</v>
      </c>
      <c r="BE255" s="141">
        <f>+BB245*DATA!BB130</f>
        <v>9582.9731476194611</v>
      </c>
      <c r="BF255" s="141">
        <f>+BC245*DATA!BC130</f>
        <v>20856.392187819762</v>
      </c>
      <c r="BG255" s="141">
        <f>+BD245*DATA!BD130</f>
        <v>32707.33519371715</v>
      </c>
      <c r="BH255" s="141">
        <f>+BE245*DATA!BE130</f>
        <v>23965.121468960431</v>
      </c>
      <c r="BI255" s="141">
        <f>+BF245*DATA!BF130</f>
        <v>15053.408758964813</v>
      </c>
      <c r="BJ255" s="141">
        <f>+BG245*DATA!BG130</f>
        <v>16991.024029619693</v>
      </c>
      <c r="BK255" s="141">
        <f>+BH245*DATA!BH130</f>
        <v>22505.836287406179</v>
      </c>
      <c r="BL255" s="141">
        <f>+BI245*DATA!BI130</f>
        <v>24702.458543646404</v>
      </c>
      <c r="BM255" s="141">
        <f>+BJ245*DATA!BJ130</f>
        <v>44650.959470383052</v>
      </c>
      <c r="BN255" s="141">
        <f>+BK245*DATA!BK130</f>
        <v>14602.744726477315</v>
      </c>
      <c r="BO255" s="141">
        <f>+BL245*DATA!BL130</f>
        <v>13671.323287067808</v>
      </c>
      <c r="BP255" s="141">
        <f>+BM245*DATA!BM130</f>
        <v>10333.449871826348</v>
      </c>
      <c r="BQ255" s="141">
        <f>+BN245*DATA!BN130</f>
        <v>6099.9457273856924</v>
      </c>
      <c r="BR255" s="141">
        <f>+BO245*DATA!BO130</f>
        <v>13275.92788323479</v>
      </c>
      <c r="BS255" s="141">
        <f>+BP245*DATA!BP130</f>
        <v>20819.527144208714</v>
      </c>
      <c r="BT255" s="141">
        <f>+BQ245*DATA!BQ130</f>
        <v>15254.758419852074</v>
      </c>
      <c r="BU255" s="141">
        <f>+BR245*DATA!BR130</f>
        <v>9582.0968114314619</v>
      </c>
      <c r="BV255" s="141">
        <f>+BS245*DATA!BS130</f>
        <v>10815.46643581412</v>
      </c>
      <c r="BW255" s="113">
        <f t="shared" si="359"/>
        <v>1377827.4213340969</v>
      </c>
    </row>
    <row r="256" spans="1:75" x14ac:dyDescent="0.3">
      <c r="A256" s="116" t="s">
        <v>37</v>
      </c>
      <c r="C256" s="142"/>
      <c r="D256" s="142"/>
      <c r="E256" s="142"/>
      <c r="F256" s="142">
        <f>+F255*DATA!C131</f>
        <v>89.600000000000009</v>
      </c>
      <c r="G256" s="142">
        <f>+G255*DATA!D131</f>
        <v>90.72</v>
      </c>
      <c r="H256" s="142">
        <f>+H255*DATA!E131</f>
        <v>84</v>
      </c>
      <c r="I256" s="142">
        <f>+I255*DATA!F131</f>
        <v>44.239999999999995</v>
      </c>
      <c r="J256" s="142">
        <f>+J255*DATA!G131</f>
        <v>90.72</v>
      </c>
      <c r="K256" s="142">
        <f>+K255*DATA!H131</f>
        <v>147.84</v>
      </c>
      <c r="L256" s="142">
        <f>+L255*DATA!I131</f>
        <v>101.92</v>
      </c>
      <c r="M256" s="142">
        <f>+M255*DATA!J131</f>
        <v>76.16</v>
      </c>
      <c r="N256" s="142">
        <f>+N255*DATA!K131</f>
        <v>80.64</v>
      </c>
      <c r="O256" s="142">
        <f>+O255*DATA!L131</f>
        <v>92.960000000000008</v>
      </c>
      <c r="P256" s="142">
        <f>+P255*DATA!M131</f>
        <v>104.16</v>
      </c>
      <c r="Q256" s="142">
        <f>+Q255*DATA!N131</f>
        <v>194.88</v>
      </c>
      <c r="R256" s="142">
        <f>+R255*DATA!O131</f>
        <v>108.33259330701914</v>
      </c>
      <c r="S256" s="142">
        <f>+S255*DATA!P131</f>
        <v>101.4227073997463</v>
      </c>
      <c r="T256" s="142">
        <f>+T255*DATA!Q131</f>
        <v>76.660206241452443</v>
      </c>
      <c r="U256" s="142">
        <f>+U255*DATA!R131</f>
        <v>45.253337783928849</v>
      </c>
      <c r="V256" s="142">
        <f>+V255*DATA!S131</f>
        <v>98.489408880787707</v>
      </c>
      <c r="W256" s="142">
        <f>+W255*DATA!T131</f>
        <v>154.45270113285736</v>
      </c>
      <c r="X256" s="142">
        <f>+X255*DATA!U131</f>
        <v>113.16965206535679</v>
      </c>
      <c r="Y256" s="142">
        <f>+Y255*DATA!V131</f>
        <v>71.086183888369874</v>
      </c>
      <c r="Z256" s="142">
        <f>+Z255*DATA!W131</f>
        <v>80.236116481056513</v>
      </c>
      <c r="AA256" s="142">
        <f>+AA255*DATA!X131</f>
        <v>106.27852086560374</v>
      </c>
      <c r="AB256" s="142">
        <f>+AB255*DATA!Y131</f>
        <v>116.65155305656089</v>
      </c>
      <c r="AC256" s="142">
        <f>+AC255*DATA!Z131</f>
        <v>210.85365889726052</v>
      </c>
      <c r="AD256" s="142">
        <f>+AD255*DATA!AA131</f>
        <v>450.79358726916826</v>
      </c>
      <c r="AE256" s="142">
        <f>+AE255*DATA!AB131</f>
        <v>422.0401700318244</v>
      </c>
      <c r="AF256" s="142">
        <f>+AF255*DATA!AC131</f>
        <v>318.99845021193198</v>
      </c>
      <c r="AG256" s="142">
        <f>+AG255*DATA!AD131</f>
        <v>188.30818918648475</v>
      </c>
      <c r="AH256" s="142">
        <f>+AH255*DATA!AE131</f>
        <v>409.83412823473395</v>
      </c>
      <c r="AI256" s="142">
        <f>+AI255*DATA!AF131</f>
        <v>642.70857995404606</v>
      </c>
      <c r="AJ256" s="142">
        <f>+AJ255*DATA!AG131</f>
        <v>470.92155617436276</v>
      </c>
      <c r="AK256" s="142">
        <f>+AK255*DATA!AH131</f>
        <v>295.80382839628481</v>
      </c>
      <c r="AL256" s="142">
        <f>+AL255*DATA!AI131</f>
        <v>333.87852790097236</v>
      </c>
      <c r="AM256" s="142">
        <f>+AM255*DATA!AJ131</f>
        <v>442.24618102595014</v>
      </c>
      <c r="AN256" s="142">
        <f>+AN255*DATA!AK131</f>
        <v>485.41044257896118</v>
      </c>
      <c r="AO256" s="142">
        <f>+AO255*DATA!AL131</f>
        <v>877.40424540328081</v>
      </c>
      <c r="AP256" s="142">
        <f>+AP255*DATA!AM131</f>
        <v>201.27933671568357</v>
      </c>
      <c r="AQ256" s="142">
        <f>+AQ255*DATA!AN131</f>
        <v>188.44093591920958</v>
      </c>
      <c r="AR256" s="142">
        <f>+AR255*DATA!AO131</f>
        <v>142.4328080196276</v>
      </c>
      <c r="AS256" s="142">
        <f>+AS255*DATA!AP131</f>
        <v>84.079606471765416</v>
      </c>
      <c r="AT256" s="142">
        <f>+AT255*DATA!AQ131</f>
        <v>182.99093825680862</v>
      </c>
      <c r="AU256" s="142">
        <f>+AU255*DATA!AR131</f>
        <v>286.96938094948155</v>
      </c>
      <c r="AV256" s="142">
        <f>+AV255*DATA!AS131</f>
        <v>210.26647483185295</v>
      </c>
      <c r="AW256" s="142">
        <f>+AW255*DATA!AT131</f>
        <v>132.07640937894115</v>
      </c>
      <c r="AX256" s="142">
        <f>+AX255*DATA!AU131</f>
        <v>149.07676270778416</v>
      </c>
      <c r="AY256" s="142">
        <f>+AY255*DATA!AV131</f>
        <v>197.46291982808674</v>
      </c>
      <c r="AZ256" s="142">
        <f>+AZ255*DATA!AW131</f>
        <v>216.73576261150612</v>
      </c>
      <c r="BA256" s="142">
        <f>+BA255*DATA!AX131</f>
        <v>391.76099557256475</v>
      </c>
      <c r="BB256" s="142">
        <f>+BB255*DATA!AY131</f>
        <v>0</v>
      </c>
      <c r="BC256" s="142">
        <f>+BC255*DATA!AZ131</f>
        <v>0</v>
      </c>
      <c r="BD256" s="142">
        <f>+BD255*DATA!BA131</f>
        <v>0</v>
      </c>
      <c r="BE256" s="142">
        <f>+BE255*DATA!BB131</f>
        <v>0</v>
      </c>
      <c r="BF256" s="142">
        <f>+BF255*DATA!BC131</f>
        <v>0</v>
      </c>
      <c r="BG256" s="142">
        <f>+BG255*DATA!BD131</f>
        <v>0</v>
      </c>
      <c r="BH256" s="142">
        <f>+BH255*DATA!BE131</f>
        <v>0</v>
      </c>
      <c r="BI256" s="142">
        <f>+BI255*DATA!BF131</f>
        <v>0</v>
      </c>
      <c r="BJ256" s="142">
        <f>+BJ255*DATA!BG131</f>
        <v>0</v>
      </c>
      <c r="BK256" s="142">
        <f>+BK255*DATA!BH131</f>
        <v>0</v>
      </c>
      <c r="BL256" s="142">
        <f>+BL255*DATA!BI131</f>
        <v>0</v>
      </c>
      <c r="BM256" s="142">
        <f>+BM255*DATA!BJ131</f>
        <v>0</v>
      </c>
      <c r="BN256" s="142">
        <f>+BN255*DATA!BK131</f>
        <v>0</v>
      </c>
      <c r="BO256" s="142">
        <f>+BO255*DATA!BL131</f>
        <v>0</v>
      </c>
      <c r="BP256" s="142">
        <f>+BP255*DATA!BM131</f>
        <v>0</v>
      </c>
      <c r="BQ256" s="142">
        <f>+BQ255*DATA!BN131</f>
        <v>0</v>
      </c>
      <c r="BR256" s="142">
        <f>+BR255*DATA!BO131</f>
        <v>0</v>
      </c>
      <c r="BS256" s="142">
        <f>+BS255*DATA!BP131</f>
        <v>0</v>
      </c>
      <c r="BT256" s="142">
        <f>+BT255*DATA!BQ131</f>
        <v>0</v>
      </c>
      <c r="BU256" s="142">
        <f>+BU255*DATA!BR131</f>
        <v>0</v>
      </c>
      <c r="BV256" s="142">
        <f>+BV255*DATA!BS131</f>
        <v>0</v>
      </c>
      <c r="BW256" s="113">
        <f t="shared" si="359"/>
        <v>10202.646857631316</v>
      </c>
    </row>
    <row r="257" spans="1:75" x14ac:dyDescent="0.3">
      <c r="A257" s="114" t="s">
        <v>162</v>
      </c>
      <c r="C257" s="141"/>
      <c r="D257" s="141"/>
      <c r="E257" s="141"/>
      <c r="F257" s="141"/>
      <c r="G257" s="141">
        <f>+C245*DATA!C132</f>
        <v>44800</v>
      </c>
      <c r="H257" s="141">
        <f>+D245*DATA!D132</f>
        <v>45360</v>
      </c>
      <c r="I257" s="141">
        <f>+E245*DATA!E132</f>
        <v>42000</v>
      </c>
      <c r="J257" s="141">
        <f>+F245*DATA!F132</f>
        <v>22119.999999999996</v>
      </c>
      <c r="K257" s="141">
        <f>+G245*DATA!G132</f>
        <v>45360</v>
      </c>
      <c r="L257" s="141">
        <f>+H245*DATA!H132</f>
        <v>73920</v>
      </c>
      <c r="M257" s="141">
        <f>+I245*DATA!I132</f>
        <v>50959.999999999993</v>
      </c>
      <c r="N257" s="141">
        <f>+J245*DATA!J132</f>
        <v>38080</v>
      </c>
      <c r="O257" s="141">
        <f>+K245*DATA!K132</f>
        <v>40320</v>
      </c>
      <c r="P257" s="141">
        <f>+L245*DATA!L132</f>
        <v>46480</v>
      </c>
      <c r="Q257" s="141">
        <f>+M245*DATA!M132</f>
        <v>52080</v>
      </c>
      <c r="R257" s="141">
        <f>+N245*DATA!N132</f>
        <v>97440</v>
      </c>
      <c r="S257" s="141">
        <f>+O245*DATA!O132</f>
        <v>43333.037322807657</v>
      </c>
      <c r="T257" s="141">
        <f>+P245*DATA!P132</f>
        <v>40569.082959898522</v>
      </c>
      <c r="U257" s="141">
        <f>+Q245*DATA!Q132</f>
        <v>30664.082496580977</v>
      </c>
      <c r="V257" s="141">
        <f>+R245*DATA!R132</f>
        <v>18101.335113571538</v>
      </c>
      <c r="W257" s="141">
        <f>+S245*DATA!S132</f>
        <v>39395.763552315082</v>
      </c>
      <c r="X257" s="141">
        <f>+T245*DATA!T132</f>
        <v>61781.080453142946</v>
      </c>
      <c r="Y257" s="141">
        <f>+U245*DATA!U132</f>
        <v>45267.860826142714</v>
      </c>
      <c r="Z257" s="141">
        <f>+V245*DATA!V132</f>
        <v>28434.473555347948</v>
      </c>
      <c r="AA257" s="141">
        <f>+W245*DATA!W132</f>
        <v>32094.446592422606</v>
      </c>
      <c r="AB257" s="141">
        <f>+X245*DATA!X132</f>
        <v>42511.408346241493</v>
      </c>
      <c r="AC257" s="141">
        <f>+Y245*DATA!Y132</f>
        <v>46660.621222624352</v>
      </c>
      <c r="AD257" s="141">
        <f>+Z245*DATA!Z132</f>
        <v>84341.463558904201</v>
      </c>
      <c r="AE257" s="141">
        <f>+AA245*DATA!AA132</f>
        <v>67619.038090375238</v>
      </c>
      <c r="AF257" s="141">
        <f>+AB245*DATA!AB132</f>
        <v>63306.025504773657</v>
      </c>
      <c r="AG257" s="141">
        <f>+AC245*DATA!AC132</f>
        <v>47849.767531789788</v>
      </c>
      <c r="AH257" s="141">
        <f>+AD245*DATA!AD132</f>
        <v>28246.228377972708</v>
      </c>
      <c r="AI257" s="141">
        <f>+AE245*DATA!AE132</f>
        <v>61475.119235210092</v>
      </c>
      <c r="AJ257" s="141">
        <f>+AF245*DATA!AF132</f>
        <v>96406.286993106885</v>
      </c>
      <c r="AK257" s="141">
        <f>+AG245*DATA!AG132</f>
        <v>70638.233426154402</v>
      </c>
      <c r="AL257" s="141">
        <f>+AH245*DATA!AH132</f>
        <v>44370.574259442714</v>
      </c>
      <c r="AM257" s="141">
        <f>+AI245*DATA!AI132</f>
        <v>50081.779185145853</v>
      </c>
      <c r="AN257" s="141">
        <f>+AJ245*DATA!AJ132</f>
        <v>66336.92715389251</v>
      </c>
      <c r="AO257" s="141">
        <f>+AK245*DATA!AK132</f>
        <v>72811.566386844162</v>
      </c>
      <c r="AP257" s="141">
        <f>+AL245*DATA!AL132</f>
        <v>131610.63681049211</v>
      </c>
      <c r="AQ257" s="141">
        <f>+AM245*DATA!AM132</f>
        <v>10063.966835784178</v>
      </c>
      <c r="AR257" s="141">
        <f>+AN245*DATA!AN132</f>
        <v>9422.0467959604794</v>
      </c>
      <c r="AS257" s="141">
        <f>+AO245*DATA!AO132</f>
        <v>7121.6404009813796</v>
      </c>
      <c r="AT257" s="141">
        <f>+AP245*DATA!AP132</f>
        <v>4203.9803235882709</v>
      </c>
      <c r="AU257" s="141">
        <f>+AQ245*DATA!AQ132</f>
        <v>9149.5469128404311</v>
      </c>
      <c r="AV257" s="141">
        <f>+AR245*DATA!AR132</f>
        <v>14348.469047474078</v>
      </c>
      <c r="AW257" s="141">
        <f>+AS245*DATA!AS132</f>
        <v>10513.323741592647</v>
      </c>
      <c r="AX257" s="141">
        <f>+AT245*DATA!AT132</f>
        <v>6603.8204689470576</v>
      </c>
      <c r="AY257" s="141">
        <f>+AU245*DATA!AU132</f>
        <v>7453.8381353892073</v>
      </c>
      <c r="AZ257" s="141">
        <f>+AV245*DATA!AV132</f>
        <v>9873.1459914043371</v>
      </c>
      <c r="BA257" s="141">
        <f>+AW245*DATA!AW132</f>
        <v>10836.788130575305</v>
      </c>
      <c r="BB257" s="141">
        <f>+AX245*DATA!AX132</f>
        <v>19588.049778628236</v>
      </c>
      <c r="BC257" s="141">
        <f>+AY245*DATA!AY132</f>
        <v>9176.3249608680107</v>
      </c>
      <c r="BD257" s="141">
        <f>+AZ245*DATA!AZ132</f>
        <v>8591.0222685567624</v>
      </c>
      <c r="BE257" s="141">
        <f>+BA245*DATA!BA132</f>
        <v>6493.5117176148206</v>
      </c>
      <c r="BF257" s="141">
        <f>+BB245*DATA!BB132</f>
        <v>3833.1892590477846</v>
      </c>
      <c r="BG257" s="141">
        <f>+BC245*DATA!BC132</f>
        <v>8342.5568751279043</v>
      </c>
      <c r="BH257" s="141">
        <f>+BD245*DATA!BD132</f>
        <v>13082.934077486861</v>
      </c>
      <c r="BI257" s="141">
        <f>+BE245*DATA!BE132</f>
        <v>9586.0485875841732</v>
      </c>
      <c r="BJ257" s="141">
        <f>+BF245*DATA!BF132</f>
        <v>6021.3635035859261</v>
      </c>
      <c r="BK257" s="141">
        <f>+BG245*DATA!BG132</f>
        <v>6796.4096118478774</v>
      </c>
      <c r="BL257" s="141">
        <f>+BH245*DATA!BH132</f>
        <v>9002.3345149624711</v>
      </c>
      <c r="BM257" s="141">
        <f>+BI245*DATA!BI132</f>
        <v>9880.9834174585631</v>
      </c>
      <c r="BN257" s="141">
        <f>+BJ245*DATA!BJ132</f>
        <v>17860.38378815322</v>
      </c>
      <c r="BO257" s="141">
        <f>+BK245*DATA!BK132</f>
        <v>29205.489452954629</v>
      </c>
      <c r="BP257" s="141">
        <f>+BL245*DATA!BL132</f>
        <v>27342.646574135615</v>
      </c>
      <c r="BQ257" s="141">
        <f>+BM245*DATA!BM132</f>
        <v>20666.899743652695</v>
      </c>
      <c r="BR257" s="141">
        <f>+BN245*DATA!BN132</f>
        <v>12199.891454771385</v>
      </c>
      <c r="BS257" s="141">
        <f>+BO245*DATA!BO132</f>
        <v>26551.85576646958</v>
      </c>
      <c r="BT257" s="141">
        <f>+BP245*DATA!BP132</f>
        <v>41639.054288417428</v>
      </c>
      <c r="BU257" s="141">
        <f>+BQ245*DATA!BQ132</f>
        <v>30509.516839704149</v>
      </c>
      <c r="BV257" s="141">
        <f>+BR245*DATA!BR132</f>
        <v>19164.193622862924</v>
      </c>
      <c r="BW257" s="113">
        <f t="shared" si="359"/>
        <v>2347952.0658436283</v>
      </c>
    </row>
    <row r="258" spans="1:75" ht="16.2" thickBot="1" x14ac:dyDescent="0.35">
      <c r="A258" s="164"/>
      <c r="BW258" s="62">
        <f t="shared" si="359"/>
        <v>0</v>
      </c>
    </row>
    <row r="259" spans="1:75" ht="16.2" thickBot="1" x14ac:dyDescent="0.35">
      <c r="A259" s="30" t="s">
        <v>257</v>
      </c>
      <c r="C259" s="143">
        <f>+C249+C251+C253+C255+C257</f>
        <v>17920</v>
      </c>
      <c r="D259" s="144">
        <f t="shared" ref="D259:BO259" si="444">+D249+D251+D253+D255+D257</f>
        <v>18144</v>
      </c>
      <c r="E259" s="144">
        <f t="shared" si="444"/>
        <v>34720</v>
      </c>
      <c r="F259" s="144">
        <f t="shared" si="444"/>
        <v>35952</v>
      </c>
      <c r="G259" s="144">
        <f t="shared" si="444"/>
        <v>88816</v>
      </c>
      <c r="H259" s="144">
        <f t="shared" si="444"/>
        <v>92176</v>
      </c>
      <c r="I259" s="144">
        <f t="shared" si="444"/>
        <v>84952</v>
      </c>
      <c r="J259" s="144">
        <f t="shared" si="444"/>
        <v>75992</v>
      </c>
      <c r="K259" s="144">
        <f t="shared" si="444"/>
        <v>96656</v>
      </c>
      <c r="L259" s="144">
        <f t="shared" si="444"/>
        <v>117936</v>
      </c>
      <c r="M259" s="144">
        <f t="shared" si="444"/>
        <v>95536</v>
      </c>
      <c r="N259" s="144">
        <f t="shared" si="444"/>
        <v>103712</v>
      </c>
      <c r="O259" s="145">
        <f t="shared" si="444"/>
        <v>70448</v>
      </c>
      <c r="P259" s="144">
        <f t="shared" si="444"/>
        <v>106705.25933070191</v>
      </c>
      <c r="Q259" s="144">
        <f t="shared" si="444"/>
        <v>125043.30806278228</v>
      </c>
      <c r="R259" s="144">
        <f t="shared" si="444"/>
        <v>156508.3629147457</v>
      </c>
      <c r="S259" s="144">
        <f t="shared" si="444"/>
        <v>88664.724337756139</v>
      </c>
      <c r="T259" s="144">
        <f t="shared" si="444"/>
        <v>76185.379585694085</v>
      </c>
      <c r="U259" s="144">
        <f t="shared" si="444"/>
        <v>90030.449940574676</v>
      </c>
      <c r="V259" s="144">
        <f t="shared" si="444"/>
        <v>101048.32166132893</v>
      </c>
      <c r="W259" s="144">
        <f t="shared" si="444"/>
        <v>107217.51288058051</v>
      </c>
      <c r="X259" s="144">
        <f t="shared" si="444"/>
        <v>109556.13086313222</v>
      </c>
      <c r="Y259" s="144">
        <f t="shared" si="444"/>
        <v>95098.777893962688</v>
      </c>
      <c r="Z259" s="144">
        <f t="shared" si="444"/>
        <v>90634.648855351174</v>
      </c>
      <c r="AA259" s="146">
        <f t="shared" si="444"/>
        <v>110468.28579133339</v>
      </c>
      <c r="AB259" s="144">
        <f t="shared" si="444"/>
        <v>161057.7065742602</v>
      </c>
      <c r="AC259" s="144">
        <f t="shared" si="444"/>
        <v>88847.995613941617</v>
      </c>
      <c r="AD259" s="144">
        <f t="shared" si="444"/>
        <v>122831.06543295921</v>
      </c>
      <c r="AE259" s="144">
        <f t="shared" si="444"/>
        <v>98136.45605129069</v>
      </c>
      <c r="AF259" s="144">
        <f t="shared" si="444"/>
        <v>99747.654427106958</v>
      </c>
      <c r="AG259" s="144">
        <f t="shared" si="444"/>
        <v>89400.605988816329</v>
      </c>
      <c r="AH259" s="144">
        <f t="shared" si="444"/>
        <v>72284.012598427536</v>
      </c>
      <c r="AI259" s="144">
        <f t="shared" si="444"/>
        <v>108400.73965272662</v>
      </c>
      <c r="AJ259" s="144">
        <f t="shared" si="444"/>
        <v>136646.29119687364</v>
      </c>
      <c r="AK259" s="144">
        <f t="shared" si="444"/>
        <v>107540.73389726615</v>
      </c>
      <c r="AL259" s="144">
        <f t="shared" si="444"/>
        <v>85335.022783439388</v>
      </c>
      <c r="AM259" s="147">
        <f t="shared" si="444"/>
        <v>121096.2839244995</v>
      </c>
      <c r="AN259" s="144">
        <f t="shared" si="444"/>
        <v>110414.42293449707</v>
      </c>
      <c r="AO259" s="144">
        <f t="shared" si="444"/>
        <v>164567.56955879217</v>
      </c>
      <c r="AP259" s="144">
        <f t="shared" si="444"/>
        <v>212917.09530477648</v>
      </c>
      <c r="AQ259" s="144">
        <f t="shared" si="444"/>
        <v>79997.81916437285</v>
      </c>
      <c r="AR259" s="144">
        <f t="shared" si="444"/>
        <v>71419.104263648493</v>
      </c>
      <c r="AS259" s="144">
        <f t="shared" si="444"/>
        <v>78165.567875863198</v>
      </c>
      <c r="AT259" s="144">
        <f t="shared" si="444"/>
        <v>102919.47096423473</v>
      </c>
      <c r="AU259" s="144">
        <f t="shared" si="444"/>
        <v>111716.04409862988</v>
      </c>
      <c r="AV259" s="144">
        <f t="shared" si="444"/>
        <v>92330.555619471808</v>
      </c>
      <c r="AW259" s="144">
        <f t="shared" si="444"/>
        <v>79518.233075942655</v>
      </c>
      <c r="AX259" s="144">
        <f t="shared" si="444"/>
        <v>92087.818069893983</v>
      </c>
      <c r="AY259" s="148">
        <f t="shared" si="444"/>
        <v>118015.18612154284</v>
      </c>
      <c r="AZ259" s="144">
        <f t="shared" si="444"/>
        <v>143516.28252031707</v>
      </c>
      <c r="BA259" s="144">
        <f t="shared" si="444"/>
        <v>144689.029516699</v>
      </c>
      <c r="BB259" s="144">
        <f t="shared" si="444"/>
        <v>88368.897539553393</v>
      </c>
      <c r="BC259" s="144">
        <f t="shared" si="444"/>
        <v>68059.945807851735</v>
      </c>
      <c r="BD259" s="144">
        <f t="shared" si="444"/>
        <v>70263.695605043788</v>
      </c>
      <c r="BE259" s="144">
        <f t="shared" si="444"/>
        <v>83397.539271919319</v>
      </c>
      <c r="BF259" s="144">
        <f t="shared" si="444"/>
        <v>93924.868651874465</v>
      </c>
      <c r="BG259" s="144">
        <f t="shared" si="444"/>
        <v>91657.856202410258</v>
      </c>
      <c r="BH259" s="144">
        <f t="shared" si="444"/>
        <v>81105.504601787223</v>
      </c>
      <c r="BI259" s="144">
        <f t="shared" si="444"/>
        <v>77415.505886957355</v>
      </c>
      <c r="BJ259" s="144">
        <f t="shared" si="444"/>
        <v>92582.233409892651</v>
      </c>
      <c r="BK259" s="149">
        <f t="shared" si="444"/>
        <v>103596.15562201278</v>
      </c>
      <c r="BL259" s="144">
        <f t="shared" si="444"/>
        <v>116491.43387602318</v>
      </c>
      <c r="BM259" s="144">
        <f t="shared" si="444"/>
        <v>106212.49733943943</v>
      </c>
      <c r="BN259" s="144">
        <f t="shared" si="444"/>
        <v>75915.567070062913</v>
      </c>
      <c r="BO259" s="144">
        <f t="shared" si="444"/>
        <v>72299.120647837728</v>
      </c>
      <c r="BP259" s="144">
        <f t="shared" ref="BP259:BV259" si="445">+BP249+BP251+BP253+BP255+BP257</f>
        <v>74394.528424741031</v>
      </c>
      <c r="BQ259" s="144">
        <f t="shared" si="445"/>
        <v>90532.446231513808</v>
      </c>
      <c r="BR259" s="144">
        <f t="shared" si="445"/>
        <v>90684.54808472484</v>
      </c>
      <c r="BS259" s="144">
        <f t="shared" si="445"/>
        <v>91960.173899961344</v>
      </c>
      <c r="BT259" s="144">
        <f t="shared" si="445"/>
        <v>94494.906932283513</v>
      </c>
      <c r="BU259" s="144">
        <f t="shared" si="445"/>
        <v>86769.121104930207</v>
      </c>
      <c r="BV259" s="144">
        <f t="shared" si="445"/>
        <v>85304.307698731616</v>
      </c>
      <c r="BW259" s="150">
        <f t="shared" si="359"/>
        <v>6919150.7832577871</v>
      </c>
    </row>
    <row r="260" spans="1:75" ht="16.2" thickBot="1" x14ac:dyDescent="0.35">
      <c r="A260" s="30" t="s">
        <v>258</v>
      </c>
      <c r="C260" s="143">
        <f>+C250+C252+C254+C256</f>
        <v>537.6</v>
      </c>
      <c r="D260" s="144">
        <f t="shared" ref="D260:BO260" si="446">+D250+D252+D254+D256</f>
        <v>544.31999999999994</v>
      </c>
      <c r="E260" s="144">
        <f t="shared" si="446"/>
        <v>862.40000000000009</v>
      </c>
      <c r="F260" s="144">
        <f t="shared" si="446"/>
        <v>717.92</v>
      </c>
      <c r="G260" s="144">
        <f t="shared" si="446"/>
        <v>971.04</v>
      </c>
      <c r="H260" s="144">
        <f t="shared" si="446"/>
        <v>1148</v>
      </c>
      <c r="I260" s="144">
        <f t="shared" si="446"/>
        <v>1018.64</v>
      </c>
      <c r="J260" s="144">
        <f t="shared" si="446"/>
        <v>1139.04</v>
      </c>
      <c r="K260" s="144">
        <f t="shared" si="446"/>
        <v>1039.3599999999999</v>
      </c>
      <c r="L260" s="144">
        <f t="shared" si="446"/>
        <v>964.31999999999994</v>
      </c>
      <c r="M260" s="144">
        <f t="shared" si="446"/>
        <v>1023.68</v>
      </c>
      <c r="N260" s="144">
        <f t="shared" si="446"/>
        <v>1621.76</v>
      </c>
      <c r="O260" s="145">
        <f t="shared" si="446"/>
        <v>509.6</v>
      </c>
      <c r="P260" s="144">
        <f t="shared" si="446"/>
        <v>1208.6777799210574</v>
      </c>
      <c r="Q260" s="144">
        <f t="shared" si="446"/>
        <v>1365.808868655392</v>
      </c>
      <c r="R260" s="144">
        <f t="shared" si="446"/>
        <v>1149.694871229347</v>
      </c>
      <c r="S260" s="144">
        <f t="shared" si="446"/>
        <v>850.46437068315231</v>
      </c>
      <c r="T260" s="144">
        <f t="shared" si="446"/>
        <v>734.1551351552464</v>
      </c>
      <c r="U260" s="144">
        <f t="shared" si="446"/>
        <v>1296.5267122288026</v>
      </c>
      <c r="V260" s="144">
        <f t="shared" si="446"/>
        <v>1673.619974139717</v>
      </c>
      <c r="W260" s="144">
        <f t="shared" si="446"/>
        <v>1273.0684693208211</v>
      </c>
      <c r="X260" s="144">
        <f t="shared" si="446"/>
        <v>922.56747261548526</v>
      </c>
      <c r="Y260" s="144">
        <f t="shared" si="446"/>
        <v>1031.8106783336332</v>
      </c>
      <c r="Z260" s="144">
        <f t="shared" si="446"/>
        <v>1280.4189425755692</v>
      </c>
      <c r="AA260" s="146">
        <f t="shared" si="446"/>
        <v>1672.0519220098722</v>
      </c>
      <c r="AB260" s="144">
        <f t="shared" si="446"/>
        <v>2705.0679987729814</v>
      </c>
      <c r="AC260" s="144">
        <f t="shared" si="446"/>
        <v>1054.9339989609093</v>
      </c>
      <c r="AD260" s="144">
        <f t="shared" si="446"/>
        <v>1088.7904876930322</v>
      </c>
      <c r="AE260" s="144">
        <f t="shared" si="446"/>
        <v>798.65654840479397</v>
      </c>
      <c r="AF260" s="144">
        <f t="shared" si="446"/>
        <v>1138.6667066813998</v>
      </c>
      <c r="AG260" s="144">
        <f t="shared" si="446"/>
        <v>1473.7253490945768</v>
      </c>
      <c r="AH260" s="144">
        <f t="shared" si="446"/>
        <v>1351.6772405834595</v>
      </c>
      <c r="AI260" s="144">
        <f t="shared" si="446"/>
        <v>1234.3162367466157</v>
      </c>
      <c r="AJ260" s="144">
        <f t="shared" si="446"/>
        <v>1138.6786119763074</v>
      </c>
      <c r="AK260" s="144">
        <f t="shared" si="446"/>
        <v>1180.2961904481851</v>
      </c>
      <c r="AL260" s="144">
        <f t="shared" si="446"/>
        <v>1304.6994130588946</v>
      </c>
      <c r="AM260" s="147">
        <f t="shared" si="446"/>
        <v>2197.0546718325118</v>
      </c>
      <c r="AN260" s="144">
        <f t="shared" si="446"/>
        <v>787.32944765248646</v>
      </c>
      <c r="AO260" s="144">
        <f t="shared" si="446"/>
        <v>1461.9846543556205</v>
      </c>
      <c r="AP260" s="144">
        <f t="shared" si="446"/>
        <v>697.58995262393933</v>
      </c>
      <c r="AQ260" s="144">
        <f t="shared" si="446"/>
        <v>528.20955765629901</v>
      </c>
      <c r="AR260" s="144">
        <f t="shared" si="446"/>
        <v>543.03862511248872</v>
      </c>
      <c r="AS260" s="144">
        <f t="shared" si="446"/>
        <v>789.02008528120064</v>
      </c>
      <c r="AT260" s="144">
        <f t="shared" si="446"/>
        <v>928.84472192881037</v>
      </c>
      <c r="AU260" s="144">
        <f t="shared" si="446"/>
        <v>800.48370726567259</v>
      </c>
      <c r="AV260" s="144">
        <f t="shared" si="446"/>
        <v>631.9962329619409</v>
      </c>
      <c r="AW260" s="144">
        <f t="shared" si="446"/>
        <v>651.88593318274752</v>
      </c>
      <c r="AX260" s="144">
        <f t="shared" si="446"/>
        <v>770.37478636717344</v>
      </c>
      <c r="AY260" s="148">
        <f t="shared" si="446"/>
        <v>1201.9713067128732</v>
      </c>
      <c r="AZ260" s="144">
        <f t="shared" si="446"/>
        <v>1463.8077887101715</v>
      </c>
      <c r="BA260" s="144">
        <f t="shared" si="446"/>
        <v>1544.2145021855913</v>
      </c>
      <c r="BB260" s="144">
        <f t="shared" si="446"/>
        <v>959.63771105480976</v>
      </c>
      <c r="BC260" s="144">
        <f t="shared" si="446"/>
        <v>712.61060049865478</v>
      </c>
      <c r="BD260" s="144">
        <f t="shared" si="446"/>
        <v>882.23050101322974</v>
      </c>
      <c r="BE260" s="144">
        <f t="shared" si="446"/>
        <v>1414.0972782264448</v>
      </c>
      <c r="BF260" s="144">
        <f t="shared" si="446"/>
        <v>1444.3177164090816</v>
      </c>
      <c r="BG260" s="144">
        <f t="shared" si="446"/>
        <v>1019.4622303476494</v>
      </c>
      <c r="BH260" s="144">
        <f t="shared" si="446"/>
        <v>876.08075610527249</v>
      </c>
      <c r="BI260" s="144">
        <f t="shared" si="446"/>
        <v>1069.2403180706128</v>
      </c>
      <c r="BJ260" s="144">
        <f t="shared" si="446"/>
        <v>1336.3053723704406</v>
      </c>
      <c r="BK260" s="149">
        <f t="shared" si="446"/>
        <v>1709.1329918070899</v>
      </c>
      <c r="BL260" s="144">
        <f t="shared" si="446"/>
        <v>1947.7877108778321</v>
      </c>
      <c r="BM260" s="144">
        <f t="shared" si="446"/>
        <v>1307.0375547733124</v>
      </c>
      <c r="BN260" s="144">
        <f t="shared" si="446"/>
        <v>1075.7177685451743</v>
      </c>
      <c r="BO260" s="144">
        <f t="shared" si="446"/>
        <v>710.44507270401982</v>
      </c>
      <c r="BP260" s="144">
        <f t="shared" ref="BP260:BV260" si="447">+BP250+BP252+BP254+BP256</f>
        <v>999.88719724027715</v>
      </c>
      <c r="BQ260" s="144">
        <f t="shared" si="447"/>
        <v>1691.7025580936825</v>
      </c>
      <c r="BR260" s="144">
        <f t="shared" si="447"/>
        <v>1609.2697433314152</v>
      </c>
      <c r="BS260" s="144">
        <f t="shared" si="447"/>
        <v>1083.4177560142903</v>
      </c>
      <c r="BT260" s="144">
        <f t="shared" si="447"/>
        <v>968.33121319656254</v>
      </c>
      <c r="BU260" s="144">
        <f t="shared" si="447"/>
        <v>1220.0674496836025</v>
      </c>
      <c r="BV260" s="144">
        <f t="shared" si="447"/>
        <v>1420.9750120285453</v>
      </c>
      <c r="BW260" s="150">
        <f t="shared" si="359"/>
        <v>81481.614465510778</v>
      </c>
    </row>
    <row r="261" spans="1:75" ht="16.2" thickBot="1" x14ac:dyDescent="0.35">
      <c r="BW261" s="150">
        <f t="shared" ref="BW261:BW263" si="448">SUM(C261:BV261)</f>
        <v>0</v>
      </c>
    </row>
    <row r="262" spans="1:75" ht="16.2" thickBot="1" x14ac:dyDescent="0.35">
      <c r="A262" s="165" t="s">
        <v>259</v>
      </c>
      <c r="C262" s="166">
        <f>+C243*C2</f>
        <v>298837333.33333331</v>
      </c>
      <c r="D262" s="166">
        <f t="shared" ref="D262:BO262" si="449">+D243*D2</f>
        <v>328579200</v>
      </c>
      <c r="E262" s="166">
        <f t="shared" si="449"/>
        <v>251840000</v>
      </c>
      <c r="F262" s="166">
        <f t="shared" si="449"/>
        <v>135037333.33333331</v>
      </c>
      <c r="G262" s="166">
        <f t="shared" si="449"/>
        <v>329702400</v>
      </c>
      <c r="H262" s="166">
        <f t="shared" si="449"/>
        <v>633600000</v>
      </c>
      <c r="I262" s="166">
        <f t="shared" si="449"/>
        <v>315078399.99999994</v>
      </c>
      <c r="J262" s="166">
        <f t="shared" si="449"/>
        <v>224998399.99999997</v>
      </c>
      <c r="K262" s="166">
        <f t="shared" si="449"/>
        <v>275712000</v>
      </c>
      <c r="L262" s="166">
        <f t="shared" si="449"/>
        <v>278525866.66666663</v>
      </c>
      <c r="M262" s="166">
        <f t="shared" si="449"/>
        <v>391641600</v>
      </c>
      <c r="N262" s="166">
        <f t="shared" si="449"/>
        <v>684307200</v>
      </c>
      <c r="O262" s="166">
        <f t="shared" si="449"/>
        <v>304775695.83708054</v>
      </c>
      <c r="P262" s="166">
        <f t="shared" si="449"/>
        <v>312092159.62721932</v>
      </c>
      <c r="Q262" s="166">
        <f t="shared" si="449"/>
        <v>238376736.55080211</v>
      </c>
      <c r="R262" s="166">
        <f t="shared" si="449"/>
        <v>131277777.99033073</v>
      </c>
      <c r="S262" s="166">
        <f t="shared" si="449"/>
        <v>342367945.15702391</v>
      </c>
      <c r="T262" s="166">
        <f t="shared" si="449"/>
        <v>731076118.69552481</v>
      </c>
      <c r="U262" s="166">
        <f t="shared" si="449"/>
        <v>375615464.2359699</v>
      </c>
      <c r="V262" s="166">
        <f t="shared" si="449"/>
        <v>196604074.29697722</v>
      </c>
      <c r="W262" s="166">
        <f t="shared" si="449"/>
        <v>274331103.01618367</v>
      </c>
      <c r="X262" s="166">
        <f t="shared" si="449"/>
        <v>317924603.84653455</v>
      </c>
      <c r="Y262" s="166">
        <f t="shared" si="449"/>
        <v>340511438.20796102</v>
      </c>
      <c r="Z262" s="166">
        <f t="shared" si="449"/>
        <v>820120326.60610652</v>
      </c>
      <c r="AA262" s="166">
        <f t="shared" si="449"/>
        <v>322854073.92991859</v>
      </c>
      <c r="AB262" s="166">
        <f t="shared" si="449"/>
        <v>326578703.00081646</v>
      </c>
      <c r="AC262" s="166">
        <f t="shared" si="449"/>
        <v>272591770.90729141</v>
      </c>
      <c r="AD262" s="166">
        <f t="shared" si="449"/>
        <v>141589824.15498066</v>
      </c>
      <c r="AE262" s="166">
        <f t="shared" si="449"/>
        <v>319085142.69704282</v>
      </c>
      <c r="AF262" s="166">
        <f t="shared" si="449"/>
        <v>540181258.8661387</v>
      </c>
      <c r="AG262" s="166">
        <f t="shared" si="449"/>
        <v>435938812.00141007</v>
      </c>
      <c r="AH262" s="166">
        <f t="shared" si="449"/>
        <v>281577072.84008253</v>
      </c>
      <c r="AI262" s="166">
        <f t="shared" si="449"/>
        <v>252634752.77840242</v>
      </c>
      <c r="AJ262" s="166">
        <f t="shared" si="449"/>
        <v>315363645.75540972</v>
      </c>
      <c r="AK262" s="166">
        <f t="shared" si="449"/>
        <v>530368695.47496492</v>
      </c>
      <c r="AL262" s="166">
        <f t="shared" si="449"/>
        <v>723231785.1395613</v>
      </c>
      <c r="AM262" s="166">
        <f t="shared" si="449"/>
        <v>385785395.37172681</v>
      </c>
      <c r="AN262" s="166">
        <f t="shared" si="449"/>
        <v>267137460.11023185</v>
      </c>
      <c r="AO262" s="166">
        <f t="shared" si="449"/>
        <v>202186762.24119514</v>
      </c>
      <c r="AP262" s="166">
        <f t="shared" si="449"/>
        <v>120594178.42521782</v>
      </c>
      <c r="AQ262" s="166">
        <f t="shared" si="449"/>
        <v>300976524.16143662</v>
      </c>
      <c r="AR262" s="166">
        <f t="shared" si="449"/>
        <v>580771366.20728409</v>
      </c>
      <c r="AS262" s="166">
        <f t="shared" si="449"/>
        <v>396001860.93332303</v>
      </c>
      <c r="AT262" s="166">
        <f t="shared" si="449"/>
        <v>221699687.17179406</v>
      </c>
      <c r="AU262" s="166">
        <f t="shared" si="449"/>
        <v>230714037.52395162</v>
      </c>
      <c r="AV262" s="166">
        <f t="shared" si="449"/>
        <v>273815248.82828027</v>
      </c>
      <c r="AW262" s="166">
        <f t="shared" si="449"/>
        <v>407772856.2276479</v>
      </c>
      <c r="AX262" s="166">
        <f t="shared" si="449"/>
        <v>758337355.71546459</v>
      </c>
      <c r="AY262" s="166">
        <f t="shared" si="449"/>
        <v>339087055.69683701</v>
      </c>
      <c r="AZ262" s="166">
        <f t="shared" si="449"/>
        <v>302076706.81439584</v>
      </c>
      <c r="BA262" s="166">
        <f t="shared" si="449"/>
        <v>238342801.52083349</v>
      </c>
      <c r="BB262" s="166">
        <f t="shared" si="449"/>
        <v>141170884.42607412</v>
      </c>
      <c r="BC262" s="166">
        <f t="shared" si="449"/>
        <v>311773268.36192286</v>
      </c>
      <c r="BD262" s="166">
        <f t="shared" si="449"/>
        <v>494659507.50116986</v>
      </c>
      <c r="BE262" s="166">
        <f t="shared" si="449"/>
        <v>278908366.04828233</v>
      </c>
      <c r="BF262" s="166">
        <f t="shared" si="449"/>
        <v>171236108.77816737</v>
      </c>
      <c r="BG262" s="166">
        <f t="shared" si="449"/>
        <v>132691806.70750618</v>
      </c>
      <c r="BH262" s="166">
        <f t="shared" si="449"/>
        <v>253265677.68761086</v>
      </c>
      <c r="BI262" s="166">
        <f t="shared" si="449"/>
        <v>361738097.68295914</v>
      </c>
      <c r="BJ262" s="166">
        <f t="shared" si="449"/>
        <v>691281902.04813993</v>
      </c>
      <c r="BK262" s="166">
        <f t="shared" si="449"/>
        <v>237352549.20496461</v>
      </c>
      <c r="BL262" s="166">
        <f t="shared" si="449"/>
        <v>294692968.6323505</v>
      </c>
      <c r="BM262" s="166">
        <f t="shared" si="449"/>
        <v>196827616.60621613</v>
      </c>
      <c r="BN262" s="166">
        <f t="shared" si="449"/>
        <v>116964038.70923679</v>
      </c>
      <c r="BO262" s="166">
        <f t="shared" si="449"/>
        <v>326377096.91355628</v>
      </c>
      <c r="BP262" s="166">
        <f t="shared" ref="BP262:BV262" si="450">+BP243*BP2</f>
        <v>436086476.49996549</v>
      </c>
      <c r="BQ262" s="166">
        <f t="shared" si="450"/>
        <v>355750651.91185188</v>
      </c>
      <c r="BR262" s="166">
        <f t="shared" si="450"/>
        <v>214152258.89675394</v>
      </c>
      <c r="BS262" s="166">
        <f t="shared" si="450"/>
        <v>273305120.09231871</v>
      </c>
      <c r="BT262" s="166">
        <f t="shared" si="450"/>
        <v>350551643.34670377</v>
      </c>
      <c r="BU262" s="166">
        <f t="shared" si="450"/>
        <v>404334076.14958328</v>
      </c>
      <c r="BV262" s="166">
        <f t="shared" si="450"/>
        <v>772540337.61529863</v>
      </c>
      <c r="BW262" s="150">
        <f t="shared" si="448"/>
        <v>24835888465.717319</v>
      </c>
    </row>
    <row r="263" spans="1:75" ht="16.2" thickBot="1" x14ac:dyDescent="0.35">
      <c r="A263" s="165" t="s">
        <v>692</v>
      </c>
      <c r="C263" s="167">
        <f>+C245*C2</f>
        <v>313779200</v>
      </c>
      <c r="D263" s="167">
        <f t="shared" ref="D263:AH263" si="451">+D245*D2</f>
        <v>345008160</v>
      </c>
      <c r="E263" s="167">
        <f t="shared" si="451"/>
        <v>264432000</v>
      </c>
      <c r="F263" s="167">
        <f t="shared" si="451"/>
        <v>141789199.99999997</v>
      </c>
      <c r="G263" s="167">
        <f t="shared" si="451"/>
        <v>346187520</v>
      </c>
      <c r="H263" s="167">
        <f t="shared" si="451"/>
        <v>665280000</v>
      </c>
      <c r="I263" s="167">
        <f t="shared" si="451"/>
        <v>330832319.99999994</v>
      </c>
      <c r="J263" s="167">
        <f t="shared" si="451"/>
        <v>236248320</v>
      </c>
      <c r="K263" s="167">
        <f t="shared" si="451"/>
        <v>289497600</v>
      </c>
      <c r="L263" s="167">
        <f t="shared" si="451"/>
        <v>292452160</v>
      </c>
      <c r="M263" s="167">
        <f t="shared" si="451"/>
        <v>411223680</v>
      </c>
      <c r="N263" s="167">
        <f t="shared" si="451"/>
        <v>718522560</v>
      </c>
      <c r="O263" s="167">
        <f t="shared" si="451"/>
        <v>320014480.62893456</v>
      </c>
      <c r="P263" s="167">
        <f t="shared" si="451"/>
        <v>327696767.60858029</v>
      </c>
      <c r="Q263" s="167">
        <f t="shared" si="451"/>
        <v>250295573.37834221</v>
      </c>
      <c r="R263" s="167">
        <f t="shared" si="451"/>
        <v>137841666.88984725</v>
      </c>
      <c r="S263" s="167">
        <f t="shared" si="451"/>
        <v>359486342.41487509</v>
      </c>
      <c r="T263" s="167">
        <f t="shared" si="451"/>
        <v>767629924.63030112</v>
      </c>
      <c r="U263" s="167">
        <f t="shared" si="451"/>
        <v>394396237.44776839</v>
      </c>
      <c r="V263" s="167">
        <f t="shared" si="451"/>
        <v>206434278.0118261</v>
      </c>
      <c r="W263" s="167">
        <f t="shared" si="451"/>
        <v>288047658.16699284</v>
      </c>
      <c r="X263" s="167">
        <f t="shared" si="451"/>
        <v>333820834.03886133</v>
      </c>
      <c r="Y263" s="167">
        <f t="shared" si="451"/>
        <v>357537010.11835903</v>
      </c>
      <c r="Z263" s="167">
        <f t="shared" si="451"/>
        <v>861126342.93641186</v>
      </c>
      <c r="AA263" s="167">
        <f t="shared" si="451"/>
        <v>338996777.62641454</v>
      </c>
      <c r="AB263" s="167">
        <f t="shared" si="451"/>
        <v>342907638.15085733</v>
      </c>
      <c r="AC263" s="167">
        <f t="shared" si="451"/>
        <v>286221359.45265597</v>
      </c>
      <c r="AD263" s="167">
        <f t="shared" si="451"/>
        <v>148669315.3627297</v>
      </c>
      <c r="AE263" s="167">
        <f t="shared" si="451"/>
        <v>335039399.83189499</v>
      </c>
      <c r="AF263" s="167">
        <f t="shared" si="451"/>
        <v>567190321.8094455</v>
      </c>
      <c r="AG263" s="167">
        <f t="shared" si="451"/>
        <v>457735752.60148054</v>
      </c>
      <c r="AH263" s="167">
        <f t="shared" si="451"/>
        <v>295655926.48208666</v>
      </c>
      <c r="AI263" s="167">
        <f t="shared" ref="AI263:BN263" si="452">+AI245*AI2</f>
        <v>265266490.41732252</v>
      </c>
      <c r="AJ263" s="167">
        <f t="shared" si="452"/>
        <v>331131828.04318017</v>
      </c>
      <c r="AK263" s="167">
        <f t="shared" si="452"/>
        <v>556887130.24871314</v>
      </c>
      <c r="AL263" s="167">
        <f t="shared" si="452"/>
        <v>759393374.39653945</v>
      </c>
      <c r="AM263" s="167">
        <f t="shared" si="452"/>
        <v>405074665.14031315</v>
      </c>
      <c r="AN263" s="167">
        <f t="shared" si="452"/>
        <v>280494333.11574346</v>
      </c>
      <c r="AO263" s="167">
        <f t="shared" si="452"/>
        <v>212296100.35325491</v>
      </c>
      <c r="AP263" s="167">
        <f t="shared" si="452"/>
        <v>126623887.3464787</v>
      </c>
      <c r="AQ263" s="167">
        <f t="shared" si="452"/>
        <v>316025350.3695085</v>
      </c>
      <c r="AR263" s="167">
        <f t="shared" si="452"/>
        <v>609809934.51764834</v>
      </c>
      <c r="AS263" s="167">
        <f t="shared" si="452"/>
        <v>415801953.97998917</v>
      </c>
      <c r="AT263" s="167">
        <f t="shared" si="452"/>
        <v>232784671.53038377</v>
      </c>
      <c r="AU263" s="167">
        <f t="shared" si="452"/>
        <v>242249739.40014923</v>
      </c>
      <c r="AV263" s="167">
        <f t="shared" si="452"/>
        <v>287506011.26969427</v>
      </c>
      <c r="AW263" s="167">
        <f t="shared" si="452"/>
        <v>428161499.03903031</v>
      </c>
      <c r="AX263" s="167">
        <f t="shared" si="452"/>
        <v>796254223.50123775</v>
      </c>
      <c r="AY263" s="167">
        <f t="shared" si="452"/>
        <v>356041408.48167884</v>
      </c>
      <c r="AZ263" s="167">
        <f t="shared" si="452"/>
        <v>317180542.1551156</v>
      </c>
      <c r="BA263" s="167">
        <f t="shared" si="452"/>
        <v>250259941.59687519</v>
      </c>
      <c r="BB263" s="167">
        <f t="shared" si="452"/>
        <v>148229428.64737782</v>
      </c>
      <c r="BC263" s="167">
        <f t="shared" si="452"/>
        <v>327361931.78001899</v>
      </c>
      <c r="BD263" s="167">
        <f t="shared" si="452"/>
        <v>519392482.87622833</v>
      </c>
      <c r="BE263" s="167">
        <f t="shared" si="452"/>
        <v>292853784.35069644</v>
      </c>
      <c r="BF263" s="167">
        <f t="shared" si="452"/>
        <v>179797914.21707574</v>
      </c>
      <c r="BG263" s="167">
        <f t="shared" si="452"/>
        <v>139326397.04288149</v>
      </c>
      <c r="BH263" s="167">
        <f t="shared" si="452"/>
        <v>265928961.57199141</v>
      </c>
      <c r="BI263" s="167">
        <f t="shared" si="452"/>
        <v>379825002.56710708</v>
      </c>
      <c r="BJ263" s="167">
        <f t="shared" si="452"/>
        <v>725845997.15054691</v>
      </c>
      <c r="BK263" s="167">
        <f t="shared" si="452"/>
        <v>249220176.66521284</v>
      </c>
      <c r="BL263" s="167">
        <f t="shared" si="452"/>
        <v>309427617.06396806</v>
      </c>
      <c r="BM263" s="167">
        <f t="shared" si="452"/>
        <v>206668997.43652695</v>
      </c>
      <c r="BN263" s="167">
        <f t="shared" si="452"/>
        <v>122812240.64469862</v>
      </c>
      <c r="BO263" s="167">
        <f t="shared" ref="BO263:BV263" si="453">+BO245*BO2</f>
        <v>342695951.75923407</v>
      </c>
      <c r="BP263" s="167">
        <f t="shared" si="453"/>
        <v>457890800.32496369</v>
      </c>
      <c r="BQ263" s="167">
        <f t="shared" si="453"/>
        <v>373538184.5074445</v>
      </c>
      <c r="BR263" s="167">
        <f t="shared" si="453"/>
        <v>224859871.84159166</v>
      </c>
      <c r="BS263" s="167">
        <f t="shared" si="453"/>
        <v>286970376.09693468</v>
      </c>
      <c r="BT263" s="167">
        <f t="shared" si="453"/>
        <v>368079225.51403892</v>
      </c>
      <c r="BU263" s="167">
        <f t="shared" si="453"/>
        <v>424550779.95706242</v>
      </c>
      <c r="BV263" s="167">
        <f t="shared" si="453"/>
        <v>811167354.49606359</v>
      </c>
      <c r="BW263" s="150">
        <f t="shared" si="448"/>
        <v>26077682889.003189</v>
      </c>
    </row>
    <row r="264" spans="1:75" x14ac:dyDescent="0.3">
      <c r="BW264" s="62">
        <f t="shared" ref="BW264:BW326" si="454">SUM(C264:BV264)</f>
        <v>0</v>
      </c>
    </row>
    <row r="265" spans="1:75" ht="16.2" thickBot="1" x14ac:dyDescent="0.35">
      <c r="A265" s="165" t="s">
        <v>260</v>
      </c>
      <c r="C265" s="167">
        <f t="shared" ref="C265:AH265" si="455">+C259*C2</f>
        <v>62755840</v>
      </c>
      <c r="D265" s="167">
        <f t="shared" si="455"/>
        <v>69001632</v>
      </c>
      <c r="E265" s="167">
        <f t="shared" si="455"/>
        <v>109298560</v>
      </c>
      <c r="F265" s="167">
        <f t="shared" si="455"/>
        <v>115226160</v>
      </c>
      <c r="G265" s="167">
        <f t="shared" si="455"/>
        <v>338921856</v>
      </c>
      <c r="H265" s="167">
        <f t="shared" si="455"/>
        <v>414792000</v>
      </c>
      <c r="I265" s="167">
        <f t="shared" si="455"/>
        <v>275754192</v>
      </c>
      <c r="J265" s="167">
        <f t="shared" si="455"/>
        <v>235727184</v>
      </c>
      <c r="K265" s="167">
        <f t="shared" si="455"/>
        <v>346995040</v>
      </c>
      <c r="L265" s="167">
        <f t="shared" si="455"/>
        <v>371026656</v>
      </c>
      <c r="M265" s="167">
        <f t="shared" si="455"/>
        <v>377176128</v>
      </c>
      <c r="N265" s="167">
        <f t="shared" si="455"/>
        <v>382386144</v>
      </c>
      <c r="O265" s="167">
        <f t="shared" si="455"/>
        <v>208103392</v>
      </c>
      <c r="P265" s="167">
        <f t="shared" si="455"/>
        <v>344764692.89749789</v>
      </c>
      <c r="Q265" s="167">
        <f t="shared" si="455"/>
        <v>408266400.82498413</v>
      </c>
      <c r="R265" s="167">
        <f t="shared" si="455"/>
        <v>476724473.43831539</v>
      </c>
      <c r="S265" s="167">
        <f t="shared" si="455"/>
        <v>323626243.83280993</v>
      </c>
      <c r="T265" s="167">
        <f t="shared" si="455"/>
        <v>378641336.54089957</v>
      </c>
      <c r="U265" s="167">
        <f t="shared" si="455"/>
        <v>313756118.04290277</v>
      </c>
      <c r="V265" s="167">
        <f t="shared" si="455"/>
        <v>293444326.10449922</v>
      </c>
      <c r="W265" s="167">
        <f t="shared" si="455"/>
        <v>384910871.24128407</v>
      </c>
      <c r="X265" s="167">
        <f t="shared" si="455"/>
        <v>344115807.0410983</v>
      </c>
      <c r="Y265" s="167">
        <f t="shared" si="455"/>
        <v>291477754.24499565</v>
      </c>
      <c r="Z265" s="167">
        <f t="shared" si="455"/>
        <v>370151905.92525417</v>
      </c>
      <c r="AA265" s="167">
        <f t="shared" si="455"/>
        <v>332288603.66033083</v>
      </c>
      <c r="AB265" s="167">
        <f t="shared" si="455"/>
        <v>523437546.36634564</v>
      </c>
      <c r="AC265" s="167">
        <f t="shared" si="455"/>
        <v>318875456.25843644</v>
      </c>
      <c r="AD265" s="167">
        <f t="shared" si="455"/>
        <v>387900504.63728517</v>
      </c>
      <c r="AE265" s="167">
        <f t="shared" si="455"/>
        <v>320906211.28772056</v>
      </c>
      <c r="AF265" s="167">
        <f t="shared" si="455"/>
        <v>352109220.12768757</v>
      </c>
      <c r="AG265" s="167">
        <f t="shared" si="455"/>
        <v>347589556.0845179</v>
      </c>
      <c r="AH265" s="167">
        <f t="shared" si="455"/>
        <v>288991482.36851329</v>
      </c>
      <c r="AI265" s="167">
        <f t="shared" ref="AI265:BN265" si="456">+AI259*AI2</f>
        <v>344497550.61636519</v>
      </c>
      <c r="AJ265" s="167">
        <f t="shared" si="456"/>
        <v>409255642.13463658</v>
      </c>
      <c r="AK265" s="167">
        <f t="shared" si="456"/>
        <v>493504427.85455436</v>
      </c>
      <c r="AL265" s="167">
        <f t="shared" si="456"/>
        <v>295429848.87626714</v>
      </c>
      <c r="AM265" s="167">
        <f t="shared" si="456"/>
        <v>487412542.79611045</v>
      </c>
      <c r="AN265" s="167">
        <f t="shared" si="456"/>
        <v>328703737.07599777</v>
      </c>
      <c r="AO265" s="167">
        <f t="shared" si="456"/>
        <v>490575924.85475945</v>
      </c>
      <c r="AP265" s="167">
        <f t="shared" si="456"/>
        <v>641306291.05798674</v>
      </c>
      <c r="AQ265" s="167">
        <f t="shared" si="456"/>
        <v>276312467.39374381</v>
      </c>
      <c r="AR265" s="167">
        <f t="shared" si="456"/>
        <v>303531193.12050611</v>
      </c>
      <c r="AS265" s="167">
        <f t="shared" si="456"/>
        <v>309144820.94903892</v>
      </c>
      <c r="AT265" s="167">
        <f t="shared" si="456"/>
        <v>362791135.14892745</v>
      </c>
      <c r="AU265" s="167">
        <f t="shared" si="456"/>
        <v>363077143.3205471</v>
      </c>
      <c r="AV265" s="167">
        <f t="shared" si="456"/>
        <v>268866577.96390188</v>
      </c>
      <c r="AW265" s="167">
        <f t="shared" si="456"/>
        <v>314176538.88304943</v>
      </c>
      <c r="AX265" s="167">
        <f t="shared" si="456"/>
        <v>374336980.45411903</v>
      </c>
      <c r="AY265" s="167">
        <f t="shared" si="456"/>
        <v>457898922.15158617</v>
      </c>
      <c r="AZ265" s="167">
        <f t="shared" si="456"/>
        <v>529862115.06501061</v>
      </c>
      <c r="BA265" s="167">
        <f t="shared" si="456"/>
        <v>557631519.75735795</v>
      </c>
      <c r="BB265" s="167">
        <f t="shared" si="456"/>
        <v>341722526.78545296</v>
      </c>
      <c r="BC265" s="167">
        <f t="shared" si="456"/>
        <v>267067227.35001022</v>
      </c>
      <c r="BD265" s="167">
        <f t="shared" si="456"/>
        <v>278946871.55202383</v>
      </c>
      <c r="BE265" s="167">
        <f t="shared" si="456"/>
        <v>254779482.47571352</v>
      </c>
      <c r="BF265" s="167">
        <f t="shared" si="456"/>
        <v>280459657.79449713</v>
      </c>
      <c r="BG265" s="167">
        <f t="shared" si="456"/>
        <v>187898605.21494102</v>
      </c>
      <c r="BH265" s="167">
        <f t="shared" si="456"/>
        <v>239585660.59367946</v>
      </c>
      <c r="BI265" s="167">
        <f t="shared" si="456"/>
        <v>297585204.62946409</v>
      </c>
      <c r="BJ265" s="167">
        <f t="shared" si="456"/>
        <v>376254196.57780373</v>
      </c>
      <c r="BK265" s="167">
        <f t="shared" si="456"/>
        <v>265206158.39235273</v>
      </c>
      <c r="BL265" s="167">
        <f t="shared" si="456"/>
        <v>395488418.00909871</v>
      </c>
      <c r="BM265" s="167">
        <f t="shared" si="456"/>
        <v>318637492.0183183</v>
      </c>
      <c r="BN265" s="167">
        <f t="shared" si="456"/>
        <v>229265012.55159</v>
      </c>
      <c r="BO265" s="167">
        <f t="shared" ref="BO265:BV265" si="457">+BO259*BO2</f>
        <v>279942195.14842767</v>
      </c>
      <c r="BP265" s="167">
        <f t="shared" si="457"/>
        <v>245427549.27322066</v>
      </c>
      <c r="BQ265" s="167">
        <f t="shared" si="457"/>
        <v>332525675.00835019</v>
      </c>
      <c r="BR265" s="167">
        <f t="shared" si="457"/>
        <v>319209609.25823146</v>
      </c>
      <c r="BS265" s="167">
        <f t="shared" si="457"/>
        <v>366001492.12184614</v>
      </c>
      <c r="BT265" s="167">
        <f t="shared" si="457"/>
        <v>364183371.31702065</v>
      </c>
      <c r="BU265" s="167">
        <f t="shared" si="457"/>
        <v>351414940.47496736</v>
      </c>
      <c r="BV265" s="167">
        <f t="shared" si="457"/>
        <v>365187741.25827003</v>
      </c>
      <c r="BW265" s="89">
        <f t="shared" si="454"/>
        <v>24074247762.20512</v>
      </c>
    </row>
    <row r="266" spans="1:75" x14ac:dyDescent="0.3">
      <c r="BW266" s="62">
        <f t="shared" si="454"/>
        <v>0</v>
      </c>
    </row>
    <row r="267" spans="1:75" ht="16.2" thickBot="1" x14ac:dyDescent="0.35">
      <c r="A267" s="165" t="s">
        <v>263</v>
      </c>
      <c r="C267" s="167">
        <f t="shared" ref="C267:AH267" si="458">+C260*C2</f>
        <v>1882675.2000000002</v>
      </c>
      <c r="D267" s="167">
        <f t="shared" si="458"/>
        <v>2070048.9599999997</v>
      </c>
      <c r="E267" s="167">
        <f t="shared" si="458"/>
        <v>2714835.2</v>
      </c>
      <c r="F267" s="167">
        <f t="shared" si="458"/>
        <v>2300933.6</v>
      </c>
      <c r="G267" s="167">
        <f t="shared" si="458"/>
        <v>3705488.6399999997</v>
      </c>
      <c r="H267" s="167">
        <f t="shared" si="458"/>
        <v>5166000</v>
      </c>
      <c r="I267" s="167">
        <f t="shared" si="458"/>
        <v>3306505.44</v>
      </c>
      <c r="J267" s="167">
        <f t="shared" si="458"/>
        <v>3533302.08</v>
      </c>
      <c r="K267" s="167">
        <f t="shared" si="458"/>
        <v>3731302.3999999994</v>
      </c>
      <c r="L267" s="167">
        <f t="shared" si="458"/>
        <v>3033750.7199999997</v>
      </c>
      <c r="M267" s="167">
        <f t="shared" si="458"/>
        <v>4041488.6399999997</v>
      </c>
      <c r="N267" s="167">
        <f t="shared" si="458"/>
        <v>5979429.1200000001</v>
      </c>
      <c r="O267" s="167">
        <f t="shared" si="458"/>
        <v>1505358.4000000001</v>
      </c>
      <c r="P267" s="167">
        <f t="shared" si="458"/>
        <v>3905237.9069249365</v>
      </c>
      <c r="Q267" s="167">
        <f t="shared" si="458"/>
        <v>4459365.9561598543</v>
      </c>
      <c r="R267" s="167">
        <f t="shared" si="458"/>
        <v>3501970.5777645907</v>
      </c>
      <c r="S267" s="167">
        <f t="shared" si="458"/>
        <v>3104194.9529935061</v>
      </c>
      <c r="T267" s="167">
        <f t="shared" si="458"/>
        <v>3648751.0217215745</v>
      </c>
      <c r="U267" s="167">
        <f t="shared" si="458"/>
        <v>4518395.5921173766</v>
      </c>
      <c r="V267" s="167">
        <f t="shared" si="458"/>
        <v>4860192.4049017383</v>
      </c>
      <c r="W267" s="167">
        <f t="shared" si="458"/>
        <v>4570315.8048617477</v>
      </c>
      <c r="X267" s="167">
        <f t="shared" si="458"/>
        <v>2897784.4314852394</v>
      </c>
      <c r="Y267" s="167">
        <f t="shared" si="458"/>
        <v>3162499.7290925859</v>
      </c>
      <c r="Z267" s="167">
        <f t="shared" si="458"/>
        <v>5229230.9614786245</v>
      </c>
      <c r="AA267" s="167">
        <f t="shared" si="458"/>
        <v>5029532.1814056952</v>
      </c>
      <c r="AB267" s="167">
        <f t="shared" si="458"/>
        <v>8791470.9960121885</v>
      </c>
      <c r="AC267" s="167">
        <f t="shared" si="458"/>
        <v>3786158.1222707038</v>
      </c>
      <c r="AD267" s="167">
        <f t="shared" si="458"/>
        <v>3438400.3601345955</v>
      </c>
      <c r="AE267" s="167">
        <f t="shared" si="458"/>
        <v>2611606.9132836764</v>
      </c>
      <c r="AF267" s="167">
        <f t="shared" si="458"/>
        <v>4019493.4745853413</v>
      </c>
      <c r="AG267" s="167">
        <f t="shared" si="458"/>
        <v>5729844.1572797149</v>
      </c>
      <c r="AH267" s="167">
        <f t="shared" si="458"/>
        <v>5404005.6078526713</v>
      </c>
      <c r="AI267" s="167">
        <f t="shared" ref="AI267:BN267" si="459">+AI260*AI2</f>
        <v>3922657.0003807447</v>
      </c>
      <c r="AJ267" s="167">
        <f t="shared" si="459"/>
        <v>3410342.4428690406</v>
      </c>
      <c r="AK267" s="167">
        <f t="shared" si="459"/>
        <v>5416379.2179667214</v>
      </c>
      <c r="AL267" s="167">
        <f t="shared" si="459"/>
        <v>4516869.3680098932</v>
      </c>
      <c r="AM267" s="167">
        <f t="shared" si="459"/>
        <v>8843145.0541258603</v>
      </c>
      <c r="AN267" s="167">
        <f t="shared" si="459"/>
        <v>2343879.7656614524</v>
      </c>
      <c r="AO267" s="167">
        <f t="shared" si="459"/>
        <v>4358176.2546341047</v>
      </c>
      <c r="AP267" s="167">
        <f t="shared" si="459"/>
        <v>2101140.9373033051</v>
      </c>
      <c r="AQ267" s="167">
        <f t="shared" si="459"/>
        <v>1824435.8121448569</v>
      </c>
      <c r="AR267" s="167">
        <f t="shared" si="459"/>
        <v>2307914.1567280772</v>
      </c>
      <c r="AS267" s="167">
        <f t="shared" si="459"/>
        <v>3120574.4372871486</v>
      </c>
      <c r="AT267" s="167">
        <f t="shared" si="459"/>
        <v>3274177.6447990565</v>
      </c>
      <c r="AU267" s="167">
        <f t="shared" si="459"/>
        <v>2601572.0486134361</v>
      </c>
      <c r="AV267" s="167">
        <f t="shared" si="459"/>
        <v>1840373.030385172</v>
      </c>
      <c r="AW267" s="167">
        <f t="shared" si="459"/>
        <v>2575601.3220050354</v>
      </c>
      <c r="AX267" s="167">
        <f t="shared" si="459"/>
        <v>3131573.50658256</v>
      </c>
      <c r="AY267" s="167">
        <f t="shared" si="459"/>
        <v>4663648.6700459486</v>
      </c>
      <c r="AZ267" s="167">
        <f t="shared" si="459"/>
        <v>5404378.355917953</v>
      </c>
      <c r="BA267" s="167">
        <f t="shared" si="459"/>
        <v>5951402.691423269</v>
      </c>
      <c r="BB267" s="167">
        <f t="shared" si="459"/>
        <v>3710919.0286489492</v>
      </c>
      <c r="BC267" s="167">
        <f t="shared" si="459"/>
        <v>2796283.9963567215</v>
      </c>
      <c r="BD267" s="167">
        <f t="shared" si="459"/>
        <v>3502455.0890225219</v>
      </c>
      <c r="BE267" s="167">
        <f t="shared" si="459"/>
        <v>4320067.1849817885</v>
      </c>
      <c r="BF267" s="167">
        <f t="shared" si="459"/>
        <v>4312732.701197518</v>
      </c>
      <c r="BG267" s="167">
        <f t="shared" si="459"/>
        <v>2089897.5722126814</v>
      </c>
      <c r="BH267" s="167">
        <f t="shared" si="459"/>
        <v>2587942.5535349748</v>
      </c>
      <c r="BI267" s="167">
        <f t="shared" si="459"/>
        <v>4110159.7826634357</v>
      </c>
      <c r="BJ267" s="167">
        <f t="shared" si="459"/>
        <v>5430745.0333134709</v>
      </c>
      <c r="BK267" s="167">
        <f t="shared" si="459"/>
        <v>4375380.4590261504</v>
      </c>
      <c r="BL267" s="167">
        <f t="shared" si="459"/>
        <v>6612739.2784302402</v>
      </c>
      <c r="BM267" s="167">
        <f t="shared" si="459"/>
        <v>3921112.6643199371</v>
      </c>
      <c r="BN267" s="167">
        <f t="shared" si="459"/>
        <v>3248667.6610064264</v>
      </c>
      <c r="BO267" s="167">
        <f t="shared" ref="BO267:BV267" si="460">+BO260*BO2</f>
        <v>2750843.3215099648</v>
      </c>
      <c r="BP267" s="167">
        <f t="shared" si="460"/>
        <v>3298627.8636956741</v>
      </c>
      <c r="BQ267" s="167">
        <f t="shared" si="460"/>
        <v>6213623.4958780957</v>
      </c>
      <c r="BR267" s="167">
        <f t="shared" si="460"/>
        <v>5664629.4965265812</v>
      </c>
      <c r="BS267" s="167">
        <f t="shared" si="460"/>
        <v>4312002.6689368756</v>
      </c>
      <c r="BT267" s="167">
        <f t="shared" si="460"/>
        <v>3731948.495659552</v>
      </c>
      <c r="BU267" s="167">
        <f t="shared" si="460"/>
        <v>4941273.1712185899</v>
      </c>
      <c r="BV267" s="167">
        <f t="shared" si="460"/>
        <v>6083194.0264942022</v>
      </c>
      <c r="BW267" s="89">
        <f t="shared" si="454"/>
        <v>285263056.81384426</v>
      </c>
    </row>
    <row r="268" spans="1:75" x14ac:dyDescent="0.3">
      <c r="BW268" s="62">
        <f t="shared" si="454"/>
        <v>0</v>
      </c>
    </row>
    <row r="269" spans="1:75" x14ac:dyDescent="0.3">
      <c r="A269" s="163" t="s">
        <v>261</v>
      </c>
      <c r="BW269" s="62">
        <f t="shared" si="454"/>
        <v>0</v>
      </c>
    </row>
    <row r="270" spans="1:75" x14ac:dyDescent="0.3">
      <c r="BW270" s="62">
        <f t="shared" si="454"/>
        <v>0</v>
      </c>
    </row>
    <row r="271" spans="1:75" x14ac:dyDescent="0.3">
      <c r="A271" s="168" t="s">
        <v>124</v>
      </c>
      <c r="C271" s="64">
        <f t="shared" ref="C271:AH271" si="461">+C249*C2</f>
        <v>62755840</v>
      </c>
      <c r="D271" s="64">
        <f t="shared" si="461"/>
        <v>69001632</v>
      </c>
      <c r="E271" s="64">
        <f t="shared" si="461"/>
        <v>52886400</v>
      </c>
      <c r="F271" s="64">
        <f t="shared" si="461"/>
        <v>28357839.999999993</v>
      </c>
      <c r="G271" s="64">
        <f t="shared" si="461"/>
        <v>69237504</v>
      </c>
      <c r="H271" s="64">
        <f t="shared" si="461"/>
        <v>133056000</v>
      </c>
      <c r="I271" s="64">
        <f t="shared" si="461"/>
        <v>66166464</v>
      </c>
      <c r="J271" s="64">
        <f t="shared" si="461"/>
        <v>47249664</v>
      </c>
      <c r="K271" s="64">
        <f t="shared" si="461"/>
        <v>57899520</v>
      </c>
      <c r="L271" s="64">
        <f t="shared" si="461"/>
        <v>58490432</v>
      </c>
      <c r="M271" s="64">
        <f t="shared" si="461"/>
        <v>82244736</v>
      </c>
      <c r="N271" s="64">
        <f t="shared" si="461"/>
        <v>143704512</v>
      </c>
      <c r="O271" s="64">
        <f t="shared" si="461"/>
        <v>0</v>
      </c>
      <c r="P271" s="64">
        <f t="shared" si="461"/>
        <v>0</v>
      </c>
      <c r="Q271" s="64">
        <f t="shared" si="461"/>
        <v>0</v>
      </c>
      <c r="R271" s="64">
        <f t="shared" si="461"/>
        <v>0</v>
      </c>
      <c r="S271" s="64">
        <f t="shared" si="461"/>
        <v>0</v>
      </c>
      <c r="T271" s="64">
        <f t="shared" si="461"/>
        <v>0</v>
      </c>
      <c r="U271" s="64">
        <f t="shared" si="461"/>
        <v>0</v>
      </c>
      <c r="V271" s="64">
        <f t="shared" si="461"/>
        <v>0</v>
      </c>
      <c r="W271" s="64">
        <f t="shared" si="461"/>
        <v>0</v>
      </c>
      <c r="X271" s="64">
        <f t="shared" si="461"/>
        <v>0</v>
      </c>
      <c r="Y271" s="64">
        <f t="shared" si="461"/>
        <v>0</v>
      </c>
      <c r="Z271" s="64">
        <f t="shared" si="461"/>
        <v>0</v>
      </c>
      <c r="AA271" s="64">
        <f t="shared" si="461"/>
        <v>0</v>
      </c>
      <c r="AB271" s="64">
        <f t="shared" si="461"/>
        <v>0</v>
      </c>
      <c r="AC271" s="64">
        <f t="shared" si="461"/>
        <v>0</v>
      </c>
      <c r="AD271" s="64">
        <f t="shared" si="461"/>
        <v>0</v>
      </c>
      <c r="AE271" s="64">
        <f t="shared" si="461"/>
        <v>0</v>
      </c>
      <c r="AF271" s="64">
        <f t="shared" si="461"/>
        <v>0</v>
      </c>
      <c r="AG271" s="64">
        <f t="shared" si="461"/>
        <v>0</v>
      </c>
      <c r="AH271" s="64">
        <f t="shared" si="461"/>
        <v>0</v>
      </c>
      <c r="AI271" s="64">
        <f t="shared" ref="AI271:BN271" si="462">+AI249*AI2</f>
        <v>0</v>
      </c>
      <c r="AJ271" s="64">
        <f t="shared" si="462"/>
        <v>0</v>
      </c>
      <c r="AK271" s="64">
        <f t="shared" si="462"/>
        <v>0</v>
      </c>
      <c r="AL271" s="64">
        <f t="shared" si="462"/>
        <v>0</v>
      </c>
      <c r="AM271" s="64">
        <f t="shared" si="462"/>
        <v>20253733.25701566</v>
      </c>
      <c r="AN271" s="64">
        <f t="shared" si="462"/>
        <v>14024716.655787174</v>
      </c>
      <c r="AO271" s="64">
        <f t="shared" si="462"/>
        <v>10614805.017662747</v>
      </c>
      <c r="AP271" s="64">
        <f t="shared" si="462"/>
        <v>6331194.367323936</v>
      </c>
      <c r="AQ271" s="64">
        <f t="shared" si="462"/>
        <v>15801267.518475424</v>
      </c>
      <c r="AR271" s="64">
        <f t="shared" si="462"/>
        <v>30490496.725882415</v>
      </c>
      <c r="AS271" s="64">
        <f t="shared" si="462"/>
        <v>20790097.698999461</v>
      </c>
      <c r="AT271" s="64">
        <f t="shared" si="462"/>
        <v>11639233.576519189</v>
      </c>
      <c r="AU271" s="64">
        <f t="shared" si="462"/>
        <v>12112486.970007462</v>
      </c>
      <c r="AV271" s="64">
        <f t="shared" si="462"/>
        <v>14375300.563484715</v>
      </c>
      <c r="AW271" s="64">
        <f t="shared" si="462"/>
        <v>21408074.951951515</v>
      </c>
      <c r="AX271" s="64">
        <f t="shared" si="462"/>
        <v>39812711.175061889</v>
      </c>
      <c r="AY271" s="64">
        <f t="shared" si="462"/>
        <v>35604140.848167881</v>
      </c>
      <c r="AZ271" s="64">
        <f t="shared" si="462"/>
        <v>31718054.215511568</v>
      </c>
      <c r="BA271" s="64">
        <f t="shared" si="462"/>
        <v>25025994.159687519</v>
      </c>
      <c r="BB271" s="64">
        <f t="shared" si="462"/>
        <v>14822942.864737783</v>
      </c>
      <c r="BC271" s="64">
        <f t="shared" si="462"/>
        <v>32736193.178001896</v>
      </c>
      <c r="BD271" s="64">
        <f t="shared" si="462"/>
        <v>51939248.287622839</v>
      </c>
      <c r="BE271" s="64">
        <f t="shared" si="462"/>
        <v>29285378.43506965</v>
      </c>
      <c r="BF271" s="64">
        <f t="shared" si="462"/>
        <v>17979791.421707574</v>
      </c>
      <c r="BG271" s="64">
        <f t="shared" si="462"/>
        <v>13932639.704288149</v>
      </c>
      <c r="BH271" s="64">
        <f t="shared" si="462"/>
        <v>26592896.157199141</v>
      </c>
      <c r="BI271" s="64">
        <f t="shared" si="462"/>
        <v>37982500.256710716</v>
      </c>
      <c r="BJ271" s="64">
        <f t="shared" si="462"/>
        <v>72584599.715054691</v>
      </c>
      <c r="BK271" s="64">
        <f t="shared" si="462"/>
        <v>0</v>
      </c>
      <c r="BL271" s="64">
        <f t="shared" si="462"/>
        <v>0</v>
      </c>
      <c r="BM271" s="64">
        <f t="shared" si="462"/>
        <v>0</v>
      </c>
      <c r="BN271" s="64">
        <f t="shared" si="462"/>
        <v>0</v>
      </c>
      <c r="BO271" s="64">
        <f t="shared" ref="BO271:BV271" si="463">+BO249*BO2</f>
        <v>0</v>
      </c>
      <c r="BP271" s="64">
        <f t="shared" si="463"/>
        <v>0</v>
      </c>
      <c r="BQ271" s="64">
        <f t="shared" si="463"/>
        <v>0</v>
      </c>
      <c r="BR271" s="64">
        <f t="shared" si="463"/>
        <v>0</v>
      </c>
      <c r="BS271" s="64">
        <f t="shared" si="463"/>
        <v>0</v>
      </c>
      <c r="BT271" s="64">
        <f t="shared" si="463"/>
        <v>0</v>
      </c>
      <c r="BU271" s="64">
        <f t="shared" si="463"/>
        <v>0</v>
      </c>
      <c r="BV271" s="64">
        <f t="shared" si="463"/>
        <v>0</v>
      </c>
      <c r="BW271" s="62">
        <f t="shared" si="454"/>
        <v>1478909041.7219312</v>
      </c>
    </row>
    <row r="272" spans="1:75" x14ac:dyDescent="0.3">
      <c r="A272" s="168" t="s">
        <v>92</v>
      </c>
      <c r="C272" s="16"/>
      <c r="D272" s="64">
        <f t="shared" ref="D272:AI272" si="464">+D251*C2</f>
        <v>0</v>
      </c>
      <c r="E272" s="64">
        <f t="shared" si="464"/>
        <v>0</v>
      </c>
      <c r="F272" s="64">
        <f t="shared" si="464"/>
        <v>0</v>
      </c>
      <c r="G272" s="64">
        <f t="shared" si="464"/>
        <v>0</v>
      </c>
      <c r="H272" s="64">
        <f t="shared" si="464"/>
        <v>0</v>
      </c>
      <c r="I272" s="64">
        <f t="shared" si="464"/>
        <v>0</v>
      </c>
      <c r="J272" s="64">
        <f t="shared" si="464"/>
        <v>0</v>
      </c>
      <c r="K272" s="64">
        <f t="shared" si="464"/>
        <v>0</v>
      </c>
      <c r="L272" s="64">
        <f t="shared" si="464"/>
        <v>0</v>
      </c>
      <c r="M272" s="64">
        <f t="shared" si="464"/>
        <v>0</v>
      </c>
      <c r="N272" s="64">
        <f t="shared" si="464"/>
        <v>0</v>
      </c>
      <c r="O272" s="64">
        <f t="shared" si="464"/>
        <v>0</v>
      </c>
      <c r="P272" s="64">
        <f t="shared" si="464"/>
        <v>32001448.062893454</v>
      </c>
      <c r="Q272" s="64">
        <f t="shared" si="464"/>
        <v>32769676.760858033</v>
      </c>
      <c r="R272" s="64">
        <f t="shared" si="464"/>
        <v>25029557.337834224</v>
      </c>
      <c r="S272" s="64">
        <f t="shared" si="464"/>
        <v>13784166.688984726</v>
      </c>
      <c r="T272" s="64">
        <f t="shared" si="464"/>
        <v>35948634.241487511</v>
      </c>
      <c r="U272" s="64">
        <f t="shared" si="464"/>
        <v>76762992.463030115</v>
      </c>
      <c r="V272" s="64">
        <f t="shared" si="464"/>
        <v>39439623.744776838</v>
      </c>
      <c r="W272" s="64">
        <f t="shared" si="464"/>
        <v>20643427.801182609</v>
      </c>
      <c r="X272" s="64">
        <f t="shared" si="464"/>
        <v>28804765.816699289</v>
      </c>
      <c r="Y272" s="64">
        <f t="shared" si="464"/>
        <v>33382083.403886132</v>
      </c>
      <c r="Z272" s="64">
        <f t="shared" si="464"/>
        <v>35753701.01183591</v>
      </c>
      <c r="AA272" s="64">
        <f t="shared" si="464"/>
        <v>86112634.293641195</v>
      </c>
      <c r="AB272" s="64">
        <f t="shared" si="464"/>
        <v>67799355.525282905</v>
      </c>
      <c r="AC272" s="64">
        <f t="shared" si="464"/>
        <v>68581527.630171463</v>
      </c>
      <c r="AD272" s="64">
        <f t="shared" si="464"/>
        <v>57244271.89053119</v>
      </c>
      <c r="AE272" s="64">
        <f t="shared" si="464"/>
        <v>29733863.072545942</v>
      </c>
      <c r="AF272" s="64">
        <f t="shared" si="464"/>
        <v>67007879.966379002</v>
      </c>
      <c r="AG272" s="64">
        <f t="shared" si="464"/>
        <v>113438064.36188912</v>
      </c>
      <c r="AH272" s="64">
        <f t="shared" si="464"/>
        <v>91547150.520296127</v>
      </c>
      <c r="AI272" s="64">
        <f t="shared" si="464"/>
        <v>59131185.296417333</v>
      </c>
      <c r="AJ272" s="64">
        <f t="shared" ref="AJ272:BO272" si="465">+AJ251*AI2</f>
        <v>53053298.083464503</v>
      </c>
      <c r="AK272" s="64">
        <f t="shared" si="465"/>
        <v>66226365.608636037</v>
      </c>
      <c r="AL272" s="64">
        <f t="shared" si="465"/>
        <v>111377426.04974264</v>
      </c>
      <c r="AM272" s="64">
        <f t="shared" si="465"/>
        <v>151878674.8793079</v>
      </c>
      <c r="AN272" s="64">
        <f t="shared" si="465"/>
        <v>60761199.771046966</v>
      </c>
      <c r="AO272" s="64">
        <f t="shared" si="465"/>
        <v>42074149.967361517</v>
      </c>
      <c r="AP272" s="64">
        <f t="shared" si="465"/>
        <v>31844415.052988235</v>
      </c>
      <c r="AQ272" s="64">
        <f t="shared" si="465"/>
        <v>18993583.101971805</v>
      </c>
      <c r="AR272" s="64">
        <f t="shared" si="465"/>
        <v>47403802.55542627</v>
      </c>
      <c r="AS272" s="64">
        <f t="shared" si="465"/>
        <v>91471490.177647248</v>
      </c>
      <c r="AT272" s="64">
        <f t="shared" si="465"/>
        <v>62370293.096998364</v>
      </c>
      <c r="AU272" s="64">
        <f t="shared" si="465"/>
        <v>34917700.729557566</v>
      </c>
      <c r="AV272" s="64">
        <f t="shared" si="465"/>
        <v>36337460.910022378</v>
      </c>
      <c r="AW272" s="64">
        <f t="shared" si="465"/>
        <v>43125901.690454148</v>
      </c>
      <c r="AX272" s="64">
        <f t="shared" si="465"/>
        <v>64224224.855854541</v>
      </c>
      <c r="AY272" s="64">
        <f t="shared" si="465"/>
        <v>119438133.52518567</v>
      </c>
      <c r="AZ272" s="64">
        <f t="shared" si="465"/>
        <v>89010352.120419711</v>
      </c>
      <c r="BA272" s="64">
        <f t="shared" si="465"/>
        <v>79295135.538778901</v>
      </c>
      <c r="BB272" s="64">
        <f t="shared" si="465"/>
        <v>62564985.399218798</v>
      </c>
      <c r="BC272" s="64">
        <f t="shared" si="465"/>
        <v>37057357.161844455</v>
      </c>
      <c r="BD272" s="64">
        <f t="shared" si="465"/>
        <v>81840482.945004746</v>
      </c>
      <c r="BE272" s="64">
        <f t="shared" si="465"/>
        <v>129848120.71905708</v>
      </c>
      <c r="BF272" s="64">
        <f t="shared" si="465"/>
        <v>73213446.087674111</v>
      </c>
      <c r="BG272" s="64">
        <f t="shared" si="465"/>
        <v>44949478.554268934</v>
      </c>
      <c r="BH272" s="64">
        <f t="shared" si="465"/>
        <v>34831599.260720372</v>
      </c>
      <c r="BI272" s="64">
        <f t="shared" si="465"/>
        <v>66482240.392997853</v>
      </c>
      <c r="BJ272" s="64">
        <f t="shared" si="465"/>
        <v>94956250.64177677</v>
      </c>
      <c r="BK272" s="64">
        <f t="shared" si="465"/>
        <v>181461499.28763673</v>
      </c>
      <c r="BL272" s="64">
        <f t="shared" si="465"/>
        <v>74766052.999563843</v>
      </c>
      <c r="BM272" s="64">
        <f t="shared" si="465"/>
        <v>92828285.11919041</v>
      </c>
      <c r="BN272" s="64">
        <f t="shared" si="465"/>
        <v>62000699.230958089</v>
      </c>
      <c r="BO272" s="64">
        <f t="shared" si="465"/>
        <v>36843672.193409584</v>
      </c>
      <c r="BP272" s="64">
        <f t="shared" ref="BP272:BV272" si="466">+BP251*BO2</f>
        <v>102808785.52777021</v>
      </c>
      <c r="BQ272" s="64">
        <f t="shared" si="466"/>
        <v>137367240.09748909</v>
      </c>
      <c r="BR272" s="64">
        <f t="shared" si="466"/>
        <v>112061455.35223334</v>
      </c>
      <c r="BS272" s="64">
        <f t="shared" si="466"/>
        <v>67457961.552477494</v>
      </c>
      <c r="BT272" s="64">
        <f t="shared" si="466"/>
        <v>86091112.829080388</v>
      </c>
      <c r="BU272" s="64">
        <f t="shared" si="466"/>
        <v>110423767.65421167</v>
      </c>
      <c r="BV272" s="64">
        <f t="shared" si="466"/>
        <v>127365233.98711872</v>
      </c>
      <c r="BW272" s="62">
        <f t="shared" si="454"/>
        <v>4035939344.5991888</v>
      </c>
    </row>
    <row r="273" spans="1:75" x14ac:dyDescent="0.3">
      <c r="A273" s="168" t="s">
        <v>93</v>
      </c>
      <c r="C273" s="16"/>
      <c r="D273" s="16"/>
      <c r="E273" s="64">
        <f t="shared" ref="E273:AJ273" si="467">+E253*C2</f>
        <v>62755840</v>
      </c>
      <c r="F273" s="64">
        <f t="shared" si="467"/>
        <v>69001632</v>
      </c>
      <c r="G273" s="64">
        <f t="shared" si="467"/>
        <v>52886400</v>
      </c>
      <c r="H273" s="64">
        <f t="shared" si="467"/>
        <v>28357839.999999993</v>
      </c>
      <c r="I273" s="64">
        <f t="shared" si="467"/>
        <v>69237504</v>
      </c>
      <c r="J273" s="64">
        <f t="shared" si="467"/>
        <v>133056000</v>
      </c>
      <c r="K273" s="64">
        <f t="shared" si="467"/>
        <v>66166464</v>
      </c>
      <c r="L273" s="64">
        <f t="shared" si="467"/>
        <v>47249664</v>
      </c>
      <c r="M273" s="64">
        <f t="shared" si="467"/>
        <v>57899520</v>
      </c>
      <c r="N273" s="64">
        <f t="shared" si="467"/>
        <v>58490432</v>
      </c>
      <c r="O273" s="64">
        <f t="shared" si="467"/>
        <v>82244736</v>
      </c>
      <c r="P273" s="64">
        <f t="shared" si="467"/>
        <v>143704512</v>
      </c>
      <c r="Q273" s="64">
        <f t="shared" si="467"/>
        <v>128005792.25157382</v>
      </c>
      <c r="R273" s="64">
        <f t="shared" si="467"/>
        <v>131078707.04343213</v>
      </c>
      <c r="S273" s="64">
        <f t="shared" si="467"/>
        <v>100118229.3513369</v>
      </c>
      <c r="T273" s="64">
        <f t="shared" si="467"/>
        <v>55136666.755938902</v>
      </c>
      <c r="U273" s="64">
        <f t="shared" si="467"/>
        <v>143794536.96595004</v>
      </c>
      <c r="V273" s="64">
        <f t="shared" si="467"/>
        <v>307051969.85212046</v>
      </c>
      <c r="W273" s="64">
        <f t="shared" si="467"/>
        <v>157758494.97910735</v>
      </c>
      <c r="X273" s="64">
        <f t="shared" si="467"/>
        <v>82573711.204730436</v>
      </c>
      <c r="Y273" s="64">
        <f t="shared" si="467"/>
        <v>115219063.26679716</v>
      </c>
      <c r="Z273" s="64">
        <f t="shared" si="467"/>
        <v>133528333.61554453</v>
      </c>
      <c r="AA273" s="64">
        <f t="shared" si="467"/>
        <v>143014804.04734364</v>
      </c>
      <c r="AB273" s="64">
        <f t="shared" si="467"/>
        <v>344450537.17456478</v>
      </c>
      <c r="AC273" s="64">
        <f t="shared" si="467"/>
        <v>0</v>
      </c>
      <c r="AD273" s="64">
        <f t="shared" si="467"/>
        <v>0</v>
      </c>
      <c r="AE273" s="64">
        <f t="shared" si="467"/>
        <v>0</v>
      </c>
      <c r="AF273" s="64">
        <f t="shared" si="467"/>
        <v>0</v>
      </c>
      <c r="AG273" s="64">
        <f t="shared" si="467"/>
        <v>0</v>
      </c>
      <c r="AH273" s="64">
        <f t="shared" si="467"/>
        <v>0</v>
      </c>
      <c r="AI273" s="64">
        <f t="shared" si="467"/>
        <v>0</v>
      </c>
      <c r="AJ273" s="64">
        <f t="shared" si="467"/>
        <v>0</v>
      </c>
      <c r="AK273" s="64">
        <f t="shared" ref="AK273:BP273" si="468">+AK253*AI2</f>
        <v>0</v>
      </c>
      <c r="AL273" s="64">
        <f t="shared" si="468"/>
        <v>0</v>
      </c>
      <c r="AM273" s="64">
        <f t="shared" si="468"/>
        <v>0</v>
      </c>
      <c r="AN273" s="64">
        <f t="shared" si="468"/>
        <v>0</v>
      </c>
      <c r="AO273" s="64">
        <f t="shared" si="468"/>
        <v>121522399.54209393</v>
      </c>
      <c r="AP273" s="64">
        <f t="shared" si="468"/>
        <v>84148299.934723035</v>
      </c>
      <c r="AQ273" s="64">
        <f t="shared" si="468"/>
        <v>63688830.10597647</v>
      </c>
      <c r="AR273" s="64">
        <f t="shared" si="468"/>
        <v>37987166.20394361</v>
      </c>
      <c r="AS273" s="64">
        <f t="shared" si="468"/>
        <v>94807605.11085254</v>
      </c>
      <c r="AT273" s="64">
        <f t="shared" si="468"/>
        <v>182942980.3552945</v>
      </c>
      <c r="AU273" s="64">
        <f t="shared" si="468"/>
        <v>124740586.19399673</v>
      </c>
      <c r="AV273" s="64">
        <f t="shared" si="468"/>
        <v>69835401.459115133</v>
      </c>
      <c r="AW273" s="64">
        <f t="shared" si="468"/>
        <v>72674921.820044756</v>
      </c>
      <c r="AX273" s="64">
        <f t="shared" si="468"/>
        <v>86251803.380908296</v>
      </c>
      <c r="AY273" s="64">
        <f t="shared" si="468"/>
        <v>128448449.71170908</v>
      </c>
      <c r="AZ273" s="64">
        <f t="shared" si="468"/>
        <v>238876267.05037135</v>
      </c>
      <c r="BA273" s="64">
        <f t="shared" si="468"/>
        <v>106812422.54450366</v>
      </c>
      <c r="BB273" s="64">
        <f t="shared" si="468"/>
        <v>95154162.646534681</v>
      </c>
      <c r="BC273" s="64">
        <f t="shared" si="468"/>
        <v>75077982.479062542</v>
      </c>
      <c r="BD273" s="64">
        <f t="shared" si="468"/>
        <v>44468828.594213344</v>
      </c>
      <c r="BE273" s="64">
        <f t="shared" si="468"/>
        <v>98208579.534005702</v>
      </c>
      <c r="BF273" s="64">
        <f t="shared" si="468"/>
        <v>155817744.86286849</v>
      </c>
      <c r="BG273" s="64">
        <f t="shared" si="468"/>
        <v>87856135.305208936</v>
      </c>
      <c r="BH273" s="64">
        <f t="shared" si="468"/>
        <v>53939374.265122712</v>
      </c>
      <c r="BI273" s="64">
        <f t="shared" si="468"/>
        <v>41797919.11286445</v>
      </c>
      <c r="BJ273" s="64">
        <f t="shared" si="468"/>
        <v>79778688.471597418</v>
      </c>
      <c r="BK273" s="64">
        <f t="shared" si="468"/>
        <v>113947500.77013212</v>
      </c>
      <c r="BL273" s="64">
        <f t="shared" si="468"/>
        <v>217753799.14516407</v>
      </c>
      <c r="BM273" s="64">
        <f t="shared" si="468"/>
        <v>62305044.16630321</v>
      </c>
      <c r="BN273" s="64">
        <f t="shared" si="468"/>
        <v>77356904.265992016</v>
      </c>
      <c r="BO273" s="64">
        <f t="shared" si="468"/>
        <v>51667249.359131739</v>
      </c>
      <c r="BP273" s="64">
        <f t="shared" si="468"/>
        <v>30703060.161174655</v>
      </c>
      <c r="BQ273" s="64">
        <f t="shared" ref="BQ273:BV273" si="469">+BQ253*BO2</f>
        <v>85673987.939808518</v>
      </c>
      <c r="BR273" s="64">
        <f t="shared" si="469"/>
        <v>114472700.08124092</v>
      </c>
      <c r="BS273" s="64">
        <f t="shared" si="469"/>
        <v>93384546.126861125</v>
      </c>
      <c r="BT273" s="64">
        <f t="shared" si="469"/>
        <v>56214967.960397914</v>
      </c>
      <c r="BU273" s="64">
        <f t="shared" si="469"/>
        <v>71742594.024233669</v>
      </c>
      <c r="BV273" s="64">
        <f t="shared" si="469"/>
        <v>92019806.37850973</v>
      </c>
      <c r="BW273" s="62">
        <f t="shared" si="454"/>
        <v>5924860099.5724039</v>
      </c>
    </row>
    <row r="274" spans="1:75" x14ac:dyDescent="0.3">
      <c r="A274" s="168" t="s">
        <v>94</v>
      </c>
      <c r="C274" s="16"/>
      <c r="D274" s="16"/>
      <c r="E274" s="16"/>
      <c r="F274" s="64">
        <f t="shared" ref="F274:AK274" si="470">+F255*C2</f>
        <v>31377920</v>
      </c>
      <c r="G274" s="64">
        <f t="shared" si="470"/>
        <v>34500816</v>
      </c>
      <c r="H274" s="64">
        <f t="shared" si="470"/>
        <v>26443200</v>
      </c>
      <c r="I274" s="64">
        <f t="shared" si="470"/>
        <v>14178919.999999996</v>
      </c>
      <c r="J274" s="64">
        <f t="shared" si="470"/>
        <v>34618752</v>
      </c>
      <c r="K274" s="64">
        <f t="shared" si="470"/>
        <v>66528000</v>
      </c>
      <c r="L274" s="64">
        <f t="shared" si="470"/>
        <v>33083232</v>
      </c>
      <c r="M274" s="64">
        <f t="shared" si="470"/>
        <v>23624832</v>
      </c>
      <c r="N274" s="64">
        <f t="shared" si="470"/>
        <v>28949760</v>
      </c>
      <c r="O274" s="64">
        <f t="shared" si="470"/>
        <v>29245216</v>
      </c>
      <c r="P274" s="64">
        <f t="shared" si="470"/>
        <v>41122368</v>
      </c>
      <c r="Q274" s="64">
        <f t="shared" si="470"/>
        <v>71852256</v>
      </c>
      <c r="R274" s="64">
        <f t="shared" si="470"/>
        <v>32001448.062893454</v>
      </c>
      <c r="S274" s="64">
        <f t="shared" si="470"/>
        <v>32769676.760858033</v>
      </c>
      <c r="T274" s="64">
        <f t="shared" si="470"/>
        <v>25029557.337834224</v>
      </c>
      <c r="U274" s="64">
        <f t="shared" si="470"/>
        <v>13784166.688984726</v>
      </c>
      <c r="V274" s="64">
        <f t="shared" si="470"/>
        <v>35948634.241487511</v>
      </c>
      <c r="W274" s="64">
        <f t="shared" si="470"/>
        <v>76762992.463030115</v>
      </c>
      <c r="X274" s="64">
        <f t="shared" si="470"/>
        <v>39439623.744776838</v>
      </c>
      <c r="Y274" s="64">
        <f t="shared" si="470"/>
        <v>20643427.801182609</v>
      </c>
      <c r="Z274" s="64">
        <f t="shared" si="470"/>
        <v>28804765.816699289</v>
      </c>
      <c r="AA274" s="64">
        <f t="shared" si="470"/>
        <v>33382083.403886132</v>
      </c>
      <c r="AB274" s="64">
        <f t="shared" si="470"/>
        <v>35753701.01183591</v>
      </c>
      <c r="AC274" s="64">
        <f t="shared" si="470"/>
        <v>86112634.293641195</v>
      </c>
      <c r="AD274" s="64">
        <f t="shared" si="470"/>
        <v>67799355.525282905</v>
      </c>
      <c r="AE274" s="64">
        <f t="shared" si="470"/>
        <v>68581527.630171463</v>
      </c>
      <c r="AF274" s="64">
        <f t="shared" si="470"/>
        <v>57244271.89053119</v>
      </c>
      <c r="AG274" s="64">
        <f t="shared" si="470"/>
        <v>29733863.072545942</v>
      </c>
      <c r="AH274" s="64">
        <f t="shared" si="470"/>
        <v>67007879.966379002</v>
      </c>
      <c r="AI274" s="64">
        <f t="shared" si="470"/>
        <v>113438064.36188912</v>
      </c>
      <c r="AJ274" s="64">
        <f t="shared" si="470"/>
        <v>91547150.520296127</v>
      </c>
      <c r="AK274" s="64">
        <f t="shared" si="470"/>
        <v>59131185.296417333</v>
      </c>
      <c r="AL274" s="64">
        <f t="shared" ref="AL274:BQ274" si="471">+AL255*AI2</f>
        <v>53053298.083464503</v>
      </c>
      <c r="AM274" s="64">
        <f t="shared" si="471"/>
        <v>66226365.608636037</v>
      </c>
      <c r="AN274" s="64">
        <f t="shared" si="471"/>
        <v>111377426.04974264</v>
      </c>
      <c r="AO274" s="64">
        <f t="shared" si="471"/>
        <v>151878674.8793079</v>
      </c>
      <c r="AP274" s="64">
        <f t="shared" si="471"/>
        <v>162029866.05612528</v>
      </c>
      <c r="AQ274" s="64">
        <f t="shared" si="471"/>
        <v>112197733.24629739</v>
      </c>
      <c r="AR274" s="64">
        <f t="shared" si="471"/>
        <v>84918440.141301975</v>
      </c>
      <c r="AS274" s="64">
        <f t="shared" si="471"/>
        <v>50649554.938591488</v>
      </c>
      <c r="AT274" s="64">
        <f t="shared" si="471"/>
        <v>126410140.1478034</v>
      </c>
      <c r="AU274" s="64">
        <f t="shared" si="471"/>
        <v>243923973.80705932</v>
      </c>
      <c r="AV274" s="64">
        <f t="shared" si="471"/>
        <v>166320781.59199569</v>
      </c>
      <c r="AW274" s="64">
        <f t="shared" si="471"/>
        <v>93113868.612153515</v>
      </c>
      <c r="AX274" s="64">
        <f t="shared" si="471"/>
        <v>96899895.760059699</v>
      </c>
      <c r="AY274" s="64">
        <f t="shared" si="471"/>
        <v>115002404.50787772</v>
      </c>
      <c r="AZ274" s="64">
        <f t="shared" si="471"/>
        <v>171264599.61561212</v>
      </c>
      <c r="BA274" s="64">
        <f t="shared" si="471"/>
        <v>318501689.40049511</v>
      </c>
      <c r="BB274" s="64">
        <f t="shared" si="471"/>
        <v>89010352.120419711</v>
      </c>
      <c r="BC274" s="64">
        <f t="shared" si="471"/>
        <v>79295135.538778901</v>
      </c>
      <c r="BD274" s="64">
        <f t="shared" si="471"/>
        <v>62564985.399218798</v>
      </c>
      <c r="BE274" s="64">
        <f t="shared" si="471"/>
        <v>37057357.161844455</v>
      </c>
      <c r="BF274" s="64">
        <f t="shared" si="471"/>
        <v>81840482.945004746</v>
      </c>
      <c r="BG274" s="64">
        <f t="shared" si="471"/>
        <v>129848120.71905708</v>
      </c>
      <c r="BH274" s="64">
        <f t="shared" si="471"/>
        <v>73213446.087674111</v>
      </c>
      <c r="BI274" s="64">
        <f t="shared" si="471"/>
        <v>44949478.554268934</v>
      </c>
      <c r="BJ274" s="64">
        <f t="shared" si="471"/>
        <v>34831599.260720372</v>
      </c>
      <c r="BK274" s="64">
        <f t="shared" si="471"/>
        <v>66482240.392997853</v>
      </c>
      <c r="BL274" s="64">
        <f t="shared" si="471"/>
        <v>94956250.64177677</v>
      </c>
      <c r="BM274" s="64">
        <f t="shared" si="471"/>
        <v>181461499.28763673</v>
      </c>
      <c r="BN274" s="64">
        <f t="shared" si="471"/>
        <v>37383026.499781922</v>
      </c>
      <c r="BO274" s="64">
        <f t="shared" si="471"/>
        <v>46414142.559595205</v>
      </c>
      <c r="BP274" s="64">
        <f t="shared" si="471"/>
        <v>31000349.615479045</v>
      </c>
      <c r="BQ274" s="64">
        <f t="shared" si="471"/>
        <v>18421836.096704792</v>
      </c>
      <c r="BR274" s="64">
        <f t="shared" ref="BR274:BV274" si="472">+BR255*BO2</f>
        <v>51404392.763885103</v>
      </c>
      <c r="BS274" s="64">
        <f t="shared" si="472"/>
        <v>68683620.048744544</v>
      </c>
      <c r="BT274" s="64">
        <f t="shared" si="472"/>
        <v>56030727.676116668</v>
      </c>
      <c r="BU274" s="64">
        <f t="shared" si="472"/>
        <v>33728980.776238747</v>
      </c>
      <c r="BV274" s="64">
        <f t="shared" si="472"/>
        <v>43045556.414540194</v>
      </c>
      <c r="BW274" s="62">
        <f t="shared" si="454"/>
        <v>4935833574.8976307</v>
      </c>
    </row>
    <row r="275" spans="1:75" x14ac:dyDescent="0.3">
      <c r="A275" s="168" t="s">
        <v>262</v>
      </c>
      <c r="C275" s="16"/>
      <c r="D275" s="16"/>
      <c r="E275" s="16"/>
      <c r="F275" s="16"/>
      <c r="G275" s="64">
        <f t="shared" ref="G275:AL275" si="473">+G257*C2</f>
        <v>156889600</v>
      </c>
      <c r="H275" s="64">
        <f t="shared" si="473"/>
        <v>172504080</v>
      </c>
      <c r="I275" s="64">
        <f t="shared" si="473"/>
        <v>132216000</v>
      </c>
      <c r="J275" s="64">
        <f t="shared" si="473"/>
        <v>70894599.999999985</v>
      </c>
      <c r="K275" s="64">
        <f t="shared" si="473"/>
        <v>173093760</v>
      </c>
      <c r="L275" s="64">
        <f t="shared" si="473"/>
        <v>332640000</v>
      </c>
      <c r="M275" s="64">
        <f t="shared" si="473"/>
        <v>165416159.99999997</v>
      </c>
      <c r="N275" s="64">
        <f t="shared" si="473"/>
        <v>118124160</v>
      </c>
      <c r="O275" s="64">
        <f t="shared" si="473"/>
        <v>144748800</v>
      </c>
      <c r="P275" s="64">
        <f t="shared" si="473"/>
        <v>146226080</v>
      </c>
      <c r="Q275" s="64">
        <f t="shared" si="473"/>
        <v>205611840</v>
      </c>
      <c r="R275" s="64">
        <f t="shared" si="473"/>
        <v>359261280</v>
      </c>
      <c r="S275" s="64">
        <f t="shared" si="473"/>
        <v>128005792.25157382</v>
      </c>
      <c r="T275" s="64">
        <f t="shared" si="473"/>
        <v>131078707.04343213</v>
      </c>
      <c r="U275" s="64">
        <f t="shared" si="473"/>
        <v>100118229.3513369</v>
      </c>
      <c r="V275" s="64">
        <f t="shared" si="473"/>
        <v>55136666.755938902</v>
      </c>
      <c r="W275" s="64">
        <f t="shared" si="473"/>
        <v>143794536.96595004</v>
      </c>
      <c r="X275" s="64">
        <f t="shared" si="473"/>
        <v>307051969.85212046</v>
      </c>
      <c r="Y275" s="64">
        <f t="shared" si="473"/>
        <v>157758494.97910735</v>
      </c>
      <c r="Z275" s="64">
        <f t="shared" si="473"/>
        <v>82573711.204730436</v>
      </c>
      <c r="AA275" s="64">
        <f t="shared" si="473"/>
        <v>115219063.26679716</v>
      </c>
      <c r="AB275" s="64">
        <f t="shared" si="473"/>
        <v>133528333.61554453</v>
      </c>
      <c r="AC275" s="64">
        <f t="shared" si="473"/>
        <v>143014804.04734364</v>
      </c>
      <c r="AD275" s="64">
        <f t="shared" si="473"/>
        <v>344450537.17456478</v>
      </c>
      <c r="AE275" s="64">
        <f t="shared" si="473"/>
        <v>203398066.57584873</v>
      </c>
      <c r="AF275" s="64">
        <f t="shared" si="473"/>
        <v>205744582.89051437</v>
      </c>
      <c r="AG275" s="64">
        <f t="shared" si="473"/>
        <v>171732815.67159355</v>
      </c>
      <c r="AH275" s="64">
        <f t="shared" si="473"/>
        <v>89201589.217637807</v>
      </c>
      <c r="AI275" s="64">
        <f t="shared" si="473"/>
        <v>201023639.89913699</v>
      </c>
      <c r="AJ275" s="64">
        <f t="shared" si="473"/>
        <v>340314193.08566731</v>
      </c>
      <c r="AK275" s="64">
        <f t="shared" si="473"/>
        <v>274641451.56088829</v>
      </c>
      <c r="AL275" s="64">
        <f t="shared" si="473"/>
        <v>177393555.88925198</v>
      </c>
      <c r="AM275" s="64">
        <f t="shared" ref="AM275:BR275" si="474">+AM257*AI2</f>
        <v>159159894.25039351</v>
      </c>
      <c r="AN275" s="64">
        <f t="shared" si="474"/>
        <v>198679096.82590806</v>
      </c>
      <c r="AO275" s="64">
        <f t="shared" si="474"/>
        <v>334132278.14922786</v>
      </c>
      <c r="AP275" s="64">
        <f t="shared" si="474"/>
        <v>455636024.63792372</v>
      </c>
      <c r="AQ275" s="64">
        <f t="shared" si="474"/>
        <v>40507466.514031321</v>
      </c>
      <c r="AR275" s="64">
        <f t="shared" si="474"/>
        <v>28049433.311574347</v>
      </c>
      <c r="AS275" s="64">
        <f t="shared" si="474"/>
        <v>21229610.035325494</v>
      </c>
      <c r="AT275" s="64">
        <f t="shared" si="474"/>
        <v>12662388.734647872</v>
      </c>
      <c r="AU275" s="64">
        <f t="shared" si="474"/>
        <v>31602535.036950849</v>
      </c>
      <c r="AV275" s="64">
        <f t="shared" si="474"/>
        <v>60980993.451764829</v>
      </c>
      <c r="AW275" s="64">
        <f t="shared" si="474"/>
        <v>41580195.397998922</v>
      </c>
      <c r="AX275" s="64">
        <f t="shared" si="474"/>
        <v>23278467.153038379</v>
      </c>
      <c r="AY275" s="64">
        <f t="shared" si="474"/>
        <v>24224973.940014925</v>
      </c>
      <c r="AZ275" s="64">
        <f t="shared" si="474"/>
        <v>28750601.126969431</v>
      </c>
      <c r="BA275" s="64">
        <f t="shared" si="474"/>
        <v>42816149.90390303</v>
      </c>
      <c r="BB275" s="64">
        <f t="shared" si="474"/>
        <v>79625422.350123778</v>
      </c>
      <c r="BC275" s="64">
        <f t="shared" si="474"/>
        <v>35604140.848167881</v>
      </c>
      <c r="BD275" s="64">
        <f t="shared" si="474"/>
        <v>31718054.215511568</v>
      </c>
      <c r="BE275" s="64">
        <f t="shared" si="474"/>
        <v>25025994.159687519</v>
      </c>
      <c r="BF275" s="64">
        <f t="shared" si="474"/>
        <v>14822942.864737783</v>
      </c>
      <c r="BG275" s="64">
        <f t="shared" si="474"/>
        <v>32736193.178001896</v>
      </c>
      <c r="BH275" s="64">
        <f t="shared" si="474"/>
        <v>51939248.287622839</v>
      </c>
      <c r="BI275" s="64">
        <f t="shared" si="474"/>
        <v>29285378.43506965</v>
      </c>
      <c r="BJ275" s="64">
        <f t="shared" si="474"/>
        <v>17979791.421707574</v>
      </c>
      <c r="BK275" s="64">
        <f t="shared" si="474"/>
        <v>13932639.704288149</v>
      </c>
      <c r="BL275" s="64">
        <f t="shared" si="474"/>
        <v>26592896.157199141</v>
      </c>
      <c r="BM275" s="64">
        <f t="shared" si="474"/>
        <v>37982500.256710716</v>
      </c>
      <c r="BN275" s="64">
        <f t="shared" si="474"/>
        <v>72584599.715054691</v>
      </c>
      <c r="BO275" s="64">
        <f t="shared" si="474"/>
        <v>74766052.999563843</v>
      </c>
      <c r="BP275" s="64">
        <f t="shared" si="474"/>
        <v>92828285.11919041</v>
      </c>
      <c r="BQ275" s="64">
        <f t="shared" si="474"/>
        <v>62000699.230958089</v>
      </c>
      <c r="BR275" s="64">
        <f t="shared" si="474"/>
        <v>36843672.193409584</v>
      </c>
      <c r="BS275" s="64">
        <f t="shared" ref="BS275:BV275" si="475">+BS257*BO2</f>
        <v>102808785.52777021</v>
      </c>
      <c r="BT275" s="64">
        <f t="shared" si="475"/>
        <v>137367240.09748909</v>
      </c>
      <c r="BU275" s="64">
        <f t="shared" si="475"/>
        <v>112061455.35223334</v>
      </c>
      <c r="BV275" s="64">
        <f t="shared" si="475"/>
        <v>67457961.552477494</v>
      </c>
      <c r="BW275" s="62">
        <f t="shared" si="454"/>
        <v>8342061163.435627</v>
      </c>
    </row>
    <row r="276" spans="1:75" x14ac:dyDescent="0.3">
      <c r="BW276" s="62">
        <f t="shared" si="454"/>
        <v>0</v>
      </c>
    </row>
    <row r="277" spans="1:75" ht="16.2" thickBot="1" x14ac:dyDescent="0.35">
      <c r="A277" s="165" t="s">
        <v>264</v>
      </c>
      <c r="C277" s="167">
        <f>+C271+C272+C273+C274+C275</f>
        <v>62755840</v>
      </c>
      <c r="D277" s="167">
        <f t="shared" ref="D277:BO277" si="476">+D271+D272+D273+D274+D275</f>
        <v>69001632</v>
      </c>
      <c r="E277" s="167">
        <f t="shared" si="476"/>
        <v>115642240</v>
      </c>
      <c r="F277" s="167">
        <f t="shared" si="476"/>
        <v>128737392</v>
      </c>
      <c r="G277" s="167">
        <f t="shared" si="476"/>
        <v>313514320</v>
      </c>
      <c r="H277" s="167">
        <f t="shared" si="476"/>
        <v>360361120</v>
      </c>
      <c r="I277" s="167">
        <f t="shared" si="476"/>
        <v>281798888</v>
      </c>
      <c r="J277" s="167">
        <f t="shared" si="476"/>
        <v>285819016</v>
      </c>
      <c r="K277" s="167">
        <f t="shared" si="476"/>
        <v>363687744</v>
      </c>
      <c r="L277" s="167">
        <f t="shared" si="476"/>
        <v>471463328</v>
      </c>
      <c r="M277" s="167">
        <f t="shared" si="476"/>
        <v>329185248</v>
      </c>
      <c r="N277" s="167">
        <f t="shared" si="476"/>
        <v>349268864</v>
      </c>
      <c r="O277" s="167">
        <f t="shared" si="476"/>
        <v>256238752</v>
      </c>
      <c r="P277" s="167">
        <f t="shared" si="476"/>
        <v>363054408.06289345</v>
      </c>
      <c r="Q277" s="167">
        <f t="shared" si="476"/>
        <v>438239565.01243186</v>
      </c>
      <c r="R277" s="167">
        <f t="shared" si="476"/>
        <v>547370992.44415975</v>
      </c>
      <c r="S277" s="167">
        <f t="shared" si="476"/>
        <v>274677865.05275345</v>
      </c>
      <c r="T277" s="167">
        <f t="shared" si="476"/>
        <v>247193565.37869278</v>
      </c>
      <c r="U277" s="167">
        <f t="shared" si="476"/>
        <v>334459925.46930182</v>
      </c>
      <c r="V277" s="167">
        <f t="shared" si="476"/>
        <v>437576894.59432369</v>
      </c>
      <c r="W277" s="167">
        <f t="shared" si="476"/>
        <v>398959452.20927012</v>
      </c>
      <c r="X277" s="167">
        <f t="shared" si="476"/>
        <v>457870070.61832702</v>
      </c>
      <c r="Y277" s="167">
        <f t="shared" si="476"/>
        <v>327003069.45097327</v>
      </c>
      <c r="Z277" s="167">
        <f t="shared" si="476"/>
        <v>280660511.64881015</v>
      </c>
      <c r="AA277" s="167">
        <f t="shared" si="476"/>
        <v>377728585.01166809</v>
      </c>
      <c r="AB277" s="167">
        <f t="shared" si="476"/>
        <v>581531927.32722819</v>
      </c>
      <c r="AC277" s="167">
        <f t="shared" si="476"/>
        <v>297708965.9711563</v>
      </c>
      <c r="AD277" s="167">
        <f t="shared" si="476"/>
        <v>469494164.59037888</v>
      </c>
      <c r="AE277" s="167">
        <f t="shared" si="476"/>
        <v>301713457.27856612</v>
      </c>
      <c r="AF277" s="167">
        <f t="shared" si="476"/>
        <v>329996734.7474246</v>
      </c>
      <c r="AG277" s="167">
        <f t="shared" si="476"/>
        <v>314904743.10602862</v>
      </c>
      <c r="AH277" s="167">
        <f t="shared" si="476"/>
        <v>247756619.70431295</v>
      </c>
      <c r="AI277" s="167">
        <f t="shared" si="476"/>
        <v>373592889.55744344</v>
      </c>
      <c r="AJ277" s="167">
        <f t="shared" si="476"/>
        <v>484914641.68942797</v>
      </c>
      <c r="AK277" s="167">
        <f t="shared" si="476"/>
        <v>399999002.46594167</v>
      </c>
      <c r="AL277" s="167">
        <f t="shared" si="476"/>
        <v>341824280.02245915</v>
      </c>
      <c r="AM277" s="167">
        <f t="shared" si="476"/>
        <v>397518667.9953531</v>
      </c>
      <c r="AN277" s="167">
        <f t="shared" si="476"/>
        <v>384842439.30248487</v>
      </c>
      <c r="AO277" s="167">
        <f t="shared" si="476"/>
        <v>660222307.55565393</v>
      </c>
      <c r="AP277" s="167">
        <f t="shared" si="476"/>
        <v>739989800.04908419</v>
      </c>
      <c r="AQ277" s="167">
        <f t="shared" si="476"/>
        <v>251188880.48675242</v>
      </c>
      <c r="AR277" s="167">
        <f t="shared" si="476"/>
        <v>228849338.93812859</v>
      </c>
      <c r="AS277" s="167">
        <f t="shared" si="476"/>
        <v>278948357.96141618</v>
      </c>
      <c r="AT277" s="167">
        <f t="shared" si="476"/>
        <v>396025035.91126335</v>
      </c>
      <c r="AU277" s="167">
        <f t="shared" si="476"/>
        <v>447297282.7375719</v>
      </c>
      <c r="AV277" s="167">
        <f t="shared" si="476"/>
        <v>347849937.97638273</v>
      </c>
      <c r="AW277" s="167">
        <f t="shared" si="476"/>
        <v>271902962.47260284</v>
      </c>
      <c r="AX277" s="167">
        <f t="shared" si="476"/>
        <v>310467102.3249228</v>
      </c>
      <c r="AY277" s="167">
        <f t="shared" si="476"/>
        <v>422718102.53295523</v>
      </c>
      <c r="AZ277" s="167">
        <f t="shared" si="476"/>
        <v>559619874.1288842</v>
      </c>
      <c r="BA277" s="167">
        <f t="shared" si="476"/>
        <v>572451391.54736817</v>
      </c>
      <c r="BB277" s="167">
        <f t="shared" si="476"/>
        <v>341177865.38103473</v>
      </c>
      <c r="BC277" s="167">
        <f t="shared" si="476"/>
        <v>259770809.20585567</v>
      </c>
      <c r="BD277" s="167">
        <f t="shared" si="476"/>
        <v>272531599.4415713</v>
      </c>
      <c r="BE277" s="167">
        <f t="shared" si="476"/>
        <v>319425430.00966442</v>
      </c>
      <c r="BF277" s="167">
        <f t="shared" si="476"/>
        <v>343674408.18199271</v>
      </c>
      <c r="BG277" s="167">
        <f t="shared" si="476"/>
        <v>309322567.46082497</v>
      </c>
      <c r="BH277" s="167">
        <f t="shared" si="476"/>
        <v>240516564.05833918</v>
      </c>
      <c r="BI277" s="167">
        <f t="shared" si="476"/>
        <v>220497516.75191158</v>
      </c>
      <c r="BJ277" s="167">
        <f t="shared" si="476"/>
        <v>300130929.51085681</v>
      </c>
      <c r="BK277" s="167">
        <f t="shared" si="476"/>
        <v>375823880.15505481</v>
      </c>
      <c r="BL277" s="167">
        <f t="shared" si="476"/>
        <v>414068998.94370389</v>
      </c>
      <c r="BM277" s="167">
        <f t="shared" si="476"/>
        <v>374577328.82984108</v>
      </c>
      <c r="BN277" s="167">
        <f t="shared" si="476"/>
        <v>249325229.71178669</v>
      </c>
      <c r="BO277" s="167">
        <f t="shared" si="476"/>
        <v>209691117.11170036</v>
      </c>
      <c r="BP277" s="167">
        <f t="shared" ref="BP277:BV277" si="477">+BP271+BP272+BP273+BP274+BP275</f>
        <v>257340480.42361432</v>
      </c>
      <c r="BQ277" s="167">
        <f t="shared" si="477"/>
        <v>303463763.36496049</v>
      </c>
      <c r="BR277" s="167">
        <f t="shared" si="477"/>
        <v>314782220.39076889</v>
      </c>
      <c r="BS277" s="167">
        <f t="shared" si="477"/>
        <v>332334913.25585341</v>
      </c>
      <c r="BT277" s="167">
        <f t="shared" si="477"/>
        <v>335704048.56308407</v>
      </c>
      <c r="BU277" s="167">
        <f t="shared" si="477"/>
        <v>327956797.80691743</v>
      </c>
      <c r="BV277" s="167">
        <f t="shared" si="477"/>
        <v>329888558.33264613</v>
      </c>
      <c r="BW277" s="89">
        <f t="shared" si="454"/>
        <v>24717603224.22678</v>
      </c>
    </row>
    <row r="278" spans="1:75" ht="16.2" thickBot="1" x14ac:dyDescent="0.35">
      <c r="BW278" s="62">
        <f t="shared" si="454"/>
        <v>0</v>
      </c>
    </row>
    <row r="279" spans="1:75" ht="16.2" thickBot="1" x14ac:dyDescent="0.35">
      <c r="A279" s="30" t="s">
        <v>266</v>
      </c>
      <c r="C279" s="169">
        <f>+IF(C265&gt;C277,C265-C277,0)</f>
        <v>0</v>
      </c>
      <c r="D279" s="170">
        <f t="shared" ref="D279:BO279" si="478">+IF(D265&gt;D277,D265-D277,0)</f>
        <v>0</v>
      </c>
      <c r="E279" s="170">
        <f t="shared" si="478"/>
        <v>0</v>
      </c>
      <c r="F279" s="170">
        <f t="shared" si="478"/>
        <v>0</v>
      </c>
      <c r="G279" s="170">
        <f t="shared" si="478"/>
        <v>25407536</v>
      </c>
      <c r="H279" s="170">
        <f t="shared" si="478"/>
        <v>54430880</v>
      </c>
      <c r="I279" s="170">
        <f t="shared" si="478"/>
        <v>0</v>
      </c>
      <c r="J279" s="170">
        <f t="shared" si="478"/>
        <v>0</v>
      </c>
      <c r="K279" s="170">
        <f t="shared" si="478"/>
        <v>0</v>
      </c>
      <c r="L279" s="170">
        <f t="shared" si="478"/>
        <v>0</v>
      </c>
      <c r="M279" s="170">
        <f t="shared" si="478"/>
        <v>47990880</v>
      </c>
      <c r="N279" s="170">
        <f t="shared" si="478"/>
        <v>33117280</v>
      </c>
      <c r="O279" s="170">
        <f t="shared" si="478"/>
        <v>0</v>
      </c>
      <c r="P279" s="170">
        <f t="shared" si="478"/>
        <v>0</v>
      </c>
      <c r="Q279" s="170">
        <f t="shared" si="478"/>
        <v>0</v>
      </c>
      <c r="R279" s="170">
        <f t="shared" si="478"/>
        <v>0</v>
      </c>
      <c r="S279" s="170">
        <f t="shared" si="478"/>
        <v>48948378.780056477</v>
      </c>
      <c r="T279" s="170">
        <f t="shared" si="478"/>
        <v>131447771.1622068</v>
      </c>
      <c r="U279" s="170">
        <f t="shared" si="478"/>
        <v>0</v>
      </c>
      <c r="V279" s="170">
        <f t="shared" si="478"/>
        <v>0</v>
      </c>
      <c r="W279" s="170">
        <f t="shared" si="478"/>
        <v>0</v>
      </c>
      <c r="X279" s="170">
        <f t="shared" si="478"/>
        <v>0</v>
      </c>
      <c r="Y279" s="170">
        <f t="shared" si="478"/>
        <v>0</v>
      </c>
      <c r="Z279" s="170">
        <f t="shared" si="478"/>
        <v>89491394.276444018</v>
      </c>
      <c r="AA279" s="170">
        <f t="shared" si="478"/>
        <v>0</v>
      </c>
      <c r="AB279" s="170">
        <f t="shared" si="478"/>
        <v>0</v>
      </c>
      <c r="AC279" s="170">
        <f t="shared" si="478"/>
        <v>21166490.287280142</v>
      </c>
      <c r="AD279" s="170">
        <f t="shared" si="478"/>
        <v>0</v>
      </c>
      <c r="AE279" s="170">
        <f t="shared" si="478"/>
        <v>19192754.009154439</v>
      </c>
      <c r="AF279" s="170">
        <f t="shared" si="478"/>
        <v>22112485.380262971</v>
      </c>
      <c r="AG279" s="170">
        <f t="shared" si="478"/>
        <v>32684812.97848928</v>
      </c>
      <c r="AH279" s="170">
        <f t="shared" si="478"/>
        <v>41234862.664200336</v>
      </c>
      <c r="AI279" s="170">
        <f t="shared" si="478"/>
        <v>0</v>
      </c>
      <c r="AJ279" s="170">
        <f t="shared" si="478"/>
        <v>0</v>
      </c>
      <c r="AK279" s="170">
        <f t="shared" si="478"/>
        <v>93505425.388612688</v>
      </c>
      <c r="AL279" s="170">
        <f t="shared" si="478"/>
        <v>0</v>
      </c>
      <c r="AM279" s="170">
        <f t="shared" si="478"/>
        <v>89893874.800757349</v>
      </c>
      <c r="AN279" s="170">
        <f t="shared" si="478"/>
        <v>0</v>
      </c>
      <c r="AO279" s="170">
        <f t="shared" si="478"/>
        <v>0</v>
      </c>
      <c r="AP279" s="170">
        <f t="shared" si="478"/>
        <v>0</v>
      </c>
      <c r="AQ279" s="170">
        <f t="shared" si="478"/>
        <v>25123586.906991392</v>
      </c>
      <c r="AR279" s="170">
        <f t="shared" si="478"/>
        <v>74681854.182377517</v>
      </c>
      <c r="AS279" s="170">
        <f t="shared" si="478"/>
        <v>30196462.987622738</v>
      </c>
      <c r="AT279" s="170">
        <f t="shared" si="478"/>
        <v>0</v>
      </c>
      <c r="AU279" s="170">
        <f t="shared" si="478"/>
        <v>0</v>
      </c>
      <c r="AV279" s="170">
        <f t="shared" si="478"/>
        <v>0</v>
      </c>
      <c r="AW279" s="170">
        <f t="shared" si="478"/>
        <v>42273576.410446584</v>
      </c>
      <c r="AX279" s="170">
        <f t="shared" si="478"/>
        <v>63869878.129196227</v>
      </c>
      <c r="AY279" s="170">
        <f t="shared" si="478"/>
        <v>35180819.618630946</v>
      </c>
      <c r="AZ279" s="170">
        <f t="shared" si="478"/>
        <v>0</v>
      </c>
      <c r="BA279" s="170">
        <f t="shared" si="478"/>
        <v>0</v>
      </c>
      <c r="BB279" s="170">
        <f t="shared" si="478"/>
        <v>544661.40441823006</v>
      </c>
      <c r="BC279" s="170">
        <f t="shared" si="478"/>
        <v>7296418.1441545486</v>
      </c>
      <c r="BD279" s="170">
        <f t="shared" si="478"/>
        <v>6415272.1104525328</v>
      </c>
      <c r="BE279" s="170">
        <f t="shared" si="478"/>
        <v>0</v>
      </c>
      <c r="BF279" s="170">
        <f t="shared" si="478"/>
        <v>0</v>
      </c>
      <c r="BG279" s="170">
        <f t="shared" si="478"/>
        <v>0</v>
      </c>
      <c r="BH279" s="170">
        <f t="shared" si="478"/>
        <v>0</v>
      </c>
      <c r="BI279" s="170">
        <f t="shared" si="478"/>
        <v>77087687.877552509</v>
      </c>
      <c r="BJ279" s="170">
        <f t="shared" si="478"/>
        <v>76123267.066946924</v>
      </c>
      <c r="BK279" s="170">
        <f t="shared" si="478"/>
        <v>0</v>
      </c>
      <c r="BL279" s="170">
        <f t="shared" si="478"/>
        <v>0</v>
      </c>
      <c r="BM279" s="170">
        <f t="shared" si="478"/>
        <v>0</v>
      </c>
      <c r="BN279" s="170">
        <f t="shared" si="478"/>
        <v>0</v>
      </c>
      <c r="BO279" s="170">
        <f t="shared" si="478"/>
        <v>70251078.036727309</v>
      </c>
      <c r="BP279" s="170">
        <f t="shared" ref="BP279:BV279" si="479">+IF(BP265&gt;BP277,BP265-BP277,0)</f>
        <v>0</v>
      </c>
      <c r="BQ279" s="170">
        <f t="shared" si="479"/>
        <v>29061911.643389702</v>
      </c>
      <c r="BR279" s="170">
        <f t="shared" si="479"/>
        <v>4427388.8674625754</v>
      </c>
      <c r="BS279" s="170">
        <f t="shared" si="479"/>
        <v>33666578.865992725</v>
      </c>
      <c r="BT279" s="170">
        <f t="shared" si="479"/>
        <v>28479322.753936589</v>
      </c>
      <c r="BU279" s="170">
        <f t="shared" si="479"/>
        <v>23458142.668049932</v>
      </c>
      <c r="BV279" s="170">
        <f t="shared" si="479"/>
        <v>35299182.925623894</v>
      </c>
      <c r="BW279" s="150">
        <f t="shared" si="454"/>
        <v>1414061916.3274374</v>
      </c>
    </row>
    <row r="280" spans="1:75" ht="16.2" thickBot="1" x14ac:dyDescent="0.35">
      <c r="A280" s="30" t="s">
        <v>265</v>
      </c>
      <c r="C280" s="171">
        <f>+IF(C265&lt;C277,C277-C265,0)</f>
        <v>0</v>
      </c>
      <c r="D280" s="128">
        <f t="shared" ref="D280:BO280" si="480">+IF(D265&lt;D277,D277-D265,0)</f>
        <v>0</v>
      </c>
      <c r="E280" s="128">
        <f t="shared" si="480"/>
        <v>6343680</v>
      </c>
      <c r="F280" s="128">
        <f t="shared" si="480"/>
        <v>13511232</v>
      </c>
      <c r="G280" s="128">
        <f t="shared" si="480"/>
        <v>0</v>
      </c>
      <c r="H280" s="128">
        <f t="shared" si="480"/>
        <v>0</v>
      </c>
      <c r="I280" s="128">
        <f t="shared" si="480"/>
        <v>6044696</v>
      </c>
      <c r="J280" s="128">
        <f t="shared" si="480"/>
        <v>50091832</v>
      </c>
      <c r="K280" s="128">
        <f t="shared" si="480"/>
        <v>16692704</v>
      </c>
      <c r="L280" s="128">
        <f t="shared" si="480"/>
        <v>100436672</v>
      </c>
      <c r="M280" s="128">
        <f t="shared" si="480"/>
        <v>0</v>
      </c>
      <c r="N280" s="128">
        <f t="shared" si="480"/>
        <v>0</v>
      </c>
      <c r="O280" s="128">
        <f t="shared" si="480"/>
        <v>48135360</v>
      </c>
      <c r="P280" s="128">
        <f t="shared" si="480"/>
        <v>18289715.165395558</v>
      </c>
      <c r="Q280" s="128">
        <f t="shared" si="480"/>
        <v>29973164.187447727</v>
      </c>
      <c r="R280" s="128">
        <f t="shared" si="480"/>
        <v>70646519.005844355</v>
      </c>
      <c r="S280" s="128">
        <f t="shared" si="480"/>
        <v>0</v>
      </c>
      <c r="T280" s="128">
        <f t="shared" si="480"/>
        <v>0</v>
      </c>
      <c r="U280" s="128">
        <f t="shared" si="480"/>
        <v>20703807.426399052</v>
      </c>
      <c r="V280" s="128">
        <f t="shared" si="480"/>
        <v>144132568.48982447</v>
      </c>
      <c r="W280" s="128">
        <f t="shared" si="480"/>
        <v>14048580.967986047</v>
      </c>
      <c r="X280" s="128">
        <f t="shared" si="480"/>
        <v>113754263.57722872</v>
      </c>
      <c r="Y280" s="128">
        <f t="shared" si="480"/>
        <v>35525315.205977619</v>
      </c>
      <c r="Z280" s="128">
        <f t="shared" si="480"/>
        <v>0</v>
      </c>
      <c r="AA280" s="128">
        <f t="shared" si="480"/>
        <v>45439981.351337254</v>
      </c>
      <c r="AB280" s="128">
        <f t="shared" si="480"/>
        <v>58094380.960882545</v>
      </c>
      <c r="AC280" s="128">
        <f t="shared" si="480"/>
        <v>0</v>
      </c>
      <c r="AD280" s="128">
        <f t="shared" si="480"/>
        <v>81593659.953093708</v>
      </c>
      <c r="AE280" s="128">
        <f t="shared" si="480"/>
        <v>0</v>
      </c>
      <c r="AF280" s="128">
        <f t="shared" si="480"/>
        <v>0</v>
      </c>
      <c r="AG280" s="128">
        <f t="shared" si="480"/>
        <v>0</v>
      </c>
      <c r="AH280" s="128">
        <f t="shared" si="480"/>
        <v>0</v>
      </c>
      <c r="AI280" s="128">
        <f t="shared" si="480"/>
        <v>29095338.941078246</v>
      </c>
      <c r="AJ280" s="128">
        <f t="shared" si="480"/>
        <v>75658999.554791391</v>
      </c>
      <c r="AK280" s="128">
        <f t="shared" si="480"/>
        <v>0</v>
      </c>
      <c r="AL280" s="128">
        <f t="shared" si="480"/>
        <v>46394431.146192014</v>
      </c>
      <c r="AM280" s="128">
        <f t="shared" si="480"/>
        <v>0</v>
      </c>
      <c r="AN280" s="128">
        <f t="shared" si="480"/>
        <v>56138702.2264871</v>
      </c>
      <c r="AO280" s="128">
        <f t="shared" si="480"/>
        <v>169646382.70089447</v>
      </c>
      <c r="AP280" s="128">
        <f t="shared" si="480"/>
        <v>98683508.99109745</v>
      </c>
      <c r="AQ280" s="128">
        <f t="shared" si="480"/>
        <v>0</v>
      </c>
      <c r="AR280" s="128">
        <f t="shared" si="480"/>
        <v>0</v>
      </c>
      <c r="AS280" s="128">
        <f t="shared" si="480"/>
        <v>0</v>
      </c>
      <c r="AT280" s="128">
        <f t="shared" si="480"/>
        <v>33233900.762335896</v>
      </c>
      <c r="AU280" s="128">
        <f t="shared" si="480"/>
        <v>84220139.417024791</v>
      </c>
      <c r="AV280" s="128">
        <f t="shared" si="480"/>
        <v>78983360.012480855</v>
      </c>
      <c r="AW280" s="128">
        <f t="shared" si="480"/>
        <v>0</v>
      </c>
      <c r="AX280" s="128">
        <f t="shared" si="480"/>
        <v>0</v>
      </c>
      <c r="AY280" s="128">
        <f t="shared" si="480"/>
        <v>0</v>
      </c>
      <c r="AZ280" s="128">
        <f t="shared" si="480"/>
        <v>29757759.063873589</v>
      </c>
      <c r="BA280" s="128">
        <f t="shared" si="480"/>
        <v>14819871.790010214</v>
      </c>
      <c r="BB280" s="128">
        <f t="shared" si="480"/>
        <v>0</v>
      </c>
      <c r="BC280" s="128">
        <f t="shared" si="480"/>
        <v>0</v>
      </c>
      <c r="BD280" s="128">
        <f t="shared" si="480"/>
        <v>0</v>
      </c>
      <c r="BE280" s="128">
        <f t="shared" si="480"/>
        <v>64645947.533950895</v>
      </c>
      <c r="BF280" s="128">
        <f t="shared" si="480"/>
        <v>63214750.387495577</v>
      </c>
      <c r="BG280" s="128">
        <f t="shared" si="480"/>
        <v>121423962.24588394</v>
      </c>
      <c r="BH280" s="128">
        <f t="shared" si="480"/>
        <v>930903.46465972066</v>
      </c>
      <c r="BI280" s="128">
        <f t="shared" si="480"/>
        <v>0</v>
      </c>
      <c r="BJ280" s="128">
        <f t="shared" si="480"/>
        <v>0</v>
      </c>
      <c r="BK280" s="128">
        <f t="shared" si="480"/>
        <v>110617721.76270208</v>
      </c>
      <c r="BL280" s="128">
        <f t="shared" si="480"/>
        <v>18580580.934605181</v>
      </c>
      <c r="BM280" s="128">
        <f t="shared" si="480"/>
        <v>55939836.811522782</v>
      </c>
      <c r="BN280" s="128">
        <f t="shared" si="480"/>
        <v>20060217.160196692</v>
      </c>
      <c r="BO280" s="128">
        <f t="shared" si="480"/>
        <v>0</v>
      </c>
      <c r="BP280" s="128">
        <f t="shared" ref="BP280:BV280" si="481">+IF(BP265&lt;BP277,BP277-BP265,0)</f>
        <v>11912931.150393665</v>
      </c>
      <c r="BQ280" s="128">
        <f t="shared" si="481"/>
        <v>0</v>
      </c>
      <c r="BR280" s="128">
        <f t="shared" si="481"/>
        <v>0</v>
      </c>
      <c r="BS280" s="128">
        <f t="shared" si="481"/>
        <v>0</v>
      </c>
      <c r="BT280" s="128">
        <f t="shared" si="481"/>
        <v>0</v>
      </c>
      <c r="BU280" s="128">
        <f t="shared" si="481"/>
        <v>0</v>
      </c>
      <c r="BV280" s="128">
        <f t="shared" si="481"/>
        <v>0</v>
      </c>
      <c r="BW280" s="172">
        <f t="shared" si="454"/>
        <v>2057417378.3490934</v>
      </c>
    </row>
    <row r="281" spans="1:75" ht="16.2" thickBot="1" x14ac:dyDescent="0.35">
      <c r="BW281" s="62">
        <f t="shared" si="454"/>
        <v>0</v>
      </c>
    </row>
    <row r="282" spans="1:75" x14ac:dyDescent="0.3">
      <c r="A282" s="173" t="s">
        <v>21</v>
      </c>
      <c r="BW282" s="62">
        <f t="shared" si="454"/>
        <v>0</v>
      </c>
    </row>
    <row r="283" spans="1:75" x14ac:dyDescent="0.3">
      <c r="BW283" s="62">
        <f t="shared" si="454"/>
        <v>0</v>
      </c>
    </row>
    <row r="284" spans="1:75" x14ac:dyDescent="0.3">
      <c r="A284" s="5" t="s">
        <v>251</v>
      </c>
      <c r="C284" s="75">
        <f>+'ANNUAL PARAMETERS '!C46</f>
        <v>0</v>
      </c>
      <c r="D284" s="75">
        <f>+C284</f>
        <v>0</v>
      </c>
      <c r="E284" s="75">
        <f t="shared" ref="E284:N284" si="482">+D284</f>
        <v>0</v>
      </c>
      <c r="F284" s="75">
        <f t="shared" si="482"/>
        <v>0</v>
      </c>
      <c r="G284" s="75">
        <f t="shared" si="482"/>
        <v>0</v>
      </c>
      <c r="H284" s="75">
        <f t="shared" si="482"/>
        <v>0</v>
      </c>
      <c r="I284" s="75">
        <f t="shared" si="482"/>
        <v>0</v>
      </c>
      <c r="J284" s="75">
        <f t="shared" si="482"/>
        <v>0</v>
      </c>
      <c r="K284" s="75">
        <f t="shared" si="482"/>
        <v>0</v>
      </c>
      <c r="L284" s="75">
        <f t="shared" si="482"/>
        <v>0</v>
      </c>
      <c r="M284" s="75">
        <f t="shared" si="482"/>
        <v>0</v>
      </c>
      <c r="N284" s="75">
        <f t="shared" si="482"/>
        <v>0</v>
      </c>
      <c r="O284" s="76">
        <f>+'ANNUAL PARAMETERS '!D46</f>
        <v>0</v>
      </c>
      <c r="P284" s="75">
        <f>+O284</f>
        <v>0</v>
      </c>
      <c r="Q284" s="75">
        <f t="shared" ref="Q284:Z284" si="483">+P284</f>
        <v>0</v>
      </c>
      <c r="R284" s="75">
        <f t="shared" si="483"/>
        <v>0</v>
      </c>
      <c r="S284" s="75">
        <f t="shared" si="483"/>
        <v>0</v>
      </c>
      <c r="T284" s="75">
        <f t="shared" si="483"/>
        <v>0</v>
      </c>
      <c r="U284" s="75">
        <f t="shared" si="483"/>
        <v>0</v>
      </c>
      <c r="V284" s="75">
        <f t="shared" si="483"/>
        <v>0</v>
      </c>
      <c r="W284" s="75">
        <f t="shared" si="483"/>
        <v>0</v>
      </c>
      <c r="X284" s="75">
        <f t="shared" si="483"/>
        <v>0</v>
      </c>
      <c r="Y284" s="75">
        <f t="shared" si="483"/>
        <v>0</v>
      </c>
      <c r="Z284" s="75">
        <f t="shared" si="483"/>
        <v>0</v>
      </c>
      <c r="AA284" s="77">
        <f>+'ANNUAL PARAMETERS '!E46</f>
        <v>0.5714285714285714</v>
      </c>
      <c r="AB284" s="75">
        <f>+AA284</f>
        <v>0.5714285714285714</v>
      </c>
      <c r="AC284" s="75">
        <f t="shared" ref="AC284:AL284" si="484">+AB284</f>
        <v>0.5714285714285714</v>
      </c>
      <c r="AD284" s="75">
        <f t="shared" si="484"/>
        <v>0.5714285714285714</v>
      </c>
      <c r="AE284" s="75">
        <f t="shared" si="484"/>
        <v>0.5714285714285714</v>
      </c>
      <c r="AF284" s="75">
        <f t="shared" si="484"/>
        <v>0.5714285714285714</v>
      </c>
      <c r="AG284" s="75">
        <f t="shared" si="484"/>
        <v>0.5714285714285714</v>
      </c>
      <c r="AH284" s="75">
        <f t="shared" si="484"/>
        <v>0.5714285714285714</v>
      </c>
      <c r="AI284" s="75">
        <f t="shared" si="484"/>
        <v>0.5714285714285714</v>
      </c>
      <c r="AJ284" s="75">
        <f t="shared" si="484"/>
        <v>0.5714285714285714</v>
      </c>
      <c r="AK284" s="75">
        <f t="shared" si="484"/>
        <v>0.5714285714285714</v>
      </c>
      <c r="AL284" s="75">
        <f t="shared" si="484"/>
        <v>0.5714285714285714</v>
      </c>
      <c r="AM284" s="78">
        <f>+'ANNUAL PARAMETERS '!F46</f>
        <v>0.59428571428571431</v>
      </c>
      <c r="AN284" s="75">
        <f>+AM284</f>
        <v>0.59428571428571431</v>
      </c>
      <c r="AO284" s="75">
        <f t="shared" ref="AO284:AX284" si="485">+AN284</f>
        <v>0.59428571428571431</v>
      </c>
      <c r="AP284" s="75">
        <f t="shared" si="485"/>
        <v>0.59428571428571431</v>
      </c>
      <c r="AQ284" s="75">
        <f t="shared" si="485"/>
        <v>0.59428571428571431</v>
      </c>
      <c r="AR284" s="75">
        <f t="shared" si="485"/>
        <v>0.59428571428571431</v>
      </c>
      <c r="AS284" s="75">
        <f t="shared" si="485"/>
        <v>0.59428571428571431</v>
      </c>
      <c r="AT284" s="75">
        <f t="shared" si="485"/>
        <v>0.59428571428571431</v>
      </c>
      <c r="AU284" s="75">
        <f t="shared" si="485"/>
        <v>0.59428571428571431</v>
      </c>
      <c r="AV284" s="75">
        <f t="shared" si="485"/>
        <v>0.59428571428571431</v>
      </c>
      <c r="AW284" s="75">
        <f t="shared" si="485"/>
        <v>0.59428571428571431</v>
      </c>
      <c r="AX284" s="75">
        <f t="shared" si="485"/>
        <v>0.59428571428571431</v>
      </c>
      <c r="AY284" s="79">
        <f>+'ANNUAL PARAMETERS '!G46</f>
        <v>0.57051428571428575</v>
      </c>
      <c r="AZ284" s="75">
        <f>+AY284</f>
        <v>0.57051428571428575</v>
      </c>
      <c r="BA284" s="75">
        <f t="shared" ref="BA284:BJ284" si="486">+AZ284</f>
        <v>0.57051428571428575</v>
      </c>
      <c r="BB284" s="75">
        <f t="shared" si="486"/>
        <v>0.57051428571428575</v>
      </c>
      <c r="BC284" s="75">
        <f t="shared" si="486"/>
        <v>0.57051428571428575</v>
      </c>
      <c r="BD284" s="75">
        <f t="shared" si="486"/>
        <v>0.57051428571428575</v>
      </c>
      <c r="BE284" s="75">
        <f t="shared" si="486"/>
        <v>0.57051428571428575</v>
      </c>
      <c r="BF284" s="75">
        <f t="shared" si="486"/>
        <v>0.57051428571428575</v>
      </c>
      <c r="BG284" s="75">
        <f t="shared" si="486"/>
        <v>0.57051428571428575</v>
      </c>
      <c r="BH284" s="75">
        <f t="shared" si="486"/>
        <v>0.57051428571428575</v>
      </c>
      <c r="BI284" s="75">
        <f t="shared" si="486"/>
        <v>0.57051428571428575</v>
      </c>
      <c r="BJ284" s="75">
        <f t="shared" si="486"/>
        <v>0.57051428571428575</v>
      </c>
      <c r="BK284" s="80">
        <f>+'ANNUAL PARAMETERS '!H46</f>
        <v>0.59904000000000002</v>
      </c>
      <c r="BL284" s="75">
        <f>+BK284</f>
        <v>0.59904000000000002</v>
      </c>
      <c r="BM284" s="75">
        <f t="shared" ref="BM284:BV284" si="487">+BL284</f>
        <v>0.59904000000000002</v>
      </c>
      <c r="BN284" s="75">
        <f t="shared" si="487"/>
        <v>0.59904000000000002</v>
      </c>
      <c r="BO284" s="75">
        <f t="shared" si="487"/>
        <v>0.59904000000000002</v>
      </c>
      <c r="BP284" s="75">
        <f t="shared" si="487"/>
        <v>0.59904000000000002</v>
      </c>
      <c r="BQ284" s="75">
        <f t="shared" si="487"/>
        <v>0.59904000000000002</v>
      </c>
      <c r="BR284" s="75">
        <f t="shared" si="487"/>
        <v>0.59904000000000002</v>
      </c>
      <c r="BS284" s="75">
        <f t="shared" si="487"/>
        <v>0.59904000000000002</v>
      </c>
      <c r="BT284" s="75">
        <f t="shared" si="487"/>
        <v>0.59904000000000002</v>
      </c>
      <c r="BU284" s="75">
        <f t="shared" si="487"/>
        <v>0.59904000000000002</v>
      </c>
      <c r="BV284" s="75">
        <f t="shared" si="487"/>
        <v>0.59904000000000002</v>
      </c>
      <c r="BW284" s="62">
        <f t="shared" si="454"/>
        <v>28.023222857142834</v>
      </c>
    </row>
    <row r="285" spans="1:75" ht="16.2" thickBot="1" x14ac:dyDescent="0.35">
      <c r="A285" s="128" t="s">
        <v>252</v>
      </c>
      <c r="C285" s="83">
        <v>0</v>
      </c>
      <c r="D285" s="83">
        <f>+C285</f>
        <v>0</v>
      </c>
      <c r="E285" s="83">
        <f t="shared" ref="E285:N285" si="488">+D285</f>
        <v>0</v>
      </c>
      <c r="F285" s="83">
        <f t="shared" si="488"/>
        <v>0</v>
      </c>
      <c r="G285" s="83">
        <f t="shared" si="488"/>
        <v>0</v>
      </c>
      <c r="H285" s="83">
        <f t="shared" si="488"/>
        <v>0</v>
      </c>
      <c r="I285" s="83">
        <f t="shared" si="488"/>
        <v>0</v>
      </c>
      <c r="J285" s="83">
        <f t="shared" si="488"/>
        <v>0</v>
      </c>
      <c r="K285" s="83">
        <f t="shared" si="488"/>
        <v>0</v>
      </c>
      <c r="L285" s="83">
        <f t="shared" si="488"/>
        <v>0</v>
      </c>
      <c r="M285" s="83">
        <f t="shared" si="488"/>
        <v>0</v>
      </c>
      <c r="N285" s="83">
        <f t="shared" si="488"/>
        <v>0</v>
      </c>
      <c r="O285" s="84">
        <v>0</v>
      </c>
      <c r="P285" s="83">
        <f>+O285</f>
        <v>0</v>
      </c>
      <c r="Q285" s="83">
        <f t="shared" ref="Q285:Z285" si="489">+P285</f>
        <v>0</v>
      </c>
      <c r="R285" s="83">
        <f t="shared" si="489"/>
        <v>0</v>
      </c>
      <c r="S285" s="83">
        <f t="shared" si="489"/>
        <v>0</v>
      </c>
      <c r="T285" s="83">
        <f t="shared" si="489"/>
        <v>0</v>
      </c>
      <c r="U285" s="83">
        <f t="shared" si="489"/>
        <v>0</v>
      </c>
      <c r="V285" s="83">
        <f t="shared" si="489"/>
        <v>0</v>
      </c>
      <c r="W285" s="83">
        <f t="shared" si="489"/>
        <v>0</v>
      </c>
      <c r="X285" s="83">
        <f t="shared" si="489"/>
        <v>0</v>
      </c>
      <c r="Y285" s="83">
        <f t="shared" si="489"/>
        <v>0</v>
      </c>
      <c r="Z285" s="83">
        <f t="shared" si="489"/>
        <v>0</v>
      </c>
      <c r="AA285" s="85">
        <f>+BOARDS!C238</f>
        <v>155999.99999999997</v>
      </c>
      <c r="AB285" s="83">
        <f>+BOARDS!D238</f>
        <v>104000</v>
      </c>
      <c r="AC285" s="83">
        <f>+BOARDS!E238</f>
        <v>155999.99999999997</v>
      </c>
      <c r="AD285" s="83">
        <f>+BOARDS!F238</f>
        <v>104000</v>
      </c>
      <c r="AE285" s="83">
        <f>+BOARDS!G238</f>
        <v>155999.99999999997</v>
      </c>
      <c r="AF285" s="83">
        <f>+BOARDS!H238</f>
        <v>104000</v>
      </c>
      <c r="AG285" s="83">
        <f>+BOARDS!I238</f>
        <v>155999.99999999997</v>
      </c>
      <c r="AH285" s="83">
        <f>+BOARDS!J238</f>
        <v>104000</v>
      </c>
      <c r="AI285" s="83">
        <f>+BOARDS!K238</f>
        <v>155999.99999999997</v>
      </c>
      <c r="AJ285" s="83">
        <f>+BOARDS!L238</f>
        <v>104000</v>
      </c>
      <c r="AK285" s="83">
        <f>+BOARDS!M238</f>
        <v>155999.99999999997</v>
      </c>
      <c r="AL285" s="83">
        <f>+BOARDS!N238</f>
        <v>104000</v>
      </c>
      <c r="AM285" s="86">
        <f>+BOARDS!C239</f>
        <v>162240</v>
      </c>
      <c r="AN285" s="83">
        <f>+BOARDS!D239</f>
        <v>108159.99999999999</v>
      </c>
      <c r="AO285" s="83">
        <f>+BOARDS!E239</f>
        <v>162240</v>
      </c>
      <c r="AP285" s="83">
        <f>+BOARDS!F239</f>
        <v>108159.99999999999</v>
      </c>
      <c r="AQ285" s="83">
        <f>+BOARDS!G239</f>
        <v>162240</v>
      </c>
      <c r="AR285" s="83">
        <f>+BOARDS!H239</f>
        <v>108159.99999999999</v>
      </c>
      <c r="AS285" s="83">
        <f>+BOARDS!I239</f>
        <v>162240</v>
      </c>
      <c r="AT285" s="83">
        <f>+BOARDS!J239</f>
        <v>108159.99999999999</v>
      </c>
      <c r="AU285" s="83">
        <f>+BOARDS!K239</f>
        <v>162240</v>
      </c>
      <c r="AV285" s="83">
        <f>+BOARDS!L239</f>
        <v>108159.99999999999</v>
      </c>
      <c r="AW285" s="83">
        <f>+BOARDS!M239</f>
        <v>162240</v>
      </c>
      <c r="AX285" s="83">
        <f>+BOARDS!N239</f>
        <v>108159.99999999999</v>
      </c>
      <c r="AY285" s="87">
        <f>+BOARDS!C240</f>
        <v>154127.99999999997</v>
      </c>
      <c r="AZ285" s="83">
        <f>+BOARDS!D240</f>
        <v>102752</v>
      </c>
      <c r="BA285" s="83">
        <f>+BOARDS!E240</f>
        <v>154127.99999999997</v>
      </c>
      <c r="BB285" s="83">
        <f>+BOARDS!F240</f>
        <v>102752</v>
      </c>
      <c r="BC285" s="83">
        <f>+BOARDS!G240</f>
        <v>154127.99999999997</v>
      </c>
      <c r="BD285" s="83">
        <f>+BOARDS!H240</f>
        <v>102752</v>
      </c>
      <c r="BE285" s="83">
        <f>+BOARDS!I240</f>
        <v>154127.99999999997</v>
      </c>
      <c r="BF285" s="83">
        <f>+BOARDS!J240</f>
        <v>102752</v>
      </c>
      <c r="BG285" s="83">
        <f>+BOARDS!K240</f>
        <v>154127.99999999997</v>
      </c>
      <c r="BH285" s="83">
        <f>+BOARDS!L240</f>
        <v>102752</v>
      </c>
      <c r="BI285" s="83">
        <f>+BOARDS!M240</f>
        <v>154127.99999999997</v>
      </c>
      <c r="BJ285" s="83">
        <f>+BOARDS!N240</f>
        <v>102752</v>
      </c>
      <c r="BK285" s="88">
        <f>+BOARDS!C241</f>
        <v>160293.11999999997</v>
      </c>
      <c r="BL285" s="83">
        <f>+BOARDS!D241</f>
        <v>106862.07999999999</v>
      </c>
      <c r="BM285" s="83">
        <f>+BOARDS!E241</f>
        <v>160293.11999999997</v>
      </c>
      <c r="BN285" s="83">
        <f>+BOARDS!F241</f>
        <v>106862.07999999999</v>
      </c>
      <c r="BO285" s="83">
        <f>+BOARDS!G241</f>
        <v>160293.11999999997</v>
      </c>
      <c r="BP285" s="83">
        <f>+BOARDS!H241</f>
        <v>106862.07999999999</v>
      </c>
      <c r="BQ285" s="83">
        <f>+BOARDS!I241</f>
        <v>160293.11999999997</v>
      </c>
      <c r="BR285" s="83">
        <f>+BOARDS!J241</f>
        <v>106862.07999999999</v>
      </c>
      <c r="BS285" s="83">
        <f>+BOARDS!K241</f>
        <v>160293.11999999997</v>
      </c>
      <c r="BT285" s="83">
        <f>+BOARDS!L241</f>
        <v>106862.07999999999</v>
      </c>
      <c r="BU285" s="83">
        <f>+BOARDS!M241</f>
        <v>160293.11999999997</v>
      </c>
      <c r="BV285" s="83">
        <f>+BOARDS!N241</f>
        <v>106862.07999999999</v>
      </c>
      <c r="BW285" s="89">
        <f t="shared" si="454"/>
        <v>6326611.2000000011</v>
      </c>
    </row>
    <row r="286" spans="1:75" x14ac:dyDescent="0.3">
      <c r="A286" s="5" t="s">
        <v>229</v>
      </c>
      <c r="C286" s="75">
        <f>+C284*C285</f>
        <v>0</v>
      </c>
      <c r="D286" s="75">
        <f t="shared" ref="D286:BO286" si="490">+D284*D285</f>
        <v>0</v>
      </c>
      <c r="E286" s="75">
        <f t="shared" si="490"/>
        <v>0</v>
      </c>
      <c r="F286" s="75">
        <f t="shared" si="490"/>
        <v>0</v>
      </c>
      <c r="G286" s="75">
        <f t="shared" si="490"/>
        <v>0</v>
      </c>
      <c r="H286" s="75">
        <f t="shared" si="490"/>
        <v>0</v>
      </c>
      <c r="I286" s="75">
        <f t="shared" si="490"/>
        <v>0</v>
      </c>
      <c r="J286" s="75">
        <f t="shared" si="490"/>
        <v>0</v>
      </c>
      <c r="K286" s="75">
        <f t="shared" si="490"/>
        <v>0</v>
      </c>
      <c r="L286" s="75">
        <f t="shared" si="490"/>
        <v>0</v>
      </c>
      <c r="M286" s="75">
        <f t="shared" si="490"/>
        <v>0</v>
      </c>
      <c r="N286" s="75">
        <f t="shared" si="490"/>
        <v>0</v>
      </c>
      <c r="O286" s="76">
        <f t="shared" si="490"/>
        <v>0</v>
      </c>
      <c r="P286" s="75">
        <f t="shared" si="490"/>
        <v>0</v>
      </c>
      <c r="Q286" s="75">
        <f t="shared" si="490"/>
        <v>0</v>
      </c>
      <c r="R286" s="75">
        <f t="shared" si="490"/>
        <v>0</v>
      </c>
      <c r="S286" s="75">
        <f t="shared" si="490"/>
        <v>0</v>
      </c>
      <c r="T286" s="75">
        <f t="shared" si="490"/>
        <v>0</v>
      </c>
      <c r="U286" s="75">
        <f t="shared" si="490"/>
        <v>0</v>
      </c>
      <c r="V286" s="75">
        <f t="shared" si="490"/>
        <v>0</v>
      </c>
      <c r="W286" s="75">
        <f t="shared" si="490"/>
        <v>0</v>
      </c>
      <c r="X286" s="75">
        <f t="shared" si="490"/>
        <v>0</v>
      </c>
      <c r="Y286" s="75">
        <f t="shared" si="490"/>
        <v>0</v>
      </c>
      <c r="Z286" s="75">
        <f t="shared" si="490"/>
        <v>0</v>
      </c>
      <c r="AA286" s="77">
        <f t="shared" si="490"/>
        <v>89142.857142857116</v>
      </c>
      <c r="AB286" s="75">
        <f t="shared" si="490"/>
        <v>59428.571428571428</v>
      </c>
      <c r="AC286" s="75">
        <f t="shared" si="490"/>
        <v>89142.857142857116</v>
      </c>
      <c r="AD286" s="75">
        <f t="shared" si="490"/>
        <v>59428.571428571428</v>
      </c>
      <c r="AE286" s="75">
        <f t="shared" si="490"/>
        <v>89142.857142857116</v>
      </c>
      <c r="AF286" s="75">
        <f t="shared" si="490"/>
        <v>59428.571428571428</v>
      </c>
      <c r="AG286" s="75">
        <f t="shared" si="490"/>
        <v>89142.857142857116</v>
      </c>
      <c r="AH286" s="75">
        <f t="shared" si="490"/>
        <v>59428.571428571428</v>
      </c>
      <c r="AI286" s="75">
        <f t="shared" si="490"/>
        <v>89142.857142857116</v>
      </c>
      <c r="AJ286" s="75">
        <f t="shared" si="490"/>
        <v>59428.571428571428</v>
      </c>
      <c r="AK286" s="75">
        <f t="shared" si="490"/>
        <v>89142.857142857116</v>
      </c>
      <c r="AL286" s="75">
        <f t="shared" si="490"/>
        <v>59428.571428571428</v>
      </c>
      <c r="AM286" s="78">
        <f t="shared" si="490"/>
        <v>96416.914285714287</v>
      </c>
      <c r="AN286" s="75">
        <f t="shared" si="490"/>
        <v>64277.942857142851</v>
      </c>
      <c r="AO286" s="75">
        <f t="shared" si="490"/>
        <v>96416.914285714287</v>
      </c>
      <c r="AP286" s="75">
        <f t="shared" si="490"/>
        <v>64277.942857142851</v>
      </c>
      <c r="AQ286" s="75">
        <f t="shared" si="490"/>
        <v>96416.914285714287</v>
      </c>
      <c r="AR286" s="75">
        <f t="shared" si="490"/>
        <v>64277.942857142851</v>
      </c>
      <c r="AS286" s="75">
        <f t="shared" si="490"/>
        <v>96416.914285714287</v>
      </c>
      <c r="AT286" s="75">
        <f t="shared" si="490"/>
        <v>64277.942857142851</v>
      </c>
      <c r="AU286" s="75">
        <f t="shared" si="490"/>
        <v>96416.914285714287</v>
      </c>
      <c r="AV286" s="75">
        <f t="shared" si="490"/>
        <v>64277.942857142851</v>
      </c>
      <c r="AW286" s="75">
        <f t="shared" si="490"/>
        <v>96416.914285714287</v>
      </c>
      <c r="AX286" s="75">
        <f t="shared" si="490"/>
        <v>64277.942857142851</v>
      </c>
      <c r="AY286" s="79">
        <f t="shared" si="490"/>
        <v>87932.22582857142</v>
      </c>
      <c r="AZ286" s="75">
        <f t="shared" si="490"/>
        <v>58621.483885714289</v>
      </c>
      <c r="BA286" s="75">
        <f t="shared" si="490"/>
        <v>87932.22582857142</v>
      </c>
      <c r="BB286" s="75">
        <f t="shared" si="490"/>
        <v>58621.483885714289</v>
      </c>
      <c r="BC286" s="75">
        <f t="shared" si="490"/>
        <v>87932.22582857142</v>
      </c>
      <c r="BD286" s="75">
        <f t="shared" si="490"/>
        <v>58621.483885714289</v>
      </c>
      <c r="BE286" s="75">
        <f t="shared" si="490"/>
        <v>87932.22582857142</v>
      </c>
      <c r="BF286" s="75">
        <f t="shared" si="490"/>
        <v>58621.483885714289</v>
      </c>
      <c r="BG286" s="75">
        <f t="shared" si="490"/>
        <v>87932.22582857142</v>
      </c>
      <c r="BH286" s="75">
        <f t="shared" si="490"/>
        <v>58621.483885714289</v>
      </c>
      <c r="BI286" s="75">
        <f t="shared" si="490"/>
        <v>87932.22582857142</v>
      </c>
      <c r="BJ286" s="75">
        <f t="shared" si="490"/>
        <v>58621.483885714289</v>
      </c>
      <c r="BK286" s="80">
        <f t="shared" si="490"/>
        <v>96021.990604799983</v>
      </c>
      <c r="BL286" s="75">
        <f>+BL284*BL285</f>
        <v>64014.660403199996</v>
      </c>
      <c r="BM286" s="75">
        <f t="shared" si="490"/>
        <v>96021.990604799983</v>
      </c>
      <c r="BN286" s="75">
        <f t="shared" si="490"/>
        <v>64014.660403199996</v>
      </c>
      <c r="BO286" s="75">
        <f t="shared" si="490"/>
        <v>96021.990604799983</v>
      </c>
      <c r="BP286" s="75">
        <f t="shared" ref="BP286:BV286" si="491">+BP284*BP285</f>
        <v>64014.660403199996</v>
      </c>
      <c r="BQ286" s="75">
        <f t="shared" si="491"/>
        <v>96021.990604799983</v>
      </c>
      <c r="BR286" s="75">
        <f t="shared" si="491"/>
        <v>64014.660403199996</v>
      </c>
      <c r="BS286" s="75">
        <f t="shared" si="491"/>
        <v>96021.990604799983</v>
      </c>
      <c r="BT286" s="75">
        <f t="shared" si="491"/>
        <v>64014.660403199996</v>
      </c>
      <c r="BU286" s="75">
        <f t="shared" si="491"/>
        <v>96021.990604799983</v>
      </c>
      <c r="BV286" s="75">
        <f t="shared" si="491"/>
        <v>64014.660403199996</v>
      </c>
      <c r="BW286" s="62">
        <f t="shared" si="454"/>
        <v>3695139.8786194283</v>
      </c>
    </row>
    <row r="287" spans="1:75" ht="16.2" thickBot="1" x14ac:dyDescent="0.35">
      <c r="A287" s="128" t="s">
        <v>253</v>
      </c>
      <c r="C287" s="83">
        <f>+C286*'ANNUAL PARAMETERS '!$L$35</f>
        <v>0</v>
      </c>
      <c r="D287" s="83">
        <f>+D286*'ANNUAL PARAMETERS '!$L$35</f>
        <v>0</v>
      </c>
      <c r="E287" s="83">
        <f>+E286*'ANNUAL PARAMETERS '!$L$35</f>
        <v>0</v>
      </c>
      <c r="F287" s="83">
        <f>+F286*'ANNUAL PARAMETERS '!$L$35</f>
        <v>0</v>
      </c>
      <c r="G287" s="83">
        <f>+G286*'ANNUAL PARAMETERS '!$L$35</f>
        <v>0</v>
      </c>
      <c r="H287" s="83">
        <f>+H286*'ANNUAL PARAMETERS '!$L$35</f>
        <v>0</v>
      </c>
      <c r="I287" s="83">
        <f>+I286*'ANNUAL PARAMETERS '!$L$35</f>
        <v>0</v>
      </c>
      <c r="J287" s="83">
        <f>+J286*'ANNUAL PARAMETERS '!$L$35</f>
        <v>0</v>
      </c>
      <c r="K287" s="83">
        <f>+K286*'ANNUAL PARAMETERS '!$L$35</f>
        <v>0</v>
      </c>
      <c r="L287" s="83">
        <f>+L286*'ANNUAL PARAMETERS '!$L$35</f>
        <v>0</v>
      </c>
      <c r="M287" s="83">
        <f>+M286*'ANNUAL PARAMETERS '!$L$35</f>
        <v>0</v>
      </c>
      <c r="N287" s="83">
        <f>+N286*'ANNUAL PARAMETERS '!$L$35</f>
        <v>0</v>
      </c>
      <c r="O287" s="84">
        <f>+O286*'ANNUAL PARAMETERS '!$L$35</f>
        <v>0</v>
      </c>
      <c r="P287" s="83">
        <f>+P286*'ANNUAL PARAMETERS '!$L$35</f>
        <v>0</v>
      </c>
      <c r="Q287" s="83">
        <f>+Q286*'ANNUAL PARAMETERS '!$L$35</f>
        <v>0</v>
      </c>
      <c r="R287" s="83">
        <f>+R286*'ANNUAL PARAMETERS '!$L$35</f>
        <v>0</v>
      </c>
      <c r="S287" s="83">
        <f>+S286*'ANNUAL PARAMETERS '!$L$35</f>
        <v>0</v>
      </c>
      <c r="T287" s="83">
        <f>+T286*'ANNUAL PARAMETERS '!$L$35</f>
        <v>0</v>
      </c>
      <c r="U287" s="83">
        <f>+U286*'ANNUAL PARAMETERS '!$L$35</f>
        <v>0</v>
      </c>
      <c r="V287" s="83">
        <f>+V286*'ANNUAL PARAMETERS '!$L$35</f>
        <v>0</v>
      </c>
      <c r="W287" s="83">
        <f>+W286*'ANNUAL PARAMETERS '!$L$35</f>
        <v>0</v>
      </c>
      <c r="X287" s="83">
        <f>+X286*'ANNUAL PARAMETERS '!$L$35</f>
        <v>0</v>
      </c>
      <c r="Y287" s="83">
        <f>+Y286*'ANNUAL PARAMETERS '!$L$35</f>
        <v>0</v>
      </c>
      <c r="Z287" s="83">
        <f>+Z286*'ANNUAL PARAMETERS '!$L$35</f>
        <v>0</v>
      </c>
      <c r="AA287" s="85">
        <f>+AA286*'ANNUAL PARAMETERS '!$L$35</f>
        <v>4457.142857142856</v>
      </c>
      <c r="AB287" s="83">
        <f>+AB286*'ANNUAL PARAMETERS '!$L$35</f>
        <v>2971.4285714285716</v>
      </c>
      <c r="AC287" s="83">
        <f>+AC286*'ANNUAL PARAMETERS '!$L$35</f>
        <v>4457.142857142856</v>
      </c>
      <c r="AD287" s="83">
        <f>+AD286*'ANNUAL PARAMETERS '!$L$35</f>
        <v>2971.4285714285716</v>
      </c>
      <c r="AE287" s="83">
        <f>+AE286*'ANNUAL PARAMETERS '!$L$35</f>
        <v>4457.142857142856</v>
      </c>
      <c r="AF287" s="83">
        <f>+AF286*'ANNUAL PARAMETERS '!$L$35</f>
        <v>2971.4285714285716</v>
      </c>
      <c r="AG287" s="83">
        <f>+AG286*'ANNUAL PARAMETERS '!$L$35</f>
        <v>4457.142857142856</v>
      </c>
      <c r="AH287" s="83">
        <f>+AH286*'ANNUAL PARAMETERS '!$L$35</f>
        <v>2971.4285714285716</v>
      </c>
      <c r="AI287" s="83">
        <f>+AI286*'ANNUAL PARAMETERS '!$L$35</f>
        <v>4457.142857142856</v>
      </c>
      <c r="AJ287" s="83">
        <f>+AJ286*'ANNUAL PARAMETERS '!$L$35</f>
        <v>2971.4285714285716</v>
      </c>
      <c r="AK287" s="83">
        <f>+AK286*'ANNUAL PARAMETERS '!$L$35</f>
        <v>4457.142857142856</v>
      </c>
      <c r="AL287" s="83">
        <f>+AL286*'ANNUAL PARAMETERS '!$L$35</f>
        <v>2971.4285714285716</v>
      </c>
      <c r="AM287" s="86">
        <f>+AM286*'ANNUAL PARAMETERS '!$L$35</f>
        <v>4820.8457142857142</v>
      </c>
      <c r="AN287" s="83">
        <f>+AN286*'ANNUAL PARAMETERS '!$L$35</f>
        <v>3213.8971428571426</v>
      </c>
      <c r="AO287" s="83">
        <f>+AO286*'ANNUAL PARAMETERS '!$L$35</f>
        <v>4820.8457142857142</v>
      </c>
      <c r="AP287" s="83">
        <f>+AP286*'ANNUAL PARAMETERS '!$L$35</f>
        <v>3213.8971428571426</v>
      </c>
      <c r="AQ287" s="83">
        <f>+AQ286*'ANNUAL PARAMETERS '!$L$35</f>
        <v>4820.8457142857142</v>
      </c>
      <c r="AR287" s="83">
        <f>+AR286*'ANNUAL PARAMETERS '!$L$35</f>
        <v>3213.8971428571426</v>
      </c>
      <c r="AS287" s="83">
        <f>+AS286*'ANNUAL PARAMETERS '!$L$35</f>
        <v>4820.8457142857142</v>
      </c>
      <c r="AT287" s="83">
        <f>+AT286*'ANNUAL PARAMETERS '!$L$35</f>
        <v>3213.8971428571426</v>
      </c>
      <c r="AU287" s="83">
        <f>+AU286*'ANNUAL PARAMETERS '!$L$35</f>
        <v>4820.8457142857142</v>
      </c>
      <c r="AV287" s="83">
        <f>+AV286*'ANNUAL PARAMETERS '!$L$35</f>
        <v>3213.8971428571426</v>
      </c>
      <c r="AW287" s="83">
        <f>+AW286*'ANNUAL PARAMETERS '!$L$35</f>
        <v>4820.8457142857142</v>
      </c>
      <c r="AX287" s="83">
        <f>+AX286*'ANNUAL PARAMETERS '!$L$35</f>
        <v>3213.8971428571426</v>
      </c>
      <c r="AY287" s="87">
        <f>+AY286*'ANNUAL PARAMETERS '!$L$35</f>
        <v>4396.6112914285713</v>
      </c>
      <c r="AZ287" s="83">
        <f>+AZ286*'ANNUAL PARAMETERS '!$L$35</f>
        <v>2931.0741942857148</v>
      </c>
      <c r="BA287" s="83">
        <f>+BA286*'ANNUAL PARAMETERS '!$L$35</f>
        <v>4396.6112914285713</v>
      </c>
      <c r="BB287" s="83">
        <f>+BB286*'ANNUAL PARAMETERS '!$L$35</f>
        <v>2931.0741942857148</v>
      </c>
      <c r="BC287" s="83">
        <f>+BC286*'ANNUAL PARAMETERS '!$L$35</f>
        <v>4396.6112914285713</v>
      </c>
      <c r="BD287" s="83">
        <f>+BD286*'ANNUAL PARAMETERS '!$L$35</f>
        <v>2931.0741942857148</v>
      </c>
      <c r="BE287" s="83">
        <f>+BE286*'ANNUAL PARAMETERS '!$L$35</f>
        <v>4396.6112914285713</v>
      </c>
      <c r="BF287" s="83">
        <f>+BF286*'ANNUAL PARAMETERS '!$L$35</f>
        <v>2931.0741942857148</v>
      </c>
      <c r="BG287" s="83">
        <f>+BG286*'ANNUAL PARAMETERS '!$L$35</f>
        <v>4396.6112914285713</v>
      </c>
      <c r="BH287" s="83">
        <f>+BH286*'ANNUAL PARAMETERS '!$L$35</f>
        <v>2931.0741942857148</v>
      </c>
      <c r="BI287" s="83">
        <f>+BI286*'ANNUAL PARAMETERS '!$L$35</f>
        <v>4396.6112914285713</v>
      </c>
      <c r="BJ287" s="83">
        <f>+BJ286*'ANNUAL PARAMETERS '!$L$35</f>
        <v>2931.0741942857148</v>
      </c>
      <c r="BK287" s="88">
        <f>+BK286*'ANNUAL PARAMETERS '!$L$35</f>
        <v>4801.0995302399997</v>
      </c>
      <c r="BL287" s="83">
        <f>+BL286*'ANNUAL PARAMETERS '!$L$35</f>
        <v>3200.7330201599998</v>
      </c>
      <c r="BM287" s="83">
        <f>+BM286*'ANNUAL PARAMETERS '!$L$35</f>
        <v>4801.0995302399997</v>
      </c>
      <c r="BN287" s="83">
        <f>+BN286*'ANNUAL PARAMETERS '!$L$35</f>
        <v>3200.7330201599998</v>
      </c>
      <c r="BO287" s="83">
        <f>+BO286*'ANNUAL PARAMETERS '!$L$35</f>
        <v>4801.0995302399997</v>
      </c>
      <c r="BP287" s="83">
        <f>+BP286*'ANNUAL PARAMETERS '!$L$35</f>
        <v>3200.7330201599998</v>
      </c>
      <c r="BQ287" s="83">
        <f>+BQ286*'ANNUAL PARAMETERS '!$L$35</f>
        <v>4801.0995302399997</v>
      </c>
      <c r="BR287" s="83">
        <f>+BR286*'ANNUAL PARAMETERS '!$L$35</f>
        <v>3200.7330201599998</v>
      </c>
      <c r="BS287" s="83">
        <f>+BS286*'ANNUAL PARAMETERS '!$L$35</f>
        <v>4801.0995302399997</v>
      </c>
      <c r="BT287" s="83">
        <f>+BT286*'ANNUAL PARAMETERS '!$L$35</f>
        <v>3200.7330201599998</v>
      </c>
      <c r="BU287" s="83">
        <f>+BU286*'ANNUAL PARAMETERS '!$L$35</f>
        <v>4801.0995302399997</v>
      </c>
      <c r="BV287" s="83">
        <f>+BV286*'ANNUAL PARAMETERS '!$L$35</f>
        <v>3200.7330201599998</v>
      </c>
      <c r="BW287" s="89">
        <f t="shared" si="454"/>
        <v>184756.9939309714</v>
      </c>
    </row>
    <row r="288" spans="1:75" x14ac:dyDescent="0.3">
      <c r="A288" s="5" t="s">
        <v>254</v>
      </c>
      <c r="C288" s="157">
        <f>+C286+C287</f>
        <v>0</v>
      </c>
      <c r="D288" s="157">
        <f t="shared" ref="D288:BO288" si="492">+D286+D287</f>
        <v>0</v>
      </c>
      <c r="E288" s="157">
        <f t="shared" si="492"/>
        <v>0</v>
      </c>
      <c r="F288" s="157">
        <f t="shared" si="492"/>
        <v>0</v>
      </c>
      <c r="G288" s="157">
        <f t="shared" si="492"/>
        <v>0</v>
      </c>
      <c r="H288" s="157">
        <f t="shared" si="492"/>
        <v>0</v>
      </c>
      <c r="I288" s="157">
        <f t="shared" si="492"/>
        <v>0</v>
      </c>
      <c r="J288" s="157">
        <f t="shared" si="492"/>
        <v>0</v>
      </c>
      <c r="K288" s="157">
        <f t="shared" si="492"/>
        <v>0</v>
      </c>
      <c r="L288" s="157">
        <f t="shared" si="492"/>
        <v>0</v>
      </c>
      <c r="M288" s="157">
        <f t="shared" si="492"/>
        <v>0</v>
      </c>
      <c r="N288" s="157">
        <f t="shared" si="492"/>
        <v>0</v>
      </c>
      <c r="O288" s="158">
        <f t="shared" si="492"/>
        <v>0</v>
      </c>
      <c r="P288" s="157">
        <f t="shared" si="492"/>
        <v>0</v>
      </c>
      <c r="Q288" s="157">
        <f t="shared" si="492"/>
        <v>0</v>
      </c>
      <c r="R288" s="157">
        <f t="shared" si="492"/>
        <v>0</v>
      </c>
      <c r="S288" s="157">
        <f t="shared" si="492"/>
        <v>0</v>
      </c>
      <c r="T288" s="157">
        <f t="shared" si="492"/>
        <v>0</v>
      </c>
      <c r="U288" s="157">
        <f t="shared" si="492"/>
        <v>0</v>
      </c>
      <c r="V288" s="157">
        <f t="shared" si="492"/>
        <v>0</v>
      </c>
      <c r="W288" s="157">
        <f t="shared" si="492"/>
        <v>0</v>
      </c>
      <c r="X288" s="157">
        <f t="shared" si="492"/>
        <v>0</v>
      </c>
      <c r="Y288" s="157">
        <f t="shared" si="492"/>
        <v>0</v>
      </c>
      <c r="Z288" s="157">
        <f t="shared" si="492"/>
        <v>0</v>
      </c>
      <c r="AA288" s="159">
        <f>+AA286+AA287</f>
        <v>93599.999999999971</v>
      </c>
      <c r="AB288" s="157">
        <f t="shared" si="492"/>
        <v>62400</v>
      </c>
      <c r="AC288" s="157">
        <f t="shared" si="492"/>
        <v>93599.999999999971</v>
      </c>
      <c r="AD288" s="157">
        <f t="shared" si="492"/>
        <v>62400</v>
      </c>
      <c r="AE288" s="157">
        <f t="shared" si="492"/>
        <v>93599.999999999971</v>
      </c>
      <c r="AF288" s="157">
        <f t="shared" si="492"/>
        <v>62400</v>
      </c>
      <c r="AG288" s="157">
        <f t="shared" si="492"/>
        <v>93599.999999999971</v>
      </c>
      <c r="AH288" s="157">
        <f t="shared" si="492"/>
        <v>62400</v>
      </c>
      <c r="AI288" s="157">
        <f t="shared" si="492"/>
        <v>93599.999999999971</v>
      </c>
      <c r="AJ288" s="157">
        <f t="shared" si="492"/>
        <v>62400</v>
      </c>
      <c r="AK288" s="157">
        <f t="shared" si="492"/>
        <v>93599.999999999971</v>
      </c>
      <c r="AL288" s="157">
        <f t="shared" si="492"/>
        <v>62400</v>
      </c>
      <c r="AM288" s="160">
        <f t="shared" si="492"/>
        <v>101237.75999999999</v>
      </c>
      <c r="AN288" s="157">
        <f t="shared" si="492"/>
        <v>67491.839999999997</v>
      </c>
      <c r="AO288" s="157">
        <f t="shared" si="492"/>
        <v>101237.75999999999</v>
      </c>
      <c r="AP288" s="157">
        <f t="shared" si="492"/>
        <v>67491.839999999997</v>
      </c>
      <c r="AQ288" s="157">
        <f t="shared" si="492"/>
        <v>101237.75999999999</v>
      </c>
      <c r="AR288" s="157">
        <f t="shared" si="492"/>
        <v>67491.839999999997</v>
      </c>
      <c r="AS288" s="157">
        <f t="shared" si="492"/>
        <v>101237.75999999999</v>
      </c>
      <c r="AT288" s="157">
        <f t="shared" si="492"/>
        <v>67491.839999999997</v>
      </c>
      <c r="AU288" s="157">
        <f t="shared" si="492"/>
        <v>101237.75999999999</v>
      </c>
      <c r="AV288" s="157">
        <f t="shared" si="492"/>
        <v>67491.839999999997</v>
      </c>
      <c r="AW288" s="157">
        <f t="shared" si="492"/>
        <v>101237.75999999999</v>
      </c>
      <c r="AX288" s="157">
        <f t="shared" si="492"/>
        <v>67491.839999999997</v>
      </c>
      <c r="AY288" s="161">
        <f t="shared" si="492"/>
        <v>92328.837119999997</v>
      </c>
      <c r="AZ288" s="157">
        <f t="shared" si="492"/>
        <v>61552.558080000003</v>
      </c>
      <c r="BA288" s="157">
        <f t="shared" si="492"/>
        <v>92328.837119999997</v>
      </c>
      <c r="BB288" s="157">
        <f t="shared" si="492"/>
        <v>61552.558080000003</v>
      </c>
      <c r="BC288" s="157">
        <f t="shared" si="492"/>
        <v>92328.837119999997</v>
      </c>
      <c r="BD288" s="157">
        <f t="shared" si="492"/>
        <v>61552.558080000003</v>
      </c>
      <c r="BE288" s="157">
        <f t="shared" si="492"/>
        <v>92328.837119999997</v>
      </c>
      <c r="BF288" s="157">
        <f t="shared" si="492"/>
        <v>61552.558080000003</v>
      </c>
      <c r="BG288" s="157">
        <f t="shared" si="492"/>
        <v>92328.837119999997</v>
      </c>
      <c r="BH288" s="157">
        <f t="shared" si="492"/>
        <v>61552.558080000003</v>
      </c>
      <c r="BI288" s="157">
        <f t="shared" si="492"/>
        <v>92328.837119999997</v>
      </c>
      <c r="BJ288" s="157">
        <f t="shared" si="492"/>
        <v>61552.558080000003</v>
      </c>
      <c r="BK288" s="162">
        <f t="shared" si="492"/>
        <v>100823.09013503998</v>
      </c>
      <c r="BL288" s="157">
        <f t="shared" si="492"/>
        <v>67215.393423360001</v>
      </c>
      <c r="BM288" s="157">
        <f t="shared" si="492"/>
        <v>100823.09013503998</v>
      </c>
      <c r="BN288" s="157">
        <f t="shared" si="492"/>
        <v>67215.393423360001</v>
      </c>
      <c r="BO288" s="157">
        <f t="shared" si="492"/>
        <v>100823.09013503998</v>
      </c>
      <c r="BP288" s="157">
        <f t="shared" ref="BP288:BV288" si="493">+BP286+BP287</f>
        <v>67215.393423360001</v>
      </c>
      <c r="BQ288" s="157">
        <f t="shared" si="493"/>
        <v>100823.09013503998</v>
      </c>
      <c r="BR288" s="157">
        <f t="shared" si="493"/>
        <v>67215.393423360001</v>
      </c>
      <c r="BS288" s="157">
        <f t="shared" si="493"/>
        <v>100823.09013503998</v>
      </c>
      <c r="BT288" s="157">
        <f t="shared" si="493"/>
        <v>67215.393423360001</v>
      </c>
      <c r="BU288" s="157">
        <f t="shared" si="493"/>
        <v>100823.09013503998</v>
      </c>
      <c r="BV288" s="157">
        <f t="shared" si="493"/>
        <v>67215.393423360001</v>
      </c>
      <c r="BW288" s="62">
        <f t="shared" si="454"/>
        <v>3879896.8725503962</v>
      </c>
    </row>
    <row r="289" spans="1:75" x14ac:dyDescent="0.3">
      <c r="A289" s="5" t="s">
        <v>255</v>
      </c>
      <c r="C289" s="64">
        <f>+C287*C2</f>
        <v>0</v>
      </c>
      <c r="D289" s="64">
        <f t="shared" ref="D289:AH289" si="494">+D287*D2</f>
        <v>0</v>
      </c>
      <c r="E289" s="64">
        <f t="shared" si="494"/>
        <v>0</v>
      </c>
      <c r="F289" s="64">
        <f t="shared" si="494"/>
        <v>0</v>
      </c>
      <c r="G289" s="64">
        <f t="shared" si="494"/>
        <v>0</v>
      </c>
      <c r="H289" s="64">
        <f t="shared" si="494"/>
        <v>0</v>
      </c>
      <c r="I289" s="64">
        <f t="shared" si="494"/>
        <v>0</v>
      </c>
      <c r="J289" s="64">
        <f t="shared" si="494"/>
        <v>0</v>
      </c>
      <c r="K289" s="64">
        <f t="shared" si="494"/>
        <v>0</v>
      </c>
      <c r="L289" s="64">
        <f t="shared" si="494"/>
        <v>0</v>
      </c>
      <c r="M289" s="64">
        <f t="shared" si="494"/>
        <v>0</v>
      </c>
      <c r="N289" s="64">
        <f t="shared" si="494"/>
        <v>0</v>
      </c>
      <c r="O289" s="64">
        <f t="shared" si="494"/>
        <v>0</v>
      </c>
      <c r="P289" s="64">
        <f t="shared" si="494"/>
        <v>0</v>
      </c>
      <c r="Q289" s="64">
        <f t="shared" si="494"/>
        <v>0</v>
      </c>
      <c r="R289" s="64">
        <f t="shared" si="494"/>
        <v>0</v>
      </c>
      <c r="S289" s="64">
        <f t="shared" si="494"/>
        <v>0</v>
      </c>
      <c r="T289" s="64">
        <f t="shared" si="494"/>
        <v>0</v>
      </c>
      <c r="U289" s="64">
        <f t="shared" si="494"/>
        <v>0</v>
      </c>
      <c r="V289" s="64">
        <f t="shared" si="494"/>
        <v>0</v>
      </c>
      <c r="W289" s="64">
        <f t="shared" si="494"/>
        <v>0</v>
      </c>
      <c r="X289" s="64">
        <f t="shared" si="494"/>
        <v>0</v>
      </c>
      <c r="Y289" s="64">
        <f t="shared" si="494"/>
        <v>0</v>
      </c>
      <c r="Z289" s="64">
        <f t="shared" si="494"/>
        <v>0</v>
      </c>
      <c r="AA289" s="64">
        <f>+AA287*AA2</f>
        <v>13407085.714285711</v>
      </c>
      <c r="AB289" s="64">
        <f t="shared" si="494"/>
        <v>9657142.8571428582</v>
      </c>
      <c r="AC289" s="64">
        <f t="shared" si="494"/>
        <v>15996685.714285711</v>
      </c>
      <c r="AD289" s="64">
        <f t="shared" si="494"/>
        <v>9383771.4285714291</v>
      </c>
      <c r="AE289" s="64">
        <f t="shared" si="494"/>
        <v>14574857.14285714</v>
      </c>
      <c r="AF289" s="64">
        <f t="shared" si="494"/>
        <v>10489142.857142858</v>
      </c>
      <c r="AG289" s="64">
        <f t="shared" si="494"/>
        <v>17329371.428571425</v>
      </c>
      <c r="AH289" s="64">
        <f t="shared" si="494"/>
        <v>11879771.428571429</v>
      </c>
      <c r="AI289" s="64">
        <f t="shared" ref="AI289:BN289" si="495">+AI287*AI2</f>
        <v>14164799.999999996</v>
      </c>
      <c r="AJ289" s="64">
        <f t="shared" si="495"/>
        <v>8899428.5714285709</v>
      </c>
      <c r="AK289" s="64">
        <f t="shared" si="495"/>
        <v>20453828.571428567</v>
      </c>
      <c r="AL289" s="64">
        <f t="shared" si="495"/>
        <v>10287085.714285715</v>
      </c>
      <c r="AM289" s="64">
        <f t="shared" si="495"/>
        <v>19403904</v>
      </c>
      <c r="AN289" s="64">
        <f t="shared" si="495"/>
        <v>9567771.7942857128</v>
      </c>
      <c r="AO289" s="64">
        <f t="shared" si="495"/>
        <v>14370941.074285714</v>
      </c>
      <c r="AP289" s="64">
        <f t="shared" si="495"/>
        <v>9680258.1942857131</v>
      </c>
      <c r="AQ289" s="64">
        <f t="shared" si="495"/>
        <v>16651201.097142857</v>
      </c>
      <c r="AR289" s="64">
        <f t="shared" si="495"/>
        <v>13659062.857142856</v>
      </c>
      <c r="AS289" s="64">
        <f t="shared" si="495"/>
        <v>19066444.800000001</v>
      </c>
      <c r="AT289" s="64">
        <f t="shared" si="495"/>
        <v>11328987.428571427</v>
      </c>
      <c r="AU289" s="64">
        <f t="shared" si="495"/>
        <v>15667748.571428571</v>
      </c>
      <c r="AV289" s="64">
        <f t="shared" si="495"/>
        <v>9358868.4799999986</v>
      </c>
      <c r="AW289" s="64">
        <f t="shared" si="495"/>
        <v>19047161.417142857</v>
      </c>
      <c r="AX289" s="64">
        <f t="shared" si="495"/>
        <v>13064491.885714285</v>
      </c>
      <c r="AY289" s="64">
        <f t="shared" si="495"/>
        <v>17058851.810742855</v>
      </c>
      <c r="AZ289" s="64">
        <f t="shared" si="495"/>
        <v>10821525.925302859</v>
      </c>
      <c r="BA289" s="64">
        <f t="shared" si="495"/>
        <v>16944539.917165715</v>
      </c>
      <c r="BB289" s="64">
        <f t="shared" si="495"/>
        <v>11334463.909302859</v>
      </c>
      <c r="BC289" s="64">
        <f t="shared" si="495"/>
        <v>17252302.707565714</v>
      </c>
      <c r="BD289" s="64">
        <f t="shared" si="495"/>
        <v>11636364.551314289</v>
      </c>
      <c r="BE289" s="64">
        <f t="shared" si="495"/>
        <v>13431647.495314285</v>
      </c>
      <c r="BF289" s="64">
        <f t="shared" si="495"/>
        <v>8752187.5441371445</v>
      </c>
      <c r="BG289" s="64">
        <f t="shared" si="495"/>
        <v>9013053.1474285722</v>
      </c>
      <c r="BH289" s="64">
        <f t="shared" si="495"/>
        <v>8658393.1699200012</v>
      </c>
      <c r="BI289" s="64">
        <f t="shared" si="495"/>
        <v>16900573.804251429</v>
      </c>
      <c r="BJ289" s="64">
        <f t="shared" si="495"/>
        <v>11911885.525577145</v>
      </c>
      <c r="BK289" s="64">
        <f t="shared" si="495"/>
        <v>12290814.7974144</v>
      </c>
      <c r="BL289" s="64">
        <f t="shared" si="495"/>
        <v>10866488.6034432</v>
      </c>
      <c r="BM289" s="64">
        <f t="shared" si="495"/>
        <v>14403298.59072</v>
      </c>
      <c r="BN289" s="64">
        <f t="shared" si="495"/>
        <v>9666213.7208831999</v>
      </c>
      <c r="BO289" s="64">
        <f t="shared" ref="BO289:BV289" si="496">+BO287*BO2</f>
        <v>18589857.381089278</v>
      </c>
      <c r="BP289" s="64">
        <f t="shared" si="496"/>
        <v>10559218.23350784</v>
      </c>
      <c r="BQ289" s="64">
        <f t="shared" si="496"/>
        <v>17634438.57457152</v>
      </c>
      <c r="BR289" s="64">
        <f t="shared" si="496"/>
        <v>11266580.230963198</v>
      </c>
      <c r="BS289" s="64">
        <f t="shared" si="496"/>
        <v>19108376.130355198</v>
      </c>
      <c r="BT289" s="64">
        <f t="shared" si="496"/>
        <v>12335625.059696639</v>
      </c>
      <c r="BU289" s="64">
        <f t="shared" si="496"/>
        <v>19444453.097471997</v>
      </c>
      <c r="BV289" s="64">
        <f t="shared" si="496"/>
        <v>13702338.059304958</v>
      </c>
      <c r="BW289" s="113">
        <f t="shared" si="454"/>
        <v>650973305.01601589</v>
      </c>
    </row>
    <row r="290" spans="1:75" x14ac:dyDescent="0.3">
      <c r="BW290" s="62">
        <f t="shared" si="454"/>
        <v>0</v>
      </c>
    </row>
    <row r="291" spans="1:75" x14ac:dyDescent="0.3">
      <c r="A291" s="163" t="s">
        <v>267</v>
      </c>
      <c r="BW291" s="62">
        <f t="shared" si="454"/>
        <v>0</v>
      </c>
    </row>
    <row r="292" spans="1:75" x14ac:dyDescent="0.3">
      <c r="A292" s="114" t="s">
        <v>156</v>
      </c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>
        <f>+AA288*DATA!AA138</f>
        <v>0</v>
      </c>
      <c r="AB292" s="141">
        <f>+AB288*DATA!AB138</f>
        <v>0</v>
      </c>
      <c r="AC292" s="141">
        <f>+AC288*DATA!AC138</f>
        <v>0</v>
      </c>
      <c r="AD292" s="141">
        <f>+AD288*DATA!AD138</f>
        <v>0</v>
      </c>
      <c r="AE292" s="141">
        <f>+AE288*DATA!AE138</f>
        <v>0</v>
      </c>
      <c r="AF292" s="141">
        <f>+AF288*DATA!AF138</f>
        <v>0</v>
      </c>
      <c r="AG292" s="141">
        <f>+AG288*DATA!AG138</f>
        <v>0</v>
      </c>
      <c r="AH292" s="141">
        <f>+AH288*DATA!AH138</f>
        <v>0</v>
      </c>
      <c r="AI292" s="141">
        <f>+AI288*DATA!AI138</f>
        <v>0</v>
      </c>
      <c r="AJ292" s="141">
        <f>+AJ288*DATA!AJ138</f>
        <v>0</v>
      </c>
      <c r="AK292" s="141">
        <f>+AK288*DATA!AK138</f>
        <v>0</v>
      </c>
      <c r="AL292" s="141">
        <f>+AL288*DATA!AL138</f>
        <v>0</v>
      </c>
      <c r="AM292" s="141">
        <f>+AM288*DATA!AM138</f>
        <v>0</v>
      </c>
      <c r="AN292" s="141">
        <f>+AN288*DATA!AN138</f>
        <v>0</v>
      </c>
      <c r="AO292" s="141">
        <f>+AO288*DATA!AO138</f>
        <v>0</v>
      </c>
      <c r="AP292" s="141">
        <f>+AP288*DATA!AP138</f>
        <v>0</v>
      </c>
      <c r="AQ292" s="141">
        <f>+AQ288*DATA!AQ138</f>
        <v>0</v>
      </c>
      <c r="AR292" s="141">
        <f>+AR288*DATA!AR138</f>
        <v>0</v>
      </c>
      <c r="AS292" s="141">
        <f>+AS288*DATA!AS138</f>
        <v>0</v>
      </c>
      <c r="AT292" s="141">
        <f>+AT288*DATA!AT138</f>
        <v>0</v>
      </c>
      <c r="AU292" s="141">
        <f>+AU288*DATA!AU138</f>
        <v>0</v>
      </c>
      <c r="AV292" s="141">
        <f>+AV288*DATA!AV138</f>
        <v>0</v>
      </c>
      <c r="AW292" s="141">
        <f>+AW288*DATA!AW138</f>
        <v>0</v>
      </c>
      <c r="AX292" s="141">
        <f>+AX288*DATA!AX138</f>
        <v>0</v>
      </c>
      <c r="AY292" s="141">
        <f>+AY288*DATA!AY138</f>
        <v>9232.8837120000007</v>
      </c>
      <c r="AZ292" s="141">
        <f>+AZ288*DATA!AZ138</f>
        <v>6155.2558080000008</v>
      </c>
      <c r="BA292" s="141">
        <f>+BA288*DATA!BA138</f>
        <v>9232.8837120000007</v>
      </c>
      <c r="BB292" s="141">
        <f>+BB288*DATA!BB138</f>
        <v>6155.2558080000008</v>
      </c>
      <c r="BC292" s="141">
        <f>+BC288*DATA!BC138</f>
        <v>9232.8837120000007</v>
      </c>
      <c r="BD292" s="141">
        <f>+BD288*DATA!BD138</f>
        <v>6155.2558080000008</v>
      </c>
      <c r="BE292" s="141">
        <f>+BE288*DATA!BE138</f>
        <v>9232.8837120000007</v>
      </c>
      <c r="BF292" s="141">
        <f>+BF288*DATA!BF138</f>
        <v>6155.2558080000008</v>
      </c>
      <c r="BG292" s="141">
        <f>+BG288*DATA!BG138</f>
        <v>9232.8837120000007</v>
      </c>
      <c r="BH292" s="141">
        <f>+BH288*DATA!BH138</f>
        <v>6155.2558080000008</v>
      </c>
      <c r="BI292" s="141">
        <f>+BI288*DATA!BI138</f>
        <v>9232.8837120000007</v>
      </c>
      <c r="BJ292" s="141">
        <f>+BJ288*DATA!BJ138</f>
        <v>6155.2558080000008</v>
      </c>
      <c r="BK292" s="141">
        <f>+BK288*DATA!BK138</f>
        <v>0</v>
      </c>
      <c r="BL292" s="141">
        <f>+BL288*DATA!BL138</f>
        <v>0</v>
      </c>
      <c r="BM292" s="141">
        <f>+BM288*DATA!BM138</f>
        <v>0</v>
      </c>
      <c r="BN292" s="141">
        <f>+BN288*DATA!BN138</f>
        <v>0</v>
      </c>
      <c r="BO292" s="141">
        <f>+BO288*DATA!BO138</f>
        <v>0</v>
      </c>
      <c r="BP292" s="141">
        <f>+BP288*DATA!BP138</f>
        <v>0</v>
      </c>
      <c r="BQ292" s="141">
        <f>+BQ288*DATA!BQ138</f>
        <v>0</v>
      </c>
      <c r="BR292" s="141">
        <f>+BR288*DATA!BR138</f>
        <v>0</v>
      </c>
      <c r="BS292" s="141">
        <f>+BS288*DATA!BS138</f>
        <v>0</v>
      </c>
      <c r="BT292" s="141">
        <f>+BT288*DATA!BT138</f>
        <v>0</v>
      </c>
      <c r="BU292" s="141">
        <f>+BU288*DATA!BU138</f>
        <v>0</v>
      </c>
      <c r="BV292" s="141">
        <f>+BV288*DATA!BV138</f>
        <v>0</v>
      </c>
      <c r="BW292" s="113">
        <f t="shared" si="454"/>
        <v>92328.837120000011</v>
      </c>
    </row>
    <row r="293" spans="1:75" x14ac:dyDescent="0.3">
      <c r="A293" s="116" t="s">
        <v>37</v>
      </c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  <c r="Z293" s="142"/>
      <c r="AA293" s="142">
        <f>+AA292*DATA!AA139</f>
        <v>0</v>
      </c>
      <c r="AB293" s="142">
        <f>+AB292*DATA!AB139</f>
        <v>0</v>
      </c>
      <c r="AC293" s="142">
        <f>+AC292*DATA!AC139</f>
        <v>0</v>
      </c>
      <c r="AD293" s="142">
        <f>+AD292*DATA!AD139</f>
        <v>0</v>
      </c>
      <c r="AE293" s="142">
        <f>+AE292*DATA!AE139</f>
        <v>0</v>
      </c>
      <c r="AF293" s="142">
        <f>+AF292*DATA!AF139</f>
        <v>0</v>
      </c>
      <c r="AG293" s="142">
        <f>+AG292*DATA!AG139</f>
        <v>0</v>
      </c>
      <c r="AH293" s="142">
        <f>+AH292*DATA!AH139</f>
        <v>0</v>
      </c>
      <c r="AI293" s="142">
        <f>+AI292*DATA!AI139</f>
        <v>0</v>
      </c>
      <c r="AJ293" s="142">
        <f>+AJ292*DATA!AJ139</f>
        <v>0</v>
      </c>
      <c r="AK293" s="142">
        <f>+AK292*DATA!AK139</f>
        <v>0</v>
      </c>
      <c r="AL293" s="142">
        <f>+AL292*DATA!AL139</f>
        <v>0</v>
      </c>
      <c r="AM293" s="142">
        <f>+AM292*DATA!AM139</f>
        <v>0</v>
      </c>
      <c r="AN293" s="142">
        <f>+AN292*DATA!AN139</f>
        <v>0</v>
      </c>
      <c r="AO293" s="142">
        <f>+AO292*DATA!AO139</f>
        <v>0</v>
      </c>
      <c r="AP293" s="142">
        <f>+AP292*DATA!AP139</f>
        <v>0</v>
      </c>
      <c r="AQ293" s="142">
        <f>+AQ292*DATA!AQ139</f>
        <v>0</v>
      </c>
      <c r="AR293" s="142">
        <f>+AR292*DATA!AR139</f>
        <v>0</v>
      </c>
      <c r="AS293" s="142">
        <f>+AS292*DATA!AS139</f>
        <v>0</v>
      </c>
      <c r="AT293" s="142">
        <f>+AT292*DATA!AT139</f>
        <v>0</v>
      </c>
      <c r="AU293" s="142">
        <f>+AU292*DATA!AU139</f>
        <v>0</v>
      </c>
      <c r="AV293" s="142">
        <f>+AV292*DATA!AV139</f>
        <v>0</v>
      </c>
      <c r="AW293" s="142">
        <f>+AW292*DATA!AW139</f>
        <v>0</v>
      </c>
      <c r="AX293" s="142">
        <f>+AX292*DATA!AX139</f>
        <v>0</v>
      </c>
      <c r="AY293" s="142">
        <f>+AY292*DATA!AY139</f>
        <v>92.328837120000003</v>
      </c>
      <c r="AZ293" s="142">
        <f>+AZ292*DATA!AZ139</f>
        <v>61.552558080000011</v>
      </c>
      <c r="BA293" s="142">
        <f>+BA292*DATA!BA139</f>
        <v>92.328837120000003</v>
      </c>
      <c r="BB293" s="142">
        <f>+BB292*DATA!BB139</f>
        <v>61.552558080000011</v>
      </c>
      <c r="BC293" s="142">
        <f>+BC292*DATA!BC139</f>
        <v>92.328837120000003</v>
      </c>
      <c r="BD293" s="142">
        <f>+BD292*DATA!BD139</f>
        <v>61.552558080000011</v>
      </c>
      <c r="BE293" s="142">
        <f>+BE292*DATA!BE139</f>
        <v>92.328837120000003</v>
      </c>
      <c r="BF293" s="142">
        <f>+BF292*DATA!BF139</f>
        <v>61.552558080000011</v>
      </c>
      <c r="BG293" s="142">
        <f>+BG292*DATA!BG139</f>
        <v>92.328837120000003</v>
      </c>
      <c r="BH293" s="142">
        <f>+BH292*DATA!BH139</f>
        <v>61.552558080000011</v>
      </c>
      <c r="BI293" s="142">
        <f>+BI292*DATA!BI139</f>
        <v>92.328837120000003</v>
      </c>
      <c r="BJ293" s="142">
        <f>+BJ292*DATA!BJ139</f>
        <v>61.552558080000011</v>
      </c>
      <c r="BK293" s="142">
        <f>+BK292*DATA!BK139</f>
        <v>0</v>
      </c>
      <c r="BL293" s="142">
        <f>+BL292*DATA!BL139</f>
        <v>0</v>
      </c>
      <c r="BM293" s="142">
        <f>+BM292*DATA!BM139</f>
        <v>0</v>
      </c>
      <c r="BN293" s="142">
        <f>+BN292*DATA!BN139</f>
        <v>0</v>
      </c>
      <c r="BO293" s="142">
        <f>+BO292*DATA!BO139</f>
        <v>0</v>
      </c>
      <c r="BP293" s="142">
        <f>+BP292*DATA!BP139</f>
        <v>0</v>
      </c>
      <c r="BQ293" s="142">
        <f>+BQ292*DATA!BQ139</f>
        <v>0</v>
      </c>
      <c r="BR293" s="142">
        <f>+BR292*DATA!BR139</f>
        <v>0</v>
      </c>
      <c r="BS293" s="142">
        <f>+BS292*DATA!BS139</f>
        <v>0</v>
      </c>
      <c r="BT293" s="142">
        <f>+BT292*DATA!BT139</f>
        <v>0</v>
      </c>
      <c r="BU293" s="142">
        <f>+BU292*DATA!BU139</f>
        <v>0</v>
      </c>
      <c r="BV293" s="142">
        <f>+BV292*DATA!BV139</f>
        <v>0</v>
      </c>
      <c r="BW293" s="113">
        <f t="shared" si="454"/>
        <v>923.28837120000014</v>
      </c>
    </row>
    <row r="294" spans="1:75" x14ac:dyDescent="0.3">
      <c r="A294" s="114" t="s">
        <v>157</v>
      </c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>
        <f>+AA288*DATA!AA140</f>
        <v>18719.999999999996</v>
      </c>
      <c r="AC294" s="141">
        <f>+AB288*DATA!AB140</f>
        <v>12480</v>
      </c>
      <c r="AD294" s="141">
        <f>+AC288*DATA!AC140</f>
        <v>18719.999999999996</v>
      </c>
      <c r="AE294" s="141">
        <f>+AD288*DATA!AD140</f>
        <v>12480</v>
      </c>
      <c r="AF294" s="141">
        <f>+AE288*DATA!AE140</f>
        <v>18719.999999999996</v>
      </c>
      <c r="AG294" s="141">
        <f>+AF288*DATA!AF140</f>
        <v>12480</v>
      </c>
      <c r="AH294" s="141">
        <f>+AG288*DATA!AG140</f>
        <v>18719.999999999996</v>
      </c>
      <c r="AI294" s="141">
        <f>+AH288*DATA!AH140</f>
        <v>12480</v>
      </c>
      <c r="AJ294" s="141">
        <f>+AI288*DATA!AI140</f>
        <v>18719.999999999996</v>
      </c>
      <c r="AK294" s="141">
        <f>+AJ288*DATA!AJ140</f>
        <v>12480</v>
      </c>
      <c r="AL294" s="141">
        <f>+AK288*DATA!AK140</f>
        <v>18719.999999999996</v>
      </c>
      <c r="AM294" s="141">
        <f>+AL288*DATA!AL140</f>
        <v>12480</v>
      </c>
      <c r="AN294" s="141">
        <f>+AM288*DATA!AM140</f>
        <v>10123.776</v>
      </c>
      <c r="AO294" s="141">
        <f>+AN288*DATA!AN140</f>
        <v>6749.1840000000002</v>
      </c>
      <c r="AP294" s="141">
        <f>+AO288*DATA!AO140</f>
        <v>10123.776</v>
      </c>
      <c r="AQ294" s="141">
        <f>+AP288*DATA!AP140</f>
        <v>6749.1840000000002</v>
      </c>
      <c r="AR294" s="141">
        <f>+AQ288*DATA!AQ140</f>
        <v>10123.776</v>
      </c>
      <c r="AS294" s="141">
        <f>+AR288*DATA!AR140</f>
        <v>6749.1840000000002</v>
      </c>
      <c r="AT294" s="141">
        <f>+AS288*DATA!AS140</f>
        <v>10123.776</v>
      </c>
      <c r="AU294" s="141">
        <f>+AT288*DATA!AT140</f>
        <v>6749.1840000000002</v>
      </c>
      <c r="AV294" s="141">
        <f>+AU288*DATA!AU140</f>
        <v>10123.776</v>
      </c>
      <c r="AW294" s="141">
        <f>+AV288*DATA!AV140</f>
        <v>6749.1840000000002</v>
      </c>
      <c r="AX294" s="141">
        <f>+AW288*DATA!AW140</f>
        <v>10123.776</v>
      </c>
      <c r="AY294" s="141">
        <f>+AX288*DATA!AX140</f>
        <v>6749.1840000000002</v>
      </c>
      <c r="AZ294" s="141">
        <f>+AY288*DATA!AY140</f>
        <v>18465.767424000001</v>
      </c>
      <c r="BA294" s="141">
        <f>+AZ288*DATA!AZ140</f>
        <v>12310.511616000002</v>
      </c>
      <c r="BB294" s="141">
        <f>+BA288*DATA!BA140</f>
        <v>18465.767424000001</v>
      </c>
      <c r="BC294" s="141">
        <f>+BB288*DATA!BB140</f>
        <v>12310.511616000002</v>
      </c>
      <c r="BD294" s="141">
        <f>+BC288*DATA!BC140</f>
        <v>18465.767424000001</v>
      </c>
      <c r="BE294" s="141">
        <f>+BD288*DATA!BD140</f>
        <v>12310.511616000002</v>
      </c>
      <c r="BF294" s="141">
        <f>+BE288*DATA!BE140</f>
        <v>18465.767424000001</v>
      </c>
      <c r="BG294" s="141">
        <f>+BF288*DATA!BF140</f>
        <v>12310.511616000002</v>
      </c>
      <c r="BH294" s="141">
        <f>+BG288*DATA!BG140</f>
        <v>18465.767424000001</v>
      </c>
      <c r="BI294" s="141">
        <f>+BH288*DATA!BH140</f>
        <v>12310.511616000002</v>
      </c>
      <c r="BJ294" s="141">
        <f>+BI288*DATA!BI140</f>
        <v>18465.767424000001</v>
      </c>
      <c r="BK294" s="141">
        <f>+BJ288*DATA!BJ140</f>
        <v>12310.511616000002</v>
      </c>
      <c r="BL294" s="141">
        <f>+BK288*DATA!BK140</f>
        <v>20164.618027007997</v>
      </c>
      <c r="BM294" s="141">
        <f>+BL288*DATA!BL140</f>
        <v>13443.078684672</v>
      </c>
      <c r="BN294" s="141">
        <f>+BM288*DATA!BM140</f>
        <v>20164.618027007997</v>
      </c>
      <c r="BO294" s="141">
        <f>+BN288*DATA!BN140</f>
        <v>13443.078684672</v>
      </c>
      <c r="BP294" s="141">
        <f>+BO288*DATA!BO140</f>
        <v>20164.618027007997</v>
      </c>
      <c r="BQ294" s="141">
        <f>+BP288*DATA!BP140</f>
        <v>13443.078684672</v>
      </c>
      <c r="BR294" s="141">
        <f>+BQ288*DATA!BQ140</f>
        <v>20164.618027007997</v>
      </c>
      <c r="BS294" s="141">
        <f>+BR288*DATA!BR140</f>
        <v>13443.078684672</v>
      </c>
      <c r="BT294" s="141">
        <f>+BS288*DATA!BS140</f>
        <v>20164.618027007997</v>
      </c>
      <c r="BU294" s="141">
        <f>+BT288*DATA!BT140</f>
        <v>13443.078684672</v>
      </c>
      <c r="BV294" s="141">
        <f>+BU288*DATA!BU140</f>
        <v>20164.618027007997</v>
      </c>
      <c r="BW294" s="113">
        <f t="shared" si="454"/>
        <v>661298.53582540818</v>
      </c>
    </row>
    <row r="295" spans="1:75" x14ac:dyDescent="0.3">
      <c r="A295" s="116" t="s">
        <v>37</v>
      </c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2"/>
      <c r="AA295" s="142"/>
      <c r="AB295" s="142">
        <f>+AB294*DATA!AA141</f>
        <v>561.59999999999991</v>
      </c>
      <c r="AC295" s="142">
        <f>+AC294*DATA!AB141</f>
        <v>374.4</v>
      </c>
      <c r="AD295" s="142">
        <f>+AD294*DATA!AC141</f>
        <v>561.59999999999991</v>
      </c>
      <c r="AE295" s="142">
        <f>+AE294*DATA!AD141</f>
        <v>374.4</v>
      </c>
      <c r="AF295" s="142">
        <f>+AF294*DATA!AE141</f>
        <v>561.59999999999991</v>
      </c>
      <c r="AG295" s="142">
        <f>+AG294*DATA!AF141</f>
        <v>374.4</v>
      </c>
      <c r="AH295" s="142">
        <f>+AH294*DATA!AG141</f>
        <v>561.59999999999991</v>
      </c>
      <c r="AI295" s="142">
        <f>+AI294*DATA!AH141</f>
        <v>374.4</v>
      </c>
      <c r="AJ295" s="142">
        <f>+AJ294*DATA!AI141</f>
        <v>561.59999999999991</v>
      </c>
      <c r="AK295" s="142">
        <f>+AK294*DATA!AJ141</f>
        <v>374.4</v>
      </c>
      <c r="AL295" s="142">
        <f>+AL294*DATA!AK141</f>
        <v>561.59999999999991</v>
      </c>
      <c r="AM295" s="142">
        <f>+AM294*DATA!AL141</f>
        <v>374.4</v>
      </c>
      <c r="AN295" s="142">
        <f>+AN294*DATA!AM141</f>
        <v>151.85664</v>
      </c>
      <c r="AO295" s="142">
        <f>+AO294*DATA!AN141</f>
        <v>101.23775999999999</v>
      </c>
      <c r="AP295" s="142">
        <f>+AP294*DATA!AO141</f>
        <v>151.85664</v>
      </c>
      <c r="AQ295" s="142">
        <f>+AQ294*DATA!AP141</f>
        <v>101.23775999999999</v>
      </c>
      <c r="AR295" s="142">
        <f>+AR294*DATA!AQ141</f>
        <v>151.85664</v>
      </c>
      <c r="AS295" s="142">
        <f>+AS294*DATA!AR141</f>
        <v>101.23775999999999</v>
      </c>
      <c r="AT295" s="142">
        <f>+AT294*DATA!AS141</f>
        <v>151.85664</v>
      </c>
      <c r="AU295" s="142">
        <f>+AU294*DATA!AT141</f>
        <v>101.23775999999999</v>
      </c>
      <c r="AV295" s="142">
        <f>+AV294*DATA!AU141</f>
        <v>151.85664</v>
      </c>
      <c r="AW295" s="142">
        <f>+AW294*DATA!AV141</f>
        <v>101.23775999999999</v>
      </c>
      <c r="AX295" s="142">
        <f>+AX294*DATA!AW141</f>
        <v>151.85664</v>
      </c>
      <c r="AY295" s="142">
        <f>+AY294*DATA!AX141</f>
        <v>101.23775999999999</v>
      </c>
      <c r="AZ295" s="142">
        <f>+AZ294*DATA!AY141</f>
        <v>369.31534848000001</v>
      </c>
      <c r="BA295" s="142">
        <f>+BA294*DATA!AZ141</f>
        <v>246.21023232000005</v>
      </c>
      <c r="BB295" s="142">
        <f>+BB294*DATA!BA141</f>
        <v>369.31534848000001</v>
      </c>
      <c r="BC295" s="142">
        <f>+BC294*DATA!BB141</f>
        <v>246.21023232000005</v>
      </c>
      <c r="BD295" s="142">
        <f>+BD294*DATA!BC141</f>
        <v>369.31534848000001</v>
      </c>
      <c r="BE295" s="142">
        <f>+BE294*DATA!BD141</f>
        <v>246.21023232000005</v>
      </c>
      <c r="BF295" s="142">
        <f>+BF294*DATA!BE141</f>
        <v>369.31534848000001</v>
      </c>
      <c r="BG295" s="142">
        <f>+BG294*DATA!BF141</f>
        <v>246.21023232000005</v>
      </c>
      <c r="BH295" s="142">
        <f>+BH294*DATA!BG141</f>
        <v>369.31534848000001</v>
      </c>
      <c r="BI295" s="142">
        <f>+BI294*DATA!BH141</f>
        <v>246.21023232000005</v>
      </c>
      <c r="BJ295" s="142">
        <f>+BJ294*DATA!BI141</f>
        <v>369.31534848000001</v>
      </c>
      <c r="BK295" s="142">
        <f>+BK294*DATA!BJ141</f>
        <v>246.21023232000005</v>
      </c>
      <c r="BL295" s="142">
        <f>+BL294*DATA!BK141</f>
        <v>403.29236054015996</v>
      </c>
      <c r="BM295" s="142">
        <f>+BM294*DATA!BL141</f>
        <v>268.86157369343999</v>
      </c>
      <c r="BN295" s="142">
        <f>+BN294*DATA!BM141</f>
        <v>403.29236054015996</v>
      </c>
      <c r="BO295" s="142">
        <f>+BO294*DATA!BN141</f>
        <v>268.86157369343999</v>
      </c>
      <c r="BP295" s="142">
        <f>+BP294*DATA!BO141</f>
        <v>403.29236054015996</v>
      </c>
      <c r="BQ295" s="142">
        <f>+BQ294*DATA!BP141</f>
        <v>268.86157369343999</v>
      </c>
      <c r="BR295" s="142">
        <f>+BR294*DATA!BQ141</f>
        <v>403.29236054015996</v>
      </c>
      <c r="BS295" s="142">
        <f>+BS294*DATA!BR141</f>
        <v>268.86157369343999</v>
      </c>
      <c r="BT295" s="142">
        <f>+BT294*DATA!BS141</f>
        <v>403.29236054015996</v>
      </c>
      <c r="BU295" s="142">
        <f>+BU294*DATA!BT141</f>
        <v>268.86157369343999</v>
      </c>
      <c r="BV295" s="142">
        <f>+BV294*DATA!BU141</f>
        <v>403.29236054015996</v>
      </c>
      <c r="BW295" s="113">
        <f t="shared" si="454"/>
        <v>14591.78191650816</v>
      </c>
    </row>
    <row r="296" spans="1:75" x14ac:dyDescent="0.3">
      <c r="A296" s="114" t="s">
        <v>158</v>
      </c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>
        <f>+AA288*DATA!AA142</f>
        <v>37439.999999999993</v>
      </c>
      <c r="AD296" s="141">
        <f>+AB288*DATA!AB142</f>
        <v>24960</v>
      </c>
      <c r="AE296" s="141">
        <f>+AC288*DATA!AC142</f>
        <v>37439.999999999993</v>
      </c>
      <c r="AF296" s="141">
        <f>+AD288*DATA!AD142</f>
        <v>24960</v>
      </c>
      <c r="AG296" s="141">
        <f>+AE288*DATA!AE142</f>
        <v>37439.999999999993</v>
      </c>
      <c r="AH296" s="141">
        <f>+AF288*DATA!AF142</f>
        <v>24960</v>
      </c>
      <c r="AI296" s="141">
        <f>+AG288*DATA!AG142</f>
        <v>37439.999999999993</v>
      </c>
      <c r="AJ296" s="141">
        <f>+AH288*DATA!AH142</f>
        <v>24960</v>
      </c>
      <c r="AK296" s="141">
        <f>+AI288*DATA!AI142</f>
        <v>37439.999999999993</v>
      </c>
      <c r="AL296" s="141">
        <f>+AJ288*DATA!AJ142</f>
        <v>24960</v>
      </c>
      <c r="AM296" s="141">
        <f>+AK288*DATA!AK142</f>
        <v>37439.999999999993</v>
      </c>
      <c r="AN296" s="141">
        <f>+AL288*DATA!AL142</f>
        <v>24960</v>
      </c>
      <c r="AO296" s="141">
        <f>+AM288*DATA!AM142</f>
        <v>40495.103999999999</v>
      </c>
      <c r="AP296" s="141">
        <f>+AN288*DATA!AN142</f>
        <v>26996.736000000001</v>
      </c>
      <c r="AQ296" s="141">
        <f>+AO288*DATA!AO142</f>
        <v>40495.103999999999</v>
      </c>
      <c r="AR296" s="141">
        <f>+AP288*DATA!AP142</f>
        <v>26996.736000000001</v>
      </c>
      <c r="AS296" s="141">
        <f>+AQ288*DATA!AQ142</f>
        <v>40495.103999999999</v>
      </c>
      <c r="AT296" s="141">
        <f>+AR288*DATA!AR142</f>
        <v>26996.736000000001</v>
      </c>
      <c r="AU296" s="141">
        <f>+AS288*DATA!AS142</f>
        <v>40495.103999999999</v>
      </c>
      <c r="AV296" s="141">
        <f>+AT288*DATA!AT142</f>
        <v>26996.736000000001</v>
      </c>
      <c r="AW296" s="141">
        <f>+AU288*DATA!AU142</f>
        <v>40495.103999999999</v>
      </c>
      <c r="AX296" s="141">
        <f>+AV288*DATA!AV142</f>
        <v>26996.736000000001</v>
      </c>
      <c r="AY296" s="141">
        <f>+AW288*DATA!AW142</f>
        <v>40495.103999999999</v>
      </c>
      <c r="AZ296" s="141">
        <f>+AX288*DATA!AX142</f>
        <v>26996.736000000001</v>
      </c>
      <c r="BA296" s="141">
        <f>+AY288*DATA!AY142</f>
        <v>18465.767424000001</v>
      </c>
      <c r="BB296" s="141">
        <f>+AZ288*DATA!AZ142</f>
        <v>12310.511616000002</v>
      </c>
      <c r="BC296" s="141">
        <f>+BA288*DATA!BA142</f>
        <v>18465.767424000001</v>
      </c>
      <c r="BD296" s="141">
        <f>+BB288*DATA!BB142</f>
        <v>12310.511616000002</v>
      </c>
      <c r="BE296" s="141">
        <f>+BC288*DATA!BC142</f>
        <v>18465.767424000001</v>
      </c>
      <c r="BF296" s="141">
        <f>+BD288*DATA!BD142</f>
        <v>12310.511616000002</v>
      </c>
      <c r="BG296" s="141">
        <f>+BE288*DATA!BE142</f>
        <v>18465.767424000001</v>
      </c>
      <c r="BH296" s="141">
        <f>+BF288*DATA!BF142</f>
        <v>12310.511616000002</v>
      </c>
      <c r="BI296" s="141">
        <f>+BG288*DATA!BG142</f>
        <v>18465.767424000001</v>
      </c>
      <c r="BJ296" s="141">
        <f>+BH288*DATA!BH142</f>
        <v>12310.511616000002</v>
      </c>
      <c r="BK296" s="141">
        <f>+BI288*DATA!BI142</f>
        <v>18465.767424000001</v>
      </c>
      <c r="BL296" s="141">
        <f>+BJ288*DATA!BJ142</f>
        <v>12310.511616000002</v>
      </c>
      <c r="BM296" s="141">
        <f>+BK288*DATA!BK142</f>
        <v>40329.236054015993</v>
      </c>
      <c r="BN296" s="141">
        <f>+BL288*DATA!BL142</f>
        <v>26886.157369344</v>
      </c>
      <c r="BO296" s="141">
        <f>+BM288*DATA!BM142</f>
        <v>40329.236054015993</v>
      </c>
      <c r="BP296" s="141">
        <f>+BN288*DATA!BN142</f>
        <v>26886.157369344</v>
      </c>
      <c r="BQ296" s="141">
        <f>+BO288*DATA!BO142</f>
        <v>40329.236054015993</v>
      </c>
      <c r="BR296" s="141">
        <f>+BP288*DATA!BP142</f>
        <v>26886.157369344</v>
      </c>
      <c r="BS296" s="141">
        <f>+BQ288*DATA!BQ142</f>
        <v>40329.236054015993</v>
      </c>
      <c r="BT296" s="141">
        <f>+BR288*DATA!BR142</f>
        <v>26886.157369344</v>
      </c>
      <c r="BU296" s="141">
        <f>+BS288*DATA!BS142</f>
        <v>40329.236054015993</v>
      </c>
      <c r="BV296" s="141">
        <f>+BT288*DATA!BT142</f>
        <v>26886.157369344</v>
      </c>
      <c r="BW296" s="113">
        <f t="shared" si="454"/>
        <v>1300085.6813568</v>
      </c>
    </row>
    <row r="297" spans="1:75" x14ac:dyDescent="0.3">
      <c r="A297" s="116" t="s">
        <v>37</v>
      </c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>
        <f>+AC296*DATA!AA143</f>
        <v>374.39999999999992</v>
      </c>
      <c r="AD297" s="142">
        <f>+AD296*DATA!AB143</f>
        <v>249.6</v>
      </c>
      <c r="AE297" s="142">
        <f>+AE296*DATA!AC143</f>
        <v>374.39999999999992</v>
      </c>
      <c r="AF297" s="142">
        <f>+AF296*DATA!AD143</f>
        <v>249.6</v>
      </c>
      <c r="AG297" s="142">
        <f>+AG296*DATA!AE143</f>
        <v>374.39999999999992</v>
      </c>
      <c r="AH297" s="142">
        <f>+AH296*DATA!AF143</f>
        <v>249.6</v>
      </c>
      <c r="AI297" s="142">
        <f>+AI296*DATA!AG143</f>
        <v>374.39999999999992</v>
      </c>
      <c r="AJ297" s="142">
        <f>+AJ296*DATA!AH143</f>
        <v>249.6</v>
      </c>
      <c r="AK297" s="142">
        <f>+AK296*DATA!AI143</f>
        <v>374.39999999999992</v>
      </c>
      <c r="AL297" s="142">
        <f>+AL296*DATA!AJ143</f>
        <v>249.6</v>
      </c>
      <c r="AM297" s="142">
        <f>+AM296*DATA!AK143</f>
        <v>374.39999999999992</v>
      </c>
      <c r="AN297" s="142">
        <f>+AN296*DATA!AL143</f>
        <v>249.6</v>
      </c>
      <c r="AO297" s="142">
        <f>+AO296*DATA!AM143</f>
        <v>404.95103999999998</v>
      </c>
      <c r="AP297" s="142">
        <f>+AP296*DATA!AN143</f>
        <v>269.96735999999999</v>
      </c>
      <c r="AQ297" s="142">
        <f>+AQ296*DATA!AO143</f>
        <v>404.95103999999998</v>
      </c>
      <c r="AR297" s="142">
        <f>+AR296*DATA!AP143</f>
        <v>269.96735999999999</v>
      </c>
      <c r="AS297" s="142">
        <f>+AS296*DATA!AQ143</f>
        <v>404.95103999999998</v>
      </c>
      <c r="AT297" s="142">
        <f>+AT296*DATA!AR143</f>
        <v>269.96735999999999</v>
      </c>
      <c r="AU297" s="142">
        <f>+AU296*DATA!AS143</f>
        <v>404.95103999999998</v>
      </c>
      <c r="AV297" s="142">
        <f>+AV296*DATA!AT143</f>
        <v>269.96735999999999</v>
      </c>
      <c r="AW297" s="142">
        <f>+AW296*DATA!AU143</f>
        <v>404.95103999999998</v>
      </c>
      <c r="AX297" s="142">
        <f>+AX296*DATA!AV143</f>
        <v>269.96735999999999</v>
      </c>
      <c r="AY297" s="142">
        <f>+AY296*DATA!AW143</f>
        <v>404.95103999999998</v>
      </c>
      <c r="AZ297" s="142">
        <f>+AZ296*DATA!AX143</f>
        <v>269.96735999999999</v>
      </c>
      <c r="BA297" s="142">
        <f>+BA296*DATA!AY143</f>
        <v>184.65767424000001</v>
      </c>
      <c r="BB297" s="142">
        <f>+BB296*DATA!AZ143</f>
        <v>123.10511616000002</v>
      </c>
      <c r="BC297" s="142">
        <f>+BC296*DATA!BA143</f>
        <v>184.65767424000001</v>
      </c>
      <c r="BD297" s="142">
        <f>+BD296*DATA!BB143</f>
        <v>123.10511616000002</v>
      </c>
      <c r="BE297" s="142">
        <f>+BE296*DATA!BC143</f>
        <v>184.65767424000001</v>
      </c>
      <c r="BF297" s="142">
        <f>+BF296*DATA!BD143</f>
        <v>123.10511616000002</v>
      </c>
      <c r="BG297" s="142">
        <f>+BG296*DATA!BE143</f>
        <v>184.65767424000001</v>
      </c>
      <c r="BH297" s="142">
        <f>+BH296*DATA!BF143</f>
        <v>123.10511616000002</v>
      </c>
      <c r="BI297" s="142">
        <f>+BI296*DATA!BG143</f>
        <v>184.65767424000001</v>
      </c>
      <c r="BJ297" s="142">
        <f>+BJ296*DATA!BH143</f>
        <v>123.10511616000002</v>
      </c>
      <c r="BK297" s="142">
        <f>+BK296*DATA!BI143</f>
        <v>184.65767424000001</v>
      </c>
      <c r="BL297" s="142">
        <f>+BL296*DATA!BJ143</f>
        <v>123.10511616000002</v>
      </c>
      <c r="BM297" s="142">
        <f>+BM296*DATA!BK143</f>
        <v>403.29236054015996</v>
      </c>
      <c r="BN297" s="142">
        <f>+BN296*DATA!BL143</f>
        <v>268.86157369343999</v>
      </c>
      <c r="BO297" s="142">
        <f>+BO296*DATA!BM143</f>
        <v>403.29236054015996</v>
      </c>
      <c r="BP297" s="142">
        <f>+BP296*DATA!BN143</f>
        <v>268.86157369343999</v>
      </c>
      <c r="BQ297" s="142">
        <f>+BQ296*DATA!BO143</f>
        <v>403.29236054015996</v>
      </c>
      <c r="BR297" s="142">
        <f>+BR296*DATA!BP143</f>
        <v>268.86157369343999</v>
      </c>
      <c r="BS297" s="142">
        <f>+BS296*DATA!BQ143</f>
        <v>403.29236054015996</v>
      </c>
      <c r="BT297" s="142">
        <f>+BT296*DATA!BR143</f>
        <v>268.86157369343999</v>
      </c>
      <c r="BU297" s="142">
        <f>+BU296*DATA!BS143</f>
        <v>403.29236054015996</v>
      </c>
      <c r="BV297" s="142">
        <f>+BV296*DATA!BT143</f>
        <v>268.86157369343999</v>
      </c>
      <c r="BW297" s="113">
        <f t="shared" si="454"/>
        <v>13000.856813567998</v>
      </c>
    </row>
    <row r="298" spans="1:75" x14ac:dyDescent="0.3">
      <c r="A298" s="114" t="s">
        <v>159</v>
      </c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>
        <f>+AA288*DATA!AA144</f>
        <v>18719.999999999996</v>
      </c>
      <c r="AE298" s="141">
        <f>+AB288*DATA!AB144</f>
        <v>12480</v>
      </c>
      <c r="AF298" s="141">
        <f>+AC288*DATA!AC144</f>
        <v>18719.999999999996</v>
      </c>
      <c r="AG298" s="141">
        <f>+AD288*DATA!AD144</f>
        <v>12480</v>
      </c>
      <c r="AH298" s="141">
        <f>+AE288*DATA!AE144</f>
        <v>18719.999999999996</v>
      </c>
      <c r="AI298" s="141">
        <f>+AF288*DATA!AF144</f>
        <v>12480</v>
      </c>
      <c r="AJ298" s="141">
        <f>+AG288*DATA!AG144</f>
        <v>18719.999999999996</v>
      </c>
      <c r="AK298" s="141">
        <f>+AH288*DATA!AH144</f>
        <v>12480</v>
      </c>
      <c r="AL298" s="141">
        <f>+AI288*DATA!AI144</f>
        <v>18719.999999999996</v>
      </c>
      <c r="AM298" s="141">
        <f>+AJ288*DATA!AJ144</f>
        <v>12480</v>
      </c>
      <c r="AN298" s="141">
        <f>+AK288*DATA!AK144</f>
        <v>18719.999999999996</v>
      </c>
      <c r="AO298" s="141">
        <f>+AL288*DATA!AL144</f>
        <v>12480</v>
      </c>
      <c r="AP298" s="141">
        <f>+AM288*DATA!AM144</f>
        <v>50618.879999999997</v>
      </c>
      <c r="AQ298" s="141">
        <f>+AN288*DATA!AN144</f>
        <v>33745.919999999998</v>
      </c>
      <c r="AR298" s="141">
        <f>+AO288*DATA!AO144</f>
        <v>50618.879999999997</v>
      </c>
      <c r="AS298" s="141">
        <f>+AP288*DATA!AP144</f>
        <v>33745.919999999998</v>
      </c>
      <c r="AT298" s="141">
        <f>+AQ288*DATA!AQ144</f>
        <v>50618.879999999997</v>
      </c>
      <c r="AU298" s="141">
        <f>+AR288*DATA!AR144</f>
        <v>33745.919999999998</v>
      </c>
      <c r="AV298" s="141">
        <f>+AS288*DATA!AS144</f>
        <v>50618.879999999997</v>
      </c>
      <c r="AW298" s="141">
        <f>+AT288*DATA!AT144</f>
        <v>33745.919999999998</v>
      </c>
      <c r="AX298" s="141">
        <f>+AU288*DATA!AU144</f>
        <v>50618.879999999997</v>
      </c>
      <c r="AY298" s="141">
        <f>+AV288*DATA!AV144</f>
        <v>33745.919999999998</v>
      </c>
      <c r="AZ298" s="141">
        <f>+AW288*DATA!AW144</f>
        <v>50618.879999999997</v>
      </c>
      <c r="BA298" s="141">
        <f>+AX288*DATA!AX144</f>
        <v>33745.919999999998</v>
      </c>
      <c r="BB298" s="141">
        <f>+AY288*DATA!AY144</f>
        <v>9232.8837120000007</v>
      </c>
      <c r="BC298" s="141">
        <f>+AZ288*DATA!AZ144</f>
        <v>6155.2558080000008</v>
      </c>
      <c r="BD298" s="141">
        <f>+BA288*DATA!BA144</f>
        <v>9232.8837120000007</v>
      </c>
      <c r="BE298" s="141">
        <f>+BB288*DATA!BB144</f>
        <v>6155.2558080000008</v>
      </c>
      <c r="BF298" s="141">
        <f>+BC288*DATA!BC144</f>
        <v>9232.8837120000007</v>
      </c>
      <c r="BG298" s="141">
        <f>+BD288*DATA!BD144</f>
        <v>6155.2558080000008</v>
      </c>
      <c r="BH298" s="141">
        <f>+BE288*DATA!BE144</f>
        <v>9232.8837120000007</v>
      </c>
      <c r="BI298" s="141">
        <f>+BF288*DATA!BF144</f>
        <v>6155.2558080000008</v>
      </c>
      <c r="BJ298" s="141">
        <f>+BG288*DATA!BG144</f>
        <v>9232.8837120000007</v>
      </c>
      <c r="BK298" s="141">
        <f>+BH288*DATA!BH144</f>
        <v>6155.2558080000008</v>
      </c>
      <c r="BL298" s="141">
        <f>+BI288*DATA!BI144</f>
        <v>9232.8837120000007</v>
      </c>
      <c r="BM298" s="141">
        <f>+BJ288*DATA!BJ144</f>
        <v>6155.2558080000008</v>
      </c>
      <c r="BN298" s="141">
        <f>+BK288*DATA!BK144</f>
        <v>40329.236054015993</v>
      </c>
      <c r="BO298" s="141">
        <f>+BL288*DATA!BL144</f>
        <v>26886.157369344</v>
      </c>
      <c r="BP298" s="141">
        <f>+BM288*DATA!BM144</f>
        <v>40329.236054015993</v>
      </c>
      <c r="BQ298" s="141">
        <f>+BN288*DATA!BN144</f>
        <v>26886.157369344</v>
      </c>
      <c r="BR298" s="141">
        <f>+BO288*DATA!BO144</f>
        <v>40329.236054015993</v>
      </c>
      <c r="BS298" s="141">
        <f>+BP288*DATA!BP144</f>
        <v>26886.157369344</v>
      </c>
      <c r="BT298" s="141">
        <f>+BQ288*DATA!BQ144</f>
        <v>40329.236054015993</v>
      </c>
      <c r="BU298" s="141">
        <f>+BR288*DATA!BR144</f>
        <v>26886.157369344</v>
      </c>
      <c r="BV298" s="141">
        <f>+BS288*DATA!BS144</f>
        <v>40329.236054015993</v>
      </c>
      <c r="BW298" s="113">
        <f t="shared" si="454"/>
        <v>1094908.4468674562</v>
      </c>
    </row>
    <row r="299" spans="1:75" x14ac:dyDescent="0.3">
      <c r="A299" s="116" t="s">
        <v>37</v>
      </c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>
        <f>+AD298*DATA!AA145</f>
        <v>0</v>
      </c>
      <c r="AE299" s="142">
        <f>+AE298*DATA!AB145</f>
        <v>0</v>
      </c>
      <c r="AF299" s="142">
        <f>+AF298*DATA!AC145</f>
        <v>0</v>
      </c>
      <c r="AG299" s="142">
        <f>+AG298*DATA!AD145</f>
        <v>0</v>
      </c>
      <c r="AH299" s="142">
        <f>+AH298*DATA!AE145</f>
        <v>0</v>
      </c>
      <c r="AI299" s="142">
        <f>+AI298*DATA!AF145</f>
        <v>0</v>
      </c>
      <c r="AJ299" s="142">
        <f>+AJ298*DATA!AG145</f>
        <v>0</v>
      </c>
      <c r="AK299" s="142">
        <f>+AK298*DATA!AH145</f>
        <v>0</v>
      </c>
      <c r="AL299" s="142">
        <f>+AL298*DATA!AI145</f>
        <v>0</v>
      </c>
      <c r="AM299" s="142">
        <f>+AM298*DATA!AJ145</f>
        <v>0</v>
      </c>
      <c r="AN299" s="142">
        <f>+AN298*DATA!AK145</f>
        <v>0</v>
      </c>
      <c r="AO299" s="142">
        <f>+AO298*DATA!AL145</f>
        <v>0</v>
      </c>
      <c r="AP299" s="142">
        <f>+AP298*DATA!AM145</f>
        <v>1518.5663999999999</v>
      </c>
      <c r="AQ299" s="142">
        <f>+AQ298*DATA!AN145</f>
        <v>1012.3775999999999</v>
      </c>
      <c r="AR299" s="142">
        <f>+AR298*DATA!AO145</f>
        <v>1518.5663999999999</v>
      </c>
      <c r="AS299" s="142">
        <f>+AS298*DATA!AP145</f>
        <v>1012.3775999999999</v>
      </c>
      <c r="AT299" s="142">
        <f>+AT298*DATA!AQ145</f>
        <v>1518.5663999999999</v>
      </c>
      <c r="AU299" s="142">
        <f>+AU298*DATA!AR145</f>
        <v>1012.3775999999999</v>
      </c>
      <c r="AV299" s="142">
        <f>+AV298*DATA!AS145</f>
        <v>1518.5663999999999</v>
      </c>
      <c r="AW299" s="142">
        <f>+AW298*DATA!AT145</f>
        <v>1012.3775999999999</v>
      </c>
      <c r="AX299" s="142">
        <f>+AX298*DATA!AU145</f>
        <v>1518.5663999999999</v>
      </c>
      <c r="AY299" s="142">
        <f>+AY298*DATA!AV145</f>
        <v>1012.3775999999999</v>
      </c>
      <c r="AZ299" s="142">
        <f>+AZ298*DATA!AW145</f>
        <v>1518.5663999999999</v>
      </c>
      <c r="BA299" s="142">
        <f>+BA298*DATA!AX145</f>
        <v>1012.3775999999999</v>
      </c>
      <c r="BB299" s="142">
        <f>+BB298*DATA!AY145</f>
        <v>46.164418560000001</v>
      </c>
      <c r="BC299" s="142">
        <f>+BC298*DATA!AZ145</f>
        <v>30.776279040000006</v>
      </c>
      <c r="BD299" s="142">
        <f>+BD298*DATA!BA145</f>
        <v>46.164418560000001</v>
      </c>
      <c r="BE299" s="142">
        <f>+BE298*DATA!BB145</f>
        <v>30.776279040000006</v>
      </c>
      <c r="BF299" s="142">
        <f>+BF298*DATA!BC145</f>
        <v>46.164418560000001</v>
      </c>
      <c r="BG299" s="142">
        <f>+BG298*DATA!BD145</f>
        <v>30.776279040000006</v>
      </c>
      <c r="BH299" s="142">
        <f>+BH298*DATA!BE145</f>
        <v>46.164418560000001</v>
      </c>
      <c r="BI299" s="142">
        <f>+BI298*DATA!BF145</f>
        <v>30.776279040000006</v>
      </c>
      <c r="BJ299" s="142">
        <f>+BJ298*DATA!BG145</f>
        <v>46.164418560000001</v>
      </c>
      <c r="BK299" s="142">
        <f>+BK298*DATA!BH145</f>
        <v>30.776279040000006</v>
      </c>
      <c r="BL299" s="142">
        <f>+BL298*DATA!BI145</f>
        <v>46.164418560000001</v>
      </c>
      <c r="BM299" s="142">
        <f>+BM298*DATA!BJ145</f>
        <v>30.776279040000006</v>
      </c>
      <c r="BN299" s="142">
        <f>+BN298*DATA!BK145</f>
        <v>806.58472108031992</v>
      </c>
      <c r="BO299" s="142">
        <f>+BO298*DATA!BL145</f>
        <v>537.72314738687999</v>
      </c>
      <c r="BP299" s="142">
        <f>+BP298*DATA!BM145</f>
        <v>806.58472108031992</v>
      </c>
      <c r="BQ299" s="142">
        <f>+BQ298*DATA!BN145</f>
        <v>537.72314738687999</v>
      </c>
      <c r="BR299" s="142">
        <f>+BR298*DATA!BO145</f>
        <v>806.58472108031992</v>
      </c>
      <c r="BS299" s="142">
        <f>+BS298*DATA!BP145</f>
        <v>537.72314738687999</v>
      </c>
      <c r="BT299" s="142">
        <f>+BT298*DATA!BQ145</f>
        <v>806.58472108031992</v>
      </c>
      <c r="BU299" s="142">
        <f>+BU298*DATA!BR145</f>
        <v>537.72314738687999</v>
      </c>
      <c r="BV299" s="142">
        <f>+BV298*DATA!BS145</f>
        <v>806.58472108031992</v>
      </c>
      <c r="BW299" s="113">
        <f t="shared" si="454"/>
        <v>21831.124380549114</v>
      </c>
    </row>
    <row r="300" spans="1:75" x14ac:dyDescent="0.3">
      <c r="A300" s="114" t="s">
        <v>162</v>
      </c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>
        <f>+AA288*DATA!AA146</f>
        <v>18719.999999999996</v>
      </c>
      <c r="AF300" s="141">
        <f>+AB288*DATA!AB146</f>
        <v>12480</v>
      </c>
      <c r="AG300" s="141">
        <f>+AC288*DATA!AC146</f>
        <v>18719.999999999996</v>
      </c>
      <c r="AH300" s="141">
        <f>+AD288*DATA!AD146</f>
        <v>12480</v>
      </c>
      <c r="AI300" s="141">
        <f>+AE288*DATA!AE146</f>
        <v>18719.999999999996</v>
      </c>
      <c r="AJ300" s="141">
        <f>+AF288*DATA!AF146</f>
        <v>12480</v>
      </c>
      <c r="AK300" s="141">
        <f>+AG288*DATA!AG146</f>
        <v>18719.999999999996</v>
      </c>
      <c r="AL300" s="141">
        <f>+AH288*DATA!AH146</f>
        <v>12480</v>
      </c>
      <c r="AM300" s="141">
        <f>+AI288*DATA!AI146</f>
        <v>18719.999999999996</v>
      </c>
      <c r="AN300" s="141">
        <f>+AJ288*DATA!AJ146</f>
        <v>12480</v>
      </c>
      <c r="AO300" s="141">
        <f>+AK288*DATA!AK146</f>
        <v>18719.999999999996</v>
      </c>
      <c r="AP300" s="141">
        <f>+AL288*DATA!AL146</f>
        <v>12480</v>
      </c>
      <c r="AQ300" s="141">
        <f>+AM288*DATA!AM146</f>
        <v>0</v>
      </c>
      <c r="AR300" s="141">
        <f>+AN288*DATA!AN146</f>
        <v>0</v>
      </c>
      <c r="AS300" s="141">
        <f>+AO288*DATA!AO146</f>
        <v>0</v>
      </c>
      <c r="AT300" s="141">
        <f>+AP288*DATA!AP146</f>
        <v>0</v>
      </c>
      <c r="AU300" s="141">
        <f>+AQ288*DATA!AQ146</f>
        <v>0</v>
      </c>
      <c r="AV300" s="141">
        <f>+AR288*DATA!AR146</f>
        <v>0</v>
      </c>
      <c r="AW300" s="141">
        <f>+AS288*DATA!AS146</f>
        <v>0</v>
      </c>
      <c r="AX300" s="141">
        <f>+AT288*DATA!AT146</f>
        <v>0</v>
      </c>
      <c r="AY300" s="141">
        <f>+AU288*DATA!AU146</f>
        <v>0</v>
      </c>
      <c r="AZ300" s="141">
        <f>+AV288*DATA!AV146</f>
        <v>0</v>
      </c>
      <c r="BA300" s="141">
        <f>+AW288*DATA!AW146</f>
        <v>0</v>
      </c>
      <c r="BB300" s="141">
        <f>+AX288*DATA!AX146</f>
        <v>0</v>
      </c>
      <c r="BC300" s="141">
        <f>+AY288*DATA!AY146</f>
        <v>36931.534848000003</v>
      </c>
      <c r="BD300" s="141">
        <f>+AZ288*DATA!AZ146</f>
        <v>24621.023232000003</v>
      </c>
      <c r="BE300" s="141">
        <f>+BA288*DATA!BA146</f>
        <v>36931.534848000003</v>
      </c>
      <c r="BF300" s="141">
        <f>+BB288*DATA!BB146</f>
        <v>24621.023232000003</v>
      </c>
      <c r="BG300" s="141">
        <f>+BC288*DATA!BC146</f>
        <v>36931.534848000003</v>
      </c>
      <c r="BH300" s="141">
        <f>+BD288*DATA!BD146</f>
        <v>24621.023232000003</v>
      </c>
      <c r="BI300" s="141">
        <f>+BE288*DATA!BE146</f>
        <v>36931.534848000003</v>
      </c>
      <c r="BJ300" s="141">
        <f>+BF288*DATA!BF146</f>
        <v>24621.023232000003</v>
      </c>
      <c r="BK300" s="141">
        <f>+BG288*DATA!BG146</f>
        <v>36931.534848000003</v>
      </c>
      <c r="BL300" s="141">
        <f>+BH288*DATA!BH146</f>
        <v>24621.023232000003</v>
      </c>
      <c r="BM300" s="141">
        <f>+BI288*DATA!BI146</f>
        <v>36931.534848000003</v>
      </c>
      <c r="BN300" s="141">
        <f>+BJ288*DATA!BJ146</f>
        <v>24621.023232000003</v>
      </c>
      <c r="BO300" s="141">
        <f>+BK288*DATA!BK146</f>
        <v>0</v>
      </c>
      <c r="BP300" s="141">
        <f>+BL288*DATA!BL146</f>
        <v>0</v>
      </c>
      <c r="BQ300" s="141">
        <f>+BM288*DATA!BM146</f>
        <v>0</v>
      </c>
      <c r="BR300" s="141">
        <f>+BN288*DATA!BN146</f>
        <v>0</v>
      </c>
      <c r="BS300" s="141">
        <f>+BO288*DATA!BO146</f>
        <v>0</v>
      </c>
      <c r="BT300" s="141">
        <f>+BP288*DATA!BP146</f>
        <v>0</v>
      </c>
      <c r="BU300" s="141">
        <f>+BQ288*DATA!BQ146</f>
        <v>0</v>
      </c>
      <c r="BV300" s="141">
        <f>+BR288*DATA!BR146</f>
        <v>0</v>
      </c>
      <c r="BW300" s="113">
        <f t="shared" si="454"/>
        <v>556515.34847999993</v>
      </c>
    </row>
    <row r="301" spans="1:75" ht="16.2" thickBot="1" x14ac:dyDescent="0.35">
      <c r="A301" s="164"/>
      <c r="BW301" s="62">
        <f t="shared" si="454"/>
        <v>0</v>
      </c>
    </row>
    <row r="302" spans="1:75" ht="16.2" thickBot="1" x14ac:dyDescent="0.35">
      <c r="A302" s="30" t="s">
        <v>257</v>
      </c>
      <c r="C302" s="143">
        <f>+C292+C294+C296+C298+C300</f>
        <v>0</v>
      </c>
      <c r="D302" s="144">
        <f t="shared" ref="D302:BO302" si="497">+D292+D294+D296+D298+D300</f>
        <v>0</v>
      </c>
      <c r="E302" s="144">
        <f t="shared" si="497"/>
        <v>0</v>
      </c>
      <c r="F302" s="144">
        <f t="shared" si="497"/>
        <v>0</v>
      </c>
      <c r="G302" s="144">
        <f t="shared" si="497"/>
        <v>0</v>
      </c>
      <c r="H302" s="144">
        <f t="shared" si="497"/>
        <v>0</v>
      </c>
      <c r="I302" s="144">
        <f t="shared" si="497"/>
        <v>0</v>
      </c>
      <c r="J302" s="144">
        <f t="shared" si="497"/>
        <v>0</v>
      </c>
      <c r="K302" s="144">
        <f t="shared" si="497"/>
        <v>0</v>
      </c>
      <c r="L302" s="144">
        <f t="shared" si="497"/>
        <v>0</v>
      </c>
      <c r="M302" s="144">
        <f t="shared" si="497"/>
        <v>0</v>
      </c>
      <c r="N302" s="144">
        <f t="shared" si="497"/>
        <v>0</v>
      </c>
      <c r="O302" s="145">
        <f t="shared" si="497"/>
        <v>0</v>
      </c>
      <c r="P302" s="144">
        <f t="shared" si="497"/>
        <v>0</v>
      </c>
      <c r="Q302" s="144">
        <f t="shared" si="497"/>
        <v>0</v>
      </c>
      <c r="R302" s="144">
        <f t="shared" si="497"/>
        <v>0</v>
      </c>
      <c r="S302" s="144">
        <f t="shared" si="497"/>
        <v>0</v>
      </c>
      <c r="T302" s="144">
        <f t="shared" si="497"/>
        <v>0</v>
      </c>
      <c r="U302" s="144">
        <f t="shared" si="497"/>
        <v>0</v>
      </c>
      <c r="V302" s="144">
        <f t="shared" si="497"/>
        <v>0</v>
      </c>
      <c r="W302" s="144">
        <f t="shared" si="497"/>
        <v>0</v>
      </c>
      <c r="X302" s="144">
        <f t="shared" si="497"/>
        <v>0</v>
      </c>
      <c r="Y302" s="144">
        <f t="shared" si="497"/>
        <v>0</v>
      </c>
      <c r="Z302" s="144">
        <f t="shared" si="497"/>
        <v>0</v>
      </c>
      <c r="AA302" s="146">
        <f t="shared" si="497"/>
        <v>0</v>
      </c>
      <c r="AB302" s="144">
        <f t="shared" si="497"/>
        <v>18719.999999999996</v>
      </c>
      <c r="AC302" s="144">
        <f t="shared" si="497"/>
        <v>49919.999999999993</v>
      </c>
      <c r="AD302" s="144">
        <f t="shared" si="497"/>
        <v>62400</v>
      </c>
      <c r="AE302" s="144">
        <f t="shared" si="497"/>
        <v>81119.999999999985</v>
      </c>
      <c r="AF302" s="144">
        <f t="shared" si="497"/>
        <v>74880</v>
      </c>
      <c r="AG302" s="144">
        <f t="shared" si="497"/>
        <v>81119.999999999985</v>
      </c>
      <c r="AH302" s="144">
        <f t="shared" si="497"/>
        <v>74880</v>
      </c>
      <c r="AI302" s="144">
        <f t="shared" si="497"/>
        <v>81119.999999999985</v>
      </c>
      <c r="AJ302" s="144">
        <f t="shared" si="497"/>
        <v>74880</v>
      </c>
      <c r="AK302" s="144">
        <f t="shared" si="497"/>
        <v>81119.999999999985</v>
      </c>
      <c r="AL302" s="144">
        <f t="shared" si="497"/>
        <v>74880</v>
      </c>
      <c r="AM302" s="147">
        <f t="shared" si="497"/>
        <v>81119.999999999985</v>
      </c>
      <c r="AN302" s="144">
        <f t="shared" si="497"/>
        <v>66283.775999999998</v>
      </c>
      <c r="AO302" s="144">
        <f t="shared" si="497"/>
        <v>78444.288</v>
      </c>
      <c r="AP302" s="144">
        <f t="shared" si="497"/>
        <v>100219.39199999999</v>
      </c>
      <c r="AQ302" s="144">
        <f t="shared" si="497"/>
        <v>80990.207999999999</v>
      </c>
      <c r="AR302" s="144">
        <f t="shared" si="497"/>
        <v>87739.391999999993</v>
      </c>
      <c r="AS302" s="144">
        <f t="shared" si="497"/>
        <v>80990.207999999999</v>
      </c>
      <c r="AT302" s="144">
        <f t="shared" si="497"/>
        <v>87739.391999999993</v>
      </c>
      <c r="AU302" s="144">
        <f t="shared" si="497"/>
        <v>80990.207999999999</v>
      </c>
      <c r="AV302" s="144">
        <f t="shared" si="497"/>
        <v>87739.391999999993</v>
      </c>
      <c r="AW302" s="144">
        <f t="shared" si="497"/>
        <v>80990.207999999999</v>
      </c>
      <c r="AX302" s="144">
        <f t="shared" si="497"/>
        <v>87739.391999999993</v>
      </c>
      <c r="AY302" s="148">
        <f t="shared" si="497"/>
        <v>90223.091711999994</v>
      </c>
      <c r="AZ302" s="144">
        <f t="shared" si="497"/>
        <v>102236.639232</v>
      </c>
      <c r="BA302" s="144">
        <f t="shared" si="497"/>
        <v>73755.082752000002</v>
      </c>
      <c r="BB302" s="144">
        <f t="shared" si="497"/>
        <v>46164.418560000006</v>
      </c>
      <c r="BC302" s="144">
        <f t="shared" si="497"/>
        <v>83095.953408000001</v>
      </c>
      <c r="BD302" s="144">
        <f t="shared" si="497"/>
        <v>70785.441792000012</v>
      </c>
      <c r="BE302" s="144">
        <f t="shared" si="497"/>
        <v>83095.953408000001</v>
      </c>
      <c r="BF302" s="144">
        <f t="shared" si="497"/>
        <v>70785.441792000012</v>
      </c>
      <c r="BG302" s="144">
        <f t="shared" si="497"/>
        <v>83095.953408000001</v>
      </c>
      <c r="BH302" s="144">
        <f t="shared" si="497"/>
        <v>70785.441792000012</v>
      </c>
      <c r="BI302" s="144">
        <f t="shared" si="497"/>
        <v>83095.953408000001</v>
      </c>
      <c r="BJ302" s="144">
        <f t="shared" si="497"/>
        <v>70785.441792000012</v>
      </c>
      <c r="BK302" s="149">
        <f t="shared" si="497"/>
        <v>73863.069696000006</v>
      </c>
      <c r="BL302" s="144">
        <f t="shared" si="497"/>
        <v>66329.036587007999</v>
      </c>
      <c r="BM302" s="144">
        <f t="shared" si="497"/>
        <v>96859.105394687998</v>
      </c>
      <c r="BN302" s="144">
        <f t="shared" si="497"/>
        <v>112001.03468236799</v>
      </c>
      <c r="BO302" s="144">
        <f t="shared" si="497"/>
        <v>80658.472108032001</v>
      </c>
      <c r="BP302" s="144">
        <f t="shared" ref="BP302:BV302" si="498">+BP292+BP294+BP296+BP298+BP300</f>
        <v>87380.01145036798</v>
      </c>
      <c r="BQ302" s="144">
        <f t="shared" si="498"/>
        <v>80658.472108032001</v>
      </c>
      <c r="BR302" s="144">
        <f t="shared" si="498"/>
        <v>87380.01145036798</v>
      </c>
      <c r="BS302" s="144">
        <f t="shared" si="498"/>
        <v>80658.472108032001</v>
      </c>
      <c r="BT302" s="144">
        <f t="shared" si="498"/>
        <v>87380.01145036798</v>
      </c>
      <c r="BU302" s="144">
        <f t="shared" si="498"/>
        <v>80658.472108032001</v>
      </c>
      <c r="BV302" s="144">
        <f t="shared" si="498"/>
        <v>87380.01145036798</v>
      </c>
      <c r="BW302" s="150">
        <f t="shared" si="454"/>
        <v>3705136.8496496649</v>
      </c>
    </row>
    <row r="303" spans="1:75" ht="16.2" thickBot="1" x14ac:dyDescent="0.35">
      <c r="A303" s="30" t="s">
        <v>258</v>
      </c>
      <c r="C303" s="143">
        <f>+C293+C295+C297+C299</f>
        <v>0</v>
      </c>
      <c r="D303" s="144">
        <f t="shared" ref="D303:BO303" si="499">+D293+D295+D297+D299</f>
        <v>0</v>
      </c>
      <c r="E303" s="144">
        <f t="shared" si="499"/>
        <v>0</v>
      </c>
      <c r="F303" s="144">
        <f t="shared" si="499"/>
        <v>0</v>
      </c>
      <c r="G303" s="144">
        <f t="shared" si="499"/>
        <v>0</v>
      </c>
      <c r="H303" s="144">
        <f t="shared" si="499"/>
        <v>0</v>
      </c>
      <c r="I303" s="144">
        <f t="shared" si="499"/>
        <v>0</v>
      </c>
      <c r="J303" s="144">
        <f t="shared" si="499"/>
        <v>0</v>
      </c>
      <c r="K303" s="144">
        <f t="shared" si="499"/>
        <v>0</v>
      </c>
      <c r="L303" s="144">
        <f t="shared" si="499"/>
        <v>0</v>
      </c>
      <c r="M303" s="144">
        <f t="shared" si="499"/>
        <v>0</v>
      </c>
      <c r="N303" s="144">
        <f t="shared" si="499"/>
        <v>0</v>
      </c>
      <c r="O303" s="145">
        <f t="shared" si="499"/>
        <v>0</v>
      </c>
      <c r="P303" s="144">
        <f t="shared" si="499"/>
        <v>0</v>
      </c>
      <c r="Q303" s="144">
        <f t="shared" si="499"/>
        <v>0</v>
      </c>
      <c r="R303" s="144">
        <f t="shared" si="499"/>
        <v>0</v>
      </c>
      <c r="S303" s="144">
        <f t="shared" si="499"/>
        <v>0</v>
      </c>
      <c r="T303" s="144">
        <f t="shared" si="499"/>
        <v>0</v>
      </c>
      <c r="U303" s="144">
        <f t="shared" si="499"/>
        <v>0</v>
      </c>
      <c r="V303" s="144">
        <f t="shared" si="499"/>
        <v>0</v>
      </c>
      <c r="W303" s="144">
        <f t="shared" si="499"/>
        <v>0</v>
      </c>
      <c r="X303" s="144">
        <f t="shared" si="499"/>
        <v>0</v>
      </c>
      <c r="Y303" s="144">
        <f t="shared" si="499"/>
        <v>0</v>
      </c>
      <c r="Z303" s="144">
        <f t="shared" si="499"/>
        <v>0</v>
      </c>
      <c r="AA303" s="146">
        <f t="shared" si="499"/>
        <v>0</v>
      </c>
      <c r="AB303" s="144">
        <f t="shared" si="499"/>
        <v>561.59999999999991</v>
      </c>
      <c r="AC303" s="144">
        <f t="shared" si="499"/>
        <v>748.8</v>
      </c>
      <c r="AD303" s="144">
        <f t="shared" si="499"/>
        <v>811.19999999999993</v>
      </c>
      <c r="AE303" s="144">
        <f t="shared" si="499"/>
        <v>748.8</v>
      </c>
      <c r="AF303" s="144">
        <f t="shared" si="499"/>
        <v>811.19999999999993</v>
      </c>
      <c r="AG303" s="144">
        <f t="shared" si="499"/>
        <v>748.8</v>
      </c>
      <c r="AH303" s="144">
        <f t="shared" si="499"/>
        <v>811.19999999999993</v>
      </c>
      <c r="AI303" s="144">
        <f t="shared" si="499"/>
        <v>748.8</v>
      </c>
      <c r="AJ303" s="144">
        <f t="shared" si="499"/>
        <v>811.19999999999993</v>
      </c>
      <c r="AK303" s="144">
        <f t="shared" si="499"/>
        <v>748.8</v>
      </c>
      <c r="AL303" s="144">
        <f t="shared" si="499"/>
        <v>811.19999999999993</v>
      </c>
      <c r="AM303" s="147">
        <f t="shared" si="499"/>
        <v>748.8</v>
      </c>
      <c r="AN303" s="144">
        <f t="shared" si="499"/>
        <v>401.45663999999999</v>
      </c>
      <c r="AO303" s="144">
        <f t="shared" si="499"/>
        <v>506.18879999999996</v>
      </c>
      <c r="AP303" s="144">
        <f t="shared" si="499"/>
        <v>1940.3903999999998</v>
      </c>
      <c r="AQ303" s="144">
        <f t="shared" si="499"/>
        <v>1518.5663999999999</v>
      </c>
      <c r="AR303" s="144">
        <f t="shared" si="499"/>
        <v>1940.3903999999998</v>
      </c>
      <c r="AS303" s="144">
        <f t="shared" si="499"/>
        <v>1518.5663999999999</v>
      </c>
      <c r="AT303" s="144">
        <f t="shared" si="499"/>
        <v>1940.3903999999998</v>
      </c>
      <c r="AU303" s="144">
        <f t="shared" si="499"/>
        <v>1518.5663999999999</v>
      </c>
      <c r="AV303" s="144">
        <f t="shared" si="499"/>
        <v>1940.3903999999998</v>
      </c>
      <c r="AW303" s="144">
        <f t="shared" si="499"/>
        <v>1518.5663999999999</v>
      </c>
      <c r="AX303" s="144">
        <f t="shared" si="499"/>
        <v>1940.3903999999998</v>
      </c>
      <c r="AY303" s="148">
        <f t="shared" si="499"/>
        <v>1610.8952371199998</v>
      </c>
      <c r="AZ303" s="144">
        <f t="shared" si="499"/>
        <v>2219.4016665600002</v>
      </c>
      <c r="BA303" s="144">
        <f t="shared" si="499"/>
        <v>1535.5743436799999</v>
      </c>
      <c r="BB303" s="144">
        <f t="shared" si="499"/>
        <v>600.13744128000008</v>
      </c>
      <c r="BC303" s="144">
        <f t="shared" si="499"/>
        <v>553.97302272000002</v>
      </c>
      <c r="BD303" s="144">
        <f t="shared" si="499"/>
        <v>600.13744128000008</v>
      </c>
      <c r="BE303" s="144">
        <f t="shared" si="499"/>
        <v>553.97302272000002</v>
      </c>
      <c r="BF303" s="144">
        <f t="shared" si="499"/>
        <v>600.13744128000008</v>
      </c>
      <c r="BG303" s="144">
        <f t="shared" si="499"/>
        <v>553.97302272000002</v>
      </c>
      <c r="BH303" s="144">
        <f t="shared" si="499"/>
        <v>600.13744128000008</v>
      </c>
      <c r="BI303" s="144">
        <f t="shared" si="499"/>
        <v>553.97302272000002</v>
      </c>
      <c r="BJ303" s="144">
        <f t="shared" si="499"/>
        <v>600.13744128000008</v>
      </c>
      <c r="BK303" s="149">
        <f t="shared" si="499"/>
        <v>461.64418560000007</v>
      </c>
      <c r="BL303" s="144">
        <f t="shared" si="499"/>
        <v>572.5618952601601</v>
      </c>
      <c r="BM303" s="144">
        <f t="shared" si="499"/>
        <v>702.93021327359997</v>
      </c>
      <c r="BN303" s="144">
        <f t="shared" si="499"/>
        <v>1478.7386553139199</v>
      </c>
      <c r="BO303" s="144">
        <f t="shared" si="499"/>
        <v>1209.8770816204801</v>
      </c>
      <c r="BP303" s="144">
        <f t="shared" ref="BP303:BV303" si="500">+BP293+BP295+BP297+BP299</f>
        <v>1478.7386553139199</v>
      </c>
      <c r="BQ303" s="144">
        <f t="shared" si="500"/>
        <v>1209.8770816204801</v>
      </c>
      <c r="BR303" s="144">
        <f t="shared" si="500"/>
        <v>1478.7386553139199</v>
      </c>
      <c r="BS303" s="144">
        <f t="shared" si="500"/>
        <v>1209.8770816204801</v>
      </c>
      <c r="BT303" s="144">
        <f t="shared" si="500"/>
        <v>1478.7386553139199</v>
      </c>
      <c r="BU303" s="144">
        <f t="shared" si="500"/>
        <v>1209.8770816204801</v>
      </c>
      <c r="BV303" s="144">
        <f t="shared" si="500"/>
        <v>1478.7386553139199</v>
      </c>
      <c r="BW303" s="150">
        <f t="shared" si="454"/>
        <v>50347.051481825278</v>
      </c>
    </row>
    <row r="304" spans="1:75" x14ac:dyDescent="0.3">
      <c r="BW304" s="62">
        <f t="shared" si="454"/>
        <v>0</v>
      </c>
    </row>
    <row r="305" spans="1:75" x14ac:dyDescent="0.3">
      <c r="A305" s="165" t="s">
        <v>693</v>
      </c>
      <c r="C305" s="166">
        <f>+C286*C2</f>
        <v>0</v>
      </c>
      <c r="D305" s="166">
        <f t="shared" ref="D305:Z305" si="501">+D286*D2</f>
        <v>0</v>
      </c>
      <c r="E305" s="166">
        <f t="shared" si="501"/>
        <v>0</v>
      </c>
      <c r="F305" s="166">
        <f t="shared" si="501"/>
        <v>0</v>
      </c>
      <c r="G305" s="166">
        <f t="shared" si="501"/>
        <v>0</v>
      </c>
      <c r="H305" s="166">
        <f t="shared" si="501"/>
        <v>0</v>
      </c>
      <c r="I305" s="166">
        <f t="shared" si="501"/>
        <v>0</v>
      </c>
      <c r="J305" s="166">
        <f t="shared" si="501"/>
        <v>0</v>
      </c>
      <c r="K305" s="166">
        <f t="shared" si="501"/>
        <v>0</v>
      </c>
      <c r="L305" s="166">
        <f t="shared" si="501"/>
        <v>0</v>
      </c>
      <c r="M305" s="166">
        <f t="shared" si="501"/>
        <v>0</v>
      </c>
      <c r="N305" s="166">
        <f t="shared" si="501"/>
        <v>0</v>
      </c>
      <c r="O305" s="166">
        <f t="shared" si="501"/>
        <v>0</v>
      </c>
      <c r="P305" s="166">
        <f t="shared" si="501"/>
        <v>0</v>
      </c>
      <c r="Q305" s="166">
        <f t="shared" si="501"/>
        <v>0</v>
      </c>
      <c r="R305" s="166">
        <f t="shared" si="501"/>
        <v>0</v>
      </c>
      <c r="S305" s="166">
        <f t="shared" si="501"/>
        <v>0</v>
      </c>
      <c r="T305" s="166">
        <f t="shared" si="501"/>
        <v>0</v>
      </c>
      <c r="U305" s="166">
        <f t="shared" si="501"/>
        <v>0</v>
      </c>
      <c r="V305" s="166">
        <f t="shared" si="501"/>
        <v>0</v>
      </c>
      <c r="W305" s="166">
        <f t="shared" si="501"/>
        <v>0</v>
      </c>
      <c r="X305" s="166">
        <f t="shared" si="501"/>
        <v>0</v>
      </c>
      <c r="Y305" s="166">
        <f t="shared" si="501"/>
        <v>0</v>
      </c>
      <c r="Z305" s="166">
        <f t="shared" si="501"/>
        <v>0</v>
      </c>
      <c r="AA305" s="166">
        <f>+AA288*AA2</f>
        <v>281548799.99999994</v>
      </c>
      <c r="AB305" s="166">
        <f t="shared" ref="AB305:BV305" si="502">+AB288*AB2</f>
        <v>202800000</v>
      </c>
      <c r="AC305" s="166">
        <f t="shared" si="502"/>
        <v>335930399.99999988</v>
      </c>
      <c r="AD305" s="166">
        <f t="shared" si="502"/>
        <v>197059200</v>
      </c>
      <c r="AE305" s="166">
        <f t="shared" si="502"/>
        <v>306071999.99999988</v>
      </c>
      <c r="AF305" s="166">
        <f t="shared" si="502"/>
        <v>220272000</v>
      </c>
      <c r="AG305" s="166">
        <f t="shared" si="502"/>
        <v>363916799.99999988</v>
      </c>
      <c r="AH305" s="166">
        <f t="shared" si="502"/>
        <v>249475200</v>
      </c>
      <c r="AI305" s="166">
        <f t="shared" si="502"/>
        <v>297460799.99999988</v>
      </c>
      <c r="AJ305" s="166">
        <f t="shared" si="502"/>
        <v>186888000</v>
      </c>
      <c r="AK305" s="166">
        <f t="shared" si="502"/>
        <v>429530399.99999988</v>
      </c>
      <c r="AL305" s="166">
        <f t="shared" si="502"/>
        <v>216028800</v>
      </c>
      <c r="AM305" s="166">
        <f t="shared" si="502"/>
        <v>407481984</v>
      </c>
      <c r="AN305" s="166">
        <f t="shared" si="502"/>
        <v>200923207.67999998</v>
      </c>
      <c r="AO305" s="166">
        <f t="shared" si="502"/>
        <v>301789762.56</v>
      </c>
      <c r="AP305" s="166">
        <f t="shared" si="502"/>
        <v>203285422.07999998</v>
      </c>
      <c r="AQ305" s="166">
        <f t="shared" si="502"/>
        <v>349675223.03999996</v>
      </c>
      <c r="AR305" s="166">
        <f t="shared" si="502"/>
        <v>286840320</v>
      </c>
      <c r="AS305" s="166">
        <f t="shared" si="502"/>
        <v>400395340.79999995</v>
      </c>
      <c r="AT305" s="166">
        <f t="shared" si="502"/>
        <v>237908736</v>
      </c>
      <c r="AU305" s="166">
        <f t="shared" si="502"/>
        <v>329022720</v>
      </c>
      <c r="AV305" s="166">
        <f t="shared" si="502"/>
        <v>196536238.07999998</v>
      </c>
      <c r="AW305" s="166">
        <f t="shared" si="502"/>
        <v>399990389.75999999</v>
      </c>
      <c r="AX305" s="166">
        <f t="shared" si="502"/>
        <v>274354329.59999996</v>
      </c>
      <c r="AY305" s="166">
        <f t="shared" si="502"/>
        <v>358235888.02560002</v>
      </c>
      <c r="AZ305" s="166">
        <f t="shared" si="502"/>
        <v>227252044.43136001</v>
      </c>
      <c r="BA305" s="166">
        <f t="shared" si="502"/>
        <v>355835338.26047999</v>
      </c>
      <c r="BB305" s="166">
        <f t="shared" si="502"/>
        <v>238023742.09536001</v>
      </c>
      <c r="BC305" s="166">
        <f t="shared" si="502"/>
        <v>362298356.85887998</v>
      </c>
      <c r="BD305" s="166">
        <f t="shared" si="502"/>
        <v>244363655.5776</v>
      </c>
      <c r="BE305" s="166">
        <f t="shared" si="502"/>
        <v>282064597.4016</v>
      </c>
      <c r="BF305" s="166">
        <f t="shared" si="502"/>
        <v>183795938.42688</v>
      </c>
      <c r="BG305" s="166">
        <f t="shared" si="502"/>
        <v>189274116.09599999</v>
      </c>
      <c r="BH305" s="166">
        <f t="shared" si="502"/>
        <v>181826256.56832001</v>
      </c>
      <c r="BI305" s="166">
        <f t="shared" si="502"/>
        <v>354912049.88927996</v>
      </c>
      <c r="BJ305" s="166">
        <f t="shared" si="502"/>
        <v>250149596.03712001</v>
      </c>
      <c r="BK305" s="166">
        <f t="shared" si="502"/>
        <v>258107110.74570236</v>
      </c>
      <c r="BL305" s="166">
        <f t="shared" si="502"/>
        <v>228196260.67230719</v>
      </c>
      <c r="BM305" s="166">
        <f t="shared" si="502"/>
        <v>302469270.40511996</v>
      </c>
      <c r="BN305" s="166">
        <f t="shared" si="502"/>
        <v>202990488.13854721</v>
      </c>
      <c r="BO305" s="166">
        <f t="shared" si="502"/>
        <v>390387005.00287479</v>
      </c>
      <c r="BP305" s="166">
        <f t="shared" si="502"/>
        <v>221743582.90366465</v>
      </c>
      <c r="BQ305" s="166">
        <f t="shared" si="502"/>
        <v>370323210.06600183</v>
      </c>
      <c r="BR305" s="166">
        <f t="shared" si="502"/>
        <v>236598184.85022721</v>
      </c>
      <c r="BS305" s="166">
        <f t="shared" si="502"/>
        <v>401275898.73745912</v>
      </c>
      <c r="BT305" s="166">
        <f t="shared" si="502"/>
        <v>259048126.25362945</v>
      </c>
      <c r="BU305" s="166">
        <f t="shared" si="502"/>
        <v>408333515.0469119</v>
      </c>
      <c r="BV305" s="166">
        <f t="shared" si="502"/>
        <v>287749099.24540418</v>
      </c>
      <c r="BW305" s="62">
        <f t="shared" si="454"/>
        <v>13670439405.336334</v>
      </c>
    </row>
    <row r="306" spans="1:75" ht="16.2" thickBot="1" x14ac:dyDescent="0.35">
      <c r="A306" s="165" t="s">
        <v>259</v>
      </c>
      <c r="C306" s="167">
        <f t="shared" ref="C306:Z306" si="503">+C288*C2</f>
        <v>0</v>
      </c>
      <c r="D306" s="167">
        <f t="shared" si="503"/>
        <v>0</v>
      </c>
      <c r="E306" s="167">
        <f t="shared" si="503"/>
        <v>0</v>
      </c>
      <c r="F306" s="167">
        <f t="shared" si="503"/>
        <v>0</v>
      </c>
      <c r="G306" s="167">
        <f t="shared" si="503"/>
        <v>0</v>
      </c>
      <c r="H306" s="167">
        <f t="shared" si="503"/>
        <v>0</v>
      </c>
      <c r="I306" s="167">
        <f t="shared" si="503"/>
        <v>0</v>
      </c>
      <c r="J306" s="167">
        <f t="shared" si="503"/>
        <v>0</v>
      </c>
      <c r="K306" s="167">
        <f t="shared" si="503"/>
        <v>0</v>
      </c>
      <c r="L306" s="167">
        <f t="shared" si="503"/>
        <v>0</v>
      </c>
      <c r="M306" s="167">
        <f t="shared" si="503"/>
        <v>0</v>
      </c>
      <c r="N306" s="167">
        <f t="shared" si="503"/>
        <v>0</v>
      </c>
      <c r="O306" s="167">
        <f t="shared" si="503"/>
        <v>0</v>
      </c>
      <c r="P306" s="167">
        <f t="shared" si="503"/>
        <v>0</v>
      </c>
      <c r="Q306" s="167">
        <f t="shared" si="503"/>
        <v>0</v>
      </c>
      <c r="R306" s="167">
        <f t="shared" si="503"/>
        <v>0</v>
      </c>
      <c r="S306" s="167">
        <f t="shared" si="503"/>
        <v>0</v>
      </c>
      <c r="T306" s="167">
        <f t="shared" si="503"/>
        <v>0</v>
      </c>
      <c r="U306" s="167">
        <f t="shared" si="503"/>
        <v>0</v>
      </c>
      <c r="V306" s="167">
        <f t="shared" si="503"/>
        <v>0</v>
      </c>
      <c r="W306" s="167">
        <f t="shared" si="503"/>
        <v>0</v>
      </c>
      <c r="X306" s="167">
        <f t="shared" si="503"/>
        <v>0</v>
      </c>
      <c r="Y306" s="167">
        <f t="shared" si="503"/>
        <v>0</v>
      </c>
      <c r="Z306" s="167">
        <f t="shared" si="503"/>
        <v>0</v>
      </c>
      <c r="AA306" s="167">
        <f>+AA286*AA2</f>
        <v>268141714.28571421</v>
      </c>
      <c r="AB306" s="167">
        <f t="shared" ref="AB306:BV306" si="504">+AB286*AB2</f>
        <v>193142857.14285713</v>
      </c>
      <c r="AC306" s="167">
        <f t="shared" si="504"/>
        <v>319933714.28571421</v>
      </c>
      <c r="AD306" s="167">
        <f t="shared" si="504"/>
        <v>187675428.57142857</v>
      </c>
      <c r="AE306" s="167">
        <f t="shared" si="504"/>
        <v>291497142.85714275</v>
      </c>
      <c r="AF306" s="167">
        <f t="shared" si="504"/>
        <v>209782857.14285713</v>
      </c>
      <c r="AG306" s="167">
        <f t="shared" si="504"/>
        <v>346587428.57142848</v>
      </c>
      <c r="AH306" s="167">
        <f t="shared" si="504"/>
        <v>237595428.57142857</v>
      </c>
      <c r="AI306" s="167">
        <f t="shared" si="504"/>
        <v>283295999.99999994</v>
      </c>
      <c r="AJ306" s="167">
        <f t="shared" si="504"/>
        <v>177988571.42857143</v>
      </c>
      <c r="AK306" s="167">
        <f t="shared" si="504"/>
        <v>409076571.42857128</v>
      </c>
      <c r="AL306" s="167">
        <f t="shared" si="504"/>
        <v>205741714.28571427</v>
      </c>
      <c r="AM306" s="167">
        <f t="shared" si="504"/>
        <v>388078080</v>
      </c>
      <c r="AN306" s="167">
        <f t="shared" si="504"/>
        <v>191355435.88571426</v>
      </c>
      <c r="AO306" s="167">
        <f t="shared" si="504"/>
        <v>287418821.48571432</v>
      </c>
      <c r="AP306" s="167">
        <f t="shared" si="504"/>
        <v>193605163.88571426</v>
      </c>
      <c r="AQ306" s="167">
        <f t="shared" si="504"/>
        <v>333024021.94285715</v>
      </c>
      <c r="AR306" s="167">
        <f t="shared" si="504"/>
        <v>273181257.14285713</v>
      </c>
      <c r="AS306" s="167">
        <f t="shared" si="504"/>
        <v>381328896</v>
      </c>
      <c r="AT306" s="167">
        <f t="shared" si="504"/>
        <v>226579748.57142854</v>
      </c>
      <c r="AU306" s="167">
        <f t="shared" si="504"/>
        <v>313354971.4285714</v>
      </c>
      <c r="AV306" s="167">
        <f t="shared" si="504"/>
        <v>187177369.59999999</v>
      </c>
      <c r="AW306" s="167">
        <f t="shared" si="504"/>
        <v>380943228.34285712</v>
      </c>
      <c r="AX306" s="167">
        <f t="shared" si="504"/>
        <v>261289837.7142857</v>
      </c>
      <c r="AY306" s="167">
        <f t="shared" si="504"/>
        <v>341177036.2148571</v>
      </c>
      <c r="AZ306" s="167">
        <f t="shared" si="504"/>
        <v>216430518.50605714</v>
      </c>
      <c r="BA306" s="167">
        <f t="shared" si="504"/>
        <v>338890798.34331423</v>
      </c>
      <c r="BB306" s="167">
        <f t="shared" si="504"/>
        <v>226689278.18605715</v>
      </c>
      <c r="BC306" s="167">
        <f t="shared" si="504"/>
        <v>345046054.15131426</v>
      </c>
      <c r="BD306" s="167">
        <f t="shared" si="504"/>
        <v>232727291.02628574</v>
      </c>
      <c r="BE306" s="167">
        <f t="shared" si="504"/>
        <v>268632949.9062857</v>
      </c>
      <c r="BF306" s="167">
        <f t="shared" si="504"/>
        <v>175043750.88274288</v>
      </c>
      <c r="BG306" s="167">
        <f t="shared" si="504"/>
        <v>180261062.94857141</v>
      </c>
      <c r="BH306" s="167">
        <f t="shared" si="504"/>
        <v>173167863.39840001</v>
      </c>
      <c r="BI306" s="167">
        <f t="shared" si="504"/>
        <v>338011476.08502853</v>
      </c>
      <c r="BJ306" s="167">
        <f t="shared" si="504"/>
        <v>238237710.51154289</v>
      </c>
      <c r="BK306" s="167">
        <f t="shared" si="504"/>
        <v>245816295.94828796</v>
      </c>
      <c r="BL306" s="167">
        <f t="shared" si="504"/>
        <v>217329772.06886399</v>
      </c>
      <c r="BM306" s="167">
        <f t="shared" si="504"/>
        <v>288065971.81439996</v>
      </c>
      <c r="BN306" s="167">
        <f t="shared" si="504"/>
        <v>193324274.41766399</v>
      </c>
      <c r="BO306" s="167">
        <f t="shared" si="504"/>
        <v>371797147.62178552</v>
      </c>
      <c r="BP306" s="167">
        <f t="shared" si="504"/>
        <v>211184364.67015678</v>
      </c>
      <c r="BQ306" s="167">
        <f t="shared" si="504"/>
        <v>352688771.49143034</v>
      </c>
      <c r="BR306" s="167">
        <f t="shared" si="504"/>
        <v>225331604.61926398</v>
      </c>
      <c r="BS306" s="167">
        <f t="shared" si="504"/>
        <v>382167522.60710394</v>
      </c>
      <c r="BT306" s="167">
        <f t="shared" si="504"/>
        <v>246712501.19393277</v>
      </c>
      <c r="BU306" s="167">
        <f t="shared" si="504"/>
        <v>388889061.94943994</v>
      </c>
      <c r="BV306" s="167">
        <f t="shared" si="504"/>
        <v>274046761.18609917</v>
      </c>
      <c r="BW306" s="62">
        <f t="shared" si="454"/>
        <v>13019466100.320314</v>
      </c>
    </row>
    <row r="307" spans="1:75" x14ac:dyDescent="0.3">
      <c r="BW307" s="62">
        <f t="shared" si="454"/>
        <v>0</v>
      </c>
    </row>
    <row r="308" spans="1:75" ht="16.2" thickBot="1" x14ac:dyDescent="0.35">
      <c r="A308" s="165" t="s">
        <v>260</v>
      </c>
      <c r="C308" s="167">
        <f t="shared" ref="C308:AH308" si="505">+C302*C2</f>
        <v>0</v>
      </c>
      <c r="D308" s="167">
        <f t="shared" si="505"/>
        <v>0</v>
      </c>
      <c r="E308" s="167">
        <f t="shared" si="505"/>
        <v>0</v>
      </c>
      <c r="F308" s="167">
        <f t="shared" si="505"/>
        <v>0</v>
      </c>
      <c r="G308" s="167">
        <f t="shared" si="505"/>
        <v>0</v>
      </c>
      <c r="H308" s="167">
        <f t="shared" si="505"/>
        <v>0</v>
      </c>
      <c r="I308" s="167">
        <f t="shared" si="505"/>
        <v>0</v>
      </c>
      <c r="J308" s="167">
        <f t="shared" si="505"/>
        <v>0</v>
      </c>
      <c r="K308" s="167">
        <f t="shared" si="505"/>
        <v>0</v>
      </c>
      <c r="L308" s="167">
        <f t="shared" si="505"/>
        <v>0</v>
      </c>
      <c r="M308" s="167">
        <f t="shared" si="505"/>
        <v>0</v>
      </c>
      <c r="N308" s="167">
        <f t="shared" si="505"/>
        <v>0</v>
      </c>
      <c r="O308" s="167">
        <f t="shared" si="505"/>
        <v>0</v>
      </c>
      <c r="P308" s="167">
        <f t="shared" si="505"/>
        <v>0</v>
      </c>
      <c r="Q308" s="167">
        <f t="shared" si="505"/>
        <v>0</v>
      </c>
      <c r="R308" s="167">
        <f t="shared" si="505"/>
        <v>0</v>
      </c>
      <c r="S308" s="167">
        <f t="shared" si="505"/>
        <v>0</v>
      </c>
      <c r="T308" s="167">
        <f t="shared" si="505"/>
        <v>0</v>
      </c>
      <c r="U308" s="167">
        <f t="shared" si="505"/>
        <v>0</v>
      </c>
      <c r="V308" s="167">
        <f t="shared" si="505"/>
        <v>0</v>
      </c>
      <c r="W308" s="167">
        <f t="shared" si="505"/>
        <v>0</v>
      </c>
      <c r="X308" s="167">
        <f t="shared" si="505"/>
        <v>0</v>
      </c>
      <c r="Y308" s="167">
        <f t="shared" si="505"/>
        <v>0</v>
      </c>
      <c r="Z308" s="167">
        <f t="shared" si="505"/>
        <v>0</v>
      </c>
      <c r="AA308" s="167">
        <f t="shared" si="505"/>
        <v>0</v>
      </c>
      <c r="AB308" s="167">
        <f t="shared" si="505"/>
        <v>60839999.999999985</v>
      </c>
      <c r="AC308" s="167">
        <f t="shared" si="505"/>
        <v>179162879.99999997</v>
      </c>
      <c r="AD308" s="167">
        <f t="shared" si="505"/>
        <v>197059200</v>
      </c>
      <c r="AE308" s="167">
        <f t="shared" si="505"/>
        <v>265262399.99999994</v>
      </c>
      <c r="AF308" s="167">
        <f t="shared" si="505"/>
        <v>264326400</v>
      </c>
      <c r="AG308" s="167">
        <f t="shared" si="505"/>
        <v>315394559.99999994</v>
      </c>
      <c r="AH308" s="167">
        <f t="shared" si="505"/>
        <v>299370240</v>
      </c>
      <c r="AI308" s="167">
        <f t="shared" ref="AI308:BN308" si="506">+AI302*AI2</f>
        <v>257799359.99999994</v>
      </c>
      <c r="AJ308" s="167">
        <f t="shared" si="506"/>
        <v>224265600</v>
      </c>
      <c r="AK308" s="167">
        <f t="shared" si="506"/>
        <v>372259679.99999994</v>
      </c>
      <c r="AL308" s="167">
        <f t="shared" si="506"/>
        <v>259234560</v>
      </c>
      <c r="AM308" s="167">
        <f t="shared" si="506"/>
        <v>326507999.99999994</v>
      </c>
      <c r="AN308" s="167">
        <f t="shared" si="506"/>
        <v>197326801.15199998</v>
      </c>
      <c r="AO308" s="167">
        <f t="shared" si="506"/>
        <v>233842422.528</v>
      </c>
      <c r="AP308" s="167">
        <f t="shared" si="506"/>
        <v>301860808.704</v>
      </c>
      <c r="AQ308" s="167">
        <f t="shared" si="506"/>
        <v>279740178.43199998</v>
      </c>
      <c r="AR308" s="167">
        <f t="shared" si="506"/>
        <v>372892415.99999994</v>
      </c>
      <c r="AS308" s="167">
        <f t="shared" si="506"/>
        <v>320316272.63999999</v>
      </c>
      <c r="AT308" s="167">
        <f t="shared" si="506"/>
        <v>309281356.79999995</v>
      </c>
      <c r="AU308" s="167">
        <f t="shared" si="506"/>
        <v>263218176</v>
      </c>
      <c r="AV308" s="167">
        <f t="shared" si="506"/>
        <v>255497109.50399998</v>
      </c>
      <c r="AW308" s="167">
        <f t="shared" si="506"/>
        <v>319992311.80799997</v>
      </c>
      <c r="AX308" s="167">
        <f t="shared" si="506"/>
        <v>356660628.47999996</v>
      </c>
      <c r="AY308" s="167">
        <f t="shared" si="506"/>
        <v>350065595.84255999</v>
      </c>
      <c r="AZ308" s="167">
        <f t="shared" si="506"/>
        <v>377457672.04454398</v>
      </c>
      <c r="BA308" s="167">
        <f t="shared" si="506"/>
        <v>284252088.92620802</v>
      </c>
      <c r="BB308" s="167">
        <f t="shared" si="506"/>
        <v>178517806.57152003</v>
      </c>
      <c r="BC308" s="167">
        <f t="shared" si="506"/>
        <v>326068521.17299199</v>
      </c>
      <c r="BD308" s="167">
        <f t="shared" si="506"/>
        <v>281018203.91424006</v>
      </c>
      <c r="BE308" s="167">
        <f t="shared" si="506"/>
        <v>253858137.66144001</v>
      </c>
      <c r="BF308" s="167">
        <f t="shared" si="506"/>
        <v>211365329.19091204</v>
      </c>
      <c r="BG308" s="167">
        <f t="shared" si="506"/>
        <v>170346704.48640001</v>
      </c>
      <c r="BH308" s="167">
        <f t="shared" si="506"/>
        <v>209100195.05356804</v>
      </c>
      <c r="BI308" s="167">
        <f t="shared" si="506"/>
        <v>319420844.900352</v>
      </c>
      <c r="BJ308" s="167">
        <f t="shared" si="506"/>
        <v>287672035.44268805</v>
      </c>
      <c r="BK308" s="167">
        <f t="shared" si="506"/>
        <v>189089458.42176002</v>
      </c>
      <c r="BL308" s="167">
        <f t="shared" si="506"/>
        <v>225187079.21289214</v>
      </c>
      <c r="BM308" s="167">
        <f t="shared" si="506"/>
        <v>290577316.18406397</v>
      </c>
      <c r="BN308" s="167">
        <f t="shared" si="506"/>
        <v>338243124.74075133</v>
      </c>
      <c r="BO308" s="167">
        <f t="shared" ref="BO308:BV308" si="507">+BO302*BO2</f>
        <v>312309604.0022999</v>
      </c>
      <c r="BP308" s="167">
        <f t="shared" si="507"/>
        <v>288266657.77476394</v>
      </c>
      <c r="BQ308" s="167">
        <f t="shared" si="507"/>
        <v>296258568.05280155</v>
      </c>
      <c r="BR308" s="167">
        <f t="shared" si="507"/>
        <v>307577640.30529529</v>
      </c>
      <c r="BS308" s="167">
        <f t="shared" si="507"/>
        <v>321020718.98996735</v>
      </c>
      <c r="BT308" s="167">
        <f t="shared" si="507"/>
        <v>336762564.12971818</v>
      </c>
      <c r="BU308" s="167">
        <f t="shared" si="507"/>
        <v>326666812.03752959</v>
      </c>
      <c r="BV308" s="167">
        <f t="shared" si="507"/>
        <v>374073829.01902533</v>
      </c>
      <c r="BW308" s="89">
        <f t="shared" si="454"/>
        <v>13087287870.126293</v>
      </c>
    </row>
    <row r="309" spans="1:75" x14ac:dyDescent="0.3">
      <c r="BW309" s="62">
        <f t="shared" si="454"/>
        <v>0</v>
      </c>
    </row>
    <row r="310" spans="1:75" ht="16.2" thickBot="1" x14ac:dyDescent="0.35">
      <c r="A310" s="165" t="s">
        <v>263</v>
      </c>
      <c r="C310" s="167">
        <f t="shared" ref="C310:AH310" si="508">+C303*C2</f>
        <v>0</v>
      </c>
      <c r="D310" s="167">
        <f t="shared" si="508"/>
        <v>0</v>
      </c>
      <c r="E310" s="167">
        <f t="shared" si="508"/>
        <v>0</v>
      </c>
      <c r="F310" s="167">
        <f t="shared" si="508"/>
        <v>0</v>
      </c>
      <c r="G310" s="167">
        <f t="shared" si="508"/>
        <v>0</v>
      </c>
      <c r="H310" s="167">
        <f t="shared" si="508"/>
        <v>0</v>
      </c>
      <c r="I310" s="167">
        <f t="shared" si="508"/>
        <v>0</v>
      </c>
      <c r="J310" s="167">
        <f t="shared" si="508"/>
        <v>0</v>
      </c>
      <c r="K310" s="167">
        <f t="shared" si="508"/>
        <v>0</v>
      </c>
      <c r="L310" s="167">
        <f t="shared" si="508"/>
        <v>0</v>
      </c>
      <c r="M310" s="167">
        <f t="shared" si="508"/>
        <v>0</v>
      </c>
      <c r="N310" s="167">
        <f t="shared" si="508"/>
        <v>0</v>
      </c>
      <c r="O310" s="167">
        <f t="shared" si="508"/>
        <v>0</v>
      </c>
      <c r="P310" s="167">
        <f t="shared" si="508"/>
        <v>0</v>
      </c>
      <c r="Q310" s="167">
        <f t="shared" si="508"/>
        <v>0</v>
      </c>
      <c r="R310" s="167">
        <f t="shared" si="508"/>
        <v>0</v>
      </c>
      <c r="S310" s="167">
        <f t="shared" si="508"/>
        <v>0</v>
      </c>
      <c r="T310" s="167">
        <f t="shared" si="508"/>
        <v>0</v>
      </c>
      <c r="U310" s="167">
        <f t="shared" si="508"/>
        <v>0</v>
      </c>
      <c r="V310" s="167">
        <f t="shared" si="508"/>
        <v>0</v>
      </c>
      <c r="W310" s="167">
        <f t="shared" si="508"/>
        <v>0</v>
      </c>
      <c r="X310" s="167">
        <f t="shared" si="508"/>
        <v>0</v>
      </c>
      <c r="Y310" s="167">
        <f t="shared" si="508"/>
        <v>0</v>
      </c>
      <c r="Z310" s="167">
        <f t="shared" si="508"/>
        <v>0</v>
      </c>
      <c r="AA310" s="167">
        <f t="shared" si="508"/>
        <v>0</v>
      </c>
      <c r="AB310" s="167">
        <f t="shared" si="508"/>
        <v>1825199.9999999998</v>
      </c>
      <c r="AC310" s="167">
        <f t="shared" si="508"/>
        <v>2687443.1999999997</v>
      </c>
      <c r="AD310" s="167">
        <f t="shared" si="508"/>
        <v>2561769.5999999996</v>
      </c>
      <c r="AE310" s="167">
        <f t="shared" si="508"/>
        <v>2448576</v>
      </c>
      <c r="AF310" s="167">
        <f t="shared" si="508"/>
        <v>2863535.9999999995</v>
      </c>
      <c r="AG310" s="167">
        <f t="shared" si="508"/>
        <v>2911334.3999999999</v>
      </c>
      <c r="AH310" s="167">
        <f t="shared" si="508"/>
        <v>3243177.5999999996</v>
      </c>
      <c r="AI310" s="167">
        <f t="shared" ref="AI310:BN310" si="509">+AI303*AI2</f>
        <v>2379686.4</v>
      </c>
      <c r="AJ310" s="167">
        <f t="shared" si="509"/>
        <v>2429544</v>
      </c>
      <c r="AK310" s="167">
        <f t="shared" si="509"/>
        <v>3436243.1999999997</v>
      </c>
      <c r="AL310" s="167">
        <f t="shared" si="509"/>
        <v>2808374.4</v>
      </c>
      <c r="AM310" s="167">
        <f t="shared" si="509"/>
        <v>3013920</v>
      </c>
      <c r="AN310" s="167">
        <f t="shared" si="509"/>
        <v>1195136.4172799999</v>
      </c>
      <c r="AO310" s="167">
        <f t="shared" si="509"/>
        <v>1508948.8128</v>
      </c>
      <c r="AP310" s="167">
        <f t="shared" si="509"/>
        <v>5844455.8847999992</v>
      </c>
      <c r="AQ310" s="167">
        <f t="shared" si="509"/>
        <v>5245128.3455999997</v>
      </c>
      <c r="AR310" s="167">
        <f t="shared" si="509"/>
        <v>8246659.1999999993</v>
      </c>
      <c r="AS310" s="167">
        <f t="shared" si="509"/>
        <v>6005930.1119999997</v>
      </c>
      <c r="AT310" s="167">
        <f t="shared" si="509"/>
        <v>6839876.1599999992</v>
      </c>
      <c r="AU310" s="167">
        <f t="shared" si="509"/>
        <v>4935340.8</v>
      </c>
      <c r="AV310" s="167">
        <f t="shared" si="509"/>
        <v>5650416.8447999991</v>
      </c>
      <c r="AW310" s="167">
        <f t="shared" si="509"/>
        <v>5999855.8464000002</v>
      </c>
      <c r="AX310" s="167">
        <f t="shared" si="509"/>
        <v>7887686.9759999989</v>
      </c>
      <c r="AY310" s="167">
        <f t="shared" si="509"/>
        <v>6250273.5200255997</v>
      </c>
      <c r="AZ310" s="167">
        <f t="shared" si="509"/>
        <v>8194030.9529395206</v>
      </c>
      <c r="BA310" s="167">
        <f t="shared" si="509"/>
        <v>5918103.5205427194</v>
      </c>
      <c r="BB310" s="167">
        <f t="shared" si="509"/>
        <v>2320731.4854297601</v>
      </c>
      <c r="BC310" s="167">
        <f t="shared" si="509"/>
        <v>2173790.1411532802</v>
      </c>
      <c r="BD310" s="167">
        <f t="shared" si="509"/>
        <v>2382545.6418816005</v>
      </c>
      <c r="BE310" s="167">
        <f t="shared" si="509"/>
        <v>1692387.5844096001</v>
      </c>
      <c r="BF310" s="167">
        <f t="shared" si="509"/>
        <v>1792010.3996620802</v>
      </c>
      <c r="BG310" s="167">
        <f t="shared" si="509"/>
        <v>1135644.696576</v>
      </c>
      <c r="BH310" s="167">
        <f t="shared" si="509"/>
        <v>1772806.0015411202</v>
      </c>
      <c r="BI310" s="167">
        <f t="shared" si="509"/>
        <v>2129472.29933568</v>
      </c>
      <c r="BJ310" s="167">
        <f t="shared" si="509"/>
        <v>2438958.5613619201</v>
      </c>
      <c r="BK310" s="167">
        <f t="shared" si="509"/>
        <v>1181809.1151360001</v>
      </c>
      <c r="BL310" s="167">
        <f t="shared" si="509"/>
        <v>1943847.6344082435</v>
      </c>
      <c r="BM310" s="167">
        <f t="shared" si="509"/>
        <v>2108790.6398207997</v>
      </c>
      <c r="BN310" s="167">
        <f t="shared" si="509"/>
        <v>4465790.7390480386</v>
      </c>
      <c r="BO310" s="167">
        <f t="shared" ref="BO310:BV310" si="510">+BO303*BO2</f>
        <v>4684644.0600344986</v>
      </c>
      <c r="BP310" s="167">
        <f t="shared" si="510"/>
        <v>4878358.8238806222</v>
      </c>
      <c r="BQ310" s="167">
        <f t="shared" si="510"/>
        <v>4443878.5207920233</v>
      </c>
      <c r="BR310" s="167">
        <f t="shared" si="510"/>
        <v>5205160.0667049978</v>
      </c>
      <c r="BS310" s="167">
        <f t="shared" si="510"/>
        <v>4815310.7848495105</v>
      </c>
      <c r="BT310" s="167">
        <f t="shared" si="510"/>
        <v>5699058.7775798477</v>
      </c>
      <c r="BU310" s="167">
        <f t="shared" si="510"/>
        <v>4900002.1805629442</v>
      </c>
      <c r="BV310" s="167">
        <f t="shared" si="510"/>
        <v>6330480.1833988912</v>
      </c>
      <c r="BW310" s="89">
        <f t="shared" si="454"/>
        <v>180826126.53075528</v>
      </c>
    </row>
    <row r="311" spans="1:75" x14ac:dyDescent="0.3">
      <c r="BW311" s="62">
        <f t="shared" si="454"/>
        <v>0</v>
      </c>
    </row>
    <row r="312" spans="1:75" x14ac:dyDescent="0.3">
      <c r="A312" s="163" t="s">
        <v>261</v>
      </c>
      <c r="BW312" s="62">
        <f t="shared" si="454"/>
        <v>0</v>
      </c>
    </row>
    <row r="313" spans="1:75" x14ac:dyDescent="0.3">
      <c r="BW313" s="62">
        <f t="shared" si="454"/>
        <v>0</v>
      </c>
    </row>
    <row r="314" spans="1:75" x14ac:dyDescent="0.3">
      <c r="A314" s="168" t="s">
        <v>124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64">
        <f t="shared" ref="AA314:BV314" si="511">+AA292*AA2</f>
        <v>0</v>
      </c>
      <c r="AB314" s="64">
        <f t="shared" si="511"/>
        <v>0</v>
      </c>
      <c r="AC314" s="64">
        <f t="shared" si="511"/>
        <v>0</v>
      </c>
      <c r="AD314" s="64">
        <f t="shared" si="511"/>
        <v>0</v>
      </c>
      <c r="AE314" s="64">
        <f t="shared" si="511"/>
        <v>0</v>
      </c>
      <c r="AF314" s="64">
        <f t="shared" si="511"/>
        <v>0</v>
      </c>
      <c r="AG314" s="64">
        <f t="shared" si="511"/>
        <v>0</v>
      </c>
      <c r="AH314" s="64">
        <f t="shared" si="511"/>
        <v>0</v>
      </c>
      <c r="AI314" s="64">
        <f t="shared" si="511"/>
        <v>0</v>
      </c>
      <c r="AJ314" s="64">
        <f t="shared" si="511"/>
        <v>0</v>
      </c>
      <c r="AK314" s="64">
        <f t="shared" si="511"/>
        <v>0</v>
      </c>
      <c r="AL314" s="64">
        <f t="shared" si="511"/>
        <v>0</v>
      </c>
      <c r="AM314" s="64">
        <f t="shared" si="511"/>
        <v>0</v>
      </c>
      <c r="AN314" s="64">
        <f t="shared" si="511"/>
        <v>0</v>
      </c>
      <c r="AO314" s="64">
        <f t="shared" si="511"/>
        <v>0</v>
      </c>
      <c r="AP314" s="64">
        <f t="shared" si="511"/>
        <v>0</v>
      </c>
      <c r="AQ314" s="64">
        <f t="shared" si="511"/>
        <v>0</v>
      </c>
      <c r="AR314" s="64">
        <f t="shared" si="511"/>
        <v>0</v>
      </c>
      <c r="AS314" s="64">
        <f t="shared" si="511"/>
        <v>0</v>
      </c>
      <c r="AT314" s="64">
        <f t="shared" si="511"/>
        <v>0</v>
      </c>
      <c r="AU314" s="64">
        <f t="shared" si="511"/>
        <v>0</v>
      </c>
      <c r="AV314" s="64">
        <f t="shared" si="511"/>
        <v>0</v>
      </c>
      <c r="AW314" s="64">
        <f t="shared" si="511"/>
        <v>0</v>
      </c>
      <c r="AX314" s="64">
        <f t="shared" si="511"/>
        <v>0</v>
      </c>
      <c r="AY314" s="64">
        <f t="shared" si="511"/>
        <v>35823588.802560002</v>
      </c>
      <c r="AZ314" s="64">
        <f t="shared" si="511"/>
        <v>22725204.443136003</v>
      </c>
      <c r="BA314" s="64">
        <f t="shared" si="511"/>
        <v>35583533.826048002</v>
      </c>
      <c r="BB314" s="64">
        <f t="shared" si="511"/>
        <v>23802374.209536005</v>
      </c>
      <c r="BC314" s="64">
        <f t="shared" si="511"/>
        <v>36229835.685888</v>
      </c>
      <c r="BD314" s="64">
        <f t="shared" si="511"/>
        <v>24436365.557760004</v>
      </c>
      <c r="BE314" s="64">
        <f t="shared" si="511"/>
        <v>28206459.740160003</v>
      </c>
      <c r="BF314" s="64">
        <f t="shared" si="511"/>
        <v>18379593.842688002</v>
      </c>
      <c r="BG314" s="64">
        <f t="shared" si="511"/>
        <v>18927411.6096</v>
      </c>
      <c r="BH314" s="64">
        <f t="shared" si="511"/>
        <v>18182625.656832002</v>
      </c>
      <c r="BI314" s="64">
        <f t="shared" si="511"/>
        <v>35491204.988928005</v>
      </c>
      <c r="BJ314" s="64">
        <f t="shared" si="511"/>
        <v>25014959.603712004</v>
      </c>
      <c r="BK314" s="64">
        <f t="shared" si="511"/>
        <v>0</v>
      </c>
      <c r="BL314" s="64">
        <f t="shared" si="511"/>
        <v>0</v>
      </c>
      <c r="BM314" s="64">
        <f t="shared" si="511"/>
        <v>0</v>
      </c>
      <c r="BN314" s="64">
        <f t="shared" si="511"/>
        <v>0</v>
      </c>
      <c r="BO314" s="64">
        <f t="shared" si="511"/>
        <v>0</v>
      </c>
      <c r="BP314" s="64">
        <f t="shared" si="511"/>
        <v>0</v>
      </c>
      <c r="BQ314" s="64">
        <f t="shared" si="511"/>
        <v>0</v>
      </c>
      <c r="BR314" s="64">
        <f t="shared" si="511"/>
        <v>0</v>
      </c>
      <c r="BS314" s="64">
        <f t="shared" si="511"/>
        <v>0</v>
      </c>
      <c r="BT314" s="64">
        <f t="shared" si="511"/>
        <v>0</v>
      </c>
      <c r="BU314" s="64">
        <f t="shared" si="511"/>
        <v>0</v>
      </c>
      <c r="BV314" s="64">
        <f t="shared" si="511"/>
        <v>0</v>
      </c>
      <c r="BW314" s="113">
        <f t="shared" si="454"/>
        <v>322803157.96684808</v>
      </c>
    </row>
    <row r="315" spans="1:75" x14ac:dyDescent="0.3">
      <c r="A315" s="168" t="s">
        <v>92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64">
        <f t="shared" ref="AB315:BV315" si="512">+AB294*AA2</f>
        <v>56309759.999999993</v>
      </c>
      <c r="AC315" s="64">
        <f t="shared" si="512"/>
        <v>40560000</v>
      </c>
      <c r="AD315" s="64">
        <f t="shared" si="512"/>
        <v>67186079.999999985</v>
      </c>
      <c r="AE315" s="64">
        <f t="shared" si="512"/>
        <v>39411840</v>
      </c>
      <c r="AF315" s="64">
        <f t="shared" si="512"/>
        <v>61214399.999999985</v>
      </c>
      <c r="AG315" s="64">
        <f t="shared" si="512"/>
        <v>44054400</v>
      </c>
      <c r="AH315" s="64">
        <f t="shared" si="512"/>
        <v>72783359.999999985</v>
      </c>
      <c r="AI315" s="64">
        <f t="shared" si="512"/>
        <v>49895040</v>
      </c>
      <c r="AJ315" s="64">
        <f t="shared" si="512"/>
        <v>59492159.999999985</v>
      </c>
      <c r="AK315" s="64">
        <f t="shared" si="512"/>
        <v>37377600</v>
      </c>
      <c r="AL315" s="64">
        <f t="shared" si="512"/>
        <v>85906079.999999985</v>
      </c>
      <c r="AM315" s="64">
        <f t="shared" si="512"/>
        <v>43205760</v>
      </c>
      <c r="AN315" s="64">
        <f t="shared" si="512"/>
        <v>40748198.399999999</v>
      </c>
      <c r="AO315" s="64">
        <f t="shared" si="512"/>
        <v>20092320.767999999</v>
      </c>
      <c r="AP315" s="64">
        <f t="shared" si="512"/>
        <v>30178976.256000001</v>
      </c>
      <c r="AQ315" s="64">
        <f t="shared" si="512"/>
        <v>20328542.208000001</v>
      </c>
      <c r="AR315" s="64">
        <f t="shared" si="512"/>
        <v>34967522.303999998</v>
      </c>
      <c r="AS315" s="64">
        <f t="shared" si="512"/>
        <v>28684032</v>
      </c>
      <c r="AT315" s="64">
        <f t="shared" si="512"/>
        <v>40039534.079999998</v>
      </c>
      <c r="AU315" s="64">
        <f t="shared" si="512"/>
        <v>23790873.600000001</v>
      </c>
      <c r="AV315" s="64">
        <f t="shared" si="512"/>
        <v>32902272</v>
      </c>
      <c r="AW315" s="64">
        <f t="shared" si="512"/>
        <v>19653623.808000002</v>
      </c>
      <c r="AX315" s="64">
        <f t="shared" si="512"/>
        <v>39999038.975999996</v>
      </c>
      <c r="AY315" s="64">
        <f t="shared" si="512"/>
        <v>27435432.960000001</v>
      </c>
      <c r="AZ315" s="64">
        <f t="shared" si="512"/>
        <v>71647177.605120003</v>
      </c>
      <c r="BA315" s="64">
        <f t="shared" si="512"/>
        <v>45450408.886272006</v>
      </c>
      <c r="BB315" s="64">
        <f t="shared" si="512"/>
        <v>71167067.652096003</v>
      </c>
      <c r="BC315" s="64">
        <f t="shared" si="512"/>
        <v>47604748.41907201</v>
      </c>
      <c r="BD315" s="64">
        <f t="shared" si="512"/>
        <v>72459671.371776</v>
      </c>
      <c r="BE315" s="64">
        <f t="shared" si="512"/>
        <v>48872731.115520008</v>
      </c>
      <c r="BF315" s="64">
        <f t="shared" si="512"/>
        <v>56412919.480320007</v>
      </c>
      <c r="BG315" s="64">
        <f t="shared" si="512"/>
        <v>36759187.685376003</v>
      </c>
      <c r="BH315" s="64">
        <f t="shared" si="512"/>
        <v>37854823.2192</v>
      </c>
      <c r="BI315" s="64">
        <f t="shared" si="512"/>
        <v>36365251.313664004</v>
      </c>
      <c r="BJ315" s="64">
        <f t="shared" si="512"/>
        <v>70982409.97785601</v>
      </c>
      <c r="BK315" s="64">
        <f t="shared" si="512"/>
        <v>50029919.207424007</v>
      </c>
      <c r="BL315" s="64">
        <f t="shared" si="512"/>
        <v>51621422.14914047</v>
      </c>
      <c r="BM315" s="64">
        <f t="shared" si="512"/>
        <v>45639252.13446144</v>
      </c>
      <c r="BN315" s="64">
        <f t="shared" si="512"/>
        <v>60493854.081023991</v>
      </c>
      <c r="BO315" s="64">
        <f t="shared" si="512"/>
        <v>40598097.627709441</v>
      </c>
      <c r="BP315" s="64">
        <f t="shared" si="512"/>
        <v>78077401.000574961</v>
      </c>
      <c r="BQ315" s="64">
        <f t="shared" si="512"/>
        <v>44348716.580732927</v>
      </c>
      <c r="BR315" s="64">
        <f t="shared" si="512"/>
        <v>74064642.013200372</v>
      </c>
      <c r="BS315" s="64">
        <f t="shared" si="512"/>
        <v>47319636.97004544</v>
      </c>
      <c r="BT315" s="64">
        <f t="shared" si="512"/>
        <v>80255179.747491822</v>
      </c>
      <c r="BU315" s="64">
        <f t="shared" si="512"/>
        <v>51809625.250725888</v>
      </c>
      <c r="BV315" s="64">
        <f t="shared" si="512"/>
        <v>81666703.009382382</v>
      </c>
      <c r="BW315" s="113">
        <f t="shared" si="454"/>
        <v>2317717693.8581839</v>
      </c>
    </row>
    <row r="316" spans="1:75" x14ac:dyDescent="0.3">
      <c r="A316" s="168" t="s">
        <v>93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64">
        <f t="shared" ref="AC316:BV316" si="513">+AC296*AA2</f>
        <v>112619519.99999999</v>
      </c>
      <c r="AD316" s="64">
        <f t="shared" si="513"/>
        <v>81120000</v>
      </c>
      <c r="AE316" s="64">
        <f t="shared" si="513"/>
        <v>134372159.99999997</v>
      </c>
      <c r="AF316" s="64">
        <f t="shared" si="513"/>
        <v>78823680</v>
      </c>
      <c r="AG316" s="64">
        <f t="shared" si="513"/>
        <v>122428799.99999997</v>
      </c>
      <c r="AH316" s="64">
        <f t="shared" si="513"/>
        <v>88108800</v>
      </c>
      <c r="AI316" s="64">
        <f t="shared" si="513"/>
        <v>145566719.99999997</v>
      </c>
      <c r="AJ316" s="64">
        <f t="shared" si="513"/>
        <v>99790080</v>
      </c>
      <c r="AK316" s="64">
        <f t="shared" si="513"/>
        <v>118984319.99999997</v>
      </c>
      <c r="AL316" s="64">
        <f t="shared" si="513"/>
        <v>74755200</v>
      </c>
      <c r="AM316" s="64">
        <f t="shared" si="513"/>
        <v>171812159.99999997</v>
      </c>
      <c r="AN316" s="64">
        <f t="shared" si="513"/>
        <v>86411520</v>
      </c>
      <c r="AO316" s="64">
        <f t="shared" si="513"/>
        <v>162992793.59999999</v>
      </c>
      <c r="AP316" s="64">
        <f t="shared" si="513"/>
        <v>80369283.071999997</v>
      </c>
      <c r="AQ316" s="64">
        <f t="shared" si="513"/>
        <v>120715905.024</v>
      </c>
      <c r="AR316" s="64">
        <f t="shared" si="513"/>
        <v>81314168.832000002</v>
      </c>
      <c r="AS316" s="64">
        <f t="shared" si="513"/>
        <v>139870089.21599999</v>
      </c>
      <c r="AT316" s="64">
        <f t="shared" si="513"/>
        <v>114736128</v>
      </c>
      <c r="AU316" s="64">
        <f t="shared" si="513"/>
        <v>160158136.31999999</v>
      </c>
      <c r="AV316" s="64">
        <f t="shared" si="513"/>
        <v>95163494.400000006</v>
      </c>
      <c r="AW316" s="64">
        <f t="shared" si="513"/>
        <v>131609088</v>
      </c>
      <c r="AX316" s="64">
        <f t="shared" si="513"/>
        <v>78614495.232000008</v>
      </c>
      <c r="AY316" s="64">
        <f t="shared" si="513"/>
        <v>159996155.90399998</v>
      </c>
      <c r="AZ316" s="64">
        <f t="shared" si="513"/>
        <v>109741731.84</v>
      </c>
      <c r="BA316" s="64">
        <f t="shared" si="513"/>
        <v>71647177.605120003</v>
      </c>
      <c r="BB316" s="64">
        <f t="shared" si="513"/>
        <v>45450408.886272006</v>
      </c>
      <c r="BC316" s="64">
        <f t="shared" si="513"/>
        <v>71167067.652096003</v>
      </c>
      <c r="BD316" s="64">
        <f t="shared" si="513"/>
        <v>47604748.41907201</v>
      </c>
      <c r="BE316" s="64">
        <f t="shared" si="513"/>
        <v>72459671.371776</v>
      </c>
      <c r="BF316" s="64">
        <f t="shared" si="513"/>
        <v>48872731.115520008</v>
      </c>
      <c r="BG316" s="64">
        <f t="shared" si="513"/>
        <v>56412919.480320007</v>
      </c>
      <c r="BH316" s="64">
        <f t="shared" si="513"/>
        <v>36759187.685376003</v>
      </c>
      <c r="BI316" s="64">
        <f t="shared" si="513"/>
        <v>37854823.2192</v>
      </c>
      <c r="BJ316" s="64">
        <f t="shared" si="513"/>
        <v>36365251.313664004</v>
      </c>
      <c r="BK316" s="64">
        <f t="shared" si="513"/>
        <v>70982409.97785601</v>
      </c>
      <c r="BL316" s="64">
        <f t="shared" si="513"/>
        <v>50029919.207424007</v>
      </c>
      <c r="BM316" s="64">
        <f t="shared" si="513"/>
        <v>103242844.29828094</v>
      </c>
      <c r="BN316" s="64">
        <f t="shared" si="513"/>
        <v>91278504.26892288</v>
      </c>
      <c r="BO316" s="64">
        <f t="shared" si="513"/>
        <v>120987708.16204798</v>
      </c>
      <c r="BP316" s="64">
        <f t="shared" si="513"/>
        <v>81196195.255418882</v>
      </c>
      <c r="BQ316" s="64">
        <f t="shared" si="513"/>
        <v>156154802.00114992</v>
      </c>
      <c r="BR316" s="64">
        <f t="shared" si="513"/>
        <v>88697433.161465853</v>
      </c>
      <c r="BS316" s="64">
        <f t="shared" si="513"/>
        <v>148129284.02640074</v>
      </c>
      <c r="BT316" s="64">
        <f t="shared" si="513"/>
        <v>94639273.94009088</v>
      </c>
      <c r="BU316" s="64">
        <f t="shared" si="513"/>
        <v>160510359.49498364</v>
      </c>
      <c r="BV316" s="64">
        <f t="shared" si="513"/>
        <v>103619250.50145178</v>
      </c>
      <c r="BW316" s="113">
        <f t="shared" si="454"/>
        <v>4544136400.4839087</v>
      </c>
    </row>
    <row r="317" spans="1:75" x14ac:dyDescent="0.3">
      <c r="A317" s="168" t="s">
        <v>94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64">
        <f t="shared" ref="AD317:BV317" si="514">+AD298*AA2</f>
        <v>56309759.999999993</v>
      </c>
      <c r="AE317" s="64">
        <f t="shared" si="514"/>
        <v>40560000</v>
      </c>
      <c r="AF317" s="64">
        <f t="shared" si="514"/>
        <v>67186079.999999985</v>
      </c>
      <c r="AG317" s="64">
        <f t="shared" si="514"/>
        <v>39411840</v>
      </c>
      <c r="AH317" s="64">
        <f t="shared" si="514"/>
        <v>61214399.999999985</v>
      </c>
      <c r="AI317" s="64">
        <f t="shared" si="514"/>
        <v>44054400</v>
      </c>
      <c r="AJ317" s="64">
        <f t="shared" si="514"/>
        <v>72783359.999999985</v>
      </c>
      <c r="AK317" s="64">
        <f t="shared" si="514"/>
        <v>49895040</v>
      </c>
      <c r="AL317" s="64">
        <f t="shared" si="514"/>
        <v>59492159.999999985</v>
      </c>
      <c r="AM317" s="64">
        <f t="shared" si="514"/>
        <v>37377600</v>
      </c>
      <c r="AN317" s="64">
        <f t="shared" si="514"/>
        <v>85906079.999999985</v>
      </c>
      <c r="AO317" s="64">
        <f t="shared" si="514"/>
        <v>43205760</v>
      </c>
      <c r="AP317" s="64">
        <f t="shared" si="514"/>
        <v>203740992</v>
      </c>
      <c r="AQ317" s="64">
        <f t="shared" si="514"/>
        <v>100461603.83999999</v>
      </c>
      <c r="AR317" s="64">
        <f t="shared" si="514"/>
        <v>150894881.28</v>
      </c>
      <c r="AS317" s="64">
        <f t="shared" si="514"/>
        <v>101642711.03999999</v>
      </c>
      <c r="AT317" s="64">
        <f t="shared" si="514"/>
        <v>174837611.51999998</v>
      </c>
      <c r="AU317" s="64">
        <f t="shared" si="514"/>
        <v>143420160</v>
      </c>
      <c r="AV317" s="64">
        <f t="shared" si="514"/>
        <v>200197670.39999998</v>
      </c>
      <c r="AW317" s="64">
        <f t="shared" si="514"/>
        <v>118954368</v>
      </c>
      <c r="AX317" s="64">
        <f t="shared" si="514"/>
        <v>164511360</v>
      </c>
      <c r="AY317" s="64">
        <f t="shared" si="514"/>
        <v>98268119.039999992</v>
      </c>
      <c r="AZ317" s="64">
        <f t="shared" si="514"/>
        <v>199995194.88</v>
      </c>
      <c r="BA317" s="64">
        <f t="shared" si="514"/>
        <v>137177164.79999998</v>
      </c>
      <c r="BB317" s="64">
        <f t="shared" si="514"/>
        <v>35823588.802560002</v>
      </c>
      <c r="BC317" s="64">
        <f t="shared" si="514"/>
        <v>22725204.443136003</v>
      </c>
      <c r="BD317" s="64">
        <f t="shared" si="514"/>
        <v>35583533.826048002</v>
      </c>
      <c r="BE317" s="64">
        <f t="shared" si="514"/>
        <v>23802374.209536005</v>
      </c>
      <c r="BF317" s="64">
        <f t="shared" si="514"/>
        <v>36229835.685888</v>
      </c>
      <c r="BG317" s="64">
        <f t="shared" si="514"/>
        <v>24436365.557760004</v>
      </c>
      <c r="BH317" s="64">
        <f t="shared" si="514"/>
        <v>28206459.740160003</v>
      </c>
      <c r="BI317" s="64">
        <f t="shared" si="514"/>
        <v>18379593.842688002</v>
      </c>
      <c r="BJ317" s="64">
        <f t="shared" si="514"/>
        <v>18927411.6096</v>
      </c>
      <c r="BK317" s="64">
        <f t="shared" si="514"/>
        <v>18182625.656832002</v>
      </c>
      <c r="BL317" s="64">
        <f t="shared" si="514"/>
        <v>35491204.988928005</v>
      </c>
      <c r="BM317" s="64">
        <f t="shared" si="514"/>
        <v>25014959.603712004</v>
      </c>
      <c r="BN317" s="64">
        <f t="shared" si="514"/>
        <v>103242844.29828094</v>
      </c>
      <c r="BO317" s="64">
        <f t="shared" si="514"/>
        <v>91278504.26892288</v>
      </c>
      <c r="BP317" s="64">
        <f t="shared" si="514"/>
        <v>120987708.16204798</v>
      </c>
      <c r="BQ317" s="64">
        <f t="shared" si="514"/>
        <v>81196195.255418882</v>
      </c>
      <c r="BR317" s="64">
        <f t="shared" si="514"/>
        <v>156154802.00114992</v>
      </c>
      <c r="BS317" s="64">
        <f t="shared" si="514"/>
        <v>88697433.161465853</v>
      </c>
      <c r="BT317" s="64">
        <f t="shared" si="514"/>
        <v>148129284.02640074</v>
      </c>
      <c r="BU317" s="64">
        <f t="shared" si="514"/>
        <v>94639273.94009088</v>
      </c>
      <c r="BV317" s="64">
        <f t="shared" si="514"/>
        <v>160510359.49498364</v>
      </c>
      <c r="BW317" s="113">
        <f t="shared" si="454"/>
        <v>3819137879.3756094</v>
      </c>
    </row>
    <row r="318" spans="1:75" x14ac:dyDescent="0.3">
      <c r="A318" s="168" t="s">
        <v>262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64">
        <f t="shared" ref="AE318:BV318" si="515">+AE300*AA2</f>
        <v>56309759.999999993</v>
      </c>
      <c r="AF318" s="64">
        <f t="shared" si="515"/>
        <v>40560000</v>
      </c>
      <c r="AG318" s="64">
        <f t="shared" si="515"/>
        <v>67186079.999999985</v>
      </c>
      <c r="AH318" s="64">
        <f t="shared" si="515"/>
        <v>39411840</v>
      </c>
      <c r="AI318" s="64">
        <f t="shared" si="515"/>
        <v>61214399.999999985</v>
      </c>
      <c r="AJ318" s="64">
        <f t="shared" si="515"/>
        <v>44054400</v>
      </c>
      <c r="AK318" s="64">
        <f t="shared" si="515"/>
        <v>72783359.999999985</v>
      </c>
      <c r="AL318" s="64">
        <f t="shared" si="515"/>
        <v>49895040</v>
      </c>
      <c r="AM318" s="64">
        <f t="shared" si="515"/>
        <v>59492159.999999985</v>
      </c>
      <c r="AN318" s="64">
        <f t="shared" si="515"/>
        <v>37377600</v>
      </c>
      <c r="AO318" s="64">
        <f t="shared" si="515"/>
        <v>85906079.999999985</v>
      </c>
      <c r="AP318" s="64">
        <f t="shared" si="515"/>
        <v>43205760</v>
      </c>
      <c r="AQ318" s="64">
        <f t="shared" si="515"/>
        <v>0</v>
      </c>
      <c r="AR318" s="64">
        <f t="shared" si="515"/>
        <v>0</v>
      </c>
      <c r="AS318" s="64">
        <f t="shared" si="515"/>
        <v>0</v>
      </c>
      <c r="AT318" s="64">
        <f t="shared" si="515"/>
        <v>0</v>
      </c>
      <c r="AU318" s="64">
        <f t="shared" si="515"/>
        <v>0</v>
      </c>
      <c r="AV318" s="64">
        <f t="shared" si="515"/>
        <v>0</v>
      </c>
      <c r="AW318" s="64">
        <f t="shared" si="515"/>
        <v>0</v>
      </c>
      <c r="AX318" s="64">
        <f t="shared" si="515"/>
        <v>0</v>
      </c>
      <c r="AY318" s="64">
        <f t="shared" si="515"/>
        <v>0</v>
      </c>
      <c r="AZ318" s="64">
        <f t="shared" si="515"/>
        <v>0</v>
      </c>
      <c r="BA318" s="64">
        <f t="shared" si="515"/>
        <v>0</v>
      </c>
      <c r="BB318" s="64">
        <f t="shared" si="515"/>
        <v>0</v>
      </c>
      <c r="BC318" s="64">
        <f t="shared" si="515"/>
        <v>143294355.21024001</v>
      </c>
      <c r="BD318" s="64">
        <f t="shared" si="515"/>
        <v>90900817.772544011</v>
      </c>
      <c r="BE318" s="64">
        <f t="shared" si="515"/>
        <v>142334135.30419201</v>
      </c>
      <c r="BF318" s="64">
        <f t="shared" si="515"/>
        <v>95209496.838144019</v>
      </c>
      <c r="BG318" s="64">
        <f t="shared" si="515"/>
        <v>144919342.743552</v>
      </c>
      <c r="BH318" s="64">
        <f t="shared" si="515"/>
        <v>97745462.231040016</v>
      </c>
      <c r="BI318" s="64">
        <f t="shared" si="515"/>
        <v>112825838.96064001</v>
      </c>
      <c r="BJ318" s="64">
        <f t="shared" si="515"/>
        <v>73518375.370752007</v>
      </c>
      <c r="BK318" s="64">
        <f t="shared" si="515"/>
        <v>75709646.4384</v>
      </c>
      <c r="BL318" s="64">
        <f t="shared" si="515"/>
        <v>72730502.627328008</v>
      </c>
      <c r="BM318" s="64">
        <f t="shared" si="515"/>
        <v>141964819.95571202</v>
      </c>
      <c r="BN318" s="64">
        <f t="shared" si="515"/>
        <v>100059838.41484801</v>
      </c>
      <c r="BO318" s="64">
        <f t="shared" si="515"/>
        <v>0</v>
      </c>
      <c r="BP318" s="64">
        <f t="shared" si="515"/>
        <v>0</v>
      </c>
      <c r="BQ318" s="64">
        <f t="shared" si="515"/>
        <v>0</v>
      </c>
      <c r="BR318" s="64">
        <f t="shared" si="515"/>
        <v>0</v>
      </c>
      <c r="BS318" s="64">
        <f t="shared" si="515"/>
        <v>0</v>
      </c>
      <c r="BT318" s="64">
        <f t="shared" si="515"/>
        <v>0</v>
      </c>
      <c r="BU318" s="64">
        <f t="shared" si="515"/>
        <v>0</v>
      </c>
      <c r="BV318" s="64">
        <f t="shared" si="515"/>
        <v>0</v>
      </c>
      <c r="BW318" s="113">
        <f t="shared" si="454"/>
        <v>1948609111.8673923</v>
      </c>
    </row>
    <row r="319" spans="1:75" x14ac:dyDescent="0.3">
      <c r="BW319" s="62">
        <f t="shared" si="454"/>
        <v>0</v>
      </c>
    </row>
    <row r="320" spans="1:75" ht="16.2" thickBot="1" x14ac:dyDescent="0.35">
      <c r="A320" s="165" t="s">
        <v>264</v>
      </c>
      <c r="C320" s="167">
        <f>+SUM(C314:C318)</f>
        <v>0</v>
      </c>
      <c r="D320" s="167">
        <f t="shared" ref="D320:BO320" si="516">+SUM(D314:D318)</f>
        <v>0</v>
      </c>
      <c r="E320" s="167">
        <f t="shared" si="516"/>
        <v>0</v>
      </c>
      <c r="F320" s="167">
        <f t="shared" si="516"/>
        <v>0</v>
      </c>
      <c r="G320" s="167">
        <f t="shared" si="516"/>
        <v>0</v>
      </c>
      <c r="H320" s="167">
        <f t="shared" si="516"/>
        <v>0</v>
      </c>
      <c r="I320" s="167">
        <f t="shared" si="516"/>
        <v>0</v>
      </c>
      <c r="J320" s="167">
        <f t="shared" si="516"/>
        <v>0</v>
      </c>
      <c r="K320" s="167">
        <f t="shared" si="516"/>
        <v>0</v>
      </c>
      <c r="L320" s="167">
        <f t="shared" si="516"/>
        <v>0</v>
      </c>
      <c r="M320" s="167">
        <f t="shared" si="516"/>
        <v>0</v>
      </c>
      <c r="N320" s="167">
        <f t="shared" si="516"/>
        <v>0</v>
      </c>
      <c r="O320" s="167">
        <f t="shared" si="516"/>
        <v>0</v>
      </c>
      <c r="P320" s="167">
        <f t="shared" si="516"/>
        <v>0</v>
      </c>
      <c r="Q320" s="167">
        <f t="shared" si="516"/>
        <v>0</v>
      </c>
      <c r="R320" s="167">
        <f t="shared" si="516"/>
        <v>0</v>
      </c>
      <c r="S320" s="167">
        <f t="shared" si="516"/>
        <v>0</v>
      </c>
      <c r="T320" s="167">
        <f t="shared" si="516"/>
        <v>0</v>
      </c>
      <c r="U320" s="167">
        <f t="shared" si="516"/>
        <v>0</v>
      </c>
      <c r="V320" s="167">
        <f t="shared" si="516"/>
        <v>0</v>
      </c>
      <c r="W320" s="167">
        <f t="shared" si="516"/>
        <v>0</v>
      </c>
      <c r="X320" s="167">
        <f t="shared" si="516"/>
        <v>0</v>
      </c>
      <c r="Y320" s="167">
        <f t="shared" si="516"/>
        <v>0</v>
      </c>
      <c r="Z320" s="167">
        <f t="shared" si="516"/>
        <v>0</v>
      </c>
      <c r="AA320" s="167">
        <f t="shared" si="516"/>
        <v>0</v>
      </c>
      <c r="AB320" s="167">
        <f t="shared" si="516"/>
        <v>56309759.999999993</v>
      </c>
      <c r="AC320" s="167">
        <f t="shared" si="516"/>
        <v>153179520</v>
      </c>
      <c r="AD320" s="167">
        <f t="shared" si="516"/>
        <v>204615840</v>
      </c>
      <c r="AE320" s="167">
        <f t="shared" si="516"/>
        <v>270653759.99999994</v>
      </c>
      <c r="AF320" s="167">
        <f t="shared" si="516"/>
        <v>247784160</v>
      </c>
      <c r="AG320" s="167">
        <f t="shared" si="516"/>
        <v>273081119.99999994</v>
      </c>
      <c r="AH320" s="167">
        <f t="shared" si="516"/>
        <v>261518400</v>
      </c>
      <c r="AI320" s="167">
        <f t="shared" si="516"/>
        <v>300730559.99999994</v>
      </c>
      <c r="AJ320" s="167">
        <f t="shared" si="516"/>
        <v>276120000</v>
      </c>
      <c r="AK320" s="167">
        <f t="shared" si="516"/>
        <v>279040319.99999994</v>
      </c>
      <c r="AL320" s="167">
        <f t="shared" si="516"/>
        <v>270048480</v>
      </c>
      <c r="AM320" s="167">
        <f t="shared" si="516"/>
        <v>311887679.99999994</v>
      </c>
      <c r="AN320" s="167">
        <f t="shared" si="516"/>
        <v>250443398.39999998</v>
      </c>
      <c r="AO320" s="167">
        <f t="shared" si="516"/>
        <v>312196954.36799997</v>
      </c>
      <c r="AP320" s="167">
        <f t="shared" si="516"/>
        <v>357495011.32800001</v>
      </c>
      <c r="AQ320" s="167">
        <f t="shared" si="516"/>
        <v>241506051.07199997</v>
      </c>
      <c r="AR320" s="167">
        <f t="shared" si="516"/>
        <v>267176572.41600001</v>
      </c>
      <c r="AS320" s="167">
        <f t="shared" si="516"/>
        <v>270196832.25599998</v>
      </c>
      <c r="AT320" s="167">
        <f t="shared" si="516"/>
        <v>329613273.59999996</v>
      </c>
      <c r="AU320" s="167">
        <f t="shared" si="516"/>
        <v>327369169.91999996</v>
      </c>
      <c r="AV320" s="167">
        <f t="shared" si="516"/>
        <v>328263436.79999995</v>
      </c>
      <c r="AW320" s="167">
        <f t="shared" si="516"/>
        <v>270217079.80799997</v>
      </c>
      <c r="AX320" s="167">
        <f t="shared" si="516"/>
        <v>283124894.208</v>
      </c>
      <c r="AY320" s="167">
        <f t="shared" si="516"/>
        <v>321523296.70656002</v>
      </c>
      <c r="AZ320" s="167">
        <f t="shared" si="516"/>
        <v>404109308.76825601</v>
      </c>
      <c r="BA320" s="167">
        <f t="shared" si="516"/>
        <v>289858285.11743999</v>
      </c>
      <c r="BB320" s="167">
        <f t="shared" si="516"/>
        <v>176243439.550464</v>
      </c>
      <c r="BC320" s="167">
        <f t="shared" si="516"/>
        <v>321021211.41043198</v>
      </c>
      <c r="BD320" s="167">
        <f t="shared" si="516"/>
        <v>270985136.94720006</v>
      </c>
      <c r="BE320" s="167">
        <f t="shared" si="516"/>
        <v>315675371.74118406</v>
      </c>
      <c r="BF320" s="167">
        <f t="shared" si="516"/>
        <v>255104576.96256</v>
      </c>
      <c r="BG320" s="167">
        <f t="shared" si="516"/>
        <v>281455227.076608</v>
      </c>
      <c r="BH320" s="167">
        <f t="shared" si="516"/>
        <v>218748558.53260803</v>
      </c>
      <c r="BI320" s="167">
        <f t="shared" si="516"/>
        <v>240916712.32512003</v>
      </c>
      <c r="BJ320" s="167">
        <f t="shared" si="516"/>
        <v>224808407.87558404</v>
      </c>
      <c r="BK320" s="167">
        <f t="shared" si="516"/>
        <v>214904601.28051203</v>
      </c>
      <c r="BL320" s="167">
        <f t="shared" si="516"/>
        <v>209873048.97282049</v>
      </c>
      <c r="BM320" s="167">
        <f t="shared" si="516"/>
        <v>315861875.9921664</v>
      </c>
      <c r="BN320" s="167">
        <f t="shared" si="516"/>
        <v>355075041.06307584</v>
      </c>
      <c r="BO320" s="167">
        <f t="shared" si="516"/>
        <v>252864310.0586803</v>
      </c>
      <c r="BP320" s="167">
        <f t="shared" ref="BP320:BV320" si="517">+SUM(BP314:BP318)</f>
        <v>280261304.41804183</v>
      </c>
      <c r="BQ320" s="167">
        <f t="shared" si="517"/>
        <v>281699713.83730173</v>
      </c>
      <c r="BR320" s="167">
        <f t="shared" si="517"/>
        <v>318916877.17581618</v>
      </c>
      <c r="BS320" s="167">
        <f t="shared" si="517"/>
        <v>284146354.15791202</v>
      </c>
      <c r="BT320" s="167">
        <f t="shared" si="517"/>
        <v>323023737.71398342</v>
      </c>
      <c r="BU320" s="167">
        <f t="shared" si="517"/>
        <v>306959258.68580043</v>
      </c>
      <c r="BV320" s="167">
        <f t="shared" si="517"/>
        <v>345796313.00581777</v>
      </c>
      <c r="BW320" s="89">
        <f t="shared" si="454"/>
        <v>12952404243.551943</v>
      </c>
    </row>
    <row r="321" spans="1:75" ht="16.2" thickBot="1" x14ac:dyDescent="0.35">
      <c r="BW321" s="62">
        <f t="shared" si="454"/>
        <v>0</v>
      </c>
    </row>
    <row r="322" spans="1:75" ht="16.2" thickBot="1" x14ac:dyDescent="0.35">
      <c r="A322" s="30" t="s">
        <v>266</v>
      </c>
      <c r="C322" s="143">
        <f>+IF(C308&gt;C320,C308-C320,0)</f>
        <v>0</v>
      </c>
      <c r="D322" s="144">
        <f t="shared" ref="D322:BO322" si="518">+IF(D308&gt;D320,D308-D320,0)</f>
        <v>0</v>
      </c>
      <c r="E322" s="144">
        <f t="shared" si="518"/>
        <v>0</v>
      </c>
      <c r="F322" s="144">
        <f t="shared" si="518"/>
        <v>0</v>
      </c>
      <c r="G322" s="144">
        <f t="shared" si="518"/>
        <v>0</v>
      </c>
      <c r="H322" s="144">
        <f t="shared" si="518"/>
        <v>0</v>
      </c>
      <c r="I322" s="144">
        <f t="shared" si="518"/>
        <v>0</v>
      </c>
      <c r="J322" s="144">
        <f t="shared" si="518"/>
        <v>0</v>
      </c>
      <c r="K322" s="144">
        <f t="shared" si="518"/>
        <v>0</v>
      </c>
      <c r="L322" s="144">
        <f t="shared" si="518"/>
        <v>0</v>
      </c>
      <c r="M322" s="144">
        <f t="shared" si="518"/>
        <v>0</v>
      </c>
      <c r="N322" s="144">
        <f t="shared" si="518"/>
        <v>0</v>
      </c>
      <c r="O322" s="145">
        <f t="shared" si="518"/>
        <v>0</v>
      </c>
      <c r="P322" s="144">
        <f t="shared" si="518"/>
        <v>0</v>
      </c>
      <c r="Q322" s="144">
        <f t="shared" si="518"/>
        <v>0</v>
      </c>
      <c r="R322" s="144">
        <f t="shared" si="518"/>
        <v>0</v>
      </c>
      <c r="S322" s="144">
        <f t="shared" si="518"/>
        <v>0</v>
      </c>
      <c r="T322" s="144">
        <f t="shared" si="518"/>
        <v>0</v>
      </c>
      <c r="U322" s="144">
        <f t="shared" si="518"/>
        <v>0</v>
      </c>
      <c r="V322" s="144">
        <f t="shared" si="518"/>
        <v>0</v>
      </c>
      <c r="W322" s="144">
        <f t="shared" si="518"/>
        <v>0</v>
      </c>
      <c r="X322" s="144">
        <f t="shared" si="518"/>
        <v>0</v>
      </c>
      <c r="Y322" s="144">
        <f t="shared" si="518"/>
        <v>0</v>
      </c>
      <c r="Z322" s="144">
        <f t="shared" si="518"/>
        <v>0</v>
      </c>
      <c r="AA322" s="146">
        <f>+IF(AA308&gt;AA320,AA308-AA320,0)</f>
        <v>0</v>
      </c>
      <c r="AB322" s="144">
        <f t="shared" si="518"/>
        <v>4530239.9999999925</v>
      </c>
      <c r="AC322" s="144">
        <f t="shared" si="518"/>
        <v>25983359.99999997</v>
      </c>
      <c r="AD322" s="144">
        <f t="shared" si="518"/>
        <v>0</v>
      </c>
      <c r="AE322" s="144">
        <f t="shared" si="518"/>
        <v>0</v>
      </c>
      <c r="AF322" s="144">
        <f t="shared" si="518"/>
        <v>16542240</v>
      </c>
      <c r="AG322" s="144">
        <f t="shared" si="518"/>
        <v>42313440</v>
      </c>
      <c r="AH322" s="144">
        <f t="shared" si="518"/>
        <v>37851840</v>
      </c>
      <c r="AI322" s="144">
        <f t="shared" si="518"/>
        <v>0</v>
      </c>
      <c r="AJ322" s="144">
        <f t="shared" si="518"/>
        <v>0</v>
      </c>
      <c r="AK322" s="144">
        <f t="shared" si="518"/>
        <v>93219360</v>
      </c>
      <c r="AL322" s="144">
        <f t="shared" si="518"/>
        <v>0</v>
      </c>
      <c r="AM322" s="147">
        <f t="shared" si="518"/>
        <v>14620320</v>
      </c>
      <c r="AN322" s="144">
        <f t="shared" si="518"/>
        <v>0</v>
      </c>
      <c r="AO322" s="144">
        <f t="shared" si="518"/>
        <v>0</v>
      </c>
      <c r="AP322" s="144">
        <f t="shared" si="518"/>
        <v>0</v>
      </c>
      <c r="AQ322" s="144">
        <f t="shared" si="518"/>
        <v>38234127.360000014</v>
      </c>
      <c r="AR322" s="144">
        <f t="shared" si="518"/>
        <v>105715843.58399993</v>
      </c>
      <c r="AS322" s="144">
        <f t="shared" si="518"/>
        <v>50119440.384000003</v>
      </c>
      <c r="AT322" s="144">
        <f t="shared" si="518"/>
        <v>0</v>
      </c>
      <c r="AU322" s="144">
        <f t="shared" si="518"/>
        <v>0</v>
      </c>
      <c r="AV322" s="144">
        <f t="shared" si="518"/>
        <v>0</v>
      </c>
      <c r="AW322" s="144">
        <f t="shared" si="518"/>
        <v>49775232</v>
      </c>
      <c r="AX322" s="144">
        <f t="shared" si="518"/>
        <v>73535734.271999955</v>
      </c>
      <c r="AY322" s="148">
        <f t="shared" si="518"/>
        <v>28542299.135999978</v>
      </c>
      <c r="AZ322" s="144">
        <f t="shared" si="518"/>
        <v>0</v>
      </c>
      <c r="BA322" s="144">
        <f t="shared" si="518"/>
        <v>0</v>
      </c>
      <c r="BB322" s="144">
        <f t="shared" si="518"/>
        <v>2274367.0210560262</v>
      </c>
      <c r="BC322" s="144">
        <f t="shared" si="518"/>
        <v>5047309.76256001</v>
      </c>
      <c r="BD322" s="144">
        <f t="shared" si="518"/>
        <v>10033066.967040002</v>
      </c>
      <c r="BE322" s="144">
        <f t="shared" si="518"/>
        <v>0</v>
      </c>
      <c r="BF322" s="144">
        <f t="shared" si="518"/>
        <v>0</v>
      </c>
      <c r="BG322" s="144">
        <f t="shared" si="518"/>
        <v>0</v>
      </c>
      <c r="BH322" s="144">
        <f t="shared" si="518"/>
        <v>0</v>
      </c>
      <c r="BI322" s="144">
        <f t="shared" si="518"/>
        <v>78504132.575231969</v>
      </c>
      <c r="BJ322" s="144">
        <f t="shared" si="518"/>
        <v>62863627.567104012</v>
      </c>
      <c r="BK322" s="149">
        <f t="shared" si="518"/>
        <v>0</v>
      </c>
      <c r="BL322" s="144">
        <f t="shared" si="518"/>
        <v>15314030.240071654</v>
      </c>
      <c r="BM322" s="144">
        <f t="shared" si="518"/>
        <v>0</v>
      </c>
      <c r="BN322" s="144">
        <f t="shared" si="518"/>
        <v>0</v>
      </c>
      <c r="BO322" s="144">
        <f t="shared" si="518"/>
        <v>59445293.943619609</v>
      </c>
      <c r="BP322" s="144">
        <f t="shared" ref="BP322:BV322" si="519">+IF(BP308&gt;BP320,BP308-BP320,0)</f>
        <v>8005353.3567221165</v>
      </c>
      <c r="BQ322" s="144">
        <f t="shared" si="519"/>
        <v>14558854.215499818</v>
      </c>
      <c r="BR322" s="144">
        <f t="shared" si="519"/>
        <v>0</v>
      </c>
      <c r="BS322" s="144">
        <f t="shared" si="519"/>
        <v>36874364.83205533</v>
      </c>
      <c r="BT322" s="144">
        <f t="shared" si="519"/>
        <v>13738826.415734768</v>
      </c>
      <c r="BU322" s="144">
        <f t="shared" si="519"/>
        <v>19707553.351729155</v>
      </c>
      <c r="BV322" s="144">
        <f t="shared" si="519"/>
        <v>28277516.013207555</v>
      </c>
      <c r="BW322" s="150">
        <f t="shared" si="454"/>
        <v>935627772.99763191</v>
      </c>
    </row>
    <row r="323" spans="1:75" ht="16.2" thickBot="1" x14ac:dyDescent="0.35">
      <c r="A323" s="30" t="s">
        <v>265</v>
      </c>
      <c r="C323" s="143">
        <f>+IF(C308&lt;C320,C320-C308,0)</f>
        <v>0</v>
      </c>
      <c r="D323" s="144">
        <f t="shared" ref="D323:BO323" si="520">+IF(D308&lt;D320,D320-D308,0)</f>
        <v>0</v>
      </c>
      <c r="E323" s="144">
        <f t="shared" si="520"/>
        <v>0</v>
      </c>
      <c r="F323" s="144">
        <f t="shared" si="520"/>
        <v>0</v>
      </c>
      <c r="G323" s="144">
        <f t="shared" si="520"/>
        <v>0</v>
      </c>
      <c r="H323" s="144">
        <f t="shared" si="520"/>
        <v>0</v>
      </c>
      <c r="I323" s="144">
        <f t="shared" si="520"/>
        <v>0</v>
      </c>
      <c r="J323" s="144">
        <f t="shared" si="520"/>
        <v>0</v>
      </c>
      <c r="K323" s="144">
        <f t="shared" si="520"/>
        <v>0</v>
      </c>
      <c r="L323" s="144">
        <f t="shared" si="520"/>
        <v>0</v>
      </c>
      <c r="M323" s="144">
        <f t="shared" si="520"/>
        <v>0</v>
      </c>
      <c r="N323" s="144">
        <f t="shared" si="520"/>
        <v>0</v>
      </c>
      <c r="O323" s="145">
        <f t="shared" si="520"/>
        <v>0</v>
      </c>
      <c r="P323" s="144">
        <f t="shared" si="520"/>
        <v>0</v>
      </c>
      <c r="Q323" s="144">
        <f t="shared" si="520"/>
        <v>0</v>
      </c>
      <c r="R323" s="144">
        <f t="shared" si="520"/>
        <v>0</v>
      </c>
      <c r="S323" s="144">
        <f t="shared" si="520"/>
        <v>0</v>
      </c>
      <c r="T323" s="144">
        <f t="shared" si="520"/>
        <v>0</v>
      </c>
      <c r="U323" s="144">
        <f t="shared" si="520"/>
        <v>0</v>
      </c>
      <c r="V323" s="144">
        <f t="shared" si="520"/>
        <v>0</v>
      </c>
      <c r="W323" s="144">
        <f t="shared" si="520"/>
        <v>0</v>
      </c>
      <c r="X323" s="144">
        <f t="shared" si="520"/>
        <v>0</v>
      </c>
      <c r="Y323" s="144">
        <f t="shared" si="520"/>
        <v>0</v>
      </c>
      <c r="Z323" s="144">
        <f t="shared" si="520"/>
        <v>0</v>
      </c>
      <c r="AA323" s="146">
        <f>+IF(AA308&lt;AA320,AA320-AA308,0)</f>
        <v>0</v>
      </c>
      <c r="AB323" s="144">
        <f t="shared" si="520"/>
        <v>0</v>
      </c>
      <c r="AC323" s="144">
        <f t="shared" si="520"/>
        <v>0</v>
      </c>
      <c r="AD323" s="144">
        <f t="shared" si="520"/>
        <v>7556640</v>
      </c>
      <c r="AE323" s="144">
        <f t="shared" si="520"/>
        <v>5391360</v>
      </c>
      <c r="AF323" s="144">
        <f t="shared" si="520"/>
        <v>0</v>
      </c>
      <c r="AG323" s="144">
        <f t="shared" si="520"/>
        <v>0</v>
      </c>
      <c r="AH323" s="144">
        <f t="shared" si="520"/>
        <v>0</v>
      </c>
      <c r="AI323" s="144">
        <f t="shared" si="520"/>
        <v>42931200</v>
      </c>
      <c r="AJ323" s="144">
        <f t="shared" si="520"/>
        <v>51854400</v>
      </c>
      <c r="AK323" s="144">
        <f t="shared" si="520"/>
        <v>0</v>
      </c>
      <c r="AL323" s="144">
        <f t="shared" si="520"/>
        <v>10813920</v>
      </c>
      <c r="AM323" s="147">
        <f t="shared" si="520"/>
        <v>0</v>
      </c>
      <c r="AN323" s="144">
        <f t="shared" si="520"/>
        <v>53116597.247999996</v>
      </c>
      <c r="AO323" s="144">
        <f t="shared" si="520"/>
        <v>78354531.839999974</v>
      </c>
      <c r="AP323" s="144">
        <f t="shared" si="520"/>
        <v>55634202.624000013</v>
      </c>
      <c r="AQ323" s="144">
        <f t="shared" si="520"/>
        <v>0</v>
      </c>
      <c r="AR323" s="144">
        <f t="shared" si="520"/>
        <v>0</v>
      </c>
      <c r="AS323" s="144">
        <f t="shared" si="520"/>
        <v>0</v>
      </c>
      <c r="AT323" s="144">
        <f t="shared" si="520"/>
        <v>20331916.800000012</v>
      </c>
      <c r="AU323" s="144">
        <f t="shared" si="520"/>
        <v>64150993.919999957</v>
      </c>
      <c r="AV323" s="144">
        <f t="shared" si="520"/>
        <v>72766327.295999974</v>
      </c>
      <c r="AW323" s="144">
        <f t="shared" si="520"/>
        <v>0</v>
      </c>
      <c r="AX323" s="144">
        <f t="shared" si="520"/>
        <v>0</v>
      </c>
      <c r="AY323" s="148">
        <f t="shared" si="520"/>
        <v>0</v>
      </c>
      <c r="AZ323" s="144">
        <f t="shared" si="520"/>
        <v>26651636.723712027</v>
      </c>
      <c r="BA323" s="144">
        <f t="shared" si="520"/>
        <v>5606196.191231966</v>
      </c>
      <c r="BB323" s="144">
        <f t="shared" si="520"/>
        <v>0</v>
      </c>
      <c r="BC323" s="144">
        <f t="shared" si="520"/>
        <v>0</v>
      </c>
      <c r="BD323" s="144">
        <f t="shared" si="520"/>
        <v>0</v>
      </c>
      <c r="BE323" s="144">
        <f t="shared" si="520"/>
        <v>61817234.079744041</v>
      </c>
      <c r="BF323" s="144">
        <f t="shared" si="520"/>
        <v>43739247.77164796</v>
      </c>
      <c r="BG323" s="144">
        <f t="shared" si="520"/>
        <v>111108522.59020799</v>
      </c>
      <c r="BH323" s="144">
        <f t="shared" si="520"/>
        <v>9648363.4790399969</v>
      </c>
      <c r="BI323" s="144">
        <f t="shared" si="520"/>
        <v>0</v>
      </c>
      <c r="BJ323" s="144">
        <f t="shared" si="520"/>
        <v>0</v>
      </c>
      <c r="BK323" s="149">
        <f t="shared" si="520"/>
        <v>25815142.858752012</v>
      </c>
      <c r="BL323" s="144">
        <f t="shared" si="520"/>
        <v>0</v>
      </c>
      <c r="BM323" s="144">
        <f t="shared" si="520"/>
        <v>25284559.808102429</v>
      </c>
      <c r="BN323" s="144">
        <f t="shared" si="520"/>
        <v>16831916.322324514</v>
      </c>
      <c r="BO323" s="144">
        <f t="shared" si="520"/>
        <v>0</v>
      </c>
      <c r="BP323" s="144">
        <f t="shared" ref="BP323:BV323" si="521">+IF(BP308&lt;BP320,BP320-BP308,0)</f>
        <v>0</v>
      </c>
      <c r="BQ323" s="144">
        <f t="shared" si="521"/>
        <v>0</v>
      </c>
      <c r="BR323" s="144">
        <f t="shared" si="521"/>
        <v>11339236.87052089</v>
      </c>
      <c r="BS323" s="144">
        <f t="shared" si="521"/>
        <v>0</v>
      </c>
      <c r="BT323" s="144">
        <f t="shared" si="521"/>
        <v>0</v>
      </c>
      <c r="BU323" s="144">
        <f t="shared" si="521"/>
        <v>0</v>
      </c>
      <c r="BV323" s="144">
        <f t="shared" si="521"/>
        <v>0</v>
      </c>
      <c r="BW323" s="150">
        <f t="shared" si="454"/>
        <v>800744146.42328382</v>
      </c>
    </row>
    <row r="324" spans="1:75" x14ac:dyDescent="0.3">
      <c r="A324"/>
      <c r="BW324" s="62">
        <f t="shared" si="454"/>
        <v>0</v>
      </c>
    </row>
    <row r="325" spans="1:75" ht="16.2" thickBot="1" x14ac:dyDescent="0.35">
      <c r="BW325" s="62">
        <f t="shared" si="454"/>
        <v>0</v>
      </c>
    </row>
    <row r="326" spans="1:75" x14ac:dyDescent="0.3">
      <c r="A326" s="174" t="s">
        <v>22</v>
      </c>
      <c r="BW326" s="62">
        <f t="shared" si="454"/>
        <v>0</v>
      </c>
    </row>
    <row r="327" spans="1:75" s="106" customFormat="1" x14ac:dyDescent="0.3">
      <c r="A327" s="175"/>
      <c r="B327"/>
      <c r="BW327" s="62">
        <f t="shared" ref="BW327:BW390" si="522">SUM(C327:BV327)</f>
        <v>0</v>
      </c>
    </row>
    <row r="328" spans="1:75" s="106" customFormat="1" x14ac:dyDescent="0.3">
      <c r="A328" s="175"/>
      <c r="B328"/>
      <c r="BW328" s="62">
        <f t="shared" si="522"/>
        <v>0</v>
      </c>
    </row>
    <row r="329" spans="1:75" x14ac:dyDescent="0.3">
      <c r="A329" s="176" t="s">
        <v>21</v>
      </c>
      <c r="BW329" s="62">
        <f t="shared" si="522"/>
        <v>0</v>
      </c>
    </row>
    <row r="330" spans="1:75" x14ac:dyDescent="0.3">
      <c r="A330" s="5" t="s">
        <v>268</v>
      </c>
      <c r="C330" s="75">
        <f>+'ANNUAL PARAMETERS '!C55</f>
        <v>0</v>
      </c>
      <c r="D330" s="75">
        <f>+C330</f>
        <v>0</v>
      </c>
      <c r="E330" s="75">
        <f t="shared" ref="E330:N330" si="523">+D330</f>
        <v>0</v>
      </c>
      <c r="F330" s="75">
        <f t="shared" si="523"/>
        <v>0</v>
      </c>
      <c r="G330" s="75">
        <f t="shared" si="523"/>
        <v>0</v>
      </c>
      <c r="H330" s="75">
        <f t="shared" si="523"/>
        <v>0</v>
      </c>
      <c r="I330" s="75">
        <f t="shared" si="523"/>
        <v>0</v>
      </c>
      <c r="J330" s="75">
        <f t="shared" si="523"/>
        <v>0</v>
      </c>
      <c r="K330" s="75">
        <f t="shared" si="523"/>
        <v>0</v>
      </c>
      <c r="L330" s="75">
        <f t="shared" si="523"/>
        <v>0</v>
      </c>
      <c r="M330" s="75">
        <f t="shared" si="523"/>
        <v>0</v>
      </c>
      <c r="N330" s="75">
        <f t="shared" si="523"/>
        <v>0</v>
      </c>
      <c r="O330" s="76">
        <f>+'ANNUAL PARAMETERS '!D55</f>
        <v>0</v>
      </c>
      <c r="P330" s="75">
        <f>+O330</f>
        <v>0</v>
      </c>
      <c r="Q330" s="75">
        <f t="shared" ref="Q330:Z330" si="524">+P330</f>
        <v>0</v>
      </c>
      <c r="R330" s="75">
        <f t="shared" si="524"/>
        <v>0</v>
      </c>
      <c r="S330" s="75">
        <f t="shared" si="524"/>
        <v>0</v>
      </c>
      <c r="T330" s="75">
        <f t="shared" si="524"/>
        <v>0</v>
      </c>
      <c r="U330" s="75">
        <f t="shared" si="524"/>
        <v>0</v>
      </c>
      <c r="V330" s="75">
        <f t="shared" si="524"/>
        <v>0</v>
      </c>
      <c r="W330" s="75">
        <f t="shared" si="524"/>
        <v>0</v>
      </c>
      <c r="X330" s="75">
        <f t="shared" si="524"/>
        <v>0</v>
      </c>
      <c r="Y330" s="75">
        <f t="shared" si="524"/>
        <v>0</v>
      </c>
      <c r="Z330" s="75">
        <f t="shared" si="524"/>
        <v>0</v>
      </c>
      <c r="AA330" s="77">
        <f>+'ANNUAL PARAMETERS '!E55</f>
        <v>1.3</v>
      </c>
      <c r="AB330" s="75">
        <f>+AA330</f>
        <v>1.3</v>
      </c>
      <c r="AC330" s="75">
        <f t="shared" ref="AC330:AL330" si="525">+AB330</f>
        <v>1.3</v>
      </c>
      <c r="AD330" s="75">
        <f t="shared" si="525"/>
        <v>1.3</v>
      </c>
      <c r="AE330" s="75">
        <f t="shared" si="525"/>
        <v>1.3</v>
      </c>
      <c r="AF330" s="75">
        <f t="shared" si="525"/>
        <v>1.3</v>
      </c>
      <c r="AG330" s="75">
        <f t="shared" si="525"/>
        <v>1.3</v>
      </c>
      <c r="AH330" s="75">
        <f t="shared" si="525"/>
        <v>1.3</v>
      </c>
      <c r="AI330" s="75">
        <f t="shared" si="525"/>
        <v>1.3</v>
      </c>
      <c r="AJ330" s="75">
        <f t="shared" si="525"/>
        <v>1.3</v>
      </c>
      <c r="AK330" s="75">
        <f t="shared" si="525"/>
        <v>1.3</v>
      </c>
      <c r="AL330" s="75">
        <f t="shared" si="525"/>
        <v>1.3</v>
      </c>
      <c r="AM330" s="78">
        <f>+'ANNUAL PARAMETERS '!F55</f>
        <v>1.3780000000000001</v>
      </c>
      <c r="AN330" s="75">
        <f>+AM330</f>
        <v>1.3780000000000001</v>
      </c>
      <c r="AO330" s="75">
        <f t="shared" ref="AO330:AX330" si="526">+AN330</f>
        <v>1.3780000000000001</v>
      </c>
      <c r="AP330" s="75">
        <f t="shared" si="526"/>
        <v>1.3780000000000001</v>
      </c>
      <c r="AQ330" s="75">
        <f t="shared" si="526"/>
        <v>1.3780000000000001</v>
      </c>
      <c r="AR330" s="75">
        <f t="shared" si="526"/>
        <v>1.3780000000000001</v>
      </c>
      <c r="AS330" s="75">
        <f t="shared" si="526"/>
        <v>1.3780000000000001</v>
      </c>
      <c r="AT330" s="75">
        <f t="shared" si="526"/>
        <v>1.3780000000000001</v>
      </c>
      <c r="AU330" s="75">
        <f t="shared" si="526"/>
        <v>1.3780000000000001</v>
      </c>
      <c r="AV330" s="75">
        <f t="shared" si="526"/>
        <v>1.3780000000000001</v>
      </c>
      <c r="AW330" s="75">
        <f t="shared" si="526"/>
        <v>1.3780000000000001</v>
      </c>
      <c r="AX330" s="75">
        <f t="shared" si="526"/>
        <v>1.3780000000000001</v>
      </c>
      <c r="AY330" s="79">
        <f>+'ANNUAL PARAMETERS '!G55</f>
        <v>1.3091000000000002</v>
      </c>
      <c r="AZ330" s="75">
        <f>+AY330</f>
        <v>1.3091000000000002</v>
      </c>
      <c r="BA330" s="75">
        <f t="shared" ref="BA330:BJ330" si="527">+AZ330</f>
        <v>1.3091000000000002</v>
      </c>
      <c r="BB330" s="75">
        <f t="shared" si="527"/>
        <v>1.3091000000000002</v>
      </c>
      <c r="BC330" s="75">
        <f t="shared" si="527"/>
        <v>1.3091000000000002</v>
      </c>
      <c r="BD330" s="75">
        <f t="shared" si="527"/>
        <v>1.3091000000000002</v>
      </c>
      <c r="BE330" s="75">
        <f t="shared" si="527"/>
        <v>1.3091000000000002</v>
      </c>
      <c r="BF330" s="75">
        <f t="shared" si="527"/>
        <v>1.3091000000000002</v>
      </c>
      <c r="BG330" s="75">
        <f t="shared" si="527"/>
        <v>1.3091000000000002</v>
      </c>
      <c r="BH330" s="75">
        <f t="shared" si="527"/>
        <v>1.3091000000000002</v>
      </c>
      <c r="BI330" s="75">
        <f t="shared" si="527"/>
        <v>1.3091000000000002</v>
      </c>
      <c r="BJ330" s="75">
        <f t="shared" si="527"/>
        <v>1.3091000000000002</v>
      </c>
      <c r="BK330" s="80">
        <f>+'ANNUAL PARAMETERS '!H55</f>
        <v>1.3483730000000003</v>
      </c>
      <c r="BL330" s="75">
        <f>+BK330</f>
        <v>1.3483730000000003</v>
      </c>
      <c r="BM330" s="75">
        <f t="shared" ref="BM330:BV330" si="528">+BL330</f>
        <v>1.3483730000000003</v>
      </c>
      <c r="BN330" s="75">
        <f t="shared" si="528"/>
        <v>1.3483730000000003</v>
      </c>
      <c r="BO330" s="75">
        <f t="shared" si="528"/>
        <v>1.3483730000000003</v>
      </c>
      <c r="BP330" s="75">
        <f t="shared" si="528"/>
        <v>1.3483730000000003</v>
      </c>
      <c r="BQ330" s="75">
        <f t="shared" si="528"/>
        <v>1.3483730000000003</v>
      </c>
      <c r="BR330" s="75">
        <f t="shared" si="528"/>
        <v>1.3483730000000003</v>
      </c>
      <c r="BS330" s="75">
        <f t="shared" si="528"/>
        <v>1.3483730000000003</v>
      </c>
      <c r="BT330" s="75">
        <f t="shared" si="528"/>
        <v>1.3483730000000003</v>
      </c>
      <c r="BU330" s="75">
        <f t="shared" si="528"/>
        <v>1.3483730000000003</v>
      </c>
      <c r="BV330" s="75">
        <f t="shared" si="528"/>
        <v>1.3483730000000003</v>
      </c>
      <c r="BW330" s="62">
        <f t="shared" si="522"/>
        <v>64.025676000000033</v>
      </c>
    </row>
    <row r="331" spans="1:75" ht="16.2" thickBot="1" x14ac:dyDescent="0.35">
      <c r="A331" s="128" t="s">
        <v>252</v>
      </c>
      <c r="C331" s="83">
        <v>0</v>
      </c>
      <c r="D331" s="83">
        <v>0</v>
      </c>
      <c r="E331" s="83">
        <v>0</v>
      </c>
      <c r="F331" s="83">
        <v>0</v>
      </c>
      <c r="G331" s="83">
        <v>0</v>
      </c>
      <c r="H331" s="83">
        <v>0</v>
      </c>
      <c r="I331" s="83">
        <v>0</v>
      </c>
      <c r="J331" s="83">
        <v>0</v>
      </c>
      <c r="K331" s="83">
        <v>0</v>
      </c>
      <c r="L331" s="83">
        <v>0</v>
      </c>
      <c r="M331" s="83">
        <v>0</v>
      </c>
      <c r="N331" s="83">
        <v>0</v>
      </c>
      <c r="O331" s="84">
        <v>0</v>
      </c>
      <c r="P331" s="83">
        <v>0</v>
      </c>
      <c r="Q331" s="83">
        <v>0</v>
      </c>
      <c r="R331" s="83">
        <v>0</v>
      </c>
      <c r="S331" s="83">
        <v>0</v>
      </c>
      <c r="T331" s="83">
        <v>0</v>
      </c>
      <c r="U331" s="83">
        <v>0</v>
      </c>
      <c r="V331" s="83">
        <v>0</v>
      </c>
      <c r="W331" s="83">
        <v>0</v>
      </c>
      <c r="X331" s="83">
        <v>0</v>
      </c>
      <c r="Y331" s="83">
        <v>0</v>
      </c>
      <c r="Z331" s="83">
        <v>0</v>
      </c>
      <c r="AA331" s="85">
        <f>+BOARDS!C283</f>
        <v>58333.333333333328</v>
      </c>
      <c r="AB331" s="83">
        <f>+BOARDS!D283</f>
        <v>108333.33333333333</v>
      </c>
      <c r="AC331" s="83">
        <f>+BOARDS!E283</f>
        <v>58333.333333333328</v>
      </c>
      <c r="AD331" s="83">
        <f>+BOARDS!F283</f>
        <v>108333.33333333333</v>
      </c>
      <c r="AE331" s="83">
        <f>+BOARDS!G283</f>
        <v>58333.333333333328</v>
      </c>
      <c r="AF331" s="83">
        <f>+BOARDS!H283</f>
        <v>108333.33333333333</v>
      </c>
      <c r="AG331" s="83">
        <f>+BOARDS!I283</f>
        <v>58333.333333333328</v>
      </c>
      <c r="AH331" s="83">
        <f>+BOARDS!J283</f>
        <v>108333.33333333333</v>
      </c>
      <c r="AI331" s="83">
        <f>+BOARDS!K283</f>
        <v>58333.333333333328</v>
      </c>
      <c r="AJ331" s="83">
        <f>+BOARDS!L283</f>
        <v>108333.33333333333</v>
      </c>
      <c r="AK331" s="83">
        <f>+BOARDS!M283</f>
        <v>58333.333333333328</v>
      </c>
      <c r="AL331" s="83">
        <f>+BOARDS!N283</f>
        <v>108333.33333333333</v>
      </c>
      <c r="AM331" s="86">
        <f>+BOARDS!C284</f>
        <v>60666.666666666664</v>
      </c>
      <c r="AN331" s="83">
        <f>+BOARDS!D284</f>
        <v>112666.66666666667</v>
      </c>
      <c r="AO331" s="83">
        <f>+BOARDS!E284</f>
        <v>60666.666666666664</v>
      </c>
      <c r="AP331" s="83">
        <f>+BOARDS!F284</f>
        <v>112666.66666666667</v>
      </c>
      <c r="AQ331" s="83">
        <f>+BOARDS!G284</f>
        <v>60666.666666666664</v>
      </c>
      <c r="AR331" s="83">
        <f>+BOARDS!H284</f>
        <v>112666.66666666667</v>
      </c>
      <c r="AS331" s="83">
        <f>+BOARDS!I284</f>
        <v>60666.666666666664</v>
      </c>
      <c r="AT331" s="83">
        <f>+BOARDS!J284</f>
        <v>112666.66666666667</v>
      </c>
      <c r="AU331" s="83">
        <f>+BOARDS!K284</f>
        <v>60666.666666666664</v>
      </c>
      <c r="AV331" s="83">
        <f>+BOARDS!L284</f>
        <v>112666.66666666667</v>
      </c>
      <c r="AW331" s="83">
        <f>+BOARDS!M284</f>
        <v>60666.666666666664</v>
      </c>
      <c r="AX331" s="83">
        <f>+BOARDS!N284</f>
        <v>112666.66666666667</v>
      </c>
      <c r="AY331" s="87">
        <f>+BOARDS!C285</f>
        <v>55206.666666666664</v>
      </c>
      <c r="AZ331" s="83">
        <f>+BOARDS!D285</f>
        <v>102526.66666666667</v>
      </c>
      <c r="BA331" s="83">
        <f>+BOARDS!E285</f>
        <v>55206.666666666664</v>
      </c>
      <c r="BB331" s="83">
        <f>+BOARDS!F285</f>
        <v>102526.66666666667</v>
      </c>
      <c r="BC331" s="83">
        <f>+BOARDS!G285</f>
        <v>55206.666666666664</v>
      </c>
      <c r="BD331" s="83">
        <f>+BOARDS!H285</f>
        <v>102526.66666666667</v>
      </c>
      <c r="BE331" s="83">
        <f>+BOARDS!I285</f>
        <v>55206.666666666664</v>
      </c>
      <c r="BF331" s="83">
        <f>+BOARDS!J285</f>
        <v>102526.66666666667</v>
      </c>
      <c r="BG331" s="83">
        <f>+BOARDS!K285</f>
        <v>55206.666666666664</v>
      </c>
      <c r="BH331" s="83">
        <f>+BOARDS!L285</f>
        <v>102526.66666666667</v>
      </c>
      <c r="BI331" s="83">
        <f>+BOARDS!M285</f>
        <v>55206.666666666664</v>
      </c>
      <c r="BJ331" s="83">
        <f>+BOARDS!N285</f>
        <v>102526.66666666667</v>
      </c>
      <c r="BK331" s="88">
        <f>+BOARDS!C286</f>
        <v>56310.799999999996</v>
      </c>
      <c r="BL331" s="83">
        <f>+BOARDS!D286</f>
        <v>104577.20000000001</v>
      </c>
      <c r="BM331" s="83">
        <f>+BOARDS!E286</f>
        <v>56310.799999999996</v>
      </c>
      <c r="BN331" s="83">
        <f>+BOARDS!F286</f>
        <v>104577.20000000001</v>
      </c>
      <c r="BO331" s="83">
        <f>+BOARDS!G286</f>
        <v>56310.799999999996</v>
      </c>
      <c r="BP331" s="83">
        <f>+BOARDS!H286</f>
        <v>104577.20000000001</v>
      </c>
      <c r="BQ331" s="83">
        <f>+BOARDS!I286</f>
        <v>56310.799999999996</v>
      </c>
      <c r="BR331" s="83">
        <f>+BOARDS!J286</f>
        <v>104577.20000000001</v>
      </c>
      <c r="BS331" s="83">
        <f>+BOARDS!K286</f>
        <v>56310.799999999996</v>
      </c>
      <c r="BT331" s="83">
        <f>+BOARDS!L286</f>
        <v>104577.20000000001</v>
      </c>
      <c r="BU331" s="83">
        <f>+BOARDS!M286</f>
        <v>56310.799999999996</v>
      </c>
      <c r="BV331" s="83">
        <f>+BOARDS!N286</f>
        <v>104577.20000000001</v>
      </c>
      <c r="BW331" s="89">
        <f t="shared" si="522"/>
        <v>3951727.9999999995</v>
      </c>
    </row>
    <row r="332" spans="1:75" x14ac:dyDescent="0.3">
      <c r="A332" s="5" t="s">
        <v>269</v>
      </c>
      <c r="C332" s="75">
        <f>+C330*C331</f>
        <v>0</v>
      </c>
      <c r="D332" s="75">
        <f t="shared" ref="D332:BO332" si="529">+D330*D331</f>
        <v>0</v>
      </c>
      <c r="E332" s="75">
        <f t="shared" si="529"/>
        <v>0</v>
      </c>
      <c r="F332" s="75">
        <f t="shared" si="529"/>
        <v>0</v>
      </c>
      <c r="G332" s="75">
        <f t="shared" si="529"/>
        <v>0</v>
      </c>
      <c r="H332" s="75">
        <f t="shared" si="529"/>
        <v>0</v>
      </c>
      <c r="I332" s="75">
        <f t="shared" si="529"/>
        <v>0</v>
      </c>
      <c r="J332" s="75">
        <f t="shared" si="529"/>
        <v>0</v>
      </c>
      <c r="K332" s="75">
        <f t="shared" si="529"/>
        <v>0</v>
      </c>
      <c r="L332" s="75">
        <f t="shared" si="529"/>
        <v>0</v>
      </c>
      <c r="M332" s="75">
        <f t="shared" si="529"/>
        <v>0</v>
      </c>
      <c r="N332" s="75">
        <f t="shared" si="529"/>
        <v>0</v>
      </c>
      <c r="O332" s="76">
        <f t="shared" si="529"/>
        <v>0</v>
      </c>
      <c r="P332" s="75">
        <f t="shared" si="529"/>
        <v>0</v>
      </c>
      <c r="Q332" s="75">
        <f t="shared" si="529"/>
        <v>0</v>
      </c>
      <c r="R332" s="75">
        <f t="shared" si="529"/>
        <v>0</v>
      </c>
      <c r="S332" s="75">
        <f t="shared" si="529"/>
        <v>0</v>
      </c>
      <c r="T332" s="75">
        <f t="shared" si="529"/>
        <v>0</v>
      </c>
      <c r="U332" s="75">
        <f t="shared" si="529"/>
        <v>0</v>
      </c>
      <c r="V332" s="75">
        <f t="shared" si="529"/>
        <v>0</v>
      </c>
      <c r="W332" s="75">
        <f t="shared" si="529"/>
        <v>0</v>
      </c>
      <c r="X332" s="75">
        <f t="shared" si="529"/>
        <v>0</v>
      </c>
      <c r="Y332" s="75">
        <f t="shared" si="529"/>
        <v>0</v>
      </c>
      <c r="Z332" s="75">
        <f t="shared" si="529"/>
        <v>0</v>
      </c>
      <c r="AA332" s="77">
        <f t="shared" si="529"/>
        <v>75833.333333333328</v>
      </c>
      <c r="AB332" s="75">
        <f t="shared" si="529"/>
        <v>140833.33333333334</v>
      </c>
      <c r="AC332" s="75">
        <f t="shared" si="529"/>
        <v>75833.333333333328</v>
      </c>
      <c r="AD332" s="75">
        <f t="shared" si="529"/>
        <v>140833.33333333334</v>
      </c>
      <c r="AE332" s="75">
        <f t="shared" si="529"/>
        <v>75833.333333333328</v>
      </c>
      <c r="AF332" s="75">
        <f t="shared" si="529"/>
        <v>140833.33333333334</v>
      </c>
      <c r="AG332" s="75">
        <f t="shared" si="529"/>
        <v>75833.333333333328</v>
      </c>
      <c r="AH332" s="75">
        <f t="shared" si="529"/>
        <v>140833.33333333334</v>
      </c>
      <c r="AI332" s="75">
        <f t="shared" si="529"/>
        <v>75833.333333333328</v>
      </c>
      <c r="AJ332" s="75">
        <f t="shared" si="529"/>
        <v>140833.33333333334</v>
      </c>
      <c r="AK332" s="75">
        <f t="shared" si="529"/>
        <v>75833.333333333328</v>
      </c>
      <c r="AL332" s="75">
        <f t="shared" si="529"/>
        <v>140833.33333333334</v>
      </c>
      <c r="AM332" s="78">
        <f t="shared" si="529"/>
        <v>83598.666666666672</v>
      </c>
      <c r="AN332" s="75">
        <f t="shared" si="529"/>
        <v>155254.66666666669</v>
      </c>
      <c r="AO332" s="75">
        <f t="shared" si="529"/>
        <v>83598.666666666672</v>
      </c>
      <c r="AP332" s="75">
        <f t="shared" si="529"/>
        <v>155254.66666666669</v>
      </c>
      <c r="AQ332" s="75">
        <f t="shared" si="529"/>
        <v>83598.666666666672</v>
      </c>
      <c r="AR332" s="75">
        <f t="shared" si="529"/>
        <v>155254.66666666669</v>
      </c>
      <c r="AS332" s="75">
        <f t="shared" si="529"/>
        <v>83598.666666666672</v>
      </c>
      <c r="AT332" s="75">
        <f t="shared" si="529"/>
        <v>155254.66666666669</v>
      </c>
      <c r="AU332" s="75">
        <f t="shared" si="529"/>
        <v>83598.666666666672</v>
      </c>
      <c r="AV332" s="75">
        <f t="shared" si="529"/>
        <v>155254.66666666669</v>
      </c>
      <c r="AW332" s="75">
        <f t="shared" si="529"/>
        <v>83598.666666666672</v>
      </c>
      <c r="AX332" s="75">
        <f t="shared" si="529"/>
        <v>155254.66666666669</v>
      </c>
      <c r="AY332" s="79">
        <f t="shared" si="529"/>
        <v>72271.047333333336</v>
      </c>
      <c r="AZ332" s="75">
        <f t="shared" si="529"/>
        <v>134217.65933333334</v>
      </c>
      <c r="BA332" s="75">
        <f t="shared" si="529"/>
        <v>72271.047333333336</v>
      </c>
      <c r="BB332" s="75">
        <f t="shared" si="529"/>
        <v>134217.65933333334</v>
      </c>
      <c r="BC332" s="75">
        <f t="shared" si="529"/>
        <v>72271.047333333336</v>
      </c>
      <c r="BD332" s="75">
        <f t="shared" si="529"/>
        <v>134217.65933333334</v>
      </c>
      <c r="BE332" s="75">
        <f t="shared" si="529"/>
        <v>72271.047333333336</v>
      </c>
      <c r="BF332" s="75">
        <f t="shared" si="529"/>
        <v>134217.65933333334</v>
      </c>
      <c r="BG332" s="75">
        <f t="shared" si="529"/>
        <v>72271.047333333336</v>
      </c>
      <c r="BH332" s="75">
        <f t="shared" si="529"/>
        <v>134217.65933333334</v>
      </c>
      <c r="BI332" s="75">
        <f t="shared" si="529"/>
        <v>72271.047333333336</v>
      </c>
      <c r="BJ332" s="75">
        <f t="shared" si="529"/>
        <v>134217.65933333334</v>
      </c>
      <c r="BK332" s="80">
        <f t="shared" si="529"/>
        <v>75927.962328400012</v>
      </c>
      <c r="BL332" s="75">
        <f t="shared" si="529"/>
        <v>141009.07289560005</v>
      </c>
      <c r="BM332" s="75">
        <f t="shared" si="529"/>
        <v>75927.962328400012</v>
      </c>
      <c r="BN332" s="75">
        <f t="shared" si="529"/>
        <v>141009.07289560005</v>
      </c>
      <c r="BO332" s="75">
        <f t="shared" si="529"/>
        <v>75927.962328400012</v>
      </c>
      <c r="BP332" s="75">
        <f t="shared" ref="BP332:BV332" si="530">+BP330*BP331</f>
        <v>141009.07289560005</v>
      </c>
      <c r="BQ332" s="75">
        <f t="shared" si="530"/>
        <v>75927.962328400012</v>
      </c>
      <c r="BR332" s="75">
        <f t="shared" si="530"/>
        <v>141009.07289560005</v>
      </c>
      <c r="BS332" s="75">
        <f t="shared" si="530"/>
        <v>75927.962328400012</v>
      </c>
      <c r="BT332" s="75">
        <f t="shared" si="530"/>
        <v>141009.07289560005</v>
      </c>
      <c r="BU332" s="75">
        <f t="shared" si="530"/>
        <v>75927.962328400012</v>
      </c>
      <c r="BV332" s="75">
        <f t="shared" si="530"/>
        <v>141009.07289560005</v>
      </c>
      <c r="BW332" s="62">
        <f t="shared" si="522"/>
        <v>5273674.451344003</v>
      </c>
    </row>
    <row r="333" spans="1:75" x14ac:dyDescent="0.3">
      <c r="BW333" s="62">
        <f t="shared" si="522"/>
        <v>0</v>
      </c>
    </row>
    <row r="334" spans="1:75" x14ac:dyDescent="0.3">
      <c r="BW334" s="62">
        <f t="shared" si="522"/>
        <v>0</v>
      </c>
    </row>
    <row r="335" spans="1:75" x14ac:dyDescent="0.3">
      <c r="A335" s="163" t="s">
        <v>270</v>
      </c>
      <c r="BW335" s="62">
        <f t="shared" si="522"/>
        <v>0</v>
      </c>
    </row>
    <row r="336" spans="1:75" x14ac:dyDescent="0.3">
      <c r="A336" s="114" t="s">
        <v>156</v>
      </c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>
        <f>+AA332*DATA!AA171</f>
        <v>15166.666666666666</v>
      </c>
      <c r="AB336" s="141">
        <f>+AB332*DATA!AB171</f>
        <v>28166.666666666672</v>
      </c>
      <c r="AC336" s="141">
        <f>+AC332*DATA!AC171</f>
        <v>15166.666666666666</v>
      </c>
      <c r="AD336" s="141">
        <f>+AD332*DATA!AD171</f>
        <v>28166.666666666672</v>
      </c>
      <c r="AE336" s="141">
        <f>+AE332*DATA!AE171</f>
        <v>15166.666666666666</v>
      </c>
      <c r="AF336" s="141">
        <f>+AF332*DATA!AF171</f>
        <v>28166.666666666672</v>
      </c>
      <c r="AG336" s="141">
        <f>+AG332*DATA!AG171</f>
        <v>15166.666666666666</v>
      </c>
      <c r="AH336" s="141">
        <f>+AH332*DATA!AH171</f>
        <v>28166.666666666672</v>
      </c>
      <c r="AI336" s="141">
        <f>+AI332*DATA!AI171</f>
        <v>15166.666666666666</v>
      </c>
      <c r="AJ336" s="141">
        <f>+AJ332*DATA!AJ171</f>
        <v>28166.666666666672</v>
      </c>
      <c r="AK336" s="141">
        <f>+AK332*DATA!AK171</f>
        <v>15166.666666666666</v>
      </c>
      <c r="AL336" s="141">
        <f>+AL332*DATA!AL171</f>
        <v>28166.666666666672</v>
      </c>
      <c r="AM336" s="141">
        <f>+AM332*DATA!AM171</f>
        <v>8359.8666666666668</v>
      </c>
      <c r="AN336" s="141">
        <f>+AN332*DATA!AN171</f>
        <v>15525.466666666669</v>
      </c>
      <c r="AO336" s="141">
        <f>+AO332*DATA!AO171</f>
        <v>8359.8666666666668</v>
      </c>
      <c r="AP336" s="141">
        <f>+AP332*DATA!AP171</f>
        <v>15525.466666666669</v>
      </c>
      <c r="AQ336" s="141">
        <f>+AQ332*DATA!AQ171</f>
        <v>8359.8666666666668</v>
      </c>
      <c r="AR336" s="141">
        <f>+AR332*DATA!AR171</f>
        <v>15525.466666666669</v>
      </c>
      <c r="AS336" s="141">
        <f>+AS332*DATA!AS171</f>
        <v>8359.8666666666668</v>
      </c>
      <c r="AT336" s="141">
        <f>+AT332*DATA!AT171</f>
        <v>15525.466666666669</v>
      </c>
      <c r="AU336" s="141">
        <f>+AU332*DATA!AU171</f>
        <v>8359.8666666666668</v>
      </c>
      <c r="AV336" s="141">
        <f>+AV332*DATA!AV171</f>
        <v>15525.466666666669</v>
      </c>
      <c r="AW336" s="141">
        <f>+AW332*DATA!AW171</f>
        <v>8359.8666666666668</v>
      </c>
      <c r="AX336" s="141">
        <f>+AX332*DATA!AX171</f>
        <v>15525.466666666669</v>
      </c>
      <c r="AY336" s="141">
        <f>+AY332*DATA!AY171</f>
        <v>0</v>
      </c>
      <c r="AZ336" s="141">
        <f>+AZ332*DATA!AZ171</f>
        <v>0</v>
      </c>
      <c r="BA336" s="141">
        <f>+BA332*DATA!BA171</f>
        <v>0</v>
      </c>
      <c r="BB336" s="141">
        <f>+BB332*DATA!BB171</f>
        <v>0</v>
      </c>
      <c r="BC336" s="141">
        <f>+BC332*DATA!BC171</f>
        <v>0</v>
      </c>
      <c r="BD336" s="141">
        <f>+BD332*DATA!BD171</f>
        <v>0</v>
      </c>
      <c r="BE336" s="141">
        <f>+BE332*DATA!BE171</f>
        <v>0</v>
      </c>
      <c r="BF336" s="141">
        <f>+BF332*DATA!BF171</f>
        <v>0</v>
      </c>
      <c r="BG336" s="141">
        <f>+BG332*DATA!BG171</f>
        <v>0</v>
      </c>
      <c r="BH336" s="141">
        <f>+BH332*DATA!BH171</f>
        <v>0</v>
      </c>
      <c r="BI336" s="141">
        <f>+BI332*DATA!BI171</f>
        <v>0</v>
      </c>
      <c r="BJ336" s="141">
        <f>+BJ332*DATA!BJ171</f>
        <v>0</v>
      </c>
      <c r="BK336" s="141">
        <f>+BK332*DATA!BK171</f>
        <v>11389.194349260002</v>
      </c>
      <c r="BL336" s="141">
        <f>+BL332*DATA!BL171</f>
        <v>21151.360934340006</v>
      </c>
      <c r="BM336" s="141">
        <f>+BM332*DATA!BM171</f>
        <v>11389.194349260002</v>
      </c>
      <c r="BN336" s="141">
        <f>+BN332*DATA!BN171</f>
        <v>21151.360934340006</v>
      </c>
      <c r="BO336" s="141">
        <f>+BO332*DATA!BO171</f>
        <v>11389.194349260002</v>
      </c>
      <c r="BP336" s="141">
        <f>+BP332*DATA!BP171</f>
        <v>21151.360934340006</v>
      </c>
      <c r="BQ336" s="141">
        <f>+BQ332*DATA!BQ171</f>
        <v>11389.194349260002</v>
      </c>
      <c r="BR336" s="141">
        <f>+BR332*DATA!BR171</f>
        <v>21151.360934340006</v>
      </c>
      <c r="BS336" s="141">
        <f>+BS332*DATA!BS171</f>
        <v>11389.194349260002</v>
      </c>
      <c r="BT336" s="141">
        <f>+BT332*DATA!BT171</f>
        <v>21151.360934340006</v>
      </c>
      <c r="BU336" s="141">
        <f>+BU332*DATA!BU171</f>
        <v>11389.194349260002</v>
      </c>
      <c r="BV336" s="141">
        <f>+BV332*DATA!BV171</f>
        <v>21151.360934340006</v>
      </c>
      <c r="BW336" s="113">
        <f t="shared" si="522"/>
        <v>598555.33170159988</v>
      </c>
    </row>
    <row r="337" spans="1:75" x14ac:dyDescent="0.3">
      <c r="A337" s="116" t="s">
        <v>37</v>
      </c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>
        <f>+AA336*DATA!AA172</f>
        <v>303.33333333333331</v>
      </c>
      <c r="AB337" s="142">
        <f>+AB336*DATA!AB172</f>
        <v>563.33333333333348</v>
      </c>
      <c r="AC337" s="142">
        <f>+AC336*DATA!AC172</f>
        <v>303.33333333333331</v>
      </c>
      <c r="AD337" s="142">
        <f>+AD336*DATA!AD172</f>
        <v>563.33333333333348</v>
      </c>
      <c r="AE337" s="142">
        <f>+AE336*DATA!AE172</f>
        <v>303.33333333333331</v>
      </c>
      <c r="AF337" s="142">
        <f>+AF336*DATA!AF172</f>
        <v>563.33333333333348</v>
      </c>
      <c r="AG337" s="142">
        <f>+AG336*DATA!AG172</f>
        <v>303.33333333333331</v>
      </c>
      <c r="AH337" s="142">
        <f>+AH336*DATA!AH172</f>
        <v>563.33333333333348</v>
      </c>
      <c r="AI337" s="142">
        <f>+AI336*DATA!AI172</f>
        <v>303.33333333333331</v>
      </c>
      <c r="AJ337" s="142">
        <f>+AJ336*DATA!AJ172</f>
        <v>563.33333333333348</v>
      </c>
      <c r="AK337" s="142">
        <f>+AK336*DATA!AK172</f>
        <v>303.33333333333331</v>
      </c>
      <c r="AL337" s="142">
        <f>+AL336*DATA!AL172</f>
        <v>563.33333333333348</v>
      </c>
      <c r="AM337" s="142">
        <f>+AM336*DATA!AM172</f>
        <v>0</v>
      </c>
      <c r="AN337" s="142">
        <f>+AN336*DATA!AN172</f>
        <v>0</v>
      </c>
      <c r="AO337" s="142">
        <f>+AO336*DATA!AO172</f>
        <v>0</v>
      </c>
      <c r="AP337" s="142">
        <f>+AP336*DATA!AP172</f>
        <v>0</v>
      </c>
      <c r="AQ337" s="142">
        <f>+AQ336*DATA!AQ172</f>
        <v>0</v>
      </c>
      <c r="AR337" s="142">
        <f>+AR336*DATA!AR172</f>
        <v>0</v>
      </c>
      <c r="AS337" s="142">
        <f>+AS336*DATA!AS172</f>
        <v>0</v>
      </c>
      <c r="AT337" s="142">
        <f>+AT336*DATA!AT172</f>
        <v>0</v>
      </c>
      <c r="AU337" s="142">
        <f>+AU336*DATA!AU172</f>
        <v>0</v>
      </c>
      <c r="AV337" s="142">
        <f>+AV336*DATA!AV172</f>
        <v>0</v>
      </c>
      <c r="AW337" s="142">
        <f>+AW336*DATA!AW172</f>
        <v>0</v>
      </c>
      <c r="AX337" s="142">
        <f>+AX336*DATA!AX172</f>
        <v>0</v>
      </c>
      <c r="AY337" s="142">
        <f>+AY336*DATA!AY172</f>
        <v>0</v>
      </c>
      <c r="AZ337" s="142">
        <f>+AZ336*DATA!AZ172</f>
        <v>0</v>
      </c>
      <c r="BA337" s="142">
        <f>+BA336*DATA!BA172</f>
        <v>0</v>
      </c>
      <c r="BB337" s="142">
        <f>+BB336*DATA!BB172</f>
        <v>0</v>
      </c>
      <c r="BC337" s="142">
        <f>+BC336*DATA!BC172</f>
        <v>0</v>
      </c>
      <c r="BD337" s="142">
        <f>+BD336*DATA!BD172</f>
        <v>0</v>
      </c>
      <c r="BE337" s="142">
        <f>+BE336*DATA!BE172</f>
        <v>0</v>
      </c>
      <c r="BF337" s="142">
        <f>+BF336*DATA!BF172</f>
        <v>0</v>
      </c>
      <c r="BG337" s="142">
        <f>+BG336*DATA!BG172</f>
        <v>0</v>
      </c>
      <c r="BH337" s="142">
        <f>+BH336*DATA!BH172</f>
        <v>0</v>
      </c>
      <c r="BI337" s="142">
        <f>+BI336*DATA!BI172</f>
        <v>0</v>
      </c>
      <c r="BJ337" s="142">
        <f>+BJ336*DATA!BJ172</f>
        <v>0</v>
      </c>
      <c r="BK337" s="142">
        <f>+BK336*DATA!BK172</f>
        <v>227.78388698520004</v>
      </c>
      <c r="BL337" s="142">
        <f>+BL336*DATA!BL172</f>
        <v>423.0272186868001</v>
      </c>
      <c r="BM337" s="142">
        <f>+BM336*DATA!BM172</f>
        <v>227.78388698520004</v>
      </c>
      <c r="BN337" s="142">
        <f>+BN336*DATA!BN172</f>
        <v>423.0272186868001</v>
      </c>
      <c r="BO337" s="142">
        <f>+BO336*DATA!BO172</f>
        <v>227.78388698520004</v>
      </c>
      <c r="BP337" s="142">
        <f>+BP336*DATA!BP172</f>
        <v>423.0272186868001</v>
      </c>
      <c r="BQ337" s="142">
        <f>+BQ336*DATA!BQ172</f>
        <v>227.78388698520004</v>
      </c>
      <c r="BR337" s="142">
        <f>+BR336*DATA!BR172</f>
        <v>423.0272186868001</v>
      </c>
      <c r="BS337" s="142">
        <f>+BS336*DATA!BS172</f>
        <v>227.78388698520004</v>
      </c>
      <c r="BT337" s="142">
        <f>+BT336*DATA!BT172</f>
        <v>423.0272186868001</v>
      </c>
      <c r="BU337" s="142">
        <f>+BU336*DATA!BU172</f>
        <v>227.78388698520004</v>
      </c>
      <c r="BV337" s="142">
        <f>+BV336*DATA!BV172</f>
        <v>423.0272186868001</v>
      </c>
      <c r="BW337" s="113">
        <f t="shared" si="522"/>
        <v>9104.8666340320051</v>
      </c>
    </row>
    <row r="338" spans="1:75" x14ac:dyDescent="0.3">
      <c r="A338" s="114" t="s">
        <v>157</v>
      </c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>
        <f>+AA332*DATA!AA173</f>
        <v>0</v>
      </c>
      <c r="AC338" s="141">
        <f>+AB332*DATA!AB173</f>
        <v>0</v>
      </c>
      <c r="AD338" s="141">
        <f>+AC332*DATA!AC173</f>
        <v>0</v>
      </c>
      <c r="AE338" s="141">
        <f>+AD332*DATA!AD173</f>
        <v>0</v>
      </c>
      <c r="AF338" s="141">
        <f>+AE332*DATA!AE173</f>
        <v>0</v>
      </c>
      <c r="AG338" s="141">
        <f>+AF332*DATA!AF173</f>
        <v>0</v>
      </c>
      <c r="AH338" s="141">
        <f>+AG332*DATA!AG173</f>
        <v>0</v>
      </c>
      <c r="AI338" s="141">
        <f>+AH332*DATA!AH173</f>
        <v>0</v>
      </c>
      <c r="AJ338" s="141">
        <f>+AI332*DATA!AI173</f>
        <v>0</v>
      </c>
      <c r="AK338" s="141">
        <f>+AJ332*DATA!AJ173</f>
        <v>0</v>
      </c>
      <c r="AL338" s="141">
        <f>+AK332*DATA!AK173</f>
        <v>0</v>
      </c>
      <c r="AM338" s="141">
        <f>+AL332*DATA!AL173</f>
        <v>0</v>
      </c>
      <c r="AN338" s="141">
        <f>+AM332*DATA!AM173</f>
        <v>16719.733333333334</v>
      </c>
      <c r="AO338" s="141">
        <f>+AN332*DATA!AN173</f>
        <v>31050.933333333338</v>
      </c>
      <c r="AP338" s="141">
        <f>+AO332*DATA!AO173</f>
        <v>16719.733333333334</v>
      </c>
      <c r="AQ338" s="141">
        <f>+AP332*DATA!AP173</f>
        <v>31050.933333333338</v>
      </c>
      <c r="AR338" s="141">
        <f>+AQ332*DATA!AQ173</f>
        <v>16719.733333333334</v>
      </c>
      <c r="AS338" s="141">
        <f>+AR332*DATA!AR173</f>
        <v>31050.933333333338</v>
      </c>
      <c r="AT338" s="141">
        <f>+AS332*DATA!AS173</f>
        <v>16719.733333333334</v>
      </c>
      <c r="AU338" s="141">
        <f>+AT332*DATA!AT173</f>
        <v>31050.933333333338</v>
      </c>
      <c r="AV338" s="141">
        <f>+AU332*DATA!AU173</f>
        <v>16719.733333333334</v>
      </c>
      <c r="AW338" s="141">
        <f>+AV332*DATA!AV173</f>
        <v>31050.933333333338</v>
      </c>
      <c r="AX338" s="141">
        <f>+AW332*DATA!AW173</f>
        <v>16719.733333333334</v>
      </c>
      <c r="AY338" s="141">
        <f>+AX332*DATA!AX173</f>
        <v>31050.933333333338</v>
      </c>
      <c r="AZ338" s="141">
        <f>+AY332*DATA!AY173</f>
        <v>7227.1047333333336</v>
      </c>
      <c r="BA338" s="141">
        <f>+AZ332*DATA!AZ173</f>
        <v>13421.765933333336</v>
      </c>
      <c r="BB338" s="141">
        <f>+BA332*DATA!BA173</f>
        <v>7227.1047333333336</v>
      </c>
      <c r="BC338" s="141">
        <f>+BB332*DATA!BB173</f>
        <v>13421.765933333336</v>
      </c>
      <c r="BD338" s="141">
        <f>+BC332*DATA!BC173</f>
        <v>7227.1047333333336</v>
      </c>
      <c r="BE338" s="141">
        <f>+BD332*DATA!BD173</f>
        <v>13421.765933333336</v>
      </c>
      <c r="BF338" s="141">
        <f>+BE332*DATA!BE173</f>
        <v>7227.1047333333336</v>
      </c>
      <c r="BG338" s="141">
        <f>+BF332*DATA!BF173</f>
        <v>13421.765933333336</v>
      </c>
      <c r="BH338" s="141">
        <f>+BG332*DATA!BG173</f>
        <v>7227.1047333333336</v>
      </c>
      <c r="BI338" s="141">
        <f>+BH332*DATA!BH173</f>
        <v>13421.765933333336</v>
      </c>
      <c r="BJ338" s="141">
        <f>+BI332*DATA!BI173</f>
        <v>7227.1047333333336</v>
      </c>
      <c r="BK338" s="141">
        <f>+BJ332*DATA!BJ173</f>
        <v>13421.765933333336</v>
      </c>
      <c r="BL338" s="141">
        <f>+BK332*DATA!BK173</f>
        <v>0</v>
      </c>
      <c r="BM338" s="141">
        <f>+BL332*DATA!BL173</f>
        <v>0</v>
      </c>
      <c r="BN338" s="141">
        <f>+BM332*DATA!BM173</f>
        <v>0</v>
      </c>
      <c r="BO338" s="141">
        <f>+BN332*DATA!BN173</f>
        <v>0</v>
      </c>
      <c r="BP338" s="141">
        <f>+BO332*DATA!BO173</f>
        <v>0</v>
      </c>
      <c r="BQ338" s="141">
        <f>+BP332*DATA!BP173</f>
        <v>0</v>
      </c>
      <c r="BR338" s="141">
        <f>+BQ332*DATA!BQ173</f>
        <v>0</v>
      </c>
      <c r="BS338" s="141">
        <f>+BR332*DATA!BR173</f>
        <v>0</v>
      </c>
      <c r="BT338" s="141">
        <f>+BS332*DATA!BS173</f>
        <v>0</v>
      </c>
      <c r="BU338" s="141">
        <f>+BT332*DATA!BT173</f>
        <v>0</v>
      </c>
      <c r="BV338" s="141">
        <f>+BU332*DATA!BU173</f>
        <v>0</v>
      </c>
      <c r="BW338" s="113">
        <f t="shared" si="522"/>
        <v>410517.22399999999</v>
      </c>
    </row>
    <row r="339" spans="1:75" x14ac:dyDescent="0.3">
      <c r="A339" s="116" t="s">
        <v>37</v>
      </c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>
        <f>+AB338*DATA!AA174</f>
        <v>0</v>
      </c>
      <c r="AC339" s="142">
        <f>+AC338*DATA!AB174</f>
        <v>0</v>
      </c>
      <c r="AD339" s="142">
        <f>+AD338*DATA!AC174</f>
        <v>0</v>
      </c>
      <c r="AE339" s="142">
        <f>+AE338*DATA!AD174</f>
        <v>0</v>
      </c>
      <c r="AF339" s="142">
        <f>+AF338*DATA!AE174</f>
        <v>0</v>
      </c>
      <c r="AG339" s="142">
        <f>+AG338*DATA!AF174</f>
        <v>0</v>
      </c>
      <c r="AH339" s="142">
        <f>+AH338*DATA!AG174</f>
        <v>0</v>
      </c>
      <c r="AI339" s="142">
        <f>+AI338*DATA!AH174</f>
        <v>0</v>
      </c>
      <c r="AJ339" s="142">
        <f>+AJ338*DATA!AI174</f>
        <v>0</v>
      </c>
      <c r="AK339" s="142">
        <f>+AK338*DATA!AJ174</f>
        <v>0</v>
      </c>
      <c r="AL339" s="142">
        <f>+AL338*DATA!AK174</f>
        <v>0</v>
      </c>
      <c r="AM339" s="142">
        <f>+AM338*DATA!AL174</f>
        <v>0</v>
      </c>
      <c r="AN339" s="142">
        <f>+AN338*DATA!AM174</f>
        <v>167.19733333333335</v>
      </c>
      <c r="AO339" s="142">
        <f>+AO338*DATA!AN174</f>
        <v>310.50933333333336</v>
      </c>
      <c r="AP339" s="142">
        <f>+AP338*DATA!AO174</f>
        <v>167.19733333333335</v>
      </c>
      <c r="AQ339" s="142">
        <f>+AQ338*DATA!AP174</f>
        <v>310.50933333333336</v>
      </c>
      <c r="AR339" s="142">
        <f>+AR338*DATA!AQ174</f>
        <v>167.19733333333335</v>
      </c>
      <c r="AS339" s="142">
        <f>+AS338*DATA!AR174</f>
        <v>310.50933333333336</v>
      </c>
      <c r="AT339" s="142">
        <f>+AT338*DATA!AS174</f>
        <v>167.19733333333335</v>
      </c>
      <c r="AU339" s="142">
        <f>+AU338*DATA!AT174</f>
        <v>310.50933333333336</v>
      </c>
      <c r="AV339" s="142">
        <f>+AV338*DATA!AU174</f>
        <v>167.19733333333335</v>
      </c>
      <c r="AW339" s="142">
        <f>+AW338*DATA!AV174</f>
        <v>310.50933333333336</v>
      </c>
      <c r="AX339" s="142">
        <f>+AX338*DATA!AW174</f>
        <v>167.19733333333335</v>
      </c>
      <c r="AY339" s="142">
        <f>+AY338*DATA!AX174</f>
        <v>310.50933333333336</v>
      </c>
      <c r="AZ339" s="142">
        <f>+AZ338*DATA!AY174</f>
        <v>144.54209466666669</v>
      </c>
      <c r="BA339" s="142">
        <f>+BA338*DATA!AZ174</f>
        <v>268.43531866666672</v>
      </c>
      <c r="BB339" s="142">
        <f>+BB338*DATA!BA174</f>
        <v>144.54209466666669</v>
      </c>
      <c r="BC339" s="142">
        <f>+BC338*DATA!BB174</f>
        <v>268.43531866666672</v>
      </c>
      <c r="BD339" s="142">
        <f>+BD338*DATA!BC174</f>
        <v>144.54209466666669</v>
      </c>
      <c r="BE339" s="142">
        <f>+BE338*DATA!BD174</f>
        <v>268.43531866666672</v>
      </c>
      <c r="BF339" s="142">
        <f>+BF338*DATA!BE174</f>
        <v>144.54209466666669</v>
      </c>
      <c r="BG339" s="142">
        <f>+BG338*DATA!BF174</f>
        <v>268.43531866666672</v>
      </c>
      <c r="BH339" s="142">
        <f>+BH338*DATA!BG174</f>
        <v>144.54209466666669</v>
      </c>
      <c r="BI339" s="142">
        <f>+BI338*DATA!BH174</f>
        <v>268.43531866666672</v>
      </c>
      <c r="BJ339" s="142">
        <f>+BJ338*DATA!BI174</f>
        <v>144.54209466666669</v>
      </c>
      <c r="BK339" s="142">
        <f>+BK338*DATA!BJ174</f>
        <v>268.43531866666672</v>
      </c>
      <c r="BL339" s="142">
        <f>+BL338*DATA!BK174</f>
        <v>0</v>
      </c>
      <c r="BM339" s="142">
        <f>+BM338*DATA!BL174</f>
        <v>0</v>
      </c>
      <c r="BN339" s="142">
        <f>+BN338*DATA!BM174</f>
        <v>0</v>
      </c>
      <c r="BO339" s="142">
        <f>+BO338*DATA!BN174</f>
        <v>0</v>
      </c>
      <c r="BP339" s="142">
        <f>+BP338*DATA!BO174</f>
        <v>0</v>
      </c>
      <c r="BQ339" s="142">
        <f>+BQ338*DATA!BP174</f>
        <v>0</v>
      </c>
      <c r="BR339" s="142">
        <f>+BR338*DATA!BQ174</f>
        <v>0</v>
      </c>
      <c r="BS339" s="142">
        <f>+BS338*DATA!BR174</f>
        <v>0</v>
      </c>
      <c r="BT339" s="142">
        <f>+BT338*DATA!BS174</f>
        <v>0</v>
      </c>
      <c r="BU339" s="142">
        <f>+BU338*DATA!BT174</f>
        <v>0</v>
      </c>
      <c r="BV339" s="142">
        <f>+BV338*DATA!BU174</f>
        <v>0</v>
      </c>
      <c r="BW339" s="113">
        <f t="shared" si="522"/>
        <v>5344.1044800000009</v>
      </c>
    </row>
    <row r="340" spans="1:75" x14ac:dyDescent="0.3">
      <c r="A340" s="114" t="s">
        <v>158</v>
      </c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>
        <f>+AA332*DATA!AA175</f>
        <v>30333.333333333332</v>
      </c>
      <c r="AD340" s="141">
        <f>+AB332*DATA!AB175</f>
        <v>56333.333333333343</v>
      </c>
      <c r="AE340" s="141">
        <f>+AC332*DATA!AC175</f>
        <v>30333.333333333332</v>
      </c>
      <c r="AF340" s="141">
        <f>+AD332*DATA!AD175</f>
        <v>56333.333333333343</v>
      </c>
      <c r="AG340" s="141">
        <f>+AE332*DATA!AE175</f>
        <v>30333.333333333332</v>
      </c>
      <c r="AH340" s="141">
        <f>+AF332*DATA!AF175</f>
        <v>56333.333333333343</v>
      </c>
      <c r="AI340" s="141">
        <f>+AG332*DATA!AG175</f>
        <v>30333.333333333332</v>
      </c>
      <c r="AJ340" s="141">
        <f>+AH332*DATA!AH175</f>
        <v>56333.333333333343</v>
      </c>
      <c r="AK340" s="141">
        <f>+AI332*DATA!AI175</f>
        <v>30333.333333333332</v>
      </c>
      <c r="AL340" s="141">
        <f>+AJ332*DATA!AJ175</f>
        <v>56333.333333333343</v>
      </c>
      <c r="AM340" s="141">
        <f>+AK332*DATA!AK175</f>
        <v>30333.333333333332</v>
      </c>
      <c r="AN340" s="141">
        <f>+AL332*DATA!AL175</f>
        <v>56333.333333333343</v>
      </c>
      <c r="AO340" s="141">
        <f>+AM332*DATA!AM175</f>
        <v>33439.466666666667</v>
      </c>
      <c r="AP340" s="141">
        <f>+AN332*DATA!AN175</f>
        <v>62101.866666666676</v>
      </c>
      <c r="AQ340" s="141">
        <f>+AO332*DATA!AO175</f>
        <v>33439.466666666667</v>
      </c>
      <c r="AR340" s="141">
        <f>+AP332*DATA!AP175</f>
        <v>62101.866666666676</v>
      </c>
      <c r="AS340" s="141">
        <f>+AQ332*DATA!AQ175</f>
        <v>33439.466666666667</v>
      </c>
      <c r="AT340" s="141">
        <f>+AR332*DATA!AR175</f>
        <v>62101.866666666676</v>
      </c>
      <c r="AU340" s="141">
        <f>+AS332*DATA!AS175</f>
        <v>33439.466666666667</v>
      </c>
      <c r="AV340" s="141">
        <f>+AT332*DATA!AT175</f>
        <v>62101.866666666676</v>
      </c>
      <c r="AW340" s="141">
        <f>+AU332*DATA!AU175</f>
        <v>33439.466666666667</v>
      </c>
      <c r="AX340" s="141">
        <f>+AV332*DATA!AV175</f>
        <v>62101.866666666676</v>
      </c>
      <c r="AY340" s="141">
        <f>+AW332*DATA!AW175</f>
        <v>33439.466666666667</v>
      </c>
      <c r="AZ340" s="141">
        <f>+AX332*DATA!AX175</f>
        <v>62101.866666666676</v>
      </c>
      <c r="BA340" s="141">
        <f>+AY332*DATA!AY175</f>
        <v>25294.866566666667</v>
      </c>
      <c r="BB340" s="141">
        <f>+AZ332*DATA!AZ175</f>
        <v>46976.180766666665</v>
      </c>
      <c r="BC340" s="141">
        <f>+BA332*DATA!BA175</f>
        <v>25294.866566666667</v>
      </c>
      <c r="BD340" s="141">
        <f>+BB332*DATA!BB175</f>
        <v>46976.180766666665</v>
      </c>
      <c r="BE340" s="141">
        <f>+BC332*DATA!BC175</f>
        <v>25294.866566666667</v>
      </c>
      <c r="BF340" s="141">
        <f>+BD332*DATA!BD175</f>
        <v>46976.180766666665</v>
      </c>
      <c r="BG340" s="141">
        <f>+BE332*DATA!BE175</f>
        <v>25294.866566666667</v>
      </c>
      <c r="BH340" s="141">
        <f>+BF332*DATA!BF175</f>
        <v>46976.180766666665</v>
      </c>
      <c r="BI340" s="141">
        <f>+BG332*DATA!BG175</f>
        <v>25294.866566666667</v>
      </c>
      <c r="BJ340" s="141">
        <f>+BH332*DATA!BH175</f>
        <v>46976.180766666665</v>
      </c>
      <c r="BK340" s="141">
        <f>+BI332*DATA!BI175</f>
        <v>25294.866566666667</v>
      </c>
      <c r="BL340" s="141">
        <f>+BJ332*DATA!BJ175</f>
        <v>46976.180766666665</v>
      </c>
      <c r="BM340" s="141">
        <f>+BK332*DATA!BK175</f>
        <v>30371.184931360007</v>
      </c>
      <c r="BN340" s="141">
        <f>+BL332*DATA!BL175</f>
        <v>56403.629158240023</v>
      </c>
      <c r="BO340" s="141">
        <f>+BM332*DATA!BM175</f>
        <v>30371.184931360007</v>
      </c>
      <c r="BP340" s="141">
        <f>+BN332*DATA!BN175</f>
        <v>56403.629158240023</v>
      </c>
      <c r="BQ340" s="141">
        <f>+BO332*DATA!BO175</f>
        <v>30371.184931360007</v>
      </c>
      <c r="BR340" s="141">
        <f>+BP332*DATA!BP175</f>
        <v>56403.629158240023</v>
      </c>
      <c r="BS340" s="141">
        <f>+BQ332*DATA!BQ175</f>
        <v>30371.184931360007</v>
      </c>
      <c r="BT340" s="141">
        <f>+BR332*DATA!BR175</f>
        <v>56403.629158240023</v>
      </c>
      <c r="BU340" s="141">
        <f>+BS332*DATA!BS175</f>
        <v>30371.184931360007</v>
      </c>
      <c r="BV340" s="141">
        <f>+BT332*DATA!BT175</f>
        <v>56403.629158240023</v>
      </c>
      <c r="BW340" s="113">
        <f t="shared" si="522"/>
        <v>1960748.3544480007</v>
      </c>
    </row>
    <row r="341" spans="1:75" x14ac:dyDescent="0.3">
      <c r="A341" s="116" t="s">
        <v>37</v>
      </c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>
        <f>+AC340*DATA!AA176</f>
        <v>758.33333333333337</v>
      </c>
      <c r="AD341" s="142">
        <f>+AD340*DATA!AB176</f>
        <v>1408.3333333333337</v>
      </c>
      <c r="AE341" s="142">
        <f>+AE340*DATA!AC176</f>
        <v>758.33333333333337</v>
      </c>
      <c r="AF341" s="142">
        <f>+AF340*DATA!AD176</f>
        <v>1408.3333333333337</v>
      </c>
      <c r="AG341" s="142">
        <f>+AG340*DATA!AE176</f>
        <v>758.33333333333337</v>
      </c>
      <c r="AH341" s="142">
        <f>+AH340*DATA!AF176</f>
        <v>1408.3333333333337</v>
      </c>
      <c r="AI341" s="142">
        <f>+AI340*DATA!AG176</f>
        <v>758.33333333333337</v>
      </c>
      <c r="AJ341" s="142">
        <f>+AJ340*DATA!AH176</f>
        <v>1408.3333333333337</v>
      </c>
      <c r="AK341" s="142">
        <f>+AK340*DATA!AI176</f>
        <v>758.33333333333337</v>
      </c>
      <c r="AL341" s="142">
        <f>+AL340*DATA!AJ176</f>
        <v>1408.3333333333337</v>
      </c>
      <c r="AM341" s="142">
        <f>+AM340*DATA!AK176</f>
        <v>758.33333333333337</v>
      </c>
      <c r="AN341" s="142">
        <f>+AN340*DATA!AL176</f>
        <v>1408.3333333333337</v>
      </c>
      <c r="AO341" s="142">
        <f>+AO340*DATA!AM176</f>
        <v>501.59199999999998</v>
      </c>
      <c r="AP341" s="142">
        <f>+AP340*DATA!AN176</f>
        <v>931.52800000000013</v>
      </c>
      <c r="AQ341" s="142">
        <f>+AQ340*DATA!AO176</f>
        <v>501.59199999999998</v>
      </c>
      <c r="AR341" s="142">
        <f>+AR340*DATA!AP176</f>
        <v>931.52800000000013</v>
      </c>
      <c r="AS341" s="142">
        <f>+AS340*DATA!AQ176</f>
        <v>501.59199999999998</v>
      </c>
      <c r="AT341" s="142">
        <f>+AT340*DATA!AR176</f>
        <v>931.52800000000013</v>
      </c>
      <c r="AU341" s="142">
        <f>+AU340*DATA!AS176</f>
        <v>501.59199999999998</v>
      </c>
      <c r="AV341" s="142">
        <f>+AV340*DATA!AT176</f>
        <v>931.52800000000013</v>
      </c>
      <c r="AW341" s="142">
        <f>+AW340*DATA!AU176</f>
        <v>501.59199999999998</v>
      </c>
      <c r="AX341" s="142">
        <f>+AX340*DATA!AV176</f>
        <v>931.52800000000013</v>
      </c>
      <c r="AY341" s="142">
        <f>+AY340*DATA!AW176</f>
        <v>501.59199999999998</v>
      </c>
      <c r="AZ341" s="142">
        <f>+AZ340*DATA!AX176</f>
        <v>931.52800000000013</v>
      </c>
      <c r="BA341" s="142">
        <f>+BA340*DATA!AY176</f>
        <v>379.42299850000001</v>
      </c>
      <c r="BB341" s="142">
        <f>+BB340*DATA!AZ176</f>
        <v>704.6427114999999</v>
      </c>
      <c r="BC341" s="142">
        <f>+BC340*DATA!BA176</f>
        <v>379.42299850000001</v>
      </c>
      <c r="BD341" s="142">
        <f>+BD340*DATA!BB176</f>
        <v>704.6427114999999</v>
      </c>
      <c r="BE341" s="142">
        <f>+BE340*DATA!BC176</f>
        <v>379.42299850000001</v>
      </c>
      <c r="BF341" s="142">
        <f>+BF340*DATA!BD176</f>
        <v>704.6427114999999</v>
      </c>
      <c r="BG341" s="142">
        <f>+BG340*DATA!BE176</f>
        <v>379.42299850000001</v>
      </c>
      <c r="BH341" s="142">
        <f>+BH340*DATA!BF176</f>
        <v>704.6427114999999</v>
      </c>
      <c r="BI341" s="142">
        <f>+BI340*DATA!BG176</f>
        <v>379.42299850000001</v>
      </c>
      <c r="BJ341" s="142">
        <f>+BJ340*DATA!BH176</f>
        <v>704.6427114999999</v>
      </c>
      <c r="BK341" s="142">
        <f>+BK340*DATA!BI176</f>
        <v>379.42299850000001</v>
      </c>
      <c r="BL341" s="142">
        <f>+BL340*DATA!BJ176</f>
        <v>704.6427114999999</v>
      </c>
      <c r="BM341" s="142">
        <f>+BM340*DATA!BK176</f>
        <v>759.27962328400019</v>
      </c>
      <c r="BN341" s="142">
        <f>+BN340*DATA!BL176</f>
        <v>1410.0907289560007</v>
      </c>
      <c r="BO341" s="142">
        <f>+BO340*DATA!BM176</f>
        <v>759.27962328400019</v>
      </c>
      <c r="BP341" s="142">
        <f>+BP340*DATA!BN176</f>
        <v>1410.0907289560007</v>
      </c>
      <c r="BQ341" s="142">
        <f>+BQ340*DATA!BO176</f>
        <v>759.27962328400019</v>
      </c>
      <c r="BR341" s="142">
        <f>+BR340*DATA!BP176</f>
        <v>1410.0907289560007</v>
      </c>
      <c r="BS341" s="142">
        <f>+BS340*DATA!BQ176</f>
        <v>759.27962328400019</v>
      </c>
      <c r="BT341" s="142">
        <f>+BT340*DATA!BR176</f>
        <v>1410.0907289560007</v>
      </c>
      <c r="BU341" s="142">
        <f>+BU340*DATA!BS176</f>
        <v>759.27962328400019</v>
      </c>
      <c r="BV341" s="142">
        <f>+BV340*DATA!BT176</f>
        <v>1410.0907289560007</v>
      </c>
      <c r="BW341" s="113">
        <f t="shared" si="522"/>
        <v>38949.966021199987</v>
      </c>
    </row>
    <row r="342" spans="1:75" x14ac:dyDescent="0.3">
      <c r="A342" s="114" t="s">
        <v>159</v>
      </c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>
        <f>+AA332*DATA!AA177</f>
        <v>22749.999999999996</v>
      </c>
      <c r="AE342" s="141">
        <f>+AB332*DATA!AB177</f>
        <v>42250</v>
      </c>
      <c r="AF342" s="141">
        <f>+AC332*DATA!AC177</f>
        <v>22749.999999999996</v>
      </c>
      <c r="AG342" s="141">
        <f>+AD332*DATA!AD177</f>
        <v>42250</v>
      </c>
      <c r="AH342" s="141">
        <f>+AE332*DATA!AE177</f>
        <v>22749.999999999996</v>
      </c>
      <c r="AI342" s="141">
        <f>+AF332*DATA!AF177</f>
        <v>42250</v>
      </c>
      <c r="AJ342" s="141">
        <f>+AG332*DATA!AG177</f>
        <v>22749.999999999996</v>
      </c>
      <c r="AK342" s="141">
        <f>+AH332*DATA!AH177</f>
        <v>42250</v>
      </c>
      <c r="AL342" s="141">
        <f>+AI332*DATA!AI177</f>
        <v>22749.999999999996</v>
      </c>
      <c r="AM342" s="141">
        <f>+AJ332*DATA!AJ177</f>
        <v>42250</v>
      </c>
      <c r="AN342" s="141">
        <f>+AK332*DATA!AK177</f>
        <v>22749.999999999996</v>
      </c>
      <c r="AO342" s="141">
        <f>+AL332*DATA!AL177</f>
        <v>42250</v>
      </c>
      <c r="AP342" s="141">
        <f>+AM332*DATA!AM177</f>
        <v>25079.600000000002</v>
      </c>
      <c r="AQ342" s="141">
        <f>+AN332*DATA!AN177</f>
        <v>46576.4</v>
      </c>
      <c r="AR342" s="141">
        <f>+AO332*DATA!AO177</f>
        <v>25079.600000000002</v>
      </c>
      <c r="AS342" s="141">
        <f>+AP332*DATA!AP177</f>
        <v>46576.4</v>
      </c>
      <c r="AT342" s="141">
        <f>+AQ332*DATA!AQ177</f>
        <v>25079.600000000002</v>
      </c>
      <c r="AU342" s="141">
        <f>+AR332*DATA!AR177</f>
        <v>46576.4</v>
      </c>
      <c r="AV342" s="141">
        <f>+AS332*DATA!AS177</f>
        <v>25079.600000000002</v>
      </c>
      <c r="AW342" s="141">
        <f>+AT332*DATA!AT177</f>
        <v>46576.4</v>
      </c>
      <c r="AX342" s="141">
        <f>+AU332*DATA!AU177</f>
        <v>25079.600000000002</v>
      </c>
      <c r="AY342" s="141">
        <f>+AV332*DATA!AV177</f>
        <v>46576.4</v>
      </c>
      <c r="AZ342" s="141">
        <f>+AW332*DATA!AW177</f>
        <v>25079.600000000002</v>
      </c>
      <c r="BA342" s="141">
        <f>+AX332*DATA!AX177</f>
        <v>46576.4</v>
      </c>
      <c r="BB342" s="141">
        <f>+AY332*DATA!AY177</f>
        <v>25294.866566666667</v>
      </c>
      <c r="BC342" s="141">
        <f>+AZ332*DATA!AZ177</f>
        <v>46976.180766666665</v>
      </c>
      <c r="BD342" s="141">
        <f>+BA332*DATA!BA177</f>
        <v>25294.866566666667</v>
      </c>
      <c r="BE342" s="141">
        <f>+BB332*DATA!BB177</f>
        <v>46976.180766666665</v>
      </c>
      <c r="BF342" s="141">
        <f>+BC332*DATA!BC177</f>
        <v>25294.866566666667</v>
      </c>
      <c r="BG342" s="141">
        <f>+BD332*DATA!BD177</f>
        <v>46976.180766666665</v>
      </c>
      <c r="BH342" s="141">
        <f>+BE332*DATA!BE177</f>
        <v>25294.866566666667</v>
      </c>
      <c r="BI342" s="141">
        <f>+BF332*DATA!BF177</f>
        <v>46976.180766666665</v>
      </c>
      <c r="BJ342" s="141">
        <f>+BG332*DATA!BG177</f>
        <v>25294.866566666667</v>
      </c>
      <c r="BK342" s="141">
        <f>+BH332*DATA!BH177</f>
        <v>46976.180766666665</v>
      </c>
      <c r="BL342" s="141">
        <f>+BI332*DATA!BI177</f>
        <v>25294.866566666667</v>
      </c>
      <c r="BM342" s="141">
        <f>+BJ332*DATA!BJ177</f>
        <v>46976.180766666665</v>
      </c>
      <c r="BN342" s="141">
        <f>+BK332*DATA!BK177</f>
        <v>26574.786814940002</v>
      </c>
      <c r="BO342" s="141">
        <f>+BL332*DATA!BL177</f>
        <v>49353.175513460017</v>
      </c>
      <c r="BP342" s="141">
        <f>+BM332*DATA!BM177</f>
        <v>26574.786814940002</v>
      </c>
      <c r="BQ342" s="141">
        <f>+BN332*DATA!BN177</f>
        <v>49353.175513460017</v>
      </c>
      <c r="BR342" s="141">
        <f>+BO332*DATA!BO177</f>
        <v>26574.786814940002</v>
      </c>
      <c r="BS342" s="141">
        <f>+BP332*DATA!BP177</f>
        <v>49353.175513460017</v>
      </c>
      <c r="BT342" s="141">
        <f>+BQ332*DATA!BQ177</f>
        <v>26574.786814940002</v>
      </c>
      <c r="BU342" s="141">
        <f>+BR332*DATA!BR177</f>
        <v>49353.175513460017</v>
      </c>
      <c r="BV342" s="141">
        <f>+BS332*DATA!BS177</f>
        <v>26574.786814940002</v>
      </c>
      <c r="BW342" s="113">
        <f t="shared" si="522"/>
        <v>1583848.9201285401</v>
      </c>
    </row>
    <row r="343" spans="1:75" x14ac:dyDescent="0.3">
      <c r="A343" s="116" t="s">
        <v>37</v>
      </c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>
        <f>+AD342*DATA!AA178</f>
        <v>227.49999999999997</v>
      </c>
      <c r="AE343" s="142">
        <f>+AE342*DATA!AB178</f>
        <v>422.5</v>
      </c>
      <c r="AF343" s="142">
        <f>+AF342*DATA!AC178</f>
        <v>227.49999999999997</v>
      </c>
      <c r="AG343" s="142">
        <f>+AG342*DATA!AD178</f>
        <v>422.5</v>
      </c>
      <c r="AH343" s="142">
        <f>+AH342*DATA!AE178</f>
        <v>227.49999999999997</v>
      </c>
      <c r="AI343" s="142">
        <f>+AI342*DATA!AF178</f>
        <v>422.5</v>
      </c>
      <c r="AJ343" s="142">
        <f>+AJ342*DATA!AG178</f>
        <v>227.49999999999997</v>
      </c>
      <c r="AK343" s="142">
        <f>+AK342*DATA!AH178</f>
        <v>422.5</v>
      </c>
      <c r="AL343" s="142">
        <f>+AL342*DATA!AI178</f>
        <v>227.49999999999997</v>
      </c>
      <c r="AM343" s="142">
        <f>+AM342*DATA!AJ178</f>
        <v>422.5</v>
      </c>
      <c r="AN343" s="142">
        <f>+AN342*DATA!AK178</f>
        <v>227.49999999999997</v>
      </c>
      <c r="AO343" s="142">
        <f>+AO342*DATA!AL178</f>
        <v>422.5</v>
      </c>
      <c r="AP343" s="142">
        <f>+AP342*DATA!AM178</f>
        <v>0</v>
      </c>
      <c r="AQ343" s="142">
        <f>+AQ342*DATA!AN178</f>
        <v>0</v>
      </c>
      <c r="AR343" s="142">
        <f>+AR342*DATA!AO178</f>
        <v>0</v>
      </c>
      <c r="AS343" s="142">
        <f>+AS342*DATA!AP178</f>
        <v>0</v>
      </c>
      <c r="AT343" s="142">
        <f>+AT342*DATA!AQ178</f>
        <v>0</v>
      </c>
      <c r="AU343" s="142">
        <f>+AU342*DATA!AR178</f>
        <v>0</v>
      </c>
      <c r="AV343" s="142">
        <f>+AV342*DATA!AS178</f>
        <v>0</v>
      </c>
      <c r="AW343" s="142">
        <f>+AW342*DATA!AT178</f>
        <v>0</v>
      </c>
      <c r="AX343" s="142">
        <f>+AX342*DATA!AU178</f>
        <v>0</v>
      </c>
      <c r="AY343" s="142">
        <f>+AY342*DATA!AV178</f>
        <v>0</v>
      </c>
      <c r="AZ343" s="142">
        <f>+AZ342*DATA!AW178</f>
        <v>0</v>
      </c>
      <c r="BA343" s="142">
        <f>+BA342*DATA!AX178</f>
        <v>0</v>
      </c>
      <c r="BB343" s="142">
        <f>+BB342*DATA!AY178</f>
        <v>0</v>
      </c>
      <c r="BC343" s="142">
        <f>+BC342*DATA!AZ178</f>
        <v>0</v>
      </c>
      <c r="BD343" s="142">
        <f>+BD342*DATA!BA178</f>
        <v>0</v>
      </c>
      <c r="BE343" s="142">
        <f>+BE342*DATA!BB178</f>
        <v>0</v>
      </c>
      <c r="BF343" s="142">
        <f>+BF342*DATA!BC178</f>
        <v>0</v>
      </c>
      <c r="BG343" s="142">
        <f>+BG342*DATA!BD178</f>
        <v>0</v>
      </c>
      <c r="BH343" s="142">
        <f>+BH342*DATA!BE178</f>
        <v>0</v>
      </c>
      <c r="BI343" s="142">
        <f>+BI342*DATA!BF178</f>
        <v>0</v>
      </c>
      <c r="BJ343" s="142">
        <f>+BJ342*DATA!BG178</f>
        <v>0</v>
      </c>
      <c r="BK343" s="142">
        <f>+BK342*DATA!BH178</f>
        <v>0</v>
      </c>
      <c r="BL343" s="142">
        <f>+BL342*DATA!BI178</f>
        <v>0</v>
      </c>
      <c r="BM343" s="142">
        <f>+BM342*DATA!BJ178</f>
        <v>0</v>
      </c>
      <c r="BN343" s="142">
        <f>+BN342*DATA!BK178</f>
        <v>265.74786814940001</v>
      </c>
      <c r="BO343" s="142">
        <f>+BO342*DATA!BL178</f>
        <v>493.53175513460019</v>
      </c>
      <c r="BP343" s="142">
        <f>+BP342*DATA!BM178</f>
        <v>265.74786814940001</v>
      </c>
      <c r="BQ343" s="142">
        <f>+BQ342*DATA!BN178</f>
        <v>493.53175513460019</v>
      </c>
      <c r="BR343" s="142">
        <f>+BR342*DATA!BO178</f>
        <v>265.74786814940001</v>
      </c>
      <c r="BS343" s="142">
        <f>+BS342*DATA!BP178</f>
        <v>493.53175513460019</v>
      </c>
      <c r="BT343" s="142">
        <f>+BT342*DATA!BQ178</f>
        <v>265.74786814940001</v>
      </c>
      <c r="BU343" s="142">
        <f>+BU342*DATA!BR178</f>
        <v>493.53175513460019</v>
      </c>
      <c r="BV343" s="142">
        <f>+BV342*DATA!BS178</f>
        <v>265.74786814940001</v>
      </c>
      <c r="BW343" s="113">
        <f t="shared" si="522"/>
        <v>7202.8663612854043</v>
      </c>
    </row>
    <row r="344" spans="1:75" x14ac:dyDescent="0.3">
      <c r="A344" s="114" t="s">
        <v>162</v>
      </c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>
        <f>+AA332*DATA!AA179</f>
        <v>7583.333333333333</v>
      </c>
      <c r="AF344" s="141">
        <f>+AB332*DATA!AB179</f>
        <v>14083.333333333336</v>
      </c>
      <c r="AG344" s="141">
        <f>+AC332*DATA!AC179</f>
        <v>7583.333333333333</v>
      </c>
      <c r="AH344" s="141">
        <f>+AD332*DATA!AD179</f>
        <v>14083.333333333336</v>
      </c>
      <c r="AI344" s="141">
        <f>+AE332*DATA!AE179</f>
        <v>7583.333333333333</v>
      </c>
      <c r="AJ344" s="141">
        <f>+AF332*DATA!AF179</f>
        <v>14083.333333333336</v>
      </c>
      <c r="AK344" s="141">
        <f>+AG332*DATA!AG179</f>
        <v>7583.333333333333</v>
      </c>
      <c r="AL344" s="141">
        <f>+AH332*DATA!AH179</f>
        <v>14083.333333333336</v>
      </c>
      <c r="AM344" s="141">
        <f>+AI332*DATA!AI179</f>
        <v>7583.333333333333</v>
      </c>
      <c r="AN344" s="141">
        <f>+AJ332*DATA!AJ179</f>
        <v>14083.333333333336</v>
      </c>
      <c r="AO344" s="141">
        <f>+AK332*DATA!AK179</f>
        <v>7583.333333333333</v>
      </c>
      <c r="AP344" s="141">
        <f>+AL332*DATA!AL179</f>
        <v>14083.333333333336</v>
      </c>
      <c r="AQ344" s="141">
        <f>+AM332*DATA!AM179</f>
        <v>0</v>
      </c>
      <c r="AR344" s="141">
        <f>+AN332*DATA!AN179</f>
        <v>0</v>
      </c>
      <c r="AS344" s="141">
        <f>+AO332*DATA!AO179</f>
        <v>0</v>
      </c>
      <c r="AT344" s="141">
        <f>+AP332*DATA!AP179</f>
        <v>0</v>
      </c>
      <c r="AU344" s="141">
        <f>+AQ332*DATA!AQ179</f>
        <v>0</v>
      </c>
      <c r="AV344" s="141">
        <f>+AR332*DATA!AR179</f>
        <v>0</v>
      </c>
      <c r="AW344" s="141">
        <f>+AS332*DATA!AS179</f>
        <v>0</v>
      </c>
      <c r="AX344" s="141">
        <f>+AT332*DATA!AT179</f>
        <v>0</v>
      </c>
      <c r="AY344" s="141">
        <f>+AU332*DATA!AU179</f>
        <v>0</v>
      </c>
      <c r="AZ344" s="141">
        <f>+AV332*DATA!AV179</f>
        <v>0</v>
      </c>
      <c r="BA344" s="141">
        <f>+AW332*DATA!AW179</f>
        <v>0</v>
      </c>
      <c r="BB344" s="141">
        <f>+AX332*DATA!AX179</f>
        <v>0</v>
      </c>
      <c r="BC344" s="141">
        <f>+AY332*DATA!AY179</f>
        <v>14454.209466666667</v>
      </c>
      <c r="BD344" s="141">
        <f>+AZ332*DATA!AZ179</f>
        <v>26843.531866666672</v>
      </c>
      <c r="BE344" s="141">
        <f>+BA332*DATA!BA179</f>
        <v>14454.209466666667</v>
      </c>
      <c r="BF344" s="141">
        <f>+BB332*DATA!BB179</f>
        <v>26843.531866666672</v>
      </c>
      <c r="BG344" s="141">
        <f>+BC332*DATA!BC179</f>
        <v>14454.209466666667</v>
      </c>
      <c r="BH344" s="141">
        <f>+BD332*DATA!BD179</f>
        <v>26843.531866666672</v>
      </c>
      <c r="BI344" s="141">
        <f>+BE332*DATA!BE179</f>
        <v>14454.209466666667</v>
      </c>
      <c r="BJ344" s="141">
        <f>+BF332*DATA!BF179</f>
        <v>26843.531866666672</v>
      </c>
      <c r="BK344" s="141">
        <f>+BG332*DATA!BG179</f>
        <v>14454.209466666667</v>
      </c>
      <c r="BL344" s="141">
        <f>+BH332*DATA!BH179</f>
        <v>26843.531866666672</v>
      </c>
      <c r="BM344" s="141">
        <f>+BI332*DATA!BI179</f>
        <v>14454.209466666667</v>
      </c>
      <c r="BN344" s="141">
        <f>+BJ332*DATA!BJ179</f>
        <v>26843.531866666672</v>
      </c>
      <c r="BO344" s="141">
        <f>+BK332*DATA!BK179</f>
        <v>7592.7962328400017</v>
      </c>
      <c r="BP344" s="141">
        <f>+BL332*DATA!BL179</f>
        <v>14100.907289560006</v>
      </c>
      <c r="BQ344" s="141">
        <f>+BM332*DATA!BM179</f>
        <v>7592.7962328400017</v>
      </c>
      <c r="BR344" s="141">
        <f>+BN332*DATA!BN179</f>
        <v>14100.907289560006</v>
      </c>
      <c r="BS344" s="141">
        <f>+BO332*DATA!BO179</f>
        <v>7592.7962328400017</v>
      </c>
      <c r="BT344" s="141">
        <f>+BP332*DATA!BP179</f>
        <v>14100.907289560006</v>
      </c>
      <c r="BU344" s="141">
        <f>+BQ332*DATA!BQ179</f>
        <v>7592.7962328400017</v>
      </c>
      <c r="BV344" s="141">
        <f>+BR332*DATA!BR179</f>
        <v>14100.907289560006</v>
      </c>
      <c r="BW344" s="113">
        <f t="shared" si="522"/>
        <v>464561.2620896002</v>
      </c>
    </row>
    <row r="345" spans="1:75" ht="16.2" thickBot="1" x14ac:dyDescent="0.35">
      <c r="A345" s="164"/>
      <c r="BW345" s="62">
        <f t="shared" si="522"/>
        <v>0</v>
      </c>
    </row>
    <row r="346" spans="1:75" ht="16.2" thickBot="1" x14ac:dyDescent="0.35">
      <c r="A346" s="30" t="s">
        <v>257</v>
      </c>
      <c r="C346" s="143">
        <f>+C336+C338+C340+C342+C344</f>
        <v>0</v>
      </c>
      <c r="D346" s="144">
        <f t="shared" ref="D346:BO346" si="531">+D336+D338+D340+D342+D344</f>
        <v>0</v>
      </c>
      <c r="E346" s="144">
        <f t="shared" si="531"/>
        <v>0</v>
      </c>
      <c r="F346" s="144">
        <f t="shared" si="531"/>
        <v>0</v>
      </c>
      <c r="G346" s="144">
        <f t="shared" si="531"/>
        <v>0</v>
      </c>
      <c r="H346" s="144">
        <f t="shared" si="531"/>
        <v>0</v>
      </c>
      <c r="I346" s="144">
        <f t="shared" si="531"/>
        <v>0</v>
      </c>
      <c r="J346" s="144">
        <f t="shared" si="531"/>
        <v>0</v>
      </c>
      <c r="K346" s="144">
        <f t="shared" si="531"/>
        <v>0</v>
      </c>
      <c r="L346" s="144">
        <f t="shared" si="531"/>
        <v>0</v>
      </c>
      <c r="M346" s="144">
        <f t="shared" si="531"/>
        <v>0</v>
      </c>
      <c r="N346" s="144">
        <f t="shared" si="531"/>
        <v>0</v>
      </c>
      <c r="O346" s="145">
        <f t="shared" si="531"/>
        <v>0</v>
      </c>
      <c r="P346" s="144">
        <f t="shared" si="531"/>
        <v>0</v>
      </c>
      <c r="Q346" s="144">
        <f t="shared" si="531"/>
        <v>0</v>
      </c>
      <c r="R346" s="144">
        <f t="shared" si="531"/>
        <v>0</v>
      </c>
      <c r="S346" s="144">
        <f t="shared" si="531"/>
        <v>0</v>
      </c>
      <c r="T346" s="144">
        <f t="shared" si="531"/>
        <v>0</v>
      </c>
      <c r="U346" s="144">
        <f t="shared" si="531"/>
        <v>0</v>
      </c>
      <c r="V346" s="144">
        <f t="shared" si="531"/>
        <v>0</v>
      </c>
      <c r="W346" s="144">
        <f t="shared" si="531"/>
        <v>0</v>
      </c>
      <c r="X346" s="144">
        <f t="shared" si="531"/>
        <v>0</v>
      </c>
      <c r="Y346" s="144">
        <f t="shared" si="531"/>
        <v>0</v>
      </c>
      <c r="Z346" s="144">
        <f t="shared" si="531"/>
        <v>0</v>
      </c>
      <c r="AA346" s="146">
        <f t="shared" si="531"/>
        <v>15166.666666666666</v>
      </c>
      <c r="AB346" s="144">
        <f t="shared" si="531"/>
        <v>28166.666666666672</v>
      </c>
      <c r="AC346" s="144">
        <f t="shared" si="531"/>
        <v>45500</v>
      </c>
      <c r="AD346" s="144">
        <f t="shared" si="531"/>
        <v>107250.00000000001</v>
      </c>
      <c r="AE346" s="144">
        <f t="shared" si="531"/>
        <v>95333.333333333328</v>
      </c>
      <c r="AF346" s="144">
        <f t="shared" si="531"/>
        <v>121333.33333333334</v>
      </c>
      <c r="AG346" s="144">
        <f t="shared" si="531"/>
        <v>95333.333333333328</v>
      </c>
      <c r="AH346" s="144">
        <f t="shared" si="531"/>
        <v>121333.33333333334</v>
      </c>
      <c r="AI346" s="144">
        <f t="shared" si="531"/>
        <v>95333.333333333328</v>
      </c>
      <c r="AJ346" s="144">
        <f t="shared" si="531"/>
        <v>121333.33333333334</v>
      </c>
      <c r="AK346" s="144">
        <f t="shared" si="531"/>
        <v>95333.333333333328</v>
      </c>
      <c r="AL346" s="144">
        <f t="shared" si="531"/>
        <v>121333.33333333334</v>
      </c>
      <c r="AM346" s="144">
        <f t="shared" si="531"/>
        <v>88526.533333333326</v>
      </c>
      <c r="AN346" s="144">
        <f t="shared" si="531"/>
        <v>125411.8666666667</v>
      </c>
      <c r="AO346" s="144">
        <f t="shared" si="531"/>
        <v>122683.59999999999</v>
      </c>
      <c r="AP346" s="144">
        <f t="shared" si="531"/>
        <v>133510.00000000003</v>
      </c>
      <c r="AQ346" s="144">
        <f t="shared" si="531"/>
        <v>119426.66666666666</v>
      </c>
      <c r="AR346" s="144">
        <f t="shared" si="531"/>
        <v>119426.66666666669</v>
      </c>
      <c r="AS346" s="144">
        <f t="shared" si="531"/>
        <v>119426.66666666666</v>
      </c>
      <c r="AT346" s="144">
        <f t="shared" si="531"/>
        <v>119426.66666666669</v>
      </c>
      <c r="AU346" s="144">
        <f t="shared" si="531"/>
        <v>119426.66666666666</v>
      </c>
      <c r="AV346" s="144">
        <f t="shared" si="531"/>
        <v>119426.66666666669</v>
      </c>
      <c r="AW346" s="144">
        <f t="shared" si="531"/>
        <v>119426.66666666666</v>
      </c>
      <c r="AX346" s="144">
        <f t="shared" si="531"/>
        <v>119426.66666666669</v>
      </c>
      <c r="AY346" s="144">
        <f t="shared" si="531"/>
        <v>111066.80000000002</v>
      </c>
      <c r="AZ346" s="144">
        <f t="shared" si="531"/>
        <v>94408.571400000015</v>
      </c>
      <c r="BA346" s="144">
        <f t="shared" si="531"/>
        <v>85293.032500000001</v>
      </c>
      <c r="BB346" s="144">
        <f t="shared" si="531"/>
        <v>79498.152066666662</v>
      </c>
      <c r="BC346" s="144">
        <f t="shared" si="531"/>
        <v>100147.02273333333</v>
      </c>
      <c r="BD346" s="144">
        <f t="shared" si="531"/>
        <v>106341.68393333333</v>
      </c>
      <c r="BE346" s="144">
        <f t="shared" si="531"/>
        <v>100147.02273333333</v>
      </c>
      <c r="BF346" s="144">
        <f t="shared" si="531"/>
        <v>106341.68393333333</v>
      </c>
      <c r="BG346" s="144">
        <f t="shared" si="531"/>
        <v>100147.02273333333</v>
      </c>
      <c r="BH346" s="144">
        <f t="shared" si="531"/>
        <v>106341.68393333333</v>
      </c>
      <c r="BI346" s="144">
        <f t="shared" si="531"/>
        <v>100147.02273333333</v>
      </c>
      <c r="BJ346" s="144">
        <f t="shared" si="531"/>
        <v>106341.68393333333</v>
      </c>
      <c r="BK346" s="144">
        <f t="shared" si="531"/>
        <v>111536.21708259334</v>
      </c>
      <c r="BL346" s="144">
        <f t="shared" si="531"/>
        <v>120265.94013434001</v>
      </c>
      <c r="BM346" s="144">
        <f t="shared" si="531"/>
        <v>103190.76951395335</v>
      </c>
      <c r="BN346" s="144">
        <f t="shared" si="531"/>
        <v>130973.30877418671</v>
      </c>
      <c r="BO346" s="144">
        <f t="shared" si="531"/>
        <v>98706.351026920034</v>
      </c>
      <c r="BP346" s="144">
        <f t="shared" ref="BP346:BV346" si="532">+BP336+BP338+BP340+BP342+BP344</f>
        <v>118230.68419708005</v>
      </c>
      <c r="BQ346" s="144">
        <f t="shared" si="532"/>
        <v>98706.351026920034</v>
      </c>
      <c r="BR346" s="144">
        <f t="shared" si="532"/>
        <v>118230.68419708005</v>
      </c>
      <c r="BS346" s="144">
        <f t="shared" si="532"/>
        <v>98706.351026920034</v>
      </c>
      <c r="BT346" s="144">
        <f t="shared" si="532"/>
        <v>118230.68419708005</v>
      </c>
      <c r="BU346" s="144">
        <f t="shared" si="532"/>
        <v>98706.351026920034</v>
      </c>
      <c r="BV346" s="144">
        <f t="shared" si="532"/>
        <v>118230.68419708005</v>
      </c>
      <c r="BW346" s="62">
        <f t="shared" si="522"/>
        <v>5018231.0923677413</v>
      </c>
    </row>
    <row r="347" spans="1:75" ht="16.2" thickBot="1" x14ac:dyDescent="0.35">
      <c r="A347" s="30" t="s">
        <v>258</v>
      </c>
      <c r="C347" s="143">
        <f>+C337+C339+C341+C343</f>
        <v>0</v>
      </c>
      <c r="D347" s="144">
        <f t="shared" ref="D347:BO347" si="533">+D337+D339+D341+D343</f>
        <v>0</v>
      </c>
      <c r="E347" s="144">
        <f t="shared" si="533"/>
        <v>0</v>
      </c>
      <c r="F347" s="144">
        <f t="shared" si="533"/>
        <v>0</v>
      </c>
      <c r="G347" s="144">
        <f t="shared" si="533"/>
        <v>0</v>
      </c>
      <c r="H347" s="144">
        <f t="shared" si="533"/>
        <v>0</v>
      </c>
      <c r="I347" s="144">
        <f t="shared" si="533"/>
        <v>0</v>
      </c>
      <c r="J347" s="144">
        <f t="shared" si="533"/>
        <v>0</v>
      </c>
      <c r="K347" s="144">
        <f t="shared" si="533"/>
        <v>0</v>
      </c>
      <c r="L347" s="144">
        <f t="shared" si="533"/>
        <v>0</v>
      </c>
      <c r="M347" s="144">
        <f t="shared" si="533"/>
        <v>0</v>
      </c>
      <c r="N347" s="144">
        <f t="shared" si="533"/>
        <v>0</v>
      </c>
      <c r="O347" s="145">
        <f t="shared" si="533"/>
        <v>0</v>
      </c>
      <c r="P347" s="144">
        <f t="shared" si="533"/>
        <v>0</v>
      </c>
      <c r="Q347" s="144">
        <f t="shared" si="533"/>
        <v>0</v>
      </c>
      <c r="R347" s="144">
        <f t="shared" si="533"/>
        <v>0</v>
      </c>
      <c r="S347" s="144">
        <f t="shared" si="533"/>
        <v>0</v>
      </c>
      <c r="T347" s="144">
        <f t="shared" si="533"/>
        <v>0</v>
      </c>
      <c r="U347" s="144">
        <f t="shared" si="533"/>
        <v>0</v>
      </c>
      <c r="V347" s="144">
        <f t="shared" si="533"/>
        <v>0</v>
      </c>
      <c r="W347" s="144">
        <f t="shared" si="533"/>
        <v>0</v>
      </c>
      <c r="X347" s="144">
        <f t="shared" si="533"/>
        <v>0</v>
      </c>
      <c r="Y347" s="144">
        <f t="shared" si="533"/>
        <v>0</v>
      </c>
      <c r="Z347" s="144">
        <f t="shared" si="533"/>
        <v>0</v>
      </c>
      <c r="AA347" s="146">
        <f t="shared" si="533"/>
        <v>303.33333333333331</v>
      </c>
      <c r="AB347" s="144">
        <f t="shared" si="533"/>
        <v>563.33333333333348</v>
      </c>
      <c r="AC347" s="144">
        <f t="shared" si="533"/>
        <v>1061.6666666666667</v>
      </c>
      <c r="AD347" s="144">
        <f t="shared" si="533"/>
        <v>2199.166666666667</v>
      </c>
      <c r="AE347" s="144">
        <f t="shared" si="533"/>
        <v>1484.1666666666667</v>
      </c>
      <c r="AF347" s="144">
        <f t="shared" si="533"/>
        <v>2199.166666666667</v>
      </c>
      <c r="AG347" s="144">
        <f t="shared" si="533"/>
        <v>1484.1666666666667</v>
      </c>
      <c r="AH347" s="144">
        <f t="shared" si="533"/>
        <v>2199.166666666667</v>
      </c>
      <c r="AI347" s="144">
        <f t="shared" si="533"/>
        <v>1484.1666666666667</v>
      </c>
      <c r="AJ347" s="144">
        <f t="shared" si="533"/>
        <v>2199.166666666667</v>
      </c>
      <c r="AK347" s="144">
        <f t="shared" si="533"/>
        <v>1484.1666666666667</v>
      </c>
      <c r="AL347" s="144">
        <f t="shared" si="533"/>
        <v>2199.166666666667</v>
      </c>
      <c r="AM347" s="144">
        <f t="shared" si="533"/>
        <v>1180.8333333333335</v>
      </c>
      <c r="AN347" s="144">
        <f t="shared" si="533"/>
        <v>1803.030666666667</v>
      </c>
      <c r="AO347" s="144">
        <f t="shared" si="533"/>
        <v>1234.6013333333333</v>
      </c>
      <c r="AP347" s="144">
        <f t="shared" si="533"/>
        <v>1098.7253333333335</v>
      </c>
      <c r="AQ347" s="144">
        <f t="shared" si="533"/>
        <v>812.10133333333329</v>
      </c>
      <c r="AR347" s="144">
        <f t="shared" si="533"/>
        <v>1098.7253333333335</v>
      </c>
      <c r="AS347" s="144">
        <f t="shared" si="533"/>
        <v>812.10133333333329</v>
      </c>
      <c r="AT347" s="144">
        <f t="shared" si="533"/>
        <v>1098.7253333333335</v>
      </c>
      <c r="AU347" s="144">
        <f t="shared" si="533"/>
        <v>812.10133333333329</v>
      </c>
      <c r="AV347" s="144">
        <f t="shared" si="533"/>
        <v>1098.7253333333335</v>
      </c>
      <c r="AW347" s="144">
        <f t="shared" si="533"/>
        <v>812.10133333333329</v>
      </c>
      <c r="AX347" s="144">
        <f t="shared" si="533"/>
        <v>1098.7253333333335</v>
      </c>
      <c r="AY347" s="144">
        <f t="shared" si="533"/>
        <v>812.10133333333329</v>
      </c>
      <c r="AZ347" s="144">
        <f t="shared" si="533"/>
        <v>1076.0700946666668</v>
      </c>
      <c r="BA347" s="144">
        <f t="shared" si="533"/>
        <v>647.85831716666667</v>
      </c>
      <c r="BB347" s="144">
        <f t="shared" si="533"/>
        <v>849.18480616666659</v>
      </c>
      <c r="BC347" s="144">
        <f t="shared" si="533"/>
        <v>647.85831716666667</v>
      </c>
      <c r="BD347" s="144">
        <f t="shared" si="533"/>
        <v>849.18480616666659</v>
      </c>
      <c r="BE347" s="144">
        <f t="shared" si="533"/>
        <v>647.85831716666667</v>
      </c>
      <c r="BF347" s="144">
        <f t="shared" si="533"/>
        <v>849.18480616666659</v>
      </c>
      <c r="BG347" s="144">
        <f t="shared" si="533"/>
        <v>647.85831716666667</v>
      </c>
      <c r="BH347" s="144">
        <f t="shared" si="533"/>
        <v>849.18480616666659</v>
      </c>
      <c r="BI347" s="144">
        <f t="shared" si="533"/>
        <v>647.85831716666667</v>
      </c>
      <c r="BJ347" s="144">
        <f t="shared" si="533"/>
        <v>849.18480616666659</v>
      </c>
      <c r="BK347" s="144">
        <f t="shared" si="533"/>
        <v>875.64220415186674</v>
      </c>
      <c r="BL347" s="144">
        <f t="shared" si="533"/>
        <v>1127.6699301868</v>
      </c>
      <c r="BM347" s="144">
        <f t="shared" si="533"/>
        <v>987.06351026920026</v>
      </c>
      <c r="BN347" s="144">
        <f t="shared" si="533"/>
        <v>2098.8658157922009</v>
      </c>
      <c r="BO347" s="144">
        <f t="shared" si="533"/>
        <v>1480.5952654038006</v>
      </c>
      <c r="BP347" s="144">
        <f t="shared" ref="BP347:BV347" si="534">+BP337+BP339+BP341+BP343</f>
        <v>2098.8658157922009</v>
      </c>
      <c r="BQ347" s="144">
        <f t="shared" si="534"/>
        <v>1480.5952654038006</v>
      </c>
      <c r="BR347" s="144">
        <f t="shared" si="534"/>
        <v>2098.8658157922009</v>
      </c>
      <c r="BS347" s="144">
        <f t="shared" si="534"/>
        <v>1480.5952654038006</v>
      </c>
      <c r="BT347" s="144">
        <f t="shared" si="534"/>
        <v>2098.8658157922009</v>
      </c>
      <c r="BU347" s="144">
        <f t="shared" si="534"/>
        <v>1480.5952654038006</v>
      </c>
      <c r="BV347" s="144">
        <f t="shared" si="534"/>
        <v>2098.8658157922009</v>
      </c>
      <c r="BW347" s="62">
        <f t="shared" si="522"/>
        <v>60601.803496517416</v>
      </c>
    </row>
    <row r="348" spans="1:75" x14ac:dyDescent="0.3">
      <c r="BW348" s="62">
        <f t="shared" si="522"/>
        <v>0</v>
      </c>
    </row>
    <row r="349" spans="1:75" ht="16.2" thickBot="1" x14ac:dyDescent="0.35">
      <c r="A349" s="165" t="s">
        <v>259</v>
      </c>
      <c r="C349" s="167">
        <f t="shared" ref="C349:AH349" si="535">+(C332*C3)*C2</f>
        <v>0</v>
      </c>
      <c r="D349" s="167">
        <f t="shared" si="535"/>
        <v>0</v>
      </c>
      <c r="E349" s="167">
        <f t="shared" si="535"/>
        <v>0</v>
      </c>
      <c r="F349" s="167">
        <f t="shared" si="535"/>
        <v>0</v>
      </c>
      <c r="G349" s="167">
        <f t="shared" si="535"/>
        <v>0</v>
      </c>
      <c r="H349" s="167">
        <f t="shared" si="535"/>
        <v>0</v>
      </c>
      <c r="I349" s="167">
        <f t="shared" si="535"/>
        <v>0</v>
      </c>
      <c r="J349" s="167">
        <f t="shared" si="535"/>
        <v>0</v>
      </c>
      <c r="K349" s="167">
        <f t="shared" si="535"/>
        <v>0</v>
      </c>
      <c r="L349" s="167">
        <f t="shared" si="535"/>
        <v>0</v>
      </c>
      <c r="M349" s="167">
        <f t="shared" si="535"/>
        <v>0</v>
      </c>
      <c r="N349" s="167">
        <f t="shared" si="535"/>
        <v>0</v>
      </c>
      <c r="O349" s="167">
        <f t="shared" si="535"/>
        <v>0</v>
      </c>
      <c r="P349" s="167">
        <f t="shared" si="535"/>
        <v>0</v>
      </c>
      <c r="Q349" s="167">
        <f t="shared" si="535"/>
        <v>0</v>
      </c>
      <c r="R349" s="167">
        <f t="shared" si="535"/>
        <v>0</v>
      </c>
      <c r="S349" s="167">
        <f t="shared" si="535"/>
        <v>0</v>
      </c>
      <c r="T349" s="167">
        <f t="shared" si="535"/>
        <v>0</v>
      </c>
      <c r="U349" s="167">
        <f t="shared" si="535"/>
        <v>0</v>
      </c>
      <c r="V349" s="167">
        <f t="shared" si="535"/>
        <v>0</v>
      </c>
      <c r="W349" s="167">
        <f t="shared" si="535"/>
        <v>0</v>
      </c>
      <c r="X349" s="167">
        <f t="shared" si="535"/>
        <v>0</v>
      </c>
      <c r="Y349" s="167">
        <f t="shared" si="535"/>
        <v>0</v>
      </c>
      <c r="Z349" s="167">
        <f t="shared" si="535"/>
        <v>0</v>
      </c>
      <c r="AA349" s="167">
        <f t="shared" si="535"/>
        <v>387781333.33333331</v>
      </c>
      <c r="AB349" s="167">
        <f t="shared" si="535"/>
        <v>869645833.33333325</v>
      </c>
      <c r="AC349" s="167">
        <f t="shared" si="535"/>
        <v>517115083.33333325</v>
      </c>
      <c r="AD349" s="167">
        <f t="shared" si="535"/>
        <v>889503333.33333337</v>
      </c>
      <c r="AE349" s="167">
        <f t="shared" si="535"/>
        <v>446355000</v>
      </c>
      <c r="AF349" s="167">
        <f t="shared" si="535"/>
        <v>944569166.66666663</v>
      </c>
      <c r="AG349" s="167">
        <f t="shared" si="535"/>
        <v>825551999.99999988</v>
      </c>
      <c r="AH349" s="167">
        <f t="shared" si="535"/>
        <v>1407629166.6666667</v>
      </c>
      <c r="AI349" s="167">
        <f t="shared" ref="AI349:BN349" si="536">+(AI332*AI3)*AI2</f>
        <v>578395999.99999988</v>
      </c>
      <c r="AJ349" s="167">
        <f t="shared" si="536"/>
        <v>801412083.33333325</v>
      </c>
      <c r="AK349" s="167">
        <f t="shared" si="536"/>
        <v>765598166.66666675</v>
      </c>
      <c r="AL349" s="167">
        <f t="shared" si="536"/>
        <v>975130000.00000012</v>
      </c>
      <c r="AM349" s="167">
        <f t="shared" si="536"/>
        <v>740266193.33333337</v>
      </c>
      <c r="AN349" s="167">
        <f t="shared" si="536"/>
        <v>785728342.53333342</v>
      </c>
      <c r="AO349" s="167">
        <f t="shared" si="536"/>
        <v>548256775.73333335</v>
      </c>
      <c r="AP349" s="167">
        <f t="shared" si="536"/>
        <v>794965995.20000005</v>
      </c>
      <c r="AQ349" s="167">
        <f t="shared" si="536"/>
        <v>664124527.73333323</v>
      </c>
      <c r="AR349" s="167">
        <f t="shared" si="536"/>
        <v>1385647900.0000002</v>
      </c>
      <c r="AS349" s="167">
        <f t="shared" si="536"/>
        <v>529012362.66666669</v>
      </c>
      <c r="AT349" s="167">
        <f t="shared" si="536"/>
        <v>1039818130.0000001</v>
      </c>
      <c r="AU349" s="167">
        <f t="shared" si="536"/>
        <v>570560900</v>
      </c>
      <c r="AV349" s="167">
        <f t="shared" si="536"/>
        <v>994623496.53333354</v>
      </c>
      <c r="AW349" s="167">
        <f t="shared" si="536"/>
        <v>759686163.5999999</v>
      </c>
      <c r="AX349" s="167">
        <f t="shared" si="536"/>
        <v>1072887374.0000001</v>
      </c>
      <c r="AY349" s="167">
        <f t="shared" si="536"/>
        <v>701029159.13333333</v>
      </c>
      <c r="AZ349" s="167">
        <f t="shared" si="536"/>
        <v>991063196.51733339</v>
      </c>
      <c r="BA349" s="167">
        <f t="shared" si="536"/>
        <v>724184802.69893336</v>
      </c>
      <c r="BB349" s="167">
        <f t="shared" si="536"/>
        <v>1401353159.3334002</v>
      </c>
      <c r="BC349" s="167">
        <f t="shared" si="536"/>
        <v>652260656.39279997</v>
      </c>
      <c r="BD349" s="167">
        <f t="shared" si="536"/>
        <v>1172257036.6173334</v>
      </c>
      <c r="BE349" s="167">
        <f t="shared" si="536"/>
        <v>596127733.92900014</v>
      </c>
      <c r="BF349" s="167">
        <f t="shared" si="536"/>
        <v>1042012220.0002668</v>
      </c>
      <c r="BG349" s="167">
        <f t="shared" si="536"/>
        <v>400020246.99000007</v>
      </c>
      <c r="BH349" s="167">
        <f t="shared" si="536"/>
        <v>832605827.90840018</v>
      </c>
      <c r="BI349" s="167">
        <f t="shared" si="536"/>
        <v>611181793.0885334</v>
      </c>
      <c r="BJ349" s="167">
        <f t="shared" si="536"/>
        <v>1363651418.8266668</v>
      </c>
      <c r="BK349" s="167">
        <f t="shared" si="536"/>
        <v>349876050.40926725</v>
      </c>
      <c r="BL349" s="167">
        <f t="shared" si="536"/>
        <v>909579024.71306813</v>
      </c>
      <c r="BM349" s="167">
        <f t="shared" si="536"/>
        <v>501124551.3674401</v>
      </c>
      <c r="BN349" s="167">
        <f t="shared" si="536"/>
        <v>1064618500.3617803</v>
      </c>
      <c r="BO349" s="167">
        <f t="shared" ref="BO349:BV349" si="537">+(BO332*BO3)*BO2</f>
        <v>734982675.33891213</v>
      </c>
      <c r="BP349" s="167">
        <f t="shared" si="537"/>
        <v>1256010115.0029786</v>
      </c>
      <c r="BQ349" s="167">
        <f t="shared" si="537"/>
        <v>697208514.08053303</v>
      </c>
      <c r="BR349" s="167">
        <f t="shared" si="537"/>
        <v>1340150228.799783</v>
      </c>
      <c r="BS349" s="167">
        <f t="shared" si="537"/>
        <v>725263896.16087699</v>
      </c>
      <c r="BT349" s="167">
        <f t="shared" si="537"/>
        <v>1249932623.9611778</v>
      </c>
      <c r="BU349" s="167">
        <f t="shared" si="537"/>
        <v>799521443.31805217</v>
      </c>
      <c r="BV349" s="167">
        <f t="shared" si="537"/>
        <v>1750613539.0915852</v>
      </c>
      <c r="BW349" s="62">
        <f t="shared" si="522"/>
        <v>41160893742.041458</v>
      </c>
    </row>
    <row r="350" spans="1:75" x14ac:dyDescent="0.3">
      <c r="BW350" s="62">
        <f t="shared" si="522"/>
        <v>0</v>
      </c>
    </row>
    <row r="351" spans="1:75" ht="16.2" thickBot="1" x14ac:dyDescent="0.35">
      <c r="A351" s="165" t="s">
        <v>260</v>
      </c>
      <c r="C351" s="167">
        <f t="shared" ref="C351:AH351" si="538">+(C346*C3)*C2</f>
        <v>0</v>
      </c>
      <c r="D351" s="167">
        <f t="shared" si="538"/>
        <v>0</v>
      </c>
      <c r="E351" s="167">
        <f t="shared" si="538"/>
        <v>0</v>
      </c>
      <c r="F351" s="167">
        <f t="shared" si="538"/>
        <v>0</v>
      </c>
      <c r="G351" s="167">
        <f t="shared" si="538"/>
        <v>0</v>
      </c>
      <c r="H351" s="167">
        <f t="shared" si="538"/>
        <v>0</v>
      </c>
      <c r="I351" s="167">
        <f t="shared" si="538"/>
        <v>0</v>
      </c>
      <c r="J351" s="167">
        <f t="shared" si="538"/>
        <v>0</v>
      </c>
      <c r="K351" s="167">
        <f t="shared" si="538"/>
        <v>0</v>
      </c>
      <c r="L351" s="167">
        <f t="shared" si="538"/>
        <v>0</v>
      </c>
      <c r="M351" s="167">
        <f t="shared" si="538"/>
        <v>0</v>
      </c>
      <c r="N351" s="167">
        <f t="shared" si="538"/>
        <v>0</v>
      </c>
      <c r="O351" s="167">
        <f t="shared" si="538"/>
        <v>0</v>
      </c>
      <c r="P351" s="167">
        <f t="shared" si="538"/>
        <v>0</v>
      </c>
      <c r="Q351" s="167">
        <f t="shared" si="538"/>
        <v>0</v>
      </c>
      <c r="R351" s="167">
        <f t="shared" si="538"/>
        <v>0</v>
      </c>
      <c r="S351" s="167">
        <f t="shared" si="538"/>
        <v>0</v>
      </c>
      <c r="T351" s="167">
        <f t="shared" si="538"/>
        <v>0</v>
      </c>
      <c r="U351" s="167">
        <f t="shared" si="538"/>
        <v>0</v>
      </c>
      <c r="V351" s="167">
        <f t="shared" si="538"/>
        <v>0</v>
      </c>
      <c r="W351" s="167">
        <f t="shared" si="538"/>
        <v>0</v>
      </c>
      <c r="X351" s="167">
        <f t="shared" si="538"/>
        <v>0</v>
      </c>
      <c r="Y351" s="167">
        <f t="shared" si="538"/>
        <v>0</v>
      </c>
      <c r="Z351" s="167">
        <f t="shared" si="538"/>
        <v>0</v>
      </c>
      <c r="AA351" s="167">
        <f t="shared" si="538"/>
        <v>77556266.666666657</v>
      </c>
      <c r="AB351" s="167">
        <f t="shared" si="538"/>
        <v>173929166.66666669</v>
      </c>
      <c r="AC351" s="167">
        <f t="shared" si="538"/>
        <v>310269050</v>
      </c>
      <c r="AD351" s="167">
        <f t="shared" si="538"/>
        <v>677391000.00000012</v>
      </c>
      <c r="AE351" s="167">
        <f t="shared" si="538"/>
        <v>561132000</v>
      </c>
      <c r="AF351" s="167">
        <f t="shared" si="538"/>
        <v>813782666.66666675</v>
      </c>
      <c r="AG351" s="167">
        <f t="shared" si="538"/>
        <v>1037836799.9999999</v>
      </c>
      <c r="AH351" s="167">
        <f t="shared" si="538"/>
        <v>1212726666.6666667</v>
      </c>
      <c r="AI351" s="167">
        <f t="shared" ref="AI351:BN351" si="539">+(AI346*AI3)*AI2</f>
        <v>727126399.99999988</v>
      </c>
      <c r="AJ351" s="167">
        <f t="shared" si="539"/>
        <v>690447333.33333337</v>
      </c>
      <c r="AK351" s="167">
        <f t="shared" si="539"/>
        <v>962466266.66666675</v>
      </c>
      <c r="AL351" s="167">
        <f t="shared" si="539"/>
        <v>840112000.00000012</v>
      </c>
      <c r="AM351" s="167">
        <f t="shared" si="539"/>
        <v>783902452.66666663</v>
      </c>
      <c r="AN351" s="167">
        <f t="shared" si="539"/>
        <v>634696916.01333344</v>
      </c>
      <c r="AO351" s="167">
        <f t="shared" si="539"/>
        <v>804583585.51999998</v>
      </c>
      <c r="AP351" s="167">
        <f t="shared" si="539"/>
        <v>683624604.00000012</v>
      </c>
      <c r="AQ351" s="167">
        <f t="shared" si="539"/>
        <v>948749325.33333325</v>
      </c>
      <c r="AR351" s="167">
        <f t="shared" si="539"/>
        <v>1065883000.0000002</v>
      </c>
      <c r="AS351" s="167">
        <f t="shared" si="539"/>
        <v>755731946.66666663</v>
      </c>
      <c r="AT351" s="167">
        <f t="shared" si="539"/>
        <v>799860100.00000012</v>
      </c>
      <c r="AU351" s="167">
        <f t="shared" si="539"/>
        <v>815087000</v>
      </c>
      <c r="AV351" s="167">
        <f t="shared" si="539"/>
        <v>765094997.33333361</v>
      </c>
      <c r="AW351" s="167">
        <f t="shared" si="539"/>
        <v>1085265948</v>
      </c>
      <c r="AX351" s="167">
        <f t="shared" si="539"/>
        <v>825297980.00000012</v>
      </c>
      <c r="AY351" s="167">
        <f t="shared" si="539"/>
        <v>1077347960.0000002</v>
      </c>
      <c r="AZ351" s="167">
        <f t="shared" si="539"/>
        <v>697112891.21760011</v>
      </c>
      <c r="BA351" s="167">
        <f t="shared" si="539"/>
        <v>854670302.86300004</v>
      </c>
      <c r="BB351" s="167">
        <f t="shared" si="539"/>
        <v>830032255.91286004</v>
      </c>
      <c r="BC351" s="167">
        <f t="shared" si="539"/>
        <v>903846909.57287991</v>
      </c>
      <c r="BD351" s="167">
        <f t="shared" si="539"/>
        <v>928788267.47373343</v>
      </c>
      <c r="BE351" s="167">
        <f t="shared" si="539"/>
        <v>826062717.01590002</v>
      </c>
      <c r="BF351" s="167">
        <f t="shared" si="539"/>
        <v>825594297.38482666</v>
      </c>
      <c r="BG351" s="167">
        <f t="shared" si="539"/>
        <v>554313770.829</v>
      </c>
      <c r="BH351" s="167">
        <f t="shared" si="539"/>
        <v>659680002.11204004</v>
      </c>
      <c r="BI351" s="167">
        <f t="shared" si="539"/>
        <v>846923341.85125339</v>
      </c>
      <c r="BJ351" s="167">
        <f t="shared" si="539"/>
        <v>1080431508.7626667</v>
      </c>
      <c r="BK351" s="167">
        <f t="shared" si="539"/>
        <v>513958888.31659013</v>
      </c>
      <c r="BL351" s="167">
        <f t="shared" si="539"/>
        <v>775775446.83656013</v>
      </c>
      <c r="BM351" s="167">
        <f t="shared" si="539"/>
        <v>681059078.79209208</v>
      </c>
      <c r="BN351" s="167">
        <f t="shared" si="539"/>
        <v>988848481.24510968</v>
      </c>
      <c r="BO351" s="167">
        <f t="shared" ref="BO351:BV351" si="540">+(BO346*BO3)*BO2</f>
        <v>955477477.94058585</v>
      </c>
      <c r="BP351" s="167">
        <f t="shared" si="540"/>
        <v>1053116173.3486512</v>
      </c>
      <c r="BQ351" s="167">
        <f t="shared" si="540"/>
        <v>906371068.30469322</v>
      </c>
      <c r="BR351" s="167">
        <f t="shared" si="540"/>
        <v>1123664422.6090488</v>
      </c>
      <c r="BS351" s="167">
        <f t="shared" si="540"/>
        <v>942843065.00914013</v>
      </c>
      <c r="BT351" s="167">
        <f t="shared" si="540"/>
        <v>1048020430.8597569</v>
      </c>
      <c r="BU351" s="167">
        <f t="shared" si="540"/>
        <v>1039377876.3134681</v>
      </c>
      <c r="BV351" s="167">
        <f t="shared" si="540"/>
        <v>1467822121.2383289</v>
      </c>
      <c r="BW351" s="62">
        <f t="shared" si="522"/>
        <v>39633692228.009781</v>
      </c>
    </row>
    <row r="352" spans="1:75" x14ac:dyDescent="0.3">
      <c r="BW352" s="62">
        <f t="shared" si="522"/>
        <v>0</v>
      </c>
    </row>
    <row r="353" spans="1:75" ht="16.2" thickBot="1" x14ac:dyDescent="0.35">
      <c r="A353" s="165" t="s">
        <v>263</v>
      </c>
      <c r="C353" s="167">
        <f t="shared" ref="C353:AH353" si="541">+(C347*C3)*C2</f>
        <v>0</v>
      </c>
      <c r="D353" s="167">
        <f t="shared" si="541"/>
        <v>0</v>
      </c>
      <c r="E353" s="167">
        <f t="shared" si="541"/>
        <v>0</v>
      </c>
      <c r="F353" s="167">
        <f t="shared" si="541"/>
        <v>0</v>
      </c>
      <c r="G353" s="167">
        <f t="shared" si="541"/>
        <v>0</v>
      </c>
      <c r="H353" s="167">
        <f t="shared" si="541"/>
        <v>0</v>
      </c>
      <c r="I353" s="167">
        <f t="shared" si="541"/>
        <v>0</v>
      </c>
      <c r="J353" s="167">
        <f t="shared" si="541"/>
        <v>0</v>
      </c>
      <c r="K353" s="167">
        <f t="shared" si="541"/>
        <v>0</v>
      </c>
      <c r="L353" s="167">
        <f t="shared" si="541"/>
        <v>0</v>
      </c>
      <c r="M353" s="167">
        <f t="shared" si="541"/>
        <v>0</v>
      </c>
      <c r="N353" s="167">
        <f t="shared" si="541"/>
        <v>0</v>
      </c>
      <c r="O353" s="167">
        <f t="shared" si="541"/>
        <v>0</v>
      </c>
      <c r="P353" s="167">
        <f t="shared" si="541"/>
        <v>0</v>
      </c>
      <c r="Q353" s="167">
        <f t="shared" si="541"/>
        <v>0</v>
      </c>
      <c r="R353" s="167">
        <f t="shared" si="541"/>
        <v>0</v>
      </c>
      <c r="S353" s="167">
        <f t="shared" si="541"/>
        <v>0</v>
      </c>
      <c r="T353" s="167">
        <f t="shared" si="541"/>
        <v>0</v>
      </c>
      <c r="U353" s="167">
        <f t="shared" si="541"/>
        <v>0</v>
      </c>
      <c r="V353" s="167">
        <f t="shared" si="541"/>
        <v>0</v>
      </c>
      <c r="W353" s="167">
        <f t="shared" si="541"/>
        <v>0</v>
      </c>
      <c r="X353" s="167">
        <f t="shared" si="541"/>
        <v>0</v>
      </c>
      <c r="Y353" s="167">
        <f t="shared" si="541"/>
        <v>0</v>
      </c>
      <c r="Z353" s="167">
        <f t="shared" si="541"/>
        <v>0</v>
      </c>
      <c r="AA353" s="167">
        <f t="shared" si="541"/>
        <v>1551125.3333333333</v>
      </c>
      <c r="AB353" s="167">
        <f t="shared" si="541"/>
        <v>3478583.333333334</v>
      </c>
      <c r="AC353" s="167">
        <f t="shared" si="541"/>
        <v>7239611.166666667</v>
      </c>
      <c r="AD353" s="167">
        <f t="shared" si="541"/>
        <v>13889936.666666668</v>
      </c>
      <c r="AE353" s="167">
        <f t="shared" si="541"/>
        <v>8735805</v>
      </c>
      <c r="AF353" s="167">
        <f t="shared" si="541"/>
        <v>14749810.833333334</v>
      </c>
      <c r="AG353" s="167">
        <f t="shared" si="541"/>
        <v>16157232.000000002</v>
      </c>
      <c r="AH353" s="167">
        <f t="shared" si="541"/>
        <v>21980670.83333334</v>
      </c>
      <c r="AI353" s="167">
        <f t="shared" ref="AI353:BN353" si="542">+(AI347*AI3)*AI2</f>
        <v>11320036</v>
      </c>
      <c r="AJ353" s="167">
        <f t="shared" si="542"/>
        <v>12514357.916666668</v>
      </c>
      <c r="AK353" s="167">
        <f t="shared" si="542"/>
        <v>14983849.833333334</v>
      </c>
      <c r="AL353" s="167">
        <f t="shared" si="542"/>
        <v>15227030.000000002</v>
      </c>
      <c r="AM353" s="167">
        <f t="shared" si="542"/>
        <v>10456279.16666667</v>
      </c>
      <c r="AN353" s="167">
        <f t="shared" si="542"/>
        <v>9124957.9009333346</v>
      </c>
      <c r="AO353" s="167">
        <f t="shared" si="542"/>
        <v>8096762.4642666671</v>
      </c>
      <c r="AP353" s="167">
        <f t="shared" si="542"/>
        <v>5625913.196800001</v>
      </c>
      <c r="AQ353" s="167">
        <f t="shared" si="542"/>
        <v>6451495.4122666651</v>
      </c>
      <c r="AR353" s="167">
        <f t="shared" si="542"/>
        <v>9806123.6000000034</v>
      </c>
      <c r="AS353" s="167">
        <f t="shared" si="542"/>
        <v>5138977.2373333331</v>
      </c>
      <c r="AT353" s="167">
        <f t="shared" si="542"/>
        <v>7358712.9199999999</v>
      </c>
      <c r="AU353" s="167">
        <f t="shared" si="542"/>
        <v>5542591.6000000006</v>
      </c>
      <c r="AV353" s="167">
        <f t="shared" si="542"/>
        <v>7038873.9754666686</v>
      </c>
      <c r="AW353" s="167">
        <f t="shared" si="542"/>
        <v>7379808.4463999989</v>
      </c>
      <c r="AX353" s="167">
        <f t="shared" si="542"/>
        <v>7592741.4160000011</v>
      </c>
      <c r="AY353" s="167">
        <f t="shared" si="542"/>
        <v>7877382.9333333327</v>
      </c>
      <c r="AZ353" s="167">
        <f t="shared" si="542"/>
        <v>7945701.5790186673</v>
      </c>
      <c r="BA353" s="167">
        <f t="shared" si="542"/>
        <v>6491799.4813368665</v>
      </c>
      <c r="BB353" s="167">
        <f t="shared" si="542"/>
        <v>8866253.6427055504</v>
      </c>
      <c r="BC353" s="167">
        <f t="shared" si="542"/>
        <v>5847050.8840926001</v>
      </c>
      <c r="BD353" s="167">
        <f t="shared" si="542"/>
        <v>7416780.0970596671</v>
      </c>
      <c r="BE353" s="167">
        <f t="shared" si="542"/>
        <v>5343859.3291492499</v>
      </c>
      <c r="BF353" s="167">
        <f t="shared" si="542"/>
        <v>6592731.161155533</v>
      </c>
      <c r="BG353" s="167">
        <f t="shared" si="542"/>
        <v>3585895.7855175002</v>
      </c>
      <c r="BH353" s="167">
        <f t="shared" si="542"/>
        <v>5267833.0265742997</v>
      </c>
      <c r="BI353" s="167">
        <f t="shared" si="542"/>
        <v>5478808.2166150669</v>
      </c>
      <c r="BJ353" s="167">
        <f t="shared" si="542"/>
        <v>8627717.6306533329</v>
      </c>
      <c r="BK353" s="167">
        <f t="shared" si="542"/>
        <v>4034959.2767318017</v>
      </c>
      <c r="BL353" s="167">
        <f t="shared" si="542"/>
        <v>7274034.8846699521</v>
      </c>
      <c r="BM353" s="167">
        <f t="shared" si="542"/>
        <v>6514619.1677767215</v>
      </c>
      <c r="BN353" s="167">
        <f t="shared" si="542"/>
        <v>15846436.909231115</v>
      </c>
      <c r="BO353" s="167">
        <f t="shared" ref="BO353:BV353" si="543">+(BO347*BO3)*BO2</f>
        <v>14332162.169108791</v>
      </c>
      <c r="BP353" s="167">
        <f t="shared" si="543"/>
        <v>18695227.481005874</v>
      </c>
      <c r="BQ353" s="167">
        <f t="shared" si="543"/>
        <v>13595566.0245704</v>
      </c>
      <c r="BR353" s="167">
        <f t="shared" si="543"/>
        <v>19947620.713289078</v>
      </c>
      <c r="BS353" s="167">
        <f t="shared" si="543"/>
        <v>14142645.975137103</v>
      </c>
      <c r="BT353" s="167">
        <f t="shared" si="543"/>
        <v>18604766.364345226</v>
      </c>
      <c r="BU353" s="167">
        <f t="shared" si="543"/>
        <v>15590668.144702021</v>
      </c>
      <c r="BV353" s="167">
        <f t="shared" si="543"/>
        <v>26057209.216478594</v>
      </c>
      <c r="BW353" s="62">
        <f t="shared" si="522"/>
        <v>485419016.34705836</v>
      </c>
    </row>
    <row r="354" spans="1:75" x14ac:dyDescent="0.3">
      <c r="BW354" s="62">
        <f t="shared" si="522"/>
        <v>0</v>
      </c>
    </row>
    <row r="355" spans="1:75" x14ac:dyDescent="0.3">
      <c r="A355" s="163" t="s">
        <v>261</v>
      </c>
      <c r="BW355" s="62">
        <f t="shared" si="522"/>
        <v>0</v>
      </c>
    </row>
    <row r="356" spans="1:75" x14ac:dyDescent="0.3">
      <c r="BW356" s="62">
        <f t="shared" si="522"/>
        <v>0</v>
      </c>
    </row>
    <row r="357" spans="1:75" x14ac:dyDescent="0.3">
      <c r="A357" s="168" t="s">
        <v>124</v>
      </c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64">
        <f t="shared" ref="AA357:BV357" si="544">+(AA336*AA3)*AA2</f>
        <v>77556266.666666657</v>
      </c>
      <c r="AB357" s="16">
        <f t="shared" si="544"/>
        <v>173929166.66666669</v>
      </c>
      <c r="AC357" s="16">
        <f t="shared" si="544"/>
        <v>103423016.66666666</v>
      </c>
      <c r="AD357" s="16">
        <f t="shared" si="544"/>
        <v>177900666.66666669</v>
      </c>
      <c r="AE357" s="16">
        <f t="shared" si="544"/>
        <v>89271000</v>
      </c>
      <c r="AF357" s="16">
        <f t="shared" si="544"/>
        <v>188913833.33333334</v>
      </c>
      <c r="AG357" s="16">
        <f t="shared" si="544"/>
        <v>165110400</v>
      </c>
      <c r="AH357" s="16">
        <f t="shared" si="544"/>
        <v>281525833.33333343</v>
      </c>
      <c r="AI357" s="16">
        <f t="shared" si="544"/>
        <v>115679200</v>
      </c>
      <c r="AJ357" s="16">
        <f t="shared" si="544"/>
        <v>160282416.66666669</v>
      </c>
      <c r="AK357" s="16">
        <f t="shared" si="544"/>
        <v>153119633.33333334</v>
      </c>
      <c r="AL357" s="16">
        <f t="shared" si="544"/>
        <v>195026000.00000003</v>
      </c>
      <c r="AM357" s="16">
        <f t="shared" si="544"/>
        <v>74026619.333333343</v>
      </c>
      <c r="AN357" s="16">
        <f t="shared" si="544"/>
        <v>78572834.253333345</v>
      </c>
      <c r="AO357" s="16">
        <f t="shared" si="544"/>
        <v>54825677.573333338</v>
      </c>
      <c r="AP357" s="16">
        <f t="shared" si="544"/>
        <v>79496599.520000011</v>
      </c>
      <c r="AQ357" s="16">
        <f t="shared" si="544"/>
        <v>66412452.773333333</v>
      </c>
      <c r="AR357" s="16">
        <f t="shared" si="544"/>
        <v>138564790.00000003</v>
      </c>
      <c r="AS357" s="16">
        <f t="shared" si="544"/>
        <v>52901236.266666666</v>
      </c>
      <c r="AT357" s="16">
        <f t="shared" si="544"/>
        <v>103981813.00000001</v>
      </c>
      <c r="AU357" s="16">
        <f t="shared" si="544"/>
        <v>57056090.000000007</v>
      </c>
      <c r="AV357" s="16">
        <f t="shared" si="544"/>
        <v>99462349.653333351</v>
      </c>
      <c r="AW357" s="16">
        <f t="shared" si="544"/>
        <v>75968616.359999999</v>
      </c>
      <c r="AX357" s="16">
        <f t="shared" si="544"/>
        <v>107288737.40000001</v>
      </c>
      <c r="AY357" s="16">
        <f t="shared" si="544"/>
        <v>0</v>
      </c>
      <c r="AZ357" s="16">
        <f t="shared" si="544"/>
        <v>0</v>
      </c>
      <c r="BA357" s="16">
        <f t="shared" si="544"/>
        <v>0</v>
      </c>
      <c r="BB357" s="16">
        <f t="shared" si="544"/>
        <v>0</v>
      </c>
      <c r="BC357" s="16">
        <f t="shared" si="544"/>
        <v>0</v>
      </c>
      <c r="BD357" s="16">
        <f t="shared" si="544"/>
        <v>0</v>
      </c>
      <c r="BE357" s="16">
        <f t="shared" si="544"/>
        <v>0</v>
      </c>
      <c r="BF357" s="16">
        <f t="shared" si="544"/>
        <v>0</v>
      </c>
      <c r="BG357" s="16">
        <f t="shared" si="544"/>
        <v>0</v>
      </c>
      <c r="BH357" s="16">
        <f t="shared" si="544"/>
        <v>0</v>
      </c>
      <c r="BI357" s="16">
        <f t="shared" si="544"/>
        <v>0</v>
      </c>
      <c r="BJ357" s="16">
        <f t="shared" si="544"/>
        <v>0</v>
      </c>
      <c r="BK357" s="16">
        <f t="shared" si="544"/>
        <v>52481407.561390094</v>
      </c>
      <c r="BL357" s="16">
        <f t="shared" si="544"/>
        <v>136436853.7069602</v>
      </c>
      <c r="BM357" s="16">
        <f t="shared" si="544"/>
        <v>75168682.705116019</v>
      </c>
      <c r="BN357" s="16">
        <f t="shared" si="544"/>
        <v>159692775.05426705</v>
      </c>
      <c r="BO357" s="16">
        <f t="shared" si="544"/>
        <v>110247401.30083683</v>
      </c>
      <c r="BP357" s="16">
        <f t="shared" si="544"/>
        <v>188401517.25044677</v>
      </c>
      <c r="BQ357" s="16">
        <f t="shared" si="544"/>
        <v>104581277.11207998</v>
      </c>
      <c r="BR357" s="16">
        <f t="shared" si="544"/>
        <v>201022534.31996745</v>
      </c>
      <c r="BS357" s="16">
        <f t="shared" si="544"/>
        <v>108789584.42413153</v>
      </c>
      <c r="BT357" s="16">
        <f t="shared" si="544"/>
        <v>187489893.59417668</v>
      </c>
      <c r="BU357" s="16">
        <f t="shared" si="544"/>
        <v>119928216.49770783</v>
      </c>
      <c r="BV357" s="16">
        <f t="shared" si="544"/>
        <v>262592030.86373773</v>
      </c>
      <c r="BW357" s="62">
        <f t="shared" si="522"/>
        <v>4577127423.8574848</v>
      </c>
    </row>
    <row r="358" spans="1:75" x14ac:dyDescent="0.3">
      <c r="A358" s="168" t="s">
        <v>92</v>
      </c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>
        <f t="shared" ref="AB358:BV358" si="545">+(AB338*AA3)*AA2</f>
        <v>0</v>
      </c>
      <c r="AC358" s="16">
        <f t="shared" si="545"/>
        <v>0</v>
      </c>
      <c r="AD358" s="16">
        <f t="shared" si="545"/>
        <v>0</v>
      </c>
      <c r="AE358" s="16">
        <f t="shared" si="545"/>
        <v>0</v>
      </c>
      <c r="AF358" s="16">
        <f t="shared" si="545"/>
        <v>0</v>
      </c>
      <c r="AG358" s="16">
        <f t="shared" si="545"/>
        <v>0</v>
      </c>
      <c r="AH358" s="16">
        <f t="shared" si="545"/>
        <v>0</v>
      </c>
      <c r="AI358" s="16">
        <f t="shared" si="545"/>
        <v>0</v>
      </c>
      <c r="AJ358" s="16">
        <f t="shared" si="545"/>
        <v>0</v>
      </c>
      <c r="AK358" s="16">
        <f t="shared" si="545"/>
        <v>0</v>
      </c>
      <c r="AL358" s="16">
        <f t="shared" si="545"/>
        <v>0</v>
      </c>
      <c r="AM358" s="16">
        <f t="shared" si="545"/>
        <v>0</v>
      </c>
      <c r="AN358" s="16">
        <f t="shared" si="545"/>
        <v>148053238.66666669</v>
      </c>
      <c r="AO358" s="16">
        <f t="shared" si="545"/>
        <v>157145668.50666669</v>
      </c>
      <c r="AP358" s="16">
        <f t="shared" si="545"/>
        <v>109651355.14666668</v>
      </c>
      <c r="AQ358" s="16">
        <f t="shared" si="545"/>
        <v>158993199.04000002</v>
      </c>
      <c r="AR358" s="16">
        <f t="shared" si="545"/>
        <v>132824905.54666667</v>
      </c>
      <c r="AS358" s="16">
        <f t="shared" si="545"/>
        <v>277129580.00000006</v>
      </c>
      <c r="AT358" s="16">
        <f t="shared" si="545"/>
        <v>105802472.53333333</v>
      </c>
      <c r="AU358" s="16">
        <f t="shared" si="545"/>
        <v>207963626.00000003</v>
      </c>
      <c r="AV358" s="16">
        <f t="shared" si="545"/>
        <v>114112180.00000001</v>
      </c>
      <c r="AW358" s="16">
        <f t="shared" si="545"/>
        <v>198924699.3066667</v>
      </c>
      <c r="AX358" s="16">
        <f t="shared" si="545"/>
        <v>151937232.72</v>
      </c>
      <c r="AY358" s="16">
        <f t="shared" si="545"/>
        <v>214577474.80000001</v>
      </c>
      <c r="AZ358" s="16">
        <f t="shared" si="545"/>
        <v>70102915.913333341</v>
      </c>
      <c r="BA358" s="16">
        <f t="shared" si="545"/>
        <v>99106319.651733354</v>
      </c>
      <c r="BB358" s="16">
        <f t="shared" si="545"/>
        <v>72418480.269893333</v>
      </c>
      <c r="BC358" s="16">
        <f t="shared" si="545"/>
        <v>140135315.93334004</v>
      </c>
      <c r="BD358" s="16">
        <f t="shared" si="545"/>
        <v>65226065.639279991</v>
      </c>
      <c r="BE358" s="16">
        <f t="shared" si="545"/>
        <v>117225703.66173337</v>
      </c>
      <c r="BF358" s="16">
        <f t="shared" si="545"/>
        <v>59612773.392900005</v>
      </c>
      <c r="BG358" s="16">
        <f t="shared" si="545"/>
        <v>104201222.00002669</v>
      </c>
      <c r="BH358" s="16">
        <f t="shared" si="545"/>
        <v>40002024.699000008</v>
      </c>
      <c r="BI358" s="16">
        <f t="shared" si="545"/>
        <v>83260582.790840015</v>
      </c>
      <c r="BJ358" s="16">
        <f t="shared" si="545"/>
        <v>61118179.308853343</v>
      </c>
      <c r="BK358" s="16">
        <f t="shared" si="545"/>
        <v>136365141.88266671</v>
      </c>
      <c r="BL358" s="16">
        <f t="shared" si="545"/>
        <v>0</v>
      </c>
      <c r="BM358" s="16">
        <f t="shared" si="545"/>
        <v>0</v>
      </c>
      <c r="BN358" s="16">
        <f t="shared" si="545"/>
        <v>0</v>
      </c>
      <c r="BO358" s="16">
        <f t="shared" si="545"/>
        <v>0</v>
      </c>
      <c r="BP358" s="16">
        <f t="shared" si="545"/>
        <v>0</v>
      </c>
      <c r="BQ358" s="16">
        <f t="shared" si="545"/>
        <v>0</v>
      </c>
      <c r="BR358" s="16">
        <f t="shared" si="545"/>
        <v>0</v>
      </c>
      <c r="BS358" s="16">
        <f t="shared" si="545"/>
        <v>0</v>
      </c>
      <c r="BT358" s="16">
        <f t="shared" si="545"/>
        <v>0</v>
      </c>
      <c r="BU358" s="16">
        <f t="shared" si="545"/>
        <v>0</v>
      </c>
      <c r="BV358" s="16">
        <f t="shared" si="545"/>
        <v>0</v>
      </c>
      <c r="BW358" s="62">
        <f t="shared" si="522"/>
        <v>3025890357.4102664</v>
      </c>
    </row>
    <row r="359" spans="1:75" x14ac:dyDescent="0.3">
      <c r="A359" s="168" t="s">
        <v>93</v>
      </c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>
        <f t="shared" ref="AC359:BV359" si="546">+(AC340*AA3)*AA2</f>
        <v>155112533.33333331</v>
      </c>
      <c r="AD359" s="16">
        <f t="shared" si="546"/>
        <v>347858333.33333337</v>
      </c>
      <c r="AE359" s="16">
        <f t="shared" si="546"/>
        <v>206846033.33333331</v>
      </c>
      <c r="AF359" s="16">
        <f t="shared" si="546"/>
        <v>355801333.33333337</v>
      </c>
      <c r="AG359" s="16">
        <f t="shared" si="546"/>
        <v>178542000</v>
      </c>
      <c r="AH359" s="16">
        <f t="shared" si="546"/>
        <v>377827666.66666669</v>
      </c>
      <c r="AI359" s="16">
        <f t="shared" si="546"/>
        <v>330220800</v>
      </c>
      <c r="AJ359" s="16">
        <f t="shared" si="546"/>
        <v>563051666.66666687</v>
      </c>
      <c r="AK359" s="16">
        <f t="shared" si="546"/>
        <v>231358400</v>
      </c>
      <c r="AL359" s="16">
        <f t="shared" si="546"/>
        <v>320564833.33333337</v>
      </c>
      <c r="AM359" s="16">
        <f t="shared" si="546"/>
        <v>306239266.66666669</v>
      </c>
      <c r="AN359" s="16">
        <f t="shared" si="546"/>
        <v>390052000.00000006</v>
      </c>
      <c r="AO359" s="16">
        <f t="shared" si="546"/>
        <v>296106477.33333337</v>
      </c>
      <c r="AP359" s="16">
        <f t="shared" si="546"/>
        <v>314291337.01333338</v>
      </c>
      <c r="AQ359" s="16">
        <f t="shared" si="546"/>
        <v>219302710.29333335</v>
      </c>
      <c r="AR359" s="16">
        <f t="shared" si="546"/>
        <v>317986398.08000004</v>
      </c>
      <c r="AS359" s="16">
        <f t="shared" si="546"/>
        <v>265649811.09333333</v>
      </c>
      <c r="AT359" s="16">
        <f t="shared" si="546"/>
        <v>554259160.00000012</v>
      </c>
      <c r="AU359" s="16">
        <f t="shared" si="546"/>
        <v>211604945.06666666</v>
      </c>
      <c r="AV359" s="16">
        <f t="shared" si="546"/>
        <v>415927252.00000006</v>
      </c>
      <c r="AW359" s="16">
        <f t="shared" si="546"/>
        <v>228224360.00000003</v>
      </c>
      <c r="AX359" s="16">
        <f t="shared" si="546"/>
        <v>397849398.6133334</v>
      </c>
      <c r="AY359" s="16">
        <f t="shared" si="546"/>
        <v>303874465.44</v>
      </c>
      <c r="AZ359" s="16">
        <f t="shared" si="546"/>
        <v>429154949.60000002</v>
      </c>
      <c r="BA359" s="16">
        <f t="shared" si="546"/>
        <v>245360205.69666666</v>
      </c>
      <c r="BB359" s="16">
        <f t="shared" si="546"/>
        <v>346872118.78106666</v>
      </c>
      <c r="BC359" s="16">
        <f t="shared" si="546"/>
        <v>253464680.94462666</v>
      </c>
      <c r="BD359" s="16">
        <f t="shared" si="546"/>
        <v>490473605.76669002</v>
      </c>
      <c r="BE359" s="16">
        <f t="shared" si="546"/>
        <v>228291229.73747998</v>
      </c>
      <c r="BF359" s="16">
        <f t="shared" si="546"/>
        <v>410289962.81606668</v>
      </c>
      <c r="BG359" s="16">
        <f t="shared" si="546"/>
        <v>208644706.87515002</v>
      </c>
      <c r="BH359" s="16">
        <f t="shared" si="546"/>
        <v>364704277.00009334</v>
      </c>
      <c r="BI359" s="16">
        <f t="shared" si="546"/>
        <v>140007086.44650003</v>
      </c>
      <c r="BJ359" s="16">
        <f t="shared" si="546"/>
        <v>291412039.76793998</v>
      </c>
      <c r="BK359" s="16">
        <f t="shared" si="546"/>
        <v>213913627.58098668</v>
      </c>
      <c r="BL359" s="16">
        <f t="shared" si="546"/>
        <v>477277996.5893333</v>
      </c>
      <c r="BM359" s="16">
        <f t="shared" si="546"/>
        <v>139950420.1637069</v>
      </c>
      <c r="BN359" s="16">
        <f t="shared" si="546"/>
        <v>363831609.88522726</v>
      </c>
      <c r="BO359" s="16">
        <f t="shared" si="546"/>
        <v>200449820.54697603</v>
      </c>
      <c r="BP359" s="16">
        <f t="shared" si="546"/>
        <v>425847400.14471215</v>
      </c>
      <c r="BQ359" s="16">
        <f t="shared" si="546"/>
        <v>293993070.13556486</v>
      </c>
      <c r="BR359" s="16">
        <f t="shared" si="546"/>
        <v>502404046.00119138</v>
      </c>
      <c r="BS359" s="16">
        <f t="shared" si="546"/>
        <v>278883405.63221323</v>
      </c>
      <c r="BT359" s="16">
        <f t="shared" si="546"/>
        <v>536060091.5199132</v>
      </c>
      <c r="BU359" s="16">
        <f t="shared" si="546"/>
        <v>290105558.46435076</v>
      </c>
      <c r="BV359" s="16">
        <f t="shared" si="546"/>
        <v>499973049.58447117</v>
      </c>
      <c r="BW359" s="62">
        <f t="shared" si="522"/>
        <v>14919916141.280931</v>
      </c>
    </row>
    <row r="360" spans="1:75" x14ac:dyDescent="0.3">
      <c r="A360" s="168" t="s">
        <v>94</v>
      </c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>
        <f t="shared" ref="AD360:BV360" si="547">+(AD342*AA3)*AA2</f>
        <v>116334399.99999999</v>
      </c>
      <c r="AE360" s="16">
        <f t="shared" si="547"/>
        <v>260893750</v>
      </c>
      <c r="AF360" s="16">
        <f t="shared" si="547"/>
        <v>155134524.99999997</v>
      </c>
      <c r="AG360" s="16">
        <f t="shared" si="547"/>
        <v>266851000</v>
      </c>
      <c r="AH360" s="16">
        <f t="shared" si="547"/>
        <v>133906499.99999997</v>
      </c>
      <c r="AI360" s="16">
        <f t="shared" si="547"/>
        <v>283370750</v>
      </c>
      <c r="AJ360" s="16">
        <f t="shared" si="547"/>
        <v>247665599.99999994</v>
      </c>
      <c r="AK360" s="16">
        <f t="shared" si="547"/>
        <v>422288750</v>
      </c>
      <c r="AL360" s="16">
        <f t="shared" si="547"/>
        <v>173518799.99999997</v>
      </c>
      <c r="AM360" s="16">
        <f t="shared" si="547"/>
        <v>240423625</v>
      </c>
      <c r="AN360" s="16">
        <f t="shared" si="547"/>
        <v>229679449.99999997</v>
      </c>
      <c r="AO360" s="16">
        <f t="shared" si="547"/>
        <v>292539000</v>
      </c>
      <c r="AP360" s="16">
        <f t="shared" si="547"/>
        <v>222079858.00000003</v>
      </c>
      <c r="AQ360" s="16">
        <f t="shared" si="547"/>
        <v>235718502.76000002</v>
      </c>
      <c r="AR360" s="16">
        <f t="shared" si="547"/>
        <v>164477032.72000003</v>
      </c>
      <c r="AS360" s="16">
        <f t="shared" si="547"/>
        <v>238489798.56</v>
      </c>
      <c r="AT360" s="16">
        <f t="shared" si="547"/>
        <v>199237358.31999999</v>
      </c>
      <c r="AU360" s="16">
        <f t="shared" si="547"/>
        <v>415694370</v>
      </c>
      <c r="AV360" s="16">
        <f t="shared" si="547"/>
        <v>158703708.80000004</v>
      </c>
      <c r="AW360" s="16">
        <f t="shared" si="547"/>
        <v>311945439</v>
      </c>
      <c r="AX360" s="16">
        <f t="shared" si="547"/>
        <v>171168270</v>
      </c>
      <c r="AY360" s="16">
        <f t="shared" si="547"/>
        <v>298387048.96000004</v>
      </c>
      <c r="AZ360" s="16">
        <f t="shared" si="547"/>
        <v>227905849.08000001</v>
      </c>
      <c r="BA360" s="16">
        <f t="shared" si="547"/>
        <v>321866212.20000005</v>
      </c>
      <c r="BB360" s="16">
        <f t="shared" si="547"/>
        <v>245360205.69666666</v>
      </c>
      <c r="BC360" s="16">
        <f t="shared" si="547"/>
        <v>346872118.78106666</v>
      </c>
      <c r="BD360" s="16">
        <f t="shared" si="547"/>
        <v>253464680.94462666</v>
      </c>
      <c r="BE360" s="16">
        <f t="shared" si="547"/>
        <v>490473605.76669002</v>
      </c>
      <c r="BF360" s="16">
        <f t="shared" si="547"/>
        <v>228291229.73747998</v>
      </c>
      <c r="BG360" s="16">
        <f t="shared" si="547"/>
        <v>410289962.81606668</v>
      </c>
      <c r="BH360" s="16">
        <f t="shared" si="547"/>
        <v>208644706.87515002</v>
      </c>
      <c r="BI360" s="16">
        <f t="shared" si="547"/>
        <v>364704277.00009334</v>
      </c>
      <c r="BJ360" s="16">
        <f t="shared" si="547"/>
        <v>140007086.44650003</v>
      </c>
      <c r="BK360" s="16">
        <f t="shared" si="547"/>
        <v>291412039.76793998</v>
      </c>
      <c r="BL360" s="16">
        <f t="shared" si="547"/>
        <v>213913627.58098668</v>
      </c>
      <c r="BM360" s="16">
        <f t="shared" si="547"/>
        <v>477277996.5893333</v>
      </c>
      <c r="BN360" s="16">
        <f t="shared" si="547"/>
        <v>122456617.64324354</v>
      </c>
      <c r="BO360" s="16">
        <f t="shared" si="547"/>
        <v>318352658.64957386</v>
      </c>
      <c r="BP360" s="16">
        <f t="shared" si="547"/>
        <v>175393592.97860402</v>
      </c>
      <c r="BQ360" s="16">
        <f t="shared" si="547"/>
        <v>372616475.12662309</v>
      </c>
      <c r="BR360" s="16">
        <f t="shared" si="547"/>
        <v>257243936.3686192</v>
      </c>
      <c r="BS360" s="16">
        <f t="shared" si="547"/>
        <v>439603540.25104243</v>
      </c>
      <c r="BT360" s="16">
        <f t="shared" si="547"/>
        <v>244022979.92818654</v>
      </c>
      <c r="BU360" s="16">
        <f t="shared" si="547"/>
        <v>469052580.07992405</v>
      </c>
      <c r="BV360" s="16">
        <f t="shared" si="547"/>
        <v>253842363.65630689</v>
      </c>
      <c r="BW360" s="62">
        <f t="shared" si="522"/>
        <v>12111575881.084724</v>
      </c>
    </row>
    <row r="361" spans="1:75" x14ac:dyDescent="0.3">
      <c r="A361" s="168" t="s">
        <v>262</v>
      </c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>
        <f t="shared" ref="AE361:BV361" si="548">+(AE344*AA3)*AA2</f>
        <v>38778133.333333328</v>
      </c>
      <c r="AF361" s="16">
        <f t="shared" si="548"/>
        <v>86964583.333333343</v>
      </c>
      <c r="AG361" s="16">
        <f t="shared" si="548"/>
        <v>51711508.333333328</v>
      </c>
      <c r="AH361" s="16">
        <f t="shared" si="548"/>
        <v>88950333.333333343</v>
      </c>
      <c r="AI361" s="16">
        <f t="shared" si="548"/>
        <v>44635500</v>
      </c>
      <c r="AJ361" s="16">
        <f t="shared" si="548"/>
        <v>94456916.666666672</v>
      </c>
      <c r="AK361" s="16">
        <f t="shared" si="548"/>
        <v>82555200</v>
      </c>
      <c r="AL361" s="16">
        <f t="shared" si="548"/>
        <v>140762916.66666672</v>
      </c>
      <c r="AM361" s="16">
        <f t="shared" si="548"/>
        <v>57839600</v>
      </c>
      <c r="AN361" s="16">
        <f t="shared" si="548"/>
        <v>80141208.333333343</v>
      </c>
      <c r="AO361" s="16">
        <f t="shared" si="548"/>
        <v>76559816.666666672</v>
      </c>
      <c r="AP361" s="16">
        <f t="shared" si="548"/>
        <v>97513000.000000015</v>
      </c>
      <c r="AQ361" s="16">
        <f t="shared" si="548"/>
        <v>0</v>
      </c>
      <c r="AR361" s="16">
        <f t="shared" si="548"/>
        <v>0</v>
      </c>
      <c r="AS361" s="16">
        <f t="shared" si="548"/>
        <v>0</v>
      </c>
      <c r="AT361" s="16">
        <f t="shared" si="548"/>
        <v>0</v>
      </c>
      <c r="AU361" s="16">
        <f t="shared" si="548"/>
        <v>0</v>
      </c>
      <c r="AV361" s="16">
        <f t="shared" si="548"/>
        <v>0</v>
      </c>
      <c r="AW361" s="16">
        <f t="shared" si="548"/>
        <v>0</v>
      </c>
      <c r="AX361" s="16">
        <f t="shared" si="548"/>
        <v>0</v>
      </c>
      <c r="AY361" s="16">
        <f t="shared" si="548"/>
        <v>0</v>
      </c>
      <c r="AZ361" s="16">
        <f t="shared" si="548"/>
        <v>0</v>
      </c>
      <c r="BA361" s="16">
        <f t="shared" si="548"/>
        <v>0</v>
      </c>
      <c r="BB361" s="16">
        <f t="shared" si="548"/>
        <v>0</v>
      </c>
      <c r="BC361" s="16">
        <f t="shared" si="548"/>
        <v>140205831.82666668</v>
      </c>
      <c r="BD361" s="16">
        <f t="shared" si="548"/>
        <v>198212639.30346671</v>
      </c>
      <c r="BE361" s="16">
        <f t="shared" si="548"/>
        <v>144836960.53978667</v>
      </c>
      <c r="BF361" s="16">
        <f t="shared" si="548"/>
        <v>280270631.86668009</v>
      </c>
      <c r="BG361" s="16">
        <f t="shared" si="548"/>
        <v>130452131.27855998</v>
      </c>
      <c r="BH361" s="16">
        <f t="shared" si="548"/>
        <v>234451407.32346675</v>
      </c>
      <c r="BI361" s="16">
        <f t="shared" si="548"/>
        <v>119225546.78580001</v>
      </c>
      <c r="BJ361" s="16">
        <f t="shared" si="548"/>
        <v>208402444.00005338</v>
      </c>
      <c r="BK361" s="16">
        <f t="shared" si="548"/>
        <v>80004049.398000017</v>
      </c>
      <c r="BL361" s="16">
        <f t="shared" si="548"/>
        <v>166521165.58168003</v>
      </c>
      <c r="BM361" s="16">
        <f t="shared" si="548"/>
        <v>122236358.61770669</v>
      </c>
      <c r="BN361" s="16">
        <f t="shared" si="548"/>
        <v>272730283.76533341</v>
      </c>
      <c r="BO361" s="16">
        <f t="shared" si="548"/>
        <v>34987605.040926725</v>
      </c>
      <c r="BP361" s="16">
        <f t="shared" si="548"/>
        <v>90957902.471306816</v>
      </c>
      <c r="BQ361" s="16">
        <f t="shared" si="548"/>
        <v>50112455.136744007</v>
      </c>
      <c r="BR361" s="16">
        <f t="shared" si="548"/>
        <v>106461850.03617804</v>
      </c>
      <c r="BS361" s="16">
        <f t="shared" si="548"/>
        <v>73498267.533891216</v>
      </c>
      <c r="BT361" s="16">
        <f t="shared" si="548"/>
        <v>125601011.50029784</v>
      </c>
      <c r="BU361" s="16">
        <f t="shared" si="548"/>
        <v>69720851.408053309</v>
      </c>
      <c r="BV361" s="16">
        <f t="shared" si="548"/>
        <v>134015022.8799783</v>
      </c>
      <c r="BW361" s="62">
        <f t="shared" si="522"/>
        <v>3723773132.9612436</v>
      </c>
    </row>
    <row r="362" spans="1:75" x14ac:dyDescent="0.3">
      <c r="BW362" s="62">
        <f t="shared" si="522"/>
        <v>0</v>
      </c>
    </row>
    <row r="363" spans="1:75" ht="16.2" thickBot="1" x14ac:dyDescent="0.35">
      <c r="A363" s="165" t="s">
        <v>264</v>
      </c>
      <c r="C363" s="167"/>
      <c r="D363" s="167"/>
      <c r="E363" s="167"/>
      <c r="F363" s="167"/>
      <c r="G363" s="167"/>
      <c r="H363" s="167"/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7"/>
      <c r="T363" s="167"/>
      <c r="U363" s="167"/>
      <c r="V363" s="167"/>
      <c r="W363" s="167"/>
      <c r="X363" s="167"/>
      <c r="Y363" s="167"/>
      <c r="Z363" s="167"/>
      <c r="AA363" s="167">
        <f>+SUM(AA357:AA361)</f>
        <v>77556266.666666657</v>
      </c>
      <c r="AB363" s="167">
        <f t="shared" ref="AB363:BV363" si="549">+SUM(AB357:AB361)</f>
        <v>173929166.66666669</v>
      </c>
      <c r="AC363" s="167">
        <f t="shared" si="549"/>
        <v>258535549.99999997</v>
      </c>
      <c r="AD363" s="167">
        <f t="shared" si="549"/>
        <v>642093400</v>
      </c>
      <c r="AE363" s="167">
        <f t="shared" si="549"/>
        <v>595788916.66666663</v>
      </c>
      <c r="AF363" s="167">
        <f t="shared" si="549"/>
        <v>786814275.00000012</v>
      </c>
      <c r="AG363" s="167">
        <f t="shared" si="549"/>
        <v>662214908.33333337</v>
      </c>
      <c r="AH363" s="167">
        <f t="shared" si="549"/>
        <v>882210333.33333349</v>
      </c>
      <c r="AI363" s="167">
        <f t="shared" si="549"/>
        <v>773906250</v>
      </c>
      <c r="AJ363" s="167">
        <f t="shared" si="549"/>
        <v>1065456600.0000001</v>
      </c>
      <c r="AK363" s="167">
        <f t="shared" si="549"/>
        <v>889321983.33333337</v>
      </c>
      <c r="AL363" s="167">
        <f t="shared" si="549"/>
        <v>829872550.00000012</v>
      </c>
      <c r="AM363" s="167">
        <f t="shared" si="549"/>
        <v>678529111</v>
      </c>
      <c r="AN363" s="167">
        <f t="shared" si="549"/>
        <v>926498731.25333345</v>
      </c>
      <c r="AO363" s="167">
        <f t="shared" si="549"/>
        <v>877176640.08000004</v>
      </c>
      <c r="AP363" s="167">
        <f t="shared" si="549"/>
        <v>823032149.68000007</v>
      </c>
      <c r="AQ363" s="167">
        <f t="shared" si="549"/>
        <v>680426864.86666667</v>
      </c>
      <c r="AR363" s="167">
        <f t="shared" si="549"/>
        <v>753853126.34666681</v>
      </c>
      <c r="AS363" s="167">
        <f t="shared" si="549"/>
        <v>834170425.92000008</v>
      </c>
      <c r="AT363" s="167">
        <f t="shared" si="549"/>
        <v>963280803.85333347</v>
      </c>
      <c r="AU363" s="167">
        <f t="shared" si="549"/>
        <v>892319031.06666672</v>
      </c>
      <c r="AV363" s="167">
        <f t="shared" si="549"/>
        <v>788205490.4533335</v>
      </c>
      <c r="AW363" s="167">
        <f t="shared" si="549"/>
        <v>815063114.66666675</v>
      </c>
      <c r="AX363" s="167">
        <f t="shared" si="549"/>
        <v>828243638.73333335</v>
      </c>
      <c r="AY363" s="167">
        <f t="shared" si="549"/>
        <v>816838989.20000005</v>
      </c>
      <c r="AZ363" s="167">
        <f t="shared" si="549"/>
        <v>727163714.59333336</v>
      </c>
      <c r="BA363" s="167">
        <f t="shared" si="549"/>
        <v>666332737.54840004</v>
      </c>
      <c r="BB363" s="167">
        <f t="shared" si="549"/>
        <v>664650804.74762666</v>
      </c>
      <c r="BC363" s="167">
        <f t="shared" si="549"/>
        <v>880677947.48570001</v>
      </c>
      <c r="BD363" s="167">
        <f t="shared" si="549"/>
        <v>1007376991.6540633</v>
      </c>
      <c r="BE363" s="167">
        <f t="shared" si="549"/>
        <v>980827499.70569003</v>
      </c>
      <c r="BF363" s="167">
        <f t="shared" si="549"/>
        <v>978464597.8131268</v>
      </c>
      <c r="BG363" s="167">
        <f t="shared" si="549"/>
        <v>853588022.96980333</v>
      </c>
      <c r="BH363" s="167">
        <f t="shared" si="549"/>
        <v>847802415.89771008</v>
      </c>
      <c r="BI363" s="167">
        <f t="shared" si="549"/>
        <v>707197493.02323341</v>
      </c>
      <c r="BJ363" s="167">
        <f t="shared" si="549"/>
        <v>700939749.52334678</v>
      </c>
      <c r="BK363" s="167">
        <f t="shared" si="549"/>
        <v>774176266.19098353</v>
      </c>
      <c r="BL363" s="167">
        <f t="shared" si="549"/>
        <v>994149643.45896029</v>
      </c>
      <c r="BM363" s="167">
        <f t="shared" si="549"/>
        <v>814633458.07586288</v>
      </c>
      <c r="BN363" s="167">
        <f t="shared" si="549"/>
        <v>918711286.34807122</v>
      </c>
      <c r="BO363" s="167">
        <f t="shared" si="549"/>
        <v>664037485.53831339</v>
      </c>
      <c r="BP363" s="167">
        <f t="shared" si="549"/>
        <v>880600412.84506965</v>
      </c>
      <c r="BQ363" s="167">
        <f t="shared" si="549"/>
        <v>821303277.51101196</v>
      </c>
      <c r="BR363" s="167">
        <f t="shared" si="549"/>
        <v>1067132366.7259561</v>
      </c>
      <c r="BS363" s="167">
        <f t="shared" si="549"/>
        <v>900774797.84127831</v>
      </c>
      <c r="BT363" s="167">
        <f t="shared" si="549"/>
        <v>1093173976.5425742</v>
      </c>
      <c r="BU363" s="167">
        <f t="shared" si="549"/>
        <v>948807206.45003593</v>
      </c>
      <c r="BV363" s="167">
        <f t="shared" si="549"/>
        <v>1150422466.9844942</v>
      </c>
      <c r="BW363" s="62">
        <f t="shared" si="522"/>
        <v>38358282936.59465</v>
      </c>
    </row>
    <row r="364" spans="1:75" ht="16.2" thickBot="1" x14ac:dyDescent="0.35">
      <c r="BW364" s="62">
        <f t="shared" si="522"/>
        <v>0</v>
      </c>
    </row>
    <row r="365" spans="1:75" ht="16.2" thickBot="1" x14ac:dyDescent="0.35">
      <c r="A365" s="30" t="s">
        <v>266</v>
      </c>
      <c r="C365" s="143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5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146">
        <f>+IF(AA351&gt;AA363,AA351-AA363,0)</f>
        <v>0</v>
      </c>
      <c r="AB365" s="144">
        <f t="shared" ref="AB365:BV365" si="550">+IF(AB351&gt;AB363,AB351-AB363,0)</f>
        <v>0</v>
      </c>
      <c r="AC365" s="144">
        <f t="shared" si="550"/>
        <v>51733500.00000003</v>
      </c>
      <c r="AD365" s="144">
        <f t="shared" si="550"/>
        <v>35297600.000000119</v>
      </c>
      <c r="AE365" s="144">
        <f t="shared" si="550"/>
        <v>0</v>
      </c>
      <c r="AF365" s="144">
        <f t="shared" si="550"/>
        <v>26968391.666666627</v>
      </c>
      <c r="AG365" s="144">
        <f t="shared" si="550"/>
        <v>375621891.66666651</v>
      </c>
      <c r="AH365" s="144">
        <f t="shared" si="550"/>
        <v>330516333.33333325</v>
      </c>
      <c r="AI365" s="144">
        <f t="shared" si="550"/>
        <v>0</v>
      </c>
      <c r="AJ365" s="144">
        <f t="shared" si="550"/>
        <v>0</v>
      </c>
      <c r="AK365" s="144">
        <f t="shared" si="550"/>
        <v>73144283.333333373</v>
      </c>
      <c r="AL365" s="144">
        <f t="shared" si="550"/>
        <v>10239450</v>
      </c>
      <c r="AM365" s="144">
        <f t="shared" si="550"/>
        <v>105373341.66666663</v>
      </c>
      <c r="AN365" s="144">
        <f t="shared" si="550"/>
        <v>0</v>
      </c>
      <c r="AO365" s="144">
        <f t="shared" si="550"/>
        <v>0</v>
      </c>
      <c r="AP365" s="144">
        <f t="shared" si="550"/>
        <v>0</v>
      </c>
      <c r="AQ365" s="144">
        <f t="shared" si="550"/>
        <v>268322460.46666658</v>
      </c>
      <c r="AR365" s="144">
        <f t="shared" si="550"/>
        <v>312029873.65333343</v>
      </c>
      <c r="AS365" s="144">
        <f t="shared" si="550"/>
        <v>0</v>
      </c>
      <c r="AT365" s="144">
        <f t="shared" si="550"/>
        <v>0</v>
      </c>
      <c r="AU365" s="144">
        <f t="shared" si="550"/>
        <v>0</v>
      </c>
      <c r="AV365" s="144">
        <f t="shared" si="550"/>
        <v>0</v>
      </c>
      <c r="AW365" s="144">
        <f t="shared" si="550"/>
        <v>270202833.33333325</v>
      </c>
      <c r="AX365" s="144">
        <f t="shared" si="550"/>
        <v>0</v>
      </c>
      <c r="AY365" s="144">
        <f t="shared" si="550"/>
        <v>260508970.80000019</v>
      </c>
      <c r="AZ365" s="144">
        <f t="shared" si="550"/>
        <v>0</v>
      </c>
      <c r="BA365" s="144">
        <f t="shared" si="550"/>
        <v>188337565.31459999</v>
      </c>
      <c r="BB365" s="144">
        <f t="shared" si="550"/>
        <v>165381451.16523337</v>
      </c>
      <c r="BC365" s="144">
        <f t="shared" si="550"/>
        <v>23168962.087179899</v>
      </c>
      <c r="BD365" s="144">
        <f t="shared" si="550"/>
        <v>0</v>
      </c>
      <c r="BE365" s="144">
        <f t="shared" si="550"/>
        <v>0</v>
      </c>
      <c r="BF365" s="144">
        <f t="shared" si="550"/>
        <v>0</v>
      </c>
      <c r="BG365" s="144">
        <f t="shared" si="550"/>
        <v>0</v>
      </c>
      <c r="BH365" s="144">
        <f t="shared" si="550"/>
        <v>0</v>
      </c>
      <c r="BI365" s="144">
        <f t="shared" si="550"/>
        <v>139725848.82801998</v>
      </c>
      <c r="BJ365" s="144">
        <f t="shared" si="550"/>
        <v>379491759.23931992</v>
      </c>
      <c r="BK365" s="144">
        <f t="shared" si="550"/>
        <v>0</v>
      </c>
      <c r="BL365" s="144">
        <f t="shared" si="550"/>
        <v>0</v>
      </c>
      <c r="BM365" s="144">
        <f t="shared" si="550"/>
        <v>0</v>
      </c>
      <c r="BN365" s="144">
        <f t="shared" si="550"/>
        <v>70137194.89703846</v>
      </c>
      <c r="BO365" s="144">
        <f t="shared" si="550"/>
        <v>291439992.40227246</v>
      </c>
      <c r="BP365" s="144">
        <f t="shared" si="550"/>
        <v>172515760.50358152</v>
      </c>
      <c r="BQ365" s="144">
        <f t="shared" si="550"/>
        <v>85067790.793681264</v>
      </c>
      <c r="BR365" s="144">
        <f t="shared" si="550"/>
        <v>56532055.883092761</v>
      </c>
      <c r="BS365" s="144">
        <f t="shared" si="550"/>
        <v>42068267.167861819</v>
      </c>
      <c r="BT365" s="144">
        <f t="shared" si="550"/>
        <v>0</v>
      </c>
      <c r="BU365" s="144">
        <f t="shared" si="550"/>
        <v>90570669.863432169</v>
      </c>
      <c r="BV365" s="144">
        <f t="shared" si="550"/>
        <v>317399654.25383472</v>
      </c>
      <c r="BW365" s="62">
        <f t="shared" si="522"/>
        <v>4141795902.319149</v>
      </c>
    </row>
    <row r="366" spans="1:75" ht="16.2" thickBot="1" x14ac:dyDescent="0.35">
      <c r="A366" s="30" t="s">
        <v>265</v>
      </c>
      <c r="C366" s="143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5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146">
        <f>+IF(AA351&lt;AA363,AA363-AA351,0)</f>
        <v>0</v>
      </c>
      <c r="AB366" s="144">
        <f t="shared" ref="AB366:BV366" si="551">+IF(AB351&lt;AB363,AB363-AB351,0)</f>
        <v>0</v>
      </c>
      <c r="AC366" s="144">
        <f t="shared" si="551"/>
        <v>0</v>
      </c>
      <c r="AD366" s="144">
        <f t="shared" si="551"/>
        <v>0</v>
      </c>
      <c r="AE366" s="144">
        <f t="shared" si="551"/>
        <v>34656916.666666627</v>
      </c>
      <c r="AF366" s="144">
        <f t="shared" si="551"/>
        <v>0</v>
      </c>
      <c r="AG366" s="144">
        <f t="shared" si="551"/>
        <v>0</v>
      </c>
      <c r="AH366" s="144">
        <f t="shared" si="551"/>
        <v>0</v>
      </c>
      <c r="AI366" s="144">
        <f t="shared" si="551"/>
        <v>46779850.000000119</v>
      </c>
      <c r="AJ366" s="144">
        <f t="shared" si="551"/>
        <v>375009266.66666675</v>
      </c>
      <c r="AK366" s="144">
        <f t="shared" si="551"/>
        <v>0</v>
      </c>
      <c r="AL366" s="144">
        <f t="shared" si="551"/>
        <v>0</v>
      </c>
      <c r="AM366" s="144">
        <f t="shared" si="551"/>
        <v>0</v>
      </c>
      <c r="AN366" s="144">
        <f t="shared" si="551"/>
        <v>291801815.24000001</v>
      </c>
      <c r="AO366" s="144">
        <f t="shared" si="551"/>
        <v>72593054.560000062</v>
      </c>
      <c r="AP366" s="144">
        <f t="shared" si="551"/>
        <v>139407545.67999995</v>
      </c>
      <c r="AQ366" s="144">
        <f t="shared" si="551"/>
        <v>0</v>
      </c>
      <c r="AR366" s="144">
        <f t="shared" si="551"/>
        <v>0</v>
      </c>
      <c r="AS366" s="144">
        <f t="shared" si="551"/>
        <v>78438479.253333449</v>
      </c>
      <c r="AT366" s="144">
        <f t="shared" si="551"/>
        <v>163420703.85333335</v>
      </c>
      <c r="AU366" s="144">
        <f t="shared" si="551"/>
        <v>77232031.066666722</v>
      </c>
      <c r="AV366" s="144">
        <f t="shared" si="551"/>
        <v>23110493.119999886</v>
      </c>
      <c r="AW366" s="144">
        <f t="shared" si="551"/>
        <v>0</v>
      </c>
      <c r="AX366" s="144">
        <f t="shared" si="551"/>
        <v>2945658.73333323</v>
      </c>
      <c r="AY366" s="144">
        <f t="shared" si="551"/>
        <v>0</v>
      </c>
      <c r="AZ366" s="144">
        <f t="shared" si="551"/>
        <v>30050823.375733256</v>
      </c>
      <c r="BA366" s="144">
        <f t="shared" si="551"/>
        <v>0</v>
      </c>
      <c r="BB366" s="144">
        <f t="shared" si="551"/>
        <v>0</v>
      </c>
      <c r="BC366" s="144">
        <f t="shared" si="551"/>
        <v>0</v>
      </c>
      <c r="BD366" s="144">
        <f t="shared" si="551"/>
        <v>78588724.180329919</v>
      </c>
      <c r="BE366" s="144">
        <f t="shared" si="551"/>
        <v>154764782.68979001</v>
      </c>
      <c r="BF366" s="144">
        <f t="shared" si="551"/>
        <v>152870300.42830014</v>
      </c>
      <c r="BG366" s="144">
        <f t="shared" si="551"/>
        <v>299274252.14080334</v>
      </c>
      <c r="BH366" s="144">
        <f t="shared" si="551"/>
        <v>188122413.78567004</v>
      </c>
      <c r="BI366" s="144">
        <f t="shared" si="551"/>
        <v>0</v>
      </c>
      <c r="BJ366" s="144">
        <f t="shared" si="551"/>
        <v>0</v>
      </c>
      <c r="BK366" s="144">
        <f t="shared" si="551"/>
        <v>260217377.8743934</v>
      </c>
      <c r="BL366" s="144">
        <f t="shared" si="551"/>
        <v>218374196.62240016</v>
      </c>
      <c r="BM366" s="144">
        <f t="shared" si="551"/>
        <v>133574379.2837708</v>
      </c>
      <c r="BN366" s="144">
        <f t="shared" si="551"/>
        <v>0</v>
      </c>
      <c r="BO366" s="144">
        <f t="shared" si="551"/>
        <v>0</v>
      </c>
      <c r="BP366" s="144">
        <f t="shared" si="551"/>
        <v>0</v>
      </c>
      <c r="BQ366" s="144">
        <f t="shared" si="551"/>
        <v>0</v>
      </c>
      <c r="BR366" s="144">
        <f t="shared" si="551"/>
        <v>0</v>
      </c>
      <c r="BS366" s="144">
        <f t="shared" si="551"/>
        <v>0</v>
      </c>
      <c r="BT366" s="144">
        <f t="shared" si="551"/>
        <v>45153545.682817221</v>
      </c>
      <c r="BU366" s="144">
        <f t="shared" si="551"/>
        <v>0</v>
      </c>
      <c r="BV366" s="144">
        <f t="shared" si="551"/>
        <v>0</v>
      </c>
      <c r="BW366" s="62">
        <f t="shared" si="522"/>
        <v>2866386610.9040089</v>
      </c>
    </row>
    <row r="367" spans="1:75" ht="16.2" thickBot="1" x14ac:dyDescent="0.35">
      <c r="BW367" s="62">
        <f t="shared" si="522"/>
        <v>0</v>
      </c>
    </row>
    <row r="368" spans="1:75" ht="16.2" thickBot="1" x14ac:dyDescent="0.35">
      <c r="A368" s="177" t="s">
        <v>24</v>
      </c>
      <c r="BW368" s="62">
        <f t="shared" si="522"/>
        <v>0</v>
      </c>
    </row>
    <row r="369" spans="1:75" x14ac:dyDescent="0.3">
      <c r="BW369" s="62">
        <f t="shared" si="522"/>
        <v>0</v>
      </c>
    </row>
    <row r="370" spans="1:75" x14ac:dyDescent="0.3">
      <c r="A370" s="5" t="s">
        <v>268</v>
      </c>
      <c r="C370" s="75">
        <f>+'ANNUAL PARAMETERS '!C61</f>
        <v>0</v>
      </c>
      <c r="D370" s="75">
        <f>+C370</f>
        <v>0</v>
      </c>
      <c r="E370" s="75">
        <f t="shared" ref="E370:N370" si="552">+D370</f>
        <v>0</v>
      </c>
      <c r="F370" s="75">
        <f t="shared" si="552"/>
        <v>0</v>
      </c>
      <c r="G370" s="75">
        <f t="shared" si="552"/>
        <v>0</v>
      </c>
      <c r="H370" s="75">
        <f t="shared" si="552"/>
        <v>0</v>
      </c>
      <c r="I370" s="75">
        <f t="shared" si="552"/>
        <v>0</v>
      </c>
      <c r="J370" s="75">
        <f t="shared" si="552"/>
        <v>0</v>
      </c>
      <c r="K370" s="75">
        <f t="shared" si="552"/>
        <v>0</v>
      </c>
      <c r="L370" s="75">
        <f t="shared" si="552"/>
        <v>0</v>
      </c>
      <c r="M370" s="75">
        <f t="shared" si="552"/>
        <v>0</v>
      </c>
      <c r="N370" s="75">
        <f t="shared" si="552"/>
        <v>0</v>
      </c>
      <c r="O370" s="76">
        <f>+'ANNUAL PARAMETERS '!D61</f>
        <v>0</v>
      </c>
      <c r="P370" s="75">
        <f>+O370</f>
        <v>0</v>
      </c>
      <c r="Q370" s="75">
        <f t="shared" ref="Q370:Z370" si="553">+P370</f>
        <v>0</v>
      </c>
      <c r="R370" s="75">
        <f t="shared" si="553"/>
        <v>0</v>
      </c>
      <c r="S370" s="75">
        <f t="shared" si="553"/>
        <v>0</v>
      </c>
      <c r="T370" s="75">
        <f t="shared" si="553"/>
        <v>0</v>
      </c>
      <c r="U370" s="75">
        <f t="shared" si="553"/>
        <v>0</v>
      </c>
      <c r="V370" s="75">
        <f t="shared" si="553"/>
        <v>0</v>
      </c>
      <c r="W370" s="75">
        <f t="shared" si="553"/>
        <v>0</v>
      </c>
      <c r="X370" s="75">
        <f t="shared" si="553"/>
        <v>0</v>
      </c>
      <c r="Y370" s="75">
        <f t="shared" si="553"/>
        <v>0</v>
      </c>
      <c r="Z370" s="75">
        <f t="shared" si="553"/>
        <v>0</v>
      </c>
      <c r="AA370" s="77">
        <f>+'ANNUAL PARAMETERS '!E61</f>
        <v>0</v>
      </c>
      <c r="AB370" s="75">
        <f>+AA370</f>
        <v>0</v>
      </c>
      <c r="AC370" s="75">
        <f t="shared" ref="AC370:AL370" si="554">+AB370</f>
        <v>0</v>
      </c>
      <c r="AD370" s="75">
        <f t="shared" si="554"/>
        <v>0</v>
      </c>
      <c r="AE370" s="75">
        <f t="shared" si="554"/>
        <v>0</v>
      </c>
      <c r="AF370" s="75">
        <f t="shared" si="554"/>
        <v>0</v>
      </c>
      <c r="AG370" s="75">
        <f t="shared" si="554"/>
        <v>0</v>
      </c>
      <c r="AH370" s="75">
        <f t="shared" si="554"/>
        <v>0</v>
      </c>
      <c r="AI370" s="75">
        <f t="shared" si="554"/>
        <v>0</v>
      </c>
      <c r="AJ370" s="75">
        <f t="shared" si="554"/>
        <v>0</v>
      </c>
      <c r="AK370" s="75">
        <f t="shared" si="554"/>
        <v>0</v>
      </c>
      <c r="AL370" s="75">
        <f t="shared" si="554"/>
        <v>0</v>
      </c>
      <c r="AM370" s="78">
        <f>+'ANNUAL PARAMETERS '!F61</f>
        <v>0.9</v>
      </c>
      <c r="AN370" s="75">
        <f>+AM370</f>
        <v>0.9</v>
      </c>
      <c r="AO370" s="75">
        <f t="shared" ref="AO370:AX370" si="555">+AN370</f>
        <v>0.9</v>
      </c>
      <c r="AP370" s="75">
        <f t="shared" si="555"/>
        <v>0.9</v>
      </c>
      <c r="AQ370" s="75">
        <f t="shared" si="555"/>
        <v>0.9</v>
      </c>
      <c r="AR370" s="75">
        <f t="shared" si="555"/>
        <v>0.9</v>
      </c>
      <c r="AS370" s="75">
        <f t="shared" si="555"/>
        <v>0.9</v>
      </c>
      <c r="AT370" s="75">
        <f t="shared" si="555"/>
        <v>0.9</v>
      </c>
      <c r="AU370" s="75">
        <f t="shared" si="555"/>
        <v>0.9</v>
      </c>
      <c r="AV370" s="75">
        <f t="shared" si="555"/>
        <v>0.9</v>
      </c>
      <c r="AW370" s="75">
        <f t="shared" si="555"/>
        <v>0.9</v>
      </c>
      <c r="AX370" s="75">
        <f t="shared" si="555"/>
        <v>0.9</v>
      </c>
      <c r="AY370" s="79">
        <f>+'ANNUAL PARAMETERS '!G61</f>
        <v>0.873</v>
      </c>
      <c r="AZ370" s="75">
        <f>+AY370</f>
        <v>0.873</v>
      </c>
      <c r="BA370" s="75">
        <f t="shared" ref="BA370:BJ370" si="556">+AZ370</f>
        <v>0.873</v>
      </c>
      <c r="BB370" s="75">
        <f t="shared" si="556"/>
        <v>0.873</v>
      </c>
      <c r="BC370" s="75">
        <f t="shared" si="556"/>
        <v>0.873</v>
      </c>
      <c r="BD370" s="75">
        <f t="shared" si="556"/>
        <v>0.873</v>
      </c>
      <c r="BE370" s="75">
        <f t="shared" si="556"/>
        <v>0.873</v>
      </c>
      <c r="BF370" s="75">
        <f t="shared" si="556"/>
        <v>0.873</v>
      </c>
      <c r="BG370" s="75">
        <f t="shared" si="556"/>
        <v>0.873</v>
      </c>
      <c r="BH370" s="75">
        <f t="shared" si="556"/>
        <v>0.873</v>
      </c>
      <c r="BI370" s="75">
        <f t="shared" si="556"/>
        <v>0.873</v>
      </c>
      <c r="BJ370" s="75">
        <f t="shared" si="556"/>
        <v>0.873</v>
      </c>
      <c r="BK370" s="80">
        <f>+'ANNUAL PARAMETERS '!H61</f>
        <v>0.89046000000000003</v>
      </c>
      <c r="BL370" s="75">
        <f>+BK370</f>
        <v>0.89046000000000003</v>
      </c>
      <c r="BM370" s="75">
        <f t="shared" ref="BM370:BV370" si="557">+BL370</f>
        <v>0.89046000000000003</v>
      </c>
      <c r="BN370" s="75">
        <f t="shared" si="557"/>
        <v>0.89046000000000003</v>
      </c>
      <c r="BO370" s="75">
        <f t="shared" si="557"/>
        <v>0.89046000000000003</v>
      </c>
      <c r="BP370" s="75">
        <f t="shared" si="557"/>
        <v>0.89046000000000003</v>
      </c>
      <c r="BQ370" s="75">
        <f t="shared" si="557"/>
        <v>0.89046000000000003</v>
      </c>
      <c r="BR370" s="75">
        <f t="shared" si="557"/>
        <v>0.89046000000000003</v>
      </c>
      <c r="BS370" s="75">
        <f t="shared" si="557"/>
        <v>0.89046000000000003</v>
      </c>
      <c r="BT370" s="75">
        <f t="shared" si="557"/>
        <v>0.89046000000000003</v>
      </c>
      <c r="BU370" s="75">
        <f t="shared" si="557"/>
        <v>0.89046000000000003</v>
      </c>
      <c r="BV370" s="75">
        <f t="shared" si="557"/>
        <v>0.89046000000000003</v>
      </c>
      <c r="BW370" s="62">
        <f t="shared" si="522"/>
        <v>31.961520000000018</v>
      </c>
    </row>
    <row r="371" spans="1:75" ht="16.2" thickBot="1" x14ac:dyDescent="0.35">
      <c r="A371" s="128" t="s">
        <v>252</v>
      </c>
      <c r="C371" s="83">
        <v>0</v>
      </c>
      <c r="D371" s="83">
        <v>0</v>
      </c>
      <c r="E371" s="83">
        <v>0</v>
      </c>
      <c r="F371" s="83">
        <v>0</v>
      </c>
      <c r="G371" s="83">
        <v>0</v>
      </c>
      <c r="H371" s="83">
        <v>0</v>
      </c>
      <c r="I371" s="83">
        <v>0</v>
      </c>
      <c r="J371" s="83">
        <v>0</v>
      </c>
      <c r="K371" s="83">
        <v>0</v>
      </c>
      <c r="L371" s="83">
        <v>0</v>
      </c>
      <c r="M371" s="83">
        <v>0</v>
      </c>
      <c r="N371" s="83">
        <v>0</v>
      </c>
      <c r="O371" s="84">
        <v>0</v>
      </c>
      <c r="P371" s="83">
        <v>0</v>
      </c>
      <c r="Q371" s="83">
        <v>0</v>
      </c>
      <c r="R371" s="83">
        <v>0</v>
      </c>
      <c r="S371" s="83">
        <v>0</v>
      </c>
      <c r="T371" s="83">
        <v>0</v>
      </c>
      <c r="U371" s="83">
        <v>0</v>
      </c>
      <c r="V371" s="83">
        <v>0</v>
      </c>
      <c r="W371" s="83">
        <v>0</v>
      </c>
      <c r="X371" s="83">
        <v>0</v>
      </c>
      <c r="Y371" s="83">
        <v>0</v>
      </c>
      <c r="Z371" s="83">
        <v>0</v>
      </c>
      <c r="AA371" s="85">
        <v>0</v>
      </c>
      <c r="AB371" s="83">
        <v>0</v>
      </c>
      <c r="AC371" s="83">
        <v>0</v>
      </c>
      <c r="AD371" s="83">
        <v>0</v>
      </c>
      <c r="AE371" s="83">
        <v>0</v>
      </c>
      <c r="AF371" s="83">
        <v>0</v>
      </c>
      <c r="AG371" s="83">
        <v>0</v>
      </c>
      <c r="AH371" s="83">
        <v>0</v>
      </c>
      <c r="AI371" s="83">
        <v>0</v>
      </c>
      <c r="AJ371" s="83">
        <v>0</v>
      </c>
      <c r="AK371" s="83">
        <v>0</v>
      </c>
      <c r="AL371" s="83">
        <v>0</v>
      </c>
      <c r="AM371" s="86">
        <f>+BOARDS!C289</f>
        <v>46666.666666666672</v>
      </c>
      <c r="AN371" s="83">
        <f>+BOARDS!D289</f>
        <v>69999.999999999985</v>
      </c>
      <c r="AO371" s="83">
        <f>+BOARDS!E289</f>
        <v>46666.666666666672</v>
      </c>
      <c r="AP371" s="83">
        <f>+BOARDS!F289</f>
        <v>69999.999999999985</v>
      </c>
      <c r="AQ371" s="83">
        <f>+BOARDS!G289</f>
        <v>46666.666666666672</v>
      </c>
      <c r="AR371" s="83">
        <f>+BOARDS!H289</f>
        <v>69999.999999999985</v>
      </c>
      <c r="AS371" s="83">
        <f>+BOARDS!I289</f>
        <v>46666.666666666672</v>
      </c>
      <c r="AT371" s="83">
        <f>+BOARDS!J289</f>
        <v>69999.999999999985</v>
      </c>
      <c r="AU371" s="83">
        <f>+BOARDS!K289</f>
        <v>46666.666666666672</v>
      </c>
      <c r="AV371" s="83">
        <f>+BOARDS!L289</f>
        <v>69999.999999999985</v>
      </c>
      <c r="AW371" s="83">
        <f>+BOARDS!M289</f>
        <v>46666.666666666672</v>
      </c>
      <c r="AX371" s="83">
        <f>+BOARDS!N289</f>
        <v>69999.999999999985</v>
      </c>
      <c r="AY371" s="87">
        <f>+BOARDS!C290</f>
        <v>48533.333333333328</v>
      </c>
      <c r="AZ371" s="83">
        <f>+BOARDS!D290</f>
        <v>72799.999999999985</v>
      </c>
      <c r="BA371" s="83">
        <f>+BOARDS!E290</f>
        <v>48533.333333333328</v>
      </c>
      <c r="BB371" s="83">
        <f>+BOARDS!F290</f>
        <v>72799.999999999985</v>
      </c>
      <c r="BC371" s="83">
        <f>+BOARDS!G290</f>
        <v>48533.333333333328</v>
      </c>
      <c r="BD371" s="83">
        <f>+BOARDS!H290</f>
        <v>72799.999999999985</v>
      </c>
      <c r="BE371" s="83">
        <f>+BOARDS!I290</f>
        <v>48533.333333333328</v>
      </c>
      <c r="BF371" s="83">
        <f>+BOARDS!J290</f>
        <v>72799.999999999985</v>
      </c>
      <c r="BG371" s="83">
        <f>+BOARDS!K290</f>
        <v>48533.333333333328</v>
      </c>
      <c r="BH371" s="83">
        <f>+BOARDS!L290</f>
        <v>72799.999999999985</v>
      </c>
      <c r="BI371" s="83">
        <f>+BOARDS!M290</f>
        <v>48533.333333333328</v>
      </c>
      <c r="BJ371" s="83">
        <f>+BOARDS!N290</f>
        <v>72799.999999999985</v>
      </c>
      <c r="BK371" s="88">
        <f>+BOARDS!C291</f>
        <v>49989.333333333336</v>
      </c>
      <c r="BL371" s="83">
        <f>+BOARDS!D291</f>
        <v>74983.999999999985</v>
      </c>
      <c r="BM371" s="83">
        <f>+BOARDS!E291</f>
        <v>49989.333333333336</v>
      </c>
      <c r="BN371" s="83">
        <f>+BOARDS!F291</f>
        <v>74983.999999999985</v>
      </c>
      <c r="BO371" s="83">
        <f>+BOARDS!G291</f>
        <v>49989.333333333336</v>
      </c>
      <c r="BP371" s="83">
        <f>+BOARDS!H291</f>
        <v>74983.999999999985</v>
      </c>
      <c r="BQ371" s="83">
        <f>+BOARDS!I291</f>
        <v>49989.333333333336</v>
      </c>
      <c r="BR371" s="83">
        <f>+BOARDS!J291</f>
        <v>74983.999999999985</v>
      </c>
      <c r="BS371" s="83">
        <f>+BOARDS!K291</f>
        <v>49989.333333333336</v>
      </c>
      <c r="BT371" s="83">
        <f>+BOARDS!L291</f>
        <v>74983.999999999985</v>
      </c>
      <c r="BU371" s="83">
        <f>+BOARDS!M291</f>
        <v>49989.333333333336</v>
      </c>
      <c r="BV371" s="83">
        <f>+BOARDS!N291</f>
        <v>74983.999999999985</v>
      </c>
      <c r="BW371" s="89">
        <f t="shared" si="522"/>
        <v>2177839.9999999995</v>
      </c>
    </row>
    <row r="372" spans="1:75" x14ac:dyDescent="0.3">
      <c r="A372" s="5" t="s">
        <v>414</v>
      </c>
      <c r="C372" s="75">
        <f>+C370*C371</f>
        <v>0</v>
      </c>
      <c r="D372" s="75">
        <f t="shared" ref="D372:BO372" si="558">+D370*D371</f>
        <v>0</v>
      </c>
      <c r="E372" s="75">
        <f t="shared" si="558"/>
        <v>0</v>
      </c>
      <c r="F372" s="75">
        <f t="shared" si="558"/>
        <v>0</v>
      </c>
      <c r="G372" s="75">
        <f t="shared" si="558"/>
        <v>0</v>
      </c>
      <c r="H372" s="75">
        <f t="shared" si="558"/>
        <v>0</v>
      </c>
      <c r="I372" s="75">
        <f t="shared" si="558"/>
        <v>0</v>
      </c>
      <c r="J372" s="75">
        <f t="shared" si="558"/>
        <v>0</v>
      </c>
      <c r="K372" s="75">
        <f t="shared" si="558"/>
        <v>0</v>
      </c>
      <c r="L372" s="75">
        <f t="shared" si="558"/>
        <v>0</v>
      </c>
      <c r="M372" s="75">
        <f t="shared" si="558"/>
        <v>0</v>
      </c>
      <c r="N372" s="75">
        <f t="shared" si="558"/>
        <v>0</v>
      </c>
      <c r="O372" s="76">
        <f t="shared" si="558"/>
        <v>0</v>
      </c>
      <c r="P372" s="75">
        <f t="shared" si="558"/>
        <v>0</v>
      </c>
      <c r="Q372" s="75">
        <f t="shared" si="558"/>
        <v>0</v>
      </c>
      <c r="R372" s="75">
        <f t="shared" si="558"/>
        <v>0</v>
      </c>
      <c r="S372" s="75">
        <f t="shared" si="558"/>
        <v>0</v>
      </c>
      <c r="T372" s="75">
        <f t="shared" si="558"/>
        <v>0</v>
      </c>
      <c r="U372" s="75">
        <f t="shared" si="558"/>
        <v>0</v>
      </c>
      <c r="V372" s="75">
        <f t="shared" si="558"/>
        <v>0</v>
      </c>
      <c r="W372" s="75">
        <f t="shared" si="558"/>
        <v>0</v>
      </c>
      <c r="X372" s="75">
        <f t="shared" si="558"/>
        <v>0</v>
      </c>
      <c r="Y372" s="75">
        <f t="shared" si="558"/>
        <v>0</v>
      </c>
      <c r="Z372" s="75">
        <f t="shared" si="558"/>
        <v>0</v>
      </c>
      <c r="AA372" s="77">
        <f t="shared" si="558"/>
        <v>0</v>
      </c>
      <c r="AB372" s="75">
        <f t="shared" si="558"/>
        <v>0</v>
      </c>
      <c r="AC372" s="75">
        <f t="shared" si="558"/>
        <v>0</v>
      </c>
      <c r="AD372" s="75">
        <f t="shared" si="558"/>
        <v>0</v>
      </c>
      <c r="AE372" s="75">
        <f t="shared" si="558"/>
        <v>0</v>
      </c>
      <c r="AF372" s="75">
        <f t="shared" si="558"/>
        <v>0</v>
      </c>
      <c r="AG372" s="75">
        <f t="shared" si="558"/>
        <v>0</v>
      </c>
      <c r="AH372" s="75">
        <f t="shared" si="558"/>
        <v>0</v>
      </c>
      <c r="AI372" s="75">
        <f t="shared" si="558"/>
        <v>0</v>
      </c>
      <c r="AJ372" s="75">
        <f t="shared" si="558"/>
        <v>0</v>
      </c>
      <c r="AK372" s="75">
        <f t="shared" si="558"/>
        <v>0</v>
      </c>
      <c r="AL372" s="75">
        <f t="shared" si="558"/>
        <v>0</v>
      </c>
      <c r="AM372" s="78">
        <f t="shared" si="558"/>
        <v>42000.000000000007</v>
      </c>
      <c r="AN372" s="75">
        <f t="shared" si="558"/>
        <v>62999.999999999985</v>
      </c>
      <c r="AO372" s="75">
        <f t="shared" si="558"/>
        <v>42000.000000000007</v>
      </c>
      <c r="AP372" s="75">
        <f t="shared" si="558"/>
        <v>62999.999999999985</v>
      </c>
      <c r="AQ372" s="75">
        <f t="shared" si="558"/>
        <v>42000.000000000007</v>
      </c>
      <c r="AR372" s="75">
        <f t="shared" si="558"/>
        <v>62999.999999999985</v>
      </c>
      <c r="AS372" s="75">
        <f t="shared" si="558"/>
        <v>42000.000000000007</v>
      </c>
      <c r="AT372" s="75">
        <f t="shared" si="558"/>
        <v>62999.999999999985</v>
      </c>
      <c r="AU372" s="75">
        <f t="shared" si="558"/>
        <v>42000.000000000007</v>
      </c>
      <c r="AV372" s="75">
        <f t="shared" si="558"/>
        <v>62999.999999999985</v>
      </c>
      <c r="AW372" s="75">
        <f t="shared" si="558"/>
        <v>42000.000000000007</v>
      </c>
      <c r="AX372" s="75">
        <f t="shared" si="558"/>
        <v>62999.999999999985</v>
      </c>
      <c r="AY372" s="79">
        <f t="shared" si="558"/>
        <v>42369.599999999999</v>
      </c>
      <c r="AZ372" s="75">
        <f t="shared" si="558"/>
        <v>63554.399999999987</v>
      </c>
      <c r="BA372" s="75">
        <f t="shared" si="558"/>
        <v>42369.599999999999</v>
      </c>
      <c r="BB372" s="75">
        <f t="shared" si="558"/>
        <v>63554.399999999987</v>
      </c>
      <c r="BC372" s="75">
        <f t="shared" si="558"/>
        <v>42369.599999999999</v>
      </c>
      <c r="BD372" s="75">
        <f t="shared" si="558"/>
        <v>63554.399999999987</v>
      </c>
      <c r="BE372" s="75">
        <f t="shared" si="558"/>
        <v>42369.599999999999</v>
      </c>
      <c r="BF372" s="75">
        <f t="shared" si="558"/>
        <v>63554.399999999987</v>
      </c>
      <c r="BG372" s="75">
        <f t="shared" si="558"/>
        <v>42369.599999999999</v>
      </c>
      <c r="BH372" s="75">
        <f t="shared" si="558"/>
        <v>63554.399999999987</v>
      </c>
      <c r="BI372" s="75">
        <f t="shared" si="558"/>
        <v>42369.599999999999</v>
      </c>
      <c r="BJ372" s="75">
        <f t="shared" si="558"/>
        <v>63554.399999999987</v>
      </c>
      <c r="BK372" s="80">
        <f t="shared" si="558"/>
        <v>44513.501760000006</v>
      </c>
      <c r="BL372" s="75">
        <f t="shared" si="558"/>
        <v>66770.252639999992</v>
      </c>
      <c r="BM372" s="75">
        <f t="shared" si="558"/>
        <v>44513.501760000006</v>
      </c>
      <c r="BN372" s="75">
        <f t="shared" si="558"/>
        <v>66770.252639999992</v>
      </c>
      <c r="BO372" s="75">
        <f t="shared" si="558"/>
        <v>44513.501760000006</v>
      </c>
      <c r="BP372" s="75">
        <f t="shared" ref="BP372:BV372" si="559">+BP370*BP371</f>
        <v>66770.252639999992</v>
      </c>
      <c r="BQ372" s="75">
        <f t="shared" si="559"/>
        <v>44513.501760000006</v>
      </c>
      <c r="BR372" s="75">
        <f t="shared" si="559"/>
        <v>66770.252639999992</v>
      </c>
      <c r="BS372" s="75">
        <f t="shared" si="559"/>
        <v>44513.501760000006</v>
      </c>
      <c r="BT372" s="75">
        <f t="shared" si="559"/>
        <v>66770.252639999992</v>
      </c>
      <c r="BU372" s="75">
        <f t="shared" si="559"/>
        <v>44513.501760000006</v>
      </c>
      <c r="BV372" s="75">
        <f t="shared" si="559"/>
        <v>66770.252639999992</v>
      </c>
      <c r="BW372" s="62">
        <f t="shared" si="522"/>
        <v>1933246.5263999999</v>
      </c>
    </row>
    <row r="373" spans="1:75" x14ac:dyDescent="0.3">
      <c r="BW373" s="62">
        <f t="shared" si="522"/>
        <v>0</v>
      </c>
    </row>
    <row r="374" spans="1:75" x14ac:dyDescent="0.3">
      <c r="BW374" s="62">
        <f t="shared" si="522"/>
        <v>0</v>
      </c>
    </row>
    <row r="375" spans="1:75" x14ac:dyDescent="0.3">
      <c r="A375" s="163" t="s">
        <v>271</v>
      </c>
      <c r="BW375" s="62">
        <f t="shared" si="522"/>
        <v>0</v>
      </c>
    </row>
    <row r="376" spans="1:75" x14ac:dyDescent="0.3">
      <c r="A376" s="114" t="s">
        <v>156</v>
      </c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>
        <f>+AM372*DATA!AM185</f>
        <v>0</v>
      </c>
      <c r="AN376" s="141">
        <f>+AN372*DATA!AN185</f>
        <v>0</v>
      </c>
      <c r="AO376" s="141">
        <f>+AO372*DATA!AO185</f>
        <v>0</v>
      </c>
      <c r="AP376" s="141">
        <f>+AP372*DATA!AP185</f>
        <v>0</v>
      </c>
      <c r="AQ376" s="141">
        <f>+AQ372*DATA!AQ185</f>
        <v>0</v>
      </c>
      <c r="AR376" s="141">
        <f>+AR372*DATA!AR185</f>
        <v>0</v>
      </c>
      <c r="AS376" s="141">
        <f>+AS372*DATA!AS185</f>
        <v>0</v>
      </c>
      <c r="AT376" s="141">
        <f>+AT372*DATA!AT185</f>
        <v>0</v>
      </c>
      <c r="AU376" s="141">
        <f>+AU372*DATA!AU185</f>
        <v>0</v>
      </c>
      <c r="AV376" s="141">
        <f>+AV372*DATA!AV185</f>
        <v>0</v>
      </c>
      <c r="AW376" s="141">
        <f>+AW372*DATA!AW185</f>
        <v>0</v>
      </c>
      <c r="AX376" s="141">
        <f>+AX372*DATA!AX185</f>
        <v>0</v>
      </c>
      <c r="AY376" s="141">
        <f>+AY372*DATA!AY185</f>
        <v>10592.4</v>
      </c>
      <c r="AZ376" s="141">
        <f>+AZ372*DATA!AZ185</f>
        <v>15888.599999999997</v>
      </c>
      <c r="BA376" s="141">
        <f>+BA372*DATA!BA185</f>
        <v>10592.4</v>
      </c>
      <c r="BB376" s="141">
        <f>+BB372*DATA!BB185</f>
        <v>15888.599999999997</v>
      </c>
      <c r="BC376" s="141">
        <f>+BC372*DATA!BC185</f>
        <v>10592.4</v>
      </c>
      <c r="BD376" s="141">
        <f>+BD372*DATA!BD185</f>
        <v>15888.599999999997</v>
      </c>
      <c r="BE376" s="141">
        <f>+BE372*DATA!BE185</f>
        <v>10592.4</v>
      </c>
      <c r="BF376" s="141">
        <f>+BF372*DATA!BF185</f>
        <v>15888.599999999997</v>
      </c>
      <c r="BG376" s="141">
        <f>+BG372*DATA!BG185</f>
        <v>10592.4</v>
      </c>
      <c r="BH376" s="141">
        <f>+BH372*DATA!BH185</f>
        <v>15888.599999999997</v>
      </c>
      <c r="BI376" s="141">
        <f>+BI372*DATA!BI185</f>
        <v>10592.4</v>
      </c>
      <c r="BJ376" s="141">
        <f>+BJ372*DATA!BJ185</f>
        <v>15888.599999999997</v>
      </c>
      <c r="BK376" s="141">
        <f>+BK372*DATA!BK185</f>
        <v>4451.3501760000008</v>
      </c>
      <c r="BL376" s="141">
        <f>+BL372*DATA!BL185</f>
        <v>6677.0252639999999</v>
      </c>
      <c r="BM376" s="141">
        <f>+BM372*DATA!BM185</f>
        <v>4451.3501760000008</v>
      </c>
      <c r="BN376" s="141">
        <f>+BN372*DATA!BN185</f>
        <v>6677.0252639999999</v>
      </c>
      <c r="BO376" s="141">
        <f>+BO372*DATA!BO185</f>
        <v>4451.3501760000008</v>
      </c>
      <c r="BP376" s="141">
        <f>+BP372*DATA!BP185</f>
        <v>6677.0252639999999</v>
      </c>
      <c r="BQ376" s="141">
        <f>+BQ372*DATA!BQ185</f>
        <v>4451.3501760000008</v>
      </c>
      <c r="BR376" s="141">
        <f>+BR372*DATA!BR185</f>
        <v>6677.0252639999999</v>
      </c>
      <c r="BS376" s="141">
        <f>+BS372*DATA!BS185</f>
        <v>4451.3501760000008</v>
      </c>
      <c r="BT376" s="141">
        <f>+BT372*DATA!BT185</f>
        <v>6677.0252639999999</v>
      </c>
      <c r="BU376" s="141">
        <f>+BU372*DATA!BU185</f>
        <v>4451.3501760000008</v>
      </c>
      <c r="BV376" s="141">
        <f>+BV372*DATA!BV185</f>
        <v>6677.0252639999999</v>
      </c>
      <c r="BW376" s="113">
        <f t="shared" si="522"/>
        <v>225656.25263999999</v>
      </c>
    </row>
    <row r="377" spans="1:75" x14ac:dyDescent="0.3">
      <c r="A377" s="116" t="s">
        <v>37</v>
      </c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K377" s="142"/>
      <c r="AL377" s="142"/>
      <c r="AM377" s="142">
        <f>+AM376*DATA!AM186</f>
        <v>0</v>
      </c>
      <c r="AN377" s="142">
        <f>+AN376*DATA!AN186</f>
        <v>0</v>
      </c>
      <c r="AO377" s="142">
        <f>+AO376*DATA!AO186</f>
        <v>0</v>
      </c>
      <c r="AP377" s="142">
        <f>+AP376*DATA!AP186</f>
        <v>0</v>
      </c>
      <c r="AQ377" s="142">
        <f>+AQ376*DATA!AQ186</f>
        <v>0</v>
      </c>
      <c r="AR377" s="142">
        <f>+AR376*DATA!AR186</f>
        <v>0</v>
      </c>
      <c r="AS377" s="142">
        <f>+AS376*DATA!AS186</f>
        <v>0</v>
      </c>
      <c r="AT377" s="142">
        <f>+AT376*DATA!AT186</f>
        <v>0</v>
      </c>
      <c r="AU377" s="142">
        <f>+AU376*DATA!AU186</f>
        <v>0</v>
      </c>
      <c r="AV377" s="142">
        <f>+AV376*DATA!AV186</f>
        <v>0</v>
      </c>
      <c r="AW377" s="142">
        <f>+AW376*DATA!AW186</f>
        <v>0</v>
      </c>
      <c r="AX377" s="142">
        <f>+AX376*DATA!AX186</f>
        <v>0</v>
      </c>
      <c r="AY377" s="142">
        <f>+AY376*DATA!AY186</f>
        <v>635.54399999999998</v>
      </c>
      <c r="AZ377" s="142">
        <f>+AZ376*DATA!AZ186</f>
        <v>953.3159999999998</v>
      </c>
      <c r="BA377" s="142">
        <f>+BA376*DATA!BA186</f>
        <v>635.54399999999998</v>
      </c>
      <c r="BB377" s="142">
        <f>+BB376*DATA!BB186</f>
        <v>953.3159999999998</v>
      </c>
      <c r="BC377" s="142">
        <f>+BC376*DATA!BC186</f>
        <v>635.54399999999998</v>
      </c>
      <c r="BD377" s="142">
        <f>+BD376*DATA!BD186</f>
        <v>953.3159999999998</v>
      </c>
      <c r="BE377" s="142">
        <f>+BE376*DATA!BE186</f>
        <v>635.54399999999998</v>
      </c>
      <c r="BF377" s="142">
        <f>+BF376*DATA!BF186</f>
        <v>953.3159999999998</v>
      </c>
      <c r="BG377" s="142">
        <f>+BG376*DATA!BG186</f>
        <v>635.54399999999998</v>
      </c>
      <c r="BH377" s="142">
        <f>+BH376*DATA!BH186</f>
        <v>953.3159999999998</v>
      </c>
      <c r="BI377" s="142">
        <f>+BI376*DATA!BI186</f>
        <v>635.54399999999998</v>
      </c>
      <c r="BJ377" s="142">
        <f>+BJ376*DATA!BJ186</f>
        <v>953.3159999999998</v>
      </c>
      <c r="BK377" s="142">
        <f>+BK376*DATA!BK186</f>
        <v>111.28375440000002</v>
      </c>
      <c r="BL377" s="142">
        <f>+BL376*DATA!BL186</f>
        <v>166.9256316</v>
      </c>
      <c r="BM377" s="142">
        <f>+BM376*DATA!BM186</f>
        <v>111.28375440000002</v>
      </c>
      <c r="BN377" s="142">
        <f>+BN376*DATA!BN186</f>
        <v>166.9256316</v>
      </c>
      <c r="BO377" s="142">
        <f>+BO376*DATA!BO186</f>
        <v>111.28375440000002</v>
      </c>
      <c r="BP377" s="142">
        <f>+BP376*DATA!BP186</f>
        <v>166.9256316</v>
      </c>
      <c r="BQ377" s="142">
        <f>+BQ376*DATA!BQ186</f>
        <v>111.28375440000002</v>
      </c>
      <c r="BR377" s="142">
        <f>+BR376*DATA!BR186</f>
        <v>166.9256316</v>
      </c>
      <c r="BS377" s="142">
        <f>+BS376*DATA!BS186</f>
        <v>111.28375440000002</v>
      </c>
      <c r="BT377" s="142">
        <f>+BT376*DATA!BT186</f>
        <v>166.9256316</v>
      </c>
      <c r="BU377" s="142">
        <f>+BU376*DATA!BU186</f>
        <v>111.28375440000002</v>
      </c>
      <c r="BV377" s="142">
        <f>+BV376*DATA!BV186</f>
        <v>166.9256316</v>
      </c>
      <c r="BW377" s="113">
        <f t="shared" si="522"/>
        <v>11202.416315999992</v>
      </c>
    </row>
    <row r="378" spans="1:75" x14ac:dyDescent="0.3">
      <c r="A378" s="114" t="s">
        <v>157</v>
      </c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>
        <f>+AM372*DATA!AM187</f>
        <v>0</v>
      </c>
      <c r="AO378" s="141">
        <f>+AN372*DATA!AN187</f>
        <v>0</v>
      </c>
      <c r="AP378" s="141">
        <f>+AO372*DATA!AO187</f>
        <v>0</v>
      </c>
      <c r="AQ378" s="141">
        <f>+AP372*DATA!AP187</f>
        <v>0</v>
      </c>
      <c r="AR378" s="141">
        <f>+AQ372*DATA!AQ187</f>
        <v>0</v>
      </c>
      <c r="AS378" s="141">
        <f>+AR372*DATA!AR187</f>
        <v>0</v>
      </c>
      <c r="AT378" s="141">
        <f>+AS372*DATA!AS187</f>
        <v>0</v>
      </c>
      <c r="AU378" s="141">
        <f>+AT372*DATA!AT187</f>
        <v>0</v>
      </c>
      <c r="AV378" s="141">
        <f>+AU372*DATA!AU187</f>
        <v>0</v>
      </c>
      <c r="AW378" s="141">
        <f>+AV372*DATA!AV187</f>
        <v>0</v>
      </c>
      <c r="AX378" s="141">
        <f>+AW372*DATA!AW187</f>
        <v>0</v>
      </c>
      <c r="AY378" s="141">
        <f>+AX372*DATA!AX187</f>
        <v>0</v>
      </c>
      <c r="AZ378" s="141">
        <f>+AY372*DATA!AY187</f>
        <v>4236.96</v>
      </c>
      <c r="BA378" s="141">
        <f>+AZ372*DATA!AZ187</f>
        <v>6355.4399999999987</v>
      </c>
      <c r="BB378" s="141">
        <f>+BA372*DATA!BA187</f>
        <v>4236.96</v>
      </c>
      <c r="BC378" s="141">
        <f>+BB372*DATA!BB187</f>
        <v>6355.4399999999987</v>
      </c>
      <c r="BD378" s="141">
        <f>+BC372*DATA!BC187</f>
        <v>4236.96</v>
      </c>
      <c r="BE378" s="141">
        <f>+BD372*DATA!BD187</f>
        <v>6355.4399999999987</v>
      </c>
      <c r="BF378" s="141">
        <f>+BE372*DATA!BE187</f>
        <v>4236.96</v>
      </c>
      <c r="BG378" s="141">
        <f>+BF372*DATA!BF187</f>
        <v>6355.4399999999987</v>
      </c>
      <c r="BH378" s="141">
        <f>+BG372*DATA!BG187</f>
        <v>4236.96</v>
      </c>
      <c r="BI378" s="141">
        <f>+BH372*DATA!BH187</f>
        <v>6355.4399999999987</v>
      </c>
      <c r="BJ378" s="141">
        <f>+BI372*DATA!BI187</f>
        <v>4236.96</v>
      </c>
      <c r="BK378" s="141">
        <f>+BJ372*DATA!BJ187</f>
        <v>6355.4399999999987</v>
      </c>
      <c r="BL378" s="141">
        <f>+BK372*DATA!BK187</f>
        <v>8902.7003520000017</v>
      </c>
      <c r="BM378" s="141">
        <f>+BL372*DATA!BL187</f>
        <v>13354.050528</v>
      </c>
      <c r="BN378" s="141">
        <f>+BM372*DATA!BM187</f>
        <v>8902.7003520000017</v>
      </c>
      <c r="BO378" s="141">
        <f>+BN372*DATA!BN187</f>
        <v>13354.050528</v>
      </c>
      <c r="BP378" s="141">
        <f>+BO372*DATA!BO187</f>
        <v>8902.7003520000017</v>
      </c>
      <c r="BQ378" s="141">
        <f>+BP372*DATA!BP187</f>
        <v>13354.050528</v>
      </c>
      <c r="BR378" s="141">
        <f>+BQ372*DATA!BQ187</f>
        <v>8902.7003520000017</v>
      </c>
      <c r="BS378" s="141">
        <f>+BR372*DATA!BR187</f>
        <v>13354.050528</v>
      </c>
      <c r="BT378" s="141">
        <f>+BS372*DATA!BS187</f>
        <v>8902.7003520000017</v>
      </c>
      <c r="BU378" s="141">
        <f>+BT372*DATA!BT187</f>
        <v>13354.050528</v>
      </c>
      <c r="BV378" s="141">
        <f>+BU372*DATA!BU187</f>
        <v>8902.7003520000017</v>
      </c>
      <c r="BW378" s="113">
        <f t="shared" si="522"/>
        <v>183740.85475200001</v>
      </c>
    </row>
    <row r="379" spans="1:75" x14ac:dyDescent="0.3">
      <c r="A379" s="116" t="s">
        <v>37</v>
      </c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>
        <f>+AN378*DATA!AM188</f>
        <v>0</v>
      </c>
      <c r="AO379" s="142">
        <f>+AO378*DATA!AN188</f>
        <v>0</v>
      </c>
      <c r="AP379" s="142">
        <f>+AP378*DATA!AO188</f>
        <v>0</v>
      </c>
      <c r="AQ379" s="142">
        <f>+AQ378*DATA!AP188</f>
        <v>0</v>
      </c>
      <c r="AR379" s="142">
        <f>+AR378*DATA!AQ188</f>
        <v>0</v>
      </c>
      <c r="AS379" s="142">
        <f>+AS378*DATA!AR188</f>
        <v>0</v>
      </c>
      <c r="AT379" s="142">
        <f>+AT378*DATA!AS188</f>
        <v>0</v>
      </c>
      <c r="AU379" s="142">
        <f>+AU378*DATA!AT188</f>
        <v>0</v>
      </c>
      <c r="AV379" s="142">
        <f>+AV378*DATA!AU188</f>
        <v>0</v>
      </c>
      <c r="AW379" s="142">
        <f>+AW378*DATA!AV188</f>
        <v>0</v>
      </c>
      <c r="AX379" s="142">
        <f>+AX378*DATA!AW188</f>
        <v>0</v>
      </c>
      <c r="AY379" s="142">
        <f>+AY378*DATA!AX188</f>
        <v>0</v>
      </c>
      <c r="AZ379" s="142">
        <f>+AZ378*DATA!AY188</f>
        <v>84.739199999999997</v>
      </c>
      <c r="BA379" s="142">
        <f>+BA378*DATA!AZ188</f>
        <v>127.10879999999997</v>
      </c>
      <c r="BB379" s="142">
        <f>+BB378*DATA!BA188</f>
        <v>84.739199999999997</v>
      </c>
      <c r="BC379" s="142">
        <f>+BC378*DATA!BB188</f>
        <v>127.10879999999997</v>
      </c>
      <c r="BD379" s="142">
        <f>+BD378*DATA!BC188</f>
        <v>84.739199999999997</v>
      </c>
      <c r="BE379" s="142">
        <f>+BE378*DATA!BD188</f>
        <v>127.10879999999997</v>
      </c>
      <c r="BF379" s="142">
        <f>+BF378*DATA!BE188</f>
        <v>84.739199999999997</v>
      </c>
      <c r="BG379" s="142">
        <f>+BG378*DATA!BF188</f>
        <v>127.10879999999997</v>
      </c>
      <c r="BH379" s="142">
        <f>+BH378*DATA!BG188</f>
        <v>84.739199999999997</v>
      </c>
      <c r="BI379" s="142">
        <f>+BI378*DATA!BH188</f>
        <v>127.10879999999997</v>
      </c>
      <c r="BJ379" s="142">
        <f>+BJ378*DATA!BI188</f>
        <v>84.739199999999997</v>
      </c>
      <c r="BK379" s="142">
        <f>+BK378*DATA!BJ188</f>
        <v>127.10879999999997</v>
      </c>
      <c r="BL379" s="142">
        <f>+BL378*DATA!BK188</f>
        <v>89.027003520000022</v>
      </c>
      <c r="BM379" s="142">
        <f>+BM378*DATA!BL188</f>
        <v>133.54050527999999</v>
      </c>
      <c r="BN379" s="142">
        <f>+BN378*DATA!BM188</f>
        <v>89.027003520000022</v>
      </c>
      <c r="BO379" s="142">
        <f>+BO378*DATA!BN188</f>
        <v>133.54050527999999</v>
      </c>
      <c r="BP379" s="142">
        <f>+BP378*DATA!BO188</f>
        <v>89.027003520000022</v>
      </c>
      <c r="BQ379" s="142">
        <f>+BQ378*DATA!BP188</f>
        <v>133.54050527999999</v>
      </c>
      <c r="BR379" s="142">
        <f>+BR378*DATA!BQ188</f>
        <v>89.027003520000022</v>
      </c>
      <c r="BS379" s="142">
        <f>+BS378*DATA!BR188</f>
        <v>133.54050527999999</v>
      </c>
      <c r="BT379" s="142">
        <f>+BT378*DATA!BS188</f>
        <v>89.027003520000022</v>
      </c>
      <c r="BU379" s="142">
        <f>+BU378*DATA!BT188</f>
        <v>133.54050527999999</v>
      </c>
      <c r="BV379" s="142">
        <f>+BV378*DATA!BU188</f>
        <v>89.027003520000022</v>
      </c>
      <c r="BW379" s="113">
        <f t="shared" si="522"/>
        <v>2472.9525475200003</v>
      </c>
    </row>
    <row r="380" spans="1:75" x14ac:dyDescent="0.3">
      <c r="A380" s="114" t="s">
        <v>158</v>
      </c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>
        <f>+AM372*DATA!AM189</f>
        <v>21000.000000000004</v>
      </c>
      <c r="AP380" s="141">
        <f>+AN372*DATA!AN189</f>
        <v>31499.999999999993</v>
      </c>
      <c r="AQ380" s="141">
        <f>+AO372*DATA!AO189</f>
        <v>21000.000000000004</v>
      </c>
      <c r="AR380" s="141">
        <f>+AP372*DATA!AP189</f>
        <v>31499.999999999993</v>
      </c>
      <c r="AS380" s="141">
        <f>+AQ372*DATA!AQ189</f>
        <v>21000.000000000004</v>
      </c>
      <c r="AT380" s="141">
        <f>+AR372*DATA!AR189</f>
        <v>31499.999999999993</v>
      </c>
      <c r="AU380" s="141">
        <f>+AS372*DATA!AS189</f>
        <v>21000.000000000004</v>
      </c>
      <c r="AV380" s="141">
        <f>+AT372*DATA!AT189</f>
        <v>31499.999999999993</v>
      </c>
      <c r="AW380" s="141">
        <f>+AU372*DATA!AU189</f>
        <v>21000.000000000004</v>
      </c>
      <c r="AX380" s="141">
        <f>+AV372*DATA!AV189</f>
        <v>31499.999999999993</v>
      </c>
      <c r="AY380" s="141">
        <f>+AW372*DATA!AW189</f>
        <v>21000.000000000004</v>
      </c>
      <c r="AZ380" s="141">
        <f>+AX372*DATA!AX189</f>
        <v>31499.999999999993</v>
      </c>
      <c r="BA380" s="141">
        <f>+AY372*DATA!AY189</f>
        <v>0</v>
      </c>
      <c r="BB380" s="141">
        <f>+AZ372*DATA!AZ189</f>
        <v>0</v>
      </c>
      <c r="BC380" s="141">
        <f>+BA372*DATA!BA189</f>
        <v>0</v>
      </c>
      <c r="BD380" s="141">
        <f>+BB372*DATA!BB189</f>
        <v>0</v>
      </c>
      <c r="BE380" s="141">
        <f>+BC372*DATA!BC189</f>
        <v>0</v>
      </c>
      <c r="BF380" s="141">
        <f>+BD372*DATA!BD189</f>
        <v>0</v>
      </c>
      <c r="BG380" s="141">
        <f>+BE372*DATA!BE189</f>
        <v>0</v>
      </c>
      <c r="BH380" s="141">
        <f>+BF372*DATA!BF189</f>
        <v>0</v>
      </c>
      <c r="BI380" s="141">
        <f>+BG372*DATA!BG189</f>
        <v>0</v>
      </c>
      <c r="BJ380" s="141">
        <f>+BH372*DATA!BH189</f>
        <v>0</v>
      </c>
      <c r="BK380" s="141">
        <f>+BI372*DATA!BI189</f>
        <v>0</v>
      </c>
      <c r="BL380" s="141">
        <f>+BJ372*DATA!BJ189</f>
        <v>0</v>
      </c>
      <c r="BM380" s="141">
        <f>+BK372*DATA!BK189</f>
        <v>15579.725616000002</v>
      </c>
      <c r="BN380" s="141">
        <f>+BL372*DATA!BL189</f>
        <v>23369.588423999994</v>
      </c>
      <c r="BO380" s="141">
        <f>+BM372*DATA!BM189</f>
        <v>15579.725616000002</v>
      </c>
      <c r="BP380" s="141">
        <f>+BN372*DATA!BN189</f>
        <v>23369.588423999994</v>
      </c>
      <c r="BQ380" s="141">
        <f>+BO372*DATA!BO189</f>
        <v>15579.725616000002</v>
      </c>
      <c r="BR380" s="141">
        <f>+BP372*DATA!BP189</f>
        <v>23369.588423999994</v>
      </c>
      <c r="BS380" s="141">
        <f>+BQ372*DATA!BQ189</f>
        <v>15579.725616000002</v>
      </c>
      <c r="BT380" s="141">
        <f>+BR372*DATA!BR189</f>
        <v>23369.588423999994</v>
      </c>
      <c r="BU380" s="141">
        <f>+BS372*DATA!BS189</f>
        <v>15579.725616000002</v>
      </c>
      <c r="BV380" s="141">
        <f>+BT372*DATA!BT189</f>
        <v>23369.588423999994</v>
      </c>
      <c r="BW380" s="113">
        <f t="shared" si="522"/>
        <v>509746.57020000013</v>
      </c>
    </row>
    <row r="381" spans="1:75" x14ac:dyDescent="0.3">
      <c r="A381" s="116" t="s">
        <v>37</v>
      </c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Y381" s="142"/>
      <c r="Z381" s="142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K381" s="142"/>
      <c r="AL381" s="142"/>
      <c r="AM381" s="142"/>
      <c r="AN381" s="142"/>
      <c r="AO381" s="142">
        <f>+AO380*DATA!AM190</f>
        <v>630.00000000000011</v>
      </c>
      <c r="AP381" s="142">
        <f>+AP380*DATA!AN190</f>
        <v>944.99999999999977</v>
      </c>
      <c r="AQ381" s="142">
        <f>+AQ380*DATA!AO190</f>
        <v>630.00000000000011</v>
      </c>
      <c r="AR381" s="142">
        <f>+AR380*DATA!AP190</f>
        <v>944.99999999999977</v>
      </c>
      <c r="AS381" s="142">
        <f>+AS380*DATA!AQ190</f>
        <v>630.00000000000011</v>
      </c>
      <c r="AT381" s="142">
        <f>+AT380*DATA!AR190</f>
        <v>944.99999999999977</v>
      </c>
      <c r="AU381" s="142">
        <f>+AU380*DATA!AS190</f>
        <v>630.00000000000011</v>
      </c>
      <c r="AV381" s="142">
        <f>+AV380*DATA!AT190</f>
        <v>944.99999999999977</v>
      </c>
      <c r="AW381" s="142">
        <f>+AW380*DATA!AU190</f>
        <v>630.00000000000011</v>
      </c>
      <c r="AX381" s="142">
        <f>+AX380*DATA!AV190</f>
        <v>944.99999999999977</v>
      </c>
      <c r="AY381" s="142">
        <f>+AY380*DATA!AW190</f>
        <v>630.00000000000011</v>
      </c>
      <c r="AZ381" s="142">
        <f>+AZ380*DATA!AX190</f>
        <v>944.99999999999977</v>
      </c>
      <c r="BA381" s="142">
        <f>+BA380*DATA!AY190</f>
        <v>0</v>
      </c>
      <c r="BB381" s="142">
        <f>+BB380*DATA!AZ190</f>
        <v>0</v>
      </c>
      <c r="BC381" s="142">
        <f>+BC380*DATA!BA190</f>
        <v>0</v>
      </c>
      <c r="BD381" s="142">
        <f>+BD380*DATA!BB190</f>
        <v>0</v>
      </c>
      <c r="BE381" s="142">
        <f>+BE380*DATA!BC190</f>
        <v>0</v>
      </c>
      <c r="BF381" s="142">
        <f>+BF380*DATA!BD190</f>
        <v>0</v>
      </c>
      <c r="BG381" s="142">
        <f>+BG380*DATA!BE190</f>
        <v>0</v>
      </c>
      <c r="BH381" s="142">
        <f>+BH380*DATA!BF190</f>
        <v>0</v>
      </c>
      <c r="BI381" s="142">
        <f>+BI380*DATA!BG190</f>
        <v>0</v>
      </c>
      <c r="BJ381" s="142">
        <f>+BJ380*DATA!BH190</f>
        <v>0</v>
      </c>
      <c r="BK381" s="142">
        <f>+BK380*DATA!BI190</f>
        <v>0</v>
      </c>
      <c r="BL381" s="142">
        <f>+BL380*DATA!BJ190</f>
        <v>0</v>
      </c>
      <c r="BM381" s="142">
        <f>+BM380*DATA!BK190</f>
        <v>311.59451232000004</v>
      </c>
      <c r="BN381" s="142">
        <f>+BN380*DATA!BL190</f>
        <v>467.39176847999988</v>
      </c>
      <c r="BO381" s="142">
        <f>+BO380*DATA!BM190</f>
        <v>311.59451232000004</v>
      </c>
      <c r="BP381" s="142">
        <f>+BP380*DATA!BN190</f>
        <v>467.39176847999988</v>
      </c>
      <c r="BQ381" s="142">
        <f>+BQ380*DATA!BO190</f>
        <v>311.59451232000004</v>
      </c>
      <c r="BR381" s="142">
        <f>+BR380*DATA!BP190</f>
        <v>467.39176847999988</v>
      </c>
      <c r="BS381" s="142">
        <f>+BS380*DATA!BQ190</f>
        <v>311.59451232000004</v>
      </c>
      <c r="BT381" s="142">
        <f>+BT380*DATA!BR190</f>
        <v>467.39176847999988</v>
      </c>
      <c r="BU381" s="142">
        <f>+BU380*DATA!BS190</f>
        <v>311.59451232000004</v>
      </c>
      <c r="BV381" s="142">
        <f>+BV380*DATA!BT190</f>
        <v>467.39176847999988</v>
      </c>
      <c r="BW381" s="113">
        <f t="shared" si="522"/>
        <v>13344.931403999999</v>
      </c>
    </row>
    <row r="382" spans="1:75" x14ac:dyDescent="0.3">
      <c r="A382" s="114" t="s">
        <v>159</v>
      </c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>
        <f>+AM372*DATA!AM191</f>
        <v>16800.000000000004</v>
      </c>
      <c r="AQ382" s="141">
        <f>+AN372*DATA!AN191</f>
        <v>25199.999999999996</v>
      </c>
      <c r="AR382" s="141">
        <f>+AO372*DATA!AO191</f>
        <v>16800.000000000004</v>
      </c>
      <c r="AS382" s="141">
        <f>+AP372*DATA!AP191</f>
        <v>25199.999999999996</v>
      </c>
      <c r="AT382" s="141">
        <f>+AQ372*DATA!AQ191</f>
        <v>16800.000000000004</v>
      </c>
      <c r="AU382" s="141">
        <f>+AR372*DATA!AR191</f>
        <v>25199.999999999996</v>
      </c>
      <c r="AV382" s="141">
        <f>+AS372*DATA!AS191</f>
        <v>16800.000000000004</v>
      </c>
      <c r="AW382" s="141">
        <f>+AT372*DATA!AT191</f>
        <v>25199.999999999996</v>
      </c>
      <c r="AX382" s="141">
        <f>+AU372*DATA!AU191</f>
        <v>16800.000000000004</v>
      </c>
      <c r="AY382" s="141">
        <f>+AV372*DATA!AV191</f>
        <v>25199.999999999996</v>
      </c>
      <c r="AZ382" s="141">
        <f>+AW372*DATA!AW191</f>
        <v>16800.000000000004</v>
      </c>
      <c r="BA382" s="141">
        <f>+AX372*DATA!AX191</f>
        <v>25199.999999999996</v>
      </c>
      <c r="BB382" s="141">
        <f>+AY372*DATA!AY191</f>
        <v>23303.280000000002</v>
      </c>
      <c r="BC382" s="141">
        <f>+AZ372*DATA!AZ191</f>
        <v>34954.92</v>
      </c>
      <c r="BD382" s="141">
        <f>+BA372*DATA!BA191</f>
        <v>23303.280000000002</v>
      </c>
      <c r="BE382" s="141">
        <f>+BB372*DATA!BB191</f>
        <v>34954.92</v>
      </c>
      <c r="BF382" s="141">
        <f>+BC372*DATA!BC191</f>
        <v>23303.280000000002</v>
      </c>
      <c r="BG382" s="141">
        <f>+BD372*DATA!BD191</f>
        <v>34954.92</v>
      </c>
      <c r="BH382" s="141">
        <f>+BE372*DATA!BE191</f>
        <v>23303.280000000002</v>
      </c>
      <c r="BI382" s="141">
        <f>+BF372*DATA!BF191</f>
        <v>34954.92</v>
      </c>
      <c r="BJ382" s="141">
        <f>+BG372*DATA!BG191</f>
        <v>23303.280000000002</v>
      </c>
      <c r="BK382" s="141">
        <f>+BH372*DATA!BH191</f>
        <v>34954.92</v>
      </c>
      <c r="BL382" s="141">
        <f>+BI372*DATA!BI191</f>
        <v>23303.280000000002</v>
      </c>
      <c r="BM382" s="141">
        <f>+BJ372*DATA!BJ191</f>
        <v>34954.92</v>
      </c>
      <c r="BN382" s="141">
        <f>+BK372*DATA!BK191</f>
        <v>0</v>
      </c>
      <c r="BO382" s="141">
        <f>+BL372*DATA!BL191</f>
        <v>0</v>
      </c>
      <c r="BP382" s="141">
        <f>+BM372*DATA!BM191</f>
        <v>0</v>
      </c>
      <c r="BQ382" s="141">
        <f>+BN372*DATA!BN191</f>
        <v>0</v>
      </c>
      <c r="BR382" s="141">
        <f>+BO372*DATA!BO191</f>
        <v>0</v>
      </c>
      <c r="BS382" s="141">
        <f>+BP372*DATA!BP191</f>
        <v>0</v>
      </c>
      <c r="BT382" s="141">
        <f>+BQ372*DATA!BQ191</f>
        <v>0</v>
      </c>
      <c r="BU382" s="141">
        <f>+BR372*DATA!BR191</f>
        <v>0</v>
      </c>
      <c r="BV382" s="141">
        <f>+BS372*DATA!BS191</f>
        <v>0</v>
      </c>
      <c r="BW382" s="113">
        <f t="shared" si="522"/>
        <v>601549.20000000019</v>
      </c>
    </row>
    <row r="383" spans="1:75" x14ac:dyDescent="0.3">
      <c r="A383" s="116" t="s">
        <v>37</v>
      </c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K383" s="142"/>
      <c r="AL383" s="142"/>
      <c r="AM383" s="142"/>
      <c r="AN383" s="142"/>
      <c r="AO383" s="142"/>
      <c r="AP383" s="142">
        <f>+AP382*DATA!AM192</f>
        <v>168.00000000000003</v>
      </c>
      <c r="AQ383" s="142">
        <f>+AQ382*DATA!AN192</f>
        <v>251.99999999999997</v>
      </c>
      <c r="AR383" s="142">
        <f>+AR382*DATA!AO192</f>
        <v>168.00000000000003</v>
      </c>
      <c r="AS383" s="142">
        <f>+AS382*DATA!AP192</f>
        <v>251.99999999999997</v>
      </c>
      <c r="AT383" s="142">
        <f>+AT382*DATA!AQ192</f>
        <v>168.00000000000003</v>
      </c>
      <c r="AU383" s="142">
        <f>+AU382*DATA!AR192</f>
        <v>251.99999999999997</v>
      </c>
      <c r="AV383" s="142">
        <f>+AV382*DATA!AS192</f>
        <v>168.00000000000003</v>
      </c>
      <c r="AW383" s="142">
        <f>+AW382*DATA!AT192</f>
        <v>251.99999999999997</v>
      </c>
      <c r="AX383" s="142">
        <f>+AX382*DATA!AU192</f>
        <v>168.00000000000003</v>
      </c>
      <c r="AY383" s="142">
        <f>+AY382*DATA!AV192</f>
        <v>251.99999999999997</v>
      </c>
      <c r="AZ383" s="142">
        <f>+AZ382*DATA!AW192</f>
        <v>168.00000000000003</v>
      </c>
      <c r="BA383" s="142">
        <f>+BA382*DATA!AX192</f>
        <v>251.99999999999997</v>
      </c>
      <c r="BB383" s="142">
        <f>+BB382*DATA!AY192</f>
        <v>699.09840000000008</v>
      </c>
      <c r="BC383" s="142">
        <f>+BC382*DATA!AZ192</f>
        <v>1048.6476</v>
      </c>
      <c r="BD383" s="142">
        <f>+BD382*DATA!BA192</f>
        <v>699.09840000000008</v>
      </c>
      <c r="BE383" s="142">
        <f>+BE382*DATA!BB192</f>
        <v>1048.6476</v>
      </c>
      <c r="BF383" s="142">
        <f>+BF382*DATA!BC192</f>
        <v>699.09840000000008</v>
      </c>
      <c r="BG383" s="142">
        <f>+BG382*DATA!BD192</f>
        <v>1048.6476</v>
      </c>
      <c r="BH383" s="142">
        <f>+BH382*DATA!BE192</f>
        <v>699.09840000000008</v>
      </c>
      <c r="BI383" s="142">
        <f>+BI382*DATA!BF192</f>
        <v>1048.6476</v>
      </c>
      <c r="BJ383" s="142">
        <f>+BJ382*DATA!BG192</f>
        <v>699.09840000000008</v>
      </c>
      <c r="BK383" s="142">
        <f>+BK382*DATA!BH192</f>
        <v>1048.6476</v>
      </c>
      <c r="BL383" s="142">
        <f>+BL382*DATA!BI192</f>
        <v>699.09840000000008</v>
      </c>
      <c r="BM383" s="142">
        <f>+BM382*DATA!BJ192</f>
        <v>1048.6476</v>
      </c>
      <c r="BN383" s="142">
        <f>+BN382*DATA!BK192</f>
        <v>0</v>
      </c>
      <c r="BO383" s="142">
        <f>+BO382*DATA!BL192</f>
        <v>0</v>
      </c>
      <c r="BP383" s="142">
        <f>+BP382*DATA!BM192</f>
        <v>0</v>
      </c>
      <c r="BQ383" s="142">
        <f>+BQ382*DATA!BN192</f>
        <v>0</v>
      </c>
      <c r="BR383" s="142">
        <f>+BR382*DATA!BO192</f>
        <v>0</v>
      </c>
      <c r="BS383" s="142">
        <f>+BS382*DATA!BP192</f>
        <v>0</v>
      </c>
      <c r="BT383" s="142">
        <f>+BT382*DATA!BQ192</f>
        <v>0</v>
      </c>
      <c r="BU383" s="142">
        <f>+BU382*DATA!BR192</f>
        <v>0</v>
      </c>
      <c r="BV383" s="142">
        <f>+BV382*DATA!BS192</f>
        <v>0</v>
      </c>
      <c r="BW383" s="113">
        <f t="shared" si="522"/>
        <v>13006.476000000002</v>
      </c>
    </row>
    <row r="384" spans="1:75" x14ac:dyDescent="0.3">
      <c r="A384" s="114" t="s">
        <v>162</v>
      </c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>
        <f>+AM372*DATA!AM193</f>
        <v>4200.0000000000009</v>
      </c>
      <c r="AR384" s="141">
        <f>+AN372*DATA!AN193</f>
        <v>6299.9999999999991</v>
      </c>
      <c r="AS384" s="141">
        <f>+AO372*DATA!AO193</f>
        <v>4200.0000000000009</v>
      </c>
      <c r="AT384" s="141">
        <f>+AP372*DATA!AP193</f>
        <v>6299.9999999999991</v>
      </c>
      <c r="AU384" s="141">
        <f>+AQ372*DATA!AQ193</f>
        <v>4200.0000000000009</v>
      </c>
      <c r="AV384" s="141">
        <f>+AR372*DATA!AR193</f>
        <v>6299.9999999999991</v>
      </c>
      <c r="AW384" s="141">
        <f>+AS372*DATA!AS193</f>
        <v>4200.0000000000009</v>
      </c>
      <c r="AX384" s="141">
        <f>+AT372*DATA!AT193</f>
        <v>6299.9999999999991</v>
      </c>
      <c r="AY384" s="141">
        <f>+AU372*DATA!AU193</f>
        <v>4200.0000000000009</v>
      </c>
      <c r="AZ384" s="141">
        <f>+AV372*DATA!AV193</f>
        <v>6299.9999999999991</v>
      </c>
      <c r="BA384" s="141">
        <f>+AW372*DATA!AW193</f>
        <v>4200.0000000000009</v>
      </c>
      <c r="BB384" s="141">
        <f>+AX372*DATA!AX193</f>
        <v>6299.9999999999991</v>
      </c>
      <c r="BC384" s="141">
        <f>+AY372*DATA!AY193</f>
        <v>4236.96</v>
      </c>
      <c r="BD384" s="141">
        <f>+AZ372*DATA!AZ193</f>
        <v>6355.4399999999987</v>
      </c>
      <c r="BE384" s="141">
        <f>+BA372*DATA!BA193</f>
        <v>4236.96</v>
      </c>
      <c r="BF384" s="141">
        <f>+BB372*DATA!BB193</f>
        <v>6355.4399999999987</v>
      </c>
      <c r="BG384" s="141">
        <f>+BC372*DATA!BC193</f>
        <v>4236.96</v>
      </c>
      <c r="BH384" s="141">
        <f>+BD372*DATA!BD193</f>
        <v>6355.4399999999987</v>
      </c>
      <c r="BI384" s="141">
        <f>+BE372*DATA!BE193</f>
        <v>4236.96</v>
      </c>
      <c r="BJ384" s="141">
        <f>+BF372*DATA!BF193</f>
        <v>6355.4399999999987</v>
      </c>
      <c r="BK384" s="141">
        <f>+BG372*DATA!BG193</f>
        <v>4236.96</v>
      </c>
      <c r="BL384" s="141">
        <f>+BH372*DATA!BH193</f>
        <v>6355.4399999999987</v>
      </c>
      <c r="BM384" s="141">
        <f>+BI372*DATA!BI193</f>
        <v>4236.96</v>
      </c>
      <c r="BN384" s="141">
        <f>+BJ372*DATA!BJ193</f>
        <v>6355.4399999999987</v>
      </c>
      <c r="BO384" s="141">
        <f>+BK372*DATA!BK193</f>
        <v>15579.725616000002</v>
      </c>
      <c r="BP384" s="141">
        <f>+BL372*DATA!BL193</f>
        <v>23369.588423999994</v>
      </c>
      <c r="BQ384" s="141">
        <f>+BM372*DATA!BM193</f>
        <v>15579.725616000002</v>
      </c>
      <c r="BR384" s="141">
        <f>+BN372*DATA!BN193</f>
        <v>23369.588423999994</v>
      </c>
      <c r="BS384" s="141">
        <f>+BO372*DATA!BO193</f>
        <v>15579.725616000002</v>
      </c>
      <c r="BT384" s="141">
        <f>+BP372*DATA!BP193</f>
        <v>23369.588423999994</v>
      </c>
      <c r="BU384" s="141">
        <f>+BQ372*DATA!BQ193</f>
        <v>15579.725616000002</v>
      </c>
      <c r="BV384" s="141">
        <f>+BR372*DATA!BR193</f>
        <v>23369.588423999994</v>
      </c>
      <c r="BW384" s="113">
        <f t="shared" si="522"/>
        <v>282351.65616000007</v>
      </c>
    </row>
    <row r="385" spans="1:78" ht="16.2" thickBot="1" x14ac:dyDescent="0.35">
      <c r="A385" s="164"/>
      <c r="BW385" s="113">
        <f t="shared" si="522"/>
        <v>0</v>
      </c>
      <c r="BX385"/>
      <c r="BY385"/>
      <c r="BZ385"/>
    </row>
    <row r="386" spans="1:78" ht="16.2" thickBot="1" x14ac:dyDescent="0.35">
      <c r="A386" s="30" t="s">
        <v>257</v>
      </c>
      <c r="C386" s="143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5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146"/>
      <c r="AB386" s="144"/>
      <c r="AC386" s="144"/>
      <c r="AD386" s="144"/>
      <c r="AE386" s="144"/>
      <c r="AF386" s="144"/>
      <c r="AG386" s="144"/>
      <c r="AH386" s="144"/>
      <c r="AI386" s="144"/>
      <c r="AJ386" s="144"/>
      <c r="AK386" s="144"/>
      <c r="AL386" s="144"/>
      <c r="AM386" s="144">
        <f>+AM376+AM378+AM380+AM382+AM384</f>
        <v>0</v>
      </c>
      <c r="AN386" s="144">
        <f t="shared" ref="AN386:BV386" si="560">+AN376+AN378+AN380+AN382+AN384</f>
        <v>0</v>
      </c>
      <c r="AO386" s="144">
        <f t="shared" si="560"/>
        <v>21000.000000000004</v>
      </c>
      <c r="AP386" s="144">
        <f t="shared" si="560"/>
        <v>48300</v>
      </c>
      <c r="AQ386" s="144">
        <f t="shared" si="560"/>
        <v>50400</v>
      </c>
      <c r="AR386" s="144">
        <f t="shared" si="560"/>
        <v>54600</v>
      </c>
      <c r="AS386" s="144">
        <f t="shared" si="560"/>
        <v>50400</v>
      </c>
      <c r="AT386" s="144">
        <f t="shared" si="560"/>
        <v>54600</v>
      </c>
      <c r="AU386" s="144">
        <f t="shared" si="560"/>
        <v>50400</v>
      </c>
      <c r="AV386" s="144">
        <f t="shared" si="560"/>
        <v>54600</v>
      </c>
      <c r="AW386" s="144">
        <f t="shared" si="560"/>
        <v>50400</v>
      </c>
      <c r="AX386" s="144">
        <f t="shared" si="560"/>
        <v>54600</v>
      </c>
      <c r="AY386" s="144">
        <f t="shared" si="560"/>
        <v>60992.399999999994</v>
      </c>
      <c r="AZ386" s="144">
        <f t="shared" si="560"/>
        <v>74725.56</v>
      </c>
      <c r="BA386" s="144">
        <f t="shared" si="560"/>
        <v>46347.839999999997</v>
      </c>
      <c r="BB386" s="144">
        <f t="shared" si="560"/>
        <v>49728.84</v>
      </c>
      <c r="BC386" s="144">
        <f t="shared" si="560"/>
        <v>56139.719999999994</v>
      </c>
      <c r="BD386" s="144">
        <f t="shared" si="560"/>
        <v>49784.28</v>
      </c>
      <c r="BE386" s="144">
        <f t="shared" si="560"/>
        <v>56139.719999999994</v>
      </c>
      <c r="BF386" s="144">
        <f t="shared" si="560"/>
        <v>49784.28</v>
      </c>
      <c r="BG386" s="144">
        <f t="shared" si="560"/>
        <v>56139.719999999994</v>
      </c>
      <c r="BH386" s="144">
        <f t="shared" si="560"/>
        <v>49784.28</v>
      </c>
      <c r="BI386" s="144">
        <f t="shared" si="560"/>
        <v>56139.719999999994</v>
      </c>
      <c r="BJ386" s="144">
        <f t="shared" si="560"/>
        <v>49784.28</v>
      </c>
      <c r="BK386" s="144">
        <f t="shared" si="560"/>
        <v>49998.670175999992</v>
      </c>
      <c r="BL386" s="144">
        <f t="shared" si="560"/>
        <v>45238.445615999997</v>
      </c>
      <c r="BM386" s="144">
        <f t="shared" si="560"/>
        <v>72577.00632</v>
      </c>
      <c r="BN386" s="144">
        <f t="shared" si="560"/>
        <v>45304.75404</v>
      </c>
      <c r="BO386" s="144">
        <f t="shared" si="560"/>
        <v>48964.851936000006</v>
      </c>
      <c r="BP386" s="144">
        <f t="shared" si="560"/>
        <v>62318.902463999992</v>
      </c>
      <c r="BQ386" s="144">
        <f t="shared" si="560"/>
        <v>48964.851936000006</v>
      </c>
      <c r="BR386" s="144">
        <f t="shared" si="560"/>
        <v>62318.902463999992</v>
      </c>
      <c r="BS386" s="144">
        <f t="shared" si="560"/>
        <v>48964.851936000006</v>
      </c>
      <c r="BT386" s="144">
        <f t="shared" si="560"/>
        <v>62318.902463999992</v>
      </c>
      <c r="BU386" s="144">
        <f t="shared" si="560"/>
        <v>48964.851936000006</v>
      </c>
      <c r="BV386" s="144">
        <f t="shared" si="560"/>
        <v>62318.902463999992</v>
      </c>
      <c r="BW386" s="113">
        <f t="shared" si="522"/>
        <v>1803044.533752</v>
      </c>
      <c r="BX386"/>
      <c r="BY386"/>
      <c r="BZ386"/>
    </row>
    <row r="387" spans="1:78" ht="16.2" thickBot="1" x14ac:dyDescent="0.35">
      <c r="A387" s="30" t="s">
        <v>258</v>
      </c>
      <c r="C387" s="143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5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6"/>
      <c r="AB387" s="144"/>
      <c r="AC387" s="144"/>
      <c r="AD387" s="144"/>
      <c r="AE387" s="144"/>
      <c r="AF387" s="144"/>
      <c r="AG387" s="144"/>
      <c r="AH387" s="144"/>
      <c r="AI387" s="144"/>
      <c r="AJ387" s="144"/>
      <c r="AK387" s="144"/>
      <c r="AL387" s="144"/>
      <c r="AM387" s="144">
        <f>+AM377+AM379+AM381+AM383</f>
        <v>0</v>
      </c>
      <c r="AN387" s="144">
        <f t="shared" ref="AN387:BV387" si="561">+AN377+AN379+AN381+AN383</f>
        <v>0</v>
      </c>
      <c r="AO387" s="144">
        <f t="shared" si="561"/>
        <v>630.00000000000011</v>
      </c>
      <c r="AP387" s="144">
        <f t="shared" si="561"/>
        <v>1112.9999999999998</v>
      </c>
      <c r="AQ387" s="144">
        <f t="shared" si="561"/>
        <v>882.00000000000011</v>
      </c>
      <c r="AR387" s="144">
        <f t="shared" si="561"/>
        <v>1112.9999999999998</v>
      </c>
      <c r="AS387" s="144">
        <f t="shared" si="561"/>
        <v>882.00000000000011</v>
      </c>
      <c r="AT387" s="144">
        <f t="shared" si="561"/>
        <v>1112.9999999999998</v>
      </c>
      <c r="AU387" s="144">
        <f t="shared" si="561"/>
        <v>882.00000000000011</v>
      </c>
      <c r="AV387" s="144">
        <f t="shared" si="561"/>
        <v>1112.9999999999998</v>
      </c>
      <c r="AW387" s="144">
        <f t="shared" si="561"/>
        <v>882.00000000000011</v>
      </c>
      <c r="AX387" s="144">
        <f t="shared" si="561"/>
        <v>1112.9999999999998</v>
      </c>
      <c r="AY387" s="144">
        <f t="shared" si="561"/>
        <v>1517.5440000000001</v>
      </c>
      <c r="AZ387" s="144">
        <f t="shared" si="561"/>
        <v>2151.0551999999998</v>
      </c>
      <c r="BA387" s="144">
        <f t="shared" si="561"/>
        <v>1014.6528</v>
      </c>
      <c r="BB387" s="144">
        <f t="shared" si="561"/>
        <v>1737.1535999999999</v>
      </c>
      <c r="BC387" s="144">
        <f t="shared" si="561"/>
        <v>1811.3004000000001</v>
      </c>
      <c r="BD387" s="144">
        <f t="shared" si="561"/>
        <v>1737.1535999999999</v>
      </c>
      <c r="BE387" s="144">
        <f t="shared" si="561"/>
        <v>1811.3004000000001</v>
      </c>
      <c r="BF387" s="144">
        <f t="shared" si="561"/>
        <v>1737.1535999999999</v>
      </c>
      <c r="BG387" s="144">
        <f t="shared" si="561"/>
        <v>1811.3004000000001</v>
      </c>
      <c r="BH387" s="144">
        <f t="shared" si="561"/>
        <v>1737.1535999999999</v>
      </c>
      <c r="BI387" s="144">
        <f t="shared" si="561"/>
        <v>1811.3004000000001</v>
      </c>
      <c r="BJ387" s="144">
        <f t="shared" si="561"/>
        <v>1737.1535999999999</v>
      </c>
      <c r="BK387" s="144">
        <f t="shared" si="561"/>
        <v>1287.0401544000001</v>
      </c>
      <c r="BL387" s="144">
        <f t="shared" si="561"/>
        <v>955.05103512000005</v>
      </c>
      <c r="BM387" s="144">
        <f t="shared" si="561"/>
        <v>1605.066372</v>
      </c>
      <c r="BN387" s="144">
        <f t="shared" si="561"/>
        <v>723.34440359999985</v>
      </c>
      <c r="BO387" s="144">
        <f t="shared" si="561"/>
        <v>556.41877199999999</v>
      </c>
      <c r="BP387" s="144">
        <f t="shared" si="561"/>
        <v>723.34440359999985</v>
      </c>
      <c r="BQ387" s="144">
        <f t="shared" si="561"/>
        <v>556.41877199999999</v>
      </c>
      <c r="BR387" s="144">
        <f t="shared" si="561"/>
        <v>723.34440359999985</v>
      </c>
      <c r="BS387" s="144">
        <f t="shared" si="561"/>
        <v>556.41877199999999</v>
      </c>
      <c r="BT387" s="144">
        <f t="shared" si="561"/>
        <v>723.34440359999985</v>
      </c>
      <c r="BU387" s="144">
        <f t="shared" si="561"/>
        <v>556.41877199999999</v>
      </c>
      <c r="BV387" s="144">
        <f t="shared" si="561"/>
        <v>723.34440359999985</v>
      </c>
      <c r="BW387" s="113">
        <f t="shared" si="522"/>
        <v>40026.776267519992</v>
      </c>
      <c r="BX387"/>
      <c r="BY387"/>
      <c r="BZ387"/>
    </row>
    <row r="388" spans="1:78" x14ac:dyDescent="0.3">
      <c r="BW388" s="113">
        <f t="shared" si="522"/>
        <v>0</v>
      </c>
      <c r="BX388"/>
      <c r="BY388"/>
      <c r="BZ388"/>
    </row>
    <row r="389" spans="1:78" ht="16.2" thickBot="1" x14ac:dyDescent="0.35">
      <c r="A389" s="165" t="s">
        <v>259</v>
      </c>
      <c r="C389" s="167"/>
      <c r="D389" s="167"/>
      <c r="E389" s="167"/>
      <c r="F389" s="167"/>
      <c r="G389" s="167"/>
      <c r="H389" s="167"/>
      <c r="I389" s="167"/>
      <c r="J389" s="167"/>
      <c r="K389" s="167"/>
      <c r="L389" s="167"/>
      <c r="M389" s="167"/>
      <c r="N389" s="167"/>
      <c r="O389" s="167"/>
      <c r="P389" s="167"/>
      <c r="Q389" s="167"/>
      <c r="R389" s="167"/>
      <c r="S389" s="167"/>
      <c r="T389" s="167"/>
      <c r="U389" s="167"/>
      <c r="V389" s="167"/>
      <c r="W389" s="167"/>
      <c r="X389" s="167"/>
      <c r="Y389" s="167"/>
      <c r="Z389" s="167"/>
      <c r="AA389" s="167"/>
      <c r="AB389" s="167"/>
      <c r="AC389" s="167"/>
      <c r="AD389" s="167"/>
      <c r="AE389" s="167"/>
      <c r="AF389" s="167"/>
      <c r="AG389" s="167"/>
      <c r="AH389" s="167"/>
      <c r="AI389" s="167"/>
      <c r="AJ389" s="167"/>
      <c r="AK389" s="167"/>
      <c r="AL389" s="167"/>
      <c r="AM389" s="167">
        <f t="shared" ref="AM389:BV389" si="562">+(AM372*AM3)*AM2</f>
        <v>371910000.00000012</v>
      </c>
      <c r="AN389" s="167">
        <f t="shared" si="562"/>
        <v>318836699.99999994</v>
      </c>
      <c r="AO389" s="167">
        <f t="shared" si="562"/>
        <v>275444400.00000006</v>
      </c>
      <c r="AP389" s="167">
        <f t="shared" si="562"/>
        <v>322585199.99999994</v>
      </c>
      <c r="AQ389" s="167">
        <f t="shared" si="562"/>
        <v>333656400.00000006</v>
      </c>
      <c r="AR389" s="167">
        <f t="shared" si="562"/>
        <v>562274999.99999988</v>
      </c>
      <c r="AS389" s="167">
        <f t="shared" si="562"/>
        <v>265776000.00000006</v>
      </c>
      <c r="AT389" s="167">
        <f t="shared" si="562"/>
        <v>421942499.99999988</v>
      </c>
      <c r="AU389" s="167">
        <f t="shared" si="562"/>
        <v>286650000.00000006</v>
      </c>
      <c r="AV389" s="167">
        <f t="shared" si="562"/>
        <v>403603199.99999994</v>
      </c>
      <c r="AW389" s="167">
        <f t="shared" si="562"/>
        <v>381666600.00000006</v>
      </c>
      <c r="AX389" s="167">
        <f t="shared" si="562"/>
        <v>435361499.99999988</v>
      </c>
      <c r="AY389" s="167">
        <f t="shared" si="562"/>
        <v>410985120</v>
      </c>
      <c r="AZ389" s="167">
        <f t="shared" si="562"/>
        <v>469285689.5999999</v>
      </c>
      <c r="BA389" s="167">
        <f t="shared" si="562"/>
        <v>424560339.84000003</v>
      </c>
      <c r="BB389" s="167">
        <f t="shared" si="562"/>
        <v>663565134.95999992</v>
      </c>
      <c r="BC389" s="167">
        <f t="shared" si="562"/>
        <v>382394113.91999996</v>
      </c>
      <c r="BD389" s="167">
        <f t="shared" si="562"/>
        <v>555084129.60000002</v>
      </c>
      <c r="BE389" s="167">
        <f t="shared" si="562"/>
        <v>349485645.60000002</v>
      </c>
      <c r="BF389" s="167">
        <f t="shared" si="562"/>
        <v>493410939.83999991</v>
      </c>
      <c r="BG389" s="167">
        <f t="shared" si="562"/>
        <v>234515736</v>
      </c>
      <c r="BH389" s="167">
        <f t="shared" si="562"/>
        <v>394253364.95999998</v>
      </c>
      <c r="BI389" s="167">
        <f t="shared" si="562"/>
        <v>358311233.28000003</v>
      </c>
      <c r="BJ389" s="167">
        <f t="shared" si="562"/>
        <v>645712703.99999988</v>
      </c>
      <c r="BK389" s="167">
        <f t="shared" si="562"/>
        <v>205118216.11008003</v>
      </c>
      <c r="BL389" s="167">
        <f t="shared" si="562"/>
        <v>430701514.65431988</v>
      </c>
      <c r="BM389" s="167">
        <f t="shared" si="562"/>
        <v>293789111.61600006</v>
      </c>
      <c r="BN389" s="167">
        <f t="shared" si="562"/>
        <v>504115407.43199992</v>
      </c>
      <c r="BO389" s="167">
        <f t="shared" si="562"/>
        <v>430890697.03680009</v>
      </c>
      <c r="BP389" s="167">
        <f t="shared" si="562"/>
        <v>594742671.34027195</v>
      </c>
      <c r="BQ389" s="167">
        <f t="shared" si="562"/>
        <v>408745229.91120005</v>
      </c>
      <c r="BR389" s="167">
        <f t="shared" si="562"/>
        <v>634584481.09055996</v>
      </c>
      <c r="BS389" s="167">
        <f t="shared" si="562"/>
        <v>425192968.81152004</v>
      </c>
      <c r="BT389" s="167">
        <f t="shared" si="562"/>
        <v>591864873.4514879</v>
      </c>
      <c r="BU389" s="167">
        <f t="shared" si="562"/>
        <v>468727173.53280014</v>
      </c>
      <c r="BV389" s="167">
        <f t="shared" si="562"/>
        <v>828946009.50033593</v>
      </c>
      <c r="BW389" s="113">
        <f t="shared" si="522"/>
        <v>15578690006.087378</v>
      </c>
      <c r="BX389"/>
      <c r="BY389"/>
      <c r="BZ389"/>
    </row>
    <row r="390" spans="1:78" x14ac:dyDescent="0.3">
      <c r="BW390" s="113">
        <f t="shared" si="522"/>
        <v>0</v>
      </c>
      <c r="BX390"/>
      <c r="BY390"/>
      <c r="BZ390"/>
    </row>
    <row r="391" spans="1:78" ht="16.2" thickBot="1" x14ac:dyDescent="0.35">
      <c r="A391" s="165" t="s">
        <v>260</v>
      </c>
      <c r="C391" s="167"/>
      <c r="D391" s="167"/>
      <c r="E391" s="167"/>
      <c r="F391" s="167"/>
      <c r="G391" s="167"/>
      <c r="H391" s="167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167"/>
      <c r="V391" s="167"/>
      <c r="W391" s="167"/>
      <c r="X391" s="167"/>
      <c r="Y391" s="167"/>
      <c r="Z391" s="167"/>
      <c r="AA391" s="167"/>
      <c r="AB391" s="167"/>
      <c r="AC391" s="167"/>
      <c r="AD391" s="167"/>
      <c r="AE391" s="167"/>
      <c r="AF391" s="167"/>
      <c r="AG391" s="167"/>
      <c r="AH391" s="167"/>
      <c r="AI391" s="167"/>
      <c r="AJ391" s="167"/>
      <c r="AK391" s="167"/>
      <c r="AL391" s="167"/>
      <c r="AM391" s="167">
        <f t="shared" ref="AM391:BV391" si="563">+(AM386*AM3)*AM2</f>
        <v>0</v>
      </c>
      <c r="AN391" s="167">
        <f t="shared" si="563"/>
        <v>0</v>
      </c>
      <c r="AO391" s="167">
        <f t="shared" si="563"/>
        <v>137722200.00000003</v>
      </c>
      <c r="AP391" s="167">
        <f t="shared" si="563"/>
        <v>247315320</v>
      </c>
      <c r="AQ391" s="167">
        <f t="shared" si="563"/>
        <v>400387679.99999994</v>
      </c>
      <c r="AR391" s="167">
        <f t="shared" si="563"/>
        <v>487305000</v>
      </c>
      <c r="AS391" s="167">
        <f t="shared" si="563"/>
        <v>318931200</v>
      </c>
      <c r="AT391" s="167">
        <f t="shared" si="563"/>
        <v>365683500</v>
      </c>
      <c r="AU391" s="167">
        <f t="shared" si="563"/>
        <v>343980000</v>
      </c>
      <c r="AV391" s="167">
        <f t="shared" si="563"/>
        <v>349789440.00000006</v>
      </c>
      <c r="AW391" s="167">
        <f t="shared" si="563"/>
        <v>457999919.99999994</v>
      </c>
      <c r="AX391" s="167">
        <f t="shared" si="563"/>
        <v>377313300</v>
      </c>
      <c r="AY391" s="167">
        <f t="shared" si="563"/>
        <v>591626280</v>
      </c>
      <c r="AZ391" s="167">
        <f t="shared" si="563"/>
        <v>551773535.03999996</v>
      </c>
      <c r="BA391" s="167">
        <f t="shared" si="563"/>
        <v>464423895.93599999</v>
      </c>
      <c r="BB391" s="167">
        <f t="shared" si="563"/>
        <v>519213845.55599993</v>
      </c>
      <c r="BC391" s="167">
        <f t="shared" si="563"/>
        <v>506672200.94399989</v>
      </c>
      <c r="BD391" s="167">
        <f t="shared" si="563"/>
        <v>434815901.52000004</v>
      </c>
      <c r="BE391" s="167">
        <f t="shared" si="563"/>
        <v>463068480.42000002</v>
      </c>
      <c r="BF391" s="167">
        <f t="shared" si="563"/>
        <v>386505236.208</v>
      </c>
      <c r="BG391" s="167">
        <f t="shared" si="563"/>
        <v>310733350.19999999</v>
      </c>
      <c r="BH391" s="167">
        <f t="shared" si="563"/>
        <v>308831802.55199999</v>
      </c>
      <c r="BI391" s="167">
        <f t="shared" si="563"/>
        <v>474762384.09599996</v>
      </c>
      <c r="BJ391" s="167">
        <f t="shared" si="563"/>
        <v>505808284.80000001</v>
      </c>
      <c r="BK391" s="167">
        <f t="shared" si="563"/>
        <v>230393872.17100796</v>
      </c>
      <c r="BL391" s="167">
        <f t="shared" si="563"/>
        <v>291810593.44600797</v>
      </c>
      <c r="BM391" s="167">
        <f t="shared" si="563"/>
        <v>479008241.71200007</v>
      </c>
      <c r="BN391" s="167">
        <f t="shared" si="563"/>
        <v>342050893.00199997</v>
      </c>
      <c r="BO391" s="167">
        <f t="shared" si="563"/>
        <v>473979766.74048001</v>
      </c>
      <c r="BP391" s="167">
        <f t="shared" si="563"/>
        <v>555093159.91758716</v>
      </c>
      <c r="BQ391" s="167">
        <f t="shared" si="563"/>
        <v>449619752.90232003</v>
      </c>
      <c r="BR391" s="167">
        <f t="shared" si="563"/>
        <v>592278849.017856</v>
      </c>
      <c r="BS391" s="167">
        <f t="shared" si="563"/>
        <v>467712265.69267207</v>
      </c>
      <c r="BT391" s="167">
        <f t="shared" si="563"/>
        <v>552407215.2213887</v>
      </c>
      <c r="BU391" s="167">
        <f t="shared" si="563"/>
        <v>515599890.88608003</v>
      </c>
      <c r="BV391" s="167">
        <f t="shared" si="563"/>
        <v>773682942.20031357</v>
      </c>
      <c r="BW391" s="113">
        <f t="shared" ref="BW391:BW413" si="564">SUM(C391:BV391)</f>
        <v>14728300200.181715</v>
      </c>
      <c r="BX391"/>
      <c r="BY391"/>
      <c r="BZ391"/>
    </row>
    <row r="392" spans="1:78" x14ac:dyDescent="0.3">
      <c r="BW392" s="113">
        <f t="shared" si="564"/>
        <v>0</v>
      </c>
      <c r="BX392"/>
      <c r="BY392"/>
      <c r="BZ392"/>
    </row>
    <row r="393" spans="1:78" ht="16.2" thickBot="1" x14ac:dyDescent="0.35">
      <c r="A393" s="165" t="s">
        <v>263</v>
      </c>
      <c r="C393" s="167"/>
      <c r="D393" s="167"/>
      <c r="E393" s="167"/>
      <c r="F393" s="167"/>
      <c r="G393" s="167"/>
      <c r="H393" s="167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167"/>
      <c r="V393" s="167"/>
      <c r="W393" s="167"/>
      <c r="X393" s="167"/>
      <c r="Y393" s="167"/>
      <c r="Z393" s="167"/>
      <c r="AA393" s="167"/>
      <c r="AB393" s="167"/>
      <c r="AC393" s="167"/>
      <c r="AD393" s="167"/>
      <c r="AE393" s="167"/>
      <c r="AF393" s="167"/>
      <c r="AG393" s="167"/>
      <c r="AH393" s="167"/>
      <c r="AI393" s="167"/>
      <c r="AJ393" s="167"/>
      <c r="AK393" s="167"/>
      <c r="AL393" s="167"/>
      <c r="AM393" s="167">
        <f t="shared" ref="AM393:BV393" si="565">+(AM387*AM3)*AM2</f>
        <v>0</v>
      </c>
      <c r="AN393" s="167">
        <f t="shared" si="565"/>
        <v>0</v>
      </c>
      <c r="AO393" s="167">
        <f t="shared" si="565"/>
        <v>4131666.0000000014</v>
      </c>
      <c r="AP393" s="167">
        <f t="shared" si="565"/>
        <v>5699005.1999999983</v>
      </c>
      <c r="AQ393" s="167">
        <f t="shared" si="565"/>
        <v>7006784.4000000004</v>
      </c>
      <c r="AR393" s="167">
        <f t="shared" si="565"/>
        <v>9933524.9999999981</v>
      </c>
      <c r="AS393" s="167">
        <f t="shared" si="565"/>
        <v>5581296.0000000009</v>
      </c>
      <c r="AT393" s="167">
        <f t="shared" si="565"/>
        <v>7454317.4999999981</v>
      </c>
      <c r="AU393" s="167">
        <f t="shared" si="565"/>
        <v>6019650.0000000009</v>
      </c>
      <c r="AV393" s="167">
        <f t="shared" si="565"/>
        <v>7130323.2000000002</v>
      </c>
      <c r="AW393" s="167">
        <f t="shared" si="565"/>
        <v>8014998.6000000006</v>
      </c>
      <c r="AX393" s="167">
        <f t="shared" si="565"/>
        <v>7691386.4999999981</v>
      </c>
      <c r="AY393" s="167">
        <f t="shared" si="565"/>
        <v>14720176.800000001</v>
      </c>
      <c r="AZ393" s="167">
        <f t="shared" si="565"/>
        <v>15883391.596799998</v>
      </c>
      <c r="BA393" s="167">
        <f t="shared" si="565"/>
        <v>10167226.91712</v>
      </c>
      <c r="BB393" s="167">
        <f t="shared" si="565"/>
        <v>18137447.022240002</v>
      </c>
      <c r="BC393" s="167">
        <f t="shared" si="565"/>
        <v>16347348.370080002</v>
      </c>
      <c r="BD393" s="167">
        <f t="shared" si="565"/>
        <v>15172299.542400001</v>
      </c>
      <c r="BE393" s="167">
        <f t="shared" si="565"/>
        <v>14940511.349400001</v>
      </c>
      <c r="BF393" s="167">
        <f t="shared" si="565"/>
        <v>13486565.688960001</v>
      </c>
      <c r="BG393" s="167">
        <f t="shared" si="565"/>
        <v>10025547.714</v>
      </c>
      <c r="BH393" s="167">
        <f t="shared" si="565"/>
        <v>10776258.642239999</v>
      </c>
      <c r="BI393" s="167">
        <f t="shared" si="565"/>
        <v>15317805.222720003</v>
      </c>
      <c r="BJ393" s="167">
        <f t="shared" si="565"/>
        <v>17649480.576000001</v>
      </c>
      <c r="BK393" s="167">
        <f t="shared" si="565"/>
        <v>5930681.0314752012</v>
      </c>
      <c r="BL393" s="167">
        <f t="shared" si="565"/>
        <v>6160556.7020415608</v>
      </c>
      <c r="BM393" s="167">
        <f t="shared" si="565"/>
        <v>10593438.055200001</v>
      </c>
      <c r="BN393" s="167">
        <f t="shared" si="565"/>
        <v>5461250.247179999</v>
      </c>
      <c r="BO393" s="167">
        <f t="shared" si="565"/>
        <v>5386133.7129600001</v>
      </c>
      <c r="BP393" s="167">
        <f t="shared" si="565"/>
        <v>6443045.6061862791</v>
      </c>
      <c r="BQ393" s="167">
        <f t="shared" si="565"/>
        <v>5109315.3738899995</v>
      </c>
      <c r="BR393" s="167">
        <f t="shared" si="565"/>
        <v>6874665.2118143989</v>
      </c>
      <c r="BS393" s="167">
        <f t="shared" si="565"/>
        <v>5314912.1101440005</v>
      </c>
      <c r="BT393" s="167">
        <f t="shared" si="565"/>
        <v>6411869.4623911176</v>
      </c>
      <c r="BU393" s="167">
        <f t="shared" si="565"/>
        <v>5859089.66916</v>
      </c>
      <c r="BV393" s="167">
        <f t="shared" si="565"/>
        <v>8980248.4362536371</v>
      </c>
      <c r="BW393" s="113">
        <f t="shared" si="564"/>
        <v>319812217.46065629</v>
      </c>
      <c r="BX393"/>
      <c r="BY393"/>
      <c r="BZ393"/>
    </row>
    <row r="394" spans="1:78" x14ac:dyDescent="0.3">
      <c r="BW394" s="113">
        <f t="shared" si="564"/>
        <v>0</v>
      </c>
      <c r="BX394"/>
      <c r="BY394"/>
      <c r="BZ394"/>
    </row>
    <row r="395" spans="1:78" x14ac:dyDescent="0.3">
      <c r="A395" s="163" t="s">
        <v>261</v>
      </c>
      <c r="BW395" s="113">
        <f t="shared" si="564"/>
        <v>0</v>
      </c>
      <c r="BX395"/>
      <c r="BY395"/>
      <c r="BZ395"/>
    </row>
    <row r="396" spans="1:78" x14ac:dyDescent="0.3">
      <c r="BW396" s="113">
        <f t="shared" si="564"/>
        <v>0</v>
      </c>
      <c r="BX396"/>
      <c r="BY396"/>
      <c r="BZ396"/>
    </row>
    <row r="397" spans="1:78" x14ac:dyDescent="0.3">
      <c r="A397" s="168" t="s">
        <v>124</v>
      </c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64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>
        <f t="shared" ref="AM397:BV397" si="566">+(AM376*AM3)*AM2</f>
        <v>0</v>
      </c>
      <c r="AN397" s="16">
        <f t="shared" si="566"/>
        <v>0</v>
      </c>
      <c r="AO397" s="16">
        <f t="shared" si="566"/>
        <v>0</v>
      </c>
      <c r="AP397" s="16">
        <f t="shared" si="566"/>
        <v>0</v>
      </c>
      <c r="AQ397" s="16">
        <f t="shared" si="566"/>
        <v>0</v>
      </c>
      <c r="AR397" s="16">
        <f t="shared" si="566"/>
        <v>0</v>
      </c>
      <c r="AS397" s="16">
        <f t="shared" si="566"/>
        <v>0</v>
      </c>
      <c r="AT397" s="16">
        <f t="shared" si="566"/>
        <v>0</v>
      </c>
      <c r="AU397" s="16">
        <f t="shared" si="566"/>
        <v>0</v>
      </c>
      <c r="AV397" s="16">
        <f t="shared" si="566"/>
        <v>0</v>
      </c>
      <c r="AW397" s="16">
        <f t="shared" si="566"/>
        <v>0</v>
      </c>
      <c r="AX397" s="16">
        <f t="shared" si="566"/>
        <v>0</v>
      </c>
      <c r="AY397" s="16">
        <f t="shared" si="566"/>
        <v>102746280</v>
      </c>
      <c r="AZ397" s="16">
        <f t="shared" si="566"/>
        <v>117321422.39999998</v>
      </c>
      <c r="BA397" s="16">
        <f t="shared" si="566"/>
        <v>106140084.96000001</v>
      </c>
      <c r="BB397" s="16">
        <f t="shared" si="566"/>
        <v>165891283.73999998</v>
      </c>
      <c r="BC397" s="16">
        <f t="shared" si="566"/>
        <v>95598528.479999989</v>
      </c>
      <c r="BD397" s="16">
        <f t="shared" si="566"/>
        <v>138771032.40000001</v>
      </c>
      <c r="BE397" s="16">
        <f t="shared" si="566"/>
        <v>87371411.400000006</v>
      </c>
      <c r="BF397" s="16">
        <f t="shared" si="566"/>
        <v>123352734.95999998</v>
      </c>
      <c r="BG397" s="16">
        <f t="shared" si="566"/>
        <v>58628934</v>
      </c>
      <c r="BH397" s="16">
        <f t="shared" si="566"/>
        <v>98563341.239999995</v>
      </c>
      <c r="BI397" s="16">
        <f t="shared" si="566"/>
        <v>89577808.320000008</v>
      </c>
      <c r="BJ397" s="16">
        <f t="shared" si="566"/>
        <v>161428175.99999997</v>
      </c>
      <c r="BK397" s="16">
        <f t="shared" si="566"/>
        <v>20511821.611008003</v>
      </c>
      <c r="BL397" s="16">
        <f t="shared" si="566"/>
        <v>43070151.465431996</v>
      </c>
      <c r="BM397" s="16">
        <f t="shared" si="566"/>
        <v>29378911.161600009</v>
      </c>
      <c r="BN397" s="16">
        <f t="shared" si="566"/>
        <v>50411540.743199997</v>
      </c>
      <c r="BO397" s="16">
        <f t="shared" si="566"/>
        <v>43089069.703680009</v>
      </c>
      <c r="BP397" s="16">
        <f t="shared" si="566"/>
        <v>59474267.134027205</v>
      </c>
      <c r="BQ397" s="16">
        <f t="shared" si="566"/>
        <v>40874522.991120003</v>
      </c>
      <c r="BR397" s="16">
        <f t="shared" si="566"/>
        <v>63458448.109056011</v>
      </c>
      <c r="BS397" s="16">
        <f t="shared" si="566"/>
        <v>42519296.881152011</v>
      </c>
      <c r="BT397" s="16">
        <f t="shared" si="566"/>
        <v>59186487.345148794</v>
      </c>
      <c r="BU397" s="16">
        <f t="shared" si="566"/>
        <v>46872717.353280015</v>
      </c>
      <c r="BV397" s="16">
        <f t="shared" si="566"/>
        <v>82894600.95003359</v>
      </c>
      <c r="BW397" s="113">
        <f t="shared" si="564"/>
        <v>1927132873.3487377</v>
      </c>
      <c r="BX397"/>
      <c r="BY397"/>
      <c r="BZ397"/>
    </row>
    <row r="398" spans="1:78" x14ac:dyDescent="0.3">
      <c r="A398" s="168" t="s">
        <v>92</v>
      </c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>
        <f t="shared" ref="AN398:BV398" si="567">+(AN378*AM3)*AM2</f>
        <v>0</v>
      </c>
      <c r="AO398" s="16">
        <f t="shared" si="567"/>
        <v>0</v>
      </c>
      <c r="AP398" s="16">
        <f t="shared" si="567"/>
        <v>0</v>
      </c>
      <c r="AQ398" s="16">
        <f t="shared" si="567"/>
        <v>0</v>
      </c>
      <c r="AR398" s="16">
        <f t="shared" si="567"/>
        <v>0</v>
      </c>
      <c r="AS398" s="16">
        <f t="shared" si="567"/>
        <v>0</v>
      </c>
      <c r="AT398" s="16">
        <f t="shared" si="567"/>
        <v>0</v>
      </c>
      <c r="AU398" s="16">
        <f t="shared" si="567"/>
        <v>0</v>
      </c>
      <c r="AV398" s="16">
        <f t="shared" si="567"/>
        <v>0</v>
      </c>
      <c r="AW398" s="16">
        <f t="shared" si="567"/>
        <v>0</v>
      </c>
      <c r="AX398" s="16">
        <f t="shared" si="567"/>
        <v>0</v>
      </c>
      <c r="AY398" s="16">
        <f t="shared" si="567"/>
        <v>0</v>
      </c>
      <c r="AZ398" s="16">
        <f t="shared" si="567"/>
        <v>41098512</v>
      </c>
      <c r="BA398" s="16">
        <f t="shared" si="567"/>
        <v>46928568.959999993</v>
      </c>
      <c r="BB398" s="16">
        <f t="shared" si="567"/>
        <v>42456033.984000005</v>
      </c>
      <c r="BC398" s="16">
        <f t="shared" si="567"/>
        <v>66356513.495999992</v>
      </c>
      <c r="BD398" s="16">
        <f t="shared" si="567"/>
        <v>38239411.391999997</v>
      </c>
      <c r="BE398" s="16">
        <f t="shared" si="567"/>
        <v>55508412.959999993</v>
      </c>
      <c r="BF398" s="16">
        <f t="shared" si="567"/>
        <v>34948564.560000002</v>
      </c>
      <c r="BG398" s="16">
        <f t="shared" si="567"/>
        <v>49341093.98399999</v>
      </c>
      <c r="BH398" s="16">
        <f t="shared" si="567"/>
        <v>23451573.600000001</v>
      </c>
      <c r="BI398" s="16">
        <f t="shared" si="567"/>
        <v>39425336.495999992</v>
      </c>
      <c r="BJ398" s="16">
        <f t="shared" si="567"/>
        <v>35831123.328000009</v>
      </c>
      <c r="BK398" s="16">
        <f t="shared" si="567"/>
        <v>64571270.399999984</v>
      </c>
      <c r="BL398" s="16">
        <f t="shared" si="567"/>
        <v>41023643.222016007</v>
      </c>
      <c r="BM398" s="16">
        <f t="shared" si="567"/>
        <v>86140302.930863991</v>
      </c>
      <c r="BN398" s="16">
        <f t="shared" si="567"/>
        <v>58757822.323200017</v>
      </c>
      <c r="BO398" s="16">
        <f t="shared" si="567"/>
        <v>100823081.48639999</v>
      </c>
      <c r="BP398" s="16">
        <f t="shared" si="567"/>
        <v>86178139.407360017</v>
      </c>
      <c r="BQ398" s="16">
        <f t="shared" si="567"/>
        <v>118948534.26805441</v>
      </c>
      <c r="BR398" s="16">
        <f t="shared" si="567"/>
        <v>81749045.982240006</v>
      </c>
      <c r="BS398" s="16">
        <f t="shared" si="567"/>
        <v>126916896.21811202</v>
      </c>
      <c r="BT398" s="16">
        <f t="shared" si="567"/>
        <v>85038593.762304023</v>
      </c>
      <c r="BU398" s="16">
        <f t="shared" si="567"/>
        <v>118372974.69029759</v>
      </c>
      <c r="BV398" s="16">
        <f t="shared" si="567"/>
        <v>93745434.706560031</v>
      </c>
      <c r="BW398" s="113">
        <f t="shared" si="564"/>
        <v>1535850884.1574082</v>
      </c>
      <c r="BX398"/>
      <c r="BY398"/>
      <c r="BZ398"/>
    </row>
    <row r="399" spans="1:78" x14ac:dyDescent="0.3">
      <c r="A399" s="168" t="s">
        <v>93</v>
      </c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>
        <f t="shared" ref="AO399:BV399" si="568">+(AO380*AM3)*AM2</f>
        <v>185955000.00000006</v>
      </c>
      <c r="AP399" s="16">
        <f t="shared" si="568"/>
        <v>159418349.99999997</v>
      </c>
      <c r="AQ399" s="16">
        <f t="shared" si="568"/>
        <v>137722200.00000003</v>
      </c>
      <c r="AR399" s="16">
        <f t="shared" si="568"/>
        <v>161292599.99999997</v>
      </c>
      <c r="AS399" s="16">
        <f t="shared" si="568"/>
        <v>166828200.00000003</v>
      </c>
      <c r="AT399" s="16">
        <f t="shared" si="568"/>
        <v>281137499.99999994</v>
      </c>
      <c r="AU399" s="16">
        <f t="shared" si="568"/>
        <v>132888000.00000003</v>
      </c>
      <c r="AV399" s="16">
        <f t="shared" si="568"/>
        <v>210971249.99999994</v>
      </c>
      <c r="AW399" s="16">
        <f t="shared" si="568"/>
        <v>143325000.00000003</v>
      </c>
      <c r="AX399" s="16">
        <f t="shared" si="568"/>
        <v>201801599.99999997</v>
      </c>
      <c r="AY399" s="16">
        <f t="shared" si="568"/>
        <v>190833300.00000003</v>
      </c>
      <c r="AZ399" s="16">
        <f t="shared" si="568"/>
        <v>217680749.99999994</v>
      </c>
      <c r="BA399" s="16">
        <f t="shared" si="568"/>
        <v>0</v>
      </c>
      <c r="BB399" s="16">
        <f t="shared" si="568"/>
        <v>0</v>
      </c>
      <c r="BC399" s="16">
        <f t="shared" si="568"/>
        <v>0</v>
      </c>
      <c r="BD399" s="16">
        <f t="shared" si="568"/>
        <v>0</v>
      </c>
      <c r="BE399" s="16">
        <f t="shared" si="568"/>
        <v>0</v>
      </c>
      <c r="BF399" s="16">
        <f t="shared" si="568"/>
        <v>0</v>
      </c>
      <c r="BG399" s="16">
        <f t="shared" si="568"/>
        <v>0</v>
      </c>
      <c r="BH399" s="16">
        <f t="shared" si="568"/>
        <v>0</v>
      </c>
      <c r="BI399" s="16">
        <f t="shared" si="568"/>
        <v>0</v>
      </c>
      <c r="BJ399" s="16">
        <f t="shared" si="568"/>
        <v>0</v>
      </c>
      <c r="BK399" s="16">
        <f t="shared" si="568"/>
        <v>0</v>
      </c>
      <c r="BL399" s="16">
        <f t="shared" si="568"/>
        <v>0</v>
      </c>
      <c r="BM399" s="16">
        <f t="shared" si="568"/>
        <v>71791375.638528004</v>
      </c>
      <c r="BN399" s="16">
        <f t="shared" si="568"/>
        <v>150745530.12901196</v>
      </c>
      <c r="BO399" s="16">
        <f t="shared" si="568"/>
        <v>102826189.06560002</v>
      </c>
      <c r="BP399" s="16">
        <f t="shared" si="568"/>
        <v>176440392.60119995</v>
      </c>
      <c r="BQ399" s="16">
        <f t="shared" si="568"/>
        <v>150811743.96288002</v>
      </c>
      <c r="BR399" s="16">
        <f t="shared" si="568"/>
        <v>208159934.96909517</v>
      </c>
      <c r="BS399" s="16">
        <f t="shared" si="568"/>
        <v>143060830.46892002</v>
      </c>
      <c r="BT399" s="16">
        <f t="shared" si="568"/>
        <v>222104568.38169596</v>
      </c>
      <c r="BU399" s="16">
        <f t="shared" si="568"/>
        <v>148817539.08403203</v>
      </c>
      <c r="BV399" s="16">
        <f t="shared" si="568"/>
        <v>207152705.70802075</v>
      </c>
      <c r="BW399" s="113">
        <f t="shared" si="564"/>
        <v>3771764560.0089841</v>
      </c>
      <c r="BX399"/>
      <c r="BY399"/>
      <c r="BZ399"/>
    </row>
    <row r="400" spans="1:78" x14ac:dyDescent="0.3">
      <c r="A400" s="168" t="s">
        <v>94</v>
      </c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>
        <f t="shared" ref="AP400:BV400" si="569">+(AP382*AM3)*AM2</f>
        <v>148764000.00000006</v>
      </c>
      <c r="AQ400" s="16">
        <f t="shared" si="569"/>
        <v>127534679.99999999</v>
      </c>
      <c r="AR400" s="16">
        <f t="shared" si="569"/>
        <v>110177760.00000004</v>
      </c>
      <c r="AS400" s="16">
        <f t="shared" si="569"/>
        <v>129034079.99999999</v>
      </c>
      <c r="AT400" s="16">
        <f t="shared" si="569"/>
        <v>133462560.00000003</v>
      </c>
      <c r="AU400" s="16">
        <f t="shared" si="569"/>
        <v>224909999.99999997</v>
      </c>
      <c r="AV400" s="16">
        <f t="shared" si="569"/>
        <v>106310400.00000003</v>
      </c>
      <c r="AW400" s="16">
        <f t="shared" si="569"/>
        <v>168776999.99999997</v>
      </c>
      <c r="AX400" s="16">
        <f t="shared" si="569"/>
        <v>114660000.00000003</v>
      </c>
      <c r="AY400" s="16">
        <f t="shared" si="569"/>
        <v>161441280</v>
      </c>
      <c r="AZ400" s="16">
        <f t="shared" si="569"/>
        <v>152666640.00000003</v>
      </c>
      <c r="BA400" s="16">
        <f t="shared" si="569"/>
        <v>174144599.99999997</v>
      </c>
      <c r="BB400" s="16">
        <f t="shared" si="569"/>
        <v>226041816.00000003</v>
      </c>
      <c r="BC400" s="16">
        <f t="shared" si="569"/>
        <v>258107129.28</v>
      </c>
      <c r="BD400" s="16">
        <f t="shared" si="569"/>
        <v>233508186.91200003</v>
      </c>
      <c r="BE400" s="16">
        <f t="shared" si="569"/>
        <v>364960824.22799999</v>
      </c>
      <c r="BF400" s="16">
        <f t="shared" si="569"/>
        <v>210316762.65600002</v>
      </c>
      <c r="BG400" s="16">
        <f t="shared" si="569"/>
        <v>305296271.28000003</v>
      </c>
      <c r="BH400" s="16">
        <f t="shared" si="569"/>
        <v>192217105.08000004</v>
      </c>
      <c r="BI400" s="16">
        <f t="shared" si="569"/>
        <v>271376016.912</v>
      </c>
      <c r="BJ400" s="16">
        <f t="shared" si="569"/>
        <v>128983654.80000003</v>
      </c>
      <c r="BK400" s="16">
        <f t="shared" si="569"/>
        <v>216839350.72799999</v>
      </c>
      <c r="BL400" s="16">
        <f t="shared" si="569"/>
        <v>197071178.30400002</v>
      </c>
      <c r="BM400" s="16">
        <f t="shared" si="569"/>
        <v>355141987.19999993</v>
      </c>
      <c r="BN400" s="16">
        <f t="shared" si="569"/>
        <v>0</v>
      </c>
      <c r="BO400" s="16">
        <f t="shared" si="569"/>
        <v>0</v>
      </c>
      <c r="BP400" s="16">
        <f t="shared" si="569"/>
        <v>0</v>
      </c>
      <c r="BQ400" s="16">
        <f t="shared" si="569"/>
        <v>0</v>
      </c>
      <c r="BR400" s="16">
        <f t="shared" si="569"/>
        <v>0</v>
      </c>
      <c r="BS400" s="16">
        <f t="shared" si="569"/>
        <v>0</v>
      </c>
      <c r="BT400" s="16">
        <f t="shared" si="569"/>
        <v>0</v>
      </c>
      <c r="BU400" s="16">
        <f t="shared" si="569"/>
        <v>0</v>
      </c>
      <c r="BV400" s="16">
        <f t="shared" si="569"/>
        <v>0</v>
      </c>
      <c r="BW400" s="113">
        <f t="shared" si="564"/>
        <v>4711743283.3800011</v>
      </c>
      <c r="BX400"/>
      <c r="BY400"/>
      <c r="BZ400"/>
    </row>
    <row r="401" spans="1:78" x14ac:dyDescent="0.3">
      <c r="A401" s="168" t="s">
        <v>262</v>
      </c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>
        <f t="shared" ref="AQ401:BV401" si="570">+(AQ384*AM3)*AM2</f>
        <v>37191000.000000015</v>
      </c>
      <c r="AR401" s="16">
        <f t="shared" si="570"/>
        <v>31883669.999999996</v>
      </c>
      <c r="AS401" s="16">
        <f t="shared" si="570"/>
        <v>27544440.000000011</v>
      </c>
      <c r="AT401" s="16">
        <f t="shared" si="570"/>
        <v>32258519.999999996</v>
      </c>
      <c r="AU401" s="16">
        <f t="shared" si="570"/>
        <v>33365640.000000007</v>
      </c>
      <c r="AV401" s="16">
        <f t="shared" si="570"/>
        <v>56227499.999999993</v>
      </c>
      <c r="AW401" s="16">
        <f t="shared" si="570"/>
        <v>26577600.000000007</v>
      </c>
      <c r="AX401" s="16">
        <f t="shared" si="570"/>
        <v>42194249.999999993</v>
      </c>
      <c r="AY401" s="16">
        <f t="shared" si="570"/>
        <v>28665000.000000007</v>
      </c>
      <c r="AZ401" s="16">
        <f t="shared" si="570"/>
        <v>40360320</v>
      </c>
      <c r="BA401" s="16">
        <f t="shared" si="570"/>
        <v>38166660.000000007</v>
      </c>
      <c r="BB401" s="16">
        <f t="shared" si="570"/>
        <v>43536149.999999993</v>
      </c>
      <c r="BC401" s="16">
        <f t="shared" si="570"/>
        <v>41098512</v>
      </c>
      <c r="BD401" s="16">
        <f t="shared" si="570"/>
        <v>46928568.959999993</v>
      </c>
      <c r="BE401" s="16">
        <f t="shared" si="570"/>
        <v>42456033.984000005</v>
      </c>
      <c r="BF401" s="16">
        <f t="shared" si="570"/>
        <v>66356513.495999992</v>
      </c>
      <c r="BG401" s="16">
        <f t="shared" si="570"/>
        <v>38239411.391999997</v>
      </c>
      <c r="BH401" s="16">
        <f t="shared" si="570"/>
        <v>55508412.959999993</v>
      </c>
      <c r="BI401" s="16">
        <f t="shared" si="570"/>
        <v>34948564.560000002</v>
      </c>
      <c r="BJ401" s="16">
        <f t="shared" si="570"/>
        <v>49341093.98399999</v>
      </c>
      <c r="BK401" s="16">
        <f t="shared" si="570"/>
        <v>23451573.600000001</v>
      </c>
      <c r="BL401" s="16">
        <f t="shared" si="570"/>
        <v>39425336.495999992</v>
      </c>
      <c r="BM401" s="16">
        <f t="shared" si="570"/>
        <v>35831123.328000009</v>
      </c>
      <c r="BN401" s="16">
        <f t="shared" si="570"/>
        <v>64571270.399999984</v>
      </c>
      <c r="BO401" s="16">
        <f t="shared" si="570"/>
        <v>71791375.638528004</v>
      </c>
      <c r="BP401" s="16">
        <f t="shared" si="570"/>
        <v>150745530.12901196</v>
      </c>
      <c r="BQ401" s="16">
        <f t="shared" si="570"/>
        <v>102826189.06560002</v>
      </c>
      <c r="BR401" s="16">
        <f t="shared" si="570"/>
        <v>176440392.60119995</v>
      </c>
      <c r="BS401" s="16">
        <f t="shared" si="570"/>
        <v>150811743.96288002</v>
      </c>
      <c r="BT401" s="16">
        <f t="shared" si="570"/>
        <v>208159934.96909517</v>
      </c>
      <c r="BU401" s="16">
        <f t="shared" si="570"/>
        <v>143060830.46892002</v>
      </c>
      <c r="BV401" s="16">
        <f t="shared" si="570"/>
        <v>222104568.38169596</v>
      </c>
      <c r="BW401" s="113">
        <f t="shared" si="564"/>
        <v>2202067730.3769307</v>
      </c>
      <c r="BX401"/>
      <c r="BY401"/>
      <c r="BZ401"/>
    </row>
    <row r="402" spans="1:78" x14ac:dyDescent="0.3">
      <c r="BW402" s="113">
        <f t="shared" si="564"/>
        <v>0</v>
      </c>
      <c r="BX402"/>
      <c r="BY402"/>
      <c r="BZ402"/>
    </row>
    <row r="403" spans="1:78" ht="16.2" thickBot="1" x14ac:dyDescent="0.35">
      <c r="A403" s="165" t="s">
        <v>264</v>
      </c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167"/>
      <c r="Y403" s="167"/>
      <c r="Z403" s="167"/>
      <c r="AA403" s="167"/>
      <c r="AB403" s="167"/>
      <c r="AC403" s="167"/>
      <c r="AD403" s="167"/>
      <c r="AE403" s="167"/>
      <c r="AF403" s="167"/>
      <c r="AG403" s="167"/>
      <c r="AH403" s="167"/>
      <c r="AI403" s="167"/>
      <c r="AJ403" s="167"/>
      <c r="AK403" s="167"/>
      <c r="AL403" s="167"/>
      <c r="AM403" s="167">
        <f>+SUM(AM397:AM401)</f>
        <v>0</v>
      </c>
      <c r="AN403" s="167">
        <f t="shared" ref="AN403:BV403" si="571">+SUM(AN397:AN401)</f>
        <v>0</v>
      </c>
      <c r="AO403" s="167">
        <f t="shared" si="571"/>
        <v>185955000.00000006</v>
      </c>
      <c r="AP403" s="167">
        <f t="shared" si="571"/>
        <v>308182350</v>
      </c>
      <c r="AQ403" s="167">
        <f t="shared" si="571"/>
        <v>302447880</v>
      </c>
      <c r="AR403" s="167">
        <f t="shared" si="571"/>
        <v>303354030</v>
      </c>
      <c r="AS403" s="167">
        <f t="shared" si="571"/>
        <v>323406720</v>
      </c>
      <c r="AT403" s="167">
        <f t="shared" si="571"/>
        <v>446858580</v>
      </c>
      <c r="AU403" s="167">
        <f t="shared" si="571"/>
        <v>391163640</v>
      </c>
      <c r="AV403" s="167">
        <f t="shared" si="571"/>
        <v>373509150</v>
      </c>
      <c r="AW403" s="167">
        <f t="shared" si="571"/>
        <v>338679600</v>
      </c>
      <c r="AX403" s="167">
        <f t="shared" si="571"/>
        <v>358655850</v>
      </c>
      <c r="AY403" s="167">
        <f t="shared" si="571"/>
        <v>483685860</v>
      </c>
      <c r="AZ403" s="167">
        <f t="shared" si="571"/>
        <v>569127644.39999998</v>
      </c>
      <c r="BA403" s="167">
        <f t="shared" si="571"/>
        <v>365379913.91999996</v>
      </c>
      <c r="BB403" s="167">
        <f t="shared" si="571"/>
        <v>477925283.72399998</v>
      </c>
      <c r="BC403" s="167">
        <f t="shared" si="571"/>
        <v>461160683.25599998</v>
      </c>
      <c r="BD403" s="167">
        <f t="shared" si="571"/>
        <v>457447199.66399997</v>
      </c>
      <c r="BE403" s="167">
        <f t="shared" si="571"/>
        <v>550296682.57200003</v>
      </c>
      <c r="BF403" s="167">
        <f t="shared" si="571"/>
        <v>434974575.67199999</v>
      </c>
      <c r="BG403" s="167">
        <f t="shared" si="571"/>
        <v>451505710.65600008</v>
      </c>
      <c r="BH403" s="167">
        <f t="shared" si="571"/>
        <v>369740432.88000005</v>
      </c>
      <c r="BI403" s="167">
        <f t="shared" si="571"/>
        <v>435327726.28799999</v>
      </c>
      <c r="BJ403" s="167">
        <f t="shared" si="571"/>
        <v>375584048.11199999</v>
      </c>
      <c r="BK403" s="167">
        <f t="shared" si="571"/>
        <v>325374016.33900797</v>
      </c>
      <c r="BL403" s="167">
        <f t="shared" si="571"/>
        <v>320590309.48744804</v>
      </c>
      <c r="BM403" s="167">
        <f t="shared" si="571"/>
        <v>578283700.25899196</v>
      </c>
      <c r="BN403" s="167">
        <f t="shared" si="571"/>
        <v>324486163.59541196</v>
      </c>
      <c r="BO403" s="167">
        <f t="shared" si="571"/>
        <v>318529715.89420801</v>
      </c>
      <c r="BP403" s="167">
        <f t="shared" si="571"/>
        <v>472838329.27159917</v>
      </c>
      <c r="BQ403" s="167">
        <f t="shared" si="571"/>
        <v>413460990.28765446</v>
      </c>
      <c r="BR403" s="167">
        <f t="shared" si="571"/>
        <v>529807821.66159117</v>
      </c>
      <c r="BS403" s="167">
        <f t="shared" si="571"/>
        <v>463308767.53106403</v>
      </c>
      <c r="BT403" s="167">
        <f t="shared" si="571"/>
        <v>574489584.45824385</v>
      </c>
      <c r="BU403" s="167">
        <f t="shared" si="571"/>
        <v>457124061.5965296</v>
      </c>
      <c r="BV403" s="167">
        <f t="shared" si="571"/>
        <v>605897309.74631035</v>
      </c>
      <c r="BW403" s="113">
        <f t="shared" si="564"/>
        <v>14148559331.272058</v>
      </c>
      <c r="BX403"/>
      <c r="BY403"/>
      <c r="BZ403"/>
    </row>
    <row r="404" spans="1:78" ht="16.2" thickBot="1" x14ac:dyDescent="0.35">
      <c r="BW404" s="113">
        <f t="shared" si="564"/>
        <v>0</v>
      </c>
      <c r="BX404"/>
      <c r="BY404"/>
      <c r="BZ404"/>
    </row>
    <row r="405" spans="1:78" ht="16.2" thickBot="1" x14ac:dyDescent="0.35">
      <c r="A405" s="30" t="s">
        <v>266</v>
      </c>
      <c r="C405" s="143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5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146"/>
      <c r="AB405" s="144"/>
      <c r="AC405" s="144"/>
      <c r="AD405" s="144"/>
      <c r="AE405" s="144"/>
      <c r="AF405" s="144"/>
      <c r="AG405" s="144"/>
      <c r="AH405" s="144"/>
      <c r="AI405" s="144"/>
      <c r="AJ405" s="144"/>
      <c r="AK405" s="144"/>
      <c r="AL405" s="144"/>
      <c r="AM405" s="144">
        <f>+IF(AM391&gt;AM403,AM391-AM403,0)</f>
        <v>0</v>
      </c>
      <c r="AN405" s="144">
        <f t="shared" ref="AN405:BV405" si="572">+IF(AN391&gt;AN403,AN391-AN403,0)</f>
        <v>0</v>
      </c>
      <c r="AO405" s="144">
        <f t="shared" si="572"/>
        <v>0</v>
      </c>
      <c r="AP405" s="144">
        <f t="shared" si="572"/>
        <v>0</v>
      </c>
      <c r="AQ405" s="144">
        <f t="shared" si="572"/>
        <v>97939799.99999994</v>
      </c>
      <c r="AR405" s="144">
        <f t="shared" si="572"/>
        <v>183950970</v>
      </c>
      <c r="AS405" s="144">
        <f t="shared" si="572"/>
        <v>0</v>
      </c>
      <c r="AT405" s="144">
        <f t="shared" si="572"/>
        <v>0</v>
      </c>
      <c r="AU405" s="144">
        <f t="shared" si="572"/>
        <v>0</v>
      </c>
      <c r="AV405" s="144">
        <f t="shared" si="572"/>
        <v>0</v>
      </c>
      <c r="AW405" s="144">
        <f t="shared" si="572"/>
        <v>119320319.99999994</v>
      </c>
      <c r="AX405" s="144">
        <f t="shared" si="572"/>
        <v>18657450</v>
      </c>
      <c r="AY405" s="144">
        <f t="shared" si="572"/>
        <v>107940420</v>
      </c>
      <c r="AZ405" s="144">
        <f t="shared" si="572"/>
        <v>0</v>
      </c>
      <c r="BA405" s="144">
        <f t="shared" si="572"/>
        <v>99043982.016000032</v>
      </c>
      <c r="BB405" s="144">
        <f t="shared" si="572"/>
        <v>41288561.831999958</v>
      </c>
      <c r="BC405" s="144">
        <f t="shared" si="572"/>
        <v>45511517.687999904</v>
      </c>
      <c r="BD405" s="144">
        <f t="shared" si="572"/>
        <v>0</v>
      </c>
      <c r="BE405" s="144">
        <f t="shared" si="572"/>
        <v>0</v>
      </c>
      <c r="BF405" s="144">
        <f t="shared" si="572"/>
        <v>0</v>
      </c>
      <c r="BG405" s="144">
        <f t="shared" si="572"/>
        <v>0</v>
      </c>
      <c r="BH405" s="144">
        <f t="shared" si="572"/>
        <v>0</v>
      </c>
      <c r="BI405" s="144">
        <f t="shared" si="572"/>
        <v>39434657.807999969</v>
      </c>
      <c r="BJ405" s="144">
        <f t="shared" si="572"/>
        <v>130224236.68800002</v>
      </c>
      <c r="BK405" s="144">
        <f t="shared" si="572"/>
        <v>0</v>
      </c>
      <c r="BL405" s="144">
        <f t="shared" si="572"/>
        <v>0</v>
      </c>
      <c r="BM405" s="144">
        <f t="shared" si="572"/>
        <v>0</v>
      </c>
      <c r="BN405" s="144">
        <f t="shared" si="572"/>
        <v>17564729.406588018</v>
      </c>
      <c r="BO405" s="144">
        <f t="shared" si="572"/>
        <v>155450050.84627199</v>
      </c>
      <c r="BP405" s="144">
        <f t="shared" si="572"/>
        <v>82254830.645987988</v>
      </c>
      <c r="BQ405" s="144">
        <f t="shared" si="572"/>
        <v>36158762.614665568</v>
      </c>
      <c r="BR405" s="144">
        <f t="shared" si="572"/>
        <v>62471027.35626483</v>
      </c>
      <c r="BS405" s="144">
        <f t="shared" si="572"/>
        <v>4403498.1616080403</v>
      </c>
      <c r="BT405" s="144">
        <f t="shared" si="572"/>
        <v>0</v>
      </c>
      <c r="BU405" s="144">
        <f t="shared" si="572"/>
        <v>58475829.289550424</v>
      </c>
      <c r="BV405" s="144">
        <f t="shared" si="572"/>
        <v>167785632.45400321</v>
      </c>
      <c r="BW405" s="113">
        <f t="shared" si="564"/>
        <v>1467876276.8069401</v>
      </c>
      <c r="BX405"/>
      <c r="BY405"/>
      <c r="BZ405"/>
    </row>
    <row r="406" spans="1:78" ht="16.2" thickBot="1" x14ac:dyDescent="0.35">
      <c r="A406" s="30" t="s">
        <v>265</v>
      </c>
      <c r="C406" s="167"/>
      <c r="D406" s="167"/>
      <c r="E406" s="167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  <c r="Z406" s="167"/>
      <c r="AA406" s="167"/>
      <c r="AB406" s="167"/>
      <c r="AC406" s="167"/>
      <c r="AD406" s="167"/>
      <c r="AE406" s="167"/>
      <c r="AF406" s="167"/>
      <c r="AG406" s="167"/>
      <c r="AH406" s="167"/>
      <c r="AI406" s="167"/>
      <c r="AJ406" s="167"/>
      <c r="AK406" s="167"/>
      <c r="AL406" s="167"/>
      <c r="AM406" s="167">
        <f>+IF(AM391&lt;AM403,AM403-AM391,0)</f>
        <v>0</v>
      </c>
      <c r="AN406" s="167">
        <f t="shared" ref="AN406:BV406" si="573">+IF(AN391&lt;AN403,AN403-AN391,0)</f>
        <v>0</v>
      </c>
      <c r="AO406" s="167">
        <f t="shared" si="573"/>
        <v>48232800.00000003</v>
      </c>
      <c r="AP406" s="167">
        <f t="shared" si="573"/>
        <v>60867030</v>
      </c>
      <c r="AQ406" s="167">
        <f t="shared" si="573"/>
        <v>0</v>
      </c>
      <c r="AR406" s="167">
        <f t="shared" si="573"/>
        <v>0</v>
      </c>
      <c r="AS406" s="167">
        <f t="shared" si="573"/>
        <v>4475520</v>
      </c>
      <c r="AT406" s="167">
        <f t="shared" si="573"/>
        <v>81175080</v>
      </c>
      <c r="AU406" s="167">
        <f t="shared" si="573"/>
        <v>47183640</v>
      </c>
      <c r="AV406" s="167">
        <f t="shared" si="573"/>
        <v>23719709.99999994</v>
      </c>
      <c r="AW406" s="167">
        <f t="shared" si="573"/>
        <v>0</v>
      </c>
      <c r="AX406" s="167">
        <f t="shared" si="573"/>
        <v>0</v>
      </c>
      <c r="AY406" s="167">
        <f t="shared" si="573"/>
        <v>0</v>
      </c>
      <c r="AZ406" s="167">
        <f t="shared" si="573"/>
        <v>17354109.360000014</v>
      </c>
      <c r="BA406" s="167">
        <f t="shared" si="573"/>
        <v>0</v>
      </c>
      <c r="BB406" s="167">
        <f t="shared" si="573"/>
        <v>0</v>
      </c>
      <c r="BC406" s="167">
        <f t="shared" si="573"/>
        <v>0</v>
      </c>
      <c r="BD406" s="167">
        <f t="shared" si="573"/>
        <v>22631298.143999934</v>
      </c>
      <c r="BE406" s="167">
        <f t="shared" si="573"/>
        <v>87228202.15200001</v>
      </c>
      <c r="BF406" s="167">
        <f t="shared" si="573"/>
        <v>48469339.463999987</v>
      </c>
      <c r="BG406" s="167">
        <f t="shared" si="573"/>
        <v>140772360.45600009</v>
      </c>
      <c r="BH406" s="167">
        <f t="shared" si="573"/>
        <v>60908630.328000069</v>
      </c>
      <c r="BI406" s="167">
        <f t="shared" si="573"/>
        <v>0</v>
      </c>
      <c r="BJ406" s="167">
        <f t="shared" si="573"/>
        <v>0</v>
      </c>
      <c r="BK406" s="167">
        <f t="shared" si="573"/>
        <v>94980144.168000013</v>
      </c>
      <c r="BL406" s="167">
        <f t="shared" si="573"/>
        <v>28779716.04144007</v>
      </c>
      <c r="BM406" s="167">
        <f t="shared" si="573"/>
        <v>99275458.546991885</v>
      </c>
      <c r="BN406" s="167">
        <f t="shared" si="573"/>
        <v>0</v>
      </c>
      <c r="BO406" s="167">
        <f t="shared" si="573"/>
        <v>0</v>
      </c>
      <c r="BP406" s="167">
        <f t="shared" si="573"/>
        <v>0</v>
      </c>
      <c r="BQ406" s="167">
        <f t="shared" si="573"/>
        <v>0</v>
      </c>
      <c r="BR406" s="167">
        <f t="shared" si="573"/>
        <v>0</v>
      </c>
      <c r="BS406" s="167">
        <f t="shared" si="573"/>
        <v>0</v>
      </c>
      <c r="BT406" s="167">
        <f t="shared" si="573"/>
        <v>22082369.236855149</v>
      </c>
      <c r="BU406" s="167">
        <f t="shared" si="573"/>
        <v>0</v>
      </c>
      <c r="BV406" s="167">
        <f t="shared" si="573"/>
        <v>0</v>
      </c>
      <c r="BW406" s="113">
        <f t="shared" si="564"/>
        <v>888135407.89728701</v>
      </c>
      <c r="BX406"/>
      <c r="BY406"/>
      <c r="BZ406"/>
    </row>
    <row r="407" spans="1:78" ht="16.2" thickBot="1" x14ac:dyDescent="0.35">
      <c r="A407" s="27"/>
      <c r="C407" s="178"/>
      <c r="D407" s="178"/>
      <c r="E407" s="178"/>
      <c r="F407" s="178"/>
      <c r="G407" s="178"/>
      <c r="H407" s="178"/>
      <c r="I407" s="178"/>
      <c r="J407" s="178"/>
      <c r="K407" s="178"/>
      <c r="L407" s="178"/>
      <c r="M407" s="178"/>
      <c r="N407" s="178"/>
      <c r="O407" s="71"/>
      <c r="P407" s="178"/>
      <c r="Q407" s="178"/>
      <c r="R407" s="178"/>
      <c r="S407" s="178"/>
      <c r="T407" s="178"/>
      <c r="U407" s="178"/>
      <c r="V407" s="178"/>
      <c r="W407" s="178"/>
      <c r="X407" s="178"/>
      <c r="Y407" s="178"/>
      <c r="Z407" s="178"/>
      <c r="AA407" s="180"/>
      <c r="BW407" s="113">
        <f t="shared" si="564"/>
        <v>0</v>
      </c>
    </row>
    <row r="408" spans="1:78" ht="16.2" thickBot="1" x14ac:dyDescent="0.35">
      <c r="A408" s="32" t="s">
        <v>606</v>
      </c>
      <c r="C408" s="178"/>
      <c r="D408" s="178"/>
      <c r="E408" s="178"/>
      <c r="F408" s="178"/>
      <c r="G408" s="178"/>
      <c r="H408" s="178"/>
      <c r="I408" s="178"/>
      <c r="J408" s="178"/>
      <c r="K408" s="178"/>
      <c r="L408" s="178"/>
      <c r="M408" s="178"/>
      <c r="N408" s="178"/>
      <c r="O408" s="71"/>
      <c r="P408" s="178"/>
      <c r="Q408" s="178"/>
      <c r="R408" s="178"/>
      <c r="S408" s="178"/>
      <c r="T408" s="178"/>
      <c r="U408" s="178"/>
      <c r="V408" s="178"/>
      <c r="W408" s="178"/>
      <c r="X408" s="178"/>
      <c r="Y408" s="178"/>
      <c r="Z408" s="178"/>
      <c r="AA408" s="180"/>
      <c r="BW408" s="113">
        <f t="shared" si="564"/>
        <v>0</v>
      </c>
    </row>
    <row r="409" spans="1:78" x14ac:dyDescent="0.3">
      <c r="A409" s="27"/>
      <c r="C409" s="178"/>
      <c r="D409" s="178"/>
      <c r="E409" s="178"/>
      <c r="F409" s="178"/>
      <c r="G409" s="178"/>
      <c r="H409" s="178"/>
      <c r="I409" s="178"/>
      <c r="J409" s="178"/>
      <c r="K409" s="178"/>
      <c r="L409" s="178"/>
      <c r="M409" s="178"/>
      <c r="N409" s="178"/>
      <c r="O409" s="71"/>
      <c r="P409" s="178"/>
      <c r="Q409" s="178"/>
      <c r="R409" s="178"/>
      <c r="S409" s="178"/>
      <c r="T409" s="178"/>
      <c r="U409" s="178"/>
      <c r="V409" s="178"/>
      <c r="W409" s="178"/>
      <c r="X409" s="178"/>
      <c r="Y409" s="178"/>
      <c r="Z409" s="178"/>
      <c r="AA409" s="180"/>
      <c r="BW409" s="113">
        <f t="shared" si="564"/>
        <v>0</v>
      </c>
    </row>
    <row r="410" spans="1:78" x14ac:dyDescent="0.3">
      <c r="A410" s="4" t="s">
        <v>0</v>
      </c>
      <c r="C410" s="178"/>
      <c r="D410" s="178"/>
      <c r="E410" s="178"/>
      <c r="F410" s="178"/>
      <c r="G410" s="178"/>
      <c r="H410" s="178"/>
      <c r="I410" s="178"/>
      <c r="J410" s="178"/>
      <c r="K410" s="178"/>
      <c r="L410" s="178"/>
      <c r="M410" s="178"/>
      <c r="N410" s="178"/>
      <c r="O410" s="71"/>
      <c r="P410" s="178"/>
      <c r="Q410" s="178"/>
      <c r="R410" s="178"/>
      <c r="S410" s="178"/>
      <c r="T410" s="178"/>
      <c r="U410" s="178"/>
      <c r="V410" s="178"/>
      <c r="W410" s="178"/>
      <c r="X410" s="178"/>
      <c r="Y410" s="178"/>
      <c r="Z410" s="178"/>
      <c r="AA410" s="180"/>
      <c r="BW410" s="113">
        <f t="shared" si="564"/>
        <v>0</v>
      </c>
    </row>
    <row r="411" spans="1:78" x14ac:dyDescent="0.3">
      <c r="A411" s="181" t="s">
        <v>246</v>
      </c>
      <c r="C411" s="118">
        <f>+'SFP 2018'!C12*DATA!C71</f>
        <v>35156930.398434751</v>
      </c>
      <c r="D411" s="118">
        <f>+'SFP 2018'!D12*DATA!D71</f>
        <v>59528635.024829604</v>
      </c>
      <c r="E411" s="118">
        <f>+'SFP 2018'!E12*DATA!E71</f>
        <v>72266860.32600078</v>
      </c>
      <c r="F411" s="118">
        <f>+'SFP 2018'!F12*DATA!F71</f>
        <v>59391723.422109559</v>
      </c>
      <c r="G411" s="118">
        <f>+'SFP 2018'!G12*DATA!G71</f>
        <v>67172200.415811464</v>
      </c>
      <c r="H411" s="118">
        <f>+'SFP 2018'!H12*DATA!H71</f>
        <v>90946359.911649957</v>
      </c>
      <c r="I411" s="118">
        <f>+'SFP 2018'!I12*DATA!I71</f>
        <v>108896732.31470111</v>
      </c>
      <c r="J411" s="118">
        <f>+'SFP 2018'!J12*DATA!J71</f>
        <v>96012702.794742763</v>
      </c>
      <c r="K411" s="118">
        <f>+'SFP 2018'!K12*DATA!K71</f>
        <v>84445342.504497856</v>
      </c>
      <c r="L411" s="118">
        <f>+'SFP 2018'!L12*DATA!L71</f>
        <v>82494325.64357163</v>
      </c>
      <c r="M411" s="118">
        <f>+'SFP 2018'!M12*DATA!M71</f>
        <v>90777737.092409417</v>
      </c>
      <c r="N411" s="118">
        <f>+'SFP 2018'!N12*DATA!N71</f>
        <v>122563203.14409001</v>
      </c>
      <c r="O411" s="779">
        <f>+SFP!D17*DATA!O71</f>
        <v>113250311.61463541</v>
      </c>
      <c r="P411" s="780">
        <f>+SFP!E17*DATA!P71</f>
        <v>104451665.47492217</v>
      </c>
      <c r="Q411" s="780">
        <f>+SFP!F17*DATA!Q71</f>
        <v>87808058.34297663</v>
      </c>
      <c r="R411" s="780">
        <f>+SFP!G17*DATA!R71</f>
        <v>76242955.238832757</v>
      </c>
      <c r="S411" s="780">
        <f>+SFP!H17*DATA!S71</f>
        <v>82754277.54492636</v>
      </c>
      <c r="T411" s="780">
        <f>+SFP!I17*DATA!T71</f>
        <v>106631377.3580002</v>
      </c>
      <c r="U411" s="780">
        <f>+SFP!J17*DATA!U71</f>
        <v>122682582.01460658</v>
      </c>
      <c r="V411" s="780">
        <f>+SFP!K17*DATA!V71</f>
        <v>113783939.94937399</v>
      </c>
      <c r="W411" s="780">
        <f>+SFP!L17*DATA!W71</f>
        <v>98378153.327047452</v>
      </c>
      <c r="X411" s="780">
        <f>+SFP!M17*DATA!X71</f>
        <v>96514222.394832581</v>
      </c>
      <c r="Y411" s="780">
        <f>+SFP!N17*DATA!Y71</f>
        <v>106034517.60758506</v>
      </c>
      <c r="Z411" s="780">
        <f>+SFP!O17*DATA!Z71</f>
        <v>138874989.65841669</v>
      </c>
      <c r="AA411" s="780">
        <f>+SFP!P17*DATA!AA71</f>
        <v>227262913.11328822</v>
      </c>
      <c r="AB411" s="780">
        <f>+SFP!Q17*DATA!AB71</f>
        <v>201403343.28904027</v>
      </c>
      <c r="AC411" s="780">
        <f>+SFP!R17*DATA!AC71</f>
        <v>141190774.06137925</v>
      </c>
      <c r="AD411" s="780">
        <f>+SFP!S17*DATA!AD71</f>
        <v>123953708.85669598</v>
      </c>
      <c r="AE411" s="780">
        <f>+SFP!T17*DATA!AE71</f>
        <v>135393162.48830646</v>
      </c>
      <c r="AF411" s="780">
        <f>+SFP!U17*DATA!AF71</f>
        <v>177123298.32706445</v>
      </c>
      <c r="AG411" s="780">
        <f>+SFP!V17*DATA!AG71</f>
        <v>202045462.64726254</v>
      </c>
      <c r="AH411" s="780">
        <f>+SFP!W17*DATA!AH71</f>
        <v>182727971.69319218</v>
      </c>
      <c r="AI411" s="780">
        <f>+SFP!X17*DATA!AI71</f>
        <v>158201571.09949127</v>
      </c>
      <c r="AJ411" s="780">
        <f>+SFP!Y17*DATA!AJ71</f>
        <v>158453503.90581834</v>
      </c>
      <c r="AK411" s="780">
        <f>+SFP!Z17*DATA!AK71</f>
        <v>173877449.54739061</v>
      </c>
      <c r="AL411" s="780">
        <f>+SFP!AA17*DATA!AL71</f>
        <v>229105624.36591625</v>
      </c>
      <c r="AM411" s="780">
        <f>+SFP!AB17*DATA!AM71</f>
        <v>88084183.972947374</v>
      </c>
      <c r="AN411" s="780">
        <f>+SFP!AC17*DATA!AN71</f>
        <v>75286551.566178933</v>
      </c>
      <c r="AO411" s="780">
        <f>+SFP!AD17*DATA!AO71</f>
        <v>40942331.147654124</v>
      </c>
      <c r="AP411" s="780">
        <f>+SFP!AE17*DATA!AP71</f>
        <v>38151628.708099715</v>
      </c>
      <c r="AQ411" s="780">
        <f>+SFP!AF17*DATA!AQ71</f>
        <v>43281625.425663486</v>
      </c>
      <c r="AR411" s="780">
        <f>+SFP!AG17*DATA!AR71</f>
        <v>61668712.399580747</v>
      </c>
      <c r="AS411" s="780">
        <f>+SFP!AH17*DATA!AS71</f>
        <v>67570623.205103874</v>
      </c>
      <c r="AT411" s="780">
        <f>+SFP!AI17*DATA!AT71</f>
        <v>52889089.999065034</v>
      </c>
      <c r="AU411" s="780">
        <f>+SFP!AJ17*DATA!AU71</f>
        <v>45991796.661514513</v>
      </c>
      <c r="AV411" s="780">
        <f>+SFP!AK17*DATA!AV71</f>
        <v>51713265.324745707</v>
      </c>
      <c r="AW411" s="780">
        <f>+SFP!AL17*DATA!AW71</f>
        <v>56554529.389270589</v>
      </c>
      <c r="AX411" s="780">
        <f>+SFP!AM17*DATA!AX71</f>
        <v>77242801.964346156</v>
      </c>
      <c r="AY411" s="780">
        <f>+SFP!AN17*DATA!AY71</f>
        <v>177922517.05702013</v>
      </c>
      <c r="AZ411" s="780">
        <f>+SFP!AO17*DATA!AZ71</f>
        <v>114345765.23537414</v>
      </c>
      <c r="BA411" s="780">
        <f>+SFP!AP17*DATA!BA71</f>
        <v>125387411.8298158</v>
      </c>
      <c r="BB411" s="780">
        <f>+SFP!AQ17*DATA!BB71</f>
        <v>111331506.33976862</v>
      </c>
      <c r="BC411" s="780">
        <f>+SFP!AR17*DATA!BC71</f>
        <v>122574462.94919246</v>
      </c>
      <c r="BD411" s="780">
        <f>+SFP!AS17*DATA!BD71</f>
        <v>163492419.94503877</v>
      </c>
      <c r="BE411" s="780">
        <f>+SFP!AT17*DATA!BE71</f>
        <v>184901319.16062391</v>
      </c>
      <c r="BF411" s="780">
        <f>+SFP!AU17*DATA!BF71</f>
        <v>162339907.52118152</v>
      </c>
      <c r="BG411" s="780">
        <f>+SFP!AV17*DATA!BG71</f>
        <v>140578202.15765515</v>
      </c>
      <c r="BH411" s="780">
        <f>+SFP!AW17*DATA!BH71</f>
        <v>144108714.15687889</v>
      </c>
      <c r="BI411" s="780">
        <f>+SFP!AX17*DATA!BI71</f>
        <v>158066870.43075961</v>
      </c>
      <c r="BJ411" s="780">
        <f>+SFP!AY17*DATA!BJ71</f>
        <v>209995955.78279665</v>
      </c>
      <c r="BK411" s="780">
        <f>+SFP!AZ17*DATA!BK71</f>
        <v>152221780.14046878</v>
      </c>
      <c r="BL411" s="780">
        <f>+SFP!BA17*DATA!BL71</f>
        <v>123008492.37622702</v>
      </c>
      <c r="BM411" s="780">
        <f>+SFP!BB17*DATA!BM71</f>
        <v>114962657.94657588</v>
      </c>
      <c r="BN411" s="780">
        <f>+SFP!BC17*DATA!BN71</f>
        <v>99246315.108434588</v>
      </c>
      <c r="BO411" s="780">
        <f>+SFP!BD17*DATA!BO71</f>
        <v>107229456.77154121</v>
      </c>
      <c r="BP411" s="780">
        <f>+SFP!BE17*DATA!BP71</f>
        <v>136861421.88472119</v>
      </c>
      <c r="BQ411" s="780">
        <f>+SFP!BF17*DATA!BQ71</f>
        <v>158190510.06555244</v>
      </c>
      <c r="BR411" s="780">
        <f>+SFP!BG17*DATA!BR71</f>
        <v>149038083.76542988</v>
      </c>
      <c r="BS411" s="780">
        <f>+SFP!BH17*DATA!BS71</f>
        <v>128723332.42341919</v>
      </c>
      <c r="BT411" s="780">
        <f>+SFP!BI17*DATA!BT71</f>
        <v>124743350.9462004</v>
      </c>
      <c r="BU411" s="780">
        <f>+SFP!BJ17*DATA!BU71</f>
        <v>137082663.7227104</v>
      </c>
      <c r="BV411" s="780">
        <f>+SFP!BK17*DATA!BV71</f>
        <v>178798031.69599429</v>
      </c>
      <c r="BW411" s="113">
        <f t="shared" si="564"/>
        <v>8452326876.0914021</v>
      </c>
    </row>
    <row r="412" spans="1:78" x14ac:dyDescent="0.3">
      <c r="A412" s="181" t="s">
        <v>34</v>
      </c>
      <c r="C412" s="118">
        <f>+'SFP 2018'!C15*DATA!C84</f>
        <v>22318975.505907003</v>
      </c>
      <c r="D412" s="118">
        <f>+'SFP 2018'!D15*DATA!D84</f>
        <v>31890704.822862312</v>
      </c>
      <c r="E412" s="118">
        <f>+'SFP 2018'!E15*DATA!E84</f>
        <v>37707025.48015032</v>
      </c>
      <c r="F412" s="118">
        <f>+'SFP 2018'!F15*DATA!F84</f>
        <v>30678694.47946132</v>
      </c>
      <c r="G412" s="118">
        <f>+'SFP 2018'!G15*DATA!G84</f>
        <v>36649454.935574993</v>
      </c>
      <c r="H412" s="118">
        <f>+'SFP 2018'!H15*DATA!H84</f>
        <v>49907271.488274597</v>
      </c>
      <c r="I412" s="118">
        <f>+'SFP 2018'!I15*DATA!I84</f>
        <v>57278842.946408667</v>
      </c>
      <c r="J412" s="118">
        <f>+'SFP 2018'!J15*DATA!J84</f>
        <v>48472216.235636801</v>
      </c>
      <c r="K412" s="118">
        <f>+'SFP 2018'!K15*DATA!K84</f>
        <v>44600535.036943391</v>
      </c>
      <c r="L412" s="118">
        <f>+'SFP 2018'!L15*DATA!L84</f>
        <v>43895053.784422308</v>
      </c>
      <c r="M412" s="118">
        <f>+'SFP 2018'!M15*DATA!M84</f>
        <v>48086584.002532817</v>
      </c>
      <c r="N412" s="118">
        <f>+'SFP 2018'!N15*DATA!N84</f>
        <v>67664378.431314856</v>
      </c>
      <c r="O412" s="76">
        <f>+SFP!D20*DATA!O84</f>
        <v>64057211.108393639</v>
      </c>
      <c r="P412" s="109">
        <f>+SFP!E20*DATA!P84</f>
        <v>66453797.307821386</v>
      </c>
      <c r="Q412" s="109">
        <f>+SFP!F20*DATA!Q84</f>
        <v>46219264.993218727</v>
      </c>
      <c r="R412" s="109">
        <f>+SFP!G20*DATA!R84</f>
        <v>41740678.424100243</v>
      </c>
      <c r="S412" s="109">
        <f>+SFP!H20*DATA!S84</f>
        <v>47361029.314225674</v>
      </c>
      <c r="T412" s="109">
        <f>+SFP!I20*DATA!T84</f>
        <v>67010173.813891552</v>
      </c>
      <c r="U412" s="109">
        <f>+SFP!J20*DATA!U84</f>
        <v>74922447.449695215</v>
      </c>
      <c r="V412" s="109">
        <f>+SFP!K20*DATA!V84</f>
        <v>60932136.426748522</v>
      </c>
      <c r="W412" s="109">
        <f>+SFP!L20*DATA!W84</f>
        <v>52428397.5282069</v>
      </c>
      <c r="X412" s="109">
        <f>+SFP!M20*DATA!X84</f>
        <v>56944379.178288847</v>
      </c>
      <c r="Y412" s="109">
        <f>+SFP!N20*DATA!Y84</f>
        <v>62826561.269552968</v>
      </c>
      <c r="Z412" s="109">
        <f>+SFP!O20*DATA!Z84</f>
        <v>86141810.890099496</v>
      </c>
      <c r="AA412" s="109">
        <f>+SFP!P20*DATA!AA84</f>
        <v>97975307.595363006</v>
      </c>
      <c r="AB412" s="109">
        <f>+SFP!Q20*DATA!AB84</f>
        <v>55628347.044317357</v>
      </c>
      <c r="AC412" s="109">
        <f>+SFP!R20*DATA!AC84</f>
        <v>61307175.851384856</v>
      </c>
      <c r="AD412" s="109">
        <f>+SFP!S20*DATA!AD84</f>
        <v>51672024.080261089</v>
      </c>
      <c r="AE412" s="109">
        <f>+SFP!T20*DATA!AE84</f>
        <v>58638728.850840241</v>
      </c>
      <c r="AF412" s="109">
        <f>+SFP!U20*DATA!AF84</f>
        <v>76005991.321616068</v>
      </c>
      <c r="AG412" s="109">
        <f>+SFP!V20*DATA!AG84</f>
        <v>85613371.676913947</v>
      </c>
      <c r="AH412" s="109">
        <f>+SFP!W20*DATA!AH84</f>
        <v>78645395.431850255</v>
      </c>
      <c r="AI412" s="109">
        <f>+SFP!X20*DATA!AI84</f>
        <v>69912071.61823684</v>
      </c>
      <c r="AJ412" s="109">
        <f>+SFP!Y20*DATA!AJ84</f>
        <v>67638915.489433929</v>
      </c>
      <c r="AK412" s="109">
        <f>+SFP!Z20*DATA!AK84</f>
        <v>74865027.101003081</v>
      </c>
      <c r="AL412" s="109">
        <f>+SFP!AA20*DATA!AL84</f>
        <v>101932729.96743785</v>
      </c>
      <c r="AM412" s="109">
        <f>+SFP!AB20*DATA!AM84</f>
        <v>57220355.143442295</v>
      </c>
      <c r="AN412" s="109">
        <f>+SFP!AC20*DATA!AN84</f>
        <v>54251475.222322978</v>
      </c>
      <c r="AO412" s="109">
        <f>+SFP!AD20*DATA!AO84</f>
        <v>34530668.707639582</v>
      </c>
      <c r="AP412" s="109">
        <f>+SFP!AE20*DATA!AP84</f>
        <v>30164329.458718013</v>
      </c>
      <c r="AQ412" s="109">
        <f>+SFP!AF20*DATA!AQ84</f>
        <v>34718658.535759285</v>
      </c>
      <c r="AR412" s="109">
        <f>+SFP!AG20*DATA!AR84</f>
        <v>47437065.186814703</v>
      </c>
      <c r="AS412" s="109">
        <f>+SFP!AH20*DATA!AS84</f>
        <v>52380758.303947002</v>
      </c>
      <c r="AT412" s="109">
        <f>+SFP!AI20*DATA!AT84</f>
        <v>44550627.05211436</v>
      </c>
      <c r="AU412" s="109">
        <f>+SFP!AJ20*DATA!AU84</f>
        <v>39409378.067932352</v>
      </c>
      <c r="AV412" s="109">
        <f>+SFP!AK20*DATA!AV84</f>
        <v>40730140.446913078</v>
      </c>
      <c r="AW412" s="109">
        <f>+SFP!AL20*DATA!AW84</f>
        <v>44939339.898122959</v>
      </c>
      <c r="AX412" s="109">
        <f>+SFP!AM20*DATA!AX84</f>
        <v>62228997.063938111</v>
      </c>
      <c r="AY412" s="109">
        <f>+SFP!AN20*DATA!AY84</f>
        <v>124394181.50500908</v>
      </c>
      <c r="AZ412" s="109">
        <f>+SFP!AO20*DATA!AZ84</f>
        <v>113973041.83680138</v>
      </c>
      <c r="BA412" s="109">
        <f>+SFP!AP20*DATA!BA84</f>
        <v>123136691.89179783</v>
      </c>
      <c r="BB412" s="109">
        <f>+SFP!AQ20*DATA!BB84</f>
        <v>103305116.1490403</v>
      </c>
      <c r="BC412" s="109">
        <f>+SFP!AR20*DATA!BC84</f>
        <v>112525120.62139484</v>
      </c>
      <c r="BD412" s="109">
        <f>+SFP!AS20*DATA!BD84</f>
        <v>142955156.1109584</v>
      </c>
      <c r="BE412" s="109">
        <f>+SFP!AT20*DATA!BE84</f>
        <v>168954464.61043194</v>
      </c>
      <c r="BF412" s="109">
        <f>+SFP!AU20*DATA!BF84</f>
        <v>161571604.85465372</v>
      </c>
      <c r="BG412" s="109">
        <f>+SFP!AV20*DATA!BG84</f>
        <v>139104034.86776578</v>
      </c>
      <c r="BH412" s="109">
        <f>+SFP!AW20*DATA!BH84</f>
        <v>131363526.76530735</v>
      </c>
      <c r="BI412" s="109">
        <f>+SFP!AX20*DATA!BI84</f>
        <v>146147830.68184087</v>
      </c>
      <c r="BJ412" s="109">
        <f>+SFP!AY20*DATA!BJ84</f>
        <v>191522881.642636</v>
      </c>
      <c r="BK412" s="109">
        <f>+SFP!AZ20*DATA!BK84</f>
        <v>130957941.86083566</v>
      </c>
      <c r="BL412" s="109">
        <f>+SFP!BA20*DATA!BL84</f>
        <v>100453556.94630739</v>
      </c>
      <c r="BM412" s="109">
        <f>+SFP!BB20*DATA!BM84</f>
        <v>34767275.642299637</v>
      </c>
      <c r="BN412" s="109">
        <f>+SFP!BC20*DATA!BN84</f>
        <v>30575833.95225684</v>
      </c>
      <c r="BO412" s="109">
        <f>+SFP!BD20*DATA!BO84</f>
        <v>35976487.161190294</v>
      </c>
      <c r="BP412" s="109">
        <f>+SFP!BE20*DATA!BP84</f>
        <v>49896711.750305973</v>
      </c>
      <c r="BQ412" s="109">
        <f>+SFP!BF20*DATA!BQ84</f>
        <v>53799320.778671429</v>
      </c>
      <c r="BR412" s="109">
        <f>+SFP!BG20*DATA!BR84</f>
        <v>44367666.026068129</v>
      </c>
      <c r="BS412" s="109">
        <f>+SFP!BH20*DATA!BS84</f>
        <v>39889481.954359464</v>
      </c>
      <c r="BT412" s="109">
        <f>+SFP!BI20*DATA!BT84</f>
        <v>42048261.622979395</v>
      </c>
      <c r="BU412" s="109">
        <f>+SFP!BJ20*DATA!BU84</f>
        <v>46276465.494063251</v>
      </c>
      <c r="BV412" s="109">
        <f>+SFP!BK20*DATA!BV84</f>
        <v>65358769.566164345</v>
      </c>
      <c r="BW412" s="113">
        <f t="shared" si="564"/>
        <v>5001905928.263195</v>
      </c>
    </row>
    <row r="413" spans="1:78" x14ac:dyDescent="0.3">
      <c r="A413" s="181" t="s">
        <v>35</v>
      </c>
      <c r="C413" s="118">
        <f>+'SFP 2018'!C18*DATA!C97</f>
        <v>13037515.969104502</v>
      </c>
      <c r="D413" s="118">
        <f>+'SFP 2018'!D18*DATA!D97</f>
        <v>14063980.325812824</v>
      </c>
      <c r="E413" s="118">
        <f>+'SFP 2018'!E18*DATA!E97</f>
        <v>14576147.432991002</v>
      </c>
      <c r="F413" s="118">
        <f>+'SFP 2018'!F18*DATA!F97</f>
        <v>11690803.44320048</v>
      </c>
      <c r="G413" s="118">
        <f>+'SFP 2018'!G18*DATA!G97</f>
        <v>16099355.719224477</v>
      </c>
      <c r="H413" s="118">
        <f>+'SFP 2018'!H18*DATA!H97</f>
        <v>21000547.070866242</v>
      </c>
      <c r="I413" s="118">
        <f>+'SFP 2018'!I18*DATA!I97</f>
        <v>22246154.072644636</v>
      </c>
      <c r="J413" s="118">
        <f>+'SFP 2018'!J18*DATA!J97</f>
        <v>17178378.450600509</v>
      </c>
      <c r="K413" s="118">
        <f>+'SFP 2018'!K18*DATA!K97</f>
        <v>17204929.641828317</v>
      </c>
      <c r="L413" s="118">
        <f>+'SFP 2018'!L18*DATA!L97</f>
        <v>18017564.774371982</v>
      </c>
      <c r="M413" s="118">
        <f>+'SFP 2018'!M18*DATA!M97</f>
        <v>19484669.753117576</v>
      </c>
      <c r="N413" s="118">
        <f>+'SFP 2018'!N18*DATA!N97</f>
        <v>29183125.307988726</v>
      </c>
      <c r="O413" s="76">
        <f>+SFP!D23*DATA!O97</f>
        <v>52285469.913471185</v>
      </c>
      <c r="P413" s="109">
        <f>+SFP!E23*DATA!P97</f>
        <v>56659092.573837221</v>
      </c>
      <c r="Q413" s="109">
        <f>+SFP!F23*DATA!Q97</f>
        <v>66662569.365891345</v>
      </c>
      <c r="R413" s="109">
        <f>+SFP!G23*DATA!R97</f>
        <v>61454168.046357788</v>
      </c>
      <c r="S413" s="109">
        <f>+SFP!H23*DATA!S97</f>
        <v>66712753.433085434</v>
      </c>
      <c r="T413" s="109">
        <f>+SFP!I23*DATA!T97</f>
        <v>80457054.388824746</v>
      </c>
      <c r="U413" s="109">
        <f>+SFP!J23*DATA!U97</f>
        <v>84801532.111658826</v>
      </c>
      <c r="V413" s="109">
        <f>+SFP!K23*DATA!V97</f>
        <v>79488445.20477125</v>
      </c>
      <c r="W413" s="109">
        <f>+SFP!L23*DATA!W97</f>
        <v>73777414.936493099</v>
      </c>
      <c r="X413" s="109">
        <f>+SFP!M23*DATA!X97</f>
        <v>75216944.87209259</v>
      </c>
      <c r="Y413" s="109">
        <f>+SFP!N23*DATA!Y97</f>
        <v>78394738.751644716</v>
      </c>
      <c r="Z413" s="109">
        <f>+SFP!O23*DATA!Z97</f>
        <v>102678358.08987139</v>
      </c>
      <c r="AA413" s="109">
        <f>+SFP!P23*DATA!AA97</f>
        <v>81769433.222823426</v>
      </c>
      <c r="AB413" s="109">
        <f>+SFP!Q23*DATA!AB97</f>
        <v>80386363.198274836</v>
      </c>
      <c r="AC413" s="109">
        <f>+SFP!R23*DATA!AC97</f>
        <v>56947344.266636088</v>
      </c>
      <c r="AD413" s="109">
        <f>+SFP!S23*DATA!AD97</f>
        <v>53293701.859809346</v>
      </c>
      <c r="AE413" s="109">
        <f>+SFP!T23*DATA!AE97</f>
        <v>58627661.408653311</v>
      </c>
      <c r="AF413" s="109">
        <f>+SFP!U23*DATA!AF97</f>
        <v>72464396.219999045</v>
      </c>
      <c r="AG413" s="109">
        <f>+SFP!V23*DATA!AG97</f>
        <v>75955986.74070093</v>
      </c>
      <c r="AH413" s="109">
        <f>+SFP!W23*DATA!AH97</f>
        <v>67999557.946147636</v>
      </c>
      <c r="AI413" s="109">
        <f>+SFP!X23*DATA!AI97</f>
        <v>62875383.322043873</v>
      </c>
      <c r="AJ413" s="109">
        <f>+SFP!Y23*DATA!AJ97</f>
        <v>66318814.850746304</v>
      </c>
      <c r="AK413" s="109">
        <f>+SFP!Z23*DATA!AK97</f>
        <v>69605691.415926754</v>
      </c>
      <c r="AL413" s="109">
        <f>+SFP!AA23*DATA!AL97</f>
        <v>91247391.702203974</v>
      </c>
      <c r="AM413" s="109">
        <f>+SFP!AB23*DATA!AM97</f>
        <v>54860664.273885205</v>
      </c>
      <c r="AN413" s="109">
        <f>+SFP!AC23*DATA!AN97</f>
        <v>48390241.702598885</v>
      </c>
      <c r="AO413" s="109">
        <f>+SFP!AD23*DATA!AO97</f>
        <v>42346829.11778786</v>
      </c>
      <c r="AP413" s="109">
        <f>+SFP!AE23*DATA!AP97</f>
        <v>39383937.677274302</v>
      </c>
      <c r="AQ413" s="109">
        <f>+SFP!AF23*DATA!AQ97</f>
        <v>42386707.699105471</v>
      </c>
      <c r="AR413" s="109">
        <f>+SFP!AG23*DATA!AR97</f>
        <v>51790608.854834899</v>
      </c>
      <c r="AS413" s="109">
        <f>+SFP!AH23*DATA!AS97</f>
        <v>55781634.978653967</v>
      </c>
      <c r="AT413" s="109">
        <f>+SFP!AI23*DATA!AT97</f>
        <v>51064132.105610736</v>
      </c>
      <c r="AU413" s="109">
        <f>+SFP!AJ23*DATA!AU97</f>
        <v>46485385.42805101</v>
      </c>
      <c r="AV413" s="109">
        <f>+SFP!AK23*DATA!AV97</f>
        <v>48106367.385580979</v>
      </c>
      <c r="AW413" s="109">
        <f>+SFP!AL23*DATA!AW97</f>
        <v>50851198.259244792</v>
      </c>
      <c r="AX413" s="109">
        <f>+SFP!AM23*DATA!AX97</f>
        <v>64692840.954834118</v>
      </c>
      <c r="AY413" s="109">
        <f>+SFP!AN23*DATA!AY97</f>
        <v>107594375.81247617</v>
      </c>
      <c r="AZ413" s="109">
        <f>+SFP!AO23*DATA!AZ97</f>
        <v>88229494.820373163</v>
      </c>
      <c r="BA413" s="109">
        <f>+SFP!AP23*DATA!BA97</f>
        <v>87116452.918033823</v>
      </c>
      <c r="BB413" s="109">
        <f>+SFP!AQ23*DATA!BB97</f>
        <v>80067340.824667245</v>
      </c>
      <c r="BC413" s="109">
        <f>+SFP!AR23*DATA!BC97</f>
        <v>85827064.023427948</v>
      </c>
      <c r="BD413" s="109">
        <f>+SFP!AS23*DATA!BD97</f>
        <v>102735143.6352575</v>
      </c>
      <c r="BE413" s="109">
        <f>+SFP!AT23*DATA!BE97</f>
        <v>109869164.24132797</v>
      </c>
      <c r="BF413" s="109">
        <f>+SFP!AU23*DATA!BF97</f>
        <v>104403554.11417288</v>
      </c>
      <c r="BG413" s="109">
        <f>+SFP!AV23*DATA!BG97</f>
        <v>96106535.634868979</v>
      </c>
      <c r="BH413" s="109">
        <f>+SFP!AW23*DATA!BH97</f>
        <v>96928775.169103011</v>
      </c>
      <c r="BI413" s="109">
        <f>+SFP!AX23*DATA!BI97</f>
        <v>101344304.1088955</v>
      </c>
      <c r="BJ413" s="109">
        <f>+SFP!AY23*DATA!BJ97</f>
        <v>130569843.67284189</v>
      </c>
      <c r="BK413" s="109">
        <f>+SFP!AZ23*DATA!BK97</f>
        <v>75857956.404481038</v>
      </c>
      <c r="BL413" s="109">
        <f>+SFP!BA23*DATA!BL97</f>
        <v>83659033.501329422</v>
      </c>
      <c r="BM413" s="109">
        <f>+SFP!BB23*DATA!BM97</f>
        <v>80245417.565860793</v>
      </c>
      <c r="BN413" s="109">
        <f>+SFP!BC23*DATA!BN97</f>
        <v>73031531.567588732</v>
      </c>
      <c r="BO413" s="109">
        <f>+SFP!BD23*DATA!BO97</f>
        <v>75828027.158891425</v>
      </c>
      <c r="BP413" s="109">
        <f>+SFP!BE23*DATA!BP97</f>
        <v>88851968.526698112</v>
      </c>
      <c r="BQ413" s="109">
        <f>+SFP!BF23*DATA!BQ97</f>
        <v>99085411.051943064</v>
      </c>
      <c r="BR413" s="109">
        <f>+SFP!BG23*DATA!BR97</f>
        <v>97451958.551308542</v>
      </c>
      <c r="BS413" s="109">
        <f>+SFP!BH23*DATA!BS97</f>
        <v>87866260.749987587</v>
      </c>
      <c r="BT413" s="109">
        <f>+SFP!BI23*DATA!BT97</f>
        <v>86028536.507829964</v>
      </c>
      <c r="BU413" s="109">
        <f>+SFP!BJ23*DATA!BU97</f>
        <v>90833540.953736842</v>
      </c>
      <c r="BV413" s="109">
        <f>+SFP!BK23*DATA!BV97</f>
        <v>111887793.07502502</v>
      </c>
      <c r="BW413" s="113">
        <f t="shared" si="564"/>
        <v>4767423472.8313055</v>
      </c>
    </row>
    <row r="414" spans="1:78" x14ac:dyDescent="0.3">
      <c r="A414" s="27"/>
      <c r="C414" s="178"/>
      <c r="D414" s="178"/>
      <c r="E414" s="178"/>
      <c r="F414" s="178"/>
      <c r="G414" s="178"/>
      <c r="H414" s="178"/>
      <c r="I414" s="178"/>
      <c r="J414" s="178"/>
      <c r="K414" s="178"/>
      <c r="L414" s="178"/>
      <c r="M414" s="178"/>
      <c r="N414" s="178"/>
      <c r="O414" s="71"/>
      <c r="P414" s="178"/>
      <c r="Q414" s="178"/>
      <c r="R414" s="178"/>
      <c r="S414" s="178"/>
      <c r="T414" s="178"/>
      <c r="U414" s="178"/>
      <c r="V414" s="178"/>
      <c r="W414" s="178"/>
      <c r="X414" s="178"/>
      <c r="Y414" s="178"/>
      <c r="Z414" s="178"/>
      <c r="AA414" s="180"/>
      <c r="BW414" s="62">
        <f t="shared" ref="BW414:BW477" si="574">SUM(C414:BV414)</f>
        <v>0</v>
      </c>
    </row>
    <row r="415" spans="1:78" x14ac:dyDescent="0.3">
      <c r="A415" s="4" t="s">
        <v>607</v>
      </c>
      <c r="C415" s="178"/>
      <c r="D415" s="178"/>
      <c r="E415" s="178"/>
      <c r="F415" s="178"/>
      <c r="G415" s="178"/>
      <c r="H415" s="178"/>
      <c r="I415" s="178"/>
      <c r="J415" s="178"/>
      <c r="K415" s="178"/>
      <c r="L415" s="178"/>
      <c r="M415" s="178"/>
      <c r="N415" s="178"/>
      <c r="O415" s="71"/>
      <c r="P415" s="178"/>
      <c r="Q415" s="178"/>
      <c r="R415" s="178"/>
      <c r="S415" s="178"/>
      <c r="T415" s="178"/>
      <c r="U415" s="178"/>
      <c r="V415" s="178"/>
      <c r="W415" s="178"/>
      <c r="X415" s="178"/>
      <c r="Y415" s="178"/>
      <c r="Z415" s="178"/>
      <c r="AA415" s="180"/>
      <c r="BW415" s="62">
        <f t="shared" si="574"/>
        <v>0</v>
      </c>
    </row>
    <row r="416" spans="1:78" x14ac:dyDescent="0.3">
      <c r="A416" s="182" t="s">
        <v>608</v>
      </c>
      <c r="C416" s="118">
        <f>+'SFP 2018'!C22*DATA!C133</f>
        <v>12551168</v>
      </c>
      <c r="D416" s="118">
        <f>+'SFP 2018'!D22*DATA!D133</f>
        <v>26351494.400000002</v>
      </c>
      <c r="E416" s="118">
        <f>+'SFP 2018'!E22*DATA!E133</f>
        <v>33790982.399999999</v>
      </c>
      <c r="F416" s="118">
        <f>+'SFP 2018'!F22*DATA!F133</f>
        <v>34443572.800000004</v>
      </c>
      <c r="G416" s="118">
        <f>+'SFP 2018'!G22*DATA!G133</f>
        <v>36077232.800000004</v>
      </c>
      <c r="H416" s="118">
        <f>+'SFP 2018'!H22*DATA!H133</f>
        <v>51323176.800000004</v>
      </c>
      <c r="I416" s="118">
        <f>+'SFP 2018'!I22*DATA!I133</f>
        <v>53774848.400000006</v>
      </c>
      <c r="J416" s="118">
        <f>+'SFP 2018'!J22*DATA!J133</f>
        <v>51296313.600000001</v>
      </c>
      <c r="K416" s="118">
        <f>+'SFP 2018'!K22*DATA!K133</f>
        <v>47586806.400000006</v>
      </c>
      <c r="L416" s="118">
        <f>+'SFP 2018'!L22*DATA!L133</f>
        <v>38636248</v>
      </c>
      <c r="M416" s="118">
        <f>+'SFP 2018'!M22*DATA!M133</f>
        <v>42738169.600000001</v>
      </c>
      <c r="N416" s="118">
        <f>+'SFP 2018'!N22*DATA!N133</f>
        <v>61200854.400000006</v>
      </c>
      <c r="O416" s="76">
        <f>+SFP!D28*DATA!O133</f>
        <v>64389640.831446737</v>
      </c>
      <c r="P416" s="109">
        <f>+SFP!E28*DATA!P133</f>
        <v>62621758.808731079</v>
      </c>
      <c r="Q416" s="109">
        <f>+SFP!F28*DATA!Q133</f>
        <v>53224559.227026612</v>
      </c>
      <c r="R416" s="109">
        <f>+SFP!G28*DATA!R133</f>
        <v>32748092.949310984</v>
      </c>
      <c r="S416" s="109">
        <f>+SFP!H28*DATA!S133</f>
        <v>36988516.81741707</v>
      </c>
      <c r="T416" s="109">
        <f>+SFP!I28*DATA!T133</f>
        <v>63010334.779997483</v>
      </c>
      <c r="U416" s="109">
        <f>+SFP!J28*DATA!U133</f>
        <v>66007150.378920794</v>
      </c>
      <c r="V416" s="109">
        <f>+SFP!K28*DATA!V133</f>
        <v>54450019.549795918</v>
      </c>
      <c r="W416" s="109">
        <f>+SFP!L28*DATA!W133</f>
        <v>48904429.847682059</v>
      </c>
      <c r="X416" s="109">
        <f>+SFP!M28*DATA!X133</f>
        <v>42701968.018708773</v>
      </c>
      <c r="Y416" s="109">
        <f>+SFP!N28*DATA!Y133</f>
        <v>44228665.052078061</v>
      </c>
      <c r="Z416" s="109">
        <f>+SFP!O28*DATA!Z133</f>
        <v>73251956.616458148</v>
      </c>
      <c r="AA416" s="109">
        <f>+SFP!P28*DATA!AA133</f>
        <v>85578439.496634543</v>
      </c>
      <c r="AB416" s="109">
        <f>+SFP!Q28*DATA!AB133</f>
        <v>71260982.146052286</v>
      </c>
      <c r="AC416" s="109">
        <f>+SFP!R28*DATA!AC133</f>
        <v>70571725.754942268</v>
      </c>
      <c r="AD416" s="109">
        <f>+SFP!S28*DATA!AD133</f>
        <v>51322234.801283315</v>
      </c>
      <c r="AE416" s="109">
        <f>+SFP!T28*DATA!AE133</f>
        <v>53321791.354483046</v>
      </c>
      <c r="AF416" s="109">
        <f>+SFP!U28*DATA!AF133</f>
        <v>67553406.578204304</v>
      </c>
      <c r="AG416" s="109">
        <f>+SFP!V28*DATA!AG133</f>
        <v>76123267.147931427</v>
      </c>
      <c r="AH416" s="109">
        <f>+SFP!W28*DATA!AH133</f>
        <v>78997225.554597825</v>
      </c>
      <c r="AI416" s="109">
        <f>+SFP!X28*DATA!AI133</f>
        <v>72497641.606190562</v>
      </c>
      <c r="AJ416" s="109">
        <f>+SFP!Y28*DATA!AJ133</f>
        <v>63270672.787415706</v>
      </c>
      <c r="AK416" s="109">
        <f>+SFP!Z28*DATA!AK133</f>
        <v>72683960.454381987</v>
      </c>
      <c r="AL416" s="109">
        <f>+SFP!AA28*DATA!AL133</f>
        <v>97738106.116826817</v>
      </c>
      <c r="AM416" s="109">
        <f>+SFP!AB28*DATA!AM133</f>
        <v>65460977.297016278</v>
      </c>
      <c r="AN416" s="109">
        <f>+SFP!AC28*DATA!AN133</f>
        <v>61287053.049546622</v>
      </c>
      <c r="AO416" s="109">
        <f>+SFP!AD28*DATA!AO133</f>
        <v>43370004.761450671</v>
      </c>
      <c r="AP416" s="109">
        <f>+SFP!AE28*DATA!AP133</f>
        <v>18835368.253346454</v>
      </c>
      <c r="AQ416" s="109">
        <f>+SFP!AF28*DATA!AQ133</f>
        <v>21428827.048656695</v>
      </c>
      <c r="AR416" s="109">
        <f>+SFP!AG28*DATA!AR133</f>
        <v>36667250.871837482</v>
      </c>
      <c r="AS416" s="109">
        <f>+SFP!AH28*DATA!AS133</f>
        <v>42141394.712580398</v>
      </c>
      <c r="AT416" s="109">
        <f>+SFP!AI28*DATA!AT133</f>
        <v>35611780.137345202</v>
      </c>
      <c r="AU416" s="109">
        <f>+SFP!AJ28*DATA!AU133</f>
        <v>27409878.403848294</v>
      </c>
      <c r="AV416" s="109">
        <f>+SFP!AK28*DATA!AV133</f>
        <v>24996121.335580755</v>
      </c>
      <c r="AW416" s="109">
        <f>+SFP!AL28*DATA!AW133</f>
        <v>31246462.798237853</v>
      </c>
      <c r="AX416" s="109">
        <f>+SFP!AM28*DATA!AX133</f>
        <v>50677947.645290464</v>
      </c>
      <c r="AY416" s="109">
        <f>+SFP!AN28*DATA!AY133</f>
        <v>72016319.824859098</v>
      </c>
      <c r="AZ416" s="109">
        <f>+SFP!AO28*DATA!AZ133</f>
        <v>57469959.906432986</v>
      </c>
      <c r="BA416" s="109">
        <f>+SFP!AP28*DATA!BA133</f>
        <v>38138472.909403399</v>
      </c>
      <c r="BB416" s="109">
        <f>+SFP!AQ28*DATA!BB133</f>
        <v>26561566.70538399</v>
      </c>
      <c r="BC416" s="109">
        <f>+SFP!AR28*DATA!BC133</f>
        <v>30617034.059833791</v>
      </c>
      <c r="BD416" s="109">
        <f>+SFP!AS28*DATA!BD133</f>
        <v>45428687.065913215</v>
      </c>
      <c r="BE416" s="109">
        <f>+SFP!AT28*DATA!BE133</f>
        <v>43834388.326375134</v>
      </c>
      <c r="BF416" s="109">
        <f>+SFP!AU28*DATA!BF133</f>
        <v>34001798.688480116</v>
      </c>
      <c r="BG416" s="109">
        <f>+SFP!AV28*DATA!BG133</f>
        <v>23802028.463403512</v>
      </c>
      <c r="BH416" s="109">
        <f>+SFP!AW28*DATA!BH133</f>
        <v>25326772.314222645</v>
      </c>
      <c r="BI416" s="109">
        <f>+SFP!AX28*DATA!BI133</f>
        <v>34886421.463134386</v>
      </c>
      <c r="BJ416" s="109">
        <f>+SFP!AY28*DATA!BJ133</f>
        <v>60429325.521515794</v>
      </c>
      <c r="BK416" s="109">
        <f>+SFP!AZ28*DATA!BK133</f>
        <v>70444137.749500364</v>
      </c>
      <c r="BL416" s="109">
        <f>+SFP!BA28*DATA!BL133</f>
        <v>62072827.199121498</v>
      </c>
      <c r="BM416" s="109">
        <f>+SFP!BB28*DATA!BM133</f>
        <v>48640160.687656365</v>
      </c>
      <c r="BN416" s="109">
        <f>+SFP!BC28*DATA!BN133</f>
        <v>38519121.56228932</v>
      </c>
      <c r="BO416" s="109">
        <f>+SFP!BD28*DATA!BO133</f>
        <v>49159508.334092028</v>
      </c>
      <c r="BP416" s="109">
        <f>+SFP!BE28*DATA!BP133</f>
        <v>65203533.926199973</v>
      </c>
      <c r="BQ416" s="109">
        <f>+SFP!BF28*DATA!BQ133</f>
        <v>70809487.617598683</v>
      </c>
      <c r="BR416" s="109">
        <f>+SFP!BG28*DATA!BR133</f>
        <v>63615699.73366452</v>
      </c>
      <c r="BS416" s="109">
        <f>+SFP!BH28*DATA!BS133</f>
        <v>59986536.760951027</v>
      </c>
      <c r="BT416" s="109">
        <f>+SFP!BI28*DATA!BT133</f>
        <v>62576550.917027414</v>
      </c>
      <c r="BU416" s="109">
        <f>+SFP!BJ28*DATA!BU133</f>
        <v>70304069.489039019</v>
      </c>
      <c r="BV416" s="109">
        <f>+SFP!BK28*DATA!BV133</f>
        <v>108806373.18211241</v>
      </c>
      <c r="BW416" s="113">
        <f t="shared" si="574"/>
        <v>3715001262.999465</v>
      </c>
    </row>
    <row r="417" spans="1:75" x14ac:dyDescent="0.3">
      <c r="A417" s="182" t="s">
        <v>853</v>
      </c>
      <c r="C417" s="178"/>
      <c r="D417" s="178"/>
      <c r="E417" s="178"/>
      <c r="F417" s="178"/>
      <c r="G417" s="178"/>
      <c r="H417" s="178"/>
      <c r="I417" s="178"/>
      <c r="J417" s="178"/>
      <c r="K417" s="178"/>
      <c r="L417" s="178"/>
      <c r="M417" s="178"/>
      <c r="N417" s="178"/>
      <c r="O417" s="179">
        <f>+SFP!D31*DATA!O147</f>
        <v>0</v>
      </c>
      <c r="P417" s="71">
        <f>+SFP!E31*DATA!P147</f>
        <v>0</v>
      </c>
      <c r="Q417" s="71">
        <f>+SFP!F31*DATA!Q147</f>
        <v>0</v>
      </c>
      <c r="R417" s="71">
        <f>+SFP!G31*DATA!R147</f>
        <v>0</v>
      </c>
      <c r="S417" s="71">
        <f>+SFP!H31*DATA!S147</f>
        <v>0</v>
      </c>
      <c r="T417" s="71">
        <f>+SFP!I31*DATA!T147</f>
        <v>0</v>
      </c>
      <c r="U417" s="71">
        <f>+SFP!J31*DATA!U147</f>
        <v>0</v>
      </c>
      <c r="V417" s="71">
        <f>+SFP!K31*DATA!V147</f>
        <v>0</v>
      </c>
      <c r="W417" s="71">
        <f>+SFP!L31*DATA!W147</f>
        <v>0</v>
      </c>
      <c r="X417" s="71">
        <f>+SFP!M31*DATA!X147</f>
        <v>0</v>
      </c>
      <c r="Y417" s="71">
        <f>+SFP!N31*DATA!Y147</f>
        <v>0</v>
      </c>
      <c r="Z417" s="71">
        <f>+SFP!O31*DATA!Z147</f>
        <v>0</v>
      </c>
      <c r="AA417" s="71">
        <f>+SFP!P31*DATA!AA147</f>
        <v>22523903.999999996</v>
      </c>
      <c r="AB417" s="71">
        <f>+SFP!Q31*DATA!AB147</f>
        <v>34243123.199999996</v>
      </c>
      <c r="AC417" s="71">
        <f>+SFP!R31*DATA!AC147</f>
        <v>48863193.599999994</v>
      </c>
      <c r="AD417" s="71">
        <f>+SFP!S31*DATA!AD147</f>
        <v>48258662.399999991</v>
      </c>
      <c r="AE417" s="71">
        <f>+SFP!T31*DATA!AE147</f>
        <v>51092121.600000001</v>
      </c>
      <c r="AF417" s="71">
        <f>+SFP!U31*DATA!AF147</f>
        <v>48891148.79999999</v>
      </c>
      <c r="AG417" s="71">
        <f>+SFP!V31*DATA!AG147</f>
        <v>56158003.199999981</v>
      </c>
      <c r="AH417" s="71">
        <f>+SFP!W31*DATA!AH147</f>
        <v>55194547.199999981</v>
      </c>
      <c r="AI417" s="71">
        <f>+SFP!X31*DATA!AI147</f>
        <v>54932966.399999984</v>
      </c>
      <c r="AJ417" s="71">
        <f>+SFP!Y31*DATA!AJ147</f>
        <v>47794406.399999984</v>
      </c>
      <c r="AK417" s="71">
        <f>+SFP!Z31*DATA!AK147</f>
        <v>59833612.79999996</v>
      </c>
      <c r="AL417" s="71">
        <f>+SFP!AA31*DATA!AL147</f>
        <v>55512038.399999961</v>
      </c>
      <c r="AM417" s="71">
        <f>+SFP!AB31*DATA!AM147</f>
        <v>31579791.359999981</v>
      </c>
      <c r="AN417" s="71">
        <f>+SFP!AC31*DATA!AN147</f>
        <v>29598983.73119998</v>
      </c>
      <c r="AO417" s="71">
        <f>+SFP!AD31*DATA!AO147</f>
        <v>29182696.058879986</v>
      </c>
      <c r="AP417" s="71">
        <f>+SFP!AE31*DATA!AP147</f>
        <v>23014312.48895999</v>
      </c>
      <c r="AQ417" s="71">
        <f>+SFP!AF31*DATA!AQ147</f>
        <v>27341079.367679987</v>
      </c>
      <c r="AR417" s="71">
        <f>+SFP!AG31*DATA!AR147</f>
        <v>28127629.271039981</v>
      </c>
      <c r="AS417" s="71">
        <f>+SFP!AH31*DATA!AS147</f>
        <v>33335569.61279998</v>
      </c>
      <c r="AT417" s="71">
        <f>+SFP!AI31*DATA!AT147</f>
        <v>29667388.108799983</v>
      </c>
      <c r="AU417" s="71">
        <f>+SFP!AJ31*DATA!AU147</f>
        <v>29733530.111999985</v>
      </c>
      <c r="AV417" s="71">
        <f>+SFP!AK31*DATA!AV147</f>
        <v>24464442.163199987</v>
      </c>
      <c r="AW417" s="71">
        <f>+SFP!AL31*DATA!AW147</f>
        <v>29655374.56127999</v>
      </c>
      <c r="AX417" s="71">
        <f>+SFP!AM31*DATA!AX147</f>
        <v>29304551.976959992</v>
      </c>
      <c r="AY417" s="71">
        <f>+SFP!AN31*DATA!AY147</f>
        <v>46159583.44458238</v>
      </c>
      <c r="AZ417" s="71">
        <f>+SFP!AO31*DATA!AZ147</f>
        <v>35548147.584368616</v>
      </c>
      <c r="BA417" s="71">
        <f>+SFP!AP31*DATA!BA147</f>
        <v>39506770.772951014</v>
      </c>
      <c r="BB417" s="71">
        <f>+SFP!AQ31*DATA!BB147</f>
        <v>43213588.92564477</v>
      </c>
      <c r="BC417" s="71">
        <f>+SFP!AR31*DATA!BC147</f>
        <v>45690217.652551651</v>
      </c>
      <c r="BD417" s="71">
        <f>+SFP!AS31*DATA!BD147</f>
        <v>44092928.770375647</v>
      </c>
      <c r="BE417" s="71">
        <f>+SFP!AT31*DATA!BE147</f>
        <v>42076282.310000591</v>
      </c>
      <c r="BF417" s="71">
        <f>+SFP!AU31*DATA!BF147</f>
        <v>37797763.997859791</v>
      </c>
      <c r="BG417" s="71">
        <f>+SFP!AV31*DATA!BG147</f>
        <v>32266897.339023311</v>
      </c>
      <c r="BH417" s="71">
        <f>+SFP!AW31*DATA!BH147</f>
        <v>30051559.221166033</v>
      </c>
      <c r="BI417" s="71">
        <f>+SFP!AX31*DATA!BI147</f>
        <v>36891279.475015625</v>
      </c>
      <c r="BJ417" s="71">
        <f>+SFP!AY31*DATA!BJ147</f>
        <v>38411750.764707789</v>
      </c>
      <c r="BK417" s="71">
        <f>+SFP!AZ31*DATA!BK147</f>
        <v>47837884.888055749</v>
      </c>
      <c r="BL417" s="71">
        <f>+SFP!BA31*DATA!BL147</f>
        <v>49120509.707019813</v>
      </c>
      <c r="BM417" s="71">
        <f>+SFP!BB31*DATA!BM147</f>
        <v>48183027.315926567</v>
      </c>
      <c r="BN417" s="71">
        <f>+SFP!BC31*DATA!BN147</f>
        <v>37537108.611209556</v>
      </c>
      <c r="BO417" s="71">
        <f>+SFP!BD31*DATA!BO147</f>
        <v>47163697.257303178</v>
      </c>
      <c r="BP417" s="71">
        <f>+SFP!BE31*DATA!BP147</f>
        <v>43067456.751296781</v>
      </c>
      <c r="BQ417" s="71">
        <f>+SFP!BF31*DATA!BQ147</f>
        <v>49271101.487305798</v>
      </c>
      <c r="BR417" s="71">
        <f>+SFP!BG31*DATA!BR147</f>
        <v>43508793.024514571</v>
      </c>
      <c r="BS417" s="71">
        <f>+SFP!BH31*DATA!BS147</f>
        <v>51707861.145082869</v>
      </c>
      <c r="BT417" s="71">
        <f>+SFP!BI31*DATA!BT147</f>
        <v>47229568.342858091</v>
      </c>
      <c r="BU417" s="71">
        <f>+SFP!BJ31*DATA!BU147</f>
        <v>54325766.288135901</v>
      </c>
      <c r="BV417" s="71">
        <f>+SFP!BK31*DATA!BV147</f>
        <v>50262461.324906945</v>
      </c>
      <c r="BW417" s="113">
        <f t="shared" si="574"/>
        <v>1969225083.2146635</v>
      </c>
    </row>
    <row r="418" spans="1:75" x14ac:dyDescent="0.3">
      <c r="A418" s="182"/>
      <c r="C418" s="178"/>
      <c r="D418" s="178"/>
      <c r="E418" s="178"/>
      <c r="F418" s="178"/>
      <c r="G418" s="178"/>
      <c r="H418" s="178"/>
      <c r="I418" s="178"/>
      <c r="J418" s="178"/>
      <c r="K418" s="178"/>
      <c r="L418" s="178"/>
      <c r="M418" s="178"/>
      <c r="N418" s="178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/>
      <c r="BV418" s="71"/>
      <c r="BW418" s="113">
        <f t="shared" si="574"/>
        <v>0</v>
      </c>
    </row>
    <row r="419" spans="1:75" x14ac:dyDescent="0.3">
      <c r="A419" s="4" t="s">
        <v>22</v>
      </c>
      <c r="C419" s="178"/>
      <c r="D419" s="178"/>
      <c r="E419" s="178"/>
      <c r="F419" s="178"/>
      <c r="G419" s="178"/>
      <c r="H419" s="178"/>
      <c r="I419" s="178"/>
      <c r="J419" s="178"/>
      <c r="K419" s="178"/>
      <c r="L419" s="178"/>
      <c r="M419" s="178"/>
      <c r="N419" s="178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/>
      <c r="BV419" s="71"/>
      <c r="BW419" s="113">
        <f t="shared" si="574"/>
        <v>0</v>
      </c>
    </row>
    <row r="420" spans="1:75" x14ac:dyDescent="0.3">
      <c r="A420" s="182" t="s">
        <v>978</v>
      </c>
      <c r="C420" s="178"/>
      <c r="D420" s="178"/>
      <c r="E420" s="178"/>
      <c r="F420" s="178"/>
      <c r="G420" s="178"/>
      <c r="H420" s="178"/>
      <c r="I420" s="178"/>
      <c r="J420" s="178"/>
      <c r="K420" s="178"/>
      <c r="L420" s="178"/>
      <c r="M420" s="178"/>
      <c r="N420" s="178"/>
      <c r="O420" s="179">
        <f>+SFP!D36*DATA!O180</f>
        <v>0</v>
      </c>
      <c r="P420" s="71">
        <f>+SFP!E36*DATA!P180</f>
        <v>0</v>
      </c>
      <c r="Q420" s="71">
        <f>+SFP!F36*DATA!Q180</f>
        <v>0</v>
      </c>
      <c r="R420" s="71">
        <f>+SFP!G36*DATA!R180</f>
        <v>0</v>
      </c>
      <c r="S420" s="71">
        <f>+SFP!H36*DATA!S180</f>
        <v>0</v>
      </c>
      <c r="T420" s="71">
        <f>+SFP!I36*DATA!T180</f>
        <v>0</v>
      </c>
      <c r="U420" s="71">
        <f>+SFP!J36*DATA!U180</f>
        <v>0</v>
      </c>
      <c r="V420" s="71">
        <f>+SFP!K36*DATA!V180</f>
        <v>0</v>
      </c>
      <c r="W420" s="71">
        <f>+SFP!L36*DATA!W180</f>
        <v>0</v>
      </c>
      <c r="X420" s="71">
        <f>+SFP!M36*DATA!X180</f>
        <v>0</v>
      </c>
      <c r="Y420" s="71">
        <f>+SFP!N36*DATA!Y180</f>
        <v>0</v>
      </c>
      <c r="Z420" s="71">
        <f>+SFP!O36*DATA!Z180</f>
        <v>0</v>
      </c>
      <c r="AA420" s="71">
        <f>+SFP!P36*DATA!AA180</f>
        <v>12409002.666666666</v>
      </c>
      <c r="AB420" s="71">
        <f>+SFP!Q36*DATA!AB180</f>
        <v>40237669.333333328</v>
      </c>
      <c r="AC420" s="71">
        <f>+SFP!R36*DATA!AC180</f>
        <v>50580850.666666664</v>
      </c>
      <c r="AD420" s="71">
        <f>+SFP!S36*DATA!AD180</f>
        <v>60477248</v>
      </c>
      <c r="AE420" s="71">
        <f>+SFP!T36*DATA!AE180</f>
        <v>54499891.333333343</v>
      </c>
      <c r="AF420" s="71">
        <f>+SFP!U36*DATA!AF180</f>
        <v>60810087</v>
      </c>
      <c r="AG420" s="71">
        <f>+SFP!V36*DATA!AG180</f>
        <v>67343570.666666657</v>
      </c>
      <c r="AH420" s="71">
        <f>+SFP!W36*DATA!AH180</f>
        <v>88360323.999999985</v>
      </c>
      <c r="AI420" s="71">
        <f>+SFP!X36*DATA!AI180</f>
        <v>80539913.999999985</v>
      </c>
      <c r="AJ420" s="71">
        <f>+SFP!Y36*DATA!AJ180</f>
        <v>69978133.333333328</v>
      </c>
      <c r="AK420" s="71">
        <f>+SFP!Z36*DATA!AK180</f>
        <v>65029180.666666664</v>
      </c>
      <c r="AL420" s="71">
        <f>+SFP!AA36*DATA!AL180</f>
        <v>70839478.666666657</v>
      </c>
      <c r="AM420" s="71">
        <f>+SFP!AB36*DATA!AM180</f>
        <v>91636202.450000003</v>
      </c>
      <c r="AN420" s="71">
        <f>+SFP!AC36*DATA!AN180</f>
        <v>84597683.013999999</v>
      </c>
      <c r="AO420" s="71">
        <f>+SFP!AD36*DATA!AO180</f>
        <v>68151689.796666667</v>
      </c>
      <c r="AP420" s="71">
        <f>+SFP!AE36*DATA!AP180</f>
        <v>66748382.07266666</v>
      </c>
      <c r="AQ420" s="71">
        <f>+SFP!AF36*DATA!AQ180</f>
        <v>65933265.215999991</v>
      </c>
      <c r="AR420" s="71">
        <f>+SFP!AG36*DATA!AR180</f>
        <v>97523003.89866665</v>
      </c>
      <c r="AS420" s="71">
        <f>+SFP!AH36*DATA!AS180</f>
        <v>82265100.735999972</v>
      </c>
      <c r="AT420" s="71">
        <f>+SFP!AI36*DATA!AT180</f>
        <v>86091967.043333292</v>
      </c>
      <c r="AU420" s="71">
        <f>+SFP!AJ36*DATA!AU180</f>
        <v>70004060.489999965</v>
      </c>
      <c r="AV420" s="71">
        <f>+SFP!AK36*DATA!AV180</f>
        <v>80324960.793999985</v>
      </c>
      <c r="AW420" s="71">
        <f>+SFP!AL36*DATA!AW180</f>
        <v>77556113.240666643</v>
      </c>
      <c r="AX420" s="71">
        <f>+SFP!AM36*DATA!AX180</f>
        <v>89788300.003999993</v>
      </c>
      <c r="AY420" s="71">
        <f>+SFP!AN36*DATA!AY180</f>
        <v>33599123.400266662</v>
      </c>
      <c r="AZ420" s="71">
        <f>+SFP!AO36*DATA!AZ180</f>
        <v>38877113.038746662</v>
      </c>
      <c r="BA420" s="71">
        <f>+SFP!AP36*DATA!BA180</f>
        <v>40034154.341757335</v>
      </c>
      <c r="BB420" s="71">
        <f>+SFP!AQ36*DATA!BB180</f>
        <v>54768201.433472805</v>
      </c>
      <c r="BC420" s="71">
        <f>+SFP!AR36*DATA!BC180</f>
        <v>50199855.611614801</v>
      </c>
      <c r="BD420" s="71">
        <f>+SFP!AS36*DATA!BD180</f>
        <v>53497456.510880202</v>
      </c>
      <c r="BE420" s="71">
        <f>+SFP!AT36*DATA!BE180</f>
        <v>45803461.195346408</v>
      </c>
      <c r="BF420" s="71">
        <f>+SFP!AU36*DATA!BF180</f>
        <v>47074413.639089204</v>
      </c>
      <c r="BG420" s="71">
        <f>+SFP!AV36*DATA!BG180</f>
        <v>38003058.119493142</v>
      </c>
      <c r="BH420" s="71">
        <f>+SFP!AW36*DATA!BH180</f>
        <v>37699126.359706938</v>
      </c>
      <c r="BI420" s="71">
        <f>+SFP!AX36*DATA!BI180</f>
        <v>35778812.361012936</v>
      </c>
      <c r="BJ420" s="71">
        <f>+SFP!AY36*DATA!BJ180</f>
        <v>49033045.747079335</v>
      </c>
      <c r="BK420" s="71">
        <f>+SFP!AZ36*DATA!BK180</f>
        <v>81094082.86289002</v>
      </c>
      <c r="BL420" s="71">
        <f>+SFP!BA36*DATA!BL180</f>
        <v>77711258.11305435</v>
      </c>
      <c r="BM420" s="71">
        <f>+SFP!BB36*DATA!BM180</f>
        <v>65170901.844717428</v>
      </c>
      <c r="BN420" s="71">
        <f>+SFP!BC36*DATA!BN180</f>
        <v>71007190.405265793</v>
      </c>
      <c r="BO420" s="71">
        <f>+SFP!BD36*DATA!BO180</f>
        <v>73844997.997289732</v>
      </c>
      <c r="BP420" s="71">
        <f>+SFP!BE36*DATA!BP180</f>
        <v>88861386.083606079</v>
      </c>
      <c r="BQ420" s="71">
        <f>+SFP!BF36*DATA!BQ180</f>
        <v>83897595.546386912</v>
      </c>
      <c r="BR420" s="71">
        <f>+SFP!BG36*DATA!BR180</f>
        <v>94818310.029339984</v>
      </c>
      <c r="BS420" s="71">
        <f>+SFP!BH36*DATA!BS180</f>
        <v>87797873.962123945</v>
      </c>
      <c r="BT420" s="71">
        <f>+SFP!BI36*DATA!BT180</f>
        <v>94068219.858868107</v>
      </c>
      <c r="BU420" s="71">
        <f>+SFP!BJ36*DATA!BU180</f>
        <v>88096789.333588749</v>
      </c>
      <c r="BV420" s="71">
        <f>+SFP!BK36*DATA!BV180</f>
        <v>112104432.2178724</v>
      </c>
      <c r="BW420" s="113">
        <f t="shared" si="574"/>
        <v>3224566939.1028028</v>
      </c>
    </row>
    <row r="421" spans="1:75" x14ac:dyDescent="0.3">
      <c r="A421" s="182" t="s">
        <v>979</v>
      </c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9">
        <f>+SFP!D39*DATA!O194</f>
        <v>0</v>
      </c>
      <c r="P421" s="71">
        <f>+SFP!E39*DATA!P194</f>
        <v>0</v>
      </c>
      <c r="Q421" s="71">
        <f>+SFP!F39*DATA!Q194</f>
        <v>0</v>
      </c>
      <c r="R421" s="71">
        <f>+SFP!G39*DATA!R194</f>
        <v>0</v>
      </c>
      <c r="S421" s="71">
        <f>+SFP!H39*DATA!S194</f>
        <v>0</v>
      </c>
      <c r="T421" s="71">
        <f>+SFP!I39*DATA!T194</f>
        <v>0</v>
      </c>
      <c r="U421" s="71">
        <f>+SFP!J39*DATA!U194</f>
        <v>0</v>
      </c>
      <c r="V421" s="71">
        <f>+SFP!K39*DATA!V194</f>
        <v>0</v>
      </c>
      <c r="W421" s="71">
        <f>+SFP!L39*DATA!W194</f>
        <v>0</v>
      </c>
      <c r="X421" s="71">
        <f>+SFP!M39*DATA!X194</f>
        <v>0</v>
      </c>
      <c r="Y421" s="71">
        <f>+SFP!N39*DATA!Y194</f>
        <v>0</v>
      </c>
      <c r="Z421" s="71">
        <f>+SFP!O39*DATA!Z194</f>
        <v>0</v>
      </c>
      <c r="AA421" s="71">
        <f>+SFP!P39*DATA!AA194</f>
        <v>0</v>
      </c>
      <c r="AB421" s="71">
        <f>+SFP!Q39*DATA!AB194</f>
        <v>0</v>
      </c>
      <c r="AC421" s="71">
        <f>+SFP!R39*DATA!AC194</f>
        <v>0</v>
      </c>
      <c r="AD421" s="71">
        <f>+SFP!S39*DATA!AD194</f>
        <v>0</v>
      </c>
      <c r="AE421" s="71">
        <f>+SFP!T39*DATA!AE194</f>
        <v>0</v>
      </c>
      <c r="AF421" s="71">
        <f>+SFP!U39*DATA!AF194</f>
        <v>0</v>
      </c>
      <c r="AG421" s="71">
        <f>+SFP!V39*DATA!AG194</f>
        <v>0</v>
      </c>
      <c r="AH421" s="71">
        <f>+SFP!W39*DATA!AH194</f>
        <v>0</v>
      </c>
      <c r="AI421" s="71">
        <f>+SFP!X39*DATA!AI194</f>
        <v>0</v>
      </c>
      <c r="AJ421" s="71">
        <f>+SFP!Y39*DATA!AJ194</f>
        <v>0</v>
      </c>
      <c r="AK421" s="71">
        <f>+SFP!Z39*DATA!AK194</f>
        <v>0</v>
      </c>
      <c r="AL421" s="71">
        <f>+SFP!AA39*DATA!AL194</f>
        <v>0</v>
      </c>
      <c r="AM421" s="71">
        <f>+SFP!AB39*DATA!AM194</f>
        <v>22314600.000000007</v>
      </c>
      <c r="AN421" s="71">
        <f>+SFP!AC39*DATA!AN194</f>
        <v>41444802</v>
      </c>
      <c r="AO421" s="71">
        <f>+SFP!AD39*DATA!AO194</f>
        <v>46814166</v>
      </c>
      <c r="AP421" s="71">
        <f>+SFP!AE39*DATA!AP194</f>
        <v>47678337</v>
      </c>
      <c r="AQ421" s="71">
        <f>+SFP!AF39*DATA!AQ194</f>
        <v>49550848.199999996</v>
      </c>
      <c r="AR421" s="71">
        <f>+SFP!AG39*DATA!AR194</f>
        <v>65086106.399999999</v>
      </c>
      <c r="AS421" s="71">
        <f>+SFP!AH39*DATA!AS194</f>
        <v>61628263.199999996</v>
      </c>
      <c r="AT421" s="71">
        <f>+SFP!AI39*DATA!AT194</f>
        <v>60133298.399999999</v>
      </c>
      <c r="AU421" s="71">
        <f>+SFP!AJ39*DATA!AU194</f>
        <v>53862480</v>
      </c>
      <c r="AV421" s="71">
        <f>+SFP!AK39*DATA!AV194</f>
        <v>55668123</v>
      </c>
      <c r="AW421" s="71">
        <f>+SFP!AL39*DATA!AW194</f>
        <v>58247343</v>
      </c>
      <c r="AX421" s="71">
        <f>+SFP!AM39*DATA!AX194</f>
        <v>62849682</v>
      </c>
      <c r="AY421" s="71">
        <f>+SFP!AN39*DATA!AY194</f>
        <v>43865728.199999996</v>
      </c>
      <c r="AZ421" s="71">
        <f>+SFP!AO39*DATA!AZ194</f>
        <v>39372840.233999997</v>
      </c>
      <c r="BA421" s="71">
        <f>+SFP!AP39*DATA!BA194</f>
        <v>42035959.400399998</v>
      </c>
      <c r="BB421" s="71">
        <f>+SFP!AQ39*DATA!BB194</f>
        <v>50389752.706019998</v>
      </c>
      <c r="BC421" s="71">
        <f>+SFP!AR39*DATA!BC194</f>
        <v>46845257.085899994</v>
      </c>
      <c r="BD421" s="71">
        <f>+SFP!AS39*DATA!BD194</f>
        <v>51238918.933019988</v>
      </c>
      <c r="BE421" s="71">
        <f>+SFP!AT39*DATA!BE194</f>
        <v>42202422.269279987</v>
      </c>
      <c r="BF421" s="71">
        <f>+SFP!AU39*DATA!BF194</f>
        <v>44832058.656839982</v>
      </c>
      <c r="BG421" s="71">
        <f>+SFP!AV39*DATA!BG194</f>
        <v>35067509.797319978</v>
      </c>
      <c r="BH421" s="71">
        <f>+SFP!AW39*DATA!BH194</f>
        <v>36170591.740919977</v>
      </c>
      <c r="BI421" s="71">
        <f>+SFP!AX39*DATA!BI194</f>
        <v>32704849.555559974</v>
      </c>
      <c r="BJ421" s="71">
        <f>+SFP!AY39*DATA!BJ194</f>
        <v>44860639.070519969</v>
      </c>
      <c r="BK421" s="71">
        <f>+SFP!AZ39*DATA!BK194</f>
        <v>61365310.315895006</v>
      </c>
      <c r="BL421" s="71">
        <f>+SFP!BA39*DATA!BL194</f>
        <v>69073094.677576035</v>
      </c>
      <c r="BM421" s="71">
        <f>+SFP!BB39*DATA!BM194</f>
        <v>49158473.472566612</v>
      </c>
      <c r="BN421" s="71">
        <f>+SFP!BC39*DATA!BN194</f>
        <v>61732520.541127764</v>
      </c>
      <c r="BO421" s="71">
        <f>+SFP!BD39*DATA!BO194</f>
        <v>69597789.221109226</v>
      </c>
      <c r="BP421" s="71">
        <f>+SFP!BE39*DATA!BP194</f>
        <v>78131093.165916309</v>
      </c>
      <c r="BQ421" s="71">
        <f>+SFP!BF39*DATA!BQ194</f>
        <v>77800989.939564496</v>
      </c>
      <c r="BR421" s="71">
        <f>+SFP!BG39*DATA!BR194</f>
        <v>85135356.099592328</v>
      </c>
      <c r="BS421" s="71">
        <f>+SFP!BH39*DATA!BS194</f>
        <v>82467250.189224258</v>
      </c>
      <c r="BT421" s="71">
        <f>+SFP!BI39*DATA!BT194</f>
        <v>83683520.418751344</v>
      </c>
      <c r="BU421" s="71">
        <f>+SFP!BJ39*DATA!BU194</f>
        <v>84495738.254290298</v>
      </c>
      <c r="BV421" s="71">
        <f>+SFP!BK39*DATA!BV194</f>
        <v>100109147.23707208</v>
      </c>
      <c r="BW421" s="113">
        <f t="shared" si="574"/>
        <v>2037614860.3824651</v>
      </c>
    </row>
    <row r="422" spans="1:75" ht="16.2" thickBot="1" x14ac:dyDescent="0.35">
      <c r="A422" s="182"/>
      <c r="C422" s="178"/>
      <c r="D422" s="178"/>
      <c r="E422" s="178"/>
      <c r="F422" s="178"/>
      <c r="G422" s="178"/>
      <c r="H422" s="178"/>
      <c r="I422" s="178"/>
      <c r="J422" s="178"/>
      <c r="K422" s="178"/>
      <c r="L422" s="178"/>
      <c r="M422" s="178"/>
      <c r="N422" s="178"/>
      <c r="O422" s="71"/>
      <c r="P422" s="178"/>
      <c r="Q422" s="178"/>
      <c r="R422" s="178"/>
      <c r="S422" s="178"/>
      <c r="T422" s="178"/>
      <c r="U422" s="178"/>
      <c r="V422" s="178"/>
      <c r="W422" s="178"/>
      <c r="X422" s="178"/>
      <c r="Y422" s="178"/>
      <c r="Z422" s="178"/>
      <c r="AA422" s="180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113">
        <f t="shared" si="574"/>
        <v>0</v>
      </c>
    </row>
    <row r="423" spans="1:75" ht="16.2" thickBot="1" x14ac:dyDescent="0.35">
      <c r="A423" s="32" t="s">
        <v>980</v>
      </c>
      <c r="C423" s="178"/>
      <c r="D423" s="178"/>
      <c r="E423" s="178"/>
      <c r="F423" s="178"/>
      <c r="G423" s="178"/>
      <c r="H423" s="178"/>
      <c r="I423" s="178"/>
      <c r="J423" s="178"/>
      <c r="K423" s="178"/>
      <c r="L423" s="178"/>
      <c r="M423" s="178"/>
      <c r="N423" s="178"/>
      <c r="O423" s="71"/>
      <c r="P423" s="178"/>
      <c r="Q423" s="178"/>
      <c r="R423" s="178"/>
      <c r="S423" s="178"/>
      <c r="T423" s="178"/>
      <c r="U423" s="178"/>
      <c r="V423" s="178"/>
      <c r="W423" s="178"/>
      <c r="X423" s="178"/>
      <c r="Y423" s="178"/>
      <c r="Z423" s="178"/>
      <c r="AA423" s="180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113">
        <f t="shared" si="574"/>
        <v>0</v>
      </c>
    </row>
    <row r="424" spans="1:75" x14ac:dyDescent="0.3">
      <c r="A424" s="27"/>
      <c r="C424" s="178"/>
      <c r="D424" s="178"/>
      <c r="E424" s="178"/>
      <c r="F424" s="178"/>
      <c r="G424" s="178"/>
      <c r="H424" s="178"/>
      <c r="I424" s="178"/>
      <c r="J424" s="178"/>
      <c r="K424" s="178"/>
      <c r="L424" s="178"/>
      <c r="M424" s="178"/>
      <c r="N424" s="178"/>
      <c r="O424" s="71"/>
      <c r="P424" s="178"/>
      <c r="Q424" s="178"/>
      <c r="R424" s="178"/>
      <c r="S424" s="178"/>
      <c r="T424" s="178"/>
      <c r="U424" s="178"/>
      <c r="V424" s="178"/>
      <c r="W424" s="178"/>
      <c r="X424" s="178"/>
      <c r="Y424" s="178"/>
      <c r="Z424" s="178"/>
      <c r="AA424" s="180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113">
        <f t="shared" si="574"/>
        <v>0</v>
      </c>
    </row>
    <row r="425" spans="1:75" x14ac:dyDescent="0.3">
      <c r="A425" s="4" t="s">
        <v>0</v>
      </c>
      <c r="C425" s="178"/>
      <c r="D425" s="178"/>
      <c r="E425" s="178"/>
      <c r="F425" s="178"/>
      <c r="G425" s="178"/>
      <c r="H425" s="178"/>
      <c r="I425" s="178"/>
      <c r="J425" s="178"/>
      <c r="K425" s="178"/>
      <c r="L425" s="178"/>
      <c r="M425" s="178"/>
      <c r="N425" s="178"/>
      <c r="O425" s="71"/>
      <c r="P425" s="178"/>
      <c r="Q425" s="178"/>
      <c r="R425" s="178"/>
      <c r="S425" s="178"/>
      <c r="T425" s="178"/>
      <c r="U425" s="178"/>
      <c r="V425" s="178"/>
      <c r="W425" s="178"/>
      <c r="X425" s="178"/>
      <c r="Y425" s="178"/>
      <c r="Z425" s="178"/>
      <c r="AA425" s="180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113">
        <f t="shared" si="574"/>
        <v>0</v>
      </c>
    </row>
    <row r="426" spans="1:75" x14ac:dyDescent="0.3">
      <c r="A426" s="181" t="s">
        <v>246</v>
      </c>
      <c r="C426" s="178"/>
      <c r="D426" s="178"/>
      <c r="E426" s="178"/>
      <c r="F426" s="178"/>
      <c r="G426" s="178"/>
      <c r="H426" s="178"/>
      <c r="I426" s="178"/>
      <c r="J426" s="178"/>
      <c r="K426" s="178"/>
      <c r="L426" s="178"/>
      <c r="M426" s="178"/>
      <c r="N426" s="178"/>
      <c r="O426" s="179">
        <f>+IF(O411&lt;N411,N411-O411,0)</f>
        <v>9312891.5294546038</v>
      </c>
      <c r="P426" s="179">
        <f t="shared" ref="P426:BV432" si="575">+IF(P411&lt;O411,O411-P411,0)</f>
        <v>8798646.1397132427</v>
      </c>
      <c r="Q426" s="179">
        <f t="shared" si="575"/>
        <v>16643607.131945536</v>
      </c>
      <c r="R426" s="179">
        <f t="shared" si="575"/>
        <v>11565103.104143873</v>
      </c>
      <c r="S426" s="179">
        <f t="shared" si="575"/>
        <v>0</v>
      </c>
      <c r="T426" s="179">
        <f t="shared" si="575"/>
        <v>0</v>
      </c>
      <c r="U426" s="179">
        <f t="shared" si="575"/>
        <v>0</v>
      </c>
      <c r="V426" s="179">
        <f t="shared" si="575"/>
        <v>8898642.0652325898</v>
      </c>
      <c r="W426" s="179">
        <f t="shared" si="575"/>
        <v>15405786.622326538</v>
      </c>
      <c r="X426" s="179">
        <f t="shared" si="575"/>
        <v>1863930.932214871</v>
      </c>
      <c r="Y426" s="179">
        <f t="shared" si="575"/>
        <v>0</v>
      </c>
      <c r="Z426" s="179">
        <f t="shared" si="575"/>
        <v>0</v>
      </c>
      <c r="AA426" s="179">
        <f t="shared" si="575"/>
        <v>0</v>
      </c>
      <c r="AB426" s="179">
        <f t="shared" si="575"/>
        <v>25859569.824247956</v>
      </c>
      <c r="AC426" s="179">
        <f t="shared" si="575"/>
        <v>60212569.227661014</v>
      </c>
      <c r="AD426" s="179">
        <f t="shared" si="575"/>
        <v>17237065.204683274</v>
      </c>
      <c r="AE426" s="179">
        <f t="shared" si="575"/>
        <v>0</v>
      </c>
      <c r="AF426" s="179">
        <f t="shared" si="575"/>
        <v>0</v>
      </c>
      <c r="AG426" s="179">
        <f t="shared" si="575"/>
        <v>0</v>
      </c>
      <c r="AH426" s="179">
        <f t="shared" si="575"/>
        <v>19317490.954070359</v>
      </c>
      <c r="AI426" s="179">
        <f t="shared" si="575"/>
        <v>24526400.593700916</v>
      </c>
      <c r="AJ426" s="179">
        <f t="shared" si="575"/>
        <v>0</v>
      </c>
      <c r="AK426" s="179">
        <f t="shared" si="575"/>
        <v>0</v>
      </c>
      <c r="AL426" s="179">
        <f t="shared" si="575"/>
        <v>0</v>
      </c>
      <c r="AM426" s="179">
        <f t="shared" si="575"/>
        <v>141021440.39296889</v>
      </c>
      <c r="AN426" s="179">
        <f t="shared" si="575"/>
        <v>12797632.406768441</v>
      </c>
      <c r="AO426" s="179">
        <f t="shared" si="575"/>
        <v>34344220.418524809</v>
      </c>
      <c r="AP426" s="179">
        <f t="shared" si="575"/>
        <v>2790702.4395544082</v>
      </c>
      <c r="AQ426" s="179">
        <f t="shared" si="575"/>
        <v>0</v>
      </c>
      <c r="AR426" s="179">
        <f t="shared" si="575"/>
        <v>0</v>
      </c>
      <c r="AS426" s="179">
        <f t="shared" si="575"/>
        <v>0</v>
      </c>
      <c r="AT426" s="179">
        <f t="shared" si="575"/>
        <v>14681533.20603884</v>
      </c>
      <c r="AU426" s="179">
        <f t="shared" si="575"/>
        <v>6897293.3375505209</v>
      </c>
      <c r="AV426" s="179">
        <f t="shared" si="575"/>
        <v>0</v>
      </c>
      <c r="AW426" s="179">
        <f t="shared" si="575"/>
        <v>0</v>
      </c>
      <c r="AX426" s="179">
        <f t="shared" si="575"/>
        <v>0</v>
      </c>
      <c r="AY426" s="179">
        <f t="shared" si="575"/>
        <v>0</v>
      </c>
      <c r="AZ426" s="179">
        <f t="shared" si="575"/>
        <v>63576751.82164599</v>
      </c>
      <c r="BA426" s="179">
        <f t="shared" si="575"/>
        <v>0</v>
      </c>
      <c r="BB426" s="179">
        <f t="shared" si="575"/>
        <v>14055905.490047187</v>
      </c>
      <c r="BC426" s="179">
        <f t="shared" si="575"/>
        <v>0</v>
      </c>
      <c r="BD426" s="179">
        <f t="shared" si="575"/>
        <v>0</v>
      </c>
      <c r="BE426" s="179">
        <f t="shared" si="575"/>
        <v>0</v>
      </c>
      <c r="BF426" s="179">
        <f t="shared" si="575"/>
        <v>22561411.639442384</v>
      </c>
      <c r="BG426" s="179">
        <f t="shared" si="575"/>
        <v>21761705.363526374</v>
      </c>
      <c r="BH426" s="179">
        <f t="shared" si="575"/>
        <v>0</v>
      </c>
      <c r="BI426" s="179">
        <f t="shared" si="575"/>
        <v>0</v>
      </c>
      <c r="BJ426" s="179">
        <f t="shared" si="575"/>
        <v>0</v>
      </c>
      <c r="BK426" s="179">
        <f t="shared" si="575"/>
        <v>57774175.642327875</v>
      </c>
      <c r="BL426" s="179">
        <f t="shared" si="575"/>
        <v>29213287.764241755</v>
      </c>
      <c r="BM426" s="179">
        <f t="shared" si="575"/>
        <v>8045834.4296511412</v>
      </c>
      <c r="BN426" s="179">
        <f t="shared" si="575"/>
        <v>15716342.838141292</v>
      </c>
      <c r="BO426" s="179">
        <f t="shared" si="575"/>
        <v>0</v>
      </c>
      <c r="BP426" s="179">
        <f t="shared" si="575"/>
        <v>0</v>
      </c>
      <c r="BQ426" s="179">
        <f t="shared" si="575"/>
        <v>0</v>
      </c>
      <c r="BR426" s="179">
        <f t="shared" si="575"/>
        <v>9152426.3001225591</v>
      </c>
      <c r="BS426" s="179">
        <f t="shared" si="575"/>
        <v>20314751.342010692</v>
      </c>
      <c r="BT426" s="179">
        <f t="shared" si="575"/>
        <v>3979981.4772187918</v>
      </c>
      <c r="BU426" s="179">
        <f t="shared" si="575"/>
        <v>0</v>
      </c>
      <c r="BV426" s="179">
        <f t="shared" si="575"/>
        <v>0</v>
      </c>
      <c r="BW426" s="113">
        <f t="shared" si="574"/>
        <v>698327099.63917673</v>
      </c>
    </row>
    <row r="427" spans="1:75" x14ac:dyDescent="0.3">
      <c r="A427" s="181" t="s">
        <v>34</v>
      </c>
      <c r="C427" s="178"/>
      <c r="D427" s="178"/>
      <c r="E427" s="178"/>
      <c r="F427" s="178"/>
      <c r="G427" s="178"/>
      <c r="H427" s="178"/>
      <c r="I427" s="178"/>
      <c r="J427" s="178"/>
      <c r="K427" s="178"/>
      <c r="L427" s="178"/>
      <c r="M427" s="178"/>
      <c r="N427" s="178"/>
      <c r="O427" s="179">
        <f>+IF(O412&lt;N412,N412-O412,0)</f>
        <v>3607167.3229212165</v>
      </c>
      <c r="P427" s="179">
        <f t="shared" ref="O427:AD436" si="576">+IF(P412&lt;O412,O412-P412,0)</f>
        <v>0</v>
      </c>
      <c r="Q427" s="179">
        <f t="shared" si="576"/>
        <v>20234532.314602658</v>
      </c>
      <c r="R427" s="179">
        <f t="shared" si="576"/>
        <v>4478586.5691184849</v>
      </c>
      <c r="S427" s="179">
        <f t="shared" si="576"/>
        <v>0</v>
      </c>
      <c r="T427" s="179">
        <f t="shared" si="576"/>
        <v>0</v>
      </c>
      <c r="U427" s="179">
        <f t="shared" si="576"/>
        <v>0</v>
      </c>
      <c r="V427" s="179">
        <f t="shared" si="576"/>
        <v>13990311.022946693</v>
      </c>
      <c r="W427" s="179">
        <f t="shared" si="576"/>
        <v>8503738.8985416219</v>
      </c>
      <c r="X427" s="179">
        <f t="shared" si="576"/>
        <v>0</v>
      </c>
      <c r="Y427" s="179">
        <f t="shared" si="576"/>
        <v>0</v>
      </c>
      <c r="Z427" s="179">
        <f t="shared" si="576"/>
        <v>0</v>
      </c>
      <c r="AA427" s="179">
        <f t="shared" si="576"/>
        <v>0</v>
      </c>
      <c r="AB427" s="179">
        <f t="shared" si="576"/>
        <v>42346960.551045649</v>
      </c>
      <c r="AC427" s="179">
        <f t="shared" si="576"/>
        <v>0</v>
      </c>
      <c r="AD427" s="179">
        <f t="shared" si="576"/>
        <v>9635151.7711237669</v>
      </c>
      <c r="AE427" s="179">
        <f t="shared" si="575"/>
        <v>0</v>
      </c>
      <c r="AF427" s="179">
        <f t="shared" si="575"/>
        <v>0</v>
      </c>
      <c r="AG427" s="179">
        <f t="shared" si="575"/>
        <v>0</v>
      </c>
      <c r="AH427" s="179">
        <f t="shared" si="575"/>
        <v>6967976.2450636923</v>
      </c>
      <c r="AI427" s="179">
        <f t="shared" si="575"/>
        <v>8733323.8136134148</v>
      </c>
      <c r="AJ427" s="179">
        <f t="shared" si="575"/>
        <v>2273156.1288029104</v>
      </c>
      <c r="AK427" s="179">
        <f t="shared" si="575"/>
        <v>0</v>
      </c>
      <c r="AL427" s="179">
        <f t="shared" si="575"/>
        <v>0</v>
      </c>
      <c r="AM427" s="179">
        <f t="shared" si="575"/>
        <v>44712374.823995553</v>
      </c>
      <c r="AN427" s="179">
        <f t="shared" si="575"/>
        <v>2968879.9211193174</v>
      </c>
      <c r="AO427" s="179">
        <f t="shared" si="575"/>
        <v>19720806.514683396</v>
      </c>
      <c r="AP427" s="179">
        <f t="shared" si="575"/>
        <v>4366339.2489215694</v>
      </c>
      <c r="AQ427" s="179">
        <f t="shared" si="575"/>
        <v>0</v>
      </c>
      <c r="AR427" s="179">
        <f t="shared" si="575"/>
        <v>0</v>
      </c>
      <c r="AS427" s="179">
        <f t="shared" si="575"/>
        <v>0</v>
      </c>
      <c r="AT427" s="179">
        <f t="shared" si="575"/>
        <v>7830131.2518326417</v>
      </c>
      <c r="AU427" s="179">
        <f t="shared" si="575"/>
        <v>5141248.9841820076</v>
      </c>
      <c r="AV427" s="179">
        <f t="shared" si="575"/>
        <v>0</v>
      </c>
      <c r="AW427" s="179">
        <f t="shared" si="575"/>
        <v>0</v>
      </c>
      <c r="AX427" s="179">
        <f t="shared" si="575"/>
        <v>0</v>
      </c>
      <c r="AY427" s="179">
        <f t="shared" si="575"/>
        <v>0</v>
      </c>
      <c r="AZ427" s="179">
        <f t="shared" si="575"/>
        <v>10421139.668207705</v>
      </c>
      <c r="BA427" s="179">
        <f t="shared" si="575"/>
        <v>0</v>
      </c>
      <c r="BB427" s="179">
        <f t="shared" si="575"/>
        <v>19831575.742757529</v>
      </c>
      <c r="BC427" s="179">
        <f t="shared" si="575"/>
        <v>0</v>
      </c>
      <c r="BD427" s="179">
        <f t="shared" si="575"/>
        <v>0</v>
      </c>
      <c r="BE427" s="179">
        <f t="shared" si="575"/>
        <v>0</v>
      </c>
      <c r="BF427" s="179">
        <f t="shared" si="575"/>
        <v>7382859.7557782233</v>
      </c>
      <c r="BG427" s="179">
        <f t="shared" si="575"/>
        <v>22467569.986887932</v>
      </c>
      <c r="BH427" s="179">
        <f t="shared" si="575"/>
        <v>7740508.1024584323</v>
      </c>
      <c r="BI427" s="179">
        <f t="shared" si="575"/>
        <v>0</v>
      </c>
      <c r="BJ427" s="179">
        <f t="shared" si="575"/>
        <v>0</v>
      </c>
      <c r="BK427" s="179">
        <f t="shared" si="575"/>
        <v>60564939.781800345</v>
      </c>
      <c r="BL427" s="179">
        <f t="shared" si="575"/>
        <v>30504384.914528266</v>
      </c>
      <c r="BM427" s="179">
        <f t="shared" si="575"/>
        <v>65686281.304007754</v>
      </c>
      <c r="BN427" s="179">
        <f t="shared" si="575"/>
        <v>4191441.6900427975</v>
      </c>
      <c r="BO427" s="179">
        <f t="shared" si="575"/>
        <v>0</v>
      </c>
      <c r="BP427" s="179">
        <f t="shared" si="575"/>
        <v>0</v>
      </c>
      <c r="BQ427" s="179">
        <f t="shared" si="575"/>
        <v>0</v>
      </c>
      <c r="BR427" s="179">
        <f t="shared" si="575"/>
        <v>9431654.7526032999</v>
      </c>
      <c r="BS427" s="179">
        <f t="shared" si="575"/>
        <v>4478184.0717086643</v>
      </c>
      <c r="BT427" s="179">
        <f t="shared" si="575"/>
        <v>0</v>
      </c>
      <c r="BU427" s="179">
        <f t="shared" si="575"/>
        <v>0</v>
      </c>
      <c r="BV427" s="179">
        <f t="shared" si="575"/>
        <v>0</v>
      </c>
      <c r="BW427" s="113">
        <f t="shared" si="574"/>
        <v>448211225.15329552</v>
      </c>
    </row>
    <row r="428" spans="1:75" x14ac:dyDescent="0.3">
      <c r="A428" s="181" t="s">
        <v>35</v>
      </c>
      <c r="C428" s="178"/>
      <c r="D428" s="178"/>
      <c r="E428" s="178"/>
      <c r="F428" s="178"/>
      <c r="G428" s="178"/>
      <c r="H428" s="178"/>
      <c r="I428" s="178"/>
      <c r="J428" s="178"/>
      <c r="K428" s="178"/>
      <c r="L428" s="178"/>
      <c r="M428" s="178"/>
      <c r="N428" s="178"/>
      <c r="O428" s="179">
        <f t="shared" si="576"/>
        <v>0</v>
      </c>
      <c r="P428" s="179">
        <f t="shared" si="575"/>
        <v>0</v>
      </c>
      <c r="Q428" s="179">
        <f t="shared" si="575"/>
        <v>0</v>
      </c>
      <c r="R428" s="179">
        <f t="shared" si="575"/>
        <v>5208401.3195335567</v>
      </c>
      <c r="S428" s="179">
        <f t="shared" si="575"/>
        <v>0</v>
      </c>
      <c r="T428" s="179">
        <f t="shared" si="575"/>
        <v>0</v>
      </c>
      <c r="U428" s="179">
        <f t="shared" si="575"/>
        <v>0</v>
      </c>
      <c r="V428" s="179">
        <f t="shared" si="575"/>
        <v>5313086.906887576</v>
      </c>
      <c r="W428" s="179">
        <f t="shared" si="575"/>
        <v>5711030.2682781518</v>
      </c>
      <c r="X428" s="179">
        <f t="shared" si="575"/>
        <v>0</v>
      </c>
      <c r="Y428" s="179">
        <f t="shared" si="575"/>
        <v>0</v>
      </c>
      <c r="Z428" s="179">
        <f t="shared" si="575"/>
        <v>0</v>
      </c>
      <c r="AA428" s="179">
        <f t="shared" si="575"/>
        <v>20908924.867047966</v>
      </c>
      <c r="AB428" s="179">
        <f t="shared" si="575"/>
        <v>1383070.0245485902</v>
      </c>
      <c r="AC428" s="179">
        <f t="shared" si="575"/>
        <v>23439018.931638747</v>
      </c>
      <c r="AD428" s="179">
        <f t="shared" si="575"/>
        <v>3653642.406826742</v>
      </c>
      <c r="AE428" s="179">
        <f t="shared" si="575"/>
        <v>0</v>
      </c>
      <c r="AF428" s="179">
        <f t="shared" si="575"/>
        <v>0</v>
      </c>
      <c r="AG428" s="179">
        <f t="shared" si="575"/>
        <v>0</v>
      </c>
      <c r="AH428" s="179">
        <f t="shared" si="575"/>
        <v>7956428.7945532948</v>
      </c>
      <c r="AI428" s="179">
        <f t="shared" si="575"/>
        <v>5124174.6241037622</v>
      </c>
      <c r="AJ428" s="179">
        <f t="shared" si="575"/>
        <v>0</v>
      </c>
      <c r="AK428" s="179">
        <f t="shared" si="575"/>
        <v>0</v>
      </c>
      <c r="AL428" s="179">
        <f t="shared" si="575"/>
        <v>0</v>
      </c>
      <c r="AM428" s="179">
        <f t="shared" si="575"/>
        <v>36386727.428318769</v>
      </c>
      <c r="AN428" s="179">
        <f t="shared" si="575"/>
        <v>6470422.5712863207</v>
      </c>
      <c r="AO428" s="179">
        <f t="shared" si="575"/>
        <v>6043412.5848110244</v>
      </c>
      <c r="AP428" s="179">
        <f t="shared" si="575"/>
        <v>2962891.4405135587</v>
      </c>
      <c r="AQ428" s="179">
        <f t="shared" si="575"/>
        <v>0</v>
      </c>
      <c r="AR428" s="179">
        <f t="shared" si="575"/>
        <v>0</v>
      </c>
      <c r="AS428" s="179">
        <f t="shared" si="575"/>
        <v>0</v>
      </c>
      <c r="AT428" s="179">
        <f t="shared" si="575"/>
        <v>4717502.8730432317</v>
      </c>
      <c r="AU428" s="179">
        <f t="shared" si="575"/>
        <v>4578746.6775597259</v>
      </c>
      <c r="AV428" s="179">
        <f t="shared" si="575"/>
        <v>0</v>
      </c>
      <c r="AW428" s="179">
        <f t="shared" si="575"/>
        <v>0</v>
      </c>
      <c r="AX428" s="179">
        <f t="shared" si="575"/>
        <v>0</v>
      </c>
      <c r="AY428" s="179">
        <f t="shared" si="575"/>
        <v>0</v>
      </c>
      <c r="AZ428" s="179">
        <f t="shared" si="575"/>
        <v>19364880.99210301</v>
      </c>
      <c r="BA428" s="179">
        <f t="shared" si="575"/>
        <v>1113041.9023393393</v>
      </c>
      <c r="BB428" s="179">
        <f t="shared" si="575"/>
        <v>7049112.0933665782</v>
      </c>
      <c r="BC428" s="179">
        <f t="shared" si="575"/>
        <v>0</v>
      </c>
      <c r="BD428" s="179">
        <f t="shared" si="575"/>
        <v>0</v>
      </c>
      <c r="BE428" s="179">
        <f t="shared" si="575"/>
        <v>0</v>
      </c>
      <c r="BF428" s="179">
        <f t="shared" si="575"/>
        <v>5465610.1271550953</v>
      </c>
      <c r="BG428" s="179">
        <f t="shared" si="575"/>
        <v>8297018.4793038964</v>
      </c>
      <c r="BH428" s="179">
        <f t="shared" si="575"/>
        <v>0</v>
      </c>
      <c r="BI428" s="179">
        <f t="shared" si="575"/>
        <v>0</v>
      </c>
      <c r="BJ428" s="179">
        <f t="shared" si="575"/>
        <v>0</v>
      </c>
      <c r="BK428" s="179">
        <f t="shared" si="575"/>
        <v>54711887.268360853</v>
      </c>
      <c r="BL428" s="179">
        <f t="shared" si="575"/>
        <v>0</v>
      </c>
      <c r="BM428" s="179">
        <f t="shared" si="575"/>
        <v>3413615.935468629</v>
      </c>
      <c r="BN428" s="179">
        <f t="shared" si="575"/>
        <v>7213885.9982720613</v>
      </c>
      <c r="BO428" s="179">
        <f t="shared" si="575"/>
        <v>0</v>
      </c>
      <c r="BP428" s="179">
        <f t="shared" si="575"/>
        <v>0</v>
      </c>
      <c r="BQ428" s="179">
        <f t="shared" si="575"/>
        <v>0</v>
      </c>
      <c r="BR428" s="179">
        <f t="shared" si="575"/>
        <v>1633452.5006345212</v>
      </c>
      <c r="BS428" s="179">
        <f t="shared" si="575"/>
        <v>9585697.8013209552</v>
      </c>
      <c r="BT428" s="179">
        <f t="shared" si="575"/>
        <v>1837724.2421576232</v>
      </c>
      <c r="BU428" s="179">
        <f t="shared" si="575"/>
        <v>0</v>
      </c>
      <c r="BV428" s="179">
        <f t="shared" si="575"/>
        <v>0</v>
      </c>
      <c r="BW428" s="113">
        <f t="shared" si="574"/>
        <v>259543409.05943358</v>
      </c>
    </row>
    <row r="429" spans="1:75" x14ac:dyDescent="0.3">
      <c r="A429" s="27"/>
      <c r="C429" s="178"/>
      <c r="D429" s="178"/>
      <c r="E429" s="178"/>
      <c r="F429" s="178"/>
      <c r="G429" s="178"/>
      <c r="H429" s="178"/>
      <c r="I429" s="178"/>
      <c r="J429" s="178"/>
      <c r="K429" s="178"/>
      <c r="L429" s="178"/>
      <c r="M429" s="178"/>
      <c r="N429" s="178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113">
        <f t="shared" si="574"/>
        <v>0</v>
      </c>
    </row>
    <row r="430" spans="1:75" x14ac:dyDescent="0.3">
      <c r="A430" s="4" t="s">
        <v>607</v>
      </c>
      <c r="C430" s="178"/>
      <c r="D430" s="178"/>
      <c r="E430" s="178"/>
      <c r="F430" s="178"/>
      <c r="G430" s="178"/>
      <c r="H430" s="178"/>
      <c r="I430" s="178"/>
      <c r="J430" s="178"/>
      <c r="K430" s="178"/>
      <c r="L430" s="178"/>
      <c r="M430" s="178"/>
      <c r="N430" s="178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113">
        <f t="shared" si="574"/>
        <v>0</v>
      </c>
    </row>
    <row r="431" spans="1:75" x14ac:dyDescent="0.3">
      <c r="A431" s="182" t="s">
        <v>608</v>
      </c>
      <c r="C431" s="178"/>
      <c r="D431" s="178"/>
      <c r="E431" s="178"/>
      <c r="F431" s="178"/>
      <c r="G431" s="178"/>
      <c r="H431" s="178"/>
      <c r="I431" s="178"/>
      <c r="J431" s="178"/>
      <c r="K431" s="178"/>
      <c r="L431" s="178"/>
      <c r="M431" s="178"/>
      <c r="N431" s="178"/>
      <c r="O431" s="179">
        <f t="shared" si="576"/>
        <v>0</v>
      </c>
      <c r="P431" s="179">
        <f t="shared" si="575"/>
        <v>1767882.0227156579</v>
      </c>
      <c r="Q431" s="179">
        <f t="shared" si="575"/>
        <v>9397199.5817044675</v>
      </c>
      <c r="R431" s="179">
        <f t="shared" si="575"/>
        <v>20476466.277715627</v>
      </c>
      <c r="S431" s="179">
        <f t="shared" si="575"/>
        <v>0</v>
      </c>
      <c r="T431" s="179">
        <f t="shared" si="575"/>
        <v>0</v>
      </c>
      <c r="U431" s="179">
        <f t="shared" si="575"/>
        <v>0</v>
      </c>
      <c r="V431" s="179">
        <f t="shared" si="575"/>
        <v>11557130.829124875</v>
      </c>
      <c r="W431" s="179">
        <f t="shared" si="575"/>
        <v>5545589.7021138594</v>
      </c>
      <c r="X431" s="179">
        <f t="shared" si="575"/>
        <v>6202461.8289732859</v>
      </c>
      <c r="Y431" s="179">
        <f t="shared" si="575"/>
        <v>0</v>
      </c>
      <c r="Z431" s="179">
        <f t="shared" si="575"/>
        <v>0</v>
      </c>
      <c r="AA431" s="179">
        <f t="shared" si="575"/>
        <v>0</v>
      </c>
      <c r="AB431" s="179">
        <f t="shared" si="575"/>
        <v>14317457.350582257</v>
      </c>
      <c r="AC431" s="179">
        <f t="shared" si="575"/>
        <v>689256.3911100179</v>
      </c>
      <c r="AD431" s="179">
        <f t="shared" si="575"/>
        <v>19249490.953658953</v>
      </c>
      <c r="AE431" s="179">
        <f t="shared" si="575"/>
        <v>0</v>
      </c>
      <c r="AF431" s="179">
        <f t="shared" si="575"/>
        <v>0</v>
      </c>
      <c r="AG431" s="179">
        <f t="shared" si="575"/>
        <v>0</v>
      </c>
      <c r="AH431" s="179">
        <f t="shared" si="575"/>
        <v>0</v>
      </c>
      <c r="AI431" s="179">
        <f t="shared" si="575"/>
        <v>6499583.9484072626</v>
      </c>
      <c r="AJ431" s="179">
        <f t="shared" si="575"/>
        <v>9226968.8187748566</v>
      </c>
      <c r="AK431" s="179">
        <f t="shared" si="575"/>
        <v>0</v>
      </c>
      <c r="AL431" s="179">
        <f t="shared" si="575"/>
        <v>0</v>
      </c>
      <c r="AM431" s="179">
        <f t="shared" si="575"/>
        <v>32277128.819810539</v>
      </c>
      <c r="AN431" s="179">
        <f t="shared" si="575"/>
        <v>4173924.2474696562</v>
      </c>
      <c r="AO431" s="179">
        <f t="shared" si="575"/>
        <v>17917048.288095951</v>
      </c>
      <c r="AP431" s="179">
        <f t="shared" si="575"/>
        <v>24534636.508104216</v>
      </c>
      <c r="AQ431" s="179">
        <f t="shared" si="575"/>
        <v>0</v>
      </c>
      <c r="AR431" s="179">
        <f t="shared" si="575"/>
        <v>0</v>
      </c>
      <c r="AS431" s="179">
        <f t="shared" si="575"/>
        <v>0</v>
      </c>
      <c r="AT431" s="179">
        <f t="shared" si="575"/>
        <v>6529614.5752351955</v>
      </c>
      <c r="AU431" s="179">
        <f t="shared" si="575"/>
        <v>8201901.7334969081</v>
      </c>
      <c r="AV431" s="179">
        <f t="shared" si="575"/>
        <v>2413757.0682675391</v>
      </c>
      <c r="AW431" s="179">
        <f t="shared" si="575"/>
        <v>0</v>
      </c>
      <c r="AX431" s="179">
        <f t="shared" si="575"/>
        <v>0</v>
      </c>
      <c r="AY431" s="179">
        <f t="shared" si="575"/>
        <v>0</v>
      </c>
      <c r="AZ431" s="179">
        <f t="shared" si="575"/>
        <v>14546359.918426111</v>
      </c>
      <c r="BA431" s="179">
        <f t="shared" si="575"/>
        <v>19331486.997029588</v>
      </c>
      <c r="BB431" s="179">
        <f t="shared" si="575"/>
        <v>11576906.204019409</v>
      </c>
      <c r="BC431" s="179">
        <f t="shared" si="575"/>
        <v>0</v>
      </c>
      <c r="BD431" s="179">
        <f t="shared" si="575"/>
        <v>0</v>
      </c>
      <c r="BE431" s="179">
        <f t="shared" si="575"/>
        <v>1594298.739538081</v>
      </c>
      <c r="BF431" s="179">
        <f t="shared" si="575"/>
        <v>9832589.6378950179</v>
      </c>
      <c r="BG431" s="179">
        <f t="shared" si="575"/>
        <v>10199770.225076605</v>
      </c>
      <c r="BH431" s="179">
        <f t="shared" si="575"/>
        <v>0</v>
      </c>
      <c r="BI431" s="179">
        <f t="shared" si="575"/>
        <v>0</v>
      </c>
      <c r="BJ431" s="179">
        <f t="shared" si="575"/>
        <v>0</v>
      </c>
      <c r="BK431" s="179">
        <f t="shared" si="575"/>
        <v>0</v>
      </c>
      <c r="BL431" s="179">
        <f t="shared" si="575"/>
        <v>8371310.5503788665</v>
      </c>
      <c r="BM431" s="179">
        <f t="shared" si="575"/>
        <v>13432666.511465132</v>
      </c>
      <c r="BN431" s="179">
        <f t="shared" si="575"/>
        <v>10121039.125367045</v>
      </c>
      <c r="BO431" s="179">
        <f t="shared" si="575"/>
        <v>0</v>
      </c>
      <c r="BP431" s="179">
        <f t="shared" si="575"/>
        <v>0</v>
      </c>
      <c r="BQ431" s="179">
        <f t="shared" si="575"/>
        <v>0</v>
      </c>
      <c r="BR431" s="179">
        <f t="shared" si="575"/>
        <v>7193787.8839341626</v>
      </c>
      <c r="BS431" s="179">
        <f t="shared" si="575"/>
        <v>3629162.9727134928</v>
      </c>
      <c r="BT431" s="179">
        <f t="shared" si="575"/>
        <v>0</v>
      </c>
      <c r="BU431" s="179">
        <f t="shared" si="575"/>
        <v>0</v>
      </c>
      <c r="BV431" s="179">
        <f t="shared" si="575"/>
        <v>0</v>
      </c>
      <c r="BW431" s="113">
        <f t="shared" si="574"/>
        <v>310806877.71120459</v>
      </c>
    </row>
    <row r="432" spans="1:75" x14ac:dyDescent="0.3">
      <c r="A432" s="182" t="s">
        <v>853</v>
      </c>
      <c r="C432" s="178"/>
      <c r="D432" s="178"/>
      <c r="E432" s="178"/>
      <c r="F432" s="178"/>
      <c r="G432" s="178"/>
      <c r="H432" s="178"/>
      <c r="I432" s="178"/>
      <c r="J432" s="178"/>
      <c r="K432" s="178"/>
      <c r="L432" s="178"/>
      <c r="M432" s="178"/>
      <c r="N432" s="178"/>
      <c r="O432" s="179">
        <f t="shared" si="576"/>
        <v>0</v>
      </c>
      <c r="P432" s="179">
        <f t="shared" si="575"/>
        <v>0</v>
      </c>
      <c r="Q432" s="179">
        <f t="shared" si="575"/>
        <v>0</v>
      </c>
      <c r="R432" s="179">
        <f t="shared" si="575"/>
        <v>0</v>
      </c>
      <c r="S432" s="179">
        <f t="shared" si="575"/>
        <v>0</v>
      </c>
      <c r="T432" s="179">
        <f t="shared" si="575"/>
        <v>0</v>
      </c>
      <c r="U432" s="179">
        <f t="shared" si="575"/>
        <v>0</v>
      </c>
      <c r="V432" s="179">
        <f t="shared" si="575"/>
        <v>0</v>
      </c>
      <c r="W432" s="179">
        <f t="shared" si="575"/>
        <v>0</v>
      </c>
      <c r="X432" s="179">
        <f t="shared" si="575"/>
        <v>0</v>
      </c>
      <c r="Y432" s="179">
        <f t="shared" si="575"/>
        <v>0</v>
      </c>
      <c r="Z432" s="179">
        <f t="shared" si="575"/>
        <v>0</v>
      </c>
      <c r="AA432" s="179">
        <f t="shared" si="575"/>
        <v>0</v>
      </c>
      <c r="AB432" s="179">
        <f t="shared" si="575"/>
        <v>0</v>
      </c>
      <c r="AC432" s="179">
        <f t="shared" si="575"/>
        <v>0</v>
      </c>
      <c r="AD432" s="179">
        <f t="shared" si="575"/>
        <v>604531.20000000298</v>
      </c>
      <c r="AE432" s="179">
        <f t="shared" si="575"/>
        <v>0</v>
      </c>
      <c r="AF432" s="179">
        <f t="shared" si="575"/>
        <v>2200972.8000000119</v>
      </c>
      <c r="AG432" s="179">
        <f t="shared" si="575"/>
        <v>0</v>
      </c>
      <c r="AH432" s="179">
        <f t="shared" si="575"/>
        <v>963456</v>
      </c>
      <c r="AI432" s="179">
        <f t="shared" si="575"/>
        <v>261580.79999999702</v>
      </c>
      <c r="AJ432" s="179">
        <f t="shared" si="575"/>
        <v>7138560</v>
      </c>
      <c r="AK432" s="179">
        <f t="shared" si="575"/>
        <v>0</v>
      </c>
      <c r="AL432" s="179">
        <f t="shared" si="575"/>
        <v>4321574.3999999985</v>
      </c>
      <c r="AM432" s="179">
        <f t="shared" si="575"/>
        <v>23932247.03999998</v>
      </c>
      <c r="AN432" s="179">
        <f t="shared" si="575"/>
        <v>1980807.628800001</v>
      </c>
      <c r="AO432" s="179">
        <f t="shared" si="575"/>
        <v>416287.67231999338</v>
      </c>
      <c r="AP432" s="179">
        <f t="shared" si="575"/>
        <v>6168383.569919996</v>
      </c>
      <c r="AQ432" s="179">
        <f t="shared" si="575"/>
        <v>0</v>
      </c>
      <c r="AR432" s="179">
        <f t="shared" si="575"/>
        <v>0</v>
      </c>
      <c r="AS432" s="179">
        <f t="shared" si="575"/>
        <v>0</v>
      </c>
      <c r="AT432" s="179">
        <f t="shared" si="575"/>
        <v>3668181.5039999969</v>
      </c>
      <c r="AU432" s="179">
        <f t="shared" si="575"/>
        <v>0</v>
      </c>
      <c r="AV432" s="179">
        <f t="shared" si="575"/>
        <v>5269087.9487999976</v>
      </c>
      <c r="AW432" s="179">
        <f t="shared" si="575"/>
        <v>0</v>
      </c>
      <c r="AX432" s="179">
        <f t="shared" ref="P432:BV436" si="577">+IF(AX417&lt;AW417,AW417-AX417,0)</f>
        <v>350822.58431999758</v>
      </c>
      <c r="AY432" s="179">
        <f t="shared" si="577"/>
        <v>0</v>
      </c>
      <c r="AZ432" s="179">
        <f t="shared" si="577"/>
        <v>10611435.860213764</v>
      </c>
      <c r="BA432" s="179">
        <f t="shared" si="577"/>
        <v>0</v>
      </c>
      <c r="BB432" s="179">
        <f t="shared" si="577"/>
        <v>0</v>
      </c>
      <c r="BC432" s="179">
        <f t="shared" si="577"/>
        <v>0</v>
      </c>
      <c r="BD432" s="179">
        <f t="shared" si="577"/>
        <v>1597288.8821760044</v>
      </c>
      <c r="BE432" s="179">
        <f t="shared" si="577"/>
        <v>2016646.4603750557</v>
      </c>
      <c r="BF432" s="179">
        <f t="shared" si="577"/>
        <v>4278518.3121408001</v>
      </c>
      <c r="BG432" s="179">
        <f t="shared" si="577"/>
        <v>5530866.6588364802</v>
      </c>
      <c r="BH432" s="179">
        <f t="shared" si="577"/>
        <v>2215338.1178572774</v>
      </c>
      <c r="BI432" s="179">
        <f t="shared" si="577"/>
        <v>0</v>
      </c>
      <c r="BJ432" s="179">
        <f t="shared" si="577"/>
        <v>0</v>
      </c>
      <c r="BK432" s="179">
        <f t="shared" si="577"/>
        <v>0</v>
      </c>
      <c r="BL432" s="179">
        <f t="shared" si="577"/>
        <v>0</v>
      </c>
      <c r="BM432" s="179">
        <f t="shared" si="577"/>
        <v>937482.39109324664</v>
      </c>
      <c r="BN432" s="179">
        <f t="shared" si="577"/>
        <v>10645918.70471701</v>
      </c>
      <c r="BO432" s="179">
        <f t="shared" si="577"/>
        <v>0</v>
      </c>
      <c r="BP432" s="179">
        <f t="shared" si="577"/>
        <v>4096240.5060063973</v>
      </c>
      <c r="BQ432" s="179">
        <f t="shared" si="577"/>
        <v>0</v>
      </c>
      <c r="BR432" s="179">
        <f t="shared" si="577"/>
        <v>5762308.4627912268</v>
      </c>
      <c r="BS432" s="179">
        <f t="shared" si="577"/>
        <v>0</v>
      </c>
      <c r="BT432" s="179">
        <f t="shared" si="577"/>
        <v>4478292.8022247776</v>
      </c>
      <c r="BU432" s="179">
        <f t="shared" si="577"/>
        <v>0</v>
      </c>
      <c r="BV432" s="179">
        <f t="shared" si="577"/>
        <v>4063304.9632289559</v>
      </c>
      <c r="BW432" s="113">
        <f t="shared" si="574"/>
        <v>113510135.269821</v>
      </c>
    </row>
    <row r="433" spans="1:75" x14ac:dyDescent="0.3">
      <c r="A433" s="182"/>
      <c r="C433" s="178"/>
      <c r="D433" s="178"/>
      <c r="E433" s="178"/>
      <c r="F433" s="178"/>
      <c r="G433" s="178"/>
      <c r="H433" s="178"/>
      <c r="I433" s="178"/>
      <c r="J433" s="178"/>
      <c r="K433" s="178"/>
      <c r="L433" s="178"/>
      <c r="M433" s="178"/>
      <c r="N433" s="178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/>
      <c r="BV433" s="71"/>
      <c r="BW433" s="113">
        <f t="shared" si="574"/>
        <v>0</v>
      </c>
    </row>
    <row r="434" spans="1:75" x14ac:dyDescent="0.3">
      <c r="A434" s="4" t="s">
        <v>22</v>
      </c>
      <c r="C434" s="178"/>
      <c r="D434" s="178"/>
      <c r="E434" s="178"/>
      <c r="F434" s="178"/>
      <c r="G434" s="178"/>
      <c r="H434" s="178"/>
      <c r="I434" s="178"/>
      <c r="J434" s="178"/>
      <c r="K434" s="178"/>
      <c r="L434" s="178"/>
      <c r="M434" s="178"/>
      <c r="N434" s="178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113">
        <f t="shared" si="574"/>
        <v>0</v>
      </c>
    </row>
    <row r="435" spans="1:75" x14ac:dyDescent="0.3">
      <c r="A435" s="182" t="s">
        <v>978</v>
      </c>
      <c r="C435" s="178"/>
      <c r="D435" s="178"/>
      <c r="E435" s="178"/>
      <c r="F435" s="178"/>
      <c r="G435" s="178"/>
      <c r="H435" s="178"/>
      <c r="I435" s="178"/>
      <c r="J435" s="178"/>
      <c r="K435" s="178"/>
      <c r="L435" s="178"/>
      <c r="M435" s="178"/>
      <c r="N435" s="178"/>
      <c r="O435" s="179">
        <f t="shared" si="576"/>
        <v>0</v>
      </c>
      <c r="P435" s="179">
        <f t="shared" si="577"/>
        <v>0</v>
      </c>
      <c r="Q435" s="179">
        <f t="shared" si="577"/>
        <v>0</v>
      </c>
      <c r="R435" s="179">
        <f t="shared" si="577"/>
        <v>0</v>
      </c>
      <c r="S435" s="179">
        <f t="shared" si="577"/>
        <v>0</v>
      </c>
      <c r="T435" s="179">
        <f t="shared" si="577"/>
        <v>0</v>
      </c>
      <c r="U435" s="179">
        <f t="shared" si="577"/>
        <v>0</v>
      </c>
      <c r="V435" s="179">
        <f t="shared" si="577"/>
        <v>0</v>
      </c>
      <c r="W435" s="179">
        <f t="shared" si="577"/>
        <v>0</v>
      </c>
      <c r="X435" s="179">
        <f t="shared" si="577"/>
        <v>0</v>
      </c>
      <c r="Y435" s="179">
        <f t="shared" si="577"/>
        <v>0</v>
      </c>
      <c r="Z435" s="179">
        <f t="shared" si="577"/>
        <v>0</v>
      </c>
      <c r="AA435" s="179">
        <f t="shared" si="577"/>
        <v>0</v>
      </c>
      <c r="AB435" s="179">
        <f t="shared" si="577"/>
        <v>0</v>
      </c>
      <c r="AC435" s="179">
        <f t="shared" si="577"/>
        <v>0</v>
      </c>
      <c r="AD435" s="179">
        <f t="shared" si="577"/>
        <v>0</v>
      </c>
      <c r="AE435" s="179">
        <f t="shared" si="577"/>
        <v>5977356.6666666567</v>
      </c>
      <c r="AF435" s="179">
        <f t="shared" si="577"/>
        <v>0</v>
      </c>
      <c r="AG435" s="179">
        <f t="shared" si="577"/>
        <v>0</v>
      </c>
      <c r="AH435" s="179">
        <f t="shared" si="577"/>
        <v>0</v>
      </c>
      <c r="AI435" s="179">
        <f t="shared" si="577"/>
        <v>7820410</v>
      </c>
      <c r="AJ435" s="179">
        <f t="shared" si="577"/>
        <v>10561780.666666657</v>
      </c>
      <c r="AK435" s="179">
        <f t="shared" si="577"/>
        <v>4948952.6666666642</v>
      </c>
      <c r="AL435" s="179">
        <f t="shared" si="577"/>
        <v>0</v>
      </c>
      <c r="AM435" s="179">
        <f t="shared" si="577"/>
        <v>0</v>
      </c>
      <c r="AN435" s="179">
        <f t="shared" si="577"/>
        <v>7038519.4360000044</v>
      </c>
      <c r="AO435" s="179">
        <f t="shared" si="577"/>
        <v>16445993.217333332</v>
      </c>
      <c r="AP435" s="179">
        <f t="shared" si="577"/>
        <v>1403307.7240000069</v>
      </c>
      <c r="AQ435" s="179">
        <f t="shared" si="577"/>
        <v>815116.85666666925</v>
      </c>
      <c r="AR435" s="179">
        <f t="shared" si="577"/>
        <v>0</v>
      </c>
      <c r="AS435" s="179">
        <f t="shared" si="577"/>
        <v>15257903.162666678</v>
      </c>
      <c r="AT435" s="179">
        <f t="shared" si="577"/>
        <v>0</v>
      </c>
      <c r="AU435" s="179">
        <f t="shared" si="577"/>
        <v>16087906.553333327</v>
      </c>
      <c r="AV435" s="179">
        <f t="shared" si="577"/>
        <v>0</v>
      </c>
      <c r="AW435" s="179">
        <f t="shared" si="577"/>
        <v>2768847.5533333421</v>
      </c>
      <c r="AX435" s="179">
        <f t="shared" si="577"/>
        <v>0</v>
      </c>
      <c r="AY435" s="179">
        <f t="shared" si="577"/>
        <v>56189176.603733331</v>
      </c>
      <c r="AZ435" s="179">
        <f t="shared" si="577"/>
        <v>0</v>
      </c>
      <c r="BA435" s="179">
        <f t="shared" si="577"/>
        <v>0</v>
      </c>
      <c r="BB435" s="179">
        <f t="shared" si="577"/>
        <v>0</v>
      </c>
      <c r="BC435" s="179">
        <f t="shared" si="577"/>
        <v>4568345.8218580037</v>
      </c>
      <c r="BD435" s="179">
        <f t="shared" si="577"/>
        <v>0</v>
      </c>
      <c r="BE435" s="179">
        <f t="shared" si="577"/>
        <v>7693995.3155337945</v>
      </c>
      <c r="BF435" s="179">
        <f t="shared" si="577"/>
        <v>0</v>
      </c>
      <c r="BG435" s="179">
        <f t="shared" si="577"/>
        <v>9071355.5195960626</v>
      </c>
      <c r="BH435" s="179">
        <f t="shared" si="577"/>
        <v>303931.7597862035</v>
      </c>
      <c r="BI435" s="179">
        <f t="shared" si="577"/>
        <v>1920313.9986940026</v>
      </c>
      <c r="BJ435" s="179">
        <f t="shared" si="577"/>
        <v>0</v>
      </c>
      <c r="BK435" s="179">
        <f t="shared" si="577"/>
        <v>0</v>
      </c>
      <c r="BL435" s="179">
        <f t="shared" si="577"/>
        <v>3382824.74983567</v>
      </c>
      <c r="BM435" s="179">
        <f t="shared" si="577"/>
        <v>12540356.268336922</v>
      </c>
      <c r="BN435" s="179">
        <f t="shared" si="577"/>
        <v>0</v>
      </c>
      <c r="BO435" s="179">
        <f t="shared" si="577"/>
        <v>0</v>
      </c>
      <c r="BP435" s="179">
        <f t="shared" si="577"/>
        <v>0</v>
      </c>
      <c r="BQ435" s="179">
        <f t="shared" si="577"/>
        <v>4963790.5372191668</v>
      </c>
      <c r="BR435" s="179">
        <f t="shared" si="577"/>
        <v>0</v>
      </c>
      <c r="BS435" s="179">
        <f t="shared" si="577"/>
        <v>7020436.0672160387</v>
      </c>
      <c r="BT435" s="179">
        <f t="shared" si="577"/>
        <v>0</v>
      </c>
      <c r="BU435" s="179">
        <f t="shared" si="577"/>
        <v>5971430.525279358</v>
      </c>
      <c r="BV435" s="179">
        <f t="shared" si="577"/>
        <v>0</v>
      </c>
      <c r="BW435" s="113">
        <f t="shared" si="574"/>
        <v>202752051.6704219</v>
      </c>
    </row>
    <row r="436" spans="1:75" x14ac:dyDescent="0.3">
      <c r="A436" s="182" t="s">
        <v>979</v>
      </c>
      <c r="C436" s="178"/>
      <c r="D436" s="178"/>
      <c r="E436" s="178"/>
      <c r="F436" s="178"/>
      <c r="G436" s="178"/>
      <c r="H436" s="178"/>
      <c r="I436" s="178"/>
      <c r="J436" s="178"/>
      <c r="K436" s="178"/>
      <c r="L436" s="178"/>
      <c r="M436" s="178"/>
      <c r="N436" s="178"/>
      <c r="O436" s="179">
        <f t="shared" si="576"/>
        <v>0</v>
      </c>
      <c r="P436" s="179">
        <f t="shared" si="577"/>
        <v>0</v>
      </c>
      <c r="Q436" s="179">
        <f t="shared" si="577"/>
        <v>0</v>
      </c>
      <c r="R436" s="179">
        <f t="shared" si="577"/>
        <v>0</v>
      </c>
      <c r="S436" s="179">
        <f t="shared" si="577"/>
        <v>0</v>
      </c>
      <c r="T436" s="179">
        <f t="shared" si="577"/>
        <v>0</v>
      </c>
      <c r="U436" s="179">
        <f t="shared" si="577"/>
        <v>0</v>
      </c>
      <c r="V436" s="179">
        <f t="shared" si="577"/>
        <v>0</v>
      </c>
      <c r="W436" s="179">
        <f t="shared" si="577"/>
        <v>0</v>
      </c>
      <c r="X436" s="179">
        <f t="shared" si="577"/>
        <v>0</v>
      </c>
      <c r="Y436" s="179">
        <f t="shared" si="577"/>
        <v>0</v>
      </c>
      <c r="Z436" s="179">
        <f t="shared" si="577"/>
        <v>0</v>
      </c>
      <c r="AA436" s="179">
        <f t="shared" si="577"/>
        <v>0</v>
      </c>
      <c r="AB436" s="179">
        <f t="shared" si="577"/>
        <v>0</v>
      </c>
      <c r="AC436" s="179">
        <f t="shared" si="577"/>
        <v>0</v>
      </c>
      <c r="AD436" s="179">
        <f t="shared" si="577"/>
        <v>0</v>
      </c>
      <c r="AE436" s="179">
        <f t="shared" si="577"/>
        <v>0</v>
      </c>
      <c r="AF436" s="179">
        <f t="shared" si="577"/>
        <v>0</v>
      </c>
      <c r="AG436" s="179">
        <f t="shared" si="577"/>
        <v>0</v>
      </c>
      <c r="AH436" s="179">
        <f t="shared" si="577"/>
        <v>0</v>
      </c>
      <c r="AI436" s="179">
        <f t="shared" si="577"/>
        <v>0</v>
      </c>
      <c r="AJ436" s="179">
        <f t="shared" si="577"/>
        <v>0</v>
      </c>
      <c r="AK436" s="179">
        <f t="shared" si="577"/>
        <v>0</v>
      </c>
      <c r="AL436" s="179">
        <f t="shared" si="577"/>
        <v>0</v>
      </c>
      <c r="AM436" s="179">
        <f t="shared" si="577"/>
        <v>0</v>
      </c>
      <c r="AN436" s="179">
        <f t="shared" si="577"/>
        <v>0</v>
      </c>
      <c r="AO436" s="179">
        <f t="shared" si="577"/>
        <v>0</v>
      </c>
      <c r="AP436" s="179">
        <f t="shared" si="577"/>
        <v>0</v>
      </c>
      <c r="AQ436" s="179">
        <f t="shared" si="577"/>
        <v>0</v>
      </c>
      <c r="AR436" s="179">
        <f t="shared" si="577"/>
        <v>0</v>
      </c>
      <c r="AS436" s="179">
        <f t="shared" si="577"/>
        <v>3457843.200000003</v>
      </c>
      <c r="AT436" s="179">
        <f t="shared" si="577"/>
        <v>1494964.799999997</v>
      </c>
      <c r="AU436" s="179">
        <f t="shared" si="577"/>
        <v>6270818.3999999985</v>
      </c>
      <c r="AV436" s="179">
        <f t="shared" si="577"/>
        <v>0</v>
      </c>
      <c r="AW436" s="179">
        <f t="shared" si="577"/>
        <v>0</v>
      </c>
      <c r="AX436" s="179">
        <f t="shared" si="577"/>
        <v>0</v>
      </c>
      <c r="AY436" s="179">
        <f t="shared" si="577"/>
        <v>18983953.800000004</v>
      </c>
      <c r="AZ436" s="179">
        <f t="shared" si="577"/>
        <v>4492887.9659999982</v>
      </c>
      <c r="BA436" s="179">
        <f t="shared" si="577"/>
        <v>0</v>
      </c>
      <c r="BB436" s="179">
        <f t="shared" si="577"/>
        <v>0</v>
      </c>
      <c r="BC436" s="179">
        <f t="shared" si="577"/>
        <v>3544495.6201200038</v>
      </c>
      <c r="BD436" s="179">
        <f t="shared" si="577"/>
        <v>0</v>
      </c>
      <c r="BE436" s="179">
        <f t="shared" si="577"/>
        <v>9036496.6637400016</v>
      </c>
      <c r="BF436" s="179">
        <f t="shared" si="577"/>
        <v>0</v>
      </c>
      <c r="BG436" s="179">
        <f t="shared" si="577"/>
        <v>9764548.8595200032</v>
      </c>
      <c r="BH436" s="179">
        <f t="shared" si="577"/>
        <v>0</v>
      </c>
      <c r="BI436" s="179">
        <f t="shared" si="577"/>
        <v>3465742.1853600033</v>
      </c>
      <c r="BJ436" s="179">
        <f t="shared" si="577"/>
        <v>0</v>
      </c>
      <c r="BK436" s="179">
        <f t="shared" si="577"/>
        <v>0</v>
      </c>
      <c r="BL436" s="179">
        <f t="shared" si="577"/>
        <v>0</v>
      </c>
      <c r="BM436" s="179">
        <f t="shared" si="577"/>
        <v>19914621.205009423</v>
      </c>
      <c r="BN436" s="179">
        <f t="shared" si="577"/>
        <v>0</v>
      </c>
      <c r="BO436" s="179">
        <f t="shared" si="577"/>
        <v>0</v>
      </c>
      <c r="BP436" s="179">
        <f t="shared" si="577"/>
        <v>0</v>
      </c>
      <c r="BQ436" s="179">
        <f t="shared" si="577"/>
        <v>330103.22635181248</v>
      </c>
      <c r="BR436" s="179">
        <f t="shared" si="577"/>
        <v>0</v>
      </c>
      <c r="BS436" s="179">
        <f t="shared" si="577"/>
        <v>2668105.91036807</v>
      </c>
      <c r="BT436" s="179">
        <f t="shared" si="577"/>
        <v>0</v>
      </c>
      <c r="BU436" s="179">
        <f t="shared" si="577"/>
        <v>0</v>
      </c>
      <c r="BV436" s="179">
        <f t="shared" si="577"/>
        <v>0</v>
      </c>
      <c r="BW436" s="113">
        <f t="shared" si="574"/>
        <v>83424581.836469322</v>
      </c>
    </row>
    <row r="437" spans="1:75" ht="16.2" thickBot="1" x14ac:dyDescent="0.35">
      <c r="A437" s="182"/>
      <c r="C437" s="178"/>
      <c r="D437" s="178"/>
      <c r="E437" s="178"/>
      <c r="F437" s="178"/>
      <c r="G437" s="178"/>
      <c r="H437" s="178"/>
      <c r="I437" s="178"/>
      <c r="J437" s="178"/>
      <c r="K437" s="178"/>
      <c r="L437" s="178"/>
      <c r="M437" s="178"/>
      <c r="N437" s="178"/>
      <c r="O437" s="71"/>
      <c r="P437" s="178"/>
      <c r="Q437" s="178"/>
      <c r="R437" s="178"/>
      <c r="S437" s="178"/>
      <c r="T437" s="178"/>
      <c r="U437" s="178"/>
      <c r="V437" s="178"/>
      <c r="W437" s="178"/>
      <c r="X437" s="178"/>
      <c r="Y437" s="178"/>
      <c r="Z437" s="178"/>
      <c r="AA437" s="180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113">
        <f t="shared" si="574"/>
        <v>0</v>
      </c>
    </row>
    <row r="438" spans="1:75" ht="16.2" thickBot="1" x14ac:dyDescent="0.35">
      <c r="A438" s="32" t="s">
        <v>981</v>
      </c>
      <c r="C438" s="178"/>
      <c r="D438" s="178"/>
      <c r="E438" s="178"/>
      <c r="F438" s="178"/>
      <c r="G438" s="178"/>
      <c r="H438" s="178"/>
      <c r="I438" s="178"/>
      <c r="J438" s="178"/>
      <c r="K438" s="178"/>
      <c r="L438" s="178"/>
      <c r="M438" s="178"/>
      <c r="N438" s="178"/>
      <c r="O438" s="71"/>
      <c r="P438" s="178"/>
      <c r="Q438" s="178"/>
      <c r="R438" s="178"/>
      <c r="S438" s="178"/>
      <c r="T438" s="178"/>
      <c r="U438" s="178"/>
      <c r="V438" s="178"/>
      <c r="W438" s="178"/>
      <c r="X438" s="178"/>
      <c r="Y438" s="178"/>
      <c r="Z438" s="178"/>
      <c r="AA438" s="180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113">
        <f t="shared" si="574"/>
        <v>0</v>
      </c>
    </row>
    <row r="439" spans="1:75" x14ac:dyDescent="0.3">
      <c r="A439" s="27"/>
      <c r="C439" s="178"/>
      <c r="D439" s="178"/>
      <c r="E439" s="178"/>
      <c r="F439" s="178"/>
      <c r="G439" s="178"/>
      <c r="H439" s="178"/>
      <c r="I439" s="178"/>
      <c r="J439" s="178"/>
      <c r="K439" s="178"/>
      <c r="L439" s="178"/>
      <c r="M439" s="178"/>
      <c r="N439" s="178"/>
      <c r="O439" s="71"/>
      <c r="P439" s="178"/>
      <c r="Q439" s="178"/>
      <c r="R439" s="178"/>
      <c r="S439" s="178"/>
      <c r="T439" s="178"/>
      <c r="U439" s="178"/>
      <c r="V439" s="178"/>
      <c r="W439" s="178"/>
      <c r="X439" s="178"/>
      <c r="Y439" s="178"/>
      <c r="Z439" s="178"/>
      <c r="AA439" s="180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113">
        <f t="shared" si="574"/>
        <v>0</v>
      </c>
    </row>
    <row r="440" spans="1:75" x14ac:dyDescent="0.3">
      <c r="A440" s="4" t="s">
        <v>0</v>
      </c>
      <c r="C440" s="178"/>
      <c r="D440" s="178"/>
      <c r="E440" s="178"/>
      <c r="F440" s="178"/>
      <c r="G440" s="178"/>
      <c r="H440" s="178"/>
      <c r="I440" s="178"/>
      <c r="J440" s="178"/>
      <c r="K440" s="178"/>
      <c r="L440" s="178"/>
      <c r="M440" s="178"/>
      <c r="N440" s="178"/>
      <c r="O440" s="71"/>
      <c r="P440" s="178"/>
      <c r="Q440" s="178"/>
      <c r="R440" s="178"/>
      <c r="S440" s="178"/>
      <c r="T440" s="178"/>
      <c r="U440" s="178"/>
      <c r="V440" s="178"/>
      <c r="W440" s="178"/>
      <c r="X440" s="178"/>
      <c r="Y440" s="178"/>
      <c r="Z440" s="178"/>
      <c r="AA440" s="180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113">
        <f t="shared" si="574"/>
        <v>0</v>
      </c>
    </row>
    <row r="441" spans="1:75" x14ac:dyDescent="0.3">
      <c r="A441" s="181" t="s">
        <v>246</v>
      </c>
      <c r="C441" s="178"/>
      <c r="D441" s="178"/>
      <c r="E441" s="178"/>
      <c r="F441" s="178"/>
      <c r="G441" s="178"/>
      <c r="H441" s="178"/>
      <c r="I441" s="178"/>
      <c r="J441" s="178"/>
      <c r="K441" s="178"/>
      <c r="L441" s="178"/>
      <c r="M441" s="178"/>
      <c r="N441" s="178"/>
      <c r="O441" s="179">
        <f>+IF(O411&gt;N411,O411-N411,0)</f>
        <v>0</v>
      </c>
      <c r="P441" s="71">
        <f t="shared" ref="P441:BV447" si="578">+IF(P411&gt;O411,P411-O411,0)</f>
        <v>0</v>
      </c>
      <c r="Q441" s="71">
        <f t="shared" si="578"/>
        <v>0</v>
      </c>
      <c r="R441" s="71">
        <f t="shared" si="578"/>
        <v>0</v>
      </c>
      <c r="S441" s="71">
        <f t="shared" si="578"/>
        <v>6511322.3060936034</v>
      </c>
      <c r="T441" s="71">
        <f t="shared" si="578"/>
        <v>23877099.813073844</v>
      </c>
      <c r="U441" s="71">
        <f t="shared" si="578"/>
        <v>16051204.656606376</v>
      </c>
      <c r="V441" s="71">
        <f t="shared" si="578"/>
        <v>0</v>
      </c>
      <c r="W441" s="71">
        <f t="shared" si="578"/>
        <v>0</v>
      </c>
      <c r="X441" s="71">
        <f t="shared" si="578"/>
        <v>0</v>
      </c>
      <c r="Y441" s="71">
        <f t="shared" si="578"/>
        <v>9520295.2127524763</v>
      </c>
      <c r="Z441" s="71">
        <f t="shared" si="578"/>
        <v>32840472.050831631</v>
      </c>
      <c r="AA441" s="71">
        <f t="shared" si="578"/>
        <v>88387923.454871535</v>
      </c>
      <c r="AB441" s="71">
        <f t="shared" si="578"/>
        <v>0</v>
      </c>
      <c r="AC441" s="71">
        <f t="shared" si="578"/>
        <v>0</v>
      </c>
      <c r="AD441" s="71">
        <f t="shared" si="578"/>
        <v>0</v>
      </c>
      <c r="AE441" s="71">
        <f t="shared" si="578"/>
        <v>11439453.631610483</v>
      </c>
      <c r="AF441" s="71">
        <f t="shared" si="578"/>
        <v>41730135.838757992</v>
      </c>
      <c r="AG441" s="71">
        <f t="shared" si="578"/>
        <v>24922164.320198089</v>
      </c>
      <c r="AH441" s="71">
        <f t="shared" si="578"/>
        <v>0</v>
      </c>
      <c r="AI441" s="71">
        <f t="shared" si="578"/>
        <v>0</v>
      </c>
      <c r="AJ441" s="71">
        <f t="shared" si="578"/>
        <v>251932.80632707477</v>
      </c>
      <c r="AK441" s="71">
        <f t="shared" si="578"/>
        <v>15423945.641572267</v>
      </c>
      <c r="AL441" s="71">
        <f t="shared" si="578"/>
        <v>55228174.818525642</v>
      </c>
      <c r="AM441" s="71">
        <f t="shared" si="578"/>
        <v>0</v>
      </c>
      <c r="AN441" s="71">
        <f t="shared" si="578"/>
        <v>0</v>
      </c>
      <c r="AO441" s="71">
        <f t="shared" si="578"/>
        <v>0</v>
      </c>
      <c r="AP441" s="71">
        <f t="shared" si="578"/>
        <v>0</v>
      </c>
      <c r="AQ441" s="71">
        <f t="shared" si="578"/>
        <v>5129996.7175637707</v>
      </c>
      <c r="AR441" s="71">
        <f t="shared" si="578"/>
        <v>18387086.973917261</v>
      </c>
      <c r="AS441" s="71">
        <f t="shared" si="578"/>
        <v>5901910.8055231273</v>
      </c>
      <c r="AT441" s="71">
        <f t="shared" si="578"/>
        <v>0</v>
      </c>
      <c r="AU441" s="71">
        <f t="shared" si="578"/>
        <v>0</v>
      </c>
      <c r="AV441" s="71">
        <f t="shared" si="578"/>
        <v>5721468.663231194</v>
      </c>
      <c r="AW441" s="71">
        <f t="shared" si="578"/>
        <v>4841264.0645248815</v>
      </c>
      <c r="AX441" s="71">
        <f t="shared" si="578"/>
        <v>20688272.575075567</v>
      </c>
      <c r="AY441" s="71">
        <f t="shared" si="578"/>
        <v>100679715.09267397</v>
      </c>
      <c r="AZ441" s="71">
        <f t="shared" si="578"/>
        <v>0</v>
      </c>
      <c r="BA441" s="71">
        <f t="shared" si="578"/>
        <v>11041646.594441667</v>
      </c>
      <c r="BB441" s="71">
        <f t="shared" si="578"/>
        <v>0</v>
      </c>
      <c r="BC441" s="71">
        <f t="shared" si="578"/>
        <v>11242956.609423846</v>
      </c>
      <c r="BD441" s="71">
        <f t="shared" si="578"/>
        <v>40917956.995846301</v>
      </c>
      <c r="BE441" s="71">
        <f t="shared" si="578"/>
        <v>21408899.215585142</v>
      </c>
      <c r="BF441" s="71">
        <f t="shared" si="578"/>
        <v>0</v>
      </c>
      <c r="BG441" s="71">
        <f t="shared" si="578"/>
        <v>0</v>
      </c>
      <c r="BH441" s="71">
        <f t="shared" si="578"/>
        <v>3530511.9992237389</v>
      </c>
      <c r="BI441" s="71">
        <f t="shared" si="578"/>
        <v>13958156.27388072</v>
      </c>
      <c r="BJ441" s="71">
        <f t="shared" si="578"/>
        <v>51929085.352037042</v>
      </c>
      <c r="BK441" s="71">
        <f t="shared" si="578"/>
        <v>0</v>
      </c>
      <c r="BL441" s="71">
        <f t="shared" si="578"/>
        <v>0</v>
      </c>
      <c r="BM441" s="71">
        <f t="shared" si="578"/>
        <v>0</v>
      </c>
      <c r="BN441" s="71">
        <f t="shared" si="578"/>
        <v>0</v>
      </c>
      <c r="BO441" s="71">
        <f t="shared" si="578"/>
        <v>7983141.6631066203</v>
      </c>
      <c r="BP441" s="71">
        <f t="shared" si="578"/>
        <v>29631965.113179982</v>
      </c>
      <c r="BQ441" s="71">
        <f t="shared" si="578"/>
        <v>21329088.180831254</v>
      </c>
      <c r="BR441" s="71">
        <f t="shared" si="578"/>
        <v>0</v>
      </c>
      <c r="BS441" s="71">
        <f t="shared" si="578"/>
        <v>0</v>
      </c>
      <c r="BT441" s="71">
        <f t="shared" si="578"/>
        <v>0</v>
      </c>
      <c r="BU441" s="71">
        <f t="shared" si="578"/>
        <v>12339312.77651</v>
      </c>
      <c r="BV441" s="71">
        <f t="shared" si="578"/>
        <v>41715367.973283887</v>
      </c>
      <c r="BW441" s="113">
        <f t="shared" si="574"/>
        <v>754561928.19108069</v>
      </c>
    </row>
    <row r="442" spans="1:75" x14ac:dyDescent="0.3">
      <c r="A442" s="181" t="s">
        <v>34</v>
      </c>
      <c r="C442" s="178"/>
      <c r="D442" s="178"/>
      <c r="E442" s="178"/>
      <c r="F442" s="178"/>
      <c r="G442" s="178"/>
      <c r="H442" s="178"/>
      <c r="I442" s="178"/>
      <c r="J442" s="178"/>
      <c r="K442" s="178"/>
      <c r="L442" s="178"/>
      <c r="M442" s="178"/>
      <c r="N442" s="178"/>
      <c r="O442" s="179">
        <f t="shared" ref="O442:AD447" si="579">+IF(O412&gt;N412,O412-N412,0)</f>
        <v>0</v>
      </c>
      <c r="P442" s="71">
        <f t="shared" si="579"/>
        <v>2396586.1994277462</v>
      </c>
      <c r="Q442" s="71">
        <f t="shared" si="579"/>
        <v>0</v>
      </c>
      <c r="R442" s="71">
        <f t="shared" si="579"/>
        <v>0</v>
      </c>
      <c r="S442" s="71">
        <f t="shared" si="579"/>
        <v>5620350.8901254311</v>
      </c>
      <c r="T442" s="71">
        <f t="shared" si="579"/>
        <v>19649144.499665879</v>
      </c>
      <c r="U442" s="71">
        <f t="shared" si="579"/>
        <v>7912273.6358036622</v>
      </c>
      <c r="V442" s="71">
        <f t="shared" si="579"/>
        <v>0</v>
      </c>
      <c r="W442" s="71">
        <f t="shared" si="579"/>
        <v>0</v>
      </c>
      <c r="X442" s="71">
        <f t="shared" si="579"/>
        <v>4515981.6500819474</v>
      </c>
      <c r="Y442" s="71">
        <f t="shared" si="579"/>
        <v>5882182.0912641212</v>
      </c>
      <c r="Z442" s="71">
        <f t="shared" si="579"/>
        <v>23315249.620546527</v>
      </c>
      <c r="AA442" s="71">
        <f t="shared" si="579"/>
        <v>11833496.70526351</v>
      </c>
      <c r="AB442" s="71">
        <f t="shared" si="579"/>
        <v>0</v>
      </c>
      <c r="AC442" s="71">
        <f t="shared" si="579"/>
        <v>5678828.8070674986</v>
      </c>
      <c r="AD442" s="71">
        <f t="shared" si="579"/>
        <v>0</v>
      </c>
      <c r="AE442" s="71">
        <f t="shared" si="578"/>
        <v>6966704.7705791518</v>
      </c>
      <c r="AF442" s="71">
        <f t="shared" si="578"/>
        <v>17367262.470775828</v>
      </c>
      <c r="AG442" s="71">
        <f t="shared" si="578"/>
        <v>9607380.3552978784</v>
      </c>
      <c r="AH442" s="71">
        <f t="shared" si="578"/>
        <v>0</v>
      </c>
      <c r="AI442" s="71">
        <f t="shared" si="578"/>
        <v>0</v>
      </c>
      <c r="AJ442" s="71">
        <f t="shared" si="578"/>
        <v>0</v>
      </c>
      <c r="AK442" s="71">
        <f t="shared" si="578"/>
        <v>7226111.6115691513</v>
      </c>
      <c r="AL442" s="71">
        <f t="shared" si="578"/>
        <v>27067702.866434768</v>
      </c>
      <c r="AM442" s="71">
        <f t="shared" si="578"/>
        <v>0</v>
      </c>
      <c r="AN442" s="71">
        <f t="shared" si="578"/>
        <v>0</v>
      </c>
      <c r="AO442" s="71">
        <f t="shared" si="578"/>
        <v>0</v>
      </c>
      <c r="AP442" s="71">
        <f t="shared" si="578"/>
        <v>0</v>
      </c>
      <c r="AQ442" s="71">
        <f t="shared" si="578"/>
        <v>4554329.0770412721</v>
      </c>
      <c r="AR442" s="71">
        <f t="shared" si="578"/>
        <v>12718406.651055418</v>
      </c>
      <c r="AS442" s="71">
        <f t="shared" si="578"/>
        <v>4943693.1171322986</v>
      </c>
      <c r="AT442" s="71">
        <f t="shared" si="578"/>
        <v>0</v>
      </c>
      <c r="AU442" s="71">
        <f t="shared" si="578"/>
        <v>0</v>
      </c>
      <c r="AV442" s="71">
        <f t="shared" si="578"/>
        <v>1320762.378980726</v>
      </c>
      <c r="AW442" s="71">
        <f t="shared" si="578"/>
        <v>4209199.4512098804</v>
      </c>
      <c r="AX442" s="71">
        <f t="shared" si="578"/>
        <v>17289657.165815152</v>
      </c>
      <c r="AY442" s="71">
        <f t="shared" si="578"/>
        <v>62165184.441070974</v>
      </c>
      <c r="AZ442" s="71">
        <f t="shared" si="578"/>
        <v>0</v>
      </c>
      <c r="BA442" s="71">
        <f t="shared" si="578"/>
        <v>9163650.0549964458</v>
      </c>
      <c r="BB442" s="71">
        <f t="shared" si="578"/>
        <v>0</v>
      </c>
      <c r="BC442" s="71">
        <f t="shared" si="578"/>
        <v>9220004.4723545462</v>
      </c>
      <c r="BD442" s="71">
        <f t="shared" si="578"/>
        <v>30430035.489563555</v>
      </c>
      <c r="BE442" s="71">
        <f t="shared" si="578"/>
        <v>25999308.499473542</v>
      </c>
      <c r="BF442" s="71">
        <f t="shared" si="578"/>
        <v>0</v>
      </c>
      <c r="BG442" s="71">
        <f t="shared" si="578"/>
        <v>0</v>
      </c>
      <c r="BH442" s="71">
        <f t="shared" si="578"/>
        <v>0</v>
      </c>
      <c r="BI442" s="71">
        <f t="shared" si="578"/>
        <v>14784303.916533515</v>
      </c>
      <c r="BJ442" s="71">
        <f t="shared" si="578"/>
        <v>45375050.960795134</v>
      </c>
      <c r="BK442" s="71">
        <f t="shared" si="578"/>
        <v>0</v>
      </c>
      <c r="BL442" s="71">
        <f t="shared" si="578"/>
        <v>0</v>
      </c>
      <c r="BM442" s="71">
        <f t="shared" si="578"/>
        <v>0</v>
      </c>
      <c r="BN442" s="71">
        <f t="shared" si="578"/>
        <v>0</v>
      </c>
      <c r="BO442" s="71">
        <f t="shared" si="578"/>
        <v>5400653.208933454</v>
      </c>
      <c r="BP442" s="71">
        <f t="shared" si="578"/>
        <v>13920224.589115679</v>
      </c>
      <c r="BQ442" s="71">
        <f t="shared" si="578"/>
        <v>3902609.0283654556</v>
      </c>
      <c r="BR442" s="71">
        <f t="shared" si="578"/>
        <v>0</v>
      </c>
      <c r="BS442" s="71">
        <f t="shared" si="578"/>
        <v>0</v>
      </c>
      <c r="BT442" s="71">
        <f t="shared" si="578"/>
        <v>2158779.6686199307</v>
      </c>
      <c r="BU442" s="71">
        <f t="shared" si="578"/>
        <v>4228203.8710838556</v>
      </c>
      <c r="BV442" s="71">
        <f t="shared" si="578"/>
        <v>19082304.072101094</v>
      </c>
      <c r="BW442" s="113">
        <f t="shared" si="574"/>
        <v>445905616.28814501</v>
      </c>
    </row>
    <row r="443" spans="1:75" x14ac:dyDescent="0.3">
      <c r="A443" s="181" t="s">
        <v>35</v>
      </c>
      <c r="C443" s="178"/>
      <c r="D443" s="178"/>
      <c r="E443" s="178"/>
      <c r="F443" s="178"/>
      <c r="G443" s="178"/>
      <c r="H443" s="178"/>
      <c r="I443" s="178"/>
      <c r="J443" s="178"/>
      <c r="K443" s="178"/>
      <c r="L443" s="178"/>
      <c r="M443" s="178"/>
      <c r="N443" s="178"/>
      <c r="O443" s="179">
        <f t="shared" si="579"/>
        <v>23102344.605482459</v>
      </c>
      <c r="P443" s="71">
        <f t="shared" si="578"/>
        <v>4373622.660366036</v>
      </c>
      <c r="Q443" s="71">
        <f t="shared" si="578"/>
        <v>10003476.792054124</v>
      </c>
      <c r="R443" s="71">
        <f t="shared" si="578"/>
        <v>0</v>
      </c>
      <c r="S443" s="71">
        <f t="shared" si="578"/>
        <v>5258585.386727646</v>
      </c>
      <c r="T443" s="71">
        <f t="shared" si="578"/>
        <v>13744300.955739312</v>
      </c>
      <c r="U443" s="71">
        <f t="shared" si="578"/>
        <v>4344477.7228340805</v>
      </c>
      <c r="V443" s="71">
        <f t="shared" si="578"/>
        <v>0</v>
      </c>
      <c r="W443" s="71">
        <f t="shared" si="578"/>
        <v>0</v>
      </c>
      <c r="X443" s="71">
        <f t="shared" si="578"/>
        <v>1439529.935599491</v>
      </c>
      <c r="Y443" s="71">
        <f t="shared" si="578"/>
        <v>3177793.8795521259</v>
      </c>
      <c r="Z443" s="71">
        <f t="shared" si="578"/>
        <v>24283619.338226676</v>
      </c>
      <c r="AA443" s="71">
        <f t="shared" si="578"/>
        <v>0</v>
      </c>
      <c r="AB443" s="71">
        <f t="shared" si="578"/>
        <v>0</v>
      </c>
      <c r="AC443" s="71">
        <f t="shared" si="578"/>
        <v>0</v>
      </c>
      <c r="AD443" s="71">
        <f t="shared" si="578"/>
        <v>0</v>
      </c>
      <c r="AE443" s="71">
        <f t="shared" si="578"/>
        <v>5333959.5488439649</v>
      </c>
      <c r="AF443" s="71">
        <f t="shared" si="578"/>
        <v>13836734.811345734</v>
      </c>
      <c r="AG443" s="71">
        <f t="shared" si="578"/>
        <v>3491590.5207018852</v>
      </c>
      <c r="AH443" s="71">
        <f t="shared" si="578"/>
        <v>0</v>
      </c>
      <c r="AI443" s="71">
        <f t="shared" si="578"/>
        <v>0</v>
      </c>
      <c r="AJ443" s="71">
        <f t="shared" si="578"/>
        <v>3443431.5287024304</v>
      </c>
      <c r="AK443" s="71">
        <f t="shared" si="578"/>
        <v>3286876.5651804507</v>
      </c>
      <c r="AL443" s="71">
        <f t="shared" si="578"/>
        <v>21641700.28627722</v>
      </c>
      <c r="AM443" s="71">
        <f t="shared" si="578"/>
        <v>0</v>
      </c>
      <c r="AN443" s="71">
        <f t="shared" si="578"/>
        <v>0</v>
      </c>
      <c r="AO443" s="71">
        <f t="shared" si="578"/>
        <v>0</v>
      </c>
      <c r="AP443" s="71">
        <f t="shared" si="578"/>
        <v>0</v>
      </c>
      <c r="AQ443" s="71">
        <f t="shared" si="578"/>
        <v>3002770.0218311697</v>
      </c>
      <c r="AR443" s="71">
        <f t="shared" si="578"/>
        <v>9403901.1557294279</v>
      </c>
      <c r="AS443" s="71">
        <f t="shared" si="578"/>
        <v>3991026.1238190681</v>
      </c>
      <c r="AT443" s="71">
        <f t="shared" si="578"/>
        <v>0</v>
      </c>
      <c r="AU443" s="71">
        <f t="shared" si="578"/>
        <v>0</v>
      </c>
      <c r="AV443" s="71">
        <f t="shared" si="578"/>
        <v>1620981.9575299695</v>
      </c>
      <c r="AW443" s="71">
        <f t="shared" si="578"/>
        <v>2744830.8736638129</v>
      </c>
      <c r="AX443" s="71">
        <f t="shared" si="578"/>
        <v>13841642.695589326</v>
      </c>
      <c r="AY443" s="71">
        <f t="shared" si="578"/>
        <v>42901534.857642055</v>
      </c>
      <c r="AZ443" s="71">
        <f t="shared" si="578"/>
        <v>0</v>
      </c>
      <c r="BA443" s="71">
        <f t="shared" si="578"/>
        <v>0</v>
      </c>
      <c r="BB443" s="71">
        <f t="shared" si="578"/>
        <v>0</v>
      </c>
      <c r="BC443" s="71">
        <f t="shared" si="578"/>
        <v>5759723.1987607032</v>
      </c>
      <c r="BD443" s="71">
        <f t="shared" si="578"/>
        <v>16908079.611829549</v>
      </c>
      <c r="BE443" s="71">
        <f t="shared" si="578"/>
        <v>7134020.6060704738</v>
      </c>
      <c r="BF443" s="71">
        <f t="shared" si="578"/>
        <v>0</v>
      </c>
      <c r="BG443" s="71">
        <f t="shared" si="578"/>
        <v>0</v>
      </c>
      <c r="BH443" s="71">
        <f t="shared" si="578"/>
        <v>822239.53423403203</v>
      </c>
      <c r="BI443" s="71">
        <f t="shared" si="578"/>
        <v>4415528.939792484</v>
      </c>
      <c r="BJ443" s="71">
        <f t="shared" si="578"/>
        <v>29225539.563946396</v>
      </c>
      <c r="BK443" s="71">
        <f t="shared" si="578"/>
        <v>0</v>
      </c>
      <c r="BL443" s="71">
        <f t="shared" si="578"/>
        <v>7801077.0968483835</v>
      </c>
      <c r="BM443" s="71">
        <f t="shared" si="578"/>
        <v>0</v>
      </c>
      <c r="BN443" s="71">
        <f t="shared" si="578"/>
        <v>0</v>
      </c>
      <c r="BO443" s="71">
        <f t="shared" si="578"/>
        <v>2796495.5913026929</v>
      </c>
      <c r="BP443" s="71">
        <f t="shared" si="578"/>
        <v>13023941.367806688</v>
      </c>
      <c r="BQ443" s="71">
        <f t="shared" si="578"/>
        <v>10233442.525244951</v>
      </c>
      <c r="BR443" s="71">
        <f t="shared" si="578"/>
        <v>0</v>
      </c>
      <c r="BS443" s="71">
        <f t="shared" si="578"/>
        <v>0</v>
      </c>
      <c r="BT443" s="71">
        <f t="shared" si="578"/>
        <v>0</v>
      </c>
      <c r="BU443" s="71">
        <f t="shared" si="578"/>
        <v>4805004.4459068775</v>
      </c>
      <c r="BV443" s="71">
        <f t="shared" si="578"/>
        <v>21054252.12128818</v>
      </c>
      <c r="BW443" s="113">
        <f t="shared" si="574"/>
        <v>342248076.82646984</v>
      </c>
    </row>
    <row r="444" spans="1:75" x14ac:dyDescent="0.3">
      <c r="A444" s="27"/>
      <c r="C444" s="178"/>
      <c r="D444" s="178"/>
      <c r="E444" s="178"/>
      <c r="F444" s="178"/>
      <c r="G444" s="178"/>
      <c r="H444" s="178"/>
      <c r="I444" s="178"/>
      <c r="J444" s="178"/>
      <c r="K444" s="178"/>
      <c r="L444" s="178"/>
      <c r="M444" s="178"/>
      <c r="N444" s="178"/>
      <c r="O444"/>
      <c r="P444" s="775"/>
      <c r="Q444" s="775"/>
      <c r="R444" s="775"/>
      <c r="S444" s="775"/>
      <c r="T444" s="775"/>
      <c r="U444" s="775"/>
      <c r="V444" s="775"/>
      <c r="W444" s="775"/>
      <c r="X444" s="775"/>
      <c r="Y444" s="775"/>
      <c r="Z444" s="775"/>
      <c r="AA444" s="775"/>
      <c r="AB444" s="775"/>
      <c r="AC444" s="775"/>
      <c r="AD444" s="775"/>
      <c r="AE444" s="775"/>
      <c r="AF444" s="775"/>
      <c r="AG444" s="775"/>
      <c r="AH444" s="775"/>
      <c r="AI444" s="775"/>
      <c r="AJ444" s="775"/>
      <c r="AK444" s="775"/>
      <c r="AL444" s="775"/>
      <c r="AM444" s="775"/>
      <c r="AN444" s="775"/>
      <c r="AO444" s="775"/>
      <c r="AP444" s="775"/>
      <c r="AQ444" s="775"/>
      <c r="AR444" s="775"/>
      <c r="AS444" s="775"/>
      <c r="AT444" s="775"/>
      <c r="AU444" s="775"/>
      <c r="AV444" s="775"/>
      <c r="AW444" s="775"/>
      <c r="AX444" s="775"/>
      <c r="AY444" s="775"/>
      <c r="AZ444" s="775"/>
      <c r="BA444" s="775"/>
      <c r="BB444" s="775"/>
      <c r="BC444" s="775"/>
      <c r="BD444" s="775"/>
      <c r="BE444" s="775"/>
      <c r="BF444" s="775"/>
      <c r="BG444" s="775"/>
      <c r="BH444" s="775"/>
      <c r="BI444" s="775"/>
      <c r="BJ444" s="775"/>
      <c r="BK444" s="775"/>
      <c r="BL444" s="775"/>
      <c r="BM444" s="775"/>
      <c r="BN444" s="775"/>
      <c r="BO444" s="775"/>
      <c r="BP444" s="775"/>
      <c r="BQ444" s="775"/>
      <c r="BR444" s="775"/>
      <c r="BS444" s="775"/>
      <c r="BT444" s="775"/>
      <c r="BU444" s="775"/>
      <c r="BV444" s="775"/>
      <c r="BW444" s="113">
        <f t="shared" si="574"/>
        <v>0</v>
      </c>
    </row>
    <row r="445" spans="1:75" x14ac:dyDescent="0.3">
      <c r="A445" s="4" t="s">
        <v>607</v>
      </c>
      <c r="C445" s="178"/>
      <c r="D445" s="178"/>
      <c r="E445" s="178"/>
      <c r="F445" s="178"/>
      <c r="G445" s="178"/>
      <c r="H445" s="178"/>
      <c r="I445" s="178"/>
      <c r="J445" s="178"/>
      <c r="K445" s="178"/>
      <c r="L445" s="178"/>
      <c r="M445" s="178"/>
      <c r="N445" s="178"/>
      <c r="O445"/>
      <c r="P445" s="775"/>
      <c r="Q445" s="775"/>
      <c r="R445" s="775"/>
      <c r="S445" s="775"/>
      <c r="T445" s="775"/>
      <c r="U445" s="775"/>
      <c r="V445" s="775"/>
      <c r="W445" s="775"/>
      <c r="X445" s="775"/>
      <c r="Y445" s="775"/>
      <c r="Z445" s="775"/>
      <c r="AA445" s="775"/>
      <c r="AB445" s="775"/>
      <c r="AC445" s="775"/>
      <c r="AD445" s="775"/>
      <c r="AE445" s="775"/>
      <c r="AF445" s="775"/>
      <c r="AG445" s="775"/>
      <c r="AH445" s="775"/>
      <c r="AI445" s="775"/>
      <c r="AJ445" s="775"/>
      <c r="AK445" s="775"/>
      <c r="AL445" s="775"/>
      <c r="AM445" s="775"/>
      <c r="AN445" s="775"/>
      <c r="AO445" s="775"/>
      <c r="AP445" s="775"/>
      <c r="AQ445" s="775"/>
      <c r="AR445" s="775"/>
      <c r="AS445" s="775"/>
      <c r="AT445" s="775"/>
      <c r="AU445" s="775"/>
      <c r="AV445" s="775"/>
      <c r="AW445" s="775"/>
      <c r="AX445" s="775"/>
      <c r="AY445" s="775"/>
      <c r="AZ445" s="775"/>
      <c r="BA445" s="775"/>
      <c r="BB445" s="775"/>
      <c r="BC445" s="775"/>
      <c r="BD445" s="775"/>
      <c r="BE445" s="775"/>
      <c r="BF445" s="775"/>
      <c r="BG445" s="775"/>
      <c r="BH445" s="775"/>
      <c r="BI445" s="775"/>
      <c r="BJ445" s="775"/>
      <c r="BK445" s="775"/>
      <c r="BL445" s="775"/>
      <c r="BM445" s="775"/>
      <c r="BN445" s="775"/>
      <c r="BO445" s="775"/>
      <c r="BP445" s="775"/>
      <c r="BQ445" s="775"/>
      <c r="BR445" s="775"/>
      <c r="BS445" s="775"/>
      <c r="BT445" s="775"/>
      <c r="BU445" s="775"/>
      <c r="BV445" s="775"/>
      <c r="BW445" s="113">
        <f t="shared" si="574"/>
        <v>0</v>
      </c>
    </row>
    <row r="446" spans="1:75" x14ac:dyDescent="0.3">
      <c r="A446" s="182" t="s">
        <v>608</v>
      </c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8"/>
      <c r="N446" s="178"/>
      <c r="O446" s="179">
        <f t="shared" si="579"/>
        <v>3188786.4314467311</v>
      </c>
      <c r="P446" s="71">
        <f t="shared" si="578"/>
        <v>0</v>
      </c>
      <c r="Q446" s="71">
        <f t="shared" si="578"/>
        <v>0</v>
      </c>
      <c r="R446" s="71">
        <f t="shared" si="578"/>
        <v>0</v>
      </c>
      <c r="S446" s="71">
        <f t="shared" si="578"/>
        <v>4240423.8681060858</v>
      </c>
      <c r="T446" s="71">
        <f t="shared" si="578"/>
        <v>26021817.962580413</v>
      </c>
      <c r="U446" s="71">
        <f t="shared" si="578"/>
        <v>2996815.5989233106</v>
      </c>
      <c r="V446" s="71">
        <f t="shared" si="578"/>
        <v>0</v>
      </c>
      <c r="W446" s="71">
        <f t="shared" si="578"/>
        <v>0</v>
      </c>
      <c r="X446" s="71">
        <f t="shared" si="578"/>
        <v>0</v>
      </c>
      <c r="Y446" s="71">
        <f t="shared" si="578"/>
        <v>1526697.0333692878</v>
      </c>
      <c r="Z446" s="71">
        <f t="shared" si="578"/>
        <v>29023291.564380087</v>
      </c>
      <c r="AA446" s="71">
        <f t="shared" si="578"/>
        <v>12326482.880176395</v>
      </c>
      <c r="AB446" s="71">
        <f t="shared" si="578"/>
        <v>0</v>
      </c>
      <c r="AC446" s="71">
        <f t="shared" si="578"/>
        <v>0</v>
      </c>
      <c r="AD446" s="71">
        <f t="shared" si="578"/>
        <v>0</v>
      </c>
      <c r="AE446" s="71">
        <f t="shared" si="578"/>
        <v>1999556.5531997308</v>
      </c>
      <c r="AF446" s="71">
        <f t="shared" si="578"/>
        <v>14231615.223721258</v>
      </c>
      <c r="AG446" s="71">
        <f t="shared" si="578"/>
        <v>8569860.5697271228</v>
      </c>
      <c r="AH446" s="71">
        <f t="shared" si="578"/>
        <v>2873958.406666398</v>
      </c>
      <c r="AI446" s="71">
        <f t="shared" si="578"/>
        <v>0</v>
      </c>
      <c r="AJ446" s="71">
        <f t="shared" si="578"/>
        <v>0</v>
      </c>
      <c r="AK446" s="71">
        <f t="shared" si="578"/>
        <v>9413287.6669662818</v>
      </c>
      <c r="AL446" s="71">
        <f t="shared" si="578"/>
        <v>25054145.66244483</v>
      </c>
      <c r="AM446" s="71">
        <f t="shared" si="578"/>
        <v>0</v>
      </c>
      <c r="AN446" s="71">
        <f t="shared" si="578"/>
        <v>0</v>
      </c>
      <c r="AO446" s="71">
        <f t="shared" si="578"/>
        <v>0</v>
      </c>
      <c r="AP446" s="71">
        <f t="shared" si="578"/>
        <v>0</v>
      </c>
      <c r="AQ446" s="71">
        <f t="shared" si="578"/>
        <v>2593458.7953102402</v>
      </c>
      <c r="AR446" s="71">
        <f t="shared" si="578"/>
        <v>15238423.823180787</v>
      </c>
      <c r="AS446" s="71">
        <f t="shared" si="578"/>
        <v>5474143.8407429159</v>
      </c>
      <c r="AT446" s="71">
        <f t="shared" si="578"/>
        <v>0</v>
      </c>
      <c r="AU446" s="71">
        <f t="shared" si="578"/>
        <v>0</v>
      </c>
      <c r="AV446" s="71">
        <f t="shared" si="578"/>
        <v>0</v>
      </c>
      <c r="AW446" s="71">
        <f t="shared" si="578"/>
        <v>6250341.4626570977</v>
      </c>
      <c r="AX446" s="71">
        <f t="shared" si="578"/>
        <v>19431484.847052611</v>
      </c>
      <c r="AY446" s="71">
        <f t="shared" si="578"/>
        <v>21338372.179568633</v>
      </c>
      <c r="AZ446" s="71">
        <f t="shared" si="578"/>
        <v>0</v>
      </c>
      <c r="BA446" s="71">
        <f t="shared" si="578"/>
        <v>0</v>
      </c>
      <c r="BB446" s="71">
        <f t="shared" si="578"/>
        <v>0</v>
      </c>
      <c r="BC446" s="71">
        <f t="shared" si="578"/>
        <v>4055467.3544498011</v>
      </c>
      <c r="BD446" s="71">
        <f t="shared" si="578"/>
        <v>14811653.006079424</v>
      </c>
      <c r="BE446" s="71">
        <f t="shared" si="578"/>
        <v>0</v>
      </c>
      <c r="BF446" s="71">
        <f t="shared" si="578"/>
        <v>0</v>
      </c>
      <c r="BG446" s="71">
        <f t="shared" si="578"/>
        <v>0</v>
      </c>
      <c r="BH446" s="71">
        <f t="shared" si="578"/>
        <v>1524743.8508191332</v>
      </c>
      <c r="BI446" s="71">
        <f t="shared" si="578"/>
        <v>9559649.1489117406</v>
      </c>
      <c r="BJ446" s="71">
        <f t="shared" si="578"/>
        <v>25542904.058381408</v>
      </c>
      <c r="BK446" s="71">
        <f t="shared" si="578"/>
        <v>10014812.22798457</v>
      </c>
      <c r="BL446" s="71">
        <f t="shared" si="578"/>
        <v>0</v>
      </c>
      <c r="BM446" s="71">
        <f t="shared" si="578"/>
        <v>0</v>
      </c>
      <c r="BN446" s="71">
        <f t="shared" si="578"/>
        <v>0</v>
      </c>
      <c r="BO446" s="71">
        <f t="shared" si="578"/>
        <v>10640386.771802709</v>
      </c>
      <c r="BP446" s="71">
        <f t="shared" si="578"/>
        <v>16044025.592107944</v>
      </c>
      <c r="BQ446" s="71">
        <f t="shared" si="578"/>
        <v>5605953.69139871</v>
      </c>
      <c r="BR446" s="71">
        <f t="shared" si="578"/>
        <v>0</v>
      </c>
      <c r="BS446" s="71">
        <f t="shared" si="578"/>
        <v>0</v>
      </c>
      <c r="BT446" s="71">
        <f t="shared" si="578"/>
        <v>2590014.1560763866</v>
      </c>
      <c r="BU446" s="71">
        <f t="shared" si="578"/>
        <v>7727518.5720116049</v>
      </c>
      <c r="BV446" s="71">
        <f t="shared" si="578"/>
        <v>38502303.693073392</v>
      </c>
      <c r="BW446" s="113">
        <f t="shared" si="574"/>
        <v>358412396.49331707</v>
      </c>
    </row>
    <row r="447" spans="1:75" x14ac:dyDescent="0.3">
      <c r="A447" s="182" t="s">
        <v>853</v>
      </c>
      <c r="C447" s="178"/>
      <c r="D447" s="178"/>
      <c r="E447" s="178"/>
      <c r="F447" s="178"/>
      <c r="G447" s="178"/>
      <c r="H447" s="178"/>
      <c r="I447" s="178"/>
      <c r="J447" s="178"/>
      <c r="K447" s="178"/>
      <c r="L447" s="178"/>
      <c r="M447" s="178"/>
      <c r="N447" s="178"/>
      <c r="O447" s="179">
        <f t="shared" si="579"/>
        <v>0</v>
      </c>
      <c r="P447" s="71">
        <f t="shared" si="578"/>
        <v>0</v>
      </c>
      <c r="Q447" s="71">
        <f t="shared" si="578"/>
        <v>0</v>
      </c>
      <c r="R447" s="71">
        <f t="shared" si="578"/>
        <v>0</v>
      </c>
      <c r="S447" s="71">
        <f t="shared" si="578"/>
        <v>0</v>
      </c>
      <c r="T447" s="71">
        <f t="shared" si="578"/>
        <v>0</v>
      </c>
      <c r="U447" s="71">
        <f t="shared" si="578"/>
        <v>0</v>
      </c>
      <c r="V447" s="71">
        <f t="shared" si="578"/>
        <v>0</v>
      </c>
      <c r="W447" s="71">
        <f t="shared" si="578"/>
        <v>0</v>
      </c>
      <c r="X447" s="71">
        <f t="shared" si="578"/>
        <v>0</v>
      </c>
      <c r="Y447" s="71">
        <f t="shared" si="578"/>
        <v>0</v>
      </c>
      <c r="Z447" s="71">
        <f t="shared" si="578"/>
        <v>0</v>
      </c>
      <c r="AA447" s="71">
        <f t="shared" si="578"/>
        <v>22523903.999999996</v>
      </c>
      <c r="AB447" s="71">
        <f t="shared" si="578"/>
        <v>11719219.199999999</v>
      </c>
      <c r="AC447" s="71">
        <f t="shared" si="578"/>
        <v>14620070.399999999</v>
      </c>
      <c r="AD447" s="71">
        <f t="shared" si="578"/>
        <v>0</v>
      </c>
      <c r="AE447" s="71">
        <f t="shared" si="578"/>
        <v>2833459.2000000104</v>
      </c>
      <c r="AF447" s="71">
        <f t="shared" si="578"/>
        <v>0</v>
      </c>
      <c r="AG447" s="71">
        <f t="shared" si="578"/>
        <v>7266854.3999999911</v>
      </c>
      <c r="AH447" s="71">
        <f t="shared" si="578"/>
        <v>0</v>
      </c>
      <c r="AI447" s="71">
        <f t="shared" si="578"/>
        <v>0</v>
      </c>
      <c r="AJ447" s="71">
        <f t="shared" si="578"/>
        <v>0</v>
      </c>
      <c r="AK447" s="71">
        <f t="shared" si="578"/>
        <v>12039206.399999976</v>
      </c>
      <c r="AL447" s="71">
        <f t="shared" si="578"/>
        <v>0</v>
      </c>
      <c r="AM447" s="71">
        <f t="shared" si="578"/>
        <v>0</v>
      </c>
      <c r="AN447" s="71">
        <f t="shared" si="578"/>
        <v>0</v>
      </c>
      <c r="AO447" s="71">
        <f t="shared" si="578"/>
        <v>0</v>
      </c>
      <c r="AP447" s="71">
        <f t="shared" si="578"/>
        <v>0</v>
      </c>
      <c r="AQ447" s="71">
        <f t="shared" si="578"/>
        <v>4326766.8787199967</v>
      </c>
      <c r="AR447" s="71">
        <f t="shared" si="578"/>
        <v>786549.90335999429</v>
      </c>
      <c r="AS447" s="71">
        <f t="shared" si="578"/>
        <v>5207940.3417599984</v>
      </c>
      <c r="AT447" s="71">
        <f t="shared" si="578"/>
        <v>0</v>
      </c>
      <c r="AU447" s="71">
        <f t="shared" si="578"/>
        <v>66142.003200002015</v>
      </c>
      <c r="AV447" s="71">
        <f t="shared" si="578"/>
        <v>0</v>
      </c>
      <c r="AW447" s="71">
        <f t="shared" si="578"/>
        <v>5190932.3980800025</v>
      </c>
      <c r="AX447" s="71">
        <f t="shared" ref="AX447:BV447" si="580">+IF(AX417&gt;AW417,AX417-AW417,0)</f>
        <v>0</v>
      </c>
      <c r="AY447" s="71">
        <f t="shared" si="580"/>
        <v>16855031.467622388</v>
      </c>
      <c r="AZ447" s="71">
        <f t="shared" si="580"/>
        <v>0</v>
      </c>
      <c r="BA447" s="71">
        <f t="shared" si="580"/>
        <v>3958623.188582398</v>
      </c>
      <c r="BB447" s="71">
        <f t="shared" si="580"/>
        <v>3706818.1526937559</v>
      </c>
      <c r="BC447" s="71">
        <f t="shared" si="580"/>
        <v>2476628.7269068807</v>
      </c>
      <c r="BD447" s="71">
        <f t="shared" si="580"/>
        <v>0</v>
      </c>
      <c r="BE447" s="71">
        <f t="shared" si="580"/>
        <v>0</v>
      </c>
      <c r="BF447" s="71">
        <f t="shared" si="580"/>
        <v>0</v>
      </c>
      <c r="BG447" s="71">
        <f t="shared" si="580"/>
        <v>0</v>
      </c>
      <c r="BH447" s="71">
        <f t="shared" si="580"/>
        <v>0</v>
      </c>
      <c r="BI447" s="71">
        <f t="shared" si="580"/>
        <v>6839720.2538495921</v>
      </c>
      <c r="BJ447" s="71">
        <f t="shared" si="580"/>
        <v>1520471.2896921635</v>
      </c>
      <c r="BK447" s="71">
        <f t="shared" si="580"/>
        <v>9426134.1233479604</v>
      </c>
      <c r="BL447" s="71">
        <f t="shared" si="580"/>
        <v>1282624.8189640641</v>
      </c>
      <c r="BM447" s="71">
        <f t="shared" si="580"/>
        <v>0</v>
      </c>
      <c r="BN447" s="71">
        <f t="shared" si="580"/>
        <v>0</v>
      </c>
      <c r="BO447" s="71">
        <f t="shared" si="580"/>
        <v>9626588.6460936219</v>
      </c>
      <c r="BP447" s="71">
        <f t="shared" si="580"/>
        <v>0</v>
      </c>
      <c r="BQ447" s="71">
        <f t="shared" si="580"/>
        <v>6203644.7360090166</v>
      </c>
      <c r="BR447" s="71">
        <f t="shared" si="580"/>
        <v>0</v>
      </c>
      <c r="BS447" s="71">
        <f t="shared" si="580"/>
        <v>8199068.1205682978</v>
      </c>
      <c r="BT447" s="71">
        <f t="shared" si="580"/>
        <v>0</v>
      </c>
      <c r="BU447" s="71">
        <f t="shared" si="580"/>
        <v>7096197.9452778101</v>
      </c>
      <c r="BV447" s="71">
        <f t="shared" si="580"/>
        <v>0</v>
      </c>
      <c r="BW447" s="113">
        <f t="shared" si="574"/>
        <v>163772596.5947279</v>
      </c>
    </row>
    <row r="448" spans="1:75" x14ac:dyDescent="0.3">
      <c r="A448" s="182"/>
      <c r="C448" s="178"/>
      <c r="D448" s="178"/>
      <c r="E448" s="178"/>
      <c r="F448" s="178"/>
      <c r="G448" s="178"/>
      <c r="H448" s="178"/>
      <c r="I448" s="178"/>
      <c r="J448" s="178"/>
      <c r="K448" s="178"/>
      <c r="L448" s="178"/>
      <c r="M448" s="178"/>
      <c r="N448" s="178"/>
      <c r="O448"/>
      <c r="P448" s="775"/>
      <c r="Q448" s="775"/>
      <c r="R448" s="775"/>
      <c r="S448" s="775"/>
      <c r="T448" s="775"/>
      <c r="U448" s="775"/>
      <c r="V448" s="775"/>
      <c r="W448" s="775"/>
      <c r="X448" s="775"/>
      <c r="Y448" s="775"/>
      <c r="Z448" s="775"/>
      <c r="AA448" s="775"/>
      <c r="AB448" s="775"/>
      <c r="AC448" s="775"/>
      <c r="AD448" s="775"/>
      <c r="AE448" s="775"/>
      <c r="AF448" s="775"/>
      <c r="AG448" s="775"/>
      <c r="AH448" s="775"/>
      <c r="AI448" s="775"/>
      <c r="AJ448" s="775"/>
      <c r="AK448" s="775"/>
      <c r="AL448" s="775"/>
      <c r="AM448" s="775"/>
      <c r="AN448" s="775"/>
      <c r="AO448" s="775"/>
      <c r="AP448" s="775"/>
      <c r="AQ448" s="775"/>
      <c r="AR448" s="775"/>
      <c r="AS448" s="775"/>
      <c r="AT448" s="775"/>
      <c r="AU448" s="775"/>
      <c r="AV448" s="775"/>
      <c r="AW448" s="775"/>
      <c r="AX448" s="775"/>
      <c r="AY448" s="775"/>
      <c r="AZ448" s="775"/>
      <c r="BA448" s="775"/>
      <c r="BB448" s="775"/>
      <c r="BC448" s="775"/>
      <c r="BD448" s="775"/>
      <c r="BE448" s="775"/>
      <c r="BF448" s="775"/>
      <c r="BG448" s="775"/>
      <c r="BH448" s="775"/>
      <c r="BI448" s="775"/>
      <c r="BJ448" s="775"/>
      <c r="BK448" s="775"/>
      <c r="BL448" s="775"/>
      <c r="BM448" s="775"/>
      <c r="BN448" s="775"/>
      <c r="BO448" s="775"/>
      <c r="BP448" s="775"/>
      <c r="BQ448" s="775"/>
      <c r="BR448" s="775"/>
      <c r="BS448" s="775"/>
      <c r="BT448" s="775"/>
      <c r="BU448" s="775"/>
      <c r="BV448" s="775"/>
      <c r="BW448" s="113">
        <f t="shared" si="574"/>
        <v>0</v>
      </c>
    </row>
    <row r="449" spans="1:75" x14ac:dyDescent="0.3">
      <c r="A449" s="4" t="s">
        <v>22</v>
      </c>
      <c r="C449" s="178"/>
      <c r="D449" s="178"/>
      <c r="E449" s="178"/>
      <c r="F449" s="178"/>
      <c r="G449" s="178"/>
      <c r="H449" s="178"/>
      <c r="I449" s="178"/>
      <c r="J449" s="178"/>
      <c r="K449" s="178"/>
      <c r="L449" s="178"/>
      <c r="M449" s="178"/>
      <c r="N449" s="178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/>
      <c r="BV449" s="71"/>
      <c r="BW449" s="113">
        <f t="shared" si="574"/>
        <v>0</v>
      </c>
    </row>
    <row r="450" spans="1:75" x14ac:dyDescent="0.3">
      <c r="A450" s="182" t="s">
        <v>978</v>
      </c>
      <c r="C450" s="178"/>
      <c r="D450" s="178"/>
      <c r="E450" s="178"/>
      <c r="F450" s="178"/>
      <c r="G450" s="178"/>
      <c r="H450" s="178"/>
      <c r="I450" s="178"/>
      <c r="J450" s="178"/>
      <c r="K450" s="178"/>
      <c r="L450" s="178"/>
      <c r="M450" s="178"/>
      <c r="N450" s="178"/>
      <c r="O450" s="179">
        <f>+IF(O420&gt;N420,O420-N420,0)</f>
        <v>0</v>
      </c>
      <c r="P450" s="71">
        <f t="shared" ref="P450:BV450" si="581">+IF(P420&gt;O420,P420-O420,0)</f>
        <v>0</v>
      </c>
      <c r="Q450" s="71">
        <f t="shared" si="581"/>
        <v>0</v>
      </c>
      <c r="R450" s="71">
        <f t="shared" si="581"/>
        <v>0</v>
      </c>
      <c r="S450" s="71">
        <f t="shared" si="581"/>
        <v>0</v>
      </c>
      <c r="T450" s="71">
        <f t="shared" si="581"/>
        <v>0</v>
      </c>
      <c r="U450" s="71">
        <f t="shared" si="581"/>
        <v>0</v>
      </c>
      <c r="V450" s="71">
        <f t="shared" si="581"/>
        <v>0</v>
      </c>
      <c r="W450" s="71">
        <f t="shared" si="581"/>
        <v>0</v>
      </c>
      <c r="X450" s="71">
        <f t="shared" si="581"/>
        <v>0</v>
      </c>
      <c r="Y450" s="71">
        <f t="shared" si="581"/>
        <v>0</v>
      </c>
      <c r="Z450" s="71">
        <f t="shared" si="581"/>
        <v>0</v>
      </c>
      <c r="AA450" s="71">
        <f t="shared" si="581"/>
        <v>12409002.666666666</v>
      </c>
      <c r="AB450" s="71">
        <f t="shared" si="581"/>
        <v>27828666.666666664</v>
      </c>
      <c r="AC450" s="71">
        <f t="shared" si="581"/>
        <v>10343181.333333336</v>
      </c>
      <c r="AD450" s="71">
        <f t="shared" si="581"/>
        <v>9896397.3333333358</v>
      </c>
      <c r="AE450" s="71">
        <f t="shared" si="581"/>
        <v>0</v>
      </c>
      <c r="AF450" s="71">
        <f t="shared" si="581"/>
        <v>6310195.6666666567</v>
      </c>
      <c r="AG450" s="71">
        <f t="shared" si="581"/>
        <v>6533483.6666666567</v>
      </c>
      <c r="AH450" s="71">
        <f t="shared" si="581"/>
        <v>21016753.333333328</v>
      </c>
      <c r="AI450" s="71">
        <f t="shared" si="581"/>
        <v>0</v>
      </c>
      <c r="AJ450" s="71">
        <f t="shared" si="581"/>
        <v>0</v>
      </c>
      <c r="AK450" s="71">
        <f t="shared" si="581"/>
        <v>0</v>
      </c>
      <c r="AL450" s="71">
        <f t="shared" si="581"/>
        <v>5810297.9999999925</v>
      </c>
      <c r="AM450" s="71">
        <f t="shared" si="581"/>
        <v>20796723.783333346</v>
      </c>
      <c r="AN450" s="71">
        <f t="shared" si="581"/>
        <v>0</v>
      </c>
      <c r="AO450" s="71">
        <f t="shared" si="581"/>
        <v>0</v>
      </c>
      <c r="AP450" s="71">
        <f t="shared" si="581"/>
        <v>0</v>
      </c>
      <c r="AQ450" s="71">
        <f t="shared" si="581"/>
        <v>0</v>
      </c>
      <c r="AR450" s="71">
        <f t="shared" si="581"/>
        <v>31589738.682666659</v>
      </c>
      <c r="AS450" s="71">
        <f t="shared" si="581"/>
        <v>0</v>
      </c>
      <c r="AT450" s="71">
        <f t="shared" si="581"/>
        <v>3826866.3073333204</v>
      </c>
      <c r="AU450" s="71">
        <f t="shared" si="581"/>
        <v>0</v>
      </c>
      <c r="AV450" s="71">
        <f t="shared" si="581"/>
        <v>10320900.30400002</v>
      </c>
      <c r="AW450" s="71">
        <f t="shared" si="581"/>
        <v>0</v>
      </c>
      <c r="AX450" s="71">
        <f t="shared" si="581"/>
        <v>12232186.76333335</v>
      </c>
      <c r="AY450" s="71">
        <f t="shared" si="581"/>
        <v>0</v>
      </c>
      <c r="AZ450" s="71">
        <f t="shared" si="581"/>
        <v>5277989.6384800002</v>
      </c>
      <c r="BA450" s="71">
        <f t="shared" si="581"/>
        <v>1157041.3030106723</v>
      </c>
      <c r="BB450" s="71">
        <f t="shared" si="581"/>
        <v>14734047.09171547</v>
      </c>
      <c r="BC450" s="71">
        <f t="shared" si="581"/>
        <v>0</v>
      </c>
      <c r="BD450" s="71">
        <f t="shared" si="581"/>
        <v>3297600.8992654011</v>
      </c>
      <c r="BE450" s="71">
        <f t="shared" si="581"/>
        <v>0</v>
      </c>
      <c r="BF450" s="71">
        <f t="shared" si="581"/>
        <v>1270952.4437427968</v>
      </c>
      <c r="BG450" s="71">
        <f t="shared" si="581"/>
        <v>0</v>
      </c>
      <c r="BH450" s="71">
        <f t="shared" si="581"/>
        <v>0</v>
      </c>
      <c r="BI450" s="71">
        <f t="shared" si="581"/>
        <v>0</v>
      </c>
      <c r="BJ450" s="71">
        <f t="shared" si="581"/>
        <v>13254233.3860664</v>
      </c>
      <c r="BK450" s="71">
        <f t="shared" si="581"/>
        <v>32061037.115810685</v>
      </c>
      <c r="BL450" s="71">
        <f t="shared" si="581"/>
        <v>0</v>
      </c>
      <c r="BM450" s="71">
        <f t="shared" si="581"/>
        <v>0</v>
      </c>
      <c r="BN450" s="71">
        <f t="shared" si="581"/>
        <v>5836288.5605483651</v>
      </c>
      <c r="BO450" s="71">
        <f t="shared" si="581"/>
        <v>2837807.5920239389</v>
      </c>
      <c r="BP450" s="71">
        <f t="shared" si="581"/>
        <v>15016388.086316347</v>
      </c>
      <c r="BQ450" s="71">
        <f t="shared" si="581"/>
        <v>0</v>
      </c>
      <c r="BR450" s="71">
        <f t="shared" si="581"/>
        <v>10920714.482953072</v>
      </c>
      <c r="BS450" s="71">
        <f t="shared" si="581"/>
        <v>0</v>
      </c>
      <c r="BT450" s="71">
        <f t="shared" si="581"/>
        <v>6270345.8967441618</v>
      </c>
      <c r="BU450" s="71">
        <f t="shared" si="581"/>
        <v>0</v>
      </c>
      <c r="BV450" s="71">
        <f t="shared" si="581"/>
        <v>24007642.884283647</v>
      </c>
      <c r="BW450" s="113">
        <f t="shared" si="574"/>
        <v>314856483.88829434</v>
      </c>
    </row>
    <row r="451" spans="1:75" x14ac:dyDescent="0.3">
      <c r="A451" s="182" t="s">
        <v>979</v>
      </c>
      <c r="C451" s="178"/>
      <c r="D451" s="178"/>
      <c r="E451" s="178"/>
      <c r="F451" s="178"/>
      <c r="G451" s="178"/>
      <c r="H451" s="178"/>
      <c r="I451" s="178"/>
      <c r="J451" s="178"/>
      <c r="K451" s="178"/>
      <c r="L451" s="178"/>
      <c r="M451" s="178"/>
      <c r="N451" s="178"/>
      <c r="O451" s="179">
        <f>+IF(O421&gt;N421,O421-N421,0)</f>
        <v>0</v>
      </c>
      <c r="P451" s="71">
        <f t="shared" ref="P451:BV451" si="582">+IF(P421&gt;O421,P421-O421,0)</f>
        <v>0</v>
      </c>
      <c r="Q451" s="71">
        <f t="shared" si="582"/>
        <v>0</v>
      </c>
      <c r="R451" s="71">
        <f t="shared" si="582"/>
        <v>0</v>
      </c>
      <c r="S451" s="71">
        <f t="shared" si="582"/>
        <v>0</v>
      </c>
      <c r="T451" s="71">
        <f t="shared" si="582"/>
        <v>0</v>
      </c>
      <c r="U451" s="71">
        <f t="shared" si="582"/>
        <v>0</v>
      </c>
      <c r="V451" s="71">
        <f t="shared" si="582"/>
        <v>0</v>
      </c>
      <c r="W451" s="71">
        <f t="shared" si="582"/>
        <v>0</v>
      </c>
      <c r="X451" s="71">
        <f t="shared" si="582"/>
        <v>0</v>
      </c>
      <c r="Y451" s="71">
        <f t="shared" si="582"/>
        <v>0</v>
      </c>
      <c r="Z451" s="71">
        <f t="shared" si="582"/>
        <v>0</v>
      </c>
      <c r="AA451" s="71">
        <f t="shared" si="582"/>
        <v>0</v>
      </c>
      <c r="AB451" s="71">
        <f t="shared" si="582"/>
        <v>0</v>
      </c>
      <c r="AC451" s="71">
        <f t="shared" si="582"/>
        <v>0</v>
      </c>
      <c r="AD451" s="71">
        <f t="shared" si="582"/>
        <v>0</v>
      </c>
      <c r="AE451" s="71">
        <f t="shared" si="582"/>
        <v>0</v>
      </c>
      <c r="AF451" s="71">
        <f t="shared" si="582"/>
        <v>0</v>
      </c>
      <c r="AG451" s="71">
        <f t="shared" si="582"/>
        <v>0</v>
      </c>
      <c r="AH451" s="71">
        <f t="shared" si="582"/>
        <v>0</v>
      </c>
      <c r="AI451" s="71">
        <f t="shared" si="582"/>
        <v>0</v>
      </c>
      <c r="AJ451" s="71">
        <f t="shared" si="582"/>
        <v>0</v>
      </c>
      <c r="AK451" s="71">
        <f t="shared" si="582"/>
        <v>0</v>
      </c>
      <c r="AL451" s="71">
        <f t="shared" si="582"/>
        <v>0</v>
      </c>
      <c r="AM451" s="71">
        <f t="shared" si="582"/>
        <v>22314600.000000007</v>
      </c>
      <c r="AN451" s="71">
        <f t="shared" si="582"/>
        <v>19130201.999999993</v>
      </c>
      <c r="AO451" s="71">
        <f t="shared" si="582"/>
        <v>5369364</v>
      </c>
      <c r="AP451" s="71">
        <f t="shared" si="582"/>
        <v>864171</v>
      </c>
      <c r="AQ451" s="71">
        <f t="shared" si="582"/>
        <v>1872511.1999999955</v>
      </c>
      <c r="AR451" s="71">
        <f t="shared" si="582"/>
        <v>15535258.200000003</v>
      </c>
      <c r="AS451" s="71">
        <f t="shared" si="582"/>
        <v>0</v>
      </c>
      <c r="AT451" s="71">
        <f t="shared" si="582"/>
        <v>0</v>
      </c>
      <c r="AU451" s="71">
        <f t="shared" si="582"/>
        <v>0</v>
      </c>
      <c r="AV451" s="71">
        <f t="shared" si="582"/>
        <v>1805643</v>
      </c>
      <c r="AW451" s="71">
        <f t="shared" si="582"/>
        <v>2579220</v>
      </c>
      <c r="AX451" s="71">
        <f t="shared" si="582"/>
        <v>4602339</v>
      </c>
      <c r="AY451" s="71">
        <f t="shared" si="582"/>
        <v>0</v>
      </c>
      <c r="AZ451" s="71">
        <f t="shared" si="582"/>
        <v>0</v>
      </c>
      <c r="BA451" s="71">
        <f t="shared" si="582"/>
        <v>2663119.1664000005</v>
      </c>
      <c r="BB451" s="71">
        <f t="shared" si="582"/>
        <v>8353793.3056199998</v>
      </c>
      <c r="BC451" s="71">
        <f t="shared" si="582"/>
        <v>0</v>
      </c>
      <c r="BD451" s="71">
        <f t="shared" si="582"/>
        <v>4393661.8471199945</v>
      </c>
      <c r="BE451" s="71">
        <f t="shared" si="582"/>
        <v>0</v>
      </c>
      <c r="BF451" s="71">
        <f t="shared" si="582"/>
        <v>2629636.3875599951</v>
      </c>
      <c r="BG451" s="71">
        <f t="shared" si="582"/>
        <v>0</v>
      </c>
      <c r="BH451" s="71">
        <f t="shared" si="582"/>
        <v>1103081.943599999</v>
      </c>
      <c r="BI451" s="71">
        <f t="shared" si="582"/>
        <v>0</v>
      </c>
      <c r="BJ451" s="71">
        <f t="shared" si="582"/>
        <v>12155789.514959995</v>
      </c>
      <c r="BK451" s="71">
        <f t="shared" si="582"/>
        <v>16504671.245375037</v>
      </c>
      <c r="BL451" s="71">
        <f t="shared" si="582"/>
        <v>7707784.3616810292</v>
      </c>
      <c r="BM451" s="71">
        <f t="shared" si="582"/>
        <v>0</v>
      </c>
      <c r="BN451" s="71">
        <f t="shared" si="582"/>
        <v>12574047.068561152</v>
      </c>
      <c r="BO451" s="71">
        <f t="shared" si="582"/>
        <v>7865268.6799814627</v>
      </c>
      <c r="BP451" s="71">
        <f t="shared" si="582"/>
        <v>8533303.9448070824</v>
      </c>
      <c r="BQ451" s="71">
        <f t="shared" si="582"/>
        <v>0</v>
      </c>
      <c r="BR451" s="71">
        <f t="shared" si="582"/>
        <v>7334366.1600278318</v>
      </c>
      <c r="BS451" s="71">
        <f t="shared" si="582"/>
        <v>0</v>
      </c>
      <c r="BT451" s="71">
        <f t="shared" si="582"/>
        <v>1216270.229527086</v>
      </c>
      <c r="BU451" s="71">
        <f t="shared" si="582"/>
        <v>812217.83553895354</v>
      </c>
      <c r="BV451" s="71">
        <f t="shared" si="582"/>
        <v>15613408.982781783</v>
      </c>
      <c r="BW451" s="113">
        <f t="shared" si="574"/>
        <v>183533729.0735414</v>
      </c>
    </row>
    <row r="452" spans="1:75" x14ac:dyDescent="0.3">
      <c r="A452" s="182"/>
      <c r="C452" s="178"/>
      <c r="D452" s="178"/>
      <c r="E452" s="178"/>
      <c r="F452" s="178"/>
      <c r="G452" s="178"/>
      <c r="H452" s="178"/>
      <c r="I452" s="178"/>
      <c r="J452" s="178"/>
      <c r="K452" s="178"/>
      <c r="L452" s="178"/>
      <c r="M452" s="178"/>
      <c r="N452" s="178"/>
      <c r="O452"/>
      <c r="P452" s="178"/>
      <c r="Q452" s="178"/>
      <c r="R452" s="178"/>
      <c r="S452" s="178"/>
      <c r="T452" s="178"/>
      <c r="U452" s="178"/>
      <c r="V452" s="178"/>
      <c r="W452" s="178"/>
      <c r="X452" s="178"/>
      <c r="Y452" s="178"/>
      <c r="Z452" s="178"/>
      <c r="AA452" s="180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113">
        <f t="shared" si="574"/>
        <v>0</v>
      </c>
    </row>
    <row r="453" spans="1:75" ht="16.2" thickBot="1" x14ac:dyDescent="0.35">
      <c r="O453"/>
      <c r="BW453" s="113">
        <f t="shared" si="574"/>
        <v>0</v>
      </c>
    </row>
    <row r="454" spans="1:75" ht="16.2" thickBot="1" x14ac:dyDescent="0.35">
      <c r="A454" s="70" t="s">
        <v>326</v>
      </c>
      <c r="BW454" s="113">
        <f t="shared" si="574"/>
        <v>0</v>
      </c>
    </row>
    <row r="455" spans="1:75" x14ac:dyDescent="0.3">
      <c r="A455" s="183" t="s">
        <v>327</v>
      </c>
      <c r="C455" s="183"/>
      <c r="D455" s="183"/>
      <c r="E455" s="183"/>
      <c r="F455" s="183"/>
      <c r="G455" s="183"/>
      <c r="H455" s="183"/>
      <c r="I455" s="183"/>
      <c r="J455" s="183"/>
      <c r="K455" s="183"/>
      <c r="L455" s="183"/>
      <c r="M455" s="184"/>
      <c r="N455" s="184">
        <f>+DATA!C364*200</f>
        <v>520000</v>
      </c>
      <c r="O455" s="184">
        <f>+(O457/30)*DATA!C381</f>
        <v>307439.61801726639</v>
      </c>
      <c r="P455" s="184">
        <f>+(P457/30)*DATA!D381</f>
        <v>236643.69603581482</v>
      </c>
      <c r="Q455" s="184">
        <f>+(Q457/30)*DATA!E381</f>
        <v>226059.20621926658</v>
      </c>
      <c r="R455" s="184">
        <f>+(R457/30)*DATA!F381</f>
        <v>170104.02901328239</v>
      </c>
      <c r="S455" s="184">
        <f>+(S457/30)*DATA!G381</f>
        <v>288329.10112196219</v>
      </c>
      <c r="T455" s="184">
        <f>+(T457/30)*DATA!H381</f>
        <v>354623.16417293384</v>
      </c>
      <c r="U455" s="184">
        <f>+(U457/30)*DATA!I381</f>
        <v>346591.62581174413</v>
      </c>
      <c r="V455" s="184">
        <f>+(V457/30)*DATA!J381</f>
        <v>233547.12515090255</v>
      </c>
      <c r="W455" s="184">
        <f>+(W457/30)*DATA!K381</f>
        <v>261659.03551029513</v>
      </c>
      <c r="X455" s="184">
        <f>+(X457/30)*DATA!L381</f>
        <v>303270.52527117712</v>
      </c>
      <c r="Y455" s="184">
        <f>+(Y457/30)*DATA!M381</f>
        <v>331116.75326077198</v>
      </c>
      <c r="Z455" s="184">
        <f>+(Z457/30)*DATA!N381</f>
        <v>534164.12041458301</v>
      </c>
      <c r="AA455" s="184">
        <f>+(AA457/30)*DATA!O381</f>
        <v>340589.63005075086</v>
      </c>
      <c r="AB455" s="184">
        <f>+(AB457/30)*DATA!P381</f>
        <v>262006.47250753839</v>
      </c>
      <c r="AC455" s="184">
        <f>+(AC457/30)*DATA!Q381</f>
        <v>250459.80172121618</v>
      </c>
      <c r="AD455" s="184">
        <f>+(AD457/30)*DATA!R381</f>
        <v>188570.74098395702</v>
      </c>
      <c r="AE455" s="184">
        <f>+(AE457/30)*DATA!S381</f>
        <v>319444.97698298452</v>
      </c>
      <c r="AF455" s="184">
        <f>+(AF457/30)*DATA!T381</f>
        <v>392609.63989797008</v>
      </c>
      <c r="AG455" s="184">
        <f>+(AG457/30)*DATA!U381</f>
        <v>384039.53484243894</v>
      </c>
      <c r="AH455" s="184">
        <f>+(AH457/30)*DATA!V381</f>
        <v>258825.04681261076</v>
      </c>
      <c r="AI455" s="184">
        <f>+(AI457/30)*DATA!W381</f>
        <v>289974.59109838103</v>
      </c>
      <c r="AJ455" s="184">
        <f>+(AJ457/30)*DATA!X381</f>
        <v>335975.98191371415</v>
      </c>
      <c r="AK455" s="184">
        <f>+(AK457/30)*DATA!Y381</f>
        <v>366819.98394839349</v>
      </c>
      <c r="AL455" s="184">
        <f>+(AL457/30)*DATA!Z381</f>
        <v>591568.24478671118</v>
      </c>
      <c r="AM455" s="184">
        <f>+(AM457/30)*DATA!AA381</f>
        <v>390623.8300712654</v>
      </c>
      <c r="AN455" s="184">
        <f>+(AN457/30)*DATA!AB381</f>
        <v>298849.3586244781</v>
      </c>
      <c r="AO455" s="184">
        <f>+(AO457/30)*DATA!AC381</f>
        <v>287527.13562989509</v>
      </c>
      <c r="AP455" s="184">
        <f>+(AP457/30)*DATA!AD381</f>
        <v>217613.8016632263</v>
      </c>
      <c r="AQ455" s="184">
        <f>+(AQ457/30)*DATA!AE381</f>
        <v>366656.86010876088</v>
      </c>
      <c r="AR455" s="184">
        <f>+(AR457/30)*DATA!AF381</f>
        <v>447592.44298454322</v>
      </c>
      <c r="AS455" s="184">
        <f>+(AS457/30)*DATA!AG381</f>
        <v>441274.85388861544</v>
      </c>
      <c r="AT455" s="184">
        <f>+(AT457/30)*DATA!AH381</f>
        <v>297871.23896169418</v>
      </c>
      <c r="AU455" s="184">
        <f>+(AU457/30)*DATA!AI381</f>
        <v>333665.82173988491</v>
      </c>
      <c r="AV455" s="184">
        <f>+(AV457/30)*DATA!AJ381</f>
        <v>385385.8381756547</v>
      </c>
      <c r="AW455" s="184">
        <f>+(AW457/30)*DATA!AK381</f>
        <v>420709.75115099631</v>
      </c>
      <c r="AX455" s="184">
        <f>+(AX457/30)*DATA!AL381</f>
        <v>676405.80348195788</v>
      </c>
      <c r="AY455" s="184">
        <f>+(AY457/30)*DATA!AM381</f>
        <v>416698.84032034926</v>
      </c>
      <c r="AZ455" s="184">
        <f>+(AZ457/30)*DATA!AN381</f>
        <v>317963.15092880727</v>
      </c>
      <c r="BA455" s="184">
        <f>+(BA457/30)*DATA!AO381</f>
        <v>306858.93918060703</v>
      </c>
      <c r="BB455" s="184">
        <f>+(BB457/30)*DATA!AP381</f>
        <v>232819.96378693337</v>
      </c>
      <c r="BC455" s="184">
        <f>+(BC457/30)*DATA!AQ381</f>
        <v>391275.97418045666</v>
      </c>
      <c r="BD455" s="184">
        <f>+(BD457/30)*DATA!AR381</f>
        <v>476104.69756843656</v>
      </c>
      <c r="BE455" s="184">
        <f>+(BE457/30)*DATA!AS381</f>
        <v>471145.72099857946</v>
      </c>
      <c r="BF455" s="184">
        <f>+(BF457/30)*DATA!AT381</f>
        <v>318273.76512337039</v>
      </c>
      <c r="BG455" s="184">
        <f>+(BG457/30)*DATA!AU381</f>
        <v>356492.71184153721</v>
      </c>
      <c r="BH455" s="184">
        <f>+(BH457/30)*DATA!AV381</f>
        <v>411138.28595760593</v>
      </c>
      <c r="BI455" s="184">
        <f>+(BI457/30)*DATA!AW381</f>
        <v>448794.1821738141</v>
      </c>
      <c r="BJ455" s="184">
        <f>+(BJ457/30)*DATA!AX381</f>
        <v>720509.65149541362</v>
      </c>
      <c r="BK455" s="184">
        <f>+(BK457/30)*DATA!AY381</f>
        <v>408793.79317752057</v>
      </c>
      <c r="BL455" s="184">
        <f>+(BL457/30)*DATA!AZ381</f>
        <v>311826.66134532</v>
      </c>
      <c r="BM455" s="184">
        <f>+(BM457/30)*DATA!BA381</f>
        <v>301054.99016105162</v>
      </c>
      <c r="BN455" s="184">
        <f>+(BN457/30)*DATA!BB381</f>
        <v>228488.32588792316</v>
      </c>
      <c r="BO455" s="184">
        <f>+(BO457/30)*DATA!BC381</f>
        <v>383871.23330711975</v>
      </c>
      <c r="BP455" s="184">
        <f>+(BP457/30)*DATA!BD381</f>
        <v>466901.76329691906</v>
      </c>
      <c r="BQ455" s="184">
        <f>+(BQ457/30)*DATA!BE381</f>
        <v>462259.69881726225</v>
      </c>
      <c r="BR455" s="184">
        <f>+(BR457/30)*DATA!BF381</f>
        <v>312300.86159069557</v>
      </c>
      <c r="BS455" s="184">
        <f>+(BS457/30)*DATA!BG381</f>
        <v>349799.1504204896</v>
      </c>
      <c r="BT455" s="184">
        <f>+(BT457/30)*DATA!BH381</f>
        <v>403342.1162889945</v>
      </c>
      <c r="BU455" s="184">
        <f>+(BU457/30)*DATA!BI381</f>
        <v>440280.40559582261</v>
      </c>
      <c r="BV455" s="184">
        <f>+(BV457/30)*DATA!BJ381</f>
        <v>706709.97373744007</v>
      </c>
      <c r="BW455" s="113">
        <f t="shared" si="574"/>
        <v>22302314.239210103</v>
      </c>
    </row>
    <row r="456" spans="1:75" x14ac:dyDescent="0.3">
      <c r="A456" s="183" t="s">
        <v>328</v>
      </c>
      <c r="C456" s="183"/>
      <c r="D456" s="183"/>
      <c r="E456" s="183"/>
      <c r="F456" s="183"/>
      <c r="G456" s="183"/>
      <c r="H456" s="183"/>
      <c r="I456" s="183"/>
      <c r="J456" s="183"/>
      <c r="K456" s="183"/>
      <c r="L456" s="183"/>
      <c r="M456" s="184"/>
      <c r="N456" s="184">
        <f>+DATA!C365*200</f>
        <v>360000</v>
      </c>
      <c r="O456" s="184">
        <f>+(O457/30)*DATA!C379*DATA!C380</f>
        <v>236113.62663726058</v>
      </c>
      <c r="P456" s="184">
        <f>+(P457/30)*DATA!D379*DATA!D380</f>
        <v>181742.35855550578</v>
      </c>
      <c r="Q456" s="184">
        <f>+(Q457/30)*DATA!E379*DATA!E380</f>
        <v>173613.47037639673</v>
      </c>
      <c r="R456" s="184">
        <f>+(R457/30)*DATA!F379*DATA!F380</f>
        <v>130639.89428220087</v>
      </c>
      <c r="S456" s="184">
        <f>+(S457/30)*DATA!G379*DATA!G380</f>
        <v>221436.74966166695</v>
      </c>
      <c r="T456" s="184">
        <f>+(T457/30)*DATA!H379*DATA!H380</f>
        <v>272350.59008481319</v>
      </c>
      <c r="U456" s="184">
        <f>+(U457/30)*DATA!I379*DATA!I380</f>
        <v>266182.36862341949</v>
      </c>
      <c r="V456" s="184">
        <f>+(V457/30)*DATA!J379*DATA!J380</f>
        <v>179364.19211589315</v>
      </c>
      <c r="W456" s="184">
        <f>+(W457/30)*DATA!K379*DATA!K380</f>
        <v>200954.13927190666</v>
      </c>
      <c r="X456" s="184">
        <f>+(X457/30)*DATA!L379*DATA!L380</f>
        <v>232911.763408264</v>
      </c>
      <c r="Y456" s="184">
        <f>+(Y457/30)*DATA!M379*DATA!M380</f>
        <v>254297.66650427287</v>
      </c>
      <c r="Z456" s="184">
        <f>+(Z457/30)*DATA!N379*DATA!N380</f>
        <v>410238.04447839974</v>
      </c>
      <c r="AA456" s="184">
        <f>+(AA457/30)*DATA!O379*DATA!O380</f>
        <v>271407.36144669208</v>
      </c>
      <c r="AB456" s="184">
        <f>+(AB457/30)*DATA!P379*DATA!P380</f>
        <v>208786.40777944465</v>
      </c>
      <c r="AC456" s="184">
        <f>+(AC457/30)*DATA!Q379*DATA!Q380</f>
        <v>199585.15449659416</v>
      </c>
      <c r="AD456" s="184">
        <f>+(AD457/30)*DATA!R379*DATA!R380</f>
        <v>150267.30922159075</v>
      </c>
      <c r="AE456" s="184">
        <f>+(AE457/30)*DATA!S379*DATA!S380</f>
        <v>254557.71603331581</v>
      </c>
      <c r="AF456" s="184">
        <f>+(AF457/30)*DATA!T379*DATA!T380</f>
        <v>312860.80679369491</v>
      </c>
      <c r="AG456" s="184">
        <f>+(AG457/30)*DATA!U379*DATA!U380</f>
        <v>306031.50432756852</v>
      </c>
      <c r="AH456" s="184">
        <f>+(AH457/30)*DATA!V379*DATA!V380</f>
        <v>206251.20917879918</v>
      </c>
      <c r="AI456" s="184">
        <f>+(AI457/30)*DATA!W379*DATA!W380</f>
        <v>231073.50228152238</v>
      </c>
      <c r="AJ456" s="184">
        <f>+(AJ457/30)*DATA!X379*DATA!X380</f>
        <v>267730.86058749096</v>
      </c>
      <c r="AK456" s="184">
        <f>+(AK457/30)*DATA!Y379*DATA!Y380</f>
        <v>292309.67470887606</v>
      </c>
      <c r="AL456" s="184">
        <f>+(AL457/30)*DATA!Z379*DATA!Z380</f>
        <v>471405.94506441045</v>
      </c>
      <c r="AM456" s="184">
        <f>+(AM457/30)*DATA!AA379*DATA!AA380</f>
        <v>227863.90087490479</v>
      </c>
      <c r="AN456" s="184">
        <f>+(AN457/30)*DATA!AB379*DATA!AB380</f>
        <v>174328.79253094556</v>
      </c>
      <c r="AO456" s="184">
        <f>+(AO457/30)*DATA!AC379*DATA!AC380</f>
        <v>167724.16245077213</v>
      </c>
      <c r="AP456" s="184">
        <f>+(AP457/30)*DATA!AD379*DATA!AD380</f>
        <v>126941.38430354866</v>
      </c>
      <c r="AQ456" s="184">
        <f>+(AQ457/30)*DATA!AE379*DATA!AE380</f>
        <v>213883.16839677718</v>
      </c>
      <c r="AR456" s="184">
        <f>+(AR457/30)*DATA!AF379*DATA!AF380</f>
        <v>261095.59174098354</v>
      </c>
      <c r="AS456" s="184">
        <f>+(AS457/30)*DATA!AG379*DATA!AG380</f>
        <v>257410.33143502567</v>
      </c>
      <c r="AT456" s="184">
        <f>+(AT457/30)*DATA!AH379*DATA!AH380</f>
        <v>173758.22272765494</v>
      </c>
      <c r="AU456" s="184">
        <f>+(AU457/30)*DATA!AI379*DATA!AI380</f>
        <v>194638.39601493286</v>
      </c>
      <c r="AV456" s="184">
        <f>+(AV457/30)*DATA!AJ379*DATA!AJ380</f>
        <v>224808.40560246524</v>
      </c>
      <c r="AW456" s="184">
        <f>+(AW457/30)*DATA!AK379*DATA!AK380</f>
        <v>245414.02150474783</v>
      </c>
      <c r="AX456" s="184">
        <f>+(AX457/30)*DATA!AL379*DATA!AL380</f>
        <v>394570.05203114211</v>
      </c>
      <c r="AY456" s="184">
        <f>+(AY457/30)*DATA!AM379*DATA!AM380</f>
        <v>275898.4953278944</v>
      </c>
      <c r="AZ456" s="184">
        <f>+(AZ457/30)*DATA!AN379*DATA!AN380</f>
        <v>210525.07572023134</v>
      </c>
      <c r="BA456" s="184">
        <f>+(BA457/30)*DATA!AO379*DATA!AO380</f>
        <v>203172.91867852825</v>
      </c>
      <c r="BB456" s="184">
        <f>+(BB457/30)*DATA!AP379*DATA!AP380</f>
        <v>154151.32339155904</v>
      </c>
      <c r="BC456" s="184">
        <f>+(BC457/30)*DATA!AQ379*DATA!AQ380</f>
        <v>259065.88185211286</v>
      </c>
      <c r="BD456" s="184">
        <f>+(BD457/30)*DATA!AR379*DATA!AR380</f>
        <v>315231.42607425957</v>
      </c>
      <c r="BE456" s="184">
        <f>+(BE457/30)*DATA!AS379*DATA!AS380</f>
        <v>311948.06158748048</v>
      </c>
      <c r="BF456" s="184">
        <f>+(BF457/30)*DATA!AT379*DATA!AT380</f>
        <v>210730.73501326313</v>
      </c>
      <c r="BG456" s="184">
        <f>+(BG457/30)*DATA!AU379*DATA!AU380</f>
        <v>236035.70078771253</v>
      </c>
      <c r="BH456" s="184">
        <f>+(BH457/30)*DATA!AV379*DATA!AV380</f>
        <v>272216.82301824645</v>
      </c>
      <c r="BI456" s="184">
        <f>+(BI457/30)*DATA!AW379*DATA!AW380</f>
        <v>297148.99009192537</v>
      </c>
      <c r="BJ456" s="184">
        <f>+(BJ457/30)*DATA!AX379*DATA!AX380</f>
        <v>477053.23241117387</v>
      </c>
      <c r="BK456" s="184">
        <f>+(BK457/30)*DATA!AY379*DATA!AY380</f>
        <v>282067.71729248919</v>
      </c>
      <c r="BL456" s="184">
        <f>+(BL457/30)*DATA!AZ379*DATA!AZ380</f>
        <v>215160.39632827078</v>
      </c>
      <c r="BM456" s="184">
        <f>+(BM457/30)*DATA!BA379*DATA!BA380</f>
        <v>207727.94321112562</v>
      </c>
      <c r="BN456" s="184">
        <f>+(BN457/30)*DATA!BB379*DATA!BB380</f>
        <v>157656.94486266698</v>
      </c>
      <c r="BO456" s="184">
        <f>+(BO457/30)*DATA!BC379*DATA!BC380</f>
        <v>264871.15098191262</v>
      </c>
      <c r="BP456" s="184">
        <f>+(BP457/30)*DATA!BD379*DATA!BD380</f>
        <v>322162.21667487413</v>
      </c>
      <c r="BQ456" s="184">
        <f>+(BQ457/30)*DATA!BE379*DATA!BE380</f>
        <v>318959.19218391093</v>
      </c>
      <c r="BR456" s="184">
        <f>+(BR457/30)*DATA!BF379*DATA!BF380</f>
        <v>215487.59449757994</v>
      </c>
      <c r="BS456" s="184">
        <f>+(BS457/30)*DATA!BG379*DATA!BG380</f>
        <v>241361.4137901378</v>
      </c>
      <c r="BT456" s="184">
        <f>+(BT457/30)*DATA!BH379*DATA!BH380</f>
        <v>278306.06023940619</v>
      </c>
      <c r="BU456" s="184">
        <f>+(BU457/30)*DATA!BI379*DATA!BI380</f>
        <v>303793.47986111755</v>
      </c>
      <c r="BV456" s="184">
        <f>+(BV457/30)*DATA!BJ379*DATA!BJ380</f>
        <v>487629.88187883364</v>
      </c>
      <c r="BW456" s="113">
        <f t="shared" si="574"/>
        <v>15472911.401290614</v>
      </c>
    </row>
    <row r="457" spans="1:75" x14ac:dyDescent="0.3">
      <c r="A457" s="183" t="s">
        <v>329</v>
      </c>
      <c r="C457" s="183"/>
      <c r="D457" s="183"/>
      <c r="E457" s="183"/>
      <c r="F457" s="183"/>
      <c r="G457" s="183"/>
      <c r="H457" s="183"/>
      <c r="I457" s="183"/>
      <c r="J457" s="183"/>
      <c r="K457" s="183"/>
      <c r="L457" s="183"/>
      <c r="M457" s="184"/>
      <c r="N457" s="184"/>
      <c r="O457" s="184">
        <f t="shared" ref="O457:AT457" si="583">+O12+O242</f>
        <v>614879.23603453278</v>
      </c>
      <c r="P457" s="184">
        <f t="shared" si="583"/>
        <v>473287.39207162964</v>
      </c>
      <c r="Q457" s="184">
        <f t="shared" si="583"/>
        <v>452118.41243853315</v>
      </c>
      <c r="R457" s="184">
        <f t="shared" si="583"/>
        <v>340208.05802656477</v>
      </c>
      <c r="S457" s="184">
        <f t="shared" si="583"/>
        <v>576658.20224392437</v>
      </c>
      <c r="T457" s="184">
        <f t="shared" si="583"/>
        <v>709246.32834586769</v>
      </c>
      <c r="U457" s="184">
        <f t="shared" si="583"/>
        <v>693183.25162348826</v>
      </c>
      <c r="V457" s="184">
        <f t="shared" si="583"/>
        <v>467094.25030180509</v>
      </c>
      <c r="W457" s="184">
        <f t="shared" si="583"/>
        <v>523318.07102059026</v>
      </c>
      <c r="X457" s="184">
        <f t="shared" si="583"/>
        <v>606541.05054235423</v>
      </c>
      <c r="Y457" s="184">
        <f t="shared" si="583"/>
        <v>662233.50652154395</v>
      </c>
      <c r="Z457" s="184">
        <f t="shared" si="583"/>
        <v>1068328.240829166</v>
      </c>
      <c r="AA457" s="184">
        <f t="shared" si="583"/>
        <v>638605.55634515791</v>
      </c>
      <c r="AB457" s="184">
        <f t="shared" si="583"/>
        <v>491262.1359516345</v>
      </c>
      <c r="AC457" s="184">
        <f t="shared" si="583"/>
        <v>469612.12822728034</v>
      </c>
      <c r="AD457" s="184">
        <f t="shared" si="583"/>
        <v>353570.13934491941</v>
      </c>
      <c r="AE457" s="184">
        <f t="shared" si="583"/>
        <v>598959.33184309595</v>
      </c>
      <c r="AF457" s="184">
        <f t="shared" si="583"/>
        <v>736143.07480869384</v>
      </c>
      <c r="AG457" s="184">
        <f t="shared" si="583"/>
        <v>720074.127829573</v>
      </c>
      <c r="AH457" s="184">
        <f t="shared" si="583"/>
        <v>485296.96277364518</v>
      </c>
      <c r="AI457" s="184">
        <f t="shared" si="583"/>
        <v>543702.35830946441</v>
      </c>
      <c r="AJ457" s="184">
        <f t="shared" si="583"/>
        <v>629954.96608821407</v>
      </c>
      <c r="AK457" s="184">
        <f t="shared" si="583"/>
        <v>687787.46990323777</v>
      </c>
      <c r="AL457" s="184">
        <f t="shared" si="583"/>
        <v>1109190.4589750834</v>
      </c>
      <c r="AM457" s="184">
        <f t="shared" si="583"/>
        <v>651039.71678544232</v>
      </c>
      <c r="AN457" s="184">
        <f t="shared" si="583"/>
        <v>498082.26437413017</v>
      </c>
      <c r="AO457" s="184">
        <f t="shared" si="583"/>
        <v>479211.89271649183</v>
      </c>
      <c r="AP457" s="184">
        <f t="shared" si="583"/>
        <v>362689.66943871049</v>
      </c>
      <c r="AQ457" s="184">
        <f t="shared" si="583"/>
        <v>611094.76684793481</v>
      </c>
      <c r="AR457" s="184">
        <f t="shared" si="583"/>
        <v>745987.40497423871</v>
      </c>
      <c r="AS457" s="184">
        <f t="shared" si="583"/>
        <v>735458.08981435909</v>
      </c>
      <c r="AT457" s="184">
        <f t="shared" si="583"/>
        <v>496452.06493615697</v>
      </c>
      <c r="AU457" s="184">
        <f t="shared" ref="AU457:BV457" si="584">+AU12+AU242</f>
        <v>556109.70289980818</v>
      </c>
      <c r="AV457" s="184">
        <f t="shared" si="584"/>
        <v>642309.73029275786</v>
      </c>
      <c r="AW457" s="184">
        <f t="shared" si="584"/>
        <v>701182.91858499381</v>
      </c>
      <c r="AX457" s="184">
        <f t="shared" si="584"/>
        <v>1127343.0058032633</v>
      </c>
      <c r="AY457" s="184">
        <f t="shared" si="584"/>
        <v>657945.53734791989</v>
      </c>
      <c r="AZ457" s="184">
        <f t="shared" si="584"/>
        <v>502047.08041390619</v>
      </c>
      <c r="BA457" s="184">
        <f t="shared" si="584"/>
        <v>484514.11449569534</v>
      </c>
      <c r="BB457" s="184">
        <f t="shared" si="584"/>
        <v>367610.46913726325</v>
      </c>
      <c r="BC457" s="184">
        <f t="shared" si="584"/>
        <v>617804.16975861578</v>
      </c>
      <c r="BD457" s="184">
        <f t="shared" si="584"/>
        <v>751744.25931858399</v>
      </c>
      <c r="BE457" s="184">
        <f t="shared" si="584"/>
        <v>743914.2963135466</v>
      </c>
      <c r="BF457" s="184">
        <f t="shared" si="584"/>
        <v>502537.52387900586</v>
      </c>
      <c r="BG457" s="184">
        <f t="shared" si="584"/>
        <v>562883.22922347975</v>
      </c>
      <c r="BH457" s="184">
        <f t="shared" si="584"/>
        <v>649165.71466990409</v>
      </c>
      <c r="BI457" s="184">
        <f t="shared" si="584"/>
        <v>708622.39290602226</v>
      </c>
      <c r="BJ457" s="184">
        <f t="shared" si="584"/>
        <v>1137646.818150653</v>
      </c>
      <c r="BK457" s="184">
        <f t="shared" si="584"/>
        <v>681322.98862920096</v>
      </c>
      <c r="BL457" s="184">
        <f t="shared" si="584"/>
        <v>519711.10224219994</v>
      </c>
      <c r="BM457" s="184">
        <f t="shared" si="584"/>
        <v>501758.31693508604</v>
      </c>
      <c r="BN457" s="184">
        <f t="shared" si="584"/>
        <v>380813.87647987192</v>
      </c>
      <c r="BO457" s="184">
        <f t="shared" si="584"/>
        <v>639785.3888451996</v>
      </c>
      <c r="BP457" s="184">
        <f t="shared" si="584"/>
        <v>778169.6054948651</v>
      </c>
      <c r="BQ457" s="184">
        <f t="shared" si="584"/>
        <v>770432.83136210369</v>
      </c>
      <c r="BR457" s="184">
        <f t="shared" si="584"/>
        <v>520501.43598449259</v>
      </c>
      <c r="BS457" s="184">
        <f t="shared" si="584"/>
        <v>582998.5840341493</v>
      </c>
      <c r="BT457" s="184">
        <f t="shared" si="584"/>
        <v>672236.86048165744</v>
      </c>
      <c r="BU457" s="184">
        <f t="shared" si="584"/>
        <v>733800.67599303764</v>
      </c>
      <c r="BV457" s="184">
        <f t="shared" si="584"/>
        <v>1177849.9562290667</v>
      </c>
      <c r="BW457" s="113">
        <f t="shared" si="574"/>
        <v>37904033.166193821</v>
      </c>
    </row>
    <row r="458" spans="1:75" x14ac:dyDescent="0.3">
      <c r="A458" s="183" t="s">
        <v>330</v>
      </c>
      <c r="C458" s="183"/>
      <c r="D458" s="183"/>
      <c r="E458" s="183"/>
      <c r="F458" s="183"/>
      <c r="G458" s="183"/>
      <c r="H458" s="183"/>
      <c r="I458" s="183"/>
      <c r="J458" s="183"/>
      <c r="K458" s="183"/>
      <c r="L458" s="183"/>
      <c r="M458" s="184"/>
      <c r="N458" s="184"/>
      <c r="O458" s="184">
        <f>+N455</f>
        <v>520000</v>
      </c>
      <c r="P458" s="184">
        <f t="shared" ref="P458:BV458" si="585">+O455</f>
        <v>307439.61801726639</v>
      </c>
      <c r="Q458" s="184">
        <f t="shared" si="585"/>
        <v>236643.69603581482</v>
      </c>
      <c r="R458" s="184">
        <f t="shared" si="585"/>
        <v>226059.20621926658</v>
      </c>
      <c r="S458" s="184">
        <f t="shared" si="585"/>
        <v>170104.02901328239</v>
      </c>
      <c r="T458" s="184">
        <f t="shared" si="585"/>
        <v>288329.10112196219</v>
      </c>
      <c r="U458" s="184">
        <f t="shared" si="585"/>
        <v>354623.16417293384</v>
      </c>
      <c r="V458" s="184">
        <f t="shared" si="585"/>
        <v>346591.62581174413</v>
      </c>
      <c r="W458" s="184">
        <f t="shared" si="585"/>
        <v>233547.12515090255</v>
      </c>
      <c r="X458" s="184">
        <f t="shared" si="585"/>
        <v>261659.03551029513</v>
      </c>
      <c r="Y458" s="184">
        <f t="shared" si="585"/>
        <v>303270.52527117712</v>
      </c>
      <c r="Z458" s="184">
        <f t="shared" si="585"/>
        <v>331116.75326077198</v>
      </c>
      <c r="AA458" s="184">
        <f t="shared" si="585"/>
        <v>534164.12041458301</v>
      </c>
      <c r="AB458" s="184">
        <f t="shared" si="585"/>
        <v>340589.63005075086</v>
      </c>
      <c r="AC458" s="184">
        <f t="shared" si="585"/>
        <v>262006.47250753839</v>
      </c>
      <c r="AD458" s="184">
        <f t="shared" si="585"/>
        <v>250459.80172121618</v>
      </c>
      <c r="AE458" s="184">
        <f t="shared" si="585"/>
        <v>188570.74098395702</v>
      </c>
      <c r="AF458" s="184">
        <f t="shared" si="585"/>
        <v>319444.97698298452</v>
      </c>
      <c r="AG458" s="184">
        <f t="shared" si="585"/>
        <v>392609.63989797008</v>
      </c>
      <c r="AH458" s="184">
        <f t="shared" si="585"/>
        <v>384039.53484243894</v>
      </c>
      <c r="AI458" s="184">
        <f t="shared" si="585"/>
        <v>258825.04681261076</v>
      </c>
      <c r="AJ458" s="184">
        <f t="shared" si="585"/>
        <v>289974.59109838103</v>
      </c>
      <c r="AK458" s="184">
        <f t="shared" si="585"/>
        <v>335975.98191371415</v>
      </c>
      <c r="AL458" s="184">
        <f t="shared" si="585"/>
        <v>366819.98394839349</v>
      </c>
      <c r="AM458" s="184">
        <f t="shared" si="585"/>
        <v>591568.24478671118</v>
      </c>
      <c r="AN458" s="184">
        <f t="shared" si="585"/>
        <v>390623.8300712654</v>
      </c>
      <c r="AO458" s="184">
        <f t="shared" si="585"/>
        <v>298849.3586244781</v>
      </c>
      <c r="AP458" s="184">
        <f t="shared" si="585"/>
        <v>287527.13562989509</v>
      </c>
      <c r="AQ458" s="184">
        <f t="shared" si="585"/>
        <v>217613.8016632263</v>
      </c>
      <c r="AR458" s="184">
        <f t="shared" si="585"/>
        <v>366656.86010876088</v>
      </c>
      <c r="AS458" s="184">
        <f t="shared" si="585"/>
        <v>447592.44298454322</v>
      </c>
      <c r="AT458" s="184">
        <f t="shared" si="585"/>
        <v>441274.85388861544</v>
      </c>
      <c r="AU458" s="184">
        <f t="shared" si="585"/>
        <v>297871.23896169418</v>
      </c>
      <c r="AV458" s="184">
        <f t="shared" si="585"/>
        <v>333665.82173988491</v>
      </c>
      <c r="AW458" s="184">
        <f t="shared" si="585"/>
        <v>385385.8381756547</v>
      </c>
      <c r="AX458" s="184">
        <f t="shared" si="585"/>
        <v>420709.75115099631</v>
      </c>
      <c r="AY458" s="184">
        <f t="shared" si="585"/>
        <v>676405.80348195788</v>
      </c>
      <c r="AZ458" s="184">
        <f t="shared" si="585"/>
        <v>416698.84032034926</v>
      </c>
      <c r="BA458" s="184">
        <f t="shared" si="585"/>
        <v>317963.15092880727</v>
      </c>
      <c r="BB458" s="184">
        <f t="shared" si="585"/>
        <v>306858.93918060703</v>
      </c>
      <c r="BC458" s="184">
        <f t="shared" si="585"/>
        <v>232819.96378693337</v>
      </c>
      <c r="BD458" s="184">
        <f t="shared" si="585"/>
        <v>391275.97418045666</v>
      </c>
      <c r="BE458" s="184">
        <f t="shared" si="585"/>
        <v>476104.69756843656</v>
      </c>
      <c r="BF458" s="184">
        <f t="shared" si="585"/>
        <v>471145.72099857946</v>
      </c>
      <c r="BG458" s="184">
        <f t="shared" si="585"/>
        <v>318273.76512337039</v>
      </c>
      <c r="BH458" s="184">
        <f t="shared" si="585"/>
        <v>356492.71184153721</v>
      </c>
      <c r="BI458" s="184">
        <f t="shared" si="585"/>
        <v>411138.28595760593</v>
      </c>
      <c r="BJ458" s="184">
        <f t="shared" si="585"/>
        <v>448794.1821738141</v>
      </c>
      <c r="BK458" s="184">
        <f t="shared" si="585"/>
        <v>720509.65149541362</v>
      </c>
      <c r="BL458" s="184">
        <f t="shared" si="585"/>
        <v>408793.79317752057</v>
      </c>
      <c r="BM458" s="184">
        <f t="shared" si="585"/>
        <v>311826.66134532</v>
      </c>
      <c r="BN458" s="184">
        <f t="shared" si="585"/>
        <v>301054.99016105162</v>
      </c>
      <c r="BO458" s="184">
        <f t="shared" si="585"/>
        <v>228488.32588792316</v>
      </c>
      <c r="BP458" s="184">
        <f t="shared" si="585"/>
        <v>383871.23330711975</v>
      </c>
      <c r="BQ458" s="184">
        <f t="shared" si="585"/>
        <v>466901.76329691906</v>
      </c>
      <c r="BR458" s="184">
        <f t="shared" si="585"/>
        <v>462259.69881726225</v>
      </c>
      <c r="BS458" s="184">
        <f t="shared" si="585"/>
        <v>312300.86159069557</v>
      </c>
      <c r="BT458" s="184">
        <f t="shared" si="585"/>
        <v>349799.1504204896</v>
      </c>
      <c r="BU458" s="184">
        <f t="shared" si="585"/>
        <v>403342.1162889945</v>
      </c>
      <c r="BV458" s="184">
        <f t="shared" si="585"/>
        <v>440280.40559582261</v>
      </c>
      <c r="BW458" s="113">
        <f t="shared" si="574"/>
        <v>21595604.265472662</v>
      </c>
    </row>
    <row r="459" spans="1:75" ht="16.2" thickBot="1" x14ac:dyDescent="0.35">
      <c r="A459" s="183" t="s">
        <v>331</v>
      </c>
      <c r="C459" s="183"/>
      <c r="D459" s="183"/>
      <c r="E459" s="183"/>
      <c r="F459" s="183"/>
      <c r="G459" s="183"/>
      <c r="H459" s="183"/>
      <c r="I459" s="183"/>
      <c r="J459" s="183"/>
      <c r="K459" s="183"/>
      <c r="L459" s="183"/>
      <c r="M459" s="184"/>
      <c r="N459" s="184"/>
      <c r="O459" s="184">
        <f>+N456</f>
        <v>360000</v>
      </c>
      <c r="P459" s="184">
        <f t="shared" ref="P459:BV459" si="586">+O456</f>
        <v>236113.62663726058</v>
      </c>
      <c r="Q459" s="184">
        <f t="shared" si="586"/>
        <v>181742.35855550578</v>
      </c>
      <c r="R459" s="184">
        <f t="shared" si="586"/>
        <v>173613.47037639673</v>
      </c>
      <c r="S459" s="184">
        <f t="shared" si="586"/>
        <v>130639.89428220087</v>
      </c>
      <c r="T459" s="184">
        <f t="shared" si="586"/>
        <v>221436.74966166695</v>
      </c>
      <c r="U459" s="184">
        <f t="shared" si="586"/>
        <v>272350.59008481319</v>
      </c>
      <c r="V459" s="184">
        <f t="shared" si="586"/>
        <v>266182.36862341949</v>
      </c>
      <c r="W459" s="184">
        <f t="shared" si="586"/>
        <v>179364.19211589315</v>
      </c>
      <c r="X459" s="184">
        <f t="shared" si="586"/>
        <v>200954.13927190666</v>
      </c>
      <c r="Y459" s="184">
        <f t="shared" si="586"/>
        <v>232911.763408264</v>
      </c>
      <c r="Z459" s="184">
        <f t="shared" si="586"/>
        <v>254297.66650427287</v>
      </c>
      <c r="AA459" s="184">
        <f t="shared" si="586"/>
        <v>410238.04447839974</v>
      </c>
      <c r="AB459" s="184">
        <f t="shared" si="586"/>
        <v>271407.36144669208</v>
      </c>
      <c r="AC459" s="184">
        <f t="shared" si="586"/>
        <v>208786.40777944465</v>
      </c>
      <c r="AD459" s="184">
        <f t="shared" si="586"/>
        <v>199585.15449659416</v>
      </c>
      <c r="AE459" s="184">
        <f t="shared" si="586"/>
        <v>150267.30922159075</v>
      </c>
      <c r="AF459" s="184">
        <f t="shared" si="586"/>
        <v>254557.71603331581</v>
      </c>
      <c r="AG459" s="184">
        <f t="shared" si="586"/>
        <v>312860.80679369491</v>
      </c>
      <c r="AH459" s="184">
        <f t="shared" si="586"/>
        <v>306031.50432756852</v>
      </c>
      <c r="AI459" s="184">
        <f t="shared" si="586"/>
        <v>206251.20917879918</v>
      </c>
      <c r="AJ459" s="184">
        <f t="shared" si="586"/>
        <v>231073.50228152238</v>
      </c>
      <c r="AK459" s="184">
        <f t="shared" si="586"/>
        <v>267730.86058749096</v>
      </c>
      <c r="AL459" s="184">
        <f t="shared" si="586"/>
        <v>292309.67470887606</v>
      </c>
      <c r="AM459" s="184">
        <f t="shared" si="586"/>
        <v>471405.94506441045</v>
      </c>
      <c r="AN459" s="184">
        <f t="shared" si="586"/>
        <v>227863.90087490479</v>
      </c>
      <c r="AO459" s="184">
        <f t="shared" si="586"/>
        <v>174328.79253094556</v>
      </c>
      <c r="AP459" s="184">
        <f t="shared" si="586"/>
        <v>167724.16245077213</v>
      </c>
      <c r="AQ459" s="184">
        <f t="shared" si="586"/>
        <v>126941.38430354866</v>
      </c>
      <c r="AR459" s="184">
        <f t="shared" si="586"/>
        <v>213883.16839677718</v>
      </c>
      <c r="AS459" s="184">
        <f t="shared" si="586"/>
        <v>261095.59174098354</v>
      </c>
      <c r="AT459" s="184">
        <f t="shared" si="586"/>
        <v>257410.33143502567</v>
      </c>
      <c r="AU459" s="184">
        <f t="shared" si="586"/>
        <v>173758.22272765494</v>
      </c>
      <c r="AV459" s="184">
        <f t="shared" si="586"/>
        <v>194638.39601493286</v>
      </c>
      <c r="AW459" s="184">
        <f t="shared" si="586"/>
        <v>224808.40560246524</v>
      </c>
      <c r="AX459" s="184">
        <f t="shared" si="586"/>
        <v>245414.02150474783</v>
      </c>
      <c r="AY459" s="184">
        <f t="shared" si="586"/>
        <v>394570.05203114211</v>
      </c>
      <c r="AZ459" s="184">
        <f t="shared" si="586"/>
        <v>275898.4953278944</v>
      </c>
      <c r="BA459" s="184">
        <f t="shared" si="586"/>
        <v>210525.07572023134</v>
      </c>
      <c r="BB459" s="184">
        <f t="shared" si="586"/>
        <v>203172.91867852825</v>
      </c>
      <c r="BC459" s="184">
        <f t="shared" si="586"/>
        <v>154151.32339155904</v>
      </c>
      <c r="BD459" s="184">
        <f t="shared" si="586"/>
        <v>259065.88185211286</v>
      </c>
      <c r="BE459" s="184">
        <f t="shared" si="586"/>
        <v>315231.42607425957</v>
      </c>
      <c r="BF459" s="184">
        <f t="shared" si="586"/>
        <v>311948.06158748048</v>
      </c>
      <c r="BG459" s="184">
        <f t="shared" si="586"/>
        <v>210730.73501326313</v>
      </c>
      <c r="BH459" s="184">
        <f t="shared" si="586"/>
        <v>236035.70078771253</v>
      </c>
      <c r="BI459" s="184">
        <f t="shared" si="586"/>
        <v>272216.82301824645</v>
      </c>
      <c r="BJ459" s="184">
        <f t="shared" si="586"/>
        <v>297148.99009192537</v>
      </c>
      <c r="BK459" s="184">
        <f t="shared" si="586"/>
        <v>477053.23241117387</v>
      </c>
      <c r="BL459" s="184">
        <f t="shared" si="586"/>
        <v>282067.71729248919</v>
      </c>
      <c r="BM459" s="184">
        <f t="shared" si="586"/>
        <v>215160.39632827078</v>
      </c>
      <c r="BN459" s="184">
        <f t="shared" si="586"/>
        <v>207727.94321112562</v>
      </c>
      <c r="BO459" s="184">
        <f t="shared" si="586"/>
        <v>157656.94486266698</v>
      </c>
      <c r="BP459" s="184">
        <f t="shared" si="586"/>
        <v>264871.15098191262</v>
      </c>
      <c r="BQ459" s="184">
        <f t="shared" si="586"/>
        <v>322162.21667487413</v>
      </c>
      <c r="BR459" s="184">
        <f t="shared" si="586"/>
        <v>318959.19218391093</v>
      </c>
      <c r="BS459" s="184">
        <f t="shared" si="586"/>
        <v>215487.59449757994</v>
      </c>
      <c r="BT459" s="184">
        <f t="shared" si="586"/>
        <v>241361.4137901378</v>
      </c>
      <c r="BU459" s="184">
        <f t="shared" si="586"/>
        <v>278306.06023940619</v>
      </c>
      <c r="BV459" s="184">
        <f t="shared" si="586"/>
        <v>303793.47986111755</v>
      </c>
      <c r="BW459" s="113">
        <f t="shared" si="574"/>
        <v>14985281.51941178</v>
      </c>
    </row>
    <row r="460" spans="1:75" ht="16.2" thickBot="1" x14ac:dyDescent="0.35">
      <c r="A460" s="70" t="s">
        <v>332</v>
      </c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185"/>
      <c r="N460" s="185"/>
      <c r="O460" s="185">
        <f>+O455+O456+O457-O458-O459</f>
        <v>278432.48068905971</v>
      </c>
      <c r="P460" s="185">
        <f t="shared" ref="P460:BV460" si="587">+P455+P456+P457-P458-P459</f>
        <v>348120.20200842328</v>
      </c>
      <c r="Q460" s="185">
        <f t="shared" si="587"/>
        <v>433405.03444287588</v>
      </c>
      <c r="R460" s="185">
        <f t="shared" si="587"/>
        <v>241279.3047263847</v>
      </c>
      <c r="S460" s="185">
        <f t="shared" si="587"/>
        <v>785680.12973207026</v>
      </c>
      <c r="T460" s="185">
        <f t="shared" si="587"/>
        <v>826454.23181998567</v>
      </c>
      <c r="U460" s="185">
        <f t="shared" si="587"/>
        <v>678983.49180090486</v>
      </c>
      <c r="V460" s="185">
        <f t="shared" si="587"/>
        <v>267231.57313343714</v>
      </c>
      <c r="W460" s="185">
        <f t="shared" si="587"/>
        <v>573019.92853599635</v>
      </c>
      <c r="X460" s="185">
        <f t="shared" si="587"/>
        <v>680110.16443959356</v>
      </c>
      <c r="Y460" s="185">
        <f t="shared" si="587"/>
        <v>711465.6376071478</v>
      </c>
      <c r="Z460" s="185">
        <f t="shared" si="587"/>
        <v>1427315.9859571038</v>
      </c>
      <c r="AA460" s="185">
        <f t="shared" si="587"/>
        <v>306200.3829496181</v>
      </c>
      <c r="AB460" s="185">
        <f t="shared" si="587"/>
        <v>350058.02474117448</v>
      </c>
      <c r="AC460" s="185">
        <f t="shared" si="587"/>
        <v>448864.20415810769</v>
      </c>
      <c r="AD460" s="185">
        <f t="shared" si="587"/>
        <v>242363.23333265685</v>
      </c>
      <c r="AE460" s="185">
        <f t="shared" si="587"/>
        <v>834123.97465384856</v>
      </c>
      <c r="AF460" s="185">
        <f t="shared" si="587"/>
        <v>867610.82848405861</v>
      </c>
      <c r="AG460" s="185">
        <f t="shared" si="587"/>
        <v>704674.72030791547</v>
      </c>
      <c r="AH460" s="185">
        <f t="shared" si="587"/>
        <v>260302.17959504755</v>
      </c>
      <c r="AI460" s="185">
        <f t="shared" si="587"/>
        <v>599674.195697958</v>
      </c>
      <c r="AJ460" s="185">
        <f t="shared" si="587"/>
        <v>712613.715209516</v>
      </c>
      <c r="AK460" s="185">
        <f t="shared" si="587"/>
        <v>743210.28605930205</v>
      </c>
      <c r="AL460" s="185">
        <f t="shared" si="587"/>
        <v>1513034.9901689356</v>
      </c>
      <c r="AM460" s="185">
        <f t="shared" si="587"/>
        <v>206553.25788049086</v>
      </c>
      <c r="AN460" s="185">
        <f t="shared" si="587"/>
        <v>352772.68458338361</v>
      </c>
      <c r="AO460" s="185">
        <f t="shared" si="587"/>
        <v>461285.03964173532</v>
      </c>
      <c r="AP460" s="185">
        <f t="shared" si="587"/>
        <v>251993.55732481828</v>
      </c>
      <c r="AQ460" s="185">
        <f t="shared" si="587"/>
        <v>847079.60938669788</v>
      </c>
      <c r="AR460" s="185">
        <f t="shared" si="587"/>
        <v>874135.4111942274</v>
      </c>
      <c r="AS460" s="185">
        <f t="shared" si="587"/>
        <v>725455.24041247345</v>
      </c>
      <c r="AT460" s="185">
        <f t="shared" si="587"/>
        <v>269396.34130186494</v>
      </c>
      <c r="AU460" s="185">
        <f t="shared" si="587"/>
        <v>612784.45896527695</v>
      </c>
      <c r="AV460" s="185">
        <f t="shared" si="587"/>
        <v>724199.75631605997</v>
      </c>
      <c r="AW460" s="185">
        <f t="shared" si="587"/>
        <v>757112.447462618</v>
      </c>
      <c r="AX460" s="185">
        <f t="shared" si="587"/>
        <v>1532195.088660619</v>
      </c>
      <c r="AY460" s="185">
        <f t="shared" si="587"/>
        <v>279567.01748306357</v>
      </c>
      <c r="AZ460" s="185">
        <f t="shared" si="587"/>
        <v>337937.97141470126</v>
      </c>
      <c r="BA460" s="185">
        <f t="shared" si="587"/>
        <v>466057.74570579192</v>
      </c>
      <c r="BB460" s="185">
        <f t="shared" si="587"/>
        <v>244549.89845662037</v>
      </c>
      <c r="BC460" s="185">
        <f t="shared" si="587"/>
        <v>881174.73861269304</v>
      </c>
      <c r="BD460" s="185">
        <f t="shared" si="587"/>
        <v>892738.52692871063</v>
      </c>
      <c r="BE460" s="185">
        <f t="shared" si="587"/>
        <v>735671.95525691041</v>
      </c>
      <c r="BF460" s="185">
        <f t="shared" si="587"/>
        <v>248448.24142957956</v>
      </c>
      <c r="BG460" s="185">
        <f t="shared" si="587"/>
        <v>626407.14171609608</v>
      </c>
      <c r="BH460" s="185">
        <f t="shared" si="587"/>
        <v>739992.41101650684</v>
      </c>
      <c r="BI460" s="185">
        <f t="shared" si="587"/>
        <v>771210.4561959093</v>
      </c>
      <c r="BJ460" s="185">
        <f t="shared" si="587"/>
        <v>1589266.5297915009</v>
      </c>
      <c r="BK460" s="185">
        <f t="shared" si="587"/>
        <v>174621.61519262334</v>
      </c>
      <c r="BL460" s="185">
        <f t="shared" si="587"/>
        <v>355836.64944578084</v>
      </c>
      <c r="BM460" s="185">
        <f t="shared" si="587"/>
        <v>483554.1926336725</v>
      </c>
      <c r="BN460" s="185">
        <f t="shared" si="587"/>
        <v>258176.21385828481</v>
      </c>
      <c r="BO460" s="185">
        <f t="shared" si="587"/>
        <v>902382.5023836419</v>
      </c>
      <c r="BP460" s="185">
        <f t="shared" si="587"/>
        <v>918491.20117762592</v>
      </c>
      <c r="BQ460" s="185">
        <f t="shared" si="587"/>
        <v>762587.74239148386</v>
      </c>
      <c r="BR460" s="185">
        <f t="shared" si="587"/>
        <v>267071.00107159506</v>
      </c>
      <c r="BS460" s="185">
        <f t="shared" si="587"/>
        <v>646370.69215650123</v>
      </c>
      <c r="BT460" s="185">
        <f t="shared" si="587"/>
        <v>762724.47279943083</v>
      </c>
      <c r="BU460" s="185">
        <f t="shared" si="587"/>
        <v>796226.38492157718</v>
      </c>
      <c r="BV460" s="185">
        <f t="shared" si="587"/>
        <v>1628115.9263884006</v>
      </c>
      <c r="BW460" s="113">
        <f t="shared" si="574"/>
        <v>38218373.021810077</v>
      </c>
    </row>
    <row r="461" spans="1:75" x14ac:dyDescent="0.3">
      <c r="A461" s="3" t="s">
        <v>333</v>
      </c>
      <c r="M461" s="186"/>
      <c r="N461" s="187">
        <f>+COUNTIF(O460:BV460,"&lt;0")</f>
        <v>0</v>
      </c>
      <c r="O461" s="186"/>
      <c r="P461" s="186"/>
      <c r="Q461" s="186"/>
      <c r="R461" s="186"/>
      <c r="S461" s="186"/>
      <c r="T461" s="186"/>
      <c r="U461" s="186"/>
      <c r="V461" s="186"/>
      <c r="W461" s="186"/>
      <c r="X461" s="186"/>
      <c r="Y461" s="186"/>
      <c r="Z461" s="186"/>
      <c r="AA461" s="186"/>
      <c r="AB461" s="186"/>
      <c r="AC461" s="186"/>
      <c r="AD461" s="186"/>
      <c r="AE461" s="186"/>
      <c r="AF461" s="186"/>
      <c r="AG461" s="186"/>
      <c r="AH461" s="186"/>
      <c r="AI461" s="186"/>
      <c r="AJ461" s="186"/>
      <c r="AK461" s="186"/>
      <c r="AL461" s="186"/>
      <c r="AM461" s="186"/>
      <c r="AN461" s="186"/>
      <c r="AO461" s="186"/>
      <c r="AP461" s="186"/>
      <c r="AQ461" s="186"/>
      <c r="AR461" s="186"/>
      <c r="AS461" s="186"/>
      <c r="AT461" s="186"/>
      <c r="AU461" s="186"/>
      <c r="AV461" s="186"/>
      <c r="AW461" s="186"/>
      <c r="AX461" s="186"/>
      <c r="AY461" s="186"/>
      <c r="AZ461" s="186"/>
      <c r="BA461" s="186"/>
      <c r="BB461" s="186"/>
      <c r="BC461" s="186"/>
      <c r="BD461" s="186"/>
      <c r="BE461" s="186"/>
      <c r="BF461" s="186"/>
      <c r="BG461" s="186"/>
      <c r="BH461" s="186"/>
      <c r="BI461" s="186"/>
      <c r="BJ461" s="186"/>
      <c r="BK461" s="186"/>
      <c r="BL461" s="186"/>
      <c r="BM461" s="186"/>
      <c r="BN461" s="186"/>
      <c r="BO461" s="186"/>
      <c r="BP461" s="186"/>
      <c r="BQ461" s="186"/>
      <c r="BR461" s="186"/>
      <c r="BS461" s="186"/>
      <c r="BT461" s="186"/>
      <c r="BU461" s="186"/>
      <c r="BV461" s="186"/>
      <c r="BW461" s="113">
        <f t="shared" si="574"/>
        <v>0</v>
      </c>
    </row>
    <row r="462" spans="1:75" x14ac:dyDescent="0.3">
      <c r="M462" s="186"/>
      <c r="N462" s="186"/>
      <c r="O462" s="186"/>
      <c r="P462" s="186"/>
      <c r="Q462" s="186"/>
      <c r="R462" s="186"/>
      <c r="S462" s="186"/>
      <c r="T462" s="186"/>
      <c r="U462" s="186"/>
      <c r="V462" s="186"/>
      <c r="W462" s="186"/>
      <c r="X462" s="186"/>
      <c r="Y462" s="186"/>
      <c r="Z462" s="186"/>
      <c r="AA462" s="186"/>
      <c r="AB462" s="186"/>
      <c r="AC462" s="186"/>
      <c r="AD462" s="186"/>
      <c r="AE462" s="186"/>
      <c r="AF462" s="186"/>
      <c r="AG462" s="186"/>
      <c r="AH462" s="186"/>
      <c r="AI462" s="186"/>
      <c r="AJ462" s="186"/>
      <c r="AK462" s="186"/>
      <c r="AL462" s="186"/>
      <c r="AM462" s="186"/>
      <c r="AN462" s="186"/>
      <c r="AO462" s="186"/>
      <c r="AP462" s="186"/>
      <c r="AQ462" s="186"/>
      <c r="AR462" s="186"/>
      <c r="AS462" s="186"/>
      <c r="AT462" s="186"/>
      <c r="AU462" s="186"/>
      <c r="AV462" s="186"/>
      <c r="AW462" s="186"/>
      <c r="AX462" s="186"/>
      <c r="AY462" s="186"/>
      <c r="AZ462" s="186"/>
      <c r="BA462" s="186"/>
      <c r="BB462" s="186"/>
      <c r="BC462" s="186"/>
      <c r="BD462" s="186"/>
      <c r="BE462" s="186"/>
      <c r="BF462" s="186"/>
      <c r="BG462" s="186"/>
      <c r="BH462" s="186"/>
      <c r="BI462" s="186"/>
      <c r="BJ462" s="186"/>
      <c r="BK462" s="186"/>
      <c r="BL462" s="186"/>
      <c r="BM462" s="186"/>
      <c r="BN462" s="186"/>
      <c r="BO462" s="186"/>
      <c r="BP462" s="186"/>
      <c r="BQ462" s="186"/>
      <c r="BR462" s="186"/>
      <c r="BS462" s="186"/>
      <c r="BT462" s="186"/>
      <c r="BU462" s="186"/>
      <c r="BV462" s="186"/>
      <c r="BW462" s="113">
        <f t="shared" si="574"/>
        <v>0</v>
      </c>
    </row>
    <row r="463" spans="1:75" ht="16.2" thickBot="1" x14ac:dyDescent="0.35">
      <c r="M463" s="186"/>
      <c r="N463" s="186"/>
      <c r="O463" s="186"/>
      <c r="P463" s="186"/>
      <c r="Q463" s="186"/>
      <c r="R463" s="186"/>
      <c r="S463" s="186"/>
      <c r="T463" s="186"/>
      <c r="U463" s="186"/>
      <c r="V463" s="186"/>
      <c r="W463" s="186"/>
      <c r="X463" s="186"/>
      <c r="Y463" s="186"/>
      <c r="Z463" s="186"/>
      <c r="AA463" s="186"/>
      <c r="AB463" s="186"/>
      <c r="AC463" s="186"/>
      <c r="AD463" s="186"/>
      <c r="AE463" s="186"/>
      <c r="AF463" s="186"/>
      <c r="AG463" s="186"/>
      <c r="AH463" s="186"/>
      <c r="AI463" s="186"/>
      <c r="AJ463" s="186"/>
      <c r="AK463" s="186"/>
      <c r="AL463" s="186"/>
      <c r="AM463" s="186"/>
      <c r="AN463" s="186"/>
      <c r="AO463" s="186"/>
      <c r="AP463" s="186"/>
      <c r="AQ463" s="186"/>
      <c r="AR463" s="186"/>
      <c r="AS463" s="186"/>
      <c r="AT463" s="186"/>
      <c r="AU463" s="186"/>
      <c r="AV463" s="186"/>
      <c r="AW463" s="186"/>
      <c r="AX463" s="186"/>
      <c r="AY463" s="186"/>
      <c r="AZ463" s="186"/>
      <c r="BA463" s="186"/>
      <c r="BB463" s="186"/>
      <c r="BC463" s="186"/>
      <c r="BD463" s="186"/>
      <c r="BE463" s="186"/>
      <c r="BF463" s="186"/>
      <c r="BG463" s="186"/>
      <c r="BH463" s="186"/>
      <c r="BI463" s="186"/>
      <c r="BJ463" s="186"/>
      <c r="BK463" s="186"/>
      <c r="BL463" s="186"/>
      <c r="BM463" s="186"/>
      <c r="BN463" s="186"/>
      <c r="BO463" s="186"/>
      <c r="BP463" s="186"/>
      <c r="BQ463" s="186"/>
      <c r="BR463" s="186"/>
      <c r="BS463" s="186"/>
      <c r="BT463" s="186"/>
      <c r="BU463" s="186"/>
      <c r="BV463" s="186"/>
      <c r="BW463" s="113">
        <f t="shared" si="574"/>
        <v>0</v>
      </c>
    </row>
    <row r="464" spans="1:75" ht="16.2" thickBot="1" x14ac:dyDescent="0.35">
      <c r="A464" s="188" t="s">
        <v>334</v>
      </c>
      <c r="M464" s="186"/>
      <c r="N464" s="186"/>
      <c r="O464" s="187">
        <v>-41078.334276860696</v>
      </c>
      <c r="P464" s="187">
        <v>-49337.237673366006</v>
      </c>
      <c r="Q464" s="186"/>
      <c r="R464" s="186"/>
      <c r="S464" s="186"/>
      <c r="T464" s="186"/>
      <c r="U464" s="186"/>
      <c r="V464" s="187">
        <v>-61468.490602166887</v>
      </c>
      <c r="W464" s="186"/>
      <c r="X464" s="186"/>
      <c r="Y464" s="186"/>
      <c r="Z464" s="186"/>
      <c r="AA464" s="187">
        <v>-3305.6652307430049</v>
      </c>
      <c r="AB464" s="187">
        <v>-35439.515885432076</v>
      </c>
      <c r="AC464" s="186"/>
      <c r="AD464" s="186"/>
      <c r="AE464" s="186"/>
      <c r="AF464" s="186"/>
      <c r="AG464" s="186"/>
      <c r="AH464" s="187">
        <v>-94361.147201534535</v>
      </c>
      <c r="AI464" s="186"/>
      <c r="AJ464" s="186"/>
      <c r="AK464" s="186"/>
      <c r="AL464" s="186"/>
      <c r="AM464" s="187">
        <v>-149821.86254908901</v>
      </c>
      <c r="AN464" s="187">
        <v>-163061.62596497996</v>
      </c>
      <c r="AO464" s="186"/>
      <c r="AP464" s="186"/>
      <c r="AQ464" s="186"/>
      <c r="AR464" s="186"/>
      <c r="AS464" s="186"/>
      <c r="AT464" s="187">
        <v>-73188.055234971165</v>
      </c>
      <c r="AU464" s="186"/>
      <c r="AV464" s="186"/>
      <c r="AW464" s="186"/>
      <c r="AX464" s="186"/>
      <c r="AY464" s="187">
        <v>-86828.787695366773</v>
      </c>
      <c r="AZ464" s="187">
        <v>-105650.87159017849</v>
      </c>
      <c r="BA464" s="186"/>
      <c r="BB464" s="186"/>
      <c r="BC464" s="186"/>
      <c r="BD464" s="186"/>
      <c r="BE464" s="186"/>
      <c r="BF464" s="187">
        <v>-81278.94847148456</v>
      </c>
      <c r="BG464" s="186"/>
      <c r="BH464" s="186"/>
      <c r="BI464" s="186"/>
      <c r="BJ464" s="186"/>
      <c r="BK464" s="187">
        <v>-56439.995809987886</v>
      </c>
      <c r="BL464" s="187">
        <v>-91397.159865096415</v>
      </c>
      <c r="BM464" s="186"/>
      <c r="BN464" s="186"/>
      <c r="BO464" s="186"/>
      <c r="BP464" s="186"/>
      <c r="BQ464" s="186"/>
      <c r="BR464" s="187">
        <v>-104144.29283961852</v>
      </c>
      <c r="BS464" s="186"/>
      <c r="BT464" s="186"/>
      <c r="BU464" s="186"/>
      <c r="BV464" s="186"/>
      <c r="BW464" s="113">
        <f t="shared" si="574"/>
        <v>-1196801.9908908759</v>
      </c>
    </row>
    <row r="465" spans="1:75" x14ac:dyDescent="0.3">
      <c r="A465" s="183" t="s">
        <v>327</v>
      </c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>
        <f>+DATA!C367*200</f>
        <v>360000</v>
      </c>
      <c r="O465" s="184">
        <f>+(O467/30)*DATA!C389-O464</f>
        <v>341078.95203503431</v>
      </c>
      <c r="P465" s="184">
        <f>+(P467/30)*DATA!D389-P464</f>
        <v>212763.29501531293</v>
      </c>
      <c r="Q465" s="184">
        <f>+(Q467/30)*DATA!E389</f>
        <v>167776.06416711127</v>
      </c>
      <c r="R465" s="184">
        <f>+(R467/30)*DATA!F389</f>
        <v>124005.13615553964</v>
      </c>
      <c r="S465" s="184">
        <f>+(S467/30)*DATA!G389</f>
        <v>243892.54887348565</v>
      </c>
      <c r="T465" s="184">
        <f>+(T467/30)*DATA!H389</f>
        <v>469622.19781743217</v>
      </c>
      <c r="U465" s="184">
        <f>+(U467/30)*DATA!I389</f>
        <v>338785.20796029974</v>
      </c>
      <c r="V465" s="184">
        <f>+(V467/30)*DATA!J389-V464</f>
        <v>226684.96241259028</v>
      </c>
      <c r="W465" s="184">
        <f>+(W467/30)*DATA!K389</f>
        <v>234879.07714238667</v>
      </c>
      <c r="X465" s="184">
        <f>+(X467/30)*DATA!L389</f>
        <v>258940.54547645801</v>
      </c>
      <c r="Y465" s="184">
        <f>+(Y467/30)*DATA!M389</f>
        <v>307172.58095704124</v>
      </c>
      <c r="Z465" s="184">
        <f>+(Z467/30)*DATA!N389</f>
        <v>604278.16120636847</v>
      </c>
      <c r="AA465" s="184">
        <f>+(AA467/30)*DATA!O389-AA464</f>
        <v>356119.83174203068</v>
      </c>
      <c r="AB465" s="184">
        <f>+(AB467/30)*DATA!P389-AB464</f>
        <v>227635.88080693063</v>
      </c>
      <c r="AC465" s="184">
        <f>+(AC467/30)*DATA!Q389</f>
        <v>197312.16782819759</v>
      </c>
      <c r="AD465" s="184">
        <f>+(AD467/30)*DATA!R389</f>
        <v>145835.5955490144</v>
      </c>
      <c r="AE465" s="184">
        <f>+(AE467/30)*DATA!S389</f>
        <v>286828.56386140862</v>
      </c>
      <c r="AF465" s="184">
        <f>+(AF467/30)*DATA!T389</f>
        <v>552296.74370776257</v>
      </c>
      <c r="AG465" s="184">
        <f>+(AG467/30)*DATA!U389</f>
        <v>398426.58213862922</v>
      </c>
      <c r="AH465" s="184">
        <f>+(AH467/30)*DATA!V389-AH464</f>
        <v>288663.11974852957</v>
      </c>
      <c r="AI465" s="184">
        <f>+(AI467/30)*DATA!W389</f>
        <v>276228.31730210275</v>
      </c>
      <c r="AJ465" s="184">
        <f>+(AJ467/30)*DATA!X389</f>
        <v>304525.68201675196</v>
      </c>
      <c r="AK465" s="184">
        <f>+(AK467/30)*DATA!Y389</f>
        <v>361248.71653710736</v>
      </c>
      <c r="AL465" s="184">
        <f>+(AL467/30)*DATA!Z389</f>
        <v>710658.18924031127</v>
      </c>
      <c r="AM465" s="184">
        <f>+(AM467/30)*DATA!AA389-AM464</f>
        <v>481542.78210538044</v>
      </c>
      <c r="AN465" s="184">
        <f>+(AN467/30)*DATA!AB389-AN464</f>
        <v>343767.39392652886</v>
      </c>
      <c r="AO465" s="184">
        <f>+(AO467/30)*DATA!AC389</f>
        <v>185515.71893732608</v>
      </c>
      <c r="AP465" s="184">
        <f>+(AP467/30)*DATA!AD389</f>
        <v>137116.71030083403</v>
      </c>
      <c r="AQ465" s="184">
        <f>+(AQ467/30)*DATA!AE389</f>
        <v>269680.31329340872</v>
      </c>
      <c r="AR465" s="184">
        <f>+(AR467/30)*DATA!AF389</f>
        <v>519277.28838751989</v>
      </c>
      <c r="AS465" s="184">
        <f>+(AS467/30)*DATA!AG389</f>
        <v>374606.3643350554</v>
      </c>
      <c r="AT465" s="184">
        <f>+(AT467/30)*DATA!AH389-AT464</f>
        <v>255873.54556612085</v>
      </c>
      <c r="AU465" s="184">
        <f>+(AU467/30)*DATA!AI389</f>
        <v>259713.81004625565</v>
      </c>
      <c r="AV465" s="184">
        <f>+(AV467/30)*DATA!AJ389</f>
        <v>286319.39659903612</v>
      </c>
      <c r="AW465" s="184">
        <f>+(AW467/30)*DATA!AK389</f>
        <v>339651.20398413885</v>
      </c>
      <c r="AX465" s="184">
        <f>+(AX467/30)*DATA!AL389</f>
        <v>668170.98178358702</v>
      </c>
      <c r="AY465" s="184">
        <f>+(AY467/30)*DATA!AM389-AY464</f>
        <v>437917.96292597533</v>
      </c>
      <c r="AZ465" s="184">
        <f>+(AZ467/30)*DATA!AN389-AZ464</f>
        <v>296907.54336685198</v>
      </c>
      <c r="BA465" s="184">
        <f>+(BA467/30)*DATA!AO389</f>
        <v>196347.46232206348</v>
      </c>
      <c r="BB465" s="184">
        <f>+(BB467/30)*DATA!AP389</f>
        <v>145122.57108851089</v>
      </c>
      <c r="BC465" s="184">
        <f>+(BC467/30)*DATA!AQ389</f>
        <v>285426.19168173359</v>
      </c>
      <c r="BD465" s="184">
        <f>+(BD467/30)*DATA!AR389</f>
        <v>549596.43528005958</v>
      </c>
      <c r="BE465" s="184">
        <f>+(BE467/30)*DATA!AS389</f>
        <v>396478.58105075918</v>
      </c>
      <c r="BF465" s="184">
        <f>+(BF467/30)*DATA!AT389-BF464</f>
        <v>274630.93306369713</v>
      </c>
      <c r="BG465" s="184">
        <f>+(BG467/30)*DATA!AU389</f>
        <v>274877.77221618831</v>
      </c>
      <c r="BH465" s="184">
        <f>+(BH467/30)*DATA!AV389</f>
        <v>303036.78447214339</v>
      </c>
      <c r="BI465" s="184">
        <f>+(BI467/30)*DATA!AW389</f>
        <v>359482.48676140152</v>
      </c>
      <c r="BJ465" s="184">
        <f>+(BJ467/30)*DATA!AX389</f>
        <v>707183.61453118164</v>
      </c>
      <c r="BK465" s="184">
        <f>+(BK467/30)*DATA!AY389-BK464</f>
        <v>478208.82338644448</v>
      </c>
      <c r="BL465" s="184">
        <f>+(BL467/30)*DATA!AZ389-BL464</f>
        <v>321156.7420807493</v>
      </c>
      <c r="BM465" s="184">
        <f>+(BM467/30)*DATA!BA389</f>
        <v>235875.22721768441</v>
      </c>
      <c r="BN465" s="184">
        <f>+(BN467/30)*DATA!BB389</f>
        <v>174337.97730356792</v>
      </c>
      <c r="BO465" s="184">
        <f>+(BO467/30)*DATA!BC389</f>
        <v>342886.87523944629</v>
      </c>
      <c r="BP465" s="184">
        <f>+(BP467/30)*DATA!BD389</f>
        <v>660238.65303170914</v>
      </c>
      <c r="BQ465" s="184">
        <f>+(BQ467/30)*DATA!BE389</f>
        <v>476295.81908675464</v>
      </c>
      <c r="BR465" s="184">
        <f>+(BR467/30)*DATA!BF389-BR464</f>
        <v>336421.00657616026</v>
      </c>
      <c r="BS465" s="184">
        <f>+(BS467/30)*DATA!BG389</f>
        <v>330214.89665211033</v>
      </c>
      <c r="BT465" s="184">
        <f>+(BT467/30)*DATA!BH389</f>
        <v>364042.75129076233</v>
      </c>
      <c r="BU465" s="184">
        <f>+(BU467/30)*DATA!BI389</f>
        <v>431851.84184626804</v>
      </c>
      <c r="BV465" s="184">
        <f>+(BV467/30)*DATA!BJ389</f>
        <v>849550.55588422436</v>
      </c>
      <c r="BW465" s="113">
        <f t="shared" si="574"/>
        <v>21344983.137319479</v>
      </c>
    </row>
    <row r="466" spans="1:75" x14ac:dyDescent="0.3">
      <c r="A466" s="183" t="s">
        <v>328</v>
      </c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>
        <f>+DATA!C368*200</f>
        <v>490000</v>
      </c>
      <c r="O466" s="184">
        <f>+(O467/30)*DATA!C387*DATA!C388</f>
        <v>148920.30665515739</v>
      </c>
      <c r="P466" s="184">
        <f>+(P467/30)*DATA!D387*DATA!D388</f>
        <v>81124.694864542456</v>
      </c>
      <c r="Q466" s="184">
        <f>+(Q467/30)*DATA!E387*DATA!E388</f>
        <v>83284.038252554034</v>
      </c>
      <c r="R466" s="184">
        <f>+(R467/30)*DATA!F387*DATA!F388</f>
        <v>61556.149587609878</v>
      </c>
      <c r="S466" s="184">
        <f>+(S467/30)*DATA!G387*DATA!G388</f>
        <v>121068.26126079829</v>
      </c>
      <c r="T466" s="184">
        <f>+(T467/30)*DATA!H387*DATA!H388</f>
        <v>233120.45899657332</v>
      </c>
      <c r="U466" s="184">
        <f>+(U467/30)*DATA!I387*DATA!I388</f>
        <v>168172.97723149278</v>
      </c>
      <c r="V466" s="184">
        <f>+(V467/30)*DATA!J387*DATA!J388</f>
        <v>82013.456606694177</v>
      </c>
      <c r="W466" s="184">
        <f>+(W467/30)*DATA!K387*DATA!K388</f>
        <v>116593.97389348075</v>
      </c>
      <c r="X466" s="184">
        <f>+(X467/30)*DATA!L387*DATA!L388</f>
        <v>128538.08677451375</v>
      </c>
      <c r="Y466" s="184">
        <f>+(Y467/30)*DATA!M387*DATA!M388</f>
        <v>152480.46918707524</v>
      </c>
      <c r="Z466" s="184">
        <f>+(Z467/30)*DATA!N387*DATA!N388</f>
        <v>299963.67922284128</v>
      </c>
      <c r="AA466" s="184">
        <f>+(AA467/30)*DATA!O387*DATA!O388</f>
        <v>170106.83028222801</v>
      </c>
      <c r="AB466" s="184">
        <f>+(AB467/30)*DATA!P387*DATA!P388</f>
        <v>92666.104515722502</v>
      </c>
      <c r="AC466" s="184">
        <f>+(AC467/30)*DATA!Q387*DATA!Q388</f>
        <v>95132.652345738112</v>
      </c>
      <c r="AD466" s="184">
        <f>+(AD467/30)*DATA!R387*DATA!R388</f>
        <v>70313.590711131925</v>
      </c>
      <c r="AE466" s="184">
        <f>+(AE467/30)*DATA!S387*DATA!S388</f>
        <v>138292.34329032205</v>
      </c>
      <c r="AF466" s="184">
        <f>+(AF467/30)*DATA!T387*DATA!T388</f>
        <v>266285.93000195699</v>
      </c>
      <c r="AG466" s="184">
        <f>+(AG467/30)*DATA!U387*DATA!U388</f>
        <v>192098.53067398194</v>
      </c>
      <c r="AH466" s="184">
        <f>+(AH467/30)*DATA!V387*DATA!V388</f>
        <v>93681.308192301178</v>
      </c>
      <c r="AI466" s="184">
        <f>+(AI467/30)*DATA!W387*DATA!W388</f>
        <v>133181.51012779953</v>
      </c>
      <c r="AJ466" s="184">
        <f>+(AJ467/30)*DATA!X387*DATA!X388</f>
        <v>146824.882400934</v>
      </c>
      <c r="AK466" s="184">
        <f>+(AK467/30)*DATA!Y387*DATA!Y388</f>
        <v>174173.48833039106</v>
      </c>
      <c r="AL466" s="184">
        <f>+(AL467/30)*DATA!Z387*DATA!Z388</f>
        <v>342638.769812293</v>
      </c>
      <c r="AM466" s="184">
        <f>+(AM467/30)*DATA!AA387*DATA!AA388</f>
        <v>173689.0734796742</v>
      </c>
      <c r="AN466" s="184">
        <f>+(AN467/30)*DATA!AB387*DATA!AB388</f>
        <v>94617.54010466703</v>
      </c>
      <c r="AO466" s="184">
        <f>+(AO467/30)*DATA!AC387*DATA!AC388</f>
        <v>97136.030435583933</v>
      </c>
      <c r="AP466" s="184">
        <f>+(AP467/30)*DATA!AD387*DATA!AD388</f>
        <v>71794.30951351671</v>
      </c>
      <c r="AQ466" s="184">
        <f>+(AQ467/30)*DATA!AE387*DATA!AE388</f>
        <v>141204.61204042879</v>
      </c>
      <c r="AR466" s="184">
        <f>+(AR467/30)*DATA!AF387*DATA!AF388</f>
        <v>271893.58819970541</v>
      </c>
      <c r="AS466" s="184">
        <f>+(AS467/30)*DATA!AG387*DATA!AG388</f>
        <v>196143.89236583502</v>
      </c>
      <c r="AT466" s="184">
        <f>+(AT467/30)*DATA!AH387*DATA!AH388</f>
        <v>95654.122737389975</v>
      </c>
      <c r="AU466" s="184">
        <f>+(AU467/30)*DATA!AI387*DATA!AI388</f>
        <v>135986.15094021946</v>
      </c>
      <c r="AV466" s="184">
        <f>+(AV467/30)*DATA!AJ387*DATA!AJ388</f>
        <v>149916.83605925532</v>
      </c>
      <c r="AW466" s="184">
        <f>+(AW467/30)*DATA!AK387*DATA!AK388</f>
        <v>177841.37040609511</v>
      </c>
      <c r="AX466" s="184">
        <f>+(AX467/30)*DATA!AL387*DATA!AL388</f>
        <v>349854.32606188615</v>
      </c>
      <c r="AY466" s="184">
        <f>+(AY467/30)*DATA!AM387*DATA!AM388</f>
        <v>175004.45042264179</v>
      </c>
      <c r="AZ466" s="184">
        <f>+(AZ467/30)*DATA!AN387*DATA!AN388</f>
        <v>95334.094854834169</v>
      </c>
      <c r="BA466" s="184">
        <f>+(BA467/30)*DATA!AO387*DATA!AO388</f>
        <v>97871.658142074724</v>
      </c>
      <c r="BB466" s="184">
        <f>+(BB467/30)*DATA!AP387*DATA!AP388</f>
        <v>72338.020050273117</v>
      </c>
      <c r="BC466" s="184">
        <f>+(BC467/30)*DATA!AQ387*DATA!AQ388</f>
        <v>142273.97862289491</v>
      </c>
      <c r="BD466" s="184">
        <f>+(BD467/30)*DATA!AR387*DATA!AR388</f>
        <v>273952.68466267583</v>
      </c>
      <c r="BE466" s="184">
        <f>+(BE467/30)*DATA!AS387*DATA!AS388</f>
        <v>197629.32347760917</v>
      </c>
      <c r="BF466" s="184">
        <f>+(BF467/30)*DATA!AT387*DATA!AT388</f>
        <v>96378.527704425956</v>
      </c>
      <c r="BG466" s="184">
        <f>+(BG467/30)*DATA!AU387*DATA!AU388</f>
        <v>137015.99722776155</v>
      </c>
      <c r="BH466" s="184">
        <f>+(BH467/30)*DATA!AV387*DATA!AV388</f>
        <v>151052.18179842224</v>
      </c>
      <c r="BI466" s="184">
        <f>+(BI467/30)*DATA!AW387*DATA!AW388</f>
        <v>179188.19340106784</v>
      </c>
      <c r="BJ466" s="184">
        <f>+(BJ467/30)*DATA!AX387*DATA!AX388</f>
        <v>352503.83247400436</v>
      </c>
      <c r="BK466" s="184">
        <f>+(BK467/30)*DATA!AY387*DATA!AY388</f>
        <v>159709.7960422849</v>
      </c>
      <c r="BL466" s="184">
        <f>+(BL467/30)*DATA!AZ387*DATA!AZ388</f>
        <v>87002.295132327228</v>
      </c>
      <c r="BM466" s="184">
        <f>+(BM467/30)*DATA!BA387*DATA!BA388</f>
        <v>89318.086039763162</v>
      </c>
      <c r="BN466" s="184">
        <f>+(BN467/30)*DATA!BB387*DATA!BB388</f>
        <v>66015.980738951053</v>
      </c>
      <c r="BO466" s="184">
        <f>+(BO467/30)*DATA!BC387*DATA!BC388</f>
        <v>129839.83009067032</v>
      </c>
      <c r="BP466" s="184">
        <f>+(BP467/30)*DATA!BD387*DATA!BD388</f>
        <v>250010.36994800717</v>
      </c>
      <c r="BQ466" s="184">
        <f>+(BQ467/30)*DATA!BE387*DATA!BE388</f>
        <v>180357.35016085109</v>
      </c>
      <c r="BR466" s="184">
        <f>+(BR467/30)*DATA!BF387*DATA!BF388</f>
        <v>87955.448934903805</v>
      </c>
      <c r="BS466" s="184">
        <f>+(BS467/30)*DATA!BG387*DATA!BG388</f>
        <v>125041.37419893245</v>
      </c>
      <c r="BT466" s="184">
        <f>+(BT467/30)*DATA!BH387*DATA!BH388</f>
        <v>137850.85515543533</v>
      </c>
      <c r="BU466" s="184">
        <f>+(BU467/30)*DATA!BI387*DATA!BI388</f>
        <v>163527.89744578683</v>
      </c>
      <c r="BV466" s="184">
        <f>+(BV467/30)*DATA!BJ387*DATA!BJ388</f>
        <v>321696.47716149292</v>
      </c>
      <c r="BW466" s="113">
        <f t="shared" si="574"/>
        <v>9806833.0494504794</v>
      </c>
    </row>
    <row r="467" spans="1:75" x14ac:dyDescent="0.3">
      <c r="A467" s="183" t="s">
        <v>329</v>
      </c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>
        <f t="shared" ref="O467:AT467" si="588">+O90</f>
        <v>360000.74130980833</v>
      </c>
      <c r="P467" s="184">
        <f t="shared" si="588"/>
        <v>196111.26881033633</v>
      </c>
      <c r="Q467" s="184">
        <f t="shared" si="588"/>
        <v>201331.27700053353</v>
      </c>
      <c r="R467" s="184">
        <f t="shared" si="588"/>
        <v>148806.16338664756</v>
      </c>
      <c r="S467" s="184">
        <f t="shared" si="588"/>
        <v>292671.05864818278</v>
      </c>
      <c r="T467" s="184">
        <f t="shared" si="588"/>
        <v>563546.6373809186</v>
      </c>
      <c r="U467" s="184">
        <f t="shared" si="588"/>
        <v>406542.24955235969</v>
      </c>
      <c r="V467" s="184">
        <f t="shared" si="588"/>
        <v>198259.76617250807</v>
      </c>
      <c r="W467" s="184">
        <f t="shared" si="588"/>
        <v>281854.892570864</v>
      </c>
      <c r="X467" s="184">
        <f t="shared" si="588"/>
        <v>310728.65457174962</v>
      </c>
      <c r="Y467" s="184">
        <f t="shared" si="588"/>
        <v>368607.09714844951</v>
      </c>
      <c r="Z467" s="184">
        <f t="shared" si="588"/>
        <v>725133.79344764212</v>
      </c>
      <c r="AA467" s="184">
        <f t="shared" si="588"/>
        <v>378015.17840495112</v>
      </c>
      <c r="AB467" s="184">
        <f t="shared" si="588"/>
        <v>205924.67670160558</v>
      </c>
      <c r="AC467" s="184">
        <f t="shared" si="588"/>
        <v>211405.89410164027</v>
      </c>
      <c r="AD467" s="184">
        <f t="shared" si="588"/>
        <v>156252.4238025154</v>
      </c>
      <c r="AE467" s="184">
        <f t="shared" si="588"/>
        <v>307316.31842293782</v>
      </c>
      <c r="AF467" s="184">
        <f t="shared" si="588"/>
        <v>591746.51111545996</v>
      </c>
      <c r="AG467" s="184">
        <f t="shared" si="588"/>
        <v>426885.62371995987</v>
      </c>
      <c r="AH467" s="184">
        <f t="shared" si="588"/>
        <v>208180.6848717804</v>
      </c>
      <c r="AI467" s="184">
        <f t="shared" si="588"/>
        <v>295958.91139511007</v>
      </c>
      <c r="AJ467" s="184">
        <f t="shared" si="588"/>
        <v>326277.51644651999</v>
      </c>
      <c r="AK467" s="184">
        <f t="shared" si="588"/>
        <v>387052.19628975791</v>
      </c>
      <c r="AL467" s="184">
        <f t="shared" si="588"/>
        <v>761419.48847176216</v>
      </c>
      <c r="AM467" s="184">
        <f t="shared" si="588"/>
        <v>398065.10346754972</v>
      </c>
      <c r="AN467" s="184">
        <f t="shared" si="588"/>
        <v>216846.92155385873</v>
      </c>
      <c r="AO467" s="184">
        <f t="shared" si="588"/>
        <v>222618.86272479128</v>
      </c>
      <c r="AP467" s="184">
        <f t="shared" si="588"/>
        <v>164540.05236100082</v>
      </c>
      <c r="AQ467" s="184">
        <f t="shared" si="588"/>
        <v>323616.37595209043</v>
      </c>
      <c r="AR467" s="184">
        <f t="shared" si="588"/>
        <v>623132.74606502394</v>
      </c>
      <c r="AS467" s="184">
        <f t="shared" si="588"/>
        <v>449527.63720206649</v>
      </c>
      <c r="AT467" s="184">
        <f t="shared" si="588"/>
        <v>219222.58839737962</v>
      </c>
      <c r="AU467" s="184">
        <f t="shared" ref="AU467:BV467" si="589">+AU90</f>
        <v>311656.57205550675</v>
      </c>
      <c r="AV467" s="184">
        <f t="shared" si="589"/>
        <v>343583.2759188434</v>
      </c>
      <c r="AW467" s="184">
        <f t="shared" si="589"/>
        <v>407581.44478096667</v>
      </c>
      <c r="AX467" s="184">
        <f t="shared" si="589"/>
        <v>801805.1781403044</v>
      </c>
      <c r="AY467" s="184">
        <f t="shared" si="589"/>
        <v>405102.89449685602</v>
      </c>
      <c r="AZ467" s="184">
        <f t="shared" si="589"/>
        <v>220680.77512693097</v>
      </c>
      <c r="BA467" s="184">
        <f t="shared" si="589"/>
        <v>226554.76421776557</v>
      </c>
      <c r="BB467" s="184">
        <f t="shared" si="589"/>
        <v>167449.12048674334</v>
      </c>
      <c r="BC467" s="184">
        <f t="shared" si="589"/>
        <v>329337.91347892338</v>
      </c>
      <c r="BD467" s="184">
        <f t="shared" si="589"/>
        <v>634149.73301545344</v>
      </c>
      <c r="BE467" s="184">
        <f t="shared" si="589"/>
        <v>457475.28582779906</v>
      </c>
      <c r="BF467" s="184">
        <f t="shared" si="589"/>
        <v>223098.44376024528</v>
      </c>
      <c r="BG467" s="184">
        <f t="shared" si="589"/>
        <v>317166.66024944803</v>
      </c>
      <c r="BH467" s="184">
        <f t="shared" si="589"/>
        <v>349657.82823708857</v>
      </c>
      <c r="BI467" s="184">
        <f t="shared" si="589"/>
        <v>414787.48472469411</v>
      </c>
      <c r="BJ467" s="184">
        <f t="shared" si="589"/>
        <v>815981.09368982492</v>
      </c>
      <c r="BK467" s="184">
        <f t="shared" si="589"/>
        <v>421768.82757645659</v>
      </c>
      <c r="BL467" s="184">
        <f t="shared" si="589"/>
        <v>229759.58221565289</v>
      </c>
      <c r="BM467" s="184">
        <f t="shared" si="589"/>
        <v>235875.22721768441</v>
      </c>
      <c r="BN467" s="184">
        <f t="shared" si="589"/>
        <v>174337.97730356792</v>
      </c>
      <c r="BO467" s="184">
        <f t="shared" si="589"/>
        <v>342886.87523944629</v>
      </c>
      <c r="BP467" s="184">
        <f t="shared" si="589"/>
        <v>660238.65303170914</v>
      </c>
      <c r="BQ467" s="184">
        <f t="shared" si="589"/>
        <v>476295.81908675464</v>
      </c>
      <c r="BR467" s="184">
        <f t="shared" si="589"/>
        <v>232276.71373654174</v>
      </c>
      <c r="BS467" s="184">
        <f t="shared" si="589"/>
        <v>330214.89665211033</v>
      </c>
      <c r="BT467" s="184">
        <f t="shared" si="589"/>
        <v>364042.75129076233</v>
      </c>
      <c r="BU467" s="184">
        <f t="shared" si="589"/>
        <v>431851.84184626804</v>
      </c>
      <c r="BV467" s="184">
        <f t="shared" si="589"/>
        <v>849550.55588422436</v>
      </c>
      <c r="BW467" s="113">
        <f t="shared" si="574"/>
        <v>22102767.500756335</v>
      </c>
    </row>
    <row r="468" spans="1:75" x14ac:dyDescent="0.3">
      <c r="A468" s="183" t="s">
        <v>330</v>
      </c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>
        <f>+N465</f>
        <v>360000</v>
      </c>
      <c r="P468" s="184">
        <f t="shared" ref="P468:AG468" si="590">+O465</f>
        <v>341078.95203503431</v>
      </c>
      <c r="Q468" s="184">
        <f t="shared" si="590"/>
        <v>212763.29501531293</v>
      </c>
      <c r="R468" s="184">
        <f t="shared" si="590"/>
        <v>167776.06416711127</v>
      </c>
      <c r="S468" s="184">
        <f t="shared" si="590"/>
        <v>124005.13615553964</v>
      </c>
      <c r="T468" s="184">
        <f t="shared" si="590"/>
        <v>243892.54887348565</v>
      </c>
      <c r="U468" s="184">
        <f t="shared" si="590"/>
        <v>469622.19781743217</v>
      </c>
      <c r="V468" s="184">
        <f t="shared" si="590"/>
        <v>338785.20796029974</v>
      </c>
      <c r="W468" s="184">
        <f t="shared" si="590"/>
        <v>226684.96241259028</v>
      </c>
      <c r="X468" s="184">
        <f t="shared" si="590"/>
        <v>234879.07714238667</v>
      </c>
      <c r="Y468" s="184">
        <f t="shared" si="590"/>
        <v>258940.54547645801</v>
      </c>
      <c r="Z468" s="184">
        <f t="shared" si="590"/>
        <v>307172.58095704124</v>
      </c>
      <c r="AA468" s="184">
        <f t="shared" ref="AA468:AB468" si="591">+Z465</f>
        <v>604278.16120636847</v>
      </c>
      <c r="AB468" s="184">
        <f t="shared" si="591"/>
        <v>356119.83174203068</v>
      </c>
      <c r="AC468" s="184">
        <f t="shared" si="590"/>
        <v>227635.88080693063</v>
      </c>
      <c r="AD468" s="184">
        <f t="shared" si="590"/>
        <v>197312.16782819759</v>
      </c>
      <c r="AE468" s="184">
        <f t="shared" si="590"/>
        <v>145835.5955490144</v>
      </c>
      <c r="AF468" s="184">
        <f t="shared" si="590"/>
        <v>286828.56386140862</v>
      </c>
      <c r="AG468" s="184">
        <f t="shared" si="590"/>
        <v>552296.74370776257</v>
      </c>
      <c r="AH468" s="184">
        <f t="shared" ref="AH468:BV468" si="592">+AG465</f>
        <v>398426.58213862922</v>
      </c>
      <c r="AI468" s="184">
        <f t="shared" si="592"/>
        <v>288663.11974852957</v>
      </c>
      <c r="AJ468" s="184">
        <f t="shared" si="592"/>
        <v>276228.31730210275</v>
      </c>
      <c r="AK468" s="184">
        <f t="shared" si="592"/>
        <v>304525.68201675196</v>
      </c>
      <c r="AL468" s="184">
        <f t="shared" si="592"/>
        <v>361248.71653710736</v>
      </c>
      <c r="AM468" s="184">
        <f t="shared" si="592"/>
        <v>710658.18924031127</v>
      </c>
      <c r="AN468" s="184">
        <f t="shared" si="592"/>
        <v>481542.78210538044</v>
      </c>
      <c r="AO468" s="184">
        <f t="shared" si="592"/>
        <v>343767.39392652886</v>
      </c>
      <c r="AP468" s="184">
        <f t="shared" si="592"/>
        <v>185515.71893732608</v>
      </c>
      <c r="AQ468" s="184">
        <f t="shared" si="592"/>
        <v>137116.71030083403</v>
      </c>
      <c r="AR468" s="184">
        <f t="shared" si="592"/>
        <v>269680.31329340872</v>
      </c>
      <c r="AS468" s="184">
        <f t="shared" si="592"/>
        <v>519277.28838751989</v>
      </c>
      <c r="AT468" s="184">
        <f t="shared" si="592"/>
        <v>374606.3643350554</v>
      </c>
      <c r="AU468" s="184">
        <f t="shared" si="592"/>
        <v>255873.54556612085</v>
      </c>
      <c r="AV468" s="184">
        <f t="shared" si="592"/>
        <v>259713.81004625565</v>
      </c>
      <c r="AW468" s="184">
        <f t="shared" si="592"/>
        <v>286319.39659903612</v>
      </c>
      <c r="AX468" s="184">
        <f t="shared" si="592"/>
        <v>339651.20398413885</v>
      </c>
      <c r="AY468" s="184">
        <f t="shared" si="592"/>
        <v>668170.98178358702</v>
      </c>
      <c r="AZ468" s="184">
        <f t="shared" si="592"/>
        <v>437917.96292597533</v>
      </c>
      <c r="BA468" s="184">
        <f t="shared" si="592"/>
        <v>296907.54336685198</v>
      </c>
      <c r="BB468" s="184">
        <f t="shared" si="592"/>
        <v>196347.46232206348</v>
      </c>
      <c r="BC468" s="184">
        <f t="shared" si="592"/>
        <v>145122.57108851089</v>
      </c>
      <c r="BD468" s="184">
        <f t="shared" si="592"/>
        <v>285426.19168173359</v>
      </c>
      <c r="BE468" s="184">
        <f t="shared" si="592"/>
        <v>549596.43528005958</v>
      </c>
      <c r="BF468" s="184">
        <f t="shared" si="592"/>
        <v>396478.58105075918</v>
      </c>
      <c r="BG468" s="184">
        <f t="shared" si="592"/>
        <v>274630.93306369713</v>
      </c>
      <c r="BH468" s="184">
        <f t="shared" si="592"/>
        <v>274877.77221618831</v>
      </c>
      <c r="BI468" s="184">
        <f t="shared" si="592"/>
        <v>303036.78447214339</v>
      </c>
      <c r="BJ468" s="184">
        <f t="shared" si="592"/>
        <v>359482.48676140152</v>
      </c>
      <c r="BK468" s="184">
        <f t="shared" si="592"/>
        <v>707183.61453118164</v>
      </c>
      <c r="BL468" s="184">
        <f t="shared" si="592"/>
        <v>478208.82338644448</v>
      </c>
      <c r="BM468" s="184">
        <f t="shared" si="592"/>
        <v>321156.7420807493</v>
      </c>
      <c r="BN468" s="184">
        <f t="shared" si="592"/>
        <v>235875.22721768441</v>
      </c>
      <c r="BO468" s="184">
        <f t="shared" si="592"/>
        <v>174337.97730356792</v>
      </c>
      <c r="BP468" s="184">
        <f t="shared" si="592"/>
        <v>342886.87523944629</v>
      </c>
      <c r="BQ468" s="184">
        <f t="shared" si="592"/>
        <v>660238.65303170914</v>
      </c>
      <c r="BR468" s="184">
        <f t="shared" si="592"/>
        <v>476295.81908675464</v>
      </c>
      <c r="BS468" s="184">
        <f t="shared" si="592"/>
        <v>336421.00657616026</v>
      </c>
      <c r="BT468" s="184">
        <f t="shared" si="592"/>
        <v>330214.89665211033</v>
      </c>
      <c r="BU468" s="184">
        <f t="shared" si="592"/>
        <v>364042.75129076233</v>
      </c>
      <c r="BV468" s="184">
        <f t="shared" si="592"/>
        <v>431851.84184626804</v>
      </c>
      <c r="BW468" s="113">
        <f t="shared" si="574"/>
        <v>20495432.581435256</v>
      </c>
    </row>
    <row r="469" spans="1:75" ht="16.2" thickBot="1" x14ac:dyDescent="0.35">
      <c r="A469" s="183" t="s">
        <v>331</v>
      </c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>
        <f>+N466</f>
        <v>490000</v>
      </c>
      <c r="P469" s="184">
        <f t="shared" ref="P469:AG469" si="593">+O466</f>
        <v>148920.30665515739</v>
      </c>
      <c r="Q469" s="184">
        <f t="shared" si="593"/>
        <v>81124.694864542456</v>
      </c>
      <c r="R469" s="184">
        <f t="shared" si="593"/>
        <v>83284.038252554034</v>
      </c>
      <c r="S469" s="184">
        <f t="shared" si="593"/>
        <v>61556.149587609878</v>
      </c>
      <c r="T469" s="184">
        <f t="shared" si="593"/>
        <v>121068.26126079829</v>
      </c>
      <c r="U469" s="184">
        <f t="shared" si="593"/>
        <v>233120.45899657332</v>
      </c>
      <c r="V469" s="184">
        <f t="shared" si="593"/>
        <v>168172.97723149278</v>
      </c>
      <c r="W469" s="184">
        <f t="shared" si="593"/>
        <v>82013.456606694177</v>
      </c>
      <c r="X469" s="184">
        <f t="shared" si="593"/>
        <v>116593.97389348075</v>
      </c>
      <c r="Y469" s="184">
        <f t="shared" si="593"/>
        <v>128538.08677451375</v>
      </c>
      <c r="Z469" s="184">
        <f t="shared" si="593"/>
        <v>152480.46918707524</v>
      </c>
      <c r="AA469" s="184">
        <f t="shared" ref="AA469:AB469" si="594">+Z466</f>
        <v>299963.67922284128</v>
      </c>
      <c r="AB469" s="184">
        <f t="shared" si="594"/>
        <v>170106.83028222801</v>
      </c>
      <c r="AC469" s="184">
        <f t="shared" si="593"/>
        <v>92666.104515722502</v>
      </c>
      <c r="AD469" s="184">
        <f t="shared" si="593"/>
        <v>95132.652345738112</v>
      </c>
      <c r="AE469" s="184">
        <f t="shared" si="593"/>
        <v>70313.590711131925</v>
      </c>
      <c r="AF469" s="184">
        <f t="shared" si="593"/>
        <v>138292.34329032205</v>
      </c>
      <c r="AG469" s="184">
        <f t="shared" si="593"/>
        <v>266285.93000195699</v>
      </c>
      <c r="AH469" s="184">
        <f t="shared" ref="AH469:BV469" si="595">+AG466</f>
        <v>192098.53067398194</v>
      </c>
      <c r="AI469" s="184">
        <f t="shared" si="595"/>
        <v>93681.308192301178</v>
      </c>
      <c r="AJ469" s="184">
        <f t="shared" si="595"/>
        <v>133181.51012779953</v>
      </c>
      <c r="AK469" s="184">
        <f t="shared" si="595"/>
        <v>146824.882400934</v>
      </c>
      <c r="AL469" s="184">
        <f t="shared" si="595"/>
        <v>174173.48833039106</v>
      </c>
      <c r="AM469" s="184">
        <f t="shared" si="595"/>
        <v>342638.769812293</v>
      </c>
      <c r="AN469" s="184">
        <f t="shared" si="595"/>
        <v>173689.0734796742</v>
      </c>
      <c r="AO469" s="184">
        <f t="shared" si="595"/>
        <v>94617.54010466703</v>
      </c>
      <c r="AP469" s="184">
        <f t="shared" si="595"/>
        <v>97136.030435583933</v>
      </c>
      <c r="AQ469" s="184">
        <f t="shared" si="595"/>
        <v>71794.30951351671</v>
      </c>
      <c r="AR469" s="184">
        <f t="shared" si="595"/>
        <v>141204.61204042879</v>
      </c>
      <c r="AS469" s="184">
        <f t="shared" si="595"/>
        <v>271893.58819970541</v>
      </c>
      <c r="AT469" s="184">
        <f t="shared" si="595"/>
        <v>196143.89236583502</v>
      </c>
      <c r="AU469" s="184">
        <f t="shared" si="595"/>
        <v>95654.122737389975</v>
      </c>
      <c r="AV469" s="184">
        <f t="shared" si="595"/>
        <v>135986.15094021946</v>
      </c>
      <c r="AW469" s="184">
        <f t="shared" si="595"/>
        <v>149916.83605925532</v>
      </c>
      <c r="AX469" s="184">
        <f t="shared" si="595"/>
        <v>177841.37040609511</v>
      </c>
      <c r="AY469" s="184">
        <f t="shared" si="595"/>
        <v>349854.32606188615</v>
      </c>
      <c r="AZ469" s="184">
        <f t="shared" si="595"/>
        <v>175004.45042264179</v>
      </c>
      <c r="BA469" s="184">
        <f t="shared" si="595"/>
        <v>95334.094854834169</v>
      </c>
      <c r="BB469" s="184">
        <f t="shared" si="595"/>
        <v>97871.658142074724</v>
      </c>
      <c r="BC469" s="184">
        <f t="shared" si="595"/>
        <v>72338.020050273117</v>
      </c>
      <c r="BD469" s="184">
        <f t="shared" si="595"/>
        <v>142273.97862289491</v>
      </c>
      <c r="BE469" s="184">
        <f t="shared" si="595"/>
        <v>273952.68466267583</v>
      </c>
      <c r="BF469" s="184">
        <f t="shared" si="595"/>
        <v>197629.32347760917</v>
      </c>
      <c r="BG469" s="184">
        <f t="shared" si="595"/>
        <v>96378.527704425956</v>
      </c>
      <c r="BH469" s="184">
        <f t="shared" si="595"/>
        <v>137015.99722776155</v>
      </c>
      <c r="BI469" s="184">
        <f t="shared" si="595"/>
        <v>151052.18179842224</v>
      </c>
      <c r="BJ469" s="184">
        <f t="shared" si="595"/>
        <v>179188.19340106784</v>
      </c>
      <c r="BK469" s="184">
        <f t="shared" si="595"/>
        <v>352503.83247400436</v>
      </c>
      <c r="BL469" s="184">
        <f t="shared" si="595"/>
        <v>159709.7960422849</v>
      </c>
      <c r="BM469" s="184">
        <f t="shared" si="595"/>
        <v>87002.295132327228</v>
      </c>
      <c r="BN469" s="184">
        <f t="shared" si="595"/>
        <v>89318.086039763162</v>
      </c>
      <c r="BO469" s="184">
        <f t="shared" si="595"/>
        <v>66015.980738951053</v>
      </c>
      <c r="BP469" s="184">
        <f t="shared" si="595"/>
        <v>129839.83009067032</v>
      </c>
      <c r="BQ469" s="184">
        <f t="shared" si="595"/>
        <v>250010.36994800717</v>
      </c>
      <c r="BR469" s="184">
        <f t="shared" si="595"/>
        <v>180357.35016085109</v>
      </c>
      <c r="BS469" s="184">
        <f t="shared" si="595"/>
        <v>87955.448934903805</v>
      </c>
      <c r="BT469" s="184">
        <f t="shared" si="595"/>
        <v>125041.37419893245</v>
      </c>
      <c r="BU469" s="184">
        <f t="shared" si="595"/>
        <v>137850.85515543533</v>
      </c>
      <c r="BV469" s="184">
        <f t="shared" si="595"/>
        <v>163527.89744578683</v>
      </c>
      <c r="BW469" s="113">
        <f t="shared" si="574"/>
        <v>9485136.5722889863</v>
      </c>
    </row>
    <row r="470" spans="1:75" ht="16.2" thickBot="1" x14ac:dyDescent="0.35">
      <c r="A470" s="188" t="s">
        <v>385</v>
      </c>
      <c r="C470" s="189"/>
      <c r="D470" s="189"/>
      <c r="E470" s="189"/>
      <c r="F470" s="189"/>
      <c r="G470" s="189"/>
      <c r="H470" s="189"/>
      <c r="I470" s="189"/>
      <c r="J470" s="189"/>
      <c r="K470" s="189"/>
      <c r="L470" s="189"/>
      <c r="M470" s="189"/>
      <c r="N470" s="189"/>
      <c r="O470" s="189">
        <f t="shared" ref="O470:AG470" si="596">+O465+O466+O467-O468-O469</f>
        <v>0</v>
      </c>
      <c r="P470" s="189">
        <f t="shared" si="596"/>
        <v>0</v>
      </c>
      <c r="Q470" s="189">
        <f t="shared" si="596"/>
        <v>158503.38954034346</v>
      </c>
      <c r="R470" s="189">
        <f t="shared" si="596"/>
        <v>83307.346710131751</v>
      </c>
      <c r="S470" s="189">
        <f t="shared" si="596"/>
        <v>472070.58303931722</v>
      </c>
      <c r="T470" s="189">
        <f t="shared" si="596"/>
        <v>901328.48406064021</v>
      </c>
      <c r="U470" s="189">
        <f t="shared" si="596"/>
        <v>210757.77793014675</v>
      </c>
      <c r="V470" s="189">
        <f t="shared" si="596"/>
        <v>0</v>
      </c>
      <c r="W470" s="189">
        <f t="shared" si="596"/>
        <v>324629.52458744706</v>
      </c>
      <c r="X470" s="189">
        <f t="shared" si="596"/>
        <v>346734.23578685394</v>
      </c>
      <c r="Y470" s="189">
        <f t="shared" si="596"/>
        <v>440781.51504159422</v>
      </c>
      <c r="Z470" s="189">
        <f t="shared" si="596"/>
        <v>1169722.5837327354</v>
      </c>
      <c r="AA470" s="189">
        <f>+AA465+AA466+AA467-AA468-AA469</f>
        <v>0</v>
      </c>
      <c r="AB470" s="189">
        <f t="shared" si="596"/>
        <v>0</v>
      </c>
      <c r="AC470" s="189">
        <f t="shared" si="596"/>
        <v>183548.72895292286</v>
      </c>
      <c r="AD470" s="189">
        <f t="shared" si="596"/>
        <v>79956.789888725994</v>
      </c>
      <c r="AE470" s="189">
        <f t="shared" si="596"/>
        <v>516288.03931452218</v>
      </c>
      <c r="AF470" s="189">
        <f t="shared" si="596"/>
        <v>985208.2776734489</v>
      </c>
      <c r="AG470" s="189">
        <f t="shared" si="596"/>
        <v>198828.06282285147</v>
      </c>
      <c r="AH470" s="189">
        <f t="shared" ref="AH470" si="597">+AH465+AH466+AH467-AH468-AH469</f>
        <v>0</v>
      </c>
      <c r="AI470" s="189">
        <f t="shared" ref="AI470" si="598">+AI465+AI466+AI467-AI468-AI469</f>
        <v>323024.31088418158</v>
      </c>
      <c r="AJ470" s="189">
        <f t="shared" ref="AJ470" si="599">+AJ465+AJ466+AJ467-AJ468-AJ469</f>
        <v>368218.25343430368</v>
      </c>
      <c r="AK470" s="189">
        <f t="shared" ref="AK470" si="600">+AK465+AK466+AK467-AK468-AK469</f>
        <v>471123.83673957048</v>
      </c>
      <c r="AL470" s="189">
        <f t="shared" ref="AL470" si="601">+AL465+AL466+AL467-AL468-AL469</f>
        <v>1279294.2426568682</v>
      </c>
      <c r="AM470" s="189">
        <f t="shared" ref="AM470" si="602">+AM465+AM466+AM467-AM468-AM469</f>
        <v>0</v>
      </c>
      <c r="AN470" s="189">
        <f t="shared" ref="AN470" si="603">+AN465+AN466+AN467-AN468-AN469</f>
        <v>0</v>
      </c>
      <c r="AO470" s="189">
        <f t="shared" ref="AO470" si="604">+AO465+AO466+AO467-AO468-AO469</f>
        <v>66885.678066505396</v>
      </c>
      <c r="AP470" s="189">
        <f t="shared" ref="AP470" si="605">+AP465+AP466+AP467-AP468-AP469</f>
        <v>90799.322802441544</v>
      </c>
      <c r="AQ470" s="189">
        <f t="shared" ref="AQ470" si="606">+AQ465+AQ466+AQ467-AQ468-AQ469</f>
        <v>525590.28147157712</v>
      </c>
      <c r="AR470" s="189">
        <f t="shared" ref="AR470" si="607">+AR465+AR466+AR467-AR468-AR469</f>
        <v>1003418.697318412</v>
      </c>
      <c r="AS470" s="189">
        <f t="shared" ref="AS470" si="608">+AS465+AS466+AS467-AS468-AS469</f>
        <v>229107.01731573156</v>
      </c>
      <c r="AT470" s="189">
        <f t="shared" ref="AT470" si="609">+AT465+AT466+AT467-AT468-AT469</f>
        <v>0</v>
      </c>
      <c r="AU470" s="189">
        <f t="shared" ref="AU470" si="610">+AU465+AU466+AU467-AU468-AU469</f>
        <v>355828.86473847099</v>
      </c>
      <c r="AV470" s="189">
        <f t="shared" ref="AV470" si="611">+AV465+AV466+AV467-AV468-AV469</f>
        <v>384119.54759065981</v>
      </c>
      <c r="AW470" s="189">
        <f t="shared" ref="AW470" si="612">+AW465+AW466+AW467-AW468-AW469</f>
        <v>488837.78651290922</v>
      </c>
      <c r="AX470" s="189">
        <f t="shared" ref="AX470" si="613">+AX465+AX466+AX467-AX468-AX469</f>
        <v>1302337.9115955436</v>
      </c>
      <c r="AY470" s="189">
        <f t="shared" ref="AY470" si="614">+AY465+AY466+AY467-AY468-AY469</f>
        <v>0</v>
      </c>
      <c r="AZ470" s="189">
        <f t="shared" ref="AZ470" si="615">+AZ465+AZ466+AZ467-AZ468-AZ469</f>
        <v>0</v>
      </c>
      <c r="BA470" s="189">
        <f t="shared" ref="BA470" si="616">+BA465+BA466+BA467-BA468-BA469</f>
        <v>128532.2464602176</v>
      </c>
      <c r="BB470" s="189">
        <f t="shared" ref="BB470" si="617">+BB465+BB466+BB467-BB468-BB469</f>
        <v>90690.591161389151</v>
      </c>
      <c r="BC470" s="189">
        <f t="shared" ref="BC470" si="618">+BC465+BC466+BC467-BC468-BC469</f>
        <v>539577.49264476774</v>
      </c>
      <c r="BD470" s="189">
        <f t="shared" ref="BD470" si="619">+BD465+BD466+BD467-BD468-BD469</f>
        <v>1029998.6826535603</v>
      </c>
      <c r="BE470" s="189">
        <f t="shared" ref="BE470" si="620">+BE465+BE466+BE467-BE468-BE469</f>
        <v>228034.07041343208</v>
      </c>
      <c r="BF470" s="189">
        <f t="shared" ref="BF470" si="621">+BF465+BF466+BF467-BF468-BF469</f>
        <v>0</v>
      </c>
      <c r="BG470" s="189">
        <f t="shared" ref="BG470" si="622">+BG465+BG466+BG467-BG468-BG469</f>
        <v>358050.96892527473</v>
      </c>
      <c r="BH470" s="189">
        <f t="shared" ref="BH470" si="623">+BH465+BH466+BH467-BH468-BH469</f>
        <v>391853.02506370435</v>
      </c>
      <c r="BI470" s="189">
        <f t="shared" ref="BI470" si="624">+BI465+BI466+BI467-BI468-BI469</f>
        <v>499369.19861659792</v>
      </c>
      <c r="BJ470" s="189">
        <f t="shared" ref="BJ470" si="625">+BJ465+BJ466+BJ467-BJ468-BJ469</f>
        <v>1336997.8605325415</v>
      </c>
      <c r="BK470" s="189">
        <f t="shared" ref="BK470" si="626">+BK465+BK466+BK467-BK468-BK469</f>
        <v>0</v>
      </c>
      <c r="BL470" s="189">
        <f t="shared" ref="BL470" si="627">+BL465+BL466+BL467-BL468-BL469</f>
        <v>0</v>
      </c>
      <c r="BM470" s="189">
        <f t="shared" ref="BM470" si="628">+BM465+BM466+BM467-BM468-BM469</f>
        <v>152909.5032620554</v>
      </c>
      <c r="BN470" s="189">
        <f t="shared" ref="BN470" si="629">+BN465+BN466+BN467-BN468-BN469</f>
        <v>89498.622088639342</v>
      </c>
      <c r="BO470" s="189">
        <f t="shared" ref="BO470" si="630">+BO465+BO466+BO467-BO468-BO469</f>
        <v>575259.62252704403</v>
      </c>
      <c r="BP470" s="189">
        <f t="shared" ref="BP470" si="631">+BP465+BP466+BP467-BP468-BP469</f>
        <v>1097760.9706813088</v>
      </c>
      <c r="BQ470" s="189">
        <f t="shared" ref="BQ470" si="632">+BQ465+BQ466+BQ467-BQ468-BQ469</f>
        <v>222699.96535464399</v>
      </c>
      <c r="BR470" s="189">
        <f t="shared" ref="BR470" si="633">+BR465+BR466+BR467-BR468-BR469</f>
        <v>0</v>
      </c>
      <c r="BS470" s="189">
        <f t="shared" ref="BS470" si="634">+BS465+BS466+BS467-BS468-BS469</f>
        <v>361094.71199208905</v>
      </c>
      <c r="BT470" s="189">
        <f t="shared" ref="BT470" si="635">+BT465+BT466+BT467-BT468-BT469</f>
        <v>410680.08688591723</v>
      </c>
      <c r="BU470" s="189">
        <f t="shared" ref="BU470" si="636">+BU465+BU466+BU467-BU468-BU469</f>
        <v>525337.97469212534</v>
      </c>
      <c r="BV470" s="189">
        <f t="shared" ref="BV470" si="637">+BV465+BV466+BV467-BV468-BV469</f>
        <v>1425417.849637887</v>
      </c>
      <c r="BW470" s="113">
        <f t="shared" si="574"/>
        <v>22424014.533802059</v>
      </c>
    </row>
    <row r="471" spans="1:75" x14ac:dyDescent="0.3">
      <c r="A471" s="3" t="s">
        <v>333</v>
      </c>
      <c r="M471" s="186"/>
      <c r="N471" s="187">
        <f>+COUNTIF(O470:BV470,"&lt;0")</f>
        <v>0</v>
      </c>
      <c r="O471" s="186"/>
      <c r="P471" s="186"/>
      <c r="Q471" s="186"/>
      <c r="R471" s="186"/>
      <c r="S471" s="186"/>
      <c r="T471" s="186"/>
      <c r="U471" s="186"/>
      <c r="V471" s="186"/>
      <c r="W471" s="186"/>
      <c r="X471" s="186"/>
      <c r="Y471" s="186"/>
      <c r="Z471" s="186"/>
      <c r="AA471" s="186"/>
      <c r="AB471" s="186"/>
      <c r="AC471" s="186"/>
      <c r="AD471" s="186"/>
      <c r="AE471" s="186"/>
      <c r="AF471" s="186"/>
      <c r="AG471" s="186"/>
      <c r="AH471" s="186"/>
      <c r="AI471" s="186"/>
      <c r="AJ471" s="186"/>
      <c r="AK471" s="186"/>
      <c r="AL471" s="186"/>
      <c r="AM471" s="186"/>
      <c r="AN471" s="186"/>
      <c r="AO471" s="186"/>
      <c r="AP471" s="186"/>
      <c r="AQ471" s="186"/>
      <c r="AR471" s="186"/>
      <c r="AS471" s="186"/>
      <c r="AT471" s="186"/>
      <c r="AU471" s="186"/>
      <c r="AV471" s="186"/>
      <c r="AW471" s="186"/>
      <c r="AX471" s="186"/>
      <c r="AY471" s="186"/>
      <c r="AZ471" s="186"/>
      <c r="BA471" s="186"/>
      <c r="BB471" s="186"/>
      <c r="BC471" s="186"/>
      <c r="BD471" s="186"/>
      <c r="BE471" s="186"/>
      <c r="BF471" s="186"/>
      <c r="BG471" s="186"/>
      <c r="BH471" s="186"/>
      <c r="BI471" s="186"/>
      <c r="BJ471" s="186"/>
      <c r="BK471" s="186"/>
      <c r="BL471" s="186"/>
      <c r="BM471" s="186"/>
      <c r="BN471" s="186"/>
      <c r="BO471" s="186"/>
      <c r="BP471" s="186"/>
      <c r="BQ471" s="186"/>
      <c r="BR471" s="186"/>
      <c r="BS471" s="186"/>
      <c r="BT471" s="186"/>
      <c r="BU471" s="186"/>
      <c r="BV471" s="186"/>
      <c r="BW471" s="113">
        <f t="shared" si="574"/>
        <v>0</v>
      </c>
    </row>
    <row r="472" spans="1:75" ht="16.2" thickBot="1" x14ac:dyDescent="0.35">
      <c r="M472" s="186"/>
      <c r="N472" s="186"/>
      <c r="O472" s="186"/>
      <c r="P472" s="186"/>
      <c r="Q472" s="186"/>
      <c r="R472" s="186"/>
      <c r="S472" s="186"/>
      <c r="T472" s="186"/>
      <c r="U472" s="186"/>
      <c r="V472" s="186"/>
      <c r="W472" s="186"/>
      <c r="X472" s="186"/>
      <c r="Y472" s="186"/>
      <c r="Z472" s="186"/>
      <c r="AA472" s="186"/>
      <c r="AB472" s="186"/>
      <c r="AC472" s="186"/>
      <c r="AD472" s="186"/>
      <c r="AE472" s="186"/>
      <c r="AF472" s="186"/>
      <c r="AG472" s="186"/>
      <c r="AH472" s="186"/>
      <c r="AI472" s="186"/>
      <c r="AJ472" s="186"/>
      <c r="AK472" s="186"/>
      <c r="AL472" s="186"/>
      <c r="AM472" s="186"/>
      <c r="AN472" s="186"/>
      <c r="AO472" s="186"/>
      <c r="AP472" s="186"/>
      <c r="AQ472" s="186"/>
      <c r="AR472" s="186"/>
      <c r="AS472" s="186"/>
      <c r="AT472" s="186"/>
      <c r="AU472" s="186"/>
      <c r="AV472" s="186"/>
      <c r="AW472" s="186"/>
      <c r="AX472" s="186"/>
      <c r="AY472" s="186"/>
      <c r="AZ472" s="186"/>
      <c r="BA472" s="186"/>
      <c r="BB472" s="186"/>
      <c r="BC472" s="186"/>
      <c r="BD472" s="186"/>
      <c r="BE472" s="186"/>
      <c r="BF472" s="186"/>
      <c r="BG472" s="186"/>
      <c r="BH472" s="186"/>
      <c r="BI472" s="186"/>
      <c r="BJ472" s="186"/>
      <c r="BK472" s="186"/>
      <c r="BL472" s="186"/>
      <c r="BM472" s="186"/>
      <c r="BN472" s="186"/>
      <c r="BO472" s="186"/>
      <c r="BP472" s="186"/>
      <c r="BQ472" s="186"/>
      <c r="BR472" s="186"/>
      <c r="BS472" s="186"/>
      <c r="BT472" s="186"/>
      <c r="BU472" s="186"/>
      <c r="BV472" s="186"/>
      <c r="BW472" s="113">
        <f t="shared" si="574"/>
        <v>0</v>
      </c>
    </row>
    <row r="473" spans="1:75" ht="16.2" thickBot="1" x14ac:dyDescent="0.35">
      <c r="A473" s="190" t="s">
        <v>335</v>
      </c>
      <c r="M473" s="186"/>
      <c r="N473" s="186"/>
      <c r="O473" s="186"/>
      <c r="P473" s="186"/>
      <c r="Q473" s="186"/>
      <c r="R473" s="186"/>
      <c r="S473" s="186"/>
      <c r="T473" s="186"/>
      <c r="U473" s="186"/>
      <c r="V473" s="186"/>
      <c r="W473" s="186"/>
      <c r="X473" s="186"/>
      <c r="Y473" s="186"/>
      <c r="Z473" s="186"/>
      <c r="AA473" s="186"/>
      <c r="AB473" s="186"/>
      <c r="AC473" s="186"/>
      <c r="AD473" s="186"/>
      <c r="AE473" s="186"/>
      <c r="AF473" s="186"/>
      <c r="AG473" s="186"/>
      <c r="AH473" s="186"/>
      <c r="AI473" s="186"/>
      <c r="AJ473" s="186"/>
      <c r="AK473" s="186"/>
      <c r="AL473" s="186"/>
      <c r="AM473" s="186"/>
      <c r="AN473" s="186"/>
      <c r="AO473" s="186"/>
      <c r="AP473" s="186"/>
      <c r="AQ473" s="186"/>
      <c r="AR473" s="186"/>
      <c r="AS473" s="186"/>
      <c r="AT473" s="186"/>
      <c r="AU473" s="186"/>
      <c r="AV473" s="186"/>
      <c r="AW473" s="186"/>
      <c r="AX473" s="186"/>
      <c r="AY473" s="186"/>
      <c r="AZ473" s="186"/>
      <c r="BA473" s="186"/>
      <c r="BB473" s="186"/>
      <c r="BC473" s="186"/>
      <c r="BD473" s="186"/>
      <c r="BE473" s="186"/>
      <c r="BF473" s="186"/>
      <c r="BG473" s="186"/>
      <c r="BH473" s="186"/>
      <c r="BI473" s="186"/>
      <c r="BJ473" s="186"/>
      <c r="BK473" s="186"/>
      <c r="BL473" s="186"/>
      <c r="BM473" s="186"/>
      <c r="BN473" s="186"/>
      <c r="BO473" s="186"/>
      <c r="BP473" s="186"/>
      <c r="BQ473" s="186"/>
      <c r="BR473" s="186"/>
      <c r="BS473" s="186"/>
      <c r="BT473" s="186"/>
      <c r="BU473" s="186"/>
      <c r="BV473" s="186"/>
      <c r="BW473" s="113">
        <f t="shared" si="574"/>
        <v>0</v>
      </c>
    </row>
    <row r="474" spans="1:75" x14ac:dyDescent="0.3">
      <c r="A474" s="183" t="s">
        <v>327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>
        <f>+(O476/30)*DATA!C385</f>
        <v>133000</v>
      </c>
      <c r="P474" s="184">
        <f>+(P476/30)*DATA!D385</f>
        <v>162555.55555555556</v>
      </c>
      <c r="Q474" s="184">
        <f>+(Q476/30)*DATA!E385</f>
        <v>133000</v>
      </c>
      <c r="R474" s="184">
        <f>+(R476/30)*DATA!F385</f>
        <v>162555.55555555556</v>
      </c>
      <c r="S474" s="184">
        <f>+(S476/30)*DATA!G385</f>
        <v>133000</v>
      </c>
      <c r="T474" s="184">
        <f>+(T476/30)*DATA!H385</f>
        <v>162555.55555555556</v>
      </c>
      <c r="U474" s="184">
        <f>+(U476/30)*DATA!I385</f>
        <v>133000</v>
      </c>
      <c r="V474" s="184">
        <f>+(V476/30)*DATA!J385</f>
        <v>162555.55555555556</v>
      </c>
      <c r="W474" s="184">
        <f>+(W476/30)*DATA!K385</f>
        <v>133000</v>
      </c>
      <c r="X474" s="184">
        <f>+(X476/30)*DATA!L385</f>
        <v>162555.55555555556</v>
      </c>
      <c r="Y474" s="184">
        <f>+(Y476/30)*DATA!M385</f>
        <v>133000</v>
      </c>
      <c r="Z474" s="184">
        <f>+(Z476/30)*DATA!N385</f>
        <v>162555.55555555556</v>
      </c>
      <c r="AA474" s="184">
        <f>+(AA476/30)*DATA!O385</f>
        <v>289188.88888888882</v>
      </c>
      <c r="AB474" s="184">
        <f>+(AB476/30)*DATA!P385</f>
        <v>320366.66666666663</v>
      </c>
      <c r="AC474" s="184">
        <f>+(AC476/30)*DATA!Q385</f>
        <v>289188.88888888882</v>
      </c>
      <c r="AD474" s="184">
        <f>+(AD476/30)*DATA!R385</f>
        <v>320366.66666666663</v>
      </c>
      <c r="AE474" s="184">
        <f>+(AE476/30)*DATA!S385</f>
        <v>289188.88888888882</v>
      </c>
      <c r="AF474" s="184">
        <f>+(AF476/30)*DATA!T385</f>
        <v>320366.66666666663</v>
      </c>
      <c r="AG474" s="184">
        <f>+(AG476/30)*DATA!U385</f>
        <v>289188.88888888882</v>
      </c>
      <c r="AH474" s="184">
        <f>+(AH476/30)*DATA!V385</f>
        <v>320366.66666666663</v>
      </c>
      <c r="AI474" s="184">
        <f>+(AI476/30)*DATA!W385</f>
        <v>289188.88888888882</v>
      </c>
      <c r="AJ474" s="184">
        <f>+(AJ476/30)*DATA!X385</f>
        <v>320366.66666666663</v>
      </c>
      <c r="AK474" s="184">
        <f>+(AK476/30)*DATA!Y385</f>
        <v>289188.88888888882</v>
      </c>
      <c r="AL474" s="184">
        <f>+(AL476/30)*DATA!Z385</f>
        <v>320366.66666666663</v>
      </c>
      <c r="AM474" s="184">
        <f>+(AM476/30)*DATA!AA385</f>
        <v>319468.73746666661</v>
      </c>
      <c r="AN474" s="184">
        <f>+(AN476/30)*DATA!AB385</f>
        <v>354331.41986666666</v>
      </c>
      <c r="AO474" s="184">
        <f>+(AO476/30)*DATA!AC385</f>
        <v>319468.73746666661</v>
      </c>
      <c r="AP474" s="184">
        <f>+(AP476/30)*DATA!AD385</f>
        <v>354331.41986666666</v>
      </c>
      <c r="AQ474" s="184">
        <f>+(AQ476/30)*DATA!AE385</f>
        <v>319468.73746666661</v>
      </c>
      <c r="AR474" s="184">
        <f>+(AR476/30)*DATA!AF385</f>
        <v>354331.41986666666</v>
      </c>
      <c r="AS474" s="184">
        <f>+(AS476/30)*DATA!AG385</f>
        <v>319468.73746666661</v>
      </c>
      <c r="AT474" s="184">
        <f>+(AT476/30)*DATA!AH385</f>
        <v>354331.41986666666</v>
      </c>
      <c r="AU474" s="184">
        <f>+(AU476/30)*DATA!AI385</f>
        <v>319468.73746666661</v>
      </c>
      <c r="AV474" s="184">
        <f>+(AV476/30)*DATA!AJ385</f>
        <v>354331.41986666666</v>
      </c>
      <c r="AW474" s="184">
        <f>+(AW476/30)*DATA!AK385</f>
        <v>319468.73746666661</v>
      </c>
      <c r="AX474" s="184">
        <f>+(AX476/30)*DATA!AL385</f>
        <v>354331.41986666666</v>
      </c>
      <c r="AY474" s="184">
        <f>+(AY476/30)*DATA!AM385</f>
        <v>269211.71887542395</v>
      </c>
      <c r="AZ474" s="184">
        <f>+(AZ476/30)*DATA!AN385</f>
        <v>298691.65640329599</v>
      </c>
      <c r="BA474" s="184">
        <f>+(BA476/30)*DATA!AO385</f>
        <v>269211.71887542395</v>
      </c>
      <c r="BB474" s="184">
        <f>+(BB476/30)*DATA!AP385</f>
        <v>298691.65640329599</v>
      </c>
      <c r="BC474" s="184">
        <f>+(BC476/30)*DATA!AQ385</f>
        <v>269211.71887542395</v>
      </c>
      <c r="BD474" s="184">
        <f>+(BD476/30)*DATA!AR385</f>
        <v>298691.65640329599</v>
      </c>
      <c r="BE474" s="184">
        <f>+(BE476/30)*DATA!AS385</f>
        <v>269211.71887542395</v>
      </c>
      <c r="BF474" s="184">
        <f>+(BF476/30)*DATA!AT385</f>
        <v>298691.65640329599</v>
      </c>
      <c r="BG474" s="184">
        <f>+(BG476/30)*DATA!AU385</f>
        <v>269211.71887542395</v>
      </c>
      <c r="BH474" s="184">
        <f>+(BH476/30)*DATA!AV385</f>
        <v>298691.65640329599</v>
      </c>
      <c r="BI474" s="184">
        <f>+(BI476/30)*DATA!AW385</f>
        <v>269211.71887542395</v>
      </c>
      <c r="BJ474" s="184">
        <f>+(BJ476/30)*DATA!AX385</f>
        <v>298691.65640329599</v>
      </c>
      <c r="BK474" s="184">
        <f>+(BK476/30)*DATA!AY385</f>
        <v>263447.41261684452</v>
      </c>
      <c r="BL474" s="184">
        <f>+(BL476/30)*DATA!AZ385</f>
        <v>291788.603568736</v>
      </c>
      <c r="BM474" s="184">
        <f>+(BM476/30)*DATA!BA385</f>
        <v>263447.41261684452</v>
      </c>
      <c r="BN474" s="184">
        <f>+(BN476/30)*DATA!BB385</f>
        <v>291788.603568736</v>
      </c>
      <c r="BO474" s="184">
        <f>+(BO476/30)*DATA!BC385</f>
        <v>263447.41261684452</v>
      </c>
      <c r="BP474" s="184">
        <f>+(BP476/30)*DATA!BD385</f>
        <v>291788.603568736</v>
      </c>
      <c r="BQ474" s="184">
        <f>+(BQ476/30)*DATA!BE385</f>
        <v>263447.41261684452</v>
      </c>
      <c r="BR474" s="184">
        <f>+(BR476/30)*DATA!BF385</f>
        <v>291788.603568736</v>
      </c>
      <c r="BS474" s="184">
        <f>+(BS476/30)*DATA!BG385</f>
        <v>263447.41261684452</v>
      </c>
      <c r="BT474" s="184">
        <f>+(BT476/30)*DATA!BH385</f>
        <v>291788.603568736</v>
      </c>
      <c r="BU474" s="184">
        <f>+(BU476/30)*DATA!BI385</f>
        <v>263447.41261684452</v>
      </c>
      <c r="BV474" s="184">
        <f>+(BV476/30)*DATA!BJ385</f>
        <v>291788.603568736</v>
      </c>
      <c r="BW474" s="113">
        <f t="shared" si="574"/>
        <v>16212303.959452469</v>
      </c>
    </row>
    <row r="475" spans="1:75" x14ac:dyDescent="0.3">
      <c r="A475" s="183" t="s">
        <v>328</v>
      </c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>
        <f>+(O476/30)*DATA!C383*DATA!C384</f>
        <v>67830</v>
      </c>
      <c r="P475" s="184">
        <f>+(P476/30)*DATA!D383*DATA!D384</f>
        <v>82903.333333333343</v>
      </c>
      <c r="Q475" s="184">
        <f>+(Q476/30)*DATA!E383*DATA!E384</f>
        <v>67830</v>
      </c>
      <c r="R475" s="184">
        <f>+(R476/30)*DATA!F383*DATA!F384</f>
        <v>82903.333333333343</v>
      </c>
      <c r="S475" s="184">
        <f>+(S476/30)*DATA!G383*DATA!G384</f>
        <v>67830</v>
      </c>
      <c r="T475" s="184">
        <f>+(T476/30)*DATA!H383*DATA!H384</f>
        <v>82903.333333333343</v>
      </c>
      <c r="U475" s="184">
        <f>+(U476/30)*DATA!I383*DATA!I384</f>
        <v>67830</v>
      </c>
      <c r="V475" s="184">
        <f>+(V476/30)*DATA!J383*DATA!J384</f>
        <v>82903.333333333343</v>
      </c>
      <c r="W475" s="184">
        <f>+(W476/30)*DATA!K383*DATA!K384</f>
        <v>67830</v>
      </c>
      <c r="X475" s="184">
        <f>+(X476/30)*DATA!L383*DATA!L384</f>
        <v>82903.333333333343</v>
      </c>
      <c r="Y475" s="184">
        <f>+(Y476/30)*DATA!M383*DATA!M384</f>
        <v>67830</v>
      </c>
      <c r="Z475" s="184">
        <f>+(Z476/30)*DATA!N383*DATA!N384</f>
        <v>82903.333333333343</v>
      </c>
      <c r="AA475" s="184">
        <f>+(AA476/30)*DATA!O383*DATA!O384</f>
        <v>143148.49999999997</v>
      </c>
      <c r="AB475" s="184">
        <f>+(AB476/30)*DATA!P383*DATA!P384</f>
        <v>158581.5</v>
      </c>
      <c r="AC475" s="184">
        <f>+(AC476/30)*DATA!Q383*DATA!Q384</f>
        <v>143148.49999999997</v>
      </c>
      <c r="AD475" s="184">
        <f>+(AD476/30)*DATA!R383*DATA!R384</f>
        <v>158581.5</v>
      </c>
      <c r="AE475" s="184">
        <f>+(AE476/30)*DATA!S383*DATA!S384</f>
        <v>143148.49999999997</v>
      </c>
      <c r="AF475" s="184">
        <f>+(AF476/30)*DATA!T383*DATA!T384</f>
        <v>158581.5</v>
      </c>
      <c r="AG475" s="184">
        <f>+(AG476/30)*DATA!U383*DATA!U384</f>
        <v>143148.49999999997</v>
      </c>
      <c r="AH475" s="184">
        <f>+(AH476/30)*DATA!V383*DATA!V384</f>
        <v>158581.5</v>
      </c>
      <c r="AI475" s="184">
        <f>+(AI476/30)*DATA!W383*DATA!W384</f>
        <v>143148.49999999997</v>
      </c>
      <c r="AJ475" s="184">
        <f>+(AJ476/30)*DATA!X383*DATA!X384</f>
        <v>158581.5</v>
      </c>
      <c r="AK475" s="184">
        <f>+(AK476/30)*DATA!Y383*DATA!Y384</f>
        <v>143148.49999999997</v>
      </c>
      <c r="AL475" s="184">
        <f>+(AL476/30)*DATA!Z383*DATA!Z384</f>
        <v>158581.5</v>
      </c>
      <c r="AM475" s="184">
        <f>+(AM476/30)*DATA!AA383*DATA!AA384</f>
        <v>131438.566272</v>
      </c>
      <c r="AN475" s="184">
        <f>+(AN476/30)*DATA!AB383*DATA!AB384</f>
        <v>145782.069888</v>
      </c>
      <c r="AO475" s="184">
        <f>+(AO476/30)*DATA!AC383*DATA!AC384</f>
        <v>131438.566272</v>
      </c>
      <c r="AP475" s="184">
        <f>+(AP476/30)*DATA!AD383*DATA!AD384</f>
        <v>145782.069888</v>
      </c>
      <c r="AQ475" s="184">
        <f>+(AQ476/30)*DATA!AE383*DATA!AE384</f>
        <v>131438.566272</v>
      </c>
      <c r="AR475" s="184">
        <f>+(AR476/30)*DATA!AF383*DATA!AF384</f>
        <v>145782.069888</v>
      </c>
      <c r="AS475" s="184">
        <f>+(AS476/30)*DATA!AG383*DATA!AG384</f>
        <v>131438.566272</v>
      </c>
      <c r="AT475" s="184">
        <f>+(AT476/30)*DATA!AH383*DATA!AH384</f>
        <v>145782.069888</v>
      </c>
      <c r="AU475" s="184">
        <f>+(AU476/30)*DATA!AI383*DATA!AI384</f>
        <v>131438.566272</v>
      </c>
      <c r="AV475" s="184">
        <f>+(AV476/30)*DATA!AJ383*DATA!AJ384</f>
        <v>145782.069888</v>
      </c>
      <c r="AW475" s="184">
        <f>+(AW476/30)*DATA!AK383*DATA!AK384</f>
        <v>131438.566272</v>
      </c>
      <c r="AX475" s="184">
        <f>+(AX476/30)*DATA!AL383*DATA!AL384</f>
        <v>145782.069888</v>
      </c>
      <c r="AY475" s="184">
        <f>+(AY476/30)*DATA!AM383*DATA!AM384</f>
        <v>167659.07603297234</v>
      </c>
      <c r="AZ475" s="184">
        <f>+(AZ476/30)*DATA!AN383*DATA!AN384</f>
        <v>186018.52601560819</v>
      </c>
      <c r="BA475" s="184">
        <f>+(BA476/30)*DATA!AO383*DATA!AO384</f>
        <v>167659.07603297234</v>
      </c>
      <c r="BB475" s="184">
        <f>+(BB476/30)*DATA!AP383*DATA!AP384</f>
        <v>186018.52601560819</v>
      </c>
      <c r="BC475" s="184">
        <f>+(BC476/30)*DATA!AQ383*DATA!AQ384</f>
        <v>167659.07603297234</v>
      </c>
      <c r="BD475" s="184">
        <f>+(BD476/30)*DATA!AR383*DATA!AR384</f>
        <v>186018.52601560819</v>
      </c>
      <c r="BE475" s="184">
        <f>+(BE476/30)*DATA!AS383*DATA!AS384</f>
        <v>167659.07603297234</v>
      </c>
      <c r="BF475" s="184">
        <f>+(BF476/30)*DATA!AT383*DATA!AT384</f>
        <v>186018.52601560819</v>
      </c>
      <c r="BG475" s="184">
        <f>+(BG476/30)*DATA!AU383*DATA!AU384</f>
        <v>167659.07603297234</v>
      </c>
      <c r="BH475" s="184">
        <f>+(BH476/30)*DATA!AV383*DATA!AV384</f>
        <v>186018.52601560819</v>
      </c>
      <c r="BI475" s="184">
        <f>+(BI476/30)*DATA!AW383*DATA!AW384</f>
        <v>167659.07603297234</v>
      </c>
      <c r="BJ475" s="184">
        <f>+(BJ476/30)*DATA!AX383*DATA!AX384</f>
        <v>186018.52601560819</v>
      </c>
      <c r="BK475" s="184">
        <f>+(BK476/30)*DATA!AY383*DATA!AY384</f>
        <v>179764.11684443505</v>
      </c>
      <c r="BL475" s="184">
        <f>+(BL476/30)*DATA!AZ383*DATA!AZ384</f>
        <v>199102.81184690219</v>
      </c>
      <c r="BM475" s="184">
        <f>+(BM476/30)*DATA!BA383*DATA!BA384</f>
        <v>179764.11684443505</v>
      </c>
      <c r="BN475" s="184">
        <f>+(BN476/30)*DATA!BB383*DATA!BB384</f>
        <v>199102.81184690219</v>
      </c>
      <c r="BO475" s="184">
        <f>+(BO476/30)*DATA!BC383*DATA!BC384</f>
        <v>179764.11684443505</v>
      </c>
      <c r="BP475" s="184">
        <f>+(BP476/30)*DATA!BD383*DATA!BD384</f>
        <v>199102.81184690219</v>
      </c>
      <c r="BQ475" s="184">
        <f>+(BQ476/30)*DATA!BE383*DATA!BE384</f>
        <v>179764.11684443505</v>
      </c>
      <c r="BR475" s="184">
        <f>+(BR476/30)*DATA!BF383*DATA!BF384</f>
        <v>199102.81184690219</v>
      </c>
      <c r="BS475" s="184">
        <f>+(BS476/30)*DATA!BG383*DATA!BG384</f>
        <v>179764.11684443505</v>
      </c>
      <c r="BT475" s="184">
        <f>+(BT476/30)*DATA!BH383*DATA!BH384</f>
        <v>199102.81184690219</v>
      </c>
      <c r="BU475" s="184">
        <f>+(BU476/30)*DATA!BI383*DATA!BI384</f>
        <v>179764.11684443505</v>
      </c>
      <c r="BV475" s="184">
        <f>+(BV476/30)*DATA!BJ383*DATA!BJ384</f>
        <v>199102.81184690219</v>
      </c>
      <c r="BW475" s="113">
        <f t="shared" si="574"/>
        <v>8773371.0013995077</v>
      </c>
    </row>
    <row r="476" spans="1:75" x14ac:dyDescent="0.3">
      <c r="A476" s="183" t="s">
        <v>329</v>
      </c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>
        <f t="shared" ref="O476:AT476" si="638">+O165+O285+O331</f>
        <v>210000</v>
      </c>
      <c r="P476" s="184">
        <f t="shared" si="638"/>
        <v>256666.66666666669</v>
      </c>
      <c r="Q476" s="184">
        <f t="shared" si="638"/>
        <v>210000</v>
      </c>
      <c r="R476" s="184">
        <f t="shared" si="638"/>
        <v>256666.66666666669</v>
      </c>
      <c r="S476" s="184">
        <f t="shared" si="638"/>
        <v>210000</v>
      </c>
      <c r="T476" s="184">
        <f t="shared" si="638"/>
        <v>256666.66666666669</v>
      </c>
      <c r="U476" s="184">
        <f t="shared" si="638"/>
        <v>210000</v>
      </c>
      <c r="V476" s="184">
        <f t="shared" si="638"/>
        <v>256666.66666666669</v>
      </c>
      <c r="W476" s="184">
        <f t="shared" si="638"/>
        <v>210000</v>
      </c>
      <c r="X476" s="184">
        <f t="shared" si="638"/>
        <v>256666.66666666669</v>
      </c>
      <c r="Y476" s="184">
        <f t="shared" si="638"/>
        <v>210000</v>
      </c>
      <c r="Z476" s="184">
        <f t="shared" si="638"/>
        <v>256666.66666666669</v>
      </c>
      <c r="AA476" s="184">
        <f t="shared" si="638"/>
        <v>433783.3333333332</v>
      </c>
      <c r="AB476" s="184">
        <f t="shared" si="638"/>
        <v>480549.99999999994</v>
      </c>
      <c r="AC476" s="184">
        <f t="shared" si="638"/>
        <v>433783.3333333332</v>
      </c>
      <c r="AD476" s="184">
        <f t="shared" si="638"/>
        <v>480549.99999999994</v>
      </c>
      <c r="AE476" s="184">
        <f t="shared" si="638"/>
        <v>433783.3333333332</v>
      </c>
      <c r="AF476" s="184">
        <f t="shared" si="638"/>
        <v>480549.99999999994</v>
      </c>
      <c r="AG476" s="184">
        <f t="shared" si="638"/>
        <v>433783.3333333332</v>
      </c>
      <c r="AH476" s="184">
        <f t="shared" si="638"/>
        <v>480549.99999999994</v>
      </c>
      <c r="AI476" s="184">
        <f t="shared" si="638"/>
        <v>433783.3333333332</v>
      </c>
      <c r="AJ476" s="184">
        <f t="shared" si="638"/>
        <v>480549.99999999994</v>
      </c>
      <c r="AK476" s="184">
        <f t="shared" si="638"/>
        <v>433783.3333333332</v>
      </c>
      <c r="AL476" s="184">
        <f t="shared" si="638"/>
        <v>480549.99999999994</v>
      </c>
      <c r="AM476" s="184">
        <f t="shared" si="638"/>
        <v>456383.91066666663</v>
      </c>
      <c r="AN476" s="184">
        <f t="shared" si="638"/>
        <v>506187.74266666663</v>
      </c>
      <c r="AO476" s="184">
        <f t="shared" si="638"/>
        <v>456383.91066666663</v>
      </c>
      <c r="AP476" s="184">
        <f t="shared" si="638"/>
        <v>506187.74266666663</v>
      </c>
      <c r="AQ476" s="184">
        <f t="shared" si="638"/>
        <v>456383.91066666663</v>
      </c>
      <c r="AR476" s="184">
        <f t="shared" si="638"/>
        <v>506187.74266666663</v>
      </c>
      <c r="AS476" s="184">
        <f t="shared" si="638"/>
        <v>456383.91066666663</v>
      </c>
      <c r="AT476" s="184">
        <f t="shared" si="638"/>
        <v>506187.74266666663</v>
      </c>
      <c r="AU476" s="184">
        <f t="shared" ref="AU476:BV476" si="639">+AU165+AU285+AU331</f>
        <v>456383.91066666663</v>
      </c>
      <c r="AV476" s="184">
        <f t="shared" si="639"/>
        <v>506187.74266666663</v>
      </c>
      <c r="AW476" s="184">
        <f t="shared" si="639"/>
        <v>456383.91066666663</v>
      </c>
      <c r="AX476" s="184">
        <f t="shared" si="639"/>
        <v>506187.74266666663</v>
      </c>
      <c r="AY476" s="184">
        <f t="shared" si="639"/>
        <v>448686.19812570658</v>
      </c>
      <c r="AZ476" s="184">
        <f t="shared" si="639"/>
        <v>497819.42733882664</v>
      </c>
      <c r="BA476" s="184">
        <f t="shared" si="639"/>
        <v>448686.19812570658</v>
      </c>
      <c r="BB476" s="184">
        <f t="shared" si="639"/>
        <v>497819.42733882664</v>
      </c>
      <c r="BC476" s="184">
        <f t="shared" si="639"/>
        <v>448686.19812570658</v>
      </c>
      <c r="BD476" s="184">
        <f t="shared" si="639"/>
        <v>497819.42733882664</v>
      </c>
      <c r="BE476" s="184">
        <f t="shared" si="639"/>
        <v>448686.19812570658</v>
      </c>
      <c r="BF476" s="184">
        <f t="shared" si="639"/>
        <v>497819.42733882664</v>
      </c>
      <c r="BG476" s="184">
        <f t="shared" si="639"/>
        <v>448686.19812570658</v>
      </c>
      <c r="BH476" s="184">
        <f t="shared" si="639"/>
        <v>497819.42733882664</v>
      </c>
      <c r="BI476" s="184">
        <f t="shared" si="639"/>
        <v>448686.19812570658</v>
      </c>
      <c r="BJ476" s="184">
        <f t="shared" si="639"/>
        <v>497819.42733882664</v>
      </c>
      <c r="BK476" s="184">
        <f t="shared" si="639"/>
        <v>464907.19873560796</v>
      </c>
      <c r="BL476" s="184">
        <f t="shared" si="639"/>
        <v>514921.06512129883</v>
      </c>
      <c r="BM476" s="184">
        <f t="shared" si="639"/>
        <v>464907.19873560796</v>
      </c>
      <c r="BN476" s="184">
        <f t="shared" si="639"/>
        <v>514921.06512129883</v>
      </c>
      <c r="BO476" s="184">
        <f t="shared" si="639"/>
        <v>464907.19873560796</v>
      </c>
      <c r="BP476" s="184">
        <f t="shared" si="639"/>
        <v>514921.06512129883</v>
      </c>
      <c r="BQ476" s="184">
        <f t="shared" si="639"/>
        <v>464907.19873560796</v>
      </c>
      <c r="BR476" s="184">
        <f t="shared" si="639"/>
        <v>514921.06512129883</v>
      </c>
      <c r="BS476" s="184">
        <f t="shared" si="639"/>
        <v>464907.19873560796</v>
      </c>
      <c r="BT476" s="184">
        <f t="shared" si="639"/>
        <v>514921.06512129883</v>
      </c>
      <c r="BU476" s="184">
        <f t="shared" si="639"/>
        <v>464907.19873560796</v>
      </c>
      <c r="BV476" s="184">
        <f t="shared" si="639"/>
        <v>514921.06512129883</v>
      </c>
      <c r="BW476" s="113">
        <f t="shared" si="574"/>
        <v>25619433.255928665</v>
      </c>
    </row>
    <row r="477" spans="1:75" x14ac:dyDescent="0.3">
      <c r="A477" s="183" t="s">
        <v>330</v>
      </c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>
        <f>+N474</f>
        <v>0</v>
      </c>
      <c r="P477" s="184">
        <f t="shared" ref="P477:BV477" si="640">+O474</f>
        <v>133000</v>
      </c>
      <c r="Q477" s="184">
        <f t="shared" si="640"/>
        <v>162555.55555555556</v>
      </c>
      <c r="R477" s="184">
        <f t="shared" si="640"/>
        <v>133000</v>
      </c>
      <c r="S477" s="184">
        <f t="shared" si="640"/>
        <v>162555.55555555556</v>
      </c>
      <c r="T477" s="184">
        <f t="shared" si="640"/>
        <v>133000</v>
      </c>
      <c r="U477" s="184">
        <f t="shared" si="640"/>
        <v>162555.55555555556</v>
      </c>
      <c r="V477" s="184">
        <f t="shared" si="640"/>
        <v>133000</v>
      </c>
      <c r="W477" s="184">
        <f t="shared" si="640"/>
        <v>162555.55555555556</v>
      </c>
      <c r="X477" s="184">
        <f t="shared" si="640"/>
        <v>133000</v>
      </c>
      <c r="Y477" s="184">
        <f t="shared" si="640"/>
        <v>162555.55555555556</v>
      </c>
      <c r="Z477" s="184">
        <f t="shared" si="640"/>
        <v>133000</v>
      </c>
      <c r="AA477" s="184">
        <f t="shared" si="640"/>
        <v>162555.55555555556</v>
      </c>
      <c r="AB477" s="184">
        <f t="shared" si="640"/>
        <v>289188.88888888882</v>
      </c>
      <c r="AC477" s="184">
        <f t="shared" si="640"/>
        <v>320366.66666666663</v>
      </c>
      <c r="AD477" s="184">
        <f t="shared" si="640"/>
        <v>289188.88888888882</v>
      </c>
      <c r="AE477" s="184">
        <f t="shared" si="640"/>
        <v>320366.66666666663</v>
      </c>
      <c r="AF477" s="184">
        <f t="shared" si="640"/>
        <v>289188.88888888882</v>
      </c>
      <c r="AG477" s="184">
        <f t="shared" si="640"/>
        <v>320366.66666666663</v>
      </c>
      <c r="AH477" s="184">
        <f t="shared" si="640"/>
        <v>289188.88888888882</v>
      </c>
      <c r="AI477" s="184">
        <f t="shared" si="640"/>
        <v>320366.66666666663</v>
      </c>
      <c r="AJ477" s="184">
        <f t="shared" si="640"/>
        <v>289188.88888888882</v>
      </c>
      <c r="AK477" s="184">
        <f t="shared" si="640"/>
        <v>320366.66666666663</v>
      </c>
      <c r="AL477" s="184">
        <f t="shared" si="640"/>
        <v>289188.88888888882</v>
      </c>
      <c r="AM477" s="184">
        <f t="shared" si="640"/>
        <v>320366.66666666663</v>
      </c>
      <c r="AN477" s="184">
        <f t="shared" si="640"/>
        <v>319468.73746666661</v>
      </c>
      <c r="AO477" s="184">
        <f t="shared" si="640"/>
        <v>354331.41986666666</v>
      </c>
      <c r="AP477" s="184">
        <f t="shared" si="640"/>
        <v>319468.73746666661</v>
      </c>
      <c r="AQ477" s="184">
        <f t="shared" si="640"/>
        <v>354331.41986666666</v>
      </c>
      <c r="AR477" s="184">
        <f t="shared" si="640"/>
        <v>319468.73746666661</v>
      </c>
      <c r="AS477" s="184">
        <f t="shared" si="640"/>
        <v>354331.41986666666</v>
      </c>
      <c r="AT477" s="184">
        <f t="shared" si="640"/>
        <v>319468.73746666661</v>
      </c>
      <c r="AU477" s="184">
        <f t="shared" si="640"/>
        <v>354331.41986666666</v>
      </c>
      <c r="AV477" s="184">
        <f t="shared" si="640"/>
        <v>319468.73746666661</v>
      </c>
      <c r="AW477" s="184">
        <f t="shared" si="640"/>
        <v>354331.41986666666</v>
      </c>
      <c r="AX477" s="184">
        <f t="shared" si="640"/>
        <v>319468.73746666661</v>
      </c>
      <c r="AY477" s="184">
        <f t="shared" si="640"/>
        <v>354331.41986666666</v>
      </c>
      <c r="AZ477" s="184">
        <f t="shared" si="640"/>
        <v>269211.71887542395</v>
      </c>
      <c r="BA477" s="184">
        <f t="shared" si="640"/>
        <v>298691.65640329599</v>
      </c>
      <c r="BB477" s="184">
        <f t="shared" si="640"/>
        <v>269211.71887542395</v>
      </c>
      <c r="BC477" s="184">
        <f t="shared" si="640"/>
        <v>298691.65640329599</v>
      </c>
      <c r="BD477" s="184">
        <f t="shared" si="640"/>
        <v>269211.71887542395</v>
      </c>
      <c r="BE477" s="184">
        <f t="shared" si="640"/>
        <v>298691.65640329599</v>
      </c>
      <c r="BF477" s="184">
        <f t="shared" si="640"/>
        <v>269211.71887542395</v>
      </c>
      <c r="BG477" s="184">
        <f t="shared" si="640"/>
        <v>298691.65640329599</v>
      </c>
      <c r="BH477" s="184">
        <f t="shared" si="640"/>
        <v>269211.71887542395</v>
      </c>
      <c r="BI477" s="184">
        <f t="shared" si="640"/>
        <v>298691.65640329599</v>
      </c>
      <c r="BJ477" s="184">
        <f t="shared" si="640"/>
        <v>269211.71887542395</v>
      </c>
      <c r="BK477" s="184">
        <f t="shared" si="640"/>
        <v>298691.65640329599</v>
      </c>
      <c r="BL477" s="184">
        <f t="shared" si="640"/>
        <v>263447.41261684452</v>
      </c>
      <c r="BM477" s="184">
        <f t="shared" si="640"/>
        <v>291788.603568736</v>
      </c>
      <c r="BN477" s="184">
        <f t="shared" si="640"/>
        <v>263447.41261684452</v>
      </c>
      <c r="BO477" s="184">
        <f t="shared" si="640"/>
        <v>291788.603568736</v>
      </c>
      <c r="BP477" s="184">
        <f t="shared" si="640"/>
        <v>263447.41261684452</v>
      </c>
      <c r="BQ477" s="184">
        <f t="shared" si="640"/>
        <v>291788.603568736</v>
      </c>
      <c r="BR477" s="184">
        <f t="shared" si="640"/>
        <v>263447.41261684452</v>
      </c>
      <c r="BS477" s="184">
        <f t="shared" si="640"/>
        <v>291788.603568736</v>
      </c>
      <c r="BT477" s="184">
        <f t="shared" si="640"/>
        <v>263447.41261684452</v>
      </c>
      <c r="BU477" s="184">
        <f t="shared" si="640"/>
        <v>291788.603568736</v>
      </c>
      <c r="BV477" s="184">
        <f t="shared" si="640"/>
        <v>263447.41261684452</v>
      </c>
      <c r="BW477" s="113">
        <f t="shared" si="574"/>
        <v>15920515.355883732</v>
      </c>
    </row>
    <row r="478" spans="1:75" ht="16.2" thickBot="1" x14ac:dyDescent="0.35">
      <c r="A478" s="183" t="s">
        <v>331</v>
      </c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>
        <f>+N475</f>
        <v>0</v>
      </c>
      <c r="P478" s="184">
        <f t="shared" ref="P478:BV478" si="641">+O475</f>
        <v>67830</v>
      </c>
      <c r="Q478" s="184">
        <f t="shared" si="641"/>
        <v>82903.333333333343</v>
      </c>
      <c r="R478" s="184">
        <f t="shared" si="641"/>
        <v>67830</v>
      </c>
      <c r="S478" s="184">
        <f t="shared" si="641"/>
        <v>82903.333333333343</v>
      </c>
      <c r="T478" s="184">
        <f t="shared" si="641"/>
        <v>67830</v>
      </c>
      <c r="U478" s="184">
        <f t="shared" si="641"/>
        <v>82903.333333333343</v>
      </c>
      <c r="V478" s="184">
        <f t="shared" si="641"/>
        <v>67830</v>
      </c>
      <c r="W478" s="184">
        <f t="shared" si="641"/>
        <v>82903.333333333343</v>
      </c>
      <c r="X478" s="184">
        <f t="shared" si="641"/>
        <v>67830</v>
      </c>
      <c r="Y478" s="184">
        <f t="shared" si="641"/>
        <v>82903.333333333343</v>
      </c>
      <c r="Z478" s="184">
        <f t="shared" si="641"/>
        <v>67830</v>
      </c>
      <c r="AA478" s="184">
        <f t="shared" si="641"/>
        <v>82903.333333333343</v>
      </c>
      <c r="AB478" s="184">
        <f t="shared" si="641"/>
        <v>143148.49999999997</v>
      </c>
      <c r="AC478" s="184">
        <f t="shared" si="641"/>
        <v>158581.5</v>
      </c>
      <c r="AD478" s="184">
        <f t="shared" si="641"/>
        <v>143148.49999999997</v>
      </c>
      <c r="AE478" s="184">
        <f t="shared" si="641"/>
        <v>158581.5</v>
      </c>
      <c r="AF478" s="184">
        <f t="shared" si="641"/>
        <v>143148.49999999997</v>
      </c>
      <c r="AG478" s="184">
        <f t="shared" si="641"/>
        <v>158581.5</v>
      </c>
      <c r="AH478" s="184">
        <f t="shared" si="641"/>
        <v>143148.49999999997</v>
      </c>
      <c r="AI478" s="184">
        <f t="shared" si="641"/>
        <v>158581.5</v>
      </c>
      <c r="AJ478" s="184">
        <f t="shared" si="641"/>
        <v>143148.49999999997</v>
      </c>
      <c r="AK478" s="184">
        <f t="shared" si="641"/>
        <v>158581.5</v>
      </c>
      <c r="AL478" s="184">
        <f t="shared" si="641"/>
        <v>143148.49999999997</v>
      </c>
      <c r="AM478" s="184">
        <f t="shared" si="641"/>
        <v>158581.5</v>
      </c>
      <c r="AN478" s="184">
        <f t="shared" si="641"/>
        <v>131438.566272</v>
      </c>
      <c r="AO478" s="184">
        <f t="shared" si="641"/>
        <v>145782.069888</v>
      </c>
      <c r="AP478" s="184">
        <f t="shared" si="641"/>
        <v>131438.566272</v>
      </c>
      <c r="AQ478" s="184">
        <f t="shared" si="641"/>
        <v>145782.069888</v>
      </c>
      <c r="AR478" s="184">
        <f t="shared" si="641"/>
        <v>131438.566272</v>
      </c>
      <c r="AS478" s="184">
        <f t="shared" si="641"/>
        <v>145782.069888</v>
      </c>
      <c r="AT478" s="184">
        <f t="shared" si="641"/>
        <v>131438.566272</v>
      </c>
      <c r="AU478" s="184">
        <f t="shared" si="641"/>
        <v>145782.069888</v>
      </c>
      <c r="AV478" s="184">
        <f t="shared" si="641"/>
        <v>131438.566272</v>
      </c>
      <c r="AW478" s="184">
        <f t="shared" si="641"/>
        <v>145782.069888</v>
      </c>
      <c r="AX478" s="184">
        <f t="shared" si="641"/>
        <v>131438.566272</v>
      </c>
      <c r="AY478" s="184">
        <f t="shared" si="641"/>
        <v>145782.069888</v>
      </c>
      <c r="AZ478" s="184">
        <f t="shared" si="641"/>
        <v>167659.07603297234</v>
      </c>
      <c r="BA478" s="184">
        <f t="shared" si="641"/>
        <v>186018.52601560819</v>
      </c>
      <c r="BB478" s="184">
        <f t="shared" si="641"/>
        <v>167659.07603297234</v>
      </c>
      <c r="BC478" s="184">
        <f t="shared" si="641"/>
        <v>186018.52601560819</v>
      </c>
      <c r="BD478" s="184">
        <f t="shared" si="641"/>
        <v>167659.07603297234</v>
      </c>
      <c r="BE478" s="184">
        <f t="shared" si="641"/>
        <v>186018.52601560819</v>
      </c>
      <c r="BF478" s="184">
        <f t="shared" si="641"/>
        <v>167659.07603297234</v>
      </c>
      <c r="BG478" s="184">
        <f t="shared" si="641"/>
        <v>186018.52601560819</v>
      </c>
      <c r="BH478" s="184">
        <f t="shared" si="641"/>
        <v>167659.07603297234</v>
      </c>
      <c r="BI478" s="184">
        <f t="shared" si="641"/>
        <v>186018.52601560819</v>
      </c>
      <c r="BJ478" s="184">
        <f t="shared" si="641"/>
        <v>167659.07603297234</v>
      </c>
      <c r="BK478" s="184">
        <f t="shared" si="641"/>
        <v>186018.52601560819</v>
      </c>
      <c r="BL478" s="184">
        <f t="shared" si="641"/>
        <v>179764.11684443505</v>
      </c>
      <c r="BM478" s="184">
        <f t="shared" si="641"/>
        <v>199102.81184690219</v>
      </c>
      <c r="BN478" s="184">
        <f t="shared" si="641"/>
        <v>179764.11684443505</v>
      </c>
      <c r="BO478" s="184">
        <f t="shared" si="641"/>
        <v>199102.81184690219</v>
      </c>
      <c r="BP478" s="184">
        <f t="shared" si="641"/>
        <v>179764.11684443505</v>
      </c>
      <c r="BQ478" s="184">
        <f t="shared" si="641"/>
        <v>199102.81184690219</v>
      </c>
      <c r="BR478" s="184">
        <f t="shared" si="641"/>
        <v>179764.11684443505</v>
      </c>
      <c r="BS478" s="184">
        <f t="shared" si="641"/>
        <v>199102.81184690219</v>
      </c>
      <c r="BT478" s="184">
        <f t="shared" si="641"/>
        <v>179764.11684443505</v>
      </c>
      <c r="BU478" s="184">
        <f t="shared" si="641"/>
        <v>199102.81184690219</v>
      </c>
      <c r="BV478" s="184">
        <f t="shared" si="641"/>
        <v>179764.11684443505</v>
      </c>
      <c r="BW478" s="113">
        <f t="shared" ref="BW478:BW519" si="642">SUM(C478:BV478)</f>
        <v>8574268.1895526052</v>
      </c>
    </row>
    <row r="479" spans="1:75" ht="16.2" thickBot="1" x14ac:dyDescent="0.35">
      <c r="A479" s="190" t="s">
        <v>373</v>
      </c>
      <c r="C479" s="191"/>
      <c r="D479" s="191"/>
      <c r="E479" s="191"/>
      <c r="F479" s="191"/>
      <c r="G479" s="191"/>
      <c r="H479" s="191"/>
      <c r="I479" s="191"/>
      <c r="J479" s="191"/>
      <c r="K479" s="191"/>
      <c r="L479" s="191"/>
      <c r="M479" s="191"/>
      <c r="N479" s="191"/>
      <c r="O479" s="191">
        <f>+O474+O475+O476-O477-O478</f>
        <v>410830</v>
      </c>
      <c r="P479" s="191">
        <f t="shared" ref="P479:BV479" si="643">+P474+P475+P476-P477-P478</f>
        <v>301295.55555555562</v>
      </c>
      <c r="Q479" s="191">
        <f t="shared" si="643"/>
        <v>165371.11111111109</v>
      </c>
      <c r="R479" s="191">
        <f t="shared" si="643"/>
        <v>301295.55555555562</v>
      </c>
      <c r="S479" s="191">
        <f t="shared" si="643"/>
        <v>165371.11111111109</v>
      </c>
      <c r="T479" s="191">
        <f t="shared" si="643"/>
        <v>301295.55555555562</v>
      </c>
      <c r="U479" s="191">
        <f t="shared" si="643"/>
        <v>165371.11111111109</v>
      </c>
      <c r="V479" s="191">
        <f t="shared" si="643"/>
        <v>301295.55555555562</v>
      </c>
      <c r="W479" s="191">
        <f t="shared" si="643"/>
        <v>165371.11111111109</v>
      </c>
      <c r="X479" s="191">
        <f t="shared" si="643"/>
        <v>301295.55555555562</v>
      </c>
      <c r="Y479" s="191">
        <f t="shared" si="643"/>
        <v>165371.11111111109</v>
      </c>
      <c r="Z479" s="191">
        <f t="shared" si="643"/>
        <v>301295.55555555562</v>
      </c>
      <c r="AA479" s="191">
        <f t="shared" si="643"/>
        <v>620661.83333333314</v>
      </c>
      <c r="AB479" s="191">
        <f t="shared" si="643"/>
        <v>527160.77777777775</v>
      </c>
      <c r="AC479" s="191">
        <f t="shared" si="643"/>
        <v>387172.55555555539</v>
      </c>
      <c r="AD479" s="191">
        <f t="shared" si="643"/>
        <v>527160.77777777775</v>
      </c>
      <c r="AE479" s="191">
        <f t="shared" si="643"/>
        <v>387172.55555555539</v>
      </c>
      <c r="AF479" s="191">
        <f t="shared" si="643"/>
        <v>527160.77777777775</v>
      </c>
      <c r="AG479" s="191">
        <f t="shared" si="643"/>
        <v>387172.55555555539</v>
      </c>
      <c r="AH479" s="191">
        <f t="shared" si="643"/>
        <v>527160.77777777775</v>
      </c>
      <c r="AI479" s="191">
        <f t="shared" si="643"/>
        <v>387172.55555555539</v>
      </c>
      <c r="AJ479" s="191">
        <f t="shared" si="643"/>
        <v>527160.77777777775</v>
      </c>
      <c r="AK479" s="191">
        <f t="shared" si="643"/>
        <v>387172.55555555539</v>
      </c>
      <c r="AL479" s="191">
        <f t="shared" si="643"/>
        <v>527160.77777777775</v>
      </c>
      <c r="AM479" s="191">
        <f t="shared" si="643"/>
        <v>428343.04773866653</v>
      </c>
      <c r="AN479" s="191">
        <f t="shared" si="643"/>
        <v>555393.92868266674</v>
      </c>
      <c r="AO479" s="191">
        <f t="shared" si="643"/>
        <v>407177.72465066647</v>
      </c>
      <c r="AP479" s="191">
        <f t="shared" si="643"/>
        <v>555393.92868266674</v>
      </c>
      <c r="AQ479" s="191">
        <f t="shared" si="643"/>
        <v>407177.72465066647</v>
      </c>
      <c r="AR479" s="191">
        <f t="shared" si="643"/>
        <v>555393.92868266674</v>
      </c>
      <c r="AS479" s="191">
        <f t="shared" si="643"/>
        <v>407177.72465066647</v>
      </c>
      <c r="AT479" s="191">
        <f t="shared" si="643"/>
        <v>555393.92868266674</v>
      </c>
      <c r="AU479" s="191">
        <f t="shared" si="643"/>
        <v>407177.72465066647</v>
      </c>
      <c r="AV479" s="191">
        <f t="shared" si="643"/>
        <v>555393.92868266674</v>
      </c>
      <c r="AW479" s="191">
        <f t="shared" si="643"/>
        <v>407177.72465066647</v>
      </c>
      <c r="AX479" s="191">
        <f t="shared" si="643"/>
        <v>555393.92868266674</v>
      </c>
      <c r="AY479" s="191">
        <f t="shared" si="643"/>
        <v>385443.50327943626</v>
      </c>
      <c r="AZ479" s="191">
        <f t="shared" si="643"/>
        <v>545658.81484933442</v>
      </c>
      <c r="BA479" s="191">
        <f t="shared" si="643"/>
        <v>400846.8106151988</v>
      </c>
      <c r="BB479" s="191">
        <f t="shared" si="643"/>
        <v>545658.81484933442</v>
      </c>
      <c r="BC479" s="191">
        <f t="shared" si="643"/>
        <v>400846.8106151988</v>
      </c>
      <c r="BD479" s="191">
        <f t="shared" si="643"/>
        <v>545658.81484933442</v>
      </c>
      <c r="BE479" s="191">
        <f t="shared" si="643"/>
        <v>400846.8106151988</v>
      </c>
      <c r="BF479" s="191">
        <f t="shared" si="643"/>
        <v>545658.81484933442</v>
      </c>
      <c r="BG479" s="191">
        <f t="shared" si="643"/>
        <v>400846.8106151988</v>
      </c>
      <c r="BH479" s="191">
        <f t="shared" si="643"/>
        <v>545658.81484933442</v>
      </c>
      <c r="BI479" s="191">
        <f t="shared" si="643"/>
        <v>400846.8106151988</v>
      </c>
      <c r="BJ479" s="191">
        <f t="shared" si="643"/>
        <v>545658.81484933442</v>
      </c>
      <c r="BK479" s="191">
        <f t="shared" si="643"/>
        <v>423408.54577798338</v>
      </c>
      <c r="BL479" s="191">
        <f t="shared" si="643"/>
        <v>562600.9510756575</v>
      </c>
      <c r="BM479" s="191">
        <f t="shared" si="643"/>
        <v>417227.31278124935</v>
      </c>
      <c r="BN479" s="191">
        <f t="shared" si="643"/>
        <v>562600.9510756575</v>
      </c>
      <c r="BO479" s="191">
        <f t="shared" si="643"/>
        <v>417227.31278124935</v>
      </c>
      <c r="BP479" s="191">
        <f t="shared" si="643"/>
        <v>562600.9510756575</v>
      </c>
      <c r="BQ479" s="191">
        <f t="shared" si="643"/>
        <v>417227.31278124935</v>
      </c>
      <c r="BR479" s="191">
        <f t="shared" si="643"/>
        <v>562600.9510756575</v>
      </c>
      <c r="BS479" s="191">
        <f t="shared" si="643"/>
        <v>417227.31278124935</v>
      </c>
      <c r="BT479" s="191">
        <f t="shared" si="643"/>
        <v>562600.9510756575</v>
      </c>
      <c r="BU479" s="191">
        <f t="shared" si="643"/>
        <v>417227.31278124935</v>
      </c>
      <c r="BV479" s="191">
        <f t="shared" si="643"/>
        <v>562600.9510756575</v>
      </c>
      <c r="BW479" s="113">
        <f t="shared" si="642"/>
        <v>26110324.67134428</v>
      </c>
    </row>
    <row r="480" spans="1:75" x14ac:dyDescent="0.3">
      <c r="A480" s="3" t="s">
        <v>333</v>
      </c>
      <c r="M480" s="186"/>
      <c r="N480" s="187">
        <f>+COUNTIF(O479:BV479,"&lt;0")</f>
        <v>0</v>
      </c>
      <c r="O480" s="186"/>
      <c r="P480" s="186"/>
      <c r="Q480" s="186"/>
      <c r="R480" s="186"/>
      <c r="S480" s="186"/>
      <c r="T480" s="186"/>
      <c r="U480" s="186"/>
      <c r="V480" s="186"/>
      <c r="W480" s="186"/>
      <c r="X480" s="186"/>
      <c r="Y480" s="186"/>
      <c r="Z480" s="186"/>
      <c r="AA480" s="186"/>
      <c r="AB480" s="186"/>
      <c r="AC480" s="186"/>
      <c r="AD480" s="186"/>
      <c r="AE480" s="186"/>
      <c r="AF480" s="186"/>
      <c r="AG480" s="186"/>
      <c r="AH480" s="186"/>
      <c r="AI480" s="186"/>
      <c r="AJ480" s="186"/>
      <c r="AK480" s="186"/>
      <c r="AL480" s="186"/>
      <c r="AM480" s="186"/>
      <c r="AN480" s="186"/>
      <c r="AO480" s="186"/>
      <c r="AP480" s="186"/>
      <c r="AQ480" s="186"/>
      <c r="AR480" s="186"/>
      <c r="AS480" s="186"/>
      <c r="AT480" s="186"/>
      <c r="AU480" s="186"/>
      <c r="AV480" s="186"/>
      <c r="AW480" s="186"/>
      <c r="AX480" s="186"/>
      <c r="AY480" s="186"/>
      <c r="AZ480" s="186"/>
      <c r="BA480" s="186"/>
      <c r="BB480" s="186"/>
      <c r="BC480" s="186"/>
      <c r="BD480" s="186"/>
      <c r="BE480" s="186"/>
      <c r="BF480" s="186"/>
      <c r="BG480" s="186"/>
      <c r="BH480" s="186"/>
      <c r="BI480" s="186"/>
      <c r="BJ480" s="186"/>
      <c r="BK480" s="186"/>
      <c r="BL480" s="186"/>
      <c r="BM480" s="186"/>
      <c r="BN480" s="186"/>
      <c r="BO480" s="186"/>
      <c r="BP480" s="186"/>
      <c r="BQ480" s="186"/>
      <c r="BR480" s="186"/>
      <c r="BS480" s="186"/>
      <c r="BT480" s="186"/>
      <c r="BU480" s="186"/>
      <c r="BV480" s="186"/>
      <c r="BW480" s="113">
        <f t="shared" si="642"/>
        <v>0</v>
      </c>
    </row>
    <row r="481" spans="1:79" x14ac:dyDescent="0.3">
      <c r="M481" s="186"/>
      <c r="N481" s="186"/>
      <c r="O481" s="186"/>
      <c r="P481" s="186"/>
      <c r="Q481" s="186"/>
      <c r="R481" s="186"/>
      <c r="S481" s="186"/>
      <c r="T481" s="186"/>
      <c r="U481" s="186"/>
      <c r="V481" s="186"/>
      <c r="W481" s="186"/>
      <c r="X481" s="186"/>
      <c r="Y481" s="186"/>
      <c r="Z481" s="186"/>
      <c r="AA481" s="186"/>
      <c r="AB481" s="186"/>
      <c r="AC481" s="186"/>
      <c r="AD481" s="186"/>
      <c r="AE481" s="186"/>
      <c r="AF481" s="186"/>
      <c r="AG481" s="186"/>
      <c r="AH481" s="186"/>
      <c r="AI481" s="186"/>
      <c r="AJ481" s="186"/>
      <c r="AK481" s="186"/>
      <c r="AL481" s="186"/>
      <c r="AM481" s="186"/>
      <c r="AN481" s="186"/>
      <c r="AO481" s="186"/>
      <c r="AP481" s="186"/>
      <c r="AQ481" s="186"/>
      <c r="AR481" s="186"/>
      <c r="AS481" s="186"/>
      <c r="AT481" s="186"/>
      <c r="AU481" s="186"/>
      <c r="AV481" s="186"/>
      <c r="AW481" s="186"/>
      <c r="AX481" s="186"/>
      <c r="AY481" s="186"/>
      <c r="AZ481" s="186"/>
      <c r="BA481" s="186"/>
      <c r="BB481" s="186"/>
      <c r="BC481" s="186"/>
      <c r="BD481" s="186"/>
      <c r="BE481" s="186"/>
      <c r="BF481" s="186"/>
      <c r="BG481" s="186"/>
      <c r="BH481" s="186"/>
      <c r="BI481" s="186"/>
      <c r="BJ481" s="186"/>
      <c r="BK481" s="186"/>
      <c r="BL481" s="186"/>
      <c r="BM481" s="186"/>
      <c r="BN481" s="186"/>
      <c r="BO481" s="186"/>
      <c r="BP481" s="186"/>
      <c r="BQ481" s="186"/>
      <c r="BR481" s="186"/>
      <c r="BS481" s="186"/>
      <c r="BT481" s="186"/>
      <c r="BU481" s="186"/>
      <c r="BV481" s="186"/>
      <c r="BW481" s="113">
        <f t="shared" si="642"/>
        <v>0</v>
      </c>
    </row>
    <row r="482" spans="1:79" ht="16.2" thickBot="1" x14ac:dyDescent="0.35">
      <c r="M482" s="186"/>
      <c r="N482" s="186"/>
      <c r="O482" s="186"/>
      <c r="P482" s="186"/>
      <c r="Q482" s="186"/>
      <c r="R482" s="186"/>
      <c r="S482" s="186"/>
      <c r="T482" s="186"/>
      <c r="U482" s="186"/>
      <c r="V482" s="186"/>
      <c r="W482" s="186"/>
      <c r="X482" s="186"/>
      <c r="Y482" s="186"/>
      <c r="Z482" s="186"/>
      <c r="AA482" s="186"/>
      <c r="AB482" s="186"/>
      <c r="AC482" s="186"/>
      <c r="AD482" s="186"/>
      <c r="AE482" s="186"/>
      <c r="AF482" s="186"/>
      <c r="AG482" s="186"/>
      <c r="AH482" s="186"/>
      <c r="AI482" s="186"/>
      <c r="AJ482" s="186"/>
      <c r="AK482" s="186"/>
      <c r="AL482" s="186"/>
      <c r="AM482" s="186"/>
      <c r="AN482" s="186"/>
      <c r="AO482" s="186"/>
      <c r="AP482" s="186"/>
      <c r="AQ482" s="186"/>
      <c r="AR482" s="186"/>
      <c r="AS482" s="186"/>
      <c r="AT482" s="186"/>
      <c r="AU482" s="186"/>
      <c r="AV482" s="186"/>
      <c r="AW482" s="186"/>
      <c r="AX482" s="186"/>
      <c r="AY482" s="186"/>
      <c r="AZ482" s="186"/>
      <c r="BA482" s="186"/>
      <c r="BB482" s="186"/>
      <c r="BC482" s="186"/>
      <c r="BD482" s="186"/>
      <c r="BE482" s="186"/>
      <c r="BF482" s="186"/>
      <c r="BG482" s="186"/>
      <c r="BH482" s="186"/>
      <c r="BI482" s="186"/>
      <c r="BJ482" s="186"/>
      <c r="BK482" s="186"/>
      <c r="BL482" s="186"/>
      <c r="BM482" s="186"/>
      <c r="BN482" s="186"/>
      <c r="BO482" s="186"/>
      <c r="BP482" s="186"/>
      <c r="BQ482" s="186"/>
      <c r="BR482" s="186"/>
      <c r="BS482" s="186"/>
      <c r="BT482" s="186"/>
      <c r="BU482" s="186"/>
      <c r="BV482" s="186"/>
      <c r="BW482" s="113">
        <f t="shared" si="642"/>
        <v>0</v>
      </c>
    </row>
    <row r="483" spans="1:79" ht="16.2" thickBot="1" x14ac:dyDescent="0.35">
      <c r="A483" s="177" t="s">
        <v>336</v>
      </c>
      <c r="M483" s="186"/>
      <c r="N483" s="186"/>
      <c r="O483" s="186"/>
      <c r="P483" s="186"/>
      <c r="Q483" s="186"/>
      <c r="R483" s="186"/>
      <c r="S483" s="186"/>
      <c r="T483" s="186"/>
      <c r="U483" s="186"/>
      <c r="V483" s="186"/>
      <c r="W483" s="186"/>
      <c r="X483" s="186"/>
      <c r="Y483" s="186"/>
      <c r="Z483" s="186"/>
      <c r="AA483" s="186"/>
      <c r="AB483" s="186"/>
      <c r="AC483" s="186"/>
      <c r="AD483" s="186"/>
      <c r="AE483" s="186"/>
      <c r="AF483" s="186"/>
      <c r="AG483" s="186"/>
      <c r="AH483" s="186"/>
      <c r="AI483" s="186"/>
      <c r="AJ483" s="186"/>
      <c r="AK483" s="186"/>
      <c r="AL483" s="186"/>
      <c r="AM483" s="186"/>
      <c r="AN483" s="186"/>
      <c r="AO483" s="186"/>
      <c r="AP483" s="186"/>
      <c r="AQ483" s="186"/>
      <c r="AR483" s="186"/>
      <c r="AS483" s="186"/>
      <c r="AT483" s="186"/>
      <c r="AU483" s="186"/>
      <c r="AV483" s="186"/>
      <c r="AW483" s="186"/>
      <c r="AX483" s="186"/>
      <c r="AY483" s="186"/>
      <c r="AZ483" s="186"/>
      <c r="BA483" s="186"/>
      <c r="BB483" s="186"/>
      <c r="BC483" s="186"/>
      <c r="BD483" s="186"/>
      <c r="BE483" s="186"/>
      <c r="BF483" s="186"/>
      <c r="BG483" s="186"/>
      <c r="BH483" s="186"/>
      <c r="BI483" s="186"/>
      <c r="BJ483" s="186"/>
      <c r="BK483" s="186"/>
      <c r="BL483" s="186"/>
      <c r="BM483" s="186"/>
      <c r="BN483" s="186"/>
      <c r="BO483" s="186"/>
      <c r="BP483" s="186"/>
      <c r="BQ483" s="186"/>
      <c r="BR483" s="186"/>
      <c r="BS483" s="186"/>
      <c r="BT483" s="186"/>
      <c r="BU483" s="186"/>
      <c r="BV483" s="186"/>
      <c r="BW483" s="113">
        <f t="shared" si="642"/>
        <v>0</v>
      </c>
    </row>
    <row r="484" spans="1:79" x14ac:dyDescent="0.3">
      <c r="A484" s="183" t="s">
        <v>327</v>
      </c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92"/>
      <c r="N484" s="192"/>
      <c r="O484" s="192"/>
      <c r="P484" s="192"/>
      <c r="Q484" s="192"/>
      <c r="R484" s="192"/>
      <c r="S484" s="192"/>
      <c r="T484" s="192"/>
      <c r="U484" s="192"/>
      <c r="V484" s="192"/>
      <c r="W484" s="192"/>
      <c r="X484" s="192"/>
      <c r="Y484" s="192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3">
        <f>+(AM486/30)*DATA!AA393</f>
        <v>26444.444444444445</v>
      </c>
      <c r="AN484" s="193">
        <f>+(AN486/30)*DATA!AB393</f>
        <v>39666.666666666664</v>
      </c>
      <c r="AO484" s="193">
        <f>+(AO486/30)*DATA!AC393</f>
        <v>26444.444444444445</v>
      </c>
      <c r="AP484" s="193">
        <f>+(AP486/30)*DATA!AD393</f>
        <v>39666.666666666664</v>
      </c>
      <c r="AQ484" s="193">
        <f>+(AQ486/30)*DATA!AE393</f>
        <v>26444.444444444445</v>
      </c>
      <c r="AR484" s="193">
        <f>+(AR486/30)*DATA!AF393</f>
        <v>39666.666666666664</v>
      </c>
      <c r="AS484" s="193">
        <f>+(AS486/30)*DATA!AG393</f>
        <v>26444.444444444445</v>
      </c>
      <c r="AT484" s="193">
        <f>+(AT486/30)*DATA!AH393</f>
        <v>39666.666666666664</v>
      </c>
      <c r="AU484" s="193">
        <f>+(AU486/30)*DATA!AI393</f>
        <v>26444.444444444445</v>
      </c>
      <c r="AV484" s="193">
        <f>+(AV486/30)*DATA!AJ393</f>
        <v>39666.666666666664</v>
      </c>
      <c r="AW484" s="193">
        <f>+(AW486/30)*DATA!AK393</f>
        <v>26444.444444444445</v>
      </c>
      <c r="AX484" s="193">
        <f>+(AX486/30)*DATA!AL393</f>
        <v>39666.666666666664</v>
      </c>
      <c r="AY484" s="193">
        <f>+(AY486/30)*DATA!AM393</f>
        <v>25884.444444444442</v>
      </c>
      <c r="AZ484" s="193">
        <f>+(AZ486/30)*DATA!AN393</f>
        <v>38826.666666666657</v>
      </c>
      <c r="BA484" s="193">
        <f>+(BA486/30)*DATA!AO393</f>
        <v>25884.444444444442</v>
      </c>
      <c r="BB484" s="193">
        <f>+(BB486/30)*DATA!AP393</f>
        <v>38826.666666666657</v>
      </c>
      <c r="BC484" s="193">
        <f>+(BC486/30)*DATA!AQ393</f>
        <v>25884.444444444442</v>
      </c>
      <c r="BD484" s="193">
        <f>+(BD486/30)*DATA!AR393</f>
        <v>38826.666666666657</v>
      </c>
      <c r="BE484" s="193">
        <f>+(BE486/30)*DATA!AS393</f>
        <v>25884.444444444442</v>
      </c>
      <c r="BF484" s="193">
        <f>+(BF486/30)*DATA!AT393</f>
        <v>38826.666666666657</v>
      </c>
      <c r="BG484" s="193">
        <f>+(BG486/30)*DATA!AU393</f>
        <v>25884.444444444442</v>
      </c>
      <c r="BH484" s="193">
        <f>+(BH486/30)*DATA!AV393</f>
        <v>38826.666666666657</v>
      </c>
      <c r="BI484" s="193">
        <f>+(BI486/30)*DATA!AW393</f>
        <v>25884.444444444442</v>
      </c>
      <c r="BJ484" s="193">
        <f>+(BJ486/30)*DATA!AX393</f>
        <v>38826.666666666657</v>
      </c>
      <c r="BK484" s="193">
        <f>+(BK486/30)*DATA!AY393</f>
        <v>24994.666666666668</v>
      </c>
      <c r="BL484" s="193">
        <f>+(BL486/30)*DATA!AZ393</f>
        <v>37491.999999999993</v>
      </c>
      <c r="BM484" s="193">
        <f>+(BM486/30)*DATA!BA393</f>
        <v>24994.666666666668</v>
      </c>
      <c r="BN484" s="193">
        <f>+(BN486/30)*DATA!BB393</f>
        <v>37491.999999999993</v>
      </c>
      <c r="BO484" s="193">
        <f>+(BO486/30)*DATA!BC393</f>
        <v>24994.666666666668</v>
      </c>
      <c r="BP484" s="193">
        <f>+(BP486/30)*DATA!BD393</f>
        <v>37491.999999999993</v>
      </c>
      <c r="BQ484" s="193">
        <f>+(BQ486/30)*DATA!BE393</f>
        <v>24994.666666666668</v>
      </c>
      <c r="BR484" s="193">
        <f>+(BR486/30)*DATA!BF393</f>
        <v>37491.999999999993</v>
      </c>
      <c r="BS484" s="193">
        <f>+(BS486/30)*DATA!BG393</f>
        <v>24994.666666666668</v>
      </c>
      <c r="BT484" s="193">
        <f>+(BT486/30)*DATA!BH393</f>
        <v>37491.999999999993</v>
      </c>
      <c r="BU484" s="193">
        <f>+(BU486/30)*DATA!BI393</f>
        <v>24994.666666666668</v>
      </c>
      <c r="BV484" s="193">
        <f>+(BV486/30)*DATA!BJ393</f>
        <v>37491.999999999993</v>
      </c>
      <c r="BW484" s="113">
        <f t="shared" si="642"/>
        <v>1159853.3333333333</v>
      </c>
    </row>
    <row r="485" spans="1:79" x14ac:dyDescent="0.3">
      <c r="A485" s="183" t="s">
        <v>328</v>
      </c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92"/>
      <c r="N485" s="192"/>
      <c r="O485" s="192"/>
      <c r="P485" s="192"/>
      <c r="Q485" s="192"/>
      <c r="R485" s="192"/>
      <c r="S485" s="192"/>
      <c r="T485" s="192"/>
      <c r="U485" s="192"/>
      <c r="V485" s="192"/>
      <c r="W485" s="192"/>
      <c r="X485" s="192"/>
      <c r="Y485" s="192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3">
        <f>+(AM486/30)*DATA!AA391*DATA!AA392</f>
        <v>15493.333333333334</v>
      </c>
      <c r="AN485" s="193">
        <f>+(AN486/30)*DATA!AB391*DATA!AB392</f>
        <v>23239.999999999996</v>
      </c>
      <c r="AO485" s="193">
        <f>+(AO486/30)*DATA!AC391*DATA!AC392</f>
        <v>15493.333333333334</v>
      </c>
      <c r="AP485" s="193">
        <f>+(AP486/30)*DATA!AD391*DATA!AD392</f>
        <v>23239.999999999996</v>
      </c>
      <c r="AQ485" s="193">
        <f>+(AQ486/30)*DATA!AE391*DATA!AE392</f>
        <v>15493.333333333334</v>
      </c>
      <c r="AR485" s="193">
        <f>+(AR486/30)*DATA!AF391*DATA!AF392</f>
        <v>23239.999999999996</v>
      </c>
      <c r="AS485" s="193">
        <f>+(AS486/30)*DATA!AG391*DATA!AG392</f>
        <v>15493.333333333334</v>
      </c>
      <c r="AT485" s="193">
        <f>+(AT486/30)*DATA!AH391*DATA!AH392</f>
        <v>23239.999999999996</v>
      </c>
      <c r="AU485" s="193">
        <f>+(AU486/30)*DATA!AI391*DATA!AI392</f>
        <v>15493.333333333334</v>
      </c>
      <c r="AV485" s="193">
        <f>+(AV486/30)*DATA!AJ391*DATA!AJ392</f>
        <v>23239.999999999996</v>
      </c>
      <c r="AW485" s="193">
        <f>+(AW486/30)*DATA!AK391*DATA!AK392</f>
        <v>15493.333333333334</v>
      </c>
      <c r="AX485" s="193">
        <f>+(AX486/30)*DATA!AL391*DATA!AL392</f>
        <v>23239.999999999996</v>
      </c>
      <c r="AY485" s="193">
        <f>+(AY486/30)*DATA!AM391*DATA!AM392</f>
        <v>21726.755555555555</v>
      </c>
      <c r="AZ485" s="193">
        <f>+(AZ486/30)*DATA!AN391*DATA!AN392</f>
        <v>32590.133333333324</v>
      </c>
      <c r="BA485" s="193">
        <f>+(BA486/30)*DATA!AO391*DATA!AO392</f>
        <v>21726.755555555555</v>
      </c>
      <c r="BB485" s="193">
        <f>+(BB486/30)*DATA!AP391*DATA!AP392</f>
        <v>32590.133333333324</v>
      </c>
      <c r="BC485" s="193">
        <f>+(BC486/30)*DATA!AQ391*DATA!AQ392</f>
        <v>21726.755555555555</v>
      </c>
      <c r="BD485" s="193">
        <f>+(BD486/30)*DATA!AR391*DATA!AR392</f>
        <v>32590.133333333324</v>
      </c>
      <c r="BE485" s="193">
        <f>+(BE486/30)*DATA!AS391*DATA!AS392</f>
        <v>21726.755555555555</v>
      </c>
      <c r="BF485" s="193">
        <f>+(BF486/30)*DATA!AT391*DATA!AT392</f>
        <v>32590.133333333324</v>
      </c>
      <c r="BG485" s="193">
        <f>+(BG486/30)*DATA!AU391*DATA!AU392</f>
        <v>21726.755555555555</v>
      </c>
      <c r="BH485" s="193">
        <f>+(BH486/30)*DATA!AV391*DATA!AV392</f>
        <v>32590.133333333324</v>
      </c>
      <c r="BI485" s="193">
        <f>+(BI486/30)*DATA!AW391*DATA!AW392</f>
        <v>21726.755555555555</v>
      </c>
      <c r="BJ485" s="193">
        <f>+(BJ486/30)*DATA!AX391*DATA!AX392</f>
        <v>32590.133333333324</v>
      </c>
      <c r="BK485" s="193">
        <f>+(BK486/30)*DATA!AY391*DATA!AY392</f>
        <v>26994.239999999998</v>
      </c>
      <c r="BL485" s="193">
        <f>+(BL486/30)*DATA!AZ391*DATA!AZ392</f>
        <v>40491.360000000001</v>
      </c>
      <c r="BM485" s="193">
        <f>+(BM486/30)*DATA!BA391*DATA!BA392</f>
        <v>26994.239999999998</v>
      </c>
      <c r="BN485" s="193">
        <f>+(BN486/30)*DATA!BB391*DATA!BB392</f>
        <v>40491.360000000001</v>
      </c>
      <c r="BO485" s="193">
        <f>+(BO486/30)*DATA!BC391*DATA!BC392</f>
        <v>26994.239999999998</v>
      </c>
      <c r="BP485" s="193">
        <f>+(BP486/30)*DATA!BD391*DATA!BD392</f>
        <v>40491.360000000001</v>
      </c>
      <c r="BQ485" s="193">
        <f>+(BQ486/30)*DATA!BE391*DATA!BE392</f>
        <v>26994.239999999998</v>
      </c>
      <c r="BR485" s="193">
        <f>+(BR486/30)*DATA!BF391*DATA!BF392</f>
        <v>40491.360000000001</v>
      </c>
      <c r="BS485" s="193">
        <f>+(BS486/30)*DATA!BG391*DATA!BG392</f>
        <v>26994.239999999998</v>
      </c>
      <c r="BT485" s="193">
        <f>+(BT486/30)*DATA!BH391*DATA!BH392</f>
        <v>40491.360000000001</v>
      </c>
      <c r="BU485" s="193">
        <f>+(BU486/30)*DATA!BI391*DATA!BI392</f>
        <v>26994.239999999998</v>
      </c>
      <c r="BV485" s="193">
        <f>+(BV486/30)*DATA!BJ391*DATA!BJ392</f>
        <v>40491.360000000001</v>
      </c>
      <c r="BW485" s="113">
        <f t="shared" si="642"/>
        <v>963214.93333333312</v>
      </c>
    </row>
    <row r="486" spans="1:79" x14ac:dyDescent="0.3">
      <c r="A486" s="183" t="s">
        <v>329</v>
      </c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92"/>
      <c r="N486" s="192"/>
      <c r="O486" s="192"/>
      <c r="P486" s="192"/>
      <c r="Q486" s="192"/>
      <c r="R486" s="192"/>
      <c r="S486" s="192"/>
      <c r="T486" s="192"/>
      <c r="U486" s="192"/>
      <c r="V486" s="192"/>
      <c r="W486" s="192"/>
      <c r="X486" s="192"/>
      <c r="Y486" s="192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3">
        <f t="shared" ref="AM486:BV486" si="644">+AM371</f>
        <v>46666.666666666672</v>
      </c>
      <c r="AN486" s="193">
        <f t="shared" si="644"/>
        <v>69999.999999999985</v>
      </c>
      <c r="AO486" s="193">
        <f t="shared" si="644"/>
        <v>46666.666666666672</v>
      </c>
      <c r="AP486" s="193">
        <f t="shared" si="644"/>
        <v>69999.999999999985</v>
      </c>
      <c r="AQ486" s="193">
        <f t="shared" si="644"/>
        <v>46666.666666666672</v>
      </c>
      <c r="AR486" s="193">
        <f t="shared" si="644"/>
        <v>69999.999999999985</v>
      </c>
      <c r="AS486" s="193">
        <f t="shared" si="644"/>
        <v>46666.666666666672</v>
      </c>
      <c r="AT486" s="193">
        <f t="shared" si="644"/>
        <v>69999.999999999985</v>
      </c>
      <c r="AU486" s="193">
        <f t="shared" si="644"/>
        <v>46666.666666666672</v>
      </c>
      <c r="AV486" s="193">
        <f t="shared" si="644"/>
        <v>69999.999999999985</v>
      </c>
      <c r="AW486" s="193">
        <f t="shared" si="644"/>
        <v>46666.666666666672</v>
      </c>
      <c r="AX486" s="193">
        <f t="shared" si="644"/>
        <v>69999.999999999985</v>
      </c>
      <c r="AY486" s="193">
        <f t="shared" si="644"/>
        <v>48533.333333333328</v>
      </c>
      <c r="AZ486" s="193">
        <f t="shared" si="644"/>
        <v>72799.999999999985</v>
      </c>
      <c r="BA486" s="193">
        <f t="shared" si="644"/>
        <v>48533.333333333328</v>
      </c>
      <c r="BB486" s="193">
        <f t="shared" si="644"/>
        <v>72799.999999999985</v>
      </c>
      <c r="BC486" s="193">
        <f t="shared" si="644"/>
        <v>48533.333333333328</v>
      </c>
      <c r="BD486" s="193">
        <f t="shared" si="644"/>
        <v>72799.999999999985</v>
      </c>
      <c r="BE486" s="193">
        <f t="shared" si="644"/>
        <v>48533.333333333328</v>
      </c>
      <c r="BF486" s="193">
        <f t="shared" si="644"/>
        <v>72799.999999999985</v>
      </c>
      <c r="BG486" s="193">
        <f t="shared" si="644"/>
        <v>48533.333333333328</v>
      </c>
      <c r="BH486" s="193">
        <f t="shared" si="644"/>
        <v>72799.999999999985</v>
      </c>
      <c r="BI486" s="193">
        <f t="shared" si="644"/>
        <v>48533.333333333328</v>
      </c>
      <c r="BJ486" s="193">
        <f t="shared" si="644"/>
        <v>72799.999999999985</v>
      </c>
      <c r="BK486" s="193">
        <f t="shared" si="644"/>
        <v>49989.333333333336</v>
      </c>
      <c r="BL486" s="193">
        <f t="shared" si="644"/>
        <v>74983.999999999985</v>
      </c>
      <c r="BM486" s="193">
        <f t="shared" si="644"/>
        <v>49989.333333333336</v>
      </c>
      <c r="BN486" s="193">
        <f t="shared" si="644"/>
        <v>74983.999999999985</v>
      </c>
      <c r="BO486" s="193">
        <f t="shared" si="644"/>
        <v>49989.333333333336</v>
      </c>
      <c r="BP486" s="193">
        <f t="shared" si="644"/>
        <v>74983.999999999985</v>
      </c>
      <c r="BQ486" s="193">
        <f t="shared" si="644"/>
        <v>49989.333333333336</v>
      </c>
      <c r="BR486" s="193">
        <f t="shared" si="644"/>
        <v>74983.999999999985</v>
      </c>
      <c r="BS486" s="193">
        <f t="shared" si="644"/>
        <v>49989.333333333336</v>
      </c>
      <c r="BT486" s="193">
        <f t="shared" si="644"/>
        <v>74983.999999999985</v>
      </c>
      <c r="BU486" s="193">
        <f t="shared" si="644"/>
        <v>49989.333333333336</v>
      </c>
      <c r="BV486" s="193">
        <f t="shared" si="644"/>
        <v>74983.999999999985</v>
      </c>
      <c r="BW486" s="113">
        <f t="shared" si="642"/>
        <v>2177839.9999999995</v>
      </c>
    </row>
    <row r="487" spans="1:79" x14ac:dyDescent="0.3">
      <c r="A487" s="183" t="s">
        <v>330</v>
      </c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92"/>
      <c r="N487" s="192"/>
      <c r="O487" s="192"/>
      <c r="P487" s="192"/>
      <c r="Q487" s="192"/>
      <c r="R487" s="192"/>
      <c r="S487" s="192"/>
      <c r="T487" s="192"/>
      <c r="U487" s="192"/>
      <c r="V487" s="192"/>
      <c r="W487" s="192"/>
      <c r="X487" s="192"/>
      <c r="Y487" s="192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3">
        <f>+AL484</f>
        <v>0</v>
      </c>
      <c r="AN487" s="193">
        <f t="shared" ref="AN487:AQ487" si="645">+AM484</f>
        <v>26444.444444444445</v>
      </c>
      <c r="AO487" s="193">
        <f t="shared" si="645"/>
        <v>39666.666666666664</v>
      </c>
      <c r="AP487" s="193">
        <f t="shared" si="645"/>
        <v>26444.444444444445</v>
      </c>
      <c r="AQ487" s="193">
        <f t="shared" si="645"/>
        <v>39666.666666666664</v>
      </c>
      <c r="AR487" s="193">
        <f t="shared" ref="AR487:BV487" si="646">+AQ484</f>
        <v>26444.444444444445</v>
      </c>
      <c r="AS487" s="193">
        <f t="shared" si="646"/>
        <v>39666.666666666664</v>
      </c>
      <c r="AT487" s="193">
        <f t="shared" si="646"/>
        <v>26444.444444444445</v>
      </c>
      <c r="AU487" s="193">
        <f t="shared" si="646"/>
        <v>39666.666666666664</v>
      </c>
      <c r="AV487" s="193">
        <f t="shared" si="646"/>
        <v>26444.444444444445</v>
      </c>
      <c r="AW487" s="193">
        <f t="shared" si="646"/>
        <v>39666.666666666664</v>
      </c>
      <c r="AX487" s="193">
        <f t="shared" si="646"/>
        <v>26444.444444444445</v>
      </c>
      <c r="AY487" s="193">
        <f t="shared" si="646"/>
        <v>39666.666666666664</v>
      </c>
      <c r="AZ487" s="193">
        <f t="shared" si="646"/>
        <v>25884.444444444442</v>
      </c>
      <c r="BA487" s="193">
        <f t="shared" si="646"/>
        <v>38826.666666666657</v>
      </c>
      <c r="BB487" s="193">
        <f t="shared" si="646"/>
        <v>25884.444444444442</v>
      </c>
      <c r="BC487" s="193">
        <f t="shared" si="646"/>
        <v>38826.666666666657</v>
      </c>
      <c r="BD487" s="193">
        <f t="shared" si="646"/>
        <v>25884.444444444442</v>
      </c>
      <c r="BE487" s="193">
        <f t="shared" si="646"/>
        <v>38826.666666666657</v>
      </c>
      <c r="BF487" s="193">
        <f t="shared" si="646"/>
        <v>25884.444444444442</v>
      </c>
      <c r="BG487" s="193">
        <f t="shared" si="646"/>
        <v>38826.666666666657</v>
      </c>
      <c r="BH487" s="193">
        <f t="shared" si="646"/>
        <v>25884.444444444442</v>
      </c>
      <c r="BI487" s="193">
        <f t="shared" si="646"/>
        <v>38826.666666666657</v>
      </c>
      <c r="BJ487" s="193">
        <f t="shared" si="646"/>
        <v>25884.444444444442</v>
      </c>
      <c r="BK487" s="193">
        <f t="shared" si="646"/>
        <v>38826.666666666657</v>
      </c>
      <c r="BL487" s="193">
        <f t="shared" si="646"/>
        <v>24994.666666666668</v>
      </c>
      <c r="BM487" s="193">
        <f t="shared" si="646"/>
        <v>37491.999999999993</v>
      </c>
      <c r="BN487" s="193">
        <f t="shared" si="646"/>
        <v>24994.666666666668</v>
      </c>
      <c r="BO487" s="193">
        <f t="shared" si="646"/>
        <v>37491.999999999993</v>
      </c>
      <c r="BP487" s="193">
        <f t="shared" si="646"/>
        <v>24994.666666666668</v>
      </c>
      <c r="BQ487" s="193">
        <f t="shared" si="646"/>
        <v>37491.999999999993</v>
      </c>
      <c r="BR487" s="193">
        <f t="shared" si="646"/>
        <v>24994.666666666668</v>
      </c>
      <c r="BS487" s="193">
        <f t="shared" si="646"/>
        <v>37491.999999999993</v>
      </c>
      <c r="BT487" s="193">
        <f t="shared" si="646"/>
        <v>24994.666666666668</v>
      </c>
      <c r="BU487" s="193">
        <f t="shared" si="646"/>
        <v>37491.999999999993</v>
      </c>
      <c r="BV487" s="193">
        <f t="shared" si="646"/>
        <v>24994.666666666668</v>
      </c>
      <c r="BW487" s="113">
        <f t="shared" si="642"/>
        <v>1122361.3333333333</v>
      </c>
    </row>
    <row r="488" spans="1:79" ht="16.2" thickBot="1" x14ac:dyDescent="0.35">
      <c r="A488" s="183" t="s">
        <v>331</v>
      </c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92"/>
      <c r="N488" s="192"/>
      <c r="O488" s="192"/>
      <c r="P488" s="192"/>
      <c r="Q488" s="192"/>
      <c r="R488" s="192"/>
      <c r="S488" s="192"/>
      <c r="T488" s="192"/>
      <c r="U488" s="192"/>
      <c r="V488" s="192"/>
      <c r="W488" s="192"/>
      <c r="X488" s="192"/>
      <c r="Y488" s="192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3">
        <f>+AL485</f>
        <v>0</v>
      </c>
      <c r="AN488" s="193">
        <f t="shared" ref="AN488:AQ488" si="647">+AM485</f>
        <v>15493.333333333334</v>
      </c>
      <c r="AO488" s="193">
        <f t="shared" si="647"/>
        <v>23239.999999999996</v>
      </c>
      <c r="AP488" s="193">
        <f t="shared" si="647"/>
        <v>15493.333333333334</v>
      </c>
      <c r="AQ488" s="193">
        <f t="shared" si="647"/>
        <v>23239.999999999996</v>
      </c>
      <c r="AR488" s="193">
        <f t="shared" ref="AR488:BV488" si="648">+AQ485</f>
        <v>15493.333333333334</v>
      </c>
      <c r="AS488" s="193">
        <f t="shared" si="648"/>
        <v>23239.999999999996</v>
      </c>
      <c r="AT488" s="193">
        <f t="shared" si="648"/>
        <v>15493.333333333334</v>
      </c>
      <c r="AU488" s="193">
        <f t="shared" si="648"/>
        <v>23239.999999999996</v>
      </c>
      <c r="AV488" s="193">
        <f t="shared" si="648"/>
        <v>15493.333333333334</v>
      </c>
      <c r="AW488" s="193">
        <f t="shared" si="648"/>
        <v>23239.999999999996</v>
      </c>
      <c r="AX488" s="193">
        <f t="shared" si="648"/>
        <v>15493.333333333334</v>
      </c>
      <c r="AY488" s="193">
        <f t="shared" si="648"/>
        <v>23239.999999999996</v>
      </c>
      <c r="AZ488" s="193">
        <f t="shared" si="648"/>
        <v>21726.755555555555</v>
      </c>
      <c r="BA488" s="193">
        <f t="shared" si="648"/>
        <v>32590.133333333324</v>
      </c>
      <c r="BB488" s="193">
        <f t="shared" si="648"/>
        <v>21726.755555555555</v>
      </c>
      <c r="BC488" s="193">
        <f t="shared" si="648"/>
        <v>32590.133333333324</v>
      </c>
      <c r="BD488" s="193">
        <f t="shared" si="648"/>
        <v>21726.755555555555</v>
      </c>
      <c r="BE488" s="193">
        <f t="shared" si="648"/>
        <v>32590.133333333324</v>
      </c>
      <c r="BF488" s="193">
        <f t="shared" si="648"/>
        <v>21726.755555555555</v>
      </c>
      <c r="BG488" s="193">
        <f t="shared" si="648"/>
        <v>32590.133333333324</v>
      </c>
      <c r="BH488" s="193">
        <f t="shared" si="648"/>
        <v>21726.755555555555</v>
      </c>
      <c r="BI488" s="193">
        <f t="shared" si="648"/>
        <v>32590.133333333324</v>
      </c>
      <c r="BJ488" s="193">
        <f t="shared" si="648"/>
        <v>21726.755555555555</v>
      </c>
      <c r="BK488" s="193">
        <f t="shared" si="648"/>
        <v>32590.133333333324</v>
      </c>
      <c r="BL488" s="193">
        <f t="shared" si="648"/>
        <v>26994.239999999998</v>
      </c>
      <c r="BM488" s="193">
        <f t="shared" si="648"/>
        <v>40491.360000000001</v>
      </c>
      <c r="BN488" s="193">
        <f t="shared" si="648"/>
        <v>26994.239999999998</v>
      </c>
      <c r="BO488" s="193">
        <f t="shared" si="648"/>
        <v>40491.360000000001</v>
      </c>
      <c r="BP488" s="193">
        <f t="shared" si="648"/>
        <v>26994.239999999998</v>
      </c>
      <c r="BQ488" s="193">
        <f t="shared" si="648"/>
        <v>40491.360000000001</v>
      </c>
      <c r="BR488" s="193">
        <f t="shared" si="648"/>
        <v>26994.239999999998</v>
      </c>
      <c r="BS488" s="193">
        <f t="shared" si="648"/>
        <v>40491.360000000001</v>
      </c>
      <c r="BT488" s="193">
        <f t="shared" si="648"/>
        <v>26994.239999999998</v>
      </c>
      <c r="BU488" s="193">
        <f t="shared" si="648"/>
        <v>40491.360000000001</v>
      </c>
      <c r="BV488" s="193">
        <f t="shared" si="648"/>
        <v>26994.239999999998</v>
      </c>
      <c r="BW488" s="113">
        <f t="shared" si="642"/>
        <v>922723.57333333313</v>
      </c>
    </row>
    <row r="489" spans="1:79" ht="16.2" thickBot="1" x14ac:dyDescent="0.35">
      <c r="A489" s="177" t="s">
        <v>374</v>
      </c>
      <c r="C489" s="194"/>
      <c r="D489" s="194"/>
      <c r="E489" s="194"/>
      <c r="F489" s="194"/>
      <c r="G489" s="194"/>
      <c r="H489" s="194"/>
      <c r="I489" s="194"/>
      <c r="J489" s="194"/>
      <c r="K489" s="194"/>
      <c r="L489" s="194"/>
      <c r="M489" s="194"/>
      <c r="N489" s="194"/>
      <c r="O489" s="194"/>
      <c r="P489" s="194"/>
      <c r="Q489" s="194"/>
      <c r="R489" s="194"/>
      <c r="S489" s="194"/>
      <c r="T489" s="194"/>
      <c r="U489" s="194"/>
      <c r="V489" s="194"/>
      <c r="W489" s="194"/>
      <c r="X489" s="194"/>
      <c r="Y489" s="194"/>
      <c r="Z489" s="194"/>
      <c r="AA489" s="194"/>
      <c r="AB489" s="194"/>
      <c r="AC489" s="194"/>
      <c r="AD489" s="194"/>
      <c r="AE489" s="194"/>
      <c r="AF489" s="194"/>
      <c r="AG489" s="194"/>
      <c r="AH489" s="194"/>
      <c r="AI489" s="194"/>
      <c r="AJ489" s="194"/>
      <c r="AK489" s="194"/>
      <c r="AL489" s="194"/>
      <c r="AM489" s="194">
        <f>+AM484+AM485+AM486-AM487-AM488</f>
        <v>88604.444444444453</v>
      </c>
      <c r="AN489" s="194">
        <f t="shared" ref="AN489:AQ489" si="649">+AN484+AN485+AN486-AN487-AN488</f>
        <v>90968.888888888861</v>
      </c>
      <c r="AO489" s="194">
        <f t="shared" si="649"/>
        <v>25697.777777777792</v>
      </c>
      <c r="AP489" s="194">
        <f t="shared" si="649"/>
        <v>90968.888888888861</v>
      </c>
      <c r="AQ489" s="194">
        <f t="shared" si="649"/>
        <v>25697.777777777792</v>
      </c>
      <c r="AR489" s="194">
        <f t="shared" ref="AR489" si="650">+AR484+AR485+AR486-AR487-AR488</f>
        <v>90968.888888888861</v>
      </c>
      <c r="AS489" s="194">
        <f t="shared" ref="AS489" si="651">+AS484+AS485+AS486-AS487-AS488</f>
        <v>25697.777777777792</v>
      </c>
      <c r="AT489" s="194">
        <f t="shared" ref="AT489" si="652">+AT484+AT485+AT486-AT487-AT488</f>
        <v>90968.888888888861</v>
      </c>
      <c r="AU489" s="194">
        <f t="shared" ref="AU489" si="653">+AU484+AU485+AU486-AU487-AU488</f>
        <v>25697.777777777792</v>
      </c>
      <c r="AV489" s="194">
        <f t="shared" ref="AV489" si="654">+AV484+AV485+AV486-AV487-AV488</f>
        <v>90968.888888888861</v>
      </c>
      <c r="AW489" s="194">
        <f t="shared" ref="AW489" si="655">+AW484+AW485+AW486-AW487-AW488</f>
        <v>25697.777777777792</v>
      </c>
      <c r="AX489" s="194">
        <f t="shared" ref="AX489" si="656">+AX484+AX485+AX486-AX487-AX488</f>
        <v>90968.888888888861</v>
      </c>
      <c r="AY489" s="194">
        <f t="shared" ref="AY489" si="657">+AY484+AY485+AY486-AY487-AY488</f>
        <v>33237.866666666669</v>
      </c>
      <c r="AZ489" s="194">
        <f t="shared" ref="AZ489" si="658">+AZ484+AZ485+AZ486-AZ487-AZ488</f>
        <v>96605.599999999991</v>
      </c>
      <c r="BA489" s="194">
        <f t="shared" ref="BA489" si="659">+BA484+BA485+BA486-BA487-BA488</f>
        <v>24727.733333333344</v>
      </c>
      <c r="BB489" s="194">
        <f t="shared" ref="BB489" si="660">+BB484+BB485+BB486-BB487-BB488</f>
        <v>96605.599999999991</v>
      </c>
      <c r="BC489" s="194">
        <f t="shared" ref="BC489" si="661">+BC484+BC485+BC486-BC487-BC488</f>
        <v>24727.733333333344</v>
      </c>
      <c r="BD489" s="194">
        <f t="shared" ref="BD489" si="662">+BD484+BD485+BD486-BD487-BD488</f>
        <v>96605.599999999991</v>
      </c>
      <c r="BE489" s="194">
        <f t="shared" ref="BE489" si="663">+BE484+BE485+BE486-BE487-BE488</f>
        <v>24727.733333333344</v>
      </c>
      <c r="BF489" s="194">
        <f t="shared" ref="BF489" si="664">+BF484+BF485+BF486-BF487-BF488</f>
        <v>96605.599999999991</v>
      </c>
      <c r="BG489" s="194">
        <f t="shared" ref="BG489" si="665">+BG484+BG485+BG486-BG487-BG488</f>
        <v>24727.733333333344</v>
      </c>
      <c r="BH489" s="194">
        <f t="shared" ref="BH489" si="666">+BH484+BH485+BH486-BH487-BH488</f>
        <v>96605.599999999991</v>
      </c>
      <c r="BI489" s="194">
        <f t="shared" ref="BI489" si="667">+BI484+BI485+BI486-BI487-BI488</f>
        <v>24727.733333333344</v>
      </c>
      <c r="BJ489" s="194">
        <f t="shared" ref="BJ489" si="668">+BJ484+BJ485+BJ486-BJ487-BJ488</f>
        <v>96605.599999999991</v>
      </c>
      <c r="BK489" s="194">
        <f t="shared" ref="BK489" si="669">+BK484+BK485+BK486-BK487-BK488</f>
        <v>30561.44000000001</v>
      </c>
      <c r="BL489" s="194">
        <f t="shared" ref="BL489" si="670">+BL484+BL485+BL486-BL487-BL488</f>
        <v>100978.45333333331</v>
      </c>
      <c r="BM489" s="194">
        <f t="shared" ref="BM489" si="671">+BM484+BM485+BM486-BM487-BM488</f>
        <v>23994.879999999997</v>
      </c>
      <c r="BN489" s="194">
        <f t="shared" ref="BN489" si="672">+BN484+BN485+BN486-BN487-BN488</f>
        <v>100978.45333333331</v>
      </c>
      <c r="BO489" s="194">
        <f t="shared" ref="BO489" si="673">+BO484+BO485+BO486-BO487-BO488</f>
        <v>23994.879999999997</v>
      </c>
      <c r="BP489" s="194">
        <f t="shared" ref="BP489" si="674">+BP484+BP485+BP486-BP487-BP488</f>
        <v>100978.45333333331</v>
      </c>
      <c r="BQ489" s="194">
        <f t="shared" ref="BQ489" si="675">+BQ484+BQ485+BQ486-BQ487-BQ488</f>
        <v>23994.879999999997</v>
      </c>
      <c r="BR489" s="194">
        <f t="shared" ref="BR489" si="676">+BR484+BR485+BR486-BR487-BR488</f>
        <v>100978.45333333331</v>
      </c>
      <c r="BS489" s="194">
        <f t="shared" ref="BS489" si="677">+BS484+BS485+BS486-BS487-BS488</f>
        <v>23994.879999999997</v>
      </c>
      <c r="BT489" s="194">
        <f t="shared" ref="BT489" si="678">+BT484+BT485+BT486-BT487-BT488</f>
        <v>100978.45333333331</v>
      </c>
      <c r="BU489" s="194">
        <f t="shared" ref="BU489" si="679">+BU484+BU485+BU486-BU487-BU488</f>
        <v>23994.879999999997</v>
      </c>
      <c r="BV489" s="194">
        <f t="shared" ref="BV489" si="680">+BV484+BV485+BV486-BV487-BV488</f>
        <v>100978.45333333331</v>
      </c>
      <c r="BW489" s="113">
        <f t="shared" si="642"/>
        <v>2255823.36</v>
      </c>
    </row>
    <row r="490" spans="1:79" x14ac:dyDescent="0.3">
      <c r="A490" s="3" t="s">
        <v>333</v>
      </c>
      <c r="M490" s="186"/>
      <c r="N490" s="186"/>
      <c r="O490" s="186"/>
      <c r="P490" s="186"/>
      <c r="Q490" s="186"/>
      <c r="R490" s="186"/>
      <c r="S490" s="186"/>
      <c r="T490" s="186"/>
      <c r="U490" s="186"/>
      <c r="V490" s="186"/>
      <c r="W490" s="186"/>
      <c r="X490" s="186"/>
      <c r="Y490" s="186"/>
      <c r="Z490" s="186"/>
      <c r="AA490" s="186"/>
      <c r="AB490" s="186"/>
      <c r="AC490" s="186"/>
      <c r="AD490" s="186"/>
      <c r="AE490" s="186"/>
      <c r="AF490" s="186"/>
      <c r="AG490" s="186"/>
      <c r="AH490" s="186"/>
      <c r="AI490" s="186"/>
      <c r="AJ490" s="186"/>
      <c r="AK490" s="186"/>
      <c r="AL490" s="186"/>
      <c r="AM490" s="187">
        <f>+COUNTIF(AM489:CT489,"&lt;0")</f>
        <v>0</v>
      </c>
      <c r="AN490" s="186"/>
      <c r="AO490" s="186"/>
      <c r="AP490" s="186"/>
      <c r="AQ490" s="186"/>
      <c r="AR490" s="186"/>
      <c r="AS490" s="186"/>
      <c r="AT490" s="186"/>
      <c r="AU490" s="186"/>
      <c r="AV490" s="186"/>
      <c r="AW490" s="186"/>
      <c r="AX490" s="186"/>
      <c r="AY490" s="186"/>
      <c r="AZ490" s="186"/>
      <c r="BA490" s="186"/>
      <c r="BB490" s="186"/>
      <c r="BC490" s="186"/>
      <c r="BD490" s="186"/>
      <c r="BE490" s="186"/>
      <c r="BF490" s="186"/>
      <c r="BG490" s="186"/>
      <c r="BH490" s="186"/>
      <c r="BI490" s="186"/>
      <c r="BJ490" s="186"/>
      <c r="BK490" s="186"/>
      <c r="BL490" s="186"/>
      <c r="BM490" s="186"/>
      <c r="BN490" s="186"/>
      <c r="BO490" s="186"/>
      <c r="BP490" s="186"/>
      <c r="BQ490" s="186"/>
      <c r="BR490" s="186"/>
      <c r="BS490" s="186"/>
      <c r="BT490" s="186"/>
      <c r="BU490" s="186"/>
      <c r="BV490" s="186"/>
      <c r="BW490" s="113">
        <f t="shared" si="642"/>
        <v>0</v>
      </c>
    </row>
    <row r="491" spans="1:79" x14ac:dyDescent="0.3">
      <c r="M491" s="186"/>
      <c r="N491" s="186"/>
      <c r="O491" s="186"/>
      <c r="P491" s="186"/>
      <c r="Q491" s="186"/>
      <c r="R491" s="186"/>
      <c r="S491" s="186"/>
      <c r="T491" s="186"/>
      <c r="U491" s="186"/>
      <c r="V491" s="186"/>
      <c r="W491" s="186"/>
      <c r="X491" s="186"/>
      <c r="Y491" s="186"/>
      <c r="Z491" s="186"/>
      <c r="AA491" s="186"/>
      <c r="AB491" s="186"/>
      <c r="AC491" s="186"/>
      <c r="AD491" s="186"/>
      <c r="AE491" s="186"/>
      <c r="AF491" s="186"/>
      <c r="AG491" s="186"/>
      <c r="AH491" s="186"/>
      <c r="AI491" s="186"/>
      <c r="AJ491" s="186"/>
      <c r="AK491" s="186"/>
      <c r="AL491" s="186"/>
      <c r="AM491" s="186"/>
      <c r="AN491" s="186"/>
      <c r="AO491" s="186"/>
      <c r="AP491" s="186"/>
      <c r="AQ491" s="186"/>
      <c r="AR491" s="186"/>
      <c r="AS491" s="186"/>
      <c r="AT491" s="186"/>
      <c r="AU491" s="186"/>
      <c r="AV491" s="186"/>
      <c r="AW491" s="186"/>
      <c r="AX491" s="186"/>
      <c r="AY491" s="186"/>
      <c r="AZ491" s="186"/>
      <c r="BA491" s="186"/>
      <c r="BB491" s="186"/>
      <c r="BC491" s="186"/>
      <c r="BD491" s="186"/>
      <c r="BE491" s="186"/>
      <c r="BF491" s="186"/>
      <c r="BG491" s="186"/>
      <c r="BH491" s="186"/>
      <c r="BI491" s="186"/>
      <c r="BJ491" s="186"/>
      <c r="BK491" s="186"/>
      <c r="BL491" s="186"/>
      <c r="BM491" s="186"/>
      <c r="BN491" s="186"/>
      <c r="BO491" s="186"/>
      <c r="BP491" s="186"/>
      <c r="BQ491" s="186"/>
      <c r="BR491" s="186"/>
      <c r="BS491" s="186"/>
      <c r="BT491" s="186"/>
      <c r="BU491" s="186"/>
      <c r="BV491" s="186"/>
      <c r="BW491" s="113">
        <f t="shared" si="642"/>
        <v>0</v>
      </c>
    </row>
    <row r="492" spans="1:79" x14ac:dyDescent="0.3">
      <c r="A492" s="195" t="s">
        <v>342</v>
      </c>
      <c r="M492" s="186"/>
      <c r="N492" s="186"/>
      <c r="O492" s="186"/>
      <c r="P492" s="186"/>
      <c r="Q492" s="186"/>
      <c r="R492" s="186"/>
      <c r="S492" s="186"/>
      <c r="T492" s="186"/>
      <c r="U492" s="186"/>
      <c r="V492" s="186"/>
      <c r="W492" s="186"/>
      <c r="X492" s="186"/>
      <c r="Y492" s="186"/>
      <c r="Z492" s="186"/>
      <c r="AA492" s="186"/>
      <c r="AB492" s="186"/>
      <c r="AC492" s="186"/>
      <c r="AD492" s="186"/>
      <c r="AE492" s="186"/>
      <c r="AF492" s="186"/>
      <c r="AG492" s="186"/>
      <c r="AH492" s="186"/>
      <c r="AI492" s="186"/>
      <c r="AJ492" s="186"/>
      <c r="AK492" s="186"/>
      <c r="AL492" s="186"/>
      <c r="AM492" s="186"/>
      <c r="AN492" s="186"/>
      <c r="AO492" s="186"/>
      <c r="AP492" s="186"/>
      <c r="AQ492" s="186"/>
      <c r="AR492" s="186"/>
      <c r="AS492" s="186"/>
      <c r="AT492" s="186"/>
      <c r="AU492" s="186"/>
      <c r="AV492" s="186"/>
      <c r="AW492" s="186"/>
      <c r="AX492" s="186"/>
      <c r="AY492" s="186"/>
      <c r="AZ492" s="186"/>
      <c r="BA492" s="186"/>
      <c r="BB492" s="186"/>
      <c r="BC492" s="186"/>
      <c r="BD492" s="186"/>
      <c r="BE492" s="186"/>
      <c r="BF492" s="186"/>
      <c r="BG492" s="186"/>
      <c r="BH492" s="186"/>
      <c r="BI492" s="186"/>
      <c r="BJ492" s="186"/>
      <c r="BK492" s="186"/>
      <c r="BL492" s="186"/>
      <c r="BM492" s="186"/>
      <c r="BN492" s="186"/>
      <c r="BO492" s="186"/>
      <c r="BP492" s="186"/>
      <c r="BQ492" s="186"/>
      <c r="BR492" s="186"/>
      <c r="BS492" s="186"/>
      <c r="BT492" s="186"/>
      <c r="BU492" s="186"/>
      <c r="BV492" s="186"/>
      <c r="BW492" s="113">
        <f t="shared" si="642"/>
        <v>0</v>
      </c>
    </row>
    <row r="493" spans="1:79" ht="16.2" thickBot="1" x14ac:dyDescent="0.35">
      <c r="A493" s="195"/>
      <c r="M493" s="186"/>
      <c r="N493" s="186"/>
      <c r="O493" s="186"/>
      <c r="P493" s="186"/>
      <c r="Q493" s="186"/>
      <c r="R493" s="186"/>
      <c r="S493" s="186"/>
      <c r="T493" s="186"/>
      <c r="U493" s="186"/>
      <c r="V493" s="186"/>
      <c r="W493" s="186"/>
      <c r="X493" s="186"/>
      <c r="Y493" s="186"/>
      <c r="Z493" s="186"/>
      <c r="AA493" s="186"/>
      <c r="AB493" s="186"/>
      <c r="AC493" s="186"/>
      <c r="AD493" s="186"/>
      <c r="AE493" s="186"/>
      <c r="AF493" s="186"/>
      <c r="AG493" s="186"/>
      <c r="AH493" s="186"/>
      <c r="AI493" s="186"/>
      <c r="AJ493" s="186"/>
      <c r="AK493" s="186"/>
      <c r="AL493" s="186"/>
      <c r="AM493" s="186"/>
      <c r="AN493" s="186"/>
      <c r="AO493" s="186"/>
      <c r="AP493" s="186"/>
      <c r="AQ493" s="186"/>
      <c r="AR493" s="186"/>
      <c r="AS493" s="186"/>
      <c r="AT493" s="186"/>
      <c r="AU493" s="186"/>
      <c r="AV493" s="186"/>
      <c r="AW493" s="186"/>
      <c r="AX493" s="186"/>
      <c r="AY493" s="186"/>
      <c r="AZ493" s="186"/>
      <c r="BA493" s="186"/>
      <c r="BB493" s="186"/>
      <c r="BC493" s="186"/>
      <c r="BD493" s="186"/>
      <c r="BE493" s="186"/>
      <c r="BF493" s="186"/>
      <c r="BG493" s="186"/>
      <c r="BH493" s="186"/>
      <c r="BI493" s="186"/>
      <c r="BJ493" s="186"/>
      <c r="BK493" s="186"/>
      <c r="BL493" s="186"/>
      <c r="BM493" s="186"/>
      <c r="BN493" s="186"/>
      <c r="BO493" s="186"/>
      <c r="BP493" s="186"/>
      <c r="BQ493" s="186"/>
      <c r="BR493" s="186"/>
      <c r="BS493" s="186"/>
      <c r="BT493" s="186"/>
      <c r="BU493" s="186"/>
      <c r="BV493" s="186"/>
      <c r="BW493" s="113">
        <f t="shared" si="642"/>
        <v>0</v>
      </c>
    </row>
    <row r="494" spans="1:79" ht="16.2" thickBot="1" x14ac:dyDescent="0.35">
      <c r="A494" s="49" t="s">
        <v>354</v>
      </c>
      <c r="M494" s="186"/>
      <c r="N494" s="186"/>
      <c r="O494" s="186"/>
      <c r="P494" s="186"/>
      <c r="Q494" s="186"/>
      <c r="R494" s="186"/>
      <c r="S494" s="186"/>
      <c r="T494" s="186"/>
      <c r="U494" s="186"/>
      <c r="V494" s="186"/>
      <c r="W494" s="186"/>
      <c r="X494" s="186"/>
      <c r="Y494" s="186"/>
      <c r="Z494" s="186"/>
      <c r="AA494" s="186"/>
      <c r="AB494" s="186"/>
      <c r="AC494" s="186"/>
      <c r="AD494" s="186"/>
      <c r="AE494" s="186"/>
      <c r="AF494" s="186"/>
      <c r="AG494" s="186"/>
      <c r="AH494" s="186"/>
      <c r="AI494" s="186"/>
      <c r="AJ494" s="186"/>
      <c r="AK494" s="186"/>
      <c r="AL494" s="186"/>
      <c r="AM494" s="186"/>
      <c r="AN494" s="186"/>
      <c r="AO494" s="186"/>
      <c r="AP494" s="186"/>
      <c r="AQ494" s="186"/>
      <c r="AR494" s="186"/>
      <c r="AS494" s="186"/>
      <c r="AT494" s="186"/>
      <c r="AU494" s="186"/>
      <c r="AV494" s="186"/>
      <c r="AW494" s="186"/>
      <c r="AX494" s="186"/>
      <c r="AY494" s="186"/>
      <c r="AZ494" s="186"/>
      <c r="BA494" s="186"/>
      <c r="BB494" s="186"/>
      <c r="BC494" s="186"/>
      <c r="BD494" s="186"/>
      <c r="BE494" s="186"/>
      <c r="BF494" s="186"/>
      <c r="BG494" s="186"/>
      <c r="BH494" s="186"/>
      <c r="BI494" s="186"/>
      <c r="BJ494" s="186"/>
      <c r="BK494" s="186"/>
      <c r="BL494" s="186"/>
      <c r="BM494" s="186"/>
      <c r="BN494" s="186"/>
      <c r="BO494" s="186"/>
      <c r="BP494" s="186"/>
      <c r="BQ494" s="186"/>
      <c r="BR494" s="186"/>
      <c r="BS494" s="186"/>
      <c r="BT494" s="186"/>
      <c r="BU494" s="186"/>
      <c r="BV494" s="186"/>
      <c r="BW494" s="113">
        <f t="shared" si="642"/>
        <v>0</v>
      </c>
      <c r="BX494" s="69"/>
      <c r="BY494" s="69"/>
      <c r="BZ494" s="69"/>
      <c r="CA494" s="69"/>
    </row>
    <row r="495" spans="1:79" s="106" customFormat="1" ht="16.2" thickBot="1" x14ac:dyDescent="0.35">
      <c r="A495" s="196"/>
      <c r="B495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197"/>
      <c r="Z495" s="197"/>
      <c r="AA495" s="197"/>
      <c r="AB495" s="197"/>
      <c r="AC495" s="197"/>
      <c r="AD495" s="197"/>
      <c r="AE495" s="197"/>
      <c r="AF495" s="197"/>
      <c r="AG495" s="197"/>
      <c r="AH495" s="197"/>
      <c r="AI495" s="197"/>
      <c r="AJ495" s="197"/>
      <c r="AK495" s="197"/>
      <c r="AL495" s="197"/>
      <c r="AM495" s="197"/>
      <c r="AN495" s="197"/>
      <c r="AO495" s="197"/>
      <c r="AP495" s="197"/>
      <c r="AQ495" s="197"/>
      <c r="AR495" s="197"/>
      <c r="AS495" s="197"/>
      <c r="AT495" s="197"/>
      <c r="AU495" s="197"/>
      <c r="AV495" s="197"/>
      <c r="AW495" s="197"/>
      <c r="AX495" s="197"/>
      <c r="AY495" s="197"/>
      <c r="AZ495" s="197"/>
      <c r="BA495" s="197"/>
      <c r="BB495" s="197"/>
      <c r="BC495" s="197"/>
      <c r="BD495" s="197"/>
      <c r="BE495" s="197"/>
      <c r="BF495" s="197"/>
      <c r="BG495" s="197"/>
      <c r="BH495" s="197"/>
      <c r="BI495" s="197"/>
      <c r="BJ495" s="197"/>
      <c r="BK495" s="197"/>
      <c r="BL495" s="197"/>
      <c r="BM495" s="197"/>
      <c r="BN495" s="197"/>
      <c r="BO495" s="197"/>
      <c r="BP495" s="197"/>
      <c r="BQ495" s="197"/>
      <c r="BR495" s="197"/>
      <c r="BS495" s="197"/>
      <c r="BT495" s="197"/>
      <c r="BU495" s="197"/>
      <c r="BV495" s="197"/>
      <c r="BW495" s="113">
        <f t="shared" si="642"/>
        <v>0</v>
      </c>
      <c r="BX495" s="69"/>
      <c r="BY495" s="69"/>
      <c r="BZ495" s="69"/>
      <c r="CA495" s="69"/>
    </row>
    <row r="496" spans="1:79" ht="16.2" thickBot="1" x14ac:dyDescent="0.35">
      <c r="A496" s="70" t="s">
        <v>343</v>
      </c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98">
        <f>+'Monthly Parameters'!O13/'Monthly Parameters'!O12</f>
        <v>2.1899999999999998E-4</v>
      </c>
      <c r="P496" s="198">
        <f>+'Monthly Parameters'!P13/'Monthly Parameters'!P12</f>
        <v>2.1899999999999998E-4</v>
      </c>
      <c r="Q496" s="198">
        <f>+'Monthly Parameters'!Q13/'Monthly Parameters'!Q12</f>
        <v>2.1899999999999998E-4</v>
      </c>
      <c r="R496" s="198">
        <f>+'Monthly Parameters'!R13/'Monthly Parameters'!R12</f>
        <v>2.1899999999999998E-4</v>
      </c>
      <c r="S496" s="198">
        <f>+'Monthly Parameters'!S13/'Monthly Parameters'!S12</f>
        <v>2.1899999999999998E-4</v>
      </c>
      <c r="T496" s="198">
        <f>+'Monthly Parameters'!T13/'Monthly Parameters'!T12</f>
        <v>2.1899999999999998E-4</v>
      </c>
      <c r="U496" s="198">
        <f>+'Monthly Parameters'!U13/'Monthly Parameters'!U12</f>
        <v>2.1899999999999998E-4</v>
      </c>
      <c r="V496" s="198">
        <f>+'Monthly Parameters'!V13/'Monthly Parameters'!V12</f>
        <v>2.1899999999999998E-4</v>
      </c>
      <c r="W496" s="198">
        <f>+'Monthly Parameters'!W13/'Monthly Parameters'!W12</f>
        <v>2.1899999999999998E-4</v>
      </c>
      <c r="X496" s="198">
        <f>+'Monthly Parameters'!X13/'Monthly Parameters'!X12</f>
        <v>2.1899999999999998E-4</v>
      </c>
      <c r="Y496" s="198">
        <f>+'Monthly Parameters'!Y13/'Monthly Parameters'!Y12</f>
        <v>2.1899999999999998E-4</v>
      </c>
      <c r="Z496" s="198">
        <f>+'Monthly Parameters'!Z13/'Monthly Parameters'!Z12</f>
        <v>2.1899999999999998E-4</v>
      </c>
      <c r="AA496" s="198">
        <f>+'Monthly Parameters'!AA13/'Monthly Parameters'!AA12</f>
        <v>2.2460000000000001E-4</v>
      </c>
      <c r="AB496" s="198">
        <f>+'Monthly Parameters'!AB13/'Monthly Parameters'!AB12</f>
        <v>2.2460000000000001E-4</v>
      </c>
      <c r="AC496" s="198">
        <f>+'Monthly Parameters'!AC13/'Monthly Parameters'!AC12</f>
        <v>2.2460000000000001E-4</v>
      </c>
      <c r="AD496" s="198">
        <f>+'Monthly Parameters'!AD13/'Monthly Parameters'!AD12</f>
        <v>2.2460000000000001E-4</v>
      </c>
      <c r="AE496" s="198">
        <f>+'Monthly Parameters'!AE13/'Monthly Parameters'!AE12</f>
        <v>2.2460000000000001E-4</v>
      </c>
      <c r="AF496" s="198">
        <f>+'Monthly Parameters'!AF13/'Monthly Parameters'!AF12</f>
        <v>2.2460000000000001E-4</v>
      </c>
      <c r="AG496" s="198">
        <f>+'Monthly Parameters'!AG13/'Monthly Parameters'!AG12</f>
        <v>2.2460000000000001E-4</v>
      </c>
      <c r="AH496" s="198">
        <f>+'Monthly Parameters'!AH13/'Monthly Parameters'!AH12</f>
        <v>2.2460000000000001E-4</v>
      </c>
      <c r="AI496" s="198">
        <f>+'Monthly Parameters'!AI13/'Monthly Parameters'!AI12</f>
        <v>2.2460000000000001E-4</v>
      </c>
      <c r="AJ496" s="198">
        <f>+'Monthly Parameters'!AJ13/'Monthly Parameters'!AJ12</f>
        <v>2.2460000000000001E-4</v>
      </c>
      <c r="AK496" s="198">
        <f>+'Monthly Parameters'!AK13/'Monthly Parameters'!AK12</f>
        <v>2.2460000000000001E-4</v>
      </c>
      <c r="AL496" s="198">
        <f>+'Monthly Parameters'!AL13/'Monthly Parameters'!AL12</f>
        <v>2.2460000000000001E-4</v>
      </c>
      <c r="AM496" s="198">
        <f>+'Monthly Parameters'!AM13/'Monthly Parameters'!AM12</f>
        <v>2.253E-4</v>
      </c>
      <c r="AN496" s="198">
        <f>+'Monthly Parameters'!AN13/'Monthly Parameters'!AN12</f>
        <v>2.253E-4</v>
      </c>
      <c r="AO496" s="198">
        <f>+'Monthly Parameters'!AO13/'Monthly Parameters'!AO12</f>
        <v>2.253E-4</v>
      </c>
      <c r="AP496" s="198">
        <f>+'Monthly Parameters'!AP13/'Monthly Parameters'!AP12</f>
        <v>2.253E-4</v>
      </c>
      <c r="AQ496" s="198">
        <f>+'Monthly Parameters'!AQ13/'Monthly Parameters'!AQ12</f>
        <v>2.253E-4</v>
      </c>
      <c r="AR496" s="198">
        <f>+'Monthly Parameters'!AR13/'Monthly Parameters'!AR12</f>
        <v>2.253E-4</v>
      </c>
      <c r="AS496" s="198">
        <f>+'Monthly Parameters'!AS13/'Monthly Parameters'!AS12</f>
        <v>2.253E-4</v>
      </c>
      <c r="AT496" s="198">
        <f>+'Monthly Parameters'!AT13/'Monthly Parameters'!AT12</f>
        <v>2.253E-4</v>
      </c>
      <c r="AU496" s="198">
        <f>+'Monthly Parameters'!AU13/'Monthly Parameters'!AU12</f>
        <v>2.253E-4</v>
      </c>
      <c r="AV496" s="198">
        <f>+'Monthly Parameters'!AV13/'Monthly Parameters'!AV12</f>
        <v>2.253E-4</v>
      </c>
      <c r="AW496" s="198">
        <f>+'Monthly Parameters'!AW13/'Monthly Parameters'!AW12</f>
        <v>2.253E-4</v>
      </c>
      <c r="AX496" s="198">
        <f>+'Monthly Parameters'!AX13/'Monthly Parameters'!AX12</f>
        <v>2.253E-4</v>
      </c>
      <c r="AY496" s="198">
        <f>+'Monthly Parameters'!AY13/'Monthly Parameters'!AY12</f>
        <v>2.118E-4</v>
      </c>
      <c r="AZ496" s="198">
        <f>+'Monthly Parameters'!AZ13/'Monthly Parameters'!AZ12</f>
        <v>2.118E-4</v>
      </c>
      <c r="BA496" s="198">
        <f>+'Monthly Parameters'!BA13/'Monthly Parameters'!BA12</f>
        <v>2.118E-4</v>
      </c>
      <c r="BB496" s="198">
        <f>+'Monthly Parameters'!BB13/'Monthly Parameters'!BB12</f>
        <v>2.118E-4</v>
      </c>
      <c r="BC496" s="198">
        <f>+'Monthly Parameters'!BC13/'Monthly Parameters'!BC12</f>
        <v>2.118E-4</v>
      </c>
      <c r="BD496" s="198">
        <f>+'Monthly Parameters'!BD13/'Monthly Parameters'!BD12</f>
        <v>2.118E-4</v>
      </c>
      <c r="BE496" s="198">
        <f>+'Monthly Parameters'!BE13/'Monthly Parameters'!BE12</f>
        <v>2.118E-4</v>
      </c>
      <c r="BF496" s="198">
        <f>+'Monthly Parameters'!BF13/'Monthly Parameters'!BF12</f>
        <v>2.118E-4</v>
      </c>
      <c r="BG496" s="198">
        <f>+'Monthly Parameters'!BG13/'Monthly Parameters'!BG12</f>
        <v>2.118E-4</v>
      </c>
      <c r="BH496" s="198">
        <f>+'Monthly Parameters'!BH13/'Monthly Parameters'!BH12</f>
        <v>2.118E-4</v>
      </c>
      <c r="BI496" s="198">
        <f>+'Monthly Parameters'!BI13/'Monthly Parameters'!BI12</f>
        <v>2.118E-4</v>
      </c>
      <c r="BJ496" s="198">
        <f>+'Monthly Parameters'!BJ13/'Monthly Parameters'!BJ12</f>
        <v>2.118E-4</v>
      </c>
      <c r="BK496" s="198">
        <f>+'Monthly Parameters'!BK13/'Monthly Parameters'!BK12</f>
        <v>2.2260000000000002E-4</v>
      </c>
      <c r="BL496" s="198">
        <f>+'Monthly Parameters'!BL13/'Monthly Parameters'!BL12</f>
        <v>2.2260000000000002E-4</v>
      </c>
      <c r="BM496" s="198">
        <f>+'Monthly Parameters'!BM13/'Monthly Parameters'!BM12</f>
        <v>2.2260000000000002E-4</v>
      </c>
      <c r="BN496" s="198">
        <f>+'Monthly Parameters'!BN13/'Monthly Parameters'!BN12</f>
        <v>2.2260000000000002E-4</v>
      </c>
      <c r="BO496" s="198">
        <f>+'Monthly Parameters'!BO13/'Monthly Parameters'!BO12</f>
        <v>2.2260000000000002E-4</v>
      </c>
      <c r="BP496" s="198">
        <f>+'Monthly Parameters'!BP13/'Monthly Parameters'!BP12</f>
        <v>2.2260000000000002E-4</v>
      </c>
      <c r="BQ496" s="198">
        <f>+'Monthly Parameters'!BQ13/'Monthly Parameters'!BQ12</f>
        <v>2.2260000000000002E-4</v>
      </c>
      <c r="BR496" s="198">
        <f>+'Monthly Parameters'!BR13/'Monthly Parameters'!BR12</f>
        <v>2.2260000000000002E-4</v>
      </c>
      <c r="BS496" s="198">
        <f>+'Monthly Parameters'!BS13/'Monthly Parameters'!BS12</f>
        <v>2.2260000000000002E-4</v>
      </c>
      <c r="BT496" s="198">
        <f>+'Monthly Parameters'!BT13/'Monthly Parameters'!BT12</f>
        <v>2.2260000000000002E-4</v>
      </c>
      <c r="BU496" s="198">
        <f>+'Monthly Parameters'!BU13/'Monthly Parameters'!BU12</f>
        <v>2.2260000000000002E-4</v>
      </c>
      <c r="BV496" s="198">
        <f>+'Monthly Parameters'!BV13/'Monthly Parameters'!BV12</f>
        <v>2.2260000000000002E-4</v>
      </c>
      <c r="BW496" s="113">
        <f t="shared" si="642"/>
        <v>1.3239600000000001E-2</v>
      </c>
      <c r="BX496" s="69"/>
      <c r="BY496" s="69"/>
      <c r="BZ496" s="69"/>
      <c r="CA496" s="69"/>
    </row>
    <row r="497" spans="1:79" ht="16.2" thickBot="1" x14ac:dyDescent="0.35">
      <c r="A497" s="188" t="s">
        <v>344</v>
      </c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98">
        <f>+'Monthly Parameters'!O14/'Monthly Parameters'!O12</f>
        <v>2.3699999999999999E-4</v>
      </c>
      <c r="P497" s="198">
        <f>+'Monthly Parameters'!P14/'Monthly Parameters'!P12</f>
        <v>2.3699999999999999E-4</v>
      </c>
      <c r="Q497" s="198">
        <f>+'Monthly Parameters'!Q14/'Monthly Parameters'!Q12</f>
        <v>2.3699999999999999E-4</v>
      </c>
      <c r="R497" s="198">
        <f>+'Monthly Parameters'!R14/'Monthly Parameters'!R12</f>
        <v>2.3699999999999999E-4</v>
      </c>
      <c r="S497" s="198">
        <f>+'Monthly Parameters'!S14/'Monthly Parameters'!S12</f>
        <v>2.3699999999999999E-4</v>
      </c>
      <c r="T497" s="198">
        <f>+'Monthly Parameters'!T14/'Monthly Parameters'!T12</f>
        <v>2.3699999999999999E-4</v>
      </c>
      <c r="U497" s="198">
        <f>+'Monthly Parameters'!U14/'Monthly Parameters'!U12</f>
        <v>2.3699999999999999E-4</v>
      </c>
      <c r="V497" s="198">
        <f>+'Monthly Parameters'!V14/'Monthly Parameters'!V12</f>
        <v>2.3699999999999999E-4</v>
      </c>
      <c r="W497" s="198">
        <f>+'Monthly Parameters'!W14/'Monthly Parameters'!W12</f>
        <v>2.3699999999999999E-4</v>
      </c>
      <c r="X497" s="198">
        <f>+'Monthly Parameters'!X14/'Monthly Parameters'!X12</f>
        <v>2.3699999999999999E-4</v>
      </c>
      <c r="Y497" s="198">
        <f>+'Monthly Parameters'!Y14/'Monthly Parameters'!Y12</f>
        <v>2.3699999999999999E-4</v>
      </c>
      <c r="Z497" s="198">
        <f>+'Monthly Parameters'!Z14/'Monthly Parameters'!Z12</f>
        <v>2.3699999999999999E-4</v>
      </c>
      <c r="AA497" s="198">
        <f>+'Monthly Parameters'!AA14/'Monthly Parameters'!AA12</f>
        <v>2.3670000000000001E-4</v>
      </c>
      <c r="AB497" s="198">
        <f>+'Monthly Parameters'!AB14/'Monthly Parameters'!AB12</f>
        <v>2.3670000000000001E-4</v>
      </c>
      <c r="AC497" s="198">
        <f>+'Monthly Parameters'!AC14/'Monthly Parameters'!AC12</f>
        <v>2.3670000000000001E-4</v>
      </c>
      <c r="AD497" s="198">
        <f>+'Monthly Parameters'!AD14/'Monthly Parameters'!AD12</f>
        <v>2.3670000000000001E-4</v>
      </c>
      <c r="AE497" s="198">
        <f>+'Monthly Parameters'!AE14/'Monthly Parameters'!AE12</f>
        <v>2.3670000000000001E-4</v>
      </c>
      <c r="AF497" s="198">
        <f>+'Monthly Parameters'!AF14/'Monthly Parameters'!AF12</f>
        <v>2.3670000000000001E-4</v>
      </c>
      <c r="AG497" s="198">
        <f>+'Monthly Parameters'!AG14/'Monthly Parameters'!AG12</f>
        <v>2.3670000000000001E-4</v>
      </c>
      <c r="AH497" s="198">
        <f>+'Monthly Parameters'!AH14/'Monthly Parameters'!AH12</f>
        <v>2.3670000000000001E-4</v>
      </c>
      <c r="AI497" s="198">
        <f>+'Monthly Parameters'!AI14/'Monthly Parameters'!AI12</f>
        <v>2.3670000000000001E-4</v>
      </c>
      <c r="AJ497" s="198">
        <f>+'Monthly Parameters'!AJ14/'Monthly Parameters'!AJ12</f>
        <v>2.3670000000000001E-4</v>
      </c>
      <c r="AK497" s="198">
        <f>+'Monthly Parameters'!AK14/'Monthly Parameters'!AK12</f>
        <v>2.3670000000000001E-4</v>
      </c>
      <c r="AL497" s="198">
        <f>+'Monthly Parameters'!AL14/'Monthly Parameters'!AL12</f>
        <v>2.3670000000000001E-4</v>
      </c>
      <c r="AM497" s="198">
        <f>+'Monthly Parameters'!AM14/'Monthly Parameters'!AM12</f>
        <v>2.3729999999999999E-4</v>
      </c>
      <c r="AN497" s="198">
        <f>+'Monthly Parameters'!AN14/'Monthly Parameters'!AN12</f>
        <v>2.3729999999999999E-4</v>
      </c>
      <c r="AO497" s="198">
        <f>+'Monthly Parameters'!AO14/'Monthly Parameters'!AO12</f>
        <v>2.3729999999999999E-4</v>
      </c>
      <c r="AP497" s="198">
        <f>+'Monthly Parameters'!AP14/'Monthly Parameters'!AP12</f>
        <v>2.3729999999999999E-4</v>
      </c>
      <c r="AQ497" s="198">
        <f>+'Monthly Parameters'!AQ14/'Monthly Parameters'!AQ12</f>
        <v>2.3729999999999999E-4</v>
      </c>
      <c r="AR497" s="198">
        <f>+'Monthly Parameters'!AR14/'Monthly Parameters'!AR12</f>
        <v>2.3729999999999999E-4</v>
      </c>
      <c r="AS497" s="198">
        <f>+'Monthly Parameters'!AS14/'Monthly Parameters'!AS12</f>
        <v>2.3729999999999999E-4</v>
      </c>
      <c r="AT497" s="198">
        <f>+'Monthly Parameters'!AT14/'Monthly Parameters'!AT12</f>
        <v>2.3729999999999999E-4</v>
      </c>
      <c r="AU497" s="198">
        <f>+'Monthly Parameters'!AU14/'Monthly Parameters'!AU12</f>
        <v>2.3729999999999999E-4</v>
      </c>
      <c r="AV497" s="198">
        <f>+'Monthly Parameters'!AV14/'Monthly Parameters'!AV12</f>
        <v>2.3729999999999999E-4</v>
      </c>
      <c r="AW497" s="198">
        <f>+'Monthly Parameters'!AW14/'Monthly Parameters'!AW12</f>
        <v>2.3729999999999999E-4</v>
      </c>
      <c r="AX497" s="198">
        <f>+'Monthly Parameters'!AX14/'Monthly Parameters'!AX12</f>
        <v>2.3729999999999999E-4</v>
      </c>
      <c r="AY497" s="198">
        <f>+'Monthly Parameters'!AY14/'Monthly Parameters'!AY12</f>
        <v>2.3579999999999999E-4</v>
      </c>
      <c r="AZ497" s="198">
        <f>+'Monthly Parameters'!AZ14/'Monthly Parameters'!AZ12</f>
        <v>2.3579999999999999E-4</v>
      </c>
      <c r="BA497" s="198">
        <f>+'Monthly Parameters'!BA14/'Monthly Parameters'!BA12</f>
        <v>2.3579999999999999E-4</v>
      </c>
      <c r="BB497" s="198">
        <f>+'Monthly Parameters'!BB14/'Monthly Parameters'!BB12</f>
        <v>2.3579999999999999E-4</v>
      </c>
      <c r="BC497" s="198">
        <f>+'Monthly Parameters'!BC14/'Monthly Parameters'!BC12</f>
        <v>2.3579999999999999E-4</v>
      </c>
      <c r="BD497" s="198">
        <f>+'Monthly Parameters'!BD14/'Monthly Parameters'!BD12</f>
        <v>2.3579999999999999E-4</v>
      </c>
      <c r="BE497" s="198">
        <f>+'Monthly Parameters'!BE14/'Monthly Parameters'!BE12</f>
        <v>2.3579999999999999E-4</v>
      </c>
      <c r="BF497" s="198">
        <f>+'Monthly Parameters'!BF14/'Monthly Parameters'!BF12</f>
        <v>2.3579999999999999E-4</v>
      </c>
      <c r="BG497" s="198">
        <f>+'Monthly Parameters'!BG14/'Monthly Parameters'!BG12</f>
        <v>2.3579999999999999E-4</v>
      </c>
      <c r="BH497" s="198">
        <f>+'Monthly Parameters'!BH14/'Monthly Parameters'!BH12</f>
        <v>2.3579999999999999E-4</v>
      </c>
      <c r="BI497" s="198">
        <f>+'Monthly Parameters'!BI14/'Monthly Parameters'!BI12</f>
        <v>2.3579999999999999E-4</v>
      </c>
      <c r="BJ497" s="198">
        <f>+'Monthly Parameters'!BJ14/'Monthly Parameters'!BJ12</f>
        <v>2.3579999999999999E-4</v>
      </c>
      <c r="BK497" s="198">
        <f>+'Monthly Parameters'!BK14/'Monthly Parameters'!BK12</f>
        <v>2.3460000000000001E-4</v>
      </c>
      <c r="BL497" s="198">
        <f>+'Monthly Parameters'!BL14/'Monthly Parameters'!BL12</f>
        <v>2.3460000000000001E-4</v>
      </c>
      <c r="BM497" s="198">
        <f>+'Monthly Parameters'!BM14/'Monthly Parameters'!BM12</f>
        <v>2.3460000000000001E-4</v>
      </c>
      <c r="BN497" s="198">
        <f>+'Monthly Parameters'!BN14/'Monthly Parameters'!BN12</f>
        <v>2.3460000000000001E-4</v>
      </c>
      <c r="BO497" s="198">
        <f>+'Monthly Parameters'!BO14/'Monthly Parameters'!BO12</f>
        <v>2.3460000000000001E-4</v>
      </c>
      <c r="BP497" s="198">
        <f>+'Monthly Parameters'!BP14/'Monthly Parameters'!BP12</f>
        <v>2.3460000000000001E-4</v>
      </c>
      <c r="BQ497" s="198">
        <f>+'Monthly Parameters'!BQ14/'Monthly Parameters'!BQ12</f>
        <v>2.3460000000000001E-4</v>
      </c>
      <c r="BR497" s="198">
        <f>+'Monthly Parameters'!BR14/'Monthly Parameters'!BR12</f>
        <v>2.3460000000000001E-4</v>
      </c>
      <c r="BS497" s="198">
        <f>+'Monthly Parameters'!BS14/'Monthly Parameters'!BS12</f>
        <v>2.3460000000000001E-4</v>
      </c>
      <c r="BT497" s="198">
        <f>+'Monthly Parameters'!BT14/'Monthly Parameters'!BT12</f>
        <v>2.3460000000000001E-4</v>
      </c>
      <c r="BU497" s="198">
        <f>+'Monthly Parameters'!BU14/'Monthly Parameters'!BU12</f>
        <v>2.3460000000000001E-4</v>
      </c>
      <c r="BV497" s="198">
        <f>+'Monthly Parameters'!BV14/'Monthly Parameters'!BV12</f>
        <v>2.3460000000000001E-4</v>
      </c>
      <c r="BW497" s="113">
        <f t="shared" si="642"/>
        <v>1.4176799999999991E-2</v>
      </c>
      <c r="BX497" s="69"/>
      <c r="BY497" s="69"/>
      <c r="BZ497" s="69"/>
      <c r="CA497" s="69"/>
    </row>
    <row r="498" spans="1:79" ht="16.2" thickBot="1" x14ac:dyDescent="0.35">
      <c r="A498" s="177" t="s">
        <v>345</v>
      </c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98">
        <f>+'Monthly Parameters'!O15/'Monthly Parameters'!O12</f>
        <v>0</v>
      </c>
      <c r="P498" s="198">
        <f>+'Monthly Parameters'!P15/'Monthly Parameters'!P12</f>
        <v>0</v>
      </c>
      <c r="Q498" s="198">
        <f>+'Monthly Parameters'!Q15/'Monthly Parameters'!Q12</f>
        <v>0</v>
      </c>
      <c r="R498" s="198">
        <f>+'Monthly Parameters'!R15/'Monthly Parameters'!R12</f>
        <v>0</v>
      </c>
      <c r="S498" s="198">
        <f>+'Monthly Parameters'!S15/'Monthly Parameters'!S12</f>
        <v>0</v>
      </c>
      <c r="T498" s="198">
        <f>+'Monthly Parameters'!T15/'Monthly Parameters'!T12</f>
        <v>0</v>
      </c>
      <c r="U498" s="198">
        <f>+'Monthly Parameters'!U15/'Monthly Parameters'!U12</f>
        <v>0</v>
      </c>
      <c r="V498" s="198">
        <f>+'Monthly Parameters'!V15/'Monthly Parameters'!V12</f>
        <v>0</v>
      </c>
      <c r="W498" s="198">
        <f>+'Monthly Parameters'!W15/'Monthly Parameters'!W12</f>
        <v>0</v>
      </c>
      <c r="X498" s="198">
        <f>+'Monthly Parameters'!X15/'Monthly Parameters'!X12</f>
        <v>0</v>
      </c>
      <c r="Y498" s="198">
        <f>+'Monthly Parameters'!Y15/'Monthly Parameters'!Y12</f>
        <v>0</v>
      </c>
      <c r="Z498" s="198">
        <f>+'Monthly Parameters'!Z15/'Monthly Parameters'!Z12</f>
        <v>0</v>
      </c>
      <c r="AA498" s="198">
        <f>+'Monthly Parameters'!AA15/'Monthly Parameters'!AA12</f>
        <v>0</v>
      </c>
      <c r="AB498" s="198">
        <f>+'Monthly Parameters'!AB15/'Monthly Parameters'!AB12</f>
        <v>0</v>
      </c>
      <c r="AC498" s="198">
        <f>+'Monthly Parameters'!AC15/'Monthly Parameters'!AC12</f>
        <v>0</v>
      </c>
      <c r="AD498" s="198">
        <f>+'Monthly Parameters'!AD15/'Monthly Parameters'!AD12</f>
        <v>0</v>
      </c>
      <c r="AE498" s="198">
        <f>+'Monthly Parameters'!AE15/'Monthly Parameters'!AE12</f>
        <v>0</v>
      </c>
      <c r="AF498" s="198">
        <f>+'Monthly Parameters'!AF15/'Monthly Parameters'!AF12</f>
        <v>0</v>
      </c>
      <c r="AG498" s="198">
        <f>+'Monthly Parameters'!AG15/'Monthly Parameters'!AG12</f>
        <v>0</v>
      </c>
      <c r="AH498" s="198">
        <f>+'Monthly Parameters'!AH15/'Monthly Parameters'!AH12</f>
        <v>0</v>
      </c>
      <c r="AI498" s="198">
        <f>+'Monthly Parameters'!AI15/'Monthly Parameters'!AI12</f>
        <v>0</v>
      </c>
      <c r="AJ498" s="198">
        <f>+'Monthly Parameters'!AJ15/'Monthly Parameters'!AJ12</f>
        <v>0</v>
      </c>
      <c r="AK498" s="198">
        <f>+'Monthly Parameters'!AK15/'Monthly Parameters'!AK12</f>
        <v>0</v>
      </c>
      <c r="AL498" s="198">
        <f>+'Monthly Parameters'!AL15/'Monthly Parameters'!AL12</f>
        <v>0</v>
      </c>
      <c r="AM498" s="198">
        <f>+'Monthly Parameters'!AM15/'Monthly Parameters'!AM12</f>
        <v>2.4329999999999998E-4</v>
      </c>
      <c r="AN498" s="198">
        <f>+'Monthly Parameters'!AN15/'Monthly Parameters'!AN12</f>
        <v>2.4329999999999998E-4</v>
      </c>
      <c r="AO498" s="198">
        <f>+'Monthly Parameters'!AO15/'Monthly Parameters'!AO12</f>
        <v>2.4329999999999998E-4</v>
      </c>
      <c r="AP498" s="198">
        <f>+'Monthly Parameters'!AP15/'Monthly Parameters'!AP12</f>
        <v>2.4329999999999998E-4</v>
      </c>
      <c r="AQ498" s="198">
        <f>+'Monthly Parameters'!AQ15/'Monthly Parameters'!AQ12</f>
        <v>2.4329999999999998E-4</v>
      </c>
      <c r="AR498" s="198">
        <f>+'Monthly Parameters'!AR15/'Monthly Parameters'!AR12</f>
        <v>2.4329999999999998E-4</v>
      </c>
      <c r="AS498" s="198">
        <f>+'Monthly Parameters'!AS15/'Monthly Parameters'!AS12</f>
        <v>2.4329999999999998E-4</v>
      </c>
      <c r="AT498" s="198">
        <f>+'Monthly Parameters'!AT15/'Monthly Parameters'!AT12</f>
        <v>2.4329999999999998E-4</v>
      </c>
      <c r="AU498" s="198">
        <f>+'Monthly Parameters'!AU15/'Monthly Parameters'!AU12</f>
        <v>2.4329999999999998E-4</v>
      </c>
      <c r="AV498" s="198">
        <f>+'Monthly Parameters'!AV15/'Monthly Parameters'!AV12</f>
        <v>2.4329999999999998E-4</v>
      </c>
      <c r="AW498" s="198">
        <f>+'Monthly Parameters'!AW15/'Monthly Parameters'!AW12</f>
        <v>2.4329999999999998E-4</v>
      </c>
      <c r="AX498" s="198">
        <f>+'Monthly Parameters'!AX15/'Monthly Parameters'!AX12</f>
        <v>2.4329999999999998E-4</v>
      </c>
      <c r="AY498" s="198">
        <f>+'Monthly Parameters'!AY15/'Monthly Parameters'!AY12</f>
        <v>2.418E-4</v>
      </c>
      <c r="AZ498" s="198">
        <f>+'Monthly Parameters'!AZ15/'Monthly Parameters'!AZ12</f>
        <v>2.418E-4</v>
      </c>
      <c r="BA498" s="198">
        <f>+'Monthly Parameters'!BA15/'Monthly Parameters'!BA12</f>
        <v>2.418E-4</v>
      </c>
      <c r="BB498" s="198">
        <f>+'Monthly Parameters'!BB15/'Monthly Parameters'!BB12</f>
        <v>2.418E-4</v>
      </c>
      <c r="BC498" s="198">
        <f>+'Monthly Parameters'!BC15/'Monthly Parameters'!BC12</f>
        <v>2.418E-4</v>
      </c>
      <c r="BD498" s="198">
        <f>+'Monthly Parameters'!BD15/'Monthly Parameters'!BD12</f>
        <v>2.418E-4</v>
      </c>
      <c r="BE498" s="198">
        <f>+'Monthly Parameters'!BE15/'Monthly Parameters'!BE12</f>
        <v>2.418E-4</v>
      </c>
      <c r="BF498" s="198">
        <f>+'Monthly Parameters'!BF15/'Monthly Parameters'!BF12</f>
        <v>2.418E-4</v>
      </c>
      <c r="BG498" s="198">
        <f>+'Monthly Parameters'!BG15/'Monthly Parameters'!BG12</f>
        <v>2.418E-4</v>
      </c>
      <c r="BH498" s="198">
        <f>+'Monthly Parameters'!BH15/'Monthly Parameters'!BH12</f>
        <v>2.418E-4</v>
      </c>
      <c r="BI498" s="198">
        <f>+'Monthly Parameters'!BI15/'Monthly Parameters'!BI12</f>
        <v>2.418E-4</v>
      </c>
      <c r="BJ498" s="198">
        <f>+'Monthly Parameters'!BJ15/'Monthly Parameters'!BJ12</f>
        <v>2.418E-4</v>
      </c>
      <c r="BK498" s="198">
        <f>+'Monthly Parameters'!BK15/'Monthly Parameters'!BK12</f>
        <v>2.4059999999999999E-4</v>
      </c>
      <c r="BL498" s="198">
        <f>+'Monthly Parameters'!BL15/'Monthly Parameters'!BL12</f>
        <v>2.4059999999999999E-4</v>
      </c>
      <c r="BM498" s="198">
        <f>+'Monthly Parameters'!BM15/'Monthly Parameters'!BM12</f>
        <v>2.4059999999999999E-4</v>
      </c>
      <c r="BN498" s="198">
        <f>+'Monthly Parameters'!BN15/'Monthly Parameters'!BN12</f>
        <v>2.4059999999999999E-4</v>
      </c>
      <c r="BO498" s="198">
        <f>+'Monthly Parameters'!BO15/'Monthly Parameters'!BO12</f>
        <v>2.4059999999999999E-4</v>
      </c>
      <c r="BP498" s="198">
        <f>+'Monthly Parameters'!BP15/'Monthly Parameters'!BP12</f>
        <v>2.4059999999999999E-4</v>
      </c>
      <c r="BQ498" s="198">
        <f>+'Monthly Parameters'!BQ15/'Monthly Parameters'!BQ12</f>
        <v>2.4059999999999999E-4</v>
      </c>
      <c r="BR498" s="198">
        <f>+'Monthly Parameters'!BR15/'Monthly Parameters'!BR12</f>
        <v>2.4059999999999999E-4</v>
      </c>
      <c r="BS498" s="198">
        <f>+'Monthly Parameters'!BS15/'Monthly Parameters'!BS12</f>
        <v>2.4059999999999999E-4</v>
      </c>
      <c r="BT498" s="198">
        <f>+'Monthly Parameters'!BT15/'Monthly Parameters'!BT12</f>
        <v>2.4059999999999999E-4</v>
      </c>
      <c r="BU498" s="198">
        <f>+'Monthly Parameters'!BU15/'Monthly Parameters'!BU12</f>
        <v>2.4059999999999999E-4</v>
      </c>
      <c r="BV498" s="198">
        <f>+'Monthly Parameters'!BV15/'Monthly Parameters'!BV12</f>
        <v>2.4059999999999999E-4</v>
      </c>
      <c r="BW498" s="113">
        <f t="shared" si="642"/>
        <v>8.7084000000000016E-3</v>
      </c>
      <c r="BX498" s="69"/>
      <c r="BY498" s="69"/>
      <c r="BZ498" s="69"/>
      <c r="CA498" s="69"/>
    </row>
    <row r="499" spans="1:79" ht="16.2" thickBot="1" x14ac:dyDescent="0.35">
      <c r="O499" s="199"/>
      <c r="P499" s="199"/>
      <c r="Q499" s="199"/>
      <c r="R499" s="199"/>
      <c r="S499" s="199"/>
      <c r="T499" s="199"/>
      <c r="U499" s="199"/>
      <c r="V499" s="199"/>
      <c r="W499" s="199"/>
      <c r="X499" s="199"/>
      <c r="Y499" s="199"/>
      <c r="Z499" s="199"/>
      <c r="AA499" s="199"/>
      <c r="AB499" s="199"/>
      <c r="AC499" s="199"/>
      <c r="AD499" s="199"/>
      <c r="AE499" s="199"/>
      <c r="AF499" s="199"/>
      <c r="AG499" s="199"/>
      <c r="AH499" s="199"/>
      <c r="AI499" s="199"/>
      <c r="AJ499" s="199"/>
      <c r="AK499" s="199"/>
      <c r="AL499" s="199"/>
      <c r="AM499" s="199"/>
      <c r="AN499" s="199"/>
      <c r="AO499" s="199"/>
      <c r="AP499" s="199"/>
      <c r="AQ499" s="199"/>
      <c r="AR499" s="199"/>
      <c r="AS499" s="199"/>
      <c r="AT499" s="199"/>
      <c r="AU499" s="199"/>
      <c r="AV499" s="199"/>
      <c r="AW499" s="199"/>
      <c r="AX499" s="199"/>
      <c r="AY499" s="199"/>
      <c r="AZ499" s="199"/>
      <c r="BA499" s="199"/>
      <c r="BB499" s="199"/>
      <c r="BC499" s="199"/>
      <c r="BD499" s="199"/>
      <c r="BE499" s="199"/>
      <c r="BF499" s="199"/>
      <c r="BG499" s="199"/>
      <c r="BH499" s="199"/>
      <c r="BI499" s="199"/>
      <c r="BJ499" s="199"/>
      <c r="BK499" s="199"/>
      <c r="BL499" s="199"/>
      <c r="BM499" s="199"/>
      <c r="BN499" s="199"/>
      <c r="BO499" s="199"/>
      <c r="BP499" s="199"/>
      <c r="BQ499" s="199"/>
      <c r="BR499" s="199"/>
      <c r="BS499" s="199"/>
      <c r="BT499" s="199"/>
      <c r="BU499" s="199"/>
      <c r="BV499" s="199"/>
      <c r="BW499" s="113">
        <f t="shared" si="642"/>
        <v>0</v>
      </c>
      <c r="BX499" s="69"/>
      <c r="BY499" s="69"/>
      <c r="BZ499" s="69"/>
      <c r="CA499" s="69"/>
    </row>
    <row r="500" spans="1:79" ht="16.2" thickBot="1" x14ac:dyDescent="0.35">
      <c r="A500" s="70" t="s">
        <v>375</v>
      </c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92">
        <f>+O496*O460</f>
        <v>60.976713270904071</v>
      </c>
      <c r="P500" s="192">
        <f t="shared" ref="P500:BV500" si="681">+P496*P460</f>
        <v>76.238324239844687</v>
      </c>
      <c r="Q500" s="192">
        <f t="shared" si="681"/>
        <v>94.915702542989806</v>
      </c>
      <c r="R500" s="192">
        <f t="shared" si="681"/>
        <v>52.840167735078246</v>
      </c>
      <c r="S500" s="192">
        <f t="shared" si="681"/>
        <v>172.06394841132337</v>
      </c>
      <c r="T500" s="192">
        <f t="shared" si="681"/>
        <v>180.99347676857684</v>
      </c>
      <c r="U500" s="192">
        <f t="shared" si="681"/>
        <v>148.69738470439816</v>
      </c>
      <c r="V500" s="192">
        <f t="shared" si="681"/>
        <v>58.523714516222732</v>
      </c>
      <c r="W500" s="192">
        <f t="shared" si="681"/>
        <v>125.49136434938319</v>
      </c>
      <c r="X500" s="192">
        <f t="shared" si="681"/>
        <v>148.94412601227097</v>
      </c>
      <c r="Y500" s="192">
        <f t="shared" si="681"/>
        <v>155.81097463596535</v>
      </c>
      <c r="Z500" s="192">
        <f t="shared" si="681"/>
        <v>312.58220092460573</v>
      </c>
      <c r="AA500" s="192">
        <f t="shared" si="681"/>
        <v>68.772606010484225</v>
      </c>
      <c r="AB500" s="192">
        <f t="shared" si="681"/>
        <v>78.623032356867796</v>
      </c>
      <c r="AC500" s="192">
        <f t="shared" si="681"/>
        <v>100.81490025391099</v>
      </c>
      <c r="AD500" s="192">
        <f t="shared" si="681"/>
        <v>54.434782206514733</v>
      </c>
      <c r="AE500" s="192">
        <f t="shared" si="681"/>
        <v>187.3442447072544</v>
      </c>
      <c r="AF500" s="192">
        <f t="shared" si="681"/>
        <v>194.86539207751957</v>
      </c>
      <c r="AG500" s="192">
        <f t="shared" si="681"/>
        <v>158.26994218115783</v>
      </c>
      <c r="AH500" s="192">
        <f t="shared" si="681"/>
        <v>58.463869537047685</v>
      </c>
      <c r="AI500" s="192">
        <f t="shared" si="681"/>
        <v>134.68682435376138</v>
      </c>
      <c r="AJ500" s="192">
        <f t="shared" si="681"/>
        <v>160.0530404360573</v>
      </c>
      <c r="AK500" s="192">
        <f t="shared" si="681"/>
        <v>166.92503024891926</v>
      </c>
      <c r="AL500" s="192">
        <f t="shared" si="681"/>
        <v>339.82765879194295</v>
      </c>
      <c r="AM500" s="192">
        <f t="shared" si="681"/>
        <v>46.53644900047459</v>
      </c>
      <c r="AN500" s="192">
        <f t="shared" si="681"/>
        <v>79.479685836636335</v>
      </c>
      <c r="AO500" s="192">
        <f t="shared" si="681"/>
        <v>103.92751943128297</v>
      </c>
      <c r="AP500" s="192">
        <f t="shared" si="681"/>
        <v>56.774148465281556</v>
      </c>
      <c r="AQ500" s="192">
        <f t="shared" si="681"/>
        <v>190.84703599482305</v>
      </c>
      <c r="AR500" s="192">
        <f t="shared" si="681"/>
        <v>196.94270814205944</v>
      </c>
      <c r="AS500" s="192">
        <f t="shared" si="681"/>
        <v>163.44506566493027</v>
      </c>
      <c r="AT500" s="192">
        <f>+AT496*AT460</f>
        <v>60.694995695310169</v>
      </c>
      <c r="AU500" s="192">
        <f t="shared" si="681"/>
        <v>138.0603386048769</v>
      </c>
      <c r="AV500" s="192">
        <f t="shared" si="681"/>
        <v>163.16220509800831</v>
      </c>
      <c r="AW500" s="192">
        <f t="shared" si="681"/>
        <v>170.57743441332784</v>
      </c>
      <c r="AX500" s="192">
        <f t="shared" si="681"/>
        <v>345.20355347523747</v>
      </c>
      <c r="AY500" s="192">
        <f t="shared" si="681"/>
        <v>59.212294302912866</v>
      </c>
      <c r="AZ500" s="192">
        <f t="shared" si="681"/>
        <v>71.575262345633732</v>
      </c>
      <c r="BA500" s="192">
        <f t="shared" si="681"/>
        <v>98.711030540486732</v>
      </c>
      <c r="BB500" s="192">
        <f t="shared" si="681"/>
        <v>51.795668493112196</v>
      </c>
      <c r="BC500" s="192">
        <f t="shared" si="681"/>
        <v>186.6328096381684</v>
      </c>
      <c r="BD500" s="192">
        <f t="shared" si="681"/>
        <v>189.0820200035009</v>
      </c>
      <c r="BE500" s="192">
        <f t="shared" si="681"/>
        <v>155.81532012341361</v>
      </c>
      <c r="BF500" s="192">
        <f t="shared" si="681"/>
        <v>52.621337534784949</v>
      </c>
      <c r="BG500" s="192">
        <f t="shared" si="681"/>
        <v>132.67303261546914</v>
      </c>
      <c r="BH500" s="192">
        <f t="shared" si="681"/>
        <v>156.73039265329615</v>
      </c>
      <c r="BI500" s="192">
        <f t="shared" si="681"/>
        <v>163.34237462229359</v>
      </c>
      <c r="BJ500" s="192">
        <f t="shared" si="681"/>
        <v>336.60665100983988</v>
      </c>
      <c r="BK500" s="192">
        <f t="shared" si="681"/>
        <v>38.870771541877957</v>
      </c>
      <c r="BL500" s="192">
        <f t="shared" si="681"/>
        <v>79.209238166630826</v>
      </c>
      <c r="BM500" s="192">
        <f t="shared" si="681"/>
        <v>107.6391632802555</v>
      </c>
      <c r="BN500" s="192">
        <f t="shared" si="681"/>
        <v>57.470025204854203</v>
      </c>
      <c r="BO500" s="192">
        <f>+BO496*BO460</f>
        <v>200.87034503059871</v>
      </c>
      <c r="BP500" s="192">
        <f t="shared" si="681"/>
        <v>204.45614138213955</v>
      </c>
      <c r="BQ500" s="192">
        <f t="shared" si="681"/>
        <v>169.75203145634433</v>
      </c>
      <c r="BR500" s="192">
        <f t="shared" si="681"/>
        <v>59.450004838537069</v>
      </c>
      <c r="BS500" s="192">
        <f t="shared" si="681"/>
        <v>143.88211607403719</v>
      </c>
      <c r="BT500" s="192">
        <f t="shared" si="681"/>
        <v>169.7824676451533</v>
      </c>
      <c r="BU500" s="192">
        <f t="shared" si="681"/>
        <v>177.2399932835431</v>
      </c>
      <c r="BV500" s="192">
        <f t="shared" si="681"/>
        <v>362.418605214058</v>
      </c>
      <c r="BW500" s="113">
        <f t="shared" si="642"/>
        <v>8432.6496580961921</v>
      </c>
      <c r="BX500" s="69"/>
      <c r="BY500" s="69"/>
      <c r="BZ500" s="69"/>
      <c r="CA500" s="69"/>
    </row>
    <row r="501" spans="1:79" ht="16.2" thickBot="1" x14ac:dyDescent="0.35">
      <c r="A501" s="188" t="s">
        <v>376</v>
      </c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92">
        <f>+O497*O470</f>
        <v>0</v>
      </c>
      <c r="P501" s="192">
        <f t="shared" ref="P501:BV501" si="682">+P497*P470</f>
        <v>0</v>
      </c>
      <c r="Q501" s="192">
        <f t="shared" si="682"/>
        <v>37.5653033210614</v>
      </c>
      <c r="R501" s="192">
        <f t="shared" si="682"/>
        <v>19.743841170301224</v>
      </c>
      <c r="S501" s="192">
        <f t="shared" si="682"/>
        <v>111.88072818031817</v>
      </c>
      <c r="T501" s="192">
        <f t="shared" si="682"/>
        <v>213.61485072237173</v>
      </c>
      <c r="U501" s="192">
        <f t="shared" si="682"/>
        <v>49.949593369444777</v>
      </c>
      <c r="V501" s="192">
        <f t="shared" si="682"/>
        <v>0</v>
      </c>
      <c r="W501" s="192">
        <f t="shared" si="682"/>
        <v>76.937197327224951</v>
      </c>
      <c r="X501" s="192">
        <f t="shared" si="682"/>
        <v>82.17601388148438</v>
      </c>
      <c r="Y501" s="192">
        <f t="shared" si="682"/>
        <v>104.46521906485782</v>
      </c>
      <c r="Z501" s="192">
        <f t="shared" si="682"/>
        <v>277.22425234465828</v>
      </c>
      <c r="AA501" s="192">
        <f t="shared" si="682"/>
        <v>0</v>
      </c>
      <c r="AB501" s="192">
        <f t="shared" si="682"/>
        <v>0</v>
      </c>
      <c r="AC501" s="192">
        <f t="shared" si="682"/>
        <v>43.445984143156842</v>
      </c>
      <c r="AD501" s="192">
        <f t="shared" si="682"/>
        <v>18.925772166661442</v>
      </c>
      <c r="AE501" s="192">
        <f t="shared" si="682"/>
        <v>122.20537890574741</v>
      </c>
      <c r="AF501" s="192">
        <f t="shared" si="682"/>
        <v>233.19879932530537</v>
      </c>
      <c r="AG501" s="192">
        <f t="shared" si="682"/>
        <v>47.062602470168947</v>
      </c>
      <c r="AH501" s="192">
        <f t="shared" si="682"/>
        <v>0</v>
      </c>
      <c r="AI501" s="192">
        <f t="shared" si="682"/>
        <v>76.459854386285784</v>
      </c>
      <c r="AJ501" s="192">
        <f t="shared" si="682"/>
        <v>87.157260587899685</v>
      </c>
      <c r="AK501" s="192">
        <f t="shared" si="682"/>
        <v>111.51501215625633</v>
      </c>
      <c r="AL501" s="192">
        <f t="shared" si="682"/>
        <v>302.80894723688073</v>
      </c>
      <c r="AM501" s="192">
        <f t="shared" si="682"/>
        <v>0</v>
      </c>
      <c r="AN501" s="192">
        <f t="shared" si="682"/>
        <v>0</v>
      </c>
      <c r="AO501" s="192">
        <f t="shared" si="682"/>
        <v>15.87197140518173</v>
      </c>
      <c r="AP501" s="192">
        <f t="shared" si="682"/>
        <v>21.546679301019378</v>
      </c>
      <c r="AQ501" s="192">
        <f t="shared" si="682"/>
        <v>124.72257379320524</v>
      </c>
      <c r="AR501" s="192">
        <f>+AR497*AR470</f>
        <v>238.11125687365916</v>
      </c>
      <c r="AS501" s="192">
        <f t="shared" si="682"/>
        <v>54.367095209023098</v>
      </c>
      <c r="AT501" s="192">
        <f>+AT497*AT470</f>
        <v>0</v>
      </c>
      <c r="AU501" s="192">
        <f t="shared" si="682"/>
        <v>84.438189602439166</v>
      </c>
      <c r="AV501" s="192">
        <f t="shared" si="682"/>
        <v>91.151568643263573</v>
      </c>
      <c r="AW501" s="192">
        <f t="shared" si="682"/>
        <v>116.00120673951335</v>
      </c>
      <c r="AX501" s="192">
        <f t="shared" si="682"/>
        <v>309.04478642162252</v>
      </c>
      <c r="AY501" s="192">
        <f t="shared" si="682"/>
        <v>0</v>
      </c>
      <c r="AZ501" s="192">
        <f t="shared" si="682"/>
        <v>0</v>
      </c>
      <c r="BA501" s="192">
        <f t="shared" si="682"/>
        <v>30.307903715319309</v>
      </c>
      <c r="BB501" s="192">
        <f t="shared" si="682"/>
        <v>21.38484139585556</v>
      </c>
      <c r="BC501" s="192">
        <f t="shared" si="682"/>
        <v>127.23237276563623</v>
      </c>
      <c r="BD501" s="192">
        <f t="shared" si="682"/>
        <v>242.8736893697095</v>
      </c>
      <c r="BE501" s="192">
        <f t="shared" si="682"/>
        <v>53.770433803487279</v>
      </c>
      <c r="BF501" s="192">
        <f t="shared" si="682"/>
        <v>0</v>
      </c>
      <c r="BG501" s="192">
        <f t="shared" si="682"/>
        <v>84.428418472579779</v>
      </c>
      <c r="BH501" s="192">
        <f t="shared" si="682"/>
        <v>92.39894331002148</v>
      </c>
      <c r="BI501" s="192">
        <f t="shared" si="682"/>
        <v>117.75125703379378</v>
      </c>
      <c r="BJ501" s="192">
        <f t="shared" si="682"/>
        <v>315.2640955135733</v>
      </c>
      <c r="BK501" s="192">
        <f t="shared" si="682"/>
        <v>0</v>
      </c>
      <c r="BL501" s="192">
        <f t="shared" si="682"/>
        <v>0</v>
      </c>
      <c r="BM501" s="192">
        <f t="shared" si="682"/>
        <v>35.872569465278197</v>
      </c>
      <c r="BN501" s="192">
        <f t="shared" si="682"/>
        <v>20.996376741994791</v>
      </c>
      <c r="BO501" s="192">
        <f>+BO497*BO470</f>
        <v>134.95590744484454</v>
      </c>
      <c r="BP501" s="192">
        <f t="shared" si="682"/>
        <v>257.53472372183506</v>
      </c>
      <c r="BQ501" s="192">
        <f t="shared" si="682"/>
        <v>52.245411872199483</v>
      </c>
      <c r="BR501" s="192">
        <f t="shared" si="682"/>
        <v>0</v>
      </c>
      <c r="BS501" s="192">
        <f t="shared" si="682"/>
        <v>84.712819433344094</v>
      </c>
      <c r="BT501" s="192">
        <f t="shared" si="682"/>
        <v>96.345548383436181</v>
      </c>
      <c r="BU501" s="192">
        <f t="shared" si="682"/>
        <v>123.24428886277261</v>
      </c>
      <c r="BV501" s="192">
        <f t="shared" si="682"/>
        <v>334.40302752504829</v>
      </c>
      <c r="BW501" s="113">
        <f t="shared" si="642"/>
        <v>5297.3145675797432</v>
      </c>
      <c r="BX501" s="69"/>
      <c r="BY501" s="69"/>
      <c r="BZ501" s="69"/>
      <c r="CA501" s="69"/>
    </row>
    <row r="502" spans="1:79" ht="16.2" thickBot="1" x14ac:dyDescent="0.35">
      <c r="A502" s="177" t="s">
        <v>377</v>
      </c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2">
        <f>+O498*O489</f>
        <v>0</v>
      </c>
      <c r="P502" s="202">
        <f t="shared" ref="P502:BV502" si="683">+P498*P489</f>
        <v>0</v>
      </c>
      <c r="Q502" s="202">
        <f t="shared" si="683"/>
        <v>0</v>
      </c>
      <c r="R502" s="202">
        <f t="shared" si="683"/>
        <v>0</v>
      </c>
      <c r="S502" s="202">
        <f t="shared" si="683"/>
        <v>0</v>
      </c>
      <c r="T502" s="202">
        <f t="shared" si="683"/>
        <v>0</v>
      </c>
      <c r="U502" s="202">
        <f t="shared" si="683"/>
        <v>0</v>
      </c>
      <c r="V502" s="202">
        <f t="shared" si="683"/>
        <v>0</v>
      </c>
      <c r="W502" s="202">
        <f t="shared" si="683"/>
        <v>0</v>
      </c>
      <c r="X502" s="202">
        <f t="shared" si="683"/>
        <v>0</v>
      </c>
      <c r="Y502" s="202">
        <f t="shared" si="683"/>
        <v>0</v>
      </c>
      <c r="Z502" s="202">
        <f t="shared" si="683"/>
        <v>0</v>
      </c>
      <c r="AA502" s="202">
        <f t="shared" si="683"/>
        <v>0</v>
      </c>
      <c r="AB502" s="202">
        <f t="shared" si="683"/>
        <v>0</v>
      </c>
      <c r="AC502" s="202">
        <f t="shared" si="683"/>
        <v>0</v>
      </c>
      <c r="AD502" s="202">
        <f t="shared" si="683"/>
        <v>0</v>
      </c>
      <c r="AE502" s="202">
        <f t="shared" si="683"/>
        <v>0</v>
      </c>
      <c r="AF502" s="202">
        <f t="shared" si="683"/>
        <v>0</v>
      </c>
      <c r="AG502" s="202">
        <f t="shared" si="683"/>
        <v>0</v>
      </c>
      <c r="AH502" s="202">
        <f t="shared" si="683"/>
        <v>0</v>
      </c>
      <c r="AI502" s="202">
        <f t="shared" si="683"/>
        <v>0</v>
      </c>
      <c r="AJ502" s="202">
        <f t="shared" si="683"/>
        <v>0</v>
      </c>
      <c r="AK502" s="202">
        <f t="shared" si="683"/>
        <v>0</v>
      </c>
      <c r="AL502" s="202">
        <f t="shared" si="683"/>
        <v>0</v>
      </c>
      <c r="AM502" s="202">
        <f t="shared" si="683"/>
        <v>21.557461333333332</v>
      </c>
      <c r="AN502" s="202">
        <f t="shared" si="683"/>
        <v>22.132730666666657</v>
      </c>
      <c r="AO502" s="202">
        <f t="shared" si="683"/>
        <v>6.2522693333333361</v>
      </c>
      <c r="AP502" s="202">
        <f t="shared" si="683"/>
        <v>22.132730666666657</v>
      </c>
      <c r="AQ502" s="202">
        <f t="shared" si="683"/>
        <v>6.2522693333333361</v>
      </c>
      <c r="AR502" s="202">
        <f t="shared" si="683"/>
        <v>22.132730666666657</v>
      </c>
      <c r="AS502" s="202">
        <f t="shared" si="683"/>
        <v>6.2522693333333361</v>
      </c>
      <c r="AT502" s="202">
        <f t="shared" si="683"/>
        <v>22.132730666666657</v>
      </c>
      <c r="AU502" s="202">
        <f t="shared" si="683"/>
        <v>6.2522693333333361</v>
      </c>
      <c r="AV502" s="202">
        <f t="shared" si="683"/>
        <v>22.132730666666657</v>
      </c>
      <c r="AW502" s="202">
        <f t="shared" si="683"/>
        <v>6.2522693333333361</v>
      </c>
      <c r="AX502" s="202">
        <f t="shared" si="683"/>
        <v>22.132730666666657</v>
      </c>
      <c r="AY502" s="202">
        <f t="shared" si="683"/>
        <v>8.0369161600000005</v>
      </c>
      <c r="AZ502" s="202">
        <f t="shared" si="683"/>
        <v>23.359234079999997</v>
      </c>
      <c r="BA502" s="202">
        <f t="shared" si="683"/>
        <v>5.9791659200000025</v>
      </c>
      <c r="BB502" s="202">
        <f t="shared" si="683"/>
        <v>23.359234079999997</v>
      </c>
      <c r="BC502" s="202">
        <f t="shared" si="683"/>
        <v>5.9791659200000025</v>
      </c>
      <c r="BD502" s="202">
        <f t="shared" si="683"/>
        <v>23.359234079999997</v>
      </c>
      <c r="BE502" s="202">
        <f t="shared" si="683"/>
        <v>5.9791659200000025</v>
      </c>
      <c r="BF502" s="202">
        <f t="shared" si="683"/>
        <v>23.359234079999997</v>
      </c>
      <c r="BG502" s="202">
        <f t="shared" si="683"/>
        <v>5.9791659200000025</v>
      </c>
      <c r="BH502" s="202">
        <f t="shared" si="683"/>
        <v>23.359234079999997</v>
      </c>
      <c r="BI502" s="202">
        <f t="shared" si="683"/>
        <v>5.9791659200000025</v>
      </c>
      <c r="BJ502" s="202">
        <f t="shared" si="683"/>
        <v>23.359234079999997</v>
      </c>
      <c r="BK502" s="202">
        <f t="shared" si="683"/>
        <v>7.3530824640000025</v>
      </c>
      <c r="BL502" s="202">
        <f t="shared" si="683"/>
        <v>24.295415871999992</v>
      </c>
      <c r="BM502" s="202">
        <f t="shared" si="683"/>
        <v>5.7731681279999991</v>
      </c>
      <c r="BN502" s="202">
        <f t="shared" si="683"/>
        <v>24.295415871999992</v>
      </c>
      <c r="BO502" s="202">
        <f>+BO498*BO489</f>
        <v>5.7731681279999991</v>
      </c>
      <c r="BP502" s="202">
        <f t="shared" si="683"/>
        <v>24.295415871999992</v>
      </c>
      <c r="BQ502" s="202">
        <f t="shared" si="683"/>
        <v>5.7731681279999991</v>
      </c>
      <c r="BR502" s="202">
        <f t="shared" si="683"/>
        <v>24.295415871999992</v>
      </c>
      <c r="BS502" s="202">
        <f t="shared" si="683"/>
        <v>5.7731681279999991</v>
      </c>
      <c r="BT502" s="202">
        <f t="shared" si="683"/>
        <v>24.295415871999992</v>
      </c>
      <c r="BU502" s="202">
        <f t="shared" si="683"/>
        <v>5.7731681279999991</v>
      </c>
      <c r="BV502" s="202">
        <f t="shared" si="683"/>
        <v>24.295415871999992</v>
      </c>
      <c r="BW502" s="113">
        <f t="shared" si="642"/>
        <v>545.69476057600002</v>
      </c>
      <c r="BX502" s="69"/>
      <c r="BY502" s="69"/>
      <c r="BZ502" s="69"/>
      <c r="CA502" s="69"/>
    </row>
    <row r="503" spans="1:79" ht="16.2" thickBot="1" x14ac:dyDescent="0.35">
      <c r="A503" s="3" t="s">
        <v>378</v>
      </c>
      <c r="C503" s="204"/>
      <c r="D503" s="205"/>
      <c r="E503" s="205"/>
      <c r="F503" s="205"/>
      <c r="G503" s="205"/>
      <c r="H503" s="205"/>
      <c r="I503" s="205"/>
      <c r="J503" s="205"/>
      <c r="K503" s="205"/>
      <c r="L503" s="205"/>
      <c r="M503" s="205"/>
      <c r="N503" s="205"/>
      <c r="O503" s="206">
        <f>+O500+O501+O502</f>
        <v>60.976713270904071</v>
      </c>
      <c r="P503" s="206">
        <f t="shared" ref="P503:BV503" si="684">+P500+P501+P502</f>
        <v>76.238324239844687</v>
      </c>
      <c r="Q503" s="206">
        <f t="shared" si="684"/>
        <v>132.48100586405121</v>
      </c>
      <c r="R503" s="206">
        <f t="shared" si="684"/>
        <v>72.584008905379477</v>
      </c>
      <c r="S503" s="206">
        <f t="shared" si="684"/>
        <v>283.94467659164155</v>
      </c>
      <c r="T503" s="206">
        <f t="shared" si="684"/>
        <v>394.60832749094857</v>
      </c>
      <c r="U503" s="206">
        <f t="shared" si="684"/>
        <v>198.64697807384294</v>
      </c>
      <c r="V503" s="206">
        <f t="shared" si="684"/>
        <v>58.523714516222732</v>
      </c>
      <c r="W503" s="206">
        <f t="shared" si="684"/>
        <v>202.42856167660813</v>
      </c>
      <c r="X503" s="206">
        <f t="shared" si="684"/>
        <v>231.12013989375535</v>
      </c>
      <c r="Y503" s="206">
        <f t="shared" si="684"/>
        <v>260.27619370082317</v>
      </c>
      <c r="Z503" s="206">
        <f t="shared" si="684"/>
        <v>589.80645326926401</v>
      </c>
      <c r="AA503" s="206">
        <f t="shared" si="684"/>
        <v>68.772606010484225</v>
      </c>
      <c r="AB503" s="206">
        <f t="shared" si="684"/>
        <v>78.623032356867796</v>
      </c>
      <c r="AC503" s="206">
        <f t="shared" si="684"/>
        <v>144.26088439706783</v>
      </c>
      <c r="AD503" s="206">
        <f t="shared" si="684"/>
        <v>73.360554373176171</v>
      </c>
      <c r="AE503" s="206">
        <f t="shared" si="684"/>
        <v>309.54962361300181</v>
      </c>
      <c r="AF503" s="206">
        <f t="shared" si="684"/>
        <v>428.06419140282492</v>
      </c>
      <c r="AG503" s="206">
        <f t="shared" si="684"/>
        <v>205.33254465132677</v>
      </c>
      <c r="AH503" s="206">
        <f t="shared" si="684"/>
        <v>58.463869537047685</v>
      </c>
      <c r="AI503" s="206">
        <f t="shared" si="684"/>
        <v>211.14667874004715</v>
      </c>
      <c r="AJ503" s="206">
        <f t="shared" si="684"/>
        <v>247.21030102395699</v>
      </c>
      <c r="AK503" s="206">
        <f t="shared" si="684"/>
        <v>278.44004240517557</v>
      </c>
      <c r="AL503" s="206">
        <f t="shared" si="684"/>
        <v>642.63660602882373</v>
      </c>
      <c r="AM503" s="206">
        <f t="shared" si="684"/>
        <v>68.093910333807926</v>
      </c>
      <c r="AN503" s="206">
        <f t="shared" si="684"/>
        <v>101.612416503303</v>
      </c>
      <c r="AO503" s="206">
        <f t="shared" si="684"/>
        <v>126.05176016979803</v>
      </c>
      <c r="AP503" s="206">
        <f t="shared" si="684"/>
        <v>100.4535584329676</v>
      </c>
      <c r="AQ503" s="206">
        <f t="shared" si="684"/>
        <v>321.82187912136163</v>
      </c>
      <c r="AR503" s="206">
        <f t="shared" si="684"/>
        <v>457.18669568238528</v>
      </c>
      <c r="AS503" s="206">
        <f t="shared" si="684"/>
        <v>224.0644302072867</v>
      </c>
      <c r="AT503" s="206">
        <f>+AT500+AT501+AT502</f>
        <v>82.827726361976829</v>
      </c>
      <c r="AU503" s="206">
        <f t="shared" si="684"/>
        <v>228.75079754064942</v>
      </c>
      <c r="AV503" s="206">
        <f t="shared" si="684"/>
        <v>276.44650440793856</v>
      </c>
      <c r="AW503" s="206">
        <f t="shared" si="684"/>
        <v>292.83091048617456</v>
      </c>
      <c r="AX503" s="206">
        <f t="shared" si="684"/>
        <v>676.38107056352669</v>
      </c>
      <c r="AY503" s="206">
        <f t="shared" si="684"/>
        <v>67.24921046291287</v>
      </c>
      <c r="AZ503" s="206">
        <f t="shared" si="684"/>
        <v>94.934496425633725</v>
      </c>
      <c r="BA503" s="206">
        <f t="shared" si="684"/>
        <v>134.99810017580606</v>
      </c>
      <c r="BB503" s="206">
        <f t="shared" si="684"/>
        <v>96.539743968967741</v>
      </c>
      <c r="BC503" s="206">
        <f t="shared" si="684"/>
        <v>319.84434832380464</v>
      </c>
      <c r="BD503" s="206">
        <f t="shared" si="684"/>
        <v>455.31494345321045</v>
      </c>
      <c r="BE503" s="206">
        <f t="shared" si="684"/>
        <v>215.56491984690092</v>
      </c>
      <c r="BF503" s="206">
        <f t="shared" si="684"/>
        <v>75.980571614784949</v>
      </c>
      <c r="BG503" s="206">
        <f t="shared" si="684"/>
        <v>223.08061700804893</v>
      </c>
      <c r="BH503" s="206">
        <f t="shared" si="684"/>
        <v>272.48857004331762</v>
      </c>
      <c r="BI503" s="206">
        <f t="shared" si="684"/>
        <v>287.0727975760874</v>
      </c>
      <c r="BJ503" s="206">
        <f t="shared" si="684"/>
        <v>675.22998060341308</v>
      </c>
      <c r="BK503" s="206">
        <f t="shared" si="684"/>
        <v>46.223854005877961</v>
      </c>
      <c r="BL503" s="206">
        <f t="shared" si="684"/>
        <v>103.50465403863082</v>
      </c>
      <c r="BM503" s="206">
        <f t="shared" si="684"/>
        <v>149.2849008735337</v>
      </c>
      <c r="BN503" s="206">
        <f t="shared" si="684"/>
        <v>102.76181781884898</v>
      </c>
      <c r="BO503" s="206">
        <f>+BO500+BO501+BO502</f>
        <v>341.59942060344326</v>
      </c>
      <c r="BP503" s="206">
        <f t="shared" si="684"/>
        <v>486.28628097597459</v>
      </c>
      <c r="BQ503" s="206">
        <f t="shared" si="684"/>
        <v>227.7706114565438</v>
      </c>
      <c r="BR503" s="206">
        <f t="shared" si="684"/>
        <v>83.745420710537061</v>
      </c>
      <c r="BS503" s="206">
        <f t="shared" si="684"/>
        <v>234.36810363538129</v>
      </c>
      <c r="BT503" s="206">
        <f t="shared" si="684"/>
        <v>290.42343190058949</v>
      </c>
      <c r="BU503" s="206">
        <f t="shared" si="684"/>
        <v>306.25745027431572</v>
      </c>
      <c r="BV503" s="206">
        <f t="shared" si="684"/>
        <v>721.11704861110627</v>
      </c>
      <c r="BW503" s="113">
        <f t="shared" si="642"/>
        <v>14275.658986251936</v>
      </c>
      <c r="BX503" s="69"/>
      <c r="BY503" s="69"/>
      <c r="BZ503" s="69"/>
      <c r="CA503" s="69"/>
    </row>
    <row r="504" spans="1:79" ht="16.2" thickBot="1" x14ac:dyDescent="0.35">
      <c r="O504" s="199"/>
      <c r="P504" s="199"/>
      <c r="Q504" s="199"/>
      <c r="R504" s="199"/>
      <c r="S504" s="199"/>
      <c r="T504" s="199"/>
      <c r="U504" s="199"/>
      <c r="V504" s="199"/>
      <c r="W504" s="199"/>
      <c r="X504" s="199"/>
      <c r="Y504" s="199"/>
      <c r="Z504" s="199"/>
      <c r="AA504" s="199"/>
      <c r="AB504" s="199"/>
      <c r="AC504" s="199"/>
      <c r="AD504" s="199"/>
      <c r="AE504" s="199"/>
      <c r="AF504" s="199"/>
      <c r="AG504" s="199"/>
      <c r="AH504" s="199"/>
      <c r="AI504" s="199"/>
      <c r="AJ504" s="199"/>
      <c r="AK504" s="199"/>
      <c r="AL504" s="199"/>
      <c r="AM504" s="199"/>
      <c r="AN504" s="199"/>
      <c r="AO504" s="199"/>
      <c r="AP504" s="199"/>
      <c r="AQ504" s="199"/>
      <c r="AR504" s="199"/>
      <c r="AS504" s="199"/>
      <c r="AT504" s="199"/>
      <c r="AU504" s="199"/>
      <c r="AV504" s="199"/>
      <c r="AW504" s="199"/>
      <c r="AX504" s="199"/>
      <c r="AY504" s="199"/>
      <c r="AZ504" s="199"/>
      <c r="BA504" s="199"/>
      <c r="BB504" s="199"/>
      <c r="BC504" s="199"/>
      <c r="BD504" s="199"/>
      <c r="BE504" s="199"/>
      <c r="BF504" s="199"/>
      <c r="BG504" s="199"/>
      <c r="BH504" s="199"/>
      <c r="BI504" s="199"/>
      <c r="BJ504" s="199"/>
      <c r="BK504" s="199"/>
      <c r="BL504" s="199"/>
      <c r="BM504" s="199"/>
      <c r="BN504" s="199"/>
      <c r="BO504" s="199"/>
      <c r="BP504" s="199"/>
      <c r="BQ504" s="199"/>
      <c r="BR504" s="199"/>
      <c r="BS504" s="199"/>
      <c r="BT504" s="199"/>
      <c r="BU504" s="199"/>
      <c r="BV504" s="199"/>
      <c r="BW504" s="113">
        <f t="shared" si="642"/>
        <v>0</v>
      </c>
      <c r="BX504" s="69"/>
      <c r="BY504" s="69"/>
      <c r="BZ504" s="69"/>
      <c r="CA504" s="69"/>
    </row>
    <row r="505" spans="1:79" x14ac:dyDescent="0.3">
      <c r="A505" s="49" t="s">
        <v>383</v>
      </c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  <c r="AB505" s="207"/>
      <c r="AC505" s="207"/>
      <c r="AD505" s="207"/>
      <c r="AE505" s="207"/>
      <c r="AF505" s="207"/>
      <c r="AG505" s="207"/>
      <c r="AH505" s="207"/>
      <c r="AI505" s="207"/>
      <c r="AJ505" s="207"/>
      <c r="AK505" s="207"/>
      <c r="AL505" s="207"/>
      <c r="AM505" s="207"/>
      <c r="AN505" s="207"/>
      <c r="AO505" s="207"/>
      <c r="AP505" s="207"/>
      <c r="AQ505" s="207"/>
      <c r="AR505" s="207"/>
      <c r="AS505" s="207"/>
      <c r="AT505" s="207"/>
      <c r="AU505" s="207"/>
      <c r="AV505" s="207"/>
      <c r="AW505" s="207"/>
      <c r="AX505" s="207"/>
      <c r="AY505" s="207"/>
      <c r="AZ505" s="207"/>
      <c r="BA505" s="207"/>
      <c r="BB505" s="207"/>
      <c r="BC505" s="207"/>
      <c r="BD505" s="207"/>
      <c r="BE505" s="207"/>
      <c r="BF505" s="207"/>
      <c r="BG505" s="207"/>
      <c r="BH505" s="207"/>
      <c r="BI505" s="207"/>
      <c r="BJ505" s="207"/>
      <c r="BK505" s="207"/>
      <c r="BL505" s="207"/>
      <c r="BM505" s="207"/>
      <c r="BN505" s="207"/>
      <c r="BO505" s="207"/>
      <c r="BP505" s="207"/>
      <c r="BQ505" s="207"/>
      <c r="BR505" s="207"/>
      <c r="BS505" s="207"/>
      <c r="BT505" s="207"/>
      <c r="BU505" s="207"/>
      <c r="BV505" s="207"/>
      <c r="BW505" s="113">
        <f t="shared" si="642"/>
        <v>0</v>
      </c>
      <c r="BX505" s="69"/>
      <c r="BY505" s="69"/>
      <c r="BZ505" s="69"/>
      <c r="CA505" s="69"/>
    </row>
    <row r="506" spans="1:79" x14ac:dyDescent="0.3">
      <c r="A506" s="208" t="s">
        <v>379</v>
      </c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>
        <f>+DATA!C264</f>
        <v>130</v>
      </c>
      <c r="O506" s="192">
        <f>+(O503/30)*DATA!C274</f>
        <v>91.465069906356106</v>
      </c>
      <c r="P506" s="192">
        <f>+(P503/30)*DATA!D274</f>
        <v>114.35748635976704</v>
      </c>
      <c r="Q506" s="192">
        <f>+(Q503/30)*DATA!E274</f>
        <v>198.72150879607682</v>
      </c>
      <c r="R506" s="209">
        <f>+R508-R507</f>
        <v>126.13749989069734</v>
      </c>
      <c r="S506" s="192">
        <f>+(S503/30)*DATA!G274</f>
        <v>425.9170148874623</v>
      </c>
      <c r="T506" s="192">
        <f>+(T503/30)*DATA!H274</f>
        <v>591.91249123642285</v>
      </c>
      <c r="U506" s="209">
        <f>+U508-U507</f>
        <v>393.26551316257991</v>
      </c>
      <c r="V506" s="209">
        <f>+V508-V507</f>
        <v>334.74179864635715</v>
      </c>
      <c r="W506" s="192">
        <f>+(W503/30)*DATA!K274</f>
        <v>303.64284251491222</v>
      </c>
      <c r="X506" s="192">
        <f>+(X503/30)*DATA!L274</f>
        <v>346.68020984063304</v>
      </c>
      <c r="Y506" s="192">
        <f>+(Y503/30)*DATA!M274</f>
        <v>390.41429055123473</v>
      </c>
      <c r="Z506" s="192">
        <f>+(Z503/30)*DATA!N274</f>
        <v>884.70967990389602</v>
      </c>
      <c r="AA506" s="209">
        <f>+AA508-AA507</f>
        <v>815.93707389341182</v>
      </c>
      <c r="AB506" s="209">
        <f>+AB508-AB507</f>
        <v>737.31404153654398</v>
      </c>
      <c r="AC506" s="209">
        <f>+AC508-AC507</f>
        <v>593.05315713947618</v>
      </c>
      <c r="AD506" s="209">
        <f>+AD508-AD507</f>
        <v>519.69260276630007</v>
      </c>
      <c r="AE506" s="192">
        <f>+(AE503/30)*DATA!S274</f>
        <v>443.68779384530256</v>
      </c>
      <c r="AF506" s="192">
        <f>+(AF503/30)*DATA!T274</f>
        <v>613.558674344049</v>
      </c>
      <c r="AG506" s="209">
        <f>+AG508-AG507</f>
        <v>408.22612969272222</v>
      </c>
      <c r="AH506" s="209">
        <f>+AH508-AH507</f>
        <v>349.76226015567454</v>
      </c>
      <c r="AI506" s="192">
        <f>+(AI503/30)*DATA!W274</f>
        <v>302.64357286073425</v>
      </c>
      <c r="AJ506" s="192">
        <f>+(AJ503/30)*DATA!X274</f>
        <v>354.33476480100501</v>
      </c>
      <c r="AK506" s="192">
        <f>+(AK503/30)*DATA!Y274</f>
        <v>399.09739411408498</v>
      </c>
      <c r="AL506" s="192">
        <f>+(AL503/30)*DATA!Z274</f>
        <v>921.11246864131408</v>
      </c>
      <c r="AM506" s="209">
        <f>+AM508-AM507</f>
        <v>853.01855830750617</v>
      </c>
      <c r="AN506" s="209">
        <f>+AN508-AN507</f>
        <v>751.40614180420312</v>
      </c>
      <c r="AO506" s="209">
        <f>+AO508-AO507</f>
        <v>625.35438163440506</v>
      </c>
      <c r="AP506" s="209">
        <f>+AP508-AP507</f>
        <v>524.90082320143745</v>
      </c>
      <c r="AQ506" s="210">
        <f>+(AQ503/30)*DATA!AE274</f>
        <v>493.46021465275447</v>
      </c>
      <c r="AR506" s="192">
        <f>+(AR503/30)*DATA!AF274</f>
        <v>701.01960004632406</v>
      </c>
      <c r="AS506" s="209">
        <f>+AS508-AS507</f>
        <v>476.95516983903735</v>
      </c>
      <c r="AT506" s="209">
        <f>+AT508-AT507</f>
        <v>394.12744347706052</v>
      </c>
      <c r="AU506" s="192">
        <f>+(AU503/30)*DATA!AI274</f>
        <v>350.75122289566241</v>
      </c>
      <c r="AV506" s="192">
        <f>+(AV503/30)*DATA!AJ274</f>
        <v>423.8846400921725</v>
      </c>
      <c r="AW506" s="192">
        <f>+(AW503/30)*DATA!AK274</f>
        <v>449.00739607880098</v>
      </c>
      <c r="AX506" s="192">
        <f>+(AX503/30)*DATA!AL274</f>
        <v>1037.1176415307409</v>
      </c>
      <c r="AY506" s="209">
        <f>+AY508-AY507</f>
        <v>969.86843106782806</v>
      </c>
      <c r="AZ506" s="209">
        <f>+AZ508-AZ507</f>
        <v>874.93393464219434</v>
      </c>
      <c r="BA506" s="209">
        <f>+BA508-BA507</f>
        <v>739.93583446638831</v>
      </c>
      <c r="BB506" s="209">
        <f>+BB508-BB507</f>
        <v>643.39609049742057</v>
      </c>
      <c r="BC506" s="192">
        <f>+(BC503/30)*DATA!AQ274</f>
        <v>501.08947904062728</v>
      </c>
      <c r="BD506" s="192">
        <f>+(BD503/30)*DATA!AR274</f>
        <v>713.32674474336307</v>
      </c>
      <c r="BE506" s="209">
        <f>+BE508-BE507</f>
        <v>497.76182489646214</v>
      </c>
      <c r="BF506" s="209">
        <f>+BF508-BF507</f>
        <v>421.78125328167721</v>
      </c>
      <c r="BG506" s="192">
        <f>+(BG503/30)*DATA!AU274</f>
        <v>349.49296664594334</v>
      </c>
      <c r="BH506" s="192">
        <f>+(BH503/30)*DATA!AV274</f>
        <v>426.89875973453093</v>
      </c>
      <c r="BI506" s="192">
        <f>+(BI503/30)*DATA!AW274</f>
        <v>449.74738286920359</v>
      </c>
      <c r="BJ506" s="192">
        <f>+(BJ503/30)*DATA!AX274</f>
        <v>1057.8603029453473</v>
      </c>
      <c r="BK506" s="209">
        <f>+BK508-BK507</f>
        <v>1011.6364489394693</v>
      </c>
      <c r="BL506" s="209">
        <f>+BL508-BL507</f>
        <v>908.13179490083849</v>
      </c>
      <c r="BM506" s="209">
        <f>+BM508-BM507</f>
        <v>758.84689402730476</v>
      </c>
      <c r="BN506" s="209">
        <f>+BN508-BN507</f>
        <v>656.0850762084558</v>
      </c>
      <c r="BO506" s="192">
        <f>+(BO503/30)*DATA!BC274</f>
        <v>535.17242561206103</v>
      </c>
      <c r="BP506" s="192">
        <f>+(BP503/30)*DATA!BD274</f>
        <v>761.8485068623603</v>
      </c>
      <c r="BQ506" s="209">
        <f>+BQ508-BQ507</f>
        <v>534.07789540581643</v>
      </c>
      <c r="BR506" s="209">
        <f>+BR508-BR507</f>
        <v>450.33247469527936</v>
      </c>
      <c r="BS506" s="192">
        <f>+(BS503/30)*DATA!BG274</f>
        <v>367.17669569543068</v>
      </c>
      <c r="BT506" s="192">
        <f>+(BT503/30)*DATA!BH274</f>
        <v>454.99670997759017</v>
      </c>
      <c r="BU506" s="192">
        <f>+(BU503/30)*DATA!BI274</f>
        <v>479.80333876309464</v>
      </c>
      <c r="BV506" s="192">
        <f>+(BV503/30)*DATA!BJ274</f>
        <v>1129.7500428240664</v>
      </c>
      <c r="BW506" s="113">
        <f t="shared" si="642"/>
        <v>33565.339881789863</v>
      </c>
      <c r="BX506" s="69"/>
      <c r="BY506" s="69"/>
      <c r="BZ506" s="69"/>
      <c r="CA506" s="69"/>
    </row>
    <row r="507" spans="1:79" x14ac:dyDescent="0.3">
      <c r="A507" s="208" t="s">
        <v>380</v>
      </c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92">
        <f>+O503</f>
        <v>60.976713270904071</v>
      </c>
      <c r="P507" s="192">
        <f t="shared" ref="P507:BV507" si="685">+P503</f>
        <v>76.238324239844687</v>
      </c>
      <c r="Q507" s="192">
        <f t="shared" si="685"/>
        <v>132.48100586405121</v>
      </c>
      <c r="R507" s="192">
        <f t="shared" si="685"/>
        <v>72.584008905379477</v>
      </c>
      <c r="S507" s="192">
        <f t="shared" si="685"/>
        <v>283.94467659164155</v>
      </c>
      <c r="T507" s="192">
        <f t="shared" si="685"/>
        <v>394.60832749094857</v>
      </c>
      <c r="U507" s="192">
        <f t="shared" si="685"/>
        <v>198.64697807384294</v>
      </c>
      <c r="V507" s="192">
        <f t="shared" si="685"/>
        <v>58.523714516222732</v>
      </c>
      <c r="W507" s="192">
        <f t="shared" si="685"/>
        <v>202.42856167660813</v>
      </c>
      <c r="X507" s="192">
        <f t="shared" si="685"/>
        <v>231.12013989375535</v>
      </c>
      <c r="Y507" s="192">
        <f t="shared" si="685"/>
        <v>260.27619370082317</v>
      </c>
      <c r="Z507" s="192">
        <f t="shared" si="685"/>
        <v>589.80645326926401</v>
      </c>
      <c r="AA507" s="192">
        <f t="shared" si="685"/>
        <v>68.772606010484225</v>
      </c>
      <c r="AB507" s="192">
        <f t="shared" si="685"/>
        <v>78.623032356867796</v>
      </c>
      <c r="AC507" s="192">
        <f t="shared" si="685"/>
        <v>144.26088439706783</v>
      </c>
      <c r="AD507" s="192">
        <f t="shared" si="685"/>
        <v>73.360554373176171</v>
      </c>
      <c r="AE507" s="192">
        <f t="shared" si="685"/>
        <v>309.54962361300181</v>
      </c>
      <c r="AF507" s="192">
        <f t="shared" si="685"/>
        <v>428.06419140282492</v>
      </c>
      <c r="AG507" s="192">
        <f t="shared" si="685"/>
        <v>205.33254465132677</v>
      </c>
      <c r="AH507" s="192">
        <f t="shared" si="685"/>
        <v>58.463869537047685</v>
      </c>
      <c r="AI507" s="192">
        <f t="shared" si="685"/>
        <v>211.14667874004715</v>
      </c>
      <c r="AJ507" s="192">
        <f t="shared" si="685"/>
        <v>247.21030102395699</v>
      </c>
      <c r="AK507" s="192">
        <f t="shared" si="685"/>
        <v>278.44004240517557</v>
      </c>
      <c r="AL507" s="192">
        <f t="shared" si="685"/>
        <v>642.63660602882373</v>
      </c>
      <c r="AM507" s="192">
        <f t="shared" si="685"/>
        <v>68.093910333807926</v>
      </c>
      <c r="AN507" s="192">
        <f t="shared" si="685"/>
        <v>101.612416503303</v>
      </c>
      <c r="AO507" s="192">
        <f t="shared" si="685"/>
        <v>126.05176016979803</v>
      </c>
      <c r="AP507" s="192">
        <f t="shared" si="685"/>
        <v>100.4535584329676</v>
      </c>
      <c r="AQ507" s="192">
        <f>+AQ503</f>
        <v>321.82187912136163</v>
      </c>
      <c r="AR507" s="192">
        <f t="shared" si="685"/>
        <v>457.18669568238528</v>
      </c>
      <c r="AS507" s="192">
        <f t="shared" si="685"/>
        <v>224.0644302072867</v>
      </c>
      <c r="AT507" s="192">
        <f>+AT503</f>
        <v>82.827726361976829</v>
      </c>
      <c r="AU507" s="192">
        <f t="shared" si="685"/>
        <v>228.75079754064942</v>
      </c>
      <c r="AV507" s="192">
        <f t="shared" si="685"/>
        <v>276.44650440793856</v>
      </c>
      <c r="AW507" s="192">
        <f t="shared" si="685"/>
        <v>292.83091048617456</v>
      </c>
      <c r="AX507" s="192">
        <f t="shared" si="685"/>
        <v>676.38107056352669</v>
      </c>
      <c r="AY507" s="192">
        <f t="shared" si="685"/>
        <v>67.24921046291287</v>
      </c>
      <c r="AZ507" s="192">
        <f t="shared" si="685"/>
        <v>94.934496425633725</v>
      </c>
      <c r="BA507" s="192">
        <f t="shared" si="685"/>
        <v>134.99810017580606</v>
      </c>
      <c r="BB507" s="192">
        <f t="shared" si="685"/>
        <v>96.539743968967741</v>
      </c>
      <c r="BC507" s="192">
        <f t="shared" si="685"/>
        <v>319.84434832380464</v>
      </c>
      <c r="BD507" s="192">
        <f t="shared" si="685"/>
        <v>455.31494345321045</v>
      </c>
      <c r="BE507" s="192">
        <f t="shared" si="685"/>
        <v>215.56491984690092</v>
      </c>
      <c r="BF507" s="192">
        <f t="shared" si="685"/>
        <v>75.980571614784949</v>
      </c>
      <c r="BG507" s="192">
        <f t="shared" si="685"/>
        <v>223.08061700804893</v>
      </c>
      <c r="BH507" s="192">
        <f t="shared" si="685"/>
        <v>272.48857004331762</v>
      </c>
      <c r="BI507" s="192">
        <f t="shared" si="685"/>
        <v>287.0727975760874</v>
      </c>
      <c r="BJ507" s="192">
        <f t="shared" si="685"/>
        <v>675.22998060341308</v>
      </c>
      <c r="BK507" s="192">
        <f t="shared" si="685"/>
        <v>46.223854005877961</v>
      </c>
      <c r="BL507" s="192">
        <f t="shared" si="685"/>
        <v>103.50465403863082</v>
      </c>
      <c r="BM507" s="192">
        <f t="shared" si="685"/>
        <v>149.2849008735337</v>
      </c>
      <c r="BN507" s="192">
        <f t="shared" si="685"/>
        <v>102.76181781884898</v>
      </c>
      <c r="BO507" s="192">
        <f>+BO503</f>
        <v>341.59942060344326</v>
      </c>
      <c r="BP507" s="192">
        <f>+BP503</f>
        <v>486.28628097597459</v>
      </c>
      <c r="BQ507" s="192">
        <f t="shared" si="685"/>
        <v>227.7706114565438</v>
      </c>
      <c r="BR507" s="192">
        <f t="shared" si="685"/>
        <v>83.745420710537061</v>
      </c>
      <c r="BS507" s="192">
        <f t="shared" si="685"/>
        <v>234.36810363538129</v>
      </c>
      <c r="BT507" s="192">
        <f t="shared" si="685"/>
        <v>290.42343190058949</v>
      </c>
      <c r="BU507" s="192">
        <f t="shared" si="685"/>
        <v>306.25745027431572</v>
      </c>
      <c r="BV507" s="192">
        <f t="shared" si="685"/>
        <v>721.11704861110627</v>
      </c>
      <c r="BW507" s="113">
        <f t="shared" si="642"/>
        <v>14275.658986251936</v>
      </c>
      <c r="BX507" s="69"/>
      <c r="BY507" s="69"/>
      <c r="BZ507" s="69"/>
      <c r="CA507" s="69"/>
    </row>
    <row r="508" spans="1:79" ht="16.2" thickBot="1" x14ac:dyDescent="0.35">
      <c r="A508" s="208" t="s">
        <v>381</v>
      </c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2">
        <f>+N506</f>
        <v>130</v>
      </c>
      <c r="P508" s="212">
        <f t="shared" ref="P508:BV508" si="686">+O506</f>
        <v>91.465069906356106</v>
      </c>
      <c r="Q508" s="212">
        <f t="shared" si="686"/>
        <v>114.35748635976704</v>
      </c>
      <c r="R508" s="212">
        <f t="shared" si="686"/>
        <v>198.72150879607682</v>
      </c>
      <c r="S508" s="212">
        <f t="shared" si="686"/>
        <v>126.13749989069734</v>
      </c>
      <c r="T508" s="212">
        <f t="shared" si="686"/>
        <v>425.9170148874623</v>
      </c>
      <c r="U508" s="212">
        <f t="shared" si="686"/>
        <v>591.91249123642285</v>
      </c>
      <c r="V508" s="212">
        <f t="shared" si="686"/>
        <v>393.26551316257991</v>
      </c>
      <c r="W508" s="212">
        <f t="shared" si="686"/>
        <v>334.74179864635715</v>
      </c>
      <c r="X508" s="212">
        <f t="shared" si="686"/>
        <v>303.64284251491222</v>
      </c>
      <c r="Y508" s="212">
        <f t="shared" si="686"/>
        <v>346.68020984063304</v>
      </c>
      <c r="Z508" s="212">
        <f t="shared" si="686"/>
        <v>390.41429055123473</v>
      </c>
      <c r="AA508" s="212">
        <f t="shared" si="686"/>
        <v>884.70967990389602</v>
      </c>
      <c r="AB508" s="212">
        <f t="shared" si="686"/>
        <v>815.93707389341182</v>
      </c>
      <c r="AC508" s="212">
        <f t="shared" si="686"/>
        <v>737.31404153654398</v>
      </c>
      <c r="AD508" s="212">
        <f t="shared" si="686"/>
        <v>593.05315713947618</v>
      </c>
      <c r="AE508" s="212">
        <f t="shared" si="686"/>
        <v>519.69260276630007</v>
      </c>
      <c r="AF508" s="212">
        <f t="shared" si="686"/>
        <v>443.68779384530256</v>
      </c>
      <c r="AG508" s="212">
        <f t="shared" si="686"/>
        <v>613.558674344049</v>
      </c>
      <c r="AH508" s="212">
        <f t="shared" si="686"/>
        <v>408.22612969272222</v>
      </c>
      <c r="AI508" s="212">
        <f t="shared" si="686"/>
        <v>349.76226015567454</v>
      </c>
      <c r="AJ508" s="212">
        <f t="shared" si="686"/>
        <v>302.64357286073425</v>
      </c>
      <c r="AK508" s="212">
        <f t="shared" si="686"/>
        <v>354.33476480100501</v>
      </c>
      <c r="AL508" s="212">
        <f t="shared" si="686"/>
        <v>399.09739411408498</v>
      </c>
      <c r="AM508" s="212">
        <f t="shared" si="686"/>
        <v>921.11246864131408</v>
      </c>
      <c r="AN508" s="212">
        <f t="shared" si="686"/>
        <v>853.01855830750617</v>
      </c>
      <c r="AO508" s="212">
        <f t="shared" si="686"/>
        <v>751.40614180420312</v>
      </c>
      <c r="AP508" s="212">
        <f t="shared" si="686"/>
        <v>625.35438163440506</v>
      </c>
      <c r="AQ508" s="212">
        <f>+AP506</f>
        <v>524.90082320143745</v>
      </c>
      <c r="AR508" s="212">
        <f t="shared" si="686"/>
        <v>493.46021465275447</v>
      </c>
      <c r="AS508" s="212">
        <f t="shared" si="686"/>
        <v>701.01960004632406</v>
      </c>
      <c r="AT508" s="212">
        <f t="shared" si="686"/>
        <v>476.95516983903735</v>
      </c>
      <c r="AU508" s="212">
        <f t="shared" si="686"/>
        <v>394.12744347706052</v>
      </c>
      <c r="AV508" s="212">
        <f t="shared" si="686"/>
        <v>350.75122289566241</v>
      </c>
      <c r="AW508" s="212">
        <f t="shared" si="686"/>
        <v>423.8846400921725</v>
      </c>
      <c r="AX508" s="212">
        <f t="shared" si="686"/>
        <v>449.00739607880098</v>
      </c>
      <c r="AY508" s="212">
        <f t="shared" si="686"/>
        <v>1037.1176415307409</v>
      </c>
      <c r="AZ508" s="212">
        <f t="shared" si="686"/>
        <v>969.86843106782806</v>
      </c>
      <c r="BA508" s="212">
        <f t="shared" si="686"/>
        <v>874.93393464219434</v>
      </c>
      <c r="BB508" s="212">
        <f t="shared" si="686"/>
        <v>739.93583446638831</v>
      </c>
      <c r="BC508" s="212">
        <f t="shared" si="686"/>
        <v>643.39609049742057</v>
      </c>
      <c r="BD508" s="212">
        <f t="shared" si="686"/>
        <v>501.08947904062728</v>
      </c>
      <c r="BE508" s="212">
        <f t="shared" si="686"/>
        <v>713.32674474336307</v>
      </c>
      <c r="BF508" s="212">
        <f t="shared" si="686"/>
        <v>497.76182489646214</v>
      </c>
      <c r="BG508" s="212">
        <f t="shared" si="686"/>
        <v>421.78125328167721</v>
      </c>
      <c r="BH508" s="212">
        <f t="shared" si="686"/>
        <v>349.49296664594334</v>
      </c>
      <c r="BI508" s="212">
        <f t="shared" si="686"/>
        <v>426.89875973453093</v>
      </c>
      <c r="BJ508" s="212">
        <f t="shared" si="686"/>
        <v>449.74738286920359</v>
      </c>
      <c r="BK508" s="212">
        <f t="shared" si="686"/>
        <v>1057.8603029453473</v>
      </c>
      <c r="BL508" s="212">
        <f t="shared" si="686"/>
        <v>1011.6364489394693</v>
      </c>
      <c r="BM508" s="212">
        <f t="shared" si="686"/>
        <v>908.13179490083849</v>
      </c>
      <c r="BN508" s="212">
        <f t="shared" si="686"/>
        <v>758.84689402730476</v>
      </c>
      <c r="BO508" s="212">
        <f>+BN506</f>
        <v>656.0850762084558</v>
      </c>
      <c r="BP508" s="212">
        <f>+BO506</f>
        <v>535.17242561206103</v>
      </c>
      <c r="BQ508" s="212">
        <f t="shared" si="686"/>
        <v>761.8485068623603</v>
      </c>
      <c r="BR508" s="212">
        <f t="shared" si="686"/>
        <v>534.07789540581643</v>
      </c>
      <c r="BS508" s="212">
        <f t="shared" si="686"/>
        <v>450.33247469527936</v>
      </c>
      <c r="BT508" s="212">
        <f t="shared" si="686"/>
        <v>367.17669569543068</v>
      </c>
      <c r="BU508" s="212">
        <f t="shared" si="686"/>
        <v>454.99670997759017</v>
      </c>
      <c r="BV508" s="212">
        <f t="shared" si="686"/>
        <v>479.80333876309464</v>
      </c>
      <c r="BW508" s="113">
        <f t="shared" si="642"/>
        <v>32435.5898389658</v>
      </c>
      <c r="BX508" s="69"/>
      <c r="BY508" s="69"/>
      <c r="BZ508" s="69"/>
      <c r="CA508" s="69"/>
    </row>
    <row r="509" spans="1:79" x14ac:dyDescent="0.3">
      <c r="A509" s="49" t="s">
        <v>382</v>
      </c>
      <c r="O509" s="186">
        <f>+O506+O507-O508</f>
        <v>22.441783177260163</v>
      </c>
      <c r="P509" s="186">
        <f t="shared" ref="P509:BV509" si="687">+P506+P507-P508</f>
        <v>99.130740693255618</v>
      </c>
      <c r="Q509" s="186">
        <f t="shared" si="687"/>
        <v>216.84502830036098</v>
      </c>
      <c r="R509" s="186">
        <f t="shared" si="687"/>
        <v>0</v>
      </c>
      <c r="S509" s="186">
        <f t="shared" si="687"/>
        <v>583.7241915884066</v>
      </c>
      <c r="T509" s="186">
        <f t="shared" si="687"/>
        <v>560.60380383990912</v>
      </c>
      <c r="U509" s="186">
        <f t="shared" si="687"/>
        <v>0</v>
      </c>
      <c r="V509" s="186">
        <f t="shared" si="687"/>
        <v>0</v>
      </c>
      <c r="W509" s="186">
        <f t="shared" si="687"/>
        <v>171.32960554516319</v>
      </c>
      <c r="X509" s="186">
        <f t="shared" si="687"/>
        <v>274.1575072194762</v>
      </c>
      <c r="Y509" s="186">
        <f t="shared" si="687"/>
        <v>304.01027441142486</v>
      </c>
      <c r="Z509" s="186">
        <f t="shared" si="687"/>
        <v>1084.1018426219255</v>
      </c>
      <c r="AA509" s="186">
        <f t="shared" si="687"/>
        <v>0</v>
      </c>
      <c r="AB509" s="186">
        <f t="shared" si="687"/>
        <v>0</v>
      </c>
      <c r="AC509" s="186">
        <f t="shared" si="687"/>
        <v>0</v>
      </c>
      <c r="AD509" s="186">
        <f t="shared" si="687"/>
        <v>0</v>
      </c>
      <c r="AE509" s="186">
        <f t="shared" si="687"/>
        <v>233.54481469200437</v>
      </c>
      <c r="AF509" s="186">
        <f t="shared" si="687"/>
        <v>597.93507190157129</v>
      </c>
      <c r="AG509" s="186">
        <f t="shared" si="687"/>
        <v>0</v>
      </c>
      <c r="AH509" s="186">
        <f t="shared" si="687"/>
        <v>0</v>
      </c>
      <c r="AI509" s="186">
        <f t="shared" si="687"/>
        <v>164.02799144510686</v>
      </c>
      <c r="AJ509" s="186">
        <f t="shared" si="687"/>
        <v>298.90149296422771</v>
      </c>
      <c r="AK509" s="186">
        <f t="shared" si="687"/>
        <v>323.2026717182556</v>
      </c>
      <c r="AL509" s="186">
        <f t="shared" si="687"/>
        <v>1164.6516805560527</v>
      </c>
      <c r="AM509" s="186">
        <f t="shared" si="687"/>
        <v>0</v>
      </c>
      <c r="AN509" s="186">
        <f t="shared" si="687"/>
        <v>0</v>
      </c>
      <c r="AO509" s="186">
        <f t="shared" si="687"/>
        <v>0</v>
      </c>
      <c r="AP509" s="186">
        <f t="shared" si="687"/>
        <v>0</v>
      </c>
      <c r="AQ509" s="186">
        <f t="shared" si="687"/>
        <v>290.38127057267866</v>
      </c>
      <c r="AR509" s="186">
        <f t="shared" si="687"/>
        <v>664.74608107595486</v>
      </c>
      <c r="AS509" s="186">
        <f t="shared" si="687"/>
        <v>0</v>
      </c>
      <c r="AT509" s="186">
        <f t="shared" si="687"/>
        <v>0</v>
      </c>
      <c r="AU509" s="186">
        <f t="shared" si="687"/>
        <v>185.37457695925127</v>
      </c>
      <c r="AV509" s="186">
        <f t="shared" si="687"/>
        <v>349.57992160444871</v>
      </c>
      <c r="AW509" s="186">
        <f t="shared" si="687"/>
        <v>317.95366647280298</v>
      </c>
      <c r="AX509" s="186">
        <f t="shared" si="687"/>
        <v>1264.4913160154665</v>
      </c>
      <c r="AY509" s="186">
        <f t="shared" si="687"/>
        <v>0</v>
      </c>
      <c r="AZ509" s="186">
        <f t="shared" si="687"/>
        <v>0</v>
      </c>
      <c r="BA509" s="186">
        <f t="shared" si="687"/>
        <v>0</v>
      </c>
      <c r="BB509" s="186">
        <f t="shared" si="687"/>
        <v>0</v>
      </c>
      <c r="BC509" s="186">
        <f t="shared" si="687"/>
        <v>177.53773686701129</v>
      </c>
      <c r="BD509" s="186">
        <f t="shared" si="687"/>
        <v>667.55220915594623</v>
      </c>
      <c r="BE509" s="186">
        <f t="shared" si="687"/>
        <v>0</v>
      </c>
      <c r="BF509" s="186">
        <f t="shared" si="687"/>
        <v>0</v>
      </c>
      <c r="BG509" s="186">
        <f t="shared" si="687"/>
        <v>150.79233037231506</v>
      </c>
      <c r="BH509" s="186">
        <f t="shared" si="687"/>
        <v>349.89436313190521</v>
      </c>
      <c r="BI509" s="186">
        <f t="shared" si="687"/>
        <v>309.92142071076012</v>
      </c>
      <c r="BJ509" s="186">
        <f t="shared" si="687"/>
        <v>1283.3429006795568</v>
      </c>
      <c r="BK509" s="186">
        <f t="shared" si="687"/>
        <v>0</v>
      </c>
      <c r="BL509" s="186">
        <f t="shared" si="687"/>
        <v>0</v>
      </c>
      <c r="BM509" s="186">
        <f t="shared" si="687"/>
        <v>0</v>
      </c>
      <c r="BN509" s="186">
        <f t="shared" si="687"/>
        <v>0</v>
      </c>
      <c r="BO509" s="186">
        <f t="shared" si="687"/>
        <v>220.68677000704849</v>
      </c>
      <c r="BP509" s="186">
        <f>+BP506+BP507-BP508</f>
        <v>712.96236222627385</v>
      </c>
      <c r="BQ509" s="186">
        <f t="shared" si="687"/>
        <v>0</v>
      </c>
      <c r="BR509" s="186">
        <f t="shared" si="687"/>
        <v>0</v>
      </c>
      <c r="BS509" s="186">
        <f t="shared" si="687"/>
        <v>151.21232463553264</v>
      </c>
      <c r="BT509" s="186">
        <f t="shared" si="687"/>
        <v>378.24344618274904</v>
      </c>
      <c r="BU509" s="186">
        <f t="shared" si="687"/>
        <v>331.06407905982019</v>
      </c>
      <c r="BV509" s="186">
        <f t="shared" si="687"/>
        <v>1371.0637526720782</v>
      </c>
      <c r="BW509" s="113">
        <f t="shared" si="642"/>
        <v>15275.409029076001</v>
      </c>
      <c r="BX509" s="69"/>
      <c r="BY509" s="69"/>
      <c r="BZ509" s="69"/>
      <c r="CA509" s="69"/>
    </row>
    <row r="510" spans="1:79" x14ac:dyDescent="0.3">
      <c r="A510" s="3" t="s">
        <v>333</v>
      </c>
      <c r="N510" s="5">
        <f>+COUNTIF(O509:BV509,"&lt;0")</f>
        <v>0</v>
      </c>
      <c r="O510" s="199"/>
      <c r="P510" s="199"/>
      <c r="Q510" s="199"/>
      <c r="R510" s="199"/>
      <c r="S510" s="199"/>
      <c r="T510" s="199"/>
      <c r="U510" s="199"/>
      <c r="V510" s="199"/>
      <c r="W510" s="199"/>
      <c r="X510" s="199"/>
      <c r="Y510" s="199"/>
      <c r="Z510" s="199"/>
      <c r="AA510" s="199"/>
      <c r="AB510" s="199"/>
      <c r="AC510" s="199"/>
      <c r="AD510" s="199"/>
      <c r="AE510" s="199"/>
      <c r="AF510" s="199"/>
      <c r="AG510" s="199"/>
      <c r="AH510" s="199"/>
      <c r="AI510" s="199"/>
      <c r="AJ510" s="199"/>
      <c r="AK510" s="199"/>
      <c r="AL510" s="199"/>
      <c r="AM510" s="199"/>
      <c r="AN510" s="199"/>
      <c r="AO510" s="199"/>
      <c r="AP510" s="199"/>
      <c r="AQ510" s="199"/>
      <c r="AR510" s="199"/>
      <c r="AS510" s="199"/>
      <c r="AT510" s="199"/>
      <c r="AU510" s="199"/>
      <c r="AV510" s="199"/>
      <c r="AW510" s="199"/>
      <c r="AX510" s="199"/>
      <c r="AY510" s="199"/>
      <c r="AZ510" s="199"/>
      <c r="BA510" s="199"/>
      <c r="BB510" s="199"/>
      <c r="BC510" s="199"/>
      <c r="BD510" s="199"/>
      <c r="BE510" s="199"/>
      <c r="BF510" s="199"/>
      <c r="BG510" s="199"/>
      <c r="BH510" s="199"/>
      <c r="BI510" s="199"/>
      <c r="BJ510" s="199"/>
      <c r="BK510" s="199"/>
      <c r="BL510" s="199"/>
      <c r="BM510" s="199"/>
      <c r="BN510" s="199"/>
      <c r="BO510" s="199"/>
      <c r="BP510" s="199"/>
      <c r="BQ510" s="199"/>
      <c r="BR510" s="199"/>
      <c r="BS510" s="199"/>
      <c r="BT510" s="199"/>
      <c r="BU510" s="199"/>
      <c r="BV510" s="199"/>
      <c r="BW510" s="113">
        <f t="shared" si="642"/>
        <v>0</v>
      </c>
      <c r="BX510" s="69"/>
      <c r="BY510" s="69"/>
      <c r="BZ510" s="69"/>
      <c r="CA510" s="69"/>
    </row>
    <row r="511" spans="1:79" x14ac:dyDescent="0.3">
      <c r="O511" s="199"/>
      <c r="P511" s="199"/>
      <c r="Q511" s="199"/>
      <c r="R511" s="199"/>
      <c r="S511" s="199"/>
      <c r="T511" s="199"/>
      <c r="U511" s="199"/>
      <c r="V511" s="199"/>
      <c r="W511" s="199"/>
      <c r="X511" s="199"/>
      <c r="Y511" s="199"/>
      <c r="Z511" s="199"/>
      <c r="AA511" s="199"/>
      <c r="AB511" s="199"/>
      <c r="AC511" s="199"/>
      <c r="AD511" s="199"/>
      <c r="AE511" s="199"/>
      <c r="AF511" s="199"/>
      <c r="AG511" s="199"/>
      <c r="AH511" s="199"/>
      <c r="AI511" s="199"/>
      <c r="AJ511" s="199"/>
      <c r="AK511" s="199"/>
      <c r="AL511" s="199"/>
      <c r="AM511" s="199"/>
      <c r="AN511" s="199"/>
      <c r="AO511" s="199"/>
      <c r="AP511" s="199"/>
      <c r="AQ511" s="199"/>
      <c r="AR511" s="199"/>
      <c r="AS511" s="199"/>
      <c r="AT511" s="199"/>
      <c r="AU511" s="199"/>
      <c r="AV511" s="199"/>
      <c r="AW511" s="199"/>
      <c r="AX511" s="199"/>
      <c r="AY511" s="199"/>
      <c r="AZ511" s="199"/>
      <c r="BA511" s="199"/>
      <c r="BB511" s="199"/>
      <c r="BC511" s="199"/>
      <c r="BD511" s="199"/>
      <c r="BE511" s="199"/>
      <c r="BF511" s="199"/>
      <c r="BG511" s="199"/>
      <c r="BH511" s="199"/>
      <c r="BI511" s="199"/>
      <c r="BJ511" s="199"/>
      <c r="BK511" s="199"/>
      <c r="BL511" s="199"/>
      <c r="BM511" s="199"/>
      <c r="BN511" s="199"/>
      <c r="BO511" s="199"/>
      <c r="BP511" s="199"/>
      <c r="BQ511" s="199"/>
      <c r="BR511" s="199"/>
      <c r="BS511" s="199"/>
      <c r="BT511" s="199"/>
      <c r="BU511" s="199"/>
      <c r="BV511" s="199"/>
      <c r="BW511" s="113">
        <f t="shared" si="642"/>
        <v>0</v>
      </c>
      <c r="BX511" s="69"/>
      <c r="BY511" s="69"/>
      <c r="BZ511" s="69"/>
      <c r="CA511" s="69"/>
    </row>
    <row r="512" spans="1:79" ht="16.2" thickBot="1" x14ac:dyDescent="0.35">
      <c r="BW512" s="113">
        <f t="shared" si="642"/>
        <v>0</v>
      </c>
      <c r="BX512" s="69"/>
      <c r="BY512" s="69"/>
      <c r="BZ512" s="69"/>
      <c r="CA512" s="69"/>
    </row>
    <row r="513" spans="1:79" ht="16.2" thickBot="1" x14ac:dyDescent="0.35">
      <c r="A513" s="214" t="s">
        <v>356</v>
      </c>
      <c r="BW513" s="113">
        <f t="shared" si="642"/>
        <v>0</v>
      </c>
      <c r="BX513" s="69"/>
      <c r="BY513" s="69"/>
      <c r="BZ513" s="69"/>
      <c r="CA513" s="69"/>
    </row>
    <row r="514" spans="1:79" s="106" customFormat="1" ht="16.2" thickBot="1" x14ac:dyDescent="0.35">
      <c r="A514" s="196"/>
      <c r="B514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197"/>
      <c r="Z514" s="197"/>
      <c r="AA514" s="197"/>
      <c r="AB514" s="197"/>
      <c r="AC514" s="197"/>
      <c r="AD514" s="197"/>
      <c r="AE514" s="197"/>
      <c r="AF514" s="197"/>
      <c r="AG514" s="197"/>
      <c r="AH514" s="197"/>
      <c r="AI514" s="197"/>
      <c r="AJ514" s="197"/>
      <c r="AK514" s="197"/>
      <c r="AL514" s="197"/>
      <c r="AM514" s="197"/>
      <c r="AN514" s="197"/>
      <c r="AO514" s="197"/>
      <c r="AP514" s="197"/>
      <c r="AQ514" s="197"/>
      <c r="AR514" s="197"/>
      <c r="AS514" s="197"/>
      <c r="AT514" s="197"/>
      <c r="AU514" s="197"/>
      <c r="AV514" s="197"/>
      <c r="AW514" s="197"/>
      <c r="AX514" s="197"/>
      <c r="AY514" s="197"/>
      <c r="AZ514" s="197"/>
      <c r="BA514" s="197"/>
      <c r="BB514" s="197"/>
      <c r="BC514" s="197"/>
      <c r="BD514" s="197"/>
      <c r="BE514" s="197"/>
      <c r="BF514" s="197"/>
      <c r="BG514" s="197"/>
      <c r="BH514" s="197"/>
      <c r="BI514" s="197"/>
      <c r="BJ514" s="197"/>
      <c r="BK514" s="197"/>
      <c r="BL514" s="197"/>
      <c r="BM514" s="197"/>
      <c r="BN514" s="197"/>
      <c r="BO514" s="197"/>
      <c r="BP514" s="197"/>
      <c r="BQ514" s="197"/>
      <c r="BR514" s="197"/>
      <c r="BS514" s="197"/>
      <c r="BT514" s="197"/>
      <c r="BU514" s="197"/>
      <c r="BV514" s="197"/>
      <c r="BW514" s="113">
        <f t="shared" si="642"/>
        <v>0</v>
      </c>
      <c r="BX514" s="69"/>
      <c r="BY514" s="69"/>
      <c r="BZ514" s="69"/>
      <c r="CA514" s="69"/>
    </row>
    <row r="515" spans="1:79" ht="16.2" thickBot="1" x14ac:dyDescent="0.35">
      <c r="A515" s="215" t="s">
        <v>349</v>
      </c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207">
        <f>+'Monthly Parameters'!O23/'Monthly Parameters'!O22</f>
        <v>2.31E-4</v>
      </c>
      <c r="P515" s="207">
        <f>+'Monthly Parameters'!P23/'Monthly Parameters'!P22</f>
        <v>2.31E-4</v>
      </c>
      <c r="Q515" s="207">
        <f>+'Monthly Parameters'!Q23/'Monthly Parameters'!Q22</f>
        <v>2.31E-4</v>
      </c>
      <c r="R515" s="207">
        <f>+'Monthly Parameters'!R23/'Monthly Parameters'!R22</f>
        <v>2.31E-4</v>
      </c>
      <c r="S515" s="207">
        <f>+'Monthly Parameters'!S23/'Monthly Parameters'!S22</f>
        <v>2.31E-4</v>
      </c>
      <c r="T515" s="207">
        <f>+'Monthly Parameters'!T23/'Monthly Parameters'!T22</f>
        <v>2.31E-4</v>
      </c>
      <c r="U515" s="207">
        <f>+'Monthly Parameters'!U23/'Monthly Parameters'!U22</f>
        <v>2.31E-4</v>
      </c>
      <c r="V515" s="207">
        <f>+'Monthly Parameters'!V23/'Monthly Parameters'!V22</f>
        <v>2.31E-4</v>
      </c>
      <c r="W515" s="207">
        <f>+'Monthly Parameters'!W23/'Monthly Parameters'!W22</f>
        <v>2.31E-4</v>
      </c>
      <c r="X515" s="207">
        <f>+'Monthly Parameters'!X23/'Monthly Parameters'!X22</f>
        <v>2.31E-4</v>
      </c>
      <c r="Y515" s="207">
        <f>+'Monthly Parameters'!Y23/'Monthly Parameters'!Y22</f>
        <v>2.31E-4</v>
      </c>
      <c r="Z515" s="207">
        <f>+'Monthly Parameters'!Z23/'Monthly Parameters'!Z22</f>
        <v>2.31E-4</v>
      </c>
      <c r="AA515" s="207">
        <f>+'Monthly Parameters'!AA23/'Monthly Parameters'!AA22</f>
        <v>2.31E-4</v>
      </c>
      <c r="AB515" s="207">
        <f>+'Monthly Parameters'!AB23/'Monthly Parameters'!AB22</f>
        <v>2.31E-4</v>
      </c>
      <c r="AC515" s="207">
        <f>+'Monthly Parameters'!AC23/'Monthly Parameters'!AC22</f>
        <v>2.31E-4</v>
      </c>
      <c r="AD515" s="207">
        <f>+'Monthly Parameters'!AD23/'Monthly Parameters'!AD22</f>
        <v>2.31E-4</v>
      </c>
      <c r="AE515" s="207">
        <f>+'Monthly Parameters'!AE23/'Monthly Parameters'!AE22</f>
        <v>2.31E-4</v>
      </c>
      <c r="AF515" s="207">
        <f>+'Monthly Parameters'!AF23/'Monthly Parameters'!AF22</f>
        <v>2.31E-4</v>
      </c>
      <c r="AG515" s="207">
        <f>+'Monthly Parameters'!AG23/'Monthly Parameters'!AG22</f>
        <v>2.31E-4</v>
      </c>
      <c r="AH515" s="207">
        <f>+'Monthly Parameters'!AH23/'Monthly Parameters'!AH22</f>
        <v>2.31E-4</v>
      </c>
      <c r="AI515" s="207">
        <f>+'Monthly Parameters'!AI23/'Monthly Parameters'!AI22</f>
        <v>2.31E-4</v>
      </c>
      <c r="AJ515" s="207">
        <f>+'Monthly Parameters'!AJ23/'Monthly Parameters'!AJ22</f>
        <v>2.31E-4</v>
      </c>
      <c r="AK515" s="207">
        <f>+'Monthly Parameters'!AK23/'Monthly Parameters'!AK22</f>
        <v>2.31E-4</v>
      </c>
      <c r="AL515" s="207">
        <f>+'Monthly Parameters'!AL23/'Monthly Parameters'!AL22</f>
        <v>2.31E-4</v>
      </c>
      <c r="AM515" s="207">
        <f>+'Monthly Parameters'!AM23/'Monthly Parameters'!AM22</f>
        <v>2.3039999999999999E-4</v>
      </c>
      <c r="AN515" s="207">
        <f>+'Monthly Parameters'!AN23/'Monthly Parameters'!AN22</f>
        <v>2.3039999999999999E-4</v>
      </c>
      <c r="AO515" s="207">
        <f>+'Monthly Parameters'!AO23/'Monthly Parameters'!AO22</f>
        <v>2.3039999999999999E-4</v>
      </c>
      <c r="AP515" s="207">
        <f>+'Monthly Parameters'!AP23/'Monthly Parameters'!AP22</f>
        <v>2.3039999999999999E-4</v>
      </c>
      <c r="AQ515" s="207">
        <f>+'Monthly Parameters'!AQ23/'Monthly Parameters'!AQ22</f>
        <v>2.3039999999999999E-4</v>
      </c>
      <c r="AR515" s="207">
        <f>+'Monthly Parameters'!AR23/'Monthly Parameters'!AR22</f>
        <v>2.3039999999999999E-4</v>
      </c>
      <c r="AS515" s="207">
        <f>+'Monthly Parameters'!AS23/'Monthly Parameters'!AS22</f>
        <v>2.3039999999999999E-4</v>
      </c>
      <c r="AT515" s="207">
        <f>+'Monthly Parameters'!AT23/'Monthly Parameters'!AT22</f>
        <v>2.3039999999999999E-4</v>
      </c>
      <c r="AU515" s="207">
        <f>+'Monthly Parameters'!AU23/'Monthly Parameters'!AU22</f>
        <v>2.3039999999999999E-4</v>
      </c>
      <c r="AV515" s="207">
        <f>+'Monthly Parameters'!AV23/'Monthly Parameters'!AV22</f>
        <v>2.3039999999999999E-4</v>
      </c>
      <c r="AW515" s="207">
        <f>+'Monthly Parameters'!AW23/'Monthly Parameters'!AW22</f>
        <v>2.3039999999999999E-4</v>
      </c>
      <c r="AX515" s="207">
        <f>+'Monthly Parameters'!AX23/'Monthly Parameters'!AX22</f>
        <v>2.3039999999999999E-4</v>
      </c>
      <c r="AY515" s="207">
        <f>+'Monthly Parameters'!AY23/'Monthly Parameters'!AY22</f>
        <v>2.298E-4</v>
      </c>
      <c r="AZ515" s="207">
        <f>+'Monthly Parameters'!AZ23/'Monthly Parameters'!AZ22</f>
        <v>2.298E-4</v>
      </c>
      <c r="BA515" s="207">
        <f>+'Monthly Parameters'!BA23/'Monthly Parameters'!BA22</f>
        <v>2.298E-4</v>
      </c>
      <c r="BB515" s="207">
        <f>+'Monthly Parameters'!BB23/'Monthly Parameters'!BB22</f>
        <v>2.298E-4</v>
      </c>
      <c r="BC515" s="207">
        <f>+'Monthly Parameters'!BC23/'Monthly Parameters'!BC22</f>
        <v>2.298E-4</v>
      </c>
      <c r="BD515" s="207">
        <f>+'Monthly Parameters'!BD23/'Monthly Parameters'!BD22</f>
        <v>2.298E-4</v>
      </c>
      <c r="BE515" s="207">
        <f>+'Monthly Parameters'!BE23/'Monthly Parameters'!BE22</f>
        <v>2.298E-4</v>
      </c>
      <c r="BF515" s="207">
        <f>+'Monthly Parameters'!BF23/'Monthly Parameters'!BF22</f>
        <v>2.298E-4</v>
      </c>
      <c r="BG515" s="207">
        <f>+'Monthly Parameters'!BG23/'Monthly Parameters'!BG22</f>
        <v>2.298E-4</v>
      </c>
      <c r="BH515" s="207">
        <f>+'Monthly Parameters'!BH23/'Monthly Parameters'!BH22</f>
        <v>2.298E-4</v>
      </c>
      <c r="BI515" s="207">
        <f>+'Monthly Parameters'!BI23/'Monthly Parameters'!BI22</f>
        <v>2.298E-4</v>
      </c>
      <c r="BJ515" s="207">
        <f>+'Monthly Parameters'!BJ23/'Monthly Parameters'!BJ22</f>
        <v>2.298E-4</v>
      </c>
      <c r="BK515" s="207">
        <f>+'Monthly Parameters'!BK23/'Monthly Parameters'!BK22</f>
        <v>2.286E-4</v>
      </c>
      <c r="BL515" s="207">
        <f>+'Monthly Parameters'!BL23/'Monthly Parameters'!BL22</f>
        <v>2.286E-4</v>
      </c>
      <c r="BM515" s="207">
        <f>+'Monthly Parameters'!BM23/'Monthly Parameters'!BM22</f>
        <v>2.286E-4</v>
      </c>
      <c r="BN515" s="207">
        <f>+'Monthly Parameters'!BN23/'Monthly Parameters'!BN22</f>
        <v>2.286E-4</v>
      </c>
      <c r="BO515" s="207">
        <f>+'Monthly Parameters'!BO23/'Monthly Parameters'!BO22</f>
        <v>2.286E-4</v>
      </c>
      <c r="BP515" s="207">
        <f>+'Monthly Parameters'!BP23/'Monthly Parameters'!BP22</f>
        <v>2.286E-4</v>
      </c>
      <c r="BQ515" s="207">
        <f>+'Monthly Parameters'!BQ23/'Monthly Parameters'!BQ22</f>
        <v>2.286E-4</v>
      </c>
      <c r="BR515" s="207">
        <f>+'Monthly Parameters'!BR23/'Monthly Parameters'!BR22</f>
        <v>2.286E-4</v>
      </c>
      <c r="BS515" s="207">
        <f>+'Monthly Parameters'!BS23/'Monthly Parameters'!BS22</f>
        <v>2.286E-4</v>
      </c>
      <c r="BT515" s="207">
        <f>+'Monthly Parameters'!BT23/'Monthly Parameters'!BT22</f>
        <v>2.286E-4</v>
      </c>
      <c r="BU515" s="207">
        <f>+'Monthly Parameters'!BU23/'Monthly Parameters'!BU22</f>
        <v>2.286E-4</v>
      </c>
      <c r="BV515" s="207">
        <f>+'Monthly Parameters'!BV23/'Monthly Parameters'!BV22</f>
        <v>2.286E-4</v>
      </c>
      <c r="BW515" s="113">
        <f t="shared" si="642"/>
        <v>1.3809600000000019E-2</v>
      </c>
      <c r="BX515" s="69"/>
      <c r="BY515" s="69"/>
      <c r="BZ515" s="69"/>
      <c r="CA515" s="69"/>
    </row>
    <row r="516" spans="1:79" ht="16.2" thickBot="1" x14ac:dyDescent="0.35">
      <c r="A516" s="216"/>
      <c r="O516" s="199"/>
      <c r="P516" s="199"/>
      <c r="Q516" s="199"/>
      <c r="R516" s="199"/>
      <c r="S516" s="199"/>
      <c r="T516" s="199"/>
      <c r="U516" s="199"/>
      <c r="V516" s="199"/>
      <c r="W516" s="199"/>
      <c r="X516" s="199"/>
      <c r="Y516" s="199"/>
      <c r="Z516" s="199"/>
      <c r="AA516" s="199"/>
      <c r="AB516" s="199"/>
      <c r="AC516" s="199"/>
      <c r="AD516" s="199"/>
      <c r="AE516" s="199"/>
      <c r="AF516" s="199"/>
      <c r="AG516" s="199"/>
      <c r="AH516" s="199"/>
      <c r="AI516" s="199"/>
      <c r="AJ516" s="199"/>
      <c r="AK516" s="199"/>
      <c r="AL516" s="199"/>
      <c r="AM516" s="199"/>
      <c r="AN516" s="199"/>
      <c r="AO516" s="199"/>
      <c r="AP516" s="199"/>
      <c r="AQ516" s="199"/>
      <c r="AR516" s="199"/>
      <c r="AS516" s="199"/>
      <c r="AT516" s="199"/>
      <c r="AU516" s="199"/>
      <c r="AV516" s="199"/>
      <c r="AW516" s="199"/>
      <c r="AX516" s="199"/>
      <c r="AY516" s="199"/>
      <c r="AZ516" s="199"/>
      <c r="BA516" s="199"/>
      <c r="BB516" s="199"/>
      <c r="BC516" s="199"/>
      <c r="BD516" s="199"/>
      <c r="BE516" s="199"/>
      <c r="BF516" s="199"/>
      <c r="BG516" s="199"/>
      <c r="BH516" s="199"/>
      <c r="BI516" s="199"/>
      <c r="BJ516" s="199"/>
      <c r="BK516" s="199"/>
      <c r="BL516" s="199"/>
      <c r="BM516" s="199"/>
      <c r="BN516" s="199"/>
      <c r="BO516" s="199"/>
      <c r="BP516" s="199"/>
      <c r="BQ516" s="199"/>
      <c r="BR516" s="199"/>
      <c r="BS516" s="199"/>
      <c r="BT516" s="199"/>
      <c r="BU516" s="199"/>
      <c r="BV516" s="199"/>
      <c r="BW516" s="113">
        <f t="shared" si="642"/>
        <v>0</v>
      </c>
      <c r="BX516" s="69"/>
      <c r="BY516" s="69"/>
      <c r="BZ516" s="69"/>
      <c r="CA516" s="69"/>
    </row>
    <row r="517" spans="1:79" ht="16.2" thickBot="1" x14ac:dyDescent="0.35">
      <c r="A517" s="215" t="s">
        <v>384</v>
      </c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2">
        <f>+O515*O479</f>
        <v>94.901730000000001</v>
      </c>
      <c r="P517" s="202">
        <f t="shared" ref="P517:BV517" si="688">+P515*P479</f>
        <v>69.599273333333343</v>
      </c>
      <c r="Q517" s="202">
        <f t="shared" si="688"/>
        <v>38.200726666666661</v>
      </c>
      <c r="R517" s="202">
        <f t="shared" si="688"/>
        <v>69.599273333333343</v>
      </c>
      <c r="S517" s="202">
        <f t="shared" si="688"/>
        <v>38.200726666666661</v>
      </c>
      <c r="T517" s="202">
        <f t="shared" si="688"/>
        <v>69.599273333333343</v>
      </c>
      <c r="U517" s="202">
        <f t="shared" si="688"/>
        <v>38.200726666666661</v>
      </c>
      <c r="V517" s="202">
        <f t="shared" si="688"/>
        <v>69.599273333333343</v>
      </c>
      <c r="W517" s="202">
        <f t="shared" si="688"/>
        <v>38.200726666666661</v>
      </c>
      <c r="X517" s="202">
        <f t="shared" si="688"/>
        <v>69.599273333333343</v>
      </c>
      <c r="Y517" s="202">
        <f t="shared" si="688"/>
        <v>38.200726666666661</v>
      </c>
      <c r="Z517" s="202">
        <f t="shared" si="688"/>
        <v>69.599273333333343</v>
      </c>
      <c r="AA517" s="202">
        <f t="shared" si="688"/>
        <v>143.37288349999997</v>
      </c>
      <c r="AB517" s="202">
        <f t="shared" si="688"/>
        <v>121.77413966666666</v>
      </c>
      <c r="AC517" s="202">
        <f t="shared" si="688"/>
        <v>89.4368603333333</v>
      </c>
      <c r="AD517" s="202">
        <f t="shared" si="688"/>
        <v>121.77413966666666</v>
      </c>
      <c r="AE517" s="202">
        <f t="shared" si="688"/>
        <v>89.4368603333333</v>
      </c>
      <c r="AF517" s="202">
        <f t="shared" si="688"/>
        <v>121.77413966666666</v>
      </c>
      <c r="AG517" s="202">
        <f t="shared" si="688"/>
        <v>89.4368603333333</v>
      </c>
      <c r="AH517" s="202">
        <f t="shared" si="688"/>
        <v>121.77413966666666</v>
      </c>
      <c r="AI517" s="202">
        <f t="shared" si="688"/>
        <v>89.4368603333333</v>
      </c>
      <c r="AJ517" s="202">
        <f t="shared" si="688"/>
        <v>121.77413966666666</v>
      </c>
      <c r="AK517" s="202">
        <f t="shared" si="688"/>
        <v>89.4368603333333</v>
      </c>
      <c r="AL517" s="202">
        <f t="shared" si="688"/>
        <v>121.77413966666666</v>
      </c>
      <c r="AM517" s="202">
        <f t="shared" si="688"/>
        <v>98.690238198988766</v>
      </c>
      <c r="AN517" s="202">
        <f t="shared" si="688"/>
        <v>127.96276116848641</v>
      </c>
      <c r="AO517" s="202">
        <f t="shared" si="688"/>
        <v>93.813747759513546</v>
      </c>
      <c r="AP517" s="202">
        <f t="shared" si="688"/>
        <v>127.96276116848641</v>
      </c>
      <c r="AQ517" s="202">
        <f t="shared" si="688"/>
        <v>93.813747759513546</v>
      </c>
      <c r="AR517" s="202">
        <f t="shared" si="688"/>
        <v>127.96276116848641</v>
      </c>
      <c r="AS517" s="202">
        <f t="shared" si="688"/>
        <v>93.813747759513546</v>
      </c>
      <c r="AT517" s="202">
        <f t="shared" si="688"/>
        <v>127.96276116848641</v>
      </c>
      <c r="AU517" s="202">
        <f t="shared" si="688"/>
        <v>93.813747759513546</v>
      </c>
      <c r="AV517" s="202">
        <f t="shared" si="688"/>
        <v>127.96276116848641</v>
      </c>
      <c r="AW517" s="202">
        <f t="shared" si="688"/>
        <v>93.813747759513546</v>
      </c>
      <c r="AX517" s="202">
        <f t="shared" si="688"/>
        <v>127.96276116848641</v>
      </c>
      <c r="AY517" s="202">
        <f t="shared" si="688"/>
        <v>88.574917053614456</v>
      </c>
      <c r="AZ517" s="202">
        <f t="shared" si="688"/>
        <v>125.39239565237705</v>
      </c>
      <c r="BA517" s="202">
        <f t="shared" si="688"/>
        <v>92.114597079372686</v>
      </c>
      <c r="BB517" s="202">
        <f t="shared" si="688"/>
        <v>125.39239565237705</v>
      </c>
      <c r="BC517" s="202">
        <f t="shared" si="688"/>
        <v>92.114597079372686</v>
      </c>
      <c r="BD517" s="202">
        <f t="shared" si="688"/>
        <v>125.39239565237705</v>
      </c>
      <c r="BE517" s="202">
        <f t="shared" si="688"/>
        <v>92.114597079372686</v>
      </c>
      <c r="BF517" s="202">
        <f t="shared" si="688"/>
        <v>125.39239565237705</v>
      </c>
      <c r="BG517" s="202">
        <f t="shared" si="688"/>
        <v>92.114597079372686</v>
      </c>
      <c r="BH517" s="202">
        <f t="shared" si="688"/>
        <v>125.39239565237705</v>
      </c>
      <c r="BI517" s="202">
        <f t="shared" si="688"/>
        <v>92.114597079372686</v>
      </c>
      <c r="BJ517" s="202">
        <f t="shared" si="688"/>
        <v>125.39239565237705</v>
      </c>
      <c r="BK517" s="202">
        <f t="shared" si="688"/>
        <v>96.791193564847006</v>
      </c>
      <c r="BL517" s="202">
        <f t="shared" si="688"/>
        <v>128.61057741589531</v>
      </c>
      <c r="BM517" s="202">
        <f t="shared" si="688"/>
        <v>95.378163701793596</v>
      </c>
      <c r="BN517" s="202">
        <f t="shared" si="688"/>
        <v>128.61057741589531</v>
      </c>
      <c r="BO517" s="202">
        <f t="shared" si="688"/>
        <v>95.378163701793596</v>
      </c>
      <c r="BP517" s="202">
        <f t="shared" si="688"/>
        <v>128.61057741589531</v>
      </c>
      <c r="BQ517" s="202">
        <f t="shared" si="688"/>
        <v>95.378163701793596</v>
      </c>
      <c r="BR517" s="202">
        <f t="shared" si="688"/>
        <v>128.61057741589531</v>
      </c>
      <c r="BS517" s="202">
        <f t="shared" si="688"/>
        <v>95.378163701793596</v>
      </c>
      <c r="BT517" s="202">
        <f t="shared" si="688"/>
        <v>128.61057741589531</v>
      </c>
      <c r="BU517" s="202">
        <f t="shared" si="688"/>
        <v>95.378163701793596</v>
      </c>
      <c r="BV517" s="202">
        <f t="shared" si="688"/>
        <v>128.61057741589531</v>
      </c>
      <c r="BW517" s="113">
        <f t="shared" si="642"/>
        <v>6007.0863234414001</v>
      </c>
      <c r="BX517" s="69"/>
      <c r="BY517" s="69"/>
      <c r="BZ517" s="69"/>
      <c r="CA517" s="69"/>
    </row>
    <row r="518" spans="1:79" ht="16.2" thickBot="1" x14ac:dyDescent="0.35">
      <c r="A518" s="216" t="s">
        <v>378</v>
      </c>
      <c r="C518" s="169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217">
        <f>+O517</f>
        <v>94.901730000000001</v>
      </c>
      <c r="P518" s="217">
        <f t="shared" ref="P518:BV518" si="689">+P517</f>
        <v>69.599273333333343</v>
      </c>
      <c r="Q518" s="217">
        <f t="shared" si="689"/>
        <v>38.200726666666661</v>
      </c>
      <c r="R518" s="217">
        <f t="shared" si="689"/>
        <v>69.599273333333343</v>
      </c>
      <c r="S518" s="217">
        <f t="shared" si="689"/>
        <v>38.200726666666661</v>
      </c>
      <c r="T518" s="217">
        <f t="shared" si="689"/>
        <v>69.599273333333343</v>
      </c>
      <c r="U518" s="217">
        <f t="shared" si="689"/>
        <v>38.200726666666661</v>
      </c>
      <c r="V518" s="217">
        <f t="shared" si="689"/>
        <v>69.599273333333343</v>
      </c>
      <c r="W518" s="217">
        <f t="shared" si="689"/>
        <v>38.200726666666661</v>
      </c>
      <c r="X518" s="217">
        <f t="shared" si="689"/>
        <v>69.599273333333343</v>
      </c>
      <c r="Y518" s="217">
        <f t="shared" si="689"/>
        <v>38.200726666666661</v>
      </c>
      <c r="Z518" s="217">
        <f t="shared" si="689"/>
        <v>69.599273333333343</v>
      </c>
      <c r="AA518" s="217">
        <f t="shared" si="689"/>
        <v>143.37288349999997</v>
      </c>
      <c r="AB518" s="217">
        <f t="shared" si="689"/>
        <v>121.77413966666666</v>
      </c>
      <c r="AC518" s="217">
        <f t="shared" si="689"/>
        <v>89.4368603333333</v>
      </c>
      <c r="AD518" s="217">
        <f t="shared" si="689"/>
        <v>121.77413966666666</v>
      </c>
      <c r="AE518" s="217">
        <f t="shared" si="689"/>
        <v>89.4368603333333</v>
      </c>
      <c r="AF518" s="217">
        <f t="shared" si="689"/>
        <v>121.77413966666666</v>
      </c>
      <c r="AG518" s="217">
        <f t="shared" si="689"/>
        <v>89.4368603333333</v>
      </c>
      <c r="AH518" s="217">
        <f t="shared" si="689"/>
        <v>121.77413966666666</v>
      </c>
      <c r="AI518" s="217">
        <f t="shared" si="689"/>
        <v>89.4368603333333</v>
      </c>
      <c r="AJ518" s="217">
        <f t="shared" si="689"/>
        <v>121.77413966666666</v>
      </c>
      <c r="AK518" s="217">
        <f t="shared" si="689"/>
        <v>89.4368603333333</v>
      </c>
      <c r="AL518" s="217">
        <f t="shared" si="689"/>
        <v>121.77413966666666</v>
      </c>
      <c r="AM518" s="217">
        <f t="shared" si="689"/>
        <v>98.690238198988766</v>
      </c>
      <c r="AN518" s="217">
        <f t="shared" si="689"/>
        <v>127.96276116848641</v>
      </c>
      <c r="AO518" s="217">
        <f t="shared" si="689"/>
        <v>93.813747759513546</v>
      </c>
      <c r="AP518" s="217">
        <f t="shared" si="689"/>
        <v>127.96276116848641</v>
      </c>
      <c r="AQ518" s="217">
        <f t="shared" si="689"/>
        <v>93.813747759513546</v>
      </c>
      <c r="AR518" s="217">
        <f t="shared" si="689"/>
        <v>127.96276116848641</v>
      </c>
      <c r="AS518" s="217">
        <f t="shared" si="689"/>
        <v>93.813747759513546</v>
      </c>
      <c r="AT518" s="217">
        <f t="shared" si="689"/>
        <v>127.96276116848641</v>
      </c>
      <c r="AU518" s="217">
        <f t="shared" si="689"/>
        <v>93.813747759513546</v>
      </c>
      <c r="AV518" s="217">
        <f t="shared" si="689"/>
        <v>127.96276116848641</v>
      </c>
      <c r="AW518" s="217">
        <f t="shared" si="689"/>
        <v>93.813747759513546</v>
      </c>
      <c r="AX518" s="217">
        <f t="shared" si="689"/>
        <v>127.96276116848641</v>
      </c>
      <c r="AY518" s="217">
        <f t="shared" si="689"/>
        <v>88.574917053614456</v>
      </c>
      <c r="AZ518" s="217">
        <f t="shared" si="689"/>
        <v>125.39239565237705</v>
      </c>
      <c r="BA518" s="217">
        <f t="shared" si="689"/>
        <v>92.114597079372686</v>
      </c>
      <c r="BB518" s="217">
        <f t="shared" si="689"/>
        <v>125.39239565237705</v>
      </c>
      <c r="BC518" s="217">
        <f t="shared" si="689"/>
        <v>92.114597079372686</v>
      </c>
      <c r="BD518" s="217">
        <f t="shared" si="689"/>
        <v>125.39239565237705</v>
      </c>
      <c r="BE518" s="217">
        <f t="shared" si="689"/>
        <v>92.114597079372686</v>
      </c>
      <c r="BF518" s="217">
        <f t="shared" si="689"/>
        <v>125.39239565237705</v>
      </c>
      <c r="BG518" s="217">
        <f t="shared" si="689"/>
        <v>92.114597079372686</v>
      </c>
      <c r="BH518" s="217">
        <f t="shared" si="689"/>
        <v>125.39239565237705</v>
      </c>
      <c r="BI518" s="217">
        <f t="shared" si="689"/>
        <v>92.114597079372686</v>
      </c>
      <c r="BJ518" s="217">
        <f t="shared" si="689"/>
        <v>125.39239565237705</v>
      </c>
      <c r="BK518" s="217">
        <f t="shared" si="689"/>
        <v>96.791193564847006</v>
      </c>
      <c r="BL518" s="217">
        <f t="shared" si="689"/>
        <v>128.61057741589531</v>
      </c>
      <c r="BM518" s="217">
        <f t="shared" si="689"/>
        <v>95.378163701793596</v>
      </c>
      <c r="BN518" s="217">
        <f t="shared" si="689"/>
        <v>128.61057741589531</v>
      </c>
      <c r="BO518" s="217">
        <f t="shared" si="689"/>
        <v>95.378163701793596</v>
      </c>
      <c r="BP518" s="217">
        <f t="shared" si="689"/>
        <v>128.61057741589531</v>
      </c>
      <c r="BQ518" s="217">
        <f t="shared" si="689"/>
        <v>95.378163701793596</v>
      </c>
      <c r="BR518" s="217">
        <f t="shared" si="689"/>
        <v>128.61057741589531</v>
      </c>
      <c r="BS518" s="217">
        <f t="shared" si="689"/>
        <v>95.378163701793596</v>
      </c>
      <c r="BT518" s="217">
        <f t="shared" si="689"/>
        <v>128.61057741589531</v>
      </c>
      <c r="BU518" s="217">
        <f t="shared" si="689"/>
        <v>95.378163701793596</v>
      </c>
      <c r="BV518" s="217">
        <f t="shared" si="689"/>
        <v>128.61057741589531</v>
      </c>
      <c r="BW518" s="113">
        <f t="shared" si="642"/>
        <v>6007.0863234414001</v>
      </c>
      <c r="BX518" s="69"/>
      <c r="BY518" s="69"/>
      <c r="BZ518" s="69"/>
      <c r="CA518" s="69"/>
    </row>
    <row r="519" spans="1:79" ht="16.2" thickBot="1" x14ac:dyDescent="0.35">
      <c r="O519" s="199"/>
      <c r="P519" s="199"/>
      <c r="Q519" s="199"/>
      <c r="R519" s="199"/>
      <c r="S519" s="199"/>
      <c r="T519" s="199"/>
      <c r="U519" s="199"/>
      <c r="V519" s="199"/>
      <c r="W519" s="199"/>
      <c r="X519" s="199"/>
      <c r="Y519" s="199"/>
      <c r="Z519" s="199"/>
      <c r="AA519" s="199"/>
      <c r="AB519" s="199"/>
      <c r="AC519" s="199"/>
      <c r="AD519" s="199"/>
      <c r="AE519" s="199"/>
      <c r="AF519" s="199"/>
      <c r="AG519" s="199"/>
      <c r="AH519" s="199"/>
      <c r="AI519" s="199"/>
      <c r="AJ519" s="199"/>
      <c r="AK519" s="199"/>
      <c r="AL519" s="199"/>
      <c r="AM519" s="199"/>
      <c r="AN519" s="199"/>
      <c r="AO519" s="199"/>
      <c r="AP519" s="199"/>
      <c r="AQ519" s="199"/>
      <c r="AR519" s="199"/>
      <c r="AS519" s="199"/>
      <c r="AT519" s="199"/>
      <c r="AU519" s="199"/>
      <c r="AV519" s="199"/>
      <c r="AW519" s="199"/>
      <c r="AX519" s="199"/>
      <c r="AY519" s="199"/>
      <c r="AZ519" s="199"/>
      <c r="BA519" s="199"/>
      <c r="BB519" s="199"/>
      <c r="BC519" s="199"/>
      <c r="BD519" s="199"/>
      <c r="BE519" s="199"/>
      <c r="BF519" s="199"/>
      <c r="BG519" s="199"/>
      <c r="BH519" s="199"/>
      <c r="BI519" s="199"/>
      <c r="BJ519" s="199"/>
      <c r="BK519" s="199"/>
      <c r="BL519" s="199"/>
      <c r="BM519" s="199"/>
      <c r="BN519" s="199"/>
      <c r="BO519" s="199"/>
      <c r="BP519" s="199"/>
      <c r="BQ519" s="199"/>
      <c r="BR519" s="199"/>
      <c r="BS519" s="199"/>
      <c r="BT519" s="199"/>
      <c r="BU519" s="199"/>
      <c r="BV519" s="199"/>
      <c r="BW519" s="113">
        <f t="shared" si="642"/>
        <v>0</v>
      </c>
      <c r="BX519" s="69"/>
      <c r="BY519" s="69"/>
      <c r="BZ519" s="69"/>
      <c r="CA519" s="69"/>
    </row>
    <row r="520" spans="1:79" ht="16.2" thickBot="1" x14ac:dyDescent="0.35">
      <c r="A520" s="214" t="s">
        <v>383</v>
      </c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  <c r="AB520" s="207"/>
      <c r="AC520" s="207"/>
      <c r="AD520" s="207"/>
      <c r="AE520" s="207"/>
      <c r="AF520" s="207"/>
      <c r="AG520" s="207"/>
      <c r="AH520" s="207"/>
      <c r="AI520" s="207"/>
      <c r="AJ520" s="207"/>
      <c r="AK520" s="207"/>
      <c r="AL520" s="207"/>
      <c r="AM520" s="207"/>
      <c r="AN520" s="207"/>
      <c r="AO520" s="207"/>
      <c r="AP520" s="207"/>
      <c r="AQ520" s="207"/>
      <c r="AR520" s="207"/>
      <c r="AS520" s="207"/>
      <c r="AT520" s="207"/>
      <c r="AU520" s="207"/>
      <c r="AV520" s="207"/>
      <c r="AW520" s="207"/>
      <c r="AX520" s="207"/>
      <c r="AY520" s="207"/>
      <c r="AZ520" s="207"/>
      <c r="BA520" s="207"/>
      <c r="BB520" s="207"/>
      <c r="BC520" s="207"/>
      <c r="BD520" s="207"/>
      <c r="BE520" s="207"/>
      <c r="BF520" s="207"/>
      <c r="BG520" s="207"/>
      <c r="BH520" s="207"/>
      <c r="BI520" s="207"/>
      <c r="BJ520" s="207"/>
      <c r="BK520" s="207"/>
      <c r="BL520" s="207"/>
      <c r="BM520" s="207"/>
      <c r="BN520" s="207"/>
      <c r="BO520" s="207"/>
      <c r="BP520" s="207"/>
      <c r="BQ520" s="207"/>
      <c r="BR520" s="207"/>
      <c r="BS520" s="207"/>
      <c r="BT520" s="207"/>
      <c r="BU520" s="207"/>
      <c r="BV520" s="207"/>
      <c r="BW520" s="113">
        <f t="shared" ref="BW520:BW548" si="690">SUM(C520:BV520)</f>
        <v>0</v>
      </c>
      <c r="BX520" s="69"/>
      <c r="BY520" s="69"/>
      <c r="BZ520" s="69"/>
      <c r="CA520" s="69"/>
    </row>
    <row r="521" spans="1:79" x14ac:dyDescent="0.3">
      <c r="A521" s="208" t="s">
        <v>379</v>
      </c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>
        <f>+DATA!C265</f>
        <v>110</v>
      </c>
      <c r="O521" s="192">
        <f>+(O518/30)*DATA!C275</f>
        <v>158.16954999999999</v>
      </c>
      <c r="P521" s="192">
        <f>+(P518/30)*DATA!D275</f>
        <v>115.99878888888891</v>
      </c>
      <c r="Q521" s="209">
        <f>+Q523-Q522</f>
        <v>77.798062222222256</v>
      </c>
      <c r="R521" s="209">
        <f>+(R518/30)*DATA!F275</f>
        <v>115.99878888888891</v>
      </c>
      <c r="S521" s="209">
        <f>+S523-S522</f>
        <v>77.798062222222256</v>
      </c>
      <c r="T521" s="192">
        <f>+(T518/30)*DATA!H275</f>
        <v>115.99878888888891</v>
      </c>
      <c r="U521" s="209">
        <f>+U523-U522</f>
        <v>77.798062222222256</v>
      </c>
      <c r="V521" s="192">
        <f>+(V518/30)*DATA!J275</f>
        <v>115.99878888888891</v>
      </c>
      <c r="W521" s="209">
        <f>+W523-W522</f>
        <v>77.798062222222256</v>
      </c>
      <c r="X521" s="192">
        <f>+(X518/30)*DATA!L275</f>
        <v>115.99878888888891</v>
      </c>
      <c r="Y521" s="209">
        <f>+Y523-Y522</f>
        <v>77.798062222222256</v>
      </c>
      <c r="Z521" s="192">
        <f>+(Z518/30)*DATA!N275</f>
        <v>115.99878888888891</v>
      </c>
      <c r="AA521" s="192">
        <f>+(AA518/30)*DATA!O275</f>
        <v>243.73390194999996</v>
      </c>
      <c r="AB521" s="192">
        <f>+(AB518/30)*DATA!P275</f>
        <v>207.01603743333334</v>
      </c>
      <c r="AC521" s="192">
        <f>+(AC518/30)*DATA!Q275</f>
        <v>152.04266256666662</v>
      </c>
      <c r="AD521" s="192">
        <f>+(AD518/30)*DATA!R275</f>
        <v>207.01603743333334</v>
      </c>
      <c r="AE521" s="192">
        <f>+(AE518/30)*DATA!S275</f>
        <v>152.04266256666662</v>
      </c>
      <c r="AF521" s="192">
        <f>+(AF518/30)*DATA!T275</f>
        <v>207.01603743333334</v>
      </c>
      <c r="AG521" s="192">
        <f>+(AG518/30)*DATA!U275</f>
        <v>152.04266256666662</v>
      </c>
      <c r="AH521" s="192">
        <f>+(AH518/30)*DATA!V275</f>
        <v>207.01603743333334</v>
      </c>
      <c r="AI521" s="192">
        <f>+(AI518/30)*DATA!W275</f>
        <v>152.04266256666662</v>
      </c>
      <c r="AJ521" s="192">
        <f>+(AJ518/30)*DATA!X275</f>
        <v>207.01603743333334</v>
      </c>
      <c r="AK521" s="192">
        <f>+(AK518/30)*DATA!Y275</f>
        <v>152.04266256666662</v>
      </c>
      <c r="AL521" s="192">
        <f>+(AL518/30)*DATA!Z275</f>
        <v>207.01603743333334</v>
      </c>
      <c r="AM521" s="192">
        <f>+(AM518/30)*DATA!AA275</f>
        <v>167.77340493828089</v>
      </c>
      <c r="AN521" s="192">
        <f>+(AN518/30)*DATA!AB275</f>
        <v>217.53669398642691</v>
      </c>
      <c r="AO521" s="192">
        <f>+(AO518/30)*DATA!AC275</f>
        <v>159.48337119117303</v>
      </c>
      <c r="AP521" s="192">
        <f>+(AP518/30)*DATA!AD275</f>
        <v>217.53669398642691</v>
      </c>
      <c r="AQ521" s="192">
        <f>+(AQ518/30)*DATA!AE275</f>
        <v>159.48337119117303</v>
      </c>
      <c r="AR521" s="192">
        <f>+(AR518/30)*DATA!AF275</f>
        <v>217.53669398642691</v>
      </c>
      <c r="AS521" s="192">
        <f>+(AS518/30)*DATA!AG275</f>
        <v>159.48337119117303</v>
      </c>
      <c r="AT521" s="192">
        <f>+(AT518/30)*DATA!AH275</f>
        <v>217.53669398642691</v>
      </c>
      <c r="AU521" s="192">
        <f>+(AU518/30)*DATA!AI275</f>
        <v>159.48337119117303</v>
      </c>
      <c r="AV521" s="192">
        <f>+(AV518/30)*DATA!AJ275</f>
        <v>217.53669398642691</v>
      </c>
      <c r="AW521" s="192">
        <f>+(AW518/30)*DATA!AK275</f>
        <v>159.48337119117303</v>
      </c>
      <c r="AX521" s="192">
        <f>+(AX518/30)*DATA!AL275</f>
        <v>217.53669398642691</v>
      </c>
      <c r="AY521" s="192">
        <f>+(AY518/30)*DATA!AM275</f>
        <v>144.67236452090361</v>
      </c>
      <c r="AZ521" s="192">
        <f>+(AZ518/30)*DATA!AN275</f>
        <v>204.80757956554916</v>
      </c>
      <c r="BA521" s="192">
        <f>+(BA518/30)*DATA!AO275</f>
        <v>150.45384189630872</v>
      </c>
      <c r="BB521" s="192">
        <f>+(BB518/30)*DATA!AP275</f>
        <v>204.80757956554916</v>
      </c>
      <c r="BC521" s="192">
        <f>+(BC518/30)*DATA!AQ275</f>
        <v>150.45384189630872</v>
      </c>
      <c r="BD521" s="192">
        <f>+(BD518/30)*DATA!AR275</f>
        <v>204.80757956554916</v>
      </c>
      <c r="BE521" s="192">
        <f>+(BE518/30)*DATA!AS275</f>
        <v>150.45384189630872</v>
      </c>
      <c r="BF521" s="192">
        <f>+(BF518/30)*DATA!AT275</f>
        <v>204.80757956554916</v>
      </c>
      <c r="BG521" s="192">
        <f>+(BG518/30)*DATA!AU275</f>
        <v>150.45384189630872</v>
      </c>
      <c r="BH521" s="192">
        <f>+(BH518/30)*DATA!AV275</f>
        <v>204.80757956554916</v>
      </c>
      <c r="BI521" s="192">
        <f>+(BI518/30)*DATA!AW275</f>
        <v>150.45384189630872</v>
      </c>
      <c r="BJ521" s="192">
        <f>+(BJ518/30)*DATA!AX275</f>
        <v>204.80757956554916</v>
      </c>
      <c r="BK521" s="192">
        <f>+(BK518/30)*DATA!AY275</f>
        <v>167.77140217906816</v>
      </c>
      <c r="BL521" s="192">
        <f>+(BL518/30)*DATA!AZ275</f>
        <v>222.92500085421852</v>
      </c>
      <c r="BM521" s="192">
        <f>+(BM518/30)*DATA!BA275</f>
        <v>165.32215041644224</v>
      </c>
      <c r="BN521" s="192">
        <f>+(BN518/30)*DATA!BB275</f>
        <v>222.92500085421852</v>
      </c>
      <c r="BO521" s="192">
        <f>+(BO518/30)*DATA!BC275</f>
        <v>165.32215041644224</v>
      </c>
      <c r="BP521" s="192">
        <f>+(BP518/30)*DATA!BD275</f>
        <v>222.92500085421852</v>
      </c>
      <c r="BQ521" s="192">
        <f>+(BQ518/30)*DATA!BE275</f>
        <v>165.32215041644224</v>
      </c>
      <c r="BR521" s="192">
        <f>+(BR518/30)*DATA!BF275</f>
        <v>222.92500085421852</v>
      </c>
      <c r="BS521" s="192">
        <f>+(BS518/30)*DATA!BG275</f>
        <v>165.32215041644224</v>
      </c>
      <c r="BT521" s="192">
        <f>+(BT518/30)*DATA!BH275</f>
        <v>222.92500085421852</v>
      </c>
      <c r="BU521" s="192">
        <f>+(BU518/30)*DATA!BI275</f>
        <v>165.32215041644224</v>
      </c>
      <c r="BV521" s="192">
        <f>+(BV518/30)*DATA!BJ275</f>
        <v>222.92500085421852</v>
      </c>
      <c r="BW521" s="113">
        <f t="shared" si="690"/>
        <v>10327.325669422822</v>
      </c>
      <c r="BX521" s="69"/>
      <c r="BY521" s="69"/>
      <c r="BZ521" s="69"/>
      <c r="CA521" s="69"/>
    </row>
    <row r="522" spans="1:79" x14ac:dyDescent="0.3">
      <c r="A522" s="208" t="s">
        <v>380</v>
      </c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92">
        <f>+O518</f>
        <v>94.901730000000001</v>
      </c>
      <c r="P522" s="192">
        <f t="shared" ref="P522:S522" si="691">+P518</f>
        <v>69.599273333333343</v>
      </c>
      <c r="Q522" s="192">
        <f t="shared" si="691"/>
        <v>38.200726666666661</v>
      </c>
      <c r="R522" s="192">
        <f t="shared" si="691"/>
        <v>69.599273333333343</v>
      </c>
      <c r="S522" s="192">
        <f t="shared" si="691"/>
        <v>38.200726666666661</v>
      </c>
      <c r="T522" s="192">
        <f>+T518</f>
        <v>69.599273333333343</v>
      </c>
      <c r="U522" s="192">
        <f t="shared" ref="U522:BV522" si="692">+U518</f>
        <v>38.200726666666661</v>
      </c>
      <c r="V522" s="192">
        <f t="shared" si="692"/>
        <v>69.599273333333343</v>
      </c>
      <c r="W522" s="192">
        <f t="shared" si="692"/>
        <v>38.200726666666661</v>
      </c>
      <c r="X522" s="192">
        <f t="shared" si="692"/>
        <v>69.599273333333343</v>
      </c>
      <c r="Y522" s="192">
        <f t="shared" si="692"/>
        <v>38.200726666666661</v>
      </c>
      <c r="Z522" s="192">
        <f t="shared" si="692"/>
        <v>69.599273333333343</v>
      </c>
      <c r="AA522" s="192">
        <f t="shared" si="692"/>
        <v>143.37288349999997</v>
      </c>
      <c r="AB522" s="192">
        <f t="shared" si="692"/>
        <v>121.77413966666666</v>
      </c>
      <c r="AC522" s="192">
        <f t="shared" si="692"/>
        <v>89.4368603333333</v>
      </c>
      <c r="AD522" s="192">
        <f t="shared" si="692"/>
        <v>121.77413966666666</v>
      </c>
      <c r="AE522" s="192">
        <f t="shared" si="692"/>
        <v>89.4368603333333</v>
      </c>
      <c r="AF522" s="192">
        <f t="shared" si="692"/>
        <v>121.77413966666666</v>
      </c>
      <c r="AG522" s="192">
        <f t="shared" si="692"/>
        <v>89.4368603333333</v>
      </c>
      <c r="AH522" s="192">
        <f t="shared" si="692"/>
        <v>121.77413966666666</v>
      </c>
      <c r="AI522" s="192">
        <f t="shared" si="692"/>
        <v>89.4368603333333</v>
      </c>
      <c r="AJ522" s="192">
        <f t="shared" si="692"/>
        <v>121.77413966666666</v>
      </c>
      <c r="AK522" s="192">
        <f t="shared" si="692"/>
        <v>89.4368603333333</v>
      </c>
      <c r="AL522" s="192">
        <f t="shared" si="692"/>
        <v>121.77413966666666</v>
      </c>
      <c r="AM522" s="192">
        <f t="shared" si="692"/>
        <v>98.690238198988766</v>
      </c>
      <c r="AN522" s="192">
        <f t="shared" si="692"/>
        <v>127.96276116848641</v>
      </c>
      <c r="AO522" s="192">
        <f t="shared" si="692"/>
        <v>93.813747759513546</v>
      </c>
      <c r="AP522" s="192">
        <f t="shared" si="692"/>
        <v>127.96276116848641</v>
      </c>
      <c r="AQ522" s="192">
        <f t="shared" si="692"/>
        <v>93.813747759513546</v>
      </c>
      <c r="AR522" s="192">
        <f t="shared" si="692"/>
        <v>127.96276116848641</v>
      </c>
      <c r="AS522" s="192">
        <f t="shared" si="692"/>
        <v>93.813747759513546</v>
      </c>
      <c r="AT522" s="192">
        <f t="shared" si="692"/>
        <v>127.96276116848641</v>
      </c>
      <c r="AU522" s="192">
        <f t="shared" si="692"/>
        <v>93.813747759513546</v>
      </c>
      <c r="AV522" s="192">
        <f t="shared" si="692"/>
        <v>127.96276116848641</v>
      </c>
      <c r="AW522" s="192">
        <f t="shared" si="692"/>
        <v>93.813747759513546</v>
      </c>
      <c r="AX522" s="192">
        <f t="shared" si="692"/>
        <v>127.96276116848641</v>
      </c>
      <c r="AY522" s="192">
        <f t="shared" si="692"/>
        <v>88.574917053614456</v>
      </c>
      <c r="AZ522" s="192">
        <f t="shared" si="692"/>
        <v>125.39239565237705</v>
      </c>
      <c r="BA522" s="192">
        <f t="shared" si="692"/>
        <v>92.114597079372686</v>
      </c>
      <c r="BB522" s="192">
        <f t="shared" si="692"/>
        <v>125.39239565237705</v>
      </c>
      <c r="BC522" s="192">
        <f t="shared" si="692"/>
        <v>92.114597079372686</v>
      </c>
      <c r="BD522" s="192">
        <f t="shared" si="692"/>
        <v>125.39239565237705</v>
      </c>
      <c r="BE522" s="192">
        <f t="shared" si="692"/>
        <v>92.114597079372686</v>
      </c>
      <c r="BF522" s="192">
        <f t="shared" si="692"/>
        <v>125.39239565237705</v>
      </c>
      <c r="BG522" s="192">
        <f t="shared" si="692"/>
        <v>92.114597079372686</v>
      </c>
      <c r="BH522" s="192">
        <f t="shared" si="692"/>
        <v>125.39239565237705</v>
      </c>
      <c r="BI522" s="192">
        <f t="shared" si="692"/>
        <v>92.114597079372686</v>
      </c>
      <c r="BJ522" s="192">
        <f t="shared" si="692"/>
        <v>125.39239565237705</v>
      </c>
      <c r="BK522" s="192">
        <f t="shared" si="692"/>
        <v>96.791193564847006</v>
      </c>
      <c r="BL522" s="192">
        <f t="shared" si="692"/>
        <v>128.61057741589531</v>
      </c>
      <c r="BM522" s="192">
        <f t="shared" si="692"/>
        <v>95.378163701793596</v>
      </c>
      <c r="BN522" s="192">
        <f t="shared" si="692"/>
        <v>128.61057741589531</v>
      </c>
      <c r="BO522" s="192">
        <f t="shared" si="692"/>
        <v>95.378163701793596</v>
      </c>
      <c r="BP522" s="192">
        <f t="shared" si="692"/>
        <v>128.61057741589531</v>
      </c>
      <c r="BQ522" s="192">
        <f t="shared" si="692"/>
        <v>95.378163701793596</v>
      </c>
      <c r="BR522" s="192">
        <f t="shared" si="692"/>
        <v>128.61057741589531</v>
      </c>
      <c r="BS522" s="192">
        <f t="shared" si="692"/>
        <v>95.378163701793596</v>
      </c>
      <c r="BT522" s="192">
        <f t="shared" si="692"/>
        <v>128.61057741589531</v>
      </c>
      <c r="BU522" s="192">
        <f t="shared" si="692"/>
        <v>95.378163701793596</v>
      </c>
      <c r="BV522" s="192">
        <f t="shared" si="692"/>
        <v>128.61057741589531</v>
      </c>
      <c r="BW522" s="113">
        <f t="shared" si="690"/>
        <v>6007.0863234414001</v>
      </c>
      <c r="BX522" s="69"/>
      <c r="BY522" s="69"/>
      <c r="BZ522" s="69"/>
      <c r="CA522" s="69"/>
    </row>
    <row r="523" spans="1:79" ht="16.2" thickBot="1" x14ac:dyDescent="0.35">
      <c r="A523" s="208" t="s">
        <v>381</v>
      </c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2">
        <f>+N521</f>
        <v>110</v>
      </c>
      <c r="P523" s="212">
        <f t="shared" ref="P523:S523" si="693">+O521</f>
        <v>158.16954999999999</v>
      </c>
      <c r="Q523" s="212">
        <f t="shared" si="693"/>
        <v>115.99878888888891</v>
      </c>
      <c r="R523" s="212">
        <f t="shared" si="693"/>
        <v>77.798062222222256</v>
      </c>
      <c r="S523" s="212">
        <f t="shared" si="693"/>
        <v>115.99878888888891</v>
      </c>
      <c r="T523" s="212">
        <f>+S521</f>
        <v>77.798062222222256</v>
      </c>
      <c r="U523" s="212">
        <f t="shared" ref="U523:BV523" si="694">+T521</f>
        <v>115.99878888888891</v>
      </c>
      <c r="V523" s="212">
        <f t="shared" si="694"/>
        <v>77.798062222222256</v>
      </c>
      <c r="W523" s="212">
        <f t="shared" si="694"/>
        <v>115.99878888888891</v>
      </c>
      <c r="X523" s="212">
        <f t="shared" si="694"/>
        <v>77.798062222222256</v>
      </c>
      <c r="Y523" s="212">
        <f t="shared" si="694"/>
        <v>115.99878888888891</v>
      </c>
      <c r="Z523" s="212">
        <f t="shared" si="694"/>
        <v>77.798062222222256</v>
      </c>
      <c r="AA523" s="212">
        <f t="shared" si="694"/>
        <v>115.99878888888891</v>
      </c>
      <c r="AB523" s="212">
        <f t="shared" si="694"/>
        <v>243.73390194999996</v>
      </c>
      <c r="AC523" s="212">
        <f t="shared" si="694"/>
        <v>207.01603743333334</v>
      </c>
      <c r="AD523" s="212">
        <f t="shared" si="694"/>
        <v>152.04266256666662</v>
      </c>
      <c r="AE523" s="212">
        <f t="shared" si="694"/>
        <v>207.01603743333334</v>
      </c>
      <c r="AF523" s="212">
        <f t="shared" si="694"/>
        <v>152.04266256666662</v>
      </c>
      <c r="AG523" s="212">
        <f t="shared" si="694"/>
        <v>207.01603743333334</v>
      </c>
      <c r="AH523" s="212">
        <f t="shared" si="694"/>
        <v>152.04266256666662</v>
      </c>
      <c r="AI523" s="212">
        <f t="shared" si="694"/>
        <v>207.01603743333334</v>
      </c>
      <c r="AJ523" s="212">
        <f t="shared" si="694"/>
        <v>152.04266256666662</v>
      </c>
      <c r="AK523" s="212">
        <f t="shared" si="694"/>
        <v>207.01603743333334</v>
      </c>
      <c r="AL523" s="212">
        <f t="shared" si="694"/>
        <v>152.04266256666662</v>
      </c>
      <c r="AM523" s="212">
        <f t="shared" si="694"/>
        <v>207.01603743333334</v>
      </c>
      <c r="AN523" s="212">
        <f t="shared" si="694"/>
        <v>167.77340493828089</v>
      </c>
      <c r="AO523" s="212">
        <f t="shared" si="694"/>
        <v>217.53669398642691</v>
      </c>
      <c r="AP523" s="212">
        <f t="shared" si="694"/>
        <v>159.48337119117303</v>
      </c>
      <c r="AQ523" s="212">
        <f t="shared" si="694"/>
        <v>217.53669398642691</v>
      </c>
      <c r="AR523" s="212">
        <f t="shared" si="694"/>
        <v>159.48337119117303</v>
      </c>
      <c r="AS523" s="212">
        <f t="shared" si="694"/>
        <v>217.53669398642691</v>
      </c>
      <c r="AT523" s="212">
        <f t="shared" si="694"/>
        <v>159.48337119117303</v>
      </c>
      <c r="AU523" s="212">
        <f t="shared" si="694"/>
        <v>217.53669398642691</v>
      </c>
      <c r="AV523" s="212">
        <f t="shared" si="694"/>
        <v>159.48337119117303</v>
      </c>
      <c r="AW523" s="212">
        <f t="shared" si="694"/>
        <v>217.53669398642691</v>
      </c>
      <c r="AX523" s="212">
        <f t="shared" si="694"/>
        <v>159.48337119117303</v>
      </c>
      <c r="AY523" s="212">
        <f t="shared" si="694"/>
        <v>217.53669398642691</v>
      </c>
      <c r="AZ523" s="212">
        <f t="shared" si="694"/>
        <v>144.67236452090361</v>
      </c>
      <c r="BA523" s="212">
        <f t="shared" si="694"/>
        <v>204.80757956554916</v>
      </c>
      <c r="BB523" s="212">
        <f t="shared" si="694"/>
        <v>150.45384189630872</v>
      </c>
      <c r="BC523" s="212">
        <f t="shared" si="694"/>
        <v>204.80757956554916</v>
      </c>
      <c r="BD523" s="212">
        <f t="shared" si="694"/>
        <v>150.45384189630872</v>
      </c>
      <c r="BE523" s="212">
        <f t="shared" si="694"/>
        <v>204.80757956554916</v>
      </c>
      <c r="BF523" s="212">
        <f t="shared" si="694"/>
        <v>150.45384189630872</v>
      </c>
      <c r="BG523" s="212">
        <f t="shared" si="694"/>
        <v>204.80757956554916</v>
      </c>
      <c r="BH523" s="212">
        <f t="shared" si="694"/>
        <v>150.45384189630872</v>
      </c>
      <c r="BI523" s="212">
        <f t="shared" si="694"/>
        <v>204.80757956554916</v>
      </c>
      <c r="BJ523" s="212">
        <f t="shared" si="694"/>
        <v>150.45384189630872</v>
      </c>
      <c r="BK523" s="212">
        <f t="shared" si="694"/>
        <v>204.80757956554916</v>
      </c>
      <c r="BL523" s="212">
        <f t="shared" si="694"/>
        <v>167.77140217906816</v>
      </c>
      <c r="BM523" s="212">
        <f t="shared" si="694"/>
        <v>222.92500085421852</v>
      </c>
      <c r="BN523" s="212">
        <f t="shared" si="694"/>
        <v>165.32215041644224</v>
      </c>
      <c r="BO523" s="212">
        <f t="shared" si="694"/>
        <v>222.92500085421852</v>
      </c>
      <c r="BP523" s="212">
        <f t="shared" si="694"/>
        <v>165.32215041644224</v>
      </c>
      <c r="BQ523" s="212">
        <f t="shared" si="694"/>
        <v>222.92500085421852</v>
      </c>
      <c r="BR523" s="212">
        <f t="shared" si="694"/>
        <v>165.32215041644224</v>
      </c>
      <c r="BS523" s="212">
        <f t="shared" si="694"/>
        <v>222.92500085421852</v>
      </c>
      <c r="BT523" s="212">
        <f t="shared" si="694"/>
        <v>165.32215041644224</v>
      </c>
      <c r="BU523" s="212">
        <f t="shared" si="694"/>
        <v>222.92500085421852</v>
      </c>
      <c r="BV523" s="212">
        <f t="shared" si="694"/>
        <v>165.32215041644224</v>
      </c>
      <c r="BW523" s="213">
        <f t="shared" si="690"/>
        <v>10104.400668568604</v>
      </c>
      <c r="BX523" s="69"/>
      <c r="BY523" s="69"/>
      <c r="BZ523" s="69"/>
      <c r="CA523" s="69"/>
    </row>
    <row r="524" spans="1:79" ht="16.2" thickBot="1" x14ac:dyDescent="0.35">
      <c r="A524" s="214" t="s">
        <v>382</v>
      </c>
      <c r="O524" s="186">
        <f>+O521+O522-O523</f>
        <v>143.07128</v>
      </c>
      <c r="P524" s="186">
        <f t="shared" ref="P524:BV524" si="695">+P521+P522-P523</f>
        <v>27.428512222222281</v>
      </c>
      <c r="Q524" s="186">
        <f t="shared" si="695"/>
        <v>0</v>
      </c>
      <c r="R524" s="186">
        <f t="shared" si="695"/>
        <v>107.80000000000001</v>
      </c>
      <c r="S524" s="186">
        <f t="shared" si="695"/>
        <v>0</v>
      </c>
      <c r="T524" s="186">
        <f>+T521+T522-T523</f>
        <v>107.80000000000001</v>
      </c>
      <c r="U524" s="186">
        <f t="shared" si="695"/>
        <v>0</v>
      </c>
      <c r="V524" s="186">
        <f t="shared" si="695"/>
        <v>107.80000000000001</v>
      </c>
      <c r="W524" s="186">
        <f t="shared" si="695"/>
        <v>0</v>
      </c>
      <c r="X524" s="186">
        <f t="shared" si="695"/>
        <v>107.80000000000001</v>
      </c>
      <c r="Y524" s="186">
        <f t="shared" si="695"/>
        <v>0</v>
      </c>
      <c r="Z524" s="186">
        <f t="shared" si="695"/>
        <v>107.80000000000001</v>
      </c>
      <c r="AA524" s="186">
        <f t="shared" si="695"/>
        <v>271.10799656111107</v>
      </c>
      <c r="AB524" s="186">
        <f t="shared" si="695"/>
        <v>85.056275150000033</v>
      </c>
      <c r="AC524" s="186">
        <f t="shared" si="695"/>
        <v>34.463485466666583</v>
      </c>
      <c r="AD524" s="186">
        <f t="shared" si="695"/>
        <v>176.74751453333337</v>
      </c>
      <c r="AE524" s="186">
        <f t="shared" si="695"/>
        <v>34.463485466666583</v>
      </c>
      <c r="AF524" s="186">
        <f t="shared" si="695"/>
        <v>176.74751453333337</v>
      </c>
      <c r="AG524" s="186">
        <f t="shared" si="695"/>
        <v>34.463485466666583</v>
      </c>
      <c r="AH524" s="186">
        <f t="shared" si="695"/>
        <v>176.74751453333337</v>
      </c>
      <c r="AI524" s="186">
        <f t="shared" si="695"/>
        <v>34.463485466666583</v>
      </c>
      <c r="AJ524" s="186">
        <f t="shared" si="695"/>
        <v>176.74751453333337</v>
      </c>
      <c r="AK524" s="186">
        <f t="shared" si="695"/>
        <v>34.463485466666583</v>
      </c>
      <c r="AL524" s="186">
        <f t="shared" si="695"/>
        <v>176.74751453333337</v>
      </c>
      <c r="AM524" s="186">
        <f t="shared" si="695"/>
        <v>59.44760570393629</v>
      </c>
      <c r="AN524" s="186">
        <f t="shared" si="695"/>
        <v>177.72605021663244</v>
      </c>
      <c r="AO524" s="186">
        <f t="shared" si="695"/>
        <v>35.76042496425967</v>
      </c>
      <c r="AP524" s="186">
        <f t="shared" si="695"/>
        <v>186.0160839637403</v>
      </c>
      <c r="AQ524" s="186">
        <f t="shared" si="695"/>
        <v>35.76042496425967</v>
      </c>
      <c r="AR524" s="186">
        <f t="shared" si="695"/>
        <v>186.0160839637403</v>
      </c>
      <c r="AS524" s="186">
        <f t="shared" si="695"/>
        <v>35.76042496425967</v>
      </c>
      <c r="AT524" s="186">
        <f t="shared" si="695"/>
        <v>186.0160839637403</v>
      </c>
      <c r="AU524" s="186">
        <f t="shared" si="695"/>
        <v>35.76042496425967</v>
      </c>
      <c r="AV524" s="186">
        <f t="shared" si="695"/>
        <v>186.0160839637403</v>
      </c>
      <c r="AW524" s="186">
        <f t="shared" si="695"/>
        <v>35.76042496425967</v>
      </c>
      <c r="AX524" s="186">
        <f t="shared" si="695"/>
        <v>186.0160839637403</v>
      </c>
      <c r="AY524" s="186">
        <f t="shared" si="695"/>
        <v>15.710587588091158</v>
      </c>
      <c r="AZ524" s="186">
        <f t="shared" si="695"/>
        <v>185.52761069702257</v>
      </c>
      <c r="BA524" s="186">
        <f t="shared" si="695"/>
        <v>37.760859410132241</v>
      </c>
      <c r="BB524" s="186">
        <f t="shared" si="695"/>
        <v>179.74613332161746</v>
      </c>
      <c r="BC524" s="186">
        <f t="shared" si="695"/>
        <v>37.760859410132241</v>
      </c>
      <c r="BD524" s="186">
        <f t="shared" si="695"/>
        <v>179.74613332161746</v>
      </c>
      <c r="BE524" s="186">
        <f t="shared" si="695"/>
        <v>37.760859410132241</v>
      </c>
      <c r="BF524" s="186">
        <f t="shared" si="695"/>
        <v>179.74613332161746</v>
      </c>
      <c r="BG524" s="186">
        <f t="shared" si="695"/>
        <v>37.760859410132241</v>
      </c>
      <c r="BH524" s="186">
        <f t="shared" si="695"/>
        <v>179.74613332161746</v>
      </c>
      <c r="BI524" s="186">
        <f t="shared" si="695"/>
        <v>37.760859410132241</v>
      </c>
      <c r="BJ524" s="186">
        <f t="shared" si="695"/>
        <v>179.74613332161746</v>
      </c>
      <c r="BK524" s="186">
        <f t="shared" si="695"/>
        <v>59.755016178365992</v>
      </c>
      <c r="BL524" s="186">
        <f t="shared" si="695"/>
        <v>183.76417609104567</v>
      </c>
      <c r="BM524" s="186">
        <f t="shared" si="695"/>
        <v>37.775313264017313</v>
      </c>
      <c r="BN524" s="186">
        <f t="shared" si="695"/>
        <v>186.21342785367159</v>
      </c>
      <c r="BO524" s="186">
        <f t="shared" si="695"/>
        <v>37.775313264017313</v>
      </c>
      <c r="BP524" s="186">
        <f t="shared" si="695"/>
        <v>186.21342785367159</v>
      </c>
      <c r="BQ524" s="186">
        <f t="shared" si="695"/>
        <v>37.775313264017313</v>
      </c>
      <c r="BR524" s="186">
        <f t="shared" si="695"/>
        <v>186.21342785367159</v>
      </c>
      <c r="BS524" s="186">
        <f t="shared" si="695"/>
        <v>37.775313264017313</v>
      </c>
      <c r="BT524" s="186">
        <f t="shared" si="695"/>
        <v>186.21342785367159</v>
      </c>
      <c r="BU524" s="186">
        <f t="shared" si="695"/>
        <v>37.775313264017313</v>
      </c>
      <c r="BV524" s="186">
        <f t="shared" si="695"/>
        <v>186.21342785367159</v>
      </c>
      <c r="BW524" s="62">
        <f t="shared" si="690"/>
        <v>6120.0113242956177</v>
      </c>
      <c r="BX524" s="69"/>
      <c r="BY524" s="69"/>
      <c r="BZ524" s="69"/>
      <c r="CA524" s="69"/>
    </row>
    <row r="525" spans="1:79" x14ac:dyDescent="0.3">
      <c r="A525" s="3" t="s">
        <v>333</v>
      </c>
      <c r="N525" s="5">
        <f>+COUNTIF(O524:BV524,"&lt;0")</f>
        <v>0</v>
      </c>
      <c r="O525" s="199"/>
      <c r="P525" s="199"/>
      <c r="Q525" s="199"/>
      <c r="R525" s="199"/>
      <c r="S525" s="199"/>
      <c r="T525" s="199"/>
      <c r="U525" s="199"/>
      <c r="V525" s="199"/>
      <c r="W525" s="199"/>
      <c r="X525" s="199"/>
      <c r="Y525" s="199"/>
      <c r="Z525" s="199"/>
      <c r="AA525" s="199"/>
      <c r="AB525" s="199"/>
      <c r="AC525" s="199"/>
      <c r="AD525" s="199"/>
      <c r="AE525" s="199"/>
      <c r="AF525" s="199"/>
      <c r="AG525" s="199"/>
      <c r="AH525" s="199"/>
      <c r="AI525" s="199"/>
      <c r="AJ525" s="199"/>
      <c r="AK525" s="199"/>
      <c r="AL525" s="199"/>
      <c r="AM525" s="199"/>
      <c r="AN525" s="199"/>
      <c r="AO525" s="199"/>
      <c r="AP525" s="199"/>
      <c r="AQ525" s="199"/>
      <c r="AR525" s="199"/>
      <c r="AS525" s="199"/>
      <c r="AT525" s="199"/>
      <c r="AU525" s="199"/>
      <c r="AV525" s="199"/>
      <c r="AW525" s="199"/>
      <c r="AX525" s="199"/>
      <c r="AY525" s="199"/>
      <c r="AZ525" s="199"/>
      <c r="BA525" s="199"/>
      <c r="BB525" s="199"/>
      <c r="BC525" s="199"/>
      <c r="BD525" s="199"/>
      <c r="BE525" s="199"/>
      <c r="BF525" s="199"/>
      <c r="BG525" s="199"/>
      <c r="BH525" s="199"/>
      <c r="BI525" s="199"/>
      <c r="BJ525" s="199"/>
      <c r="BK525" s="199"/>
      <c r="BL525" s="199"/>
      <c r="BM525" s="199"/>
      <c r="BN525" s="199"/>
      <c r="BO525" s="199"/>
      <c r="BP525" s="199"/>
      <c r="BQ525" s="199"/>
      <c r="BR525" s="199"/>
      <c r="BS525" s="199"/>
      <c r="BT525" s="199"/>
      <c r="BU525" s="199"/>
      <c r="BV525" s="199"/>
      <c r="BW525" s="62"/>
      <c r="BX525" s="69"/>
      <c r="BY525" s="69"/>
      <c r="BZ525" s="69"/>
      <c r="CA525" s="69"/>
    </row>
    <row r="526" spans="1:79" ht="16.2" thickBot="1" x14ac:dyDescent="0.35">
      <c r="O526" s="199"/>
      <c r="P526" s="199"/>
      <c r="Q526" s="199"/>
      <c r="R526" s="199"/>
      <c r="S526" s="199"/>
      <c r="T526" s="199"/>
      <c r="U526" s="199"/>
      <c r="V526" s="199"/>
      <c r="W526" s="199"/>
      <c r="X526" s="199"/>
      <c r="Y526" s="199"/>
      <c r="Z526" s="199"/>
      <c r="AA526" s="199"/>
      <c r="AB526" s="199"/>
      <c r="AC526" s="199"/>
      <c r="AD526" s="199"/>
      <c r="AE526" s="199"/>
      <c r="AF526" s="199"/>
      <c r="AG526" s="199"/>
      <c r="AH526" s="199"/>
      <c r="AI526" s="199"/>
      <c r="AJ526" s="199"/>
      <c r="AK526" s="199"/>
      <c r="AL526" s="199"/>
      <c r="AM526" s="199"/>
      <c r="AN526" s="199"/>
      <c r="AO526" s="199"/>
      <c r="AP526" s="199"/>
      <c r="AQ526" s="199"/>
      <c r="AR526" s="199"/>
      <c r="AS526" s="199"/>
      <c r="AT526" s="199"/>
      <c r="AU526" s="199"/>
      <c r="AV526" s="199"/>
      <c r="AW526" s="199"/>
      <c r="AX526" s="199"/>
      <c r="AY526" s="199"/>
      <c r="AZ526" s="199"/>
      <c r="BA526" s="199"/>
      <c r="BB526" s="199"/>
      <c r="BC526" s="199"/>
      <c r="BD526" s="199"/>
      <c r="BE526" s="199"/>
      <c r="BF526" s="199"/>
      <c r="BG526" s="199"/>
      <c r="BH526" s="199"/>
      <c r="BI526" s="199"/>
      <c r="BJ526" s="199"/>
      <c r="BK526" s="199"/>
      <c r="BL526" s="199"/>
      <c r="BM526" s="199"/>
      <c r="BN526" s="199"/>
      <c r="BO526" s="199"/>
      <c r="BP526" s="199"/>
      <c r="BQ526" s="199"/>
      <c r="BR526" s="199"/>
      <c r="BS526" s="199"/>
      <c r="BT526" s="199"/>
      <c r="BU526" s="199"/>
      <c r="BV526" s="199"/>
      <c r="BW526" s="62"/>
      <c r="BX526" s="69"/>
      <c r="BY526" s="69"/>
      <c r="BZ526" s="69"/>
      <c r="CA526" s="69"/>
    </row>
    <row r="527" spans="1:79" ht="16.2" thickBot="1" x14ac:dyDescent="0.35">
      <c r="A527" s="218" t="s">
        <v>358</v>
      </c>
      <c r="O527" s="199"/>
      <c r="P527" s="199"/>
      <c r="Q527" s="199"/>
      <c r="R527" s="199"/>
      <c r="S527" s="199"/>
      <c r="T527" s="199"/>
      <c r="U527" s="199"/>
      <c r="V527" s="199"/>
      <c r="W527" s="199"/>
      <c r="X527" s="199"/>
      <c r="Y527" s="199"/>
      <c r="Z527" s="199"/>
      <c r="AA527" s="199"/>
      <c r="AB527" s="199"/>
      <c r="AC527" s="199"/>
      <c r="AD527" s="199"/>
      <c r="AE527" s="199"/>
      <c r="AF527" s="199"/>
      <c r="AG527" s="199"/>
      <c r="AH527" s="199"/>
      <c r="AI527" s="199"/>
      <c r="AJ527" s="199"/>
      <c r="AK527" s="199"/>
      <c r="AL527" s="199"/>
      <c r="AM527" s="199"/>
      <c r="AN527" s="199"/>
      <c r="AO527" s="199"/>
      <c r="AP527" s="199"/>
      <c r="AQ527" s="199"/>
      <c r="AR527" s="199"/>
      <c r="AS527" s="199"/>
      <c r="AT527" s="199"/>
      <c r="AU527" s="199"/>
      <c r="AV527" s="199"/>
      <c r="AW527" s="199"/>
      <c r="AX527" s="199"/>
      <c r="AY527" s="199"/>
      <c r="AZ527" s="199"/>
      <c r="BA527" s="199"/>
      <c r="BB527" s="199"/>
      <c r="BC527" s="199"/>
      <c r="BD527" s="199"/>
      <c r="BE527" s="199"/>
      <c r="BF527" s="199"/>
      <c r="BG527" s="199"/>
      <c r="BH527" s="199"/>
      <c r="BI527" s="199"/>
      <c r="BJ527" s="199"/>
      <c r="BK527" s="199"/>
      <c r="BL527" s="199"/>
      <c r="BM527" s="199"/>
      <c r="BN527" s="199"/>
      <c r="BO527" s="199"/>
      <c r="BP527" s="199"/>
      <c r="BQ527" s="199"/>
      <c r="BR527" s="199"/>
      <c r="BS527" s="199"/>
      <c r="BT527" s="199"/>
      <c r="BU527" s="199"/>
      <c r="BV527" s="199"/>
      <c r="BW527" s="62"/>
    </row>
    <row r="528" spans="1:79" s="106" customFormat="1" x14ac:dyDescent="0.3">
      <c r="A528" s="196"/>
      <c r="B528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197"/>
      <c r="Z528" s="197"/>
      <c r="AA528" s="197"/>
      <c r="AB528" s="197"/>
      <c r="AC528" s="197"/>
      <c r="AD528" s="197"/>
      <c r="AE528" s="197"/>
      <c r="AF528" s="197"/>
      <c r="AG528" s="197"/>
      <c r="AH528" s="197"/>
      <c r="AI528" s="197"/>
      <c r="AJ528" s="197"/>
      <c r="AK528" s="197"/>
      <c r="AL528" s="197"/>
      <c r="AM528" s="197"/>
      <c r="AN528" s="197"/>
      <c r="AO528" s="197"/>
      <c r="AP528" s="197"/>
      <c r="AQ528" s="197"/>
      <c r="AR528" s="197"/>
      <c r="AS528" s="197"/>
      <c r="AT528" s="197"/>
      <c r="AU528" s="197"/>
      <c r="AV528" s="197"/>
      <c r="AW528" s="197"/>
      <c r="AX528" s="197"/>
      <c r="AY528" s="197"/>
      <c r="AZ528" s="197"/>
      <c r="BA528" s="197"/>
      <c r="BB528" s="197"/>
      <c r="BC528" s="197"/>
      <c r="BD528" s="197"/>
      <c r="BE528" s="197"/>
      <c r="BF528" s="197"/>
      <c r="BG528" s="197"/>
      <c r="BH528" s="197"/>
      <c r="BI528" s="197"/>
      <c r="BJ528" s="197"/>
      <c r="BK528" s="197"/>
      <c r="BL528" s="197"/>
      <c r="BM528" s="197"/>
      <c r="BN528" s="197"/>
      <c r="BO528" s="197"/>
      <c r="BP528" s="197"/>
      <c r="BQ528" s="197"/>
      <c r="BR528" s="197"/>
      <c r="BS528" s="197"/>
      <c r="BT528" s="197"/>
      <c r="BU528" s="197"/>
      <c r="BV528" s="197"/>
      <c r="BW528" s="62"/>
      <c r="BX528" s="69"/>
      <c r="BY528" s="69"/>
      <c r="BZ528" s="69"/>
      <c r="CA528" s="69"/>
    </row>
    <row r="529" spans="1:75" x14ac:dyDescent="0.3">
      <c r="A529" s="219" t="s">
        <v>348</v>
      </c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207">
        <f>+'Monthly Parameters'!O31/'Monthly Parameters'!O30</f>
        <v>3.8999999999999999E-6</v>
      </c>
      <c r="P529" s="207">
        <f>+'Monthly Parameters'!P31/'Monthly Parameters'!P30</f>
        <v>3.8999999999999999E-6</v>
      </c>
      <c r="Q529" s="207">
        <f>+'Monthly Parameters'!Q31/'Monthly Parameters'!Q30</f>
        <v>3.8999999999999999E-6</v>
      </c>
      <c r="R529" s="207">
        <f>+'Monthly Parameters'!R31/'Monthly Parameters'!R30</f>
        <v>3.8999999999999999E-6</v>
      </c>
      <c r="S529" s="207">
        <f>+'Monthly Parameters'!S31/'Monthly Parameters'!S30</f>
        <v>3.8999999999999999E-6</v>
      </c>
      <c r="T529" s="207">
        <f>+'Monthly Parameters'!T31/'Monthly Parameters'!T30</f>
        <v>3.8999999999999999E-6</v>
      </c>
      <c r="U529" s="207">
        <f>+'Monthly Parameters'!U31/'Monthly Parameters'!U30</f>
        <v>3.8999999999999999E-6</v>
      </c>
      <c r="V529" s="207">
        <f>+'Monthly Parameters'!V31/'Monthly Parameters'!V30</f>
        <v>3.8999999999999999E-6</v>
      </c>
      <c r="W529" s="207">
        <f>+'Monthly Parameters'!W31/'Monthly Parameters'!W30</f>
        <v>3.8999999999999999E-6</v>
      </c>
      <c r="X529" s="207">
        <f>+'Monthly Parameters'!X31/'Monthly Parameters'!X30</f>
        <v>3.8999999999999999E-6</v>
      </c>
      <c r="Y529" s="207">
        <f>+'Monthly Parameters'!Y31/'Monthly Parameters'!Y30</f>
        <v>3.8999999999999999E-6</v>
      </c>
      <c r="Z529" s="207">
        <f>+'Monthly Parameters'!Z31/'Monthly Parameters'!Z30</f>
        <v>3.8999999999999999E-6</v>
      </c>
      <c r="AA529" s="207">
        <f>+'Monthly Parameters'!AA31/'Monthly Parameters'!AA30</f>
        <v>2.9499999999999997E-6</v>
      </c>
      <c r="AB529" s="207">
        <f>+'Monthly Parameters'!AB31/'Monthly Parameters'!AB30</f>
        <v>2.9499999999999997E-6</v>
      </c>
      <c r="AC529" s="207">
        <f>+'Monthly Parameters'!AC31/'Monthly Parameters'!AC30</f>
        <v>2.9499999999999997E-6</v>
      </c>
      <c r="AD529" s="207">
        <f>+'Monthly Parameters'!AD31/'Monthly Parameters'!AD30</f>
        <v>2.9499999999999997E-6</v>
      </c>
      <c r="AE529" s="207">
        <f>+'Monthly Parameters'!AE31/'Monthly Parameters'!AE30</f>
        <v>2.9499999999999997E-6</v>
      </c>
      <c r="AF529" s="207">
        <f>+'Monthly Parameters'!AF31/'Monthly Parameters'!AF30</f>
        <v>2.9499999999999997E-6</v>
      </c>
      <c r="AG529" s="207">
        <f>+'Monthly Parameters'!AG31/'Monthly Parameters'!AG30</f>
        <v>2.9499999999999997E-6</v>
      </c>
      <c r="AH529" s="207">
        <f>+'Monthly Parameters'!AH31/'Monthly Parameters'!AH30</f>
        <v>2.9499999999999997E-6</v>
      </c>
      <c r="AI529" s="207">
        <f>+'Monthly Parameters'!AI31/'Monthly Parameters'!AI30</f>
        <v>2.9499999999999997E-6</v>
      </c>
      <c r="AJ529" s="207">
        <f>+'Monthly Parameters'!AJ31/'Monthly Parameters'!AJ30</f>
        <v>2.9499999999999997E-6</v>
      </c>
      <c r="AK529" s="207">
        <f>+'Monthly Parameters'!AK31/'Monthly Parameters'!AK30</f>
        <v>2.9499999999999997E-6</v>
      </c>
      <c r="AL529" s="207">
        <f>+'Monthly Parameters'!AL31/'Monthly Parameters'!AL30</f>
        <v>2.9499999999999997E-6</v>
      </c>
      <c r="AM529" s="207">
        <f>+'Monthly Parameters'!AM31/'Monthly Parameters'!AM30</f>
        <v>4.1999999999999996E-6</v>
      </c>
      <c r="AN529" s="207">
        <f>+'Monthly Parameters'!AN31/'Monthly Parameters'!AN30</f>
        <v>4.1999999999999996E-6</v>
      </c>
      <c r="AO529" s="207">
        <f>+'Monthly Parameters'!AO31/'Monthly Parameters'!AO30</f>
        <v>4.1999999999999996E-6</v>
      </c>
      <c r="AP529" s="207">
        <f>+'Monthly Parameters'!AP31/'Monthly Parameters'!AP30</f>
        <v>4.1999999999999996E-6</v>
      </c>
      <c r="AQ529" s="207">
        <f>+'Monthly Parameters'!AQ31/'Monthly Parameters'!AQ30</f>
        <v>4.1999999999999996E-6</v>
      </c>
      <c r="AR529" s="207">
        <f>+'Monthly Parameters'!AR31/'Monthly Parameters'!AR30</f>
        <v>4.1999999999999996E-6</v>
      </c>
      <c r="AS529" s="207">
        <f>+'Monthly Parameters'!AS31/'Monthly Parameters'!AS30</f>
        <v>4.1999999999999996E-6</v>
      </c>
      <c r="AT529" s="207">
        <f>+'Monthly Parameters'!AT31/'Monthly Parameters'!AT30</f>
        <v>4.1999999999999996E-6</v>
      </c>
      <c r="AU529" s="207">
        <f>+'Monthly Parameters'!AU31/'Monthly Parameters'!AU30</f>
        <v>4.1999999999999996E-6</v>
      </c>
      <c r="AV529" s="207">
        <f>+'Monthly Parameters'!AV31/'Monthly Parameters'!AV30</f>
        <v>4.1999999999999996E-6</v>
      </c>
      <c r="AW529" s="207">
        <f>+'Monthly Parameters'!AW31/'Monthly Parameters'!AW30</f>
        <v>4.1999999999999996E-6</v>
      </c>
      <c r="AX529" s="207">
        <f>+'Monthly Parameters'!AX31/'Monthly Parameters'!AX30</f>
        <v>4.1999999999999996E-6</v>
      </c>
      <c r="AY529" s="207">
        <f>+'Monthly Parameters'!AY31/'Monthly Parameters'!AY30</f>
        <v>3.0000000000000001E-6</v>
      </c>
      <c r="AZ529" s="207">
        <f>+'Monthly Parameters'!AZ31/'Monthly Parameters'!AZ30</f>
        <v>3.0000000000000001E-6</v>
      </c>
      <c r="BA529" s="207">
        <f>+'Monthly Parameters'!BA31/'Monthly Parameters'!BA30</f>
        <v>3.0000000000000001E-6</v>
      </c>
      <c r="BB529" s="207">
        <f>+'Monthly Parameters'!BB31/'Monthly Parameters'!BB30</f>
        <v>3.0000000000000001E-6</v>
      </c>
      <c r="BC529" s="207">
        <f>+'Monthly Parameters'!BC31/'Monthly Parameters'!BC30</f>
        <v>3.0000000000000001E-6</v>
      </c>
      <c r="BD529" s="207">
        <f>+'Monthly Parameters'!BD31/'Monthly Parameters'!BD30</f>
        <v>3.0000000000000001E-6</v>
      </c>
      <c r="BE529" s="207">
        <f>+'Monthly Parameters'!BE31/'Monthly Parameters'!BE30</f>
        <v>3.0000000000000001E-6</v>
      </c>
      <c r="BF529" s="207">
        <f>+'Monthly Parameters'!BF31/'Monthly Parameters'!BF30</f>
        <v>3.0000000000000001E-6</v>
      </c>
      <c r="BG529" s="207">
        <f>+'Monthly Parameters'!BG31/'Monthly Parameters'!BG30</f>
        <v>3.0000000000000001E-6</v>
      </c>
      <c r="BH529" s="207">
        <f>+'Monthly Parameters'!BH31/'Monthly Parameters'!BH30</f>
        <v>3.0000000000000001E-6</v>
      </c>
      <c r="BI529" s="207">
        <f>+'Monthly Parameters'!BI31/'Monthly Parameters'!BI30</f>
        <v>3.0000000000000001E-6</v>
      </c>
      <c r="BJ529" s="207">
        <f>+'Monthly Parameters'!BJ31/'Monthly Parameters'!BJ30</f>
        <v>3.0000000000000001E-6</v>
      </c>
      <c r="BK529" s="207">
        <f>+'Monthly Parameters'!BK31/'Monthly Parameters'!BK30</f>
        <v>3.0000000000000001E-6</v>
      </c>
      <c r="BL529" s="207">
        <f>+'Monthly Parameters'!BL31/'Monthly Parameters'!BL30</f>
        <v>3.0000000000000001E-6</v>
      </c>
      <c r="BM529" s="207">
        <f>+'Monthly Parameters'!BM31/'Monthly Parameters'!BM30</f>
        <v>3.0000000000000001E-6</v>
      </c>
      <c r="BN529" s="207">
        <f>+'Monthly Parameters'!BN31/'Monthly Parameters'!BN30</f>
        <v>3.0000000000000001E-6</v>
      </c>
      <c r="BO529" s="207">
        <f>+'Monthly Parameters'!BO31/'Monthly Parameters'!BO30</f>
        <v>3.0000000000000001E-6</v>
      </c>
      <c r="BP529" s="207">
        <f>+'Monthly Parameters'!BP31/'Monthly Parameters'!BP30</f>
        <v>3.0000000000000001E-6</v>
      </c>
      <c r="BQ529" s="207">
        <f>+'Monthly Parameters'!BQ31/'Monthly Parameters'!BQ30</f>
        <v>3.0000000000000001E-6</v>
      </c>
      <c r="BR529" s="207">
        <f>+'Monthly Parameters'!BR31/'Monthly Parameters'!BR30</f>
        <v>3.0000000000000001E-6</v>
      </c>
      <c r="BS529" s="207">
        <f>+'Monthly Parameters'!BS31/'Monthly Parameters'!BS30</f>
        <v>3.0000000000000001E-6</v>
      </c>
      <c r="BT529" s="207">
        <f>+'Monthly Parameters'!BT31/'Monthly Parameters'!BT30</f>
        <v>3.0000000000000001E-6</v>
      </c>
      <c r="BU529" s="207">
        <f>+'Monthly Parameters'!BU31/'Monthly Parameters'!BU30</f>
        <v>3.0000000000000001E-6</v>
      </c>
      <c r="BV529" s="207">
        <f>+'Monthly Parameters'!BV31/'Monthly Parameters'!BV30</f>
        <v>3.0000000000000001E-6</v>
      </c>
      <c r="BW529" s="220">
        <f t="shared" si="690"/>
        <v>2.0459999999999974E-4</v>
      </c>
    </row>
    <row r="530" spans="1:75" x14ac:dyDescent="0.3">
      <c r="A530" s="221" t="s">
        <v>349</v>
      </c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207">
        <f>+'Monthly Parameters'!O32/'Monthly Parameters'!O30</f>
        <v>4.5000000000000001E-6</v>
      </c>
      <c r="P530" s="207">
        <f>+'Monthly Parameters'!P32/'Monthly Parameters'!P30</f>
        <v>4.5000000000000001E-6</v>
      </c>
      <c r="Q530" s="207">
        <f>+'Monthly Parameters'!Q32/'Monthly Parameters'!Q30</f>
        <v>4.5000000000000001E-6</v>
      </c>
      <c r="R530" s="207">
        <f>+'Monthly Parameters'!R32/'Monthly Parameters'!R30</f>
        <v>4.5000000000000001E-6</v>
      </c>
      <c r="S530" s="207">
        <f>+'Monthly Parameters'!S32/'Monthly Parameters'!S30</f>
        <v>4.5000000000000001E-6</v>
      </c>
      <c r="T530" s="207">
        <f>+'Monthly Parameters'!T32/'Monthly Parameters'!T30</f>
        <v>4.5000000000000001E-6</v>
      </c>
      <c r="U530" s="207">
        <f>+'Monthly Parameters'!U32/'Monthly Parameters'!U30</f>
        <v>4.5000000000000001E-6</v>
      </c>
      <c r="V530" s="207">
        <f>+'Monthly Parameters'!V32/'Monthly Parameters'!V30</f>
        <v>4.5000000000000001E-6</v>
      </c>
      <c r="W530" s="207">
        <f>+'Monthly Parameters'!W32/'Monthly Parameters'!W30</f>
        <v>4.5000000000000001E-6</v>
      </c>
      <c r="X530" s="207">
        <f>+'Monthly Parameters'!X32/'Monthly Parameters'!X30</f>
        <v>4.5000000000000001E-6</v>
      </c>
      <c r="Y530" s="207">
        <f>+'Monthly Parameters'!Y32/'Monthly Parameters'!Y30</f>
        <v>4.5000000000000001E-6</v>
      </c>
      <c r="Z530" s="207">
        <f>+'Monthly Parameters'!Z32/'Monthly Parameters'!Z30</f>
        <v>4.5000000000000001E-6</v>
      </c>
      <c r="AA530" s="207">
        <f>+'Monthly Parameters'!AA32/'Monthly Parameters'!AA30</f>
        <v>4.5000000000000001E-6</v>
      </c>
      <c r="AB530" s="207">
        <f>+'Monthly Parameters'!AB32/'Monthly Parameters'!AB30</f>
        <v>4.5000000000000001E-6</v>
      </c>
      <c r="AC530" s="207">
        <f>+'Monthly Parameters'!AC32/'Monthly Parameters'!AC30</f>
        <v>4.5000000000000001E-6</v>
      </c>
      <c r="AD530" s="207">
        <f>+'Monthly Parameters'!AD32/'Monthly Parameters'!AD30</f>
        <v>4.5000000000000001E-6</v>
      </c>
      <c r="AE530" s="207">
        <f>+'Monthly Parameters'!AE32/'Monthly Parameters'!AE30</f>
        <v>4.5000000000000001E-6</v>
      </c>
      <c r="AF530" s="207">
        <f>+'Monthly Parameters'!AF32/'Monthly Parameters'!AF30</f>
        <v>4.5000000000000001E-6</v>
      </c>
      <c r="AG530" s="207">
        <f>+'Monthly Parameters'!AG32/'Monthly Parameters'!AG30</f>
        <v>4.5000000000000001E-6</v>
      </c>
      <c r="AH530" s="207">
        <f>+'Monthly Parameters'!AH32/'Monthly Parameters'!AH30</f>
        <v>4.5000000000000001E-6</v>
      </c>
      <c r="AI530" s="207">
        <f>+'Monthly Parameters'!AI32/'Monthly Parameters'!AI30</f>
        <v>4.5000000000000001E-6</v>
      </c>
      <c r="AJ530" s="207">
        <f>+'Monthly Parameters'!AJ32/'Monthly Parameters'!AJ30</f>
        <v>4.5000000000000001E-6</v>
      </c>
      <c r="AK530" s="207">
        <f>+'Monthly Parameters'!AK32/'Monthly Parameters'!AK30</f>
        <v>4.5000000000000001E-6</v>
      </c>
      <c r="AL530" s="207">
        <f>+'Monthly Parameters'!AL32/'Monthly Parameters'!AL30</f>
        <v>4.5000000000000001E-6</v>
      </c>
      <c r="AM530" s="207">
        <f>+'Monthly Parameters'!AM32/'Monthly Parameters'!AM30</f>
        <v>4.5000000000000001E-6</v>
      </c>
      <c r="AN530" s="207">
        <f>+'Monthly Parameters'!AN32/'Monthly Parameters'!AN30</f>
        <v>4.5000000000000001E-6</v>
      </c>
      <c r="AO530" s="207">
        <f>+'Monthly Parameters'!AO32/'Monthly Parameters'!AO30</f>
        <v>4.5000000000000001E-6</v>
      </c>
      <c r="AP530" s="207">
        <f>+'Monthly Parameters'!AP32/'Monthly Parameters'!AP30</f>
        <v>4.5000000000000001E-6</v>
      </c>
      <c r="AQ530" s="207">
        <f>+'Monthly Parameters'!AQ32/'Monthly Parameters'!AQ30</f>
        <v>4.5000000000000001E-6</v>
      </c>
      <c r="AR530" s="207">
        <f>+'Monthly Parameters'!AR32/'Monthly Parameters'!AR30</f>
        <v>4.5000000000000001E-6</v>
      </c>
      <c r="AS530" s="207">
        <f>+'Monthly Parameters'!AS32/'Monthly Parameters'!AS30</f>
        <v>4.5000000000000001E-6</v>
      </c>
      <c r="AT530" s="207">
        <f>+'Monthly Parameters'!AT32/'Monthly Parameters'!AT30</f>
        <v>4.5000000000000001E-6</v>
      </c>
      <c r="AU530" s="207">
        <f>+'Monthly Parameters'!AU32/'Monthly Parameters'!AU30</f>
        <v>4.5000000000000001E-6</v>
      </c>
      <c r="AV530" s="207">
        <f>+'Monthly Parameters'!AV32/'Monthly Parameters'!AV30</f>
        <v>4.5000000000000001E-6</v>
      </c>
      <c r="AW530" s="207">
        <f>+'Monthly Parameters'!AW32/'Monthly Parameters'!AW30</f>
        <v>4.5000000000000001E-6</v>
      </c>
      <c r="AX530" s="207">
        <f>+'Monthly Parameters'!AX32/'Monthly Parameters'!AX30</f>
        <v>4.5000000000000001E-6</v>
      </c>
      <c r="AY530" s="207">
        <f>+'Monthly Parameters'!AY32/'Monthly Parameters'!AY30</f>
        <v>3.5999999999999998E-6</v>
      </c>
      <c r="AZ530" s="207">
        <f>+'Monthly Parameters'!AZ32/'Monthly Parameters'!AZ30</f>
        <v>3.5999999999999998E-6</v>
      </c>
      <c r="BA530" s="207">
        <f>+'Monthly Parameters'!BA32/'Monthly Parameters'!BA30</f>
        <v>3.5999999999999998E-6</v>
      </c>
      <c r="BB530" s="207">
        <f>+'Monthly Parameters'!BB32/'Monthly Parameters'!BB30</f>
        <v>3.5999999999999998E-6</v>
      </c>
      <c r="BC530" s="207">
        <f>+'Monthly Parameters'!BC32/'Monthly Parameters'!BC30</f>
        <v>3.5999999999999998E-6</v>
      </c>
      <c r="BD530" s="207">
        <f>+'Monthly Parameters'!BD32/'Monthly Parameters'!BD30</f>
        <v>3.5999999999999998E-6</v>
      </c>
      <c r="BE530" s="207">
        <f>+'Monthly Parameters'!BE32/'Monthly Parameters'!BE30</f>
        <v>3.5999999999999998E-6</v>
      </c>
      <c r="BF530" s="207">
        <f>+'Monthly Parameters'!BF32/'Monthly Parameters'!BF30</f>
        <v>3.5999999999999998E-6</v>
      </c>
      <c r="BG530" s="207">
        <f>+'Monthly Parameters'!BG32/'Monthly Parameters'!BG30</f>
        <v>3.5999999999999998E-6</v>
      </c>
      <c r="BH530" s="207">
        <f>+'Monthly Parameters'!BH32/'Monthly Parameters'!BH30</f>
        <v>3.5999999999999998E-6</v>
      </c>
      <c r="BI530" s="207">
        <f>+'Monthly Parameters'!BI32/'Monthly Parameters'!BI30</f>
        <v>3.5999999999999998E-6</v>
      </c>
      <c r="BJ530" s="207">
        <f>+'Monthly Parameters'!BJ32/'Monthly Parameters'!BJ30</f>
        <v>3.5999999999999998E-6</v>
      </c>
      <c r="BK530" s="207">
        <f>+'Monthly Parameters'!BK32/'Monthly Parameters'!BK30</f>
        <v>3.8E-6</v>
      </c>
      <c r="BL530" s="207">
        <f>+'Monthly Parameters'!BL32/'Monthly Parameters'!BL30</f>
        <v>3.8E-6</v>
      </c>
      <c r="BM530" s="207">
        <f>+'Monthly Parameters'!BM32/'Monthly Parameters'!BM30</f>
        <v>3.8E-6</v>
      </c>
      <c r="BN530" s="207">
        <f>+'Monthly Parameters'!BN32/'Monthly Parameters'!BN30</f>
        <v>3.8E-6</v>
      </c>
      <c r="BO530" s="207">
        <f>+'Monthly Parameters'!BO32/'Monthly Parameters'!BO30</f>
        <v>3.8E-6</v>
      </c>
      <c r="BP530" s="207">
        <f>+'Monthly Parameters'!BP32/'Monthly Parameters'!BP30</f>
        <v>3.8E-6</v>
      </c>
      <c r="BQ530" s="207">
        <f>+'Monthly Parameters'!BQ32/'Monthly Parameters'!BQ30</f>
        <v>3.8E-6</v>
      </c>
      <c r="BR530" s="207">
        <f>+'Monthly Parameters'!BR32/'Monthly Parameters'!BR30</f>
        <v>3.8E-6</v>
      </c>
      <c r="BS530" s="207">
        <f>+'Monthly Parameters'!BS32/'Monthly Parameters'!BS30</f>
        <v>3.8E-6</v>
      </c>
      <c r="BT530" s="207">
        <f>+'Monthly Parameters'!BT32/'Monthly Parameters'!BT30</f>
        <v>3.8E-6</v>
      </c>
      <c r="BU530" s="207">
        <f>+'Monthly Parameters'!BU32/'Monthly Parameters'!BU30</f>
        <v>3.8E-6</v>
      </c>
      <c r="BV530" s="207">
        <f>+'Monthly Parameters'!BV32/'Monthly Parameters'!BV30</f>
        <v>3.8E-6</v>
      </c>
      <c r="BW530" s="220">
        <f t="shared" si="690"/>
        <v>2.5080000000000019E-4</v>
      </c>
    </row>
    <row r="531" spans="1:75" x14ac:dyDescent="0.3">
      <c r="A531" s="222" t="s">
        <v>350</v>
      </c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207">
        <f>+'Monthly Parameters'!O33/'Monthly Parameters'!O30</f>
        <v>3.3000000000000002E-6</v>
      </c>
      <c r="P531" s="207">
        <f>+'Monthly Parameters'!P33/'Monthly Parameters'!P30</f>
        <v>3.3000000000000002E-6</v>
      </c>
      <c r="Q531" s="207">
        <f>+'Monthly Parameters'!Q33/'Monthly Parameters'!Q30</f>
        <v>3.3000000000000002E-6</v>
      </c>
      <c r="R531" s="207">
        <f>+'Monthly Parameters'!R33/'Monthly Parameters'!R30</f>
        <v>3.3000000000000002E-6</v>
      </c>
      <c r="S531" s="207">
        <f>+'Monthly Parameters'!S33/'Monthly Parameters'!S30</f>
        <v>3.3000000000000002E-6</v>
      </c>
      <c r="T531" s="207">
        <f>+'Monthly Parameters'!T33/'Monthly Parameters'!T30</f>
        <v>3.3000000000000002E-6</v>
      </c>
      <c r="U531" s="207">
        <f>+'Monthly Parameters'!U33/'Monthly Parameters'!U30</f>
        <v>3.3000000000000002E-6</v>
      </c>
      <c r="V531" s="207">
        <f>+'Monthly Parameters'!V33/'Monthly Parameters'!V30</f>
        <v>3.3000000000000002E-6</v>
      </c>
      <c r="W531" s="207">
        <f>+'Monthly Parameters'!W33/'Monthly Parameters'!W30</f>
        <v>3.3000000000000002E-6</v>
      </c>
      <c r="X531" s="207">
        <f>+'Monthly Parameters'!X33/'Monthly Parameters'!X30</f>
        <v>3.3000000000000002E-6</v>
      </c>
      <c r="Y531" s="207">
        <f>+'Monthly Parameters'!Y33/'Monthly Parameters'!Y30</f>
        <v>3.3000000000000002E-6</v>
      </c>
      <c r="Z531" s="207">
        <f>+'Monthly Parameters'!Z33/'Monthly Parameters'!Z30</f>
        <v>3.3000000000000002E-6</v>
      </c>
      <c r="AA531" s="207">
        <f>+'Monthly Parameters'!AA33/'Monthly Parameters'!AA30</f>
        <v>3.4999999999999999E-6</v>
      </c>
      <c r="AB531" s="207">
        <f>+'Monthly Parameters'!AB33/'Monthly Parameters'!AB30</f>
        <v>3.4999999999999999E-6</v>
      </c>
      <c r="AC531" s="207">
        <f>+'Monthly Parameters'!AC33/'Monthly Parameters'!AC30</f>
        <v>3.4999999999999999E-6</v>
      </c>
      <c r="AD531" s="207">
        <f>+'Monthly Parameters'!AD33/'Monthly Parameters'!AD30</f>
        <v>3.4999999999999999E-6</v>
      </c>
      <c r="AE531" s="207">
        <f>+'Monthly Parameters'!AE33/'Monthly Parameters'!AE30</f>
        <v>3.4999999999999999E-6</v>
      </c>
      <c r="AF531" s="207">
        <f>+'Monthly Parameters'!AF33/'Monthly Parameters'!AF30</f>
        <v>3.4999999999999999E-6</v>
      </c>
      <c r="AG531" s="207">
        <f>+'Monthly Parameters'!AG33/'Monthly Parameters'!AG30</f>
        <v>3.4999999999999999E-6</v>
      </c>
      <c r="AH531" s="207">
        <f>+'Monthly Parameters'!AH33/'Monthly Parameters'!AH30</f>
        <v>3.4999999999999999E-6</v>
      </c>
      <c r="AI531" s="207">
        <f>+'Monthly Parameters'!AI33/'Monthly Parameters'!AI30</f>
        <v>3.4999999999999999E-6</v>
      </c>
      <c r="AJ531" s="207">
        <f>+'Monthly Parameters'!AJ33/'Monthly Parameters'!AJ30</f>
        <v>3.4999999999999999E-6</v>
      </c>
      <c r="AK531" s="207">
        <f>+'Monthly Parameters'!AK33/'Monthly Parameters'!AK30</f>
        <v>3.4999999999999999E-6</v>
      </c>
      <c r="AL531" s="207">
        <f>+'Monthly Parameters'!AL33/'Monthly Parameters'!AL30</f>
        <v>3.4999999999999999E-6</v>
      </c>
      <c r="AM531" s="207">
        <f>+'Monthly Parameters'!AM33/'Monthly Parameters'!AM30</f>
        <v>3.5999999999999998E-6</v>
      </c>
      <c r="AN531" s="207">
        <f>+'Monthly Parameters'!AN33/'Monthly Parameters'!AN30</f>
        <v>3.5999999999999998E-6</v>
      </c>
      <c r="AO531" s="207">
        <f>+'Monthly Parameters'!AO33/'Monthly Parameters'!AO30</f>
        <v>3.5999999999999998E-6</v>
      </c>
      <c r="AP531" s="207">
        <f>+'Monthly Parameters'!AP33/'Monthly Parameters'!AP30</f>
        <v>3.5999999999999998E-6</v>
      </c>
      <c r="AQ531" s="207">
        <f>+'Monthly Parameters'!AQ33/'Monthly Parameters'!AQ30</f>
        <v>3.5999999999999998E-6</v>
      </c>
      <c r="AR531" s="207">
        <f>+'Monthly Parameters'!AR33/'Monthly Parameters'!AR30</f>
        <v>3.5999999999999998E-6</v>
      </c>
      <c r="AS531" s="207">
        <f>+'Monthly Parameters'!AS33/'Monthly Parameters'!AS30</f>
        <v>3.5999999999999998E-6</v>
      </c>
      <c r="AT531" s="207">
        <f>+'Monthly Parameters'!AT33/'Monthly Parameters'!AT30</f>
        <v>3.5999999999999998E-6</v>
      </c>
      <c r="AU531" s="207">
        <f>+'Monthly Parameters'!AU33/'Monthly Parameters'!AU30</f>
        <v>3.5999999999999998E-6</v>
      </c>
      <c r="AV531" s="207">
        <f>+'Monthly Parameters'!AV33/'Monthly Parameters'!AV30</f>
        <v>3.5999999999999998E-6</v>
      </c>
      <c r="AW531" s="207">
        <f>+'Monthly Parameters'!AW33/'Monthly Parameters'!AW30</f>
        <v>3.5999999999999998E-6</v>
      </c>
      <c r="AX531" s="207">
        <f>+'Monthly Parameters'!AX33/'Monthly Parameters'!AX30</f>
        <v>3.5999999999999998E-6</v>
      </c>
      <c r="AY531" s="207">
        <f>+'Monthly Parameters'!AY33/'Monthly Parameters'!AY30</f>
        <v>3.5999999999999998E-6</v>
      </c>
      <c r="AZ531" s="207">
        <f>+'Monthly Parameters'!AZ33/'Monthly Parameters'!AZ30</f>
        <v>3.5999999999999998E-6</v>
      </c>
      <c r="BA531" s="207">
        <f>+'Monthly Parameters'!BA33/'Monthly Parameters'!BA30</f>
        <v>3.5999999999999998E-6</v>
      </c>
      <c r="BB531" s="207">
        <f>+'Monthly Parameters'!BB33/'Monthly Parameters'!BB30</f>
        <v>3.5999999999999998E-6</v>
      </c>
      <c r="BC531" s="207">
        <f>+'Monthly Parameters'!BC33/'Monthly Parameters'!BC30</f>
        <v>3.5999999999999998E-6</v>
      </c>
      <c r="BD531" s="207">
        <f>+'Monthly Parameters'!BD33/'Monthly Parameters'!BD30</f>
        <v>3.5999999999999998E-6</v>
      </c>
      <c r="BE531" s="207">
        <f>+'Monthly Parameters'!BE33/'Monthly Parameters'!BE30</f>
        <v>3.5999999999999998E-6</v>
      </c>
      <c r="BF531" s="207">
        <f>+'Monthly Parameters'!BF33/'Monthly Parameters'!BF30</f>
        <v>3.5999999999999998E-6</v>
      </c>
      <c r="BG531" s="207">
        <f>+'Monthly Parameters'!BG33/'Monthly Parameters'!BG30</f>
        <v>3.5999999999999998E-6</v>
      </c>
      <c r="BH531" s="207">
        <f>+'Monthly Parameters'!BH33/'Monthly Parameters'!BH30</f>
        <v>3.5999999999999998E-6</v>
      </c>
      <c r="BI531" s="207">
        <f>+'Monthly Parameters'!BI33/'Monthly Parameters'!BI30</f>
        <v>3.5999999999999998E-6</v>
      </c>
      <c r="BJ531" s="207">
        <f>+'Monthly Parameters'!BJ33/'Monthly Parameters'!BJ30</f>
        <v>3.5999999999999998E-6</v>
      </c>
      <c r="BK531" s="207">
        <f>+'Monthly Parameters'!BK33/'Monthly Parameters'!BK30</f>
        <v>3.5999999999999998E-6</v>
      </c>
      <c r="BL531" s="207">
        <f>+'Monthly Parameters'!BL33/'Monthly Parameters'!BL30</f>
        <v>3.5999999999999998E-6</v>
      </c>
      <c r="BM531" s="207">
        <f>+'Monthly Parameters'!BM33/'Monthly Parameters'!BM30</f>
        <v>3.5999999999999998E-6</v>
      </c>
      <c r="BN531" s="207">
        <f>+'Monthly Parameters'!BN33/'Monthly Parameters'!BN30</f>
        <v>3.5999999999999998E-6</v>
      </c>
      <c r="BO531" s="207">
        <f>+'Monthly Parameters'!BO33/'Monthly Parameters'!BO30</f>
        <v>3.5999999999999998E-6</v>
      </c>
      <c r="BP531" s="207">
        <f>+'Monthly Parameters'!BP33/'Monthly Parameters'!BP30</f>
        <v>3.5999999999999998E-6</v>
      </c>
      <c r="BQ531" s="207">
        <f>+'Monthly Parameters'!BQ33/'Monthly Parameters'!BQ30</f>
        <v>3.5999999999999998E-6</v>
      </c>
      <c r="BR531" s="207">
        <f>+'Monthly Parameters'!BR33/'Monthly Parameters'!BR30</f>
        <v>3.5999999999999998E-6</v>
      </c>
      <c r="BS531" s="207">
        <f>+'Monthly Parameters'!BS33/'Monthly Parameters'!BS30</f>
        <v>3.5999999999999998E-6</v>
      </c>
      <c r="BT531" s="207">
        <f>+'Monthly Parameters'!BT33/'Monthly Parameters'!BT30</f>
        <v>3.5999999999999998E-6</v>
      </c>
      <c r="BU531" s="207">
        <f>+'Monthly Parameters'!BU33/'Monthly Parameters'!BU30</f>
        <v>3.5999999999999998E-6</v>
      </c>
      <c r="BV531" s="207">
        <f>+'Monthly Parameters'!BV33/'Monthly Parameters'!BV30</f>
        <v>3.5999999999999998E-6</v>
      </c>
      <c r="BW531" s="220">
        <f t="shared" si="690"/>
        <v>2.112000000000002E-4</v>
      </c>
    </row>
    <row r="532" spans="1:75" x14ac:dyDescent="0.3">
      <c r="A532" s="223" t="s">
        <v>351</v>
      </c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207">
        <f>+'Monthly Parameters'!O34/'Monthly Parameters'!O30</f>
        <v>0</v>
      </c>
      <c r="P532" s="207">
        <f>+'Monthly Parameters'!P34/'Monthly Parameters'!P30</f>
        <v>0</v>
      </c>
      <c r="Q532" s="207">
        <f>+'Monthly Parameters'!Q34/'Monthly Parameters'!Q30</f>
        <v>0</v>
      </c>
      <c r="R532" s="207">
        <f>+'Monthly Parameters'!R34/'Monthly Parameters'!R30</f>
        <v>0</v>
      </c>
      <c r="S532" s="207">
        <f>+'Monthly Parameters'!S34/'Monthly Parameters'!S30</f>
        <v>0</v>
      </c>
      <c r="T532" s="207">
        <f>+'Monthly Parameters'!T34/'Monthly Parameters'!T30</f>
        <v>0</v>
      </c>
      <c r="U532" s="207">
        <f>+'Monthly Parameters'!U34/'Monthly Parameters'!U30</f>
        <v>0</v>
      </c>
      <c r="V532" s="207">
        <f>+'Monthly Parameters'!V34/'Monthly Parameters'!V30</f>
        <v>0</v>
      </c>
      <c r="W532" s="207">
        <f>+'Monthly Parameters'!W34/'Monthly Parameters'!W30</f>
        <v>0</v>
      </c>
      <c r="X532" s="207">
        <f>+'Monthly Parameters'!X34/'Monthly Parameters'!X30</f>
        <v>0</v>
      </c>
      <c r="Y532" s="207">
        <f>+'Monthly Parameters'!Y34/'Monthly Parameters'!Y30</f>
        <v>0</v>
      </c>
      <c r="Z532" s="207">
        <f>+'Monthly Parameters'!Z34/'Monthly Parameters'!Z30</f>
        <v>0</v>
      </c>
      <c r="AA532" s="207">
        <f>+'Monthly Parameters'!AA34/'Monthly Parameters'!AA30</f>
        <v>0</v>
      </c>
      <c r="AB532" s="207">
        <f>+'Monthly Parameters'!AB34/'Monthly Parameters'!AB30</f>
        <v>0</v>
      </c>
      <c r="AC532" s="207">
        <f>+'Monthly Parameters'!AC34/'Monthly Parameters'!AC30</f>
        <v>0</v>
      </c>
      <c r="AD532" s="207">
        <f>+'Monthly Parameters'!AD34/'Monthly Parameters'!AD30</f>
        <v>0</v>
      </c>
      <c r="AE532" s="207">
        <f>+'Monthly Parameters'!AE34/'Monthly Parameters'!AE30</f>
        <v>0</v>
      </c>
      <c r="AF532" s="207">
        <f>+'Monthly Parameters'!AF34/'Monthly Parameters'!AF30</f>
        <v>0</v>
      </c>
      <c r="AG532" s="207">
        <f>+'Monthly Parameters'!AG34/'Monthly Parameters'!AG30</f>
        <v>0</v>
      </c>
      <c r="AH532" s="207">
        <f>+'Monthly Parameters'!AH34/'Monthly Parameters'!AH30</f>
        <v>0</v>
      </c>
      <c r="AI532" s="207">
        <f>+'Monthly Parameters'!AI34/'Monthly Parameters'!AI30</f>
        <v>0</v>
      </c>
      <c r="AJ532" s="207">
        <f>+'Monthly Parameters'!AJ34/'Monthly Parameters'!AJ30</f>
        <v>0</v>
      </c>
      <c r="AK532" s="207">
        <f>+'Monthly Parameters'!AK34/'Monthly Parameters'!AK30</f>
        <v>0</v>
      </c>
      <c r="AL532" s="207">
        <f>+'Monthly Parameters'!AL34/'Monthly Parameters'!AL30</f>
        <v>0</v>
      </c>
      <c r="AM532" s="207">
        <f>+'Monthly Parameters'!AM34/'Monthly Parameters'!AM30</f>
        <v>4.1999999999999996E-6</v>
      </c>
      <c r="AN532" s="207">
        <f>+'Monthly Parameters'!AN34/'Monthly Parameters'!AN30</f>
        <v>4.1999999999999996E-6</v>
      </c>
      <c r="AO532" s="207">
        <f>+'Monthly Parameters'!AO34/'Monthly Parameters'!AO30</f>
        <v>4.1999999999999996E-6</v>
      </c>
      <c r="AP532" s="207">
        <f>+'Monthly Parameters'!AP34/'Monthly Parameters'!AP30</f>
        <v>4.1999999999999996E-6</v>
      </c>
      <c r="AQ532" s="207">
        <f>+'Monthly Parameters'!AQ34/'Monthly Parameters'!AQ30</f>
        <v>4.1999999999999996E-6</v>
      </c>
      <c r="AR532" s="207">
        <f>+'Monthly Parameters'!AR34/'Monthly Parameters'!AR30</f>
        <v>4.1999999999999996E-6</v>
      </c>
      <c r="AS532" s="207">
        <f>+'Monthly Parameters'!AS34/'Monthly Parameters'!AS30</f>
        <v>4.1999999999999996E-6</v>
      </c>
      <c r="AT532" s="207">
        <f>+'Monthly Parameters'!AT34/'Monthly Parameters'!AT30</f>
        <v>4.1999999999999996E-6</v>
      </c>
      <c r="AU532" s="207">
        <f>+'Monthly Parameters'!AU34/'Monthly Parameters'!AU30</f>
        <v>4.1999999999999996E-6</v>
      </c>
      <c r="AV532" s="207">
        <f>+'Monthly Parameters'!AV34/'Monthly Parameters'!AV30</f>
        <v>4.1999999999999996E-6</v>
      </c>
      <c r="AW532" s="207">
        <f>+'Monthly Parameters'!AW34/'Monthly Parameters'!AW30</f>
        <v>4.1999999999999996E-6</v>
      </c>
      <c r="AX532" s="207">
        <f>+'Monthly Parameters'!AX34/'Monthly Parameters'!AX30</f>
        <v>4.1999999999999996E-6</v>
      </c>
      <c r="AY532" s="207">
        <f>+'Monthly Parameters'!AY34/'Monthly Parameters'!AY30</f>
        <v>4.1999999999999996E-6</v>
      </c>
      <c r="AZ532" s="207">
        <f>+'Monthly Parameters'!AZ34/'Monthly Parameters'!AZ30</f>
        <v>4.1999999999999996E-6</v>
      </c>
      <c r="BA532" s="207">
        <f>+'Monthly Parameters'!BA34/'Monthly Parameters'!BA30</f>
        <v>4.1999999999999996E-6</v>
      </c>
      <c r="BB532" s="207">
        <f>+'Monthly Parameters'!BB34/'Monthly Parameters'!BB30</f>
        <v>4.1999999999999996E-6</v>
      </c>
      <c r="BC532" s="207">
        <f>+'Monthly Parameters'!BC34/'Monthly Parameters'!BC30</f>
        <v>4.1999999999999996E-6</v>
      </c>
      <c r="BD532" s="207">
        <f>+'Monthly Parameters'!BD34/'Monthly Parameters'!BD30</f>
        <v>4.1999999999999996E-6</v>
      </c>
      <c r="BE532" s="207">
        <f>+'Monthly Parameters'!BE34/'Monthly Parameters'!BE30</f>
        <v>4.1999999999999996E-6</v>
      </c>
      <c r="BF532" s="207">
        <f>+'Monthly Parameters'!BF34/'Monthly Parameters'!BF30</f>
        <v>4.1999999999999996E-6</v>
      </c>
      <c r="BG532" s="207">
        <f>+'Monthly Parameters'!BG34/'Monthly Parameters'!BG30</f>
        <v>4.1999999999999996E-6</v>
      </c>
      <c r="BH532" s="207">
        <f>+'Monthly Parameters'!BH34/'Monthly Parameters'!BH30</f>
        <v>4.1999999999999996E-6</v>
      </c>
      <c r="BI532" s="207">
        <f>+'Monthly Parameters'!BI34/'Monthly Parameters'!BI30</f>
        <v>4.1999999999999996E-6</v>
      </c>
      <c r="BJ532" s="207">
        <f>+'Monthly Parameters'!BJ34/'Monthly Parameters'!BJ30</f>
        <v>4.1999999999999996E-6</v>
      </c>
      <c r="BK532" s="207">
        <f>+'Monthly Parameters'!BK34/'Monthly Parameters'!BK30</f>
        <v>4.1999999999999996E-6</v>
      </c>
      <c r="BL532" s="207">
        <f>+'Monthly Parameters'!BL34/'Monthly Parameters'!BL30</f>
        <v>4.1999999999999996E-6</v>
      </c>
      <c r="BM532" s="207">
        <f>+'Monthly Parameters'!BM34/'Monthly Parameters'!BM30</f>
        <v>4.1999999999999996E-6</v>
      </c>
      <c r="BN532" s="207">
        <f>+'Monthly Parameters'!BN34/'Monthly Parameters'!BN30</f>
        <v>4.1999999999999996E-6</v>
      </c>
      <c r="BO532" s="207">
        <f>+'Monthly Parameters'!BO34/'Monthly Parameters'!BO30</f>
        <v>4.1999999999999996E-6</v>
      </c>
      <c r="BP532" s="207">
        <f>+'Monthly Parameters'!BP34/'Monthly Parameters'!BP30</f>
        <v>4.1999999999999996E-6</v>
      </c>
      <c r="BQ532" s="207">
        <f>+'Monthly Parameters'!BQ34/'Monthly Parameters'!BQ30</f>
        <v>4.1999999999999996E-6</v>
      </c>
      <c r="BR532" s="207">
        <f>+'Monthly Parameters'!BR34/'Monthly Parameters'!BR30</f>
        <v>4.1999999999999996E-6</v>
      </c>
      <c r="BS532" s="207">
        <f>+'Monthly Parameters'!BS34/'Monthly Parameters'!BS30</f>
        <v>4.1999999999999996E-6</v>
      </c>
      <c r="BT532" s="207">
        <f>+'Monthly Parameters'!BT34/'Monthly Parameters'!BT30</f>
        <v>4.1999999999999996E-6</v>
      </c>
      <c r="BU532" s="207">
        <f>+'Monthly Parameters'!BU34/'Monthly Parameters'!BU30</f>
        <v>4.1999999999999996E-6</v>
      </c>
      <c r="BV532" s="207">
        <f>+'Monthly Parameters'!BV34/'Monthly Parameters'!BV30</f>
        <v>4.1999999999999996E-6</v>
      </c>
      <c r="BW532" s="220">
        <f t="shared" si="690"/>
        <v>1.5119999999999988E-4</v>
      </c>
    </row>
    <row r="533" spans="1:75" s="106" customFormat="1" ht="16.2" thickBot="1" x14ac:dyDescent="0.35">
      <c r="A533" s="216"/>
      <c r="B533"/>
      <c r="O533" s="224"/>
      <c r="P533" s="224"/>
      <c r="Q533" s="224"/>
      <c r="R533" s="224"/>
      <c r="S533" s="224"/>
      <c r="T533" s="224"/>
      <c r="U533" s="224"/>
      <c r="V533" s="224"/>
      <c r="W533" s="224"/>
      <c r="X533" s="224"/>
      <c r="Y533" s="224"/>
      <c r="Z533" s="224"/>
      <c r="AA533" s="224"/>
      <c r="AB533" s="224"/>
      <c r="AC533" s="224"/>
      <c r="AD533" s="224"/>
      <c r="AE533" s="224"/>
      <c r="AF533" s="224"/>
      <c r="AG533" s="224"/>
      <c r="AH533" s="224"/>
      <c r="AI533" s="224"/>
      <c r="AJ533" s="224"/>
      <c r="AK533" s="224"/>
      <c r="AL533" s="224"/>
      <c r="AM533" s="224"/>
      <c r="AN533" s="224"/>
      <c r="AO533" s="224"/>
      <c r="AP533" s="224"/>
      <c r="AQ533" s="224"/>
      <c r="AR533" s="224"/>
      <c r="AS533" s="224"/>
      <c r="AT533" s="224"/>
      <c r="AU533" s="224"/>
      <c r="AV533" s="224"/>
      <c r="AW533" s="224"/>
      <c r="AX533" s="224"/>
      <c r="AY533" s="224"/>
      <c r="AZ533" s="224"/>
      <c r="BA533" s="224"/>
      <c r="BB533" s="224"/>
      <c r="BC533" s="224"/>
      <c r="BD533" s="224"/>
      <c r="BE533" s="224"/>
      <c r="BF533" s="224"/>
      <c r="BG533" s="224"/>
      <c r="BH533" s="224"/>
      <c r="BI533" s="224"/>
      <c r="BJ533" s="224"/>
      <c r="BK533" s="224"/>
      <c r="BL533" s="224"/>
      <c r="BM533" s="224"/>
      <c r="BN533" s="224"/>
      <c r="BO533" s="224"/>
      <c r="BP533" s="224"/>
      <c r="BQ533" s="224"/>
      <c r="BR533" s="224"/>
      <c r="BS533" s="224"/>
      <c r="BT533" s="224"/>
      <c r="BU533" s="224"/>
      <c r="BV533" s="224"/>
      <c r="BW533" s="225"/>
    </row>
    <row r="534" spans="1:75" s="106" customFormat="1" ht="16.2" thickBot="1" x14ac:dyDescent="0.35">
      <c r="A534" s="70" t="s">
        <v>375</v>
      </c>
      <c r="B534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210">
        <f>+O529*O460</f>
        <v>1.0858866746873328</v>
      </c>
      <c r="P534" s="210">
        <f t="shared" ref="P534:BV534" si="696">+P529*P460</f>
        <v>1.3576687878328508</v>
      </c>
      <c r="Q534" s="210">
        <f t="shared" si="696"/>
        <v>1.690279634327216</v>
      </c>
      <c r="R534" s="210">
        <f t="shared" si="696"/>
        <v>0.94098928843290031</v>
      </c>
      <c r="S534" s="210">
        <f t="shared" si="696"/>
        <v>3.0641525059550738</v>
      </c>
      <c r="T534" s="210">
        <f t="shared" si="696"/>
        <v>3.2231715040979441</v>
      </c>
      <c r="U534" s="210">
        <f t="shared" si="696"/>
        <v>2.6480356180235289</v>
      </c>
      <c r="V534" s="210">
        <f t="shared" si="696"/>
        <v>1.0422031352204049</v>
      </c>
      <c r="W534" s="210">
        <f t="shared" si="696"/>
        <v>2.2347777212903859</v>
      </c>
      <c r="X534" s="210">
        <f t="shared" si="696"/>
        <v>2.6524296413144146</v>
      </c>
      <c r="Y534" s="210">
        <f t="shared" si="696"/>
        <v>2.7747159866678763</v>
      </c>
      <c r="Z534" s="210">
        <f t="shared" si="696"/>
        <v>5.5665323452327042</v>
      </c>
      <c r="AA534" s="210">
        <f t="shared" si="696"/>
        <v>0.90329112970137326</v>
      </c>
      <c r="AB534" s="210">
        <f t="shared" si="696"/>
        <v>1.0326711729864646</v>
      </c>
      <c r="AC534" s="210">
        <f t="shared" si="696"/>
        <v>1.3241494022664175</v>
      </c>
      <c r="AD534" s="210">
        <f t="shared" si="696"/>
        <v>0.71497153833133764</v>
      </c>
      <c r="AE534" s="210">
        <f t="shared" si="696"/>
        <v>2.4606657252288531</v>
      </c>
      <c r="AF534" s="210">
        <f t="shared" si="696"/>
        <v>2.5594519440279728</v>
      </c>
      <c r="AG534" s="210">
        <f t="shared" si="696"/>
        <v>2.0787904249083504</v>
      </c>
      <c r="AH534" s="210">
        <f t="shared" si="696"/>
        <v>0.76789142980539016</v>
      </c>
      <c r="AI534" s="210">
        <f t="shared" si="696"/>
        <v>1.769038877308976</v>
      </c>
      <c r="AJ534" s="210">
        <f t="shared" si="696"/>
        <v>2.102210459868072</v>
      </c>
      <c r="AK534" s="210">
        <f t="shared" si="696"/>
        <v>2.1924703438749407</v>
      </c>
      <c r="AL534" s="210">
        <f t="shared" si="696"/>
        <v>4.4634532209983595</v>
      </c>
      <c r="AM534" s="210">
        <f t="shared" si="696"/>
        <v>0.86752368309806149</v>
      </c>
      <c r="AN534" s="210">
        <f t="shared" si="696"/>
        <v>1.4816452752502109</v>
      </c>
      <c r="AO534" s="210">
        <f t="shared" si="696"/>
        <v>1.9373971664952883</v>
      </c>
      <c r="AP534" s="210">
        <f t="shared" si="696"/>
        <v>1.0583729407642366</v>
      </c>
      <c r="AQ534" s="210">
        <f t="shared" si="696"/>
        <v>3.5577343594241309</v>
      </c>
      <c r="AR534" s="210">
        <f t="shared" si="696"/>
        <v>3.6713687270157549</v>
      </c>
      <c r="AS534" s="210">
        <f t="shared" si="696"/>
        <v>3.0469120097323881</v>
      </c>
      <c r="AT534" s="210">
        <f t="shared" si="696"/>
        <v>1.1314646334678327</v>
      </c>
      <c r="AU534" s="210">
        <f t="shared" si="696"/>
        <v>2.5736947276541629</v>
      </c>
      <c r="AV534" s="210">
        <f t="shared" si="696"/>
        <v>3.0416389765274516</v>
      </c>
      <c r="AW534" s="210">
        <f t="shared" si="696"/>
        <v>3.1798722793429954</v>
      </c>
      <c r="AX534" s="210">
        <f t="shared" si="696"/>
        <v>6.4352193723745987</v>
      </c>
      <c r="AY534" s="210">
        <f t="shared" si="696"/>
        <v>0.83870105244919069</v>
      </c>
      <c r="AZ534" s="210">
        <f t="shared" si="696"/>
        <v>1.0138139142441038</v>
      </c>
      <c r="BA534" s="210">
        <f t="shared" si="696"/>
        <v>1.3981732371173758</v>
      </c>
      <c r="BB534" s="210">
        <f t="shared" si="696"/>
        <v>0.73364969536986113</v>
      </c>
      <c r="BC534" s="210">
        <f t="shared" si="696"/>
        <v>2.6435242158380792</v>
      </c>
      <c r="BD534" s="210">
        <f t="shared" si="696"/>
        <v>2.6782155807861319</v>
      </c>
      <c r="BE534" s="210">
        <f t="shared" si="696"/>
        <v>2.2070158657707313</v>
      </c>
      <c r="BF534" s="210">
        <f t="shared" si="696"/>
        <v>0.74534472428873866</v>
      </c>
      <c r="BG534" s="210">
        <f t="shared" si="696"/>
        <v>1.8792214251482884</v>
      </c>
      <c r="BH534" s="210">
        <f t="shared" si="696"/>
        <v>2.2199772330495207</v>
      </c>
      <c r="BI534" s="210">
        <f t="shared" si="696"/>
        <v>2.3136313685877279</v>
      </c>
      <c r="BJ534" s="210">
        <f t="shared" si="696"/>
        <v>4.7677995893745031</v>
      </c>
      <c r="BK534" s="210">
        <f t="shared" si="696"/>
        <v>0.52386484557787005</v>
      </c>
      <c r="BL534" s="210">
        <f t="shared" si="696"/>
        <v>1.0675099483373425</v>
      </c>
      <c r="BM534" s="210">
        <f t="shared" si="696"/>
        <v>1.4506625779010176</v>
      </c>
      <c r="BN534" s="210">
        <f t="shared" si="696"/>
        <v>0.77452864157485446</v>
      </c>
      <c r="BO534" s="210">
        <f t="shared" si="696"/>
        <v>2.7071475071509257</v>
      </c>
      <c r="BP534" s="210">
        <f t="shared" si="696"/>
        <v>2.7554736035328777</v>
      </c>
      <c r="BQ534" s="210">
        <f t="shared" si="696"/>
        <v>2.2877632271744517</v>
      </c>
      <c r="BR534" s="210">
        <f t="shared" si="696"/>
        <v>0.80121300321478517</v>
      </c>
      <c r="BS534" s="210">
        <f t="shared" si="696"/>
        <v>1.9391120764695038</v>
      </c>
      <c r="BT534" s="210">
        <f t="shared" si="696"/>
        <v>2.2881734183982925</v>
      </c>
      <c r="BU534" s="210">
        <f t="shared" si="696"/>
        <v>2.3886791547647315</v>
      </c>
      <c r="BV534" s="210">
        <f t="shared" si="696"/>
        <v>4.8843477791652017</v>
      </c>
      <c r="BW534" s="113">
        <f t="shared" si="690"/>
        <v>129.94028634882235</v>
      </c>
    </row>
    <row r="535" spans="1:75" s="106" customFormat="1" ht="16.2" thickBot="1" x14ac:dyDescent="0.35">
      <c r="A535" s="215" t="s">
        <v>384</v>
      </c>
      <c r="B535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210">
        <f>+O530*O479</f>
        <v>1.848735</v>
      </c>
      <c r="P535" s="210">
        <f t="shared" ref="P535:BV535" si="697">+P530*P479</f>
        <v>1.3558300000000003</v>
      </c>
      <c r="Q535" s="210">
        <f t="shared" si="697"/>
        <v>0.74417</v>
      </c>
      <c r="R535" s="210">
        <f t="shared" si="697"/>
        <v>1.3558300000000003</v>
      </c>
      <c r="S535" s="210">
        <f t="shared" si="697"/>
        <v>0.74417</v>
      </c>
      <c r="T535" s="210">
        <f t="shared" si="697"/>
        <v>1.3558300000000003</v>
      </c>
      <c r="U535" s="210">
        <f t="shared" si="697"/>
        <v>0.74417</v>
      </c>
      <c r="V535" s="210">
        <f t="shared" si="697"/>
        <v>1.3558300000000003</v>
      </c>
      <c r="W535" s="210">
        <f t="shared" si="697"/>
        <v>0.74417</v>
      </c>
      <c r="X535" s="210">
        <f t="shared" si="697"/>
        <v>1.3558300000000003</v>
      </c>
      <c r="Y535" s="210">
        <f t="shared" si="697"/>
        <v>0.74417</v>
      </c>
      <c r="Z535" s="210">
        <f t="shared" si="697"/>
        <v>1.3558300000000003</v>
      </c>
      <c r="AA535" s="210">
        <f t="shared" si="697"/>
        <v>2.7929782499999991</v>
      </c>
      <c r="AB535" s="210">
        <f t="shared" si="697"/>
        <v>2.3722235</v>
      </c>
      <c r="AC535" s="210">
        <f t="shared" si="697"/>
        <v>1.7422764999999993</v>
      </c>
      <c r="AD535" s="210">
        <f t="shared" si="697"/>
        <v>2.3722235</v>
      </c>
      <c r="AE535" s="210">
        <f t="shared" si="697"/>
        <v>1.7422764999999993</v>
      </c>
      <c r="AF535" s="210">
        <f t="shared" si="697"/>
        <v>2.3722235</v>
      </c>
      <c r="AG535" s="210">
        <f t="shared" si="697"/>
        <v>1.7422764999999993</v>
      </c>
      <c r="AH535" s="210">
        <f t="shared" si="697"/>
        <v>2.3722235</v>
      </c>
      <c r="AI535" s="210">
        <f t="shared" si="697"/>
        <v>1.7422764999999993</v>
      </c>
      <c r="AJ535" s="210">
        <f t="shared" si="697"/>
        <v>2.3722235</v>
      </c>
      <c r="AK535" s="210">
        <f t="shared" si="697"/>
        <v>1.7422764999999993</v>
      </c>
      <c r="AL535" s="210">
        <f t="shared" si="697"/>
        <v>2.3722235</v>
      </c>
      <c r="AM535" s="210">
        <f t="shared" si="697"/>
        <v>1.9275437148239993</v>
      </c>
      <c r="AN535" s="210">
        <f t="shared" si="697"/>
        <v>2.4992726790720003</v>
      </c>
      <c r="AO535" s="210">
        <f t="shared" si="697"/>
        <v>1.8322997609279992</v>
      </c>
      <c r="AP535" s="210">
        <f t="shared" si="697"/>
        <v>2.4992726790720003</v>
      </c>
      <c r="AQ535" s="210">
        <f t="shared" si="697"/>
        <v>1.8322997609279992</v>
      </c>
      <c r="AR535" s="210">
        <f t="shared" si="697"/>
        <v>2.4992726790720003</v>
      </c>
      <c r="AS535" s="210">
        <f t="shared" si="697"/>
        <v>1.8322997609279992</v>
      </c>
      <c r="AT535" s="210">
        <f t="shared" si="697"/>
        <v>2.4992726790720003</v>
      </c>
      <c r="AU535" s="210">
        <f t="shared" si="697"/>
        <v>1.8322997609279992</v>
      </c>
      <c r="AV535" s="210">
        <f t="shared" si="697"/>
        <v>2.4992726790720003</v>
      </c>
      <c r="AW535" s="210">
        <f t="shared" si="697"/>
        <v>1.8322997609279992</v>
      </c>
      <c r="AX535" s="210">
        <f t="shared" si="697"/>
        <v>2.4992726790720003</v>
      </c>
      <c r="AY535" s="210">
        <f t="shared" si="697"/>
        <v>1.3875966118059704</v>
      </c>
      <c r="AZ535" s="210">
        <f t="shared" si="697"/>
        <v>1.9643717334576039</v>
      </c>
      <c r="BA535" s="210">
        <f t="shared" si="697"/>
        <v>1.4430485182147157</v>
      </c>
      <c r="BB535" s="210">
        <f t="shared" si="697"/>
        <v>1.9643717334576039</v>
      </c>
      <c r="BC535" s="210">
        <f t="shared" si="697"/>
        <v>1.4430485182147157</v>
      </c>
      <c r="BD535" s="210">
        <f t="shared" si="697"/>
        <v>1.9643717334576039</v>
      </c>
      <c r="BE535" s="210">
        <f t="shared" si="697"/>
        <v>1.4430485182147157</v>
      </c>
      <c r="BF535" s="210">
        <f t="shared" si="697"/>
        <v>1.9643717334576039</v>
      </c>
      <c r="BG535" s="210">
        <f t="shared" si="697"/>
        <v>1.4430485182147157</v>
      </c>
      <c r="BH535" s="210">
        <f t="shared" si="697"/>
        <v>1.9643717334576039</v>
      </c>
      <c r="BI535" s="210">
        <f t="shared" si="697"/>
        <v>1.4430485182147157</v>
      </c>
      <c r="BJ535" s="210">
        <f t="shared" si="697"/>
        <v>1.9643717334576039</v>
      </c>
      <c r="BK535" s="210">
        <f t="shared" si="697"/>
        <v>1.6089524739563368</v>
      </c>
      <c r="BL535" s="210">
        <f t="shared" si="697"/>
        <v>2.1378836140874986</v>
      </c>
      <c r="BM535" s="210">
        <f t="shared" si="697"/>
        <v>1.5854637885687475</v>
      </c>
      <c r="BN535" s="210">
        <f t="shared" si="697"/>
        <v>2.1378836140874986</v>
      </c>
      <c r="BO535" s="210">
        <f t="shared" si="697"/>
        <v>1.5854637885687475</v>
      </c>
      <c r="BP535" s="210">
        <f t="shared" si="697"/>
        <v>2.1378836140874986</v>
      </c>
      <c r="BQ535" s="210">
        <f t="shared" si="697"/>
        <v>1.5854637885687475</v>
      </c>
      <c r="BR535" s="210">
        <f t="shared" si="697"/>
        <v>2.1378836140874986</v>
      </c>
      <c r="BS535" s="210">
        <f t="shared" si="697"/>
        <v>1.5854637885687475</v>
      </c>
      <c r="BT535" s="210">
        <f t="shared" si="697"/>
        <v>2.1378836140874986</v>
      </c>
      <c r="BU535" s="210">
        <f t="shared" si="697"/>
        <v>1.5854637885687475</v>
      </c>
      <c r="BV535" s="210">
        <f t="shared" si="697"/>
        <v>2.1378836140874986</v>
      </c>
      <c r="BW535" s="113">
        <f t="shared" si="690"/>
        <v>108.27958804884618</v>
      </c>
    </row>
    <row r="536" spans="1:75" s="106" customFormat="1" ht="16.2" thickBot="1" x14ac:dyDescent="0.35">
      <c r="A536" s="188" t="s">
        <v>376</v>
      </c>
      <c r="B536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210">
        <f>+O531*O470</f>
        <v>0</v>
      </c>
      <c r="P536" s="210">
        <f t="shared" ref="P536:BV536" si="698">+P531*P470</f>
        <v>0</v>
      </c>
      <c r="Q536" s="210">
        <f t="shared" si="698"/>
        <v>0.52306118548313341</v>
      </c>
      <c r="R536" s="210">
        <f t="shared" si="698"/>
        <v>0.27491424414343479</v>
      </c>
      <c r="S536" s="210">
        <f t="shared" si="698"/>
        <v>1.5578329240297468</v>
      </c>
      <c r="T536" s="210">
        <f t="shared" si="698"/>
        <v>2.9743839974001127</v>
      </c>
      <c r="U536" s="210">
        <f t="shared" si="698"/>
        <v>0.69550066716948433</v>
      </c>
      <c r="V536" s="210">
        <f t="shared" si="698"/>
        <v>0</v>
      </c>
      <c r="W536" s="210">
        <f t="shared" si="698"/>
        <v>1.0712774311385753</v>
      </c>
      <c r="X536" s="210">
        <f t="shared" si="698"/>
        <v>1.144222978096618</v>
      </c>
      <c r="Y536" s="210">
        <f t="shared" si="698"/>
        <v>1.4545789996372609</v>
      </c>
      <c r="Z536" s="210">
        <f t="shared" si="698"/>
        <v>3.860084526318027</v>
      </c>
      <c r="AA536" s="210">
        <f t="shared" si="698"/>
        <v>0</v>
      </c>
      <c r="AB536" s="210">
        <f t="shared" si="698"/>
        <v>0</v>
      </c>
      <c r="AC536" s="210">
        <f t="shared" si="698"/>
        <v>0.64242055133523002</v>
      </c>
      <c r="AD536" s="210">
        <f t="shared" si="698"/>
        <v>0.27984876461054098</v>
      </c>
      <c r="AE536" s="210">
        <f t="shared" si="698"/>
        <v>1.8070081376008276</v>
      </c>
      <c r="AF536" s="210">
        <f t="shared" si="698"/>
        <v>3.4482289718570711</v>
      </c>
      <c r="AG536" s="210">
        <f t="shared" si="698"/>
        <v>0.69589821987998013</v>
      </c>
      <c r="AH536" s="210">
        <f t="shared" si="698"/>
        <v>0</v>
      </c>
      <c r="AI536" s="210">
        <f t="shared" si="698"/>
        <v>1.1305850880946355</v>
      </c>
      <c r="AJ536" s="210">
        <f t="shared" si="698"/>
        <v>1.2887638870200628</v>
      </c>
      <c r="AK536" s="210">
        <f t="shared" si="698"/>
        <v>1.6489334285884967</v>
      </c>
      <c r="AL536" s="210">
        <f t="shared" si="698"/>
        <v>4.4775298492990387</v>
      </c>
      <c r="AM536" s="210">
        <f t="shared" si="698"/>
        <v>0</v>
      </c>
      <c r="AN536" s="210">
        <f t="shared" si="698"/>
        <v>0</v>
      </c>
      <c r="AO536" s="210">
        <f t="shared" si="698"/>
        <v>0.2407884410394194</v>
      </c>
      <c r="AP536" s="210">
        <f t="shared" si="698"/>
        <v>0.32687756208878954</v>
      </c>
      <c r="AQ536" s="210">
        <f t="shared" si="698"/>
        <v>1.8921250132976775</v>
      </c>
      <c r="AR536" s="210">
        <f t="shared" si="698"/>
        <v>3.6123073103462833</v>
      </c>
      <c r="AS536" s="210">
        <f t="shared" si="698"/>
        <v>0.82478526233663352</v>
      </c>
      <c r="AT536" s="210">
        <f t="shared" si="698"/>
        <v>0</v>
      </c>
      <c r="AU536" s="210">
        <f t="shared" si="698"/>
        <v>1.2809839130584955</v>
      </c>
      <c r="AV536" s="210">
        <f t="shared" si="698"/>
        <v>1.3828303713263752</v>
      </c>
      <c r="AW536" s="210">
        <f t="shared" si="698"/>
        <v>1.759816031446473</v>
      </c>
      <c r="AX536" s="210">
        <f t="shared" si="698"/>
        <v>4.6884164817439569</v>
      </c>
      <c r="AY536" s="210">
        <f t="shared" si="698"/>
        <v>0</v>
      </c>
      <c r="AZ536" s="210">
        <f t="shared" si="698"/>
        <v>0</v>
      </c>
      <c r="BA536" s="210">
        <f t="shared" si="698"/>
        <v>0.46271608725678337</v>
      </c>
      <c r="BB536" s="210">
        <f t="shared" si="698"/>
        <v>0.32648612818100092</v>
      </c>
      <c r="BC536" s="210">
        <f t="shared" si="698"/>
        <v>1.9424789735211638</v>
      </c>
      <c r="BD536" s="210">
        <f t="shared" si="698"/>
        <v>3.7079952575528168</v>
      </c>
      <c r="BE536" s="210">
        <f t="shared" si="698"/>
        <v>0.82092265348835547</v>
      </c>
      <c r="BF536" s="210">
        <f t="shared" si="698"/>
        <v>0</v>
      </c>
      <c r="BG536" s="210">
        <f t="shared" si="698"/>
        <v>1.288983488130989</v>
      </c>
      <c r="BH536" s="210">
        <f t="shared" si="698"/>
        <v>1.4106708902293357</v>
      </c>
      <c r="BI536" s="210">
        <f t="shared" si="698"/>
        <v>1.7977291150197525</v>
      </c>
      <c r="BJ536" s="210">
        <f t="shared" si="698"/>
        <v>4.8131922979171495</v>
      </c>
      <c r="BK536" s="210">
        <f t="shared" si="698"/>
        <v>0</v>
      </c>
      <c r="BL536" s="210">
        <f t="shared" si="698"/>
        <v>0</v>
      </c>
      <c r="BM536" s="210">
        <f t="shared" si="698"/>
        <v>0.55047421174339939</v>
      </c>
      <c r="BN536" s="210">
        <f t="shared" si="698"/>
        <v>0.32219503951910161</v>
      </c>
      <c r="BO536" s="210">
        <f t="shared" si="698"/>
        <v>2.0709346410973586</v>
      </c>
      <c r="BP536" s="210">
        <f t="shared" si="698"/>
        <v>3.9519394944527115</v>
      </c>
      <c r="BQ536" s="210">
        <f t="shared" si="698"/>
        <v>0.8017198752767184</v>
      </c>
      <c r="BR536" s="210">
        <f t="shared" si="698"/>
        <v>0</v>
      </c>
      <c r="BS536" s="210">
        <f t="shared" si="698"/>
        <v>1.2999409631715206</v>
      </c>
      <c r="BT536" s="210">
        <f t="shared" si="698"/>
        <v>1.478448312789302</v>
      </c>
      <c r="BU536" s="210">
        <f t="shared" si="698"/>
        <v>1.8912167088916512</v>
      </c>
      <c r="BV536" s="210">
        <f t="shared" si="698"/>
        <v>5.1315042586963928</v>
      </c>
      <c r="BW536" s="113">
        <f t="shared" si="690"/>
        <v>79.053552635321878</v>
      </c>
    </row>
    <row r="537" spans="1:75" s="106" customFormat="1" ht="16.2" thickBot="1" x14ac:dyDescent="0.35">
      <c r="A537" s="177" t="s">
        <v>377</v>
      </c>
      <c r="B537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210">
        <f>+O532*O489</f>
        <v>0</v>
      </c>
      <c r="P537" s="210">
        <f t="shared" ref="P537:BV537" si="699">+P532*P489</f>
        <v>0</v>
      </c>
      <c r="Q537" s="210">
        <f t="shared" si="699"/>
        <v>0</v>
      </c>
      <c r="R537" s="210">
        <f t="shared" si="699"/>
        <v>0</v>
      </c>
      <c r="S537" s="210">
        <f t="shared" si="699"/>
        <v>0</v>
      </c>
      <c r="T537" s="210">
        <f t="shared" si="699"/>
        <v>0</v>
      </c>
      <c r="U537" s="210">
        <f t="shared" si="699"/>
        <v>0</v>
      </c>
      <c r="V537" s="210">
        <f t="shared" si="699"/>
        <v>0</v>
      </c>
      <c r="W537" s="210">
        <f t="shared" si="699"/>
        <v>0</v>
      </c>
      <c r="X537" s="210">
        <f t="shared" si="699"/>
        <v>0</v>
      </c>
      <c r="Y537" s="210">
        <f t="shared" si="699"/>
        <v>0</v>
      </c>
      <c r="Z537" s="210">
        <f t="shared" si="699"/>
        <v>0</v>
      </c>
      <c r="AA537" s="210">
        <f t="shared" si="699"/>
        <v>0</v>
      </c>
      <c r="AB537" s="210">
        <f t="shared" si="699"/>
        <v>0</v>
      </c>
      <c r="AC537" s="210">
        <f t="shared" si="699"/>
        <v>0</v>
      </c>
      <c r="AD537" s="210">
        <f t="shared" si="699"/>
        <v>0</v>
      </c>
      <c r="AE537" s="210">
        <f t="shared" si="699"/>
        <v>0</v>
      </c>
      <c r="AF537" s="210">
        <f t="shared" si="699"/>
        <v>0</v>
      </c>
      <c r="AG537" s="210">
        <f t="shared" si="699"/>
        <v>0</v>
      </c>
      <c r="AH537" s="210">
        <f t="shared" si="699"/>
        <v>0</v>
      </c>
      <c r="AI537" s="210">
        <f t="shared" si="699"/>
        <v>0</v>
      </c>
      <c r="AJ537" s="210">
        <f t="shared" si="699"/>
        <v>0</v>
      </c>
      <c r="AK537" s="210">
        <f t="shared" si="699"/>
        <v>0</v>
      </c>
      <c r="AL537" s="210">
        <f t="shared" si="699"/>
        <v>0</v>
      </c>
      <c r="AM537" s="210">
        <f t="shared" si="699"/>
        <v>0.37213866666666667</v>
      </c>
      <c r="AN537" s="210">
        <f t="shared" si="699"/>
        <v>0.38206933333333321</v>
      </c>
      <c r="AO537" s="210">
        <f t="shared" si="699"/>
        <v>0.10793066666666672</v>
      </c>
      <c r="AP537" s="210">
        <f t="shared" si="699"/>
        <v>0.38206933333333321</v>
      </c>
      <c r="AQ537" s="210">
        <f t="shared" si="699"/>
        <v>0.10793066666666672</v>
      </c>
      <c r="AR537" s="210">
        <f t="shared" si="699"/>
        <v>0.38206933333333321</v>
      </c>
      <c r="AS537" s="210">
        <f t="shared" si="699"/>
        <v>0.10793066666666672</v>
      </c>
      <c r="AT537" s="210">
        <f t="shared" si="699"/>
        <v>0.38206933333333321</v>
      </c>
      <c r="AU537" s="210">
        <f t="shared" si="699"/>
        <v>0.10793066666666672</v>
      </c>
      <c r="AV537" s="210">
        <f t="shared" si="699"/>
        <v>0.38206933333333321</v>
      </c>
      <c r="AW537" s="210">
        <f t="shared" si="699"/>
        <v>0.10793066666666672</v>
      </c>
      <c r="AX537" s="210">
        <f t="shared" si="699"/>
        <v>0.38206933333333321</v>
      </c>
      <c r="AY537" s="210">
        <f t="shared" si="699"/>
        <v>0.13959904000000001</v>
      </c>
      <c r="AZ537" s="210">
        <f t="shared" si="699"/>
        <v>0.40574351999999991</v>
      </c>
      <c r="BA537" s="210">
        <f t="shared" si="699"/>
        <v>0.10385648000000004</v>
      </c>
      <c r="BB537" s="210">
        <f t="shared" si="699"/>
        <v>0.40574351999999991</v>
      </c>
      <c r="BC537" s="210">
        <f t="shared" si="699"/>
        <v>0.10385648000000004</v>
      </c>
      <c r="BD537" s="210">
        <f t="shared" si="699"/>
        <v>0.40574351999999991</v>
      </c>
      <c r="BE537" s="210">
        <f t="shared" si="699"/>
        <v>0.10385648000000004</v>
      </c>
      <c r="BF537" s="210">
        <f t="shared" si="699"/>
        <v>0.40574351999999991</v>
      </c>
      <c r="BG537" s="210">
        <f t="shared" si="699"/>
        <v>0.10385648000000004</v>
      </c>
      <c r="BH537" s="210">
        <f t="shared" si="699"/>
        <v>0.40574351999999991</v>
      </c>
      <c r="BI537" s="210">
        <f t="shared" si="699"/>
        <v>0.10385648000000004</v>
      </c>
      <c r="BJ537" s="210">
        <f t="shared" si="699"/>
        <v>0.40574351999999991</v>
      </c>
      <c r="BK537" s="210">
        <f t="shared" si="699"/>
        <v>0.12835804800000003</v>
      </c>
      <c r="BL537" s="210">
        <f t="shared" si="699"/>
        <v>0.42410950399999986</v>
      </c>
      <c r="BM537" s="210">
        <f t="shared" si="699"/>
        <v>0.10077849599999998</v>
      </c>
      <c r="BN537" s="210">
        <f t="shared" si="699"/>
        <v>0.42410950399999986</v>
      </c>
      <c r="BO537" s="210">
        <f t="shared" si="699"/>
        <v>0.10077849599999998</v>
      </c>
      <c r="BP537" s="210">
        <f t="shared" si="699"/>
        <v>0.42410950399999986</v>
      </c>
      <c r="BQ537" s="210">
        <f t="shared" si="699"/>
        <v>0.10077849599999998</v>
      </c>
      <c r="BR537" s="210">
        <f t="shared" si="699"/>
        <v>0.42410950399999986</v>
      </c>
      <c r="BS537" s="210">
        <f t="shared" si="699"/>
        <v>0.10077849599999998</v>
      </c>
      <c r="BT537" s="210">
        <f t="shared" si="699"/>
        <v>0.42410950399999986</v>
      </c>
      <c r="BU537" s="210">
        <f t="shared" si="699"/>
        <v>0.10077849599999998</v>
      </c>
      <c r="BV537" s="210">
        <f t="shared" si="699"/>
        <v>0.42410950399999986</v>
      </c>
      <c r="BW537" s="113">
        <f t="shared" si="690"/>
        <v>9.4744581119999989</v>
      </c>
    </row>
    <row r="538" spans="1:75" s="106" customFormat="1" x14ac:dyDescent="0.3">
      <c r="A538" s="216" t="s">
        <v>378</v>
      </c>
      <c r="B538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210">
        <f>+O534+O535+O536+O537</f>
        <v>2.9346216746873326</v>
      </c>
      <c r="P538" s="210">
        <f t="shared" ref="P538:BV538" si="700">+P534+P535+P536+P537</f>
        <v>2.7134987878328509</v>
      </c>
      <c r="Q538" s="210">
        <f t="shared" si="700"/>
        <v>2.9575108198103495</v>
      </c>
      <c r="R538" s="210">
        <f t="shared" si="700"/>
        <v>2.5717335325763355</v>
      </c>
      <c r="S538" s="210">
        <f t="shared" si="700"/>
        <v>5.3661554299848202</v>
      </c>
      <c r="T538" s="210">
        <f t="shared" si="700"/>
        <v>7.5533855014980578</v>
      </c>
      <c r="U538" s="210">
        <f t="shared" si="700"/>
        <v>4.087706285193013</v>
      </c>
      <c r="V538" s="210">
        <f t="shared" si="700"/>
        <v>2.3980331352204054</v>
      </c>
      <c r="W538" s="210">
        <f t="shared" si="700"/>
        <v>4.0502251524289612</v>
      </c>
      <c r="X538" s="210">
        <f t="shared" si="700"/>
        <v>5.1524826194110327</v>
      </c>
      <c r="Y538" s="210">
        <f t="shared" si="700"/>
        <v>4.973464986305137</v>
      </c>
      <c r="Z538" s="210">
        <f t="shared" si="700"/>
        <v>10.782446871550732</v>
      </c>
      <c r="AA538" s="210">
        <f t="shared" si="700"/>
        <v>3.6962693797013726</v>
      </c>
      <c r="AB538" s="210">
        <f t="shared" si="700"/>
        <v>3.4048946729864644</v>
      </c>
      <c r="AC538" s="210">
        <f t="shared" si="700"/>
        <v>3.7088464536016468</v>
      </c>
      <c r="AD538" s="210">
        <f t="shared" si="700"/>
        <v>3.3670438029418785</v>
      </c>
      <c r="AE538" s="210">
        <f t="shared" si="700"/>
        <v>6.00995036282968</v>
      </c>
      <c r="AF538" s="210">
        <f t="shared" si="700"/>
        <v>8.3799044158850435</v>
      </c>
      <c r="AG538" s="210">
        <f t="shared" si="700"/>
        <v>4.5169651447883297</v>
      </c>
      <c r="AH538" s="210">
        <f t="shared" si="700"/>
        <v>3.1401149298053901</v>
      </c>
      <c r="AI538" s="210">
        <f t="shared" si="700"/>
        <v>4.6419004654036105</v>
      </c>
      <c r="AJ538" s="210">
        <f t="shared" si="700"/>
        <v>5.7631978468881355</v>
      </c>
      <c r="AK538" s="210">
        <f t="shared" si="700"/>
        <v>5.5836802724634369</v>
      </c>
      <c r="AL538" s="210">
        <f t="shared" si="700"/>
        <v>11.313206570297398</v>
      </c>
      <c r="AM538" s="210">
        <f t="shared" si="700"/>
        <v>3.1672060645887279</v>
      </c>
      <c r="AN538" s="210">
        <f t="shared" si="700"/>
        <v>4.3629872876555442</v>
      </c>
      <c r="AO538" s="210">
        <f t="shared" si="700"/>
        <v>4.118416035129373</v>
      </c>
      <c r="AP538" s="210">
        <f t="shared" si="700"/>
        <v>4.2665925152583597</v>
      </c>
      <c r="AQ538" s="210">
        <f t="shared" si="700"/>
        <v>7.3900898003164741</v>
      </c>
      <c r="AR538" s="210">
        <f t="shared" si="700"/>
        <v>10.165018049767372</v>
      </c>
      <c r="AS538" s="210">
        <f t="shared" si="700"/>
        <v>5.8119276996636868</v>
      </c>
      <c r="AT538" s="210">
        <f t="shared" si="700"/>
        <v>4.0128066458731659</v>
      </c>
      <c r="AU538" s="210">
        <f t="shared" si="700"/>
        <v>5.7949090683073239</v>
      </c>
      <c r="AV538" s="210">
        <f t="shared" si="700"/>
        <v>7.3058113602591597</v>
      </c>
      <c r="AW538" s="210">
        <f t="shared" si="700"/>
        <v>6.8799187383841343</v>
      </c>
      <c r="AX538" s="210">
        <f t="shared" si="700"/>
        <v>14.004977866523889</v>
      </c>
      <c r="AY538" s="210">
        <f t="shared" si="700"/>
        <v>2.3658967042551611</v>
      </c>
      <c r="AZ538" s="210">
        <f t="shared" si="700"/>
        <v>3.3839291677017078</v>
      </c>
      <c r="BA538" s="210">
        <f t="shared" si="700"/>
        <v>3.4077943225888752</v>
      </c>
      <c r="BB538" s="210">
        <f t="shared" si="700"/>
        <v>3.4302510770084655</v>
      </c>
      <c r="BC538" s="210">
        <f t="shared" si="700"/>
        <v>6.1329081875739586</v>
      </c>
      <c r="BD538" s="210">
        <f t="shared" si="700"/>
        <v>8.7563260917965522</v>
      </c>
      <c r="BE538" s="210">
        <f t="shared" si="700"/>
        <v>4.5748435174738029</v>
      </c>
      <c r="BF538" s="210">
        <f t="shared" si="700"/>
        <v>3.1154599777463421</v>
      </c>
      <c r="BG538" s="210">
        <f t="shared" si="700"/>
        <v>4.7151099114939932</v>
      </c>
      <c r="BH538" s="210">
        <f t="shared" si="700"/>
        <v>6.0007633767364599</v>
      </c>
      <c r="BI538" s="210">
        <f t="shared" si="700"/>
        <v>5.6582654818221965</v>
      </c>
      <c r="BJ538" s="210">
        <f t="shared" si="700"/>
        <v>11.951107140749256</v>
      </c>
      <c r="BK538" s="210">
        <f t="shared" si="700"/>
        <v>2.2611753675342068</v>
      </c>
      <c r="BL538" s="210">
        <f t="shared" si="700"/>
        <v>3.6295030664248409</v>
      </c>
      <c r="BM538" s="210">
        <f t="shared" si="700"/>
        <v>3.687379074213164</v>
      </c>
      <c r="BN538" s="210">
        <f t="shared" si="700"/>
        <v>3.6587167991814549</v>
      </c>
      <c r="BO538" s="210">
        <f t="shared" si="700"/>
        <v>6.4643244328170324</v>
      </c>
      <c r="BP538" s="210">
        <f t="shared" si="700"/>
        <v>9.2694062160730883</v>
      </c>
      <c r="BQ538" s="210">
        <f t="shared" si="700"/>
        <v>4.7757253870199179</v>
      </c>
      <c r="BR538" s="210">
        <f t="shared" si="700"/>
        <v>3.3632061213022837</v>
      </c>
      <c r="BS538" s="210">
        <f t="shared" si="700"/>
        <v>4.9252953242097721</v>
      </c>
      <c r="BT538" s="210">
        <f t="shared" si="700"/>
        <v>6.3286148492750929</v>
      </c>
      <c r="BU538" s="210">
        <f t="shared" si="700"/>
        <v>5.9661381482251308</v>
      </c>
      <c r="BV538" s="210">
        <f t="shared" si="700"/>
        <v>12.577845155949094</v>
      </c>
      <c r="BW538" s="113">
        <f t="shared" si="690"/>
        <v>326.74788514499033</v>
      </c>
    </row>
    <row r="539" spans="1:75" s="106" customFormat="1" ht="16.2" thickBot="1" x14ac:dyDescent="0.35">
      <c r="A539" s="216"/>
      <c r="B539"/>
      <c r="O539" s="224"/>
      <c r="P539" s="224"/>
      <c r="Q539" s="224"/>
      <c r="R539" s="224"/>
      <c r="S539" s="224"/>
      <c r="T539" s="224"/>
      <c r="U539" s="224"/>
      <c r="V539" s="224"/>
      <c r="W539" s="224"/>
      <c r="X539" s="224"/>
      <c r="Y539" s="224"/>
      <c r="Z539" s="224"/>
      <c r="AA539" s="224"/>
      <c r="AB539" s="224"/>
      <c r="AC539" s="224"/>
      <c r="AD539" s="224"/>
      <c r="AE539" s="224"/>
      <c r="AF539" s="224"/>
      <c r="AG539" s="224"/>
      <c r="AH539" s="224"/>
      <c r="AI539" s="224"/>
      <c r="AJ539" s="224"/>
      <c r="AK539" s="224"/>
      <c r="AL539" s="224"/>
      <c r="AM539" s="224"/>
      <c r="AN539" s="224"/>
      <c r="AO539" s="224"/>
      <c r="AP539" s="224"/>
      <c r="AQ539" s="224"/>
      <c r="AR539" s="224"/>
      <c r="AS539" s="224"/>
      <c r="AT539" s="224"/>
      <c r="AU539" s="224"/>
      <c r="AV539" s="224"/>
      <c r="AW539" s="224"/>
      <c r="AX539" s="224"/>
      <c r="AY539" s="224"/>
      <c r="AZ539" s="224"/>
      <c r="BA539" s="224"/>
      <c r="BB539" s="224"/>
      <c r="BC539" s="224"/>
      <c r="BD539" s="224"/>
      <c r="BE539" s="224"/>
      <c r="BF539" s="224"/>
      <c r="BG539" s="224"/>
      <c r="BH539" s="224"/>
      <c r="BI539" s="224"/>
      <c r="BJ539" s="224"/>
      <c r="BK539" s="224"/>
      <c r="BL539" s="224"/>
      <c r="BM539" s="224"/>
      <c r="BN539" s="224"/>
      <c r="BO539" s="224"/>
      <c r="BP539" s="224"/>
      <c r="BQ539" s="224"/>
      <c r="BR539" s="224"/>
      <c r="BS539" s="224"/>
      <c r="BT539" s="224"/>
      <c r="BU539" s="224"/>
      <c r="BV539" s="224"/>
      <c r="BW539" s="62">
        <f t="shared" si="690"/>
        <v>0</v>
      </c>
    </row>
    <row r="540" spans="1:75" s="106" customFormat="1" ht="16.2" thickBot="1" x14ac:dyDescent="0.35">
      <c r="A540" s="218" t="s">
        <v>383</v>
      </c>
      <c r="B540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  <c r="AB540" s="207"/>
      <c r="AC540" s="207"/>
      <c r="AD540" s="207"/>
      <c r="AE540" s="207"/>
      <c r="AF540" s="207"/>
      <c r="AG540" s="207"/>
      <c r="AH540" s="207"/>
      <c r="AI540" s="207"/>
      <c r="AJ540" s="207"/>
      <c r="AK540" s="207"/>
      <c r="AL540" s="207"/>
      <c r="AM540" s="207"/>
      <c r="AN540" s="207"/>
      <c r="AO540" s="207"/>
      <c r="AP540" s="207"/>
      <c r="AQ540" s="207"/>
      <c r="AR540" s="207"/>
      <c r="AS540" s="207"/>
      <c r="AT540" s="207"/>
      <c r="AU540" s="207"/>
      <c r="AV540" s="207"/>
      <c r="AW540" s="207"/>
      <c r="AX540" s="207"/>
      <c r="AY540" s="207"/>
      <c r="AZ540" s="207"/>
      <c r="BA540" s="207"/>
      <c r="BB540" s="207"/>
      <c r="BC540" s="207"/>
      <c r="BD540" s="207"/>
      <c r="BE540" s="207"/>
      <c r="BF540" s="207"/>
      <c r="BG540" s="207"/>
      <c r="BH540" s="207"/>
      <c r="BI540" s="207"/>
      <c r="BJ540" s="207"/>
      <c r="BK540" s="207"/>
      <c r="BL540" s="207"/>
      <c r="BM540" s="207"/>
      <c r="BN540" s="207"/>
      <c r="BO540" s="207"/>
      <c r="BP540" s="207"/>
      <c r="BQ540" s="207"/>
      <c r="BR540" s="207"/>
      <c r="BS540" s="207"/>
      <c r="BT540" s="207"/>
      <c r="BU540" s="207"/>
      <c r="BV540" s="207"/>
      <c r="BW540" s="113">
        <f t="shared" si="690"/>
        <v>0</v>
      </c>
    </row>
    <row r="541" spans="1:75" s="106" customFormat="1" x14ac:dyDescent="0.3">
      <c r="A541" s="208" t="s">
        <v>379</v>
      </c>
      <c r="B541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>
        <f>+DATA!C266</f>
        <v>1</v>
      </c>
      <c r="O541" s="192">
        <f>+(O538/30)*DATA!C276</f>
        <v>3.3259045646456435</v>
      </c>
      <c r="P541" s="192">
        <f>+(P538/30)*DATA!D276</f>
        <v>3.0752986262105644</v>
      </c>
      <c r="Q541" s="192">
        <f>+(Q538/30)*DATA!E276</f>
        <v>3.351845595785063</v>
      </c>
      <c r="R541" s="209">
        <f>+(R538/30)*DATA!F276</f>
        <v>2.9146313369198471</v>
      </c>
      <c r="S541" s="192">
        <f>+(S538/30)*DATA!G276</f>
        <v>6.0816428206494635</v>
      </c>
      <c r="T541" s="192">
        <f>+(T538/30)*DATA!H276</f>
        <v>8.5605035683644655</v>
      </c>
      <c r="U541" s="209">
        <f>+(U538/30)*DATA!I276</f>
        <v>4.632733789885414</v>
      </c>
      <c r="V541" s="209">
        <f>+(V538/30)*DATA!J276</f>
        <v>2.7177708865831258</v>
      </c>
      <c r="W541" s="192">
        <f>+(W538/30)*DATA!K276</f>
        <v>4.5902551727528227</v>
      </c>
      <c r="X541" s="192">
        <f>+(X538/30)*DATA!L276</f>
        <v>5.8394803019991697</v>
      </c>
      <c r="Y541" s="192">
        <f>+(Y538/30)*DATA!M276</f>
        <v>5.6365936511458212</v>
      </c>
      <c r="Z541" s="192">
        <f>+(Z538/30)*DATA!N276</f>
        <v>12.220106454424162</v>
      </c>
      <c r="AA541" s="209">
        <f>+AA543-AA542</f>
        <v>8.5238370747227883</v>
      </c>
      <c r="AB541" s="209">
        <f>+AB543-AB542</f>
        <v>5.1189424017363239</v>
      </c>
      <c r="AC541" s="209">
        <f>+(AC538/30)*DATA!Q276</f>
        <v>4.0797310989618119</v>
      </c>
      <c r="AD541" s="209">
        <f>+(AD538/30)*DATA!R276</f>
        <v>3.7037481832360664</v>
      </c>
      <c r="AE541" s="192">
        <f>+(AE538/30)*DATA!S276</f>
        <v>6.6109453991126479</v>
      </c>
      <c r="AF541" s="192">
        <f>+(AF538/30)*DATA!T276</f>
        <v>9.2178948574735475</v>
      </c>
      <c r="AG541" s="209">
        <f>+(AG538/30)*DATA!U276</f>
        <v>4.9686616592671626</v>
      </c>
      <c r="AH541" s="209">
        <f>+(AH538/30)*DATA!V276</f>
        <v>3.4541264227859294</v>
      </c>
      <c r="AI541" s="192">
        <f>+(AI538/30)*DATA!W276</f>
        <v>5.1060905119439717</v>
      </c>
      <c r="AJ541" s="192">
        <f>+(AJ538/30)*DATA!X276</f>
        <v>6.3395176315769488</v>
      </c>
      <c r="AK541" s="192">
        <f>+(AK538/30)*DATA!Y276</f>
        <v>6.1420482997097805</v>
      </c>
      <c r="AL541" s="192">
        <f>+(AL538/30)*DATA!Z276</f>
        <v>12.444527227327137</v>
      </c>
      <c r="AM541" s="209">
        <f>+AM543-AM542</f>
        <v>9.27732116273841</v>
      </c>
      <c r="AN541" s="209">
        <f>+(AN538/30)*DATA!AB276</f>
        <v>4.9447189260096174</v>
      </c>
      <c r="AO541" s="209">
        <f>+(AO538/30)*DATA!AC276</f>
        <v>4.6675381731466228</v>
      </c>
      <c r="AP541" s="209">
        <f>+(AP538/30)*DATA!AD276</f>
        <v>4.8354715172928078</v>
      </c>
      <c r="AQ541" s="209">
        <f>+(AQ538/30)*DATA!AE276</f>
        <v>8.3754351070253374</v>
      </c>
      <c r="AR541" s="192">
        <f>+(AR538/30)*DATA!AF276</f>
        <v>11.520353789736355</v>
      </c>
      <c r="AS541" s="209">
        <f>+(AS538/30)*DATA!AG276</f>
        <v>6.5868513929521777</v>
      </c>
      <c r="AT541" s="209">
        <f>+(AT538/30)*DATA!AH276</f>
        <v>4.5478475319895875</v>
      </c>
      <c r="AU541" s="192">
        <f>+(AU538/30)*DATA!AI276</f>
        <v>6.5675636107483006</v>
      </c>
      <c r="AV541" s="192">
        <f>+(AV538/30)*DATA!AJ276</f>
        <v>8.2799195416270468</v>
      </c>
      <c r="AW541" s="192">
        <f>+(AW538/30)*DATA!AK276</f>
        <v>7.7972412368353528</v>
      </c>
      <c r="AX541" s="192">
        <f>+(AX538/30)*DATA!AL276</f>
        <v>15.872308248727075</v>
      </c>
      <c r="AY541" s="209">
        <f>+AY543-AY542</f>
        <v>13.506411544471913</v>
      </c>
      <c r="AZ541" s="209">
        <f>+AZ543-AZ542</f>
        <v>10.122482376770204</v>
      </c>
      <c r="BA541" s="209">
        <f>+BA543-BA542</f>
        <v>6.7146880541813285</v>
      </c>
      <c r="BB541" s="209">
        <f>+(BB538/30)*DATA!AP276</f>
        <v>4.2306429949771074</v>
      </c>
      <c r="BC541" s="192">
        <f>+(BC538/30)*DATA!AQ276</f>
        <v>7.5639200980078822</v>
      </c>
      <c r="BD541" s="192">
        <f>+(BD538/30)*DATA!AR276</f>
        <v>10.799468846549081</v>
      </c>
      <c r="BE541" s="209">
        <f>+BE543-BE542</f>
        <v>6.2246253290752778</v>
      </c>
      <c r="BF541" s="209">
        <f>+(BF538/30)*DATA!AT276</f>
        <v>3.8424006392204886</v>
      </c>
      <c r="BG541" s="192">
        <f>+(BG538/30)*DATA!AU276</f>
        <v>5.8153022241759249</v>
      </c>
      <c r="BH541" s="192">
        <f>+(BH538/30)*DATA!AV276</f>
        <v>7.4009414979749666</v>
      </c>
      <c r="BI541" s="192">
        <f>+(BI538/30)*DATA!AW276</f>
        <v>6.9785274275807092</v>
      </c>
      <c r="BJ541" s="192">
        <f>+(BJ538/30)*DATA!AX276</f>
        <v>14.739698806924084</v>
      </c>
      <c r="BK541" s="209">
        <f>+BK543-BK542</f>
        <v>12.478523439389877</v>
      </c>
      <c r="BL541" s="209">
        <f>+BL543-BL542</f>
        <v>8.8490203729650361</v>
      </c>
      <c r="BM541" s="209">
        <f>+BM543-BM542</f>
        <v>5.1616412987518725</v>
      </c>
      <c r="BN541" s="209">
        <f>+(BN538/30)*DATA!BB276</f>
        <v>4.3904601590177457</v>
      </c>
      <c r="BO541" s="209">
        <f>+(BO538/30)*DATA!BC276</f>
        <v>7.7571893193804389</v>
      </c>
      <c r="BP541" s="192">
        <f>+(BP538/30)*DATA!BD276</f>
        <v>11.123287459287706</v>
      </c>
      <c r="BQ541" s="209">
        <f>+BQ543-BQ542</f>
        <v>6.3475620722677881</v>
      </c>
      <c r="BR541" s="209">
        <f>+(BR538/30)*DATA!BF276</f>
        <v>4.0358473455627406</v>
      </c>
      <c r="BS541" s="192">
        <f>+(BS538/30)*DATA!BG276</f>
        <v>5.9103543890517267</v>
      </c>
      <c r="BT541" s="192">
        <f>+(BT538/30)*DATA!BH276</f>
        <v>7.5943378191301107</v>
      </c>
      <c r="BU541" s="192">
        <f>+(BU538/30)*DATA!BI276</f>
        <v>7.1593657778701569</v>
      </c>
      <c r="BV541" s="192">
        <f>+(BV538/30)*DATA!BJ276</f>
        <v>15.093414187138913</v>
      </c>
      <c r="BW541" s="113">
        <f t="shared" si="690"/>
        <v>426.76952125577151</v>
      </c>
    </row>
    <row r="542" spans="1:75" s="106" customFormat="1" x14ac:dyDescent="0.3">
      <c r="A542" s="208" t="s">
        <v>380</v>
      </c>
      <c r="B54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92">
        <f>+O538</f>
        <v>2.9346216746873326</v>
      </c>
      <c r="P542" s="192">
        <f t="shared" ref="P542:BV542" si="701">+P538</f>
        <v>2.7134987878328509</v>
      </c>
      <c r="Q542" s="192">
        <f t="shared" si="701"/>
        <v>2.9575108198103495</v>
      </c>
      <c r="R542" s="192">
        <f t="shared" si="701"/>
        <v>2.5717335325763355</v>
      </c>
      <c r="S542" s="192">
        <f t="shared" si="701"/>
        <v>5.3661554299848202</v>
      </c>
      <c r="T542" s="192">
        <f t="shared" si="701"/>
        <v>7.5533855014980578</v>
      </c>
      <c r="U542" s="192">
        <f t="shared" si="701"/>
        <v>4.087706285193013</v>
      </c>
      <c r="V542" s="192">
        <f t="shared" si="701"/>
        <v>2.3980331352204054</v>
      </c>
      <c r="W542" s="192">
        <f t="shared" si="701"/>
        <v>4.0502251524289612</v>
      </c>
      <c r="X542" s="192">
        <f t="shared" si="701"/>
        <v>5.1524826194110327</v>
      </c>
      <c r="Y542" s="192">
        <f t="shared" si="701"/>
        <v>4.973464986305137</v>
      </c>
      <c r="Z542" s="192">
        <f t="shared" si="701"/>
        <v>10.782446871550732</v>
      </c>
      <c r="AA542" s="192">
        <f t="shared" si="701"/>
        <v>3.6962693797013726</v>
      </c>
      <c r="AB542" s="192">
        <f t="shared" si="701"/>
        <v>3.4048946729864644</v>
      </c>
      <c r="AC542" s="192">
        <f t="shared" si="701"/>
        <v>3.7088464536016468</v>
      </c>
      <c r="AD542" s="192">
        <f t="shared" si="701"/>
        <v>3.3670438029418785</v>
      </c>
      <c r="AE542" s="192">
        <f t="shared" si="701"/>
        <v>6.00995036282968</v>
      </c>
      <c r="AF542" s="192">
        <f t="shared" si="701"/>
        <v>8.3799044158850435</v>
      </c>
      <c r="AG542" s="192">
        <f t="shared" si="701"/>
        <v>4.5169651447883297</v>
      </c>
      <c r="AH542" s="192">
        <f t="shared" si="701"/>
        <v>3.1401149298053901</v>
      </c>
      <c r="AI542" s="192">
        <f t="shared" si="701"/>
        <v>4.6419004654036105</v>
      </c>
      <c r="AJ542" s="192">
        <f t="shared" si="701"/>
        <v>5.7631978468881355</v>
      </c>
      <c r="AK542" s="192">
        <f t="shared" si="701"/>
        <v>5.5836802724634369</v>
      </c>
      <c r="AL542" s="192">
        <f t="shared" si="701"/>
        <v>11.313206570297398</v>
      </c>
      <c r="AM542" s="192">
        <f t="shared" si="701"/>
        <v>3.1672060645887279</v>
      </c>
      <c r="AN542" s="192">
        <f t="shared" si="701"/>
        <v>4.3629872876555442</v>
      </c>
      <c r="AO542" s="192">
        <f t="shared" si="701"/>
        <v>4.118416035129373</v>
      </c>
      <c r="AP542" s="192">
        <f t="shared" si="701"/>
        <v>4.2665925152583597</v>
      </c>
      <c r="AQ542" s="192">
        <f t="shared" si="701"/>
        <v>7.3900898003164741</v>
      </c>
      <c r="AR542" s="192">
        <f t="shared" si="701"/>
        <v>10.165018049767372</v>
      </c>
      <c r="AS542" s="192">
        <f t="shared" si="701"/>
        <v>5.8119276996636868</v>
      </c>
      <c r="AT542" s="192">
        <f t="shared" si="701"/>
        <v>4.0128066458731659</v>
      </c>
      <c r="AU542" s="192">
        <f t="shared" si="701"/>
        <v>5.7949090683073239</v>
      </c>
      <c r="AV542" s="192">
        <f t="shared" si="701"/>
        <v>7.3058113602591597</v>
      </c>
      <c r="AW542" s="192">
        <f t="shared" si="701"/>
        <v>6.8799187383841343</v>
      </c>
      <c r="AX542" s="192">
        <f t="shared" si="701"/>
        <v>14.004977866523889</v>
      </c>
      <c r="AY542" s="192">
        <f t="shared" si="701"/>
        <v>2.3658967042551611</v>
      </c>
      <c r="AZ542" s="192">
        <f t="shared" si="701"/>
        <v>3.3839291677017078</v>
      </c>
      <c r="BA542" s="192">
        <f t="shared" si="701"/>
        <v>3.4077943225888752</v>
      </c>
      <c r="BB542" s="192">
        <f t="shared" si="701"/>
        <v>3.4302510770084655</v>
      </c>
      <c r="BC542" s="192">
        <f t="shared" si="701"/>
        <v>6.1329081875739586</v>
      </c>
      <c r="BD542" s="192">
        <f t="shared" si="701"/>
        <v>8.7563260917965522</v>
      </c>
      <c r="BE542" s="192">
        <f t="shared" si="701"/>
        <v>4.5748435174738029</v>
      </c>
      <c r="BF542" s="192">
        <f t="shared" si="701"/>
        <v>3.1154599777463421</v>
      </c>
      <c r="BG542" s="192">
        <f t="shared" si="701"/>
        <v>4.7151099114939932</v>
      </c>
      <c r="BH542" s="192">
        <f t="shared" si="701"/>
        <v>6.0007633767364599</v>
      </c>
      <c r="BI542" s="192">
        <f t="shared" si="701"/>
        <v>5.6582654818221965</v>
      </c>
      <c r="BJ542" s="192">
        <f t="shared" si="701"/>
        <v>11.951107140749256</v>
      </c>
      <c r="BK542" s="192">
        <f t="shared" si="701"/>
        <v>2.2611753675342068</v>
      </c>
      <c r="BL542" s="192">
        <f t="shared" si="701"/>
        <v>3.6295030664248409</v>
      </c>
      <c r="BM542" s="192">
        <f t="shared" si="701"/>
        <v>3.687379074213164</v>
      </c>
      <c r="BN542" s="192">
        <f t="shared" si="701"/>
        <v>3.6587167991814549</v>
      </c>
      <c r="BO542" s="192">
        <f t="shared" si="701"/>
        <v>6.4643244328170324</v>
      </c>
      <c r="BP542" s="192">
        <f t="shared" si="701"/>
        <v>9.2694062160730883</v>
      </c>
      <c r="BQ542" s="192">
        <f t="shared" si="701"/>
        <v>4.7757253870199179</v>
      </c>
      <c r="BR542" s="192">
        <f t="shared" si="701"/>
        <v>3.3632061213022837</v>
      </c>
      <c r="BS542" s="192">
        <f t="shared" si="701"/>
        <v>4.9252953242097721</v>
      </c>
      <c r="BT542" s="192">
        <f t="shared" si="701"/>
        <v>6.3286148492750929</v>
      </c>
      <c r="BU542" s="192">
        <f t="shared" si="701"/>
        <v>5.9661381482251308</v>
      </c>
      <c r="BV542" s="192">
        <f t="shared" si="701"/>
        <v>12.577845155949094</v>
      </c>
      <c r="BW542" s="113">
        <f t="shared" si="690"/>
        <v>326.74788514499033</v>
      </c>
    </row>
    <row r="543" spans="1:75" s="106" customFormat="1" ht="16.2" thickBot="1" x14ac:dyDescent="0.35">
      <c r="A543" s="208" t="s">
        <v>381</v>
      </c>
      <c r="B543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2">
        <f>+N541</f>
        <v>1</v>
      </c>
      <c r="P543" s="212">
        <f t="shared" ref="P543:BV543" si="702">+O541</f>
        <v>3.3259045646456435</v>
      </c>
      <c r="Q543" s="212">
        <f t="shared" si="702"/>
        <v>3.0752986262105644</v>
      </c>
      <c r="R543" s="212">
        <f t="shared" si="702"/>
        <v>3.351845595785063</v>
      </c>
      <c r="S543" s="212">
        <f t="shared" si="702"/>
        <v>2.9146313369198471</v>
      </c>
      <c r="T543" s="212">
        <f t="shared" si="702"/>
        <v>6.0816428206494635</v>
      </c>
      <c r="U543" s="212">
        <f t="shared" si="702"/>
        <v>8.5605035683644655</v>
      </c>
      <c r="V543" s="212">
        <f t="shared" si="702"/>
        <v>4.632733789885414</v>
      </c>
      <c r="W543" s="212">
        <f t="shared" si="702"/>
        <v>2.7177708865831258</v>
      </c>
      <c r="X543" s="212">
        <f t="shared" si="702"/>
        <v>4.5902551727528227</v>
      </c>
      <c r="Y543" s="212">
        <f t="shared" si="702"/>
        <v>5.8394803019991697</v>
      </c>
      <c r="Z543" s="212">
        <f t="shared" si="702"/>
        <v>5.6365936511458212</v>
      </c>
      <c r="AA543" s="212">
        <f t="shared" si="702"/>
        <v>12.220106454424162</v>
      </c>
      <c r="AB543" s="212">
        <f t="shared" si="702"/>
        <v>8.5238370747227883</v>
      </c>
      <c r="AC543" s="212">
        <f t="shared" si="702"/>
        <v>5.1189424017363239</v>
      </c>
      <c r="AD543" s="212">
        <f t="shared" si="702"/>
        <v>4.0797310989618119</v>
      </c>
      <c r="AE543" s="212">
        <f t="shared" si="702"/>
        <v>3.7037481832360664</v>
      </c>
      <c r="AF543" s="212">
        <f t="shared" si="702"/>
        <v>6.6109453991126479</v>
      </c>
      <c r="AG543" s="212">
        <f t="shared" si="702"/>
        <v>9.2178948574735475</v>
      </c>
      <c r="AH543" s="212">
        <f t="shared" si="702"/>
        <v>4.9686616592671626</v>
      </c>
      <c r="AI543" s="212">
        <f t="shared" si="702"/>
        <v>3.4541264227859294</v>
      </c>
      <c r="AJ543" s="212">
        <f t="shared" si="702"/>
        <v>5.1060905119439717</v>
      </c>
      <c r="AK543" s="212">
        <f t="shared" si="702"/>
        <v>6.3395176315769488</v>
      </c>
      <c r="AL543" s="212">
        <f t="shared" si="702"/>
        <v>6.1420482997097805</v>
      </c>
      <c r="AM543" s="212">
        <f t="shared" si="702"/>
        <v>12.444527227327137</v>
      </c>
      <c r="AN543" s="212">
        <f t="shared" si="702"/>
        <v>9.27732116273841</v>
      </c>
      <c r="AO543" s="212">
        <f t="shared" si="702"/>
        <v>4.9447189260096174</v>
      </c>
      <c r="AP543" s="212">
        <f t="shared" si="702"/>
        <v>4.6675381731466228</v>
      </c>
      <c r="AQ543" s="212">
        <f t="shared" si="702"/>
        <v>4.8354715172928078</v>
      </c>
      <c r="AR543" s="212">
        <f t="shared" si="702"/>
        <v>8.3754351070253374</v>
      </c>
      <c r="AS543" s="212">
        <f t="shared" si="702"/>
        <v>11.520353789736355</v>
      </c>
      <c r="AT543" s="212">
        <f t="shared" si="702"/>
        <v>6.5868513929521777</v>
      </c>
      <c r="AU543" s="212">
        <f t="shared" si="702"/>
        <v>4.5478475319895875</v>
      </c>
      <c r="AV543" s="212">
        <f t="shared" si="702"/>
        <v>6.5675636107483006</v>
      </c>
      <c r="AW543" s="212">
        <f t="shared" si="702"/>
        <v>8.2799195416270468</v>
      </c>
      <c r="AX543" s="212">
        <f t="shared" si="702"/>
        <v>7.7972412368353528</v>
      </c>
      <c r="AY543" s="212">
        <f t="shared" si="702"/>
        <v>15.872308248727075</v>
      </c>
      <c r="AZ543" s="212">
        <f t="shared" si="702"/>
        <v>13.506411544471913</v>
      </c>
      <c r="BA543" s="212">
        <f t="shared" si="702"/>
        <v>10.122482376770204</v>
      </c>
      <c r="BB543" s="212">
        <f t="shared" si="702"/>
        <v>6.7146880541813285</v>
      </c>
      <c r="BC543" s="212">
        <f t="shared" si="702"/>
        <v>4.2306429949771074</v>
      </c>
      <c r="BD543" s="212">
        <f t="shared" si="702"/>
        <v>7.5639200980078822</v>
      </c>
      <c r="BE543" s="212">
        <f t="shared" si="702"/>
        <v>10.799468846549081</v>
      </c>
      <c r="BF543" s="212">
        <f t="shared" si="702"/>
        <v>6.2246253290752778</v>
      </c>
      <c r="BG543" s="212">
        <f t="shared" si="702"/>
        <v>3.8424006392204886</v>
      </c>
      <c r="BH543" s="212">
        <f t="shared" si="702"/>
        <v>5.8153022241759249</v>
      </c>
      <c r="BI543" s="212">
        <f t="shared" si="702"/>
        <v>7.4009414979749666</v>
      </c>
      <c r="BJ543" s="212">
        <f t="shared" si="702"/>
        <v>6.9785274275807092</v>
      </c>
      <c r="BK543" s="212">
        <f t="shared" si="702"/>
        <v>14.739698806924084</v>
      </c>
      <c r="BL543" s="212">
        <f t="shared" si="702"/>
        <v>12.478523439389877</v>
      </c>
      <c r="BM543" s="212">
        <f t="shared" si="702"/>
        <v>8.8490203729650361</v>
      </c>
      <c r="BN543" s="212">
        <f t="shared" si="702"/>
        <v>5.1616412987518725</v>
      </c>
      <c r="BO543" s="212">
        <f t="shared" si="702"/>
        <v>4.3904601590177457</v>
      </c>
      <c r="BP543" s="212">
        <f t="shared" si="702"/>
        <v>7.7571893193804389</v>
      </c>
      <c r="BQ543" s="212">
        <f t="shared" si="702"/>
        <v>11.123287459287706</v>
      </c>
      <c r="BR543" s="212">
        <f t="shared" si="702"/>
        <v>6.3475620722677881</v>
      </c>
      <c r="BS543" s="212">
        <f t="shared" si="702"/>
        <v>4.0358473455627406</v>
      </c>
      <c r="BT543" s="212">
        <f t="shared" si="702"/>
        <v>5.9103543890517267</v>
      </c>
      <c r="BU543" s="212">
        <f t="shared" si="702"/>
        <v>7.5943378191301107</v>
      </c>
      <c r="BV543" s="212">
        <f t="shared" si="702"/>
        <v>7.1593657778701569</v>
      </c>
      <c r="BW543" s="213">
        <f t="shared" si="690"/>
        <v>411.67610706863258</v>
      </c>
    </row>
    <row r="544" spans="1:75" s="106" customFormat="1" ht="16.2" thickBot="1" x14ac:dyDescent="0.35">
      <c r="A544" s="218" t="s">
        <v>382</v>
      </c>
      <c r="B544"/>
      <c r="O544" s="186">
        <f>+O541+O542-O543</f>
        <v>5.2605262393329761</v>
      </c>
      <c r="P544" s="186">
        <f t="shared" ref="P544:BV544" si="703">+P541+P542-P543</f>
        <v>2.4628928493977718</v>
      </c>
      <c r="Q544" s="186">
        <f t="shared" si="703"/>
        <v>3.2340577893848481</v>
      </c>
      <c r="R544" s="186">
        <f t="shared" si="703"/>
        <v>2.1345192737111196</v>
      </c>
      <c r="S544" s="186">
        <f t="shared" si="703"/>
        <v>8.533166913714437</v>
      </c>
      <c r="T544" s="186">
        <f t="shared" si="703"/>
        <v>10.03224624921306</v>
      </c>
      <c r="U544" s="186">
        <f t="shared" si="703"/>
        <v>0.15993650671396153</v>
      </c>
      <c r="V544" s="186">
        <f t="shared" si="703"/>
        <v>0.48307023191811727</v>
      </c>
      <c r="W544" s="186">
        <f t="shared" si="703"/>
        <v>5.9227094385986581</v>
      </c>
      <c r="X544" s="186">
        <f t="shared" si="703"/>
        <v>6.4017077486573797</v>
      </c>
      <c r="Y544" s="186">
        <f t="shared" si="703"/>
        <v>4.7705783354517886</v>
      </c>
      <c r="Z544" s="186">
        <f t="shared" si="703"/>
        <v>17.365959674829071</v>
      </c>
      <c r="AA544" s="186">
        <f t="shared" si="703"/>
        <v>0</v>
      </c>
      <c r="AB544" s="186">
        <f t="shared" si="703"/>
        <v>0</v>
      </c>
      <c r="AC544" s="186">
        <f t="shared" si="703"/>
        <v>2.6696351508271343</v>
      </c>
      <c r="AD544" s="186">
        <f t="shared" si="703"/>
        <v>2.9910608872161326</v>
      </c>
      <c r="AE544" s="186">
        <f t="shared" si="703"/>
        <v>8.9171475787062633</v>
      </c>
      <c r="AF544" s="186">
        <f t="shared" si="703"/>
        <v>10.986853874245941</v>
      </c>
      <c r="AG544" s="186">
        <f t="shared" si="703"/>
        <v>0.26773194658194477</v>
      </c>
      <c r="AH544" s="186">
        <f t="shared" si="703"/>
        <v>1.6255796933241573</v>
      </c>
      <c r="AI544" s="186">
        <f t="shared" si="703"/>
        <v>6.2938645545616527</v>
      </c>
      <c r="AJ544" s="186">
        <f t="shared" si="703"/>
        <v>6.9966249665211127</v>
      </c>
      <c r="AK544" s="186">
        <f t="shared" si="703"/>
        <v>5.3862109405962686</v>
      </c>
      <c r="AL544" s="186">
        <f t="shared" si="703"/>
        <v>17.615685497914754</v>
      </c>
      <c r="AM544" s="186">
        <f t="shared" si="703"/>
        <v>0</v>
      </c>
      <c r="AN544" s="186">
        <f t="shared" si="703"/>
        <v>3.0385050926751589E-2</v>
      </c>
      <c r="AO544" s="186">
        <f t="shared" si="703"/>
        <v>3.8412352822663784</v>
      </c>
      <c r="AP544" s="186">
        <f t="shared" si="703"/>
        <v>4.4345258594045447</v>
      </c>
      <c r="AQ544" s="186">
        <f t="shared" si="703"/>
        <v>10.930053390049004</v>
      </c>
      <c r="AR544" s="186">
        <f t="shared" si="703"/>
        <v>13.309936732478389</v>
      </c>
      <c r="AS544" s="186">
        <f t="shared" si="703"/>
        <v>0.87842530287950993</v>
      </c>
      <c r="AT544" s="186">
        <f t="shared" si="703"/>
        <v>1.9738027849105757</v>
      </c>
      <c r="AU544" s="186">
        <f t="shared" si="703"/>
        <v>7.8146251470660371</v>
      </c>
      <c r="AV544" s="186">
        <f t="shared" si="703"/>
        <v>9.0181672911379067</v>
      </c>
      <c r="AW544" s="186">
        <f t="shared" si="703"/>
        <v>6.3972404335924402</v>
      </c>
      <c r="AX544" s="186">
        <f t="shared" si="703"/>
        <v>22.080044878415613</v>
      </c>
      <c r="AY544" s="186">
        <f t="shared" si="703"/>
        <v>0</v>
      </c>
      <c r="AZ544" s="186">
        <f t="shared" si="703"/>
        <v>0</v>
      </c>
      <c r="BA544" s="186">
        <f t="shared" si="703"/>
        <v>0</v>
      </c>
      <c r="BB544" s="186">
        <f t="shared" si="703"/>
        <v>0.9462060178042444</v>
      </c>
      <c r="BC544" s="186">
        <f t="shared" si="703"/>
        <v>9.4661852906047343</v>
      </c>
      <c r="BD544" s="186">
        <f t="shared" si="703"/>
        <v>11.991874840337752</v>
      </c>
      <c r="BE544" s="186">
        <f t="shared" si="703"/>
        <v>0</v>
      </c>
      <c r="BF544" s="186">
        <f t="shared" si="703"/>
        <v>0.7332352878915529</v>
      </c>
      <c r="BG544" s="186">
        <f t="shared" si="703"/>
        <v>6.6880114964494295</v>
      </c>
      <c r="BH544" s="186">
        <f t="shared" si="703"/>
        <v>7.5864026505355024</v>
      </c>
      <c r="BI544" s="186">
        <f t="shared" si="703"/>
        <v>5.23585141142794</v>
      </c>
      <c r="BJ544" s="186">
        <f t="shared" si="703"/>
        <v>19.712278520092632</v>
      </c>
      <c r="BK544" s="186">
        <f t="shared" si="703"/>
        <v>0</v>
      </c>
      <c r="BL544" s="186">
        <f t="shared" si="703"/>
        <v>0</v>
      </c>
      <c r="BM544" s="186">
        <f t="shared" si="703"/>
        <v>0</v>
      </c>
      <c r="BN544" s="186">
        <f t="shared" si="703"/>
        <v>2.8875356594473285</v>
      </c>
      <c r="BO544" s="186">
        <f t="shared" si="703"/>
        <v>9.8310535931797247</v>
      </c>
      <c r="BP544" s="186">
        <f t="shared" si="703"/>
        <v>12.635504355980357</v>
      </c>
      <c r="BQ544" s="186">
        <f t="shared" si="703"/>
        <v>0</v>
      </c>
      <c r="BR544" s="186">
        <f t="shared" si="703"/>
        <v>1.0514913945972362</v>
      </c>
      <c r="BS544" s="186">
        <f t="shared" si="703"/>
        <v>6.7998023676987591</v>
      </c>
      <c r="BT544" s="186">
        <f t="shared" si="703"/>
        <v>8.012598279353476</v>
      </c>
      <c r="BU544" s="186">
        <f t="shared" si="703"/>
        <v>5.531166106965177</v>
      </c>
      <c r="BV544" s="186">
        <f t="shared" si="703"/>
        <v>20.51189356521785</v>
      </c>
      <c r="BW544" s="62">
        <f t="shared" si="690"/>
        <v>340.84129933212938</v>
      </c>
    </row>
    <row r="545" spans="1:79" s="106" customFormat="1" x14ac:dyDescent="0.3">
      <c r="A545" s="3" t="s">
        <v>333</v>
      </c>
      <c r="B545"/>
      <c r="N545" s="5">
        <f>+COUNTIF(O544:BV544,"&lt;0")</f>
        <v>0</v>
      </c>
      <c r="O545" s="224"/>
      <c r="P545" s="224"/>
      <c r="Q545" s="224"/>
      <c r="R545" s="224"/>
      <c r="S545" s="224"/>
      <c r="T545" s="224"/>
      <c r="U545" s="224"/>
      <c r="V545" s="224"/>
      <c r="W545" s="224"/>
      <c r="X545" s="224"/>
      <c r="Y545" s="224"/>
      <c r="Z545" s="224"/>
      <c r="AA545" s="224"/>
      <c r="AB545" s="224"/>
      <c r="AC545" s="224"/>
      <c r="AD545" s="224"/>
      <c r="AE545" s="224"/>
      <c r="AF545" s="224"/>
      <c r="AG545" s="224"/>
      <c r="AH545" s="224"/>
      <c r="AI545" s="224"/>
      <c r="AJ545" s="224"/>
      <c r="AK545" s="224"/>
      <c r="AL545" s="224"/>
      <c r="AM545" s="224"/>
      <c r="AN545" s="224"/>
      <c r="AO545" s="224"/>
      <c r="AP545" s="224"/>
      <c r="AQ545" s="224"/>
      <c r="AR545" s="224"/>
      <c r="AS545" s="224"/>
      <c r="AT545" s="224"/>
      <c r="AU545" s="224"/>
      <c r="AV545" s="224"/>
      <c r="AW545" s="224"/>
      <c r="AX545" s="224"/>
      <c r="AY545" s="224"/>
      <c r="AZ545" s="224"/>
      <c r="BA545" s="224"/>
      <c r="BB545" s="224"/>
      <c r="BC545" s="224"/>
      <c r="BD545" s="224"/>
      <c r="BE545" s="224"/>
      <c r="BF545" s="224"/>
      <c r="BG545" s="224"/>
      <c r="BH545" s="224"/>
      <c r="BI545" s="224"/>
      <c r="BJ545" s="224"/>
      <c r="BK545" s="224"/>
      <c r="BL545" s="224"/>
      <c r="BM545" s="224"/>
      <c r="BN545" s="224"/>
      <c r="BO545" s="224"/>
      <c r="BP545" s="224"/>
      <c r="BQ545" s="224"/>
      <c r="BR545" s="224"/>
      <c r="BS545" s="224"/>
      <c r="BT545" s="224"/>
      <c r="BU545" s="224"/>
      <c r="BV545" s="224"/>
      <c r="BW545" s="62">
        <f t="shared" si="690"/>
        <v>0</v>
      </c>
    </row>
    <row r="546" spans="1:79" s="106" customFormat="1" x14ac:dyDescent="0.3">
      <c r="A546" s="216"/>
      <c r="B546"/>
      <c r="O546" s="224"/>
      <c r="P546" s="224"/>
      <c r="Q546" s="224"/>
      <c r="R546" s="224"/>
      <c r="S546" s="224"/>
      <c r="T546" s="224"/>
      <c r="U546" s="224"/>
      <c r="V546" s="224"/>
      <c r="W546" s="224"/>
      <c r="X546" s="224"/>
      <c r="Y546" s="224"/>
      <c r="Z546" s="224"/>
      <c r="AA546" s="224"/>
      <c r="AB546" s="224"/>
      <c r="AC546" s="224"/>
      <c r="AD546" s="224"/>
      <c r="AE546" s="224"/>
      <c r="AF546" s="224"/>
      <c r="AG546" s="224"/>
      <c r="AH546" s="224"/>
      <c r="AI546" s="224"/>
      <c r="AJ546" s="224"/>
      <c r="AK546" s="224"/>
      <c r="AL546" s="224"/>
      <c r="AM546" s="224"/>
      <c r="AN546" s="224"/>
      <c r="AO546" s="224"/>
      <c r="AP546" s="224"/>
      <c r="AQ546" s="224"/>
      <c r="AR546" s="224"/>
      <c r="AS546" s="224"/>
      <c r="AT546" s="224"/>
      <c r="AU546" s="224"/>
      <c r="AV546" s="224"/>
      <c r="AW546" s="224"/>
      <c r="AX546" s="224"/>
      <c r="AY546" s="224"/>
      <c r="AZ546" s="224"/>
      <c r="BA546" s="224"/>
      <c r="BB546" s="224"/>
      <c r="BC546" s="224"/>
      <c r="BD546" s="224"/>
      <c r="BE546" s="224"/>
      <c r="BF546" s="224"/>
      <c r="BG546" s="224"/>
      <c r="BH546" s="224"/>
      <c r="BI546" s="224"/>
      <c r="BJ546" s="224"/>
      <c r="BK546" s="224"/>
      <c r="BL546" s="224"/>
      <c r="BM546" s="224"/>
      <c r="BN546" s="224"/>
      <c r="BO546" s="224"/>
      <c r="BP546" s="224"/>
      <c r="BQ546" s="224"/>
      <c r="BR546" s="224"/>
      <c r="BS546" s="224"/>
      <c r="BT546" s="224"/>
      <c r="BU546" s="224"/>
      <c r="BV546" s="224"/>
      <c r="BW546" s="62">
        <f t="shared" si="690"/>
        <v>0</v>
      </c>
    </row>
    <row r="547" spans="1:79" x14ac:dyDescent="0.3">
      <c r="O547" s="199"/>
      <c r="P547" s="199"/>
      <c r="Q547" s="199"/>
      <c r="R547" s="199"/>
      <c r="S547" s="199"/>
      <c r="T547" s="199"/>
      <c r="U547" s="199"/>
      <c r="V547" s="199"/>
      <c r="W547" s="199"/>
      <c r="X547" s="199"/>
      <c r="Y547" s="199"/>
      <c r="Z547" s="199"/>
      <c r="AA547" s="199"/>
      <c r="AB547" s="199"/>
      <c r="AC547" s="199"/>
      <c r="AD547" s="199"/>
      <c r="AE547" s="199"/>
      <c r="AF547" s="199"/>
      <c r="AG547" s="199"/>
      <c r="AH547" s="199"/>
      <c r="AI547" s="199"/>
      <c r="AJ547" s="199"/>
      <c r="AK547" s="199"/>
      <c r="AL547" s="199"/>
      <c r="AM547" s="199"/>
      <c r="AN547" s="199"/>
      <c r="AO547" s="199"/>
      <c r="AP547" s="199"/>
      <c r="AQ547" s="199"/>
      <c r="AR547" s="199"/>
      <c r="AS547" s="199"/>
      <c r="AT547" s="199"/>
      <c r="AU547" s="199"/>
      <c r="AV547" s="199"/>
      <c r="AW547" s="199"/>
      <c r="AX547" s="199"/>
      <c r="AY547" s="199"/>
      <c r="AZ547" s="199"/>
      <c r="BA547" s="199"/>
      <c r="BB547" s="199"/>
      <c r="BC547" s="199"/>
      <c r="BD547" s="199"/>
      <c r="BE547" s="199"/>
      <c r="BF547" s="199"/>
      <c r="BG547" s="199"/>
      <c r="BH547" s="199"/>
      <c r="BI547" s="199"/>
      <c r="BJ547" s="199"/>
      <c r="BK547" s="199"/>
      <c r="BL547" s="199"/>
      <c r="BM547" s="199"/>
      <c r="BN547" s="199"/>
      <c r="BO547" s="199"/>
      <c r="BP547" s="199"/>
      <c r="BQ547" s="199"/>
      <c r="BR547" s="199"/>
      <c r="BS547" s="199"/>
      <c r="BT547" s="199"/>
      <c r="BU547" s="199"/>
      <c r="BV547" s="199"/>
      <c r="BW547" s="62">
        <f t="shared" si="690"/>
        <v>0</v>
      </c>
    </row>
    <row r="548" spans="1:79" ht="16.2" thickBot="1" x14ac:dyDescent="0.35">
      <c r="A548" s="226" t="s">
        <v>360</v>
      </c>
      <c r="O548" s="199"/>
      <c r="P548" s="199"/>
      <c r="Q548" s="199"/>
      <c r="R548" s="199"/>
      <c r="S548" s="199"/>
      <c r="T548" s="199"/>
      <c r="U548" s="199"/>
      <c r="V548" s="199"/>
      <c r="W548" s="199"/>
      <c r="X548" s="199"/>
      <c r="Y548" s="199"/>
      <c r="Z548" s="199"/>
      <c r="AA548" s="199"/>
      <c r="AB548" s="199"/>
      <c r="AC548" s="199"/>
      <c r="AD548" s="199"/>
      <c r="AE548" s="199"/>
      <c r="AF548" s="199"/>
      <c r="AG548" s="199"/>
      <c r="AH548" s="199"/>
      <c r="AI548" s="199"/>
      <c r="AJ548" s="199"/>
      <c r="AK548" s="199"/>
      <c r="AL548" s="199"/>
      <c r="AM548" s="199"/>
      <c r="AN548" s="199"/>
      <c r="AO548" s="199"/>
      <c r="AP548" s="199"/>
      <c r="AQ548" s="199"/>
      <c r="AR548" s="199"/>
      <c r="AS548" s="199"/>
      <c r="AT548" s="199"/>
      <c r="AU548" s="199"/>
      <c r="AV548" s="199"/>
      <c r="AW548" s="199"/>
      <c r="AX548" s="199"/>
      <c r="AY548" s="199"/>
      <c r="AZ548" s="199"/>
      <c r="BA548" s="199"/>
      <c r="BB548" s="199"/>
      <c r="BC548" s="199"/>
      <c r="BD548" s="199"/>
      <c r="BE548" s="199"/>
      <c r="BF548" s="199"/>
      <c r="BG548" s="199"/>
      <c r="BH548" s="199"/>
      <c r="BI548" s="199"/>
      <c r="BJ548" s="199"/>
      <c r="BK548" s="199"/>
      <c r="BL548" s="199"/>
      <c r="BM548" s="199"/>
      <c r="BN548" s="199"/>
      <c r="BO548" s="199"/>
      <c r="BP548" s="199"/>
      <c r="BQ548" s="199"/>
      <c r="BR548" s="199"/>
      <c r="BS548" s="199"/>
      <c r="BT548" s="199"/>
      <c r="BU548" s="199"/>
      <c r="BV548" s="199"/>
      <c r="BW548" s="62">
        <f t="shared" si="690"/>
        <v>0</v>
      </c>
    </row>
    <row r="549" spans="1:79" s="106" customFormat="1" x14ac:dyDescent="0.3">
      <c r="A549" s="196"/>
      <c r="B549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197"/>
      <c r="Z549" s="197"/>
      <c r="AA549" s="197"/>
      <c r="AB549" s="197"/>
      <c r="AC549" s="197"/>
      <c r="AD549" s="197"/>
      <c r="AE549" s="197"/>
      <c r="AF549" s="197"/>
      <c r="AG549" s="197"/>
      <c r="AH549" s="197"/>
      <c r="AI549" s="197"/>
      <c r="AJ549" s="197"/>
      <c r="AK549" s="197"/>
      <c r="AL549" s="197"/>
      <c r="AM549" s="197"/>
      <c r="AN549" s="197"/>
      <c r="AO549" s="197"/>
      <c r="AP549" s="197"/>
      <c r="AQ549" s="197"/>
      <c r="AR549" s="197"/>
      <c r="AS549" s="197"/>
      <c r="AT549" s="197"/>
      <c r="AU549" s="197"/>
      <c r="AV549" s="197"/>
      <c r="AW549" s="197"/>
      <c r="AX549" s="197"/>
      <c r="AY549" s="197"/>
      <c r="AZ549" s="197"/>
      <c r="BA549" s="197"/>
      <c r="BB549" s="197"/>
      <c r="BC549" s="197"/>
      <c r="BD549" s="197"/>
      <c r="BE549" s="197"/>
      <c r="BF549" s="197"/>
      <c r="BG549" s="197"/>
      <c r="BH549" s="197"/>
      <c r="BI549" s="197"/>
      <c r="BJ549" s="197"/>
      <c r="BK549" s="197"/>
      <c r="BL549" s="197"/>
      <c r="BM549" s="197"/>
      <c r="BN549" s="197"/>
      <c r="BO549" s="197"/>
      <c r="BP549" s="197"/>
      <c r="BQ549" s="197"/>
      <c r="BR549" s="197"/>
      <c r="BS549" s="197"/>
      <c r="BT549" s="197"/>
      <c r="BU549" s="197"/>
      <c r="BV549" s="197"/>
      <c r="BW549" s="107"/>
      <c r="BX549" s="69"/>
      <c r="BY549" s="69"/>
      <c r="BZ549" s="69"/>
      <c r="CA549" s="69"/>
    </row>
    <row r="550" spans="1:79" x14ac:dyDescent="0.3">
      <c r="A550" s="219" t="s">
        <v>348</v>
      </c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207">
        <f>+'Monthly Parameters'!O42/'Monthly Parameters'!O41</f>
        <v>9.5999999999999996E-6</v>
      </c>
      <c r="P550" s="207">
        <f>+'Monthly Parameters'!P42/'Monthly Parameters'!P41</f>
        <v>9.5999999999999996E-6</v>
      </c>
      <c r="Q550" s="207">
        <f>+'Monthly Parameters'!Q42/'Monthly Parameters'!Q41</f>
        <v>9.5999999999999996E-6</v>
      </c>
      <c r="R550" s="207">
        <f>+'Monthly Parameters'!R42/'Monthly Parameters'!R41</f>
        <v>9.5999999999999996E-6</v>
      </c>
      <c r="S550" s="207">
        <f>+'Monthly Parameters'!S42/'Monthly Parameters'!S41</f>
        <v>9.5999999999999996E-6</v>
      </c>
      <c r="T550" s="207">
        <f>+'Monthly Parameters'!T42/'Monthly Parameters'!T41</f>
        <v>9.5999999999999996E-6</v>
      </c>
      <c r="U550" s="207">
        <f>+'Monthly Parameters'!U42/'Monthly Parameters'!U41</f>
        <v>9.5999999999999996E-6</v>
      </c>
      <c r="V550" s="207">
        <f>+'Monthly Parameters'!V42/'Monthly Parameters'!V41</f>
        <v>9.5999999999999996E-6</v>
      </c>
      <c r="W550" s="207">
        <f>+'Monthly Parameters'!W42/'Monthly Parameters'!W41</f>
        <v>9.5999999999999996E-6</v>
      </c>
      <c r="X550" s="207">
        <f>+'Monthly Parameters'!X42/'Monthly Parameters'!X41</f>
        <v>9.5999999999999996E-6</v>
      </c>
      <c r="Y550" s="207">
        <f>+'Monthly Parameters'!Y42/'Monthly Parameters'!Y41</f>
        <v>9.5999999999999996E-6</v>
      </c>
      <c r="Z550" s="207">
        <f>+'Monthly Parameters'!Z42/'Monthly Parameters'!Z41</f>
        <v>9.5999999999999996E-6</v>
      </c>
      <c r="AA550" s="207">
        <f>+'Monthly Parameters'!AA42/'Monthly Parameters'!AA41</f>
        <v>9.0000000000000002E-6</v>
      </c>
      <c r="AB550" s="207">
        <f>+'Monthly Parameters'!AB42/'Monthly Parameters'!AB41</f>
        <v>9.0000000000000002E-6</v>
      </c>
      <c r="AC550" s="207">
        <f>+'Monthly Parameters'!AC42/'Monthly Parameters'!AC41</f>
        <v>9.0000000000000002E-6</v>
      </c>
      <c r="AD550" s="207">
        <f>+'Monthly Parameters'!AD42/'Monthly Parameters'!AD41</f>
        <v>9.0000000000000002E-6</v>
      </c>
      <c r="AE550" s="207">
        <f>+'Monthly Parameters'!AE42/'Monthly Parameters'!AE41</f>
        <v>9.0000000000000002E-6</v>
      </c>
      <c r="AF550" s="207">
        <f>+'Monthly Parameters'!AF42/'Monthly Parameters'!AF41</f>
        <v>9.0000000000000002E-6</v>
      </c>
      <c r="AG550" s="207">
        <f>+'Monthly Parameters'!AG42/'Monthly Parameters'!AG41</f>
        <v>9.0000000000000002E-6</v>
      </c>
      <c r="AH550" s="207">
        <f>+'Monthly Parameters'!AH42/'Monthly Parameters'!AH41</f>
        <v>9.0000000000000002E-6</v>
      </c>
      <c r="AI550" s="207">
        <f>+'Monthly Parameters'!AI42/'Monthly Parameters'!AI41</f>
        <v>9.0000000000000002E-6</v>
      </c>
      <c r="AJ550" s="207">
        <f>+'Monthly Parameters'!AJ42/'Monthly Parameters'!AJ41</f>
        <v>9.0000000000000002E-6</v>
      </c>
      <c r="AK550" s="207">
        <f>+'Monthly Parameters'!AK42/'Monthly Parameters'!AK41</f>
        <v>9.0000000000000002E-6</v>
      </c>
      <c r="AL550" s="207">
        <f>+'Monthly Parameters'!AL42/'Monthly Parameters'!AL41</f>
        <v>9.0000000000000002E-6</v>
      </c>
      <c r="AM550" s="207">
        <f>+'Monthly Parameters'!AM42/'Monthly Parameters'!AM41</f>
        <v>1.03E-5</v>
      </c>
      <c r="AN550" s="207">
        <f>+'Monthly Parameters'!AN42/'Monthly Parameters'!AN41</f>
        <v>1.03E-5</v>
      </c>
      <c r="AO550" s="207">
        <f>+'Monthly Parameters'!AO42/'Monthly Parameters'!AO41</f>
        <v>1.03E-5</v>
      </c>
      <c r="AP550" s="207">
        <f>+'Monthly Parameters'!AP42/'Monthly Parameters'!AP41</f>
        <v>1.03E-5</v>
      </c>
      <c r="AQ550" s="207">
        <f>+'Monthly Parameters'!AQ42/'Monthly Parameters'!AQ41</f>
        <v>1.03E-5</v>
      </c>
      <c r="AR550" s="207">
        <f>+'Monthly Parameters'!AR42/'Monthly Parameters'!AR41</f>
        <v>1.03E-5</v>
      </c>
      <c r="AS550" s="207">
        <f>+'Monthly Parameters'!AS42/'Monthly Parameters'!AS41</f>
        <v>1.03E-5</v>
      </c>
      <c r="AT550" s="207">
        <f>+'Monthly Parameters'!AT42/'Monthly Parameters'!AT41</f>
        <v>1.03E-5</v>
      </c>
      <c r="AU550" s="207">
        <f>+'Monthly Parameters'!AU42/'Monthly Parameters'!AU41</f>
        <v>1.03E-5</v>
      </c>
      <c r="AV550" s="207">
        <f>+'Monthly Parameters'!AV42/'Monthly Parameters'!AV41</f>
        <v>1.03E-5</v>
      </c>
      <c r="AW550" s="207">
        <f>+'Monthly Parameters'!AW42/'Monthly Parameters'!AW41</f>
        <v>1.03E-5</v>
      </c>
      <c r="AX550" s="207">
        <f>+'Monthly Parameters'!AX42/'Monthly Parameters'!AX41</f>
        <v>1.03E-5</v>
      </c>
      <c r="AY550" s="207">
        <f>+'Monthly Parameters'!AY42/'Monthly Parameters'!AY41</f>
        <v>1.03E-5</v>
      </c>
      <c r="AZ550" s="207">
        <f>+'Monthly Parameters'!AZ42/'Monthly Parameters'!AZ41</f>
        <v>1.03E-5</v>
      </c>
      <c r="BA550" s="207">
        <f>+'Monthly Parameters'!BA42/'Monthly Parameters'!BA41</f>
        <v>1.03E-5</v>
      </c>
      <c r="BB550" s="207">
        <f>+'Monthly Parameters'!BB42/'Monthly Parameters'!BB41</f>
        <v>1.03E-5</v>
      </c>
      <c r="BC550" s="207">
        <f>+'Monthly Parameters'!BC42/'Monthly Parameters'!BC41</f>
        <v>1.03E-5</v>
      </c>
      <c r="BD550" s="207">
        <f>+'Monthly Parameters'!BD42/'Monthly Parameters'!BD41</f>
        <v>1.03E-5</v>
      </c>
      <c r="BE550" s="207">
        <f>+'Monthly Parameters'!BE42/'Monthly Parameters'!BE41</f>
        <v>1.03E-5</v>
      </c>
      <c r="BF550" s="207">
        <f>+'Monthly Parameters'!BF42/'Monthly Parameters'!BF41</f>
        <v>1.03E-5</v>
      </c>
      <c r="BG550" s="207">
        <f>+'Monthly Parameters'!BG42/'Monthly Parameters'!BG41</f>
        <v>1.03E-5</v>
      </c>
      <c r="BH550" s="207">
        <f>+'Monthly Parameters'!BH42/'Monthly Parameters'!BH41</f>
        <v>1.03E-5</v>
      </c>
      <c r="BI550" s="207">
        <f>+'Monthly Parameters'!BI42/'Monthly Parameters'!BI41</f>
        <v>1.03E-5</v>
      </c>
      <c r="BJ550" s="207">
        <f>+'Monthly Parameters'!BJ42/'Monthly Parameters'!BJ41</f>
        <v>1.03E-5</v>
      </c>
      <c r="BK550" s="207">
        <f>+'Monthly Parameters'!BK42/'Monthly Parameters'!BK41</f>
        <v>1.0500000000000001E-5</v>
      </c>
      <c r="BL550" s="207">
        <f>+'Monthly Parameters'!BL42/'Monthly Parameters'!BL41</f>
        <v>1.0500000000000001E-5</v>
      </c>
      <c r="BM550" s="207">
        <f>+'Monthly Parameters'!BM42/'Monthly Parameters'!BM41</f>
        <v>1.0500000000000001E-5</v>
      </c>
      <c r="BN550" s="207">
        <f>+'Monthly Parameters'!BN42/'Monthly Parameters'!BN41</f>
        <v>1.0500000000000001E-5</v>
      </c>
      <c r="BO550" s="207">
        <f>+'Monthly Parameters'!BO42/'Monthly Parameters'!BO41</f>
        <v>1.0500000000000001E-5</v>
      </c>
      <c r="BP550" s="207">
        <f>+'Monthly Parameters'!BP42/'Monthly Parameters'!BP41</f>
        <v>1.0500000000000001E-5</v>
      </c>
      <c r="BQ550" s="207">
        <f>+'Monthly Parameters'!BQ42/'Monthly Parameters'!BQ41</f>
        <v>1.0500000000000001E-5</v>
      </c>
      <c r="BR550" s="207">
        <f>+'Monthly Parameters'!BR42/'Monthly Parameters'!BR41</f>
        <v>1.0500000000000001E-5</v>
      </c>
      <c r="BS550" s="207">
        <f>+'Monthly Parameters'!BS42/'Monthly Parameters'!BS41</f>
        <v>1.0500000000000001E-5</v>
      </c>
      <c r="BT550" s="207">
        <f>+'Monthly Parameters'!BT42/'Monthly Parameters'!BT41</f>
        <v>1.0500000000000001E-5</v>
      </c>
      <c r="BU550" s="207">
        <f>+'Monthly Parameters'!BU42/'Monthly Parameters'!BU41</f>
        <v>1.0500000000000001E-5</v>
      </c>
      <c r="BV550" s="207">
        <f>+'Monthly Parameters'!BV42/'Monthly Parameters'!BV41</f>
        <v>1.0500000000000001E-5</v>
      </c>
      <c r="BW550" s="227">
        <f t="shared" ref="BW550:BW604" si="704">SUM(C550:BV550)</f>
        <v>5.9639999999999943E-4</v>
      </c>
    </row>
    <row r="551" spans="1:79" x14ac:dyDescent="0.3">
      <c r="A551" s="221" t="s">
        <v>349</v>
      </c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207">
        <f>+'Monthly Parameters'!O43/'Monthly Parameters'!O41</f>
        <v>1.08E-5</v>
      </c>
      <c r="P551" s="207">
        <f>+'Monthly Parameters'!P43/'Monthly Parameters'!P41</f>
        <v>1.08E-5</v>
      </c>
      <c r="Q551" s="207">
        <f>+'Monthly Parameters'!Q43/'Monthly Parameters'!Q41</f>
        <v>1.08E-5</v>
      </c>
      <c r="R551" s="207">
        <f>+'Monthly Parameters'!R43/'Monthly Parameters'!R41</f>
        <v>1.08E-5</v>
      </c>
      <c r="S551" s="207">
        <f>+'Monthly Parameters'!S43/'Monthly Parameters'!S41</f>
        <v>1.08E-5</v>
      </c>
      <c r="T551" s="207">
        <f>+'Monthly Parameters'!T43/'Monthly Parameters'!T41</f>
        <v>1.08E-5</v>
      </c>
      <c r="U551" s="207">
        <f>+'Monthly Parameters'!U43/'Monthly Parameters'!U41</f>
        <v>1.08E-5</v>
      </c>
      <c r="V551" s="207">
        <f>+'Monthly Parameters'!V43/'Monthly Parameters'!V41</f>
        <v>1.08E-5</v>
      </c>
      <c r="W551" s="207">
        <f>+'Monthly Parameters'!W43/'Monthly Parameters'!W41</f>
        <v>1.08E-5</v>
      </c>
      <c r="X551" s="207">
        <f>+'Monthly Parameters'!X43/'Monthly Parameters'!X41</f>
        <v>1.08E-5</v>
      </c>
      <c r="Y551" s="207">
        <f>+'Monthly Parameters'!Y43/'Monthly Parameters'!Y41</f>
        <v>1.08E-5</v>
      </c>
      <c r="Z551" s="207">
        <f>+'Monthly Parameters'!Z43/'Monthly Parameters'!Z41</f>
        <v>1.08E-5</v>
      </c>
      <c r="AA551" s="207">
        <f>+'Monthly Parameters'!AA43/'Monthly Parameters'!AA41</f>
        <v>1.08E-5</v>
      </c>
      <c r="AB551" s="207">
        <f>+'Monthly Parameters'!AB43/'Monthly Parameters'!AB41</f>
        <v>1.08E-5</v>
      </c>
      <c r="AC551" s="207">
        <f>+'Monthly Parameters'!AC43/'Monthly Parameters'!AC41</f>
        <v>1.08E-5</v>
      </c>
      <c r="AD551" s="207">
        <f>+'Monthly Parameters'!AD43/'Monthly Parameters'!AD41</f>
        <v>1.08E-5</v>
      </c>
      <c r="AE551" s="207">
        <f>+'Monthly Parameters'!AE43/'Monthly Parameters'!AE41</f>
        <v>1.08E-5</v>
      </c>
      <c r="AF551" s="207">
        <f>+'Monthly Parameters'!AF43/'Monthly Parameters'!AF41</f>
        <v>1.08E-5</v>
      </c>
      <c r="AG551" s="207">
        <f>+'Monthly Parameters'!AG43/'Monthly Parameters'!AG41</f>
        <v>1.08E-5</v>
      </c>
      <c r="AH551" s="207">
        <f>+'Monthly Parameters'!AH43/'Monthly Parameters'!AH41</f>
        <v>1.08E-5</v>
      </c>
      <c r="AI551" s="207">
        <f>+'Monthly Parameters'!AI43/'Monthly Parameters'!AI41</f>
        <v>1.08E-5</v>
      </c>
      <c r="AJ551" s="207">
        <f>+'Monthly Parameters'!AJ43/'Monthly Parameters'!AJ41</f>
        <v>1.08E-5</v>
      </c>
      <c r="AK551" s="207">
        <f>+'Monthly Parameters'!AK43/'Monthly Parameters'!AK41</f>
        <v>1.08E-5</v>
      </c>
      <c r="AL551" s="207">
        <f>+'Monthly Parameters'!AL43/'Monthly Parameters'!AL41</f>
        <v>1.08E-5</v>
      </c>
      <c r="AM551" s="207">
        <f>+'Monthly Parameters'!AM43/'Monthly Parameters'!AM41</f>
        <v>1.0500000000000001E-5</v>
      </c>
      <c r="AN551" s="207">
        <f>+'Monthly Parameters'!AN43/'Monthly Parameters'!AN41</f>
        <v>1.0500000000000001E-5</v>
      </c>
      <c r="AO551" s="207">
        <f>+'Monthly Parameters'!AO43/'Monthly Parameters'!AO41</f>
        <v>1.0500000000000001E-5</v>
      </c>
      <c r="AP551" s="207">
        <f>+'Monthly Parameters'!AP43/'Monthly Parameters'!AP41</f>
        <v>1.0500000000000001E-5</v>
      </c>
      <c r="AQ551" s="207">
        <f>+'Monthly Parameters'!AQ43/'Monthly Parameters'!AQ41</f>
        <v>1.0500000000000001E-5</v>
      </c>
      <c r="AR551" s="207">
        <f>+'Monthly Parameters'!AR43/'Monthly Parameters'!AR41</f>
        <v>1.0500000000000001E-5</v>
      </c>
      <c r="AS551" s="207">
        <f>+'Monthly Parameters'!AS43/'Monthly Parameters'!AS41</f>
        <v>1.0500000000000001E-5</v>
      </c>
      <c r="AT551" s="207">
        <f>+'Monthly Parameters'!AT43/'Monthly Parameters'!AT41</f>
        <v>1.0500000000000001E-5</v>
      </c>
      <c r="AU551" s="207">
        <f>+'Monthly Parameters'!AU43/'Monthly Parameters'!AU41</f>
        <v>1.0500000000000001E-5</v>
      </c>
      <c r="AV551" s="207">
        <f>+'Monthly Parameters'!AV43/'Monthly Parameters'!AV41</f>
        <v>1.0500000000000001E-5</v>
      </c>
      <c r="AW551" s="207">
        <f>+'Monthly Parameters'!AW43/'Monthly Parameters'!AW41</f>
        <v>1.0500000000000001E-5</v>
      </c>
      <c r="AX551" s="207">
        <f>+'Monthly Parameters'!AX43/'Monthly Parameters'!AX41</f>
        <v>1.0500000000000001E-5</v>
      </c>
      <c r="AY551" s="207">
        <f>+'Monthly Parameters'!AY43/'Monthly Parameters'!AY41</f>
        <v>1.0500000000000001E-5</v>
      </c>
      <c r="AZ551" s="207">
        <f>+'Monthly Parameters'!AZ43/'Monthly Parameters'!AZ41</f>
        <v>1.0500000000000001E-5</v>
      </c>
      <c r="BA551" s="207">
        <f>+'Monthly Parameters'!BA43/'Monthly Parameters'!BA41</f>
        <v>1.0500000000000001E-5</v>
      </c>
      <c r="BB551" s="207">
        <f>+'Monthly Parameters'!BB43/'Monthly Parameters'!BB41</f>
        <v>1.0500000000000001E-5</v>
      </c>
      <c r="BC551" s="207">
        <f>+'Monthly Parameters'!BC43/'Monthly Parameters'!BC41</f>
        <v>1.0500000000000001E-5</v>
      </c>
      <c r="BD551" s="207">
        <f>+'Monthly Parameters'!BD43/'Monthly Parameters'!BD41</f>
        <v>1.0500000000000001E-5</v>
      </c>
      <c r="BE551" s="207">
        <f>+'Monthly Parameters'!BE43/'Monthly Parameters'!BE41</f>
        <v>1.0500000000000001E-5</v>
      </c>
      <c r="BF551" s="207">
        <f>+'Monthly Parameters'!BF43/'Monthly Parameters'!BF41</f>
        <v>1.0500000000000001E-5</v>
      </c>
      <c r="BG551" s="207">
        <f>+'Monthly Parameters'!BG43/'Monthly Parameters'!BG41</f>
        <v>1.0500000000000001E-5</v>
      </c>
      <c r="BH551" s="207">
        <f>+'Monthly Parameters'!BH43/'Monthly Parameters'!BH41</f>
        <v>1.0500000000000001E-5</v>
      </c>
      <c r="BI551" s="207">
        <f>+'Monthly Parameters'!BI43/'Monthly Parameters'!BI41</f>
        <v>1.0500000000000001E-5</v>
      </c>
      <c r="BJ551" s="207">
        <f>+'Monthly Parameters'!BJ43/'Monthly Parameters'!BJ41</f>
        <v>1.0500000000000001E-5</v>
      </c>
      <c r="BK551" s="207">
        <f>+'Monthly Parameters'!BK43/'Monthly Parameters'!BK41</f>
        <v>1.0700000000000001E-5</v>
      </c>
      <c r="BL551" s="207">
        <f>+'Monthly Parameters'!BL43/'Monthly Parameters'!BL41</f>
        <v>1.0700000000000001E-5</v>
      </c>
      <c r="BM551" s="207">
        <f>+'Monthly Parameters'!BM43/'Monthly Parameters'!BM41</f>
        <v>1.0700000000000001E-5</v>
      </c>
      <c r="BN551" s="207">
        <f>+'Monthly Parameters'!BN43/'Monthly Parameters'!BN41</f>
        <v>1.0700000000000001E-5</v>
      </c>
      <c r="BO551" s="207">
        <f>+'Monthly Parameters'!BO43/'Monthly Parameters'!BO41</f>
        <v>1.0700000000000001E-5</v>
      </c>
      <c r="BP551" s="207">
        <f>+'Monthly Parameters'!BP43/'Monthly Parameters'!BP41</f>
        <v>1.0700000000000001E-5</v>
      </c>
      <c r="BQ551" s="207">
        <f>+'Monthly Parameters'!BQ43/'Monthly Parameters'!BQ41</f>
        <v>1.0700000000000001E-5</v>
      </c>
      <c r="BR551" s="207">
        <f>+'Monthly Parameters'!BR43/'Monthly Parameters'!BR41</f>
        <v>1.0700000000000001E-5</v>
      </c>
      <c r="BS551" s="207">
        <f>+'Monthly Parameters'!BS43/'Monthly Parameters'!BS41</f>
        <v>1.0700000000000001E-5</v>
      </c>
      <c r="BT551" s="207">
        <f>+'Monthly Parameters'!BT43/'Monthly Parameters'!BT41</f>
        <v>1.0700000000000001E-5</v>
      </c>
      <c r="BU551" s="207">
        <f>+'Monthly Parameters'!BU43/'Monthly Parameters'!BU41</f>
        <v>1.0700000000000001E-5</v>
      </c>
      <c r="BV551" s="207">
        <f>+'Monthly Parameters'!BV43/'Monthly Parameters'!BV41</f>
        <v>1.0700000000000001E-5</v>
      </c>
      <c r="BW551" s="227">
        <f t="shared" si="704"/>
        <v>6.395999999999995E-4</v>
      </c>
    </row>
    <row r="552" spans="1:79" x14ac:dyDescent="0.3">
      <c r="A552" s="222" t="s">
        <v>350</v>
      </c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207">
        <f>+'Monthly Parameters'!O44/'Monthly Parameters'!O41</f>
        <v>1.1399999999999999E-5</v>
      </c>
      <c r="P552" s="207">
        <f>+'Monthly Parameters'!P44/'Monthly Parameters'!P41</f>
        <v>1.1399999999999999E-5</v>
      </c>
      <c r="Q552" s="207">
        <f>+'Monthly Parameters'!Q44/'Monthly Parameters'!Q41</f>
        <v>1.1399999999999999E-5</v>
      </c>
      <c r="R552" s="207">
        <f>+'Monthly Parameters'!R44/'Monthly Parameters'!R41</f>
        <v>1.1399999999999999E-5</v>
      </c>
      <c r="S552" s="207">
        <f>+'Monthly Parameters'!S44/'Monthly Parameters'!S41</f>
        <v>1.1399999999999999E-5</v>
      </c>
      <c r="T552" s="207">
        <f>+'Monthly Parameters'!T44/'Monthly Parameters'!T41</f>
        <v>1.1399999999999999E-5</v>
      </c>
      <c r="U552" s="207">
        <f>+'Monthly Parameters'!U44/'Monthly Parameters'!U41</f>
        <v>1.1399999999999999E-5</v>
      </c>
      <c r="V552" s="207">
        <f>+'Monthly Parameters'!V44/'Monthly Parameters'!V41</f>
        <v>1.1399999999999999E-5</v>
      </c>
      <c r="W552" s="207">
        <f>+'Monthly Parameters'!W44/'Monthly Parameters'!W41</f>
        <v>1.1399999999999999E-5</v>
      </c>
      <c r="X552" s="207">
        <f>+'Monthly Parameters'!X44/'Monthly Parameters'!X41</f>
        <v>1.1399999999999999E-5</v>
      </c>
      <c r="Y552" s="207">
        <f>+'Monthly Parameters'!Y44/'Monthly Parameters'!Y41</f>
        <v>1.1399999999999999E-5</v>
      </c>
      <c r="Z552" s="207">
        <f>+'Monthly Parameters'!Z44/'Monthly Parameters'!Z41</f>
        <v>1.1399999999999999E-5</v>
      </c>
      <c r="AA552" s="207">
        <f>+'Monthly Parameters'!AA44/'Monthly Parameters'!AA41</f>
        <v>1.1399999999999999E-5</v>
      </c>
      <c r="AB552" s="207">
        <f>+'Monthly Parameters'!AB44/'Monthly Parameters'!AB41</f>
        <v>1.1399999999999999E-5</v>
      </c>
      <c r="AC552" s="207">
        <f>+'Monthly Parameters'!AC44/'Monthly Parameters'!AC41</f>
        <v>1.1399999999999999E-5</v>
      </c>
      <c r="AD552" s="207">
        <f>+'Monthly Parameters'!AD44/'Monthly Parameters'!AD41</f>
        <v>1.1399999999999999E-5</v>
      </c>
      <c r="AE552" s="207">
        <f>+'Monthly Parameters'!AE44/'Monthly Parameters'!AE41</f>
        <v>1.1399999999999999E-5</v>
      </c>
      <c r="AF552" s="207">
        <f>+'Monthly Parameters'!AF44/'Monthly Parameters'!AF41</f>
        <v>1.1399999999999999E-5</v>
      </c>
      <c r="AG552" s="207">
        <f>+'Monthly Parameters'!AG44/'Monthly Parameters'!AG41</f>
        <v>1.1399999999999999E-5</v>
      </c>
      <c r="AH552" s="207">
        <f>+'Monthly Parameters'!AH44/'Monthly Parameters'!AH41</f>
        <v>1.1399999999999999E-5</v>
      </c>
      <c r="AI552" s="207">
        <f>+'Monthly Parameters'!AI44/'Monthly Parameters'!AI41</f>
        <v>1.1399999999999999E-5</v>
      </c>
      <c r="AJ552" s="207">
        <f>+'Monthly Parameters'!AJ44/'Monthly Parameters'!AJ41</f>
        <v>1.1399999999999999E-5</v>
      </c>
      <c r="AK552" s="207">
        <f>+'Monthly Parameters'!AK44/'Monthly Parameters'!AK41</f>
        <v>1.1399999999999999E-5</v>
      </c>
      <c r="AL552" s="207">
        <f>+'Monthly Parameters'!AL44/'Monthly Parameters'!AL41</f>
        <v>1.1399999999999999E-5</v>
      </c>
      <c r="AM552" s="207">
        <f>+'Monthly Parameters'!AM44/'Monthly Parameters'!AM41</f>
        <v>1.1499999999999998E-5</v>
      </c>
      <c r="AN552" s="207">
        <f>+'Monthly Parameters'!AN44/'Monthly Parameters'!AN41</f>
        <v>1.1499999999999998E-5</v>
      </c>
      <c r="AO552" s="207">
        <f>+'Monthly Parameters'!AO44/'Monthly Parameters'!AO41</f>
        <v>1.1499999999999998E-5</v>
      </c>
      <c r="AP552" s="207">
        <f>+'Monthly Parameters'!AP44/'Monthly Parameters'!AP41</f>
        <v>1.1499999999999998E-5</v>
      </c>
      <c r="AQ552" s="207">
        <f>+'Monthly Parameters'!AQ44/'Monthly Parameters'!AQ41</f>
        <v>1.1499999999999998E-5</v>
      </c>
      <c r="AR552" s="207">
        <f>+'Monthly Parameters'!AR44/'Monthly Parameters'!AR41</f>
        <v>1.1499999999999998E-5</v>
      </c>
      <c r="AS552" s="207">
        <f>+'Monthly Parameters'!AS44/'Monthly Parameters'!AS41</f>
        <v>1.1499999999999998E-5</v>
      </c>
      <c r="AT552" s="207">
        <f>+'Monthly Parameters'!AT44/'Monthly Parameters'!AT41</f>
        <v>1.1499999999999998E-5</v>
      </c>
      <c r="AU552" s="207">
        <f>+'Monthly Parameters'!AU44/'Monthly Parameters'!AU41</f>
        <v>1.1499999999999998E-5</v>
      </c>
      <c r="AV552" s="207">
        <f>+'Monthly Parameters'!AV44/'Monthly Parameters'!AV41</f>
        <v>1.1499999999999998E-5</v>
      </c>
      <c r="AW552" s="207">
        <f>+'Monthly Parameters'!AW44/'Monthly Parameters'!AW41</f>
        <v>1.1499999999999998E-5</v>
      </c>
      <c r="AX552" s="207">
        <f>+'Monthly Parameters'!AX44/'Monthly Parameters'!AX41</f>
        <v>1.1499999999999998E-5</v>
      </c>
      <c r="AY552" s="207">
        <f>+'Monthly Parameters'!AY44/'Monthly Parameters'!AY41</f>
        <v>1.1499999999999998E-5</v>
      </c>
      <c r="AZ552" s="207">
        <f>+'Monthly Parameters'!AZ44/'Monthly Parameters'!AZ41</f>
        <v>1.1499999999999998E-5</v>
      </c>
      <c r="BA552" s="207">
        <f>+'Monthly Parameters'!BA44/'Monthly Parameters'!BA41</f>
        <v>1.1499999999999998E-5</v>
      </c>
      <c r="BB552" s="207">
        <f>+'Monthly Parameters'!BB44/'Monthly Parameters'!BB41</f>
        <v>1.1499999999999998E-5</v>
      </c>
      <c r="BC552" s="207">
        <f>+'Monthly Parameters'!BC44/'Monthly Parameters'!BC41</f>
        <v>1.1499999999999998E-5</v>
      </c>
      <c r="BD552" s="207">
        <f>+'Monthly Parameters'!BD44/'Monthly Parameters'!BD41</f>
        <v>1.1499999999999998E-5</v>
      </c>
      <c r="BE552" s="207">
        <f>+'Monthly Parameters'!BE44/'Monthly Parameters'!BE41</f>
        <v>1.1499999999999998E-5</v>
      </c>
      <c r="BF552" s="207">
        <f>+'Monthly Parameters'!BF44/'Monthly Parameters'!BF41</f>
        <v>1.1499999999999998E-5</v>
      </c>
      <c r="BG552" s="207">
        <f>+'Monthly Parameters'!BG44/'Monthly Parameters'!BG41</f>
        <v>1.1499999999999998E-5</v>
      </c>
      <c r="BH552" s="207">
        <f>+'Monthly Parameters'!BH44/'Monthly Parameters'!BH41</f>
        <v>1.1499999999999998E-5</v>
      </c>
      <c r="BI552" s="207">
        <f>+'Monthly Parameters'!BI44/'Monthly Parameters'!BI41</f>
        <v>1.1499999999999998E-5</v>
      </c>
      <c r="BJ552" s="207">
        <f>+'Monthly Parameters'!BJ44/'Monthly Parameters'!BJ41</f>
        <v>1.1499999999999998E-5</v>
      </c>
      <c r="BK552" s="207">
        <f>+'Monthly Parameters'!BK44/'Monthly Parameters'!BK41</f>
        <v>1.17E-5</v>
      </c>
      <c r="BL552" s="207">
        <f>+'Monthly Parameters'!BL44/'Monthly Parameters'!BL41</f>
        <v>1.17E-5</v>
      </c>
      <c r="BM552" s="207">
        <f>+'Monthly Parameters'!BM44/'Monthly Parameters'!BM41</f>
        <v>1.17E-5</v>
      </c>
      <c r="BN552" s="207">
        <f>+'Monthly Parameters'!BN44/'Monthly Parameters'!BN41</f>
        <v>1.17E-5</v>
      </c>
      <c r="BO552" s="207">
        <f>+'Monthly Parameters'!BO44/'Monthly Parameters'!BO41</f>
        <v>1.17E-5</v>
      </c>
      <c r="BP552" s="207">
        <f>+'Monthly Parameters'!BP44/'Monthly Parameters'!BP41</f>
        <v>1.17E-5</v>
      </c>
      <c r="BQ552" s="207">
        <f>+'Monthly Parameters'!BQ44/'Monthly Parameters'!BQ41</f>
        <v>1.17E-5</v>
      </c>
      <c r="BR552" s="207">
        <f>+'Monthly Parameters'!BR44/'Monthly Parameters'!BR41</f>
        <v>1.17E-5</v>
      </c>
      <c r="BS552" s="207">
        <f>+'Monthly Parameters'!BS44/'Monthly Parameters'!BS41</f>
        <v>1.17E-5</v>
      </c>
      <c r="BT552" s="207">
        <f>+'Monthly Parameters'!BT44/'Monthly Parameters'!BT41</f>
        <v>1.17E-5</v>
      </c>
      <c r="BU552" s="207">
        <f>+'Monthly Parameters'!BU44/'Monthly Parameters'!BU41</f>
        <v>1.17E-5</v>
      </c>
      <c r="BV552" s="207">
        <f>+'Monthly Parameters'!BV44/'Monthly Parameters'!BV41</f>
        <v>1.17E-5</v>
      </c>
      <c r="BW552" s="227">
        <f t="shared" si="704"/>
        <v>6.900000000000004E-4</v>
      </c>
    </row>
    <row r="553" spans="1:79" x14ac:dyDescent="0.3">
      <c r="A553" s="223" t="s">
        <v>351</v>
      </c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207">
        <f>+'Monthly Parameters'!O45/'Monthly Parameters'!O41</f>
        <v>0</v>
      </c>
      <c r="P553" s="207">
        <f>+'Monthly Parameters'!P45/'Monthly Parameters'!P41</f>
        <v>0</v>
      </c>
      <c r="Q553" s="207">
        <f>+'Monthly Parameters'!Q45/'Monthly Parameters'!Q41</f>
        <v>0</v>
      </c>
      <c r="R553" s="207">
        <f>+'Monthly Parameters'!R45/'Monthly Parameters'!R41</f>
        <v>0</v>
      </c>
      <c r="S553" s="207">
        <f>+'Monthly Parameters'!S45/'Monthly Parameters'!S41</f>
        <v>0</v>
      </c>
      <c r="T553" s="207">
        <f>+'Monthly Parameters'!T45/'Monthly Parameters'!T41</f>
        <v>0</v>
      </c>
      <c r="U553" s="207">
        <f>+'Monthly Parameters'!U45/'Monthly Parameters'!U41</f>
        <v>0</v>
      </c>
      <c r="V553" s="207">
        <f>+'Monthly Parameters'!V45/'Monthly Parameters'!V41</f>
        <v>0</v>
      </c>
      <c r="W553" s="207">
        <f>+'Monthly Parameters'!W45/'Monthly Parameters'!W41</f>
        <v>0</v>
      </c>
      <c r="X553" s="207">
        <f>+'Monthly Parameters'!X45/'Monthly Parameters'!X41</f>
        <v>0</v>
      </c>
      <c r="Y553" s="207">
        <f>+'Monthly Parameters'!Y45/'Monthly Parameters'!Y41</f>
        <v>0</v>
      </c>
      <c r="Z553" s="207">
        <f>+'Monthly Parameters'!Z45/'Monthly Parameters'!Z41</f>
        <v>0</v>
      </c>
      <c r="AA553" s="207">
        <f>+'Monthly Parameters'!AA45/'Monthly Parameters'!AA41</f>
        <v>0</v>
      </c>
      <c r="AB553" s="207">
        <f>+'Monthly Parameters'!AB45/'Monthly Parameters'!AB41</f>
        <v>0</v>
      </c>
      <c r="AC553" s="207">
        <f>+'Monthly Parameters'!AC45/'Monthly Parameters'!AC41</f>
        <v>0</v>
      </c>
      <c r="AD553" s="207">
        <f>+'Monthly Parameters'!AD45/'Monthly Parameters'!AD41</f>
        <v>0</v>
      </c>
      <c r="AE553" s="207">
        <f>+'Monthly Parameters'!AE45/'Monthly Parameters'!AE41</f>
        <v>0</v>
      </c>
      <c r="AF553" s="207">
        <f>+'Monthly Parameters'!AF45/'Monthly Parameters'!AF41</f>
        <v>0</v>
      </c>
      <c r="AG553" s="207">
        <f>+'Monthly Parameters'!AG45/'Monthly Parameters'!AG41</f>
        <v>0</v>
      </c>
      <c r="AH553" s="207">
        <f>+'Monthly Parameters'!AH45/'Monthly Parameters'!AH41</f>
        <v>0</v>
      </c>
      <c r="AI553" s="207">
        <f>+'Monthly Parameters'!AI45/'Monthly Parameters'!AI41</f>
        <v>0</v>
      </c>
      <c r="AJ553" s="207">
        <f>+'Monthly Parameters'!AJ45/'Monthly Parameters'!AJ41</f>
        <v>0</v>
      </c>
      <c r="AK553" s="207">
        <f>+'Monthly Parameters'!AK45/'Monthly Parameters'!AK41</f>
        <v>0</v>
      </c>
      <c r="AL553" s="207">
        <f>+'Monthly Parameters'!AL45/'Monthly Parameters'!AL41</f>
        <v>0</v>
      </c>
      <c r="AM553" s="207">
        <f>+'Monthly Parameters'!AM45/'Monthly Parameters'!AM41</f>
        <v>1.0900000000000001E-5</v>
      </c>
      <c r="AN553" s="207">
        <f>+'Monthly Parameters'!AN45/'Monthly Parameters'!AN41</f>
        <v>1.0900000000000001E-5</v>
      </c>
      <c r="AO553" s="207">
        <f>+'Monthly Parameters'!AO45/'Monthly Parameters'!AO41</f>
        <v>1.0900000000000001E-5</v>
      </c>
      <c r="AP553" s="207">
        <f>+'Monthly Parameters'!AP45/'Monthly Parameters'!AP41</f>
        <v>1.0900000000000001E-5</v>
      </c>
      <c r="AQ553" s="207">
        <f>+'Monthly Parameters'!AQ45/'Monthly Parameters'!AQ41</f>
        <v>1.0900000000000001E-5</v>
      </c>
      <c r="AR553" s="207">
        <f>+'Monthly Parameters'!AR45/'Monthly Parameters'!AR41</f>
        <v>1.0900000000000001E-5</v>
      </c>
      <c r="AS553" s="207">
        <f>+'Monthly Parameters'!AS45/'Monthly Parameters'!AS41</f>
        <v>1.0900000000000001E-5</v>
      </c>
      <c r="AT553" s="207">
        <f>+'Monthly Parameters'!AT45/'Monthly Parameters'!AT41</f>
        <v>1.0900000000000001E-5</v>
      </c>
      <c r="AU553" s="207">
        <f>+'Monthly Parameters'!AU45/'Monthly Parameters'!AU41</f>
        <v>1.0900000000000001E-5</v>
      </c>
      <c r="AV553" s="207">
        <f>+'Monthly Parameters'!AV45/'Monthly Parameters'!AV41</f>
        <v>1.0900000000000001E-5</v>
      </c>
      <c r="AW553" s="207">
        <f>+'Monthly Parameters'!AW45/'Monthly Parameters'!AW41</f>
        <v>1.0900000000000001E-5</v>
      </c>
      <c r="AX553" s="207">
        <f>+'Monthly Parameters'!AX45/'Monthly Parameters'!AX41</f>
        <v>1.0900000000000001E-5</v>
      </c>
      <c r="AY553" s="207">
        <f>+'Monthly Parameters'!AY45/'Monthly Parameters'!AY41</f>
        <v>1.0900000000000001E-5</v>
      </c>
      <c r="AZ553" s="207">
        <f>+'Monthly Parameters'!AZ45/'Monthly Parameters'!AZ41</f>
        <v>1.0900000000000001E-5</v>
      </c>
      <c r="BA553" s="207">
        <f>+'Monthly Parameters'!BA45/'Monthly Parameters'!BA41</f>
        <v>1.0900000000000001E-5</v>
      </c>
      <c r="BB553" s="207">
        <f>+'Monthly Parameters'!BB45/'Monthly Parameters'!BB41</f>
        <v>1.0900000000000001E-5</v>
      </c>
      <c r="BC553" s="207">
        <f>+'Monthly Parameters'!BC45/'Monthly Parameters'!BC41</f>
        <v>1.0900000000000001E-5</v>
      </c>
      <c r="BD553" s="207">
        <f>+'Monthly Parameters'!BD45/'Monthly Parameters'!BD41</f>
        <v>1.0900000000000001E-5</v>
      </c>
      <c r="BE553" s="207">
        <f>+'Monthly Parameters'!BE45/'Monthly Parameters'!BE41</f>
        <v>1.0900000000000001E-5</v>
      </c>
      <c r="BF553" s="207">
        <f>+'Monthly Parameters'!BF45/'Monthly Parameters'!BF41</f>
        <v>1.0900000000000001E-5</v>
      </c>
      <c r="BG553" s="207">
        <f>+'Monthly Parameters'!BG45/'Monthly Parameters'!BG41</f>
        <v>1.0900000000000001E-5</v>
      </c>
      <c r="BH553" s="207">
        <f>+'Monthly Parameters'!BH45/'Monthly Parameters'!BH41</f>
        <v>1.0900000000000001E-5</v>
      </c>
      <c r="BI553" s="207">
        <f>+'Monthly Parameters'!BI45/'Monthly Parameters'!BI41</f>
        <v>1.0900000000000001E-5</v>
      </c>
      <c r="BJ553" s="207">
        <f>+'Monthly Parameters'!BJ45/'Monthly Parameters'!BJ41</f>
        <v>1.0900000000000001E-5</v>
      </c>
      <c r="BK553" s="207">
        <f>+'Monthly Parameters'!BK45/'Monthly Parameters'!BK41</f>
        <v>1.11E-5</v>
      </c>
      <c r="BL553" s="207">
        <f>+'Monthly Parameters'!BL45/'Monthly Parameters'!BL41</f>
        <v>1.11E-5</v>
      </c>
      <c r="BM553" s="207">
        <f>+'Monthly Parameters'!BM45/'Monthly Parameters'!BM41</f>
        <v>1.11E-5</v>
      </c>
      <c r="BN553" s="207">
        <f>+'Monthly Parameters'!BN45/'Monthly Parameters'!BN41</f>
        <v>1.11E-5</v>
      </c>
      <c r="BO553" s="207">
        <f>+'Monthly Parameters'!BO45/'Monthly Parameters'!BO41</f>
        <v>1.11E-5</v>
      </c>
      <c r="BP553" s="207">
        <f>+'Monthly Parameters'!BP45/'Monthly Parameters'!BP41</f>
        <v>1.11E-5</v>
      </c>
      <c r="BQ553" s="207">
        <f>+'Monthly Parameters'!BQ45/'Monthly Parameters'!BQ41</f>
        <v>1.11E-5</v>
      </c>
      <c r="BR553" s="207">
        <f>+'Monthly Parameters'!BR45/'Monthly Parameters'!BR41</f>
        <v>1.11E-5</v>
      </c>
      <c r="BS553" s="207">
        <f>+'Monthly Parameters'!BS45/'Monthly Parameters'!BS41</f>
        <v>1.11E-5</v>
      </c>
      <c r="BT553" s="207">
        <f>+'Monthly Parameters'!BT45/'Monthly Parameters'!BT41</f>
        <v>1.11E-5</v>
      </c>
      <c r="BU553" s="207">
        <f>+'Monthly Parameters'!BU45/'Monthly Parameters'!BU41</f>
        <v>1.11E-5</v>
      </c>
      <c r="BV553" s="207">
        <f>+'Monthly Parameters'!BV45/'Monthly Parameters'!BV41</f>
        <v>1.11E-5</v>
      </c>
      <c r="BW553" s="227">
        <f t="shared" si="704"/>
        <v>3.9479999999999989E-4</v>
      </c>
    </row>
    <row r="554" spans="1:79" ht="16.2" thickBot="1" x14ac:dyDescent="0.35">
      <c r="A554" s="216"/>
      <c r="O554" s="199"/>
      <c r="P554" s="199"/>
      <c r="Q554" s="199"/>
      <c r="R554" s="199"/>
      <c r="S554" s="199"/>
      <c r="T554" s="199"/>
      <c r="U554" s="199"/>
      <c r="V554" s="199"/>
      <c r="W554" s="199"/>
      <c r="X554" s="199"/>
      <c r="Y554" s="199"/>
      <c r="Z554" s="199"/>
      <c r="AA554" s="199"/>
      <c r="AB554" s="199"/>
      <c r="AC554" s="199"/>
      <c r="AD554" s="199"/>
      <c r="AE554" s="199"/>
      <c r="AF554" s="199"/>
      <c r="AG554" s="199"/>
      <c r="AH554" s="199"/>
      <c r="AI554" s="199"/>
      <c r="AJ554" s="199"/>
      <c r="AK554" s="199"/>
      <c r="AL554" s="199"/>
      <c r="AM554" s="199"/>
      <c r="AN554" s="199"/>
      <c r="AO554" s="199"/>
      <c r="AP554" s="199"/>
      <c r="AQ554" s="199"/>
      <c r="AR554" s="199"/>
      <c r="AS554" s="199"/>
      <c r="AT554" s="199"/>
      <c r="AU554" s="199"/>
      <c r="AV554" s="199"/>
      <c r="AW554" s="199"/>
      <c r="AX554" s="199"/>
      <c r="AY554" s="199"/>
      <c r="AZ554" s="199"/>
      <c r="BA554" s="199"/>
      <c r="BB554" s="199"/>
      <c r="BC554" s="199"/>
      <c r="BD554" s="199"/>
      <c r="BE554" s="199"/>
      <c r="BF554" s="199"/>
      <c r="BG554" s="199"/>
      <c r="BH554" s="199"/>
      <c r="BI554" s="199"/>
      <c r="BJ554" s="199"/>
      <c r="BK554" s="199"/>
      <c r="BL554" s="199"/>
      <c r="BM554" s="199"/>
      <c r="BN554" s="199"/>
      <c r="BO554" s="199"/>
      <c r="BP554" s="199"/>
      <c r="BQ554" s="199"/>
      <c r="BR554" s="199"/>
      <c r="BS554" s="199"/>
      <c r="BT554" s="199"/>
      <c r="BU554" s="199"/>
      <c r="BV554" s="199"/>
      <c r="BW554" s="200"/>
    </row>
    <row r="555" spans="1:79" ht="16.2" thickBot="1" x14ac:dyDescent="0.35">
      <c r="A555" s="70" t="s">
        <v>375</v>
      </c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92">
        <f>+O550*O460</f>
        <v>2.6729518146149731</v>
      </c>
      <c r="P555" s="192">
        <f t="shared" ref="P555:BV555" si="705">+P550*P460</f>
        <v>3.3419539392808635</v>
      </c>
      <c r="Q555" s="192">
        <f t="shared" si="705"/>
        <v>4.1606883306516087</v>
      </c>
      <c r="R555" s="192">
        <f t="shared" si="705"/>
        <v>2.3162813253732928</v>
      </c>
      <c r="S555" s="192">
        <f t="shared" si="705"/>
        <v>7.5425292454278745</v>
      </c>
      <c r="T555" s="192">
        <f t="shared" si="705"/>
        <v>7.9339606254718618</v>
      </c>
      <c r="U555" s="192">
        <f t="shared" si="705"/>
        <v>6.5182415212886866</v>
      </c>
      <c r="V555" s="192">
        <f t="shared" si="705"/>
        <v>2.5654231020809966</v>
      </c>
      <c r="W555" s="192">
        <f t="shared" si="705"/>
        <v>5.5009913139455646</v>
      </c>
      <c r="X555" s="192">
        <f t="shared" si="705"/>
        <v>6.5290575786200975</v>
      </c>
      <c r="Y555" s="192">
        <f t="shared" si="705"/>
        <v>6.8300701210286183</v>
      </c>
      <c r="Z555" s="192">
        <f t="shared" si="705"/>
        <v>13.702233465188195</v>
      </c>
      <c r="AA555" s="192">
        <f t="shared" si="705"/>
        <v>2.7558034465465631</v>
      </c>
      <c r="AB555" s="192">
        <f t="shared" si="705"/>
        <v>3.1505222226705705</v>
      </c>
      <c r="AC555" s="192">
        <f t="shared" si="705"/>
        <v>4.0397778374229691</v>
      </c>
      <c r="AD555" s="192">
        <f t="shared" si="705"/>
        <v>2.1812690999939117</v>
      </c>
      <c r="AE555" s="192">
        <f t="shared" si="705"/>
        <v>7.5071157718846369</v>
      </c>
      <c r="AF555" s="192">
        <f t="shared" si="705"/>
        <v>7.8084974563565277</v>
      </c>
      <c r="AG555" s="192">
        <f t="shared" si="705"/>
        <v>6.3420724827712398</v>
      </c>
      <c r="AH555" s="192">
        <f t="shared" si="705"/>
        <v>2.3427196163554278</v>
      </c>
      <c r="AI555" s="192">
        <f t="shared" si="705"/>
        <v>5.3970677612816225</v>
      </c>
      <c r="AJ555" s="192">
        <f t="shared" si="705"/>
        <v>6.4135234368856437</v>
      </c>
      <c r="AK555" s="192">
        <f t="shared" si="705"/>
        <v>6.6888925745337184</v>
      </c>
      <c r="AL555" s="192">
        <f t="shared" si="705"/>
        <v>13.61731491152042</v>
      </c>
      <c r="AM555" s="192">
        <f t="shared" si="705"/>
        <v>2.1274985561690558</v>
      </c>
      <c r="AN555" s="192">
        <f t="shared" si="705"/>
        <v>3.6335586512088511</v>
      </c>
      <c r="AO555" s="192">
        <f t="shared" si="705"/>
        <v>4.7512359083098739</v>
      </c>
      <c r="AP555" s="192">
        <f t="shared" si="705"/>
        <v>2.5955336404456282</v>
      </c>
      <c r="AQ555" s="192">
        <f t="shared" si="705"/>
        <v>8.7249199766829886</v>
      </c>
      <c r="AR555" s="192">
        <f t="shared" si="705"/>
        <v>9.0035947353005419</v>
      </c>
      <c r="AS555" s="192">
        <f t="shared" si="705"/>
        <v>7.4721889762484759</v>
      </c>
      <c r="AT555" s="192">
        <f t="shared" si="705"/>
        <v>2.7747823154092086</v>
      </c>
      <c r="AU555" s="192">
        <f t="shared" si="705"/>
        <v>6.3116799273423521</v>
      </c>
      <c r="AV555" s="192">
        <f t="shared" si="705"/>
        <v>7.4592574900554176</v>
      </c>
      <c r="AW555" s="192">
        <f t="shared" si="705"/>
        <v>7.798258208864965</v>
      </c>
      <c r="AX555" s="192">
        <f t="shared" si="705"/>
        <v>15.781609413204375</v>
      </c>
      <c r="AY555" s="192">
        <f t="shared" si="705"/>
        <v>2.8795402800755547</v>
      </c>
      <c r="AZ555" s="192">
        <f t="shared" si="705"/>
        <v>3.4807611055714229</v>
      </c>
      <c r="BA555" s="192">
        <f t="shared" si="705"/>
        <v>4.8003947807696568</v>
      </c>
      <c r="BB555" s="192">
        <f t="shared" si="705"/>
        <v>2.5188639541031899</v>
      </c>
      <c r="BC555" s="192">
        <f t="shared" si="705"/>
        <v>9.0760998077107384</v>
      </c>
      <c r="BD555" s="192">
        <f t="shared" si="705"/>
        <v>9.1952068273657197</v>
      </c>
      <c r="BE555" s="192">
        <f t="shared" si="705"/>
        <v>7.5774211391461765</v>
      </c>
      <c r="BF555" s="192">
        <f t="shared" si="705"/>
        <v>2.5590168867246694</v>
      </c>
      <c r="BG555" s="192">
        <f t="shared" si="705"/>
        <v>6.4519935596757891</v>
      </c>
      <c r="BH555" s="192">
        <f t="shared" si="705"/>
        <v>7.6219218334700205</v>
      </c>
      <c r="BI555" s="192">
        <f t="shared" si="705"/>
        <v>7.9434676988178659</v>
      </c>
      <c r="BJ555" s="192">
        <f t="shared" si="705"/>
        <v>16.369445256852458</v>
      </c>
      <c r="BK555" s="192">
        <f t="shared" si="705"/>
        <v>1.8335269595225454</v>
      </c>
      <c r="BL555" s="192">
        <f t="shared" si="705"/>
        <v>3.7362848191806992</v>
      </c>
      <c r="BM555" s="192">
        <f t="shared" si="705"/>
        <v>5.0773190226535618</v>
      </c>
      <c r="BN555" s="192">
        <f t="shared" si="705"/>
        <v>2.7108502455119909</v>
      </c>
      <c r="BO555" s="192">
        <f t="shared" si="705"/>
        <v>9.4750162750282403</v>
      </c>
      <c r="BP555" s="192">
        <f t="shared" si="705"/>
        <v>9.6441576123650723</v>
      </c>
      <c r="BQ555" s="192">
        <f t="shared" si="705"/>
        <v>8.0071712951105809</v>
      </c>
      <c r="BR555" s="192">
        <f t="shared" si="705"/>
        <v>2.8042455112517484</v>
      </c>
      <c r="BS555" s="192">
        <f t="shared" si="705"/>
        <v>6.7868922676432639</v>
      </c>
      <c r="BT555" s="192">
        <f t="shared" si="705"/>
        <v>8.0086069643940245</v>
      </c>
      <c r="BU555" s="192">
        <f t="shared" si="705"/>
        <v>8.3603770416765606</v>
      </c>
      <c r="BV555" s="192">
        <f t="shared" si="705"/>
        <v>17.095217227078209</v>
      </c>
      <c r="BW555" s="113">
        <f t="shared" ref="BW555:BW565" si="706">SUM(O555:BV555)</f>
        <v>380.30687517213738</v>
      </c>
    </row>
    <row r="556" spans="1:79" ht="16.2" thickBot="1" x14ac:dyDescent="0.35">
      <c r="A556" s="215" t="s">
        <v>384</v>
      </c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92">
        <f>+O551*O479</f>
        <v>4.4369639999999997</v>
      </c>
      <c r="P556" s="192">
        <f t="shared" ref="P556:BV556" si="707">+P551*P479</f>
        <v>3.2539920000000007</v>
      </c>
      <c r="Q556" s="192">
        <f t="shared" si="707"/>
        <v>1.7860079999999998</v>
      </c>
      <c r="R556" s="192">
        <f t="shared" si="707"/>
        <v>3.2539920000000007</v>
      </c>
      <c r="S556" s="192">
        <f t="shared" si="707"/>
        <v>1.7860079999999998</v>
      </c>
      <c r="T556" s="192">
        <f t="shared" si="707"/>
        <v>3.2539920000000007</v>
      </c>
      <c r="U556" s="192">
        <f t="shared" si="707"/>
        <v>1.7860079999999998</v>
      </c>
      <c r="V556" s="192">
        <f t="shared" si="707"/>
        <v>3.2539920000000007</v>
      </c>
      <c r="W556" s="192">
        <f t="shared" si="707"/>
        <v>1.7860079999999998</v>
      </c>
      <c r="X556" s="192">
        <f t="shared" si="707"/>
        <v>3.2539920000000007</v>
      </c>
      <c r="Y556" s="192">
        <f t="shared" si="707"/>
        <v>1.7860079999999998</v>
      </c>
      <c r="Z556" s="192">
        <f t="shared" si="707"/>
        <v>3.2539920000000007</v>
      </c>
      <c r="AA556" s="192">
        <f t="shared" si="707"/>
        <v>6.7031477999999982</v>
      </c>
      <c r="AB556" s="192">
        <f t="shared" si="707"/>
        <v>5.6933363999999997</v>
      </c>
      <c r="AC556" s="192">
        <f t="shared" si="707"/>
        <v>4.1814635999999981</v>
      </c>
      <c r="AD556" s="192">
        <f t="shared" si="707"/>
        <v>5.6933363999999997</v>
      </c>
      <c r="AE556" s="192">
        <f t="shared" si="707"/>
        <v>4.1814635999999981</v>
      </c>
      <c r="AF556" s="192">
        <f t="shared" si="707"/>
        <v>5.6933363999999997</v>
      </c>
      <c r="AG556" s="192">
        <f t="shared" si="707"/>
        <v>4.1814635999999981</v>
      </c>
      <c r="AH556" s="192">
        <f t="shared" si="707"/>
        <v>5.6933363999999997</v>
      </c>
      <c r="AI556" s="192">
        <f t="shared" si="707"/>
        <v>4.1814635999999981</v>
      </c>
      <c r="AJ556" s="192">
        <f t="shared" si="707"/>
        <v>5.6933363999999997</v>
      </c>
      <c r="AK556" s="192">
        <f t="shared" si="707"/>
        <v>4.1814635999999981</v>
      </c>
      <c r="AL556" s="192">
        <f t="shared" si="707"/>
        <v>5.6933363999999997</v>
      </c>
      <c r="AM556" s="192">
        <f t="shared" si="707"/>
        <v>4.4976020012559994</v>
      </c>
      <c r="AN556" s="192">
        <f t="shared" si="707"/>
        <v>5.8316362511680016</v>
      </c>
      <c r="AO556" s="192">
        <f t="shared" si="707"/>
        <v>4.2753661088319985</v>
      </c>
      <c r="AP556" s="192">
        <f t="shared" si="707"/>
        <v>5.8316362511680016</v>
      </c>
      <c r="AQ556" s="192">
        <f t="shared" si="707"/>
        <v>4.2753661088319985</v>
      </c>
      <c r="AR556" s="192">
        <f t="shared" si="707"/>
        <v>5.8316362511680016</v>
      </c>
      <c r="AS556" s="192">
        <f t="shared" si="707"/>
        <v>4.2753661088319985</v>
      </c>
      <c r="AT556" s="192">
        <f t="shared" si="707"/>
        <v>5.8316362511680016</v>
      </c>
      <c r="AU556" s="192">
        <f t="shared" si="707"/>
        <v>4.2753661088319985</v>
      </c>
      <c r="AV556" s="192">
        <f t="shared" si="707"/>
        <v>5.8316362511680016</v>
      </c>
      <c r="AW556" s="192">
        <f t="shared" si="707"/>
        <v>4.2753661088319985</v>
      </c>
      <c r="AX556" s="192">
        <f t="shared" si="707"/>
        <v>5.8316362511680016</v>
      </c>
      <c r="AY556" s="192">
        <f t="shared" si="707"/>
        <v>4.0471567844340814</v>
      </c>
      <c r="AZ556" s="192">
        <f t="shared" si="707"/>
        <v>5.7294175559180118</v>
      </c>
      <c r="BA556" s="192">
        <f t="shared" si="707"/>
        <v>4.208891511459588</v>
      </c>
      <c r="BB556" s="192">
        <f t="shared" si="707"/>
        <v>5.7294175559180118</v>
      </c>
      <c r="BC556" s="192">
        <f t="shared" si="707"/>
        <v>4.208891511459588</v>
      </c>
      <c r="BD556" s="192">
        <f t="shared" si="707"/>
        <v>5.7294175559180118</v>
      </c>
      <c r="BE556" s="192">
        <f t="shared" si="707"/>
        <v>4.208891511459588</v>
      </c>
      <c r="BF556" s="192">
        <f t="shared" si="707"/>
        <v>5.7294175559180118</v>
      </c>
      <c r="BG556" s="192">
        <f t="shared" si="707"/>
        <v>4.208891511459588</v>
      </c>
      <c r="BH556" s="192">
        <f t="shared" si="707"/>
        <v>5.7294175559180118</v>
      </c>
      <c r="BI556" s="192">
        <f t="shared" si="707"/>
        <v>4.208891511459588</v>
      </c>
      <c r="BJ556" s="192">
        <f t="shared" si="707"/>
        <v>5.7294175559180118</v>
      </c>
      <c r="BK556" s="192">
        <f t="shared" si="707"/>
        <v>4.5304714398244226</v>
      </c>
      <c r="BL556" s="192">
        <f t="shared" si="707"/>
        <v>6.0198301765095357</v>
      </c>
      <c r="BM556" s="192">
        <f t="shared" si="707"/>
        <v>4.4643322467593682</v>
      </c>
      <c r="BN556" s="192">
        <f t="shared" si="707"/>
        <v>6.0198301765095357</v>
      </c>
      <c r="BO556" s="192">
        <f t="shared" si="707"/>
        <v>4.4643322467593682</v>
      </c>
      <c r="BP556" s="192">
        <f t="shared" si="707"/>
        <v>6.0198301765095357</v>
      </c>
      <c r="BQ556" s="192">
        <f t="shared" si="707"/>
        <v>4.4643322467593682</v>
      </c>
      <c r="BR556" s="192">
        <f t="shared" si="707"/>
        <v>6.0198301765095357</v>
      </c>
      <c r="BS556" s="192">
        <f t="shared" si="707"/>
        <v>4.4643322467593682</v>
      </c>
      <c r="BT556" s="192">
        <f t="shared" si="707"/>
        <v>6.0198301765095357</v>
      </c>
      <c r="BU556" s="192">
        <f t="shared" si="707"/>
        <v>4.4643322467593682</v>
      </c>
      <c r="BV556" s="192">
        <f t="shared" si="707"/>
        <v>6.0198301765095357</v>
      </c>
      <c r="BW556" s="113">
        <f t="shared" si="706"/>
        <v>277.96492366234258</v>
      </c>
    </row>
    <row r="557" spans="1:79" ht="16.2" thickBot="1" x14ac:dyDescent="0.35">
      <c r="A557" s="188" t="s">
        <v>376</v>
      </c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92">
        <f>+O552*O470</f>
        <v>0</v>
      </c>
      <c r="P557" s="192">
        <f t="shared" ref="P557:BV557" si="708">+P552*P470</f>
        <v>0</v>
      </c>
      <c r="Q557" s="192">
        <f t="shared" si="708"/>
        <v>1.8069386407599153</v>
      </c>
      <c r="R557" s="192">
        <f t="shared" si="708"/>
        <v>0.94970375249550187</v>
      </c>
      <c r="S557" s="192">
        <f t="shared" si="708"/>
        <v>5.3816046466482161</v>
      </c>
      <c r="T557" s="192">
        <f t="shared" si="708"/>
        <v>10.275144718291298</v>
      </c>
      <c r="U557" s="192">
        <f t="shared" si="708"/>
        <v>2.4026386684036729</v>
      </c>
      <c r="V557" s="192">
        <f t="shared" si="708"/>
        <v>0</v>
      </c>
      <c r="W557" s="192">
        <f t="shared" si="708"/>
        <v>3.7007765802968962</v>
      </c>
      <c r="X557" s="192">
        <f t="shared" si="708"/>
        <v>3.9527702879701345</v>
      </c>
      <c r="Y557" s="192">
        <f t="shared" si="708"/>
        <v>5.0249092714741739</v>
      </c>
      <c r="Z557" s="192">
        <f t="shared" si="708"/>
        <v>13.334837454553183</v>
      </c>
      <c r="AA557" s="192">
        <f t="shared" si="708"/>
        <v>0</v>
      </c>
      <c r="AB557" s="192">
        <f t="shared" si="708"/>
        <v>0</v>
      </c>
      <c r="AC557" s="192">
        <f t="shared" si="708"/>
        <v>2.0924555100633206</v>
      </c>
      <c r="AD557" s="192">
        <f t="shared" si="708"/>
        <v>0.91150740473147629</v>
      </c>
      <c r="AE557" s="192">
        <f t="shared" si="708"/>
        <v>5.8856836481855526</v>
      </c>
      <c r="AF557" s="192">
        <f t="shared" si="708"/>
        <v>11.231374365477317</v>
      </c>
      <c r="AG557" s="192">
        <f t="shared" si="708"/>
        <v>2.2666399161805066</v>
      </c>
      <c r="AH557" s="192">
        <f t="shared" si="708"/>
        <v>0</v>
      </c>
      <c r="AI557" s="192">
        <f t="shared" si="708"/>
        <v>3.68247714407967</v>
      </c>
      <c r="AJ557" s="192">
        <f t="shared" si="708"/>
        <v>4.197688089151062</v>
      </c>
      <c r="AK557" s="192">
        <f t="shared" si="708"/>
        <v>5.3708117388311027</v>
      </c>
      <c r="AL557" s="192">
        <f t="shared" si="708"/>
        <v>14.583954366288296</v>
      </c>
      <c r="AM557" s="192">
        <f t="shared" si="708"/>
        <v>0</v>
      </c>
      <c r="AN557" s="192">
        <f t="shared" si="708"/>
        <v>0</v>
      </c>
      <c r="AO557" s="192">
        <f t="shared" si="708"/>
        <v>0.76918529776481193</v>
      </c>
      <c r="AP557" s="192">
        <f t="shared" si="708"/>
        <v>1.0441922122280776</v>
      </c>
      <c r="AQ557" s="192">
        <f t="shared" si="708"/>
        <v>6.0442882369231361</v>
      </c>
      <c r="AR557" s="192">
        <f t="shared" si="708"/>
        <v>11.539315019161737</v>
      </c>
      <c r="AS557" s="192">
        <f t="shared" si="708"/>
        <v>2.6347306991309125</v>
      </c>
      <c r="AT557" s="192">
        <f t="shared" si="708"/>
        <v>0</v>
      </c>
      <c r="AU557" s="192">
        <f t="shared" si="708"/>
        <v>4.0920319444924154</v>
      </c>
      <c r="AV557" s="192">
        <f t="shared" si="708"/>
        <v>4.4173747972925872</v>
      </c>
      <c r="AW557" s="192">
        <f t="shared" si="708"/>
        <v>5.6216345448984555</v>
      </c>
      <c r="AX557" s="192">
        <f t="shared" si="708"/>
        <v>14.976885983348749</v>
      </c>
      <c r="AY557" s="192">
        <f t="shared" si="708"/>
        <v>0</v>
      </c>
      <c r="AZ557" s="192">
        <f t="shared" si="708"/>
        <v>0</v>
      </c>
      <c r="BA557" s="192">
        <f t="shared" si="708"/>
        <v>1.4781208342925023</v>
      </c>
      <c r="BB557" s="192">
        <f t="shared" si="708"/>
        <v>1.042941798355975</v>
      </c>
      <c r="BC557" s="192">
        <f t="shared" si="708"/>
        <v>6.2051411654148279</v>
      </c>
      <c r="BD557" s="192">
        <f t="shared" si="708"/>
        <v>11.844984850515942</v>
      </c>
      <c r="BE557" s="192">
        <f t="shared" si="708"/>
        <v>2.6223918097544687</v>
      </c>
      <c r="BF557" s="192">
        <f t="shared" si="708"/>
        <v>0</v>
      </c>
      <c r="BG557" s="192">
        <f t="shared" si="708"/>
        <v>4.1175861426406586</v>
      </c>
      <c r="BH557" s="192">
        <f t="shared" si="708"/>
        <v>4.5063097882325991</v>
      </c>
      <c r="BI557" s="192">
        <f t="shared" si="708"/>
        <v>5.7427457840908751</v>
      </c>
      <c r="BJ557" s="192">
        <f t="shared" si="708"/>
        <v>15.375475396124225</v>
      </c>
      <c r="BK557" s="192">
        <f t="shared" si="708"/>
        <v>0</v>
      </c>
      <c r="BL557" s="192">
        <f t="shared" si="708"/>
        <v>0</v>
      </c>
      <c r="BM557" s="192">
        <f t="shared" si="708"/>
        <v>1.7890411881660482</v>
      </c>
      <c r="BN557" s="192">
        <f t="shared" si="708"/>
        <v>1.0471338784370803</v>
      </c>
      <c r="BO557" s="192">
        <f t="shared" si="708"/>
        <v>6.7305375835664147</v>
      </c>
      <c r="BP557" s="192">
        <f t="shared" si="708"/>
        <v>12.843803356971312</v>
      </c>
      <c r="BQ557" s="192">
        <f t="shared" si="708"/>
        <v>2.6055895946493348</v>
      </c>
      <c r="BR557" s="192">
        <f t="shared" si="708"/>
        <v>0</v>
      </c>
      <c r="BS557" s="192">
        <f t="shared" si="708"/>
        <v>4.2248081303074416</v>
      </c>
      <c r="BT557" s="192">
        <f t="shared" si="708"/>
        <v>4.8049570165652318</v>
      </c>
      <c r="BU557" s="192">
        <f t="shared" si="708"/>
        <v>6.1464543038978663</v>
      </c>
      <c r="BV557" s="192">
        <f t="shared" si="708"/>
        <v>16.677388840763278</v>
      </c>
      <c r="BW557" s="113">
        <f t="shared" si="706"/>
        <v>257.99696640186824</v>
      </c>
    </row>
    <row r="558" spans="1:79" ht="16.2" thickBot="1" x14ac:dyDescent="0.35">
      <c r="A558" s="177" t="s">
        <v>377</v>
      </c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92">
        <f>+O553*O489</f>
        <v>0</v>
      </c>
      <c r="P558" s="192">
        <f t="shared" ref="P558:BV558" si="709">+P553*P489</f>
        <v>0</v>
      </c>
      <c r="Q558" s="192">
        <f t="shared" si="709"/>
        <v>0</v>
      </c>
      <c r="R558" s="192">
        <f t="shared" si="709"/>
        <v>0</v>
      </c>
      <c r="S558" s="192">
        <f t="shared" si="709"/>
        <v>0</v>
      </c>
      <c r="T558" s="192">
        <f t="shared" si="709"/>
        <v>0</v>
      </c>
      <c r="U558" s="192">
        <f t="shared" si="709"/>
        <v>0</v>
      </c>
      <c r="V558" s="192">
        <f t="shared" si="709"/>
        <v>0</v>
      </c>
      <c r="W558" s="192">
        <f t="shared" si="709"/>
        <v>0</v>
      </c>
      <c r="X558" s="192">
        <f t="shared" si="709"/>
        <v>0</v>
      </c>
      <c r="Y558" s="192">
        <f t="shared" si="709"/>
        <v>0</v>
      </c>
      <c r="Z558" s="192">
        <f t="shared" si="709"/>
        <v>0</v>
      </c>
      <c r="AA558" s="192">
        <f t="shared" si="709"/>
        <v>0</v>
      </c>
      <c r="AB558" s="192">
        <f t="shared" si="709"/>
        <v>0</v>
      </c>
      <c r="AC558" s="192">
        <f t="shared" si="709"/>
        <v>0</v>
      </c>
      <c r="AD558" s="192">
        <f t="shared" si="709"/>
        <v>0</v>
      </c>
      <c r="AE558" s="192">
        <f t="shared" si="709"/>
        <v>0</v>
      </c>
      <c r="AF558" s="192">
        <f t="shared" si="709"/>
        <v>0</v>
      </c>
      <c r="AG558" s="192">
        <f t="shared" si="709"/>
        <v>0</v>
      </c>
      <c r="AH558" s="192">
        <f t="shared" si="709"/>
        <v>0</v>
      </c>
      <c r="AI558" s="192">
        <f t="shared" si="709"/>
        <v>0</v>
      </c>
      <c r="AJ558" s="192">
        <f t="shared" si="709"/>
        <v>0</v>
      </c>
      <c r="AK558" s="192">
        <f t="shared" si="709"/>
        <v>0</v>
      </c>
      <c r="AL558" s="192">
        <f t="shared" si="709"/>
        <v>0</v>
      </c>
      <c r="AM558" s="192">
        <f t="shared" si="709"/>
        <v>0.96578844444444456</v>
      </c>
      <c r="AN558" s="192">
        <f t="shared" si="709"/>
        <v>0.9915608888888886</v>
      </c>
      <c r="AO558" s="192">
        <f t="shared" si="709"/>
        <v>0.28010577777777795</v>
      </c>
      <c r="AP558" s="192">
        <f t="shared" si="709"/>
        <v>0.9915608888888886</v>
      </c>
      <c r="AQ558" s="192">
        <f t="shared" si="709"/>
        <v>0.28010577777777795</v>
      </c>
      <c r="AR558" s="192">
        <f t="shared" si="709"/>
        <v>0.9915608888888886</v>
      </c>
      <c r="AS558" s="192">
        <f t="shared" si="709"/>
        <v>0.28010577777777795</v>
      </c>
      <c r="AT558" s="192">
        <f t="shared" si="709"/>
        <v>0.9915608888888886</v>
      </c>
      <c r="AU558" s="192">
        <f t="shared" si="709"/>
        <v>0.28010577777777795</v>
      </c>
      <c r="AV558" s="192">
        <f t="shared" si="709"/>
        <v>0.9915608888888886</v>
      </c>
      <c r="AW558" s="192">
        <f t="shared" si="709"/>
        <v>0.28010577777777795</v>
      </c>
      <c r="AX558" s="192">
        <f t="shared" si="709"/>
        <v>0.9915608888888886</v>
      </c>
      <c r="AY558" s="192">
        <f t="shared" si="709"/>
        <v>0.36229274666666672</v>
      </c>
      <c r="AZ558" s="192">
        <f t="shared" si="709"/>
        <v>1.0530010400000001</v>
      </c>
      <c r="BA558" s="192">
        <f t="shared" si="709"/>
        <v>0.26953229333333345</v>
      </c>
      <c r="BB558" s="192">
        <f t="shared" si="709"/>
        <v>1.0530010400000001</v>
      </c>
      <c r="BC558" s="192">
        <f t="shared" si="709"/>
        <v>0.26953229333333345</v>
      </c>
      <c r="BD558" s="192">
        <f t="shared" si="709"/>
        <v>1.0530010400000001</v>
      </c>
      <c r="BE558" s="192">
        <f t="shared" si="709"/>
        <v>0.26953229333333345</v>
      </c>
      <c r="BF558" s="192">
        <f t="shared" si="709"/>
        <v>1.0530010400000001</v>
      </c>
      <c r="BG558" s="192">
        <f t="shared" si="709"/>
        <v>0.26953229333333345</v>
      </c>
      <c r="BH558" s="192">
        <f t="shared" si="709"/>
        <v>1.0530010400000001</v>
      </c>
      <c r="BI558" s="192">
        <f t="shared" si="709"/>
        <v>0.26953229333333345</v>
      </c>
      <c r="BJ558" s="192">
        <f t="shared" si="709"/>
        <v>1.0530010400000001</v>
      </c>
      <c r="BK558" s="192">
        <f t="shared" si="709"/>
        <v>0.3392319840000001</v>
      </c>
      <c r="BL558" s="192">
        <f t="shared" si="709"/>
        <v>1.1208608319999998</v>
      </c>
      <c r="BM558" s="192">
        <f t="shared" si="709"/>
        <v>0.26634316799999996</v>
      </c>
      <c r="BN558" s="192">
        <f t="shared" si="709"/>
        <v>1.1208608319999998</v>
      </c>
      <c r="BO558" s="192">
        <f t="shared" si="709"/>
        <v>0.26634316799999996</v>
      </c>
      <c r="BP558" s="192">
        <f t="shared" si="709"/>
        <v>1.1208608319999998</v>
      </c>
      <c r="BQ558" s="192">
        <f t="shared" si="709"/>
        <v>0.26634316799999996</v>
      </c>
      <c r="BR558" s="192">
        <f t="shared" si="709"/>
        <v>1.1208608319999998</v>
      </c>
      <c r="BS558" s="192">
        <f t="shared" si="709"/>
        <v>0.26634316799999996</v>
      </c>
      <c r="BT558" s="192">
        <f t="shared" si="709"/>
        <v>1.1208608319999998</v>
      </c>
      <c r="BU558" s="192">
        <f t="shared" si="709"/>
        <v>0.26634316799999996</v>
      </c>
      <c r="BV558" s="192">
        <f t="shared" si="709"/>
        <v>1.1208608319999998</v>
      </c>
      <c r="BW558" s="113">
        <f t="shared" si="706"/>
        <v>24.73975593599998</v>
      </c>
    </row>
    <row r="559" spans="1:79" x14ac:dyDescent="0.3">
      <c r="A559" s="216" t="s">
        <v>378</v>
      </c>
      <c r="O559" s="186">
        <f>+O555+O556+O557+O558</f>
        <v>7.1099158146149728</v>
      </c>
      <c r="P559" s="186">
        <f t="shared" ref="P559:BV559" si="710">+P555+P556+P557+P558</f>
        <v>6.5959459392808641</v>
      </c>
      <c r="Q559" s="186">
        <f t="shared" si="710"/>
        <v>7.7536349714115236</v>
      </c>
      <c r="R559" s="186">
        <f t="shared" si="710"/>
        <v>6.5199770778687949</v>
      </c>
      <c r="S559" s="186">
        <f t="shared" si="710"/>
        <v>14.710141892076091</v>
      </c>
      <c r="T559" s="186">
        <f t="shared" si="710"/>
        <v>21.46309734376316</v>
      </c>
      <c r="U559" s="186">
        <f t="shared" si="710"/>
        <v>10.706888189692359</v>
      </c>
      <c r="V559" s="186">
        <f t="shared" si="710"/>
        <v>5.8194151020809972</v>
      </c>
      <c r="W559" s="186">
        <f t="shared" si="710"/>
        <v>10.987775894242461</v>
      </c>
      <c r="X559" s="186">
        <f t="shared" si="710"/>
        <v>13.735819866590232</v>
      </c>
      <c r="Y559" s="186">
        <f t="shared" si="710"/>
        <v>13.640987392502792</v>
      </c>
      <c r="Z559" s="186">
        <f t="shared" si="710"/>
        <v>30.291062919741378</v>
      </c>
      <c r="AA559" s="186">
        <f t="shared" si="710"/>
        <v>9.4589512465465617</v>
      </c>
      <c r="AB559" s="186">
        <f t="shared" si="710"/>
        <v>8.8438586226705702</v>
      </c>
      <c r="AC559" s="186">
        <f t="shared" si="710"/>
        <v>10.313696947486289</v>
      </c>
      <c r="AD559" s="186">
        <f t="shared" si="710"/>
        <v>8.786112904725389</v>
      </c>
      <c r="AE559" s="186">
        <f t="shared" si="710"/>
        <v>17.574263020070187</v>
      </c>
      <c r="AF559" s="186">
        <f t="shared" si="710"/>
        <v>24.733208221833841</v>
      </c>
      <c r="AG559" s="186">
        <f t="shared" si="710"/>
        <v>12.790175998951744</v>
      </c>
      <c r="AH559" s="186">
        <f t="shared" si="710"/>
        <v>8.0360560163554275</v>
      </c>
      <c r="AI559" s="186">
        <f t="shared" si="710"/>
        <v>13.261008505361289</v>
      </c>
      <c r="AJ559" s="186">
        <f t="shared" si="710"/>
        <v>16.304547926036705</v>
      </c>
      <c r="AK559" s="186">
        <f t="shared" si="710"/>
        <v>16.241167913364819</v>
      </c>
      <c r="AL559" s="186">
        <f t="shared" si="710"/>
        <v>33.894605677808713</v>
      </c>
      <c r="AM559" s="186">
        <f t="shared" si="710"/>
        <v>7.5908890018694999</v>
      </c>
      <c r="AN559" s="186">
        <f t="shared" si="710"/>
        <v>10.456755791265742</v>
      </c>
      <c r="AO559" s="186">
        <f t="shared" si="710"/>
        <v>10.075893092684462</v>
      </c>
      <c r="AP559" s="186">
        <f t="shared" si="710"/>
        <v>10.462922992730597</v>
      </c>
      <c r="AQ559" s="186">
        <f t="shared" si="710"/>
        <v>19.3246801002159</v>
      </c>
      <c r="AR559" s="186">
        <f t="shared" si="710"/>
        <v>27.366106894519167</v>
      </c>
      <c r="AS559" s="186">
        <f t="shared" si="710"/>
        <v>14.662391561989164</v>
      </c>
      <c r="AT559" s="186">
        <f t="shared" si="710"/>
        <v>9.5979794554660991</v>
      </c>
      <c r="AU559" s="186">
        <f t="shared" si="710"/>
        <v>14.959183758444542</v>
      </c>
      <c r="AV559" s="186">
        <f t="shared" si="710"/>
        <v>18.699829427404893</v>
      </c>
      <c r="AW559" s="186">
        <f t="shared" si="710"/>
        <v>17.975364640373197</v>
      </c>
      <c r="AX559" s="186">
        <f t="shared" si="710"/>
        <v>37.581692536610021</v>
      </c>
      <c r="AY559" s="186">
        <f t="shared" si="710"/>
        <v>7.2889898111763021</v>
      </c>
      <c r="AZ559" s="186">
        <f t="shared" si="710"/>
        <v>10.263179701489435</v>
      </c>
      <c r="BA559" s="186">
        <f t="shared" si="710"/>
        <v>10.75693941985508</v>
      </c>
      <c r="BB559" s="186">
        <f t="shared" si="710"/>
        <v>10.344224348377177</v>
      </c>
      <c r="BC559" s="186">
        <f t="shared" si="710"/>
        <v>19.759664777918488</v>
      </c>
      <c r="BD559" s="186">
        <f t="shared" si="710"/>
        <v>27.822610273799675</v>
      </c>
      <c r="BE559" s="186">
        <f t="shared" si="710"/>
        <v>14.678236753693566</v>
      </c>
      <c r="BF559" s="186">
        <f t="shared" si="710"/>
        <v>9.341435482642682</v>
      </c>
      <c r="BG559" s="186">
        <f t="shared" si="710"/>
        <v>15.048003507109369</v>
      </c>
      <c r="BH559" s="186">
        <f t="shared" si="710"/>
        <v>18.910650217620631</v>
      </c>
      <c r="BI559" s="186">
        <f t="shared" si="710"/>
        <v>18.164637287701662</v>
      </c>
      <c r="BJ559" s="186">
        <f t="shared" si="710"/>
        <v>38.527339248894691</v>
      </c>
      <c r="BK559" s="186">
        <f t="shared" si="710"/>
        <v>6.7032303833469689</v>
      </c>
      <c r="BL559" s="186">
        <f t="shared" si="710"/>
        <v>10.876975827690234</v>
      </c>
      <c r="BM559" s="186">
        <f t="shared" si="710"/>
        <v>11.597035625578981</v>
      </c>
      <c r="BN559" s="186">
        <f t="shared" si="710"/>
        <v>10.898675132458607</v>
      </c>
      <c r="BO559" s="186">
        <f t="shared" si="710"/>
        <v>20.936229273354023</v>
      </c>
      <c r="BP559" s="186">
        <f t="shared" si="710"/>
        <v>29.628651977845919</v>
      </c>
      <c r="BQ559" s="186">
        <f t="shared" si="710"/>
        <v>15.343436304519285</v>
      </c>
      <c r="BR559" s="186">
        <f t="shared" si="710"/>
        <v>9.9449365197612831</v>
      </c>
      <c r="BS559" s="186">
        <f t="shared" si="710"/>
        <v>15.742375812710074</v>
      </c>
      <c r="BT559" s="186">
        <f t="shared" si="710"/>
        <v>19.95425498946879</v>
      </c>
      <c r="BU559" s="186">
        <f t="shared" si="710"/>
        <v>19.237506760333794</v>
      </c>
      <c r="BV559" s="186">
        <f t="shared" si="710"/>
        <v>40.913297076351022</v>
      </c>
      <c r="BW559" s="62">
        <f t="shared" si="706"/>
        <v>941.00852117234831</v>
      </c>
    </row>
    <row r="560" spans="1:79" x14ac:dyDescent="0.3">
      <c r="A560" s="216"/>
      <c r="O560" s="199"/>
      <c r="P560" s="199"/>
      <c r="Q560" s="199"/>
      <c r="R560" s="199"/>
      <c r="S560" s="199"/>
      <c r="T560" s="199"/>
      <c r="U560" s="199"/>
      <c r="V560" s="199"/>
      <c r="W560" s="199"/>
      <c r="X560" s="199"/>
      <c r="Y560" s="199"/>
      <c r="Z560" s="199"/>
      <c r="AA560" s="199"/>
      <c r="AB560" s="199"/>
      <c r="AC560" s="199"/>
      <c r="AD560" s="199"/>
      <c r="AE560" s="199"/>
      <c r="AF560" s="199"/>
      <c r="AG560" s="199"/>
      <c r="AH560" s="199"/>
      <c r="AI560" s="199"/>
      <c r="AJ560" s="199"/>
      <c r="AK560" s="199"/>
      <c r="AL560" s="199"/>
      <c r="AM560" s="199"/>
      <c r="AN560" s="199"/>
      <c r="AO560" s="199"/>
      <c r="AP560" s="199"/>
      <c r="AQ560" s="199"/>
      <c r="AR560" s="199"/>
      <c r="AS560" s="199"/>
      <c r="AT560" s="199"/>
      <c r="AU560" s="199"/>
      <c r="AV560" s="199"/>
      <c r="AW560" s="199"/>
      <c r="AX560" s="199"/>
      <c r="AY560" s="199"/>
      <c r="AZ560" s="199"/>
      <c r="BA560" s="199"/>
      <c r="BB560" s="199"/>
      <c r="BC560" s="199"/>
      <c r="BD560" s="199"/>
      <c r="BE560" s="199"/>
      <c r="BF560" s="199"/>
      <c r="BG560" s="199"/>
      <c r="BH560" s="199"/>
      <c r="BI560" s="199"/>
      <c r="BJ560" s="199"/>
      <c r="BK560" s="199"/>
      <c r="BL560" s="199"/>
      <c r="BM560" s="199"/>
      <c r="BN560" s="199"/>
      <c r="BO560" s="199"/>
      <c r="BP560" s="199"/>
      <c r="BQ560" s="199"/>
      <c r="BR560" s="199"/>
      <c r="BS560" s="199"/>
      <c r="BT560" s="199"/>
      <c r="BU560" s="199"/>
      <c r="BV560" s="199"/>
      <c r="BW560" s="62">
        <f t="shared" si="706"/>
        <v>0</v>
      </c>
    </row>
    <row r="561" spans="1:79" x14ac:dyDescent="0.3">
      <c r="A561" s="226" t="s">
        <v>383</v>
      </c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  <c r="AB561" s="207"/>
      <c r="AC561" s="207"/>
      <c r="AD561" s="207"/>
      <c r="AE561" s="207"/>
      <c r="AF561" s="207"/>
      <c r="AG561" s="207"/>
      <c r="AH561" s="207"/>
      <c r="AI561" s="207"/>
      <c r="AJ561" s="207"/>
      <c r="AK561" s="207"/>
      <c r="AL561" s="207"/>
      <c r="AM561" s="207"/>
      <c r="AN561" s="207"/>
      <c r="AO561" s="207"/>
      <c r="AP561" s="207"/>
      <c r="AQ561" s="207"/>
      <c r="AR561" s="207"/>
      <c r="AS561" s="207"/>
      <c r="AT561" s="207"/>
      <c r="AU561" s="207"/>
      <c r="AV561" s="207"/>
      <c r="AW561" s="207"/>
      <c r="AX561" s="207"/>
      <c r="AY561" s="207"/>
      <c r="AZ561" s="207"/>
      <c r="BA561" s="207"/>
      <c r="BB561" s="207"/>
      <c r="BC561" s="207"/>
      <c r="BD561" s="207"/>
      <c r="BE561" s="207"/>
      <c r="BF561" s="207"/>
      <c r="BG561" s="207"/>
      <c r="BH561" s="207"/>
      <c r="BI561" s="207"/>
      <c r="BJ561" s="207"/>
      <c r="BK561" s="207"/>
      <c r="BL561" s="207"/>
      <c r="BM561" s="207"/>
      <c r="BN561" s="207"/>
      <c r="BO561" s="207"/>
      <c r="BP561" s="207"/>
      <c r="BQ561" s="207"/>
      <c r="BR561" s="207"/>
      <c r="BS561" s="207"/>
      <c r="BT561" s="207"/>
      <c r="BU561" s="207"/>
      <c r="BV561" s="207"/>
      <c r="BW561" s="113">
        <f t="shared" si="706"/>
        <v>0</v>
      </c>
    </row>
    <row r="562" spans="1:79" x14ac:dyDescent="0.3">
      <c r="A562" s="208" t="s">
        <v>379</v>
      </c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>
        <f>+DATA!C267</f>
        <v>5</v>
      </c>
      <c r="O562" s="192">
        <f>+(O559/30)*DATA!C277</f>
        <v>8.2949017837174672</v>
      </c>
      <c r="P562" s="192">
        <f>+(P559/30)*DATA!D277</f>
        <v>7.6952702624943417</v>
      </c>
      <c r="Q562" s="192">
        <f>+(Q559/30)*DATA!E277</f>
        <v>9.0459074666467778</v>
      </c>
      <c r="R562" s="209">
        <f>+(R559/30)*DATA!F277</f>
        <v>7.6066399241802607</v>
      </c>
      <c r="S562" s="192">
        <f>+(S559/30)*DATA!G277</f>
        <v>17.161832207422105</v>
      </c>
      <c r="T562" s="192">
        <f>+(T559/30)*DATA!H277</f>
        <v>25.040280234390355</v>
      </c>
      <c r="U562" s="209">
        <f>+U564-U563</f>
        <v>14.333392044697996</v>
      </c>
      <c r="V562" s="209">
        <f>+V564-V563</f>
        <v>8.5139769426169991</v>
      </c>
      <c r="W562" s="192">
        <f>+(W559/30)*DATA!K277</f>
        <v>12.819071876616205</v>
      </c>
      <c r="X562" s="192">
        <f>+(X559/30)*DATA!L277</f>
        <v>16.025123177688606</v>
      </c>
      <c r="Y562" s="192">
        <f>+(Y559/30)*DATA!M277</f>
        <v>15.914485291253257</v>
      </c>
      <c r="Z562" s="192">
        <f>+(Z559/30)*DATA!N277</f>
        <v>35.339573406364941</v>
      </c>
      <c r="AA562" s="209">
        <f t="shared" ref="AA562:AB562" si="711">+AA564-AA563</f>
        <v>25.88062215981838</v>
      </c>
      <c r="AB562" s="209">
        <f t="shared" si="711"/>
        <v>17.036763537147809</v>
      </c>
      <c r="AC562" s="209">
        <f>+(AC559/30)*DATA!Q277</f>
        <v>11.688856540484462</v>
      </c>
      <c r="AD562" s="209">
        <f>+(AD559/30)*DATA!R277</f>
        <v>9.9575946253554406</v>
      </c>
      <c r="AE562" s="192">
        <f>+(AE559/30)*DATA!S277</f>
        <v>19.917498089412877</v>
      </c>
      <c r="AF562" s="192">
        <f>+(AF559/30)*DATA!T277</f>
        <v>28.030969318078355</v>
      </c>
      <c r="AG562" s="209">
        <f>+AG564-AG563</f>
        <v>15.240793319126611</v>
      </c>
      <c r="AH562" s="209">
        <f>+(AH559/30)*DATA!V277</f>
        <v>9.1075301518694829</v>
      </c>
      <c r="AI562" s="192">
        <f>+(AI559/30)*DATA!W277</f>
        <v>15.029142972742793</v>
      </c>
      <c r="AJ562" s="192">
        <f>+(AJ559/30)*DATA!X277</f>
        <v>18.478487649508267</v>
      </c>
      <c r="AK562" s="192">
        <f>+(AK559/30)*DATA!Y277</f>
        <v>18.406656968480128</v>
      </c>
      <c r="AL562" s="192">
        <f>+(AL559/30)*DATA!Z277</f>
        <v>38.413886434849871</v>
      </c>
      <c r="AM562" s="209">
        <f>+AM564-AM563</f>
        <v>30.822997432980372</v>
      </c>
      <c r="AN562" s="209">
        <f>+AN564-AN563</f>
        <v>20.36624164171463</v>
      </c>
      <c r="AO562" s="209">
        <f>+(AO559/30)*DATA!AC277</f>
        <v>11.083482401952907</v>
      </c>
      <c r="AP562" s="209">
        <f>+(AP559/30)*DATA!AD277</f>
        <v>11.509215292003656</v>
      </c>
      <c r="AQ562" s="209">
        <f>+(AQ559/30)*DATA!AE277</f>
        <v>21.257148110237491</v>
      </c>
      <c r="AR562" s="192">
        <f>+(AR559/30)*DATA!AF277</f>
        <v>30.102717583971085</v>
      </c>
      <c r="AS562" s="209">
        <f>+(AS559/30)*DATA!AG277</f>
        <v>16.128630718188081</v>
      </c>
      <c r="AT562" s="209">
        <f>+(AT559/30)*DATA!AH277</f>
        <v>10.557777401012709</v>
      </c>
      <c r="AU562" s="192">
        <f>+(AU559/30)*DATA!AI277</f>
        <v>16.455102134288996</v>
      </c>
      <c r="AV562" s="192">
        <f>+(AV559/30)*DATA!AJ277</f>
        <v>20.569812370145382</v>
      </c>
      <c r="AW562" s="192">
        <f>+(AW559/30)*DATA!AK277</f>
        <v>19.772901104410519</v>
      </c>
      <c r="AX562" s="192">
        <f>+(AX559/30)*DATA!AL277</f>
        <v>41.339861790271023</v>
      </c>
      <c r="AY562" s="209">
        <f>+AY564-AY563</f>
        <v>34.050871979094723</v>
      </c>
      <c r="AZ562" s="209">
        <f>+AZ564-AZ563</f>
        <v>23.787692277605288</v>
      </c>
      <c r="BA562" s="209">
        <f>+(BA559/30)*DATA!AO277</f>
        <v>13.266891951154598</v>
      </c>
      <c r="BB562" s="209">
        <f>+(BB559/30)*DATA!AP277</f>
        <v>12.757876696331852</v>
      </c>
      <c r="BC562" s="192">
        <f>+(BC559/30)*DATA!AQ277</f>
        <v>24.370253226099468</v>
      </c>
      <c r="BD562" s="192">
        <f>+(BD559/30)*DATA!AR277</f>
        <v>34.314552671019598</v>
      </c>
      <c r="BE562" s="209">
        <f>+BE564-BE563</f>
        <v>19.63631591732603</v>
      </c>
      <c r="BF562" s="209">
        <f>+(BF559/30)*DATA!AT277</f>
        <v>11.521103761925975</v>
      </c>
      <c r="BG562" s="192">
        <f>+(BG559/30)*DATA!AU277</f>
        <v>18.559204325434887</v>
      </c>
      <c r="BH562" s="192">
        <f>+(BH559/30)*DATA!AV277</f>
        <v>23.323135268398779</v>
      </c>
      <c r="BI562" s="192">
        <f>+(BI559/30)*DATA!AW277</f>
        <v>22.403052654832049</v>
      </c>
      <c r="BJ562" s="192">
        <f>+(BJ559/30)*DATA!AX277</f>
        <v>47.517051740303451</v>
      </c>
      <c r="BK562" s="209">
        <f>+BK564-BK563</f>
        <v>40.813821356956481</v>
      </c>
      <c r="BL562" s="209">
        <f>+BL564-BL563</f>
        <v>29.936845529266247</v>
      </c>
      <c r="BM562" s="209">
        <f>+BM564-BM563</f>
        <v>18.339809903687268</v>
      </c>
      <c r="BN562" s="209">
        <f>+(BN559/30)*DATA!BB277</f>
        <v>12.715120987868374</v>
      </c>
      <c r="BO562" s="209">
        <f>+(BO559/30)*DATA!BC277</f>
        <v>24.425600818913029</v>
      </c>
      <c r="BP562" s="192">
        <f>+(BP559/30)*DATA!BD277</f>
        <v>34.566760640820242</v>
      </c>
      <c r="BQ562" s="209">
        <f>+BQ564-BQ563</f>
        <v>19.223324336300955</v>
      </c>
      <c r="BR562" s="209">
        <f>+(BR559/30)*DATA!BF277</f>
        <v>11.602425939721497</v>
      </c>
      <c r="BS562" s="192">
        <f>+(BS559/30)*DATA!BG277</f>
        <v>18.366105114828418</v>
      </c>
      <c r="BT562" s="192">
        <f>+(BT559/30)*DATA!BH277</f>
        <v>23.279964154380256</v>
      </c>
      <c r="BU562" s="192">
        <f>+(BU559/30)*DATA!BI277</f>
        <v>22.443757887056091</v>
      </c>
      <c r="BV562" s="192">
        <f>+(BV559/30)*DATA!BJ277</f>
        <v>47.732179922409529</v>
      </c>
      <c r="BW562" s="113">
        <f>SUM(C562:BV562)</f>
        <v>1248.8988634278758</v>
      </c>
    </row>
    <row r="563" spans="1:79" x14ac:dyDescent="0.3">
      <c r="A563" s="208" t="s">
        <v>380</v>
      </c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92">
        <f>+O559</f>
        <v>7.1099158146149728</v>
      </c>
      <c r="P563" s="192">
        <f t="shared" ref="P563:BV563" si="712">+P559</f>
        <v>6.5959459392808641</v>
      </c>
      <c r="Q563" s="192">
        <f t="shared" si="712"/>
        <v>7.7536349714115236</v>
      </c>
      <c r="R563" s="192">
        <f t="shared" si="712"/>
        <v>6.5199770778687949</v>
      </c>
      <c r="S563" s="192">
        <f t="shared" si="712"/>
        <v>14.710141892076091</v>
      </c>
      <c r="T563" s="192">
        <f t="shared" si="712"/>
        <v>21.46309734376316</v>
      </c>
      <c r="U563" s="192">
        <f t="shared" si="712"/>
        <v>10.706888189692359</v>
      </c>
      <c r="V563" s="192">
        <f t="shared" si="712"/>
        <v>5.8194151020809972</v>
      </c>
      <c r="W563" s="192">
        <f t="shared" si="712"/>
        <v>10.987775894242461</v>
      </c>
      <c r="X563" s="192">
        <f t="shared" si="712"/>
        <v>13.735819866590232</v>
      </c>
      <c r="Y563" s="192">
        <f t="shared" si="712"/>
        <v>13.640987392502792</v>
      </c>
      <c r="Z563" s="192">
        <f t="shared" si="712"/>
        <v>30.291062919741378</v>
      </c>
      <c r="AA563" s="192">
        <f t="shared" si="712"/>
        <v>9.4589512465465617</v>
      </c>
      <c r="AB563" s="192">
        <f t="shared" si="712"/>
        <v>8.8438586226705702</v>
      </c>
      <c r="AC563" s="192">
        <f t="shared" si="712"/>
        <v>10.313696947486289</v>
      </c>
      <c r="AD563" s="192">
        <f t="shared" si="712"/>
        <v>8.786112904725389</v>
      </c>
      <c r="AE563" s="192">
        <f t="shared" si="712"/>
        <v>17.574263020070187</v>
      </c>
      <c r="AF563" s="192">
        <f t="shared" si="712"/>
        <v>24.733208221833841</v>
      </c>
      <c r="AG563" s="192">
        <f t="shared" si="712"/>
        <v>12.790175998951744</v>
      </c>
      <c r="AH563" s="192">
        <f t="shared" si="712"/>
        <v>8.0360560163554275</v>
      </c>
      <c r="AI563" s="192">
        <f t="shared" si="712"/>
        <v>13.261008505361289</v>
      </c>
      <c r="AJ563" s="192">
        <f t="shared" si="712"/>
        <v>16.304547926036705</v>
      </c>
      <c r="AK563" s="192">
        <f t="shared" si="712"/>
        <v>16.241167913364819</v>
      </c>
      <c r="AL563" s="192">
        <f t="shared" si="712"/>
        <v>33.894605677808713</v>
      </c>
      <c r="AM563" s="192">
        <f t="shared" si="712"/>
        <v>7.5908890018694999</v>
      </c>
      <c r="AN563" s="192">
        <f t="shared" si="712"/>
        <v>10.456755791265742</v>
      </c>
      <c r="AO563" s="192">
        <f t="shared" si="712"/>
        <v>10.075893092684462</v>
      </c>
      <c r="AP563" s="192">
        <f t="shared" si="712"/>
        <v>10.462922992730597</v>
      </c>
      <c r="AQ563" s="192">
        <f t="shared" si="712"/>
        <v>19.3246801002159</v>
      </c>
      <c r="AR563" s="192">
        <f t="shared" si="712"/>
        <v>27.366106894519167</v>
      </c>
      <c r="AS563" s="192">
        <f t="shared" si="712"/>
        <v>14.662391561989164</v>
      </c>
      <c r="AT563" s="192">
        <f t="shared" si="712"/>
        <v>9.5979794554660991</v>
      </c>
      <c r="AU563" s="192">
        <f t="shared" si="712"/>
        <v>14.959183758444542</v>
      </c>
      <c r="AV563" s="192">
        <f t="shared" si="712"/>
        <v>18.699829427404893</v>
      </c>
      <c r="AW563" s="192">
        <f t="shared" si="712"/>
        <v>17.975364640373197</v>
      </c>
      <c r="AX563" s="192">
        <f t="shared" si="712"/>
        <v>37.581692536610021</v>
      </c>
      <c r="AY563" s="192">
        <f t="shared" si="712"/>
        <v>7.2889898111763021</v>
      </c>
      <c r="AZ563" s="192">
        <f t="shared" si="712"/>
        <v>10.263179701489435</v>
      </c>
      <c r="BA563" s="192">
        <f t="shared" si="712"/>
        <v>10.75693941985508</v>
      </c>
      <c r="BB563" s="192">
        <f t="shared" si="712"/>
        <v>10.344224348377177</v>
      </c>
      <c r="BC563" s="192">
        <f t="shared" si="712"/>
        <v>19.759664777918488</v>
      </c>
      <c r="BD563" s="192">
        <f t="shared" si="712"/>
        <v>27.822610273799675</v>
      </c>
      <c r="BE563" s="192">
        <f t="shared" si="712"/>
        <v>14.678236753693566</v>
      </c>
      <c r="BF563" s="192">
        <f t="shared" si="712"/>
        <v>9.341435482642682</v>
      </c>
      <c r="BG563" s="192">
        <f t="shared" si="712"/>
        <v>15.048003507109369</v>
      </c>
      <c r="BH563" s="192">
        <f t="shared" si="712"/>
        <v>18.910650217620631</v>
      </c>
      <c r="BI563" s="192">
        <f t="shared" si="712"/>
        <v>18.164637287701662</v>
      </c>
      <c r="BJ563" s="192">
        <f t="shared" si="712"/>
        <v>38.527339248894691</v>
      </c>
      <c r="BK563" s="192">
        <f t="shared" si="712"/>
        <v>6.7032303833469689</v>
      </c>
      <c r="BL563" s="192">
        <f t="shared" si="712"/>
        <v>10.876975827690234</v>
      </c>
      <c r="BM563" s="192">
        <f t="shared" si="712"/>
        <v>11.597035625578981</v>
      </c>
      <c r="BN563" s="192">
        <f t="shared" si="712"/>
        <v>10.898675132458607</v>
      </c>
      <c r="BO563" s="192">
        <f t="shared" si="712"/>
        <v>20.936229273354023</v>
      </c>
      <c r="BP563" s="192">
        <f t="shared" si="712"/>
        <v>29.628651977845919</v>
      </c>
      <c r="BQ563" s="192">
        <f t="shared" si="712"/>
        <v>15.343436304519285</v>
      </c>
      <c r="BR563" s="192">
        <f t="shared" si="712"/>
        <v>9.9449365197612831</v>
      </c>
      <c r="BS563" s="192">
        <f t="shared" si="712"/>
        <v>15.742375812710074</v>
      </c>
      <c r="BT563" s="192">
        <f t="shared" si="712"/>
        <v>19.95425498946879</v>
      </c>
      <c r="BU563" s="192">
        <f t="shared" si="712"/>
        <v>19.237506760333794</v>
      </c>
      <c r="BV563" s="192">
        <f t="shared" si="712"/>
        <v>40.913297076351022</v>
      </c>
      <c r="BW563" s="113">
        <f t="shared" si="706"/>
        <v>941.00852117234831</v>
      </c>
    </row>
    <row r="564" spans="1:79" ht="16.2" thickBot="1" x14ac:dyDescent="0.35">
      <c r="A564" s="208" t="s">
        <v>381</v>
      </c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2">
        <f>+N562</f>
        <v>5</v>
      </c>
      <c r="P564" s="212">
        <f t="shared" ref="P564:BV564" si="713">+O562</f>
        <v>8.2949017837174672</v>
      </c>
      <c r="Q564" s="212">
        <f t="shared" si="713"/>
        <v>7.6952702624943417</v>
      </c>
      <c r="R564" s="212">
        <f t="shared" si="713"/>
        <v>9.0459074666467778</v>
      </c>
      <c r="S564" s="212">
        <f t="shared" si="713"/>
        <v>7.6066399241802607</v>
      </c>
      <c r="T564" s="212">
        <f t="shared" si="713"/>
        <v>17.161832207422105</v>
      </c>
      <c r="U564" s="212">
        <f t="shared" si="713"/>
        <v>25.040280234390355</v>
      </c>
      <c r="V564" s="212">
        <f t="shared" si="713"/>
        <v>14.333392044697996</v>
      </c>
      <c r="W564" s="212">
        <f t="shared" si="713"/>
        <v>8.5139769426169991</v>
      </c>
      <c r="X564" s="212">
        <f t="shared" si="713"/>
        <v>12.819071876616205</v>
      </c>
      <c r="Y564" s="212">
        <f t="shared" si="713"/>
        <v>16.025123177688606</v>
      </c>
      <c r="Z564" s="212">
        <f t="shared" si="713"/>
        <v>15.914485291253257</v>
      </c>
      <c r="AA564" s="212">
        <f t="shared" si="713"/>
        <v>35.339573406364941</v>
      </c>
      <c r="AB564" s="212">
        <f t="shared" si="713"/>
        <v>25.88062215981838</v>
      </c>
      <c r="AC564" s="212">
        <f t="shared" si="713"/>
        <v>17.036763537147809</v>
      </c>
      <c r="AD564" s="212">
        <f t="shared" si="713"/>
        <v>11.688856540484462</v>
      </c>
      <c r="AE564" s="212">
        <f t="shared" si="713"/>
        <v>9.9575946253554406</v>
      </c>
      <c r="AF564" s="212">
        <f t="shared" si="713"/>
        <v>19.917498089412877</v>
      </c>
      <c r="AG564" s="212">
        <f t="shared" si="713"/>
        <v>28.030969318078355</v>
      </c>
      <c r="AH564" s="212">
        <f t="shared" si="713"/>
        <v>15.240793319126611</v>
      </c>
      <c r="AI564" s="212">
        <f t="shared" si="713"/>
        <v>9.1075301518694829</v>
      </c>
      <c r="AJ564" s="212">
        <f t="shared" si="713"/>
        <v>15.029142972742793</v>
      </c>
      <c r="AK564" s="212">
        <f t="shared" si="713"/>
        <v>18.478487649508267</v>
      </c>
      <c r="AL564" s="212">
        <f t="shared" si="713"/>
        <v>18.406656968480128</v>
      </c>
      <c r="AM564" s="212">
        <f t="shared" si="713"/>
        <v>38.413886434849871</v>
      </c>
      <c r="AN564" s="212">
        <f t="shared" si="713"/>
        <v>30.822997432980372</v>
      </c>
      <c r="AO564" s="212">
        <f t="shared" si="713"/>
        <v>20.36624164171463</v>
      </c>
      <c r="AP564" s="212">
        <f t="shared" si="713"/>
        <v>11.083482401952907</v>
      </c>
      <c r="AQ564" s="212">
        <f t="shared" si="713"/>
        <v>11.509215292003656</v>
      </c>
      <c r="AR564" s="212">
        <f t="shared" si="713"/>
        <v>21.257148110237491</v>
      </c>
      <c r="AS564" s="212">
        <f t="shared" si="713"/>
        <v>30.102717583971085</v>
      </c>
      <c r="AT564" s="212">
        <f t="shared" si="713"/>
        <v>16.128630718188081</v>
      </c>
      <c r="AU564" s="212">
        <f t="shared" si="713"/>
        <v>10.557777401012709</v>
      </c>
      <c r="AV564" s="212">
        <f t="shared" si="713"/>
        <v>16.455102134288996</v>
      </c>
      <c r="AW564" s="212">
        <f t="shared" si="713"/>
        <v>20.569812370145382</v>
      </c>
      <c r="AX564" s="212">
        <f t="shared" si="713"/>
        <v>19.772901104410519</v>
      </c>
      <c r="AY564" s="212">
        <f t="shared" si="713"/>
        <v>41.339861790271023</v>
      </c>
      <c r="AZ564" s="212">
        <f t="shared" si="713"/>
        <v>34.050871979094723</v>
      </c>
      <c r="BA564" s="212">
        <f t="shared" si="713"/>
        <v>23.787692277605288</v>
      </c>
      <c r="BB564" s="212">
        <f t="shared" si="713"/>
        <v>13.266891951154598</v>
      </c>
      <c r="BC564" s="212">
        <f t="shared" si="713"/>
        <v>12.757876696331852</v>
      </c>
      <c r="BD564" s="212">
        <f t="shared" si="713"/>
        <v>24.370253226099468</v>
      </c>
      <c r="BE564" s="212">
        <f t="shared" si="713"/>
        <v>34.314552671019598</v>
      </c>
      <c r="BF564" s="212">
        <f t="shared" si="713"/>
        <v>19.63631591732603</v>
      </c>
      <c r="BG564" s="212">
        <f t="shared" si="713"/>
        <v>11.521103761925975</v>
      </c>
      <c r="BH564" s="212">
        <f t="shared" si="713"/>
        <v>18.559204325434887</v>
      </c>
      <c r="BI564" s="212">
        <f t="shared" si="713"/>
        <v>23.323135268398779</v>
      </c>
      <c r="BJ564" s="212">
        <f t="shared" si="713"/>
        <v>22.403052654832049</v>
      </c>
      <c r="BK564" s="212">
        <f t="shared" si="713"/>
        <v>47.517051740303451</v>
      </c>
      <c r="BL564" s="212">
        <f t="shared" si="713"/>
        <v>40.813821356956481</v>
      </c>
      <c r="BM564" s="212">
        <f t="shared" si="713"/>
        <v>29.936845529266247</v>
      </c>
      <c r="BN564" s="212">
        <f t="shared" si="713"/>
        <v>18.339809903687268</v>
      </c>
      <c r="BO564" s="212">
        <f t="shared" si="713"/>
        <v>12.715120987868374</v>
      </c>
      <c r="BP564" s="212">
        <f t="shared" si="713"/>
        <v>24.425600818913029</v>
      </c>
      <c r="BQ564" s="212">
        <f t="shared" si="713"/>
        <v>34.566760640820242</v>
      </c>
      <c r="BR564" s="212">
        <f t="shared" si="713"/>
        <v>19.223324336300955</v>
      </c>
      <c r="BS564" s="212">
        <f t="shared" si="713"/>
        <v>11.602425939721497</v>
      </c>
      <c r="BT564" s="212">
        <f t="shared" si="713"/>
        <v>18.366105114828418</v>
      </c>
      <c r="BU564" s="212">
        <f t="shared" si="713"/>
        <v>23.279964154380256</v>
      </c>
      <c r="BV564" s="212">
        <f t="shared" si="713"/>
        <v>22.443757887056091</v>
      </c>
      <c r="BW564" s="213">
        <f t="shared" si="706"/>
        <v>1201.1666835054662</v>
      </c>
    </row>
    <row r="565" spans="1:79" x14ac:dyDescent="0.3">
      <c r="A565" s="226" t="s">
        <v>382</v>
      </c>
      <c r="O565" s="186">
        <f>+O562+O563-O564</f>
        <v>10.404817598332439</v>
      </c>
      <c r="P565" s="186">
        <f t="shared" ref="P565:BV565" si="714">+P562+P563-P564</f>
        <v>5.9963144180577395</v>
      </c>
      <c r="Q565" s="186">
        <f t="shared" si="714"/>
        <v>9.1042721755639615</v>
      </c>
      <c r="R565" s="186">
        <f t="shared" si="714"/>
        <v>5.0807095354022778</v>
      </c>
      <c r="S565" s="186">
        <f t="shared" si="714"/>
        <v>24.265334175317935</v>
      </c>
      <c r="T565" s="186">
        <f t="shared" si="714"/>
        <v>29.341545370731414</v>
      </c>
      <c r="U565" s="186">
        <f t="shared" si="714"/>
        <v>0</v>
      </c>
      <c r="V565" s="186">
        <f t="shared" si="714"/>
        <v>0</v>
      </c>
      <c r="W565" s="186">
        <f t="shared" si="714"/>
        <v>15.292870828241668</v>
      </c>
      <c r="X565" s="186">
        <f t="shared" si="714"/>
        <v>16.941871167662633</v>
      </c>
      <c r="Y565" s="186">
        <f t="shared" si="714"/>
        <v>13.530349506067445</v>
      </c>
      <c r="Z565" s="186">
        <f t="shared" si="714"/>
        <v>49.71615103485307</v>
      </c>
      <c r="AA565" s="186">
        <f t="shared" si="714"/>
        <v>0</v>
      </c>
      <c r="AB565" s="186">
        <f t="shared" si="714"/>
        <v>0</v>
      </c>
      <c r="AC565" s="186">
        <f t="shared" si="714"/>
        <v>4.9657899508229413</v>
      </c>
      <c r="AD565" s="186">
        <f t="shared" si="714"/>
        <v>7.0548509895963676</v>
      </c>
      <c r="AE565" s="186">
        <f t="shared" si="714"/>
        <v>27.534166484127624</v>
      </c>
      <c r="AF565" s="186">
        <f t="shared" si="714"/>
        <v>32.846679450499323</v>
      </c>
      <c r="AG565" s="186">
        <f t="shared" si="714"/>
        <v>0</v>
      </c>
      <c r="AH565" s="186">
        <f t="shared" si="714"/>
        <v>1.902792849098299</v>
      </c>
      <c r="AI565" s="186">
        <f t="shared" si="714"/>
        <v>19.182621326234599</v>
      </c>
      <c r="AJ565" s="186">
        <f t="shared" si="714"/>
        <v>19.753892602802178</v>
      </c>
      <c r="AK565" s="186">
        <f t="shared" si="714"/>
        <v>16.16933723233668</v>
      </c>
      <c r="AL565" s="186">
        <f t="shared" si="714"/>
        <v>53.901835144178456</v>
      </c>
      <c r="AM565" s="186">
        <f t="shared" si="714"/>
        <v>0</v>
      </c>
      <c r="AN565" s="186">
        <f t="shared" si="714"/>
        <v>0</v>
      </c>
      <c r="AO565" s="186">
        <f t="shared" si="714"/>
        <v>0.79313385292273608</v>
      </c>
      <c r="AP565" s="186">
        <f t="shared" si="714"/>
        <v>10.888655882781347</v>
      </c>
      <c r="AQ565" s="186">
        <f t="shared" si="714"/>
        <v>29.072612918449739</v>
      </c>
      <c r="AR565" s="186">
        <f t="shared" si="714"/>
        <v>36.211676368252753</v>
      </c>
      <c r="AS565" s="186">
        <f t="shared" si="714"/>
        <v>0.68830469620615986</v>
      </c>
      <c r="AT565" s="186">
        <f t="shared" si="714"/>
        <v>4.0271261382907291</v>
      </c>
      <c r="AU565" s="186">
        <f t="shared" si="714"/>
        <v>20.856508491720831</v>
      </c>
      <c r="AV565" s="186">
        <f t="shared" si="714"/>
        <v>22.814539663261282</v>
      </c>
      <c r="AW565" s="186">
        <f t="shared" si="714"/>
        <v>17.178453374638334</v>
      </c>
      <c r="AX565" s="186">
        <f t="shared" si="714"/>
        <v>59.148653222470529</v>
      </c>
      <c r="AY565" s="186">
        <f t="shared" si="714"/>
        <v>0</v>
      </c>
      <c r="AZ565" s="186">
        <f t="shared" si="714"/>
        <v>0</v>
      </c>
      <c r="BA565" s="186">
        <f t="shared" si="714"/>
        <v>0.23613909340438966</v>
      </c>
      <c r="BB565" s="186">
        <f t="shared" si="714"/>
        <v>9.8352090935544325</v>
      </c>
      <c r="BC565" s="186">
        <f t="shared" si="714"/>
        <v>31.3720413076861</v>
      </c>
      <c r="BD565" s="186">
        <f t="shared" si="714"/>
        <v>37.766909718719802</v>
      </c>
      <c r="BE565" s="186">
        <f t="shared" si="714"/>
        <v>0</v>
      </c>
      <c r="BF565" s="186">
        <f t="shared" si="714"/>
        <v>1.2262233272426286</v>
      </c>
      <c r="BG565" s="186">
        <f t="shared" si="714"/>
        <v>22.08610407061828</v>
      </c>
      <c r="BH565" s="186">
        <f t="shared" si="714"/>
        <v>23.674581160584527</v>
      </c>
      <c r="BI565" s="186">
        <f t="shared" si="714"/>
        <v>17.244554674134932</v>
      </c>
      <c r="BJ565" s="186">
        <f t="shared" si="714"/>
        <v>63.641338334366097</v>
      </c>
      <c r="BK565" s="186">
        <f t="shared" si="714"/>
        <v>0</v>
      </c>
      <c r="BL565" s="186">
        <f t="shared" si="714"/>
        <v>0</v>
      </c>
      <c r="BM565" s="186">
        <f t="shared" si="714"/>
        <v>0</v>
      </c>
      <c r="BN565" s="186">
        <f t="shared" si="714"/>
        <v>5.2739862166397131</v>
      </c>
      <c r="BO565" s="186">
        <f t="shared" si="714"/>
        <v>32.646709104398681</v>
      </c>
      <c r="BP565" s="186">
        <f t="shared" si="714"/>
        <v>39.769811799753128</v>
      </c>
      <c r="BQ565" s="186">
        <f t="shared" si="714"/>
        <v>0</v>
      </c>
      <c r="BR565" s="186">
        <f t="shared" si="714"/>
        <v>2.3240381231818255</v>
      </c>
      <c r="BS565" s="186">
        <f t="shared" si="714"/>
        <v>22.506054987816995</v>
      </c>
      <c r="BT565" s="186">
        <f t="shared" si="714"/>
        <v>24.868114029020628</v>
      </c>
      <c r="BU565" s="186">
        <f t="shared" si="714"/>
        <v>18.401300493009625</v>
      </c>
      <c r="BV565" s="186">
        <f t="shared" si="714"/>
        <v>66.201719111704463</v>
      </c>
      <c r="BW565" s="62">
        <f t="shared" si="706"/>
        <v>983.74070109475804</v>
      </c>
    </row>
    <row r="566" spans="1:79" x14ac:dyDescent="0.3">
      <c r="A566" s="3" t="s">
        <v>333</v>
      </c>
      <c r="N566" s="5">
        <f>+COUNTIF(O565:BV565,"&lt;0")</f>
        <v>0</v>
      </c>
      <c r="O566" s="199"/>
      <c r="P566" s="199"/>
      <c r="Q566" s="199"/>
      <c r="R566" s="199"/>
      <c r="S566" s="199"/>
      <c r="T566" s="199"/>
      <c r="U566" s="199"/>
      <c r="V566" s="199"/>
      <c r="W566" s="199"/>
      <c r="X566" s="199"/>
      <c r="Y566" s="199"/>
      <c r="Z566" s="199"/>
      <c r="AA566" s="199"/>
      <c r="AB566" s="199"/>
      <c r="AC566" s="199"/>
      <c r="AD566" s="199"/>
      <c r="AE566" s="199"/>
      <c r="AF566" s="199"/>
      <c r="AG566" s="199"/>
      <c r="AH566" s="199"/>
      <c r="AI566" s="199"/>
      <c r="AJ566" s="199"/>
      <c r="AK566" s="199"/>
      <c r="AL566" s="199"/>
      <c r="AM566" s="199"/>
      <c r="AN566" s="199"/>
      <c r="AO566" s="199"/>
      <c r="AP566" s="199"/>
      <c r="AQ566" s="199"/>
      <c r="AR566" s="199"/>
      <c r="AS566" s="199"/>
      <c r="AT566" s="199"/>
      <c r="AU566" s="199"/>
      <c r="AV566" s="199"/>
      <c r="AW566" s="199"/>
      <c r="AX566" s="199"/>
      <c r="AY566" s="199"/>
      <c r="AZ566" s="199"/>
      <c r="BA566" s="199"/>
      <c r="BB566" s="199"/>
      <c r="BC566" s="199"/>
      <c r="BD566" s="199"/>
      <c r="BE566" s="199"/>
      <c r="BF566" s="199"/>
      <c r="BG566" s="199"/>
      <c r="BH566" s="199"/>
      <c r="BI566" s="199"/>
      <c r="BJ566" s="199"/>
      <c r="BK566" s="199"/>
      <c r="BL566" s="199"/>
      <c r="BM566" s="199"/>
      <c r="BN566" s="199"/>
      <c r="BO566" s="199"/>
      <c r="BP566" s="199"/>
      <c r="BQ566" s="199"/>
      <c r="BR566" s="199"/>
      <c r="BS566" s="199"/>
      <c r="BT566" s="199"/>
      <c r="BU566" s="199"/>
      <c r="BV566" s="199"/>
      <c r="BW566" s="62">
        <f>SUM(C566:BV566)</f>
        <v>0</v>
      </c>
    </row>
    <row r="567" spans="1:79" x14ac:dyDescent="0.3">
      <c r="A567" s="216"/>
      <c r="O567" s="199"/>
      <c r="P567" s="199"/>
      <c r="Q567" s="199"/>
      <c r="R567" s="199"/>
      <c r="S567" s="199"/>
      <c r="T567" s="199"/>
      <c r="U567" s="199"/>
      <c r="V567" s="199"/>
      <c r="W567" s="199"/>
      <c r="X567" s="199"/>
      <c r="Y567" s="199"/>
      <c r="Z567" s="199"/>
      <c r="AA567" s="199"/>
      <c r="AB567" s="199"/>
      <c r="AC567" s="199"/>
      <c r="AD567" s="199"/>
      <c r="AE567" s="199"/>
      <c r="AF567" s="199"/>
      <c r="AG567" s="199"/>
      <c r="AH567" s="199"/>
      <c r="AI567" s="199"/>
      <c r="AJ567" s="199"/>
      <c r="AK567" s="199"/>
      <c r="AL567" s="199"/>
      <c r="AM567" s="199"/>
      <c r="AN567" s="199"/>
      <c r="AO567" s="199"/>
      <c r="AP567" s="199"/>
      <c r="AQ567" s="199"/>
      <c r="AR567" s="199"/>
      <c r="AS567" s="199"/>
      <c r="AT567" s="199"/>
      <c r="AU567" s="199"/>
      <c r="AV567" s="199"/>
      <c r="AW567" s="199"/>
      <c r="AX567" s="199"/>
      <c r="AY567" s="199"/>
      <c r="AZ567" s="199"/>
      <c r="BA567" s="199"/>
      <c r="BB567" s="199"/>
      <c r="BC567" s="199"/>
      <c r="BD567" s="199"/>
      <c r="BE567" s="199"/>
      <c r="BF567" s="199"/>
      <c r="BG567" s="199"/>
      <c r="BH567" s="199"/>
      <c r="BI567" s="199"/>
      <c r="BJ567" s="199"/>
      <c r="BK567" s="199"/>
      <c r="BL567" s="199"/>
      <c r="BM567" s="199"/>
      <c r="BN567" s="199"/>
      <c r="BO567" s="199"/>
      <c r="BP567" s="199"/>
      <c r="BQ567" s="199"/>
      <c r="BR567" s="199"/>
      <c r="BS567" s="199"/>
      <c r="BT567" s="199"/>
      <c r="BU567" s="199"/>
      <c r="BV567" s="199"/>
      <c r="BW567" s="200"/>
    </row>
    <row r="568" spans="1:79" x14ac:dyDescent="0.3">
      <c r="O568" s="199"/>
      <c r="P568" s="199"/>
      <c r="Q568" s="199"/>
      <c r="R568" s="199"/>
      <c r="S568" s="199"/>
      <c r="T568" s="199"/>
      <c r="U568" s="199"/>
      <c r="V568" s="199"/>
      <c r="W568" s="199"/>
      <c r="X568" s="199"/>
      <c r="Y568" s="199"/>
      <c r="Z568" s="199"/>
      <c r="AA568" s="199"/>
      <c r="AB568" s="199"/>
      <c r="AC568" s="199"/>
      <c r="AD568" s="199"/>
      <c r="AE568" s="199"/>
      <c r="AF568" s="199"/>
      <c r="AG568" s="199"/>
      <c r="AH568" s="199"/>
      <c r="AI568" s="199"/>
      <c r="AJ568" s="199"/>
      <c r="AK568" s="199"/>
      <c r="AL568" s="199"/>
      <c r="AM568" s="199"/>
      <c r="AN568" s="199"/>
      <c r="AO568" s="199"/>
      <c r="AP568" s="199"/>
      <c r="AQ568" s="199"/>
      <c r="AR568" s="199"/>
      <c r="AS568" s="199"/>
      <c r="AT568" s="199"/>
      <c r="AU568" s="199"/>
      <c r="AV568" s="199"/>
      <c r="AW568" s="199"/>
      <c r="AX568" s="199"/>
      <c r="AY568" s="199"/>
      <c r="AZ568" s="199"/>
      <c r="BA568" s="199"/>
      <c r="BB568" s="199"/>
      <c r="BC568" s="199"/>
      <c r="BD568" s="199"/>
      <c r="BE568" s="199"/>
      <c r="BF568" s="199"/>
      <c r="BG568" s="199"/>
      <c r="BH568" s="199"/>
      <c r="BI568" s="199"/>
      <c r="BJ568" s="199"/>
      <c r="BK568" s="199"/>
      <c r="BL568" s="199"/>
      <c r="BM568" s="199"/>
      <c r="BN568" s="199"/>
      <c r="BO568" s="199"/>
      <c r="BP568" s="199"/>
      <c r="BQ568" s="199"/>
      <c r="BR568" s="199"/>
      <c r="BS568" s="199"/>
      <c r="BT568" s="199"/>
      <c r="BU568" s="199"/>
      <c r="BV568" s="199"/>
      <c r="BW568" s="200"/>
    </row>
    <row r="569" spans="1:79" ht="16.2" thickBot="1" x14ac:dyDescent="0.35">
      <c r="A569" s="228" t="s">
        <v>346</v>
      </c>
      <c r="O569" s="199"/>
      <c r="P569" s="199"/>
      <c r="Q569" s="199"/>
      <c r="R569" s="199"/>
      <c r="S569" s="199"/>
      <c r="T569" s="199"/>
      <c r="U569" s="199"/>
      <c r="V569" s="199"/>
      <c r="W569" s="199"/>
      <c r="X569" s="199"/>
      <c r="Y569" s="199"/>
      <c r="Z569" s="199"/>
      <c r="AA569" s="199"/>
      <c r="AB569" s="199"/>
      <c r="AC569" s="199"/>
      <c r="AD569" s="199"/>
      <c r="AE569" s="199"/>
      <c r="AF569" s="199"/>
      <c r="AG569" s="199"/>
      <c r="AH569" s="199"/>
      <c r="AI569" s="199"/>
      <c r="AJ569" s="199"/>
      <c r="AK569" s="199"/>
      <c r="AL569" s="199"/>
      <c r="AM569" s="199"/>
      <c r="AN569" s="199"/>
      <c r="AO569" s="199"/>
      <c r="AP569" s="199"/>
      <c r="AQ569" s="199"/>
      <c r="AR569" s="199"/>
      <c r="AS569" s="199"/>
      <c r="AT569" s="199"/>
      <c r="AU569" s="199"/>
      <c r="AV569" s="199"/>
      <c r="AW569" s="199"/>
      <c r="AX569" s="199"/>
      <c r="AY569" s="199"/>
      <c r="AZ569" s="199"/>
      <c r="BA569" s="199"/>
      <c r="BB569" s="199"/>
      <c r="BC569" s="199"/>
      <c r="BD569" s="199"/>
      <c r="BE569" s="199"/>
      <c r="BF569" s="199"/>
      <c r="BG569" s="199"/>
      <c r="BH569" s="199"/>
      <c r="BI569" s="199"/>
      <c r="BJ569" s="199"/>
      <c r="BK569" s="199"/>
      <c r="BL569" s="199"/>
      <c r="BM569" s="199"/>
      <c r="BN569" s="199"/>
      <c r="BO569" s="199"/>
      <c r="BP569" s="199"/>
      <c r="BQ569" s="199"/>
      <c r="BR569" s="199"/>
      <c r="BS569" s="199"/>
      <c r="BT569" s="199"/>
      <c r="BU569" s="199"/>
      <c r="BV569" s="199"/>
      <c r="BW569" s="200"/>
    </row>
    <row r="570" spans="1:79" s="106" customFormat="1" x14ac:dyDescent="0.3">
      <c r="A570" s="196"/>
      <c r="B570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197"/>
      <c r="Z570" s="197"/>
      <c r="AA570" s="197"/>
      <c r="AB570" s="197"/>
      <c r="AC570" s="197"/>
      <c r="AD570" s="197"/>
      <c r="AE570" s="197"/>
      <c r="AF570" s="197"/>
      <c r="AG570" s="197"/>
      <c r="AH570" s="197"/>
      <c r="AI570" s="197"/>
      <c r="AJ570" s="197"/>
      <c r="AK570" s="197"/>
      <c r="AL570" s="197"/>
      <c r="AM570" s="197"/>
      <c r="AN570" s="197"/>
      <c r="AO570" s="197"/>
      <c r="AP570" s="197"/>
      <c r="AQ570" s="197"/>
      <c r="AR570" s="197"/>
      <c r="AS570" s="197"/>
      <c r="AT570" s="197"/>
      <c r="AU570" s="197"/>
      <c r="AV570" s="197"/>
      <c r="AW570" s="197"/>
      <c r="AX570" s="197"/>
      <c r="AY570" s="197"/>
      <c r="AZ570" s="197"/>
      <c r="BA570" s="197"/>
      <c r="BB570" s="197"/>
      <c r="BC570" s="197"/>
      <c r="BD570" s="197"/>
      <c r="BE570" s="197"/>
      <c r="BF570" s="197"/>
      <c r="BG570" s="197"/>
      <c r="BH570" s="197"/>
      <c r="BI570" s="197"/>
      <c r="BJ570" s="197"/>
      <c r="BK570" s="197"/>
      <c r="BL570" s="197"/>
      <c r="BM570" s="197"/>
      <c r="BN570" s="197"/>
      <c r="BO570" s="197"/>
      <c r="BP570" s="197"/>
      <c r="BQ570" s="197"/>
      <c r="BR570" s="197"/>
      <c r="BS570" s="197"/>
      <c r="BT570" s="197"/>
      <c r="BU570" s="197"/>
      <c r="BV570" s="197"/>
      <c r="BW570" s="107"/>
      <c r="BX570" s="69"/>
      <c r="BY570" s="69"/>
      <c r="BZ570" s="69"/>
      <c r="CA570" s="69"/>
    </row>
    <row r="571" spans="1:79" x14ac:dyDescent="0.3">
      <c r="A571" s="219" t="s">
        <v>348</v>
      </c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207">
        <f>+'Monthly Parameters'!O53/'Monthly Parameters'!O52</f>
        <v>3.2400000000000001E-5</v>
      </c>
      <c r="P571" s="207">
        <f>+'Monthly Parameters'!P53/'Monthly Parameters'!P52</f>
        <v>3.2400000000000001E-5</v>
      </c>
      <c r="Q571" s="207">
        <f>+'Monthly Parameters'!Q53/'Monthly Parameters'!Q52</f>
        <v>3.2400000000000001E-5</v>
      </c>
      <c r="R571" s="207">
        <f>+'Monthly Parameters'!R53/'Monthly Parameters'!R52</f>
        <v>3.2400000000000001E-5</v>
      </c>
      <c r="S571" s="207">
        <f>+'Monthly Parameters'!S53/'Monthly Parameters'!S52</f>
        <v>3.2400000000000001E-5</v>
      </c>
      <c r="T571" s="207">
        <f>+'Monthly Parameters'!T53/'Monthly Parameters'!T52</f>
        <v>3.2400000000000001E-5</v>
      </c>
      <c r="U571" s="207">
        <f>+'Monthly Parameters'!U53/'Monthly Parameters'!U52</f>
        <v>3.2400000000000001E-5</v>
      </c>
      <c r="V571" s="207">
        <f>+'Monthly Parameters'!V53/'Monthly Parameters'!V52</f>
        <v>3.2400000000000001E-5</v>
      </c>
      <c r="W571" s="207">
        <f>+'Monthly Parameters'!W53/'Monthly Parameters'!W52</f>
        <v>3.2400000000000001E-5</v>
      </c>
      <c r="X571" s="207">
        <f>+'Monthly Parameters'!X53/'Monthly Parameters'!X52</f>
        <v>3.2400000000000001E-5</v>
      </c>
      <c r="Y571" s="207">
        <f>+'Monthly Parameters'!Y53/'Monthly Parameters'!Y52</f>
        <v>3.2400000000000001E-5</v>
      </c>
      <c r="Z571" s="207">
        <f>+'Monthly Parameters'!Z53/'Monthly Parameters'!Z52</f>
        <v>3.2400000000000001E-5</v>
      </c>
      <c r="AA571" s="207">
        <f>+'Monthly Parameters'!AA53/'Monthly Parameters'!AA52</f>
        <v>3.1199999999999999E-5</v>
      </c>
      <c r="AB571" s="207">
        <f>+'Monthly Parameters'!AB53/'Monthly Parameters'!AB52</f>
        <v>3.1199999999999999E-5</v>
      </c>
      <c r="AC571" s="207">
        <f>+'Monthly Parameters'!AC53/'Monthly Parameters'!AC52</f>
        <v>3.1199999999999999E-5</v>
      </c>
      <c r="AD571" s="207">
        <f>+'Monthly Parameters'!AD53/'Monthly Parameters'!AD52</f>
        <v>3.1199999999999999E-5</v>
      </c>
      <c r="AE571" s="207">
        <f>+'Monthly Parameters'!AE53/'Monthly Parameters'!AE52</f>
        <v>3.1199999999999999E-5</v>
      </c>
      <c r="AF571" s="207">
        <f>+'Monthly Parameters'!AF53/'Monthly Parameters'!AF52</f>
        <v>3.1199999999999999E-5</v>
      </c>
      <c r="AG571" s="207">
        <f>+'Monthly Parameters'!AG53/'Monthly Parameters'!AG52</f>
        <v>3.1199999999999999E-5</v>
      </c>
      <c r="AH571" s="207">
        <f>+'Monthly Parameters'!AH53/'Monthly Parameters'!AH52</f>
        <v>3.1199999999999999E-5</v>
      </c>
      <c r="AI571" s="207">
        <f>+'Monthly Parameters'!AI53/'Monthly Parameters'!AI52</f>
        <v>3.1199999999999999E-5</v>
      </c>
      <c r="AJ571" s="207">
        <f>+'Monthly Parameters'!AJ53/'Monthly Parameters'!AJ52</f>
        <v>3.1199999999999999E-5</v>
      </c>
      <c r="AK571" s="207">
        <f>+'Monthly Parameters'!AK53/'Monthly Parameters'!AK52</f>
        <v>3.1199999999999999E-5</v>
      </c>
      <c r="AL571" s="207">
        <f>+'Monthly Parameters'!AL53/'Monthly Parameters'!AL52</f>
        <v>3.1199999999999999E-5</v>
      </c>
      <c r="AM571" s="207">
        <f>+'Monthly Parameters'!AM53/'Monthly Parameters'!AM52</f>
        <v>3.18E-5</v>
      </c>
      <c r="AN571" s="207">
        <f>+'Monthly Parameters'!AN53/'Monthly Parameters'!AN52</f>
        <v>3.18E-5</v>
      </c>
      <c r="AO571" s="207">
        <f>+'Monthly Parameters'!AO53/'Monthly Parameters'!AO52</f>
        <v>3.18E-5</v>
      </c>
      <c r="AP571" s="207">
        <f>+'Monthly Parameters'!AP53/'Monthly Parameters'!AP52</f>
        <v>3.18E-5</v>
      </c>
      <c r="AQ571" s="207">
        <f>+'Monthly Parameters'!AQ53/'Monthly Parameters'!AQ52</f>
        <v>3.18E-5</v>
      </c>
      <c r="AR571" s="207">
        <f>+'Monthly Parameters'!AR53/'Monthly Parameters'!AR52</f>
        <v>3.18E-5</v>
      </c>
      <c r="AS571" s="207">
        <f>+'Monthly Parameters'!AS53/'Monthly Parameters'!AS52</f>
        <v>3.18E-5</v>
      </c>
      <c r="AT571" s="207">
        <f>+'Monthly Parameters'!AT53/'Monthly Parameters'!AT52</f>
        <v>3.18E-5</v>
      </c>
      <c r="AU571" s="207">
        <f>+'Monthly Parameters'!AU53/'Monthly Parameters'!AU52</f>
        <v>3.18E-5</v>
      </c>
      <c r="AV571" s="207">
        <f>+'Monthly Parameters'!AV53/'Monthly Parameters'!AV52</f>
        <v>3.18E-5</v>
      </c>
      <c r="AW571" s="207">
        <f>+'Monthly Parameters'!AW53/'Monthly Parameters'!AW52</f>
        <v>3.18E-5</v>
      </c>
      <c r="AX571" s="207">
        <f>+'Monthly Parameters'!AX53/'Monthly Parameters'!AX52</f>
        <v>3.18E-5</v>
      </c>
      <c r="AY571" s="207">
        <f>+'Monthly Parameters'!AY53/'Monthly Parameters'!AY52</f>
        <v>2.94E-5</v>
      </c>
      <c r="AZ571" s="207">
        <f>+'Monthly Parameters'!AZ53/'Monthly Parameters'!AZ52</f>
        <v>2.94E-5</v>
      </c>
      <c r="BA571" s="207">
        <f>+'Monthly Parameters'!BA53/'Monthly Parameters'!BA52</f>
        <v>2.94E-5</v>
      </c>
      <c r="BB571" s="207">
        <f>+'Monthly Parameters'!BB53/'Monthly Parameters'!BB52</f>
        <v>2.94E-5</v>
      </c>
      <c r="BC571" s="207">
        <f>+'Monthly Parameters'!BC53/'Monthly Parameters'!BC52</f>
        <v>2.94E-5</v>
      </c>
      <c r="BD571" s="207">
        <f>+'Monthly Parameters'!BD53/'Monthly Parameters'!BD52</f>
        <v>2.94E-5</v>
      </c>
      <c r="BE571" s="207">
        <f>+'Monthly Parameters'!BE53/'Monthly Parameters'!BE52</f>
        <v>2.94E-5</v>
      </c>
      <c r="BF571" s="207">
        <f>+'Monthly Parameters'!BF53/'Monthly Parameters'!BF52</f>
        <v>2.94E-5</v>
      </c>
      <c r="BG571" s="207">
        <f>+'Monthly Parameters'!BG53/'Monthly Parameters'!BG52</f>
        <v>2.94E-5</v>
      </c>
      <c r="BH571" s="207">
        <f>+'Monthly Parameters'!BH53/'Monthly Parameters'!BH52</f>
        <v>2.94E-5</v>
      </c>
      <c r="BI571" s="207">
        <f>+'Monthly Parameters'!BI53/'Monthly Parameters'!BI52</f>
        <v>2.94E-5</v>
      </c>
      <c r="BJ571" s="207">
        <f>+'Monthly Parameters'!BJ53/'Monthly Parameters'!BJ52</f>
        <v>2.94E-5</v>
      </c>
      <c r="BK571" s="207">
        <f>+'Monthly Parameters'!BK53/'Monthly Parameters'!BK52</f>
        <v>3.0000000000000001E-5</v>
      </c>
      <c r="BL571" s="207">
        <f>+'Monthly Parameters'!BL53/'Monthly Parameters'!BL52</f>
        <v>3.0000000000000001E-5</v>
      </c>
      <c r="BM571" s="207">
        <f>+'Monthly Parameters'!BM53/'Monthly Parameters'!BM52</f>
        <v>3.0000000000000001E-5</v>
      </c>
      <c r="BN571" s="207">
        <f>+'Monthly Parameters'!BN53/'Monthly Parameters'!BN52</f>
        <v>3.0000000000000001E-5</v>
      </c>
      <c r="BO571" s="207">
        <f>+'Monthly Parameters'!BO53/'Monthly Parameters'!BO52</f>
        <v>3.0000000000000001E-5</v>
      </c>
      <c r="BP571" s="207">
        <f>+'Monthly Parameters'!BP53/'Monthly Parameters'!BP52</f>
        <v>3.0000000000000001E-5</v>
      </c>
      <c r="BQ571" s="207">
        <f>+'Monthly Parameters'!BQ53/'Monthly Parameters'!BQ52</f>
        <v>3.0000000000000001E-5</v>
      </c>
      <c r="BR571" s="207">
        <f>+'Monthly Parameters'!BR53/'Monthly Parameters'!BR52</f>
        <v>3.0000000000000001E-5</v>
      </c>
      <c r="BS571" s="207">
        <f>+'Monthly Parameters'!BS53/'Monthly Parameters'!BS52</f>
        <v>3.0000000000000001E-5</v>
      </c>
      <c r="BT571" s="207">
        <f>+'Monthly Parameters'!BT53/'Monthly Parameters'!BT52</f>
        <v>3.0000000000000001E-5</v>
      </c>
      <c r="BU571" s="207">
        <f>+'Monthly Parameters'!BU53/'Monthly Parameters'!BU52</f>
        <v>3.0000000000000001E-5</v>
      </c>
      <c r="BV571" s="207">
        <f>+'Monthly Parameters'!BV53/'Monthly Parameters'!BV52</f>
        <v>3.0000000000000001E-5</v>
      </c>
      <c r="BW571" s="227">
        <f t="shared" si="704"/>
        <v>1.8576000000000007E-3</v>
      </c>
    </row>
    <row r="572" spans="1:79" x14ac:dyDescent="0.3">
      <c r="A572" s="221" t="s">
        <v>349</v>
      </c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207">
        <f>+'Monthly Parameters'!O54/'Monthly Parameters'!O52</f>
        <v>3.8399999999999998E-5</v>
      </c>
      <c r="P572" s="207">
        <f>+'Monthly Parameters'!P54/'Monthly Parameters'!P52</f>
        <v>3.8399999999999998E-5</v>
      </c>
      <c r="Q572" s="207">
        <f>+'Monthly Parameters'!Q54/'Monthly Parameters'!Q52</f>
        <v>3.8399999999999998E-5</v>
      </c>
      <c r="R572" s="207">
        <f>+'Monthly Parameters'!R54/'Monthly Parameters'!R52</f>
        <v>3.8399999999999998E-5</v>
      </c>
      <c r="S572" s="207">
        <f>+'Monthly Parameters'!S54/'Monthly Parameters'!S52</f>
        <v>3.8399999999999998E-5</v>
      </c>
      <c r="T572" s="207">
        <f>+'Monthly Parameters'!T54/'Monthly Parameters'!T52</f>
        <v>3.8399999999999998E-5</v>
      </c>
      <c r="U572" s="207">
        <f>+'Monthly Parameters'!U54/'Monthly Parameters'!U52</f>
        <v>3.8399999999999998E-5</v>
      </c>
      <c r="V572" s="207">
        <f>+'Monthly Parameters'!V54/'Monthly Parameters'!V52</f>
        <v>3.8399999999999998E-5</v>
      </c>
      <c r="W572" s="207">
        <f>+'Monthly Parameters'!W54/'Monthly Parameters'!W52</f>
        <v>3.8399999999999998E-5</v>
      </c>
      <c r="X572" s="207">
        <f>+'Monthly Parameters'!X54/'Monthly Parameters'!X52</f>
        <v>3.8399999999999998E-5</v>
      </c>
      <c r="Y572" s="207">
        <f>+'Monthly Parameters'!Y54/'Monthly Parameters'!Y52</f>
        <v>3.8399999999999998E-5</v>
      </c>
      <c r="Z572" s="207">
        <f>+'Monthly Parameters'!Z54/'Monthly Parameters'!Z52</f>
        <v>3.8399999999999998E-5</v>
      </c>
      <c r="AA572" s="207">
        <f>+'Monthly Parameters'!AA54/'Monthly Parameters'!AA52</f>
        <v>3.8399999999999998E-5</v>
      </c>
      <c r="AB572" s="207">
        <f>+'Monthly Parameters'!AB54/'Monthly Parameters'!AB52</f>
        <v>3.8399999999999998E-5</v>
      </c>
      <c r="AC572" s="207">
        <f>+'Monthly Parameters'!AC54/'Monthly Parameters'!AC52</f>
        <v>3.8399999999999998E-5</v>
      </c>
      <c r="AD572" s="207">
        <f>+'Monthly Parameters'!AD54/'Monthly Parameters'!AD52</f>
        <v>3.8399999999999998E-5</v>
      </c>
      <c r="AE572" s="207">
        <f>+'Monthly Parameters'!AE54/'Monthly Parameters'!AE52</f>
        <v>3.8399999999999998E-5</v>
      </c>
      <c r="AF572" s="207">
        <f>+'Monthly Parameters'!AF54/'Monthly Parameters'!AF52</f>
        <v>3.8399999999999998E-5</v>
      </c>
      <c r="AG572" s="207">
        <f>+'Monthly Parameters'!AG54/'Monthly Parameters'!AG52</f>
        <v>3.8399999999999998E-5</v>
      </c>
      <c r="AH572" s="207">
        <f>+'Monthly Parameters'!AH54/'Monthly Parameters'!AH52</f>
        <v>3.8399999999999998E-5</v>
      </c>
      <c r="AI572" s="207">
        <f>+'Monthly Parameters'!AI54/'Monthly Parameters'!AI52</f>
        <v>3.8399999999999998E-5</v>
      </c>
      <c r="AJ572" s="207">
        <f>+'Monthly Parameters'!AJ54/'Monthly Parameters'!AJ52</f>
        <v>3.8399999999999998E-5</v>
      </c>
      <c r="AK572" s="207">
        <f>+'Monthly Parameters'!AK54/'Monthly Parameters'!AK52</f>
        <v>3.8399999999999998E-5</v>
      </c>
      <c r="AL572" s="207">
        <f>+'Monthly Parameters'!AL54/'Monthly Parameters'!AL52</f>
        <v>3.8399999999999998E-5</v>
      </c>
      <c r="AM572" s="207">
        <f>+'Monthly Parameters'!AM54/'Monthly Parameters'!AM52</f>
        <v>3.8399999999999998E-5</v>
      </c>
      <c r="AN572" s="207">
        <f>+'Monthly Parameters'!AN54/'Monthly Parameters'!AN52</f>
        <v>3.8399999999999998E-5</v>
      </c>
      <c r="AO572" s="207">
        <f>+'Monthly Parameters'!AO54/'Monthly Parameters'!AO52</f>
        <v>3.8399999999999998E-5</v>
      </c>
      <c r="AP572" s="207">
        <f>+'Monthly Parameters'!AP54/'Monthly Parameters'!AP52</f>
        <v>3.8399999999999998E-5</v>
      </c>
      <c r="AQ572" s="207">
        <f>+'Monthly Parameters'!AQ54/'Monthly Parameters'!AQ52</f>
        <v>3.8399999999999998E-5</v>
      </c>
      <c r="AR572" s="207">
        <f>+'Monthly Parameters'!AR54/'Monthly Parameters'!AR52</f>
        <v>3.8399999999999998E-5</v>
      </c>
      <c r="AS572" s="207">
        <f>+'Monthly Parameters'!AS54/'Monthly Parameters'!AS52</f>
        <v>3.8399999999999998E-5</v>
      </c>
      <c r="AT572" s="207">
        <f>+'Monthly Parameters'!AT54/'Monthly Parameters'!AT52</f>
        <v>3.8399999999999998E-5</v>
      </c>
      <c r="AU572" s="207">
        <f>+'Monthly Parameters'!AU54/'Monthly Parameters'!AU52</f>
        <v>3.8399999999999998E-5</v>
      </c>
      <c r="AV572" s="207">
        <f>+'Monthly Parameters'!AV54/'Monthly Parameters'!AV52</f>
        <v>3.8399999999999998E-5</v>
      </c>
      <c r="AW572" s="207">
        <f>+'Monthly Parameters'!AW54/'Monthly Parameters'!AW52</f>
        <v>3.8399999999999998E-5</v>
      </c>
      <c r="AX572" s="207">
        <f>+'Monthly Parameters'!AX54/'Monthly Parameters'!AX52</f>
        <v>3.8399999999999998E-5</v>
      </c>
      <c r="AY572" s="207">
        <f>+'Monthly Parameters'!AY54/'Monthly Parameters'!AY52</f>
        <v>4.0199999999999995E-5</v>
      </c>
      <c r="AZ572" s="207">
        <f>+'Monthly Parameters'!AZ54/'Monthly Parameters'!AZ52</f>
        <v>4.0199999999999995E-5</v>
      </c>
      <c r="BA572" s="207">
        <f>+'Monthly Parameters'!BA54/'Monthly Parameters'!BA52</f>
        <v>4.0199999999999995E-5</v>
      </c>
      <c r="BB572" s="207">
        <f>+'Monthly Parameters'!BB54/'Monthly Parameters'!BB52</f>
        <v>4.0199999999999995E-5</v>
      </c>
      <c r="BC572" s="207">
        <f>+'Monthly Parameters'!BC54/'Monthly Parameters'!BC52</f>
        <v>4.0199999999999995E-5</v>
      </c>
      <c r="BD572" s="207">
        <f>+'Monthly Parameters'!BD54/'Monthly Parameters'!BD52</f>
        <v>4.0199999999999995E-5</v>
      </c>
      <c r="BE572" s="207">
        <f>+'Monthly Parameters'!BE54/'Monthly Parameters'!BE52</f>
        <v>4.0199999999999995E-5</v>
      </c>
      <c r="BF572" s="207">
        <f>+'Monthly Parameters'!BF54/'Monthly Parameters'!BF52</f>
        <v>4.0199999999999995E-5</v>
      </c>
      <c r="BG572" s="207">
        <f>+'Monthly Parameters'!BG54/'Monthly Parameters'!BG52</f>
        <v>4.0199999999999995E-5</v>
      </c>
      <c r="BH572" s="207">
        <f>+'Monthly Parameters'!BH54/'Monthly Parameters'!BH52</f>
        <v>4.0199999999999995E-5</v>
      </c>
      <c r="BI572" s="207">
        <f>+'Monthly Parameters'!BI54/'Monthly Parameters'!BI52</f>
        <v>4.0199999999999995E-5</v>
      </c>
      <c r="BJ572" s="207">
        <f>+'Monthly Parameters'!BJ54/'Monthly Parameters'!BJ52</f>
        <v>4.0199999999999995E-5</v>
      </c>
      <c r="BK572" s="207">
        <f>+'Monthly Parameters'!BK54/'Monthly Parameters'!BK52</f>
        <v>4.0300000000000004E-5</v>
      </c>
      <c r="BL572" s="207">
        <f>+'Monthly Parameters'!BL54/'Monthly Parameters'!BL52</f>
        <v>4.0300000000000004E-5</v>
      </c>
      <c r="BM572" s="207">
        <f>+'Monthly Parameters'!BM54/'Monthly Parameters'!BM52</f>
        <v>4.0300000000000004E-5</v>
      </c>
      <c r="BN572" s="207">
        <f>+'Monthly Parameters'!BN54/'Monthly Parameters'!BN52</f>
        <v>4.0300000000000004E-5</v>
      </c>
      <c r="BO572" s="207">
        <f>+'Monthly Parameters'!BO54/'Monthly Parameters'!BO52</f>
        <v>4.0300000000000004E-5</v>
      </c>
      <c r="BP572" s="207">
        <f>+'Monthly Parameters'!BP54/'Monthly Parameters'!BP52</f>
        <v>4.0300000000000004E-5</v>
      </c>
      <c r="BQ572" s="207">
        <f>+'Monthly Parameters'!BQ54/'Monthly Parameters'!BQ52</f>
        <v>4.0300000000000004E-5</v>
      </c>
      <c r="BR572" s="207">
        <f>+'Monthly Parameters'!BR54/'Monthly Parameters'!BR52</f>
        <v>4.0300000000000004E-5</v>
      </c>
      <c r="BS572" s="207">
        <f>+'Monthly Parameters'!BS54/'Monthly Parameters'!BS52</f>
        <v>4.0300000000000004E-5</v>
      </c>
      <c r="BT572" s="207">
        <f>+'Monthly Parameters'!BT54/'Monthly Parameters'!BT52</f>
        <v>4.0300000000000004E-5</v>
      </c>
      <c r="BU572" s="207">
        <f>+'Monthly Parameters'!BU54/'Monthly Parameters'!BU52</f>
        <v>4.0300000000000004E-5</v>
      </c>
      <c r="BV572" s="207">
        <f>+'Monthly Parameters'!BV54/'Monthly Parameters'!BV52</f>
        <v>4.0300000000000004E-5</v>
      </c>
      <c r="BW572" s="227">
        <f t="shared" si="704"/>
        <v>2.3484000000000009E-3</v>
      </c>
    </row>
    <row r="573" spans="1:79" x14ac:dyDescent="0.3">
      <c r="A573" s="222" t="s">
        <v>350</v>
      </c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207">
        <f>+'Monthly Parameters'!O55/'Monthly Parameters'!O52</f>
        <v>4.74E-5</v>
      </c>
      <c r="P573" s="207">
        <f>+'Monthly Parameters'!P55/'Monthly Parameters'!P52</f>
        <v>4.74E-5</v>
      </c>
      <c r="Q573" s="207">
        <f>+'Monthly Parameters'!Q55/'Monthly Parameters'!Q52</f>
        <v>4.74E-5</v>
      </c>
      <c r="R573" s="207">
        <f>+'Monthly Parameters'!R55/'Monthly Parameters'!R52</f>
        <v>4.74E-5</v>
      </c>
      <c r="S573" s="207">
        <f>+'Monthly Parameters'!S55/'Monthly Parameters'!S52</f>
        <v>4.74E-5</v>
      </c>
      <c r="T573" s="207">
        <f>+'Monthly Parameters'!T55/'Monthly Parameters'!T52</f>
        <v>4.74E-5</v>
      </c>
      <c r="U573" s="207">
        <f>+'Monthly Parameters'!U55/'Monthly Parameters'!U52</f>
        <v>4.74E-5</v>
      </c>
      <c r="V573" s="207">
        <f>+'Monthly Parameters'!V55/'Monthly Parameters'!V52</f>
        <v>4.74E-5</v>
      </c>
      <c r="W573" s="207">
        <f>+'Monthly Parameters'!W55/'Monthly Parameters'!W52</f>
        <v>4.74E-5</v>
      </c>
      <c r="X573" s="207">
        <f>+'Monthly Parameters'!X55/'Monthly Parameters'!X52</f>
        <v>4.74E-5</v>
      </c>
      <c r="Y573" s="207">
        <f>+'Monthly Parameters'!Y55/'Monthly Parameters'!Y52</f>
        <v>4.74E-5</v>
      </c>
      <c r="Z573" s="207">
        <f>+'Monthly Parameters'!Z55/'Monthly Parameters'!Z52</f>
        <v>4.74E-5</v>
      </c>
      <c r="AA573" s="207">
        <f>+'Monthly Parameters'!AA55/'Monthly Parameters'!AA52</f>
        <v>4.9199999999999997E-5</v>
      </c>
      <c r="AB573" s="207">
        <f>+'Monthly Parameters'!AB55/'Monthly Parameters'!AB52</f>
        <v>4.9199999999999997E-5</v>
      </c>
      <c r="AC573" s="207">
        <f>+'Monthly Parameters'!AC55/'Monthly Parameters'!AC52</f>
        <v>4.9199999999999997E-5</v>
      </c>
      <c r="AD573" s="207">
        <f>+'Monthly Parameters'!AD55/'Monthly Parameters'!AD52</f>
        <v>4.9199999999999997E-5</v>
      </c>
      <c r="AE573" s="207">
        <f>+'Monthly Parameters'!AE55/'Monthly Parameters'!AE52</f>
        <v>4.9199999999999997E-5</v>
      </c>
      <c r="AF573" s="207">
        <f>+'Monthly Parameters'!AF55/'Monthly Parameters'!AF52</f>
        <v>4.9199999999999997E-5</v>
      </c>
      <c r="AG573" s="207">
        <f>+'Monthly Parameters'!AG55/'Monthly Parameters'!AG52</f>
        <v>4.9199999999999997E-5</v>
      </c>
      <c r="AH573" s="207">
        <f>+'Monthly Parameters'!AH55/'Monthly Parameters'!AH52</f>
        <v>4.9199999999999997E-5</v>
      </c>
      <c r="AI573" s="207">
        <f>+'Monthly Parameters'!AI55/'Monthly Parameters'!AI52</f>
        <v>4.9199999999999997E-5</v>
      </c>
      <c r="AJ573" s="207">
        <f>+'Monthly Parameters'!AJ55/'Monthly Parameters'!AJ52</f>
        <v>4.9199999999999997E-5</v>
      </c>
      <c r="AK573" s="207">
        <f>+'Monthly Parameters'!AK55/'Monthly Parameters'!AK52</f>
        <v>4.9199999999999997E-5</v>
      </c>
      <c r="AL573" s="207">
        <f>+'Monthly Parameters'!AL55/'Monthly Parameters'!AL52</f>
        <v>4.9199999999999997E-5</v>
      </c>
      <c r="AM573" s="207">
        <f>+'Monthly Parameters'!AM55/'Monthly Parameters'!AM52</f>
        <v>4.9199999999999997E-5</v>
      </c>
      <c r="AN573" s="207">
        <f>+'Monthly Parameters'!AN55/'Monthly Parameters'!AN52</f>
        <v>4.9199999999999997E-5</v>
      </c>
      <c r="AO573" s="207">
        <f>+'Monthly Parameters'!AO55/'Monthly Parameters'!AO52</f>
        <v>4.9199999999999997E-5</v>
      </c>
      <c r="AP573" s="207">
        <f>+'Monthly Parameters'!AP55/'Monthly Parameters'!AP52</f>
        <v>4.9199999999999997E-5</v>
      </c>
      <c r="AQ573" s="207">
        <f>+'Monthly Parameters'!AQ55/'Monthly Parameters'!AQ52</f>
        <v>4.9199999999999997E-5</v>
      </c>
      <c r="AR573" s="207">
        <f>+'Monthly Parameters'!AR55/'Monthly Parameters'!AR52</f>
        <v>4.9199999999999997E-5</v>
      </c>
      <c r="AS573" s="207">
        <f>+'Monthly Parameters'!AS55/'Monthly Parameters'!AS52</f>
        <v>4.9199999999999997E-5</v>
      </c>
      <c r="AT573" s="207">
        <f>+'Monthly Parameters'!AT55/'Monthly Parameters'!AT52</f>
        <v>4.9199999999999997E-5</v>
      </c>
      <c r="AU573" s="207">
        <f>+'Monthly Parameters'!AU55/'Monthly Parameters'!AU52</f>
        <v>4.9199999999999997E-5</v>
      </c>
      <c r="AV573" s="207">
        <f>+'Monthly Parameters'!AV55/'Monthly Parameters'!AV52</f>
        <v>4.9199999999999997E-5</v>
      </c>
      <c r="AW573" s="207">
        <f>+'Monthly Parameters'!AW55/'Monthly Parameters'!AW52</f>
        <v>4.9199999999999997E-5</v>
      </c>
      <c r="AX573" s="207">
        <f>+'Monthly Parameters'!AX55/'Monthly Parameters'!AX52</f>
        <v>4.9199999999999997E-5</v>
      </c>
      <c r="AY573" s="207">
        <f>+'Monthly Parameters'!AY55/'Monthly Parameters'!AY52</f>
        <v>5.1E-5</v>
      </c>
      <c r="AZ573" s="207">
        <f>+'Monthly Parameters'!AZ55/'Monthly Parameters'!AZ52</f>
        <v>5.1E-5</v>
      </c>
      <c r="BA573" s="207">
        <f>+'Monthly Parameters'!BA55/'Monthly Parameters'!BA52</f>
        <v>5.1E-5</v>
      </c>
      <c r="BB573" s="207">
        <f>+'Monthly Parameters'!BB55/'Monthly Parameters'!BB52</f>
        <v>5.1E-5</v>
      </c>
      <c r="BC573" s="207">
        <f>+'Monthly Parameters'!BC55/'Monthly Parameters'!BC52</f>
        <v>5.1E-5</v>
      </c>
      <c r="BD573" s="207">
        <f>+'Monthly Parameters'!BD55/'Monthly Parameters'!BD52</f>
        <v>5.1E-5</v>
      </c>
      <c r="BE573" s="207">
        <f>+'Monthly Parameters'!BE55/'Monthly Parameters'!BE52</f>
        <v>5.1E-5</v>
      </c>
      <c r="BF573" s="207">
        <f>+'Monthly Parameters'!BF55/'Monthly Parameters'!BF52</f>
        <v>5.1E-5</v>
      </c>
      <c r="BG573" s="207">
        <f>+'Monthly Parameters'!BG55/'Monthly Parameters'!BG52</f>
        <v>5.1E-5</v>
      </c>
      <c r="BH573" s="207">
        <f>+'Monthly Parameters'!BH55/'Monthly Parameters'!BH52</f>
        <v>5.1E-5</v>
      </c>
      <c r="BI573" s="207">
        <f>+'Monthly Parameters'!BI55/'Monthly Parameters'!BI52</f>
        <v>5.1E-5</v>
      </c>
      <c r="BJ573" s="207">
        <f>+'Monthly Parameters'!BJ55/'Monthly Parameters'!BJ52</f>
        <v>5.1E-5</v>
      </c>
      <c r="BK573" s="207">
        <f>+'Monthly Parameters'!BK55/'Monthly Parameters'!BK52</f>
        <v>5.1E-5</v>
      </c>
      <c r="BL573" s="207">
        <f>+'Monthly Parameters'!BL55/'Monthly Parameters'!BL52</f>
        <v>5.1E-5</v>
      </c>
      <c r="BM573" s="207">
        <f>+'Monthly Parameters'!BM55/'Monthly Parameters'!BM52</f>
        <v>5.1E-5</v>
      </c>
      <c r="BN573" s="207">
        <f>+'Monthly Parameters'!BN55/'Monthly Parameters'!BN52</f>
        <v>5.1E-5</v>
      </c>
      <c r="BO573" s="207">
        <f>+'Monthly Parameters'!BO55/'Monthly Parameters'!BO52</f>
        <v>5.1E-5</v>
      </c>
      <c r="BP573" s="207">
        <f>+'Monthly Parameters'!BP55/'Monthly Parameters'!BP52</f>
        <v>5.1E-5</v>
      </c>
      <c r="BQ573" s="207">
        <f>+'Monthly Parameters'!BQ55/'Monthly Parameters'!BQ52</f>
        <v>5.1E-5</v>
      </c>
      <c r="BR573" s="207">
        <f>+'Monthly Parameters'!BR55/'Monthly Parameters'!BR52</f>
        <v>5.1E-5</v>
      </c>
      <c r="BS573" s="207">
        <f>+'Monthly Parameters'!BS55/'Monthly Parameters'!BS52</f>
        <v>5.1E-5</v>
      </c>
      <c r="BT573" s="207">
        <f>+'Monthly Parameters'!BT55/'Monthly Parameters'!BT52</f>
        <v>5.1E-5</v>
      </c>
      <c r="BU573" s="207">
        <f>+'Monthly Parameters'!BU55/'Monthly Parameters'!BU52</f>
        <v>5.1E-5</v>
      </c>
      <c r="BV573" s="207">
        <f>+'Monthly Parameters'!BV55/'Monthly Parameters'!BV52</f>
        <v>5.1E-5</v>
      </c>
      <c r="BW573" s="227">
        <f t="shared" si="704"/>
        <v>2.9735999999999951E-3</v>
      </c>
    </row>
    <row r="574" spans="1:79" x14ac:dyDescent="0.3">
      <c r="A574" s="223" t="s">
        <v>351</v>
      </c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207">
        <f>+'Monthly Parameters'!O56/'Monthly Parameters'!O52</f>
        <v>0</v>
      </c>
      <c r="P574" s="207">
        <f>+'Monthly Parameters'!P56/'Monthly Parameters'!P52</f>
        <v>0</v>
      </c>
      <c r="Q574" s="207">
        <f>+'Monthly Parameters'!Q56/'Monthly Parameters'!Q52</f>
        <v>0</v>
      </c>
      <c r="R574" s="207">
        <f>+'Monthly Parameters'!R56/'Monthly Parameters'!R52</f>
        <v>0</v>
      </c>
      <c r="S574" s="207">
        <f>+'Monthly Parameters'!S56/'Monthly Parameters'!S52</f>
        <v>0</v>
      </c>
      <c r="T574" s="207">
        <f>+'Monthly Parameters'!T56/'Monthly Parameters'!T52</f>
        <v>0</v>
      </c>
      <c r="U574" s="207">
        <f>+'Monthly Parameters'!U56/'Monthly Parameters'!U52</f>
        <v>0</v>
      </c>
      <c r="V574" s="207">
        <f>+'Monthly Parameters'!V56/'Monthly Parameters'!V52</f>
        <v>0</v>
      </c>
      <c r="W574" s="207">
        <f>+'Monthly Parameters'!W56/'Monthly Parameters'!W52</f>
        <v>0</v>
      </c>
      <c r="X574" s="207">
        <f>+'Monthly Parameters'!X56/'Monthly Parameters'!X52</f>
        <v>0</v>
      </c>
      <c r="Y574" s="207">
        <f>+'Monthly Parameters'!Y56/'Monthly Parameters'!Y52</f>
        <v>0</v>
      </c>
      <c r="Z574" s="207">
        <f>+'Monthly Parameters'!Z56/'Monthly Parameters'!Z52</f>
        <v>0</v>
      </c>
      <c r="AA574" s="207">
        <f>+'Monthly Parameters'!AA56/'Monthly Parameters'!AA52</f>
        <v>0</v>
      </c>
      <c r="AB574" s="207">
        <f>+'Monthly Parameters'!AB56/'Monthly Parameters'!AB52</f>
        <v>0</v>
      </c>
      <c r="AC574" s="207">
        <f>+'Monthly Parameters'!AC56/'Monthly Parameters'!AC52</f>
        <v>0</v>
      </c>
      <c r="AD574" s="207">
        <f>+'Monthly Parameters'!AD56/'Monthly Parameters'!AD52</f>
        <v>0</v>
      </c>
      <c r="AE574" s="207">
        <f>+'Monthly Parameters'!AE56/'Monthly Parameters'!AE52</f>
        <v>0</v>
      </c>
      <c r="AF574" s="207">
        <f>+'Monthly Parameters'!AF56/'Monthly Parameters'!AF52</f>
        <v>0</v>
      </c>
      <c r="AG574" s="207">
        <f>+'Monthly Parameters'!AG56/'Monthly Parameters'!AG52</f>
        <v>0</v>
      </c>
      <c r="AH574" s="207">
        <f>+'Monthly Parameters'!AH56/'Monthly Parameters'!AH52</f>
        <v>0</v>
      </c>
      <c r="AI574" s="207">
        <f>+'Monthly Parameters'!AI56/'Monthly Parameters'!AI52</f>
        <v>0</v>
      </c>
      <c r="AJ574" s="207">
        <f>+'Monthly Parameters'!AJ56/'Monthly Parameters'!AJ52</f>
        <v>0</v>
      </c>
      <c r="AK574" s="207">
        <f>+'Monthly Parameters'!AK56/'Monthly Parameters'!AK52</f>
        <v>0</v>
      </c>
      <c r="AL574" s="207">
        <f>+'Monthly Parameters'!AL56/'Monthly Parameters'!AL52</f>
        <v>0</v>
      </c>
      <c r="AM574" s="207">
        <f>+'Monthly Parameters'!AM56/'Monthly Parameters'!AM52</f>
        <v>3.2400000000000001E-5</v>
      </c>
      <c r="AN574" s="207">
        <f>+'Monthly Parameters'!AN56/'Monthly Parameters'!AN52</f>
        <v>3.2400000000000001E-5</v>
      </c>
      <c r="AO574" s="207">
        <f>+'Monthly Parameters'!AO56/'Monthly Parameters'!AO52</f>
        <v>3.2400000000000001E-5</v>
      </c>
      <c r="AP574" s="207">
        <f>+'Monthly Parameters'!AP56/'Monthly Parameters'!AP52</f>
        <v>3.2400000000000001E-5</v>
      </c>
      <c r="AQ574" s="207">
        <f>+'Monthly Parameters'!AQ56/'Monthly Parameters'!AQ52</f>
        <v>3.2400000000000001E-5</v>
      </c>
      <c r="AR574" s="207">
        <f>+'Monthly Parameters'!AR56/'Monthly Parameters'!AR52</f>
        <v>3.2400000000000001E-5</v>
      </c>
      <c r="AS574" s="207">
        <f>+'Monthly Parameters'!AS56/'Monthly Parameters'!AS52</f>
        <v>3.2400000000000001E-5</v>
      </c>
      <c r="AT574" s="207">
        <f>+'Monthly Parameters'!AT56/'Monthly Parameters'!AT52</f>
        <v>3.2400000000000001E-5</v>
      </c>
      <c r="AU574" s="207">
        <f>+'Monthly Parameters'!AU56/'Monthly Parameters'!AU52</f>
        <v>3.2400000000000001E-5</v>
      </c>
      <c r="AV574" s="207">
        <f>+'Monthly Parameters'!AV56/'Monthly Parameters'!AV52</f>
        <v>3.2400000000000001E-5</v>
      </c>
      <c r="AW574" s="207">
        <f>+'Monthly Parameters'!AW56/'Monthly Parameters'!AW52</f>
        <v>3.2400000000000001E-5</v>
      </c>
      <c r="AX574" s="207">
        <f>+'Monthly Parameters'!AX56/'Monthly Parameters'!AX52</f>
        <v>3.2400000000000001E-5</v>
      </c>
      <c r="AY574" s="207">
        <f>+'Monthly Parameters'!AY56/'Monthly Parameters'!AY52</f>
        <v>3.3599999999999997E-5</v>
      </c>
      <c r="AZ574" s="207">
        <f>+'Monthly Parameters'!AZ56/'Monthly Parameters'!AZ52</f>
        <v>3.3599999999999997E-5</v>
      </c>
      <c r="BA574" s="207">
        <f>+'Monthly Parameters'!BA56/'Monthly Parameters'!BA52</f>
        <v>3.3599999999999997E-5</v>
      </c>
      <c r="BB574" s="207">
        <f>+'Monthly Parameters'!BB56/'Monthly Parameters'!BB52</f>
        <v>3.3599999999999997E-5</v>
      </c>
      <c r="BC574" s="207">
        <f>+'Monthly Parameters'!BC56/'Monthly Parameters'!BC52</f>
        <v>3.3599999999999997E-5</v>
      </c>
      <c r="BD574" s="207">
        <f>+'Monthly Parameters'!BD56/'Monthly Parameters'!BD52</f>
        <v>3.3599999999999997E-5</v>
      </c>
      <c r="BE574" s="207">
        <f>+'Monthly Parameters'!BE56/'Monthly Parameters'!BE52</f>
        <v>3.3599999999999997E-5</v>
      </c>
      <c r="BF574" s="207">
        <f>+'Monthly Parameters'!BF56/'Monthly Parameters'!BF52</f>
        <v>3.3599999999999997E-5</v>
      </c>
      <c r="BG574" s="207">
        <f>+'Monthly Parameters'!BG56/'Monthly Parameters'!BG52</f>
        <v>3.3599999999999997E-5</v>
      </c>
      <c r="BH574" s="207">
        <f>+'Monthly Parameters'!BH56/'Monthly Parameters'!BH52</f>
        <v>3.3599999999999997E-5</v>
      </c>
      <c r="BI574" s="207">
        <f>+'Monthly Parameters'!BI56/'Monthly Parameters'!BI52</f>
        <v>3.3599999999999997E-5</v>
      </c>
      <c r="BJ574" s="207">
        <f>+'Monthly Parameters'!BJ56/'Monthly Parameters'!BJ52</f>
        <v>3.3599999999999997E-5</v>
      </c>
      <c r="BK574" s="207">
        <f>+'Monthly Parameters'!BK56/'Monthly Parameters'!BK52</f>
        <v>3.2999999999999996E-5</v>
      </c>
      <c r="BL574" s="207">
        <f>+'Monthly Parameters'!BL56/'Monthly Parameters'!BL52</f>
        <v>3.2999999999999996E-5</v>
      </c>
      <c r="BM574" s="207">
        <f>+'Monthly Parameters'!BM56/'Monthly Parameters'!BM52</f>
        <v>3.2999999999999996E-5</v>
      </c>
      <c r="BN574" s="207">
        <f>+'Monthly Parameters'!BN56/'Monthly Parameters'!BN52</f>
        <v>3.2999999999999996E-5</v>
      </c>
      <c r="BO574" s="207">
        <f>+'Monthly Parameters'!BO56/'Monthly Parameters'!BO52</f>
        <v>3.2999999999999996E-5</v>
      </c>
      <c r="BP574" s="207">
        <f>+'Monthly Parameters'!BP56/'Monthly Parameters'!BP52</f>
        <v>3.2999999999999996E-5</v>
      </c>
      <c r="BQ574" s="207">
        <f>+'Monthly Parameters'!BQ56/'Monthly Parameters'!BQ52</f>
        <v>3.2999999999999996E-5</v>
      </c>
      <c r="BR574" s="207">
        <f>+'Monthly Parameters'!BR56/'Monthly Parameters'!BR52</f>
        <v>3.2999999999999996E-5</v>
      </c>
      <c r="BS574" s="207">
        <f>+'Monthly Parameters'!BS56/'Monthly Parameters'!BS52</f>
        <v>3.2999999999999996E-5</v>
      </c>
      <c r="BT574" s="207">
        <f>+'Monthly Parameters'!BT56/'Monthly Parameters'!BT52</f>
        <v>3.2999999999999996E-5</v>
      </c>
      <c r="BU574" s="207">
        <f>+'Monthly Parameters'!BU56/'Monthly Parameters'!BU52</f>
        <v>3.2999999999999996E-5</v>
      </c>
      <c r="BV574" s="207">
        <f>+'Monthly Parameters'!BV56/'Monthly Parameters'!BV52</f>
        <v>3.2999999999999996E-5</v>
      </c>
      <c r="BW574" s="227">
        <f t="shared" si="704"/>
        <v>1.188E-3</v>
      </c>
    </row>
    <row r="575" spans="1:79" ht="16.2" thickBot="1" x14ac:dyDescent="0.35">
      <c r="BW575" s="62">
        <f t="shared" si="704"/>
        <v>0</v>
      </c>
    </row>
    <row r="576" spans="1:79" ht="16.2" thickBot="1" x14ac:dyDescent="0.35">
      <c r="A576" s="70" t="s">
        <v>375</v>
      </c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229">
        <f t="shared" ref="O576:AT576" si="715">+O571*O460</f>
        <v>9.0212123743255344</v>
      </c>
      <c r="P576" s="229">
        <f t="shared" si="715"/>
        <v>11.279094545072915</v>
      </c>
      <c r="Q576" s="229">
        <f t="shared" si="715"/>
        <v>14.042323115949179</v>
      </c>
      <c r="R576" s="229">
        <f t="shared" si="715"/>
        <v>7.8174494731348645</v>
      </c>
      <c r="S576" s="229">
        <f t="shared" si="715"/>
        <v>25.456036203319076</v>
      </c>
      <c r="T576" s="229">
        <f t="shared" si="715"/>
        <v>26.777117110967538</v>
      </c>
      <c r="U576" s="229">
        <f t="shared" si="715"/>
        <v>21.999065134349319</v>
      </c>
      <c r="V576" s="229">
        <f t="shared" si="715"/>
        <v>8.6583029695233638</v>
      </c>
      <c r="W576" s="229">
        <f t="shared" si="715"/>
        <v>18.565845684566284</v>
      </c>
      <c r="X576" s="229">
        <f t="shared" si="715"/>
        <v>22.035569327842833</v>
      </c>
      <c r="Y576" s="229">
        <f t="shared" si="715"/>
        <v>23.051486658471589</v>
      </c>
      <c r="Z576" s="229">
        <f t="shared" si="715"/>
        <v>46.245037945010168</v>
      </c>
      <c r="AA576" s="229">
        <f t="shared" si="715"/>
        <v>9.5534519480280853</v>
      </c>
      <c r="AB576" s="229">
        <f t="shared" si="715"/>
        <v>10.921810371924643</v>
      </c>
      <c r="AC576" s="229">
        <f t="shared" si="715"/>
        <v>14.004563169732959</v>
      </c>
      <c r="AD576" s="229">
        <f t="shared" si="715"/>
        <v>7.5617328799788934</v>
      </c>
      <c r="AE576" s="229">
        <f t="shared" si="715"/>
        <v>26.024668009200074</v>
      </c>
      <c r="AF576" s="229">
        <f t="shared" si="715"/>
        <v>27.06945784870263</v>
      </c>
      <c r="AG576" s="229">
        <f t="shared" si="715"/>
        <v>21.985851273606961</v>
      </c>
      <c r="AH576" s="229">
        <f t="shared" si="715"/>
        <v>8.1214280033654838</v>
      </c>
      <c r="AI576" s="229">
        <f t="shared" si="715"/>
        <v>18.70983490577629</v>
      </c>
      <c r="AJ576" s="229">
        <f t="shared" si="715"/>
        <v>22.233547914536899</v>
      </c>
      <c r="AK576" s="229">
        <f t="shared" si="715"/>
        <v>23.188160925050223</v>
      </c>
      <c r="AL576" s="229">
        <f t="shared" si="715"/>
        <v>47.206691693270791</v>
      </c>
      <c r="AM576" s="229">
        <f t="shared" si="715"/>
        <v>6.5683936005996095</v>
      </c>
      <c r="AN576" s="229">
        <f t="shared" si="715"/>
        <v>11.2181713697516</v>
      </c>
      <c r="AO576" s="229">
        <f t="shared" si="715"/>
        <v>14.668864260607183</v>
      </c>
      <c r="AP576" s="229">
        <f t="shared" si="715"/>
        <v>8.0133951229292215</v>
      </c>
      <c r="AQ576" s="229">
        <f t="shared" si="715"/>
        <v>26.937131578496992</v>
      </c>
      <c r="AR576" s="229">
        <f t="shared" si="715"/>
        <v>27.797506075976433</v>
      </c>
      <c r="AS576" s="229">
        <f t="shared" si="715"/>
        <v>23.069476645116655</v>
      </c>
      <c r="AT576" s="229">
        <f t="shared" si="715"/>
        <v>8.5668036533993046</v>
      </c>
      <c r="AU576" s="229">
        <f t="shared" ref="AU576:BV576" si="716">+AU571*AU460</f>
        <v>19.486545795095807</v>
      </c>
      <c r="AV576" s="229">
        <f t="shared" si="716"/>
        <v>23.029552250850706</v>
      </c>
      <c r="AW576" s="229">
        <f t="shared" si="716"/>
        <v>24.076175829311254</v>
      </c>
      <c r="AX576" s="229">
        <f t="shared" si="716"/>
        <v>48.723803819407685</v>
      </c>
      <c r="AY576" s="229">
        <f t="shared" si="716"/>
        <v>8.2192703140020686</v>
      </c>
      <c r="AZ576" s="229">
        <f t="shared" si="716"/>
        <v>9.9353763595922171</v>
      </c>
      <c r="BA576" s="229">
        <f t="shared" si="716"/>
        <v>13.702097723750283</v>
      </c>
      <c r="BB576" s="229">
        <f t="shared" si="716"/>
        <v>7.1897670146246391</v>
      </c>
      <c r="BC576" s="229">
        <f t="shared" si="716"/>
        <v>25.906537315213175</v>
      </c>
      <c r="BD576" s="229">
        <f t="shared" si="716"/>
        <v>26.246512691704094</v>
      </c>
      <c r="BE576" s="229">
        <f t="shared" si="716"/>
        <v>21.628755484553167</v>
      </c>
      <c r="BF576" s="229">
        <f t="shared" si="716"/>
        <v>7.304378298029639</v>
      </c>
      <c r="BG576" s="229">
        <f t="shared" si="716"/>
        <v>18.416369966453225</v>
      </c>
      <c r="BH576" s="229">
        <f t="shared" si="716"/>
        <v>21.7557768838853</v>
      </c>
      <c r="BI576" s="229">
        <f t="shared" si="716"/>
        <v>22.673587412159733</v>
      </c>
      <c r="BJ576" s="229">
        <f t="shared" si="716"/>
        <v>46.724435975870122</v>
      </c>
      <c r="BK576" s="229">
        <f t="shared" si="716"/>
        <v>5.2386484557787005</v>
      </c>
      <c r="BL576" s="229">
        <f t="shared" si="716"/>
        <v>10.675099483373426</v>
      </c>
      <c r="BM576" s="229">
        <f t="shared" si="716"/>
        <v>14.506625779010175</v>
      </c>
      <c r="BN576" s="229">
        <f t="shared" si="716"/>
        <v>7.7452864157485442</v>
      </c>
      <c r="BO576" s="229">
        <f t="shared" si="716"/>
        <v>27.071475071509258</v>
      </c>
      <c r="BP576" s="229">
        <f t="shared" si="716"/>
        <v>27.554736035328776</v>
      </c>
      <c r="BQ576" s="229">
        <f t="shared" si="716"/>
        <v>22.877632271744517</v>
      </c>
      <c r="BR576" s="229">
        <f t="shared" si="716"/>
        <v>8.0121300321478515</v>
      </c>
      <c r="BS576" s="229">
        <f t="shared" si="716"/>
        <v>19.391120764695039</v>
      </c>
      <c r="BT576" s="229">
        <f t="shared" si="716"/>
        <v>22.881734183982925</v>
      </c>
      <c r="BU576" s="229">
        <f t="shared" si="716"/>
        <v>23.886791547647316</v>
      </c>
      <c r="BV576" s="229">
        <f t="shared" si="716"/>
        <v>48.84347779165202</v>
      </c>
      <c r="BW576" s="113">
        <f t="shared" si="704"/>
        <v>1182.0731827597049</v>
      </c>
    </row>
    <row r="577" spans="1:75" ht="16.2" thickBot="1" x14ac:dyDescent="0.35">
      <c r="A577" s="215" t="s">
        <v>384</v>
      </c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229">
        <f t="shared" ref="O577:AT577" si="717">+O572*O479</f>
        <v>15.775872</v>
      </c>
      <c r="P577" s="229">
        <f t="shared" si="717"/>
        <v>11.569749333333336</v>
      </c>
      <c r="Q577" s="229">
        <f t="shared" si="717"/>
        <v>6.3502506666666658</v>
      </c>
      <c r="R577" s="229">
        <f t="shared" si="717"/>
        <v>11.569749333333336</v>
      </c>
      <c r="S577" s="229">
        <f t="shared" si="717"/>
        <v>6.3502506666666658</v>
      </c>
      <c r="T577" s="229">
        <f t="shared" si="717"/>
        <v>11.569749333333336</v>
      </c>
      <c r="U577" s="229">
        <f t="shared" si="717"/>
        <v>6.3502506666666658</v>
      </c>
      <c r="V577" s="229">
        <f t="shared" si="717"/>
        <v>11.569749333333336</v>
      </c>
      <c r="W577" s="229">
        <f t="shared" si="717"/>
        <v>6.3502506666666658</v>
      </c>
      <c r="X577" s="229">
        <f t="shared" si="717"/>
        <v>11.569749333333336</v>
      </c>
      <c r="Y577" s="229">
        <f t="shared" si="717"/>
        <v>6.3502506666666658</v>
      </c>
      <c r="Z577" s="229">
        <f t="shared" si="717"/>
        <v>11.569749333333336</v>
      </c>
      <c r="AA577" s="229">
        <f t="shared" si="717"/>
        <v>23.833414399999992</v>
      </c>
      <c r="AB577" s="229">
        <f t="shared" si="717"/>
        <v>20.242973866666663</v>
      </c>
      <c r="AC577" s="229">
        <f t="shared" si="717"/>
        <v>14.867426133333327</v>
      </c>
      <c r="AD577" s="229">
        <f t="shared" si="717"/>
        <v>20.242973866666663</v>
      </c>
      <c r="AE577" s="229">
        <f t="shared" si="717"/>
        <v>14.867426133333327</v>
      </c>
      <c r="AF577" s="229">
        <f t="shared" si="717"/>
        <v>20.242973866666663</v>
      </c>
      <c r="AG577" s="229">
        <f t="shared" si="717"/>
        <v>14.867426133333327</v>
      </c>
      <c r="AH577" s="229">
        <f t="shared" si="717"/>
        <v>20.242973866666663</v>
      </c>
      <c r="AI577" s="229">
        <f t="shared" si="717"/>
        <v>14.867426133333327</v>
      </c>
      <c r="AJ577" s="229">
        <f t="shared" si="717"/>
        <v>20.242973866666663</v>
      </c>
      <c r="AK577" s="229">
        <f t="shared" si="717"/>
        <v>14.867426133333327</v>
      </c>
      <c r="AL577" s="229">
        <f t="shared" si="717"/>
        <v>20.242973866666663</v>
      </c>
      <c r="AM577" s="229">
        <f t="shared" si="717"/>
        <v>16.448373033164795</v>
      </c>
      <c r="AN577" s="229">
        <f t="shared" si="717"/>
        <v>21.327126861414403</v>
      </c>
      <c r="AO577" s="229">
        <f t="shared" si="717"/>
        <v>15.635624626585592</v>
      </c>
      <c r="AP577" s="229">
        <f t="shared" si="717"/>
        <v>21.327126861414403</v>
      </c>
      <c r="AQ577" s="229">
        <f t="shared" si="717"/>
        <v>15.635624626585592</v>
      </c>
      <c r="AR577" s="229">
        <f t="shared" si="717"/>
        <v>21.327126861414403</v>
      </c>
      <c r="AS577" s="229">
        <f t="shared" si="717"/>
        <v>15.635624626585592</v>
      </c>
      <c r="AT577" s="229">
        <f t="shared" si="717"/>
        <v>21.327126861414403</v>
      </c>
      <c r="AU577" s="229">
        <f t="shared" ref="AU577:BV577" si="718">+AU572*AU479</f>
        <v>15.635624626585592</v>
      </c>
      <c r="AV577" s="229">
        <f t="shared" si="718"/>
        <v>21.327126861414403</v>
      </c>
      <c r="AW577" s="229">
        <f t="shared" si="718"/>
        <v>15.635624626585592</v>
      </c>
      <c r="AX577" s="229">
        <f t="shared" si="718"/>
        <v>21.327126861414403</v>
      </c>
      <c r="AY577" s="229">
        <f t="shared" si="718"/>
        <v>15.494828831833336</v>
      </c>
      <c r="AZ577" s="229">
        <f t="shared" si="718"/>
        <v>21.935484356943242</v>
      </c>
      <c r="BA577" s="229">
        <f t="shared" si="718"/>
        <v>16.11404178673099</v>
      </c>
      <c r="BB577" s="229">
        <f t="shared" si="718"/>
        <v>21.935484356943242</v>
      </c>
      <c r="BC577" s="229">
        <f t="shared" si="718"/>
        <v>16.11404178673099</v>
      </c>
      <c r="BD577" s="229">
        <f t="shared" si="718"/>
        <v>21.935484356943242</v>
      </c>
      <c r="BE577" s="229">
        <f t="shared" si="718"/>
        <v>16.11404178673099</v>
      </c>
      <c r="BF577" s="229">
        <f t="shared" si="718"/>
        <v>21.935484356943242</v>
      </c>
      <c r="BG577" s="229">
        <f t="shared" si="718"/>
        <v>16.11404178673099</v>
      </c>
      <c r="BH577" s="229">
        <f t="shared" si="718"/>
        <v>21.935484356943242</v>
      </c>
      <c r="BI577" s="229">
        <f t="shared" si="718"/>
        <v>16.11404178673099</v>
      </c>
      <c r="BJ577" s="229">
        <f t="shared" si="718"/>
        <v>21.935484356943242</v>
      </c>
      <c r="BK577" s="229">
        <f t="shared" si="718"/>
        <v>17.063364394852734</v>
      </c>
      <c r="BL577" s="229">
        <f t="shared" si="718"/>
        <v>22.672818328348999</v>
      </c>
      <c r="BM577" s="229">
        <f t="shared" si="718"/>
        <v>16.814260705084351</v>
      </c>
      <c r="BN577" s="229">
        <f t="shared" si="718"/>
        <v>22.672818328348999</v>
      </c>
      <c r="BO577" s="229">
        <f t="shared" si="718"/>
        <v>16.814260705084351</v>
      </c>
      <c r="BP577" s="229">
        <f t="shared" si="718"/>
        <v>22.672818328348999</v>
      </c>
      <c r="BQ577" s="229">
        <f t="shared" si="718"/>
        <v>16.814260705084351</v>
      </c>
      <c r="BR577" s="229">
        <f t="shared" si="718"/>
        <v>22.672818328348999</v>
      </c>
      <c r="BS577" s="229">
        <f t="shared" si="718"/>
        <v>16.814260705084351</v>
      </c>
      <c r="BT577" s="229">
        <f t="shared" si="718"/>
        <v>22.672818328348999</v>
      </c>
      <c r="BU577" s="229">
        <f t="shared" si="718"/>
        <v>16.814260705084351</v>
      </c>
      <c r="BV577" s="229">
        <f t="shared" si="718"/>
        <v>22.672818328348999</v>
      </c>
      <c r="BW577" s="113">
        <f t="shared" si="704"/>
        <v>1024.0127887320955</v>
      </c>
    </row>
    <row r="578" spans="1:75" ht="16.2" thickBot="1" x14ac:dyDescent="0.35">
      <c r="A578" s="188" t="s">
        <v>376</v>
      </c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229">
        <f t="shared" ref="O578:AT578" si="719">+O573*O470</f>
        <v>0</v>
      </c>
      <c r="P578" s="229">
        <f t="shared" si="719"/>
        <v>0</v>
      </c>
      <c r="Q578" s="229">
        <f t="shared" si="719"/>
        <v>7.5130606642122801</v>
      </c>
      <c r="R578" s="229">
        <f t="shared" si="719"/>
        <v>3.9487682340602448</v>
      </c>
      <c r="S578" s="229">
        <f t="shared" si="719"/>
        <v>22.376145636063637</v>
      </c>
      <c r="T578" s="229">
        <f t="shared" si="719"/>
        <v>42.722970144474345</v>
      </c>
      <c r="U578" s="229">
        <f t="shared" si="719"/>
        <v>9.9899186738889565</v>
      </c>
      <c r="V578" s="229">
        <f t="shared" si="719"/>
        <v>0</v>
      </c>
      <c r="W578" s="229">
        <f t="shared" si="719"/>
        <v>15.38743946544499</v>
      </c>
      <c r="X578" s="229">
        <f t="shared" si="719"/>
        <v>16.435202776296876</v>
      </c>
      <c r="Y578" s="229">
        <f t="shared" si="719"/>
        <v>20.893043812971566</v>
      </c>
      <c r="Z578" s="229">
        <f t="shared" si="719"/>
        <v>55.444850468931655</v>
      </c>
      <c r="AA578" s="229">
        <f t="shared" si="719"/>
        <v>0</v>
      </c>
      <c r="AB578" s="229">
        <f t="shared" si="719"/>
        <v>0</v>
      </c>
      <c r="AC578" s="229">
        <f t="shared" si="719"/>
        <v>9.0305974644838045</v>
      </c>
      <c r="AD578" s="229">
        <f t="shared" si="719"/>
        <v>3.9338740625253186</v>
      </c>
      <c r="AE578" s="229">
        <f t="shared" si="719"/>
        <v>25.401371534274489</v>
      </c>
      <c r="AF578" s="229">
        <f t="shared" si="719"/>
        <v>48.472247261533681</v>
      </c>
      <c r="AG578" s="229">
        <f t="shared" si="719"/>
        <v>9.7823406908842916</v>
      </c>
      <c r="AH578" s="229">
        <f t="shared" si="719"/>
        <v>0</v>
      </c>
      <c r="AI578" s="229">
        <f t="shared" si="719"/>
        <v>15.892796095501733</v>
      </c>
      <c r="AJ578" s="229">
        <f t="shared" si="719"/>
        <v>18.116338068967739</v>
      </c>
      <c r="AK578" s="229">
        <f t="shared" si="719"/>
        <v>23.179292767586865</v>
      </c>
      <c r="AL578" s="229">
        <f t="shared" si="719"/>
        <v>62.94127673871791</v>
      </c>
      <c r="AM578" s="229">
        <f t="shared" si="719"/>
        <v>0</v>
      </c>
      <c r="AN578" s="229">
        <f t="shared" si="719"/>
        <v>0</v>
      </c>
      <c r="AO578" s="229">
        <f t="shared" si="719"/>
        <v>3.2907753608720651</v>
      </c>
      <c r="AP578" s="229">
        <f t="shared" si="719"/>
        <v>4.4673266818801238</v>
      </c>
      <c r="AQ578" s="229">
        <f t="shared" si="719"/>
        <v>25.859041848401592</v>
      </c>
      <c r="AR578" s="229">
        <f t="shared" si="719"/>
        <v>49.368199908065868</v>
      </c>
      <c r="AS578" s="229">
        <f t="shared" si="719"/>
        <v>11.272065251933991</v>
      </c>
      <c r="AT578" s="229">
        <f t="shared" si="719"/>
        <v>0</v>
      </c>
      <c r="AU578" s="229">
        <f t="shared" ref="AU578:BV578" si="720">+AU573*AU470</f>
        <v>17.506780145132772</v>
      </c>
      <c r="AV578" s="229">
        <f t="shared" si="720"/>
        <v>18.898681741460461</v>
      </c>
      <c r="AW578" s="229">
        <f t="shared" si="720"/>
        <v>24.050819096435131</v>
      </c>
      <c r="AX578" s="229">
        <f t="shared" si="720"/>
        <v>64.075025250500744</v>
      </c>
      <c r="AY578" s="229">
        <f t="shared" si="720"/>
        <v>0</v>
      </c>
      <c r="AZ578" s="229">
        <f t="shared" si="720"/>
        <v>0</v>
      </c>
      <c r="BA578" s="229">
        <f t="shared" si="720"/>
        <v>6.5551445694710981</v>
      </c>
      <c r="BB578" s="229">
        <f t="shared" si="720"/>
        <v>4.6252201492308469</v>
      </c>
      <c r="BC578" s="229">
        <f t="shared" si="720"/>
        <v>27.518452124883154</v>
      </c>
      <c r="BD578" s="229">
        <f t="shared" si="720"/>
        <v>52.529932815331577</v>
      </c>
      <c r="BE578" s="229">
        <f t="shared" si="720"/>
        <v>11.629737591085036</v>
      </c>
      <c r="BF578" s="229">
        <f t="shared" si="720"/>
        <v>0</v>
      </c>
      <c r="BG578" s="229">
        <f t="shared" si="720"/>
        <v>18.260599415189013</v>
      </c>
      <c r="BH578" s="229">
        <f t="shared" si="720"/>
        <v>19.98450427824892</v>
      </c>
      <c r="BI578" s="229">
        <f t="shared" si="720"/>
        <v>25.467829129446493</v>
      </c>
      <c r="BJ578" s="229">
        <f t="shared" si="720"/>
        <v>68.18689088715962</v>
      </c>
      <c r="BK578" s="229">
        <f t="shared" si="720"/>
        <v>0</v>
      </c>
      <c r="BL578" s="229">
        <f t="shared" si="720"/>
        <v>0</v>
      </c>
      <c r="BM578" s="229">
        <f t="shared" si="720"/>
        <v>7.7983846663648251</v>
      </c>
      <c r="BN578" s="229">
        <f t="shared" si="720"/>
        <v>4.564429726520606</v>
      </c>
      <c r="BO578" s="229">
        <f t="shared" si="720"/>
        <v>29.338240748879244</v>
      </c>
      <c r="BP578" s="229">
        <f t="shared" si="720"/>
        <v>55.985809504746747</v>
      </c>
      <c r="BQ578" s="229">
        <f t="shared" si="720"/>
        <v>11.357698233086843</v>
      </c>
      <c r="BR578" s="229">
        <f t="shared" si="720"/>
        <v>0</v>
      </c>
      <c r="BS578" s="229">
        <f t="shared" si="720"/>
        <v>18.41583031159654</v>
      </c>
      <c r="BT578" s="229">
        <f t="shared" si="720"/>
        <v>20.944684431181777</v>
      </c>
      <c r="BU578" s="229">
        <f t="shared" si="720"/>
        <v>26.792236709298393</v>
      </c>
      <c r="BV578" s="229">
        <f t="shared" si="720"/>
        <v>72.696310331532231</v>
      </c>
      <c r="BW578" s="113">
        <f t="shared" ref="BW578:BW597" si="721">SUM(O578:BV578)</f>
        <v>1112.902185468756</v>
      </c>
    </row>
    <row r="579" spans="1:75" ht="16.2" thickBot="1" x14ac:dyDescent="0.35">
      <c r="A579" s="177" t="s">
        <v>377</v>
      </c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229">
        <f t="shared" ref="O579:AT579" si="722">+O574*O489</f>
        <v>0</v>
      </c>
      <c r="P579" s="229">
        <f t="shared" si="722"/>
        <v>0</v>
      </c>
      <c r="Q579" s="229">
        <f t="shared" si="722"/>
        <v>0</v>
      </c>
      <c r="R579" s="229">
        <f t="shared" si="722"/>
        <v>0</v>
      </c>
      <c r="S579" s="229">
        <f t="shared" si="722"/>
        <v>0</v>
      </c>
      <c r="T579" s="229">
        <f t="shared" si="722"/>
        <v>0</v>
      </c>
      <c r="U579" s="229">
        <f t="shared" si="722"/>
        <v>0</v>
      </c>
      <c r="V579" s="229">
        <f t="shared" si="722"/>
        <v>0</v>
      </c>
      <c r="W579" s="229">
        <f t="shared" si="722"/>
        <v>0</v>
      </c>
      <c r="X579" s="229">
        <f t="shared" si="722"/>
        <v>0</v>
      </c>
      <c r="Y579" s="229">
        <f t="shared" si="722"/>
        <v>0</v>
      </c>
      <c r="Z579" s="229">
        <f t="shared" si="722"/>
        <v>0</v>
      </c>
      <c r="AA579" s="229">
        <f t="shared" si="722"/>
        <v>0</v>
      </c>
      <c r="AB579" s="229">
        <f t="shared" si="722"/>
        <v>0</v>
      </c>
      <c r="AC579" s="229">
        <f t="shared" si="722"/>
        <v>0</v>
      </c>
      <c r="AD579" s="229">
        <f t="shared" si="722"/>
        <v>0</v>
      </c>
      <c r="AE579" s="229">
        <f t="shared" si="722"/>
        <v>0</v>
      </c>
      <c r="AF579" s="229">
        <f t="shared" si="722"/>
        <v>0</v>
      </c>
      <c r="AG579" s="229">
        <f t="shared" si="722"/>
        <v>0</v>
      </c>
      <c r="AH579" s="229">
        <f t="shared" si="722"/>
        <v>0</v>
      </c>
      <c r="AI579" s="229">
        <f t="shared" si="722"/>
        <v>0</v>
      </c>
      <c r="AJ579" s="229">
        <f t="shared" si="722"/>
        <v>0</v>
      </c>
      <c r="AK579" s="229">
        <f t="shared" si="722"/>
        <v>0</v>
      </c>
      <c r="AL579" s="229">
        <f t="shared" si="722"/>
        <v>0</v>
      </c>
      <c r="AM579" s="229">
        <f t="shared" si="722"/>
        <v>2.8707840000000004</v>
      </c>
      <c r="AN579" s="229">
        <f t="shared" si="722"/>
        <v>2.9473919999999993</v>
      </c>
      <c r="AO579" s="229">
        <f t="shared" si="722"/>
        <v>0.83260800000000046</v>
      </c>
      <c r="AP579" s="229">
        <f t="shared" si="722"/>
        <v>2.9473919999999993</v>
      </c>
      <c r="AQ579" s="229">
        <f t="shared" si="722"/>
        <v>0.83260800000000046</v>
      </c>
      <c r="AR579" s="229">
        <f t="shared" si="722"/>
        <v>2.9473919999999993</v>
      </c>
      <c r="AS579" s="229">
        <f t="shared" si="722"/>
        <v>0.83260800000000046</v>
      </c>
      <c r="AT579" s="229">
        <f t="shared" si="722"/>
        <v>2.9473919999999993</v>
      </c>
      <c r="AU579" s="229">
        <f t="shared" ref="AU579:BV579" si="723">+AU574*AU489</f>
        <v>0.83260800000000046</v>
      </c>
      <c r="AV579" s="229">
        <f t="shared" si="723"/>
        <v>2.9473919999999993</v>
      </c>
      <c r="AW579" s="229">
        <f t="shared" si="723"/>
        <v>0.83260800000000046</v>
      </c>
      <c r="AX579" s="229">
        <f t="shared" si="723"/>
        <v>2.9473919999999993</v>
      </c>
      <c r="AY579" s="229">
        <f t="shared" si="723"/>
        <v>1.1167923200000001</v>
      </c>
      <c r="AZ579" s="229">
        <f t="shared" si="723"/>
        <v>3.2459481599999993</v>
      </c>
      <c r="BA579" s="229">
        <f t="shared" si="723"/>
        <v>0.83085184000000034</v>
      </c>
      <c r="BB579" s="229">
        <f t="shared" si="723"/>
        <v>3.2459481599999993</v>
      </c>
      <c r="BC579" s="229">
        <f t="shared" si="723"/>
        <v>0.83085184000000034</v>
      </c>
      <c r="BD579" s="229">
        <f t="shared" si="723"/>
        <v>3.2459481599999993</v>
      </c>
      <c r="BE579" s="229">
        <f t="shared" si="723"/>
        <v>0.83085184000000034</v>
      </c>
      <c r="BF579" s="229">
        <f t="shared" si="723"/>
        <v>3.2459481599999993</v>
      </c>
      <c r="BG579" s="229">
        <f t="shared" si="723"/>
        <v>0.83085184000000034</v>
      </c>
      <c r="BH579" s="229">
        <f t="shared" si="723"/>
        <v>3.2459481599999993</v>
      </c>
      <c r="BI579" s="229">
        <f t="shared" si="723"/>
        <v>0.83085184000000034</v>
      </c>
      <c r="BJ579" s="229">
        <f t="shared" si="723"/>
        <v>3.2459481599999993</v>
      </c>
      <c r="BK579" s="229">
        <f t="shared" si="723"/>
        <v>1.0085275200000001</v>
      </c>
      <c r="BL579" s="229">
        <f t="shared" si="723"/>
        <v>3.3322889599999987</v>
      </c>
      <c r="BM579" s="229">
        <f t="shared" si="723"/>
        <v>0.79183103999999982</v>
      </c>
      <c r="BN579" s="229">
        <f t="shared" si="723"/>
        <v>3.3322889599999987</v>
      </c>
      <c r="BO579" s="229">
        <f t="shared" si="723"/>
        <v>0.79183103999999982</v>
      </c>
      <c r="BP579" s="229">
        <f t="shared" si="723"/>
        <v>3.3322889599999987</v>
      </c>
      <c r="BQ579" s="229">
        <f t="shared" si="723"/>
        <v>0.79183103999999982</v>
      </c>
      <c r="BR579" s="229">
        <f t="shared" si="723"/>
        <v>3.3322889599999987</v>
      </c>
      <c r="BS579" s="229">
        <f t="shared" si="723"/>
        <v>0.79183103999999982</v>
      </c>
      <c r="BT579" s="229">
        <f t="shared" si="723"/>
        <v>3.3322889599999987</v>
      </c>
      <c r="BU579" s="229">
        <f t="shared" si="723"/>
        <v>0.79183103999999982</v>
      </c>
      <c r="BV579" s="229">
        <f t="shared" si="723"/>
        <v>3.3322889599999987</v>
      </c>
      <c r="BW579" s="113">
        <f t="shared" si="721"/>
        <v>74.426332959999996</v>
      </c>
    </row>
    <row r="580" spans="1:75" x14ac:dyDescent="0.3">
      <c r="A580" s="216" t="s">
        <v>378</v>
      </c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229">
        <f>+O576+O577+O578+O579</f>
        <v>24.797084374325536</v>
      </c>
      <c r="P580" s="229">
        <f t="shared" ref="P580:BV580" si="724">+P576+P577+P578+P579</f>
        <v>22.84884387840625</v>
      </c>
      <c r="Q580" s="229">
        <f t="shared" si="724"/>
        <v>27.905634446828124</v>
      </c>
      <c r="R580" s="229">
        <f t="shared" si="724"/>
        <v>23.335967040528445</v>
      </c>
      <c r="S580" s="229">
        <f t="shared" si="724"/>
        <v>54.182432506049381</v>
      </c>
      <c r="T580" s="229">
        <f t="shared" si="724"/>
        <v>81.069836588775217</v>
      </c>
      <c r="U580" s="229">
        <f t="shared" si="724"/>
        <v>38.339234474904941</v>
      </c>
      <c r="V580" s="229">
        <f t="shared" si="724"/>
        <v>20.2280523028567</v>
      </c>
      <c r="W580" s="229">
        <f t="shared" si="724"/>
        <v>40.303535816677943</v>
      </c>
      <c r="X580" s="229">
        <f t="shared" si="724"/>
        <v>50.040521437473046</v>
      </c>
      <c r="Y580" s="229">
        <f t="shared" si="724"/>
        <v>50.294781138109826</v>
      </c>
      <c r="Z580" s="229">
        <f t="shared" si="724"/>
        <v>113.25963774727515</v>
      </c>
      <c r="AA580" s="229">
        <f t="shared" si="724"/>
        <v>33.386866348028079</v>
      </c>
      <c r="AB580" s="229">
        <f t="shared" si="724"/>
        <v>31.164784238591306</v>
      </c>
      <c r="AC580" s="229">
        <f t="shared" si="724"/>
        <v>37.90258676755009</v>
      </c>
      <c r="AD580" s="229">
        <f t="shared" si="724"/>
        <v>31.738580809170877</v>
      </c>
      <c r="AE580" s="229">
        <f t="shared" si="724"/>
        <v>66.293465676807898</v>
      </c>
      <c r="AF580" s="229">
        <f t="shared" si="724"/>
        <v>95.784678976902967</v>
      </c>
      <c r="AG580" s="229">
        <f t="shared" si="724"/>
        <v>46.635618097824576</v>
      </c>
      <c r="AH580" s="229">
        <f t="shared" si="724"/>
        <v>28.364401870032147</v>
      </c>
      <c r="AI580" s="229">
        <f t="shared" si="724"/>
        <v>49.470057134611352</v>
      </c>
      <c r="AJ580" s="229">
        <f t="shared" si="724"/>
        <v>60.592859850171294</v>
      </c>
      <c r="AK580" s="229">
        <f t="shared" si="724"/>
        <v>61.234879825970417</v>
      </c>
      <c r="AL580" s="229">
        <f t="shared" si="724"/>
        <v>130.39094229865537</v>
      </c>
      <c r="AM580" s="229">
        <f t="shared" si="724"/>
        <v>25.887550633764405</v>
      </c>
      <c r="AN580" s="229">
        <f t="shared" si="724"/>
        <v>35.492690231166002</v>
      </c>
      <c r="AO580" s="229">
        <f t="shared" si="724"/>
        <v>34.427872248064844</v>
      </c>
      <c r="AP580" s="229">
        <f t="shared" si="724"/>
        <v>36.755240666223749</v>
      </c>
      <c r="AQ580" s="229">
        <f t="shared" si="724"/>
        <v>69.26440605348418</v>
      </c>
      <c r="AR580" s="229">
        <f t="shared" si="724"/>
        <v>101.4402248454567</v>
      </c>
      <c r="AS580" s="229">
        <f t="shared" si="724"/>
        <v>50.809774523636243</v>
      </c>
      <c r="AT580" s="229">
        <f t="shared" si="724"/>
        <v>32.841322514813704</v>
      </c>
      <c r="AU580" s="229">
        <f t="shared" si="724"/>
        <v>53.461558566814176</v>
      </c>
      <c r="AV580" s="229">
        <f t="shared" si="724"/>
        <v>66.202752853725571</v>
      </c>
      <c r="AW580" s="229">
        <f t="shared" si="724"/>
        <v>64.595227552331977</v>
      </c>
      <c r="AX580" s="229">
        <f t="shared" si="724"/>
        <v>137.07334793132284</v>
      </c>
      <c r="AY580" s="229">
        <f t="shared" si="724"/>
        <v>24.830891465835407</v>
      </c>
      <c r="AZ580" s="229">
        <f t="shared" si="724"/>
        <v>35.116808876535458</v>
      </c>
      <c r="BA580" s="229">
        <f t="shared" si="724"/>
        <v>37.202135919952369</v>
      </c>
      <c r="BB580" s="229">
        <f t="shared" si="724"/>
        <v>36.996419680798724</v>
      </c>
      <c r="BC580" s="229">
        <f t="shared" si="724"/>
        <v>70.369883066827313</v>
      </c>
      <c r="BD580" s="229">
        <f t="shared" si="724"/>
        <v>103.95787802397891</v>
      </c>
      <c r="BE580" s="229">
        <f t="shared" si="724"/>
        <v>50.203386702369194</v>
      </c>
      <c r="BF580" s="229">
        <f t="shared" si="724"/>
        <v>32.485810814972879</v>
      </c>
      <c r="BG580" s="229">
        <f t="shared" si="724"/>
        <v>53.621863008373225</v>
      </c>
      <c r="BH580" s="229">
        <f t="shared" si="724"/>
        <v>66.921713679077456</v>
      </c>
      <c r="BI580" s="229">
        <f t="shared" si="724"/>
        <v>65.086310168337221</v>
      </c>
      <c r="BJ580" s="229">
        <f t="shared" si="724"/>
        <v>140.09275937997299</v>
      </c>
      <c r="BK580" s="229">
        <f t="shared" si="724"/>
        <v>23.310540370631436</v>
      </c>
      <c r="BL580" s="229">
        <f t="shared" si="724"/>
        <v>36.680206771722425</v>
      </c>
      <c r="BM580" s="229">
        <f t="shared" si="724"/>
        <v>39.911102190459353</v>
      </c>
      <c r="BN580" s="229">
        <f t="shared" si="724"/>
        <v>38.314823430618148</v>
      </c>
      <c r="BO580" s="229">
        <f t="shared" si="724"/>
        <v>74.015807565472855</v>
      </c>
      <c r="BP580" s="229">
        <f t="shared" si="724"/>
        <v>109.54565282842452</v>
      </c>
      <c r="BQ580" s="229">
        <f t="shared" si="724"/>
        <v>51.841422249915709</v>
      </c>
      <c r="BR580" s="229">
        <f t="shared" si="724"/>
        <v>34.017237320496847</v>
      </c>
      <c r="BS580" s="229">
        <f t="shared" si="724"/>
        <v>55.413042821375932</v>
      </c>
      <c r="BT580" s="229">
        <f t="shared" si="724"/>
        <v>69.831525903513693</v>
      </c>
      <c r="BU580" s="229">
        <f t="shared" si="724"/>
        <v>68.285120002030069</v>
      </c>
      <c r="BV580" s="229">
        <f t="shared" si="724"/>
        <v>147.54489541153325</v>
      </c>
      <c r="BW580" s="113">
        <f>SUM(O580:BV580)</f>
        <v>3393.4144899205558</v>
      </c>
    </row>
    <row r="581" spans="1:75" x14ac:dyDescent="0.3">
      <c r="A581" s="216"/>
      <c r="BW581" s="62">
        <f t="shared" si="721"/>
        <v>0</v>
      </c>
    </row>
    <row r="582" spans="1:75" ht="16.2" thickBot="1" x14ac:dyDescent="0.35">
      <c r="A582" s="228" t="s">
        <v>383</v>
      </c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  <c r="AB582" s="207"/>
      <c r="AC582" s="207"/>
      <c r="AD582" s="207"/>
      <c r="AE582" s="207"/>
      <c r="AF582" s="207"/>
      <c r="AG582" s="207"/>
      <c r="AH582" s="207"/>
      <c r="AI582" s="207"/>
      <c r="AJ582" s="207"/>
      <c r="AK582" s="207"/>
      <c r="AL582" s="207"/>
      <c r="AM582" s="207"/>
      <c r="AN582" s="207"/>
      <c r="AO582" s="207"/>
      <c r="AP582" s="207"/>
      <c r="AQ582" s="207"/>
      <c r="AR582" s="207"/>
      <c r="AS582" s="207"/>
      <c r="AT582" s="207"/>
      <c r="AU582" s="207"/>
      <c r="AV582" s="207"/>
      <c r="AW582" s="207"/>
      <c r="AX582" s="207"/>
      <c r="AY582" s="207"/>
      <c r="AZ582" s="207"/>
      <c r="BA582" s="207"/>
      <c r="BB582" s="207"/>
      <c r="BC582" s="207"/>
      <c r="BD582" s="207"/>
      <c r="BE582" s="207"/>
      <c r="BF582" s="207"/>
      <c r="BG582" s="207"/>
      <c r="BH582" s="207"/>
      <c r="BI582" s="207"/>
      <c r="BJ582" s="207"/>
      <c r="BK582" s="207"/>
      <c r="BL582" s="207"/>
      <c r="BM582" s="207"/>
      <c r="BN582" s="207"/>
      <c r="BO582" s="207"/>
      <c r="BP582" s="207"/>
      <c r="BQ582" s="207"/>
      <c r="BR582" s="207"/>
      <c r="BS582" s="207"/>
      <c r="BT582" s="207"/>
      <c r="BU582" s="207"/>
      <c r="BV582" s="207"/>
      <c r="BW582" s="113">
        <f t="shared" si="721"/>
        <v>0</v>
      </c>
    </row>
    <row r="583" spans="1:75" x14ac:dyDescent="0.3">
      <c r="A583" s="208" t="s">
        <v>379</v>
      </c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>
        <f>+DATA!C268</f>
        <v>32</v>
      </c>
      <c r="O583" s="192">
        <f>+(O580/30)*DATA!C278</f>
        <v>23.143945416037166</v>
      </c>
      <c r="P583" s="192">
        <f>+(P580/30)*DATA!D278</f>
        <v>21.325587619845834</v>
      </c>
      <c r="Q583" s="192">
        <f>+(Q580/30)*DATA!E278</f>
        <v>26.045258817039581</v>
      </c>
      <c r="R583" s="209">
        <f>+(R580/30)*DATA!F278</f>
        <v>21.780235904493217</v>
      </c>
      <c r="S583" s="192">
        <f>+(S580/30)*DATA!G278</f>
        <v>50.570270338979427</v>
      </c>
      <c r="T583" s="192">
        <f>+(T580/30)*DATA!H278</f>
        <v>75.665180816190201</v>
      </c>
      <c r="U583" s="209">
        <f>+U585-U584</f>
        <v>37.32594634128526</v>
      </c>
      <c r="V583" s="209">
        <f>+(V580/30)*DATA!J278</f>
        <v>18.879515482666253</v>
      </c>
      <c r="W583" s="192">
        <f>+(W580/30)*DATA!K278</f>
        <v>37.616633428899412</v>
      </c>
      <c r="X583" s="192">
        <f>+(X580/30)*DATA!L278</f>
        <v>46.704486674974845</v>
      </c>
      <c r="Y583" s="192">
        <f>+(Y580/30)*DATA!M278</f>
        <v>46.941795728902505</v>
      </c>
      <c r="Z583" s="192">
        <f>+(Z580/30)*DATA!N278</f>
        <v>105.70899523079014</v>
      </c>
      <c r="AA583" s="209">
        <f>+AA585-AA584</f>
        <v>72.322128882762058</v>
      </c>
      <c r="AB583" s="209">
        <f>+AB585-AB584</f>
        <v>41.157344644170749</v>
      </c>
      <c r="AC583" s="209">
        <f>+(AC580/30)*DATA!Q278</f>
        <v>34.112328090795081</v>
      </c>
      <c r="AD583" s="209">
        <f>+(AD580/30)*DATA!R278</f>
        <v>28.564722728253791</v>
      </c>
      <c r="AE583" s="192">
        <f>+(AE580/30)*DATA!S278</f>
        <v>59.664119109127107</v>
      </c>
      <c r="AF583" s="192">
        <f>+(AF580/30)*DATA!T278</f>
        <v>86.206211079212679</v>
      </c>
      <c r="AG583" s="209">
        <f>+(AG580/30)*DATA!U278</f>
        <v>41.972056288042118</v>
      </c>
      <c r="AH583" s="209">
        <f>+(AH580/30)*DATA!V278</f>
        <v>25.527961683028931</v>
      </c>
      <c r="AI583" s="192">
        <f>+(AI580/30)*DATA!W278</f>
        <v>44.523051421150214</v>
      </c>
      <c r="AJ583" s="192">
        <f>+(AJ580/30)*DATA!X278</f>
        <v>54.53357386515416</v>
      </c>
      <c r="AK583" s="192">
        <f>+(AK580/30)*DATA!Y278</f>
        <v>55.111391843373383</v>
      </c>
      <c r="AL583" s="192">
        <f>+(AL580/30)*DATA!Z278</f>
        <v>117.35184806878985</v>
      </c>
      <c r="AM583" s="209">
        <f>+AM585-AM584</f>
        <v>91.464297435025443</v>
      </c>
      <c r="AN583" s="209">
        <f>+AN585-AN584</f>
        <v>55.971607203859442</v>
      </c>
      <c r="AO583" s="209">
        <f>+(AO580/30)*DATA!AC278</f>
        <v>35.575467989667004</v>
      </c>
      <c r="AP583" s="209">
        <f>+(AP580/30)*DATA!AD278</f>
        <v>37.980415355097875</v>
      </c>
      <c r="AQ583" s="209">
        <f>+(AQ580/30)*DATA!AE278</f>
        <v>71.57321958860031</v>
      </c>
      <c r="AR583" s="192">
        <f>+(AR580/30)*DATA!AF278</f>
        <v>104.82156567363859</v>
      </c>
      <c r="AS583" s="209">
        <f>+AS585-AS584</f>
        <v>54.011791150002345</v>
      </c>
      <c r="AT583" s="209">
        <f>+(AT580/30)*DATA!AH278</f>
        <v>33.936033265307493</v>
      </c>
      <c r="AU583" s="192">
        <f>+(AU580/30)*DATA!AI278</f>
        <v>55.243610519041312</v>
      </c>
      <c r="AV583" s="192">
        <f>+(AV580/30)*DATA!AJ278</f>
        <v>68.40951128218309</v>
      </c>
      <c r="AW583" s="192">
        <f>+(AW580/30)*DATA!AK278</f>
        <v>66.748401804076366</v>
      </c>
      <c r="AX583" s="192">
        <f>+(AX580/30)*DATA!AL278</f>
        <v>141.6424595290336</v>
      </c>
      <c r="AY583" s="209">
        <f>+AY585-AY584</f>
        <v>116.81156806319819</v>
      </c>
      <c r="AZ583" s="209">
        <f>+AZ585-AZ584</f>
        <v>81.694759186662736</v>
      </c>
      <c r="BA583" s="209">
        <f>+BA585-BA584</f>
        <v>44.492623266710368</v>
      </c>
      <c r="BB583" s="209">
        <f>+(BB580/30)*DATA!AP278</f>
        <v>39.462847659518637</v>
      </c>
      <c r="BC583" s="192">
        <f>+(BC580/30)*DATA!AQ278</f>
        <v>75.0612086046158</v>
      </c>
      <c r="BD583" s="192">
        <f>+(BD580/30)*DATA!AR278</f>
        <v>110.88840322557751</v>
      </c>
      <c r="BE583" s="209">
        <f>+BE585-BE584</f>
        <v>60.685016523208311</v>
      </c>
      <c r="BF583" s="209">
        <f>+(BF580/30)*DATA!AT278</f>
        <v>34.651531535971074</v>
      </c>
      <c r="BG583" s="192">
        <f>+(BG580/30)*DATA!AU278</f>
        <v>57.196653875598109</v>
      </c>
      <c r="BH583" s="192">
        <f>+(BH580/30)*DATA!AV278</f>
        <v>71.383161257682616</v>
      </c>
      <c r="BI583" s="192">
        <f>+(BI580/30)*DATA!AW278</f>
        <v>69.425397512893042</v>
      </c>
      <c r="BJ583" s="192">
        <f>+(BJ580/30)*DATA!AX278</f>
        <v>149.43227667197118</v>
      </c>
      <c r="BK583" s="209">
        <f>+BK585-BK584</f>
        <v>126.12173630133975</v>
      </c>
      <c r="BL583" s="209">
        <f>+BL585-BL584</f>
        <v>89.441529529617327</v>
      </c>
      <c r="BM583" s="209">
        <f>+BM585-BM584</f>
        <v>49.530427339157974</v>
      </c>
      <c r="BN583" s="209">
        <f>+(BN580/30)*DATA!BB278</f>
        <v>42.146305773679963</v>
      </c>
      <c r="BO583" s="209">
        <f>+(BO580/30)*DATA!BC278</f>
        <v>81.41738832202013</v>
      </c>
      <c r="BP583" s="192">
        <f>+(BP580/30)*DATA!BD278</f>
        <v>120.50021811126697</v>
      </c>
      <c r="BQ583" s="209">
        <f>+BQ585-BQ584</f>
        <v>68.658795861351265</v>
      </c>
      <c r="BR583" s="209">
        <f>+(BR580/30)*DATA!BF278</f>
        <v>37.418961052546528</v>
      </c>
      <c r="BS583" s="192">
        <f>+(BS580/30)*DATA!BG278</f>
        <v>60.954347103513527</v>
      </c>
      <c r="BT583" s="192">
        <f>+(BT580/30)*DATA!BH278</f>
        <v>76.81467849386506</v>
      </c>
      <c r="BU583" s="192">
        <f>+(BU580/30)*DATA!BI278</f>
        <v>75.113632002233075</v>
      </c>
      <c r="BV583" s="192">
        <f>+(BV580/30)*DATA!BJ278</f>
        <v>162.29938495268658</v>
      </c>
      <c r="BW583" s="113">
        <f>SUM(C583:BV583)</f>
        <v>3923.735822526382</v>
      </c>
    </row>
    <row r="584" spans="1:75" x14ac:dyDescent="0.3">
      <c r="A584" s="208" t="s">
        <v>380</v>
      </c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92">
        <f>+O580</f>
        <v>24.797084374325536</v>
      </c>
      <c r="P584" s="192">
        <f t="shared" ref="P584:BV584" si="725">+P580</f>
        <v>22.84884387840625</v>
      </c>
      <c r="Q584" s="192">
        <f t="shared" si="725"/>
        <v>27.905634446828124</v>
      </c>
      <c r="R584" s="192">
        <f t="shared" si="725"/>
        <v>23.335967040528445</v>
      </c>
      <c r="S584" s="192">
        <f t="shared" si="725"/>
        <v>54.182432506049381</v>
      </c>
      <c r="T584" s="192">
        <f t="shared" si="725"/>
        <v>81.069836588775217</v>
      </c>
      <c r="U584" s="192">
        <f t="shared" si="725"/>
        <v>38.339234474904941</v>
      </c>
      <c r="V584" s="192">
        <f t="shared" si="725"/>
        <v>20.2280523028567</v>
      </c>
      <c r="W584" s="192">
        <f t="shared" si="725"/>
        <v>40.303535816677943</v>
      </c>
      <c r="X584" s="192">
        <f t="shared" si="725"/>
        <v>50.040521437473046</v>
      </c>
      <c r="Y584" s="192">
        <f t="shared" si="725"/>
        <v>50.294781138109826</v>
      </c>
      <c r="Z584" s="192">
        <f t="shared" si="725"/>
        <v>113.25963774727515</v>
      </c>
      <c r="AA584" s="192">
        <f t="shared" si="725"/>
        <v>33.386866348028079</v>
      </c>
      <c r="AB584" s="192">
        <f t="shared" si="725"/>
        <v>31.164784238591306</v>
      </c>
      <c r="AC584" s="192">
        <f t="shared" si="725"/>
        <v>37.90258676755009</v>
      </c>
      <c r="AD584" s="192">
        <f t="shared" si="725"/>
        <v>31.738580809170877</v>
      </c>
      <c r="AE584" s="192">
        <f t="shared" si="725"/>
        <v>66.293465676807898</v>
      </c>
      <c r="AF584" s="192">
        <f t="shared" si="725"/>
        <v>95.784678976902967</v>
      </c>
      <c r="AG584" s="192">
        <f t="shared" si="725"/>
        <v>46.635618097824576</v>
      </c>
      <c r="AH584" s="192">
        <f t="shared" si="725"/>
        <v>28.364401870032147</v>
      </c>
      <c r="AI584" s="192">
        <f t="shared" si="725"/>
        <v>49.470057134611352</v>
      </c>
      <c r="AJ584" s="192">
        <f t="shared" si="725"/>
        <v>60.592859850171294</v>
      </c>
      <c r="AK584" s="192">
        <f t="shared" si="725"/>
        <v>61.234879825970417</v>
      </c>
      <c r="AL584" s="192">
        <f t="shared" si="725"/>
        <v>130.39094229865537</v>
      </c>
      <c r="AM584" s="192">
        <f t="shared" si="725"/>
        <v>25.887550633764405</v>
      </c>
      <c r="AN584" s="192">
        <f t="shared" si="725"/>
        <v>35.492690231166002</v>
      </c>
      <c r="AO584" s="192">
        <f t="shared" si="725"/>
        <v>34.427872248064844</v>
      </c>
      <c r="AP584" s="192">
        <f t="shared" si="725"/>
        <v>36.755240666223749</v>
      </c>
      <c r="AQ584" s="192">
        <f t="shared" si="725"/>
        <v>69.26440605348418</v>
      </c>
      <c r="AR584" s="192">
        <f t="shared" si="725"/>
        <v>101.4402248454567</v>
      </c>
      <c r="AS584" s="192">
        <f t="shared" si="725"/>
        <v>50.809774523636243</v>
      </c>
      <c r="AT584" s="192">
        <f t="shared" si="725"/>
        <v>32.841322514813704</v>
      </c>
      <c r="AU584" s="192">
        <f t="shared" si="725"/>
        <v>53.461558566814176</v>
      </c>
      <c r="AV584" s="192">
        <f t="shared" si="725"/>
        <v>66.202752853725571</v>
      </c>
      <c r="AW584" s="192">
        <f t="shared" si="725"/>
        <v>64.595227552331977</v>
      </c>
      <c r="AX584" s="192">
        <f t="shared" si="725"/>
        <v>137.07334793132284</v>
      </c>
      <c r="AY584" s="192">
        <f t="shared" si="725"/>
        <v>24.830891465835407</v>
      </c>
      <c r="AZ584" s="192">
        <f t="shared" si="725"/>
        <v>35.116808876535458</v>
      </c>
      <c r="BA584" s="192">
        <f t="shared" si="725"/>
        <v>37.202135919952369</v>
      </c>
      <c r="BB584" s="192">
        <f t="shared" si="725"/>
        <v>36.996419680798724</v>
      </c>
      <c r="BC584" s="192">
        <f t="shared" si="725"/>
        <v>70.369883066827313</v>
      </c>
      <c r="BD584" s="192">
        <f t="shared" si="725"/>
        <v>103.95787802397891</v>
      </c>
      <c r="BE584" s="192">
        <f t="shared" si="725"/>
        <v>50.203386702369194</v>
      </c>
      <c r="BF584" s="192">
        <f t="shared" si="725"/>
        <v>32.485810814972879</v>
      </c>
      <c r="BG584" s="192">
        <f t="shared" si="725"/>
        <v>53.621863008373225</v>
      </c>
      <c r="BH584" s="192">
        <f t="shared" si="725"/>
        <v>66.921713679077456</v>
      </c>
      <c r="BI584" s="192">
        <f t="shared" si="725"/>
        <v>65.086310168337221</v>
      </c>
      <c r="BJ584" s="192">
        <f t="shared" si="725"/>
        <v>140.09275937997299</v>
      </c>
      <c r="BK584" s="192">
        <f t="shared" si="725"/>
        <v>23.310540370631436</v>
      </c>
      <c r="BL584" s="192">
        <f t="shared" si="725"/>
        <v>36.680206771722425</v>
      </c>
      <c r="BM584" s="192">
        <f t="shared" si="725"/>
        <v>39.911102190459353</v>
      </c>
      <c r="BN584" s="192">
        <f t="shared" si="725"/>
        <v>38.314823430618148</v>
      </c>
      <c r="BO584" s="192">
        <f t="shared" si="725"/>
        <v>74.015807565472855</v>
      </c>
      <c r="BP584" s="192">
        <f t="shared" si="725"/>
        <v>109.54565282842452</v>
      </c>
      <c r="BQ584" s="192">
        <f t="shared" si="725"/>
        <v>51.841422249915709</v>
      </c>
      <c r="BR584" s="192">
        <f t="shared" si="725"/>
        <v>34.017237320496847</v>
      </c>
      <c r="BS584" s="192">
        <f t="shared" si="725"/>
        <v>55.413042821375932</v>
      </c>
      <c r="BT584" s="192">
        <f t="shared" si="725"/>
        <v>69.831525903513693</v>
      </c>
      <c r="BU584" s="192">
        <f t="shared" si="725"/>
        <v>68.285120002030069</v>
      </c>
      <c r="BV584" s="192">
        <f t="shared" si="725"/>
        <v>147.54489541153325</v>
      </c>
      <c r="BW584" s="113">
        <f>SUM(C584:BV584)</f>
        <v>3393.4144899205558</v>
      </c>
    </row>
    <row r="585" spans="1:75" ht="16.2" thickBot="1" x14ac:dyDescent="0.35">
      <c r="A585" s="208" t="s">
        <v>381</v>
      </c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2">
        <f>+N583</f>
        <v>32</v>
      </c>
      <c r="P585" s="212">
        <f t="shared" ref="P585:BV585" si="726">+O583</f>
        <v>23.143945416037166</v>
      </c>
      <c r="Q585" s="212">
        <f t="shared" si="726"/>
        <v>21.325587619845834</v>
      </c>
      <c r="R585" s="212">
        <f t="shared" si="726"/>
        <v>26.045258817039581</v>
      </c>
      <c r="S585" s="212">
        <f t="shared" si="726"/>
        <v>21.780235904493217</v>
      </c>
      <c r="T585" s="212">
        <f t="shared" si="726"/>
        <v>50.570270338979427</v>
      </c>
      <c r="U585" s="212">
        <f t="shared" si="726"/>
        <v>75.665180816190201</v>
      </c>
      <c r="V585" s="212">
        <f t="shared" si="726"/>
        <v>37.32594634128526</v>
      </c>
      <c r="W585" s="212">
        <f t="shared" si="726"/>
        <v>18.879515482666253</v>
      </c>
      <c r="X585" s="212">
        <f t="shared" si="726"/>
        <v>37.616633428899412</v>
      </c>
      <c r="Y585" s="212">
        <f t="shared" si="726"/>
        <v>46.704486674974845</v>
      </c>
      <c r="Z585" s="212">
        <f t="shared" si="726"/>
        <v>46.941795728902505</v>
      </c>
      <c r="AA585" s="212">
        <f t="shared" si="726"/>
        <v>105.70899523079014</v>
      </c>
      <c r="AB585" s="212">
        <f t="shared" si="726"/>
        <v>72.322128882762058</v>
      </c>
      <c r="AC585" s="212">
        <f t="shared" si="726"/>
        <v>41.157344644170749</v>
      </c>
      <c r="AD585" s="212">
        <f t="shared" si="726"/>
        <v>34.112328090795081</v>
      </c>
      <c r="AE585" s="212">
        <f t="shared" si="726"/>
        <v>28.564722728253791</v>
      </c>
      <c r="AF585" s="212">
        <f t="shared" si="726"/>
        <v>59.664119109127107</v>
      </c>
      <c r="AG585" s="212">
        <f t="shared" si="726"/>
        <v>86.206211079212679</v>
      </c>
      <c r="AH585" s="212">
        <f t="shared" si="726"/>
        <v>41.972056288042118</v>
      </c>
      <c r="AI585" s="212">
        <f t="shared" si="726"/>
        <v>25.527961683028931</v>
      </c>
      <c r="AJ585" s="212">
        <f t="shared" si="726"/>
        <v>44.523051421150214</v>
      </c>
      <c r="AK585" s="212">
        <f t="shared" si="726"/>
        <v>54.53357386515416</v>
      </c>
      <c r="AL585" s="212">
        <f t="shared" si="726"/>
        <v>55.111391843373383</v>
      </c>
      <c r="AM585" s="212">
        <f t="shared" si="726"/>
        <v>117.35184806878985</v>
      </c>
      <c r="AN585" s="212">
        <f t="shared" si="726"/>
        <v>91.464297435025443</v>
      </c>
      <c r="AO585" s="212">
        <f t="shared" si="726"/>
        <v>55.971607203859442</v>
      </c>
      <c r="AP585" s="212">
        <f t="shared" si="726"/>
        <v>35.575467989667004</v>
      </c>
      <c r="AQ585" s="212">
        <f t="shared" si="726"/>
        <v>37.980415355097875</v>
      </c>
      <c r="AR585" s="212">
        <f t="shared" si="726"/>
        <v>71.57321958860031</v>
      </c>
      <c r="AS585" s="212">
        <f t="shared" si="726"/>
        <v>104.82156567363859</v>
      </c>
      <c r="AT585" s="212">
        <f t="shared" si="726"/>
        <v>54.011791150002345</v>
      </c>
      <c r="AU585" s="212">
        <f t="shared" si="726"/>
        <v>33.936033265307493</v>
      </c>
      <c r="AV585" s="212">
        <f t="shared" si="726"/>
        <v>55.243610519041312</v>
      </c>
      <c r="AW585" s="212">
        <f t="shared" si="726"/>
        <v>68.40951128218309</v>
      </c>
      <c r="AX585" s="212">
        <f t="shared" si="726"/>
        <v>66.748401804076366</v>
      </c>
      <c r="AY585" s="212">
        <f t="shared" si="726"/>
        <v>141.6424595290336</v>
      </c>
      <c r="AZ585" s="212">
        <f t="shared" si="726"/>
        <v>116.81156806319819</v>
      </c>
      <c r="BA585" s="212">
        <f t="shared" si="726"/>
        <v>81.694759186662736</v>
      </c>
      <c r="BB585" s="212">
        <f t="shared" si="726"/>
        <v>44.492623266710368</v>
      </c>
      <c r="BC585" s="212">
        <f t="shared" si="726"/>
        <v>39.462847659518637</v>
      </c>
      <c r="BD585" s="212">
        <f t="shared" si="726"/>
        <v>75.0612086046158</v>
      </c>
      <c r="BE585" s="212">
        <f t="shared" si="726"/>
        <v>110.88840322557751</v>
      </c>
      <c r="BF585" s="212">
        <f t="shared" si="726"/>
        <v>60.685016523208311</v>
      </c>
      <c r="BG585" s="212">
        <f t="shared" si="726"/>
        <v>34.651531535971074</v>
      </c>
      <c r="BH585" s="212">
        <f t="shared" si="726"/>
        <v>57.196653875598109</v>
      </c>
      <c r="BI585" s="212">
        <f t="shared" si="726"/>
        <v>71.383161257682616</v>
      </c>
      <c r="BJ585" s="212">
        <f t="shared" si="726"/>
        <v>69.425397512893042</v>
      </c>
      <c r="BK585" s="212">
        <f t="shared" si="726"/>
        <v>149.43227667197118</v>
      </c>
      <c r="BL585" s="212">
        <f t="shared" si="726"/>
        <v>126.12173630133975</v>
      </c>
      <c r="BM585" s="212">
        <f t="shared" si="726"/>
        <v>89.441529529617327</v>
      </c>
      <c r="BN585" s="212">
        <f t="shared" si="726"/>
        <v>49.530427339157974</v>
      </c>
      <c r="BO585" s="212">
        <f t="shared" si="726"/>
        <v>42.146305773679963</v>
      </c>
      <c r="BP585" s="212">
        <f t="shared" si="726"/>
        <v>81.41738832202013</v>
      </c>
      <c r="BQ585" s="212">
        <f t="shared" si="726"/>
        <v>120.50021811126697</v>
      </c>
      <c r="BR585" s="212">
        <f t="shared" si="726"/>
        <v>68.658795861351265</v>
      </c>
      <c r="BS585" s="212">
        <f t="shared" si="726"/>
        <v>37.418961052546528</v>
      </c>
      <c r="BT585" s="212">
        <f t="shared" si="726"/>
        <v>60.954347103513527</v>
      </c>
      <c r="BU585" s="212">
        <f t="shared" si="726"/>
        <v>76.81467849386506</v>
      </c>
      <c r="BV585" s="212">
        <f t="shared" si="726"/>
        <v>75.113632002233075</v>
      </c>
      <c r="BW585" s="213">
        <f>SUM(C585:BV585)</f>
        <v>3761.4364375736955</v>
      </c>
    </row>
    <row r="586" spans="1:75" ht="16.2" thickBot="1" x14ac:dyDescent="0.35">
      <c r="A586" s="228" t="s">
        <v>382</v>
      </c>
      <c r="O586" s="186">
        <f>+O583+O584-O585</f>
        <v>15.941029790362705</v>
      </c>
      <c r="P586" s="186">
        <f t="shared" ref="P586:BV586" si="727">+P583+P584-P585</f>
        <v>21.030486082214917</v>
      </c>
      <c r="Q586" s="186">
        <f t="shared" si="727"/>
        <v>32.625305644021871</v>
      </c>
      <c r="R586" s="186">
        <f t="shared" si="727"/>
        <v>19.070944127982081</v>
      </c>
      <c r="S586" s="186">
        <f t="shared" si="727"/>
        <v>82.972466940535583</v>
      </c>
      <c r="T586" s="186">
        <f t="shared" si="727"/>
        <v>106.16474706598599</v>
      </c>
      <c r="U586" s="186">
        <f t="shared" si="727"/>
        <v>0</v>
      </c>
      <c r="V586" s="186">
        <f t="shared" si="727"/>
        <v>1.7816214442376932</v>
      </c>
      <c r="W586" s="186">
        <f t="shared" si="727"/>
        <v>59.040653762911106</v>
      </c>
      <c r="X586" s="186">
        <f t="shared" si="727"/>
        <v>59.128374683548479</v>
      </c>
      <c r="Y586" s="186">
        <f t="shared" si="727"/>
        <v>50.532090192037487</v>
      </c>
      <c r="Z586" s="186">
        <f t="shared" si="727"/>
        <v>172.02683724916278</v>
      </c>
      <c r="AA586" s="186">
        <f t="shared" si="727"/>
        <v>0</v>
      </c>
      <c r="AB586" s="186">
        <f t="shared" si="727"/>
        <v>0</v>
      </c>
      <c r="AC586" s="186">
        <f t="shared" si="727"/>
        <v>30.85757021417443</v>
      </c>
      <c r="AD586" s="186">
        <f t="shared" si="727"/>
        <v>26.190975446629587</v>
      </c>
      <c r="AE586" s="186">
        <f t="shared" si="727"/>
        <v>97.392862057681214</v>
      </c>
      <c r="AF586" s="186">
        <f t="shared" si="727"/>
        <v>122.32677094698852</v>
      </c>
      <c r="AG586" s="186">
        <f t="shared" si="727"/>
        <v>2.4014633066540085</v>
      </c>
      <c r="AH586" s="186">
        <f t="shared" si="727"/>
        <v>11.920307265018955</v>
      </c>
      <c r="AI586" s="186">
        <f t="shared" si="727"/>
        <v>68.465146872732632</v>
      </c>
      <c r="AJ586" s="186">
        <f t="shared" si="727"/>
        <v>70.603382294175233</v>
      </c>
      <c r="AK586" s="186">
        <f t="shared" si="727"/>
        <v>61.812697804189632</v>
      </c>
      <c r="AL586" s="186">
        <f t="shared" si="727"/>
        <v>192.63139852407184</v>
      </c>
      <c r="AM586" s="186">
        <f t="shared" si="727"/>
        <v>0</v>
      </c>
      <c r="AN586" s="186">
        <f t="shared" si="727"/>
        <v>0</v>
      </c>
      <c r="AO586" s="186">
        <f t="shared" si="727"/>
        <v>14.031733033872406</v>
      </c>
      <c r="AP586" s="186">
        <f t="shared" si="727"/>
        <v>39.160188031654627</v>
      </c>
      <c r="AQ586" s="186">
        <f t="shared" si="727"/>
        <v>102.85721028698663</v>
      </c>
      <c r="AR586" s="186">
        <f t="shared" si="727"/>
        <v>134.68857093049496</v>
      </c>
      <c r="AS586" s="186">
        <f t="shared" si="727"/>
        <v>0</v>
      </c>
      <c r="AT586" s="186">
        <f t="shared" si="727"/>
        <v>12.765564630118853</v>
      </c>
      <c r="AU586" s="186">
        <f t="shared" si="727"/>
        <v>74.769135820548001</v>
      </c>
      <c r="AV586" s="186">
        <f t="shared" si="727"/>
        <v>79.368653616867363</v>
      </c>
      <c r="AW586" s="186">
        <f t="shared" si="727"/>
        <v>62.934118074225253</v>
      </c>
      <c r="AX586" s="186">
        <f t="shared" si="727"/>
        <v>211.96740565628011</v>
      </c>
      <c r="AY586" s="186">
        <f t="shared" si="727"/>
        <v>0</v>
      </c>
      <c r="AZ586" s="186">
        <f t="shared" si="727"/>
        <v>0</v>
      </c>
      <c r="BA586" s="186">
        <f t="shared" si="727"/>
        <v>0</v>
      </c>
      <c r="BB586" s="186">
        <f t="shared" si="727"/>
        <v>31.966644073606986</v>
      </c>
      <c r="BC586" s="186">
        <f t="shared" si="727"/>
        <v>105.96824401192447</v>
      </c>
      <c r="BD586" s="186">
        <f t="shared" si="727"/>
        <v>139.78507264494061</v>
      </c>
      <c r="BE586" s="186">
        <f t="shared" si="727"/>
        <v>0</v>
      </c>
      <c r="BF586" s="186">
        <f t="shared" si="727"/>
        <v>6.4523258277356419</v>
      </c>
      <c r="BG586" s="186">
        <f t="shared" si="727"/>
        <v>76.166985348000267</v>
      </c>
      <c r="BH586" s="186">
        <f t="shared" si="727"/>
        <v>81.10822106116197</v>
      </c>
      <c r="BI586" s="186">
        <f t="shared" si="727"/>
        <v>63.128546423547647</v>
      </c>
      <c r="BJ586" s="186">
        <f t="shared" si="727"/>
        <v>220.09963853905117</v>
      </c>
      <c r="BK586" s="186">
        <f t="shared" si="727"/>
        <v>0</v>
      </c>
      <c r="BL586" s="186">
        <f t="shared" si="727"/>
        <v>0</v>
      </c>
      <c r="BM586" s="186">
        <f t="shared" si="727"/>
        <v>0</v>
      </c>
      <c r="BN586" s="186">
        <f t="shared" si="727"/>
        <v>30.930701865140144</v>
      </c>
      <c r="BO586" s="186">
        <f t="shared" si="727"/>
        <v>113.28689011381303</v>
      </c>
      <c r="BP586" s="186">
        <f t="shared" si="727"/>
        <v>148.62848261767135</v>
      </c>
      <c r="BQ586" s="186">
        <f t="shared" si="727"/>
        <v>0</v>
      </c>
      <c r="BR586" s="186">
        <f t="shared" si="727"/>
        <v>2.7774025116921024</v>
      </c>
      <c r="BS586" s="186">
        <f t="shared" si="727"/>
        <v>78.94842887234293</v>
      </c>
      <c r="BT586" s="186">
        <f t="shared" si="727"/>
        <v>85.69185729386524</v>
      </c>
      <c r="BU586" s="186">
        <f t="shared" si="727"/>
        <v>66.584073510398085</v>
      </c>
      <c r="BV586" s="186">
        <f t="shared" si="727"/>
        <v>234.73064836198671</v>
      </c>
      <c r="BW586" s="62">
        <f>SUM(C586:BV586)</f>
        <v>3523.7138748732432</v>
      </c>
    </row>
    <row r="587" spans="1:75" x14ac:dyDescent="0.3">
      <c r="A587" s="3" t="s">
        <v>333</v>
      </c>
      <c r="N587" s="5">
        <f>+COUNTIF(O586:BV586,"&lt;0")</f>
        <v>0</v>
      </c>
      <c r="BW587" s="62">
        <f>SUM(C587:BV587)</f>
        <v>0</v>
      </c>
    </row>
    <row r="588" spans="1:75" ht="16.2" thickBot="1" x14ac:dyDescent="0.35">
      <c r="A588" s="3"/>
      <c r="BW588" s="62">
        <f t="shared" ref="BW588:BW596" si="728">SUM(C588:BV588)</f>
        <v>0</v>
      </c>
    </row>
    <row r="589" spans="1:75" ht="16.2" thickBot="1" x14ac:dyDescent="0.35">
      <c r="A589" s="188" t="s">
        <v>442</v>
      </c>
      <c r="BW589" s="62">
        <f t="shared" si="728"/>
        <v>0</v>
      </c>
    </row>
    <row r="590" spans="1:75" s="106" customFormat="1" x14ac:dyDescent="0.3">
      <c r="A590" s="4"/>
      <c r="B590"/>
      <c r="BW590" s="62">
        <f t="shared" si="728"/>
        <v>0</v>
      </c>
    </row>
    <row r="591" spans="1:75" s="106" customFormat="1" x14ac:dyDescent="0.3">
      <c r="A591" s="219" t="s">
        <v>443</v>
      </c>
      <c r="B591"/>
      <c r="C591" s="210">
        <f>+BOARDS!B297</f>
        <v>2960</v>
      </c>
      <c r="D591" s="210">
        <f>+BOARDS!C297</f>
        <v>2408</v>
      </c>
      <c r="E591" s="210">
        <f>+BOARDS!D297</f>
        <v>2280</v>
      </c>
      <c r="F591" s="210">
        <f>+BOARDS!E297</f>
        <v>1596</v>
      </c>
      <c r="G591" s="210">
        <f>+BOARDS!F297</f>
        <v>2888</v>
      </c>
      <c r="H591" s="210">
        <f>+BOARDS!G297</f>
        <v>3456</v>
      </c>
      <c r="I591" s="210">
        <f>+BOARDS!H297</f>
        <v>3288</v>
      </c>
      <c r="J591" s="210">
        <f>+BOARDS!I297</f>
        <v>2384</v>
      </c>
      <c r="K591" s="210">
        <f>+BOARDS!J297</f>
        <v>2496</v>
      </c>
      <c r="L591" s="210">
        <f>+BOARDS!K297</f>
        <v>2904</v>
      </c>
      <c r="M591" s="210">
        <f>+BOARDS!L297</f>
        <v>3144</v>
      </c>
      <c r="N591" s="210">
        <f>+BOARDS!M297</f>
        <v>5072</v>
      </c>
      <c r="O591" s="210">
        <f>+BOARDS!N297</f>
        <v>3074.3961801726637</v>
      </c>
      <c r="P591" s="210">
        <f>+BOARDS!O297</f>
        <v>2366.4369603581481</v>
      </c>
      <c r="Q591" s="210">
        <f>+BOARDS!P297</f>
        <v>2260.5920621926657</v>
      </c>
      <c r="R591" s="210">
        <f>+BOARDS!Q297</f>
        <v>1701.0402901328239</v>
      </c>
      <c r="S591" s="210">
        <f>+BOARDS!R297</f>
        <v>2883.2910112196219</v>
      </c>
      <c r="T591" s="210">
        <f>+BOARDS!S297</f>
        <v>3546.2316417293382</v>
      </c>
      <c r="U591" s="210">
        <f>+BOARDS!T297</f>
        <v>3465.9162581174414</v>
      </c>
      <c r="V591" s="210">
        <f>+BOARDS!U297</f>
        <v>2335.4712515090259</v>
      </c>
      <c r="W591" s="210">
        <f>+BOARDS!V297</f>
        <v>2616.5903551029514</v>
      </c>
      <c r="X591" s="210">
        <f>+BOARDS!W297</f>
        <v>3032.7052527117712</v>
      </c>
      <c r="Y591" s="210">
        <f>+BOARDS!X297</f>
        <v>3311.1675326077202</v>
      </c>
      <c r="Z591" s="210">
        <f>+BOARDS!Y297</f>
        <v>5341.6412041458298</v>
      </c>
      <c r="AA591" s="210">
        <f>+BOARDS!Z297</f>
        <v>3193.0277817257893</v>
      </c>
      <c r="AB591" s="210">
        <f>+BOARDS!AA297</f>
        <v>2456.3106797581722</v>
      </c>
      <c r="AC591" s="210">
        <f>+BOARDS!AB297</f>
        <v>2348.0606411364015</v>
      </c>
      <c r="AD591" s="210">
        <f>+BOARDS!AC297</f>
        <v>1767.8506967245971</v>
      </c>
      <c r="AE591" s="210">
        <f>+BOARDS!AD297</f>
        <v>2994.7966592154798</v>
      </c>
      <c r="AF591" s="210">
        <f>+BOARDS!AE297</f>
        <v>3680.7153740434692</v>
      </c>
      <c r="AG591" s="210">
        <f>+BOARDS!AF297</f>
        <v>3600.3706391478654</v>
      </c>
      <c r="AH591" s="210">
        <f>+BOARDS!AG297</f>
        <v>2426.484813868226</v>
      </c>
      <c r="AI591" s="210">
        <f>+BOARDS!AH297</f>
        <v>2718.511791547322</v>
      </c>
      <c r="AJ591" s="210">
        <f>+BOARDS!AI297</f>
        <v>3149.7748304410702</v>
      </c>
      <c r="AK591" s="210">
        <f>+BOARDS!AJ297</f>
        <v>3438.937349516189</v>
      </c>
      <c r="AL591" s="210">
        <f>+BOARDS!AK297</f>
        <v>5545.9522948754166</v>
      </c>
      <c r="AM591" s="210">
        <f>+BOARDS!AL297</f>
        <v>3255.198583927212</v>
      </c>
      <c r="AN591" s="210">
        <f>+BOARDS!AM297</f>
        <v>2490.4113218706511</v>
      </c>
      <c r="AO591" s="210">
        <f>+BOARDS!AN297</f>
        <v>2396.0594635824591</v>
      </c>
      <c r="AP591" s="210">
        <f>+BOARDS!AO297</f>
        <v>1813.4483471935525</v>
      </c>
      <c r="AQ591" s="210">
        <f>+BOARDS!AP297</f>
        <v>3055.4738342396745</v>
      </c>
      <c r="AR591" s="210">
        <f>+BOARDS!AQ297</f>
        <v>3729.9370248711939</v>
      </c>
      <c r="AS591" s="210">
        <f>+BOARDS!AR297</f>
        <v>3677.290449071796</v>
      </c>
      <c r="AT591" s="210">
        <f>+BOARDS!AS297</f>
        <v>2482.2603246807848</v>
      </c>
      <c r="AU591" s="210">
        <f>+BOARDS!AT297</f>
        <v>2780.5485144990412</v>
      </c>
      <c r="AV591" s="210">
        <f>+BOARDS!AU297</f>
        <v>3211.5486514637892</v>
      </c>
      <c r="AW591" s="210">
        <f>+BOARDS!AV297</f>
        <v>3505.9145929249689</v>
      </c>
      <c r="AX591" s="210">
        <f>+BOARDS!AW297</f>
        <v>5636.7150290163163</v>
      </c>
      <c r="AY591" s="210">
        <f>+BOARDS!AX297</f>
        <v>3289.7276867395994</v>
      </c>
      <c r="AZ591" s="210">
        <f>+BOARDS!AY297</f>
        <v>2510.2354020695311</v>
      </c>
      <c r="BA591" s="210">
        <f>+BOARDS!AZ297</f>
        <v>2422.5705724784766</v>
      </c>
      <c r="BB591" s="210">
        <f>+BOARDS!BA297</f>
        <v>1838.0523456863161</v>
      </c>
      <c r="BC591" s="210">
        <f>+BOARDS!BB297</f>
        <v>3089.0208487930786</v>
      </c>
      <c r="BD591" s="210">
        <f>+BOARDS!BC297</f>
        <v>3758.7212965929202</v>
      </c>
      <c r="BE591" s="210">
        <f>+BOARDS!BD297</f>
        <v>3719.571481567732</v>
      </c>
      <c r="BF591" s="210">
        <f>+BOARDS!BE297</f>
        <v>2512.6876193950293</v>
      </c>
      <c r="BG591" s="210">
        <f>+BOARDS!BF297</f>
        <v>2814.416146117399</v>
      </c>
      <c r="BH591" s="210">
        <f>+BOARDS!BG297</f>
        <v>3245.8285733495204</v>
      </c>
      <c r="BI591" s="210">
        <f>+BOARDS!BH297</f>
        <v>3543.1119645301114</v>
      </c>
      <c r="BJ591" s="210">
        <f>+BOARDS!BI297</f>
        <v>5688.2340907532644</v>
      </c>
      <c r="BK591" s="210">
        <f>+BOARDS!BJ297</f>
        <v>3406.6149431460049</v>
      </c>
      <c r="BL591" s="210">
        <f>+BOARDS!BK297</f>
        <v>2598.5555112109996</v>
      </c>
      <c r="BM591" s="210">
        <f>+BOARDS!BL297</f>
        <v>2508.7915846754304</v>
      </c>
      <c r="BN591" s="210">
        <f>+BOARDS!BM297</f>
        <v>1904.0693823993597</v>
      </c>
      <c r="BO591" s="210">
        <f>+BOARDS!BN297</f>
        <v>3198.9269442259983</v>
      </c>
      <c r="BP591" s="210">
        <f>+BOARDS!BO297</f>
        <v>3890.848027474326</v>
      </c>
      <c r="BQ591" s="210">
        <f>+BOARDS!BP297</f>
        <v>3852.1641568105188</v>
      </c>
      <c r="BR591" s="210">
        <f>+BOARDS!BQ297</f>
        <v>2602.5071799224629</v>
      </c>
      <c r="BS591" s="210">
        <f>+BOARDS!BR297</f>
        <v>2914.9929201707464</v>
      </c>
      <c r="BT591" s="210">
        <f>+BOARDS!BS297</f>
        <v>3361.1843024082868</v>
      </c>
      <c r="BU591" s="210">
        <f>+BOARDS!BT297</f>
        <v>3669.0033799651878</v>
      </c>
      <c r="BV591" s="210">
        <f>+BOARDS!BU297</f>
        <v>5889.2497811453331</v>
      </c>
      <c r="BW591" s="113">
        <f t="shared" si="728"/>
        <v>224396.165830969</v>
      </c>
    </row>
    <row r="592" spans="1:75" s="106" customFormat="1" x14ac:dyDescent="0.3">
      <c r="A592" s="221" t="s">
        <v>444</v>
      </c>
      <c r="B592"/>
      <c r="C592" s="210">
        <f>+BOARDS!B303</f>
        <v>0</v>
      </c>
      <c r="D592" s="210">
        <f>+BOARDS!C303</f>
        <v>0</v>
      </c>
      <c r="E592" s="210">
        <f>+BOARDS!D303</f>
        <v>0</v>
      </c>
      <c r="F592" s="210">
        <f>+BOARDS!E303</f>
        <v>0</v>
      </c>
      <c r="G592" s="210">
        <f>+BOARDS!F303</f>
        <v>0</v>
      </c>
      <c r="H592" s="210">
        <f>+BOARDS!G303</f>
        <v>0</v>
      </c>
      <c r="I592" s="210">
        <f>+BOARDS!H303</f>
        <v>0</v>
      </c>
      <c r="J592" s="210">
        <f>+BOARDS!I303</f>
        <v>0</v>
      </c>
      <c r="K592" s="210">
        <f>+BOARDS!J303</f>
        <v>0</v>
      </c>
      <c r="L592" s="210">
        <f>+BOARDS!K303</f>
        <v>0</v>
      </c>
      <c r="M592" s="210">
        <f>+BOARDS!L303</f>
        <v>0</v>
      </c>
      <c r="N592" s="210">
        <f>+BOARDS!M303</f>
        <v>0</v>
      </c>
      <c r="O592" s="210">
        <f>+BOARDS!N303</f>
        <v>1050</v>
      </c>
      <c r="P592" s="210">
        <f>+BOARDS!O303</f>
        <v>1283.3333333333335</v>
      </c>
      <c r="Q592" s="210">
        <f>+BOARDS!P303</f>
        <v>1050</v>
      </c>
      <c r="R592" s="210">
        <f>+BOARDS!Q303</f>
        <v>1283.3333333333335</v>
      </c>
      <c r="S592" s="210">
        <f>+BOARDS!R303</f>
        <v>1050</v>
      </c>
      <c r="T592" s="210">
        <f>+BOARDS!S303</f>
        <v>1283.3333333333335</v>
      </c>
      <c r="U592" s="210">
        <f>+BOARDS!T303</f>
        <v>1050</v>
      </c>
      <c r="V592" s="210">
        <f>+BOARDS!U303</f>
        <v>1283.3333333333335</v>
      </c>
      <c r="W592" s="210">
        <f>+BOARDS!V303</f>
        <v>1050</v>
      </c>
      <c r="X592" s="210">
        <f>+BOARDS!W303</f>
        <v>1283.3333333333335</v>
      </c>
      <c r="Y592" s="210">
        <f>+BOARDS!X303</f>
        <v>1050</v>
      </c>
      <c r="Z592" s="210">
        <f>+BOARDS!Y303</f>
        <v>1283.3333333333335</v>
      </c>
      <c r="AA592" s="210">
        <f>+BOARDS!Z303</f>
        <v>2168.9166666666661</v>
      </c>
      <c r="AB592" s="210">
        <f>+BOARDS!AA303</f>
        <v>2402.75</v>
      </c>
      <c r="AC592" s="210">
        <f>+BOARDS!AB303</f>
        <v>2168.9166666666661</v>
      </c>
      <c r="AD592" s="210">
        <f>+BOARDS!AC303</f>
        <v>2402.75</v>
      </c>
      <c r="AE592" s="210">
        <f>+BOARDS!AD303</f>
        <v>2168.9166666666661</v>
      </c>
      <c r="AF592" s="210">
        <f>+BOARDS!AE303</f>
        <v>2402.75</v>
      </c>
      <c r="AG592" s="210">
        <f>+BOARDS!AF303</f>
        <v>2168.9166666666661</v>
      </c>
      <c r="AH592" s="210">
        <f>+BOARDS!AG303</f>
        <v>2402.75</v>
      </c>
      <c r="AI592" s="210">
        <f>+BOARDS!AH303</f>
        <v>2168.9166666666661</v>
      </c>
      <c r="AJ592" s="210">
        <f>+BOARDS!AI303</f>
        <v>2402.75</v>
      </c>
      <c r="AK592" s="210">
        <f>+BOARDS!AJ303</f>
        <v>2168.9166666666661</v>
      </c>
      <c r="AL592" s="210">
        <f>+BOARDS!AK303</f>
        <v>2402.75</v>
      </c>
      <c r="AM592" s="210">
        <f>+BOARDS!AL303</f>
        <v>2281.9195533333332</v>
      </c>
      <c r="AN592" s="210">
        <f>+BOARDS!AM303</f>
        <v>2530.938713333333</v>
      </c>
      <c r="AO592" s="210">
        <f>+BOARDS!AN303</f>
        <v>2281.9195533333332</v>
      </c>
      <c r="AP592" s="210">
        <f>+BOARDS!AO303</f>
        <v>2530.938713333333</v>
      </c>
      <c r="AQ592" s="210">
        <f>+BOARDS!AP303</f>
        <v>2281.9195533333332</v>
      </c>
      <c r="AR592" s="210">
        <f>+BOARDS!AQ303</f>
        <v>2530.938713333333</v>
      </c>
      <c r="AS592" s="210">
        <f>+BOARDS!AR303</f>
        <v>2281.9195533333332</v>
      </c>
      <c r="AT592" s="210">
        <f>+BOARDS!AS303</f>
        <v>2530.938713333333</v>
      </c>
      <c r="AU592" s="210">
        <f>+BOARDS!AT303</f>
        <v>2281.9195533333332</v>
      </c>
      <c r="AV592" s="210">
        <f>+BOARDS!AU303</f>
        <v>2530.938713333333</v>
      </c>
      <c r="AW592" s="210">
        <f>+BOARDS!AV303</f>
        <v>2281.9195533333332</v>
      </c>
      <c r="AX592" s="210">
        <f>+BOARDS!AW303</f>
        <v>2530.938713333333</v>
      </c>
      <c r="AY592" s="210">
        <f>+BOARDS!AX303</f>
        <v>2243.430990628533</v>
      </c>
      <c r="AZ592" s="210">
        <f>+BOARDS!AY303</f>
        <v>2489.097136694133</v>
      </c>
      <c r="BA592" s="210">
        <f>+BOARDS!AZ303</f>
        <v>2243.430990628533</v>
      </c>
      <c r="BB592" s="210">
        <f>+BOARDS!BA303</f>
        <v>2489.097136694133</v>
      </c>
      <c r="BC592" s="210">
        <f>+BOARDS!BB303</f>
        <v>2243.430990628533</v>
      </c>
      <c r="BD592" s="210">
        <f>+BOARDS!BC303</f>
        <v>2489.097136694133</v>
      </c>
      <c r="BE592" s="210">
        <f>+BOARDS!BD303</f>
        <v>2243.430990628533</v>
      </c>
      <c r="BF592" s="210">
        <f>+BOARDS!BE303</f>
        <v>2489.097136694133</v>
      </c>
      <c r="BG592" s="210">
        <f>+BOARDS!BF303</f>
        <v>2243.430990628533</v>
      </c>
      <c r="BH592" s="210">
        <f>+BOARDS!BG303</f>
        <v>2489.097136694133</v>
      </c>
      <c r="BI592" s="210">
        <f>+BOARDS!BH303</f>
        <v>2243.430990628533</v>
      </c>
      <c r="BJ592" s="210">
        <f>+BOARDS!BI303</f>
        <v>2489.097136694133</v>
      </c>
      <c r="BK592" s="210">
        <f>+BOARDS!BJ303</f>
        <v>2324.5359936780401</v>
      </c>
      <c r="BL592" s="210">
        <f>+BOARDS!BK303</f>
        <v>2574.6053256064938</v>
      </c>
      <c r="BM592" s="210">
        <f>+BOARDS!BL303</f>
        <v>2324.5359936780401</v>
      </c>
      <c r="BN592" s="210">
        <f>+BOARDS!BM303</f>
        <v>2574.6053256064938</v>
      </c>
      <c r="BO592" s="210">
        <f>+BOARDS!BN303</f>
        <v>2324.5359936780401</v>
      </c>
      <c r="BP592" s="210">
        <f>+BOARDS!BO303</f>
        <v>2574.6053256064938</v>
      </c>
      <c r="BQ592" s="210">
        <f>+BOARDS!BP303</f>
        <v>2324.5359936780401</v>
      </c>
      <c r="BR592" s="210">
        <f>+BOARDS!BQ303</f>
        <v>2574.6053256064938</v>
      </c>
      <c r="BS592" s="210">
        <f>+BOARDS!BR303</f>
        <v>2324.5359936780401</v>
      </c>
      <c r="BT592" s="210">
        <f>+BOARDS!BS303</f>
        <v>2574.6053256064938</v>
      </c>
      <c r="BU592" s="210">
        <f>+BOARDS!BT303</f>
        <v>2324.5359936780401</v>
      </c>
      <c r="BV592" s="210">
        <f>+BOARDS!BU303</f>
        <v>2574.6053256064938</v>
      </c>
      <c r="BW592" s="113">
        <f t="shared" si="728"/>
        <v>128097.16627964322</v>
      </c>
    </row>
    <row r="593" spans="1:75" s="106" customFormat="1" x14ac:dyDescent="0.3">
      <c r="A593" s="222" t="s">
        <v>445</v>
      </c>
      <c r="B593"/>
      <c r="C593" s="210">
        <f>+BOARDS!B309</f>
        <v>1600</v>
      </c>
      <c r="D593" s="210">
        <f>+BOARDS!C309</f>
        <v>1000</v>
      </c>
      <c r="E593" s="210">
        <f>+BOARDS!D309</f>
        <v>1120</v>
      </c>
      <c r="F593" s="210">
        <f>+BOARDS!E309</f>
        <v>800</v>
      </c>
      <c r="G593" s="210">
        <f>+BOARDS!F309</f>
        <v>1400</v>
      </c>
      <c r="H593" s="210">
        <f>+BOARDS!G309</f>
        <v>2600</v>
      </c>
      <c r="I593" s="210">
        <f>+BOARDS!H309</f>
        <v>2000</v>
      </c>
      <c r="J593" s="210">
        <f>+BOARDS!I309</f>
        <v>950</v>
      </c>
      <c r="K593" s="210">
        <f>+BOARDS!J309</f>
        <v>1700</v>
      </c>
      <c r="L593" s="210">
        <f>+BOARDS!K309</f>
        <v>1500</v>
      </c>
      <c r="M593" s="210">
        <f>+BOARDS!L309</f>
        <v>1600</v>
      </c>
      <c r="N593" s="210">
        <f>+BOARDS!M309</f>
        <v>3400</v>
      </c>
      <c r="O593" s="210">
        <f>+BOARDS!N309</f>
        <v>1800.0037065490415</v>
      </c>
      <c r="P593" s="210">
        <f>+BOARDS!O309</f>
        <v>980.55634405168166</v>
      </c>
      <c r="Q593" s="210">
        <f>+BOARDS!P309</f>
        <v>1006.6563850026677</v>
      </c>
      <c r="R593" s="210">
        <f>+BOARDS!Q309</f>
        <v>744.03081693323782</v>
      </c>
      <c r="S593" s="210">
        <f>+BOARDS!R309</f>
        <v>1463.3552932409136</v>
      </c>
      <c r="T593" s="210">
        <f>+BOARDS!S309</f>
        <v>2817.7331869045934</v>
      </c>
      <c r="U593" s="210">
        <f>+BOARDS!T309</f>
        <v>2032.7112477617986</v>
      </c>
      <c r="V593" s="210">
        <f>+BOARDS!U309</f>
        <v>991.29883086254029</v>
      </c>
      <c r="W593" s="210">
        <f>+BOARDS!V309</f>
        <v>1409.2744628543201</v>
      </c>
      <c r="X593" s="210">
        <f>+BOARDS!W309</f>
        <v>1553.6432728587481</v>
      </c>
      <c r="Y593" s="210">
        <f>+BOARDS!X309</f>
        <v>1843.0354857422474</v>
      </c>
      <c r="Z593" s="210">
        <f>+BOARDS!Y309</f>
        <v>3625.6689672382104</v>
      </c>
      <c r="AA593" s="210">
        <f>+BOARDS!Z309</f>
        <v>1890.0758920247556</v>
      </c>
      <c r="AB593" s="210">
        <f>+BOARDS!AA309</f>
        <v>1029.6233835080279</v>
      </c>
      <c r="AC593" s="210">
        <f>+BOARDS!AB309</f>
        <v>1057.0294705082013</v>
      </c>
      <c r="AD593" s="210">
        <f>+BOARDS!AC309</f>
        <v>781.26211901257705</v>
      </c>
      <c r="AE593" s="210">
        <f>+BOARDS!AD309</f>
        <v>1536.5815921146891</v>
      </c>
      <c r="AF593" s="210">
        <f>+BOARDS!AE309</f>
        <v>2958.7325555772995</v>
      </c>
      <c r="AG593" s="210">
        <f>+BOARDS!AF309</f>
        <v>2134.4281185997993</v>
      </c>
      <c r="AH593" s="210">
        <f>+BOARDS!AG309</f>
        <v>1040.9034243589019</v>
      </c>
      <c r="AI593" s="210">
        <f>+BOARDS!AH309</f>
        <v>1479.7945569755504</v>
      </c>
      <c r="AJ593" s="210">
        <f>+BOARDS!AI309</f>
        <v>1631.3875822325999</v>
      </c>
      <c r="AK593" s="210">
        <f>+BOARDS!AJ309</f>
        <v>1935.2609814487896</v>
      </c>
      <c r="AL593" s="210">
        <f>+BOARDS!AK309</f>
        <v>3807.0974423588109</v>
      </c>
      <c r="AM593" s="210">
        <f>+BOARDS!AL309</f>
        <v>1990.3255173377486</v>
      </c>
      <c r="AN593" s="210">
        <f>+BOARDS!AM309</f>
        <v>1084.2346077692937</v>
      </c>
      <c r="AO593" s="210">
        <f>+BOARDS!AN309</f>
        <v>1113.0943136239564</v>
      </c>
      <c r="AP593" s="210">
        <f>+BOARDS!AO309</f>
        <v>822.70026180500417</v>
      </c>
      <c r="AQ593" s="210">
        <f>+BOARDS!AP309</f>
        <v>1618.0818797604522</v>
      </c>
      <c r="AR593" s="210">
        <f>+BOARDS!AQ309</f>
        <v>3115.6637303251196</v>
      </c>
      <c r="AS593" s="210">
        <f>+BOARDS!AR309</f>
        <v>2247.6381860103324</v>
      </c>
      <c r="AT593" s="210">
        <f>+BOARDS!AS309</f>
        <v>1096.112941986898</v>
      </c>
      <c r="AU593" s="210">
        <f>+BOARDS!AT309</f>
        <v>1558.2828602775337</v>
      </c>
      <c r="AV593" s="210">
        <f>+BOARDS!AU309</f>
        <v>1717.916379594217</v>
      </c>
      <c r="AW593" s="210">
        <f>+BOARDS!AV309</f>
        <v>2037.9072239048335</v>
      </c>
      <c r="AX593" s="210">
        <f>+BOARDS!AW309</f>
        <v>4009.0258907015223</v>
      </c>
      <c r="AY593" s="210">
        <f>+BOARDS!AX309</f>
        <v>2025.5144724842801</v>
      </c>
      <c r="AZ593" s="210">
        <f>+BOARDS!AY309</f>
        <v>1103.4038756346547</v>
      </c>
      <c r="BA593" s="210">
        <f>+BOARDS!AZ309</f>
        <v>1132.7738210888278</v>
      </c>
      <c r="BB593" s="210">
        <f>+BOARDS!BA309</f>
        <v>837.24560243371661</v>
      </c>
      <c r="BC593" s="210">
        <f>+BOARDS!BB309</f>
        <v>1646.6895673946169</v>
      </c>
      <c r="BD593" s="210">
        <f>+BOARDS!BC309</f>
        <v>3170.7486650772676</v>
      </c>
      <c r="BE593" s="210">
        <f>+BOARDS!BD309</f>
        <v>2287.3764291389953</v>
      </c>
      <c r="BF593" s="210">
        <f>+BOARDS!BE309</f>
        <v>1115.4922188012265</v>
      </c>
      <c r="BG593" s="210">
        <f>+BOARDS!BF309</f>
        <v>1585.8333012472403</v>
      </c>
      <c r="BH593" s="210">
        <f>+BOARDS!BG309</f>
        <v>1748.2891411854428</v>
      </c>
      <c r="BI593" s="210">
        <f>+BOARDS!BH309</f>
        <v>2073.9374236234707</v>
      </c>
      <c r="BJ593" s="210">
        <f>+BOARDS!BI309</f>
        <v>4079.9054684491248</v>
      </c>
      <c r="BK593" s="210">
        <f>+BOARDS!BJ309</f>
        <v>2108.8441378822831</v>
      </c>
      <c r="BL593" s="210">
        <f>+BOARDS!BK309</f>
        <v>1148.7979110782644</v>
      </c>
      <c r="BM593" s="210">
        <f>+BOARDS!BL309</f>
        <v>1179.3761360884221</v>
      </c>
      <c r="BN593" s="210">
        <f>+BOARDS!BM309</f>
        <v>871.68988651783957</v>
      </c>
      <c r="BO593" s="210">
        <f>+BOARDS!BN309</f>
        <v>1714.4343761972314</v>
      </c>
      <c r="BP593" s="210">
        <f>+BOARDS!BO309</f>
        <v>3301.1932651585457</v>
      </c>
      <c r="BQ593" s="210">
        <f>+BOARDS!BP309</f>
        <v>2381.4790954337732</v>
      </c>
      <c r="BR593" s="210">
        <f>+BOARDS!BQ309</f>
        <v>1161.3835686827088</v>
      </c>
      <c r="BS593" s="210">
        <f>+BOARDS!BR309</f>
        <v>1651.0744832605517</v>
      </c>
      <c r="BT593" s="210">
        <f>+BOARDS!BS309</f>
        <v>1820.2137564538116</v>
      </c>
      <c r="BU593" s="210">
        <f>+BOARDS!BT309</f>
        <v>2159.2592092313403</v>
      </c>
      <c r="BV593" s="210">
        <f>+BOARDS!BU309</f>
        <v>4247.7527794211219</v>
      </c>
      <c r="BW593" s="113">
        <f t="shared" si="728"/>
        <v>130183.83750378169</v>
      </c>
    </row>
    <row r="594" spans="1:75" s="106" customFormat="1" ht="16.2" thickBot="1" x14ac:dyDescent="0.35">
      <c r="A594" s="223" t="s">
        <v>446</v>
      </c>
      <c r="B594"/>
      <c r="C594" s="230">
        <f>+BOARDS!B315</f>
        <v>0</v>
      </c>
      <c r="D594" s="230">
        <f>+BOARDS!C315</f>
        <v>0</v>
      </c>
      <c r="E594" s="230">
        <f>+BOARDS!D315</f>
        <v>0</v>
      </c>
      <c r="F594" s="230">
        <f>+BOARDS!E315</f>
        <v>0</v>
      </c>
      <c r="G594" s="230">
        <f>+BOARDS!F315</f>
        <v>0</v>
      </c>
      <c r="H594" s="230">
        <f>+BOARDS!G315</f>
        <v>0</v>
      </c>
      <c r="I594" s="230">
        <f>+BOARDS!H315</f>
        <v>0</v>
      </c>
      <c r="J594" s="230">
        <f>+BOARDS!I315</f>
        <v>0</v>
      </c>
      <c r="K594" s="230">
        <f>+BOARDS!J315</f>
        <v>0</v>
      </c>
      <c r="L594" s="230">
        <f>+BOARDS!K315</f>
        <v>0</v>
      </c>
      <c r="M594" s="230">
        <f>+BOARDS!L315</f>
        <v>0</v>
      </c>
      <c r="N594" s="230">
        <f>+BOARDS!M315</f>
        <v>0</v>
      </c>
      <c r="O594" s="230">
        <f>+BOARDS!N315</f>
        <v>0</v>
      </c>
      <c r="P594" s="230">
        <f>+BOARDS!O315</f>
        <v>0</v>
      </c>
      <c r="Q594" s="230">
        <f>+BOARDS!P315</f>
        <v>0</v>
      </c>
      <c r="R594" s="230">
        <f>+BOARDS!Q315</f>
        <v>0</v>
      </c>
      <c r="S594" s="230">
        <f>+BOARDS!R315</f>
        <v>0</v>
      </c>
      <c r="T594" s="230">
        <f>+BOARDS!S315</f>
        <v>0</v>
      </c>
      <c r="U594" s="230">
        <f>+BOARDS!T315</f>
        <v>0</v>
      </c>
      <c r="V594" s="230">
        <f>+BOARDS!U315</f>
        <v>0</v>
      </c>
      <c r="W594" s="230">
        <f>+BOARDS!V315</f>
        <v>0</v>
      </c>
      <c r="X594" s="230">
        <f>+BOARDS!W315</f>
        <v>0</v>
      </c>
      <c r="Y594" s="230">
        <f>+BOARDS!X315</f>
        <v>0</v>
      </c>
      <c r="Z594" s="230">
        <f>+BOARDS!Y315</f>
        <v>0</v>
      </c>
      <c r="AA594" s="230">
        <f>+BOARDS!Z315</f>
        <v>0</v>
      </c>
      <c r="AB594" s="230">
        <f>+BOARDS!AA315</f>
        <v>0</v>
      </c>
      <c r="AC594" s="230">
        <f>+BOARDS!AB315</f>
        <v>0</v>
      </c>
      <c r="AD594" s="230">
        <f>+BOARDS!AC315</f>
        <v>0</v>
      </c>
      <c r="AE594" s="230">
        <f>+BOARDS!AD315</f>
        <v>0</v>
      </c>
      <c r="AF594" s="230">
        <f>+BOARDS!AE315</f>
        <v>0</v>
      </c>
      <c r="AG594" s="230">
        <f>+BOARDS!AF315</f>
        <v>0</v>
      </c>
      <c r="AH594" s="230">
        <f>+BOARDS!AG315</f>
        <v>0</v>
      </c>
      <c r="AI594" s="230">
        <f>+BOARDS!AH315</f>
        <v>0</v>
      </c>
      <c r="AJ594" s="230">
        <f>+BOARDS!AI315</f>
        <v>0</v>
      </c>
      <c r="AK594" s="230">
        <f>+BOARDS!AJ315</f>
        <v>0</v>
      </c>
      <c r="AL594" s="230">
        <f>+BOARDS!AK315</f>
        <v>0</v>
      </c>
      <c r="AM594" s="230">
        <f>+BOARDS!AL315</f>
        <v>233.33333333333334</v>
      </c>
      <c r="AN594" s="230">
        <f>+BOARDS!AM315</f>
        <v>349.99999999999994</v>
      </c>
      <c r="AO594" s="230">
        <f>+BOARDS!AN315</f>
        <v>233.33333333333334</v>
      </c>
      <c r="AP594" s="230">
        <f>+BOARDS!AO315</f>
        <v>349.99999999999994</v>
      </c>
      <c r="AQ594" s="230">
        <f>+BOARDS!AP315</f>
        <v>233.33333333333334</v>
      </c>
      <c r="AR594" s="230">
        <f>+BOARDS!AQ315</f>
        <v>349.99999999999994</v>
      </c>
      <c r="AS594" s="230">
        <f>+BOARDS!AR315</f>
        <v>233.33333333333334</v>
      </c>
      <c r="AT594" s="230">
        <f>+BOARDS!AS315</f>
        <v>349.99999999999994</v>
      </c>
      <c r="AU594" s="230">
        <f>+BOARDS!AT315</f>
        <v>233.33333333333334</v>
      </c>
      <c r="AV594" s="230">
        <f>+BOARDS!AU315</f>
        <v>349.99999999999994</v>
      </c>
      <c r="AW594" s="230">
        <f>+BOARDS!AV315</f>
        <v>233.33333333333334</v>
      </c>
      <c r="AX594" s="230">
        <f>+BOARDS!AW315</f>
        <v>349.99999999999994</v>
      </c>
      <c r="AY594" s="230">
        <f>+BOARDS!AX315</f>
        <v>242.66666666666666</v>
      </c>
      <c r="AZ594" s="230">
        <f>+BOARDS!AY315</f>
        <v>363.99999999999994</v>
      </c>
      <c r="BA594" s="230">
        <f>+BOARDS!AZ315</f>
        <v>242.66666666666666</v>
      </c>
      <c r="BB594" s="230">
        <f>+BOARDS!BA315</f>
        <v>363.99999999999994</v>
      </c>
      <c r="BC594" s="230">
        <f>+BOARDS!BB315</f>
        <v>242.66666666666666</v>
      </c>
      <c r="BD594" s="230">
        <f>+BOARDS!BC315</f>
        <v>363.99999999999994</v>
      </c>
      <c r="BE594" s="230">
        <f>+BOARDS!BD315</f>
        <v>242.66666666666666</v>
      </c>
      <c r="BF594" s="230">
        <f>+BOARDS!BE315</f>
        <v>363.99999999999994</v>
      </c>
      <c r="BG594" s="230">
        <f>+BOARDS!BF315</f>
        <v>242.66666666666666</v>
      </c>
      <c r="BH594" s="230">
        <f>+BOARDS!BG315</f>
        <v>363.99999999999994</v>
      </c>
      <c r="BI594" s="230">
        <f>+BOARDS!BH315</f>
        <v>242.66666666666666</v>
      </c>
      <c r="BJ594" s="230">
        <f>+BOARDS!BI315</f>
        <v>363.99999999999994</v>
      </c>
      <c r="BK594" s="230">
        <f>+BOARDS!BJ315</f>
        <v>249.94666666666669</v>
      </c>
      <c r="BL594" s="230">
        <f>+BOARDS!BK315</f>
        <v>374.91999999999996</v>
      </c>
      <c r="BM594" s="230">
        <f>+BOARDS!BL315</f>
        <v>249.94666666666669</v>
      </c>
      <c r="BN594" s="230">
        <f>+BOARDS!BM315</f>
        <v>374.91999999999996</v>
      </c>
      <c r="BO594" s="230">
        <f>+BOARDS!BN315</f>
        <v>249.94666666666669</v>
      </c>
      <c r="BP594" s="230">
        <f>+BOARDS!BO315</f>
        <v>374.91999999999996</v>
      </c>
      <c r="BQ594" s="230">
        <f>+BOARDS!BP315</f>
        <v>249.94666666666669</v>
      </c>
      <c r="BR594" s="230">
        <f>+BOARDS!BQ315</f>
        <v>374.91999999999996</v>
      </c>
      <c r="BS594" s="230">
        <f>+BOARDS!BR315</f>
        <v>249.94666666666669</v>
      </c>
      <c r="BT594" s="230">
        <f>+BOARDS!BS315</f>
        <v>374.91999999999996</v>
      </c>
      <c r="BU594" s="230">
        <f>+BOARDS!BT315</f>
        <v>249.94666666666669</v>
      </c>
      <c r="BV594" s="230">
        <f>+BOARDS!BU315</f>
        <v>374.91999999999996</v>
      </c>
      <c r="BW594" s="203">
        <f t="shared" si="728"/>
        <v>10889.2</v>
      </c>
    </row>
    <row r="595" spans="1:75" ht="16.2" thickBot="1" x14ac:dyDescent="0.35">
      <c r="A595" s="3" t="s">
        <v>202</v>
      </c>
      <c r="C595" s="231">
        <f>+C591+C592+C593+C594</f>
        <v>4560</v>
      </c>
      <c r="D595" s="217">
        <f t="shared" ref="D595:BO595" si="729">+D591+D592+D593+D594</f>
        <v>3408</v>
      </c>
      <c r="E595" s="231">
        <f t="shared" si="729"/>
        <v>3400</v>
      </c>
      <c r="F595" s="231">
        <f t="shared" si="729"/>
        <v>2396</v>
      </c>
      <c r="G595" s="217">
        <f t="shared" si="729"/>
        <v>4288</v>
      </c>
      <c r="H595" s="231">
        <f t="shared" si="729"/>
        <v>6056</v>
      </c>
      <c r="I595" s="231">
        <f t="shared" si="729"/>
        <v>5288</v>
      </c>
      <c r="J595" s="231">
        <f t="shared" si="729"/>
        <v>3334</v>
      </c>
      <c r="K595" s="231">
        <f t="shared" si="729"/>
        <v>4196</v>
      </c>
      <c r="L595" s="231">
        <f t="shared" si="729"/>
        <v>4404</v>
      </c>
      <c r="M595" s="231">
        <f t="shared" si="729"/>
        <v>4744</v>
      </c>
      <c r="N595" s="231">
        <f t="shared" si="729"/>
        <v>8472</v>
      </c>
      <c r="O595" s="231">
        <f t="shared" si="729"/>
        <v>5924.3998867217051</v>
      </c>
      <c r="P595" s="231">
        <f t="shared" si="729"/>
        <v>4630.3266377431628</v>
      </c>
      <c r="Q595" s="231">
        <f t="shared" si="729"/>
        <v>4317.248447195333</v>
      </c>
      <c r="R595" s="231">
        <f t="shared" si="729"/>
        <v>3728.4044403993953</v>
      </c>
      <c r="S595" s="217">
        <f t="shared" si="729"/>
        <v>5396.6463044605352</v>
      </c>
      <c r="T595" s="231">
        <f t="shared" si="729"/>
        <v>7647.2981619672646</v>
      </c>
      <c r="U595" s="231">
        <f t="shared" si="729"/>
        <v>6548.6275058792398</v>
      </c>
      <c r="V595" s="231">
        <f t="shared" si="729"/>
        <v>4610.1034157048998</v>
      </c>
      <c r="W595" s="231">
        <f t="shared" si="729"/>
        <v>5075.864817957272</v>
      </c>
      <c r="X595" s="231">
        <f t="shared" si="729"/>
        <v>5869.6818589038521</v>
      </c>
      <c r="Y595" s="217">
        <f t="shared" si="729"/>
        <v>6204.2030183499674</v>
      </c>
      <c r="Z595" s="231">
        <f t="shared" si="729"/>
        <v>10250.643504717375</v>
      </c>
      <c r="AA595" s="231">
        <f t="shared" si="729"/>
        <v>7252.0203404172107</v>
      </c>
      <c r="AB595" s="231">
        <f t="shared" si="729"/>
        <v>5888.6840632662006</v>
      </c>
      <c r="AC595" s="231">
        <f t="shared" si="729"/>
        <v>5574.006778311269</v>
      </c>
      <c r="AD595" s="231">
        <f t="shared" si="729"/>
        <v>4951.862815737175</v>
      </c>
      <c r="AE595" s="231">
        <f t="shared" si="729"/>
        <v>6700.2949179968346</v>
      </c>
      <c r="AF595" s="231">
        <f t="shared" si="729"/>
        <v>9042.1979296207683</v>
      </c>
      <c r="AG595" s="231">
        <f t="shared" si="729"/>
        <v>7903.7154244143312</v>
      </c>
      <c r="AH595" s="231">
        <f t="shared" si="729"/>
        <v>5870.1382382271286</v>
      </c>
      <c r="AI595" s="217">
        <f t="shared" si="729"/>
        <v>6367.2230151895383</v>
      </c>
      <c r="AJ595" s="217">
        <f t="shared" si="729"/>
        <v>7183.9124126736706</v>
      </c>
      <c r="AK595" s="231">
        <f t="shared" si="729"/>
        <v>7543.1149976316447</v>
      </c>
      <c r="AL595" s="231">
        <f t="shared" si="729"/>
        <v>11755.799737234227</v>
      </c>
      <c r="AM595" s="231">
        <f t="shared" si="729"/>
        <v>7760.7769879316265</v>
      </c>
      <c r="AN595" s="231">
        <f t="shared" si="729"/>
        <v>6455.5846429732783</v>
      </c>
      <c r="AO595" s="231">
        <f t="shared" si="729"/>
        <v>6024.4066638730819</v>
      </c>
      <c r="AP595" s="231">
        <f t="shared" si="729"/>
        <v>5517.0873223318904</v>
      </c>
      <c r="AQ595" s="231">
        <f t="shared" si="729"/>
        <v>7188.8086006667927</v>
      </c>
      <c r="AR595" s="231">
        <f t="shared" si="729"/>
        <v>9726.5394685296469</v>
      </c>
      <c r="AS595" s="231">
        <f t="shared" si="729"/>
        <v>8440.1815217487947</v>
      </c>
      <c r="AT595" s="231">
        <f t="shared" si="729"/>
        <v>6459.3119800010154</v>
      </c>
      <c r="AU595" s="231">
        <f t="shared" si="729"/>
        <v>6854.0842614432413</v>
      </c>
      <c r="AV595" s="231">
        <f t="shared" si="729"/>
        <v>7810.4037443913385</v>
      </c>
      <c r="AW595" s="231">
        <f t="shared" si="729"/>
        <v>8059.0747034964688</v>
      </c>
      <c r="AX595" s="231">
        <f t="shared" si="729"/>
        <v>12526.679633051172</v>
      </c>
      <c r="AY595" s="231">
        <f t="shared" si="729"/>
        <v>7801.3398165190792</v>
      </c>
      <c r="AZ595" s="231">
        <f t="shared" si="729"/>
        <v>6466.7364143983186</v>
      </c>
      <c r="BA595" s="231">
        <f t="shared" si="729"/>
        <v>6041.4420508625035</v>
      </c>
      <c r="BB595" s="231">
        <f t="shared" si="729"/>
        <v>5528.3950848141667</v>
      </c>
      <c r="BC595" s="231">
        <f t="shared" si="729"/>
        <v>7221.8080734828955</v>
      </c>
      <c r="BD595" s="231">
        <f t="shared" si="729"/>
        <v>9782.5670983643213</v>
      </c>
      <c r="BE595" s="231">
        <f t="shared" si="729"/>
        <v>8493.0455680019277</v>
      </c>
      <c r="BF595" s="231">
        <f t="shared" si="729"/>
        <v>6481.2769748903884</v>
      </c>
      <c r="BG595" s="231">
        <f t="shared" si="729"/>
        <v>6886.3471046598388</v>
      </c>
      <c r="BH595" s="231">
        <f t="shared" si="729"/>
        <v>7847.214851229096</v>
      </c>
      <c r="BI595" s="231">
        <f t="shared" si="729"/>
        <v>8103.1470454487817</v>
      </c>
      <c r="BJ595" s="231">
        <f t="shared" si="729"/>
        <v>12621.236695896521</v>
      </c>
      <c r="BK595" s="231">
        <f t="shared" si="729"/>
        <v>8089.9417413729952</v>
      </c>
      <c r="BL595" s="231">
        <f t="shared" si="729"/>
        <v>6696.8787478957574</v>
      </c>
      <c r="BM595" s="231">
        <f t="shared" si="729"/>
        <v>6262.6503811085586</v>
      </c>
      <c r="BN595" s="217">
        <f t="shared" si="729"/>
        <v>5725.2845945236932</v>
      </c>
      <c r="BO595" s="231">
        <f t="shared" si="729"/>
        <v>7487.843980767936</v>
      </c>
      <c r="BP595" s="231">
        <f t="shared" ref="BP595:BV595" si="730">+BP591+BP592+BP593+BP594</f>
        <v>10141.566618239367</v>
      </c>
      <c r="BQ595" s="231">
        <f t="shared" si="730"/>
        <v>8808.1259125889992</v>
      </c>
      <c r="BR595" s="231">
        <f t="shared" si="730"/>
        <v>6713.4160742116655</v>
      </c>
      <c r="BS595" s="231">
        <f t="shared" si="730"/>
        <v>7140.5500637760042</v>
      </c>
      <c r="BT595" s="231">
        <f t="shared" si="730"/>
        <v>8130.9233844685923</v>
      </c>
      <c r="BU595" s="217">
        <f t="shared" si="730"/>
        <v>8402.7452495412344</v>
      </c>
      <c r="BV595" s="231">
        <f t="shared" si="730"/>
        <v>13086.527886172949</v>
      </c>
      <c r="BW595" s="232">
        <f t="shared" si="728"/>
        <v>493566.36961439392</v>
      </c>
    </row>
    <row r="596" spans="1:75" x14ac:dyDescent="0.3">
      <c r="A596" s="216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  <c r="AA596" s="119"/>
      <c r="AB596" s="119"/>
      <c r="AC596" s="119"/>
      <c r="AD596" s="119"/>
      <c r="AE596" s="119"/>
      <c r="AF596" s="119"/>
      <c r="AG596" s="119"/>
      <c r="AH596" s="119"/>
      <c r="AI596" s="119"/>
      <c r="AJ596" s="119"/>
      <c r="AK596" s="119"/>
      <c r="AL596" s="119"/>
      <c r="AM596" s="119"/>
      <c r="AN596" s="119"/>
      <c r="AO596" s="119"/>
      <c r="AP596" s="119"/>
      <c r="AQ596" s="119"/>
      <c r="AR596" s="119"/>
      <c r="AS596" s="119"/>
      <c r="AT596" s="119"/>
      <c r="AU596" s="119"/>
      <c r="AV596" s="119"/>
      <c r="AW596" s="119"/>
      <c r="AX596" s="119"/>
      <c r="AY596" s="119"/>
      <c r="AZ596" s="119"/>
      <c r="BA596" s="119"/>
      <c r="BB596" s="119"/>
      <c r="BC596" s="119"/>
      <c r="BD596" s="119"/>
      <c r="BE596" s="119"/>
      <c r="BF596" s="119"/>
      <c r="BG596" s="119"/>
      <c r="BH596" s="119"/>
      <c r="BI596" s="119"/>
      <c r="BJ596" s="119"/>
      <c r="BK596" s="119"/>
      <c r="BL596" s="119"/>
      <c r="BM596" s="119"/>
      <c r="BN596" s="119"/>
      <c r="BO596" s="119"/>
      <c r="BP596" s="119"/>
      <c r="BQ596" s="119"/>
      <c r="BR596" s="119"/>
      <c r="BS596" s="119"/>
      <c r="BT596" s="119"/>
      <c r="BU596" s="119"/>
      <c r="BV596" s="119"/>
      <c r="BW596" s="62">
        <f t="shared" si="728"/>
        <v>0</v>
      </c>
    </row>
    <row r="597" spans="1:75" x14ac:dyDescent="0.3">
      <c r="A597" s="195" t="s">
        <v>388</v>
      </c>
      <c r="BW597" s="62">
        <f t="shared" si="721"/>
        <v>0</v>
      </c>
    </row>
    <row r="598" spans="1:75" ht="16.2" thickBot="1" x14ac:dyDescent="0.35">
      <c r="BW598" s="62">
        <f t="shared" si="704"/>
        <v>0</v>
      </c>
    </row>
    <row r="599" spans="1:75" x14ac:dyDescent="0.3">
      <c r="A599" s="49" t="s">
        <v>389</v>
      </c>
      <c r="N599" s="119">
        <f>+'Monthly Parameters'!N17</f>
        <v>295.01</v>
      </c>
      <c r="O599" s="119">
        <f>+N599*(1+'Monthly Parameters'!O18)</f>
        <v>311.23554999999999</v>
      </c>
      <c r="P599" s="119">
        <f>+O599*(1+'Monthly Parameters'!P18)</f>
        <v>311.23554999999999</v>
      </c>
      <c r="Q599" s="119">
        <f>+P599*(1+'Monthly Parameters'!Q18)</f>
        <v>311.23554999999999</v>
      </c>
      <c r="R599" s="119">
        <f>+Q599*(1+'Monthly Parameters'!R18)</f>
        <v>311.23554999999999</v>
      </c>
      <c r="S599" s="119">
        <f>+R599*(1+'Monthly Parameters'!S18)</f>
        <v>311.23554999999999</v>
      </c>
      <c r="T599" s="119">
        <f>+S599*(1+'Monthly Parameters'!T18)</f>
        <v>311.23554999999999</v>
      </c>
      <c r="U599" s="119">
        <f>+T599*(1+'Monthly Parameters'!U18)</f>
        <v>311.23554999999999</v>
      </c>
      <c r="V599" s="119">
        <f>+U599*(1+'Monthly Parameters'!V18)</f>
        <v>311.23554999999999</v>
      </c>
      <c r="W599" s="119">
        <f>+V599*(1+'Monthly Parameters'!W18)</f>
        <v>311.23554999999999</v>
      </c>
      <c r="X599" s="119">
        <f>+W599*(1+'Monthly Parameters'!X18)</f>
        <v>311.23554999999999</v>
      </c>
      <c r="Y599" s="119">
        <f>+X599*(1+'Monthly Parameters'!Y18)</f>
        <v>311.23554999999999</v>
      </c>
      <c r="Z599" s="119">
        <f>+Y599*(1+'Monthly Parameters'!Z18)</f>
        <v>311.23554999999999</v>
      </c>
      <c r="AA599" s="119">
        <f>+Z599*(1+'Monthly Parameters'!AA18)</f>
        <v>331.46586074999999</v>
      </c>
      <c r="AB599" s="119">
        <f>+AA599*(1+'Monthly Parameters'!AB18)</f>
        <v>331.46586074999999</v>
      </c>
      <c r="AC599" s="119">
        <f>+AB599*(1+'Monthly Parameters'!AC18)</f>
        <v>331.46586074999999</v>
      </c>
      <c r="AD599" s="119">
        <f>+AC599*(1+'Monthly Parameters'!AD18)</f>
        <v>331.46586074999999</v>
      </c>
      <c r="AE599" s="119">
        <f>+AD599*(1+'Monthly Parameters'!AE18)</f>
        <v>331.46586074999999</v>
      </c>
      <c r="AF599" s="119">
        <f>+AE599*(1+'Monthly Parameters'!AF18)</f>
        <v>331.46586074999999</v>
      </c>
      <c r="AG599" s="119">
        <f>+AF599*(1+'Monthly Parameters'!AG18)</f>
        <v>331.46586074999999</v>
      </c>
      <c r="AH599" s="119">
        <f>+AG599*(1+'Monthly Parameters'!AH18)</f>
        <v>331.46586074999999</v>
      </c>
      <c r="AI599" s="119">
        <f>+AH599*(1+'Monthly Parameters'!AI18)</f>
        <v>331.46586074999999</v>
      </c>
      <c r="AJ599" s="119">
        <f>+AI599*(1+'Monthly Parameters'!AJ18)</f>
        <v>331.46586074999999</v>
      </c>
      <c r="AK599" s="119">
        <f>+AJ599*(1+'Monthly Parameters'!AK18)</f>
        <v>331.46586074999999</v>
      </c>
      <c r="AL599" s="119">
        <f>+AK599*(1+'Monthly Parameters'!AL18)</f>
        <v>331.46586074999999</v>
      </c>
      <c r="AM599" s="119">
        <f>+AL599*(1+'Monthly Parameters'!AM18)</f>
        <v>354.66847100249998</v>
      </c>
      <c r="AN599" s="119">
        <f>+AM599*(1+'Monthly Parameters'!AN18)</f>
        <v>354.66847100249998</v>
      </c>
      <c r="AO599" s="119">
        <f>+AN599*(1+'Monthly Parameters'!AO18)</f>
        <v>354.66847100249998</v>
      </c>
      <c r="AP599" s="119">
        <f>+AO599*(1+'Monthly Parameters'!AP18)</f>
        <v>354.66847100249998</v>
      </c>
      <c r="AQ599" s="119">
        <f>+AP599*(1+'Monthly Parameters'!AQ18)</f>
        <v>354.66847100249998</v>
      </c>
      <c r="AR599" s="119">
        <f>+AQ599*(1+'Monthly Parameters'!AR18)</f>
        <v>354.66847100249998</v>
      </c>
      <c r="AS599" s="119">
        <f>+AR599*(1+'Monthly Parameters'!AS18)</f>
        <v>354.66847100249998</v>
      </c>
      <c r="AT599" s="119">
        <f>+AS599*(1+'Monthly Parameters'!AT18)</f>
        <v>354.66847100249998</v>
      </c>
      <c r="AU599" s="119">
        <f>+AT599*(1+'Monthly Parameters'!AU18)</f>
        <v>354.66847100249998</v>
      </c>
      <c r="AV599" s="119">
        <f>+AU599*(1+'Monthly Parameters'!AV18)</f>
        <v>354.66847100249998</v>
      </c>
      <c r="AW599" s="119">
        <f>+AV599*(1+'Monthly Parameters'!AW18)</f>
        <v>354.66847100249998</v>
      </c>
      <c r="AX599" s="119">
        <f>+AW599*(1+'Monthly Parameters'!AX18)</f>
        <v>354.66847100249998</v>
      </c>
      <c r="AY599" s="119">
        <f>+AX599*(1+'Monthly Parameters'!AY18)</f>
        <v>381.97794326969245</v>
      </c>
      <c r="AZ599" s="119">
        <f>+AY599*(1+'Monthly Parameters'!AZ18)</f>
        <v>381.97794326969245</v>
      </c>
      <c r="BA599" s="119">
        <f>+AZ599*(1+'Monthly Parameters'!BA18)</f>
        <v>381.97794326969245</v>
      </c>
      <c r="BB599" s="119">
        <f>+BA599*(1+'Monthly Parameters'!BB18)</f>
        <v>381.97794326969245</v>
      </c>
      <c r="BC599" s="119">
        <f>+BB599*(1+'Monthly Parameters'!BC18)</f>
        <v>381.97794326969245</v>
      </c>
      <c r="BD599" s="119">
        <f>+BC599*(1+'Monthly Parameters'!BD18)</f>
        <v>381.97794326969245</v>
      </c>
      <c r="BE599" s="119">
        <f>+BD599*(1+'Monthly Parameters'!BE18)</f>
        <v>381.97794326969245</v>
      </c>
      <c r="BF599" s="119">
        <f>+BE599*(1+'Monthly Parameters'!BF18)</f>
        <v>381.97794326969245</v>
      </c>
      <c r="BG599" s="119">
        <f>+BF599*(1+'Monthly Parameters'!BG18)</f>
        <v>381.97794326969245</v>
      </c>
      <c r="BH599" s="119">
        <f>+BG599*(1+'Monthly Parameters'!BH18)</f>
        <v>381.97794326969245</v>
      </c>
      <c r="BI599" s="119">
        <f>+BH599*(1+'Monthly Parameters'!BI18)</f>
        <v>381.97794326969245</v>
      </c>
      <c r="BJ599" s="119">
        <f>+BI599*(1+'Monthly Parameters'!BJ18)</f>
        <v>381.97794326969245</v>
      </c>
      <c r="BK599" s="119">
        <f>+BJ599*(1+'Monthly Parameters'!BK18)</f>
        <v>406.04255369568307</v>
      </c>
      <c r="BL599" s="119">
        <f>+BK599*(1+'Monthly Parameters'!BL18)</f>
        <v>406.04255369568307</v>
      </c>
      <c r="BM599" s="119">
        <f>+BL599*(1+'Monthly Parameters'!BM18)</f>
        <v>406.04255369568307</v>
      </c>
      <c r="BN599" s="119">
        <f>+BM599*(1+'Monthly Parameters'!BN18)</f>
        <v>406.04255369568307</v>
      </c>
      <c r="BO599" s="119">
        <f>+BN599*(1+'Monthly Parameters'!BO18)</f>
        <v>406.04255369568307</v>
      </c>
      <c r="BP599" s="119">
        <f>+BO599*(1+'Monthly Parameters'!BP18)</f>
        <v>406.04255369568307</v>
      </c>
      <c r="BQ599" s="119">
        <f>+BP599*(1+'Monthly Parameters'!BQ18)</f>
        <v>406.04255369568307</v>
      </c>
      <c r="BR599" s="119">
        <f>+BQ599*(1+'Monthly Parameters'!BR18)</f>
        <v>406.04255369568307</v>
      </c>
      <c r="BS599" s="119">
        <f>+BR599*(1+'Monthly Parameters'!BS18)</f>
        <v>406.04255369568307</v>
      </c>
      <c r="BT599" s="119">
        <f>+BS599*(1+'Monthly Parameters'!BT18)</f>
        <v>406.04255369568307</v>
      </c>
      <c r="BU599" s="119">
        <f>+BT599*(1+'Monthly Parameters'!BU18)</f>
        <v>406.04255369568307</v>
      </c>
      <c r="BV599" s="119">
        <f>+BU599*(1+'Monthly Parameters'!BV18)</f>
        <v>406.04255369568307</v>
      </c>
      <c r="BW599" s="233">
        <f>SUM(C599:BV599)</f>
        <v>21719.694544614496</v>
      </c>
    </row>
    <row r="600" spans="1:75" x14ac:dyDescent="0.3"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  <c r="AA600" s="119"/>
      <c r="AB600" s="119"/>
      <c r="AC600" s="119"/>
      <c r="AD600" s="119"/>
      <c r="AE600" s="119"/>
      <c r="AF600" s="119"/>
      <c r="AG600" s="119"/>
      <c r="AH600" s="119"/>
      <c r="AI600" s="119"/>
      <c r="AJ600" s="119"/>
      <c r="AK600" s="119"/>
      <c r="AL600" s="119"/>
      <c r="AM600" s="119"/>
      <c r="AN600" s="119"/>
      <c r="AO600" s="119"/>
      <c r="AP600" s="119"/>
      <c r="AQ600" s="119"/>
      <c r="AR600" s="119"/>
      <c r="AS600" s="119"/>
      <c r="AT600" s="119"/>
      <c r="AU600" s="119"/>
      <c r="AV600" s="119"/>
      <c r="AW600" s="119"/>
      <c r="AX600" s="119"/>
      <c r="AY600" s="119"/>
      <c r="AZ600" s="119"/>
      <c r="BA600" s="119"/>
      <c r="BB600" s="119"/>
      <c r="BC600" s="119"/>
      <c r="BD600" s="119"/>
      <c r="BE600" s="119"/>
      <c r="BF600" s="119"/>
      <c r="BG600" s="119"/>
      <c r="BH600" s="119"/>
      <c r="BI600" s="119"/>
      <c r="BJ600" s="119"/>
      <c r="BK600" s="119"/>
      <c r="BL600" s="119"/>
      <c r="BM600" s="119"/>
      <c r="BN600" s="119"/>
      <c r="BO600" s="119"/>
      <c r="BP600" s="119"/>
      <c r="BQ600" s="119"/>
      <c r="BR600" s="119"/>
      <c r="BS600" s="119"/>
      <c r="BT600" s="119"/>
      <c r="BU600" s="119"/>
      <c r="BV600" s="119"/>
      <c r="BW600" s="233">
        <f t="shared" si="704"/>
        <v>0</v>
      </c>
    </row>
    <row r="601" spans="1:75" x14ac:dyDescent="0.3">
      <c r="A601" s="234" t="s">
        <v>390</v>
      </c>
      <c r="N601" s="119"/>
      <c r="O601" s="119">
        <f t="shared" ref="O601:AT601" si="731">+O599*O509</f>
        <v>6984.6807301553144</v>
      </c>
      <c r="P601" s="119">
        <f t="shared" si="731"/>
        <v>30853.010601572791</v>
      </c>
      <c r="Q601" s="119">
        <f t="shared" si="731"/>
        <v>67489.881647828413</v>
      </c>
      <c r="R601" s="119">
        <f t="shared" si="731"/>
        <v>0</v>
      </c>
      <c r="S601" s="119">
        <f t="shared" si="731"/>
        <v>181675.71981732309</v>
      </c>
      <c r="T601" s="119">
        <f t="shared" si="731"/>
        <v>174479.83322020623</v>
      </c>
      <c r="U601" s="119">
        <f t="shared" si="731"/>
        <v>0</v>
      </c>
      <c r="V601" s="119">
        <f t="shared" si="731"/>
        <v>0</v>
      </c>
      <c r="W601" s="119">
        <f t="shared" si="731"/>
        <v>53323.864013131912</v>
      </c>
      <c r="X601" s="119">
        <f t="shared" si="731"/>
        <v>85327.562546082641</v>
      </c>
      <c r="Y601" s="119">
        <f t="shared" si="731"/>
        <v>94618.80496209074</v>
      </c>
      <c r="Z601" s="119">
        <f t="shared" si="731"/>
        <v>337411.03324444842</v>
      </c>
      <c r="AA601" s="119">
        <f t="shared" si="731"/>
        <v>0</v>
      </c>
      <c r="AB601" s="119">
        <f t="shared" si="731"/>
        <v>0</v>
      </c>
      <c r="AC601" s="119">
        <f t="shared" si="731"/>
        <v>0</v>
      </c>
      <c r="AD601" s="119">
        <f t="shared" si="731"/>
        <v>0</v>
      </c>
      <c r="AE601" s="119">
        <f t="shared" si="731"/>
        <v>77412.133025584466</v>
      </c>
      <c r="AF601" s="119">
        <f t="shared" si="731"/>
        <v>198195.06328046747</v>
      </c>
      <c r="AG601" s="119">
        <f t="shared" si="731"/>
        <v>0</v>
      </c>
      <c r="AH601" s="119">
        <f t="shared" si="731"/>
        <v>0</v>
      </c>
      <c r="AI601" s="119">
        <f t="shared" si="731"/>
        <v>54369.679371445978</v>
      </c>
      <c r="AJ601" s="119">
        <f t="shared" si="731"/>
        <v>99075.640644847808</v>
      </c>
      <c r="AK601" s="119">
        <f t="shared" si="731"/>
        <v>107130.65177779127</v>
      </c>
      <c r="AL601" s="119">
        <f t="shared" si="731"/>
        <v>386042.27176944603</v>
      </c>
      <c r="AM601" s="119">
        <f t="shared" si="731"/>
        <v>0</v>
      </c>
      <c r="AN601" s="119">
        <f t="shared" si="731"/>
        <v>0</v>
      </c>
      <c r="AO601" s="119">
        <f t="shared" si="731"/>
        <v>0</v>
      </c>
      <c r="AP601" s="119">
        <f t="shared" si="731"/>
        <v>0</v>
      </c>
      <c r="AQ601" s="119">
        <f t="shared" si="731"/>
        <v>102989.08124177519</v>
      </c>
      <c r="AR601" s="119">
        <f t="shared" si="731"/>
        <v>235764.4761801128</v>
      </c>
      <c r="AS601" s="119">
        <f t="shared" si="731"/>
        <v>0</v>
      </c>
      <c r="AT601" s="119">
        <f t="shared" si="731"/>
        <v>0</v>
      </c>
      <c r="AU601" s="119">
        <f t="shared" ref="AU601:BV601" si="732">+AU599*AU509</f>
        <v>65746.517772872918</v>
      </c>
      <c r="AV601" s="119">
        <f t="shared" si="732"/>
        <v>123984.97628862364</v>
      </c>
      <c r="AW601" s="119">
        <f t="shared" si="732"/>
        <v>112768.14073754787</v>
      </c>
      <c r="AX601" s="119">
        <f t="shared" si="732"/>
        <v>448475.20164714451</v>
      </c>
      <c r="AY601" s="119">
        <f t="shared" si="732"/>
        <v>0</v>
      </c>
      <c r="AZ601" s="119">
        <f t="shared" si="732"/>
        <v>0</v>
      </c>
      <c r="BA601" s="119">
        <f t="shared" si="732"/>
        <v>0</v>
      </c>
      <c r="BB601" s="119">
        <f t="shared" si="732"/>
        <v>0</v>
      </c>
      <c r="BC601" s="119">
        <f t="shared" si="732"/>
        <v>67815.49958121682</v>
      </c>
      <c r="BD601" s="119">
        <f t="shared" si="732"/>
        <v>254990.21987852789</v>
      </c>
      <c r="BE601" s="119">
        <f t="shared" si="732"/>
        <v>0</v>
      </c>
      <c r="BF601" s="119">
        <f t="shared" si="732"/>
        <v>0</v>
      </c>
      <c r="BG601" s="119">
        <f t="shared" si="732"/>
        <v>57599.344216460886</v>
      </c>
      <c r="BH601" s="119">
        <f t="shared" si="732"/>
        <v>133651.92919078405</v>
      </c>
      <c r="BI601" s="119">
        <f t="shared" si="732"/>
        <v>118383.14685831721</v>
      </c>
      <c r="BJ601" s="119">
        <f t="shared" si="732"/>
        <v>490208.68171133829</v>
      </c>
      <c r="BK601" s="119">
        <f t="shared" si="732"/>
        <v>0</v>
      </c>
      <c r="BL601" s="119">
        <f t="shared" si="732"/>
        <v>0</v>
      </c>
      <c r="BM601" s="119">
        <f t="shared" si="732"/>
        <v>0</v>
      </c>
      <c r="BN601" s="119">
        <f t="shared" si="732"/>
        <v>0</v>
      </c>
      <c r="BO601" s="119">
        <f t="shared" si="732"/>
        <v>89608.219660513845</v>
      </c>
      <c r="BP601" s="119">
        <f t="shared" si="732"/>
        <v>289493.05824726284</v>
      </c>
      <c r="BQ601" s="119">
        <f t="shared" si="732"/>
        <v>0</v>
      </c>
      <c r="BR601" s="119">
        <f t="shared" si="732"/>
        <v>0</v>
      </c>
      <c r="BS601" s="119">
        <f t="shared" si="732"/>
        <v>61398.638445272321</v>
      </c>
      <c r="BT601" s="119">
        <f t="shared" si="732"/>
        <v>153582.93480669908</v>
      </c>
      <c r="BU601" s="119">
        <f t="shared" si="732"/>
        <v>134426.10409835889</v>
      </c>
      <c r="BV601" s="119">
        <f t="shared" si="732"/>
        <v>556710.22741455701</v>
      </c>
      <c r="BW601" s="233">
        <f t="shared" si="704"/>
        <v>5451986.2286298089</v>
      </c>
    </row>
    <row r="602" spans="1:75" x14ac:dyDescent="0.3">
      <c r="A602" s="235" t="s">
        <v>391</v>
      </c>
      <c r="C602" s="236"/>
      <c r="D602" s="236"/>
      <c r="E602" s="236"/>
      <c r="F602" s="236"/>
      <c r="G602" s="236"/>
      <c r="H602" s="236"/>
      <c r="I602" s="236"/>
      <c r="J602" s="236"/>
      <c r="K602" s="236"/>
      <c r="L602" s="236"/>
      <c r="M602" s="236"/>
      <c r="N602" s="237"/>
      <c r="O602" s="237">
        <f>+O601</f>
        <v>6984.6807301553144</v>
      </c>
      <c r="P602" s="237">
        <f t="shared" ref="P602:BV602" si="733">+P601</f>
        <v>30853.010601572791</v>
      </c>
      <c r="Q602" s="237">
        <f t="shared" si="733"/>
        <v>67489.881647828413</v>
      </c>
      <c r="R602" s="237">
        <f t="shared" si="733"/>
        <v>0</v>
      </c>
      <c r="S602" s="237">
        <f t="shared" si="733"/>
        <v>181675.71981732309</v>
      </c>
      <c r="T602" s="237">
        <f t="shared" si="733"/>
        <v>174479.83322020623</v>
      </c>
      <c r="U602" s="237">
        <f t="shared" si="733"/>
        <v>0</v>
      </c>
      <c r="V602" s="237">
        <f t="shared" si="733"/>
        <v>0</v>
      </c>
      <c r="W602" s="237">
        <f t="shared" si="733"/>
        <v>53323.864013131912</v>
      </c>
      <c r="X602" s="237">
        <f t="shared" si="733"/>
        <v>85327.562546082641</v>
      </c>
      <c r="Y602" s="237">
        <f t="shared" si="733"/>
        <v>94618.80496209074</v>
      </c>
      <c r="Z602" s="237">
        <f t="shared" si="733"/>
        <v>337411.03324444842</v>
      </c>
      <c r="AA602" s="237">
        <f t="shared" si="733"/>
        <v>0</v>
      </c>
      <c r="AB602" s="237">
        <f t="shared" si="733"/>
        <v>0</v>
      </c>
      <c r="AC602" s="237">
        <f t="shared" si="733"/>
        <v>0</v>
      </c>
      <c r="AD602" s="237">
        <f t="shared" si="733"/>
        <v>0</v>
      </c>
      <c r="AE602" s="237">
        <f t="shared" si="733"/>
        <v>77412.133025584466</v>
      </c>
      <c r="AF602" s="237">
        <f t="shared" si="733"/>
        <v>198195.06328046747</v>
      </c>
      <c r="AG602" s="237">
        <f t="shared" si="733"/>
        <v>0</v>
      </c>
      <c r="AH602" s="237">
        <f t="shared" si="733"/>
        <v>0</v>
      </c>
      <c r="AI602" s="237">
        <f t="shared" si="733"/>
        <v>54369.679371445978</v>
      </c>
      <c r="AJ602" s="237">
        <f t="shared" si="733"/>
        <v>99075.640644847808</v>
      </c>
      <c r="AK602" s="237">
        <f t="shared" si="733"/>
        <v>107130.65177779127</v>
      </c>
      <c r="AL602" s="237">
        <f t="shared" si="733"/>
        <v>386042.27176944603</v>
      </c>
      <c r="AM602" s="237">
        <f t="shared" si="733"/>
        <v>0</v>
      </c>
      <c r="AN602" s="237">
        <f t="shared" si="733"/>
        <v>0</v>
      </c>
      <c r="AO602" s="237">
        <f t="shared" si="733"/>
        <v>0</v>
      </c>
      <c r="AP602" s="237">
        <f t="shared" si="733"/>
        <v>0</v>
      </c>
      <c r="AQ602" s="237">
        <f t="shared" si="733"/>
        <v>102989.08124177519</v>
      </c>
      <c r="AR602" s="237">
        <f t="shared" si="733"/>
        <v>235764.4761801128</v>
      </c>
      <c r="AS602" s="237">
        <f t="shared" si="733"/>
        <v>0</v>
      </c>
      <c r="AT602" s="237">
        <f t="shared" si="733"/>
        <v>0</v>
      </c>
      <c r="AU602" s="237">
        <f t="shared" si="733"/>
        <v>65746.517772872918</v>
      </c>
      <c r="AV602" s="237">
        <f t="shared" si="733"/>
        <v>123984.97628862364</v>
      </c>
      <c r="AW602" s="237">
        <f t="shared" si="733"/>
        <v>112768.14073754787</v>
      </c>
      <c r="AX602" s="237">
        <f t="shared" si="733"/>
        <v>448475.20164714451</v>
      </c>
      <c r="AY602" s="237">
        <f t="shared" si="733"/>
        <v>0</v>
      </c>
      <c r="AZ602" s="237">
        <f t="shared" si="733"/>
        <v>0</v>
      </c>
      <c r="BA602" s="237">
        <f t="shared" si="733"/>
        <v>0</v>
      </c>
      <c r="BB602" s="237">
        <f t="shared" si="733"/>
        <v>0</v>
      </c>
      <c r="BC602" s="237">
        <f t="shared" si="733"/>
        <v>67815.49958121682</v>
      </c>
      <c r="BD602" s="237">
        <f t="shared" si="733"/>
        <v>254990.21987852789</v>
      </c>
      <c r="BE602" s="237">
        <f t="shared" si="733"/>
        <v>0</v>
      </c>
      <c r="BF602" s="237">
        <f t="shared" si="733"/>
        <v>0</v>
      </c>
      <c r="BG602" s="237">
        <f t="shared" si="733"/>
        <v>57599.344216460886</v>
      </c>
      <c r="BH602" s="237">
        <f t="shared" si="733"/>
        <v>133651.92919078405</v>
      </c>
      <c r="BI602" s="237">
        <f t="shared" si="733"/>
        <v>118383.14685831721</v>
      </c>
      <c r="BJ602" s="237">
        <f t="shared" si="733"/>
        <v>490208.68171133829</v>
      </c>
      <c r="BK602" s="237">
        <f t="shared" si="733"/>
        <v>0</v>
      </c>
      <c r="BL602" s="237">
        <f t="shared" si="733"/>
        <v>0</v>
      </c>
      <c r="BM602" s="237">
        <f t="shared" si="733"/>
        <v>0</v>
      </c>
      <c r="BN602" s="237">
        <f t="shared" si="733"/>
        <v>0</v>
      </c>
      <c r="BO602" s="237">
        <f t="shared" si="733"/>
        <v>89608.219660513845</v>
      </c>
      <c r="BP602" s="237">
        <f t="shared" si="733"/>
        <v>289493.05824726284</v>
      </c>
      <c r="BQ602" s="237">
        <f t="shared" si="733"/>
        <v>0</v>
      </c>
      <c r="BR602" s="237">
        <f t="shared" si="733"/>
        <v>0</v>
      </c>
      <c r="BS602" s="237">
        <f t="shared" si="733"/>
        <v>61398.638445272321</v>
      </c>
      <c r="BT602" s="237">
        <f t="shared" si="733"/>
        <v>153582.93480669908</v>
      </c>
      <c r="BU602" s="237">
        <f t="shared" si="733"/>
        <v>134426.10409835889</v>
      </c>
      <c r="BV602" s="237">
        <f t="shared" si="733"/>
        <v>556710.22741455701</v>
      </c>
      <c r="BW602" s="233">
        <f t="shared" si="704"/>
        <v>5451986.2286298089</v>
      </c>
    </row>
    <row r="603" spans="1:75" x14ac:dyDescent="0.3"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BW603" s="233">
        <f t="shared" si="704"/>
        <v>0</v>
      </c>
    </row>
    <row r="604" spans="1:75" x14ac:dyDescent="0.3">
      <c r="A604" s="163" t="s">
        <v>392</v>
      </c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BW604" s="233">
        <f t="shared" si="704"/>
        <v>0</v>
      </c>
    </row>
    <row r="605" spans="1:75" x14ac:dyDescent="0.3">
      <c r="A605" s="114" t="s">
        <v>393</v>
      </c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>
        <f>+O602*DATA!C292</f>
        <v>2444.6382555543601</v>
      </c>
      <c r="P605" s="141">
        <f>+P602*DATA!D292</f>
        <v>10798.553710550475</v>
      </c>
      <c r="Q605" s="141">
        <f>+Q602*DATA!E292</f>
        <v>23621.458576739944</v>
      </c>
      <c r="R605" s="141">
        <f>+R602*DATA!F292</f>
        <v>0</v>
      </c>
      <c r="S605" s="141">
        <f>+S602*DATA!G292</f>
        <v>63586.501936063076</v>
      </c>
      <c r="T605" s="141">
        <f>+T602*DATA!H292</f>
        <v>61067.941627072178</v>
      </c>
      <c r="U605" s="141">
        <f>+U602*DATA!I292</f>
        <v>0</v>
      </c>
      <c r="V605" s="141">
        <f>+V602*DATA!J292</f>
        <v>0</v>
      </c>
      <c r="W605" s="141">
        <f>+W602*DATA!K292</f>
        <v>18663.352404596168</v>
      </c>
      <c r="X605" s="141">
        <f>+X602*DATA!L292</f>
        <v>29864.646891128923</v>
      </c>
      <c r="Y605" s="141">
        <f>+Y602*DATA!M292</f>
        <v>33116.581736731758</v>
      </c>
      <c r="Z605" s="141">
        <f>+Z602*DATA!N292</f>
        <v>118093.86163555694</v>
      </c>
      <c r="AA605" s="141">
        <f>+AA602*DATA!O292</f>
        <v>0</v>
      </c>
      <c r="AB605" s="141">
        <f>+AB602*DATA!P292</f>
        <v>0</v>
      </c>
      <c r="AC605" s="141">
        <f>+AC602*DATA!Q292</f>
        <v>0</v>
      </c>
      <c r="AD605" s="141">
        <f>+AD602*DATA!R292</f>
        <v>0</v>
      </c>
      <c r="AE605" s="141">
        <f>+AE602*DATA!S292</f>
        <v>50317.886466629905</v>
      </c>
      <c r="AF605" s="141">
        <f>+AF602*DATA!T292</f>
        <v>128826.79113230386</v>
      </c>
      <c r="AG605" s="141">
        <f>+AG602*DATA!U292</f>
        <v>0</v>
      </c>
      <c r="AH605" s="141">
        <f>+AH602*DATA!V292</f>
        <v>0</v>
      </c>
      <c r="AI605" s="141">
        <f>+AI602*DATA!W292</f>
        <v>35340.291591439884</v>
      </c>
      <c r="AJ605" s="141">
        <f>+AJ602*DATA!X292</f>
        <v>64399.166419151079</v>
      </c>
      <c r="AK605" s="141">
        <f>+AK602*DATA!Y292</f>
        <v>69634.923655564329</v>
      </c>
      <c r="AL605" s="141">
        <f>+AL602*DATA!Z292</f>
        <v>250927.47665013993</v>
      </c>
      <c r="AM605" s="141">
        <f>+AM602*DATA!AA292</f>
        <v>0</v>
      </c>
      <c r="AN605" s="141">
        <f>+AN602*DATA!AB292</f>
        <v>0</v>
      </c>
      <c r="AO605" s="141">
        <f>+AO602*DATA!AC292</f>
        <v>0</v>
      </c>
      <c r="AP605" s="141">
        <f>+AP602*DATA!AD292</f>
        <v>0</v>
      </c>
      <c r="AQ605" s="141">
        <f>+AQ602*DATA!AE292</f>
        <v>72092.35686924262</v>
      </c>
      <c r="AR605" s="141">
        <f>+AR602*DATA!AF292</f>
        <v>165035.13332607894</v>
      </c>
      <c r="AS605" s="141">
        <f>+AS602*DATA!AG292</f>
        <v>0</v>
      </c>
      <c r="AT605" s="141">
        <f>+AT602*DATA!AH292</f>
        <v>0</v>
      </c>
      <c r="AU605" s="141">
        <f>+AU602*DATA!AI292</f>
        <v>46022.562441011039</v>
      </c>
      <c r="AV605" s="141">
        <f>+AV602*DATA!AJ292</f>
        <v>86789.483402036538</v>
      </c>
      <c r="AW605" s="141">
        <f>+AW602*DATA!AK292</f>
        <v>78937.698516283504</v>
      </c>
      <c r="AX605" s="141">
        <f>+AX602*DATA!AL292</f>
        <v>313932.64115300111</v>
      </c>
      <c r="AY605" s="141">
        <f>+AY602*DATA!AM292</f>
        <v>0</v>
      </c>
      <c r="AZ605" s="141">
        <f>+AZ602*DATA!AN292</f>
        <v>0</v>
      </c>
      <c r="BA605" s="141">
        <f>+BA602*DATA!AO292</f>
        <v>0</v>
      </c>
      <c r="BB605" s="141">
        <f>+BB602*DATA!AP292</f>
        <v>0</v>
      </c>
      <c r="BC605" s="141">
        <f>+BC602*DATA!AQ292</f>
        <v>27126.199832486731</v>
      </c>
      <c r="BD605" s="141">
        <f>+BD602*DATA!AR292</f>
        <v>101996.08795141116</v>
      </c>
      <c r="BE605" s="141">
        <f>+BE602*DATA!AS292</f>
        <v>0</v>
      </c>
      <c r="BF605" s="141">
        <f>+BF602*DATA!AT292</f>
        <v>0</v>
      </c>
      <c r="BG605" s="141">
        <f>+BG602*DATA!AU292</f>
        <v>23039.737686584354</v>
      </c>
      <c r="BH605" s="141">
        <f>+BH602*DATA!AV292</f>
        <v>53460.771676313627</v>
      </c>
      <c r="BI605" s="141">
        <f>+BI602*DATA!AW292</f>
        <v>47353.258743326885</v>
      </c>
      <c r="BJ605" s="141">
        <f>+BJ602*DATA!AX292</f>
        <v>196083.47268453531</v>
      </c>
      <c r="BK605" s="141">
        <f>+BK602*DATA!AY292</f>
        <v>0</v>
      </c>
      <c r="BL605" s="141">
        <f>+BL602*DATA!AZ292</f>
        <v>0</v>
      </c>
      <c r="BM605" s="141">
        <f>+BM602*DATA!BA292</f>
        <v>0</v>
      </c>
      <c r="BN605" s="141">
        <f>+BN602*DATA!BB292</f>
        <v>0</v>
      </c>
      <c r="BO605" s="141">
        <f>+BO602*DATA!BC292</f>
        <v>76166.986711436766</v>
      </c>
      <c r="BP605" s="141">
        <f>+BP602*DATA!BD292</f>
        <v>246069.0995101734</v>
      </c>
      <c r="BQ605" s="141">
        <f>+BQ602*DATA!BE292</f>
        <v>0</v>
      </c>
      <c r="BR605" s="141">
        <f>+BR602*DATA!BF292</f>
        <v>0</v>
      </c>
      <c r="BS605" s="141">
        <f>+BS602*DATA!BG292</f>
        <v>52188.842678481473</v>
      </c>
      <c r="BT605" s="141">
        <f>+BT602*DATA!BH292</f>
        <v>130545.49458569421</v>
      </c>
      <c r="BU605" s="141">
        <f>+BU602*DATA!BI292</f>
        <v>114262.18848360506</v>
      </c>
      <c r="BV605" s="141">
        <f>+BV602*DATA!BJ292</f>
        <v>473203.69330237346</v>
      </c>
      <c r="BW605" s="233">
        <f t="shared" ref="BW605:BW623" si="734">SUM(C605:BV605)</f>
        <v>3265009.7822432988</v>
      </c>
    </row>
    <row r="606" spans="1:75" x14ac:dyDescent="0.3">
      <c r="A606" s="116" t="s">
        <v>234</v>
      </c>
      <c r="C606" s="142"/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  <c r="N606" s="142"/>
      <c r="O606" s="142">
        <f>+O605*DATA!C293</f>
        <v>61.115956388859004</v>
      </c>
      <c r="P606" s="142">
        <f>+P605*DATA!D293</f>
        <v>269.96384276376187</v>
      </c>
      <c r="Q606" s="142">
        <f>+Q605*DATA!E293</f>
        <v>590.53646441849867</v>
      </c>
      <c r="R606" s="142">
        <f>+R605*DATA!F293</f>
        <v>0</v>
      </c>
      <c r="S606" s="142">
        <f>+S605*DATA!G293</f>
        <v>1589.6625484015769</v>
      </c>
      <c r="T606" s="142">
        <f>+T605*DATA!H293</f>
        <v>1526.6985406768044</v>
      </c>
      <c r="U606" s="142">
        <f>+U605*DATA!I293</f>
        <v>0</v>
      </c>
      <c r="V606" s="142">
        <f>+V605*DATA!J293</f>
        <v>0</v>
      </c>
      <c r="W606" s="142">
        <f>+W605*DATA!K293</f>
        <v>466.58381011490422</v>
      </c>
      <c r="X606" s="142">
        <f>+X605*DATA!L293</f>
        <v>746.61617227822308</v>
      </c>
      <c r="Y606" s="142">
        <f>+Y605*DATA!M293</f>
        <v>827.91454341829399</v>
      </c>
      <c r="Z606" s="142">
        <f>+Z605*DATA!N293</f>
        <v>2952.3465408889238</v>
      </c>
      <c r="AA606" s="142">
        <f>+AA605*DATA!O293</f>
        <v>0</v>
      </c>
      <c r="AB606" s="142">
        <f>+AB605*DATA!P293</f>
        <v>0</v>
      </c>
      <c r="AC606" s="142">
        <f>+AC605*DATA!Q293</f>
        <v>0</v>
      </c>
      <c r="AD606" s="142">
        <f>+AD605*DATA!R293</f>
        <v>0</v>
      </c>
      <c r="AE606" s="142">
        <f>+AE605*DATA!S293</f>
        <v>1761.1260263320469</v>
      </c>
      <c r="AF606" s="142">
        <f>+AF605*DATA!T293</f>
        <v>4508.9376896306358</v>
      </c>
      <c r="AG606" s="142">
        <f>+AG605*DATA!U293</f>
        <v>0</v>
      </c>
      <c r="AH606" s="142">
        <f>+AH605*DATA!V293</f>
        <v>0</v>
      </c>
      <c r="AI606" s="142">
        <f>+AI605*DATA!W293</f>
        <v>1236.9102057003961</v>
      </c>
      <c r="AJ606" s="142">
        <f>+AJ605*DATA!X293</f>
        <v>2253.970824670288</v>
      </c>
      <c r="AK606" s="142">
        <f>+AK605*DATA!Y293</f>
        <v>2437.2223279447517</v>
      </c>
      <c r="AL606" s="142">
        <f>+AL605*DATA!Z293</f>
        <v>8782.461682754898</v>
      </c>
      <c r="AM606" s="142">
        <f>+AM605*DATA!AA293</f>
        <v>0</v>
      </c>
      <c r="AN606" s="142">
        <f>+AN605*DATA!AB293</f>
        <v>0</v>
      </c>
      <c r="AO606" s="142">
        <f>+AO605*DATA!AC293</f>
        <v>0</v>
      </c>
      <c r="AP606" s="142">
        <f>+AP605*DATA!AD293</f>
        <v>0</v>
      </c>
      <c r="AQ606" s="142">
        <f>+AQ605*DATA!AE293</f>
        <v>2883.6942747697049</v>
      </c>
      <c r="AR606" s="142">
        <f>+AR605*DATA!AF293</f>
        <v>6601.405333043158</v>
      </c>
      <c r="AS606" s="142">
        <f>+AS605*DATA!AG293</f>
        <v>0</v>
      </c>
      <c r="AT606" s="142">
        <f>+AT605*DATA!AH293</f>
        <v>0</v>
      </c>
      <c r="AU606" s="142">
        <f>+AU605*DATA!AI293</f>
        <v>1840.9024976404417</v>
      </c>
      <c r="AV606" s="142">
        <f>+AV605*DATA!AJ293</f>
        <v>3471.5793360814614</v>
      </c>
      <c r="AW606" s="142">
        <f>+AW605*DATA!AK293</f>
        <v>3157.50794065134</v>
      </c>
      <c r="AX606" s="142">
        <f>+AX605*DATA!AL293</f>
        <v>12557.305646120045</v>
      </c>
      <c r="AY606" s="142">
        <f>+AY605*DATA!AM293</f>
        <v>0</v>
      </c>
      <c r="AZ606" s="142">
        <f>+AZ605*DATA!AN293</f>
        <v>0</v>
      </c>
      <c r="BA606" s="142">
        <f>+BA605*DATA!AO293</f>
        <v>0</v>
      </c>
      <c r="BB606" s="142">
        <f>+BB605*DATA!AP293</f>
        <v>0</v>
      </c>
      <c r="BC606" s="142">
        <f>+BC605*DATA!AQ293</f>
        <v>542.52399664973461</v>
      </c>
      <c r="BD606" s="142">
        <f>+BD605*DATA!AR293</f>
        <v>2039.9217590282233</v>
      </c>
      <c r="BE606" s="142">
        <f>+BE605*DATA!AS293</f>
        <v>0</v>
      </c>
      <c r="BF606" s="142">
        <f>+BF605*DATA!AT293</f>
        <v>0</v>
      </c>
      <c r="BG606" s="142">
        <f>+BG605*DATA!AU293</f>
        <v>460.79475373168708</v>
      </c>
      <c r="BH606" s="142">
        <f>+BH605*DATA!AV293</f>
        <v>1069.2154335262726</v>
      </c>
      <c r="BI606" s="142">
        <f>+BI605*DATA!AW293</f>
        <v>947.06517486653775</v>
      </c>
      <c r="BJ606" s="142">
        <f>+BJ605*DATA!AX293</f>
        <v>3921.6694536907062</v>
      </c>
      <c r="BK606" s="142">
        <f>+BK605*DATA!AY293</f>
        <v>0</v>
      </c>
      <c r="BL606" s="142">
        <f>+BL605*DATA!AZ293</f>
        <v>0</v>
      </c>
      <c r="BM606" s="142">
        <f>+BM605*DATA!BA293</f>
        <v>0</v>
      </c>
      <c r="BN606" s="142">
        <f>+BN605*DATA!BB293</f>
        <v>0</v>
      </c>
      <c r="BO606" s="142">
        <f>+BO605*DATA!BC293</f>
        <v>3427.5144020146545</v>
      </c>
      <c r="BP606" s="142">
        <f>+BP605*DATA!BD293</f>
        <v>11073.109477957803</v>
      </c>
      <c r="BQ606" s="142">
        <f>+BQ605*DATA!BE293</f>
        <v>0</v>
      </c>
      <c r="BR606" s="142">
        <f>+BR605*DATA!BF293</f>
        <v>0</v>
      </c>
      <c r="BS606" s="142">
        <f>+BS605*DATA!BG293</f>
        <v>2348.4979205316663</v>
      </c>
      <c r="BT606" s="142">
        <f>+BT605*DATA!BH293</f>
        <v>5874.5472563562389</v>
      </c>
      <c r="BU606" s="142">
        <f>+BU605*DATA!BI293</f>
        <v>5141.7984817622273</v>
      </c>
      <c r="BV606" s="142">
        <f>+BV605*DATA!BJ293</f>
        <v>21294.166198606807</v>
      </c>
      <c r="BW606" s="233">
        <f t="shared" si="734"/>
        <v>118665.28651341156</v>
      </c>
    </row>
    <row r="607" spans="1:75" x14ac:dyDescent="0.3">
      <c r="A607" s="114" t="s">
        <v>394</v>
      </c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>
        <f>+O602*DATA!C294</f>
        <v>1746.1701825388286</v>
      </c>
      <c r="Q607" s="141">
        <f>+P602*DATA!D294</f>
        <v>7713.2526503931977</v>
      </c>
      <c r="R607" s="141">
        <f>+Q602*DATA!E294</f>
        <v>16872.470411957103</v>
      </c>
      <c r="S607" s="141">
        <f>+R602*DATA!F294</f>
        <v>0</v>
      </c>
      <c r="T607" s="141">
        <f>+S602*DATA!G294</f>
        <v>45418.929954330772</v>
      </c>
      <c r="U607" s="141">
        <f>+T602*DATA!H294</f>
        <v>43619.958305051558</v>
      </c>
      <c r="V607" s="141">
        <f>+U602*DATA!I294</f>
        <v>0</v>
      </c>
      <c r="W607" s="141">
        <f>+V602*DATA!J294</f>
        <v>0</v>
      </c>
      <c r="X607" s="141">
        <f>+W602*DATA!K294</f>
        <v>13330.966003282978</v>
      </c>
      <c r="Y607" s="141">
        <f>+X602*DATA!L294</f>
        <v>21331.89063652066</v>
      </c>
      <c r="Z607" s="141">
        <f>+Y602*DATA!M294</f>
        <v>23654.701240522685</v>
      </c>
      <c r="AA607" s="141">
        <f>+Z602*DATA!N294</f>
        <v>84352.758311112106</v>
      </c>
      <c r="AB607" s="141">
        <f>+AA602*DATA!O294</f>
        <v>0</v>
      </c>
      <c r="AC607" s="141">
        <f>+AB602*DATA!P294</f>
        <v>0</v>
      </c>
      <c r="AD607" s="141">
        <f>+AC602*DATA!Q294</f>
        <v>0</v>
      </c>
      <c r="AE607" s="141">
        <f>+AD602*DATA!R294</f>
        <v>0</v>
      </c>
      <c r="AF607" s="141">
        <f>+AE602*DATA!S294</f>
        <v>0</v>
      </c>
      <c r="AG607" s="141">
        <f>+AF602*DATA!T294</f>
        <v>0</v>
      </c>
      <c r="AH607" s="141">
        <f>+AG602*DATA!U294</f>
        <v>0</v>
      </c>
      <c r="AI607" s="141">
        <f>+AH602*DATA!V294</f>
        <v>0</v>
      </c>
      <c r="AJ607" s="141">
        <f>+AI602*DATA!W294</f>
        <v>0</v>
      </c>
      <c r="AK607" s="141">
        <f>+AJ602*DATA!X294</f>
        <v>0</v>
      </c>
      <c r="AL607" s="141">
        <f>+AK602*DATA!Y294</f>
        <v>0</v>
      </c>
      <c r="AM607" s="141">
        <f>+AL602*DATA!Z294</f>
        <v>0</v>
      </c>
      <c r="AN607" s="141">
        <f>+AM602*DATA!AA294</f>
        <v>0</v>
      </c>
      <c r="AO607" s="141">
        <f>+AN602*DATA!AB294</f>
        <v>0</v>
      </c>
      <c r="AP607" s="141">
        <f>+AO602*DATA!AC294</f>
        <v>0</v>
      </c>
      <c r="AQ607" s="141">
        <f>+AP602*DATA!AD294</f>
        <v>0</v>
      </c>
      <c r="AR607" s="141">
        <f>+AQ602*DATA!AE294</f>
        <v>0</v>
      </c>
      <c r="AS607" s="141">
        <f>+AR602*DATA!AF294</f>
        <v>0</v>
      </c>
      <c r="AT607" s="141">
        <f>+AS602*DATA!AG294</f>
        <v>0</v>
      </c>
      <c r="AU607" s="141">
        <f>+AT602*DATA!AH294</f>
        <v>0</v>
      </c>
      <c r="AV607" s="141">
        <f>+AU602*DATA!AI294</f>
        <v>0</v>
      </c>
      <c r="AW607" s="141">
        <f>+AV602*DATA!AJ294</f>
        <v>0</v>
      </c>
      <c r="AX607" s="141">
        <f>+AW602*DATA!AK294</f>
        <v>0</v>
      </c>
      <c r="AY607" s="141">
        <f>+AX602*DATA!AL294</f>
        <v>0</v>
      </c>
      <c r="AZ607" s="141">
        <f>+AY602*DATA!AM294</f>
        <v>0</v>
      </c>
      <c r="BA607" s="141">
        <f>+AZ602*DATA!AN294</f>
        <v>0</v>
      </c>
      <c r="BB607" s="141">
        <f>+BA602*DATA!AO294</f>
        <v>0</v>
      </c>
      <c r="BC607" s="141">
        <f>+BB602*DATA!AP294</f>
        <v>0</v>
      </c>
      <c r="BD607" s="141">
        <f>+BC602*DATA!AQ294</f>
        <v>20344.649874365045</v>
      </c>
      <c r="BE607" s="141">
        <f>+BD602*DATA!AR294</f>
        <v>76497.065963558358</v>
      </c>
      <c r="BF607" s="141">
        <f>+BE602*DATA!AS294</f>
        <v>0</v>
      </c>
      <c r="BG607" s="141">
        <f>+BF602*DATA!AT294</f>
        <v>0</v>
      </c>
      <c r="BH607" s="141">
        <f>+BG602*DATA!AU294</f>
        <v>17279.803264938266</v>
      </c>
      <c r="BI607" s="141">
        <f>+BH602*DATA!AV294</f>
        <v>40095.578757235213</v>
      </c>
      <c r="BJ607" s="141">
        <f>+BI602*DATA!AW294</f>
        <v>35514.944057495159</v>
      </c>
      <c r="BK607" s="141">
        <f>+BJ602*DATA!AX294</f>
        <v>147062.60451340149</v>
      </c>
      <c r="BL607" s="141">
        <f>+BK602*DATA!AY294</f>
        <v>0</v>
      </c>
      <c r="BM607" s="141">
        <f>+BL602*DATA!AZ294</f>
        <v>0</v>
      </c>
      <c r="BN607" s="141">
        <f>+BM602*DATA!BA294</f>
        <v>0</v>
      </c>
      <c r="BO607" s="141">
        <f>+BN602*DATA!BB294</f>
        <v>0</v>
      </c>
      <c r="BP607" s="141">
        <f>+BO602*DATA!BC294</f>
        <v>0</v>
      </c>
      <c r="BQ607" s="141">
        <f>+BP602*DATA!BD294</f>
        <v>0</v>
      </c>
      <c r="BR607" s="141">
        <f>+BQ602*DATA!BE294</f>
        <v>0</v>
      </c>
      <c r="BS607" s="141">
        <f>+BR602*DATA!BF294</f>
        <v>0</v>
      </c>
      <c r="BT607" s="141">
        <f>+BS602*DATA!BG294</f>
        <v>0</v>
      </c>
      <c r="BU607" s="141">
        <f>+BT602*DATA!BH294</f>
        <v>0</v>
      </c>
      <c r="BV607" s="141">
        <f>+BU602*DATA!BI294</f>
        <v>0</v>
      </c>
      <c r="BW607" s="233">
        <f t="shared" si="734"/>
        <v>594835.74412670347</v>
      </c>
    </row>
    <row r="608" spans="1:75" x14ac:dyDescent="0.3">
      <c r="A608" s="116" t="s">
        <v>234</v>
      </c>
      <c r="C608" s="142"/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  <c r="N608" s="142"/>
      <c r="O608" s="142"/>
      <c r="P608" s="142">
        <f>+P607*DATA!C295</f>
        <v>34.923403650776571</v>
      </c>
      <c r="Q608" s="142">
        <f>+Q607*DATA!D295</f>
        <v>154.26505300786397</v>
      </c>
      <c r="R608" s="142">
        <f>+R607*DATA!E295</f>
        <v>337.44940823914209</v>
      </c>
      <c r="S608" s="142">
        <f>+S607*DATA!F295</f>
        <v>0</v>
      </c>
      <c r="T608" s="142">
        <f>+T607*DATA!G295</f>
        <v>908.3785990866154</v>
      </c>
      <c r="U608" s="142">
        <f>+U607*DATA!H295</f>
        <v>872.39916610103114</v>
      </c>
      <c r="V608" s="142">
        <f>+V607*DATA!I295</f>
        <v>0</v>
      </c>
      <c r="W608" s="142">
        <f>+W607*DATA!J295</f>
        <v>0</v>
      </c>
      <c r="X608" s="142">
        <f>+X607*DATA!K295</f>
        <v>266.61932006565956</v>
      </c>
      <c r="Y608" s="142">
        <f>+Y607*DATA!L295</f>
        <v>426.6378127304132</v>
      </c>
      <c r="Z608" s="142">
        <f>+Z607*DATA!M295</f>
        <v>473.09402481045373</v>
      </c>
      <c r="AA608" s="142">
        <f>+AA607*DATA!N295</f>
        <v>1687.0551662222422</v>
      </c>
      <c r="AB608" s="142">
        <f>+AB607*DATA!O295</f>
        <v>0</v>
      </c>
      <c r="AC608" s="142">
        <f>+AC607*DATA!P295</f>
        <v>0</v>
      </c>
      <c r="AD608" s="142">
        <f>+AD607*DATA!Q295</f>
        <v>0</v>
      </c>
      <c r="AE608" s="142">
        <f>+AE607*DATA!R295</f>
        <v>0</v>
      </c>
      <c r="AF608" s="142">
        <f>+AF607*DATA!S295</f>
        <v>0</v>
      </c>
      <c r="AG608" s="142">
        <f>+AG607*DATA!T295</f>
        <v>0</v>
      </c>
      <c r="AH608" s="142">
        <f>+AH607*DATA!U295</f>
        <v>0</v>
      </c>
      <c r="AI608" s="142">
        <f>+AI607*DATA!V295</f>
        <v>0</v>
      </c>
      <c r="AJ608" s="142">
        <f>+AJ607*DATA!W295</f>
        <v>0</v>
      </c>
      <c r="AK608" s="142">
        <f>+AK607*DATA!X295</f>
        <v>0</v>
      </c>
      <c r="AL608" s="142">
        <f>+AL607*DATA!Y295</f>
        <v>0</v>
      </c>
      <c r="AM608" s="142">
        <f>+AM607*DATA!Z295</f>
        <v>0</v>
      </c>
      <c r="AN608" s="142">
        <f>+AN607*DATA!AA295</f>
        <v>0</v>
      </c>
      <c r="AO608" s="142">
        <f>+AO607*DATA!AB295</f>
        <v>0</v>
      </c>
      <c r="AP608" s="142">
        <f>+AP607*DATA!AC295</f>
        <v>0</v>
      </c>
      <c r="AQ608" s="142">
        <f>+AQ607*DATA!AD295</f>
        <v>0</v>
      </c>
      <c r="AR608" s="142">
        <f>+AR607*DATA!AE295</f>
        <v>0</v>
      </c>
      <c r="AS608" s="142">
        <f>+AS607*DATA!AF295</f>
        <v>0</v>
      </c>
      <c r="AT608" s="142">
        <f>+AT607*DATA!AG295</f>
        <v>0</v>
      </c>
      <c r="AU608" s="142">
        <f>+AU607*DATA!AH295</f>
        <v>0</v>
      </c>
      <c r="AV608" s="142">
        <f>+AV607*DATA!AI295</f>
        <v>0</v>
      </c>
      <c r="AW608" s="142">
        <f>+AW607*DATA!AJ295</f>
        <v>0</v>
      </c>
      <c r="AX608" s="142">
        <f>+AX607*DATA!AK295</f>
        <v>0</v>
      </c>
      <c r="AY608" s="142">
        <f>+AY607*DATA!AL295</f>
        <v>0</v>
      </c>
      <c r="AZ608" s="142">
        <f>+AZ607*DATA!AM295</f>
        <v>0</v>
      </c>
      <c r="BA608" s="142">
        <f>+BA607*DATA!AN295</f>
        <v>0</v>
      </c>
      <c r="BB608" s="142">
        <f>+BB607*DATA!AO295</f>
        <v>0</v>
      </c>
      <c r="BC608" s="142">
        <f>+BC607*DATA!AP295</f>
        <v>0</v>
      </c>
      <c r="BD608" s="142">
        <f>+BD607*DATA!AQ295</f>
        <v>305.16974811547567</v>
      </c>
      <c r="BE608" s="142">
        <f>+BE607*DATA!AR295</f>
        <v>1147.4559894533754</v>
      </c>
      <c r="BF608" s="142">
        <f>+BF607*DATA!AS295</f>
        <v>0</v>
      </c>
      <c r="BG608" s="142">
        <f>+BG607*DATA!AT295</f>
        <v>0</v>
      </c>
      <c r="BH608" s="142">
        <f>+BH607*DATA!AU295</f>
        <v>259.19704897407399</v>
      </c>
      <c r="BI608" s="142">
        <f>+BI607*DATA!AV295</f>
        <v>601.43368135852813</v>
      </c>
      <c r="BJ608" s="142">
        <f>+BJ607*DATA!AW295</f>
        <v>532.72416086242731</v>
      </c>
      <c r="BK608" s="142">
        <f>+BK607*DATA!AX295</f>
        <v>2205.9390677010224</v>
      </c>
      <c r="BL608" s="142">
        <f>+BL607*DATA!AY295</f>
        <v>0</v>
      </c>
      <c r="BM608" s="142">
        <f>+BM607*DATA!AZ295</f>
        <v>0</v>
      </c>
      <c r="BN608" s="142">
        <f>+BN607*DATA!BA295</f>
        <v>0</v>
      </c>
      <c r="BO608" s="142">
        <f>+BO607*DATA!BB295</f>
        <v>0</v>
      </c>
      <c r="BP608" s="142">
        <f>+BP607*DATA!BC295</f>
        <v>0</v>
      </c>
      <c r="BQ608" s="142">
        <f>+BQ607*DATA!BD295</f>
        <v>0</v>
      </c>
      <c r="BR608" s="142">
        <f>+BR607*DATA!BE295</f>
        <v>0</v>
      </c>
      <c r="BS608" s="142">
        <f>+BS607*DATA!BF295</f>
        <v>0</v>
      </c>
      <c r="BT608" s="142">
        <f>+BT607*DATA!BG295</f>
        <v>0</v>
      </c>
      <c r="BU608" s="142">
        <f>+BU607*DATA!BH295</f>
        <v>0</v>
      </c>
      <c r="BV608" s="142">
        <f>+BV607*DATA!BI295</f>
        <v>0</v>
      </c>
      <c r="BW608" s="233">
        <f t="shared" si="734"/>
        <v>10212.741650379103</v>
      </c>
    </row>
    <row r="609" spans="1:75" x14ac:dyDescent="0.3">
      <c r="A609" s="114" t="s">
        <v>236</v>
      </c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>
        <f>+O602*DATA!C296</f>
        <v>1396.9361460310629</v>
      </c>
      <c r="R609" s="141">
        <f>+P602*DATA!D296</f>
        <v>6170.6021203145583</v>
      </c>
      <c r="S609" s="141">
        <f>+Q602*DATA!E296</f>
        <v>13497.976329565683</v>
      </c>
      <c r="T609" s="141">
        <f>+R602*DATA!F296</f>
        <v>0</v>
      </c>
      <c r="U609" s="141">
        <f>+S602*DATA!G296</f>
        <v>36335.143963464616</v>
      </c>
      <c r="V609" s="141">
        <f>+T602*DATA!H296</f>
        <v>34895.966644041247</v>
      </c>
      <c r="W609" s="141">
        <f>+U602*DATA!I296</f>
        <v>0</v>
      </c>
      <c r="X609" s="141">
        <f>+V602*DATA!J296</f>
        <v>0</v>
      </c>
      <c r="Y609" s="141">
        <f>+W602*DATA!K296</f>
        <v>10664.772802626383</v>
      </c>
      <c r="Z609" s="141">
        <f>+X602*DATA!L296</f>
        <v>17065.512509216529</v>
      </c>
      <c r="AA609" s="141">
        <f>+Y602*DATA!M296</f>
        <v>18923.760992418149</v>
      </c>
      <c r="AB609" s="141">
        <f>+Z602*DATA!N296</f>
        <v>67482.206648889682</v>
      </c>
      <c r="AC609" s="141">
        <f>+AA602*DATA!O296</f>
        <v>0</v>
      </c>
      <c r="AD609" s="141">
        <f>+AB602*DATA!P296</f>
        <v>0</v>
      </c>
      <c r="AE609" s="141">
        <f>+AC602*DATA!Q296</f>
        <v>0</v>
      </c>
      <c r="AF609" s="141">
        <f>+AD602*DATA!R296</f>
        <v>0</v>
      </c>
      <c r="AG609" s="141">
        <f>+AE602*DATA!S296</f>
        <v>11611.81995383767</v>
      </c>
      <c r="AH609" s="141">
        <f>+AF602*DATA!T296</f>
        <v>29729.259492070119</v>
      </c>
      <c r="AI609" s="141">
        <f>+AG602*DATA!U296</f>
        <v>0</v>
      </c>
      <c r="AJ609" s="141">
        <f>+AH602*DATA!V296</f>
        <v>0</v>
      </c>
      <c r="AK609" s="141">
        <f>+AI602*DATA!W296</f>
        <v>8155.4519057168964</v>
      </c>
      <c r="AL609" s="141">
        <f>+AJ602*DATA!X296</f>
        <v>14861.346096727171</v>
      </c>
      <c r="AM609" s="141">
        <f>+AK602*DATA!Y296</f>
        <v>16069.597766668689</v>
      </c>
      <c r="AN609" s="141">
        <f>+AL602*DATA!Z296</f>
        <v>57906.340765416906</v>
      </c>
      <c r="AO609" s="141">
        <f>+AM602*DATA!AA296</f>
        <v>0</v>
      </c>
      <c r="AP609" s="141">
        <f>+AN602*DATA!AB296</f>
        <v>0</v>
      </c>
      <c r="AQ609" s="141">
        <f>+AO602*DATA!AC296</f>
        <v>0</v>
      </c>
      <c r="AR609" s="141">
        <f>+AP602*DATA!AD296</f>
        <v>0</v>
      </c>
      <c r="AS609" s="141">
        <f>+AQ602*DATA!AE296</f>
        <v>10298.90812417752</v>
      </c>
      <c r="AT609" s="141">
        <f>+AR602*DATA!AF296</f>
        <v>23576.447618011283</v>
      </c>
      <c r="AU609" s="141">
        <f>+AS602*DATA!AG296</f>
        <v>0</v>
      </c>
      <c r="AV609" s="141">
        <f>+AT602*DATA!AH296</f>
        <v>0</v>
      </c>
      <c r="AW609" s="141">
        <f>+AU602*DATA!AI296</f>
        <v>6574.6517772872921</v>
      </c>
      <c r="AX609" s="141">
        <f>+AV602*DATA!AJ296</f>
        <v>12398.497628862366</v>
      </c>
      <c r="AY609" s="141">
        <f>+AW602*DATA!AK296</f>
        <v>11276.814073754787</v>
      </c>
      <c r="AZ609" s="141">
        <f>+AX602*DATA!AL296</f>
        <v>44847.520164714457</v>
      </c>
      <c r="BA609" s="141">
        <f>+AY602*DATA!AM296</f>
        <v>0</v>
      </c>
      <c r="BB609" s="141">
        <f>+AZ602*DATA!AN296</f>
        <v>0</v>
      </c>
      <c r="BC609" s="141">
        <f>+BA602*DATA!AO296</f>
        <v>0</v>
      </c>
      <c r="BD609" s="141">
        <f>+BB602*DATA!AP296</f>
        <v>0</v>
      </c>
      <c r="BE609" s="141">
        <f>+BC602*DATA!AQ296</f>
        <v>10172.324937182522</v>
      </c>
      <c r="BF609" s="141">
        <f>+BD602*DATA!AR296</f>
        <v>38248.532981779179</v>
      </c>
      <c r="BG609" s="141">
        <f>+BE602*DATA!AS296</f>
        <v>0</v>
      </c>
      <c r="BH609" s="141">
        <f>+BF602*DATA!AT296</f>
        <v>0</v>
      </c>
      <c r="BI609" s="141">
        <f>+BG602*DATA!AU296</f>
        <v>8639.9016324691329</v>
      </c>
      <c r="BJ609" s="141">
        <f>+BH602*DATA!AV296</f>
        <v>20047.789378617606</v>
      </c>
      <c r="BK609" s="141">
        <f>+BI602*DATA!AW296</f>
        <v>17757.472028747579</v>
      </c>
      <c r="BL609" s="141">
        <f>+BJ602*DATA!AX296</f>
        <v>73531.302256700743</v>
      </c>
      <c r="BM609" s="141">
        <f>+BK602*DATA!AY296</f>
        <v>0</v>
      </c>
      <c r="BN609" s="141">
        <f>+BL602*DATA!AZ296</f>
        <v>0</v>
      </c>
      <c r="BO609" s="141">
        <f>+BM602*DATA!BA296</f>
        <v>0</v>
      </c>
      <c r="BP609" s="141">
        <f>+BN602*DATA!BB296</f>
        <v>0</v>
      </c>
      <c r="BQ609" s="141">
        <f>+BO602*DATA!BC296</f>
        <v>0</v>
      </c>
      <c r="BR609" s="141">
        <f>+BP602*DATA!BD296</f>
        <v>0</v>
      </c>
      <c r="BS609" s="141">
        <f>+BQ602*DATA!BE296</f>
        <v>0</v>
      </c>
      <c r="BT609" s="141">
        <f>+BR602*DATA!BF296</f>
        <v>0</v>
      </c>
      <c r="BU609" s="141">
        <f>+BS602*DATA!BG296</f>
        <v>0</v>
      </c>
      <c r="BV609" s="141">
        <f>+BT602*DATA!BH296</f>
        <v>0</v>
      </c>
      <c r="BW609" s="233">
        <f t="shared" si="734"/>
        <v>622136.85673930985</v>
      </c>
    </row>
    <row r="610" spans="1:75" x14ac:dyDescent="0.3">
      <c r="A610" s="116" t="s">
        <v>234</v>
      </c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>
        <f>+Q609*DATA!C297</f>
        <v>0</v>
      </c>
      <c r="R610" s="142">
        <f>+R609*DATA!D297</f>
        <v>0</v>
      </c>
      <c r="S610" s="142">
        <f>+S609*DATA!E297</f>
        <v>0</v>
      </c>
      <c r="T610" s="142">
        <f>+T609*DATA!F297</f>
        <v>0</v>
      </c>
      <c r="U610" s="142">
        <f>+U609*DATA!G297</f>
        <v>0</v>
      </c>
      <c r="V610" s="142">
        <f>+V609*DATA!H297</f>
        <v>0</v>
      </c>
      <c r="W610" s="142">
        <f>+W609*DATA!I297</f>
        <v>0</v>
      </c>
      <c r="X610" s="142">
        <f>+X609*DATA!J297</f>
        <v>0</v>
      </c>
      <c r="Y610" s="142">
        <f>+Y609*DATA!K297</f>
        <v>0</v>
      </c>
      <c r="Z610" s="142">
        <f>+Z609*DATA!L297</f>
        <v>0</v>
      </c>
      <c r="AA610" s="142">
        <f>+AA609*DATA!M297</f>
        <v>0</v>
      </c>
      <c r="AB610" s="142">
        <f>+AB609*DATA!N297</f>
        <v>0</v>
      </c>
      <c r="AC610" s="142">
        <f>+AC609*DATA!O297</f>
        <v>0</v>
      </c>
      <c r="AD610" s="142">
        <f>+AD609*DATA!P297</f>
        <v>0</v>
      </c>
      <c r="AE610" s="142">
        <f>+AE609*DATA!Q297</f>
        <v>0</v>
      </c>
      <c r="AF610" s="142">
        <f>+AF609*DATA!R297</f>
        <v>0</v>
      </c>
      <c r="AG610" s="142">
        <f>+AG609*DATA!S297</f>
        <v>0</v>
      </c>
      <c r="AH610" s="142">
        <f>+AH609*DATA!T297</f>
        <v>0</v>
      </c>
      <c r="AI610" s="142">
        <f>+AI609*DATA!U297</f>
        <v>0</v>
      </c>
      <c r="AJ610" s="142">
        <f>+AJ609*DATA!V297</f>
        <v>0</v>
      </c>
      <c r="AK610" s="142">
        <f>+AK609*DATA!W297</f>
        <v>0</v>
      </c>
      <c r="AL610" s="142">
        <f>+AL609*DATA!X297</f>
        <v>0</v>
      </c>
      <c r="AM610" s="142">
        <f>+AM609*DATA!Y297</f>
        <v>0</v>
      </c>
      <c r="AN610" s="142">
        <f>+AN609*DATA!Z297</f>
        <v>0</v>
      </c>
      <c r="AO610" s="142">
        <f>+AO609*DATA!AA297</f>
        <v>0</v>
      </c>
      <c r="AP610" s="142">
        <f>+AP609*DATA!AB297</f>
        <v>0</v>
      </c>
      <c r="AQ610" s="142">
        <f>+AQ609*DATA!AC297</f>
        <v>0</v>
      </c>
      <c r="AR610" s="142">
        <f>+AR609*DATA!AD297</f>
        <v>0</v>
      </c>
      <c r="AS610" s="142">
        <f>+AS609*DATA!AE297</f>
        <v>0</v>
      </c>
      <c r="AT610" s="142">
        <f>+AT609*DATA!AF297</f>
        <v>0</v>
      </c>
      <c r="AU610" s="142">
        <f>+AU609*DATA!AG297</f>
        <v>0</v>
      </c>
      <c r="AV610" s="142">
        <f>+AV609*DATA!AH297</f>
        <v>0</v>
      </c>
      <c r="AW610" s="142">
        <f>+AW609*DATA!AI297</f>
        <v>0</v>
      </c>
      <c r="AX610" s="142">
        <f>+AX609*DATA!AJ297</f>
        <v>0</v>
      </c>
      <c r="AY610" s="142">
        <f>+AY609*DATA!AK297</f>
        <v>0</v>
      </c>
      <c r="AZ610" s="142">
        <f>+AZ609*DATA!AL297</f>
        <v>0</v>
      </c>
      <c r="BA610" s="142">
        <f>+BA609*DATA!AM297</f>
        <v>0</v>
      </c>
      <c r="BB610" s="142">
        <f>+BB609*DATA!AN297</f>
        <v>0</v>
      </c>
      <c r="BC610" s="142">
        <f>+BC609*DATA!AO297</f>
        <v>0</v>
      </c>
      <c r="BD610" s="142">
        <f>+BD609*DATA!AP297</f>
        <v>0</v>
      </c>
      <c r="BE610" s="142">
        <f>+BE609*DATA!AQ297</f>
        <v>0</v>
      </c>
      <c r="BF610" s="142">
        <f>+BF609*DATA!AR297</f>
        <v>0</v>
      </c>
      <c r="BG610" s="142">
        <f>+BG609*DATA!AS297</f>
        <v>0</v>
      </c>
      <c r="BH610" s="142">
        <f>+BH609*DATA!AT297</f>
        <v>0</v>
      </c>
      <c r="BI610" s="142">
        <f>+BI609*DATA!AU297</f>
        <v>0</v>
      </c>
      <c r="BJ610" s="142">
        <f>+BJ609*DATA!AV297</f>
        <v>0</v>
      </c>
      <c r="BK610" s="142">
        <f>+BK609*DATA!AW297</f>
        <v>0</v>
      </c>
      <c r="BL610" s="142">
        <f>+BL609*DATA!AX297</f>
        <v>0</v>
      </c>
      <c r="BM610" s="142">
        <f>+BM609*DATA!AY297</f>
        <v>0</v>
      </c>
      <c r="BN610" s="142">
        <f>+BN609*DATA!AZ297</f>
        <v>0</v>
      </c>
      <c r="BO610" s="142">
        <f>+BO609*DATA!BA297</f>
        <v>0</v>
      </c>
      <c r="BP610" s="142">
        <f>+BP609*DATA!BB297</f>
        <v>0</v>
      </c>
      <c r="BQ610" s="142">
        <f>+BQ609*DATA!BC297</f>
        <v>0</v>
      </c>
      <c r="BR610" s="142">
        <f>+BR609*DATA!BD297</f>
        <v>0</v>
      </c>
      <c r="BS610" s="142">
        <f>+BS609*DATA!BE297</f>
        <v>0</v>
      </c>
      <c r="BT610" s="142">
        <f>+BT609*DATA!BF297</f>
        <v>0</v>
      </c>
      <c r="BU610" s="142">
        <f>+BU609*DATA!BG297</f>
        <v>0</v>
      </c>
      <c r="BV610" s="142">
        <f>+BV609*DATA!BH297</f>
        <v>0</v>
      </c>
      <c r="BW610" s="233">
        <f t="shared" si="734"/>
        <v>0</v>
      </c>
    </row>
    <row r="611" spans="1:75" x14ac:dyDescent="0.3">
      <c r="A611" s="114" t="s">
        <v>237</v>
      </c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>
        <f>+O602*DATA!C298</f>
        <v>1396.9361460310629</v>
      </c>
      <c r="S611" s="141">
        <f>+P602*DATA!D298</f>
        <v>6170.6021203145583</v>
      </c>
      <c r="T611" s="141">
        <f>+Q602*DATA!E298</f>
        <v>13497.976329565683</v>
      </c>
      <c r="U611" s="141">
        <f>+R602*DATA!F298</f>
        <v>0</v>
      </c>
      <c r="V611" s="141">
        <f>+S602*DATA!G298</f>
        <v>36335.143963464616</v>
      </c>
      <c r="W611" s="141">
        <f>+T602*DATA!H298</f>
        <v>34895.966644041247</v>
      </c>
      <c r="X611" s="141">
        <f>+U602*DATA!I298</f>
        <v>0</v>
      </c>
      <c r="Y611" s="141">
        <f>+V602*DATA!J298</f>
        <v>0</v>
      </c>
      <c r="Z611" s="141">
        <f>+W602*DATA!K298</f>
        <v>10664.772802626383</v>
      </c>
      <c r="AA611" s="141">
        <f>+X602*DATA!L298</f>
        <v>17065.512509216529</v>
      </c>
      <c r="AB611" s="141">
        <f>+Y602*DATA!M298</f>
        <v>18923.760992418149</v>
      </c>
      <c r="AC611" s="141">
        <f>+Z602*DATA!N298</f>
        <v>67482.206648889682</v>
      </c>
      <c r="AD611" s="141">
        <f>+AA602*DATA!O298</f>
        <v>0</v>
      </c>
      <c r="AE611" s="141">
        <f>+AB602*DATA!P298</f>
        <v>0</v>
      </c>
      <c r="AF611" s="141">
        <f>+AC602*DATA!Q298</f>
        <v>0</v>
      </c>
      <c r="AG611" s="141">
        <f>+AD602*DATA!R298</f>
        <v>0</v>
      </c>
      <c r="AH611" s="141">
        <f>+AE602*DATA!S298</f>
        <v>7741.2133025584471</v>
      </c>
      <c r="AI611" s="141">
        <f>+AF602*DATA!T298</f>
        <v>19819.506328046748</v>
      </c>
      <c r="AJ611" s="141">
        <f>+AG602*DATA!U298</f>
        <v>0</v>
      </c>
      <c r="AK611" s="141">
        <f>+AH602*DATA!V298</f>
        <v>0</v>
      </c>
      <c r="AL611" s="141">
        <f>+AI602*DATA!W298</f>
        <v>5436.9679371445982</v>
      </c>
      <c r="AM611" s="141">
        <f>+AJ602*DATA!X298</f>
        <v>9907.5640644847808</v>
      </c>
      <c r="AN611" s="141">
        <f>+AK602*DATA!Y298</f>
        <v>10713.065177779128</v>
      </c>
      <c r="AO611" s="141">
        <f>+AL602*DATA!Z298</f>
        <v>38604.227176944602</v>
      </c>
      <c r="AP611" s="141">
        <f>+AM602*DATA!AA298</f>
        <v>0</v>
      </c>
      <c r="AQ611" s="141">
        <f>+AN602*DATA!AB298</f>
        <v>0</v>
      </c>
      <c r="AR611" s="141">
        <f>+AO602*DATA!AC298</f>
        <v>0</v>
      </c>
      <c r="AS611" s="141">
        <f>+AP602*DATA!AD298</f>
        <v>0</v>
      </c>
      <c r="AT611" s="141">
        <f>+AQ602*DATA!AE298</f>
        <v>15448.362186266277</v>
      </c>
      <c r="AU611" s="141">
        <f>+AR602*DATA!AF298</f>
        <v>35364.671427016918</v>
      </c>
      <c r="AV611" s="141">
        <f>+AS602*DATA!AG298</f>
        <v>0</v>
      </c>
      <c r="AW611" s="141">
        <f>+AT602*DATA!AH298</f>
        <v>0</v>
      </c>
      <c r="AX611" s="141">
        <f>+AU602*DATA!AI298</f>
        <v>9861.9776659309373</v>
      </c>
      <c r="AY611" s="141">
        <f>+AV602*DATA!AJ298</f>
        <v>18597.746443293545</v>
      </c>
      <c r="AZ611" s="141">
        <f>+AW602*DATA!AK298</f>
        <v>16915.221110632181</v>
      </c>
      <c r="BA611" s="141">
        <f>+AX602*DATA!AL298</f>
        <v>67271.280247071671</v>
      </c>
      <c r="BB611" s="141">
        <f>+AY602*DATA!AM298</f>
        <v>0</v>
      </c>
      <c r="BC611" s="141">
        <f>+AZ602*DATA!AN298</f>
        <v>0</v>
      </c>
      <c r="BD611" s="141">
        <f>+BA602*DATA!AO298</f>
        <v>0</v>
      </c>
      <c r="BE611" s="141">
        <f>+BB602*DATA!AP298</f>
        <v>0</v>
      </c>
      <c r="BF611" s="141">
        <f>+BC602*DATA!AQ298</f>
        <v>0</v>
      </c>
      <c r="BG611" s="141">
        <f>+BD602*DATA!AR298</f>
        <v>0</v>
      </c>
      <c r="BH611" s="141">
        <f>+BE602*DATA!AS298</f>
        <v>0</v>
      </c>
      <c r="BI611" s="141">
        <f>+BF602*DATA!AT298</f>
        <v>0</v>
      </c>
      <c r="BJ611" s="141">
        <f>+BG602*DATA!AU298</f>
        <v>0</v>
      </c>
      <c r="BK611" s="141">
        <f>+BH602*DATA!AV298</f>
        <v>0</v>
      </c>
      <c r="BL611" s="141">
        <f>+BI602*DATA!AW298</f>
        <v>0</v>
      </c>
      <c r="BM611" s="141">
        <f>+BJ602*DATA!AX298</f>
        <v>0</v>
      </c>
      <c r="BN611" s="141">
        <f>+BK602*DATA!AY298</f>
        <v>0</v>
      </c>
      <c r="BO611" s="141">
        <f>+BL602*DATA!AZ298</f>
        <v>0</v>
      </c>
      <c r="BP611" s="141">
        <f>+BM602*DATA!BA298</f>
        <v>0</v>
      </c>
      <c r="BQ611" s="141">
        <f>+BN602*DATA!BB298</f>
        <v>0</v>
      </c>
      <c r="BR611" s="141">
        <f>+BO602*DATA!BC298</f>
        <v>0</v>
      </c>
      <c r="BS611" s="141">
        <f>+BP602*DATA!BD298</f>
        <v>0</v>
      </c>
      <c r="BT611" s="141">
        <f>+BQ602*DATA!BE298</f>
        <v>0</v>
      </c>
      <c r="BU611" s="141">
        <f>+BR602*DATA!BF298</f>
        <v>0</v>
      </c>
      <c r="BV611" s="141">
        <f>+BS602*DATA!BG298</f>
        <v>0</v>
      </c>
      <c r="BW611" s="233">
        <f t="shared" si="734"/>
        <v>462114.68122373766</v>
      </c>
    </row>
    <row r="612" spans="1:75" x14ac:dyDescent="0.3">
      <c r="A612" s="116" t="s">
        <v>234</v>
      </c>
      <c r="C612" s="142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>
        <f>+R611*DATA!C299</f>
        <v>0</v>
      </c>
      <c r="S612" s="142">
        <f>+S611*DATA!D299</f>
        <v>0</v>
      </c>
      <c r="T612" s="142">
        <f>+T611*DATA!E299</f>
        <v>0</v>
      </c>
      <c r="U612" s="142">
        <f>+U611*DATA!F299</f>
        <v>0</v>
      </c>
      <c r="V612" s="142">
        <f>+V611*DATA!G299</f>
        <v>0</v>
      </c>
      <c r="W612" s="142">
        <f>+W611*DATA!H299</f>
        <v>0</v>
      </c>
      <c r="X612" s="142">
        <f>+X611*DATA!I299</f>
        <v>0</v>
      </c>
      <c r="Y612" s="142">
        <f>+Y611*DATA!J299</f>
        <v>0</v>
      </c>
      <c r="Z612" s="142">
        <f>+Z611*DATA!K299</f>
        <v>0</v>
      </c>
      <c r="AA612" s="142">
        <f>+AA611*DATA!L299</f>
        <v>0</v>
      </c>
      <c r="AB612" s="142">
        <f>+AB611*DATA!M299</f>
        <v>0</v>
      </c>
      <c r="AC612" s="142">
        <f>+AC611*DATA!N299</f>
        <v>0</v>
      </c>
      <c r="AD612" s="142">
        <f>+AD611*DATA!O299</f>
        <v>0</v>
      </c>
      <c r="AE612" s="142">
        <f>+AE611*DATA!P299</f>
        <v>0</v>
      </c>
      <c r="AF612" s="142">
        <f>+AF611*DATA!Q299</f>
        <v>0</v>
      </c>
      <c r="AG612" s="142">
        <f>+AG611*DATA!R299</f>
        <v>0</v>
      </c>
      <c r="AH612" s="142">
        <f>+AH611*DATA!S299</f>
        <v>0</v>
      </c>
      <c r="AI612" s="142">
        <f>+AI611*DATA!T299</f>
        <v>0</v>
      </c>
      <c r="AJ612" s="142">
        <f>+AJ611*DATA!U299</f>
        <v>0</v>
      </c>
      <c r="AK612" s="142">
        <f>+AK611*DATA!V299</f>
        <v>0</v>
      </c>
      <c r="AL612" s="142">
        <f>+AL611*DATA!W299</f>
        <v>0</v>
      </c>
      <c r="AM612" s="142">
        <f>+AM611*DATA!X299</f>
        <v>0</v>
      </c>
      <c r="AN612" s="142">
        <f>+AN611*DATA!Y299</f>
        <v>0</v>
      </c>
      <c r="AO612" s="142">
        <f>+AO611*DATA!Z299</f>
        <v>0</v>
      </c>
      <c r="AP612" s="142">
        <f>+AP611*DATA!AA299</f>
        <v>0</v>
      </c>
      <c r="AQ612" s="142">
        <f>+AQ611*DATA!AB299</f>
        <v>0</v>
      </c>
      <c r="AR612" s="142">
        <f>+AR611*DATA!AC299</f>
        <v>0</v>
      </c>
      <c r="AS612" s="142">
        <f>+AS611*DATA!AD299</f>
        <v>0</v>
      </c>
      <c r="AT612" s="142">
        <f>+AT611*DATA!AE299</f>
        <v>0</v>
      </c>
      <c r="AU612" s="142">
        <f>+AU611*DATA!AF299</f>
        <v>0</v>
      </c>
      <c r="AV612" s="142">
        <f>+AV611*DATA!AG299</f>
        <v>0</v>
      </c>
      <c r="AW612" s="142">
        <f>+AW611*DATA!AH299</f>
        <v>0</v>
      </c>
      <c r="AX612" s="142">
        <f>+AX611*DATA!AI299</f>
        <v>0</v>
      </c>
      <c r="AY612" s="142">
        <f>+AY611*DATA!AJ299</f>
        <v>0</v>
      </c>
      <c r="AZ612" s="142">
        <f>+AZ611*DATA!AK299</f>
        <v>0</v>
      </c>
      <c r="BA612" s="142">
        <f>+BA611*DATA!AL299</f>
        <v>0</v>
      </c>
      <c r="BB612" s="142">
        <f>+BB611*DATA!AM299</f>
        <v>0</v>
      </c>
      <c r="BC612" s="142">
        <f>+BC611*DATA!AN299</f>
        <v>0</v>
      </c>
      <c r="BD612" s="142">
        <f>+BD611*DATA!AO299</f>
        <v>0</v>
      </c>
      <c r="BE612" s="142">
        <f>+BE611*DATA!AP299</f>
        <v>0</v>
      </c>
      <c r="BF612" s="142">
        <f>+BF611*DATA!AQ299</f>
        <v>0</v>
      </c>
      <c r="BG612" s="142">
        <f>+BG611*DATA!AR299</f>
        <v>0</v>
      </c>
      <c r="BH612" s="142">
        <f>+BH611*DATA!AS299</f>
        <v>0</v>
      </c>
      <c r="BI612" s="142">
        <f>+BI611*DATA!AT299</f>
        <v>0</v>
      </c>
      <c r="BJ612" s="142">
        <f>+BJ611*DATA!AU299</f>
        <v>0</v>
      </c>
      <c r="BK612" s="142">
        <f>+BK611*DATA!AV299</f>
        <v>0</v>
      </c>
      <c r="BL612" s="142">
        <f>+BL611*DATA!AW299</f>
        <v>0</v>
      </c>
      <c r="BM612" s="142">
        <f>+BM611*DATA!AX299</f>
        <v>0</v>
      </c>
      <c r="BN612" s="142">
        <f>+BN611*DATA!AY299</f>
        <v>0</v>
      </c>
      <c r="BO612" s="142">
        <f>+BO611*DATA!AZ299</f>
        <v>0</v>
      </c>
      <c r="BP612" s="142">
        <f>+BP611*DATA!BA299</f>
        <v>0</v>
      </c>
      <c r="BQ612" s="142">
        <f>+BQ611*DATA!BB299</f>
        <v>0</v>
      </c>
      <c r="BR612" s="142">
        <f>+BR611*DATA!BC299</f>
        <v>0</v>
      </c>
      <c r="BS612" s="142">
        <f>+BS611*DATA!BD299</f>
        <v>0</v>
      </c>
      <c r="BT612" s="142">
        <f>+BT611*DATA!BE299</f>
        <v>0</v>
      </c>
      <c r="BU612" s="142">
        <f>+BU611*DATA!BF299</f>
        <v>0</v>
      </c>
      <c r="BV612" s="142">
        <f>+BV611*DATA!BG299</f>
        <v>0</v>
      </c>
      <c r="BW612" s="233">
        <f t="shared" si="734"/>
        <v>0</v>
      </c>
    </row>
    <row r="613" spans="1:75" x14ac:dyDescent="0.3">
      <c r="A613" s="114" t="s">
        <v>395</v>
      </c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>
        <f>+O602*DATA!C300</f>
        <v>0</v>
      </c>
      <c r="T613" s="141">
        <f>+P602*DATA!D300</f>
        <v>0</v>
      </c>
      <c r="U613" s="141">
        <f>+Q602*DATA!E300</f>
        <v>0</v>
      </c>
      <c r="V613" s="141">
        <f>+R602*DATA!F300</f>
        <v>0</v>
      </c>
      <c r="W613" s="141">
        <f>+S602*DATA!G300</f>
        <v>0</v>
      </c>
      <c r="X613" s="141">
        <f>+T602*DATA!H300</f>
        <v>0</v>
      </c>
      <c r="Y613" s="141">
        <f>+U602*DATA!I300</f>
        <v>0</v>
      </c>
      <c r="Z613" s="141">
        <f>+V602*DATA!J300</f>
        <v>0</v>
      </c>
      <c r="AA613" s="141">
        <f>+W602*DATA!K300</f>
        <v>0</v>
      </c>
      <c r="AB613" s="141">
        <f>+X602*DATA!L300</f>
        <v>0</v>
      </c>
      <c r="AC613" s="141">
        <f>+Y602*DATA!M300</f>
        <v>0</v>
      </c>
      <c r="AD613" s="141">
        <f>+Z602*DATA!N300</f>
        <v>0</v>
      </c>
      <c r="AE613" s="141">
        <f>+AA602*DATA!O300</f>
        <v>0</v>
      </c>
      <c r="AF613" s="141">
        <f>+AB602*DATA!P300</f>
        <v>0</v>
      </c>
      <c r="AG613" s="141">
        <f>+AC602*DATA!Q300</f>
        <v>0</v>
      </c>
      <c r="AH613" s="141">
        <f>+AD602*DATA!R300</f>
        <v>0</v>
      </c>
      <c r="AI613" s="141">
        <f>+AE602*DATA!S300</f>
        <v>7741.2133025584471</v>
      </c>
      <c r="AJ613" s="141">
        <f>+AF602*DATA!T300</f>
        <v>19819.506328046748</v>
      </c>
      <c r="AK613" s="141">
        <f>+AG602*DATA!U300</f>
        <v>0</v>
      </c>
      <c r="AL613" s="141">
        <f>+AH602*DATA!V300</f>
        <v>0</v>
      </c>
      <c r="AM613" s="141">
        <f>+AI602*DATA!W300</f>
        <v>5436.9679371445982</v>
      </c>
      <c r="AN613" s="141">
        <f>+AJ602*DATA!X300</f>
        <v>9907.5640644847808</v>
      </c>
      <c r="AO613" s="141">
        <f>+AK602*DATA!Y300</f>
        <v>10713.065177779128</v>
      </c>
      <c r="AP613" s="141">
        <f>+AL602*DATA!Z300</f>
        <v>38604.227176944602</v>
      </c>
      <c r="AQ613" s="141">
        <f>+AM602*DATA!AA300</f>
        <v>0</v>
      </c>
      <c r="AR613" s="141">
        <f>+AN602*DATA!AB300</f>
        <v>0</v>
      </c>
      <c r="AS613" s="141">
        <f>+AO602*DATA!AC300</f>
        <v>0</v>
      </c>
      <c r="AT613" s="141">
        <f>+AP602*DATA!AD300</f>
        <v>0</v>
      </c>
      <c r="AU613" s="141">
        <f>+AQ602*DATA!AE300</f>
        <v>5149.4540620887601</v>
      </c>
      <c r="AV613" s="141">
        <f>+AR602*DATA!AF300</f>
        <v>11788.223809005642</v>
      </c>
      <c r="AW613" s="141">
        <f>+AS602*DATA!AG300</f>
        <v>0</v>
      </c>
      <c r="AX613" s="141">
        <f>+AT602*DATA!AH300</f>
        <v>0</v>
      </c>
      <c r="AY613" s="141">
        <f>+AU602*DATA!AI300</f>
        <v>3287.3258886436461</v>
      </c>
      <c r="AZ613" s="141">
        <f>+AV602*DATA!AJ300</f>
        <v>6199.2488144311828</v>
      </c>
      <c r="BA613" s="141">
        <f>+AW602*DATA!AK300</f>
        <v>5638.4070368773937</v>
      </c>
      <c r="BB613" s="141">
        <f>+AX602*DATA!AL300</f>
        <v>22423.760082357228</v>
      </c>
      <c r="BC613" s="141">
        <f>+AY602*DATA!AM300</f>
        <v>0</v>
      </c>
      <c r="BD613" s="141">
        <f>+AZ602*DATA!AN300</f>
        <v>0</v>
      </c>
      <c r="BE613" s="141">
        <f>+BA602*DATA!AO300</f>
        <v>0</v>
      </c>
      <c r="BF613" s="141">
        <f>+BB602*DATA!AP300</f>
        <v>0</v>
      </c>
      <c r="BG613" s="141">
        <f>+BC602*DATA!AQ300</f>
        <v>10172.324937182522</v>
      </c>
      <c r="BH613" s="141">
        <f>+BD602*DATA!AR300</f>
        <v>38248.532981779179</v>
      </c>
      <c r="BI613" s="141">
        <f>+BE602*DATA!AS300</f>
        <v>0</v>
      </c>
      <c r="BJ613" s="141">
        <f>+BF602*DATA!AT300</f>
        <v>0</v>
      </c>
      <c r="BK613" s="141">
        <f>+BG602*DATA!AU300</f>
        <v>8639.9016324691329</v>
      </c>
      <c r="BL613" s="141">
        <f>+BH602*DATA!AV300</f>
        <v>20047.789378617606</v>
      </c>
      <c r="BM613" s="141">
        <f>+BI602*DATA!AW300</f>
        <v>17757.472028747579</v>
      </c>
      <c r="BN613" s="141">
        <f>+BJ602*DATA!AX300</f>
        <v>73531.302256700743</v>
      </c>
      <c r="BO613" s="141">
        <f>+BK602*DATA!AY300</f>
        <v>0</v>
      </c>
      <c r="BP613" s="141">
        <f>+BL602*DATA!AZ300</f>
        <v>0</v>
      </c>
      <c r="BQ613" s="141">
        <f>+BM602*DATA!BA300</f>
        <v>0</v>
      </c>
      <c r="BR613" s="141">
        <f>+BN602*DATA!BB300</f>
        <v>0</v>
      </c>
      <c r="BS613" s="141">
        <f>+BO602*DATA!BC300</f>
        <v>13441.232949077077</v>
      </c>
      <c r="BT613" s="141">
        <f>+BP602*DATA!BD300</f>
        <v>43423.958737089422</v>
      </c>
      <c r="BU613" s="141">
        <f>+BQ602*DATA!BE300</f>
        <v>0</v>
      </c>
      <c r="BV613" s="141">
        <f>+BR602*DATA!BF300</f>
        <v>0</v>
      </c>
      <c r="BW613" s="233">
        <f t="shared" si="734"/>
        <v>371971.47858202545</v>
      </c>
    </row>
    <row r="614" spans="1:75" x14ac:dyDescent="0.3">
      <c r="A614" s="117" t="s">
        <v>234</v>
      </c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  <c r="N614" s="142"/>
      <c r="O614" s="142"/>
      <c r="P614" s="142"/>
      <c r="Q614" s="142"/>
      <c r="R614" s="142"/>
      <c r="S614" s="142">
        <f>+S613*DATA!C301</f>
        <v>0</v>
      </c>
      <c r="T614" s="142">
        <f>+T613*DATA!D301</f>
        <v>0</v>
      </c>
      <c r="U614" s="142">
        <f>+U613*DATA!E301</f>
        <v>0</v>
      </c>
      <c r="V614" s="142">
        <f>+V613*DATA!F301</f>
        <v>0</v>
      </c>
      <c r="W614" s="142">
        <f>+W613*DATA!G301</f>
        <v>0</v>
      </c>
      <c r="X614" s="142">
        <f>+X613*DATA!H301</f>
        <v>0</v>
      </c>
      <c r="Y614" s="142">
        <f>+Y613*DATA!I301</f>
        <v>0</v>
      </c>
      <c r="Z614" s="142">
        <f>+Z613*DATA!J301</f>
        <v>0</v>
      </c>
      <c r="AA614" s="142">
        <f>+AA613*DATA!K301</f>
        <v>0</v>
      </c>
      <c r="AB614" s="142">
        <f>+AB613*DATA!L301</f>
        <v>0</v>
      </c>
      <c r="AC614" s="142">
        <f>+AC613*DATA!M301</f>
        <v>0</v>
      </c>
      <c r="AD614" s="142">
        <f>+AD613*DATA!N301</f>
        <v>0</v>
      </c>
      <c r="AE614" s="142">
        <f>+AE613*DATA!O301</f>
        <v>0</v>
      </c>
      <c r="AF614" s="142">
        <f>+AF613*DATA!P301</f>
        <v>0</v>
      </c>
      <c r="AG614" s="142">
        <f>+AG613*DATA!Q301</f>
        <v>0</v>
      </c>
      <c r="AH614" s="142">
        <f>+AH613*DATA!R301</f>
        <v>0</v>
      </c>
      <c r="AI614" s="142">
        <f>+AI613*DATA!S301</f>
        <v>0</v>
      </c>
      <c r="AJ614" s="142">
        <f>+AJ613*DATA!T301</f>
        <v>0</v>
      </c>
      <c r="AK614" s="142">
        <f>+AK613*DATA!U301</f>
        <v>0</v>
      </c>
      <c r="AL614" s="142">
        <f>+AL613*DATA!V301</f>
        <v>0</v>
      </c>
      <c r="AM614" s="142">
        <f>+AM613*DATA!W301</f>
        <v>0</v>
      </c>
      <c r="AN614" s="142">
        <f>+AN613*DATA!X301</f>
        <v>0</v>
      </c>
      <c r="AO614" s="142">
        <f>+AO613*DATA!Y301</f>
        <v>0</v>
      </c>
      <c r="AP614" s="142">
        <f>+AP613*DATA!Z301</f>
        <v>0</v>
      </c>
      <c r="AQ614" s="142">
        <f>+AQ613*DATA!AA301</f>
        <v>0</v>
      </c>
      <c r="AR614" s="142">
        <f>+AR613*DATA!AB301</f>
        <v>0</v>
      </c>
      <c r="AS614" s="142">
        <f>+AS613*DATA!AC301</f>
        <v>0</v>
      </c>
      <c r="AT614" s="142">
        <f>+AT613*DATA!AD301</f>
        <v>0</v>
      </c>
      <c r="AU614" s="142">
        <f>+AU613*DATA!AE301</f>
        <v>0</v>
      </c>
      <c r="AV614" s="142">
        <f>+AV613*DATA!AF301</f>
        <v>0</v>
      </c>
      <c r="AW614" s="142">
        <f>+AW613*DATA!AG301</f>
        <v>0</v>
      </c>
      <c r="AX614" s="142">
        <f>+AX613*DATA!AH301</f>
        <v>0</v>
      </c>
      <c r="AY614" s="142">
        <f>+AY613*DATA!AI301</f>
        <v>0</v>
      </c>
      <c r="AZ614" s="142">
        <f>+AZ613*DATA!AJ301</f>
        <v>0</v>
      </c>
      <c r="BA614" s="142">
        <f>+BA613*DATA!AK301</f>
        <v>0</v>
      </c>
      <c r="BB614" s="142">
        <f>+BB613*DATA!AL301</f>
        <v>0</v>
      </c>
      <c r="BC614" s="142">
        <f>+BC613*DATA!AM301</f>
        <v>0</v>
      </c>
      <c r="BD614" s="142">
        <f>+BD613*DATA!AN301</f>
        <v>0</v>
      </c>
      <c r="BE614" s="142">
        <f>+BE613*DATA!AO301</f>
        <v>0</v>
      </c>
      <c r="BF614" s="142">
        <f>+BF613*DATA!AP301</f>
        <v>0</v>
      </c>
      <c r="BG614" s="142">
        <f>+BG613*DATA!AQ301</f>
        <v>0</v>
      </c>
      <c r="BH614" s="142">
        <f>+BH613*DATA!AR301</f>
        <v>0</v>
      </c>
      <c r="BI614" s="142">
        <f>+BI613*DATA!AS301</f>
        <v>0</v>
      </c>
      <c r="BJ614" s="142">
        <f>+BJ613*DATA!AT301</f>
        <v>0</v>
      </c>
      <c r="BK614" s="142">
        <f>+BK613*DATA!AU301</f>
        <v>0</v>
      </c>
      <c r="BL614" s="142">
        <f>+BL613*DATA!AV301</f>
        <v>0</v>
      </c>
      <c r="BM614" s="142">
        <f>+BM613*DATA!AW301</f>
        <v>0</v>
      </c>
      <c r="BN614" s="142">
        <f>+BN613*DATA!AX301</f>
        <v>0</v>
      </c>
      <c r="BO614" s="142">
        <f>+BO613*DATA!AY301</f>
        <v>0</v>
      </c>
      <c r="BP614" s="142">
        <f>+BP613*DATA!AZ301</f>
        <v>0</v>
      </c>
      <c r="BQ614" s="142">
        <f>+BQ613*DATA!BA301</f>
        <v>0</v>
      </c>
      <c r="BR614" s="142">
        <f>+BR613*DATA!BB301</f>
        <v>0</v>
      </c>
      <c r="BS614" s="142">
        <f>+BS613*DATA!BC301</f>
        <v>0</v>
      </c>
      <c r="BT614" s="142">
        <f>+BT613*DATA!BD301</f>
        <v>0</v>
      </c>
      <c r="BU614" s="142">
        <f>+BU613*DATA!BE301</f>
        <v>0</v>
      </c>
      <c r="BV614" s="142">
        <f>+BV613*DATA!BF301</f>
        <v>0</v>
      </c>
      <c r="BW614" s="233">
        <f t="shared" si="734"/>
        <v>0</v>
      </c>
    </row>
    <row r="615" spans="1:75" ht="16.2" thickBot="1" x14ac:dyDescent="0.35"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BW615" s="233">
        <f t="shared" si="734"/>
        <v>0</v>
      </c>
    </row>
    <row r="616" spans="1:75" ht="16.2" thickBot="1" x14ac:dyDescent="0.35">
      <c r="A616" s="26" t="s">
        <v>396</v>
      </c>
      <c r="C616" s="238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40">
        <f>+O605+O607+O609+O611+O613</f>
        <v>2444.6382555543601</v>
      </c>
      <c r="P616" s="240">
        <f>+P605+P607+P609+P611+P613</f>
        <v>12544.723893089304</v>
      </c>
      <c r="Q616" s="240">
        <f t="shared" ref="Q616:BO616" si="735">+Q605+Q607+Q609+Q611+Q613</f>
        <v>32731.647373164204</v>
      </c>
      <c r="R616" s="240">
        <f t="shared" si="735"/>
        <v>24440.008678302722</v>
      </c>
      <c r="S616" s="240">
        <f t="shared" si="735"/>
        <v>83255.080385943322</v>
      </c>
      <c r="T616" s="240">
        <f t="shared" si="735"/>
        <v>119984.84791096865</v>
      </c>
      <c r="U616" s="240">
        <f t="shared" si="735"/>
        <v>79955.102268516173</v>
      </c>
      <c r="V616" s="240">
        <f t="shared" si="735"/>
        <v>71231.110607505863</v>
      </c>
      <c r="W616" s="240">
        <f t="shared" si="735"/>
        <v>53559.319048637415</v>
      </c>
      <c r="X616" s="240">
        <f t="shared" si="735"/>
        <v>43195.612894411897</v>
      </c>
      <c r="Y616" s="240">
        <f t="shared" si="735"/>
        <v>65113.245175878794</v>
      </c>
      <c r="Z616" s="240">
        <f t="shared" si="735"/>
        <v>169478.84818792256</v>
      </c>
      <c r="AA616" s="240">
        <f t="shared" si="735"/>
        <v>120342.03181274678</v>
      </c>
      <c r="AB616" s="240">
        <f t="shared" si="735"/>
        <v>86405.967641307827</v>
      </c>
      <c r="AC616" s="240">
        <f t="shared" si="735"/>
        <v>67482.206648889682</v>
      </c>
      <c r="AD616" s="240">
        <f t="shared" si="735"/>
        <v>0</v>
      </c>
      <c r="AE616" s="240">
        <f t="shared" si="735"/>
        <v>50317.886466629905</v>
      </c>
      <c r="AF616" s="240">
        <f t="shared" si="735"/>
        <v>128826.79113230386</v>
      </c>
      <c r="AG616" s="240">
        <f t="shared" si="735"/>
        <v>11611.81995383767</v>
      </c>
      <c r="AH616" s="240">
        <f t="shared" si="735"/>
        <v>37470.472794628564</v>
      </c>
      <c r="AI616" s="240">
        <f t="shared" si="735"/>
        <v>62901.011222045083</v>
      </c>
      <c r="AJ616" s="240">
        <f t="shared" si="735"/>
        <v>84218.672747197823</v>
      </c>
      <c r="AK616" s="240">
        <f t="shared" si="735"/>
        <v>77790.375561281224</v>
      </c>
      <c r="AL616" s="240">
        <f t="shared" si="735"/>
        <v>271225.79068401171</v>
      </c>
      <c r="AM616" s="240">
        <f t="shared" si="735"/>
        <v>31414.129768298066</v>
      </c>
      <c r="AN616" s="240">
        <f t="shared" si="735"/>
        <v>78526.970007680822</v>
      </c>
      <c r="AO616" s="240">
        <f t="shared" si="735"/>
        <v>49317.29235472373</v>
      </c>
      <c r="AP616" s="240">
        <f t="shared" si="735"/>
        <v>38604.227176944602</v>
      </c>
      <c r="AQ616" s="240">
        <f t="shared" si="735"/>
        <v>72092.35686924262</v>
      </c>
      <c r="AR616" s="240">
        <f t="shared" si="735"/>
        <v>165035.13332607894</v>
      </c>
      <c r="AS616" s="240">
        <f t="shared" si="735"/>
        <v>10298.90812417752</v>
      </c>
      <c r="AT616" s="240">
        <f t="shared" si="735"/>
        <v>39024.80980427756</v>
      </c>
      <c r="AU616" s="240">
        <f t="shared" si="735"/>
        <v>86536.687930116706</v>
      </c>
      <c r="AV616" s="240">
        <f t="shared" si="735"/>
        <v>98577.707211042172</v>
      </c>
      <c r="AW616" s="240">
        <f t="shared" si="735"/>
        <v>85512.350293570795</v>
      </c>
      <c r="AX616" s="240">
        <f t="shared" si="735"/>
        <v>336193.11644779443</v>
      </c>
      <c r="AY616" s="240">
        <f t="shared" si="735"/>
        <v>33161.886405691977</v>
      </c>
      <c r="AZ616" s="240">
        <f t="shared" si="735"/>
        <v>67961.990089777813</v>
      </c>
      <c r="BA616" s="240">
        <f t="shared" si="735"/>
        <v>72909.687283949068</v>
      </c>
      <c r="BB616" s="240">
        <f t="shared" si="735"/>
        <v>22423.760082357228</v>
      </c>
      <c r="BC616" s="240">
        <f t="shared" si="735"/>
        <v>27126.199832486731</v>
      </c>
      <c r="BD616" s="240">
        <f t="shared" si="735"/>
        <v>122340.7378257762</v>
      </c>
      <c r="BE616" s="240">
        <f t="shared" si="735"/>
        <v>86669.39090074088</v>
      </c>
      <c r="BF616" s="240">
        <f t="shared" si="735"/>
        <v>38248.532981779179</v>
      </c>
      <c r="BG616" s="240">
        <f t="shared" si="735"/>
        <v>33212.062623766877</v>
      </c>
      <c r="BH616" s="240">
        <f t="shared" si="735"/>
        <v>108989.10792303107</v>
      </c>
      <c r="BI616" s="240">
        <f t="shared" si="735"/>
        <v>96088.739133031238</v>
      </c>
      <c r="BJ616" s="240">
        <f t="shared" si="735"/>
        <v>251646.20612064807</v>
      </c>
      <c r="BK616" s="240">
        <f t="shared" si="735"/>
        <v>173459.97817461821</v>
      </c>
      <c r="BL616" s="240">
        <f t="shared" si="735"/>
        <v>93579.091635318357</v>
      </c>
      <c r="BM616" s="240">
        <f t="shared" si="735"/>
        <v>17757.472028747579</v>
      </c>
      <c r="BN616" s="240">
        <f t="shared" si="735"/>
        <v>73531.302256700743</v>
      </c>
      <c r="BO616" s="240">
        <f t="shared" si="735"/>
        <v>76166.986711436766</v>
      </c>
      <c r="BP616" s="240">
        <f t="shared" ref="BP616:BV616" si="736">+BP605+BP607+BP609+BP611+BP613</f>
        <v>246069.0995101734</v>
      </c>
      <c r="BQ616" s="240">
        <f t="shared" si="736"/>
        <v>0</v>
      </c>
      <c r="BR616" s="240">
        <f t="shared" si="736"/>
        <v>0</v>
      </c>
      <c r="BS616" s="240">
        <f t="shared" si="736"/>
        <v>65630.075627558545</v>
      </c>
      <c r="BT616" s="240">
        <f t="shared" si="736"/>
        <v>173969.45332278364</v>
      </c>
      <c r="BU616" s="240">
        <f t="shared" si="736"/>
        <v>114262.18848360506</v>
      </c>
      <c r="BV616" s="240">
        <f t="shared" si="736"/>
        <v>473203.69330237346</v>
      </c>
      <c r="BW616" s="233">
        <f t="shared" si="734"/>
        <v>5316068.5429150742</v>
      </c>
    </row>
    <row r="617" spans="1:75" ht="16.2" thickBot="1" x14ac:dyDescent="0.35">
      <c r="A617" s="26" t="s">
        <v>397</v>
      </c>
      <c r="C617" s="241"/>
      <c r="D617" s="242"/>
      <c r="E617" s="242"/>
      <c r="F617" s="242"/>
      <c r="G617" s="242"/>
      <c r="H617" s="242"/>
      <c r="I617" s="242"/>
      <c r="J617" s="242"/>
      <c r="K617" s="242"/>
      <c r="L617" s="242"/>
      <c r="M617" s="242"/>
      <c r="N617" s="242"/>
      <c r="O617" s="167">
        <f>+O606+O608+O610+O612+O614</f>
        <v>61.115956388859004</v>
      </c>
      <c r="P617" s="167">
        <f>+P606+P608+P610+P612+P614</f>
        <v>304.88724641453842</v>
      </c>
      <c r="Q617" s="167">
        <f t="shared" ref="Q617:BO617" si="737">+Q606+Q608+Q610+Q612+Q614</f>
        <v>744.80151742636258</v>
      </c>
      <c r="R617" s="167">
        <f t="shared" si="737"/>
        <v>337.44940823914209</v>
      </c>
      <c r="S617" s="167">
        <f t="shared" si="737"/>
        <v>1589.6625484015769</v>
      </c>
      <c r="T617" s="167">
        <f t="shared" si="737"/>
        <v>2435.0771397634198</v>
      </c>
      <c r="U617" s="167">
        <f t="shared" si="737"/>
        <v>872.39916610103114</v>
      </c>
      <c r="V617" s="167">
        <f t="shared" si="737"/>
        <v>0</v>
      </c>
      <c r="W617" s="167">
        <f t="shared" si="737"/>
        <v>466.58381011490422</v>
      </c>
      <c r="X617" s="167">
        <f t="shared" si="737"/>
        <v>1013.2354923438827</v>
      </c>
      <c r="Y617" s="167">
        <f t="shared" si="737"/>
        <v>1254.5523561487071</v>
      </c>
      <c r="Z617" s="167">
        <f t="shared" si="737"/>
        <v>3425.4405656993777</v>
      </c>
      <c r="AA617" s="167">
        <f t="shared" si="737"/>
        <v>1687.0551662222422</v>
      </c>
      <c r="AB617" s="167">
        <f t="shared" si="737"/>
        <v>0</v>
      </c>
      <c r="AC617" s="167">
        <f t="shared" si="737"/>
        <v>0</v>
      </c>
      <c r="AD617" s="167">
        <f t="shared" si="737"/>
        <v>0</v>
      </c>
      <c r="AE617" s="167">
        <f t="shared" si="737"/>
        <v>1761.1260263320469</v>
      </c>
      <c r="AF617" s="167">
        <f t="shared" si="737"/>
        <v>4508.9376896306358</v>
      </c>
      <c r="AG617" s="167">
        <f t="shared" si="737"/>
        <v>0</v>
      </c>
      <c r="AH617" s="167">
        <f t="shared" si="737"/>
        <v>0</v>
      </c>
      <c r="AI617" s="167">
        <f t="shared" si="737"/>
        <v>1236.9102057003961</v>
      </c>
      <c r="AJ617" s="167">
        <f t="shared" si="737"/>
        <v>2253.970824670288</v>
      </c>
      <c r="AK617" s="167">
        <f t="shared" si="737"/>
        <v>2437.2223279447517</v>
      </c>
      <c r="AL617" s="167">
        <f t="shared" si="737"/>
        <v>8782.461682754898</v>
      </c>
      <c r="AM617" s="167">
        <f t="shared" si="737"/>
        <v>0</v>
      </c>
      <c r="AN617" s="167">
        <f t="shared" si="737"/>
        <v>0</v>
      </c>
      <c r="AO617" s="167">
        <f t="shared" si="737"/>
        <v>0</v>
      </c>
      <c r="AP617" s="167">
        <f t="shared" si="737"/>
        <v>0</v>
      </c>
      <c r="AQ617" s="167">
        <f t="shared" si="737"/>
        <v>2883.6942747697049</v>
      </c>
      <c r="AR617" s="167">
        <f t="shared" si="737"/>
        <v>6601.405333043158</v>
      </c>
      <c r="AS617" s="167">
        <f t="shared" si="737"/>
        <v>0</v>
      </c>
      <c r="AT617" s="167">
        <f t="shared" si="737"/>
        <v>0</v>
      </c>
      <c r="AU617" s="167">
        <f t="shared" si="737"/>
        <v>1840.9024976404417</v>
      </c>
      <c r="AV617" s="167">
        <f t="shared" si="737"/>
        <v>3471.5793360814614</v>
      </c>
      <c r="AW617" s="167">
        <f t="shared" si="737"/>
        <v>3157.50794065134</v>
      </c>
      <c r="AX617" s="167">
        <f t="shared" si="737"/>
        <v>12557.305646120045</v>
      </c>
      <c r="AY617" s="167">
        <f t="shared" si="737"/>
        <v>0</v>
      </c>
      <c r="AZ617" s="167">
        <f t="shared" si="737"/>
        <v>0</v>
      </c>
      <c r="BA617" s="167">
        <f t="shared" si="737"/>
        <v>0</v>
      </c>
      <c r="BB617" s="167">
        <f t="shared" si="737"/>
        <v>0</v>
      </c>
      <c r="BC617" s="167">
        <f t="shared" si="737"/>
        <v>542.52399664973461</v>
      </c>
      <c r="BD617" s="167">
        <f t="shared" si="737"/>
        <v>2345.0915071436989</v>
      </c>
      <c r="BE617" s="167">
        <f t="shared" si="737"/>
        <v>1147.4559894533754</v>
      </c>
      <c r="BF617" s="167">
        <f t="shared" si="737"/>
        <v>0</v>
      </c>
      <c r="BG617" s="167">
        <f t="shared" si="737"/>
        <v>460.79475373168708</v>
      </c>
      <c r="BH617" s="167">
        <f t="shared" si="737"/>
        <v>1328.4124825003466</v>
      </c>
      <c r="BI617" s="167">
        <f t="shared" si="737"/>
        <v>1548.498856225066</v>
      </c>
      <c r="BJ617" s="167">
        <f t="shared" si="737"/>
        <v>4454.3936145531334</v>
      </c>
      <c r="BK617" s="167">
        <f t="shared" si="737"/>
        <v>2205.9390677010224</v>
      </c>
      <c r="BL617" s="167">
        <f t="shared" si="737"/>
        <v>0</v>
      </c>
      <c r="BM617" s="167">
        <f t="shared" si="737"/>
        <v>0</v>
      </c>
      <c r="BN617" s="167">
        <f t="shared" si="737"/>
        <v>0</v>
      </c>
      <c r="BO617" s="167">
        <f t="shared" si="737"/>
        <v>3427.5144020146545</v>
      </c>
      <c r="BP617" s="167">
        <f t="shared" ref="BP617:BV617" si="738">+BP606+BP608+BP610+BP612+BP614</f>
        <v>11073.109477957803</v>
      </c>
      <c r="BQ617" s="167">
        <f t="shared" si="738"/>
        <v>0</v>
      </c>
      <c r="BR617" s="167">
        <f t="shared" si="738"/>
        <v>0</v>
      </c>
      <c r="BS617" s="167">
        <f t="shared" si="738"/>
        <v>2348.4979205316663</v>
      </c>
      <c r="BT617" s="167">
        <f t="shared" si="738"/>
        <v>5874.5472563562389</v>
      </c>
      <c r="BU617" s="167">
        <f t="shared" si="738"/>
        <v>5141.7984817622273</v>
      </c>
      <c r="BV617" s="167">
        <f t="shared" si="738"/>
        <v>21294.166198606807</v>
      </c>
      <c r="BW617" s="233">
        <f t="shared" si="734"/>
        <v>128878.02816379067</v>
      </c>
    </row>
    <row r="618" spans="1:75" x14ac:dyDescent="0.3"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  <c r="AW618" s="166"/>
      <c r="AX618" s="166"/>
      <c r="AY618" s="166"/>
      <c r="AZ618" s="166"/>
      <c r="BA618" s="166"/>
      <c r="BB618" s="166"/>
      <c r="BC618" s="166"/>
      <c r="BD618" s="166"/>
      <c r="BE618" s="166"/>
      <c r="BF618" s="166"/>
      <c r="BG618" s="166"/>
      <c r="BH618" s="166"/>
      <c r="BI618" s="166"/>
      <c r="BJ618" s="166"/>
      <c r="BK618" s="166"/>
      <c r="BL618" s="166"/>
      <c r="BM618" s="166"/>
      <c r="BN618" s="166"/>
      <c r="BO618" s="166"/>
      <c r="BP618" s="166"/>
      <c r="BQ618" s="166"/>
      <c r="BR618" s="166"/>
      <c r="BS618" s="166"/>
      <c r="BT618" s="166"/>
      <c r="BU618" s="166"/>
      <c r="BV618" s="166"/>
      <c r="BW618" s="233">
        <f t="shared" si="734"/>
        <v>0</v>
      </c>
    </row>
    <row r="619" spans="1:75" ht="16.2" thickBot="1" x14ac:dyDescent="0.35">
      <c r="A619" s="243" t="s">
        <v>408</v>
      </c>
      <c r="C619" s="242"/>
      <c r="D619" s="242"/>
      <c r="E619" s="242"/>
      <c r="F619" s="242"/>
      <c r="G619" s="242"/>
      <c r="H619" s="242"/>
      <c r="I619" s="242"/>
      <c r="J619" s="242"/>
      <c r="K619" s="242"/>
      <c r="L619" s="242"/>
      <c r="M619" s="242"/>
      <c r="N619" s="242"/>
      <c r="O619" s="167">
        <f t="shared" ref="O619:AT619" si="739">+(O601/O5)*O2</f>
        <v>8253098.7507515196</v>
      </c>
      <c r="P619" s="167">
        <f t="shared" si="739"/>
        <v>41535865.522367373</v>
      </c>
      <c r="Q619" s="167">
        <f t="shared" si="739"/>
        <v>95806288.513112947</v>
      </c>
      <c r="R619" s="167">
        <f t="shared" si="739"/>
        <v>0</v>
      </c>
      <c r="S619" s="167">
        <f t="shared" si="739"/>
        <v>349008619.64906806</v>
      </c>
      <c r="T619" s="167">
        <f t="shared" si="739"/>
        <v>456402511.10759211</v>
      </c>
      <c r="U619" s="167">
        <f t="shared" si="739"/>
        <v>0</v>
      </c>
      <c r="V619" s="167">
        <f t="shared" si="739"/>
        <v>0</v>
      </c>
      <c r="W619" s="167">
        <f t="shared" si="739"/>
        <v>106351484.33730197</v>
      </c>
      <c r="X619" s="167">
        <f t="shared" si="739"/>
        <v>148896596.64291421</v>
      </c>
      <c r="Y619" s="167">
        <f t="shared" si="739"/>
        <v>126089842.26469921</v>
      </c>
      <c r="Z619" s="167">
        <f t="shared" si="739"/>
        <v>688993329.88516366</v>
      </c>
      <c r="AA619" s="167">
        <f t="shared" si="739"/>
        <v>0</v>
      </c>
      <c r="AB619" s="167">
        <f t="shared" si="739"/>
        <v>0</v>
      </c>
      <c r="AC619" s="167">
        <f t="shared" si="739"/>
        <v>0</v>
      </c>
      <c r="AD619" s="167">
        <f t="shared" si="739"/>
        <v>0</v>
      </c>
      <c r="AE619" s="167">
        <f t="shared" si="739"/>
        <v>140632041.66314512</v>
      </c>
      <c r="AF619" s="167">
        <f t="shared" si="739"/>
        <v>279851429.35202008</v>
      </c>
      <c r="AG619" s="167">
        <f t="shared" si="739"/>
        <v>0</v>
      </c>
      <c r="AH619" s="167">
        <f t="shared" si="739"/>
        <v>0</v>
      </c>
      <c r="AI619" s="167">
        <f t="shared" si="739"/>
        <v>86393420.521227658</v>
      </c>
      <c r="AJ619" s="167">
        <f t="shared" si="739"/>
        <v>141300735.11015198</v>
      </c>
      <c r="AK619" s="167">
        <f t="shared" si="739"/>
        <v>273123645.00460231</v>
      </c>
      <c r="AL619" s="167">
        <f t="shared" si="739"/>
        <v>703409655.19253802</v>
      </c>
      <c r="AM619" s="167">
        <f t="shared" si="739"/>
        <v>0</v>
      </c>
      <c r="AN619" s="167">
        <f t="shared" si="739"/>
        <v>0</v>
      </c>
      <c r="AO619" s="167">
        <f t="shared" si="739"/>
        <v>0</v>
      </c>
      <c r="AP619" s="167">
        <f t="shared" si="739"/>
        <v>0</v>
      </c>
      <c r="AQ619" s="167">
        <f t="shared" si="739"/>
        <v>187223308.74162713</v>
      </c>
      <c r="AR619" s="167">
        <f t="shared" si="739"/>
        <v>589411190.4502821</v>
      </c>
      <c r="AS619" s="167">
        <f t="shared" si="739"/>
        <v>0</v>
      </c>
      <c r="AT619" s="167">
        <f t="shared" si="739"/>
        <v>0</v>
      </c>
      <c r="AU619" s="167">
        <f t="shared" ref="AU619:BV619" si="740">+(AU601/AU5)*AU2</f>
        <v>125691872.21284528</v>
      </c>
      <c r="AV619" s="167">
        <f t="shared" si="740"/>
        <v>144417700.38098881</v>
      </c>
      <c r="AW619" s="167">
        <f t="shared" si="740"/>
        <v>234498381.08107984</v>
      </c>
      <c r="AX619" s="167">
        <f t="shared" si="740"/>
        <v>1072383349.8209662</v>
      </c>
      <c r="AY619" s="167">
        <f t="shared" si="740"/>
        <v>0</v>
      </c>
      <c r="AZ619" s="167">
        <f t="shared" si="740"/>
        <v>0</v>
      </c>
      <c r="BA619" s="167">
        <f t="shared" si="740"/>
        <v>0</v>
      </c>
      <c r="BB619" s="167">
        <f t="shared" si="740"/>
        <v>0</v>
      </c>
      <c r="BC619" s="167">
        <f t="shared" si="740"/>
        <v>115699139.28551948</v>
      </c>
      <c r="BD619" s="167">
        <f t="shared" si="740"/>
        <v>532795354.1672399</v>
      </c>
      <c r="BE619" s="167">
        <f t="shared" si="740"/>
        <v>0</v>
      </c>
      <c r="BF619" s="167">
        <f t="shared" si="740"/>
        <v>0</v>
      </c>
      <c r="BG619" s="167">
        <f t="shared" si="740"/>
        <v>51338545.932062961</v>
      </c>
      <c r="BH619" s="167">
        <f t="shared" si="740"/>
        <v>188003713.72836956</v>
      </c>
      <c r="BI619" s="167">
        <f t="shared" si="740"/>
        <v>206847643.87425971</v>
      </c>
      <c r="BJ619" s="167">
        <f t="shared" si="740"/>
        <v>1048530569.7236205</v>
      </c>
      <c r="BK619" s="167">
        <f t="shared" si="740"/>
        <v>0</v>
      </c>
      <c r="BL619" s="167">
        <f t="shared" si="740"/>
        <v>0</v>
      </c>
      <c r="BM619" s="167">
        <f t="shared" si="740"/>
        <v>0</v>
      </c>
      <c r="BN619" s="167">
        <f t="shared" si="740"/>
        <v>0</v>
      </c>
      <c r="BO619" s="167">
        <f t="shared" si="740"/>
        <v>150853489.79369983</v>
      </c>
      <c r="BP619" s="167">
        <f t="shared" si="740"/>
        <v>502651367.9777475</v>
      </c>
      <c r="BQ619" s="167">
        <f t="shared" si="740"/>
        <v>0</v>
      </c>
      <c r="BR619" s="167">
        <f t="shared" si="740"/>
        <v>0</v>
      </c>
      <c r="BS619" s="167">
        <f t="shared" si="740"/>
        <v>122183290.50609192</v>
      </c>
      <c r="BT619" s="167">
        <f t="shared" si="740"/>
        <v>311530858.2868517</v>
      </c>
      <c r="BU619" s="167">
        <f t="shared" si="740"/>
        <v>302458734.22130752</v>
      </c>
      <c r="BV619" s="167">
        <f t="shared" si="740"/>
        <v>993031868.15071607</v>
      </c>
      <c r="BW619" s="233">
        <f t="shared" si="734"/>
        <v>10525598941.851936</v>
      </c>
    </row>
    <row r="620" spans="1:75" ht="16.2" thickBot="1" x14ac:dyDescent="0.35">
      <c r="A620" s="3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  <c r="AW620" s="166"/>
      <c r="AX620" s="166"/>
      <c r="AY620" s="166"/>
      <c r="AZ620" s="166"/>
      <c r="BA620" s="166"/>
      <c r="BB620" s="166"/>
      <c r="BC620" s="166"/>
      <c r="BD620" s="166"/>
      <c r="BE620" s="166"/>
      <c r="BF620" s="166"/>
      <c r="BG620" s="166"/>
      <c r="BH620" s="166"/>
      <c r="BI620" s="166"/>
      <c r="BJ620" s="166"/>
      <c r="BK620" s="166"/>
      <c r="BL620" s="166"/>
      <c r="BM620" s="166"/>
      <c r="BN620" s="166"/>
      <c r="BO620" s="166"/>
      <c r="BP620" s="166"/>
      <c r="BQ620" s="166"/>
      <c r="BR620" s="166"/>
      <c r="BS620" s="166"/>
      <c r="BT620" s="166"/>
      <c r="BU620" s="166"/>
      <c r="BV620" s="166"/>
      <c r="BW620" s="233">
        <f t="shared" si="734"/>
        <v>0</v>
      </c>
    </row>
    <row r="621" spans="1:75" ht="16.2" thickBot="1" x14ac:dyDescent="0.35">
      <c r="A621" s="244" t="s">
        <v>409</v>
      </c>
      <c r="C621" s="242"/>
      <c r="D621" s="242"/>
      <c r="E621" s="242"/>
      <c r="F621" s="242"/>
      <c r="G621" s="242"/>
      <c r="H621" s="242"/>
      <c r="I621" s="242"/>
      <c r="J621" s="242"/>
      <c r="K621" s="242"/>
      <c r="L621" s="242"/>
      <c r="M621" s="242"/>
      <c r="N621" s="242"/>
      <c r="O621" s="167">
        <f t="shared" ref="O621:AT621" si="741">+(O616/O5)*O2</f>
        <v>2888584.562763032</v>
      </c>
      <c r="P621" s="167">
        <f t="shared" si="741"/>
        <v>16888334.541071478</v>
      </c>
      <c r="Q621" s="167">
        <f t="shared" si="741"/>
        <v>46464708.118861362</v>
      </c>
      <c r="R621" s="167">
        <f t="shared" si="741"/>
        <v>39181192.860057943</v>
      </c>
      <c r="S621" s="167">
        <f t="shared" si="741"/>
        <v>159937391.26773325</v>
      </c>
      <c r="T621" s="167">
        <f t="shared" si="741"/>
        <v>313855102.16711277</v>
      </c>
      <c r="U621" s="167">
        <f t="shared" si="741"/>
        <v>132687395.90751374</v>
      </c>
      <c r="V621" s="167">
        <f t="shared" si="741"/>
        <v>108871129.05484053</v>
      </c>
      <c r="W621" s="167">
        <f t="shared" si="741"/>
        <v>106821086.32478239</v>
      </c>
      <c r="X621" s="167">
        <f t="shared" si="741"/>
        <v>75376344.500748754</v>
      </c>
      <c r="Y621" s="167">
        <f t="shared" si="741"/>
        <v>86770476.72350806</v>
      </c>
      <c r="Z621" s="167">
        <f t="shared" si="741"/>
        <v>346075807.99973786</v>
      </c>
      <c r="AA621" s="167">
        <f t="shared" si="741"/>
        <v>150828679.87197599</v>
      </c>
      <c r="AB621" s="167">
        <f t="shared" si="741"/>
        <v>156010774.9079169</v>
      </c>
      <c r="AC621" s="167">
        <f t="shared" si="741"/>
        <v>127470336.66466583</v>
      </c>
      <c r="AD621" s="167">
        <f t="shared" si="741"/>
        <v>0</v>
      </c>
      <c r="AE621" s="167">
        <f t="shared" si="741"/>
        <v>91410827.081044331</v>
      </c>
      <c r="AF621" s="167">
        <f t="shared" si="741"/>
        <v>181903429.07881305</v>
      </c>
      <c r="AG621" s="167">
        <f t="shared" si="741"/>
        <v>22573377.99026043</v>
      </c>
      <c r="AH621" s="167">
        <f t="shared" si="741"/>
        <v>83226083.4627361</v>
      </c>
      <c r="AI621" s="167">
        <f t="shared" si="741"/>
        <v>99949706.831829637</v>
      </c>
      <c r="AJ621" s="167">
        <f t="shared" si="741"/>
        <v>120111868.98945595</v>
      </c>
      <c r="AK621" s="167">
        <f t="shared" si="741"/>
        <v>198322240.80595529</v>
      </c>
      <c r="AL621" s="167">
        <f t="shared" si="741"/>
        <v>494201940.7094993</v>
      </c>
      <c r="AM621" s="167">
        <f t="shared" si="741"/>
        <v>60210415.389237963</v>
      </c>
      <c r="AN621" s="167">
        <f t="shared" si="741"/>
        <v>123039363.00677148</v>
      </c>
      <c r="AO621" s="167">
        <f t="shared" si="741"/>
        <v>73507424.254715726</v>
      </c>
      <c r="AP621" s="167">
        <f t="shared" si="741"/>
        <v>61197859.08260902</v>
      </c>
      <c r="AQ621" s="167">
        <f t="shared" si="741"/>
        <v>131056316.11913896</v>
      </c>
      <c r="AR621" s="167">
        <f t="shared" si="741"/>
        <v>412587833.31519735</v>
      </c>
      <c r="AS621" s="167">
        <f t="shared" si="741"/>
        <v>23960106.841836527</v>
      </c>
      <c r="AT621" s="167">
        <f t="shared" si="741"/>
        <v>80919090.917693168</v>
      </c>
      <c r="AU621" s="167">
        <f t="shared" ref="AU621:BV621" si="742">+(AU616/AU5)*AU2</f>
        <v>165437785.74875253</v>
      </c>
      <c r="AV621" s="167">
        <f t="shared" si="742"/>
        <v>114823313.35942192</v>
      </c>
      <c r="AW621" s="167">
        <f t="shared" si="742"/>
        <v>177820682.11047277</v>
      </c>
      <c r="AX621" s="167">
        <f t="shared" si="742"/>
        <v>803897069.62369668</v>
      </c>
      <c r="AY621" s="167">
        <f t="shared" si="742"/>
        <v>51467247.701633945</v>
      </c>
      <c r="AZ621" s="167">
        <f t="shared" si="742"/>
        <v>104548194.75477487</v>
      </c>
      <c r="BA621" s="167">
        <f t="shared" si="742"/>
        <v>156107741.55129981</v>
      </c>
      <c r="BB621" s="167">
        <f t="shared" si="742"/>
        <v>45638252.757092319</v>
      </c>
      <c r="BC621" s="167">
        <f t="shared" si="742"/>
        <v>46279655.714207798</v>
      </c>
      <c r="BD621" s="167">
        <f t="shared" si="742"/>
        <v>255627752.19385871</v>
      </c>
      <c r="BE621" s="167">
        <f t="shared" si="742"/>
        <v>132387494.6008817</v>
      </c>
      <c r="BF621" s="167">
        <f t="shared" si="742"/>
        <v>57105059.741796315</v>
      </c>
      <c r="BG621" s="167">
        <f t="shared" si="742"/>
        <v>29602055.816835694</v>
      </c>
      <c r="BH621" s="167">
        <f t="shared" si="742"/>
        <v>153311345.1450637</v>
      </c>
      <c r="BI621" s="167">
        <f t="shared" si="742"/>
        <v>167893233.28516909</v>
      </c>
      <c r="BJ621" s="167">
        <f t="shared" si="742"/>
        <v>538257990.35490191</v>
      </c>
      <c r="BK621" s="167">
        <f t="shared" si="742"/>
        <v>193068497.44653159</v>
      </c>
      <c r="BL621" s="167">
        <f t="shared" si="742"/>
        <v>144409552.77359354</v>
      </c>
      <c r="BM621" s="167">
        <f t="shared" si="742"/>
        <v>28038113.729601443</v>
      </c>
      <c r="BN621" s="167">
        <f t="shared" si="742"/>
        <v>92526888.673015103</v>
      </c>
      <c r="BO621" s="167">
        <f t="shared" si="742"/>
        <v>128225466.32464485</v>
      </c>
      <c r="BP621" s="167">
        <f t="shared" si="742"/>
        <v>427253662.78108531</v>
      </c>
      <c r="BQ621" s="167">
        <f t="shared" si="742"/>
        <v>0</v>
      </c>
      <c r="BR621" s="167">
        <f t="shared" si="742"/>
        <v>0</v>
      </c>
      <c r="BS621" s="167">
        <f t="shared" si="742"/>
        <v>130603850.49884151</v>
      </c>
      <c r="BT621" s="167">
        <f t="shared" si="742"/>
        <v>352883301.63474113</v>
      </c>
      <c r="BU621" s="167">
        <f t="shared" si="742"/>
        <v>257089924.08811137</v>
      </c>
      <c r="BV621" s="167">
        <f t="shared" si="742"/>
        <v>844077087.92810869</v>
      </c>
      <c r="BW621" s="233">
        <f t="shared" si="734"/>
        <v>9726686449.6882191</v>
      </c>
    </row>
    <row r="622" spans="1:75" ht="16.2" thickBot="1" x14ac:dyDescent="0.35">
      <c r="A622" s="244" t="s">
        <v>413</v>
      </c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40">
        <f t="shared" ref="O622:AT622" si="743">+(O617/O5)*O2</f>
        <v>72214.614069075789</v>
      </c>
      <c r="P622" s="240">
        <f t="shared" si="743"/>
        <v>410454.45548557234</v>
      </c>
      <c r="Q622" s="240">
        <f t="shared" si="743"/>
        <v>1057294.3279987278</v>
      </c>
      <c r="R622" s="240">
        <f t="shared" si="743"/>
        <v>540984.6828928563</v>
      </c>
      <c r="S622" s="240">
        <f t="shared" si="743"/>
        <v>3053825.4219293455</v>
      </c>
      <c r="T622" s="240">
        <f t="shared" si="743"/>
        <v>6369649.1498022098</v>
      </c>
      <c r="U622" s="240">
        <f t="shared" si="743"/>
        <v>1447767.1875533778</v>
      </c>
      <c r="V622" s="240">
        <f t="shared" si="743"/>
        <v>0</v>
      </c>
      <c r="W622" s="240">
        <f t="shared" si="743"/>
        <v>930575.48795139231</v>
      </c>
      <c r="X622" s="240">
        <f t="shared" si="743"/>
        <v>1768095.9341400752</v>
      </c>
      <c r="Y622" s="240">
        <f t="shared" si="743"/>
        <v>1671827.3789546902</v>
      </c>
      <c r="Z622" s="240">
        <f t="shared" si="743"/>
        <v>6994749.635158129</v>
      </c>
      <c r="AA622" s="240">
        <f t="shared" si="743"/>
        <v>2114442.4749985435</v>
      </c>
      <c r="AB622" s="240">
        <f t="shared" si="743"/>
        <v>0</v>
      </c>
      <c r="AC622" s="240">
        <f t="shared" si="743"/>
        <v>0</v>
      </c>
      <c r="AD622" s="240">
        <f t="shared" si="743"/>
        <v>0</v>
      </c>
      <c r="AE622" s="240">
        <f t="shared" si="743"/>
        <v>3199378.9478365518</v>
      </c>
      <c r="AF622" s="240">
        <f t="shared" si="743"/>
        <v>6366620.0177584579</v>
      </c>
      <c r="AG622" s="240">
        <f t="shared" si="743"/>
        <v>0</v>
      </c>
      <c r="AH622" s="240">
        <f t="shared" si="743"/>
        <v>0</v>
      </c>
      <c r="AI622" s="240">
        <f t="shared" si="743"/>
        <v>1965450.3168579293</v>
      </c>
      <c r="AJ622" s="240">
        <f t="shared" si="743"/>
        <v>3214591.723755958</v>
      </c>
      <c r="AK622" s="240">
        <f t="shared" si="743"/>
        <v>6213562.9238547022</v>
      </c>
      <c r="AL622" s="240">
        <f t="shared" si="743"/>
        <v>16002569.655630242</v>
      </c>
      <c r="AM622" s="240">
        <f t="shared" si="743"/>
        <v>0</v>
      </c>
      <c r="AN622" s="240">
        <f t="shared" si="743"/>
        <v>0</v>
      </c>
      <c r="AO622" s="240">
        <f t="shared" si="743"/>
        <v>0</v>
      </c>
      <c r="AP622" s="240">
        <f t="shared" si="743"/>
        <v>0</v>
      </c>
      <c r="AQ622" s="240">
        <f t="shared" si="743"/>
        <v>5242252.6447655587</v>
      </c>
      <c r="AR622" s="240">
        <f t="shared" si="743"/>
        <v>16503513.332607895</v>
      </c>
      <c r="AS622" s="240">
        <f t="shared" si="743"/>
        <v>0</v>
      </c>
      <c r="AT622" s="240">
        <f t="shared" si="743"/>
        <v>0</v>
      </c>
      <c r="AU622" s="240">
        <f t="shared" ref="AU622:BV622" si="744">+(AU617/AU5)*AU2</f>
        <v>3519372.4219596675</v>
      </c>
      <c r="AV622" s="240">
        <f t="shared" si="744"/>
        <v>4043695.6106676864</v>
      </c>
      <c r="AW622" s="240">
        <f t="shared" si="744"/>
        <v>6565954.6702702343</v>
      </c>
      <c r="AX622" s="240">
        <f t="shared" si="744"/>
        <v>30026733.794987049</v>
      </c>
      <c r="AY622" s="240">
        <f t="shared" si="744"/>
        <v>0</v>
      </c>
      <c r="AZ622" s="240">
        <f t="shared" si="744"/>
        <v>0</v>
      </c>
      <c r="BA622" s="240">
        <f t="shared" si="744"/>
        <v>0</v>
      </c>
      <c r="BB622" s="240">
        <f t="shared" si="744"/>
        <v>0</v>
      </c>
      <c r="BC622" s="240">
        <f t="shared" si="744"/>
        <v>925593.11428415601</v>
      </c>
      <c r="BD622" s="240">
        <f t="shared" si="744"/>
        <v>4900006.9912423603</v>
      </c>
      <c r="BE622" s="240">
        <f t="shared" si="744"/>
        <v>1752739.023890031</v>
      </c>
      <c r="BF622" s="240">
        <f t="shared" si="744"/>
        <v>0</v>
      </c>
      <c r="BG622" s="240">
        <f t="shared" si="744"/>
        <v>410708.36745650374</v>
      </c>
      <c r="BH622" s="240">
        <f t="shared" si="744"/>
        <v>1868633.558717154</v>
      </c>
      <c r="BI622" s="240">
        <f t="shared" si="744"/>
        <v>2705649.8196950695</v>
      </c>
      <c r="BJ622" s="240">
        <f t="shared" si="744"/>
        <v>9527713.4997599665</v>
      </c>
      <c r="BK622" s="240">
        <f t="shared" si="744"/>
        <v>2455306.0927454857</v>
      </c>
      <c r="BL622" s="240">
        <f t="shared" si="744"/>
        <v>0</v>
      </c>
      <c r="BM622" s="240">
        <f t="shared" si="744"/>
        <v>0</v>
      </c>
      <c r="BN622" s="240">
        <f t="shared" si="744"/>
        <v>0</v>
      </c>
      <c r="BO622" s="240">
        <f t="shared" si="744"/>
        <v>5770145.984609019</v>
      </c>
      <c r="BP622" s="240">
        <f t="shared" si="744"/>
        <v>19226414.82514884</v>
      </c>
      <c r="BQ622" s="240">
        <f t="shared" si="744"/>
        <v>0</v>
      </c>
      <c r="BR622" s="240">
        <f t="shared" si="744"/>
        <v>0</v>
      </c>
      <c r="BS622" s="240">
        <f t="shared" si="744"/>
        <v>4673510.8618580159</v>
      </c>
      <c r="BT622" s="240">
        <f t="shared" si="744"/>
        <v>11916055.329472076</v>
      </c>
      <c r="BU622" s="240">
        <f t="shared" si="744"/>
        <v>11569046.583965011</v>
      </c>
      <c r="BV622" s="240">
        <f t="shared" si="744"/>
        <v>37983468.956764892</v>
      </c>
      <c r="BW622" s="233">
        <f t="shared" si="734"/>
        <v>244980569.82149446</v>
      </c>
    </row>
    <row r="623" spans="1:75" x14ac:dyDescent="0.3">
      <c r="C623" s="66"/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  <c r="AW623" s="166"/>
      <c r="AX623" s="166"/>
      <c r="AY623" s="166"/>
      <c r="AZ623" s="166"/>
      <c r="BA623" s="166"/>
      <c r="BB623" s="166"/>
      <c r="BC623" s="166"/>
      <c r="BD623" s="166"/>
      <c r="BE623" s="166"/>
      <c r="BF623" s="166"/>
      <c r="BG623" s="166"/>
      <c r="BH623" s="166"/>
      <c r="BI623" s="166"/>
      <c r="BJ623" s="166"/>
      <c r="BK623" s="166"/>
      <c r="BL623" s="166"/>
      <c r="BM623" s="166"/>
      <c r="BN623" s="166"/>
      <c r="BO623" s="166"/>
      <c r="BP623" s="166"/>
      <c r="BQ623" s="166"/>
      <c r="BR623" s="166"/>
      <c r="BS623" s="166"/>
      <c r="BT623" s="166"/>
      <c r="BU623" s="166"/>
      <c r="BV623" s="166"/>
      <c r="BW623" s="233">
        <f t="shared" si="734"/>
        <v>0</v>
      </c>
    </row>
    <row r="624" spans="1:75" x14ac:dyDescent="0.3">
      <c r="A624" s="163" t="s">
        <v>392</v>
      </c>
      <c r="C624" s="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  <c r="AW624" s="166"/>
      <c r="AX624" s="166"/>
      <c r="AY624" s="166"/>
      <c r="AZ624" s="166"/>
      <c r="BA624" s="166"/>
      <c r="BB624" s="166"/>
      <c r="BC624" s="166"/>
      <c r="BD624" s="166"/>
      <c r="BE624" s="166"/>
      <c r="BF624" s="166"/>
      <c r="BG624" s="166"/>
      <c r="BH624" s="166"/>
      <c r="BI624" s="166"/>
      <c r="BJ624" s="166"/>
      <c r="BK624" s="166"/>
      <c r="BL624" s="166"/>
      <c r="BM624" s="166"/>
      <c r="BN624" s="166"/>
      <c r="BO624" s="166"/>
      <c r="BP624" s="166"/>
      <c r="BQ624" s="166"/>
      <c r="BR624" s="166"/>
      <c r="BS624" s="166"/>
      <c r="BT624" s="166"/>
      <c r="BU624" s="166"/>
      <c r="BV624" s="166"/>
      <c r="BW624" s="233">
        <f t="shared" ref="BW624:BW723" si="745">SUM(C624:BV624)</f>
        <v>0</v>
      </c>
    </row>
    <row r="625" spans="1:75" x14ac:dyDescent="0.3">
      <c r="A625" s="245" t="s">
        <v>393</v>
      </c>
      <c r="C625" s="246"/>
      <c r="D625" s="246"/>
      <c r="E625" s="246"/>
      <c r="F625" s="246"/>
      <c r="G625" s="246"/>
      <c r="H625" s="246"/>
      <c r="I625" s="246"/>
      <c r="J625" s="246"/>
      <c r="K625" s="246"/>
      <c r="L625" s="246"/>
      <c r="M625" s="246"/>
      <c r="N625" s="246"/>
      <c r="O625" s="64">
        <f>+(O605/O5)*O2</f>
        <v>2888584.562763032</v>
      </c>
      <c r="P625" s="64">
        <f t="shared" ref="P625:AT625" si="746">+(P605/P5)*P2</f>
        <v>14537552.932828577</v>
      </c>
      <c r="Q625" s="64">
        <f t="shared" si="746"/>
        <v>33532200.979589533</v>
      </c>
      <c r="R625" s="64">
        <f t="shared" si="746"/>
        <v>0</v>
      </c>
      <c r="S625" s="64">
        <f t="shared" si="746"/>
        <v>122153016.87717381</v>
      </c>
      <c r="T625" s="64">
        <f t="shared" si="746"/>
        <v>159740878.88765723</v>
      </c>
      <c r="U625" s="64">
        <f t="shared" si="746"/>
        <v>0</v>
      </c>
      <c r="V625" s="64">
        <f t="shared" si="746"/>
        <v>0</v>
      </c>
      <c r="W625" s="64">
        <f t="shared" si="746"/>
        <v>37223019.518055692</v>
      </c>
      <c r="X625" s="64">
        <f t="shared" si="746"/>
        <v>52113808.825019963</v>
      </c>
      <c r="Y625" s="64">
        <f t="shared" si="746"/>
        <v>44131444.792644717</v>
      </c>
      <c r="Z625" s="64">
        <f t="shared" si="746"/>
        <v>241147665.45980728</v>
      </c>
      <c r="AA625" s="64">
        <f t="shared" si="746"/>
        <v>0</v>
      </c>
      <c r="AB625" s="64">
        <f t="shared" si="746"/>
        <v>0</v>
      </c>
      <c r="AC625" s="64">
        <f t="shared" si="746"/>
        <v>0</v>
      </c>
      <c r="AD625" s="64">
        <f t="shared" si="746"/>
        <v>0</v>
      </c>
      <c r="AE625" s="64">
        <f t="shared" si="746"/>
        <v>91410827.081044331</v>
      </c>
      <c r="AF625" s="64">
        <f t="shared" si="746"/>
        <v>181903429.07881305</v>
      </c>
      <c r="AG625" s="64">
        <f t="shared" si="746"/>
        <v>0</v>
      </c>
      <c r="AH625" s="64">
        <f t="shared" si="746"/>
        <v>0</v>
      </c>
      <c r="AI625" s="64">
        <f t="shared" si="746"/>
        <v>56155723.338797972</v>
      </c>
      <c r="AJ625" s="64">
        <f t="shared" si="746"/>
        <v>91845477.821598798</v>
      </c>
      <c r="AK625" s="64">
        <f t="shared" si="746"/>
        <v>177530369.2529915</v>
      </c>
      <c r="AL625" s="64">
        <f t="shared" si="746"/>
        <v>457216275.87514967</v>
      </c>
      <c r="AM625" s="64">
        <f t="shared" si="746"/>
        <v>0</v>
      </c>
      <c r="AN625" s="64">
        <f t="shared" si="746"/>
        <v>0</v>
      </c>
      <c r="AO625" s="64">
        <f t="shared" si="746"/>
        <v>0</v>
      </c>
      <c r="AP625" s="64">
        <f t="shared" si="746"/>
        <v>0</v>
      </c>
      <c r="AQ625" s="64">
        <f t="shared" si="746"/>
        <v>131056316.11913896</v>
      </c>
      <c r="AR625" s="64">
        <f t="shared" si="746"/>
        <v>412587833.31519735</v>
      </c>
      <c r="AS625" s="64">
        <f t="shared" si="746"/>
        <v>0</v>
      </c>
      <c r="AT625" s="64">
        <f t="shared" si="746"/>
        <v>0</v>
      </c>
      <c r="AU625" s="64">
        <f t="shared" ref="AU625:BV625" si="747">+(AU605/AU5)*AU2</f>
        <v>87984310.548991695</v>
      </c>
      <c r="AV625" s="64">
        <f t="shared" si="747"/>
        <v>101092390.26669215</v>
      </c>
      <c r="AW625" s="64">
        <f t="shared" si="747"/>
        <v>164148866.75675586</v>
      </c>
      <c r="AX625" s="64">
        <f t="shared" si="747"/>
        <v>750668344.87467623</v>
      </c>
      <c r="AY625" s="64">
        <f t="shared" si="747"/>
        <v>0</v>
      </c>
      <c r="AZ625" s="64">
        <f t="shared" si="747"/>
        <v>0</v>
      </c>
      <c r="BA625" s="64">
        <f t="shared" si="747"/>
        <v>0</v>
      </c>
      <c r="BB625" s="64">
        <f t="shared" si="747"/>
        <v>0</v>
      </c>
      <c r="BC625" s="64">
        <f t="shared" si="747"/>
        <v>46279655.714207798</v>
      </c>
      <c r="BD625" s="64">
        <f t="shared" si="747"/>
        <v>213118141.66689596</v>
      </c>
      <c r="BE625" s="64">
        <f t="shared" si="747"/>
        <v>0</v>
      </c>
      <c r="BF625" s="64">
        <f t="shared" si="747"/>
        <v>0</v>
      </c>
      <c r="BG625" s="64">
        <f t="shared" si="747"/>
        <v>20535418.372825187</v>
      </c>
      <c r="BH625" s="64">
        <f t="shared" si="747"/>
        <v>75201485.491347834</v>
      </c>
      <c r="BI625" s="64">
        <f t="shared" si="747"/>
        <v>82739057.549703881</v>
      </c>
      <c r="BJ625" s="64">
        <f t="shared" si="747"/>
        <v>419412227.88944817</v>
      </c>
      <c r="BK625" s="64">
        <f t="shared" si="747"/>
        <v>0</v>
      </c>
      <c r="BL625" s="64">
        <f t="shared" si="747"/>
        <v>0</v>
      </c>
      <c r="BM625" s="64">
        <f t="shared" si="747"/>
        <v>0</v>
      </c>
      <c r="BN625" s="64">
        <f t="shared" si="747"/>
        <v>0</v>
      </c>
      <c r="BO625" s="64">
        <f t="shared" si="747"/>
        <v>128225466.32464485</v>
      </c>
      <c r="BP625" s="64">
        <f t="shared" si="747"/>
        <v>427253662.78108531</v>
      </c>
      <c r="BQ625" s="64">
        <f t="shared" si="747"/>
        <v>0</v>
      </c>
      <c r="BR625" s="64">
        <f t="shared" si="747"/>
        <v>0</v>
      </c>
      <c r="BS625" s="64">
        <f t="shared" si="747"/>
        <v>103855796.93017814</v>
      </c>
      <c r="BT625" s="64">
        <f t="shared" si="747"/>
        <v>264801229.54382396</v>
      </c>
      <c r="BU625" s="64">
        <f t="shared" si="747"/>
        <v>257089924.08811137</v>
      </c>
      <c r="BV625" s="64">
        <f t="shared" si="747"/>
        <v>844077087.92810869</v>
      </c>
      <c r="BW625" s="247">
        <f t="shared" si="745"/>
        <v>6293657491.4457664</v>
      </c>
    </row>
    <row r="626" spans="1:75" x14ac:dyDescent="0.3">
      <c r="A626" s="245" t="s">
        <v>394</v>
      </c>
      <c r="C626" s="246"/>
      <c r="D626" s="246"/>
      <c r="E626" s="246"/>
      <c r="F626" s="246"/>
      <c r="G626" s="246"/>
      <c r="H626" s="246"/>
      <c r="I626" s="246"/>
      <c r="J626" s="246"/>
      <c r="K626" s="246"/>
      <c r="L626" s="246"/>
      <c r="M626" s="246"/>
      <c r="N626" s="246"/>
      <c r="O626" s="64"/>
      <c r="P626" s="64">
        <f>+(P607/O5)*O2</f>
        <v>2063274.6876878799</v>
      </c>
      <c r="Q626" s="64">
        <f t="shared" ref="Q626:AU626" si="748">+(Q607/P5)*P2</f>
        <v>10383966.380591843</v>
      </c>
      <c r="R626" s="64">
        <f t="shared" si="748"/>
        <v>23951572.128278237</v>
      </c>
      <c r="S626" s="64">
        <f t="shared" si="748"/>
        <v>0</v>
      </c>
      <c r="T626" s="64">
        <f t="shared" si="748"/>
        <v>87252154.912267014</v>
      </c>
      <c r="U626" s="64">
        <f t="shared" si="748"/>
        <v>114100627.77689803</v>
      </c>
      <c r="V626" s="64">
        <f t="shared" si="748"/>
        <v>0</v>
      </c>
      <c r="W626" s="64">
        <f t="shared" si="748"/>
        <v>0</v>
      </c>
      <c r="X626" s="64">
        <f t="shared" si="748"/>
        <v>26587871.084325492</v>
      </c>
      <c r="Y626" s="64">
        <f t="shared" si="748"/>
        <v>37224149.160728551</v>
      </c>
      <c r="Z626" s="64">
        <f t="shared" si="748"/>
        <v>31522460.566174801</v>
      </c>
      <c r="AA626" s="64">
        <f t="shared" si="748"/>
        <v>172248332.47129092</v>
      </c>
      <c r="AB626" s="64">
        <f t="shared" si="748"/>
        <v>0</v>
      </c>
      <c r="AC626" s="64">
        <f t="shared" si="748"/>
        <v>0</v>
      </c>
      <c r="AD626" s="64">
        <f t="shared" si="748"/>
        <v>0</v>
      </c>
      <c r="AE626" s="64">
        <f t="shared" si="748"/>
        <v>0</v>
      </c>
      <c r="AF626" s="64">
        <f t="shared" si="748"/>
        <v>0</v>
      </c>
      <c r="AG626" s="64">
        <f t="shared" si="748"/>
        <v>0</v>
      </c>
      <c r="AH626" s="64">
        <f t="shared" si="748"/>
        <v>0</v>
      </c>
      <c r="AI626" s="64">
        <f t="shared" si="748"/>
        <v>0</v>
      </c>
      <c r="AJ626" s="64">
        <f t="shared" si="748"/>
        <v>0</v>
      </c>
      <c r="AK626" s="64">
        <f t="shared" si="748"/>
        <v>0</v>
      </c>
      <c r="AL626" s="64">
        <f t="shared" si="748"/>
        <v>0</v>
      </c>
      <c r="AM626" s="64">
        <f t="shared" si="748"/>
        <v>0</v>
      </c>
      <c r="AN626" s="64">
        <f t="shared" si="748"/>
        <v>0</v>
      </c>
      <c r="AO626" s="64">
        <f t="shared" si="748"/>
        <v>0</v>
      </c>
      <c r="AP626" s="64">
        <f t="shared" si="748"/>
        <v>0</v>
      </c>
      <c r="AQ626" s="64">
        <f t="shared" si="748"/>
        <v>0</v>
      </c>
      <c r="AR626" s="64">
        <f t="shared" si="748"/>
        <v>0</v>
      </c>
      <c r="AS626" s="64">
        <f t="shared" si="748"/>
        <v>0</v>
      </c>
      <c r="AT626" s="64">
        <f t="shared" si="748"/>
        <v>0</v>
      </c>
      <c r="AU626" s="64">
        <f t="shared" si="748"/>
        <v>0</v>
      </c>
      <c r="AV626" s="64">
        <f t="shared" ref="AV626:BV626" si="749">+(AV607/AU5)*AU2</f>
        <v>0</v>
      </c>
      <c r="AW626" s="64">
        <f t="shared" si="749"/>
        <v>0</v>
      </c>
      <c r="AX626" s="64">
        <f t="shared" si="749"/>
        <v>0</v>
      </c>
      <c r="AY626" s="64">
        <f t="shared" si="749"/>
        <v>0</v>
      </c>
      <c r="AZ626" s="64">
        <f t="shared" si="749"/>
        <v>0</v>
      </c>
      <c r="BA626" s="64">
        <f t="shared" si="749"/>
        <v>0</v>
      </c>
      <c r="BB626" s="64">
        <f t="shared" si="749"/>
        <v>0</v>
      </c>
      <c r="BC626" s="64">
        <f t="shared" si="749"/>
        <v>0</v>
      </c>
      <c r="BD626" s="64">
        <f t="shared" si="749"/>
        <v>34709741.785655841</v>
      </c>
      <c r="BE626" s="64">
        <f t="shared" si="749"/>
        <v>159838606.25017193</v>
      </c>
      <c r="BF626" s="64">
        <f t="shared" si="749"/>
        <v>0</v>
      </c>
      <c r="BG626" s="64">
        <f t="shared" si="749"/>
        <v>0</v>
      </c>
      <c r="BH626" s="64">
        <f t="shared" si="749"/>
        <v>15401563.779618891</v>
      </c>
      <c r="BI626" s="64">
        <f t="shared" si="749"/>
        <v>56401114.118510857</v>
      </c>
      <c r="BJ626" s="64">
        <f t="shared" si="749"/>
        <v>62054293.1622779</v>
      </c>
      <c r="BK626" s="64">
        <f t="shared" si="749"/>
        <v>314559170.91708612</v>
      </c>
      <c r="BL626" s="64">
        <f t="shared" si="749"/>
        <v>0</v>
      </c>
      <c r="BM626" s="64">
        <f t="shared" si="749"/>
        <v>0</v>
      </c>
      <c r="BN626" s="64">
        <f t="shared" si="749"/>
        <v>0</v>
      </c>
      <c r="BO626" s="64">
        <f t="shared" si="749"/>
        <v>0</v>
      </c>
      <c r="BP626" s="64">
        <f t="shared" si="749"/>
        <v>0</v>
      </c>
      <c r="BQ626" s="64">
        <f t="shared" si="749"/>
        <v>0</v>
      </c>
      <c r="BR626" s="64">
        <f t="shared" si="749"/>
        <v>0</v>
      </c>
      <c r="BS626" s="64">
        <f t="shared" si="749"/>
        <v>0</v>
      </c>
      <c r="BT626" s="64">
        <f t="shared" si="749"/>
        <v>0</v>
      </c>
      <c r="BU626" s="64">
        <f t="shared" si="749"/>
        <v>0</v>
      </c>
      <c r="BV626" s="64">
        <f t="shared" si="749"/>
        <v>0</v>
      </c>
      <c r="BW626" s="247">
        <f t="shared" si="745"/>
        <v>1148298899.1815643</v>
      </c>
    </row>
    <row r="627" spans="1:75" x14ac:dyDescent="0.3">
      <c r="A627" s="245" t="s">
        <v>236</v>
      </c>
      <c r="C627" s="246"/>
      <c r="D627" s="246"/>
      <c r="E627" s="246"/>
      <c r="F627" s="246"/>
      <c r="G627" s="246"/>
      <c r="H627" s="246"/>
      <c r="I627" s="246"/>
      <c r="J627" s="246"/>
      <c r="K627" s="246"/>
      <c r="L627" s="246"/>
      <c r="M627" s="246"/>
      <c r="N627" s="246"/>
      <c r="O627" s="64"/>
      <c r="P627" s="64"/>
      <c r="Q627" s="64">
        <f>+(Q609/O5)*O2</f>
        <v>1650619.7501503038</v>
      </c>
      <c r="R627" s="64">
        <f t="shared" ref="R627:AV627" si="750">+(R609/P5)*P2</f>
        <v>8307173.1044734735</v>
      </c>
      <c r="S627" s="64">
        <f t="shared" si="750"/>
        <v>19161257.702622592</v>
      </c>
      <c r="T627" s="64">
        <f t="shared" si="750"/>
        <v>0</v>
      </c>
      <c r="U627" s="64">
        <f t="shared" si="750"/>
        <v>69801723.929813609</v>
      </c>
      <c r="V627" s="64">
        <f t="shared" si="750"/>
        <v>91280502.221518427</v>
      </c>
      <c r="W627" s="64">
        <f t="shared" si="750"/>
        <v>0</v>
      </c>
      <c r="X627" s="64">
        <f t="shared" si="750"/>
        <v>0</v>
      </c>
      <c r="Y627" s="64">
        <f t="shared" si="750"/>
        <v>21270296.867460396</v>
      </c>
      <c r="Z627" s="64">
        <f t="shared" si="750"/>
        <v>29779319.328582838</v>
      </c>
      <c r="AA627" s="64">
        <f t="shared" si="750"/>
        <v>25217968.452939842</v>
      </c>
      <c r="AB627" s="64">
        <f t="shared" si="750"/>
        <v>137798665.97703272</v>
      </c>
      <c r="AC627" s="64">
        <f t="shared" si="750"/>
        <v>0</v>
      </c>
      <c r="AD627" s="64">
        <f t="shared" si="750"/>
        <v>0</v>
      </c>
      <c r="AE627" s="64">
        <f t="shared" si="750"/>
        <v>0</v>
      </c>
      <c r="AF627" s="64">
        <f t="shared" si="750"/>
        <v>0</v>
      </c>
      <c r="AG627" s="64">
        <f t="shared" si="750"/>
        <v>21094806.249471769</v>
      </c>
      <c r="AH627" s="64">
        <f t="shared" si="750"/>
        <v>41977714.402803004</v>
      </c>
      <c r="AI627" s="64">
        <f t="shared" si="750"/>
        <v>0</v>
      </c>
      <c r="AJ627" s="64">
        <f t="shared" si="750"/>
        <v>0</v>
      </c>
      <c r="AK627" s="64">
        <f t="shared" si="750"/>
        <v>12959013.078184148</v>
      </c>
      <c r="AL627" s="64">
        <f t="shared" si="750"/>
        <v>21195110.266522799</v>
      </c>
      <c r="AM627" s="64">
        <f t="shared" si="750"/>
        <v>40968546.750690341</v>
      </c>
      <c r="AN627" s="64">
        <f t="shared" si="750"/>
        <v>105511448.2788807</v>
      </c>
      <c r="AO627" s="64">
        <f t="shared" si="750"/>
        <v>0</v>
      </c>
      <c r="AP627" s="64">
        <f t="shared" si="750"/>
        <v>0</v>
      </c>
      <c r="AQ627" s="64">
        <f t="shared" si="750"/>
        <v>0</v>
      </c>
      <c r="AR627" s="64">
        <f t="shared" si="750"/>
        <v>0</v>
      </c>
      <c r="AS627" s="64">
        <f t="shared" si="750"/>
        <v>18722330.874162711</v>
      </c>
      <c r="AT627" s="64">
        <f t="shared" si="750"/>
        <v>58941119.04502821</v>
      </c>
      <c r="AU627" s="64">
        <f t="shared" si="750"/>
        <v>0</v>
      </c>
      <c r="AV627" s="64">
        <f t="shared" si="750"/>
        <v>0</v>
      </c>
      <c r="AW627" s="64">
        <f t="shared" ref="AW627:BV627" si="751">+(AW609/AU5)*AU2</f>
        <v>12569187.221284529</v>
      </c>
      <c r="AX627" s="64">
        <f t="shared" si="751"/>
        <v>14441770.038098883</v>
      </c>
      <c r="AY627" s="64">
        <f t="shared" si="751"/>
        <v>23449838.108107984</v>
      </c>
      <c r="AZ627" s="64">
        <f t="shared" si="751"/>
        <v>107238334.98209663</v>
      </c>
      <c r="BA627" s="64">
        <f t="shared" si="751"/>
        <v>0</v>
      </c>
      <c r="BB627" s="64">
        <f t="shared" si="751"/>
        <v>0</v>
      </c>
      <c r="BC627" s="64">
        <f t="shared" si="751"/>
        <v>0</v>
      </c>
      <c r="BD627" s="64">
        <f t="shared" si="751"/>
        <v>0</v>
      </c>
      <c r="BE627" s="64">
        <f t="shared" si="751"/>
        <v>17354870.892827921</v>
      </c>
      <c r="BF627" s="64">
        <f t="shared" si="751"/>
        <v>79919303.125085965</v>
      </c>
      <c r="BG627" s="64">
        <f t="shared" si="751"/>
        <v>0</v>
      </c>
      <c r="BH627" s="64">
        <f t="shared" si="751"/>
        <v>0</v>
      </c>
      <c r="BI627" s="64">
        <f t="shared" si="751"/>
        <v>7700781.8898094455</v>
      </c>
      <c r="BJ627" s="64">
        <f t="shared" si="751"/>
        <v>28200557.059255429</v>
      </c>
      <c r="BK627" s="64">
        <f t="shared" si="751"/>
        <v>31027146.58113895</v>
      </c>
      <c r="BL627" s="64">
        <f t="shared" si="751"/>
        <v>157279585.45854306</v>
      </c>
      <c r="BM627" s="64">
        <f t="shared" si="751"/>
        <v>0</v>
      </c>
      <c r="BN627" s="64">
        <f t="shared" si="751"/>
        <v>0</v>
      </c>
      <c r="BO627" s="64">
        <f t="shared" si="751"/>
        <v>0</v>
      </c>
      <c r="BP627" s="64">
        <f t="shared" si="751"/>
        <v>0</v>
      </c>
      <c r="BQ627" s="64">
        <f t="shared" si="751"/>
        <v>0</v>
      </c>
      <c r="BR627" s="64">
        <f t="shared" si="751"/>
        <v>0</v>
      </c>
      <c r="BS627" s="64">
        <f t="shared" si="751"/>
        <v>0</v>
      </c>
      <c r="BT627" s="64">
        <f t="shared" si="751"/>
        <v>0</v>
      </c>
      <c r="BU627" s="64">
        <f t="shared" si="751"/>
        <v>0</v>
      </c>
      <c r="BV627" s="64">
        <f t="shared" si="751"/>
        <v>0</v>
      </c>
      <c r="BW627" s="247">
        <f t="shared" si="745"/>
        <v>1204818991.6365867</v>
      </c>
    </row>
    <row r="628" spans="1:75" x14ac:dyDescent="0.3">
      <c r="A628" s="245" t="s">
        <v>237</v>
      </c>
      <c r="C628" s="246"/>
      <c r="D628" s="246"/>
      <c r="E628" s="246"/>
      <c r="F628" s="246"/>
      <c r="G628" s="246"/>
      <c r="H628" s="246"/>
      <c r="I628" s="246"/>
      <c r="J628" s="246"/>
      <c r="K628" s="246"/>
      <c r="L628" s="246"/>
      <c r="M628" s="246"/>
      <c r="N628" s="246"/>
      <c r="O628" s="64"/>
      <c r="P628" s="64"/>
      <c r="Q628" s="64"/>
      <c r="R628" s="64">
        <f>+(R611/O5)*O2</f>
        <v>1650619.7501503038</v>
      </c>
      <c r="S628" s="64">
        <f t="shared" ref="S628:AW628" si="752">+(S611/P5)*P2</f>
        <v>8307173.1044734735</v>
      </c>
      <c r="T628" s="64">
        <f t="shared" si="752"/>
        <v>19161257.702622592</v>
      </c>
      <c r="U628" s="64">
        <f t="shared" si="752"/>
        <v>0</v>
      </c>
      <c r="V628" s="64">
        <f t="shared" si="752"/>
        <v>69801723.929813609</v>
      </c>
      <c r="W628" s="64">
        <f t="shared" si="752"/>
        <v>91280502.221518427</v>
      </c>
      <c r="X628" s="64">
        <f t="shared" si="752"/>
        <v>0</v>
      </c>
      <c r="Y628" s="64">
        <f t="shared" si="752"/>
        <v>0</v>
      </c>
      <c r="Z628" s="64">
        <f t="shared" si="752"/>
        <v>21270296.867460396</v>
      </c>
      <c r="AA628" s="64">
        <f t="shared" si="752"/>
        <v>29779319.328582838</v>
      </c>
      <c r="AB628" s="64">
        <f t="shared" si="752"/>
        <v>25217968.452939842</v>
      </c>
      <c r="AC628" s="64">
        <f t="shared" si="752"/>
        <v>137798665.97703272</v>
      </c>
      <c r="AD628" s="64">
        <f t="shared" si="752"/>
        <v>0</v>
      </c>
      <c r="AE628" s="64">
        <f t="shared" si="752"/>
        <v>0</v>
      </c>
      <c r="AF628" s="64">
        <f t="shared" si="752"/>
        <v>0</v>
      </c>
      <c r="AG628" s="64">
        <f t="shared" si="752"/>
        <v>0</v>
      </c>
      <c r="AH628" s="64">
        <f t="shared" si="752"/>
        <v>14063204.166314512</v>
      </c>
      <c r="AI628" s="64">
        <f t="shared" si="752"/>
        <v>27985142.93520201</v>
      </c>
      <c r="AJ628" s="64">
        <f t="shared" si="752"/>
        <v>0</v>
      </c>
      <c r="AK628" s="64">
        <f t="shared" si="752"/>
        <v>0</v>
      </c>
      <c r="AL628" s="64">
        <f t="shared" si="752"/>
        <v>8639342.0521227662</v>
      </c>
      <c r="AM628" s="64">
        <f t="shared" si="752"/>
        <v>14130073.511015197</v>
      </c>
      <c r="AN628" s="64">
        <f t="shared" si="752"/>
        <v>27312364.500460234</v>
      </c>
      <c r="AO628" s="64">
        <f t="shared" si="752"/>
        <v>70340965.519253805</v>
      </c>
      <c r="AP628" s="64">
        <f t="shared" si="752"/>
        <v>0</v>
      </c>
      <c r="AQ628" s="64">
        <f t="shared" si="752"/>
        <v>0</v>
      </c>
      <c r="AR628" s="64">
        <f t="shared" si="752"/>
        <v>0</v>
      </c>
      <c r="AS628" s="64">
        <f t="shared" si="752"/>
        <v>0</v>
      </c>
      <c r="AT628" s="64">
        <f t="shared" si="752"/>
        <v>28083496.311244063</v>
      </c>
      <c r="AU628" s="64">
        <f t="shared" si="752"/>
        <v>88411678.567542285</v>
      </c>
      <c r="AV628" s="64">
        <f t="shared" si="752"/>
        <v>0</v>
      </c>
      <c r="AW628" s="64">
        <f t="shared" si="752"/>
        <v>0</v>
      </c>
      <c r="AX628" s="64">
        <f t="shared" ref="AX628:BV628" si="753">+(AX611/AU5)*AU2</f>
        <v>18853780.831926793</v>
      </c>
      <c r="AY628" s="64">
        <f t="shared" si="753"/>
        <v>21662655.057148322</v>
      </c>
      <c r="AZ628" s="64">
        <f t="shared" si="753"/>
        <v>35174757.162161976</v>
      </c>
      <c r="BA628" s="64">
        <f t="shared" si="753"/>
        <v>160857502.47314492</v>
      </c>
      <c r="BB628" s="64">
        <f t="shared" si="753"/>
        <v>0</v>
      </c>
      <c r="BC628" s="64">
        <f t="shared" si="753"/>
        <v>0</v>
      </c>
      <c r="BD628" s="64">
        <f t="shared" si="753"/>
        <v>0</v>
      </c>
      <c r="BE628" s="64">
        <f t="shared" si="753"/>
        <v>0</v>
      </c>
      <c r="BF628" s="64">
        <f t="shared" si="753"/>
        <v>0</v>
      </c>
      <c r="BG628" s="64">
        <f t="shared" si="753"/>
        <v>0</v>
      </c>
      <c r="BH628" s="64">
        <f t="shared" si="753"/>
        <v>0</v>
      </c>
      <c r="BI628" s="64">
        <f t="shared" si="753"/>
        <v>0</v>
      </c>
      <c r="BJ628" s="64">
        <f t="shared" si="753"/>
        <v>0</v>
      </c>
      <c r="BK628" s="64">
        <f t="shared" si="753"/>
        <v>0</v>
      </c>
      <c r="BL628" s="64">
        <f t="shared" si="753"/>
        <v>0</v>
      </c>
      <c r="BM628" s="64">
        <f t="shared" si="753"/>
        <v>0</v>
      </c>
      <c r="BN628" s="64">
        <f t="shared" si="753"/>
        <v>0</v>
      </c>
      <c r="BO628" s="64">
        <f t="shared" si="753"/>
        <v>0</v>
      </c>
      <c r="BP628" s="64">
        <f t="shared" si="753"/>
        <v>0</v>
      </c>
      <c r="BQ628" s="64">
        <f t="shared" si="753"/>
        <v>0</v>
      </c>
      <c r="BR628" s="64">
        <f t="shared" si="753"/>
        <v>0</v>
      </c>
      <c r="BS628" s="64">
        <f t="shared" si="753"/>
        <v>0</v>
      </c>
      <c r="BT628" s="64">
        <f t="shared" si="753"/>
        <v>0</v>
      </c>
      <c r="BU628" s="64">
        <f t="shared" si="753"/>
        <v>0</v>
      </c>
      <c r="BV628" s="64">
        <f t="shared" si="753"/>
        <v>0</v>
      </c>
      <c r="BW628" s="247">
        <f t="shared" si="745"/>
        <v>919782490.42213106</v>
      </c>
    </row>
    <row r="629" spans="1:75" x14ac:dyDescent="0.3">
      <c r="A629" s="245" t="s">
        <v>395</v>
      </c>
      <c r="C629" s="246"/>
      <c r="D629" s="246"/>
      <c r="E629" s="246"/>
      <c r="F629" s="246"/>
      <c r="G629" s="246"/>
      <c r="H629" s="246"/>
      <c r="I629" s="246"/>
      <c r="J629" s="246"/>
      <c r="K629" s="246"/>
      <c r="L629" s="246"/>
      <c r="M629" s="246"/>
      <c r="N629" s="246"/>
      <c r="O629" s="64"/>
      <c r="P629" s="64"/>
      <c r="Q629" s="64"/>
      <c r="R629" s="64"/>
      <c r="S629" s="64">
        <f>+(S613/O5)*O2</f>
        <v>0</v>
      </c>
      <c r="T629" s="64">
        <f t="shared" ref="T629:AX629" si="754">+(T613/P5)*P2</f>
        <v>0</v>
      </c>
      <c r="U629" s="64">
        <f t="shared" si="754"/>
        <v>0</v>
      </c>
      <c r="V629" s="64">
        <f t="shared" si="754"/>
        <v>0</v>
      </c>
      <c r="W629" s="64">
        <f t="shared" si="754"/>
        <v>0</v>
      </c>
      <c r="X629" s="64">
        <f t="shared" si="754"/>
        <v>0</v>
      </c>
      <c r="Y629" s="64">
        <f t="shared" si="754"/>
        <v>0</v>
      </c>
      <c r="Z629" s="64">
        <f t="shared" si="754"/>
        <v>0</v>
      </c>
      <c r="AA629" s="64">
        <f t="shared" si="754"/>
        <v>0</v>
      </c>
      <c r="AB629" s="64">
        <f t="shared" si="754"/>
        <v>0</v>
      </c>
      <c r="AC629" s="64">
        <f t="shared" si="754"/>
        <v>0</v>
      </c>
      <c r="AD629" s="64">
        <f t="shared" si="754"/>
        <v>0</v>
      </c>
      <c r="AE629" s="64">
        <f t="shared" si="754"/>
        <v>0</v>
      </c>
      <c r="AF629" s="64">
        <f t="shared" si="754"/>
        <v>0</v>
      </c>
      <c r="AG629" s="64">
        <f t="shared" si="754"/>
        <v>0</v>
      </c>
      <c r="AH629" s="64">
        <f t="shared" si="754"/>
        <v>0</v>
      </c>
      <c r="AI629" s="64">
        <f t="shared" si="754"/>
        <v>14063204.166314512</v>
      </c>
      <c r="AJ629" s="64">
        <f t="shared" si="754"/>
        <v>27985142.93520201</v>
      </c>
      <c r="AK629" s="64">
        <f t="shared" si="754"/>
        <v>0</v>
      </c>
      <c r="AL629" s="64">
        <f t="shared" si="754"/>
        <v>0</v>
      </c>
      <c r="AM629" s="64">
        <f t="shared" si="754"/>
        <v>8639342.0521227662</v>
      </c>
      <c r="AN629" s="64">
        <f t="shared" si="754"/>
        <v>14130073.511015197</v>
      </c>
      <c r="AO629" s="64">
        <f t="shared" si="754"/>
        <v>27312364.500460234</v>
      </c>
      <c r="AP629" s="64">
        <f t="shared" si="754"/>
        <v>70340965.519253805</v>
      </c>
      <c r="AQ629" s="64">
        <f t="shared" si="754"/>
        <v>0</v>
      </c>
      <c r="AR629" s="64">
        <f t="shared" si="754"/>
        <v>0</v>
      </c>
      <c r="AS629" s="64">
        <f t="shared" si="754"/>
        <v>0</v>
      </c>
      <c r="AT629" s="64">
        <f t="shared" si="754"/>
        <v>0</v>
      </c>
      <c r="AU629" s="64">
        <f t="shared" si="754"/>
        <v>9361165.4370813556</v>
      </c>
      <c r="AV629" s="64">
        <f t="shared" si="754"/>
        <v>29470559.522514105</v>
      </c>
      <c r="AW629" s="64">
        <f t="shared" si="754"/>
        <v>0</v>
      </c>
      <c r="AX629" s="64">
        <f t="shared" si="754"/>
        <v>0</v>
      </c>
      <c r="AY629" s="64">
        <f t="shared" ref="AY629:BV629" si="755">+(AY613/AU5)*AU2</f>
        <v>6284593.6106422646</v>
      </c>
      <c r="AZ629" s="64">
        <f t="shared" si="755"/>
        <v>7220885.0190494414</v>
      </c>
      <c r="BA629" s="64">
        <f t="shared" si="755"/>
        <v>11724919.054053992</v>
      </c>
      <c r="BB629" s="64">
        <f t="shared" si="755"/>
        <v>53619167.491048314</v>
      </c>
      <c r="BC629" s="64">
        <f t="shared" si="755"/>
        <v>0</v>
      </c>
      <c r="BD629" s="64">
        <f t="shared" si="755"/>
        <v>0</v>
      </c>
      <c r="BE629" s="64">
        <f t="shared" si="755"/>
        <v>0</v>
      </c>
      <c r="BF629" s="64">
        <f t="shared" si="755"/>
        <v>0</v>
      </c>
      <c r="BG629" s="64">
        <f t="shared" si="755"/>
        <v>17354870.892827921</v>
      </c>
      <c r="BH629" s="64">
        <f t="shared" si="755"/>
        <v>79919303.125085965</v>
      </c>
      <c r="BI629" s="64">
        <f t="shared" si="755"/>
        <v>0</v>
      </c>
      <c r="BJ629" s="64">
        <f t="shared" si="755"/>
        <v>0</v>
      </c>
      <c r="BK629" s="64">
        <f t="shared" si="755"/>
        <v>7700781.8898094455</v>
      </c>
      <c r="BL629" s="64">
        <f t="shared" si="755"/>
        <v>28200557.059255429</v>
      </c>
      <c r="BM629" s="64">
        <f t="shared" si="755"/>
        <v>31027146.58113895</v>
      </c>
      <c r="BN629" s="64">
        <f t="shared" si="755"/>
        <v>157279585.45854306</v>
      </c>
      <c r="BO629" s="64">
        <f t="shared" si="755"/>
        <v>0</v>
      </c>
      <c r="BP629" s="64">
        <f t="shared" si="755"/>
        <v>0</v>
      </c>
      <c r="BQ629" s="64">
        <f t="shared" si="755"/>
        <v>0</v>
      </c>
      <c r="BR629" s="64">
        <f t="shared" si="755"/>
        <v>0</v>
      </c>
      <c r="BS629" s="64">
        <f t="shared" si="755"/>
        <v>22628023.469054978</v>
      </c>
      <c r="BT629" s="64">
        <f t="shared" si="755"/>
        <v>75397705.196662113</v>
      </c>
      <c r="BU629" s="64">
        <f t="shared" si="755"/>
        <v>0</v>
      </c>
      <c r="BV629" s="64">
        <f t="shared" si="755"/>
        <v>0</v>
      </c>
      <c r="BW629" s="247">
        <f t="shared" si="745"/>
        <v>699660356.49113572</v>
      </c>
    </row>
    <row r="630" spans="1:75" x14ac:dyDescent="0.3">
      <c r="C630" s="66"/>
      <c r="D630" s="66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  <c r="AW630" s="166"/>
      <c r="AX630" s="166"/>
      <c r="AY630" s="166"/>
      <c r="AZ630" s="166"/>
      <c r="BA630" s="166"/>
      <c r="BB630" s="166"/>
      <c r="BC630" s="166"/>
      <c r="BD630" s="166"/>
      <c r="BE630" s="166"/>
      <c r="BF630" s="166"/>
      <c r="BG630" s="166"/>
      <c r="BH630" s="166"/>
      <c r="BI630" s="166"/>
      <c r="BJ630" s="166"/>
      <c r="BK630" s="166"/>
      <c r="BL630" s="166"/>
      <c r="BM630" s="166"/>
      <c r="BN630" s="166"/>
      <c r="BO630" s="166"/>
      <c r="BP630" s="166"/>
      <c r="BQ630" s="166"/>
      <c r="BR630" s="166"/>
      <c r="BS630" s="166"/>
      <c r="BT630" s="166"/>
      <c r="BU630" s="166"/>
      <c r="BV630" s="166"/>
      <c r="BW630" s="233">
        <f t="shared" si="745"/>
        <v>0</v>
      </c>
    </row>
    <row r="631" spans="1:75" ht="16.2" thickBot="1" x14ac:dyDescent="0.35">
      <c r="A631" s="248" t="s">
        <v>410</v>
      </c>
      <c r="C631" s="242"/>
      <c r="D631" s="242"/>
      <c r="E631" s="242"/>
      <c r="F631" s="242"/>
      <c r="G631" s="242"/>
      <c r="H631" s="242"/>
      <c r="I631" s="242"/>
      <c r="J631" s="242"/>
      <c r="K631" s="242"/>
      <c r="L631" s="242"/>
      <c r="M631" s="242"/>
      <c r="N631" s="242"/>
      <c r="O631" s="167">
        <f>+O625+O626+O627+O628+O629</f>
        <v>2888584.562763032</v>
      </c>
      <c r="P631" s="167">
        <f t="shared" ref="P631:BV631" si="756">+P625+P626+P627+P628+P629</f>
        <v>16600827.620516457</v>
      </c>
      <c r="Q631" s="167">
        <f t="shared" si="756"/>
        <v>45566787.110331677</v>
      </c>
      <c r="R631" s="167">
        <f t="shared" si="756"/>
        <v>33909364.982902013</v>
      </c>
      <c r="S631" s="167">
        <f t="shared" si="756"/>
        <v>149621447.68426988</v>
      </c>
      <c r="T631" s="167">
        <f t="shared" si="756"/>
        <v>266154291.50254685</v>
      </c>
      <c r="U631" s="167">
        <f t="shared" si="756"/>
        <v>183902351.70671165</v>
      </c>
      <c r="V631" s="167">
        <f t="shared" si="756"/>
        <v>161082226.15133202</v>
      </c>
      <c r="W631" s="167">
        <f t="shared" si="756"/>
        <v>128503521.73957412</v>
      </c>
      <c r="X631" s="167">
        <f t="shared" si="756"/>
        <v>78701679.909345448</v>
      </c>
      <c r="Y631" s="167">
        <f t="shared" si="756"/>
        <v>102625890.82083367</v>
      </c>
      <c r="Z631" s="167">
        <f t="shared" si="756"/>
        <v>323719742.22202528</v>
      </c>
      <c r="AA631" s="167">
        <f t="shared" si="756"/>
        <v>227245620.25281358</v>
      </c>
      <c r="AB631" s="167">
        <f t="shared" si="756"/>
        <v>163016634.42997256</v>
      </c>
      <c r="AC631" s="167">
        <f t="shared" si="756"/>
        <v>137798665.97703272</v>
      </c>
      <c r="AD631" s="167">
        <f t="shared" si="756"/>
        <v>0</v>
      </c>
      <c r="AE631" s="167">
        <f t="shared" si="756"/>
        <v>91410827.081044331</v>
      </c>
      <c r="AF631" s="167">
        <f t="shared" si="756"/>
        <v>181903429.07881305</v>
      </c>
      <c r="AG631" s="167">
        <f t="shared" si="756"/>
        <v>21094806.249471769</v>
      </c>
      <c r="AH631" s="167">
        <f t="shared" si="756"/>
        <v>56040918.569117516</v>
      </c>
      <c r="AI631" s="167">
        <f t="shared" si="756"/>
        <v>98204070.440314502</v>
      </c>
      <c r="AJ631" s="167">
        <f t="shared" si="756"/>
        <v>119830620.7568008</v>
      </c>
      <c r="AK631" s="167">
        <f t="shared" si="756"/>
        <v>190489382.33117566</v>
      </c>
      <c r="AL631" s="167">
        <f t="shared" si="756"/>
        <v>487050728.19379526</v>
      </c>
      <c r="AM631" s="167">
        <f t="shared" si="756"/>
        <v>63737962.313828304</v>
      </c>
      <c r="AN631" s="167">
        <f t="shared" si="756"/>
        <v>146953886.29035613</v>
      </c>
      <c r="AO631" s="167">
        <f t="shared" si="756"/>
        <v>97653330.019714043</v>
      </c>
      <c r="AP631" s="167">
        <f t="shared" si="756"/>
        <v>70340965.519253805</v>
      </c>
      <c r="AQ631" s="167">
        <f t="shared" si="756"/>
        <v>131056316.11913896</v>
      </c>
      <c r="AR631" s="167">
        <f t="shared" si="756"/>
        <v>412587833.31519735</v>
      </c>
      <c r="AS631" s="167">
        <f t="shared" si="756"/>
        <v>18722330.874162711</v>
      </c>
      <c r="AT631" s="167">
        <f t="shared" si="756"/>
        <v>87024615.35627228</v>
      </c>
      <c r="AU631" s="167">
        <f t="shared" si="756"/>
        <v>185757154.55361536</v>
      </c>
      <c r="AV631" s="167">
        <f t="shared" si="756"/>
        <v>130562949.78920625</v>
      </c>
      <c r="AW631" s="167">
        <f t="shared" si="756"/>
        <v>176718053.9780404</v>
      </c>
      <c r="AX631" s="167">
        <f t="shared" si="756"/>
        <v>783963895.74470198</v>
      </c>
      <c r="AY631" s="167">
        <f t="shared" si="756"/>
        <v>51397086.775898568</v>
      </c>
      <c r="AZ631" s="167">
        <f t="shared" si="756"/>
        <v>149633977.16330805</v>
      </c>
      <c r="BA631" s="167">
        <f t="shared" si="756"/>
        <v>172582421.52719891</v>
      </c>
      <c r="BB631" s="167">
        <f t="shared" si="756"/>
        <v>53619167.491048314</v>
      </c>
      <c r="BC631" s="167">
        <f t="shared" si="756"/>
        <v>46279655.714207798</v>
      </c>
      <c r="BD631" s="167">
        <f t="shared" si="756"/>
        <v>247827883.45255178</v>
      </c>
      <c r="BE631" s="167">
        <f t="shared" si="756"/>
        <v>177193477.14299986</v>
      </c>
      <c r="BF631" s="167">
        <f t="shared" si="756"/>
        <v>79919303.125085965</v>
      </c>
      <c r="BG631" s="167">
        <f t="shared" si="756"/>
        <v>37890289.265653104</v>
      </c>
      <c r="BH631" s="167">
        <f t="shared" si="756"/>
        <v>170522352.39605269</v>
      </c>
      <c r="BI631" s="167">
        <f t="shared" si="756"/>
        <v>146840953.5580242</v>
      </c>
      <c r="BJ631" s="167">
        <f t="shared" si="756"/>
        <v>509667078.11098146</v>
      </c>
      <c r="BK631" s="167">
        <f t="shared" si="756"/>
        <v>353287099.38803452</v>
      </c>
      <c r="BL631" s="167">
        <f t="shared" si="756"/>
        <v>185480142.51779848</v>
      </c>
      <c r="BM631" s="167">
        <f t="shared" si="756"/>
        <v>31027146.58113895</v>
      </c>
      <c r="BN631" s="167">
        <f t="shared" si="756"/>
        <v>157279585.45854306</v>
      </c>
      <c r="BO631" s="167">
        <f t="shared" si="756"/>
        <v>128225466.32464485</v>
      </c>
      <c r="BP631" s="167">
        <f t="shared" si="756"/>
        <v>427253662.78108531</v>
      </c>
      <c r="BQ631" s="167">
        <f t="shared" si="756"/>
        <v>0</v>
      </c>
      <c r="BR631" s="167">
        <f t="shared" si="756"/>
        <v>0</v>
      </c>
      <c r="BS631" s="167">
        <f t="shared" si="756"/>
        <v>126483820.39923312</v>
      </c>
      <c r="BT631" s="167">
        <f t="shared" si="756"/>
        <v>340198934.74048609</v>
      </c>
      <c r="BU631" s="167">
        <f t="shared" si="756"/>
        <v>257089924.08811137</v>
      </c>
      <c r="BV631" s="167">
        <f t="shared" si="756"/>
        <v>844077087.92810869</v>
      </c>
      <c r="BW631" s="249">
        <f t="shared" si="745"/>
        <v>10266218229.177185</v>
      </c>
    </row>
    <row r="632" spans="1:75" ht="16.2" thickBot="1" x14ac:dyDescent="0.35">
      <c r="C632" s="66"/>
      <c r="D632" s="66"/>
      <c r="E632" s="66"/>
      <c r="F632" s="66"/>
      <c r="G632" s="66"/>
      <c r="H632" s="66"/>
      <c r="I632" s="66"/>
      <c r="J632" s="66"/>
      <c r="K632" s="66"/>
      <c r="L632" s="66"/>
      <c r="M632" s="66"/>
      <c r="N632" s="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  <c r="AW632" s="166"/>
      <c r="AX632" s="166"/>
      <c r="AY632" s="166"/>
      <c r="AZ632" s="166"/>
      <c r="BA632" s="166"/>
      <c r="BB632" s="166"/>
      <c r="BC632" s="166"/>
      <c r="BD632" s="166"/>
      <c r="BE632" s="166"/>
      <c r="BF632" s="166"/>
      <c r="BG632" s="166"/>
      <c r="BH632" s="166"/>
      <c r="BI632" s="166"/>
      <c r="BJ632" s="166"/>
      <c r="BK632" s="166"/>
      <c r="BL632" s="166"/>
      <c r="BM632" s="166"/>
      <c r="BN632" s="166"/>
      <c r="BO632" s="166"/>
      <c r="BP632" s="166"/>
      <c r="BQ632" s="166"/>
      <c r="BR632" s="166"/>
      <c r="BS632" s="166"/>
      <c r="BT632" s="166"/>
      <c r="BU632" s="166"/>
      <c r="BV632" s="166"/>
      <c r="BW632" s="233">
        <f t="shared" si="745"/>
        <v>0</v>
      </c>
    </row>
    <row r="633" spans="1:75" ht="16.2" thickBot="1" x14ac:dyDescent="0.35">
      <c r="A633" s="30" t="s">
        <v>412</v>
      </c>
      <c r="C633" s="238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40">
        <f>+IF(O621&lt;O631,O631-O621,0)</f>
        <v>0</v>
      </c>
      <c r="P633" s="240">
        <f>+IF(P621&lt;P631,P631-P621,0)</f>
        <v>0</v>
      </c>
      <c r="Q633" s="240">
        <f t="shared" ref="Q633:BV633" si="757">+IF(Q621&lt;Q631,Q631-Q621,0)</f>
        <v>0</v>
      </c>
      <c r="R633" s="240">
        <f t="shared" si="757"/>
        <v>0</v>
      </c>
      <c r="S633" s="240">
        <f t="shared" si="757"/>
        <v>0</v>
      </c>
      <c r="T633" s="240">
        <f t="shared" si="757"/>
        <v>0</v>
      </c>
      <c r="U633" s="240">
        <f t="shared" si="757"/>
        <v>51214955.799197912</v>
      </c>
      <c r="V633" s="240">
        <f t="shared" si="757"/>
        <v>52211097.096491486</v>
      </c>
      <c r="W633" s="240">
        <f t="shared" si="757"/>
        <v>21682435.414791733</v>
      </c>
      <c r="X633" s="240">
        <f t="shared" si="757"/>
        <v>3325335.4085966945</v>
      </c>
      <c r="Y633" s="240">
        <f t="shared" si="757"/>
        <v>15855414.097325608</v>
      </c>
      <c r="Z633" s="240">
        <f t="shared" si="757"/>
        <v>0</v>
      </c>
      <c r="AA633" s="240">
        <f t="shared" si="757"/>
        <v>76416940.38083759</v>
      </c>
      <c r="AB633" s="240">
        <f t="shared" si="757"/>
        <v>7005859.5220556557</v>
      </c>
      <c r="AC633" s="240">
        <f t="shared" si="757"/>
        <v>10328329.312366888</v>
      </c>
      <c r="AD633" s="240">
        <f t="shared" si="757"/>
        <v>0</v>
      </c>
      <c r="AE633" s="240">
        <f t="shared" si="757"/>
        <v>0</v>
      </c>
      <c r="AF633" s="240">
        <f t="shared" si="757"/>
        <v>0</v>
      </c>
      <c r="AG633" s="240">
        <f t="shared" si="757"/>
        <v>0</v>
      </c>
      <c r="AH633" s="240">
        <f t="shared" si="757"/>
        <v>0</v>
      </c>
      <c r="AI633" s="240">
        <f t="shared" si="757"/>
        <v>0</v>
      </c>
      <c r="AJ633" s="240">
        <f t="shared" si="757"/>
        <v>0</v>
      </c>
      <c r="AK633" s="240">
        <f t="shared" si="757"/>
        <v>0</v>
      </c>
      <c r="AL633" s="240">
        <f t="shared" si="757"/>
        <v>0</v>
      </c>
      <c r="AM633" s="240">
        <f t="shared" si="757"/>
        <v>3527546.9245903417</v>
      </c>
      <c r="AN633" s="240">
        <f t="shared" si="757"/>
        <v>23914523.283584654</v>
      </c>
      <c r="AO633" s="240">
        <f t="shared" si="757"/>
        <v>24145905.764998317</v>
      </c>
      <c r="AP633" s="240">
        <f t="shared" si="757"/>
        <v>9143106.4366447851</v>
      </c>
      <c r="AQ633" s="240">
        <f t="shared" si="757"/>
        <v>0</v>
      </c>
      <c r="AR633" s="240">
        <f t="shared" si="757"/>
        <v>0</v>
      </c>
      <c r="AS633" s="240">
        <f t="shared" si="757"/>
        <v>0</v>
      </c>
      <c r="AT633" s="240">
        <f t="shared" si="757"/>
        <v>6105524.4385791123</v>
      </c>
      <c r="AU633" s="240">
        <f t="shared" si="757"/>
        <v>20319368.804862827</v>
      </c>
      <c r="AV633" s="240">
        <f t="shared" si="757"/>
        <v>15739636.429784328</v>
      </c>
      <c r="AW633" s="240">
        <f t="shared" si="757"/>
        <v>0</v>
      </c>
      <c r="AX633" s="240">
        <f t="shared" si="757"/>
        <v>0</v>
      </c>
      <c r="AY633" s="240">
        <f t="shared" si="757"/>
        <v>0</v>
      </c>
      <c r="AZ633" s="240">
        <f t="shared" si="757"/>
        <v>45085782.408533186</v>
      </c>
      <c r="BA633" s="240">
        <f t="shared" si="757"/>
        <v>16474679.9758991</v>
      </c>
      <c r="BB633" s="240">
        <f t="shared" si="757"/>
        <v>7980914.7339559942</v>
      </c>
      <c r="BC633" s="240">
        <f t="shared" si="757"/>
        <v>0</v>
      </c>
      <c r="BD633" s="240">
        <f t="shared" si="757"/>
        <v>0</v>
      </c>
      <c r="BE633" s="240">
        <f t="shared" si="757"/>
        <v>44805982.542118162</v>
      </c>
      <c r="BF633" s="240">
        <f t="shared" si="757"/>
        <v>22814243.38328965</v>
      </c>
      <c r="BG633" s="240">
        <f t="shared" si="757"/>
        <v>8288233.4488174096</v>
      </c>
      <c r="BH633" s="240">
        <f t="shared" si="757"/>
        <v>17211007.25098899</v>
      </c>
      <c r="BI633" s="240">
        <f t="shared" si="757"/>
        <v>0</v>
      </c>
      <c r="BJ633" s="240">
        <f t="shared" si="757"/>
        <v>0</v>
      </c>
      <c r="BK633" s="240">
        <f t="shared" si="757"/>
        <v>160218601.94150293</v>
      </c>
      <c r="BL633" s="240">
        <f t="shared" si="757"/>
        <v>41070589.744204938</v>
      </c>
      <c r="BM633" s="240">
        <f t="shared" si="757"/>
        <v>2989032.851537507</v>
      </c>
      <c r="BN633" s="240">
        <f t="shared" si="757"/>
        <v>64752696.785527959</v>
      </c>
      <c r="BO633" s="240">
        <f t="shared" si="757"/>
        <v>0</v>
      </c>
      <c r="BP633" s="240">
        <f t="shared" si="757"/>
        <v>0</v>
      </c>
      <c r="BQ633" s="240">
        <f t="shared" si="757"/>
        <v>0</v>
      </c>
      <c r="BR633" s="240">
        <f t="shared" si="757"/>
        <v>0</v>
      </c>
      <c r="BS633" s="240">
        <f t="shared" si="757"/>
        <v>0</v>
      </c>
      <c r="BT633" s="240">
        <f t="shared" si="757"/>
        <v>0</v>
      </c>
      <c r="BU633" s="240">
        <f t="shared" si="757"/>
        <v>0</v>
      </c>
      <c r="BV633" s="240">
        <f t="shared" si="757"/>
        <v>0</v>
      </c>
      <c r="BW633" s="250">
        <f t="shared" si="745"/>
        <v>772627744.18108368</v>
      </c>
    </row>
    <row r="634" spans="1:75" ht="16.2" thickBot="1" x14ac:dyDescent="0.35">
      <c r="A634" s="30" t="s">
        <v>411</v>
      </c>
      <c r="C634" s="241"/>
      <c r="D634" s="242"/>
      <c r="E634" s="242"/>
      <c r="F634" s="242"/>
      <c r="G634" s="242"/>
      <c r="H634" s="242"/>
      <c r="I634" s="242"/>
      <c r="J634" s="242"/>
      <c r="K634" s="242"/>
      <c r="L634" s="242"/>
      <c r="M634" s="242"/>
      <c r="N634" s="242"/>
      <c r="O634" s="167">
        <f>+IF(O621&gt;O631,O621-O631,0)</f>
        <v>0</v>
      </c>
      <c r="P634" s="167">
        <f>+IF(P621&gt;P631,P621-P631,0)</f>
        <v>287506.92055502161</v>
      </c>
      <c r="Q634" s="167">
        <f t="shared" ref="Q634:BV634" si="758">+IF(Q621&gt;Q631,Q621-Q631,0)</f>
        <v>897921.00852968544</v>
      </c>
      <c r="R634" s="167">
        <f t="shared" si="758"/>
        <v>5271827.8771559298</v>
      </c>
      <c r="S634" s="167">
        <f t="shared" si="758"/>
        <v>10315943.583463371</v>
      </c>
      <c r="T634" s="167">
        <f t="shared" si="758"/>
        <v>47700810.664565921</v>
      </c>
      <c r="U634" s="167">
        <f t="shared" si="758"/>
        <v>0</v>
      </c>
      <c r="V634" s="167">
        <f t="shared" si="758"/>
        <v>0</v>
      </c>
      <c r="W634" s="167">
        <f t="shared" si="758"/>
        <v>0</v>
      </c>
      <c r="X634" s="167">
        <f t="shared" si="758"/>
        <v>0</v>
      </c>
      <c r="Y634" s="167">
        <f t="shared" si="758"/>
        <v>0</v>
      </c>
      <c r="Z634" s="167">
        <f t="shared" si="758"/>
        <v>22356065.777712584</v>
      </c>
      <c r="AA634" s="167">
        <f t="shared" si="758"/>
        <v>0</v>
      </c>
      <c r="AB634" s="167">
        <f t="shared" si="758"/>
        <v>0</v>
      </c>
      <c r="AC634" s="167">
        <f t="shared" si="758"/>
        <v>0</v>
      </c>
      <c r="AD634" s="167">
        <f t="shared" si="758"/>
        <v>0</v>
      </c>
      <c r="AE634" s="167">
        <f t="shared" si="758"/>
        <v>0</v>
      </c>
      <c r="AF634" s="167">
        <f t="shared" si="758"/>
        <v>0</v>
      </c>
      <c r="AG634" s="167">
        <f t="shared" si="758"/>
        <v>1478571.7407886609</v>
      </c>
      <c r="AH634" s="167">
        <f t="shared" si="758"/>
        <v>27185164.893618584</v>
      </c>
      <c r="AI634" s="167">
        <f t="shared" si="758"/>
        <v>1745636.3915151358</v>
      </c>
      <c r="AJ634" s="167">
        <f t="shared" si="758"/>
        <v>281248.23265515268</v>
      </c>
      <c r="AK634" s="167">
        <f t="shared" si="758"/>
        <v>7832858.4747796357</v>
      </c>
      <c r="AL634" s="167">
        <f t="shared" si="758"/>
        <v>7151212.5157040358</v>
      </c>
      <c r="AM634" s="167">
        <f t="shared" si="758"/>
        <v>0</v>
      </c>
      <c r="AN634" s="167">
        <f t="shared" si="758"/>
        <v>0</v>
      </c>
      <c r="AO634" s="167">
        <f t="shared" si="758"/>
        <v>0</v>
      </c>
      <c r="AP634" s="167">
        <f t="shared" si="758"/>
        <v>0</v>
      </c>
      <c r="AQ634" s="167">
        <f t="shared" si="758"/>
        <v>0</v>
      </c>
      <c r="AR634" s="167">
        <f t="shared" si="758"/>
        <v>0</v>
      </c>
      <c r="AS634" s="167">
        <f t="shared" si="758"/>
        <v>5237775.9676738158</v>
      </c>
      <c r="AT634" s="167">
        <f t="shared" si="758"/>
        <v>0</v>
      </c>
      <c r="AU634" s="167">
        <f t="shared" si="758"/>
        <v>0</v>
      </c>
      <c r="AV634" s="167">
        <f t="shared" si="758"/>
        <v>0</v>
      </c>
      <c r="AW634" s="167">
        <f t="shared" si="758"/>
        <v>1102628.1324323714</v>
      </c>
      <c r="AX634" s="167">
        <f t="shared" si="758"/>
        <v>19933173.878994703</v>
      </c>
      <c r="AY634" s="167">
        <f t="shared" si="758"/>
        <v>70160.925735376775</v>
      </c>
      <c r="AZ634" s="167">
        <f t="shared" si="758"/>
        <v>0</v>
      </c>
      <c r="BA634" s="167">
        <f t="shared" si="758"/>
        <v>0</v>
      </c>
      <c r="BB634" s="167">
        <f t="shared" si="758"/>
        <v>0</v>
      </c>
      <c r="BC634" s="167">
        <f t="shared" si="758"/>
        <v>0</v>
      </c>
      <c r="BD634" s="167">
        <f t="shared" si="758"/>
        <v>7799868.7413069308</v>
      </c>
      <c r="BE634" s="167">
        <f t="shared" si="758"/>
        <v>0</v>
      </c>
      <c r="BF634" s="167">
        <f t="shared" si="758"/>
        <v>0</v>
      </c>
      <c r="BG634" s="167">
        <f t="shared" si="758"/>
        <v>0</v>
      </c>
      <c r="BH634" s="167">
        <f t="shared" si="758"/>
        <v>0</v>
      </c>
      <c r="BI634" s="167">
        <f t="shared" si="758"/>
        <v>21052279.727144897</v>
      </c>
      <c r="BJ634" s="167">
        <f t="shared" si="758"/>
        <v>28590912.243920445</v>
      </c>
      <c r="BK634" s="167">
        <f t="shared" si="758"/>
        <v>0</v>
      </c>
      <c r="BL634" s="167">
        <f t="shared" si="758"/>
        <v>0</v>
      </c>
      <c r="BM634" s="167">
        <f t="shared" si="758"/>
        <v>0</v>
      </c>
      <c r="BN634" s="167">
        <f t="shared" si="758"/>
        <v>0</v>
      </c>
      <c r="BO634" s="167">
        <f t="shared" si="758"/>
        <v>0</v>
      </c>
      <c r="BP634" s="167">
        <f t="shared" si="758"/>
        <v>0</v>
      </c>
      <c r="BQ634" s="167">
        <f t="shared" si="758"/>
        <v>0</v>
      </c>
      <c r="BR634" s="167">
        <f t="shared" si="758"/>
        <v>0</v>
      </c>
      <c r="BS634" s="167">
        <f t="shared" si="758"/>
        <v>4120030.0996083915</v>
      </c>
      <c r="BT634" s="167">
        <f t="shared" si="758"/>
        <v>12684366.894255042</v>
      </c>
      <c r="BU634" s="167">
        <f t="shared" si="758"/>
        <v>0</v>
      </c>
      <c r="BV634" s="167">
        <f t="shared" si="758"/>
        <v>0</v>
      </c>
      <c r="BW634" s="251">
        <f t="shared" si="745"/>
        <v>233095964.69211569</v>
      </c>
    </row>
    <row r="635" spans="1:75" ht="16.2" thickBot="1" x14ac:dyDescent="0.35">
      <c r="C635" s="66"/>
      <c r="D635" s="66"/>
      <c r="E635" s="66"/>
      <c r="F635" s="66"/>
      <c r="G635" s="66"/>
      <c r="H635" s="66"/>
      <c r="I635" s="66"/>
      <c r="J635" s="66"/>
      <c r="K635" s="66"/>
      <c r="L635" s="66"/>
      <c r="M635" s="66"/>
      <c r="N635" s="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  <c r="AW635" s="166"/>
      <c r="AX635" s="166"/>
      <c r="AY635" s="166"/>
      <c r="AZ635" s="166"/>
      <c r="BA635" s="166"/>
      <c r="BB635" s="166"/>
      <c r="BC635" s="166"/>
      <c r="BD635" s="166"/>
      <c r="BE635" s="166"/>
      <c r="BF635" s="166"/>
      <c r="BG635" s="166"/>
      <c r="BH635" s="166"/>
      <c r="BI635" s="166"/>
      <c r="BJ635" s="166"/>
      <c r="BK635" s="166"/>
      <c r="BL635" s="166"/>
      <c r="BM635" s="166"/>
      <c r="BN635" s="166"/>
      <c r="BO635" s="166"/>
      <c r="BP635" s="166"/>
      <c r="BQ635" s="166"/>
      <c r="BR635" s="166"/>
      <c r="BS635" s="166"/>
      <c r="BT635" s="166"/>
      <c r="BU635" s="166"/>
      <c r="BV635" s="166"/>
      <c r="BW635" s="233">
        <f t="shared" si="745"/>
        <v>0</v>
      </c>
    </row>
    <row r="636" spans="1:75" ht="16.2" thickBot="1" x14ac:dyDescent="0.35">
      <c r="A636" s="214" t="s">
        <v>398</v>
      </c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66">
        <f>+'Monthly Parameters'!N25</f>
        <v>4147</v>
      </c>
      <c r="O636" s="186">
        <f>+N636*(1+'Monthly Parameters'!O26)</f>
        <v>4428.9960000000001</v>
      </c>
      <c r="P636" s="186">
        <f>+O636*(1+'Monthly Parameters'!P26)</f>
        <v>4428.9960000000001</v>
      </c>
      <c r="Q636" s="186">
        <f>+P636*(1+'Monthly Parameters'!Q26)</f>
        <v>4428.9960000000001</v>
      </c>
      <c r="R636" s="186">
        <f>+Q636*(1+'Monthly Parameters'!R26)</f>
        <v>4428.9960000000001</v>
      </c>
      <c r="S636" s="186">
        <f>+R636*(1+'Monthly Parameters'!S26)</f>
        <v>4428.9960000000001</v>
      </c>
      <c r="T636" s="186">
        <f>+S636*(1+'Monthly Parameters'!T26)</f>
        <v>4428.9960000000001</v>
      </c>
      <c r="U636" s="186">
        <f>+T636*(1+'Monthly Parameters'!U26)</f>
        <v>4428.9960000000001</v>
      </c>
      <c r="V636" s="186">
        <f>+U636*(1+'Monthly Parameters'!V26)</f>
        <v>4428.9960000000001</v>
      </c>
      <c r="W636" s="186">
        <f>+V636*(1+'Monthly Parameters'!W26)</f>
        <v>4428.9960000000001</v>
      </c>
      <c r="X636" s="186">
        <f>+W636*(1+'Monthly Parameters'!X26)</f>
        <v>4428.9960000000001</v>
      </c>
      <c r="Y636" s="186">
        <f>+X636*(1+'Monthly Parameters'!Y26)</f>
        <v>4428.9960000000001</v>
      </c>
      <c r="Z636" s="186">
        <f>+Y636*(1+'Monthly Parameters'!Z26)</f>
        <v>4428.9960000000001</v>
      </c>
      <c r="AA636" s="186">
        <f>+Z636*(1+'Monthly Parameters'!AA26)</f>
        <v>4628.3008199999995</v>
      </c>
      <c r="AB636" s="186">
        <f>+AA636*(1+'Monthly Parameters'!AB26)</f>
        <v>4628.3008199999995</v>
      </c>
      <c r="AC636" s="186">
        <f>+AB636*(1+'Monthly Parameters'!AC26)</f>
        <v>4628.3008199999995</v>
      </c>
      <c r="AD636" s="186">
        <f>+AC636*(1+'Monthly Parameters'!AD26)</f>
        <v>4628.3008199999995</v>
      </c>
      <c r="AE636" s="186">
        <f>+AD636*(1+'Monthly Parameters'!AE26)</f>
        <v>4628.3008199999995</v>
      </c>
      <c r="AF636" s="186">
        <f>+AE636*(1+'Monthly Parameters'!AF26)</f>
        <v>4628.3008199999995</v>
      </c>
      <c r="AG636" s="186">
        <f>+AF636*(1+'Monthly Parameters'!AG26)</f>
        <v>4628.3008199999995</v>
      </c>
      <c r="AH636" s="186">
        <f>+AG636*(1+'Monthly Parameters'!AH26)</f>
        <v>4628.3008199999995</v>
      </c>
      <c r="AI636" s="186">
        <f>+AH636*(1+'Monthly Parameters'!AI26)</f>
        <v>4628.3008199999995</v>
      </c>
      <c r="AJ636" s="186">
        <f>+AI636*(1+'Monthly Parameters'!AJ26)</f>
        <v>4628.3008199999995</v>
      </c>
      <c r="AK636" s="186">
        <f>+AJ636*(1+'Monthly Parameters'!AK26)</f>
        <v>4628.3008199999995</v>
      </c>
      <c r="AL636" s="186">
        <f>+AK636*(1+'Monthly Parameters'!AL26)</f>
        <v>4628.3008199999995</v>
      </c>
      <c r="AM636" s="186">
        <f>+AL636*(1+'Monthly Parameters'!AM26)</f>
        <v>4859.7158609999997</v>
      </c>
      <c r="AN636" s="186">
        <f>+AM636*(1+'Monthly Parameters'!AN26)</f>
        <v>4859.7158609999997</v>
      </c>
      <c r="AO636" s="186">
        <f>+AN636*(1+'Monthly Parameters'!AO26)</f>
        <v>4859.7158609999997</v>
      </c>
      <c r="AP636" s="186">
        <f>+AO636*(1+'Monthly Parameters'!AP26)</f>
        <v>4859.7158609999997</v>
      </c>
      <c r="AQ636" s="186">
        <f>+AP636*(1+'Monthly Parameters'!AQ26)</f>
        <v>4859.7158609999997</v>
      </c>
      <c r="AR636" s="186">
        <f>+AQ636*(1+'Monthly Parameters'!AR26)</f>
        <v>4859.7158609999997</v>
      </c>
      <c r="AS636" s="186">
        <f>+AR636*(1+'Monthly Parameters'!AS26)</f>
        <v>4859.7158609999997</v>
      </c>
      <c r="AT636" s="186">
        <f>+AS636*(1+'Monthly Parameters'!AT26)</f>
        <v>4859.7158609999997</v>
      </c>
      <c r="AU636" s="186">
        <f>+AT636*(1+'Monthly Parameters'!AU26)</f>
        <v>4859.7158609999997</v>
      </c>
      <c r="AV636" s="186">
        <f>+AU636*(1+'Monthly Parameters'!AV26)</f>
        <v>4859.7158609999997</v>
      </c>
      <c r="AW636" s="186">
        <f>+AV636*(1+'Monthly Parameters'!AW26)</f>
        <v>4859.7158609999997</v>
      </c>
      <c r="AX636" s="186">
        <f>+AW636*(1+'Monthly Parameters'!AX26)</f>
        <v>4859.7158609999997</v>
      </c>
      <c r="AY636" s="186">
        <f>+AX636*(1+'Monthly Parameters'!AY26)</f>
        <v>5277.6514250460004</v>
      </c>
      <c r="AZ636" s="186">
        <f>+AY636*(1+'Monthly Parameters'!AZ26)</f>
        <v>5277.6514250460004</v>
      </c>
      <c r="BA636" s="186">
        <f>+AZ636*(1+'Monthly Parameters'!BA26)</f>
        <v>5277.6514250460004</v>
      </c>
      <c r="BB636" s="186">
        <f>+BA636*(1+'Monthly Parameters'!BB26)</f>
        <v>5277.6514250460004</v>
      </c>
      <c r="BC636" s="186">
        <f>+BB636*(1+'Monthly Parameters'!BC26)</f>
        <v>5277.6514250460004</v>
      </c>
      <c r="BD636" s="186">
        <f>+BC636*(1+'Monthly Parameters'!BD26)</f>
        <v>5277.6514250460004</v>
      </c>
      <c r="BE636" s="186">
        <f>+BD636*(1+'Monthly Parameters'!BE26)</f>
        <v>5277.6514250460004</v>
      </c>
      <c r="BF636" s="186">
        <f>+BE636*(1+'Monthly Parameters'!BF26)</f>
        <v>5277.6514250460004</v>
      </c>
      <c r="BG636" s="186">
        <f>+BF636*(1+'Monthly Parameters'!BG26)</f>
        <v>5277.6514250460004</v>
      </c>
      <c r="BH636" s="186">
        <f>+BG636*(1+'Monthly Parameters'!BH26)</f>
        <v>5277.6514250460004</v>
      </c>
      <c r="BI636" s="186">
        <f>+BH636*(1+'Monthly Parameters'!BI26)</f>
        <v>5277.6514250460004</v>
      </c>
      <c r="BJ636" s="186">
        <f>+BI636*(1+'Monthly Parameters'!BJ26)</f>
        <v>5277.6514250460004</v>
      </c>
      <c r="BK636" s="186">
        <f>+BJ636*(1+'Monthly Parameters'!BK26)</f>
        <v>5589.0328591237139</v>
      </c>
      <c r="BL636" s="186">
        <f>+BK636*(1+'Monthly Parameters'!BL26)</f>
        <v>5589.0328591237139</v>
      </c>
      <c r="BM636" s="186">
        <f>+BL636*(1+'Monthly Parameters'!BM26)</f>
        <v>5589.0328591237139</v>
      </c>
      <c r="BN636" s="186">
        <f>+BM636*(1+'Monthly Parameters'!BN26)</f>
        <v>5589.0328591237139</v>
      </c>
      <c r="BO636" s="186">
        <f>+BN636*(1+'Monthly Parameters'!BO26)</f>
        <v>5589.0328591237139</v>
      </c>
      <c r="BP636" s="186">
        <f>+BO636*(1+'Monthly Parameters'!BP26)</f>
        <v>5589.0328591237139</v>
      </c>
      <c r="BQ636" s="186">
        <f>+BP636*(1+'Monthly Parameters'!BQ26)</f>
        <v>5589.0328591237139</v>
      </c>
      <c r="BR636" s="186">
        <f>+BQ636*(1+'Monthly Parameters'!BR26)</f>
        <v>5589.0328591237139</v>
      </c>
      <c r="BS636" s="186">
        <f>+BR636*(1+'Monthly Parameters'!BS26)</f>
        <v>5589.0328591237139</v>
      </c>
      <c r="BT636" s="186">
        <f>+BS636*(1+'Monthly Parameters'!BT26)</f>
        <v>5589.0328591237139</v>
      </c>
      <c r="BU636" s="186">
        <f>+BT636*(1+'Monthly Parameters'!BU26)</f>
        <v>5589.0328591237139</v>
      </c>
      <c r="BV636" s="186">
        <f>+BU636*(1+'Monthly Parameters'!BV26)</f>
        <v>5589.0328591237139</v>
      </c>
      <c r="BW636" s="62">
        <f>SUM(C636:BV636)</f>
        <v>301551.36358203669</v>
      </c>
    </row>
    <row r="637" spans="1:75" x14ac:dyDescent="0.3"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BW637" s="233">
        <f t="shared" si="745"/>
        <v>0</v>
      </c>
    </row>
    <row r="638" spans="1:75" x14ac:dyDescent="0.3">
      <c r="A638" s="234" t="s">
        <v>399</v>
      </c>
      <c r="N638" s="119"/>
      <c r="O638" s="119">
        <f t="shared" ref="O638:AT638" si="759">+O636*O524</f>
        <v>633662.12683487998</v>
      </c>
      <c r="P638" s="119">
        <f t="shared" si="759"/>
        <v>121480.7709181736</v>
      </c>
      <c r="Q638" s="119">
        <f t="shared" si="759"/>
        <v>0</v>
      </c>
      <c r="R638" s="119">
        <f t="shared" si="759"/>
        <v>477445.76880000008</v>
      </c>
      <c r="S638" s="119">
        <f t="shared" si="759"/>
        <v>0</v>
      </c>
      <c r="T638" s="119">
        <f t="shared" si="759"/>
        <v>477445.76880000008</v>
      </c>
      <c r="U638" s="119">
        <f t="shared" si="759"/>
        <v>0</v>
      </c>
      <c r="V638" s="119">
        <f t="shared" si="759"/>
        <v>477445.76880000008</v>
      </c>
      <c r="W638" s="119">
        <f t="shared" si="759"/>
        <v>0</v>
      </c>
      <c r="X638" s="119">
        <f t="shared" si="759"/>
        <v>477445.76880000008</v>
      </c>
      <c r="Y638" s="119">
        <f t="shared" si="759"/>
        <v>0</v>
      </c>
      <c r="Z638" s="119">
        <f t="shared" si="759"/>
        <v>477445.76880000008</v>
      </c>
      <c r="AA638" s="119">
        <f t="shared" si="759"/>
        <v>1254769.3627923473</v>
      </c>
      <c r="AB638" s="119">
        <f t="shared" si="759"/>
        <v>393666.02802289074</v>
      </c>
      <c r="AC638" s="119">
        <f t="shared" si="759"/>
        <v>159507.37804543102</v>
      </c>
      <c r="AD638" s="119">
        <f t="shared" si="759"/>
        <v>818040.66644758871</v>
      </c>
      <c r="AE638" s="119">
        <f t="shared" si="759"/>
        <v>159507.37804543102</v>
      </c>
      <c r="AF638" s="119">
        <f t="shared" si="759"/>
        <v>818040.66644758871</v>
      </c>
      <c r="AG638" s="119">
        <f t="shared" si="759"/>
        <v>159507.37804543102</v>
      </c>
      <c r="AH638" s="119">
        <f t="shared" si="759"/>
        <v>818040.66644758871</v>
      </c>
      <c r="AI638" s="119">
        <f t="shared" si="759"/>
        <v>159507.37804543102</v>
      </c>
      <c r="AJ638" s="119">
        <f t="shared" si="759"/>
        <v>818040.66644758871</v>
      </c>
      <c r="AK638" s="119">
        <f t="shared" si="759"/>
        <v>159507.37804543102</v>
      </c>
      <c r="AL638" s="119">
        <f t="shared" si="759"/>
        <v>818040.66644758871</v>
      </c>
      <c r="AM638" s="119">
        <f t="shared" si="759"/>
        <v>288898.47233789321</v>
      </c>
      <c r="AN638" s="119">
        <f t="shared" si="759"/>
        <v>863698.10515065107</v>
      </c>
      <c r="AO638" s="119">
        <f t="shared" si="759"/>
        <v>173785.50439491306</v>
      </c>
      <c r="AP638" s="119">
        <f t="shared" si="759"/>
        <v>903985.31363969645</v>
      </c>
      <c r="AQ638" s="119">
        <f t="shared" si="759"/>
        <v>173785.50439491306</v>
      </c>
      <c r="AR638" s="119">
        <f t="shared" si="759"/>
        <v>903985.31363969645</v>
      </c>
      <c r="AS638" s="119">
        <f t="shared" si="759"/>
        <v>173785.50439491306</v>
      </c>
      <c r="AT638" s="119">
        <f t="shared" si="759"/>
        <v>903985.31363969645</v>
      </c>
      <c r="AU638" s="119">
        <f t="shared" ref="AU638:BV638" si="760">+AU636*AU524</f>
        <v>173785.50439491306</v>
      </c>
      <c r="AV638" s="119">
        <f t="shared" si="760"/>
        <v>903985.31363969645</v>
      </c>
      <c r="AW638" s="119">
        <f t="shared" si="760"/>
        <v>173785.50439491306</v>
      </c>
      <c r="AX638" s="119">
        <f t="shared" si="760"/>
        <v>903985.31363969645</v>
      </c>
      <c r="AY638" s="119">
        <f t="shared" si="760"/>
        <v>82915.004972599316</v>
      </c>
      <c r="AZ638" s="119">
        <f t="shared" si="760"/>
        <v>979150.0589805207</v>
      </c>
      <c r="BA638" s="119">
        <f t="shared" si="760"/>
        <v>199288.65347684608</v>
      </c>
      <c r="BB638" s="119">
        <f t="shared" si="760"/>
        <v>948637.43667134282</v>
      </c>
      <c r="BC638" s="119">
        <f t="shared" si="760"/>
        <v>199288.65347684608</v>
      </c>
      <c r="BD638" s="119">
        <f t="shared" si="760"/>
        <v>948637.43667134282</v>
      </c>
      <c r="BE638" s="119">
        <f t="shared" si="760"/>
        <v>199288.65347684608</v>
      </c>
      <c r="BF638" s="119">
        <f t="shared" si="760"/>
        <v>948637.43667134282</v>
      </c>
      <c r="BG638" s="119">
        <f t="shared" si="760"/>
        <v>199288.65347684608</v>
      </c>
      <c r="BH638" s="119">
        <f t="shared" si="760"/>
        <v>948637.43667134282</v>
      </c>
      <c r="BI638" s="119">
        <f t="shared" si="760"/>
        <v>199288.65347684608</v>
      </c>
      <c r="BJ638" s="119">
        <f t="shared" si="760"/>
        <v>948637.43667134282</v>
      </c>
      <c r="BK638" s="119">
        <f t="shared" si="760"/>
        <v>333972.74891835666</v>
      </c>
      <c r="BL638" s="119">
        <f t="shared" si="760"/>
        <v>1027064.0185026507</v>
      </c>
      <c r="BM638" s="119">
        <f t="shared" si="760"/>
        <v>211127.46709628464</v>
      </c>
      <c r="BN638" s="119">
        <f t="shared" si="760"/>
        <v>1040752.9670842335</v>
      </c>
      <c r="BO638" s="119">
        <f t="shared" si="760"/>
        <v>211127.46709628464</v>
      </c>
      <c r="BP638" s="119">
        <f t="shared" si="760"/>
        <v>1040752.9670842335</v>
      </c>
      <c r="BQ638" s="119">
        <f t="shared" si="760"/>
        <v>211127.46709628464</v>
      </c>
      <c r="BR638" s="119">
        <f t="shared" si="760"/>
        <v>1040752.9670842335</v>
      </c>
      <c r="BS638" s="119">
        <f t="shared" si="760"/>
        <v>211127.46709628464</v>
      </c>
      <c r="BT638" s="119">
        <f t="shared" si="760"/>
        <v>1040752.9670842335</v>
      </c>
      <c r="BU638" s="119">
        <f t="shared" si="760"/>
        <v>211127.46709628464</v>
      </c>
      <c r="BV638" s="119">
        <f t="shared" si="760"/>
        <v>1040752.9670842335</v>
      </c>
      <c r="BW638" s="233">
        <f>SUM(C638:BV638)</f>
        <v>30642132.475712635</v>
      </c>
    </row>
    <row r="639" spans="1:75" x14ac:dyDescent="0.3">
      <c r="A639" s="235" t="s">
        <v>391</v>
      </c>
      <c r="C639" s="236"/>
      <c r="D639" s="236"/>
      <c r="E639" s="236"/>
      <c r="F639" s="236"/>
      <c r="G639" s="236"/>
      <c r="H639" s="236"/>
      <c r="I639" s="236"/>
      <c r="J639" s="236"/>
      <c r="K639" s="236"/>
      <c r="L639" s="236"/>
      <c r="M639" s="236"/>
      <c r="N639" s="237"/>
      <c r="O639" s="237">
        <f>+O638</f>
        <v>633662.12683487998</v>
      </c>
      <c r="P639" s="237">
        <f t="shared" ref="P639:BV639" si="761">+P638</f>
        <v>121480.7709181736</v>
      </c>
      <c r="Q639" s="237">
        <f t="shared" si="761"/>
        <v>0</v>
      </c>
      <c r="R639" s="237">
        <f t="shared" si="761"/>
        <v>477445.76880000008</v>
      </c>
      <c r="S639" s="237">
        <f t="shared" si="761"/>
        <v>0</v>
      </c>
      <c r="T639" s="237">
        <f t="shared" si="761"/>
        <v>477445.76880000008</v>
      </c>
      <c r="U639" s="237">
        <f t="shared" si="761"/>
        <v>0</v>
      </c>
      <c r="V639" s="237">
        <f t="shared" si="761"/>
        <v>477445.76880000008</v>
      </c>
      <c r="W639" s="237">
        <f t="shared" si="761"/>
        <v>0</v>
      </c>
      <c r="X639" s="237">
        <f t="shared" si="761"/>
        <v>477445.76880000008</v>
      </c>
      <c r="Y639" s="237">
        <f t="shared" si="761"/>
        <v>0</v>
      </c>
      <c r="Z639" s="237">
        <f t="shared" si="761"/>
        <v>477445.76880000008</v>
      </c>
      <c r="AA639" s="237">
        <f t="shared" si="761"/>
        <v>1254769.3627923473</v>
      </c>
      <c r="AB639" s="237">
        <f t="shared" si="761"/>
        <v>393666.02802289074</v>
      </c>
      <c r="AC639" s="237">
        <f t="shared" si="761"/>
        <v>159507.37804543102</v>
      </c>
      <c r="AD639" s="237">
        <f t="shared" si="761"/>
        <v>818040.66644758871</v>
      </c>
      <c r="AE639" s="237">
        <f t="shared" si="761"/>
        <v>159507.37804543102</v>
      </c>
      <c r="AF639" s="237">
        <f t="shared" si="761"/>
        <v>818040.66644758871</v>
      </c>
      <c r="AG639" s="237">
        <f t="shared" si="761"/>
        <v>159507.37804543102</v>
      </c>
      <c r="AH639" s="237">
        <f t="shared" si="761"/>
        <v>818040.66644758871</v>
      </c>
      <c r="AI639" s="237">
        <f t="shared" si="761"/>
        <v>159507.37804543102</v>
      </c>
      <c r="AJ639" s="237">
        <f t="shared" si="761"/>
        <v>818040.66644758871</v>
      </c>
      <c r="AK639" s="237">
        <f t="shared" si="761"/>
        <v>159507.37804543102</v>
      </c>
      <c r="AL639" s="237">
        <f t="shared" si="761"/>
        <v>818040.66644758871</v>
      </c>
      <c r="AM639" s="237">
        <f t="shared" si="761"/>
        <v>288898.47233789321</v>
      </c>
      <c r="AN639" s="237">
        <f t="shared" si="761"/>
        <v>863698.10515065107</v>
      </c>
      <c r="AO639" s="237">
        <f t="shared" si="761"/>
        <v>173785.50439491306</v>
      </c>
      <c r="AP639" s="237">
        <f t="shared" si="761"/>
        <v>903985.31363969645</v>
      </c>
      <c r="AQ639" s="237">
        <f t="shared" si="761"/>
        <v>173785.50439491306</v>
      </c>
      <c r="AR639" s="237">
        <f t="shared" si="761"/>
        <v>903985.31363969645</v>
      </c>
      <c r="AS639" s="237">
        <f t="shared" si="761"/>
        <v>173785.50439491306</v>
      </c>
      <c r="AT639" s="237">
        <f t="shared" si="761"/>
        <v>903985.31363969645</v>
      </c>
      <c r="AU639" s="237">
        <f t="shared" si="761"/>
        <v>173785.50439491306</v>
      </c>
      <c r="AV639" s="237">
        <f t="shared" si="761"/>
        <v>903985.31363969645</v>
      </c>
      <c r="AW639" s="237">
        <f t="shared" si="761"/>
        <v>173785.50439491306</v>
      </c>
      <c r="AX639" s="237">
        <f t="shared" si="761"/>
        <v>903985.31363969645</v>
      </c>
      <c r="AY639" s="237">
        <f t="shared" si="761"/>
        <v>82915.004972599316</v>
      </c>
      <c r="AZ639" s="237">
        <f t="shared" si="761"/>
        <v>979150.0589805207</v>
      </c>
      <c r="BA639" s="237">
        <f t="shared" si="761"/>
        <v>199288.65347684608</v>
      </c>
      <c r="BB639" s="237">
        <f t="shared" si="761"/>
        <v>948637.43667134282</v>
      </c>
      <c r="BC639" s="237">
        <f t="shared" si="761"/>
        <v>199288.65347684608</v>
      </c>
      <c r="BD639" s="237">
        <f t="shared" si="761"/>
        <v>948637.43667134282</v>
      </c>
      <c r="BE639" s="237">
        <f t="shared" si="761"/>
        <v>199288.65347684608</v>
      </c>
      <c r="BF639" s="237">
        <f t="shared" si="761"/>
        <v>948637.43667134282</v>
      </c>
      <c r="BG639" s="237">
        <f t="shared" si="761"/>
        <v>199288.65347684608</v>
      </c>
      <c r="BH639" s="237">
        <f t="shared" si="761"/>
        <v>948637.43667134282</v>
      </c>
      <c r="BI639" s="237">
        <f t="shared" si="761"/>
        <v>199288.65347684608</v>
      </c>
      <c r="BJ639" s="237">
        <f t="shared" si="761"/>
        <v>948637.43667134282</v>
      </c>
      <c r="BK639" s="237">
        <f t="shared" si="761"/>
        <v>333972.74891835666</v>
      </c>
      <c r="BL639" s="237">
        <f t="shared" si="761"/>
        <v>1027064.0185026507</v>
      </c>
      <c r="BM639" s="237">
        <f t="shared" si="761"/>
        <v>211127.46709628464</v>
      </c>
      <c r="BN639" s="237">
        <f t="shared" si="761"/>
        <v>1040752.9670842335</v>
      </c>
      <c r="BO639" s="237">
        <f t="shared" si="761"/>
        <v>211127.46709628464</v>
      </c>
      <c r="BP639" s="237">
        <f t="shared" si="761"/>
        <v>1040752.9670842335</v>
      </c>
      <c r="BQ639" s="237">
        <f t="shared" si="761"/>
        <v>211127.46709628464</v>
      </c>
      <c r="BR639" s="237">
        <f t="shared" si="761"/>
        <v>1040752.9670842335</v>
      </c>
      <c r="BS639" s="237">
        <f t="shared" si="761"/>
        <v>211127.46709628464</v>
      </c>
      <c r="BT639" s="237">
        <f t="shared" si="761"/>
        <v>1040752.9670842335</v>
      </c>
      <c r="BU639" s="237">
        <f t="shared" si="761"/>
        <v>211127.46709628464</v>
      </c>
      <c r="BV639" s="237">
        <f t="shared" si="761"/>
        <v>1040752.9670842335</v>
      </c>
      <c r="BW639" s="233">
        <f t="shared" si="745"/>
        <v>30642132.475712635</v>
      </c>
    </row>
    <row r="640" spans="1:75" x14ac:dyDescent="0.3"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BW640" s="233">
        <f t="shared" si="745"/>
        <v>0</v>
      </c>
    </row>
    <row r="641" spans="1:75" x14ac:dyDescent="0.3">
      <c r="A641" s="163" t="s">
        <v>392</v>
      </c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BW641" s="233">
        <f t="shared" si="745"/>
        <v>0</v>
      </c>
    </row>
    <row r="642" spans="1:75" x14ac:dyDescent="0.3">
      <c r="A642" s="114" t="s">
        <v>393</v>
      </c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>
        <f>+O639*DATA!C307</f>
        <v>221781.74439220797</v>
      </c>
      <c r="P642" s="141">
        <f>+P639*DATA!D307</f>
        <v>42518.269821360758</v>
      </c>
      <c r="Q642" s="141">
        <f>+Q639*DATA!E307</f>
        <v>0</v>
      </c>
      <c r="R642" s="141">
        <f>+R639*DATA!F307</f>
        <v>167106.01908000003</v>
      </c>
      <c r="S642" s="141">
        <f>+S639*DATA!G307</f>
        <v>0</v>
      </c>
      <c r="T642" s="141">
        <f>+T639*DATA!H307</f>
        <v>167106.01908000003</v>
      </c>
      <c r="U642" s="141">
        <f>+U639*DATA!I307</f>
        <v>0</v>
      </c>
      <c r="V642" s="141">
        <f>+V639*DATA!J307</f>
        <v>167106.01908000003</v>
      </c>
      <c r="W642" s="141">
        <f>+W639*DATA!K307</f>
        <v>0</v>
      </c>
      <c r="X642" s="141">
        <f>+X639*DATA!L307</f>
        <v>167106.01908000003</v>
      </c>
      <c r="Y642" s="141">
        <f>+Y639*DATA!M307</f>
        <v>0</v>
      </c>
      <c r="Z642" s="141">
        <f>+Z639*DATA!N307</f>
        <v>167106.01908000003</v>
      </c>
      <c r="AA642" s="141">
        <f>+AA639*DATA!O307</f>
        <v>690123.14953579113</v>
      </c>
      <c r="AB642" s="141">
        <f>+AB639*DATA!P307</f>
        <v>216516.31541258993</v>
      </c>
      <c r="AC642" s="141">
        <f>+AC639*DATA!Q307</f>
        <v>87729.057924987064</v>
      </c>
      <c r="AD642" s="141">
        <f>+AD639*DATA!R307</f>
        <v>449922.36654617381</v>
      </c>
      <c r="AE642" s="141">
        <f>+AE639*DATA!S307</f>
        <v>87729.057924987064</v>
      </c>
      <c r="AF642" s="141">
        <f>+AF639*DATA!T307</f>
        <v>449922.36654617381</v>
      </c>
      <c r="AG642" s="141">
        <f>+AG639*DATA!U307</f>
        <v>87729.057924987064</v>
      </c>
      <c r="AH642" s="141">
        <f>+AH639*DATA!V307</f>
        <v>449922.36654617381</v>
      </c>
      <c r="AI642" s="141">
        <f>+AI639*DATA!W307</f>
        <v>87729.057924987064</v>
      </c>
      <c r="AJ642" s="141">
        <f>+AJ639*DATA!X307</f>
        <v>449922.36654617381</v>
      </c>
      <c r="AK642" s="141">
        <f>+AK639*DATA!Y307</f>
        <v>87729.057924987064</v>
      </c>
      <c r="AL642" s="141">
        <f>+AL639*DATA!Z307</f>
        <v>449922.36654617381</v>
      </c>
      <c r="AM642" s="141">
        <f>+AM639*DATA!AA307</f>
        <v>173339.08340273591</v>
      </c>
      <c r="AN642" s="141">
        <f>+AN639*DATA!AB307</f>
        <v>518218.86309039063</v>
      </c>
      <c r="AO642" s="141">
        <f>+AO639*DATA!AC307</f>
        <v>104271.30263694783</v>
      </c>
      <c r="AP642" s="141">
        <f>+AP639*DATA!AD307</f>
        <v>542391.1881838179</v>
      </c>
      <c r="AQ642" s="141">
        <f>+AQ639*DATA!AE307</f>
        <v>104271.30263694783</v>
      </c>
      <c r="AR642" s="141">
        <f>+AR639*DATA!AF307</f>
        <v>542391.1881838179</v>
      </c>
      <c r="AS642" s="141">
        <f>+AS639*DATA!AG307</f>
        <v>104271.30263694783</v>
      </c>
      <c r="AT642" s="141">
        <f>+AT639*DATA!AH307</f>
        <v>542391.1881838179</v>
      </c>
      <c r="AU642" s="141">
        <f>+AU639*DATA!AI307</f>
        <v>104271.30263694783</v>
      </c>
      <c r="AV642" s="141">
        <f>+AV639*DATA!AJ307</f>
        <v>542391.1881838179</v>
      </c>
      <c r="AW642" s="141">
        <f>+AW639*DATA!AK307</f>
        <v>104271.30263694783</v>
      </c>
      <c r="AX642" s="141">
        <f>+AX639*DATA!AL307</f>
        <v>542391.1881838179</v>
      </c>
      <c r="AY642" s="141">
        <f>+AY639*DATA!AM307</f>
        <v>41457.502486299658</v>
      </c>
      <c r="AZ642" s="141">
        <f>+AZ639*DATA!AN307</f>
        <v>489575.02949026035</v>
      </c>
      <c r="BA642" s="141">
        <f>+BA639*DATA!AO307</f>
        <v>99644.326738423042</v>
      </c>
      <c r="BB642" s="141">
        <f>+BB639*DATA!AP307</f>
        <v>474318.71833567141</v>
      </c>
      <c r="BC642" s="141">
        <f>+BC639*DATA!AQ307</f>
        <v>99644.326738423042</v>
      </c>
      <c r="BD642" s="141">
        <f>+BD639*DATA!AR307</f>
        <v>474318.71833567141</v>
      </c>
      <c r="BE642" s="141">
        <f>+BE639*DATA!AS307</f>
        <v>99644.326738423042</v>
      </c>
      <c r="BF642" s="141">
        <f>+BF639*DATA!AT307</f>
        <v>474318.71833567141</v>
      </c>
      <c r="BG642" s="141">
        <f>+BG639*DATA!AU307</f>
        <v>99644.326738423042</v>
      </c>
      <c r="BH642" s="141">
        <f>+BH639*DATA!AV307</f>
        <v>474318.71833567141</v>
      </c>
      <c r="BI642" s="141">
        <f>+BI639*DATA!AW307</f>
        <v>99644.326738423042</v>
      </c>
      <c r="BJ642" s="141">
        <f>+BJ639*DATA!AX307</f>
        <v>474318.71833567141</v>
      </c>
      <c r="BK642" s="141">
        <f>+BK639*DATA!AY307</f>
        <v>233780.92424284964</v>
      </c>
      <c r="BL642" s="141">
        <f>+BL639*DATA!AZ307</f>
        <v>718944.81295185548</v>
      </c>
      <c r="BM642" s="141">
        <f>+BM639*DATA!BA307</f>
        <v>147789.22696739924</v>
      </c>
      <c r="BN642" s="141">
        <f>+BN639*DATA!BB307</f>
        <v>728527.07695896341</v>
      </c>
      <c r="BO642" s="141">
        <f>+BO639*DATA!BC307</f>
        <v>147789.22696739924</v>
      </c>
      <c r="BP642" s="141">
        <f>+BP639*DATA!BD307</f>
        <v>728527.07695896341</v>
      </c>
      <c r="BQ642" s="141">
        <f>+BQ639*DATA!BE307</f>
        <v>147789.22696739924</v>
      </c>
      <c r="BR642" s="141">
        <f>+BR639*DATA!BF307</f>
        <v>728527.07695896341</v>
      </c>
      <c r="BS642" s="141">
        <f>+BS639*DATA!BG307</f>
        <v>147789.22696739924</v>
      </c>
      <c r="BT642" s="141">
        <f>+BT639*DATA!BH307</f>
        <v>728527.07695896341</v>
      </c>
      <c r="BU642" s="141">
        <f>+BU639*DATA!BI307</f>
        <v>147789.22696739924</v>
      </c>
      <c r="BV642" s="141">
        <f>+BV639*DATA!BJ307</f>
        <v>728527.07695896341</v>
      </c>
      <c r="BW642" s="247">
        <f t="shared" si="745"/>
        <v>17354752.11168826</v>
      </c>
    </row>
    <row r="643" spans="1:75" x14ac:dyDescent="0.3">
      <c r="A643" s="116" t="s">
        <v>234</v>
      </c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>
        <f>+O642*DATA!C308</f>
        <v>4435.6348878441595</v>
      </c>
      <c r="P643" s="142">
        <f>+P642*DATA!D308</f>
        <v>850.36539642721516</v>
      </c>
      <c r="Q643" s="142">
        <f>+Q642*DATA!E308</f>
        <v>0</v>
      </c>
      <c r="R643" s="142">
        <f>+R642*DATA!F308</f>
        <v>3342.1203816000007</v>
      </c>
      <c r="S643" s="142">
        <f>+S642*DATA!G308</f>
        <v>0</v>
      </c>
      <c r="T643" s="142">
        <f>+T642*DATA!H308</f>
        <v>3342.1203816000007</v>
      </c>
      <c r="U643" s="142">
        <f>+U642*DATA!I308</f>
        <v>0</v>
      </c>
      <c r="V643" s="142">
        <f>+V642*DATA!J308</f>
        <v>3342.1203816000007</v>
      </c>
      <c r="W643" s="142">
        <f>+W642*DATA!K308</f>
        <v>0</v>
      </c>
      <c r="X643" s="142">
        <f>+X642*DATA!L308</f>
        <v>3342.1203816000007</v>
      </c>
      <c r="Y643" s="142">
        <f>+Y642*DATA!M308</f>
        <v>0</v>
      </c>
      <c r="Z643" s="142">
        <f>+Z642*DATA!N308</f>
        <v>3342.1203816000007</v>
      </c>
      <c r="AA643" s="142">
        <f>+AA642*DATA!O308</f>
        <v>24154.310233752691</v>
      </c>
      <c r="AB643" s="142">
        <f>+AB642*DATA!P308</f>
        <v>7578.0710394406487</v>
      </c>
      <c r="AC643" s="142">
        <f>+AC642*DATA!Q308</f>
        <v>3070.5170273745475</v>
      </c>
      <c r="AD643" s="142">
        <f>+AD642*DATA!R308</f>
        <v>15747.282829116086</v>
      </c>
      <c r="AE643" s="142">
        <f>+AE642*DATA!S308</f>
        <v>3070.5170273745475</v>
      </c>
      <c r="AF643" s="142">
        <f>+AF642*DATA!T308</f>
        <v>15747.282829116086</v>
      </c>
      <c r="AG643" s="142">
        <f>+AG642*DATA!U308</f>
        <v>3070.5170273745475</v>
      </c>
      <c r="AH643" s="142">
        <f>+AH642*DATA!V308</f>
        <v>15747.282829116086</v>
      </c>
      <c r="AI643" s="142">
        <f>+AI642*DATA!W308</f>
        <v>3070.5170273745475</v>
      </c>
      <c r="AJ643" s="142">
        <f>+AJ642*DATA!X308</f>
        <v>15747.282829116086</v>
      </c>
      <c r="AK643" s="142">
        <f>+AK642*DATA!Y308</f>
        <v>3070.5170273745475</v>
      </c>
      <c r="AL643" s="142">
        <f>+AL642*DATA!Z308</f>
        <v>15747.282829116086</v>
      </c>
      <c r="AM643" s="142">
        <f>+AM642*DATA!AA308</f>
        <v>6933.5633361094369</v>
      </c>
      <c r="AN643" s="142">
        <f>+AN642*DATA!AB308</f>
        <v>20728.754523615626</v>
      </c>
      <c r="AO643" s="142">
        <f>+AO642*DATA!AC308</f>
        <v>4170.852105477913</v>
      </c>
      <c r="AP643" s="142">
        <f>+AP642*DATA!AD308</f>
        <v>21695.647527352718</v>
      </c>
      <c r="AQ643" s="142">
        <f>+AQ642*DATA!AE308</f>
        <v>4170.852105477913</v>
      </c>
      <c r="AR643" s="142">
        <f>+AR642*DATA!AF308</f>
        <v>21695.647527352718</v>
      </c>
      <c r="AS643" s="142">
        <f>+AS642*DATA!AG308</f>
        <v>4170.852105477913</v>
      </c>
      <c r="AT643" s="142">
        <f>+AT642*DATA!AH308</f>
        <v>21695.647527352718</v>
      </c>
      <c r="AU643" s="142">
        <f>+AU642*DATA!AI308</f>
        <v>4170.852105477913</v>
      </c>
      <c r="AV643" s="142">
        <f>+AV642*DATA!AJ308</f>
        <v>21695.647527352718</v>
      </c>
      <c r="AW643" s="142">
        <f>+AW642*DATA!AK308</f>
        <v>4170.852105477913</v>
      </c>
      <c r="AX643" s="142">
        <f>+AX642*DATA!AL308</f>
        <v>21695.647527352718</v>
      </c>
      <c r="AY643" s="142">
        <f>+AY642*DATA!AM308</f>
        <v>1243.7250745889896</v>
      </c>
      <c r="AZ643" s="142">
        <f>+AZ642*DATA!AN308</f>
        <v>14687.25088470781</v>
      </c>
      <c r="BA643" s="142">
        <f>+BA642*DATA!AO308</f>
        <v>2989.3298021526912</v>
      </c>
      <c r="BB643" s="142">
        <f>+BB642*DATA!AP308</f>
        <v>14229.561550070142</v>
      </c>
      <c r="BC643" s="142">
        <f>+BC642*DATA!AQ308</f>
        <v>2989.3298021526912</v>
      </c>
      <c r="BD643" s="142">
        <f>+BD642*DATA!AR308</f>
        <v>14229.561550070142</v>
      </c>
      <c r="BE643" s="142">
        <f>+BE642*DATA!AS308</f>
        <v>2989.3298021526912</v>
      </c>
      <c r="BF643" s="142">
        <f>+BF642*DATA!AT308</f>
        <v>14229.561550070142</v>
      </c>
      <c r="BG643" s="142">
        <f>+BG642*DATA!AU308</f>
        <v>2989.3298021526912</v>
      </c>
      <c r="BH643" s="142">
        <f>+BH642*DATA!AV308</f>
        <v>14229.561550070142</v>
      </c>
      <c r="BI643" s="142">
        <f>+BI642*DATA!AW308</f>
        <v>2989.3298021526912</v>
      </c>
      <c r="BJ643" s="142">
        <f>+BJ642*DATA!AX308</f>
        <v>14229.561550070142</v>
      </c>
      <c r="BK643" s="142">
        <f>+BK642*DATA!AY308</f>
        <v>11689.046212142483</v>
      </c>
      <c r="BL643" s="142">
        <f>+BL642*DATA!AZ308</f>
        <v>35947.240647592778</v>
      </c>
      <c r="BM643" s="142">
        <f>+BM642*DATA!BA308</f>
        <v>7389.4613483699623</v>
      </c>
      <c r="BN643" s="142">
        <f>+BN642*DATA!BB308</f>
        <v>36426.353847948172</v>
      </c>
      <c r="BO643" s="142">
        <f>+BO642*DATA!BC308</f>
        <v>7389.4613483699623</v>
      </c>
      <c r="BP643" s="142">
        <f>+BP642*DATA!BD308</f>
        <v>36426.353847948172</v>
      </c>
      <c r="BQ643" s="142">
        <f>+BQ642*DATA!BE308</f>
        <v>7389.4613483699623</v>
      </c>
      <c r="BR643" s="142">
        <f>+BR642*DATA!BF308</f>
        <v>36426.353847948172</v>
      </c>
      <c r="BS643" s="142">
        <f>+BS642*DATA!BG308</f>
        <v>7389.4613483699623</v>
      </c>
      <c r="BT643" s="142">
        <f>+BT642*DATA!BH308</f>
        <v>36426.353847948172</v>
      </c>
      <c r="BU643" s="142">
        <f>+BU642*DATA!BI308</f>
        <v>7389.4613483699623</v>
      </c>
      <c r="BV643" s="142">
        <f>+BV642*DATA!BJ308</f>
        <v>36426.353847948172</v>
      </c>
      <c r="BW643" s="247">
        <f t="shared" si="745"/>
        <v>673553.59433353273</v>
      </c>
    </row>
    <row r="644" spans="1:75" x14ac:dyDescent="0.3">
      <c r="A644" s="114" t="s">
        <v>394</v>
      </c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>
        <f>+O639*DATA!C309</f>
        <v>0</v>
      </c>
      <c r="Q644" s="141">
        <f>+P639*DATA!D309</f>
        <v>0</v>
      </c>
      <c r="R644" s="141">
        <f>+Q639*DATA!E309</f>
        <v>0</v>
      </c>
      <c r="S644" s="141">
        <f>+R639*DATA!F309</f>
        <v>0</v>
      </c>
      <c r="T644" s="141">
        <f>+S639*DATA!G309</f>
        <v>0</v>
      </c>
      <c r="U644" s="141">
        <f>+T639*DATA!H309</f>
        <v>0</v>
      </c>
      <c r="V644" s="141">
        <f>+U639*DATA!I309</f>
        <v>0</v>
      </c>
      <c r="W644" s="141">
        <f>+V639*DATA!J309</f>
        <v>0</v>
      </c>
      <c r="X644" s="141">
        <f>+W639*DATA!K309</f>
        <v>0</v>
      </c>
      <c r="Y644" s="141">
        <f>+X639*DATA!L309</f>
        <v>0</v>
      </c>
      <c r="Z644" s="141">
        <f>+Y639*DATA!M309</f>
        <v>0</v>
      </c>
      <c r="AA644" s="141">
        <f>+Z639*DATA!N309</f>
        <v>0</v>
      </c>
      <c r="AB644" s="141">
        <f>+AA639*DATA!O309</f>
        <v>439169.27697732154</v>
      </c>
      <c r="AC644" s="141">
        <f>+AB639*DATA!P309</f>
        <v>137783.10980801174</v>
      </c>
      <c r="AD644" s="141">
        <f>+AC639*DATA!Q309</f>
        <v>55827.582315900851</v>
      </c>
      <c r="AE644" s="141">
        <f>+AD639*DATA!R309</f>
        <v>286314.23325665604</v>
      </c>
      <c r="AF644" s="141">
        <f>+AE639*DATA!S309</f>
        <v>55827.582315900851</v>
      </c>
      <c r="AG644" s="141">
        <f>+AF639*DATA!T309</f>
        <v>286314.23325665604</v>
      </c>
      <c r="AH644" s="141">
        <f>+AG639*DATA!U309</f>
        <v>55827.582315900851</v>
      </c>
      <c r="AI644" s="141">
        <f>+AH639*DATA!V309</f>
        <v>286314.23325665604</v>
      </c>
      <c r="AJ644" s="141">
        <f>+AI639*DATA!W309</f>
        <v>55827.582315900851</v>
      </c>
      <c r="AK644" s="141">
        <f>+AJ639*DATA!X309</f>
        <v>286314.23325665604</v>
      </c>
      <c r="AL644" s="141">
        <f>+AK639*DATA!Y309</f>
        <v>55827.582315900851</v>
      </c>
      <c r="AM644" s="141">
        <f>+AL639*DATA!Z309</f>
        <v>286314.23325665604</v>
      </c>
      <c r="AN644" s="141">
        <f>+AM639*DATA!AA309</f>
        <v>57779.694467578644</v>
      </c>
      <c r="AO644" s="141">
        <f>+AN639*DATA!AB309</f>
        <v>172739.62103013022</v>
      </c>
      <c r="AP644" s="141">
        <f>+AO639*DATA!AC309</f>
        <v>34757.100878982616</v>
      </c>
      <c r="AQ644" s="141">
        <f>+AP639*DATA!AD309</f>
        <v>180797.06272793931</v>
      </c>
      <c r="AR644" s="141">
        <f>+AQ639*DATA!AE309</f>
        <v>34757.100878982616</v>
      </c>
      <c r="AS644" s="141">
        <f>+AR639*DATA!AF309</f>
        <v>180797.06272793931</v>
      </c>
      <c r="AT644" s="141">
        <f>+AS639*DATA!AG309</f>
        <v>34757.100878982616</v>
      </c>
      <c r="AU644" s="141">
        <f>+AT639*DATA!AH309</f>
        <v>180797.06272793931</v>
      </c>
      <c r="AV644" s="141">
        <f>+AU639*DATA!AI309</f>
        <v>34757.100878982616</v>
      </c>
      <c r="AW644" s="141">
        <f>+AV639*DATA!AJ309</f>
        <v>180797.06272793931</v>
      </c>
      <c r="AX644" s="141">
        <f>+AW639*DATA!AK309</f>
        <v>34757.100878982616</v>
      </c>
      <c r="AY644" s="141">
        <f>+AX639*DATA!AL309</f>
        <v>180797.06272793931</v>
      </c>
      <c r="AZ644" s="141">
        <f>+AY639*DATA!AM309</f>
        <v>33166.001989039731</v>
      </c>
      <c r="BA644" s="141">
        <f>+AZ639*DATA!AN309</f>
        <v>391660.02359220828</v>
      </c>
      <c r="BB644" s="141">
        <f>+BA639*DATA!AO309</f>
        <v>79715.461390738434</v>
      </c>
      <c r="BC644" s="141">
        <f>+BB639*DATA!AP309</f>
        <v>379454.97466853715</v>
      </c>
      <c r="BD644" s="141">
        <f>+BC639*DATA!AQ309</f>
        <v>79715.461390738434</v>
      </c>
      <c r="BE644" s="141">
        <f>+BD639*DATA!AR309</f>
        <v>379454.97466853715</v>
      </c>
      <c r="BF644" s="141">
        <f>+BE639*DATA!AS309</f>
        <v>79715.461390738434</v>
      </c>
      <c r="BG644" s="141">
        <f>+BF639*DATA!AT309</f>
        <v>379454.97466853715</v>
      </c>
      <c r="BH644" s="141">
        <f>+BG639*DATA!AU309</f>
        <v>79715.461390738434</v>
      </c>
      <c r="BI644" s="141">
        <f>+BH639*DATA!AV309</f>
        <v>379454.97466853715</v>
      </c>
      <c r="BJ644" s="141">
        <f>+BI639*DATA!AW309</f>
        <v>79715.461390738434</v>
      </c>
      <c r="BK644" s="141">
        <f>+BJ639*DATA!AX309</f>
        <v>379454.97466853715</v>
      </c>
      <c r="BL644" s="141">
        <f>+BK639*DATA!AY309</f>
        <v>0</v>
      </c>
      <c r="BM644" s="141">
        <f>+BL639*DATA!AZ309</f>
        <v>0</v>
      </c>
      <c r="BN644" s="141">
        <f>+BM639*DATA!BA309</f>
        <v>0</v>
      </c>
      <c r="BO644" s="141">
        <f>+BN639*DATA!BB309</f>
        <v>0</v>
      </c>
      <c r="BP644" s="141">
        <f>+BO639*DATA!BC309</f>
        <v>0</v>
      </c>
      <c r="BQ644" s="141">
        <f>+BP639*DATA!BD309</f>
        <v>0</v>
      </c>
      <c r="BR644" s="141">
        <f>+BQ639*DATA!BE309</f>
        <v>0</v>
      </c>
      <c r="BS644" s="141">
        <f>+BR639*DATA!BF309</f>
        <v>0</v>
      </c>
      <c r="BT644" s="141">
        <f>+BS639*DATA!BG309</f>
        <v>0</v>
      </c>
      <c r="BU644" s="141">
        <f>+BT639*DATA!BH309</f>
        <v>0</v>
      </c>
      <c r="BV644" s="141">
        <f>+BU639*DATA!BI309</f>
        <v>0</v>
      </c>
      <c r="BW644" s="247">
        <f t="shared" si="745"/>
        <v>6316629.8040580628</v>
      </c>
    </row>
    <row r="645" spans="1:75" x14ac:dyDescent="0.3">
      <c r="A645" s="116" t="s">
        <v>234</v>
      </c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>
        <f>+P644*DATA!C310</f>
        <v>0</v>
      </c>
      <c r="Q645" s="142">
        <f>+Q644*DATA!D310</f>
        <v>0</v>
      </c>
      <c r="R645" s="142">
        <f>+R644*DATA!E310</f>
        <v>0</v>
      </c>
      <c r="S645" s="142">
        <f>+S644*DATA!F310</f>
        <v>0</v>
      </c>
      <c r="T645" s="142">
        <f>+T644*DATA!G310</f>
        <v>0</v>
      </c>
      <c r="U645" s="142">
        <f>+U644*DATA!H310</f>
        <v>0</v>
      </c>
      <c r="V645" s="142">
        <f>+V644*DATA!I310</f>
        <v>0</v>
      </c>
      <c r="W645" s="142">
        <f>+W644*DATA!J310</f>
        <v>0</v>
      </c>
      <c r="X645" s="142">
        <f>+X644*DATA!K310</f>
        <v>0</v>
      </c>
      <c r="Y645" s="142">
        <f>+Y644*DATA!L310</f>
        <v>0</v>
      </c>
      <c r="Z645" s="142">
        <f>+Z644*DATA!M310</f>
        <v>0</v>
      </c>
      <c r="AA645" s="142">
        <f>+AA644*DATA!N310</f>
        <v>0</v>
      </c>
      <c r="AB645" s="142">
        <f>+AB644*DATA!O310</f>
        <v>4391.6927697732153</v>
      </c>
      <c r="AC645" s="142">
        <f>+AC644*DATA!P310</f>
        <v>1377.8310980801175</v>
      </c>
      <c r="AD645" s="142">
        <f>+AD644*DATA!Q310</f>
        <v>558.2758231590085</v>
      </c>
      <c r="AE645" s="142">
        <f>+AE644*DATA!R310</f>
        <v>2863.1423325665605</v>
      </c>
      <c r="AF645" s="142">
        <f>+AF644*DATA!S310</f>
        <v>558.2758231590085</v>
      </c>
      <c r="AG645" s="142">
        <f>+AG644*DATA!T310</f>
        <v>2863.1423325665605</v>
      </c>
      <c r="AH645" s="142">
        <f>+AH644*DATA!U310</f>
        <v>558.2758231590085</v>
      </c>
      <c r="AI645" s="142">
        <f>+AI644*DATA!V310</f>
        <v>2863.1423325665605</v>
      </c>
      <c r="AJ645" s="142">
        <f>+AJ644*DATA!W310</f>
        <v>558.2758231590085</v>
      </c>
      <c r="AK645" s="142">
        <f>+AK644*DATA!X310</f>
        <v>2863.1423325665605</v>
      </c>
      <c r="AL645" s="142">
        <f>+AL644*DATA!Y310</f>
        <v>558.2758231590085</v>
      </c>
      <c r="AM645" s="142">
        <f>+AM644*DATA!Z310</f>
        <v>2863.1423325665605</v>
      </c>
      <c r="AN645" s="142">
        <f>+AN644*DATA!AA310</f>
        <v>0</v>
      </c>
      <c r="AO645" s="142">
        <f>+AO644*DATA!AB310</f>
        <v>0</v>
      </c>
      <c r="AP645" s="142">
        <f>+AP644*DATA!AC310</f>
        <v>0</v>
      </c>
      <c r="AQ645" s="142">
        <f>+AQ644*DATA!AD310</f>
        <v>0</v>
      </c>
      <c r="AR645" s="142">
        <f>+AR644*DATA!AE310</f>
        <v>0</v>
      </c>
      <c r="AS645" s="142">
        <f>+AS644*DATA!AF310</f>
        <v>0</v>
      </c>
      <c r="AT645" s="142">
        <f>+AT644*DATA!AG310</f>
        <v>0</v>
      </c>
      <c r="AU645" s="142">
        <f>+AU644*DATA!AH310</f>
        <v>0</v>
      </c>
      <c r="AV645" s="142">
        <f>+AV644*DATA!AI310</f>
        <v>0</v>
      </c>
      <c r="AW645" s="142">
        <f>+AW644*DATA!AJ310</f>
        <v>0</v>
      </c>
      <c r="AX645" s="142">
        <f>+AX644*DATA!AK310</f>
        <v>0</v>
      </c>
      <c r="AY645" s="142">
        <f>+AY644*DATA!AL310</f>
        <v>0</v>
      </c>
      <c r="AZ645" s="142">
        <f>+AZ644*DATA!AM310</f>
        <v>663.32003978079467</v>
      </c>
      <c r="BA645" s="142">
        <f>+BA644*DATA!AN310</f>
        <v>7833.2004718441658</v>
      </c>
      <c r="BB645" s="142">
        <f>+BB644*DATA!AO310</f>
        <v>1594.3092278147687</v>
      </c>
      <c r="BC645" s="142">
        <f>+BC644*DATA!AP310</f>
        <v>7589.0994933707434</v>
      </c>
      <c r="BD645" s="142">
        <f>+BD644*DATA!AQ310</f>
        <v>1594.3092278147687</v>
      </c>
      <c r="BE645" s="142">
        <f>+BE644*DATA!AR310</f>
        <v>7589.0994933707434</v>
      </c>
      <c r="BF645" s="142">
        <f>+BF644*DATA!AS310</f>
        <v>1594.3092278147687</v>
      </c>
      <c r="BG645" s="142">
        <f>+BG644*DATA!AT310</f>
        <v>7589.0994933707434</v>
      </c>
      <c r="BH645" s="142">
        <f>+BH644*DATA!AU310</f>
        <v>1594.3092278147687</v>
      </c>
      <c r="BI645" s="142">
        <f>+BI644*DATA!AV310</f>
        <v>7589.0994933707434</v>
      </c>
      <c r="BJ645" s="142">
        <f>+BJ644*DATA!AW310</f>
        <v>1594.3092278147687</v>
      </c>
      <c r="BK645" s="142">
        <f>+BK644*DATA!AX310</f>
        <v>7589.0994933707434</v>
      </c>
      <c r="BL645" s="142">
        <f>+BL644*DATA!AY310</f>
        <v>0</v>
      </c>
      <c r="BM645" s="142">
        <f>+BM644*DATA!AZ310</f>
        <v>0</v>
      </c>
      <c r="BN645" s="142">
        <f>+BN644*DATA!BA310</f>
        <v>0</v>
      </c>
      <c r="BO645" s="142">
        <f>+BO644*DATA!BB310</f>
        <v>0</v>
      </c>
      <c r="BP645" s="142">
        <f>+BP644*DATA!BC310</f>
        <v>0</v>
      </c>
      <c r="BQ645" s="142">
        <f>+BQ644*DATA!BD310</f>
        <v>0</v>
      </c>
      <c r="BR645" s="142">
        <f>+BR644*DATA!BE310</f>
        <v>0</v>
      </c>
      <c r="BS645" s="142">
        <f>+BS644*DATA!BF310</f>
        <v>0</v>
      </c>
      <c r="BT645" s="142">
        <f>+BT644*DATA!BG310</f>
        <v>0</v>
      </c>
      <c r="BU645" s="142">
        <f>+BU644*DATA!BH310</f>
        <v>0</v>
      </c>
      <c r="BV645" s="142">
        <f>+BV644*DATA!BI310</f>
        <v>0</v>
      </c>
      <c r="BW645" s="247">
        <f t="shared" si="745"/>
        <v>77290.178764033684</v>
      </c>
    </row>
    <row r="646" spans="1:75" x14ac:dyDescent="0.3">
      <c r="A646" s="114" t="s">
        <v>236</v>
      </c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>
        <f>+O639*DATA!C311</f>
        <v>316831.06341743999</v>
      </c>
      <c r="R646" s="141">
        <f>+P639*DATA!D311</f>
        <v>60740.3854590868</v>
      </c>
      <c r="S646" s="141">
        <f>+Q639*DATA!E311</f>
        <v>0</v>
      </c>
      <c r="T646" s="141">
        <f>+R639*DATA!F311</f>
        <v>238722.88440000004</v>
      </c>
      <c r="U646" s="141">
        <f>+S639*DATA!G311</f>
        <v>0</v>
      </c>
      <c r="V646" s="141">
        <f>+T639*DATA!H311</f>
        <v>238722.88440000004</v>
      </c>
      <c r="W646" s="141">
        <f>+U639*DATA!I311</f>
        <v>0</v>
      </c>
      <c r="X646" s="141">
        <f>+V639*DATA!J311</f>
        <v>238722.88440000004</v>
      </c>
      <c r="Y646" s="141">
        <f>+W639*DATA!K311</f>
        <v>0</v>
      </c>
      <c r="Z646" s="141">
        <f>+X639*DATA!L311</f>
        <v>238722.88440000004</v>
      </c>
      <c r="AA646" s="141">
        <f>+Y639*DATA!M311</f>
        <v>0</v>
      </c>
      <c r="AB646" s="141">
        <f>+Z639*DATA!N311</f>
        <v>238722.88440000004</v>
      </c>
      <c r="AC646" s="141">
        <f>+AA639*DATA!O311</f>
        <v>0</v>
      </c>
      <c r="AD646" s="141">
        <f>+AB639*DATA!P311</f>
        <v>0</v>
      </c>
      <c r="AE646" s="141">
        <f>+AC639*DATA!Q311</f>
        <v>0</v>
      </c>
      <c r="AF646" s="141">
        <f>+AD639*DATA!R311</f>
        <v>0</v>
      </c>
      <c r="AG646" s="141">
        <f>+AE639*DATA!S311</f>
        <v>0</v>
      </c>
      <c r="AH646" s="141">
        <f>+AF639*DATA!T311</f>
        <v>0</v>
      </c>
      <c r="AI646" s="141">
        <f>+AG639*DATA!U311</f>
        <v>0</v>
      </c>
      <c r="AJ646" s="141">
        <f>+AH639*DATA!V311</f>
        <v>0</v>
      </c>
      <c r="AK646" s="141">
        <f>+AI639*DATA!W311</f>
        <v>0</v>
      </c>
      <c r="AL646" s="141">
        <f>+AJ639*DATA!X311</f>
        <v>0</v>
      </c>
      <c r="AM646" s="141">
        <f>+AK639*DATA!Y311</f>
        <v>0</v>
      </c>
      <c r="AN646" s="141">
        <f>+AL639*DATA!Z311</f>
        <v>0</v>
      </c>
      <c r="AO646" s="141">
        <f>+AM639*DATA!AA311</f>
        <v>0</v>
      </c>
      <c r="AP646" s="141">
        <f>+AN639*DATA!AB311</f>
        <v>0</v>
      </c>
      <c r="AQ646" s="141">
        <f>+AO639*DATA!AC311</f>
        <v>0</v>
      </c>
      <c r="AR646" s="141">
        <f>+AP639*DATA!AD311</f>
        <v>0</v>
      </c>
      <c r="AS646" s="141">
        <f>+AQ639*DATA!AE311</f>
        <v>0</v>
      </c>
      <c r="AT646" s="141">
        <f>+AR639*DATA!AF311</f>
        <v>0</v>
      </c>
      <c r="AU646" s="141">
        <f>+AS639*DATA!AG311</f>
        <v>0</v>
      </c>
      <c r="AV646" s="141">
        <f>+AT639*DATA!AH311</f>
        <v>0</v>
      </c>
      <c r="AW646" s="141">
        <f>+AU639*DATA!AI311</f>
        <v>0</v>
      </c>
      <c r="AX646" s="141">
        <f>+AV639*DATA!AJ311</f>
        <v>0</v>
      </c>
      <c r="AY646" s="141">
        <f>+AW639*DATA!AK311</f>
        <v>0</v>
      </c>
      <c r="AZ646" s="141">
        <f>+AX639*DATA!AL311</f>
        <v>0</v>
      </c>
      <c r="BA646" s="141">
        <f>+AY639*DATA!AM311</f>
        <v>0</v>
      </c>
      <c r="BB646" s="141">
        <f>+AZ639*DATA!AN311</f>
        <v>0</v>
      </c>
      <c r="BC646" s="141">
        <f>+BA639*DATA!AO311</f>
        <v>0</v>
      </c>
      <c r="BD646" s="141">
        <f>+BB639*DATA!AP311</f>
        <v>0</v>
      </c>
      <c r="BE646" s="141">
        <f>+BC639*DATA!AQ311</f>
        <v>0</v>
      </c>
      <c r="BF646" s="141">
        <f>+BD639*DATA!AR311</f>
        <v>0</v>
      </c>
      <c r="BG646" s="141">
        <f>+BE639*DATA!AS311</f>
        <v>0</v>
      </c>
      <c r="BH646" s="141">
        <f>+BF639*DATA!AT311</f>
        <v>0</v>
      </c>
      <c r="BI646" s="141">
        <f>+BG639*DATA!AU311</f>
        <v>0</v>
      </c>
      <c r="BJ646" s="141">
        <f>+BH639*DATA!AV311</f>
        <v>0</v>
      </c>
      <c r="BK646" s="141">
        <f>+BI639*DATA!AW311</f>
        <v>0</v>
      </c>
      <c r="BL646" s="141">
        <f>+BJ639*DATA!AX311</f>
        <v>0</v>
      </c>
      <c r="BM646" s="141">
        <f>+BK639*DATA!AY311</f>
        <v>66794.549783671333</v>
      </c>
      <c r="BN646" s="141">
        <f>+BL639*DATA!AZ311</f>
        <v>205412.80370053014</v>
      </c>
      <c r="BO646" s="141">
        <f>+BM639*DATA!BA311</f>
        <v>42225.493419256934</v>
      </c>
      <c r="BP646" s="141">
        <f>+BN639*DATA!BB311</f>
        <v>208150.59341684671</v>
      </c>
      <c r="BQ646" s="141">
        <f>+BO639*DATA!BC311</f>
        <v>42225.493419256934</v>
      </c>
      <c r="BR646" s="141">
        <f>+BP639*DATA!BD311</f>
        <v>208150.59341684671</v>
      </c>
      <c r="BS646" s="141">
        <f>+BQ639*DATA!BE311</f>
        <v>42225.493419256934</v>
      </c>
      <c r="BT646" s="141">
        <f>+BR639*DATA!BF311</f>
        <v>208150.59341684671</v>
      </c>
      <c r="BU646" s="141">
        <f>+BS639*DATA!BG311</f>
        <v>42225.493419256934</v>
      </c>
      <c r="BV646" s="141">
        <f>+BT639*DATA!BH311</f>
        <v>208150.59341684671</v>
      </c>
      <c r="BW646" s="247">
        <f t="shared" si="745"/>
        <v>2844897.5717051439</v>
      </c>
    </row>
    <row r="647" spans="1:75" x14ac:dyDescent="0.3">
      <c r="A647" s="116" t="s">
        <v>234</v>
      </c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>
        <f>+Q646*DATA!C312</f>
        <v>3168.3106341744001</v>
      </c>
      <c r="R647" s="142">
        <f>+R646*DATA!D312</f>
        <v>607.40385459086804</v>
      </c>
      <c r="S647" s="142">
        <f>+S646*DATA!E312</f>
        <v>0</v>
      </c>
      <c r="T647" s="142">
        <f>+T646*DATA!F312</f>
        <v>2387.2288440000007</v>
      </c>
      <c r="U647" s="142">
        <f>+U646*DATA!G312</f>
        <v>0</v>
      </c>
      <c r="V647" s="142">
        <f>+V646*DATA!H312</f>
        <v>2387.2288440000007</v>
      </c>
      <c r="W647" s="142">
        <f>+W646*DATA!I312</f>
        <v>0</v>
      </c>
      <c r="X647" s="142">
        <f>+X646*DATA!J312</f>
        <v>2387.2288440000007</v>
      </c>
      <c r="Y647" s="142">
        <f>+Y646*DATA!K312</f>
        <v>0</v>
      </c>
      <c r="Z647" s="142">
        <f>+Z646*DATA!L312</f>
        <v>2387.2288440000007</v>
      </c>
      <c r="AA647" s="142">
        <f>+AA646*DATA!M312</f>
        <v>0</v>
      </c>
      <c r="AB647" s="142">
        <f>+AB646*DATA!N312</f>
        <v>2387.2288440000007</v>
      </c>
      <c r="AC647" s="142">
        <f>+AC646*DATA!O312</f>
        <v>0</v>
      </c>
      <c r="AD647" s="142">
        <f>+AD646*DATA!P312</f>
        <v>0</v>
      </c>
      <c r="AE647" s="142">
        <f>+AE646*DATA!Q312</f>
        <v>0</v>
      </c>
      <c r="AF647" s="142">
        <f>+AF646*DATA!R312</f>
        <v>0</v>
      </c>
      <c r="AG647" s="142">
        <f>+AG646*DATA!S312</f>
        <v>0</v>
      </c>
      <c r="AH647" s="142">
        <f>+AH646*DATA!T312</f>
        <v>0</v>
      </c>
      <c r="AI647" s="142">
        <f>+AI646*DATA!U312</f>
        <v>0</v>
      </c>
      <c r="AJ647" s="142">
        <f>+AJ646*DATA!V312</f>
        <v>0</v>
      </c>
      <c r="AK647" s="142">
        <f>+AK646*DATA!W312</f>
        <v>0</v>
      </c>
      <c r="AL647" s="142">
        <f>+AL646*DATA!X312</f>
        <v>0</v>
      </c>
      <c r="AM647" s="142">
        <f>+AM646*DATA!Y312</f>
        <v>0</v>
      </c>
      <c r="AN647" s="142">
        <f>+AN646*DATA!Z312</f>
        <v>0</v>
      </c>
      <c r="AO647" s="142">
        <f>+AO646*DATA!AA312</f>
        <v>0</v>
      </c>
      <c r="AP647" s="142">
        <f>+AP646*DATA!AB312</f>
        <v>0</v>
      </c>
      <c r="AQ647" s="142">
        <f>+AQ646*DATA!AC312</f>
        <v>0</v>
      </c>
      <c r="AR647" s="142">
        <f>+AR646*DATA!AD312</f>
        <v>0</v>
      </c>
      <c r="AS647" s="142">
        <f>+AS646*DATA!AE312</f>
        <v>0</v>
      </c>
      <c r="AT647" s="142">
        <f>+AT646*DATA!AF312</f>
        <v>0</v>
      </c>
      <c r="AU647" s="142">
        <f>+AU646*DATA!AG312</f>
        <v>0</v>
      </c>
      <c r="AV647" s="142">
        <f>+AV646*DATA!AH312</f>
        <v>0</v>
      </c>
      <c r="AW647" s="142">
        <f>+AW646*DATA!AI312</f>
        <v>0</v>
      </c>
      <c r="AX647" s="142">
        <f>+AX646*DATA!AJ312</f>
        <v>0</v>
      </c>
      <c r="AY647" s="142">
        <f>+AY646*DATA!AK312</f>
        <v>0</v>
      </c>
      <c r="AZ647" s="142">
        <f>+AZ646*DATA!AL312</f>
        <v>0</v>
      </c>
      <c r="BA647" s="142">
        <f>+BA646*DATA!AM312</f>
        <v>0</v>
      </c>
      <c r="BB647" s="142">
        <f>+BB646*DATA!AN312</f>
        <v>0</v>
      </c>
      <c r="BC647" s="142">
        <f>+BC646*DATA!AO312</f>
        <v>0</v>
      </c>
      <c r="BD647" s="142">
        <f>+BD646*DATA!AP312</f>
        <v>0</v>
      </c>
      <c r="BE647" s="142">
        <f>+BE646*DATA!AQ312</f>
        <v>0</v>
      </c>
      <c r="BF647" s="142">
        <f>+BF646*DATA!AR312</f>
        <v>0</v>
      </c>
      <c r="BG647" s="142">
        <f>+BG646*DATA!AS312</f>
        <v>0</v>
      </c>
      <c r="BH647" s="142">
        <f>+BH646*DATA!AT312</f>
        <v>0</v>
      </c>
      <c r="BI647" s="142">
        <f>+BI646*DATA!AU312</f>
        <v>0</v>
      </c>
      <c r="BJ647" s="142">
        <f>+BJ646*DATA!AV312</f>
        <v>0</v>
      </c>
      <c r="BK647" s="142">
        <f>+BK646*DATA!AW312</f>
        <v>0</v>
      </c>
      <c r="BL647" s="142">
        <f>+BL646*DATA!AX312</f>
        <v>0</v>
      </c>
      <c r="BM647" s="142">
        <f>+BM646*DATA!AY312</f>
        <v>333.97274891835667</v>
      </c>
      <c r="BN647" s="142">
        <f>+BN646*DATA!AZ312</f>
        <v>1027.0640185026507</v>
      </c>
      <c r="BO647" s="142">
        <f>+BO646*DATA!BA312</f>
        <v>211.12746709628468</v>
      </c>
      <c r="BP647" s="142">
        <f>+BP646*DATA!BB312</f>
        <v>1040.7529670842337</v>
      </c>
      <c r="BQ647" s="142">
        <f>+BQ646*DATA!BC312</f>
        <v>211.12746709628468</v>
      </c>
      <c r="BR647" s="142">
        <f>+BR646*DATA!BD312</f>
        <v>1040.7529670842337</v>
      </c>
      <c r="BS647" s="142">
        <f>+BS646*DATA!BE312</f>
        <v>211.12746709628468</v>
      </c>
      <c r="BT647" s="142">
        <f>+BT646*DATA!BF312</f>
        <v>1040.7529670842337</v>
      </c>
      <c r="BU647" s="142">
        <f>+BU646*DATA!BG312</f>
        <v>211.12746709628468</v>
      </c>
      <c r="BV647" s="142">
        <f>+BV646*DATA!BH312</f>
        <v>1040.7529670842337</v>
      </c>
      <c r="BW647" s="247">
        <f t="shared" si="745"/>
        <v>22080.417212908356</v>
      </c>
    </row>
    <row r="648" spans="1:75" x14ac:dyDescent="0.3">
      <c r="A648" s="114" t="s">
        <v>237</v>
      </c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>
        <f>+O639*DATA!C313</f>
        <v>95049.319025231991</v>
      </c>
      <c r="S648" s="141">
        <f>+P639*DATA!D313</f>
        <v>18222.115637726038</v>
      </c>
      <c r="T648" s="141">
        <f>+Q639*DATA!E313</f>
        <v>0</v>
      </c>
      <c r="U648" s="141">
        <f>+R639*DATA!F313</f>
        <v>71616.865320000012</v>
      </c>
      <c r="V648" s="141">
        <f>+S639*DATA!G313</f>
        <v>0</v>
      </c>
      <c r="W648" s="141">
        <f>+T639*DATA!H313</f>
        <v>71616.865320000012</v>
      </c>
      <c r="X648" s="141">
        <f>+U639*DATA!I313</f>
        <v>0</v>
      </c>
      <c r="Y648" s="141">
        <f>+V639*DATA!J313</f>
        <v>71616.865320000012</v>
      </c>
      <c r="Z648" s="141">
        <f>+W639*DATA!K313</f>
        <v>0</v>
      </c>
      <c r="AA648" s="141">
        <f>+X639*DATA!L313</f>
        <v>71616.865320000012</v>
      </c>
      <c r="AB648" s="141">
        <f>+Y639*DATA!M313</f>
        <v>0</v>
      </c>
      <c r="AC648" s="141">
        <f>+Z639*DATA!N313</f>
        <v>71616.865320000012</v>
      </c>
      <c r="AD648" s="141">
        <f>+AA639*DATA!O313</f>
        <v>0</v>
      </c>
      <c r="AE648" s="141">
        <f>+AB639*DATA!P313</f>
        <v>0</v>
      </c>
      <c r="AF648" s="141">
        <f>+AC639*DATA!Q313</f>
        <v>0</v>
      </c>
      <c r="AG648" s="141">
        <f>+AD639*DATA!R313</f>
        <v>0</v>
      </c>
      <c r="AH648" s="141">
        <f>+AE639*DATA!S313</f>
        <v>0</v>
      </c>
      <c r="AI648" s="141">
        <f>+AF639*DATA!T313</f>
        <v>0</v>
      </c>
      <c r="AJ648" s="141">
        <f>+AG639*DATA!U313</f>
        <v>0</v>
      </c>
      <c r="AK648" s="141">
        <f>+AH639*DATA!V313</f>
        <v>0</v>
      </c>
      <c r="AL648" s="141">
        <f>+AI639*DATA!W313</f>
        <v>0</v>
      </c>
      <c r="AM648" s="141">
        <f>+AJ639*DATA!X313</f>
        <v>0</v>
      </c>
      <c r="AN648" s="141">
        <f>+AK639*DATA!Y313</f>
        <v>0</v>
      </c>
      <c r="AO648" s="141">
        <f>+AL639*DATA!Z313</f>
        <v>0</v>
      </c>
      <c r="AP648" s="141">
        <f>+AM639*DATA!AA313</f>
        <v>43334.770850683977</v>
      </c>
      <c r="AQ648" s="141">
        <f>+AN639*DATA!AB313</f>
        <v>129554.71577259766</v>
      </c>
      <c r="AR648" s="141">
        <f>+AO639*DATA!AC313</f>
        <v>26067.825659236958</v>
      </c>
      <c r="AS648" s="141">
        <f>+AP639*DATA!AD313</f>
        <v>135597.79704595447</v>
      </c>
      <c r="AT648" s="141">
        <f>+AQ639*DATA!AE313</f>
        <v>26067.825659236958</v>
      </c>
      <c r="AU648" s="141">
        <f>+AR639*DATA!AF313</f>
        <v>135597.79704595447</v>
      </c>
      <c r="AV648" s="141">
        <f>+AS639*DATA!AG313</f>
        <v>26067.825659236958</v>
      </c>
      <c r="AW648" s="141">
        <f>+AT639*DATA!AH313</f>
        <v>135597.79704595447</v>
      </c>
      <c r="AX648" s="141">
        <f>+AU639*DATA!AI313</f>
        <v>26067.825659236958</v>
      </c>
      <c r="AY648" s="141">
        <f>+AV639*DATA!AJ313</f>
        <v>135597.79704595447</v>
      </c>
      <c r="AZ648" s="141">
        <f>+AW639*DATA!AK313</f>
        <v>26067.825659236958</v>
      </c>
      <c r="BA648" s="141">
        <f>+AX639*DATA!AL313</f>
        <v>135597.79704595447</v>
      </c>
      <c r="BB648" s="141">
        <f>+AY639*DATA!AM313</f>
        <v>8291.5004972599327</v>
      </c>
      <c r="BC648" s="141">
        <f>+AZ639*DATA!AN313</f>
        <v>97915.00589805207</v>
      </c>
      <c r="BD648" s="141">
        <f>+BA639*DATA!AO313</f>
        <v>19928.865347684608</v>
      </c>
      <c r="BE648" s="141">
        <f>+BB639*DATA!AP313</f>
        <v>94863.743667134288</v>
      </c>
      <c r="BF648" s="141">
        <f>+BC639*DATA!AQ313</f>
        <v>19928.865347684608</v>
      </c>
      <c r="BG648" s="141">
        <f>+BD639*DATA!AR313</f>
        <v>94863.743667134288</v>
      </c>
      <c r="BH648" s="141">
        <f>+BE639*DATA!AS313</f>
        <v>19928.865347684608</v>
      </c>
      <c r="BI648" s="141">
        <f>+BF639*DATA!AT313</f>
        <v>94863.743667134288</v>
      </c>
      <c r="BJ648" s="141">
        <f>+BG639*DATA!AU313</f>
        <v>19928.865347684608</v>
      </c>
      <c r="BK648" s="141">
        <f>+BH639*DATA!AV313</f>
        <v>94863.743667134288</v>
      </c>
      <c r="BL648" s="141">
        <f>+BI639*DATA!AW313</f>
        <v>19928.865347684608</v>
      </c>
      <c r="BM648" s="141">
        <f>+BJ639*DATA!AX313</f>
        <v>94863.743667134288</v>
      </c>
      <c r="BN648" s="141">
        <f>+BK639*DATA!AY313</f>
        <v>33397.274891835666</v>
      </c>
      <c r="BO648" s="141">
        <f>+BL639*DATA!AZ313</f>
        <v>102706.40185026507</v>
      </c>
      <c r="BP648" s="141">
        <f>+BM639*DATA!BA313</f>
        <v>21112.746709628467</v>
      </c>
      <c r="BQ648" s="141">
        <f>+BN639*DATA!BB313</f>
        <v>104075.29670842335</v>
      </c>
      <c r="BR648" s="141">
        <f>+BO639*DATA!BC313</f>
        <v>21112.746709628467</v>
      </c>
      <c r="BS648" s="141">
        <f>+BP639*DATA!BD313</f>
        <v>104075.29670842335</v>
      </c>
      <c r="BT648" s="141">
        <f>+BQ639*DATA!BE313</f>
        <v>21112.746709628467</v>
      </c>
      <c r="BU648" s="141">
        <f>+BR639*DATA!BF313</f>
        <v>104075.29670842335</v>
      </c>
      <c r="BV648" s="141">
        <f>+BS639*DATA!BG313</f>
        <v>21112.746709628467</v>
      </c>
      <c r="BW648" s="247">
        <f t="shared" si="745"/>
        <v>2665523.4665874876</v>
      </c>
    </row>
    <row r="649" spans="1:75" x14ac:dyDescent="0.3">
      <c r="A649" s="116" t="s">
        <v>234</v>
      </c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>
        <f>+R648*DATA!C314</f>
        <v>0</v>
      </c>
      <c r="S649" s="142">
        <f>+S648*DATA!D314</f>
        <v>0</v>
      </c>
      <c r="T649" s="142">
        <f>+T648*DATA!E314</f>
        <v>0</v>
      </c>
      <c r="U649" s="142">
        <f>+U648*DATA!F314</f>
        <v>0</v>
      </c>
      <c r="V649" s="142">
        <f>+V648*DATA!G314</f>
        <v>0</v>
      </c>
      <c r="W649" s="142">
        <f>+W648*DATA!H314</f>
        <v>0</v>
      </c>
      <c r="X649" s="142">
        <f>+X648*DATA!I314</f>
        <v>0</v>
      </c>
      <c r="Y649" s="142">
        <f>+Y648*DATA!J314</f>
        <v>0</v>
      </c>
      <c r="Z649" s="142">
        <f>+Z648*DATA!K314</f>
        <v>0</v>
      </c>
      <c r="AA649" s="142">
        <f>+AA648*DATA!L314</f>
        <v>0</v>
      </c>
      <c r="AB649" s="142">
        <f>+AB648*DATA!M314</f>
        <v>0</v>
      </c>
      <c r="AC649" s="142">
        <f>+AC648*DATA!N314</f>
        <v>0</v>
      </c>
      <c r="AD649" s="142">
        <f>+AD648*DATA!O314</f>
        <v>0</v>
      </c>
      <c r="AE649" s="142">
        <f>+AE648*DATA!P314</f>
        <v>0</v>
      </c>
      <c r="AF649" s="142">
        <f>+AF648*DATA!Q314</f>
        <v>0</v>
      </c>
      <c r="AG649" s="142">
        <f>+AG648*DATA!R314</f>
        <v>0</v>
      </c>
      <c r="AH649" s="142">
        <f>+AH648*DATA!S314</f>
        <v>0</v>
      </c>
      <c r="AI649" s="142">
        <f>+AI648*DATA!T314</f>
        <v>0</v>
      </c>
      <c r="AJ649" s="142">
        <f>+AJ648*DATA!U314</f>
        <v>0</v>
      </c>
      <c r="AK649" s="142">
        <f>+AK648*DATA!V314</f>
        <v>0</v>
      </c>
      <c r="AL649" s="142">
        <f>+AL648*DATA!W314</f>
        <v>0</v>
      </c>
      <c r="AM649" s="142">
        <f>+AM648*DATA!X314</f>
        <v>0</v>
      </c>
      <c r="AN649" s="142">
        <f>+AN648*DATA!Y314</f>
        <v>0</v>
      </c>
      <c r="AO649" s="142">
        <f>+AO648*DATA!Z314</f>
        <v>0</v>
      </c>
      <c r="AP649" s="142">
        <f>+AP648*DATA!AA314</f>
        <v>0</v>
      </c>
      <c r="AQ649" s="142">
        <f>+AQ648*DATA!AB314</f>
        <v>0</v>
      </c>
      <c r="AR649" s="142">
        <f>+AR648*DATA!AC314</f>
        <v>0</v>
      </c>
      <c r="AS649" s="142">
        <f>+AS648*DATA!AD314</f>
        <v>0</v>
      </c>
      <c r="AT649" s="142">
        <f>+AT648*DATA!AE314</f>
        <v>0</v>
      </c>
      <c r="AU649" s="142">
        <f>+AU648*DATA!AF314</f>
        <v>0</v>
      </c>
      <c r="AV649" s="142">
        <f>+AV648*DATA!AG314</f>
        <v>0</v>
      </c>
      <c r="AW649" s="142">
        <f>+AW648*DATA!AH314</f>
        <v>0</v>
      </c>
      <c r="AX649" s="142">
        <f>+AX648*DATA!AI314</f>
        <v>0</v>
      </c>
      <c r="AY649" s="142">
        <f>+AY648*DATA!AJ314</f>
        <v>0</v>
      </c>
      <c r="AZ649" s="142">
        <f>+AZ648*DATA!AK314</f>
        <v>0</v>
      </c>
      <c r="BA649" s="142">
        <f>+BA648*DATA!AL314</f>
        <v>0</v>
      </c>
      <c r="BB649" s="142">
        <f>+BB648*DATA!AM314</f>
        <v>0</v>
      </c>
      <c r="BC649" s="142">
        <f>+BC648*DATA!AN314</f>
        <v>0</v>
      </c>
      <c r="BD649" s="142">
        <f>+BD648*DATA!AO314</f>
        <v>0</v>
      </c>
      <c r="BE649" s="142">
        <f>+BE648*DATA!AP314</f>
        <v>0</v>
      </c>
      <c r="BF649" s="142">
        <f>+BF648*DATA!AQ314</f>
        <v>0</v>
      </c>
      <c r="BG649" s="142">
        <f>+BG648*DATA!AR314</f>
        <v>0</v>
      </c>
      <c r="BH649" s="142">
        <f>+BH648*DATA!AS314</f>
        <v>0</v>
      </c>
      <c r="BI649" s="142">
        <f>+BI648*DATA!AT314</f>
        <v>0</v>
      </c>
      <c r="BJ649" s="142">
        <f>+BJ648*DATA!AU314</f>
        <v>0</v>
      </c>
      <c r="BK649" s="142">
        <f>+BK648*DATA!AV314</f>
        <v>0</v>
      </c>
      <c r="BL649" s="142">
        <f>+BL648*DATA!AW314</f>
        <v>0</v>
      </c>
      <c r="BM649" s="142">
        <f>+BM648*DATA!AX314</f>
        <v>0</v>
      </c>
      <c r="BN649" s="142">
        <f>+BN648*DATA!AY314</f>
        <v>0</v>
      </c>
      <c r="BO649" s="142">
        <f>+BO648*DATA!AZ314</f>
        <v>0</v>
      </c>
      <c r="BP649" s="142">
        <f>+BP648*DATA!BA314</f>
        <v>0</v>
      </c>
      <c r="BQ649" s="142">
        <f>+BQ648*DATA!BB314</f>
        <v>0</v>
      </c>
      <c r="BR649" s="142">
        <f>+BR648*DATA!BC314</f>
        <v>0</v>
      </c>
      <c r="BS649" s="142">
        <f>+BS648*DATA!BD314</f>
        <v>0</v>
      </c>
      <c r="BT649" s="142">
        <f>+BT648*DATA!BE314</f>
        <v>0</v>
      </c>
      <c r="BU649" s="142">
        <f>+BU648*DATA!BF314</f>
        <v>0</v>
      </c>
      <c r="BV649" s="142">
        <f>+BV648*DATA!BG314</f>
        <v>0</v>
      </c>
      <c r="BW649" s="247">
        <f t="shared" si="745"/>
        <v>0</v>
      </c>
    </row>
    <row r="650" spans="1:75" x14ac:dyDescent="0.3">
      <c r="A650" s="114" t="s">
        <v>395</v>
      </c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>
        <f>+O639*DATA!C315</f>
        <v>0</v>
      </c>
      <c r="T650" s="141">
        <f>+P639*DATA!D315</f>
        <v>0</v>
      </c>
      <c r="U650" s="141">
        <f>+Q639*DATA!E315</f>
        <v>0</v>
      </c>
      <c r="V650" s="141">
        <f>+R639*DATA!F315</f>
        <v>0</v>
      </c>
      <c r="W650" s="141">
        <f>+S639*DATA!G315</f>
        <v>0</v>
      </c>
      <c r="X650" s="141">
        <f>+T639*DATA!H315</f>
        <v>0</v>
      </c>
      <c r="Y650" s="141">
        <f>+U639*DATA!I315</f>
        <v>0</v>
      </c>
      <c r="Z650" s="141">
        <f>+V639*DATA!J315</f>
        <v>0</v>
      </c>
      <c r="AA650" s="141">
        <f>+W639*DATA!K315</f>
        <v>0</v>
      </c>
      <c r="AB650" s="141">
        <f>+X639*DATA!L315</f>
        <v>0</v>
      </c>
      <c r="AC650" s="141">
        <f>+Y639*DATA!M315</f>
        <v>0</v>
      </c>
      <c r="AD650" s="141">
        <f>+Z639*DATA!N315</f>
        <v>0</v>
      </c>
      <c r="AE650" s="141">
        <f>+AA639*DATA!O315</f>
        <v>125476.93627923474</v>
      </c>
      <c r="AF650" s="141">
        <f>+AB639*DATA!P315</f>
        <v>39366.602802289075</v>
      </c>
      <c r="AG650" s="141">
        <f>+AC639*DATA!Q315</f>
        <v>15950.737804543103</v>
      </c>
      <c r="AH650" s="141">
        <f>+AD639*DATA!R315</f>
        <v>81804.066644758874</v>
      </c>
      <c r="AI650" s="141">
        <f>+AE639*DATA!S315</f>
        <v>15950.737804543103</v>
      </c>
      <c r="AJ650" s="141">
        <f>+AF639*DATA!T315</f>
        <v>81804.066644758874</v>
      </c>
      <c r="AK650" s="141">
        <f>+AG639*DATA!U315</f>
        <v>15950.737804543103</v>
      </c>
      <c r="AL650" s="141">
        <f>+AH639*DATA!V315</f>
        <v>81804.066644758874</v>
      </c>
      <c r="AM650" s="141">
        <f>+AI639*DATA!W315</f>
        <v>15950.737804543103</v>
      </c>
      <c r="AN650" s="141">
        <f>+AJ639*DATA!X315</f>
        <v>81804.066644758874</v>
      </c>
      <c r="AO650" s="141">
        <f>+AK639*DATA!Y315</f>
        <v>15950.737804543103</v>
      </c>
      <c r="AP650" s="141">
        <f>+AL639*DATA!Z315</f>
        <v>81804.066644758874</v>
      </c>
      <c r="AQ650" s="141">
        <f>+AM639*DATA!AA315</f>
        <v>14444.923616894661</v>
      </c>
      <c r="AR650" s="141">
        <f>+AN639*DATA!AB315</f>
        <v>43184.905257532555</v>
      </c>
      <c r="AS650" s="141">
        <f>+AO639*DATA!AC315</f>
        <v>8689.2752197456539</v>
      </c>
      <c r="AT650" s="141">
        <f>+AP639*DATA!AD315</f>
        <v>45199.265681984827</v>
      </c>
      <c r="AU650" s="141">
        <f>+AQ639*DATA!AE315</f>
        <v>8689.2752197456539</v>
      </c>
      <c r="AV650" s="141">
        <f>+AR639*DATA!AF315</f>
        <v>45199.265681984827</v>
      </c>
      <c r="AW650" s="141">
        <f>+AS639*DATA!AG315</f>
        <v>8689.2752197456539</v>
      </c>
      <c r="AX650" s="141">
        <f>+AT639*DATA!AH315</f>
        <v>45199.265681984827</v>
      </c>
      <c r="AY650" s="141">
        <f>+AU639*DATA!AI315</f>
        <v>8689.2752197456539</v>
      </c>
      <c r="AZ650" s="141">
        <f>+AV639*DATA!AJ315</f>
        <v>45199.265681984827</v>
      </c>
      <c r="BA650" s="141">
        <f>+AW639*DATA!AK315</f>
        <v>8689.2752197456539</v>
      </c>
      <c r="BB650" s="141">
        <f>+AX639*DATA!AL315</f>
        <v>45199.265681984827</v>
      </c>
      <c r="BC650" s="141">
        <f>+AY639*DATA!AM315</f>
        <v>0</v>
      </c>
      <c r="BD650" s="141">
        <f>+AZ639*DATA!AN315</f>
        <v>0</v>
      </c>
      <c r="BE650" s="141">
        <f>+BA639*DATA!AO315</f>
        <v>0</v>
      </c>
      <c r="BF650" s="141">
        <f>+BB639*DATA!AP315</f>
        <v>0</v>
      </c>
      <c r="BG650" s="141">
        <f>+BC639*DATA!AQ315</f>
        <v>0</v>
      </c>
      <c r="BH650" s="141">
        <f>+BD639*DATA!AR315</f>
        <v>0</v>
      </c>
      <c r="BI650" s="141">
        <f>+BE639*DATA!AS315</f>
        <v>0</v>
      </c>
      <c r="BJ650" s="141">
        <f>+BF639*DATA!AT315</f>
        <v>0</v>
      </c>
      <c r="BK650" s="141">
        <f>+BG639*DATA!AU315</f>
        <v>0</v>
      </c>
      <c r="BL650" s="141">
        <f>+BH639*DATA!AV315</f>
        <v>0</v>
      </c>
      <c r="BM650" s="141">
        <f>+BI639*DATA!AW315</f>
        <v>0</v>
      </c>
      <c r="BN650" s="141">
        <f>+BJ639*DATA!AX315</f>
        <v>0</v>
      </c>
      <c r="BO650" s="141">
        <f>+BK639*DATA!AY315</f>
        <v>0</v>
      </c>
      <c r="BP650" s="141">
        <f>+BL639*DATA!AZ315</f>
        <v>0</v>
      </c>
      <c r="BQ650" s="141">
        <f>+BM639*DATA!BA315</f>
        <v>0</v>
      </c>
      <c r="BR650" s="141">
        <f>+BN639*DATA!BB315</f>
        <v>0</v>
      </c>
      <c r="BS650" s="141">
        <f>+BO639*DATA!BC315</f>
        <v>0</v>
      </c>
      <c r="BT650" s="141">
        <f>+BP639*DATA!BD315</f>
        <v>0</v>
      </c>
      <c r="BU650" s="141">
        <f>+BQ639*DATA!BE315</f>
        <v>0</v>
      </c>
      <c r="BV650" s="141">
        <f>+BR639*DATA!BF315</f>
        <v>0</v>
      </c>
      <c r="BW650" s="247">
        <f t="shared" si="745"/>
        <v>980690.09471111372</v>
      </c>
    </row>
    <row r="651" spans="1:75" x14ac:dyDescent="0.3">
      <c r="A651" s="117" t="s">
        <v>234</v>
      </c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2"/>
      <c r="AF651" s="142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42"/>
      <c r="AV651" s="142"/>
      <c r="AW651" s="142"/>
      <c r="AX651" s="142"/>
      <c r="AY651" s="142"/>
      <c r="AZ651" s="142"/>
      <c r="BA651" s="142"/>
      <c r="BB651" s="142"/>
      <c r="BC651" s="142"/>
      <c r="BD651" s="142"/>
      <c r="BE651" s="142"/>
      <c r="BF651" s="142"/>
      <c r="BG651" s="142"/>
      <c r="BH651" s="142"/>
      <c r="BI651" s="142"/>
      <c r="BJ651" s="142"/>
      <c r="BK651" s="142"/>
      <c r="BL651" s="142"/>
      <c r="BM651" s="142"/>
      <c r="BN651" s="142"/>
      <c r="BO651" s="142"/>
      <c r="BP651" s="142"/>
      <c r="BQ651" s="142"/>
      <c r="BR651" s="142"/>
      <c r="BS651" s="142"/>
      <c r="BT651" s="142"/>
      <c r="BU651" s="142"/>
      <c r="BV651" s="142"/>
      <c r="BW651" s="247">
        <f t="shared" si="745"/>
        <v>0</v>
      </c>
    </row>
    <row r="652" spans="1:75" ht="16.2" thickBot="1" x14ac:dyDescent="0.35"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BW652" s="233">
        <f t="shared" si="745"/>
        <v>0</v>
      </c>
    </row>
    <row r="653" spans="1:75" ht="16.2" thickBot="1" x14ac:dyDescent="0.35">
      <c r="A653" s="26" t="s">
        <v>396</v>
      </c>
      <c r="C653" s="238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40">
        <f>+O642+O644+O646+O648+O650</f>
        <v>221781.74439220797</v>
      </c>
      <c r="P653" s="240">
        <f t="shared" ref="P653:BV653" si="762">+P642+P644+P646+P648+P650</f>
        <v>42518.269821360758</v>
      </c>
      <c r="Q653" s="240">
        <f t="shared" si="762"/>
        <v>316831.06341743999</v>
      </c>
      <c r="R653" s="240">
        <f t="shared" si="762"/>
        <v>322895.72356431885</v>
      </c>
      <c r="S653" s="240">
        <f t="shared" si="762"/>
        <v>18222.115637726038</v>
      </c>
      <c r="T653" s="240">
        <f t="shared" si="762"/>
        <v>405828.9034800001</v>
      </c>
      <c r="U653" s="240">
        <f t="shared" si="762"/>
        <v>71616.865320000012</v>
      </c>
      <c r="V653" s="240">
        <f t="shared" si="762"/>
        <v>405828.9034800001</v>
      </c>
      <c r="W653" s="240">
        <f t="shared" si="762"/>
        <v>71616.865320000012</v>
      </c>
      <c r="X653" s="240">
        <f t="shared" si="762"/>
        <v>405828.9034800001</v>
      </c>
      <c r="Y653" s="240">
        <f t="shared" si="762"/>
        <v>71616.865320000012</v>
      </c>
      <c r="Z653" s="240">
        <f t="shared" si="762"/>
        <v>405828.9034800001</v>
      </c>
      <c r="AA653" s="240">
        <f t="shared" si="762"/>
        <v>761740.01485579112</v>
      </c>
      <c r="AB653" s="240">
        <f t="shared" si="762"/>
        <v>894408.47678991151</v>
      </c>
      <c r="AC653" s="240">
        <f t="shared" si="762"/>
        <v>297129.03305299883</v>
      </c>
      <c r="AD653" s="240">
        <f t="shared" si="762"/>
        <v>505749.94886207464</v>
      </c>
      <c r="AE653" s="240">
        <f t="shared" si="762"/>
        <v>499520.22746087785</v>
      </c>
      <c r="AF653" s="240">
        <f t="shared" si="762"/>
        <v>545116.55166436371</v>
      </c>
      <c r="AG653" s="240">
        <f t="shared" si="762"/>
        <v>389994.0289861862</v>
      </c>
      <c r="AH653" s="240">
        <f t="shared" si="762"/>
        <v>587554.01550683356</v>
      </c>
      <c r="AI653" s="240">
        <f t="shared" si="762"/>
        <v>389994.0289861862</v>
      </c>
      <c r="AJ653" s="240">
        <f t="shared" si="762"/>
        <v>587554.01550683356</v>
      </c>
      <c r="AK653" s="240">
        <f t="shared" si="762"/>
        <v>389994.0289861862</v>
      </c>
      <c r="AL653" s="240">
        <f t="shared" si="762"/>
        <v>587554.01550683356</v>
      </c>
      <c r="AM653" s="240">
        <f t="shared" si="762"/>
        <v>475604.05446393508</v>
      </c>
      <c r="AN653" s="240">
        <f t="shared" si="762"/>
        <v>657802.62420272816</v>
      </c>
      <c r="AO653" s="240">
        <f t="shared" si="762"/>
        <v>292961.66147162113</v>
      </c>
      <c r="AP653" s="240">
        <f t="shared" si="762"/>
        <v>702287.12655824341</v>
      </c>
      <c r="AQ653" s="240">
        <f t="shared" si="762"/>
        <v>429068.00475437945</v>
      </c>
      <c r="AR653" s="240">
        <f t="shared" si="762"/>
        <v>646401.01997957006</v>
      </c>
      <c r="AS653" s="240">
        <f t="shared" si="762"/>
        <v>429355.43763058732</v>
      </c>
      <c r="AT653" s="240">
        <f t="shared" si="762"/>
        <v>648415.38040402229</v>
      </c>
      <c r="AU653" s="240">
        <f t="shared" si="762"/>
        <v>429355.43763058732</v>
      </c>
      <c r="AV653" s="240">
        <f t="shared" si="762"/>
        <v>648415.38040402229</v>
      </c>
      <c r="AW653" s="240">
        <f t="shared" si="762"/>
        <v>429355.43763058732</v>
      </c>
      <c r="AX653" s="240">
        <f t="shared" si="762"/>
        <v>648415.38040402229</v>
      </c>
      <c r="AY653" s="240">
        <f t="shared" si="762"/>
        <v>366541.63747993909</v>
      </c>
      <c r="AZ653" s="240">
        <f t="shared" si="762"/>
        <v>594008.12282052182</v>
      </c>
      <c r="BA653" s="240">
        <f t="shared" si="762"/>
        <v>635591.42259633145</v>
      </c>
      <c r="BB653" s="240">
        <f t="shared" si="762"/>
        <v>607524.94590565457</v>
      </c>
      <c r="BC653" s="240">
        <f t="shared" si="762"/>
        <v>577014.30730501225</v>
      </c>
      <c r="BD653" s="240">
        <f t="shared" si="762"/>
        <v>573963.04507409444</v>
      </c>
      <c r="BE653" s="240">
        <f t="shared" si="762"/>
        <v>573963.04507409444</v>
      </c>
      <c r="BF653" s="240">
        <f t="shared" si="762"/>
        <v>573963.04507409444</v>
      </c>
      <c r="BG653" s="240">
        <f t="shared" si="762"/>
        <v>573963.04507409444</v>
      </c>
      <c r="BH653" s="240">
        <f t="shared" si="762"/>
        <v>573963.04507409444</v>
      </c>
      <c r="BI653" s="240">
        <f t="shared" si="762"/>
        <v>573963.04507409444</v>
      </c>
      <c r="BJ653" s="240">
        <f t="shared" si="762"/>
        <v>573963.04507409444</v>
      </c>
      <c r="BK653" s="240">
        <f t="shared" si="762"/>
        <v>708099.64257852104</v>
      </c>
      <c r="BL653" s="240">
        <f t="shared" si="762"/>
        <v>738873.67829954007</v>
      </c>
      <c r="BM653" s="240">
        <f t="shared" si="762"/>
        <v>309447.52041820483</v>
      </c>
      <c r="BN653" s="240">
        <f t="shared" si="762"/>
        <v>967337.15555132926</v>
      </c>
      <c r="BO653" s="240">
        <f t="shared" si="762"/>
        <v>292721.12223692122</v>
      </c>
      <c r="BP653" s="240">
        <f t="shared" si="762"/>
        <v>957790.41708543862</v>
      </c>
      <c r="BQ653" s="240">
        <f t="shared" si="762"/>
        <v>294090.01709507953</v>
      </c>
      <c r="BR653" s="240">
        <f t="shared" si="762"/>
        <v>957790.41708543862</v>
      </c>
      <c r="BS653" s="240">
        <f t="shared" si="762"/>
        <v>294090.01709507953</v>
      </c>
      <c r="BT653" s="240">
        <f t="shared" si="762"/>
        <v>957790.41708543862</v>
      </c>
      <c r="BU653" s="240">
        <f t="shared" si="762"/>
        <v>294090.01709507953</v>
      </c>
      <c r="BV653" s="240">
        <f t="shared" si="762"/>
        <v>957790.41708543862</v>
      </c>
      <c r="BW653" s="250">
        <f t="shared" si="745"/>
        <v>30162493.048750058</v>
      </c>
    </row>
    <row r="654" spans="1:75" ht="16.2" thickBot="1" x14ac:dyDescent="0.35">
      <c r="A654" s="26" t="s">
        <v>397</v>
      </c>
      <c r="C654" s="241"/>
      <c r="D654" s="242"/>
      <c r="E654" s="242"/>
      <c r="F654" s="242"/>
      <c r="G654" s="242"/>
      <c r="H654" s="242"/>
      <c r="I654" s="242"/>
      <c r="J654" s="242"/>
      <c r="K654" s="242"/>
      <c r="L654" s="242"/>
      <c r="M654" s="242"/>
      <c r="N654" s="242"/>
      <c r="O654" s="167">
        <f>+O643+O645+O647+O649+O651</f>
        <v>4435.6348878441595</v>
      </c>
      <c r="P654" s="167">
        <f t="shared" ref="P654:BV654" si="763">+P643+P645+P647+P649+P651</f>
        <v>850.36539642721516</v>
      </c>
      <c r="Q654" s="167">
        <f t="shared" si="763"/>
        <v>3168.3106341744001</v>
      </c>
      <c r="R654" s="167">
        <f t="shared" si="763"/>
        <v>3949.5242361908686</v>
      </c>
      <c r="S654" s="167">
        <f t="shared" si="763"/>
        <v>0</v>
      </c>
      <c r="T654" s="167">
        <f t="shared" si="763"/>
        <v>5729.3492256000009</v>
      </c>
      <c r="U654" s="167">
        <f t="shared" si="763"/>
        <v>0</v>
      </c>
      <c r="V654" s="167">
        <f t="shared" si="763"/>
        <v>5729.3492256000009</v>
      </c>
      <c r="W654" s="167">
        <f t="shared" si="763"/>
        <v>0</v>
      </c>
      <c r="X654" s="167">
        <f t="shared" si="763"/>
        <v>5729.3492256000009</v>
      </c>
      <c r="Y654" s="167">
        <f t="shared" si="763"/>
        <v>0</v>
      </c>
      <c r="Z654" s="167">
        <f t="shared" si="763"/>
        <v>5729.3492256000009</v>
      </c>
      <c r="AA654" s="167">
        <f t="shared" si="763"/>
        <v>24154.310233752691</v>
      </c>
      <c r="AB654" s="167">
        <f t="shared" si="763"/>
        <v>14356.992653213865</v>
      </c>
      <c r="AC654" s="167">
        <f t="shared" si="763"/>
        <v>4448.348125454665</v>
      </c>
      <c r="AD654" s="167">
        <f t="shared" si="763"/>
        <v>16305.558652275095</v>
      </c>
      <c r="AE654" s="167">
        <f t="shared" si="763"/>
        <v>5933.6593599411081</v>
      </c>
      <c r="AF654" s="167">
        <f t="shared" si="763"/>
        <v>16305.558652275095</v>
      </c>
      <c r="AG654" s="167">
        <f t="shared" si="763"/>
        <v>5933.6593599411081</v>
      </c>
      <c r="AH654" s="167">
        <f t="shared" si="763"/>
        <v>16305.558652275095</v>
      </c>
      <c r="AI654" s="167">
        <f t="shared" si="763"/>
        <v>5933.6593599411081</v>
      </c>
      <c r="AJ654" s="167">
        <f t="shared" si="763"/>
        <v>16305.558652275095</v>
      </c>
      <c r="AK654" s="167">
        <f t="shared" si="763"/>
        <v>5933.6593599411081</v>
      </c>
      <c r="AL654" s="167">
        <f t="shared" si="763"/>
        <v>16305.558652275095</v>
      </c>
      <c r="AM654" s="167">
        <f t="shared" si="763"/>
        <v>9796.705668675997</v>
      </c>
      <c r="AN654" s="167">
        <f t="shared" si="763"/>
        <v>20728.754523615626</v>
      </c>
      <c r="AO654" s="167">
        <f t="shared" si="763"/>
        <v>4170.852105477913</v>
      </c>
      <c r="AP654" s="167">
        <f t="shared" si="763"/>
        <v>21695.647527352718</v>
      </c>
      <c r="AQ654" s="167">
        <f t="shared" si="763"/>
        <v>4170.852105477913</v>
      </c>
      <c r="AR654" s="167">
        <f t="shared" si="763"/>
        <v>21695.647527352718</v>
      </c>
      <c r="AS654" s="167">
        <f t="shared" si="763"/>
        <v>4170.852105477913</v>
      </c>
      <c r="AT654" s="167">
        <f t="shared" si="763"/>
        <v>21695.647527352718</v>
      </c>
      <c r="AU654" s="167">
        <f t="shared" si="763"/>
        <v>4170.852105477913</v>
      </c>
      <c r="AV654" s="167">
        <f t="shared" si="763"/>
        <v>21695.647527352718</v>
      </c>
      <c r="AW654" s="167">
        <f t="shared" si="763"/>
        <v>4170.852105477913</v>
      </c>
      <c r="AX654" s="167">
        <f t="shared" si="763"/>
        <v>21695.647527352718</v>
      </c>
      <c r="AY654" s="167">
        <f t="shared" si="763"/>
        <v>1243.7250745889896</v>
      </c>
      <c r="AZ654" s="167">
        <f t="shared" si="763"/>
        <v>15350.570924488604</v>
      </c>
      <c r="BA654" s="167">
        <f t="shared" si="763"/>
        <v>10822.530273996857</v>
      </c>
      <c r="BB654" s="167">
        <f t="shared" si="763"/>
        <v>15823.870777884911</v>
      </c>
      <c r="BC654" s="167">
        <f t="shared" si="763"/>
        <v>10578.429295523434</v>
      </c>
      <c r="BD654" s="167">
        <f t="shared" si="763"/>
        <v>15823.870777884911</v>
      </c>
      <c r="BE654" s="167">
        <f t="shared" si="763"/>
        <v>10578.429295523434</v>
      </c>
      <c r="BF654" s="167">
        <f t="shared" si="763"/>
        <v>15823.870777884911</v>
      </c>
      <c r="BG654" s="167">
        <f t="shared" si="763"/>
        <v>10578.429295523434</v>
      </c>
      <c r="BH654" s="167">
        <f t="shared" si="763"/>
        <v>15823.870777884911</v>
      </c>
      <c r="BI654" s="167">
        <f t="shared" si="763"/>
        <v>10578.429295523434</v>
      </c>
      <c r="BJ654" s="167">
        <f t="shared" si="763"/>
        <v>15823.870777884911</v>
      </c>
      <c r="BK654" s="167">
        <f t="shared" si="763"/>
        <v>19278.145705513227</v>
      </c>
      <c r="BL654" s="167">
        <f t="shared" si="763"/>
        <v>35947.240647592778</v>
      </c>
      <c r="BM654" s="167">
        <f t="shared" si="763"/>
        <v>7723.4340972883192</v>
      </c>
      <c r="BN654" s="167">
        <f t="shared" si="763"/>
        <v>37453.417866450822</v>
      </c>
      <c r="BO654" s="167">
        <f t="shared" si="763"/>
        <v>7600.5888154662471</v>
      </c>
      <c r="BP654" s="167">
        <f t="shared" si="763"/>
        <v>37467.106815032406</v>
      </c>
      <c r="BQ654" s="167">
        <f t="shared" si="763"/>
        <v>7600.5888154662471</v>
      </c>
      <c r="BR654" s="167">
        <f t="shared" si="763"/>
        <v>37467.106815032406</v>
      </c>
      <c r="BS654" s="167">
        <f t="shared" si="763"/>
        <v>7600.5888154662471</v>
      </c>
      <c r="BT654" s="167">
        <f t="shared" si="763"/>
        <v>37467.106815032406</v>
      </c>
      <c r="BU654" s="167">
        <f t="shared" si="763"/>
        <v>7600.5888154662471</v>
      </c>
      <c r="BV654" s="167">
        <f t="shared" si="763"/>
        <v>37467.106815032406</v>
      </c>
      <c r="BW654" s="251">
        <f t="shared" si="745"/>
        <v>772924.19031047542</v>
      </c>
    </row>
    <row r="655" spans="1:75" ht="16.2" thickBot="1" x14ac:dyDescent="0.35">
      <c r="A655" s="26"/>
      <c r="C655" s="66"/>
      <c r="D655" s="66"/>
      <c r="E655" s="66"/>
      <c r="F655" s="66"/>
      <c r="G655" s="66"/>
      <c r="H655" s="66"/>
      <c r="I655" s="66"/>
      <c r="J655" s="66"/>
      <c r="K655" s="66"/>
      <c r="L655" s="66"/>
      <c r="M655" s="66"/>
      <c r="N655" s="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  <c r="AW655" s="166"/>
      <c r="AX655" s="166"/>
      <c r="AY655" s="166"/>
      <c r="AZ655" s="166"/>
      <c r="BA655" s="166"/>
      <c r="BB655" s="166"/>
      <c r="BC655" s="166"/>
      <c r="BD655" s="166"/>
      <c r="BE655" s="166"/>
      <c r="BF655" s="166"/>
      <c r="BG655" s="166"/>
      <c r="BH655" s="166"/>
      <c r="BI655" s="166"/>
      <c r="BJ655" s="166"/>
      <c r="BK655" s="166"/>
      <c r="BL655" s="166"/>
      <c r="BM655" s="166"/>
      <c r="BN655" s="166"/>
      <c r="BO655" s="166"/>
      <c r="BP655" s="166"/>
      <c r="BQ655" s="166"/>
      <c r="BR655" s="166"/>
      <c r="BS655" s="166"/>
      <c r="BT655" s="166"/>
      <c r="BU655" s="166"/>
      <c r="BV655" s="166"/>
      <c r="BW655" s="233">
        <f t="shared" si="745"/>
        <v>0</v>
      </c>
    </row>
    <row r="656" spans="1:75" ht="16.2" thickBot="1" x14ac:dyDescent="0.35">
      <c r="A656" s="243" t="s">
        <v>408</v>
      </c>
      <c r="C656" s="242"/>
      <c r="D656" s="242"/>
      <c r="E656" s="242"/>
      <c r="F656" s="242"/>
      <c r="G656" s="242"/>
      <c r="H656" s="242"/>
      <c r="I656" s="242"/>
      <c r="J656" s="242"/>
      <c r="K656" s="242"/>
      <c r="L656" s="242"/>
      <c r="M656" s="242"/>
      <c r="N656" s="242"/>
      <c r="O656" s="167">
        <f>+(O639/O4)*O2</f>
        <v>71717928.071656525</v>
      </c>
      <c r="P656" s="167">
        <f t="shared" ref="P656:AT656" si="764">+(P639/P4)*P2</f>
        <v>18004787.65305591</v>
      </c>
      <c r="Q656" s="167">
        <f t="shared" si="764"/>
        <v>0</v>
      </c>
      <c r="R656" s="167">
        <f t="shared" si="764"/>
        <v>66406384.098849334</v>
      </c>
      <c r="S656" s="167">
        <f t="shared" si="764"/>
        <v>0</v>
      </c>
      <c r="T656" s="167">
        <f t="shared" si="764"/>
        <v>110367696.32260467</v>
      </c>
      <c r="U656" s="167">
        <f t="shared" si="764"/>
        <v>0</v>
      </c>
      <c r="V656" s="167">
        <f t="shared" si="764"/>
        <v>70739924.112000003</v>
      </c>
      <c r="W656" s="167">
        <f t="shared" si="764"/>
        <v>0</v>
      </c>
      <c r="X656" s="167">
        <f t="shared" si="764"/>
        <v>71073799.042691946</v>
      </c>
      <c r="Y656" s="167">
        <f t="shared" si="764"/>
        <v>0</v>
      </c>
      <c r="Z656" s="167">
        <f t="shared" si="764"/>
        <v>90692489.29205583</v>
      </c>
      <c r="AA656" s="167">
        <f t="shared" si="764"/>
        <v>194553930.06594747</v>
      </c>
      <c r="AB656" s="167">
        <f t="shared" si="764"/>
        <v>64616898.539110854</v>
      </c>
      <c r="AC656" s="167">
        <f t="shared" si="764"/>
        <v>30613474.855885133</v>
      </c>
      <c r="AD656" s="167">
        <f t="shared" si="764"/>
        <v>135255100.76656988</v>
      </c>
      <c r="AE656" s="167">
        <f t="shared" si="764"/>
        <v>22385799.408092678</v>
      </c>
      <c r="AF656" s="167">
        <f t="shared" si="764"/>
        <v>136211488.32830131</v>
      </c>
      <c r="AG656" s="167">
        <f t="shared" si="764"/>
        <v>28318022.18450392</v>
      </c>
      <c r="AH656" s="167">
        <f t="shared" si="764"/>
        <v>147987628.25599363</v>
      </c>
      <c r="AI656" s="167">
        <f t="shared" si="764"/>
        <v>24370886.895595182</v>
      </c>
      <c r="AJ656" s="167">
        <f t="shared" si="764"/>
        <v>126290298.7634293</v>
      </c>
      <c r="AK656" s="167">
        <f t="shared" si="764"/>
        <v>37926391.598470621</v>
      </c>
      <c r="AL656" s="167">
        <f t="shared" si="764"/>
        <v>124213016.9842786</v>
      </c>
      <c r="AM656" s="167">
        <f t="shared" si="764"/>
        <v>52379114.917118028</v>
      </c>
      <c r="AN656" s="167">
        <f t="shared" si="764"/>
        <v>124816954.32201399</v>
      </c>
      <c r="AO656" s="167">
        <f t="shared" si="764"/>
        <v>27123276.890117057</v>
      </c>
      <c r="AP656" s="167">
        <f t="shared" si="764"/>
        <v>113924843.71057598</v>
      </c>
      <c r="AQ656" s="167">
        <f t="shared" si="764"/>
        <v>24500209.476735909</v>
      </c>
      <c r="AR656" s="167">
        <f t="shared" si="764"/>
        <v>194037251.66508636</v>
      </c>
      <c r="AS656" s="167">
        <f t="shared" si="764"/>
        <v>38613576.959656239</v>
      </c>
      <c r="AT656" s="167">
        <f t="shared" si="764"/>
        <v>161753717.28832132</v>
      </c>
      <c r="AU656" s="167">
        <f t="shared" ref="AU656:BV656" si="765">+(AU639/AU4)*AU2</f>
        <v>25102350.634820778</v>
      </c>
      <c r="AV656" s="167">
        <f t="shared" si="765"/>
        <v>104460525.13169827</v>
      </c>
      <c r="AW656" s="167">
        <f t="shared" si="765"/>
        <v>32085351.769359887</v>
      </c>
      <c r="AX656" s="167">
        <f t="shared" si="765"/>
        <v>187484709.180886</v>
      </c>
      <c r="AY656" s="167">
        <f t="shared" si="765"/>
        <v>16085510.964684267</v>
      </c>
      <c r="AZ656" s="167">
        <f t="shared" si="765"/>
        <v>188282396.7581293</v>
      </c>
      <c r="BA656" s="167">
        <f t="shared" si="765"/>
        <v>34597228.400890306</v>
      </c>
      <c r="BB656" s="167">
        <f t="shared" si="765"/>
        <v>173856917.89611766</v>
      </c>
      <c r="BC656" s="167">
        <f t="shared" si="765"/>
        <v>38333758.639369808</v>
      </c>
      <c r="BD656" s="167">
        <f t="shared" si="765"/>
        <v>180195723.61651826</v>
      </c>
      <c r="BE656" s="167">
        <f t="shared" si="765"/>
        <v>26129907.140419088</v>
      </c>
      <c r="BF656" s="167">
        <f t="shared" si="765"/>
        <v>140229276.52973413</v>
      </c>
      <c r="BG656" s="167">
        <f t="shared" si="765"/>
        <v>17311090.662183661</v>
      </c>
      <c r="BH656" s="167">
        <f t="shared" si="765"/>
        <v>118740465.59013332</v>
      </c>
      <c r="BI656" s="167">
        <f t="shared" si="765"/>
        <v>37924038.810148336</v>
      </c>
      <c r="BJ656" s="167">
        <f t="shared" si="765"/>
        <v>178484376.9737193</v>
      </c>
      <c r="BK656" s="167">
        <f t="shared" si="765"/>
        <v>33927390.366309248</v>
      </c>
      <c r="BL656" s="167">
        <f t="shared" si="765"/>
        <v>173476733.47345766</v>
      </c>
      <c r="BM656" s="167">
        <f t="shared" si="765"/>
        <v>27300965.572795428</v>
      </c>
      <c r="BN656" s="167">
        <f t="shared" si="765"/>
        <v>160360916.35685638</v>
      </c>
      <c r="BO656" s="167">
        <f t="shared" si="765"/>
        <v>41079676.009890161</v>
      </c>
      <c r="BP656" s="167">
        <f t="shared" si="765"/>
        <v>173406264.5662064</v>
      </c>
      <c r="BQ656" s="167">
        <f t="shared" si="765"/>
        <v>30057022.738164864</v>
      </c>
      <c r="BR656" s="167">
        <f t="shared" si="765"/>
        <v>186910736.9457399</v>
      </c>
      <c r="BS656" s="167">
        <f t="shared" si="765"/>
        <v>34866693.736232899</v>
      </c>
      <c r="BT656" s="167">
        <f t="shared" si="765"/>
        <v>189201034.67653945</v>
      </c>
      <c r="BU656" s="167">
        <f t="shared" si="765"/>
        <v>42968152.851253912</v>
      </c>
      <c r="BV656" s="167">
        <f t="shared" si="765"/>
        <v>213180069.47787577</v>
      </c>
      <c r="BW656" s="249">
        <f t="shared" si="745"/>
        <v>5114934175.9388514</v>
      </c>
    </row>
    <row r="657" spans="1:75" ht="16.2" thickBot="1" x14ac:dyDescent="0.35">
      <c r="A657" s="3"/>
      <c r="C657" s="66"/>
      <c r="D657" s="66"/>
      <c r="E657" s="66"/>
      <c r="F657" s="66"/>
      <c r="G657" s="66"/>
      <c r="H657" s="66"/>
      <c r="I657" s="66"/>
      <c r="J657" s="66"/>
      <c r="K657" s="66"/>
      <c r="L657" s="66"/>
      <c r="M657" s="66"/>
      <c r="N657" s="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  <c r="AW657" s="166"/>
      <c r="AX657" s="166"/>
      <c r="AY657" s="166"/>
      <c r="AZ657" s="166"/>
      <c r="BA657" s="166"/>
      <c r="BB657" s="166"/>
      <c r="BC657" s="166"/>
      <c r="BD657" s="166"/>
      <c r="BE657" s="166"/>
      <c r="BF657" s="166"/>
      <c r="BG657" s="166"/>
      <c r="BH657" s="166"/>
      <c r="BI657" s="166"/>
      <c r="BJ657" s="166"/>
      <c r="BK657" s="166"/>
      <c r="BL657" s="166"/>
      <c r="BM657" s="166"/>
      <c r="BN657" s="166"/>
      <c r="BO657" s="166"/>
      <c r="BP657" s="166"/>
      <c r="BQ657" s="166"/>
      <c r="BR657" s="166"/>
      <c r="BS657" s="166"/>
      <c r="BT657" s="166"/>
      <c r="BU657" s="166"/>
      <c r="BV657" s="166"/>
      <c r="BW657" s="233">
        <f t="shared" si="745"/>
        <v>0</v>
      </c>
    </row>
    <row r="658" spans="1:75" ht="16.2" thickBot="1" x14ac:dyDescent="0.35">
      <c r="A658" s="244" t="s">
        <v>441</v>
      </c>
      <c r="C658" s="242"/>
      <c r="D658" s="242"/>
      <c r="E658" s="242"/>
      <c r="F658" s="242"/>
      <c r="G658" s="242"/>
      <c r="H658" s="242"/>
      <c r="I658" s="242"/>
      <c r="J658" s="242"/>
      <c r="K658" s="242"/>
      <c r="L658" s="242"/>
      <c r="M658" s="242"/>
      <c r="N658" s="242"/>
      <c r="O658" s="167">
        <f t="shared" ref="O658:AT658" si="766">+(O653/O4)*O2</f>
        <v>25101274.825079784</v>
      </c>
      <c r="P658" s="167">
        <f t="shared" si="766"/>
        <v>6301675.6785695693</v>
      </c>
      <c r="Q658" s="167">
        <f t="shared" si="766"/>
        <v>52778235.819282733</v>
      </c>
      <c r="R658" s="167">
        <f t="shared" si="766"/>
        <v>44910519.359676495</v>
      </c>
      <c r="S658" s="167">
        <f t="shared" si="766"/>
        <v>2714723.3501102058</v>
      </c>
      <c r="T658" s="167">
        <f t="shared" si="766"/>
        <v>93812541.874213979</v>
      </c>
      <c r="U658" s="167">
        <f t="shared" si="766"/>
        <v>12799219.263600001</v>
      </c>
      <c r="V658" s="167">
        <f t="shared" si="766"/>
        <v>60128935.495200008</v>
      </c>
      <c r="W658" s="167">
        <f t="shared" si="766"/>
        <v>13252811.67519588</v>
      </c>
      <c r="X658" s="167">
        <f t="shared" si="766"/>
        <v>60412729.186288163</v>
      </c>
      <c r="Y658" s="167">
        <f t="shared" si="766"/>
        <v>10257275.336719628</v>
      </c>
      <c r="Z658" s="167">
        <f t="shared" si="766"/>
        <v>77088615.898247451</v>
      </c>
      <c r="AA658" s="167">
        <f t="shared" si="766"/>
        <v>118108967.251867</v>
      </c>
      <c r="AB658" s="167">
        <f t="shared" si="766"/>
        <v>146809472.20036426</v>
      </c>
      <c r="AC658" s="167">
        <f t="shared" si="766"/>
        <v>57026529.391829565</v>
      </c>
      <c r="AD658" s="167">
        <f t="shared" si="766"/>
        <v>83620855.419184908</v>
      </c>
      <c r="AE658" s="167">
        <f t="shared" si="766"/>
        <v>70104340.935496584</v>
      </c>
      <c r="AF658" s="167">
        <f t="shared" si="766"/>
        <v>90767048.461094528</v>
      </c>
      <c r="AG658" s="167">
        <f t="shared" si="766"/>
        <v>69237296.104944855</v>
      </c>
      <c r="AH658" s="167">
        <f t="shared" si="766"/>
        <v>106291445.88218644</v>
      </c>
      <c r="AI658" s="167">
        <f t="shared" si="766"/>
        <v>59586587.69798556</v>
      </c>
      <c r="AJ658" s="167">
        <f t="shared" si="766"/>
        <v>90707436.930049822</v>
      </c>
      <c r="AK658" s="167">
        <f t="shared" si="766"/>
        <v>92729668.342881262</v>
      </c>
      <c r="AL658" s="167">
        <f t="shared" si="766"/>
        <v>89215438.670379728</v>
      </c>
      <c r="AM658" s="167">
        <f t="shared" si="766"/>
        <v>86230014.379159406</v>
      </c>
      <c r="AN658" s="167">
        <f t="shared" si="766"/>
        <v>95062058.847161248</v>
      </c>
      <c r="AO658" s="167">
        <f t="shared" si="766"/>
        <v>45723492.819209553</v>
      </c>
      <c r="AP658" s="167">
        <f t="shared" si="766"/>
        <v>88505808.585499138</v>
      </c>
      <c r="AQ658" s="167">
        <f t="shared" si="766"/>
        <v>60489832.180474557</v>
      </c>
      <c r="AR658" s="167">
        <f t="shared" si="766"/>
        <v>138747693.68248346</v>
      </c>
      <c r="AS658" s="167">
        <f t="shared" si="766"/>
        <v>95398918.866796225</v>
      </c>
      <c r="AT658" s="167">
        <f t="shared" si="766"/>
        <v>116023564.2601106</v>
      </c>
      <c r="AU658" s="167">
        <f t="shared" ref="AU658:BV658" si="767">+(AU653/AU4)*AU2</f>
        <v>62018007.657751501</v>
      </c>
      <c r="AV658" s="167">
        <f t="shared" si="767"/>
        <v>74927999.513353691</v>
      </c>
      <c r="AW658" s="167">
        <f t="shared" si="767"/>
        <v>79270249.256002367</v>
      </c>
      <c r="AX658" s="167">
        <f t="shared" si="767"/>
        <v>134480026.59909949</v>
      </c>
      <c r="AY658" s="167">
        <f t="shared" si="767"/>
        <v>71109077.671108186</v>
      </c>
      <c r="AZ658" s="167">
        <f t="shared" si="767"/>
        <v>114222811.95069619</v>
      </c>
      <c r="BA658" s="167">
        <f t="shared" si="767"/>
        <v>110340961.38226403</v>
      </c>
      <c r="BB658" s="167">
        <f t="shared" si="767"/>
        <v>111341183.2140837</v>
      </c>
      <c r="BC658" s="167">
        <f t="shared" si="767"/>
        <v>110990399.11102295</v>
      </c>
      <c r="BD658" s="167">
        <f t="shared" si="767"/>
        <v>109025516.21742368</v>
      </c>
      <c r="BE658" s="167">
        <f t="shared" si="767"/>
        <v>75255669.643835127</v>
      </c>
      <c r="BF658" s="167">
        <f t="shared" si="767"/>
        <v>84844240.227289408</v>
      </c>
      <c r="BG658" s="167">
        <f t="shared" si="767"/>
        <v>49856959.423809044</v>
      </c>
      <c r="BH658" s="167">
        <f t="shared" si="767"/>
        <v>71842662.506308258</v>
      </c>
      <c r="BI658" s="167">
        <f t="shared" si="767"/>
        <v>109223462.63687223</v>
      </c>
      <c r="BJ658" s="167">
        <f t="shared" si="767"/>
        <v>107990084.03616294</v>
      </c>
      <c r="BK658" s="167">
        <f t="shared" si="767"/>
        <v>71933931.944484681</v>
      </c>
      <c r="BL658" s="167">
        <f t="shared" si="767"/>
        <v>124799807.85208648</v>
      </c>
      <c r="BM658" s="167">
        <f t="shared" si="767"/>
        <v>40014765.571319595</v>
      </c>
      <c r="BN658" s="167">
        <f t="shared" si="767"/>
        <v>149048888.25331706</v>
      </c>
      <c r="BO658" s="167">
        <f t="shared" si="767"/>
        <v>56955587.201073319</v>
      </c>
      <c r="BP658" s="167">
        <f t="shared" si="767"/>
        <v>159583362.92751828</v>
      </c>
      <c r="BQ658" s="167">
        <f t="shared" si="767"/>
        <v>41867931.503497176</v>
      </c>
      <c r="BR658" s="167">
        <f t="shared" si="767"/>
        <v>172011340.21126243</v>
      </c>
      <c r="BS658" s="167">
        <f t="shared" si="767"/>
        <v>48567562.989145912</v>
      </c>
      <c r="BT658" s="167">
        <f t="shared" si="767"/>
        <v>174119069.21921134</v>
      </c>
      <c r="BU658" s="167">
        <f t="shared" si="767"/>
        <v>59852490.916335285</v>
      </c>
      <c r="BV658" s="167">
        <f t="shared" si="767"/>
        <v>196186639.97812262</v>
      </c>
      <c r="BW658" s="249">
        <f t="shared" si="745"/>
        <v>5031625718.285799</v>
      </c>
    </row>
    <row r="659" spans="1:75" ht="16.2" thickBot="1" x14ac:dyDescent="0.35">
      <c r="A659" s="244" t="s">
        <v>239</v>
      </c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40">
        <f t="shared" ref="O659:AT659" si="768">+(O654/O4)*O2</f>
        <v>502025.49650159565</v>
      </c>
      <c r="P659" s="240">
        <f t="shared" si="768"/>
        <v>126033.51357139138</v>
      </c>
      <c r="Q659" s="240">
        <f t="shared" si="768"/>
        <v>527782.35819282732</v>
      </c>
      <c r="R659" s="240">
        <f t="shared" si="768"/>
        <v>549326.52161814552</v>
      </c>
      <c r="S659" s="240">
        <f t="shared" si="768"/>
        <v>0</v>
      </c>
      <c r="T659" s="240">
        <f t="shared" si="768"/>
        <v>1324412.355871256</v>
      </c>
      <c r="U659" s="240">
        <f t="shared" si="768"/>
        <v>0</v>
      </c>
      <c r="V659" s="240">
        <f t="shared" si="768"/>
        <v>848879.08934399998</v>
      </c>
      <c r="W659" s="240">
        <f t="shared" si="768"/>
        <v>0</v>
      </c>
      <c r="X659" s="240">
        <f t="shared" si="768"/>
        <v>852885.58851230331</v>
      </c>
      <c r="Y659" s="240">
        <f t="shared" si="768"/>
        <v>0</v>
      </c>
      <c r="Z659" s="240">
        <f t="shared" si="768"/>
        <v>1088309.8715046698</v>
      </c>
      <c r="AA659" s="240">
        <f t="shared" si="768"/>
        <v>3745163.1537694898</v>
      </c>
      <c r="AB659" s="240">
        <f t="shared" si="768"/>
        <v>2356577.0769164171</v>
      </c>
      <c r="AC659" s="240">
        <f t="shared" si="768"/>
        <v>853749.80867683387</v>
      </c>
      <c r="AD659" s="240">
        <f t="shared" si="768"/>
        <v>2695966.1897321856</v>
      </c>
      <c r="AE659" s="240">
        <f t="shared" si="768"/>
        <v>832749.61832649889</v>
      </c>
      <c r="AF659" s="240">
        <f t="shared" si="768"/>
        <v>2715029.3416288248</v>
      </c>
      <c r="AG659" s="240">
        <f t="shared" si="768"/>
        <v>1053427.7439018735</v>
      </c>
      <c r="AH659" s="240">
        <f t="shared" si="768"/>
        <v>2949756.7190857837</v>
      </c>
      <c r="AI659" s="240">
        <f t="shared" si="768"/>
        <v>906594.68489869428</v>
      </c>
      <c r="AJ659" s="240">
        <f t="shared" si="768"/>
        <v>2517275.6785342223</v>
      </c>
      <c r="AK659" s="240">
        <f t="shared" si="768"/>
        <v>1410858.1763093132</v>
      </c>
      <c r="AL659" s="240">
        <f t="shared" si="768"/>
        <v>2475870.3532533497</v>
      </c>
      <c r="AM659" s="240">
        <f t="shared" si="768"/>
        <v>1776204.5187576977</v>
      </c>
      <c r="AN659" s="240">
        <f t="shared" si="768"/>
        <v>2995606.9037283356</v>
      </c>
      <c r="AO659" s="240">
        <f t="shared" si="768"/>
        <v>650958.6453628093</v>
      </c>
      <c r="AP659" s="240">
        <f t="shared" si="768"/>
        <v>2734196.2490538238</v>
      </c>
      <c r="AQ659" s="240">
        <f t="shared" si="768"/>
        <v>588005.02744166169</v>
      </c>
      <c r="AR659" s="240">
        <f t="shared" si="768"/>
        <v>4656894.0399620738</v>
      </c>
      <c r="AS659" s="240">
        <f t="shared" si="768"/>
        <v>926725.84703174978</v>
      </c>
      <c r="AT659" s="240">
        <f t="shared" si="768"/>
        <v>3882089.2149197124</v>
      </c>
      <c r="AU659" s="240">
        <f t="shared" ref="AU659:BV659" si="769">+(AU654/AU4)*AU2</f>
        <v>602456.41523569857</v>
      </c>
      <c r="AV659" s="240">
        <f t="shared" si="769"/>
        <v>2507052.6031607585</v>
      </c>
      <c r="AW659" s="240">
        <f t="shared" si="769"/>
        <v>770048.44246463722</v>
      </c>
      <c r="AX659" s="240">
        <f t="shared" si="769"/>
        <v>4499633.020341265</v>
      </c>
      <c r="AY659" s="240">
        <f t="shared" si="769"/>
        <v>241282.66447026399</v>
      </c>
      <c r="AZ659" s="240">
        <f t="shared" si="769"/>
        <v>2951786.8673547879</v>
      </c>
      <c r="BA659" s="240">
        <f t="shared" si="769"/>
        <v>1878830.2556749501</v>
      </c>
      <c r="BB659" s="240">
        <f t="shared" si="769"/>
        <v>2900043.0473024142</v>
      </c>
      <c r="BC659" s="240">
        <f t="shared" si="769"/>
        <v>2034791.9880212725</v>
      </c>
      <c r="BD659" s="240">
        <f t="shared" si="769"/>
        <v>3005778.3247944065</v>
      </c>
      <c r="BE659" s="240">
        <f t="shared" si="769"/>
        <v>1387000.0642842958</v>
      </c>
      <c r="BF659" s="240">
        <f t="shared" si="769"/>
        <v>2339112.7793447697</v>
      </c>
      <c r="BG659" s="240">
        <f t="shared" si="769"/>
        <v>918888.9854162304</v>
      </c>
      <c r="BH659" s="240">
        <f t="shared" si="769"/>
        <v>1980665.8592318655</v>
      </c>
      <c r="BI659" s="240">
        <f t="shared" si="769"/>
        <v>2013043.6738609939</v>
      </c>
      <c r="BJ659" s="240">
        <f t="shared" si="769"/>
        <v>2977231.9833946424</v>
      </c>
      <c r="BK659" s="240">
        <f t="shared" si="769"/>
        <v>1958414.801829915</v>
      </c>
      <c r="BL659" s="240">
        <f t="shared" si="769"/>
        <v>6071685.6715710182</v>
      </c>
      <c r="BM659" s="240">
        <f t="shared" si="769"/>
        <v>998719.92637348955</v>
      </c>
      <c r="BN659" s="240">
        <f t="shared" si="769"/>
        <v>5770883.773300075</v>
      </c>
      <c r="BO659" s="240">
        <f t="shared" si="769"/>
        <v>1478868.3363560459</v>
      </c>
      <c r="BP659" s="240">
        <f t="shared" si="769"/>
        <v>6242625.5243834294</v>
      </c>
      <c r="BQ659" s="240">
        <f t="shared" si="769"/>
        <v>1082052.818573935</v>
      </c>
      <c r="BR659" s="240">
        <f t="shared" si="769"/>
        <v>6728786.5300466353</v>
      </c>
      <c r="BS659" s="240">
        <f t="shared" si="769"/>
        <v>1255200.9745043844</v>
      </c>
      <c r="BT659" s="240">
        <f t="shared" si="769"/>
        <v>6811237.2483554203</v>
      </c>
      <c r="BU659" s="240">
        <f t="shared" si="769"/>
        <v>1546853.502645141</v>
      </c>
      <c r="BV659" s="240">
        <f t="shared" si="769"/>
        <v>7674482.5012035286</v>
      </c>
      <c r="BW659" s="252">
        <f t="shared" si="745"/>
        <v>129170812.36990379</v>
      </c>
    </row>
    <row r="660" spans="1:75" x14ac:dyDescent="0.3">
      <c r="C660" s="66"/>
      <c r="D660" s="66"/>
      <c r="E660" s="66"/>
      <c r="F660" s="66"/>
      <c r="G660" s="66"/>
      <c r="H660" s="66"/>
      <c r="I660" s="66"/>
      <c r="J660" s="66"/>
      <c r="K660" s="66"/>
      <c r="L660" s="66"/>
      <c r="M660" s="66"/>
      <c r="N660" s="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166"/>
      <c r="AZ660" s="166"/>
      <c r="BA660" s="166"/>
      <c r="BB660" s="166"/>
      <c r="BC660" s="166"/>
      <c r="BD660" s="166"/>
      <c r="BE660" s="166"/>
      <c r="BF660" s="166"/>
      <c r="BG660" s="166"/>
      <c r="BH660" s="166"/>
      <c r="BI660" s="166"/>
      <c r="BJ660" s="166"/>
      <c r="BK660" s="166"/>
      <c r="BL660" s="166"/>
      <c r="BM660" s="166"/>
      <c r="BN660" s="166"/>
      <c r="BO660" s="166"/>
      <c r="BP660" s="166"/>
      <c r="BQ660" s="166"/>
      <c r="BR660" s="166"/>
      <c r="BS660" s="166"/>
      <c r="BT660" s="166"/>
      <c r="BU660" s="166"/>
      <c r="BV660" s="166"/>
      <c r="BW660" s="233">
        <f t="shared" si="745"/>
        <v>0</v>
      </c>
    </row>
    <row r="661" spans="1:75" x14ac:dyDescent="0.3">
      <c r="A661" s="163" t="s">
        <v>392</v>
      </c>
      <c r="C661" s="66"/>
      <c r="D661" s="66"/>
      <c r="E661" s="66"/>
      <c r="F661" s="66"/>
      <c r="G661" s="66"/>
      <c r="H661" s="66"/>
      <c r="I661" s="66"/>
      <c r="J661" s="66"/>
      <c r="K661" s="66"/>
      <c r="L661" s="66"/>
      <c r="M661" s="66"/>
      <c r="N661" s="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  <c r="AW661" s="166"/>
      <c r="AX661" s="166"/>
      <c r="AY661" s="166"/>
      <c r="AZ661" s="166"/>
      <c r="BA661" s="166"/>
      <c r="BB661" s="166"/>
      <c r="BC661" s="166"/>
      <c r="BD661" s="166"/>
      <c r="BE661" s="166"/>
      <c r="BF661" s="166"/>
      <c r="BG661" s="166"/>
      <c r="BH661" s="166"/>
      <c r="BI661" s="166"/>
      <c r="BJ661" s="166"/>
      <c r="BK661" s="166"/>
      <c r="BL661" s="166"/>
      <c r="BM661" s="166"/>
      <c r="BN661" s="166"/>
      <c r="BO661" s="166"/>
      <c r="BP661" s="166"/>
      <c r="BQ661" s="166"/>
      <c r="BR661" s="166"/>
      <c r="BS661" s="166"/>
      <c r="BT661" s="166"/>
      <c r="BU661" s="166"/>
      <c r="BV661" s="166"/>
      <c r="BW661" s="233">
        <f t="shared" si="745"/>
        <v>0</v>
      </c>
    </row>
    <row r="662" spans="1:75" x14ac:dyDescent="0.3">
      <c r="A662" s="245" t="s">
        <v>393</v>
      </c>
      <c r="C662" s="246"/>
      <c r="D662" s="246"/>
      <c r="E662" s="246"/>
      <c r="F662" s="246"/>
      <c r="G662" s="246"/>
      <c r="H662" s="246"/>
      <c r="I662" s="246"/>
      <c r="J662" s="246"/>
      <c r="K662" s="246"/>
      <c r="L662" s="246"/>
      <c r="M662" s="246"/>
      <c r="N662" s="246"/>
      <c r="O662" s="64">
        <f t="shared" ref="O662:AT662" si="770">+(O642/O4)*O2</f>
        <v>25101274.825079784</v>
      </c>
      <c r="P662" s="64">
        <f t="shared" si="770"/>
        <v>6301675.6785695693</v>
      </c>
      <c r="Q662" s="64">
        <f t="shared" si="770"/>
        <v>0</v>
      </c>
      <c r="R662" s="64">
        <f t="shared" si="770"/>
        <v>23242234.434597265</v>
      </c>
      <c r="S662" s="64">
        <f t="shared" si="770"/>
        <v>0</v>
      </c>
      <c r="T662" s="64">
        <f t="shared" si="770"/>
        <v>38628693.712911636</v>
      </c>
      <c r="U662" s="64">
        <f t="shared" si="770"/>
        <v>0</v>
      </c>
      <c r="V662" s="64">
        <f t="shared" si="770"/>
        <v>24758973.439200003</v>
      </c>
      <c r="W662" s="64">
        <f t="shared" si="770"/>
        <v>0</v>
      </c>
      <c r="X662" s="64">
        <f t="shared" si="770"/>
        <v>24875829.664942183</v>
      </c>
      <c r="Y662" s="64">
        <f t="shared" si="770"/>
        <v>0</v>
      </c>
      <c r="Z662" s="64">
        <f t="shared" si="770"/>
        <v>31742371.252219539</v>
      </c>
      <c r="AA662" s="64">
        <f t="shared" si="770"/>
        <v>107004661.53627113</v>
      </c>
      <c r="AB662" s="64">
        <f t="shared" si="770"/>
        <v>35539294.196510971</v>
      </c>
      <c r="AC662" s="64">
        <f t="shared" si="770"/>
        <v>16837411.170736823</v>
      </c>
      <c r="AD662" s="64">
        <f t="shared" si="770"/>
        <v>74390305.42161344</v>
      </c>
      <c r="AE662" s="64">
        <f t="shared" si="770"/>
        <v>12312189.674450975</v>
      </c>
      <c r="AF662" s="64">
        <f t="shared" si="770"/>
        <v>74916318.580565736</v>
      </c>
      <c r="AG662" s="64">
        <f t="shared" si="770"/>
        <v>15574912.201477157</v>
      </c>
      <c r="AH662" s="64">
        <f t="shared" si="770"/>
        <v>81393195.540796518</v>
      </c>
      <c r="AI662" s="64">
        <f t="shared" si="770"/>
        <v>13403987.792577351</v>
      </c>
      <c r="AJ662" s="64">
        <f t="shared" si="770"/>
        <v>69459664.319886118</v>
      </c>
      <c r="AK662" s="64">
        <f t="shared" si="770"/>
        <v>20859515.379158843</v>
      </c>
      <c r="AL662" s="64">
        <f t="shared" si="770"/>
        <v>68317159.341353238</v>
      </c>
      <c r="AM662" s="64">
        <f t="shared" si="770"/>
        <v>31427468.950270813</v>
      </c>
      <c r="AN662" s="64">
        <f t="shared" si="770"/>
        <v>74890172.593208387</v>
      </c>
      <c r="AO662" s="64">
        <f t="shared" si="770"/>
        <v>16273966.134070234</v>
      </c>
      <c r="AP662" s="64">
        <f t="shared" si="770"/>
        <v>68354906.226345584</v>
      </c>
      <c r="AQ662" s="64">
        <f t="shared" si="770"/>
        <v>14700125.686041543</v>
      </c>
      <c r="AR662" s="64">
        <f t="shared" si="770"/>
        <v>116422350.99905181</v>
      </c>
      <c r="AS662" s="64">
        <f t="shared" si="770"/>
        <v>23168146.175793745</v>
      </c>
      <c r="AT662" s="64">
        <f t="shared" si="770"/>
        <v>97052230.372992799</v>
      </c>
      <c r="AU662" s="64">
        <f t="shared" ref="AU662:BV662" si="771">+(AU642/AU4)*AU2</f>
        <v>15061410.380892465</v>
      </c>
      <c r="AV662" s="64">
        <f t="shared" si="771"/>
        <v>62676315.079018958</v>
      </c>
      <c r="AW662" s="64">
        <f t="shared" si="771"/>
        <v>19251211.061615929</v>
      </c>
      <c r="AX662" s="64">
        <f t="shared" si="771"/>
        <v>112490825.50853162</v>
      </c>
      <c r="AY662" s="64">
        <f t="shared" si="771"/>
        <v>8042755.4823421333</v>
      </c>
      <c r="AZ662" s="64">
        <f t="shared" si="771"/>
        <v>94141198.379064649</v>
      </c>
      <c r="BA662" s="64">
        <f t="shared" si="771"/>
        <v>17298614.200445153</v>
      </c>
      <c r="BB662" s="64">
        <f t="shared" si="771"/>
        <v>86928458.948058829</v>
      </c>
      <c r="BC662" s="64">
        <f t="shared" si="771"/>
        <v>19166879.319684904</v>
      </c>
      <c r="BD662" s="64">
        <f t="shared" si="771"/>
        <v>90097861.80825913</v>
      </c>
      <c r="BE662" s="64">
        <f t="shared" si="771"/>
        <v>13064953.570209544</v>
      </c>
      <c r="BF662" s="64">
        <f t="shared" si="771"/>
        <v>70114638.264867067</v>
      </c>
      <c r="BG662" s="64">
        <f t="shared" si="771"/>
        <v>8655545.3310918305</v>
      </c>
      <c r="BH662" s="64">
        <f t="shared" si="771"/>
        <v>59370232.795066662</v>
      </c>
      <c r="BI662" s="64">
        <f t="shared" si="771"/>
        <v>18962019.405074168</v>
      </c>
      <c r="BJ662" s="64">
        <f t="shared" si="771"/>
        <v>89242188.486859649</v>
      </c>
      <c r="BK662" s="64">
        <f t="shared" si="771"/>
        <v>23749173.25641647</v>
      </c>
      <c r="BL662" s="64">
        <f t="shared" si="771"/>
        <v>121433713.43142036</v>
      </c>
      <c r="BM662" s="64">
        <f t="shared" si="771"/>
        <v>19110675.900956798</v>
      </c>
      <c r="BN662" s="64">
        <f t="shared" si="771"/>
        <v>112252641.44979946</v>
      </c>
      <c r="BO662" s="64">
        <f t="shared" si="771"/>
        <v>28755773.206923109</v>
      </c>
      <c r="BP662" s="64">
        <f t="shared" si="771"/>
        <v>121384385.19634447</v>
      </c>
      <c r="BQ662" s="64">
        <f t="shared" si="771"/>
        <v>21039915.916715402</v>
      </c>
      <c r="BR662" s="64">
        <f t="shared" si="771"/>
        <v>130837515.86201791</v>
      </c>
      <c r="BS662" s="64">
        <f t="shared" si="771"/>
        <v>24406685.615363028</v>
      </c>
      <c r="BT662" s="64">
        <f t="shared" si="771"/>
        <v>132440724.27357762</v>
      </c>
      <c r="BU662" s="64">
        <f t="shared" si="771"/>
        <v>30077706.995877735</v>
      </c>
      <c r="BV662" s="64">
        <f t="shared" si="771"/>
        <v>149226048.63451305</v>
      </c>
      <c r="BW662" s="247">
        <f t="shared" si="745"/>
        <v>2906229103.0617018</v>
      </c>
    </row>
    <row r="663" spans="1:75" x14ac:dyDescent="0.3">
      <c r="A663" s="245" t="s">
        <v>394</v>
      </c>
      <c r="C663" s="246"/>
      <c r="D663" s="246"/>
      <c r="E663" s="246"/>
      <c r="F663" s="246"/>
      <c r="G663" s="246"/>
      <c r="H663" s="246"/>
      <c r="I663" s="246"/>
      <c r="J663" s="246"/>
      <c r="K663" s="246"/>
      <c r="L663" s="246"/>
      <c r="M663" s="246"/>
      <c r="N663" s="246"/>
      <c r="O663" s="64"/>
      <c r="P663" s="64">
        <f t="shared" ref="P663:AU663" si="772">+(P644/O4)*O2</f>
        <v>0</v>
      </c>
      <c r="Q663" s="64">
        <f t="shared" si="772"/>
        <v>0</v>
      </c>
      <c r="R663" s="64">
        <f t="shared" si="772"/>
        <v>0</v>
      </c>
      <c r="S663" s="64">
        <f t="shared" si="772"/>
        <v>0</v>
      </c>
      <c r="T663" s="64">
        <f t="shared" si="772"/>
        <v>0</v>
      </c>
      <c r="U663" s="64">
        <f t="shared" si="772"/>
        <v>0</v>
      </c>
      <c r="V663" s="64">
        <f t="shared" si="772"/>
        <v>0</v>
      </c>
      <c r="W663" s="64">
        <f t="shared" si="772"/>
        <v>0</v>
      </c>
      <c r="X663" s="64">
        <f t="shared" si="772"/>
        <v>0</v>
      </c>
      <c r="Y663" s="64">
        <f t="shared" si="772"/>
        <v>0</v>
      </c>
      <c r="Z663" s="64">
        <f t="shared" si="772"/>
        <v>0</v>
      </c>
      <c r="AA663" s="64">
        <f t="shared" si="772"/>
        <v>0</v>
      </c>
      <c r="AB663" s="64">
        <f t="shared" si="772"/>
        <v>68093875.523081616</v>
      </c>
      <c r="AC663" s="64">
        <f t="shared" si="772"/>
        <v>22615914.488688797</v>
      </c>
      <c r="AD663" s="64">
        <f t="shared" si="772"/>
        <v>10714716.199559795</v>
      </c>
      <c r="AE663" s="64">
        <f t="shared" si="772"/>
        <v>47339285.26829946</v>
      </c>
      <c r="AF663" s="64">
        <f t="shared" si="772"/>
        <v>7835029.792832437</v>
      </c>
      <c r="AG663" s="64">
        <f t="shared" si="772"/>
        <v>47674020.914905466</v>
      </c>
      <c r="AH663" s="64">
        <f t="shared" si="772"/>
        <v>9911307.7645763699</v>
      </c>
      <c r="AI663" s="64">
        <f t="shared" si="772"/>
        <v>51795669.889597774</v>
      </c>
      <c r="AJ663" s="64">
        <f t="shared" si="772"/>
        <v>8529810.4134583119</v>
      </c>
      <c r="AK663" s="64">
        <f t="shared" si="772"/>
        <v>44201604.567200251</v>
      </c>
      <c r="AL663" s="64">
        <f t="shared" si="772"/>
        <v>13274237.059464715</v>
      </c>
      <c r="AM663" s="64">
        <f t="shared" si="772"/>
        <v>43474555.944497503</v>
      </c>
      <c r="AN663" s="64">
        <f t="shared" si="772"/>
        <v>10475822.983423606</v>
      </c>
      <c r="AO663" s="64">
        <f t="shared" si="772"/>
        <v>24963390.864402801</v>
      </c>
      <c r="AP663" s="64">
        <f t="shared" si="772"/>
        <v>5424655.3780234121</v>
      </c>
      <c r="AQ663" s="64">
        <f t="shared" si="772"/>
        <v>22784968.742115196</v>
      </c>
      <c r="AR663" s="64">
        <f t="shared" si="772"/>
        <v>4900041.8953471817</v>
      </c>
      <c r="AS663" s="64">
        <f t="shared" si="772"/>
        <v>38807450.333017275</v>
      </c>
      <c r="AT663" s="64">
        <f t="shared" si="772"/>
        <v>7722715.3919312498</v>
      </c>
      <c r="AU663" s="64">
        <f t="shared" si="772"/>
        <v>32350743.457664266</v>
      </c>
      <c r="AV663" s="64">
        <f t="shared" ref="AV663:BV663" si="773">+(AV644/AU4)*AU2</f>
        <v>5020470.1269641556</v>
      </c>
      <c r="AW663" s="64">
        <f t="shared" si="773"/>
        <v>20892105.026339654</v>
      </c>
      <c r="AX663" s="64">
        <f t="shared" si="773"/>
        <v>6417070.353871977</v>
      </c>
      <c r="AY663" s="64">
        <f t="shared" si="773"/>
        <v>37496941.836177208</v>
      </c>
      <c r="AZ663" s="64">
        <f t="shared" si="773"/>
        <v>6434204.3858737079</v>
      </c>
      <c r="BA663" s="64">
        <f t="shared" si="773"/>
        <v>75312958.703251719</v>
      </c>
      <c r="BB663" s="64">
        <f t="shared" si="773"/>
        <v>13838891.360356122</v>
      </c>
      <c r="BC663" s="64">
        <f t="shared" si="773"/>
        <v>69542767.158447072</v>
      </c>
      <c r="BD663" s="64">
        <f t="shared" si="773"/>
        <v>15333503.455747923</v>
      </c>
      <c r="BE663" s="64">
        <f t="shared" si="773"/>
        <v>72078289.446607307</v>
      </c>
      <c r="BF663" s="64">
        <f t="shared" si="773"/>
        <v>10451962.856167635</v>
      </c>
      <c r="BG663" s="64">
        <f t="shared" si="773"/>
        <v>56091710.611893661</v>
      </c>
      <c r="BH663" s="64">
        <f t="shared" si="773"/>
        <v>6924436.2648734646</v>
      </c>
      <c r="BI663" s="64">
        <f t="shared" si="773"/>
        <v>47496186.236053333</v>
      </c>
      <c r="BJ663" s="64">
        <f t="shared" si="773"/>
        <v>15169615.524059333</v>
      </c>
      <c r="BK663" s="64">
        <f t="shared" si="773"/>
        <v>71393750.78948772</v>
      </c>
      <c r="BL663" s="64">
        <f t="shared" si="773"/>
        <v>0</v>
      </c>
      <c r="BM663" s="64">
        <f t="shared" si="773"/>
        <v>0</v>
      </c>
      <c r="BN663" s="64">
        <f t="shared" si="773"/>
        <v>0</v>
      </c>
      <c r="BO663" s="64">
        <f t="shared" si="773"/>
        <v>0</v>
      </c>
      <c r="BP663" s="64">
        <f t="shared" si="773"/>
        <v>0</v>
      </c>
      <c r="BQ663" s="64">
        <f t="shared" si="773"/>
        <v>0</v>
      </c>
      <c r="BR663" s="64">
        <f t="shared" si="773"/>
        <v>0</v>
      </c>
      <c r="BS663" s="64">
        <f t="shared" si="773"/>
        <v>0</v>
      </c>
      <c r="BT663" s="64">
        <f t="shared" si="773"/>
        <v>0</v>
      </c>
      <c r="BU663" s="64">
        <f t="shared" si="773"/>
        <v>0</v>
      </c>
      <c r="BV663" s="64">
        <f t="shared" si="773"/>
        <v>0</v>
      </c>
      <c r="BW663" s="247">
        <f t="shared" si="745"/>
        <v>1052784681.0082594</v>
      </c>
    </row>
    <row r="664" spans="1:75" x14ac:dyDescent="0.3">
      <c r="A664" s="245" t="s">
        <v>236</v>
      </c>
      <c r="C664" s="246"/>
      <c r="D664" s="246"/>
      <c r="E664" s="246"/>
      <c r="F664" s="246"/>
      <c r="G664" s="246"/>
      <c r="H664" s="246"/>
      <c r="I664" s="246"/>
      <c r="J664" s="246"/>
      <c r="K664" s="246"/>
      <c r="L664" s="246"/>
      <c r="M664" s="246"/>
      <c r="N664" s="246"/>
      <c r="O664" s="64"/>
      <c r="P664" s="64"/>
      <c r="Q664" s="64">
        <f t="shared" ref="Q664:AV664" si="774">+(Q646/O4)*O2</f>
        <v>35858964.035828263</v>
      </c>
      <c r="R664" s="64">
        <f t="shared" si="774"/>
        <v>9002393.826527955</v>
      </c>
      <c r="S664" s="64">
        <f t="shared" si="774"/>
        <v>0</v>
      </c>
      <c r="T664" s="64">
        <f t="shared" si="774"/>
        <v>33203192.049424667</v>
      </c>
      <c r="U664" s="64">
        <f t="shared" si="774"/>
        <v>0</v>
      </c>
      <c r="V664" s="64">
        <f t="shared" si="774"/>
        <v>55183848.161302336</v>
      </c>
      <c r="W664" s="64">
        <f t="shared" si="774"/>
        <v>0</v>
      </c>
      <c r="X664" s="64">
        <f t="shared" si="774"/>
        <v>35369962.056000002</v>
      </c>
      <c r="Y664" s="64">
        <f t="shared" si="774"/>
        <v>0</v>
      </c>
      <c r="Z664" s="64">
        <f t="shared" si="774"/>
        <v>35536899.521345973</v>
      </c>
      <c r="AA664" s="64">
        <f t="shared" si="774"/>
        <v>0</v>
      </c>
      <c r="AB664" s="64">
        <f t="shared" si="774"/>
        <v>45346244.646027915</v>
      </c>
      <c r="AC664" s="64">
        <f t="shared" si="774"/>
        <v>0</v>
      </c>
      <c r="AD664" s="64">
        <f t="shared" si="774"/>
        <v>0</v>
      </c>
      <c r="AE664" s="64">
        <f t="shared" si="774"/>
        <v>0</v>
      </c>
      <c r="AF664" s="64">
        <f t="shared" si="774"/>
        <v>0</v>
      </c>
      <c r="AG664" s="64">
        <f t="shared" si="774"/>
        <v>0</v>
      </c>
      <c r="AH664" s="64">
        <f t="shared" si="774"/>
        <v>0</v>
      </c>
      <c r="AI664" s="64">
        <f t="shared" si="774"/>
        <v>0</v>
      </c>
      <c r="AJ664" s="64">
        <f t="shared" si="774"/>
        <v>0</v>
      </c>
      <c r="AK664" s="64">
        <f t="shared" si="774"/>
        <v>0</v>
      </c>
      <c r="AL664" s="64">
        <f t="shared" si="774"/>
        <v>0</v>
      </c>
      <c r="AM664" s="64">
        <f t="shared" si="774"/>
        <v>0</v>
      </c>
      <c r="AN664" s="64">
        <f t="shared" si="774"/>
        <v>0</v>
      </c>
      <c r="AO664" s="64">
        <f t="shared" si="774"/>
        <v>0</v>
      </c>
      <c r="AP664" s="64">
        <f t="shared" si="774"/>
        <v>0</v>
      </c>
      <c r="AQ664" s="64">
        <f t="shared" si="774"/>
        <v>0</v>
      </c>
      <c r="AR664" s="64">
        <f t="shared" si="774"/>
        <v>0</v>
      </c>
      <c r="AS664" s="64">
        <f t="shared" si="774"/>
        <v>0</v>
      </c>
      <c r="AT664" s="64">
        <f t="shared" si="774"/>
        <v>0</v>
      </c>
      <c r="AU664" s="64">
        <f t="shared" si="774"/>
        <v>0</v>
      </c>
      <c r="AV664" s="64">
        <f t="shared" si="774"/>
        <v>0</v>
      </c>
      <c r="AW664" s="64">
        <f t="shared" ref="AW664:BV664" si="775">+(AW646/AU4)*AU2</f>
        <v>0</v>
      </c>
      <c r="AX664" s="64">
        <f t="shared" si="775"/>
        <v>0</v>
      </c>
      <c r="AY664" s="64">
        <f t="shared" si="775"/>
        <v>0</v>
      </c>
      <c r="AZ664" s="64">
        <f t="shared" si="775"/>
        <v>0</v>
      </c>
      <c r="BA664" s="64">
        <f t="shared" si="775"/>
        <v>0</v>
      </c>
      <c r="BB664" s="64">
        <f t="shared" si="775"/>
        <v>0</v>
      </c>
      <c r="BC664" s="64">
        <f t="shared" si="775"/>
        <v>0</v>
      </c>
      <c r="BD664" s="64">
        <f t="shared" si="775"/>
        <v>0</v>
      </c>
      <c r="BE664" s="64">
        <f t="shared" si="775"/>
        <v>0</v>
      </c>
      <c r="BF664" s="64">
        <f t="shared" si="775"/>
        <v>0</v>
      </c>
      <c r="BG664" s="64">
        <f t="shared" si="775"/>
        <v>0</v>
      </c>
      <c r="BH664" s="64">
        <f t="shared" si="775"/>
        <v>0</v>
      </c>
      <c r="BI664" s="64">
        <f t="shared" si="775"/>
        <v>0</v>
      </c>
      <c r="BJ664" s="64">
        <f t="shared" si="775"/>
        <v>0</v>
      </c>
      <c r="BK664" s="64">
        <f t="shared" si="775"/>
        <v>0</v>
      </c>
      <c r="BL664" s="64">
        <f t="shared" si="775"/>
        <v>0</v>
      </c>
      <c r="BM664" s="64">
        <f t="shared" si="775"/>
        <v>6785478.0732618496</v>
      </c>
      <c r="BN664" s="64">
        <f t="shared" si="775"/>
        <v>34695346.694691531</v>
      </c>
      <c r="BO664" s="64">
        <f t="shared" si="775"/>
        <v>5460193.114559086</v>
      </c>
      <c r="BP664" s="64">
        <f t="shared" si="775"/>
        <v>32072183.271371279</v>
      </c>
      <c r="BQ664" s="64">
        <f t="shared" si="775"/>
        <v>8215935.2019780343</v>
      </c>
      <c r="BR664" s="64">
        <f t="shared" si="775"/>
        <v>34681252.913241275</v>
      </c>
      <c r="BS664" s="64">
        <f t="shared" si="775"/>
        <v>6011404.5476329736</v>
      </c>
      <c r="BT664" s="64">
        <f t="shared" si="775"/>
        <v>37382147.389147982</v>
      </c>
      <c r="BU664" s="64">
        <f t="shared" si="775"/>
        <v>6973338.7472465811</v>
      </c>
      <c r="BV664" s="64">
        <f t="shared" si="775"/>
        <v>37840206.935307883</v>
      </c>
      <c r="BW664" s="247">
        <f t="shared" si="745"/>
        <v>459618991.18489563</v>
      </c>
    </row>
    <row r="665" spans="1:75" x14ac:dyDescent="0.3">
      <c r="A665" s="245" t="s">
        <v>237</v>
      </c>
      <c r="C665" s="246"/>
      <c r="D665" s="246"/>
      <c r="E665" s="246"/>
      <c r="F665" s="246"/>
      <c r="G665" s="246"/>
      <c r="H665" s="246"/>
      <c r="I665" s="246"/>
      <c r="J665" s="246"/>
      <c r="K665" s="246"/>
      <c r="L665" s="246"/>
      <c r="M665" s="246"/>
      <c r="N665" s="246"/>
      <c r="O665" s="64"/>
      <c r="P665" s="64"/>
      <c r="Q665" s="64"/>
      <c r="R665" s="64">
        <f t="shared" ref="R665:AW665" si="776">+(R648/O4)*O2</f>
        <v>10757689.210748479</v>
      </c>
      <c r="S665" s="64">
        <f t="shared" si="776"/>
        <v>2700718.1479583862</v>
      </c>
      <c r="T665" s="64">
        <f t="shared" si="776"/>
        <v>0</v>
      </c>
      <c r="U665" s="64">
        <f t="shared" si="776"/>
        <v>9960957.6148274001</v>
      </c>
      <c r="V665" s="64">
        <f t="shared" si="776"/>
        <v>0</v>
      </c>
      <c r="W665" s="64">
        <f t="shared" si="776"/>
        <v>16555154.4483907</v>
      </c>
      <c r="X665" s="64">
        <f t="shared" si="776"/>
        <v>0</v>
      </c>
      <c r="Y665" s="64">
        <f t="shared" si="776"/>
        <v>10610988.616800001</v>
      </c>
      <c r="Z665" s="64">
        <f t="shared" si="776"/>
        <v>0</v>
      </c>
      <c r="AA665" s="64">
        <f t="shared" si="776"/>
        <v>10661069.856403792</v>
      </c>
      <c r="AB665" s="64">
        <f t="shared" si="776"/>
        <v>0</v>
      </c>
      <c r="AC665" s="64">
        <f t="shared" si="776"/>
        <v>13603873.393808374</v>
      </c>
      <c r="AD665" s="64">
        <f t="shared" si="776"/>
        <v>0</v>
      </c>
      <c r="AE665" s="64">
        <f t="shared" si="776"/>
        <v>0</v>
      </c>
      <c r="AF665" s="64">
        <f t="shared" si="776"/>
        <v>0</v>
      </c>
      <c r="AG665" s="64">
        <f t="shared" si="776"/>
        <v>0</v>
      </c>
      <c r="AH665" s="64">
        <f t="shared" si="776"/>
        <v>0</v>
      </c>
      <c r="AI665" s="64">
        <f t="shared" si="776"/>
        <v>0</v>
      </c>
      <c r="AJ665" s="64">
        <f t="shared" si="776"/>
        <v>0</v>
      </c>
      <c r="AK665" s="64">
        <f t="shared" si="776"/>
        <v>0</v>
      </c>
      <c r="AL665" s="64">
        <f t="shared" si="776"/>
        <v>0</v>
      </c>
      <c r="AM665" s="64">
        <f t="shared" si="776"/>
        <v>0</v>
      </c>
      <c r="AN665" s="64">
        <f t="shared" si="776"/>
        <v>0</v>
      </c>
      <c r="AO665" s="64">
        <f t="shared" si="776"/>
        <v>0</v>
      </c>
      <c r="AP665" s="64">
        <f t="shared" si="776"/>
        <v>7856867.2375677032</v>
      </c>
      <c r="AQ665" s="64">
        <f t="shared" si="776"/>
        <v>18722543.148302097</v>
      </c>
      <c r="AR665" s="64">
        <f t="shared" si="776"/>
        <v>4068491.5335175586</v>
      </c>
      <c r="AS665" s="64">
        <f t="shared" si="776"/>
        <v>17088726.556586396</v>
      </c>
      <c r="AT665" s="64">
        <f t="shared" si="776"/>
        <v>3675031.4215103858</v>
      </c>
      <c r="AU665" s="64">
        <f t="shared" si="776"/>
        <v>29105587.749762952</v>
      </c>
      <c r="AV665" s="64">
        <f t="shared" si="776"/>
        <v>5792036.5439484362</v>
      </c>
      <c r="AW665" s="64">
        <f t="shared" si="776"/>
        <v>24263057.5932482</v>
      </c>
      <c r="AX665" s="64">
        <f t="shared" ref="AX665:BV665" si="777">+(AX648/AU4)*AU2</f>
        <v>3765352.5952231162</v>
      </c>
      <c r="AY665" s="64">
        <f t="shared" si="777"/>
        <v>15669078.769754739</v>
      </c>
      <c r="AZ665" s="64">
        <f t="shared" si="777"/>
        <v>4812802.7654039823</v>
      </c>
      <c r="BA665" s="64">
        <f t="shared" si="777"/>
        <v>28122706.377132904</v>
      </c>
      <c r="BB665" s="64">
        <f t="shared" si="777"/>
        <v>1608551.096468427</v>
      </c>
      <c r="BC665" s="64">
        <f t="shared" si="777"/>
        <v>18828239.67581293</v>
      </c>
      <c r="BD665" s="64">
        <f t="shared" si="777"/>
        <v>3459722.8400890306</v>
      </c>
      <c r="BE665" s="64">
        <f t="shared" si="777"/>
        <v>17385691.789611768</v>
      </c>
      <c r="BF665" s="64">
        <f t="shared" si="777"/>
        <v>3833375.8639369807</v>
      </c>
      <c r="BG665" s="64">
        <f t="shared" si="777"/>
        <v>18019572.361651827</v>
      </c>
      <c r="BH665" s="64">
        <f t="shared" si="777"/>
        <v>2612990.7140419087</v>
      </c>
      <c r="BI665" s="64">
        <f t="shared" si="777"/>
        <v>14022927.652973415</v>
      </c>
      <c r="BJ665" s="64">
        <f t="shared" si="777"/>
        <v>1731109.0662183661</v>
      </c>
      <c r="BK665" s="64">
        <f t="shared" si="777"/>
        <v>11874046.559013333</v>
      </c>
      <c r="BL665" s="64">
        <f t="shared" si="777"/>
        <v>3792403.8810148332</v>
      </c>
      <c r="BM665" s="64">
        <f t="shared" si="777"/>
        <v>17848437.69737193</v>
      </c>
      <c r="BN665" s="64">
        <f t="shared" si="777"/>
        <v>3392739.0366309248</v>
      </c>
      <c r="BO665" s="64">
        <f t="shared" si="777"/>
        <v>17347673.347345766</v>
      </c>
      <c r="BP665" s="64">
        <f t="shared" si="777"/>
        <v>2730096.557279543</v>
      </c>
      <c r="BQ665" s="64">
        <f t="shared" si="777"/>
        <v>16036091.635685639</v>
      </c>
      <c r="BR665" s="64">
        <f t="shared" si="777"/>
        <v>4107967.6009890172</v>
      </c>
      <c r="BS665" s="64">
        <f t="shared" si="777"/>
        <v>17340626.456620637</v>
      </c>
      <c r="BT665" s="64">
        <f t="shared" si="777"/>
        <v>3005702.2738164868</v>
      </c>
      <c r="BU665" s="64">
        <f t="shared" si="777"/>
        <v>18691073.694573991</v>
      </c>
      <c r="BV665" s="64">
        <f t="shared" si="777"/>
        <v>3486669.3736232906</v>
      </c>
      <c r="BW665" s="247">
        <f t="shared" si="745"/>
        <v>438948442.7556656</v>
      </c>
    </row>
    <row r="666" spans="1:75" x14ac:dyDescent="0.3">
      <c r="A666" s="245" t="s">
        <v>395</v>
      </c>
      <c r="C666" s="246"/>
      <c r="D666" s="246"/>
      <c r="E666" s="246"/>
      <c r="F666" s="246"/>
      <c r="G666" s="246"/>
      <c r="H666" s="246"/>
      <c r="I666" s="246"/>
      <c r="J666" s="246"/>
      <c r="K666" s="246"/>
      <c r="L666" s="246"/>
      <c r="M666" s="246"/>
      <c r="N666" s="246"/>
      <c r="O666" s="64"/>
      <c r="P666" s="64"/>
      <c r="Q666" s="64"/>
      <c r="R666" s="64"/>
      <c r="S666" s="64">
        <f t="shared" ref="S666:AX666" si="778">+(S650/O4)*O2</f>
        <v>0</v>
      </c>
      <c r="T666" s="64">
        <f t="shared" si="778"/>
        <v>0</v>
      </c>
      <c r="U666" s="64">
        <f t="shared" si="778"/>
        <v>0</v>
      </c>
      <c r="V666" s="64">
        <f t="shared" si="778"/>
        <v>0</v>
      </c>
      <c r="W666" s="64">
        <f t="shared" si="778"/>
        <v>0</v>
      </c>
      <c r="X666" s="64">
        <f t="shared" si="778"/>
        <v>0</v>
      </c>
      <c r="Y666" s="64">
        <f t="shared" si="778"/>
        <v>0</v>
      </c>
      <c r="Z666" s="64">
        <f t="shared" si="778"/>
        <v>0</v>
      </c>
      <c r="AA666" s="64">
        <f t="shared" si="778"/>
        <v>0</v>
      </c>
      <c r="AB666" s="64">
        <f t="shared" si="778"/>
        <v>0</v>
      </c>
      <c r="AC666" s="64">
        <f t="shared" si="778"/>
        <v>0</v>
      </c>
      <c r="AD666" s="64">
        <f t="shared" si="778"/>
        <v>0</v>
      </c>
      <c r="AE666" s="64">
        <f t="shared" si="778"/>
        <v>19455393.006594747</v>
      </c>
      <c r="AF666" s="64">
        <f t="shared" si="778"/>
        <v>6461689.8539110851</v>
      </c>
      <c r="AG666" s="64">
        <f t="shared" si="778"/>
        <v>3061347.4855885133</v>
      </c>
      <c r="AH666" s="64">
        <f t="shared" si="778"/>
        <v>13525510.07665699</v>
      </c>
      <c r="AI666" s="64">
        <f t="shared" si="778"/>
        <v>2238579.940809268</v>
      </c>
      <c r="AJ666" s="64">
        <f t="shared" si="778"/>
        <v>13621148.832830133</v>
      </c>
      <c r="AK666" s="64">
        <f t="shared" si="778"/>
        <v>2831802.2184503921</v>
      </c>
      <c r="AL666" s="64">
        <f t="shared" si="778"/>
        <v>14798762.825599365</v>
      </c>
      <c r="AM666" s="64">
        <f t="shared" si="778"/>
        <v>2437088.6895595184</v>
      </c>
      <c r="AN666" s="64">
        <f t="shared" si="778"/>
        <v>12629029.87634293</v>
      </c>
      <c r="AO666" s="64">
        <f t="shared" si="778"/>
        <v>3792639.1598470621</v>
      </c>
      <c r="AP666" s="64">
        <f t="shared" si="778"/>
        <v>12421301.69842786</v>
      </c>
      <c r="AQ666" s="64">
        <f t="shared" si="778"/>
        <v>2618955.7458559014</v>
      </c>
      <c r="AR666" s="64">
        <f t="shared" si="778"/>
        <v>6240847.7161007002</v>
      </c>
      <c r="AS666" s="64">
        <f t="shared" si="778"/>
        <v>1356163.844505853</v>
      </c>
      <c r="AT666" s="64">
        <f t="shared" si="778"/>
        <v>5696242.185528799</v>
      </c>
      <c r="AU666" s="64">
        <f t="shared" si="778"/>
        <v>1225010.4738367954</v>
      </c>
      <c r="AV666" s="64">
        <f t="shared" si="778"/>
        <v>9701862.5832543187</v>
      </c>
      <c r="AW666" s="64">
        <f t="shared" si="778"/>
        <v>1930678.8479828124</v>
      </c>
      <c r="AX666" s="64">
        <f t="shared" si="778"/>
        <v>8087685.8644160666</v>
      </c>
      <c r="AY666" s="64">
        <f t="shared" ref="AY666:BV666" si="779">+(AY650/AU4)*AU2</f>
        <v>1255117.5317410389</v>
      </c>
      <c r="AZ666" s="64">
        <f t="shared" si="779"/>
        <v>5223026.2565849135</v>
      </c>
      <c r="BA666" s="64">
        <f t="shared" si="779"/>
        <v>1604267.5884679942</v>
      </c>
      <c r="BB666" s="64">
        <f t="shared" si="779"/>
        <v>9374235.4590443019</v>
      </c>
      <c r="BC666" s="64">
        <f t="shared" si="779"/>
        <v>0</v>
      </c>
      <c r="BD666" s="64">
        <f t="shared" si="779"/>
        <v>0</v>
      </c>
      <c r="BE666" s="64">
        <f t="shared" si="779"/>
        <v>0</v>
      </c>
      <c r="BF666" s="64">
        <f t="shared" si="779"/>
        <v>0</v>
      </c>
      <c r="BG666" s="64">
        <f t="shared" si="779"/>
        <v>0</v>
      </c>
      <c r="BH666" s="64">
        <f t="shared" si="779"/>
        <v>0</v>
      </c>
      <c r="BI666" s="64">
        <f t="shared" si="779"/>
        <v>0</v>
      </c>
      <c r="BJ666" s="64">
        <f t="shared" si="779"/>
        <v>0</v>
      </c>
      <c r="BK666" s="64">
        <f t="shared" si="779"/>
        <v>0</v>
      </c>
      <c r="BL666" s="64">
        <f t="shared" si="779"/>
        <v>0</v>
      </c>
      <c r="BM666" s="64">
        <f t="shared" si="779"/>
        <v>0</v>
      </c>
      <c r="BN666" s="64">
        <f t="shared" si="779"/>
        <v>0</v>
      </c>
      <c r="BO666" s="64">
        <f t="shared" si="779"/>
        <v>0</v>
      </c>
      <c r="BP666" s="64">
        <f t="shared" si="779"/>
        <v>0</v>
      </c>
      <c r="BQ666" s="64">
        <f t="shared" si="779"/>
        <v>0</v>
      </c>
      <c r="BR666" s="64">
        <f t="shared" si="779"/>
        <v>0</v>
      </c>
      <c r="BS666" s="64">
        <f t="shared" si="779"/>
        <v>0</v>
      </c>
      <c r="BT666" s="64">
        <f t="shared" si="779"/>
        <v>0</v>
      </c>
      <c r="BU666" s="64">
        <f t="shared" si="779"/>
        <v>0</v>
      </c>
      <c r="BV666" s="64">
        <f t="shared" si="779"/>
        <v>0</v>
      </c>
      <c r="BW666" s="247">
        <f t="shared" si="745"/>
        <v>161588387.76193735</v>
      </c>
    </row>
    <row r="667" spans="1:75" x14ac:dyDescent="0.3">
      <c r="C667" s="66"/>
      <c r="D667" s="66"/>
      <c r="E667" s="66"/>
      <c r="F667" s="66"/>
      <c r="G667" s="66"/>
      <c r="H667" s="66"/>
      <c r="I667" s="66"/>
      <c r="J667" s="66"/>
      <c r="K667" s="66"/>
      <c r="L667" s="66"/>
      <c r="M667" s="66"/>
      <c r="N667" s="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  <c r="AW667" s="166"/>
      <c r="AX667" s="166"/>
      <c r="AY667" s="166"/>
      <c r="AZ667" s="166"/>
      <c r="BA667" s="166"/>
      <c r="BB667" s="166"/>
      <c r="BC667" s="166"/>
      <c r="BD667" s="166"/>
      <c r="BE667" s="166"/>
      <c r="BF667" s="166"/>
      <c r="BG667" s="166"/>
      <c r="BH667" s="166"/>
      <c r="BI667" s="166"/>
      <c r="BJ667" s="166"/>
      <c r="BK667" s="166"/>
      <c r="BL667" s="166"/>
      <c r="BM667" s="166"/>
      <c r="BN667" s="166"/>
      <c r="BO667" s="166"/>
      <c r="BP667" s="166"/>
      <c r="BQ667" s="166"/>
      <c r="BR667" s="166"/>
      <c r="BS667" s="166"/>
      <c r="BT667" s="166"/>
      <c r="BU667" s="166"/>
      <c r="BV667" s="166"/>
      <c r="BW667" s="233">
        <f t="shared" si="745"/>
        <v>0</v>
      </c>
    </row>
    <row r="668" spans="1:75" ht="16.2" thickBot="1" x14ac:dyDescent="0.35">
      <c r="A668" s="248" t="s">
        <v>410</v>
      </c>
      <c r="C668" s="242"/>
      <c r="D668" s="242"/>
      <c r="E668" s="242"/>
      <c r="F668" s="242"/>
      <c r="G668" s="242"/>
      <c r="H668" s="242"/>
      <c r="I668" s="242"/>
      <c r="J668" s="242"/>
      <c r="K668" s="242"/>
      <c r="L668" s="242"/>
      <c r="M668" s="242"/>
      <c r="N668" s="242"/>
      <c r="O668" s="167">
        <f>+O662+O663+O664+O665+O666</f>
        <v>25101274.825079784</v>
      </c>
      <c r="P668" s="167">
        <f t="shared" ref="P668:S668" si="780">+P662+P663+P664+P665+P666</f>
        <v>6301675.6785695693</v>
      </c>
      <c r="Q668" s="167">
        <f t="shared" si="780"/>
        <v>35858964.035828263</v>
      </c>
      <c r="R668" s="167">
        <f t="shared" si="780"/>
        <v>43002317.471873701</v>
      </c>
      <c r="S668" s="167">
        <f t="shared" si="780"/>
        <v>2700718.1479583862</v>
      </c>
      <c r="T668" s="167">
        <f t="shared" ref="T668:BV668" si="781">+T662+T663+T664+T665+T666</f>
        <v>71831885.762336299</v>
      </c>
      <c r="U668" s="167">
        <f t="shared" si="781"/>
        <v>9960957.6148274001</v>
      </c>
      <c r="V668" s="167">
        <f t="shared" si="781"/>
        <v>79942821.600502342</v>
      </c>
      <c r="W668" s="167">
        <f t="shared" si="781"/>
        <v>16555154.4483907</v>
      </c>
      <c r="X668" s="167">
        <f t="shared" si="781"/>
        <v>60245791.720942184</v>
      </c>
      <c r="Y668" s="167">
        <f t="shared" si="781"/>
        <v>10610988.616800001</v>
      </c>
      <c r="Z668" s="167">
        <f t="shared" si="781"/>
        <v>67279270.773565516</v>
      </c>
      <c r="AA668" s="167">
        <f t="shared" si="781"/>
        <v>117665731.39267492</v>
      </c>
      <c r="AB668" s="167">
        <f t="shared" si="781"/>
        <v>148979414.36562049</v>
      </c>
      <c r="AC668" s="167">
        <f t="shared" si="781"/>
        <v>53057199.053233989</v>
      </c>
      <c r="AD668" s="167">
        <f t="shared" si="781"/>
        <v>85105021.621173233</v>
      </c>
      <c r="AE668" s="167">
        <f t="shared" si="781"/>
        <v>79106867.949345186</v>
      </c>
      <c r="AF668" s="167">
        <f t="shared" si="781"/>
        <v>89213038.227309257</v>
      </c>
      <c r="AG668" s="167">
        <f t="shared" si="781"/>
        <v>66310280.601971135</v>
      </c>
      <c r="AH668" s="167">
        <f t="shared" si="781"/>
        <v>104830013.38202989</v>
      </c>
      <c r="AI668" s="167">
        <f t="shared" si="781"/>
        <v>67438237.622984394</v>
      </c>
      <c r="AJ668" s="167">
        <f t="shared" si="781"/>
        <v>91610623.566174567</v>
      </c>
      <c r="AK668" s="167">
        <f t="shared" si="781"/>
        <v>67892922.164809495</v>
      </c>
      <c r="AL668" s="167">
        <f t="shared" si="781"/>
        <v>96390159.226417333</v>
      </c>
      <c r="AM668" s="167">
        <f t="shared" si="781"/>
        <v>77339113.584327832</v>
      </c>
      <c r="AN668" s="167">
        <f t="shared" si="781"/>
        <v>97995025.452974916</v>
      </c>
      <c r="AO668" s="167">
        <f t="shared" si="781"/>
        <v>45029996.158320099</v>
      </c>
      <c r="AP668" s="167">
        <f t="shared" si="781"/>
        <v>94057730.540364563</v>
      </c>
      <c r="AQ668" s="167">
        <f t="shared" si="781"/>
        <v>58826593.322314739</v>
      </c>
      <c r="AR668" s="167">
        <f t="shared" si="781"/>
        <v>131631732.14401725</v>
      </c>
      <c r="AS668" s="167">
        <f t="shared" si="781"/>
        <v>80420486.909903258</v>
      </c>
      <c r="AT668" s="167">
        <f t="shared" si="781"/>
        <v>114146219.37196323</v>
      </c>
      <c r="AU668" s="167">
        <f t="shared" si="781"/>
        <v>77742752.062156484</v>
      </c>
      <c r="AV668" s="167">
        <f t="shared" si="781"/>
        <v>83190684.333185881</v>
      </c>
      <c r="AW668" s="167">
        <f t="shared" si="781"/>
        <v>66337052.529186592</v>
      </c>
      <c r="AX668" s="167">
        <f t="shared" si="781"/>
        <v>130760934.32204276</v>
      </c>
      <c r="AY668" s="167">
        <f t="shared" si="781"/>
        <v>62463893.620015115</v>
      </c>
      <c r="AZ668" s="167">
        <f t="shared" si="781"/>
        <v>110611231.78692725</v>
      </c>
      <c r="BA668" s="167">
        <f t="shared" si="781"/>
        <v>122338546.86929777</v>
      </c>
      <c r="BB668" s="167">
        <f t="shared" si="781"/>
        <v>111750136.86392769</v>
      </c>
      <c r="BC668" s="167">
        <f t="shared" si="781"/>
        <v>107537886.15394491</v>
      </c>
      <c r="BD668" s="167">
        <f t="shared" si="781"/>
        <v>108891088.10409608</v>
      </c>
      <c r="BE668" s="167">
        <f t="shared" si="781"/>
        <v>102528934.80642863</v>
      </c>
      <c r="BF668" s="167">
        <f t="shared" si="781"/>
        <v>84399976.984971672</v>
      </c>
      <c r="BG668" s="167">
        <f t="shared" si="781"/>
        <v>82766828.304637313</v>
      </c>
      <c r="BH668" s="167">
        <f t="shared" si="781"/>
        <v>68907659.773982033</v>
      </c>
      <c r="BI668" s="167">
        <f t="shared" si="781"/>
        <v>80481133.29410091</v>
      </c>
      <c r="BJ668" s="167">
        <f t="shared" si="781"/>
        <v>106142913.07713734</v>
      </c>
      <c r="BK668" s="167">
        <f t="shared" si="781"/>
        <v>107016970.60491753</v>
      </c>
      <c r="BL668" s="167">
        <f t="shared" si="781"/>
        <v>125226117.31243519</v>
      </c>
      <c r="BM668" s="167">
        <f t="shared" si="781"/>
        <v>43744591.671590582</v>
      </c>
      <c r="BN668" s="167">
        <f t="shared" si="781"/>
        <v>150340727.18112192</v>
      </c>
      <c r="BO668" s="167">
        <f t="shared" si="781"/>
        <v>51563639.668827966</v>
      </c>
      <c r="BP668" s="167">
        <f t="shared" si="781"/>
        <v>156186665.0249953</v>
      </c>
      <c r="BQ668" s="167">
        <f t="shared" si="781"/>
        <v>45291942.754379079</v>
      </c>
      <c r="BR668" s="167">
        <f t="shared" si="781"/>
        <v>169626736.37624821</v>
      </c>
      <c r="BS668" s="167">
        <f t="shared" si="781"/>
        <v>47758716.619616643</v>
      </c>
      <c r="BT668" s="167">
        <f t="shared" si="781"/>
        <v>172828573.93654209</v>
      </c>
      <c r="BU668" s="167">
        <f t="shared" si="781"/>
        <v>55742119.437698305</v>
      </c>
      <c r="BV668" s="167">
        <f t="shared" si="781"/>
        <v>190552924.94344422</v>
      </c>
      <c r="BW668" s="249">
        <f t="shared" si="745"/>
        <v>5019169605.7724609</v>
      </c>
    </row>
    <row r="669" spans="1:75" ht="16.2" thickBot="1" x14ac:dyDescent="0.35">
      <c r="C669" s="66"/>
      <c r="D669" s="66"/>
      <c r="E669" s="66"/>
      <c r="F669" s="66"/>
      <c r="G669" s="66"/>
      <c r="H669" s="66"/>
      <c r="I669" s="66"/>
      <c r="J669" s="66"/>
      <c r="K669" s="66"/>
      <c r="L669" s="66"/>
      <c r="M669" s="66"/>
      <c r="N669" s="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  <c r="AW669" s="166"/>
      <c r="AX669" s="166"/>
      <c r="AY669" s="166"/>
      <c r="AZ669" s="166"/>
      <c r="BA669" s="166"/>
      <c r="BB669" s="166"/>
      <c r="BC669" s="166"/>
      <c r="BD669" s="166"/>
      <c r="BE669" s="166"/>
      <c r="BF669" s="166"/>
      <c r="BG669" s="166"/>
      <c r="BH669" s="166"/>
      <c r="BI669" s="166"/>
      <c r="BJ669" s="166"/>
      <c r="BK669" s="166"/>
      <c r="BL669" s="166"/>
      <c r="BM669" s="166"/>
      <c r="BN669" s="166"/>
      <c r="BO669" s="166"/>
      <c r="BP669" s="166"/>
      <c r="BQ669" s="166"/>
      <c r="BR669" s="166"/>
      <c r="BS669" s="166"/>
      <c r="BT669" s="166"/>
      <c r="BU669" s="166"/>
      <c r="BV669" s="166"/>
      <c r="BW669" s="233">
        <f t="shared" si="745"/>
        <v>0</v>
      </c>
    </row>
    <row r="670" spans="1:75" ht="16.2" thickBot="1" x14ac:dyDescent="0.35">
      <c r="A670" s="30" t="s">
        <v>412</v>
      </c>
      <c r="C670" s="238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40">
        <f>+IF(O658&lt;O668,O668-O658,0)</f>
        <v>0</v>
      </c>
      <c r="P670" s="240">
        <f t="shared" ref="P670:BV670" si="782">+IF(P658&lt;P668,P668-P658,0)</f>
        <v>0</v>
      </c>
      <c r="Q670" s="240">
        <f t="shared" si="782"/>
        <v>0</v>
      </c>
      <c r="R670" s="240">
        <f t="shared" si="782"/>
        <v>0</v>
      </c>
      <c r="S670" s="240">
        <f t="shared" si="782"/>
        <v>0</v>
      </c>
      <c r="T670" s="240">
        <f t="shared" si="782"/>
        <v>0</v>
      </c>
      <c r="U670" s="240">
        <f t="shared" si="782"/>
        <v>0</v>
      </c>
      <c r="V670" s="240">
        <f t="shared" si="782"/>
        <v>19813886.105302334</v>
      </c>
      <c r="W670" s="240">
        <f t="shared" si="782"/>
        <v>3302342.7731948197</v>
      </c>
      <c r="X670" s="240">
        <f t="shared" si="782"/>
        <v>0</v>
      </c>
      <c r="Y670" s="240">
        <f t="shared" si="782"/>
        <v>353713.28008037247</v>
      </c>
      <c r="Z670" s="240">
        <f t="shared" si="782"/>
        <v>0</v>
      </c>
      <c r="AA670" s="240">
        <f t="shared" si="782"/>
        <v>0</v>
      </c>
      <c r="AB670" s="240">
        <f t="shared" si="782"/>
        <v>2169942.165256232</v>
      </c>
      <c r="AC670" s="240">
        <f t="shared" si="782"/>
        <v>0</v>
      </c>
      <c r="AD670" s="240">
        <f t="shared" si="782"/>
        <v>1484166.2019883245</v>
      </c>
      <c r="AE670" s="240">
        <f t="shared" si="782"/>
        <v>9002527.0138486028</v>
      </c>
      <c r="AF670" s="240">
        <f t="shared" si="782"/>
        <v>0</v>
      </c>
      <c r="AG670" s="240">
        <f t="shared" si="782"/>
        <v>0</v>
      </c>
      <c r="AH670" s="240">
        <f t="shared" si="782"/>
        <v>0</v>
      </c>
      <c r="AI670" s="240">
        <f t="shared" si="782"/>
        <v>7851649.9249988347</v>
      </c>
      <c r="AJ670" s="240">
        <f t="shared" si="782"/>
        <v>903186.63612474501</v>
      </c>
      <c r="AK670" s="240">
        <f t="shared" si="782"/>
        <v>0</v>
      </c>
      <c r="AL670" s="240">
        <f t="shared" si="782"/>
        <v>7174720.5560376048</v>
      </c>
      <c r="AM670" s="240">
        <f t="shared" si="782"/>
        <v>0</v>
      </c>
      <c r="AN670" s="240">
        <f t="shared" si="782"/>
        <v>2932966.6058136672</v>
      </c>
      <c r="AO670" s="240">
        <f t="shared" si="782"/>
        <v>0</v>
      </c>
      <c r="AP670" s="240">
        <f t="shared" si="782"/>
        <v>5551921.9548654258</v>
      </c>
      <c r="AQ670" s="240">
        <f t="shared" si="782"/>
        <v>0</v>
      </c>
      <c r="AR670" s="240">
        <f t="shared" si="782"/>
        <v>0</v>
      </c>
      <c r="AS670" s="240">
        <f t="shared" si="782"/>
        <v>0</v>
      </c>
      <c r="AT670" s="240">
        <f t="shared" si="782"/>
        <v>0</v>
      </c>
      <c r="AU670" s="240">
        <f t="shared" si="782"/>
        <v>15724744.404404983</v>
      </c>
      <c r="AV670" s="240">
        <f t="shared" si="782"/>
        <v>8262684.8198321909</v>
      </c>
      <c r="AW670" s="240">
        <f t="shared" si="782"/>
        <v>0</v>
      </c>
      <c r="AX670" s="240">
        <f t="shared" si="782"/>
        <v>0</v>
      </c>
      <c r="AY670" s="240">
        <f t="shared" si="782"/>
        <v>0</v>
      </c>
      <c r="AZ670" s="240">
        <f t="shared" si="782"/>
        <v>0</v>
      </c>
      <c r="BA670" s="240">
        <f t="shared" si="782"/>
        <v>11997585.48703374</v>
      </c>
      <c r="BB670" s="240">
        <f t="shared" si="782"/>
        <v>408953.6498439908</v>
      </c>
      <c r="BC670" s="240">
        <f t="shared" si="782"/>
        <v>0</v>
      </c>
      <c r="BD670" s="240">
        <f t="shared" si="782"/>
        <v>0</v>
      </c>
      <c r="BE670" s="240">
        <f t="shared" si="782"/>
        <v>27273265.162593499</v>
      </c>
      <c r="BF670" s="240">
        <f t="shared" si="782"/>
        <v>0</v>
      </c>
      <c r="BG670" s="240">
        <f t="shared" si="782"/>
        <v>32909868.880828269</v>
      </c>
      <c r="BH670" s="240">
        <f t="shared" si="782"/>
        <v>0</v>
      </c>
      <c r="BI670" s="240">
        <f t="shared" si="782"/>
        <v>0</v>
      </c>
      <c r="BJ670" s="240">
        <f t="shared" si="782"/>
        <v>0</v>
      </c>
      <c r="BK670" s="240">
        <f t="shared" si="782"/>
        <v>35083038.660432845</v>
      </c>
      <c r="BL670" s="240">
        <f t="shared" si="782"/>
        <v>426309.46034871042</v>
      </c>
      <c r="BM670" s="240">
        <f t="shared" si="782"/>
        <v>3729826.1002709866</v>
      </c>
      <c r="BN670" s="240">
        <f t="shared" si="782"/>
        <v>1291838.9278048575</v>
      </c>
      <c r="BO670" s="240">
        <f t="shared" si="782"/>
        <v>0</v>
      </c>
      <c r="BP670" s="240">
        <f t="shared" si="782"/>
        <v>0</v>
      </c>
      <c r="BQ670" s="240">
        <f t="shared" si="782"/>
        <v>3424011.2508819029</v>
      </c>
      <c r="BR670" s="240">
        <f t="shared" si="782"/>
        <v>0</v>
      </c>
      <c r="BS670" s="240">
        <f t="shared" si="782"/>
        <v>0</v>
      </c>
      <c r="BT670" s="240">
        <f t="shared" si="782"/>
        <v>0</v>
      </c>
      <c r="BU670" s="240">
        <f t="shared" si="782"/>
        <v>0</v>
      </c>
      <c r="BV670" s="240">
        <f t="shared" si="782"/>
        <v>0</v>
      </c>
      <c r="BW670" s="250">
        <f t="shared" si="745"/>
        <v>201073150.02178696</v>
      </c>
    </row>
    <row r="671" spans="1:75" ht="16.2" thickBot="1" x14ac:dyDescent="0.35">
      <c r="A671" s="30" t="s">
        <v>411</v>
      </c>
      <c r="C671" s="241"/>
      <c r="D671" s="242"/>
      <c r="E671" s="242"/>
      <c r="F671" s="242"/>
      <c r="G671" s="242"/>
      <c r="H671" s="242"/>
      <c r="I671" s="242"/>
      <c r="J671" s="242"/>
      <c r="K671" s="242"/>
      <c r="L671" s="242"/>
      <c r="M671" s="242"/>
      <c r="N671" s="242"/>
      <c r="O671" s="167">
        <f>+IF(O658&gt;O668,O658-O668,0)</f>
        <v>0</v>
      </c>
      <c r="P671" s="167">
        <f t="shared" ref="P671:BV671" si="783">+IF(P658&gt;P668,P658-P668,0)</f>
        <v>0</v>
      </c>
      <c r="Q671" s="167">
        <f t="shared" si="783"/>
        <v>16919271.78345447</v>
      </c>
      <c r="R671" s="167">
        <f t="shared" si="783"/>
        <v>1908201.8878027946</v>
      </c>
      <c r="S671" s="167">
        <f t="shared" si="783"/>
        <v>14005.202151819598</v>
      </c>
      <c r="T671" s="167">
        <f t="shared" si="783"/>
        <v>21980656.11187768</v>
      </c>
      <c r="U671" s="167">
        <f t="shared" si="783"/>
        <v>2838261.648772601</v>
      </c>
      <c r="V671" s="167">
        <f t="shared" si="783"/>
        <v>0</v>
      </c>
      <c r="W671" s="167">
        <f t="shared" si="783"/>
        <v>0</v>
      </c>
      <c r="X671" s="167">
        <f t="shared" si="783"/>
        <v>166937.46534597874</v>
      </c>
      <c r="Y671" s="167">
        <f t="shared" si="783"/>
        <v>0</v>
      </c>
      <c r="Z671" s="167">
        <f t="shared" si="783"/>
        <v>9809345.1246819347</v>
      </c>
      <c r="AA671" s="167">
        <f t="shared" si="783"/>
        <v>443235.85919207335</v>
      </c>
      <c r="AB671" s="167">
        <f t="shared" si="783"/>
        <v>0</v>
      </c>
      <c r="AC671" s="167">
        <f t="shared" si="783"/>
        <v>3969330.3385955766</v>
      </c>
      <c r="AD671" s="167">
        <f t="shared" si="783"/>
        <v>0</v>
      </c>
      <c r="AE671" s="167">
        <f t="shared" si="783"/>
        <v>0</v>
      </c>
      <c r="AF671" s="167">
        <f t="shared" si="783"/>
        <v>1554010.2337852716</v>
      </c>
      <c r="AG671" s="167">
        <f t="shared" si="783"/>
        <v>2927015.5029737204</v>
      </c>
      <c r="AH671" s="167">
        <f t="shared" si="783"/>
        <v>1461432.5001565516</v>
      </c>
      <c r="AI671" s="167">
        <f t="shared" si="783"/>
        <v>0</v>
      </c>
      <c r="AJ671" s="167">
        <f t="shared" si="783"/>
        <v>0</v>
      </c>
      <c r="AK671" s="167">
        <f t="shared" si="783"/>
        <v>24836746.178071767</v>
      </c>
      <c r="AL671" s="167">
        <f t="shared" si="783"/>
        <v>0</v>
      </c>
      <c r="AM671" s="167">
        <f t="shared" si="783"/>
        <v>8890900.794831574</v>
      </c>
      <c r="AN671" s="167">
        <f t="shared" si="783"/>
        <v>0</v>
      </c>
      <c r="AO671" s="167">
        <f t="shared" si="783"/>
        <v>693496.66088945419</v>
      </c>
      <c r="AP671" s="167">
        <f t="shared" si="783"/>
        <v>0</v>
      </c>
      <c r="AQ671" s="167">
        <f t="shared" si="783"/>
        <v>1663238.8581598178</v>
      </c>
      <c r="AR671" s="167">
        <f t="shared" si="783"/>
        <v>7115961.5384662151</v>
      </c>
      <c r="AS671" s="167">
        <f t="shared" si="783"/>
        <v>14978431.956892967</v>
      </c>
      <c r="AT671" s="167">
        <f t="shared" si="783"/>
        <v>1877344.888147369</v>
      </c>
      <c r="AU671" s="167">
        <f t="shared" si="783"/>
        <v>0</v>
      </c>
      <c r="AV671" s="167">
        <f t="shared" si="783"/>
        <v>0</v>
      </c>
      <c r="AW671" s="167">
        <f t="shared" si="783"/>
        <v>12933196.726815775</v>
      </c>
      <c r="AX671" s="167">
        <f t="shared" si="783"/>
        <v>3719092.2770567238</v>
      </c>
      <c r="AY671" s="167">
        <f t="shared" si="783"/>
        <v>8645184.0510930717</v>
      </c>
      <c r="AZ671" s="167">
        <f t="shared" si="783"/>
        <v>3611580.1637689322</v>
      </c>
      <c r="BA671" s="167">
        <f t="shared" si="783"/>
        <v>0</v>
      </c>
      <c r="BB671" s="167">
        <f t="shared" si="783"/>
        <v>0</v>
      </c>
      <c r="BC671" s="167">
        <f t="shared" si="783"/>
        <v>3452512.9570780396</v>
      </c>
      <c r="BD671" s="167">
        <f t="shared" si="783"/>
        <v>134428.11332759261</v>
      </c>
      <c r="BE671" s="167">
        <f t="shared" si="783"/>
        <v>0</v>
      </c>
      <c r="BF671" s="167">
        <f t="shared" si="783"/>
        <v>444263.24231773615</v>
      </c>
      <c r="BG671" s="167">
        <f t="shared" si="783"/>
        <v>0</v>
      </c>
      <c r="BH671" s="167">
        <f t="shared" si="783"/>
        <v>2935002.7323262244</v>
      </c>
      <c r="BI671" s="167">
        <f t="shared" si="783"/>
        <v>28742329.342771322</v>
      </c>
      <c r="BJ671" s="167">
        <f t="shared" si="783"/>
        <v>1847170.9590256065</v>
      </c>
      <c r="BK671" s="167">
        <f t="shared" si="783"/>
        <v>0</v>
      </c>
      <c r="BL671" s="167">
        <f t="shared" si="783"/>
        <v>0</v>
      </c>
      <c r="BM671" s="167">
        <f t="shared" si="783"/>
        <v>0</v>
      </c>
      <c r="BN671" s="167">
        <f t="shared" si="783"/>
        <v>0</v>
      </c>
      <c r="BO671" s="167">
        <f t="shared" si="783"/>
        <v>5391947.5322453529</v>
      </c>
      <c r="BP671" s="167">
        <f t="shared" si="783"/>
        <v>3396697.9025229812</v>
      </c>
      <c r="BQ671" s="167">
        <f t="shared" si="783"/>
        <v>0</v>
      </c>
      <c r="BR671" s="167">
        <f t="shared" si="783"/>
        <v>2384603.8350142241</v>
      </c>
      <c r="BS671" s="167">
        <f t="shared" si="783"/>
        <v>808846.36952926964</v>
      </c>
      <c r="BT671" s="167">
        <f t="shared" si="783"/>
        <v>1290495.2826692462</v>
      </c>
      <c r="BU671" s="167">
        <f t="shared" si="783"/>
        <v>4110371.4786369801</v>
      </c>
      <c r="BV671" s="167">
        <f t="shared" si="783"/>
        <v>5633715.0346783996</v>
      </c>
      <c r="BW671" s="251">
        <f t="shared" si="745"/>
        <v>213529262.53512707</v>
      </c>
    </row>
    <row r="672" spans="1:75" x14ac:dyDescent="0.3"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  <c r="AW672" s="166"/>
      <c r="AX672" s="166"/>
      <c r="AY672" s="166"/>
      <c r="AZ672" s="166"/>
      <c r="BA672" s="166"/>
      <c r="BB672" s="166"/>
      <c r="BC672" s="166"/>
      <c r="BD672" s="166"/>
      <c r="BE672" s="166"/>
      <c r="BF672" s="166"/>
      <c r="BG672" s="166"/>
      <c r="BH672" s="166"/>
      <c r="BI672" s="166"/>
      <c r="BJ672" s="166"/>
      <c r="BK672" s="166"/>
      <c r="BL672" s="166"/>
      <c r="BM672" s="166"/>
      <c r="BN672" s="166"/>
      <c r="BO672" s="166"/>
      <c r="BP672" s="166"/>
      <c r="BQ672" s="166"/>
      <c r="BR672" s="166"/>
      <c r="BS672" s="166"/>
      <c r="BT672" s="166"/>
      <c r="BU672" s="166"/>
      <c r="BV672" s="166"/>
      <c r="BW672" s="233">
        <f t="shared" si="745"/>
        <v>0</v>
      </c>
    </row>
    <row r="673" spans="1:75" ht="16.2" thickBot="1" x14ac:dyDescent="0.35">
      <c r="BW673" s="233">
        <f t="shared" si="745"/>
        <v>0</v>
      </c>
    </row>
    <row r="674" spans="1:75" ht="16.2" thickBot="1" x14ac:dyDescent="0.35">
      <c r="A674" s="218" t="s">
        <v>400</v>
      </c>
      <c r="N674" s="166">
        <f>+'Monthly Parameters'!N36</f>
        <v>4950</v>
      </c>
      <c r="O674" s="5">
        <f>+N674*(1+'Monthly Parameters'!O37)</f>
        <v>5217.3</v>
      </c>
      <c r="P674" s="5">
        <f>+O674*(1+'Monthly Parameters'!P37)</f>
        <v>5217.3</v>
      </c>
      <c r="Q674" s="5">
        <f>+P674*(1+'Monthly Parameters'!Q37)</f>
        <v>5217.3</v>
      </c>
      <c r="R674" s="5">
        <f>+Q674*(1+'Monthly Parameters'!R37)</f>
        <v>5217.3</v>
      </c>
      <c r="S674" s="5">
        <f>+R674*(1+'Monthly Parameters'!S37)</f>
        <v>5217.3</v>
      </c>
      <c r="T674" s="5">
        <f>+S674*(1+'Monthly Parameters'!T37)</f>
        <v>5217.3</v>
      </c>
      <c r="U674" s="5">
        <f>+T674*(1+'Monthly Parameters'!U37)</f>
        <v>5217.3</v>
      </c>
      <c r="V674" s="5">
        <f>+U674*(1+'Monthly Parameters'!V37)</f>
        <v>5217.3</v>
      </c>
      <c r="W674" s="5">
        <f>+V674*(1+'Monthly Parameters'!W37)</f>
        <v>5217.3</v>
      </c>
      <c r="X674" s="5">
        <f>+W674*(1+'Monthly Parameters'!X37)</f>
        <v>5217.3</v>
      </c>
      <c r="Y674" s="5">
        <f>+X674*(1+'Monthly Parameters'!Y37)</f>
        <v>5217.3</v>
      </c>
      <c r="Z674" s="5">
        <f>+Y674*(1+'Monthly Parameters'!Z37)</f>
        <v>5217.3</v>
      </c>
      <c r="AA674" s="5">
        <f>+Z674*(1+'Monthly Parameters'!AA37)</f>
        <v>5556.4245000000001</v>
      </c>
      <c r="AB674" s="5">
        <f>+AA674*(1+'Monthly Parameters'!AB37)</f>
        <v>5556.4245000000001</v>
      </c>
      <c r="AC674" s="5">
        <f>+AB674*(1+'Monthly Parameters'!AC37)</f>
        <v>5556.4245000000001</v>
      </c>
      <c r="AD674" s="5">
        <f>+AC674*(1+'Monthly Parameters'!AD37)</f>
        <v>5556.4245000000001</v>
      </c>
      <c r="AE674" s="5">
        <f>+AD674*(1+'Monthly Parameters'!AE37)</f>
        <v>5556.4245000000001</v>
      </c>
      <c r="AF674" s="5">
        <f>+AE674*(1+'Monthly Parameters'!AF37)</f>
        <v>5556.4245000000001</v>
      </c>
      <c r="AG674" s="5">
        <f>+AF674*(1+'Monthly Parameters'!AG37)</f>
        <v>5556.4245000000001</v>
      </c>
      <c r="AH674" s="5">
        <f>+AG674*(1+'Monthly Parameters'!AH37)</f>
        <v>5556.4245000000001</v>
      </c>
      <c r="AI674" s="5">
        <f>+AH674*(1+'Monthly Parameters'!AI37)</f>
        <v>5556.4245000000001</v>
      </c>
      <c r="AJ674" s="5">
        <f>+AI674*(1+'Monthly Parameters'!AJ37)</f>
        <v>5556.4245000000001</v>
      </c>
      <c r="AK674" s="5">
        <f>+AJ674*(1+'Monthly Parameters'!AK37)</f>
        <v>5556.4245000000001</v>
      </c>
      <c r="AL674" s="5">
        <f>+AK674*(1+'Monthly Parameters'!AL37)</f>
        <v>5556.4245000000001</v>
      </c>
      <c r="AM674" s="5">
        <f>+AL674*(1+'Monthly Parameters'!AM37)</f>
        <v>5823.1328760000006</v>
      </c>
      <c r="AN674" s="5">
        <f>+AM674*(1+'Monthly Parameters'!AN37)</f>
        <v>5823.1328760000006</v>
      </c>
      <c r="AO674" s="5">
        <f>+AN674*(1+'Monthly Parameters'!AO37)</f>
        <v>5823.1328760000006</v>
      </c>
      <c r="AP674" s="5">
        <f>+AO674*(1+'Monthly Parameters'!AP37)</f>
        <v>5823.1328760000006</v>
      </c>
      <c r="AQ674" s="5">
        <f>+AP674*(1+'Monthly Parameters'!AQ37)</f>
        <v>5823.1328760000006</v>
      </c>
      <c r="AR674" s="5">
        <f>+AQ674*(1+'Monthly Parameters'!AR37)</f>
        <v>5823.1328760000006</v>
      </c>
      <c r="AS674" s="5">
        <f>+AR674*(1+'Monthly Parameters'!AS37)</f>
        <v>5823.1328760000006</v>
      </c>
      <c r="AT674" s="5">
        <f>+AS674*(1+'Monthly Parameters'!AT37)</f>
        <v>5823.1328760000006</v>
      </c>
      <c r="AU674" s="5">
        <f>+AT674*(1+'Monthly Parameters'!AU37)</f>
        <v>5823.1328760000006</v>
      </c>
      <c r="AV674" s="5">
        <f>+AU674*(1+'Monthly Parameters'!AV37)</f>
        <v>5823.1328760000006</v>
      </c>
      <c r="AW674" s="5">
        <f>+AV674*(1+'Monthly Parameters'!AW37)</f>
        <v>5823.1328760000006</v>
      </c>
      <c r="AX674" s="5">
        <f>+AW674*(1+'Monthly Parameters'!AX37)</f>
        <v>5823.1328760000006</v>
      </c>
      <c r="AY674" s="5">
        <f>+AX674*(1+'Monthly Parameters'!AY37)</f>
        <v>6213.2827786920006</v>
      </c>
      <c r="AZ674" s="5">
        <f>+AY674*(1+'Monthly Parameters'!AZ37)</f>
        <v>6213.2827786920006</v>
      </c>
      <c r="BA674" s="5">
        <f>+AZ674*(1+'Monthly Parameters'!BA37)</f>
        <v>6213.2827786920006</v>
      </c>
      <c r="BB674" s="5">
        <f>+BA674*(1+'Monthly Parameters'!BB37)</f>
        <v>6213.2827786920006</v>
      </c>
      <c r="BC674" s="5">
        <f>+BB674*(1+'Monthly Parameters'!BC37)</f>
        <v>6213.2827786920006</v>
      </c>
      <c r="BD674" s="5">
        <f>+BC674*(1+'Monthly Parameters'!BD37)</f>
        <v>6213.2827786920006</v>
      </c>
      <c r="BE674" s="5">
        <f>+BD674*(1+'Monthly Parameters'!BE37)</f>
        <v>6213.2827786920006</v>
      </c>
      <c r="BF674" s="5">
        <f>+BE674*(1+'Monthly Parameters'!BF37)</f>
        <v>6213.2827786920006</v>
      </c>
      <c r="BG674" s="5">
        <f>+BF674*(1+'Monthly Parameters'!BG37)</f>
        <v>6213.2827786920006</v>
      </c>
      <c r="BH674" s="5">
        <f>+BG674*(1+'Monthly Parameters'!BH37)</f>
        <v>6213.2827786920006</v>
      </c>
      <c r="BI674" s="5">
        <f>+BH674*(1+'Monthly Parameters'!BI37)</f>
        <v>6213.2827786920006</v>
      </c>
      <c r="BJ674" s="5">
        <f>+BI674*(1+'Monthly Parameters'!BJ37)</f>
        <v>6213.2827786920006</v>
      </c>
      <c r="BK674" s="5">
        <f>+BJ674*(1+'Monthly Parameters'!BK37)</f>
        <v>6561.2266142987528</v>
      </c>
      <c r="BL674" s="5">
        <f>+BK674*(1+'Monthly Parameters'!BL37)</f>
        <v>6561.2266142987528</v>
      </c>
      <c r="BM674" s="5">
        <f>+BL674*(1+'Monthly Parameters'!BM37)</f>
        <v>6561.2266142987528</v>
      </c>
      <c r="BN674" s="5">
        <f>+BM674*(1+'Monthly Parameters'!BN37)</f>
        <v>6561.2266142987528</v>
      </c>
      <c r="BO674" s="5">
        <f>+BN674*(1+'Monthly Parameters'!BO37)</f>
        <v>6561.2266142987528</v>
      </c>
      <c r="BP674" s="5">
        <f>+BO674*(1+'Monthly Parameters'!BP37)</f>
        <v>6561.2266142987528</v>
      </c>
      <c r="BQ674" s="5">
        <f>+BP674*(1+'Monthly Parameters'!BQ37)</f>
        <v>6561.2266142987528</v>
      </c>
      <c r="BR674" s="5">
        <f>+BQ674*(1+'Monthly Parameters'!BR37)</f>
        <v>6561.2266142987528</v>
      </c>
      <c r="BS674" s="5">
        <f>+BR674*(1+'Monthly Parameters'!BS37)</f>
        <v>6561.2266142987528</v>
      </c>
      <c r="BT674" s="5">
        <f>+BS674*(1+'Monthly Parameters'!BT37)</f>
        <v>6561.2266142987528</v>
      </c>
      <c r="BU674" s="5">
        <f>+BT674*(1+'Monthly Parameters'!BU37)</f>
        <v>6561.2266142987528</v>
      </c>
      <c r="BV674" s="5">
        <f>+BU674*(1+'Monthly Parameters'!BV37)</f>
        <v>6561.2266142987528</v>
      </c>
      <c r="BW674" s="233">
        <f t="shared" si="745"/>
        <v>357406.401227889</v>
      </c>
    </row>
    <row r="675" spans="1:75" s="106" customFormat="1" x14ac:dyDescent="0.3">
      <c r="A675" s="50"/>
      <c r="B675"/>
      <c r="BW675" s="233">
        <f t="shared" si="745"/>
        <v>0</v>
      </c>
    </row>
    <row r="676" spans="1:75" x14ac:dyDescent="0.3">
      <c r="A676" s="234" t="s">
        <v>399</v>
      </c>
      <c r="N676" s="119"/>
      <c r="O676" s="119">
        <f t="shared" ref="O676:AT676" si="784">+O674*O544</f>
        <v>27445.743548471939</v>
      </c>
      <c r="P676" s="119">
        <f t="shared" si="784"/>
        <v>12849.650863162995</v>
      </c>
      <c r="Q676" s="119">
        <f t="shared" si="784"/>
        <v>16873.049704557568</v>
      </c>
      <c r="R676" s="119">
        <f t="shared" si="784"/>
        <v>11136.427406733024</v>
      </c>
      <c r="S676" s="119">
        <f t="shared" si="784"/>
        <v>44520.091738922332</v>
      </c>
      <c r="T676" s="119">
        <f t="shared" si="784"/>
        <v>52341.238356019297</v>
      </c>
      <c r="U676" s="119">
        <f t="shared" si="784"/>
        <v>834.43673647875153</v>
      </c>
      <c r="V676" s="119">
        <f t="shared" si="784"/>
        <v>2520.3223209863932</v>
      </c>
      <c r="W676" s="119">
        <f t="shared" si="784"/>
        <v>30900.551954000781</v>
      </c>
      <c r="X676" s="119">
        <f t="shared" si="784"/>
        <v>33399.629837070148</v>
      </c>
      <c r="Y676" s="119">
        <f t="shared" si="784"/>
        <v>24889.538349552618</v>
      </c>
      <c r="Z676" s="119">
        <f t="shared" si="784"/>
        <v>90603.421411485717</v>
      </c>
      <c r="AA676" s="119">
        <f t="shared" si="784"/>
        <v>0</v>
      </c>
      <c r="AB676" s="119">
        <f t="shared" si="784"/>
        <v>0</v>
      </c>
      <c r="AC676" s="119">
        <f t="shared" si="784"/>
        <v>14833.626158117084</v>
      </c>
      <c r="AD676" s="119">
        <f t="shared" si="784"/>
        <v>16619.603994719455</v>
      </c>
      <c r="AE676" s="119">
        <f t="shared" si="784"/>
        <v>49547.457276439163</v>
      </c>
      <c r="AF676" s="119">
        <f t="shared" si="784"/>
        <v>61047.624044780066</v>
      </c>
      <c r="AG676" s="119">
        <f t="shared" si="784"/>
        <v>1487.6323474206092</v>
      </c>
      <c r="AH676" s="119">
        <f t="shared" si="784"/>
        <v>9032.4108346888333</v>
      </c>
      <c r="AI676" s="119">
        <f t="shared" si="784"/>
        <v>34971.383210647953</v>
      </c>
      <c r="AJ676" s="119">
        <f t="shared" si="784"/>
        <v>38876.218381289589</v>
      </c>
      <c r="AK676" s="119">
        <f t="shared" si="784"/>
        <v>29928.074432497153</v>
      </c>
      <c r="AL676" s="119">
        <f t="shared" si="784"/>
        <v>97880.226484908242</v>
      </c>
      <c r="AM676" s="119">
        <f t="shared" si="784"/>
        <v>0</v>
      </c>
      <c r="AN676" s="119">
        <f t="shared" si="784"/>
        <v>176.93618899050145</v>
      </c>
      <c r="AO676" s="119">
        <f t="shared" si="784"/>
        <v>22368.023456616491</v>
      </c>
      <c r="AP676" s="119">
        <f t="shared" si="784"/>
        <v>25822.833321370759</v>
      </c>
      <c r="AQ676" s="119">
        <f t="shared" si="784"/>
        <v>63647.15323202961</v>
      </c>
      <c r="AR676" s="119">
        <f t="shared" si="784"/>
        <v>77505.530164374941</v>
      </c>
      <c r="AS676" s="119">
        <f t="shared" si="784"/>
        <v>5115.1872603079319</v>
      </c>
      <c r="AT676" s="119">
        <f t="shared" si="784"/>
        <v>11493.715887553131</v>
      </c>
      <c r="AU676" s="119">
        <f t="shared" ref="AU676:BV676" si="785">+AU674*AU544</f>
        <v>45505.600607496577</v>
      </c>
      <c r="AV676" s="119">
        <f t="shared" si="785"/>
        <v>52513.986434293016</v>
      </c>
      <c r="AW676" s="119">
        <f t="shared" si="785"/>
        <v>37251.981084528634</v>
      </c>
      <c r="AX676" s="119">
        <f t="shared" si="785"/>
        <v>128575.0352350574</v>
      </c>
      <c r="AY676" s="119">
        <f t="shared" si="785"/>
        <v>0</v>
      </c>
      <c r="AZ676" s="119">
        <f t="shared" si="785"/>
        <v>0</v>
      </c>
      <c r="BA676" s="119">
        <f t="shared" si="785"/>
        <v>0</v>
      </c>
      <c r="BB676" s="119">
        <f t="shared" si="785"/>
        <v>5879.0455555178487</v>
      </c>
      <c r="BC676" s="119">
        <f t="shared" si="785"/>
        <v>58816.086046021926</v>
      </c>
      <c r="BD676" s="119">
        <f t="shared" si="785"/>
        <v>74508.909429700449</v>
      </c>
      <c r="BE676" s="119">
        <f t="shared" si="785"/>
        <v>0</v>
      </c>
      <c r="BF676" s="119">
        <f t="shared" si="785"/>
        <v>4555.7981869858568</v>
      </c>
      <c r="BG676" s="119">
        <f t="shared" si="785"/>
        <v>41554.506654583354</v>
      </c>
      <c r="BH676" s="119">
        <f t="shared" si="785"/>
        <v>47136.464940795588</v>
      </c>
      <c r="BI676" s="119">
        <f t="shared" si="785"/>
        <v>32531.825406415424</v>
      </c>
      <c r="BJ676" s="119">
        <f t="shared" si="785"/>
        <v>122477.96065767178</v>
      </c>
      <c r="BK676" s="119">
        <f t="shared" si="785"/>
        <v>0</v>
      </c>
      <c r="BL676" s="119">
        <f t="shared" si="785"/>
        <v>0</v>
      </c>
      <c r="BM676" s="119">
        <f t="shared" si="785"/>
        <v>0</v>
      </c>
      <c r="BN676" s="119">
        <f t="shared" si="785"/>
        <v>18945.775818502512</v>
      </c>
      <c r="BO676" s="119">
        <f t="shared" si="785"/>
        <v>64503.770482168191</v>
      </c>
      <c r="BP676" s="119">
        <f t="shared" si="785"/>
        <v>82904.407465546145</v>
      </c>
      <c r="BQ676" s="119">
        <f t="shared" si="785"/>
        <v>0</v>
      </c>
      <c r="BR676" s="119">
        <f t="shared" si="785"/>
        <v>6899.0733229374982</v>
      </c>
      <c r="BS676" s="119">
        <f t="shared" si="785"/>
        <v>44615.044266916775</v>
      </c>
      <c r="BT676" s="119">
        <f t="shared" si="785"/>
        <v>52572.473080178417</v>
      </c>
      <c r="BU676" s="119">
        <f t="shared" si="785"/>
        <v>36291.234269127141</v>
      </c>
      <c r="BV676" s="119">
        <f t="shared" si="785"/>
        <v>134583.1819697707</v>
      </c>
      <c r="BW676" s="233">
        <f t="shared" si="745"/>
        <v>2001289.8998184085</v>
      </c>
    </row>
    <row r="677" spans="1:75" x14ac:dyDescent="0.3">
      <c r="A677" s="235" t="s">
        <v>391</v>
      </c>
      <c r="C677" s="236"/>
      <c r="D677" s="236"/>
      <c r="E677" s="236"/>
      <c r="F677" s="236"/>
      <c r="G677" s="236"/>
      <c r="H677" s="236"/>
      <c r="I677" s="236"/>
      <c r="J677" s="236"/>
      <c r="K677" s="236"/>
      <c r="L677" s="236"/>
      <c r="M677" s="236"/>
      <c r="N677" s="237"/>
      <c r="O677" s="237">
        <f>+O676</f>
        <v>27445.743548471939</v>
      </c>
      <c r="P677" s="237">
        <f t="shared" ref="P677:BV677" si="786">+P676</f>
        <v>12849.650863162995</v>
      </c>
      <c r="Q677" s="237">
        <f t="shared" si="786"/>
        <v>16873.049704557568</v>
      </c>
      <c r="R677" s="237">
        <f t="shared" si="786"/>
        <v>11136.427406733024</v>
      </c>
      <c r="S677" s="237">
        <f t="shared" si="786"/>
        <v>44520.091738922332</v>
      </c>
      <c r="T677" s="237">
        <f t="shared" si="786"/>
        <v>52341.238356019297</v>
      </c>
      <c r="U677" s="237">
        <f t="shared" si="786"/>
        <v>834.43673647875153</v>
      </c>
      <c r="V677" s="237">
        <f t="shared" si="786"/>
        <v>2520.3223209863932</v>
      </c>
      <c r="W677" s="237">
        <f t="shared" si="786"/>
        <v>30900.551954000781</v>
      </c>
      <c r="X677" s="237">
        <f t="shared" si="786"/>
        <v>33399.629837070148</v>
      </c>
      <c r="Y677" s="237">
        <f t="shared" si="786"/>
        <v>24889.538349552618</v>
      </c>
      <c r="Z677" s="237">
        <f t="shared" si="786"/>
        <v>90603.421411485717</v>
      </c>
      <c r="AA677" s="237">
        <f t="shared" si="786"/>
        <v>0</v>
      </c>
      <c r="AB677" s="237">
        <f t="shared" si="786"/>
        <v>0</v>
      </c>
      <c r="AC677" s="237">
        <f t="shared" si="786"/>
        <v>14833.626158117084</v>
      </c>
      <c r="AD677" s="237">
        <f t="shared" si="786"/>
        <v>16619.603994719455</v>
      </c>
      <c r="AE677" s="237">
        <f t="shared" si="786"/>
        <v>49547.457276439163</v>
      </c>
      <c r="AF677" s="237">
        <f t="shared" si="786"/>
        <v>61047.624044780066</v>
      </c>
      <c r="AG677" s="237">
        <f t="shared" si="786"/>
        <v>1487.6323474206092</v>
      </c>
      <c r="AH677" s="237">
        <f t="shared" si="786"/>
        <v>9032.4108346888333</v>
      </c>
      <c r="AI677" s="237">
        <f t="shared" si="786"/>
        <v>34971.383210647953</v>
      </c>
      <c r="AJ677" s="237">
        <f t="shared" si="786"/>
        <v>38876.218381289589</v>
      </c>
      <c r="AK677" s="237">
        <f t="shared" si="786"/>
        <v>29928.074432497153</v>
      </c>
      <c r="AL677" s="237">
        <f t="shared" si="786"/>
        <v>97880.226484908242</v>
      </c>
      <c r="AM677" s="237">
        <f t="shared" si="786"/>
        <v>0</v>
      </c>
      <c r="AN677" s="237">
        <f t="shared" si="786"/>
        <v>176.93618899050145</v>
      </c>
      <c r="AO677" s="237">
        <f t="shared" si="786"/>
        <v>22368.023456616491</v>
      </c>
      <c r="AP677" s="237">
        <f t="shared" si="786"/>
        <v>25822.833321370759</v>
      </c>
      <c r="AQ677" s="237">
        <f t="shared" si="786"/>
        <v>63647.15323202961</v>
      </c>
      <c r="AR677" s="237">
        <f t="shared" si="786"/>
        <v>77505.530164374941</v>
      </c>
      <c r="AS677" s="237">
        <f t="shared" si="786"/>
        <v>5115.1872603079319</v>
      </c>
      <c r="AT677" s="237">
        <f t="shared" si="786"/>
        <v>11493.715887553131</v>
      </c>
      <c r="AU677" s="237">
        <f t="shared" si="786"/>
        <v>45505.600607496577</v>
      </c>
      <c r="AV677" s="237">
        <f t="shared" si="786"/>
        <v>52513.986434293016</v>
      </c>
      <c r="AW677" s="237">
        <f t="shared" si="786"/>
        <v>37251.981084528634</v>
      </c>
      <c r="AX677" s="237">
        <f t="shared" si="786"/>
        <v>128575.0352350574</v>
      </c>
      <c r="AY677" s="237">
        <f t="shared" si="786"/>
        <v>0</v>
      </c>
      <c r="AZ677" s="237">
        <f t="shared" si="786"/>
        <v>0</v>
      </c>
      <c r="BA677" s="237">
        <f t="shared" si="786"/>
        <v>0</v>
      </c>
      <c r="BB677" s="237">
        <f t="shared" si="786"/>
        <v>5879.0455555178487</v>
      </c>
      <c r="BC677" s="237">
        <f t="shared" si="786"/>
        <v>58816.086046021926</v>
      </c>
      <c r="BD677" s="237">
        <f t="shared" si="786"/>
        <v>74508.909429700449</v>
      </c>
      <c r="BE677" s="237">
        <f t="shared" si="786"/>
        <v>0</v>
      </c>
      <c r="BF677" s="237">
        <f t="shared" si="786"/>
        <v>4555.7981869858568</v>
      </c>
      <c r="BG677" s="237">
        <f t="shared" si="786"/>
        <v>41554.506654583354</v>
      </c>
      <c r="BH677" s="237">
        <f t="shared" si="786"/>
        <v>47136.464940795588</v>
      </c>
      <c r="BI677" s="237">
        <f t="shared" si="786"/>
        <v>32531.825406415424</v>
      </c>
      <c r="BJ677" s="237">
        <f t="shared" si="786"/>
        <v>122477.96065767178</v>
      </c>
      <c r="BK677" s="237">
        <f t="shared" si="786"/>
        <v>0</v>
      </c>
      <c r="BL677" s="237">
        <f t="shared" si="786"/>
        <v>0</v>
      </c>
      <c r="BM677" s="237">
        <f t="shared" si="786"/>
        <v>0</v>
      </c>
      <c r="BN677" s="237">
        <f t="shared" si="786"/>
        <v>18945.775818502512</v>
      </c>
      <c r="BO677" s="237">
        <f t="shared" si="786"/>
        <v>64503.770482168191</v>
      </c>
      <c r="BP677" s="237">
        <f t="shared" si="786"/>
        <v>82904.407465546145</v>
      </c>
      <c r="BQ677" s="237">
        <f t="shared" si="786"/>
        <v>0</v>
      </c>
      <c r="BR677" s="237">
        <f t="shared" si="786"/>
        <v>6899.0733229374982</v>
      </c>
      <c r="BS677" s="237">
        <f t="shared" si="786"/>
        <v>44615.044266916775</v>
      </c>
      <c r="BT677" s="237">
        <f t="shared" si="786"/>
        <v>52572.473080178417</v>
      </c>
      <c r="BU677" s="237">
        <f t="shared" si="786"/>
        <v>36291.234269127141</v>
      </c>
      <c r="BV677" s="237">
        <f t="shared" si="786"/>
        <v>134583.1819697707</v>
      </c>
      <c r="BW677" s="233">
        <f t="shared" si="745"/>
        <v>2001289.8998184085</v>
      </c>
    </row>
    <row r="678" spans="1:75" s="236" customFormat="1" x14ac:dyDescent="0.3">
      <c r="A678" s="5"/>
      <c r="B678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233">
        <f t="shared" si="745"/>
        <v>0</v>
      </c>
    </row>
    <row r="679" spans="1:75" x14ac:dyDescent="0.3">
      <c r="A679" s="163" t="s">
        <v>392</v>
      </c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BW679" s="233">
        <f t="shared" si="745"/>
        <v>0</v>
      </c>
    </row>
    <row r="680" spans="1:75" x14ac:dyDescent="0.3">
      <c r="A680" s="114" t="s">
        <v>393</v>
      </c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>
        <f>+O677*DATA!C322</f>
        <v>16467.446129083164</v>
      </c>
      <c r="P680" s="141">
        <f>+P677*DATA!D322</f>
        <v>7709.7905178977962</v>
      </c>
      <c r="Q680" s="141">
        <f>+Q677*DATA!E322</f>
        <v>10123.82982273454</v>
      </c>
      <c r="R680" s="141">
        <f>+R677*DATA!F322</f>
        <v>6681.8564440398141</v>
      </c>
      <c r="S680" s="141">
        <f>+S677*DATA!G322</f>
        <v>26712.055043353397</v>
      </c>
      <c r="T680" s="141">
        <f>+T677*DATA!H322</f>
        <v>31404.743013611576</v>
      </c>
      <c r="U680" s="141">
        <f>+U677*DATA!I322</f>
        <v>500.66204188725089</v>
      </c>
      <c r="V680" s="141">
        <f>+V677*DATA!J322</f>
        <v>1512.1933925918358</v>
      </c>
      <c r="W680" s="141">
        <f>+W677*DATA!K322</f>
        <v>18540.331172400467</v>
      </c>
      <c r="X680" s="141">
        <f>+X677*DATA!L322</f>
        <v>20039.777902242087</v>
      </c>
      <c r="Y680" s="141">
        <f>+Y677*DATA!M322</f>
        <v>14933.72300973157</v>
      </c>
      <c r="Z680" s="141">
        <f>+Z677*DATA!N322</f>
        <v>54362.052846891427</v>
      </c>
      <c r="AA680" s="141">
        <f>+AA677*DATA!O322</f>
        <v>0</v>
      </c>
      <c r="AB680" s="141">
        <f>+AB677*DATA!P322</f>
        <v>0</v>
      </c>
      <c r="AC680" s="141">
        <f>+AC677*DATA!Q322</f>
        <v>8158.4943869643967</v>
      </c>
      <c r="AD680" s="141">
        <f>+AD677*DATA!R322</f>
        <v>9140.7821970957011</v>
      </c>
      <c r="AE680" s="141">
        <f>+AE677*DATA!S322</f>
        <v>27251.101502041543</v>
      </c>
      <c r="AF680" s="141">
        <f>+AF677*DATA!T322</f>
        <v>33576.193224629038</v>
      </c>
      <c r="AG680" s="141">
        <f>+AG677*DATA!U322</f>
        <v>818.19779108133514</v>
      </c>
      <c r="AH680" s="141">
        <f>+AH677*DATA!V322</f>
        <v>4967.8259590788584</v>
      </c>
      <c r="AI680" s="141">
        <f>+AI677*DATA!W322</f>
        <v>19234.260765856376</v>
      </c>
      <c r="AJ680" s="141">
        <f>+AJ677*DATA!X322</f>
        <v>21381.920109709277</v>
      </c>
      <c r="AK680" s="141">
        <f>+AK677*DATA!Y322</f>
        <v>16460.440937873434</v>
      </c>
      <c r="AL680" s="141">
        <f>+AL677*DATA!Z322</f>
        <v>53834.124566699538</v>
      </c>
      <c r="AM680" s="141">
        <f>+AM677*DATA!AA322</f>
        <v>0</v>
      </c>
      <c r="AN680" s="141">
        <f>+AN677*DATA!AB322</f>
        <v>176.93618899050145</v>
      </c>
      <c r="AO680" s="141">
        <f>+AO677*DATA!AC322</f>
        <v>22368.023456616491</v>
      </c>
      <c r="AP680" s="141">
        <f>+AP677*DATA!AD322</f>
        <v>25822.833321370759</v>
      </c>
      <c r="AQ680" s="141">
        <f>+AQ677*DATA!AE322</f>
        <v>63647.15323202961</v>
      </c>
      <c r="AR680" s="141">
        <f>+AR677*DATA!AF322</f>
        <v>77505.530164374941</v>
      </c>
      <c r="AS680" s="141">
        <f>+AS677*DATA!AG322</f>
        <v>5115.1872603079319</v>
      </c>
      <c r="AT680" s="141">
        <f>+AT677*DATA!AH322</f>
        <v>11493.715887553131</v>
      </c>
      <c r="AU680" s="141">
        <f>+AU677*DATA!AI322</f>
        <v>45505.600607496577</v>
      </c>
      <c r="AV680" s="141">
        <f>+AV677*DATA!AJ322</f>
        <v>52513.986434293016</v>
      </c>
      <c r="AW680" s="141">
        <f>+AW677*DATA!AK322</f>
        <v>37251.981084528634</v>
      </c>
      <c r="AX680" s="141">
        <f>+AX677*DATA!AL322</f>
        <v>128575.0352350574</v>
      </c>
      <c r="AY680" s="141">
        <f>+AY677*DATA!AM322</f>
        <v>0</v>
      </c>
      <c r="AZ680" s="141">
        <f>+AZ677*DATA!AN322</f>
        <v>0</v>
      </c>
      <c r="BA680" s="141">
        <f>+BA677*DATA!AO322</f>
        <v>0</v>
      </c>
      <c r="BB680" s="141">
        <f>+BB677*DATA!AP322</f>
        <v>2057.6659444312468</v>
      </c>
      <c r="BC680" s="141">
        <f>+BC677*DATA!AQ322</f>
        <v>20585.630116107674</v>
      </c>
      <c r="BD680" s="141">
        <f>+BD677*DATA!AR322</f>
        <v>26078.118300395156</v>
      </c>
      <c r="BE680" s="141">
        <f>+BE677*DATA!AS322</f>
        <v>0</v>
      </c>
      <c r="BF680" s="141">
        <f>+BF677*DATA!AT322</f>
        <v>1594.5293654450497</v>
      </c>
      <c r="BG680" s="141">
        <f>+BG677*DATA!AU322</f>
        <v>14544.077329104173</v>
      </c>
      <c r="BH680" s="141">
        <f>+BH677*DATA!AV322</f>
        <v>16497.762729278456</v>
      </c>
      <c r="BI680" s="141">
        <f>+BI677*DATA!AW322</f>
        <v>11386.138892245397</v>
      </c>
      <c r="BJ680" s="141">
        <f>+BJ677*DATA!AX322</f>
        <v>42867.28623018512</v>
      </c>
      <c r="BK680" s="141">
        <f>+BK677*DATA!AY322</f>
        <v>0</v>
      </c>
      <c r="BL680" s="141">
        <f>+BL677*DATA!AZ322</f>
        <v>0</v>
      </c>
      <c r="BM680" s="141">
        <f>+BM677*DATA!BA322</f>
        <v>0</v>
      </c>
      <c r="BN680" s="141">
        <f>+BN677*DATA!BB322</f>
        <v>11367.465491101508</v>
      </c>
      <c r="BO680" s="141">
        <f>+BO677*DATA!BC322</f>
        <v>38702.26228930091</v>
      </c>
      <c r="BP680" s="141">
        <f>+BP677*DATA!BD322</f>
        <v>49742.644479327682</v>
      </c>
      <c r="BQ680" s="141">
        <f>+BQ677*DATA!BE322</f>
        <v>0</v>
      </c>
      <c r="BR680" s="141">
        <f>+BR677*DATA!BF322</f>
        <v>4139.4439937624984</v>
      </c>
      <c r="BS680" s="141">
        <f>+BS677*DATA!BG322</f>
        <v>26769.026560150065</v>
      </c>
      <c r="BT680" s="141">
        <f>+BT677*DATA!BH322</f>
        <v>31543.483848107047</v>
      </c>
      <c r="BU680" s="141">
        <f>+BU677*DATA!BI322</f>
        <v>21774.740561476283</v>
      </c>
      <c r="BV680" s="141">
        <f>+BV677*DATA!BJ322</f>
        <v>80749.909181862415</v>
      </c>
      <c r="BW680" s="247">
        <f t="shared" si="745"/>
        <v>1274187.9709623938</v>
      </c>
    </row>
    <row r="681" spans="1:75" x14ac:dyDescent="0.3">
      <c r="A681" s="116" t="s">
        <v>234</v>
      </c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>
        <f>+O680*DATA!C323</f>
        <v>741.03507580874236</v>
      </c>
      <c r="P681" s="142">
        <f>+P680*DATA!D323</f>
        <v>346.94057330540079</v>
      </c>
      <c r="Q681" s="142">
        <f>+Q680*DATA!E323</f>
        <v>455.57234202305432</v>
      </c>
      <c r="R681" s="142">
        <f>+R680*DATA!F323</f>
        <v>300.68353998179163</v>
      </c>
      <c r="S681" s="142">
        <f>+S680*DATA!G323</f>
        <v>1202.0424769509029</v>
      </c>
      <c r="T681" s="142">
        <f>+T680*DATA!H323</f>
        <v>1413.2134356125209</v>
      </c>
      <c r="U681" s="142">
        <f>+U680*DATA!I323</f>
        <v>22.52979188492629</v>
      </c>
      <c r="V681" s="142">
        <f>+V680*DATA!J323</f>
        <v>68.048702666632607</v>
      </c>
      <c r="W681" s="142">
        <f>+W680*DATA!K323</f>
        <v>834.31490275802093</v>
      </c>
      <c r="X681" s="142">
        <f>+X680*DATA!L323</f>
        <v>901.79000560089389</v>
      </c>
      <c r="Y681" s="142">
        <f>+Y680*DATA!M323</f>
        <v>672.01753543792063</v>
      </c>
      <c r="Z681" s="142">
        <f>+Z680*DATA!N323</f>
        <v>2446.292378110114</v>
      </c>
      <c r="AA681" s="142">
        <f>+AA680*DATA!O323</f>
        <v>0</v>
      </c>
      <c r="AB681" s="142">
        <f>+AB680*DATA!P323</f>
        <v>0</v>
      </c>
      <c r="AC681" s="142">
        <f>+AC680*DATA!Q323</f>
        <v>244.75483160893188</v>
      </c>
      <c r="AD681" s="142">
        <f>+AD680*DATA!R323</f>
        <v>274.22346591287101</v>
      </c>
      <c r="AE681" s="142">
        <f>+AE680*DATA!S323</f>
        <v>817.5330450612463</v>
      </c>
      <c r="AF681" s="142">
        <f>+AF680*DATA!T323</f>
        <v>1007.2857967388711</v>
      </c>
      <c r="AG681" s="142">
        <f>+AG680*DATA!U323</f>
        <v>24.545933732440055</v>
      </c>
      <c r="AH681" s="142">
        <f>+AH680*DATA!V323</f>
        <v>149.03477877236574</v>
      </c>
      <c r="AI681" s="142">
        <f>+AI680*DATA!W323</f>
        <v>577.02782297569127</v>
      </c>
      <c r="AJ681" s="142">
        <f>+AJ680*DATA!X323</f>
        <v>641.45760329127825</v>
      </c>
      <c r="AK681" s="142">
        <f>+AK680*DATA!Y323</f>
        <v>493.81322813620301</v>
      </c>
      <c r="AL681" s="142">
        <f>+AL680*DATA!Z323</f>
        <v>1615.0237370009861</v>
      </c>
      <c r="AM681" s="142">
        <f>+AM680*DATA!AA323</f>
        <v>0</v>
      </c>
      <c r="AN681" s="142">
        <f>+AN680*DATA!AB323</f>
        <v>12.385533229335103</v>
      </c>
      <c r="AO681" s="142">
        <f>+AO680*DATA!AC323</f>
        <v>1565.7616419631545</v>
      </c>
      <c r="AP681" s="142">
        <f>+AP680*DATA!AD323</f>
        <v>1807.5983324959534</v>
      </c>
      <c r="AQ681" s="142">
        <f>+AQ680*DATA!AE323</f>
        <v>4455.3007262420733</v>
      </c>
      <c r="AR681" s="142">
        <f>+AR680*DATA!AF323</f>
        <v>5425.3871115062466</v>
      </c>
      <c r="AS681" s="142">
        <f>+AS680*DATA!AG323</f>
        <v>358.06310822155524</v>
      </c>
      <c r="AT681" s="142">
        <f>+AT680*DATA!AH323</f>
        <v>804.56011212871931</v>
      </c>
      <c r="AU681" s="142">
        <f>+AU680*DATA!AI323</f>
        <v>3185.3920425247607</v>
      </c>
      <c r="AV681" s="142">
        <f>+AV680*DATA!AJ323</f>
        <v>3675.9790504005114</v>
      </c>
      <c r="AW681" s="142">
        <f>+AW680*DATA!AK323</f>
        <v>2607.6386759170045</v>
      </c>
      <c r="AX681" s="142">
        <f>+AX680*DATA!AL323</f>
        <v>9000.2524664540178</v>
      </c>
      <c r="AY681" s="142">
        <f>+AY680*DATA!AM323</f>
        <v>0</v>
      </c>
      <c r="AZ681" s="142">
        <f>+AZ680*DATA!AN323</f>
        <v>0</v>
      </c>
      <c r="BA681" s="142">
        <f>+BA680*DATA!AO323</f>
        <v>0</v>
      </c>
      <c r="BB681" s="142">
        <f>+BB680*DATA!AP323</f>
        <v>30.8649891664687</v>
      </c>
      <c r="BC681" s="142">
        <f>+BC680*DATA!AQ323</f>
        <v>308.7844517416151</v>
      </c>
      <c r="BD681" s="142">
        <f>+BD680*DATA!AR323</f>
        <v>391.17177450592732</v>
      </c>
      <c r="BE681" s="142">
        <f>+BE680*DATA!AS323</f>
        <v>0</v>
      </c>
      <c r="BF681" s="142">
        <f>+BF680*DATA!AT323</f>
        <v>23.917940481675746</v>
      </c>
      <c r="BG681" s="142">
        <f>+BG680*DATA!AU323</f>
        <v>218.1611599365626</v>
      </c>
      <c r="BH681" s="142">
        <f>+BH680*DATA!AV323</f>
        <v>247.46644093917683</v>
      </c>
      <c r="BI681" s="142">
        <f>+BI680*DATA!AW323</f>
        <v>170.79208338368096</v>
      </c>
      <c r="BJ681" s="142">
        <f>+BJ680*DATA!AX323</f>
        <v>643.00929345277677</v>
      </c>
      <c r="BK681" s="142">
        <f>+BK680*DATA!AY323</f>
        <v>0</v>
      </c>
      <c r="BL681" s="142">
        <f>+BL680*DATA!AZ323</f>
        <v>0</v>
      </c>
      <c r="BM681" s="142">
        <f>+BM680*DATA!BA323</f>
        <v>0</v>
      </c>
      <c r="BN681" s="142">
        <f>+BN680*DATA!BB323</f>
        <v>454.69861964406033</v>
      </c>
      <c r="BO681" s="142">
        <f>+BO680*DATA!BC323</f>
        <v>1548.0904915720364</v>
      </c>
      <c r="BP681" s="142">
        <f>+BP680*DATA!BD323</f>
        <v>1989.7057791731074</v>
      </c>
      <c r="BQ681" s="142">
        <f>+BQ680*DATA!BE323</f>
        <v>0</v>
      </c>
      <c r="BR681" s="142">
        <f>+BR680*DATA!BF323</f>
        <v>165.57775975049995</v>
      </c>
      <c r="BS681" s="142">
        <f>+BS680*DATA!BG323</f>
        <v>1070.7610624060026</v>
      </c>
      <c r="BT681" s="142">
        <f>+BT680*DATA!BH323</f>
        <v>1261.7393539242819</v>
      </c>
      <c r="BU681" s="142">
        <f>+BU680*DATA!BI323</f>
        <v>870.98962245905136</v>
      </c>
      <c r="BV681" s="142">
        <f>+BV680*DATA!BJ323</f>
        <v>3229.9963672744966</v>
      </c>
      <c r="BW681" s="247">
        <f t="shared" si="745"/>
        <v>60773.226994266573</v>
      </c>
    </row>
    <row r="682" spans="1:75" x14ac:dyDescent="0.3">
      <c r="A682" s="114" t="s">
        <v>394</v>
      </c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>
        <f>+O677*DATA!C324</f>
        <v>0</v>
      </c>
      <c r="Q682" s="141">
        <f>+P677*DATA!D324</f>
        <v>0</v>
      </c>
      <c r="R682" s="141">
        <f>+Q677*DATA!E324</f>
        <v>0</v>
      </c>
      <c r="S682" s="141">
        <f>+R677*DATA!F324</f>
        <v>0</v>
      </c>
      <c r="T682" s="141">
        <f>+S677*DATA!G324</f>
        <v>0</v>
      </c>
      <c r="U682" s="141">
        <f>+T677*DATA!H324</f>
        <v>0</v>
      </c>
      <c r="V682" s="141">
        <f>+U677*DATA!I324</f>
        <v>0</v>
      </c>
      <c r="W682" s="141">
        <f>+V677*DATA!J324</f>
        <v>0</v>
      </c>
      <c r="X682" s="141">
        <f>+W677*DATA!K324</f>
        <v>0</v>
      </c>
      <c r="Y682" s="141">
        <f>+X677*DATA!L324</f>
        <v>0</v>
      </c>
      <c r="Z682" s="141">
        <f>+Y677*DATA!M324</f>
        <v>0</v>
      </c>
      <c r="AA682" s="141">
        <f>+Z677*DATA!N324</f>
        <v>0</v>
      </c>
      <c r="AB682" s="141">
        <f>+AA677*DATA!O324</f>
        <v>0</v>
      </c>
      <c r="AC682" s="141">
        <f>+AB677*DATA!P324</f>
        <v>0</v>
      </c>
      <c r="AD682" s="141">
        <f>+AC677*DATA!Q324</f>
        <v>0</v>
      </c>
      <c r="AE682" s="141">
        <f>+AD677*DATA!R324</f>
        <v>0</v>
      </c>
      <c r="AF682" s="141">
        <f>+AE677*DATA!S324</f>
        <v>0</v>
      </c>
      <c r="AG682" s="141">
        <f>+AF677*DATA!T324</f>
        <v>0</v>
      </c>
      <c r="AH682" s="141">
        <f>+AG677*DATA!U324</f>
        <v>0</v>
      </c>
      <c r="AI682" s="141">
        <f>+AH677*DATA!V324</f>
        <v>0</v>
      </c>
      <c r="AJ682" s="141">
        <f>+AI677*DATA!W324</f>
        <v>0</v>
      </c>
      <c r="AK682" s="141">
        <f>+AJ677*DATA!X324</f>
        <v>0</v>
      </c>
      <c r="AL682" s="141">
        <f>+AK677*DATA!Y324</f>
        <v>0</v>
      </c>
      <c r="AM682" s="141">
        <f>+AL677*DATA!Z324</f>
        <v>0</v>
      </c>
      <c r="AN682" s="141">
        <f>+AM677*DATA!AA324</f>
        <v>0</v>
      </c>
      <c r="AO682" s="141">
        <f>+AN677*DATA!AB324</f>
        <v>0</v>
      </c>
      <c r="AP682" s="141">
        <f>+AO677*DATA!AC324</f>
        <v>0</v>
      </c>
      <c r="AQ682" s="141">
        <f>+AP677*DATA!AD324</f>
        <v>0</v>
      </c>
      <c r="AR682" s="141">
        <f>+AQ677*DATA!AE324</f>
        <v>0</v>
      </c>
      <c r="AS682" s="141">
        <f>+AR677*DATA!AF324</f>
        <v>0</v>
      </c>
      <c r="AT682" s="141">
        <f>+AS677*DATA!AG324</f>
        <v>0</v>
      </c>
      <c r="AU682" s="141">
        <f>+AT677*DATA!AH324</f>
        <v>0</v>
      </c>
      <c r="AV682" s="141">
        <f>+AU677*DATA!AI324</f>
        <v>0</v>
      </c>
      <c r="AW682" s="141">
        <f>+AV677*DATA!AJ324</f>
        <v>0</v>
      </c>
      <c r="AX682" s="141">
        <f>+AW677*DATA!AK324</f>
        <v>0</v>
      </c>
      <c r="AY682" s="141">
        <f>+AX677*DATA!AL324</f>
        <v>0</v>
      </c>
      <c r="AZ682" s="141">
        <f>+AY677*DATA!AM324</f>
        <v>0</v>
      </c>
      <c r="BA682" s="141">
        <f>+AZ677*DATA!AN324</f>
        <v>0</v>
      </c>
      <c r="BB682" s="141">
        <f>+BA677*DATA!AO324</f>
        <v>0</v>
      </c>
      <c r="BC682" s="141">
        <f>+BB677*DATA!AP324</f>
        <v>1469.7613888794622</v>
      </c>
      <c r="BD682" s="141">
        <f>+BC677*DATA!AQ324</f>
        <v>14704.021511505482</v>
      </c>
      <c r="BE682" s="141">
        <f>+BD677*DATA!AR324</f>
        <v>18627.227357425112</v>
      </c>
      <c r="BF682" s="141">
        <f>+BE677*DATA!AS324</f>
        <v>0</v>
      </c>
      <c r="BG682" s="141">
        <f>+BF677*DATA!AT324</f>
        <v>1138.9495467464642</v>
      </c>
      <c r="BH682" s="141">
        <f>+BG677*DATA!AU324</f>
        <v>10388.626663645839</v>
      </c>
      <c r="BI682" s="141">
        <f>+BH677*DATA!AV324</f>
        <v>11784.116235198897</v>
      </c>
      <c r="BJ682" s="141">
        <f>+BI677*DATA!AW324</f>
        <v>8132.9563516038561</v>
      </c>
      <c r="BK682" s="141">
        <f>+BJ677*DATA!AX324</f>
        <v>30619.490164417944</v>
      </c>
      <c r="BL682" s="141">
        <f>+BK677*DATA!AY324</f>
        <v>0</v>
      </c>
      <c r="BM682" s="141">
        <f>+BL677*DATA!AZ324</f>
        <v>0</v>
      </c>
      <c r="BN682" s="141">
        <f>+BM677*DATA!BA324</f>
        <v>0</v>
      </c>
      <c r="BO682" s="141">
        <f>+BN677*DATA!BB324</f>
        <v>2841.8663727753769</v>
      </c>
      <c r="BP682" s="141">
        <f>+BO677*DATA!BC324</f>
        <v>9675.5655723252275</v>
      </c>
      <c r="BQ682" s="141">
        <f>+BP677*DATA!BD324</f>
        <v>12435.661119831921</v>
      </c>
      <c r="BR682" s="141">
        <f>+BQ677*DATA!BE324</f>
        <v>0</v>
      </c>
      <c r="BS682" s="141">
        <f>+BR677*DATA!BF324</f>
        <v>1034.8609984406246</v>
      </c>
      <c r="BT682" s="141">
        <f>+BS677*DATA!BG324</f>
        <v>6692.2566400375163</v>
      </c>
      <c r="BU682" s="141">
        <f>+BT677*DATA!BH324</f>
        <v>7885.8709620267618</v>
      </c>
      <c r="BV682" s="141">
        <f>+BU677*DATA!BI324</f>
        <v>5443.6851403690707</v>
      </c>
      <c r="BW682" s="247">
        <f t="shared" si="745"/>
        <v>142874.91602522958</v>
      </c>
    </row>
    <row r="683" spans="1:75" x14ac:dyDescent="0.3">
      <c r="A683" s="116" t="s">
        <v>234</v>
      </c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>
        <f>+P682*DATA!C325</f>
        <v>0</v>
      </c>
      <c r="Q683" s="142">
        <f>+Q682*DATA!D325</f>
        <v>0</v>
      </c>
      <c r="R683" s="142">
        <f>+R682*DATA!E325</f>
        <v>0</v>
      </c>
      <c r="S683" s="142">
        <f>+S682*DATA!F325</f>
        <v>0</v>
      </c>
      <c r="T683" s="142">
        <f>+T682*DATA!G325</f>
        <v>0</v>
      </c>
      <c r="U683" s="142">
        <f>+U682*DATA!H325</f>
        <v>0</v>
      </c>
      <c r="V683" s="142">
        <f>+V682*DATA!I325</f>
        <v>0</v>
      </c>
      <c r="W683" s="142">
        <f>+W682*DATA!J325</f>
        <v>0</v>
      </c>
      <c r="X683" s="142">
        <f>+X682*DATA!K325</f>
        <v>0</v>
      </c>
      <c r="Y683" s="142">
        <f>+Y682*DATA!L325</f>
        <v>0</v>
      </c>
      <c r="Z683" s="142">
        <f>+Z682*DATA!M325</f>
        <v>0</v>
      </c>
      <c r="AA683" s="142">
        <f>+AA682*DATA!N325</f>
        <v>0</v>
      </c>
      <c r="AB683" s="142">
        <f>+AB682*DATA!O325</f>
        <v>0</v>
      </c>
      <c r="AC683" s="142">
        <f>+AC682*DATA!P325</f>
        <v>0</v>
      </c>
      <c r="AD683" s="142">
        <f>+AD682*DATA!Q325</f>
        <v>0</v>
      </c>
      <c r="AE683" s="142">
        <f>+AE682*DATA!R325</f>
        <v>0</v>
      </c>
      <c r="AF683" s="142">
        <f>+AF682*DATA!S325</f>
        <v>0</v>
      </c>
      <c r="AG683" s="142">
        <f>+AG682*DATA!T325</f>
        <v>0</v>
      </c>
      <c r="AH683" s="142">
        <f>+AH682*DATA!U325</f>
        <v>0</v>
      </c>
      <c r="AI683" s="142">
        <f>+AI682*DATA!V325</f>
        <v>0</v>
      </c>
      <c r="AJ683" s="142">
        <f>+AJ682*DATA!W325</f>
        <v>0</v>
      </c>
      <c r="AK683" s="142">
        <f>+AK682*DATA!X325</f>
        <v>0</v>
      </c>
      <c r="AL683" s="142">
        <f>+AL682*DATA!Y325</f>
        <v>0</v>
      </c>
      <c r="AM683" s="142">
        <f>+AM682*DATA!Z325</f>
        <v>0</v>
      </c>
      <c r="AN683" s="142">
        <f>+AN682*DATA!AA325</f>
        <v>0</v>
      </c>
      <c r="AO683" s="142">
        <f>+AO682*DATA!AB325</f>
        <v>0</v>
      </c>
      <c r="AP683" s="142">
        <f>+AP682*DATA!AC325</f>
        <v>0</v>
      </c>
      <c r="AQ683" s="142">
        <f>+AQ682*DATA!AD325</f>
        <v>0</v>
      </c>
      <c r="AR683" s="142">
        <f>+AR682*DATA!AE325</f>
        <v>0</v>
      </c>
      <c r="AS683" s="142">
        <f>+AS682*DATA!AF325</f>
        <v>0</v>
      </c>
      <c r="AT683" s="142">
        <f>+AT682*DATA!AG325</f>
        <v>0</v>
      </c>
      <c r="AU683" s="142">
        <f>+AU682*DATA!AH325</f>
        <v>0</v>
      </c>
      <c r="AV683" s="142">
        <f>+AV682*DATA!AI325</f>
        <v>0</v>
      </c>
      <c r="AW683" s="142">
        <f>+AW682*DATA!AJ325</f>
        <v>0</v>
      </c>
      <c r="AX683" s="142">
        <f>+AX682*DATA!AK325</f>
        <v>0</v>
      </c>
      <c r="AY683" s="142">
        <f>+AY682*DATA!AL325</f>
        <v>0</v>
      </c>
      <c r="AZ683" s="142">
        <f>+AZ682*DATA!AM325</f>
        <v>0</v>
      </c>
      <c r="BA683" s="142">
        <f>+BA682*DATA!AN325</f>
        <v>0</v>
      </c>
      <c r="BB683" s="142">
        <f>+BB682*DATA!AO325</f>
        <v>0</v>
      </c>
      <c r="BC683" s="142">
        <f>+BC682*DATA!AP325</f>
        <v>14.697613888794622</v>
      </c>
      <c r="BD683" s="142">
        <f>+BD682*DATA!AQ325</f>
        <v>147.04021511505482</v>
      </c>
      <c r="BE683" s="142">
        <f>+BE682*DATA!AR325</f>
        <v>186.27227357425113</v>
      </c>
      <c r="BF683" s="142">
        <f>+BF682*DATA!AS325</f>
        <v>0</v>
      </c>
      <c r="BG683" s="142">
        <f>+BG682*DATA!AT325</f>
        <v>11.389495467464641</v>
      </c>
      <c r="BH683" s="142">
        <f>+BH682*DATA!AU325</f>
        <v>103.88626663645839</v>
      </c>
      <c r="BI683" s="142">
        <f>+BI682*DATA!AV325</f>
        <v>117.84116235198897</v>
      </c>
      <c r="BJ683" s="142">
        <f>+BJ682*DATA!AW325</f>
        <v>81.329563516038561</v>
      </c>
      <c r="BK683" s="142">
        <f>+BK682*DATA!AX325</f>
        <v>306.19490164417942</v>
      </c>
      <c r="BL683" s="142">
        <f>+BL682*DATA!AY325</f>
        <v>0</v>
      </c>
      <c r="BM683" s="142">
        <f>+BM682*DATA!AZ325</f>
        <v>0</v>
      </c>
      <c r="BN683" s="142">
        <f>+BN682*DATA!BA325</f>
        <v>0</v>
      </c>
      <c r="BO683" s="142">
        <f>+BO682*DATA!BB325</f>
        <v>14.209331863876885</v>
      </c>
      <c r="BP683" s="142">
        <f>+BP682*DATA!BC325</f>
        <v>48.377827861626137</v>
      </c>
      <c r="BQ683" s="142">
        <f>+BQ682*DATA!BD325</f>
        <v>62.178305599159607</v>
      </c>
      <c r="BR683" s="142">
        <f>+BR682*DATA!BE325</f>
        <v>0</v>
      </c>
      <c r="BS683" s="142">
        <f>+BS682*DATA!BF325</f>
        <v>5.1743049922031235</v>
      </c>
      <c r="BT683" s="142">
        <f>+BT682*DATA!BG325</f>
        <v>33.46128320018758</v>
      </c>
      <c r="BU683" s="142">
        <f>+BU682*DATA!BH325</f>
        <v>39.429354810133809</v>
      </c>
      <c r="BV683" s="142">
        <f>+BV682*DATA!BI325</f>
        <v>27.218425701845355</v>
      </c>
      <c r="BW683" s="247">
        <f t="shared" si="745"/>
        <v>1198.7003262232629</v>
      </c>
    </row>
    <row r="684" spans="1:75" x14ac:dyDescent="0.3">
      <c r="A684" s="114" t="s">
        <v>236</v>
      </c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>
        <f>+O677*DATA!C326</f>
        <v>6861.4358871179847</v>
      </c>
      <c r="R684" s="141">
        <f>+P677*DATA!D326</f>
        <v>3212.4127157907487</v>
      </c>
      <c r="S684" s="141">
        <f>+Q677*DATA!E326</f>
        <v>4218.2624261393921</v>
      </c>
      <c r="T684" s="141">
        <f>+R677*DATA!F326</f>
        <v>2784.1068516832561</v>
      </c>
      <c r="U684" s="141">
        <f>+S677*DATA!G326</f>
        <v>11130.022934730583</v>
      </c>
      <c r="V684" s="141">
        <f>+T677*DATA!H326</f>
        <v>13085.309589004824</v>
      </c>
      <c r="W684" s="141">
        <f>+U677*DATA!I326</f>
        <v>208.60918411968788</v>
      </c>
      <c r="X684" s="141">
        <f>+V677*DATA!J326</f>
        <v>630.08058024659829</v>
      </c>
      <c r="Y684" s="141">
        <f>+W677*DATA!K326</f>
        <v>7725.1379885001952</v>
      </c>
      <c r="Z684" s="141">
        <f>+X677*DATA!L326</f>
        <v>8349.907459267537</v>
      </c>
      <c r="AA684" s="141">
        <f>+Y677*DATA!M326</f>
        <v>6222.3845873881546</v>
      </c>
      <c r="AB684" s="141">
        <f>+Z677*DATA!N326</f>
        <v>22650.855352871429</v>
      </c>
      <c r="AC684" s="141">
        <f>+AA677*DATA!O326</f>
        <v>0</v>
      </c>
      <c r="AD684" s="141">
        <f>+AB677*DATA!P326</f>
        <v>0</v>
      </c>
      <c r="AE684" s="141">
        <f>+AC677*DATA!Q326</f>
        <v>4450.0878474351248</v>
      </c>
      <c r="AF684" s="141">
        <f>+AD677*DATA!R326</f>
        <v>4985.8811984158365</v>
      </c>
      <c r="AG684" s="141">
        <f>+AE677*DATA!S326</f>
        <v>14864.237182931749</v>
      </c>
      <c r="AH684" s="141">
        <f>+AF677*DATA!T326</f>
        <v>18314.287213434018</v>
      </c>
      <c r="AI684" s="141">
        <f>+AG677*DATA!U326</f>
        <v>446.28970422618278</v>
      </c>
      <c r="AJ684" s="141">
        <f>+AH677*DATA!V326</f>
        <v>2709.7232504066501</v>
      </c>
      <c r="AK684" s="141">
        <f>+AI677*DATA!W326</f>
        <v>10491.414963194386</v>
      </c>
      <c r="AL684" s="141">
        <f>+AJ677*DATA!X326</f>
        <v>11662.865514386876</v>
      </c>
      <c r="AM684" s="141">
        <f>+AK677*DATA!Y326</f>
        <v>8978.4223297491462</v>
      </c>
      <c r="AN684" s="141">
        <f>+AL677*DATA!Z326</f>
        <v>29364.06794547247</v>
      </c>
      <c r="AO684" s="141">
        <f>+AM677*DATA!AA326</f>
        <v>0</v>
      </c>
      <c r="AP684" s="141">
        <f>+AN677*DATA!AB326</f>
        <v>0</v>
      </c>
      <c r="AQ684" s="141">
        <f>+AO677*DATA!AC326</f>
        <v>0</v>
      </c>
      <c r="AR684" s="141">
        <f>+AP677*DATA!AD326</f>
        <v>0</v>
      </c>
      <c r="AS684" s="141">
        <f>+AQ677*DATA!AE326</f>
        <v>0</v>
      </c>
      <c r="AT684" s="141">
        <f>+AR677*DATA!AF326</f>
        <v>0</v>
      </c>
      <c r="AU684" s="141">
        <f>+AS677*DATA!AG326</f>
        <v>0</v>
      </c>
      <c r="AV684" s="141">
        <f>+AT677*DATA!AH326</f>
        <v>0</v>
      </c>
      <c r="AW684" s="141">
        <f>+AU677*DATA!AI326</f>
        <v>0</v>
      </c>
      <c r="AX684" s="141">
        <f>+AV677*DATA!AJ326</f>
        <v>0</v>
      </c>
      <c r="AY684" s="141">
        <f>+AW677*DATA!AK326</f>
        <v>0</v>
      </c>
      <c r="AZ684" s="141">
        <f>+AX677*DATA!AL326</f>
        <v>0</v>
      </c>
      <c r="BA684" s="141">
        <f>+AY677*DATA!AM326</f>
        <v>0</v>
      </c>
      <c r="BB684" s="141">
        <f>+AZ677*DATA!AN326</f>
        <v>0</v>
      </c>
      <c r="BC684" s="141">
        <f>+BA677*DATA!AO326</f>
        <v>0</v>
      </c>
      <c r="BD684" s="141">
        <f>+BB677*DATA!AP326</f>
        <v>2351.6182222071398</v>
      </c>
      <c r="BE684" s="141">
        <f>+BC677*DATA!AQ326</f>
        <v>23526.434418408771</v>
      </c>
      <c r="BF684" s="141">
        <f>+BD677*DATA!AR326</f>
        <v>29803.563771880181</v>
      </c>
      <c r="BG684" s="141">
        <f>+BE677*DATA!AS326</f>
        <v>0</v>
      </c>
      <c r="BH684" s="141">
        <f>+BF677*DATA!AT326</f>
        <v>1822.3192747943428</v>
      </c>
      <c r="BI684" s="141">
        <f>+BG677*DATA!AU326</f>
        <v>16621.802661833342</v>
      </c>
      <c r="BJ684" s="141">
        <f>+BH677*DATA!AV326</f>
        <v>18854.585976318234</v>
      </c>
      <c r="BK684" s="141">
        <f>+BI677*DATA!AW326</f>
        <v>13012.730162566171</v>
      </c>
      <c r="BL684" s="141">
        <f>+BJ677*DATA!AX326</f>
        <v>48991.184263068717</v>
      </c>
      <c r="BM684" s="141">
        <f>+BK677*DATA!AY326</f>
        <v>0</v>
      </c>
      <c r="BN684" s="141">
        <f>+BL677*DATA!AZ326</f>
        <v>0</v>
      </c>
      <c r="BO684" s="141">
        <f>+BM677*DATA!BA326</f>
        <v>0</v>
      </c>
      <c r="BP684" s="141">
        <f>+BN677*DATA!BB326</f>
        <v>4736.4439546256281</v>
      </c>
      <c r="BQ684" s="141">
        <f>+BO677*DATA!BC326</f>
        <v>16125.942620542048</v>
      </c>
      <c r="BR684" s="141">
        <f>+BP677*DATA!BD326</f>
        <v>20726.101866386536</v>
      </c>
      <c r="BS684" s="141">
        <f>+BQ677*DATA!BE326</f>
        <v>0</v>
      </c>
      <c r="BT684" s="141">
        <f>+BR677*DATA!BF326</f>
        <v>1724.7683307343746</v>
      </c>
      <c r="BU684" s="141">
        <f>+BS677*DATA!BG326</f>
        <v>11153.761066729194</v>
      </c>
      <c r="BV684" s="141">
        <f>+BT677*DATA!BH326</f>
        <v>13143.118270044604</v>
      </c>
      <c r="BW684" s="247">
        <f t="shared" si="745"/>
        <v>415940.17756665219</v>
      </c>
    </row>
    <row r="685" spans="1:75" x14ac:dyDescent="0.3">
      <c r="A685" s="116" t="s">
        <v>234</v>
      </c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>
        <f>+Q684*DATA!C327</f>
        <v>0</v>
      </c>
      <c r="R685" s="142">
        <f>+R684*DATA!D327</f>
        <v>0</v>
      </c>
      <c r="S685" s="142">
        <f>+S684*DATA!E327</f>
        <v>0</v>
      </c>
      <c r="T685" s="142">
        <f>+T684*DATA!F327</f>
        <v>0</v>
      </c>
      <c r="U685" s="142">
        <f>+U684*DATA!G327</f>
        <v>0</v>
      </c>
      <c r="V685" s="142">
        <f>+V684*DATA!H327</f>
        <v>0</v>
      </c>
      <c r="W685" s="142">
        <f>+W684*DATA!I327</f>
        <v>0</v>
      </c>
      <c r="X685" s="142">
        <f>+X684*DATA!J327</f>
        <v>0</v>
      </c>
      <c r="Y685" s="142">
        <f>+Y684*DATA!K327</f>
        <v>0</v>
      </c>
      <c r="Z685" s="142">
        <f>+Z684*DATA!L327</f>
        <v>0</v>
      </c>
      <c r="AA685" s="142">
        <f>+AA684*DATA!M327</f>
        <v>0</v>
      </c>
      <c r="AB685" s="142">
        <f>+AB684*DATA!N327</f>
        <v>0</v>
      </c>
      <c r="AC685" s="142">
        <f>+AC684*DATA!O327</f>
        <v>0</v>
      </c>
      <c r="AD685" s="142">
        <f>+AD684*DATA!P327</f>
        <v>0</v>
      </c>
      <c r="AE685" s="142">
        <f>+AE684*DATA!Q327</f>
        <v>44.500878474351246</v>
      </c>
      <c r="AF685" s="142">
        <f>+AF684*DATA!R327</f>
        <v>49.858811984158365</v>
      </c>
      <c r="AG685" s="142">
        <f>+AG684*DATA!S327</f>
        <v>148.64237182931748</v>
      </c>
      <c r="AH685" s="142">
        <f>+AH684*DATA!T327</f>
        <v>183.14287213434019</v>
      </c>
      <c r="AI685" s="142">
        <f>+AI684*DATA!U327</f>
        <v>4.4628970422618277</v>
      </c>
      <c r="AJ685" s="142">
        <f>+AJ684*DATA!V327</f>
        <v>27.097232504066501</v>
      </c>
      <c r="AK685" s="142">
        <f>+AK684*DATA!W327</f>
        <v>104.91414963194386</v>
      </c>
      <c r="AL685" s="142">
        <f>+AL684*DATA!X327</f>
        <v>116.62865514386877</v>
      </c>
      <c r="AM685" s="142">
        <f>+AM684*DATA!Y327</f>
        <v>89.784223297491465</v>
      </c>
      <c r="AN685" s="142">
        <f>+AN684*DATA!Z327</f>
        <v>293.6406794547247</v>
      </c>
      <c r="AO685" s="142">
        <f>+AO684*DATA!AA327</f>
        <v>0</v>
      </c>
      <c r="AP685" s="142">
        <f>+AP684*DATA!AB327</f>
        <v>0</v>
      </c>
      <c r="AQ685" s="142">
        <f>+AQ684*DATA!AC327</f>
        <v>0</v>
      </c>
      <c r="AR685" s="142">
        <f>+AR684*DATA!AD327</f>
        <v>0</v>
      </c>
      <c r="AS685" s="142">
        <f>+AS684*DATA!AE327</f>
        <v>0</v>
      </c>
      <c r="AT685" s="142">
        <f>+AT684*DATA!AF327</f>
        <v>0</v>
      </c>
      <c r="AU685" s="142">
        <f>+AU684*DATA!AG327</f>
        <v>0</v>
      </c>
      <c r="AV685" s="142">
        <f>+AV684*DATA!AH327</f>
        <v>0</v>
      </c>
      <c r="AW685" s="142">
        <f>+AW684*DATA!AI327</f>
        <v>0</v>
      </c>
      <c r="AX685" s="142">
        <f>+AX684*DATA!AJ327</f>
        <v>0</v>
      </c>
      <c r="AY685" s="142">
        <f>+AY684*DATA!AK327</f>
        <v>0</v>
      </c>
      <c r="AZ685" s="142">
        <f>+AZ684*DATA!AL327</f>
        <v>0</v>
      </c>
      <c r="BA685" s="142">
        <f>+BA684*DATA!AM327</f>
        <v>0</v>
      </c>
      <c r="BB685" s="142">
        <f>+BB684*DATA!AN327</f>
        <v>0</v>
      </c>
      <c r="BC685" s="142">
        <f>+BC684*DATA!AO327</f>
        <v>0</v>
      </c>
      <c r="BD685" s="142">
        <f>+BD684*DATA!AP327</f>
        <v>47.032364444142793</v>
      </c>
      <c r="BE685" s="142">
        <f>+BE684*DATA!AQ327</f>
        <v>470.52868836817544</v>
      </c>
      <c r="BF685" s="142">
        <f>+BF684*DATA!AR327</f>
        <v>596.07127543760362</v>
      </c>
      <c r="BG685" s="142">
        <f>+BG684*DATA!AS327</f>
        <v>0</v>
      </c>
      <c r="BH685" s="142">
        <f>+BH684*DATA!AT327</f>
        <v>36.446385495886858</v>
      </c>
      <c r="BI685" s="142">
        <f>+BI684*DATA!AU327</f>
        <v>332.43605323666685</v>
      </c>
      <c r="BJ685" s="142">
        <f>+BJ684*DATA!AV327</f>
        <v>377.09171952636467</v>
      </c>
      <c r="BK685" s="142">
        <f>+BK684*DATA!AW327</f>
        <v>260.25460325132343</v>
      </c>
      <c r="BL685" s="142">
        <f>+BL684*DATA!AX327</f>
        <v>979.82368526137441</v>
      </c>
      <c r="BM685" s="142">
        <f>+BM684*DATA!AY327</f>
        <v>0</v>
      </c>
      <c r="BN685" s="142">
        <f>+BN684*DATA!AZ327</f>
        <v>0</v>
      </c>
      <c r="BO685" s="142">
        <f>+BO684*DATA!BA327</f>
        <v>0</v>
      </c>
      <c r="BP685" s="142">
        <f>+BP684*DATA!BB327</f>
        <v>0</v>
      </c>
      <c r="BQ685" s="142">
        <f>+BQ684*DATA!BC327</f>
        <v>0</v>
      </c>
      <c r="BR685" s="142">
        <f>+BR684*DATA!BD327</f>
        <v>0</v>
      </c>
      <c r="BS685" s="142">
        <f>+BS684*DATA!BE327</f>
        <v>0</v>
      </c>
      <c r="BT685" s="142">
        <f>+BT684*DATA!BF327</f>
        <v>0</v>
      </c>
      <c r="BU685" s="142">
        <f>+BU684*DATA!BG327</f>
        <v>0</v>
      </c>
      <c r="BV685" s="142">
        <f>+BV684*DATA!BH327</f>
        <v>0</v>
      </c>
      <c r="BW685" s="247">
        <f t="shared" si="745"/>
        <v>4162.357546518062</v>
      </c>
    </row>
    <row r="686" spans="1:75" x14ac:dyDescent="0.3">
      <c r="A686" s="114" t="s">
        <v>237</v>
      </c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>
        <f>+O677*DATA!C328</f>
        <v>4116.861532270791</v>
      </c>
      <c r="S686" s="141">
        <f>+P677*DATA!D328</f>
        <v>1927.4476294744491</v>
      </c>
      <c r="T686" s="141">
        <f>+Q677*DATA!E328</f>
        <v>2530.9574556836351</v>
      </c>
      <c r="U686" s="141">
        <f>+R677*DATA!F328</f>
        <v>1670.4641110099535</v>
      </c>
      <c r="V686" s="141">
        <f>+S677*DATA!G328</f>
        <v>6678.0137608383493</v>
      </c>
      <c r="W686" s="141">
        <f>+T677*DATA!H328</f>
        <v>7851.1857534028941</v>
      </c>
      <c r="X686" s="141">
        <f>+U677*DATA!I328</f>
        <v>125.16551047181272</v>
      </c>
      <c r="Y686" s="141">
        <f>+V677*DATA!J328</f>
        <v>378.04834814795896</v>
      </c>
      <c r="Z686" s="141">
        <f>+W677*DATA!K328</f>
        <v>4635.0827931001168</v>
      </c>
      <c r="AA686" s="141">
        <f>+X677*DATA!L328</f>
        <v>5009.9444755605218</v>
      </c>
      <c r="AB686" s="141">
        <f>+Y677*DATA!M328</f>
        <v>3733.4307524328924</v>
      </c>
      <c r="AC686" s="141">
        <f>+Z677*DATA!N328</f>
        <v>13590.513211722857</v>
      </c>
      <c r="AD686" s="141">
        <f>+AA677*DATA!O328</f>
        <v>0</v>
      </c>
      <c r="AE686" s="141">
        <f>+AB677*DATA!P328</f>
        <v>0</v>
      </c>
      <c r="AF686" s="141">
        <f>+AC677*DATA!Q328</f>
        <v>0</v>
      </c>
      <c r="AG686" s="141">
        <f>+AD677*DATA!R328</f>
        <v>0</v>
      </c>
      <c r="AH686" s="141">
        <f>+AE677*DATA!S328</f>
        <v>0</v>
      </c>
      <c r="AI686" s="141">
        <f>+AF677*DATA!T328</f>
        <v>0</v>
      </c>
      <c r="AJ686" s="141">
        <f>+AG677*DATA!U328</f>
        <v>0</v>
      </c>
      <c r="AK686" s="141">
        <f>+AH677*DATA!V328</f>
        <v>0</v>
      </c>
      <c r="AL686" s="141">
        <f>+AI677*DATA!W328</f>
        <v>0</v>
      </c>
      <c r="AM686" s="141">
        <f>+AJ677*DATA!X328</f>
        <v>0</v>
      </c>
      <c r="AN686" s="141">
        <f>+AK677*DATA!Y328</f>
        <v>0</v>
      </c>
      <c r="AO686" s="141">
        <f>+AL677*DATA!Z328</f>
        <v>0</v>
      </c>
      <c r="AP686" s="141">
        <f>+AM677*DATA!AA328</f>
        <v>0</v>
      </c>
      <c r="AQ686" s="141">
        <f>+AN677*DATA!AB328</f>
        <v>0</v>
      </c>
      <c r="AR686" s="141">
        <f>+AO677*DATA!AC328</f>
        <v>0</v>
      </c>
      <c r="AS686" s="141">
        <f>+AP677*DATA!AD328</f>
        <v>0</v>
      </c>
      <c r="AT686" s="141">
        <f>+AQ677*DATA!AE328</f>
        <v>0</v>
      </c>
      <c r="AU686" s="141">
        <f>+AR677*DATA!AF328</f>
        <v>0</v>
      </c>
      <c r="AV686" s="141">
        <f>+AS677*DATA!AG328</f>
        <v>0</v>
      </c>
      <c r="AW686" s="141">
        <f>+AT677*DATA!AH328</f>
        <v>0</v>
      </c>
      <c r="AX686" s="141">
        <f>+AU677*DATA!AI328</f>
        <v>0</v>
      </c>
      <c r="AY686" s="141">
        <f>+AV677*DATA!AJ328</f>
        <v>0</v>
      </c>
      <c r="AZ686" s="141">
        <f>+AW677*DATA!AK328</f>
        <v>0</v>
      </c>
      <c r="BA686" s="141">
        <f>+AX677*DATA!AL328</f>
        <v>0</v>
      </c>
      <c r="BB686" s="141">
        <f>+AY677*DATA!AM328</f>
        <v>0</v>
      </c>
      <c r="BC686" s="141">
        <f>+AZ677*DATA!AN328</f>
        <v>0</v>
      </c>
      <c r="BD686" s="141">
        <f>+BA677*DATA!AO328</f>
        <v>0</v>
      </c>
      <c r="BE686" s="141">
        <f>+BB677*DATA!AP328</f>
        <v>0</v>
      </c>
      <c r="BF686" s="141">
        <f>+BC677*DATA!AQ328</f>
        <v>0</v>
      </c>
      <c r="BG686" s="141">
        <f>+BD677*DATA!AR328</f>
        <v>0</v>
      </c>
      <c r="BH686" s="141">
        <f>+BE677*DATA!AS328</f>
        <v>0</v>
      </c>
      <c r="BI686" s="141">
        <f>+BF677*DATA!AT328</f>
        <v>0</v>
      </c>
      <c r="BJ686" s="141">
        <f>+BG677*DATA!AU328</f>
        <v>0</v>
      </c>
      <c r="BK686" s="141">
        <f>+BH677*DATA!AV328</f>
        <v>0</v>
      </c>
      <c r="BL686" s="141">
        <f>+BI677*DATA!AW328</f>
        <v>0</v>
      </c>
      <c r="BM686" s="141">
        <f>+BJ677*DATA!AX328</f>
        <v>0</v>
      </c>
      <c r="BN686" s="141">
        <f>+BK677*DATA!AY328</f>
        <v>0</v>
      </c>
      <c r="BO686" s="141">
        <f>+BL677*DATA!AZ328</f>
        <v>0</v>
      </c>
      <c r="BP686" s="141">
        <f>+BM677*DATA!BA328</f>
        <v>0</v>
      </c>
      <c r="BQ686" s="141">
        <f>+BN677*DATA!BB328</f>
        <v>0</v>
      </c>
      <c r="BR686" s="141">
        <f>+BO677*DATA!BC328</f>
        <v>0</v>
      </c>
      <c r="BS686" s="141">
        <f>+BP677*DATA!BD328</f>
        <v>0</v>
      </c>
      <c r="BT686" s="141">
        <f>+BQ677*DATA!BE328</f>
        <v>0</v>
      </c>
      <c r="BU686" s="141">
        <f>+BR677*DATA!BF328</f>
        <v>0</v>
      </c>
      <c r="BV686" s="141">
        <f>+BS677*DATA!BG328</f>
        <v>0</v>
      </c>
      <c r="BW686" s="247">
        <f t="shared" si="745"/>
        <v>52247.115334116228</v>
      </c>
    </row>
    <row r="687" spans="1:75" x14ac:dyDescent="0.3">
      <c r="A687" s="116" t="s">
        <v>234</v>
      </c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>
        <f>+R686*DATA!C329</f>
        <v>0</v>
      </c>
      <c r="S687" s="142">
        <f>+S686*DATA!D329</f>
        <v>0</v>
      </c>
      <c r="T687" s="142">
        <f>+T686*DATA!E329</f>
        <v>0</v>
      </c>
      <c r="U687" s="142">
        <f>+U686*DATA!F329</f>
        <v>0</v>
      </c>
      <c r="V687" s="142">
        <f>+V686*DATA!G329</f>
        <v>0</v>
      </c>
      <c r="W687" s="142">
        <f>+W686*DATA!H329</f>
        <v>0</v>
      </c>
      <c r="X687" s="142">
        <f>+X686*DATA!I329</f>
        <v>0</v>
      </c>
      <c r="Y687" s="142">
        <f>+Y686*DATA!J329</f>
        <v>0</v>
      </c>
      <c r="Z687" s="142">
        <f>+Z686*DATA!K329</f>
        <v>0</v>
      </c>
      <c r="AA687" s="142">
        <f>+AA686*DATA!L329</f>
        <v>0</v>
      </c>
      <c r="AB687" s="142">
        <f>+AB686*DATA!M329</f>
        <v>0</v>
      </c>
      <c r="AC687" s="142">
        <f>+AC686*DATA!N329</f>
        <v>0</v>
      </c>
      <c r="AD687" s="142">
        <f>+AD686*DATA!O329</f>
        <v>0</v>
      </c>
      <c r="AE687" s="142">
        <f>+AE686*DATA!P329</f>
        <v>0</v>
      </c>
      <c r="AF687" s="142">
        <f>+AF686*DATA!Q329</f>
        <v>0</v>
      </c>
      <c r="AG687" s="142">
        <f>+AG686*DATA!R329</f>
        <v>0</v>
      </c>
      <c r="AH687" s="142">
        <f>+AH686*DATA!S329</f>
        <v>0</v>
      </c>
      <c r="AI687" s="142">
        <f>+AI686*DATA!T329</f>
        <v>0</v>
      </c>
      <c r="AJ687" s="142">
        <f>+AJ686*DATA!U329</f>
        <v>0</v>
      </c>
      <c r="AK687" s="142">
        <f>+AK686*DATA!V329</f>
        <v>0</v>
      </c>
      <c r="AL687" s="142">
        <f>+AL686*DATA!W329</f>
        <v>0</v>
      </c>
      <c r="AM687" s="142">
        <f>+AM686*DATA!X329</f>
        <v>0</v>
      </c>
      <c r="AN687" s="142">
        <f>+AN686*DATA!Y329</f>
        <v>0</v>
      </c>
      <c r="AO687" s="142">
        <f>+AO686*DATA!Z329</f>
        <v>0</v>
      </c>
      <c r="AP687" s="142">
        <f>+AP686*DATA!AA329</f>
        <v>0</v>
      </c>
      <c r="AQ687" s="142">
        <f>+AQ686*DATA!AB329</f>
        <v>0</v>
      </c>
      <c r="AR687" s="142">
        <f>+AR686*DATA!AC329</f>
        <v>0</v>
      </c>
      <c r="AS687" s="142">
        <f>+AS686*DATA!AD329</f>
        <v>0</v>
      </c>
      <c r="AT687" s="142">
        <f>+AT686*DATA!AE329</f>
        <v>0</v>
      </c>
      <c r="AU687" s="142">
        <f>+AU686*DATA!AF329</f>
        <v>0</v>
      </c>
      <c r="AV687" s="142">
        <f>+AV686*DATA!AG329</f>
        <v>0</v>
      </c>
      <c r="AW687" s="142">
        <f>+AW686*DATA!AH329</f>
        <v>0</v>
      </c>
      <c r="AX687" s="142">
        <f>+AX686*DATA!AI329</f>
        <v>0</v>
      </c>
      <c r="AY687" s="142">
        <f>+AY686*DATA!AJ329</f>
        <v>0</v>
      </c>
      <c r="AZ687" s="142">
        <f>+AZ686*DATA!AK329</f>
        <v>0</v>
      </c>
      <c r="BA687" s="142">
        <f>+BA686*DATA!AL329</f>
        <v>0</v>
      </c>
      <c r="BB687" s="142">
        <f>+BB686*DATA!AM329</f>
        <v>0</v>
      </c>
      <c r="BC687" s="142">
        <f>+BC686*DATA!AN329</f>
        <v>0</v>
      </c>
      <c r="BD687" s="142">
        <f>+BD686*DATA!AO329</f>
        <v>0</v>
      </c>
      <c r="BE687" s="142">
        <f>+BE686*DATA!AP329</f>
        <v>0</v>
      </c>
      <c r="BF687" s="142">
        <f>+BF686*DATA!AQ329</f>
        <v>0</v>
      </c>
      <c r="BG687" s="142">
        <f>+BG686*DATA!AR329</f>
        <v>0</v>
      </c>
      <c r="BH687" s="142">
        <f>+BH686*DATA!AS329</f>
        <v>0</v>
      </c>
      <c r="BI687" s="142">
        <f>+BI686*DATA!AT329</f>
        <v>0</v>
      </c>
      <c r="BJ687" s="142">
        <f>+BJ686*DATA!AU329</f>
        <v>0</v>
      </c>
      <c r="BK687" s="142">
        <f>+BK686*DATA!AV329</f>
        <v>0</v>
      </c>
      <c r="BL687" s="142">
        <f>+BL686*DATA!AW329</f>
        <v>0</v>
      </c>
      <c r="BM687" s="142">
        <f>+BM686*DATA!AX329</f>
        <v>0</v>
      </c>
      <c r="BN687" s="142">
        <f>+BN686*DATA!AY329</f>
        <v>0</v>
      </c>
      <c r="BO687" s="142">
        <f>+BO686*DATA!AZ329</f>
        <v>0</v>
      </c>
      <c r="BP687" s="142">
        <f>+BP686*DATA!BA329</f>
        <v>0</v>
      </c>
      <c r="BQ687" s="142">
        <f>+BQ686*DATA!BB329</f>
        <v>0</v>
      </c>
      <c r="BR687" s="142">
        <f>+BR686*DATA!BC329</f>
        <v>0</v>
      </c>
      <c r="BS687" s="142">
        <f>+BS686*DATA!BD329</f>
        <v>0</v>
      </c>
      <c r="BT687" s="142">
        <f>+BT686*DATA!BE329</f>
        <v>0</v>
      </c>
      <c r="BU687" s="142">
        <f>+BU686*DATA!BF329</f>
        <v>0</v>
      </c>
      <c r="BV687" s="142">
        <f>+BV686*DATA!BG329</f>
        <v>0</v>
      </c>
      <c r="BW687" s="247">
        <f t="shared" si="745"/>
        <v>0</v>
      </c>
    </row>
    <row r="688" spans="1:75" x14ac:dyDescent="0.3">
      <c r="A688" s="114" t="s">
        <v>395</v>
      </c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>
        <f>+O677*DATA!C330</f>
        <v>0</v>
      </c>
      <c r="T688" s="141">
        <f>+P677*DATA!D330</f>
        <v>0</v>
      </c>
      <c r="U688" s="141">
        <f>+Q677*DATA!E330</f>
        <v>0</v>
      </c>
      <c r="V688" s="141">
        <f>+R677*DATA!F330</f>
        <v>0</v>
      </c>
      <c r="W688" s="141">
        <f>+S677*DATA!G330</f>
        <v>0</v>
      </c>
      <c r="X688" s="141">
        <f>+T677*DATA!H330</f>
        <v>0</v>
      </c>
      <c r="Y688" s="141">
        <f>+U677*DATA!I330</f>
        <v>0</v>
      </c>
      <c r="Z688" s="141">
        <f>+V677*DATA!J330</f>
        <v>0</v>
      </c>
      <c r="AA688" s="141">
        <f>+W677*DATA!K330</f>
        <v>0</v>
      </c>
      <c r="AB688" s="141">
        <f>+X677*DATA!L330</f>
        <v>0</v>
      </c>
      <c r="AC688" s="141">
        <f>+Y677*DATA!M330</f>
        <v>0</v>
      </c>
      <c r="AD688" s="141">
        <f>+Z677*DATA!N330</f>
        <v>0</v>
      </c>
      <c r="AE688" s="141">
        <f>+AA677*DATA!O330</f>
        <v>0</v>
      </c>
      <c r="AF688" s="141">
        <f>+AB677*DATA!P330</f>
        <v>0</v>
      </c>
      <c r="AG688" s="141">
        <f>+AC677*DATA!Q330</f>
        <v>2225.0439237175624</v>
      </c>
      <c r="AH688" s="141">
        <f>+AD677*DATA!R330</f>
        <v>2492.9405992079182</v>
      </c>
      <c r="AI688" s="141">
        <f>+AE677*DATA!S330</f>
        <v>7432.1185914658745</v>
      </c>
      <c r="AJ688" s="141">
        <f>+AF677*DATA!T330</f>
        <v>9157.1436067170089</v>
      </c>
      <c r="AK688" s="141">
        <f>+AG677*DATA!U330</f>
        <v>223.14485211309139</v>
      </c>
      <c r="AL688" s="141">
        <f>+AH677*DATA!V330</f>
        <v>1354.861625203325</v>
      </c>
      <c r="AM688" s="141">
        <f>+AI677*DATA!W330</f>
        <v>5245.7074815971928</v>
      </c>
      <c r="AN688" s="141">
        <f>+AJ677*DATA!X330</f>
        <v>5831.4327571934382</v>
      </c>
      <c r="AO688" s="141">
        <f>+AK677*DATA!Y330</f>
        <v>4489.2111648745731</v>
      </c>
      <c r="AP688" s="141">
        <f>+AL677*DATA!Z330</f>
        <v>14682.033972736235</v>
      </c>
      <c r="AQ688" s="141">
        <f>+AM677*DATA!AA330</f>
        <v>0</v>
      </c>
      <c r="AR688" s="141">
        <f>+AN677*DATA!AB330</f>
        <v>0</v>
      </c>
      <c r="AS688" s="141">
        <f>+AO677*DATA!AC330</f>
        <v>0</v>
      </c>
      <c r="AT688" s="141">
        <f>+AP677*DATA!AD330</f>
        <v>0</v>
      </c>
      <c r="AU688" s="141">
        <f>+AQ677*DATA!AE330</f>
        <v>0</v>
      </c>
      <c r="AV688" s="141">
        <f>+AR677*DATA!AF330</f>
        <v>0</v>
      </c>
      <c r="AW688" s="141">
        <f>+AS677*DATA!AG330</f>
        <v>0</v>
      </c>
      <c r="AX688" s="141">
        <f>+AT677*DATA!AH330</f>
        <v>0</v>
      </c>
      <c r="AY688" s="141">
        <f>+AU677*DATA!AI330</f>
        <v>0</v>
      </c>
      <c r="AZ688" s="141">
        <f>+AV677*DATA!AJ330</f>
        <v>0</v>
      </c>
      <c r="BA688" s="141">
        <f>+AW677*DATA!AK330</f>
        <v>0</v>
      </c>
      <c r="BB688" s="141">
        <f>+AX677*DATA!AL330</f>
        <v>0</v>
      </c>
      <c r="BC688" s="141">
        <f>+AY677*DATA!AM330</f>
        <v>0</v>
      </c>
      <c r="BD688" s="141">
        <f>+AZ677*DATA!AN330</f>
        <v>0</v>
      </c>
      <c r="BE688" s="141">
        <f>+BA677*DATA!AO330</f>
        <v>0</v>
      </c>
      <c r="BF688" s="141">
        <f>+BB677*DATA!AP330</f>
        <v>0</v>
      </c>
      <c r="BG688" s="141">
        <f>+BC677*DATA!AQ330</f>
        <v>0</v>
      </c>
      <c r="BH688" s="141">
        <f>+BD677*DATA!AR330</f>
        <v>0</v>
      </c>
      <c r="BI688" s="141">
        <f>+BE677*DATA!AS330</f>
        <v>0</v>
      </c>
      <c r="BJ688" s="141">
        <f>+BF677*DATA!AT330</f>
        <v>0</v>
      </c>
      <c r="BK688" s="141">
        <f>+BG677*DATA!AU330</f>
        <v>0</v>
      </c>
      <c r="BL688" s="141">
        <f>+BH677*DATA!AV330</f>
        <v>0</v>
      </c>
      <c r="BM688" s="141">
        <f>+BI677*DATA!AW330</f>
        <v>0</v>
      </c>
      <c r="BN688" s="141">
        <f>+BJ677*DATA!AX330</f>
        <v>0</v>
      </c>
      <c r="BO688" s="141">
        <f>+BK677*DATA!AY330</f>
        <v>0</v>
      </c>
      <c r="BP688" s="141">
        <f>+BL677*DATA!AZ330</f>
        <v>0</v>
      </c>
      <c r="BQ688" s="141">
        <f>+BM677*DATA!BA330</f>
        <v>0</v>
      </c>
      <c r="BR688" s="141">
        <f>+BN677*DATA!BB330</f>
        <v>0</v>
      </c>
      <c r="BS688" s="141">
        <f>+BO677*DATA!BC330</f>
        <v>0</v>
      </c>
      <c r="BT688" s="141">
        <f>+BP677*DATA!BD330</f>
        <v>0</v>
      </c>
      <c r="BU688" s="141">
        <f>+BQ677*DATA!BE330</f>
        <v>0</v>
      </c>
      <c r="BV688" s="141">
        <f>+BR677*DATA!BF330</f>
        <v>0</v>
      </c>
      <c r="BW688" s="247">
        <f t="shared" si="745"/>
        <v>53133.638574826218</v>
      </c>
    </row>
    <row r="689" spans="1:75" x14ac:dyDescent="0.3">
      <c r="A689" s="117" t="s">
        <v>234</v>
      </c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2"/>
      <c r="AF689" s="142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42"/>
      <c r="AV689" s="142"/>
      <c r="AW689" s="142"/>
      <c r="AX689" s="142"/>
      <c r="AY689" s="142"/>
      <c r="AZ689" s="142"/>
      <c r="BA689" s="142"/>
      <c r="BB689" s="142"/>
      <c r="BC689" s="142"/>
      <c r="BD689" s="142"/>
      <c r="BE689" s="142"/>
      <c r="BF689" s="142"/>
      <c r="BG689" s="142"/>
      <c r="BH689" s="142"/>
      <c r="BI689" s="142"/>
      <c r="BJ689" s="142"/>
      <c r="BK689" s="142"/>
      <c r="BL689" s="142"/>
      <c r="BM689" s="142"/>
      <c r="BN689" s="142"/>
      <c r="BO689" s="142"/>
      <c r="BP689" s="142"/>
      <c r="BQ689" s="142"/>
      <c r="BR689" s="142"/>
      <c r="BS689" s="142"/>
      <c r="BT689" s="142"/>
      <c r="BU689" s="142"/>
      <c r="BV689" s="142"/>
      <c r="BW689" s="247">
        <f t="shared" si="745"/>
        <v>0</v>
      </c>
    </row>
    <row r="690" spans="1:75" ht="16.2" thickBot="1" x14ac:dyDescent="0.35"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BW690" s="233">
        <f t="shared" si="745"/>
        <v>0</v>
      </c>
    </row>
    <row r="691" spans="1:75" ht="16.2" thickBot="1" x14ac:dyDescent="0.35">
      <c r="A691" s="26" t="s">
        <v>396</v>
      </c>
      <c r="C691" s="238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40">
        <f>+O680+O682+O684+O686+O688</f>
        <v>16467.446129083164</v>
      </c>
      <c r="P691" s="240">
        <f t="shared" ref="P691:BV691" si="787">+P680+P682+P684+P686+P688</f>
        <v>7709.7905178977962</v>
      </c>
      <c r="Q691" s="240">
        <f t="shared" si="787"/>
        <v>16985.265709852523</v>
      </c>
      <c r="R691" s="240">
        <f t="shared" si="787"/>
        <v>14011.130692101353</v>
      </c>
      <c r="S691" s="240">
        <f t="shared" si="787"/>
        <v>32857.76509896724</v>
      </c>
      <c r="T691" s="240">
        <f t="shared" si="787"/>
        <v>36719.807320978471</v>
      </c>
      <c r="U691" s="240">
        <f t="shared" si="787"/>
        <v>13301.149087627788</v>
      </c>
      <c r="V691" s="240">
        <f t="shared" si="787"/>
        <v>21275.516742435011</v>
      </c>
      <c r="W691" s="240">
        <f t="shared" si="787"/>
        <v>26600.126109923047</v>
      </c>
      <c r="X691" s="240">
        <f t="shared" si="787"/>
        <v>20795.023992960498</v>
      </c>
      <c r="Y691" s="240">
        <f t="shared" si="787"/>
        <v>23036.909346379725</v>
      </c>
      <c r="Z691" s="240">
        <f t="shared" si="787"/>
        <v>67347.043099259085</v>
      </c>
      <c r="AA691" s="240">
        <f t="shared" si="787"/>
        <v>11232.329062948676</v>
      </c>
      <c r="AB691" s="240">
        <f t="shared" si="787"/>
        <v>26384.286105304323</v>
      </c>
      <c r="AC691" s="240">
        <f t="shared" si="787"/>
        <v>21749.007598687254</v>
      </c>
      <c r="AD691" s="240">
        <f t="shared" si="787"/>
        <v>9140.7821970957011</v>
      </c>
      <c r="AE691" s="240">
        <f t="shared" si="787"/>
        <v>31701.18934947667</v>
      </c>
      <c r="AF691" s="240">
        <f t="shared" si="787"/>
        <v>38562.074423044876</v>
      </c>
      <c r="AG691" s="240">
        <f t="shared" si="787"/>
        <v>17907.478897730645</v>
      </c>
      <c r="AH691" s="240">
        <f t="shared" si="787"/>
        <v>25775.053771720795</v>
      </c>
      <c r="AI691" s="240">
        <f t="shared" si="787"/>
        <v>27112.669061548433</v>
      </c>
      <c r="AJ691" s="240">
        <f t="shared" si="787"/>
        <v>33248.786966832937</v>
      </c>
      <c r="AK691" s="240">
        <f t="shared" si="787"/>
        <v>27175.000753180913</v>
      </c>
      <c r="AL691" s="240">
        <f t="shared" si="787"/>
        <v>66851.851706289744</v>
      </c>
      <c r="AM691" s="240">
        <f t="shared" si="787"/>
        <v>14224.129811346338</v>
      </c>
      <c r="AN691" s="240">
        <f t="shared" si="787"/>
        <v>35372.436891656413</v>
      </c>
      <c r="AO691" s="240">
        <f t="shared" si="787"/>
        <v>26857.234621491065</v>
      </c>
      <c r="AP691" s="240">
        <f t="shared" si="787"/>
        <v>40504.867294106996</v>
      </c>
      <c r="AQ691" s="240">
        <f t="shared" si="787"/>
        <v>63647.15323202961</v>
      </c>
      <c r="AR691" s="240">
        <f t="shared" si="787"/>
        <v>77505.530164374941</v>
      </c>
      <c r="AS691" s="240">
        <f t="shared" si="787"/>
        <v>5115.1872603079319</v>
      </c>
      <c r="AT691" s="240">
        <f t="shared" si="787"/>
        <v>11493.715887553131</v>
      </c>
      <c r="AU691" s="240">
        <f t="shared" si="787"/>
        <v>45505.600607496577</v>
      </c>
      <c r="AV691" s="240">
        <f t="shared" si="787"/>
        <v>52513.986434293016</v>
      </c>
      <c r="AW691" s="240">
        <f t="shared" si="787"/>
        <v>37251.981084528634</v>
      </c>
      <c r="AX691" s="240">
        <f t="shared" si="787"/>
        <v>128575.0352350574</v>
      </c>
      <c r="AY691" s="240">
        <f t="shared" si="787"/>
        <v>0</v>
      </c>
      <c r="AZ691" s="240">
        <f t="shared" si="787"/>
        <v>0</v>
      </c>
      <c r="BA691" s="240">
        <f t="shared" si="787"/>
        <v>0</v>
      </c>
      <c r="BB691" s="240">
        <f t="shared" si="787"/>
        <v>2057.6659444312468</v>
      </c>
      <c r="BC691" s="240">
        <f t="shared" si="787"/>
        <v>22055.391504987136</v>
      </c>
      <c r="BD691" s="240">
        <f t="shared" si="787"/>
        <v>43133.75803410777</v>
      </c>
      <c r="BE691" s="240">
        <f t="shared" si="787"/>
        <v>42153.661775833883</v>
      </c>
      <c r="BF691" s="240">
        <f t="shared" si="787"/>
        <v>31398.093137325232</v>
      </c>
      <c r="BG691" s="240">
        <f t="shared" si="787"/>
        <v>15683.026875850637</v>
      </c>
      <c r="BH691" s="240">
        <f t="shared" si="787"/>
        <v>28708.708667718638</v>
      </c>
      <c r="BI691" s="240">
        <f t="shared" si="787"/>
        <v>39792.057789277635</v>
      </c>
      <c r="BJ691" s="240">
        <f t="shared" si="787"/>
        <v>69854.828558107212</v>
      </c>
      <c r="BK691" s="240">
        <f t="shared" si="787"/>
        <v>43632.220326984112</v>
      </c>
      <c r="BL691" s="240">
        <f t="shared" si="787"/>
        <v>48991.184263068717</v>
      </c>
      <c r="BM691" s="240">
        <f t="shared" si="787"/>
        <v>0</v>
      </c>
      <c r="BN691" s="240">
        <f t="shared" si="787"/>
        <v>11367.465491101508</v>
      </c>
      <c r="BO691" s="240">
        <f t="shared" si="787"/>
        <v>41544.128662076284</v>
      </c>
      <c r="BP691" s="240">
        <f t="shared" si="787"/>
        <v>64154.654006278535</v>
      </c>
      <c r="BQ691" s="240">
        <f t="shared" si="787"/>
        <v>28561.603740373968</v>
      </c>
      <c r="BR691" s="240">
        <f t="shared" si="787"/>
        <v>24865.545860149035</v>
      </c>
      <c r="BS691" s="240">
        <f t="shared" si="787"/>
        <v>27803.88755859069</v>
      </c>
      <c r="BT691" s="240">
        <f t="shared" si="787"/>
        <v>39960.508818878938</v>
      </c>
      <c r="BU691" s="240">
        <f t="shared" si="787"/>
        <v>40814.37259023224</v>
      </c>
      <c r="BV691" s="240">
        <f t="shared" si="787"/>
        <v>99336.71259227609</v>
      </c>
      <c r="BW691" s="250">
        <f t="shared" si="745"/>
        <v>1938383.8184632182</v>
      </c>
    </row>
    <row r="692" spans="1:75" ht="16.2" thickBot="1" x14ac:dyDescent="0.35">
      <c r="A692" s="26" t="s">
        <v>397</v>
      </c>
      <c r="C692" s="241"/>
      <c r="D692" s="242"/>
      <c r="E692" s="242"/>
      <c r="F692" s="242"/>
      <c r="G692" s="242"/>
      <c r="H692" s="242"/>
      <c r="I692" s="242"/>
      <c r="J692" s="242"/>
      <c r="K692" s="242"/>
      <c r="L692" s="242"/>
      <c r="M692" s="242"/>
      <c r="N692" s="242"/>
      <c r="O692" s="167">
        <f>+O681+O683+O685+O687+O689</f>
        <v>741.03507580874236</v>
      </c>
      <c r="P692" s="167">
        <f t="shared" ref="P692:BV692" si="788">+P681+P683+P685+P687+P689</f>
        <v>346.94057330540079</v>
      </c>
      <c r="Q692" s="167">
        <f t="shared" si="788"/>
        <v>455.57234202305432</v>
      </c>
      <c r="R692" s="167">
        <f t="shared" si="788"/>
        <v>300.68353998179163</v>
      </c>
      <c r="S692" s="167">
        <f t="shared" si="788"/>
        <v>1202.0424769509029</v>
      </c>
      <c r="T692" s="167">
        <f t="shared" si="788"/>
        <v>1413.2134356125209</v>
      </c>
      <c r="U692" s="167">
        <f t="shared" si="788"/>
        <v>22.52979188492629</v>
      </c>
      <c r="V692" s="167">
        <f t="shared" si="788"/>
        <v>68.048702666632607</v>
      </c>
      <c r="W692" s="167">
        <f t="shared" si="788"/>
        <v>834.31490275802093</v>
      </c>
      <c r="X692" s="167">
        <f t="shared" si="788"/>
        <v>901.79000560089389</v>
      </c>
      <c r="Y692" s="167">
        <f t="shared" si="788"/>
        <v>672.01753543792063</v>
      </c>
      <c r="Z692" s="167">
        <f t="shared" si="788"/>
        <v>2446.292378110114</v>
      </c>
      <c r="AA692" s="167">
        <f t="shared" si="788"/>
        <v>0</v>
      </c>
      <c r="AB692" s="167">
        <f t="shared" si="788"/>
        <v>0</v>
      </c>
      <c r="AC692" s="167">
        <f t="shared" si="788"/>
        <v>244.75483160893188</v>
      </c>
      <c r="AD692" s="167">
        <f t="shared" si="788"/>
        <v>274.22346591287101</v>
      </c>
      <c r="AE692" s="167">
        <f t="shared" si="788"/>
        <v>862.03392353559752</v>
      </c>
      <c r="AF692" s="167">
        <f t="shared" si="788"/>
        <v>1057.1446087230295</v>
      </c>
      <c r="AG692" s="167">
        <f t="shared" si="788"/>
        <v>173.18830556175755</v>
      </c>
      <c r="AH692" s="167">
        <f t="shared" si="788"/>
        <v>332.17765090670594</v>
      </c>
      <c r="AI692" s="167">
        <f t="shared" si="788"/>
        <v>581.49072001795309</v>
      </c>
      <c r="AJ692" s="167">
        <f t="shared" si="788"/>
        <v>668.55483579534473</v>
      </c>
      <c r="AK692" s="167">
        <f t="shared" si="788"/>
        <v>598.72737776814688</v>
      </c>
      <c r="AL692" s="167">
        <f t="shared" si="788"/>
        <v>1731.652392144855</v>
      </c>
      <c r="AM692" s="167">
        <f t="shared" si="788"/>
        <v>89.784223297491465</v>
      </c>
      <c r="AN692" s="167">
        <f t="shared" si="788"/>
        <v>306.02621268405983</v>
      </c>
      <c r="AO692" s="167">
        <f t="shared" si="788"/>
        <v>1565.7616419631545</v>
      </c>
      <c r="AP692" s="167">
        <f t="shared" si="788"/>
        <v>1807.5983324959534</v>
      </c>
      <c r="AQ692" s="167">
        <f t="shared" si="788"/>
        <v>4455.3007262420733</v>
      </c>
      <c r="AR692" s="167">
        <f t="shared" si="788"/>
        <v>5425.3871115062466</v>
      </c>
      <c r="AS692" s="167">
        <f t="shared" si="788"/>
        <v>358.06310822155524</v>
      </c>
      <c r="AT692" s="167">
        <f t="shared" si="788"/>
        <v>804.56011212871931</v>
      </c>
      <c r="AU692" s="167">
        <f t="shared" si="788"/>
        <v>3185.3920425247607</v>
      </c>
      <c r="AV692" s="167">
        <f t="shared" si="788"/>
        <v>3675.9790504005114</v>
      </c>
      <c r="AW692" s="167">
        <f t="shared" si="788"/>
        <v>2607.6386759170045</v>
      </c>
      <c r="AX692" s="167">
        <f t="shared" si="788"/>
        <v>9000.2524664540178</v>
      </c>
      <c r="AY692" s="167">
        <f t="shared" si="788"/>
        <v>0</v>
      </c>
      <c r="AZ692" s="167">
        <f t="shared" si="788"/>
        <v>0</v>
      </c>
      <c r="BA692" s="167">
        <f t="shared" si="788"/>
        <v>0</v>
      </c>
      <c r="BB692" s="167">
        <f t="shared" si="788"/>
        <v>30.8649891664687</v>
      </c>
      <c r="BC692" s="167">
        <f t="shared" si="788"/>
        <v>323.48206563040975</v>
      </c>
      <c r="BD692" s="167">
        <f t="shared" si="788"/>
        <v>585.24435406512498</v>
      </c>
      <c r="BE692" s="167">
        <f t="shared" si="788"/>
        <v>656.80096194242651</v>
      </c>
      <c r="BF692" s="167">
        <f t="shared" si="788"/>
        <v>619.98921591927933</v>
      </c>
      <c r="BG692" s="167">
        <f t="shared" si="788"/>
        <v>229.55065540402722</v>
      </c>
      <c r="BH692" s="167">
        <f t="shared" si="788"/>
        <v>387.79909307152207</v>
      </c>
      <c r="BI692" s="167">
        <f t="shared" si="788"/>
        <v>621.06929897233681</v>
      </c>
      <c r="BJ692" s="167">
        <f t="shared" si="788"/>
        <v>1101.43057649518</v>
      </c>
      <c r="BK692" s="167">
        <f t="shared" si="788"/>
        <v>566.44950489550286</v>
      </c>
      <c r="BL692" s="167">
        <f t="shared" si="788"/>
        <v>979.82368526137441</v>
      </c>
      <c r="BM692" s="167">
        <f t="shared" si="788"/>
        <v>0</v>
      </c>
      <c r="BN692" s="167">
        <f t="shared" si="788"/>
        <v>454.69861964406033</v>
      </c>
      <c r="BO692" s="167">
        <f t="shared" si="788"/>
        <v>1562.2998234359134</v>
      </c>
      <c r="BP692" s="167">
        <f t="shared" si="788"/>
        <v>2038.0836070347336</v>
      </c>
      <c r="BQ692" s="167">
        <f t="shared" si="788"/>
        <v>62.178305599159607</v>
      </c>
      <c r="BR692" s="167">
        <f t="shared" si="788"/>
        <v>165.57775975049995</v>
      </c>
      <c r="BS692" s="167">
        <f t="shared" si="788"/>
        <v>1075.9353673982057</v>
      </c>
      <c r="BT692" s="167">
        <f t="shared" si="788"/>
        <v>1295.2006371244695</v>
      </c>
      <c r="BU692" s="167">
        <f t="shared" si="788"/>
        <v>910.41897726918512</v>
      </c>
      <c r="BV692" s="167">
        <f t="shared" si="788"/>
        <v>3257.2147929763419</v>
      </c>
      <c r="BW692" s="251">
        <f t="shared" si="745"/>
        <v>66134.284867007882</v>
      </c>
    </row>
    <row r="693" spans="1:75" ht="16.2" thickBot="1" x14ac:dyDescent="0.35">
      <c r="A693" s="26"/>
      <c r="C693" s="66"/>
      <c r="D693" s="66"/>
      <c r="E693" s="66"/>
      <c r="F693" s="66"/>
      <c r="G693" s="66"/>
      <c r="H693" s="66"/>
      <c r="I693" s="66"/>
      <c r="J693" s="66"/>
      <c r="K693" s="66"/>
      <c r="L693" s="66"/>
      <c r="M693" s="66"/>
      <c r="N693" s="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  <c r="AW693" s="166"/>
      <c r="AX693" s="166"/>
      <c r="AY693" s="166"/>
      <c r="AZ693" s="166"/>
      <c r="BA693" s="166"/>
      <c r="BB693" s="166"/>
      <c r="BC693" s="166"/>
      <c r="BD693" s="166"/>
      <c r="BE693" s="166"/>
      <c r="BF693" s="166"/>
      <c r="BG693" s="166"/>
      <c r="BH693" s="166"/>
      <c r="BI693" s="166"/>
      <c r="BJ693" s="166"/>
      <c r="BK693" s="166"/>
      <c r="BL693" s="166"/>
      <c r="BM693" s="166"/>
      <c r="BN693" s="166"/>
      <c r="BO693" s="166"/>
      <c r="BP693" s="166"/>
      <c r="BQ693" s="166"/>
      <c r="BR693" s="166"/>
      <c r="BS693" s="166"/>
      <c r="BT693" s="166"/>
      <c r="BU693" s="166"/>
      <c r="BV693" s="166"/>
      <c r="BW693" s="233">
        <f t="shared" si="745"/>
        <v>0</v>
      </c>
    </row>
    <row r="694" spans="1:75" ht="16.2" thickBot="1" x14ac:dyDescent="0.35">
      <c r="A694" s="243" t="s">
        <v>408</v>
      </c>
      <c r="C694" s="242"/>
      <c r="D694" s="242"/>
      <c r="E694" s="242"/>
      <c r="F694" s="242"/>
      <c r="G694" s="242"/>
      <c r="H694" s="242"/>
      <c r="I694" s="242"/>
      <c r="J694" s="242"/>
      <c r="K694" s="242"/>
      <c r="L694" s="242"/>
      <c r="M694" s="242"/>
      <c r="N694" s="242"/>
      <c r="O694" s="167">
        <f t="shared" ref="O694:AT694" si="789">+(O677*O3)*O2</f>
        <v>218901761.39390251</v>
      </c>
      <c r="P694" s="167">
        <f t="shared" si="789"/>
        <v>91337888.265535206</v>
      </c>
      <c r="Q694" s="167">
        <f t="shared" si="789"/>
        <v>93653862.385146782</v>
      </c>
      <c r="R694" s="167">
        <f t="shared" si="789"/>
        <v>64450959.973726705</v>
      </c>
      <c r="S694" s="167">
        <f t="shared" si="789"/>
        <v>341246503.17883968</v>
      </c>
      <c r="T694" s="167">
        <f t="shared" si="789"/>
        <v>520271909.2588318</v>
      </c>
      <c r="U694" s="167">
        <f t="shared" si="789"/>
        <v>7270030.066571122</v>
      </c>
      <c r="V694" s="167">
        <f t="shared" si="789"/>
        <v>14638032.040288972</v>
      </c>
      <c r="W694" s="167">
        <f t="shared" si="789"/>
        <v>199679366.72675306</v>
      </c>
      <c r="X694" s="167">
        <f t="shared" si="789"/>
        <v>209816474.63647467</v>
      </c>
      <c r="Y694" s="167">
        <f t="shared" si="789"/>
        <v>175458800.59517118</v>
      </c>
      <c r="Z694" s="167">
        <f t="shared" si="789"/>
        <v>999065807.22017086</v>
      </c>
      <c r="AA694" s="167">
        <f t="shared" si="789"/>
        <v>0</v>
      </c>
      <c r="AB694" s="167">
        <f t="shared" si="789"/>
        <v>0</v>
      </c>
      <c r="AC694" s="167">
        <f t="shared" si="789"/>
        <v>101151980.1348162</v>
      </c>
      <c r="AD694" s="167">
        <f t="shared" si="789"/>
        <v>104969418.83064808</v>
      </c>
      <c r="AE694" s="167">
        <f t="shared" si="789"/>
        <v>291636333.52912092</v>
      </c>
      <c r="AF694" s="167">
        <f t="shared" si="789"/>
        <v>409446414.46833992</v>
      </c>
      <c r="AG694" s="167">
        <f t="shared" si="789"/>
        <v>16194960.786959721</v>
      </c>
      <c r="AH694" s="167">
        <f t="shared" si="789"/>
        <v>90278946.292714879</v>
      </c>
      <c r="AI694" s="167">
        <f t="shared" si="789"/>
        <v>266733734.02425405</v>
      </c>
      <c r="AJ694" s="167">
        <f t="shared" si="789"/>
        <v>221225120.69872838</v>
      </c>
      <c r="AK694" s="167">
        <f t="shared" si="789"/>
        <v>302147853.85560477</v>
      </c>
      <c r="AL694" s="167">
        <f t="shared" si="789"/>
        <v>677722688.18150473</v>
      </c>
      <c r="AM694" s="167">
        <f t="shared" si="789"/>
        <v>0</v>
      </c>
      <c r="AN694" s="167">
        <f t="shared" si="789"/>
        <v>895456.35886202869</v>
      </c>
      <c r="AO694" s="167">
        <f t="shared" si="789"/>
        <v>146693971.43318227</v>
      </c>
      <c r="AP694" s="167">
        <f t="shared" si="789"/>
        <v>132223235.73874684</v>
      </c>
      <c r="AQ694" s="167">
        <f t="shared" si="789"/>
        <v>505625714.70588964</v>
      </c>
      <c r="AR694" s="167">
        <f t="shared" si="789"/>
        <v>691736856.71704638</v>
      </c>
      <c r="AS694" s="167">
        <f t="shared" si="789"/>
        <v>32368904.983228594</v>
      </c>
      <c r="AT694" s="167">
        <f t="shared" si="789"/>
        <v>76979162.156887084</v>
      </c>
      <c r="AU694" s="167">
        <f t="shared" ref="AU694:BV694" si="790">+(AU677*AU3)*AU2</f>
        <v>310575724.14616412</v>
      </c>
      <c r="AV694" s="167">
        <f t="shared" si="790"/>
        <v>336425602.69265479</v>
      </c>
      <c r="AW694" s="167">
        <f t="shared" si="790"/>
        <v>338519927.70943701</v>
      </c>
      <c r="AX694" s="167">
        <f t="shared" si="790"/>
        <v>888517780.99186409</v>
      </c>
      <c r="AY694" s="167">
        <f t="shared" si="790"/>
        <v>0</v>
      </c>
      <c r="AZ694" s="167">
        <f t="shared" si="790"/>
        <v>0</v>
      </c>
      <c r="BA694" s="167">
        <f t="shared" si="790"/>
        <v>0</v>
      </c>
      <c r="BB694" s="167">
        <f t="shared" si="790"/>
        <v>61382526.740606308</v>
      </c>
      <c r="BC694" s="167">
        <f t="shared" si="790"/>
        <v>530826939.78255701</v>
      </c>
      <c r="BD694" s="167">
        <f t="shared" si="790"/>
        <v>650760814.95900381</v>
      </c>
      <c r="BE694" s="167">
        <f t="shared" si="790"/>
        <v>0</v>
      </c>
      <c r="BF694" s="167">
        <f t="shared" si="790"/>
        <v>35369394.804483399</v>
      </c>
      <c r="BG694" s="167">
        <f t="shared" si="790"/>
        <v>230004194.33311889</v>
      </c>
      <c r="BH694" s="167">
        <f t="shared" si="790"/>
        <v>292406346.61373132</v>
      </c>
      <c r="BI694" s="167">
        <f t="shared" si="790"/>
        <v>275115141.09697396</v>
      </c>
      <c r="BJ694" s="167">
        <f t="shared" si="790"/>
        <v>1244376080.2819452</v>
      </c>
      <c r="BK694" s="167">
        <f t="shared" si="790"/>
        <v>0</v>
      </c>
      <c r="BL694" s="167">
        <f t="shared" si="790"/>
        <v>0</v>
      </c>
      <c r="BM694" s="167">
        <f t="shared" si="790"/>
        <v>0</v>
      </c>
      <c r="BN694" s="167">
        <f t="shared" si="790"/>
        <v>143040607.42969397</v>
      </c>
      <c r="BO694" s="167">
        <f t="shared" si="790"/>
        <v>624396498.26738811</v>
      </c>
      <c r="BP694" s="167">
        <f t="shared" si="790"/>
        <v>738454428.61785924</v>
      </c>
      <c r="BQ694" s="167">
        <f t="shared" si="790"/>
        <v>0</v>
      </c>
      <c r="BR694" s="167">
        <f t="shared" si="790"/>
        <v>65568792.861197986</v>
      </c>
      <c r="BS694" s="167">
        <f t="shared" si="790"/>
        <v>426162902.83758903</v>
      </c>
      <c r="BT694" s="167">
        <f t="shared" si="790"/>
        <v>466012915.87731749</v>
      </c>
      <c r="BU694" s="167">
        <f t="shared" si="790"/>
        <v>382146696.85390878</v>
      </c>
      <c r="BV694" s="167">
        <f t="shared" si="790"/>
        <v>1670836745.8365061</v>
      </c>
      <c r="BW694" s="249">
        <f t="shared" si="745"/>
        <v>16714722211.371944</v>
      </c>
    </row>
    <row r="695" spans="1:75" ht="16.2" thickBot="1" x14ac:dyDescent="0.35">
      <c r="A695" s="3"/>
      <c r="C695" s="66"/>
      <c r="D695" s="66"/>
      <c r="E695" s="66"/>
      <c r="F695" s="66"/>
      <c r="G695" s="66"/>
      <c r="H695" s="66"/>
      <c r="I695" s="66"/>
      <c r="J695" s="66"/>
      <c r="K695" s="66"/>
      <c r="L695" s="66"/>
      <c r="M695" s="66"/>
      <c r="N695" s="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  <c r="AW695" s="166"/>
      <c r="AX695" s="166"/>
      <c r="AY695" s="166"/>
      <c r="AZ695" s="166"/>
      <c r="BA695" s="166"/>
      <c r="BB695" s="166"/>
      <c r="BC695" s="166"/>
      <c r="BD695" s="166"/>
      <c r="BE695" s="166"/>
      <c r="BF695" s="166"/>
      <c r="BG695" s="166"/>
      <c r="BH695" s="166"/>
      <c r="BI695" s="166"/>
      <c r="BJ695" s="166"/>
      <c r="BK695" s="166"/>
      <c r="BL695" s="166"/>
      <c r="BM695" s="166"/>
      <c r="BN695" s="166"/>
      <c r="BO695" s="166"/>
      <c r="BP695" s="166"/>
      <c r="BQ695" s="166"/>
      <c r="BR695" s="166"/>
      <c r="BS695" s="166"/>
      <c r="BT695" s="166"/>
      <c r="BU695" s="166"/>
      <c r="BV695" s="166"/>
      <c r="BW695" s="233">
        <f t="shared" si="745"/>
        <v>0</v>
      </c>
    </row>
    <row r="696" spans="1:75" ht="16.2" thickBot="1" x14ac:dyDescent="0.35">
      <c r="A696" s="244" t="s">
        <v>441</v>
      </c>
      <c r="C696" s="242"/>
      <c r="D696" s="242"/>
      <c r="E696" s="242"/>
      <c r="F696" s="242"/>
      <c r="G696" s="242"/>
      <c r="H696" s="242"/>
      <c r="I696" s="242"/>
      <c r="J696" s="242"/>
      <c r="K696" s="242"/>
      <c r="L696" s="242"/>
      <c r="M696" s="242"/>
      <c r="N696" s="242"/>
      <c r="O696" s="167">
        <f t="shared" ref="O696:AT696" si="791">+(O691*O3)*O2</f>
        <v>131341056.83634152</v>
      </c>
      <c r="P696" s="167">
        <f t="shared" si="791"/>
        <v>54802732.959321119</v>
      </c>
      <c r="Q696" s="167">
        <f t="shared" si="791"/>
        <v>94276717.322536424</v>
      </c>
      <c r="R696" s="167">
        <f t="shared" si="791"/>
        <v>81088017.767467365</v>
      </c>
      <c r="S696" s="167">
        <f t="shared" si="791"/>
        <v>251854769.4835839</v>
      </c>
      <c r="T696" s="167">
        <f t="shared" si="791"/>
        <v>364994884.77052599</v>
      </c>
      <c r="U696" s="167">
        <f t="shared" si="791"/>
        <v>115886261.4259571</v>
      </c>
      <c r="V696" s="167">
        <f t="shared" si="791"/>
        <v>123568201.24006255</v>
      </c>
      <c r="W696" s="167">
        <f t="shared" si="791"/>
        <v>171890014.92232272</v>
      </c>
      <c r="X696" s="167">
        <f t="shared" si="791"/>
        <v>130634340.72377785</v>
      </c>
      <c r="Y696" s="167">
        <f t="shared" si="791"/>
        <v>162398692.43730387</v>
      </c>
      <c r="Z696" s="167">
        <f t="shared" si="791"/>
        <v>742622374.84691012</v>
      </c>
      <c r="AA696" s="167">
        <f t="shared" si="791"/>
        <v>57437637.896294348</v>
      </c>
      <c r="AB696" s="167">
        <f t="shared" si="791"/>
        <v>162922966.7002542</v>
      </c>
      <c r="AC696" s="167">
        <f t="shared" si="791"/>
        <v>148308657.71620825</v>
      </c>
      <c r="AD696" s="167">
        <f t="shared" si="791"/>
        <v>57733180.35685645</v>
      </c>
      <c r="AE696" s="167">
        <f t="shared" si="791"/>
        <v>186593200.51101968</v>
      </c>
      <c r="AF696" s="167">
        <f t="shared" si="791"/>
        <v>258635833.15536195</v>
      </c>
      <c r="AG696" s="167">
        <f t="shared" si="791"/>
        <v>194947978.27225488</v>
      </c>
      <c r="AH696" s="167">
        <f t="shared" si="791"/>
        <v>257621662.44834936</v>
      </c>
      <c r="AI696" s="167">
        <f t="shared" si="791"/>
        <v>206793749.46624219</v>
      </c>
      <c r="AJ696" s="167">
        <f t="shared" si="791"/>
        <v>189202222.23476282</v>
      </c>
      <c r="AK696" s="167">
        <f t="shared" si="791"/>
        <v>274353372.60396391</v>
      </c>
      <c r="AL696" s="167">
        <f t="shared" si="791"/>
        <v>462882221.21435016</v>
      </c>
      <c r="AM696" s="167">
        <f t="shared" si="791"/>
        <v>125954669.47947183</v>
      </c>
      <c r="AN696" s="167">
        <f t="shared" si="791"/>
        <v>179016365.86498392</v>
      </c>
      <c r="AO696" s="167">
        <f t="shared" si="791"/>
        <v>176135116.0946627</v>
      </c>
      <c r="AP696" s="167">
        <f t="shared" si="791"/>
        <v>207401122.49274546</v>
      </c>
      <c r="AQ696" s="167">
        <f t="shared" si="791"/>
        <v>505625714.70588964</v>
      </c>
      <c r="AR696" s="167">
        <f t="shared" si="791"/>
        <v>691736856.71704638</v>
      </c>
      <c r="AS696" s="167">
        <f t="shared" si="791"/>
        <v>32368904.983228594</v>
      </c>
      <c r="AT696" s="167">
        <f t="shared" si="791"/>
        <v>76979162.156887084</v>
      </c>
      <c r="AU696" s="167">
        <f t="shared" ref="AU696:BV696" si="792">+(AU691*AU3)*AU2</f>
        <v>310575724.14616412</v>
      </c>
      <c r="AV696" s="167">
        <f t="shared" si="792"/>
        <v>336425602.69265479</v>
      </c>
      <c r="AW696" s="167">
        <f t="shared" si="792"/>
        <v>338519927.70943701</v>
      </c>
      <c r="AX696" s="167">
        <f t="shared" si="792"/>
        <v>888517780.99186409</v>
      </c>
      <c r="AY696" s="167">
        <f t="shared" si="792"/>
        <v>0</v>
      </c>
      <c r="AZ696" s="167">
        <f t="shared" si="792"/>
        <v>0</v>
      </c>
      <c r="BA696" s="167">
        <f t="shared" si="792"/>
        <v>0</v>
      </c>
      <c r="BB696" s="167">
        <f t="shared" si="792"/>
        <v>21483884.359212209</v>
      </c>
      <c r="BC696" s="167">
        <f t="shared" si="792"/>
        <v>199054319.41080987</v>
      </c>
      <c r="BD696" s="167">
        <f t="shared" si="792"/>
        <v>376730242.66989732</v>
      </c>
      <c r="BE696" s="167">
        <f t="shared" si="792"/>
        <v>347704479.15796584</v>
      </c>
      <c r="BF696" s="167">
        <f t="shared" si="792"/>
        <v>243762235.8809382</v>
      </c>
      <c r="BG696" s="167">
        <f t="shared" si="792"/>
        <v>86805553.757833287</v>
      </c>
      <c r="BH696" s="167">
        <f t="shared" si="792"/>
        <v>178091603.34932581</v>
      </c>
      <c r="BI696" s="167">
        <f t="shared" si="792"/>
        <v>336513474.31236315</v>
      </c>
      <c r="BJ696" s="167">
        <f t="shared" si="792"/>
        <v>709725058.15036929</v>
      </c>
      <c r="BK696" s="167">
        <f t="shared" si="792"/>
        <v>201057271.2667428</v>
      </c>
      <c r="BL696" s="167">
        <f t="shared" si="792"/>
        <v>316017634.08892477</v>
      </c>
      <c r="BM696" s="167">
        <f t="shared" si="792"/>
        <v>0</v>
      </c>
      <c r="BN696" s="167">
        <f t="shared" si="792"/>
        <v>85824364.457816392</v>
      </c>
      <c r="BO696" s="167">
        <f t="shared" si="792"/>
        <v>402147165.44889843</v>
      </c>
      <c r="BP696" s="167">
        <f t="shared" si="792"/>
        <v>571444749.63012481</v>
      </c>
      <c r="BQ696" s="167">
        <f t="shared" si="792"/>
        <v>262266926.34598398</v>
      </c>
      <c r="BR696" s="167">
        <f t="shared" si="792"/>
        <v>236322147.85485646</v>
      </c>
      <c r="BS696" s="167">
        <f t="shared" si="792"/>
        <v>265582733.95965824</v>
      </c>
      <c r="BT696" s="167">
        <f t="shared" si="792"/>
        <v>354217942.27230668</v>
      </c>
      <c r="BU696" s="167">
        <f t="shared" si="792"/>
        <v>429775343.37514555</v>
      </c>
      <c r="BV696" s="167">
        <f t="shared" si="792"/>
        <v>1233255353.1618483</v>
      </c>
      <c r="BW696" s="249">
        <f t="shared" si="745"/>
        <v>15609830178.258085</v>
      </c>
    </row>
    <row r="697" spans="1:75" ht="16.2" thickBot="1" x14ac:dyDescent="0.35">
      <c r="A697" s="244" t="s">
        <v>239</v>
      </c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40">
        <f t="shared" ref="O697:AT697" si="793">+(O692*O3)*O2</f>
        <v>5910347.5576353678</v>
      </c>
      <c r="P697" s="240">
        <f t="shared" si="793"/>
        <v>2466122.98316945</v>
      </c>
      <c r="Q697" s="240">
        <f t="shared" si="793"/>
        <v>2528654.2843989627</v>
      </c>
      <c r="R697" s="240">
        <f t="shared" si="793"/>
        <v>1740175.9192906208</v>
      </c>
      <c r="S697" s="240">
        <f t="shared" si="793"/>
        <v>9213655.5858286712</v>
      </c>
      <c r="T697" s="240">
        <f t="shared" si="793"/>
        <v>14047341.549988458</v>
      </c>
      <c r="U697" s="240">
        <f t="shared" si="793"/>
        <v>196290.81179742029</v>
      </c>
      <c r="V697" s="240">
        <f t="shared" si="793"/>
        <v>395226.86508780217</v>
      </c>
      <c r="W697" s="240">
        <f t="shared" si="793"/>
        <v>5391342.9016223317</v>
      </c>
      <c r="X697" s="240">
        <f t="shared" si="793"/>
        <v>5665044.8151848158</v>
      </c>
      <c r="Y697" s="240">
        <f t="shared" si="793"/>
        <v>4737387.6160696214</v>
      </c>
      <c r="Z697" s="240">
        <f t="shared" si="793"/>
        <v>26974776.794944607</v>
      </c>
      <c r="AA697" s="240">
        <f t="shared" si="793"/>
        <v>0</v>
      </c>
      <c r="AB697" s="240">
        <f t="shared" si="793"/>
        <v>0</v>
      </c>
      <c r="AC697" s="240">
        <f t="shared" si="793"/>
        <v>1669007.6722244674</v>
      </c>
      <c r="AD697" s="240">
        <f t="shared" si="793"/>
        <v>1731995.4107056933</v>
      </c>
      <c r="AE697" s="240">
        <f t="shared" si="793"/>
        <v>5073931.6739305276</v>
      </c>
      <c r="AF697" s="240">
        <f t="shared" si="793"/>
        <v>7090268.8907053582</v>
      </c>
      <c r="AG697" s="240">
        <f t="shared" si="793"/>
        <v>1885397.1696675171</v>
      </c>
      <c r="AH697" s="240">
        <f t="shared" si="793"/>
        <v>3320115.6208125255</v>
      </c>
      <c r="AI697" s="240">
        <f t="shared" si="793"/>
        <v>4435146.0197209315</v>
      </c>
      <c r="AJ697" s="240">
        <f t="shared" si="793"/>
        <v>3804411.2930934089</v>
      </c>
      <c r="AK697" s="240">
        <f t="shared" si="793"/>
        <v>6044631.8604716575</v>
      </c>
      <c r="AL697" s="240">
        <f t="shared" si="793"/>
        <v>11989961.163210975</v>
      </c>
      <c r="AM697" s="240">
        <f t="shared" si="793"/>
        <v>795039.29729928693</v>
      </c>
      <c r="AN697" s="240">
        <f t="shared" si="793"/>
        <v>1548768.0597727583</v>
      </c>
      <c r="AO697" s="240">
        <f t="shared" si="793"/>
        <v>10268578.000322761</v>
      </c>
      <c r="AP697" s="240">
        <f t="shared" si="793"/>
        <v>9255626.5017122794</v>
      </c>
      <c r="AQ697" s="240">
        <f t="shared" si="793"/>
        <v>35393800.029412277</v>
      </c>
      <c r="AR697" s="240">
        <f t="shared" si="793"/>
        <v>48421579.970193252</v>
      </c>
      <c r="AS697" s="240">
        <f t="shared" si="793"/>
        <v>2265823.3488260014</v>
      </c>
      <c r="AT697" s="240">
        <f t="shared" si="793"/>
        <v>5388541.350982097</v>
      </c>
      <c r="AU697" s="240">
        <f t="shared" ref="AU697:BV697" si="794">+(AU692*AU3)*AU2</f>
        <v>21740300.690231491</v>
      </c>
      <c r="AV697" s="240">
        <f t="shared" si="794"/>
        <v>23549792.188485838</v>
      </c>
      <c r="AW697" s="240">
        <f t="shared" si="794"/>
        <v>23696394.939660594</v>
      </c>
      <c r="AX697" s="240">
        <f t="shared" si="794"/>
        <v>62196244.669430487</v>
      </c>
      <c r="AY697" s="240">
        <f t="shared" si="794"/>
        <v>0</v>
      </c>
      <c r="AZ697" s="240">
        <f t="shared" si="794"/>
        <v>0</v>
      </c>
      <c r="BA697" s="240">
        <f t="shared" si="794"/>
        <v>0</v>
      </c>
      <c r="BB697" s="240">
        <f t="shared" si="794"/>
        <v>322258.26538818306</v>
      </c>
      <c r="BC697" s="240">
        <f t="shared" si="794"/>
        <v>2919490.3387275739</v>
      </c>
      <c r="BD697" s="240">
        <f t="shared" si="794"/>
        <v>5111524.1884048022</v>
      </c>
      <c r="BE697" s="240">
        <f t="shared" si="794"/>
        <v>5417622.7345821057</v>
      </c>
      <c r="BF697" s="240">
        <f t="shared" si="794"/>
        <v>4813348.2767109172</v>
      </c>
      <c r="BG697" s="240">
        <f t="shared" si="794"/>
        <v>1270562.8776612908</v>
      </c>
      <c r="BH697" s="240">
        <f t="shared" si="794"/>
        <v>2405672.8939598803</v>
      </c>
      <c r="BI697" s="240">
        <f t="shared" si="794"/>
        <v>5252258.8475492587</v>
      </c>
      <c r="BJ697" s="240">
        <f t="shared" si="794"/>
        <v>11190534.657191031</v>
      </c>
      <c r="BK697" s="240">
        <f t="shared" si="794"/>
        <v>2610199.3185584769</v>
      </c>
      <c r="BL697" s="240">
        <f t="shared" si="794"/>
        <v>6320352.6817784952</v>
      </c>
      <c r="BM697" s="240">
        <f t="shared" si="794"/>
        <v>0</v>
      </c>
      <c r="BN697" s="240">
        <f t="shared" si="794"/>
        <v>3432974.5783126559</v>
      </c>
      <c r="BO697" s="240">
        <f t="shared" si="794"/>
        <v>15123062.29085964</v>
      </c>
      <c r="BP697" s="240">
        <f t="shared" si="794"/>
        <v>18153822.112940483</v>
      </c>
      <c r="BQ697" s="240">
        <f t="shared" si="794"/>
        <v>570952.29116428306</v>
      </c>
      <c r="BR697" s="240">
        <f t="shared" si="794"/>
        <v>1573651.0286687517</v>
      </c>
      <c r="BS697" s="240">
        <f t="shared" si="794"/>
        <v>10277334.629387662</v>
      </c>
      <c r="BT697" s="240">
        <f t="shared" si="794"/>
        <v>11480917.487598721</v>
      </c>
      <c r="BU697" s="240">
        <f t="shared" si="794"/>
        <v>9586711.83064452</v>
      </c>
      <c r="BV697" s="240">
        <f t="shared" si="794"/>
        <v>40437995.933321983</v>
      </c>
      <c r="BW697" s="252">
        <f t="shared" si="745"/>
        <v>529102970.76930106</v>
      </c>
    </row>
    <row r="698" spans="1:75" x14ac:dyDescent="0.3">
      <c r="C698" s="66"/>
      <c r="D698" s="66"/>
      <c r="E698" s="66"/>
      <c r="F698" s="66"/>
      <c r="G698" s="66"/>
      <c r="H698" s="66"/>
      <c r="I698" s="66"/>
      <c r="J698" s="66"/>
      <c r="K698" s="66"/>
      <c r="L698" s="66"/>
      <c r="M698" s="66"/>
      <c r="N698" s="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  <c r="AW698" s="166"/>
      <c r="AX698" s="166"/>
      <c r="AY698" s="166"/>
      <c r="AZ698" s="166"/>
      <c r="BA698" s="166"/>
      <c r="BB698" s="166"/>
      <c r="BC698" s="166"/>
      <c r="BD698" s="166"/>
      <c r="BE698" s="166"/>
      <c r="BF698" s="166"/>
      <c r="BG698" s="166"/>
      <c r="BH698" s="166"/>
      <c r="BI698" s="166"/>
      <c r="BJ698" s="166"/>
      <c r="BK698" s="166"/>
      <c r="BL698" s="166"/>
      <c r="BM698" s="166"/>
      <c r="BN698" s="166"/>
      <c r="BO698" s="166"/>
      <c r="BP698" s="166"/>
      <c r="BQ698" s="166"/>
      <c r="BR698" s="166"/>
      <c r="BS698" s="166"/>
      <c r="BT698" s="166"/>
      <c r="BU698" s="166"/>
      <c r="BV698" s="166"/>
      <c r="BW698" s="233">
        <f t="shared" si="745"/>
        <v>0</v>
      </c>
    </row>
    <row r="699" spans="1:75" x14ac:dyDescent="0.3">
      <c r="A699" s="163" t="s">
        <v>392</v>
      </c>
      <c r="C699" s="66"/>
      <c r="D699" s="66"/>
      <c r="E699" s="66"/>
      <c r="F699" s="66"/>
      <c r="G699" s="66"/>
      <c r="H699" s="66"/>
      <c r="I699" s="66"/>
      <c r="J699" s="66"/>
      <c r="K699" s="66"/>
      <c r="L699" s="66"/>
      <c r="M699" s="66"/>
      <c r="N699" s="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  <c r="AW699" s="166"/>
      <c r="AX699" s="166"/>
      <c r="AY699" s="166"/>
      <c r="AZ699" s="166"/>
      <c r="BA699" s="166"/>
      <c r="BB699" s="166"/>
      <c r="BC699" s="166"/>
      <c r="BD699" s="166"/>
      <c r="BE699" s="166"/>
      <c r="BF699" s="166"/>
      <c r="BG699" s="166"/>
      <c r="BH699" s="166"/>
      <c r="BI699" s="166"/>
      <c r="BJ699" s="166"/>
      <c r="BK699" s="166"/>
      <c r="BL699" s="166"/>
      <c r="BM699" s="166"/>
      <c r="BN699" s="166"/>
      <c r="BO699" s="166"/>
      <c r="BP699" s="166"/>
      <c r="BQ699" s="166"/>
      <c r="BR699" s="166"/>
      <c r="BS699" s="166"/>
      <c r="BT699" s="166"/>
      <c r="BU699" s="166"/>
      <c r="BV699" s="166"/>
      <c r="BW699" s="233">
        <f t="shared" si="745"/>
        <v>0</v>
      </c>
    </row>
    <row r="700" spans="1:75" x14ac:dyDescent="0.3">
      <c r="A700" s="245" t="s">
        <v>393</v>
      </c>
      <c r="C700" s="246"/>
      <c r="D700" s="246"/>
      <c r="E700" s="246"/>
      <c r="F700" s="246"/>
      <c r="G700" s="246"/>
      <c r="H700" s="246"/>
      <c r="I700" s="246"/>
      <c r="J700" s="246"/>
      <c r="K700" s="246"/>
      <c r="L700" s="246"/>
      <c r="M700" s="246"/>
      <c r="N700" s="246"/>
      <c r="O700" s="64">
        <f t="shared" ref="O700:AT700" si="795">+(O680*O3)*O2</f>
        <v>131341056.83634152</v>
      </c>
      <c r="P700" s="64">
        <f t="shared" si="795"/>
        <v>54802732.959321119</v>
      </c>
      <c r="Q700" s="64">
        <f t="shared" si="795"/>
        <v>56192317.431088068</v>
      </c>
      <c r="R700" s="64">
        <f t="shared" si="795"/>
        <v>38670575.984236017</v>
      </c>
      <c r="S700" s="64">
        <f t="shared" si="795"/>
        <v>204747901.90730378</v>
      </c>
      <c r="T700" s="64">
        <f t="shared" si="795"/>
        <v>312163145.55529904</v>
      </c>
      <c r="U700" s="64">
        <f t="shared" si="795"/>
        <v>4362018.0399426734</v>
      </c>
      <c r="V700" s="64">
        <f t="shared" si="795"/>
        <v>8782819.2241733819</v>
      </c>
      <c r="W700" s="64">
        <f t="shared" si="795"/>
        <v>119807620.03605181</v>
      </c>
      <c r="X700" s="64">
        <f t="shared" si="795"/>
        <v>125889884.78188479</v>
      </c>
      <c r="Y700" s="64">
        <f t="shared" si="795"/>
        <v>105275280.35710271</v>
      </c>
      <c r="Z700" s="64">
        <f t="shared" si="795"/>
        <v>599439484.33210242</v>
      </c>
      <c r="AA700" s="64">
        <f t="shared" si="795"/>
        <v>0</v>
      </c>
      <c r="AB700" s="64">
        <f t="shared" si="795"/>
        <v>0</v>
      </c>
      <c r="AC700" s="64">
        <f t="shared" si="795"/>
        <v>55633589.074148908</v>
      </c>
      <c r="AD700" s="64">
        <f t="shared" si="795"/>
        <v>57733180.35685645</v>
      </c>
      <c r="AE700" s="64">
        <f t="shared" si="795"/>
        <v>160399983.44101653</v>
      </c>
      <c r="AF700" s="64">
        <f t="shared" si="795"/>
        <v>225195527.95758694</v>
      </c>
      <c r="AG700" s="64">
        <f t="shared" si="795"/>
        <v>8907228.4328278452</v>
      </c>
      <c r="AH700" s="64">
        <f t="shared" si="795"/>
        <v>49653420.460993193</v>
      </c>
      <c r="AI700" s="64">
        <f t="shared" si="795"/>
        <v>146703553.71333975</v>
      </c>
      <c r="AJ700" s="64">
        <f t="shared" si="795"/>
        <v>121673816.38430063</v>
      </c>
      <c r="AK700" s="64">
        <f t="shared" si="795"/>
        <v>166181319.62058264</v>
      </c>
      <c r="AL700" s="64">
        <f t="shared" si="795"/>
        <v>372747478.49982762</v>
      </c>
      <c r="AM700" s="64">
        <f t="shared" si="795"/>
        <v>0</v>
      </c>
      <c r="AN700" s="64">
        <f t="shared" si="795"/>
        <v>895456.35886202869</v>
      </c>
      <c r="AO700" s="64">
        <f t="shared" si="795"/>
        <v>146693971.43318227</v>
      </c>
      <c r="AP700" s="64">
        <f t="shared" si="795"/>
        <v>132223235.73874684</v>
      </c>
      <c r="AQ700" s="64">
        <f t="shared" si="795"/>
        <v>505625714.70588964</v>
      </c>
      <c r="AR700" s="64">
        <f t="shared" si="795"/>
        <v>691736856.71704638</v>
      </c>
      <c r="AS700" s="64">
        <f t="shared" si="795"/>
        <v>32368904.983228594</v>
      </c>
      <c r="AT700" s="64">
        <f t="shared" si="795"/>
        <v>76979162.156887084</v>
      </c>
      <c r="AU700" s="64">
        <f t="shared" ref="AU700:BV700" si="796">+(AU680*AU3)*AU2</f>
        <v>310575724.14616412</v>
      </c>
      <c r="AV700" s="64">
        <f t="shared" si="796"/>
        <v>336425602.69265479</v>
      </c>
      <c r="AW700" s="64">
        <f t="shared" si="796"/>
        <v>338519927.70943701</v>
      </c>
      <c r="AX700" s="64">
        <f t="shared" si="796"/>
        <v>888517780.99186409</v>
      </c>
      <c r="AY700" s="64">
        <f t="shared" si="796"/>
        <v>0</v>
      </c>
      <c r="AZ700" s="64">
        <f t="shared" si="796"/>
        <v>0</v>
      </c>
      <c r="BA700" s="64">
        <f t="shared" si="796"/>
        <v>0</v>
      </c>
      <c r="BB700" s="64">
        <f t="shared" si="796"/>
        <v>21483884.359212209</v>
      </c>
      <c r="BC700" s="64">
        <f t="shared" si="796"/>
        <v>185789428.92389497</v>
      </c>
      <c r="BD700" s="64">
        <f t="shared" si="796"/>
        <v>227766285.23565131</v>
      </c>
      <c r="BE700" s="64">
        <f t="shared" si="796"/>
        <v>0</v>
      </c>
      <c r="BF700" s="64">
        <f t="shared" si="796"/>
        <v>12379288.181569189</v>
      </c>
      <c r="BG700" s="64">
        <f t="shared" si="796"/>
        <v>80501468.016591594</v>
      </c>
      <c r="BH700" s="64">
        <f t="shared" si="796"/>
        <v>102342221.31480598</v>
      </c>
      <c r="BI700" s="64">
        <f t="shared" si="796"/>
        <v>96290299.383940876</v>
      </c>
      <c r="BJ700" s="64">
        <f t="shared" si="796"/>
        <v>435531628.09868085</v>
      </c>
      <c r="BK700" s="64">
        <f t="shared" si="796"/>
        <v>0</v>
      </c>
      <c r="BL700" s="64">
        <f t="shared" si="796"/>
        <v>0</v>
      </c>
      <c r="BM700" s="64">
        <f t="shared" si="796"/>
        <v>0</v>
      </c>
      <c r="BN700" s="64">
        <f t="shared" si="796"/>
        <v>85824364.457816392</v>
      </c>
      <c r="BO700" s="64">
        <f t="shared" si="796"/>
        <v>374637898.96043283</v>
      </c>
      <c r="BP700" s="64">
        <f t="shared" si="796"/>
        <v>443072657.17071551</v>
      </c>
      <c r="BQ700" s="64">
        <f t="shared" si="796"/>
        <v>0</v>
      </c>
      <c r="BR700" s="64">
        <f t="shared" si="796"/>
        <v>39341275.716718785</v>
      </c>
      <c r="BS700" s="64">
        <f t="shared" si="796"/>
        <v>255697741.70255339</v>
      </c>
      <c r="BT700" s="64">
        <f t="shared" si="796"/>
        <v>279607749.52639049</v>
      </c>
      <c r="BU700" s="64">
        <f t="shared" si="796"/>
        <v>229288018.11234525</v>
      </c>
      <c r="BV700" s="64">
        <f t="shared" si="796"/>
        <v>1002502047.5019037</v>
      </c>
      <c r="BW700" s="247">
        <f t="shared" si="745"/>
        <v>10458922529.683512</v>
      </c>
    </row>
    <row r="701" spans="1:75" x14ac:dyDescent="0.3">
      <c r="A701" s="245" t="s">
        <v>394</v>
      </c>
      <c r="C701" s="246"/>
      <c r="D701" s="246"/>
      <c r="E701" s="246"/>
      <c r="F701" s="246"/>
      <c r="G701" s="246"/>
      <c r="H701" s="246"/>
      <c r="I701" s="246"/>
      <c r="J701" s="246"/>
      <c r="K701" s="246"/>
      <c r="L701" s="246"/>
      <c r="M701" s="246"/>
      <c r="N701" s="246"/>
      <c r="O701" s="64"/>
      <c r="P701" s="64">
        <f t="shared" ref="P701:AU701" si="797">+(P682*O3)*O2</f>
        <v>0</v>
      </c>
      <c r="Q701" s="64">
        <f t="shared" si="797"/>
        <v>0</v>
      </c>
      <c r="R701" s="64">
        <f t="shared" si="797"/>
        <v>0</v>
      </c>
      <c r="S701" s="64">
        <f t="shared" si="797"/>
        <v>0</v>
      </c>
      <c r="T701" s="64">
        <f t="shared" si="797"/>
        <v>0</v>
      </c>
      <c r="U701" s="64">
        <f t="shared" si="797"/>
        <v>0</v>
      </c>
      <c r="V701" s="64">
        <f t="shared" si="797"/>
        <v>0</v>
      </c>
      <c r="W701" s="64">
        <f t="shared" si="797"/>
        <v>0</v>
      </c>
      <c r="X701" s="64">
        <f t="shared" si="797"/>
        <v>0</v>
      </c>
      <c r="Y701" s="64">
        <f t="shared" si="797"/>
        <v>0</v>
      </c>
      <c r="Z701" s="64">
        <f t="shared" si="797"/>
        <v>0</v>
      </c>
      <c r="AA701" s="64">
        <f t="shared" si="797"/>
        <v>0</v>
      </c>
      <c r="AB701" s="64">
        <f t="shared" si="797"/>
        <v>0</v>
      </c>
      <c r="AC701" s="64">
        <f t="shared" si="797"/>
        <v>0</v>
      </c>
      <c r="AD701" s="64">
        <f t="shared" si="797"/>
        <v>0</v>
      </c>
      <c r="AE701" s="64">
        <f t="shared" si="797"/>
        <v>0</v>
      </c>
      <c r="AF701" s="64">
        <f t="shared" si="797"/>
        <v>0</v>
      </c>
      <c r="AG701" s="64">
        <f t="shared" si="797"/>
        <v>0</v>
      </c>
      <c r="AH701" s="64">
        <f t="shared" si="797"/>
        <v>0</v>
      </c>
      <c r="AI701" s="64">
        <f t="shared" si="797"/>
        <v>0</v>
      </c>
      <c r="AJ701" s="64">
        <f t="shared" si="797"/>
        <v>0</v>
      </c>
      <c r="AK701" s="64">
        <f t="shared" si="797"/>
        <v>0</v>
      </c>
      <c r="AL701" s="64">
        <f t="shared" si="797"/>
        <v>0</v>
      </c>
      <c r="AM701" s="64">
        <f t="shared" si="797"/>
        <v>0</v>
      </c>
      <c r="AN701" s="64">
        <f t="shared" si="797"/>
        <v>0</v>
      </c>
      <c r="AO701" s="64">
        <f t="shared" si="797"/>
        <v>0</v>
      </c>
      <c r="AP701" s="64">
        <f t="shared" si="797"/>
        <v>0</v>
      </c>
      <c r="AQ701" s="64">
        <f t="shared" si="797"/>
        <v>0</v>
      </c>
      <c r="AR701" s="64">
        <f t="shared" si="797"/>
        <v>0</v>
      </c>
      <c r="AS701" s="64">
        <f t="shared" si="797"/>
        <v>0</v>
      </c>
      <c r="AT701" s="64">
        <f t="shared" si="797"/>
        <v>0</v>
      </c>
      <c r="AU701" s="64">
        <f t="shared" si="797"/>
        <v>0</v>
      </c>
      <c r="AV701" s="64">
        <f t="shared" ref="AV701:BV701" si="798">+(AV682*AU3)*AU2</f>
        <v>0</v>
      </c>
      <c r="AW701" s="64">
        <f t="shared" si="798"/>
        <v>0</v>
      </c>
      <c r="AX701" s="64">
        <f t="shared" si="798"/>
        <v>0</v>
      </c>
      <c r="AY701" s="64">
        <f t="shared" si="798"/>
        <v>0</v>
      </c>
      <c r="AZ701" s="64">
        <f t="shared" si="798"/>
        <v>0</v>
      </c>
      <c r="BA701" s="64">
        <f t="shared" si="798"/>
        <v>0</v>
      </c>
      <c r="BB701" s="64">
        <f t="shared" si="798"/>
        <v>0</v>
      </c>
      <c r="BC701" s="64">
        <f t="shared" si="798"/>
        <v>15345631.685151577</v>
      </c>
      <c r="BD701" s="64">
        <f t="shared" si="798"/>
        <v>132706734.94563925</v>
      </c>
      <c r="BE701" s="64">
        <f t="shared" si="798"/>
        <v>162690203.73975095</v>
      </c>
      <c r="BF701" s="64">
        <f t="shared" si="798"/>
        <v>0</v>
      </c>
      <c r="BG701" s="64">
        <f t="shared" si="798"/>
        <v>8842348.7011208497</v>
      </c>
      <c r="BH701" s="64">
        <f t="shared" si="798"/>
        <v>57501048.583279721</v>
      </c>
      <c r="BI701" s="64">
        <f t="shared" si="798"/>
        <v>73101586.653432831</v>
      </c>
      <c r="BJ701" s="64">
        <f t="shared" si="798"/>
        <v>68778785.274243489</v>
      </c>
      <c r="BK701" s="64">
        <f t="shared" si="798"/>
        <v>311094020.07048631</v>
      </c>
      <c r="BL701" s="64">
        <f t="shared" si="798"/>
        <v>0</v>
      </c>
      <c r="BM701" s="64">
        <f t="shared" si="798"/>
        <v>0</v>
      </c>
      <c r="BN701" s="64">
        <f t="shared" si="798"/>
        <v>0</v>
      </c>
      <c r="BO701" s="64">
        <f t="shared" si="798"/>
        <v>21456091.114454098</v>
      </c>
      <c r="BP701" s="64">
        <f t="shared" si="798"/>
        <v>93659474.740108207</v>
      </c>
      <c r="BQ701" s="64">
        <f t="shared" si="798"/>
        <v>110768164.29267888</v>
      </c>
      <c r="BR701" s="64">
        <f t="shared" si="798"/>
        <v>0</v>
      </c>
      <c r="BS701" s="64">
        <f t="shared" si="798"/>
        <v>9835318.9291796964</v>
      </c>
      <c r="BT701" s="64">
        <f t="shared" si="798"/>
        <v>63924435.425638348</v>
      </c>
      <c r="BU701" s="64">
        <f t="shared" si="798"/>
        <v>69901937.381597623</v>
      </c>
      <c r="BV701" s="64">
        <f t="shared" si="798"/>
        <v>57322004.528086312</v>
      </c>
      <c r="BW701" s="247">
        <f t="shared" si="745"/>
        <v>1256927786.0648482</v>
      </c>
    </row>
    <row r="702" spans="1:75" x14ac:dyDescent="0.3">
      <c r="A702" s="245" t="s">
        <v>236</v>
      </c>
      <c r="C702" s="246"/>
      <c r="D702" s="246"/>
      <c r="E702" s="246"/>
      <c r="F702" s="246"/>
      <c r="G702" s="246"/>
      <c r="H702" s="246"/>
      <c r="I702" s="246"/>
      <c r="J702" s="246"/>
      <c r="K702" s="246"/>
      <c r="L702" s="246"/>
      <c r="M702" s="246"/>
      <c r="N702" s="246"/>
      <c r="O702" s="64"/>
      <c r="P702" s="64"/>
      <c r="Q702" s="64">
        <f t="shared" ref="Q702:AV702" si="799">+(Q684*O3)*O2</f>
        <v>54725440.348475628</v>
      </c>
      <c r="R702" s="64">
        <f t="shared" si="799"/>
        <v>22834472.066383801</v>
      </c>
      <c r="S702" s="64">
        <f t="shared" si="799"/>
        <v>23413465.596286695</v>
      </c>
      <c r="T702" s="64">
        <f t="shared" si="799"/>
        <v>16112739.993431676</v>
      </c>
      <c r="U702" s="64">
        <f t="shared" si="799"/>
        <v>85311625.794709921</v>
      </c>
      <c r="V702" s="64">
        <f t="shared" si="799"/>
        <v>130067977.31470795</v>
      </c>
      <c r="W702" s="64">
        <f t="shared" si="799"/>
        <v>1817507.5166427805</v>
      </c>
      <c r="X702" s="64">
        <f t="shared" si="799"/>
        <v>3659508.0100722429</v>
      </c>
      <c r="Y702" s="64">
        <f t="shared" si="799"/>
        <v>49919841.681688264</v>
      </c>
      <c r="Z702" s="64">
        <f t="shared" si="799"/>
        <v>52454118.659118667</v>
      </c>
      <c r="AA702" s="64">
        <f t="shared" si="799"/>
        <v>43864700.148792796</v>
      </c>
      <c r="AB702" s="64">
        <f t="shared" si="799"/>
        <v>249766451.80504271</v>
      </c>
      <c r="AC702" s="64">
        <f t="shared" si="799"/>
        <v>0</v>
      </c>
      <c r="AD702" s="64">
        <f t="shared" si="799"/>
        <v>0</v>
      </c>
      <c r="AE702" s="64">
        <f t="shared" si="799"/>
        <v>30345594.040444855</v>
      </c>
      <c r="AF702" s="64">
        <f t="shared" si="799"/>
        <v>31490825.649194423</v>
      </c>
      <c r="AG702" s="64">
        <f t="shared" si="799"/>
        <v>87490900.05873628</v>
      </c>
      <c r="AH702" s="64">
        <f t="shared" si="799"/>
        <v>122833924.34050196</v>
      </c>
      <c r="AI702" s="64">
        <f t="shared" si="799"/>
        <v>4858488.2360879164</v>
      </c>
      <c r="AJ702" s="64">
        <f t="shared" si="799"/>
        <v>27083683.88781447</v>
      </c>
      <c r="AK702" s="64">
        <f t="shared" si="799"/>
        <v>80020120.20727621</v>
      </c>
      <c r="AL702" s="64">
        <f t="shared" si="799"/>
        <v>66367536.209618509</v>
      </c>
      <c r="AM702" s="64">
        <f t="shared" si="799"/>
        <v>90644356.156681433</v>
      </c>
      <c r="AN702" s="64">
        <f t="shared" si="799"/>
        <v>203316806.45445138</v>
      </c>
      <c r="AO702" s="64">
        <f t="shared" si="799"/>
        <v>0</v>
      </c>
      <c r="AP702" s="64">
        <f t="shared" si="799"/>
        <v>0</v>
      </c>
      <c r="AQ702" s="64">
        <f t="shared" si="799"/>
        <v>0</v>
      </c>
      <c r="AR702" s="64">
        <f t="shared" si="799"/>
        <v>0</v>
      </c>
      <c r="AS702" s="64">
        <f t="shared" si="799"/>
        <v>0</v>
      </c>
      <c r="AT702" s="64">
        <f t="shared" si="799"/>
        <v>0</v>
      </c>
      <c r="AU702" s="64">
        <f t="shared" si="799"/>
        <v>0</v>
      </c>
      <c r="AV702" s="64">
        <f t="shared" si="799"/>
        <v>0</v>
      </c>
      <c r="AW702" s="64">
        <f t="shared" ref="AW702:BV702" si="800">+(AW684*AU3)*AU2</f>
        <v>0</v>
      </c>
      <c r="AX702" s="64">
        <f t="shared" si="800"/>
        <v>0</v>
      </c>
      <c r="AY702" s="64">
        <f t="shared" si="800"/>
        <v>0</v>
      </c>
      <c r="AZ702" s="64">
        <f t="shared" si="800"/>
        <v>0</v>
      </c>
      <c r="BA702" s="64">
        <f t="shared" si="800"/>
        <v>0</v>
      </c>
      <c r="BB702" s="64">
        <f t="shared" si="800"/>
        <v>0</v>
      </c>
      <c r="BC702" s="64">
        <f t="shared" si="800"/>
        <v>0</v>
      </c>
      <c r="BD702" s="64">
        <f t="shared" si="800"/>
        <v>24553010.696242526</v>
      </c>
      <c r="BE702" s="64">
        <f t="shared" si="800"/>
        <v>212330775.91302282</v>
      </c>
      <c r="BF702" s="64">
        <f t="shared" si="800"/>
        <v>260304325.98360154</v>
      </c>
      <c r="BG702" s="64">
        <f t="shared" si="800"/>
        <v>0</v>
      </c>
      <c r="BH702" s="64">
        <f t="shared" si="800"/>
        <v>14147757.92179336</v>
      </c>
      <c r="BI702" s="64">
        <f t="shared" si="800"/>
        <v>92001677.733247548</v>
      </c>
      <c r="BJ702" s="64">
        <f t="shared" si="800"/>
        <v>116962538.64549254</v>
      </c>
      <c r="BK702" s="64">
        <f t="shared" si="800"/>
        <v>110046056.43878961</v>
      </c>
      <c r="BL702" s="64">
        <f t="shared" si="800"/>
        <v>497750432.11277819</v>
      </c>
      <c r="BM702" s="64">
        <f t="shared" si="800"/>
        <v>0</v>
      </c>
      <c r="BN702" s="64">
        <f t="shared" si="800"/>
        <v>0</v>
      </c>
      <c r="BO702" s="64">
        <f t="shared" si="800"/>
        <v>0</v>
      </c>
      <c r="BP702" s="64">
        <f t="shared" si="800"/>
        <v>35760151.857423492</v>
      </c>
      <c r="BQ702" s="64">
        <f t="shared" si="800"/>
        <v>156099124.56684703</v>
      </c>
      <c r="BR702" s="64">
        <f t="shared" si="800"/>
        <v>184613607.15446481</v>
      </c>
      <c r="BS702" s="64">
        <f t="shared" si="800"/>
        <v>0</v>
      </c>
      <c r="BT702" s="64">
        <f t="shared" si="800"/>
        <v>16392198.215299496</v>
      </c>
      <c r="BU702" s="64">
        <f t="shared" si="800"/>
        <v>106540725.70939726</v>
      </c>
      <c r="BV702" s="64">
        <f t="shared" si="800"/>
        <v>116503228.96932937</v>
      </c>
      <c r="BW702" s="247">
        <f t="shared" si="745"/>
        <v>3422405696.0938897</v>
      </c>
    </row>
    <row r="703" spans="1:75" x14ac:dyDescent="0.3">
      <c r="A703" s="245" t="s">
        <v>237</v>
      </c>
      <c r="C703" s="246"/>
      <c r="D703" s="246"/>
      <c r="E703" s="246"/>
      <c r="F703" s="246"/>
      <c r="G703" s="246"/>
      <c r="H703" s="246"/>
      <c r="I703" s="246"/>
      <c r="J703" s="246"/>
      <c r="K703" s="246"/>
      <c r="L703" s="246"/>
      <c r="M703" s="246"/>
      <c r="N703" s="246"/>
      <c r="O703" s="64"/>
      <c r="P703" s="64"/>
      <c r="Q703" s="64"/>
      <c r="R703" s="64">
        <f t="shared" ref="R703:AW703" si="801">+(R686*O3)*O2</f>
        <v>32835264.209085379</v>
      </c>
      <c r="S703" s="64">
        <f t="shared" si="801"/>
        <v>13700683.23983028</v>
      </c>
      <c r="T703" s="64">
        <f t="shared" si="801"/>
        <v>14048079.357772017</v>
      </c>
      <c r="U703" s="64">
        <f t="shared" si="801"/>
        <v>9667643.9960590042</v>
      </c>
      <c r="V703" s="64">
        <f t="shared" si="801"/>
        <v>51186975.476825945</v>
      </c>
      <c r="W703" s="64">
        <f t="shared" si="801"/>
        <v>78040786.388824761</v>
      </c>
      <c r="X703" s="64">
        <f t="shared" si="801"/>
        <v>1090504.5099856684</v>
      </c>
      <c r="Y703" s="64">
        <f t="shared" si="801"/>
        <v>2195704.8060433455</v>
      </c>
      <c r="Z703" s="64">
        <f t="shared" si="801"/>
        <v>29951905.009012952</v>
      </c>
      <c r="AA703" s="64">
        <f t="shared" si="801"/>
        <v>31472471.195471197</v>
      </c>
      <c r="AB703" s="64">
        <f t="shared" si="801"/>
        <v>26318820.089275677</v>
      </c>
      <c r="AC703" s="64">
        <f t="shared" si="801"/>
        <v>149859871.0830256</v>
      </c>
      <c r="AD703" s="64">
        <f t="shared" si="801"/>
        <v>0</v>
      </c>
      <c r="AE703" s="64">
        <f t="shared" si="801"/>
        <v>0</v>
      </c>
      <c r="AF703" s="64">
        <f t="shared" si="801"/>
        <v>0</v>
      </c>
      <c r="AG703" s="64">
        <f t="shared" si="801"/>
        <v>0</v>
      </c>
      <c r="AH703" s="64">
        <f t="shared" si="801"/>
        <v>0</v>
      </c>
      <c r="AI703" s="64">
        <f t="shared" si="801"/>
        <v>0</v>
      </c>
      <c r="AJ703" s="64">
        <f t="shared" si="801"/>
        <v>0</v>
      </c>
      <c r="AK703" s="64">
        <f t="shared" si="801"/>
        <v>0</v>
      </c>
      <c r="AL703" s="64">
        <f t="shared" si="801"/>
        <v>0</v>
      </c>
      <c r="AM703" s="64">
        <f t="shared" si="801"/>
        <v>0</v>
      </c>
      <c r="AN703" s="64">
        <f t="shared" si="801"/>
        <v>0</v>
      </c>
      <c r="AO703" s="64">
        <f t="shared" si="801"/>
        <v>0</v>
      </c>
      <c r="AP703" s="64">
        <f t="shared" si="801"/>
        <v>0</v>
      </c>
      <c r="AQ703" s="64">
        <f t="shared" si="801"/>
        <v>0</v>
      </c>
      <c r="AR703" s="64">
        <f t="shared" si="801"/>
        <v>0</v>
      </c>
      <c r="AS703" s="64">
        <f t="shared" si="801"/>
        <v>0</v>
      </c>
      <c r="AT703" s="64">
        <f t="shared" si="801"/>
        <v>0</v>
      </c>
      <c r="AU703" s="64">
        <f t="shared" si="801"/>
        <v>0</v>
      </c>
      <c r="AV703" s="64">
        <f t="shared" si="801"/>
        <v>0</v>
      </c>
      <c r="AW703" s="64">
        <f t="shared" si="801"/>
        <v>0</v>
      </c>
      <c r="AX703" s="64">
        <f t="shared" ref="AX703:BV703" si="802">+(AX686*AU3)*AU2</f>
        <v>0</v>
      </c>
      <c r="AY703" s="64">
        <f t="shared" si="802"/>
        <v>0</v>
      </c>
      <c r="AZ703" s="64">
        <f t="shared" si="802"/>
        <v>0</v>
      </c>
      <c r="BA703" s="64">
        <f t="shared" si="802"/>
        <v>0</v>
      </c>
      <c r="BB703" s="64">
        <f t="shared" si="802"/>
        <v>0</v>
      </c>
      <c r="BC703" s="64">
        <f t="shared" si="802"/>
        <v>0</v>
      </c>
      <c r="BD703" s="64">
        <f t="shared" si="802"/>
        <v>0</v>
      </c>
      <c r="BE703" s="64">
        <f t="shared" si="802"/>
        <v>0</v>
      </c>
      <c r="BF703" s="64">
        <f t="shared" si="802"/>
        <v>0</v>
      </c>
      <c r="BG703" s="64">
        <f t="shared" si="802"/>
        <v>0</v>
      </c>
      <c r="BH703" s="64">
        <f t="shared" si="802"/>
        <v>0</v>
      </c>
      <c r="BI703" s="64">
        <f t="shared" si="802"/>
        <v>0</v>
      </c>
      <c r="BJ703" s="64">
        <f t="shared" si="802"/>
        <v>0</v>
      </c>
      <c r="BK703" s="64">
        <f t="shared" si="802"/>
        <v>0</v>
      </c>
      <c r="BL703" s="64">
        <f t="shared" si="802"/>
        <v>0</v>
      </c>
      <c r="BM703" s="64">
        <f t="shared" si="802"/>
        <v>0</v>
      </c>
      <c r="BN703" s="64">
        <f t="shared" si="802"/>
        <v>0</v>
      </c>
      <c r="BO703" s="64">
        <f t="shared" si="802"/>
        <v>0</v>
      </c>
      <c r="BP703" s="64">
        <f t="shared" si="802"/>
        <v>0</v>
      </c>
      <c r="BQ703" s="64">
        <f t="shared" si="802"/>
        <v>0</v>
      </c>
      <c r="BR703" s="64">
        <f t="shared" si="802"/>
        <v>0</v>
      </c>
      <c r="BS703" s="64">
        <f t="shared" si="802"/>
        <v>0</v>
      </c>
      <c r="BT703" s="64">
        <f t="shared" si="802"/>
        <v>0</v>
      </c>
      <c r="BU703" s="64">
        <f t="shared" si="802"/>
        <v>0</v>
      </c>
      <c r="BV703" s="64">
        <f t="shared" si="802"/>
        <v>0</v>
      </c>
      <c r="BW703" s="247">
        <f t="shared" si="745"/>
        <v>440368709.3612119</v>
      </c>
    </row>
    <row r="704" spans="1:75" x14ac:dyDescent="0.3">
      <c r="A704" s="245" t="s">
        <v>395</v>
      </c>
      <c r="C704" s="246"/>
      <c r="D704" s="246"/>
      <c r="E704" s="246"/>
      <c r="F704" s="246"/>
      <c r="G704" s="246"/>
      <c r="H704" s="246"/>
      <c r="I704" s="246"/>
      <c r="J704" s="246"/>
      <c r="K704" s="246"/>
      <c r="L704" s="246"/>
      <c r="M704" s="246"/>
      <c r="N704" s="246"/>
      <c r="O704" s="64"/>
      <c r="P704" s="64"/>
      <c r="Q704" s="64"/>
      <c r="R704" s="64"/>
      <c r="S704" s="64">
        <f t="shared" ref="S704:AX704" si="803">+(S688*O3)*O2</f>
        <v>0</v>
      </c>
      <c r="T704" s="64">
        <f t="shared" si="803"/>
        <v>0</v>
      </c>
      <c r="U704" s="64">
        <f t="shared" si="803"/>
        <v>0</v>
      </c>
      <c r="V704" s="64">
        <f t="shared" si="803"/>
        <v>0</v>
      </c>
      <c r="W704" s="64">
        <f t="shared" si="803"/>
        <v>0</v>
      </c>
      <c r="X704" s="64">
        <f t="shared" si="803"/>
        <v>0</v>
      </c>
      <c r="Y704" s="64">
        <f t="shared" si="803"/>
        <v>0</v>
      </c>
      <c r="Z704" s="64">
        <f t="shared" si="803"/>
        <v>0</v>
      </c>
      <c r="AA704" s="64">
        <f t="shared" si="803"/>
        <v>0</v>
      </c>
      <c r="AB704" s="64">
        <f t="shared" si="803"/>
        <v>0</v>
      </c>
      <c r="AC704" s="64">
        <f t="shared" si="803"/>
        <v>0</v>
      </c>
      <c r="AD704" s="64">
        <f t="shared" si="803"/>
        <v>0</v>
      </c>
      <c r="AE704" s="64">
        <f t="shared" si="803"/>
        <v>0</v>
      </c>
      <c r="AF704" s="64">
        <f t="shared" si="803"/>
        <v>0</v>
      </c>
      <c r="AG704" s="64">
        <f t="shared" si="803"/>
        <v>15172797.020222427</v>
      </c>
      <c r="AH704" s="64">
        <f t="shared" si="803"/>
        <v>15745412.824597212</v>
      </c>
      <c r="AI704" s="64">
        <f t="shared" si="803"/>
        <v>43745450.02936814</v>
      </c>
      <c r="AJ704" s="64">
        <f t="shared" si="803"/>
        <v>61416962.170250982</v>
      </c>
      <c r="AK704" s="64">
        <f t="shared" si="803"/>
        <v>2429244.1180439582</v>
      </c>
      <c r="AL704" s="64">
        <f t="shared" si="803"/>
        <v>13541841.943907235</v>
      </c>
      <c r="AM704" s="64">
        <f t="shared" si="803"/>
        <v>40010060.103638105</v>
      </c>
      <c r="AN704" s="64">
        <f t="shared" si="803"/>
        <v>33183768.104809254</v>
      </c>
      <c r="AO704" s="64">
        <f t="shared" si="803"/>
        <v>45322178.078340717</v>
      </c>
      <c r="AP704" s="64">
        <f t="shared" si="803"/>
        <v>101658403.22722569</v>
      </c>
      <c r="AQ704" s="64">
        <f t="shared" si="803"/>
        <v>0</v>
      </c>
      <c r="AR704" s="64">
        <f t="shared" si="803"/>
        <v>0</v>
      </c>
      <c r="AS704" s="64">
        <f t="shared" si="803"/>
        <v>0</v>
      </c>
      <c r="AT704" s="64">
        <f t="shared" si="803"/>
        <v>0</v>
      </c>
      <c r="AU704" s="64">
        <f t="shared" si="803"/>
        <v>0</v>
      </c>
      <c r="AV704" s="64">
        <f t="shared" si="803"/>
        <v>0</v>
      </c>
      <c r="AW704" s="64">
        <f t="shared" si="803"/>
        <v>0</v>
      </c>
      <c r="AX704" s="64">
        <f t="shared" si="803"/>
        <v>0</v>
      </c>
      <c r="AY704" s="64">
        <f t="shared" ref="AY704:BV704" si="804">+(AY688*AU3)*AU2</f>
        <v>0</v>
      </c>
      <c r="AZ704" s="64">
        <f t="shared" si="804"/>
        <v>0</v>
      </c>
      <c r="BA704" s="64">
        <f t="shared" si="804"/>
        <v>0</v>
      </c>
      <c r="BB704" s="64">
        <f t="shared" si="804"/>
        <v>0</v>
      </c>
      <c r="BC704" s="64">
        <f t="shared" si="804"/>
        <v>0</v>
      </c>
      <c r="BD704" s="64">
        <f t="shared" si="804"/>
        <v>0</v>
      </c>
      <c r="BE704" s="64">
        <f t="shared" si="804"/>
        <v>0</v>
      </c>
      <c r="BF704" s="64">
        <f t="shared" si="804"/>
        <v>0</v>
      </c>
      <c r="BG704" s="64">
        <f t="shared" si="804"/>
        <v>0</v>
      </c>
      <c r="BH704" s="64">
        <f t="shared" si="804"/>
        <v>0</v>
      </c>
      <c r="BI704" s="64">
        <f t="shared" si="804"/>
        <v>0</v>
      </c>
      <c r="BJ704" s="64">
        <f t="shared" si="804"/>
        <v>0</v>
      </c>
      <c r="BK704" s="64">
        <f t="shared" si="804"/>
        <v>0</v>
      </c>
      <c r="BL704" s="64">
        <f t="shared" si="804"/>
        <v>0</v>
      </c>
      <c r="BM704" s="64">
        <f t="shared" si="804"/>
        <v>0</v>
      </c>
      <c r="BN704" s="64">
        <f t="shared" si="804"/>
        <v>0</v>
      </c>
      <c r="BO704" s="64">
        <f t="shared" si="804"/>
        <v>0</v>
      </c>
      <c r="BP704" s="64">
        <f t="shared" si="804"/>
        <v>0</v>
      </c>
      <c r="BQ704" s="64">
        <f t="shared" si="804"/>
        <v>0</v>
      </c>
      <c r="BR704" s="64">
        <f t="shared" si="804"/>
        <v>0</v>
      </c>
      <c r="BS704" s="64">
        <f t="shared" si="804"/>
        <v>0</v>
      </c>
      <c r="BT704" s="64">
        <f t="shared" si="804"/>
        <v>0</v>
      </c>
      <c r="BU704" s="64">
        <f t="shared" si="804"/>
        <v>0</v>
      </c>
      <c r="BV704" s="64">
        <f t="shared" si="804"/>
        <v>0</v>
      </c>
      <c r="BW704" s="247">
        <f t="shared" si="745"/>
        <v>372226117.62040377</v>
      </c>
    </row>
    <row r="705" spans="1:75" x14ac:dyDescent="0.3">
      <c r="C705" s="66"/>
      <c r="D705" s="66"/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  <c r="AW705" s="166"/>
      <c r="AX705" s="166"/>
      <c r="AY705" s="166"/>
      <c r="AZ705" s="166"/>
      <c r="BA705" s="166"/>
      <c r="BB705" s="166"/>
      <c r="BC705" s="166"/>
      <c r="BD705" s="166"/>
      <c r="BE705" s="166"/>
      <c r="BF705" s="166"/>
      <c r="BG705" s="166"/>
      <c r="BH705" s="166"/>
      <c r="BI705" s="166"/>
      <c r="BJ705" s="166"/>
      <c r="BK705" s="166"/>
      <c r="BL705" s="166"/>
      <c r="BM705" s="166"/>
      <c r="BN705" s="166"/>
      <c r="BO705" s="166"/>
      <c r="BP705" s="166"/>
      <c r="BQ705" s="166"/>
      <c r="BR705" s="166"/>
      <c r="BS705" s="166"/>
      <c r="BT705" s="166"/>
      <c r="BU705" s="166"/>
      <c r="BV705" s="166"/>
      <c r="BW705" s="233">
        <f t="shared" si="745"/>
        <v>0</v>
      </c>
    </row>
    <row r="706" spans="1:75" ht="16.2" thickBot="1" x14ac:dyDescent="0.35">
      <c r="A706" s="248" t="s">
        <v>410</v>
      </c>
      <c r="C706" s="242"/>
      <c r="D706" s="242"/>
      <c r="E706" s="242"/>
      <c r="F706" s="242"/>
      <c r="G706" s="242"/>
      <c r="H706" s="242"/>
      <c r="I706" s="242"/>
      <c r="J706" s="242"/>
      <c r="K706" s="242"/>
      <c r="L706" s="242"/>
      <c r="M706" s="242"/>
      <c r="N706" s="242"/>
      <c r="O706" s="167">
        <f>+O700+O701+O702+O704+O703</f>
        <v>131341056.83634152</v>
      </c>
      <c r="P706" s="167">
        <f t="shared" ref="P706:S706" si="805">+P700+P701+P702+P704+P703</f>
        <v>54802732.959321119</v>
      </c>
      <c r="Q706" s="167">
        <f t="shared" si="805"/>
        <v>110917757.7795637</v>
      </c>
      <c r="R706" s="167">
        <f t="shared" si="805"/>
        <v>94340312.259705201</v>
      </c>
      <c r="S706" s="167">
        <f t="shared" si="805"/>
        <v>241862050.74342075</v>
      </c>
      <c r="T706" s="167">
        <f t="shared" ref="T706:BV706" si="806">+T700+T701+T702+T704+T703</f>
        <v>342323964.90650272</v>
      </c>
      <c r="U706" s="167">
        <f t="shared" si="806"/>
        <v>99341287.830711588</v>
      </c>
      <c r="V706" s="167">
        <f t="shared" si="806"/>
        <v>190037772.01570728</v>
      </c>
      <c r="W706" s="167">
        <f t="shared" si="806"/>
        <v>199665913.94151935</v>
      </c>
      <c r="X706" s="167">
        <f t="shared" si="806"/>
        <v>130639897.30194271</v>
      </c>
      <c r="Y706" s="167">
        <f t="shared" si="806"/>
        <v>157390826.84483433</v>
      </c>
      <c r="Z706" s="167">
        <f t="shared" si="806"/>
        <v>681845508.00023401</v>
      </c>
      <c r="AA706" s="167">
        <f t="shared" si="806"/>
        <v>75337171.344264001</v>
      </c>
      <c r="AB706" s="167">
        <f t="shared" si="806"/>
        <v>276085271.8943184</v>
      </c>
      <c r="AC706" s="167">
        <f t="shared" si="806"/>
        <v>205493460.15717453</v>
      </c>
      <c r="AD706" s="167">
        <f t="shared" si="806"/>
        <v>57733180.35685645</v>
      </c>
      <c r="AE706" s="167">
        <f t="shared" si="806"/>
        <v>190745577.48146138</v>
      </c>
      <c r="AF706" s="167">
        <f t="shared" si="806"/>
        <v>256686353.60678136</v>
      </c>
      <c r="AG706" s="167">
        <f t="shared" si="806"/>
        <v>111570925.51178655</v>
      </c>
      <c r="AH706" s="167">
        <f t="shared" si="806"/>
        <v>188232757.62609237</v>
      </c>
      <c r="AI706" s="167">
        <f t="shared" si="806"/>
        <v>195307491.9787958</v>
      </c>
      <c r="AJ706" s="167">
        <f t="shared" si="806"/>
        <v>210174462.44236609</v>
      </c>
      <c r="AK706" s="167">
        <f t="shared" si="806"/>
        <v>248630683.94590282</v>
      </c>
      <c r="AL706" s="167">
        <f t="shared" si="806"/>
        <v>452656856.65335339</v>
      </c>
      <c r="AM706" s="167">
        <f t="shared" si="806"/>
        <v>130654416.26031953</v>
      </c>
      <c r="AN706" s="167">
        <f t="shared" si="806"/>
        <v>237396030.91812268</v>
      </c>
      <c r="AO706" s="167">
        <f t="shared" si="806"/>
        <v>192016149.51152298</v>
      </c>
      <c r="AP706" s="167">
        <f t="shared" si="806"/>
        <v>233881638.96597254</v>
      </c>
      <c r="AQ706" s="167">
        <f t="shared" si="806"/>
        <v>505625714.70588964</v>
      </c>
      <c r="AR706" s="167">
        <f t="shared" si="806"/>
        <v>691736856.71704638</v>
      </c>
      <c r="AS706" s="167">
        <f t="shared" si="806"/>
        <v>32368904.983228594</v>
      </c>
      <c r="AT706" s="167">
        <f t="shared" si="806"/>
        <v>76979162.156887084</v>
      </c>
      <c r="AU706" s="167">
        <f t="shared" si="806"/>
        <v>310575724.14616412</v>
      </c>
      <c r="AV706" s="167">
        <f t="shared" si="806"/>
        <v>336425602.69265479</v>
      </c>
      <c r="AW706" s="167">
        <f t="shared" si="806"/>
        <v>338519927.70943701</v>
      </c>
      <c r="AX706" s="167">
        <f t="shared" si="806"/>
        <v>888517780.99186409</v>
      </c>
      <c r="AY706" s="167">
        <f t="shared" si="806"/>
        <v>0</v>
      </c>
      <c r="AZ706" s="167">
        <f t="shared" si="806"/>
        <v>0</v>
      </c>
      <c r="BA706" s="167">
        <f t="shared" si="806"/>
        <v>0</v>
      </c>
      <c r="BB706" s="167">
        <f t="shared" si="806"/>
        <v>21483884.359212209</v>
      </c>
      <c r="BC706" s="167">
        <f t="shared" si="806"/>
        <v>201135060.60904655</v>
      </c>
      <c r="BD706" s="167">
        <f t="shared" si="806"/>
        <v>385026030.87753308</v>
      </c>
      <c r="BE706" s="167">
        <f t="shared" si="806"/>
        <v>375020979.65277374</v>
      </c>
      <c r="BF706" s="167">
        <f t="shared" si="806"/>
        <v>272683614.16517073</v>
      </c>
      <c r="BG706" s="167">
        <f t="shared" si="806"/>
        <v>89343816.717712447</v>
      </c>
      <c r="BH706" s="167">
        <f t="shared" si="806"/>
        <v>173991027.81987908</v>
      </c>
      <c r="BI706" s="167">
        <f t="shared" si="806"/>
        <v>261393563.77062127</v>
      </c>
      <c r="BJ706" s="167">
        <f t="shared" si="806"/>
        <v>621272952.01841688</v>
      </c>
      <c r="BK706" s="167">
        <f t="shared" si="806"/>
        <v>421140076.50927591</v>
      </c>
      <c r="BL706" s="167">
        <f t="shared" si="806"/>
        <v>497750432.11277819</v>
      </c>
      <c r="BM706" s="167">
        <f t="shared" si="806"/>
        <v>0</v>
      </c>
      <c r="BN706" s="167">
        <f t="shared" si="806"/>
        <v>85824364.457816392</v>
      </c>
      <c r="BO706" s="167">
        <f t="shared" si="806"/>
        <v>396093990.07488692</v>
      </c>
      <c r="BP706" s="167">
        <f t="shared" si="806"/>
        <v>572492283.76824725</v>
      </c>
      <c r="BQ706" s="167">
        <f t="shared" si="806"/>
        <v>266867288.85952592</v>
      </c>
      <c r="BR706" s="167">
        <f t="shared" si="806"/>
        <v>223954882.8711836</v>
      </c>
      <c r="BS706" s="167">
        <f t="shared" si="806"/>
        <v>265533060.63173309</v>
      </c>
      <c r="BT706" s="167">
        <f t="shared" si="806"/>
        <v>359924383.16732836</v>
      </c>
      <c r="BU706" s="167">
        <f t="shared" si="806"/>
        <v>405730681.20334011</v>
      </c>
      <c r="BV706" s="167">
        <f t="shared" si="806"/>
        <v>1176327280.9993193</v>
      </c>
      <c r="BW706" s="249">
        <f t="shared" si="745"/>
        <v>15950850838.823868</v>
      </c>
    </row>
    <row r="707" spans="1:75" ht="16.2" thickBot="1" x14ac:dyDescent="0.35">
      <c r="C707" s="66"/>
      <c r="D707" s="66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  <c r="AW707" s="166"/>
      <c r="AX707" s="166"/>
      <c r="AY707" s="166"/>
      <c r="AZ707" s="166"/>
      <c r="BA707" s="166"/>
      <c r="BB707" s="166"/>
      <c r="BC707" s="166"/>
      <c r="BD707" s="166"/>
      <c r="BE707" s="166"/>
      <c r="BF707" s="166"/>
      <c r="BG707" s="166"/>
      <c r="BH707" s="166"/>
      <c r="BI707" s="166"/>
      <c r="BJ707" s="166"/>
      <c r="BK707" s="166"/>
      <c r="BL707" s="166"/>
      <c r="BM707" s="166"/>
      <c r="BN707" s="166"/>
      <c r="BO707" s="166"/>
      <c r="BP707" s="166"/>
      <c r="BQ707" s="166"/>
      <c r="BR707" s="166"/>
      <c r="BS707" s="166"/>
      <c r="BT707" s="166"/>
      <c r="BU707" s="166"/>
      <c r="BV707" s="166"/>
      <c r="BW707" s="233">
        <f t="shared" si="745"/>
        <v>0</v>
      </c>
    </row>
    <row r="708" spans="1:75" ht="16.2" thickBot="1" x14ac:dyDescent="0.35">
      <c r="A708" s="30" t="s">
        <v>412</v>
      </c>
      <c r="C708" s="238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40">
        <f>+IF(O696&lt;O706,O706-O696,0)</f>
        <v>0</v>
      </c>
      <c r="P708" s="240">
        <f t="shared" ref="P708:BV708" si="807">+IF(P696&lt;P706,P706-P696,0)</f>
        <v>0</v>
      </c>
      <c r="Q708" s="240">
        <f t="shared" si="807"/>
        <v>16641040.457027271</v>
      </c>
      <c r="R708" s="240">
        <f t="shared" si="807"/>
        <v>13252294.492237836</v>
      </c>
      <c r="S708" s="240">
        <f t="shared" si="807"/>
        <v>0</v>
      </c>
      <c r="T708" s="240">
        <f t="shared" si="807"/>
        <v>0</v>
      </c>
      <c r="U708" s="240">
        <f t="shared" si="807"/>
        <v>0</v>
      </c>
      <c r="V708" s="240">
        <f t="shared" si="807"/>
        <v>66469570.775644735</v>
      </c>
      <c r="W708" s="240">
        <f t="shared" si="807"/>
        <v>27775899.01919663</v>
      </c>
      <c r="X708" s="240">
        <f t="shared" si="807"/>
        <v>5556.5781648606062</v>
      </c>
      <c r="Y708" s="240">
        <f t="shared" si="807"/>
        <v>0</v>
      </c>
      <c r="Z708" s="240">
        <f t="shared" si="807"/>
        <v>0</v>
      </c>
      <c r="AA708" s="240">
        <f t="shared" si="807"/>
        <v>17899533.447969653</v>
      </c>
      <c r="AB708" s="240">
        <f t="shared" si="807"/>
        <v>113162305.1940642</v>
      </c>
      <c r="AC708" s="240">
        <f t="shared" si="807"/>
        <v>57184802.440966278</v>
      </c>
      <c r="AD708" s="240">
        <f t="shared" si="807"/>
        <v>0</v>
      </c>
      <c r="AE708" s="240">
        <f t="shared" si="807"/>
        <v>4152376.970441699</v>
      </c>
      <c r="AF708" s="240">
        <f t="shared" si="807"/>
        <v>0</v>
      </c>
      <c r="AG708" s="240">
        <f t="shared" si="807"/>
        <v>0</v>
      </c>
      <c r="AH708" s="240">
        <f t="shared" si="807"/>
        <v>0</v>
      </c>
      <c r="AI708" s="240">
        <f t="shared" si="807"/>
        <v>0</v>
      </c>
      <c r="AJ708" s="240">
        <f t="shared" si="807"/>
        <v>20972240.207603276</v>
      </c>
      <c r="AK708" s="240">
        <f t="shared" si="807"/>
        <v>0</v>
      </c>
      <c r="AL708" s="240">
        <f t="shared" si="807"/>
        <v>0</v>
      </c>
      <c r="AM708" s="240">
        <f t="shared" si="807"/>
        <v>4699746.7808476985</v>
      </c>
      <c r="AN708" s="240">
        <f t="shared" si="807"/>
        <v>58379665.053138763</v>
      </c>
      <c r="AO708" s="240">
        <f t="shared" si="807"/>
        <v>15881033.416860282</v>
      </c>
      <c r="AP708" s="240">
        <f t="shared" si="807"/>
        <v>26480516.473227084</v>
      </c>
      <c r="AQ708" s="240">
        <f t="shared" si="807"/>
        <v>0</v>
      </c>
      <c r="AR708" s="240">
        <f t="shared" si="807"/>
        <v>0</v>
      </c>
      <c r="AS708" s="240">
        <f t="shared" si="807"/>
        <v>0</v>
      </c>
      <c r="AT708" s="240">
        <f t="shared" si="807"/>
        <v>0</v>
      </c>
      <c r="AU708" s="240">
        <f t="shared" si="807"/>
        <v>0</v>
      </c>
      <c r="AV708" s="240">
        <f t="shared" si="807"/>
        <v>0</v>
      </c>
      <c r="AW708" s="240">
        <f t="shared" si="807"/>
        <v>0</v>
      </c>
      <c r="AX708" s="240">
        <f t="shared" si="807"/>
        <v>0</v>
      </c>
      <c r="AY708" s="240">
        <f t="shared" si="807"/>
        <v>0</v>
      </c>
      <c r="AZ708" s="240">
        <f t="shared" si="807"/>
        <v>0</v>
      </c>
      <c r="BA708" s="240">
        <f t="shared" si="807"/>
        <v>0</v>
      </c>
      <c r="BB708" s="240">
        <f t="shared" si="807"/>
        <v>0</v>
      </c>
      <c r="BC708" s="240">
        <f t="shared" si="807"/>
        <v>2080741.1982366741</v>
      </c>
      <c r="BD708" s="240">
        <f t="shared" si="807"/>
        <v>8295788.2076357603</v>
      </c>
      <c r="BE708" s="240">
        <f t="shared" si="807"/>
        <v>27316500.494807899</v>
      </c>
      <c r="BF708" s="240">
        <f t="shared" si="807"/>
        <v>28921378.284232527</v>
      </c>
      <c r="BG708" s="240">
        <f t="shared" si="807"/>
        <v>2538262.9598791599</v>
      </c>
      <c r="BH708" s="240">
        <f t="shared" si="807"/>
        <v>0</v>
      </c>
      <c r="BI708" s="240">
        <f t="shared" si="807"/>
        <v>0</v>
      </c>
      <c r="BJ708" s="240">
        <f t="shared" si="807"/>
        <v>0</v>
      </c>
      <c r="BK708" s="240">
        <f t="shared" si="807"/>
        <v>220082805.24253312</v>
      </c>
      <c r="BL708" s="240">
        <f t="shared" si="807"/>
        <v>181732798.02385342</v>
      </c>
      <c r="BM708" s="240">
        <f t="shared" si="807"/>
        <v>0</v>
      </c>
      <c r="BN708" s="240">
        <f t="shared" si="807"/>
        <v>0</v>
      </c>
      <c r="BO708" s="240">
        <f t="shared" si="807"/>
        <v>0</v>
      </c>
      <c r="BP708" s="240">
        <f t="shared" si="807"/>
        <v>1047534.1381224394</v>
      </c>
      <c r="BQ708" s="240">
        <f t="shared" si="807"/>
        <v>4600362.5135419369</v>
      </c>
      <c r="BR708" s="240">
        <f t="shared" si="807"/>
        <v>0</v>
      </c>
      <c r="BS708" s="240">
        <f t="shared" si="807"/>
        <v>0</v>
      </c>
      <c r="BT708" s="240">
        <f t="shared" si="807"/>
        <v>5706440.895021677</v>
      </c>
      <c r="BU708" s="240">
        <f t="shared" si="807"/>
        <v>0</v>
      </c>
      <c r="BV708" s="240">
        <f t="shared" si="807"/>
        <v>0</v>
      </c>
      <c r="BW708" s="250">
        <f t="shared" si="745"/>
        <v>925279193.26525486</v>
      </c>
    </row>
    <row r="709" spans="1:75" ht="16.2" thickBot="1" x14ac:dyDescent="0.35">
      <c r="A709" s="30" t="s">
        <v>411</v>
      </c>
      <c r="C709" s="241"/>
      <c r="D709" s="242"/>
      <c r="E709" s="242"/>
      <c r="F709" s="242"/>
      <c r="G709" s="242"/>
      <c r="H709" s="242"/>
      <c r="I709" s="242"/>
      <c r="J709" s="242"/>
      <c r="K709" s="242"/>
      <c r="L709" s="242"/>
      <c r="M709" s="242"/>
      <c r="N709" s="242"/>
      <c r="O709" s="167">
        <f>+IF(O696&gt;O706,O696-O706,0)</f>
        <v>0</v>
      </c>
      <c r="P709" s="167">
        <f t="shared" ref="P709:BV709" si="808">+IF(P696&gt;P706,P696-P706,0)</f>
        <v>0</v>
      </c>
      <c r="Q709" s="167">
        <f t="shared" si="808"/>
        <v>0</v>
      </c>
      <c r="R709" s="167">
        <f t="shared" si="808"/>
        <v>0</v>
      </c>
      <c r="S709" s="167">
        <f t="shared" si="808"/>
        <v>9992718.7401631474</v>
      </c>
      <c r="T709" s="167">
        <f t="shared" si="808"/>
        <v>22670919.864023268</v>
      </c>
      <c r="U709" s="167">
        <f t="shared" si="808"/>
        <v>16544973.59524551</v>
      </c>
      <c r="V709" s="167">
        <f t="shared" si="808"/>
        <v>0</v>
      </c>
      <c r="W709" s="167">
        <f t="shared" si="808"/>
        <v>0</v>
      </c>
      <c r="X709" s="167">
        <f t="shared" si="808"/>
        <v>0</v>
      </c>
      <c r="Y709" s="167">
        <f t="shared" si="808"/>
        <v>5007865.5924695432</v>
      </c>
      <c r="Z709" s="167">
        <f t="shared" si="808"/>
        <v>60776866.846676111</v>
      </c>
      <c r="AA709" s="167">
        <f t="shared" si="808"/>
        <v>0</v>
      </c>
      <c r="AB709" s="167">
        <f t="shared" si="808"/>
        <v>0</v>
      </c>
      <c r="AC709" s="167">
        <f t="shared" si="808"/>
        <v>0</v>
      </c>
      <c r="AD709" s="167">
        <f t="shared" si="808"/>
        <v>0</v>
      </c>
      <c r="AE709" s="167">
        <f t="shared" si="808"/>
        <v>0</v>
      </c>
      <c r="AF709" s="167">
        <f t="shared" si="808"/>
        <v>1949479.5485805869</v>
      </c>
      <c r="AG709" s="167">
        <f t="shared" si="808"/>
        <v>83377052.760468334</v>
      </c>
      <c r="AH709" s="167">
        <f t="shared" si="808"/>
        <v>69388904.822256982</v>
      </c>
      <c r="AI709" s="167">
        <f t="shared" si="808"/>
        <v>11486257.487446398</v>
      </c>
      <c r="AJ709" s="167">
        <f t="shared" si="808"/>
        <v>0</v>
      </c>
      <c r="AK709" s="167">
        <f t="shared" si="808"/>
        <v>25722688.658061087</v>
      </c>
      <c r="AL709" s="167">
        <f t="shared" si="808"/>
        <v>10225364.560996771</v>
      </c>
      <c r="AM709" s="167">
        <f t="shared" si="808"/>
        <v>0</v>
      </c>
      <c r="AN709" s="167">
        <f t="shared" si="808"/>
        <v>0</v>
      </c>
      <c r="AO709" s="167">
        <f t="shared" si="808"/>
        <v>0</v>
      </c>
      <c r="AP709" s="167">
        <f t="shared" si="808"/>
        <v>0</v>
      </c>
      <c r="AQ709" s="167">
        <f t="shared" si="808"/>
        <v>0</v>
      </c>
      <c r="AR709" s="167">
        <f t="shared" si="808"/>
        <v>0</v>
      </c>
      <c r="AS709" s="167">
        <f t="shared" si="808"/>
        <v>0</v>
      </c>
      <c r="AT709" s="167">
        <f t="shared" si="808"/>
        <v>0</v>
      </c>
      <c r="AU709" s="167">
        <f t="shared" si="808"/>
        <v>0</v>
      </c>
      <c r="AV709" s="167">
        <f t="shared" si="808"/>
        <v>0</v>
      </c>
      <c r="AW709" s="167">
        <f t="shared" si="808"/>
        <v>0</v>
      </c>
      <c r="AX709" s="167">
        <f t="shared" si="808"/>
        <v>0</v>
      </c>
      <c r="AY709" s="167">
        <f t="shared" si="808"/>
        <v>0</v>
      </c>
      <c r="AZ709" s="167">
        <f t="shared" si="808"/>
        <v>0</v>
      </c>
      <c r="BA709" s="167">
        <f t="shared" si="808"/>
        <v>0</v>
      </c>
      <c r="BB709" s="167">
        <f t="shared" si="808"/>
        <v>0</v>
      </c>
      <c r="BC709" s="167">
        <f t="shared" si="808"/>
        <v>0</v>
      </c>
      <c r="BD709" s="167">
        <f t="shared" si="808"/>
        <v>0</v>
      </c>
      <c r="BE709" s="167">
        <f t="shared" si="808"/>
        <v>0</v>
      </c>
      <c r="BF709" s="167">
        <f t="shared" si="808"/>
        <v>0</v>
      </c>
      <c r="BG709" s="167">
        <f t="shared" si="808"/>
        <v>0</v>
      </c>
      <c r="BH709" s="167">
        <f t="shared" si="808"/>
        <v>4100575.5294467211</v>
      </c>
      <c r="BI709" s="167">
        <f t="shared" si="808"/>
        <v>75119910.541741878</v>
      </c>
      <c r="BJ709" s="167">
        <f t="shared" si="808"/>
        <v>88452106.131952405</v>
      </c>
      <c r="BK709" s="167">
        <f t="shared" si="808"/>
        <v>0</v>
      </c>
      <c r="BL709" s="167">
        <f t="shared" si="808"/>
        <v>0</v>
      </c>
      <c r="BM709" s="167">
        <f t="shared" si="808"/>
        <v>0</v>
      </c>
      <c r="BN709" s="167">
        <f t="shared" si="808"/>
        <v>0</v>
      </c>
      <c r="BO709" s="167">
        <f t="shared" si="808"/>
        <v>6053175.3740115166</v>
      </c>
      <c r="BP709" s="167">
        <f t="shared" si="808"/>
        <v>0</v>
      </c>
      <c r="BQ709" s="167">
        <f t="shared" si="808"/>
        <v>0</v>
      </c>
      <c r="BR709" s="167">
        <f t="shared" si="808"/>
        <v>12367264.983672857</v>
      </c>
      <c r="BS709" s="167">
        <f t="shared" si="808"/>
        <v>49673.327925145626</v>
      </c>
      <c r="BT709" s="167">
        <f t="shared" si="808"/>
        <v>0</v>
      </c>
      <c r="BU709" s="167">
        <f t="shared" si="808"/>
        <v>24044662.171805441</v>
      </c>
      <c r="BV709" s="167">
        <f t="shared" si="808"/>
        <v>56928072.162528992</v>
      </c>
      <c r="BW709" s="251">
        <f t="shared" si="745"/>
        <v>584258532.69947278</v>
      </c>
    </row>
    <row r="710" spans="1:75" x14ac:dyDescent="0.3"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  <c r="AW710" s="166"/>
      <c r="AX710" s="166"/>
      <c r="AY710" s="166"/>
      <c r="AZ710" s="166"/>
      <c r="BA710" s="166"/>
      <c r="BB710" s="166"/>
      <c r="BC710" s="166"/>
      <c r="BD710" s="166"/>
      <c r="BE710" s="166"/>
      <c r="BF710" s="166"/>
      <c r="BG710" s="166"/>
      <c r="BH710" s="166"/>
      <c r="BI710" s="166"/>
      <c r="BJ710" s="166"/>
      <c r="BK710" s="166"/>
      <c r="BL710" s="166"/>
      <c r="BM710" s="166"/>
      <c r="BN710" s="166"/>
      <c r="BO710" s="166"/>
      <c r="BP710" s="166"/>
      <c r="BQ710" s="166"/>
      <c r="BR710" s="166"/>
      <c r="BS710" s="166"/>
      <c r="BT710" s="166"/>
      <c r="BU710" s="166"/>
      <c r="BV710" s="166"/>
      <c r="BW710" s="233">
        <f t="shared" si="745"/>
        <v>0</v>
      </c>
    </row>
    <row r="711" spans="1:75" x14ac:dyDescent="0.3">
      <c r="BW711" s="233">
        <f t="shared" si="745"/>
        <v>0</v>
      </c>
    </row>
    <row r="712" spans="1:75" x14ac:dyDescent="0.3">
      <c r="A712" s="226" t="s">
        <v>401</v>
      </c>
      <c r="N712" s="119">
        <f>+'Monthly Parameters'!N47</f>
        <v>6542500</v>
      </c>
      <c r="O712" s="119">
        <f>+N712*(1+'Monthly Parameters'!O48)</f>
        <v>6579342.9569175225</v>
      </c>
      <c r="P712" s="119">
        <f>+O712*(1+'Monthly Parameters'!P48)</f>
        <v>10360142.400600374</v>
      </c>
      <c r="Q712" s="119">
        <f>+P712*(1+'Monthly Parameters'!Q48)</f>
        <v>10360142.400600374</v>
      </c>
      <c r="R712" s="119">
        <f>+Q712*(1+'Monthly Parameters'!R48)</f>
        <v>12484267.59679204</v>
      </c>
      <c r="S712" s="119">
        <f>+R712*(1+'Monthly Parameters'!S48)</f>
        <v>11107215.049751949</v>
      </c>
      <c r="T712" s="119">
        <f>+S712*(1+'Monthly Parameters'!T48)</f>
        <v>12425593.183918156</v>
      </c>
      <c r="U712" s="119">
        <f>+T712*(1+'Monthly Parameters'!U48)</f>
        <v>11544505.667240323</v>
      </c>
      <c r="V712" s="119">
        <f>+U712*(1+'Monthly Parameters'!V48)</f>
        <v>8400002.2188301012</v>
      </c>
      <c r="W712" s="119">
        <f>+V712*(1+'Monthly Parameters'!W48)</f>
        <v>11676003.084173841</v>
      </c>
      <c r="X712" s="119">
        <f>+W712*(1+'Monthly Parameters'!X48)</f>
        <v>10928738.886786716</v>
      </c>
      <c r="Y712" s="119">
        <f>+X712*(1+'Monthly Parameters'!Y48)</f>
        <v>11475760.255665449</v>
      </c>
      <c r="Z712" s="119">
        <f>+Y712*(1+'Monthly Parameters'!Z48)</f>
        <v>5393654.8880809192</v>
      </c>
      <c r="AA712" s="119">
        <f>+Z712*(1+'Monthly Parameters'!AA48)</f>
        <v>5427727.6510480782</v>
      </c>
      <c r="AB712" s="119">
        <f>+AA712*(1+'Monthly Parameters'!AB48)</f>
        <v>7240683.7534301737</v>
      </c>
      <c r="AC712" s="119">
        <f>+AB712*(1+'Monthly Parameters'!AC48)</f>
        <v>9310673.0549689103</v>
      </c>
      <c r="AD712" s="119">
        <f>+AC712*(1+'Monthly Parameters'!AD48)</f>
        <v>9110197.7321068123</v>
      </c>
      <c r="AE712" s="119">
        <f>+AD712*(1+'Monthly Parameters'!AE48)</f>
        <v>10841135.301207107</v>
      </c>
      <c r="AF712" s="119">
        <f>+AE712*(1+'Monthly Parameters'!AF48)</f>
        <v>8591879.1369102709</v>
      </c>
      <c r="AG712" s="119">
        <f>+AF712*(1+'Monthly Parameters'!AG48)</f>
        <v>7800521.8479843242</v>
      </c>
      <c r="AH712" s="119">
        <f>+AG712*(1+'Monthly Parameters'!AH48)</f>
        <v>8558905.9165383559</v>
      </c>
      <c r="AI712" s="119">
        <f>+AH712*(1+'Monthly Parameters'!AI48)</f>
        <v>10424597.25009957</v>
      </c>
      <c r="AJ712" s="119">
        <f>+AI712*(1+'Monthly Parameters'!AJ48)</f>
        <v>11060210.368962891</v>
      </c>
      <c r="AK712" s="119">
        <f>+AJ712*(1+'Monthly Parameters'!AK48)</f>
        <v>10087578.803853089</v>
      </c>
      <c r="AL712" s="119">
        <f>+AK712*(1+'Monthly Parameters'!AL48)</f>
        <v>9900771.7889669202</v>
      </c>
      <c r="AM712" s="119">
        <f>+AL712*(1+'Monthly Parameters'!AM48)</f>
        <v>9638501.9326362964</v>
      </c>
      <c r="AN712" s="119">
        <f>+AM712*(1+'Monthly Parameters'!AN48)</f>
        <v>8457172.9623308219</v>
      </c>
      <c r="AO712" s="119">
        <f>+AN712*(1+'Monthly Parameters'!AO48)</f>
        <v>9988366.3828791417</v>
      </c>
      <c r="AP712" s="119">
        <f>+AO712*(1+'Monthly Parameters'!AP48)</f>
        <v>8191284.8705512276</v>
      </c>
      <c r="AQ712" s="119">
        <f>+AP712*(1+'Monthly Parameters'!AQ48)</f>
        <v>9670701.6837490983</v>
      </c>
      <c r="AR712" s="119">
        <f>+AQ712*(1+'Monthly Parameters'!AR48)</f>
        <v>10315587.512606593</v>
      </c>
      <c r="AS712" s="119">
        <f>+AR712*(1+'Monthly Parameters'!AS48)</f>
        <v>10110072.332818756</v>
      </c>
      <c r="AT712" s="119">
        <f>+AS712*(1+'Monthly Parameters'!AT48)</f>
        <v>7142113.1609649556</v>
      </c>
      <c r="AU712" s="119">
        <f>+AT712*(1+'Monthly Parameters'!AU48)</f>
        <v>8050156.8441643454</v>
      </c>
      <c r="AV712" s="119">
        <f>+AU712*(1+'Monthly Parameters'!AV48)</f>
        <v>8616963.20909849</v>
      </c>
      <c r="AW712" s="119">
        <f>+AV712*(1+'Monthly Parameters'!AW48)</f>
        <v>6639418.562516056</v>
      </c>
      <c r="AX712" s="119">
        <f>+AW712*(1+'Monthly Parameters'!AX48)</f>
        <v>8408839.7506386489</v>
      </c>
      <c r="AY712" s="119">
        <f>+AX712*(1+'Monthly Parameters'!AY48)</f>
        <v>7407000.7177601447</v>
      </c>
      <c r="AZ712" s="119">
        <f>+AY712*(1+'Monthly Parameters'!AZ48)</f>
        <v>6881961.7949311109</v>
      </c>
      <c r="BA712" s="119">
        <f>+AZ712*(1+'Monthly Parameters'!BA48)</f>
        <v>7129712.4195486307</v>
      </c>
      <c r="BB712" s="119">
        <f>+BA712*(1+'Monthly Parameters'!BB48)</f>
        <v>8466533.498213999</v>
      </c>
      <c r="BC712" s="119">
        <f>+BB712*(1+'Monthly Parameters'!BC48)</f>
        <v>8043206.823303299</v>
      </c>
      <c r="BD712" s="119">
        <f>+BC712*(1+'Monthly Parameters'!BD48)</f>
        <v>8944600.6914321166</v>
      </c>
      <c r="BE712" s="119">
        <f>+BD712*(1+'Monthly Parameters'!BE48)</f>
        <v>6648660.4070003433</v>
      </c>
      <c r="BF712" s="119">
        <f>+BE712*(1+'Monthly Parameters'!BF48)</f>
        <v>7292079.1560648922</v>
      </c>
      <c r="BG712" s="119">
        <f>+BF712*(1+'Monthly Parameters'!BG48)</f>
        <v>6977193.9197802721</v>
      </c>
      <c r="BH712" s="119">
        <f>+BG712*(1+'Monthly Parameters'!BH48)</f>
        <v>8397667.8769274261</v>
      </c>
      <c r="BI712" s="119">
        <f>+BH712*(1+'Monthly Parameters'!BI48)</f>
        <v>8743725.6191085</v>
      </c>
      <c r="BJ712" s="119">
        <f>+BI712*(1+'Monthly Parameters'!BJ48)</f>
        <v>9374957.1477607191</v>
      </c>
      <c r="BK712" s="119">
        <f>+BJ712*(1+'Monthly Parameters'!BK48)</f>
        <v>7703536.2162742354</v>
      </c>
      <c r="BL712" s="119">
        <f>+BK712*(1+'Monthly Parameters'!BL48)</f>
        <v>6728458.48150199</v>
      </c>
      <c r="BM712" s="119">
        <f>+BL712*(1+'Monthly Parameters'!BM48)</f>
        <v>8961309.8886967245</v>
      </c>
      <c r="BN712" s="119">
        <f>+BM712*(1+'Monthly Parameters'!BN48)</f>
        <v>8185278.9292631932</v>
      </c>
      <c r="BO712" s="119">
        <f>+BN712*(1+'Monthly Parameters'!BO48)</f>
        <v>8570164.97978485</v>
      </c>
      <c r="BP712" s="119">
        <f>+BO712*(1+'Monthly Parameters'!BP48)</f>
        <v>8863222.4848826472</v>
      </c>
      <c r="BQ712" s="119">
        <f>+BP712*(1+'Monthly Parameters'!BQ48)</f>
        <v>9344647.0131392386</v>
      </c>
      <c r="BR712" s="119">
        <f>+BQ712*(1+'Monthly Parameters'!BR48)</f>
        <v>6173958.1908211559</v>
      </c>
      <c r="BS712" s="119">
        <f>+BR712*(1+'Monthly Parameters'!BS48)</f>
        <v>8000517.8970867349</v>
      </c>
      <c r="BT712" s="119">
        <f>+BS712*(1+'Monthly Parameters'!BT48)</f>
        <v>7641136.3444903251</v>
      </c>
      <c r="BU712" s="119">
        <f>+BT712*(1+'Monthly Parameters'!BU48)</f>
        <v>8417005.5733154975</v>
      </c>
      <c r="BV712" s="119">
        <f>+BU712*(1+'Monthly Parameters'!BV48)</f>
        <v>7317997.5917219706</v>
      </c>
      <c r="BW712" s="233">
        <f t="shared" si="745"/>
        <v>533076464.0631988</v>
      </c>
    </row>
    <row r="713" spans="1:75" x14ac:dyDescent="0.3">
      <c r="BW713" s="233">
        <f t="shared" si="745"/>
        <v>0</v>
      </c>
    </row>
    <row r="714" spans="1:75" x14ac:dyDescent="0.3">
      <c r="A714" s="195" t="s">
        <v>402</v>
      </c>
      <c r="O714" s="253">
        <f t="shared" ref="O714:AT714" si="809">+O712*O565</f>
        <v>68456863.383600026</v>
      </c>
      <c r="P714" s="253">
        <f t="shared" si="809"/>
        <v>62122671.249851339</v>
      </c>
      <c r="Q714" s="253">
        <f t="shared" si="809"/>
        <v>94321556.192666411</v>
      </c>
      <c r="R714" s="253">
        <f t="shared" si="809"/>
        <v>63428937.421535</v>
      </c>
      <c r="S714" s="253">
        <f t="shared" si="809"/>
        <v>269520284.93935168</v>
      </c>
      <c r="T714" s="253">
        <f t="shared" si="809"/>
        <v>364586106.16418558</v>
      </c>
      <c r="U714" s="253">
        <f t="shared" si="809"/>
        <v>0</v>
      </c>
      <c r="V714" s="253">
        <f t="shared" si="809"/>
        <v>0</v>
      </c>
      <c r="W714" s="253">
        <f t="shared" si="809"/>
        <v>178559606.95642188</v>
      </c>
      <c r="X714" s="253">
        <f t="shared" si="809"/>
        <v>185153286.24496529</v>
      </c>
      <c r="Y714" s="253">
        <f t="shared" si="809"/>
        <v>155271047.10699144</v>
      </c>
      <c r="Z714" s="253">
        <f t="shared" si="809"/>
        <v>268151761.04570451</v>
      </c>
      <c r="AA714" s="253">
        <f t="shared" si="809"/>
        <v>0</v>
      </c>
      <c r="AB714" s="253">
        <f t="shared" si="809"/>
        <v>0</v>
      </c>
      <c r="AC714" s="253">
        <f t="shared" si="809"/>
        <v>46234846.691762552</v>
      </c>
      <c r="AD714" s="253">
        <f t="shared" si="809"/>
        <v>64271087.485772327</v>
      </c>
      <c r="AE714" s="253">
        <f t="shared" si="809"/>
        <v>298501624.26038957</v>
      </c>
      <c r="AF714" s="253">
        <f t="shared" si="809"/>
        <v>282214699.88752443</v>
      </c>
      <c r="AG714" s="253">
        <f t="shared" si="809"/>
        <v>0</v>
      </c>
      <c r="AH714" s="253">
        <f t="shared" si="809"/>
        <v>16285824.974094307</v>
      </c>
      <c r="AI714" s="253">
        <f t="shared" si="809"/>
        <v>199971101.52716658</v>
      </c>
      <c r="AJ714" s="253">
        <f t="shared" si="809"/>
        <v>218482207.79289201</v>
      </c>
      <c r="AK714" s="253">
        <f t="shared" si="809"/>
        <v>163109463.53727207</v>
      </c>
      <c r="AL714" s="253">
        <f t="shared" si="809"/>
        <v>533669768.76902777</v>
      </c>
      <c r="AM714" s="253">
        <f t="shared" si="809"/>
        <v>0</v>
      </c>
      <c r="AN714" s="253">
        <f t="shared" si="809"/>
        <v>0</v>
      </c>
      <c r="AO714" s="253">
        <f t="shared" si="809"/>
        <v>7922111.5136568667</v>
      </c>
      <c r="AP714" s="253">
        <f t="shared" si="809"/>
        <v>89192082.193265468</v>
      </c>
      <c r="AQ714" s="253">
        <f t="shared" si="809"/>
        <v>281152566.70143765</v>
      </c>
      <c r="AR714" s="253">
        <f t="shared" si="809"/>
        <v>373544716.55489933</v>
      </c>
      <c r="AS714" s="253">
        <f t="shared" si="809"/>
        <v>6958810.2656631153</v>
      </c>
      <c r="AT714" s="253">
        <f t="shared" si="809"/>
        <v>28762190.593152195</v>
      </c>
      <c r="AU714" s="253">
        <f t="shared" ref="AU714:BV714" si="810">+AU712*AU565</f>
        <v>167898164.57999822</v>
      </c>
      <c r="AV714" s="253">
        <f t="shared" si="810"/>
        <v>196592048.91084072</v>
      </c>
      <c r="AW714" s="253">
        <f t="shared" si="810"/>
        <v>114054942.21089034</v>
      </c>
      <c r="AX714" s="253">
        <f t="shared" si="810"/>
        <v>497371546.41385102</v>
      </c>
      <c r="AY714" s="253">
        <f t="shared" si="810"/>
        <v>0</v>
      </c>
      <c r="AZ714" s="253">
        <f t="shared" si="810"/>
        <v>0</v>
      </c>
      <c r="BA714" s="253">
        <f t="shared" si="810"/>
        <v>1683603.8269862311</v>
      </c>
      <c r="BB714" s="253">
        <f t="shared" si="810"/>
        <v>83270127.252517536</v>
      </c>
      <c r="BC714" s="253">
        <f t="shared" si="810"/>
        <v>252331816.7069338</v>
      </c>
      <c r="BD714" s="253">
        <f t="shared" si="810"/>
        <v>337809926.78331548</v>
      </c>
      <c r="BE714" s="253">
        <f t="shared" si="810"/>
        <v>0</v>
      </c>
      <c r="BF714" s="253">
        <f t="shared" si="810"/>
        <v>8941717.5652665105</v>
      </c>
      <c r="BG714" s="253">
        <f t="shared" si="810"/>
        <v>154099031.03315219</v>
      </c>
      <c r="BH714" s="253">
        <f t="shared" si="810"/>
        <v>198811269.71195191</v>
      </c>
      <c r="BI714" s="253">
        <f t="shared" si="810"/>
        <v>150781654.49435082</v>
      </c>
      <c r="BJ714" s="253">
        <f t="shared" si="810"/>
        <v>596634819.71082366</v>
      </c>
      <c r="BK714" s="253">
        <f t="shared" si="810"/>
        <v>0</v>
      </c>
      <c r="BL714" s="253">
        <f t="shared" si="810"/>
        <v>0</v>
      </c>
      <c r="BM714" s="253">
        <f t="shared" si="810"/>
        <v>0</v>
      </c>
      <c r="BN714" s="253">
        <f t="shared" si="810"/>
        <v>43169048.252285548</v>
      </c>
      <c r="BO714" s="253">
        <f t="shared" si="810"/>
        <v>279787683.07174081</v>
      </c>
      <c r="BP714" s="253">
        <f t="shared" si="810"/>
        <v>352488690.16312313</v>
      </c>
      <c r="BQ714" s="253">
        <f t="shared" si="810"/>
        <v>0</v>
      </c>
      <c r="BR714" s="253">
        <f t="shared" si="810"/>
        <v>14348514.206399057</v>
      </c>
      <c r="BS714" s="253">
        <f t="shared" si="810"/>
        <v>180060095.72284806</v>
      </c>
      <c r="BT714" s="253">
        <f t="shared" si="810"/>
        <v>190020649.92607924</v>
      </c>
      <c r="BU714" s="253">
        <f t="shared" si="810"/>
        <v>154883848.80591524</v>
      </c>
      <c r="BV714" s="253">
        <f t="shared" si="810"/>
        <v>484464021.02730763</v>
      </c>
      <c r="BW714" s="233">
        <f t="shared" si="745"/>
        <v>8779348443.8298283</v>
      </c>
    </row>
    <row r="715" spans="1:75" x14ac:dyDescent="0.3">
      <c r="BW715" s="233">
        <f t="shared" si="745"/>
        <v>0</v>
      </c>
    </row>
    <row r="716" spans="1:75" x14ac:dyDescent="0.3">
      <c r="A716" s="168" t="s">
        <v>149</v>
      </c>
      <c r="O716" s="119">
        <f>+O714*DATA!$D$518</f>
        <v>6845686.3383600032</v>
      </c>
      <c r="P716" s="119">
        <f>+P714*DATA!$D$518</f>
        <v>6212267.1249851342</v>
      </c>
      <c r="Q716" s="119">
        <f>+Q714*DATA!$D$518</f>
        <v>9432155.6192666423</v>
      </c>
      <c r="R716" s="119">
        <f>+R714*DATA!$D$518</f>
        <v>6342893.7421535002</v>
      </c>
      <c r="S716" s="119">
        <f>+S714*DATA!$D$518</f>
        <v>26952028.493935168</v>
      </c>
      <c r="T716" s="119">
        <f>+T714*DATA!$D$518</f>
        <v>36458610.616418563</v>
      </c>
      <c r="U716" s="119">
        <f>+U714*DATA!$D$518</f>
        <v>0</v>
      </c>
      <c r="V716" s="119">
        <f>+V714*DATA!$D$518</f>
        <v>0</v>
      </c>
      <c r="W716" s="119">
        <f>+W714*DATA!$D$518</f>
        <v>17855960.695642188</v>
      </c>
      <c r="X716" s="119">
        <f>+X714*DATA!$D$518</f>
        <v>18515328.624496531</v>
      </c>
      <c r="Y716" s="119">
        <f>+Y714*DATA!$D$518</f>
        <v>15527104.710699145</v>
      </c>
      <c r="Z716" s="119">
        <f>+Z714*DATA!$D$518</f>
        <v>26815176.104570452</v>
      </c>
      <c r="AA716" s="119">
        <f>+AA714*DATA!$E$518</f>
        <v>0</v>
      </c>
      <c r="AB716" s="119">
        <f>+AB714*DATA!$E$518</f>
        <v>0</v>
      </c>
      <c r="AC716" s="119">
        <f>+AC714*DATA!$E$518</f>
        <v>4161136.2022586297</v>
      </c>
      <c r="AD716" s="119">
        <f>+AD714*DATA!$E$518</f>
        <v>5784397.8737195088</v>
      </c>
      <c r="AE716" s="119">
        <f>+AE714*DATA!$E$518</f>
        <v>26865146.18343506</v>
      </c>
      <c r="AF716" s="119">
        <f>+AF714*DATA!$E$518</f>
        <v>25399322.989877198</v>
      </c>
      <c r="AG716" s="119">
        <f>+AG714*DATA!$E$518</f>
        <v>0</v>
      </c>
      <c r="AH716" s="119">
        <f>+AH714*DATA!$E$518</f>
        <v>1465724.2476684875</v>
      </c>
      <c r="AI716" s="119">
        <f>+AI714*DATA!$E$518</f>
        <v>17997399.137444992</v>
      </c>
      <c r="AJ716" s="119">
        <f>+AJ714*DATA!$E$518</f>
        <v>19663398.701360282</v>
      </c>
      <c r="AK716" s="119">
        <f>+AK714*DATA!$E$518</f>
        <v>14679851.718354486</v>
      </c>
      <c r="AL716" s="119">
        <f>+AL714*DATA!$E$518</f>
        <v>48030279.189212501</v>
      </c>
      <c r="AM716" s="119">
        <f>+AM714*DATA!$F$518</f>
        <v>0</v>
      </c>
      <c r="AN716" s="119">
        <f>+AN714*DATA!$F$518</f>
        <v>0</v>
      </c>
      <c r="AO716" s="119">
        <f>+AO714*DATA!$F$518</f>
        <v>1029874.4967753927</v>
      </c>
      <c r="AP716" s="119">
        <f>+AP714*DATA!$F$518</f>
        <v>11594970.685124511</v>
      </c>
      <c r="AQ716" s="119">
        <f>+AQ714*DATA!$F$518</f>
        <v>36549833.671186894</v>
      </c>
      <c r="AR716" s="119">
        <f>+AR714*DATA!$F$518</f>
        <v>48560813.152136914</v>
      </c>
      <c r="AS716" s="119">
        <f>+AS714*DATA!$F$518</f>
        <v>904645.33453620505</v>
      </c>
      <c r="AT716" s="119">
        <f>+AT714*DATA!$F$518</f>
        <v>3739084.7771097855</v>
      </c>
      <c r="AU716" s="119">
        <f>+AU714*DATA!$F$518</f>
        <v>21826761.395399772</v>
      </c>
      <c r="AV716" s="119">
        <f>+AV714*DATA!$F$518</f>
        <v>25556966.358409293</v>
      </c>
      <c r="AW716" s="119">
        <f>+AW714*DATA!$F$518</f>
        <v>14827142.487415744</v>
      </c>
      <c r="AX716" s="119">
        <f>+AX714*DATA!$F$518</f>
        <v>64658301.033800632</v>
      </c>
      <c r="AY716" s="119">
        <f>+AY714*DATA!$G$518</f>
        <v>0</v>
      </c>
      <c r="AZ716" s="119">
        <f>+AZ714*DATA!$G$518</f>
        <v>0</v>
      </c>
      <c r="BA716" s="119">
        <f>+BA714*DATA!$G$518</f>
        <v>151524.34442876079</v>
      </c>
      <c r="BB716" s="119">
        <f>+BB714*DATA!$G$518</f>
        <v>7494311.4527265783</v>
      </c>
      <c r="BC716" s="119">
        <f>+BC714*DATA!$G$518</f>
        <v>22709863.503624041</v>
      </c>
      <c r="BD716" s="119">
        <f>+BD714*DATA!$G$518</f>
        <v>30402893.410498392</v>
      </c>
      <c r="BE716" s="119">
        <f>+BE714*DATA!$G$518</f>
        <v>0</v>
      </c>
      <c r="BF716" s="119">
        <f>+BF714*DATA!$G$518</f>
        <v>804754.58087398589</v>
      </c>
      <c r="BG716" s="119">
        <f>+BG714*DATA!$G$518</f>
        <v>13868912.792983698</v>
      </c>
      <c r="BH716" s="119">
        <f>+BH714*DATA!$G$518</f>
        <v>17893014.274075672</v>
      </c>
      <c r="BI716" s="119">
        <f>+BI714*DATA!$G$518</f>
        <v>13570348.904491574</v>
      </c>
      <c r="BJ716" s="119">
        <f>+BJ714*DATA!$G$518</f>
        <v>53697133.773974128</v>
      </c>
      <c r="BK716" s="119">
        <f>+BK714*DATA!$H$518</f>
        <v>0</v>
      </c>
      <c r="BL716" s="119">
        <f>+BL714*DATA!$H$518</f>
        <v>0</v>
      </c>
      <c r="BM716" s="119">
        <f>+BM714*DATA!$H$518</f>
        <v>0</v>
      </c>
      <c r="BN716" s="119">
        <f>+BN714*DATA!$H$518</f>
        <v>6907047.7203656882</v>
      </c>
      <c r="BO716" s="119">
        <f>+BO714*DATA!$H$518</f>
        <v>44766029.29147853</v>
      </c>
      <c r="BP716" s="119">
        <f>+BP714*DATA!$H$518</f>
        <v>56398190.426099703</v>
      </c>
      <c r="BQ716" s="119">
        <f>+BQ714*DATA!$H$518</f>
        <v>0</v>
      </c>
      <c r="BR716" s="119">
        <f>+BR714*DATA!$H$518</f>
        <v>2295762.2730238494</v>
      </c>
      <c r="BS716" s="119">
        <f>+BS714*DATA!$H$518</f>
        <v>28809615.31565569</v>
      </c>
      <c r="BT716" s="119">
        <f>+BT714*DATA!$H$518</f>
        <v>30403303.98817268</v>
      </c>
      <c r="BU716" s="119">
        <f>+BU714*DATA!$H$518</f>
        <v>24781415.808946438</v>
      </c>
      <c r="BV716" s="119">
        <f>+BV714*DATA!$H$518</f>
        <v>77514243.364369228</v>
      </c>
      <c r="BW716" s="233">
        <f t="shared" si="745"/>
        <v>996720626.93154216</v>
      </c>
    </row>
    <row r="717" spans="1:75" x14ac:dyDescent="0.3">
      <c r="A717" s="235" t="s">
        <v>403</v>
      </c>
      <c r="C717" s="236"/>
      <c r="D717" s="236"/>
      <c r="E717" s="236"/>
      <c r="F717" s="236"/>
      <c r="G717" s="236"/>
      <c r="H717" s="236"/>
      <c r="I717" s="236"/>
      <c r="J717" s="236"/>
      <c r="K717" s="236"/>
      <c r="L717" s="236"/>
      <c r="M717" s="236"/>
      <c r="N717" s="236"/>
      <c r="O717" s="237">
        <f>+O716+O714</f>
        <v>75302549.721960023</v>
      </c>
      <c r="P717" s="237">
        <f t="shared" ref="P717:BV717" si="811">+P716+P714</f>
        <v>68334938.374836475</v>
      </c>
      <c r="Q717" s="237">
        <f t="shared" si="811"/>
        <v>103753711.81193306</v>
      </c>
      <c r="R717" s="237">
        <f t="shared" si="811"/>
        <v>69771831.163688496</v>
      </c>
      <c r="S717" s="237">
        <f t="shared" si="811"/>
        <v>296472313.43328685</v>
      </c>
      <c r="T717" s="237">
        <f t="shared" si="811"/>
        <v>401044716.78060412</v>
      </c>
      <c r="U717" s="237">
        <f t="shared" si="811"/>
        <v>0</v>
      </c>
      <c r="V717" s="237">
        <f t="shared" si="811"/>
        <v>0</v>
      </c>
      <c r="W717" s="237">
        <f t="shared" si="811"/>
        <v>196415567.65206409</v>
      </c>
      <c r="X717" s="237">
        <f t="shared" si="811"/>
        <v>203668614.8694618</v>
      </c>
      <c r="Y717" s="237">
        <f t="shared" si="811"/>
        <v>170798151.81769058</v>
      </c>
      <c r="Z717" s="237">
        <f t="shared" si="811"/>
        <v>294966937.15027499</v>
      </c>
      <c r="AA717" s="237">
        <f t="shared" si="811"/>
        <v>0</v>
      </c>
      <c r="AB717" s="237">
        <f t="shared" si="811"/>
        <v>0</v>
      </c>
      <c r="AC717" s="237">
        <f t="shared" si="811"/>
        <v>50395982.894021183</v>
      </c>
      <c r="AD717" s="237">
        <f t="shared" si="811"/>
        <v>70055485.35949184</v>
      </c>
      <c r="AE717" s="237">
        <f t="shared" si="811"/>
        <v>325366770.44382465</v>
      </c>
      <c r="AF717" s="237">
        <f t="shared" si="811"/>
        <v>307614022.87740165</v>
      </c>
      <c r="AG717" s="237">
        <f t="shared" si="811"/>
        <v>0</v>
      </c>
      <c r="AH717" s="237">
        <f t="shared" si="811"/>
        <v>17751549.221762795</v>
      </c>
      <c r="AI717" s="237">
        <f t="shared" si="811"/>
        <v>217968500.66461158</v>
      </c>
      <c r="AJ717" s="237">
        <f t="shared" si="811"/>
        <v>238145606.49425229</v>
      </c>
      <c r="AK717" s="237">
        <f t="shared" si="811"/>
        <v>177789315.25562656</v>
      </c>
      <c r="AL717" s="237">
        <f t="shared" si="811"/>
        <v>581700047.95824027</v>
      </c>
      <c r="AM717" s="237">
        <f t="shared" si="811"/>
        <v>0</v>
      </c>
      <c r="AN717" s="237">
        <f t="shared" si="811"/>
        <v>0</v>
      </c>
      <c r="AO717" s="237">
        <f t="shared" si="811"/>
        <v>8951986.0104322601</v>
      </c>
      <c r="AP717" s="237">
        <f t="shared" si="811"/>
        <v>100787052.87838998</v>
      </c>
      <c r="AQ717" s="237">
        <f t="shared" si="811"/>
        <v>317702400.37262452</v>
      </c>
      <c r="AR717" s="237">
        <f t="shared" si="811"/>
        <v>422105529.70703626</v>
      </c>
      <c r="AS717" s="237">
        <f t="shared" si="811"/>
        <v>7863455.6001993204</v>
      </c>
      <c r="AT717" s="237">
        <f t="shared" si="811"/>
        <v>32501275.370261982</v>
      </c>
      <c r="AU717" s="237">
        <f t="shared" si="811"/>
        <v>189724925.975398</v>
      </c>
      <c r="AV717" s="237">
        <f t="shared" si="811"/>
        <v>222149015.26925001</v>
      </c>
      <c r="AW717" s="237">
        <f t="shared" si="811"/>
        <v>128882084.69830608</v>
      </c>
      <c r="AX717" s="237">
        <f t="shared" si="811"/>
        <v>562029847.44765162</v>
      </c>
      <c r="AY717" s="237">
        <f t="shared" si="811"/>
        <v>0</v>
      </c>
      <c r="AZ717" s="237">
        <f t="shared" si="811"/>
        <v>0</v>
      </c>
      <c r="BA717" s="237">
        <f t="shared" si="811"/>
        <v>1835128.1714149918</v>
      </c>
      <c r="BB717" s="237">
        <f t="shared" si="811"/>
        <v>90764438.705244109</v>
      </c>
      <c r="BC717" s="237">
        <f t="shared" si="811"/>
        <v>275041680.21055782</v>
      </c>
      <c r="BD717" s="237">
        <f t="shared" si="811"/>
        <v>368212820.19381386</v>
      </c>
      <c r="BE717" s="237">
        <f t="shared" si="811"/>
        <v>0</v>
      </c>
      <c r="BF717" s="237">
        <f t="shared" si="811"/>
        <v>9746472.1461404972</v>
      </c>
      <c r="BG717" s="237">
        <f t="shared" si="811"/>
        <v>167967943.8261359</v>
      </c>
      <c r="BH717" s="237">
        <f t="shared" si="811"/>
        <v>216704283.9860276</v>
      </c>
      <c r="BI717" s="237">
        <f t="shared" si="811"/>
        <v>164352003.39884239</v>
      </c>
      <c r="BJ717" s="237">
        <f t="shared" si="811"/>
        <v>650331953.48479784</v>
      </c>
      <c r="BK717" s="237">
        <f t="shared" si="811"/>
        <v>0</v>
      </c>
      <c r="BL717" s="237">
        <f t="shared" si="811"/>
        <v>0</v>
      </c>
      <c r="BM717" s="237">
        <f t="shared" si="811"/>
        <v>0</v>
      </c>
      <c r="BN717" s="237">
        <f t="shared" si="811"/>
        <v>50076095.972651236</v>
      </c>
      <c r="BO717" s="237">
        <f t="shared" si="811"/>
        <v>324553712.36321932</v>
      </c>
      <c r="BP717" s="237">
        <f t="shared" si="811"/>
        <v>408886880.58922285</v>
      </c>
      <c r="BQ717" s="237">
        <f t="shared" si="811"/>
        <v>0</v>
      </c>
      <c r="BR717" s="237">
        <f t="shared" si="811"/>
        <v>16644276.479422906</v>
      </c>
      <c r="BS717" s="237">
        <f t="shared" si="811"/>
        <v>208869711.03850374</v>
      </c>
      <c r="BT717" s="237">
        <f t="shared" si="811"/>
        <v>220423953.91425192</v>
      </c>
      <c r="BU717" s="237">
        <f t="shared" si="811"/>
        <v>179665264.61486167</v>
      </c>
      <c r="BV717" s="237">
        <f t="shared" si="811"/>
        <v>561978264.3916769</v>
      </c>
      <c r="BW717" s="233">
        <f t="shared" si="745"/>
        <v>9776069070.7613716</v>
      </c>
    </row>
    <row r="718" spans="1:75" x14ac:dyDescent="0.3">
      <c r="A718" s="168" t="s">
        <v>404</v>
      </c>
      <c r="O718" s="119">
        <f>+O714*DATA!$D$508</f>
        <v>3422843.1691800016</v>
      </c>
      <c r="P718" s="119">
        <f>+P714*DATA!$D$508</f>
        <v>3106133.5624925671</v>
      </c>
      <c r="Q718" s="119">
        <f>+Q714*DATA!$D$508</f>
        <v>4716077.8096333211</v>
      </c>
      <c r="R718" s="119">
        <f>+R714*DATA!$D$508</f>
        <v>3171446.8710767501</v>
      </c>
      <c r="S718" s="119">
        <f>+S714*DATA!$D$508</f>
        <v>13476014.246967584</v>
      </c>
      <c r="T718" s="119">
        <f>+T714*DATA!$D$508</f>
        <v>18229305.308209281</v>
      </c>
      <c r="U718" s="119">
        <f>+U714*DATA!$D$508</f>
        <v>0</v>
      </c>
      <c r="V718" s="119">
        <f>+V714*DATA!$D$508</f>
        <v>0</v>
      </c>
      <c r="W718" s="119">
        <f>+W714*DATA!$D$508</f>
        <v>8927980.3478210941</v>
      </c>
      <c r="X718" s="119">
        <f>+X714*DATA!$D$508</f>
        <v>9257664.3122482654</v>
      </c>
      <c r="Y718" s="119">
        <f>+Y714*DATA!$D$508</f>
        <v>7763552.3553495724</v>
      </c>
      <c r="Z718" s="119">
        <f>+Z714*DATA!$D$508</f>
        <v>13407588.052285226</v>
      </c>
      <c r="AA718" s="119">
        <f>+AA714*DATA!$E$508</f>
        <v>0</v>
      </c>
      <c r="AB718" s="119">
        <f>+AB714*DATA!$E$508</f>
        <v>0</v>
      </c>
      <c r="AC718" s="119">
        <f>+AC714*DATA!$E$508</f>
        <v>3236439.2684233789</v>
      </c>
      <c r="AD718" s="119">
        <f>+AD714*DATA!$E$508</f>
        <v>4498976.1240040632</v>
      </c>
      <c r="AE718" s="119">
        <f>+AE714*DATA!$E$508</f>
        <v>20895113.698227271</v>
      </c>
      <c r="AF718" s="119">
        <f>+AF714*DATA!$E$508</f>
        <v>19755028.992126711</v>
      </c>
      <c r="AG718" s="119">
        <f>+AG714*DATA!$E$508</f>
        <v>0</v>
      </c>
      <c r="AH718" s="119">
        <f>+AH714*DATA!$E$508</f>
        <v>1140007.7481866016</v>
      </c>
      <c r="AI718" s="119">
        <f>+AI714*DATA!$E$508</f>
        <v>13997977.106901662</v>
      </c>
      <c r="AJ718" s="119">
        <f>+AJ714*DATA!$E$508</f>
        <v>15293754.545502443</v>
      </c>
      <c r="AK718" s="119">
        <f>+AK714*DATA!$E$508</f>
        <v>11417662.447609046</v>
      </c>
      <c r="AL718" s="119">
        <f>+AL714*DATA!$E$508</f>
        <v>37356883.813831948</v>
      </c>
      <c r="AM718" s="119">
        <f>+AM714*DATA!$F$508</f>
        <v>0</v>
      </c>
      <c r="AN718" s="119">
        <f>+AN714*DATA!$F$508</f>
        <v>0</v>
      </c>
      <c r="AO718" s="119">
        <f>+AO714*DATA!$F$508</f>
        <v>475326.690819412</v>
      </c>
      <c r="AP718" s="119">
        <f>+AP714*DATA!$F$508</f>
        <v>5351524.931595928</v>
      </c>
      <c r="AQ718" s="119">
        <f>+AQ714*DATA!$F$508</f>
        <v>16869154.002086259</v>
      </c>
      <c r="AR718" s="119">
        <f>+AR714*DATA!$F$508</f>
        <v>22412682.99329396</v>
      </c>
      <c r="AS718" s="119">
        <f>+AS714*DATA!$F$508</f>
        <v>417528.61593978689</v>
      </c>
      <c r="AT718" s="119">
        <f>+AT714*DATA!$F$508</f>
        <v>1725731.4355891317</v>
      </c>
      <c r="AU718" s="119">
        <f>+AU714*DATA!$F$508</f>
        <v>10073889.874799892</v>
      </c>
      <c r="AV718" s="119">
        <f>+AV714*DATA!$F$508</f>
        <v>11795522.934650443</v>
      </c>
      <c r="AW718" s="119">
        <f>+AW714*DATA!$F$508</f>
        <v>6843296.5326534202</v>
      </c>
      <c r="AX718" s="119">
        <f>+AX714*DATA!$F$508</f>
        <v>29842292.784831062</v>
      </c>
      <c r="AY718" s="119">
        <f>+AY714*DATA!$G$508</f>
        <v>0</v>
      </c>
      <c r="AZ718" s="119">
        <f>+AZ714*DATA!$G$508</f>
        <v>0</v>
      </c>
      <c r="BA718" s="119">
        <f>+BA714*DATA!$G$508</f>
        <v>84180.191349311557</v>
      </c>
      <c r="BB718" s="119">
        <f>+BB714*DATA!$G$508</f>
        <v>4163506.3626258769</v>
      </c>
      <c r="BC718" s="119">
        <f>+BC714*DATA!$G$508</f>
        <v>12616590.835346691</v>
      </c>
      <c r="BD718" s="119">
        <f>+BD714*DATA!$G$508</f>
        <v>16890496.339165773</v>
      </c>
      <c r="BE718" s="119">
        <f>+BE714*DATA!$G$508</f>
        <v>0</v>
      </c>
      <c r="BF718" s="119">
        <f>+BF714*DATA!$G$508</f>
        <v>447085.87826332555</v>
      </c>
      <c r="BG718" s="119">
        <f>+BG714*DATA!$G$508</f>
        <v>7704951.5516576096</v>
      </c>
      <c r="BH718" s="119">
        <f>+BH714*DATA!$G$508</f>
        <v>9940563.4855975956</v>
      </c>
      <c r="BI718" s="119">
        <f>+BI714*DATA!$G$508</f>
        <v>7539082.7247175416</v>
      </c>
      <c r="BJ718" s="119">
        <f>+BJ714*DATA!$G$508</f>
        <v>29831740.985541184</v>
      </c>
      <c r="BK718" s="119">
        <f>+BK714*DATA!$H$508</f>
        <v>0</v>
      </c>
      <c r="BL718" s="119">
        <f>+BL714*DATA!$H$508</f>
        <v>0</v>
      </c>
      <c r="BM718" s="119">
        <f>+BM714*DATA!$H$508</f>
        <v>0</v>
      </c>
      <c r="BN718" s="119">
        <f>+BN714*DATA!$H$508</f>
        <v>2590142.8951371326</v>
      </c>
      <c r="BO718" s="119">
        <f>+BO714*DATA!$H$508</f>
        <v>16787260.984304447</v>
      </c>
      <c r="BP718" s="119">
        <f>+BP714*DATA!$H$508</f>
        <v>21149321.409787387</v>
      </c>
      <c r="BQ718" s="119">
        <f>+BQ714*DATA!$H$508</f>
        <v>0</v>
      </c>
      <c r="BR718" s="119">
        <f>+BR714*DATA!$H$508</f>
        <v>860910.85238394339</v>
      </c>
      <c r="BS718" s="119">
        <f>+BS714*DATA!$H$508</f>
        <v>10803605.743370883</v>
      </c>
      <c r="BT718" s="119">
        <f>+BT714*DATA!$H$508</f>
        <v>11401238.995564755</v>
      </c>
      <c r="BU718" s="119">
        <f>+BU714*DATA!$H$508</f>
        <v>9293030.9283549134</v>
      </c>
      <c r="BV718" s="119">
        <f>+BV714*DATA!$H$508</f>
        <v>29067841.261638455</v>
      </c>
      <c r="BW718" s="233">
        <f t="shared" si="745"/>
        <v>510048952.00114292</v>
      </c>
    </row>
    <row r="719" spans="1:75" x14ac:dyDescent="0.3">
      <c r="A719" s="235" t="s">
        <v>405</v>
      </c>
      <c r="C719" s="236"/>
      <c r="D719" s="236"/>
      <c r="E719" s="236"/>
      <c r="F719" s="236"/>
      <c r="G719" s="236"/>
      <c r="H719" s="236"/>
      <c r="I719" s="236"/>
      <c r="J719" s="236"/>
      <c r="K719" s="236"/>
      <c r="L719" s="236"/>
      <c r="M719" s="236"/>
      <c r="N719" s="236"/>
      <c r="O719" s="237">
        <f>+O717-O718</f>
        <v>71879706.552780017</v>
      </c>
      <c r="P719" s="237">
        <f t="shared" ref="P719:BV719" si="812">+P717-P718</f>
        <v>65228804.81234391</v>
      </c>
      <c r="Q719" s="237">
        <f t="shared" si="812"/>
        <v>99037634.002299741</v>
      </c>
      <c r="R719" s="237">
        <f t="shared" si="812"/>
        <v>66600384.292611748</v>
      </c>
      <c r="S719" s="237">
        <f t="shared" si="812"/>
        <v>282996299.18631923</v>
      </c>
      <c r="T719" s="237">
        <f t="shared" si="812"/>
        <v>382815411.47239482</v>
      </c>
      <c r="U719" s="237">
        <f t="shared" si="812"/>
        <v>0</v>
      </c>
      <c r="V719" s="237">
        <f t="shared" si="812"/>
        <v>0</v>
      </c>
      <c r="W719" s="237">
        <f t="shared" si="812"/>
        <v>187487587.304243</v>
      </c>
      <c r="X719" s="237">
        <f t="shared" si="812"/>
        <v>194410950.55721354</v>
      </c>
      <c r="Y719" s="237">
        <f t="shared" si="812"/>
        <v>163034599.46234101</v>
      </c>
      <c r="Z719" s="237">
        <f t="shared" si="812"/>
        <v>281559349.09798974</v>
      </c>
      <c r="AA719" s="237">
        <f t="shared" si="812"/>
        <v>0</v>
      </c>
      <c r="AB719" s="237">
        <f t="shared" si="812"/>
        <v>0</v>
      </c>
      <c r="AC719" s="237">
        <f t="shared" si="812"/>
        <v>47159543.625597805</v>
      </c>
      <c r="AD719" s="237">
        <f t="shared" si="812"/>
        <v>65556509.235487774</v>
      </c>
      <c r="AE719" s="237">
        <f t="shared" si="812"/>
        <v>304471656.74559736</v>
      </c>
      <c r="AF719" s="237">
        <f t="shared" si="812"/>
        <v>287858993.88527495</v>
      </c>
      <c r="AG719" s="237">
        <f t="shared" si="812"/>
        <v>0</v>
      </c>
      <c r="AH719" s="237">
        <f t="shared" si="812"/>
        <v>16611541.473576194</v>
      </c>
      <c r="AI719" s="237">
        <f t="shared" si="812"/>
        <v>203970523.5577099</v>
      </c>
      <c r="AJ719" s="237">
        <f t="shared" si="812"/>
        <v>222851851.94874984</v>
      </c>
      <c r="AK719" s="237">
        <f t="shared" si="812"/>
        <v>166371652.80801752</v>
      </c>
      <c r="AL719" s="237">
        <f t="shared" si="812"/>
        <v>544343164.14440835</v>
      </c>
      <c r="AM719" s="237">
        <f>+AM717-AM718</f>
        <v>0</v>
      </c>
      <c r="AN719" s="237">
        <f t="shared" si="812"/>
        <v>0</v>
      </c>
      <c r="AO719" s="237">
        <f t="shared" si="812"/>
        <v>8476659.3196128476</v>
      </c>
      <c r="AP719" s="237">
        <f t="shared" si="812"/>
        <v>95435527.946794063</v>
      </c>
      <c r="AQ719" s="237">
        <f t="shared" si="812"/>
        <v>300833246.37053823</v>
      </c>
      <c r="AR719" s="237">
        <f t="shared" si="812"/>
        <v>399692846.71374232</v>
      </c>
      <c r="AS719" s="237">
        <f t="shared" si="812"/>
        <v>7445926.9842595337</v>
      </c>
      <c r="AT719" s="237">
        <f t="shared" si="812"/>
        <v>30775543.934672851</v>
      </c>
      <c r="AU719" s="237">
        <f t="shared" si="812"/>
        <v>179651036.1005981</v>
      </c>
      <c r="AV719" s="237">
        <f t="shared" si="812"/>
        <v>210353492.33459955</v>
      </c>
      <c r="AW719" s="237">
        <f t="shared" si="812"/>
        <v>122038788.16565266</v>
      </c>
      <c r="AX719" s="237">
        <f t="shared" si="812"/>
        <v>532187554.66282058</v>
      </c>
      <c r="AY719" s="237">
        <f t="shared" si="812"/>
        <v>0</v>
      </c>
      <c r="AZ719" s="237">
        <f t="shared" si="812"/>
        <v>0</v>
      </c>
      <c r="BA719" s="237">
        <f t="shared" si="812"/>
        <v>1750947.9800656803</v>
      </c>
      <c r="BB719" s="237">
        <f t="shared" si="812"/>
        <v>86600932.342618227</v>
      </c>
      <c r="BC719" s="237">
        <f t="shared" si="812"/>
        <v>262425089.37521112</v>
      </c>
      <c r="BD719" s="237">
        <f t="shared" si="812"/>
        <v>351322323.85464811</v>
      </c>
      <c r="BE719" s="237">
        <f t="shared" si="812"/>
        <v>0</v>
      </c>
      <c r="BF719" s="237">
        <f t="shared" si="812"/>
        <v>9299386.2678771708</v>
      </c>
      <c r="BG719" s="237">
        <f t="shared" si="812"/>
        <v>160262992.27447829</v>
      </c>
      <c r="BH719" s="237">
        <f t="shared" si="812"/>
        <v>206763720.50042999</v>
      </c>
      <c r="BI719" s="237">
        <f t="shared" si="812"/>
        <v>156812920.67412487</v>
      </c>
      <c r="BJ719" s="237">
        <f t="shared" si="812"/>
        <v>620500212.49925661</v>
      </c>
      <c r="BK719" s="237">
        <f t="shared" si="812"/>
        <v>0</v>
      </c>
      <c r="BL719" s="237">
        <f t="shared" si="812"/>
        <v>0</v>
      </c>
      <c r="BM719" s="237">
        <f t="shared" si="812"/>
        <v>0</v>
      </c>
      <c r="BN719" s="237">
        <f t="shared" si="812"/>
        <v>47485953.077514105</v>
      </c>
      <c r="BO719" s="237">
        <f t="shared" si="812"/>
        <v>307766451.37891489</v>
      </c>
      <c r="BP719" s="237">
        <f t="shared" si="812"/>
        <v>387737559.17943549</v>
      </c>
      <c r="BQ719" s="237">
        <f t="shared" si="812"/>
        <v>0</v>
      </c>
      <c r="BR719" s="237">
        <f t="shared" si="812"/>
        <v>15783365.627038963</v>
      </c>
      <c r="BS719" s="237">
        <f t="shared" si="812"/>
        <v>198066105.29513285</v>
      </c>
      <c r="BT719" s="237">
        <f t="shared" si="812"/>
        <v>209022714.91868716</v>
      </c>
      <c r="BU719" s="237">
        <f t="shared" si="812"/>
        <v>170372233.68650675</v>
      </c>
      <c r="BV719" s="237">
        <f t="shared" si="812"/>
        <v>532910423.13003844</v>
      </c>
      <c r="BW719" s="233">
        <f t="shared" si="745"/>
        <v>9266020118.7602253</v>
      </c>
    </row>
    <row r="720" spans="1:75" x14ac:dyDescent="0.3">
      <c r="O720" s="119"/>
      <c r="BW720" s="233">
        <f t="shared" si="745"/>
        <v>0</v>
      </c>
    </row>
    <row r="721" spans="1:75" x14ac:dyDescent="0.3">
      <c r="A721" s="163" t="s">
        <v>392</v>
      </c>
      <c r="BW721" s="233">
        <f t="shared" si="745"/>
        <v>0</v>
      </c>
    </row>
    <row r="722" spans="1:75" x14ac:dyDescent="0.3">
      <c r="A722" s="114" t="s">
        <v>393</v>
      </c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>
        <f>+O719*DATA!C337</f>
        <v>35939853.276390009</v>
      </c>
      <c r="P722" s="141">
        <f>+P719*DATA!D337</f>
        <v>32614402.406171955</v>
      </c>
      <c r="Q722" s="141">
        <f>+Q719*DATA!E337</f>
        <v>49518817.00114987</v>
      </c>
      <c r="R722" s="141">
        <f>+R719*DATA!F337</f>
        <v>33300192.146305874</v>
      </c>
      <c r="S722" s="141">
        <f>+S719*DATA!G337</f>
        <v>141498149.59315962</v>
      </c>
      <c r="T722" s="141">
        <f>+T719*DATA!H337</f>
        <v>191407705.73619741</v>
      </c>
      <c r="U722" s="141">
        <f>+U719*DATA!I337</f>
        <v>0</v>
      </c>
      <c r="V722" s="141">
        <f>+V719*DATA!J337</f>
        <v>0</v>
      </c>
      <c r="W722" s="141">
        <f>+W719*DATA!K337</f>
        <v>93743793.652121499</v>
      </c>
      <c r="X722" s="141">
        <f>+X719*DATA!L337</f>
        <v>97205475.278606772</v>
      </c>
      <c r="Y722" s="141">
        <f>+Y719*DATA!M337</f>
        <v>81517299.731170505</v>
      </c>
      <c r="Z722" s="141">
        <f>+Z719*DATA!N337</f>
        <v>140779674.54899487</v>
      </c>
      <c r="AA722" s="141">
        <f>+AA719*DATA!O337</f>
        <v>0</v>
      </c>
      <c r="AB722" s="141">
        <f>+AB719*DATA!P337</f>
        <v>0</v>
      </c>
      <c r="AC722" s="141">
        <f>+AC719*DATA!Q337</f>
        <v>30653703.356638573</v>
      </c>
      <c r="AD722" s="141">
        <f>+AD719*DATA!R337</f>
        <v>42611731.003067054</v>
      </c>
      <c r="AE722" s="141">
        <f>+AE719*DATA!S337</f>
        <v>197906576.88463828</v>
      </c>
      <c r="AF722" s="141">
        <f>+AF719*DATA!T337</f>
        <v>187108346.02542871</v>
      </c>
      <c r="AG722" s="141">
        <f>+AG719*DATA!U337</f>
        <v>0</v>
      </c>
      <c r="AH722" s="141">
        <f>+AH719*DATA!V337</f>
        <v>10797501.957824526</v>
      </c>
      <c r="AI722" s="141">
        <f>+AI719*DATA!W337</f>
        <v>132580840.31251144</v>
      </c>
      <c r="AJ722" s="141">
        <f>+AJ719*DATA!X337</f>
        <v>144853703.76668739</v>
      </c>
      <c r="AK722" s="141">
        <f>+AK719*DATA!Y337</f>
        <v>108141574.32521139</v>
      </c>
      <c r="AL722" s="141">
        <f>+AL719*DATA!Z337</f>
        <v>353823056.69386542</v>
      </c>
      <c r="AM722" s="141">
        <f>+AM719*DATA!AA337</f>
        <v>0</v>
      </c>
      <c r="AN722" s="141">
        <f>+AN719*DATA!AB337</f>
        <v>0</v>
      </c>
      <c r="AO722" s="141">
        <f>+AO719*DATA!AC337</f>
        <v>5085995.5917677088</v>
      </c>
      <c r="AP722" s="141">
        <f>+AP719*DATA!AD337</f>
        <v>57261316.768076435</v>
      </c>
      <c r="AQ722" s="141">
        <f>+AQ719*DATA!AE337</f>
        <v>180499947.82232293</v>
      </c>
      <c r="AR722" s="141">
        <f>+AR719*DATA!AF337</f>
        <v>239815708.02824539</v>
      </c>
      <c r="AS722" s="141">
        <f>+AS719*DATA!AG337</f>
        <v>4467556.1905557197</v>
      </c>
      <c r="AT722" s="141">
        <f>+AT719*DATA!AH337</f>
        <v>18465326.360803708</v>
      </c>
      <c r="AU722" s="141">
        <f>+AU719*DATA!AI337</f>
        <v>107790621.66035886</v>
      </c>
      <c r="AV722" s="141">
        <f>+AV719*DATA!AJ337</f>
        <v>126212095.40075973</v>
      </c>
      <c r="AW722" s="141">
        <f>+AW719*DATA!AK337</f>
        <v>73223272.899391592</v>
      </c>
      <c r="AX722" s="141">
        <f>+AX719*DATA!AL337</f>
        <v>319312532.79769236</v>
      </c>
      <c r="AY722" s="141">
        <f>+AY719*DATA!AM337</f>
        <v>0</v>
      </c>
      <c r="AZ722" s="141">
        <f>+AZ719*DATA!AN337</f>
        <v>0</v>
      </c>
      <c r="BA722" s="141">
        <f>+BA719*DATA!AO337</f>
        <v>963021.38903612422</v>
      </c>
      <c r="BB722" s="141">
        <f>+BB719*DATA!AP337</f>
        <v>47630512.788440026</v>
      </c>
      <c r="BC722" s="141">
        <f>+BC719*DATA!AQ337</f>
        <v>144333799.15636614</v>
      </c>
      <c r="BD722" s="141">
        <f>+BD719*DATA!AR337</f>
        <v>193227278.12005648</v>
      </c>
      <c r="BE722" s="141">
        <f>+BE719*DATA!AS337</f>
        <v>0</v>
      </c>
      <c r="BF722" s="141">
        <f>+BF719*DATA!AT337</f>
        <v>5114662.4473324446</v>
      </c>
      <c r="BG722" s="141">
        <f>+BG719*DATA!AU337</f>
        <v>88144645.750963062</v>
      </c>
      <c r="BH722" s="141">
        <f>+BH719*DATA!AV337</f>
        <v>113720046.2752365</v>
      </c>
      <c r="BI722" s="141">
        <f>+BI719*DATA!AW337</f>
        <v>86247106.370768681</v>
      </c>
      <c r="BJ722" s="141">
        <f>+BJ719*DATA!AX337</f>
        <v>341275116.87459117</v>
      </c>
      <c r="BK722" s="141">
        <f>+BK719*DATA!AY337</f>
        <v>0</v>
      </c>
      <c r="BL722" s="141">
        <f>+BL719*DATA!AZ337</f>
        <v>0</v>
      </c>
      <c r="BM722" s="141">
        <f>+BM719*DATA!BA337</f>
        <v>0</v>
      </c>
      <c r="BN722" s="141">
        <f>+BN719*DATA!BB337</f>
        <v>37988762.462011285</v>
      </c>
      <c r="BO722" s="141">
        <f>+BO719*DATA!BC337</f>
        <v>246213161.10313192</v>
      </c>
      <c r="BP722" s="141">
        <f>+BP719*DATA!BD337</f>
        <v>310190047.34354842</v>
      </c>
      <c r="BQ722" s="141">
        <f>+BQ719*DATA!BE337</f>
        <v>0</v>
      </c>
      <c r="BR722" s="141">
        <f>+BR719*DATA!BF337</f>
        <v>12626692.501631171</v>
      </c>
      <c r="BS722" s="141">
        <f>+BS719*DATA!BG337</f>
        <v>158452884.23610628</v>
      </c>
      <c r="BT722" s="141">
        <f>+BT719*DATA!BH337</f>
        <v>167218171.93494976</v>
      </c>
      <c r="BU722" s="141">
        <f>+BU719*DATA!BI337</f>
        <v>136297786.9492054</v>
      </c>
      <c r="BV722" s="141">
        <f>+BV719*DATA!BJ337</f>
        <v>426328338.50403076</v>
      </c>
      <c r="BW722" s="247">
        <f t="shared" si="745"/>
        <v>5754108805.423522</v>
      </c>
    </row>
    <row r="723" spans="1:75" x14ac:dyDescent="0.3">
      <c r="A723" s="116" t="s">
        <v>234</v>
      </c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>
        <f>+O722*DATA!C338</f>
        <v>718797.06552780024</v>
      </c>
      <c r="P723" s="142">
        <f>+P722*DATA!D338</f>
        <v>652288.04812343908</v>
      </c>
      <c r="Q723" s="142">
        <f>+Q722*DATA!E338</f>
        <v>990376.34002299746</v>
      </c>
      <c r="R723" s="142">
        <f>+R722*DATA!F338</f>
        <v>666003.84292611748</v>
      </c>
      <c r="S723" s="142">
        <f>+S722*DATA!G338</f>
        <v>2829962.9918631925</v>
      </c>
      <c r="T723" s="142">
        <f>+T722*DATA!H338</f>
        <v>3828154.1147239483</v>
      </c>
      <c r="U723" s="142">
        <f>+U722*DATA!I338</f>
        <v>0</v>
      </c>
      <c r="V723" s="142">
        <f>+V722*DATA!J338</f>
        <v>0</v>
      </c>
      <c r="W723" s="142">
        <f>+W722*DATA!K338</f>
        <v>1874875.87304243</v>
      </c>
      <c r="X723" s="142">
        <f>+X722*DATA!L338</f>
        <v>1944109.5055721356</v>
      </c>
      <c r="Y723" s="142">
        <f>+Y722*DATA!M338</f>
        <v>1630345.99462341</v>
      </c>
      <c r="Z723" s="142">
        <f>+Z722*DATA!N338</f>
        <v>2815593.4909798973</v>
      </c>
      <c r="AA723" s="142">
        <f>+AA722*DATA!O338</f>
        <v>0</v>
      </c>
      <c r="AB723" s="142">
        <f>+AB722*DATA!P338</f>
        <v>0</v>
      </c>
      <c r="AC723" s="142">
        <f>+AC722*DATA!Q338</f>
        <v>1532685.1678319287</v>
      </c>
      <c r="AD723" s="142">
        <f>+AD722*DATA!R338</f>
        <v>2130586.5501533528</v>
      </c>
      <c r="AE723" s="142">
        <f>+AE722*DATA!S338</f>
        <v>9895328.8442319147</v>
      </c>
      <c r="AF723" s="142">
        <f>+AF722*DATA!T338</f>
        <v>9355417.3012714367</v>
      </c>
      <c r="AG723" s="142">
        <f>+AG722*DATA!U338</f>
        <v>0</v>
      </c>
      <c r="AH723" s="142">
        <f>+AH722*DATA!V338</f>
        <v>539875.09789122629</v>
      </c>
      <c r="AI723" s="142">
        <f>+AI722*DATA!W338</f>
        <v>6629042.0156255728</v>
      </c>
      <c r="AJ723" s="142">
        <f>+AJ722*DATA!X338</f>
        <v>7242685.18833437</v>
      </c>
      <c r="AK723" s="142">
        <f>+AK722*DATA!Y338</f>
        <v>5407078.7162605701</v>
      </c>
      <c r="AL723" s="142">
        <f>+AL722*DATA!Z338</f>
        <v>17691152.834693272</v>
      </c>
      <c r="AM723" s="142">
        <f>+AM722*DATA!AA338</f>
        <v>0</v>
      </c>
      <c r="AN723" s="142">
        <f>+AN722*DATA!AB338</f>
        <v>0</v>
      </c>
      <c r="AO723" s="142">
        <f>+AO722*DATA!AC338</f>
        <v>203439.82367070834</v>
      </c>
      <c r="AP723" s="142">
        <f>+AP722*DATA!AD338</f>
        <v>2290452.6707230574</v>
      </c>
      <c r="AQ723" s="142">
        <f>+AQ722*DATA!AE338</f>
        <v>7219997.9128929172</v>
      </c>
      <c r="AR723" s="142">
        <f>+AR722*DATA!AF338</f>
        <v>9592628.3211298157</v>
      </c>
      <c r="AS723" s="142">
        <f>+AS722*DATA!AG338</f>
        <v>178702.24762222878</v>
      </c>
      <c r="AT723" s="142">
        <f>+AT722*DATA!AH338</f>
        <v>738613.05443214835</v>
      </c>
      <c r="AU723" s="142">
        <f>+AU722*DATA!AI338</f>
        <v>4311624.8664143542</v>
      </c>
      <c r="AV723" s="142">
        <f>+AV722*DATA!AJ338</f>
        <v>5048483.8160303896</v>
      </c>
      <c r="AW723" s="142">
        <f>+AW722*DATA!AK338</f>
        <v>2928930.9159756638</v>
      </c>
      <c r="AX723" s="142">
        <f>+AX722*DATA!AL338</f>
        <v>12772501.311907694</v>
      </c>
      <c r="AY723" s="142">
        <f>+AY722*DATA!AM338</f>
        <v>0</v>
      </c>
      <c r="AZ723" s="142">
        <f>+AZ722*DATA!AN338</f>
        <v>0</v>
      </c>
      <c r="BA723" s="142">
        <f>+BA722*DATA!AO338</f>
        <v>33705.748616264354</v>
      </c>
      <c r="BB723" s="142">
        <f>+BB722*DATA!AP338</f>
        <v>1667067.947595401</v>
      </c>
      <c r="BC723" s="142">
        <f>+BC722*DATA!AQ338</f>
        <v>5051682.9704728154</v>
      </c>
      <c r="BD723" s="142">
        <f>+BD722*DATA!AR338</f>
        <v>6762954.734201977</v>
      </c>
      <c r="BE723" s="142">
        <f>+BE722*DATA!AS338</f>
        <v>0</v>
      </c>
      <c r="BF723" s="142">
        <f>+BF722*DATA!AT338</f>
        <v>179013.18565663559</v>
      </c>
      <c r="BG723" s="142">
        <f>+BG722*DATA!AU338</f>
        <v>3085062.6012837077</v>
      </c>
      <c r="BH723" s="142">
        <f>+BH722*DATA!AV338</f>
        <v>3980201.6196332779</v>
      </c>
      <c r="BI723" s="142">
        <f>+BI722*DATA!AW338</f>
        <v>3018648.7229769039</v>
      </c>
      <c r="BJ723" s="142">
        <f>+BJ722*DATA!AX338</f>
        <v>11944629.090610692</v>
      </c>
      <c r="BK723" s="142">
        <f>+BK722*DATA!AY338</f>
        <v>0</v>
      </c>
      <c r="BL723" s="142">
        <f>+BL722*DATA!AZ338</f>
        <v>0</v>
      </c>
      <c r="BM723" s="142">
        <f>+BM722*DATA!BA338</f>
        <v>0</v>
      </c>
      <c r="BN723" s="142">
        <f>+BN722*DATA!BB338</f>
        <v>2279325.7477206769</v>
      </c>
      <c r="BO723" s="142">
        <f>+BO722*DATA!BC338</f>
        <v>14772789.666187914</v>
      </c>
      <c r="BP723" s="142">
        <f>+BP722*DATA!BD338</f>
        <v>18611402.840612903</v>
      </c>
      <c r="BQ723" s="142">
        <f>+BQ722*DATA!BE338</f>
        <v>0</v>
      </c>
      <c r="BR723" s="142">
        <f>+BR722*DATA!BF338</f>
        <v>757601.55009787017</v>
      </c>
      <c r="BS723" s="142">
        <f>+BS722*DATA!BG338</f>
        <v>9507173.0541663766</v>
      </c>
      <c r="BT723" s="142">
        <f>+BT722*DATA!BH338</f>
        <v>10033090.316096986</v>
      </c>
      <c r="BU723" s="142">
        <f>+BU722*DATA!BI338</f>
        <v>8177867.2169523239</v>
      </c>
      <c r="BV723" s="142">
        <f>+BV722*DATA!BJ338</f>
        <v>25579700.310241845</v>
      </c>
      <c r="BW723" s="247">
        <f t="shared" si="745"/>
        <v>249101651.24762255</v>
      </c>
    </row>
    <row r="724" spans="1:75" x14ac:dyDescent="0.3">
      <c r="A724" s="114" t="s">
        <v>394</v>
      </c>
      <c r="C724" s="141"/>
      <c r="D724" s="141"/>
      <c r="E724" s="141"/>
      <c r="F724" s="141"/>
      <c r="G724" s="141"/>
      <c r="H724" s="141"/>
      <c r="I724" s="141"/>
      <c r="J724" s="141"/>
      <c r="K724" s="141"/>
      <c r="L724" s="141"/>
      <c r="M724" s="141"/>
      <c r="N724" s="141"/>
      <c r="O724" s="141"/>
      <c r="P724" s="141">
        <f>+O719*DATA!C339</f>
        <v>21563911.965834003</v>
      </c>
      <c r="Q724" s="141">
        <f>+P719*DATA!D339</f>
        <v>19568641.443703171</v>
      </c>
      <c r="R724" s="141">
        <f>+Q719*DATA!E339</f>
        <v>29711290.200689923</v>
      </c>
      <c r="S724" s="141">
        <f>+R719*DATA!F339</f>
        <v>19980115.287783522</v>
      </c>
      <c r="T724" s="141">
        <f>+S719*DATA!G339</f>
        <v>84898889.755895764</v>
      </c>
      <c r="U724" s="141">
        <f>+T719*DATA!H339</f>
        <v>114844623.44171844</v>
      </c>
      <c r="V724" s="141">
        <f>+U719*DATA!I339</f>
        <v>0</v>
      </c>
      <c r="W724" s="141">
        <f>+V719*DATA!J339</f>
        <v>0</v>
      </c>
      <c r="X724" s="141">
        <f>+W719*DATA!K339</f>
        <v>56246276.1912729</v>
      </c>
      <c r="Y724" s="141">
        <f>+X719*DATA!L339</f>
        <v>58323285.167164065</v>
      </c>
      <c r="Z724" s="141">
        <f>+Y719*DATA!M339</f>
        <v>48910379.838702299</v>
      </c>
      <c r="AA724" s="141">
        <f>+Z719*DATA!N339</f>
        <v>84467804.729396924</v>
      </c>
      <c r="AB724" s="141">
        <f>+AA719*DATA!O339</f>
        <v>0</v>
      </c>
      <c r="AC724" s="141">
        <f>+AB719*DATA!P339</f>
        <v>0</v>
      </c>
      <c r="AD724" s="141">
        <f>+AC719*DATA!Q339</f>
        <v>11789885.906399451</v>
      </c>
      <c r="AE724" s="141">
        <f>+AD719*DATA!R339</f>
        <v>16389127.308871944</v>
      </c>
      <c r="AF724" s="141">
        <f>+AE719*DATA!S339</f>
        <v>76117914.186399341</v>
      </c>
      <c r="AG724" s="141">
        <f>+AF719*DATA!T339</f>
        <v>71964748.471318737</v>
      </c>
      <c r="AH724" s="141">
        <f>+AG719*DATA!U339</f>
        <v>0</v>
      </c>
      <c r="AI724" s="141">
        <f>+AH719*DATA!V339</f>
        <v>4152885.3683940484</v>
      </c>
      <c r="AJ724" s="141">
        <f>+AI719*DATA!W339</f>
        <v>50992630.889427476</v>
      </c>
      <c r="AK724" s="141">
        <f>+AJ719*DATA!X339</f>
        <v>55712962.98718746</v>
      </c>
      <c r="AL724" s="141">
        <f>+AK719*DATA!Y339</f>
        <v>41592913.202004381</v>
      </c>
      <c r="AM724" s="141">
        <f>+AL719*DATA!Z339</f>
        <v>136085791.03610209</v>
      </c>
      <c r="AN724" s="141">
        <f>+AM719*DATA!AA339</f>
        <v>0</v>
      </c>
      <c r="AO724" s="141">
        <f>+AN719*DATA!AB339</f>
        <v>0</v>
      </c>
      <c r="AP724" s="141">
        <f>+AO719*DATA!AC339</f>
        <v>1695331.8639225697</v>
      </c>
      <c r="AQ724" s="141">
        <f>+AP719*DATA!AD339</f>
        <v>19087105.589358814</v>
      </c>
      <c r="AR724" s="141">
        <f>+AQ719*DATA!AE339</f>
        <v>60166649.27410765</v>
      </c>
      <c r="AS724" s="141">
        <f>+AR719*DATA!AF339</f>
        <v>79938569.342748463</v>
      </c>
      <c r="AT724" s="141">
        <f>+AS719*DATA!AG339</f>
        <v>1489185.3968519068</v>
      </c>
      <c r="AU724" s="141">
        <f>+AT719*DATA!AH339</f>
        <v>6155108.7869345704</v>
      </c>
      <c r="AV724" s="141">
        <f>+AU719*DATA!AI339</f>
        <v>35930207.220119618</v>
      </c>
      <c r="AW724" s="141">
        <f>+AV719*DATA!AJ339</f>
        <v>42070698.466919914</v>
      </c>
      <c r="AX724" s="141">
        <f>+AW719*DATA!AK339</f>
        <v>24407757.633130535</v>
      </c>
      <c r="AY724" s="141">
        <f>+AX719*DATA!AL339</f>
        <v>106437510.93256412</v>
      </c>
      <c r="AZ724" s="141">
        <f>+AY719*DATA!AM339</f>
        <v>0</v>
      </c>
      <c r="BA724" s="141">
        <f>+AZ719*DATA!AN339</f>
        <v>0</v>
      </c>
      <c r="BB724" s="141">
        <f>+BA719*DATA!AO339</f>
        <v>525284.39401970408</v>
      </c>
      <c r="BC724" s="141">
        <f>+BB719*DATA!AP339</f>
        <v>25980279.702785466</v>
      </c>
      <c r="BD724" s="141">
        <f>+BC719*DATA!AQ339</f>
        <v>78727526.81256333</v>
      </c>
      <c r="BE724" s="141">
        <f>+BD719*DATA!AR339</f>
        <v>105396697.15639444</v>
      </c>
      <c r="BF724" s="141">
        <f>+BE719*DATA!AS339</f>
        <v>0</v>
      </c>
      <c r="BG724" s="141">
        <f>+BF719*DATA!AT339</f>
        <v>2789815.880363151</v>
      </c>
      <c r="BH724" s="141">
        <f>+BG719*DATA!AU339</f>
        <v>48078897.682343483</v>
      </c>
      <c r="BI724" s="141">
        <f>+BH719*DATA!AV339</f>
        <v>62029116.15012899</v>
      </c>
      <c r="BJ724" s="141">
        <f>+BI719*DATA!AW339</f>
        <v>47043876.202237457</v>
      </c>
      <c r="BK724" s="141">
        <f>+BJ719*DATA!AX339</f>
        <v>186150063.74977699</v>
      </c>
      <c r="BL724" s="141">
        <f>+BK719*DATA!AY339</f>
        <v>0</v>
      </c>
      <c r="BM724" s="141">
        <f>+BL719*DATA!AZ339</f>
        <v>0</v>
      </c>
      <c r="BN724" s="141">
        <f>+BM719*DATA!BA339</f>
        <v>0</v>
      </c>
      <c r="BO724" s="141">
        <f>+BN719*DATA!BB339</f>
        <v>4748595.3077514106</v>
      </c>
      <c r="BP724" s="141">
        <f>+BO719*DATA!BC339</f>
        <v>30776645.13789149</v>
      </c>
      <c r="BQ724" s="141">
        <f>+BP719*DATA!BD339</f>
        <v>38773755.917943552</v>
      </c>
      <c r="BR724" s="141">
        <f>+BQ719*DATA!BE339</f>
        <v>0</v>
      </c>
      <c r="BS724" s="141">
        <f>+BR719*DATA!BF339</f>
        <v>1578336.5627038963</v>
      </c>
      <c r="BT724" s="141">
        <f>+BS719*DATA!BG339</f>
        <v>19806610.529513285</v>
      </c>
      <c r="BU724" s="141">
        <f>+BT719*DATA!BH339</f>
        <v>20902271.491868719</v>
      </c>
      <c r="BV724" s="141">
        <f>+BU719*DATA!BI339</f>
        <v>17037223.368650675</v>
      </c>
      <c r="BW724" s="247">
        <f t="shared" ref="BW724:BW792" si="813">SUM(C724:BV724)</f>
        <v>2071037197.9318604</v>
      </c>
    </row>
    <row r="725" spans="1:75" x14ac:dyDescent="0.3">
      <c r="A725" s="116" t="s">
        <v>234</v>
      </c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>
        <f>+P724*DATA!C340</f>
        <v>323458.67948751006</v>
      </c>
      <c r="Q725" s="142">
        <f>+Q724*DATA!D340</f>
        <v>293529.62165554753</v>
      </c>
      <c r="R725" s="142">
        <f>+R724*DATA!E340</f>
        <v>445669.3530103488</v>
      </c>
      <c r="S725" s="142">
        <f>+S724*DATA!F340</f>
        <v>299701.72931675281</v>
      </c>
      <c r="T725" s="142">
        <f>+T724*DATA!G340</f>
        <v>1273483.3463384365</v>
      </c>
      <c r="U725" s="142">
        <f>+U724*DATA!H340</f>
        <v>1722669.3516257766</v>
      </c>
      <c r="V725" s="142">
        <f>+V724*DATA!I340</f>
        <v>0</v>
      </c>
      <c r="W725" s="142">
        <f>+W724*DATA!J340</f>
        <v>0</v>
      </c>
      <c r="X725" s="142">
        <f>+X724*DATA!K340</f>
        <v>843694.14286909346</v>
      </c>
      <c r="Y725" s="142">
        <f>+Y724*DATA!L340</f>
        <v>874849.27750746091</v>
      </c>
      <c r="Z725" s="142">
        <f>+Z724*DATA!M340</f>
        <v>733655.6975805345</v>
      </c>
      <c r="AA725" s="142">
        <f>+AA724*DATA!N340</f>
        <v>1267017.0709409539</v>
      </c>
      <c r="AB725" s="142">
        <f>+AB724*DATA!O340</f>
        <v>0</v>
      </c>
      <c r="AC725" s="142">
        <f>+AC724*DATA!P340</f>
        <v>0</v>
      </c>
      <c r="AD725" s="142">
        <f>+AD724*DATA!Q340</f>
        <v>353696.57719198352</v>
      </c>
      <c r="AE725" s="142">
        <f>+AE724*DATA!R340</f>
        <v>491673.81926615827</v>
      </c>
      <c r="AF725" s="142">
        <f>+AF724*DATA!S340</f>
        <v>2283537.4255919801</v>
      </c>
      <c r="AG725" s="142">
        <f>+AG724*DATA!T340</f>
        <v>2158942.4541395619</v>
      </c>
      <c r="AH725" s="142">
        <f>+AH724*DATA!U340</f>
        <v>0</v>
      </c>
      <c r="AI725" s="142">
        <f>+AI724*DATA!V340</f>
        <v>124586.56105182145</v>
      </c>
      <c r="AJ725" s="142">
        <f>+AJ724*DATA!W340</f>
        <v>1529778.9266828243</v>
      </c>
      <c r="AK725" s="142">
        <f>+AK724*DATA!X340</f>
        <v>1671388.8896156237</v>
      </c>
      <c r="AL725" s="142">
        <f>+AL724*DATA!Y340</f>
        <v>1247787.3960601313</v>
      </c>
      <c r="AM725" s="142">
        <f>+AM724*DATA!Z340</f>
        <v>4082573.7310830625</v>
      </c>
      <c r="AN725" s="142">
        <f>+AN724*DATA!AA340</f>
        <v>0</v>
      </c>
      <c r="AO725" s="142">
        <f>+AO724*DATA!AB340</f>
        <v>0</v>
      </c>
      <c r="AP725" s="142">
        <f>+AP724*DATA!AC340</f>
        <v>33906.637278451395</v>
      </c>
      <c r="AQ725" s="142">
        <f>+AQ724*DATA!AD340</f>
        <v>381742.11178717628</v>
      </c>
      <c r="AR725" s="142">
        <f>+AR724*DATA!AE340</f>
        <v>1203332.985482153</v>
      </c>
      <c r="AS725" s="142">
        <f>+AS724*DATA!AF340</f>
        <v>1598771.3868549692</v>
      </c>
      <c r="AT725" s="142">
        <f>+AT724*DATA!AG340</f>
        <v>29783.707937038136</v>
      </c>
      <c r="AU725" s="142">
        <f>+AU724*DATA!AH340</f>
        <v>123102.17573869141</v>
      </c>
      <c r="AV725" s="142">
        <f>+AV724*DATA!AI340</f>
        <v>718604.14440239232</v>
      </c>
      <c r="AW725" s="142">
        <f>+AW724*DATA!AJ340</f>
        <v>841413.96933839831</v>
      </c>
      <c r="AX725" s="142">
        <f>+AX724*DATA!AK340</f>
        <v>488155.15266261069</v>
      </c>
      <c r="AY725" s="142">
        <f>+AY724*DATA!AL340</f>
        <v>2128750.2186512826</v>
      </c>
      <c r="AZ725" s="142">
        <f>+AZ724*DATA!AM340</f>
        <v>0</v>
      </c>
      <c r="BA725" s="142">
        <f>+BA724*DATA!AN340</f>
        <v>0</v>
      </c>
      <c r="BB725" s="142">
        <f>+BB724*DATA!AO340</f>
        <v>0</v>
      </c>
      <c r="BC725" s="142">
        <f>+BC724*DATA!AP340</f>
        <v>0</v>
      </c>
      <c r="BD725" s="142">
        <f>+BD724*DATA!AQ340</f>
        <v>0</v>
      </c>
      <c r="BE725" s="142">
        <f>+BE724*DATA!AR340</f>
        <v>0</v>
      </c>
      <c r="BF725" s="142">
        <f>+BF724*DATA!AS340</f>
        <v>0</v>
      </c>
      <c r="BG725" s="142">
        <f>+BG724*DATA!AT340</f>
        <v>0</v>
      </c>
      <c r="BH725" s="142">
        <f>+BH724*DATA!AU340</f>
        <v>0</v>
      </c>
      <c r="BI725" s="142">
        <f>+BI724*DATA!AV340</f>
        <v>0</v>
      </c>
      <c r="BJ725" s="142">
        <f>+BJ724*DATA!AW340</f>
        <v>0</v>
      </c>
      <c r="BK725" s="142">
        <f>+BK724*DATA!AX340</f>
        <v>0</v>
      </c>
      <c r="BL725" s="142">
        <f>+BL724*DATA!AY340</f>
        <v>0</v>
      </c>
      <c r="BM725" s="142">
        <f>+BM724*DATA!AZ340</f>
        <v>0</v>
      </c>
      <c r="BN725" s="142">
        <f>+BN724*DATA!BA340</f>
        <v>0</v>
      </c>
      <c r="BO725" s="142">
        <f>+BO724*DATA!BB340</f>
        <v>0</v>
      </c>
      <c r="BP725" s="142">
        <f>+BP724*DATA!BC340</f>
        <v>0</v>
      </c>
      <c r="BQ725" s="142">
        <f>+BQ724*DATA!BD340</f>
        <v>0</v>
      </c>
      <c r="BR725" s="142">
        <f>+BR724*DATA!BE340</f>
        <v>0</v>
      </c>
      <c r="BS725" s="142">
        <f>+BS724*DATA!BF340</f>
        <v>0</v>
      </c>
      <c r="BT725" s="142">
        <f>+BT724*DATA!BG340</f>
        <v>0</v>
      </c>
      <c r="BU725" s="142">
        <f>+BU724*DATA!BH340</f>
        <v>0</v>
      </c>
      <c r="BV725" s="142">
        <f>+BV724*DATA!BI340</f>
        <v>0</v>
      </c>
      <c r="BW725" s="247">
        <f t="shared" si="813"/>
        <v>29569256.541148733</v>
      </c>
    </row>
    <row r="726" spans="1:75" x14ac:dyDescent="0.3">
      <c r="A726" s="114" t="s">
        <v>236</v>
      </c>
      <c r="C726" s="141"/>
      <c r="D726" s="141"/>
      <c r="E726" s="141"/>
      <c r="F726" s="141"/>
      <c r="G726" s="141"/>
      <c r="H726" s="141"/>
      <c r="I726" s="141"/>
      <c r="J726" s="141"/>
      <c r="K726" s="141"/>
      <c r="L726" s="141"/>
      <c r="M726" s="141"/>
      <c r="N726" s="141"/>
      <c r="O726" s="141"/>
      <c r="P726" s="141"/>
      <c r="Q726" s="141">
        <f>+O719*DATA!C341</f>
        <v>7187970.6552780019</v>
      </c>
      <c r="R726" s="141">
        <f>+P719*DATA!D341</f>
        <v>6522880.4812343912</v>
      </c>
      <c r="S726" s="141">
        <f>+Q719*DATA!E341</f>
        <v>9903763.4002299737</v>
      </c>
      <c r="T726" s="141">
        <f>+R719*DATA!F341</f>
        <v>6660038.429261175</v>
      </c>
      <c r="U726" s="141">
        <f>+S719*DATA!G341</f>
        <v>28299629.918631926</v>
      </c>
      <c r="V726" s="141">
        <f>+T719*DATA!H341</f>
        <v>38281541.147239484</v>
      </c>
      <c r="W726" s="141">
        <f>+U719*DATA!I341</f>
        <v>0</v>
      </c>
      <c r="X726" s="141">
        <f>+V719*DATA!J341</f>
        <v>0</v>
      </c>
      <c r="Y726" s="141">
        <f>+W719*DATA!K341</f>
        <v>18748758.7304243</v>
      </c>
      <c r="Z726" s="141">
        <f>+X719*DATA!L341</f>
        <v>19441095.055721354</v>
      </c>
      <c r="AA726" s="141">
        <f>+Y719*DATA!M341</f>
        <v>16303459.946234101</v>
      </c>
      <c r="AB726" s="141">
        <f>+Z719*DATA!N341</f>
        <v>28155934.909798976</v>
      </c>
      <c r="AC726" s="141">
        <f>+AA719*DATA!O341</f>
        <v>0</v>
      </c>
      <c r="AD726" s="141">
        <f>+AB719*DATA!P341</f>
        <v>0</v>
      </c>
      <c r="AE726" s="141">
        <f>+AC719*DATA!Q341</f>
        <v>0</v>
      </c>
      <c r="AF726" s="141">
        <f>+AD719*DATA!R341</f>
        <v>0</v>
      </c>
      <c r="AG726" s="141">
        <f>+AE719*DATA!S341</f>
        <v>0</v>
      </c>
      <c r="AH726" s="141">
        <f>+AF719*DATA!T341</f>
        <v>0</v>
      </c>
      <c r="AI726" s="141">
        <f>+AG719*DATA!U341</f>
        <v>0</v>
      </c>
      <c r="AJ726" s="141">
        <f>+AH719*DATA!V341</f>
        <v>0</v>
      </c>
      <c r="AK726" s="141">
        <f>+AI719*DATA!W341</f>
        <v>0</v>
      </c>
      <c r="AL726" s="141">
        <f>+AJ719*DATA!X341</f>
        <v>0</v>
      </c>
      <c r="AM726" s="141">
        <f>+AK719*DATA!Y341</f>
        <v>0</v>
      </c>
      <c r="AN726" s="141">
        <f>+AL719*DATA!Z341</f>
        <v>0</v>
      </c>
      <c r="AO726" s="141">
        <f>+AM719*DATA!AA341</f>
        <v>0</v>
      </c>
      <c r="AP726" s="141">
        <f>+AN719*DATA!AB341</f>
        <v>0</v>
      </c>
      <c r="AQ726" s="141">
        <f>+AO719*DATA!AC341</f>
        <v>847665.93196128483</v>
      </c>
      <c r="AR726" s="141">
        <f>+AP719*DATA!AD341</f>
        <v>9543552.794679407</v>
      </c>
      <c r="AS726" s="141">
        <f>+AQ719*DATA!AE341</f>
        <v>30083324.637053825</v>
      </c>
      <c r="AT726" s="141">
        <f>+AR719*DATA!AF341</f>
        <v>39969284.671374232</v>
      </c>
      <c r="AU726" s="141">
        <f>+AS719*DATA!AG341</f>
        <v>744592.69842595339</v>
      </c>
      <c r="AV726" s="141">
        <f>+AT719*DATA!AH341</f>
        <v>3077554.3934672852</v>
      </c>
      <c r="AW726" s="141">
        <f>+AU719*DATA!AI341</f>
        <v>17965103.610059809</v>
      </c>
      <c r="AX726" s="141">
        <f>+AV719*DATA!AJ341</f>
        <v>21035349.233459957</v>
      </c>
      <c r="AY726" s="141">
        <f>+AW719*DATA!AK341</f>
        <v>12203878.816565268</v>
      </c>
      <c r="AZ726" s="141">
        <f>+AX719*DATA!AL341</f>
        <v>53218755.466282062</v>
      </c>
      <c r="BA726" s="141">
        <f>+AY719*DATA!AM341</f>
        <v>0</v>
      </c>
      <c r="BB726" s="141">
        <f>+AZ719*DATA!AN341</f>
        <v>0</v>
      </c>
      <c r="BC726" s="141">
        <f>+BA719*DATA!AO341</f>
        <v>0</v>
      </c>
      <c r="BD726" s="141">
        <f>+BB719*DATA!AP341</f>
        <v>0</v>
      </c>
      <c r="BE726" s="141">
        <f>+BC719*DATA!AQ341</f>
        <v>0</v>
      </c>
      <c r="BF726" s="141">
        <f>+BD719*DATA!AR341</f>
        <v>0</v>
      </c>
      <c r="BG726" s="141">
        <f>+BE719*DATA!AS341</f>
        <v>0</v>
      </c>
      <c r="BH726" s="141">
        <f>+BF719*DATA!AT341</f>
        <v>0</v>
      </c>
      <c r="BI726" s="141">
        <f>+BG719*DATA!AU341</f>
        <v>0</v>
      </c>
      <c r="BJ726" s="141">
        <f>+BH719*DATA!AV341</f>
        <v>0</v>
      </c>
      <c r="BK726" s="141">
        <f>+BI719*DATA!AW341</f>
        <v>0</v>
      </c>
      <c r="BL726" s="141">
        <f>+BJ719*DATA!AX341</f>
        <v>0</v>
      </c>
      <c r="BM726" s="141">
        <f>+BK719*DATA!AY341</f>
        <v>0</v>
      </c>
      <c r="BN726" s="141">
        <f>+BL719*DATA!AZ341</f>
        <v>0</v>
      </c>
      <c r="BO726" s="141">
        <f>+BM719*DATA!BA341</f>
        <v>0</v>
      </c>
      <c r="BP726" s="141">
        <f>+BN719*DATA!BB341</f>
        <v>0</v>
      </c>
      <c r="BQ726" s="141">
        <f>+BO719*DATA!BC341</f>
        <v>0</v>
      </c>
      <c r="BR726" s="141">
        <f>+BP719*DATA!BD341</f>
        <v>0</v>
      </c>
      <c r="BS726" s="141">
        <f>+BQ719*DATA!BE341</f>
        <v>0</v>
      </c>
      <c r="BT726" s="141">
        <f>+BR719*DATA!BF341</f>
        <v>0</v>
      </c>
      <c r="BU726" s="141">
        <f>+BS719*DATA!BG341</f>
        <v>0</v>
      </c>
      <c r="BV726" s="141">
        <f>+BT719*DATA!BH341</f>
        <v>0</v>
      </c>
      <c r="BW726" s="247">
        <f t="shared" si="813"/>
        <v>368194134.92738277</v>
      </c>
    </row>
    <row r="727" spans="1:75" x14ac:dyDescent="0.3">
      <c r="A727" s="116" t="s">
        <v>234</v>
      </c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>
        <f>+Q726*DATA!C342</f>
        <v>0</v>
      </c>
      <c r="R727" s="142">
        <f>+R726*DATA!D342</f>
        <v>0</v>
      </c>
      <c r="S727" s="142">
        <f>+S726*DATA!E342</f>
        <v>0</v>
      </c>
      <c r="T727" s="142">
        <f>+T726*DATA!F342</f>
        <v>0</v>
      </c>
      <c r="U727" s="142">
        <f>+U726*DATA!G342</f>
        <v>0</v>
      </c>
      <c r="V727" s="142">
        <f>+V726*DATA!H342</f>
        <v>0</v>
      </c>
      <c r="W727" s="142">
        <f>+W726*DATA!I342</f>
        <v>0</v>
      </c>
      <c r="X727" s="142">
        <f>+X726*DATA!J342</f>
        <v>0</v>
      </c>
      <c r="Y727" s="142">
        <f>+Y726*DATA!K342</f>
        <v>0</v>
      </c>
      <c r="Z727" s="142">
        <f>+Z726*DATA!L342</f>
        <v>0</v>
      </c>
      <c r="AA727" s="142">
        <f>+AA726*DATA!M342</f>
        <v>0</v>
      </c>
      <c r="AB727" s="142">
        <f>+AB726*DATA!N342</f>
        <v>0</v>
      </c>
      <c r="AC727" s="142">
        <f>+AC726*DATA!O342</f>
        <v>0</v>
      </c>
      <c r="AD727" s="142">
        <f>+AD726*DATA!P342</f>
        <v>0</v>
      </c>
      <c r="AE727" s="142">
        <f>+AE726*DATA!Q342</f>
        <v>0</v>
      </c>
      <c r="AF727" s="142">
        <f>+AF726*DATA!R342</f>
        <v>0</v>
      </c>
      <c r="AG727" s="142">
        <f>+AG726*DATA!S342</f>
        <v>0</v>
      </c>
      <c r="AH727" s="142">
        <f>+AH726*DATA!T342</f>
        <v>0</v>
      </c>
      <c r="AI727" s="142">
        <f>+AI726*DATA!U342</f>
        <v>0</v>
      </c>
      <c r="AJ727" s="142">
        <f>+AJ726*DATA!V342</f>
        <v>0</v>
      </c>
      <c r="AK727" s="142">
        <f>+AK726*DATA!W342</f>
        <v>0</v>
      </c>
      <c r="AL727" s="142">
        <f>+AL726*DATA!X342</f>
        <v>0</v>
      </c>
      <c r="AM727" s="142">
        <f>+AM726*DATA!Y342</f>
        <v>0</v>
      </c>
      <c r="AN727" s="142">
        <f>+AN726*DATA!Z342</f>
        <v>0</v>
      </c>
      <c r="AO727" s="142">
        <f>+AO726*DATA!AA342</f>
        <v>0</v>
      </c>
      <c r="AP727" s="142">
        <f>+AP726*DATA!AB342</f>
        <v>0</v>
      </c>
      <c r="AQ727" s="142">
        <f>+AQ726*DATA!AC342</f>
        <v>0</v>
      </c>
      <c r="AR727" s="142">
        <f>+AR726*DATA!AD342</f>
        <v>0</v>
      </c>
      <c r="AS727" s="142">
        <f>+AS726*DATA!AE342</f>
        <v>0</v>
      </c>
      <c r="AT727" s="142">
        <f>+AT726*DATA!AF342</f>
        <v>0</v>
      </c>
      <c r="AU727" s="142">
        <f>+AU726*DATA!AG342</f>
        <v>0</v>
      </c>
      <c r="AV727" s="142">
        <f>+AV726*DATA!AH342</f>
        <v>0</v>
      </c>
      <c r="AW727" s="142">
        <f>+AW726*DATA!AI342</f>
        <v>0</v>
      </c>
      <c r="AX727" s="142">
        <f>+AX726*DATA!AJ342</f>
        <v>0</v>
      </c>
      <c r="AY727" s="142">
        <f>+AY726*DATA!AK342</f>
        <v>0</v>
      </c>
      <c r="AZ727" s="142">
        <f>+AZ726*DATA!AL342</f>
        <v>0</v>
      </c>
      <c r="BA727" s="142">
        <f>+BA726*DATA!AM342</f>
        <v>0</v>
      </c>
      <c r="BB727" s="142">
        <f>+BB726*DATA!AN342</f>
        <v>0</v>
      </c>
      <c r="BC727" s="142">
        <f>+BC726*DATA!AO342</f>
        <v>0</v>
      </c>
      <c r="BD727" s="142">
        <f>+BD726*DATA!AP342</f>
        <v>0</v>
      </c>
      <c r="BE727" s="142">
        <f>+BE726*DATA!AQ342</f>
        <v>0</v>
      </c>
      <c r="BF727" s="142">
        <f>+BF726*DATA!AR342</f>
        <v>0</v>
      </c>
      <c r="BG727" s="142">
        <f>+BG726*DATA!AS342</f>
        <v>0</v>
      </c>
      <c r="BH727" s="142">
        <f>+BH726*DATA!AT342</f>
        <v>0</v>
      </c>
      <c r="BI727" s="142">
        <f>+BI726*DATA!AU342</f>
        <v>0</v>
      </c>
      <c r="BJ727" s="142">
        <f>+BJ726*DATA!AV342</f>
        <v>0</v>
      </c>
      <c r="BK727" s="142">
        <f>+BK726*DATA!AW342</f>
        <v>0</v>
      </c>
      <c r="BL727" s="142">
        <f>+BL726*DATA!AX342</f>
        <v>0</v>
      </c>
      <c r="BM727" s="142">
        <f>+BM726*DATA!AY342</f>
        <v>0</v>
      </c>
      <c r="BN727" s="142">
        <f>+BN726*DATA!AZ342</f>
        <v>0</v>
      </c>
      <c r="BO727" s="142">
        <f>+BO726*DATA!BA342</f>
        <v>0</v>
      </c>
      <c r="BP727" s="142">
        <f>+BP726*DATA!BB342</f>
        <v>0</v>
      </c>
      <c r="BQ727" s="142">
        <f>+BQ726*DATA!BC342</f>
        <v>0</v>
      </c>
      <c r="BR727" s="142">
        <f>+BR726*DATA!BD342</f>
        <v>0</v>
      </c>
      <c r="BS727" s="142">
        <f>+BS726*DATA!BE342</f>
        <v>0</v>
      </c>
      <c r="BT727" s="142">
        <f>+BT726*DATA!BF342</f>
        <v>0</v>
      </c>
      <c r="BU727" s="142">
        <f>+BU726*DATA!BG342</f>
        <v>0</v>
      </c>
      <c r="BV727" s="142">
        <f>+BV726*DATA!BH342</f>
        <v>0</v>
      </c>
      <c r="BW727" s="247">
        <f t="shared" si="813"/>
        <v>0</v>
      </c>
    </row>
    <row r="728" spans="1:75" x14ac:dyDescent="0.3">
      <c r="A728" s="114" t="s">
        <v>237</v>
      </c>
      <c r="C728" s="141"/>
      <c r="D728" s="141"/>
      <c r="E728" s="141"/>
      <c r="F728" s="141"/>
      <c r="G728" s="141"/>
      <c r="H728" s="141"/>
      <c r="I728" s="141"/>
      <c r="J728" s="141"/>
      <c r="K728" s="141"/>
      <c r="L728" s="141"/>
      <c r="M728" s="141"/>
      <c r="N728" s="141"/>
      <c r="O728" s="141"/>
      <c r="P728" s="141"/>
      <c r="Q728" s="141"/>
      <c r="R728" s="141">
        <f>+O719*DATA!C343</f>
        <v>7187970.6552780019</v>
      </c>
      <c r="S728" s="141">
        <f>+P719*DATA!D343</f>
        <v>6522880.4812343912</v>
      </c>
      <c r="T728" s="141">
        <f>+Q719*DATA!E343</f>
        <v>9903763.4002299737</v>
      </c>
      <c r="U728" s="141">
        <f>+R719*DATA!F343</f>
        <v>6660038.429261175</v>
      </c>
      <c r="V728" s="141">
        <f>+S719*DATA!G343</f>
        <v>28299629.918631926</v>
      </c>
      <c r="W728" s="141">
        <f>+T719*DATA!H343</f>
        <v>38281541.147239484</v>
      </c>
      <c r="X728" s="141">
        <f>+U719*DATA!I343</f>
        <v>0</v>
      </c>
      <c r="Y728" s="141">
        <f>+V719*DATA!J343</f>
        <v>0</v>
      </c>
      <c r="Z728" s="141">
        <f>+W719*DATA!K343</f>
        <v>18748758.7304243</v>
      </c>
      <c r="AA728" s="141">
        <f>+X719*DATA!L343</f>
        <v>19441095.055721354</v>
      </c>
      <c r="AB728" s="141">
        <f>+Y719*DATA!M343</f>
        <v>16303459.946234101</v>
      </c>
      <c r="AC728" s="141">
        <f>+Z719*DATA!N343</f>
        <v>28155934.909798976</v>
      </c>
      <c r="AD728" s="141">
        <f>+AA719*DATA!O343</f>
        <v>0</v>
      </c>
      <c r="AE728" s="141">
        <f>+AB719*DATA!P343</f>
        <v>0</v>
      </c>
      <c r="AF728" s="141">
        <f>+AC719*DATA!Q343</f>
        <v>4715954.3625597805</v>
      </c>
      <c r="AG728" s="141">
        <f>+AD719*DATA!R343</f>
        <v>6555650.9235487776</v>
      </c>
      <c r="AH728" s="141">
        <f>+AE719*DATA!S343</f>
        <v>30447165.674559738</v>
      </c>
      <c r="AI728" s="141">
        <f>+AF719*DATA!T343</f>
        <v>28785899.388527498</v>
      </c>
      <c r="AJ728" s="141">
        <f>+AG719*DATA!U343</f>
        <v>0</v>
      </c>
      <c r="AK728" s="141">
        <f>+AH719*DATA!V343</f>
        <v>1661154.1473576194</v>
      </c>
      <c r="AL728" s="141">
        <f>+AI719*DATA!W343</f>
        <v>20397052.35577099</v>
      </c>
      <c r="AM728" s="141">
        <f>+AJ719*DATA!X343</f>
        <v>22285185.194874987</v>
      </c>
      <c r="AN728" s="141">
        <f>+AK719*DATA!Y343</f>
        <v>16637165.280801753</v>
      </c>
      <c r="AO728" s="141">
        <f>+AL719*DATA!Z343</f>
        <v>54434316.41444084</v>
      </c>
      <c r="AP728" s="141">
        <f>+AM719*DATA!AA343</f>
        <v>0</v>
      </c>
      <c r="AQ728" s="141">
        <f>+AN719*DATA!AB343</f>
        <v>0</v>
      </c>
      <c r="AR728" s="141">
        <f>+AO719*DATA!AC343</f>
        <v>847665.93196128483</v>
      </c>
      <c r="AS728" s="141">
        <f>+AP719*DATA!AD343</f>
        <v>9543552.794679407</v>
      </c>
      <c r="AT728" s="141">
        <f>+AQ719*DATA!AE343</f>
        <v>30083324.637053825</v>
      </c>
      <c r="AU728" s="141">
        <f>+AR719*DATA!AF343</f>
        <v>39969284.671374232</v>
      </c>
      <c r="AV728" s="141">
        <f>+AS719*DATA!AG343</f>
        <v>744592.69842595339</v>
      </c>
      <c r="AW728" s="141">
        <f>+AT719*DATA!AH343</f>
        <v>3077554.3934672852</v>
      </c>
      <c r="AX728" s="141">
        <f>+AU719*DATA!AI343</f>
        <v>17965103.610059809</v>
      </c>
      <c r="AY728" s="141">
        <f>+AV719*DATA!AJ343</f>
        <v>21035349.233459957</v>
      </c>
      <c r="AZ728" s="141">
        <f>+AW719*DATA!AK343</f>
        <v>12203878.816565268</v>
      </c>
      <c r="BA728" s="141">
        <f>+AX719*DATA!AL343</f>
        <v>53218755.466282062</v>
      </c>
      <c r="BB728" s="141">
        <f>+AY719*DATA!AM343</f>
        <v>0</v>
      </c>
      <c r="BC728" s="141">
        <f>+AZ719*DATA!AN343</f>
        <v>0</v>
      </c>
      <c r="BD728" s="141">
        <f>+BA719*DATA!AO343</f>
        <v>262642.19700985204</v>
      </c>
      <c r="BE728" s="141">
        <f>+BB719*DATA!AP343</f>
        <v>12990139.851392733</v>
      </c>
      <c r="BF728" s="141">
        <f>+BC719*DATA!AQ343</f>
        <v>39363763.406281665</v>
      </c>
      <c r="BG728" s="141">
        <f>+BD719*DATA!AR343</f>
        <v>52698348.578197218</v>
      </c>
      <c r="BH728" s="141">
        <f>+BE719*DATA!AS343</f>
        <v>0</v>
      </c>
      <c r="BI728" s="141">
        <f>+BF719*DATA!AT343</f>
        <v>1394907.9401815755</v>
      </c>
      <c r="BJ728" s="141">
        <f>+BG719*DATA!AU343</f>
        <v>24039448.841171741</v>
      </c>
      <c r="BK728" s="141">
        <f>+BH719*DATA!AV343</f>
        <v>31014558.075064495</v>
      </c>
      <c r="BL728" s="141">
        <f>+BI719*DATA!AW343</f>
        <v>23521938.101118729</v>
      </c>
      <c r="BM728" s="141">
        <f>+BJ719*DATA!AX343</f>
        <v>93075031.874888495</v>
      </c>
      <c r="BN728" s="141">
        <f>+BK719*DATA!AY343</f>
        <v>0</v>
      </c>
      <c r="BO728" s="141">
        <f>+BL719*DATA!AZ343</f>
        <v>0</v>
      </c>
      <c r="BP728" s="141">
        <f>+BM719*DATA!BA343</f>
        <v>0</v>
      </c>
      <c r="BQ728" s="141">
        <f>+BN719*DATA!BB343</f>
        <v>4748595.3077514106</v>
      </c>
      <c r="BR728" s="141">
        <f>+BO719*DATA!BC343</f>
        <v>30776645.13789149</v>
      </c>
      <c r="BS728" s="141">
        <f>+BP719*DATA!BD343</f>
        <v>38773755.917943552</v>
      </c>
      <c r="BT728" s="141">
        <f>+BQ719*DATA!BE343</f>
        <v>0</v>
      </c>
      <c r="BU728" s="141">
        <f>+BR719*DATA!BF343</f>
        <v>1578336.5627038963</v>
      </c>
      <c r="BV728" s="141">
        <f>+BS719*DATA!BG343</f>
        <v>19806610.529513285</v>
      </c>
      <c r="BW728" s="247">
        <f t="shared" si="813"/>
        <v>928158400.99093497</v>
      </c>
    </row>
    <row r="729" spans="1:75" x14ac:dyDescent="0.3">
      <c r="A729" s="116" t="s">
        <v>234</v>
      </c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>
        <f>+R728*DATA!C344</f>
        <v>0</v>
      </c>
      <c r="S729" s="142">
        <f>+S728*DATA!D344</f>
        <v>0</v>
      </c>
      <c r="T729" s="142">
        <f>+T728*DATA!E344</f>
        <v>0</v>
      </c>
      <c r="U729" s="142">
        <f>+U728*DATA!F344</f>
        <v>0</v>
      </c>
      <c r="V729" s="142">
        <f>+V728*DATA!G344</f>
        <v>0</v>
      </c>
      <c r="W729" s="142">
        <f>+W728*DATA!H344</f>
        <v>0</v>
      </c>
      <c r="X729" s="142">
        <f>+X728*DATA!I344</f>
        <v>0</v>
      </c>
      <c r="Y729" s="142">
        <f>+Y728*DATA!J344</f>
        <v>0</v>
      </c>
      <c r="Z729" s="142">
        <f>+Z728*DATA!K344</f>
        <v>0</v>
      </c>
      <c r="AA729" s="142">
        <f>+AA728*DATA!L344</f>
        <v>0</v>
      </c>
      <c r="AB729" s="142">
        <f>+AB728*DATA!M344</f>
        <v>0</v>
      </c>
      <c r="AC729" s="142">
        <f>+AC728*DATA!N344</f>
        <v>0</v>
      </c>
      <c r="AD729" s="142">
        <f>+AD728*DATA!O344</f>
        <v>0</v>
      </c>
      <c r="AE729" s="142">
        <f>+AE728*DATA!P344</f>
        <v>0</v>
      </c>
      <c r="AF729" s="142">
        <f>+AF728*DATA!Q344</f>
        <v>0</v>
      </c>
      <c r="AG729" s="142">
        <f>+AG728*DATA!R344</f>
        <v>0</v>
      </c>
      <c r="AH729" s="142">
        <f>+AH728*DATA!S344</f>
        <v>0</v>
      </c>
      <c r="AI729" s="142">
        <f>+AI728*DATA!T344</f>
        <v>0</v>
      </c>
      <c r="AJ729" s="142">
        <f>+AJ728*DATA!U344</f>
        <v>0</v>
      </c>
      <c r="AK729" s="142">
        <f>+AK728*DATA!V344</f>
        <v>0</v>
      </c>
      <c r="AL729" s="142">
        <f>+AL728*DATA!W344</f>
        <v>0</v>
      </c>
      <c r="AM729" s="142">
        <f>+AM728*DATA!X344</f>
        <v>0</v>
      </c>
      <c r="AN729" s="142">
        <f>+AN728*DATA!Y344</f>
        <v>0</v>
      </c>
      <c r="AO729" s="142">
        <f>+AO728*DATA!Z344</f>
        <v>0</v>
      </c>
      <c r="AP729" s="142">
        <f>+AP728*DATA!AA344</f>
        <v>0</v>
      </c>
      <c r="AQ729" s="142">
        <f>+AQ728*DATA!AB344</f>
        <v>0</v>
      </c>
      <c r="AR729" s="142">
        <f>+AR728*DATA!AC344</f>
        <v>0</v>
      </c>
      <c r="AS729" s="142">
        <f>+AS728*DATA!AD344</f>
        <v>0</v>
      </c>
      <c r="AT729" s="142">
        <f>+AT728*DATA!AE344</f>
        <v>0</v>
      </c>
      <c r="AU729" s="142">
        <f>+AU728*DATA!AF344</f>
        <v>0</v>
      </c>
      <c r="AV729" s="142">
        <f>+AV728*DATA!AG344</f>
        <v>0</v>
      </c>
      <c r="AW729" s="142">
        <f>+AW728*DATA!AH344</f>
        <v>0</v>
      </c>
      <c r="AX729" s="142">
        <f>+AX728*DATA!AI344</f>
        <v>0</v>
      </c>
      <c r="AY729" s="142">
        <f>+AY728*DATA!AJ344</f>
        <v>0</v>
      </c>
      <c r="AZ729" s="142">
        <f>+AZ728*DATA!AK344</f>
        <v>0</v>
      </c>
      <c r="BA729" s="142">
        <f>+BA728*DATA!AL344</f>
        <v>0</v>
      </c>
      <c r="BB729" s="142">
        <f>+BB728*DATA!AM344</f>
        <v>0</v>
      </c>
      <c r="BC729" s="142">
        <f>+BC728*DATA!AN344</f>
        <v>0</v>
      </c>
      <c r="BD729" s="142">
        <f>+BD728*DATA!AO344</f>
        <v>0</v>
      </c>
      <c r="BE729" s="142">
        <f>+BE728*DATA!AP344</f>
        <v>0</v>
      </c>
      <c r="BF729" s="142">
        <f>+BF728*DATA!AQ344</f>
        <v>0</v>
      </c>
      <c r="BG729" s="142">
        <f>+BG728*DATA!AR344</f>
        <v>0</v>
      </c>
      <c r="BH729" s="142">
        <f>+BH728*DATA!AS344</f>
        <v>0</v>
      </c>
      <c r="BI729" s="142">
        <f>+BI728*DATA!AT344</f>
        <v>0</v>
      </c>
      <c r="BJ729" s="142">
        <f>+BJ728*DATA!AU344</f>
        <v>0</v>
      </c>
      <c r="BK729" s="142">
        <f>+BK728*DATA!AV344</f>
        <v>0</v>
      </c>
      <c r="BL729" s="142">
        <f>+BL728*DATA!AW344</f>
        <v>0</v>
      </c>
      <c r="BM729" s="142">
        <f>+BM728*DATA!AX344</f>
        <v>0</v>
      </c>
      <c r="BN729" s="142">
        <f>+BN728*DATA!AY344</f>
        <v>0</v>
      </c>
      <c r="BO729" s="142">
        <f>+BO728*DATA!AZ344</f>
        <v>0</v>
      </c>
      <c r="BP729" s="142">
        <f>+BP728*DATA!BA344</f>
        <v>0</v>
      </c>
      <c r="BQ729" s="142">
        <f>+BQ728*DATA!BB344</f>
        <v>0</v>
      </c>
      <c r="BR729" s="142">
        <f>+BR728*DATA!BC344</f>
        <v>0</v>
      </c>
      <c r="BS729" s="142">
        <f>+BS728*DATA!BD344</f>
        <v>0</v>
      </c>
      <c r="BT729" s="142">
        <f>+BT728*DATA!BE344</f>
        <v>0</v>
      </c>
      <c r="BU729" s="142">
        <f>+BU728*DATA!BF344</f>
        <v>0</v>
      </c>
      <c r="BV729" s="142">
        <f>+BV728*DATA!BG344</f>
        <v>0</v>
      </c>
      <c r="BW729" s="247">
        <f t="shared" si="813"/>
        <v>0</v>
      </c>
    </row>
    <row r="730" spans="1:75" x14ac:dyDescent="0.3">
      <c r="A730" s="114" t="s">
        <v>395</v>
      </c>
      <c r="C730" s="141"/>
      <c r="D730" s="141"/>
      <c r="E730" s="141"/>
      <c r="F730" s="141"/>
      <c r="G730" s="141"/>
      <c r="H730" s="141"/>
      <c r="I730" s="141"/>
      <c r="J730" s="141"/>
      <c r="K730" s="141"/>
      <c r="L730" s="141"/>
      <c r="M730" s="141"/>
      <c r="N730" s="141"/>
      <c r="O730" s="141"/>
      <c r="P730" s="141"/>
      <c r="Q730" s="141"/>
      <c r="R730" s="141"/>
      <c r="S730" s="141">
        <f>+O719*DATA!C345</f>
        <v>0</v>
      </c>
      <c r="T730" s="141">
        <f>+P719*DATA!D345</f>
        <v>0</v>
      </c>
      <c r="U730" s="141">
        <f>+Q719*DATA!E345</f>
        <v>0</v>
      </c>
      <c r="V730" s="141">
        <f>+R719*DATA!F345</f>
        <v>0</v>
      </c>
      <c r="W730" s="141">
        <f>+S719*DATA!G345</f>
        <v>0</v>
      </c>
      <c r="X730" s="141">
        <f>+T719*DATA!H345</f>
        <v>0</v>
      </c>
      <c r="Y730" s="141">
        <f>+U719*DATA!I345</f>
        <v>0</v>
      </c>
      <c r="Z730" s="141">
        <f>+V719*DATA!J345</f>
        <v>0</v>
      </c>
      <c r="AA730" s="141">
        <f>+W719*DATA!K345</f>
        <v>0</v>
      </c>
      <c r="AB730" s="141">
        <f>+X719*DATA!L345</f>
        <v>0</v>
      </c>
      <c r="AC730" s="141">
        <f>+Y719*DATA!M345</f>
        <v>0</v>
      </c>
      <c r="AD730" s="141">
        <f>+Z719*DATA!N345</f>
        <v>0</v>
      </c>
      <c r="AE730" s="141">
        <f>+AA719*DATA!O345</f>
        <v>0</v>
      </c>
      <c r="AF730" s="141">
        <f>+AB719*DATA!P345</f>
        <v>0</v>
      </c>
      <c r="AG730" s="141">
        <f>+AC719*DATA!Q345</f>
        <v>0</v>
      </c>
      <c r="AH730" s="141">
        <f>+AD719*DATA!R345</f>
        <v>0</v>
      </c>
      <c r="AI730" s="141">
        <f>+AE719*DATA!S345</f>
        <v>0</v>
      </c>
      <c r="AJ730" s="141">
        <f>+AF719*DATA!T345</f>
        <v>0</v>
      </c>
      <c r="AK730" s="141">
        <f>+AG719*DATA!U345</f>
        <v>0</v>
      </c>
      <c r="AL730" s="141">
        <f>+AH719*DATA!V345</f>
        <v>0</v>
      </c>
      <c r="AM730" s="141">
        <f>+AI719*DATA!W345</f>
        <v>0</v>
      </c>
      <c r="AN730" s="141">
        <f>+AJ719*DATA!X345</f>
        <v>0</v>
      </c>
      <c r="AO730" s="141">
        <f>+AK719*DATA!Y345</f>
        <v>0</v>
      </c>
      <c r="AP730" s="141">
        <f>+AL719*DATA!Z345</f>
        <v>0</v>
      </c>
      <c r="AQ730" s="141">
        <f>+AM719*DATA!AA345</f>
        <v>0</v>
      </c>
      <c r="AR730" s="141">
        <f>+AN719*DATA!AB345</f>
        <v>0</v>
      </c>
      <c r="AS730" s="141">
        <f>+AO719*DATA!AC345</f>
        <v>0</v>
      </c>
      <c r="AT730" s="141">
        <f>+AP719*DATA!AD345</f>
        <v>0</v>
      </c>
      <c r="AU730" s="141">
        <f>+AQ719*DATA!AE345</f>
        <v>0</v>
      </c>
      <c r="AV730" s="141">
        <f>+AR719*DATA!AF345</f>
        <v>0</v>
      </c>
      <c r="AW730" s="141">
        <f>+AS719*DATA!AG345</f>
        <v>0</v>
      </c>
      <c r="AX730" s="141">
        <f>+AT719*DATA!AH345</f>
        <v>0</v>
      </c>
      <c r="AY730" s="141">
        <f>+AU719*DATA!AI345</f>
        <v>0</v>
      </c>
      <c r="AZ730" s="141">
        <f>+AV719*DATA!AJ345</f>
        <v>0</v>
      </c>
      <c r="BA730" s="141">
        <f>+AW719*DATA!AK345</f>
        <v>0</v>
      </c>
      <c r="BB730" s="141">
        <f>+AX719*DATA!AL345</f>
        <v>0</v>
      </c>
      <c r="BC730" s="141">
        <f>+AY719*DATA!AM345</f>
        <v>0</v>
      </c>
      <c r="BD730" s="141">
        <f>+AZ719*DATA!AN345</f>
        <v>0</v>
      </c>
      <c r="BE730" s="141">
        <f>+BA719*DATA!AO345</f>
        <v>0</v>
      </c>
      <c r="BF730" s="141">
        <f>+BB719*DATA!AP345</f>
        <v>0</v>
      </c>
      <c r="BG730" s="141">
        <f>+BC719*DATA!AQ345</f>
        <v>0</v>
      </c>
      <c r="BH730" s="141">
        <f>+BD719*DATA!AR345</f>
        <v>0</v>
      </c>
      <c r="BI730" s="141">
        <f>+BE719*DATA!AS345</f>
        <v>0</v>
      </c>
      <c r="BJ730" s="141">
        <f>+BF719*DATA!AT345</f>
        <v>0</v>
      </c>
      <c r="BK730" s="141">
        <f>+BG719*DATA!AU345</f>
        <v>0</v>
      </c>
      <c r="BL730" s="141">
        <f>+BH719*DATA!AV345</f>
        <v>0</v>
      </c>
      <c r="BM730" s="141">
        <f>+BI719*DATA!AW345</f>
        <v>0</v>
      </c>
      <c r="BN730" s="141">
        <f>+BJ719*DATA!AX345</f>
        <v>0</v>
      </c>
      <c r="BO730" s="141">
        <f>+BK719*DATA!AY345</f>
        <v>0</v>
      </c>
      <c r="BP730" s="141">
        <f>+BL719*DATA!AZ345</f>
        <v>0</v>
      </c>
      <c r="BQ730" s="141">
        <f>+BM719*DATA!BA345</f>
        <v>0</v>
      </c>
      <c r="BR730" s="141">
        <f>+BN719*DATA!BB345</f>
        <v>0</v>
      </c>
      <c r="BS730" s="141">
        <f>+BO719*DATA!BC345</f>
        <v>0</v>
      </c>
      <c r="BT730" s="141">
        <f>+BP719*DATA!BD345</f>
        <v>0</v>
      </c>
      <c r="BU730" s="141">
        <f>+BQ719*DATA!BE345</f>
        <v>0</v>
      </c>
      <c r="BV730" s="141">
        <f>+BR719*DATA!BF345</f>
        <v>0</v>
      </c>
      <c r="BW730" s="247">
        <f t="shared" si="813"/>
        <v>0</v>
      </c>
    </row>
    <row r="731" spans="1:75" x14ac:dyDescent="0.3">
      <c r="A731" s="117" t="s">
        <v>234</v>
      </c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2"/>
      <c r="AF731" s="142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42"/>
      <c r="AV731" s="142"/>
      <c r="AW731" s="142"/>
      <c r="AX731" s="142"/>
      <c r="AY731" s="142"/>
      <c r="AZ731" s="142"/>
      <c r="BA731" s="142"/>
      <c r="BB731" s="142"/>
      <c r="BC731" s="142"/>
      <c r="BD731" s="142"/>
      <c r="BE731" s="142"/>
      <c r="BF731" s="142"/>
      <c r="BG731" s="142"/>
      <c r="BH731" s="142"/>
      <c r="BI731" s="142"/>
      <c r="BJ731" s="142"/>
      <c r="BK731" s="142"/>
      <c r="BL731" s="142"/>
      <c r="BM731" s="142"/>
      <c r="BN731" s="142"/>
      <c r="BO731" s="142"/>
      <c r="BP731" s="142"/>
      <c r="BQ731" s="142"/>
      <c r="BR731" s="142"/>
      <c r="BS731" s="142"/>
      <c r="BT731" s="142"/>
      <c r="BU731" s="142"/>
      <c r="BV731" s="142"/>
      <c r="BW731" s="247">
        <f t="shared" si="813"/>
        <v>0</v>
      </c>
    </row>
    <row r="732" spans="1:75" ht="16.2" thickBot="1" x14ac:dyDescent="0.35">
      <c r="BW732" s="233">
        <f t="shared" si="813"/>
        <v>0</v>
      </c>
    </row>
    <row r="733" spans="1:75" ht="16.2" thickBot="1" x14ac:dyDescent="0.35">
      <c r="A733" s="26" t="s">
        <v>396</v>
      </c>
      <c r="C733" s="238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40">
        <f>+O722+O724+O726+O728+O730</f>
        <v>35939853.276390009</v>
      </c>
      <c r="P733" s="240">
        <f t="shared" ref="P733:BV733" si="814">+P722+P724+P726+P728+P730</f>
        <v>54178314.372005954</v>
      </c>
      <c r="Q733" s="240">
        <f t="shared" si="814"/>
        <v>76275429.100131035</v>
      </c>
      <c r="R733" s="240">
        <f t="shared" si="814"/>
        <v>76722333.483508185</v>
      </c>
      <c r="S733" s="240">
        <f t="shared" si="814"/>
        <v>177904908.76240751</v>
      </c>
      <c r="T733" s="240">
        <f t="shared" si="814"/>
        <v>292870397.32158434</v>
      </c>
      <c r="U733" s="240">
        <f t="shared" si="814"/>
        <v>149804291.78961155</v>
      </c>
      <c r="V733" s="240">
        <f t="shared" si="814"/>
        <v>66581171.06587141</v>
      </c>
      <c r="W733" s="240">
        <f t="shared" si="814"/>
        <v>132025334.79936099</v>
      </c>
      <c r="X733" s="240">
        <f t="shared" si="814"/>
        <v>153451751.46987969</v>
      </c>
      <c r="Y733" s="240">
        <f t="shared" si="814"/>
        <v>158589343.62875885</v>
      </c>
      <c r="Z733" s="240">
        <f t="shared" si="814"/>
        <v>227879908.17384279</v>
      </c>
      <c r="AA733" s="240">
        <f t="shared" si="814"/>
        <v>120212359.73135239</v>
      </c>
      <c r="AB733" s="240">
        <f t="shared" si="814"/>
        <v>44459394.856033079</v>
      </c>
      <c r="AC733" s="240">
        <f t="shared" si="814"/>
        <v>58809638.266437545</v>
      </c>
      <c r="AD733" s="240">
        <f t="shared" si="814"/>
        <v>54401616.909466505</v>
      </c>
      <c r="AE733" s="240">
        <f t="shared" si="814"/>
        <v>214295704.19351023</v>
      </c>
      <c r="AF733" s="240">
        <f t="shared" si="814"/>
        <v>267942214.57438785</v>
      </c>
      <c r="AG733" s="240">
        <f t="shared" si="814"/>
        <v>78520399.39486751</v>
      </c>
      <c r="AH733" s="240">
        <f t="shared" si="814"/>
        <v>41244667.632384263</v>
      </c>
      <c r="AI733" s="240">
        <f t="shared" si="814"/>
        <v>165519625.06943297</v>
      </c>
      <c r="AJ733" s="240">
        <f t="shared" si="814"/>
        <v>195846334.65611488</v>
      </c>
      <c r="AK733" s="240">
        <f t="shared" si="814"/>
        <v>165515691.45975646</v>
      </c>
      <c r="AL733" s="240">
        <f t="shared" si="814"/>
        <v>415813022.2516408</v>
      </c>
      <c r="AM733" s="240">
        <f t="shared" si="814"/>
        <v>158370976.23097706</v>
      </c>
      <c r="AN733" s="240">
        <f t="shared" si="814"/>
        <v>16637165.280801753</v>
      </c>
      <c r="AO733" s="240">
        <f t="shared" si="814"/>
        <v>59520312.006208546</v>
      </c>
      <c r="AP733" s="240">
        <f t="shared" si="814"/>
        <v>58956648.631999001</v>
      </c>
      <c r="AQ733" s="240">
        <f t="shared" si="814"/>
        <v>200434719.34364304</v>
      </c>
      <c r="AR733" s="240">
        <f t="shared" si="814"/>
        <v>310373576.02899373</v>
      </c>
      <c r="AS733" s="240">
        <f t="shared" si="814"/>
        <v>124033002.96503741</v>
      </c>
      <c r="AT733" s="240">
        <f t="shared" si="814"/>
        <v>90007121.06608367</v>
      </c>
      <c r="AU733" s="240">
        <f t="shared" si="814"/>
        <v>154659607.81709361</v>
      </c>
      <c r="AV733" s="240">
        <f t="shared" si="814"/>
        <v>165964449.71277258</v>
      </c>
      <c r="AW733" s="240">
        <f t="shared" si="814"/>
        <v>136336629.3698386</v>
      </c>
      <c r="AX733" s="240">
        <f t="shared" si="814"/>
        <v>382720743.27434266</v>
      </c>
      <c r="AY733" s="240">
        <f t="shared" si="814"/>
        <v>139676738.98258933</v>
      </c>
      <c r="AZ733" s="240">
        <f t="shared" si="814"/>
        <v>65422634.28284733</v>
      </c>
      <c r="BA733" s="240">
        <f t="shared" si="814"/>
        <v>54181776.855318189</v>
      </c>
      <c r="BB733" s="240">
        <f t="shared" si="814"/>
        <v>48155797.182459727</v>
      </c>
      <c r="BC733" s="240">
        <f t="shared" si="814"/>
        <v>170314078.8591516</v>
      </c>
      <c r="BD733" s="240">
        <f t="shared" si="814"/>
        <v>272217447.12962967</v>
      </c>
      <c r="BE733" s="240">
        <f t="shared" si="814"/>
        <v>118386837.00778717</v>
      </c>
      <c r="BF733" s="240">
        <f t="shared" si="814"/>
        <v>44478425.853614107</v>
      </c>
      <c r="BG733" s="240">
        <f t="shared" si="814"/>
        <v>143632810.20952344</v>
      </c>
      <c r="BH733" s="240">
        <f t="shared" si="814"/>
        <v>161798943.95757997</v>
      </c>
      <c r="BI733" s="240">
        <f t="shared" si="814"/>
        <v>149671130.46107927</v>
      </c>
      <c r="BJ733" s="240">
        <f t="shared" si="814"/>
        <v>412358441.91800034</v>
      </c>
      <c r="BK733" s="240">
        <f t="shared" si="814"/>
        <v>217164621.8248415</v>
      </c>
      <c r="BL733" s="240">
        <f t="shared" si="814"/>
        <v>23521938.101118729</v>
      </c>
      <c r="BM733" s="240">
        <f t="shared" si="814"/>
        <v>93075031.874888495</v>
      </c>
      <c r="BN733" s="240">
        <f t="shared" si="814"/>
        <v>37988762.462011285</v>
      </c>
      <c r="BO733" s="240">
        <f t="shared" si="814"/>
        <v>250961756.41088334</v>
      </c>
      <c r="BP733" s="240">
        <f t="shared" si="814"/>
        <v>340966692.48143989</v>
      </c>
      <c r="BQ733" s="240">
        <f t="shared" si="814"/>
        <v>43522351.225694962</v>
      </c>
      <c r="BR733" s="240">
        <f t="shared" si="814"/>
        <v>43403337.639522657</v>
      </c>
      <c r="BS733" s="240">
        <f t="shared" si="814"/>
        <v>198804976.71675372</v>
      </c>
      <c r="BT733" s="240">
        <f t="shared" si="814"/>
        <v>187024782.46446306</v>
      </c>
      <c r="BU733" s="240">
        <f t="shared" si="814"/>
        <v>158778395.00377804</v>
      </c>
      <c r="BV733" s="240">
        <f t="shared" si="814"/>
        <v>463172172.40219474</v>
      </c>
      <c r="BW733" s="250">
        <f t="shared" si="813"/>
        <v>9121498539.2736988</v>
      </c>
    </row>
    <row r="734" spans="1:75" ht="16.2" thickBot="1" x14ac:dyDescent="0.35">
      <c r="A734" s="26" t="s">
        <v>397</v>
      </c>
      <c r="C734" s="241"/>
      <c r="D734" s="242"/>
      <c r="E734" s="242"/>
      <c r="F734" s="242"/>
      <c r="G734" s="242"/>
      <c r="H734" s="242"/>
      <c r="I734" s="242"/>
      <c r="J734" s="242"/>
      <c r="K734" s="242"/>
      <c r="L734" s="242"/>
      <c r="M734" s="242"/>
      <c r="N734" s="242"/>
      <c r="O734" s="167">
        <f>+O723+O725+O727+O729+O731</f>
        <v>718797.06552780024</v>
      </c>
      <c r="P734" s="167">
        <f t="shared" ref="P734:BV734" si="815">+P723+P725+P727+P729+P731</f>
        <v>975746.72761094919</v>
      </c>
      <c r="Q734" s="167">
        <f t="shared" si="815"/>
        <v>1283905.961678545</v>
      </c>
      <c r="R734" s="167">
        <f t="shared" si="815"/>
        <v>1111673.1959364663</v>
      </c>
      <c r="S734" s="167">
        <f t="shared" si="815"/>
        <v>3129664.7211799454</v>
      </c>
      <c r="T734" s="167">
        <f t="shared" si="815"/>
        <v>5101637.4610623848</v>
      </c>
      <c r="U734" s="167">
        <f t="shared" si="815"/>
        <v>1722669.3516257766</v>
      </c>
      <c r="V734" s="167">
        <f t="shared" si="815"/>
        <v>0</v>
      </c>
      <c r="W734" s="167">
        <f t="shared" si="815"/>
        <v>1874875.87304243</v>
      </c>
      <c r="X734" s="167">
        <f t="shared" si="815"/>
        <v>2787803.648441229</v>
      </c>
      <c r="Y734" s="167">
        <f t="shared" si="815"/>
        <v>2505195.2721308712</v>
      </c>
      <c r="Z734" s="167">
        <f t="shared" si="815"/>
        <v>3549249.1885604318</v>
      </c>
      <c r="AA734" s="167">
        <f t="shared" si="815"/>
        <v>1267017.0709409539</v>
      </c>
      <c r="AB734" s="167">
        <f t="shared" si="815"/>
        <v>0</v>
      </c>
      <c r="AC734" s="167">
        <f t="shared" si="815"/>
        <v>1532685.1678319287</v>
      </c>
      <c r="AD734" s="167">
        <f t="shared" si="815"/>
        <v>2484283.1273453361</v>
      </c>
      <c r="AE734" s="167">
        <f t="shared" si="815"/>
        <v>10387002.663498074</v>
      </c>
      <c r="AF734" s="167">
        <f t="shared" si="815"/>
        <v>11638954.726863418</v>
      </c>
      <c r="AG734" s="167">
        <f t="shared" si="815"/>
        <v>2158942.4541395619</v>
      </c>
      <c r="AH734" s="167">
        <f t="shared" si="815"/>
        <v>539875.09789122629</v>
      </c>
      <c r="AI734" s="167">
        <f t="shared" si="815"/>
        <v>6753628.5766773941</v>
      </c>
      <c r="AJ734" s="167">
        <f t="shared" si="815"/>
        <v>8772464.1150171943</v>
      </c>
      <c r="AK734" s="167">
        <f t="shared" si="815"/>
        <v>7078467.6058761943</v>
      </c>
      <c r="AL734" s="167">
        <f t="shared" si="815"/>
        <v>18938940.230753403</v>
      </c>
      <c r="AM734" s="167">
        <f t="shared" si="815"/>
        <v>4082573.7310830625</v>
      </c>
      <c r="AN734" s="167">
        <f t="shared" si="815"/>
        <v>0</v>
      </c>
      <c r="AO734" s="167">
        <f t="shared" si="815"/>
        <v>203439.82367070834</v>
      </c>
      <c r="AP734" s="167">
        <f t="shared" si="815"/>
        <v>2324359.3080015089</v>
      </c>
      <c r="AQ734" s="167">
        <f t="shared" si="815"/>
        <v>7601740.0246800939</v>
      </c>
      <c r="AR734" s="167">
        <f t="shared" si="815"/>
        <v>10795961.306611968</v>
      </c>
      <c r="AS734" s="167">
        <f t="shared" si="815"/>
        <v>1777473.6344771979</v>
      </c>
      <c r="AT734" s="167">
        <f t="shared" si="815"/>
        <v>768396.7623691865</v>
      </c>
      <c r="AU734" s="167">
        <f t="shared" si="815"/>
        <v>4434727.0421530455</v>
      </c>
      <c r="AV734" s="167">
        <f t="shared" si="815"/>
        <v>5767087.9604327818</v>
      </c>
      <c r="AW734" s="167">
        <f t="shared" si="815"/>
        <v>3770344.8853140622</v>
      </c>
      <c r="AX734" s="167">
        <f t="shared" si="815"/>
        <v>13260656.464570304</v>
      </c>
      <c r="AY734" s="167">
        <f t="shared" si="815"/>
        <v>2128750.2186512826</v>
      </c>
      <c r="AZ734" s="167">
        <f t="shared" si="815"/>
        <v>0</v>
      </c>
      <c r="BA734" s="167">
        <f t="shared" si="815"/>
        <v>33705.748616264354</v>
      </c>
      <c r="BB734" s="167">
        <f t="shared" si="815"/>
        <v>1667067.947595401</v>
      </c>
      <c r="BC734" s="167">
        <f t="shared" si="815"/>
        <v>5051682.9704728154</v>
      </c>
      <c r="BD734" s="167">
        <f t="shared" si="815"/>
        <v>6762954.734201977</v>
      </c>
      <c r="BE734" s="167">
        <f t="shared" si="815"/>
        <v>0</v>
      </c>
      <c r="BF734" s="167">
        <f t="shared" si="815"/>
        <v>179013.18565663559</v>
      </c>
      <c r="BG734" s="167">
        <f t="shared" si="815"/>
        <v>3085062.6012837077</v>
      </c>
      <c r="BH734" s="167">
        <f t="shared" si="815"/>
        <v>3980201.6196332779</v>
      </c>
      <c r="BI734" s="167">
        <f t="shared" si="815"/>
        <v>3018648.7229769039</v>
      </c>
      <c r="BJ734" s="167">
        <f t="shared" si="815"/>
        <v>11944629.090610692</v>
      </c>
      <c r="BK734" s="167">
        <f t="shared" si="815"/>
        <v>0</v>
      </c>
      <c r="BL734" s="167">
        <f t="shared" si="815"/>
        <v>0</v>
      </c>
      <c r="BM734" s="167">
        <f t="shared" si="815"/>
        <v>0</v>
      </c>
      <c r="BN734" s="167">
        <f t="shared" si="815"/>
        <v>2279325.7477206769</v>
      </c>
      <c r="BO734" s="167">
        <f t="shared" si="815"/>
        <v>14772789.666187914</v>
      </c>
      <c r="BP734" s="167">
        <f t="shared" si="815"/>
        <v>18611402.840612903</v>
      </c>
      <c r="BQ734" s="167">
        <f t="shared" si="815"/>
        <v>0</v>
      </c>
      <c r="BR734" s="167">
        <f t="shared" si="815"/>
        <v>757601.55009787017</v>
      </c>
      <c r="BS734" s="167">
        <f t="shared" si="815"/>
        <v>9507173.0541663766</v>
      </c>
      <c r="BT734" s="167">
        <f t="shared" si="815"/>
        <v>10033090.316096986</v>
      </c>
      <c r="BU734" s="167">
        <f t="shared" si="815"/>
        <v>8177867.2169523239</v>
      </c>
      <c r="BV734" s="167">
        <f t="shared" si="815"/>
        <v>25579700.310241845</v>
      </c>
      <c r="BW734" s="251">
        <f t="shared" si="813"/>
        <v>278670907.78877133</v>
      </c>
    </row>
    <row r="735" spans="1:75" x14ac:dyDescent="0.3"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  <c r="AA735" s="166"/>
      <c r="AB735" s="166"/>
      <c r="AC735" s="166"/>
      <c r="AD735" s="166"/>
      <c r="AE735" s="166"/>
      <c r="AF735" s="166"/>
      <c r="AG735" s="166"/>
      <c r="AH735" s="166"/>
      <c r="AI735" s="166"/>
      <c r="AJ735" s="166"/>
      <c r="AK735" s="166"/>
      <c r="AL735" s="166"/>
      <c r="AM735" s="166"/>
      <c r="AN735" s="166"/>
      <c r="AO735" s="166"/>
      <c r="AP735" s="166"/>
      <c r="AQ735" s="166"/>
      <c r="AR735" s="166"/>
      <c r="AS735" s="166"/>
      <c r="AT735" s="166"/>
      <c r="AU735" s="166"/>
      <c r="AV735" s="166"/>
      <c r="AW735" s="166"/>
      <c r="AX735" s="166"/>
      <c r="AY735" s="166"/>
      <c r="AZ735" s="166"/>
      <c r="BA735" s="166"/>
      <c r="BB735" s="166"/>
      <c r="BC735" s="166"/>
      <c r="BD735" s="166"/>
      <c r="BE735" s="166"/>
      <c r="BF735" s="166"/>
      <c r="BG735" s="166"/>
      <c r="BH735" s="166"/>
      <c r="BI735" s="166"/>
      <c r="BJ735" s="166"/>
      <c r="BK735" s="166"/>
      <c r="BL735" s="166"/>
      <c r="BM735" s="166"/>
      <c r="BN735" s="166"/>
      <c r="BO735" s="166"/>
      <c r="BP735" s="166"/>
      <c r="BQ735" s="166"/>
      <c r="BR735" s="166"/>
      <c r="BS735" s="166"/>
      <c r="BT735" s="166"/>
      <c r="BU735" s="166"/>
      <c r="BV735" s="166"/>
      <c r="BW735" s="233">
        <f t="shared" si="813"/>
        <v>0</v>
      </c>
    </row>
    <row r="736" spans="1:75" x14ac:dyDescent="0.3">
      <c r="BW736" s="233">
        <f t="shared" si="813"/>
        <v>0</v>
      </c>
    </row>
    <row r="737" spans="1:75" ht="16.2" thickBot="1" x14ac:dyDescent="0.35">
      <c r="A737" s="228" t="s">
        <v>406</v>
      </c>
      <c r="N737" s="119">
        <f>+'Monthly Parameters'!N58</f>
        <v>2552500</v>
      </c>
      <c r="O737" s="119">
        <f>+N737*(1+'Monthly Parameters'!O59)</f>
        <v>2567703.2292238874</v>
      </c>
      <c r="P737" s="119">
        <f>+O737*(1+'Monthly Parameters'!P59)</f>
        <v>4128352.4086938743</v>
      </c>
      <c r="Q737" s="119">
        <f>+P737*(1+'Monthly Parameters'!Q59)</f>
        <v>4128352.4086938743</v>
      </c>
      <c r="R737" s="119">
        <f>+Q737*(1+'Monthly Parameters'!R59)</f>
        <v>5023615.1167506315</v>
      </c>
      <c r="S737" s="119">
        <f>+R737*(1+'Monthly Parameters'!S59)</f>
        <v>4437526.686463058</v>
      </c>
      <c r="T737" s="119">
        <f>+S737*(1+'Monthly Parameters'!T59)</f>
        <v>4994629.2215570603</v>
      </c>
      <c r="U737" s="119">
        <f>+T737*(1+'Monthly Parameters'!U59)</f>
        <v>4620032.0299402811</v>
      </c>
      <c r="V737" s="119">
        <f>+U737*(1+'Monthly Parameters'!V59)</f>
        <v>3289022.8022670094</v>
      </c>
      <c r="W737" s="119">
        <f>+V737*(1+'Monthly Parameters'!W59)</f>
        <v>4645744.7082021507</v>
      </c>
      <c r="X737" s="119">
        <f>+W737*(1+'Monthly Parameters'!X59)</f>
        <v>4331263.5279546212</v>
      </c>
      <c r="Y737" s="119">
        <f>+X737*(1+'Monthly Parameters'!Y59)</f>
        <v>4560565.7147286888</v>
      </c>
      <c r="Z737" s="119">
        <f>+Y737*(1+'Monthly Parameters'!Z59)</f>
        <v>2004037.8133848847</v>
      </c>
      <c r="AA737" s="119">
        <f>+Z737*(1+'Monthly Parameters'!AA59)</f>
        <v>2015106.1788644441</v>
      </c>
      <c r="AB737" s="119">
        <f>+AA737*(1+'Monthly Parameters'!AB59)</f>
        <v>2603571.0705205868</v>
      </c>
      <c r="AC737" s="119">
        <f>+AB737*(1+'Monthly Parameters'!AC59)</f>
        <v>3254316.8210055823</v>
      </c>
      <c r="AD737" s="119">
        <f>+AC737*(1+'Monthly Parameters'!AD59)</f>
        <v>3193054.5548085957</v>
      </c>
      <c r="AE737" s="119">
        <f>+AD737*(1+'Monthly Parameters'!AE59)</f>
        <v>3723466.5314273718</v>
      </c>
      <c r="AF737" s="119">
        <f>+AE737*(1+'Monthly Parameters'!AF59)</f>
        <v>3048060.4116287674</v>
      </c>
      <c r="AG737" s="119">
        <f>+AF737*(1+'Monthly Parameters'!AG59)</f>
        <v>2802611.3363765557</v>
      </c>
      <c r="AH737" s="119">
        <f>+AG737*(1+'Monthly Parameters'!AH59)</f>
        <v>3040833.299968563</v>
      </c>
      <c r="AI737" s="119">
        <f>+AH737*(1+'Monthly Parameters'!AI59)</f>
        <v>3620352.1093994151</v>
      </c>
      <c r="AJ737" s="119">
        <f>+AI737*(1+'Monthly Parameters'!AJ59)</f>
        <v>3813343.4223138886</v>
      </c>
      <c r="AK737" s="119">
        <f>+AJ737*(1+'Monthly Parameters'!AK59)</f>
        <v>3520156.7169802077</v>
      </c>
      <c r="AL737" s="119">
        <f>+AK737*(1+'Monthly Parameters'!AL59)</f>
        <v>3463163.7034671949</v>
      </c>
      <c r="AM737" s="119">
        <f>+AL737*(1+'Monthly Parameters'!AM59)</f>
        <v>3357557.5820626426</v>
      </c>
      <c r="AN737" s="119">
        <f>+AM737*(1+'Monthly Parameters'!AN59)</f>
        <v>2883837.7914706883</v>
      </c>
      <c r="AO737" s="119">
        <f>+AN737*(1+'Monthly Parameters'!AO59)</f>
        <v>3484890.2995877373</v>
      </c>
      <c r="AP737" s="119">
        <f>+AO737*(1+'Monthly Parameters'!AP59)</f>
        <v>2763119.7343959794</v>
      </c>
      <c r="AQ737" s="119">
        <f>+AP737*(1+'Monthly Parameters'!AQ59)</f>
        <v>3337599.806527568</v>
      </c>
      <c r="AR737" s="119">
        <f>+AQ737*(1+'Monthly Parameters'!AR59)</f>
        <v>3593809.6740286555</v>
      </c>
      <c r="AS737" s="119">
        <f>+AR737*(1+'Monthly Parameters'!AS59)</f>
        <v>3511387.9386474579</v>
      </c>
      <c r="AT737" s="119">
        <f>+AS737*(1+'Monthly Parameters'!AT59)</f>
        <v>2324747.3040434741</v>
      </c>
      <c r="AU737" s="119">
        <f>+AT737*(1+'Monthly Parameters'!AU59)</f>
        <v>2664992.8986036167</v>
      </c>
      <c r="AV737" s="119">
        <f>+AU737*(1+'Monthly Parameters'!AV59)</f>
        <v>2880997.5861746469</v>
      </c>
      <c r="AW737" s="119">
        <f>+AV737*(1+'Monthly Parameters'!AW59)</f>
        <v>2119880.1058945195</v>
      </c>
      <c r="AX737" s="119">
        <f>+AW737*(1+'Monthly Parameters'!AX59)</f>
        <v>2770233.2104075858</v>
      </c>
      <c r="AY737" s="119">
        <f>+AX737*(1+'Monthly Parameters'!AY59)</f>
        <v>2396177.86448362</v>
      </c>
      <c r="AZ737" s="119">
        <f>+AY737*(1+'Monthly Parameters'!AZ59)</f>
        <v>2203680.0390898902</v>
      </c>
      <c r="BA737" s="119">
        <f>+AZ737*(1+'Monthly Parameters'!BA59)</f>
        <v>2293590.1846847576</v>
      </c>
      <c r="BB737" s="119">
        <f>+BA737*(1+'Monthly Parameters'!BB59)</f>
        <v>2780978.0989302685</v>
      </c>
      <c r="BC737" s="119">
        <f>+BB737*(1+'Monthly Parameters'!BC59)</f>
        <v>2623389.3399908869</v>
      </c>
      <c r="BD737" s="119">
        <f>+BC737*(1+'Monthly Parameters'!BD59)</f>
        <v>2956589.9400701891</v>
      </c>
      <c r="BE737" s="119">
        <f>+BD737*(1+'Monthly Parameters'!BE59)</f>
        <v>2096491.0484134066</v>
      </c>
      <c r="BF737" s="119">
        <f>+BE737*(1+'Monthly Parameters'!BF59)</f>
        <v>2326428.7763039093</v>
      </c>
      <c r="BG737" s="119">
        <f>+BF737*(1+'Monthly Parameters'!BG59)</f>
        <v>2212574.76194843</v>
      </c>
      <c r="BH737" s="119">
        <f>+BG737*(1+'Monthly Parameters'!BH59)</f>
        <v>2723089.2819050183</v>
      </c>
      <c r="BI737" s="119">
        <f>+BH737*(1+'Monthly Parameters'!BI59)</f>
        <v>2850266.5285873949</v>
      </c>
      <c r="BJ737" s="119">
        <f>+BI737*(1+'Monthly Parameters'!BJ59)</f>
        <v>3083470.1536536361</v>
      </c>
      <c r="BK737" s="119">
        <f>+BJ737*(1+'Monthly Parameters'!BK59)</f>
        <v>2543548.2369526522</v>
      </c>
      <c r="BL737" s="119">
        <f>+BK737*(1+'Monthly Parameters'!BL59)</f>
        <v>2227346.8636602508</v>
      </c>
      <c r="BM737" s="119">
        <f>+BL737*(1+'Monthly Parameters'!BM59)</f>
        <v>2953296.9525569254</v>
      </c>
      <c r="BN737" s="119">
        <f>+BM737*(1+'Monthly Parameters'!BN59)</f>
        <v>2702114.4797879085</v>
      </c>
      <c r="BO737" s="119">
        <f>+BN737*(1+'Monthly Parameters'!BO59)</f>
        <v>2826903.7069183309</v>
      </c>
      <c r="BP737" s="119">
        <f>+BO737*(1+'Monthly Parameters'!BP59)</f>
        <v>2921843.7322854926</v>
      </c>
      <c r="BQ737" s="119">
        <f>+BP737*(1+'Monthly Parameters'!BQ59)</f>
        <v>3077715.768905241</v>
      </c>
      <c r="BR737" s="119">
        <f>+BQ737*(1+'Monthly Parameters'!BR59)</f>
        <v>2052078.2654308765</v>
      </c>
      <c r="BS737" s="119">
        <f>+BR737*(1+'Monthly Parameters'!BS59)</f>
        <v>2648342.5161409802</v>
      </c>
      <c r="BT737" s="119">
        <f>+BS737*(1+'Monthly Parameters'!BT59)</f>
        <v>2531503.875722996</v>
      </c>
      <c r="BU737" s="119">
        <f>+BT737*(1+'Monthly Parameters'!BU59)</f>
        <v>2783958.7951975698</v>
      </c>
      <c r="BV737" s="119">
        <f>+BU737*(1+'Monthly Parameters'!BV59)</f>
        <v>2426948.5351916635</v>
      </c>
      <c r="BW737" s="233">
        <f t="shared" si="813"/>
        <v>187316763.50327808</v>
      </c>
    </row>
    <row r="738" spans="1:75" x14ac:dyDescent="0.3">
      <c r="BW738" s="233">
        <f t="shared" si="813"/>
        <v>0</v>
      </c>
    </row>
    <row r="739" spans="1:75" x14ac:dyDescent="0.3">
      <c r="A739" s="195" t="s">
        <v>407</v>
      </c>
      <c r="N739" s="253"/>
      <c r="O739" s="253">
        <f t="shared" ref="O739:AT739" si="816">+O737*O586</f>
        <v>40931833.669868506</v>
      </c>
      <c r="P739" s="253">
        <f t="shared" si="816"/>
        <v>86821257.87351495</v>
      </c>
      <c r="Q739" s="253">
        <f t="shared" si="816"/>
        <v>134688759.13987154</v>
      </c>
      <c r="R739" s="253">
        <f t="shared" si="816"/>
        <v>95805083.212037474</v>
      </c>
      <c r="S739" s="253">
        <f t="shared" si="816"/>
        <v>368192536.29030049</v>
      </c>
      <c r="T739" s="253">
        <f t="shared" si="816"/>
        <v>530253547.99498779</v>
      </c>
      <c r="U739" s="253">
        <f t="shared" si="816"/>
        <v>0</v>
      </c>
      <c r="V739" s="253">
        <f t="shared" si="816"/>
        <v>5859793.5551056545</v>
      </c>
      <c r="W739" s="253">
        <f t="shared" si="816"/>
        <v>274287804.78783965</v>
      </c>
      <c r="X739" s="253">
        <f t="shared" si="816"/>
        <v>256100572.7340889</v>
      </c>
      <c r="Y739" s="253">
        <f t="shared" si="816"/>
        <v>230454918.023384</v>
      </c>
      <c r="Z739" s="253">
        <f t="shared" si="816"/>
        <v>344748286.76432961</v>
      </c>
      <c r="AA739" s="253">
        <f t="shared" si="816"/>
        <v>0</v>
      </c>
      <c r="AB739" s="253">
        <f t="shared" si="816"/>
        <v>0</v>
      </c>
      <c r="AC739" s="253">
        <f t="shared" si="816"/>
        <v>100420309.80334868</v>
      </c>
      <c r="AD739" s="253">
        <f t="shared" si="816"/>
        <v>83629213.444740698</v>
      </c>
      <c r="AE739" s="253">
        <f t="shared" si="816"/>
        <v>362639062.27169877</v>
      </c>
      <c r="AF739" s="253">
        <f t="shared" si="816"/>
        <v>372859387.80589575</v>
      </c>
      <c r="AG739" s="253">
        <f t="shared" si="816"/>
        <v>6730368.2871208536</v>
      </c>
      <c r="AH739" s="253">
        <f t="shared" si="816"/>
        <v>36247667.27732683</v>
      </c>
      <c r="AI739" s="253">
        <f t="shared" si="816"/>
        <v>247867938.90103835</v>
      </c>
      <c r="AJ739" s="253">
        <f t="shared" si="816"/>
        <v>269234943.46460599</v>
      </c>
      <c r="AK739" s="253">
        <f t="shared" si="816"/>
        <v>217590383.37008587</v>
      </c>
      <c r="AL739" s="253">
        <f t="shared" si="816"/>
        <v>667114067.51668978</v>
      </c>
      <c r="AM739" s="253">
        <f t="shared" si="816"/>
        <v>0</v>
      </c>
      <c r="AN739" s="253">
        <f t="shared" si="816"/>
        <v>0</v>
      </c>
      <c r="AO739" s="253">
        <f t="shared" si="816"/>
        <v>48899050.336146757</v>
      </c>
      <c r="AP739" s="253">
        <f t="shared" si="816"/>
        <v>108204288.35292214</v>
      </c>
      <c r="AQ739" s="253">
        <f t="shared" si="816"/>
        <v>343296205.15381193</v>
      </c>
      <c r="AR739" s="253">
        <f t="shared" si="816"/>
        <v>484045089.19110757</v>
      </c>
      <c r="AS739" s="253">
        <f t="shared" si="816"/>
        <v>0</v>
      </c>
      <c r="AT739" s="253">
        <f t="shared" si="816"/>
        <v>29676711.958461531</v>
      </c>
      <c r="AU739" s="253">
        <f t="shared" ref="AU739:BV739" si="817">+AU737*AU586</f>
        <v>199259215.99648973</v>
      </c>
      <c r="AV739" s="253">
        <f t="shared" si="817"/>
        <v>228660899.48812652</v>
      </c>
      <c r="AW739" s="253">
        <f t="shared" si="817"/>
        <v>133412784.88756682</v>
      </c>
      <c r="AX739" s="253">
        <f t="shared" si="817"/>
        <v>587199146.67296386</v>
      </c>
      <c r="AY739" s="253">
        <f t="shared" si="817"/>
        <v>0</v>
      </c>
      <c r="AZ739" s="253">
        <f t="shared" si="817"/>
        <v>0</v>
      </c>
      <c r="BA739" s="253">
        <f t="shared" si="817"/>
        <v>0</v>
      </c>
      <c r="BB739" s="253">
        <f t="shared" si="817"/>
        <v>88898537.065000087</v>
      </c>
      <c r="BC739" s="253">
        <f t="shared" si="817"/>
        <v>277995961.71843576</v>
      </c>
      <c r="BD739" s="253">
        <f t="shared" si="817"/>
        <v>413287139.554012</v>
      </c>
      <c r="BE739" s="253">
        <f t="shared" si="817"/>
        <v>0</v>
      </c>
      <c r="BF739" s="253">
        <f t="shared" si="817"/>
        <v>15010876.479733137</v>
      </c>
      <c r="BG739" s="253">
        <f t="shared" si="817"/>
        <v>168525149.47468126</v>
      </c>
      <c r="BH739" s="253">
        <f t="shared" si="817"/>
        <v>220864927.44603303</v>
      </c>
      <c r="BI739" s="253">
        <f t="shared" si="817"/>
        <v>179933182.86941335</v>
      </c>
      <c r="BJ739" s="253">
        <f t="shared" si="817"/>
        <v>678670666.26511788</v>
      </c>
      <c r="BK739" s="253">
        <f t="shared" si="817"/>
        <v>0</v>
      </c>
      <c r="BL739" s="253">
        <f t="shared" si="817"/>
        <v>0</v>
      </c>
      <c r="BM739" s="253">
        <f t="shared" si="817"/>
        <v>0</v>
      </c>
      <c r="BN739" s="253">
        <f t="shared" si="817"/>
        <v>83578297.379798055</v>
      </c>
      <c r="BO739" s="253">
        <f t="shared" si="817"/>
        <v>320251129.60798764</v>
      </c>
      <c r="BP739" s="253">
        <f t="shared" si="817"/>
        <v>434269200.37554634</v>
      </c>
      <c r="BQ739" s="253">
        <f t="shared" si="817"/>
        <v>0</v>
      </c>
      <c r="BR739" s="253">
        <f t="shared" si="817"/>
        <v>5699447.3285964895</v>
      </c>
      <c r="BS739" s="253">
        <f t="shared" si="817"/>
        <v>209082480.76515788</v>
      </c>
      <c r="BT739" s="253">
        <f t="shared" si="817"/>
        <v>216929268.85732174</v>
      </c>
      <c r="BU739" s="253">
        <f t="shared" si="817"/>
        <v>185367317.06935427</v>
      </c>
      <c r="BV739" s="253">
        <f t="shared" si="817"/>
        <v>569679203.20671308</v>
      </c>
      <c r="BW739" s="233">
        <f t="shared" si="813"/>
        <v>10963173913.688379</v>
      </c>
    </row>
    <row r="740" spans="1:75" x14ac:dyDescent="0.3">
      <c r="BW740" s="233">
        <f t="shared" si="813"/>
        <v>0</v>
      </c>
    </row>
    <row r="741" spans="1:75" x14ac:dyDescent="0.3">
      <c r="A741" s="168" t="s">
        <v>149</v>
      </c>
      <c r="O741" s="5">
        <f>+O739*DATA!$D$519</f>
        <v>2046591.6834934254</v>
      </c>
      <c r="P741" s="5">
        <f>+P739*DATA!$D$519</f>
        <v>4341062.8936757473</v>
      </c>
      <c r="Q741" s="5">
        <f>+Q739*DATA!$D$519</f>
        <v>6734437.9569935771</v>
      </c>
      <c r="R741" s="5">
        <f>+R739*DATA!$D$519</f>
        <v>4790254.1606018739</v>
      </c>
      <c r="S741" s="5">
        <f>+S739*DATA!$D$519</f>
        <v>18409626.814515024</v>
      </c>
      <c r="T741" s="5">
        <f>+T739*DATA!$D$519</f>
        <v>26512677.399749391</v>
      </c>
      <c r="U741" s="5">
        <f>+U739*DATA!$D$519</f>
        <v>0</v>
      </c>
      <c r="V741" s="5">
        <f>+V739*DATA!$D$519</f>
        <v>292989.67775528273</v>
      </c>
      <c r="W741" s="5">
        <f>+W739*DATA!$D$519</f>
        <v>13714390.239391983</v>
      </c>
      <c r="X741" s="5">
        <f>+X739*DATA!$D$519</f>
        <v>12805028.636704445</v>
      </c>
      <c r="Y741" s="5">
        <f>+Y739*DATA!$D$519</f>
        <v>11522745.901169201</v>
      </c>
      <c r="Z741" s="5">
        <f>+Z739*DATA!$D$519</f>
        <v>17237414.33821648</v>
      </c>
      <c r="AA741" s="5">
        <f>+AA739*DATA!$E$519</f>
        <v>0</v>
      </c>
      <c r="AB741" s="5">
        <f>+AB739*DATA!$E$519</f>
        <v>0</v>
      </c>
      <c r="AC741" s="5">
        <f>+AC739*DATA!$E$519</f>
        <v>7029421.6862344081</v>
      </c>
      <c r="AD741" s="5">
        <f>+AD739*DATA!$E$519</f>
        <v>5854044.9411318498</v>
      </c>
      <c r="AE741" s="5">
        <f>+AE739*DATA!$E$519</f>
        <v>25384734.359018918</v>
      </c>
      <c r="AF741" s="5">
        <f>+AF739*DATA!$E$519</f>
        <v>26100157.146412704</v>
      </c>
      <c r="AG741" s="5">
        <f>+AG739*DATA!$E$519</f>
        <v>471125.7800984598</v>
      </c>
      <c r="AH741" s="5">
        <f>+AH739*DATA!$E$519</f>
        <v>2537336.7094128784</v>
      </c>
      <c r="AI741" s="5">
        <f>+AI739*DATA!$E$519</f>
        <v>17350755.723072685</v>
      </c>
      <c r="AJ741" s="5">
        <f>+AJ739*DATA!$E$519</f>
        <v>18846446.042522419</v>
      </c>
      <c r="AK741" s="5">
        <f>+AK739*DATA!$E$519</f>
        <v>15231326.835906012</v>
      </c>
      <c r="AL741" s="5">
        <f>+AL739*DATA!$E$519</f>
        <v>46697984.72616829</v>
      </c>
      <c r="AM741" s="5">
        <f>+AM739*DATA!$F$519</f>
        <v>0</v>
      </c>
      <c r="AN741" s="5">
        <f>+AN739*DATA!$F$519</f>
        <v>0</v>
      </c>
      <c r="AO741" s="5">
        <f>+AO739*DATA!$F$519</f>
        <v>3422933.5235302732</v>
      </c>
      <c r="AP741" s="5">
        <f>+AP739*DATA!$F$519</f>
        <v>7574300.1847045505</v>
      </c>
      <c r="AQ741" s="5">
        <f>+AQ739*DATA!$F$519</f>
        <v>24030734.360766839</v>
      </c>
      <c r="AR741" s="5">
        <f>+AR739*DATA!$F$519</f>
        <v>33883156.243377537</v>
      </c>
      <c r="AS741" s="5">
        <f>+AS739*DATA!$F$519</f>
        <v>0</v>
      </c>
      <c r="AT741" s="5">
        <f>+AT739*DATA!$F$519</f>
        <v>2077369.8370923074</v>
      </c>
      <c r="AU741" s="5">
        <f>+AU739*DATA!$F$519</f>
        <v>13948145.119754283</v>
      </c>
      <c r="AV741" s="5">
        <f>+AV739*DATA!$F$519</f>
        <v>16006262.964168858</v>
      </c>
      <c r="AW741" s="5">
        <f>+AW739*DATA!$F$519</f>
        <v>9338894.942129679</v>
      </c>
      <c r="AX741" s="5">
        <f>+AX739*DATA!$F$519</f>
        <v>41103940.267107472</v>
      </c>
      <c r="AY741" s="5">
        <f>+AY739*DATA!$G$519</f>
        <v>0</v>
      </c>
      <c r="AZ741" s="5">
        <f>+AZ739*DATA!$G$519</f>
        <v>0</v>
      </c>
      <c r="BA741" s="5">
        <f>+BA739*DATA!$G$519</f>
        <v>0</v>
      </c>
      <c r="BB741" s="5">
        <f>+BB739*DATA!$G$519</f>
        <v>4444926.8532500044</v>
      </c>
      <c r="BC741" s="5">
        <f>+BC739*DATA!$G$519</f>
        <v>13899798.085921789</v>
      </c>
      <c r="BD741" s="5">
        <f>+BD739*DATA!$G$519</f>
        <v>20664356.977700602</v>
      </c>
      <c r="BE741" s="5">
        <f>+BE739*DATA!$G$519</f>
        <v>0</v>
      </c>
      <c r="BF741" s="5">
        <f>+BF739*DATA!$G$519</f>
        <v>750543.82398665696</v>
      </c>
      <c r="BG741" s="5">
        <f>+BG739*DATA!$G$519</f>
        <v>8426257.473734064</v>
      </c>
      <c r="BH741" s="5">
        <f>+BH739*DATA!$G$519</f>
        <v>11043246.372301653</v>
      </c>
      <c r="BI741" s="5">
        <f>+BI739*DATA!$G$519</f>
        <v>8996659.1434706673</v>
      </c>
      <c r="BJ741" s="5">
        <f>+BJ739*DATA!$G$519</f>
        <v>33933533.313255899</v>
      </c>
      <c r="BK741" s="5">
        <f>+BK739*DATA!$H$519</f>
        <v>0</v>
      </c>
      <c r="BL741" s="5">
        <f>+BL739*DATA!$H$519</f>
        <v>0</v>
      </c>
      <c r="BM741" s="5">
        <f>+BM739*DATA!$H$519</f>
        <v>0</v>
      </c>
      <c r="BN741" s="5">
        <f>+BN739*DATA!$H$519</f>
        <v>5850480.8165858639</v>
      </c>
      <c r="BO741" s="5">
        <f>+BO739*DATA!$H$519</f>
        <v>22417579.072559137</v>
      </c>
      <c r="BP741" s="5">
        <f>+BP739*DATA!$H$519</f>
        <v>30398844.026288245</v>
      </c>
      <c r="BQ741" s="5">
        <f>+BQ739*DATA!$H$519</f>
        <v>0</v>
      </c>
      <c r="BR741" s="5">
        <f>+BR739*DATA!$H$519</f>
        <v>398961.31300175429</v>
      </c>
      <c r="BS741" s="5">
        <f>+BS739*DATA!$H$519</f>
        <v>14635773.653561054</v>
      </c>
      <c r="BT741" s="5">
        <f>+BT739*DATA!$H$519</f>
        <v>15185048.820012523</v>
      </c>
      <c r="BU741" s="5">
        <f>+BU739*DATA!$H$519</f>
        <v>12975712.1948548</v>
      </c>
      <c r="BV741" s="5">
        <f>+BV739*DATA!$H$519</f>
        <v>39877544.224469922</v>
      </c>
      <c r="BW741" s="233">
        <f t="shared" si="813"/>
        <v>679195557.25983131</v>
      </c>
    </row>
    <row r="742" spans="1:75" x14ac:dyDescent="0.3">
      <c r="A742" s="235" t="s">
        <v>403</v>
      </c>
      <c r="C742" s="236"/>
      <c r="D742" s="236"/>
      <c r="E742" s="236"/>
      <c r="F742" s="236"/>
      <c r="G742" s="236"/>
      <c r="H742" s="236"/>
      <c r="I742" s="236"/>
      <c r="J742" s="236"/>
      <c r="K742" s="236"/>
      <c r="L742" s="236"/>
      <c r="M742" s="236"/>
      <c r="O742" s="254">
        <f>+O739+O741</f>
        <v>42978425.353361934</v>
      </c>
      <c r="P742" s="254">
        <f t="shared" ref="P742:AA742" si="818">+P739+P741</f>
        <v>91162320.767190695</v>
      </c>
      <c r="Q742" s="254">
        <f t="shared" si="818"/>
        <v>141423197.09686512</v>
      </c>
      <c r="R742" s="254">
        <f t="shared" si="818"/>
        <v>100595337.37263934</v>
      </c>
      <c r="S742" s="254">
        <f t="shared" si="818"/>
        <v>386602163.10481548</v>
      </c>
      <c r="T742" s="254">
        <f t="shared" si="818"/>
        <v>556766225.39473712</v>
      </c>
      <c r="U742" s="254">
        <f t="shared" si="818"/>
        <v>0</v>
      </c>
      <c r="V742" s="254">
        <f t="shared" si="818"/>
        <v>6152783.2328609377</v>
      </c>
      <c r="W742" s="254">
        <f t="shared" si="818"/>
        <v>288002195.02723163</v>
      </c>
      <c r="X742" s="254">
        <f t="shared" si="818"/>
        <v>268905601.37079334</v>
      </c>
      <c r="Y742" s="254">
        <f t="shared" si="818"/>
        <v>241977663.92455322</v>
      </c>
      <c r="Z742" s="254">
        <f t="shared" si="818"/>
        <v>361985701.1025461</v>
      </c>
      <c r="AA742" s="254">
        <f t="shared" si="818"/>
        <v>0</v>
      </c>
      <c r="AB742" s="254">
        <f t="shared" ref="AB742" si="819">+AB739+AB741</f>
        <v>0</v>
      </c>
      <c r="AC742" s="254">
        <f t="shared" ref="AC742" si="820">+AC739+AC741</f>
        <v>107449731.48958309</v>
      </c>
      <c r="AD742" s="254">
        <f t="shared" ref="AD742" si="821">+AD739+AD741</f>
        <v>89483258.385872543</v>
      </c>
      <c r="AE742" s="254">
        <f t="shared" ref="AE742" si="822">+AE739+AE741</f>
        <v>388023796.63071769</v>
      </c>
      <c r="AF742" s="254">
        <f t="shared" ref="AF742" si="823">+AF739+AF741</f>
        <v>398959544.95230848</v>
      </c>
      <c r="AG742" s="254">
        <f t="shared" ref="AG742" si="824">+AG739+AG741</f>
        <v>7201494.0672193132</v>
      </c>
      <c r="AH742" s="254">
        <f t="shared" ref="AH742" si="825">+AH739+AH741</f>
        <v>38785003.98673971</v>
      </c>
      <c r="AI742" s="254">
        <f t="shared" ref="AI742" si="826">+AI739+AI741</f>
        <v>265218694.62411103</v>
      </c>
      <c r="AJ742" s="254">
        <f t="shared" ref="AJ742" si="827">+AJ739+AJ741</f>
        <v>288081389.50712842</v>
      </c>
      <c r="AK742" s="254">
        <f t="shared" ref="AK742" si="828">+AK739+AK741</f>
        <v>232821710.20599186</v>
      </c>
      <c r="AL742" s="254">
        <f t="shared" ref="AL742:AM742" si="829">+AL739+AL741</f>
        <v>713812052.24285805</v>
      </c>
      <c r="AM742" s="254">
        <f t="shared" si="829"/>
        <v>0</v>
      </c>
      <c r="AN742" s="254">
        <f t="shared" ref="AN742" si="830">+AN739+AN741</f>
        <v>0</v>
      </c>
      <c r="AO742" s="254">
        <f t="shared" ref="AO742" si="831">+AO739+AO741</f>
        <v>52321983.859677032</v>
      </c>
      <c r="AP742" s="254">
        <f t="shared" ref="AP742" si="832">+AP739+AP741</f>
        <v>115778588.5376267</v>
      </c>
      <c r="AQ742" s="254">
        <f t="shared" ref="AQ742" si="833">+AQ739+AQ741</f>
        <v>367326939.51457876</v>
      </c>
      <c r="AR742" s="254">
        <f t="shared" ref="AR742" si="834">+AR739+AR741</f>
        <v>517928245.43448508</v>
      </c>
      <c r="AS742" s="254">
        <f t="shared" ref="AS742" si="835">+AS739+AS741</f>
        <v>0</v>
      </c>
      <c r="AT742" s="254">
        <f t="shared" ref="AT742" si="836">+AT739+AT741</f>
        <v>31754081.795553837</v>
      </c>
      <c r="AU742" s="254">
        <f t="shared" ref="AU742" si="837">+AU739+AU741</f>
        <v>213207361.11624402</v>
      </c>
      <c r="AV742" s="254">
        <f t="shared" ref="AV742" si="838">+AV739+AV741</f>
        <v>244667162.45229536</v>
      </c>
      <c r="AW742" s="254">
        <f t="shared" ref="AW742" si="839">+AW739+AW741</f>
        <v>142751679.82969651</v>
      </c>
      <c r="AX742" s="254">
        <f t="shared" ref="AX742" si="840">+AX739+AX741</f>
        <v>628303086.94007134</v>
      </c>
      <c r="AY742" s="254">
        <f t="shared" ref="AY742" si="841">+AY739+AY741</f>
        <v>0</v>
      </c>
      <c r="AZ742" s="254">
        <f t="shared" ref="AZ742" si="842">+AZ739+AZ741</f>
        <v>0</v>
      </c>
      <c r="BA742" s="254">
        <f t="shared" ref="BA742" si="843">+BA739+BA741</f>
        <v>0</v>
      </c>
      <c r="BB742" s="254">
        <f t="shared" ref="BB742" si="844">+BB739+BB741</f>
        <v>93343463.918250084</v>
      </c>
      <c r="BC742" s="254">
        <f t="shared" ref="BC742" si="845">+BC739+BC741</f>
        <v>291895759.80435753</v>
      </c>
      <c r="BD742" s="254">
        <f t="shared" ref="BD742" si="846">+BD739+BD741</f>
        <v>433951496.53171259</v>
      </c>
      <c r="BE742" s="254">
        <f t="shared" ref="BE742" si="847">+BE739+BE741</f>
        <v>0</v>
      </c>
      <c r="BF742" s="254">
        <f t="shared" ref="BF742" si="848">+BF739+BF741</f>
        <v>15761420.303719794</v>
      </c>
      <c r="BG742" s="254">
        <f t="shared" ref="BG742" si="849">+BG739+BG741</f>
        <v>176951406.94841531</v>
      </c>
      <c r="BH742" s="254">
        <f t="shared" ref="BH742" si="850">+BH739+BH741</f>
        <v>231908173.8183347</v>
      </c>
      <c r="BI742" s="254">
        <f t="shared" ref="BI742" si="851">+BI739+BI741</f>
        <v>188929842.01288402</v>
      </c>
      <c r="BJ742" s="254">
        <f t="shared" ref="BJ742:BK742" si="852">+BJ739+BJ741</f>
        <v>712604199.57837379</v>
      </c>
      <c r="BK742" s="254">
        <f t="shared" si="852"/>
        <v>0</v>
      </c>
      <c r="BL742" s="254">
        <f t="shared" ref="BL742" si="853">+BL739+BL741</f>
        <v>0</v>
      </c>
      <c r="BM742" s="254">
        <f t="shared" ref="BM742" si="854">+BM739+BM741</f>
        <v>0</v>
      </c>
      <c r="BN742" s="254">
        <f t="shared" ref="BN742" si="855">+BN739+BN741</f>
        <v>89428778.196383923</v>
      </c>
      <c r="BO742" s="254">
        <f t="shared" ref="BO742" si="856">+BO739+BO741</f>
        <v>342668708.68054676</v>
      </c>
      <c r="BP742" s="254">
        <f t="shared" ref="BP742" si="857">+BP739+BP741</f>
        <v>464668044.40183461</v>
      </c>
      <c r="BQ742" s="254">
        <f t="shared" ref="BQ742" si="858">+BQ739+BQ741</f>
        <v>0</v>
      </c>
      <c r="BR742" s="254">
        <f t="shared" ref="BR742" si="859">+BR739+BR741</f>
        <v>6098408.6415982442</v>
      </c>
      <c r="BS742" s="254">
        <f t="shared" ref="BS742" si="860">+BS739+BS741</f>
        <v>223718254.41871893</v>
      </c>
      <c r="BT742" s="254">
        <f t="shared" ref="BT742" si="861">+BT739+BT741</f>
        <v>232114317.67733425</v>
      </c>
      <c r="BU742" s="254">
        <f t="shared" ref="BU742" si="862">+BU739+BU741</f>
        <v>198343029.26420906</v>
      </c>
      <c r="BV742" s="254">
        <f t="shared" ref="BV742" si="863">+BV739+BV741</f>
        <v>609556747.43118298</v>
      </c>
      <c r="BW742" s="233">
        <f t="shared" si="813"/>
        <v>11642369470.948208</v>
      </c>
    </row>
    <row r="743" spans="1:75" x14ac:dyDescent="0.3">
      <c r="A743" s="168" t="s">
        <v>404</v>
      </c>
      <c r="O743" s="5">
        <f>+O739*DATA!$D$509</f>
        <v>1637273.3467947403</v>
      </c>
      <c r="P743" s="5">
        <f>+P739*DATA!$D$509</f>
        <v>3472850.3149405979</v>
      </c>
      <c r="Q743" s="5">
        <f>+Q739*DATA!$D$509</f>
        <v>5387550.365594862</v>
      </c>
      <c r="R743" s="5">
        <f>+R739*DATA!$D$509</f>
        <v>3832203.3284814991</v>
      </c>
      <c r="S743" s="5">
        <f>+S739*DATA!$D$509</f>
        <v>14727701.45161202</v>
      </c>
      <c r="T743" s="5">
        <f>+T739*DATA!$D$509</f>
        <v>21210141.91979951</v>
      </c>
      <c r="U743" s="5">
        <f>+U739*DATA!$D$509</f>
        <v>0</v>
      </c>
      <c r="V743" s="5">
        <f>+V739*DATA!$D$509</f>
        <v>234391.74220422618</v>
      </c>
      <c r="W743" s="5">
        <f>+W739*DATA!$D$509</f>
        <v>10971512.191513587</v>
      </c>
      <c r="X743" s="5">
        <f>+X739*DATA!$D$509</f>
        <v>10244022.909363557</v>
      </c>
      <c r="Y743" s="5">
        <f>+Y739*DATA!$D$509</f>
        <v>9218196.7209353596</v>
      </c>
      <c r="Z743" s="5">
        <f>+Z739*DATA!$D$509</f>
        <v>13789931.470573185</v>
      </c>
      <c r="AA743" s="5">
        <f>+AA739*DATA!$E$509</f>
        <v>0</v>
      </c>
      <c r="AB743" s="5">
        <f>+AB739*DATA!$E$509</f>
        <v>0</v>
      </c>
      <c r="AC743" s="5">
        <f>+AC739*DATA!$E$509</f>
        <v>8033624.784267894</v>
      </c>
      <c r="AD743" s="5">
        <f>+AD739*DATA!$E$509</f>
        <v>6690337.0755792558</v>
      </c>
      <c r="AE743" s="5">
        <f>+AE739*DATA!$E$509</f>
        <v>29011124.981735904</v>
      </c>
      <c r="AF743" s="5">
        <f>+AF739*DATA!$E$509</f>
        <v>29828751.024471659</v>
      </c>
      <c r="AG743" s="5">
        <f>+AG739*DATA!$E$509</f>
        <v>538429.46296966833</v>
      </c>
      <c r="AH743" s="5">
        <f>+AH739*DATA!$E$509</f>
        <v>2899813.3821861465</v>
      </c>
      <c r="AI743" s="5">
        <f>+AI739*DATA!$E$509</f>
        <v>19829435.11208307</v>
      </c>
      <c r="AJ743" s="5">
        <f>+AJ739*DATA!$E$509</f>
        <v>21538795.477168478</v>
      </c>
      <c r="AK743" s="5">
        <f>+AK739*DATA!$E$509</f>
        <v>17407230.669606868</v>
      </c>
      <c r="AL743" s="5">
        <f>+AL739*DATA!$E$509</f>
        <v>53369125.40133518</v>
      </c>
      <c r="AM743" s="5">
        <f>+AM739*DATA!$F$509</f>
        <v>0</v>
      </c>
      <c r="AN743" s="5">
        <f>+AN739*DATA!$F$509</f>
        <v>0</v>
      </c>
      <c r="AO743" s="5">
        <f>+AO739*DATA!$F$509</f>
        <v>2933943.0201688055</v>
      </c>
      <c r="AP743" s="5">
        <f>+AP739*DATA!$F$509</f>
        <v>6492257.301175328</v>
      </c>
      <c r="AQ743" s="5">
        <f>+AQ739*DATA!$F$509</f>
        <v>20597772.309228715</v>
      </c>
      <c r="AR743" s="5">
        <f>+AR739*DATA!$F$509</f>
        <v>29042705.351466455</v>
      </c>
      <c r="AS743" s="5">
        <f>+AS739*DATA!$F$509</f>
        <v>0</v>
      </c>
      <c r="AT743" s="5">
        <f>+AT739*DATA!$F$509</f>
        <v>1780602.7175076918</v>
      </c>
      <c r="AU743" s="5">
        <f>+AU739*DATA!$F$509</f>
        <v>11955552.959789384</v>
      </c>
      <c r="AV743" s="5">
        <f>+AV739*DATA!$F$509</f>
        <v>13719653.969287591</v>
      </c>
      <c r="AW743" s="5">
        <f>+AW739*DATA!$F$509</f>
        <v>8004767.0932540093</v>
      </c>
      <c r="AX743" s="5">
        <f>+AX739*DATA!$F$509</f>
        <v>35231948.800377831</v>
      </c>
      <c r="AY743" s="5">
        <f>+AY739*DATA!$G$509</f>
        <v>0</v>
      </c>
      <c r="AZ743" s="5">
        <f>+AZ739*DATA!$G$509</f>
        <v>0</v>
      </c>
      <c r="BA743" s="5">
        <f>+BA739*DATA!$G$509</f>
        <v>0</v>
      </c>
      <c r="BB743" s="5">
        <f>+BB739*DATA!$G$509</f>
        <v>6222897.594550007</v>
      </c>
      <c r="BC743" s="5">
        <f>+BC739*DATA!$G$509</f>
        <v>19459717.320290506</v>
      </c>
      <c r="BD743" s="5">
        <f>+BD739*DATA!$G$509</f>
        <v>28930099.768780842</v>
      </c>
      <c r="BE743" s="5">
        <f>+BE739*DATA!$G$509</f>
        <v>0</v>
      </c>
      <c r="BF743" s="5">
        <f>+BF739*DATA!$G$509</f>
        <v>1050761.3535813198</v>
      </c>
      <c r="BG743" s="5">
        <f>+BG739*DATA!$G$509</f>
        <v>11796760.463227689</v>
      </c>
      <c r="BH743" s="5">
        <f>+BH739*DATA!$G$509</f>
        <v>15460544.921222314</v>
      </c>
      <c r="BI743" s="5">
        <f>+BI739*DATA!$G$509</f>
        <v>12595322.800858935</v>
      </c>
      <c r="BJ743" s="5">
        <f>+BJ739*DATA!$G$509</f>
        <v>47506946.638558254</v>
      </c>
      <c r="BK743" s="5">
        <f>+BK739*DATA!$H$509</f>
        <v>0</v>
      </c>
      <c r="BL743" s="5">
        <f>+BL739*DATA!$H$509</f>
        <v>0</v>
      </c>
      <c r="BM743" s="5">
        <f>+BM739*DATA!$H$509</f>
        <v>0</v>
      </c>
      <c r="BN743" s="5">
        <f>+BN739*DATA!$H$509</f>
        <v>4178914.868989903</v>
      </c>
      <c r="BO743" s="5">
        <f>+BO739*DATA!$H$509</f>
        <v>16012556.480399383</v>
      </c>
      <c r="BP743" s="5">
        <f>+BP739*DATA!$H$509</f>
        <v>21713460.018777318</v>
      </c>
      <c r="BQ743" s="5">
        <f>+BQ739*DATA!$H$509</f>
        <v>0</v>
      </c>
      <c r="BR743" s="5">
        <f>+BR739*DATA!$H$509</f>
        <v>284972.3664298245</v>
      </c>
      <c r="BS743" s="5">
        <f>+BS739*DATA!$H$509</f>
        <v>10454124.038257895</v>
      </c>
      <c r="BT743" s="5">
        <f>+BT739*DATA!$H$509</f>
        <v>10846463.442866087</v>
      </c>
      <c r="BU743" s="5">
        <f>+BU739*DATA!$H$509</f>
        <v>9268365.853467714</v>
      </c>
      <c r="BV743" s="5">
        <f>+BV739*DATA!$H$509</f>
        <v>28483960.160335656</v>
      </c>
      <c r="BW743" s="233">
        <f t="shared" si="813"/>
        <v>657897514.74606681</v>
      </c>
    </row>
    <row r="744" spans="1:75" x14ac:dyDescent="0.3">
      <c r="A744" s="235" t="s">
        <v>405</v>
      </c>
      <c r="C744" s="236"/>
      <c r="D744" s="236"/>
      <c r="E744" s="236"/>
      <c r="F744" s="236"/>
      <c r="G744" s="236"/>
      <c r="H744" s="236"/>
      <c r="I744" s="236"/>
      <c r="J744" s="236"/>
      <c r="K744" s="236"/>
      <c r="L744" s="236"/>
      <c r="M744" s="236"/>
      <c r="O744" s="254">
        <f>+O742-O743</f>
        <v>41341152.006567195</v>
      </c>
      <c r="P744" s="254">
        <f t="shared" ref="P744:AA744" si="864">+P742-P743</f>
        <v>87689470.452250093</v>
      </c>
      <c r="Q744" s="254">
        <f t="shared" si="864"/>
        <v>136035646.73127025</v>
      </c>
      <c r="R744" s="254">
        <f t="shared" si="864"/>
        <v>96763134.044157848</v>
      </c>
      <c r="S744" s="254">
        <f t="shared" si="864"/>
        <v>371874461.65320349</v>
      </c>
      <c r="T744" s="254">
        <f t="shared" si="864"/>
        <v>535556083.47493762</v>
      </c>
      <c r="U744" s="254">
        <f t="shared" si="864"/>
        <v>0</v>
      </c>
      <c r="V744" s="254">
        <f t="shared" si="864"/>
        <v>5918391.4906567112</v>
      </c>
      <c r="W744" s="254">
        <f t="shared" si="864"/>
        <v>277030682.83571804</v>
      </c>
      <c r="X744" s="254">
        <f t="shared" si="864"/>
        <v>258661578.46142977</v>
      </c>
      <c r="Y744" s="254">
        <f t="shared" si="864"/>
        <v>232759467.20361787</v>
      </c>
      <c r="Z744" s="254">
        <f t="shared" si="864"/>
        <v>348195769.63197291</v>
      </c>
      <c r="AA744" s="254">
        <f t="shared" si="864"/>
        <v>0</v>
      </c>
      <c r="AB744" s="254">
        <f t="shared" ref="AB744" si="865">+AB742-AB743</f>
        <v>0</v>
      </c>
      <c r="AC744" s="254">
        <f t="shared" ref="AC744" si="866">+AC742-AC743</f>
        <v>99416106.705315202</v>
      </c>
      <c r="AD744" s="254">
        <f t="shared" ref="AD744" si="867">+AD742-AD743</f>
        <v>82792921.310293287</v>
      </c>
      <c r="AE744" s="254">
        <f t="shared" ref="AE744" si="868">+AE742-AE743</f>
        <v>359012671.64898181</v>
      </c>
      <c r="AF744" s="254">
        <f t="shared" ref="AF744" si="869">+AF742-AF743</f>
        <v>369130793.92783684</v>
      </c>
      <c r="AG744" s="254">
        <f t="shared" ref="AG744" si="870">+AG742-AG743</f>
        <v>6663064.604249645</v>
      </c>
      <c r="AH744" s="254">
        <f t="shared" ref="AH744" si="871">+AH742-AH743</f>
        <v>35885190.604553565</v>
      </c>
      <c r="AI744" s="254">
        <f t="shared" ref="AI744" si="872">+AI742-AI743</f>
        <v>245389259.51202795</v>
      </c>
      <c r="AJ744" s="254">
        <f t="shared" ref="AJ744" si="873">+AJ742-AJ743</f>
        <v>266542594.02995995</v>
      </c>
      <c r="AK744" s="254">
        <f t="shared" ref="AK744" si="874">+AK742-AK743</f>
        <v>215414479.536385</v>
      </c>
      <c r="AL744" s="254">
        <f t="shared" ref="AL744:AM744" si="875">+AL742-AL743</f>
        <v>660442926.84152293</v>
      </c>
      <c r="AM744" s="254">
        <f t="shared" si="875"/>
        <v>0</v>
      </c>
      <c r="AN744" s="254">
        <f t="shared" ref="AN744" si="876">+AN742-AN743</f>
        <v>0</v>
      </c>
      <c r="AO744" s="254">
        <f t="shared" ref="AO744" si="877">+AO742-AO743</f>
        <v>49388040.839508228</v>
      </c>
      <c r="AP744" s="254">
        <f t="shared" ref="AP744" si="878">+AP742-AP743</f>
        <v>109286331.23645137</v>
      </c>
      <c r="AQ744" s="254">
        <f t="shared" ref="AQ744" si="879">+AQ742-AQ743</f>
        <v>346729167.20535004</v>
      </c>
      <c r="AR744" s="254">
        <f t="shared" ref="AR744" si="880">+AR742-AR743</f>
        <v>488885540.0830186</v>
      </c>
      <c r="AS744" s="254">
        <f t="shared" ref="AS744" si="881">+AS742-AS743</f>
        <v>0</v>
      </c>
      <c r="AT744" s="254">
        <f t="shared" ref="AT744" si="882">+AT742-AT743</f>
        <v>29973479.078046147</v>
      </c>
      <c r="AU744" s="254">
        <f t="shared" ref="AU744" si="883">+AU742-AU743</f>
        <v>201251808.15645462</v>
      </c>
      <c r="AV744" s="254">
        <f t="shared" ref="AV744" si="884">+AV742-AV743</f>
        <v>230947508.48300776</v>
      </c>
      <c r="AW744" s="254">
        <f t="shared" ref="AW744" si="885">+AW742-AW743</f>
        <v>134746912.73644251</v>
      </c>
      <c r="AX744" s="254">
        <f t="shared" ref="AX744" si="886">+AX742-AX743</f>
        <v>593071138.1396935</v>
      </c>
      <c r="AY744" s="254">
        <f t="shared" ref="AY744" si="887">+AY742-AY743</f>
        <v>0</v>
      </c>
      <c r="AZ744" s="254">
        <f t="shared" ref="AZ744" si="888">+AZ742-AZ743</f>
        <v>0</v>
      </c>
      <c r="BA744" s="254">
        <f t="shared" ref="BA744" si="889">+BA742-BA743</f>
        <v>0</v>
      </c>
      <c r="BB744" s="254">
        <f t="shared" ref="BB744" si="890">+BB742-BB743</f>
        <v>87120566.32370007</v>
      </c>
      <c r="BC744" s="254">
        <f t="shared" ref="BC744" si="891">+BC742-BC743</f>
        <v>272436042.48406702</v>
      </c>
      <c r="BD744" s="254">
        <f t="shared" ref="BD744" si="892">+BD742-BD743</f>
        <v>405021396.76293176</v>
      </c>
      <c r="BE744" s="254">
        <f t="shared" ref="BE744" si="893">+BE742-BE743</f>
        <v>0</v>
      </c>
      <c r="BF744" s="254">
        <f t="shared" ref="BF744" si="894">+BF742-BF743</f>
        <v>14710658.950138474</v>
      </c>
      <c r="BG744" s="254">
        <f t="shared" ref="BG744" si="895">+BG742-BG743</f>
        <v>165154646.48518762</v>
      </c>
      <c r="BH744" s="254">
        <f t="shared" ref="BH744" si="896">+BH742-BH743</f>
        <v>216447628.89711237</v>
      </c>
      <c r="BI744" s="254">
        <f t="shared" ref="BI744" si="897">+BI742-BI743</f>
        <v>176334519.21202508</v>
      </c>
      <c r="BJ744" s="254">
        <f t="shared" ref="BJ744:BK744" si="898">+BJ742-BJ743</f>
        <v>665097252.93981552</v>
      </c>
      <c r="BK744" s="254">
        <f t="shared" si="898"/>
        <v>0</v>
      </c>
      <c r="BL744" s="254">
        <f t="shared" ref="BL744" si="899">+BL742-BL743</f>
        <v>0</v>
      </c>
      <c r="BM744" s="254">
        <f t="shared" ref="BM744" si="900">+BM742-BM743</f>
        <v>0</v>
      </c>
      <c r="BN744" s="254">
        <f t="shared" ref="BN744" si="901">+BN742-BN743</f>
        <v>85249863.327394024</v>
      </c>
      <c r="BO744" s="254">
        <f t="shared" ref="BO744" si="902">+BO742-BO743</f>
        <v>326656152.20014739</v>
      </c>
      <c r="BP744" s="254">
        <f t="shared" ref="BP744" si="903">+BP742-BP743</f>
        <v>442954584.3830573</v>
      </c>
      <c r="BQ744" s="254">
        <f t="shared" ref="BQ744" si="904">+BQ742-BQ743</f>
        <v>0</v>
      </c>
      <c r="BR744" s="254">
        <f t="shared" ref="BR744" si="905">+BR742-BR743</f>
        <v>5813436.2751684198</v>
      </c>
      <c r="BS744" s="254">
        <f t="shared" ref="BS744" si="906">+BS742-BS743</f>
        <v>213264130.38046104</v>
      </c>
      <c r="BT744" s="254">
        <f t="shared" ref="BT744" si="907">+BT742-BT743</f>
        <v>221267854.23446816</v>
      </c>
      <c r="BU744" s="254">
        <f t="shared" ref="BU744" si="908">+BU742-BU743</f>
        <v>189074663.41074136</v>
      </c>
      <c r="BV744" s="254">
        <f t="shared" ref="BV744" si="909">+BV742-BV743</f>
        <v>581072787.27084732</v>
      </c>
      <c r="BW744" s="233">
        <f t="shared" si="813"/>
        <v>10984471956.202143</v>
      </c>
    </row>
    <row r="745" spans="1:75" x14ac:dyDescent="0.3">
      <c r="O745" s="119"/>
      <c r="BW745" s="233">
        <f t="shared" si="813"/>
        <v>0</v>
      </c>
    </row>
    <row r="746" spans="1:75" ht="16.2" thickBot="1" x14ac:dyDescent="0.35">
      <c r="A746" s="163" t="s">
        <v>392</v>
      </c>
      <c r="BW746" s="233">
        <f t="shared" si="813"/>
        <v>0</v>
      </c>
    </row>
    <row r="747" spans="1:75" x14ac:dyDescent="0.3">
      <c r="A747" s="114" t="s">
        <v>393</v>
      </c>
      <c r="C747" s="255"/>
      <c r="D747" s="255"/>
      <c r="E747" s="255"/>
      <c r="F747" s="255"/>
      <c r="G747" s="255"/>
      <c r="H747" s="255"/>
      <c r="I747" s="255"/>
      <c r="J747" s="255"/>
      <c r="K747" s="255"/>
      <c r="L747" s="255"/>
      <c r="M747" s="255"/>
      <c r="N747" s="255"/>
      <c r="O747" s="255">
        <f>+O744*DATA!C352</f>
        <v>16536460.802626878</v>
      </c>
      <c r="P747" s="255">
        <f>+P744*DATA!D352</f>
        <v>35075788.180900037</v>
      </c>
      <c r="Q747" s="255">
        <f>+Q744*DATA!E352</f>
        <v>54414258.692508101</v>
      </c>
      <c r="R747" s="255">
        <f>+R744*DATA!F352</f>
        <v>38705253.617663138</v>
      </c>
      <c r="S747" s="255">
        <f>+S744*DATA!G352</f>
        <v>148749784.66128141</v>
      </c>
      <c r="T747" s="255">
        <f>+T744*DATA!H352</f>
        <v>214222433.38997507</v>
      </c>
      <c r="U747" s="255">
        <f>+U744*DATA!I352</f>
        <v>0</v>
      </c>
      <c r="V747" s="255">
        <f>+V744*DATA!J352</f>
        <v>2367356.5962626846</v>
      </c>
      <c r="W747" s="255">
        <f>+W744*DATA!K352</f>
        <v>110812273.13428722</v>
      </c>
      <c r="X747" s="255">
        <f>+X744*DATA!L352</f>
        <v>103464631.38457191</v>
      </c>
      <c r="Y747" s="255">
        <f>+Y744*DATA!M352</f>
        <v>93103786.881447151</v>
      </c>
      <c r="Z747" s="255">
        <f>+Z744*DATA!N352</f>
        <v>139278307.85278916</v>
      </c>
      <c r="AA747" s="255">
        <f>+AA744*DATA!O352</f>
        <v>0</v>
      </c>
      <c r="AB747" s="255">
        <f>+AB744*DATA!P352</f>
        <v>0</v>
      </c>
      <c r="AC747" s="255">
        <f>+AC744*DATA!Q352</f>
        <v>49708053.352657601</v>
      </c>
      <c r="AD747" s="255">
        <f>+AD744*DATA!R352</f>
        <v>41396460.655146644</v>
      </c>
      <c r="AE747" s="255">
        <f>+AE744*DATA!S352</f>
        <v>179506335.8244909</v>
      </c>
      <c r="AF747" s="255">
        <f>+AF744*DATA!T352</f>
        <v>184565396.96391842</v>
      </c>
      <c r="AG747" s="255">
        <f>+AG744*DATA!U352</f>
        <v>3331532.3021248225</v>
      </c>
      <c r="AH747" s="255">
        <f>+AH744*DATA!V352</f>
        <v>17942595.302276783</v>
      </c>
      <c r="AI747" s="255">
        <f>+AI744*DATA!W352</f>
        <v>122694629.75601397</v>
      </c>
      <c r="AJ747" s="255">
        <f>+AJ744*DATA!X352</f>
        <v>133271297.01497997</v>
      </c>
      <c r="AK747" s="255">
        <f>+AK744*DATA!Y352</f>
        <v>107707239.7681925</v>
      </c>
      <c r="AL747" s="255">
        <f>+AL744*DATA!Z352</f>
        <v>330221463.42076147</v>
      </c>
      <c r="AM747" s="255">
        <f>+AM744*DATA!AA352</f>
        <v>0</v>
      </c>
      <c r="AN747" s="255">
        <f>+AN744*DATA!AB352</f>
        <v>0</v>
      </c>
      <c r="AO747" s="255">
        <f>+AO744*DATA!AC352</f>
        <v>37041030.629631169</v>
      </c>
      <c r="AP747" s="255">
        <f>+AP744*DATA!AD352</f>
        <v>81964748.427338526</v>
      </c>
      <c r="AQ747" s="255">
        <f>+AQ744*DATA!AE352</f>
        <v>260046875.40401253</v>
      </c>
      <c r="AR747" s="255">
        <f>+AR744*DATA!AF352</f>
        <v>366664155.06226397</v>
      </c>
      <c r="AS747" s="255">
        <f>+AS744*DATA!AG352</f>
        <v>0</v>
      </c>
      <c r="AT747" s="255">
        <f>+AT744*DATA!AH352</f>
        <v>22480109.308534611</v>
      </c>
      <c r="AU747" s="255">
        <f>+AU744*DATA!AI352</f>
        <v>150938856.11734098</v>
      </c>
      <c r="AV747" s="255">
        <f>+AV744*DATA!AJ352</f>
        <v>173210631.36225581</v>
      </c>
      <c r="AW747" s="255">
        <f>+AW744*DATA!AK352</f>
        <v>101060184.55233188</v>
      </c>
      <c r="AX747" s="255">
        <f>+AX744*DATA!AL352</f>
        <v>444803353.60477012</v>
      </c>
      <c r="AY747" s="255">
        <f>+AY744*DATA!AM352</f>
        <v>0</v>
      </c>
      <c r="AZ747" s="255">
        <f>+AZ744*DATA!AN352</f>
        <v>0</v>
      </c>
      <c r="BA747" s="255">
        <f>+BA744*DATA!AO352</f>
        <v>0</v>
      </c>
      <c r="BB747" s="255">
        <f>+BB744*DATA!AP352</f>
        <v>43560283.161850035</v>
      </c>
      <c r="BC747" s="255">
        <f>+BC744*DATA!AQ352</f>
        <v>136218021.24203351</v>
      </c>
      <c r="BD747" s="255">
        <f>+BD744*DATA!AR352</f>
        <v>202510698.38146588</v>
      </c>
      <c r="BE747" s="255">
        <f>+BE744*DATA!AS352</f>
        <v>0</v>
      </c>
      <c r="BF747" s="255">
        <f>+BF744*DATA!AT352</f>
        <v>7355329.4750692369</v>
      </c>
      <c r="BG747" s="255">
        <f>+BG744*DATA!AU352</f>
        <v>82577323.24259381</v>
      </c>
      <c r="BH747" s="255">
        <f>+BH744*DATA!AV352</f>
        <v>108223814.44855618</v>
      </c>
      <c r="BI747" s="255">
        <f>+BI744*DATA!AW352</f>
        <v>88167259.606012538</v>
      </c>
      <c r="BJ747" s="255">
        <f>+BJ744*DATA!AX352</f>
        <v>332548626.46990776</v>
      </c>
      <c r="BK747" s="255">
        <f>+BK744*DATA!AY352</f>
        <v>0</v>
      </c>
      <c r="BL747" s="255">
        <f>+BL744*DATA!AZ352</f>
        <v>0</v>
      </c>
      <c r="BM747" s="255">
        <f>+BM744*DATA!BA352</f>
        <v>0</v>
      </c>
      <c r="BN747" s="255">
        <f>+BN744*DATA!BB352</f>
        <v>38362438.497327313</v>
      </c>
      <c r="BO747" s="255">
        <f>+BO744*DATA!BC352</f>
        <v>146995268.49006632</v>
      </c>
      <c r="BP747" s="255">
        <f>+BP744*DATA!BD352</f>
        <v>199329562.97237578</v>
      </c>
      <c r="BQ747" s="255">
        <f>+BQ744*DATA!BE352</f>
        <v>0</v>
      </c>
      <c r="BR747" s="255">
        <f>+BR744*DATA!BF352</f>
        <v>2616046.3238257891</v>
      </c>
      <c r="BS747" s="255">
        <f>+BS744*DATA!BG352</f>
        <v>95968858.671207473</v>
      </c>
      <c r="BT747" s="255">
        <f>+BT744*DATA!BH352</f>
        <v>99570534.405510679</v>
      </c>
      <c r="BU747" s="255">
        <f>+BU744*DATA!BI352</f>
        <v>85083598.53483361</v>
      </c>
      <c r="BV747" s="256">
        <f>+BV744*DATA!BJ352</f>
        <v>261482754.27188131</v>
      </c>
      <c r="BW747" s="233">
        <f t="shared" si="813"/>
        <v>5695855702.2178726</v>
      </c>
    </row>
    <row r="748" spans="1:75" x14ac:dyDescent="0.3">
      <c r="A748" s="116" t="s">
        <v>234</v>
      </c>
      <c r="C748" s="142"/>
      <c r="D748" s="142"/>
      <c r="E748" s="142"/>
      <c r="F748" s="142"/>
      <c r="G748" s="142"/>
      <c r="H748" s="142"/>
      <c r="I748" s="142"/>
      <c r="J748" s="142"/>
      <c r="K748" s="142"/>
      <c r="L748" s="142"/>
      <c r="M748" s="142"/>
      <c r="N748" s="142"/>
      <c r="O748" s="142">
        <f>+O747*DATA!C353</f>
        <v>496093.82407880633</v>
      </c>
      <c r="P748" s="142">
        <f>+P747*DATA!D353</f>
        <v>1052273.6454270012</v>
      </c>
      <c r="Q748" s="142">
        <f>+Q747*DATA!E353</f>
        <v>1632427.7607752429</v>
      </c>
      <c r="R748" s="142">
        <f>+R747*DATA!F353</f>
        <v>1161157.6085298941</v>
      </c>
      <c r="S748" s="142">
        <f>+S747*DATA!G353</f>
        <v>4462493.5398384416</v>
      </c>
      <c r="T748" s="142">
        <f>+T747*DATA!H353</f>
        <v>6426673.0016992521</v>
      </c>
      <c r="U748" s="142">
        <f>+U747*DATA!I353</f>
        <v>0</v>
      </c>
      <c r="V748" s="142">
        <f>+V747*DATA!J353</f>
        <v>71020.697887880538</v>
      </c>
      <c r="W748" s="142">
        <f>+W747*DATA!K353</f>
        <v>3324368.1940286164</v>
      </c>
      <c r="X748" s="142">
        <f>+X747*DATA!L353</f>
        <v>3103938.9415371572</v>
      </c>
      <c r="Y748" s="142">
        <f>+Y747*DATA!M353</f>
        <v>2793113.6064434145</v>
      </c>
      <c r="Z748" s="142">
        <f>+Z747*DATA!N353</f>
        <v>4178349.2355836746</v>
      </c>
      <c r="AA748" s="142">
        <f>+AA747*DATA!O353</f>
        <v>0</v>
      </c>
      <c r="AB748" s="142">
        <f>+AB747*DATA!P353</f>
        <v>0</v>
      </c>
      <c r="AC748" s="142">
        <f>+AC747*DATA!Q353</f>
        <v>1739781.8673430162</v>
      </c>
      <c r="AD748" s="142">
        <f>+AD747*DATA!R353</f>
        <v>1448876.1229301326</v>
      </c>
      <c r="AE748" s="142">
        <f>+AE747*DATA!S353</f>
        <v>6282721.7538571823</v>
      </c>
      <c r="AF748" s="142">
        <f>+AF747*DATA!T353</f>
        <v>6459788.8937371448</v>
      </c>
      <c r="AG748" s="142">
        <f>+AG747*DATA!U353</f>
        <v>116603.6305743688</v>
      </c>
      <c r="AH748" s="142">
        <f>+AH747*DATA!V353</f>
        <v>627990.8355796875</v>
      </c>
      <c r="AI748" s="142">
        <f>+AI747*DATA!W353</f>
        <v>4294312.0414604899</v>
      </c>
      <c r="AJ748" s="142">
        <f>+AJ747*DATA!X353</f>
        <v>4664495.3955242997</v>
      </c>
      <c r="AK748" s="142">
        <f>+AK747*DATA!Y353</f>
        <v>3769753.3918867377</v>
      </c>
      <c r="AL748" s="142">
        <f>+AL747*DATA!Z353</f>
        <v>11557751.219726652</v>
      </c>
      <c r="AM748" s="142">
        <f>+AM747*DATA!AA353</f>
        <v>0</v>
      </c>
      <c r="AN748" s="142">
        <f>+AN747*DATA!AB353</f>
        <v>0</v>
      </c>
      <c r="AO748" s="142">
        <f>+AO747*DATA!AC353</f>
        <v>1852051.5314815585</v>
      </c>
      <c r="AP748" s="142">
        <f>+AP747*DATA!AD353</f>
        <v>4098237.4213669263</v>
      </c>
      <c r="AQ748" s="142">
        <f>+AQ747*DATA!AE353</f>
        <v>13002343.770200627</v>
      </c>
      <c r="AR748" s="142">
        <f>+AR747*DATA!AF353</f>
        <v>18333207.753113199</v>
      </c>
      <c r="AS748" s="142">
        <f>+AS747*DATA!AG353</f>
        <v>0</v>
      </c>
      <c r="AT748" s="142">
        <f>+AT747*DATA!AH353</f>
        <v>1124005.4654267307</v>
      </c>
      <c r="AU748" s="142">
        <f>+AU747*DATA!AI353</f>
        <v>7546942.8058670498</v>
      </c>
      <c r="AV748" s="142">
        <f>+AV747*DATA!AJ353</f>
        <v>8660531.5681127906</v>
      </c>
      <c r="AW748" s="142">
        <f>+AW747*DATA!AK353</f>
        <v>5053009.2276165942</v>
      </c>
      <c r="AX748" s="142">
        <f>+AX747*DATA!AL353</f>
        <v>22240167.680238508</v>
      </c>
      <c r="AY748" s="142">
        <f>+AY747*DATA!AM353</f>
        <v>0</v>
      </c>
      <c r="AZ748" s="142">
        <f>+AZ747*DATA!AN353</f>
        <v>0</v>
      </c>
      <c r="BA748" s="142">
        <f>+BA747*DATA!AO353</f>
        <v>0</v>
      </c>
      <c r="BB748" s="142">
        <f>+BB747*DATA!AP353</f>
        <v>1306808.494855501</v>
      </c>
      <c r="BC748" s="142">
        <f>+BC747*DATA!AQ353</f>
        <v>4086540.6372610051</v>
      </c>
      <c r="BD748" s="142">
        <f>+BD747*DATA!AR353</f>
        <v>6075320.9514439758</v>
      </c>
      <c r="BE748" s="142">
        <f>+BE747*DATA!AS353</f>
        <v>0</v>
      </c>
      <c r="BF748" s="142">
        <f>+BF747*DATA!AT353</f>
        <v>220659.88425207711</v>
      </c>
      <c r="BG748" s="142">
        <f>+BG747*DATA!AU353</f>
        <v>2477319.6972778141</v>
      </c>
      <c r="BH748" s="142">
        <f>+BH747*DATA!AV353</f>
        <v>3246714.4334566854</v>
      </c>
      <c r="BI748" s="142">
        <f>+BI747*DATA!AW353</f>
        <v>2645017.7881803759</v>
      </c>
      <c r="BJ748" s="142">
        <f>+BJ747*DATA!AX353</f>
        <v>9976458.7940972317</v>
      </c>
      <c r="BK748" s="142">
        <f>+BK747*DATA!AY353</f>
        <v>0</v>
      </c>
      <c r="BL748" s="142">
        <f>+BL747*DATA!AZ353</f>
        <v>0</v>
      </c>
      <c r="BM748" s="142">
        <f>+BM747*DATA!BA353</f>
        <v>0</v>
      </c>
      <c r="BN748" s="142">
        <f>+BN747*DATA!BB353</f>
        <v>1150873.1549198194</v>
      </c>
      <c r="BO748" s="142">
        <f>+BO747*DATA!BC353</f>
        <v>4409858.0547019895</v>
      </c>
      <c r="BP748" s="142">
        <f>+BP747*DATA!BD353</f>
        <v>5979886.8891712734</v>
      </c>
      <c r="BQ748" s="142">
        <f>+BQ747*DATA!BE353</f>
        <v>0</v>
      </c>
      <c r="BR748" s="142">
        <f>+BR747*DATA!BF353</f>
        <v>78481.389714773672</v>
      </c>
      <c r="BS748" s="142">
        <f>+BS747*DATA!BG353</f>
        <v>2879065.7601362239</v>
      </c>
      <c r="BT748" s="142">
        <f>+BT747*DATA!BH353</f>
        <v>2987116.0321653201</v>
      </c>
      <c r="BU748" s="142">
        <f>+BU747*DATA!BI353</f>
        <v>2552507.9560450083</v>
      </c>
      <c r="BV748" s="257">
        <f>+BV747*DATA!BJ353</f>
        <v>7844482.6281564394</v>
      </c>
      <c r="BW748" s="233">
        <f t="shared" si="813"/>
        <v>209491594.97770861</v>
      </c>
    </row>
    <row r="749" spans="1:75" x14ac:dyDescent="0.3">
      <c r="A749" s="114" t="s">
        <v>394</v>
      </c>
      <c r="C749" s="141"/>
      <c r="D749" s="141"/>
      <c r="E749" s="141"/>
      <c r="F749" s="141"/>
      <c r="G749" s="141"/>
      <c r="H749" s="141"/>
      <c r="I749" s="141"/>
      <c r="J749" s="141"/>
      <c r="K749" s="141"/>
      <c r="L749" s="141"/>
      <c r="M749" s="141"/>
      <c r="N749" s="141"/>
      <c r="O749" s="141"/>
      <c r="P749" s="141">
        <f>+O744*DATA!C354</f>
        <v>10335288.001641799</v>
      </c>
      <c r="Q749" s="141">
        <f>+P744*DATA!D354</f>
        <v>21922367.613062523</v>
      </c>
      <c r="R749" s="141">
        <f>+Q744*DATA!E354</f>
        <v>34008911.682817563</v>
      </c>
      <c r="S749" s="141">
        <f>+R744*DATA!F354</f>
        <v>24190783.511039462</v>
      </c>
      <c r="T749" s="141">
        <f>+S744*DATA!G354</f>
        <v>92968615.413300872</v>
      </c>
      <c r="U749" s="141">
        <f>+T744*DATA!H354</f>
        <v>133889020.8687344</v>
      </c>
      <c r="V749" s="141">
        <f>+U744*DATA!I354</f>
        <v>0</v>
      </c>
      <c r="W749" s="141">
        <f>+V744*DATA!J354</f>
        <v>1479597.8726641778</v>
      </c>
      <c r="X749" s="141">
        <f>+W744*DATA!K354</f>
        <v>69257670.708929509</v>
      </c>
      <c r="Y749" s="141">
        <f>+X744*DATA!L354</f>
        <v>64665394.615357444</v>
      </c>
      <c r="Z749" s="141">
        <f>+Y744*DATA!M354</f>
        <v>58189866.800904468</v>
      </c>
      <c r="AA749" s="141">
        <f>+Z744*DATA!N354</f>
        <v>87048942.407993227</v>
      </c>
      <c r="AB749" s="141">
        <f>+AA744*DATA!O354</f>
        <v>0</v>
      </c>
      <c r="AC749" s="141">
        <f>+AB744*DATA!P354</f>
        <v>0</v>
      </c>
      <c r="AD749" s="141">
        <f>+AC744*DATA!Q354</f>
        <v>34795637.346860319</v>
      </c>
      <c r="AE749" s="141">
        <f>+AD744*DATA!R354</f>
        <v>28977522.458602648</v>
      </c>
      <c r="AF749" s="141">
        <f>+AE744*DATA!S354</f>
        <v>125654435.07714362</v>
      </c>
      <c r="AG749" s="141">
        <f>+AF744*DATA!T354</f>
        <v>129195777.87474288</v>
      </c>
      <c r="AH749" s="141">
        <f>+AG744*DATA!U354</f>
        <v>2332072.6114873756</v>
      </c>
      <c r="AI749" s="141">
        <f>+AH744*DATA!V354</f>
        <v>12559816.711593747</v>
      </c>
      <c r="AJ749" s="141">
        <f>+AI744*DATA!W354</f>
        <v>85886240.829209775</v>
      </c>
      <c r="AK749" s="141">
        <f>+AJ744*DATA!X354</f>
        <v>93289907.910485983</v>
      </c>
      <c r="AL749" s="141">
        <f>+AK744*DATA!Y354</f>
        <v>75395067.837734744</v>
      </c>
      <c r="AM749" s="141">
        <f>+AL744*DATA!Z354</f>
        <v>231155024.39453301</v>
      </c>
      <c r="AN749" s="141">
        <f>+AM744*DATA!AA354</f>
        <v>0</v>
      </c>
      <c r="AO749" s="141">
        <f>+AN744*DATA!AB354</f>
        <v>0</v>
      </c>
      <c r="AP749" s="141">
        <f>+AO744*DATA!AC354</f>
        <v>7408206.1259262338</v>
      </c>
      <c r="AQ749" s="141">
        <f>+AP744*DATA!AD354</f>
        <v>16392949.685467705</v>
      </c>
      <c r="AR749" s="141">
        <f>+AQ744*DATA!AE354</f>
        <v>52009375.080802508</v>
      </c>
      <c r="AS749" s="141">
        <f>+AR744*DATA!AF354</f>
        <v>73332831.012452781</v>
      </c>
      <c r="AT749" s="141">
        <f>+AS744*DATA!AG354</f>
        <v>0</v>
      </c>
      <c r="AU749" s="141">
        <f>+AT744*DATA!AH354</f>
        <v>4496021.8617069218</v>
      </c>
      <c r="AV749" s="141">
        <f>+AU744*DATA!AI354</f>
        <v>30187771.223468192</v>
      </c>
      <c r="AW749" s="141">
        <f>+AV744*DATA!AJ354</f>
        <v>34642126.272451162</v>
      </c>
      <c r="AX749" s="141">
        <f>+AW744*DATA!AK354</f>
        <v>20212036.910466377</v>
      </c>
      <c r="AY749" s="141">
        <f>+AX744*DATA!AL354</f>
        <v>88960670.720954016</v>
      </c>
      <c r="AZ749" s="141">
        <f>+AY744*DATA!AM354</f>
        <v>0</v>
      </c>
      <c r="BA749" s="141">
        <f>+AZ744*DATA!AN354</f>
        <v>0</v>
      </c>
      <c r="BB749" s="141">
        <f>+BA744*DATA!AO354</f>
        <v>0</v>
      </c>
      <c r="BC749" s="141">
        <f>+BB744*DATA!AP354</f>
        <v>13068084.948555009</v>
      </c>
      <c r="BD749" s="141">
        <f>+BC744*DATA!AQ354</f>
        <v>40865406.372610055</v>
      </c>
      <c r="BE749" s="141">
        <f>+BD744*DATA!AR354</f>
        <v>60753209.514439762</v>
      </c>
      <c r="BF749" s="141">
        <f>+BE744*DATA!AS354</f>
        <v>0</v>
      </c>
      <c r="BG749" s="141">
        <f>+BF744*DATA!AT354</f>
        <v>2206598.8425207711</v>
      </c>
      <c r="BH749" s="141">
        <f>+BG744*DATA!AU354</f>
        <v>24773196.972778141</v>
      </c>
      <c r="BI749" s="141">
        <f>+BH744*DATA!AV354</f>
        <v>32467144.334566854</v>
      </c>
      <c r="BJ749" s="141">
        <f>+BI744*DATA!AW354</f>
        <v>26450177.881803762</v>
      </c>
      <c r="BK749" s="141">
        <f>+BJ744*DATA!AX354</f>
        <v>99764587.940972328</v>
      </c>
      <c r="BL749" s="141">
        <f>+BK744*DATA!AY354</f>
        <v>0</v>
      </c>
      <c r="BM749" s="141">
        <f>+BL744*DATA!AZ354</f>
        <v>0</v>
      </c>
      <c r="BN749" s="141">
        <f>+BM744*DATA!BA354</f>
        <v>0</v>
      </c>
      <c r="BO749" s="141">
        <f>+BN744*DATA!BB354</f>
        <v>25574958.998218205</v>
      </c>
      <c r="BP749" s="141">
        <f>+BO744*DATA!BC354</f>
        <v>97996845.660044208</v>
      </c>
      <c r="BQ749" s="141">
        <f>+BP744*DATA!BD354</f>
        <v>132886375.31491718</v>
      </c>
      <c r="BR749" s="141">
        <f>+BQ744*DATA!BE354</f>
        <v>0</v>
      </c>
      <c r="BS749" s="141">
        <f>+BR744*DATA!BF354</f>
        <v>1744030.8825505259</v>
      </c>
      <c r="BT749" s="141">
        <f>+BS744*DATA!BG354</f>
        <v>63979239.114138305</v>
      </c>
      <c r="BU749" s="141">
        <f>+BT744*DATA!BH354</f>
        <v>66380356.270340443</v>
      </c>
      <c r="BV749" s="258">
        <f>+BU744*DATA!BI354</f>
        <v>56722399.023222409</v>
      </c>
      <c r="BW749" s="233">
        <f t="shared" si="813"/>
        <v>2490472563.5142136</v>
      </c>
    </row>
    <row r="750" spans="1:75" x14ac:dyDescent="0.3">
      <c r="A750" s="116" t="s">
        <v>234</v>
      </c>
      <c r="C750" s="142"/>
      <c r="D750" s="142"/>
      <c r="E750" s="142"/>
      <c r="F750" s="142"/>
      <c r="G750" s="142"/>
      <c r="H750" s="142"/>
      <c r="I750" s="142"/>
      <c r="J750" s="142"/>
      <c r="K750" s="142"/>
      <c r="L750" s="142"/>
      <c r="M750" s="142"/>
      <c r="N750" s="142"/>
      <c r="O750" s="142"/>
      <c r="P750" s="142">
        <f>+P749*DATA!C355</f>
        <v>103352.88001641798</v>
      </c>
      <c r="Q750" s="142">
        <f>+Q749*DATA!D355</f>
        <v>219223.67613062524</v>
      </c>
      <c r="R750" s="142">
        <f>+R749*DATA!E355</f>
        <v>340089.11682817567</v>
      </c>
      <c r="S750" s="142">
        <f>+S749*DATA!F355</f>
        <v>241907.83511039463</v>
      </c>
      <c r="T750" s="142">
        <f>+T749*DATA!G355</f>
        <v>929686.15413300879</v>
      </c>
      <c r="U750" s="142">
        <f>+U749*DATA!H355</f>
        <v>1338890.2086873441</v>
      </c>
      <c r="V750" s="142">
        <f>+V749*DATA!I355</f>
        <v>0</v>
      </c>
      <c r="W750" s="142">
        <f>+W749*DATA!J355</f>
        <v>14795.978726641779</v>
      </c>
      <c r="X750" s="142">
        <f>+X749*DATA!K355</f>
        <v>692576.70708929515</v>
      </c>
      <c r="Y750" s="142">
        <f>+Y749*DATA!L355</f>
        <v>646653.94615357451</v>
      </c>
      <c r="Z750" s="142">
        <f>+Z749*DATA!M355</f>
        <v>581898.66800904472</v>
      </c>
      <c r="AA750" s="142">
        <f>+AA749*DATA!N355</f>
        <v>870489.42407993227</v>
      </c>
      <c r="AB750" s="142">
        <f>+AB749*DATA!O355</f>
        <v>0</v>
      </c>
      <c r="AC750" s="142">
        <f>+AC749*DATA!P355</f>
        <v>0</v>
      </c>
      <c r="AD750" s="142">
        <f>+AD749*DATA!Q355</f>
        <v>521934.56020290474</v>
      </c>
      <c r="AE750" s="142">
        <f>+AE749*DATA!R355</f>
        <v>434662.83687903971</v>
      </c>
      <c r="AF750" s="142">
        <f>+AF749*DATA!S355</f>
        <v>1884816.5261571542</v>
      </c>
      <c r="AG750" s="142">
        <f>+AG749*DATA!T355</f>
        <v>1937936.6681211432</v>
      </c>
      <c r="AH750" s="142">
        <f>+AH749*DATA!U355</f>
        <v>34981.089172310632</v>
      </c>
      <c r="AI750" s="142">
        <f>+AI749*DATA!V355</f>
        <v>188397.25067390621</v>
      </c>
      <c r="AJ750" s="142">
        <f>+AJ749*DATA!W355</f>
        <v>1288293.6124381465</v>
      </c>
      <c r="AK750" s="142">
        <f>+AK749*DATA!X355</f>
        <v>1399348.6186572898</v>
      </c>
      <c r="AL750" s="142">
        <f>+AL749*DATA!Y355</f>
        <v>1130926.0175660211</v>
      </c>
      <c r="AM750" s="142">
        <f>+AM749*DATA!Z355</f>
        <v>3467325.3659179951</v>
      </c>
      <c r="AN750" s="142">
        <f>+AN749*DATA!AA355</f>
        <v>0</v>
      </c>
      <c r="AO750" s="142">
        <f>+AO749*DATA!AB355</f>
        <v>0</v>
      </c>
      <c r="AP750" s="142">
        <f>+AP749*DATA!AC355</f>
        <v>0</v>
      </c>
      <c r="AQ750" s="142">
        <f>+AQ749*DATA!AD355</f>
        <v>0</v>
      </c>
      <c r="AR750" s="142">
        <f>+AR749*DATA!AE355</f>
        <v>0</v>
      </c>
      <c r="AS750" s="142">
        <f>+AS749*DATA!AF355</f>
        <v>0</v>
      </c>
      <c r="AT750" s="142">
        <f>+AT749*DATA!AG355</f>
        <v>0</v>
      </c>
      <c r="AU750" s="142">
        <f>+AU749*DATA!AH355</f>
        <v>0</v>
      </c>
      <c r="AV750" s="142">
        <f>+AV749*DATA!AI355</f>
        <v>0</v>
      </c>
      <c r="AW750" s="142">
        <f>+AW749*DATA!AJ355</f>
        <v>0</v>
      </c>
      <c r="AX750" s="142">
        <f>+AX749*DATA!AK355</f>
        <v>0</v>
      </c>
      <c r="AY750" s="142">
        <f>+AY749*DATA!AL355</f>
        <v>0</v>
      </c>
      <c r="AZ750" s="142">
        <f>+AZ749*DATA!AM355</f>
        <v>0</v>
      </c>
      <c r="BA750" s="142">
        <f>+BA749*DATA!AN355</f>
        <v>0</v>
      </c>
      <c r="BB750" s="142">
        <f>+BB749*DATA!AO355</f>
        <v>0</v>
      </c>
      <c r="BC750" s="142">
        <f>+BC749*DATA!AP355</f>
        <v>0</v>
      </c>
      <c r="BD750" s="142">
        <f>+BD749*DATA!AQ355</f>
        <v>0</v>
      </c>
      <c r="BE750" s="142">
        <f>+BE749*DATA!AR355</f>
        <v>0</v>
      </c>
      <c r="BF750" s="142">
        <f>+BF749*DATA!AS355</f>
        <v>0</v>
      </c>
      <c r="BG750" s="142">
        <f>+BG749*DATA!AT355</f>
        <v>0</v>
      </c>
      <c r="BH750" s="142">
        <f>+BH749*DATA!AU355</f>
        <v>0</v>
      </c>
      <c r="BI750" s="142">
        <f>+BI749*DATA!AV355</f>
        <v>0</v>
      </c>
      <c r="BJ750" s="142">
        <f>+BJ749*DATA!AW355</f>
        <v>0</v>
      </c>
      <c r="BK750" s="142">
        <f>+BK749*DATA!AX355</f>
        <v>0</v>
      </c>
      <c r="BL750" s="142">
        <f>+BL749*DATA!AY355</f>
        <v>0</v>
      </c>
      <c r="BM750" s="142">
        <f>+BM749*DATA!AZ355</f>
        <v>0</v>
      </c>
      <c r="BN750" s="142">
        <f>+BN749*DATA!BA355</f>
        <v>0</v>
      </c>
      <c r="BO750" s="142">
        <f>+BO749*DATA!BB355</f>
        <v>255749.58998218205</v>
      </c>
      <c r="BP750" s="142">
        <f>+BP749*DATA!BC355</f>
        <v>979968.45660044206</v>
      </c>
      <c r="BQ750" s="142">
        <f>+BQ749*DATA!BD355</f>
        <v>1328863.7531491718</v>
      </c>
      <c r="BR750" s="142">
        <f>+BR749*DATA!BE355</f>
        <v>0</v>
      </c>
      <c r="BS750" s="142">
        <f>+BS749*DATA!BF355</f>
        <v>17440.308825505261</v>
      </c>
      <c r="BT750" s="142">
        <f>+BT749*DATA!BG355</f>
        <v>639792.39114138309</v>
      </c>
      <c r="BU750" s="142">
        <f>+BU749*DATA!BH355</f>
        <v>663803.56270340446</v>
      </c>
      <c r="BV750" s="257">
        <f>+BV749*DATA!BI355</f>
        <v>567223.99023222411</v>
      </c>
      <c r="BW750" s="233">
        <f t="shared" si="813"/>
        <v>22721029.193384681</v>
      </c>
    </row>
    <row r="751" spans="1:75" x14ac:dyDescent="0.3">
      <c r="A751" s="114" t="s">
        <v>236</v>
      </c>
      <c r="C751" s="141"/>
      <c r="D751" s="141"/>
      <c r="E751" s="141"/>
      <c r="F751" s="141"/>
      <c r="G751" s="141"/>
      <c r="H751" s="141"/>
      <c r="I751" s="141"/>
      <c r="J751" s="141"/>
      <c r="K751" s="141"/>
      <c r="L751" s="141"/>
      <c r="M751" s="141"/>
      <c r="N751" s="141"/>
      <c r="O751" s="141"/>
      <c r="P751" s="141"/>
      <c r="Q751" s="141">
        <f>+O744*DATA!C356</f>
        <v>10335288.001641799</v>
      </c>
      <c r="R751" s="141">
        <f>+P744*DATA!D356</f>
        <v>21922367.613062523</v>
      </c>
      <c r="S751" s="141">
        <f>+Q744*DATA!E356</f>
        <v>34008911.682817563</v>
      </c>
      <c r="T751" s="141">
        <f>+R744*DATA!F356</f>
        <v>24190783.511039462</v>
      </c>
      <c r="U751" s="141">
        <f>+S744*DATA!G356</f>
        <v>92968615.413300872</v>
      </c>
      <c r="V751" s="141">
        <f>+T744*DATA!H356</f>
        <v>133889020.8687344</v>
      </c>
      <c r="W751" s="141">
        <f>+U744*DATA!I356</f>
        <v>0</v>
      </c>
      <c r="X751" s="141">
        <f>+V744*DATA!J356</f>
        <v>1479597.8726641778</v>
      </c>
      <c r="Y751" s="141">
        <f>+W744*DATA!K356</f>
        <v>69257670.708929509</v>
      </c>
      <c r="Z751" s="141">
        <f>+X744*DATA!L356</f>
        <v>64665394.615357444</v>
      </c>
      <c r="AA751" s="141">
        <f>+Y744*DATA!M356</f>
        <v>58189866.800904468</v>
      </c>
      <c r="AB751" s="141">
        <f>+Z744*DATA!N356</f>
        <v>87048942.407993227</v>
      </c>
      <c r="AC751" s="141">
        <f>+AA744*DATA!O356</f>
        <v>0</v>
      </c>
      <c r="AD751" s="141">
        <f>+AB744*DATA!P356</f>
        <v>0</v>
      </c>
      <c r="AE751" s="141">
        <f>+AC744*DATA!Q356</f>
        <v>0</v>
      </c>
      <c r="AF751" s="141">
        <f>+AD744*DATA!R356</f>
        <v>0</v>
      </c>
      <c r="AG751" s="141">
        <f>+AE744*DATA!S356</f>
        <v>0</v>
      </c>
      <c r="AH751" s="141">
        <f>+AF744*DATA!T356</f>
        <v>0</v>
      </c>
      <c r="AI751" s="141">
        <f>+AG744*DATA!U356</f>
        <v>0</v>
      </c>
      <c r="AJ751" s="141">
        <f>+AH744*DATA!V356</f>
        <v>0</v>
      </c>
      <c r="AK751" s="141">
        <f>+AI744*DATA!W356</f>
        <v>0</v>
      </c>
      <c r="AL751" s="141">
        <f>+AJ744*DATA!X356</f>
        <v>0</v>
      </c>
      <c r="AM751" s="141">
        <f>+AK744*DATA!Y356</f>
        <v>0</v>
      </c>
      <c r="AN751" s="141">
        <f>+AL744*DATA!Z356</f>
        <v>0</v>
      </c>
      <c r="AO751" s="141">
        <f>+AM744*DATA!AA356</f>
        <v>0</v>
      </c>
      <c r="AP751" s="141">
        <f>+AN744*DATA!AB356</f>
        <v>0</v>
      </c>
      <c r="AQ751" s="141">
        <f>+AO744*DATA!AC356</f>
        <v>0</v>
      </c>
      <c r="AR751" s="141">
        <f>+AP744*DATA!AD356</f>
        <v>0</v>
      </c>
      <c r="AS751" s="141">
        <f>+AQ744*DATA!AE356</f>
        <v>0</v>
      </c>
      <c r="AT751" s="141">
        <f>+AR744*DATA!AF356</f>
        <v>0</v>
      </c>
      <c r="AU751" s="141">
        <f>+AS744*DATA!AG356</f>
        <v>0</v>
      </c>
      <c r="AV751" s="141">
        <f>+AT744*DATA!AH356</f>
        <v>0</v>
      </c>
      <c r="AW751" s="141">
        <f>+AU744*DATA!AI356</f>
        <v>0</v>
      </c>
      <c r="AX751" s="141">
        <f>+AV744*DATA!AJ356</f>
        <v>0</v>
      </c>
      <c r="AY751" s="141">
        <f>+AW744*DATA!AK356</f>
        <v>0</v>
      </c>
      <c r="AZ751" s="141">
        <f>+AX744*DATA!AL356</f>
        <v>0</v>
      </c>
      <c r="BA751" s="141">
        <f>+AY744*DATA!AM356</f>
        <v>0</v>
      </c>
      <c r="BB751" s="141">
        <f>+AZ744*DATA!AN356</f>
        <v>0</v>
      </c>
      <c r="BC751" s="141">
        <f>+BA744*DATA!AO356</f>
        <v>0</v>
      </c>
      <c r="BD751" s="141">
        <f>+BB744*DATA!AP356</f>
        <v>13068084.948555009</v>
      </c>
      <c r="BE751" s="141">
        <f>+BC744*DATA!AQ356</f>
        <v>40865406.372610055</v>
      </c>
      <c r="BF751" s="141">
        <f>+BD744*DATA!AR356</f>
        <v>60753209.514439762</v>
      </c>
      <c r="BG751" s="141">
        <f>+BE744*DATA!AS356</f>
        <v>0</v>
      </c>
      <c r="BH751" s="141">
        <f>+BF744*DATA!AT356</f>
        <v>2206598.8425207711</v>
      </c>
      <c r="BI751" s="141">
        <f>+BG744*DATA!AU356</f>
        <v>24773196.972778141</v>
      </c>
      <c r="BJ751" s="141">
        <f>+BH744*DATA!AV356</f>
        <v>32467144.334566854</v>
      </c>
      <c r="BK751" s="141">
        <f>+BI744*DATA!AW356</f>
        <v>26450177.881803762</v>
      </c>
      <c r="BL751" s="141">
        <f>+BJ744*DATA!AX356</f>
        <v>99764587.940972328</v>
      </c>
      <c r="BM751" s="141">
        <f>+BK744*DATA!AY356</f>
        <v>0</v>
      </c>
      <c r="BN751" s="141">
        <f>+BL744*DATA!AZ356</f>
        <v>0</v>
      </c>
      <c r="BO751" s="141">
        <f>+BM744*DATA!BA356</f>
        <v>0</v>
      </c>
      <c r="BP751" s="141">
        <f>+BN744*DATA!BB356</f>
        <v>21312465.831848506</v>
      </c>
      <c r="BQ751" s="141">
        <f>+BO744*DATA!BC356</f>
        <v>81664038.050036848</v>
      </c>
      <c r="BR751" s="141">
        <f>+BP744*DATA!BD356</f>
        <v>110738646.09576432</v>
      </c>
      <c r="BS751" s="141">
        <f>+BQ744*DATA!BE356</f>
        <v>0</v>
      </c>
      <c r="BT751" s="141">
        <f>+BR744*DATA!BF356</f>
        <v>1453359.068792105</v>
      </c>
      <c r="BU751" s="141">
        <f>+BS744*DATA!BG356</f>
        <v>53316032.595115259</v>
      </c>
      <c r="BV751" s="258">
        <f>+BT744*DATA!BH356</f>
        <v>55316963.558617041</v>
      </c>
      <c r="BW751" s="233">
        <f t="shared" si="813"/>
        <v>1222106371.5048661</v>
      </c>
    </row>
    <row r="752" spans="1:75" x14ac:dyDescent="0.3">
      <c r="A752" s="116" t="s">
        <v>234</v>
      </c>
      <c r="C752" s="142"/>
      <c r="D752" s="142"/>
      <c r="E752" s="142"/>
      <c r="F752" s="142"/>
      <c r="G752" s="142"/>
      <c r="H752" s="142"/>
      <c r="I752" s="142"/>
      <c r="J752" s="142"/>
      <c r="K752" s="142"/>
      <c r="L752" s="142"/>
      <c r="M752" s="142"/>
      <c r="N752" s="142"/>
      <c r="O752" s="142"/>
      <c r="P752" s="142"/>
      <c r="Q752" s="142">
        <f>+Q751*DATA!C357</f>
        <v>0</v>
      </c>
      <c r="R752" s="142">
        <f>+R751*DATA!D357</f>
        <v>0</v>
      </c>
      <c r="S752" s="142">
        <f>+S751*DATA!E357</f>
        <v>0</v>
      </c>
      <c r="T752" s="142">
        <f>+T751*DATA!F357</f>
        <v>0</v>
      </c>
      <c r="U752" s="142">
        <f>+U751*DATA!G357</f>
        <v>0</v>
      </c>
      <c r="V752" s="142">
        <f>+V751*DATA!H357</f>
        <v>0</v>
      </c>
      <c r="W752" s="142">
        <f>+W751*DATA!I357</f>
        <v>0</v>
      </c>
      <c r="X752" s="142">
        <f>+X751*DATA!J357</f>
        <v>0</v>
      </c>
      <c r="Y752" s="142">
        <f>+Y751*DATA!K357</f>
        <v>0</v>
      </c>
      <c r="Z752" s="142">
        <f>+Z751*DATA!L357</f>
        <v>0</v>
      </c>
      <c r="AA752" s="142">
        <f>+AA751*DATA!M357</f>
        <v>0</v>
      </c>
      <c r="AB752" s="142">
        <f>+AB751*DATA!N357</f>
        <v>0</v>
      </c>
      <c r="AC752" s="142">
        <f>+AC751*DATA!O357</f>
        <v>0</v>
      </c>
      <c r="AD752" s="142">
        <f>+AD751*DATA!P357</f>
        <v>0</v>
      </c>
      <c r="AE752" s="142">
        <f>+AE751*DATA!Q357</f>
        <v>0</v>
      </c>
      <c r="AF752" s="142">
        <f>+AF751*DATA!R357</f>
        <v>0</v>
      </c>
      <c r="AG752" s="142">
        <f>+AG751*DATA!S357</f>
        <v>0</v>
      </c>
      <c r="AH752" s="142">
        <f>+AH751*DATA!T357</f>
        <v>0</v>
      </c>
      <c r="AI752" s="142">
        <f>+AI751*DATA!U357</f>
        <v>0</v>
      </c>
      <c r="AJ752" s="142">
        <f>+AJ751*DATA!V357</f>
        <v>0</v>
      </c>
      <c r="AK752" s="142">
        <f>+AK751*DATA!W357</f>
        <v>0</v>
      </c>
      <c r="AL752" s="142">
        <f>+AL751*DATA!X357</f>
        <v>0</v>
      </c>
      <c r="AM752" s="142">
        <f>+AM751*DATA!Y357</f>
        <v>0</v>
      </c>
      <c r="AN752" s="142">
        <f>+AN751*DATA!Z357</f>
        <v>0</v>
      </c>
      <c r="AO752" s="142">
        <f>+AO751*DATA!AA357</f>
        <v>0</v>
      </c>
      <c r="AP752" s="142">
        <f>+AP751*DATA!AB357</f>
        <v>0</v>
      </c>
      <c r="AQ752" s="142">
        <f>+AQ751*DATA!AC357</f>
        <v>0</v>
      </c>
      <c r="AR752" s="142">
        <f>+AR751*DATA!AD357</f>
        <v>0</v>
      </c>
      <c r="AS752" s="142">
        <f>+AS751*DATA!AE357</f>
        <v>0</v>
      </c>
      <c r="AT752" s="142">
        <f>+AT751*DATA!AF357</f>
        <v>0</v>
      </c>
      <c r="AU752" s="142">
        <f>+AU751*DATA!AG357</f>
        <v>0</v>
      </c>
      <c r="AV752" s="142">
        <f>+AV751*DATA!AH357</f>
        <v>0</v>
      </c>
      <c r="AW752" s="142">
        <f>+AW751*DATA!AI357</f>
        <v>0</v>
      </c>
      <c r="AX752" s="142">
        <f>+AX751*DATA!AJ357</f>
        <v>0</v>
      </c>
      <c r="AY752" s="142">
        <f>+AY751*DATA!AK357</f>
        <v>0</v>
      </c>
      <c r="AZ752" s="142">
        <f>+AZ751*DATA!AL357</f>
        <v>0</v>
      </c>
      <c r="BA752" s="142">
        <f>+BA751*DATA!AM357</f>
        <v>0</v>
      </c>
      <c r="BB752" s="142">
        <f>+BB751*DATA!AN357</f>
        <v>0</v>
      </c>
      <c r="BC752" s="142">
        <f>+BC751*DATA!AO357</f>
        <v>0</v>
      </c>
      <c r="BD752" s="142">
        <f>+BD751*DATA!AP357</f>
        <v>0</v>
      </c>
      <c r="BE752" s="142">
        <f>+BE751*DATA!AQ357</f>
        <v>0</v>
      </c>
      <c r="BF752" s="142">
        <f>+BF751*DATA!AR357</f>
        <v>0</v>
      </c>
      <c r="BG752" s="142">
        <f>+BG751*DATA!AS357</f>
        <v>0</v>
      </c>
      <c r="BH752" s="142">
        <f>+BH751*DATA!AT357</f>
        <v>0</v>
      </c>
      <c r="BI752" s="142">
        <f>+BI751*DATA!AU357</f>
        <v>0</v>
      </c>
      <c r="BJ752" s="142">
        <f>+BJ751*DATA!AV357</f>
        <v>0</v>
      </c>
      <c r="BK752" s="142">
        <f>+BK751*DATA!AW357</f>
        <v>0</v>
      </c>
      <c r="BL752" s="142">
        <f>+BL751*DATA!AX357</f>
        <v>0</v>
      </c>
      <c r="BM752" s="142">
        <f>+BM751*DATA!AY357</f>
        <v>0</v>
      </c>
      <c r="BN752" s="142">
        <f>+BN751*DATA!AZ357</f>
        <v>0</v>
      </c>
      <c r="BO752" s="142">
        <f>+BO751*DATA!BA357</f>
        <v>0</v>
      </c>
      <c r="BP752" s="142">
        <f>+BP751*DATA!BB357</f>
        <v>0</v>
      </c>
      <c r="BQ752" s="142">
        <f>+BQ751*DATA!BC357</f>
        <v>0</v>
      </c>
      <c r="BR752" s="142">
        <f>+BR751*DATA!BD357</f>
        <v>0</v>
      </c>
      <c r="BS752" s="142">
        <f>+BS751*DATA!BE357</f>
        <v>0</v>
      </c>
      <c r="BT752" s="142">
        <f>+BT751*DATA!BF357</f>
        <v>0</v>
      </c>
      <c r="BU752" s="142">
        <f>+BU751*DATA!BG357</f>
        <v>0</v>
      </c>
      <c r="BV752" s="257">
        <f>+BV751*DATA!BH357</f>
        <v>0</v>
      </c>
      <c r="BW752" s="233">
        <f t="shared" si="813"/>
        <v>0</v>
      </c>
    </row>
    <row r="753" spans="1:75" x14ac:dyDescent="0.3">
      <c r="A753" s="114" t="s">
        <v>237</v>
      </c>
      <c r="C753" s="141"/>
      <c r="D753" s="141"/>
      <c r="E753" s="141"/>
      <c r="F753" s="141"/>
      <c r="G753" s="141"/>
      <c r="H753" s="141"/>
      <c r="I753" s="141"/>
      <c r="J753" s="141"/>
      <c r="K753" s="141"/>
      <c r="L753" s="141"/>
      <c r="M753" s="141"/>
      <c r="N753" s="141"/>
      <c r="O753" s="141"/>
      <c r="P753" s="141"/>
      <c r="Q753" s="141"/>
      <c r="R753" s="141">
        <f>+O744*DATA!C358</f>
        <v>4134115.2006567195</v>
      </c>
      <c r="S753" s="141">
        <f>+P744*DATA!D358</f>
        <v>8768947.0452250093</v>
      </c>
      <c r="T753" s="141">
        <f>+Q744*DATA!E358</f>
        <v>13603564.673127025</v>
      </c>
      <c r="U753" s="141">
        <f>+R744*DATA!F358</f>
        <v>9676313.4044157844</v>
      </c>
      <c r="V753" s="141">
        <f>+S744*DATA!G358</f>
        <v>37187446.165320352</v>
      </c>
      <c r="W753" s="141">
        <f>+T744*DATA!H358</f>
        <v>53555608.347493768</v>
      </c>
      <c r="X753" s="141">
        <f>+U744*DATA!I358</f>
        <v>0</v>
      </c>
      <c r="Y753" s="141">
        <f>+V744*DATA!J358</f>
        <v>591839.14906567114</v>
      </c>
      <c r="Z753" s="141">
        <f>+W744*DATA!K358</f>
        <v>27703068.283571806</v>
      </c>
      <c r="AA753" s="141">
        <f>+X744*DATA!L358</f>
        <v>25866157.846142977</v>
      </c>
      <c r="AB753" s="141">
        <f>+Y744*DATA!M358</f>
        <v>23275946.720361788</v>
      </c>
      <c r="AC753" s="141">
        <f>+Z744*DATA!N358</f>
        <v>34819576.963197291</v>
      </c>
      <c r="AD753" s="141">
        <f>+AA744*DATA!O358</f>
        <v>0</v>
      </c>
      <c r="AE753" s="141">
        <f>+AB744*DATA!P358</f>
        <v>0</v>
      </c>
      <c r="AF753" s="141">
        <f>+AC744*DATA!Q358</f>
        <v>14912416.00579728</v>
      </c>
      <c r="AG753" s="141">
        <f>+AD744*DATA!R358</f>
        <v>12418938.196543993</v>
      </c>
      <c r="AH753" s="141">
        <f>+AE744*DATA!S358</f>
        <v>53851900.747347273</v>
      </c>
      <c r="AI753" s="141">
        <f>+AF744*DATA!T358</f>
        <v>55369619.089175522</v>
      </c>
      <c r="AJ753" s="141">
        <f>+AG744*DATA!U358</f>
        <v>999459.69063744671</v>
      </c>
      <c r="AK753" s="141">
        <f>+AH744*DATA!V358</f>
        <v>5382778.5906830346</v>
      </c>
      <c r="AL753" s="141">
        <f>+AI744*DATA!W358</f>
        <v>36808388.926804192</v>
      </c>
      <c r="AM753" s="141">
        <f>+AJ744*DATA!X358</f>
        <v>39981389.104493991</v>
      </c>
      <c r="AN753" s="141">
        <f>+AK744*DATA!Y358</f>
        <v>32312171.930457748</v>
      </c>
      <c r="AO753" s="141">
        <f>+AL744*DATA!Z358</f>
        <v>99066439.026228443</v>
      </c>
      <c r="AP753" s="141">
        <f>+AM744*DATA!AA358</f>
        <v>0</v>
      </c>
      <c r="AQ753" s="141">
        <f>+AN744*DATA!AB358</f>
        <v>0</v>
      </c>
      <c r="AR753" s="141">
        <f>+AO744*DATA!AC358</f>
        <v>0</v>
      </c>
      <c r="AS753" s="141">
        <f>+AP744*DATA!AD358</f>
        <v>0</v>
      </c>
      <c r="AT753" s="141">
        <f>+AQ744*DATA!AE358</f>
        <v>0</v>
      </c>
      <c r="AU753" s="141">
        <f>+AR744*DATA!AF358</f>
        <v>0</v>
      </c>
      <c r="AV753" s="141">
        <f>+AS744*DATA!AG358</f>
        <v>0</v>
      </c>
      <c r="AW753" s="141">
        <f>+AT744*DATA!AH358</f>
        <v>0</v>
      </c>
      <c r="AX753" s="141">
        <f>+AU744*DATA!AI358</f>
        <v>0</v>
      </c>
      <c r="AY753" s="141">
        <f>+AV744*DATA!AJ358</f>
        <v>0</v>
      </c>
      <c r="AZ753" s="141">
        <f>+AW744*DATA!AK358</f>
        <v>0</v>
      </c>
      <c r="BA753" s="141">
        <f>+AX744*DATA!AL358</f>
        <v>0</v>
      </c>
      <c r="BB753" s="141">
        <f>+AY744*DATA!AM358</f>
        <v>0</v>
      </c>
      <c r="BC753" s="141">
        <f>+AZ744*DATA!AN358</f>
        <v>0</v>
      </c>
      <c r="BD753" s="141">
        <f>+BA744*DATA!AO358</f>
        <v>0</v>
      </c>
      <c r="BE753" s="141">
        <f>+BB744*DATA!AP358</f>
        <v>8712056.6323700082</v>
      </c>
      <c r="BF753" s="141">
        <f>+BC744*DATA!AQ358</f>
        <v>27243604.248406705</v>
      </c>
      <c r="BG753" s="141">
        <f>+BD744*DATA!AR358</f>
        <v>40502139.676293179</v>
      </c>
      <c r="BH753" s="141">
        <f>+BE744*DATA!AS358</f>
        <v>0</v>
      </c>
      <c r="BI753" s="141">
        <f>+BF744*DATA!AT358</f>
        <v>1471065.8950138474</v>
      </c>
      <c r="BJ753" s="141">
        <f>+BG744*DATA!AU358</f>
        <v>16515464.648518763</v>
      </c>
      <c r="BK753" s="141">
        <f>+BH744*DATA!AV358</f>
        <v>21644762.889711238</v>
      </c>
      <c r="BL753" s="141">
        <f>+BI744*DATA!AW358</f>
        <v>17633451.921202507</v>
      </c>
      <c r="BM753" s="141">
        <f>+BJ744*DATA!AX358</f>
        <v>66509725.293981552</v>
      </c>
      <c r="BN753" s="141">
        <f>+BK744*DATA!AY358</f>
        <v>0</v>
      </c>
      <c r="BO753" s="141">
        <f>+BL744*DATA!AZ358</f>
        <v>0</v>
      </c>
      <c r="BP753" s="141">
        <f>+BM744*DATA!BA358</f>
        <v>0</v>
      </c>
      <c r="BQ753" s="141">
        <f>+BN744*DATA!BB358</f>
        <v>0</v>
      </c>
      <c r="BR753" s="141">
        <f>+BO744*DATA!BC358</f>
        <v>0</v>
      </c>
      <c r="BS753" s="141">
        <f>+BP744*DATA!BD358</f>
        <v>0</v>
      </c>
      <c r="BT753" s="141">
        <f>+BQ744*DATA!BE358</f>
        <v>0</v>
      </c>
      <c r="BU753" s="141">
        <f>+BR744*DATA!BF358</f>
        <v>0</v>
      </c>
      <c r="BV753" s="258">
        <f>+BS744*DATA!BG358</f>
        <v>0</v>
      </c>
      <c r="BW753" s="233">
        <f t="shared" si="813"/>
        <v>790518356.31224489</v>
      </c>
    </row>
    <row r="754" spans="1:75" x14ac:dyDescent="0.3">
      <c r="A754" s="116" t="s">
        <v>234</v>
      </c>
      <c r="C754" s="142"/>
      <c r="D754" s="142"/>
      <c r="E754" s="142"/>
      <c r="F754" s="142"/>
      <c r="G754" s="142"/>
      <c r="H754" s="142"/>
      <c r="I754" s="142"/>
      <c r="J754" s="142"/>
      <c r="K754" s="142"/>
      <c r="L754" s="142"/>
      <c r="M754" s="142"/>
      <c r="N754" s="142"/>
      <c r="O754" s="142"/>
      <c r="P754" s="142"/>
      <c r="Q754" s="142"/>
      <c r="R754" s="142">
        <f>+R753*DATA!C359</f>
        <v>0</v>
      </c>
      <c r="S754" s="142">
        <f>+S753*DATA!D359</f>
        <v>0</v>
      </c>
      <c r="T754" s="142">
        <f>+T753*DATA!E359</f>
        <v>0</v>
      </c>
      <c r="U754" s="142">
        <f>+U753*DATA!F359</f>
        <v>0</v>
      </c>
      <c r="V754" s="142">
        <f>+V753*DATA!G359</f>
        <v>0</v>
      </c>
      <c r="W754" s="142">
        <f>+W753*DATA!H359</f>
        <v>0</v>
      </c>
      <c r="X754" s="142">
        <f>+X753*DATA!I359</f>
        <v>0</v>
      </c>
      <c r="Y754" s="142">
        <f>+Y753*DATA!J359</f>
        <v>0</v>
      </c>
      <c r="Z754" s="142">
        <f>+Z753*DATA!K359</f>
        <v>0</v>
      </c>
      <c r="AA754" s="142">
        <f>+AA753*DATA!L359</f>
        <v>0</v>
      </c>
      <c r="AB754" s="142">
        <f>+AB753*DATA!M359</f>
        <v>0</v>
      </c>
      <c r="AC754" s="142">
        <f>+AC753*DATA!N359</f>
        <v>0</v>
      </c>
      <c r="AD754" s="142">
        <f>+AD753*DATA!O359</f>
        <v>0</v>
      </c>
      <c r="AE754" s="142">
        <f>+AE753*DATA!P359</f>
        <v>0</v>
      </c>
      <c r="AF754" s="142">
        <f>+AF753*DATA!Q359</f>
        <v>0</v>
      </c>
      <c r="AG754" s="142">
        <f>+AG753*DATA!R359</f>
        <v>0</v>
      </c>
      <c r="AH754" s="142">
        <f>+AH753*DATA!S359</f>
        <v>0</v>
      </c>
      <c r="AI754" s="142">
        <f>+AI753*DATA!T359</f>
        <v>0</v>
      </c>
      <c r="AJ754" s="142">
        <f>+AJ753*DATA!U359</f>
        <v>0</v>
      </c>
      <c r="AK754" s="142">
        <f>+AK753*DATA!V359</f>
        <v>0</v>
      </c>
      <c r="AL754" s="142">
        <f>+AL753*DATA!W359</f>
        <v>0</v>
      </c>
      <c r="AM754" s="142">
        <f>+AM753*DATA!X359</f>
        <v>0</v>
      </c>
      <c r="AN754" s="142">
        <f>+AN753*DATA!Y359</f>
        <v>0</v>
      </c>
      <c r="AO754" s="142">
        <f>+AO753*DATA!Z359</f>
        <v>0</v>
      </c>
      <c r="AP754" s="142">
        <f>+AP753*DATA!AA359</f>
        <v>0</v>
      </c>
      <c r="AQ754" s="142">
        <f>+AQ753*DATA!AB359</f>
        <v>0</v>
      </c>
      <c r="AR754" s="142">
        <f>+AR753*DATA!AC359</f>
        <v>0</v>
      </c>
      <c r="AS754" s="142">
        <f>+AS753*DATA!AD359</f>
        <v>0</v>
      </c>
      <c r="AT754" s="142">
        <f>+AT753*DATA!AE359</f>
        <v>0</v>
      </c>
      <c r="AU754" s="142">
        <f>+AU753*DATA!AF359</f>
        <v>0</v>
      </c>
      <c r="AV754" s="142">
        <f>+AV753*DATA!AG359</f>
        <v>0</v>
      </c>
      <c r="AW754" s="142">
        <f>+AW753*DATA!AH359</f>
        <v>0</v>
      </c>
      <c r="AX754" s="142">
        <f>+AX753*DATA!AI359</f>
        <v>0</v>
      </c>
      <c r="AY754" s="142">
        <f>+AY753*DATA!AJ359</f>
        <v>0</v>
      </c>
      <c r="AZ754" s="142">
        <f>+AZ753*DATA!AK359</f>
        <v>0</v>
      </c>
      <c r="BA754" s="142">
        <f>+BA753*DATA!AL359</f>
        <v>0</v>
      </c>
      <c r="BB754" s="142">
        <f>+BB753*DATA!AM359</f>
        <v>0</v>
      </c>
      <c r="BC754" s="142">
        <f>+BC753*DATA!AN359</f>
        <v>0</v>
      </c>
      <c r="BD754" s="142">
        <f>+BD753*DATA!AO359</f>
        <v>0</v>
      </c>
      <c r="BE754" s="142">
        <f>+BE753*DATA!AP359</f>
        <v>0</v>
      </c>
      <c r="BF754" s="142">
        <f>+BF753*DATA!AQ359</f>
        <v>0</v>
      </c>
      <c r="BG754" s="142">
        <f>+BG753*DATA!AR359</f>
        <v>0</v>
      </c>
      <c r="BH754" s="142">
        <f>+BH753*DATA!AS359</f>
        <v>0</v>
      </c>
      <c r="BI754" s="142">
        <f>+BI753*DATA!AT359</f>
        <v>0</v>
      </c>
      <c r="BJ754" s="142">
        <f>+BJ753*DATA!AU359</f>
        <v>0</v>
      </c>
      <c r="BK754" s="142">
        <f>+BK753*DATA!AV359</f>
        <v>0</v>
      </c>
      <c r="BL754" s="142">
        <f>+BL753*DATA!AW359</f>
        <v>0</v>
      </c>
      <c r="BM754" s="142">
        <f>+BM753*DATA!AX359</f>
        <v>0</v>
      </c>
      <c r="BN754" s="142">
        <f>+BN753*DATA!AY359</f>
        <v>0</v>
      </c>
      <c r="BO754" s="142">
        <f>+BO753*DATA!AZ359</f>
        <v>0</v>
      </c>
      <c r="BP754" s="142">
        <f>+BP753*DATA!BA359</f>
        <v>0</v>
      </c>
      <c r="BQ754" s="142">
        <f>+BQ753*DATA!BB359</f>
        <v>0</v>
      </c>
      <c r="BR754" s="142">
        <f>+BR753*DATA!BC359</f>
        <v>0</v>
      </c>
      <c r="BS754" s="142">
        <f>+BS753*DATA!BD359</f>
        <v>0</v>
      </c>
      <c r="BT754" s="142">
        <f>+BT753*DATA!BE359</f>
        <v>0</v>
      </c>
      <c r="BU754" s="142">
        <f>+BU753*DATA!BF359</f>
        <v>0</v>
      </c>
      <c r="BV754" s="257">
        <f>+BV753*DATA!BG359</f>
        <v>0</v>
      </c>
      <c r="BW754" s="233">
        <f t="shared" si="813"/>
        <v>0</v>
      </c>
    </row>
    <row r="755" spans="1:75" x14ac:dyDescent="0.3">
      <c r="A755" s="114" t="s">
        <v>395</v>
      </c>
      <c r="C755" s="141"/>
      <c r="D755" s="141"/>
      <c r="E755" s="141"/>
      <c r="F755" s="141"/>
      <c r="G755" s="141"/>
      <c r="H755" s="141"/>
      <c r="I755" s="141"/>
      <c r="J755" s="141"/>
      <c r="K755" s="141"/>
      <c r="L755" s="141"/>
      <c r="M755" s="141"/>
      <c r="N755" s="141"/>
      <c r="O755" s="141"/>
      <c r="P755" s="141"/>
      <c r="Q755" s="141"/>
      <c r="R755" s="141"/>
      <c r="S755" s="141">
        <f>+O744*DATA!C360</f>
        <v>0</v>
      </c>
      <c r="T755" s="141">
        <f>+P744*DATA!D360</f>
        <v>0</v>
      </c>
      <c r="U755" s="141">
        <f>+Q744*DATA!E360</f>
        <v>0</v>
      </c>
      <c r="V755" s="141">
        <f>+R744*DATA!F360</f>
        <v>0</v>
      </c>
      <c r="W755" s="141">
        <f>+S744*DATA!G360</f>
        <v>0</v>
      </c>
      <c r="X755" s="141">
        <f>+T744*DATA!H360</f>
        <v>0</v>
      </c>
      <c r="Y755" s="141">
        <f>+U744*DATA!I360</f>
        <v>0</v>
      </c>
      <c r="Z755" s="141">
        <f>+V744*DATA!J360</f>
        <v>0</v>
      </c>
      <c r="AA755" s="141">
        <f>+W744*DATA!K360</f>
        <v>0</v>
      </c>
      <c r="AB755" s="141">
        <f>+X744*DATA!L360</f>
        <v>0</v>
      </c>
      <c r="AC755" s="141">
        <f>+Y744*DATA!M360</f>
        <v>0</v>
      </c>
      <c r="AD755" s="141">
        <f>+Z744*DATA!N360</f>
        <v>0</v>
      </c>
      <c r="AE755" s="141">
        <f>+AA744*DATA!O360</f>
        <v>0</v>
      </c>
      <c r="AF755" s="141">
        <f>+AB744*DATA!P360</f>
        <v>0</v>
      </c>
      <c r="AG755" s="141">
        <f>+AC744*DATA!Q360</f>
        <v>0</v>
      </c>
      <c r="AH755" s="141">
        <f>+AD744*DATA!R360</f>
        <v>0</v>
      </c>
      <c r="AI755" s="141">
        <f>+AE744*DATA!S360</f>
        <v>0</v>
      </c>
      <c r="AJ755" s="141">
        <f>+AF744*DATA!T360</f>
        <v>0</v>
      </c>
      <c r="AK755" s="141">
        <f>+AG744*DATA!U360</f>
        <v>0</v>
      </c>
      <c r="AL755" s="141">
        <f>+AH744*DATA!V360</f>
        <v>0</v>
      </c>
      <c r="AM755" s="141">
        <f>+AI744*DATA!W360</f>
        <v>0</v>
      </c>
      <c r="AN755" s="141">
        <f>+AJ744*DATA!X360</f>
        <v>0</v>
      </c>
      <c r="AO755" s="141">
        <f>+AK744*DATA!Y360</f>
        <v>0</v>
      </c>
      <c r="AP755" s="141">
        <f>+AL744*DATA!Z360</f>
        <v>0</v>
      </c>
      <c r="AQ755" s="141">
        <f>+AM744*DATA!AA360</f>
        <v>0</v>
      </c>
      <c r="AR755" s="141">
        <f>+AN744*DATA!AB360</f>
        <v>0</v>
      </c>
      <c r="AS755" s="141">
        <f>+AO744*DATA!AC360</f>
        <v>4938804.0839508232</v>
      </c>
      <c r="AT755" s="141">
        <f>+AP744*DATA!AD360</f>
        <v>10928633.123645138</v>
      </c>
      <c r="AU755" s="141">
        <f>+AQ744*DATA!AE360</f>
        <v>34672916.720535003</v>
      </c>
      <c r="AV755" s="141">
        <f>+AR744*DATA!AF360</f>
        <v>48888554.008301862</v>
      </c>
      <c r="AW755" s="141">
        <f>+AS744*DATA!AG360</f>
        <v>0</v>
      </c>
      <c r="AX755" s="141">
        <f>+AT744*DATA!AH360</f>
        <v>2997347.9078046149</v>
      </c>
      <c r="AY755" s="141">
        <f>+AU744*DATA!AI360</f>
        <v>20125180.815645464</v>
      </c>
      <c r="AZ755" s="141">
        <f>+AV744*DATA!AJ360</f>
        <v>23094750.848300777</v>
      </c>
      <c r="BA755" s="141">
        <f>+AW744*DATA!AK360</f>
        <v>13474691.273644252</v>
      </c>
      <c r="BB755" s="141">
        <f>+AX744*DATA!AL360</f>
        <v>59307113.813969351</v>
      </c>
      <c r="BC755" s="141">
        <f>+AY744*DATA!AM360</f>
        <v>0</v>
      </c>
      <c r="BD755" s="141">
        <f>+AZ744*DATA!AN360</f>
        <v>0</v>
      </c>
      <c r="BE755" s="141">
        <f>+BA744*DATA!AO360</f>
        <v>0</v>
      </c>
      <c r="BF755" s="141">
        <f>+BB744*DATA!AP360</f>
        <v>8712056.6323700082</v>
      </c>
      <c r="BG755" s="141">
        <f>+BC744*DATA!AQ360</f>
        <v>27243604.248406705</v>
      </c>
      <c r="BH755" s="141">
        <f>+BD744*DATA!AR360</f>
        <v>40502139.676293179</v>
      </c>
      <c r="BI755" s="141">
        <f>+BE744*DATA!AS360</f>
        <v>0</v>
      </c>
      <c r="BJ755" s="141">
        <f>+BF744*DATA!AT360</f>
        <v>1471065.8950138474</v>
      </c>
      <c r="BK755" s="141">
        <f>+BG744*DATA!AU360</f>
        <v>16515464.648518763</v>
      </c>
      <c r="BL755" s="141">
        <f>+BH744*DATA!AV360</f>
        <v>21644762.889711238</v>
      </c>
      <c r="BM755" s="141">
        <f>+BI744*DATA!AW360</f>
        <v>17633451.921202507</v>
      </c>
      <c r="BN755" s="141">
        <f>+BJ744*DATA!AX360</f>
        <v>66509725.293981552</v>
      </c>
      <c r="BO755" s="141">
        <f>+BK744*DATA!AY360</f>
        <v>0</v>
      </c>
      <c r="BP755" s="141">
        <f>+BL744*DATA!AZ360</f>
        <v>0</v>
      </c>
      <c r="BQ755" s="141">
        <f>+BM744*DATA!BA360</f>
        <v>0</v>
      </c>
      <c r="BR755" s="141">
        <f>+BN744*DATA!BB360</f>
        <v>0</v>
      </c>
      <c r="BS755" s="141">
        <f>+BO744*DATA!BC360</f>
        <v>0</v>
      </c>
      <c r="BT755" s="141">
        <f>+BP744*DATA!BD360</f>
        <v>0</v>
      </c>
      <c r="BU755" s="141">
        <f>+BQ744*DATA!BE360</f>
        <v>0</v>
      </c>
      <c r="BV755" s="258">
        <f>+BR744*DATA!BF360</f>
        <v>0</v>
      </c>
      <c r="BW755" s="233">
        <f t="shared" si="813"/>
        <v>418660263.80129504</v>
      </c>
    </row>
    <row r="756" spans="1:75" ht="16.2" thickBot="1" x14ac:dyDescent="0.35">
      <c r="A756" s="117" t="s">
        <v>234</v>
      </c>
      <c r="C756" s="259"/>
      <c r="D756" s="259"/>
      <c r="E756" s="259"/>
      <c r="F756" s="259"/>
      <c r="G756" s="259"/>
      <c r="H756" s="259"/>
      <c r="I756" s="259"/>
      <c r="J756" s="259"/>
      <c r="K756" s="259"/>
      <c r="L756" s="259"/>
      <c r="M756" s="259"/>
      <c r="N756" s="259"/>
      <c r="O756" s="259"/>
      <c r="P756" s="259"/>
      <c r="Q756" s="259"/>
      <c r="R756" s="259"/>
      <c r="S756" s="259"/>
      <c r="T756" s="259"/>
      <c r="U756" s="259"/>
      <c r="V756" s="259"/>
      <c r="W756" s="259"/>
      <c r="X756" s="259"/>
      <c r="Y756" s="259"/>
      <c r="Z756" s="259"/>
      <c r="AA756" s="259"/>
      <c r="AB756" s="259"/>
      <c r="AC756" s="259"/>
      <c r="AD756" s="259"/>
      <c r="AE756" s="259"/>
      <c r="AF756" s="259"/>
      <c r="AG756" s="259"/>
      <c r="AH756" s="259"/>
      <c r="AI756" s="259"/>
      <c r="AJ756" s="259"/>
      <c r="AK756" s="259"/>
      <c r="AL756" s="259"/>
      <c r="AM756" s="259"/>
      <c r="AN756" s="259"/>
      <c r="AO756" s="259"/>
      <c r="AP756" s="259"/>
      <c r="AQ756" s="259"/>
      <c r="AR756" s="259"/>
      <c r="AS756" s="259"/>
      <c r="AT756" s="259"/>
      <c r="AU756" s="259"/>
      <c r="AV756" s="259"/>
      <c r="AW756" s="259"/>
      <c r="AX756" s="259"/>
      <c r="AY756" s="259"/>
      <c r="AZ756" s="259"/>
      <c r="BA756" s="259"/>
      <c r="BB756" s="259"/>
      <c r="BC756" s="259"/>
      <c r="BD756" s="259"/>
      <c r="BE756" s="259"/>
      <c r="BF756" s="259"/>
      <c r="BG756" s="259"/>
      <c r="BH756" s="259"/>
      <c r="BI756" s="259"/>
      <c r="BJ756" s="259"/>
      <c r="BK756" s="259"/>
      <c r="BL756" s="259"/>
      <c r="BM756" s="259"/>
      <c r="BN756" s="259"/>
      <c r="BO756" s="259"/>
      <c r="BP756" s="259"/>
      <c r="BQ756" s="259"/>
      <c r="BR756" s="259"/>
      <c r="BS756" s="259"/>
      <c r="BT756" s="259"/>
      <c r="BU756" s="259"/>
      <c r="BV756" s="260"/>
      <c r="BW756" s="233">
        <f t="shared" si="813"/>
        <v>0</v>
      </c>
    </row>
    <row r="757" spans="1:75" ht="16.2" thickBot="1" x14ac:dyDescent="0.35">
      <c r="BW757" s="233">
        <f t="shared" si="813"/>
        <v>0</v>
      </c>
    </row>
    <row r="758" spans="1:75" ht="16.2" thickBot="1" x14ac:dyDescent="0.35">
      <c r="A758" s="26" t="s">
        <v>396</v>
      </c>
      <c r="C758" s="238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40">
        <f>+O747+O749+O751+O753+O755</f>
        <v>16536460.802626878</v>
      </c>
      <c r="P758" s="240">
        <f t="shared" ref="P758:S758" si="910">+P747+P749+P751+P753+P755</f>
        <v>45411076.182541832</v>
      </c>
      <c r="Q758" s="240">
        <f t="shared" si="910"/>
        <v>86671914.307212427</v>
      </c>
      <c r="R758" s="240">
        <f t="shared" si="910"/>
        <v>98770648.114199936</v>
      </c>
      <c r="S758" s="240">
        <f t="shared" si="910"/>
        <v>215718426.90036345</v>
      </c>
      <c r="T758" s="240">
        <f t="shared" ref="T758:BV758" si="911">+T747+T749+T751+T753+T755</f>
        <v>344985396.98744237</v>
      </c>
      <c r="U758" s="240">
        <f t="shared" si="911"/>
        <v>236533949.68645108</v>
      </c>
      <c r="V758" s="240">
        <f t="shared" si="911"/>
        <v>173443823.63031745</v>
      </c>
      <c r="W758" s="240">
        <f t="shared" si="911"/>
        <v>165847479.35444516</v>
      </c>
      <c r="X758" s="240">
        <f t="shared" si="911"/>
        <v>174201899.9661656</v>
      </c>
      <c r="Y758" s="240">
        <f t="shared" si="911"/>
        <v>227618691.35479978</v>
      </c>
      <c r="Z758" s="240">
        <f t="shared" si="911"/>
        <v>289836637.55262285</v>
      </c>
      <c r="AA758" s="240">
        <f t="shared" si="911"/>
        <v>171104967.05504069</v>
      </c>
      <c r="AB758" s="240">
        <f t="shared" si="911"/>
        <v>110324889.12835501</v>
      </c>
      <c r="AC758" s="240">
        <f t="shared" si="911"/>
        <v>84527630.315854892</v>
      </c>
      <c r="AD758" s="240">
        <f t="shared" si="911"/>
        <v>76192098.002006963</v>
      </c>
      <c r="AE758" s="240">
        <f t="shared" si="911"/>
        <v>208483858.28309354</v>
      </c>
      <c r="AF758" s="240">
        <f t="shared" si="911"/>
        <v>325132248.04685932</v>
      </c>
      <c r="AG758" s="240">
        <f t="shared" si="911"/>
        <v>144946248.37341172</v>
      </c>
      <c r="AH758" s="240">
        <f t="shared" si="911"/>
        <v>74126568.661111429</v>
      </c>
      <c r="AI758" s="240">
        <f t="shared" si="911"/>
        <v>190624065.55678326</v>
      </c>
      <c r="AJ758" s="240">
        <f t="shared" si="911"/>
        <v>220156997.5348272</v>
      </c>
      <c r="AK758" s="240">
        <f t="shared" si="911"/>
        <v>206379926.26936153</v>
      </c>
      <c r="AL758" s="240">
        <f t="shared" si="911"/>
        <v>442424920.18530041</v>
      </c>
      <c r="AM758" s="240">
        <f t="shared" si="911"/>
        <v>271136413.49902701</v>
      </c>
      <c r="AN758" s="240">
        <f t="shared" si="911"/>
        <v>32312171.930457748</v>
      </c>
      <c r="AO758" s="240">
        <f t="shared" si="911"/>
        <v>136107469.65585962</v>
      </c>
      <c r="AP758" s="240">
        <f t="shared" si="911"/>
        <v>89372954.553264767</v>
      </c>
      <c r="AQ758" s="240">
        <f t="shared" si="911"/>
        <v>276439825.08948022</v>
      </c>
      <c r="AR758" s="240">
        <f t="shared" si="911"/>
        <v>418673530.14306647</v>
      </c>
      <c r="AS758" s="240">
        <f t="shared" si="911"/>
        <v>78271635.096403599</v>
      </c>
      <c r="AT758" s="240">
        <f t="shared" si="911"/>
        <v>33408742.432179749</v>
      </c>
      <c r="AU758" s="240">
        <f t="shared" si="911"/>
        <v>190107794.6995829</v>
      </c>
      <c r="AV758" s="240">
        <f t="shared" si="911"/>
        <v>252286956.59402585</v>
      </c>
      <c r="AW758" s="240">
        <f t="shared" si="911"/>
        <v>135702310.82478303</v>
      </c>
      <c r="AX758" s="240">
        <f t="shared" si="911"/>
        <v>468012738.42304111</v>
      </c>
      <c r="AY758" s="240">
        <f t="shared" si="911"/>
        <v>109085851.53659949</v>
      </c>
      <c r="AZ758" s="240">
        <f t="shared" si="911"/>
        <v>23094750.848300777</v>
      </c>
      <c r="BA758" s="240">
        <f t="shared" si="911"/>
        <v>13474691.273644252</v>
      </c>
      <c r="BB758" s="240">
        <f t="shared" si="911"/>
        <v>102867396.97581938</v>
      </c>
      <c r="BC758" s="240">
        <f t="shared" si="911"/>
        <v>149286106.19058853</v>
      </c>
      <c r="BD758" s="240">
        <f t="shared" si="911"/>
        <v>256444189.70263097</v>
      </c>
      <c r="BE758" s="240">
        <f t="shared" si="911"/>
        <v>110330672.51941983</v>
      </c>
      <c r="BF758" s="240">
        <f t="shared" si="911"/>
        <v>104064199.87028572</v>
      </c>
      <c r="BG758" s="240">
        <f t="shared" si="911"/>
        <v>152529666.00981447</v>
      </c>
      <c r="BH758" s="240">
        <f t="shared" si="911"/>
        <v>175705749.94014829</v>
      </c>
      <c r="BI758" s="240">
        <f t="shared" si="911"/>
        <v>146878666.80837137</v>
      </c>
      <c r="BJ758" s="240">
        <f t="shared" si="911"/>
        <v>409452479.22981095</v>
      </c>
      <c r="BK758" s="240">
        <f t="shared" si="911"/>
        <v>164374993.36100611</v>
      </c>
      <c r="BL758" s="240">
        <f t="shared" si="911"/>
        <v>139042802.75188607</v>
      </c>
      <c r="BM758" s="240">
        <f t="shared" si="911"/>
        <v>84143177.215184063</v>
      </c>
      <c r="BN758" s="240">
        <f t="shared" si="911"/>
        <v>104872163.79130886</v>
      </c>
      <c r="BO758" s="240">
        <f t="shared" si="911"/>
        <v>172570227.48828453</v>
      </c>
      <c r="BP758" s="240">
        <f t="shared" si="911"/>
        <v>318638874.46426851</v>
      </c>
      <c r="BQ758" s="240">
        <f t="shared" si="911"/>
        <v>214550413.36495402</v>
      </c>
      <c r="BR758" s="240">
        <f t="shared" si="911"/>
        <v>113354692.41959012</v>
      </c>
      <c r="BS758" s="240">
        <f t="shared" si="911"/>
        <v>97712889.553757995</v>
      </c>
      <c r="BT758" s="240">
        <f t="shared" si="911"/>
        <v>165003132.58844107</v>
      </c>
      <c r="BU758" s="240">
        <f t="shared" si="911"/>
        <v>204779987.4002893</v>
      </c>
      <c r="BV758" s="240">
        <f t="shared" si="911"/>
        <v>373522116.85372078</v>
      </c>
      <c r="BW758" s="250">
        <f t="shared" si="813"/>
        <v>10617613257.350496</v>
      </c>
    </row>
    <row r="759" spans="1:75" ht="16.2" thickBot="1" x14ac:dyDescent="0.35">
      <c r="A759" s="26" t="s">
        <v>397</v>
      </c>
      <c r="C759" s="241"/>
      <c r="D759" s="242"/>
      <c r="E759" s="242"/>
      <c r="F759" s="242"/>
      <c r="G759" s="242"/>
      <c r="H759" s="242"/>
      <c r="I759" s="242"/>
      <c r="J759" s="242"/>
      <c r="K759" s="242"/>
      <c r="L759" s="242"/>
      <c r="M759" s="242"/>
      <c r="N759" s="242"/>
      <c r="O759" s="167">
        <f>+O748+O750+O752+O754+O756</f>
        <v>496093.82407880633</v>
      </c>
      <c r="P759" s="167">
        <f t="shared" ref="P759:S759" si="912">+P748+P750+P752+P754+P756</f>
        <v>1155626.5254434191</v>
      </c>
      <c r="Q759" s="167">
        <f t="shared" si="912"/>
        <v>1851651.4369058681</v>
      </c>
      <c r="R759" s="167">
        <f t="shared" si="912"/>
        <v>1501246.7253580699</v>
      </c>
      <c r="S759" s="167">
        <f t="shared" si="912"/>
        <v>4704401.3749488359</v>
      </c>
      <c r="T759" s="167">
        <f t="shared" ref="T759:BV759" si="913">+T748+T750+T752+T754+T756</f>
        <v>7356359.1558322608</v>
      </c>
      <c r="U759" s="167">
        <f t="shared" si="913"/>
        <v>1338890.2086873441</v>
      </c>
      <c r="V759" s="167">
        <f t="shared" si="913"/>
        <v>71020.697887880538</v>
      </c>
      <c r="W759" s="167">
        <f t="shared" si="913"/>
        <v>3339164.1727552582</v>
      </c>
      <c r="X759" s="167">
        <f t="shared" si="913"/>
        <v>3796515.6486264523</v>
      </c>
      <c r="Y759" s="167">
        <f t="shared" si="913"/>
        <v>3439767.5525969891</v>
      </c>
      <c r="Z759" s="167">
        <f t="shared" si="913"/>
        <v>4760247.9035927197</v>
      </c>
      <c r="AA759" s="167">
        <f t="shared" si="913"/>
        <v>870489.42407993227</v>
      </c>
      <c r="AB759" s="167">
        <f t="shared" si="913"/>
        <v>0</v>
      </c>
      <c r="AC759" s="167">
        <f t="shared" si="913"/>
        <v>1739781.8673430162</v>
      </c>
      <c r="AD759" s="167">
        <f t="shared" si="913"/>
        <v>1970810.6831330373</v>
      </c>
      <c r="AE759" s="167">
        <f t="shared" si="913"/>
        <v>6717384.5907362225</v>
      </c>
      <c r="AF759" s="167">
        <f t="shared" si="913"/>
        <v>8344605.4198942985</v>
      </c>
      <c r="AG759" s="167">
        <f t="shared" si="913"/>
        <v>2054540.2986955121</v>
      </c>
      <c r="AH759" s="167">
        <f t="shared" si="913"/>
        <v>662971.92475199816</v>
      </c>
      <c r="AI759" s="167">
        <f t="shared" si="913"/>
        <v>4482709.2921343958</v>
      </c>
      <c r="AJ759" s="167">
        <f t="shared" si="913"/>
        <v>5952789.0079624467</v>
      </c>
      <c r="AK759" s="167">
        <f t="shared" si="913"/>
        <v>5169102.0105440272</v>
      </c>
      <c r="AL759" s="167">
        <f t="shared" si="913"/>
        <v>12688677.237292673</v>
      </c>
      <c r="AM759" s="167">
        <f t="shared" si="913"/>
        <v>3467325.3659179951</v>
      </c>
      <c r="AN759" s="167">
        <f t="shared" si="913"/>
        <v>0</v>
      </c>
      <c r="AO759" s="167">
        <f t="shared" si="913"/>
        <v>1852051.5314815585</v>
      </c>
      <c r="AP759" s="167">
        <f t="shared" si="913"/>
        <v>4098237.4213669263</v>
      </c>
      <c r="AQ759" s="167">
        <f t="shared" si="913"/>
        <v>13002343.770200627</v>
      </c>
      <c r="AR759" s="167">
        <f t="shared" si="913"/>
        <v>18333207.753113199</v>
      </c>
      <c r="AS759" s="167">
        <f t="shared" si="913"/>
        <v>0</v>
      </c>
      <c r="AT759" s="167">
        <f t="shared" si="913"/>
        <v>1124005.4654267307</v>
      </c>
      <c r="AU759" s="167">
        <f t="shared" si="913"/>
        <v>7546942.8058670498</v>
      </c>
      <c r="AV759" s="167">
        <f t="shared" si="913"/>
        <v>8660531.5681127906</v>
      </c>
      <c r="AW759" s="167">
        <f t="shared" si="913"/>
        <v>5053009.2276165942</v>
      </c>
      <c r="AX759" s="167">
        <f t="shared" si="913"/>
        <v>22240167.680238508</v>
      </c>
      <c r="AY759" s="167">
        <f t="shared" si="913"/>
        <v>0</v>
      </c>
      <c r="AZ759" s="167">
        <f t="shared" si="913"/>
        <v>0</v>
      </c>
      <c r="BA759" s="167">
        <f t="shared" si="913"/>
        <v>0</v>
      </c>
      <c r="BB759" s="167">
        <f t="shared" si="913"/>
        <v>1306808.494855501</v>
      </c>
      <c r="BC759" s="167">
        <f t="shared" si="913"/>
        <v>4086540.6372610051</v>
      </c>
      <c r="BD759" s="167">
        <f t="shared" si="913"/>
        <v>6075320.9514439758</v>
      </c>
      <c r="BE759" s="167">
        <f t="shared" si="913"/>
        <v>0</v>
      </c>
      <c r="BF759" s="167">
        <f t="shared" si="913"/>
        <v>220659.88425207711</v>
      </c>
      <c r="BG759" s="167">
        <f t="shared" si="913"/>
        <v>2477319.6972778141</v>
      </c>
      <c r="BH759" s="167">
        <f t="shared" si="913"/>
        <v>3246714.4334566854</v>
      </c>
      <c r="BI759" s="167">
        <f t="shared" si="913"/>
        <v>2645017.7881803759</v>
      </c>
      <c r="BJ759" s="167">
        <f t="shared" si="913"/>
        <v>9976458.7940972317</v>
      </c>
      <c r="BK759" s="167">
        <f t="shared" si="913"/>
        <v>0</v>
      </c>
      <c r="BL759" s="167">
        <f t="shared" si="913"/>
        <v>0</v>
      </c>
      <c r="BM759" s="167">
        <f t="shared" si="913"/>
        <v>0</v>
      </c>
      <c r="BN759" s="167">
        <f t="shared" si="913"/>
        <v>1150873.1549198194</v>
      </c>
      <c r="BO759" s="167">
        <f t="shared" si="913"/>
        <v>4665607.6446841713</v>
      </c>
      <c r="BP759" s="167">
        <f t="shared" si="913"/>
        <v>6959855.345771715</v>
      </c>
      <c r="BQ759" s="167">
        <f t="shared" si="913"/>
        <v>1328863.7531491718</v>
      </c>
      <c r="BR759" s="167">
        <f t="shared" si="913"/>
        <v>78481.389714773672</v>
      </c>
      <c r="BS759" s="167">
        <f t="shared" si="913"/>
        <v>2896506.0689617293</v>
      </c>
      <c r="BT759" s="167">
        <f t="shared" si="913"/>
        <v>3626908.4233067031</v>
      </c>
      <c r="BU759" s="167">
        <f t="shared" si="913"/>
        <v>3216311.5187484128</v>
      </c>
      <c r="BV759" s="167">
        <f t="shared" si="913"/>
        <v>8411706.618388664</v>
      </c>
      <c r="BW759" s="251">
        <f t="shared" si="813"/>
        <v>232212624.17109331</v>
      </c>
    </row>
    <row r="760" spans="1:75" ht="16.2" thickBot="1" x14ac:dyDescent="0.35">
      <c r="BW760" s="233">
        <f t="shared" si="813"/>
        <v>0</v>
      </c>
    </row>
    <row r="761" spans="1:75" ht="16.2" thickBot="1" x14ac:dyDescent="0.35">
      <c r="A761" s="188" t="s">
        <v>447</v>
      </c>
      <c r="C761" s="119">
        <f t="shared" ref="C761:L761" si="914">D761</f>
        <v>1600</v>
      </c>
      <c r="D761" s="119">
        <f t="shared" si="914"/>
        <v>1600</v>
      </c>
      <c r="E761" s="119">
        <f t="shared" si="914"/>
        <v>1600</v>
      </c>
      <c r="F761" s="119">
        <f t="shared" si="914"/>
        <v>1600</v>
      </c>
      <c r="G761" s="119">
        <f t="shared" si="914"/>
        <v>1600</v>
      </c>
      <c r="H761" s="119">
        <f t="shared" si="914"/>
        <v>1600</v>
      </c>
      <c r="I761" s="119">
        <f t="shared" si="914"/>
        <v>1600</v>
      </c>
      <c r="J761" s="119">
        <f t="shared" si="914"/>
        <v>1600</v>
      </c>
      <c r="K761" s="119">
        <f t="shared" si="914"/>
        <v>1600</v>
      </c>
      <c r="L761" s="119">
        <f t="shared" si="914"/>
        <v>1600</v>
      </c>
      <c r="M761" s="119">
        <f>N761</f>
        <v>1600</v>
      </c>
      <c r="N761" s="119">
        <f>+'Monthly Parameters'!N67</f>
        <v>1600</v>
      </c>
      <c r="O761" s="119">
        <f>+N761*(1+'Monthly Parameters'!C68)</f>
        <v>1654.4</v>
      </c>
      <c r="P761" s="119">
        <f>+O761*(1+'Monthly Parameters'!D68)</f>
        <v>1654.4</v>
      </c>
      <c r="Q761" s="119">
        <f>+P761*(1+'Monthly Parameters'!E68)</f>
        <v>1654.4</v>
      </c>
      <c r="R761" s="119">
        <f>+Q761*(1+'Monthly Parameters'!F68)</f>
        <v>1654.4</v>
      </c>
      <c r="S761" s="119">
        <f>+R761*(1+'Monthly Parameters'!G68)</f>
        <v>1654.4</v>
      </c>
      <c r="T761" s="119">
        <f>+S761*(1+'Monthly Parameters'!H68)</f>
        <v>1654.4</v>
      </c>
      <c r="U761" s="119">
        <f>+T761*(1+'Monthly Parameters'!I68)</f>
        <v>1654.4</v>
      </c>
      <c r="V761" s="119">
        <f>+U761*(1+'Monthly Parameters'!J68)</f>
        <v>1654.4</v>
      </c>
      <c r="W761" s="119">
        <f>+V761*(1+'Monthly Parameters'!K68)</f>
        <v>1654.4</v>
      </c>
      <c r="X761" s="119">
        <f>+W761*(1+'Monthly Parameters'!L68)</f>
        <v>1654.4</v>
      </c>
      <c r="Y761" s="119">
        <f>+X761*(1+'Monthly Parameters'!M68)</f>
        <v>1654.4</v>
      </c>
      <c r="Z761" s="119">
        <f>+Y761*(1+'Monthly Parameters'!N68)</f>
        <v>1654.4</v>
      </c>
      <c r="AA761" s="119">
        <f>+Z761*(1+'Monthly Parameters'!O68)</f>
        <v>1705.6864</v>
      </c>
      <c r="AB761" s="119">
        <f>+AA761*(1+'Monthly Parameters'!P68)</f>
        <v>1705.6864</v>
      </c>
      <c r="AC761" s="119">
        <f>+AB761*(1+'Monthly Parameters'!Q68)</f>
        <v>1705.6864</v>
      </c>
      <c r="AD761" s="119">
        <f>+AC761*(1+'Monthly Parameters'!R68)</f>
        <v>1705.6864</v>
      </c>
      <c r="AE761" s="119">
        <f>+AD761*(1+'Monthly Parameters'!S68)</f>
        <v>1705.6864</v>
      </c>
      <c r="AF761" s="119">
        <f>+AE761*(1+'Monthly Parameters'!T68)</f>
        <v>1705.6864</v>
      </c>
      <c r="AG761" s="119">
        <f>+AF761*(1+'Monthly Parameters'!U68)</f>
        <v>1705.6864</v>
      </c>
      <c r="AH761" s="119">
        <f>+AG761*(1+'Monthly Parameters'!V68)</f>
        <v>1705.6864</v>
      </c>
      <c r="AI761" s="119">
        <f>+AH761*(1+'Monthly Parameters'!W68)</f>
        <v>1705.6864</v>
      </c>
      <c r="AJ761" s="119">
        <f>+AI761*(1+'Monthly Parameters'!X68)</f>
        <v>1705.6864</v>
      </c>
      <c r="AK761" s="119">
        <f>+AJ761*(1+'Monthly Parameters'!Y68)</f>
        <v>1705.6864</v>
      </c>
      <c r="AL761" s="119">
        <f>+AK761*(1+'Monthly Parameters'!Z68)</f>
        <v>1705.6864</v>
      </c>
      <c r="AM761" s="119">
        <f>+AL761*(1+'Monthly Parameters'!AA68)</f>
        <v>1759.4155216000001</v>
      </c>
      <c r="AN761" s="119">
        <f>+AM761*(1+'Monthly Parameters'!AB68)</f>
        <v>1759.4155216000001</v>
      </c>
      <c r="AO761" s="119">
        <f>+AN761*(1+'Monthly Parameters'!AC68)</f>
        <v>1759.4155216000001</v>
      </c>
      <c r="AP761" s="119">
        <f>+AO761*(1+'Monthly Parameters'!AD68)</f>
        <v>1759.4155216000001</v>
      </c>
      <c r="AQ761" s="119">
        <f>+AP761*(1+'Monthly Parameters'!AE68)</f>
        <v>1759.4155216000001</v>
      </c>
      <c r="AR761" s="119">
        <f>+AQ761*(1+'Monthly Parameters'!AF68)</f>
        <v>1759.4155216000001</v>
      </c>
      <c r="AS761" s="119">
        <f>+AR761*(1+'Monthly Parameters'!AG68)</f>
        <v>1759.4155216000001</v>
      </c>
      <c r="AT761" s="119">
        <f>+AS761*(1+'Monthly Parameters'!AH68)</f>
        <v>1759.4155216000001</v>
      </c>
      <c r="AU761" s="119">
        <f>+AT761*(1+'Monthly Parameters'!AI68)</f>
        <v>1759.4155216000001</v>
      </c>
      <c r="AV761" s="119">
        <f>+AU761*(1+'Monthly Parameters'!AJ68)</f>
        <v>1759.4155216000001</v>
      </c>
      <c r="AW761" s="119">
        <f>+AV761*(1+'Monthly Parameters'!AK68)</f>
        <v>1759.4155216000001</v>
      </c>
      <c r="AX761" s="119">
        <f>+AW761*(1+'Monthly Parameters'!AL68)</f>
        <v>1759.4155216000001</v>
      </c>
      <c r="AY761" s="119">
        <f>+AX761*(1+'Monthly Parameters'!AM68)</f>
        <v>1812.1979872480001</v>
      </c>
      <c r="AZ761" s="119">
        <f>+AY761*(1+'Monthly Parameters'!AN68)</f>
        <v>1812.1979872480001</v>
      </c>
      <c r="BA761" s="119">
        <f>+AZ761*(1+'Monthly Parameters'!AO68)</f>
        <v>1812.1979872480001</v>
      </c>
      <c r="BB761" s="119">
        <f>+BA761*(1+'Monthly Parameters'!AP68)</f>
        <v>1812.1979872480001</v>
      </c>
      <c r="BC761" s="119">
        <f>+BB761*(1+'Monthly Parameters'!AQ68)</f>
        <v>1812.1979872480001</v>
      </c>
      <c r="BD761" s="119">
        <f>+BC761*(1+'Monthly Parameters'!AR68)</f>
        <v>1812.1979872480001</v>
      </c>
      <c r="BE761" s="119">
        <f>+BD761*(1+'Monthly Parameters'!AS68)</f>
        <v>1812.1979872480001</v>
      </c>
      <c r="BF761" s="119">
        <f>+BE761*(1+'Monthly Parameters'!AT68)</f>
        <v>1812.1979872480001</v>
      </c>
      <c r="BG761" s="119">
        <f>+BF761*(1+'Monthly Parameters'!AU68)</f>
        <v>1812.1979872480001</v>
      </c>
      <c r="BH761" s="119">
        <f>+BG761*(1+'Monthly Parameters'!AV68)</f>
        <v>1812.1979872480001</v>
      </c>
      <c r="BI761" s="119">
        <f>+BH761*(1+'Monthly Parameters'!AW68)</f>
        <v>1812.1979872480001</v>
      </c>
      <c r="BJ761" s="119">
        <f>+BI761*(1+'Monthly Parameters'!AX68)</f>
        <v>1812.1979872480001</v>
      </c>
      <c r="BK761" s="119">
        <f>+BJ761*(1+'Monthly Parameters'!AY68)</f>
        <v>1866.5639268654402</v>
      </c>
      <c r="BL761" s="119">
        <f>+BK761*(1+'Monthly Parameters'!AZ68)</f>
        <v>1866.5639268654402</v>
      </c>
      <c r="BM761" s="119">
        <f>+BL761*(1+'Monthly Parameters'!BA68)</f>
        <v>1866.5639268654402</v>
      </c>
      <c r="BN761" s="119">
        <f>+BM761*(1+'Monthly Parameters'!BB68)</f>
        <v>1866.5639268654402</v>
      </c>
      <c r="BO761" s="119">
        <f>+BN761*(1+'Monthly Parameters'!BC68)</f>
        <v>1866.5639268654402</v>
      </c>
      <c r="BP761" s="119">
        <f>+BO761*(1+'Monthly Parameters'!BD68)</f>
        <v>1866.5639268654402</v>
      </c>
      <c r="BQ761" s="119">
        <f>+BP761*(1+'Monthly Parameters'!BE68)</f>
        <v>1866.5639268654402</v>
      </c>
      <c r="BR761" s="119">
        <f>+BQ761*(1+'Monthly Parameters'!BF68)</f>
        <v>1866.5639268654402</v>
      </c>
      <c r="BS761" s="119">
        <f>+BR761*(1+'Monthly Parameters'!BG68)</f>
        <v>1866.5639268654402</v>
      </c>
      <c r="BT761" s="119">
        <f>+BS761*(1+'Monthly Parameters'!BH68)</f>
        <v>1866.5639268654402</v>
      </c>
      <c r="BU761" s="119">
        <f>+BT761*(1+'Monthly Parameters'!BI68)</f>
        <v>1866.5639268654402</v>
      </c>
      <c r="BV761" s="119">
        <f>+BU761*(1+'Monthly Parameters'!BJ68)</f>
        <v>1866.5639268654402</v>
      </c>
      <c r="BW761" s="233">
        <f t="shared" si="813"/>
        <v>124779.16602856127</v>
      </c>
    </row>
    <row r="762" spans="1:75" x14ac:dyDescent="0.3">
      <c r="BW762" s="233">
        <f t="shared" si="813"/>
        <v>0</v>
      </c>
    </row>
    <row r="763" spans="1:75" x14ac:dyDescent="0.3">
      <c r="A763" s="3" t="s">
        <v>448</v>
      </c>
      <c r="BW763" s="233">
        <f t="shared" si="813"/>
        <v>0</v>
      </c>
    </row>
    <row r="764" spans="1:75" x14ac:dyDescent="0.3">
      <c r="A764" s="219" t="s">
        <v>449</v>
      </c>
      <c r="C764" s="166">
        <f>+C761*C591</f>
        <v>4736000</v>
      </c>
      <c r="D764" s="166">
        <f t="shared" ref="D764:BO764" si="915">+D761*D591</f>
        <v>3852800</v>
      </c>
      <c r="E764" s="166">
        <f t="shared" si="915"/>
        <v>3648000</v>
      </c>
      <c r="F764" s="166">
        <f t="shared" si="915"/>
        <v>2553600</v>
      </c>
      <c r="G764" s="166">
        <f t="shared" si="915"/>
        <v>4620800</v>
      </c>
      <c r="H764" s="166">
        <f t="shared" si="915"/>
        <v>5529600</v>
      </c>
      <c r="I764" s="166">
        <f t="shared" si="915"/>
        <v>5260800</v>
      </c>
      <c r="J764" s="166">
        <f t="shared" si="915"/>
        <v>3814400</v>
      </c>
      <c r="K764" s="166">
        <f t="shared" si="915"/>
        <v>3993600</v>
      </c>
      <c r="L764" s="166">
        <f>+L761*L591</f>
        <v>4646400</v>
      </c>
      <c r="M764" s="166">
        <f t="shared" si="915"/>
        <v>5030400</v>
      </c>
      <c r="N764" s="166">
        <f>+N761*N591</f>
        <v>8115200</v>
      </c>
      <c r="O764" s="166">
        <f t="shared" si="915"/>
        <v>5086281.0404776549</v>
      </c>
      <c r="P764" s="166">
        <f t="shared" si="915"/>
        <v>3915033.3072165204</v>
      </c>
      <c r="Q764" s="166">
        <f t="shared" si="915"/>
        <v>3739923.5076915463</v>
      </c>
      <c r="R764" s="166">
        <f t="shared" si="915"/>
        <v>2814201.0559957442</v>
      </c>
      <c r="S764" s="166">
        <f t="shared" si="915"/>
        <v>4770116.6489617424</v>
      </c>
      <c r="T764" s="166">
        <f t="shared" si="915"/>
        <v>5866885.6280770171</v>
      </c>
      <c r="U764" s="166">
        <f t="shared" si="915"/>
        <v>5734011.8574294951</v>
      </c>
      <c r="V764" s="166">
        <f t="shared" si="915"/>
        <v>3863803.6384965326</v>
      </c>
      <c r="W764" s="166">
        <f t="shared" si="915"/>
        <v>4328887.0834823232</v>
      </c>
      <c r="X764" s="166">
        <f t="shared" si="915"/>
        <v>5017307.5700863544</v>
      </c>
      <c r="Y764" s="166">
        <f t="shared" si="915"/>
        <v>5477995.565946213</v>
      </c>
      <c r="Z764" s="166">
        <f t="shared" si="915"/>
        <v>8837211.2081388608</v>
      </c>
      <c r="AA764" s="166">
        <f t="shared" si="915"/>
        <v>5446304.0621118471</v>
      </c>
      <c r="AB764" s="166">
        <f t="shared" si="915"/>
        <v>4189695.7206382696</v>
      </c>
      <c r="AC764" s="166">
        <f t="shared" si="915"/>
        <v>4005055.1019616406</v>
      </c>
      <c r="AD764" s="166">
        <f t="shared" si="915"/>
        <v>3015398.8906336701</v>
      </c>
      <c r="AE764" s="166">
        <f t="shared" si="915"/>
        <v>5108183.9323892789</v>
      </c>
      <c r="AF764" s="166">
        <f t="shared" si="915"/>
        <v>6278146.1557768583</v>
      </c>
      <c r="AG764" s="166">
        <f t="shared" si="915"/>
        <v>6141103.2341538221</v>
      </c>
      <c r="AH764" s="166">
        <f t="shared" si="915"/>
        <v>4138822.1468215645</v>
      </c>
      <c r="AI764" s="166">
        <f t="shared" si="915"/>
        <v>4636928.5910819024</v>
      </c>
      <c r="AJ764" s="166">
        <f t="shared" si="915"/>
        <v>5372528.0913456399</v>
      </c>
      <c r="AK764" s="166">
        <f t="shared" si="915"/>
        <v>5865748.6675218102</v>
      </c>
      <c r="AL764" s="166">
        <f t="shared" si="915"/>
        <v>9459655.4044177886</v>
      </c>
      <c r="AM764" s="166">
        <f t="shared" si="915"/>
        <v>5727246.9144518776</v>
      </c>
      <c r="AN764" s="166">
        <f t="shared" si="915"/>
        <v>4381668.3348675976</v>
      </c>
      <c r="AO764" s="166">
        <f t="shared" si="915"/>
        <v>4215664.2109035486</v>
      </c>
      <c r="AP764" s="166">
        <f t="shared" si="915"/>
        <v>3190609.1696722023</v>
      </c>
      <c r="AQ764" s="166">
        <f t="shared" si="915"/>
        <v>5375848.089803949</v>
      </c>
      <c r="AR764" s="166">
        <f t="shared" si="915"/>
        <v>6562509.0961489044</v>
      </c>
      <c r="AS764" s="166">
        <f t="shared" si="915"/>
        <v>6469881.8935283525</v>
      </c>
      <c r="AT764" s="166">
        <f t="shared" si="915"/>
        <v>4367327.3438952286</v>
      </c>
      <c r="AU764" s="166">
        <f t="shared" si="915"/>
        <v>4892140.2149714362</v>
      </c>
      <c r="AV764" s="166">
        <f t="shared" si="915"/>
        <v>5650448.5457589393</v>
      </c>
      <c r="AW764" s="166">
        <f t="shared" si="915"/>
        <v>6168360.5521961367</v>
      </c>
      <c r="AX764" s="166">
        <f t="shared" si="915"/>
        <v>9917323.9128873013</v>
      </c>
      <c r="AY764" s="166">
        <f t="shared" si="915"/>
        <v>5961637.8925035214</v>
      </c>
      <c r="AZ764" s="166">
        <f t="shared" si="915"/>
        <v>4549043.5431490783</v>
      </c>
      <c r="BA764" s="166">
        <f t="shared" si="915"/>
        <v>4390177.5154117309</v>
      </c>
      <c r="BB764" s="166">
        <f t="shared" si="915"/>
        <v>3330914.7613092074</v>
      </c>
      <c r="BC764" s="166">
        <f t="shared" si="915"/>
        <v>5597917.3647499261</v>
      </c>
      <c r="BD764" s="166">
        <f t="shared" si="915"/>
        <v>6811547.1683118837</v>
      </c>
      <c r="BE764" s="166">
        <f t="shared" si="915"/>
        <v>6740599.9523221059</v>
      </c>
      <c r="BF764" s="166">
        <f t="shared" si="915"/>
        <v>4553487.4464506414</v>
      </c>
      <c r="BG764" s="166">
        <f t="shared" si="915"/>
        <v>5100279.2752722241</v>
      </c>
      <c r="BH764" s="166">
        <f t="shared" si="915"/>
        <v>5882084.0075760484</v>
      </c>
      <c r="BI764" s="166">
        <f t="shared" si="915"/>
        <v>6420820.3707157755</v>
      </c>
      <c r="BJ764" s="166">
        <f t="shared" si="915"/>
        <v>10308206.370258523</v>
      </c>
      <c r="BK764" s="166">
        <f t="shared" si="915"/>
        <v>6358664.5655970955</v>
      </c>
      <c r="BL764" s="166">
        <f t="shared" si="915"/>
        <v>4850369.979183835</v>
      </c>
      <c r="BM764" s="166">
        <f t="shared" si="915"/>
        <v>4682819.8719787421</v>
      </c>
      <c r="BN764" s="166">
        <f t="shared" si="915"/>
        <v>3554067.2234356022</v>
      </c>
      <c r="BO764" s="166">
        <f t="shared" si="915"/>
        <v>5971001.6387701426</v>
      </c>
      <c r="BP764" s="166">
        <f t="shared" ref="BP764:BV764" si="916">+BP761*BP591</f>
        <v>7262516.57299913</v>
      </c>
      <c r="BQ764" s="166">
        <f t="shared" si="916"/>
        <v>7190310.6554665389</v>
      </c>
      <c r="BR764" s="166">
        <f t="shared" si="916"/>
        <v>4857746.0214515748</v>
      </c>
      <c r="BS764" s="166">
        <f t="shared" si="916"/>
        <v>5441020.6318588648</v>
      </c>
      <c r="BT764" s="166">
        <f t="shared" si="916"/>
        <v>6273865.3704216871</v>
      </c>
      <c r="BU764" s="166">
        <f t="shared" si="916"/>
        <v>6848429.3565903939</v>
      </c>
      <c r="BV764" s="166">
        <f t="shared" si="916"/>
        <v>10992661.197786067</v>
      </c>
      <c r="BW764" s="233">
        <f t="shared" si="813"/>
        <v>389760045.14351016</v>
      </c>
    </row>
    <row r="765" spans="1:75" x14ac:dyDescent="0.3">
      <c r="A765" s="221" t="s">
        <v>450</v>
      </c>
      <c r="C765" s="166">
        <f>+C761*C592</f>
        <v>0</v>
      </c>
      <c r="D765" s="166">
        <f t="shared" ref="D765:BO765" si="917">+D761*D592</f>
        <v>0</v>
      </c>
      <c r="E765" s="166">
        <f t="shared" si="917"/>
        <v>0</v>
      </c>
      <c r="F765" s="166">
        <f t="shared" si="917"/>
        <v>0</v>
      </c>
      <c r="G765" s="166">
        <f t="shared" si="917"/>
        <v>0</v>
      </c>
      <c r="H765" s="166">
        <f t="shared" si="917"/>
        <v>0</v>
      </c>
      <c r="I765" s="166">
        <f t="shared" si="917"/>
        <v>0</v>
      </c>
      <c r="J765" s="166">
        <f t="shared" si="917"/>
        <v>0</v>
      </c>
      <c r="K765" s="166">
        <f t="shared" si="917"/>
        <v>0</v>
      </c>
      <c r="L765" s="166">
        <f t="shared" si="917"/>
        <v>0</v>
      </c>
      <c r="M765" s="166">
        <f t="shared" si="917"/>
        <v>0</v>
      </c>
      <c r="N765" s="166">
        <f t="shared" si="917"/>
        <v>0</v>
      </c>
      <c r="O765" s="166">
        <f t="shared" si="917"/>
        <v>1737120</v>
      </c>
      <c r="P765" s="166">
        <f t="shared" si="917"/>
        <v>2123146.666666667</v>
      </c>
      <c r="Q765" s="166">
        <f t="shared" si="917"/>
        <v>1737120</v>
      </c>
      <c r="R765" s="166">
        <f t="shared" si="917"/>
        <v>2123146.666666667</v>
      </c>
      <c r="S765" s="166">
        <f t="shared" si="917"/>
        <v>1737120</v>
      </c>
      <c r="T765" s="166">
        <f t="shared" si="917"/>
        <v>2123146.666666667</v>
      </c>
      <c r="U765" s="166">
        <f t="shared" si="917"/>
        <v>1737120</v>
      </c>
      <c r="V765" s="166">
        <f t="shared" si="917"/>
        <v>2123146.666666667</v>
      </c>
      <c r="W765" s="166">
        <f t="shared" si="917"/>
        <v>1737120</v>
      </c>
      <c r="X765" s="166">
        <f t="shared" si="917"/>
        <v>2123146.666666667</v>
      </c>
      <c r="Y765" s="166">
        <f t="shared" si="917"/>
        <v>1737120</v>
      </c>
      <c r="Z765" s="166">
        <f t="shared" si="917"/>
        <v>2123146.666666667</v>
      </c>
      <c r="AA765" s="166">
        <f t="shared" si="917"/>
        <v>3699491.6610666658</v>
      </c>
      <c r="AB765" s="166">
        <f t="shared" si="917"/>
        <v>4098337.9975999999</v>
      </c>
      <c r="AC765" s="166">
        <f t="shared" si="917"/>
        <v>3699491.6610666658</v>
      </c>
      <c r="AD765" s="166">
        <f t="shared" si="917"/>
        <v>4098337.9975999999</v>
      </c>
      <c r="AE765" s="166">
        <f t="shared" si="917"/>
        <v>3699491.6610666658</v>
      </c>
      <c r="AF765" s="166">
        <f t="shared" si="917"/>
        <v>4098337.9975999999</v>
      </c>
      <c r="AG765" s="166">
        <f t="shared" si="917"/>
        <v>3699491.6610666658</v>
      </c>
      <c r="AH765" s="166">
        <f t="shared" si="917"/>
        <v>4098337.9975999999</v>
      </c>
      <c r="AI765" s="166">
        <f t="shared" si="917"/>
        <v>3699491.6610666658</v>
      </c>
      <c r="AJ765" s="166">
        <f t="shared" si="917"/>
        <v>4098337.9975999999</v>
      </c>
      <c r="AK765" s="166">
        <f t="shared" si="917"/>
        <v>3699491.6610666658</v>
      </c>
      <c r="AL765" s="166">
        <f t="shared" si="917"/>
        <v>4098337.9975999999</v>
      </c>
      <c r="AM765" s="166">
        <f t="shared" si="917"/>
        <v>4014844.6811772059</v>
      </c>
      <c r="AN765" s="166">
        <f t="shared" si="917"/>
        <v>4452972.8564569997</v>
      </c>
      <c r="AO765" s="166">
        <f t="shared" si="917"/>
        <v>4014844.6811772059</v>
      </c>
      <c r="AP765" s="166">
        <f t="shared" si="917"/>
        <v>4452972.8564569997</v>
      </c>
      <c r="AQ765" s="166">
        <f t="shared" si="917"/>
        <v>4014844.6811772059</v>
      </c>
      <c r="AR765" s="166">
        <f t="shared" si="917"/>
        <v>4452972.8564569997</v>
      </c>
      <c r="AS765" s="166">
        <f t="shared" si="917"/>
        <v>4014844.6811772059</v>
      </c>
      <c r="AT765" s="166">
        <f t="shared" si="917"/>
        <v>4452972.8564569997</v>
      </c>
      <c r="AU765" s="166">
        <f t="shared" si="917"/>
        <v>4014844.6811772059</v>
      </c>
      <c r="AV765" s="166">
        <f t="shared" si="917"/>
        <v>4452972.8564569997</v>
      </c>
      <c r="AW765" s="166">
        <f t="shared" si="917"/>
        <v>4014844.6811772059</v>
      </c>
      <c r="AX765" s="166">
        <f t="shared" si="917"/>
        <v>4452972.8564569997</v>
      </c>
      <c r="AY765" s="166">
        <f t="shared" si="917"/>
        <v>4065541.1257468145</v>
      </c>
      <c r="AZ765" s="166">
        <f t="shared" si="917"/>
        <v>4510736.8211818682</v>
      </c>
      <c r="BA765" s="166">
        <f t="shared" si="917"/>
        <v>4065541.1257468145</v>
      </c>
      <c r="BB765" s="166">
        <f t="shared" si="917"/>
        <v>4510736.8211818682</v>
      </c>
      <c r="BC765" s="166">
        <f t="shared" si="917"/>
        <v>4065541.1257468145</v>
      </c>
      <c r="BD765" s="166">
        <f t="shared" si="917"/>
        <v>4510736.8211818682</v>
      </c>
      <c r="BE765" s="166">
        <f t="shared" si="917"/>
        <v>4065541.1257468145</v>
      </c>
      <c r="BF765" s="166">
        <f t="shared" si="917"/>
        <v>4510736.8211818682</v>
      </c>
      <c r="BG765" s="166">
        <f t="shared" si="917"/>
        <v>4065541.1257468145</v>
      </c>
      <c r="BH765" s="166">
        <f t="shared" si="917"/>
        <v>4510736.8211818682</v>
      </c>
      <c r="BI765" s="166">
        <f t="shared" si="917"/>
        <v>4065541.1257468145</v>
      </c>
      <c r="BJ765" s="166">
        <f t="shared" si="917"/>
        <v>4510736.8211818682</v>
      </c>
      <c r="BK765" s="166">
        <f t="shared" si="917"/>
        <v>4338895.0324997408</v>
      </c>
      <c r="BL765" s="166">
        <f t="shared" si="917"/>
        <v>4805665.4266927326</v>
      </c>
      <c r="BM765" s="166">
        <f t="shared" si="917"/>
        <v>4338895.0324997408</v>
      </c>
      <c r="BN765" s="166">
        <f t="shared" si="917"/>
        <v>4805665.4266927326</v>
      </c>
      <c r="BO765" s="166">
        <f t="shared" si="917"/>
        <v>4338895.0324997408</v>
      </c>
      <c r="BP765" s="166">
        <f t="shared" ref="BP765:BV765" si="918">+BP761*BP592</f>
        <v>4805665.4266927326</v>
      </c>
      <c r="BQ765" s="166">
        <f t="shared" si="918"/>
        <v>4338895.0324997408</v>
      </c>
      <c r="BR765" s="166">
        <f t="shared" si="918"/>
        <v>4805665.4266927326</v>
      </c>
      <c r="BS765" s="166">
        <f t="shared" si="918"/>
        <v>4338895.0324997408</v>
      </c>
      <c r="BT765" s="166">
        <f t="shared" si="918"/>
        <v>4805665.4266927326</v>
      </c>
      <c r="BU765" s="166">
        <f t="shared" si="918"/>
        <v>4338895.0324997408</v>
      </c>
      <c r="BV765" s="166">
        <f t="shared" si="918"/>
        <v>4805665.4266927326</v>
      </c>
      <c r="BW765" s="233">
        <f t="shared" si="813"/>
        <v>227080513.61453196</v>
      </c>
    </row>
    <row r="766" spans="1:75" x14ac:dyDescent="0.3">
      <c r="A766" s="222" t="s">
        <v>451</v>
      </c>
      <c r="C766" s="166">
        <f>+C761*C593</f>
        <v>2560000</v>
      </c>
      <c r="D766" s="166">
        <f t="shared" ref="D766:BO766" si="919">+D761*D593</f>
        <v>1600000</v>
      </c>
      <c r="E766" s="166">
        <f t="shared" si="919"/>
        <v>1792000</v>
      </c>
      <c r="F766" s="166">
        <f t="shared" si="919"/>
        <v>1280000</v>
      </c>
      <c r="G766" s="166">
        <f t="shared" si="919"/>
        <v>2240000</v>
      </c>
      <c r="H766" s="166">
        <f t="shared" si="919"/>
        <v>4160000</v>
      </c>
      <c r="I766" s="166">
        <f t="shared" si="919"/>
        <v>3200000</v>
      </c>
      <c r="J766" s="166">
        <f t="shared" si="919"/>
        <v>1520000</v>
      </c>
      <c r="K766" s="166">
        <f t="shared" si="919"/>
        <v>2720000</v>
      </c>
      <c r="L766" s="166">
        <f t="shared" si="919"/>
        <v>2400000</v>
      </c>
      <c r="M766" s="166">
        <f t="shared" si="919"/>
        <v>2560000</v>
      </c>
      <c r="N766" s="166">
        <f t="shared" si="919"/>
        <v>5440000</v>
      </c>
      <c r="O766" s="166">
        <f t="shared" si="919"/>
        <v>2977926.1321147345</v>
      </c>
      <c r="P766" s="166">
        <f t="shared" si="919"/>
        <v>1622232.4155991022</v>
      </c>
      <c r="Q766" s="166">
        <f t="shared" si="919"/>
        <v>1665412.3233484135</v>
      </c>
      <c r="R766" s="166">
        <f t="shared" si="919"/>
        <v>1230924.5835343488</v>
      </c>
      <c r="S766" s="166">
        <f t="shared" si="919"/>
        <v>2420974.9971377677</v>
      </c>
      <c r="T766" s="166">
        <f t="shared" si="919"/>
        <v>4661657.7844149591</v>
      </c>
      <c r="U766" s="166">
        <f t="shared" si="919"/>
        <v>3362917.4882971197</v>
      </c>
      <c r="V766" s="166">
        <f t="shared" si="919"/>
        <v>1640004.7857789868</v>
      </c>
      <c r="W766" s="166">
        <f t="shared" si="919"/>
        <v>2331503.6713461871</v>
      </c>
      <c r="X766" s="166">
        <f t="shared" si="919"/>
        <v>2570347.4306175131</v>
      </c>
      <c r="Y766" s="166">
        <f t="shared" si="919"/>
        <v>3049117.907611974</v>
      </c>
      <c r="Z766" s="166">
        <f t="shared" si="919"/>
        <v>5998306.7393988958</v>
      </c>
      <c r="AA766" s="166">
        <f t="shared" si="919"/>
        <v>3223876.743994494</v>
      </c>
      <c r="AB766" s="166">
        <f t="shared" si="919"/>
        <v>1756214.6023716275</v>
      </c>
      <c r="AC766" s="166">
        <f t="shared" si="919"/>
        <v>1802960.7922450399</v>
      </c>
      <c r="AD766" s="166">
        <f t="shared" si="919"/>
        <v>1332588.1712349341</v>
      </c>
      <c r="AE766" s="166">
        <f t="shared" si="919"/>
        <v>2620926.3241603724</v>
      </c>
      <c r="AF766" s="166">
        <f t="shared" si="919"/>
        <v>5046669.8812854439</v>
      </c>
      <c r="AG766" s="166">
        <f t="shared" si="919"/>
        <v>3640665.013673265</v>
      </c>
      <c r="AH766" s="166">
        <f t="shared" si="919"/>
        <v>1775454.8146424077</v>
      </c>
      <c r="AI766" s="166">
        <f t="shared" si="919"/>
        <v>2524065.4506272217</v>
      </c>
      <c r="AJ766" s="166">
        <f t="shared" si="919"/>
        <v>2782635.6121430276</v>
      </c>
      <c r="AK766" s="166">
        <f t="shared" si="919"/>
        <v>3300948.3365078527</v>
      </c>
      <c r="AL766" s="166">
        <f t="shared" si="919"/>
        <v>6493714.3309062077</v>
      </c>
      <c r="AM766" s="166">
        <f t="shared" si="919"/>
        <v>3501809.6082405848</v>
      </c>
      <c r="AN766" s="166">
        <f t="shared" si="919"/>
        <v>1907619.1979651835</v>
      </c>
      <c r="AO766" s="166">
        <f t="shared" si="919"/>
        <v>1958395.4123946873</v>
      </c>
      <c r="AP766" s="166">
        <f t="shared" si="919"/>
        <v>1447471.6102441081</v>
      </c>
      <c r="AQ766" s="166">
        <f t="shared" si="919"/>
        <v>2846878.3744702446</v>
      </c>
      <c r="AR766" s="166">
        <f t="shared" si="919"/>
        <v>5481747.1272201724</v>
      </c>
      <c r="AS766" s="166">
        <f t="shared" si="919"/>
        <v>3954529.511407447</v>
      </c>
      <c r="AT766" s="166">
        <f t="shared" si="919"/>
        <v>1928518.1235583888</v>
      </c>
      <c r="AU766" s="166">
        <f t="shared" si="919"/>
        <v>2741667.051415537</v>
      </c>
      <c r="AV766" s="166">
        <f t="shared" si="919"/>
        <v>3022528.7430689433</v>
      </c>
      <c r="AW766" s="166">
        <f t="shared" si="919"/>
        <v>3585525.6013189307</v>
      </c>
      <c r="AX766" s="166">
        <f t="shared" si="919"/>
        <v>7053542.3785965238</v>
      </c>
      <c r="AY766" s="166">
        <f t="shared" si="919"/>
        <v>3670633.2501777071</v>
      </c>
      <c r="AZ766" s="166">
        <f t="shared" si="919"/>
        <v>1999586.2825467638</v>
      </c>
      <c r="BA766" s="166">
        <f t="shared" si="919"/>
        <v>2052810.4385844001</v>
      </c>
      <c r="BB766" s="166">
        <f t="shared" si="919"/>
        <v>1517254.7955626205</v>
      </c>
      <c r="BC766" s="166">
        <f t="shared" si="919"/>
        <v>2984127.5196548048</v>
      </c>
      <c r="BD766" s="166">
        <f t="shared" si="919"/>
        <v>5746024.3489223076</v>
      </c>
      <c r="BE766" s="166">
        <f t="shared" si="919"/>
        <v>4145178.9609642052</v>
      </c>
      <c r="BF766" s="166">
        <f t="shared" si="919"/>
        <v>2021492.7537023884</v>
      </c>
      <c r="BG766" s="166">
        <f t="shared" si="919"/>
        <v>2873843.9166311002</v>
      </c>
      <c r="BH766" s="166">
        <f t="shared" si="919"/>
        <v>3168246.062783794</v>
      </c>
      <c r="BI766" s="166">
        <f t="shared" si="919"/>
        <v>3758385.2247687569</v>
      </c>
      <c r="BJ766" s="166">
        <f t="shared" si="919"/>
        <v>7393596.4780856129</v>
      </c>
      <c r="BK766" s="166">
        <f t="shared" si="919"/>
        <v>3936292.3951527183</v>
      </c>
      <c r="BL766" s="166">
        <f t="shared" si="919"/>
        <v>2144304.7400770602</v>
      </c>
      <c r="BM766" s="166">
        <f t="shared" si="919"/>
        <v>2201380.9518285948</v>
      </c>
      <c r="BN766" s="166">
        <f t="shared" si="919"/>
        <v>1627064.8975876286</v>
      </c>
      <c r="BO766" s="166">
        <f t="shared" si="919"/>
        <v>3200101.3615878057</v>
      </c>
      <c r="BP766" s="166">
        <f t="shared" ref="BP766:BV766" si="920">+BP761*BP593</f>
        <v>6161888.2643560795</v>
      </c>
      <c r="BQ766" s="166">
        <f t="shared" si="920"/>
        <v>4445182.9721208196</v>
      </c>
      <c r="BR766" s="166">
        <f t="shared" si="920"/>
        <v>2167796.6745573953</v>
      </c>
      <c r="BS766" s="166">
        <f t="shared" si="920"/>
        <v>3081836.0710221427</v>
      </c>
      <c r="BT766" s="166">
        <f t="shared" si="920"/>
        <v>3397545.3369809203</v>
      </c>
      <c r="BU766" s="166">
        <f t="shared" si="920"/>
        <v>4030395.3487032158</v>
      </c>
      <c r="BV766" s="166">
        <f t="shared" si="920"/>
        <v>7928702.1083098771</v>
      </c>
      <c r="BW766" s="233">
        <f t="shared" si="813"/>
        <v>226387950.22756135</v>
      </c>
    </row>
    <row r="767" spans="1:75" x14ac:dyDescent="0.3">
      <c r="A767" s="223" t="s">
        <v>452</v>
      </c>
      <c r="C767" s="166">
        <f>+C761*C594</f>
        <v>0</v>
      </c>
      <c r="D767" s="166">
        <f t="shared" ref="D767:BO767" si="921">+D761*D594</f>
        <v>0</v>
      </c>
      <c r="E767" s="166">
        <f t="shared" si="921"/>
        <v>0</v>
      </c>
      <c r="F767" s="166">
        <f t="shared" si="921"/>
        <v>0</v>
      </c>
      <c r="G767" s="166">
        <f t="shared" si="921"/>
        <v>0</v>
      </c>
      <c r="H767" s="166">
        <f t="shared" si="921"/>
        <v>0</v>
      </c>
      <c r="I767" s="166">
        <f t="shared" si="921"/>
        <v>0</v>
      </c>
      <c r="J767" s="166">
        <f t="shared" si="921"/>
        <v>0</v>
      </c>
      <c r="K767" s="166">
        <f t="shared" si="921"/>
        <v>0</v>
      </c>
      <c r="L767" s="166">
        <f t="shared" si="921"/>
        <v>0</v>
      </c>
      <c r="M767" s="166">
        <f t="shared" si="921"/>
        <v>0</v>
      </c>
      <c r="N767" s="166">
        <f t="shared" si="921"/>
        <v>0</v>
      </c>
      <c r="O767" s="166">
        <f t="shared" si="921"/>
        <v>0</v>
      </c>
      <c r="P767" s="166">
        <f t="shared" si="921"/>
        <v>0</v>
      </c>
      <c r="Q767" s="166">
        <f t="shared" si="921"/>
        <v>0</v>
      </c>
      <c r="R767" s="166">
        <f t="shared" si="921"/>
        <v>0</v>
      </c>
      <c r="S767" s="166">
        <f t="shared" si="921"/>
        <v>0</v>
      </c>
      <c r="T767" s="166">
        <f t="shared" si="921"/>
        <v>0</v>
      </c>
      <c r="U767" s="166">
        <f t="shared" si="921"/>
        <v>0</v>
      </c>
      <c r="V767" s="166">
        <f t="shared" si="921"/>
        <v>0</v>
      </c>
      <c r="W767" s="166">
        <f t="shared" si="921"/>
        <v>0</v>
      </c>
      <c r="X767" s="166">
        <f t="shared" si="921"/>
        <v>0</v>
      </c>
      <c r="Y767" s="166">
        <f t="shared" si="921"/>
        <v>0</v>
      </c>
      <c r="Z767" s="166">
        <f t="shared" si="921"/>
        <v>0</v>
      </c>
      <c r="AA767" s="166">
        <f t="shared" si="921"/>
        <v>0</v>
      </c>
      <c r="AB767" s="166">
        <f t="shared" si="921"/>
        <v>0</v>
      </c>
      <c r="AC767" s="166">
        <f t="shared" si="921"/>
        <v>0</v>
      </c>
      <c r="AD767" s="166">
        <f t="shared" si="921"/>
        <v>0</v>
      </c>
      <c r="AE767" s="166">
        <f t="shared" si="921"/>
        <v>0</v>
      </c>
      <c r="AF767" s="166">
        <f t="shared" si="921"/>
        <v>0</v>
      </c>
      <c r="AG767" s="166">
        <f t="shared" si="921"/>
        <v>0</v>
      </c>
      <c r="AH767" s="166">
        <f t="shared" si="921"/>
        <v>0</v>
      </c>
      <c r="AI767" s="166">
        <f t="shared" si="921"/>
        <v>0</v>
      </c>
      <c r="AJ767" s="166">
        <f t="shared" si="921"/>
        <v>0</v>
      </c>
      <c r="AK767" s="166">
        <f t="shared" si="921"/>
        <v>0</v>
      </c>
      <c r="AL767" s="166">
        <f t="shared" si="921"/>
        <v>0</v>
      </c>
      <c r="AM767" s="166">
        <f t="shared" si="921"/>
        <v>410530.2883733334</v>
      </c>
      <c r="AN767" s="166">
        <f t="shared" si="921"/>
        <v>615795.43255999999</v>
      </c>
      <c r="AO767" s="166">
        <f t="shared" si="921"/>
        <v>410530.2883733334</v>
      </c>
      <c r="AP767" s="166">
        <f t="shared" si="921"/>
        <v>615795.43255999999</v>
      </c>
      <c r="AQ767" s="166">
        <f t="shared" si="921"/>
        <v>410530.2883733334</v>
      </c>
      <c r="AR767" s="166">
        <f t="shared" si="921"/>
        <v>615795.43255999999</v>
      </c>
      <c r="AS767" s="166">
        <f t="shared" si="921"/>
        <v>410530.2883733334</v>
      </c>
      <c r="AT767" s="166">
        <f t="shared" si="921"/>
        <v>615795.43255999999</v>
      </c>
      <c r="AU767" s="166">
        <f t="shared" si="921"/>
        <v>410530.2883733334</v>
      </c>
      <c r="AV767" s="166">
        <f t="shared" si="921"/>
        <v>615795.43255999999</v>
      </c>
      <c r="AW767" s="166">
        <f t="shared" si="921"/>
        <v>410530.2883733334</v>
      </c>
      <c r="AX767" s="166">
        <f t="shared" si="921"/>
        <v>615795.43255999999</v>
      </c>
      <c r="AY767" s="166">
        <f t="shared" si="921"/>
        <v>439760.04490551469</v>
      </c>
      <c r="AZ767" s="166">
        <f t="shared" si="921"/>
        <v>659640.06735827192</v>
      </c>
      <c r="BA767" s="166">
        <f t="shared" si="921"/>
        <v>439760.04490551469</v>
      </c>
      <c r="BB767" s="166">
        <f t="shared" si="921"/>
        <v>659640.06735827192</v>
      </c>
      <c r="BC767" s="166">
        <f t="shared" si="921"/>
        <v>439760.04490551469</v>
      </c>
      <c r="BD767" s="166">
        <f t="shared" si="921"/>
        <v>659640.06735827192</v>
      </c>
      <c r="BE767" s="166">
        <f t="shared" si="921"/>
        <v>439760.04490551469</v>
      </c>
      <c r="BF767" s="166">
        <f t="shared" si="921"/>
        <v>659640.06735827192</v>
      </c>
      <c r="BG767" s="166">
        <f t="shared" si="921"/>
        <v>439760.04490551469</v>
      </c>
      <c r="BH767" s="166">
        <f t="shared" si="921"/>
        <v>659640.06735827192</v>
      </c>
      <c r="BI767" s="166">
        <f t="shared" si="921"/>
        <v>439760.04490551469</v>
      </c>
      <c r="BJ767" s="166">
        <f t="shared" si="921"/>
        <v>659640.06735827192</v>
      </c>
      <c r="BK767" s="166">
        <f t="shared" si="921"/>
        <v>466541.43164026062</v>
      </c>
      <c r="BL767" s="166">
        <f t="shared" si="921"/>
        <v>699812.14746039081</v>
      </c>
      <c r="BM767" s="166">
        <f t="shared" si="921"/>
        <v>466541.43164026062</v>
      </c>
      <c r="BN767" s="166">
        <f t="shared" si="921"/>
        <v>699812.14746039081</v>
      </c>
      <c r="BO767" s="166">
        <f t="shared" si="921"/>
        <v>466541.43164026062</v>
      </c>
      <c r="BP767" s="166">
        <f t="shared" ref="BP767:BV767" si="922">+BP761*BP594</f>
        <v>699812.14746039081</v>
      </c>
      <c r="BQ767" s="166">
        <f t="shared" si="922"/>
        <v>466541.43164026062</v>
      </c>
      <c r="BR767" s="166">
        <f t="shared" si="922"/>
        <v>699812.14746039081</v>
      </c>
      <c r="BS767" s="166">
        <f t="shared" si="922"/>
        <v>466541.43164026062</v>
      </c>
      <c r="BT767" s="166">
        <f t="shared" si="922"/>
        <v>699812.14746039081</v>
      </c>
      <c r="BU767" s="166">
        <f t="shared" si="922"/>
        <v>466541.43164026062</v>
      </c>
      <c r="BV767" s="166">
        <f t="shared" si="922"/>
        <v>699812.14746039081</v>
      </c>
      <c r="BW767" s="233">
        <f t="shared" si="813"/>
        <v>19752476.473786622</v>
      </c>
    </row>
    <row r="768" spans="1:75" x14ac:dyDescent="0.3">
      <c r="A768" s="195" t="s">
        <v>455</v>
      </c>
      <c r="C768" s="166">
        <f>+C764+C765+C766+C767</f>
        <v>7296000</v>
      </c>
      <c r="D768" s="166">
        <f t="shared" ref="D768:BO768" si="923">+D764+D765+D766+D767</f>
        <v>5452800</v>
      </c>
      <c r="E768" s="166">
        <f t="shared" si="923"/>
        <v>5440000</v>
      </c>
      <c r="F768" s="166">
        <f t="shared" si="923"/>
        <v>3833600</v>
      </c>
      <c r="G768" s="166">
        <f t="shared" si="923"/>
        <v>6860800</v>
      </c>
      <c r="H768" s="166">
        <f t="shared" si="923"/>
        <v>9689600</v>
      </c>
      <c r="I768" s="166">
        <f t="shared" si="923"/>
        <v>8460800</v>
      </c>
      <c r="J768" s="166">
        <f t="shared" si="923"/>
        <v>5334400</v>
      </c>
      <c r="K768" s="166">
        <f t="shared" si="923"/>
        <v>6713600</v>
      </c>
      <c r="L768" s="166">
        <f t="shared" si="923"/>
        <v>7046400</v>
      </c>
      <c r="M768" s="166">
        <f t="shared" si="923"/>
        <v>7590400</v>
      </c>
      <c r="N768" s="166">
        <f t="shared" si="923"/>
        <v>13555200</v>
      </c>
      <c r="O768" s="166">
        <f t="shared" si="923"/>
        <v>9801327.1725923903</v>
      </c>
      <c r="P768" s="166">
        <f t="shared" si="923"/>
        <v>7660412.3894822896</v>
      </c>
      <c r="Q768" s="166">
        <f t="shared" si="923"/>
        <v>7142455.8310399596</v>
      </c>
      <c r="R768" s="166">
        <f t="shared" si="923"/>
        <v>6168272.3061967604</v>
      </c>
      <c r="S768" s="166">
        <f t="shared" si="923"/>
        <v>8928211.6460995097</v>
      </c>
      <c r="T768" s="166">
        <f t="shared" si="923"/>
        <v>12651690.079158643</v>
      </c>
      <c r="U768" s="166">
        <f t="shared" si="923"/>
        <v>10834049.345726615</v>
      </c>
      <c r="V768" s="166">
        <f t="shared" si="923"/>
        <v>7626955.0909421854</v>
      </c>
      <c r="W768" s="166">
        <f t="shared" si="923"/>
        <v>8397510.7548285108</v>
      </c>
      <c r="X768" s="166">
        <f t="shared" si="923"/>
        <v>9710801.6673705354</v>
      </c>
      <c r="Y768" s="166">
        <f t="shared" si="923"/>
        <v>10264233.473558187</v>
      </c>
      <c r="Z768" s="166">
        <f t="shared" si="923"/>
        <v>16958664.614204425</v>
      </c>
      <c r="AA768" s="166">
        <f t="shared" si="923"/>
        <v>12369672.467173006</v>
      </c>
      <c r="AB768" s="166">
        <f t="shared" si="923"/>
        <v>10044248.320609897</v>
      </c>
      <c r="AC768" s="166">
        <f t="shared" si="923"/>
        <v>9507507.5552733466</v>
      </c>
      <c r="AD768" s="166">
        <f t="shared" si="923"/>
        <v>8446325.0594686046</v>
      </c>
      <c r="AE768" s="166">
        <f t="shared" si="923"/>
        <v>11428601.917616317</v>
      </c>
      <c r="AF768" s="166">
        <f t="shared" si="923"/>
        <v>15423154.034662303</v>
      </c>
      <c r="AG768" s="166">
        <f t="shared" si="923"/>
        <v>13481259.908893753</v>
      </c>
      <c r="AH768" s="166">
        <f t="shared" si="923"/>
        <v>10012614.959063971</v>
      </c>
      <c r="AI768" s="166">
        <f t="shared" si="923"/>
        <v>10860485.702775791</v>
      </c>
      <c r="AJ768" s="166">
        <f t="shared" si="923"/>
        <v>12253501.701088667</v>
      </c>
      <c r="AK768" s="166">
        <f t="shared" si="923"/>
        <v>12866188.66509633</v>
      </c>
      <c r="AL768" s="166">
        <f t="shared" si="923"/>
        <v>20051707.732923996</v>
      </c>
      <c r="AM768" s="166">
        <f t="shared" si="923"/>
        <v>13654431.492242999</v>
      </c>
      <c r="AN768" s="166">
        <f t="shared" si="923"/>
        <v>11358055.821849782</v>
      </c>
      <c r="AO768" s="166">
        <f t="shared" si="923"/>
        <v>10599434.592848774</v>
      </c>
      <c r="AP768" s="166">
        <f t="shared" si="923"/>
        <v>9706849.06893331</v>
      </c>
      <c r="AQ768" s="166">
        <f t="shared" si="923"/>
        <v>12648101.433824733</v>
      </c>
      <c r="AR768" s="166">
        <f t="shared" si="923"/>
        <v>17113024.512386076</v>
      </c>
      <c r="AS768" s="166">
        <f t="shared" si="923"/>
        <v>14849786.374486338</v>
      </c>
      <c r="AT768" s="166">
        <f t="shared" si="923"/>
        <v>11364613.756470619</v>
      </c>
      <c r="AU768" s="166">
        <f t="shared" si="923"/>
        <v>12059182.235937513</v>
      </c>
      <c r="AV768" s="166">
        <f t="shared" si="923"/>
        <v>13741745.577844882</v>
      </c>
      <c r="AW768" s="166">
        <f t="shared" si="923"/>
        <v>14179261.123065606</v>
      </c>
      <c r="AX768" s="166">
        <f t="shared" si="923"/>
        <v>22039634.580500823</v>
      </c>
      <c r="AY768" s="166">
        <f t="shared" si="923"/>
        <v>14137572.313333558</v>
      </c>
      <c r="AZ768" s="166">
        <f t="shared" si="923"/>
        <v>11719006.714235984</v>
      </c>
      <c r="BA768" s="166">
        <f t="shared" si="923"/>
        <v>10948289.124648461</v>
      </c>
      <c r="BB768" s="166">
        <f t="shared" si="923"/>
        <v>10018546.445411969</v>
      </c>
      <c r="BC768" s="166">
        <f t="shared" si="923"/>
        <v>13087346.05505706</v>
      </c>
      <c r="BD768" s="166">
        <f t="shared" si="923"/>
        <v>17727948.405774329</v>
      </c>
      <c r="BE768" s="166">
        <f t="shared" si="923"/>
        <v>15391080.08393864</v>
      </c>
      <c r="BF768" s="166">
        <f t="shared" si="923"/>
        <v>11745357.088693172</v>
      </c>
      <c r="BG768" s="166">
        <f t="shared" si="923"/>
        <v>12479424.362555655</v>
      </c>
      <c r="BH768" s="166">
        <f t="shared" si="923"/>
        <v>14220706.958899982</v>
      </c>
      <c r="BI768" s="166">
        <f t="shared" si="923"/>
        <v>14684506.766136864</v>
      </c>
      <c r="BJ768" s="166">
        <f t="shared" si="923"/>
        <v>22872179.736884274</v>
      </c>
      <c r="BK768" s="166">
        <f t="shared" si="923"/>
        <v>15100393.424889814</v>
      </c>
      <c r="BL768" s="166">
        <f t="shared" si="923"/>
        <v>12500152.293414019</v>
      </c>
      <c r="BM768" s="166">
        <f t="shared" si="923"/>
        <v>11689637.287947338</v>
      </c>
      <c r="BN768" s="166">
        <f t="shared" si="923"/>
        <v>10686609.695176356</v>
      </c>
      <c r="BO768" s="166">
        <f t="shared" si="923"/>
        <v>13976539.464497948</v>
      </c>
      <c r="BP768" s="166">
        <f t="shared" ref="BP768:BV768" si="924">+BP764+BP765+BP766+BP767</f>
        <v>18929882.411508333</v>
      </c>
      <c r="BQ768" s="166">
        <f t="shared" si="924"/>
        <v>16440930.091727359</v>
      </c>
      <c r="BR768" s="166">
        <f t="shared" si="924"/>
        <v>12531020.270162094</v>
      </c>
      <c r="BS768" s="166">
        <f t="shared" si="924"/>
        <v>13328293.167021006</v>
      </c>
      <c r="BT768" s="166">
        <f t="shared" si="924"/>
        <v>15176888.281555731</v>
      </c>
      <c r="BU768" s="166">
        <f t="shared" si="924"/>
        <v>15684261.169433612</v>
      </c>
      <c r="BV768" s="166">
        <f t="shared" si="924"/>
        <v>24426840.880249064</v>
      </c>
      <c r="BW768" s="233">
        <f t="shared" si="813"/>
        <v>862980985.45938981</v>
      </c>
    </row>
    <row r="769" spans="1:75" ht="16.2" thickBot="1" x14ac:dyDescent="0.35">
      <c r="N769" s="166"/>
      <c r="O769" s="166"/>
      <c r="BW769" s="233">
        <f t="shared" si="813"/>
        <v>0</v>
      </c>
    </row>
    <row r="770" spans="1:75" ht="16.2" thickBot="1" x14ac:dyDescent="0.35">
      <c r="A770" s="188" t="s">
        <v>453</v>
      </c>
      <c r="N770" s="166"/>
      <c r="BW770" s="233">
        <f t="shared" si="813"/>
        <v>0</v>
      </c>
    </row>
    <row r="771" spans="1:75" x14ac:dyDescent="0.3">
      <c r="A771" s="5" t="s">
        <v>393</v>
      </c>
      <c r="C771" s="5">
        <v>0</v>
      </c>
      <c r="D771" s="5">
        <v>0</v>
      </c>
      <c r="E771" s="5">
        <v>0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  <c r="AG771" s="5">
        <v>0</v>
      </c>
      <c r="AH771" s="5">
        <v>0</v>
      </c>
      <c r="AI771" s="5">
        <v>0</v>
      </c>
      <c r="AJ771" s="5">
        <v>0</v>
      </c>
      <c r="AK771" s="5">
        <v>0</v>
      </c>
      <c r="AL771" s="5">
        <v>0</v>
      </c>
      <c r="AM771" s="5">
        <v>0</v>
      </c>
      <c r="AN771" s="5">
        <v>0</v>
      </c>
      <c r="AO771" s="5">
        <v>0</v>
      </c>
      <c r="AP771" s="5">
        <v>0</v>
      </c>
      <c r="AQ771" s="5">
        <v>0</v>
      </c>
      <c r="AR771" s="5">
        <v>0</v>
      </c>
      <c r="AS771" s="5">
        <v>0</v>
      </c>
      <c r="AT771" s="5">
        <v>0</v>
      </c>
      <c r="AU771" s="5">
        <v>0</v>
      </c>
      <c r="AV771" s="5">
        <v>0</v>
      </c>
      <c r="AW771" s="5">
        <v>0</v>
      </c>
      <c r="AX771" s="5">
        <v>0</v>
      </c>
      <c r="AY771" s="5">
        <v>0</v>
      </c>
      <c r="AZ771" s="5">
        <v>0</v>
      </c>
      <c r="BA771" s="5">
        <v>0</v>
      </c>
      <c r="BB771" s="5">
        <v>0</v>
      </c>
      <c r="BC771" s="5">
        <v>0</v>
      </c>
      <c r="BD771" s="5">
        <v>0</v>
      </c>
      <c r="BE771" s="5">
        <v>0</v>
      </c>
      <c r="BF771" s="5">
        <v>0</v>
      </c>
      <c r="BG771" s="5">
        <v>0</v>
      </c>
      <c r="BH771" s="5">
        <v>0</v>
      </c>
      <c r="BI771" s="5">
        <v>0</v>
      </c>
      <c r="BJ771" s="5">
        <v>0</v>
      </c>
      <c r="BK771" s="5">
        <v>0</v>
      </c>
      <c r="BL771" s="5">
        <v>0</v>
      </c>
      <c r="BM771" s="5">
        <v>0</v>
      </c>
      <c r="BN771" s="5">
        <v>0</v>
      </c>
      <c r="BO771" s="5">
        <v>0</v>
      </c>
      <c r="BP771" s="5">
        <v>0</v>
      </c>
      <c r="BQ771" s="5">
        <v>0</v>
      </c>
      <c r="BR771" s="5">
        <v>0</v>
      </c>
      <c r="BS771" s="5">
        <v>0</v>
      </c>
      <c r="BT771" s="5">
        <v>0</v>
      </c>
      <c r="BU771" s="5">
        <v>0</v>
      </c>
      <c r="BV771" s="5">
        <v>0</v>
      </c>
      <c r="BW771" s="233">
        <f t="shared" si="813"/>
        <v>0</v>
      </c>
    </row>
    <row r="772" spans="1:75" x14ac:dyDescent="0.3">
      <c r="A772" s="261" t="s">
        <v>235</v>
      </c>
      <c r="C772" s="261"/>
      <c r="D772" s="262">
        <f>+C768</f>
        <v>7296000</v>
      </c>
      <c r="E772" s="262">
        <f t="shared" ref="E772:BP772" si="925">+D768</f>
        <v>5452800</v>
      </c>
      <c r="F772" s="262">
        <f t="shared" si="925"/>
        <v>5440000</v>
      </c>
      <c r="G772" s="262">
        <f t="shared" si="925"/>
        <v>3833600</v>
      </c>
      <c r="H772" s="262">
        <f t="shared" si="925"/>
        <v>6860800</v>
      </c>
      <c r="I772" s="262">
        <f t="shared" si="925"/>
        <v>9689600</v>
      </c>
      <c r="J772" s="262">
        <f t="shared" si="925"/>
        <v>8460800</v>
      </c>
      <c r="K772" s="262">
        <f t="shared" si="925"/>
        <v>5334400</v>
      </c>
      <c r="L772" s="262">
        <f t="shared" si="925"/>
        <v>6713600</v>
      </c>
      <c r="M772" s="262">
        <f t="shared" si="925"/>
        <v>7046400</v>
      </c>
      <c r="N772" s="262">
        <f t="shared" si="925"/>
        <v>7590400</v>
      </c>
      <c r="O772" s="262">
        <f t="shared" si="925"/>
        <v>13555200</v>
      </c>
      <c r="P772" s="262">
        <f t="shared" si="925"/>
        <v>9801327.1725923903</v>
      </c>
      <c r="Q772" s="262">
        <f t="shared" si="925"/>
        <v>7660412.3894822896</v>
      </c>
      <c r="R772" s="262">
        <f t="shared" si="925"/>
        <v>7142455.8310399596</v>
      </c>
      <c r="S772" s="262">
        <f t="shared" si="925"/>
        <v>6168272.3061967604</v>
      </c>
      <c r="T772" s="262">
        <f t="shared" si="925"/>
        <v>8928211.6460995097</v>
      </c>
      <c r="U772" s="262">
        <f t="shared" si="925"/>
        <v>12651690.079158643</v>
      </c>
      <c r="V772" s="262">
        <f t="shared" si="925"/>
        <v>10834049.345726615</v>
      </c>
      <c r="W772" s="262">
        <f t="shared" si="925"/>
        <v>7626955.0909421854</v>
      </c>
      <c r="X772" s="262">
        <f t="shared" si="925"/>
        <v>8397510.7548285108</v>
      </c>
      <c r="Y772" s="262">
        <f t="shared" si="925"/>
        <v>9710801.6673705354</v>
      </c>
      <c r="Z772" s="262">
        <f t="shared" si="925"/>
        <v>10264233.473558187</v>
      </c>
      <c r="AA772" s="262">
        <f t="shared" si="925"/>
        <v>16958664.614204425</v>
      </c>
      <c r="AB772" s="262">
        <f t="shared" si="925"/>
        <v>12369672.467173006</v>
      </c>
      <c r="AC772" s="262">
        <f t="shared" si="925"/>
        <v>10044248.320609897</v>
      </c>
      <c r="AD772" s="262">
        <f t="shared" si="925"/>
        <v>9507507.5552733466</v>
      </c>
      <c r="AE772" s="262">
        <f t="shared" si="925"/>
        <v>8446325.0594686046</v>
      </c>
      <c r="AF772" s="262">
        <f t="shared" si="925"/>
        <v>11428601.917616317</v>
      </c>
      <c r="AG772" s="262">
        <f t="shared" si="925"/>
        <v>15423154.034662303</v>
      </c>
      <c r="AH772" s="262">
        <f t="shared" si="925"/>
        <v>13481259.908893753</v>
      </c>
      <c r="AI772" s="262">
        <f t="shared" si="925"/>
        <v>10012614.959063971</v>
      </c>
      <c r="AJ772" s="262">
        <f t="shared" si="925"/>
        <v>10860485.702775791</v>
      </c>
      <c r="AK772" s="262">
        <f t="shared" si="925"/>
        <v>12253501.701088667</v>
      </c>
      <c r="AL772" s="262">
        <f t="shared" si="925"/>
        <v>12866188.66509633</v>
      </c>
      <c r="AM772" s="262">
        <f t="shared" si="925"/>
        <v>20051707.732923996</v>
      </c>
      <c r="AN772" s="262">
        <f t="shared" si="925"/>
        <v>13654431.492242999</v>
      </c>
      <c r="AO772" s="262">
        <f t="shared" si="925"/>
        <v>11358055.821849782</v>
      </c>
      <c r="AP772" s="262">
        <f t="shared" si="925"/>
        <v>10599434.592848774</v>
      </c>
      <c r="AQ772" s="262">
        <f t="shared" si="925"/>
        <v>9706849.06893331</v>
      </c>
      <c r="AR772" s="262">
        <f t="shared" si="925"/>
        <v>12648101.433824733</v>
      </c>
      <c r="AS772" s="262">
        <f t="shared" si="925"/>
        <v>17113024.512386076</v>
      </c>
      <c r="AT772" s="262">
        <f t="shared" si="925"/>
        <v>14849786.374486338</v>
      </c>
      <c r="AU772" s="262">
        <f t="shared" si="925"/>
        <v>11364613.756470619</v>
      </c>
      <c r="AV772" s="262">
        <f t="shared" si="925"/>
        <v>12059182.235937513</v>
      </c>
      <c r="AW772" s="262">
        <f t="shared" si="925"/>
        <v>13741745.577844882</v>
      </c>
      <c r="AX772" s="262">
        <f t="shared" si="925"/>
        <v>14179261.123065606</v>
      </c>
      <c r="AY772" s="262">
        <f t="shared" si="925"/>
        <v>22039634.580500823</v>
      </c>
      <c r="AZ772" s="262">
        <f t="shared" si="925"/>
        <v>14137572.313333558</v>
      </c>
      <c r="BA772" s="262">
        <f t="shared" si="925"/>
        <v>11719006.714235984</v>
      </c>
      <c r="BB772" s="262">
        <f t="shared" si="925"/>
        <v>10948289.124648461</v>
      </c>
      <c r="BC772" s="262">
        <f t="shared" si="925"/>
        <v>10018546.445411969</v>
      </c>
      <c r="BD772" s="262">
        <f t="shared" si="925"/>
        <v>13087346.05505706</v>
      </c>
      <c r="BE772" s="262">
        <f t="shared" si="925"/>
        <v>17727948.405774329</v>
      </c>
      <c r="BF772" s="262">
        <f t="shared" si="925"/>
        <v>15391080.08393864</v>
      </c>
      <c r="BG772" s="262">
        <f t="shared" si="925"/>
        <v>11745357.088693172</v>
      </c>
      <c r="BH772" s="262">
        <f t="shared" si="925"/>
        <v>12479424.362555655</v>
      </c>
      <c r="BI772" s="262">
        <f t="shared" si="925"/>
        <v>14220706.958899982</v>
      </c>
      <c r="BJ772" s="262">
        <f t="shared" si="925"/>
        <v>14684506.766136864</v>
      </c>
      <c r="BK772" s="262">
        <f t="shared" si="925"/>
        <v>22872179.736884274</v>
      </c>
      <c r="BL772" s="262">
        <f t="shared" si="925"/>
        <v>15100393.424889814</v>
      </c>
      <c r="BM772" s="262">
        <f t="shared" si="925"/>
        <v>12500152.293414019</v>
      </c>
      <c r="BN772" s="262">
        <f t="shared" si="925"/>
        <v>11689637.287947338</v>
      </c>
      <c r="BO772" s="262">
        <f t="shared" si="925"/>
        <v>10686609.695176356</v>
      </c>
      <c r="BP772" s="262">
        <f t="shared" si="925"/>
        <v>13976539.464497948</v>
      </c>
      <c r="BQ772" s="262">
        <f t="shared" ref="BQ772:BV772" si="926">+BP768</f>
        <v>18929882.411508333</v>
      </c>
      <c r="BR772" s="262">
        <f t="shared" si="926"/>
        <v>16440930.091727359</v>
      </c>
      <c r="BS772" s="262">
        <f t="shared" si="926"/>
        <v>12531020.270162094</v>
      </c>
      <c r="BT772" s="262">
        <f t="shared" si="926"/>
        <v>13328293.167021006</v>
      </c>
      <c r="BU772" s="262">
        <f t="shared" si="926"/>
        <v>15176888.281555731</v>
      </c>
      <c r="BV772" s="262">
        <f t="shared" si="926"/>
        <v>15684261.169433612</v>
      </c>
      <c r="BW772" s="263">
        <f t="shared" si="813"/>
        <v>838554144.57914078</v>
      </c>
    </row>
    <row r="773" spans="1:75" x14ac:dyDescent="0.3">
      <c r="A773" s="3" t="s">
        <v>454</v>
      </c>
      <c r="C773" s="5">
        <f>+C771+C772</f>
        <v>0</v>
      </c>
      <c r="D773" s="166">
        <f>+D771+D772</f>
        <v>7296000</v>
      </c>
      <c r="E773" s="5">
        <f t="shared" ref="E773:BO773" si="927">+E771+E772</f>
        <v>5452800</v>
      </c>
      <c r="F773" s="5">
        <f t="shared" si="927"/>
        <v>5440000</v>
      </c>
      <c r="G773" s="5">
        <f t="shared" si="927"/>
        <v>3833600</v>
      </c>
      <c r="H773" s="5">
        <f t="shared" si="927"/>
        <v>6860800</v>
      </c>
      <c r="I773" s="5">
        <f t="shared" si="927"/>
        <v>9689600</v>
      </c>
      <c r="J773" s="5">
        <f t="shared" si="927"/>
        <v>8460800</v>
      </c>
      <c r="K773" s="5">
        <f t="shared" si="927"/>
        <v>5334400</v>
      </c>
      <c r="L773" s="5">
        <f t="shared" si="927"/>
        <v>6713600</v>
      </c>
      <c r="M773" s="5">
        <f t="shared" si="927"/>
        <v>7046400</v>
      </c>
      <c r="N773" s="5">
        <f t="shared" si="927"/>
        <v>7590400</v>
      </c>
      <c r="O773" s="5">
        <f t="shared" si="927"/>
        <v>13555200</v>
      </c>
      <c r="P773" s="5">
        <f t="shared" si="927"/>
        <v>9801327.1725923903</v>
      </c>
      <c r="Q773" s="5">
        <f t="shared" si="927"/>
        <v>7660412.3894822896</v>
      </c>
      <c r="R773" s="5">
        <f t="shared" si="927"/>
        <v>7142455.8310399596</v>
      </c>
      <c r="S773" s="5">
        <f t="shared" si="927"/>
        <v>6168272.3061967604</v>
      </c>
      <c r="T773" s="5">
        <f t="shared" si="927"/>
        <v>8928211.6460995097</v>
      </c>
      <c r="U773" s="5">
        <f t="shared" si="927"/>
        <v>12651690.079158643</v>
      </c>
      <c r="V773" s="5">
        <f t="shared" si="927"/>
        <v>10834049.345726615</v>
      </c>
      <c r="W773" s="5">
        <f t="shared" si="927"/>
        <v>7626955.0909421854</v>
      </c>
      <c r="X773" s="5">
        <f t="shared" si="927"/>
        <v>8397510.7548285108</v>
      </c>
      <c r="Y773" s="5">
        <f t="shared" si="927"/>
        <v>9710801.6673705354</v>
      </c>
      <c r="Z773" s="5">
        <f t="shared" si="927"/>
        <v>10264233.473558187</v>
      </c>
      <c r="AA773" s="5">
        <f t="shared" si="927"/>
        <v>16958664.614204425</v>
      </c>
      <c r="AB773" s="5">
        <f t="shared" si="927"/>
        <v>12369672.467173006</v>
      </c>
      <c r="AC773" s="5">
        <f t="shared" si="927"/>
        <v>10044248.320609897</v>
      </c>
      <c r="AD773" s="5">
        <f t="shared" si="927"/>
        <v>9507507.5552733466</v>
      </c>
      <c r="AE773" s="5">
        <f t="shared" si="927"/>
        <v>8446325.0594686046</v>
      </c>
      <c r="AF773" s="5">
        <f t="shared" si="927"/>
        <v>11428601.917616317</v>
      </c>
      <c r="AG773" s="5">
        <f t="shared" si="927"/>
        <v>15423154.034662303</v>
      </c>
      <c r="AH773" s="5">
        <f t="shared" si="927"/>
        <v>13481259.908893753</v>
      </c>
      <c r="AI773" s="5">
        <f t="shared" si="927"/>
        <v>10012614.959063971</v>
      </c>
      <c r="AJ773" s="5">
        <f t="shared" si="927"/>
        <v>10860485.702775791</v>
      </c>
      <c r="AK773" s="5">
        <f t="shared" si="927"/>
        <v>12253501.701088667</v>
      </c>
      <c r="AL773" s="5">
        <f t="shared" si="927"/>
        <v>12866188.66509633</v>
      </c>
      <c r="AM773" s="5">
        <f t="shared" si="927"/>
        <v>20051707.732923996</v>
      </c>
      <c r="AN773" s="5">
        <f t="shared" si="927"/>
        <v>13654431.492242999</v>
      </c>
      <c r="AO773" s="5">
        <f t="shared" si="927"/>
        <v>11358055.821849782</v>
      </c>
      <c r="AP773" s="5">
        <f t="shared" si="927"/>
        <v>10599434.592848774</v>
      </c>
      <c r="AQ773" s="5">
        <f t="shared" si="927"/>
        <v>9706849.06893331</v>
      </c>
      <c r="AR773" s="5">
        <f t="shared" si="927"/>
        <v>12648101.433824733</v>
      </c>
      <c r="AS773" s="5">
        <f t="shared" si="927"/>
        <v>17113024.512386076</v>
      </c>
      <c r="AT773" s="5">
        <f t="shared" si="927"/>
        <v>14849786.374486338</v>
      </c>
      <c r="AU773" s="5">
        <f t="shared" si="927"/>
        <v>11364613.756470619</v>
      </c>
      <c r="AV773" s="5">
        <f t="shared" si="927"/>
        <v>12059182.235937513</v>
      </c>
      <c r="AW773" s="5">
        <f t="shared" si="927"/>
        <v>13741745.577844882</v>
      </c>
      <c r="AX773" s="5">
        <f t="shared" si="927"/>
        <v>14179261.123065606</v>
      </c>
      <c r="AY773" s="5">
        <f t="shared" si="927"/>
        <v>22039634.580500823</v>
      </c>
      <c r="AZ773" s="5">
        <f t="shared" si="927"/>
        <v>14137572.313333558</v>
      </c>
      <c r="BA773" s="5">
        <f t="shared" si="927"/>
        <v>11719006.714235984</v>
      </c>
      <c r="BB773" s="5">
        <f t="shared" si="927"/>
        <v>10948289.124648461</v>
      </c>
      <c r="BC773" s="5">
        <f t="shared" si="927"/>
        <v>10018546.445411969</v>
      </c>
      <c r="BD773" s="5">
        <f t="shared" si="927"/>
        <v>13087346.05505706</v>
      </c>
      <c r="BE773" s="5">
        <f t="shared" si="927"/>
        <v>17727948.405774329</v>
      </c>
      <c r="BF773" s="5">
        <f t="shared" si="927"/>
        <v>15391080.08393864</v>
      </c>
      <c r="BG773" s="5">
        <f t="shared" si="927"/>
        <v>11745357.088693172</v>
      </c>
      <c r="BH773" s="5">
        <f t="shared" si="927"/>
        <v>12479424.362555655</v>
      </c>
      <c r="BI773" s="5">
        <f t="shared" si="927"/>
        <v>14220706.958899982</v>
      </c>
      <c r="BJ773" s="5">
        <f t="shared" si="927"/>
        <v>14684506.766136864</v>
      </c>
      <c r="BK773" s="5">
        <f t="shared" si="927"/>
        <v>22872179.736884274</v>
      </c>
      <c r="BL773" s="5">
        <f t="shared" si="927"/>
        <v>15100393.424889814</v>
      </c>
      <c r="BM773" s="5">
        <f t="shared" si="927"/>
        <v>12500152.293414019</v>
      </c>
      <c r="BN773" s="5">
        <f t="shared" si="927"/>
        <v>11689637.287947338</v>
      </c>
      <c r="BO773" s="5">
        <f t="shared" si="927"/>
        <v>10686609.695176356</v>
      </c>
      <c r="BP773" s="5">
        <f t="shared" ref="BP773:BV773" si="928">+BP771+BP772</f>
        <v>13976539.464497948</v>
      </c>
      <c r="BQ773" s="5">
        <f t="shared" si="928"/>
        <v>18929882.411508333</v>
      </c>
      <c r="BR773" s="5">
        <f t="shared" si="928"/>
        <v>16440930.091727359</v>
      </c>
      <c r="BS773" s="5">
        <f t="shared" si="928"/>
        <v>12531020.270162094</v>
      </c>
      <c r="BT773" s="5">
        <f t="shared" si="928"/>
        <v>13328293.167021006</v>
      </c>
      <c r="BU773" s="5">
        <f t="shared" si="928"/>
        <v>15176888.281555731</v>
      </c>
      <c r="BV773" s="5">
        <f t="shared" si="928"/>
        <v>15684261.169433612</v>
      </c>
      <c r="BW773" s="263">
        <f t="shared" si="813"/>
        <v>838554144.57914078</v>
      </c>
    </row>
    <row r="774" spans="1:75" x14ac:dyDescent="0.3">
      <c r="A774" s="3"/>
      <c r="D774" s="166"/>
      <c r="BW774" s="263">
        <f t="shared" si="813"/>
        <v>0</v>
      </c>
    </row>
    <row r="775" spans="1:75" x14ac:dyDescent="0.3">
      <c r="A775" s="3" t="s">
        <v>1040</v>
      </c>
      <c r="D775" s="166"/>
      <c r="BW775" s="263">
        <f t="shared" si="813"/>
        <v>0</v>
      </c>
    </row>
    <row r="776" spans="1:75" x14ac:dyDescent="0.3">
      <c r="A776" s="3"/>
      <c r="D776" s="166"/>
      <c r="BW776" s="263">
        <f t="shared" si="813"/>
        <v>0</v>
      </c>
    </row>
    <row r="777" spans="1:75" x14ac:dyDescent="0.3">
      <c r="A777" s="811" t="s">
        <v>40</v>
      </c>
      <c r="D777" s="166"/>
      <c r="O777" s="428">
        <f>+SFP!C108*DATA!C282</f>
        <v>102000000</v>
      </c>
      <c r="P777" s="5">
        <f>+SFP!C108*DATA!D282</f>
        <v>153000000</v>
      </c>
      <c r="Q777" s="5">
        <f>+SFP!C108*DATA!E282</f>
        <v>68000000</v>
      </c>
      <c r="R777" s="5">
        <v>0</v>
      </c>
      <c r="S777" s="5">
        <f>+SFP!C108*DATA!F282</f>
        <v>17000000</v>
      </c>
      <c r="BW777" s="263">
        <f t="shared" si="813"/>
        <v>340000000</v>
      </c>
    </row>
    <row r="778" spans="1:75" x14ac:dyDescent="0.3">
      <c r="A778" s="812" t="s">
        <v>739</v>
      </c>
      <c r="D778" s="166"/>
      <c r="O778" s="428">
        <f>+SFP!C109*DATA!C283</f>
        <v>32500000</v>
      </c>
      <c r="P778" s="5">
        <f>+SFP!C109*DATA!D283</f>
        <v>97500000</v>
      </c>
      <c r="Q778" s="5">
        <f>+SFP!C109*DATA!E283</f>
        <v>113750000</v>
      </c>
      <c r="R778" s="5">
        <v>0</v>
      </c>
      <c r="S778" s="5">
        <f>+SFP!C109*DATA!F283</f>
        <v>81250000</v>
      </c>
      <c r="BW778" s="263">
        <f t="shared" si="813"/>
        <v>325000000</v>
      </c>
    </row>
    <row r="779" spans="1:75" x14ac:dyDescent="0.3">
      <c r="A779" s="813" t="s">
        <v>908</v>
      </c>
      <c r="D779" s="166"/>
      <c r="O779" s="428">
        <f>+SFP!C110*DATA!C284</f>
        <v>16800000</v>
      </c>
      <c r="P779" s="5">
        <f>+SFP!C110*DATA!D284</f>
        <v>4200000</v>
      </c>
      <c r="Q779" s="5">
        <f>+SFP!C110*DATA!E284</f>
        <v>21000000</v>
      </c>
      <c r="R779" s="5">
        <v>0</v>
      </c>
      <c r="S779" s="5">
        <f>+SFP!C110*DATA!F284</f>
        <v>0</v>
      </c>
      <c r="BW779" s="263">
        <f t="shared" si="813"/>
        <v>42000000</v>
      </c>
    </row>
    <row r="780" spans="1:75" x14ac:dyDescent="0.3">
      <c r="A780" s="814" t="s">
        <v>741</v>
      </c>
      <c r="D780" s="166"/>
      <c r="O780" s="428">
        <f>+SFP!C111*DATA!C285</f>
        <v>17000000</v>
      </c>
      <c r="P780" s="5">
        <f>+SFP!C111*DATA!D285</f>
        <v>34000000</v>
      </c>
      <c r="Q780" s="5">
        <f>+SFP!C111*DATA!E285</f>
        <v>12750000</v>
      </c>
      <c r="R780" s="5">
        <v>0</v>
      </c>
      <c r="S780" s="5">
        <f>+SFP!C111*DATA!F285</f>
        <v>21250000</v>
      </c>
      <c r="BW780" s="263">
        <f t="shared" si="813"/>
        <v>85000000</v>
      </c>
    </row>
    <row r="781" spans="1:75" x14ac:dyDescent="0.3">
      <c r="A781" s="815" t="s">
        <v>742</v>
      </c>
      <c r="D781" s="166"/>
      <c r="O781" s="428">
        <f>+SFP!C112*DATA!C286</f>
        <v>27300000</v>
      </c>
      <c r="P781" s="5">
        <f>+SFP!C112*DATA!D286</f>
        <v>11700000</v>
      </c>
      <c r="Q781" s="5">
        <f>+SFP!C112*DATA!E286</f>
        <v>7800000</v>
      </c>
      <c r="R781" s="5">
        <v>0</v>
      </c>
      <c r="S781" s="5">
        <f>+SFP!C112*DATA!F286</f>
        <v>31200000</v>
      </c>
      <c r="BW781" s="263">
        <f t="shared" si="813"/>
        <v>78000000</v>
      </c>
    </row>
    <row r="782" spans="1:75" x14ac:dyDescent="0.3">
      <c r="A782" s="3"/>
      <c r="D782" s="166"/>
      <c r="BW782" s="263">
        <f t="shared" si="813"/>
        <v>0</v>
      </c>
    </row>
    <row r="783" spans="1:75" ht="16.2" thickBot="1" x14ac:dyDescent="0.35">
      <c r="A783" s="195" t="s">
        <v>456</v>
      </c>
      <c r="BW783" s="263">
        <f t="shared" si="813"/>
        <v>0</v>
      </c>
    </row>
    <row r="784" spans="1:75" x14ac:dyDescent="0.3">
      <c r="A784" s="49" t="s">
        <v>76</v>
      </c>
      <c r="N784" s="119">
        <f>+((N506*N599)/N5)*N2</f>
        <v>61478801.347826086</v>
      </c>
      <c r="O784" s="428"/>
      <c r="P784" s="428"/>
      <c r="BW784" s="263">
        <f t="shared" si="813"/>
        <v>61478801.347826086</v>
      </c>
    </row>
    <row r="785" spans="1:75" x14ac:dyDescent="0.3">
      <c r="A785" s="264" t="s">
        <v>77</v>
      </c>
      <c r="N785" s="119">
        <f>+((N521*N636)/N4)*N2</f>
        <v>84944383.333333328</v>
      </c>
      <c r="O785" s="428"/>
      <c r="P785" s="428"/>
      <c r="BW785" s="263">
        <f t="shared" si="813"/>
        <v>84944383.333333328</v>
      </c>
    </row>
    <row r="786" spans="1:75" x14ac:dyDescent="0.3">
      <c r="A786" s="265" t="s">
        <v>387</v>
      </c>
      <c r="N786" s="119">
        <f>+((N541*N674)*N3*N2)</f>
        <v>41976495</v>
      </c>
      <c r="O786" s="428"/>
      <c r="P786" s="428"/>
      <c r="BW786" s="263">
        <f t="shared" si="813"/>
        <v>41976495</v>
      </c>
    </row>
    <row r="787" spans="1:75" x14ac:dyDescent="0.3">
      <c r="A787" s="226" t="s">
        <v>81</v>
      </c>
      <c r="N787" s="119">
        <f>+(N712*N562)</f>
        <v>32712500</v>
      </c>
      <c r="O787" s="428"/>
      <c r="P787" s="428"/>
      <c r="BW787" s="263">
        <f t="shared" si="813"/>
        <v>32712500</v>
      </c>
    </row>
    <row r="788" spans="1:75" ht="16.2" thickBot="1" x14ac:dyDescent="0.35">
      <c r="A788" s="228" t="s">
        <v>82</v>
      </c>
      <c r="N788" s="119">
        <f>+(N737*N583)</f>
        <v>81680000</v>
      </c>
      <c r="O788" s="428"/>
      <c r="P788" s="428"/>
      <c r="BW788" s="263">
        <f t="shared" si="813"/>
        <v>81680000</v>
      </c>
    </row>
    <row r="789" spans="1:75" x14ac:dyDescent="0.3">
      <c r="N789" s="119"/>
      <c r="BW789" s="263">
        <f t="shared" si="813"/>
        <v>0</v>
      </c>
    </row>
    <row r="790" spans="1:75" x14ac:dyDescent="0.3">
      <c r="A790" s="195" t="s">
        <v>457</v>
      </c>
      <c r="BW790" s="263">
        <f t="shared" si="813"/>
        <v>0</v>
      </c>
    </row>
    <row r="791" spans="1:75" x14ac:dyDescent="0.3">
      <c r="A791" s="219" t="s">
        <v>144</v>
      </c>
      <c r="N791" s="119">
        <f>+'Monthly Parameters'!N80*'ANNUAL PARAMETERS '!C14*'Monthly Parameters'!N88</f>
        <v>105626510.18294789</v>
      </c>
      <c r="BW791" s="263">
        <f t="shared" si="813"/>
        <v>105626510.18294789</v>
      </c>
    </row>
    <row r="792" spans="1:75" x14ac:dyDescent="0.3">
      <c r="A792" s="222" t="s">
        <v>458</v>
      </c>
      <c r="N792" s="119">
        <f>+'Monthly Parameters'!N81*'ANNUAL PARAMETERS '!C22*'Monthly Parameters'!N88</f>
        <v>154254112.30856493</v>
      </c>
      <c r="BW792" s="263">
        <f t="shared" si="813"/>
        <v>154254112.30856493</v>
      </c>
    </row>
    <row r="793" spans="1:75" x14ac:dyDescent="0.3">
      <c r="N793" s="119"/>
      <c r="BW793" s="263">
        <f t="shared" ref="BW793:BW856" si="929">SUM(C793:BV793)</f>
        <v>0</v>
      </c>
    </row>
    <row r="794" spans="1:75" x14ac:dyDescent="0.3">
      <c r="A794" s="195" t="s">
        <v>459</v>
      </c>
      <c r="N794" s="119"/>
      <c r="BW794" s="263">
        <f t="shared" si="929"/>
        <v>0</v>
      </c>
    </row>
    <row r="795" spans="1:75" x14ac:dyDescent="0.3">
      <c r="A795" s="219" t="s">
        <v>144</v>
      </c>
      <c r="N795" s="119">
        <f>+'Monthly Parameters'!N89*'Monthly Parameters'!N84*'ANNUAL PARAMETERS '!C14</f>
        <v>254286043.03302267</v>
      </c>
      <c r="BW795" s="263">
        <f t="shared" si="929"/>
        <v>254286043.03302267</v>
      </c>
    </row>
    <row r="796" spans="1:75" x14ac:dyDescent="0.3">
      <c r="A796" s="222" t="s">
        <v>458</v>
      </c>
      <c r="N796" s="119">
        <f>+'Monthly Parameters'!N89*'Monthly Parameters'!N85*'ANNUAL PARAMETERS '!C22</f>
        <v>188882586.5002836</v>
      </c>
      <c r="BW796" s="263">
        <f t="shared" si="929"/>
        <v>188882586.5002836</v>
      </c>
    </row>
    <row r="797" spans="1:75" x14ac:dyDescent="0.3">
      <c r="N797" s="119"/>
      <c r="BW797" s="263">
        <f t="shared" si="929"/>
        <v>0</v>
      </c>
    </row>
    <row r="798" spans="1:75" x14ac:dyDescent="0.3">
      <c r="A798" s="266" t="s">
        <v>471</v>
      </c>
      <c r="BW798" s="263">
        <f t="shared" si="929"/>
        <v>0</v>
      </c>
    </row>
    <row r="799" spans="1:75" x14ac:dyDescent="0.3">
      <c r="BW799" s="263">
        <f t="shared" si="929"/>
        <v>0</v>
      </c>
    </row>
    <row r="800" spans="1:75" x14ac:dyDescent="0.3">
      <c r="A800" s="5" t="s">
        <v>472</v>
      </c>
      <c r="C800" s="166">
        <f>+DATA!C447</f>
        <v>781242</v>
      </c>
      <c r="D800" s="166">
        <f>+C800</f>
        <v>781242</v>
      </c>
      <c r="E800" s="166">
        <f t="shared" ref="E800:N800" si="930">+D800</f>
        <v>781242</v>
      </c>
      <c r="F800" s="166">
        <f t="shared" si="930"/>
        <v>781242</v>
      </c>
      <c r="G800" s="166">
        <f t="shared" si="930"/>
        <v>781242</v>
      </c>
      <c r="H800" s="166">
        <f t="shared" si="930"/>
        <v>781242</v>
      </c>
      <c r="I800" s="166">
        <f t="shared" si="930"/>
        <v>781242</v>
      </c>
      <c r="J800" s="166">
        <f t="shared" si="930"/>
        <v>781242</v>
      </c>
      <c r="K800" s="166">
        <f t="shared" si="930"/>
        <v>781242</v>
      </c>
      <c r="L800" s="166">
        <f t="shared" si="930"/>
        <v>781242</v>
      </c>
      <c r="M800" s="166">
        <f t="shared" si="930"/>
        <v>781242</v>
      </c>
      <c r="N800" s="166">
        <f t="shared" si="930"/>
        <v>781242</v>
      </c>
      <c r="O800" s="166">
        <f>+N800*(1+'ANNUAL PARAMETERS '!C6*'Monthly Parameters'!O138)</f>
        <v>829054.01039999991</v>
      </c>
      <c r="P800" s="166">
        <f>+O800</f>
        <v>829054.01039999991</v>
      </c>
      <c r="Q800" s="166">
        <f t="shared" ref="Q800:Z800" si="931">+P800</f>
        <v>829054.01039999991</v>
      </c>
      <c r="R800" s="166">
        <f t="shared" si="931"/>
        <v>829054.01039999991</v>
      </c>
      <c r="S800" s="166">
        <f t="shared" si="931"/>
        <v>829054.01039999991</v>
      </c>
      <c r="T800" s="166">
        <f t="shared" si="931"/>
        <v>829054.01039999991</v>
      </c>
      <c r="U800" s="166">
        <f t="shared" si="931"/>
        <v>829054.01039999991</v>
      </c>
      <c r="V800" s="166">
        <f t="shared" si="931"/>
        <v>829054.01039999991</v>
      </c>
      <c r="W800" s="166">
        <f t="shared" si="931"/>
        <v>829054.01039999991</v>
      </c>
      <c r="X800" s="166">
        <f t="shared" si="931"/>
        <v>829054.01039999991</v>
      </c>
      <c r="Y800" s="166">
        <f t="shared" si="931"/>
        <v>829054.01039999991</v>
      </c>
      <c r="Z800" s="166">
        <f t="shared" si="931"/>
        <v>829054.01039999991</v>
      </c>
      <c r="AA800" s="166">
        <f>+Z800*(1+'ANNUAL PARAMETERS '!D6*'Monthly Parameters'!AA138)</f>
        <v>874030.19046419987</v>
      </c>
      <c r="AB800" s="166">
        <f>+AA800</f>
        <v>874030.19046419987</v>
      </c>
      <c r="AC800" s="166">
        <f t="shared" ref="AC800:AL800" si="932">+AB800</f>
        <v>874030.19046419987</v>
      </c>
      <c r="AD800" s="166">
        <f t="shared" si="932"/>
        <v>874030.19046419987</v>
      </c>
      <c r="AE800" s="166">
        <f t="shared" si="932"/>
        <v>874030.19046419987</v>
      </c>
      <c r="AF800" s="166">
        <f t="shared" si="932"/>
        <v>874030.19046419987</v>
      </c>
      <c r="AG800" s="166">
        <f t="shared" si="932"/>
        <v>874030.19046419987</v>
      </c>
      <c r="AH800" s="166">
        <f t="shared" si="932"/>
        <v>874030.19046419987</v>
      </c>
      <c r="AI800" s="166">
        <f t="shared" si="932"/>
        <v>874030.19046419987</v>
      </c>
      <c r="AJ800" s="166">
        <f t="shared" si="932"/>
        <v>874030.19046419987</v>
      </c>
      <c r="AK800" s="166">
        <f t="shared" si="932"/>
        <v>874030.19046419987</v>
      </c>
      <c r="AL800" s="166">
        <f t="shared" si="932"/>
        <v>874030.19046419987</v>
      </c>
      <c r="AM800" s="166">
        <f>+AL800*(1+'ANNUAL PARAMETERS '!E6*'Monthly Parameters'!AM138)</f>
        <v>916704.71451361431</v>
      </c>
      <c r="AN800" s="166">
        <f>+AM800</f>
        <v>916704.71451361431</v>
      </c>
      <c r="AO800" s="166">
        <f t="shared" ref="AO800:AX800" si="933">+AN800</f>
        <v>916704.71451361431</v>
      </c>
      <c r="AP800" s="166">
        <f t="shared" si="933"/>
        <v>916704.71451361431</v>
      </c>
      <c r="AQ800" s="166">
        <f t="shared" si="933"/>
        <v>916704.71451361431</v>
      </c>
      <c r="AR800" s="166">
        <f t="shared" si="933"/>
        <v>916704.71451361431</v>
      </c>
      <c r="AS800" s="166">
        <f t="shared" si="933"/>
        <v>916704.71451361431</v>
      </c>
      <c r="AT800" s="166">
        <f t="shared" si="933"/>
        <v>916704.71451361431</v>
      </c>
      <c r="AU800" s="166">
        <f t="shared" si="933"/>
        <v>916704.71451361431</v>
      </c>
      <c r="AV800" s="166">
        <f t="shared" si="933"/>
        <v>916704.71451361431</v>
      </c>
      <c r="AW800" s="166">
        <f t="shared" si="933"/>
        <v>916704.71451361431</v>
      </c>
      <c r="AX800" s="166">
        <f t="shared" si="933"/>
        <v>916704.71451361431</v>
      </c>
      <c r="AY800" s="166">
        <f>+AX800*(1+'ANNUAL PARAMETERS '!F6*'Monthly Parameters'!AY138)</f>
        <v>960706.54081026779</v>
      </c>
      <c r="AZ800" s="166">
        <f>+AY800</f>
        <v>960706.54081026779</v>
      </c>
      <c r="BA800" s="166">
        <f t="shared" ref="BA800:BJ800" si="934">+AZ800</f>
        <v>960706.54081026779</v>
      </c>
      <c r="BB800" s="166">
        <f t="shared" si="934"/>
        <v>960706.54081026779</v>
      </c>
      <c r="BC800" s="166">
        <f t="shared" si="934"/>
        <v>960706.54081026779</v>
      </c>
      <c r="BD800" s="166">
        <f t="shared" si="934"/>
        <v>960706.54081026779</v>
      </c>
      <c r="BE800" s="166">
        <f t="shared" si="934"/>
        <v>960706.54081026779</v>
      </c>
      <c r="BF800" s="166">
        <f t="shared" si="934"/>
        <v>960706.54081026779</v>
      </c>
      <c r="BG800" s="166">
        <f t="shared" si="934"/>
        <v>960706.54081026779</v>
      </c>
      <c r="BH800" s="166">
        <f t="shared" si="934"/>
        <v>960706.54081026779</v>
      </c>
      <c r="BI800" s="166">
        <f t="shared" si="934"/>
        <v>960706.54081026779</v>
      </c>
      <c r="BJ800" s="166">
        <f t="shared" si="934"/>
        <v>960706.54081026779</v>
      </c>
      <c r="BK800" s="166">
        <f>+BJ800*(1+'ANNUAL PARAMETERS '!G6*'Monthly Parameters'!BK138)</f>
        <v>1012584.6940140222</v>
      </c>
      <c r="BL800" s="166">
        <f>+BK800</f>
        <v>1012584.6940140222</v>
      </c>
      <c r="BM800" s="166">
        <f t="shared" ref="BM800:BV800" si="935">+BL800</f>
        <v>1012584.6940140222</v>
      </c>
      <c r="BN800" s="166">
        <f t="shared" si="935"/>
        <v>1012584.6940140222</v>
      </c>
      <c r="BO800" s="166">
        <f t="shared" si="935"/>
        <v>1012584.6940140222</v>
      </c>
      <c r="BP800" s="166">
        <f t="shared" si="935"/>
        <v>1012584.6940140222</v>
      </c>
      <c r="BQ800" s="166">
        <f t="shared" si="935"/>
        <v>1012584.6940140222</v>
      </c>
      <c r="BR800" s="166">
        <f t="shared" si="935"/>
        <v>1012584.6940140222</v>
      </c>
      <c r="BS800" s="166">
        <f t="shared" si="935"/>
        <v>1012584.6940140222</v>
      </c>
      <c r="BT800" s="166">
        <f t="shared" si="935"/>
        <v>1012584.6940140222</v>
      </c>
      <c r="BU800" s="166">
        <f t="shared" si="935"/>
        <v>1012584.6940140222</v>
      </c>
      <c r="BV800" s="166">
        <f t="shared" si="935"/>
        <v>1012584.6940140222</v>
      </c>
      <c r="BW800" s="263">
        <f t="shared" si="929"/>
        <v>64491865.802425176</v>
      </c>
    </row>
    <row r="801" spans="1:75" x14ac:dyDescent="0.3">
      <c r="A801" s="5" t="s">
        <v>473</v>
      </c>
      <c r="C801" s="166">
        <f>+DATA!C448</f>
        <v>88211</v>
      </c>
      <c r="D801" s="166">
        <f>+C801</f>
        <v>88211</v>
      </c>
      <c r="E801" s="166">
        <f t="shared" ref="E801:N801" si="936">+D801</f>
        <v>88211</v>
      </c>
      <c r="F801" s="166">
        <f t="shared" si="936"/>
        <v>88211</v>
      </c>
      <c r="G801" s="166">
        <f t="shared" si="936"/>
        <v>88211</v>
      </c>
      <c r="H801" s="166">
        <f t="shared" si="936"/>
        <v>88211</v>
      </c>
      <c r="I801" s="166">
        <f t="shared" si="936"/>
        <v>88211</v>
      </c>
      <c r="J801" s="166">
        <f t="shared" si="936"/>
        <v>88211</v>
      </c>
      <c r="K801" s="166">
        <f t="shared" si="936"/>
        <v>88211</v>
      </c>
      <c r="L801" s="166">
        <f t="shared" si="936"/>
        <v>88211</v>
      </c>
      <c r="M801" s="166">
        <f t="shared" si="936"/>
        <v>88211</v>
      </c>
      <c r="N801" s="166">
        <f t="shared" si="936"/>
        <v>88211</v>
      </c>
      <c r="O801" s="166">
        <f>+N801*(1+'ANNUAL PARAMETERS '!C6*'Monthly Parameters'!O138)</f>
        <v>93609.513199999987</v>
      </c>
      <c r="P801" s="166">
        <f>+O801</f>
        <v>93609.513199999987</v>
      </c>
      <c r="Q801" s="166">
        <f t="shared" ref="Q801:Z801" si="937">+P801</f>
        <v>93609.513199999987</v>
      </c>
      <c r="R801" s="166">
        <f t="shared" si="937"/>
        <v>93609.513199999987</v>
      </c>
      <c r="S801" s="166">
        <f t="shared" si="937"/>
        <v>93609.513199999987</v>
      </c>
      <c r="T801" s="166">
        <f t="shared" si="937"/>
        <v>93609.513199999987</v>
      </c>
      <c r="U801" s="166">
        <f t="shared" si="937"/>
        <v>93609.513199999987</v>
      </c>
      <c r="V801" s="166">
        <f t="shared" si="937"/>
        <v>93609.513199999987</v>
      </c>
      <c r="W801" s="166">
        <f t="shared" si="937"/>
        <v>93609.513199999987</v>
      </c>
      <c r="X801" s="166">
        <f t="shared" si="937"/>
        <v>93609.513199999987</v>
      </c>
      <c r="Y801" s="166">
        <f t="shared" si="937"/>
        <v>93609.513199999987</v>
      </c>
      <c r="Z801" s="166">
        <f t="shared" si="937"/>
        <v>93609.513199999987</v>
      </c>
      <c r="AA801" s="166">
        <f>+Z801*(1+'ANNUAL PARAMETERS '!D6*'Monthly Parameters'!AA138)</f>
        <v>98687.829291099973</v>
      </c>
      <c r="AB801" s="166">
        <f>+AA801</f>
        <v>98687.829291099973</v>
      </c>
      <c r="AC801" s="166">
        <f t="shared" ref="AC801:AL801" si="938">+AB801</f>
        <v>98687.829291099973</v>
      </c>
      <c r="AD801" s="166">
        <f t="shared" si="938"/>
        <v>98687.829291099973</v>
      </c>
      <c r="AE801" s="166">
        <f t="shared" si="938"/>
        <v>98687.829291099973</v>
      </c>
      <c r="AF801" s="166">
        <f t="shared" si="938"/>
        <v>98687.829291099973</v>
      </c>
      <c r="AG801" s="166">
        <f t="shared" si="938"/>
        <v>98687.829291099973</v>
      </c>
      <c r="AH801" s="166">
        <f t="shared" si="938"/>
        <v>98687.829291099973</v>
      </c>
      <c r="AI801" s="166">
        <f t="shared" si="938"/>
        <v>98687.829291099973</v>
      </c>
      <c r="AJ801" s="166">
        <f t="shared" si="938"/>
        <v>98687.829291099973</v>
      </c>
      <c r="AK801" s="166">
        <f t="shared" si="938"/>
        <v>98687.829291099973</v>
      </c>
      <c r="AL801" s="166">
        <f t="shared" si="938"/>
        <v>98687.829291099973</v>
      </c>
      <c r="AM801" s="166">
        <f>+AL801*(1+'ANNUAL PARAMETERS '!E6*'Monthly Parameters'!AM138)</f>
        <v>103506.26255623793</v>
      </c>
      <c r="AN801" s="166">
        <f>+AM801</f>
        <v>103506.26255623793</v>
      </c>
      <c r="AO801" s="166">
        <f t="shared" ref="AO801:AX801" si="939">+AN801</f>
        <v>103506.26255623793</v>
      </c>
      <c r="AP801" s="166">
        <f t="shared" si="939"/>
        <v>103506.26255623793</v>
      </c>
      <c r="AQ801" s="166">
        <f t="shared" si="939"/>
        <v>103506.26255623793</v>
      </c>
      <c r="AR801" s="166">
        <f t="shared" si="939"/>
        <v>103506.26255623793</v>
      </c>
      <c r="AS801" s="166">
        <f t="shared" si="939"/>
        <v>103506.26255623793</v>
      </c>
      <c r="AT801" s="166">
        <f t="shared" si="939"/>
        <v>103506.26255623793</v>
      </c>
      <c r="AU801" s="166">
        <f t="shared" si="939"/>
        <v>103506.26255623793</v>
      </c>
      <c r="AV801" s="166">
        <f t="shared" si="939"/>
        <v>103506.26255623793</v>
      </c>
      <c r="AW801" s="166">
        <f t="shared" si="939"/>
        <v>103506.26255623793</v>
      </c>
      <c r="AX801" s="166">
        <f t="shared" si="939"/>
        <v>103506.26255623793</v>
      </c>
      <c r="AY801" s="166">
        <f>+AX801*(1+'ANNUAL PARAMETERS '!F6*'Monthly Parameters'!AY138)</f>
        <v>108474.56315893735</v>
      </c>
      <c r="AZ801" s="166">
        <f>+AY801</f>
        <v>108474.56315893735</v>
      </c>
      <c r="BA801" s="166">
        <f t="shared" ref="BA801:BJ801" si="940">+AZ801</f>
        <v>108474.56315893735</v>
      </c>
      <c r="BB801" s="166">
        <f t="shared" si="940"/>
        <v>108474.56315893735</v>
      </c>
      <c r="BC801" s="166">
        <f t="shared" si="940"/>
        <v>108474.56315893735</v>
      </c>
      <c r="BD801" s="166">
        <f t="shared" si="940"/>
        <v>108474.56315893735</v>
      </c>
      <c r="BE801" s="166">
        <f t="shared" si="940"/>
        <v>108474.56315893735</v>
      </c>
      <c r="BF801" s="166">
        <f t="shared" si="940"/>
        <v>108474.56315893735</v>
      </c>
      <c r="BG801" s="166">
        <f t="shared" si="940"/>
        <v>108474.56315893735</v>
      </c>
      <c r="BH801" s="166">
        <f t="shared" si="940"/>
        <v>108474.56315893735</v>
      </c>
      <c r="BI801" s="166">
        <f t="shared" si="940"/>
        <v>108474.56315893735</v>
      </c>
      <c r="BJ801" s="166">
        <f t="shared" si="940"/>
        <v>108474.56315893735</v>
      </c>
      <c r="BK801" s="166">
        <f>+BJ801*(1+'ANNUAL PARAMETERS '!G6*'Monthly Parameters'!BK138)</f>
        <v>114332.18956951998</v>
      </c>
      <c r="BL801" s="166">
        <f>+BK801</f>
        <v>114332.18956951998</v>
      </c>
      <c r="BM801" s="166">
        <f t="shared" ref="BM801:BV801" si="941">+BL801</f>
        <v>114332.18956951998</v>
      </c>
      <c r="BN801" s="166">
        <f t="shared" si="941"/>
        <v>114332.18956951998</v>
      </c>
      <c r="BO801" s="166">
        <f t="shared" si="941"/>
        <v>114332.18956951998</v>
      </c>
      <c r="BP801" s="166">
        <f t="shared" si="941"/>
        <v>114332.18956951998</v>
      </c>
      <c r="BQ801" s="166">
        <f t="shared" si="941"/>
        <v>114332.18956951998</v>
      </c>
      <c r="BR801" s="166">
        <f t="shared" si="941"/>
        <v>114332.18956951998</v>
      </c>
      <c r="BS801" s="166">
        <f t="shared" si="941"/>
        <v>114332.18956951998</v>
      </c>
      <c r="BT801" s="166">
        <f t="shared" si="941"/>
        <v>114332.18956951998</v>
      </c>
      <c r="BU801" s="166">
        <f t="shared" si="941"/>
        <v>114332.18956951998</v>
      </c>
      <c r="BV801" s="166">
        <f t="shared" si="941"/>
        <v>114332.18956951998</v>
      </c>
      <c r="BW801" s="263">
        <f t="shared" si="929"/>
        <v>7281856.2933095489</v>
      </c>
    </row>
    <row r="802" spans="1:75" x14ac:dyDescent="0.3">
      <c r="BW802" s="263">
        <f t="shared" si="929"/>
        <v>0</v>
      </c>
    </row>
    <row r="803" spans="1:75" x14ac:dyDescent="0.3">
      <c r="A803" s="195" t="s">
        <v>474</v>
      </c>
      <c r="BW803" s="263">
        <f t="shared" si="929"/>
        <v>0</v>
      </c>
    </row>
    <row r="804" spans="1:75" x14ac:dyDescent="0.3">
      <c r="BW804" s="263">
        <f t="shared" si="929"/>
        <v>0</v>
      </c>
    </row>
    <row r="805" spans="1:75" x14ac:dyDescent="0.3">
      <c r="A805" s="267" t="s">
        <v>475</v>
      </c>
      <c r="N805" s="166"/>
      <c r="BW805" s="263">
        <f t="shared" si="929"/>
        <v>0</v>
      </c>
    </row>
    <row r="806" spans="1:75" x14ac:dyDescent="0.3">
      <c r="A806" s="5" t="s">
        <v>477</v>
      </c>
      <c r="N806" s="166"/>
      <c r="O806" s="229">
        <f t="shared" ref="O806:AT806" si="942">+O460+O470</f>
        <v>278432.48068905971</v>
      </c>
      <c r="P806" s="229">
        <f t="shared" si="942"/>
        <v>348120.20200842328</v>
      </c>
      <c r="Q806" s="229">
        <f t="shared" si="942"/>
        <v>591908.42398321931</v>
      </c>
      <c r="R806" s="229">
        <f t="shared" si="942"/>
        <v>324586.65143651643</v>
      </c>
      <c r="S806" s="229">
        <f t="shared" si="942"/>
        <v>1257750.7127713875</v>
      </c>
      <c r="T806" s="229">
        <f t="shared" si="942"/>
        <v>1727782.7158806259</v>
      </c>
      <c r="U806" s="229">
        <f t="shared" si="942"/>
        <v>889741.26973105164</v>
      </c>
      <c r="V806" s="229">
        <f t="shared" si="942"/>
        <v>267231.57313343714</v>
      </c>
      <c r="W806" s="229">
        <f t="shared" si="942"/>
        <v>897649.45312344341</v>
      </c>
      <c r="X806" s="229">
        <f t="shared" si="942"/>
        <v>1026844.4002264475</v>
      </c>
      <c r="Y806" s="229">
        <f t="shared" si="942"/>
        <v>1152247.1526487421</v>
      </c>
      <c r="Z806" s="229">
        <f t="shared" si="942"/>
        <v>2597038.5696898391</v>
      </c>
      <c r="AA806" s="229">
        <f t="shared" si="942"/>
        <v>306200.3829496181</v>
      </c>
      <c r="AB806" s="229">
        <f t="shared" si="942"/>
        <v>350058.02474117448</v>
      </c>
      <c r="AC806" s="229">
        <f t="shared" si="942"/>
        <v>632412.93311103061</v>
      </c>
      <c r="AD806" s="229">
        <f t="shared" si="942"/>
        <v>322320.02322138287</v>
      </c>
      <c r="AE806" s="229">
        <f t="shared" si="942"/>
        <v>1350412.0139683709</v>
      </c>
      <c r="AF806" s="229">
        <f t="shared" si="942"/>
        <v>1852819.1061575075</v>
      </c>
      <c r="AG806" s="229">
        <f t="shared" si="942"/>
        <v>903502.78313076694</v>
      </c>
      <c r="AH806" s="229">
        <f t="shared" si="942"/>
        <v>260302.17959504755</v>
      </c>
      <c r="AI806" s="229">
        <f t="shared" si="942"/>
        <v>922698.50658213953</v>
      </c>
      <c r="AJ806" s="229">
        <f t="shared" si="942"/>
        <v>1080831.9686438197</v>
      </c>
      <c r="AK806" s="229">
        <f t="shared" si="942"/>
        <v>1214334.1227988726</v>
      </c>
      <c r="AL806" s="229">
        <f t="shared" si="942"/>
        <v>2792329.2328258036</v>
      </c>
      <c r="AM806" s="229">
        <f t="shared" si="942"/>
        <v>206553.25788049086</v>
      </c>
      <c r="AN806" s="229">
        <f t="shared" si="942"/>
        <v>352772.68458338361</v>
      </c>
      <c r="AO806" s="229">
        <f t="shared" si="942"/>
        <v>528170.71770824073</v>
      </c>
      <c r="AP806" s="229">
        <f t="shared" si="942"/>
        <v>342792.88012725982</v>
      </c>
      <c r="AQ806" s="229">
        <f t="shared" si="942"/>
        <v>1372669.8908582749</v>
      </c>
      <c r="AR806" s="229">
        <f t="shared" si="942"/>
        <v>1877554.1085126395</v>
      </c>
      <c r="AS806" s="229">
        <f t="shared" si="942"/>
        <v>954562.25772820506</v>
      </c>
      <c r="AT806" s="229">
        <f t="shared" si="942"/>
        <v>269396.34130186494</v>
      </c>
      <c r="AU806" s="229">
        <f t="shared" ref="AU806:BV806" si="943">+AU460+AU470</f>
        <v>968613.32370374794</v>
      </c>
      <c r="AV806" s="229">
        <f t="shared" si="943"/>
        <v>1108319.3039067197</v>
      </c>
      <c r="AW806" s="229">
        <f t="shared" si="943"/>
        <v>1245950.2339755273</v>
      </c>
      <c r="AX806" s="229">
        <f t="shared" si="943"/>
        <v>2834533.0002561626</v>
      </c>
      <c r="AY806" s="229">
        <f t="shared" si="943"/>
        <v>279567.01748306357</v>
      </c>
      <c r="AZ806" s="229">
        <f t="shared" si="943"/>
        <v>337937.97141470126</v>
      </c>
      <c r="BA806" s="229">
        <f t="shared" si="943"/>
        <v>594589.9921660095</v>
      </c>
      <c r="BB806" s="229">
        <f t="shared" si="943"/>
        <v>335240.48961800954</v>
      </c>
      <c r="BC806" s="229">
        <f t="shared" si="943"/>
        <v>1420752.2312574608</v>
      </c>
      <c r="BD806" s="229">
        <f t="shared" si="943"/>
        <v>1922737.2095822711</v>
      </c>
      <c r="BE806" s="229">
        <f t="shared" si="943"/>
        <v>963706.0256703425</v>
      </c>
      <c r="BF806" s="229">
        <f t="shared" si="943"/>
        <v>248448.24142957956</v>
      </c>
      <c r="BG806" s="229">
        <f t="shared" si="943"/>
        <v>984458.11064137076</v>
      </c>
      <c r="BH806" s="229">
        <f t="shared" si="943"/>
        <v>1131845.4360802113</v>
      </c>
      <c r="BI806" s="229">
        <f t="shared" si="943"/>
        <v>1270579.6548125073</v>
      </c>
      <c r="BJ806" s="229">
        <f t="shared" si="943"/>
        <v>2926264.3903240422</v>
      </c>
      <c r="BK806" s="229">
        <f t="shared" si="943"/>
        <v>174621.61519262334</v>
      </c>
      <c r="BL806" s="229">
        <f t="shared" si="943"/>
        <v>355836.64944578084</v>
      </c>
      <c r="BM806" s="229">
        <f t="shared" si="943"/>
        <v>636463.69589572796</v>
      </c>
      <c r="BN806" s="229">
        <f t="shared" si="943"/>
        <v>347674.83594692417</v>
      </c>
      <c r="BO806" s="229">
        <f t="shared" si="943"/>
        <v>1477642.1249106859</v>
      </c>
      <c r="BP806" s="229">
        <f t="shared" si="943"/>
        <v>2016252.1718589347</v>
      </c>
      <c r="BQ806" s="229">
        <f t="shared" si="943"/>
        <v>985287.70774612785</v>
      </c>
      <c r="BR806" s="229">
        <f t="shared" si="943"/>
        <v>267071.00107159506</v>
      </c>
      <c r="BS806" s="229">
        <f t="shared" si="943"/>
        <v>1007465.4041485903</v>
      </c>
      <c r="BT806" s="229">
        <f t="shared" si="943"/>
        <v>1173404.5596853481</v>
      </c>
      <c r="BU806" s="229">
        <f t="shared" si="943"/>
        <v>1321564.3596137026</v>
      </c>
      <c r="BV806" s="229">
        <f t="shared" si="943"/>
        <v>3053533.7760262876</v>
      </c>
      <c r="BW806" s="263">
        <f t="shared" si="929"/>
        <v>60642387.555612139</v>
      </c>
    </row>
    <row r="807" spans="1:75" x14ac:dyDescent="0.3">
      <c r="A807" s="5" t="s">
        <v>478</v>
      </c>
      <c r="O807" s="192">
        <f>+IF(O806&gt;'Monthly Parameters'!O102,O806-'Monthly Parameters'!O102,0)</f>
        <v>0</v>
      </c>
      <c r="P807" s="192">
        <f>+IF(P806&gt;'Monthly Parameters'!P102,P806-'Monthly Parameters'!P102,0)</f>
        <v>0</v>
      </c>
      <c r="Q807" s="192">
        <f>+IF(Q806&gt;'Monthly Parameters'!Q102,Q806-'Monthly Parameters'!Q102,0)</f>
        <v>0</v>
      </c>
      <c r="R807" s="192">
        <f>+IF(R806&gt;'Monthly Parameters'!R102,R806-'Monthly Parameters'!R102,0)</f>
        <v>0</v>
      </c>
      <c r="S807" s="192">
        <f>+IF(S806&gt;'Monthly Parameters'!S102,S806-'Monthly Parameters'!S102,0)</f>
        <v>0</v>
      </c>
      <c r="T807" s="192">
        <f>+IF(T806&gt;'Monthly Parameters'!T102,T806-'Monthly Parameters'!T102,0)</f>
        <v>87782.715880625881</v>
      </c>
      <c r="U807" s="192">
        <f>+IF(U806&gt;'Monthly Parameters'!U102,U806-'Monthly Parameters'!U102,0)</f>
        <v>0</v>
      </c>
      <c r="V807" s="192">
        <f>+IF(V806&gt;'Monthly Parameters'!V102,V806-'Monthly Parameters'!V102,0)</f>
        <v>0</v>
      </c>
      <c r="W807" s="192">
        <f>+IF(W806&gt;'Monthly Parameters'!W102,W806-'Monthly Parameters'!W102,0)</f>
        <v>0</v>
      </c>
      <c r="X807" s="192">
        <f>+IF(X806&gt;'Monthly Parameters'!X102,X806-'Monthly Parameters'!X102,0)</f>
        <v>0</v>
      </c>
      <c r="Y807" s="192">
        <f>+IF(Y806&gt;'Monthly Parameters'!Y102,Y806-'Monthly Parameters'!Y102,0)</f>
        <v>0</v>
      </c>
      <c r="Z807" s="192">
        <f>+IF(Z806&gt;'Monthly Parameters'!Z102,Z806-'Monthly Parameters'!Z102,0)</f>
        <v>957038.56968983915</v>
      </c>
      <c r="AA807" s="192">
        <f>+IF(AA806&gt;'Monthly Parameters'!AA102,AA806-'Monthly Parameters'!AA102,0)</f>
        <v>0</v>
      </c>
      <c r="AB807" s="192">
        <f>+IF(AB806&gt;'Monthly Parameters'!AB102,AB806-'Monthly Parameters'!AB102,0)</f>
        <v>0</v>
      </c>
      <c r="AC807" s="192">
        <f>+IF(AC806&gt;'Monthly Parameters'!AC102,AC806-'Monthly Parameters'!AC102,0)</f>
        <v>0</v>
      </c>
      <c r="AD807" s="192">
        <f>+IF(AD806&gt;'Monthly Parameters'!AD102,AD806-'Monthly Parameters'!AD102,0)</f>
        <v>0</v>
      </c>
      <c r="AE807" s="192">
        <f>+IF(AE806&gt;'Monthly Parameters'!AE102,AE806-'Monthly Parameters'!AE102,0)</f>
        <v>0</v>
      </c>
      <c r="AF807" s="192">
        <f>+IF(AF806&gt;'Monthly Parameters'!AF102,AF806-'Monthly Parameters'!AF102,0)</f>
        <v>132819.10615750751</v>
      </c>
      <c r="AG807" s="192">
        <f>+IF(AG806&gt;'Monthly Parameters'!AG102,AG806-'Monthly Parameters'!AG102,0)</f>
        <v>0</v>
      </c>
      <c r="AH807" s="192">
        <f>+IF(AH806&gt;'Monthly Parameters'!AH102,AH806-'Monthly Parameters'!AH102,0)</f>
        <v>0</v>
      </c>
      <c r="AI807" s="192">
        <f>+IF(AI806&gt;'Monthly Parameters'!AI102,AI806-'Monthly Parameters'!AI102,0)</f>
        <v>0</v>
      </c>
      <c r="AJ807" s="192">
        <f>+IF(AJ806&gt;'Monthly Parameters'!AJ102,AJ806-'Monthly Parameters'!AJ102,0)</f>
        <v>0</v>
      </c>
      <c r="AK807" s="192">
        <f>+IF(AK806&gt;'Monthly Parameters'!AK102,AK806-'Monthly Parameters'!AK102,0)</f>
        <v>0</v>
      </c>
      <c r="AL807" s="192">
        <f>+IF(AL806&gt;'Monthly Parameters'!AL102,AL806-'Monthly Parameters'!AL102,0)</f>
        <v>1072329.2328258036</v>
      </c>
      <c r="AM807" s="192">
        <f>+IF(AM806&gt;'Monthly Parameters'!AM102,AM806-'Monthly Parameters'!AM102,0)</f>
        <v>0</v>
      </c>
      <c r="AN807" s="192">
        <f>+IF(AN806&gt;'Monthly Parameters'!AN102,AN806-'Monthly Parameters'!AN102,0)</f>
        <v>0</v>
      </c>
      <c r="AO807" s="192">
        <f>+IF(AO806&gt;'Monthly Parameters'!AO102,AO806-'Monthly Parameters'!AO102,0)</f>
        <v>0</v>
      </c>
      <c r="AP807" s="192">
        <f>+IF(AP806&gt;'Monthly Parameters'!AP102,AP806-'Monthly Parameters'!AP102,0)</f>
        <v>0</v>
      </c>
      <c r="AQ807" s="192">
        <f>+IF(AQ806&gt;'Monthly Parameters'!AQ102,AQ806-'Monthly Parameters'!AQ102,0)</f>
        <v>0</v>
      </c>
      <c r="AR807" s="192">
        <f>+IF(AR806&gt;'Monthly Parameters'!AR102,AR806-'Monthly Parameters'!AR102,0)</f>
        <v>77554.108512639534</v>
      </c>
      <c r="AS807" s="192">
        <f>+IF(AS806&gt;'Monthly Parameters'!AS102,AS806-'Monthly Parameters'!AS102,0)</f>
        <v>0</v>
      </c>
      <c r="AT807" s="192">
        <f>+IF(AT806&gt;'Monthly Parameters'!AT102,AT806-'Monthly Parameters'!AT102,0)</f>
        <v>0</v>
      </c>
      <c r="AU807" s="192">
        <f>+IF(AU806&gt;'Monthly Parameters'!AU102,AU806-'Monthly Parameters'!AU102,0)</f>
        <v>0</v>
      </c>
      <c r="AV807" s="192">
        <f>+IF(AV806&gt;'Monthly Parameters'!AV102,AV806-'Monthly Parameters'!AV102,0)</f>
        <v>0</v>
      </c>
      <c r="AW807" s="192">
        <f>+IF(AW806&gt;'Monthly Parameters'!AW102,AW806-'Monthly Parameters'!AW102,0)</f>
        <v>0</v>
      </c>
      <c r="AX807" s="192">
        <f>+IF(AX806&gt;'Monthly Parameters'!AX102,AX806-'Monthly Parameters'!AX102,0)</f>
        <v>1034533.0002561626</v>
      </c>
      <c r="AY807" s="192">
        <f>+IF(AY806&gt;'Monthly Parameters'!AY102,AY806-'Monthly Parameters'!AY102,0)</f>
        <v>0</v>
      </c>
      <c r="AZ807" s="192">
        <f>+IF(AZ806&gt;'Monthly Parameters'!AZ102,AZ806-'Monthly Parameters'!AZ102,0)</f>
        <v>0</v>
      </c>
      <c r="BA807" s="192">
        <f>+IF(BA806&gt;'Monthly Parameters'!BA102,BA806-'Monthly Parameters'!BA102,0)</f>
        <v>0</v>
      </c>
      <c r="BB807" s="192">
        <f>+IF(BB806&gt;'Monthly Parameters'!BB102,BB806-'Monthly Parameters'!BB102,0)</f>
        <v>0</v>
      </c>
      <c r="BC807" s="192">
        <f>+IF(BC806&gt;'Monthly Parameters'!BC102,BC806-'Monthly Parameters'!BC102,0)</f>
        <v>0</v>
      </c>
      <c r="BD807" s="192">
        <f>+IF(BD806&gt;'Monthly Parameters'!BD102,BD806-'Monthly Parameters'!BD102,0)</f>
        <v>0</v>
      </c>
      <c r="BE807" s="192">
        <f>+IF(BE806&gt;'Monthly Parameters'!BE102,BE806-'Monthly Parameters'!BE102,0)</f>
        <v>0</v>
      </c>
      <c r="BF807" s="192">
        <f>+IF(BF806&gt;'Monthly Parameters'!BF102,BF806-'Monthly Parameters'!BF102,0)</f>
        <v>0</v>
      </c>
      <c r="BG807" s="192">
        <f>+IF(BG806&gt;'Monthly Parameters'!BG102,BG806-'Monthly Parameters'!BG102,0)</f>
        <v>0</v>
      </c>
      <c r="BH807" s="192">
        <f>+IF(BH806&gt;'Monthly Parameters'!BH102,BH806-'Monthly Parameters'!BH102,0)</f>
        <v>0</v>
      </c>
      <c r="BI807" s="192">
        <f>+IF(BI806&gt;'Monthly Parameters'!BI102,BI806-'Monthly Parameters'!BI102,0)</f>
        <v>0</v>
      </c>
      <c r="BJ807" s="192">
        <f>+IF(BJ806&gt;'Monthly Parameters'!BJ102,BJ806-'Monthly Parameters'!BJ102,0)</f>
        <v>926264.39032404218</v>
      </c>
      <c r="BK807" s="192">
        <f>+IF(BK806&gt;'Monthly Parameters'!BK102,BK806-'Monthly Parameters'!BK102,0)</f>
        <v>0</v>
      </c>
      <c r="BL807" s="192">
        <f>+IF(BL806&gt;'Monthly Parameters'!BL102,BL806-'Monthly Parameters'!BL102,0)</f>
        <v>0</v>
      </c>
      <c r="BM807" s="192">
        <f>+IF(BM806&gt;'Monthly Parameters'!BM102,BM806-'Monthly Parameters'!BM102,0)</f>
        <v>0</v>
      </c>
      <c r="BN807" s="192">
        <f>+IF(BN806&gt;'Monthly Parameters'!BN102,BN806-'Monthly Parameters'!BN102,0)</f>
        <v>0</v>
      </c>
      <c r="BO807" s="192">
        <f>+IF(BO806&gt;'Monthly Parameters'!BO102,BO806-'Monthly Parameters'!BO102,0)</f>
        <v>0</v>
      </c>
      <c r="BP807" s="192">
        <f>+IF(BP806&gt;'Monthly Parameters'!BP102,BP806-'Monthly Parameters'!BP102,0)</f>
        <v>0</v>
      </c>
      <c r="BQ807" s="192">
        <f>+IF(BQ806&gt;'Monthly Parameters'!BQ102,BQ806-'Monthly Parameters'!BQ102,0)</f>
        <v>0</v>
      </c>
      <c r="BR807" s="192">
        <f>+IF(BR806&gt;'Monthly Parameters'!BR102,BR806-'Monthly Parameters'!BR102,0)</f>
        <v>0</v>
      </c>
      <c r="BS807" s="192">
        <f>+IF(BS806&gt;'Monthly Parameters'!BS102,BS806-'Monthly Parameters'!BS102,0)</f>
        <v>0</v>
      </c>
      <c r="BT807" s="192">
        <f>+IF(BT806&gt;'Monthly Parameters'!BT102,BT806-'Monthly Parameters'!BT102,0)</f>
        <v>0</v>
      </c>
      <c r="BU807" s="192">
        <f>+IF(BU806&gt;'Monthly Parameters'!BU102,BU806-'Monthly Parameters'!BU102,0)</f>
        <v>0</v>
      </c>
      <c r="BV807" s="192">
        <f>+IF(BV806&gt;'Monthly Parameters'!BV102,BV806-'Monthly Parameters'!BV102,0)</f>
        <v>553533.77602628758</v>
      </c>
      <c r="BW807" s="263">
        <f t="shared" si="929"/>
        <v>4841854.8996729087</v>
      </c>
    </row>
    <row r="808" spans="1:75" x14ac:dyDescent="0.3">
      <c r="A808" s="5" t="s">
        <v>479</v>
      </c>
      <c r="O808" s="268">
        <f>ROUNDUP(O807/'Monthly Parameters'!O103,0)</f>
        <v>0</v>
      </c>
      <c r="P808" s="268">
        <f>ROUNDUP(P807/'Monthly Parameters'!P103,0)</f>
        <v>0</v>
      </c>
      <c r="Q808" s="268">
        <f>ROUNDUP(Q807/'Monthly Parameters'!Q103,0)</f>
        <v>0</v>
      </c>
      <c r="R808" s="268">
        <f>ROUNDUP(R807/'Monthly Parameters'!R103,0)</f>
        <v>0</v>
      </c>
      <c r="S808" s="268">
        <f>ROUNDUP(S807/'Monthly Parameters'!S103,0)</f>
        <v>0</v>
      </c>
      <c r="T808" s="268">
        <f>ROUNDUP(T807/'Monthly Parameters'!T103,0)</f>
        <v>2</v>
      </c>
      <c r="U808" s="268">
        <f>ROUNDUP(U807/'Monthly Parameters'!U103,0)</f>
        <v>0</v>
      </c>
      <c r="V808" s="268">
        <f>ROUNDUP(V807/'Monthly Parameters'!V103,0)</f>
        <v>0</v>
      </c>
      <c r="W808" s="268">
        <f>ROUNDUP(W807/'Monthly Parameters'!W103,0)</f>
        <v>0</v>
      </c>
      <c r="X808" s="268">
        <f>ROUNDUP(X807/'Monthly Parameters'!X103,0)</f>
        <v>0</v>
      </c>
      <c r="Y808" s="268">
        <f>ROUNDUP(Y807/'Monthly Parameters'!Y103,0)</f>
        <v>0</v>
      </c>
      <c r="Z808" s="268">
        <f>ROUNDUP(Z807/'Monthly Parameters'!Z103,0)</f>
        <v>12</v>
      </c>
      <c r="AA808" s="268">
        <f>AA807/'Monthly Parameters'!AA103</f>
        <v>0</v>
      </c>
      <c r="AB808" s="268">
        <f>AB807/'Monthly Parameters'!AB103</f>
        <v>0</v>
      </c>
      <c r="AC808" s="268">
        <f>AC807/'Monthly Parameters'!AC103</f>
        <v>0</v>
      </c>
      <c r="AD808" s="268">
        <f>AD807/'Monthly Parameters'!AD103</f>
        <v>0</v>
      </c>
      <c r="AE808" s="268">
        <f>AE807/'Monthly Parameters'!AE103</f>
        <v>0</v>
      </c>
      <c r="AF808" s="268">
        <f>AF807/'Monthly Parameters'!AF103</f>
        <v>1.4757678461945278</v>
      </c>
      <c r="AG808" s="268">
        <f>AG807/'Monthly Parameters'!AG103</f>
        <v>0</v>
      </c>
      <c r="AH808" s="268">
        <f>AH807/'Monthly Parameters'!AH103</f>
        <v>0</v>
      </c>
      <c r="AI808" s="268">
        <f>AI807/'Monthly Parameters'!AI103</f>
        <v>0</v>
      </c>
      <c r="AJ808" s="268">
        <f>AJ807/'Monthly Parameters'!AJ103</f>
        <v>0</v>
      </c>
      <c r="AK808" s="268">
        <f>AK807/'Monthly Parameters'!AK103</f>
        <v>0</v>
      </c>
      <c r="AL808" s="268">
        <f>AL807/'Monthly Parameters'!AL103</f>
        <v>11.91476925362004</v>
      </c>
      <c r="AM808" s="268">
        <f>ROUNDUP(AM807/'Monthly Parameters'!AM103,0)</f>
        <v>0</v>
      </c>
      <c r="AN808" s="268">
        <f>ROUNDUP(AN807/'Monthly Parameters'!AN103,0)</f>
        <v>0</v>
      </c>
      <c r="AO808" s="268">
        <f>ROUNDUP(AO807/'Monthly Parameters'!AO103,0)</f>
        <v>0</v>
      </c>
      <c r="AP808" s="268">
        <f>ROUNDUP(AP807/'Monthly Parameters'!AP103,0)</f>
        <v>0</v>
      </c>
      <c r="AQ808" s="268">
        <f>ROUNDUP(AQ807/'Monthly Parameters'!AQ103,0)</f>
        <v>0</v>
      </c>
      <c r="AR808" s="268">
        <f>ROUNDUP(AR807/'Monthly Parameters'!AR103,0)</f>
        <v>1</v>
      </c>
      <c r="AS808" s="268">
        <f>ROUNDUP(AS807/'Monthly Parameters'!AS103,0)</f>
        <v>0</v>
      </c>
      <c r="AT808" s="268">
        <f>ROUNDUP(AT807/'Monthly Parameters'!AT103,0)</f>
        <v>0</v>
      </c>
      <c r="AU808" s="268">
        <f>ROUNDUP(AU807/'Monthly Parameters'!AU103,0)</f>
        <v>0</v>
      </c>
      <c r="AV808" s="268">
        <f>ROUNDUP(AV807/'Monthly Parameters'!AV103,0)</f>
        <v>0</v>
      </c>
      <c r="AW808" s="268">
        <f>ROUNDUP(AW807/'Monthly Parameters'!AW103,0)</f>
        <v>0</v>
      </c>
      <c r="AX808" s="268">
        <f>ROUNDUP(AX807/'Monthly Parameters'!AX103,0)</f>
        <v>12</v>
      </c>
      <c r="AY808" s="268">
        <f>AY807/'Monthly Parameters'!AY103</f>
        <v>0</v>
      </c>
      <c r="AZ808" s="268">
        <f>AZ807/'Monthly Parameters'!AZ103</f>
        <v>0</v>
      </c>
      <c r="BA808" s="268">
        <f>BA807/'Monthly Parameters'!BA103</f>
        <v>0</v>
      </c>
      <c r="BB808" s="268">
        <f>BB807/'Monthly Parameters'!BB103</f>
        <v>0</v>
      </c>
      <c r="BC808" s="268">
        <f>BC807/'Monthly Parameters'!BC103</f>
        <v>0</v>
      </c>
      <c r="BD808" s="268">
        <f>BD807/'Monthly Parameters'!BD103</f>
        <v>0</v>
      </c>
      <c r="BE808" s="268">
        <f>BE807/'Monthly Parameters'!BE103</f>
        <v>0</v>
      </c>
      <c r="BF808" s="268">
        <f>BF807/'Monthly Parameters'!BF103</f>
        <v>0</v>
      </c>
      <c r="BG808" s="268">
        <f>BG807/'Monthly Parameters'!BG103</f>
        <v>0</v>
      </c>
      <c r="BH808" s="268">
        <f>BH807/'Monthly Parameters'!BH103</f>
        <v>0</v>
      </c>
      <c r="BI808" s="268">
        <f>BI807/'Monthly Parameters'!BI103</f>
        <v>0</v>
      </c>
      <c r="BJ808" s="268">
        <f>BJ807/'Monthly Parameters'!BJ103</f>
        <v>9.6485873992087718</v>
      </c>
      <c r="BK808" s="268">
        <f>ROUNDUP(BK807/'Monthly Parameters'!BK103,0)</f>
        <v>0</v>
      </c>
      <c r="BL808" s="268">
        <f>ROUNDUP(BL807/'Monthly Parameters'!BL103,0)</f>
        <v>0</v>
      </c>
      <c r="BM808" s="268">
        <f>ROUNDUP(BM807/'Monthly Parameters'!BM103,0)</f>
        <v>0</v>
      </c>
      <c r="BN808" s="268">
        <f>ROUNDUP(BN807/'Monthly Parameters'!BN103,0)</f>
        <v>0</v>
      </c>
      <c r="BO808" s="268">
        <f>ROUNDUP(BO807/'Monthly Parameters'!BO103,0)</f>
        <v>0</v>
      </c>
      <c r="BP808" s="268">
        <f>ROUNDUP(BP807/'Monthly Parameters'!BP103,0)</f>
        <v>0</v>
      </c>
      <c r="BQ808" s="268">
        <f>ROUNDUP(BQ807/'Monthly Parameters'!BQ103,0)</f>
        <v>0</v>
      </c>
      <c r="BR808" s="268">
        <f>ROUNDUP(BR807/'Monthly Parameters'!BR103,0)</f>
        <v>0</v>
      </c>
      <c r="BS808" s="268">
        <f>ROUNDUP(BS807/'Monthly Parameters'!BS103,0)</f>
        <v>0</v>
      </c>
      <c r="BT808" s="268">
        <f>ROUNDUP(BT807/'Monthly Parameters'!BT103,0)</f>
        <v>0</v>
      </c>
      <c r="BU808" s="268">
        <f>ROUNDUP(BU807/'Monthly Parameters'!BU103,0)</f>
        <v>0</v>
      </c>
      <c r="BV808" s="268">
        <f>ROUNDUP(BV807/'Monthly Parameters'!BV103,0)</f>
        <v>6</v>
      </c>
      <c r="BW808" s="263">
        <f t="shared" si="929"/>
        <v>56.039124499023337</v>
      </c>
    </row>
    <row r="809" spans="1:75" x14ac:dyDescent="0.3">
      <c r="A809" s="5" t="s">
        <v>480</v>
      </c>
      <c r="O809" s="269">
        <f>+IF('Monthly Parameters'!O119="entero",ROUNDUP(Cálculos!O808,0),Cálculos!O808)</f>
        <v>0</v>
      </c>
      <c r="P809" s="269">
        <f>+IF('Monthly Parameters'!P119="entero",ROUNDUP(Cálculos!P808,0),Cálculos!P808)</f>
        <v>0</v>
      </c>
      <c r="Q809" s="269">
        <f>+IF('Monthly Parameters'!Q119="entero",ROUNDUP(Cálculos!Q808,0),Cálculos!Q808)</f>
        <v>0</v>
      </c>
      <c r="R809" s="269">
        <f>+IF('Monthly Parameters'!R119="entero",ROUNDUP(Cálculos!R808,0),Cálculos!R808)</f>
        <v>0</v>
      </c>
      <c r="S809" s="269">
        <f>+IF('Monthly Parameters'!S119="entero",ROUNDUP(Cálculos!S808,0),Cálculos!S808)</f>
        <v>0</v>
      </c>
      <c r="T809" s="269">
        <f>+IF('Monthly Parameters'!T119="entero",ROUNDUP(Cálculos!T808,0),Cálculos!T808)</f>
        <v>2</v>
      </c>
      <c r="U809" s="269">
        <f>+IF('Monthly Parameters'!U119="entero",ROUNDUP(Cálculos!U808,0),Cálculos!U808)</f>
        <v>0</v>
      </c>
      <c r="V809" s="269">
        <f>+IF('Monthly Parameters'!V119="entero",ROUNDUP(Cálculos!V808,0),Cálculos!V808)</f>
        <v>0</v>
      </c>
      <c r="W809" s="269">
        <f>+IF('Monthly Parameters'!W119="entero",ROUNDUP(Cálculos!W808,0),Cálculos!W808)</f>
        <v>0</v>
      </c>
      <c r="X809" s="269">
        <f>+IF('Monthly Parameters'!X119="entero",ROUNDUP(Cálculos!X808,0),Cálculos!X808)</f>
        <v>0</v>
      </c>
      <c r="Y809" s="269">
        <f>+IF('Monthly Parameters'!Y119="entero",ROUNDUP(Cálculos!Y808,0),Cálculos!Y808)</f>
        <v>0</v>
      </c>
      <c r="Z809" s="269">
        <f>+IF('Monthly Parameters'!Z119="entero",ROUNDUP(Cálculos!Z808,0),Cálculos!Z808)</f>
        <v>12</v>
      </c>
      <c r="AA809" s="269">
        <f>+IF('Monthly Parameters'!AA119="entero",ROUND(Cálculos!AA808,0),Cálculos!AA808)</f>
        <v>0</v>
      </c>
      <c r="AB809" s="269">
        <f>+IF('Monthly Parameters'!AB119="entero",ROUND(Cálculos!AB808,0),Cálculos!AB808)</f>
        <v>0</v>
      </c>
      <c r="AC809" s="269">
        <f>+IF('Monthly Parameters'!AC119="entero",ROUND(Cálculos!AC808,0),Cálculos!AC808)</f>
        <v>0</v>
      </c>
      <c r="AD809" s="269">
        <f>+IF('Monthly Parameters'!AD119="entero",ROUND(Cálculos!AD808,0),Cálculos!AD808)</f>
        <v>0</v>
      </c>
      <c r="AE809" s="269">
        <f>+IF('Monthly Parameters'!AE119="entero",ROUND(Cálculos!AE808,0),Cálculos!AE808)</f>
        <v>0</v>
      </c>
      <c r="AF809" s="269">
        <f>+IF('Monthly Parameters'!AF119="entero",ROUND(Cálculos!AF808,0),Cálculos!AF808)</f>
        <v>1.4757678461945278</v>
      </c>
      <c r="AG809" s="269">
        <f>+IF('Monthly Parameters'!AG119="entero",ROUND(Cálculos!AG808,0),Cálculos!AG808)</f>
        <v>0</v>
      </c>
      <c r="AH809" s="269">
        <f>+IF('Monthly Parameters'!AH119="entero",ROUND(Cálculos!AH808,0),Cálculos!AH808)</f>
        <v>0</v>
      </c>
      <c r="AI809" s="269">
        <f>+IF('Monthly Parameters'!AI119="entero",ROUND(Cálculos!AI808,0),Cálculos!AI808)</f>
        <v>0</v>
      </c>
      <c r="AJ809" s="269">
        <f>+IF('Monthly Parameters'!AJ119="entero",ROUND(Cálculos!AJ808,0),Cálculos!AJ808)</f>
        <v>0</v>
      </c>
      <c r="AK809" s="269">
        <f>+IF('Monthly Parameters'!AK119="entero",ROUND(Cálculos!AK808,0),Cálculos!AK808)</f>
        <v>0</v>
      </c>
      <c r="AL809" s="269">
        <f>+IF('Monthly Parameters'!AL119="entero",ROUND(Cálculos!AL808,0),Cálculos!AL808)</f>
        <v>11.91476925362004</v>
      </c>
      <c r="AM809" s="269">
        <f>+IF('Monthly Parameters'!AM119="entero",ROUNDUP(Cálculos!AM808,0),Cálculos!AM808)</f>
        <v>0</v>
      </c>
      <c r="AN809" s="269">
        <f>+IF('Monthly Parameters'!AN119="entero",ROUNDUP(Cálculos!AN808,0),Cálculos!AN808)</f>
        <v>0</v>
      </c>
      <c r="AO809" s="269">
        <f>+IF('Monthly Parameters'!AO119="entero",ROUNDUP(Cálculos!AO808,0),Cálculos!AO808)</f>
        <v>0</v>
      </c>
      <c r="AP809" s="269">
        <f>+IF('Monthly Parameters'!AP119="entero",ROUNDUP(Cálculos!AP808,0),Cálculos!AP808)</f>
        <v>0</v>
      </c>
      <c r="AQ809" s="269">
        <f>+IF('Monthly Parameters'!AQ119="entero",ROUNDUP(Cálculos!AQ808,0),Cálculos!AQ808)</f>
        <v>0</v>
      </c>
      <c r="AR809" s="269">
        <f>+IF('Monthly Parameters'!AR119="entero",ROUNDUP(Cálculos!AR808,0),Cálculos!AR808)</f>
        <v>1</v>
      </c>
      <c r="AS809" s="269">
        <f>+IF('Monthly Parameters'!AS119="entero",ROUNDUP(Cálculos!AS808,0),Cálculos!AS808)</f>
        <v>0</v>
      </c>
      <c r="AT809" s="269">
        <f>+IF('Monthly Parameters'!AT119="entero",ROUNDUP(Cálculos!AT808,0),Cálculos!AT808)</f>
        <v>0</v>
      </c>
      <c r="AU809" s="269">
        <f>+IF('Monthly Parameters'!AU119="entero",ROUNDUP(Cálculos!AU808,0),Cálculos!AU808)</f>
        <v>0</v>
      </c>
      <c r="AV809" s="269">
        <f>+IF('Monthly Parameters'!AV119="entero",ROUNDUP(Cálculos!AV808,0),Cálculos!AV808)</f>
        <v>0</v>
      </c>
      <c r="AW809" s="269">
        <f>+IF('Monthly Parameters'!AW119="entero",ROUNDUP(Cálculos!AW808,0),Cálculos!AW808)</f>
        <v>0</v>
      </c>
      <c r="AX809" s="269">
        <f>+IF('Monthly Parameters'!AX119="entero",ROUNDUP(Cálculos!AX808,0),Cálculos!AX808)</f>
        <v>12</v>
      </c>
      <c r="AY809" s="269">
        <f>+IF('Monthly Parameters'!AY119="entero",ROUND(Cálculos!AY808,0),Cálculos!AY808)</f>
        <v>0</v>
      </c>
      <c r="AZ809" s="269">
        <f>+IF('Monthly Parameters'!AZ119="entero",ROUND(Cálculos!AZ808,0),Cálculos!AZ808)</f>
        <v>0</v>
      </c>
      <c r="BA809" s="269">
        <f>+IF('Monthly Parameters'!BA119="entero",ROUND(Cálculos!BA808,0),Cálculos!BA808)</f>
        <v>0</v>
      </c>
      <c r="BB809" s="269">
        <f>+IF('Monthly Parameters'!BB119="entero",ROUND(Cálculos!BB808,0),Cálculos!BB808)</f>
        <v>0</v>
      </c>
      <c r="BC809" s="269">
        <f>+IF('Monthly Parameters'!BC119="entero",ROUND(Cálculos!BC808,0),Cálculos!BC808)</f>
        <v>0</v>
      </c>
      <c r="BD809" s="269">
        <f>+IF('Monthly Parameters'!BD119="entero",ROUND(Cálculos!BD808,0),Cálculos!BD808)</f>
        <v>0</v>
      </c>
      <c r="BE809" s="269">
        <f>+IF('Monthly Parameters'!BE119="entero",ROUND(Cálculos!BE808,0),Cálculos!BE808)</f>
        <v>0</v>
      </c>
      <c r="BF809" s="269">
        <f>+IF('Monthly Parameters'!BF119="entero",ROUND(Cálculos!BF808,0),Cálculos!BF808)</f>
        <v>0</v>
      </c>
      <c r="BG809" s="269">
        <f>+IF('Monthly Parameters'!BG119="entero",ROUND(Cálculos!BG808,0),Cálculos!BG808)</f>
        <v>0</v>
      </c>
      <c r="BH809" s="269">
        <f>+IF('Monthly Parameters'!BH119="entero",ROUND(Cálculos!BH808,0),Cálculos!BH808)</f>
        <v>0</v>
      </c>
      <c r="BI809" s="269">
        <f>+IF('Monthly Parameters'!BI119="entero",ROUND(Cálculos!BI808,0),Cálculos!BI808)</f>
        <v>0</v>
      </c>
      <c r="BJ809" s="269">
        <f>+IF('Monthly Parameters'!BJ119="entero",ROUND(Cálculos!BJ808,0),Cálculos!BJ808)</f>
        <v>9.6485873992087718</v>
      </c>
      <c r="BK809" s="269">
        <f>+IF('Monthly Parameters'!BK119="entero",ROUNDUP(Cálculos!BK808,0),Cálculos!BK808)</f>
        <v>0</v>
      </c>
      <c r="BL809" s="269">
        <f>+IF('Monthly Parameters'!BL119="entero",ROUNDUP(Cálculos!BL808,0),Cálculos!BL808)</f>
        <v>0</v>
      </c>
      <c r="BM809" s="269">
        <f>+IF('Monthly Parameters'!BM119="entero",ROUNDUP(Cálculos!BM808,0),Cálculos!BM808)</f>
        <v>0</v>
      </c>
      <c r="BN809" s="269">
        <f>+IF('Monthly Parameters'!BN119="entero",ROUNDUP(Cálculos!BN808,0),Cálculos!BN808)</f>
        <v>0</v>
      </c>
      <c r="BO809" s="269">
        <f>+IF('Monthly Parameters'!BO119="entero",ROUNDUP(Cálculos!BO808,0),Cálculos!BO808)</f>
        <v>0</v>
      </c>
      <c r="BP809" s="269">
        <f>+IF('Monthly Parameters'!BP119="entero",ROUNDUP(Cálculos!BP808,0),Cálculos!BP808)</f>
        <v>0</v>
      </c>
      <c r="BQ809" s="269">
        <f>+IF('Monthly Parameters'!BQ119="entero",ROUNDUP(Cálculos!BQ808,0),Cálculos!BQ808)</f>
        <v>0</v>
      </c>
      <c r="BR809" s="269">
        <f>+IF('Monthly Parameters'!BR119="entero",ROUNDUP(Cálculos!BR808,0),Cálculos!BR808)</f>
        <v>0</v>
      </c>
      <c r="BS809" s="269">
        <f>+IF('Monthly Parameters'!BS119="entero",ROUNDUP(Cálculos!BS808,0),Cálculos!BS808)</f>
        <v>0</v>
      </c>
      <c r="BT809" s="269">
        <f>+IF('Monthly Parameters'!BT119="entero",ROUNDUP(Cálculos!BT808,0),Cálculos!BT808)</f>
        <v>0</v>
      </c>
      <c r="BU809" s="269">
        <f>+IF('Monthly Parameters'!BU119="entero",ROUNDUP(Cálculos!BU808,0),Cálculos!BU808)</f>
        <v>0</v>
      </c>
      <c r="BV809" s="269">
        <f>+IF('Monthly Parameters'!BV119="entero",ROUNDUP(Cálculos!BV808,0),Cálculos!BV808)</f>
        <v>6</v>
      </c>
      <c r="BW809" s="263">
        <f t="shared" si="929"/>
        <v>56.039124499023337</v>
      </c>
    </row>
    <row r="810" spans="1:75" x14ac:dyDescent="0.3">
      <c r="O810" s="270"/>
      <c r="P810" s="270"/>
      <c r="Q810" s="270"/>
      <c r="R810" s="270"/>
      <c r="S810" s="270"/>
      <c r="T810" s="270"/>
      <c r="U810" s="270"/>
      <c r="V810" s="270"/>
      <c r="W810" s="270"/>
      <c r="X810" s="270"/>
      <c r="Y810" s="270"/>
      <c r="Z810" s="270"/>
      <c r="AA810" s="270"/>
      <c r="AB810" s="270"/>
      <c r="AC810" s="270"/>
      <c r="AD810" s="270"/>
      <c r="AE810" s="270"/>
      <c r="AF810" s="270"/>
      <c r="AG810" s="270"/>
      <c r="AH810" s="270"/>
      <c r="AI810" s="270"/>
      <c r="AJ810" s="270"/>
      <c r="AK810" s="270"/>
      <c r="AL810" s="270"/>
      <c r="AM810" s="270"/>
      <c r="AN810" s="270"/>
      <c r="AO810" s="270"/>
      <c r="AP810" s="270"/>
      <c r="AQ810" s="270"/>
      <c r="AR810" s="270"/>
      <c r="AS810" s="270"/>
      <c r="AT810" s="270"/>
      <c r="AU810" s="270"/>
      <c r="AV810" s="270"/>
      <c r="AW810" s="270"/>
      <c r="AX810" s="270"/>
      <c r="AY810" s="270"/>
      <c r="AZ810" s="270"/>
      <c r="BA810" s="270"/>
      <c r="BB810" s="270"/>
      <c r="BC810" s="270"/>
      <c r="BD810" s="270"/>
      <c r="BE810" s="270"/>
      <c r="BF810" s="270"/>
      <c r="BG810" s="270"/>
      <c r="BH810" s="270"/>
      <c r="BI810" s="270"/>
      <c r="BJ810" s="270"/>
      <c r="BK810" s="270"/>
      <c r="BL810" s="270"/>
      <c r="BM810" s="270"/>
      <c r="BN810" s="270"/>
      <c r="BO810" s="270"/>
      <c r="BP810" s="270"/>
      <c r="BQ810" s="270"/>
      <c r="BR810" s="270"/>
      <c r="BS810" s="270"/>
      <c r="BT810" s="270"/>
      <c r="BU810" s="270"/>
      <c r="BV810" s="270"/>
      <c r="BW810" s="263">
        <f t="shared" si="929"/>
        <v>0</v>
      </c>
    </row>
    <row r="811" spans="1:75" x14ac:dyDescent="0.3">
      <c r="A811" s="3" t="s">
        <v>694</v>
      </c>
      <c r="N811" s="119"/>
      <c r="BW811" s="263">
        <f t="shared" si="929"/>
        <v>0</v>
      </c>
    </row>
    <row r="812" spans="1:75" x14ac:dyDescent="0.3">
      <c r="A812" s="271" t="s">
        <v>505</v>
      </c>
      <c r="C812" s="272"/>
      <c r="D812" s="272"/>
      <c r="E812" s="272"/>
      <c r="F812" s="272"/>
      <c r="G812" s="272"/>
      <c r="H812" s="272"/>
      <c r="I812" s="272"/>
      <c r="J812" s="272"/>
      <c r="K812" s="272"/>
      <c r="L812" s="272"/>
      <c r="M812" s="272"/>
      <c r="N812" s="272"/>
      <c r="O812" s="273">
        <f t="shared" ref="O812:AT812" si="944">+(O460)/(O806)</f>
        <v>1</v>
      </c>
      <c r="P812" s="273">
        <f t="shared" si="944"/>
        <v>1</v>
      </c>
      <c r="Q812" s="273">
        <f t="shared" si="944"/>
        <v>0.73221636469759543</v>
      </c>
      <c r="R812" s="273">
        <f t="shared" si="944"/>
        <v>0.74334327569713621</v>
      </c>
      <c r="S812" s="273">
        <f t="shared" si="944"/>
        <v>0.62467078869775827</v>
      </c>
      <c r="T812" s="273">
        <f t="shared" si="944"/>
        <v>0.47833227189030764</v>
      </c>
      <c r="U812" s="273">
        <f t="shared" si="944"/>
        <v>0.7631246463437017</v>
      </c>
      <c r="V812" s="273">
        <f t="shared" si="944"/>
        <v>1</v>
      </c>
      <c r="W812" s="273">
        <f t="shared" si="944"/>
        <v>0.63835601586134483</v>
      </c>
      <c r="X812" s="273">
        <f t="shared" si="944"/>
        <v>0.66233030465921661</v>
      </c>
      <c r="Y812" s="273">
        <f t="shared" si="944"/>
        <v>0.61745922823211807</v>
      </c>
      <c r="Z812" s="273">
        <f t="shared" si="944"/>
        <v>0.54959368051571378</v>
      </c>
      <c r="AA812" s="273">
        <f t="shared" si="944"/>
        <v>1</v>
      </c>
      <c r="AB812" s="273">
        <f t="shared" si="944"/>
        <v>1</v>
      </c>
      <c r="AC812" s="273">
        <f t="shared" si="944"/>
        <v>0.70976442867796652</v>
      </c>
      <c r="AD812" s="273">
        <f t="shared" si="944"/>
        <v>0.7519335314957819</v>
      </c>
      <c r="AE812" s="273">
        <f t="shared" si="944"/>
        <v>0.6176810973435144</v>
      </c>
      <c r="AF812" s="273">
        <f t="shared" si="944"/>
        <v>0.4682652643211157</v>
      </c>
      <c r="AG812" s="273">
        <f t="shared" si="944"/>
        <v>0.77993641355051102</v>
      </c>
      <c r="AH812" s="273">
        <f t="shared" si="944"/>
        <v>1</v>
      </c>
      <c r="AI812" s="273">
        <f t="shared" si="944"/>
        <v>0.64991347815146205</v>
      </c>
      <c r="AJ812" s="273">
        <f t="shared" si="944"/>
        <v>0.65931961293083541</v>
      </c>
      <c r="AK812" s="273">
        <f t="shared" si="944"/>
        <v>0.6120311305642181</v>
      </c>
      <c r="AL812" s="273">
        <f t="shared" si="944"/>
        <v>0.54185408095225307</v>
      </c>
      <c r="AM812" s="273">
        <f t="shared" si="944"/>
        <v>1</v>
      </c>
      <c r="AN812" s="273">
        <f t="shared" si="944"/>
        <v>1</v>
      </c>
      <c r="AO812" s="273">
        <f t="shared" si="944"/>
        <v>0.87336352466352973</v>
      </c>
      <c r="AP812" s="273">
        <f t="shared" si="944"/>
        <v>0.73511899439471196</v>
      </c>
      <c r="AQ812" s="273">
        <f t="shared" si="944"/>
        <v>0.61710365691568658</v>
      </c>
      <c r="AR812" s="273">
        <f t="shared" si="944"/>
        <v>0.46557135543044342</v>
      </c>
      <c r="AS812" s="273">
        <f t="shared" si="944"/>
        <v>0.75998734973977378</v>
      </c>
      <c r="AT812" s="273">
        <f t="shared" si="944"/>
        <v>1</v>
      </c>
      <c r="AU812" s="273">
        <f t="shared" ref="AU812:BV812" si="945">+(AU460)/(AU806)</f>
        <v>0.63264095585856106</v>
      </c>
      <c r="AV812" s="273">
        <f t="shared" si="945"/>
        <v>0.6534215850642725</v>
      </c>
      <c r="AW812" s="273">
        <f t="shared" si="945"/>
        <v>0.6076586582811212</v>
      </c>
      <c r="AX812" s="273">
        <f t="shared" si="945"/>
        <v>0.54054586364743373</v>
      </c>
      <c r="AY812" s="273">
        <f t="shared" si="945"/>
        <v>1</v>
      </c>
      <c r="AZ812" s="273">
        <f t="shared" si="945"/>
        <v>1</v>
      </c>
      <c r="BA812" s="273">
        <f t="shared" si="945"/>
        <v>0.78383045770415294</v>
      </c>
      <c r="BB812" s="273">
        <f t="shared" si="945"/>
        <v>0.72947602103574438</v>
      </c>
      <c r="BC812" s="273">
        <f t="shared" si="945"/>
        <v>0.62021703659954452</v>
      </c>
      <c r="BD812" s="273">
        <f t="shared" si="945"/>
        <v>0.46430605413969428</v>
      </c>
      <c r="BE812" s="273">
        <f t="shared" si="945"/>
        <v>0.76337797591873069</v>
      </c>
      <c r="BF812" s="273">
        <f t="shared" si="945"/>
        <v>1</v>
      </c>
      <c r="BG812" s="273">
        <f t="shared" si="945"/>
        <v>0.63629638980575232</v>
      </c>
      <c r="BH812" s="273">
        <f t="shared" si="945"/>
        <v>0.65379281254093891</v>
      </c>
      <c r="BI812" s="273">
        <f t="shared" si="945"/>
        <v>0.60697529137574036</v>
      </c>
      <c r="BJ812" s="273">
        <f t="shared" si="945"/>
        <v>0.54310421677773013</v>
      </c>
      <c r="BK812" s="273">
        <f t="shared" si="945"/>
        <v>1</v>
      </c>
      <c r="BL812" s="273">
        <f t="shared" si="945"/>
        <v>1</v>
      </c>
      <c r="BM812" s="273">
        <f t="shared" si="945"/>
        <v>0.75975141355571263</v>
      </c>
      <c r="BN812" s="273">
        <f t="shared" si="945"/>
        <v>0.74257952306245667</v>
      </c>
      <c r="BO812" s="273">
        <f t="shared" si="945"/>
        <v>0.6106908345200196</v>
      </c>
      <c r="BP812" s="273">
        <f t="shared" si="945"/>
        <v>0.455543812424415</v>
      </c>
      <c r="BQ812" s="273">
        <f t="shared" si="945"/>
        <v>0.77397468414167458</v>
      </c>
      <c r="BR812" s="273">
        <f t="shared" si="945"/>
        <v>1</v>
      </c>
      <c r="BS812" s="273">
        <f t="shared" si="945"/>
        <v>0.64158103046997383</v>
      </c>
      <c r="BT812" s="273">
        <f t="shared" si="945"/>
        <v>0.65000980821478793</v>
      </c>
      <c r="BU812" s="273">
        <f t="shared" si="945"/>
        <v>0.60248778587999807</v>
      </c>
      <c r="BV812" s="273">
        <f t="shared" si="945"/>
        <v>0.53319073762044555</v>
      </c>
      <c r="BW812" s="263">
        <f t="shared" si="929"/>
        <v>44.056723444365602</v>
      </c>
    </row>
    <row r="813" spans="1:75" x14ac:dyDescent="0.3">
      <c r="A813" s="275" t="s">
        <v>458</v>
      </c>
      <c r="O813" s="273">
        <f t="shared" ref="O813:AT813" si="946">+(O470)/(O806)</f>
        <v>0</v>
      </c>
      <c r="P813" s="273">
        <f t="shared" si="946"/>
        <v>0</v>
      </c>
      <c r="Q813" s="273">
        <f t="shared" si="946"/>
        <v>0.26778363530240457</v>
      </c>
      <c r="R813" s="273">
        <f t="shared" si="946"/>
        <v>0.25665672430286379</v>
      </c>
      <c r="S813" s="273">
        <f t="shared" si="946"/>
        <v>0.37532921130224173</v>
      </c>
      <c r="T813" s="273">
        <f t="shared" si="946"/>
        <v>0.52166772810969242</v>
      </c>
      <c r="U813" s="273">
        <f t="shared" si="946"/>
        <v>0.2368753536562983</v>
      </c>
      <c r="V813" s="273">
        <f t="shared" si="946"/>
        <v>0</v>
      </c>
      <c r="W813" s="273">
        <f t="shared" si="946"/>
        <v>0.36164398413865517</v>
      </c>
      <c r="X813" s="273">
        <f t="shared" si="946"/>
        <v>0.33766969534078334</v>
      </c>
      <c r="Y813" s="273">
        <f t="shared" si="946"/>
        <v>0.38254077176788193</v>
      </c>
      <c r="Z813" s="273">
        <f t="shared" si="946"/>
        <v>0.45040631948428622</v>
      </c>
      <c r="AA813" s="273">
        <f t="shared" si="946"/>
        <v>0</v>
      </c>
      <c r="AB813" s="273">
        <f t="shared" si="946"/>
        <v>0</v>
      </c>
      <c r="AC813" s="273">
        <f t="shared" si="946"/>
        <v>0.29023557132203337</v>
      </c>
      <c r="AD813" s="273">
        <f t="shared" si="946"/>
        <v>0.24806646850421801</v>
      </c>
      <c r="AE813" s="273">
        <f t="shared" si="946"/>
        <v>0.38231890265648555</v>
      </c>
      <c r="AF813" s="273">
        <f t="shared" si="946"/>
        <v>0.5317347356788843</v>
      </c>
      <c r="AG813" s="273">
        <f t="shared" si="946"/>
        <v>0.22006358644948903</v>
      </c>
      <c r="AH813" s="273">
        <f t="shared" si="946"/>
        <v>0</v>
      </c>
      <c r="AI813" s="273">
        <f t="shared" si="946"/>
        <v>0.350086521848538</v>
      </c>
      <c r="AJ813" s="273">
        <f t="shared" si="946"/>
        <v>0.34068038706916459</v>
      </c>
      <c r="AK813" s="273">
        <f t="shared" si="946"/>
        <v>0.38796886943578185</v>
      </c>
      <c r="AL813" s="273">
        <f t="shared" si="946"/>
        <v>0.45814591904774704</v>
      </c>
      <c r="AM813" s="273">
        <f t="shared" si="946"/>
        <v>0</v>
      </c>
      <c r="AN813" s="273">
        <f t="shared" si="946"/>
        <v>0</v>
      </c>
      <c r="AO813" s="273">
        <f t="shared" si="946"/>
        <v>0.12663647533647021</v>
      </c>
      <c r="AP813" s="273">
        <f t="shared" si="946"/>
        <v>0.26488100560528804</v>
      </c>
      <c r="AQ813" s="273">
        <f t="shared" si="946"/>
        <v>0.38289634308431347</v>
      </c>
      <c r="AR813" s="273">
        <f t="shared" si="946"/>
        <v>0.53442864456955652</v>
      </c>
      <c r="AS813" s="273">
        <f t="shared" si="946"/>
        <v>0.24001265026022617</v>
      </c>
      <c r="AT813" s="273">
        <f t="shared" si="946"/>
        <v>0</v>
      </c>
      <c r="AU813" s="273">
        <f t="shared" ref="AU813:BV813" si="947">+(AU470)/(AU806)</f>
        <v>0.36735904414143888</v>
      </c>
      <c r="AV813" s="273">
        <f t="shared" si="947"/>
        <v>0.34657841493572755</v>
      </c>
      <c r="AW813" s="273">
        <f t="shared" si="947"/>
        <v>0.39234134171887869</v>
      </c>
      <c r="AX813" s="273">
        <f t="shared" si="947"/>
        <v>0.45945413635256627</v>
      </c>
      <c r="AY813" s="273">
        <f t="shared" si="947"/>
        <v>0</v>
      </c>
      <c r="AZ813" s="273">
        <f t="shared" si="947"/>
        <v>0</v>
      </c>
      <c r="BA813" s="273">
        <f t="shared" si="947"/>
        <v>0.21616954229584712</v>
      </c>
      <c r="BB813" s="273">
        <f t="shared" si="947"/>
        <v>0.27052397896425556</v>
      </c>
      <c r="BC813" s="273">
        <f t="shared" si="947"/>
        <v>0.37978296340045553</v>
      </c>
      <c r="BD813" s="273">
        <f t="shared" si="947"/>
        <v>0.53569394586030572</v>
      </c>
      <c r="BE813" s="273">
        <f t="shared" si="947"/>
        <v>0.23662202408126928</v>
      </c>
      <c r="BF813" s="273">
        <f t="shared" si="947"/>
        <v>0</v>
      </c>
      <c r="BG813" s="273">
        <f t="shared" si="947"/>
        <v>0.36370361019424774</v>
      </c>
      <c r="BH813" s="273">
        <f t="shared" si="947"/>
        <v>0.34620718745906098</v>
      </c>
      <c r="BI813" s="273">
        <f t="shared" si="947"/>
        <v>0.39302470862425953</v>
      </c>
      <c r="BJ813" s="273">
        <f t="shared" si="947"/>
        <v>0.45689578322226998</v>
      </c>
      <c r="BK813" s="273">
        <f t="shared" si="947"/>
        <v>0</v>
      </c>
      <c r="BL813" s="273">
        <f t="shared" si="947"/>
        <v>0</v>
      </c>
      <c r="BM813" s="273">
        <f t="shared" si="947"/>
        <v>0.24024858644428732</v>
      </c>
      <c r="BN813" s="273">
        <f t="shared" si="947"/>
        <v>0.25742047693754327</v>
      </c>
      <c r="BO813" s="273">
        <f t="shared" si="947"/>
        <v>0.38930916547998035</v>
      </c>
      <c r="BP813" s="273">
        <f t="shared" si="947"/>
        <v>0.544456187575585</v>
      </c>
      <c r="BQ813" s="273">
        <f t="shared" si="947"/>
        <v>0.22602531585832544</v>
      </c>
      <c r="BR813" s="273">
        <f t="shared" si="947"/>
        <v>0</v>
      </c>
      <c r="BS813" s="273">
        <f t="shared" si="947"/>
        <v>0.35841896953002617</v>
      </c>
      <c r="BT813" s="273">
        <f t="shared" si="947"/>
        <v>0.34999019178521201</v>
      </c>
      <c r="BU813" s="273">
        <f t="shared" si="947"/>
        <v>0.39751221412000187</v>
      </c>
      <c r="BV813" s="273">
        <f t="shared" si="947"/>
        <v>0.46680926237955445</v>
      </c>
      <c r="BW813" s="263">
        <f t="shared" si="929"/>
        <v>15.943276555634407</v>
      </c>
    </row>
    <row r="814" spans="1:75" x14ac:dyDescent="0.3">
      <c r="O814" s="276"/>
      <c r="P814" s="276"/>
      <c r="Q814" s="276"/>
      <c r="R814" s="276"/>
      <c r="S814" s="276"/>
      <c r="T814" s="276"/>
      <c r="U814" s="276"/>
      <c r="V814" s="276"/>
      <c r="W814" s="276"/>
      <c r="X814" s="276"/>
      <c r="Y814" s="276"/>
      <c r="Z814" s="276"/>
      <c r="AA814" s="276"/>
      <c r="AB814" s="276"/>
      <c r="AC814" s="276"/>
      <c r="AD814" s="276"/>
      <c r="AE814" s="276"/>
      <c r="AF814" s="276"/>
      <c r="AG814" s="276"/>
      <c r="AH814" s="276"/>
      <c r="AI814" s="276"/>
      <c r="AJ814" s="276"/>
      <c r="AK814" s="276"/>
      <c r="AL814" s="276"/>
      <c r="AM814" s="276"/>
      <c r="AN814" s="276"/>
      <c r="AO814" s="276"/>
      <c r="AP814" s="276"/>
      <c r="AQ814" s="276"/>
      <c r="AR814" s="276"/>
      <c r="AS814" s="276"/>
      <c r="AT814" s="276"/>
      <c r="AU814" s="276"/>
      <c r="AV814" s="276"/>
      <c r="AW814" s="276"/>
      <c r="AX814" s="276"/>
      <c r="AY814" s="276"/>
      <c r="AZ814" s="276"/>
      <c r="BA814" s="276"/>
      <c r="BB814" s="276"/>
      <c r="BC814" s="276"/>
      <c r="BD814" s="276"/>
      <c r="BE814" s="276"/>
      <c r="BF814" s="276"/>
      <c r="BG814" s="276"/>
      <c r="BH814" s="276"/>
      <c r="BI814" s="276"/>
      <c r="BJ814" s="276"/>
      <c r="BK814" s="276"/>
      <c r="BL814" s="276"/>
      <c r="BM814" s="276"/>
      <c r="BN814" s="276"/>
      <c r="BO814" s="276"/>
      <c r="BP814" s="276"/>
      <c r="BQ814" s="276"/>
      <c r="BR814" s="276"/>
      <c r="BS814" s="276"/>
      <c r="BT814" s="276"/>
      <c r="BU814" s="276"/>
      <c r="BV814" s="276"/>
      <c r="BW814" s="263">
        <f t="shared" si="929"/>
        <v>0</v>
      </c>
    </row>
    <row r="815" spans="1:75" x14ac:dyDescent="0.3">
      <c r="A815" s="277" t="s">
        <v>476</v>
      </c>
      <c r="O815" s="276"/>
      <c r="P815" s="276"/>
      <c r="Q815" s="276"/>
      <c r="R815" s="276"/>
      <c r="S815" s="276"/>
      <c r="T815" s="276"/>
      <c r="U815" s="276"/>
      <c r="V815" s="276"/>
      <c r="W815" s="276"/>
      <c r="X815" s="276"/>
      <c r="Y815" s="276"/>
      <c r="Z815" s="276"/>
      <c r="AA815" s="276"/>
      <c r="AB815" s="276"/>
      <c r="AC815" s="276"/>
      <c r="AD815" s="276"/>
      <c r="AE815" s="276"/>
      <c r="AF815" s="276"/>
      <c r="AG815" s="276"/>
      <c r="AH815" s="276"/>
      <c r="AI815" s="276"/>
      <c r="AJ815" s="276"/>
      <c r="AK815" s="276"/>
      <c r="AL815" s="276"/>
      <c r="AM815" s="276"/>
      <c r="AN815" s="276"/>
      <c r="AO815" s="276"/>
      <c r="AP815" s="276"/>
      <c r="AQ815" s="276"/>
      <c r="AR815" s="276"/>
      <c r="AS815" s="276"/>
      <c r="AT815" s="276"/>
      <c r="AU815" s="276"/>
      <c r="AV815" s="276"/>
      <c r="AW815" s="276"/>
      <c r="AX815" s="276"/>
      <c r="AY815" s="276"/>
      <c r="AZ815" s="276"/>
      <c r="BA815" s="276"/>
      <c r="BB815" s="276"/>
      <c r="BC815" s="276"/>
      <c r="BD815" s="276"/>
      <c r="BE815" s="276"/>
      <c r="BF815" s="276"/>
      <c r="BG815" s="276"/>
      <c r="BH815" s="276"/>
      <c r="BI815" s="276"/>
      <c r="BJ815" s="276"/>
      <c r="BK815" s="276"/>
      <c r="BL815" s="276"/>
      <c r="BM815" s="276"/>
      <c r="BN815" s="276"/>
      <c r="BO815" s="276"/>
      <c r="BP815" s="276"/>
      <c r="BQ815" s="276"/>
      <c r="BR815" s="276"/>
      <c r="BS815" s="276"/>
      <c r="BT815" s="276"/>
      <c r="BU815" s="276"/>
      <c r="BV815" s="276"/>
      <c r="BW815" s="263">
        <f t="shared" si="929"/>
        <v>0</v>
      </c>
    </row>
    <row r="816" spans="1:75" x14ac:dyDescent="0.3">
      <c r="A816" s="5" t="s">
        <v>477</v>
      </c>
      <c r="O816" s="269">
        <f t="shared" ref="O816:AT816" si="948">+O479+O489</f>
        <v>410830</v>
      </c>
      <c r="P816" s="269">
        <f t="shared" si="948"/>
        <v>301295.55555555562</v>
      </c>
      <c r="Q816" s="269">
        <f t="shared" si="948"/>
        <v>165371.11111111109</v>
      </c>
      <c r="R816" s="269">
        <f t="shared" si="948"/>
        <v>301295.55555555562</v>
      </c>
      <c r="S816" s="269">
        <f t="shared" si="948"/>
        <v>165371.11111111109</v>
      </c>
      <c r="T816" s="269">
        <f t="shared" si="948"/>
        <v>301295.55555555562</v>
      </c>
      <c r="U816" s="269">
        <f t="shared" si="948"/>
        <v>165371.11111111109</v>
      </c>
      <c r="V816" s="269">
        <f t="shared" si="948"/>
        <v>301295.55555555562</v>
      </c>
      <c r="W816" s="269">
        <f t="shared" si="948"/>
        <v>165371.11111111109</v>
      </c>
      <c r="X816" s="269">
        <f t="shared" si="948"/>
        <v>301295.55555555562</v>
      </c>
      <c r="Y816" s="269">
        <f t="shared" si="948"/>
        <v>165371.11111111109</v>
      </c>
      <c r="Z816" s="269">
        <f t="shared" si="948"/>
        <v>301295.55555555562</v>
      </c>
      <c r="AA816" s="269">
        <f t="shared" si="948"/>
        <v>620661.83333333314</v>
      </c>
      <c r="AB816" s="269">
        <f t="shared" si="948"/>
        <v>527160.77777777775</v>
      </c>
      <c r="AC816" s="269">
        <f t="shared" si="948"/>
        <v>387172.55555555539</v>
      </c>
      <c r="AD816" s="269">
        <f t="shared" si="948"/>
        <v>527160.77777777775</v>
      </c>
      <c r="AE816" s="269">
        <f t="shared" si="948"/>
        <v>387172.55555555539</v>
      </c>
      <c r="AF816" s="269">
        <f t="shared" si="948"/>
        <v>527160.77777777775</v>
      </c>
      <c r="AG816" s="269">
        <f t="shared" si="948"/>
        <v>387172.55555555539</v>
      </c>
      <c r="AH816" s="269">
        <f t="shared" si="948"/>
        <v>527160.77777777775</v>
      </c>
      <c r="AI816" s="269">
        <f t="shared" si="948"/>
        <v>387172.55555555539</v>
      </c>
      <c r="AJ816" s="269">
        <f t="shared" si="948"/>
        <v>527160.77777777775</v>
      </c>
      <c r="AK816" s="269">
        <f t="shared" si="948"/>
        <v>387172.55555555539</v>
      </c>
      <c r="AL816" s="269">
        <f t="shared" si="948"/>
        <v>527160.77777777775</v>
      </c>
      <c r="AM816" s="269">
        <f t="shared" si="948"/>
        <v>516947.49218311097</v>
      </c>
      <c r="AN816" s="269">
        <f t="shared" si="948"/>
        <v>646362.81757155561</v>
      </c>
      <c r="AO816" s="269">
        <f t="shared" si="948"/>
        <v>432875.50242844428</v>
      </c>
      <c r="AP816" s="269">
        <f t="shared" si="948"/>
        <v>646362.81757155561</v>
      </c>
      <c r="AQ816" s="269">
        <f t="shared" si="948"/>
        <v>432875.50242844428</v>
      </c>
      <c r="AR816" s="269">
        <f t="shared" si="948"/>
        <v>646362.81757155561</v>
      </c>
      <c r="AS816" s="269">
        <f t="shared" si="948"/>
        <v>432875.50242844428</v>
      </c>
      <c r="AT816" s="269">
        <f t="shared" si="948"/>
        <v>646362.81757155561</v>
      </c>
      <c r="AU816" s="269">
        <f t="shared" ref="AU816:BV816" si="949">+AU479+AU489</f>
        <v>432875.50242844428</v>
      </c>
      <c r="AV816" s="269">
        <f t="shared" si="949"/>
        <v>646362.81757155561</v>
      </c>
      <c r="AW816" s="269">
        <f t="shared" si="949"/>
        <v>432875.50242844428</v>
      </c>
      <c r="AX816" s="269">
        <f t="shared" si="949"/>
        <v>646362.81757155561</v>
      </c>
      <c r="AY816" s="269">
        <f t="shared" si="949"/>
        <v>418681.36994610296</v>
      </c>
      <c r="AZ816" s="269">
        <f t="shared" si="949"/>
        <v>642264.4148493344</v>
      </c>
      <c r="BA816" s="269">
        <f t="shared" si="949"/>
        <v>425574.54394853214</v>
      </c>
      <c r="BB816" s="269">
        <f t="shared" si="949"/>
        <v>642264.4148493344</v>
      </c>
      <c r="BC816" s="269">
        <f t="shared" si="949"/>
        <v>425574.54394853214</v>
      </c>
      <c r="BD816" s="269">
        <f t="shared" si="949"/>
        <v>642264.4148493344</v>
      </c>
      <c r="BE816" s="269">
        <f t="shared" si="949"/>
        <v>425574.54394853214</v>
      </c>
      <c r="BF816" s="269">
        <f t="shared" si="949"/>
        <v>642264.4148493344</v>
      </c>
      <c r="BG816" s="269">
        <f t="shared" si="949"/>
        <v>425574.54394853214</v>
      </c>
      <c r="BH816" s="269">
        <f t="shared" si="949"/>
        <v>642264.4148493344</v>
      </c>
      <c r="BI816" s="269">
        <f t="shared" si="949"/>
        <v>425574.54394853214</v>
      </c>
      <c r="BJ816" s="269">
        <f t="shared" si="949"/>
        <v>642264.4148493344</v>
      </c>
      <c r="BK816" s="269">
        <f t="shared" si="949"/>
        <v>453969.98577798338</v>
      </c>
      <c r="BL816" s="269">
        <f t="shared" si="949"/>
        <v>663579.40440899087</v>
      </c>
      <c r="BM816" s="269">
        <f t="shared" si="949"/>
        <v>441222.19278124935</v>
      </c>
      <c r="BN816" s="269">
        <f t="shared" si="949"/>
        <v>663579.40440899087</v>
      </c>
      <c r="BO816" s="269">
        <f t="shared" si="949"/>
        <v>441222.19278124935</v>
      </c>
      <c r="BP816" s="269">
        <f t="shared" si="949"/>
        <v>663579.40440899087</v>
      </c>
      <c r="BQ816" s="269">
        <f t="shared" si="949"/>
        <v>441222.19278124935</v>
      </c>
      <c r="BR816" s="269">
        <f t="shared" si="949"/>
        <v>663579.40440899087</v>
      </c>
      <c r="BS816" s="269">
        <f t="shared" si="949"/>
        <v>441222.19278124935</v>
      </c>
      <c r="BT816" s="269">
        <f t="shared" si="949"/>
        <v>663579.40440899087</v>
      </c>
      <c r="BU816" s="269">
        <f t="shared" si="949"/>
        <v>441222.19278124935</v>
      </c>
      <c r="BV816" s="269">
        <f t="shared" si="949"/>
        <v>663579.40440899087</v>
      </c>
      <c r="BW816" s="263">
        <f t="shared" si="929"/>
        <v>28366148.03134428</v>
      </c>
    </row>
    <row r="817" spans="1:75" x14ac:dyDescent="0.3">
      <c r="A817" s="5" t="s">
        <v>478</v>
      </c>
      <c r="O817" s="268">
        <f>+IF(O816&gt;'Monthly Parameters'!O115,O816-'Monthly Parameters'!O115,0)</f>
        <v>0</v>
      </c>
      <c r="P817" s="268">
        <f>+IF(P816&gt;'Monthly Parameters'!P115,P816-'Monthly Parameters'!P115,0)</f>
        <v>0</v>
      </c>
      <c r="Q817" s="268">
        <f>+IF(Q816&gt;'Monthly Parameters'!Q115,Q816-'Monthly Parameters'!Q115,0)</f>
        <v>0</v>
      </c>
      <c r="R817" s="268">
        <f>+IF(R816&gt;'Monthly Parameters'!R115,R816-'Monthly Parameters'!R115,0)</f>
        <v>0</v>
      </c>
      <c r="S817" s="268">
        <f>+IF(S816&gt;'Monthly Parameters'!S115,S816-'Monthly Parameters'!S115,0)</f>
        <v>0</v>
      </c>
      <c r="T817" s="268">
        <f>+IF(T816&gt;'Monthly Parameters'!T115,T816-'Monthly Parameters'!T115,0)</f>
        <v>0</v>
      </c>
      <c r="U817" s="268">
        <f>+IF(U816&gt;'Monthly Parameters'!U115,U816-'Monthly Parameters'!U115,0)</f>
        <v>0</v>
      </c>
      <c r="V817" s="268">
        <f>+IF(V816&gt;'Monthly Parameters'!V115,V816-'Monthly Parameters'!V115,0)</f>
        <v>0</v>
      </c>
      <c r="W817" s="268">
        <f>+IF(W816&gt;'Monthly Parameters'!W115,W816-'Monthly Parameters'!W115,0)</f>
        <v>0</v>
      </c>
      <c r="X817" s="268">
        <f>+IF(X816&gt;'Monthly Parameters'!X115,X816-'Monthly Parameters'!X115,0)</f>
        <v>0</v>
      </c>
      <c r="Y817" s="268">
        <f>+IF(Y816&gt;'Monthly Parameters'!Y115,Y816-'Monthly Parameters'!Y115,0)</f>
        <v>0</v>
      </c>
      <c r="Z817" s="268">
        <f>+IF(Z816&gt;'Monthly Parameters'!Z115,Z816-'Monthly Parameters'!Z115,0)</f>
        <v>0</v>
      </c>
      <c r="AA817" s="268">
        <f>+IF(AA816&gt;'Monthly Parameters'!AA115,AA816-'Monthly Parameters'!AA115,0)</f>
        <v>0</v>
      </c>
      <c r="AB817" s="268">
        <f>+IF(AB816&gt;'Monthly Parameters'!AB115,AB816-'Monthly Parameters'!AB115,0)</f>
        <v>0</v>
      </c>
      <c r="AC817" s="268">
        <f>+IF(AC816&gt;'Monthly Parameters'!AC115,AC816-'Monthly Parameters'!AC115,0)</f>
        <v>0</v>
      </c>
      <c r="AD817" s="268">
        <f>+IF(AD816&gt;'Monthly Parameters'!AD115,AD816-'Monthly Parameters'!AD115,0)</f>
        <v>0</v>
      </c>
      <c r="AE817" s="268">
        <f>+IF(AE816&gt;'Monthly Parameters'!AE115,AE816-'Monthly Parameters'!AE115,0)</f>
        <v>0</v>
      </c>
      <c r="AF817" s="268">
        <f>+IF(AF816&gt;'Monthly Parameters'!AF115,AF816-'Monthly Parameters'!AF115,0)</f>
        <v>0</v>
      </c>
      <c r="AG817" s="268">
        <f>+IF(AG816&gt;'Monthly Parameters'!AG115,AG816-'Monthly Parameters'!AG115,0)</f>
        <v>0</v>
      </c>
      <c r="AH817" s="268">
        <f>+IF(AH816&gt;'Monthly Parameters'!AH115,AH816-'Monthly Parameters'!AH115,0)</f>
        <v>0</v>
      </c>
      <c r="AI817" s="268">
        <f>+IF(AI816&gt;'Monthly Parameters'!AI115,AI816-'Monthly Parameters'!AI115,0)</f>
        <v>0</v>
      </c>
      <c r="AJ817" s="268">
        <f>+IF(AJ816&gt;'Monthly Parameters'!AJ115,AJ816-'Monthly Parameters'!AJ115,0)</f>
        <v>0</v>
      </c>
      <c r="AK817" s="268">
        <f>+IF(AK816&gt;'Monthly Parameters'!AK115,AK816-'Monthly Parameters'!AK115,0)</f>
        <v>0</v>
      </c>
      <c r="AL817" s="268">
        <f>+IF(AL816&gt;'Monthly Parameters'!AL115,AL816-'Monthly Parameters'!AL115,0)</f>
        <v>0</v>
      </c>
      <c r="AM817" s="268">
        <f>+IF(AM816&gt;'Monthly Parameters'!AM115,AM816-'Monthly Parameters'!AM115,0)</f>
        <v>0</v>
      </c>
      <c r="AN817" s="268">
        <f>+IF(AN816&gt;'Monthly Parameters'!AN115,AN816-'Monthly Parameters'!AN115,0)</f>
        <v>0</v>
      </c>
      <c r="AO817" s="268">
        <f>+IF(AO816&gt;'Monthly Parameters'!AO115,AO816-'Monthly Parameters'!AO115,0)</f>
        <v>0</v>
      </c>
      <c r="AP817" s="268">
        <f>+IF(AP816&gt;'Monthly Parameters'!AP115,AP816-'Monthly Parameters'!AP115,0)</f>
        <v>0</v>
      </c>
      <c r="AQ817" s="268">
        <f>+IF(AQ816&gt;'Monthly Parameters'!AQ115,AQ816-'Monthly Parameters'!AQ115,0)</f>
        <v>0</v>
      </c>
      <c r="AR817" s="268">
        <f>+IF(AR816&gt;'Monthly Parameters'!AR115,AR816-'Monthly Parameters'!AR115,0)</f>
        <v>0</v>
      </c>
      <c r="AS817" s="268">
        <f>+IF(AS816&gt;'Monthly Parameters'!AS115,AS816-'Monthly Parameters'!AS115,0)</f>
        <v>0</v>
      </c>
      <c r="AT817" s="268">
        <f>+IF(AT816&gt;'Monthly Parameters'!AT115,AT816-'Monthly Parameters'!AT115,0)</f>
        <v>0</v>
      </c>
      <c r="AU817" s="268">
        <f>+IF(AU816&gt;'Monthly Parameters'!AU115,AU816-'Monthly Parameters'!AU115,0)</f>
        <v>0</v>
      </c>
      <c r="AV817" s="268">
        <f>+IF(AV816&gt;'Monthly Parameters'!AV115,AV816-'Monthly Parameters'!AV115,0)</f>
        <v>0</v>
      </c>
      <c r="AW817" s="268">
        <f>+IF(AW816&gt;'Monthly Parameters'!AW115,AW816-'Monthly Parameters'!AW115,0)</f>
        <v>0</v>
      </c>
      <c r="AX817" s="268">
        <f>+IF(AX816&gt;'Monthly Parameters'!AX115,AX816-'Monthly Parameters'!AX115,0)</f>
        <v>0</v>
      </c>
      <c r="AY817" s="268">
        <f>+IF(AY816&gt;'Monthly Parameters'!AY115,AY816-'Monthly Parameters'!AY115,0)</f>
        <v>0</v>
      </c>
      <c r="AZ817" s="268">
        <f>+IF(AZ816&gt;'Monthly Parameters'!AZ115,AZ816-'Monthly Parameters'!AZ115,0)</f>
        <v>0</v>
      </c>
      <c r="BA817" s="268">
        <f>+IF(BA816&gt;'Monthly Parameters'!BA115,BA816-'Monthly Parameters'!BA115,0)</f>
        <v>0</v>
      </c>
      <c r="BB817" s="268">
        <f>+IF(BB816&gt;'Monthly Parameters'!BB115,BB816-'Monthly Parameters'!BB115,0)</f>
        <v>0</v>
      </c>
      <c r="BC817" s="268">
        <f>+IF(BC816&gt;'Monthly Parameters'!BC115,BC816-'Monthly Parameters'!BC115,0)</f>
        <v>0</v>
      </c>
      <c r="BD817" s="268">
        <f>+IF(BD816&gt;'Monthly Parameters'!BD115,BD816-'Monthly Parameters'!BD115,0)</f>
        <v>0</v>
      </c>
      <c r="BE817" s="268">
        <f>+IF(BE816&gt;'Monthly Parameters'!BE115,BE816-'Monthly Parameters'!BE115,0)</f>
        <v>0</v>
      </c>
      <c r="BF817" s="268">
        <f>+IF(BF816&gt;'Monthly Parameters'!BF115,BF816-'Monthly Parameters'!BF115,0)</f>
        <v>0</v>
      </c>
      <c r="BG817" s="268">
        <f>+IF(BG816&gt;'Monthly Parameters'!BG115,BG816-'Monthly Parameters'!BG115,0)</f>
        <v>0</v>
      </c>
      <c r="BH817" s="268">
        <f>+IF(BH816&gt;'Monthly Parameters'!BH115,BH816-'Monthly Parameters'!BH115,0)</f>
        <v>0</v>
      </c>
      <c r="BI817" s="268">
        <f>+IF(BI816&gt;'Monthly Parameters'!BI115,BI816-'Monthly Parameters'!BI115,0)</f>
        <v>0</v>
      </c>
      <c r="BJ817" s="268">
        <f>+IF(BJ816&gt;'Monthly Parameters'!BJ115,BJ816-'Monthly Parameters'!BJ115,0)</f>
        <v>0</v>
      </c>
      <c r="BK817" s="268">
        <f>+IF(BK816&gt;'Monthly Parameters'!BK115,BK816-'Monthly Parameters'!BK115,0)</f>
        <v>0</v>
      </c>
      <c r="BL817" s="268">
        <f>+IF(BL816&gt;'Monthly Parameters'!BL115,BL816-'Monthly Parameters'!BL115,0)</f>
        <v>0</v>
      </c>
      <c r="BM817" s="268">
        <f>+IF(BM816&gt;'Monthly Parameters'!BM115,BM816-'Monthly Parameters'!BM115,0)</f>
        <v>0</v>
      </c>
      <c r="BN817" s="268">
        <f>+IF(BN816&gt;'Monthly Parameters'!BN115,BN816-'Monthly Parameters'!BN115,0)</f>
        <v>0</v>
      </c>
      <c r="BO817" s="268">
        <f>+IF(BO816&gt;'Monthly Parameters'!BO115,BO816-'Monthly Parameters'!BO115,0)</f>
        <v>0</v>
      </c>
      <c r="BP817" s="268">
        <f>+IF(BP816&gt;'Monthly Parameters'!BP115,BP816-'Monthly Parameters'!BP115,0)</f>
        <v>0</v>
      </c>
      <c r="BQ817" s="268">
        <f>+IF(BQ816&gt;'Monthly Parameters'!BQ115,BQ816-'Monthly Parameters'!BQ115,0)</f>
        <v>0</v>
      </c>
      <c r="BR817" s="268">
        <f>+IF(BR816&gt;'Monthly Parameters'!BR115,BR816-'Monthly Parameters'!BR115,0)</f>
        <v>0</v>
      </c>
      <c r="BS817" s="268">
        <f>+IF(BS816&gt;'Monthly Parameters'!BS115,BS816-'Monthly Parameters'!BS115,0)</f>
        <v>0</v>
      </c>
      <c r="BT817" s="268">
        <f>+IF(BT816&gt;'Monthly Parameters'!BT115,BT816-'Monthly Parameters'!BT115,0)</f>
        <v>0</v>
      </c>
      <c r="BU817" s="268">
        <f>+IF(BU816&gt;'Monthly Parameters'!BU115,BU816-'Monthly Parameters'!BU115,0)</f>
        <v>0</v>
      </c>
      <c r="BV817" s="268">
        <f>+IF(BV816&gt;'Monthly Parameters'!BV115,BV816-'Monthly Parameters'!BV115,0)</f>
        <v>0</v>
      </c>
      <c r="BW817" s="263">
        <f t="shared" si="929"/>
        <v>0</v>
      </c>
    </row>
    <row r="818" spans="1:75" x14ac:dyDescent="0.3">
      <c r="A818" s="5" t="s">
        <v>479</v>
      </c>
      <c r="O818" s="268">
        <f>ROUNDUP(O817/'Monthly Parameters'!O116,0)</f>
        <v>0</v>
      </c>
      <c r="P818" s="268">
        <f>ROUNDUP(P817/'Monthly Parameters'!P116,0)</f>
        <v>0</v>
      </c>
      <c r="Q818" s="268">
        <f>ROUNDUP(Q817/'Monthly Parameters'!Q116,0)</f>
        <v>0</v>
      </c>
      <c r="R818" s="268">
        <f>ROUNDUP(R817/'Monthly Parameters'!R116,0)</f>
        <v>0</v>
      </c>
      <c r="S818" s="268">
        <f>ROUNDUP(S817/'Monthly Parameters'!S116,0)</f>
        <v>0</v>
      </c>
      <c r="T818" s="268">
        <f>ROUNDUP(T817/'Monthly Parameters'!T116,0)</f>
        <v>0</v>
      </c>
      <c r="U818" s="268">
        <f>ROUNDUP(U817/'Monthly Parameters'!U116,0)</f>
        <v>0</v>
      </c>
      <c r="V818" s="268">
        <f>ROUNDUP(V817/'Monthly Parameters'!V116,0)</f>
        <v>0</v>
      </c>
      <c r="W818" s="268">
        <f>ROUNDUP(W817/'Monthly Parameters'!W116,0)</f>
        <v>0</v>
      </c>
      <c r="X818" s="268">
        <f>ROUNDUP(X817/'Monthly Parameters'!X116,0)</f>
        <v>0</v>
      </c>
      <c r="Y818" s="268">
        <f>ROUNDUP(Y817/'Monthly Parameters'!Y116,0)</f>
        <v>0</v>
      </c>
      <c r="Z818" s="268">
        <f>ROUNDUP(Z817/'Monthly Parameters'!Z116,0)</f>
        <v>0</v>
      </c>
      <c r="AA818" s="268">
        <f>ROUND(AA817/'Monthly Parameters'!AA116,0)</f>
        <v>0</v>
      </c>
      <c r="AB818" s="268">
        <f>ROUND(AB817/'Monthly Parameters'!AB116,0)</f>
        <v>0</v>
      </c>
      <c r="AC818" s="268">
        <f>ROUND(AC817/'Monthly Parameters'!AC116,0)</f>
        <v>0</v>
      </c>
      <c r="AD818" s="268">
        <f>ROUND(AD817/'Monthly Parameters'!AD116,0)</f>
        <v>0</v>
      </c>
      <c r="AE818" s="268">
        <f>ROUND(AE817/'Monthly Parameters'!AE116,0)</f>
        <v>0</v>
      </c>
      <c r="AF818" s="268">
        <f>ROUND(AF817/'Monthly Parameters'!AF116,0)</f>
        <v>0</v>
      </c>
      <c r="AG818" s="268">
        <f>ROUND(AG817/'Monthly Parameters'!AG116,0)</f>
        <v>0</v>
      </c>
      <c r="AH818" s="268">
        <f>ROUND(AH817/'Monthly Parameters'!AH116,0)</f>
        <v>0</v>
      </c>
      <c r="AI818" s="268">
        <f>ROUND(AI817/'Monthly Parameters'!AI116,0)</f>
        <v>0</v>
      </c>
      <c r="AJ818" s="268">
        <f>ROUND(AJ817/'Monthly Parameters'!AJ116,0)</f>
        <v>0</v>
      </c>
      <c r="AK818" s="268">
        <f>ROUND(AK817/'Monthly Parameters'!AK116,0)</f>
        <v>0</v>
      </c>
      <c r="AL818" s="268">
        <f>ROUND(AL817/'Monthly Parameters'!AL116,0)</f>
        <v>0</v>
      </c>
      <c r="AM818" s="268">
        <f>ROUNDUP(AM817/'Monthly Parameters'!AM116,0)</f>
        <v>0</v>
      </c>
      <c r="AN818" s="268">
        <f>ROUNDUP(AN817/'Monthly Parameters'!AN116,0)</f>
        <v>0</v>
      </c>
      <c r="AO818" s="268">
        <f>ROUNDUP(AO817/'Monthly Parameters'!AO116,0)</f>
        <v>0</v>
      </c>
      <c r="AP818" s="268">
        <f>ROUNDUP(AP817/'Monthly Parameters'!AP116,0)</f>
        <v>0</v>
      </c>
      <c r="AQ818" s="268">
        <f>ROUNDUP(AQ817/'Monthly Parameters'!AQ116,0)</f>
        <v>0</v>
      </c>
      <c r="AR818" s="268">
        <f>ROUNDUP(AR817/'Monthly Parameters'!AR116,0)</f>
        <v>0</v>
      </c>
      <c r="AS818" s="268">
        <f>ROUNDUP(AS817/'Monthly Parameters'!AS116,0)</f>
        <v>0</v>
      </c>
      <c r="AT818" s="268">
        <f>ROUNDUP(AT817/'Monthly Parameters'!AT116,0)</f>
        <v>0</v>
      </c>
      <c r="AU818" s="268">
        <f>ROUNDUP(AU817/'Monthly Parameters'!AU116,0)</f>
        <v>0</v>
      </c>
      <c r="AV818" s="268">
        <f>ROUNDUP(AV817/'Monthly Parameters'!AV116,0)</f>
        <v>0</v>
      </c>
      <c r="AW818" s="268">
        <f>ROUNDUP(AW817/'Monthly Parameters'!AW116,0)</f>
        <v>0</v>
      </c>
      <c r="AX818" s="268">
        <f>ROUNDUP(AX817/'Monthly Parameters'!AX116,0)</f>
        <v>0</v>
      </c>
      <c r="AY818" s="268">
        <f>ROUND(AY817/'Monthly Parameters'!AY116,0)</f>
        <v>0</v>
      </c>
      <c r="AZ818" s="268">
        <f>ROUND(AZ817/'Monthly Parameters'!AZ116,0)</f>
        <v>0</v>
      </c>
      <c r="BA818" s="268">
        <f>ROUND(BA817/'Monthly Parameters'!BA116,0)</f>
        <v>0</v>
      </c>
      <c r="BB818" s="268">
        <f>ROUND(BB817/'Monthly Parameters'!BB116,0)</f>
        <v>0</v>
      </c>
      <c r="BC818" s="268">
        <f>ROUND(BC817/'Monthly Parameters'!BC116,0)</f>
        <v>0</v>
      </c>
      <c r="BD818" s="268">
        <f>ROUND(BD817/'Monthly Parameters'!BD116,0)</f>
        <v>0</v>
      </c>
      <c r="BE818" s="268">
        <f>ROUND(BE817/'Monthly Parameters'!BE116,0)</f>
        <v>0</v>
      </c>
      <c r="BF818" s="268">
        <f>ROUND(BF817/'Monthly Parameters'!BF116,0)</f>
        <v>0</v>
      </c>
      <c r="BG818" s="268">
        <f>ROUND(BG817/'Monthly Parameters'!BG116,0)</f>
        <v>0</v>
      </c>
      <c r="BH818" s="268">
        <f>ROUND(BH817/'Monthly Parameters'!BH116,0)</f>
        <v>0</v>
      </c>
      <c r="BI818" s="268">
        <f>ROUND(BI817/'Monthly Parameters'!BI116,0)</f>
        <v>0</v>
      </c>
      <c r="BJ818" s="268">
        <f>ROUND(BJ817/'Monthly Parameters'!BJ116,0)</f>
        <v>0</v>
      </c>
      <c r="BK818" s="268">
        <f>ROUNDUP(BK817/'Monthly Parameters'!BK116,0)</f>
        <v>0</v>
      </c>
      <c r="BL818" s="268">
        <f>ROUNDUP(BL817/'Monthly Parameters'!BL116,0)</f>
        <v>0</v>
      </c>
      <c r="BM818" s="268">
        <f>ROUNDUP(BM817/'Monthly Parameters'!BM116,0)</f>
        <v>0</v>
      </c>
      <c r="BN818" s="268">
        <f>ROUNDUP(BN817/'Monthly Parameters'!BN116,0)</f>
        <v>0</v>
      </c>
      <c r="BO818" s="268">
        <f>ROUNDUP(BO817/'Monthly Parameters'!BO116,0)</f>
        <v>0</v>
      </c>
      <c r="BP818" s="268">
        <f>ROUNDUP(BP817/'Monthly Parameters'!BP116,0)</f>
        <v>0</v>
      </c>
      <c r="BQ818" s="268">
        <f>ROUNDUP(BQ817/'Monthly Parameters'!BQ116,0)</f>
        <v>0</v>
      </c>
      <c r="BR818" s="268">
        <f>ROUNDUP(BR817/'Monthly Parameters'!BR116,0)</f>
        <v>0</v>
      </c>
      <c r="BS818" s="268">
        <f>ROUNDUP(BS817/'Monthly Parameters'!BS116,0)</f>
        <v>0</v>
      </c>
      <c r="BT818" s="268">
        <f>ROUNDUP(BT817/'Monthly Parameters'!BT116,0)</f>
        <v>0</v>
      </c>
      <c r="BU818" s="268">
        <f>ROUNDUP(BU817/'Monthly Parameters'!BU116,0)</f>
        <v>0</v>
      </c>
      <c r="BV818" s="268">
        <f>ROUNDUP(BV817/'Monthly Parameters'!BV116,0)</f>
        <v>0</v>
      </c>
      <c r="BW818" s="263">
        <f t="shared" si="929"/>
        <v>0</v>
      </c>
    </row>
    <row r="819" spans="1:75" x14ac:dyDescent="0.3">
      <c r="A819" s="5" t="s">
        <v>480</v>
      </c>
      <c r="O819" s="269">
        <f>+IF('Monthly Parameters'!O119="entero",ROUNDUP(Cálculos!O818,0),Cálculos!O818)</f>
        <v>0</v>
      </c>
      <c r="P819" s="269">
        <f>+IF('Monthly Parameters'!P119="entero",ROUNDUP(Cálculos!P818,0),Cálculos!P818)</f>
        <v>0</v>
      </c>
      <c r="Q819" s="269">
        <f>+IF('Monthly Parameters'!Q119="entero",ROUNDUP(Cálculos!Q818,0),Cálculos!Q818)</f>
        <v>0</v>
      </c>
      <c r="R819" s="269">
        <f>+IF('Monthly Parameters'!R119="entero",ROUNDUP(Cálculos!R818,0),Cálculos!R818)</f>
        <v>0</v>
      </c>
      <c r="S819" s="269">
        <f>+IF('Monthly Parameters'!S119="entero",ROUNDUP(Cálculos!S818,0),Cálculos!S818)</f>
        <v>0</v>
      </c>
      <c r="T819" s="269">
        <f>+IF('Monthly Parameters'!T119="entero",ROUNDUP(Cálculos!T818,0),Cálculos!T818)</f>
        <v>0</v>
      </c>
      <c r="U819" s="269">
        <f>+IF('Monthly Parameters'!U119="entero",ROUNDUP(Cálculos!U818,0),Cálculos!U818)</f>
        <v>0</v>
      </c>
      <c r="V819" s="269">
        <f>+IF('Monthly Parameters'!V119="entero",ROUNDUP(Cálculos!V818,0),Cálculos!V818)</f>
        <v>0</v>
      </c>
      <c r="W819" s="269">
        <f>+IF('Monthly Parameters'!W119="entero",ROUNDUP(Cálculos!W818,0),Cálculos!W818)</f>
        <v>0</v>
      </c>
      <c r="X819" s="269">
        <f>+IF('Monthly Parameters'!X119="entero",ROUNDUP(Cálculos!X818,0),Cálculos!X818)</f>
        <v>0</v>
      </c>
      <c r="Y819" s="269">
        <f>+IF('Monthly Parameters'!Y119="entero",ROUNDUP(Cálculos!Y818,0),Cálculos!Y818)</f>
        <v>0</v>
      </c>
      <c r="Z819" s="269">
        <f>+IF('Monthly Parameters'!Z119="entero",ROUNDUP(Cálculos!Z818,0),Cálculos!Z818)</f>
        <v>0</v>
      </c>
      <c r="AA819" s="269">
        <f>+IF('Monthly Parameters'!AA119="entero",ROUND(Cálculos!AA818,0),Cálculos!AA818)</f>
        <v>0</v>
      </c>
      <c r="AB819" s="269">
        <f>+IF('Monthly Parameters'!AB119="entero",ROUND(Cálculos!AB818,0),Cálculos!AB818)</f>
        <v>0</v>
      </c>
      <c r="AC819" s="269">
        <f>+IF('Monthly Parameters'!AC119="entero",ROUND(Cálculos!AC818,0),Cálculos!AC818)</f>
        <v>0</v>
      </c>
      <c r="AD819" s="269">
        <f>+IF('Monthly Parameters'!AD119="entero",ROUND(Cálculos!AD818,0),Cálculos!AD818)</f>
        <v>0</v>
      </c>
      <c r="AE819" s="269">
        <f>+IF('Monthly Parameters'!AE119="entero",ROUND(Cálculos!AE818,0),Cálculos!AE818)</f>
        <v>0</v>
      </c>
      <c r="AF819" s="269">
        <f>+IF('Monthly Parameters'!AF119="entero",ROUND(Cálculos!AF818,0),Cálculos!AF818)</f>
        <v>0</v>
      </c>
      <c r="AG819" s="269">
        <f>+IF('Monthly Parameters'!AG119="entero",ROUND(Cálculos!AG818,0),Cálculos!AG818)</f>
        <v>0</v>
      </c>
      <c r="AH819" s="269">
        <f>+IF('Monthly Parameters'!AH119="entero",ROUND(Cálculos!AH818,0),Cálculos!AH818)</f>
        <v>0</v>
      </c>
      <c r="AI819" s="269">
        <f>+IF('Monthly Parameters'!AI119="entero",ROUND(Cálculos!AI818,0),Cálculos!AI818)</f>
        <v>0</v>
      </c>
      <c r="AJ819" s="269">
        <f>+IF('Monthly Parameters'!AJ119="entero",ROUND(Cálculos!AJ818,0),Cálculos!AJ818)</f>
        <v>0</v>
      </c>
      <c r="AK819" s="269">
        <f>+IF('Monthly Parameters'!AK119="entero",ROUND(Cálculos!AK818,0),Cálculos!AK818)</f>
        <v>0</v>
      </c>
      <c r="AL819" s="269">
        <f>+IF('Monthly Parameters'!AL119="entero",ROUND(Cálculos!AL818,0),Cálculos!AL818)</f>
        <v>0</v>
      </c>
      <c r="AM819" s="269">
        <f>+IF('Monthly Parameters'!AM119="entero",ROUNDUP(Cálculos!AM818,0),Cálculos!AM818)</f>
        <v>0</v>
      </c>
      <c r="AN819" s="269">
        <f>+IF('Monthly Parameters'!AN119="entero",ROUNDUP(Cálculos!AN818,0),Cálculos!AN818)</f>
        <v>0</v>
      </c>
      <c r="AO819" s="269">
        <f>+IF('Monthly Parameters'!AO119="entero",ROUNDUP(Cálculos!AO818,0),Cálculos!AO818)</f>
        <v>0</v>
      </c>
      <c r="AP819" s="269">
        <f>+IF('Monthly Parameters'!AP119="entero",ROUNDUP(Cálculos!AP818,0),Cálculos!AP818)</f>
        <v>0</v>
      </c>
      <c r="AQ819" s="269">
        <f>+IF('Monthly Parameters'!AQ119="entero",ROUNDUP(Cálculos!AQ818,0),Cálculos!AQ818)</f>
        <v>0</v>
      </c>
      <c r="AR819" s="269">
        <f>+IF('Monthly Parameters'!AR119="entero",ROUNDUP(Cálculos!AR818,0),Cálculos!AR818)</f>
        <v>0</v>
      </c>
      <c r="AS819" s="269">
        <f>+IF('Monthly Parameters'!AS119="entero",ROUNDUP(Cálculos!AS818,0),Cálculos!AS818)</f>
        <v>0</v>
      </c>
      <c r="AT819" s="269">
        <f>+IF('Monthly Parameters'!AT119="entero",ROUNDUP(Cálculos!AT818,0),Cálculos!AT818)</f>
        <v>0</v>
      </c>
      <c r="AU819" s="269">
        <f>+IF('Monthly Parameters'!AU119="entero",ROUNDUP(Cálculos!AU818,0),Cálculos!AU818)</f>
        <v>0</v>
      </c>
      <c r="AV819" s="269">
        <f>+IF('Monthly Parameters'!AV119="entero",ROUNDUP(Cálculos!AV818,0),Cálculos!AV818)</f>
        <v>0</v>
      </c>
      <c r="AW819" s="269">
        <f>+IF('Monthly Parameters'!AW119="entero",ROUNDUP(Cálculos!AW818,0),Cálculos!AW818)</f>
        <v>0</v>
      </c>
      <c r="AX819" s="269">
        <f>+IF('Monthly Parameters'!AX119="entero",ROUNDUP(Cálculos!AX818,0),Cálculos!AX818)</f>
        <v>0</v>
      </c>
      <c r="AY819" s="269">
        <f>+IF('Monthly Parameters'!AY119="entero",ROUND(Cálculos!AY818,0),Cálculos!AY818)</f>
        <v>0</v>
      </c>
      <c r="AZ819" s="269">
        <f>+IF('Monthly Parameters'!AZ119="entero",ROUND(Cálculos!AZ818,0),Cálculos!AZ818)</f>
        <v>0</v>
      </c>
      <c r="BA819" s="269">
        <f>+IF('Monthly Parameters'!BA119="entero",ROUND(Cálculos!BA818,0),Cálculos!BA818)</f>
        <v>0</v>
      </c>
      <c r="BB819" s="269">
        <f>+IF('Monthly Parameters'!BB119="entero",ROUND(Cálculos!BB818,0),Cálculos!BB818)</f>
        <v>0</v>
      </c>
      <c r="BC819" s="269">
        <f>+IF('Monthly Parameters'!BC119="entero",ROUND(Cálculos!BC818,0),Cálculos!BC818)</f>
        <v>0</v>
      </c>
      <c r="BD819" s="269">
        <f>+IF('Monthly Parameters'!BD119="entero",ROUND(Cálculos!BD818,0),Cálculos!BD818)</f>
        <v>0</v>
      </c>
      <c r="BE819" s="269">
        <f>+IF('Monthly Parameters'!BE119="entero",ROUND(Cálculos!BE818,0),Cálculos!BE818)</f>
        <v>0</v>
      </c>
      <c r="BF819" s="269">
        <f>+IF('Monthly Parameters'!BF119="entero",ROUND(Cálculos!BF818,0),Cálculos!BF818)</f>
        <v>0</v>
      </c>
      <c r="BG819" s="269">
        <f>+IF('Monthly Parameters'!BG119="entero",ROUND(Cálculos!BG818,0),Cálculos!BG818)</f>
        <v>0</v>
      </c>
      <c r="BH819" s="269">
        <f>+IF('Monthly Parameters'!BH119="entero",ROUND(Cálculos!BH818,0),Cálculos!BH818)</f>
        <v>0</v>
      </c>
      <c r="BI819" s="269">
        <f>+IF('Monthly Parameters'!BI119="entero",ROUND(Cálculos!BI818,0),Cálculos!BI818)</f>
        <v>0</v>
      </c>
      <c r="BJ819" s="269">
        <f>+IF('Monthly Parameters'!BJ119="entero",ROUND(Cálculos!BJ818,0),Cálculos!BJ818)</f>
        <v>0</v>
      </c>
      <c r="BK819" s="269">
        <f>+IF('Monthly Parameters'!BK119="entero",ROUNDUP(Cálculos!BK818,0),Cálculos!BK818)</f>
        <v>0</v>
      </c>
      <c r="BL819" s="269">
        <f>+IF('Monthly Parameters'!BL119="entero",ROUNDUP(Cálculos!BL818,0),Cálculos!BL818)</f>
        <v>0</v>
      </c>
      <c r="BM819" s="269">
        <f>+IF('Monthly Parameters'!BM119="entero",ROUNDUP(Cálculos!BM818,0),Cálculos!BM818)</f>
        <v>0</v>
      </c>
      <c r="BN819" s="269">
        <f>+IF('Monthly Parameters'!BN119="entero",ROUNDUP(Cálculos!BN818,0),Cálculos!BN818)</f>
        <v>0</v>
      </c>
      <c r="BO819" s="269">
        <f>+IF('Monthly Parameters'!BO119="entero",ROUNDUP(Cálculos!BO818,0),Cálculos!BO818)</f>
        <v>0</v>
      </c>
      <c r="BP819" s="269">
        <f>+IF('Monthly Parameters'!BP119="entero",ROUNDUP(Cálculos!BP818,0),Cálculos!BP818)</f>
        <v>0</v>
      </c>
      <c r="BQ819" s="269">
        <f>+IF('Monthly Parameters'!BQ119="entero",ROUNDUP(Cálculos!BQ818,0),Cálculos!BQ818)</f>
        <v>0</v>
      </c>
      <c r="BR819" s="269">
        <f>+IF('Monthly Parameters'!BR119="entero",ROUNDUP(Cálculos!BR818,0),Cálculos!BR818)</f>
        <v>0</v>
      </c>
      <c r="BS819" s="269">
        <f>+IF('Monthly Parameters'!BS119="entero",ROUNDUP(Cálculos!BS818,0),Cálculos!BS818)</f>
        <v>0</v>
      </c>
      <c r="BT819" s="269">
        <f>+IF('Monthly Parameters'!BT119="entero",ROUNDUP(Cálculos!BT818,0),Cálculos!BT818)</f>
        <v>0</v>
      </c>
      <c r="BU819" s="269">
        <f>+IF('Monthly Parameters'!BU119="entero",ROUNDUP(Cálculos!BU818,0),Cálculos!BU818)</f>
        <v>0</v>
      </c>
      <c r="BV819" s="269">
        <f>+IF('Monthly Parameters'!BV119="entero",ROUNDUP(Cálculos!BV818,0),Cálculos!BV818)</f>
        <v>0</v>
      </c>
      <c r="BW819" s="263">
        <f t="shared" si="929"/>
        <v>0</v>
      </c>
    </row>
    <row r="820" spans="1:75" x14ac:dyDescent="0.3">
      <c r="O820" s="270"/>
      <c r="P820" s="270"/>
      <c r="Q820" s="270"/>
      <c r="R820" s="270"/>
      <c r="S820" s="270"/>
      <c r="T820" s="270"/>
      <c r="U820" s="270"/>
      <c r="V820" s="270"/>
      <c r="W820" s="270"/>
      <c r="X820" s="270"/>
      <c r="Y820" s="270"/>
      <c r="Z820" s="270"/>
      <c r="AA820" s="270"/>
      <c r="AB820" s="270"/>
      <c r="AC820" s="270"/>
      <c r="AD820" s="270"/>
      <c r="AE820" s="270"/>
      <c r="AF820" s="270"/>
      <c r="AG820" s="270"/>
      <c r="AH820" s="270"/>
      <c r="AI820" s="270"/>
      <c r="AJ820" s="270"/>
      <c r="AK820" s="270"/>
      <c r="AL820" s="270"/>
      <c r="AM820" s="270"/>
      <c r="AN820" s="270"/>
      <c r="AO820" s="270"/>
      <c r="AP820" s="270"/>
      <c r="AQ820" s="270"/>
      <c r="AR820" s="270"/>
      <c r="AS820" s="270"/>
      <c r="AT820" s="270"/>
      <c r="AU820" s="270"/>
      <c r="AV820" s="270"/>
      <c r="AW820" s="270"/>
      <c r="AX820" s="270"/>
      <c r="AY820" s="270"/>
      <c r="AZ820" s="270"/>
      <c r="BA820" s="270"/>
      <c r="BB820" s="270"/>
      <c r="BC820" s="270"/>
      <c r="BD820" s="270"/>
      <c r="BE820" s="270"/>
      <c r="BF820" s="270"/>
      <c r="BG820" s="270"/>
      <c r="BH820" s="270"/>
      <c r="BI820" s="270"/>
      <c r="BJ820" s="270"/>
      <c r="BK820" s="270"/>
      <c r="BL820" s="270"/>
      <c r="BM820" s="270"/>
      <c r="BN820" s="270"/>
      <c r="BO820" s="270"/>
      <c r="BP820" s="270"/>
      <c r="BQ820" s="270"/>
      <c r="BR820" s="270"/>
      <c r="BS820" s="270"/>
      <c r="BT820" s="270"/>
      <c r="BU820" s="270"/>
      <c r="BV820" s="270"/>
      <c r="BW820" s="263">
        <f t="shared" si="929"/>
        <v>0</v>
      </c>
    </row>
    <row r="821" spans="1:75" x14ac:dyDescent="0.3">
      <c r="A821" s="3" t="s">
        <v>694</v>
      </c>
      <c r="O821" s="270"/>
      <c r="P821" s="270"/>
      <c r="Q821" s="270"/>
      <c r="R821" s="270"/>
      <c r="S821" s="270"/>
      <c r="T821" s="270"/>
      <c r="U821" s="270"/>
      <c r="V821" s="270"/>
      <c r="W821" s="270"/>
      <c r="X821" s="270"/>
      <c r="Y821" s="270"/>
      <c r="Z821" s="270"/>
      <c r="AA821" s="270"/>
      <c r="AB821" s="270"/>
      <c r="AC821" s="270"/>
      <c r="AD821" s="270"/>
      <c r="AE821" s="270"/>
      <c r="AF821" s="270"/>
      <c r="AG821" s="270"/>
      <c r="AH821" s="270"/>
      <c r="AI821" s="270"/>
      <c r="AJ821" s="270"/>
      <c r="AK821" s="270"/>
      <c r="AL821" s="270"/>
      <c r="AM821" s="270"/>
      <c r="AN821" s="270"/>
      <c r="AO821" s="270"/>
      <c r="AP821" s="270"/>
      <c r="AQ821" s="270"/>
      <c r="AR821" s="270"/>
      <c r="AS821" s="270"/>
      <c r="AT821" s="270"/>
      <c r="AU821" s="270"/>
      <c r="AV821" s="270"/>
      <c r="AW821" s="270"/>
      <c r="AX821" s="270"/>
      <c r="AY821" s="270"/>
      <c r="AZ821" s="270"/>
      <c r="BA821" s="270"/>
      <c r="BB821" s="270"/>
      <c r="BC821" s="270"/>
      <c r="BD821" s="270"/>
      <c r="BE821" s="270"/>
      <c r="BF821" s="270"/>
      <c r="BG821" s="270"/>
      <c r="BH821" s="270"/>
      <c r="BI821" s="270"/>
      <c r="BJ821" s="270"/>
      <c r="BK821" s="270"/>
      <c r="BL821" s="270"/>
      <c r="BM821" s="270"/>
      <c r="BN821" s="270"/>
      <c r="BO821" s="270"/>
      <c r="BP821" s="270"/>
      <c r="BQ821" s="270"/>
      <c r="BR821" s="270"/>
      <c r="BS821" s="270"/>
      <c r="BT821" s="270"/>
      <c r="BU821" s="270"/>
      <c r="BV821" s="270"/>
      <c r="BW821" s="263">
        <f t="shared" si="929"/>
        <v>0</v>
      </c>
    </row>
    <row r="822" spans="1:75" x14ac:dyDescent="0.3">
      <c r="A822" s="278" t="s">
        <v>506</v>
      </c>
      <c r="O822" s="273">
        <f t="shared" ref="O822:AT822" si="950">+(O479)/(O816)</f>
        <v>1</v>
      </c>
      <c r="P822" s="273">
        <f t="shared" si="950"/>
        <v>1</v>
      </c>
      <c r="Q822" s="273">
        <f t="shared" si="950"/>
        <v>1</v>
      </c>
      <c r="R822" s="273">
        <f t="shared" si="950"/>
        <v>1</v>
      </c>
      <c r="S822" s="273">
        <f t="shared" si="950"/>
        <v>1</v>
      </c>
      <c r="T822" s="273">
        <f t="shared" si="950"/>
        <v>1</v>
      </c>
      <c r="U822" s="273">
        <f t="shared" si="950"/>
        <v>1</v>
      </c>
      <c r="V822" s="273">
        <f t="shared" si="950"/>
        <v>1</v>
      </c>
      <c r="W822" s="273">
        <f t="shared" si="950"/>
        <v>1</v>
      </c>
      <c r="X822" s="273">
        <f t="shared" si="950"/>
        <v>1</v>
      </c>
      <c r="Y822" s="273">
        <f t="shared" si="950"/>
        <v>1</v>
      </c>
      <c r="Z822" s="273">
        <f t="shared" si="950"/>
        <v>1</v>
      </c>
      <c r="AA822" s="273">
        <f t="shared" si="950"/>
        <v>1</v>
      </c>
      <c r="AB822" s="273">
        <f t="shared" si="950"/>
        <v>1</v>
      </c>
      <c r="AC822" s="273">
        <f t="shared" si="950"/>
        <v>1</v>
      </c>
      <c r="AD822" s="273">
        <f t="shared" si="950"/>
        <v>1</v>
      </c>
      <c r="AE822" s="273">
        <f t="shared" si="950"/>
        <v>1</v>
      </c>
      <c r="AF822" s="273">
        <f t="shared" si="950"/>
        <v>1</v>
      </c>
      <c r="AG822" s="273">
        <f t="shared" si="950"/>
        <v>1</v>
      </c>
      <c r="AH822" s="273">
        <f t="shared" si="950"/>
        <v>1</v>
      </c>
      <c r="AI822" s="273">
        <f t="shared" si="950"/>
        <v>1</v>
      </c>
      <c r="AJ822" s="273">
        <f t="shared" si="950"/>
        <v>1</v>
      </c>
      <c r="AK822" s="273">
        <f t="shared" si="950"/>
        <v>1</v>
      </c>
      <c r="AL822" s="273">
        <f t="shared" si="950"/>
        <v>1</v>
      </c>
      <c r="AM822" s="273">
        <f t="shared" si="950"/>
        <v>0.82860068810806931</v>
      </c>
      <c r="AN822" s="273">
        <f t="shared" si="950"/>
        <v>0.85926033117024381</v>
      </c>
      <c r="AO822" s="273">
        <f t="shared" si="950"/>
        <v>0.94063471452273806</v>
      </c>
      <c r="AP822" s="273">
        <f t="shared" si="950"/>
        <v>0.85926033117024381</v>
      </c>
      <c r="AQ822" s="273">
        <f t="shared" si="950"/>
        <v>0.94063471452273806</v>
      </c>
      <c r="AR822" s="273">
        <f t="shared" si="950"/>
        <v>0.85926033117024381</v>
      </c>
      <c r="AS822" s="273">
        <f t="shared" si="950"/>
        <v>0.94063471452273806</v>
      </c>
      <c r="AT822" s="273">
        <f t="shared" si="950"/>
        <v>0.85926033117024381</v>
      </c>
      <c r="AU822" s="273">
        <f t="shared" ref="AU822:BV822" si="951">+(AU479)/(AU816)</f>
        <v>0.94063471452273806</v>
      </c>
      <c r="AV822" s="273">
        <f t="shared" si="951"/>
        <v>0.85926033117024381</v>
      </c>
      <c r="AW822" s="273">
        <f t="shared" si="951"/>
        <v>0.94063471452273806</v>
      </c>
      <c r="AX822" s="273">
        <f t="shared" si="951"/>
        <v>0.85926033117024381</v>
      </c>
      <c r="AY822" s="273">
        <f t="shared" si="951"/>
        <v>0.92061297909924811</v>
      </c>
      <c r="AZ822" s="273">
        <f t="shared" si="951"/>
        <v>0.84958593724570242</v>
      </c>
      <c r="BA822" s="273">
        <f t="shared" si="951"/>
        <v>0.94189564746070942</v>
      </c>
      <c r="BB822" s="273">
        <f t="shared" si="951"/>
        <v>0.84958593724570242</v>
      </c>
      <c r="BC822" s="273">
        <f t="shared" si="951"/>
        <v>0.94189564746070942</v>
      </c>
      <c r="BD822" s="273">
        <f t="shared" si="951"/>
        <v>0.84958593724570242</v>
      </c>
      <c r="BE822" s="273">
        <f t="shared" si="951"/>
        <v>0.94189564746070942</v>
      </c>
      <c r="BF822" s="273">
        <f t="shared" si="951"/>
        <v>0.84958593724570242</v>
      </c>
      <c r="BG822" s="273">
        <f t="shared" si="951"/>
        <v>0.94189564746070942</v>
      </c>
      <c r="BH822" s="273">
        <f t="shared" si="951"/>
        <v>0.84958593724570242</v>
      </c>
      <c r="BI822" s="273">
        <f t="shared" si="951"/>
        <v>0.94189564746070942</v>
      </c>
      <c r="BJ822" s="273">
        <f t="shared" si="951"/>
        <v>0.84958593724570242</v>
      </c>
      <c r="BK822" s="273">
        <f t="shared" si="951"/>
        <v>0.93267960227012403</v>
      </c>
      <c r="BL822" s="273">
        <f t="shared" si="951"/>
        <v>0.8478276259594455</v>
      </c>
      <c r="BM822" s="273">
        <f t="shared" si="951"/>
        <v>0.94561724139770031</v>
      </c>
      <c r="BN822" s="273">
        <f t="shared" si="951"/>
        <v>0.8478276259594455</v>
      </c>
      <c r="BO822" s="273">
        <f t="shared" si="951"/>
        <v>0.94561724139770031</v>
      </c>
      <c r="BP822" s="273">
        <f t="shared" si="951"/>
        <v>0.8478276259594455</v>
      </c>
      <c r="BQ822" s="273">
        <f t="shared" si="951"/>
        <v>0.94561724139770031</v>
      </c>
      <c r="BR822" s="273">
        <f t="shared" si="951"/>
        <v>0.8478276259594455</v>
      </c>
      <c r="BS822" s="273">
        <f t="shared" si="951"/>
        <v>0.94561724139770031</v>
      </c>
      <c r="BT822" s="273">
        <f t="shared" si="951"/>
        <v>0.8478276259594455</v>
      </c>
      <c r="BU822" s="273">
        <f t="shared" si="951"/>
        <v>0.94561724139770031</v>
      </c>
      <c r="BV822" s="273">
        <f t="shared" si="951"/>
        <v>0.8478276259594455</v>
      </c>
      <c r="BW822" s="263">
        <f t="shared" si="929"/>
        <v>56.162674652635509</v>
      </c>
    </row>
    <row r="823" spans="1:75" x14ac:dyDescent="0.3">
      <c r="A823" s="279" t="s">
        <v>507</v>
      </c>
      <c r="O823" s="273">
        <f t="shared" ref="O823:AT823" si="952">+(O489)/(O816)</f>
        <v>0</v>
      </c>
      <c r="P823" s="273">
        <f t="shared" si="952"/>
        <v>0</v>
      </c>
      <c r="Q823" s="273">
        <f t="shared" si="952"/>
        <v>0</v>
      </c>
      <c r="R823" s="273">
        <f t="shared" si="952"/>
        <v>0</v>
      </c>
      <c r="S823" s="273">
        <f t="shared" si="952"/>
        <v>0</v>
      </c>
      <c r="T823" s="273">
        <f t="shared" si="952"/>
        <v>0</v>
      </c>
      <c r="U823" s="273">
        <f t="shared" si="952"/>
        <v>0</v>
      </c>
      <c r="V823" s="273">
        <f t="shared" si="952"/>
        <v>0</v>
      </c>
      <c r="W823" s="273">
        <f t="shared" si="952"/>
        <v>0</v>
      </c>
      <c r="X823" s="273">
        <f t="shared" si="952"/>
        <v>0</v>
      </c>
      <c r="Y823" s="273">
        <f t="shared" si="952"/>
        <v>0</v>
      </c>
      <c r="Z823" s="273">
        <f t="shared" si="952"/>
        <v>0</v>
      </c>
      <c r="AA823" s="273">
        <f t="shared" si="952"/>
        <v>0</v>
      </c>
      <c r="AB823" s="273">
        <f t="shared" si="952"/>
        <v>0</v>
      </c>
      <c r="AC823" s="273">
        <f t="shared" si="952"/>
        <v>0</v>
      </c>
      <c r="AD823" s="273">
        <f t="shared" si="952"/>
        <v>0</v>
      </c>
      <c r="AE823" s="273">
        <f t="shared" si="952"/>
        <v>0</v>
      </c>
      <c r="AF823" s="273">
        <f t="shared" si="952"/>
        <v>0</v>
      </c>
      <c r="AG823" s="273">
        <f t="shared" si="952"/>
        <v>0</v>
      </c>
      <c r="AH823" s="273">
        <f t="shared" si="952"/>
        <v>0</v>
      </c>
      <c r="AI823" s="273">
        <f t="shared" si="952"/>
        <v>0</v>
      </c>
      <c r="AJ823" s="273">
        <f t="shared" si="952"/>
        <v>0</v>
      </c>
      <c r="AK823" s="273">
        <f t="shared" si="952"/>
        <v>0</v>
      </c>
      <c r="AL823" s="273">
        <f t="shared" si="952"/>
        <v>0</v>
      </c>
      <c r="AM823" s="273">
        <f t="shared" si="952"/>
        <v>0.17139931189193072</v>
      </c>
      <c r="AN823" s="273">
        <f t="shared" si="952"/>
        <v>0.14073966882975619</v>
      </c>
      <c r="AO823" s="273">
        <f t="shared" si="952"/>
        <v>5.9365285477261949E-2</v>
      </c>
      <c r="AP823" s="273">
        <f t="shared" si="952"/>
        <v>0.14073966882975619</v>
      </c>
      <c r="AQ823" s="273">
        <f t="shared" si="952"/>
        <v>5.9365285477261949E-2</v>
      </c>
      <c r="AR823" s="273">
        <f t="shared" si="952"/>
        <v>0.14073966882975619</v>
      </c>
      <c r="AS823" s="273">
        <f t="shared" si="952"/>
        <v>5.9365285477261949E-2</v>
      </c>
      <c r="AT823" s="273">
        <f t="shared" si="952"/>
        <v>0.14073966882975619</v>
      </c>
      <c r="AU823" s="273">
        <f t="shared" ref="AU823:BV823" si="953">+(AU489)/(AU816)</f>
        <v>5.9365285477261949E-2</v>
      </c>
      <c r="AV823" s="273">
        <f t="shared" si="953"/>
        <v>0.14073966882975619</v>
      </c>
      <c r="AW823" s="273">
        <f t="shared" si="953"/>
        <v>5.9365285477261949E-2</v>
      </c>
      <c r="AX823" s="273">
        <f t="shared" si="953"/>
        <v>0.14073966882975619</v>
      </c>
      <c r="AY823" s="273">
        <f t="shared" si="953"/>
        <v>7.9387020900751795E-2</v>
      </c>
      <c r="AZ823" s="273">
        <f t="shared" si="953"/>
        <v>0.15041406275429756</v>
      </c>
      <c r="BA823" s="273">
        <f t="shared" si="953"/>
        <v>5.8104352539290631E-2</v>
      </c>
      <c r="BB823" s="273">
        <f t="shared" si="953"/>
        <v>0.15041406275429756</v>
      </c>
      <c r="BC823" s="273">
        <f t="shared" si="953"/>
        <v>5.8104352539290631E-2</v>
      </c>
      <c r="BD823" s="273">
        <f t="shared" si="953"/>
        <v>0.15041406275429756</v>
      </c>
      <c r="BE823" s="273">
        <f t="shared" si="953"/>
        <v>5.8104352539290631E-2</v>
      </c>
      <c r="BF823" s="273">
        <f t="shared" si="953"/>
        <v>0.15041406275429756</v>
      </c>
      <c r="BG823" s="273">
        <f t="shared" si="953"/>
        <v>5.8104352539290631E-2</v>
      </c>
      <c r="BH823" s="273">
        <f t="shared" si="953"/>
        <v>0.15041406275429756</v>
      </c>
      <c r="BI823" s="273">
        <f t="shared" si="953"/>
        <v>5.8104352539290631E-2</v>
      </c>
      <c r="BJ823" s="273">
        <f t="shared" si="953"/>
        <v>0.15041406275429756</v>
      </c>
      <c r="BK823" s="273">
        <f t="shared" si="953"/>
        <v>6.7320397729876039E-2</v>
      </c>
      <c r="BL823" s="273">
        <f t="shared" si="953"/>
        <v>0.15217237404055445</v>
      </c>
      <c r="BM823" s="273">
        <f t="shared" si="953"/>
        <v>5.4382758602299637E-2</v>
      </c>
      <c r="BN823" s="273">
        <f t="shared" si="953"/>
        <v>0.15217237404055445</v>
      </c>
      <c r="BO823" s="273">
        <f t="shared" si="953"/>
        <v>5.4382758602299637E-2</v>
      </c>
      <c r="BP823" s="273">
        <f t="shared" si="953"/>
        <v>0.15217237404055445</v>
      </c>
      <c r="BQ823" s="273">
        <f t="shared" si="953"/>
        <v>5.4382758602299637E-2</v>
      </c>
      <c r="BR823" s="273">
        <f t="shared" si="953"/>
        <v>0.15217237404055445</v>
      </c>
      <c r="BS823" s="273">
        <f t="shared" si="953"/>
        <v>5.4382758602299637E-2</v>
      </c>
      <c r="BT823" s="273">
        <f t="shared" si="953"/>
        <v>0.15217237404055445</v>
      </c>
      <c r="BU823" s="273">
        <f t="shared" si="953"/>
        <v>5.4382758602299637E-2</v>
      </c>
      <c r="BV823" s="273">
        <f t="shared" si="953"/>
        <v>0.15217237404055445</v>
      </c>
      <c r="BW823" s="263">
        <f t="shared" si="929"/>
        <v>3.8373253473644677</v>
      </c>
    </row>
    <row r="824" spans="1:75" x14ac:dyDescent="0.3">
      <c r="BW824" s="263">
        <f t="shared" si="929"/>
        <v>0</v>
      </c>
    </row>
    <row r="825" spans="1:75" x14ac:dyDescent="0.3">
      <c r="A825" s="267" t="s">
        <v>475</v>
      </c>
      <c r="BW825" s="263">
        <f t="shared" si="929"/>
        <v>0</v>
      </c>
    </row>
    <row r="826" spans="1:75" x14ac:dyDescent="0.3">
      <c r="A826" s="195"/>
      <c r="BW826" s="263">
        <f t="shared" si="929"/>
        <v>0</v>
      </c>
    </row>
    <row r="827" spans="1:75" x14ac:dyDescent="0.3">
      <c r="A827" s="280" t="s">
        <v>650</v>
      </c>
      <c r="BW827" s="263">
        <f t="shared" si="929"/>
        <v>0</v>
      </c>
    </row>
    <row r="828" spans="1:75" x14ac:dyDescent="0.3">
      <c r="A828" s="195"/>
      <c r="BW828" s="263">
        <f t="shared" si="929"/>
        <v>0</v>
      </c>
    </row>
    <row r="829" spans="1:75" x14ac:dyDescent="0.3">
      <c r="A829" s="5" t="s">
        <v>623</v>
      </c>
      <c r="O829" s="64">
        <f>+O800</f>
        <v>829054.01039999991</v>
      </c>
      <c r="P829" s="64">
        <f t="shared" ref="P829:BV829" si="954">+P800</f>
        <v>829054.01039999991</v>
      </c>
      <c r="Q829" s="64">
        <f t="shared" si="954"/>
        <v>829054.01039999991</v>
      </c>
      <c r="R829" s="64">
        <f t="shared" si="954"/>
        <v>829054.01039999991</v>
      </c>
      <c r="S829" s="64">
        <f t="shared" si="954"/>
        <v>829054.01039999991</v>
      </c>
      <c r="T829" s="64">
        <f t="shared" si="954"/>
        <v>829054.01039999991</v>
      </c>
      <c r="U829" s="64">
        <f t="shared" si="954"/>
        <v>829054.01039999991</v>
      </c>
      <c r="V829" s="64">
        <f t="shared" si="954"/>
        <v>829054.01039999991</v>
      </c>
      <c r="W829" s="64">
        <f t="shared" si="954"/>
        <v>829054.01039999991</v>
      </c>
      <c r="X829" s="64">
        <f t="shared" si="954"/>
        <v>829054.01039999991</v>
      </c>
      <c r="Y829" s="64">
        <f t="shared" si="954"/>
        <v>829054.01039999991</v>
      </c>
      <c r="Z829" s="64">
        <f t="shared" si="954"/>
        <v>829054.01039999991</v>
      </c>
      <c r="AA829" s="64">
        <f t="shared" si="954"/>
        <v>874030.19046419987</v>
      </c>
      <c r="AB829" s="64">
        <f t="shared" si="954"/>
        <v>874030.19046419987</v>
      </c>
      <c r="AC829" s="64">
        <f t="shared" si="954"/>
        <v>874030.19046419987</v>
      </c>
      <c r="AD829" s="64">
        <f t="shared" si="954"/>
        <v>874030.19046419987</v>
      </c>
      <c r="AE829" s="64">
        <f t="shared" si="954"/>
        <v>874030.19046419987</v>
      </c>
      <c r="AF829" s="64">
        <f t="shared" si="954"/>
        <v>874030.19046419987</v>
      </c>
      <c r="AG829" s="64">
        <f t="shared" si="954"/>
        <v>874030.19046419987</v>
      </c>
      <c r="AH829" s="64">
        <f t="shared" si="954"/>
        <v>874030.19046419987</v>
      </c>
      <c r="AI829" s="64">
        <f t="shared" si="954"/>
        <v>874030.19046419987</v>
      </c>
      <c r="AJ829" s="64">
        <f t="shared" si="954"/>
        <v>874030.19046419987</v>
      </c>
      <c r="AK829" s="64">
        <f t="shared" si="954"/>
        <v>874030.19046419987</v>
      </c>
      <c r="AL829" s="64">
        <f t="shared" si="954"/>
        <v>874030.19046419987</v>
      </c>
      <c r="AM829" s="64">
        <f t="shared" si="954"/>
        <v>916704.71451361431</v>
      </c>
      <c r="AN829" s="64">
        <f t="shared" si="954"/>
        <v>916704.71451361431</v>
      </c>
      <c r="AO829" s="64">
        <f t="shared" si="954"/>
        <v>916704.71451361431</v>
      </c>
      <c r="AP829" s="64">
        <f t="shared" si="954"/>
        <v>916704.71451361431</v>
      </c>
      <c r="AQ829" s="64">
        <f t="shared" si="954"/>
        <v>916704.71451361431</v>
      </c>
      <c r="AR829" s="64">
        <f t="shared" si="954"/>
        <v>916704.71451361431</v>
      </c>
      <c r="AS829" s="64">
        <f t="shared" si="954"/>
        <v>916704.71451361431</v>
      </c>
      <c r="AT829" s="64">
        <f t="shared" si="954"/>
        <v>916704.71451361431</v>
      </c>
      <c r="AU829" s="64">
        <f t="shared" si="954"/>
        <v>916704.71451361431</v>
      </c>
      <c r="AV829" s="64">
        <f t="shared" si="954"/>
        <v>916704.71451361431</v>
      </c>
      <c r="AW829" s="64">
        <f t="shared" si="954"/>
        <v>916704.71451361431</v>
      </c>
      <c r="AX829" s="64">
        <f t="shared" si="954"/>
        <v>916704.71451361431</v>
      </c>
      <c r="AY829" s="64">
        <f t="shared" si="954"/>
        <v>960706.54081026779</v>
      </c>
      <c r="AZ829" s="64">
        <f t="shared" si="954"/>
        <v>960706.54081026779</v>
      </c>
      <c r="BA829" s="64">
        <f t="shared" si="954"/>
        <v>960706.54081026779</v>
      </c>
      <c r="BB829" s="64">
        <f t="shared" si="954"/>
        <v>960706.54081026779</v>
      </c>
      <c r="BC829" s="64">
        <f t="shared" si="954"/>
        <v>960706.54081026779</v>
      </c>
      <c r="BD829" s="64">
        <f t="shared" si="954"/>
        <v>960706.54081026779</v>
      </c>
      <c r="BE829" s="64">
        <f t="shared" si="954"/>
        <v>960706.54081026779</v>
      </c>
      <c r="BF829" s="64">
        <f t="shared" si="954"/>
        <v>960706.54081026779</v>
      </c>
      <c r="BG829" s="64">
        <f t="shared" si="954"/>
        <v>960706.54081026779</v>
      </c>
      <c r="BH829" s="64">
        <f t="shared" si="954"/>
        <v>960706.54081026779</v>
      </c>
      <c r="BI829" s="64">
        <f t="shared" si="954"/>
        <v>960706.54081026779</v>
      </c>
      <c r="BJ829" s="64">
        <f t="shared" si="954"/>
        <v>960706.54081026779</v>
      </c>
      <c r="BK829" s="64">
        <f t="shared" si="954"/>
        <v>1012584.6940140222</v>
      </c>
      <c r="BL829" s="64">
        <f t="shared" si="954"/>
        <v>1012584.6940140222</v>
      </c>
      <c r="BM829" s="64">
        <f t="shared" si="954"/>
        <v>1012584.6940140222</v>
      </c>
      <c r="BN829" s="64">
        <f t="shared" si="954"/>
        <v>1012584.6940140222</v>
      </c>
      <c r="BO829" s="64">
        <f t="shared" si="954"/>
        <v>1012584.6940140222</v>
      </c>
      <c r="BP829" s="64">
        <f t="shared" si="954"/>
        <v>1012584.6940140222</v>
      </c>
      <c r="BQ829" s="64">
        <f t="shared" si="954"/>
        <v>1012584.6940140222</v>
      </c>
      <c r="BR829" s="64">
        <f t="shared" si="954"/>
        <v>1012584.6940140222</v>
      </c>
      <c r="BS829" s="64">
        <f t="shared" si="954"/>
        <v>1012584.6940140222</v>
      </c>
      <c r="BT829" s="64">
        <f t="shared" si="954"/>
        <v>1012584.6940140222</v>
      </c>
      <c r="BU829" s="64">
        <f t="shared" si="954"/>
        <v>1012584.6940140222</v>
      </c>
      <c r="BV829" s="64">
        <f t="shared" si="954"/>
        <v>1012584.6940140222</v>
      </c>
      <c r="BW829" s="263">
        <f t="shared" si="929"/>
        <v>55116961.802425198</v>
      </c>
    </row>
    <row r="830" spans="1:75" x14ac:dyDescent="0.3">
      <c r="A830" s="5" t="s">
        <v>624</v>
      </c>
      <c r="O830" s="16">
        <f>+'Monthly Parameters'!O95</f>
        <v>40</v>
      </c>
      <c r="P830" s="16">
        <f>+'Monthly Parameters'!P95</f>
        <v>40</v>
      </c>
      <c r="Q830" s="16">
        <f>+'Monthly Parameters'!Q95</f>
        <v>40</v>
      </c>
      <c r="R830" s="16">
        <f>+'Monthly Parameters'!R95</f>
        <v>40</v>
      </c>
      <c r="S830" s="16">
        <f>+'Monthly Parameters'!S95</f>
        <v>40</v>
      </c>
      <c r="T830" s="16">
        <f>+'Monthly Parameters'!T95</f>
        <v>40</v>
      </c>
      <c r="U830" s="16">
        <f>+'Monthly Parameters'!U95</f>
        <v>40</v>
      </c>
      <c r="V830" s="16">
        <f>+'Monthly Parameters'!V95</f>
        <v>40</v>
      </c>
      <c r="W830" s="16">
        <f>+'Monthly Parameters'!W95</f>
        <v>40</v>
      </c>
      <c r="X830" s="16">
        <f>+'Monthly Parameters'!X95</f>
        <v>40</v>
      </c>
      <c r="Y830" s="16">
        <f>+'Monthly Parameters'!Y95</f>
        <v>40</v>
      </c>
      <c r="Z830" s="16">
        <f>+'Monthly Parameters'!Z95</f>
        <v>40</v>
      </c>
      <c r="AA830" s="16">
        <f>+'Monthly Parameters'!AA95</f>
        <v>41</v>
      </c>
      <c r="AB830" s="16">
        <f>+'Monthly Parameters'!AB95</f>
        <v>41</v>
      </c>
      <c r="AC830" s="16">
        <f>+'Monthly Parameters'!AC95</f>
        <v>41</v>
      </c>
      <c r="AD830" s="16">
        <f>+'Monthly Parameters'!AD95</f>
        <v>41</v>
      </c>
      <c r="AE830" s="16">
        <f>+'Monthly Parameters'!AE95</f>
        <v>41</v>
      </c>
      <c r="AF830" s="16">
        <f>+'Monthly Parameters'!AF95</f>
        <v>41</v>
      </c>
      <c r="AG830" s="16">
        <f>+'Monthly Parameters'!AG95</f>
        <v>41</v>
      </c>
      <c r="AH830" s="16">
        <f>+'Monthly Parameters'!AH95</f>
        <v>41</v>
      </c>
      <c r="AI830" s="16">
        <f>+'Monthly Parameters'!AI95</f>
        <v>41</v>
      </c>
      <c r="AJ830" s="16">
        <f>+'Monthly Parameters'!AJ95</f>
        <v>41</v>
      </c>
      <c r="AK830" s="16">
        <f>+'Monthly Parameters'!AK95</f>
        <v>41</v>
      </c>
      <c r="AL830" s="16">
        <f>+'Monthly Parameters'!AL95</f>
        <v>41</v>
      </c>
      <c r="AM830" s="16">
        <f>+'Monthly Parameters'!AM95</f>
        <v>42</v>
      </c>
      <c r="AN830" s="16">
        <f>+'Monthly Parameters'!AN95</f>
        <v>42</v>
      </c>
      <c r="AO830" s="16">
        <f>+'Monthly Parameters'!AO95</f>
        <v>42</v>
      </c>
      <c r="AP830" s="16">
        <f>+'Monthly Parameters'!AP95</f>
        <v>42</v>
      </c>
      <c r="AQ830" s="16">
        <f>+'Monthly Parameters'!AQ95</f>
        <v>42</v>
      </c>
      <c r="AR830" s="16">
        <f>+'Monthly Parameters'!AR95</f>
        <v>42</v>
      </c>
      <c r="AS830" s="16">
        <f>+'Monthly Parameters'!AS95</f>
        <v>42</v>
      </c>
      <c r="AT830" s="16">
        <f>+'Monthly Parameters'!AT95</f>
        <v>42</v>
      </c>
      <c r="AU830" s="16">
        <f>+'Monthly Parameters'!AU95</f>
        <v>42</v>
      </c>
      <c r="AV830" s="16">
        <f>+'Monthly Parameters'!AV95</f>
        <v>42</v>
      </c>
      <c r="AW830" s="16">
        <f>+'Monthly Parameters'!AW95</f>
        <v>42</v>
      </c>
      <c r="AX830" s="16">
        <f>+'Monthly Parameters'!AX95</f>
        <v>42</v>
      </c>
      <c r="AY830" s="16">
        <f>+'Monthly Parameters'!AY95</f>
        <v>44</v>
      </c>
      <c r="AZ830" s="16">
        <f>+'Monthly Parameters'!AZ95</f>
        <v>44</v>
      </c>
      <c r="BA830" s="16">
        <f>+'Monthly Parameters'!BA95</f>
        <v>44</v>
      </c>
      <c r="BB830" s="16">
        <f>+'Monthly Parameters'!BB95</f>
        <v>44</v>
      </c>
      <c r="BC830" s="16">
        <f>+'Monthly Parameters'!BC95</f>
        <v>44</v>
      </c>
      <c r="BD830" s="16">
        <f>+'Monthly Parameters'!BD95</f>
        <v>44</v>
      </c>
      <c r="BE830" s="16">
        <f>+'Monthly Parameters'!BE95</f>
        <v>44</v>
      </c>
      <c r="BF830" s="16">
        <f>+'Monthly Parameters'!BF95</f>
        <v>44</v>
      </c>
      <c r="BG830" s="16">
        <f>+'Monthly Parameters'!BG95</f>
        <v>44</v>
      </c>
      <c r="BH830" s="16">
        <f>+'Monthly Parameters'!BH95</f>
        <v>44</v>
      </c>
      <c r="BI830" s="16">
        <f>+'Monthly Parameters'!BI95</f>
        <v>44</v>
      </c>
      <c r="BJ830" s="16">
        <f>+'Monthly Parameters'!BJ95</f>
        <v>44</v>
      </c>
      <c r="BK830" s="16">
        <f>+'Monthly Parameters'!BK95</f>
        <v>45</v>
      </c>
      <c r="BL830" s="16">
        <f>+'Monthly Parameters'!BL95</f>
        <v>45</v>
      </c>
      <c r="BM830" s="16">
        <f>+'Monthly Parameters'!BM95</f>
        <v>45</v>
      </c>
      <c r="BN830" s="16">
        <f>+'Monthly Parameters'!BN95</f>
        <v>45</v>
      </c>
      <c r="BO830" s="16">
        <f>+'Monthly Parameters'!BO95</f>
        <v>45</v>
      </c>
      <c r="BP830" s="16">
        <f>+'Monthly Parameters'!BP95</f>
        <v>45</v>
      </c>
      <c r="BQ830" s="16">
        <f>+'Monthly Parameters'!BQ95</f>
        <v>45</v>
      </c>
      <c r="BR830" s="16">
        <f>+'Monthly Parameters'!BR95</f>
        <v>45</v>
      </c>
      <c r="BS830" s="16">
        <f>+'Monthly Parameters'!BS95</f>
        <v>45</v>
      </c>
      <c r="BT830" s="16">
        <f>+'Monthly Parameters'!BT95</f>
        <v>45</v>
      </c>
      <c r="BU830" s="16">
        <f>+'Monthly Parameters'!BU95</f>
        <v>45</v>
      </c>
      <c r="BV830" s="16">
        <f>+'Monthly Parameters'!BV95</f>
        <v>45</v>
      </c>
      <c r="BW830" s="263">
        <f t="shared" si="929"/>
        <v>2544</v>
      </c>
    </row>
    <row r="831" spans="1:75" x14ac:dyDescent="0.3">
      <c r="A831" s="5" t="s">
        <v>625</v>
      </c>
      <c r="O831" s="16">
        <f>+'Monthly Parameters'!O96</f>
        <v>4.5</v>
      </c>
      <c r="P831" s="16">
        <f>+'Monthly Parameters'!P96</f>
        <v>4.5</v>
      </c>
      <c r="Q831" s="16">
        <f>+'Monthly Parameters'!Q96</f>
        <v>4.5</v>
      </c>
      <c r="R831" s="16">
        <f>+'Monthly Parameters'!R96</f>
        <v>4.5</v>
      </c>
      <c r="S831" s="16">
        <f>+'Monthly Parameters'!S96</f>
        <v>4.5</v>
      </c>
      <c r="T831" s="16">
        <f>+'Monthly Parameters'!T96</f>
        <v>4.5</v>
      </c>
      <c r="U831" s="16">
        <f>+'Monthly Parameters'!U96</f>
        <v>4.5</v>
      </c>
      <c r="V831" s="16">
        <f>+'Monthly Parameters'!V96</f>
        <v>4.5</v>
      </c>
      <c r="W831" s="16">
        <f>+'Monthly Parameters'!W96</f>
        <v>4.5</v>
      </c>
      <c r="X831" s="16">
        <f>+'Monthly Parameters'!X96</f>
        <v>4.5</v>
      </c>
      <c r="Y831" s="16">
        <f>+'Monthly Parameters'!Y96</f>
        <v>4.5</v>
      </c>
      <c r="Z831" s="16">
        <f>+'Monthly Parameters'!Z96</f>
        <v>4.5</v>
      </c>
      <c r="AA831" s="16">
        <f>+'Monthly Parameters'!AA96</f>
        <v>4.55</v>
      </c>
      <c r="AB831" s="16">
        <f>+'Monthly Parameters'!AB96</f>
        <v>4.55</v>
      </c>
      <c r="AC831" s="16">
        <f>+'Monthly Parameters'!AC96</f>
        <v>4.55</v>
      </c>
      <c r="AD831" s="16">
        <f>+'Monthly Parameters'!AD96</f>
        <v>4.55</v>
      </c>
      <c r="AE831" s="16">
        <f>+'Monthly Parameters'!AE96</f>
        <v>4.55</v>
      </c>
      <c r="AF831" s="16">
        <f>+'Monthly Parameters'!AF96</f>
        <v>4.55</v>
      </c>
      <c r="AG831" s="16">
        <f>+'Monthly Parameters'!AG96</f>
        <v>4.55</v>
      </c>
      <c r="AH831" s="16">
        <f>+'Monthly Parameters'!AH96</f>
        <v>4.55</v>
      </c>
      <c r="AI831" s="16">
        <f>+'Monthly Parameters'!AI96</f>
        <v>4.55</v>
      </c>
      <c r="AJ831" s="16">
        <f>+'Monthly Parameters'!AJ96</f>
        <v>4.55</v>
      </c>
      <c r="AK831" s="16">
        <f>+'Monthly Parameters'!AK96</f>
        <v>4.55</v>
      </c>
      <c r="AL831" s="16">
        <f>+'Monthly Parameters'!AL96</f>
        <v>4.55</v>
      </c>
      <c r="AM831" s="16">
        <f>+'Monthly Parameters'!AM96</f>
        <v>4.5999999999999996</v>
      </c>
      <c r="AN831" s="16">
        <f>+'Monthly Parameters'!AN96</f>
        <v>4.5999999999999996</v>
      </c>
      <c r="AO831" s="16">
        <f>+'Monthly Parameters'!AO96</f>
        <v>4.5999999999999996</v>
      </c>
      <c r="AP831" s="16">
        <f>+'Monthly Parameters'!AP96</f>
        <v>4.5999999999999996</v>
      </c>
      <c r="AQ831" s="16">
        <f>+'Monthly Parameters'!AQ96</f>
        <v>4.5999999999999996</v>
      </c>
      <c r="AR831" s="16">
        <f>+'Monthly Parameters'!AR96</f>
        <v>4.5999999999999996</v>
      </c>
      <c r="AS831" s="16">
        <f>+'Monthly Parameters'!AS96</f>
        <v>4.5999999999999996</v>
      </c>
      <c r="AT831" s="16">
        <f>+'Monthly Parameters'!AT96</f>
        <v>4.5999999999999996</v>
      </c>
      <c r="AU831" s="16">
        <f>+'Monthly Parameters'!AU96</f>
        <v>4.5999999999999996</v>
      </c>
      <c r="AV831" s="16">
        <f>+'Monthly Parameters'!AV96</f>
        <v>4.5999999999999996</v>
      </c>
      <c r="AW831" s="16">
        <f>+'Monthly Parameters'!AW96</f>
        <v>4.5999999999999996</v>
      </c>
      <c r="AX831" s="16">
        <f>+'Monthly Parameters'!AX96</f>
        <v>4.5999999999999996</v>
      </c>
      <c r="AY831" s="16">
        <f>+'Monthly Parameters'!AY96</f>
        <v>4.8</v>
      </c>
      <c r="AZ831" s="16">
        <f>+'Monthly Parameters'!AZ96</f>
        <v>4.8</v>
      </c>
      <c r="BA831" s="16">
        <f>+'Monthly Parameters'!BA96</f>
        <v>4.8</v>
      </c>
      <c r="BB831" s="16">
        <f>+'Monthly Parameters'!BB96</f>
        <v>4.8</v>
      </c>
      <c r="BC831" s="16">
        <f>+'Monthly Parameters'!BC96</f>
        <v>4.8</v>
      </c>
      <c r="BD831" s="16">
        <f>+'Monthly Parameters'!BD96</f>
        <v>4.8</v>
      </c>
      <c r="BE831" s="16">
        <f>+'Monthly Parameters'!BE96</f>
        <v>4.8</v>
      </c>
      <c r="BF831" s="16">
        <f>+'Monthly Parameters'!BF96</f>
        <v>4.8</v>
      </c>
      <c r="BG831" s="16">
        <f>+'Monthly Parameters'!BG96</f>
        <v>4.8</v>
      </c>
      <c r="BH831" s="16">
        <f>+'Monthly Parameters'!BH96</f>
        <v>4.8</v>
      </c>
      <c r="BI831" s="16">
        <f>+'Monthly Parameters'!BI96</f>
        <v>4.8</v>
      </c>
      <c r="BJ831" s="16">
        <f>+'Monthly Parameters'!BJ96</f>
        <v>4.8</v>
      </c>
      <c r="BK831" s="16">
        <f>+'Monthly Parameters'!BK96</f>
        <v>4.9000000000000004</v>
      </c>
      <c r="BL831" s="16">
        <f>+'Monthly Parameters'!BL96</f>
        <v>4.9000000000000004</v>
      </c>
      <c r="BM831" s="16">
        <f>+'Monthly Parameters'!BM96</f>
        <v>4.9000000000000004</v>
      </c>
      <c r="BN831" s="16">
        <f>+'Monthly Parameters'!BN96</f>
        <v>4.9000000000000004</v>
      </c>
      <c r="BO831" s="16">
        <f>+'Monthly Parameters'!BO96</f>
        <v>4.9000000000000004</v>
      </c>
      <c r="BP831" s="16">
        <f>+'Monthly Parameters'!BP96</f>
        <v>4.9000000000000004</v>
      </c>
      <c r="BQ831" s="16">
        <f>+'Monthly Parameters'!BQ96</f>
        <v>4.9000000000000004</v>
      </c>
      <c r="BR831" s="16">
        <f>+'Monthly Parameters'!BR96</f>
        <v>4.9000000000000004</v>
      </c>
      <c r="BS831" s="16">
        <f>+'Monthly Parameters'!BS96</f>
        <v>4.9000000000000004</v>
      </c>
      <c r="BT831" s="16">
        <f>+'Monthly Parameters'!BT96</f>
        <v>4.9000000000000004</v>
      </c>
      <c r="BU831" s="16">
        <f>+'Monthly Parameters'!BU96</f>
        <v>4.9000000000000004</v>
      </c>
      <c r="BV831" s="16">
        <f>+'Monthly Parameters'!BV96</f>
        <v>4.9000000000000004</v>
      </c>
      <c r="BW831" s="263">
        <f t="shared" si="929"/>
        <v>280.2</v>
      </c>
    </row>
    <row r="832" spans="1:75" x14ac:dyDescent="0.3"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63">
        <f t="shared" si="929"/>
        <v>0</v>
      </c>
    </row>
    <row r="833" spans="1:75" x14ac:dyDescent="0.3">
      <c r="A833" s="3" t="s">
        <v>472</v>
      </c>
      <c r="O833" s="118">
        <f>+O829*O830*O831</f>
        <v>149229721.87199998</v>
      </c>
      <c r="P833" s="118">
        <f t="shared" ref="P833:AT833" si="955">+P829*P830*P831</f>
        <v>149229721.87199998</v>
      </c>
      <c r="Q833" s="118">
        <f t="shared" si="955"/>
        <v>149229721.87199998</v>
      </c>
      <c r="R833" s="118">
        <f t="shared" si="955"/>
        <v>149229721.87199998</v>
      </c>
      <c r="S833" s="118">
        <f t="shared" si="955"/>
        <v>149229721.87199998</v>
      </c>
      <c r="T833" s="118">
        <f t="shared" si="955"/>
        <v>149229721.87199998</v>
      </c>
      <c r="U833" s="118">
        <f t="shared" si="955"/>
        <v>149229721.87199998</v>
      </c>
      <c r="V833" s="118">
        <f t="shared" si="955"/>
        <v>149229721.87199998</v>
      </c>
      <c r="W833" s="118">
        <f t="shared" si="955"/>
        <v>149229721.87199998</v>
      </c>
      <c r="X833" s="118">
        <f t="shared" si="955"/>
        <v>149229721.87199998</v>
      </c>
      <c r="Y833" s="118">
        <f t="shared" si="955"/>
        <v>149229721.87199998</v>
      </c>
      <c r="Z833" s="118">
        <f t="shared" si="955"/>
        <v>149229721.87199998</v>
      </c>
      <c r="AA833" s="118">
        <f t="shared" si="955"/>
        <v>163050332.03109649</v>
      </c>
      <c r="AB833" s="118">
        <f t="shared" si="955"/>
        <v>163050332.03109649</v>
      </c>
      <c r="AC833" s="118">
        <f t="shared" si="955"/>
        <v>163050332.03109649</v>
      </c>
      <c r="AD833" s="118">
        <f t="shared" si="955"/>
        <v>163050332.03109649</v>
      </c>
      <c r="AE833" s="118">
        <f t="shared" si="955"/>
        <v>163050332.03109649</v>
      </c>
      <c r="AF833" s="118">
        <f t="shared" si="955"/>
        <v>163050332.03109649</v>
      </c>
      <c r="AG833" s="118">
        <f t="shared" si="955"/>
        <v>163050332.03109649</v>
      </c>
      <c r="AH833" s="118">
        <f t="shared" si="955"/>
        <v>163050332.03109649</v>
      </c>
      <c r="AI833" s="118">
        <f t="shared" si="955"/>
        <v>163050332.03109649</v>
      </c>
      <c r="AJ833" s="118">
        <f t="shared" si="955"/>
        <v>163050332.03109649</v>
      </c>
      <c r="AK833" s="118">
        <f t="shared" si="955"/>
        <v>163050332.03109649</v>
      </c>
      <c r="AL833" s="118">
        <f t="shared" si="955"/>
        <v>163050332.03109649</v>
      </c>
      <c r="AM833" s="118">
        <f t="shared" si="955"/>
        <v>177107350.84403026</v>
      </c>
      <c r="AN833" s="118">
        <f t="shared" si="955"/>
        <v>177107350.84403026</v>
      </c>
      <c r="AO833" s="118">
        <f t="shared" si="955"/>
        <v>177107350.84403026</v>
      </c>
      <c r="AP833" s="118">
        <f t="shared" si="955"/>
        <v>177107350.84403026</v>
      </c>
      <c r="AQ833" s="118">
        <f t="shared" si="955"/>
        <v>177107350.84403026</v>
      </c>
      <c r="AR833" s="118">
        <f t="shared" si="955"/>
        <v>177107350.84403026</v>
      </c>
      <c r="AS833" s="118">
        <f t="shared" si="955"/>
        <v>177107350.84403026</v>
      </c>
      <c r="AT833" s="118">
        <f t="shared" si="955"/>
        <v>177107350.84403026</v>
      </c>
      <c r="AU833" s="118">
        <f t="shared" ref="AU833:BU833" si="956">+AU829*AU830*AU831</f>
        <v>177107350.84403026</v>
      </c>
      <c r="AV833" s="118">
        <f t="shared" si="956"/>
        <v>177107350.84403026</v>
      </c>
      <c r="AW833" s="118">
        <f t="shared" si="956"/>
        <v>177107350.84403026</v>
      </c>
      <c r="AX833" s="118">
        <f t="shared" si="956"/>
        <v>177107350.84403026</v>
      </c>
      <c r="AY833" s="118">
        <f t="shared" si="956"/>
        <v>202901221.41912857</v>
      </c>
      <c r="AZ833" s="118">
        <f t="shared" si="956"/>
        <v>202901221.41912857</v>
      </c>
      <c r="BA833" s="118">
        <f t="shared" si="956"/>
        <v>202901221.41912857</v>
      </c>
      <c r="BB833" s="118">
        <f t="shared" si="956"/>
        <v>202901221.41912857</v>
      </c>
      <c r="BC833" s="118">
        <f t="shared" si="956"/>
        <v>202901221.41912857</v>
      </c>
      <c r="BD833" s="118">
        <f t="shared" si="956"/>
        <v>202901221.41912857</v>
      </c>
      <c r="BE833" s="118">
        <f t="shared" si="956"/>
        <v>202901221.41912857</v>
      </c>
      <c r="BF833" s="118">
        <f t="shared" si="956"/>
        <v>202901221.41912857</v>
      </c>
      <c r="BG833" s="118">
        <f t="shared" si="956"/>
        <v>202901221.41912857</v>
      </c>
      <c r="BH833" s="118">
        <f t="shared" si="956"/>
        <v>202901221.41912857</v>
      </c>
      <c r="BI833" s="118">
        <f t="shared" si="956"/>
        <v>202901221.41912857</v>
      </c>
      <c r="BJ833" s="118">
        <f t="shared" si="956"/>
        <v>202901221.41912857</v>
      </c>
      <c r="BK833" s="118">
        <f t="shared" si="956"/>
        <v>223274925.03009191</v>
      </c>
      <c r="BL833" s="118">
        <f t="shared" si="956"/>
        <v>223274925.03009191</v>
      </c>
      <c r="BM833" s="118">
        <f t="shared" si="956"/>
        <v>223274925.03009191</v>
      </c>
      <c r="BN833" s="118">
        <f t="shared" si="956"/>
        <v>223274925.03009191</v>
      </c>
      <c r="BO833" s="118">
        <f t="shared" si="956"/>
        <v>223274925.03009191</v>
      </c>
      <c r="BP833" s="118">
        <f t="shared" si="956"/>
        <v>223274925.03009191</v>
      </c>
      <c r="BQ833" s="118">
        <f t="shared" si="956"/>
        <v>223274925.03009191</v>
      </c>
      <c r="BR833" s="118">
        <f t="shared" si="956"/>
        <v>223274925.03009191</v>
      </c>
      <c r="BS833" s="118">
        <f t="shared" si="956"/>
        <v>223274925.03009191</v>
      </c>
      <c r="BT833" s="118">
        <f t="shared" si="956"/>
        <v>223274925.03009191</v>
      </c>
      <c r="BU833" s="118">
        <f t="shared" si="956"/>
        <v>223274925.03009191</v>
      </c>
      <c r="BV833" s="118">
        <f>+BV829*BV830*BV831</f>
        <v>223274925.03009191</v>
      </c>
      <c r="BW833" s="263">
        <f t="shared" si="929"/>
        <v>10986762614.356169</v>
      </c>
    </row>
    <row r="834" spans="1:75" x14ac:dyDescent="0.3">
      <c r="A834" s="3" t="s">
        <v>626</v>
      </c>
      <c r="O834" s="118">
        <f t="shared" ref="O834:AT834" si="957">+IF(O831&lt;=2,O801*O830,0)</f>
        <v>0</v>
      </c>
      <c r="P834" s="118">
        <f t="shared" si="957"/>
        <v>0</v>
      </c>
      <c r="Q834" s="118">
        <f t="shared" si="957"/>
        <v>0</v>
      </c>
      <c r="R834" s="118">
        <f t="shared" si="957"/>
        <v>0</v>
      </c>
      <c r="S834" s="118">
        <f t="shared" si="957"/>
        <v>0</v>
      </c>
      <c r="T834" s="118">
        <f t="shared" si="957"/>
        <v>0</v>
      </c>
      <c r="U834" s="118">
        <f t="shared" si="957"/>
        <v>0</v>
      </c>
      <c r="V834" s="118">
        <f t="shared" si="957"/>
        <v>0</v>
      </c>
      <c r="W834" s="118">
        <f t="shared" si="957"/>
        <v>0</v>
      </c>
      <c r="X834" s="118">
        <f t="shared" si="957"/>
        <v>0</v>
      </c>
      <c r="Y834" s="118">
        <f t="shared" si="957"/>
        <v>0</v>
      </c>
      <c r="Z834" s="118">
        <f t="shared" si="957"/>
        <v>0</v>
      </c>
      <c r="AA834" s="118">
        <f t="shared" si="957"/>
        <v>0</v>
      </c>
      <c r="AB834" s="118">
        <f t="shared" si="957"/>
        <v>0</v>
      </c>
      <c r="AC834" s="118">
        <f t="shared" si="957"/>
        <v>0</v>
      </c>
      <c r="AD834" s="118">
        <f t="shared" si="957"/>
        <v>0</v>
      </c>
      <c r="AE834" s="118">
        <f t="shared" si="957"/>
        <v>0</v>
      </c>
      <c r="AF834" s="118">
        <f t="shared" si="957"/>
        <v>0</v>
      </c>
      <c r="AG834" s="118">
        <f t="shared" si="957"/>
        <v>0</v>
      </c>
      <c r="AH834" s="118">
        <f t="shared" si="957"/>
        <v>0</v>
      </c>
      <c r="AI834" s="118">
        <f t="shared" si="957"/>
        <v>0</v>
      </c>
      <c r="AJ834" s="118">
        <f t="shared" si="957"/>
        <v>0</v>
      </c>
      <c r="AK834" s="118">
        <f t="shared" si="957"/>
        <v>0</v>
      </c>
      <c r="AL834" s="118">
        <f t="shared" si="957"/>
        <v>0</v>
      </c>
      <c r="AM834" s="118">
        <f t="shared" si="957"/>
        <v>0</v>
      </c>
      <c r="AN834" s="118">
        <f t="shared" si="957"/>
        <v>0</v>
      </c>
      <c r="AO834" s="118">
        <f t="shared" si="957"/>
        <v>0</v>
      </c>
      <c r="AP834" s="118">
        <f t="shared" si="957"/>
        <v>0</v>
      </c>
      <c r="AQ834" s="118">
        <f t="shared" si="957"/>
        <v>0</v>
      </c>
      <c r="AR834" s="118">
        <f t="shared" si="957"/>
        <v>0</v>
      </c>
      <c r="AS834" s="118">
        <f t="shared" si="957"/>
        <v>0</v>
      </c>
      <c r="AT834" s="118">
        <f t="shared" si="957"/>
        <v>0</v>
      </c>
      <c r="AU834" s="118">
        <f t="shared" ref="AU834:BV834" si="958">+IF(AU831&lt;=2,AU801*AU830,0)</f>
        <v>0</v>
      </c>
      <c r="AV834" s="118">
        <f t="shared" si="958"/>
        <v>0</v>
      </c>
      <c r="AW834" s="118">
        <f t="shared" si="958"/>
        <v>0</v>
      </c>
      <c r="AX834" s="118">
        <f t="shared" si="958"/>
        <v>0</v>
      </c>
      <c r="AY834" s="118">
        <f t="shared" si="958"/>
        <v>0</v>
      </c>
      <c r="AZ834" s="118">
        <f t="shared" si="958"/>
        <v>0</v>
      </c>
      <c r="BA834" s="118">
        <f t="shared" si="958"/>
        <v>0</v>
      </c>
      <c r="BB834" s="118">
        <f t="shared" si="958"/>
        <v>0</v>
      </c>
      <c r="BC834" s="118">
        <f t="shared" si="958"/>
        <v>0</v>
      </c>
      <c r="BD834" s="118">
        <f t="shared" si="958"/>
        <v>0</v>
      </c>
      <c r="BE834" s="118">
        <f t="shared" si="958"/>
        <v>0</v>
      </c>
      <c r="BF834" s="118">
        <f t="shared" si="958"/>
        <v>0</v>
      </c>
      <c r="BG834" s="118">
        <f t="shared" si="958"/>
        <v>0</v>
      </c>
      <c r="BH834" s="118">
        <f t="shared" si="958"/>
        <v>0</v>
      </c>
      <c r="BI834" s="118">
        <f t="shared" si="958"/>
        <v>0</v>
      </c>
      <c r="BJ834" s="118">
        <f t="shared" si="958"/>
        <v>0</v>
      </c>
      <c r="BK834" s="118">
        <f t="shared" si="958"/>
        <v>0</v>
      </c>
      <c r="BL834" s="118">
        <f t="shared" si="958"/>
        <v>0</v>
      </c>
      <c r="BM834" s="118">
        <f t="shared" si="958"/>
        <v>0</v>
      </c>
      <c r="BN834" s="118">
        <f t="shared" si="958"/>
        <v>0</v>
      </c>
      <c r="BO834" s="118">
        <f t="shared" si="958"/>
        <v>0</v>
      </c>
      <c r="BP834" s="118">
        <f t="shared" si="958"/>
        <v>0</v>
      </c>
      <c r="BQ834" s="118">
        <f t="shared" si="958"/>
        <v>0</v>
      </c>
      <c r="BR834" s="118">
        <f t="shared" si="958"/>
        <v>0</v>
      </c>
      <c r="BS834" s="118">
        <f t="shared" si="958"/>
        <v>0</v>
      </c>
      <c r="BT834" s="118">
        <f t="shared" si="958"/>
        <v>0</v>
      </c>
      <c r="BU834" s="118">
        <f t="shared" si="958"/>
        <v>0</v>
      </c>
      <c r="BV834" s="118">
        <f t="shared" si="958"/>
        <v>0</v>
      </c>
      <c r="BW834" s="263">
        <f t="shared" si="929"/>
        <v>0</v>
      </c>
    </row>
    <row r="835" spans="1:75" x14ac:dyDescent="0.3">
      <c r="A835" s="3" t="s">
        <v>627</v>
      </c>
      <c r="O835" s="118">
        <f>+O833+O834</f>
        <v>149229721.87199998</v>
      </c>
      <c r="P835" s="118">
        <f>+P833+P834</f>
        <v>149229721.87199998</v>
      </c>
      <c r="Q835" s="118">
        <f t="shared" ref="Q835:Z835" si="959">+Q833+Q834</f>
        <v>149229721.87199998</v>
      </c>
      <c r="R835" s="118">
        <f t="shared" si="959"/>
        <v>149229721.87199998</v>
      </c>
      <c r="S835" s="118">
        <f t="shared" si="959"/>
        <v>149229721.87199998</v>
      </c>
      <c r="T835" s="118">
        <f t="shared" si="959"/>
        <v>149229721.87199998</v>
      </c>
      <c r="U835" s="118">
        <f t="shared" si="959"/>
        <v>149229721.87199998</v>
      </c>
      <c r="V835" s="118">
        <f t="shared" si="959"/>
        <v>149229721.87199998</v>
      </c>
      <c r="W835" s="118">
        <f t="shared" si="959"/>
        <v>149229721.87199998</v>
      </c>
      <c r="X835" s="118">
        <f t="shared" si="959"/>
        <v>149229721.87199998</v>
      </c>
      <c r="Y835" s="118">
        <f t="shared" si="959"/>
        <v>149229721.87199998</v>
      </c>
      <c r="Z835" s="118">
        <f t="shared" si="959"/>
        <v>149229721.87199998</v>
      </c>
      <c r="AA835" s="118">
        <f>+AA833+AA834</f>
        <v>163050332.03109649</v>
      </c>
      <c r="AB835" s="118">
        <f t="shared" ref="AB835:BV835" si="960">+AB833+AB834</f>
        <v>163050332.03109649</v>
      </c>
      <c r="AC835" s="118">
        <f t="shared" si="960"/>
        <v>163050332.03109649</v>
      </c>
      <c r="AD835" s="118">
        <f t="shared" si="960"/>
        <v>163050332.03109649</v>
      </c>
      <c r="AE835" s="118">
        <f t="shared" si="960"/>
        <v>163050332.03109649</v>
      </c>
      <c r="AF835" s="118">
        <f t="shared" si="960"/>
        <v>163050332.03109649</v>
      </c>
      <c r="AG835" s="118">
        <f t="shared" si="960"/>
        <v>163050332.03109649</v>
      </c>
      <c r="AH835" s="118">
        <f t="shared" si="960"/>
        <v>163050332.03109649</v>
      </c>
      <c r="AI835" s="118">
        <f t="shared" si="960"/>
        <v>163050332.03109649</v>
      </c>
      <c r="AJ835" s="118">
        <f t="shared" si="960"/>
        <v>163050332.03109649</v>
      </c>
      <c r="AK835" s="118">
        <f t="shared" si="960"/>
        <v>163050332.03109649</v>
      </c>
      <c r="AL835" s="118">
        <f t="shared" si="960"/>
        <v>163050332.03109649</v>
      </c>
      <c r="AM835" s="118">
        <f>+AM833+AM834</f>
        <v>177107350.84403026</v>
      </c>
      <c r="AN835" s="118">
        <f t="shared" si="960"/>
        <v>177107350.84403026</v>
      </c>
      <c r="AO835" s="118">
        <f t="shared" si="960"/>
        <v>177107350.84403026</v>
      </c>
      <c r="AP835" s="118">
        <f t="shared" si="960"/>
        <v>177107350.84403026</v>
      </c>
      <c r="AQ835" s="118">
        <f t="shared" si="960"/>
        <v>177107350.84403026</v>
      </c>
      <c r="AR835" s="118">
        <f t="shared" si="960"/>
        <v>177107350.84403026</v>
      </c>
      <c r="AS835" s="118">
        <f t="shared" si="960"/>
        <v>177107350.84403026</v>
      </c>
      <c r="AT835" s="118">
        <f t="shared" si="960"/>
        <v>177107350.84403026</v>
      </c>
      <c r="AU835" s="118">
        <f t="shared" si="960"/>
        <v>177107350.84403026</v>
      </c>
      <c r="AV835" s="118">
        <f t="shared" si="960"/>
        <v>177107350.84403026</v>
      </c>
      <c r="AW835" s="118">
        <f t="shared" si="960"/>
        <v>177107350.84403026</v>
      </c>
      <c r="AX835" s="118">
        <f t="shared" si="960"/>
        <v>177107350.84403026</v>
      </c>
      <c r="AY835" s="118">
        <f>+AY833+AY834</f>
        <v>202901221.41912857</v>
      </c>
      <c r="AZ835" s="118">
        <f t="shared" si="960"/>
        <v>202901221.41912857</v>
      </c>
      <c r="BA835" s="118">
        <f t="shared" si="960"/>
        <v>202901221.41912857</v>
      </c>
      <c r="BB835" s="118">
        <f t="shared" si="960"/>
        <v>202901221.41912857</v>
      </c>
      <c r="BC835" s="118">
        <f t="shared" si="960"/>
        <v>202901221.41912857</v>
      </c>
      <c r="BD835" s="118">
        <f t="shared" si="960"/>
        <v>202901221.41912857</v>
      </c>
      <c r="BE835" s="118">
        <f t="shared" si="960"/>
        <v>202901221.41912857</v>
      </c>
      <c r="BF835" s="118">
        <f t="shared" si="960"/>
        <v>202901221.41912857</v>
      </c>
      <c r="BG835" s="118">
        <f t="shared" si="960"/>
        <v>202901221.41912857</v>
      </c>
      <c r="BH835" s="118">
        <f t="shared" si="960"/>
        <v>202901221.41912857</v>
      </c>
      <c r="BI835" s="118">
        <f t="shared" si="960"/>
        <v>202901221.41912857</v>
      </c>
      <c r="BJ835" s="118">
        <f t="shared" si="960"/>
        <v>202901221.41912857</v>
      </c>
      <c r="BK835" s="118">
        <f>+BK833+BK834</f>
        <v>223274925.03009191</v>
      </c>
      <c r="BL835" s="118">
        <f t="shared" si="960"/>
        <v>223274925.03009191</v>
      </c>
      <c r="BM835" s="118">
        <f t="shared" si="960"/>
        <v>223274925.03009191</v>
      </c>
      <c r="BN835" s="118">
        <f t="shared" si="960"/>
        <v>223274925.03009191</v>
      </c>
      <c r="BO835" s="118">
        <f t="shared" si="960"/>
        <v>223274925.03009191</v>
      </c>
      <c r="BP835" s="118">
        <f t="shared" si="960"/>
        <v>223274925.03009191</v>
      </c>
      <c r="BQ835" s="118">
        <f t="shared" si="960"/>
        <v>223274925.03009191</v>
      </c>
      <c r="BR835" s="118">
        <f t="shared" si="960"/>
        <v>223274925.03009191</v>
      </c>
      <c r="BS835" s="118">
        <f t="shared" si="960"/>
        <v>223274925.03009191</v>
      </c>
      <c r="BT835" s="118">
        <f t="shared" si="960"/>
        <v>223274925.03009191</v>
      </c>
      <c r="BU835" s="118">
        <f t="shared" si="960"/>
        <v>223274925.03009191</v>
      </c>
      <c r="BV835" s="118">
        <f t="shared" si="960"/>
        <v>223274925.03009191</v>
      </c>
      <c r="BW835" s="263">
        <f t="shared" si="929"/>
        <v>10986762614.356169</v>
      </c>
    </row>
    <row r="836" spans="1:75" x14ac:dyDescent="0.3">
      <c r="A836" s="3" t="s">
        <v>628</v>
      </c>
      <c r="O836" s="118">
        <f>+O835/12</f>
        <v>12435810.155999998</v>
      </c>
      <c r="P836" s="118">
        <f>+P835/12</f>
        <v>12435810.155999998</v>
      </c>
      <c r="Q836" s="118">
        <f t="shared" ref="Q836:Z836" si="961">+Q835/12</f>
        <v>12435810.155999998</v>
      </c>
      <c r="R836" s="118">
        <f t="shared" si="961"/>
        <v>12435810.155999998</v>
      </c>
      <c r="S836" s="118">
        <f t="shared" si="961"/>
        <v>12435810.155999998</v>
      </c>
      <c r="T836" s="118">
        <f t="shared" si="961"/>
        <v>12435810.155999998</v>
      </c>
      <c r="U836" s="118">
        <f t="shared" si="961"/>
        <v>12435810.155999998</v>
      </c>
      <c r="V836" s="118">
        <f t="shared" si="961"/>
        <v>12435810.155999998</v>
      </c>
      <c r="W836" s="118">
        <f t="shared" si="961"/>
        <v>12435810.155999998</v>
      </c>
      <c r="X836" s="118">
        <f t="shared" si="961"/>
        <v>12435810.155999998</v>
      </c>
      <c r="Y836" s="118">
        <f t="shared" si="961"/>
        <v>12435810.155999998</v>
      </c>
      <c r="Z836" s="118">
        <f t="shared" si="961"/>
        <v>12435810.155999998</v>
      </c>
      <c r="AA836" s="118">
        <f>+AA835/12</f>
        <v>13587527.669258041</v>
      </c>
      <c r="AB836" s="118">
        <f t="shared" ref="AB836:BV836" si="962">+AB835/12</f>
        <v>13587527.669258041</v>
      </c>
      <c r="AC836" s="118">
        <f t="shared" si="962"/>
        <v>13587527.669258041</v>
      </c>
      <c r="AD836" s="118">
        <f t="shared" si="962"/>
        <v>13587527.669258041</v>
      </c>
      <c r="AE836" s="118">
        <f t="shared" si="962"/>
        <v>13587527.669258041</v>
      </c>
      <c r="AF836" s="118">
        <f t="shared" si="962"/>
        <v>13587527.669258041</v>
      </c>
      <c r="AG836" s="118">
        <f t="shared" si="962"/>
        <v>13587527.669258041</v>
      </c>
      <c r="AH836" s="118">
        <f t="shared" si="962"/>
        <v>13587527.669258041</v>
      </c>
      <c r="AI836" s="118">
        <f t="shared" si="962"/>
        <v>13587527.669258041</v>
      </c>
      <c r="AJ836" s="118">
        <f t="shared" si="962"/>
        <v>13587527.669258041</v>
      </c>
      <c r="AK836" s="118">
        <f t="shared" si="962"/>
        <v>13587527.669258041</v>
      </c>
      <c r="AL836" s="118">
        <f t="shared" si="962"/>
        <v>13587527.669258041</v>
      </c>
      <c r="AM836" s="118">
        <f>+AM835/12</f>
        <v>14758945.903669188</v>
      </c>
      <c r="AN836" s="118">
        <f t="shared" si="962"/>
        <v>14758945.903669188</v>
      </c>
      <c r="AO836" s="118">
        <f t="shared" si="962"/>
        <v>14758945.903669188</v>
      </c>
      <c r="AP836" s="118">
        <f t="shared" si="962"/>
        <v>14758945.903669188</v>
      </c>
      <c r="AQ836" s="118">
        <f t="shared" si="962"/>
        <v>14758945.903669188</v>
      </c>
      <c r="AR836" s="118">
        <f t="shared" si="962"/>
        <v>14758945.903669188</v>
      </c>
      <c r="AS836" s="118">
        <f t="shared" si="962"/>
        <v>14758945.903669188</v>
      </c>
      <c r="AT836" s="118">
        <f t="shared" si="962"/>
        <v>14758945.903669188</v>
      </c>
      <c r="AU836" s="118">
        <f t="shared" si="962"/>
        <v>14758945.903669188</v>
      </c>
      <c r="AV836" s="118">
        <f t="shared" si="962"/>
        <v>14758945.903669188</v>
      </c>
      <c r="AW836" s="118">
        <f t="shared" si="962"/>
        <v>14758945.903669188</v>
      </c>
      <c r="AX836" s="118">
        <f t="shared" si="962"/>
        <v>14758945.903669188</v>
      </c>
      <c r="AY836" s="118">
        <f>+AY835/12</f>
        <v>16908435.118260715</v>
      </c>
      <c r="AZ836" s="118">
        <f t="shared" si="962"/>
        <v>16908435.118260715</v>
      </c>
      <c r="BA836" s="118">
        <f t="shared" si="962"/>
        <v>16908435.118260715</v>
      </c>
      <c r="BB836" s="118">
        <f t="shared" si="962"/>
        <v>16908435.118260715</v>
      </c>
      <c r="BC836" s="118">
        <f t="shared" si="962"/>
        <v>16908435.118260715</v>
      </c>
      <c r="BD836" s="118">
        <f t="shared" si="962"/>
        <v>16908435.118260715</v>
      </c>
      <c r="BE836" s="118">
        <f t="shared" si="962"/>
        <v>16908435.118260715</v>
      </c>
      <c r="BF836" s="118">
        <f t="shared" si="962"/>
        <v>16908435.118260715</v>
      </c>
      <c r="BG836" s="118">
        <f t="shared" si="962"/>
        <v>16908435.118260715</v>
      </c>
      <c r="BH836" s="118">
        <f t="shared" si="962"/>
        <v>16908435.118260715</v>
      </c>
      <c r="BI836" s="118">
        <f t="shared" si="962"/>
        <v>16908435.118260715</v>
      </c>
      <c r="BJ836" s="118">
        <f t="shared" si="962"/>
        <v>16908435.118260715</v>
      </c>
      <c r="BK836" s="118">
        <f>+BK835/12</f>
        <v>18606243.752507661</v>
      </c>
      <c r="BL836" s="118">
        <f t="shared" si="962"/>
        <v>18606243.752507661</v>
      </c>
      <c r="BM836" s="118">
        <f t="shared" si="962"/>
        <v>18606243.752507661</v>
      </c>
      <c r="BN836" s="118">
        <f t="shared" si="962"/>
        <v>18606243.752507661</v>
      </c>
      <c r="BO836" s="118">
        <f t="shared" si="962"/>
        <v>18606243.752507661</v>
      </c>
      <c r="BP836" s="118">
        <f t="shared" si="962"/>
        <v>18606243.752507661</v>
      </c>
      <c r="BQ836" s="118">
        <f t="shared" si="962"/>
        <v>18606243.752507661</v>
      </c>
      <c r="BR836" s="118">
        <f t="shared" si="962"/>
        <v>18606243.752507661</v>
      </c>
      <c r="BS836" s="118">
        <f t="shared" si="962"/>
        <v>18606243.752507661</v>
      </c>
      <c r="BT836" s="118">
        <f t="shared" si="962"/>
        <v>18606243.752507661</v>
      </c>
      <c r="BU836" s="118">
        <f t="shared" si="962"/>
        <v>18606243.752507661</v>
      </c>
      <c r="BV836" s="118">
        <f t="shared" si="962"/>
        <v>18606243.752507661</v>
      </c>
      <c r="BW836" s="263">
        <f t="shared" si="929"/>
        <v>915563551.19634771</v>
      </c>
    </row>
    <row r="837" spans="1:75" x14ac:dyDescent="0.3">
      <c r="A837" s="168" t="s">
        <v>629</v>
      </c>
      <c r="O837" s="118">
        <f>+N837+O836</f>
        <v>12435810.155999998</v>
      </c>
      <c r="P837" s="118">
        <f>+O837+P836</f>
        <v>24871620.311999995</v>
      </c>
      <c r="Q837" s="118">
        <f t="shared" ref="Q837:Z837" si="963">+P837+Q836</f>
        <v>37307430.467999995</v>
      </c>
      <c r="R837" s="118">
        <f t="shared" si="963"/>
        <v>49743240.623999991</v>
      </c>
      <c r="S837" s="118">
        <f t="shared" si="963"/>
        <v>62179050.779999986</v>
      </c>
      <c r="T837" s="118">
        <f t="shared" si="963"/>
        <v>74614860.93599999</v>
      </c>
      <c r="U837" s="118">
        <f t="shared" si="963"/>
        <v>87050671.091999993</v>
      </c>
      <c r="V837" s="118">
        <f t="shared" si="963"/>
        <v>99486481.247999996</v>
      </c>
      <c r="W837" s="118">
        <f t="shared" si="963"/>
        <v>111922291.404</v>
      </c>
      <c r="X837" s="118">
        <f t="shared" si="963"/>
        <v>124358101.56</v>
      </c>
      <c r="Y837" s="118">
        <f t="shared" si="963"/>
        <v>136793911.71599999</v>
      </c>
      <c r="Z837" s="118">
        <f t="shared" si="963"/>
        <v>149229721.87199998</v>
      </c>
      <c r="AA837" s="118">
        <f>+AA836</f>
        <v>13587527.669258041</v>
      </c>
      <c r="AB837" s="118">
        <f t="shared" ref="AB837:BV837" si="964">+AA837+AB836</f>
        <v>27175055.338516083</v>
      </c>
      <c r="AC837" s="118">
        <f t="shared" si="964"/>
        <v>40762583.007774122</v>
      </c>
      <c r="AD837" s="118">
        <f t="shared" si="964"/>
        <v>54350110.677032165</v>
      </c>
      <c r="AE837" s="118">
        <f t="shared" si="964"/>
        <v>67937638.346290201</v>
      </c>
      <c r="AF837" s="118">
        <f t="shared" si="964"/>
        <v>81525166.015548244</v>
      </c>
      <c r="AG837" s="118">
        <f t="shared" si="964"/>
        <v>95112693.684806287</v>
      </c>
      <c r="AH837" s="118">
        <f t="shared" si="964"/>
        <v>108700221.35406433</v>
      </c>
      <c r="AI837" s="118">
        <f t="shared" si="964"/>
        <v>122287749.02332237</v>
      </c>
      <c r="AJ837" s="118">
        <f t="shared" si="964"/>
        <v>135875276.6925804</v>
      </c>
      <c r="AK837" s="118">
        <f t="shared" si="964"/>
        <v>149462804.36183843</v>
      </c>
      <c r="AL837" s="118">
        <f t="shared" si="964"/>
        <v>163050332.03109646</v>
      </c>
      <c r="AM837" s="118">
        <f>+AM836</f>
        <v>14758945.903669188</v>
      </c>
      <c r="AN837" s="118">
        <f t="shared" si="964"/>
        <v>29517891.807338376</v>
      </c>
      <c r="AO837" s="118">
        <f t="shared" si="964"/>
        <v>44276837.711007565</v>
      </c>
      <c r="AP837" s="118">
        <f t="shared" si="964"/>
        <v>59035783.614676751</v>
      </c>
      <c r="AQ837" s="118">
        <f t="shared" si="964"/>
        <v>73794729.518345937</v>
      </c>
      <c r="AR837" s="118">
        <f t="shared" si="964"/>
        <v>88553675.422015131</v>
      </c>
      <c r="AS837" s="118">
        <f t="shared" si="964"/>
        <v>103312621.32568432</v>
      </c>
      <c r="AT837" s="118">
        <f t="shared" si="964"/>
        <v>118071567.22935352</v>
      </c>
      <c r="AU837" s="118">
        <f t="shared" si="964"/>
        <v>132830513.13302271</v>
      </c>
      <c r="AV837" s="118">
        <f t="shared" si="964"/>
        <v>147589459.0366919</v>
      </c>
      <c r="AW837" s="118">
        <f t="shared" si="964"/>
        <v>162348404.94036108</v>
      </c>
      <c r="AX837" s="118">
        <f t="shared" si="964"/>
        <v>177107350.84403026</v>
      </c>
      <c r="AY837" s="118">
        <f>+AY836</f>
        <v>16908435.118260715</v>
      </c>
      <c r="AZ837" s="118">
        <f t="shared" si="964"/>
        <v>33816870.23652143</v>
      </c>
      <c r="BA837" s="118">
        <f t="shared" si="964"/>
        <v>50725305.354782149</v>
      </c>
      <c r="BB837" s="118">
        <f t="shared" si="964"/>
        <v>67633740.473042861</v>
      </c>
      <c r="BC837" s="118">
        <f t="shared" si="964"/>
        <v>84542175.591303572</v>
      </c>
      <c r="BD837" s="118">
        <f t="shared" si="964"/>
        <v>101450610.70956428</v>
      </c>
      <c r="BE837" s="118">
        <f t="shared" si="964"/>
        <v>118359045.82782499</v>
      </c>
      <c r="BF837" s="118">
        <f t="shared" si="964"/>
        <v>135267480.94608572</v>
      </c>
      <c r="BG837" s="118">
        <f t="shared" si="964"/>
        <v>152175916.06434643</v>
      </c>
      <c r="BH837" s="118">
        <f t="shared" si="964"/>
        <v>169084351.18260714</v>
      </c>
      <c r="BI837" s="118">
        <f t="shared" si="964"/>
        <v>185992786.30086786</v>
      </c>
      <c r="BJ837" s="118">
        <f t="shared" si="964"/>
        <v>202901221.41912857</v>
      </c>
      <c r="BK837" s="118">
        <f>+BK836</f>
        <v>18606243.752507661</v>
      </c>
      <c r="BL837" s="118">
        <f t="shared" si="964"/>
        <v>37212487.505015321</v>
      </c>
      <c r="BM837" s="118">
        <f t="shared" si="964"/>
        <v>55818731.257522985</v>
      </c>
      <c r="BN837" s="118">
        <f t="shared" si="964"/>
        <v>74424975.010030642</v>
      </c>
      <c r="BO837" s="118">
        <f t="shared" si="964"/>
        <v>93031218.762538299</v>
      </c>
      <c r="BP837" s="118">
        <f t="shared" si="964"/>
        <v>111637462.51504596</v>
      </c>
      <c r="BQ837" s="118">
        <f t="shared" si="964"/>
        <v>130243706.26755361</v>
      </c>
      <c r="BR837" s="118">
        <f t="shared" si="964"/>
        <v>148849950.02006128</v>
      </c>
      <c r="BS837" s="118">
        <f t="shared" si="964"/>
        <v>167456193.77256894</v>
      </c>
      <c r="BT837" s="118">
        <f t="shared" si="964"/>
        <v>186062437.5250766</v>
      </c>
      <c r="BU837" s="118">
        <f t="shared" si="964"/>
        <v>204668681.27758425</v>
      </c>
      <c r="BV837" s="118">
        <f t="shared" si="964"/>
        <v>223274925.03009191</v>
      </c>
      <c r="BW837" s="263">
        <f t="shared" si="929"/>
        <v>5951163082.7762566</v>
      </c>
    </row>
    <row r="838" spans="1:75" x14ac:dyDescent="0.3">
      <c r="A838" s="3" t="s">
        <v>630</v>
      </c>
      <c r="O838" s="118">
        <f>+O840-N840</f>
        <v>124358.10155999998</v>
      </c>
      <c r="P838" s="118">
        <f>+P840-O840</f>
        <v>373074.30467999994</v>
      </c>
      <c r="Q838" s="118">
        <f t="shared" ref="Q838:Z838" si="965">+Q840-P840</f>
        <v>621790.50779999979</v>
      </c>
      <c r="R838" s="118">
        <f t="shared" si="965"/>
        <v>870506.71091999998</v>
      </c>
      <c r="S838" s="118">
        <f t="shared" si="965"/>
        <v>1119222.9140399997</v>
      </c>
      <c r="T838" s="118">
        <f t="shared" si="965"/>
        <v>1367939.1171600004</v>
      </c>
      <c r="U838" s="118">
        <f t="shared" si="965"/>
        <v>1616655.3202800006</v>
      </c>
      <c r="V838" s="118">
        <f t="shared" si="965"/>
        <v>1865371.5233999994</v>
      </c>
      <c r="W838" s="118">
        <f t="shared" si="965"/>
        <v>2114087.7265199991</v>
      </c>
      <c r="X838" s="118">
        <f t="shared" si="965"/>
        <v>2362803.9296400007</v>
      </c>
      <c r="Y838" s="118">
        <f t="shared" si="965"/>
        <v>2611520.1327599976</v>
      </c>
      <c r="Z838" s="118">
        <f t="shared" si="965"/>
        <v>2860236.3358799983</v>
      </c>
      <c r="AA838" s="118">
        <f>+AA840</f>
        <v>135875.2766925804</v>
      </c>
      <c r="AB838" s="118">
        <f t="shared" ref="AB838:BV838" si="966">+AB840-AA840</f>
        <v>407625.83007774118</v>
      </c>
      <c r="AC838" s="118">
        <f t="shared" si="966"/>
        <v>679376.38346290204</v>
      </c>
      <c r="AD838" s="118">
        <f t="shared" si="966"/>
        <v>951126.93684806279</v>
      </c>
      <c r="AE838" s="118">
        <f t="shared" si="966"/>
        <v>1222877.4902332239</v>
      </c>
      <c r="AF838" s="118">
        <f t="shared" si="966"/>
        <v>1494628.0436183843</v>
      </c>
      <c r="AG838" s="118">
        <f t="shared" si="966"/>
        <v>1766378.5970035465</v>
      </c>
      <c r="AH838" s="118">
        <f t="shared" si="966"/>
        <v>2038129.1503887046</v>
      </c>
      <c r="AI838" s="118">
        <f t="shared" si="966"/>
        <v>2309879.7037738673</v>
      </c>
      <c r="AJ838" s="118">
        <f t="shared" si="966"/>
        <v>2581630.2571590263</v>
      </c>
      <c r="AK838" s="118">
        <f t="shared" si="966"/>
        <v>2853380.8105441853</v>
      </c>
      <c r="AL838" s="118">
        <f t="shared" si="966"/>
        <v>3125131.3639293462</v>
      </c>
      <c r="AM838" s="118">
        <f>+AM840</f>
        <v>147589.45903669187</v>
      </c>
      <c r="AN838" s="118">
        <f t="shared" si="966"/>
        <v>442768.37711007561</v>
      </c>
      <c r="AO838" s="118">
        <f t="shared" si="966"/>
        <v>737947.29518345953</v>
      </c>
      <c r="AP838" s="118">
        <f t="shared" si="966"/>
        <v>1033126.2132568429</v>
      </c>
      <c r="AQ838" s="118">
        <f t="shared" si="966"/>
        <v>1328305.131330227</v>
      </c>
      <c r="AR838" s="118">
        <f t="shared" si="966"/>
        <v>1623484.0494036111</v>
      </c>
      <c r="AS838" s="118">
        <f t="shared" si="966"/>
        <v>1918662.9674769957</v>
      </c>
      <c r="AT838" s="118">
        <f t="shared" si="966"/>
        <v>2213841.8855503779</v>
      </c>
      <c r="AU838" s="118">
        <f t="shared" si="966"/>
        <v>2509020.803623762</v>
      </c>
      <c r="AV838" s="118">
        <f t="shared" si="966"/>
        <v>2804199.7216971461</v>
      </c>
      <c r="AW838" s="118">
        <f t="shared" si="966"/>
        <v>3099378.6397705264</v>
      </c>
      <c r="AX838" s="118">
        <f t="shared" si="966"/>
        <v>3394557.5578439124</v>
      </c>
      <c r="AY838" s="118">
        <f>+AY840</f>
        <v>169084.35118260715</v>
      </c>
      <c r="AZ838" s="118">
        <f t="shared" si="966"/>
        <v>507253.05354782147</v>
      </c>
      <c r="BA838" s="118">
        <f t="shared" si="966"/>
        <v>845421.75591303583</v>
      </c>
      <c r="BB838" s="118">
        <f t="shared" si="966"/>
        <v>1183590.4582782499</v>
      </c>
      <c r="BC838" s="118">
        <f t="shared" si="966"/>
        <v>1521759.1606434644</v>
      </c>
      <c r="BD838" s="118">
        <f t="shared" si="966"/>
        <v>1859927.8630086789</v>
      </c>
      <c r="BE838" s="118">
        <f t="shared" si="966"/>
        <v>2198096.5653738929</v>
      </c>
      <c r="BF838" s="118">
        <f t="shared" si="966"/>
        <v>2536265.2677391069</v>
      </c>
      <c r="BG838" s="118">
        <f t="shared" si="966"/>
        <v>2874433.9701043218</v>
      </c>
      <c r="BH838" s="118">
        <f t="shared" si="966"/>
        <v>3212602.6724695321</v>
      </c>
      <c r="BI838" s="118">
        <f t="shared" si="966"/>
        <v>3550771.3748347498</v>
      </c>
      <c r="BJ838" s="118">
        <f t="shared" si="966"/>
        <v>3888940.077199962</v>
      </c>
      <c r="BK838" s="118">
        <f>+BK840</f>
        <v>186062.43752507662</v>
      </c>
      <c r="BL838" s="118">
        <f t="shared" si="966"/>
        <v>558187.31257522991</v>
      </c>
      <c r="BM838" s="118">
        <f t="shared" si="966"/>
        <v>930312.18762538303</v>
      </c>
      <c r="BN838" s="118">
        <f t="shared" si="966"/>
        <v>1302437.0626755364</v>
      </c>
      <c r="BO838" s="118">
        <f t="shared" si="966"/>
        <v>1674561.9377256893</v>
      </c>
      <c r="BP838" s="118">
        <f t="shared" si="966"/>
        <v>2046686.8127758428</v>
      </c>
      <c r="BQ838" s="118">
        <f t="shared" si="966"/>
        <v>2418811.6878259955</v>
      </c>
      <c r="BR838" s="118">
        <f t="shared" si="966"/>
        <v>2790936.56287615</v>
      </c>
      <c r="BS838" s="118">
        <f t="shared" si="966"/>
        <v>3163061.4379262999</v>
      </c>
      <c r="BT838" s="118">
        <f t="shared" si="966"/>
        <v>3535186.3129764535</v>
      </c>
      <c r="BU838" s="118">
        <f t="shared" si="966"/>
        <v>3907311.188026607</v>
      </c>
      <c r="BV838" s="118">
        <f t="shared" si="966"/>
        <v>4279436.0630767606</v>
      </c>
      <c r="BW838" s="263">
        <f t="shared" si="929"/>
        <v>109867626.14356163</v>
      </c>
    </row>
    <row r="839" spans="1:75" x14ac:dyDescent="0.3">
      <c r="A839" s="168" t="s">
        <v>631</v>
      </c>
      <c r="O839" s="282">
        <v>0.01</v>
      </c>
      <c r="P839" s="282">
        <f>+O839+1%</f>
        <v>0.02</v>
      </c>
      <c r="Q839" s="282">
        <f t="shared" ref="Q839:Z839" si="967">+P839+1%</f>
        <v>0.03</v>
      </c>
      <c r="R839" s="282">
        <f t="shared" si="967"/>
        <v>0.04</v>
      </c>
      <c r="S839" s="282">
        <f t="shared" si="967"/>
        <v>0.05</v>
      </c>
      <c r="T839" s="282">
        <f t="shared" si="967"/>
        <v>6.0000000000000005E-2</v>
      </c>
      <c r="U839" s="282">
        <f t="shared" si="967"/>
        <v>7.0000000000000007E-2</v>
      </c>
      <c r="V839" s="282">
        <f t="shared" si="967"/>
        <v>0.08</v>
      </c>
      <c r="W839" s="282">
        <f t="shared" si="967"/>
        <v>0.09</v>
      </c>
      <c r="X839" s="282">
        <f t="shared" si="967"/>
        <v>9.9999999999999992E-2</v>
      </c>
      <c r="Y839" s="282">
        <f t="shared" si="967"/>
        <v>0.10999999999999999</v>
      </c>
      <c r="Z839" s="282">
        <f t="shared" si="967"/>
        <v>0.11999999999999998</v>
      </c>
      <c r="AA839" s="282">
        <f>1%</f>
        <v>0.01</v>
      </c>
      <c r="AB839" s="282">
        <f t="shared" ref="AB839:BV839" si="968">+AA839+1%</f>
        <v>0.02</v>
      </c>
      <c r="AC839" s="282">
        <f t="shared" si="968"/>
        <v>0.03</v>
      </c>
      <c r="AD839" s="282">
        <f t="shared" si="968"/>
        <v>0.04</v>
      </c>
      <c r="AE839" s="282">
        <f t="shared" si="968"/>
        <v>0.05</v>
      </c>
      <c r="AF839" s="282">
        <f t="shared" si="968"/>
        <v>6.0000000000000005E-2</v>
      </c>
      <c r="AG839" s="282">
        <f t="shared" si="968"/>
        <v>7.0000000000000007E-2</v>
      </c>
      <c r="AH839" s="282">
        <f t="shared" si="968"/>
        <v>0.08</v>
      </c>
      <c r="AI839" s="282">
        <f t="shared" si="968"/>
        <v>0.09</v>
      </c>
      <c r="AJ839" s="282">
        <f t="shared" si="968"/>
        <v>9.9999999999999992E-2</v>
      </c>
      <c r="AK839" s="282">
        <f t="shared" si="968"/>
        <v>0.10999999999999999</v>
      </c>
      <c r="AL839" s="282">
        <f t="shared" si="968"/>
        <v>0.11999999999999998</v>
      </c>
      <c r="AM839" s="282">
        <f>1%</f>
        <v>0.01</v>
      </c>
      <c r="AN839" s="282">
        <f t="shared" si="968"/>
        <v>0.02</v>
      </c>
      <c r="AO839" s="282">
        <f t="shared" si="968"/>
        <v>0.03</v>
      </c>
      <c r="AP839" s="282">
        <f t="shared" si="968"/>
        <v>0.04</v>
      </c>
      <c r="AQ839" s="282">
        <f t="shared" si="968"/>
        <v>0.05</v>
      </c>
      <c r="AR839" s="282">
        <f t="shared" si="968"/>
        <v>6.0000000000000005E-2</v>
      </c>
      <c r="AS839" s="282">
        <f t="shared" si="968"/>
        <v>7.0000000000000007E-2</v>
      </c>
      <c r="AT839" s="282">
        <f t="shared" si="968"/>
        <v>0.08</v>
      </c>
      <c r="AU839" s="282">
        <f t="shared" si="968"/>
        <v>0.09</v>
      </c>
      <c r="AV839" s="282">
        <f t="shared" si="968"/>
        <v>9.9999999999999992E-2</v>
      </c>
      <c r="AW839" s="282">
        <f t="shared" si="968"/>
        <v>0.10999999999999999</v>
      </c>
      <c r="AX839" s="282">
        <f t="shared" si="968"/>
        <v>0.11999999999999998</v>
      </c>
      <c r="AY839" s="282">
        <f>1%</f>
        <v>0.01</v>
      </c>
      <c r="AZ839" s="282">
        <f t="shared" si="968"/>
        <v>0.02</v>
      </c>
      <c r="BA839" s="282">
        <f t="shared" si="968"/>
        <v>0.03</v>
      </c>
      <c r="BB839" s="282">
        <f t="shared" si="968"/>
        <v>0.04</v>
      </c>
      <c r="BC839" s="282">
        <f t="shared" si="968"/>
        <v>0.05</v>
      </c>
      <c r="BD839" s="282">
        <f t="shared" si="968"/>
        <v>6.0000000000000005E-2</v>
      </c>
      <c r="BE839" s="282">
        <f t="shared" si="968"/>
        <v>7.0000000000000007E-2</v>
      </c>
      <c r="BF839" s="282">
        <f t="shared" si="968"/>
        <v>0.08</v>
      </c>
      <c r="BG839" s="282">
        <f t="shared" si="968"/>
        <v>0.09</v>
      </c>
      <c r="BH839" s="282">
        <f t="shared" si="968"/>
        <v>9.9999999999999992E-2</v>
      </c>
      <c r="BI839" s="282">
        <f t="shared" si="968"/>
        <v>0.10999999999999999</v>
      </c>
      <c r="BJ839" s="282">
        <f t="shared" si="968"/>
        <v>0.11999999999999998</v>
      </c>
      <c r="BK839" s="282">
        <f>1%</f>
        <v>0.01</v>
      </c>
      <c r="BL839" s="282">
        <f t="shared" si="968"/>
        <v>0.02</v>
      </c>
      <c r="BM839" s="282">
        <f t="shared" si="968"/>
        <v>0.03</v>
      </c>
      <c r="BN839" s="282">
        <f t="shared" si="968"/>
        <v>0.04</v>
      </c>
      <c r="BO839" s="282">
        <f t="shared" si="968"/>
        <v>0.05</v>
      </c>
      <c r="BP839" s="282">
        <f t="shared" si="968"/>
        <v>6.0000000000000005E-2</v>
      </c>
      <c r="BQ839" s="282">
        <f t="shared" si="968"/>
        <v>7.0000000000000007E-2</v>
      </c>
      <c r="BR839" s="282">
        <f t="shared" si="968"/>
        <v>0.08</v>
      </c>
      <c r="BS839" s="282">
        <f t="shared" si="968"/>
        <v>0.09</v>
      </c>
      <c r="BT839" s="282">
        <f t="shared" si="968"/>
        <v>9.9999999999999992E-2</v>
      </c>
      <c r="BU839" s="282">
        <f t="shared" si="968"/>
        <v>0.10999999999999999</v>
      </c>
      <c r="BV839" s="282">
        <f t="shared" si="968"/>
        <v>0.11999999999999998</v>
      </c>
      <c r="BW839" s="263">
        <f t="shared" si="929"/>
        <v>3.8999999999999995</v>
      </c>
    </row>
    <row r="840" spans="1:75" x14ac:dyDescent="0.3">
      <c r="A840" s="168" t="s">
        <v>632</v>
      </c>
      <c r="O840" s="118">
        <f>+O837*O839</f>
        <v>124358.10155999998</v>
      </c>
      <c r="P840" s="118">
        <f>+P837*P839</f>
        <v>497432.40623999992</v>
      </c>
      <c r="Q840" s="118">
        <f t="shared" ref="Q840:Z840" si="969">+Q837*Q839</f>
        <v>1119222.9140399997</v>
      </c>
      <c r="R840" s="118">
        <f t="shared" si="969"/>
        <v>1989729.6249599997</v>
      </c>
      <c r="S840" s="118">
        <f t="shared" si="969"/>
        <v>3108952.5389999994</v>
      </c>
      <c r="T840" s="118">
        <f t="shared" si="969"/>
        <v>4476891.6561599998</v>
      </c>
      <c r="U840" s="118">
        <f t="shared" si="969"/>
        <v>6093546.9764400003</v>
      </c>
      <c r="V840" s="118">
        <f t="shared" si="969"/>
        <v>7958918.4998399997</v>
      </c>
      <c r="W840" s="118">
        <f t="shared" si="969"/>
        <v>10073006.226359999</v>
      </c>
      <c r="X840" s="118">
        <f t="shared" si="969"/>
        <v>12435810.155999999</v>
      </c>
      <c r="Y840" s="118">
        <f t="shared" si="969"/>
        <v>15047330.288759997</v>
      </c>
      <c r="Z840" s="118">
        <f t="shared" si="969"/>
        <v>17907566.624639995</v>
      </c>
      <c r="AA840" s="118">
        <f>+AA837*AA839</f>
        <v>135875.2766925804</v>
      </c>
      <c r="AB840" s="118">
        <f t="shared" ref="AB840" si="970">+AB837*AB839</f>
        <v>543501.10677032161</v>
      </c>
      <c r="AC840" s="118">
        <f t="shared" ref="AC840" si="971">+AC837*AC839</f>
        <v>1222877.4902332237</v>
      </c>
      <c r="AD840" s="118">
        <f t="shared" ref="AD840" si="972">+AD837*AD839</f>
        <v>2174004.4270812864</v>
      </c>
      <c r="AE840" s="118">
        <f t="shared" ref="AE840" si="973">+AE837*AE839</f>
        <v>3396881.9173145103</v>
      </c>
      <c r="AF840" s="118">
        <f t="shared" ref="AF840" si="974">+AF837*AF839</f>
        <v>4891509.9609328946</v>
      </c>
      <c r="AG840" s="118">
        <f t="shared" ref="AG840" si="975">+AG837*AG839</f>
        <v>6657888.5579364412</v>
      </c>
      <c r="AH840" s="118">
        <f t="shared" ref="AH840" si="976">+AH837*AH839</f>
        <v>8696017.7083251458</v>
      </c>
      <c r="AI840" s="118">
        <f t="shared" ref="AI840" si="977">+AI837*AI839</f>
        <v>11005897.412099013</v>
      </c>
      <c r="AJ840" s="118">
        <f t="shared" ref="AJ840" si="978">+AJ837*AJ839</f>
        <v>13587527.669258039</v>
      </c>
      <c r="AK840" s="118">
        <f t="shared" ref="AK840" si="979">+AK837*AK839</f>
        <v>16440908.479802225</v>
      </c>
      <c r="AL840" s="118">
        <f t="shared" ref="AL840" si="980">+AL837*AL839</f>
        <v>19566039.843731571</v>
      </c>
      <c r="AM840" s="118">
        <f>+AM837*AM839</f>
        <v>147589.45903669187</v>
      </c>
      <c r="AN840" s="118">
        <f t="shared" ref="AN840" si="981">+AN837*AN839</f>
        <v>590357.83614676748</v>
      </c>
      <c r="AO840" s="118">
        <f t="shared" ref="AO840" si="982">+AO837*AO839</f>
        <v>1328305.131330227</v>
      </c>
      <c r="AP840" s="118">
        <f t="shared" ref="AP840" si="983">+AP837*AP839</f>
        <v>2361431.3445870699</v>
      </c>
      <c r="AQ840" s="118">
        <f t="shared" ref="AQ840" si="984">+AQ837*AQ839</f>
        <v>3689736.4759172969</v>
      </c>
      <c r="AR840" s="118">
        <f t="shared" ref="AR840" si="985">+AR837*AR839</f>
        <v>5313220.5253209081</v>
      </c>
      <c r="AS840" s="118">
        <f t="shared" ref="AS840" si="986">+AS837*AS839</f>
        <v>7231883.4927979037</v>
      </c>
      <c r="AT840" s="118">
        <f t="shared" ref="AT840" si="987">+AT837*AT839</f>
        <v>9445725.3783482816</v>
      </c>
      <c r="AU840" s="118">
        <f t="shared" ref="AU840" si="988">+AU837*AU839</f>
        <v>11954746.181972044</v>
      </c>
      <c r="AV840" s="118">
        <f t="shared" ref="AV840" si="989">+AV837*AV839</f>
        <v>14758945.90366919</v>
      </c>
      <c r="AW840" s="118">
        <f t="shared" ref="AW840" si="990">+AW837*AW839</f>
        <v>17858324.543439716</v>
      </c>
      <c r="AX840" s="118">
        <f t="shared" ref="AX840" si="991">+AX837*AX839</f>
        <v>21252882.101283628</v>
      </c>
      <c r="AY840" s="118">
        <f>+AY837*AY839</f>
        <v>169084.35118260715</v>
      </c>
      <c r="AZ840" s="118">
        <f t="shared" ref="AZ840" si="992">+AZ837*AZ839</f>
        <v>676337.40473042859</v>
      </c>
      <c r="BA840" s="118">
        <f t="shared" ref="BA840" si="993">+BA837*BA839</f>
        <v>1521759.1606434644</v>
      </c>
      <c r="BB840" s="118">
        <f t="shared" ref="BB840" si="994">+BB837*BB839</f>
        <v>2705349.6189217144</v>
      </c>
      <c r="BC840" s="118">
        <f t="shared" ref="BC840" si="995">+BC837*BC839</f>
        <v>4227108.7795651788</v>
      </c>
      <c r="BD840" s="118">
        <f t="shared" ref="BD840" si="996">+BD837*BD839</f>
        <v>6087036.6425738577</v>
      </c>
      <c r="BE840" s="118">
        <f t="shared" ref="BE840" si="997">+BE837*BE839</f>
        <v>8285133.2079477506</v>
      </c>
      <c r="BF840" s="118">
        <f t="shared" ref="BF840" si="998">+BF837*BF839</f>
        <v>10821398.475686857</v>
      </c>
      <c r="BG840" s="118">
        <f t="shared" ref="BG840" si="999">+BG837*BG839</f>
        <v>13695832.445791179</v>
      </c>
      <c r="BH840" s="118">
        <f t="shared" ref="BH840" si="1000">+BH837*BH839</f>
        <v>16908435.118260711</v>
      </c>
      <c r="BI840" s="118">
        <f t="shared" ref="BI840" si="1001">+BI837*BI839</f>
        <v>20459206.493095461</v>
      </c>
      <c r="BJ840" s="118">
        <f t="shared" ref="BJ840" si="1002">+BJ837*BJ839</f>
        <v>24348146.570295423</v>
      </c>
      <c r="BK840" s="118">
        <f>+BK837*BK839</f>
        <v>186062.43752507662</v>
      </c>
      <c r="BL840" s="118">
        <f t="shared" ref="BL840" si="1003">+BL837*BL839</f>
        <v>744249.75010030647</v>
      </c>
      <c r="BM840" s="118">
        <f t="shared" ref="BM840" si="1004">+BM837*BM839</f>
        <v>1674561.9377256895</v>
      </c>
      <c r="BN840" s="118">
        <f t="shared" ref="BN840" si="1005">+BN837*BN839</f>
        <v>2976999.0004012259</v>
      </c>
      <c r="BO840" s="118">
        <f t="shared" ref="BO840" si="1006">+BO837*BO839</f>
        <v>4651560.9381269151</v>
      </c>
      <c r="BP840" s="118">
        <f t="shared" ref="BP840" si="1007">+BP837*BP839</f>
        <v>6698247.750902758</v>
      </c>
      <c r="BQ840" s="118">
        <f t="shared" ref="BQ840" si="1008">+BQ837*BQ839</f>
        <v>9117059.4387287535</v>
      </c>
      <c r="BR840" s="118">
        <f t="shared" ref="BR840" si="1009">+BR837*BR839</f>
        <v>11907996.001604903</v>
      </c>
      <c r="BS840" s="118">
        <f t="shared" ref="BS840" si="1010">+BS837*BS839</f>
        <v>15071057.439531203</v>
      </c>
      <c r="BT840" s="118">
        <f t="shared" ref="BT840" si="1011">+BT837*BT839</f>
        <v>18606243.752507657</v>
      </c>
      <c r="BU840" s="118">
        <f t="shared" ref="BU840" si="1012">+BU837*BU839</f>
        <v>22513554.940534264</v>
      </c>
      <c r="BV840" s="118">
        <f t="shared" ref="BV840" si="1013">+BV837*BV839</f>
        <v>26792991.003611024</v>
      </c>
      <c r="BW840" s="263">
        <f t="shared" si="929"/>
        <v>495930256.8980214</v>
      </c>
    </row>
    <row r="841" spans="1:75" x14ac:dyDescent="0.3">
      <c r="A841" s="3" t="s">
        <v>633</v>
      </c>
      <c r="O841" s="118">
        <f>+O835/12</f>
        <v>12435810.155999998</v>
      </c>
      <c r="P841" s="118">
        <f>+P835/12</f>
        <v>12435810.155999998</v>
      </c>
      <c r="Q841" s="118">
        <f t="shared" ref="Q841:Z841" si="1014">+Q835/12</f>
        <v>12435810.155999998</v>
      </c>
      <c r="R841" s="118">
        <f t="shared" si="1014"/>
        <v>12435810.155999998</v>
      </c>
      <c r="S841" s="118">
        <f t="shared" si="1014"/>
        <v>12435810.155999998</v>
      </c>
      <c r="T841" s="118">
        <f t="shared" si="1014"/>
        <v>12435810.155999998</v>
      </c>
      <c r="U841" s="118">
        <f t="shared" si="1014"/>
        <v>12435810.155999998</v>
      </c>
      <c r="V841" s="118">
        <f t="shared" si="1014"/>
        <v>12435810.155999998</v>
      </c>
      <c r="W841" s="118">
        <f t="shared" si="1014"/>
        <v>12435810.155999998</v>
      </c>
      <c r="X841" s="118">
        <f t="shared" si="1014"/>
        <v>12435810.155999998</v>
      </c>
      <c r="Y841" s="118">
        <f t="shared" si="1014"/>
        <v>12435810.155999998</v>
      </c>
      <c r="Z841" s="118">
        <f t="shared" si="1014"/>
        <v>12435810.155999998</v>
      </c>
      <c r="AA841" s="118">
        <f>+AA835/12</f>
        <v>13587527.669258041</v>
      </c>
      <c r="AB841" s="118">
        <f t="shared" ref="AB841:BU841" si="1015">+AB835/12</f>
        <v>13587527.669258041</v>
      </c>
      <c r="AC841" s="118">
        <f t="shared" si="1015"/>
        <v>13587527.669258041</v>
      </c>
      <c r="AD841" s="118">
        <f t="shared" si="1015"/>
        <v>13587527.669258041</v>
      </c>
      <c r="AE841" s="118">
        <f t="shared" si="1015"/>
        <v>13587527.669258041</v>
      </c>
      <c r="AF841" s="118">
        <f t="shared" si="1015"/>
        <v>13587527.669258041</v>
      </c>
      <c r="AG841" s="118">
        <f t="shared" si="1015"/>
        <v>13587527.669258041</v>
      </c>
      <c r="AH841" s="118">
        <f t="shared" si="1015"/>
        <v>13587527.669258041</v>
      </c>
      <c r="AI841" s="118">
        <f t="shared" si="1015"/>
        <v>13587527.669258041</v>
      </c>
      <c r="AJ841" s="118">
        <f t="shared" si="1015"/>
        <v>13587527.669258041</v>
      </c>
      <c r="AK841" s="118">
        <f t="shared" si="1015"/>
        <v>13587527.669258041</v>
      </c>
      <c r="AL841" s="118">
        <f t="shared" si="1015"/>
        <v>13587527.669258041</v>
      </c>
      <c r="AM841" s="118">
        <f>+AM835/12</f>
        <v>14758945.903669188</v>
      </c>
      <c r="AN841" s="118">
        <f t="shared" si="1015"/>
        <v>14758945.903669188</v>
      </c>
      <c r="AO841" s="118">
        <f t="shared" si="1015"/>
        <v>14758945.903669188</v>
      </c>
      <c r="AP841" s="118">
        <f t="shared" si="1015"/>
        <v>14758945.903669188</v>
      </c>
      <c r="AQ841" s="118">
        <f t="shared" si="1015"/>
        <v>14758945.903669188</v>
      </c>
      <c r="AR841" s="118">
        <f t="shared" si="1015"/>
        <v>14758945.903669188</v>
      </c>
      <c r="AS841" s="118">
        <f t="shared" si="1015"/>
        <v>14758945.903669188</v>
      </c>
      <c r="AT841" s="118">
        <f t="shared" si="1015"/>
        <v>14758945.903669188</v>
      </c>
      <c r="AU841" s="118">
        <f t="shared" si="1015"/>
        <v>14758945.903669188</v>
      </c>
      <c r="AV841" s="118">
        <f t="shared" si="1015"/>
        <v>14758945.903669188</v>
      </c>
      <c r="AW841" s="118">
        <f t="shared" si="1015"/>
        <v>14758945.903669188</v>
      </c>
      <c r="AX841" s="118">
        <f t="shared" si="1015"/>
        <v>14758945.903669188</v>
      </c>
      <c r="AY841" s="118">
        <f>+AY835/12</f>
        <v>16908435.118260715</v>
      </c>
      <c r="AZ841" s="118">
        <f t="shared" si="1015"/>
        <v>16908435.118260715</v>
      </c>
      <c r="BA841" s="118">
        <f t="shared" si="1015"/>
        <v>16908435.118260715</v>
      </c>
      <c r="BB841" s="118">
        <f t="shared" si="1015"/>
        <v>16908435.118260715</v>
      </c>
      <c r="BC841" s="118">
        <f t="shared" si="1015"/>
        <v>16908435.118260715</v>
      </c>
      <c r="BD841" s="118">
        <f t="shared" si="1015"/>
        <v>16908435.118260715</v>
      </c>
      <c r="BE841" s="118">
        <f t="shared" si="1015"/>
        <v>16908435.118260715</v>
      </c>
      <c r="BF841" s="118">
        <f t="shared" si="1015"/>
        <v>16908435.118260715</v>
      </c>
      <c r="BG841" s="118">
        <f t="shared" si="1015"/>
        <v>16908435.118260715</v>
      </c>
      <c r="BH841" s="118">
        <f t="shared" si="1015"/>
        <v>16908435.118260715</v>
      </c>
      <c r="BI841" s="118">
        <f t="shared" si="1015"/>
        <v>16908435.118260715</v>
      </c>
      <c r="BJ841" s="118">
        <f t="shared" si="1015"/>
        <v>16908435.118260715</v>
      </c>
      <c r="BK841" s="118">
        <f>+BK835/12</f>
        <v>18606243.752507661</v>
      </c>
      <c r="BL841" s="118">
        <f t="shared" si="1015"/>
        <v>18606243.752507661</v>
      </c>
      <c r="BM841" s="118">
        <f t="shared" si="1015"/>
        <v>18606243.752507661</v>
      </c>
      <c r="BN841" s="118">
        <f t="shared" si="1015"/>
        <v>18606243.752507661</v>
      </c>
      <c r="BO841" s="118">
        <f t="shared" si="1015"/>
        <v>18606243.752507661</v>
      </c>
      <c r="BP841" s="118">
        <f t="shared" si="1015"/>
        <v>18606243.752507661</v>
      </c>
      <c r="BQ841" s="118">
        <f t="shared" si="1015"/>
        <v>18606243.752507661</v>
      </c>
      <c r="BR841" s="118">
        <f t="shared" si="1015"/>
        <v>18606243.752507661</v>
      </c>
      <c r="BS841" s="118">
        <f t="shared" si="1015"/>
        <v>18606243.752507661</v>
      </c>
      <c r="BT841" s="118">
        <f t="shared" si="1015"/>
        <v>18606243.752507661</v>
      </c>
      <c r="BU841" s="118">
        <f t="shared" si="1015"/>
        <v>18606243.752507661</v>
      </c>
      <c r="BV841" s="118">
        <f>+BV835/12</f>
        <v>18606243.752507661</v>
      </c>
      <c r="BW841" s="263">
        <f t="shared" si="929"/>
        <v>915563551.19634771</v>
      </c>
    </row>
    <row r="842" spans="1:75" x14ac:dyDescent="0.3">
      <c r="A842" s="168" t="s">
        <v>634</v>
      </c>
      <c r="O842" s="118">
        <f>+N842+O841</f>
        <v>12435810.155999998</v>
      </c>
      <c r="P842" s="118">
        <f>+O842+P841</f>
        <v>24871620.311999995</v>
      </c>
      <c r="Q842" s="118">
        <f t="shared" ref="Q842:Z842" si="1016">+P842+Q841</f>
        <v>37307430.467999995</v>
      </c>
      <c r="R842" s="118">
        <f t="shared" si="1016"/>
        <v>49743240.623999991</v>
      </c>
      <c r="S842" s="118">
        <f t="shared" si="1016"/>
        <v>62179050.779999986</v>
      </c>
      <c r="T842" s="118">
        <f t="shared" si="1016"/>
        <v>74614860.93599999</v>
      </c>
      <c r="U842" s="118">
        <f t="shared" si="1016"/>
        <v>87050671.091999993</v>
      </c>
      <c r="V842" s="118">
        <f t="shared" si="1016"/>
        <v>99486481.247999996</v>
      </c>
      <c r="W842" s="118">
        <f t="shared" si="1016"/>
        <v>111922291.404</v>
      </c>
      <c r="X842" s="118">
        <f t="shared" si="1016"/>
        <v>124358101.56</v>
      </c>
      <c r="Y842" s="118">
        <f t="shared" si="1016"/>
        <v>136793911.71599999</v>
      </c>
      <c r="Z842" s="118">
        <f t="shared" si="1016"/>
        <v>149229721.87199998</v>
      </c>
      <c r="AA842" s="118">
        <f>+AA841</f>
        <v>13587527.669258041</v>
      </c>
      <c r="AB842" s="118">
        <f t="shared" ref="AB842" si="1017">+AA842+AB841</f>
        <v>27175055.338516083</v>
      </c>
      <c r="AC842" s="118">
        <f t="shared" ref="AC842" si="1018">+AB842+AC841</f>
        <v>40762583.007774122</v>
      </c>
      <c r="AD842" s="118">
        <f t="shared" ref="AD842" si="1019">+AC842+AD841</f>
        <v>54350110.677032165</v>
      </c>
      <c r="AE842" s="118">
        <f t="shared" ref="AE842" si="1020">+AD842+AE841</f>
        <v>67937638.346290201</v>
      </c>
      <c r="AF842" s="118">
        <f t="shared" ref="AF842" si="1021">+AE842+AF841</f>
        <v>81525166.015548244</v>
      </c>
      <c r="AG842" s="118">
        <f t="shared" ref="AG842" si="1022">+AF842+AG841</f>
        <v>95112693.684806287</v>
      </c>
      <c r="AH842" s="118">
        <f t="shared" ref="AH842" si="1023">+AG842+AH841</f>
        <v>108700221.35406433</v>
      </c>
      <c r="AI842" s="118">
        <f t="shared" ref="AI842" si="1024">+AH842+AI841</f>
        <v>122287749.02332237</v>
      </c>
      <c r="AJ842" s="118">
        <f t="shared" ref="AJ842" si="1025">+AI842+AJ841</f>
        <v>135875276.6925804</v>
      </c>
      <c r="AK842" s="118">
        <f t="shared" ref="AK842" si="1026">+AJ842+AK841</f>
        <v>149462804.36183843</v>
      </c>
      <c r="AL842" s="118">
        <f t="shared" ref="AL842" si="1027">+AK842+AL841</f>
        <v>163050332.03109646</v>
      </c>
      <c r="AM842" s="118">
        <f>+AM841</f>
        <v>14758945.903669188</v>
      </c>
      <c r="AN842" s="118">
        <f t="shared" ref="AN842" si="1028">+AM842+AN841</f>
        <v>29517891.807338376</v>
      </c>
      <c r="AO842" s="118">
        <f t="shared" ref="AO842" si="1029">+AN842+AO841</f>
        <v>44276837.711007565</v>
      </c>
      <c r="AP842" s="118">
        <f t="shared" ref="AP842" si="1030">+AO842+AP841</f>
        <v>59035783.614676751</v>
      </c>
      <c r="AQ842" s="118">
        <f t="shared" ref="AQ842" si="1031">+AP842+AQ841</f>
        <v>73794729.518345937</v>
      </c>
      <c r="AR842" s="118">
        <f t="shared" ref="AR842" si="1032">+AQ842+AR841</f>
        <v>88553675.422015131</v>
      </c>
      <c r="AS842" s="118">
        <f t="shared" ref="AS842" si="1033">+AR842+AS841</f>
        <v>103312621.32568432</v>
      </c>
      <c r="AT842" s="118">
        <f t="shared" ref="AT842" si="1034">+AS842+AT841</f>
        <v>118071567.22935352</v>
      </c>
      <c r="AU842" s="118">
        <f t="shared" ref="AU842" si="1035">+AT842+AU841</f>
        <v>132830513.13302271</v>
      </c>
      <c r="AV842" s="118">
        <f t="shared" ref="AV842" si="1036">+AU842+AV841</f>
        <v>147589459.0366919</v>
      </c>
      <c r="AW842" s="118">
        <f t="shared" ref="AW842" si="1037">+AV842+AW841</f>
        <v>162348404.94036108</v>
      </c>
      <c r="AX842" s="118">
        <f t="shared" ref="AX842" si="1038">+AW842+AX841</f>
        <v>177107350.84403026</v>
      </c>
      <c r="AY842" s="118">
        <f>+AY841</f>
        <v>16908435.118260715</v>
      </c>
      <c r="AZ842" s="118">
        <f t="shared" ref="AZ842" si="1039">+AY842+AZ841</f>
        <v>33816870.23652143</v>
      </c>
      <c r="BA842" s="118">
        <f t="shared" ref="BA842" si="1040">+AZ842+BA841</f>
        <v>50725305.354782149</v>
      </c>
      <c r="BB842" s="118">
        <f t="shared" ref="BB842" si="1041">+BA842+BB841</f>
        <v>67633740.473042861</v>
      </c>
      <c r="BC842" s="118">
        <f t="shared" ref="BC842" si="1042">+BB842+BC841</f>
        <v>84542175.591303572</v>
      </c>
      <c r="BD842" s="118">
        <f t="shared" ref="BD842" si="1043">+BC842+BD841</f>
        <v>101450610.70956428</v>
      </c>
      <c r="BE842" s="118">
        <f t="shared" ref="BE842" si="1044">+BD842+BE841</f>
        <v>118359045.82782499</v>
      </c>
      <c r="BF842" s="118">
        <f t="shared" ref="BF842" si="1045">+BE842+BF841</f>
        <v>135267480.94608572</v>
      </c>
      <c r="BG842" s="118">
        <f t="shared" ref="BG842" si="1046">+BF842+BG841</f>
        <v>152175916.06434643</v>
      </c>
      <c r="BH842" s="118">
        <f t="shared" ref="BH842" si="1047">+BG842+BH841</f>
        <v>169084351.18260714</v>
      </c>
      <c r="BI842" s="118">
        <f t="shared" ref="BI842" si="1048">+BH842+BI841</f>
        <v>185992786.30086786</v>
      </c>
      <c r="BJ842" s="118">
        <f t="shared" ref="BJ842" si="1049">+BI842+BJ841</f>
        <v>202901221.41912857</v>
      </c>
      <c r="BK842" s="118">
        <f>+BK841</f>
        <v>18606243.752507661</v>
      </c>
      <c r="BL842" s="118">
        <f t="shared" ref="BL842" si="1050">+BK842+BL841</f>
        <v>37212487.505015321</v>
      </c>
      <c r="BM842" s="118">
        <f t="shared" ref="BM842" si="1051">+BL842+BM841</f>
        <v>55818731.257522985</v>
      </c>
      <c r="BN842" s="118">
        <f t="shared" ref="BN842" si="1052">+BM842+BN841</f>
        <v>74424975.010030642</v>
      </c>
      <c r="BO842" s="118">
        <f t="shared" ref="BO842" si="1053">+BN842+BO841</f>
        <v>93031218.762538299</v>
      </c>
      <c r="BP842" s="118">
        <f t="shared" ref="BP842" si="1054">+BO842+BP841</f>
        <v>111637462.51504596</v>
      </c>
      <c r="BQ842" s="118">
        <f t="shared" ref="BQ842" si="1055">+BP842+BQ841</f>
        <v>130243706.26755361</v>
      </c>
      <c r="BR842" s="118">
        <f t="shared" ref="BR842" si="1056">+BQ842+BR841</f>
        <v>148849950.02006128</v>
      </c>
      <c r="BS842" s="118">
        <f t="shared" ref="BS842" si="1057">+BR842+BS841</f>
        <v>167456193.77256894</v>
      </c>
      <c r="BT842" s="118">
        <f t="shared" ref="BT842" si="1058">+BS842+BT841</f>
        <v>186062437.5250766</v>
      </c>
      <c r="BU842" s="118">
        <f t="shared" ref="BU842" si="1059">+BT842+BU841</f>
        <v>204668681.27758425</v>
      </c>
      <c r="BV842" s="118">
        <f t="shared" ref="BV842" si="1060">+BU842+BV841</f>
        <v>223274925.03009191</v>
      </c>
      <c r="BW842" s="263">
        <f t="shared" si="929"/>
        <v>5951163082.7762566</v>
      </c>
    </row>
    <row r="843" spans="1:75" x14ac:dyDescent="0.3">
      <c r="A843" s="3" t="s">
        <v>635</v>
      </c>
      <c r="O843" s="118">
        <f>+O833/24</f>
        <v>6217905.0779999988</v>
      </c>
      <c r="P843" s="118">
        <f>+P833/24</f>
        <v>6217905.0779999988</v>
      </c>
      <c r="Q843" s="118">
        <f t="shared" ref="Q843:Z843" si="1061">+Q833/24</f>
        <v>6217905.0779999988</v>
      </c>
      <c r="R843" s="118">
        <f t="shared" si="1061"/>
        <v>6217905.0779999988</v>
      </c>
      <c r="S843" s="118">
        <f t="shared" si="1061"/>
        <v>6217905.0779999988</v>
      </c>
      <c r="T843" s="118">
        <f t="shared" si="1061"/>
        <v>6217905.0779999988</v>
      </c>
      <c r="U843" s="118">
        <f t="shared" si="1061"/>
        <v>6217905.0779999988</v>
      </c>
      <c r="V843" s="118">
        <f t="shared" si="1061"/>
        <v>6217905.0779999988</v>
      </c>
      <c r="W843" s="118">
        <f t="shared" si="1061"/>
        <v>6217905.0779999988</v>
      </c>
      <c r="X843" s="118">
        <f t="shared" si="1061"/>
        <v>6217905.0779999988</v>
      </c>
      <c r="Y843" s="118">
        <f t="shared" si="1061"/>
        <v>6217905.0779999988</v>
      </c>
      <c r="Z843" s="118">
        <f t="shared" si="1061"/>
        <v>6217905.0779999988</v>
      </c>
      <c r="AA843" s="118">
        <f>+AA833/24</f>
        <v>6793763.8346290207</v>
      </c>
      <c r="AB843" s="118">
        <f t="shared" ref="AB843:BV843" si="1062">+AB833/24</f>
        <v>6793763.8346290207</v>
      </c>
      <c r="AC843" s="118">
        <f t="shared" si="1062"/>
        <v>6793763.8346290207</v>
      </c>
      <c r="AD843" s="118">
        <f t="shared" si="1062"/>
        <v>6793763.8346290207</v>
      </c>
      <c r="AE843" s="118">
        <f t="shared" si="1062"/>
        <v>6793763.8346290207</v>
      </c>
      <c r="AF843" s="118">
        <f t="shared" si="1062"/>
        <v>6793763.8346290207</v>
      </c>
      <c r="AG843" s="118">
        <f t="shared" si="1062"/>
        <v>6793763.8346290207</v>
      </c>
      <c r="AH843" s="118">
        <f t="shared" si="1062"/>
        <v>6793763.8346290207</v>
      </c>
      <c r="AI843" s="118">
        <f t="shared" si="1062"/>
        <v>6793763.8346290207</v>
      </c>
      <c r="AJ843" s="118">
        <f t="shared" si="1062"/>
        <v>6793763.8346290207</v>
      </c>
      <c r="AK843" s="118">
        <f t="shared" si="1062"/>
        <v>6793763.8346290207</v>
      </c>
      <c r="AL843" s="118">
        <f t="shared" si="1062"/>
        <v>6793763.8346290207</v>
      </c>
      <c r="AM843" s="118">
        <f>+AM833/24</f>
        <v>7379472.9518345939</v>
      </c>
      <c r="AN843" s="118">
        <f t="shared" si="1062"/>
        <v>7379472.9518345939</v>
      </c>
      <c r="AO843" s="118">
        <f t="shared" si="1062"/>
        <v>7379472.9518345939</v>
      </c>
      <c r="AP843" s="118">
        <f t="shared" si="1062"/>
        <v>7379472.9518345939</v>
      </c>
      <c r="AQ843" s="118">
        <f t="shared" si="1062"/>
        <v>7379472.9518345939</v>
      </c>
      <c r="AR843" s="118">
        <f t="shared" si="1062"/>
        <v>7379472.9518345939</v>
      </c>
      <c r="AS843" s="118">
        <f t="shared" si="1062"/>
        <v>7379472.9518345939</v>
      </c>
      <c r="AT843" s="118">
        <f t="shared" si="1062"/>
        <v>7379472.9518345939</v>
      </c>
      <c r="AU843" s="118">
        <f t="shared" si="1062"/>
        <v>7379472.9518345939</v>
      </c>
      <c r="AV843" s="118">
        <f t="shared" si="1062"/>
        <v>7379472.9518345939</v>
      </c>
      <c r="AW843" s="118">
        <f t="shared" si="1062"/>
        <v>7379472.9518345939</v>
      </c>
      <c r="AX843" s="118">
        <f t="shared" si="1062"/>
        <v>7379472.9518345939</v>
      </c>
      <c r="AY843" s="118">
        <f>+AY833/24</f>
        <v>8454217.5591303576</v>
      </c>
      <c r="AZ843" s="118">
        <f t="shared" si="1062"/>
        <v>8454217.5591303576</v>
      </c>
      <c r="BA843" s="118">
        <f t="shared" si="1062"/>
        <v>8454217.5591303576</v>
      </c>
      <c r="BB843" s="118">
        <f t="shared" si="1062"/>
        <v>8454217.5591303576</v>
      </c>
      <c r="BC843" s="118">
        <f t="shared" si="1062"/>
        <v>8454217.5591303576</v>
      </c>
      <c r="BD843" s="118">
        <f t="shared" si="1062"/>
        <v>8454217.5591303576</v>
      </c>
      <c r="BE843" s="118">
        <f t="shared" si="1062"/>
        <v>8454217.5591303576</v>
      </c>
      <c r="BF843" s="118">
        <f t="shared" si="1062"/>
        <v>8454217.5591303576</v>
      </c>
      <c r="BG843" s="118">
        <f t="shared" si="1062"/>
        <v>8454217.5591303576</v>
      </c>
      <c r="BH843" s="118">
        <f t="shared" si="1062"/>
        <v>8454217.5591303576</v>
      </c>
      <c r="BI843" s="118">
        <f t="shared" si="1062"/>
        <v>8454217.5591303576</v>
      </c>
      <c r="BJ843" s="118">
        <f t="shared" si="1062"/>
        <v>8454217.5591303576</v>
      </c>
      <c r="BK843" s="118">
        <f>+BK833/24</f>
        <v>9303121.8762538303</v>
      </c>
      <c r="BL843" s="118">
        <f t="shared" si="1062"/>
        <v>9303121.8762538303</v>
      </c>
      <c r="BM843" s="118">
        <f t="shared" si="1062"/>
        <v>9303121.8762538303</v>
      </c>
      <c r="BN843" s="118">
        <f t="shared" si="1062"/>
        <v>9303121.8762538303</v>
      </c>
      <c r="BO843" s="118">
        <f t="shared" si="1062"/>
        <v>9303121.8762538303</v>
      </c>
      <c r="BP843" s="118">
        <f t="shared" si="1062"/>
        <v>9303121.8762538303</v>
      </c>
      <c r="BQ843" s="118">
        <f t="shared" si="1062"/>
        <v>9303121.8762538303</v>
      </c>
      <c r="BR843" s="118">
        <f t="shared" si="1062"/>
        <v>9303121.8762538303</v>
      </c>
      <c r="BS843" s="118">
        <f t="shared" si="1062"/>
        <v>9303121.8762538303</v>
      </c>
      <c r="BT843" s="118">
        <f t="shared" si="1062"/>
        <v>9303121.8762538303</v>
      </c>
      <c r="BU843" s="118">
        <f t="shared" si="1062"/>
        <v>9303121.8762538303</v>
      </c>
      <c r="BV843" s="118">
        <f t="shared" si="1062"/>
        <v>9303121.8762538303</v>
      </c>
      <c r="BW843" s="263">
        <f t="shared" si="929"/>
        <v>457781775.59817386</v>
      </c>
    </row>
    <row r="844" spans="1:75" x14ac:dyDescent="0.3">
      <c r="A844" s="168" t="s">
        <v>636</v>
      </c>
      <c r="O844" s="118">
        <f>+N844+O843</f>
        <v>6217905.0779999988</v>
      </c>
      <c r="P844" s="118">
        <f>+O844+P843</f>
        <v>12435810.155999998</v>
      </c>
      <c r="Q844" s="118">
        <f t="shared" ref="Q844:Z844" si="1063">+P844+Q843</f>
        <v>18653715.233999997</v>
      </c>
      <c r="R844" s="118">
        <f t="shared" si="1063"/>
        <v>24871620.311999995</v>
      </c>
      <c r="S844" s="118">
        <f t="shared" si="1063"/>
        <v>31089525.389999993</v>
      </c>
      <c r="T844" s="118">
        <f t="shared" si="1063"/>
        <v>37307430.467999995</v>
      </c>
      <c r="U844" s="118">
        <f t="shared" si="1063"/>
        <v>43525335.545999996</v>
      </c>
      <c r="V844" s="118">
        <f t="shared" si="1063"/>
        <v>49743240.623999998</v>
      </c>
      <c r="W844" s="118">
        <f t="shared" si="1063"/>
        <v>55961145.702</v>
      </c>
      <c r="X844" s="118">
        <f t="shared" si="1063"/>
        <v>62179050.780000001</v>
      </c>
      <c r="Y844" s="118">
        <f t="shared" si="1063"/>
        <v>68396955.857999995</v>
      </c>
      <c r="Z844" s="118">
        <f t="shared" si="1063"/>
        <v>74614860.93599999</v>
      </c>
      <c r="AA844" s="118">
        <f>+AA843</f>
        <v>6793763.8346290207</v>
      </c>
      <c r="AB844" s="118">
        <f t="shared" ref="AB844" si="1064">+AA844+AB843</f>
        <v>13587527.669258041</v>
      </c>
      <c r="AC844" s="118">
        <f t="shared" ref="AC844" si="1065">+AB844+AC843</f>
        <v>20381291.503887061</v>
      </c>
      <c r="AD844" s="118">
        <f t="shared" ref="AD844" si="1066">+AC844+AD843</f>
        <v>27175055.338516083</v>
      </c>
      <c r="AE844" s="118">
        <f t="shared" ref="AE844" si="1067">+AD844+AE843</f>
        <v>33968819.1731451</v>
      </c>
      <c r="AF844" s="118">
        <f t="shared" ref="AF844" si="1068">+AE844+AF843</f>
        <v>40762583.007774122</v>
      </c>
      <c r="AG844" s="118">
        <f t="shared" ref="AG844" si="1069">+AF844+AG843</f>
        <v>47556346.842403144</v>
      </c>
      <c r="AH844" s="118">
        <f t="shared" ref="AH844" si="1070">+AG844+AH843</f>
        <v>54350110.677032165</v>
      </c>
      <c r="AI844" s="118">
        <f t="shared" ref="AI844" si="1071">+AH844+AI843</f>
        <v>61143874.511661187</v>
      </c>
      <c r="AJ844" s="118">
        <f t="shared" ref="AJ844" si="1072">+AI844+AJ843</f>
        <v>67937638.346290201</v>
      </c>
      <c r="AK844" s="118">
        <f t="shared" ref="AK844" si="1073">+AJ844+AK843</f>
        <v>74731402.180919215</v>
      </c>
      <c r="AL844" s="118">
        <f t="shared" ref="AL844" si="1074">+AK844+AL843</f>
        <v>81525166.015548229</v>
      </c>
      <c r="AM844" s="118">
        <f>+AM843</f>
        <v>7379472.9518345939</v>
      </c>
      <c r="AN844" s="118">
        <f t="shared" ref="AN844" si="1075">+AM844+AN843</f>
        <v>14758945.903669188</v>
      </c>
      <c r="AO844" s="118">
        <f t="shared" ref="AO844" si="1076">+AN844+AO843</f>
        <v>22138418.855503783</v>
      </c>
      <c r="AP844" s="118">
        <f t="shared" ref="AP844" si="1077">+AO844+AP843</f>
        <v>29517891.807338376</v>
      </c>
      <c r="AQ844" s="118">
        <f t="shared" ref="AQ844" si="1078">+AP844+AQ843</f>
        <v>36897364.759172969</v>
      </c>
      <c r="AR844" s="118">
        <f t="shared" ref="AR844" si="1079">+AQ844+AR843</f>
        <v>44276837.711007565</v>
      </c>
      <c r="AS844" s="118">
        <f t="shared" ref="AS844" si="1080">+AR844+AS843</f>
        <v>51656310.662842162</v>
      </c>
      <c r="AT844" s="118">
        <f t="shared" ref="AT844" si="1081">+AS844+AT843</f>
        <v>59035783.614676759</v>
      </c>
      <c r="AU844" s="118">
        <f t="shared" ref="AU844" si="1082">+AT844+AU843</f>
        <v>66415256.566511355</v>
      </c>
      <c r="AV844" s="118">
        <f t="shared" ref="AV844" si="1083">+AU844+AV843</f>
        <v>73794729.518345952</v>
      </c>
      <c r="AW844" s="118">
        <f t="shared" ref="AW844" si="1084">+AV844+AW843</f>
        <v>81174202.470180541</v>
      </c>
      <c r="AX844" s="118">
        <f t="shared" ref="AX844" si="1085">+AW844+AX843</f>
        <v>88553675.422015131</v>
      </c>
      <c r="AY844" s="118">
        <f>+AY843</f>
        <v>8454217.5591303576</v>
      </c>
      <c r="AZ844" s="118">
        <f t="shared" ref="AZ844" si="1086">+AY844+AZ843</f>
        <v>16908435.118260715</v>
      </c>
      <c r="BA844" s="118">
        <f t="shared" ref="BA844" si="1087">+AZ844+BA843</f>
        <v>25362652.677391075</v>
      </c>
      <c r="BB844" s="118">
        <f t="shared" ref="BB844" si="1088">+BA844+BB843</f>
        <v>33816870.23652143</v>
      </c>
      <c r="BC844" s="118">
        <f t="shared" ref="BC844" si="1089">+BB844+BC843</f>
        <v>42271087.795651786</v>
      </c>
      <c r="BD844" s="118">
        <f t="shared" ref="BD844" si="1090">+BC844+BD843</f>
        <v>50725305.354782142</v>
      </c>
      <c r="BE844" s="118">
        <f t="shared" ref="BE844" si="1091">+BD844+BE843</f>
        <v>59179522.913912497</v>
      </c>
      <c r="BF844" s="118">
        <f t="shared" ref="BF844" si="1092">+BE844+BF843</f>
        <v>67633740.473042861</v>
      </c>
      <c r="BG844" s="118">
        <f t="shared" ref="BG844" si="1093">+BF844+BG843</f>
        <v>76087958.032173216</v>
      </c>
      <c r="BH844" s="118">
        <f t="shared" ref="BH844" si="1094">+BG844+BH843</f>
        <v>84542175.591303572</v>
      </c>
      <c r="BI844" s="118">
        <f t="shared" ref="BI844" si="1095">+BH844+BI843</f>
        <v>92996393.150433928</v>
      </c>
      <c r="BJ844" s="118">
        <f t="shared" ref="BJ844" si="1096">+BI844+BJ843</f>
        <v>101450610.70956428</v>
      </c>
      <c r="BK844" s="118">
        <f>+BK843</f>
        <v>9303121.8762538303</v>
      </c>
      <c r="BL844" s="118">
        <f t="shared" ref="BL844" si="1097">+BK844+BL843</f>
        <v>18606243.752507661</v>
      </c>
      <c r="BM844" s="118">
        <f t="shared" ref="BM844" si="1098">+BL844+BM843</f>
        <v>27909365.628761493</v>
      </c>
      <c r="BN844" s="118">
        <f t="shared" ref="BN844" si="1099">+BM844+BN843</f>
        <v>37212487.505015321</v>
      </c>
      <c r="BO844" s="118">
        <f t="shared" ref="BO844" si="1100">+BN844+BO843</f>
        <v>46515609.381269149</v>
      </c>
      <c r="BP844" s="118">
        <f t="shared" ref="BP844" si="1101">+BO844+BP843</f>
        <v>55818731.257522978</v>
      </c>
      <c r="BQ844" s="118">
        <f t="shared" ref="BQ844" si="1102">+BP844+BQ843</f>
        <v>65121853.133776806</v>
      </c>
      <c r="BR844" s="118">
        <f t="shared" ref="BR844" si="1103">+BQ844+BR843</f>
        <v>74424975.010030642</v>
      </c>
      <c r="BS844" s="118">
        <f t="shared" ref="BS844" si="1104">+BR844+BS843</f>
        <v>83728096.886284471</v>
      </c>
      <c r="BT844" s="118">
        <f t="shared" ref="BT844" si="1105">+BS844+BT843</f>
        <v>93031218.762538299</v>
      </c>
      <c r="BU844" s="118">
        <f t="shared" ref="BU844" si="1106">+BT844+BU843</f>
        <v>102334340.63879213</v>
      </c>
      <c r="BV844" s="118">
        <f t="shared" ref="BV844" si="1107">+BU844+BV843</f>
        <v>111637462.51504596</v>
      </c>
      <c r="BW844" s="263">
        <f t="shared" si="929"/>
        <v>2975581541.3881283</v>
      </c>
    </row>
    <row r="845" spans="1:75" x14ac:dyDescent="0.3">
      <c r="A845" s="168" t="s">
        <v>637</v>
      </c>
      <c r="O845" s="118">
        <f>+N845+(O833*4%)</f>
        <v>5969188.8748799991</v>
      </c>
      <c r="P845" s="118">
        <f t="shared" ref="P845:BV845" si="1108">+O845+(P833*4%)</f>
        <v>11938377.749759998</v>
      </c>
      <c r="Q845" s="118">
        <f t="shared" si="1108"/>
        <v>17907566.624639995</v>
      </c>
      <c r="R845" s="118">
        <f t="shared" si="1108"/>
        <v>23876755.499519996</v>
      </c>
      <c r="S845" s="118">
        <f t="shared" si="1108"/>
        <v>29845944.374399997</v>
      </c>
      <c r="T845" s="118">
        <f t="shared" si="1108"/>
        <v>35815133.249279998</v>
      </c>
      <c r="U845" s="118">
        <f t="shared" si="1108"/>
        <v>41784322.124159999</v>
      </c>
      <c r="V845" s="118">
        <f t="shared" si="1108"/>
        <v>47753510.99904</v>
      </c>
      <c r="W845" s="118">
        <f t="shared" si="1108"/>
        <v>53722699.873920001</v>
      </c>
      <c r="X845" s="118">
        <f t="shared" si="1108"/>
        <v>59691888.748800002</v>
      </c>
      <c r="Y845" s="118">
        <f t="shared" si="1108"/>
        <v>65661077.623680003</v>
      </c>
      <c r="Z845" s="118">
        <f t="shared" si="1108"/>
        <v>71630266.498559996</v>
      </c>
      <c r="AA845" s="118">
        <f>+(AA833*4%)</f>
        <v>6522013.2812438598</v>
      </c>
      <c r="AB845" s="118">
        <f t="shared" si="1108"/>
        <v>13044026.56248772</v>
      </c>
      <c r="AC845" s="118">
        <f>+AB845+(AC833*4%)</f>
        <v>19566039.843731578</v>
      </c>
      <c r="AD845" s="118">
        <f t="shared" si="1108"/>
        <v>26088053.124975439</v>
      </c>
      <c r="AE845" s="118">
        <f t="shared" si="1108"/>
        <v>32610066.4062193</v>
      </c>
      <c r="AF845" s="118">
        <f t="shared" si="1108"/>
        <v>39132079.687463157</v>
      </c>
      <c r="AG845" s="118">
        <f t="shared" si="1108"/>
        <v>45654092.968707018</v>
      </c>
      <c r="AH845" s="118">
        <f t="shared" si="1108"/>
        <v>52176106.249950878</v>
      </c>
      <c r="AI845" s="118">
        <f t="shared" si="1108"/>
        <v>58698119.531194739</v>
      </c>
      <c r="AJ845" s="118">
        <f t="shared" si="1108"/>
        <v>65220132.8124386</v>
      </c>
      <c r="AK845" s="118">
        <f t="shared" si="1108"/>
        <v>71742146.093682453</v>
      </c>
      <c r="AL845" s="118">
        <f t="shared" si="1108"/>
        <v>78264159.374926314</v>
      </c>
      <c r="AM845" s="118">
        <f>+(AM833*4%)</f>
        <v>7084294.0337612107</v>
      </c>
      <c r="AN845" s="118">
        <f t="shared" si="1108"/>
        <v>14168588.067522421</v>
      </c>
      <c r="AO845" s="118">
        <f t="shared" si="1108"/>
        <v>21252882.101283632</v>
      </c>
      <c r="AP845" s="118">
        <f t="shared" si="1108"/>
        <v>28337176.135044843</v>
      </c>
      <c r="AQ845" s="118">
        <f t="shared" si="1108"/>
        <v>35421470.168806054</v>
      </c>
      <c r="AR845" s="118">
        <f t="shared" si="1108"/>
        <v>42505764.202567264</v>
      </c>
      <c r="AS845" s="118">
        <f t="shared" si="1108"/>
        <v>49590058.236328475</v>
      </c>
      <c r="AT845" s="118">
        <f t="shared" si="1108"/>
        <v>56674352.270089686</v>
      </c>
      <c r="AU845" s="118">
        <f t="shared" si="1108"/>
        <v>63758646.303850897</v>
      </c>
      <c r="AV845" s="118">
        <f t="shared" si="1108"/>
        <v>70842940.337612107</v>
      </c>
      <c r="AW845" s="118">
        <f t="shared" si="1108"/>
        <v>77927234.371373326</v>
      </c>
      <c r="AX845" s="118">
        <f t="shared" si="1108"/>
        <v>85011528.405134529</v>
      </c>
      <c r="AY845" s="118">
        <f>+(AY833*4%)</f>
        <v>8116048.8567651426</v>
      </c>
      <c r="AZ845" s="118">
        <f t="shared" si="1108"/>
        <v>16232097.713530285</v>
      </c>
      <c r="BA845" s="118">
        <f t="shared" si="1108"/>
        <v>24348146.570295427</v>
      </c>
      <c r="BB845" s="118">
        <f t="shared" si="1108"/>
        <v>32464195.427060571</v>
      </c>
      <c r="BC845" s="118">
        <f t="shared" si="1108"/>
        <v>40580244.28382571</v>
      </c>
      <c r="BD845" s="118">
        <f t="shared" si="1108"/>
        <v>48696293.140590854</v>
      </c>
      <c r="BE845" s="118">
        <f t="shared" si="1108"/>
        <v>56812341.997355998</v>
      </c>
      <c r="BF845" s="118">
        <f t="shared" si="1108"/>
        <v>64928390.854121141</v>
      </c>
      <c r="BG845" s="118">
        <f t="shared" si="1108"/>
        <v>73044439.710886285</v>
      </c>
      <c r="BH845" s="118">
        <f t="shared" si="1108"/>
        <v>81160488.567651421</v>
      </c>
      <c r="BI845" s="118">
        <f t="shared" si="1108"/>
        <v>89276537.424416557</v>
      </c>
      <c r="BJ845" s="118">
        <f t="shared" si="1108"/>
        <v>97392586.281181693</v>
      </c>
      <c r="BK845" s="118">
        <f>+(BK833*4%)</f>
        <v>8930997.0012036767</v>
      </c>
      <c r="BL845" s="118">
        <f t="shared" si="1108"/>
        <v>17861994.002407353</v>
      </c>
      <c r="BM845" s="118">
        <f t="shared" si="1108"/>
        <v>26792991.003611028</v>
      </c>
      <c r="BN845" s="118">
        <f t="shared" si="1108"/>
        <v>35723988.004814707</v>
      </c>
      <c r="BO845" s="118">
        <f t="shared" si="1108"/>
        <v>44654985.006018385</v>
      </c>
      <c r="BP845" s="118">
        <f t="shared" si="1108"/>
        <v>53585982.007222064</v>
      </c>
      <c r="BQ845" s="118">
        <f t="shared" si="1108"/>
        <v>62516979.008425742</v>
      </c>
      <c r="BR845" s="118">
        <f t="shared" si="1108"/>
        <v>71447976.009629413</v>
      </c>
      <c r="BS845" s="118">
        <f t="shared" si="1108"/>
        <v>80378973.010833085</v>
      </c>
      <c r="BT845" s="118">
        <f t="shared" si="1108"/>
        <v>89309970.012036756</v>
      </c>
      <c r="BU845" s="118">
        <f t="shared" si="1108"/>
        <v>98240967.013240427</v>
      </c>
      <c r="BV845" s="118">
        <f t="shared" si="1108"/>
        <v>107171964.0144441</v>
      </c>
      <c r="BW845" s="263">
        <f t="shared" si="929"/>
        <v>2856558279.7326026</v>
      </c>
    </row>
    <row r="846" spans="1:75" x14ac:dyDescent="0.3">
      <c r="A846" s="3" t="s">
        <v>649</v>
      </c>
      <c r="O846" s="118">
        <f>+O845-N845</f>
        <v>5969188.8748799991</v>
      </c>
      <c r="P846" s="118">
        <f>+P845-O845</f>
        <v>5969188.8748799991</v>
      </c>
      <c r="Q846" s="118">
        <f t="shared" ref="Q846:Z846" si="1109">+Q845-P845</f>
        <v>5969188.8748799972</v>
      </c>
      <c r="R846" s="118">
        <f t="shared" si="1109"/>
        <v>5969188.8748800009</v>
      </c>
      <c r="S846" s="118">
        <f t="shared" si="1109"/>
        <v>5969188.8748800009</v>
      </c>
      <c r="T846" s="118">
        <f t="shared" si="1109"/>
        <v>5969188.8748800009</v>
      </c>
      <c r="U846" s="118">
        <f t="shared" si="1109"/>
        <v>5969188.8748800009</v>
      </c>
      <c r="V846" s="118">
        <f t="shared" si="1109"/>
        <v>5969188.8748800009</v>
      </c>
      <c r="W846" s="118">
        <f t="shared" si="1109"/>
        <v>5969188.8748800009</v>
      </c>
      <c r="X846" s="118">
        <f t="shared" si="1109"/>
        <v>5969188.8748800009</v>
      </c>
      <c r="Y846" s="118">
        <f t="shared" si="1109"/>
        <v>5969188.8748800009</v>
      </c>
      <c r="Z846" s="118">
        <f t="shared" si="1109"/>
        <v>5969188.8748799935</v>
      </c>
      <c r="AA846" s="118">
        <f>+AA845</f>
        <v>6522013.2812438598</v>
      </c>
      <c r="AB846" s="118">
        <f t="shared" ref="AB846" si="1110">+AB845-AA845</f>
        <v>6522013.2812438598</v>
      </c>
      <c r="AC846" s="118">
        <f t="shared" ref="AC846" si="1111">+AC845-AB845</f>
        <v>6522013.2812438589</v>
      </c>
      <c r="AD846" s="118">
        <f t="shared" ref="AD846" si="1112">+AD845-AC845</f>
        <v>6522013.2812438607</v>
      </c>
      <c r="AE846" s="118">
        <f t="shared" ref="AE846" si="1113">+AE845-AD845</f>
        <v>6522013.2812438607</v>
      </c>
      <c r="AF846" s="118">
        <f t="shared" ref="AF846" si="1114">+AF845-AE845</f>
        <v>6522013.281243857</v>
      </c>
      <c r="AG846" s="118">
        <f t="shared" ref="AG846" si="1115">+AG845-AF845</f>
        <v>6522013.2812438607</v>
      </c>
      <c r="AH846" s="118">
        <f t="shared" ref="AH846" si="1116">+AH845-AG845</f>
        <v>6522013.2812438607</v>
      </c>
      <c r="AI846" s="118">
        <f t="shared" ref="AI846" si="1117">+AI845-AH845</f>
        <v>6522013.2812438607</v>
      </c>
      <c r="AJ846" s="118">
        <f t="shared" ref="AJ846" si="1118">+AJ845-AI845</f>
        <v>6522013.2812438607</v>
      </c>
      <c r="AK846" s="118">
        <f t="shared" ref="AK846" si="1119">+AK845-AJ845</f>
        <v>6522013.2812438533</v>
      </c>
      <c r="AL846" s="118">
        <f t="shared" ref="AL846" si="1120">+AL845-AK845</f>
        <v>6522013.2812438607</v>
      </c>
      <c r="AM846" s="118">
        <f>+AM845</f>
        <v>7084294.0337612107</v>
      </c>
      <c r="AN846" s="118">
        <f t="shared" ref="AN846" si="1121">+AN845-AM845</f>
        <v>7084294.0337612107</v>
      </c>
      <c r="AO846" s="118">
        <f t="shared" ref="AO846" si="1122">+AO845-AN845</f>
        <v>7084294.0337612107</v>
      </c>
      <c r="AP846" s="118">
        <f t="shared" ref="AP846" si="1123">+AP845-AO845</f>
        <v>7084294.0337612107</v>
      </c>
      <c r="AQ846" s="118">
        <f t="shared" ref="AQ846" si="1124">+AQ845-AP845</f>
        <v>7084294.0337612107</v>
      </c>
      <c r="AR846" s="118">
        <f t="shared" ref="AR846" si="1125">+AR845-AQ845</f>
        <v>7084294.0337612107</v>
      </c>
      <c r="AS846" s="118">
        <f t="shared" ref="AS846" si="1126">+AS845-AR845</f>
        <v>7084294.0337612107</v>
      </c>
      <c r="AT846" s="118">
        <f t="shared" ref="AT846" si="1127">+AT845-AS845</f>
        <v>7084294.0337612107</v>
      </c>
      <c r="AU846" s="118">
        <f t="shared" ref="AU846" si="1128">+AU845-AT845</f>
        <v>7084294.0337612107</v>
      </c>
      <c r="AV846" s="118">
        <f t="shared" ref="AV846" si="1129">+AV845-AU845</f>
        <v>7084294.0337612107</v>
      </c>
      <c r="AW846" s="118">
        <f t="shared" ref="AW846" si="1130">+AW845-AV845</f>
        <v>7084294.0337612182</v>
      </c>
      <c r="AX846" s="118">
        <f t="shared" ref="AX846" si="1131">+AX845-AW845</f>
        <v>7084294.0337612033</v>
      </c>
      <c r="AY846" s="118">
        <f>+AY845</f>
        <v>8116048.8567651426</v>
      </c>
      <c r="AZ846" s="118">
        <f t="shared" ref="AZ846" si="1132">+AZ845-AY845</f>
        <v>8116048.8567651426</v>
      </c>
      <c r="BA846" s="118">
        <f t="shared" ref="BA846" si="1133">+BA845-AZ845</f>
        <v>8116048.8567651417</v>
      </c>
      <c r="BB846" s="118">
        <f t="shared" ref="BB846" si="1134">+BB845-BA845</f>
        <v>8116048.8567651436</v>
      </c>
      <c r="BC846" s="118">
        <f t="shared" ref="BC846" si="1135">+BC845-BB845</f>
        <v>8116048.8567651398</v>
      </c>
      <c r="BD846" s="118">
        <f t="shared" ref="BD846" si="1136">+BD845-BC845</f>
        <v>8116048.8567651436</v>
      </c>
      <c r="BE846" s="118">
        <f t="shared" ref="BE846" si="1137">+BE845-BD845</f>
        <v>8116048.8567651436</v>
      </c>
      <c r="BF846" s="118">
        <f t="shared" ref="BF846" si="1138">+BF845-BE845</f>
        <v>8116048.8567651436</v>
      </c>
      <c r="BG846" s="118">
        <f t="shared" ref="BG846" si="1139">+BG845-BF845</f>
        <v>8116048.8567651436</v>
      </c>
      <c r="BH846" s="118">
        <f t="shared" ref="BH846" si="1140">+BH845-BG845</f>
        <v>8116048.8567651361</v>
      </c>
      <c r="BI846" s="118">
        <f t="shared" ref="BI846" si="1141">+BI845-BH845</f>
        <v>8116048.8567651361</v>
      </c>
      <c r="BJ846" s="118">
        <f t="shared" ref="BJ846" si="1142">+BJ845-BI845</f>
        <v>8116048.8567651361</v>
      </c>
      <c r="BK846" s="118">
        <f>+BK845</f>
        <v>8930997.0012036767</v>
      </c>
      <c r="BL846" s="118">
        <f t="shared" ref="BL846" si="1143">+BL845-BK845</f>
        <v>8930997.0012036767</v>
      </c>
      <c r="BM846" s="118">
        <f t="shared" ref="BM846" si="1144">+BM845-BL845</f>
        <v>8930997.0012036748</v>
      </c>
      <c r="BN846" s="118">
        <f t="shared" ref="BN846" si="1145">+BN845-BM845</f>
        <v>8930997.0012036785</v>
      </c>
      <c r="BO846" s="118">
        <f t="shared" ref="BO846" si="1146">+BO845-BN845</f>
        <v>8930997.0012036785</v>
      </c>
      <c r="BP846" s="118">
        <f t="shared" ref="BP846" si="1147">+BP845-BO845</f>
        <v>8930997.0012036785</v>
      </c>
      <c r="BQ846" s="118">
        <f t="shared" ref="BQ846" si="1148">+BQ845-BP845</f>
        <v>8930997.0012036785</v>
      </c>
      <c r="BR846" s="118">
        <f t="shared" ref="BR846" si="1149">+BR845-BQ845</f>
        <v>8930997.0012036711</v>
      </c>
      <c r="BS846" s="118">
        <f t="shared" ref="BS846" si="1150">+BS845-BR845</f>
        <v>8930997.0012036711</v>
      </c>
      <c r="BT846" s="118">
        <f t="shared" ref="BT846" si="1151">+BT845-BS845</f>
        <v>8930997.0012036711</v>
      </c>
      <c r="BU846" s="118">
        <f t="shared" ref="BU846" si="1152">+BU845-BT845</f>
        <v>8930997.0012036711</v>
      </c>
      <c r="BV846" s="118">
        <f t="shared" ref="BV846" si="1153">+BV845-BU845</f>
        <v>8930997.0012036711</v>
      </c>
      <c r="BW846" s="263">
        <f t="shared" si="929"/>
        <v>439470504.57424647</v>
      </c>
    </row>
    <row r="847" spans="1:75" x14ac:dyDescent="0.3">
      <c r="A847" s="3" t="s">
        <v>638</v>
      </c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  <c r="Z847" s="118"/>
      <c r="AA847" s="118"/>
      <c r="AB847" s="118"/>
      <c r="AC847" s="118"/>
      <c r="AD847" s="118"/>
      <c r="AE847" s="118"/>
      <c r="AF847" s="118"/>
      <c r="AG847" s="118"/>
      <c r="AH847" s="118"/>
      <c r="AI847" s="118"/>
      <c r="AJ847" s="118"/>
      <c r="AK847" s="118"/>
      <c r="AL847" s="118"/>
      <c r="AM847" s="118"/>
      <c r="AN847" s="118"/>
      <c r="AO847" s="118"/>
      <c r="AP847" s="118"/>
      <c r="AQ847" s="118"/>
      <c r="AR847" s="118"/>
      <c r="AS847" s="118"/>
      <c r="AT847" s="118"/>
      <c r="AU847" s="118"/>
      <c r="AV847" s="118"/>
      <c r="AW847" s="118"/>
      <c r="AX847" s="118"/>
      <c r="AY847" s="118"/>
      <c r="AZ847" s="118"/>
      <c r="BA847" s="118"/>
      <c r="BB847" s="118"/>
      <c r="BC847" s="118"/>
      <c r="BD847" s="118"/>
      <c r="BE847" s="118"/>
      <c r="BF847" s="118"/>
      <c r="BG847" s="118"/>
      <c r="BH847" s="118"/>
      <c r="BI847" s="118"/>
      <c r="BJ847" s="118"/>
      <c r="BK847" s="118"/>
      <c r="BL847" s="118"/>
      <c r="BM847" s="118"/>
      <c r="BN847" s="118"/>
      <c r="BO847" s="118"/>
      <c r="BP847" s="118"/>
      <c r="BQ847" s="118"/>
      <c r="BR847" s="118"/>
      <c r="BS847" s="118"/>
      <c r="BT847" s="118"/>
      <c r="BU847" s="118"/>
      <c r="BV847" s="118"/>
      <c r="BW847" s="263">
        <f t="shared" si="929"/>
        <v>0</v>
      </c>
    </row>
    <row r="848" spans="1:75" x14ac:dyDescent="0.3">
      <c r="A848" s="3" t="s">
        <v>639</v>
      </c>
      <c r="O848" s="118">
        <f>+O849+O850</f>
        <v>18653715.233999997</v>
      </c>
      <c r="P848" s="118">
        <f>+P849+P850</f>
        <v>18653715.233999997</v>
      </c>
      <c r="Q848" s="118">
        <f t="shared" ref="Q848:Z848" si="1154">+Q849+Q850</f>
        <v>18653715.233999997</v>
      </c>
      <c r="R848" s="118">
        <f t="shared" si="1154"/>
        <v>18653715.233999997</v>
      </c>
      <c r="S848" s="118">
        <f t="shared" si="1154"/>
        <v>18653715.233999997</v>
      </c>
      <c r="T848" s="118">
        <f t="shared" si="1154"/>
        <v>18653715.233999997</v>
      </c>
      <c r="U848" s="118">
        <f t="shared" si="1154"/>
        <v>18653715.233999997</v>
      </c>
      <c r="V848" s="118">
        <f t="shared" si="1154"/>
        <v>18653715.233999997</v>
      </c>
      <c r="W848" s="118">
        <f t="shared" si="1154"/>
        <v>18653715.233999997</v>
      </c>
      <c r="X848" s="118">
        <f t="shared" si="1154"/>
        <v>18653715.233999997</v>
      </c>
      <c r="Y848" s="118">
        <f t="shared" si="1154"/>
        <v>18653715.233999997</v>
      </c>
      <c r="Z848" s="118">
        <f t="shared" si="1154"/>
        <v>18653715.233999997</v>
      </c>
      <c r="AA848" s="118">
        <f>+AA849+AA850</f>
        <v>20381291.503887061</v>
      </c>
      <c r="AB848" s="118">
        <f t="shared" ref="AB848" si="1155">+AB849+AB850</f>
        <v>20381291.503887061</v>
      </c>
      <c r="AC848" s="118">
        <f t="shared" ref="AC848" si="1156">+AC849+AC850</f>
        <v>20381291.503887061</v>
      </c>
      <c r="AD848" s="118">
        <f t="shared" ref="AD848" si="1157">+AD849+AD850</f>
        <v>20381291.503887061</v>
      </c>
      <c r="AE848" s="118">
        <f t="shared" ref="AE848" si="1158">+AE849+AE850</f>
        <v>20381291.503887061</v>
      </c>
      <c r="AF848" s="118">
        <f t="shared" ref="AF848" si="1159">+AF849+AF850</f>
        <v>20381291.503887061</v>
      </c>
      <c r="AG848" s="118">
        <f t="shared" ref="AG848" si="1160">+AG849+AG850</f>
        <v>20381291.503887061</v>
      </c>
      <c r="AH848" s="118">
        <f t="shared" ref="AH848" si="1161">+AH849+AH850</f>
        <v>20381291.503887061</v>
      </c>
      <c r="AI848" s="118">
        <f t="shared" ref="AI848" si="1162">+AI849+AI850</f>
        <v>20381291.503887061</v>
      </c>
      <c r="AJ848" s="118">
        <f t="shared" ref="AJ848" si="1163">+AJ849+AJ850</f>
        <v>20381291.503887061</v>
      </c>
      <c r="AK848" s="118">
        <f t="shared" ref="AK848" si="1164">+AK849+AK850</f>
        <v>20381291.503887061</v>
      </c>
      <c r="AL848" s="118">
        <f t="shared" ref="AL848" si="1165">+AL849+AL850</f>
        <v>20381291.503887061</v>
      </c>
      <c r="AM848" s="118">
        <f>+AM849+AM850</f>
        <v>22138418.855503783</v>
      </c>
      <c r="AN848" s="118">
        <f t="shared" ref="AN848" si="1166">+AN849+AN850</f>
        <v>22138418.855503783</v>
      </c>
      <c r="AO848" s="118">
        <f t="shared" ref="AO848" si="1167">+AO849+AO850</f>
        <v>22138418.855503783</v>
      </c>
      <c r="AP848" s="118">
        <f t="shared" ref="AP848" si="1168">+AP849+AP850</f>
        <v>22138418.855503783</v>
      </c>
      <c r="AQ848" s="118">
        <f t="shared" ref="AQ848" si="1169">+AQ849+AQ850</f>
        <v>22138418.855503783</v>
      </c>
      <c r="AR848" s="118">
        <f t="shared" ref="AR848" si="1170">+AR849+AR850</f>
        <v>22138418.855503783</v>
      </c>
      <c r="AS848" s="118">
        <f t="shared" ref="AS848" si="1171">+AS849+AS850</f>
        <v>22138418.855503783</v>
      </c>
      <c r="AT848" s="118">
        <f t="shared" ref="AT848" si="1172">+AT849+AT850</f>
        <v>22138418.855503783</v>
      </c>
      <c r="AU848" s="118">
        <f t="shared" ref="AU848" si="1173">+AU849+AU850</f>
        <v>22138418.855503783</v>
      </c>
      <c r="AV848" s="118">
        <f t="shared" ref="AV848" si="1174">+AV849+AV850</f>
        <v>22138418.855503783</v>
      </c>
      <c r="AW848" s="118">
        <f t="shared" ref="AW848" si="1175">+AW849+AW850</f>
        <v>22138418.855503783</v>
      </c>
      <c r="AX848" s="118">
        <f t="shared" ref="AX848" si="1176">+AX849+AX850</f>
        <v>22138418.855503783</v>
      </c>
      <c r="AY848" s="118">
        <f>+AY849+AY850</f>
        <v>25362652.677391075</v>
      </c>
      <c r="AZ848" s="118">
        <f t="shared" ref="AZ848" si="1177">+AZ849+AZ850</f>
        <v>25362652.677391075</v>
      </c>
      <c r="BA848" s="118">
        <f t="shared" ref="BA848" si="1178">+BA849+BA850</f>
        <v>25362652.677391075</v>
      </c>
      <c r="BB848" s="118">
        <f t="shared" ref="BB848" si="1179">+BB849+BB850</f>
        <v>25362652.677391075</v>
      </c>
      <c r="BC848" s="118">
        <f t="shared" ref="BC848" si="1180">+BC849+BC850</f>
        <v>25362652.677391075</v>
      </c>
      <c r="BD848" s="118">
        <f t="shared" ref="BD848" si="1181">+BD849+BD850</f>
        <v>25362652.677391075</v>
      </c>
      <c r="BE848" s="118">
        <f t="shared" ref="BE848" si="1182">+BE849+BE850</f>
        <v>25362652.677391075</v>
      </c>
      <c r="BF848" s="118">
        <f t="shared" ref="BF848" si="1183">+BF849+BF850</f>
        <v>25362652.677391075</v>
      </c>
      <c r="BG848" s="118">
        <f t="shared" ref="BG848" si="1184">+BG849+BG850</f>
        <v>25362652.677391075</v>
      </c>
      <c r="BH848" s="118">
        <f t="shared" ref="BH848" si="1185">+BH849+BH850</f>
        <v>25362652.677391075</v>
      </c>
      <c r="BI848" s="118">
        <f t="shared" ref="BI848" si="1186">+BI849+BI850</f>
        <v>25362652.677391075</v>
      </c>
      <c r="BJ848" s="118">
        <f t="shared" ref="BJ848" si="1187">+BJ849+BJ850</f>
        <v>25362652.677391075</v>
      </c>
      <c r="BK848" s="118">
        <f>+BK849+BK850</f>
        <v>27909365.628761493</v>
      </c>
      <c r="BL848" s="118">
        <f t="shared" ref="BL848" si="1188">+BL849+BL850</f>
        <v>27909365.628761493</v>
      </c>
      <c r="BM848" s="118">
        <f t="shared" ref="BM848" si="1189">+BM849+BM850</f>
        <v>27909365.628761493</v>
      </c>
      <c r="BN848" s="118">
        <f t="shared" ref="BN848" si="1190">+BN849+BN850</f>
        <v>27909365.628761493</v>
      </c>
      <c r="BO848" s="118">
        <f t="shared" ref="BO848" si="1191">+BO849+BO850</f>
        <v>27909365.628761493</v>
      </c>
      <c r="BP848" s="118">
        <f t="shared" ref="BP848" si="1192">+BP849+BP850</f>
        <v>27909365.628761493</v>
      </c>
      <c r="BQ848" s="118">
        <f t="shared" ref="BQ848" si="1193">+BQ849+BQ850</f>
        <v>27909365.628761493</v>
      </c>
      <c r="BR848" s="118">
        <f t="shared" ref="BR848" si="1194">+BR849+BR850</f>
        <v>27909365.628761493</v>
      </c>
      <c r="BS848" s="118">
        <f t="shared" ref="BS848" si="1195">+BS849+BS850</f>
        <v>27909365.628761493</v>
      </c>
      <c r="BT848" s="118">
        <f t="shared" ref="BT848" si="1196">+BT849+BT850</f>
        <v>27909365.628761493</v>
      </c>
      <c r="BU848" s="118">
        <f t="shared" ref="BU848" si="1197">+BU849+BU850</f>
        <v>27909365.628761493</v>
      </c>
      <c r="BV848" s="118">
        <f t="shared" ref="BV848" si="1198">+BV849+BV850</f>
        <v>27909365.628761493</v>
      </c>
      <c r="BW848" s="263">
        <f t="shared" si="929"/>
        <v>1373345326.7945211</v>
      </c>
    </row>
    <row r="849" spans="1:75" x14ac:dyDescent="0.3">
      <c r="A849" s="168" t="s">
        <v>640</v>
      </c>
      <c r="O849" s="118">
        <f>+O833*8.5%</f>
        <v>12684526.359119998</v>
      </c>
      <c r="P849" s="118">
        <f t="shared" ref="P849:BV849" si="1199">+P833*8.5%</f>
        <v>12684526.359119998</v>
      </c>
      <c r="Q849" s="118">
        <f t="shared" si="1199"/>
        <v>12684526.359119998</v>
      </c>
      <c r="R849" s="118">
        <f t="shared" si="1199"/>
        <v>12684526.359119998</v>
      </c>
      <c r="S849" s="118">
        <f t="shared" si="1199"/>
        <v>12684526.359119998</v>
      </c>
      <c r="T849" s="118">
        <f t="shared" si="1199"/>
        <v>12684526.359119998</v>
      </c>
      <c r="U849" s="118">
        <f t="shared" si="1199"/>
        <v>12684526.359119998</v>
      </c>
      <c r="V849" s="118">
        <f t="shared" si="1199"/>
        <v>12684526.359119998</v>
      </c>
      <c r="W849" s="118">
        <f t="shared" si="1199"/>
        <v>12684526.359119998</v>
      </c>
      <c r="X849" s="118">
        <f t="shared" si="1199"/>
        <v>12684526.359119998</v>
      </c>
      <c r="Y849" s="118">
        <f t="shared" si="1199"/>
        <v>12684526.359119998</v>
      </c>
      <c r="Z849" s="118">
        <f t="shared" si="1199"/>
        <v>12684526.359119998</v>
      </c>
      <c r="AA849" s="118">
        <f t="shared" si="1199"/>
        <v>13859278.222643202</v>
      </c>
      <c r="AB849" s="118">
        <f t="shared" si="1199"/>
        <v>13859278.222643202</v>
      </c>
      <c r="AC849" s="118">
        <f t="shared" si="1199"/>
        <v>13859278.222643202</v>
      </c>
      <c r="AD849" s="118">
        <f t="shared" si="1199"/>
        <v>13859278.222643202</v>
      </c>
      <c r="AE849" s="118">
        <f t="shared" si="1199"/>
        <v>13859278.222643202</v>
      </c>
      <c r="AF849" s="118">
        <f t="shared" si="1199"/>
        <v>13859278.222643202</v>
      </c>
      <c r="AG849" s="118">
        <f t="shared" si="1199"/>
        <v>13859278.222643202</v>
      </c>
      <c r="AH849" s="118">
        <f t="shared" si="1199"/>
        <v>13859278.222643202</v>
      </c>
      <c r="AI849" s="118">
        <f t="shared" si="1199"/>
        <v>13859278.222643202</v>
      </c>
      <c r="AJ849" s="118">
        <f t="shared" si="1199"/>
        <v>13859278.222643202</v>
      </c>
      <c r="AK849" s="118">
        <f t="shared" si="1199"/>
        <v>13859278.222643202</v>
      </c>
      <c r="AL849" s="118">
        <f t="shared" si="1199"/>
        <v>13859278.222643202</v>
      </c>
      <c r="AM849" s="118">
        <f t="shared" si="1199"/>
        <v>15054124.821742574</v>
      </c>
      <c r="AN849" s="118">
        <f t="shared" si="1199"/>
        <v>15054124.821742574</v>
      </c>
      <c r="AO849" s="118">
        <f t="shared" si="1199"/>
        <v>15054124.821742574</v>
      </c>
      <c r="AP849" s="118">
        <f t="shared" si="1199"/>
        <v>15054124.821742574</v>
      </c>
      <c r="AQ849" s="118">
        <f t="shared" si="1199"/>
        <v>15054124.821742574</v>
      </c>
      <c r="AR849" s="118">
        <f t="shared" si="1199"/>
        <v>15054124.821742574</v>
      </c>
      <c r="AS849" s="118">
        <f t="shared" si="1199"/>
        <v>15054124.821742574</v>
      </c>
      <c r="AT849" s="118">
        <f t="shared" si="1199"/>
        <v>15054124.821742574</v>
      </c>
      <c r="AU849" s="118">
        <f t="shared" si="1199"/>
        <v>15054124.821742574</v>
      </c>
      <c r="AV849" s="118">
        <f t="shared" si="1199"/>
        <v>15054124.821742574</v>
      </c>
      <c r="AW849" s="118">
        <f t="shared" si="1199"/>
        <v>15054124.821742574</v>
      </c>
      <c r="AX849" s="118">
        <f t="shared" si="1199"/>
        <v>15054124.821742574</v>
      </c>
      <c r="AY849" s="118">
        <f t="shared" si="1199"/>
        <v>17246603.820625931</v>
      </c>
      <c r="AZ849" s="118">
        <f t="shared" si="1199"/>
        <v>17246603.820625931</v>
      </c>
      <c r="BA849" s="118">
        <f t="shared" si="1199"/>
        <v>17246603.820625931</v>
      </c>
      <c r="BB849" s="118">
        <f t="shared" si="1199"/>
        <v>17246603.820625931</v>
      </c>
      <c r="BC849" s="118">
        <f t="shared" si="1199"/>
        <v>17246603.820625931</v>
      </c>
      <c r="BD849" s="118">
        <f t="shared" si="1199"/>
        <v>17246603.820625931</v>
      </c>
      <c r="BE849" s="118">
        <f t="shared" si="1199"/>
        <v>17246603.820625931</v>
      </c>
      <c r="BF849" s="118">
        <f t="shared" si="1199"/>
        <v>17246603.820625931</v>
      </c>
      <c r="BG849" s="118">
        <f t="shared" si="1199"/>
        <v>17246603.820625931</v>
      </c>
      <c r="BH849" s="118">
        <f t="shared" si="1199"/>
        <v>17246603.820625931</v>
      </c>
      <c r="BI849" s="118">
        <f t="shared" si="1199"/>
        <v>17246603.820625931</v>
      </c>
      <c r="BJ849" s="118">
        <f t="shared" si="1199"/>
        <v>17246603.820625931</v>
      </c>
      <c r="BK849" s="118">
        <f t="shared" si="1199"/>
        <v>18978368.627557814</v>
      </c>
      <c r="BL849" s="118">
        <f t="shared" si="1199"/>
        <v>18978368.627557814</v>
      </c>
      <c r="BM849" s="118">
        <f t="shared" si="1199"/>
        <v>18978368.627557814</v>
      </c>
      <c r="BN849" s="118">
        <f t="shared" si="1199"/>
        <v>18978368.627557814</v>
      </c>
      <c r="BO849" s="118">
        <f t="shared" si="1199"/>
        <v>18978368.627557814</v>
      </c>
      <c r="BP849" s="118">
        <f t="shared" si="1199"/>
        <v>18978368.627557814</v>
      </c>
      <c r="BQ849" s="118">
        <f t="shared" si="1199"/>
        <v>18978368.627557814</v>
      </c>
      <c r="BR849" s="118">
        <f t="shared" si="1199"/>
        <v>18978368.627557814</v>
      </c>
      <c r="BS849" s="118">
        <f t="shared" si="1199"/>
        <v>18978368.627557814</v>
      </c>
      <c r="BT849" s="118">
        <f t="shared" si="1199"/>
        <v>18978368.627557814</v>
      </c>
      <c r="BU849" s="118">
        <f t="shared" si="1199"/>
        <v>18978368.627557814</v>
      </c>
      <c r="BV849" s="118">
        <f t="shared" si="1199"/>
        <v>18978368.627557814</v>
      </c>
      <c r="BW849" s="263">
        <f t="shared" si="929"/>
        <v>933874822.22027349</v>
      </c>
    </row>
    <row r="850" spans="1:75" x14ac:dyDescent="0.3">
      <c r="A850" s="168" t="s">
        <v>641</v>
      </c>
      <c r="O850" s="118">
        <f>+O833*4%</f>
        <v>5969188.8748799991</v>
      </c>
      <c r="P850" s="118">
        <f t="shared" ref="P850:BV850" si="1200">+P833*4%</f>
        <v>5969188.8748799991</v>
      </c>
      <c r="Q850" s="118">
        <f t="shared" si="1200"/>
        <v>5969188.8748799991</v>
      </c>
      <c r="R850" s="118">
        <f t="shared" si="1200"/>
        <v>5969188.8748799991</v>
      </c>
      <c r="S850" s="118">
        <f t="shared" si="1200"/>
        <v>5969188.8748799991</v>
      </c>
      <c r="T850" s="118">
        <f t="shared" si="1200"/>
        <v>5969188.8748799991</v>
      </c>
      <c r="U850" s="118">
        <f t="shared" si="1200"/>
        <v>5969188.8748799991</v>
      </c>
      <c r="V850" s="118">
        <f t="shared" si="1200"/>
        <v>5969188.8748799991</v>
      </c>
      <c r="W850" s="118">
        <f t="shared" si="1200"/>
        <v>5969188.8748799991</v>
      </c>
      <c r="X850" s="118">
        <f t="shared" si="1200"/>
        <v>5969188.8748799991</v>
      </c>
      <c r="Y850" s="118">
        <f t="shared" si="1200"/>
        <v>5969188.8748799991</v>
      </c>
      <c r="Z850" s="118">
        <f t="shared" si="1200"/>
        <v>5969188.8748799991</v>
      </c>
      <c r="AA850" s="118">
        <f t="shared" si="1200"/>
        <v>6522013.2812438598</v>
      </c>
      <c r="AB850" s="118">
        <f t="shared" si="1200"/>
        <v>6522013.2812438598</v>
      </c>
      <c r="AC850" s="118">
        <f t="shared" si="1200"/>
        <v>6522013.2812438598</v>
      </c>
      <c r="AD850" s="118">
        <f t="shared" si="1200"/>
        <v>6522013.2812438598</v>
      </c>
      <c r="AE850" s="118">
        <f t="shared" si="1200"/>
        <v>6522013.2812438598</v>
      </c>
      <c r="AF850" s="118">
        <f t="shared" si="1200"/>
        <v>6522013.2812438598</v>
      </c>
      <c r="AG850" s="118">
        <f t="shared" si="1200"/>
        <v>6522013.2812438598</v>
      </c>
      <c r="AH850" s="118">
        <f t="shared" si="1200"/>
        <v>6522013.2812438598</v>
      </c>
      <c r="AI850" s="118">
        <f t="shared" si="1200"/>
        <v>6522013.2812438598</v>
      </c>
      <c r="AJ850" s="118">
        <f t="shared" si="1200"/>
        <v>6522013.2812438598</v>
      </c>
      <c r="AK850" s="118">
        <f t="shared" si="1200"/>
        <v>6522013.2812438598</v>
      </c>
      <c r="AL850" s="118">
        <f t="shared" si="1200"/>
        <v>6522013.2812438598</v>
      </c>
      <c r="AM850" s="118">
        <f t="shared" si="1200"/>
        <v>7084294.0337612107</v>
      </c>
      <c r="AN850" s="118">
        <f t="shared" si="1200"/>
        <v>7084294.0337612107</v>
      </c>
      <c r="AO850" s="118">
        <f t="shared" si="1200"/>
        <v>7084294.0337612107</v>
      </c>
      <c r="AP850" s="118">
        <f t="shared" si="1200"/>
        <v>7084294.0337612107</v>
      </c>
      <c r="AQ850" s="118">
        <f t="shared" si="1200"/>
        <v>7084294.0337612107</v>
      </c>
      <c r="AR850" s="118">
        <f t="shared" si="1200"/>
        <v>7084294.0337612107</v>
      </c>
      <c r="AS850" s="118">
        <f t="shared" si="1200"/>
        <v>7084294.0337612107</v>
      </c>
      <c r="AT850" s="118">
        <f t="shared" si="1200"/>
        <v>7084294.0337612107</v>
      </c>
      <c r="AU850" s="118">
        <f t="shared" si="1200"/>
        <v>7084294.0337612107</v>
      </c>
      <c r="AV850" s="118">
        <f t="shared" si="1200"/>
        <v>7084294.0337612107</v>
      </c>
      <c r="AW850" s="118">
        <f t="shared" si="1200"/>
        <v>7084294.0337612107</v>
      </c>
      <c r="AX850" s="118">
        <f t="shared" si="1200"/>
        <v>7084294.0337612107</v>
      </c>
      <c r="AY850" s="118">
        <f t="shared" si="1200"/>
        <v>8116048.8567651426</v>
      </c>
      <c r="AZ850" s="118">
        <f t="shared" si="1200"/>
        <v>8116048.8567651426</v>
      </c>
      <c r="BA850" s="118">
        <f t="shared" si="1200"/>
        <v>8116048.8567651426</v>
      </c>
      <c r="BB850" s="118">
        <f t="shared" si="1200"/>
        <v>8116048.8567651426</v>
      </c>
      <c r="BC850" s="118">
        <f t="shared" si="1200"/>
        <v>8116048.8567651426</v>
      </c>
      <c r="BD850" s="118">
        <f t="shared" si="1200"/>
        <v>8116048.8567651426</v>
      </c>
      <c r="BE850" s="118">
        <f t="shared" si="1200"/>
        <v>8116048.8567651426</v>
      </c>
      <c r="BF850" s="118">
        <f t="shared" si="1200"/>
        <v>8116048.8567651426</v>
      </c>
      <c r="BG850" s="118">
        <f t="shared" si="1200"/>
        <v>8116048.8567651426</v>
      </c>
      <c r="BH850" s="118">
        <f t="shared" si="1200"/>
        <v>8116048.8567651426</v>
      </c>
      <c r="BI850" s="118">
        <f t="shared" si="1200"/>
        <v>8116048.8567651426</v>
      </c>
      <c r="BJ850" s="118">
        <f t="shared" si="1200"/>
        <v>8116048.8567651426</v>
      </c>
      <c r="BK850" s="118">
        <f t="shared" si="1200"/>
        <v>8930997.0012036767</v>
      </c>
      <c r="BL850" s="118">
        <f t="shared" si="1200"/>
        <v>8930997.0012036767</v>
      </c>
      <c r="BM850" s="118">
        <f t="shared" si="1200"/>
        <v>8930997.0012036767</v>
      </c>
      <c r="BN850" s="118">
        <f t="shared" si="1200"/>
        <v>8930997.0012036767</v>
      </c>
      <c r="BO850" s="118">
        <f t="shared" si="1200"/>
        <v>8930997.0012036767</v>
      </c>
      <c r="BP850" s="118">
        <f t="shared" si="1200"/>
        <v>8930997.0012036767</v>
      </c>
      <c r="BQ850" s="118">
        <f t="shared" si="1200"/>
        <v>8930997.0012036767</v>
      </c>
      <c r="BR850" s="118">
        <f t="shared" si="1200"/>
        <v>8930997.0012036767</v>
      </c>
      <c r="BS850" s="118">
        <f t="shared" si="1200"/>
        <v>8930997.0012036767</v>
      </c>
      <c r="BT850" s="118">
        <f t="shared" si="1200"/>
        <v>8930997.0012036767</v>
      </c>
      <c r="BU850" s="118">
        <f t="shared" si="1200"/>
        <v>8930997.0012036767</v>
      </c>
      <c r="BV850" s="118">
        <f t="shared" si="1200"/>
        <v>8930997.0012036767</v>
      </c>
      <c r="BW850" s="263">
        <f t="shared" si="929"/>
        <v>439470504.57424641</v>
      </c>
    </row>
    <row r="851" spans="1:75" x14ac:dyDescent="0.3">
      <c r="A851" s="3" t="s">
        <v>642</v>
      </c>
      <c r="O851" s="118">
        <f>+O852+O853</f>
        <v>23876755.499519996</v>
      </c>
      <c r="P851" s="118">
        <f t="shared" ref="P851:BV851" si="1201">+P852+P853</f>
        <v>23876755.499519996</v>
      </c>
      <c r="Q851" s="118">
        <f t="shared" si="1201"/>
        <v>23876755.499519996</v>
      </c>
      <c r="R851" s="118">
        <f t="shared" si="1201"/>
        <v>23876755.499519996</v>
      </c>
      <c r="S851" s="118">
        <f t="shared" si="1201"/>
        <v>23876755.499519996</v>
      </c>
      <c r="T851" s="118">
        <f t="shared" si="1201"/>
        <v>23876755.499519996</v>
      </c>
      <c r="U851" s="118">
        <f t="shared" si="1201"/>
        <v>23876755.499519996</v>
      </c>
      <c r="V851" s="118">
        <f t="shared" si="1201"/>
        <v>23876755.499519996</v>
      </c>
      <c r="W851" s="118">
        <f t="shared" si="1201"/>
        <v>23876755.499519996</v>
      </c>
      <c r="X851" s="118">
        <f t="shared" si="1201"/>
        <v>23876755.499519996</v>
      </c>
      <c r="Y851" s="118">
        <f t="shared" si="1201"/>
        <v>23876755.499519996</v>
      </c>
      <c r="Z851" s="118">
        <f t="shared" si="1201"/>
        <v>23876755.499519996</v>
      </c>
      <c r="AA851" s="118">
        <f t="shared" si="1201"/>
        <v>26088053.124975439</v>
      </c>
      <c r="AB851" s="118">
        <f t="shared" si="1201"/>
        <v>26088053.124975439</v>
      </c>
      <c r="AC851" s="118">
        <f t="shared" si="1201"/>
        <v>26088053.124975439</v>
      </c>
      <c r="AD851" s="118">
        <f t="shared" si="1201"/>
        <v>26088053.124975439</v>
      </c>
      <c r="AE851" s="118">
        <f t="shared" si="1201"/>
        <v>26088053.124975439</v>
      </c>
      <c r="AF851" s="118">
        <f t="shared" si="1201"/>
        <v>26088053.124975439</v>
      </c>
      <c r="AG851" s="118">
        <f t="shared" si="1201"/>
        <v>26088053.124975439</v>
      </c>
      <c r="AH851" s="118">
        <f t="shared" si="1201"/>
        <v>26088053.124975439</v>
      </c>
      <c r="AI851" s="118">
        <f t="shared" si="1201"/>
        <v>26088053.124975439</v>
      </c>
      <c r="AJ851" s="118">
        <f t="shared" si="1201"/>
        <v>26088053.124975439</v>
      </c>
      <c r="AK851" s="118">
        <f t="shared" si="1201"/>
        <v>26088053.124975439</v>
      </c>
      <c r="AL851" s="118">
        <f t="shared" si="1201"/>
        <v>26088053.124975439</v>
      </c>
      <c r="AM851" s="118">
        <f t="shared" si="1201"/>
        <v>28337176.135044843</v>
      </c>
      <c r="AN851" s="118">
        <f t="shared" si="1201"/>
        <v>28337176.135044843</v>
      </c>
      <c r="AO851" s="118">
        <f t="shared" si="1201"/>
        <v>28337176.135044843</v>
      </c>
      <c r="AP851" s="118">
        <f t="shared" si="1201"/>
        <v>28337176.135044843</v>
      </c>
      <c r="AQ851" s="118">
        <f t="shared" si="1201"/>
        <v>28337176.135044843</v>
      </c>
      <c r="AR851" s="118">
        <f t="shared" si="1201"/>
        <v>28337176.135044843</v>
      </c>
      <c r="AS851" s="118">
        <f t="shared" si="1201"/>
        <v>28337176.135044843</v>
      </c>
      <c r="AT851" s="118">
        <f t="shared" si="1201"/>
        <v>28337176.135044843</v>
      </c>
      <c r="AU851" s="118">
        <f t="shared" si="1201"/>
        <v>28337176.135044843</v>
      </c>
      <c r="AV851" s="118">
        <f t="shared" si="1201"/>
        <v>28337176.135044843</v>
      </c>
      <c r="AW851" s="118">
        <f t="shared" si="1201"/>
        <v>28337176.135044843</v>
      </c>
      <c r="AX851" s="118">
        <f t="shared" si="1201"/>
        <v>28337176.135044843</v>
      </c>
      <c r="AY851" s="118">
        <f t="shared" si="1201"/>
        <v>32464195.427060571</v>
      </c>
      <c r="AZ851" s="118">
        <f t="shared" si="1201"/>
        <v>32464195.427060571</v>
      </c>
      <c r="BA851" s="118">
        <f t="shared" si="1201"/>
        <v>32464195.427060571</v>
      </c>
      <c r="BB851" s="118">
        <f t="shared" si="1201"/>
        <v>32464195.427060571</v>
      </c>
      <c r="BC851" s="118">
        <f t="shared" si="1201"/>
        <v>32464195.427060571</v>
      </c>
      <c r="BD851" s="118">
        <f t="shared" si="1201"/>
        <v>32464195.427060571</v>
      </c>
      <c r="BE851" s="118">
        <f t="shared" si="1201"/>
        <v>32464195.427060571</v>
      </c>
      <c r="BF851" s="118">
        <f t="shared" si="1201"/>
        <v>32464195.427060571</v>
      </c>
      <c r="BG851" s="118">
        <f t="shared" si="1201"/>
        <v>32464195.427060571</v>
      </c>
      <c r="BH851" s="118">
        <f t="shared" si="1201"/>
        <v>32464195.427060571</v>
      </c>
      <c r="BI851" s="118">
        <f t="shared" si="1201"/>
        <v>32464195.427060571</v>
      </c>
      <c r="BJ851" s="118">
        <f t="shared" si="1201"/>
        <v>32464195.427060571</v>
      </c>
      <c r="BK851" s="118">
        <f t="shared" si="1201"/>
        <v>35723988.004814707</v>
      </c>
      <c r="BL851" s="118">
        <f t="shared" si="1201"/>
        <v>35723988.004814707</v>
      </c>
      <c r="BM851" s="118">
        <f t="shared" si="1201"/>
        <v>35723988.004814707</v>
      </c>
      <c r="BN851" s="118">
        <f t="shared" si="1201"/>
        <v>35723988.004814707</v>
      </c>
      <c r="BO851" s="118">
        <f t="shared" si="1201"/>
        <v>35723988.004814707</v>
      </c>
      <c r="BP851" s="118">
        <f t="shared" si="1201"/>
        <v>35723988.004814707</v>
      </c>
      <c r="BQ851" s="118">
        <f t="shared" si="1201"/>
        <v>35723988.004814707</v>
      </c>
      <c r="BR851" s="118">
        <f t="shared" si="1201"/>
        <v>35723988.004814707</v>
      </c>
      <c r="BS851" s="118">
        <f t="shared" si="1201"/>
        <v>35723988.004814707</v>
      </c>
      <c r="BT851" s="118">
        <f t="shared" si="1201"/>
        <v>35723988.004814707</v>
      </c>
      <c r="BU851" s="118">
        <f t="shared" si="1201"/>
        <v>35723988.004814707</v>
      </c>
      <c r="BV851" s="118">
        <f t="shared" si="1201"/>
        <v>35723988.004814707</v>
      </c>
      <c r="BW851" s="263">
        <f t="shared" si="929"/>
        <v>1757882018.2969856</v>
      </c>
    </row>
    <row r="852" spans="1:75" x14ac:dyDescent="0.3">
      <c r="A852" s="168" t="s">
        <v>643</v>
      </c>
      <c r="O852" s="118">
        <f>+O833*12%</f>
        <v>17907566.624639995</v>
      </c>
      <c r="P852" s="118">
        <f t="shared" ref="P852:BV852" si="1202">+P833*12%</f>
        <v>17907566.624639995</v>
      </c>
      <c r="Q852" s="118">
        <f t="shared" si="1202"/>
        <v>17907566.624639995</v>
      </c>
      <c r="R852" s="118">
        <f t="shared" si="1202"/>
        <v>17907566.624639995</v>
      </c>
      <c r="S852" s="118">
        <f t="shared" si="1202"/>
        <v>17907566.624639995</v>
      </c>
      <c r="T852" s="118">
        <f t="shared" si="1202"/>
        <v>17907566.624639995</v>
      </c>
      <c r="U852" s="118">
        <f t="shared" si="1202"/>
        <v>17907566.624639995</v>
      </c>
      <c r="V852" s="118">
        <f t="shared" si="1202"/>
        <v>17907566.624639995</v>
      </c>
      <c r="W852" s="118">
        <f t="shared" si="1202"/>
        <v>17907566.624639995</v>
      </c>
      <c r="X852" s="118">
        <f t="shared" si="1202"/>
        <v>17907566.624639995</v>
      </c>
      <c r="Y852" s="118">
        <f t="shared" si="1202"/>
        <v>17907566.624639995</v>
      </c>
      <c r="Z852" s="118">
        <f t="shared" si="1202"/>
        <v>17907566.624639995</v>
      </c>
      <c r="AA852" s="118">
        <f t="shared" si="1202"/>
        <v>19566039.843731578</v>
      </c>
      <c r="AB852" s="118">
        <f t="shared" si="1202"/>
        <v>19566039.843731578</v>
      </c>
      <c r="AC852" s="118">
        <f t="shared" si="1202"/>
        <v>19566039.843731578</v>
      </c>
      <c r="AD852" s="118">
        <f t="shared" si="1202"/>
        <v>19566039.843731578</v>
      </c>
      <c r="AE852" s="118">
        <f t="shared" si="1202"/>
        <v>19566039.843731578</v>
      </c>
      <c r="AF852" s="118">
        <f t="shared" si="1202"/>
        <v>19566039.843731578</v>
      </c>
      <c r="AG852" s="118">
        <f t="shared" si="1202"/>
        <v>19566039.843731578</v>
      </c>
      <c r="AH852" s="118">
        <f t="shared" si="1202"/>
        <v>19566039.843731578</v>
      </c>
      <c r="AI852" s="118">
        <f t="shared" si="1202"/>
        <v>19566039.843731578</v>
      </c>
      <c r="AJ852" s="118">
        <f t="shared" si="1202"/>
        <v>19566039.843731578</v>
      </c>
      <c r="AK852" s="118">
        <f t="shared" si="1202"/>
        <v>19566039.843731578</v>
      </c>
      <c r="AL852" s="118">
        <f t="shared" si="1202"/>
        <v>19566039.843731578</v>
      </c>
      <c r="AM852" s="118">
        <f t="shared" si="1202"/>
        <v>21252882.101283632</v>
      </c>
      <c r="AN852" s="118">
        <f t="shared" si="1202"/>
        <v>21252882.101283632</v>
      </c>
      <c r="AO852" s="118">
        <f t="shared" si="1202"/>
        <v>21252882.101283632</v>
      </c>
      <c r="AP852" s="118">
        <f t="shared" si="1202"/>
        <v>21252882.101283632</v>
      </c>
      <c r="AQ852" s="118">
        <f t="shared" si="1202"/>
        <v>21252882.101283632</v>
      </c>
      <c r="AR852" s="118">
        <f t="shared" si="1202"/>
        <v>21252882.101283632</v>
      </c>
      <c r="AS852" s="118">
        <f t="shared" si="1202"/>
        <v>21252882.101283632</v>
      </c>
      <c r="AT852" s="118">
        <f t="shared" si="1202"/>
        <v>21252882.101283632</v>
      </c>
      <c r="AU852" s="118">
        <f t="shared" si="1202"/>
        <v>21252882.101283632</v>
      </c>
      <c r="AV852" s="118">
        <f t="shared" si="1202"/>
        <v>21252882.101283632</v>
      </c>
      <c r="AW852" s="118">
        <f t="shared" si="1202"/>
        <v>21252882.101283632</v>
      </c>
      <c r="AX852" s="118">
        <f t="shared" si="1202"/>
        <v>21252882.101283632</v>
      </c>
      <c r="AY852" s="118">
        <f t="shared" si="1202"/>
        <v>24348146.570295427</v>
      </c>
      <c r="AZ852" s="118">
        <f t="shared" si="1202"/>
        <v>24348146.570295427</v>
      </c>
      <c r="BA852" s="118">
        <f t="shared" si="1202"/>
        <v>24348146.570295427</v>
      </c>
      <c r="BB852" s="118">
        <f t="shared" si="1202"/>
        <v>24348146.570295427</v>
      </c>
      <c r="BC852" s="118">
        <f t="shared" si="1202"/>
        <v>24348146.570295427</v>
      </c>
      <c r="BD852" s="118">
        <f t="shared" si="1202"/>
        <v>24348146.570295427</v>
      </c>
      <c r="BE852" s="118">
        <f t="shared" si="1202"/>
        <v>24348146.570295427</v>
      </c>
      <c r="BF852" s="118">
        <f t="shared" si="1202"/>
        <v>24348146.570295427</v>
      </c>
      <c r="BG852" s="118">
        <f t="shared" si="1202"/>
        <v>24348146.570295427</v>
      </c>
      <c r="BH852" s="118">
        <f t="shared" si="1202"/>
        <v>24348146.570295427</v>
      </c>
      <c r="BI852" s="118">
        <f t="shared" si="1202"/>
        <v>24348146.570295427</v>
      </c>
      <c r="BJ852" s="118">
        <f t="shared" si="1202"/>
        <v>24348146.570295427</v>
      </c>
      <c r="BK852" s="118">
        <f t="shared" si="1202"/>
        <v>26792991.003611028</v>
      </c>
      <c r="BL852" s="118">
        <f t="shared" si="1202"/>
        <v>26792991.003611028</v>
      </c>
      <c r="BM852" s="118">
        <f t="shared" si="1202"/>
        <v>26792991.003611028</v>
      </c>
      <c r="BN852" s="118">
        <f t="shared" si="1202"/>
        <v>26792991.003611028</v>
      </c>
      <c r="BO852" s="118">
        <f t="shared" si="1202"/>
        <v>26792991.003611028</v>
      </c>
      <c r="BP852" s="118">
        <f t="shared" si="1202"/>
        <v>26792991.003611028</v>
      </c>
      <c r="BQ852" s="118">
        <f t="shared" si="1202"/>
        <v>26792991.003611028</v>
      </c>
      <c r="BR852" s="118">
        <f t="shared" si="1202"/>
        <v>26792991.003611028</v>
      </c>
      <c r="BS852" s="118">
        <f t="shared" si="1202"/>
        <v>26792991.003611028</v>
      </c>
      <c r="BT852" s="118">
        <f t="shared" si="1202"/>
        <v>26792991.003611028</v>
      </c>
      <c r="BU852" s="118">
        <f t="shared" si="1202"/>
        <v>26792991.003611028</v>
      </c>
      <c r="BV852" s="118">
        <f t="shared" si="1202"/>
        <v>26792991.003611028</v>
      </c>
      <c r="BW852" s="263">
        <f t="shared" si="929"/>
        <v>1318411513.7227411</v>
      </c>
    </row>
    <row r="853" spans="1:75" x14ac:dyDescent="0.3">
      <c r="A853" s="168" t="s">
        <v>644</v>
      </c>
      <c r="O853" s="118">
        <f>+O833*4%</f>
        <v>5969188.8748799991</v>
      </c>
      <c r="P853" s="118">
        <f t="shared" ref="P853:BV853" si="1203">+P833*4%</f>
        <v>5969188.8748799991</v>
      </c>
      <c r="Q853" s="118">
        <f t="shared" si="1203"/>
        <v>5969188.8748799991</v>
      </c>
      <c r="R853" s="118">
        <f t="shared" si="1203"/>
        <v>5969188.8748799991</v>
      </c>
      <c r="S853" s="118">
        <f t="shared" si="1203"/>
        <v>5969188.8748799991</v>
      </c>
      <c r="T853" s="118">
        <f t="shared" si="1203"/>
        <v>5969188.8748799991</v>
      </c>
      <c r="U853" s="118">
        <f t="shared" si="1203"/>
        <v>5969188.8748799991</v>
      </c>
      <c r="V853" s="118">
        <f t="shared" si="1203"/>
        <v>5969188.8748799991</v>
      </c>
      <c r="W853" s="118">
        <f t="shared" si="1203"/>
        <v>5969188.8748799991</v>
      </c>
      <c r="X853" s="118">
        <f t="shared" si="1203"/>
        <v>5969188.8748799991</v>
      </c>
      <c r="Y853" s="118">
        <f t="shared" si="1203"/>
        <v>5969188.8748799991</v>
      </c>
      <c r="Z853" s="118">
        <f t="shared" si="1203"/>
        <v>5969188.8748799991</v>
      </c>
      <c r="AA853" s="118">
        <f t="shared" si="1203"/>
        <v>6522013.2812438598</v>
      </c>
      <c r="AB853" s="118">
        <f t="shared" si="1203"/>
        <v>6522013.2812438598</v>
      </c>
      <c r="AC853" s="118">
        <f t="shared" si="1203"/>
        <v>6522013.2812438598</v>
      </c>
      <c r="AD853" s="118">
        <f t="shared" si="1203"/>
        <v>6522013.2812438598</v>
      </c>
      <c r="AE853" s="118">
        <f t="shared" si="1203"/>
        <v>6522013.2812438598</v>
      </c>
      <c r="AF853" s="118">
        <f t="shared" si="1203"/>
        <v>6522013.2812438598</v>
      </c>
      <c r="AG853" s="118">
        <f t="shared" si="1203"/>
        <v>6522013.2812438598</v>
      </c>
      <c r="AH853" s="118">
        <f t="shared" si="1203"/>
        <v>6522013.2812438598</v>
      </c>
      <c r="AI853" s="118">
        <f t="shared" si="1203"/>
        <v>6522013.2812438598</v>
      </c>
      <c r="AJ853" s="118">
        <f t="shared" si="1203"/>
        <v>6522013.2812438598</v>
      </c>
      <c r="AK853" s="118">
        <f t="shared" si="1203"/>
        <v>6522013.2812438598</v>
      </c>
      <c r="AL853" s="118">
        <f t="shared" si="1203"/>
        <v>6522013.2812438598</v>
      </c>
      <c r="AM853" s="118">
        <f t="shared" si="1203"/>
        <v>7084294.0337612107</v>
      </c>
      <c r="AN853" s="118">
        <f t="shared" si="1203"/>
        <v>7084294.0337612107</v>
      </c>
      <c r="AO853" s="118">
        <f t="shared" si="1203"/>
        <v>7084294.0337612107</v>
      </c>
      <c r="AP853" s="118">
        <f t="shared" si="1203"/>
        <v>7084294.0337612107</v>
      </c>
      <c r="AQ853" s="118">
        <f t="shared" si="1203"/>
        <v>7084294.0337612107</v>
      </c>
      <c r="AR853" s="118">
        <f t="shared" si="1203"/>
        <v>7084294.0337612107</v>
      </c>
      <c r="AS853" s="118">
        <f t="shared" si="1203"/>
        <v>7084294.0337612107</v>
      </c>
      <c r="AT853" s="118">
        <f t="shared" si="1203"/>
        <v>7084294.0337612107</v>
      </c>
      <c r="AU853" s="118">
        <f t="shared" si="1203"/>
        <v>7084294.0337612107</v>
      </c>
      <c r="AV853" s="118">
        <f t="shared" si="1203"/>
        <v>7084294.0337612107</v>
      </c>
      <c r="AW853" s="118">
        <f t="shared" si="1203"/>
        <v>7084294.0337612107</v>
      </c>
      <c r="AX853" s="118">
        <f t="shared" si="1203"/>
        <v>7084294.0337612107</v>
      </c>
      <c r="AY853" s="118">
        <f t="shared" si="1203"/>
        <v>8116048.8567651426</v>
      </c>
      <c r="AZ853" s="118">
        <f t="shared" si="1203"/>
        <v>8116048.8567651426</v>
      </c>
      <c r="BA853" s="118">
        <f t="shared" si="1203"/>
        <v>8116048.8567651426</v>
      </c>
      <c r="BB853" s="118">
        <f t="shared" si="1203"/>
        <v>8116048.8567651426</v>
      </c>
      <c r="BC853" s="118">
        <f t="shared" si="1203"/>
        <v>8116048.8567651426</v>
      </c>
      <c r="BD853" s="118">
        <f t="shared" si="1203"/>
        <v>8116048.8567651426</v>
      </c>
      <c r="BE853" s="118">
        <f t="shared" si="1203"/>
        <v>8116048.8567651426</v>
      </c>
      <c r="BF853" s="118">
        <f t="shared" si="1203"/>
        <v>8116048.8567651426</v>
      </c>
      <c r="BG853" s="118">
        <f t="shared" si="1203"/>
        <v>8116048.8567651426</v>
      </c>
      <c r="BH853" s="118">
        <f t="shared" si="1203"/>
        <v>8116048.8567651426</v>
      </c>
      <c r="BI853" s="118">
        <f t="shared" si="1203"/>
        <v>8116048.8567651426</v>
      </c>
      <c r="BJ853" s="118">
        <f t="shared" si="1203"/>
        <v>8116048.8567651426</v>
      </c>
      <c r="BK853" s="118">
        <f t="shared" si="1203"/>
        <v>8930997.0012036767</v>
      </c>
      <c r="BL853" s="118">
        <f t="shared" si="1203"/>
        <v>8930997.0012036767</v>
      </c>
      <c r="BM853" s="118">
        <f t="shared" si="1203"/>
        <v>8930997.0012036767</v>
      </c>
      <c r="BN853" s="118">
        <f t="shared" si="1203"/>
        <v>8930997.0012036767</v>
      </c>
      <c r="BO853" s="118">
        <f t="shared" si="1203"/>
        <v>8930997.0012036767</v>
      </c>
      <c r="BP853" s="118">
        <f t="shared" si="1203"/>
        <v>8930997.0012036767</v>
      </c>
      <c r="BQ853" s="118">
        <f t="shared" si="1203"/>
        <v>8930997.0012036767</v>
      </c>
      <c r="BR853" s="118">
        <f t="shared" si="1203"/>
        <v>8930997.0012036767</v>
      </c>
      <c r="BS853" s="118">
        <f t="shared" si="1203"/>
        <v>8930997.0012036767</v>
      </c>
      <c r="BT853" s="118">
        <f t="shared" si="1203"/>
        <v>8930997.0012036767</v>
      </c>
      <c r="BU853" s="118">
        <f t="shared" si="1203"/>
        <v>8930997.0012036767</v>
      </c>
      <c r="BV853" s="118">
        <f t="shared" si="1203"/>
        <v>8930997.0012036767</v>
      </c>
      <c r="BW853" s="263">
        <f t="shared" si="929"/>
        <v>439470504.57424641</v>
      </c>
    </row>
    <row r="854" spans="1:75" x14ac:dyDescent="0.3">
      <c r="A854" s="3" t="s">
        <v>645</v>
      </c>
      <c r="O854" s="16">
        <f>+O833*3.5%</f>
        <v>5223040.2655199999</v>
      </c>
      <c r="P854" s="16">
        <f t="shared" ref="P854:BV854" si="1204">+P833*3.5%</f>
        <v>5223040.2655199999</v>
      </c>
      <c r="Q854" s="16">
        <f t="shared" si="1204"/>
        <v>5223040.2655199999</v>
      </c>
      <c r="R854" s="16">
        <f t="shared" si="1204"/>
        <v>5223040.2655199999</v>
      </c>
      <c r="S854" s="16">
        <f t="shared" si="1204"/>
        <v>5223040.2655199999</v>
      </c>
      <c r="T854" s="16">
        <f t="shared" si="1204"/>
        <v>5223040.2655199999</v>
      </c>
      <c r="U854" s="16">
        <f t="shared" si="1204"/>
        <v>5223040.2655199999</v>
      </c>
      <c r="V854" s="16">
        <f t="shared" si="1204"/>
        <v>5223040.2655199999</v>
      </c>
      <c r="W854" s="16">
        <f t="shared" si="1204"/>
        <v>5223040.2655199999</v>
      </c>
      <c r="X854" s="16">
        <f t="shared" si="1204"/>
        <v>5223040.2655199999</v>
      </c>
      <c r="Y854" s="16">
        <f t="shared" si="1204"/>
        <v>5223040.2655199999</v>
      </c>
      <c r="Z854" s="16">
        <f t="shared" si="1204"/>
        <v>5223040.2655199999</v>
      </c>
      <c r="AA854" s="16">
        <f t="shared" si="1204"/>
        <v>5706761.6210883772</v>
      </c>
      <c r="AB854" s="16">
        <f t="shared" si="1204"/>
        <v>5706761.6210883772</v>
      </c>
      <c r="AC854" s="16">
        <f t="shared" si="1204"/>
        <v>5706761.6210883772</v>
      </c>
      <c r="AD854" s="16">
        <f t="shared" si="1204"/>
        <v>5706761.6210883772</v>
      </c>
      <c r="AE854" s="16">
        <f t="shared" si="1204"/>
        <v>5706761.6210883772</v>
      </c>
      <c r="AF854" s="16">
        <f t="shared" si="1204"/>
        <v>5706761.6210883772</v>
      </c>
      <c r="AG854" s="16">
        <f t="shared" si="1204"/>
        <v>5706761.6210883772</v>
      </c>
      <c r="AH854" s="16">
        <f t="shared" si="1204"/>
        <v>5706761.6210883772</v>
      </c>
      <c r="AI854" s="16">
        <f t="shared" si="1204"/>
        <v>5706761.6210883772</v>
      </c>
      <c r="AJ854" s="16">
        <f t="shared" si="1204"/>
        <v>5706761.6210883772</v>
      </c>
      <c r="AK854" s="16">
        <f t="shared" si="1204"/>
        <v>5706761.6210883772</v>
      </c>
      <c r="AL854" s="16">
        <f t="shared" si="1204"/>
        <v>5706761.6210883772</v>
      </c>
      <c r="AM854" s="16">
        <f t="shared" si="1204"/>
        <v>6198757.2795410594</v>
      </c>
      <c r="AN854" s="16">
        <f t="shared" si="1204"/>
        <v>6198757.2795410594</v>
      </c>
      <c r="AO854" s="16">
        <f t="shared" si="1204"/>
        <v>6198757.2795410594</v>
      </c>
      <c r="AP854" s="16">
        <f t="shared" si="1204"/>
        <v>6198757.2795410594</v>
      </c>
      <c r="AQ854" s="16">
        <f t="shared" si="1204"/>
        <v>6198757.2795410594</v>
      </c>
      <c r="AR854" s="16">
        <f t="shared" si="1204"/>
        <v>6198757.2795410594</v>
      </c>
      <c r="AS854" s="16">
        <f t="shared" si="1204"/>
        <v>6198757.2795410594</v>
      </c>
      <c r="AT854" s="16">
        <f t="shared" si="1204"/>
        <v>6198757.2795410594</v>
      </c>
      <c r="AU854" s="16">
        <f t="shared" si="1204"/>
        <v>6198757.2795410594</v>
      </c>
      <c r="AV854" s="16">
        <f t="shared" si="1204"/>
        <v>6198757.2795410594</v>
      </c>
      <c r="AW854" s="16">
        <f t="shared" si="1204"/>
        <v>6198757.2795410594</v>
      </c>
      <c r="AX854" s="16">
        <f t="shared" si="1204"/>
        <v>6198757.2795410594</v>
      </c>
      <c r="AY854" s="16">
        <f t="shared" si="1204"/>
        <v>7101542.7496695006</v>
      </c>
      <c r="AZ854" s="16">
        <f t="shared" si="1204"/>
        <v>7101542.7496695006</v>
      </c>
      <c r="BA854" s="16">
        <f t="shared" si="1204"/>
        <v>7101542.7496695006</v>
      </c>
      <c r="BB854" s="16">
        <f t="shared" si="1204"/>
        <v>7101542.7496695006</v>
      </c>
      <c r="BC854" s="16">
        <f t="shared" si="1204"/>
        <v>7101542.7496695006</v>
      </c>
      <c r="BD854" s="16">
        <f t="shared" si="1204"/>
        <v>7101542.7496695006</v>
      </c>
      <c r="BE854" s="16">
        <f t="shared" si="1204"/>
        <v>7101542.7496695006</v>
      </c>
      <c r="BF854" s="16">
        <f t="shared" si="1204"/>
        <v>7101542.7496695006</v>
      </c>
      <c r="BG854" s="16">
        <f t="shared" si="1204"/>
        <v>7101542.7496695006</v>
      </c>
      <c r="BH854" s="16">
        <f t="shared" si="1204"/>
        <v>7101542.7496695006</v>
      </c>
      <c r="BI854" s="16">
        <f t="shared" si="1204"/>
        <v>7101542.7496695006</v>
      </c>
      <c r="BJ854" s="16">
        <f t="shared" si="1204"/>
        <v>7101542.7496695006</v>
      </c>
      <c r="BK854" s="16">
        <f t="shared" si="1204"/>
        <v>7814622.3760532178</v>
      </c>
      <c r="BL854" s="16">
        <f t="shared" si="1204"/>
        <v>7814622.3760532178</v>
      </c>
      <c r="BM854" s="16">
        <f t="shared" si="1204"/>
        <v>7814622.3760532178</v>
      </c>
      <c r="BN854" s="16">
        <f t="shared" si="1204"/>
        <v>7814622.3760532178</v>
      </c>
      <c r="BO854" s="16">
        <f t="shared" si="1204"/>
        <v>7814622.3760532178</v>
      </c>
      <c r="BP854" s="16">
        <f t="shared" si="1204"/>
        <v>7814622.3760532178</v>
      </c>
      <c r="BQ854" s="16">
        <f t="shared" si="1204"/>
        <v>7814622.3760532178</v>
      </c>
      <c r="BR854" s="16">
        <f t="shared" si="1204"/>
        <v>7814622.3760532178</v>
      </c>
      <c r="BS854" s="16">
        <f t="shared" si="1204"/>
        <v>7814622.3760532178</v>
      </c>
      <c r="BT854" s="16">
        <f t="shared" si="1204"/>
        <v>7814622.3760532178</v>
      </c>
      <c r="BU854" s="16">
        <f t="shared" si="1204"/>
        <v>7814622.3760532178</v>
      </c>
      <c r="BV854" s="16">
        <f t="shared" si="1204"/>
        <v>7814622.3760532178</v>
      </c>
      <c r="BW854" s="263">
        <f t="shared" si="929"/>
        <v>384536691.50246549</v>
      </c>
    </row>
    <row r="855" spans="1:75" x14ac:dyDescent="0.3">
      <c r="A855" s="3" t="s">
        <v>646</v>
      </c>
      <c r="O855" s="16">
        <f t="shared" ref="O855:AT855" si="1205">+IF(O831&gt;=4,O833*1%,0)</f>
        <v>1492297.2187199998</v>
      </c>
      <c r="P855" s="16">
        <f t="shared" si="1205"/>
        <v>1492297.2187199998</v>
      </c>
      <c r="Q855" s="16">
        <f t="shared" si="1205"/>
        <v>1492297.2187199998</v>
      </c>
      <c r="R855" s="16">
        <f t="shared" si="1205"/>
        <v>1492297.2187199998</v>
      </c>
      <c r="S855" s="16">
        <f t="shared" si="1205"/>
        <v>1492297.2187199998</v>
      </c>
      <c r="T855" s="16">
        <f t="shared" si="1205"/>
        <v>1492297.2187199998</v>
      </c>
      <c r="U855" s="16">
        <f t="shared" si="1205"/>
        <v>1492297.2187199998</v>
      </c>
      <c r="V855" s="16">
        <f t="shared" si="1205"/>
        <v>1492297.2187199998</v>
      </c>
      <c r="W855" s="16">
        <f t="shared" si="1205"/>
        <v>1492297.2187199998</v>
      </c>
      <c r="X855" s="16">
        <f t="shared" si="1205"/>
        <v>1492297.2187199998</v>
      </c>
      <c r="Y855" s="16">
        <f t="shared" si="1205"/>
        <v>1492297.2187199998</v>
      </c>
      <c r="Z855" s="16">
        <f t="shared" si="1205"/>
        <v>1492297.2187199998</v>
      </c>
      <c r="AA855" s="16">
        <f t="shared" si="1205"/>
        <v>1630503.3203109649</v>
      </c>
      <c r="AB855" s="16">
        <f t="shared" si="1205"/>
        <v>1630503.3203109649</v>
      </c>
      <c r="AC855" s="16">
        <f t="shared" si="1205"/>
        <v>1630503.3203109649</v>
      </c>
      <c r="AD855" s="16">
        <f t="shared" si="1205"/>
        <v>1630503.3203109649</v>
      </c>
      <c r="AE855" s="16">
        <f t="shared" si="1205"/>
        <v>1630503.3203109649</v>
      </c>
      <c r="AF855" s="16">
        <f t="shared" si="1205"/>
        <v>1630503.3203109649</v>
      </c>
      <c r="AG855" s="16">
        <f t="shared" si="1205"/>
        <v>1630503.3203109649</v>
      </c>
      <c r="AH855" s="16">
        <f t="shared" si="1205"/>
        <v>1630503.3203109649</v>
      </c>
      <c r="AI855" s="16">
        <f t="shared" si="1205"/>
        <v>1630503.3203109649</v>
      </c>
      <c r="AJ855" s="16">
        <f t="shared" si="1205"/>
        <v>1630503.3203109649</v>
      </c>
      <c r="AK855" s="16">
        <f t="shared" si="1205"/>
        <v>1630503.3203109649</v>
      </c>
      <c r="AL855" s="16">
        <f t="shared" si="1205"/>
        <v>1630503.3203109649</v>
      </c>
      <c r="AM855" s="16">
        <f t="shared" si="1205"/>
        <v>1771073.5084403027</v>
      </c>
      <c r="AN855" s="16">
        <f t="shared" si="1205"/>
        <v>1771073.5084403027</v>
      </c>
      <c r="AO855" s="16">
        <f t="shared" si="1205"/>
        <v>1771073.5084403027</v>
      </c>
      <c r="AP855" s="16">
        <f t="shared" si="1205"/>
        <v>1771073.5084403027</v>
      </c>
      <c r="AQ855" s="16">
        <f t="shared" si="1205"/>
        <v>1771073.5084403027</v>
      </c>
      <c r="AR855" s="16">
        <f t="shared" si="1205"/>
        <v>1771073.5084403027</v>
      </c>
      <c r="AS855" s="16">
        <f t="shared" si="1205"/>
        <v>1771073.5084403027</v>
      </c>
      <c r="AT855" s="16">
        <f t="shared" si="1205"/>
        <v>1771073.5084403027</v>
      </c>
      <c r="AU855" s="16">
        <f t="shared" ref="AU855:BV855" si="1206">+IF(AU831&gt;=4,AU833*1%,0)</f>
        <v>1771073.5084403027</v>
      </c>
      <c r="AV855" s="16">
        <f t="shared" si="1206"/>
        <v>1771073.5084403027</v>
      </c>
      <c r="AW855" s="16">
        <f t="shared" si="1206"/>
        <v>1771073.5084403027</v>
      </c>
      <c r="AX855" s="16">
        <f t="shared" si="1206"/>
        <v>1771073.5084403027</v>
      </c>
      <c r="AY855" s="16">
        <f t="shared" si="1206"/>
        <v>2029012.2141912857</v>
      </c>
      <c r="AZ855" s="16">
        <f t="shared" si="1206"/>
        <v>2029012.2141912857</v>
      </c>
      <c r="BA855" s="16">
        <f t="shared" si="1206"/>
        <v>2029012.2141912857</v>
      </c>
      <c r="BB855" s="16">
        <f t="shared" si="1206"/>
        <v>2029012.2141912857</v>
      </c>
      <c r="BC855" s="16">
        <f t="shared" si="1206"/>
        <v>2029012.2141912857</v>
      </c>
      <c r="BD855" s="16">
        <f t="shared" si="1206"/>
        <v>2029012.2141912857</v>
      </c>
      <c r="BE855" s="16">
        <f t="shared" si="1206"/>
        <v>2029012.2141912857</v>
      </c>
      <c r="BF855" s="16">
        <f t="shared" si="1206"/>
        <v>2029012.2141912857</v>
      </c>
      <c r="BG855" s="16">
        <f t="shared" si="1206"/>
        <v>2029012.2141912857</v>
      </c>
      <c r="BH855" s="16">
        <f t="shared" si="1206"/>
        <v>2029012.2141912857</v>
      </c>
      <c r="BI855" s="16">
        <f t="shared" si="1206"/>
        <v>2029012.2141912857</v>
      </c>
      <c r="BJ855" s="16">
        <f t="shared" si="1206"/>
        <v>2029012.2141912857</v>
      </c>
      <c r="BK855" s="16">
        <f t="shared" si="1206"/>
        <v>2232749.2503009192</v>
      </c>
      <c r="BL855" s="16">
        <f t="shared" si="1206"/>
        <v>2232749.2503009192</v>
      </c>
      <c r="BM855" s="16">
        <f t="shared" si="1206"/>
        <v>2232749.2503009192</v>
      </c>
      <c r="BN855" s="16">
        <f t="shared" si="1206"/>
        <v>2232749.2503009192</v>
      </c>
      <c r="BO855" s="16">
        <f t="shared" si="1206"/>
        <v>2232749.2503009192</v>
      </c>
      <c r="BP855" s="16">
        <f t="shared" si="1206"/>
        <v>2232749.2503009192</v>
      </c>
      <c r="BQ855" s="16">
        <f t="shared" si="1206"/>
        <v>2232749.2503009192</v>
      </c>
      <c r="BR855" s="16">
        <f t="shared" si="1206"/>
        <v>2232749.2503009192</v>
      </c>
      <c r="BS855" s="16">
        <f t="shared" si="1206"/>
        <v>2232749.2503009192</v>
      </c>
      <c r="BT855" s="16">
        <f t="shared" si="1206"/>
        <v>2232749.2503009192</v>
      </c>
      <c r="BU855" s="16">
        <f t="shared" si="1206"/>
        <v>2232749.2503009192</v>
      </c>
      <c r="BV855" s="16">
        <f t="shared" si="1206"/>
        <v>2232749.2503009192</v>
      </c>
      <c r="BW855" s="263">
        <f t="shared" si="929"/>
        <v>109867626.1435616</v>
      </c>
    </row>
    <row r="856" spans="1:75" x14ac:dyDescent="0.3">
      <c r="A856" s="3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  <c r="AA856" s="166"/>
      <c r="AB856" s="166"/>
      <c r="AC856" s="166"/>
      <c r="AD856" s="166"/>
      <c r="AE856" s="166"/>
      <c r="AF856" s="166"/>
      <c r="AG856" s="166"/>
      <c r="AH856" s="166"/>
      <c r="AI856" s="166"/>
      <c r="AJ856" s="166"/>
      <c r="AK856" s="166"/>
      <c r="AL856" s="166"/>
      <c r="AM856" s="166"/>
      <c r="AN856" s="166"/>
      <c r="AO856" s="166"/>
      <c r="AP856" s="166"/>
      <c r="AQ856" s="166"/>
      <c r="AR856" s="166"/>
      <c r="AS856" s="166"/>
      <c r="AT856" s="166"/>
      <c r="AU856" s="166"/>
      <c r="AV856" s="166"/>
      <c r="AW856" s="166"/>
      <c r="AX856" s="166"/>
      <c r="AY856" s="166"/>
      <c r="AZ856" s="166"/>
      <c r="BA856" s="166"/>
      <c r="BB856" s="166"/>
      <c r="BC856" s="166"/>
      <c r="BD856" s="166"/>
      <c r="BE856" s="166"/>
      <c r="BF856" s="166"/>
      <c r="BG856" s="166"/>
      <c r="BH856" s="166"/>
      <c r="BI856" s="166"/>
      <c r="BJ856" s="166"/>
      <c r="BK856" s="166"/>
      <c r="BL856" s="166"/>
      <c r="BM856" s="166"/>
      <c r="BN856" s="166"/>
      <c r="BO856" s="166"/>
      <c r="BP856" s="166"/>
      <c r="BQ856" s="166"/>
      <c r="BR856" s="166"/>
      <c r="BS856" s="166"/>
      <c r="BT856" s="166"/>
      <c r="BU856" s="166"/>
      <c r="BV856" s="166"/>
      <c r="BW856" s="263">
        <f t="shared" si="929"/>
        <v>0</v>
      </c>
    </row>
    <row r="857" spans="1:75" x14ac:dyDescent="0.3">
      <c r="A857" s="280" t="s">
        <v>647</v>
      </c>
      <c r="O857" s="64">
        <f>+O833+O834+O836+O838+O841+O843+O846+O849+O852+O854</f>
        <v>222227927.48771995</v>
      </c>
      <c r="P857" s="64">
        <f t="shared" ref="P857:BU857" si="1207">+P833+P834+P836+P838+P841+P843+P846+P849+P852+P854</f>
        <v>222476643.69083995</v>
      </c>
      <c r="Q857" s="64">
        <f t="shared" si="1207"/>
        <v>222725359.89395997</v>
      </c>
      <c r="R857" s="64">
        <f t="shared" si="1207"/>
        <v>222974076.09707996</v>
      </c>
      <c r="S857" s="64">
        <f t="shared" si="1207"/>
        <v>223222792.30019996</v>
      </c>
      <c r="T857" s="64">
        <f t="shared" si="1207"/>
        <v>223471508.50331995</v>
      </c>
      <c r="U857" s="64">
        <f t="shared" si="1207"/>
        <v>223720224.70643994</v>
      </c>
      <c r="V857" s="64">
        <f t="shared" si="1207"/>
        <v>223968940.90955999</v>
      </c>
      <c r="W857" s="64">
        <f t="shared" si="1207"/>
        <v>224217657.11267999</v>
      </c>
      <c r="X857" s="64">
        <f t="shared" si="1207"/>
        <v>224466373.31579998</v>
      </c>
      <c r="Y857" s="64">
        <f t="shared" si="1207"/>
        <v>224715089.51891997</v>
      </c>
      <c r="Z857" s="64">
        <f t="shared" si="1207"/>
        <v>224963805.72203997</v>
      </c>
      <c r="AA857" s="64">
        <f t="shared" si="1207"/>
        <v>242809119.44964117</v>
      </c>
      <c r="AB857" s="64">
        <f t="shared" si="1207"/>
        <v>243080870.00302634</v>
      </c>
      <c r="AC857" s="64">
        <f t="shared" si="1207"/>
        <v>243352620.5564115</v>
      </c>
      <c r="AD857" s="64">
        <f t="shared" si="1207"/>
        <v>243624371.10979667</v>
      </c>
      <c r="AE857" s="64">
        <f t="shared" si="1207"/>
        <v>243896121.66318181</v>
      </c>
      <c r="AF857" s="64">
        <f t="shared" si="1207"/>
        <v>244167872.21656698</v>
      </c>
      <c r="AG857" s="64">
        <f t="shared" si="1207"/>
        <v>244439622.76995215</v>
      </c>
      <c r="AH857" s="64">
        <f t="shared" si="1207"/>
        <v>244711373.32333732</v>
      </c>
      <c r="AI857" s="64">
        <f t="shared" si="1207"/>
        <v>244983123.87672246</v>
      </c>
      <c r="AJ857" s="64">
        <f t="shared" si="1207"/>
        <v>245254874.43010762</v>
      </c>
      <c r="AK857" s="64">
        <f t="shared" si="1207"/>
        <v>245526624.98349279</v>
      </c>
      <c r="AL857" s="64">
        <f t="shared" si="1207"/>
        <v>245798375.53687793</v>
      </c>
      <c r="AM857" s="64">
        <f t="shared" si="1207"/>
        <v>263742363.29856834</v>
      </c>
      <c r="AN857" s="64">
        <f t="shared" si="1207"/>
        <v>264037542.21664172</v>
      </c>
      <c r="AO857" s="64">
        <f t="shared" si="1207"/>
        <v>264332721.13471511</v>
      </c>
      <c r="AP857" s="64">
        <f t="shared" si="1207"/>
        <v>264627900.0527885</v>
      </c>
      <c r="AQ857" s="64">
        <f t="shared" si="1207"/>
        <v>264923078.97086188</v>
      </c>
      <c r="AR857" s="64">
        <f t="shared" si="1207"/>
        <v>265218257.88893527</v>
      </c>
      <c r="AS857" s="64">
        <f t="shared" si="1207"/>
        <v>265513436.80700865</v>
      </c>
      <c r="AT857" s="64">
        <f t="shared" si="1207"/>
        <v>265808615.72508204</v>
      </c>
      <c r="AU857" s="64">
        <f t="shared" si="1207"/>
        <v>266103794.64315543</v>
      </c>
      <c r="AV857" s="64">
        <f t="shared" si="1207"/>
        <v>266398973.56122881</v>
      </c>
      <c r="AW857" s="64">
        <f t="shared" si="1207"/>
        <v>266694152.4793022</v>
      </c>
      <c r="AX857" s="64">
        <f t="shared" si="1207"/>
        <v>266989331.39737558</v>
      </c>
      <c r="AY857" s="64">
        <f t="shared" si="1207"/>
        <v>302153735.56331903</v>
      </c>
      <c r="AZ857" s="64">
        <f t="shared" si="1207"/>
        <v>302491904.26568419</v>
      </c>
      <c r="BA857" s="64">
        <f t="shared" si="1207"/>
        <v>302830072.96804947</v>
      </c>
      <c r="BB857" s="64">
        <f t="shared" si="1207"/>
        <v>303168241.67041463</v>
      </c>
      <c r="BC857" s="64">
        <f t="shared" si="1207"/>
        <v>303506410.37277985</v>
      </c>
      <c r="BD857" s="64">
        <f t="shared" si="1207"/>
        <v>303844579.07514507</v>
      </c>
      <c r="BE857" s="64">
        <f t="shared" si="1207"/>
        <v>304182747.77751029</v>
      </c>
      <c r="BF857" s="64">
        <f t="shared" si="1207"/>
        <v>304520916.4798755</v>
      </c>
      <c r="BG857" s="64">
        <f t="shared" si="1207"/>
        <v>304859085.18224072</v>
      </c>
      <c r="BH857" s="64">
        <f t="shared" si="1207"/>
        <v>305197253.88460594</v>
      </c>
      <c r="BI857" s="64">
        <f t="shared" si="1207"/>
        <v>305535422.5869711</v>
      </c>
      <c r="BJ857" s="64">
        <f t="shared" si="1207"/>
        <v>305873591.28933638</v>
      </c>
      <c r="BK857" s="64">
        <f t="shared" si="1207"/>
        <v>332493575.85731184</v>
      </c>
      <c r="BL857" s="64">
        <f t="shared" si="1207"/>
        <v>332865700.73236197</v>
      </c>
      <c r="BM857" s="64">
        <f t="shared" si="1207"/>
        <v>333237825.60741216</v>
      </c>
      <c r="BN857" s="64">
        <f t="shared" si="1207"/>
        <v>333609950.48246229</v>
      </c>
      <c r="BO857" s="64">
        <f t="shared" si="1207"/>
        <v>333982075.35751247</v>
      </c>
      <c r="BP857" s="64">
        <f t="shared" si="1207"/>
        <v>334354200.2325626</v>
      </c>
      <c r="BQ857" s="64">
        <f t="shared" si="1207"/>
        <v>334726325.10761279</v>
      </c>
      <c r="BR857" s="64">
        <f t="shared" si="1207"/>
        <v>335098449.98266292</v>
      </c>
      <c r="BS857" s="64">
        <f t="shared" si="1207"/>
        <v>335470574.85771304</v>
      </c>
      <c r="BT857" s="64">
        <f t="shared" si="1207"/>
        <v>335842699.73276323</v>
      </c>
      <c r="BU857" s="64">
        <f t="shared" si="1207"/>
        <v>336214824.60781336</v>
      </c>
      <c r="BV857" s="64">
        <f>+BV833+BV834+BV836+BV838+BV841+BV843+BV846+BV849+BV852+BV854</f>
        <v>336586949.48286355</v>
      </c>
      <c r="BW857" s="263">
        <f t="shared" ref="BW857:BW863" si="1208">SUM(C857:BV857)</f>
        <v>16461832650.510324</v>
      </c>
    </row>
    <row r="858" spans="1:75" x14ac:dyDescent="0.3"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  <c r="AA858" s="166"/>
      <c r="AB858" s="166"/>
      <c r="AC858" s="166"/>
      <c r="AD858" s="166"/>
      <c r="AE858" s="166"/>
      <c r="AF858" s="166"/>
      <c r="AG858" s="166"/>
      <c r="AH858" s="166"/>
      <c r="AI858" s="166"/>
      <c r="AJ858" s="166"/>
      <c r="AK858" s="166"/>
      <c r="AL858" s="166"/>
      <c r="AM858" s="166"/>
      <c r="AN858" s="166"/>
      <c r="AO858" s="166"/>
      <c r="AP858" s="166"/>
      <c r="AQ858" s="166"/>
      <c r="AR858" s="166"/>
      <c r="AS858" s="166"/>
      <c r="AT858" s="166"/>
      <c r="AU858" s="166"/>
      <c r="AV858" s="166"/>
      <c r="AW858" s="166"/>
      <c r="AX858" s="166"/>
      <c r="AY858" s="166"/>
      <c r="AZ858" s="166"/>
      <c r="BA858" s="166"/>
      <c r="BB858" s="166"/>
      <c r="BC858" s="166"/>
      <c r="BD858" s="166"/>
      <c r="BE858" s="166"/>
      <c r="BF858" s="166"/>
      <c r="BG858" s="166"/>
      <c r="BH858" s="166"/>
      <c r="BI858" s="166"/>
      <c r="BJ858" s="166"/>
      <c r="BK858" s="166"/>
      <c r="BL858" s="166"/>
      <c r="BM858" s="166"/>
      <c r="BN858" s="166"/>
      <c r="BO858" s="166"/>
      <c r="BP858" s="166"/>
      <c r="BQ858" s="166"/>
      <c r="BR858" s="166"/>
      <c r="BS858" s="166"/>
      <c r="BT858" s="166"/>
      <c r="BU858" s="166"/>
      <c r="BV858" s="166"/>
      <c r="BW858" s="263">
        <f t="shared" si="1208"/>
        <v>0</v>
      </c>
    </row>
    <row r="859" spans="1:75" x14ac:dyDescent="0.3">
      <c r="A859" s="284" t="s">
        <v>648</v>
      </c>
      <c r="BW859" s="263">
        <f t="shared" si="1208"/>
        <v>0</v>
      </c>
    </row>
    <row r="860" spans="1:75" x14ac:dyDescent="0.3">
      <c r="BW860" s="263">
        <f t="shared" si="1208"/>
        <v>0</v>
      </c>
    </row>
    <row r="861" spans="1:75" x14ac:dyDescent="0.3">
      <c r="A861" s="5" t="s">
        <v>623</v>
      </c>
      <c r="O861" s="64">
        <f t="shared" ref="O861:AT861" si="1209">+O800</f>
        <v>829054.01039999991</v>
      </c>
      <c r="P861" s="64">
        <f t="shared" si="1209"/>
        <v>829054.01039999991</v>
      </c>
      <c r="Q861" s="64">
        <f t="shared" si="1209"/>
        <v>829054.01039999991</v>
      </c>
      <c r="R861" s="64">
        <f t="shared" si="1209"/>
        <v>829054.01039999991</v>
      </c>
      <c r="S861" s="64">
        <f t="shared" si="1209"/>
        <v>829054.01039999991</v>
      </c>
      <c r="T861" s="64">
        <f t="shared" si="1209"/>
        <v>829054.01039999991</v>
      </c>
      <c r="U861" s="64">
        <f t="shared" si="1209"/>
        <v>829054.01039999991</v>
      </c>
      <c r="V861" s="64">
        <f t="shared" si="1209"/>
        <v>829054.01039999991</v>
      </c>
      <c r="W861" s="64">
        <f t="shared" si="1209"/>
        <v>829054.01039999991</v>
      </c>
      <c r="X861" s="64">
        <f t="shared" si="1209"/>
        <v>829054.01039999991</v>
      </c>
      <c r="Y861" s="64">
        <f t="shared" si="1209"/>
        <v>829054.01039999991</v>
      </c>
      <c r="Z861" s="64">
        <f t="shared" si="1209"/>
        <v>829054.01039999991</v>
      </c>
      <c r="AA861" s="64">
        <f t="shared" si="1209"/>
        <v>874030.19046419987</v>
      </c>
      <c r="AB861" s="64">
        <f t="shared" si="1209"/>
        <v>874030.19046419987</v>
      </c>
      <c r="AC861" s="64">
        <f t="shared" si="1209"/>
        <v>874030.19046419987</v>
      </c>
      <c r="AD861" s="64">
        <f t="shared" si="1209"/>
        <v>874030.19046419987</v>
      </c>
      <c r="AE861" s="64">
        <f t="shared" si="1209"/>
        <v>874030.19046419987</v>
      </c>
      <c r="AF861" s="64">
        <f t="shared" si="1209"/>
        <v>874030.19046419987</v>
      </c>
      <c r="AG861" s="64">
        <f t="shared" si="1209"/>
        <v>874030.19046419987</v>
      </c>
      <c r="AH861" s="64">
        <f t="shared" si="1209"/>
        <v>874030.19046419987</v>
      </c>
      <c r="AI861" s="64">
        <f t="shared" si="1209"/>
        <v>874030.19046419987</v>
      </c>
      <c r="AJ861" s="64">
        <f t="shared" si="1209"/>
        <v>874030.19046419987</v>
      </c>
      <c r="AK861" s="64">
        <f t="shared" si="1209"/>
        <v>874030.19046419987</v>
      </c>
      <c r="AL861" s="64">
        <f t="shared" si="1209"/>
        <v>874030.19046419987</v>
      </c>
      <c r="AM861" s="64">
        <f t="shared" si="1209"/>
        <v>916704.71451361431</v>
      </c>
      <c r="AN861" s="64">
        <f t="shared" si="1209"/>
        <v>916704.71451361431</v>
      </c>
      <c r="AO861" s="64">
        <f t="shared" si="1209"/>
        <v>916704.71451361431</v>
      </c>
      <c r="AP861" s="64">
        <f t="shared" si="1209"/>
        <v>916704.71451361431</v>
      </c>
      <c r="AQ861" s="64">
        <f t="shared" si="1209"/>
        <v>916704.71451361431</v>
      </c>
      <c r="AR861" s="64">
        <f t="shared" si="1209"/>
        <v>916704.71451361431</v>
      </c>
      <c r="AS861" s="64">
        <f t="shared" si="1209"/>
        <v>916704.71451361431</v>
      </c>
      <c r="AT861" s="64">
        <f t="shared" si="1209"/>
        <v>916704.71451361431</v>
      </c>
      <c r="AU861" s="64">
        <f t="shared" ref="AU861:BV861" si="1210">+AU800</f>
        <v>916704.71451361431</v>
      </c>
      <c r="AV861" s="64">
        <f t="shared" si="1210"/>
        <v>916704.71451361431</v>
      </c>
      <c r="AW861" s="64">
        <f t="shared" si="1210"/>
        <v>916704.71451361431</v>
      </c>
      <c r="AX861" s="64">
        <f t="shared" si="1210"/>
        <v>916704.71451361431</v>
      </c>
      <c r="AY861" s="64">
        <f t="shared" si="1210"/>
        <v>960706.54081026779</v>
      </c>
      <c r="AZ861" s="64">
        <f t="shared" si="1210"/>
        <v>960706.54081026779</v>
      </c>
      <c r="BA861" s="64">
        <f t="shared" si="1210"/>
        <v>960706.54081026779</v>
      </c>
      <c r="BB861" s="64">
        <f t="shared" si="1210"/>
        <v>960706.54081026779</v>
      </c>
      <c r="BC861" s="64">
        <f t="shared" si="1210"/>
        <v>960706.54081026779</v>
      </c>
      <c r="BD861" s="64">
        <f t="shared" si="1210"/>
        <v>960706.54081026779</v>
      </c>
      <c r="BE861" s="64">
        <f t="shared" si="1210"/>
        <v>960706.54081026779</v>
      </c>
      <c r="BF861" s="64">
        <f t="shared" si="1210"/>
        <v>960706.54081026779</v>
      </c>
      <c r="BG861" s="64">
        <f t="shared" si="1210"/>
        <v>960706.54081026779</v>
      </c>
      <c r="BH861" s="64">
        <f t="shared" si="1210"/>
        <v>960706.54081026779</v>
      </c>
      <c r="BI861" s="64">
        <f t="shared" si="1210"/>
        <v>960706.54081026779</v>
      </c>
      <c r="BJ861" s="64">
        <f t="shared" si="1210"/>
        <v>960706.54081026779</v>
      </c>
      <c r="BK861" s="64">
        <f t="shared" si="1210"/>
        <v>1012584.6940140222</v>
      </c>
      <c r="BL861" s="64">
        <f t="shared" si="1210"/>
        <v>1012584.6940140222</v>
      </c>
      <c r="BM861" s="64">
        <f t="shared" si="1210"/>
        <v>1012584.6940140222</v>
      </c>
      <c r="BN861" s="64">
        <f t="shared" si="1210"/>
        <v>1012584.6940140222</v>
      </c>
      <c r="BO861" s="64">
        <f t="shared" si="1210"/>
        <v>1012584.6940140222</v>
      </c>
      <c r="BP861" s="64">
        <f t="shared" si="1210"/>
        <v>1012584.6940140222</v>
      </c>
      <c r="BQ861" s="64">
        <f t="shared" si="1210"/>
        <v>1012584.6940140222</v>
      </c>
      <c r="BR861" s="64">
        <f t="shared" si="1210"/>
        <v>1012584.6940140222</v>
      </c>
      <c r="BS861" s="64">
        <f t="shared" si="1210"/>
        <v>1012584.6940140222</v>
      </c>
      <c r="BT861" s="64">
        <f t="shared" si="1210"/>
        <v>1012584.6940140222</v>
      </c>
      <c r="BU861" s="64">
        <f t="shared" si="1210"/>
        <v>1012584.6940140222</v>
      </c>
      <c r="BV861" s="64">
        <f t="shared" si="1210"/>
        <v>1012584.6940140222</v>
      </c>
      <c r="BW861" s="263">
        <f t="shared" si="1208"/>
        <v>55116961.802425198</v>
      </c>
    </row>
    <row r="862" spans="1:75" x14ac:dyDescent="0.3">
      <c r="A862" s="5" t="s">
        <v>624</v>
      </c>
      <c r="O862" s="16">
        <f>+'Monthly Parameters'!O97</f>
        <v>20</v>
      </c>
      <c r="P862" s="16">
        <f>+'Monthly Parameters'!P97</f>
        <v>20</v>
      </c>
      <c r="Q862" s="16">
        <f>+'Monthly Parameters'!Q97</f>
        <v>20</v>
      </c>
      <c r="R862" s="16">
        <f>+'Monthly Parameters'!R97</f>
        <v>20</v>
      </c>
      <c r="S862" s="16">
        <f>+'Monthly Parameters'!S97</f>
        <v>20</v>
      </c>
      <c r="T862" s="16">
        <f>+'Monthly Parameters'!T97</f>
        <v>20</v>
      </c>
      <c r="U862" s="16">
        <f>+'Monthly Parameters'!U97</f>
        <v>20</v>
      </c>
      <c r="V862" s="16">
        <f>+'Monthly Parameters'!V97</f>
        <v>20</v>
      </c>
      <c r="W862" s="16">
        <f>+'Monthly Parameters'!W97</f>
        <v>20</v>
      </c>
      <c r="X862" s="16">
        <f>+'Monthly Parameters'!X97</f>
        <v>20</v>
      </c>
      <c r="Y862" s="16">
        <f>+'Monthly Parameters'!Y97</f>
        <v>20</v>
      </c>
      <c r="Z862" s="16">
        <f>+'Monthly Parameters'!Z97</f>
        <v>20</v>
      </c>
      <c r="AA862" s="16">
        <f>+'Monthly Parameters'!AA97</f>
        <v>21</v>
      </c>
      <c r="AB862" s="16">
        <f>+'Monthly Parameters'!AB97</f>
        <v>21</v>
      </c>
      <c r="AC862" s="16">
        <f>+'Monthly Parameters'!AC97</f>
        <v>21</v>
      </c>
      <c r="AD862" s="16">
        <f>+'Monthly Parameters'!AD97</f>
        <v>21</v>
      </c>
      <c r="AE862" s="16">
        <f>+'Monthly Parameters'!AE97</f>
        <v>21</v>
      </c>
      <c r="AF862" s="16">
        <f>+'Monthly Parameters'!AF97</f>
        <v>21</v>
      </c>
      <c r="AG862" s="16">
        <f>+'Monthly Parameters'!AG97</f>
        <v>21</v>
      </c>
      <c r="AH862" s="16">
        <f>+'Monthly Parameters'!AH97</f>
        <v>21</v>
      </c>
      <c r="AI862" s="16">
        <f>+'Monthly Parameters'!AI97</f>
        <v>21</v>
      </c>
      <c r="AJ862" s="16">
        <f>+'Monthly Parameters'!AJ97</f>
        <v>21</v>
      </c>
      <c r="AK862" s="16">
        <f>+'Monthly Parameters'!AK97</f>
        <v>21</v>
      </c>
      <c r="AL862" s="16">
        <f>+'Monthly Parameters'!AL97</f>
        <v>21</v>
      </c>
      <c r="AM862" s="16">
        <f>+'Monthly Parameters'!AM97</f>
        <v>21</v>
      </c>
      <c r="AN862" s="16">
        <f>+'Monthly Parameters'!AN97</f>
        <v>21</v>
      </c>
      <c r="AO862" s="16">
        <f>+'Monthly Parameters'!AO97</f>
        <v>21</v>
      </c>
      <c r="AP862" s="16">
        <f>+'Monthly Parameters'!AP97</f>
        <v>21</v>
      </c>
      <c r="AQ862" s="16">
        <f>+'Monthly Parameters'!AQ97</f>
        <v>21</v>
      </c>
      <c r="AR862" s="16">
        <f>+'Monthly Parameters'!AR97</f>
        <v>21</v>
      </c>
      <c r="AS862" s="16">
        <f>+'Monthly Parameters'!AS97</f>
        <v>21</v>
      </c>
      <c r="AT862" s="16">
        <f>+'Monthly Parameters'!AT97</f>
        <v>21</v>
      </c>
      <c r="AU862" s="16">
        <f>+'Monthly Parameters'!AU97</f>
        <v>21</v>
      </c>
      <c r="AV862" s="16">
        <f>+'Monthly Parameters'!AV97</f>
        <v>21</v>
      </c>
      <c r="AW862" s="16">
        <f>+'Monthly Parameters'!AW97</f>
        <v>21</v>
      </c>
      <c r="AX862" s="16">
        <f>+'Monthly Parameters'!AX97</f>
        <v>21</v>
      </c>
      <c r="AY862" s="16">
        <f>+'Monthly Parameters'!AY97</f>
        <v>22</v>
      </c>
      <c r="AZ862" s="16">
        <f>+'Monthly Parameters'!AZ97</f>
        <v>22</v>
      </c>
      <c r="BA862" s="16">
        <f>+'Monthly Parameters'!BA97</f>
        <v>22</v>
      </c>
      <c r="BB862" s="16">
        <f>+'Monthly Parameters'!BB97</f>
        <v>22</v>
      </c>
      <c r="BC862" s="16">
        <f>+'Monthly Parameters'!BC97</f>
        <v>22</v>
      </c>
      <c r="BD862" s="16">
        <f>+'Monthly Parameters'!BD97</f>
        <v>22</v>
      </c>
      <c r="BE862" s="16">
        <f>+'Monthly Parameters'!BE97</f>
        <v>22</v>
      </c>
      <c r="BF862" s="16">
        <f>+'Monthly Parameters'!BF97</f>
        <v>22</v>
      </c>
      <c r="BG862" s="16">
        <f>+'Monthly Parameters'!BG97</f>
        <v>22</v>
      </c>
      <c r="BH862" s="16">
        <f>+'Monthly Parameters'!BH97</f>
        <v>22</v>
      </c>
      <c r="BI862" s="16">
        <f>+'Monthly Parameters'!BI97</f>
        <v>22</v>
      </c>
      <c r="BJ862" s="16">
        <f>+'Monthly Parameters'!BJ97</f>
        <v>22</v>
      </c>
      <c r="BK862" s="16">
        <f>+'Monthly Parameters'!BK97</f>
        <v>23</v>
      </c>
      <c r="BL862" s="16">
        <f>+'Monthly Parameters'!BL97</f>
        <v>23</v>
      </c>
      <c r="BM862" s="16">
        <f>+'Monthly Parameters'!BM97</f>
        <v>23</v>
      </c>
      <c r="BN862" s="16">
        <f>+'Monthly Parameters'!BN97</f>
        <v>23</v>
      </c>
      <c r="BO862" s="16">
        <f>+'Monthly Parameters'!BO97</f>
        <v>23</v>
      </c>
      <c r="BP862" s="16">
        <f>+'Monthly Parameters'!BP97</f>
        <v>23</v>
      </c>
      <c r="BQ862" s="16">
        <f>+'Monthly Parameters'!BQ97</f>
        <v>23</v>
      </c>
      <c r="BR862" s="16">
        <f>+'Monthly Parameters'!BR97</f>
        <v>23</v>
      </c>
      <c r="BS862" s="16">
        <f>+'Monthly Parameters'!BS97</f>
        <v>23</v>
      </c>
      <c r="BT862" s="16">
        <f>+'Monthly Parameters'!BT97</f>
        <v>23</v>
      </c>
      <c r="BU862" s="16">
        <f>+'Monthly Parameters'!BU97</f>
        <v>23</v>
      </c>
      <c r="BV862" s="16">
        <f>+'Monthly Parameters'!BV97</f>
        <v>23</v>
      </c>
      <c r="BW862" s="263">
        <f t="shared" si="1208"/>
        <v>1284</v>
      </c>
    </row>
    <row r="863" spans="1:75" x14ac:dyDescent="0.3">
      <c r="A863" s="5" t="s">
        <v>625</v>
      </c>
      <c r="O863" s="16">
        <f>+'Monthly Parameters'!O98</f>
        <v>6</v>
      </c>
      <c r="P863" s="16">
        <f>+'Monthly Parameters'!P98</f>
        <v>6</v>
      </c>
      <c r="Q863" s="16">
        <f>+'Monthly Parameters'!Q98</f>
        <v>6</v>
      </c>
      <c r="R863" s="16">
        <f>+'Monthly Parameters'!R98</f>
        <v>6</v>
      </c>
      <c r="S863" s="16">
        <f>+'Monthly Parameters'!S98</f>
        <v>6</v>
      </c>
      <c r="T863" s="16">
        <f>+'Monthly Parameters'!T98</f>
        <v>6</v>
      </c>
      <c r="U863" s="16">
        <f>+'Monthly Parameters'!U98</f>
        <v>6</v>
      </c>
      <c r="V863" s="16">
        <f>+'Monthly Parameters'!V98</f>
        <v>6</v>
      </c>
      <c r="W863" s="16">
        <f>+'Monthly Parameters'!W98</f>
        <v>6</v>
      </c>
      <c r="X863" s="16">
        <f>+'Monthly Parameters'!X98</f>
        <v>6</v>
      </c>
      <c r="Y863" s="16">
        <f>+'Monthly Parameters'!Y98</f>
        <v>6</v>
      </c>
      <c r="Z863" s="16">
        <f>+'Monthly Parameters'!Z98</f>
        <v>6</v>
      </c>
      <c r="AA863" s="16">
        <f>+'Monthly Parameters'!AA98</f>
        <v>6</v>
      </c>
      <c r="AB863" s="16">
        <f>+'Monthly Parameters'!AB98</f>
        <v>6</v>
      </c>
      <c r="AC863" s="16">
        <f>+'Monthly Parameters'!AC98</f>
        <v>6</v>
      </c>
      <c r="AD863" s="16">
        <f>+'Monthly Parameters'!AD98</f>
        <v>6</v>
      </c>
      <c r="AE863" s="16">
        <f>+'Monthly Parameters'!AE98</f>
        <v>6</v>
      </c>
      <c r="AF863" s="16">
        <f>+'Monthly Parameters'!AF98</f>
        <v>6</v>
      </c>
      <c r="AG863" s="16">
        <f>+'Monthly Parameters'!AG98</f>
        <v>6</v>
      </c>
      <c r="AH863" s="16">
        <f>+'Monthly Parameters'!AH98</f>
        <v>6</v>
      </c>
      <c r="AI863" s="16">
        <f>+'Monthly Parameters'!AI98</f>
        <v>6</v>
      </c>
      <c r="AJ863" s="16">
        <f>+'Monthly Parameters'!AJ98</f>
        <v>6</v>
      </c>
      <c r="AK863" s="16">
        <f>+'Monthly Parameters'!AK98</f>
        <v>6</v>
      </c>
      <c r="AL863" s="16">
        <f>+'Monthly Parameters'!AL98</f>
        <v>6</v>
      </c>
      <c r="AM863" s="16">
        <f>+'Monthly Parameters'!AM98</f>
        <v>6.5</v>
      </c>
      <c r="AN863" s="16">
        <f>+'Monthly Parameters'!AN98</f>
        <v>6.5</v>
      </c>
      <c r="AO863" s="16">
        <f>+'Monthly Parameters'!AO98</f>
        <v>6.5</v>
      </c>
      <c r="AP863" s="16">
        <f>+'Monthly Parameters'!AP98</f>
        <v>6.5</v>
      </c>
      <c r="AQ863" s="16">
        <f>+'Monthly Parameters'!AQ98</f>
        <v>6.5</v>
      </c>
      <c r="AR863" s="16">
        <f>+'Monthly Parameters'!AR98</f>
        <v>6.5</v>
      </c>
      <c r="AS863" s="16">
        <f>+'Monthly Parameters'!AS98</f>
        <v>6.5</v>
      </c>
      <c r="AT863" s="16">
        <f>+'Monthly Parameters'!AT98</f>
        <v>6.5</v>
      </c>
      <c r="AU863" s="16">
        <f>+'Monthly Parameters'!AU98</f>
        <v>6.5</v>
      </c>
      <c r="AV863" s="16">
        <f>+'Monthly Parameters'!AV98</f>
        <v>6.5</v>
      </c>
      <c r="AW863" s="16">
        <f>+'Monthly Parameters'!AW98</f>
        <v>6.5</v>
      </c>
      <c r="AX863" s="16">
        <f>+'Monthly Parameters'!AX98</f>
        <v>6.5</v>
      </c>
      <c r="AY863" s="16">
        <f>+'Monthly Parameters'!AY98</f>
        <v>7.8</v>
      </c>
      <c r="AZ863" s="16">
        <f>+'Monthly Parameters'!AZ98</f>
        <v>7.8</v>
      </c>
      <c r="BA863" s="16">
        <f>+'Monthly Parameters'!BA98</f>
        <v>7.8</v>
      </c>
      <c r="BB863" s="16">
        <f>+'Monthly Parameters'!BB98</f>
        <v>7.8</v>
      </c>
      <c r="BC863" s="16">
        <f>+'Monthly Parameters'!BC98</f>
        <v>7.8</v>
      </c>
      <c r="BD863" s="16">
        <f>+'Monthly Parameters'!BD98</f>
        <v>7.8</v>
      </c>
      <c r="BE863" s="16">
        <f>+'Monthly Parameters'!BE98</f>
        <v>7.8</v>
      </c>
      <c r="BF863" s="16">
        <f>+'Monthly Parameters'!BF98</f>
        <v>7.8</v>
      </c>
      <c r="BG863" s="16">
        <f>+'Monthly Parameters'!BG98</f>
        <v>7.8</v>
      </c>
      <c r="BH863" s="16">
        <f>+'Monthly Parameters'!BH98</f>
        <v>7.8</v>
      </c>
      <c r="BI863" s="16">
        <f>+'Monthly Parameters'!BI98</f>
        <v>7.8</v>
      </c>
      <c r="BJ863" s="16">
        <f>+'Monthly Parameters'!BJ98</f>
        <v>7.8</v>
      </c>
      <c r="BK863" s="16">
        <f>+'Monthly Parameters'!BK98</f>
        <v>8</v>
      </c>
      <c r="BL863" s="16">
        <f>+'Monthly Parameters'!BL98</f>
        <v>8</v>
      </c>
      <c r="BM863" s="16">
        <f>+'Monthly Parameters'!BM98</f>
        <v>8</v>
      </c>
      <c r="BN863" s="16">
        <f>+'Monthly Parameters'!BN98</f>
        <v>8</v>
      </c>
      <c r="BO863" s="16">
        <f>+'Monthly Parameters'!BO98</f>
        <v>8</v>
      </c>
      <c r="BP863" s="16">
        <f>+'Monthly Parameters'!BP98</f>
        <v>8</v>
      </c>
      <c r="BQ863" s="16">
        <f>+'Monthly Parameters'!BQ98</f>
        <v>8</v>
      </c>
      <c r="BR863" s="16">
        <f>+'Monthly Parameters'!BR98</f>
        <v>8</v>
      </c>
      <c r="BS863" s="16">
        <f>+'Monthly Parameters'!BS98</f>
        <v>8</v>
      </c>
      <c r="BT863" s="16">
        <f>+'Monthly Parameters'!BT98</f>
        <v>8</v>
      </c>
      <c r="BU863" s="16">
        <f>+'Monthly Parameters'!BU98</f>
        <v>8</v>
      </c>
      <c r="BV863" s="16">
        <f>+'Monthly Parameters'!BV98</f>
        <v>8</v>
      </c>
      <c r="BW863" s="263">
        <f t="shared" si="1208"/>
        <v>411.60000000000014</v>
      </c>
    </row>
    <row r="864" spans="1:75" x14ac:dyDescent="0.3"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7"/>
      <c r="BP864" s="27"/>
      <c r="BQ864" s="27"/>
      <c r="BR864" s="27"/>
      <c r="BS864" s="27"/>
      <c r="BT864" s="27"/>
      <c r="BU864" s="27"/>
      <c r="BV864" s="27"/>
      <c r="BW864" s="281"/>
    </row>
    <row r="865" spans="1:75" x14ac:dyDescent="0.3">
      <c r="BW865" s="233">
        <f t="shared" ref="BW865:BW930" si="1211">SUM(C865:BV865)</f>
        <v>0</v>
      </c>
    </row>
    <row r="866" spans="1:75" x14ac:dyDescent="0.3">
      <c r="A866" s="3" t="s">
        <v>472</v>
      </c>
      <c r="O866" s="118">
        <f>+O861*O862*O863</f>
        <v>99486481.247999996</v>
      </c>
      <c r="P866" s="118">
        <f t="shared" ref="P866:BV866" si="1212">+P861*P862*P863</f>
        <v>99486481.247999996</v>
      </c>
      <c r="Q866" s="118">
        <f t="shared" si="1212"/>
        <v>99486481.247999996</v>
      </c>
      <c r="R866" s="118">
        <f t="shared" si="1212"/>
        <v>99486481.247999996</v>
      </c>
      <c r="S866" s="118">
        <f t="shared" si="1212"/>
        <v>99486481.247999996</v>
      </c>
      <c r="T866" s="118">
        <f t="shared" si="1212"/>
        <v>99486481.247999996</v>
      </c>
      <c r="U866" s="118">
        <f t="shared" si="1212"/>
        <v>99486481.247999996</v>
      </c>
      <c r="V866" s="118">
        <f t="shared" si="1212"/>
        <v>99486481.247999996</v>
      </c>
      <c r="W866" s="118">
        <f t="shared" si="1212"/>
        <v>99486481.247999996</v>
      </c>
      <c r="X866" s="118">
        <f t="shared" si="1212"/>
        <v>99486481.247999996</v>
      </c>
      <c r="Y866" s="118">
        <f t="shared" si="1212"/>
        <v>99486481.247999996</v>
      </c>
      <c r="Z866" s="118">
        <f t="shared" si="1212"/>
        <v>99486481.247999996</v>
      </c>
      <c r="AA866" s="118">
        <f t="shared" si="1212"/>
        <v>110127803.99848917</v>
      </c>
      <c r="AB866" s="118">
        <f t="shared" si="1212"/>
        <v>110127803.99848917</v>
      </c>
      <c r="AC866" s="118">
        <f t="shared" si="1212"/>
        <v>110127803.99848917</v>
      </c>
      <c r="AD866" s="118">
        <f t="shared" si="1212"/>
        <v>110127803.99848917</v>
      </c>
      <c r="AE866" s="118">
        <f t="shared" si="1212"/>
        <v>110127803.99848917</v>
      </c>
      <c r="AF866" s="118">
        <f t="shared" si="1212"/>
        <v>110127803.99848917</v>
      </c>
      <c r="AG866" s="118">
        <f t="shared" si="1212"/>
        <v>110127803.99848917</v>
      </c>
      <c r="AH866" s="118">
        <f t="shared" si="1212"/>
        <v>110127803.99848917</v>
      </c>
      <c r="AI866" s="118">
        <f t="shared" si="1212"/>
        <v>110127803.99848917</v>
      </c>
      <c r="AJ866" s="118">
        <f t="shared" si="1212"/>
        <v>110127803.99848917</v>
      </c>
      <c r="AK866" s="118">
        <f t="shared" si="1212"/>
        <v>110127803.99848917</v>
      </c>
      <c r="AL866" s="118">
        <f t="shared" si="1212"/>
        <v>110127803.99848917</v>
      </c>
      <c r="AM866" s="118">
        <f t="shared" si="1212"/>
        <v>125130193.53110835</v>
      </c>
      <c r="AN866" s="118">
        <f t="shared" si="1212"/>
        <v>125130193.53110835</v>
      </c>
      <c r="AO866" s="118">
        <f t="shared" si="1212"/>
        <v>125130193.53110835</v>
      </c>
      <c r="AP866" s="118">
        <f t="shared" si="1212"/>
        <v>125130193.53110835</v>
      </c>
      <c r="AQ866" s="118">
        <f t="shared" si="1212"/>
        <v>125130193.53110835</v>
      </c>
      <c r="AR866" s="118">
        <f t="shared" si="1212"/>
        <v>125130193.53110835</v>
      </c>
      <c r="AS866" s="118">
        <f t="shared" si="1212"/>
        <v>125130193.53110835</v>
      </c>
      <c r="AT866" s="118">
        <f t="shared" si="1212"/>
        <v>125130193.53110835</v>
      </c>
      <c r="AU866" s="118">
        <f t="shared" si="1212"/>
        <v>125130193.53110835</v>
      </c>
      <c r="AV866" s="118">
        <f t="shared" si="1212"/>
        <v>125130193.53110835</v>
      </c>
      <c r="AW866" s="118">
        <f t="shared" si="1212"/>
        <v>125130193.53110835</v>
      </c>
      <c r="AX866" s="118">
        <f t="shared" si="1212"/>
        <v>125130193.53110835</v>
      </c>
      <c r="AY866" s="118">
        <f t="shared" si="1212"/>
        <v>164857242.40304196</v>
      </c>
      <c r="AZ866" s="118">
        <f t="shared" si="1212"/>
        <v>164857242.40304196</v>
      </c>
      <c r="BA866" s="118">
        <f t="shared" si="1212"/>
        <v>164857242.40304196</v>
      </c>
      <c r="BB866" s="118">
        <f t="shared" si="1212"/>
        <v>164857242.40304196</v>
      </c>
      <c r="BC866" s="118">
        <f t="shared" si="1212"/>
        <v>164857242.40304196</v>
      </c>
      <c r="BD866" s="118">
        <f t="shared" si="1212"/>
        <v>164857242.40304196</v>
      </c>
      <c r="BE866" s="118">
        <f t="shared" si="1212"/>
        <v>164857242.40304196</v>
      </c>
      <c r="BF866" s="118">
        <f t="shared" si="1212"/>
        <v>164857242.40304196</v>
      </c>
      <c r="BG866" s="118">
        <f t="shared" si="1212"/>
        <v>164857242.40304196</v>
      </c>
      <c r="BH866" s="118">
        <f t="shared" si="1212"/>
        <v>164857242.40304196</v>
      </c>
      <c r="BI866" s="118">
        <f t="shared" si="1212"/>
        <v>164857242.40304196</v>
      </c>
      <c r="BJ866" s="118">
        <f t="shared" si="1212"/>
        <v>164857242.40304196</v>
      </c>
      <c r="BK866" s="118">
        <f t="shared" si="1212"/>
        <v>186315583.69858009</v>
      </c>
      <c r="BL866" s="118">
        <f t="shared" si="1212"/>
        <v>186315583.69858009</v>
      </c>
      <c r="BM866" s="118">
        <f t="shared" si="1212"/>
        <v>186315583.69858009</v>
      </c>
      <c r="BN866" s="118">
        <f t="shared" si="1212"/>
        <v>186315583.69858009</v>
      </c>
      <c r="BO866" s="118">
        <f t="shared" si="1212"/>
        <v>186315583.69858009</v>
      </c>
      <c r="BP866" s="118">
        <f t="shared" si="1212"/>
        <v>186315583.69858009</v>
      </c>
      <c r="BQ866" s="118">
        <f t="shared" si="1212"/>
        <v>186315583.69858009</v>
      </c>
      <c r="BR866" s="118">
        <f t="shared" si="1212"/>
        <v>186315583.69858009</v>
      </c>
      <c r="BS866" s="118">
        <f t="shared" si="1212"/>
        <v>186315583.69858009</v>
      </c>
      <c r="BT866" s="118">
        <f t="shared" si="1212"/>
        <v>186315583.69858009</v>
      </c>
      <c r="BU866" s="118">
        <f t="shared" si="1212"/>
        <v>186315583.69858009</v>
      </c>
      <c r="BV866" s="118">
        <f t="shared" si="1212"/>
        <v>186315583.69858009</v>
      </c>
      <c r="BW866" s="247">
        <f t="shared" si="1211"/>
        <v>8231007658.5506306</v>
      </c>
    </row>
    <row r="867" spans="1:75" x14ac:dyDescent="0.3">
      <c r="A867" s="3" t="s">
        <v>626</v>
      </c>
      <c r="O867" s="118">
        <f t="shared" ref="O867:AT867" si="1213">+IF(O863&lt;=2,O801*O862,0)</f>
        <v>0</v>
      </c>
      <c r="P867" s="118">
        <f t="shared" si="1213"/>
        <v>0</v>
      </c>
      <c r="Q867" s="118">
        <f t="shared" si="1213"/>
        <v>0</v>
      </c>
      <c r="R867" s="118">
        <f t="shared" si="1213"/>
        <v>0</v>
      </c>
      <c r="S867" s="118">
        <f t="shared" si="1213"/>
        <v>0</v>
      </c>
      <c r="T867" s="118">
        <f t="shared" si="1213"/>
        <v>0</v>
      </c>
      <c r="U867" s="118">
        <f t="shared" si="1213"/>
        <v>0</v>
      </c>
      <c r="V867" s="118">
        <f t="shared" si="1213"/>
        <v>0</v>
      </c>
      <c r="W867" s="118">
        <f t="shared" si="1213"/>
        <v>0</v>
      </c>
      <c r="X867" s="118">
        <f t="shared" si="1213"/>
        <v>0</v>
      </c>
      <c r="Y867" s="118">
        <f t="shared" si="1213"/>
        <v>0</v>
      </c>
      <c r="Z867" s="118">
        <f t="shared" si="1213"/>
        <v>0</v>
      </c>
      <c r="AA867" s="118">
        <f t="shared" si="1213"/>
        <v>0</v>
      </c>
      <c r="AB867" s="118">
        <f t="shared" si="1213"/>
        <v>0</v>
      </c>
      <c r="AC867" s="118">
        <f t="shared" si="1213"/>
        <v>0</v>
      </c>
      <c r="AD867" s="118">
        <f t="shared" si="1213"/>
        <v>0</v>
      </c>
      <c r="AE867" s="118">
        <f t="shared" si="1213"/>
        <v>0</v>
      </c>
      <c r="AF867" s="118">
        <f t="shared" si="1213"/>
        <v>0</v>
      </c>
      <c r="AG867" s="118">
        <f t="shared" si="1213"/>
        <v>0</v>
      </c>
      <c r="AH867" s="118">
        <f t="shared" si="1213"/>
        <v>0</v>
      </c>
      <c r="AI867" s="118">
        <f t="shared" si="1213"/>
        <v>0</v>
      </c>
      <c r="AJ867" s="118">
        <f t="shared" si="1213"/>
        <v>0</v>
      </c>
      <c r="AK867" s="118">
        <f t="shared" si="1213"/>
        <v>0</v>
      </c>
      <c r="AL867" s="118">
        <f t="shared" si="1213"/>
        <v>0</v>
      </c>
      <c r="AM867" s="118">
        <f t="shared" si="1213"/>
        <v>0</v>
      </c>
      <c r="AN867" s="118">
        <f t="shared" si="1213"/>
        <v>0</v>
      </c>
      <c r="AO867" s="118">
        <f t="shared" si="1213"/>
        <v>0</v>
      </c>
      <c r="AP867" s="118">
        <f t="shared" si="1213"/>
        <v>0</v>
      </c>
      <c r="AQ867" s="118">
        <f t="shared" si="1213"/>
        <v>0</v>
      </c>
      <c r="AR867" s="118">
        <f t="shared" si="1213"/>
        <v>0</v>
      </c>
      <c r="AS867" s="118">
        <f t="shared" si="1213"/>
        <v>0</v>
      </c>
      <c r="AT867" s="118">
        <f t="shared" si="1213"/>
        <v>0</v>
      </c>
      <c r="AU867" s="118">
        <f t="shared" ref="AU867:BV867" si="1214">+IF(AU863&lt;=2,AU801*AU862,0)</f>
        <v>0</v>
      </c>
      <c r="AV867" s="118">
        <f t="shared" si="1214"/>
        <v>0</v>
      </c>
      <c r="AW867" s="118">
        <f t="shared" si="1214"/>
        <v>0</v>
      </c>
      <c r="AX867" s="118">
        <f t="shared" si="1214"/>
        <v>0</v>
      </c>
      <c r="AY867" s="118">
        <f t="shared" si="1214"/>
        <v>0</v>
      </c>
      <c r="AZ867" s="118">
        <f t="shared" si="1214"/>
        <v>0</v>
      </c>
      <c r="BA867" s="118">
        <f t="shared" si="1214"/>
        <v>0</v>
      </c>
      <c r="BB867" s="118">
        <f t="shared" si="1214"/>
        <v>0</v>
      </c>
      <c r="BC867" s="118">
        <f t="shared" si="1214"/>
        <v>0</v>
      </c>
      <c r="BD867" s="118">
        <f t="shared" si="1214"/>
        <v>0</v>
      </c>
      <c r="BE867" s="118">
        <f t="shared" si="1214"/>
        <v>0</v>
      </c>
      <c r="BF867" s="118">
        <f t="shared" si="1214"/>
        <v>0</v>
      </c>
      <c r="BG867" s="118">
        <f t="shared" si="1214"/>
        <v>0</v>
      </c>
      <c r="BH867" s="118">
        <f t="shared" si="1214"/>
        <v>0</v>
      </c>
      <c r="BI867" s="118">
        <f t="shared" si="1214"/>
        <v>0</v>
      </c>
      <c r="BJ867" s="118">
        <f t="shared" si="1214"/>
        <v>0</v>
      </c>
      <c r="BK867" s="118">
        <f t="shared" si="1214"/>
        <v>0</v>
      </c>
      <c r="BL867" s="118">
        <f t="shared" si="1214"/>
        <v>0</v>
      </c>
      <c r="BM867" s="118">
        <f t="shared" si="1214"/>
        <v>0</v>
      </c>
      <c r="BN867" s="118">
        <f t="shared" si="1214"/>
        <v>0</v>
      </c>
      <c r="BO867" s="118">
        <f t="shared" si="1214"/>
        <v>0</v>
      </c>
      <c r="BP867" s="118">
        <f t="shared" si="1214"/>
        <v>0</v>
      </c>
      <c r="BQ867" s="118">
        <f t="shared" si="1214"/>
        <v>0</v>
      </c>
      <c r="BR867" s="118">
        <f t="shared" si="1214"/>
        <v>0</v>
      </c>
      <c r="BS867" s="118">
        <f t="shared" si="1214"/>
        <v>0</v>
      </c>
      <c r="BT867" s="118">
        <f t="shared" si="1214"/>
        <v>0</v>
      </c>
      <c r="BU867" s="118">
        <f t="shared" si="1214"/>
        <v>0</v>
      </c>
      <c r="BV867" s="118">
        <f t="shared" si="1214"/>
        <v>0</v>
      </c>
      <c r="BW867" s="247">
        <f t="shared" si="1211"/>
        <v>0</v>
      </c>
    </row>
    <row r="868" spans="1:75" x14ac:dyDescent="0.3">
      <c r="A868" s="3" t="s">
        <v>627</v>
      </c>
      <c r="O868" s="118">
        <f>+O866+O867</f>
        <v>99486481.247999996</v>
      </c>
      <c r="P868" s="118">
        <f>+P866+P867</f>
        <v>99486481.247999996</v>
      </c>
      <c r="Q868" s="118">
        <f t="shared" ref="Q868:Z868" si="1215">+Q866+Q867</f>
        <v>99486481.247999996</v>
      </c>
      <c r="R868" s="118">
        <f t="shared" si="1215"/>
        <v>99486481.247999996</v>
      </c>
      <c r="S868" s="118">
        <f t="shared" si="1215"/>
        <v>99486481.247999996</v>
      </c>
      <c r="T868" s="118">
        <f t="shared" si="1215"/>
        <v>99486481.247999996</v>
      </c>
      <c r="U868" s="118">
        <f t="shared" si="1215"/>
        <v>99486481.247999996</v>
      </c>
      <c r="V868" s="118">
        <f t="shared" si="1215"/>
        <v>99486481.247999996</v>
      </c>
      <c r="W868" s="118">
        <f t="shared" si="1215"/>
        <v>99486481.247999996</v>
      </c>
      <c r="X868" s="118">
        <f t="shared" si="1215"/>
        <v>99486481.247999996</v>
      </c>
      <c r="Y868" s="118">
        <f t="shared" si="1215"/>
        <v>99486481.247999996</v>
      </c>
      <c r="Z868" s="118">
        <f t="shared" si="1215"/>
        <v>99486481.247999996</v>
      </c>
      <c r="AA868" s="118">
        <f>+AA866+AA867</f>
        <v>110127803.99848917</v>
      </c>
      <c r="AB868" s="118">
        <f t="shared" ref="AB868:AL868" si="1216">+AB866+AB867</f>
        <v>110127803.99848917</v>
      </c>
      <c r="AC868" s="118">
        <f t="shared" si="1216"/>
        <v>110127803.99848917</v>
      </c>
      <c r="AD868" s="118">
        <f t="shared" si="1216"/>
        <v>110127803.99848917</v>
      </c>
      <c r="AE868" s="118">
        <f t="shared" si="1216"/>
        <v>110127803.99848917</v>
      </c>
      <c r="AF868" s="118">
        <f t="shared" si="1216"/>
        <v>110127803.99848917</v>
      </c>
      <c r="AG868" s="118">
        <f t="shared" si="1216"/>
        <v>110127803.99848917</v>
      </c>
      <c r="AH868" s="118">
        <f t="shared" si="1216"/>
        <v>110127803.99848917</v>
      </c>
      <c r="AI868" s="118">
        <f t="shared" si="1216"/>
        <v>110127803.99848917</v>
      </c>
      <c r="AJ868" s="118">
        <f t="shared" si="1216"/>
        <v>110127803.99848917</v>
      </c>
      <c r="AK868" s="118">
        <f t="shared" si="1216"/>
        <v>110127803.99848917</v>
      </c>
      <c r="AL868" s="118">
        <f t="shared" si="1216"/>
        <v>110127803.99848917</v>
      </c>
      <c r="AM868" s="118">
        <f>+AM866+AM867</f>
        <v>125130193.53110835</v>
      </c>
      <c r="AN868" s="118">
        <f t="shared" ref="AN868:AX868" si="1217">+AN866+AN867</f>
        <v>125130193.53110835</v>
      </c>
      <c r="AO868" s="118">
        <f t="shared" si="1217"/>
        <v>125130193.53110835</v>
      </c>
      <c r="AP868" s="118">
        <f t="shared" si="1217"/>
        <v>125130193.53110835</v>
      </c>
      <c r="AQ868" s="118">
        <f t="shared" si="1217"/>
        <v>125130193.53110835</v>
      </c>
      <c r="AR868" s="118">
        <f t="shared" si="1217"/>
        <v>125130193.53110835</v>
      </c>
      <c r="AS868" s="118">
        <f t="shared" si="1217"/>
        <v>125130193.53110835</v>
      </c>
      <c r="AT868" s="118">
        <f t="shared" si="1217"/>
        <v>125130193.53110835</v>
      </c>
      <c r="AU868" s="118">
        <f t="shared" si="1217"/>
        <v>125130193.53110835</v>
      </c>
      <c r="AV868" s="118">
        <f t="shared" si="1217"/>
        <v>125130193.53110835</v>
      </c>
      <c r="AW868" s="118">
        <f t="shared" si="1217"/>
        <v>125130193.53110835</v>
      </c>
      <c r="AX868" s="118">
        <f t="shared" si="1217"/>
        <v>125130193.53110835</v>
      </c>
      <c r="AY868" s="118">
        <f>+AY866+AY867</f>
        <v>164857242.40304196</v>
      </c>
      <c r="AZ868" s="118">
        <f t="shared" ref="AZ868:BJ868" si="1218">+AZ866+AZ867</f>
        <v>164857242.40304196</v>
      </c>
      <c r="BA868" s="118">
        <f t="shared" si="1218"/>
        <v>164857242.40304196</v>
      </c>
      <c r="BB868" s="118">
        <f t="shared" si="1218"/>
        <v>164857242.40304196</v>
      </c>
      <c r="BC868" s="118">
        <f t="shared" si="1218"/>
        <v>164857242.40304196</v>
      </c>
      <c r="BD868" s="118">
        <f t="shared" si="1218"/>
        <v>164857242.40304196</v>
      </c>
      <c r="BE868" s="118">
        <f t="shared" si="1218"/>
        <v>164857242.40304196</v>
      </c>
      <c r="BF868" s="118">
        <f t="shared" si="1218"/>
        <v>164857242.40304196</v>
      </c>
      <c r="BG868" s="118">
        <f t="shared" si="1218"/>
        <v>164857242.40304196</v>
      </c>
      <c r="BH868" s="118">
        <f t="shared" si="1218"/>
        <v>164857242.40304196</v>
      </c>
      <c r="BI868" s="118">
        <f t="shared" si="1218"/>
        <v>164857242.40304196</v>
      </c>
      <c r="BJ868" s="118">
        <f t="shared" si="1218"/>
        <v>164857242.40304196</v>
      </c>
      <c r="BK868" s="118">
        <f>+BK866+BK867</f>
        <v>186315583.69858009</v>
      </c>
      <c r="BL868" s="118">
        <f t="shared" ref="BL868:BV868" si="1219">+BL866+BL867</f>
        <v>186315583.69858009</v>
      </c>
      <c r="BM868" s="118">
        <f t="shared" si="1219"/>
        <v>186315583.69858009</v>
      </c>
      <c r="BN868" s="118">
        <f t="shared" si="1219"/>
        <v>186315583.69858009</v>
      </c>
      <c r="BO868" s="118">
        <f t="shared" si="1219"/>
        <v>186315583.69858009</v>
      </c>
      <c r="BP868" s="118">
        <f t="shared" si="1219"/>
        <v>186315583.69858009</v>
      </c>
      <c r="BQ868" s="118">
        <f t="shared" si="1219"/>
        <v>186315583.69858009</v>
      </c>
      <c r="BR868" s="118">
        <f t="shared" si="1219"/>
        <v>186315583.69858009</v>
      </c>
      <c r="BS868" s="118">
        <f t="shared" si="1219"/>
        <v>186315583.69858009</v>
      </c>
      <c r="BT868" s="118">
        <f t="shared" si="1219"/>
        <v>186315583.69858009</v>
      </c>
      <c r="BU868" s="118">
        <f t="shared" si="1219"/>
        <v>186315583.69858009</v>
      </c>
      <c r="BV868" s="118">
        <f t="shared" si="1219"/>
        <v>186315583.69858009</v>
      </c>
      <c r="BW868" s="247">
        <f t="shared" ref="BW868:BW893" si="1220">SUM(C868:BV868)</f>
        <v>8231007658.5506306</v>
      </c>
    </row>
    <row r="869" spans="1:75" x14ac:dyDescent="0.3">
      <c r="A869" s="3" t="s">
        <v>628</v>
      </c>
      <c r="O869" s="118">
        <f>+O868/12</f>
        <v>8290540.1039999994</v>
      </c>
      <c r="P869" s="118">
        <f>+P868/12</f>
        <v>8290540.1039999994</v>
      </c>
      <c r="Q869" s="118">
        <f t="shared" ref="Q869:Z869" si="1221">+Q868/12</f>
        <v>8290540.1039999994</v>
      </c>
      <c r="R869" s="118">
        <f t="shared" si="1221"/>
        <v>8290540.1039999994</v>
      </c>
      <c r="S869" s="118">
        <f t="shared" si="1221"/>
        <v>8290540.1039999994</v>
      </c>
      <c r="T869" s="118">
        <f t="shared" si="1221"/>
        <v>8290540.1039999994</v>
      </c>
      <c r="U869" s="118">
        <f t="shared" si="1221"/>
        <v>8290540.1039999994</v>
      </c>
      <c r="V869" s="118">
        <f t="shared" si="1221"/>
        <v>8290540.1039999994</v>
      </c>
      <c r="W869" s="118">
        <f t="shared" si="1221"/>
        <v>8290540.1039999994</v>
      </c>
      <c r="X869" s="118">
        <f t="shared" si="1221"/>
        <v>8290540.1039999994</v>
      </c>
      <c r="Y869" s="118">
        <f t="shared" si="1221"/>
        <v>8290540.1039999994</v>
      </c>
      <c r="Z869" s="118">
        <f t="shared" si="1221"/>
        <v>8290540.1039999994</v>
      </c>
      <c r="AA869" s="118">
        <f>+AA868/12</f>
        <v>9177316.9998740982</v>
      </c>
      <c r="AB869" s="118">
        <f t="shared" ref="AB869:AL869" si="1222">+AB868/12</f>
        <v>9177316.9998740982</v>
      </c>
      <c r="AC869" s="118">
        <f t="shared" si="1222"/>
        <v>9177316.9998740982</v>
      </c>
      <c r="AD869" s="118">
        <f t="shared" si="1222"/>
        <v>9177316.9998740982</v>
      </c>
      <c r="AE869" s="118">
        <f t="shared" si="1222"/>
        <v>9177316.9998740982</v>
      </c>
      <c r="AF869" s="118">
        <f t="shared" si="1222"/>
        <v>9177316.9998740982</v>
      </c>
      <c r="AG869" s="118">
        <f t="shared" si="1222"/>
        <v>9177316.9998740982</v>
      </c>
      <c r="AH869" s="118">
        <f t="shared" si="1222"/>
        <v>9177316.9998740982</v>
      </c>
      <c r="AI869" s="118">
        <f t="shared" si="1222"/>
        <v>9177316.9998740982</v>
      </c>
      <c r="AJ869" s="118">
        <f t="shared" si="1222"/>
        <v>9177316.9998740982</v>
      </c>
      <c r="AK869" s="118">
        <f t="shared" si="1222"/>
        <v>9177316.9998740982</v>
      </c>
      <c r="AL869" s="118">
        <f t="shared" si="1222"/>
        <v>9177316.9998740982</v>
      </c>
      <c r="AM869" s="118">
        <f>+AM868/12</f>
        <v>10427516.127592362</v>
      </c>
      <c r="AN869" s="118">
        <f t="shared" ref="AN869:AX869" si="1223">+AN868/12</f>
        <v>10427516.127592362</v>
      </c>
      <c r="AO869" s="118">
        <f t="shared" si="1223"/>
        <v>10427516.127592362</v>
      </c>
      <c r="AP869" s="118">
        <f t="shared" si="1223"/>
        <v>10427516.127592362</v>
      </c>
      <c r="AQ869" s="118">
        <f t="shared" si="1223"/>
        <v>10427516.127592362</v>
      </c>
      <c r="AR869" s="118">
        <f t="shared" si="1223"/>
        <v>10427516.127592362</v>
      </c>
      <c r="AS869" s="118">
        <f t="shared" si="1223"/>
        <v>10427516.127592362</v>
      </c>
      <c r="AT869" s="118">
        <f t="shared" si="1223"/>
        <v>10427516.127592362</v>
      </c>
      <c r="AU869" s="118">
        <f t="shared" si="1223"/>
        <v>10427516.127592362</v>
      </c>
      <c r="AV869" s="118">
        <f t="shared" si="1223"/>
        <v>10427516.127592362</v>
      </c>
      <c r="AW869" s="118">
        <f t="shared" si="1223"/>
        <v>10427516.127592362</v>
      </c>
      <c r="AX869" s="118">
        <f t="shared" si="1223"/>
        <v>10427516.127592362</v>
      </c>
      <c r="AY869" s="118">
        <f>+AY868/12</f>
        <v>13738103.53358683</v>
      </c>
      <c r="AZ869" s="118">
        <f t="shared" ref="AZ869:BJ869" si="1224">+AZ868/12</f>
        <v>13738103.53358683</v>
      </c>
      <c r="BA869" s="118">
        <f t="shared" si="1224"/>
        <v>13738103.53358683</v>
      </c>
      <c r="BB869" s="118">
        <f t="shared" si="1224"/>
        <v>13738103.53358683</v>
      </c>
      <c r="BC869" s="118">
        <f t="shared" si="1224"/>
        <v>13738103.53358683</v>
      </c>
      <c r="BD869" s="118">
        <f t="shared" si="1224"/>
        <v>13738103.53358683</v>
      </c>
      <c r="BE869" s="118">
        <f t="shared" si="1224"/>
        <v>13738103.53358683</v>
      </c>
      <c r="BF869" s="118">
        <f t="shared" si="1224"/>
        <v>13738103.53358683</v>
      </c>
      <c r="BG869" s="118">
        <f t="shared" si="1224"/>
        <v>13738103.53358683</v>
      </c>
      <c r="BH869" s="118">
        <f t="shared" si="1224"/>
        <v>13738103.53358683</v>
      </c>
      <c r="BI869" s="118">
        <f t="shared" si="1224"/>
        <v>13738103.53358683</v>
      </c>
      <c r="BJ869" s="118">
        <f t="shared" si="1224"/>
        <v>13738103.53358683</v>
      </c>
      <c r="BK869" s="118">
        <f>+BK868/12</f>
        <v>15526298.641548341</v>
      </c>
      <c r="BL869" s="118">
        <f t="shared" ref="BL869:BV869" si="1225">+BL868/12</f>
        <v>15526298.641548341</v>
      </c>
      <c r="BM869" s="118">
        <f t="shared" si="1225"/>
        <v>15526298.641548341</v>
      </c>
      <c r="BN869" s="118">
        <f t="shared" si="1225"/>
        <v>15526298.641548341</v>
      </c>
      <c r="BO869" s="118">
        <f t="shared" si="1225"/>
        <v>15526298.641548341</v>
      </c>
      <c r="BP869" s="118">
        <f t="shared" si="1225"/>
        <v>15526298.641548341</v>
      </c>
      <c r="BQ869" s="118">
        <f t="shared" si="1225"/>
        <v>15526298.641548341</v>
      </c>
      <c r="BR869" s="118">
        <f t="shared" si="1225"/>
        <v>15526298.641548341</v>
      </c>
      <c r="BS869" s="118">
        <f t="shared" si="1225"/>
        <v>15526298.641548341</v>
      </c>
      <c r="BT869" s="118">
        <f t="shared" si="1225"/>
        <v>15526298.641548341</v>
      </c>
      <c r="BU869" s="118">
        <f t="shared" si="1225"/>
        <v>15526298.641548341</v>
      </c>
      <c r="BV869" s="118">
        <f t="shared" si="1225"/>
        <v>15526298.641548341</v>
      </c>
      <c r="BW869" s="247">
        <f t="shared" si="1220"/>
        <v>685917304.87922049</v>
      </c>
    </row>
    <row r="870" spans="1:75" x14ac:dyDescent="0.3">
      <c r="A870" s="168" t="s">
        <v>629</v>
      </c>
      <c r="O870" s="118">
        <f>+N870+O869</f>
        <v>8290540.1039999994</v>
      </c>
      <c r="P870" s="118">
        <f>+O870+P869</f>
        <v>16581080.207999999</v>
      </c>
      <c r="Q870" s="118">
        <f t="shared" ref="Q870" si="1226">+P870+Q869</f>
        <v>24871620.311999999</v>
      </c>
      <c r="R870" s="118">
        <f t="shared" ref="R870" si="1227">+Q870+R869</f>
        <v>33162160.415999997</v>
      </c>
      <c r="S870" s="118">
        <f t="shared" ref="S870" si="1228">+R870+S869</f>
        <v>41452700.519999996</v>
      </c>
      <c r="T870" s="118">
        <f t="shared" ref="T870" si="1229">+S870+T869</f>
        <v>49743240.623999998</v>
      </c>
      <c r="U870" s="118">
        <f t="shared" ref="U870" si="1230">+T870+U869</f>
        <v>58033780.728</v>
      </c>
      <c r="V870" s="118">
        <f t="shared" ref="V870" si="1231">+U870+V869</f>
        <v>66324320.832000002</v>
      </c>
      <c r="W870" s="118">
        <f t="shared" ref="W870" si="1232">+V870+W869</f>
        <v>74614860.936000004</v>
      </c>
      <c r="X870" s="118">
        <f t="shared" ref="X870" si="1233">+W870+X869</f>
        <v>82905401.040000007</v>
      </c>
      <c r="Y870" s="118">
        <f t="shared" ref="Y870" si="1234">+X870+Y869</f>
        <v>91195941.144000009</v>
      </c>
      <c r="Z870" s="118">
        <f t="shared" ref="Z870" si="1235">+Y870+Z869</f>
        <v>99486481.248000011</v>
      </c>
      <c r="AA870" s="118">
        <f>+AA869</f>
        <v>9177316.9998740982</v>
      </c>
      <c r="AB870" s="118">
        <f t="shared" ref="AB870" si="1236">+AA870+AB869</f>
        <v>18354633.999748196</v>
      </c>
      <c r="AC870" s="118">
        <f t="shared" ref="AC870" si="1237">+AB870+AC869</f>
        <v>27531950.999622293</v>
      </c>
      <c r="AD870" s="118">
        <f t="shared" ref="AD870" si="1238">+AC870+AD869</f>
        <v>36709267.999496393</v>
      </c>
      <c r="AE870" s="118">
        <f t="shared" ref="AE870" si="1239">+AD870+AE869</f>
        <v>45886584.999370493</v>
      </c>
      <c r="AF870" s="118">
        <f t="shared" ref="AF870" si="1240">+AE870+AF869</f>
        <v>55063901.999244593</v>
      </c>
      <c r="AG870" s="118">
        <f t="shared" ref="AG870" si="1241">+AF870+AG869</f>
        <v>64241218.999118693</v>
      </c>
      <c r="AH870" s="118">
        <f t="shared" ref="AH870" si="1242">+AG870+AH869</f>
        <v>73418535.998992786</v>
      </c>
      <c r="AI870" s="118">
        <f t="shared" ref="AI870" si="1243">+AH870+AI869</f>
        <v>82595852.998866886</v>
      </c>
      <c r="AJ870" s="118">
        <f t="shared" ref="AJ870" si="1244">+AI870+AJ869</f>
        <v>91773169.998740986</v>
      </c>
      <c r="AK870" s="118">
        <f t="shared" ref="AK870" si="1245">+AJ870+AK869</f>
        <v>100950486.99861509</v>
      </c>
      <c r="AL870" s="118">
        <f t="shared" ref="AL870" si="1246">+AK870+AL869</f>
        <v>110127803.99848919</v>
      </c>
      <c r="AM870" s="118">
        <f>+AM869</f>
        <v>10427516.127592362</v>
      </c>
      <c r="AN870" s="118">
        <f t="shared" ref="AN870" si="1247">+AM870+AN869</f>
        <v>20855032.255184725</v>
      </c>
      <c r="AO870" s="118">
        <f t="shared" ref="AO870" si="1248">+AN870+AO869</f>
        <v>31282548.382777087</v>
      </c>
      <c r="AP870" s="118">
        <f t="shared" ref="AP870" si="1249">+AO870+AP869</f>
        <v>41710064.51036945</v>
      </c>
      <c r="AQ870" s="118">
        <f t="shared" ref="AQ870" si="1250">+AP870+AQ869</f>
        <v>52137580.637961812</v>
      </c>
      <c r="AR870" s="118">
        <f t="shared" ref="AR870" si="1251">+AQ870+AR869</f>
        <v>62565096.765554175</v>
      </c>
      <c r="AS870" s="118">
        <f t="shared" ref="AS870" si="1252">+AR870+AS869</f>
        <v>72992612.893146545</v>
      </c>
      <c r="AT870" s="118">
        <f t="shared" ref="AT870" si="1253">+AS870+AT869</f>
        <v>83420129.0207389</v>
      </c>
      <c r="AU870" s="118">
        <f t="shared" ref="AU870" si="1254">+AT870+AU869</f>
        <v>93847645.148331255</v>
      </c>
      <c r="AV870" s="118">
        <f t="shared" ref="AV870" si="1255">+AU870+AV869</f>
        <v>104275161.27592361</v>
      </c>
      <c r="AW870" s="118">
        <f t="shared" ref="AW870" si="1256">+AV870+AW869</f>
        <v>114702677.40351596</v>
      </c>
      <c r="AX870" s="118">
        <f t="shared" ref="AX870" si="1257">+AW870+AX869</f>
        <v>125130193.53110832</v>
      </c>
      <c r="AY870" s="118">
        <f>+AY869</f>
        <v>13738103.53358683</v>
      </c>
      <c r="AZ870" s="118">
        <f t="shared" ref="AZ870" si="1258">+AY870+AZ869</f>
        <v>27476207.06717366</v>
      </c>
      <c r="BA870" s="118">
        <f t="shared" ref="BA870" si="1259">+AZ870+BA869</f>
        <v>41214310.60076049</v>
      </c>
      <c r="BB870" s="118">
        <f t="shared" ref="BB870" si="1260">+BA870+BB869</f>
        <v>54952414.13434732</v>
      </c>
      <c r="BC870" s="118">
        <f t="shared" ref="BC870" si="1261">+BB870+BC869</f>
        <v>68690517.66793415</v>
      </c>
      <c r="BD870" s="118">
        <f t="shared" ref="BD870" si="1262">+BC870+BD869</f>
        <v>82428621.201520979</v>
      </c>
      <c r="BE870" s="118">
        <f t="shared" ref="BE870" si="1263">+BD870+BE869</f>
        <v>96166724.735107809</v>
      </c>
      <c r="BF870" s="118">
        <f t="shared" ref="BF870" si="1264">+BE870+BF869</f>
        <v>109904828.26869464</v>
      </c>
      <c r="BG870" s="118">
        <f t="shared" ref="BG870" si="1265">+BF870+BG869</f>
        <v>123642931.80228147</v>
      </c>
      <c r="BH870" s="118">
        <f t="shared" ref="BH870" si="1266">+BG870+BH869</f>
        <v>137381035.3358683</v>
      </c>
      <c r="BI870" s="118">
        <f t="shared" ref="BI870" si="1267">+BH870+BI869</f>
        <v>151119138.86945513</v>
      </c>
      <c r="BJ870" s="118">
        <f t="shared" ref="BJ870" si="1268">+BI870+BJ869</f>
        <v>164857242.40304196</v>
      </c>
      <c r="BK870" s="118">
        <f>+BK869</f>
        <v>15526298.641548341</v>
      </c>
      <c r="BL870" s="118">
        <f t="shared" ref="BL870" si="1269">+BK870+BL869</f>
        <v>31052597.283096682</v>
      </c>
      <c r="BM870" s="118">
        <f t="shared" ref="BM870" si="1270">+BL870+BM869</f>
        <v>46578895.924645022</v>
      </c>
      <c r="BN870" s="118">
        <f t="shared" ref="BN870" si="1271">+BM870+BN869</f>
        <v>62105194.566193365</v>
      </c>
      <c r="BO870" s="118">
        <f t="shared" ref="BO870" si="1272">+BN870+BO869</f>
        <v>77631493.207741708</v>
      </c>
      <c r="BP870" s="118">
        <f t="shared" ref="BP870" si="1273">+BO870+BP869</f>
        <v>93157791.849290043</v>
      </c>
      <c r="BQ870" s="118">
        <f t="shared" ref="BQ870" si="1274">+BP870+BQ869</f>
        <v>108684090.49083838</v>
      </c>
      <c r="BR870" s="118">
        <f t="shared" ref="BR870" si="1275">+BQ870+BR869</f>
        <v>124210389.13238671</v>
      </c>
      <c r="BS870" s="118">
        <f t="shared" ref="BS870" si="1276">+BR870+BS869</f>
        <v>139736687.77393505</v>
      </c>
      <c r="BT870" s="118">
        <f t="shared" ref="BT870" si="1277">+BS870+BT869</f>
        <v>155262986.41548339</v>
      </c>
      <c r="BU870" s="118">
        <f t="shared" ref="BU870" si="1278">+BT870+BU869</f>
        <v>170789285.05703172</v>
      </c>
      <c r="BV870" s="118">
        <f t="shared" ref="BV870" si="1279">+BU870+BV869</f>
        <v>186315583.69858006</v>
      </c>
      <c r="BW870" s="247">
        <f t="shared" si="1220"/>
        <v>4458462481.7149267</v>
      </c>
    </row>
    <row r="871" spans="1:75" x14ac:dyDescent="0.3">
      <c r="A871" s="3" t="s">
        <v>630</v>
      </c>
      <c r="O871" s="118">
        <f>+O873-N873</f>
        <v>82905.401039999997</v>
      </c>
      <c r="P871" s="118">
        <f>+P873-O873</f>
        <v>248716.20311999999</v>
      </c>
      <c r="Q871" s="118">
        <f t="shared" ref="Q871" si="1280">+Q873-P873</f>
        <v>414527.0051999999</v>
      </c>
      <c r="R871" s="118">
        <f t="shared" ref="R871" si="1281">+R873-Q873</f>
        <v>580337.80728000007</v>
      </c>
      <c r="S871" s="118">
        <f t="shared" ref="S871" si="1282">+S873-R873</f>
        <v>746148.60935999989</v>
      </c>
      <c r="T871" s="118">
        <f t="shared" ref="T871" si="1283">+T873-S873</f>
        <v>911959.41144000017</v>
      </c>
      <c r="U871" s="118">
        <f t="shared" ref="U871" si="1284">+U873-T873</f>
        <v>1077770.2135200002</v>
      </c>
      <c r="V871" s="118">
        <f t="shared" ref="V871" si="1285">+V873-U873</f>
        <v>1243581.0156000005</v>
      </c>
      <c r="W871" s="118">
        <f t="shared" ref="W871" si="1286">+W873-V873</f>
        <v>1409391.8176799994</v>
      </c>
      <c r="X871" s="118">
        <f t="shared" ref="X871" si="1287">+X873-W873</f>
        <v>1575202.6197600001</v>
      </c>
      <c r="Y871" s="118">
        <f t="shared" ref="Y871" si="1288">+Y873-X873</f>
        <v>1741013.421839999</v>
      </c>
      <c r="Z871" s="118">
        <f t="shared" ref="Z871" si="1289">+Z873-Y873</f>
        <v>1906824.2239200007</v>
      </c>
      <c r="AA871" s="118">
        <f>+AA873</f>
        <v>91773.169998740981</v>
      </c>
      <c r="AB871" s="118">
        <f t="shared" ref="AB871" si="1290">+AB873-AA873</f>
        <v>275319.50999622291</v>
      </c>
      <c r="AC871" s="118">
        <f t="shared" ref="AC871" si="1291">+AC873-AB873</f>
        <v>458865.84999370482</v>
      </c>
      <c r="AD871" s="118">
        <f t="shared" ref="AD871" si="1292">+AD873-AC873</f>
        <v>642412.18999118696</v>
      </c>
      <c r="AE871" s="118">
        <f t="shared" ref="AE871" si="1293">+AE873-AD873</f>
        <v>825958.52998866886</v>
      </c>
      <c r="AF871" s="118">
        <f t="shared" ref="AF871" si="1294">+AF873-AE873</f>
        <v>1009504.8699861513</v>
      </c>
      <c r="AG871" s="118">
        <f t="shared" ref="AG871" si="1295">+AG873-AF873</f>
        <v>1193051.2099836334</v>
      </c>
      <c r="AH871" s="118">
        <f t="shared" ref="AH871" si="1296">+AH873-AG873</f>
        <v>1376597.5499811135</v>
      </c>
      <c r="AI871" s="118">
        <f t="shared" ref="AI871" si="1297">+AI873-AH873</f>
        <v>1560143.8899785969</v>
      </c>
      <c r="AJ871" s="118">
        <f t="shared" ref="AJ871" si="1298">+AJ873-AI873</f>
        <v>1743690.2299760785</v>
      </c>
      <c r="AK871" s="118">
        <f t="shared" ref="AK871" si="1299">+AK873-AJ873</f>
        <v>1927236.5699735601</v>
      </c>
      <c r="AL871" s="118">
        <f t="shared" ref="AL871" si="1300">+AL873-AK873</f>
        <v>2110782.9099710416</v>
      </c>
      <c r="AM871" s="118">
        <f>+AM873</f>
        <v>104275.16127592363</v>
      </c>
      <c r="AN871" s="118">
        <f t="shared" ref="AN871" si="1301">+AN873-AM873</f>
        <v>312825.48382777092</v>
      </c>
      <c r="AO871" s="118">
        <f t="shared" ref="AO871" si="1302">+AO873-AN873</f>
        <v>521375.80637961812</v>
      </c>
      <c r="AP871" s="118">
        <f t="shared" ref="AP871" si="1303">+AP873-AO873</f>
        <v>729926.12893146544</v>
      </c>
      <c r="AQ871" s="118">
        <f t="shared" ref="AQ871" si="1304">+AQ873-AP873</f>
        <v>938476.45148331253</v>
      </c>
      <c r="AR871" s="118">
        <f t="shared" ref="AR871" si="1305">+AR873-AQ873</f>
        <v>1147026.77403516</v>
      </c>
      <c r="AS871" s="118">
        <f t="shared" ref="AS871" si="1306">+AS873-AR873</f>
        <v>1355577.0965870083</v>
      </c>
      <c r="AT871" s="118">
        <f t="shared" ref="AT871" si="1307">+AT873-AS873</f>
        <v>1564127.4191388534</v>
      </c>
      <c r="AU871" s="118">
        <f t="shared" ref="AU871" si="1308">+AU873-AT873</f>
        <v>1772677.7416907009</v>
      </c>
      <c r="AV871" s="118">
        <f t="shared" ref="AV871" si="1309">+AV873-AU873</f>
        <v>1981228.0642425474</v>
      </c>
      <c r="AW871" s="118">
        <f t="shared" ref="AW871" si="1310">+AW873-AV873</f>
        <v>2189778.3867943939</v>
      </c>
      <c r="AX871" s="118">
        <f t="shared" ref="AX871" si="1311">+AX873-AW873</f>
        <v>2398328.7093462422</v>
      </c>
      <c r="AY871" s="118">
        <f>+AY873</f>
        <v>137381.03533586831</v>
      </c>
      <c r="AZ871" s="118">
        <f t="shared" ref="AZ871" si="1312">+AZ873-AY873</f>
        <v>412143.10600760492</v>
      </c>
      <c r="BA871" s="118">
        <f t="shared" ref="BA871" si="1313">+BA873-AZ873</f>
        <v>686905.17667934136</v>
      </c>
      <c r="BB871" s="118">
        <f t="shared" ref="BB871" si="1314">+BB873-BA873</f>
        <v>961667.24735107832</v>
      </c>
      <c r="BC871" s="118">
        <f t="shared" ref="BC871" si="1315">+BC873-BB873</f>
        <v>1236429.3180228146</v>
      </c>
      <c r="BD871" s="118">
        <f t="shared" ref="BD871" si="1316">+BD873-BC873</f>
        <v>1511191.3886945518</v>
      </c>
      <c r="BE871" s="118">
        <f t="shared" ref="BE871" si="1317">+BE873-BD873</f>
        <v>1785953.459366288</v>
      </c>
      <c r="BF871" s="118">
        <f t="shared" ref="BF871" si="1318">+BF873-BE873</f>
        <v>2060715.5300380243</v>
      </c>
      <c r="BG871" s="118">
        <f t="shared" ref="BG871" si="1319">+BG873-BF873</f>
        <v>2335477.6007097606</v>
      </c>
      <c r="BH871" s="118">
        <f t="shared" ref="BH871" si="1320">+BH873-BG873</f>
        <v>2610239.6713814959</v>
      </c>
      <c r="BI871" s="118">
        <f t="shared" ref="BI871" si="1321">+BI873-BH873</f>
        <v>2885001.7420532349</v>
      </c>
      <c r="BJ871" s="118">
        <f t="shared" ref="BJ871" si="1322">+BJ873-BI873</f>
        <v>3159763.8127249703</v>
      </c>
      <c r="BK871" s="118">
        <f>+BK873</f>
        <v>155262.98641548341</v>
      </c>
      <c r="BL871" s="118">
        <f t="shared" ref="BL871" si="1323">+BL873-BK873</f>
        <v>465788.95924645022</v>
      </c>
      <c r="BM871" s="118">
        <f t="shared" ref="BM871" si="1324">+BM873-BL873</f>
        <v>776314.93207741692</v>
      </c>
      <c r="BN871" s="118">
        <f t="shared" ref="BN871" si="1325">+BN873-BM873</f>
        <v>1086840.904908384</v>
      </c>
      <c r="BO871" s="118">
        <f t="shared" ref="BO871" si="1326">+BO873-BN873</f>
        <v>1397366.8777393512</v>
      </c>
      <c r="BP871" s="118">
        <f t="shared" ref="BP871" si="1327">+BP873-BO873</f>
        <v>1707892.8505703174</v>
      </c>
      <c r="BQ871" s="118">
        <f t="shared" ref="BQ871" si="1328">+BQ873-BP873</f>
        <v>2018418.8234012844</v>
      </c>
      <c r="BR871" s="118">
        <f t="shared" ref="BR871" si="1329">+BR873-BQ873</f>
        <v>2328944.7962322505</v>
      </c>
      <c r="BS871" s="118">
        <f t="shared" ref="BS871" si="1330">+BS873-BR873</f>
        <v>2639470.7690632157</v>
      </c>
      <c r="BT871" s="118">
        <f t="shared" ref="BT871" si="1331">+BT873-BS873</f>
        <v>2949996.7418941837</v>
      </c>
      <c r="BU871" s="118">
        <f t="shared" ref="BU871" si="1332">+BU873-BT873</f>
        <v>3260522.7147251498</v>
      </c>
      <c r="BV871" s="118">
        <f t="shared" ref="BV871" si="1333">+BV873-BU873</f>
        <v>3571048.6875561178</v>
      </c>
      <c r="BW871" s="247">
        <f t="shared" si="1220"/>
        <v>82310076.58550635</v>
      </c>
    </row>
    <row r="872" spans="1:75" x14ac:dyDescent="0.3">
      <c r="A872" s="168" t="s">
        <v>631</v>
      </c>
      <c r="O872" s="282">
        <v>0.01</v>
      </c>
      <c r="P872" s="282">
        <f>+O872+1%</f>
        <v>0.02</v>
      </c>
      <c r="Q872" s="282">
        <f t="shared" ref="Q872" si="1334">+P872+1%</f>
        <v>0.03</v>
      </c>
      <c r="R872" s="282">
        <f t="shared" ref="R872" si="1335">+Q872+1%</f>
        <v>0.04</v>
      </c>
      <c r="S872" s="282">
        <f t="shared" ref="S872" si="1336">+R872+1%</f>
        <v>0.05</v>
      </c>
      <c r="T872" s="282">
        <f t="shared" ref="T872" si="1337">+S872+1%</f>
        <v>6.0000000000000005E-2</v>
      </c>
      <c r="U872" s="282">
        <f t="shared" ref="U872" si="1338">+T872+1%</f>
        <v>7.0000000000000007E-2</v>
      </c>
      <c r="V872" s="282">
        <f t="shared" ref="V872" si="1339">+U872+1%</f>
        <v>0.08</v>
      </c>
      <c r="W872" s="282">
        <f t="shared" ref="W872" si="1340">+V872+1%</f>
        <v>0.09</v>
      </c>
      <c r="X872" s="282">
        <f t="shared" ref="X872" si="1341">+W872+1%</f>
        <v>9.9999999999999992E-2</v>
      </c>
      <c r="Y872" s="282">
        <f t="shared" ref="Y872" si="1342">+X872+1%</f>
        <v>0.10999999999999999</v>
      </c>
      <c r="Z872" s="282">
        <f t="shared" ref="Z872" si="1343">+Y872+1%</f>
        <v>0.11999999999999998</v>
      </c>
      <c r="AA872" s="282">
        <f>1%</f>
        <v>0.01</v>
      </c>
      <c r="AB872" s="282">
        <f t="shared" ref="AB872" si="1344">+AA872+1%</f>
        <v>0.02</v>
      </c>
      <c r="AC872" s="282">
        <f t="shared" ref="AC872" si="1345">+AB872+1%</f>
        <v>0.03</v>
      </c>
      <c r="AD872" s="282">
        <f t="shared" ref="AD872" si="1346">+AC872+1%</f>
        <v>0.04</v>
      </c>
      <c r="AE872" s="282">
        <f t="shared" ref="AE872" si="1347">+AD872+1%</f>
        <v>0.05</v>
      </c>
      <c r="AF872" s="282">
        <f t="shared" ref="AF872" si="1348">+AE872+1%</f>
        <v>6.0000000000000005E-2</v>
      </c>
      <c r="AG872" s="282">
        <f t="shared" ref="AG872" si="1349">+AF872+1%</f>
        <v>7.0000000000000007E-2</v>
      </c>
      <c r="AH872" s="282">
        <f t="shared" ref="AH872" si="1350">+AG872+1%</f>
        <v>0.08</v>
      </c>
      <c r="AI872" s="282">
        <f t="shared" ref="AI872" si="1351">+AH872+1%</f>
        <v>0.09</v>
      </c>
      <c r="AJ872" s="282">
        <f t="shared" ref="AJ872" si="1352">+AI872+1%</f>
        <v>9.9999999999999992E-2</v>
      </c>
      <c r="AK872" s="282">
        <f t="shared" ref="AK872" si="1353">+AJ872+1%</f>
        <v>0.10999999999999999</v>
      </c>
      <c r="AL872" s="282">
        <f t="shared" ref="AL872" si="1354">+AK872+1%</f>
        <v>0.11999999999999998</v>
      </c>
      <c r="AM872" s="282">
        <f>1%</f>
        <v>0.01</v>
      </c>
      <c r="AN872" s="282">
        <f t="shared" ref="AN872" si="1355">+AM872+1%</f>
        <v>0.02</v>
      </c>
      <c r="AO872" s="282">
        <f t="shared" ref="AO872" si="1356">+AN872+1%</f>
        <v>0.03</v>
      </c>
      <c r="AP872" s="282">
        <f t="shared" ref="AP872" si="1357">+AO872+1%</f>
        <v>0.04</v>
      </c>
      <c r="AQ872" s="282">
        <f t="shared" ref="AQ872" si="1358">+AP872+1%</f>
        <v>0.05</v>
      </c>
      <c r="AR872" s="282">
        <f t="shared" ref="AR872" si="1359">+AQ872+1%</f>
        <v>6.0000000000000005E-2</v>
      </c>
      <c r="AS872" s="282">
        <f t="shared" ref="AS872" si="1360">+AR872+1%</f>
        <v>7.0000000000000007E-2</v>
      </c>
      <c r="AT872" s="282">
        <f t="shared" ref="AT872" si="1361">+AS872+1%</f>
        <v>0.08</v>
      </c>
      <c r="AU872" s="282">
        <f t="shared" ref="AU872" si="1362">+AT872+1%</f>
        <v>0.09</v>
      </c>
      <c r="AV872" s="282">
        <f t="shared" ref="AV872" si="1363">+AU872+1%</f>
        <v>9.9999999999999992E-2</v>
      </c>
      <c r="AW872" s="282">
        <f t="shared" ref="AW872" si="1364">+AV872+1%</f>
        <v>0.10999999999999999</v>
      </c>
      <c r="AX872" s="282">
        <f t="shared" ref="AX872" si="1365">+AW872+1%</f>
        <v>0.11999999999999998</v>
      </c>
      <c r="AY872" s="282">
        <f>1%</f>
        <v>0.01</v>
      </c>
      <c r="AZ872" s="282">
        <f t="shared" ref="AZ872" si="1366">+AY872+1%</f>
        <v>0.02</v>
      </c>
      <c r="BA872" s="282">
        <f t="shared" ref="BA872" si="1367">+AZ872+1%</f>
        <v>0.03</v>
      </c>
      <c r="BB872" s="282">
        <f t="shared" ref="BB872" si="1368">+BA872+1%</f>
        <v>0.04</v>
      </c>
      <c r="BC872" s="282">
        <f t="shared" ref="BC872" si="1369">+BB872+1%</f>
        <v>0.05</v>
      </c>
      <c r="BD872" s="282">
        <f t="shared" ref="BD872" si="1370">+BC872+1%</f>
        <v>6.0000000000000005E-2</v>
      </c>
      <c r="BE872" s="282">
        <f t="shared" ref="BE872" si="1371">+BD872+1%</f>
        <v>7.0000000000000007E-2</v>
      </c>
      <c r="BF872" s="282">
        <f t="shared" ref="BF872" si="1372">+BE872+1%</f>
        <v>0.08</v>
      </c>
      <c r="BG872" s="282">
        <f t="shared" ref="BG872" si="1373">+BF872+1%</f>
        <v>0.09</v>
      </c>
      <c r="BH872" s="282">
        <f t="shared" ref="BH872" si="1374">+BG872+1%</f>
        <v>9.9999999999999992E-2</v>
      </c>
      <c r="BI872" s="282">
        <f t="shared" ref="BI872" si="1375">+BH872+1%</f>
        <v>0.10999999999999999</v>
      </c>
      <c r="BJ872" s="282">
        <f t="shared" ref="BJ872" si="1376">+BI872+1%</f>
        <v>0.11999999999999998</v>
      </c>
      <c r="BK872" s="282">
        <f>1%</f>
        <v>0.01</v>
      </c>
      <c r="BL872" s="282">
        <f t="shared" ref="BL872" si="1377">+BK872+1%</f>
        <v>0.02</v>
      </c>
      <c r="BM872" s="282">
        <f t="shared" ref="BM872" si="1378">+BL872+1%</f>
        <v>0.03</v>
      </c>
      <c r="BN872" s="282">
        <f t="shared" ref="BN872" si="1379">+BM872+1%</f>
        <v>0.04</v>
      </c>
      <c r="BO872" s="282">
        <f t="shared" ref="BO872" si="1380">+BN872+1%</f>
        <v>0.05</v>
      </c>
      <c r="BP872" s="282">
        <f t="shared" ref="BP872" si="1381">+BO872+1%</f>
        <v>6.0000000000000005E-2</v>
      </c>
      <c r="BQ872" s="282">
        <f t="shared" ref="BQ872" si="1382">+BP872+1%</f>
        <v>7.0000000000000007E-2</v>
      </c>
      <c r="BR872" s="282">
        <f t="shared" ref="BR872" si="1383">+BQ872+1%</f>
        <v>0.08</v>
      </c>
      <c r="BS872" s="282">
        <f t="shared" ref="BS872" si="1384">+BR872+1%</f>
        <v>0.09</v>
      </c>
      <c r="BT872" s="282">
        <f t="shared" ref="BT872" si="1385">+BS872+1%</f>
        <v>9.9999999999999992E-2</v>
      </c>
      <c r="BU872" s="282">
        <f t="shared" ref="BU872" si="1386">+BT872+1%</f>
        <v>0.10999999999999999</v>
      </c>
      <c r="BV872" s="282">
        <f t="shared" ref="BV872" si="1387">+BU872+1%</f>
        <v>0.11999999999999998</v>
      </c>
      <c r="BW872" s="283">
        <f t="shared" si="1220"/>
        <v>3.8999999999999995</v>
      </c>
    </row>
    <row r="873" spans="1:75" x14ac:dyDescent="0.3">
      <c r="A873" s="168" t="s">
        <v>632</v>
      </c>
      <c r="O873" s="118">
        <f>+O870*O872</f>
        <v>82905.401039999997</v>
      </c>
      <c r="P873" s="118">
        <f>+P870*P872</f>
        <v>331621.60415999999</v>
      </c>
      <c r="Q873" s="118">
        <f t="shared" ref="Q873:Z873" si="1388">+Q870*Q872</f>
        <v>746148.60935999989</v>
      </c>
      <c r="R873" s="118">
        <f t="shared" si="1388"/>
        <v>1326486.41664</v>
      </c>
      <c r="S873" s="118">
        <f t="shared" si="1388"/>
        <v>2072635.0259999998</v>
      </c>
      <c r="T873" s="118">
        <f t="shared" si="1388"/>
        <v>2984594.43744</v>
      </c>
      <c r="U873" s="118">
        <f t="shared" si="1388"/>
        <v>4062364.6509600002</v>
      </c>
      <c r="V873" s="118">
        <f t="shared" si="1388"/>
        <v>5305945.6665600007</v>
      </c>
      <c r="W873" s="118">
        <f t="shared" si="1388"/>
        <v>6715337.4842400001</v>
      </c>
      <c r="X873" s="118">
        <f t="shared" si="1388"/>
        <v>8290540.1040000003</v>
      </c>
      <c r="Y873" s="118">
        <f t="shared" si="1388"/>
        <v>10031553.525839999</v>
      </c>
      <c r="Z873" s="118">
        <f t="shared" si="1388"/>
        <v>11938377.74976</v>
      </c>
      <c r="AA873" s="118">
        <f>+AA870*AA872</f>
        <v>91773.169998740981</v>
      </c>
      <c r="AB873" s="118">
        <f t="shared" ref="AB873:AL873" si="1389">+AB870*AB872</f>
        <v>367092.67999496392</v>
      </c>
      <c r="AC873" s="118">
        <f t="shared" si="1389"/>
        <v>825958.52998866874</v>
      </c>
      <c r="AD873" s="118">
        <f t="shared" si="1389"/>
        <v>1468370.7199798557</v>
      </c>
      <c r="AE873" s="118">
        <f t="shared" si="1389"/>
        <v>2294329.2499685246</v>
      </c>
      <c r="AF873" s="118">
        <f t="shared" si="1389"/>
        <v>3303834.1199546759</v>
      </c>
      <c r="AG873" s="118">
        <f t="shared" si="1389"/>
        <v>4496885.3299383093</v>
      </c>
      <c r="AH873" s="118">
        <f t="shared" si="1389"/>
        <v>5873482.8799194228</v>
      </c>
      <c r="AI873" s="118">
        <f t="shared" si="1389"/>
        <v>7433626.7698980197</v>
      </c>
      <c r="AJ873" s="118">
        <f t="shared" si="1389"/>
        <v>9177316.9998740982</v>
      </c>
      <c r="AK873" s="118">
        <f t="shared" si="1389"/>
        <v>11104553.569847658</v>
      </c>
      <c r="AL873" s="118">
        <f t="shared" si="1389"/>
        <v>13215336.4798187</v>
      </c>
      <c r="AM873" s="118">
        <f>+AM870*AM872</f>
        <v>104275.16127592363</v>
      </c>
      <c r="AN873" s="118">
        <f t="shared" ref="AN873:AX873" si="1390">+AN870*AN872</f>
        <v>417100.64510369452</v>
      </c>
      <c r="AO873" s="118">
        <f t="shared" si="1390"/>
        <v>938476.45148331264</v>
      </c>
      <c r="AP873" s="118">
        <f t="shared" si="1390"/>
        <v>1668402.5804147781</v>
      </c>
      <c r="AQ873" s="118">
        <f t="shared" si="1390"/>
        <v>2606879.0318980906</v>
      </c>
      <c r="AR873" s="118">
        <f t="shared" si="1390"/>
        <v>3753905.8059332506</v>
      </c>
      <c r="AS873" s="118">
        <f t="shared" si="1390"/>
        <v>5109482.9025202589</v>
      </c>
      <c r="AT873" s="118">
        <f t="shared" si="1390"/>
        <v>6673610.3216591123</v>
      </c>
      <c r="AU873" s="118">
        <f t="shared" si="1390"/>
        <v>8446288.0633498132</v>
      </c>
      <c r="AV873" s="118">
        <f t="shared" si="1390"/>
        <v>10427516.127592361</v>
      </c>
      <c r="AW873" s="118">
        <f t="shared" si="1390"/>
        <v>12617294.514386754</v>
      </c>
      <c r="AX873" s="118">
        <f t="shared" si="1390"/>
        <v>15015623.223732997</v>
      </c>
      <c r="AY873" s="118">
        <f>+AY870*AY872</f>
        <v>137381.03533586831</v>
      </c>
      <c r="AZ873" s="118">
        <f t="shared" ref="AZ873:BJ873" si="1391">+AZ870*AZ872</f>
        <v>549524.14134347322</v>
      </c>
      <c r="BA873" s="118">
        <f t="shared" si="1391"/>
        <v>1236429.3180228146</v>
      </c>
      <c r="BB873" s="118">
        <f t="shared" si="1391"/>
        <v>2198096.5653738929</v>
      </c>
      <c r="BC873" s="118">
        <f t="shared" si="1391"/>
        <v>3434525.8833967075</v>
      </c>
      <c r="BD873" s="118">
        <f t="shared" si="1391"/>
        <v>4945717.2720912592</v>
      </c>
      <c r="BE873" s="118">
        <f t="shared" si="1391"/>
        <v>6731670.7314575473</v>
      </c>
      <c r="BF873" s="118">
        <f t="shared" si="1391"/>
        <v>8792386.2614955716</v>
      </c>
      <c r="BG873" s="118">
        <f t="shared" si="1391"/>
        <v>11127863.862205332</v>
      </c>
      <c r="BH873" s="118">
        <f t="shared" si="1391"/>
        <v>13738103.533586828</v>
      </c>
      <c r="BI873" s="118">
        <f t="shared" si="1391"/>
        <v>16623105.275640063</v>
      </c>
      <c r="BJ873" s="118">
        <f t="shared" si="1391"/>
        <v>19782869.088365033</v>
      </c>
      <c r="BK873" s="118">
        <f>+BK870*BK872</f>
        <v>155262.98641548341</v>
      </c>
      <c r="BL873" s="118">
        <f t="shared" ref="BL873:BV873" si="1392">+BL870*BL872</f>
        <v>621051.94566193363</v>
      </c>
      <c r="BM873" s="118">
        <f t="shared" si="1392"/>
        <v>1397366.8777393505</v>
      </c>
      <c r="BN873" s="118">
        <f t="shared" si="1392"/>
        <v>2484207.7826477345</v>
      </c>
      <c r="BO873" s="118">
        <f t="shared" si="1392"/>
        <v>3881574.6603870858</v>
      </c>
      <c r="BP873" s="118">
        <f t="shared" si="1392"/>
        <v>5589467.5109574031</v>
      </c>
      <c r="BQ873" s="118">
        <f t="shared" si="1392"/>
        <v>7607886.3343586875</v>
      </c>
      <c r="BR873" s="118">
        <f t="shared" si="1392"/>
        <v>9936831.130590938</v>
      </c>
      <c r="BS873" s="118">
        <f t="shared" si="1392"/>
        <v>12576301.899654154</v>
      </c>
      <c r="BT873" s="118">
        <f t="shared" si="1392"/>
        <v>15526298.641548337</v>
      </c>
      <c r="BU873" s="118">
        <f t="shared" si="1392"/>
        <v>18786821.356273487</v>
      </c>
      <c r="BV873" s="118">
        <f t="shared" si="1392"/>
        <v>22357870.043829605</v>
      </c>
      <c r="BW873" s="247">
        <f t="shared" si="1220"/>
        <v>371538540.14291066</v>
      </c>
    </row>
    <row r="874" spans="1:75" x14ac:dyDescent="0.3">
      <c r="A874" s="3" t="s">
        <v>633</v>
      </c>
      <c r="O874" s="118">
        <f>+O868/12</f>
        <v>8290540.1039999994</v>
      </c>
      <c r="P874" s="118">
        <f>+P868/12</f>
        <v>8290540.1039999994</v>
      </c>
      <c r="Q874" s="118">
        <f t="shared" ref="Q874:Z874" si="1393">+Q868/12</f>
        <v>8290540.1039999994</v>
      </c>
      <c r="R874" s="118">
        <f t="shared" si="1393"/>
        <v>8290540.1039999994</v>
      </c>
      <c r="S874" s="118">
        <f t="shared" si="1393"/>
        <v>8290540.1039999994</v>
      </c>
      <c r="T874" s="118">
        <f t="shared" si="1393"/>
        <v>8290540.1039999994</v>
      </c>
      <c r="U874" s="118">
        <f t="shared" si="1393"/>
        <v>8290540.1039999994</v>
      </c>
      <c r="V874" s="118">
        <f t="shared" si="1393"/>
        <v>8290540.1039999994</v>
      </c>
      <c r="W874" s="118">
        <f t="shared" si="1393"/>
        <v>8290540.1039999994</v>
      </c>
      <c r="X874" s="118">
        <f t="shared" si="1393"/>
        <v>8290540.1039999994</v>
      </c>
      <c r="Y874" s="118">
        <f t="shared" si="1393"/>
        <v>8290540.1039999994</v>
      </c>
      <c r="Z874" s="118">
        <f t="shared" si="1393"/>
        <v>8290540.1039999994</v>
      </c>
      <c r="AA874" s="118">
        <f>+AA868/12</f>
        <v>9177316.9998740982</v>
      </c>
      <c r="AB874" s="118">
        <f t="shared" ref="AB874:AL874" si="1394">+AB868/12</f>
        <v>9177316.9998740982</v>
      </c>
      <c r="AC874" s="118">
        <f t="shared" si="1394"/>
        <v>9177316.9998740982</v>
      </c>
      <c r="AD874" s="118">
        <f t="shared" si="1394"/>
        <v>9177316.9998740982</v>
      </c>
      <c r="AE874" s="118">
        <f t="shared" si="1394"/>
        <v>9177316.9998740982</v>
      </c>
      <c r="AF874" s="118">
        <f t="shared" si="1394"/>
        <v>9177316.9998740982</v>
      </c>
      <c r="AG874" s="118">
        <f t="shared" si="1394"/>
        <v>9177316.9998740982</v>
      </c>
      <c r="AH874" s="118">
        <f t="shared" si="1394"/>
        <v>9177316.9998740982</v>
      </c>
      <c r="AI874" s="118">
        <f t="shared" si="1394"/>
        <v>9177316.9998740982</v>
      </c>
      <c r="AJ874" s="118">
        <f t="shared" si="1394"/>
        <v>9177316.9998740982</v>
      </c>
      <c r="AK874" s="118">
        <f t="shared" si="1394"/>
        <v>9177316.9998740982</v>
      </c>
      <c r="AL874" s="118">
        <f t="shared" si="1394"/>
        <v>9177316.9998740982</v>
      </c>
      <c r="AM874" s="118">
        <f>+AM868/12</f>
        <v>10427516.127592362</v>
      </c>
      <c r="AN874" s="118">
        <f t="shared" ref="AN874:AX874" si="1395">+AN868/12</f>
        <v>10427516.127592362</v>
      </c>
      <c r="AO874" s="118">
        <f t="shared" si="1395"/>
        <v>10427516.127592362</v>
      </c>
      <c r="AP874" s="118">
        <f t="shared" si="1395"/>
        <v>10427516.127592362</v>
      </c>
      <c r="AQ874" s="118">
        <f t="shared" si="1395"/>
        <v>10427516.127592362</v>
      </c>
      <c r="AR874" s="118">
        <f t="shared" si="1395"/>
        <v>10427516.127592362</v>
      </c>
      <c r="AS874" s="118">
        <f t="shared" si="1395"/>
        <v>10427516.127592362</v>
      </c>
      <c r="AT874" s="118">
        <f t="shared" si="1395"/>
        <v>10427516.127592362</v>
      </c>
      <c r="AU874" s="118">
        <f t="shared" si="1395"/>
        <v>10427516.127592362</v>
      </c>
      <c r="AV874" s="118">
        <f t="shared" si="1395"/>
        <v>10427516.127592362</v>
      </c>
      <c r="AW874" s="118">
        <f t="shared" si="1395"/>
        <v>10427516.127592362</v>
      </c>
      <c r="AX874" s="118">
        <f t="shared" si="1395"/>
        <v>10427516.127592362</v>
      </c>
      <c r="AY874" s="118">
        <f>+AY868/12</f>
        <v>13738103.53358683</v>
      </c>
      <c r="AZ874" s="118">
        <f t="shared" ref="AZ874:BJ874" si="1396">+AZ868/12</f>
        <v>13738103.53358683</v>
      </c>
      <c r="BA874" s="118">
        <f t="shared" si="1396"/>
        <v>13738103.53358683</v>
      </c>
      <c r="BB874" s="118">
        <f t="shared" si="1396"/>
        <v>13738103.53358683</v>
      </c>
      <c r="BC874" s="118">
        <f t="shared" si="1396"/>
        <v>13738103.53358683</v>
      </c>
      <c r="BD874" s="118">
        <f t="shared" si="1396"/>
        <v>13738103.53358683</v>
      </c>
      <c r="BE874" s="118">
        <f t="shared" si="1396"/>
        <v>13738103.53358683</v>
      </c>
      <c r="BF874" s="118">
        <f t="shared" si="1396"/>
        <v>13738103.53358683</v>
      </c>
      <c r="BG874" s="118">
        <f t="shared" si="1396"/>
        <v>13738103.53358683</v>
      </c>
      <c r="BH874" s="118">
        <f t="shared" si="1396"/>
        <v>13738103.53358683</v>
      </c>
      <c r="BI874" s="118">
        <f t="shared" si="1396"/>
        <v>13738103.53358683</v>
      </c>
      <c r="BJ874" s="118">
        <f t="shared" si="1396"/>
        <v>13738103.53358683</v>
      </c>
      <c r="BK874" s="118">
        <f>+BK868/12</f>
        <v>15526298.641548341</v>
      </c>
      <c r="BL874" s="118">
        <f t="shared" ref="BL874:BV874" si="1397">+BL868/12</f>
        <v>15526298.641548341</v>
      </c>
      <c r="BM874" s="118">
        <f t="shared" si="1397"/>
        <v>15526298.641548341</v>
      </c>
      <c r="BN874" s="118">
        <f t="shared" si="1397"/>
        <v>15526298.641548341</v>
      </c>
      <c r="BO874" s="118">
        <f t="shared" si="1397"/>
        <v>15526298.641548341</v>
      </c>
      <c r="BP874" s="118">
        <f t="shared" si="1397"/>
        <v>15526298.641548341</v>
      </c>
      <c r="BQ874" s="118">
        <f t="shared" si="1397"/>
        <v>15526298.641548341</v>
      </c>
      <c r="BR874" s="118">
        <f t="shared" si="1397"/>
        <v>15526298.641548341</v>
      </c>
      <c r="BS874" s="118">
        <f t="shared" si="1397"/>
        <v>15526298.641548341</v>
      </c>
      <c r="BT874" s="118">
        <f t="shared" si="1397"/>
        <v>15526298.641548341</v>
      </c>
      <c r="BU874" s="118">
        <f t="shared" si="1397"/>
        <v>15526298.641548341</v>
      </c>
      <c r="BV874" s="118">
        <f t="shared" si="1397"/>
        <v>15526298.641548341</v>
      </c>
      <c r="BW874" s="247">
        <f t="shared" si="1220"/>
        <v>685917304.87922049</v>
      </c>
    </row>
    <row r="875" spans="1:75" x14ac:dyDescent="0.3">
      <c r="A875" s="168" t="s">
        <v>634</v>
      </c>
      <c r="O875" s="118">
        <f>+N875+O874</f>
        <v>8290540.1039999994</v>
      </c>
      <c r="P875" s="118">
        <f>+O875+P874</f>
        <v>16581080.207999999</v>
      </c>
      <c r="Q875" s="118">
        <f t="shared" ref="Q875" si="1398">+P875+Q874</f>
        <v>24871620.311999999</v>
      </c>
      <c r="R875" s="118">
        <f t="shared" ref="R875" si="1399">+Q875+R874</f>
        <v>33162160.415999997</v>
      </c>
      <c r="S875" s="118">
        <f t="shared" ref="S875" si="1400">+R875+S874</f>
        <v>41452700.519999996</v>
      </c>
      <c r="T875" s="118">
        <f t="shared" ref="T875" si="1401">+S875+T874</f>
        <v>49743240.623999998</v>
      </c>
      <c r="U875" s="118">
        <f t="shared" ref="U875" si="1402">+T875+U874</f>
        <v>58033780.728</v>
      </c>
      <c r="V875" s="118">
        <f t="shared" ref="V875" si="1403">+U875+V874</f>
        <v>66324320.832000002</v>
      </c>
      <c r="W875" s="118">
        <f t="shared" ref="W875" si="1404">+V875+W874</f>
        <v>74614860.936000004</v>
      </c>
      <c r="X875" s="118">
        <f t="shared" ref="X875" si="1405">+W875+X874</f>
        <v>82905401.040000007</v>
      </c>
      <c r="Y875" s="118">
        <f t="shared" ref="Y875" si="1406">+X875+Y874</f>
        <v>91195941.144000009</v>
      </c>
      <c r="Z875" s="118">
        <f t="shared" ref="Z875" si="1407">+Y875+Z874</f>
        <v>99486481.248000011</v>
      </c>
      <c r="AA875" s="118">
        <f>+AA874</f>
        <v>9177316.9998740982</v>
      </c>
      <c r="AB875" s="118">
        <f t="shared" ref="AB875" si="1408">+AA875+AB874</f>
        <v>18354633.999748196</v>
      </c>
      <c r="AC875" s="118">
        <f t="shared" ref="AC875" si="1409">+AB875+AC874</f>
        <v>27531950.999622293</v>
      </c>
      <c r="AD875" s="118">
        <f t="shared" ref="AD875" si="1410">+AC875+AD874</f>
        <v>36709267.999496393</v>
      </c>
      <c r="AE875" s="118">
        <f t="shared" ref="AE875" si="1411">+AD875+AE874</f>
        <v>45886584.999370493</v>
      </c>
      <c r="AF875" s="118">
        <f t="shared" ref="AF875" si="1412">+AE875+AF874</f>
        <v>55063901.999244593</v>
      </c>
      <c r="AG875" s="118">
        <f t="shared" ref="AG875" si="1413">+AF875+AG874</f>
        <v>64241218.999118693</v>
      </c>
      <c r="AH875" s="118">
        <f t="shared" ref="AH875" si="1414">+AG875+AH874</f>
        <v>73418535.998992786</v>
      </c>
      <c r="AI875" s="118">
        <f t="shared" ref="AI875" si="1415">+AH875+AI874</f>
        <v>82595852.998866886</v>
      </c>
      <c r="AJ875" s="118">
        <f t="shared" ref="AJ875" si="1416">+AI875+AJ874</f>
        <v>91773169.998740986</v>
      </c>
      <c r="AK875" s="118">
        <f t="shared" ref="AK875" si="1417">+AJ875+AK874</f>
        <v>100950486.99861509</v>
      </c>
      <c r="AL875" s="118">
        <f t="shared" ref="AL875" si="1418">+AK875+AL874</f>
        <v>110127803.99848919</v>
      </c>
      <c r="AM875" s="118">
        <f>+AM874</f>
        <v>10427516.127592362</v>
      </c>
      <c r="AN875" s="118">
        <f t="shared" ref="AN875" si="1419">+AM875+AN874</f>
        <v>20855032.255184725</v>
      </c>
      <c r="AO875" s="118">
        <f t="shared" ref="AO875" si="1420">+AN875+AO874</f>
        <v>31282548.382777087</v>
      </c>
      <c r="AP875" s="118">
        <f t="shared" ref="AP875" si="1421">+AO875+AP874</f>
        <v>41710064.51036945</v>
      </c>
      <c r="AQ875" s="118">
        <f t="shared" ref="AQ875" si="1422">+AP875+AQ874</f>
        <v>52137580.637961812</v>
      </c>
      <c r="AR875" s="118">
        <f t="shared" ref="AR875" si="1423">+AQ875+AR874</f>
        <v>62565096.765554175</v>
      </c>
      <c r="AS875" s="118">
        <f t="shared" ref="AS875" si="1424">+AR875+AS874</f>
        <v>72992612.893146545</v>
      </c>
      <c r="AT875" s="118">
        <f t="shared" ref="AT875" si="1425">+AS875+AT874</f>
        <v>83420129.0207389</v>
      </c>
      <c r="AU875" s="118">
        <f t="shared" ref="AU875" si="1426">+AT875+AU874</f>
        <v>93847645.148331255</v>
      </c>
      <c r="AV875" s="118">
        <f t="shared" ref="AV875" si="1427">+AU875+AV874</f>
        <v>104275161.27592361</v>
      </c>
      <c r="AW875" s="118">
        <f t="shared" ref="AW875" si="1428">+AV875+AW874</f>
        <v>114702677.40351596</v>
      </c>
      <c r="AX875" s="118">
        <f t="shared" ref="AX875" si="1429">+AW875+AX874</f>
        <v>125130193.53110832</v>
      </c>
      <c r="AY875" s="118">
        <f>+AY874</f>
        <v>13738103.53358683</v>
      </c>
      <c r="AZ875" s="118">
        <f t="shared" ref="AZ875" si="1430">+AY875+AZ874</f>
        <v>27476207.06717366</v>
      </c>
      <c r="BA875" s="118">
        <f t="shared" ref="BA875" si="1431">+AZ875+BA874</f>
        <v>41214310.60076049</v>
      </c>
      <c r="BB875" s="118">
        <f t="shared" ref="BB875" si="1432">+BA875+BB874</f>
        <v>54952414.13434732</v>
      </c>
      <c r="BC875" s="118">
        <f t="shared" ref="BC875" si="1433">+BB875+BC874</f>
        <v>68690517.66793415</v>
      </c>
      <c r="BD875" s="118">
        <f t="shared" ref="BD875" si="1434">+BC875+BD874</f>
        <v>82428621.201520979</v>
      </c>
      <c r="BE875" s="118">
        <f t="shared" ref="BE875" si="1435">+BD875+BE874</f>
        <v>96166724.735107809</v>
      </c>
      <c r="BF875" s="118">
        <f t="shared" ref="BF875" si="1436">+BE875+BF874</f>
        <v>109904828.26869464</v>
      </c>
      <c r="BG875" s="118">
        <f t="shared" ref="BG875" si="1437">+BF875+BG874</f>
        <v>123642931.80228147</v>
      </c>
      <c r="BH875" s="118">
        <f t="shared" ref="BH875" si="1438">+BG875+BH874</f>
        <v>137381035.3358683</v>
      </c>
      <c r="BI875" s="118">
        <f t="shared" ref="BI875" si="1439">+BH875+BI874</f>
        <v>151119138.86945513</v>
      </c>
      <c r="BJ875" s="118">
        <f t="shared" ref="BJ875" si="1440">+BI875+BJ874</f>
        <v>164857242.40304196</v>
      </c>
      <c r="BK875" s="118">
        <f>+BK874</f>
        <v>15526298.641548341</v>
      </c>
      <c r="BL875" s="118">
        <f t="shared" ref="BL875" si="1441">+BK875+BL874</f>
        <v>31052597.283096682</v>
      </c>
      <c r="BM875" s="118">
        <f t="shared" ref="BM875" si="1442">+BL875+BM874</f>
        <v>46578895.924645022</v>
      </c>
      <c r="BN875" s="118">
        <f t="shared" ref="BN875" si="1443">+BM875+BN874</f>
        <v>62105194.566193365</v>
      </c>
      <c r="BO875" s="118">
        <f t="shared" ref="BO875" si="1444">+BN875+BO874</f>
        <v>77631493.207741708</v>
      </c>
      <c r="BP875" s="118">
        <f t="shared" ref="BP875" si="1445">+BO875+BP874</f>
        <v>93157791.849290043</v>
      </c>
      <c r="BQ875" s="118">
        <f t="shared" ref="BQ875" si="1446">+BP875+BQ874</f>
        <v>108684090.49083838</v>
      </c>
      <c r="BR875" s="118">
        <f t="shared" ref="BR875" si="1447">+BQ875+BR874</f>
        <v>124210389.13238671</v>
      </c>
      <c r="BS875" s="118">
        <f t="shared" ref="BS875" si="1448">+BR875+BS874</f>
        <v>139736687.77393505</v>
      </c>
      <c r="BT875" s="118">
        <f t="shared" ref="BT875" si="1449">+BS875+BT874</f>
        <v>155262986.41548339</v>
      </c>
      <c r="BU875" s="118">
        <f t="shared" ref="BU875" si="1450">+BT875+BU874</f>
        <v>170789285.05703172</v>
      </c>
      <c r="BV875" s="118">
        <f t="shared" ref="BV875" si="1451">+BU875+BV874</f>
        <v>186315583.69858006</v>
      </c>
      <c r="BW875" s="247">
        <f t="shared" si="1220"/>
        <v>4458462481.7149267</v>
      </c>
    </row>
    <row r="876" spans="1:75" x14ac:dyDescent="0.3">
      <c r="A876" s="3" t="s">
        <v>635</v>
      </c>
      <c r="O876" s="118">
        <f>+O866/24</f>
        <v>4145270.0519999997</v>
      </c>
      <c r="P876" s="118">
        <f>+P866/24</f>
        <v>4145270.0519999997</v>
      </c>
      <c r="Q876" s="118">
        <f t="shared" ref="Q876:Z876" si="1452">+Q866/24</f>
        <v>4145270.0519999997</v>
      </c>
      <c r="R876" s="118">
        <f t="shared" si="1452"/>
        <v>4145270.0519999997</v>
      </c>
      <c r="S876" s="118">
        <f t="shared" si="1452"/>
        <v>4145270.0519999997</v>
      </c>
      <c r="T876" s="118">
        <f t="shared" si="1452"/>
        <v>4145270.0519999997</v>
      </c>
      <c r="U876" s="118">
        <f t="shared" si="1452"/>
        <v>4145270.0519999997</v>
      </c>
      <c r="V876" s="118">
        <f t="shared" si="1452"/>
        <v>4145270.0519999997</v>
      </c>
      <c r="W876" s="118">
        <f t="shared" si="1452"/>
        <v>4145270.0519999997</v>
      </c>
      <c r="X876" s="118">
        <f t="shared" si="1452"/>
        <v>4145270.0519999997</v>
      </c>
      <c r="Y876" s="118">
        <f t="shared" si="1452"/>
        <v>4145270.0519999997</v>
      </c>
      <c r="Z876" s="118">
        <f t="shared" si="1452"/>
        <v>4145270.0519999997</v>
      </c>
      <c r="AA876" s="118">
        <f>+AA866/24</f>
        <v>4588658.4999370491</v>
      </c>
      <c r="AB876" s="118">
        <f t="shared" ref="AB876:AL876" si="1453">+AB866/24</f>
        <v>4588658.4999370491</v>
      </c>
      <c r="AC876" s="118">
        <f t="shared" si="1453"/>
        <v>4588658.4999370491</v>
      </c>
      <c r="AD876" s="118">
        <f t="shared" si="1453"/>
        <v>4588658.4999370491</v>
      </c>
      <c r="AE876" s="118">
        <f t="shared" si="1453"/>
        <v>4588658.4999370491</v>
      </c>
      <c r="AF876" s="118">
        <f t="shared" si="1453"/>
        <v>4588658.4999370491</v>
      </c>
      <c r="AG876" s="118">
        <f t="shared" si="1453"/>
        <v>4588658.4999370491</v>
      </c>
      <c r="AH876" s="118">
        <f t="shared" si="1453"/>
        <v>4588658.4999370491</v>
      </c>
      <c r="AI876" s="118">
        <f t="shared" si="1453"/>
        <v>4588658.4999370491</v>
      </c>
      <c r="AJ876" s="118">
        <f t="shared" si="1453"/>
        <v>4588658.4999370491</v>
      </c>
      <c r="AK876" s="118">
        <f t="shared" si="1453"/>
        <v>4588658.4999370491</v>
      </c>
      <c r="AL876" s="118">
        <f t="shared" si="1453"/>
        <v>4588658.4999370491</v>
      </c>
      <c r="AM876" s="118">
        <f>+AM866/24</f>
        <v>5213758.0637961812</v>
      </c>
      <c r="AN876" s="118">
        <f t="shared" ref="AN876:AX876" si="1454">+AN866/24</f>
        <v>5213758.0637961812</v>
      </c>
      <c r="AO876" s="118">
        <f t="shared" si="1454"/>
        <v>5213758.0637961812</v>
      </c>
      <c r="AP876" s="118">
        <f t="shared" si="1454"/>
        <v>5213758.0637961812</v>
      </c>
      <c r="AQ876" s="118">
        <f t="shared" si="1454"/>
        <v>5213758.0637961812</v>
      </c>
      <c r="AR876" s="118">
        <f t="shared" si="1454"/>
        <v>5213758.0637961812</v>
      </c>
      <c r="AS876" s="118">
        <f t="shared" si="1454"/>
        <v>5213758.0637961812</v>
      </c>
      <c r="AT876" s="118">
        <f t="shared" si="1454"/>
        <v>5213758.0637961812</v>
      </c>
      <c r="AU876" s="118">
        <f t="shared" si="1454"/>
        <v>5213758.0637961812</v>
      </c>
      <c r="AV876" s="118">
        <f t="shared" si="1454"/>
        <v>5213758.0637961812</v>
      </c>
      <c r="AW876" s="118">
        <f t="shared" si="1454"/>
        <v>5213758.0637961812</v>
      </c>
      <c r="AX876" s="118">
        <f t="shared" si="1454"/>
        <v>5213758.0637961812</v>
      </c>
      <c r="AY876" s="118">
        <f>+AY866/24</f>
        <v>6869051.766793415</v>
      </c>
      <c r="AZ876" s="118">
        <f t="shared" ref="AZ876:BJ876" si="1455">+AZ866/24</f>
        <v>6869051.766793415</v>
      </c>
      <c r="BA876" s="118">
        <f t="shared" si="1455"/>
        <v>6869051.766793415</v>
      </c>
      <c r="BB876" s="118">
        <f t="shared" si="1455"/>
        <v>6869051.766793415</v>
      </c>
      <c r="BC876" s="118">
        <f t="shared" si="1455"/>
        <v>6869051.766793415</v>
      </c>
      <c r="BD876" s="118">
        <f t="shared" si="1455"/>
        <v>6869051.766793415</v>
      </c>
      <c r="BE876" s="118">
        <f t="shared" si="1455"/>
        <v>6869051.766793415</v>
      </c>
      <c r="BF876" s="118">
        <f t="shared" si="1455"/>
        <v>6869051.766793415</v>
      </c>
      <c r="BG876" s="118">
        <f t="shared" si="1455"/>
        <v>6869051.766793415</v>
      </c>
      <c r="BH876" s="118">
        <f t="shared" si="1455"/>
        <v>6869051.766793415</v>
      </c>
      <c r="BI876" s="118">
        <f t="shared" si="1455"/>
        <v>6869051.766793415</v>
      </c>
      <c r="BJ876" s="118">
        <f t="shared" si="1455"/>
        <v>6869051.766793415</v>
      </c>
      <c r="BK876" s="118">
        <f>+BK866/24</f>
        <v>7763149.3207741706</v>
      </c>
      <c r="BL876" s="118">
        <f t="shared" ref="BL876:BV876" si="1456">+BL866/24</f>
        <v>7763149.3207741706</v>
      </c>
      <c r="BM876" s="118">
        <f t="shared" si="1456"/>
        <v>7763149.3207741706</v>
      </c>
      <c r="BN876" s="118">
        <f t="shared" si="1456"/>
        <v>7763149.3207741706</v>
      </c>
      <c r="BO876" s="118">
        <f t="shared" si="1456"/>
        <v>7763149.3207741706</v>
      </c>
      <c r="BP876" s="118">
        <f t="shared" si="1456"/>
        <v>7763149.3207741706</v>
      </c>
      <c r="BQ876" s="118">
        <f t="shared" si="1456"/>
        <v>7763149.3207741706</v>
      </c>
      <c r="BR876" s="118">
        <f t="shared" si="1456"/>
        <v>7763149.3207741706</v>
      </c>
      <c r="BS876" s="118">
        <f t="shared" si="1456"/>
        <v>7763149.3207741706</v>
      </c>
      <c r="BT876" s="118">
        <f t="shared" si="1456"/>
        <v>7763149.3207741706</v>
      </c>
      <c r="BU876" s="118">
        <f t="shared" si="1456"/>
        <v>7763149.3207741706</v>
      </c>
      <c r="BV876" s="118">
        <f t="shared" si="1456"/>
        <v>7763149.3207741706</v>
      </c>
      <c r="BW876" s="247">
        <f t="shared" si="1220"/>
        <v>342958652.43961024</v>
      </c>
    </row>
    <row r="877" spans="1:75" x14ac:dyDescent="0.3">
      <c r="A877" s="168" t="s">
        <v>636</v>
      </c>
      <c r="O877" s="118">
        <f>+N877+O876</f>
        <v>4145270.0519999997</v>
      </c>
      <c r="P877" s="118">
        <f>+O877+P876</f>
        <v>8290540.1039999994</v>
      </c>
      <c r="Q877" s="118">
        <f t="shared" ref="Q877" si="1457">+P877+Q876</f>
        <v>12435810.155999999</v>
      </c>
      <c r="R877" s="118">
        <f t="shared" ref="R877" si="1458">+Q877+R876</f>
        <v>16581080.207999999</v>
      </c>
      <c r="S877" s="118">
        <f t="shared" ref="S877" si="1459">+R877+S876</f>
        <v>20726350.259999998</v>
      </c>
      <c r="T877" s="118">
        <f t="shared" ref="T877" si="1460">+S877+T876</f>
        <v>24871620.311999999</v>
      </c>
      <c r="U877" s="118">
        <f t="shared" ref="U877" si="1461">+T877+U876</f>
        <v>29016890.364</v>
      </c>
      <c r="V877" s="118">
        <f t="shared" ref="V877" si="1462">+U877+V876</f>
        <v>33162160.416000001</v>
      </c>
      <c r="W877" s="118">
        <f t="shared" ref="W877" si="1463">+V877+W876</f>
        <v>37307430.468000002</v>
      </c>
      <c r="X877" s="118">
        <f t="shared" ref="X877" si="1464">+W877+X876</f>
        <v>41452700.520000003</v>
      </c>
      <c r="Y877" s="118">
        <f t="shared" ref="Y877" si="1465">+X877+Y876</f>
        <v>45597970.572000004</v>
      </c>
      <c r="Z877" s="118">
        <f t="shared" ref="Z877" si="1466">+Y877+Z876</f>
        <v>49743240.624000005</v>
      </c>
      <c r="AA877" s="118">
        <f>+AA876</f>
        <v>4588658.4999370491</v>
      </c>
      <c r="AB877" s="118">
        <f t="shared" ref="AB877" si="1467">+AA877+AB876</f>
        <v>9177316.9998740982</v>
      </c>
      <c r="AC877" s="118">
        <f t="shared" ref="AC877" si="1468">+AB877+AC876</f>
        <v>13765975.499811146</v>
      </c>
      <c r="AD877" s="118">
        <f t="shared" ref="AD877" si="1469">+AC877+AD876</f>
        <v>18354633.999748196</v>
      </c>
      <c r="AE877" s="118">
        <f t="shared" ref="AE877" si="1470">+AD877+AE876</f>
        <v>22943292.499685246</v>
      </c>
      <c r="AF877" s="118">
        <f t="shared" ref="AF877" si="1471">+AE877+AF876</f>
        <v>27531950.999622297</v>
      </c>
      <c r="AG877" s="118">
        <f t="shared" ref="AG877" si="1472">+AF877+AG876</f>
        <v>32120609.499559347</v>
      </c>
      <c r="AH877" s="118">
        <f t="shared" ref="AH877" si="1473">+AG877+AH876</f>
        <v>36709267.999496393</v>
      </c>
      <c r="AI877" s="118">
        <f t="shared" ref="AI877" si="1474">+AH877+AI876</f>
        <v>41297926.499433443</v>
      </c>
      <c r="AJ877" s="118">
        <f t="shared" ref="AJ877" si="1475">+AI877+AJ876</f>
        <v>45886584.999370493</v>
      </c>
      <c r="AK877" s="118">
        <f t="shared" ref="AK877" si="1476">+AJ877+AK876</f>
        <v>50475243.499307543</v>
      </c>
      <c r="AL877" s="118">
        <f t="shared" ref="AL877" si="1477">+AK877+AL876</f>
        <v>55063901.999244593</v>
      </c>
      <c r="AM877" s="118">
        <f>+AM876</f>
        <v>5213758.0637961812</v>
      </c>
      <c r="AN877" s="118">
        <f t="shared" ref="AN877" si="1478">+AM877+AN876</f>
        <v>10427516.127592362</v>
      </c>
      <c r="AO877" s="118">
        <f t="shared" ref="AO877" si="1479">+AN877+AO876</f>
        <v>15641274.191388544</v>
      </c>
      <c r="AP877" s="118">
        <f t="shared" ref="AP877" si="1480">+AO877+AP876</f>
        <v>20855032.255184725</v>
      </c>
      <c r="AQ877" s="118">
        <f t="shared" ref="AQ877" si="1481">+AP877+AQ876</f>
        <v>26068790.318980906</v>
      </c>
      <c r="AR877" s="118">
        <f t="shared" ref="AR877" si="1482">+AQ877+AR876</f>
        <v>31282548.382777087</v>
      </c>
      <c r="AS877" s="118">
        <f t="shared" ref="AS877" si="1483">+AR877+AS876</f>
        <v>36496306.446573272</v>
      </c>
      <c r="AT877" s="118">
        <f t="shared" ref="AT877" si="1484">+AS877+AT876</f>
        <v>41710064.51036945</v>
      </c>
      <c r="AU877" s="118">
        <f t="shared" ref="AU877" si="1485">+AT877+AU876</f>
        <v>46923822.574165627</v>
      </c>
      <c r="AV877" s="118">
        <f t="shared" ref="AV877" si="1486">+AU877+AV876</f>
        <v>52137580.637961805</v>
      </c>
      <c r="AW877" s="118">
        <f t="shared" ref="AW877" si="1487">+AV877+AW876</f>
        <v>57351338.701757982</v>
      </c>
      <c r="AX877" s="118">
        <f t="shared" ref="AX877" si="1488">+AW877+AX876</f>
        <v>62565096.76555416</v>
      </c>
      <c r="AY877" s="118">
        <f>+AY876</f>
        <v>6869051.766793415</v>
      </c>
      <c r="AZ877" s="118">
        <f t="shared" ref="AZ877" si="1489">+AY877+AZ876</f>
        <v>13738103.53358683</v>
      </c>
      <c r="BA877" s="118">
        <f t="shared" ref="BA877" si="1490">+AZ877+BA876</f>
        <v>20607155.300380245</v>
      </c>
      <c r="BB877" s="118">
        <f t="shared" ref="BB877" si="1491">+BA877+BB876</f>
        <v>27476207.06717366</v>
      </c>
      <c r="BC877" s="118">
        <f t="shared" ref="BC877" si="1492">+BB877+BC876</f>
        <v>34345258.833967075</v>
      </c>
      <c r="BD877" s="118">
        <f t="shared" ref="BD877" si="1493">+BC877+BD876</f>
        <v>41214310.60076049</v>
      </c>
      <c r="BE877" s="118">
        <f t="shared" ref="BE877" si="1494">+BD877+BE876</f>
        <v>48083362.367553905</v>
      </c>
      <c r="BF877" s="118">
        <f t="shared" ref="BF877" si="1495">+BE877+BF876</f>
        <v>54952414.13434732</v>
      </c>
      <c r="BG877" s="118">
        <f t="shared" ref="BG877" si="1496">+BF877+BG876</f>
        <v>61821465.901140735</v>
      </c>
      <c r="BH877" s="118">
        <f t="shared" ref="BH877" si="1497">+BG877+BH876</f>
        <v>68690517.66793415</v>
      </c>
      <c r="BI877" s="118">
        <f t="shared" ref="BI877" si="1498">+BH877+BI876</f>
        <v>75559569.434727564</v>
      </c>
      <c r="BJ877" s="118">
        <f t="shared" ref="BJ877" si="1499">+BI877+BJ876</f>
        <v>82428621.201520979</v>
      </c>
      <c r="BK877" s="118">
        <f>+BK876</f>
        <v>7763149.3207741706</v>
      </c>
      <c r="BL877" s="118">
        <f t="shared" ref="BL877" si="1500">+BK877+BL876</f>
        <v>15526298.641548341</v>
      </c>
      <c r="BM877" s="118">
        <f t="shared" ref="BM877" si="1501">+BL877+BM876</f>
        <v>23289447.962322511</v>
      </c>
      <c r="BN877" s="118">
        <f t="shared" ref="BN877" si="1502">+BM877+BN876</f>
        <v>31052597.283096682</v>
      </c>
      <c r="BO877" s="118">
        <f t="shared" ref="BO877" si="1503">+BN877+BO876</f>
        <v>38815746.603870854</v>
      </c>
      <c r="BP877" s="118">
        <f t="shared" ref="BP877" si="1504">+BO877+BP876</f>
        <v>46578895.924645022</v>
      </c>
      <c r="BQ877" s="118">
        <f t="shared" ref="BQ877" si="1505">+BP877+BQ876</f>
        <v>54342045.245419189</v>
      </c>
      <c r="BR877" s="118">
        <f t="shared" ref="BR877" si="1506">+BQ877+BR876</f>
        <v>62105194.566193357</v>
      </c>
      <c r="BS877" s="118">
        <f t="shared" ref="BS877" si="1507">+BR877+BS876</f>
        <v>69868343.886967525</v>
      </c>
      <c r="BT877" s="118">
        <f t="shared" ref="BT877" si="1508">+BS877+BT876</f>
        <v>77631493.207741693</v>
      </c>
      <c r="BU877" s="118">
        <f t="shared" ref="BU877" si="1509">+BT877+BU876</f>
        <v>85394642.52851586</v>
      </c>
      <c r="BV877" s="118">
        <f t="shared" ref="BV877" si="1510">+BU877+BV876</f>
        <v>93157791.849290028</v>
      </c>
      <c r="BW877" s="247">
        <f t="shared" si="1220"/>
        <v>2229231240.8574634</v>
      </c>
    </row>
    <row r="878" spans="1:75" x14ac:dyDescent="0.3">
      <c r="A878" s="168" t="s">
        <v>637</v>
      </c>
      <c r="O878" s="118">
        <f>+N878+(O866*4%)</f>
        <v>3979459.2499199999</v>
      </c>
      <c r="P878" s="118">
        <f t="shared" ref="P878" si="1511">+O878+(P866*4%)</f>
        <v>7958918.4998399997</v>
      </c>
      <c r="Q878" s="118">
        <f t="shared" ref="Q878" si="1512">+P878+(Q866*4%)</f>
        <v>11938377.74976</v>
      </c>
      <c r="R878" s="118">
        <f t="shared" ref="R878" si="1513">+Q878+(R866*4%)</f>
        <v>15917836.999679999</v>
      </c>
      <c r="S878" s="118">
        <f t="shared" ref="S878" si="1514">+R878+(S866*4%)</f>
        <v>19897296.249600001</v>
      </c>
      <c r="T878" s="118">
        <f t="shared" ref="T878" si="1515">+S878+(T866*4%)</f>
        <v>23876755.49952</v>
      </c>
      <c r="U878" s="118">
        <f t="shared" ref="U878" si="1516">+T878+(U866*4%)</f>
        <v>27856214.749439999</v>
      </c>
      <c r="V878" s="118">
        <f t="shared" ref="V878" si="1517">+U878+(V866*4%)</f>
        <v>31835673.999359999</v>
      </c>
      <c r="W878" s="118">
        <f t="shared" ref="W878" si="1518">+V878+(W866*4%)</f>
        <v>35815133.249279998</v>
      </c>
      <c r="X878" s="118">
        <f t="shared" ref="X878" si="1519">+W878+(X866*4%)</f>
        <v>39794592.499200001</v>
      </c>
      <c r="Y878" s="118">
        <f t="shared" ref="Y878" si="1520">+X878+(Y866*4%)</f>
        <v>43774051.749120004</v>
      </c>
      <c r="Z878" s="118">
        <f t="shared" ref="Z878" si="1521">+Y878+(Z866*4%)</f>
        <v>47753510.999040008</v>
      </c>
      <c r="AA878" s="118">
        <f>+(AA866*4%)</f>
        <v>4405112.1599395666</v>
      </c>
      <c r="AB878" s="118">
        <f t="shared" ref="AB878" si="1522">+AA878+(AB866*4%)</f>
        <v>8810224.3198791333</v>
      </c>
      <c r="AC878" s="118">
        <f>+AB878+(AC866*4%)</f>
        <v>13215336.4798187</v>
      </c>
      <c r="AD878" s="118">
        <f t="shared" ref="AD878" si="1523">+AC878+(AD866*4%)</f>
        <v>17620448.639758267</v>
      </c>
      <c r="AE878" s="118">
        <f t="shared" ref="AE878" si="1524">+AD878+(AE866*4%)</f>
        <v>22025560.799697831</v>
      </c>
      <c r="AF878" s="118">
        <f t="shared" ref="AF878" si="1525">+AE878+(AF866*4%)</f>
        <v>26430672.959637396</v>
      </c>
      <c r="AG878" s="118">
        <f t="shared" ref="AG878" si="1526">+AF878+(AG866*4%)</f>
        <v>30835785.119576961</v>
      </c>
      <c r="AH878" s="118">
        <f t="shared" ref="AH878" si="1527">+AG878+(AH866*4%)</f>
        <v>35240897.279516526</v>
      </c>
      <c r="AI878" s="118">
        <f t="shared" ref="AI878" si="1528">+AH878+(AI866*4%)</f>
        <v>39646009.43945609</v>
      </c>
      <c r="AJ878" s="118">
        <f t="shared" ref="AJ878" si="1529">+AI878+(AJ866*4%)</f>
        <v>44051121.599395655</v>
      </c>
      <c r="AK878" s="118">
        <f t="shared" ref="AK878" si="1530">+AJ878+(AK866*4%)</f>
        <v>48456233.75933522</v>
      </c>
      <c r="AL878" s="118">
        <f t="shared" ref="AL878" si="1531">+AK878+(AL866*4%)</f>
        <v>52861345.919274785</v>
      </c>
      <c r="AM878" s="118">
        <f>+(AM866*4%)</f>
        <v>5005207.7412443338</v>
      </c>
      <c r="AN878" s="118">
        <f t="shared" ref="AN878" si="1532">+AM878+(AN866*4%)</f>
        <v>10010415.482488668</v>
      </c>
      <c r="AO878" s="118">
        <f t="shared" ref="AO878" si="1533">+AN878+(AO866*4%)</f>
        <v>15015623.223733</v>
      </c>
      <c r="AP878" s="118">
        <f t="shared" ref="AP878" si="1534">+AO878+(AP866*4%)</f>
        <v>20020830.964977335</v>
      </c>
      <c r="AQ878" s="118">
        <f t="shared" ref="AQ878" si="1535">+AP878+(AQ866*4%)</f>
        <v>25026038.70622167</v>
      </c>
      <c r="AR878" s="118">
        <f t="shared" ref="AR878" si="1536">+AQ878+(AR866*4%)</f>
        <v>30031246.447466005</v>
      </c>
      <c r="AS878" s="118">
        <f t="shared" ref="AS878" si="1537">+AR878+(AS866*4%)</f>
        <v>35036454.188710339</v>
      </c>
      <c r="AT878" s="118">
        <f t="shared" ref="AT878" si="1538">+AS878+(AT866*4%)</f>
        <v>40041661.92995467</v>
      </c>
      <c r="AU878" s="118">
        <f t="shared" ref="AU878" si="1539">+AT878+(AU866*4%)</f>
        <v>45046869.671199001</v>
      </c>
      <c r="AV878" s="118">
        <f t="shared" ref="AV878" si="1540">+AU878+(AV866*4%)</f>
        <v>50052077.412443332</v>
      </c>
      <c r="AW878" s="118">
        <f t="shared" ref="AW878" si="1541">+AV878+(AW866*4%)</f>
        <v>55057285.153687663</v>
      </c>
      <c r="AX878" s="118">
        <f t="shared" ref="AX878" si="1542">+AW878+(AX866*4%)</f>
        <v>60062492.894931994</v>
      </c>
      <c r="AY878" s="118">
        <f>+(AY866*4%)</f>
        <v>6594289.6961216787</v>
      </c>
      <c r="AZ878" s="118">
        <f t="shared" ref="AZ878" si="1543">+AY878+(AZ866*4%)</f>
        <v>13188579.392243357</v>
      </c>
      <c r="BA878" s="118">
        <f t="shared" ref="BA878" si="1544">+AZ878+(BA866*4%)</f>
        <v>19782869.088365037</v>
      </c>
      <c r="BB878" s="118">
        <f t="shared" ref="BB878" si="1545">+BA878+(BB866*4%)</f>
        <v>26377158.784486715</v>
      </c>
      <c r="BC878" s="118">
        <f t="shared" ref="BC878" si="1546">+BB878+(BC866*4%)</f>
        <v>32971448.480608393</v>
      </c>
      <c r="BD878" s="118">
        <f t="shared" ref="BD878" si="1547">+BC878+(BD866*4%)</f>
        <v>39565738.176730074</v>
      </c>
      <c r="BE878" s="118">
        <f t="shared" ref="BE878" si="1548">+BD878+(BE866*4%)</f>
        <v>46160027.872851752</v>
      </c>
      <c r="BF878" s="118">
        <f t="shared" ref="BF878" si="1549">+BE878+(BF866*4%)</f>
        <v>52754317.56897343</v>
      </c>
      <c r="BG878" s="118">
        <f t="shared" ref="BG878" si="1550">+BF878+(BG866*4%)</f>
        <v>59348607.265095107</v>
      </c>
      <c r="BH878" s="118">
        <f t="shared" ref="BH878" si="1551">+BG878+(BH866*4%)</f>
        <v>65942896.961216785</v>
      </c>
      <c r="BI878" s="118">
        <f t="shared" ref="BI878" si="1552">+BH878+(BI866*4%)</f>
        <v>72537186.65733847</v>
      </c>
      <c r="BJ878" s="118">
        <f t="shared" ref="BJ878" si="1553">+BI878+(BJ866*4%)</f>
        <v>79131476.353460148</v>
      </c>
      <c r="BK878" s="118">
        <f>+(BK866*4%)</f>
        <v>7452623.3479432035</v>
      </c>
      <c r="BL878" s="118">
        <f t="shared" ref="BL878" si="1554">+BK878+(BL866*4%)</f>
        <v>14905246.695886407</v>
      </c>
      <c r="BM878" s="118">
        <f t="shared" ref="BM878" si="1555">+BL878+(BM866*4%)</f>
        <v>22357870.043829612</v>
      </c>
      <c r="BN878" s="118">
        <f t="shared" ref="BN878" si="1556">+BM878+(BN866*4%)</f>
        <v>29810493.391772814</v>
      </c>
      <c r="BO878" s="118">
        <f t="shared" ref="BO878" si="1557">+BN878+(BO866*4%)</f>
        <v>37263116.739716016</v>
      </c>
      <c r="BP878" s="118">
        <f t="shared" ref="BP878" si="1558">+BO878+(BP866*4%)</f>
        <v>44715740.087659217</v>
      </c>
      <c r="BQ878" s="118">
        <f t="shared" ref="BQ878" si="1559">+BP878+(BQ866*4%)</f>
        <v>52168363.435602419</v>
      </c>
      <c r="BR878" s="118">
        <f t="shared" ref="BR878" si="1560">+BQ878+(BR866*4%)</f>
        <v>59620986.783545621</v>
      </c>
      <c r="BS878" s="118">
        <f t="shared" ref="BS878" si="1561">+BR878+(BS866*4%)</f>
        <v>67073610.131488822</v>
      </c>
      <c r="BT878" s="118">
        <f t="shared" ref="BT878" si="1562">+BS878+(BT866*4%)</f>
        <v>74526233.479432032</v>
      </c>
      <c r="BU878" s="118">
        <f t="shared" ref="BU878" si="1563">+BT878+(BU866*4%)</f>
        <v>81978856.827375233</v>
      </c>
      <c r="BV878" s="118">
        <f t="shared" ref="BV878" si="1564">+BU878+(BV866*4%)</f>
        <v>89431480.175318435</v>
      </c>
      <c r="BW878" s="247">
        <f t="shared" si="1220"/>
        <v>2140061991.223165</v>
      </c>
    </row>
    <row r="879" spans="1:75" x14ac:dyDescent="0.3">
      <c r="A879" s="3" t="s">
        <v>649</v>
      </c>
      <c r="O879" s="118">
        <f>+O878-N878</f>
        <v>3979459.2499199999</v>
      </c>
      <c r="P879" s="118">
        <f>+P878-O878</f>
        <v>3979459.2499199999</v>
      </c>
      <c r="Q879" s="118">
        <f t="shared" ref="Q879" si="1565">+Q878-P878</f>
        <v>3979459.2499200003</v>
      </c>
      <c r="R879" s="118">
        <f t="shared" ref="R879" si="1566">+R878-Q878</f>
        <v>3979459.2499199994</v>
      </c>
      <c r="S879" s="118">
        <f t="shared" ref="S879" si="1567">+S878-R878</f>
        <v>3979459.2499200013</v>
      </c>
      <c r="T879" s="118">
        <f t="shared" ref="T879" si="1568">+T878-S878</f>
        <v>3979459.2499199994</v>
      </c>
      <c r="U879" s="118">
        <f t="shared" ref="U879" si="1569">+U878-T878</f>
        <v>3979459.2499199994</v>
      </c>
      <c r="V879" s="118">
        <f t="shared" ref="V879" si="1570">+V878-U878</f>
        <v>3979459.2499199994</v>
      </c>
      <c r="W879" s="118">
        <f t="shared" ref="W879" si="1571">+W878-V878</f>
        <v>3979459.2499199994</v>
      </c>
      <c r="X879" s="118">
        <f t="shared" ref="X879" si="1572">+X878-W878</f>
        <v>3979459.2499200031</v>
      </c>
      <c r="Y879" s="118">
        <f t="shared" ref="Y879" si="1573">+Y878-X878</f>
        <v>3979459.2499200031</v>
      </c>
      <c r="Z879" s="118">
        <f t="shared" ref="Z879" si="1574">+Z878-Y878</f>
        <v>3979459.2499200031</v>
      </c>
      <c r="AA879" s="118">
        <f>+AA878</f>
        <v>4405112.1599395666</v>
      </c>
      <c r="AB879" s="118">
        <f t="shared" ref="AB879" si="1575">+AB878-AA878</f>
        <v>4405112.1599395666</v>
      </c>
      <c r="AC879" s="118">
        <f t="shared" ref="AC879" si="1576">+AC878-AB878</f>
        <v>4405112.1599395666</v>
      </c>
      <c r="AD879" s="118">
        <f t="shared" ref="AD879" si="1577">+AD878-AC878</f>
        <v>4405112.1599395666</v>
      </c>
      <c r="AE879" s="118">
        <f t="shared" ref="AE879" si="1578">+AE878-AD878</f>
        <v>4405112.1599395648</v>
      </c>
      <c r="AF879" s="118">
        <f t="shared" ref="AF879" si="1579">+AF878-AE878</f>
        <v>4405112.1599395648</v>
      </c>
      <c r="AG879" s="118">
        <f t="shared" ref="AG879" si="1580">+AG878-AF878</f>
        <v>4405112.1599395648</v>
      </c>
      <c r="AH879" s="118">
        <f t="shared" ref="AH879" si="1581">+AH878-AG878</f>
        <v>4405112.1599395648</v>
      </c>
      <c r="AI879" s="118">
        <f t="shared" ref="AI879" si="1582">+AI878-AH878</f>
        <v>4405112.1599395648</v>
      </c>
      <c r="AJ879" s="118">
        <f t="shared" ref="AJ879" si="1583">+AJ878-AI878</f>
        <v>4405112.1599395648</v>
      </c>
      <c r="AK879" s="118">
        <f t="shared" ref="AK879" si="1584">+AK878-AJ878</f>
        <v>4405112.1599395648</v>
      </c>
      <c r="AL879" s="118">
        <f t="shared" ref="AL879" si="1585">+AL878-AK878</f>
        <v>4405112.1599395648</v>
      </c>
      <c r="AM879" s="118">
        <f>+AM878</f>
        <v>5005207.7412443338</v>
      </c>
      <c r="AN879" s="118">
        <f t="shared" ref="AN879" si="1586">+AN878-AM878</f>
        <v>5005207.7412443338</v>
      </c>
      <c r="AO879" s="118">
        <f t="shared" ref="AO879" si="1587">+AO878-AN878</f>
        <v>5005207.7412443329</v>
      </c>
      <c r="AP879" s="118">
        <f t="shared" ref="AP879" si="1588">+AP878-AO878</f>
        <v>5005207.7412443347</v>
      </c>
      <c r="AQ879" s="118">
        <f t="shared" ref="AQ879" si="1589">+AQ878-AP878</f>
        <v>5005207.7412443347</v>
      </c>
      <c r="AR879" s="118">
        <f t="shared" ref="AR879" si="1590">+AR878-AQ878</f>
        <v>5005207.7412443347</v>
      </c>
      <c r="AS879" s="118">
        <f t="shared" ref="AS879" si="1591">+AS878-AR878</f>
        <v>5005207.7412443347</v>
      </c>
      <c r="AT879" s="118">
        <f t="shared" ref="AT879" si="1592">+AT878-AS878</f>
        <v>5005207.741244331</v>
      </c>
      <c r="AU879" s="118">
        <f t="shared" ref="AU879" si="1593">+AU878-AT878</f>
        <v>5005207.741244331</v>
      </c>
      <c r="AV879" s="118">
        <f t="shared" ref="AV879" si="1594">+AV878-AU878</f>
        <v>5005207.741244331</v>
      </c>
      <c r="AW879" s="118">
        <f t="shared" ref="AW879" si="1595">+AW878-AV878</f>
        <v>5005207.741244331</v>
      </c>
      <c r="AX879" s="118">
        <f t="shared" ref="AX879" si="1596">+AX878-AW878</f>
        <v>5005207.741244331</v>
      </c>
      <c r="AY879" s="118">
        <f>+AY878</f>
        <v>6594289.6961216787</v>
      </c>
      <c r="AZ879" s="118">
        <f t="shared" ref="AZ879" si="1597">+AZ878-AY878</f>
        <v>6594289.6961216787</v>
      </c>
      <c r="BA879" s="118">
        <f t="shared" ref="BA879" si="1598">+BA878-AZ878</f>
        <v>6594289.6961216796</v>
      </c>
      <c r="BB879" s="118">
        <f t="shared" ref="BB879" si="1599">+BB878-BA878</f>
        <v>6594289.6961216778</v>
      </c>
      <c r="BC879" s="118">
        <f t="shared" ref="BC879" si="1600">+BC878-BB878</f>
        <v>6594289.6961216778</v>
      </c>
      <c r="BD879" s="118">
        <f t="shared" ref="BD879" si="1601">+BD878-BC878</f>
        <v>6594289.6961216815</v>
      </c>
      <c r="BE879" s="118">
        <f t="shared" ref="BE879" si="1602">+BE878-BD878</f>
        <v>6594289.6961216778</v>
      </c>
      <c r="BF879" s="118">
        <f t="shared" ref="BF879" si="1603">+BF878-BE878</f>
        <v>6594289.6961216778</v>
      </c>
      <c r="BG879" s="118">
        <f t="shared" ref="BG879" si="1604">+BG878-BF878</f>
        <v>6594289.6961216778</v>
      </c>
      <c r="BH879" s="118">
        <f t="shared" ref="BH879" si="1605">+BH878-BG878</f>
        <v>6594289.6961216778</v>
      </c>
      <c r="BI879" s="118">
        <f t="shared" ref="BI879" si="1606">+BI878-BH878</f>
        <v>6594289.6961216852</v>
      </c>
      <c r="BJ879" s="118">
        <f t="shared" ref="BJ879" si="1607">+BJ878-BI878</f>
        <v>6594289.6961216778</v>
      </c>
      <c r="BK879" s="118">
        <f>+BK878</f>
        <v>7452623.3479432035</v>
      </c>
      <c r="BL879" s="118">
        <f t="shared" ref="BL879" si="1608">+BL878-BK878</f>
        <v>7452623.3479432035</v>
      </c>
      <c r="BM879" s="118">
        <f t="shared" ref="BM879" si="1609">+BM878-BL878</f>
        <v>7452623.3479432054</v>
      </c>
      <c r="BN879" s="118">
        <f t="shared" ref="BN879" si="1610">+BN878-BM878</f>
        <v>7452623.3479432017</v>
      </c>
      <c r="BO879" s="118">
        <f t="shared" ref="BO879" si="1611">+BO878-BN878</f>
        <v>7452623.3479432017</v>
      </c>
      <c r="BP879" s="118">
        <f t="shared" ref="BP879" si="1612">+BP878-BO878</f>
        <v>7452623.3479432017</v>
      </c>
      <c r="BQ879" s="118">
        <f t="shared" ref="BQ879" si="1613">+BQ878-BP878</f>
        <v>7452623.3479432017</v>
      </c>
      <c r="BR879" s="118">
        <f t="shared" ref="BR879" si="1614">+BR878-BQ878</f>
        <v>7452623.3479432017</v>
      </c>
      <c r="BS879" s="118">
        <f t="shared" ref="BS879" si="1615">+BS878-BR878</f>
        <v>7452623.3479432017</v>
      </c>
      <c r="BT879" s="118">
        <f t="shared" ref="BT879" si="1616">+BT878-BS878</f>
        <v>7452623.3479432091</v>
      </c>
      <c r="BU879" s="118">
        <f t="shared" ref="BU879" si="1617">+BU878-BT878</f>
        <v>7452623.3479432017</v>
      </c>
      <c r="BV879" s="118">
        <f t="shared" ref="BV879" si="1618">+BV878-BU878</f>
        <v>7452623.3479432017</v>
      </c>
      <c r="BW879" s="247">
        <f t="shared" si="1220"/>
        <v>329240306.34202534</v>
      </c>
    </row>
    <row r="880" spans="1:75" x14ac:dyDescent="0.3">
      <c r="A880" s="3" t="s">
        <v>638</v>
      </c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  <c r="Z880" s="118"/>
      <c r="AA880" s="118"/>
      <c r="AB880" s="118"/>
      <c r="AC880" s="118"/>
      <c r="AD880" s="118"/>
      <c r="AE880" s="118"/>
      <c r="AF880" s="118"/>
      <c r="AG880" s="118"/>
      <c r="AH880" s="118"/>
      <c r="AI880" s="118"/>
      <c r="AJ880" s="118"/>
      <c r="AK880" s="118"/>
      <c r="AL880" s="118"/>
      <c r="AM880" s="118"/>
      <c r="AN880" s="118"/>
      <c r="AO880" s="118"/>
      <c r="AP880" s="118"/>
      <c r="AQ880" s="118"/>
      <c r="AR880" s="118"/>
      <c r="AS880" s="118"/>
      <c r="AT880" s="118"/>
      <c r="AU880" s="118"/>
      <c r="AV880" s="118"/>
      <c r="AW880" s="118"/>
      <c r="AX880" s="118"/>
      <c r="AY880" s="118"/>
      <c r="AZ880" s="118"/>
      <c r="BA880" s="118"/>
      <c r="BB880" s="118"/>
      <c r="BC880" s="118"/>
      <c r="BD880" s="118"/>
      <c r="BE880" s="118"/>
      <c r="BF880" s="118"/>
      <c r="BG880" s="118"/>
      <c r="BH880" s="118"/>
      <c r="BI880" s="118"/>
      <c r="BJ880" s="118"/>
      <c r="BK880" s="118"/>
      <c r="BL880" s="118"/>
      <c r="BM880" s="118"/>
      <c r="BN880" s="118"/>
      <c r="BO880" s="118"/>
      <c r="BP880" s="118"/>
      <c r="BQ880" s="118"/>
      <c r="BR880" s="118"/>
      <c r="BS880" s="118"/>
      <c r="BT880" s="118"/>
      <c r="BU880" s="118"/>
      <c r="BV880" s="118"/>
      <c r="BW880" s="247">
        <f t="shared" si="1220"/>
        <v>0</v>
      </c>
    </row>
    <row r="881" spans="1:75" x14ac:dyDescent="0.3">
      <c r="A881" s="3" t="s">
        <v>639</v>
      </c>
      <c r="O881" s="118">
        <f>+O882+O883</f>
        <v>12435810.155999999</v>
      </c>
      <c r="P881" s="118">
        <f>+P882+P883</f>
        <v>12435810.155999999</v>
      </c>
      <c r="Q881" s="118">
        <f t="shared" ref="Q881:Z881" si="1619">+Q882+Q883</f>
        <v>12435810.155999999</v>
      </c>
      <c r="R881" s="118">
        <f t="shared" si="1619"/>
        <v>12435810.155999999</v>
      </c>
      <c r="S881" s="118">
        <f t="shared" si="1619"/>
        <v>12435810.155999999</v>
      </c>
      <c r="T881" s="118">
        <f t="shared" si="1619"/>
        <v>12435810.155999999</v>
      </c>
      <c r="U881" s="118">
        <f t="shared" si="1619"/>
        <v>12435810.155999999</v>
      </c>
      <c r="V881" s="118">
        <f t="shared" si="1619"/>
        <v>12435810.155999999</v>
      </c>
      <c r="W881" s="118">
        <f t="shared" si="1619"/>
        <v>12435810.155999999</v>
      </c>
      <c r="X881" s="118">
        <f t="shared" si="1619"/>
        <v>12435810.155999999</v>
      </c>
      <c r="Y881" s="118">
        <f t="shared" si="1619"/>
        <v>12435810.155999999</v>
      </c>
      <c r="Z881" s="118">
        <f t="shared" si="1619"/>
        <v>12435810.155999999</v>
      </c>
      <c r="AA881" s="118">
        <f>+AA882+AA883</f>
        <v>13765975.499811146</v>
      </c>
      <c r="AB881" s="118">
        <f t="shared" ref="AB881:AL881" si="1620">+AB882+AB883</f>
        <v>13765975.499811146</v>
      </c>
      <c r="AC881" s="118">
        <f t="shared" si="1620"/>
        <v>13765975.499811146</v>
      </c>
      <c r="AD881" s="118">
        <f t="shared" si="1620"/>
        <v>13765975.499811146</v>
      </c>
      <c r="AE881" s="118">
        <f t="shared" si="1620"/>
        <v>13765975.499811146</v>
      </c>
      <c r="AF881" s="118">
        <f t="shared" si="1620"/>
        <v>13765975.499811146</v>
      </c>
      <c r="AG881" s="118">
        <f t="shared" si="1620"/>
        <v>13765975.499811146</v>
      </c>
      <c r="AH881" s="118">
        <f t="shared" si="1620"/>
        <v>13765975.499811146</v>
      </c>
      <c r="AI881" s="118">
        <f t="shared" si="1620"/>
        <v>13765975.499811146</v>
      </c>
      <c r="AJ881" s="118">
        <f t="shared" si="1620"/>
        <v>13765975.499811146</v>
      </c>
      <c r="AK881" s="118">
        <f t="shared" si="1620"/>
        <v>13765975.499811146</v>
      </c>
      <c r="AL881" s="118">
        <f t="shared" si="1620"/>
        <v>13765975.499811146</v>
      </c>
      <c r="AM881" s="118">
        <f>+AM882+AM883</f>
        <v>15641274.191388544</v>
      </c>
      <c r="AN881" s="118">
        <f t="shared" ref="AN881:AX881" si="1621">+AN882+AN883</f>
        <v>15641274.191388544</v>
      </c>
      <c r="AO881" s="118">
        <f t="shared" si="1621"/>
        <v>15641274.191388544</v>
      </c>
      <c r="AP881" s="118">
        <f t="shared" si="1621"/>
        <v>15641274.191388544</v>
      </c>
      <c r="AQ881" s="118">
        <f t="shared" si="1621"/>
        <v>15641274.191388544</v>
      </c>
      <c r="AR881" s="118">
        <f t="shared" si="1621"/>
        <v>15641274.191388544</v>
      </c>
      <c r="AS881" s="118">
        <f t="shared" si="1621"/>
        <v>15641274.191388544</v>
      </c>
      <c r="AT881" s="118">
        <f t="shared" si="1621"/>
        <v>15641274.191388544</v>
      </c>
      <c r="AU881" s="118">
        <f t="shared" si="1621"/>
        <v>15641274.191388544</v>
      </c>
      <c r="AV881" s="118">
        <f t="shared" si="1621"/>
        <v>15641274.191388544</v>
      </c>
      <c r="AW881" s="118">
        <f t="shared" si="1621"/>
        <v>15641274.191388544</v>
      </c>
      <c r="AX881" s="118">
        <f t="shared" si="1621"/>
        <v>15641274.191388544</v>
      </c>
      <c r="AY881" s="118">
        <f>+AY882+AY883</f>
        <v>20607155.300380245</v>
      </c>
      <c r="AZ881" s="118">
        <f t="shared" ref="AZ881:BJ881" si="1622">+AZ882+AZ883</f>
        <v>20607155.300380245</v>
      </c>
      <c r="BA881" s="118">
        <f t="shared" si="1622"/>
        <v>20607155.300380245</v>
      </c>
      <c r="BB881" s="118">
        <f t="shared" si="1622"/>
        <v>20607155.300380245</v>
      </c>
      <c r="BC881" s="118">
        <f t="shared" si="1622"/>
        <v>20607155.300380245</v>
      </c>
      <c r="BD881" s="118">
        <f t="shared" si="1622"/>
        <v>20607155.300380245</v>
      </c>
      <c r="BE881" s="118">
        <f t="shared" si="1622"/>
        <v>20607155.300380245</v>
      </c>
      <c r="BF881" s="118">
        <f t="shared" si="1622"/>
        <v>20607155.300380245</v>
      </c>
      <c r="BG881" s="118">
        <f t="shared" si="1622"/>
        <v>20607155.300380245</v>
      </c>
      <c r="BH881" s="118">
        <f t="shared" si="1622"/>
        <v>20607155.300380245</v>
      </c>
      <c r="BI881" s="118">
        <f t="shared" si="1622"/>
        <v>20607155.300380245</v>
      </c>
      <c r="BJ881" s="118">
        <f t="shared" si="1622"/>
        <v>20607155.300380245</v>
      </c>
      <c r="BK881" s="118">
        <f>+BK882+BK883</f>
        <v>23289447.962322511</v>
      </c>
      <c r="BL881" s="118">
        <f t="shared" ref="BL881:BV881" si="1623">+BL882+BL883</f>
        <v>23289447.962322511</v>
      </c>
      <c r="BM881" s="118">
        <f t="shared" si="1623"/>
        <v>23289447.962322511</v>
      </c>
      <c r="BN881" s="118">
        <f t="shared" si="1623"/>
        <v>23289447.962322511</v>
      </c>
      <c r="BO881" s="118">
        <f t="shared" si="1623"/>
        <v>23289447.962322511</v>
      </c>
      <c r="BP881" s="118">
        <f t="shared" si="1623"/>
        <v>23289447.962322511</v>
      </c>
      <c r="BQ881" s="118">
        <f t="shared" si="1623"/>
        <v>23289447.962322511</v>
      </c>
      <c r="BR881" s="118">
        <f t="shared" si="1623"/>
        <v>23289447.962322511</v>
      </c>
      <c r="BS881" s="118">
        <f t="shared" si="1623"/>
        <v>23289447.962322511</v>
      </c>
      <c r="BT881" s="118">
        <f t="shared" si="1623"/>
        <v>23289447.962322511</v>
      </c>
      <c r="BU881" s="118">
        <f t="shared" si="1623"/>
        <v>23289447.962322511</v>
      </c>
      <c r="BV881" s="118">
        <f t="shared" si="1623"/>
        <v>23289447.962322511</v>
      </c>
      <c r="BW881" s="247">
        <f t="shared" si="1220"/>
        <v>1028875957.3188288</v>
      </c>
    </row>
    <row r="882" spans="1:75" x14ac:dyDescent="0.3">
      <c r="A882" s="168" t="s">
        <v>640</v>
      </c>
      <c r="O882" s="118">
        <f>+O866*8.5%</f>
        <v>8456350.9060800001</v>
      </c>
      <c r="P882" s="118">
        <f t="shared" ref="P882:BV882" si="1624">+P866*8.5%</f>
        <v>8456350.9060800001</v>
      </c>
      <c r="Q882" s="118">
        <f t="shared" si="1624"/>
        <v>8456350.9060800001</v>
      </c>
      <c r="R882" s="118">
        <f t="shared" si="1624"/>
        <v>8456350.9060800001</v>
      </c>
      <c r="S882" s="118">
        <f t="shared" si="1624"/>
        <v>8456350.9060800001</v>
      </c>
      <c r="T882" s="118">
        <f t="shared" si="1624"/>
        <v>8456350.9060800001</v>
      </c>
      <c r="U882" s="118">
        <f t="shared" si="1624"/>
        <v>8456350.9060800001</v>
      </c>
      <c r="V882" s="118">
        <f t="shared" si="1624"/>
        <v>8456350.9060800001</v>
      </c>
      <c r="W882" s="118">
        <f t="shared" si="1624"/>
        <v>8456350.9060800001</v>
      </c>
      <c r="X882" s="118">
        <f t="shared" si="1624"/>
        <v>8456350.9060800001</v>
      </c>
      <c r="Y882" s="118">
        <f t="shared" si="1624"/>
        <v>8456350.9060800001</v>
      </c>
      <c r="Z882" s="118">
        <f t="shared" si="1624"/>
        <v>8456350.9060800001</v>
      </c>
      <c r="AA882" s="118">
        <f t="shared" si="1624"/>
        <v>9360863.3398715798</v>
      </c>
      <c r="AB882" s="118">
        <f t="shared" si="1624"/>
        <v>9360863.3398715798</v>
      </c>
      <c r="AC882" s="118">
        <f t="shared" si="1624"/>
        <v>9360863.3398715798</v>
      </c>
      <c r="AD882" s="118">
        <f t="shared" si="1624"/>
        <v>9360863.3398715798</v>
      </c>
      <c r="AE882" s="118">
        <f t="shared" si="1624"/>
        <v>9360863.3398715798</v>
      </c>
      <c r="AF882" s="118">
        <f t="shared" si="1624"/>
        <v>9360863.3398715798</v>
      </c>
      <c r="AG882" s="118">
        <f t="shared" si="1624"/>
        <v>9360863.3398715798</v>
      </c>
      <c r="AH882" s="118">
        <f t="shared" si="1624"/>
        <v>9360863.3398715798</v>
      </c>
      <c r="AI882" s="118">
        <f t="shared" si="1624"/>
        <v>9360863.3398715798</v>
      </c>
      <c r="AJ882" s="118">
        <f t="shared" si="1624"/>
        <v>9360863.3398715798</v>
      </c>
      <c r="AK882" s="118">
        <f t="shared" si="1624"/>
        <v>9360863.3398715798</v>
      </c>
      <c r="AL882" s="118">
        <f t="shared" si="1624"/>
        <v>9360863.3398715798</v>
      </c>
      <c r="AM882" s="118">
        <f t="shared" si="1624"/>
        <v>10636066.450144211</v>
      </c>
      <c r="AN882" s="118">
        <f t="shared" si="1624"/>
        <v>10636066.450144211</v>
      </c>
      <c r="AO882" s="118">
        <f t="shared" si="1624"/>
        <v>10636066.450144211</v>
      </c>
      <c r="AP882" s="118">
        <f t="shared" si="1624"/>
        <v>10636066.450144211</v>
      </c>
      <c r="AQ882" s="118">
        <f t="shared" si="1624"/>
        <v>10636066.450144211</v>
      </c>
      <c r="AR882" s="118">
        <f t="shared" si="1624"/>
        <v>10636066.450144211</v>
      </c>
      <c r="AS882" s="118">
        <f t="shared" si="1624"/>
        <v>10636066.450144211</v>
      </c>
      <c r="AT882" s="118">
        <f t="shared" si="1624"/>
        <v>10636066.450144211</v>
      </c>
      <c r="AU882" s="118">
        <f t="shared" si="1624"/>
        <v>10636066.450144211</v>
      </c>
      <c r="AV882" s="118">
        <f t="shared" si="1624"/>
        <v>10636066.450144211</v>
      </c>
      <c r="AW882" s="118">
        <f t="shared" si="1624"/>
        <v>10636066.450144211</v>
      </c>
      <c r="AX882" s="118">
        <f t="shared" si="1624"/>
        <v>10636066.450144211</v>
      </c>
      <c r="AY882" s="118">
        <f t="shared" si="1624"/>
        <v>14012865.604258567</v>
      </c>
      <c r="AZ882" s="118">
        <f t="shared" si="1624"/>
        <v>14012865.604258567</v>
      </c>
      <c r="BA882" s="118">
        <f t="shared" si="1624"/>
        <v>14012865.604258567</v>
      </c>
      <c r="BB882" s="118">
        <f t="shared" si="1624"/>
        <v>14012865.604258567</v>
      </c>
      <c r="BC882" s="118">
        <f t="shared" si="1624"/>
        <v>14012865.604258567</v>
      </c>
      <c r="BD882" s="118">
        <f t="shared" si="1624"/>
        <v>14012865.604258567</v>
      </c>
      <c r="BE882" s="118">
        <f t="shared" si="1624"/>
        <v>14012865.604258567</v>
      </c>
      <c r="BF882" s="118">
        <f t="shared" si="1624"/>
        <v>14012865.604258567</v>
      </c>
      <c r="BG882" s="118">
        <f t="shared" si="1624"/>
        <v>14012865.604258567</v>
      </c>
      <c r="BH882" s="118">
        <f t="shared" si="1624"/>
        <v>14012865.604258567</v>
      </c>
      <c r="BI882" s="118">
        <f t="shared" si="1624"/>
        <v>14012865.604258567</v>
      </c>
      <c r="BJ882" s="118">
        <f t="shared" si="1624"/>
        <v>14012865.604258567</v>
      </c>
      <c r="BK882" s="118">
        <f t="shared" si="1624"/>
        <v>15836824.614379309</v>
      </c>
      <c r="BL882" s="118">
        <f t="shared" si="1624"/>
        <v>15836824.614379309</v>
      </c>
      <c r="BM882" s="118">
        <f t="shared" si="1624"/>
        <v>15836824.614379309</v>
      </c>
      <c r="BN882" s="118">
        <f t="shared" si="1624"/>
        <v>15836824.614379309</v>
      </c>
      <c r="BO882" s="118">
        <f t="shared" si="1624"/>
        <v>15836824.614379309</v>
      </c>
      <c r="BP882" s="118">
        <f t="shared" si="1624"/>
        <v>15836824.614379309</v>
      </c>
      <c r="BQ882" s="118">
        <f t="shared" si="1624"/>
        <v>15836824.614379309</v>
      </c>
      <c r="BR882" s="118">
        <f t="shared" si="1624"/>
        <v>15836824.614379309</v>
      </c>
      <c r="BS882" s="118">
        <f t="shared" si="1624"/>
        <v>15836824.614379309</v>
      </c>
      <c r="BT882" s="118">
        <f t="shared" si="1624"/>
        <v>15836824.614379309</v>
      </c>
      <c r="BU882" s="118">
        <f t="shared" si="1624"/>
        <v>15836824.614379309</v>
      </c>
      <c r="BV882" s="118">
        <f t="shared" si="1624"/>
        <v>15836824.614379309</v>
      </c>
      <c r="BW882" s="247">
        <f t="shared" si="1220"/>
        <v>699635650.97680354</v>
      </c>
    </row>
    <row r="883" spans="1:75" x14ac:dyDescent="0.3">
      <c r="A883" s="168" t="s">
        <v>641</v>
      </c>
      <c r="O883" s="118">
        <f>+O866*4%</f>
        <v>3979459.2499199999</v>
      </c>
      <c r="P883" s="118">
        <f t="shared" ref="P883:BV883" si="1625">+P866*4%</f>
        <v>3979459.2499199999</v>
      </c>
      <c r="Q883" s="118">
        <f t="shared" si="1625"/>
        <v>3979459.2499199999</v>
      </c>
      <c r="R883" s="118">
        <f t="shared" si="1625"/>
        <v>3979459.2499199999</v>
      </c>
      <c r="S883" s="118">
        <f t="shared" si="1625"/>
        <v>3979459.2499199999</v>
      </c>
      <c r="T883" s="118">
        <f t="shared" si="1625"/>
        <v>3979459.2499199999</v>
      </c>
      <c r="U883" s="118">
        <f t="shared" si="1625"/>
        <v>3979459.2499199999</v>
      </c>
      <c r="V883" s="118">
        <f t="shared" si="1625"/>
        <v>3979459.2499199999</v>
      </c>
      <c r="W883" s="118">
        <f t="shared" si="1625"/>
        <v>3979459.2499199999</v>
      </c>
      <c r="X883" s="118">
        <f t="shared" si="1625"/>
        <v>3979459.2499199999</v>
      </c>
      <c r="Y883" s="118">
        <f t="shared" si="1625"/>
        <v>3979459.2499199999</v>
      </c>
      <c r="Z883" s="118">
        <f t="shared" si="1625"/>
        <v>3979459.2499199999</v>
      </c>
      <c r="AA883" s="118">
        <f t="shared" si="1625"/>
        <v>4405112.1599395666</v>
      </c>
      <c r="AB883" s="118">
        <f t="shared" si="1625"/>
        <v>4405112.1599395666</v>
      </c>
      <c r="AC883" s="118">
        <f t="shared" si="1625"/>
        <v>4405112.1599395666</v>
      </c>
      <c r="AD883" s="118">
        <f t="shared" si="1625"/>
        <v>4405112.1599395666</v>
      </c>
      <c r="AE883" s="118">
        <f t="shared" si="1625"/>
        <v>4405112.1599395666</v>
      </c>
      <c r="AF883" s="118">
        <f t="shared" si="1625"/>
        <v>4405112.1599395666</v>
      </c>
      <c r="AG883" s="118">
        <f t="shared" si="1625"/>
        <v>4405112.1599395666</v>
      </c>
      <c r="AH883" s="118">
        <f t="shared" si="1625"/>
        <v>4405112.1599395666</v>
      </c>
      <c r="AI883" s="118">
        <f t="shared" si="1625"/>
        <v>4405112.1599395666</v>
      </c>
      <c r="AJ883" s="118">
        <f t="shared" si="1625"/>
        <v>4405112.1599395666</v>
      </c>
      <c r="AK883" s="118">
        <f t="shared" si="1625"/>
        <v>4405112.1599395666</v>
      </c>
      <c r="AL883" s="118">
        <f t="shared" si="1625"/>
        <v>4405112.1599395666</v>
      </c>
      <c r="AM883" s="118">
        <f t="shared" si="1625"/>
        <v>5005207.7412443338</v>
      </c>
      <c r="AN883" s="118">
        <f t="shared" si="1625"/>
        <v>5005207.7412443338</v>
      </c>
      <c r="AO883" s="118">
        <f t="shared" si="1625"/>
        <v>5005207.7412443338</v>
      </c>
      <c r="AP883" s="118">
        <f t="shared" si="1625"/>
        <v>5005207.7412443338</v>
      </c>
      <c r="AQ883" s="118">
        <f t="shared" si="1625"/>
        <v>5005207.7412443338</v>
      </c>
      <c r="AR883" s="118">
        <f t="shared" si="1625"/>
        <v>5005207.7412443338</v>
      </c>
      <c r="AS883" s="118">
        <f t="shared" si="1625"/>
        <v>5005207.7412443338</v>
      </c>
      <c r="AT883" s="118">
        <f t="shared" si="1625"/>
        <v>5005207.7412443338</v>
      </c>
      <c r="AU883" s="118">
        <f t="shared" si="1625"/>
        <v>5005207.7412443338</v>
      </c>
      <c r="AV883" s="118">
        <f t="shared" si="1625"/>
        <v>5005207.7412443338</v>
      </c>
      <c r="AW883" s="118">
        <f t="shared" si="1625"/>
        <v>5005207.7412443338</v>
      </c>
      <c r="AX883" s="118">
        <f t="shared" si="1625"/>
        <v>5005207.7412443338</v>
      </c>
      <c r="AY883" s="118">
        <f t="shared" si="1625"/>
        <v>6594289.6961216787</v>
      </c>
      <c r="AZ883" s="118">
        <f t="shared" si="1625"/>
        <v>6594289.6961216787</v>
      </c>
      <c r="BA883" s="118">
        <f t="shared" si="1625"/>
        <v>6594289.6961216787</v>
      </c>
      <c r="BB883" s="118">
        <f t="shared" si="1625"/>
        <v>6594289.6961216787</v>
      </c>
      <c r="BC883" s="118">
        <f t="shared" si="1625"/>
        <v>6594289.6961216787</v>
      </c>
      <c r="BD883" s="118">
        <f t="shared" si="1625"/>
        <v>6594289.6961216787</v>
      </c>
      <c r="BE883" s="118">
        <f t="shared" si="1625"/>
        <v>6594289.6961216787</v>
      </c>
      <c r="BF883" s="118">
        <f t="shared" si="1625"/>
        <v>6594289.6961216787</v>
      </c>
      <c r="BG883" s="118">
        <f t="shared" si="1625"/>
        <v>6594289.6961216787</v>
      </c>
      <c r="BH883" s="118">
        <f t="shared" si="1625"/>
        <v>6594289.6961216787</v>
      </c>
      <c r="BI883" s="118">
        <f t="shared" si="1625"/>
        <v>6594289.6961216787</v>
      </c>
      <c r="BJ883" s="118">
        <f t="shared" si="1625"/>
        <v>6594289.6961216787</v>
      </c>
      <c r="BK883" s="118">
        <f t="shared" si="1625"/>
        <v>7452623.3479432035</v>
      </c>
      <c r="BL883" s="118">
        <f t="shared" si="1625"/>
        <v>7452623.3479432035</v>
      </c>
      <c r="BM883" s="118">
        <f t="shared" si="1625"/>
        <v>7452623.3479432035</v>
      </c>
      <c r="BN883" s="118">
        <f t="shared" si="1625"/>
        <v>7452623.3479432035</v>
      </c>
      <c r="BO883" s="118">
        <f t="shared" si="1625"/>
        <v>7452623.3479432035</v>
      </c>
      <c r="BP883" s="118">
        <f t="shared" si="1625"/>
        <v>7452623.3479432035</v>
      </c>
      <c r="BQ883" s="118">
        <f t="shared" si="1625"/>
        <v>7452623.3479432035</v>
      </c>
      <c r="BR883" s="118">
        <f t="shared" si="1625"/>
        <v>7452623.3479432035</v>
      </c>
      <c r="BS883" s="118">
        <f t="shared" si="1625"/>
        <v>7452623.3479432035</v>
      </c>
      <c r="BT883" s="118">
        <f t="shared" si="1625"/>
        <v>7452623.3479432035</v>
      </c>
      <c r="BU883" s="118">
        <f t="shared" si="1625"/>
        <v>7452623.3479432035</v>
      </c>
      <c r="BV883" s="118">
        <f t="shared" si="1625"/>
        <v>7452623.3479432035</v>
      </c>
      <c r="BW883" s="247">
        <f t="shared" si="1220"/>
        <v>329240306.34202558</v>
      </c>
    </row>
    <row r="884" spans="1:75" x14ac:dyDescent="0.3">
      <c r="A884" s="3" t="s">
        <v>642</v>
      </c>
      <c r="O884" s="118">
        <f>+O885+O886</f>
        <v>15917836.999679998</v>
      </c>
      <c r="P884" s="118">
        <f t="shared" ref="P884:BV884" si="1626">+P885+P886</f>
        <v>15917836.999679998</v>
      </c>
      <c r="Q884" s="118">
        <f t="shared" si="1626"/>
        <v>15917836.999679998</v>
      </c>
      <c r="R884" s="118">
        <f t="shared" si="1626"/>
        <v>15917836.999679998</v>
      </c>
      <c r="S884" s="118">
        <f t="shared" si="1626"/>
        <v>15917836.999679998</v>
      </c>
      <c r="T884" s="118">
        <f t="shared" si="1626"/>
        <v>15917836.999679998</v>
      </c>
      <c r="U884" s="118">
        <f t="shared" si="1626"/>
        <v>15917836.999679998</v>
      </c>
      <c r="V884" s="118">
        <f t="shared" si="1626"/>
        <v>15917836.999679998</v>
      </c>
      <c r="W884" s="118">
        <f t="shared" si="1626"/>
        <v>15917836.999679998</v>
      </c>
      <c r="X884" s="118">
        <f t="shared" si="1626"/>
        <v>15917836.999679998</v>
      </c>
      <c r="Y884" s="118">
        <f t="shared" si="1626"/>
        <v>15917836.999679998</v>
      </c>
      <c r="Z884" s="118">
        <f t="shared" si="1626"/>
        <v>15917836.999679998</v>
      </c>
      <c r="AA884" s="118">
        <f t="shared" si="1626"/>
        <v>17620448.639758267</v>
      </c>
      <c r="AB884" s="118">
        <f t="shared" si="1626"/>
        <v>17620448.639758267</v>
      </c>
      <c r="AC884" s="118">
        <f t="shared" si="1626"/>
        <v>17620448.639758267</v>
      </c>
      <c r="AD884" s="118">
        <f t="shared" si="1626"/>
        <v>17620448.639758267</v>
      </c>
      <c r="AE884" s="118">
        <f t="shared" si="1626"/>
        <v>17620448.639758267</v>
      </c>
      <c r="AF884" s="118">
        <f t="shared" si="1626"/>
        <v>17620448.639758267</v>
      </c>
      <c r="AG884" s="118">
        <f t="shared" si="1626"/>
        <v>17620448.639758267</v>
      </c>
      <c r="AH884" s="118">
        <f t="shared" si="1626"/>
        <v>17620448.639758267</v>
      </c>
      <c r="AI884" s="118">
        <f t="shared" si="1626"/>
        <v>17620448.639758267</v>
      </c>
      <c r="AJ884" s="118">
        <f t="shared" si="1626"/>
        <v>17620448.639758267</v>
      </c>
      <c r="AK884" s="118">
        <f t="shared" si="1626"/>
        <v>17620448.639758267</v>
      </c>
      <c r="AL884" s="118">
        <f t="shared" si="1626"/>
        <v>17620448.639758267</v>
      </c>
      <c r="AM884" s="118">
        <f t="shared" si="1626"/>
        <v>20020830.964977335</v>
      </c>
      <c r="AN884" s="118">
        <f t="shared" si="1626"/>
        <v>20020830.964977335</v>
      </c>
      <c r="AO884" s="118">
        <f t="shared" si="1626"/>
        <v>20020830.964977335</v>
      </c>
      <c r="AP884" s="118">
        <f t="shared" si="1626"/>
        <v>20020830.964977335</v>
      </c>
      <c r="AQ884" s="118">
        <f t="shared" si="1626"/>
        <v>20020830.964977335</v>
      </c>
      <c r="AR884" s="118">
        <f t="shared" si="1626"/>
        <v>20020830.964977335</v>
      </c>
      <c r="AS884" s="118">
        <f t="shared" si="1626"/>
        <v>20020830.964977335</v>
      </c>
      <c r="AT884" s="118">
        <f t="shared" si="1626"/>
        <v>20020830.964977335</v>
      </c>
      <c r="AU884" s="118">
        <f t="shared" si="1626"/>
        <v>20020830.964977335</v>
      </c>
      <c r="AV884" s="118">
        <f t="shared" si="1626"/>
        <v>20020830.964977335</v>
      </c>
      <c r="AW884" s="118">
        <f t="shared" si="1626"/>
        <v>20020830.964977335</v>
      </c>
      <c r="AX884" s="118">
        <f t="shared" si="1626"/>
        <v>20020830.964977335</v>
      </c>
      <c r="AY884" s="118">
        <f t="shared" si="1626"/>
        <v>26377158.784486711</v>
      </c>
      <c r="AZ884" s="118">
        <f t="shared" si="1626"/>
        <v>26377158.784486711</v>
      </c>
      <c r="BA884" s="118">
        <f t="shared" si="1626"/>
        <v>26377158.784486711</v>
      </c>
      <c r="BB884" s="118">
        <f t="shared" si="1626"/>
        <v>26377158.784486711</v>
      </c>
      <c r="BC884" s="118">
        <f t="shared" si="1626"/>
        <v>26377158.784486711</v>
      </c>
      <c r="BD884" s="118">
        <f t="shared" si="1626"/>
        <v>26377158.784486711</v>
      </c>
      <c r="BE884" s="118">
        <f t="shared" si="1626"/>
        <v>26377158.784486711</v>
      </c>
      <c r="BF884" s="118">
        <f t="shared" si="1626"/>
        <v>26377158.784486711</v>
      </c>
      <c r="BG884" s="118">
        <f t="shared" si="1626"/>
        <v>26377158.784486711</v>
      </c>
      <c r="BH884" s="118">
        <f t="shared" si="1626"/>
        <v>26377158.784486711</v>
      </c>
      <c r="BI884" s="118">
        <f t="shared" si="1626"/>
        <v>26377158.784486711</v>
      </c>
      <c r="BJ884" s="118">
        <f t="shared" si="1626"/>
        <v>26377158.784486711</v>
      </c>
      <c r="BK884" s="118">
        <f t="shared" si="1626"/>
        <v>29810493.391772814</v>
      </c>
      <c r="BL884" s="118">
        <f t="shared" si="1626"/>
        <v>29810493.391772814</v>
      </c>
      <c r="BM884" s="118">
        <f t="shared" si="1626"/>
        <v>29810493.391772814</v>
      </c>
      <c r="BN884" s="118">
        <f t="shared" si="1626"/>
        <v>29810493.391772814</v>
      </c>
      <c r="BO884" s="118">
        <f t="shared" si="1626"/>
        <v>29810493.391772814</v>
      </c>
      <c r="BP884" s="118">
        <f t="shared" si="1626"/>
        <v>29810493.391772814</v>
      </c>
      <c r="BQ884" s="118">
        <f t="shared" si="1626"/>
        <v>29810493.391772814</v>
      </c>
      <c r="BR884" s="118">
        <f t="shared" si="1626"/>
        <v>29810493.391772814</v>
      </c>
      <c r="BS884" s="118">
        <f t="shared" si="1626"/>
        <v>29810493.391772814</v>
      </c>
      <c r="BT884" s="118">
        <f t="shared" si="1626"/>
        <v>29810493.391772814</v>
      </c>
      <c r="BU884" s="118">
        <f t="shared" si="1626"/>
        <v>29810493.391772814</v>
      </c>
      <c r="BV884" s="118">
        <f t="shared" si="1626"/>
        <v>29810493.391772814</v>
      </c>
      <c r="BW884" s="247">
        <f t="shared" si="1220"/>
        <v>1316961225.3681021</v>
      </c>
    </row>
    <row r="885" spans="1:75" x14ac:dyDescent="0.3">
      <c r="A885" s="168" t="s">
        <v>643</v>
      </c>
      <c r="O885" s="118">
        <f>+O866*12%</f>
        <v>11938377.749759998</v>
      </c>
      <c r="P885" s="118">
        <f t="shared" ref="P885:BV885" si="1627">+P866*12%</f>
        <v>11938377.749759998</v>
      </c>
      <c r="Q885" s="118">
        <f t="shared" si="1627"/>
        <v>11938377.749759998</v>
      </c>
      <c r="R885" s="118">
        <f t="shared" si="1627"/>
        <v>11938377.749759998</v>
      </c>
      <c r="S885" s="118">
        <f t="shared" si="1627"/>
        <v>11938377.749759998</v>
      </c>
      <c r="T885" s="118">
        <f t="shared" si="1627"/>
        <v>11938377.749759998</v>
      </c>
      <c r="U885" s="118">
        <f t="shared" si="1627"/>
        <v>11938377.749759998</v>
      </c>
      <c r="V885" s="118">
        <f t="shared" si="1627"/>
        <v>11938377.749759998</v>
      </c>
      <c r="W885" s="118">
        <f t="shared" si="1627"/>
        <v>11938377.749759998</v>
      </c>
      <c r="X885" s="118">
        <f t="shared" si="1627"/>
        <v>11938377.749759998</v>
      </c>
      <c r="Y885" s="118">
        <f t="shared" si="1627"/>
        <v>11938377.749759998</v>
      </c>
      <c r="Z885" s="118">
        <f t="shared" si="1627"/>
        <v>11938377.749759998</v>
      </c>
      <c r="AA885" s="118">
        <f t="shared" si="1627"/>
        <v>13215336.4798187</v>
      </c>
      <c r="AB885" s="118">
        <f t="shared" si="1627"/>
        <v>13215336.4798187</v>
      </c>
      <c r="AC885" s="118">
        <f t="shared" si="1627"/>
        <v>13215336.4798187</v>
      </c>
      <c r="AD885" s="118">
        <f t="shared" si="1627"/>
        <v>13215336.4798187</v>
      </c>
      <c r="AE885" s="118">
        <f t="shared" si="1627"/>
        <v>13215336.4798187</v>
      </c>
      <c r="AF885" s="118">
        <f t="shared" si="1627"/>
        <v>13215336.4798187</v>
      </c>
      <c r="AG885" s="118">
        <f t="shared" si="1627"/>
        <v>13215336.4798187</v>
      </c>
      <c r="AH885" s="118">
        <f t="shared" si="1627"/>
        <v>13215336.4798187</v>
      </c>
      <c r="AI885" s="118">
        <f t="shared" si="1627"/>
        <v>13215336.4798187</v>
      </c>
      <c r="AJ885" s="118">
        <f t="shared" si="1627"/>
        <v>13215336.4798187</v>
      </c>
      <c r="AK885" s="118">
        <f t="shared" si="1627"/>
        <v>13215336.4798187</v>
      </c>
      <c r="AL885" s="118">
        <f t="shared" si="1627"/>
        <v>13215336.4798187</v>
      </c>
      <c r="AM885" s="118">
        <f t="shared" si="1627"/>
        <v>15015623.223733002</v>
      </c>
      <c r="AN885" s="118">
        <f t="shared" si="1627"/>
        <v>15015623.223733002</v>
      </c>
      <c r="AO885" s="118">
        <f t="shared" si="1627"/>
        <v>15015623.223733002</v>
      </c>
      <c r="AP885" s="118">
        <f t="shared" si="1627"/>
        <v>15015623.223733002</v>
      </c>
      <c r="AQ885" s="118">
        <f t="shared" si="1627"/>
        <v>15015623.223733002</v>
      </c>
      <c r="AR885" s="118">
        <f t="shared" si="1627"/>
        <v>15015623.223733002</v>
      </c>
      <c r="AS885" s="118">
        <f t="shared" si="1627"/>
        <v>15015623.223733002</v>
      </c>
      <c r="AT885" s="118">
        <f t="shared" si="1627"/>
        <v>15015623.223733002</v>
      </c>
      <c r="AU885" s="118">
        <f t="shared" si="1627"/>
        <v>15015623.223733002</v>
      </c>
      <c r="AV885" s="118">
        <f t="shared" si="1627"/>
        <v>15015623.223733002</v>
      </c>
      <c r="AW885" s="118">
        <f t="shared" si="1627"/>
        <v>15015623.223733002</v>
      </c>
      <c r="AX885" s="118">
        <f t="shared" si="1627"/>
        <v>15015623.223733002</v>
      </c>
      <c r="AY885" s="118">
        <f t="shared" si="1627"/>
        <v>19782869.088365033</v>
      </c>
      <c r="AZ885" s="118">
        <f t="shared" si="1627"/>
        <v>19782869.088365033</v>
      </c>
      <c r="BA885" s="118">
        <f t="shared" si="1627"/>
        <v>19782869.088365033</v>
      </c>
      <c r="BB885" s="118">
        <f t="shared" si="1627"/>
        <v>19782869.088365033</v>
      </c>
      <c r="BC885" s="118">
        <f t="shared" si="1627"/>
        <v>19782869.088365033</v>
      </c>
      <c r="BD885" s="118">
        <f t="shared" si="1627"/>
        <v>19782869.088365033</v>
      </c>
      <c r="BE885" s="118">
        <f t="shared" si="1627"/>
        <v>19782869.088365033</v>
      </c>
      <c r="BF885" s="118">
        <f t="shared" si="1627"/>
        <v>19782869.088365033</v>
      </c>
      <c r="BG885" s="118">
        <f t="shared" si="1627"/>
        <v>19782869.088365033</v>
      </c>
      <c r="BH885" s="118">
        <f t="shared" si="1627"/>
        <v>19782869.088365033</v>
      </c>
      <c r="BI885" s="118">
        <f t="shared" si="1627"/>
        <v>19782869.088365033</v>
      </c>
      <c r="BJ885" s="118">
        <f t="shared" si="1627"/>
        <v>19782869.088365033</v>
      </c>
      <c r="BK885" s="118">
        <f t="shared" si="1627"/>
        <v>22357870.043829609</v>
      </c>
      <c r="BL885" s="118">
        <f t="shared" si="1627"/>
        <v>22357870.043829609</v>
      </c>
      <c r="BM885" s="118">
        <f t="shared" si="1627"/>
        <v>22357870.043829609</v>
      </c>
      <c r="BN885" s="118">
        <f t="shared" si="1627"/>
        <v>22357870.043829609</v>
      </c>
      <c r="BO885" s="118">
        <f t="shared" si="1627"/>
        <v>22357870.043829609</v>
      </c>
      <c r="BP885" s="118">
        <f t="shared" si="1627"/>
        <v>22357870.043829609</v>
      </c>
      <c r="BQ885" s="118">
        <f t="shared" si="1627"/>
        <v>22357870.043829609</v>
      </c>
      <c r="BR885" s="118">
        <f t="shared" si="1627"/>
        <v>22357870.043829609</v>
      </c>
      <c r="BS885" s="118">
        <f t="shared" si="1627"/>
        <v>22357870.043829609</v>
      </c>
      <c r="BT885" s="118">
        <f t="shared" si="1627"/>
        <v>22357870.043829609</v>
      </c>
      <c r="BU885" s="118">
        <f t="shared" si="1627"/>
        <v>22357870.043829609</v>
      </c>
      <c r="BV885" s="118">
        <f t="shared" si="1627"/>
        <v>22357870.043829609</v>
      </c>
      <c r="BW885" s="247">
        <f t="shared" si="1220"/>
        <v>987720919.02607596</v>
      </c>
    </row>
    <row r="886" spans="1:75" x14ac:dyDescent="0.3">
      <c r="A886" s="168" t="s">
        <v>644</v>
      </c>
      <c r="O886" s="118">
        <f>+O866*4%</f>
        <v>3979459.2499199999</v>
      </c>
      <c r="P886" s="118">
        <f t="shared" ref="P886:BV886" si="1628">+P866*4%</f>
        <v>3979459.2499199999</v>
      </c>
      <c r="Q886" s="118">
        <f t="shared" si="1628"/>
        <v>3979459.2499199999</v>
      </c>
      <c r="R886" s="118">
        <f t="shared" si="1628"/>
        <v>3979459.2499199999</v>
      </c>
      <c r="S886" s="118">
        <f t="shared" si="1628"/>
        <v>3979459.2499199999</v>
      </c>
      <c r="T886" s="118">
        <f t="shared" si="1628"/>
        <v>3979459.2499199999</v>
      </c>
      <c r="U886" s="118">
        <f t="shared" si="1628"/>
        <v>3979459.2499199999</v>
      </c>
      <c r="V886" s="118">
        <f t="shared" si="1628"/>
        <v>3979459.2499199999</v>
      </c>
      <c r="W886" s="118">
        <f t="shared" si="1628"/>
        <v>3979459.2499199999</v>
      </c>
      <c r="X886" s="118">
        <f t="shared" si="1628"/>
        <v>3979459.2499199999</v>
      </c>
      <c r="Y886" s="118">
        <f t="shared" si="1628"/>
        <v>3979459.2499199999</v>
      </c>
      <c r="Z886" s="118">
        <f t="shared" si="1628"/>
        <v>3979459.2499199999</v>
      </c>
      <c r="AA886" s="118">
        <f t="shared" si="1628"/>
        <v>4405112.1599395666</v>
      </c>
      <c r="AB886" s="118">
        <f t="shared" si="1628"/>
        <v>4405112.1599395666</v>
      </c>
      <c r="AC886" s="118">
        <f t="shared" si="1628"/>
        <v>4405112.1599395666</v>
      </c>
      <c r="AD886" s="118">
        <f t="shared" si="1628"/>
        <v>4405112.1599395666</v>
      </c>
      <c r="AE886" s="118">
        <f t="shared" si="1628"/>
        <v>4405112.1599395666</v>
      </c>
      <c r="AF886" s="118">
        <f t="shared" si="1628"/>
        <v>4405112.1599395666</v>
      </c>
      <c r="AG886" s="118">
        <f t="shared" si="1628"/>
        <v>4405112.1599395666</v>
      </c>
      <c r="AH886" s="118">
        <f t="shared" si="1628"/>
        <v>4405112.1599395666</v>
      </c>
      <c r="AI886" s="118">
        <f t="shared" si="1628"/>
        <v>4405112.1599395666</v>
      </c>
      <c r="AJ886" s="118">
        <f t="shared" si="1628"/>
        <v>4405112.1599395666</v>
      </c>
      <c r="AK886" s="118">
        <f t="shared" si="1628"/>
        <v>4405112.1599395666</v>
      </c>
      <c r="AL886" s="118">
        <f t="shared" si="1628"/>
        <v>4405112.1599395666</v>
      </c>
      <c r="AM886" s="118">
        <f t="shared" si="1628"/>
        <v>5005207.7412443338</v>
      </c>
      <c r="AN886" s="118">
        <f t="shared" si="1628"/>
        <v>5005207.7412443338</v>
      </c>
      <c r="AO886" s="118">
        <f t="shared" si="1628"/>
        <v>5005207.7412443338</v>
      </c>
      <c r="AP886" s="118">
        <f t="shared" si="1628"/>
        <v>5005207.7412443338</v>
      </c>
      <c r="AQ886" s="118">
        <f t="shared" si="1628"/>
        <v>5005207.7412443338</v>
      </c>
      <c r="AR886" s="118">
        <f t="shared" si="1628"/>
        <v>5005207.7412443338</v>
      </c>
      <c r="AS886" s="118">
        <f t="shared" si="1628"/>
        <v>5005207.7412443338</v>
      </c>
      <c r="AT886" s="118">
        <f t="shared" si="1628"/>
        <v>5005207.7412443338</v>
      </c>
      <c r="AU886" s="118">
        <f t="shared" si="1628"/>
        <v>5005207.7412443338</v>
      </c>
      <c r="AV886" s="118">
        <f t="shared" si="1628"/>
        <v>5005207.7412443338</v>
      </c>
      <c r="AW886" s="118">
        <f t="shared" si="1628"/>
        <v>5005207.7412443338</v>
      </c>
      <c r="AX886" s="118">
        <f t="shared" si="1628"/>
        <v>5005207.7412443338</v>
      </c>
      <c r="AY886" s="118">
        <f t="shared" si="1628"/>
        <v>6594289.6961216787</v>
      </c>
      <c r="AZ886" s="118">
        <f t="shared" si="1628"/>
        <v>6594289.6961216787</v>
      </c>
      <c r="BA886" s="118">
        <f t="shared" si="1628"/>
        <v>6594289.6961216787</v>
      </c>
      <c r="BB886" s="118">
        <f t="shared" si="1628"/>
        <v>6594289.6961216787</v>
      </c>
      <c r="BC886" s="118">
        <f t="shared" si="1628"/>
        <v>6594289.6961216787</v>
      </c>
      <c r="BD886" s="118">
        <f t="shared" si="1628"/>
        <v>6594289.6961216787</v>
      </c>
      <c r="BE886" s="118">
        <f t="shared" si="1628"/>
        <v>6594289.6961216787</v>
      </c>
      <c r="BF886" s="118">
        <f t="shared" si="1628"/>
        <v>6594289.6961216787</v>
      </c>
      <c r="BG886" s="118">
        <f t="shared" si="1628"/>
        <v>6594289.6961216787</v>
      </c>
      <c r="BH886" s="118">
        <f t="shared" si="1628"/>
        <v>6594289.6961216787</v>
      </c>
      <c r="BI886" s="118">
        <f t="shared" si="1628"/>
        <v>6594289.6961216787</v>
      </c>
      <c r="BJ886" s="118">
        <f t="shared" si="1628"/>
        <v>6594289.6961216787</v>
      </c>
      <c r="BK886" s="118">
        <f t="shared" si="1628"/>
        <v>7452623.3479432035</v>
      </c>
      <c r="BL886" s="118">
        <f t="shared" si="1628"/>
        <v>7452623.3479432035</v>
      </c>
      <c r="BM886" s="118">
        <f t="shared" si="1628"/>
        <v>7452623.3479432035</v>
      </c>
      <c r="BN886" s="118">
        <f t="shared" si="1628"/>
        <v>7452623.3479432035</v>
      </c>
      <c r="BO886" s="118">
        <f t="shared" si="1628"/>
        <v>7452623.3479432035</v>
      </c>
      <c r="BP886" s="118">
        <f t="shared" si="1628"/>
        <v>7452623.3479432035</v>
      </c>
      <c r="BQ886" s="118">
        <f t="shared" si="1628"/>
        <v>7452623.3479432035</v>
      </c>
      <c r="BR886" s="118">
        <f t="shared" si="1628"/>
        <v>7452623.3479432035</v>
      </c>
      <c r="BS886" s="118">
        <f t="shared" si="1628"/>
        <v>7452623.3479432035</v>
      </c>
      <c r="BT886" s="118">
        <f t="shared" si="1628"/>
        <v>7452623.3479432035</v>
      </c>
      <c r="BU886" s="118">
        <f t="shared" si="1628"/>
        <v>7452623.3479432035</v>
      </c>
      <c r="BV886" s="118">
        <f t="shared" si="1628"/>
        <v>7452623.3479432035</v>
      </c>
      <c r="BW886" s="247">
        <f t="shared" si="1220"/>
        <v>329240306.34202558</v>
      </c>
    </row>
    <row r="887" spans="1:75" x14ac:dyDescent="0.3">
      <c r="A887" s="3" t="s">
        <v>645</v>
      </c>
      <c r="O887" s="16">
        <f>+O866*3.5%</f>
        <v>3482026.8436800004</v>
      </c>
      <c r="P887" s="16">
        <f t="shared" ref="P887:BV887" si="1629">+P866*3.5%</f>
        <v>3482026.8436800004</v>
      </c>
      <c r="Q887" s="16">
        <f t="shared" si="1629"/>
        <v>3482026.8436800004</v>
      </c>
      <c r="R887" s="16">
        <f t="shared" si="1629"/>
        <v>3482026.8436800004</v>
      </c>
      <c r="S887" s="16">
        <f t="shared" si="1629"/>
        <v>3482026.8436800004</v>
      </c>
      <c r="T887" s="16">
        <f t="shared" si="1629"/>
        <v>3482026.8436800004</v>
      </c>
      <c r="U887" s="16">
        <f t="shared" si="1629"/>
        <v>3482026.8436800004</v>
      </c>
      <c r="V887" s="16">
        <f t="shared" si="1629"/>
        <v>3482026.8436800004</v>
      </c>
      <c r="W887" s="16">
        <f t="shared" si="1629"/>
        <v>3482026.8436800004</v>
      </c>
      <c r="X887" s="16">
        <f t="shared" si="1629"/>
        <v>3482026.8436800004</v>
      </c>
      <c r="Y887" s="16">
        <f t="shared" si="1629"/>
        <v>3482026.8436800004</v>
      </c>
      <c r="Z887" s="16">
        <f t="shared" si="1629"/>
        <v>3482026.8436800004</v>
      </c>
      <c r="AA887" s="16">
        <f t="shared" si="1629"/>
        <v>3854473.1399471215</v>
      </c>
      <c r="AB887" s="16">
        <f t="shared" si="1629"/>
        <v>3854473.1399471215</v>
      </c>
      <c r="AC887" s="16">
        <f t="shared" si="1629"/>
        <v>3854473.1399471215</v>
      </c>
      <c r="AD887" s="16">
        <f t="shared" si="1629"/>
        <v>3854473.1399471215</v>
      </c>
      <c r="AE887" s="16">
        <f t="shared" si="1629"/>
        <v>3854473.1399471215</v>
      </c>
      <c r="AF887" s="16">
        <f t="shared" si="1629"/>
        <v>3854473.1399471215</v>
      </c>
      <c r="AG887" s="16">
        <f t="shared" si="1629"/>
        <v>3854473.1399471215</v>
      </c>
      <c r="AH887" s="16">
        <f t="shared" si="1629"/>
        <v>3854473.1399471215</v>
      </c>
      <c r="AI887" s="16">
        <f t="shared" si="1629"/>
        <v>3854473.1399471215</v>
      </c>
      <c r="AJ887" s="16">
        <f t="shared" si="1629"/>
        <v>3854473.1399471215</v>
      </c>
      <c r="AK887" s="16">
        <f t="shared" si="1629"/>
        <v>3854473.1399471215</v>
      </c>
      <c r="AL887" s="16">
        <f t="shared" si="1629"/>
        <v>3854473.1399471215</v>
      </c>
      <c r="AM887" s="16">
        <f t="shared" si="1629"/>
        <v>4379556.7735887924</v>
      </c>
      <c r="AN887" s="16">
        <f t="shared" si="1629"/>
        <v>4379556.7735887924</v>
      </c>
      <c r="AO887" s="16">
        <f t="shared" si="1629"/>
        <v>4379556.7735887924</v>
      </c>
      <c r="AP887" s="16">
        <f t="shared" si="1629"/>
        <v>4379556.7735887924</v>
      </c>
      <c r="AQ887" s="16">
        <f t="shared" si="1629"/>
        <v>4379556.7735887924</v>
      </c>
      <c r="AR887" s="16">
        <f t="shared" si="1629"/>
        <v>4379556.7735887924</v>
      </c>
      <c r="AS887" s="16">
        <f t="shared" si="1629"/>
        <v>4379556.7735887924</v>
      </c>
      <c r="AT887" s="16">
        <f t="shared" si="1629"/>
        <v>4379556.7735887924</v>
      </c>
      <c r="AU887" s="16">
        <f t="shared" si="1629"/>
        <v>4379556.7735887924</v>
      </c>
      <c r="AV887" s="16">
        <f t="shared" si="1629"/>
        <v>4379556.7735887924</v>
      </c>
      <c r="AW887" s="16">
        <f t="shared" si="1629"/>
        <v>4379556.7735887924</v>
      </c>
      <c r="AX887" s="16">
        <f t="shared" si="1629"/>
        <v>4379556.7735887924</v>
      </c>
      <c r="AY887" s="16">
        <f t="shared" si="1629"/>
        <v>5770003.484106469</v>
      </c>
      <c r="AZ887" s="16">
        <f t="shared" si="1629"/>
        <v>5770003.484106469</v>
      </c>
      <c r="BA887" s="16">
        <f t="shared" si="1629"/>
        <v>5770003.484106469</v>
      </c>
      <c r="BB887" s="16">
        <f t="shared" si="1629"/>
        <v>5770003.484106469</v>
      </c>
      <c r="BC887" s="16">
        <f t="shared" si="1629"/>
        <v>5770003.484106469</v>
      </c>
      <c r="BD887" s="16">
        <f t="shared" si="1629"/>
        <v>5770003.484106469</v>
      </c>
      <c r="BE887" s="16">
        <f t="shared" si="1629"/>
        <v>5770003.484106469</v>
      </c>
      <c r="BF887" s="16">
        <f t="shared" si="1629"/>
        <v>5770003.484106469</v>
      </c>
      <c r="BG887" s="16">
        <f t="shared" si="1629"/>
        <v>5770003.484106469</v>
      </c>
      <c r="BH887" s="16">
        <f t="shared" si="1629"/>
        <v>5770003.484106469</v>
      </c>
      <c r="BI887" s="16">
        <f t="shared" si="1629"/>
        <v>5770003.484106469</v>
      </c>
      <c r="BJ887" s="16">
        <f t="shared" si="1629"/>
        <v>5770003.484106469</v>
      </c>
      <c r="BK887" s="16">
        <f t="shared" si="1629"/>
        <v>6521045.4294503033</v>
      </c>
      <c r="BL887" s="16">
        <f t="shared" si="1629"/>
        <v>6521045.4294503033</v>
      </c>
      <c r="BM887" s="16">
        <f t="shared" si="1629"/>
        <v>6521045.4294503033</v>
      </c>
      <c r="BN887" s="16">
        <f t="shared" si="1629"/>
        <v>6521045.4294503033</v>
      </c>
      <c r="BO887" s="16">
        <f t="shared" si="1629"/>
        <v>6521045.4294503033</v>
      </c>
      <c r="BP887" s="16">
        <f t="shared" si="1629"/>
        <v>6521045.4294503033</v>
      </c>
      <c r="BQ887" s="16">
        <f t="shared" si="1629"/>
        <v>6521045.4294503033</v>
      </c>
      <c r="BR887" s="16">
        <f t="shared" si="1629"/>
        <v>6521045.4294503033</v>
      </c>
      <c r="BS887" s="16">
        <f t="shared" si="1629"/>
        <v>6521045.4294503033</v>
      </c>
      <c r="BT887" s="16">
        <f t="shared" si="1629"/>
        <v>6521045.4294503033</v>
      </c>
      <c r="BU887" s="16">
        <f t="shared" si="1629"/>
        <v>6521045.4294503033</v>
      </c>
      <c r="BV887" s="16">
        <f t="shared" si="1629"/>
        <v>6521045.4294503033</v>
      </c>
      <c r="BW887" s="247">
        <f t="shared" si="1220"/>
        <v>288085268.0492723</v>
      </c>
    </row>
    <row r="888" spans="1:75" x14ac:dyDescent="0.3">
      <c r="A888" s="3" t="s">
        <v>646</v>
      </c>
      <c r="O888" s="16">
        <f>+IF(O863&gt;=4,O866*1%,0)</f>
        <v>994864.81247999996</v>
      </c>
      <c r="P888" s="16">
        <f t="shared" ref="P888:BV888" si="1630">+IF(P863&gt;=4,P866*1%,0)</f>
        <v>994864.81247999996</v>
      </c>
      <c r="Q888" s="16">
        <f t="shared" si="1630"/>
        <v>994864.81247999996</v>
      </c>
      <c r="R888" s="16">
        <f t="shared" si="1630"/>
        <v>994864.81247999996</v>
      </c>
      <c r="S888" s="16">
        <f t="shared" si="1630"/>
        <v>994864.81247999996</v>
      </c>
      <c r="T888" s="16">
        <f t="shared" si="1630"/>
        <v>994864.81247999996</v>
      </c>
      <c r="U888" s="16">
        <f t="shared" si="1630"/>
        <v>994864.81247999996</v>
      </c>
      <c r="V888" s="16">
        <f t="shared" si="1630"/>
        <v>994864.81247999996</v>
      </c>
      <c r="W888" s="16">
        <f t="shared" si="1630"/>
        <v>994864.81247999996</v>
      </c>
      <c r="X888" s="16">
        <f t="shared" si="1630"/>
        <v>994864.81247999996</v>
      </c>
      <c r="Y888" s="16">
        <f t="shared" si="1630"/>
        <v>994864.81247999996</v>
      </c>
      <c r="Z888" s="16">
        <f t="shared" si="1630"/>
        <v>994864.81247999996</v>
      </c>
      <c r="AA888" s="16">
        <f t="shared" si="1630"/>
        <v>1101278.0399848917</v>
      </c>
      <c r="AB888" s="16">
        <f t="shared" si="1630"/>
        <v>1101278.0399848917</v>
      </c>
      <c r="AC888" s="16">
        <f t="shared" si="1630"/>
        <v>1101278.0399848917</v>
      </c>
      <c r="AD888" s="16">
        <f t="shared" si="1630"/>
        <v>1101278.0399848917</v>
      </c>
      <c r="AE888" s="16">
        <f t="shared" si="1630"/>
        <v>1101278.0399848917</v>
      </c>
      <c r="AF888" s="16">
        <f t="shared" si="1630"/>
        <v>1101278.0399848917</v>
      </c>
      <c r="AG888" s="16">
        <f t="shared" si="1630"/>
        <v>1101278.0399848917</v>
      </c>
      <c r="AH888" s="16">
        <f t="shared" si="1630"/>
        <v>1101278.0399848917</v>
      </c>
      <c r="AI888" s="16">
        <f t="shared" si="1630"/>
        <v>1101278.0399848917</v>
      </c>
      <c r="AJ888" s="16">
        <f t="shared" si="1630"/>
        <v>1101278.0399848917</v>
      </c>
      <c r="AK888" s="16">
        <f t="shared" si="1630"/>
        <v>1101278.0399848917</v>
      </c>
      <c r="AL888" s="16">
        <f t="shared" si="1630"/>
        <v>1101278.0399848917</v>
      </c>
      <c r="AM888" s="16">
        <f t="shared" si="1630"/>
        <v>1251301.9353110834</v>
      </c>
      <c r="AN888" s="16">
        <f t="shared" si="1630"/>
        <v>1251301.9353110834</v>
      </c>
      <c r="AO888" s="16">
        <f t="shared" si="1630"/>
        <v>1251301.9353110834</v>
      </c>
      <c r="AP888" s="16">
        <f t="shared" si="1630"/>
        <v>1251301.9353110834</v>
      </c>
      <c r="AQ888" s="16">
        <f t="shared" si="1630"/>
        <v>1251301.9353110834</v>
      </c>
      <c r="AR888" s="16">
        <f t="shared" si="1630"/>
        <v>1251301.9353110834</v>
      </c>
      <c r="AS888" s="16">
        <f t="shared" si="1630"/>
        <v>1251301.9353110834</v>
      </c>
      <c r="AT888" s="16">
        <f t="shared" si="1630"/>
        <v>1251301.9353110834</v>
      </c>
      <c r="AU888" s="16">
        <f t="shared" si="1630"/>
        <v>1251301.9353110834</v>
      </c>
      <c r="AV888" s="16">
        <f t="shared" si="1630"/>
        <v>1251301.9353110834</v>
      </c>
      <c r="AW888" s="16">
        <f t="shared" si="1630"/>
        <v>1251301.9353110834</v>
      </c>
      <c r="AX888" s="16">
        <f t="shared" si="1630"/>
        <v>1251301.9353110834</v>
      </c>
      <c r="AY888" s="16">
        <f t="shared" si="1630"/>
        <v>1648572.4240304197</v>
      </c>
      <c r="AZ888" s="16">
        <f t="shared" si="1630"/>
        <v>1648572.4240304197</v>
      </c>
      <c r="BA888" s="16">
        <f t="shared" si="1630"/>
        <v>1648572.4240304197</v>
      </c>
      <c r="BB888" s="16">
        <f t="shared" si="1630"/>
        <v>1648572.4240304197</v>
      </c>
      <c r="BC888" s="16">
        <f t="shared" si="1630"/>
        <v>1648572.4240304197</v>
      </c>
      <c r="BD888" s="16">
        <f t="shared" si="1630"/>
        <v>1648572.4240304197</v>
      </c>
      <c r="BE888" s="16">
        <f t="shared" si="1630"/>
        <v>1648572.4240304197</v>
      </c>
      <c r="BF888" s="16">
        <f t="shared" si="1630"/>
        <v>1648572.4240304197</v>
      </c>
      <c r="BG888" s="16">
        <f t="shared" si="1630"/>
        <v>1648572.4240304197</v>
      </c>
      <c r="BH888" s="16">
        <f t="shared" si="1630"/>
        <v>1648572.4240304197</v>
      </c>
      <c r="BI888" s="16">
        <f t="shared" si="1630"/>
        <v>1648572.4240304197</v>
      </c>
      <c r="BJ888" s="16">
        <f t="shared" si="1630"/>
        <v>1648572.4240304197</v>
      </c>
      <c r="BK888" s="16">
        <f t="shared" si="1630"/>
        <v>1863155.8369858009</v>
      </c>
      <c r="BL888" s="16">
        <f t="shared" si="1630"/>
        <v>1863155.8369858009</v>
      </c>
      <c r="BM888" s="16">
        <f t="shared" si="1630"/>
        <v>1863155.8369858009</v>
      </c>
      <c r="BN888" s="16">
        <f t="shared" si="1630"/>
        <v>1863155.8369858009</v>
      </c>
      <c r="BO888" s="16">
        <f t="shared" si="1630"/>
        <v>1863155.8369858009</v>
      </c>
      <c r="BP888" s="16">
        <f t="shared" si="1630"/>
        <v>1863155.8369858009</v>
      </c>
      <c r="BQ888" s="16">
        <f t="shared" si="1630"/>
        <v>1863155.8369858009</v>
      </c>
      <c r="BR888" s="16">
        <f t="shared" si="1630"/>
        <v>1863155.8369858009</v>
      </c>
      <c r="BS888" s="16">
        <f t="shared" si="1630"/>
        <v>1863155.8369858009</v>
      </c>
      <c r="BT888" s="16">
        <f t="shared" si="1630"/>
        <v>1863155.8369858009</v>
      </c>
      <c r="BU888" s="16">
        <f t="shared" si="1630"/>
        <v>1863155.8369858009</v>
      </c>
      <c r="BV888" s="16">
        <f t="shared" si="1630"/>
        <v>1863155.8369858009</v>
      </c>
      <c r="BW888" s="247">
        <f t="shared" si="1220"/>
        <v>82310076.585506395</v>
      </c>
    </row>
    <row r="889" spans="1:75" x14ac:dyDescent="0.3">
      <c r="A889" s="3"/>
      <c r="BW889" s="233">
        <f t="shared" si="1220"/>
        <v>0</v>
      </c>
    </row>
    <row r="890" spans="1:75" x14ac:dyDescent="0.3">
      <c r="A890" s="285" t="s">
        <v>651</v>
      </c>
      <c r="O890" s="64">
        <f>+O866+O867+O869+O871+O874+O876+O879+O882+O885+O887</f>
        <v>148151951.65847999</v>
      </c>
      <c r="P890" s="64">
        <f t="shared" ref="P890:BU890" si="1631">+P866+P867+P869+P871+P874+P876+P879+P882+P885+P887</f>
        <v>148317762.46055999</v>
      </c>
      <c r="Q890" s="64">
        <f t="shared" si="1631"/>
        <v>148483573.26264</v>
      </c>
      <c r="R890" s="64">
        <f t="shared" si="1631"/>
        <v>148649384.06472</v>
      </c>
      <c r="S890" s="64">
        <f t="shared" si="1631"/>
        <v>148815194.86679998</v>
      </c>
      <c r="T890" s="64">
        <f t="shared" si="1631"/>
        <v>148981005.66887999</v>
      </c>
      <c r="U890" s="64">
        <f t="shared" si="1631"/>
        <v>149146816.47095999</v>
      </c>
      <c r="V890" s="64">
        <f t="shared" si="1631"/>
        <v>149312627.27304</v>
      </c>
      <c r="W890" s="64">
        <f t="shared" si="1631"/>
        <v>149478438.07512</v>
      </c>
      <c r="X890" s="64">
        <f t="shared" si="1631"/>
        <v>149644248.87720001</v>
      </c>
      <c r="Y890" s="64">
        <f t="shared" si="1631"/>
        <v>149810059.67928001</v>
      </c>
      <c r="Z890" s="64">
        <f t="shared" si="1631"/>
        <v>149975870.48136002</v>
      </c>
      <c r="AA890" s="64">
        <f t="shared" si="1631"/>
        <v>163998654.78775012</v>
      </c>
      <c r="AB890" s="64">
        <f t="shared" si="1631"/>
        <v>164182201.1277476</v>
      </c>
      <c r="AC890" s="64">
        <f t="shared" si="1631"/>
        <v>164365747.4677451</v>
      </c>
      <c r="AD890" s="64">
        <f t="shared" si="1631"/>
        <v>164549293.80774257</v>
      </c>
      <c r="AE890" s="64">
        <f t="shared" si="1631"/>
        <v>164732840.14774004</v>
      </c>
      <c r="AF890" s="64">
        <f t="shared" si="1631"/>
        <v>164916386.48773754</v>
      </c>
      <c r="AG890" s="64">
        <f t="shared" si="1631"/>
        <v>165099932.82773501</v>
      </c>
      <c r="AH890" s="64">
        <f t="shared" si="1631"/>
        <v>165283479.16773251</v>
      </c>
      <c r="AI890" s="64">
        <f t="shared" si="1631"/>
        <v>165467025.50772998</v>
      </c>
      <c r="AJ890" s="64">
        <f t="shared" si="1631"/>
        <v>165650571.84772745</v>
      </c>
      <c r="AK890" s="64">
        <f t="shared" si="1631"/>
        <v>165834118.18772495</v>
      </c>
      <c r="AL890" s="64">
        <f t="shared" si="1631"/>
        <v>166017664.52772242</v>
      </c>
      <c r="AM890" s="64">
        <f t="shared" si="1631"/>
        <v>186339713.20007554</v>
      </c>
      <c r="AN890" s="64">
        <f t="shared" si="1631"/>
        <v>186548263.52262738</v>
      </c>
      <c r="AO890" s="64">
        <f t="shared" si="1631"/>
        <v>186756813.84517923</v>
      </c>
      <c r="AP890" s="64">
        <f t="shared" si="1631"/>
        <v>186965364.16773108</v>
      </c>
      <c r="AQ890" s="64">
        <f t="shared" si="1631"/>
        <v>187173914.49028292</v>
      </c>
      <c r="AR890" s="64">
        <f t="shared" si="1631"/>
        <v>187382464.81283477</v>
      </c>
      <c r="AS890" s="64">
        <f t="shared" si="1631"/>
        <v>187591015.13538662</v>
      </c>
      <c r="AT890" s="64">
        <f t="shared" si="1631"/>
        <v>187799565.45793843</v>
      </c>
      <c r="AU890" s="64">
        <f t="shared" si="1631"/>
        <v>188008115.78049028</v>
      </c>
      <c r="AV890" s="64">
        <f t="shared" si="1631"/>
        <v>188216666.10304213</v>
      </c>
      <c r="AW890" s="64">
        <f t="shared" si="1631"/>
        <v>188425216.42559397</v>
      </c>
      <c r="AX890" s="64">
        <f t="shared" si="1631"/>
        <v>188633766.74814582</v>
      </c>
      <c r="AY890" s="64">
        <f t="shared" si="1631"/>
        <v>245499910.14519668</v>
      </c>
      <c r="AZ890" s="64">
        <f t="shared" si="1631"/>
        <v>245774672.21586841</v>
      </c>
      <c r="BA890" s="64">
        <f t="shared" si="1631"/>
        <v>246049434.28654015</v>
      </c>
      <c r="BB890" s="64">
        <f t="shared" si="1631"/>
        <v>246324196.35721189</v>
      </c>
      <c r="BC890" s="64">
        <f t="shared" si="1631"/>
        <v>246598958.42788363</v>
      </c>
      <c r="BD890" s="64">
        <f t="shared" si="1631"/>
        <v>246873720.49855536</v>
      </c>
      <c r="BE890" s="64">
        <f t="shared" si="1631"/>
        <v>247148482.5692271</v>
      </c>
      <c r="BF890" s="64">
        <f t="shared" si="1631"/>
        <v>247423244.63989884</v>
      </c>
      <c r="BG890" s="64">
        <f t="shared" si="1631"/>
        <v>247698006.71057057</v>
      </c>
      <c r="BH890" s="64">
        <f t="shared" si="1631"/>
        <v>247972768.78124231</v>
      </c>
      <c r="BI890" s="64">
        <f t="shared" si="1631"/>
        <v>248247530.85191405</v>
      </c>
      <c r="BJ890" s="64">
        <f t="shared" si="1631"/>
        <v>248522292.92258579</v>
      </c>
      <c r="BK890" s="64">
        <f t="shared" si="1631"/>
        <v>277454956.72446883</v>
      </c>
      <c r="BL890" s="64">
        <f t="shared" si="1631"/>
        <v>277765482.69729984</v>
      </c>
      <c r="BM890" s="64">
        <f t="shared" si="1631"/>
        <v>278076008.67013073</v>
      </c>
      <c r="BN890" s="64">
        <f t="shared" si="1631"/>
        <v>278386534.64296174</v>
      </c>
      <c r="BO890" s="64">
        <f t="shared" si="1631"/>
        <v>278697060.61579263</v>
      </c>
      <c r="BP890" s="64">
        <f t="shared" si="1631"/>
        <v>279007586.58862364</v>
      </c>
      <c r="BQ890" s="64">
        <f t="shared" si="1631"/>
        <v>279318112.56145465</v>
      </c>
      <c r="BR890" s="64">
        <f t="shared" si="1631"/>
        <v>279628638.53428555</v>
      </c>
      <c r="BS890" s="64">
        <f t="shared" si="1631"/>
        <v>279939164.50711656</v>
      </c>
      <c r="BT890" s="64">
        <f t="shared" si="1631"/>
        <v>280249690.47994757</v>
      </c>
      <c r="BU890" s="64">
        <f t="shared" si="1631"/>
        <v>280560216.45277846</v>
      </c>
      <c r="BV890" s="64">
        <f>+BV866+BV867+BV869+BV871+BV874+BV876+BV879+BV882+BV885+BV887</f>
        <v>280870742.42560947</v>
      </c>
      <c r="BW890" s="247">
        <f t="shared" si="1220"/>
        <v>12332793141.728371</v>
      </c>
    </row>
    <row r="891" spans="1:75" x14ac:dyDescent="0.3">
      <c r="A891" s="3"/>
      <c r="BW891" s="247">
        <f t="shared" si="1220"/>
        <v>0</v>
      </c>
    </row>
    <row r="892" spans="1:75" x14ac:dyDescent="0.3">
      <c r="A892" s="3"/>
      <c r="BW892" s="247">
        <f t="shared" si="1220"/>
        <v>0</v>
      </c>
    </row>
    <row r="893" spans="1:75" x14ac:dyDescent="0.3">
      <c r="A893" s="286" t="s">
        <v>652</v>
      </c>
      <c r="BW893" s="247">
        <f t="shared" si="1220"/>
        <v>0</v>
      </c>
    </row>
    <row r="894" spans="1:75" x14ac:dyDescent="0.3">
      <c r="BW894" s="233">
        <f t="shared" si="1211"/>
        <v>0</v>
      </c>
    </row>
    <row r="895" spans="1:75" x14ac:dyDescent="0.3">
      <c r="A895" s="5" t="s">
        <v>623</v>
      </c>
      <c r="O895" s="64">
        <f t="shared" ref="O895:AT895" si="1632">+O800</f>
        <v>829054.01039999991</v>
      </c>
      <c r="P895" s="64">
        <f t="shared" si="1632"/>
        <v>829054.01039999991</v>
      </c>
      <c r="Q895" s="64">
        <f t="shared" si="1632"/>
        <v>829054.01039999991</v>
      </c>
      <c r="R895" s="64">
        <f t="shared" si="1632"/>
        <v>829054.01039999991</v>
      </c>
      <c r="S895" s="64">
        <f t="shared" si="1632"/>
        <v>829054.01039999991</v>
      </c>
      <c r="T895" s="64">
        <f t="shared" si="1632"/>
        <v>829054.01039999991</v>
      </c>
      <c r="U895" s="64">
        <f t="shared" si="1632"/>
        <v>829054.01039999991</v>
      </c>
      <c r="V895" s="64">
        <f t="shared" si="1632"/>
        <v>829054.01039999991</v>
      </c>
      <c r="W895" s="64">
        <f t="shared" si="1632"/>
        <v>829054.01039999991</v>
      </c>
      <c r="X895" s="64">
        <f t="shared" si="1632"/>
        <v>829054.01039999991</v>
      </c>
      <c r="Y895" s="64">
        <f t="shared" si="1632"/>
        <v>829054.01039999991</v>
      </c>
      <c r="Z895" s="64">
        <f t="shared" si="1632"/>
        <v>829054.01039999991</v>
      </c>
      <c r="AA895" s="64">
        <f t="shared" si="1632"/>
        <v>874030.19046419987</v>
      </c>
      <c r="AB895" s="64">
        <f t="shared" si="1632"/>
        <v>874030.19046419987</v>
      </c>
      <c r="AC895" s="64">
        <f t="shared" si="1632"/>
        <v>874030.19046419987</v>
      </c>
      <c r="AD895" s="64">
        <f t="shared" si="1632"/>
        <v>874030.19046419987</v>
      </c>
      <c r="AE895" s="64">
        <f t="shared" si="1632"/>
        <v>874030.19046419987</v>
      </c>
      <c r="AF895" s="64">
        <f t="shared" si="1632"/>
        <v>874030.19046419987</v>
      </c>
      <c r="AG895" s="64">
        <f t="shared" si="1632"/>
        <v>874030.19046419987</v>
      </c>
      <c r="AH895" s="64">
        <f t="shared" si="1632"/>
        <v>874030.19046419987</v>
      </c>
      <c r="AI895" s="64">
        <f t="shared" si="1632"/>
        <v>874030.19046419987</v>
      </c>
      <c r="AJ895" s="64">
        <f t="shared" si="1632"/>
        <v>874030.19046419987</v>
      </c>
      <c r="AK895" s="64">
        <f t="shared" si="1632"/>
        <v>874030.19046419987</v>
      </c>
      <c r="AL895" s="64">
        <f t="shared" si="1632"/>
        <v>874030.19046419987</v>
      </c>
      <c r="AM895" s="64">
        <f t="shared" si="1632"/>
        <v>916704.71451361431</v>
      </c>
      <c r="AN895" s="64">
        <f t="shared" si="1632"/>
        <v>916704.71451361431</v>
      </c>
      <c r="AO895" s="64">
        <f t="shared" si="1632"/>
        <v>916704.71451361431</v>
      </c>
      <c r="AP895" s="64">
        <f t="shared" si="1632"/>
        <v>916704.71451361431</v>
      </c>
      <c r="AQ895" s="64">
        <f t="shared" si="1632"/>
        <v>916704.71451361431</v>
      </c>
      <c r="AR895" s="64">
        <f t="shared" si="1632"/>
        <v>916704.71451361431</v>
      </c>
      <c r="AS895" s="64">
        <f t="shared" si="1632"/>
        <v>916704.71451361431</v>
      </c>
      <c r="AT895" s="64">
        <f t="shared" si="1632"/>
        <v>916704.71451361431</v>
      </c>
      <c r="AU895" s="64">
        <f t="shared" ref="AU895:BV895" si="1633">+AU800</f>
        <v>916704.71451361431</v>
      </c>
      <c r="AV895" s="64">
        <f t="shared" si="1633"/>
        <v>916704.71451361431</v>
      </c>
      <c r="AW895" s="64">
        <f t="shared" si="1633"/>
        <v>916704.71451361431</v>
      </c>
      <c r="AX895" s="64">
        <f t="shared" si="1633"/>
        <v>916704.71451361431</v>
      </c>
      <c r="AY895" s="64">
        <f t="shared" si="1633"/>
        <v>960706.54081026779</v>
      </c>
      <c r="AZ895" s="64">
        <f t="shared" si="1633"/>
        <v>960706.54081026779</v>
      </c>
      <c r="BA895" s="64">
        <f t="shared" si="1633"/>
        <v>960706.54081026779</v>
      </c>
      <c r="BB895" s="64">
        <f t="shared" si="1633"/>
        <v>960706.54081026779</v>
      </c>
      <c r="BC895" s="64">
        <f t="shared" si="1633"/>
        <v>960706.54081026779</v>
      </c>
      <c r="BD895" s="64">
        <f t="shared" si="1633"/>
        <v>960706.54081026779</v>
      </c>
      <c r="BE895" s="64">
        <f t="shared" si="1633"/>
        <v>960706.54081026779</v>
      </c>
      <c r="BF895" s="64">
        <f t="shared" si="1633"/>
        <v>960706.54081026779</v>
      </c>
      <c r="BG895" s="64">
        <f t="shared" si="1633"/>
        <v>960706.54081026779</v>
      </c>
      <c r="BH895" s="64">
        <f t="shared" si="1633"/>
        <v>960706.54081026779</v>
      </c>
      <c r="BI895" s="64">
        <f t="shared" si="1633"/>
        <v>960706.54081026779</v>
      </c>
      <c r="BJ895" s="64">
        <f t="shared" si="1633"/>
        <v>960706.54081026779</v>
      </c>
      <c r="BK895" s="64">
        <f t="shared" si="1633"/>
        <v>1012584.6940140222</v>
      </c>
      <c r="BL895" s="64">
        <f t="shared" si="1633"/>
        <v>1012584.6940140222</v>
      </c>
      <c r="BM895" s="64">
        <f t="shared" si="1633"/>
        <v>1012584.6940140222</v>
      </c>
      <c r="BN895" s="64">
        <f t="shared" si="1633"/>
        <v>1012584.6940140222</v>
      </c>
      <c r="BO895" s="64">
        <f t="shared" si="1633"/>
        <v>1012584.6940140222</v>
      </c>
      <c r="BP895" s="64">
        <f t="shared" si="1633"/>
        <v>1012584.6940140222</v>
      </c>
      <c r="BQ895" s="64">
        <f t="shared" si="1633"/>
        <v>1012584.6940140222</v>
      </c>
      <c r="BR895" s="64">
        <f t="shared" si="1633"/>
        <v>1012584.6940140222</v>
      </c>
      <c r="BS895" s="64">
        <f t="shared" si="1633"/>
        <v>1012584.6940140222</v>
      </c>
      <c r="BT895" s="64">
        <f t="shared" si="1633"/>
        <v>1012584.6940140222</v>
      </c>
      <c r="BU895" s="64">
        <f t="shared" si="1633"/>
        <v>1012584.6940140222</v>
      </c>
      <c r="BV895" s="64">
        <f t="shared" si="1633"/>
        <v>1012584.6940140222</v>
      </c>
      <c r="BW895" s="247">
        <f t="shared" si="1211"/>
        <v>55116961.802425198</v>
      </c>
    </row>
    <row r="896" spans="1:75" x14ac:dyDescent="0.3">
      <c r="A896" s="5" t="s">
        <v>624</v>
      </c>
      <c r="O896" s="16">
        <f>+'Monthly Parameters'!O99</f>
        <v>14</v>
      </c>
      <c r="P896" s="16">
        <f>+'Monthly Parameters'!P99</f>
        <v>14</v>
      </c>
      <c r="Q896" s="16">
        <f>+'Monthly Parameters'!Q99</f>
        <v>14</v>
      </c>
      <c r="R896" s="16">
        <f>+'Monthly Parameters'!R99</f>
        <v>14</v>
      </c>
      <c r="S896" s="16">
        <f>+'Monthly Parameters'!S99</f>
        <v>14</v>
      </c>
      <c r="T896" s="16">
        <f>+'Monthly Parameters'!T99</f>
        <v>14</v>
      </c>
      <c r="U896" s="16">
        <f>+'Monthly Parameters'!U99</f>
        <v>14</v>
      </c>
      <c r="V896" s="16">
        <f>+'Monthly Parameters'!V99</f>
        <v>14</v>
      </c>
      <c r="W896" s="16">
        <f>+'Monthly Parameters'!W99</f>
        <v>14</v>
      </c>
      <c r="X896" s="16">
        <f>+'Monthly Parameters'!X99</f>
        <v>14</v>
      </c>
      <c r="Y896" s="16">
        <f>+'Monthly Parameters'!Y99</f>
        <v>14</v>
      </c>
      <c r="Z896" s="16">
        <f>+'Monthly Parameters'!Z99</f>
        <v>14</v>
      </c>
      <c r="AA896" s="16">
        <f>+'Monthly Parameters'!AA99</f>
        <v>15</v>
      </c>
      <c r="AB896" s="16">
        <f>+'Monthly Parameters'!AB99</f>
        <v>15</v>
      </c>
      <c r="AC896" s="16">
        <f>+'Monthly Parameters'!AC99</f>
        <v>15</v>
      </c>
      <c r="AD896" s="16">
        <f>+'Monthly Parameters'!AD99</f>
        <v>15</v>
      </c>
      <c r="AE896" s="16">
        <f>+'Monthly Parameters'!AE99</f>
        <v>15</v>
      </c>
      <c r="AF896" s="16">
        <f>+'Monthly Parameters'!AF99</f>
        <v>15</v>
      </c>
      <c r="AG896" s="16">
        <f>+'Monthly Parameters'!AG99</f>
        <v>15</v>
      </c>
      <c r="AH896" s="16">
        <f>+'Monthly Parameters'!AH99</f>
        <v>15</v>
      </c>
      <c r="AI896" s="16">
        <f>+'Monthly Parameters'!AI99</f>
        <v>15</v>
      </c>
      <c r="AJ896" s="16">
        <f>+'Monthly Parameters'!AJ99</f>
        <v>15</v>
      </c>
      <c r="AK896" s="16">
        <f>+'Monthly Parameters'!AK99</f>
        <v>15</v>
      </c>
      <c r="AL896" s="16">
        <f>+'Monthly Parameters'!AL99</f>
        <v>15</v>
      </c>
      <c r="AM896" s="16">
        <f>+'Monthly Parameters'!AM99</f>
        <v>15</v>
      </c>
      <c r="AN896" s="16">
        <f>+'Monthly Parameters'!AN99</f>
        <v>15</v>
      </c>
      <c r="AO896" s="16">
        <f>+'Monthly Parameters'!AO99</f>
        <v>15</v>
      </c>
      <c r="AP896" s="16">
        <f>+'Monthly Parameters'!AP99</f>
        <v>15</v>
      </c>
      <c r="AQ896" s="16">
        <f>+'Monthly Parameters'!AQ99</f>
        <v>15</v>
      </c>
      <c r="AR896" s="16">
        <f>+'Monthly Parameters'!AR99</f>
        <v>15</v>
      </c>
      <c r="AS896" s="16">
        <f>+'Monthly Parameters'!AS99</f>
        <v>15</v>
      </c>
      <c r="AT896" s="16">
        <f>+'Monthly Parameters'!AT99</f>
        <v>15</v>
      </c>
      <c r="AU896" s="16">
        <f>+'Monthly Parameters'!AU99</f>
        <v>15</v>
      </c>
      <c r="AV896" s="16">
        <f>+'Monthly Parameters'!AV99</f>
        <v>15</v>
      </c>
      <c r="AW896" s="16">
        <f>+'Monthly Parameters'!AW99</f>
        <v>15</v>
      </c>
      <c r="AX896" s="16">
        <f>+'Monthly Parameters'!AX99</f>
        <v>15</v>
      </c>
      <c r="AY896" s="16">
        <f>+'Monthly Parameters'!AY99</f>
        <v>16</v>
      </c>
      <c r="AZ896" s="16">
        <f>+'Monthly Parameters'!AZ99</f>
        <v>16</v>
      </c>
      <c r="BA896" s="16">
        <f>+'Monthly Parameters'!BA99</f>
        <v>16</v>
      </c>
      <c r="BB896" s="16">
        <f>+'Monthly Parameters'!BB99</f>
        <v>16</v>
      </c>
      <c r="BC896" s="16">
        <f>+'Monthly Parameters'!BC99</f>
        <v>16</v>
      </c>
      <c r="BD896" s="16">
        <f>+'Monthly Parameters'!BD99</f>
        <v>16</v>
      </c>
      <c r="BE896" s="16">
        <f>+'Monthly Parameters'!BE99</f>
        <v>16</v>
      </c>
      <c r="BF896" s="16">
        <f>+'Monthly Parameters'!BF99</f>
        <v>16</v>
      </c>
      <c r="BG896" s="16">
        <f>+'Monthly Parameters'!BG99</f>
        <v>16</v>
      </c>
      <c r="BH896" s="16">
        <f>+'Monthly Parameters'!BH99</f>
        <v>16</v>
      </c>
      <c r="BI896" s="16">
        <f>+'Monthly Parameters'!BI99</f>
        <v>16</v>
      </c>
      <c r="BJ896" s="16">
        <f>+'Monthly Parameters'!BJ99</f>
        <v>16</v>
      </c>
      <c r="BK896" s="16">
        <f>+'Monthly Parameters'!BK99</f>
        <v>16</v>
      </c>
      <c r="BL896" s="16">
        <f>+'Monthly Parameters'!BL99</f>
        <v>16</v>
      </c>
      <c r="BM896" s="16">
        <f>+'Monthly Parameters'!BM99</f>
        <v>16</v>
      </c>
      <c r="BN896" s="16">
        <f>+'Monthly Parameters'!BN99</f>
        <v>16</v>
      </c>
      <c r="BO896" s="16">
        <f>+'Monthly Parameters'!BO99</f>
        <v>16</v>
      </c>
      <c r="BP896" s="16">
        <f>+'Monthly Parameters'!BP99</f>
        <v>16</v>
      </c>
      <c r="BQ896" s="16">
        <f>+'Monthly Parameters'!BQ99</f>
        <v>16</v>
      </c>
      <c r="BR896" s="16">
        <f>+'Monthly Parameters'!BR99</f>
        <v>16</v>
      </c>
      <c r="BS896" s="16">
        <f>+'Monthly Parameters'!BS99</f>
        <v>16</v>
      </c>
      <c r="BT896" s="16">
        <f>+'Monthly Parameters'!BT99</f>
        <v>16</v>
      </c>
      <c r="BU896" s="16">
        <f>+'Monthly Parameters'!BU99</f>
        <v>16</v>
      </c>
      <c r="BV896" s="16">
        <f>+'Monthly Parameters'!BV99</f>
        <v>16</v>
      </c>
      <c r="BW896" s="247">
        <f t="shared" si="1211"/>
        <v>912</v>
      </c>
    </row>
    <row r="897" spans="1:75" x14ac:dyDescent="0.3">
      <c r="A897" s="5" t="s">
        <v>625</v>
      </c>
      <c r="O897" s="16">
        <f>+'Monthly Parameters'!O100</f>
        <v>11</v>
      </c>
      <c r="P897" s="16">
        <f>+'Monthly Parameters'!P100</f>
        <v>11</v>
      </c>
      <c r="Q897" s="16">
        <f>+'Monthly Parameters'!Q100</f>
        <v>11</v>
      </c>
      <c r="R897" s="16">
        <f>+'Monthly Parameters'!R100</f>
        <v>11</v>
      </c>
      <c r="S897" s="16">
        <f>+'Monthly Parameters'!S100</f>
        <v>11</v>
      </c>
      <c r="T897" s="16">
        <f>+'Monthly Parameters'!T100</f>
        <v>11</v>
      </c>
      <c r="U897" s="16">
        <f>+'Monthly Parameters'!U100</f>
        <v>11</v>
      </c>
      <c r="V897" s="16">
        <f>+'Monthly Parameters'!V100</f>
        <v>11</v>
      </c>
      <c r="W897" s="16">
        <f>+'Monthly Parameters'!W100</f>
        <v>11</v>
      </c>
      <c r="X897" s="16">
        <f>+'Monthly Parameters'!X100</f>
        <v>11</v>
      </c>
      <c r="Y897" s="16">
        <f>+'Monthly Parameters'!Y100</f>
        <v>11</v>
      </c>
      <c r="Z897" s="16">
        <f>+'Monthly Parameters'!Z100</f>
        <v>11</v>
      </c>
      <c r="AA897" s="16">
        <f>+'Monthly Parameters'!AA100</f>
        <v>12.25</v>
      </c>
      <c r="AB897" s="16">
        <f>+'Monthly Parameters'!AB100</f>
        <v>12.25</v>
      </c>
      <c r="AC897" s="16">
        <f>+'Monthly Parameters'!AC100</f>
        <v>12.25</v>
      </c>
      <c r="AD897" s="16">
        <f>+'Monthly Parameters'!AD100</f>
        <v>12.25</v>
      </c>
      <c r="AE897" s="16">
        <f>+'Monthly Parameters'!AE100</f>
        <v>12.25</v>
      </c>
      <c r="AF897" s="16">
        <f>+'Monthly Parameters'!AF100</f>
        <v>12.25</v>
      </c>
      <c r="AG897" s="16">
        <f>+'Monthly Parameters'!AG100</f>
        <v>12.25</v>
      </c>
      <c r="AH897" s="16">
        <f>+'Monthly Parameters'!AH100</f>
        <v>12.25</v>
      </c>
      <c r="AI897" s="16">
        <f>+'Monthly Parameters'!AI100</f>
        <v>12.25</v>
      </c>
      <c r="AJ897" s="16">
        <f>+'Monthly Parameters'!AJ100</f>
        <v>12.25</v>
      </c>
      <c r="AK897" s="16">
        <f>+'Monthly Parameters'!AK100</f>
        <v>12.25</v>
      </c>
      <c r="AL897" s="16">
        <f>+'Monthly Parameters'!AL100</f>
        <v>12.25</v>
      </c>
      <c r="AM897" s="16">
        <f>+'Monthly Parameters'!AM100</f>
        <v>13.15</v>
      </c>
      <c r="AN897" s="16">
        <f>+'Monthly Parameters'!AN100</f>
        <v>13.15</v>
      </c>
      <c r="AO897" s="16">
        <f>+'Monthly Parameters'!AO100</f>
        <v>13.15</v>
      </c>
      <c r="AP897" s="16">
        <f>+'Monthly Parameters'!AP100</f>
        <v>13.15</v>
      </c>
      <c r="AQ897" s="16">
        <f>+'Monthly Parameters'!AQ100</f>
        <v>13.15</v>
      </c>
      <c r="AR897" s="16">
        <f>+'Monthly Parameters'!AR100</f>
        <v>13.15</v>
      </c>
      <c r="AS897" s="16">
        <f>+'Monthly Parameters'!AS100</f>
        <v>13.15</v>
      </c>
      <c r="AT897" s="16">
        <f>+'Monthly Parameters'!AT100</f>
        <v>13.15</v>
      </c>
      <c r="AU897" s="16">
        <f>+'Monthly Parameters'!AU100</f>
        <v>13.15</v>
      </c>
      <c r="AV897" s="16">
        <f>+'Monthly Parameters'!AV100</f>
        <v>13.15</v>
      </c>
      <c r="AW897" s="16">
        <f>+'Monthly Parameters'!AW100</f>
        <v>13.15</v>
      </c>
      <c r="AX897" s="16">
        <f>+'Monthly Parameters'!AX100</f>
        <v>13.15</v>
      </c>
      <c r="AY897" s="16">
        <f>+'Monthly Parameters'!AY100</f>
        <v>13.5</v>
      </c>
      <c r="AZ897" s="16">
        <f>+'Monthly Parameters'!AZ100</f>
        <v>13.5</v>
      </c>
      <c r="BA897" s="16">
        <f>+'Monthly Parameters'!BA100</f>
        <v>13.5</v>
      </c>
      <c r="BB897" s="16">
        <f>+'Monthly Parameters'!BB100</f>
        <v>13.5</v>
      </c>
      <c r="BC897" s="16">
        <f>+'Monthly Parameters'!BC100</f>
        <v>13.5</v>
      </c>
      <c r="BD897" s="16">
        <f>+'Monthly Parameters'!BD100</f>
        <v>13.5</v>
      </c>
      <c r="BE897" s="16">
        <f>+'Monthly Parameters'!BE100</f>
        <v>13.5</v>
      </c>
      <c r="BF897" s="16">
        <f>+'Monthly Parameters'!BF100</f>
        <v>13.5</v>
      </c>
      <c r="BG897" s="16">
        <f>+'Monthly Parameters'!BG100</f>
        <v>13.5</v>
      </c>
      <c r="BH897" s="16">
        <f>+'Monthly Parameters'!BH100</f>
        <v>13.5</v>
      </c>
      <c r="BI897" s="16">
        <f>+'Monthly Parameters'!BI100</f>
        <v>13.5</v>
      </c>
      <c r="BJ897" s="16">
        <f>+'Monthly Parameters'!BJ100</f>
        <v>13.5</v>
      </c>
      <c r="BK897" s="16">
        <f>+'Monthly Parameters'!BK100</f>
        <v>13</v>
      </c>
      <c r="BL897" s="16">
        <f>+'Monthly Parameters'!BL100</f>
        <v>13</v>
      </c>
      <c r="BM897" s="16">
        <f>+'Monthly Parameters'!BM100</f>
        <v>13</v>
      </c>
      <c r="BN897" s="16">
        <f>+'Monthly Parameters'!BN100</f>
        <v>13</v>
      </c>
      <c r="BO897" s="16">
        <f>+'Monthly Parameters'!BO100</f>
        <v>13</v>
      </c>
      <c r="BP897" s="16">
        <f>+'Monthly Parameters'!BP100</f>
        <v>13</v>
      </c>
      <c r="BQ897" s="16">
        <f>+'Monthly Parameters'!BQ100</f>
        <v>13</v>
      </c>
      <c r="BR897" s="16">
        <f>+'Monthly Parameters'!BR100</f>
        <v>13</v>
      </c>
      <c r="BS897" s="16">
        <f>+'Monthly Parameters'!BS100</f>
        <v>13</v>
      </c>
      <c r="BT897" s="16">
        <f>+'Monthly Parameters'!BT100</f>
        <v>13</v>
      </c>
      <c r="BU897" s="16">
        <f>+'Monthly Parameters'!BU100</f>
        <v>13</v>
      </c>
      <c r="BV897" s="16">
        <f>+'Monthly Parameters'!BV100</f>
        <v>13</v>
      </c>
      <c r="BW897" s="247">
        <f t="shared" si="1211"/>
        <v>754.79999999999973</v>
      </c>
    </row>
    <row r="898" spans="1:75" x14ac:dyDescent="0.3"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7"/>
      <c r="BS898" s="27"/>
      <c r="BT898" s="27"/>
      <c r="BU898" s="27"/>
      <c r="BV898" s="27"/>
      <c r="BW898" s="281"/>
    </row>
    <row r="899" spans="1:75" x14ac:dyDescent="0.3">
      <c r="BW899" s="233">
        <f t="shared" si="1211"/>
        <v>0</v>
      </c>
    </row>
    <row r="900" spans="1:75" x14ac:dyDescent="0.3">
      <c r="A900" s="3" t="s">
        <v>472</v>
      </c>
      <c r="O900" s="16">
        <f>+O895*O896*O897</f>
        <v>127674317.60159999</v>
      </c>
      <c r="P900" s="16">
        <f t="shared" ref="P900:BV900" si="1634">+P895*P896*P897</f>
        <v>127674317.60159999</v>
      </c>
      <c r="Q900" s="16">
        <f t="shared" si="1634"/>
        <v>127674317.60159999</v>
      </c>
      <c r="R900" s="16">
        <f t="shared" si="1634"/>
        <v>127674317.60159999</v>
      </c>
      <c r="S900" s="16">
        <f t="shared" si="1634"/>
        <v>127674317.60159999</v>
      </c>
      <c r="T900" s="16">
        <f t="shared" si="1634"/>
        <v>127674317.60159999</v>
      </c>
      <c r="U900" s="16">
        <f t="shared" si="1634"/>
        <v>127674317.60159999</v>
      </c>
      <c r="V900" s="16">
        <f t="shared" si="1634"/>
        <v>127674317.60159999</v>
      </c>
      <c r="W900" s="16">
        <f t="shared" si="1634"/>
        <v>127674317.60159999</v>
      </c>
      <c r="X900" s="16">
        <f t="shared" si="1634"/>
        <v>127674317.60159999</v>
      </c>
      <c r="Y900" s="16">
        <f t="shared" si="1634"/>
        <v>127674317.60159999</v>
      </c>
      <c r="Z900" s="16">
        <f t="shared" si="1634"/>
        <v>127674317.60159999</v>
      </c>
      <c r="AA900" s="16">
        <f t="shared" si="1634"/>
        <v>160603047.49779671</v>
      </c>
      <c r="AB900" s="16">
        <f t="shared" si="1634"/>
        <v>160603047.49779671</v>
      </c>
      <c r="AC900" s="16">
        <f t="shared" si="1634"/>
        <v>160603047.49779671</v>
      </c>
      <c r="AD900" s="16">
        <f t="shared" si="1634"/>
        <v>160603047.49779671</v>
      </c>
      <c r="AE900" s="16">
        <f t="shared" si="1634"/>
        <v>160603047.49779671</v>
      </c>
      <c r="AF900" s="16">
        <f t="shared" si="1634"/>
        <v>160603047.49779671</v>
      </c>
      <c r="AG900" s="16">
        <f t="shared" si="1634"/>
        <v>160603047.49779671</v>
      </c>
      <c r="AH900" s="16">
        <f t="shared" si="1634"/>
        <v>160603047.49779671</v>
      </c>
      <c r="AI900" s="16">
        <f t="shared" si="1634"/>
        <v>160603047.49779671</v>
      </c>
      <c r="AJ900" s="16">
        <f t="shared" si="1634"/>
        <v>160603047.49779671</v>
      </c>
      <c r="AK900" s="16">
        <f t="shared" si="1634"/>
        <v>160603047.49779671</v>
      </c>
      <c r="AL900" s="16">
        <f t="shared" si="1634"/>
        <v>160603047.49779671</v>
      </c>
      <c r="AM900" s="16">
        <f t="shared" si="1634"/>
        <v>180820004.93781042</v>
      </c>
      <c r="AN900" s="16">
        <f t="shared" si="1634"/>
        <v>180820004.93781042</v>
      </c>
      <c r="AO900" s="16">
        <f t="shared" si="1634"/>
        <v>180820004.93781042</v>
      </c>
      <c r="AP900" s="16">
        <f t="shared" si="1634"/>
        <v>180820004.93781042</v>
      </c>
      <c r="AQ900" s="16">
        <f t="shared" si="1634"/>
        <v>180820004.93781042</v>
      </c>
      <c r="AR900" s="16">
        <f t="shared" si="1634"/>
        <v>180820004.93781042</v>
      </c>
      <c r="AS900" s="16">
        <f t="shared" si="1634"/>
        <v>180820004.93781042</v>
      </c>
      <c r="AT900" s="16">
        <f t="shared" si="1634"/>
        <v>180820004.93781042</v>
      </c>
      <c r="AU900" s="16">
        <f t="shared" si="1634"/>
        <v>180820004.93781042</v>
      </c>
      <c r="AV900" s="16">
        <f t="shared" si="1634"/>
        <v>180820004.93781042</v>
      </c>
      <c r="AW900" s="16">
        <f t="shared" si="1634"/>
        <v>180820004.93781042</v>
      </c>
      <c r="AX900" s="16">
        <f t="shared" si="1634"/>
        <v>180820004.93781042</v>
      </c>
      <c r="AY900" s="16">
        <f t="shared" si="1634"/>
        <v>207512612.81501785</v>
      </c>
      <c r="AZ900" s="16">
        <f t="shared" si="1634"/>
        <v>207512612.81501785</v>
      </c>
      <c r="BA900" s="16">
        <f t="shared" si="1634"/>
        <v>207512612.81501785</v>
      </c>
      <c r="BB900" s="16">
        <f t="shared" si="1634"/>
        <v>207512612.81501785</v>
      </c>
      <c r="BC900" s="16">
        <f t="shared" si="1634"/>
        <v>207512612.81501785</v>
      </c>
      <c r="BD900" s="16">
        <f t="shared" si="1634"/>
        <v>207512612.81501785</v>
      </c>
      <c r="BE900" s="16">
        <f t="shared" si="1634"/>
        <v>207512612.81501785</v>
      </c>
      <c r="BF900" s="16">
        <f t="shared" si="1634"/>
        <v>207512612.81501785</v>
      </c>
      <c r="BG900" s="16">
        <f t="shared" si="1634"/>
        <v>207512612.81501785</v>
      </c>
      <c r="BH900" s="16">
        <f t="shared" si="1634"/>
        <v>207512612.81501785</v>
      </c>
      <c r="BI900" s="16">
        <f t="shared" si="1634"/>
        <v>207512612.81501785</v>
      </c>
      <c r="BJ900" s="16">
        <f t="shared" si="1634"/>
        <v>207512612.81501785</v>
      </c>
      <c r="BK900" s="16">
        <f t="shared" si="1634"/>
        <v>210617616.35491663</v>
      </c>
      <c r="BL900" s="16">
        <f t="shared" si="1634"/>
        <v>210617616.35491663</v>
      </c>
      <c r="BM900" s="16">
        <f t="shared" si="1634"/>
        <v>210617616.35491663</v>
      </c>
      <c r="BN900" s="16">
        <f t="shared" si="1634"/>
        <v>210617616.35491663</v>
      </c>
      <c r="BO900" s="16">
        <f t="shared" si="1634"/>
        <v>210617616.35491663</v>
      </c>
      <c r="BP900" s="16">
        <f t="shared" si="1634"/>
        <v>210617616.35491663</v>
      </c>
      <c r="BQ900" s="16">
        <f t="shared" si="1634"/>
        <v>210617616.35491663</v>
      </c>
      <c r="BR900" s="16">
        <f t="shared" si="1634"/>
        <v>210617616.35491663</v>
      </c>
      <c r="BS900" s="16">
        <f t="shared" si="1634"/>
        <v>210617616.35491663</v>
      </c>
      <c r="BT900" s="16">
        <f t="shared" si="1634"/>
        <v>210617616.35491663</v>
      </c>
      <c r="BU900" s="16">
        <f t="shared" si="1634"/>
        <v>210617616.35491663</v>
      </c>
      <c r="BV900" s="16">
        <f t="shared" si="1634"/>
        <v>210617616.35491663</v>
      </c>
      <c r="BW900" s="247">
        <f t="shared" si="1211"/>
        <v>10646731190.485708</v>
      </c>
    </row>
    <row r="901" spans="1:75" x14ac:dyDescent="0.3">
      <c r="A901" s="3" t="s">
        <v>626</v>
      </c>
      <c r="O901" s="16">
        <f t="shared" ref="O901:AT901" si="1635">+IF(O897&lt;=2,O801*O896,0)</f>
        <v>0</v>
      </c>
      <c r="P901" s="16">
        <f t="shared" si="1635"/>
        <v>0</v>
      </c>
      <c r="Q901" s="16">
        <f t="shared" si="1635"/>
        <v>0</v>
      </c>
      <c r="R901" s="16">
        <f t="shared" si="1635"/>
        <v>0</v>
      </c>
      <c r="S901" s="16">
        <f t="shared" si="1635"/>
        <v>0</v>
      </c>
      <c r="T901" s="16">
        <f t="shared" si="1635"/>
        <v>0</v>
      </c>
      <c r="U901" s="16">
        <f t="shared" si="1635"/>
        <v>0</v>
      </c>
      <c r="V901" s="16">
        <f t="shared" si="1635"/>
        <v>0</v>
      </c>
      <c r="W901" s="16">
        <f t="shared" si="1635"/>
        <v>0</v>
      </c>
      <c r="X901" s="16">
        <f t="shared" si="1635"/>
        <v>0</v>
      </c>
      <c r="Y901" s="16">
        <f t="shared" si="1635"/>
        <v>0</v>
      </c>
      <c r="Z901" s="16">
        <f t="shared" si="1635"/>
        <v>0</v>
      </c>
      <c r="AA901" s="16">
        <f t="shared" si="1635"/>
        <v>0</v>
      </c>
      <c r="AB901" s="16">
        <f t="shared" si="1635"/>
        <v>0</v>
      </c>
      <c r="AC901" s="16">
        <f t="shared" si="1635"/>
        <v>0</v>
      </c>
      <c r="AD901" s="16">
        <f t="shared" si="1635"/>
        <v>0</v>
      </c>
      <c r="AE901" s="16">
        <f t="shared" si="1635"/>
        <v>0</v>
      </c>
      <c r="AF901" s="16">
        <f t="shared" si="1635"/>
        <v>0</v>
      </c>
      <c r="AG901" s="16">
        <f t="shared" si="1635"/>
        <v>0</v>
      </c>
      <c r="AH901" s="16">
        <f t="shared" si="1635"/>
        <v>0</v>
      </c>
      <c r="AI901" s="16">
        <f t="shared" si="1635"/>
        <v>0</v>
      </c>
      <c r="AJ901" s="16">
        <f t="shared" si="1635"/>
        <v>0</v>
      </c>
      <c r="AK901" s="16">
        <f t="shared" si="1635"/>
        <v>0</v>
      </c>
      <c r="AL901" s="16">
        <f t="shared" si="1635"/>
        <v>0</v>
      </c>
      <c r="AM901" s="16">
        <f t="shared" si="1635"/>
        <v>0</v>
      </c>
      <c r="AN901" s="16">
        <f t="shared" si="1635"/>
        <v>0</v>
      </c>
      <c r="AO901" s="16">
        <f t="shared" si="1635"/>
        <v>0</v>
      </c>
      <c r="AP901" s="16">
        <f t="shared" si="1635"/>
        <v>0</v>
      </c>
      <c r="AQ901" s="16">
        <f t="shared" si="1635"/>
        <v>0</v>
      </c>
      <c r="AR901" s="16">
        <f t="shared" si="1635"/>
        <v>0</v>
      </c>
      <c r="AS901" s="16">
        <f t="shared" si="1635"/>
        <v>0</v>
      </c>
      <c r="AT901" s="16">
        <f t="shared" si="1635"/>
        <v>0</v>
      </c>
      <c r="AU901" s="16">
        <f t="shared" ref="AU901:BV901" si="1636">+IF(AU897&lt;=2,AU801*AU896,0)</f>
        <v>0</v>
      </c>
      <c r="AV901" s="16">
        <f t="shared" si="1636"/>
        <v>0</v>
      </c>
      <c r="AW901" s="16">
        <f t="shared" si="1636"/>
        <v>0</v>
      </c>
      <c r="AX901" s="16">
        <f t="shared" si="1636"/>
        <v>0</v>
      </c>
      <c r="AY901" s="16">
        <f t="shared" si="1636"/>
        <v>0</v>
      </c>
      <c r="AZ901" s="16">
        <f t="shared" si="1636"/>
        <v>0</v>
      </c>
      <c r="BA901" s="16">
        <f t="shared" si="1636"/>
        <v>0</v>
      </c>
      <c r="BB901" s="16">
        <f t="shared" si="1636"/>
        <v>0</v>
      </c>
      <c r="BC901" s="16">
        <f t="shared" si="1636"/>
        <v>0</v>
      </c>
      <c r="BD901" s="16">
        <f t="shared" si="1636"/>
        <v>0</v>
      </c>
      <c r="BE901" s="16">
        <f t="shared" si="1636"/>
        <v>0</v>
      </c>
      <c r="BF901" s="16">
        <f t="shared" si="1636"/>
        <v>0</v>
      </c>
      <c r="BG901" s="16">
        <f t="shared" si="1636"/>
        <v>0</v>
      </c>
      <c r="BH901" s="16">
        <f t="shared" si="1636"/>
        <v>0</v>
      </c>
      <c r="BI901" s="16">
        <f t="shared" si="1636"/>
        <v>0</v>
      </c>
      <c r="BJ901" s="16">
        <f t="shared" si="1636"/>
        <v>0</v>
      </c>
      <c r="BK901" s="16">
        <f t="shared" si="1636"/>
        <v>0</v>
      </c>
      <c r="BL901" s="16">
        <f t="shared" si="1636"/>
        <v>0</v>
      </c>
      <c r="BM901" s="16">
        <f t="shared" si="1636"/>
        <v>0</v>
      </c>
      <c r="BN901" s="16">
        <f t="shared" si="1636"/>
        <v>0</v>
      </c>
      <c r="BO901" s="16">
        <f t="shared" si="1636"/>
        <v>0</v>
      </c>
      <c r="BP901" s="16">
        <f t="shared" si="1636"/>
        <v>0</v>
      </c>
      <c r="BQ901" s="16">
        <f t="shared" si="1636"/>
        <v>0</v>
      </c>
      <c r="BR901" s="16">
        <f t="shared" si="1636"/>
        <v>0</v>
      </c>
      <c r="BS901" s="16">
        <f t="shared" si="1636"/>
        <v>0</v>
      </c>
      <c r="BT901" s="16">
        <f t="shared" si="1636"/>
        <v>0</v>
      </c>
      <c r="BU901" s="16">
        <f t="shared" si="1636"/>
        <v>0</v>
      </c>
      <c r="BV901" s="16">
        <f t="shared" si="1636"/>
        <v>0</v>
      </c>
      <c r="BW901" s="247">
        <f t="shared" si="1211"/>
        <v>0</v>
      </c>
    </row>
    <row r="902" spans="1:75" x14ac:dyDescent="0.3">
      <c r="A902" s="3" t="s">
        <v>627</v>
      </c>
      <c r="O902" s="118">
        <f>+O900+O901</f>
        <v>127674317.60159999</v>
      </c>
      <c r="P902" s="118">
        <f>+P900+P901</f>
        <v>127674317.60159999</v>
      </c>
      <c r="Q902" s="118">
        <f t="shared" ref="Q902:Z902" si="1637">+Q900+Q901</f>
        <v>127674317.60159999</v>
      </c>
      <c r="R902" s="118">
        <f t="shared" si="1637"/>
        <v>127674317.60159999</v>
      </c>
      <c r="S902" s="118">
        <f t="shared" si="1637"/>
        <v>127674317.60159999</v>
      </c>
      <c r="T902" s="118">
        <f t="shared" si="1637"/>
        <v>127674317.60159999</v>
      </c>
      <c r="U902" s="118">
        <f t="shared" si="1637"/>
        <v>127674317.60159999</v>
      </c>
      <c r="V902" s="118">
        <f t="shared" si="1637"/>
        <v>127674317.60159999</v>
      </c>
      <c r="W902" s="118">
        <f t="shared" si="1637"/>
        <v>127674317.60159999</v>
      </c>
      <c r="X902" s="118">
        <f t="shared" si="1637"/>
        <v>127674317.60159999</v>
      </c>
      <c r="Y902" s="118">
        <f t="shared" si="1637"/>
        <v>127674317.60159999</v>
      </c>
      <c r="Z902" s="118">
        <f t="shared" si="1637"/>
        <v>127674317.60159999</v>
      </c>
      <c r="AA902" s="118">
        <f>+AA900+AA901</f>
        <v>160603047.49779671</v>
      </c>
      <c r="AB902" s="118">
        <f t="shared" ref="AB902:AL902" si="1638">+AB900+AB901</f>
        <v>160603047.49779671</v>
      </c>
      <c r="AC902" s="118">
        <f t="shared" si="1638"/>
        <v>160603047.49779671</v>
      </c>
      <c r="AD902" s="118">
        <f t="shared" si="1638"/>
        <v>160603047.49779671</v>
      </c>
      <c r="AE902" s="118">
        <f t="shared" si="1638"/>
        <v>160603047.49779671</v>
      </c>
      <c r="AF902" s="118">
        <f t="shared" si="1638"/>
        <v>160603047.49779671</v>
      </c>
      <c r="AG902" s="118">
        <f t="shared" si="1638"/>
        <v>160603047.49779671</v>
      </c>
      <c r="AH902" s="118">
        <f t="shared" si="1638"/>
        <v>160603047.49779671</v>
      </c>
      <c r="AI902" s="118">
        <f t="shared" si="1638"/>
        <v>160603047.49779671</v>
      </c>
      <c r="AJ902" s="118">
        <f t="shared" si="1638"/>
        <v>160603047.49779671</v>
      </c>
      <c r="AK902" s="118">
        <f t="shared" si="1638"/>
        <v>160603047.49779671</v>
      </c>
      <c r="AL902" s="118">
        <f t="shared" si="1638"/>
        <v>160603047.49779671</v>
      </c>
      <c r="AM902" s="118">
        <f>+AM900+AM901</f>
        <v>180820004.93781042</v>
      </c>
      <c r="AN902" s="118">
        <f t="shared" ref="AN902:AX902" si="1639">+AN900+AN901</f>
        <v>180820004.93781042</v>
      </c>
      <c r="AO902" s="118">
        <f t="shared" si="1639"/>
        <v>180820004.93781042</v>
      </c>
      <c r="AP902" s="118">
        <f t="shared" si="1639"/>
        <v>180820004.93781042</v>
      </c>
      <c r="AQ902" s="118">
        <f t="shared" si="1639"/>
        <v>180820004.93781042</v>
      </c>
      <c r="AR902" s="118">
        <f t="shared" si="1639"/>
        <v>180820004.93781042</v>
      </c>
      <c r="AS902" s="118">
        <f t="shared" si="1639"/>
        <v>180820004.93781042</v>
      </c>
      <c r="AT902" s="118">
        <f t="shared" si="1639"/>
        <v>180820004.93781042</v>
      </c>
      <c r="AU902" s="118">
        <f t="shared" si="1639"/>
        <v>180820004.93781042</v>
      </c>
      <c r="AV902" s="118">
        <f t="shared" si="1639"/>
        <v>180820004.93781042</v>
      </c>
      <c r="AW902" s="118">
        <f t="shared" si="1639"/>
        <v>180820004.93781042</v>
      </c>
      <c r="AX902" s="118">
        <f t="shared" si="1639"/>
        <v>180820004.93781042</v>
      </c>
      <c r="AY902" s="118">
        <f>+AY900+AY901</f>
        <v>207512612.81501785</v>
      </c>
      <c r="AZ902" s="118">
        <f t="shared" ref="AZ902:BJ902" si="1640">+AZ900+AZ901</f>
        <v>207512612.81501785</v>
      </c>
      <c r="BA902" s="118">
        <f t="shared" si="1640"/>
        <v>207512612.81501785</v>
      </c>
      <c r="BB902" s="118">
        <f t="shared" si="1640"/>
        <v>207512612.81501785</v>
      </c>
      <c r="BC902" s="118">
        <f t="shared" si="1640"/>
        <v>207512612.81501785</v>
      </c>
      <c r="BD902" s="118">
        <f t="shared" si="1640"/>
        <v>207512612.81501785</v>
      </c>
      <c r="BE902" s="118">
        <f t="shared" si="1640"/>
        <v>207512612.81501785</v>
      </c>
      <c r="BF902" s="118">
        <f t="shared" si="1640"/>
        <v>207512612.81501785</v>
      </c>
      <c r="BG902" s="118">
        <f t="shared" si="1640"/>
        <v>207512612.81501785</v>
      </c>
      <c r="BH902" s="118">
        <f t="shared" si="1640"/>
        <v>207512612.81501785</v>
      </c>
      <c r="BI902" s="118">
        <f t="shared" si="1640"/>
        <v>207512612.81501785</v>
      </c>
      <c r="BJ902" s="118">
        <f t="shared" si="1640"/>
        <v>207512612.81501785</v>
      </c>
      <c r="BK902" s="118">
        <f>+BK900+BK901</f>
        <v>210617616.35491663</v>
      </c>
      <c r="BL902" s="118">
        <f t="shared" ref="BL902:BV902" si="1641">+BL900+BL901</f>
        <v>210617616.35491663</v>
      </c>
      <c r="BM902" s="118">
        <f t="shared" si="1641"/>
        <v>210617616.35491663</v>
      </c>
      <c r="BN902" s="118">
        <f t="shared" si="1641"/>
        <v>210617616.35491663</v>
      </c>
      <c r="BO902" s="118">
        <f t="shared" si="1641"/>
        <v>210617616.35491663</v>
      </c>
      <c r="BP902" s="118">
        <f t="shared" si="1641"/>
        <v>210617616.35491663</v>
      </c>
      <c r="BQ902" s="118">
        <f t="shared" si="1641"/>
        <v>210617616.35491663</v>
      </c>
      <c r="BR902" s="118">
        <f t="shared" si="1641"/>
        <v>210617616.35491663</v>
      </c>
      <c r="BS902" s="118">
        <f t="shared" si="1641"/>
        <v>210617616.35491663</v>
      </c>
      <c r="BT902" s="118">
        <f t="shared" si="1641"/>
        <v>210617616.35491663</v>
      </c>
      <c r="BU902" s="118">
        <f t="shared" si="1641"/>
        <v>210617616.35491663</v>
      </c>
      <c r="BV902" s="118">
        <f t="shared" si="1641"/>
        <v>210617616.35491663</v>
      </c>
      <c r="BW902" s="247">
        <f t="shared" ref="BW902:BW924" si="1642">SUM(C902:BV902)</f>
        <v>10646731190.485708</v>
      </c>
    </row>
    <row r="903" spans="1:75" x14ac:dyDescent="0.3">
      <c r="A903" s="3" t="s">
        <v>628</v>
      </c>
      <c r="O903" s="118">
        <f>+O902/12</f>
        <v>10639526.466799999</v>
      </c>
      <c r="P903" s="118">
        <f>+P902/12</f>
        <v>10639526.466799999</v>
      </c>
      <c r="Q903" s="118">
        <f t="shared" ref="Q903:Z903" si="1643">+Q902/12</f>
        <v>10639526.466799999</v>
      </c>
      <c r="R903" s="118">
        <f t="shared" si="1643"/>
        <v>10639526.466799999</v>
      </c>
      <c r="S903" s="118">
        <f t="shared" si="1643"/>
        <v>10639526.466799999</v>
      </c>
      <c r="T903" s="118">
        <f t="shared" si="1643"/>
        <v>10639526.466799999</v>
      </c>
      <c r="U903" s="118">
        <f t="shared" si="1643"/>
        <v>10639526.466799999</v>
      </c>
      <c r="V903" s="118">
        <f t="shared" si="1643"/>
        <v>10639526.466799999</v>
      </c>
      <c r="W903" s="118">
        <f t="shared" si="1643"/>
        <v>10639526.466799999</v>
      </c>
      <c r="X903" s="118">
        <f t="shared" si="1643"/>
        <v>10639526.466799999</v>
      </c>
      <c r="Y903" s="118">
        <f t="shared" si="1643"/>
        <v>10639526.466799999</v>
      </c>
      <c r="Z903" s="118">
        <f t="shared" si="1643"/>
        <v>10639526.466799999</v>
      </c>
      <c r="AA903" s="118">
        <f>+AA902/12</f>
        <v>13383587.29148306</v>
      </c>
      <c r="AB903" s="118">
        <f t="shared" ref="AB903:AL903" si="1644">+AB902/12</f>
        <v>13383587.29148306</v>
      </c>
      <c r="AC903" s="118">
        <f t="shared" si="1644"/>
        <v>13383587.29148306</v>
      </c>
      <c r="AD903" s="118">
        <f t="shared" si="1644"/>
        <v>13383587.29148306</v>
      </c>
      <c r="AE903" s="118">
        <f t="shared" si="1644"/>
        <v>13383587.29148306</v>
      </c>
      <c r="AF903" s="118">
        <f t="shared" si="1644"/>
        <v>13383587.29148306</v>
      </c>
      <c r="AG903" s="118">
        <f t="shared" si="1644"/>
        <v>13383587.29148306</v>
      </c>
      <c r="AH903" s="118">
        <f t="shared" si="1644"/>
        <v>13383587.29148306</v>
      </c>
      <c r="AI903" s="118">
        <f t="shared" si="1644"/>
        <v>13383587.29148306</v>
      </c>
      <c r="AJ903" s="118">
        <f t="shared" si="1644"/>
        <v>13383587.29148306</v>
      </c>
      <c r="AK903" s="118">
        <f t="shared" si="1644"/>
        <v>13383587.29148306</v>
      </c>
      <c r="AL903" s="118">
        <f t="shared" si="1644"/>
        <v>13383587.29148306</v>
      </c>
      <c r="AM903" s="118">
        <f>+AM902/12</f>
        <v>15068333.744817534</v>
      </c>
      <c r="AN903" s="118">
        <f t="shared" ref="AN903:AX903" si="1645">+AN902/12</f>
        <v>15068333.744817534</v>
      </c>
      <c r="AO903" s="118">
        <f t="shared" si="1645"/>
        <v>15068333.744817534</v>
      </c>
      <c r="AP903" s="118">
        <f t="shared" si="1645"/>
        <v>15068333.744817534</v>
      </c>
      <c r="AQ903" s="118">
        <f t="shared" si="1645"/>
        <v>15068333.744817534</v>
      </c>
      <c r="AR903" s="118">
        <f t="shared" si="1645"/>
        <v>15068333.744817534</v>
      </c>
      <c r="AS903" s="118">
        <f t="shared" si="1645"/>
        <v>15068333.744817534</v>
      </c>
      <c r="AT903" s="118">
        <f t="shared" si="1645"/>
        <v>15068333.744817534</v>
      </c>
      <c r="AU903" s="118">
        <f t="shared" si="1645"/>
        <v>15068333.744817534</v>
      </c>
      <c r="AV903" s="118">
        <f t="shared" si="1645"/>
        <v>15068333.744817534</v>
      </c>
      <c r="AW903" s="118">
        <f t="shared" si="1645"/>
        <v>15068333.744817534</v>
      </c>
      <c r="AX903" s="118">
        <f t="shared" si="1645"/>
        <v>15068333.744817534</v>
      </c>
      <c r="AY903" s="118">
        <f>+AY902/12</f>
        <v>17292717.73458482</v>
      </c>
      <c r="AZ903" s="118">
        <f t="shared" ref="AZ903:BJ903" si="1646">+AZ902/12</f>
        <v>17292717.73458482</v>
      </c>
      <c r="BA903" s="118">
        <f t="shared" si="1646"/>
        <v>17292717.73458482</v>
      </c>
      <c r="BB903" s="118">
        <f t="shared" si="1646"/>
        <v>17292717.73458482</v>
      </c>
      <c r="BC903" s="118">
        <f t="shared" si="1646"/>
        <v>17292717.73458482</v>
      </c>
      <c r="BD903" s="118">
        <f t="shared" si="1646"/>
        <v>17292717.73458482</v>
      </c>
      <c r="BE903" s="118">
        <f t="shared" si="1646"/>
        <v>17292717.73458482</v>
      </c>
      <c r="BF903" s="118">
        <f t="shared" si="1646"/>
        <v>17292717.73458482</v>
      </c>
      <c r="BG903" s="118">
        <f t="shared" si="1646"/>
        <v>17292717.73458482</v>
      </c>
      <c r="BH903" s="118">
        <f t="shared" si="1646"/>
        <v>17292717.73458482</v>
      </c>
      <c r="BI903" s="118">
        <f t="shared" si="1646"/>
        <v>17292717.73458482</v>
      </c>
      <c r="BJ903" s="118">
        <f t="shared" si="1646"/>
        <v>17292717.73458482</v>
      </c>
      <c r="BK903" s="118">
        <f>+BK902/12</f>
        <v>17551468.029576387</v>
      </c>
      <c r="BL903" s="118">
        <f t="shared" ref="BL903:BV903" si="1647">+BL902/12</f>
        <v>17551468.029576387</v>
      </c>
      <c r="BM903" s="118">
        <f t="shared" si="1647"/>
        <v>17551468.029576387</v>
      </c>
      <c r="BN903" s="118">
        <f t="shared" si="1647"/>
        <v>17551468.029576387</v>
      </c>
      <c r="BO903" s="118">
        <f t="shared" si="1647"/>
        <v>17551468.029576387</v>
      </c>
      <c r="BP903" s="118">
        <f t="shared" si="1647"/>
        <v>17551468.029576387</v>
      </c>
      <c r="BQ903" s="118">
        <f t="shared" si="1647"/>
        <v>17551468.029576387</v>
      </c>
      <c r="BR903" s="118">
        <f t="shared" si="1647"/>
        <v>17551468.029576387</v>
      </c>
      <c r="BS903" s="118">
        <f t="shared" si="1647"/>
        <v>17551468.029576387</v>
      </c>
      <c r="BT903" s="118">
        <f t="shared" si="1647"/>
        <v>17551468.029576387</v>
      </c>
      <c r="BU903" s="118">
        <f t="shared" si="1647"/>
        <v>17551468.029576387</v>
      </c>
      <c r="BV903" s="118">
        <f t="shared" si="1647"/>
        <v>17551468.029576387</v>
      </c>
      <c r="BW903" s="247">
        <f t="shared" si="1642"/>
        <v>887227599.207142</v>
      </c>
    </row>
    <row r="904" spans="1:75" x14ac:dyDescent="0.3">
      <c r="A904" s="168" t="s">
        <v>629</v>
      </c>
      <c r="O904" s="118">
        <f>+N904+O903</f>
        <v>10639526.466799999</v>
      </c>
      <c r="P904" s="118">
        <f>+O904+P903</f>
        <v>21279052.933599997</v>
      </c>
      <c r="Q904" s="118">
        <f t="shared" ref="Q904" si="1648">+P904+Q903</f>
        <v>31918579.400399998</v>
      </c>
      <c r="R904" s="118">
        <f t="shared" ref="R904" si="1649">+Q904+R903</f>
        <v>42558105.867199995</v>
      </c>
      <c r="S904" s="118">
        <f t="shared" ref="S904" si="1650">+R904+S903</f>
        <v>53197632.333999991</v>
      </c>
      <c r="T904" s="118">
        <f t="shared" ref="T904" si="1651">+S904+T903</f>
        <v>63837158.800799988</v>
      </c>
      <c r="U904" s="118">
        <f t="shared" ref="U904" si="1652">+T904+U903</f>
        <v>74476685.267599985</v>
      </c>
      <c r="V904" s="118">
        <f t="shared" ref="V904" si="1653">+U904+V903</f>
        <v>85116211.734399989</v>
      </c>
      <c r="W904" s="118">
        <f t="shared" ref="W904" si="1654">+V904+W903</f>
        <v>95755738.201199993</v>
      </c>
      <c r="X904" s="118">
        <f t="shared" ref="X904" si="1655">+W904+X903</f>
        <v>106395264.668</v>
      </c>
      <c r="Y904" s="118">
        <f t="shared" ref="Y904" si="1656">+X904+Y903</f>
        <v>117034791.1348</v>
      </c>
      <c r="Z904" s="118">
        <f t="shared" ref="Z904" si="1657">+Y904+Z903</f>
        <v>127674317.60160001</v>
      </c>
      <c r="AA904" s="118">
        <f>+AA903</f>
        <v>13383587.29148306</v>
      </c>
      <c r="AB904" s="118">
        <f t="shared" ref="AB904" si="1658">+AA904+AB903</f>
        <v>26767174.582966119</v>
      </c>
      <c r="AC904" s="118">
        <f t="shared" ref="AC904" si="1659">+AB904+AC903</f>
        <v>40150761.874449179</v>
      </c>
      <c r="AD904" s="118">
        <f t="shared" ref="AD904" si="1660">+AC904+AD903</f>
        <v>53534349.165932238</v>
      </c>
      <c r="AE904" s="118">
        <f t="shared" ref="AE904" si="1661">+AD904+AE903</f>
        <v>66917936.457415298</v>
      </c>
      <c r="AF904" s="118">
        <f t="shared" ref="AF904" si="1662">+AE904+AF903</f>
        <v>80301523.748898357</v>
      </c>
      <c r="AG904" s="118">
        <f t="shared" ref="AG904" si="1663">+AF904+AG903</f>
        <v>93685111.040381417</v>
      </c>
      <c r="AH904" s="118">
        <f t="shared" ref="AH904" si="1664">+AG904+AH903</f>
        <v>107068698.33186448</v>
      </c>
      <c r="AI904" s="118">
        <f t="shared" ref="AI904" si="1665">+AH904+AI903</f>
        <v>120452285.62334754</v>
      </c>
      <c r="AJ904" s="118">
        <f t="shared" ref="AJ904" si="1666">+AI904+AJ903</f>
        <v>133835872.9148306</v>
      </c>
      <c r="AK904" s="118">
        <f t="shared" ref="AK904" si="1667">+AJ904+AK903</f>
        <v>147219460.20631367</v>
      </c>
      <c r="AL904" s="118">
        <f t="shared" ref="AL904" si="1668">+AK904+AL903</f>
        <v>160603047.49779671</v>
      </c>
      <c r="AM904" s="118">
        <f>+AM903</f>
        <v>15068333.744817534</v>
      </c>
      <c r="AN904" s="118">
        <f t="shared" ref="AN904" si="1669">+AM904+AN903</f>
        <v>30136667.489635069</v>
      </c>
      <c r="AO904" s="118">
        <f t="shared" ref="AO904" si="1670">+AN904+AO903</f>
        <v>45205001.234452605</v>
      </c>
      <c r="AP904" s="118">
        <f t="shared" ref="AP904" si="1671">+AO904+AP903</f>
        <v>60273334.979270138</v>
      </c>
      <c r="AQ904" s="118">
        <f t="shared" ref="AQ904" si="1672">+AP904+AQ903</f>
        <v>75341668.72408767</v>
      </c>
      <c r="AR904" s="118">
        <f t="shared" ref="AR904" si="1673">+AQ904+AR903</f>
        <v>90410002.46890521</v>
      </c>
      <c r="AS904" s="118">
        <f t="shared" ref="AS904" si="1674">+AR904+AS903</f>
        <v>105478336.21372275</v>
      </c>
      <c r="AT904" s="118">
        <f t="shared" ref="AT904" si="1675">+AS904+AT903</f>
        <v>120546669.95854029</v>
      </c>
      <c r="AU904" s="118">
        <f t="shared" ref="AU904" si="1676">+AT904+AU903</f>
        <v>135615003.70335782</v>
      </c>
      <c r="AV904" s="118">
        <f t="shared" ref="AV904" si="1677">+AU904+AV903</f>
        <v>150683337.44817534</v>
      </c>
      <c r="AW904" s="118">
        <f t="shared" ref="AW904" si="1678">+AV904+AW903</f>
        <v>165751671.19299287</v>
      </c>
      <c r="AX904" s="118">
        <f t="shared" ref="AX904" si="1679">+AW904+AX903</f>
        <v>180820004.93781039</v>
      </c>
      <c r="AY904" s="118">
        <f>+AY903</f>
        <v>17292717.73458482</v>
      </c>
      <c r="AZ904" s="118">
        <f t="shared" ref="AZ904" si="1680">+AY904+AZ903</f>
        <v>34585435.469169639</v>
      </c>
      <c r="BA904" s="118">
        <f t="shared" ref="BA904" si="1681">+AZ904+BA903</f>
        <v>51878153.203754455</v>
      </c>
      <c r="BB904" s="118">
        <f t="shared" ref="BB904" si="1682">+BA904+BB903</f>
        <v>69170870.938339278</v>
      </c>
      <c r="BC904" s="118">
        <f t="shared" ref="BC904" si="1683">+BB904+BC903</f>
        <v>86463588.672924101</v>
      </c>
      <c r="BD904" s="118">
        <f t="shared" ref="BD904" si="1684">+BC904+BD903</f>
        <v>103756306.40750892</v>
      </c>
      <c r="BE904" s="118">
        <f t="shared" ref="BE904" si="1685">+BD904+BE903</f>
        <v>121049024.14209375</v>
      </c>
      <c r="BF904" s="118">
        <f t="shared" ref="BF904" si="1686">+BE904+BF903</f>
        <v>138341741.87667856</v>
      </c>
      <c r="BG904" s="118">
        <f t="shared" ref="BG904" si="1687">+BF904+BG903</f>
        <v>155634459.61126336</v>
      </c>
      <c r="BH904" s="118">
        <f t="shared" ref="BH904" si="1688">+BG904+BH903</f>
        <v>172927177.34584817</v>
      </c>
      <c r="BI904" s="118">
        <f t="shared" ref="BI904" si="1689">+BH904+BI903</f>
        <v>190219895.08043298</v>
      </c>
      <c r="BJ904" s="118">
        <f t="shared" ref="BJ904" si="1690">+BI904+BJ903</f>
        <v>207512612.81501779</v>
      </c>
      <c r="BK904" s="118">
        <f>+BK903</f>
        <v>17551468.029576387</v>
      </c>
      <c r="BL904" s="118">
        <f t="shared" ref="BL904" si="1691">+BK904+BL903</f>
        <v>35102936.059152775</v>
      </c>
      <c r="BM904" s="118">
        <f t="shared" ref="BM904" si="1692">+BL904+BM903</f>
        <v>52654404.088729158</v>
      </c>
      <c r="BN904" s="118">
        <f t="shared" ref="BN904" si="1693">+BM904+BN903</f>
        <v>70205872.118305549</v>
      </c>
      <c r="BO904" s="118">
        <f t="shared" ref="BO904" si="1694">+BN904+BO903</f>
        <v>87757340.14788194</v>
      </c>
      <c r="BP904" s="118">
        <f t="shared" ref="BP904" si="1695">+BO904+BP903</f>
        <v>105308808.17745833</v>
      </c>
      <c r="BQ904" s="118">
        <f t="shared" ref="BQ904" si="1696">+BP904+BQ903</f>
        <v>122860276.20703472</v>
      </c>
      <c r="BR904" s="118">
        <f t="shared" ref="BR904" si="1697">+BQ904+BR903</f>
        <v>140411744.2366111</v>
      </c>
      <c r="BS904" s="118">
        <f t="shared" ref="BS904" si="1698">+BR904+BS903</f>
        <v>157963212.26618749</v>
      </c>
      <c r="BT904" s="118">
        <f t="shared" ref="BT904" si="1699">+BS904+BT903</f>
        <v>175514680.29576388</v>
      </c>
      <c r="BU904" s="118">
        <f t="shared" ref="BU904" si="1700">+BT904+BU903</f>
        <v>193066148.32534027</v>
      </c>
      <c r="BV904" s="118">
        <f t="shared" ref="BV904" si="1701">+BU904+BV903</f>
        <v>210617616.35491666</v>
      </c>
      <c r="BW904" s="247">
        <f t="shared" si="1642"/>
        <v>5766979394.8464193</v>
      </c>
    </row>
    <row r="905" spans="1:75" x14ac:dyDescent="0.3">
      <c r="A905" s="3" t="s">
        <v>630</v>
      </c>
      <c r="O905" s="118">
        <f>+O907-N907</f>
        <v>106395.26466799999</v>
      </c>
      <c r="P905" s="118">
        <f>+P907-O907</f>
        <v>319185.79400399997</v>
      </c>
      <c r="Q905" s="118">
        <f t="shared" ref="Q905" si="1702">+Q907-P907</f>
        <v>531976.32333999989</v>
      </c>
      <c r="R905" s="118">
        <f t="shared" ref="R905" si="1703">+R907-Q907</f>
        <v>744766.85267599998</v>
      </c>
      <c r="S905" s="118">
        <f t="shared" ref="S905" si="1704">+S907-R907</f>
        <v>957557.38201199984</v>
      </c>
      <c r="T905" s="118">
        <f t="shared" ref="T905" si="1705">+T907-S907</f>
        <v>1170347.9113479997</v>
      </c>
      <c r="U905" s="118">
        <f t="shared" ref="U905" si="1706">+U907-T907</f>
        <v>1383138.440684</v>
      </c>
      <c r="V905" s="118">
        <f t="shared" ref="V905" si="1707">+V907-U907</f>
        <v>1595928.9700199999</v>
      </c>
      <c r="W905" s="118">
        <f t="shared" ref="W905" si="1708">+W907-V907</f>
        <v>1808719.4993559998</v>
      </c>
      <c r="X905" s="118">
        <f t="shared" ref="X905" si="1709">+X907-W907</f>
        <v>2021510.0286919996</v>
      </c>
      <c r="Y905" s="118">
        <f t="shared" ref="Y905" si="1710">+Y907-X907</f>
        <v>2234300.5580279995</v>
      </c>
      <c r="Z905" s="118">
        <f t="shared" ref="Z905" si="1711">+Z907-Y907</f>
        <v>2447091.0873640012</v>
      </c>
      <c r="AA905" s="118">
        <f>+AA907</f>
        <v>133835.8729148306</v>
      </c>
      <c r="AB905" s="118">
        <f t="shared" ref="AB905" si="1712">+AB907-AA907</f>
        <v>401507.61874449183</v>
      </c>
      <c r="AC905" s="118">
        <f t="shared" ref="AC905" si="1713">+AC907-AB907</f>
        <v>669179.36457415286</v>
      </c>
      <c r="AD905" s="118">
        <f t="shared" ref="AD905" si="1714">+AD907-AC907</f>
        <v>936851.11040381435</v>
      </c>
      <c r="AE905" s="118">
        <f t="shared" ref="AE905" si="1715">+AE907-AD907</f>
        <v>1204522.8562334753</v>
      </c>
      <c r="AF905" s="118">
        <f t="shared" ref="AF905" si="1716">+AF907-AE907</f>
        <v>1472194.6020631371</v>
      </c>
      <c r="AG905" s="118">
        <f t="shared" ref="AG905" si="1717">+AG907-AF907</f>
        <v>1739866.3478927976</v>
      </c>
      <c r="AH905" s="118">
        <f t="shared" ref="AH905" si="1718">+AH907-AG907</f>
        <v>2007538.0937224589</v>
      </c>
      <c r="AI905" s="118">
        <f t="shared" ref="AI905" si="1719">+AI907-AH907</f>
        <v>2275209.8395521194</v>
      </c>
      <c r="AJ905" s="118">
        <f t="shared" ref="AJ905" si="1720">+AJ907-AI907</f>
        <v>2542881.5853817798</v>
      </c>
      <c r="AK905" s="118">
        <f t="shared" ref="AK905" si="1721">+AK907-AJ907</f>
        <v>2810553.331211444</v>
      </c>
      <c r="AL905" s="118">
        <f t="shared" ref="AL905" si="1722">+AL907-AK907</f>
        <v>3078225.0770411026</v>
      </c>
      <c r="AM905" s="118">
        <f>+AM907</f>
        <v>150683.33744817536</v>
      </c>
      <c r="AN905" s="118">
        <f t="shared" ref="AN905" si="1723">+AN907-AM907</f>
        <v>452050.01234452607</v>
      </c>
      <c r="AO905" s="118">
        <f t="shared" ref="AO905" si="1724">+AO907-AN907</f>
        <v>753416.68724087672</v>
      </c>
      <c r="AP905" s="118">
        <f t="shared" ref="AP905" si="1725">+AP907-AO907</f>
        <v>1054783.3621372276</v>
      </c>
      <c r="AQ905" s="118">
        <f t="shared" ref="AQ905" si="1726">+AQ907-AP907</f>
        <v>1356150.0370335779</v>
      </c>
      <c r="AR905" s="118">
        <f t="shared" ref="AR905" si="1727">+AR907-AQ907</f>
        <v>1657516.711929929</v>
      </c>
      <c r="AS905" s="118">
        <f t="shared" ref="AS905" si="1728">+AS907-AR907</f>
        <v>1958883.3868262805</v>
      </c>
      <c r="AT905" s="118">
        <f t="shared" ref="AT905" si="1729">+AT907-AS907</f>
        <v>2260250.0617226297</v>
      </c>
      <c r="AU905" s="118">
        <f t="shared" ref="AU905" si="1730">+AU907-AT907</f>
        <v>2561616.7366189808</v>
      </c>
      <c r="AV905" s="118">
        <f t="shared" ref="AV905" si="1731">+AV907-AU907</f>
        <v>2862983.411515329</v>
      </c>
      <c r="AW905" s="118">
        <f t="shared" ref="AW905" si="1732">+AW907-AV907</f>
        <v>3164350.086411681</v>
      </c>
      <c r="AX905" s="118">
        <f t="shared" ref="AX905" si="1733">+AX907-AW907</f>
        <v>3465716.7613080293</v>
      </c>
      <c r="AY905" s="118">
        <f>+AY907</f>
        <v>172927.17734584821</v>
      </c>
      <c r="AZ905" s="118">
        <f t="shared" ref="AZ905" si="1734">+AZ907-AY907</f>
        <v>518781.53203754465</v>
      </c>
      <c r="BA905" s="118">
        <f t="shared" ref="BA905" si="1735">+BA907-AZ907</f>
        <v>864635.88672924077</v>
      </c>
      <c r="BB905" s="118">
        <f t="shared" ref="BB905" si="1736">+BB907-BA907</f>
        <v>1210490.2414209377</v>
      </c>
      <c r="BC905" s="118">
        <f t="shared" ref="BC905" si="1737">+BC907-BB907</f>
        <v>1556344.5961126336</v>
      </c>
      <c r="BD905" s="118">
        <f t="shared" ref="BD905" si="1738">+BD907-BC907</f>
        <v>1902198.9508043313</v>
      </c>
      <c r="BE905" s="118">
        <f t="shared" ref="BE905" si="1739">+BE907-BD907</f>
        <v>2248053.3054960277</v>
      </c>
      <c r="BF905" s="118">
        <f t="shared" ref="BF905" si="1740">+BF907-BE907</f>
        <v>2593907.6601877213</v>
      </c>
      <c r="BG905" s="118">
        <f t="shared" ref="BG905" si="1741">+BG907-BF907</f>
        <v>2939762.0148794167</v>
      </c>
      <c r="BH905" s="118">
        <f t="shared" ref="BH905" si="1742">+BH907-BG907</f>
        <v>3285616.369571114</v>
      </c>
      <c r="BI905" s="118">
        <f t="shared" ref="BI905" si="1743">+BI907-BH907</f>
        <v>3631470.7242628112</v>
      </c>
      <c r="BJ905" s="118">
        <f t="shared" ref="BJ905" si="1744">+BJ907-BI907</f>
        <v>3977325.0789545029</v>
      </c>
      <c r="BK905" s="118">
        <f>+BK907</f>
        <v>175514.68029576389</v>
      </c>
      <c r="BL905" s="118">
        <f t="shared" ref="BL905" si="1745">+BL907-BK907</f>
        <v>526544.04088729166</v>
      </c>
      <c r="BM905" s="118">
        <f t="shared" ref="BM905" si="1746">+BM907-BL907</f>
        <v>877573.40147881908</v>
      </c>
      <c r="BN905" s="118">
        <f t="shared" ref="BN905" si="1747">+BN907-BM907</f>
        <v>1228602.7620703476</v>
      </c>
      <c r="BO905" s="118">
        <f t="shared" ref="BO905" si="1748">+BO907-BN907</f>
        <v>1579632.1226618746</v>
      </c>
      <c r="BP905" s="118">
        <f t="shared" ref="BP905" si="1749">+BP907-BO907</f>
        <v>1930661.4832534036</v>
      </c>
      <c r="BQ905" s="118">
        <f t="shared" ref="BQ905" si="1750">+BQ907-BP907</f>
        <v>2281690.8438449316</v>
      </c>
      <c r="BR905" s="118">
        <f t="shared" ref="BR905" si="1751">+BR907-BQ907</f>
        <v>2632720.2044364568</v>
      </c>
      <c r="BS905" s="118">
        <f t="shared" ref="BS905" si="1752">+BS907-BR907</f>
        <v>2983749.5650279839</v>
      </c>
      <c r="BT905" s="118">
        <f t="shared" ref="BT905" si="1753">+BT907-BS907</f>
        <v>3334778.9256195147</v>
      </c>
      <c r="BU905" s="118">
        <f t="shared" ref="BU905" si="1754">+BU907-BT907</f>
        <v>3685808.2862110399</v>
      </c>
      <c r="BV905" s="118">
        <f t="shared" ref="BV905" si="1755">+BV907-BU907</f>
        <v>4036837.6468025669</v>
      </c>
      <c r="BW905" s="247">
        <f t="shared" si="1642"/>
        <v>106467311.90485698</v>
      </c>
    </row>
    <row r="906" spans="1:75" x14ac:dyDescent="0.3">
      <c r="A906" s="168" t="s">
        <v>631</v>
      </c>
      <c r="O906" s="282">
        <v>0.01</v>
      </c>
      <c r="P906" s="282">
        <f>+O906+1%</f>
        <v>0.02</v>
      </c>
      <c r="Q906" s="282">
        <f t="shared" ref="Q906" si="1756">+P906+1%</f>
        <v>0.03</v>
      </c>
      <c r="R906" s="282">
        <f t="shared" ref="R906" si="1757">+Q906+1%</f>
        <v>0.04</v>
      </c>
      <c r="S906" s="282">
        <f t="shared" ref="S906" si="1758">+R906+1%</f>
        <v>0.05</v>
      </c>
      <c r="T906" s="282">
        <f t="shared" ref="T906" si="1759">+S906+1%</f>
        <v>6.0000000000000005E-2</v>
      </c>
      <c r="U906" s="282">
        <f t="shared" ref="U906" si="1760">+T906+1%</f>
        <v>7.0000000000000007E-2</v>
      </c>
      <c r="V906" s="282">
        <f t="shared" ref="V906" si="1761">+U906+1%</f>
        <v>0.08</v>
      </c>
      <c r="W906" s="282">
        <f t="shared" ref="W906" si="1762">+V906+1%</f>
        <v>0.09</v>
      </c>
      <c r="X906" s="282">
        <f t="shared" ref="X906" si="1763">+W906+1%</f>
        <v>9.9999999999999992E-2</v>
      </c>
      <c r="Y906" s="282">
        <f t="shared" ref="Y906" si="1764">+X906+1%</f>
        <v>0.10999999999999999</v>
      </c>
      <c r="Z906" s="282">
        <f t="shared" ref="Z906" si="1765">+Y906+1%</f>
        <v>0.11999999999999998</v>
      </c>
      <c r="AA906" s="282">
        <f>1%</f>
        <v>0.01</v>
      </c>
      <c r="AB906" s="282">
        <f t="shared" ref="AB906" si="1766">+AA906+1%</f>
        <v>0.02</v>
      </c>
      <c r="AC906" s="282">
        <f t="shared" ref="AC906" si="1767">+AB906+1%</f>
        <v>0.03</v>
      </c>
      <c r="AD906" s="282">
        <f t="shared" ref="AD906" si="1768">+AC906+1%</f>
        <v>0.04</v>
      </c>
      <c r="AE906" s="282">
        <f t="shared" ref="AE906" si="1769">+AD906+1%</f>
        <v>0.05</v>
      </c>
      <c r="AF906" s="282">
        <f t="shared" ref="AF906" si="1770">+AE906+1%</f>
        <v>6.0000000000000005E-2</v>
      </c>
      <c r="AG906" s="282">
        <f t="shared" ref="AG906" si="1771">+AF906+1%</f>
        <v>7.0000000000000007E-2</v>
      </c>
      <c r="AH906" s="282">
        <f t="shared" ref="AH906" si="1772">+AG906+1%</f>
        <v>0.08</v>
      </c>
      <c r="AI906" s="282">
        <f t="shared" ref="AI906" si="1773">+AH906+1%</f>
        <v>0.09</v>
      </c>
      <c r="AJ906" s="282">
        <f t="shared" ref="AJ906" si="1774">+AI906+1%</f>
        <v>9.9999999999999992E-2</v>
      </c>
      <c r="AK906" s="282">
        <f t="shared" ref="AK906" si="1775">+AJ906+1%</f>
        <v>0.10999999999999999</v>
      </c>
      <c r="AL906" s="282">
        <f t="shared" ref="AL906" si="1776">+AK906+1%</f>
        <v>0.11999999999999998</v>
      </c>
      <c r="AM906" s="282">
        <f>1%</f>
        <v>0.01</v>
      </c>
      <c r="AN906" s="282">
        <f t="shared" ref="AN906" si="1777">+AM906+1%</f>
        <v>0.02</v>
      </c>
      <c r="AO906" s="282">
        <f t="shared" ref="AO906" si="1778">+AN906+1%</f>
        <v>0.03</v>
      </c>
      <c r="AP906" s="282">
        <f t="shared" ref="AP906" si="1779">+AO906+1%</f>
        <v>0.04</v>
      </c>
      <c r="AQ906" s="282">
        <f t="shared" ref="AQ906" si="1780">+AP906+1%</f>
        <v>0.05</v>
      </c>
      <c r="AR906" s="282">
        <f t="shared" ref="AR906" si="1781">+AQ906+1%</f>
        <v>6.0000000000000005E-2</v>
      </c>
      <c r="AS906" s="282">
        <f t="shared" ref="AS906" si="1782">+AR906+1%</f>
        <v>7.0000000000000007E-2</v>
      </c>
      <c r="AT906" s="282">
        <f t="shared" ref="AT906" si="1783">+AS906+1%</f>
        <v>0.08</v>
      </c>
      <c r="AU906" s="282">
        <f t="shared" ref="AU906" si="1784">+AT906+1%</f>
        <v>0.09</v>
      </c>
      <c r="AV906" s="282">
        <f t="shared" ref="AV906" si="1785">+AU906+1%</f>
        <v>9.9999999999999992E-2</v>
      </c>
      <c r="AW906" s="282">
        <f t="shared" ref="AW906" si="1786">+AV906+1%</f>
        <v>0.10999999999999999</v>
      </c>
      <c r="AX906" s="282">
        <f t="shared" ref="AX906" si="1787">+AW906+1%</f>
        <v>0.11999999999999998</v>
      </c>
      <c r="AY906" s="282">
        <f>1%</f>
        <v>0.01</v>
      </c>
      <c r="AZ906" s="282">
        <f t="shared" ref="AZ906" si="1788">+AY906+1%</f>
        <v>0.02</v>
      </c>
      <c r="BA906" s="282">
        <f t="shared" ref="BA906" si="1789">+AZ906+1%</f>
        <v>0.03</v>
      </c>
      <c r="BB906" s="282">
        <f t="shared" ref="BB906" si="1790">+BA906+1%</f>
        <v>0.04</v>
      </c>
      <c r="BC906" s="282">
        <f t="shared" ref="BC906" si="1791">+BB906+1%</f>
        <v>0.05</v>
      </c>
      <c r="BD906" s="282">
        <f t="shared" ref="BD906" si="1792">+BC906+1%</f>
        <v>6.0000000000000005E-2</v>
      </c>
      <c r="BE906" s="282">
        <f t="shared" ref="BE906" si="1793">+BD906+1%</f>
        <v>7.0000000000000007E-2</v>
      </c>
      <c r="BF906" s="282">
        <f t="shared" ref="BF906" si="1794">+BE906+1%</f>
        <v>0.08</v>
      </c>
      <c r="BG906" s="282">
        <f t="shared" ref="BG906" si="1795">+BF906+1%</f>
        <v>0.09</v>
      </c>
      <c r="BH906" s="282">
        <f t="shared" ref="BH906" si="1796">+BG906+1%</f>
        <v>9.9999999999999992E-2</v>
      </c>
      <c r="BI906" s="282">
        <f t="shared" ref="BI906" si="1797">+BH906+1%</f>
        <v>0.10999999999999999</v>
      </c>
      <c r="BJ906" s="282">
        <f t="shared" ref="BJ906" si="1798">+BI906+1%</f>
        <v>0.11999999999999998</v>
      </c>
      <c r="BK906" s="282">
        <f>1%</f>
        <v>0.01</v>
      </c>
      <c r="BL906" s="282">
        <f t="shared" ref="BL906" si="1799">+BK906+1%</f>
        <v>0.02</v>
      </c>
      <c r="BM906" s="282">
        <f t="shared" ref="BM906" si="1800">+BL906+1%</f>
        <v>0.03</v>
      </c>
      <c r="BN906" s="282">
        <f t="shared" ref="BN906" si="1801">+BM906+1%</f>
        <v>0.04</v>
      </c>
      <c r="BO906" s="282">
        <f t="shared" ref="BO906" si="1802">+BN906+1%</f>
        <v>0.05</v>
      </c>
      <c r="BP906" s="282">
        <f t="shared" ref="BP906" si="1803">+BO906+1%</f>
        <v>6.0000000000000005E-2</v>
      </c>
      <c r="BQ906" s="282">
        <f t="shared" ref="BQ906" si="1804">+BP906+1%</f>
        <v>7.0000000000000007E-2</v>
      </c>
      <c r="BR906" s="282">
        <f t="shared" ref="BR906" si="1805">+BQ906+1%</f>
        <v>0.08</v>
      </c>
      <c r="BS906" s="282">
        <f t="shared" ref="BS906" si="1806">+BR906+1%</f>
        <v>0.09</v>
      </c>
      <c r="BT906" s="282">
        <f t="shared" ref="BT906" si="1807">+BS906+1%</f>
        <v>9.9999999999999992E-2</v>
      </c>
      <c r="BU906" s="282">
        <f t="shared" ref="BU906" si="1808">+BT906+1%</f>
        <v>0.10999999999999999</v>
      </c>
      <c r="BV906" s="282">
        <f t="shared" ref="BV906" si="1809">+BU906+1%</f>
        <v>0.11999999999999998</v>
      </c>
      <c r="BW906" s="283">
        <f t="shared" si="1642"/>
        <v>3.8999999999999995</v>
      </c>
    </row>
    <row r="907" spans="1:75" x14ac:dyDescent="0.3">
      <c r="A907" s="168" t="s">
        <v>632</v>
      </c>
      <c r="O907" s="118">
        <f>+O904*O906</f>
        <v>106395.26466799999</v>
      </c>
      <c r="P907" s="118">
        <f>+P904*P906</f>
        <v>425581.05867199996</v>
      </c>
      <c r="Q907" s="118">
        <f t="shared" ref="Q907:Z907" si="1810">+Q904*Q906</f>
        <v>957557.38201199984</v>
      </c>
      <c r="R907" s="118">
        <f t="shared" si="1810"/>
        <v>1702324.2346879998</v>
      </c>
      <c r="S907" s="118">
        <f t="shared" si="1810"/>
        <v>2659881.6166999997</v>
      </c>
      <c r="T907" s="118">
        <f t="shared" si="1810"/>
        <v>3830229.5280479994</v>
      </c>
      <c r="U907" s="118">
        <f t="shared" si="1810"/>
        <v>5213367.9687319994</v>
      </c>
      <c r="V907" s="118">
        <f t="shared" si="1810"/>
        <v>6809296.9387519993</v>
      </c>
      <c r="W907" s="118">
        <f t="shared" si="1810"/>
        <v>8618016.438107999</v>
      </c>
      <c r="X907" s="118">
        <f t="shared" si="1810"/>
        <v>10639526.466799999</v>
      </c>
      <c r="Y907" s="118">
        <f t="shared" si="1810"/>
        <v>12873827.024827998</v>
      </c>
      <c r="Z907" s="118">
        <f t="shared" si="1810"/>
        <v>15320918.112191999</v>
      </c>
      <c r="AA907" s="118">
        <f>+AA904*AA906</f>
        <v>133835.8729148306</v>
      </c>
      <c r="AB907" s="118">
        <f t="shared" ref="AB907:AL907" si="1811">+AB904*AB906</f>
        <v>535343.4916593224</v>
      </c>
      <c r="AC907" s="118">
        <f t="shared" si="1811"/>
        <v>1204522.8562334753</v>
      </c>
      <c r="AD907" s="118">
        <f t="shared" si="1811"/>
        <v>2141373.9666372896</v>
      </c>
      <c r="AE907" s="118">
        <f t="shared" si="1811"/>
        <v>3345896.8228707649</v>
      </c>
      <c r="AF907" s="118">
        <f t="shared" si="1811"/>
        <v>4818091.424933902</v>
      </c>
      <c r="AG907" s="118">
        <f t="shared" si="1811"/>
        <v>6557957.7728266995</v>
      </c>
      <c r="AH907" s="118">
        <f t="shared" si="1811"/>
        <v>8565495.8665491585</v>
      </c>
      <c r="AI907" s="118">
        <f t="shared" si="1811"/>
        <v>10840705.706101278</v>
      </c>
      <c r="AJ907" s="118">
        <f t="shared" si="1811"/>
        <v>13383587.291483058</v>
      </c>
      <c r="AK907" s="118">
        <f t="shared" si="1811"/>
        <v>16194140.622694502</v>
      </c>
      <c r="AL907" s="118">
        <f t="shared" si="1811"/>
        <v>19272365.699735604</v>
      </c>
      <c r="AM907" s="118">
        <f>+AM904*AM906</f>
        <v>150683.33744817536</v>
      </c>
      <c r="AN907" s="118">
        <f t="shared" ref="AN907:AX907" si="1812">+AN904*AN906</f>
        <v>602733.34979270143</v>
      </c>
      <c r="AO907" s="118">
        <f t="shared" si="1812"/>
        <v>1356150.0370335781</v>
      </c>
      <c r="AP907" s="118">
        <f t="shared" si="1812"/>
        <v>2410933.3991708057</v>
      </c>
      <c r="AQ907" s="118">
        <f t="shared" si="1812"/>
        <v>3767083.4362043836</v>
      </c>
      <c r="AR907" s="118">
        <f t="shared" si="1812"/>
        <v>5424600.1481343126</v>
      </c>
      <c r="AS907" s="118">
        <f t="shared" si="1812"/>
        <v>7383483.5349605931</v>
      </c>
      <c r="AT907" s="118">
        <f t="shared" si="1812"/>
        <v>9643733.5966832228</v>
      </c>
      <c r="AU907" s="118">
        <f t="shared" si="1812"/>
        <v>12205350.333302204</v>
      </c>
      <c r="AV907" s="118">
        <f t="shared" si="1812"/>
        <v>15068333.744817533</v>
      </c>
      <c r="AW907" s="118">
        <f t="shared" si="1812"/>
        <v>18232683.831229214</v>
      </c>
      <c r="AX907" s="118">
        <f t="shared" si="1812"/>
        <v>21698400.592537243</v>
      </c>
      <c r="AY907" s="118">
        <f>+AY904*AY906</f>
        <v>172927.17734584821</v>
      </c>
      <c r="AZ907" s="118">
        <f t="shared" ref="AZ907:BJ907" si="1813">+AZ904*AZ906</f>
        <v>691708.70938339282</v>
      </c>
      <c r="BA907" s="118">
        <f t="shared" si="1813"/>
        <v>1556344.5961126336</v>
      </c>
      <c r="BB907" s="118">
        <f t="shared" si="1813"/>
        <v>2766834.8375335713</v>
      </c>
      <c r="BC907" s="118">
        <f t="shared" si="1813"/>
        <v>4323179.4336462049</v>
      </c>
      <c r="BD907" s="118">
        <f t="shared" si="1813"/>
        <v>6225378.3844505362</v>
      </c>
      <c r="BE907" s="118">
        <f t="shared" si="1813"/>
        <v>8473431.6899465639</v>
      </c>
      <c r="BF907" s="118">
        <f t="shared" si="1813"/>
        <v>11067339.350134285</v>
      </c>
      <c r="BG907" s="118">
        <f t="shared" si="1813"/>
        <v>14007101.365013702</v>
      </c>
      <c r="BH907" s="118">
        <f t="shared" si="1813"/>
        <v>17292717.734584816</v>
      </c>
      <c r="BI907" s="118">
        <f t="shared" si="1813"/>
        <v>20924188.458847627</v>
      </c>
      <c r="BJ907" s="118">
        <f t="shared" si="1813"/>
        <v>24901513.53780213</v>
      </c>
      <c r="BK907" s="118">
        <f>+BK904*BK906</f>
        <v>175514.68029576389</v>
      </c>
      <c r="BL907" s="118">
        <f t="shared" ref="BL907:BV907" si="1814">+BL904*BL906</f>
        <v>702058.72118305555</v>
      </c>
      <c r="BM907" s="118">
        <f t="shared" si="1814"/>
        <v>1579632.1226618746</v>
      </c>
      <c r="BN907" s="118">
        <f t="shared" si="1814"/>
        <v>2808234.8847322222</v>
      </c>
      <c r="BO907" s="118">
        <f t="shared" si="1814"/>
        <v>4387867.0073940968</v>
      </c>
      <c r="BP907" s="118">
        <f t="shared" si="1814"/>
        <v>6318528.4906475004</v>
      </c>
      <c r="BQ907" s="118">
        <f t="shared" si="1814"/>
        <v>8600219.334492432</v>
      </c>
      <c r="BR907" s="118">
        <f t="shared" si="1814"/>
        <v>11232939.538928889</v>
      </c>
      <c r="BS907" s="118">
        <f t="shared" si="1814"/>
        <v>14216689.103956873</v>
      </c>
      <c r="BT907" s="118">
        <f t="shared" si="1814"/>
        <v>17551468.029576387</v>
      </c>
      <c r="BU907" s="118">
        <f t="shared" si="1814"/>
        <v>21237276.315787427</v>
      </c>
      <c r="BV907" s="118">
        <f t="shared" si="1814"/>
        <v>25274113.962589994</v>
      </c>
      <c r="BW907" s="247">
        <f t="shared" si="1642"/>
        <v>480581616.23720175</v>
      </c>
    </row>
    <row r="908" spans="1:75" x14ac:dyDescent="0.3">
      <c r="A908" s="3" t="s">
        <v>633</v>
      </c>
      <c r="O908" s="118">
        <f>+O902/12</f>
        <v>10639526.466799999</v>
      </c>
      <c r="P908" s="118">
        <f>+P902/12</f>
        <v>10639526.466799999</v>
      </c>
      <c r="Q908" s="118">
        <f t="shared" ref="Q908:Z908" si="1815">+Q902/12</f>
        <v>10639526.466799999</v>
      </c>
      <c r="R908" s="118">
        <f t="shared" si="1815"/>
        <v>10639526.466799999</v>
      </c>
      <c r="S908" s="118">
        <f t="shared" si="1815"/>
        <v>10639526.466799999</v>
      </c>
      <c r="T908" s="118">
        <f t="shared" si="1815"/>
        <v>10639526.466799999</v>
      </c>
      <c r="U908" s="118">
        <f t="shared" si="1815"/>
        <v>10639526.466799999</v>
      </c>
      <c r="V908" s="118">
        <f t="shared" si="1815"/>
        <v>10639526.466799999</v>
      </c>
      <c r="W908" s="118">
        <f t="shared" si="1815"/>
        <v>10639526.466799999</v>
      </c>
      <c r="X908" s="118">
        <f t="shared" si="1815"/>
        <v>10639526.466799999</v>
      </c>
      <c r="Y908" s="118">
        <f t="shared" si="1815"/>
        <v>10639526.466799999</v>
      </c>
      <c r="Z908" s="118">
        <f t="shared" si="1815"/>
        <v>10639526.466799999</v>
      </c>
      <c r="AA908" s="118">
        <f>+AA902/12</f>
        <v>13383587.29148306</v>
      </c>
      <c r="AB908" s="118">
        <f t="shared" ref="AB908:AL908" si="1816">+AB902/12</f>
        <v>13383587.29148306</v>
      </c>
      <c r="AC908" s="118">
        <f t="shared" si="1816"/>
        <v>13383587.29148306</v>
      </c>
      <c r="AD908" s="118">
        <f t="shared" si="1816"/>
        <v>13383587.29148306</v>
      </c>
      <c r="AE908" s="118">
        <f t="shared" si="1816"/>
        <v>13383587.29148306</v>
      </c>
      <c r="AF908" s="118">
        <f t="shared" si="1816"/>
        <v>13383587.29148306</v>
      </c>
      <c r="AG908" s="118">
        <f t="shared" si="1816"/>
        <v>13383587.29148306</v>
      </c>
      <c r="AH908" s="118">
        <f t="shared" si="1816"/>
        <v>13383587.29148306</v>
      </c>
      <c r="AI908" s="118">
        <f t="shared" si="1816"/>
        <v>13383587.29148306</v>
      </c>
      <c r="AJ908" s="118">
        <f t="shared" si="1816"/>
        <v>13383587.29148306</v>
      </c>
      <c r="AK908" s="118">
        <f t="shared" si="1816"/>
        <v>13383587.29148306</v>
      </c>
      <c r="AL908" s="118">
        <f t="shared" si="1816"/>
        <v>13383587.29148306</v>
      </c>
      <c r="AM908" s="118">
        <f>+AM902/12</f>
        <v>15068333.744817534</v>
      </c>
      <c r="AN908" s="118">
        <f t="shared" ref="AN908:AX908" si="1817">+AN902/12</f>
        <v>15068333.744817534</v>
      </c>
      <c r="AO908" s="118">
        <f t="shared" si="1817"/>
        <v>15068333.744817534</v>
      </c>
      <c r="AP908" s="118">
        <f t="shared" si="1817"/>
        <v>15068333.744817534</v>
      </c>
      <c r="AQ908" s="118">
        <f t="shared" si="1817"/>
        <v>15068333.744817534</v>
      </c>
      <c r="AR908" s="118">
        <f t="shared" si="1817"/>
        <v>15068333.744817534</v>
      </c>
      <c r="AS908" s="118">
        <f t="shared" si="1817"/>
        <v>15068333.744817534</v>
      </c>
      <c r="AT908" s="118">
        <f t="shared" si="1817"/>
        <v>15068333.744817534</v>
      </c>
      <c r="AU908" s="118">
        <f t="shared" si="1817"/>
        <v>15068333.744817534</v>
      </c>
      <c r="AV908" s="118">
        <f t="shared" si="1817"/>
        <v>15068333.744817534</v>
      </c>
      <c r="AW908" s="118">
        <f t="shared" si="1817"/>
        <v>15068333.744817534</v>
      </c>
      <c r="AX908" s="118">
        <f t="shared" si="1817"/>
        <v>15068333.744817534</v>
      </c>
      <c r="AY908" s="118">
        <f>+AY902/12</f>
        <v>17292717.73458482</v>
      </c>
      <c r="AZ908" s="118">
        <f t="shared" ref="AZ908:BJ908" si="1818">+AZ902/12</f>
        <v>17292717.73458482</v>
      </c>
      <c r="BA908" s="118">
        <f t="shared" si="1818"/>
        <v>17292717.73458482</v>
      </c>
      <c r="BB908" s="118">
        <f t="shared" si="1818"/>
        <v>17292717.73458482</v>
      </c>
      <c r="BC908" s="118">
        <f t="shared" si="1818"/>
        <v>17292717.73458482</v>
      </c>
      <c r="BD908" s="118">
        <f t="shared" si="1818"/>
        <v>17292717.73458482</v>
      </c>
      <c r="BE908" s="118">
        <f t="shared" si="1818"/>
        <v>17292717.73458482</v>
      </c>
      <c r="BF908" s="118">
        <f t="shared" si="1818"/>
        <v>17292717.73458482</v>
      </c>
      <c r="BG908" s="118">
        <f t="shared" si="1818"/>
        <v>17292717.73458482</v>
      </c>
      <c r="BH908" s="118">
        <f t="shared" si="1818"/>
        <v>17292717.73458482</v>
      </c>
      <c r="BI908" s="118">
        <f t="shared" si="1818"/>
        <v>17292717.73458482</v>
      </c>
      <c r="BJ908" s="118">
        <f t="shared" si="1818"/>
        <v>17292717.73458482</v>
      </c>
      <c r="BK908" s="118">
        <f>+BK902/12</f>
        <v>17551468.029576387</v>
      </c>
      <c r="BL908" s="118">
        <f t="shared" ref="BL908:BV908" si="1819">+BL902/12</f>
        <v>17551468.029576387</v>
      </c>
      <c r="BM908" s="118">
        <f t="shared" si="1819"/>
        <v>17551468.029576387</v>
      </c>
      <c r="BN908" s="118">
        <f t="shared" si="1819"/>
        <v>17551468.029576387</v>
      </c>
      <c r="BO908" s="118">
        <f t="shared" si="1819"/>
        <v>17551468.029576387</v>
      </c>
      <c r="BP908" s="118">
        <f t="shared" si="1819"/>
        <v>17551468.029576387</v>
      </c>
      <c r="BQ908" s="118">
        <f t="shared" si="1819"/>
        <v>17551468.029576387</v>
      </c>
      <c r="BR908" s="118">
        <f t="shared" si="1819"/>
        <v>17551468.029576387</v>
      </c>
      <c r="BS908" s="118">
        <f t="shared" si="1819"/>
        <v>17551468.029576387</v>
      </c>
      <c r="BT908" s="118">
        <f t="shared" si="1819"/>
        <v>17551468.029576387</v>
      </c>
      <c r="BU908" s="118">
        <f t="shared" si="1819"/>
        <v>17551468.029576387</v>
      </c>
      <c r="BV908" s="118">
        <f t="shared" si="1819"/>
        <v>17551468.029576387</v>
      </c>
      <c r="BW908" s="247">
        <f t="shared" si="1642"/>
        <v>887227599.207142</v>
      </c>
    </row>
    <row r="909" spans="1:75" x14ac:dyDescent="0.3">
      <c r="A909" s="168" t="s">
        <v>634</v>
      </c>
      <c r="O909" s="118">
        <f>+N909+O908</f>
        <v>10639526.466799999</v>
      </c>
      <c r="P909" s="118">
        <f>+O909+P908</f>
        <v>21279052.933599997</v>
      </c>
      <c r="Q909" s="118">
        <f t="shared" ref="Q909" si="1820">+P909+Q908</f>
        <v>31918579.400399998</v>
      </c>
      <c r="R909" s="118">
        <f t="shared" ref="R909" si="1821">+Q909+R908</f>
        <v>42558105.867199995</v>
      </c>
      <c r="S909" s="118">
        <f t="shared" ref="S909" si="1822">+R909+S908</f>
        <v>53197632.333999991</v>
      </c>
      <c r="T909" s="118">
        <f t="shared" ref="T909" si="1823">+S909+T908</f>
        <v>63837158.800799988</v>
      </c>
      <c r="U909" s="118">
        <f t="shared" ref="U909" si="1824">+T909+U908</f>
        <v>74476685.267599985</v>
      </c>
      <c r="V909" s="118">
        <f t="shared" ref="V909" si="1825">+U909+V908</f>
        <v>85116211.734399989</v>
      </c>
      <c r="W909" s="118">
        <f t="shared" ref="W909" si="1826">+V909+W908</f>
        <v>95755738.201199993</v>
      </c>
      <c r="X909" s="118">
        <f t="shared" ref="X909" si="1827">+W909+X908</f>
        <v>106395264.668</v>
      </c>
      <c r="Y909" s="118">
        <f t="shared" ref="Y909" si="1828">+X909+Y908</f>
        <v>117034791.1348</v>
      </c>
      <c r="Z909" s="118">
        <f t="shared" ref="Z909" si="1829">+Y909+Z908</f>
        <v>127674317.60160001</v>
      </c>
      <c r="AA909" s="118">
        <f>+AA908</f>
        <v>13383587.29148306</v>
      </c>
      <c r="AB909" s="118">
        <f t="shared" ref="AB909" si="1830">+AA909+AB908</f>
        <v>26767174.582966119</v>
      </c>
      <c r="AC909" s="118">
        <f t="shared" ref="AC909" si="1831">+AB909+AC908</f>
        <v>40150761.874449179</v>
      </c>
      <c r="AD909" s="118">
        <f t="shared" ref="AD909" si="1832">+AC909+AD908</f>
        <v>53534349.165932238</v>
      </c>
      <c r="AE909" s="118">
        <f t="shared" ref="AE909" si="1833">+AD909+AE908</f>
        <v>66917936.457415298</v>
      </c>
      <c r="AF909" s="118">
        <f t="shared" ref="AF909" si="1834">+AE909+AF908</f>
        <v>80301523.748898357</v>
      </c>
      <c r="AG909" s="118">
        <f t="shared" ref="AG909" si="1835">+AF909+AG908</f>
        <v>93685111.040381417</v>
      </c>
      <c r="AH909" s="118">
        <f t="shared" ref="AH909" si="1836">+AG909+AH908</f>
        <v>107068698.33186448</v>
      </c>
      <c r="AI909" s="118">
        <f t="shared" ref="AI909" si="1837">+AH909+AI908</f>
        <v>120452285.62334754</v>
      </c>
      <c r="AJ909" s="118">
        <f t="shared" ref="AJ909" si="1838">+AI909+AJ908</f>
        <v>133835872.9148306</v>
      </c>
      <c r="AK909" s="118">
        <f t="shared" ref="AK909" si="1839">+AJ909+AK908</f>
        <v>147219460.20631367</v>
      </c>
      <c r="AL909" s="118">
        <f t="shared" ref="AL909" si="1840">+AK909+AL908</f>
        <v>160603047.49779671</v>
      </c>
      <c r="AM909" s="118">
        <f>+AM908</f>
        <v>15068333.744817534</v>
      </c>
      <c r="AN909" s="118">
        <f t="shared" ref="AN909" si="1841">+AM909+AN908</f>
        <v>30136667.489635069</v>
      </c>
      <c r="AO909" s="118">
        <f t="shared" ref="AO909" si="1842">+AN909+AO908</f>
        <v>45205001.234452605</v>
      </c>
      <c r="AP909" s="118">
        <f t="shared" ref="AP909" si="1843">+AO909+AP908</f>
        <v>60273334.979270138</v>
      </c>
      <c r="AQ909" s="118">
        <f t="shared" ref="AQ909" si="1844">+AP909+AQ908</f>
        <v>75341668.72408767</v>
      </c>
      <c r="AR909" s="118">
        <f t="shared" ref="AR909" si="1845">+AQ909+AR908</f>
        <v>90410002.46890521</v>
      </c>
      <c r="AS909" s="118">
        <f t="shared" ref="AS909" si="1846">+AR909+AS908</f>
        <v>105478336.21372275</v>
      </c>
      <c r="AT909" s="118">
        <f t="shared" ref="AT909" si="1847">+AS909+AT908</f>
        <v>120546669.95854029</v>
      </c>
      <c r="AU909" s="118">
        <f t="shared" ref="AU909" si="1848">+AT909+AU908</f>
        <v>135615003.70335782</v>
      </c>
      <c r="AV909" s="118">
        <f t="shared" ref="AV909" si="1849">+AU909+AV908</f>
        <v>150683337.44817534</v>
      </c>
      <c r="AW909" s="118">
        <f t="shared" ref="AW909" si="1850">+AV909+AW908</f>
        <v>165751671.19299287</v>
      </c>
      <c r="AX909" s="118">
        <f t="shared" ref="AX909" si="1851">+AW909+AX908</f>
        <v>180820004.93781039</v>
      </c>
      <c r="AY909" s="118">
        <f>+AY908</f>
        <v>17292717.73458482</v>
      </c>
      <c r="AZ909" s="118">
        <f t="shared" ref="AZ909" si="1852">+AY909+AZ908</f>
        <v>34585435.469169639</v>
      </c>
      <c r="BA909" s="118">
        <f t="shared" ref="BA909" si="1853">+AZ909+BA908</f>
        <v>51878153.203754455</v>
      </c>
      <c r="BB909" s="118">
        <f t="shared" ref="BB909" si="1854">+BA909+BB908</f>
        <v>69170870.938339278</v>
      </c>
      <c r="BC909" s="118">
        <f t="shared" ref="BC909" si="1855">+BB909+BC908</f>
        <v>86463588.672924101</v>
      </c>
      <c r="BD909" s="118">
        <f t="shared" ref="BD909" si="1856">+BC909+BD908</f>
        <v>103756306.40750892</v>
      </c>
      <c r="BE909" s="118">
        <f t="shared" ref="BE909" si="1857">+BD909+BE908</f>
        <v>121049024.14209375</v>
      </c>
      <c r="BF909" s="118">
        <f t="shared" ref="BF909" si="1858">+BE909+BF908</f>
        <v>138341741.87667856</v>
      </c>
      <c r="BG909" s="118">
        <f t="shared" ref="BG909" si="1859">+BF909+BG908</f>
        <v>155634459.61126336</v>
      </c>
      <c r="BH909" s="118">
        <f t="shared" ref="BH909" si="1860">+BG909+BH908</f>
        <v>172927177.34584817</v>
      </c>
      <c r="BI909" s="118">
        <f t="shared" ref="BI909" si="1861">+BH909+BI908</f>
        <v>190219895.08043298</v>
      </c>
      <c r="BJ909" s="118">
        <f t="shared" ref="BJ909" si="1862">+BI909+BJ908</f>
        <v>207512612.81501779</v>
      </c>
      <c r="BK909" s="118">
        <f>+BK908</f>
        <v>17551468.029576387</v>
      </c>
      <c r="BL909" s="118">
        <f t="shared" ref="BL909" si="1863">+BK909+BL908</f>
        <v>35102936.059152775</v>
      </c>
      <c r="BM909" s="118">
        <f t="shared" ref="BM909" si="1864">+BL909+BM908</f>
        <v>52654404.088729158</v>
      </c>
      <c r="BN909" s="118">
        <f t="shared" ref="BN909" si="1865">+BM909+BN908</f>
        <v>70205872.118305549</v>
      </c>
      <c r="BO909" s="118">
        <f t="shared" ref="BO909" si="1866">+BN909+BO908</f>
        <v>87757340.14788194</v>
      </c>
      <c r="BP909" s="118">
        <f t="shared" ref="BP909" si="1867">+BO909+BP908</f>
        <v>105308808.17745833</v>
      </c>
      <c r="BQ909" s="118">
        <f t="shared" ref="BQ909" si="1868">+BP909+BQ908</f>
        <v>122860276.20703472</v>
      </c>
      <c r="BR909" s="118">
        <f t="shared" ref="BR909" si="1869">+BQ909+BR908</f>
        <v>140411744.2366111</v>
      </c>
      <c r="BS909" s="118">
        <f t="shared" ref="BS909" si="1870">+BR909+BS908</f>
        <v>157963212.26618749</v>
      </c>
      <c r="BT909" s="118">
        <f t="shared" ref="BT909" si="1871">+BS909+BT908</f>
        <v>175514680.29576388</v>
      </c>
      <c r="BU909" s="118">
        <f t="shared" ref="BU909" si="1872">+BT909+BU908</f>
        <v>193066148.32534027</v>
      </c>
      <c r="BV909" s="118">
        <f t="shared" ref="BV909" si="1873">+BU909+BV908</f>
        <v>210617616.35491666</v>
      </c>
      <c r="BW909" s="247">
        <f t="shared" si="1642"/>
        <v>5766979394.8464193</v>
      </c>
    </row>
    <row r="910" spans="1:75" x14ac:dyDescent="0.3">
      <c r="A910" s="3" t="s">
        <v>635</v>
      </c>
      <c r="O910" s="118">
        <f>+O900/24</f>
        <v>5319763.2333999993</v>
      </c>
      <c r="P910" s="118">
        <f>+P900/24</f>
        <v>5319763.2333999993</v>
      </c>
      <c r="Q910" s="118">
        <f t="shared" ref="Q910:Z910" si="1874">+Q900/24</f>
        <v>5319763.2333999993</v>
      </c>
      <c r="R910" s="118">
        <f t="shared" si="1874"/>
        <v>5319763.2333999993</v>
      </c>
      <c r="S910" s="118">
        <f t="shared" si="1874"/>
        <v>5319763.2333999993</v>
      </c>
      <c r="T910" s="118">
        <f t="shared" si="1874"/>
        <v>5319763.2333999993</v>
      </c>
      <c r="U910" s="118">
        <f t="shared" si="1874"/>
        <v>5319763.2333999993</v>
      </c>
      <c r="V910" s="118">
        <f t="shared" si="1874"/>
        <v>5319763.2333999993</v>
      </c>
      <c r="W910" s="118">
        <f t="shared" si="1874"/>
        <v>5319763.2333999993</v>
      </c>
      <c r="X910" s="118">
        <f t="shared" si="1874"/>
        <v>5319763.2333999993</v>
      </c>
      <c r="Y910" s="118">
        <f t="shared" si="1874"/>
        <v>5319763.2333999993</v>
      </c>
      <c r="Z910" s="118">
        <f t="shared" si="1874"/>
        <v>5319763.2333999993</v>
      </c>
      <c r="AA910" s="118">
        <f>+AA900/24</f>
        <v>6691793.6457415298</v>
      </c>
      <c r="AB910" s="118">
        <f t="shared" ref="AB910:AL910" si="1875">+AB900/24</f>
        <v>6691793.6457415298</v>
      </c>
      <c r="AC910" s="118">
        <f t="shared" si="1875"/>
        <v>6691793.6457415298</v>
      </c>
      <c r="AD910" s="118">
        <f t="shared" si="1875"/>
        <v>6691793.6457415298</v>
      </c>
      <c r="AE910" s="118">
        <f t="shared" si="1875"/>
        <v>6691793.6457415298</v>
      </c>
      <c r="AF910" s="118">
        <f t="shared" si="1875"/>
        <v>6691793.6457415298</v>
      </c>
      <c r="AG910" s="118">
        <f t="shared" si="1875"/>
        <v>6691793.6457415298</v>
      </c>
      <c r="AH910" s="118">
        <f t="shared" si="1875"/>
        <v>6691793.6457415298</v>
      </c>
      <c r="AI910" s="118">
        <f t="shared" si="1875"/>
        <v>6691793.6457415298</v>
      </c>
      <c r="AJ910" s="118">
        <f t="shared" si="1875"/>
        <v>6691793.6457415298</v>
      </c>
      <c r="AK910" s="118">
        <f t="shared" si="1875"/>
        <v>6691793.6457415298</v>
      </c>
      <c r="AL910" s="118">
        <f t="shared" si="1875"/>
        <v>6691793.6457415298</v>
      </c>
      <c r="AM910" s="118">
        <f>+AM900/24</f>
        <v>7534166.8724087672</v>
      </c>
      <c r="AN910" s="118">
        <f t="shared" ref="AN910:AX910" si="1876">+AN900/24</f>
        <v>7534166.8724087672</v>
      </c>
      <c r="AO910" s="118">
        <f t="shared" si="1876"/>
        <v>7534166.8724087672</v>
      </c>
      <c r="AP910" s="118">
        <f t="shared" si="1876"/>
        <v>7534166.8724087672</v>
      </c>
      <c r="AQ910" s="118">
        <f t="shared" si="1876"/>
        <v>7534166.8724087672</v>
      </c>
      <c r="AR910" s="118">
        <f t="shared" si="1876"/>
        <v>7534166.8724087672</v>
      </c>
      <c r="AS910" s="118">
        <f t="shared" si="1876"/>
        <v>7534166.8724087672</v>
      </c>
      <c r="AT910" s="118">
        <f t="shared" si="1876"/>
        <v>7534166.8724087672</v>
      </c>
      <c r="AU910" s="118">
        <f t="shared" si="1876"/>
        <v>7534166.8724087672</v>
      </c>
      <c r="AV910" s="118">
        <f t="shared" si="1876"/>
        <v>7534166.8724087672</v>
      </c>
      <c r="AW910" s="118">
        <f t="shared" si="1876"/>
        <v>7534166.8724087672</v>
      </c>
      <c r="AX910" s="118">
        <f t="shared" si="1876"/>
        <v>7534166.8724087672</v>
      </c>
      <c r="AY910" s="118">
        <f>+AY900/24</f>
        <v>8646358.8672924098</v>
      </c>
      <c r="AZ910" s="118">
        <f t="shared" ref="AZ910:BJ910" si="1877">+AZ900/24</f>
        <v>8646358.8672924098</v>
      </c>
      <c r="BA910" s="118">
        <f t="shared" si="1877"/>
        <v>8646358.8672924098</v>
      </c>
      <c r="BB910" s="118">
        <f t="shared" si="1877"/>
        <v>8646358.8672924098</v>
      </c>
      <c r="BC910" s="118">
        <f t="shared" si="1877"/>
        <v>8646358.8672924098</v>
      </c>
      <c r="BD910" s="118">
        <f t="shared" si="1877"/>
        <v>8646358.8672924098</v>
      </c>
      <c r="BE910" s="118">
        <f t="shared" si="1877"/>
        <v>8646358.8672924098</v>
      </c>
      <c r="BF910" s="118">
        <f t="shared" si="1877"/>
        <v>8646358.8672924098</v>
      </c>
      <c r="BG910" s="118">
        <f t="shared" si="1877"/>
        <v>8646358.8672924098</v>
      </c>
      <c r="BH910" s="118">
        <f t="shared" si="1877"/>
        <v>8646358.8672924098</v>
      </c>
      <c r="BI910" s="118">
        <f t="shared" si="1877"/>
        <v>8646358.8672924098</v>
      </c>
      <c r="BJ910" s="118">
        <f t="shared" si="1877"/>
        <v>8646358.8672924098</v>
      </c>
      <c r="BK910" s="118">
        <f>+BK900/24</f>
        <v>8775734.0147881936</v>
      </c>
      <c r="BL910" s="118">
        <f t="shared" ref="BL910:BV910" si="1878">+BL900/24</f>
        <v>8775734.0147881936</v>
      </c>
      <c r="BM910" s="118">
        <f t="shared" si="1878"/>
        <v>8775734.0147881936</v>
      </c>
      <c r="BN910" s="118">
        <f t="shared" si="1878"/>
        <v>8775734.0147881936</v>
      </c>
      <c r="BO910" s="118">
        <f t="shared" si="1878"/>
        <v>8775734.0147881936</v>
      </c>
      <c r="BP910" s="118">
        <f t="shared" si="1878"/>
        <v>8775734.0147881936</v>
      </c>
      <c r="BQ910" s="118">
        <f t="shared" si="1878"/>
        <v>8775734.0147881936</v>
      </c>
      <c r="BR910" s="118">
        <f t="shared" si="1878"/>
        <v>8775734.0147881936</v>
      </c>
      <c r="BS910" s="118">
        <f t="shared" si="1878"/>
        <v>8775734.0147881936</v>
      </c>
      <c r="BT910" s="118">
        <f t="shared" si="1878"/>
        <v>8775734.0147881936</v>
      </c>
      <c r="BU910" s="118">
        <f t="shared" si="1878"/>
        <v>8775734.0147881936</v>
      </c>
      <c r="BV910" s="118">
        <f t="shared" si="1878"/>
        <v>8775734.0147881936</v>
      </c>
      <c r="BW910" s="247">
        <f t="shared" si="1642"/>
        <v>443613799.603571</v>
      </c>
    </row>
    <row r="911" spans="1:75" x14ac:dyDescent="0.3">
      <c r="A911" s="168" t="s">
        <v>636</v>
      </c>
      <c r="O911" s="118">
        <f>+N911+O910</f>
        <v>5319763.2333999993</v>
      </c>
      <c r="P911" s="118">
        <f>+O911+P910</f>
        <v>10639526.466799999</v>
      </c>
      <c r="Q911" s="118">
        <f t="shared" ref="Q911" si="1879">+P911+Q910</f>
        <v>15959289.700199999</v>
      </c>
      <c r="R911" s="118">
        <f t="shared" ref="R911" si="1880">+Q911+R910</f>
        <v>21279052.933599997</v>
      </c>
      <c r="S911" s="118">
        <f t="shared" ref="S911" si="1881">+R911+S910</f>
        <v>26598816.166999996</v>
      </c>
      <c r="T911" s="118">
        <f t="shared" ref="T911" si="1882">+S911+T910</f>
        <v>31918579.400399994</v>
      </c>
      <c r="U911" s="118">
        <f t="shared" ref="U911" si="1883">+T911+U910</f>
        <v>37238342.633799993</v>
      </c>
      <c r="V911" s="118">
        <f t="shared" ref="V911" si="1884">+U911+V910</f>
        <v>42558105.867199995</v>
      </c>
      <c r="W911" s="118">
        <f t="shared" ref="W911" si="1885">+V911+W910</f>
        <v>47877869.100599997</v>
      </c>
      <c r="X911" s="118">
        <f t="shared" ref="X911" si="1886">+W911+X910</f>
        <v>53197632.333999999</v>
      </c>
      <c r="Y911" s="118">
        <f t="shared" ref="Y911" si="1887">+X911+Y910</f>
        <v>58517395.567400001</v>
      </c>
      <c r="Z911" s="118">
        <f t="shared" ref="Z911" si="1888">+Y911+Z910</f>
        <v>63837158.800800003</v>
      </c>
      <c r="AA911" s="118">
        <f>+AA910</f>
        <v>6691793.6457415298</v>
      </c>
      <c r="AB911" s="118">
        <f t="shared" ref="AB911" si="1889">+AA911+AB910</f>
        <v>13383587.29148306</v>
      </c>
      <c r="AC911" s="118">
        <f t="shared" ref="AC911" si="1890">+AB911+AC910</f>
        <v>20075380.937224589</v>
      </c>
      <c r="AD911" s="118">
        <f t="shared" ref="AD911" si="1891">+AC911+AD910</f>
        <v>26767174.582966119</v>
      </c>
      <c r="AE911" s="118">
        <f t="shared" ref="AE911" si="1892">+AD911+AE910</f>
        <v>33458968.228707649</v>
      </c>
      <c r="AF911" s="118">
        <f t="shared" ref="AF911" si="1893">+AE911+AF910</f>
        <v>40150761.874449179</v>
      </c>
      <c r="AG911" s="118">
        <f t="shared" ref="AG911" si="1894">+AF911+AG910</f>
        <v>46842555.520190708</v>
      </c>
      <c r="AH911" s="118">
        <f t="shared" ref="AH911" si="1895">+AG911+AH910</f>
        <v>53534349.165932238</v>
      </c>
      <c r="AI911" s="118">
        <f t="shared" ref="AI911" si="1896">+AH911+AI910</f>
        <v>60226142.811673768</v>
      </c>
      <c r="AJ911" s="118">
        <f t="shared" ref="AJ911" si="1897">+AI911+AJ910</f>
        <v>66917936.457415298</v>
      </c>
      <c r="AK911" s="118">
        <f t="shared" ref="AK911" si="1898">+AJ911+AK910</f>
        <v>73609730.103156835</v>
      </c>
      <c r="AL911" s="118">
        <f t="shared" ref="AL911" si="1899">+AK911+AL910</f>
        <v>80301523.748898357</v>
      </c>
      <c r="AM911" s="118">
        <f>+AM910</f>
        <v>7534166.8724087672</v>
      </c>
      <c r="AN911" s="118">
        <f t="shared" ref="AN911" si="1900">+AM911+AN910</f>
        <v>15068333.744817534</v>
      </c>
      <c r="AO911" s="118">
        <f t="shared" ref="AO911" si="1901">+AN911+AO910</f>
        <v>22602500.617226303</v>
      </c>
      <c r="AP911" s="118">
        <f t="shared" ref="AP911" si="1902">+AO911+AP910</f>
        <v>30136667.489635069</v>
      </c>
      <c r="AQ911" s="118">
        <f t="shared" ref="AQ911" si="1903">+AP911+AQ910</f>
        <v>37670834.362043835</v>
      </c>
      <c r="AR911" s="118">
        <f t="shared" ref="AR911" si="1904">+AQ911+AR910</f>
        <v>45205001.234452605</v>
      </c>
      <c r="AS911" s="118">
        <f t="shared" ref="AS911" si="1905">+AR911+AS910</f>
        <v>52739168.106861375</v>
      </c>
      <c r="AT911" s="118">
        <f t="shared" ref="AT911" si="1906">+AS911+AT910</f>
        <v>60273334.979270145</v>
      </c>
      <c r="AU911" s="118">
        <f t="shared" ref="AU911" si="1907">+AT911+AU910</f>
        <v>67807501.851678908</v>
      </c>
      <c r="AV911" s="118">
        <f t="shared" ref="AV911" si="1908">+AU911+AV910</f>
        <v>75341668.72408767</v>
      </c>
      <c r="AW911" s="118">
        <f t="shared" ref="AW911" si="1909">+AV911+AW910</f>
        <v>82875835.596496433</v>
      </c>
      <c r="AX911" s="118">
        <f t="shared" ref="AX911" si="1910">+AW911+AX910</f>
        <v>90410002.468905196</v>
      </c>
      <c r="AY911" s="118">
        <f>+AY910</f>
        <v>8646358.8672924098</v>
      </c>
      <c r="AZ911" s="118">
        <f t="shared" ref="AZ911" si="1911">+AY911+AZ910</f>
        <v>17292717.73458482</v>
      </c>
      <c r="BA911" s="118">
        <f t="shared" ref="BA911" si="1912">+AZ911+BA910</f>
        <v>25939076.601877227</v>
      </c>
      <c r="BB911" s="118">
        <f t="shared" ref="BB911" si="1913">+BA911+BB910</f>
        <v>34585435.469169639</v>
      </c>
      <c r="BC911" s="118">
        <f t="shared" ref="BC911" si="1914">+BB911+BC910</f>
        <v>43231794.336462051</v>
      </c>
      <c r="BD911" s="118">
        <f t="shared" ref="BD911" si="1915">+BC911+BD910</f>
        <v>51878153.203754462</v>
      </c>
      <c r="BE911" s="118">
        <f t="shared" ref="BE911" si="1916">+BD911+BE910</f>
        <v>60524512.071046874</v>
      </c>
      <c r="BF911" s="118">
        <f t="shared" ref="BF911" si="1917">+BE911+BF910</f>
        <v>69170870.938339278</v>
      </c>
      <c r="BG911" s="118">
        <f t="shared" ref="BG911" si="1918">+BF911+BG910</f>
        <v>77817229.805631682</v>
      </c>
      <c r="BH911" s="118">
        <f t="shared" ref="BH911" si="1919">+BG911+BH910</f>
        <v>86463588.672924086</v>
      </c>
      <c r="BI911" s="118">
        <f t="shared" ref="BI911" si="1920">+BH911+BI910</f>
        <v>95109947.540216491</v>
      </c>
      <c r="BJ911" s="118">
        <f t="shared" ref="BJ911" si="1921">+BI911+BJ910</f>
        <v>103756306.40750889</v>
      </c>
      <c r="BK911" s="118">
        <f>+BK910</f>
        <v>8775734.0147881936</v>
      </c>
      <c r="BL911" s="118">
        <f t="shared" ref="BL911" si="1922">+BK911+BL910</f>
        <v>17551468.029576387</v>
      </c>
      <c r="BM911" s="118">
        <f t="shared" ref="BM911" si="1923">+BL911+BM910</f>
        <v>26327202.044364579</v>
      </c>
      <c r="BN911" s="118">
        <f t="shared" ref="BN911" si="1924">+BM911+BN910</f>
        <v>35102936.059152775</v>
      </c>
      <c r="BO911" s="118">
        <f t="shared" ref="BO911" si="1925">+BN911+BO910</f>
        <v>43878670.07394097</v>
      </c>
      <c r="BP911" s="118">
        <f t="shared" ref="BP911" si="1926">+BO911+BP910</f>
        <v>52654404.088729165</v>
      </c>
      <c r="BQ911" s="118">
        <f t="shared" ref="BQ911" si="1927">+BP911+BQ910</f>
        <v>61430138.103517361</v>
      </c>
      <c r="BR911" s="118">
        <f t="shared" ref="BR911" si="1928">+BQ911+BR910</f>
        <v>70205872.118305549</v>
      </c>
      <c r="BS911" s="118">
        <f t="shared" ref="BS911" si="1929">+BR911+BS910</f>
        <v>78981606.133093745</v>
      </c>
      <c r="BT911" s="118">
        <f t="shared" ref="BT911" si="1930">+BS911+BT910</f>
        <v>87757340.14788194</v>
      </c>
      <c r="BU911" s="118">
        <f t="shared" ref="BU911" si="1931">+BT911+BU910</f>
        <v>96533074.162670135</v>
      </c>
      <c r="BV911" s="118">
        <f t="shared" ref="BV911" si="1932">+BU911+BV910</f>
        <v>105308808.17745833</v>
      </c>
      <c r="BW911" s="247">
        <f t="shared" si="1642"/>
        <v>2883489697.4232097</v>
      </c>
    </row>
    <row r="912" spans="1:75" x14ac:dyDescent="0.3">
      <c r="A912" s="168" t="s">
        <v>637</v>
      </c>
      <c r="O912" s="118">
        <f>+N912+(O900*4%)</f>
        <v>5106972.7040639995</v>
      </c>
      <c r="P912" s="118">
        <f t="shared" ref="P912" si="1933">+O912+(P900*4%)</f>
        <v>10213945.408127999</v>
      </c>
      <c r="Q912" s="118">
        <f t="shared" ref="Q912" si="1934">+P912+(Q900*4%)</f>
        <v>15320918.112191997</v>
      </c>
      <c r="R912" s="118">
        <f t="shared" ref="R912" si="1935">+Q912+(R900*4%)</f>
        <v>20427890.816255998</v>
      </c>
      <c r="S912" s="118">
        <f t="shared" ref="S912" si="1936">+R912+(S900*4%)</f>
        <v>25534863.520319998</v>
      </c>
      <c r="T912" s="118">
        <f t="shared" ref="T912" si="1937">+S912+(T900*4%)</f>
        <v>30641836.224383999</v>
      </c>
      <c r="U912" s="118">
        <f t="shared" ref="U912" si="1938">+T912+(U900*4%)</f>
        <v>35748808.928447999</v>
      </c>
      <c r="V912" s="118">
        <f t="shared" ref="V912" si="1939">+U912+(V900*4%)</f>
        <v>40855781.632511996</v>
      </c>
      <c r="W912" s="118">
        <f t="shared" ref="W912" si="1940">+V912+(W900*4%)</f>
        <v>45962754.336575992</v>
      </c>
      <c r="X912" s="118">
        <f t="shared" ref="X912" si="1941">+W912+(X900*4%)</f>
        <v>51069727.040639989</v>
      </c>
      <c r="Y912" s="118">
        <f t="shared" ref="Y912" si="1942">+X912+(Y900*4%)</f>
        <v>56176699.744703986</v>
      </c>
      <c r="Z912" s="118">
        <f t="shared" ref="Z912" si="1943">+Y912+(Z900*4%)</f>
        <v>61283672.448767982</v>
      </c>
      <c r="AA912" s="118">
        <f>+(AA900*4%)</f>
        <v>6424121.8999118684</v>
      </c>
      <c r="AB912" s="118">
        <f t="shared" ref="AB912" si="1944">+AA912+(AB900*4%)</f>
        <v>12848243.799823737</v>
      </c>
      <c r="AC912" s="118">
        <f>+AB912+(AC900*4%)</f>
        <v>19272365.699735604</v>
      </c>
      <c r="AD912" s="118">
        <f t="shared" ref="AD912" si="1945">+AC912+(AD900*4%)</f>
        <v>25696487.599647474</v>
      </c>
      <c r="AE912" s="118">
        <f t="shared" ref="AE912" si="1946">+AD912+(AE900*4%)</f>
        <v>32120609.499559343</v>
      </c>
      <c r="AF912" s="118">
        <f t="shared" ref="AF912" si="1947">+AE912+(AF900*4%)</f>
        <v>38544731.399471208</v>
      </c>
      <c r="AG912" s="118">
        <f t="shared" ref="AG912" si="1948">+AF912+(AG900*4%)</f>
        <v>44968853.299383074</v>
      </c>
      <c r="AH912" s="118">
        <f t="shared" ref="AH912" si="1949">+AG912+(AH900*4%)</f>
        <v>51392975.19929494</v>
      </c>
      <c r="AI912" s="118">
        <f t="shared" ref="AI912" si="1950">+AH912+(AI900*4%)</f>
        <v>57817097.099206805</v>
      </c>
      <c r="AJ912" s="118">
        <f t="shared" ref="AJ912" si="1951">+AI912+(AJ900*4%)</f>
        <v>64241218.999118671</v>
      </c>
      <c r="AK912" s="118">
        <f t="shared" ref="AK912" si="1952">+AJ912+(AK900*4%)</f>
        <v>70665340.899030536</v>
      </c>
      <c r="AL912" s="118">
        <f t="shared" ref="AL912" si="1953">+AK912+(AL900*4%)</f>
        <v>77089462.798942402</v>
      </c>
      <c r="AM912" s="118">
        <f>+(AM900*4%)</f>
        <v>7232800.1975124171</v>
      </c>
      <c r="AN912" s="118">
        <f t="shared" ref="AN912" si="1954">+AM912+(AN900*4%)</f>
        <v>14465600.395024834</v>
      </c>
      <c r="AO912" s="118">
        <f t="shared" ref="AO912" si="1955">+AN912+(AO900*4%)</f>
        <v>21698400.59253725</v>
      </c>
      <c r="AP912" s="118">
        <f t="shared" ref="AP912" si="1956">+AO912+(AP900*4%)</f>
        <v>28931200.790049668</v>
      </c>
      <c r="AQ912" s="118">
        <f t="shared" ref="AQ912" si="1957">+AP912+(AQ900*4%)</f>
        <v>36164000.987562083</v>
      </c>
      <c r="AR912" s="118">
        <f t="shared" ref="AR912" si="1958">+AQ912+(AR900*4%)</f>
        <v>43396801.185074501</v>
      </c>
      <c r="AS912" s="118">
        <f t="shared" ref="AS912" si="1959">+AR912+(AS900*4%)</f>
        <v>50629601.382586919</v>
      </c>
      <c r="AT912" s="118">
        <f t="shared" ref="AT912" si="1960">+AS912+(AT900*4%)</f>
        <v>57862401.580099337</v>
      </c>
      <c r="AU912" s="118">
        <f t="shared" ref="AU912" si="1961">+AT912+(AU900*4%)</f>
        <v>65095201.777611755</v>
      </c>
      <c r="AV912" s="118">
        <f t="shared" ref="AV912" si="1962">+AU912+(AV900*4%)</f>
        <v>72328001.975124165</v>
      </c>
      <c r="AW912" s="118">
        <f t="shared" ref="AW912" si="1963">+AV912+(AW900*4%)</f>
        <v>79560802.172636583</v>
      </c>
      <c r="AX912" s="118">
        <f t="shared" ref="AX912" si="1964">+AW912+(AX900*4%)</f>
        <v>86793602.370149001</v>
      </c>
      <c r="AY912" s="118">
        <f>+(AY900*4%)</f>
        <v>8300504.5126007143</v>
      </c>
      <c r="AZ912" s="118">
        <f t="shared" ref="AZ912" si="1965">+AY912+(AZ900*4%)</f>
        <v>16601009.025201429</v>
      </c>
      <c r="BA912" s="118">
        <f t="shared" ref="BA912" si="1966">+AZ912+(BA900*4%)</f>
        <v>24901513.537802145</v>
      </c>
      <c r="BB912" s="118">
        <f t="shared" ref="BB912" si="1967">+BA912+(BB900*4%)</f>
        <v>33202018.050402857</v>
      </c>
      <c r="BC912" s="118">
        <f t="shared" ref="BC912" si="1968">+BB912+(BC900*4%)</f>
        <v>41502522.56300357</v>
      </c>
      <c r="BD912" s="118">
        <f t="shared" ref="BD912" si="1969">+BC912+(BD900*4%)</f>
        <v>49803027.075604282</v>
      </c>
      <c r="BE912" s="118">
        <f t="shared" ref="BE912" si="1970">+BD912+(BE900*4%)</f>
        <v>58103531.588204995</v>
      </c>
      <c r="BF912" s="118">
        <f t="shared" ref="BF912" si="1971">+BE912+(BF900*4%)</f>
        <v>66404036.100805707</v>
      </c>
      <c r="BG912" s="118">
        <f t="shared" ref="BG912" si="1972">+BF912+(BG900*4%)</f>
        <v>74704540.61340642</v>
      </c>
      <c r="BH912" s="118">
        <f t="shared" ref="BH912" si="1973">+BG912+(BH900*4%)</f>
        <v>83005045.12600714</v>
      </c>
      <c r="BI912" s="118">
        <f t="shared" ref="BI912" si="1974">+BH912+(BI900*4%)</f>
        <v>91305549.63860786</v>
      </c>
      <c r="BJ912" s="118">
        <f t="shared" ref="BJ912" si="1975">+BI912+(BJ900*4%)</f>
        <v>99606054.15120858</v>
      </c>
      <c r="BK912" s="118">
        <f>+(BK900*4%)</f>
        <v>8424704.6541966647</v>
      </c>
      <c r="BL912" s="118">
        <f t="shared" ref="BL912" si="1976">+BK912+(BL900*4%)</f>
        <v>16849409.308393329</v>
      </c>
      <c r="BM912" s="118">
        <f t="shared" ref="BM912" si="1977">+BL912+(BM900*4%)</f>
        <v>25274113.962589994</v>
      </c>
      <c r="BN912" s="118">
        <f t="shared" ref="BN912" si="1978">+BM912+(BN900*4%)</f>
        <v>33698818.616786659</v>
      </c>
      <c r="BO912" s="118">
        <f t="shared" ref="BO912" si="1979">+BN912+(BO900*4%)</f>
        <v>42123523.270983323</v>
      </c>
      <c r="BP912" s="118">
        <f t="shared" ref="BP912" si="1980">+BO912+(BP900*4%)</f>
        <v>50548227.925179988</v>
      </c>
      <c r="BQ912" s="118">
        <f t="shared" ref="BQ912" si="1981">+BP912+(BQ900*4%)</f>
        <v>58972932.579376653</v>
      </c>
      <c r="BR912" s="118">
        <f t="shared" ref="BR912" si="1982">+BQ912+(BR900*4%)</f>
        <v>67397637.233573318</v>
      </c>
      <c r="BS912" s="118">
        <f t="shared" ref="BS912" si="1983">+BR912+(BS900*4%)</f>
        <v>75822341.887769982</v>
      </c>
      <c r="BT912" s="118">
        <f t="shared" ref="BT912" si="1984">+BS912+(BT900*4%)</f>
        <v>84247046.541966647</v>
      </c>
      <c r="BU912" s="118">
        <f t="shared" ref="BU912" si="1985">+BT912+(BU900*4%)</f>
        <v>92671751.196163312</v>
      </c>
      <c r="BV912" s="118">
        <f t="shared" ref="BV912" si="1986">+BU912+(BV900*4%)</f>
        <v>101096455.85035998</v>
      </c>
      <c r="BW912" s="247">
        <f t="shared" si="1642"/>
        <v>2768150109.5262814</v>
      </c>
    </row>
    <row r="913" spans="1:75" x14ac:dyDescent="0.3">
      <c r="A913" s="3" t="s">
        <v>649</v>
      </c>
      <c r="O913" s="118">
        <f>+O912-N912</f>
        <v>5106972.7040639995</v>
      </c>
      <c r="P913" s="118">
        <f>+P912-O912</f>
        <v>5106972.7040639995</v>
      </c>
      <c r="Q913" s="118">
        <f t="shared" ref="Q913" si="1987">+Q912-P912</f>
        <v>5106972.7040639985</v>
      </c>
      <c r="R913" s="118">
        <f t="shared" ref="R913" si="1988">+R912-Q912</f>
        <v>5106972.7040640004</v>
      </c>
      <c r="S913" s="118">
        <f t="shared" ref="S913" si="1989">+S912-R912</f>
        <v>5106972.7040640004</v>
      </c>
      <c r="T913" s="118">
        <f t="shared" ref="T913" si="1990">+T912-S912</f>
        <v>5106972.7040640004</v>
      </c>
      <c r="U913" s="118">
        <f t="shared" ref="U913" si="1991">+U912-T912</f>
        <v>5106972.7040640004</v>
      </c>
      <c r="V913" s="118">
        <f t="shared" ref="V913" si="1992">+V912-U912</f>
        <v>5106972.7040639967</v>
      </c>
      <c r="W913" s="118">
        <f t="shared" ref="W913" si="1993">+W912-V912</f>
        <v>5106972.7040639967</v>
      </c>
      <c r="X913" s="118">
        <f t="shared" ref="X913" si="1994">+X912-W912</f>
        <v>5106972.7040639967</v>
      </c>
      <c r="Y913" s="118">
        <f t="shared" ref="Y913" si="1995">+Y912-X912</f>
        <v>5106972.7040639967</v>
      </c>
      <c r="Z913" s="118">
        <f t="shared" ref="Z913" si="1996">+Z912-Y912</f>
        <v>5106972.7040639967</v>
      </c>
      <c r="AA913" s="118">
        <f>+AA912</f>
        <v>6424121.8999118684</v>
      </c>
      <c r="AB913" s="118">
        <f t="shared" ref="AB913" si="1997">+AB912-AA912</f>
        <v>6424121.8999118684</v>
      </c>
      <c r="AC913" s="118">
        <f t="shared" ref="AC913" si="1998">+AC912-AB912</f>
        <v>6424121.8999118675</v>
      </c>
      <c r="AD913" s="118">
        <f t="shared" ref="AD913" si="1999">+AD912-AC912</f>
        <v>6424121.8999118693</v>
      </c>
      <c r="AE913" s="118">
        <f t="shared" ref="AE913" si="2000">+AE912-AD912</f>
        <v>6424121.8999118693</v>
      </c>
      <c r="AF913" s="118">
        <f t="shared" ref="AF913" si="2001">+AF912-AE912</f>
        <v>6424121.8999118656</v>
      </c>
      <c r="AG913" s="118">
        <f t="shared" ref="AG913" si="2002">+AG912-AF912</f>
        <v>6424121.8999118656</v>
      </c>
      <c r="AH913" s="118">
        <f t="shared" ref="AH913" si="2003">+AH912-AG912</f>
        <v>6424121.8999118656</v>
      </c>
      <c r="AI913" s="118">
        <f t="shared" ref="AI913" si="2004">+AI912-AH912</f>
        <v>6424121.8999118656</v>
      </c>
      <c r="AJ913" s="118">
        <f t="shared" ref="AJ913" si="2005">+AJ912-AI912</f>
        <v>6424121.8999118656</v>
      </c>
      <c r="AK913" s="118">
        <f t="shared" ref="AK913" si="2006">+AK912-AJ912</f>
        <v>6424121.8999118656</v>
      </c>
      <c r="AL913" s="118">
        <f t="shared" ref="AL913" si="2007">+AL912-AK912</f>
        <v>6424121.8999118656</v>
      </c>
      <c r="AM913" s="118">
        <f>+AM912</f>
        <v>7232800.1975124171</v>
      </c>
      <c r="AN913" s="118">
        <f t="shared" ref="AN913" si="2008">+AN912-AM912</f>
        <v>7232800.1975124171</v>
      </c>
      <c r="AO913" s="118">
        <f t="shared" ref="AO913" si="2009">+AO912-AN912</f>
        <v>7232800.1975124162</v>
      </c>
      <c r="AP913" s="118">
        <f t="shared" ref="AP913" si="2010">+AP912-AO912</f>
        <v>7232800.197512418</v>
      </c>
      <c r="AQ913" s="118">
        <f t="shared" ref="AQ913" si="2011">+AQ912-AP912</f>
        <v>7232800.1975124143</v>
      </c>
      <c r="AR913" s="118">
        <f t="shared" ref="AR913" si="2012">+AR912-AQ912</f>
        <v>7232800.197512418</v>
      </c>
      <c r="AS913" s="118">
        <f t="shared" ref="AS913" si="2013">+AS912-AR912</f>
        <v>7232800.197512418</v>
      </c>
      <c r="AT913" s="118">
        <f t="shared" ref="AT913" si="2014">+AT912-AS912</f>
        <v>7232800.197512418</v>
      </c>
      <c r="AU913" s="118">
        <f t="shared" ref="AU913" si="2015">+AU912-AT912</f>
        <v>7232800.197512418</v>
      </c>
      <c r="AV913" s="118">
        <f t="shared" ref="AV913" si="2016">+AV912-AU912</f>
        <v>7232800.1975124106</v>
      </c>
      <c r="AW913" s="118">
        <f t="shared" ref="AW913" si="2017">+AW912-AV912</f>
        <v>7232800.197512418</v>
      </c>
      <c r="AX913" s="118">
        <f t="shared" ref="AX913" si="2018">+AX912-AW912</f>
        <v>7232800.197512418</v>
      </c>
      <c r="AY913" s="118">
        <f>+AY912</f>
        <v>8300504.5126007143</v>
      </c>
      <c r="AZ913" s="118">
        <f t="shared" ref="AZ913" si="2019">+AZ912-AY912</f>
        <v>8300504.5126007143</v>
      </c>
      <c r="BA913" s="118">
        <f t="shared" ref="BA913" si="2020">+BA912-AZ912</f>
        <v>8300504.5126007162</v>
      </c>
      <c r="BB913" s="118">
        <f t="shared" ref="BB913" si="2021">+BB912-BA912</f>
        <v>8300504.5126007125</v>
      </c>
      <c r="BC913" s="118">
        <f t="shared" ref="BC913" si="2022">+BC912-BB912</f>
        <v>8300504.5126007125</v>
      </c>
      <c r="BD913" s="118">
        <f t="shared" ref="BD913" si="2023">+BD912-BC912</f>
        <v>8300504.5126007125</v>
      </c>
      <c r="BE913" s="118">
        <f t="shared" ref="BE913" si="2024">+BE912-BD912</f>
        <v>8300504.5126007125</v>
      </c>
      <c r="BF913" s="118">
        <f t="shared" ref="BF913" si="2025">+BF912-BE912</f>
        <v>8300504.5126007125</v>
      </c>
      <c r="BG913" s="118">
        <f t="shared" ref="BG913" si="2026">+BG912-BF912</f>
        <v>8300504.5126007125</v>
      </c>
      <c r="BH913" s="118">
        <f t="shared" ref="BH913" si="2027">+BH912-BG912</f>
        <v>8300504.5126007199</v>
      </c>
      <c r="BI913" s="118">
        <f t="shared" ref="BI913" si="2028">+BI912-BH912</f>
        <v>8300504.5126007199</v>
      </c>
      <c r="BJ913" s="118">
        <f t="shared" ref="BJ913" si="2029">+BJ912-BI912</f>
        <v>8300504.5126007199</v>
      </c>
      <c r="BK913" s="118">
        <f>+BK912</f>
        <v>8424704.6541966647</v>
      </c>
      <c r="BL913" s="118">
        <f t="shared" ref="BL913" si="2030">+BL912-BK912</f>
        <v>8424704.6541966647</v>
      </c>
      <c r="BM913" s="118">
        <f t="shared" ref="BM913" si="2031">+BM912-BL912</f>
        <v>8424704.6541966647</v>
      </c>
      <c r="BN913" s="118">
        <f t="shared" ref="BN913" si="2032">+BN912-BM912</f>
        <v>8424704.6541966647</v>
      </c>
      <c r="BO913" s="118">
        <f t="shared" ref="BO913" si="2033">+BO912-BN912</f>
        <v>8424704.6541966647</v>
      </c>
      <c r="BP913" s="118">
        <f t="shared" ref="BP913" si="2034">+BP912-BO912</f>
        <v>8424704.6541966647</v>
      </c>
      <c r="BQ913" s="118">
        <f t="shared" ref="BQ913" si="2035">+BQ912-BP912</f>
        <v>8424704.6541966647</v>
      </c>
      <c r="BR913" s="118">
        <f t="shared" ref="BR913" si="2036">+BR912-BQ912</f>
        <v>8424704.6541966647</v>
      </c>
      <c r="BS913" s="118">
        <f t="shared" ref="BS913" si="2037">+BS912-BR912</f>
        <v>8424704.6541966647</v>
      </c>
      <c r="BT913" s="118">
        <f t="shared" ref="BT913" si="2038">+BT912-BS912</f>
        <v>8424704.6541966647</v>
      </c>
      <c r="BU913" s="118">
        <f t="shared" ref="BU913" si="2039">+BU912-BT912</f>
        <v>8424704.6541966647</v>
      </c>
      <c r="BV913" s="118">
        <f t="shared" ref="BV913" si="2040">+BV912-BU912</f>
        <v>8424704.6541966647</v>
      </c>
      <c r="BW913" s="247">
        <f t="shared" si="1642"/>
        <v>425869247.61942816</v>
      </c>
    </row>
    <row r="914" spans="1:75" x14ac:dyDescent="0.3">
      <c r="A914" s="3" t="s">
        <v>638</v>
      </c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  <c r="Z914" s="118"/>
      <c r="AA914" s="118"/>
      <c r="AB914" s="118"/>
      <c r="AC914" s="118"/>
      <c r="AD914" s="118"/>
      <c r="AE914" s="118"/>
      <c r="AF914" s="118"/>
      <c r="AG914" s="118"/>
      <c r="AH914" s="118"/>
      <c r="AI914" s="118"/>
      <c r="AJ914" s="118"/>
      <c r="AK914" s="118"/>
      <c r="AL914" s="118"/>
      <c r="AM914" s="118"/>
      <c r="AN914" s="118"/>
      <c r="AO914" s="118"/>
      <c r="AP914" s="118"/>
      <c r="AQ914" s="118"/>
      <c r="AR914" s="118"/>
      <c r="AS914" s="118"/>
      <c r="AT914" s="118"/>
      <c r="AU914" s="118"/>
      <c r="AV914" s="118"/>
      <c r="AW914" s="118"/>
      <c r="AX914" s="118"/>
      <c r="AY914" s="118"/>
      <c r="AZ914" s="118"/>
      <c r="BA914" s="118"/>
      <c r="BB914" s="118"/>
      <c r="BC914" s="118"/>
      <c r="BD914" s="118"/>
      <c r="BE914" s="118"/>
      <c r="BF914" s="118"/>
      <c r="BG914" s="118"/>
      <c r="BH914" s="118"/>
      <c r="BI914" s="118"/>
      <c r="BJ914" s="118"/>
      <c r="BK914" s="118"/>
      <c r="BL914" s="118"/>
      <c r="BM914" s="118"/>
      <c r="BN914" s="118"/>
      <c r="BO914" s="118"/>
      <c r="BP914" s="118"/>
      <c r="BQ914" s="118"/>
      <c r="BR914" s="118"/>
      <c r="BS914" s="118"/>
      <c r="BT914" s="118"/>
      <c r="BU914" s="118"/>
      <c r="BV914" s="118"/>
      <c r="BW914" s="247">
        <f t="shared" si="1642"/>
        <v>0</v>
      </c>
    </row>
    <row r="915" spans="1:75" x14ac:dyDescent="0.3">
      <c r="A915" s="3" t="s">
        <v>639</v>
      </c>
      <c r="O915" s="118">
        <f>+O916+O917</f>
        <v>15959289.700199999</v>
      </c>
      <c r="P915" s="118">
        <f>+P916+P917</f>
        <v>15959289.700199999</v>
      </c>
      <c r="Q915" s="118">
        <f t="shared" ref="Q915:Z915" si="2041">+Q916+Q917</f>
        <v>15959289.700199999</v>
      </c>
      <c r="R915" s="118">
        <f t="shared" si="2041"/>
        <v>15959289.700199999</v>
      </c>
      <c r="S915" s="118">
        <f t="shared" si="2041"/>
        <v>15959289.700199999</v>
      </c>
      <c r="T915" s="118">
        <f t="shared" si="2041"/>
        <v>15959289.700199999</v>
      </c>
      <c r="U915" s="118">
        <f t="shared" si="2041"/>
        <v>15959289.700199999</v>
      </c>
      <c r="V915" s="118">
        <f t="shared" si="2041"/>
        <v>15959289.700199999</v>
      </c>
      <c r="W915" s="118">
        <f t="shared" si="2041"/>
        <v>15959289.700199999</v>
      </c>
      <c r="X915" s="118">
        <f t="shared" si="2041"/>
        <v>15959289.700199999</v>
      </c>
      <c r="Y915" s="118">
        <f t="shared" si="2041"/>
        <v>15959289.700199999</v>
      </c>
      <c r="Z915" s="118">
        <f t="shared" si="2041"/>
        <v>15959289.700199999</v>
      </c>
      <c r="AA915" s="118">
        <f>+AA916+AA917</f>
        <v>20075380.937224589</v>
      </c>
      <c r="AB915" s="118">
        <f t="shared" ref="AB915:AL915" si="2042">+AB916+AB917</f>
        <v>20075380.937224589</v>
      </c>
      <c r="AC915" s="118">
        <f t="shared" si="2042"/>
        <v>20075380.937224589</v>
      </c>
      <c r="AD915" s="118">
        <f t="shared" si="2042"/>
        <v>20075380.937224589</v>
      </c>
      <c r="AE915" s="118">
        <f t="shared" si="2042"/>
        <v>20075380.937224589</v>
      </c>
      <c r="AF915" s="118">
        <f t="shared" si="2042"/>
        <v>20075380.937224589</v>
      </c>
      <c r="AG915" s="118">
        <f t="shared" si="2042"/>
        <v>20075380.937224589</v>
      </c>
      <c r="AH915" s="118">
        <f t="shared" si="2042"/>
        <v>20075380.937224589</v>
      </c>
      <c r="AI915" s="118">
        <f t="shared" si="2042"/>
        <v>20075380.937224589</v>
      </c>
      <c r="AJ915" s="118">
        <f t="shared" si="2042"/>
        <v>20075380.937224589</v>
      </c>
      <c r="AK915" s="118">
        <f t="shared" si="2042"/>
        <v>20075380.937224589</v>
      </c>
      <c r="AL915" s="118">
        <f t="shared" si="2042"/>
        <v>20075380.937224589</v>
      </c>
      <c r="AM915" s="118">
        <f>+AM916+AM917</f>
        <v>22602500.617226303</v>
      </c>
      <c r="AN915" s="118">
        <f t="shared" ref="AN915:AX915" si="2043">+AN916+AN917</f>
        <v>22602500.617226303</v>
      </c>
      <c r="AO915" s="118">
        <f t="shared" si="2043"/>
        <v>22602500.617226303</v>
      </c>
      <c r="AP915" s="118">
        <f t="shared" si="2043"/>
        <v>22602500.617226303</v>
      </c>
      <c r="AQ915" s="118">
        <f t="shared" si="2043"/>
        <v>22602500.617226303</v>
      </c>
      <c r="AR915" s="118">
        <f t="shared" si="2043"/>
        <v>22602500.617226303</v>
      </c>
      <c r="AS915" s="118">
        <f t="shared" si="2043"/>
        <v>22602500.617226303</v>
      </c>
      <c r="AT915" s="118">
        <f t="shared" si="2043"/>
        <v>22602500.617226303</v>
      </c>
      <c r="AU915" s="118">
        <f t="shared" si="2043"/>
        <v>22602500.617226303</v>
      </c>
      <c r="AV915" s="118">
        <f t="shared" si="2043"/>
        <v>22602500.617226303</v>
      </c>
      <c r="AW915" s="118">
        <f t="shared" si="2043"/>
        <v>22602500.617226303</v>
      </c>
      <c r="AX915" s="118">
        <f t="shared" si="2043"/>
        <v>22602500.617226303</v>
      </c>
      <c r="AY915" s="118">
        <f>+AY916+AY917</f>
        <v>25939076.601877235</v>
      </c>
      <c r="AZ915" s="118">
        <f t="shared" ref="AZ915:BJ915" si="2044">+AZ916+AZ917</f>
        <v>25939076.601877235</v>
      </c>
      <c r="BA915" s="118">
        <f t="shared" si="2044"/>
        <v>25939076.601877235</v>
      </c>
      <c r="BB915" s="118">
        <f t="shared" si="2044"/>
        <v>25939076.601877235</v>
      </c>
      <c r="BC915" s="118">
        <f t="shared" si="2044"/>
        <v>25939076.601877235</v>
      </c>
      <c r="BD915" s="118">
        <f t="shared" si="2044"/>
        <v>25939076.601877235</v>
      </c>
      <c r="BE915" s="118">
        <f t="shared" si="2044"/>
        <v>25939076.601877235</v>
      </c>
      <c r="BF915" s="118">
        <f t="shared" si="2044"/>
        <v>25939076.601877235</v>
      </c>
      <c r="BG915" s="118">
        <f t="shared" si="2044"/>
        <v>25939076.601877235</v>
      </c>
      <c r="BH915" s="118">
        <f t="shared" si="2044"/>
        <v>25939076.601877235</v>
      </c>
      <c r="BI915" s="118">
        <f t="shared" si="2044"/>
        <v>25939076.601877235</v>
      </c>
      <c r="BJ915" s="118">
        <f t="shared" si="2044"/>
        <v>25939076.601877235</v>
      </c>
      <c r="BK915" s="118">
        <f>+BK916+BK917</f>
        <v>26327202.044364579</v>
      </c>
      <c r="BL915" s="118">
        <f t="shared" ref="BL915:BV915" si="2045">+BL916+BL917</f>
        <v>26327202.044364579</v>
      </c>
      <c r="BM915" s="118">
        <f t="shared" si="2045"/>
        <v>26327202.044364579</v>
      </c>
      <c r="BN915" s="118">
        <f t="shared" si="2045"/>
        <v>26327202.044364579</v>
      </c>
      <c r="BO915" s="118">
        <f t="shared" si="2045"/>
        <v>26327202.044364579</v>
      </c>
      <c r="BP915" s="118">
        <f t="shared" si="2045"/>
        <v>26327202.044364579</v>
      </c>
      <c r="BQ915" s="118">
        <f t="shared" si="2045"/>
        <v>26327202.044364579</v>
      </c>
      <c r="BR915" s="118">
        <f t="shared" si="2045"/>
        <v>26327202.044364579</v>
      </c>
      <c r="BS915" s="118">
        <f t="shared" si="2045"/>
        <v>26327202.044364579</v>
      </c>
      <c r="BT915" s="118">
        <f t="shared" si="2045"/>
        <v>26327202.044364579</v>
      </c>
      <c r="BU915" s="118">
        <f t="shared" si="2045"/>
        <v>26327202.044364579</v>
      </c>
      <c r="BV915" s="118">
        <f t="shared" si="2045"/>
        <v>26327202.044364579</v>
      </c>
      <c r="BW915" s="247">
        <f t="shared" si="1642"/>
        <v>1330841398.8107135</v>
      </c>
    </row>
    <row r="916" spans="1:75" x14ac:dyDescent="0.3">
      <c r="A916" s="168" t="s">
        <v>640</v>
      </c>
      <c r="O916" s="118">
        <f>+O900*8.5%</f>
        <v>10852316.996136</v>
      </c>
      <c r="P916" s="118">
        <f t="shared" ref="P916:BV916" si="2046">+P900*8.5%</f>
        <v>10852316.996136</v>
      </c>
      <c r="Q916" s="118">
        <f t="shared" si="2046"/>
        <v>10852316.996136</v>
      </c>
      <c r="R916" s="118">
        <f t="shared" si="2046"/>
        <v>10852316.996136</v>
      </c>
      <c r="S916" s="118">
        <f t="shared" si="2046"/>
        <v>10852316.996136</v>
      </c>
      <c r="T916" s="118">
        <f t="shared" si="2046"/>
        <v>10852316.996136</v>
      </c>
      <c r="U916" s="118">
        <f t="shared" si="2046"/>
        <v>10852316.996136</v>
      </c>
      <c r="V916" s="118">
        <f t="shared" si="2046"/>
        <v>10852316.996136</v>
      </c>
      <c r="W916" s="118">
        <f t="shared" si="2046"/>
        <v>10852316.996136</v>
      </c>
      <c r="X916" s="118">
        <f t="shared" si="2046"/>
        <v>10852316.996136</v>
      </c>
      <c r="Y916" s="118">
        <f t="shared" si="2046"/>
        <v>10852316.996136</v>
      </c>
      <c r="Z916" s="118">
        <f t="shared" si="2046"/>
        <v>10852316.996136</v>
      </c>
      <c r="AA916" s="118">
        <f t="shared" si="2046"/>
        <v>13651259.037312722</v>
      </c>
      <c r="AB916" s="118">
        <f t="shared" si="2046"/>
        <v>13651259.037312722</v>
      </c>
      <c r="AC916" s="118">
        <f t="shared" si="2046"/>
        <v>13651259.037312722</v>
      </c>
      <c r="AD916" s="118">
        <f t="shared" si="2046"/>
        <v>13651259.037312722</v>
      </c>
      <c r="AE916" s="118">
        <f t="shared" si="2046"/>
        <v>13651259.037312722</v>
      </c>
      <c r="AF916" s="118">
        <f t="shared" si="2046"/>
        <v>13651259.037312722</v>
      </c>
      <c r="AG916" s="118">
        <f t="shared" si="2046"/>
        <v>13651259.037312722</v>
      </c>
      <c r="AH916" s="118">
        <f t="shared" si="2046"/>
        <v>13651259.037312722</v>
      </c>
      <c r="AI916" s="118">
        <f t="shared" si="2046"/>
        <v>13651259.037312722</v>
      </c>
      <c r="AJ916" s="118">
        <f t="shared" si="2046"/>
        <v>13651259.037312722</v>
      </c>
      <c r="AK916" s="118">
        <f t="shared" si="2046"/>
        <v>13651259.037312722</v>
      </c>
      <c r="AL916" s="118">
        <f t="shared" si="2046"/>
        <v>13651259.037312722</v>
      </c>
      <c r="AM916" s="118">
        <f t="shared" si="2046"/>
        <v>15369700.419713886</v>
      </c>
      <c r="AN916" s="118">
        <f t="shared" si="2046"/>
        <v>15369700.419713886</v>
      </c>
      <c r="AO916" s="118">
        <f t="shared" si="2046"/>
        <v>15369700.419713886</v>
      </c>
      <c r="AP916" s="118">
        <f t="shared" si="2046"/>
        <v>15369700.419713886</v>
      </c>
      <c r="AQ916" s="118">
        <f t="shared" si="2046"/>
        <v>15369700.419713886</v>
      </c>
      <c r="AR916" s="118">
        <f t="shared" si="2046"/>
        <v>15369700.419713886</v>
      </c>
      <c r="AS916" s="118">
        <f t="shared" si="2046"/>
        <v>15369700.419713886</v>
      </c>
      <c r="AT916" s="118">
        <f t="shared" si="2046"/>
        <v>15369700.419713886</v>
      </c>
      <c r="AU916" s="118">
        <f t="shared" si="2046"/>
        <v>15369700.419713886</v>
      </c>
      <c r="AV916" s="118">
        <f t="shared" si="2046"/>
        <v>15369700.419713886</v>
      </c>
      <c r="AW916" s="118">
        <f t="shared" si="2046"/>
        <v>15369700.419713886</v>
      </c>
      <c r="AX916" s="118">
        <f t="shared" si="2046"/>
        <v>15369700.419713886</v>
      </c>
      <c r="AY916" s="118">
        <f t="shared" si="2046"/>
        <v>17638572.089276519</v>
      </c>
      <c r="AZ916" s="118">
        <f t="shared" si="2046"/>
        <v>17638572.089276519</v>
      </c>
      <c r="BA916" s="118">
        <f t="shared" si="2046"/>
        <v>17638572.089276519</v>
      </c>
      <c r="BB916" s="118">
        <f t="shared" si="2046"/>
        <v>17638572.089276519</v>
      </c>
      <c r="BC916" s="118">
        <f t="shared" si="2046"/>
        <v>17638572.089276519</v>
      </c>
      <c r="BD916" s="118">
        <f t="shared" si="2046"/>
        <v>17638572.089276519</v>
      </c>
      <c r="BE916" s="118">
        <f t="shared" si="2046"/>
        <v>17638572.089276519</v>
      </c>
      <c r="BF916" s="118">
        <f t="shared" si="2046"/>
        <v>17638572.089276519</v>
      </c>
      <c r="BG916" s="118">
        <f t="shared" si="2046"/>
        <v>17638572.089276519</v>
      </c>
      <c r="BH916" s="118">
        <f t="shared" si="2046"/>
        <v>17638572.089276519</v>
      </c>
      <c r="BI916" s="118">
        <f t="shared" si="2046"/>
        <v>17638572.089276519</v>
      </c>
      <c r="BJ916" s="118">
        <f t="shared" si="2046"/>
        <v>17638572.089276519</v>
      </c>
      <c r="BK916" s="118">
        <f t="shared" si="2046"/>
        <v>17902497.390167914</v>
      </c>
      <c r="BL916" s="118">
        <f t="shared" si="2046"/>
        <v>17902497.390167914</v>
      </c>
      <c r="BM916" s="118">
        <f t="shared" si="2046"/>
        <v>17902497.390167914</v>
      </c>
      <c r="BN916" s="118">
        <f t="shared" si="2046"/>
        <v>17902497.390167914</v>
      </c>
      <c r="BO916" s="118">
        <f t="shared" si="2046"/>
        <v>17902497.390167914</v>
      </c>
      <c r="BP916" s="118">
        <f t="shared" si="2046"/>
        <v>17902497.390167914</v>
      </c>
      <c r="BQ916" s="118">
        <f t="shared" si="2046"/>
        <v>17902497.390167914</v>
      </c>
      <c r="BR916" s="118">
        <f t="shared" si="2046"/>
        <v>17902497.390167914</v>
      </c>
      <c r="BS916" s="118">
        <f t="shared" si="2046"/>
        <v>17902497.390167914</v>
      </c>
      <c r="BT916" s="118">
        <f t="shared" si="2046"/>
        <v>17902497.390167914</v>
      </c>
      <c r="BU916" s="118">
        <f t="shared" si="2046"/>
        <v>17902497.390167914</v>
      </c>
      <c r="BV916" s="118">
        <f t="shared" si="2046"/>
        <v>17902497.390167914</v>
      </c>
      <c r="BW916" s="247">
        <f t="shared" si="1642"/>
        <v>904972151.19128549</v>
      </c>
    </row>
    <row r="917" spans="1:75" x14ac:dyDescent="0.3">
      <c r="A917" s="168" t="s">
        <v>641</v>
      </c>
      <c r="O917" s="118">
        <f>+O900*4%</f>
        <v>5106972.7040639995</v>
      </c>
      <c r="P917" s="118">
        <f t="shared" ref="P917:BV917" si="2047">+P900*4%</f>
        <v>5106972.7040639995</v>
      </c>
      <c r="Q917" s="118">
        <f t="shared" si="2047"/>
        <v>5106972.7040639995</v>
      </c>
      <c r="R917" s="118">
        <f t="shared" si="2047"/>
        <v>5106972.7040639995</v>
      </c>
      <c r="S917" s="118">
        <f t="shared" si="2047"/>
        <v>5106972.7040639995</v>
      </c>
      <c r="T917" s="118">
        <f t="shared" si="2047"/>
        <v>5106972.7040639995</v>
      </c>
      <c r="U917" s="118">
        <f t="shared" si="2047"/>
        <v>5106972.7040639995</v>
      </c>
      <c r="V917" s="118">
        <f t="shared" si="2047"/>
        <v>5106972.7040639995</v>
      </c>
      <c r="W917" s="118">
        <f t="shared" si="2047"/>
        <v>5106972.7040639995</v>
      </c>
      <c r="X917" s="118">
        <f t="shared" si="2047"/>
        <v>5106972.7040639995</v>
      </c>
      <c r="Y917" s="118">
        <f t="shared" si="2047"/>
        <v>5106972.7040639995</v>
      </c>
      <c r="Z917" s="118">
        <f t="shared" si="2047"/>
        <v>5106972.7040639995</v>
      </c>
      <c r="AA917" s="118">
        <f t="shared" si="2047"/>
        <v>6424121.8999118684</v>
      </c>
      <c r="AB917" s="118">
        <f t="shared" si="2047"/>
        <v>6424121.8999118684</v>
      </c>
      <c r="AC917" s="118">
        <f t="shared" si="2047"/>
        <v>6424121.8999118684</v>
      </c>
      <c r="AD917" s="118">
        <f t="shared" si="2047"/>
        <v>6424121.8999118684</v>
      </c>
      <c r="AE917" s="118">
        <f t="shared" si="2047"/>
        <v>6424121.8999118684</v>
      </c>
      <c r="AF917" s="118">
        <f t="shared" si="2047"/>
        <v>6424121.8999118684</v>
      </c>
      <c r="AG917" s="118">
        <f t="shared" si="2047"/>
        <v>6424121.8999118684</v>
      </c>
      <c r="AH917" s="118">
        <f t="shared" si="2047"/>
        <v>6424121.8999118684</v>
      </c>
      <c r="AI917" s="118">
        <f t="shared" si="2047"/>
        <v>6424121.8999118684</v>
      </c>
      <c r="AJ917" s="118">
        <f t="shared" si="2047"/>
        <v>6424121.8999118684</v>
      </c>
      <c r="AK917" s="118">
        <f t="shared" si="2047"/>
        <v>6424121.8999118684</v>
      </c>
      <c r="AL917" s="118">
        <f t="shared" si="2047"/>
        <v>6424121.8999118684</v>
      </c>
      <c r="AM917" s="118">
        <f t="shared" si="2047"/>
        <v>7232800.1975124171</v>
      </c>
      <c r="AN917" s="118">
        <f t="shared" si="2047"/>
        <v>7232800.1975124171</v>
      </c>
      <c r="AO917" s="118">
        <f t="shared" si="2047"/>
        <v>7232800.1975124171</v>
      </c>
      <c r="AP917" s="118">
        <f t="shared" si="2047"/>
        <v>7232800.1975124171</v>
      </c>
      <c r="AQ917" s="118">
        <f t="shared" si="2047"/>
        <v>7232800.1975124171</v>
      </c>
      <c r="AR917" s="118">
        <f t="shared" si="2047"/>
        <v>7232800.1975124171</v>
      </c>
      <c r="AS917" s="118">
        <f t="shared" si="2047"/>
        <v>7232800.1975124171</v>
      </c>
      <c r="AT917" s="118">
        <f t="shared" si="2047"/>
        <v>7232800.1975124171</v>
      </c>
      <c r="AU917" s="118">
        <f t="shared" si="2047"/>
        <v>7232800.1975124171</v>
      </c>
      <c r="AV917" s="118">
        <f t="shared" si="2047"/>
        <v>7232800.1975124171</v>
      </c>
      <c r="AW917" s="118">
        <f t="shared" si="2047"/>
        <v>7232800.1975124171</v>
      </c>
      <c r="AX917" s="118">
        <f t="shared" si="2047"/>
        <v>7232800.1975124171</v>
      </c>
      <c r="AY917" s="118">
        <f t="shared" si="2047"/>
        <v>8300504.5126007143</v>
      </c>
      <c r="AZ917" s="118">
        <f t="shared" si="2047"/>
        <v>8300504.5126007143</v>
      </c>
      <c r="BA917" s="118">
        <f t="shared" si="2047"/>
        <v>8300504.5126007143</v>
      </c>
      <c r="BB917" s="118">
        <f t="shared" si="2047"/>
        <v>8300504.5126007143</v>
      </c>
      <c r="BC917" s="118">
        <f t="shared" si="2047"/>
        <v>8300504.5126007143</v>
      </c>
      <c r="BD917" s="118">
        <f t="shared" si="2047"/>
        <v>8300504.5126007143</v>
      </c>
      <c r="BE917" s="118">
        <f t="shared" si="2047"/>
        <v>8300504.5126007143</v>
      </c>
      <c r="BF917" s="118">
        <f t="shared" si="2047"/>
        <v>8300504.5126007143</v>
      </c>
      <c r="BG917" s="118">
        <f t="shared" si="2047"/>
        <v>8300504.5126007143</v>
      </c>
      <c r="BH917" s="118">
        <f t="shared" si="2047"/>
        <v>8300504.5126007143</v>
      </c>
      <c r="BI917" s="118">
        <f t="shared" si="2047"/>
        <v>8300504.5126007143</v>
      </c>
      <c r="BJ917" s="118">
        <f t="shared" si="2047"/>
        <v>8300504.5126007143</v>
      </c>
      <c r="BK917" s="118">
        <f t="shared" si="2047"/>
        <v>8424704.6541966647</v>
      </c>
      <c r="BL917" s="118">
        <f t="shared" si="2047"/>
        <v>8424704.6541966647</v>
      </c>
      <c r="BM917" s="118">
        <f t="shared" si="2047"/>
        <v>8424704.6541966647</v>
      </c>
      <c r="BN917" s="118">
        <f t="shared" si="2047"/>
        <v>8424704.6541966647</v>
      </c>
      <c r="BO917" s="118">
        <f t="shared" si="2047"/>
        <v>8424704.6541966647</v>
      </c>
      <c r="BP917" s="118">
        <f t="shared" si="2047"/>
        <v>8424704.6541966647</v>
      </c>
      <c r="BQ917" s="118">
        <f t="shared" si="2047"/>
        <v>8424704.6541966647</v>
      </c>
      <c r="BR917" s="118">
        <f t="shared" si="2047"/>
        <v>8424704.6541966647</v>
      </c>
      <c r="BS917" s="118">
        <f t="shared" si="2047"/>
        <v>8424704.6541966647</v>
      </c>
      <c r="BT917" s="118">
        <f t="shared" si="2047"/>
        <v>8424704.6541966647</v>
      </c>
      <c r="BU917" s="118">
        <f t="shared" si="2047"/>
        <v>8424704.6541966647</v>
      </c>
      <c r="BV917" s="118">
        <f t="shared" si="2047"/>
        <v>8424704.6541966647</v>
      </c>
      <c r="BW917" s="247">
        <f t="shared" si="1642"/>
        <v>425869247.61942816</v>
      </c>
    </row>
    <row r="918" spans="1:75" x14ac:dyDescent="0.3">
      <c r="A918" s="3" t="s">
        <v>642</v>
      </c>
      <c r="O918" s="118">
        <f>+O919+O920</f>
        <v>20427890.816255998</v>
      </c>
      <c r="P918" s="118">
        <f t="shared" ref="P918:BV918" si="2048">+P919+P920</f>
        <v>20427890.816255998</v>
      </c>
      <c r="Q918" s="118">
        <f t="shared" si="2048"/>
        <v>20427890.816255998</v>
      </c>
      <c r="R918" s="118">
        <f t="shared" si="2048"/>
        <v>20427890.816255998</v>
      </c>
      <c r="S918" s="118">
        <f t="shared" si="2048"/>
        <v>20427890.816255998</v>
      </c>
      <c r="T918" s="118">
        <f t="shared" si="2048"/>
        <v>20427890.816255998</v>
      </c>
      <c r="U918" s="118">
        <f t="shared" si="2048"/>
        <v>20427890.816255998</v>
      </c>
      <c r="V918" s="118">
        <f t="shared" si="2048"/>
        <v>20427890.816255998</v>
      </c>
      <c r="W918" s="118">
        <f t="shared" si="2048"/>
        <v>20427890.816255998</v>
      </c>
      <c r="X918" s="118">
        <f t="shared" si="2048"/>
        <v>20427890.816255998</v>
      </c>
      <c r="Y918" s="118">
        <f t="shared" si="2048"/>
        <v>20427890.816255998</v>
      </c>
      <c r="Z918" s="118">
        <f t="shared" si="2048"/>
        <v>20427890.816255998</v>
      </c>
      <c r="AA918" s="118">
        <f t="shared" si="2048"/>
        <v>25696487.599647474</v>
      </c>
      <c r="AB918" s="118">
        <f t="shared" si="2048"/>
        <v>25696487.599647474</v>
      </c>
      <c r="AC918" s="118">
        <f t="shared" si="2048"/>
        <v>25696487.599647474</v>
      </c>
      <c r="AD918" s="118">
        <f t="shared" si="2048"/>
        <v>25696487.599647474</v>
      </c>
      <c r="AE918" s="118">
        <f t="shared" si="2048"/>
        <v>25696487.599647474</v>
      </c>
      <c r="AF918" s="118">
        <f t="shared" si="2048"/>
        <v>25696487.599647474</v>
      </c>
      <c r="AG918" s="118">
        <f t="shared" si="2048"/>
        <v>25696487.599647474</v>
      </c>
      <c r="AH918" s="118">
        <f t="shared" si="2048"/>
        <v>25696487.599647474</v>
      </c>
      <c r="AI918" s="118">
        <f t="shared" si="2048"/>
        <v>25696487.599647474</v>
      </c>
      <c r="AJ918" s="118">
        <f t="shared" si="2048"/>
        <v>25696487.599647474</v>
      </c>
      <c r="AK918" s="118">
        <f t="shared" si="2048"/>
        <v>25696487.599647474</v>
      </c>
      <c r="AL918" s="118">
        <f t="shared" si="2048"/>
        <v>25696487.599647474</v>
      </c>
      <c r="AM918" s="118">
        <f t="shared" si="2048"/>
        <v>28931200.790049668</v>
      </c>
      <c r="AN918" s="118">
        <f t="shared" si="2048"/>
        <v>28931200.790049668</v>
      </c>
      <c r="AO918" s="118">
        <f t="shared" si="2048"/>
        <v>28931200.790049668</v>
      </c>
      <c r="AP918" s="118">
        <f t="shared" si="2048"/>
        <v>28931200.790049668</v>
      </c>
      <c r="AQ918" s="118">
        <f t="shared" si="2048"/>
        <v>28931200.790049668</v>
      </c>
      <c r="AR918" s="118">
        <f t="shared" si="2048"/>
        <v>28931200.790049668</v>
      </c>
      <c r="AS918" s="118">
        <f t="shared" si="2048"/>
        <v>28931200.790049668</v>
      </c>
      <c r="AT918" s="118">
        <f t="shared" si="2048"/>
        <v>28931200.790049668</v>
      </c>
      <c r="AU918" s="118">
        <f t="shared" si="2048"/>
        <v>28931200.790049668</v>
      </c>
      <c r="AV918" s="118">
        <f t="shared" si="2048"/>
        <v>28931200.790049668</v>
      </c>
      <c r="AW918" s="118">
        <f t="shared" si="2048"/>
        <v>28931200.790049668</v>
      </c>
      <c r="AX918" s="118">
        <f t="shared" si="2048"/>
        <v>28931200.790049668</v>
      </c>
      <c r="AY918" s="118">
        <f t="shared" si="2048"/>
        <v>33202018.050402857</v>
      </c>
      <c r="AZ918" s="118">
        <f t="shared" si="2048"/>
        <v>33202018.050402857</v>
      </c>
      <c r="BA918" s="118">
        <f t="shared" si="2048"/>
        <v>33202018.050402857</v>
      </c>
      <c r="BB918" s="118">
        <f t="shared" si="2048"/>
        <v>33202018.050402857</v>
      </c>
      <c r="BC918" s="118">
        <f t="shared" si="2048"/>
        <v>33202018.050402857</v>
      </c>
      <c r="BD918" s="118">
        <f t="shared" si="2048"/>
        <v>33202018.050402857</v>
      </c>
      <c r="BE918" s="118">
        <f t="shared" si="2048"/>
        <v>33202018.050402857</v>
      </c>
      <c r="BF918" s="118">
        <f t="shared" si="2048"/>
        <v>33202018.050402857</v>
      </c>
      <c r="BG918" s="118">
        <f t="shared" si="2048"/>
        <v>33202018.050402857</v>
      </c>
      <c r="BH918" s="118">
        <f t="shared" si="2048"/>
        <v>33202018.050402857</v>
      </c>
      <c r="BI918" s="118">
        <f t="shared" si="2048"/>
        <v>33202018.050402857</v>
      </c>
      <c r="BJ918" s="118">
        <f t="shared" si="2048"/>
        <v>33202018.050402857</v>
      </c>
      <c r="BK918" s="118">
        <f t="shared" si="2048"/>
        <v>33698818.616786659</v>
      </c>
      <c r="BL918" s="118">
        <f t="shared" si="2048"/>
        <v>33698818.616786659</v>
      </c>
      <c r="BM918" s="118">
        <f t="shared" si="2048"/>
        <v>33698818.616786659</v>
      </c>
      <c r="BN918" s="118">
        <f t="shared" si="2048"/>
        <v>33698818.616786659</v>
      </c>
      <c r="BO918" s="118">
        <f t="shared" si="2048"/>
        <v>33698818.616786659</v>
      </c>
      <c r="BP918" s="118">
        <f t="shared" si="2048"/>
        <v>33698818.616786659</v>
      </c>
      <c r="BQ918" s="118">
        <f t="shared" si="2048"/>
        <v>33698818.616786659</v>
      </c>
      <c r="BR918" s="118">
        <f t="shared" si="2048"/>
        <v>33698818.616786659</v>
      </c>
      <c r="BS918" s="118">
        <f t="shared" si="2048"/>
        <v>33698818.616786659</v>
      </c>
      <c r="BT918" s="118">
        <f t="shared" si="2048"/>
        <v>33698818.616786659</v>
      </c>
      <c r="BU918" s="118">
        <f t="shared" si="2048"/>
        <v>33698818.616786659</v>
      </c>
      <c r="BV918" s="118">
        <f t="shared" si="2048"/>
        <v>33698818.616786659</v>
      </c>
      <c r="BW918" s="247">
        <f t="shared" si="1642"/>
        <v>1703476990.4777126</v>
      </c>
    </row>
    <row r="919" spans="1:75" x14ac:dyDescent="0.3">
      <c r="A919" s="168" t="s">
        <v>643</v>
      </c>
      <c r="O919" s="118">
        <f>+O900*12%</f>
        <v>15320918.112191997</v>
      </c>
      <c r="P919" s="118">
        <f t="shared" ref="P919:BV919" si="2049">+P900*12%</f>
        <v>15320918.112191997</v>
      </c>
      <c r="Q919" s="118">
        <f t="shared" si="2049"/>
        <v>15320918.112191997</v>
      </c>
      <c r="R919" s="118">
        <f t="shared" si="2049"/>
        <v>15320918.112191997</v>
      </c>
      <c r="S919" s="118">
        <f t="shared" si="2049"/>
        <v>15320918.112191997</v>
      </c>
      <c r="T919" s="118">
        <f t="shared" si="2049"/>
        <v>15320918.112191997</v>
      </c>
      <c r="U919" s="118">
        <f t="shared" si="2049"/>
        <v>15320918.112191997</v>
      </c>
      <c r="V919" s="118">
        <f t="shared" si="2049"/>
        <v>15320918.112191997</v>
      </c>
      <c r="W919" s="118">
        <f t="shared" si="2049"/>
        <v>15320918.112191997</v>
      </c>
      <c r="X919" s="118">
        <f t="shared" si="2049"/>
        <v>15320918.112191997</v>
      </c>
      <c r="Y919" s="118">
        <f t="shared" si="2049"/>
        <v>15320918.112191997</v>
      </c>
      <c r="Z919" s="118">
        <f t="shared" si="2049"/>
        <v>15320918.112191997</v>
      </c>
      <c r="AA919" s="118">
        <f t="shared" si="2049"/>
        <v>19272365.699735604</v>
      </c>
      <c r="AB919" s="118">
        <f t="shared" si="2049"/>
        <v>19272365.699735604</v>
      </c>
      <c r="AC919" s="118">
        <f t="shared" si="2049"/>
        <v>19272365.699735604</v>
      </c>
      <c r="AD919" s="118">
        <f t="shared" si="2049"/>
        <v>19272365.699735604</v>
      </c>
      <c r="AE919" s="118">
        <f t="shared" si="2049"/>
        <v>19272365.699735604</v>
      </c>
      <c r="AF919" s="118">
        <f t="shared" si="2049"/>
        <v>19272365.699735604</v>
      </c>
      <c r="AG919" s="118">
        <f t="shared" si="2049"/>
        <v>19272365.699735604</v>
      </c>
      <c r="AH919" s="118">
        <f t="shared" si="2049"/>
        <v>19272365.699735604</v>
      </c>
      <c r="AI919" s="118">
        <f t="shared" si="2049"/>
        <v>19272365.699735604</v>
      </c>
      <c r="AJ919" s="118">
        <f t="shared" si="2049"/>
        <v>19272365.699735604</v>
      </c>
      <c r="AK919" s="118">
        <f t="shared" si="2049"/>
        <v>19272365.699735604</v>
      </c>
      <c r="AL919" s="118">
        <f t="shared" si="2049"/>
        <v>19272365.699735604</v>
      </c>
      <c r="AM919" s="118">
        <f t="shared" si="2049"/>
        <v>21698400.59253725</v>
      </c>
      <c r="AN919" s="118">
        <f t="shared" si="2049"/>
        <v>21698400.59253725</v>
      </c>
      <c r="AO919" s="118">
        <f t="shared" si="2049"/>
        <v>21698400.59253725</v>
      </c>
      <c r="AP919" s="118">
        <f t="shared" si="2049"/>
        <v>21698400.59253725</v>
      </c>
      <c r="AQ919" s="118">
        <f t="shared" si="2049"/>
        <v>21698400.59253725</v>
      </c>
      <c r="AR919" s="118">
        <f t="shared" si="2049"/>
        <v>21698400.59253725</v>
      </c>
      <c r="AS919" s="118">
        <f t="shared" si="2049"/>
        <v>21698400.59253725</v>
      </c>
      <c r="AT919" s="118">
        <f t="shared" si="2049"/>
        <v>21698400.59253725</v>
      </c>
      <c r="AU919" s="118">
        <f t="shared" si="2049"/>
        <v>21698400.59253725</v>
      </c>
      <c r="AV919" s="118">
        <f t="shared" si="2049"/>
        <v>21698400.59253725</v>
      </c>
      <c r="AW919" s="118">
        <f t="shared" si="2049"/>
        <v>21698400.59253725</v>
      </c>
      <c r="AX919" s="118">
        <f t="shared" si="2049"/>
        <v>21698400.59253725</v>
      </c>
      <c r="AY919" s="118">
        <f t="shared" si="2049"/>
        <v>24901513.537802141</v>
      </c>
      <c r="AZ919" s="118">
        <f t="shared" si="2049"/>
        <v>24901513.537802141</v>
      </c>
      <c r="BA919" s="118">
        <f t="shared" si="2049"/>
        <v>24901513.537802141</v>
      </c>
      <c r="BB919" s="118">
        <f t="shared" si="2049"/>
        <v>24901513.537802141</v>
      </c>
      <c r="BC919" s="118">
        <f t="shared" si="2049"/>
        <v>24901513.537802141</v>
      </c>
      <c r="BD919" s="118">
        <f t="shared" si="2049"/>
        <v>24901513.537802141</v>
      </c>
      <c r="BE919" s="118">
        <f t="shared" si="2049"/>
        <v>24901513.537802141</v>
      </c>
      <c r="BF919" s="118">
        <f t="shared" si="2049"/>
        <v>24901513.537802141</v>
      </c>
      <c r="BG919" s="118">
        <f t="shared" si="2049"/>
        <v>24901513.537802141</v>
      </c>
      <c r="BH919" s="118">
        <f t="shared" si="2049"/>
        <v>24901513.537802141</v>
      </c>
      <c r="BI919" s="118">
        <f t="shared" si="2049"/>
        <v>24901513.537802141</v>
      </c>
      <c r="BJ919" s="118">
        <f t="shared" si="2049"/>
        <v>24901513.537802141</v>
      </c>
      <c r="BK919" s="118">
        <f t="shared" si="2049"/>
        <v>25274113.962589994</v>
      </c>
      <c r="BL919" s="118">
        <f t="shared" si="2049"/>
        <v>25274113.962589994</v>
      </c>
      <c r="BM919" s="118">
        <f t="shared" si="2049"/>
        <v>25274113.962589994</v>
      </c>
      <c r="BN919" s="118">
        <f t="shared" si="2049"/>
        <v>25274113.962589994</v>
      </c>
      <c r="BO919" s="118">
        <f t="shared" si="2049"/>
        <v>25274113.962589994</v>
      </c>
      <c r="BP919" s="118">
        <f t="shared" si="2049"/>
        <v>25274113.962589994</v>
      </c>
      <c r="BQ919" s="118">
        <f t="shared" si="2049"/>
        <v>25274113.962589994</v>
      </c>
      <c r="BR919" s="118">
        <f t="shared" si="2049"/>
        <v>25274113.962589994</v>
      </c>
      <c r="BS919" s="118">
        <f t="shared" si="2049"/>
        <v>25274113.962589994</v>
      </c>
      <c r="BT919" s="118">
        <f t="shared" si="2049"/>
        <v>25274113.962589994</v>
      </c>
      <c r="BU919" s="118">
        <f t="shared" si="2049"/>
        <v>25274113.962589994</v>
      </c>
      <c r="BV919" s="118">
        <f t="shared" si="2049"/>
        <v>25274113.962589994</v>
      </c>
      <c r="BW919" s="247">
        <f t="shared" si="1642"/>
        <v>1277607742.8582833</v>
      </c>
    </row>
    <row r="920" spans="1:75" x14ac:dyDescent="0.3">
      <c r="A920" s="168" t="s">
        <v>644</v>
      </c>
      <c r="O920" s="118">
        <f>+O900*4%</f>
        <v>5106972.7040639995</v>
      </c>
      <c r="P920" s="118">
        <f t="shared" ref="P920:BV920" si="2050">+P900*4%</f>
        <v>5106972.7040639995</v>
      </c>
      <c r="Q920" s="118">
        <f t="shared" si="2050"/>
        <v>5106972.7040639995</v>
      </c>
      <c r="R920" s="118">
        <f t="shared" si="2050"/>
        <v>5106972.7040639995</v>
      </c>
      <c r="S920" s="118">
        <f t="shared" si="2050"/>
        <v>5106972.7040639995</v>
      </c>
      <c r="T920" s="118">
        <f t="shared" si="2050"/>
        <v>5106972.7040639995</v>
      </c>
      <c r="U920" s="118">
        <f t="shared" si="2050"/>
        <v>5106972.7040639995</v>
      </c>
      <c r="V920" s="118">
        <f t="shared" si="2050"/>
        <v>5106972.7040639995</v>
      </c>
      <c r="W920" s="118">
        <f t="shared" si="2050"/>
        <v>5106972.7040639995</v>
      </c>
      <c r="X920" s="118">
        <f t="shared" si="2050"/>
        <v>5106972.7040639995</v>
      </c>
      <c r="Y920" s="118">
        <f t="shared" si="2050"/>
        <v>5106972.7040639995</v>
      </c>
      <c r="Z920" s="118">
        <f t="shared" si="2050"/>
        <v>5106972.7040639995</v>
      </c>
      <c r="AA920" s="118">
        <f t="shared" si="2050"/>
        <v>6424121.8999118684</v>
      </c>
      <c r="AB920" s="118">
        <f t="shared" si="2050"/>
        <v>6424121.8999118684</v>
      </c>
      <c r="AC920" s="118">
        <f t="shared" si="2050"/>
        <v>6424121.8999118684</v>
      </c>
      <c r="AD920" s="118">
        <f t="shared" si="2050"/>
        <v>6424121.8999118684</v>
      </c>
      <c r="AE920" s="118">
        <f t="shared" si="2050"/>
        <v>6424121.8999118684</v>
      </c>
      <c r="AF920" s="118">
        <f t="shared" si="2050"/>
        <v>6424121.8999118684</v>
      </c>
      <c r="AG920" s="118">
        <f t="shared" si="2050"/>
        <v>6424121.8999118684</v>
      </c>
      <c r="AH920" s="118">
        <f t="shared" si="2050"/>
        <v>6424121.8999118684</v>
      </c>
      <c r="AI920" s="118">
        <f t="shared" si="2050"/>
        <v>6424121.8999118684</v>
      </c>
      <c r="AJ920" s="118">
        <f t="shared" si="2050"/>
        <v>6424121.8999118684</v>
      </c>
      <c r="AK920" s="118">
        <f t="shared" si="2050"/>
        <v>6424121.8999118684</v>
      </c>
      <c r="AL920" s="118">
        <f t="shared" si="2050"/>
        <v>6424121.8999118684</v>
      </c>
      <c r="AM920" s="118">
        <f t="shared" si="2050"/>
        <v>7232800.1975124171</v>
      </c>
      <c r="AN920" s="118">
        <f t="shared" si="2050"/>
        <v>7232800.1975124171</v>
      </c>
      <c r="AO920" s="118">
        <f t="shared" si="2050"/>
        <v>7232800.1975124171</v>
      </c>
      <c r="AP920" s="118">
        <f t="shared" si="2050"/>
        <v>7232800.1975124171</v>
      </c>
      <c r="AQ920" s="118">
        <f t="shared" si="2050"/>
        <v>7232800.1975124171</v>
      </c>
      <c r="AR920" s="118">
        <f t="shared" si="2050"/>
        <v>7232800.1975124171</v>
      </c>
      <c r="AS920" s="118">
        <f t="shared" si="2050"/>
        <v>7232800.1975124171</v>
      </c>
      <c r="AT920" s="118">
        <f t="shared" si="2050"/>
        <v>7232800.1975124171</v>
      </c>
      <c r="AU920" s="118">
        <f t="shared" si="2050"/>
        <v>7232800.1975124171</v>
      </c>
      <c r="AV920" s="118">
        <f t="shared" si="2050"/>
        <v>7232800.1975124171</v>
      </c>
      <c r="AW920" s="118">
        <f t="shared" si="2050"/>
        <v>7232800.1975124171</v>
      </c>
      <c r="AX920" s="118">
        <f t="shared" si="2050"/>
        <v>7232800.1975124171</v>
      </c>
      <c r="AY920" s="118">
        <f t="shared" si="2050"/>
        <v>8300504.5126007143</v>
      </c>
      <c r="AZ920" s="118">
        <f t="shared" si="2050"/>
        <v>8300504.5126007143</v>
      </c>
      <c r="BA920" s="118">
        <f t="shared" si="2050"/>
        <v>8300504.5126007143</v>
      </c>
      <c r="BB920" s="118">
        <f t="shared" si="2050"/>
        <v>8300504.5126007143</v>
      </c>
      <c r="BC920" s="118">
        <f t="shared" si="2050"/>
        <v>8300504.5126007143</v>
      </c>
      <c r="BD920" s="118">
        <f t="shared" si="2050"/>
        <v>8300504.5126007143</v>
      </c>
      <c r="BE920" s="118">
        <f t="shared" si="2050"/>
        <v>8300504.5126007143</v>
      </c>
      <c r="BF920" s="118">
        <f t="shared" si="2050"/>
        <v>8300504.5126007143</v>
      </c>
      <c r="BG920" s="118">
        <f t="shared" si="2050"/>
        <v>8300504.5126007143</v>
      </c>
      <c r="BH920" s="118">
        <f t="shared" si="2050"/>
        <v>8300504.5126007143</v>
      </c>
      <c r="BI920" s="118">
        <f t="shared" si="2050"/>
        <v>8300504.5126007143</v>
      </c>
      <c r="BJ920" s="118">
        <f t="shared" si="2050"/>
        <v>8300504.5126007143</v>
      </c>
      <c r="BK920" s="118">
        <f t="shared" si="2050"/>
        <v>8424704.6541966647</v>
      </c>
      <c r="BL920" s="118">
        <f t="shared" si="2050"/>
        <v>8424704.6541966647</v>
      </c>
      <c r="BM920" s="118">
        <f t="shared" si="2050"/>
        <v>8424704.6541966647</v>
      </c>
      <c r="BN920" s="118">
        <f t="shared" si="2050"/>
        <v>8424704.6541966647</v>
      </c>
      <c r="BO920" s="118">
        <f t="shared" si="2050"/>
        <v>8424704.6541966647</v>
      </c>
      <c r="BP920" s="118">
        <f t="shared" si="2050"/>
        <v>8424704.6541966647</v>
      </c>
      <c r="BQ920" s="118">
        <f t="shared" si="2050"/>
        <v>8424704.6541966647</v>
      </c>
      <c r="BR920" s="118">
        <f t="shared" si="2050"/>
        <v>8424704.6541966647</v>
      </c>
      <c r="BS920" s="118">
        <f t="shared" si="2050"/>
        <v>8424704.6541966647</v>
      </c>
      <c r="BT920" s="118">
        <f t="shared" si="2050"/>
        <v>8424704.6541966647</v>
      </c>
      <c r="BU920" s="118">
        <f t="shared" si="2050"/>
        <v>8424704.6541966647</v>
      </c>
      <c r="BV920" s="118">
        <f t="shared" si="2050"/>
        <v>8424704.6541966647</v>
      </c>
      <c r="BW920" s="247">
        <f t="shared" si="1642"/>
        <v>425869247.61942816</v>
      </c>
    </row>
    <row r="921" spans="1:75" x14ac:dyDescent="0.3">
      <c r="A921" s="3" t="s">
        <v>645</v>
      </c>
      <c r="O921" s="16">
        <f>+O900*3.5%</f>
        <v>4468601.1160559999</v>
      </c>
      <c r="P921" s="16">
        <f t="shared" ref="P921:BV921" si="2051">+P900*3.5%</f>
        <v>4468601.1160559999</v>
      </c>
      <c r="Q921" s="16">
        <f t="shared" si="2051"/>
        <v>4468601.1160559999</v>
      </c>
      <c r="R921" s="16">
        <f t="shared" si="2051"/>
        <v>4468601.1160559999</v>
      </c>
      <c r="S921" s="16">
        <f t="shared" si="2051"/>
        <v>4468601.1160559999</v>
      </c>
      <c r="T921" s="16">
        <f t="shared" si="2051"/>
        <v>4468601.1160559999</v>
      </c>
      <c r="U921" s="16">
        <f t="shared" si="2051"/>
        <v>4468601.1160559999</v>
      </c>
      <c r="V921" s="16">
        <f t="shared" si="2051"/>
        <v>4468601.1160559999</v>
      </c>
      <c r="W921" s="16">
        <f t="shared" si="2051"/>
        <v>4468601.1160559999</v>
      </c>
      <c r="X921" s="16">
        <f t="shared" si="2051"/>
        <v>4468601.1160559999</v>
      </c>
      <c r="Y921" s="16">
        <f t="shared" si="2051"/>
        <v>4468601.1160559999</v>
      </c>
      <c r="Z921" s="16">
        <f t="shared" si="2051"/>
        <v>4468601.1160559999</v>
      </c>
      <c r="AA921" s="16">
        <f t="shared" si="2051"/>
        <v>5621106.6624228852</v>
      </c>
      <c r="AB921" s="16">
        <f t="shared" si="2051"/>
        <v>5621106.6624228852</v>
      </c>
      <c r="AC921" s="16">
        <f t="shared" si="2051"/>
        <v>5621106.6624228852</v>
      </c>
      <c r="AD921" s="16">
        <f t="shared" si="2051"/>
        <v>5621106.6624228852</v>
      </c>
      <c r="AE921" s="16">
        <f t="shared" si="2051"/>
        <v>5621106.6624228852</v>
      </c>
      <c r="AF921" s="16">
        <f t="shared" si="2051"/>
        <v>5621106.6624228852</v>
      </c>
      <c r="AG921" s="16">
        <f t="shared" si="2051"/>
        <v>5621106.6624228852</v>
      </c>
      <c r="AH921" s="16">
        <f t="shared" si="2051"/>
        <v>5621106.6624228852</v>
      </c>
      <c r="AI921" s="16">
        <f t="shared" si="2051"/>
        <v>5621106.6624228852</v>
      </c>
      <c r="AJ921" s="16">
        <f t="shared" si="2051"/>
        <v>5621106.6624228852</v>
      </c>
      <c r="AK921" s="16">
        <f t="shared" si="2051"/>
        <v>5621106.6624228852</v>
      </c>
      <c r="AL921" s="16">
        <f t="shared" si="2051"/>
        <v>5621106.6624228852</v>
      </c>
      <c r="AM921" s="16">
        <f t="shared" si="2051"/>
        <v>6328700.1728233658</v>
      </c>
      <c r="AN921" s="16">
        <f t="shared" si="2051"/>
        <v>6328700.1728233658</v>
      </c>
      <c r="AO921" s="16">
        <f t="shared" si="2051"/>
        <v>6328700.1728233658</v>
      </c>
      <c r="AP921" s="16">
        <f t="shared" si="2051"/>
        <v>6328700.1728233658</v>
      </c>
      <c r="AQ921" s="16">
        <f t="shared" si="2051"/>
        <v>6328700.1728233658</v>
      </c>
      <c r="AR921" s="16">
        <f t="shared" si="2051"/>
        <v>6328700.1728233658</v>
      </c>
      <c r="AS921" s="16">
        <f t="shared" si="2051"/>
        <v>6328700.1728233658</v>
      </c>
      <c r="AT921" s="16">
        <f t="shared" si="2051"/>
        <v>6328700.1728233658</v>
      </c>
      <c r="AU921" s="16">
        <f t="shared" si="2051"/>
        <v>6328700.1728233658</v>
      </c>
      <c r="AV921" s="16">
        <f t="shared" si="2051"/>
        <v>6328700.1728233658</v>
      </c>
      <c r="AW921" s="16">
        <f t="shared" si="2051"/>
        <v>6328700.1728233658</v>
      </c>
      <c r="AX921" s="16">
        <f t="shared" si="2051"/>
        <v>6328700.1728233658</v>
      </c>
      <c r="AY921" s="16">
        <f t="shared" si="2051"/>
        <v>7262941.4485256253</v>
      </c>
      <c r="AZ921" s="16">
        <f t="shared" si="2051"/>
        <v>7262941.4485256253</v>
      </c>
      <c r="BA921" s="16">
        <f t="shared" si="2051"/>
        <v>7262941.4485256253</v>
      </c>
      <c r="BB921" s="16">
        <f t="shared" si="2051"/>
        <v>7262941.4485256253</v>
      </c>
      <c r="BC921" s="16">
        <f t="shared" si="2051"/>
        <v>7262941.4485256253</v>
      </c>
      <c r="BD921" s="16">
        <f t="shared" si="2051"/>
        <v>7262941.4485256253</v>
      </c>
      <c r="BE921" s="16">
        <f t="shared" si="2051"/>
        <v>7262941.4485256253</v>
      </c>
      <c r="BF921" s="16">
        <f t="shared" si="2051"/>
        <v>7262941.4485256253</v>
      </c>
      <c r="BG921" s="16">
        <f t="shared" si="2051"/>
        <v>7262941.4485256253</v>
      </c>
      <c r="BH921" s="16">
        <f t="shared" si="2051"/>
        <v>7262941.4485256253</v>
      </c>
      <c r="BI921" s="16">
        <f t="shared" si="2051"/>
        <v>7262941.4485256253</v>
      </c>
      <c r="BJ921" s="16">
        <f t="shared" si="2051"/>
        <v>7262941.4485256253</v>
      </c>
      <c r="BK921" s="16">
        <f t="shared" si="2051"/>
        <v>7371616.5724220825</v>
      </c>
      <c r="BL921" s="16">
        <f t="shared" si="2051"/>
        <v>7371616.5724220825</v>
      </c>
      <c r="BM921" s="16">
        <f t="shared" si="2051"/>
        <v>7371616.5724220825</v>
      </c>
      <c r="BN921" s="16">
        <f t="shared" si="2051"/>
        <v>7371616.5724220825</v>
      </c>
      <c r="BO921" s="16">
        <f t="shared" si="2051"/>
        <v>7371616.5724220825</v>
      </c>
      <c r="BP921" s="16">
        <f t="shared" si="2051"/>
        <v>7371616.5724220825</v>
      </c>
      <c r="BQ921" s="16">
        <f t="shared" si="2051"/>
        <v>7371616.5724220825</v>
      </c>
      <c r="BR921" s="16">
        <f t="shared" si="2051"/>
        <v>7371616.5724220825</v>
      </c>
      <c r="BS921" s="16">
        <f t="shared" si="2051"/>
        <v>7371616.5724220825</v>
      </c>
      <c r="BT921" s="16">
        <f t="shared" si="2051"/>
        <v>7371616.5724220825</v>
      </c>
      <c r="BU921" s="16">
        <f t="shared" si="2051"/>
        <v>7371616.5724220825</v>
      </c>
      <c r="BV921" s="16">
        <f t="shared" si="2051"/>
        <v>7371616.5724220825</v>
      </c>
      <c r="BW921" s="247">
        <f t="shared" si="1642"/>
        <v>372635591.66699964</v>
      </c>
    </row>
    <row r="922" spans="1:75" x14ac:dyDescent="0.3">
      <c r="A922" s="3" t="s">
        <v>646</v>
      </c>
      <c r="O922" s="16">
        <f>+IF(O897&gt;=4,O900*1%,0)</f>
        <v>1276743.1760159999</v>
      </c>
      <c r="P922" s="16">
        <f t="shared" ref="P922:BV922" si="2052">+IF(P897&gt;=4,P900*1%,0)</f>
        <v>1276743.1760159999</v>
      </c>
      <c r="Q922" s="16">
        <f t="shared" si="2052"/>
        <v>1276743.1760159999</v>
      </c>
      <c r="R922" s="16">
        <f t="shared" si="2052"/>
        <v>1276743.1760159999</v>
      </c>
      <c r="S922" s="16">
        <f t="shared" si="2052"/>
        <v>1276743.1760159999</v>
      </c>
      <c r="T922" s="16">
        <f t="shared" si="2052"/>
        <v>1276743.1760159999</v>
      </c>
      <c r="U922" s="16">
        <f t="shared" si="2052"/>
        <v>1276743.1760159999</v>
      </c>
      <c r="V922" s="16">
        <f t="shared" si="2052"/>
        <v>1276743.1760159999</v>
      </c>
      <c r="W922" s="16">
        <f t="shared" si="2052"/>
        <v>1276743.1760159999</v>
      </c>
      <c r="X922" s="16">
        <f t="shared" si="2052"/>
        <v>1276743.1760159999</v>
      </c>
      <c r="Y922" s="16">
        <f t="shared" si="2052"/>
        <v>1276743.1760159999</v>
      </c>
      <c r="Z922" s="16">
        <f t="shared" si="2052"/>
        <v>1276743.1760159999</v>
      </c>
      <c r="AA922" s="16">
        <f t="shared" si="2052"/>
        <v>1606030.4749779671</v>
      </c>
      <c r="AB922" s="16">
        <f t="shared" si="2052"/>
        <v>1606030.4749779671</v>
      </c>
      <c r="AC922" s="16">
        <f t="shared" si="2052"/>
        <v>1606030.4749779671</v>
      </c>
      <c r="AD922" s="16">
        <f t="shared" si="2052"/>
        <v>1606030.4749779671</v>
      </c>
      <c r="AE922" s="16">
        <f t="shared" si="2052"/>
        <v>1606030.4749779671</v>
      </c>
      <c r="AF922" s="16">
        <f t="shared" si="2052"/>
        <v>1606030.4749779671</v>
      </c>
      <c r="AG922" s="16">
        <f t="shared" si="2052"/>
        <v>1606030.4749779671</v>
      </c>
      <c r="AH922" s="16">
        <f t="shared" si="2052"/>
        <v>1606030.4749779671</v>
      </c>
      <c r="AI922" s="16">
        <f t="shared" si="2052"/>
        <v>1606030.4749779671</v>
      </c>
      <c r="AJ922" s="16">
        <f t="shared" si="2052"/>
        <v>1606030.4749779671</v>
      </c>
      <c r="AK922" s="16">
        <f t="shared" si="2052"/>
        <v>1606030.4749779671</v>
      </c>
      <c r="AL922" s="16">
        <f t="shared" si="2052"/>
        <v>1606030.4749779671</v>
      </c>
      <c r="AM922" s="16">
        <f t="shared" si="2052"/>
        <v>1808200.0493781043</v>
      </c>
      <c r="AN922" s="16">
        <f t="shared" si="2052"/>
        <v>1808200.0493781043</v>
      </c>
      <c r="AO922" s="16">
        <f t="shared" si="2052"/>
        <v>1808200.0493781043</v>
      </c>
      <c r="AP922" s="16">
        <f t="shared" si="2052"/>
        <v>1808200.0493781043</v>
      </c>
      <c r="AQ922" s="16">
        <f t="shared" si="2052"/>
        <v>1808200.0493781043</v>
      </c>
      <c r="AR922" s="16">
        <f t="shared" si="2052"/>
        <v>1808200.0493781043</v>
      </c>
      <c r="AS922" s="16">
        <f t="shared" si="2052"/>
        <v>1808200.0493781043</v>
      </c>
      <c r="AT922" s="16">
        <f t="shared" si="2052"/>
        <v>1808200.0493781043</v>
      </c>
      <c r="AU922" s="16">
        <f t="shared" si="2052"/>
        <v>1808200.0493781043</v>
      </c>
      <c r="AV922" s="16">
        <f t="shared" si="2052"/>
        <v>1808200.0493781043</v>
      </c>
      <c r="AW922" s="16">
        <f t="shared" si="2052"/>
        <v>1808200.0493781043</v>
      </c>
      <c r="AX922" s="16">
        <f t="shared" si="2052"/>
        <v>1808200.0493781043</v>
      </c>
      <c r="AY922" s="16">
        <f t="shared" si="2052"/>
        <v>2075126.1281501786</v>
      </c>
      <c r="AZ922" s="16">
        <f t="shared" si="2052"/>
        <v>2075126.1281501786</v>
      </c>
      <c r="BA922" s="16">
        <f t="shared" si="2052"/>
        <v>2075126.1281501786</v>
      </c>
      <c r="BB922" s="16">
        <f t="shared" si="2052"/>
        <v>2075126.1281501786</v>
      </c>
      <c r="BC922" s="16">
        <f t="shared" si="2052"/>
        <v>2075126.1281501786</v>
      </c>
      <c r="BD922" s="16">
        <f t="shared" si="2052"/>
        <v>2075126.1281501786</v>
      </c>
      <c r="BE922" s="16">
        <f t="shared" si="2052"/>
        <v>2075126.1281501786</v>
      </c>
      <c r="BF922" s="16">
        <f t="shared" si="2052"/>
        <v>2075126.1281501786</v>
      </c>
      <c r="BG922" s="16">
        <f t="shared" si="2052"/>
        <v>2075126.1281501786</v>
      </c>
      <c r="BH922" s="16">
        <f t="shared" si="2052"/>
        <v>2075126.1281501786</v>
      </c>
      <c r="BI922" s="16">
        <f t="shared" si="2052"/>
        <v>2075126.1281501786</v>
      </c>
      <c r="BJ922" s="16">
        <f t="shared" si="2052"/>
        <v>2075126.1281501786</v>
      </c>
      <c r="BK922" s="16">
        <f t="shared" si="2052"/>
        <v>2106176.1635491662</v>
      </c>
      <c r="BL922" s="16">
        <f t="shared" si="2052"/>
        <v>2106176.1635491662</v>
      </c>
      <c r="BM922" s="16">
        <f t="shared" si="2052"/>
        <v>2106176.1635491662</v>
      </c>
      <c r="BN922" s="16">
        <f t="shared" si="2052"/>
        <v>2106176.1635491662</v>
      </c>
      <c r="BO922" s="16">
        <f t="shared" si="2052"/>
        <v>2106176.1635491662</v>
      </c>
      <c r="BP922" s="16">
        <f t="shared" si="2052"/>
        <v>2106176.1635491662</v>
      </c>
      <c r="BQ922" s="16">
        <f t="shared" si="2052"/>
        <v>2106176.1635491662</v>
      </c>
      <c r="BR922" s="16">
        <f t="shared" si="2052"/>
        <v>2106176.1635491662</v>
      </c>
      <c r="BS922" s="16">
        <f t="shared" si="2052"/>
        <v>2106176.1635491662</v>
      </c>
      <c r="BT922" s="16">
        <f t="shared" si="2052"/>
        <v>2106176.1635491662</v>
      </c>
      <c r="BU922" s="16">
        <f t="shared" si="2052"/>
        <v>2106176.1635491662</v>
      </c>
      <c r="BV922" s="16">
        <f t="shared" si="2052"/>
        <v>2106176.1635491662</v>
      </c>
      <c r="BW922" s="247">
        <f t="shared" si="1642"/>
        <v>106467311.90485704</v>
      </c>
    </row>
    <row r="923" spans="1:75" x14ac:dyDescent="0.3">
      <c r="A923" s="3"/>
      <c r="BW923" s="233">
        <f t="shared" si="1642"/>
        <v>0</v>
      </c>
    </row>
    <row r="924" spans="1:75" x14ac:dyDescent="0.3">
      <c r="A924" s="286" t="s">
        <v>653</v>
      </c>
      <c r="O924" s="64">
        <f>+O900+O901+O903+O905+O908+O910+O913+O916+O919+O921</f>
        <v>190128337.961716</v>
      </c>
      <c r="P924" s="64">
        <f t="shared" ref="P924:BV924" si="2053">+P900+P901+P903+P905+P908+P910+P913+P916+P919+P921</f>
        <v>190341128.491052</v>
      </c>
      <c r="Q924" s="64">
        <f t="shared" si="2053"/>
        <v>190553919.02038801</v>
      </c>
      <c r="R924" s="64">
        <f t="shared" si="2053"/>
        <v>190766709.54972401</v>
      </c>
      <c r="S924" s="64">
        <f t="shared" si="2053"/>
        <v>190979500.07906002</v>
      </c>
      <c r="T924" s="64">
        <f t="shared" si="2053"/>
        <v>191192290.60839599</v>
      </c>
      <c r="U924" s="64">
        <f t="shared" si="2053"/>
        <v>191405081.137732</v>
      </c>
      <c r="V924" s="64">
        <f t="shared" si="2053"/>
        <v>191617871.667068</v>
      </c>
      <c r="W924" s="64">
        <f t="shared" si="2053"/>
        <v>191830662.19640398</v>
      </c>
      <c r="X924" s="64">
        <f t="shared" si="2053"/>
        <v>192043452.72574002</v>
      </c>
      <c r="Y924" s="64">
        <f t="shared" si="2053"/>
        <v>192256243.25507599</v>
      </c>
      <c r="Z924" s="64">
        <f t="shared" si="2053"/>
        <v>192469033.78441197</v>
      </c>
      <c r="AA924" s="64">
        <f t="shared" si="2053"/>
        <v>239164704.89880228</v>
      </c>
      <c r="AB924" s="64">
        <f t="shared" si="2053"/>
        <v>239432376.64463192</v>
      </c>
      <c r="AC924" s="64">
        <f t="shared" si="2053"/>
        <v>239700048.39046162</v>
      </c>
      <c r="AD924" s="64">
        <f t="shared" si="2053"/>
        <v>239967720.13629127</v>
      </c>
      <c r="AE924" s="64">
        <f t="shared" si="2053"/>
        <v>240235391.88212091</v>
      </c>
      <c r="AF924" s="64">
        <f t="shared" si="2053"/>
        <v>240503063.62795061</v>
      </c>
      <c r="AG924" s="64">
        <f t="shared" si="2053"/>
        <v>240770735.37378025</v>
      </c>
      <c r="AH924" s="64">
        <f t="shared" si="2053"/>
        <v>241038407.11960989</v>
      </c>
      <c r="AI924" s="64">
        <f t="shared" si="2053"/>
        <v>241306078.86543953</v>
      </c>
      <c r="AJ924" s="64">
        <f t="shared" si="2053"/>
        <v>241573750.61126924</v>
      </c>
      <c r="AK924" s="64">
        <f t="shared" si="2053"/>
        <v>241841422.35709888</v>
      </c>
      <c r="AL924" s="64">
        <f t="shared" si="2053"/>
        <v>242109094.10292852</v>
      </c>
      <c r="AM924" s="64">
        <f t="shared" si="2053"/>
        <v>269271124.01988935</v>
      </c>
      <c r="AN924" s="64">
        <f t="shared" si="2053"/>
        <v>269572490.69478571</v>
      </c>
      <c r="AO924" s="64">
        <f t="shared" si="2053"/>
        <v>269873857.36968201</v>
      </c>
      <c r="AP924" s="64">
        <f t="shared" si="2053"/>
        <v>270175224.04457837</v>
      </c>
      <c r="AQ924" s="64">
        <f t="shared" si="2053"/>
        <v>270476590.71947473</v>
      </c>
      <c r="AR924" s="64">
        <f t="shared" si="2053"/>
        <v>270777957.39437109</v>
      </c>
      <c r="AS924" s="64">
        <f t="shared" si="2053"/>
        <v>271079324.06926745</v>
      </c>
      <c r="AT924" s="64">
        <f t="shared" si="2053"/>
        <v>271380690.74416381</v>
      </c>
      <c r="AU924" s="64">
        <f t="shared" si="2053"/>
        <v>271682057.41906011</v>
      </c>
      <c r="AV924" s="64">
        <f t="shared" si="2053"/>
        <v>271983424.09395647</v>
      </c>
      <c r="AW924" s="64">
        <f t="shared" si="2053"/>
        <v>272284790.76885283</v>
      </c>
      <c r="AX924" s="64">
        <f t="shared" si="2053"/>
        <v>272586157.44374919</v>
      </c>
      <c r="AY924" s="64">
        <f t="shared" si="2053"/>
        <v>309020865.91703069</v>
      </c>
      <c r="AZ924" s="64">
        <f t="shared" si="2053"/>
        <v>309366720.27172244</v>
      </c>
      <c r="BA924" s="64">
        <f t="shared" si="2053"/>
        <v>309712574.62641412</v>
      </c>
      <c r="BB924" s="64">
        <f t="shared" si="2053"/>
        <v>310058428.9811058</v>
      </c>
      <c r="BC924" s="64">
        <f t="shared" si="2053"/>
        <v>310404283.33579749</v>
      </c>
      <c r="BD924" s="64">
        <f t="shared" si="2053"/>
        <v>310750137.69048917</v>
      </c>
      <c r="BE924" s="64">
        <f t="shared" si="2053"/>
        <v>311095992.04518092</v>
      </c>
      <c r="BF924" s="64">
        <f t="shared" si="2053"/>
        <v>311441846.3998726</v>
      </c>
      <c r="BG924" s="64">
        <f t="shared" si="2053"/>
        <v>311787700.75456429</v>
      </c>
      <c r="BH924" s="64">
        <f t="shared" si="2053"/>
        <v>312133555.10925597</v>
      </c>
      <c r="BI924" s="64">
        <f t="shared" si="2053"/>
        <v>312479409.46394765</v>
      </c>
      <c r="BJ924" s="64">
        <f t="shared" si="2053"/>
        <v>312825263.81863934</v>
      </c>
      <c r="BK924" s="64">
        <f t="shared" si="2053"/>
        <v>313644733.68852997</v>
      </c>
      <c r="BL924" s="64">
        <f t="shared" si="2053"/>
        <v>313995763.0491215</v>
      </c>
      <c r="BM924" s="64">
        <f t="shared" si="2053"/>
        <v>314346792.40971303</v>
      </c>
      <c r="BN924" s="64">
        <f t="shared" si="2053"/>
        <v>314697821.77030456</v>
      </c>
      <c r="BO924" s="64">
        <f t="shared" si="2053"/>
        <v>315048851.13089609</v>
      </c>
      <c r="BP924" s="64">
        <f t="shared" si="2053"/>
        <v>315399880.49148762</v>
      </c>
      <c r="BQ924" s="64">
        <f t="shared" si="2053"/>
        <v>315750909.85207915</v>
      </c>
      <c r="BR924" s="64">
        <f t="shared" si="2053"/>
        <v>316101939.21267068</v>
      </c>
      <c r="BS924" s="64">
        <f t="shared" si="2053"/>
        <v>316452968.57326221</v>
      </c>
      <c r="BT924" s="64">
        <f t="shared" si="2053"/>
        <v>316803997.93385375</v>
      </c>
      <c r="BU924" s="64">
        <f t="shared" si="2053"/>
        <v>317155027.29444528</v>
      </c>
      <c r="BV924" s="64">
        <f t="shared" si="2053"/>
        <v>317506056.65503681</v>
      </c>
      <c r="BW924" s="247">
        <f t="shared" si="1642"/>
        <v>15952352233.744404</v>
      </c>
    </row>
    <row r="925" spans="1:75" x14ac:dyDescent="0.3">
      <c r="BW925" s="233">
        <f t="shared" si="1211"/>
        <v>0</v>
      </c>
    </row>
    <row r="926" spans="1:75" x14ac:dyDescent="0.3">
      <c r="A926" s="287" t="s">
        <v>654</v>
      </c>
      <c r="O926" s="64">
        <f>+O924+O890+O857</f>
        <v>560508217.10791588</v>
      </c>
      <c r="P926" s="64">
        <f t="shared" ref="P926:BV926" si="2054">+P924+P890+P857</f>
        <v>561135534.642452</v>
      </c>
      <c r="Q926" s="64">
        <f t="shared" si="2054"/>
        <v>561762852.17698801</v>
      </c>
      <c r="R926" s="64">
        <f t="shared" si="2054"/>
        <v>562390169.71152401</v>
      </c>
      <c r="S926" s="64">
        <f t="shared" si="2054"/>
        <v>563017487.24606001</v>
      </c>
      <c r="T926" s="64">
        <f t="shared" si="2054"/>
        <v>563644804.7805959</v>
      </c>
      <c r="U926" s="64">
        <f t="shared" si="2054"/>
        <v>564272122.3151319</v>
      </c>
      <c r="V926" s="64">
        <f t="shared" si="2054"/>
        <v>564899439.84966803</v>
      </c>
      <c r="W926" s="64">
        <f t="shared" si="2054"/>
        <v>565526757.38420391</v>
      </c>
      <c r="X926" s="64">
        <f t="shared" si="2054"/>
        <v>566154074.91874003</v>
      </c>
      <c r="Y926" s="64">
        <f t="shared" si="2054"/>
        <v>566781392.45327592</v>
      </c>
      <c r="Z926" s="64">
        <f t="shared" si="2054"/>
        <v>567408709.98781192</v>
      </c>
      <c r="AA926" s="64">
        <f t="shared" si="2054"/>
        <v>645972479.13619351</v>
      </c>
      <c r="AB926" s="64">
        <f t="shared" si="2054"/>
        <v>646695447.77540588</v>
      </c>
      <c r="AC926" s="64">
        <f t="shared" si="2054"/>
        <v>647418416.41461825</v>
      </c>
      <c r="AD926" s="64">
        <f t="shared" si="2054"/>
        <v>648141385.0538305</v>
      </c>
      <c r="AE926" s="64">
        <f t="shared" si="2054"/>
        <v>648864353.69304276</v>
      </c>
      <c r="AF926" s="64">
        <f t="shared" si="2054"/>
        <v>649587322.33225513</v>
      </c>
      <c r="AG926" s="64">
        <f t="shared" si="2054"/>
        <v>650310290.97146738</v>
      </c>
      <c r="AH926" s="64">
        <f t="shared" si="2054"/>
        <v>651033259.61067975</v>
      </c>
      <c r="AI926" s="64">
        <f t="shared" si="2054"/>
        <v>651756228.249892</v>
      </c>
      <c r="AJ926" s="64">
        <f t="shared" si="2054"/>
        <v>652479196.88910425</v>
      </c>
      <c r="AK926" s="64">
        <f t="shared" si="2054"/>
        <v>653202165.52831662</v>
      </c>
      <c r="AL926" s="64">
        <f t="shared" si="2054"/>
        <v>653925134.16752887</v>
      </c>
      <c r="AM926" s="64">
        <f t="shared" si="2054"/>
        <v>719353200.51853323</v>
      </c>
      <c r="AN926" s="64">
        <f t="shared" si="2054"/>
        <v>720158296.43405485</v>
      </c>
      <c r="AO926" s="64">
        <f t="shared" si="2054"/>
        <v>720963392.34957635</v>
      </c>
      <c r="AP926" s="64">
        <f t="shared" si="2054"/>
        <v>721768488.26509798</v>
      </c>
      <c r="AQ926" s="64">
        <f t="shared" si="2054"/>
        <v>722573584.1806196</v>
      </c>
      <c r="AR926" s="64">
        <f t="shared" si="2054"/>
        <v>723378680.0961411</v>
      </c>
      <c r="AS926" s="64">
        <f t="shared" si="2054"/>
        <v>724183776.01166272</v>
      </c>
      <c r="AT926" s="64">
        <f t="shared" si="2054"/>
        <v>724988871.92718434</v>
      </c>
      <c r="AU926" s="64">
        <f t="shared" si="2054"/>
        <v>725793967.84270585</v>
      </c>
      <c r="AV926" s="64">
        <f t="shared" si="2054"/>
        <v>726599063.75822735</v>
      </c>
      <c r="AW926" s="64">
        <f t="shared" si="2054"/>
        <v>727404159.67374897</v>
      </c>
      <c r="AX926" s="64">
        <f t="shared" si="2054"/>
        <v>728209255.58927059</v>
      </c>
      <c r="AY926" s="64">
        <f t="shared" si="2054"/>
        <v>856674511.62554646</v>
      </c>
      <c r="AZ926" s="64">
        <f t="shared" si="2054"/>
        <v>857633296.75327492</v>
      </c>
      <c r="BA926" s="64">
        <f t="shared" si="2054"/>
        <v>858592081.88100386</v>
      </c>
      <c r="BB926" s="64">
        <f t="shared" si="2054"/>
        <v>859550867.00873232</v>
      </c>
      <c r="BC926" s="64">
        <f t="shared" si="2054"/>
        <v>860509652.13646102</v>
      </c>
      <c r="BD926" s="64">
        <f t="shared" si="2054"/>
        <v>861468437.26418948</v>
      </c>
      <c r="BE926" s="64">
        <f t="shared" si="2054"/>
        <v>862427222.3919183</v>
      </c>
      <c r="BF926" s="64">
        <f t="shared" si="2054"/>
        <v>863386007.51964688</v>
      </c>
      <c r="BG926" s="64">
        <f t="shared" si="2054"/>
        <v>864344792.64737558</v>
      </c>
      <c r="BH926" s="64">
        <f t="shared" si="2054"/>
        <v>865303577.77510428</v>
      </c>
      <c r="BI926" s="64">
        <f t="shared" si="2054"/>
        <v>866262362.90283275</v>
      </c>
      <c r="BJ926" s="64">
        <f t="shared" si="2054"/>
        <v>867221148.03056145</v>
      </c>
      <c r="BK926" s="64">
        <f t="shared" si="2054"/>
        <v>923593266.27031064</v>
      </c>
      <c r="BL926" s="64">
        <f t="shared" si="2054"/>
        <v>924626946.47878337</v>
      </c>
      <c r="BM926" s="64">
        <f t="shared" si="2054"/>
        <v>925660626.68725586</v>
      </c>
      <c r="BN926" s="64">
        <f t="shared" si="2054"/>
        <v>926694306.89572859</v>
      </c>
      <c r="BO926" s="64">
        <f t="shared" si="2054"/>
        <v>927727987.1042012</v>
      </c>
      <c r="BP926" s="64">
        <f t="shared" si="2054"/>
        <v>928761667.31267381</v>
      </c>
      <c r="BQ926" s="64">
        <f t="shared" si="2054"/>
        <v>929795347.52114654</v>
      </c>
      <c r="BR926" s="64">
        <f t="shared" si="2054"/>
        <v>930829027.72961915</v>
      </c>
      <c r="BS926" s="64">
        <f t="shared" si="2054"/>
        <v>931862707.93809175</v>
      </c>
      <c r="BT926" s="64">
        <f t="shared" si="2054"/>
        <v>932896388.14656448</v>
      </c>
      <c r="BU926" s="64">
        <f t="shared" si="2054"/>
        <v>933930068.35503709</v>
      </c>
      <c r="BV926" s="64">
        <f t="shared" si="2054"/>
        <v>934963748.56350982</v>
      </c>
      <c r="BW926" s="247">
        <f t="shared" si="1211"/>
        <v>44746978025.983101</v>
      </c>
    </row>
    <row r="927" spans="1:75" x14ac:dyDescent="0.3">
      <c r="BW927" s="233">
        <f t="shared" si="1211"/>
        <v>0</v>
      </c>
    </row>
    <row r="928" spans="1:75" x14ac:dyDescent="0.3">
      <c r="A928" s="219" t="s">
        <v>655</v>
      </c>
      <c r="O928" s="118">
        <f>+O926*O812</f>
        <v>560508217.10791588</v>
      </c>
      <c r="P928" s="118">
        <f t="shared" ref="P928:BV928" si="2055">+P926*P812</f>
        <v>561135534.642452</v>
      </c>
      <c r="Q928" s="118">
        <f t="shared" si="2055"/>
        <v>411331953.44318682</v>
      </c>
      <c r="R928" s="118">
        <f t="shared" si="2055"/>
        <v>418048950.97323263</v>
      </c>
      <c r="S928" s="118">
        <f t="shared" si="2055"/>
        <v>351700577.80862635</v>
      </c>
      <c r="T928" s="118">
        <f t="shared" si="2055"/>
        <v>269609500.00987136</v>
      </c>
      <c r="U928" s="118">
        <f t="shared" si="2055"/>
        <v>430609963.78334504</v>
      </c>
      <c r="V928" s="118">
        <f t="shared" si="2055"/>
        <v>564899439.84966803</v>
      </c>
      <c r="W928" s="118">
        <f t="shared" si="2055"/>
        <v>361007407.70676577</v>
      </c>
      <c r="X928" s="118">
        <f t="shared" si="2055"/>
        <v>374981000.924986</v>
      </c>
      <c r="Y928" s="118">
        <f t="shared" si="2055"/>
        <v>349964401.16052496</v>
      </c>
      <c r="Z928" s="118">
        <f t="shared" si="2055"/>
        <v>311844241.27887481</v>
      </c>
      <c r="AA928" s="118">
        <f t="shared" si="2055"/>
        <v>645972479.13619351</v>
      </c>
      <c r="AB928" s="118">
        <f t="shared" si="2055"/>
        <v>646695447.77540588</v>
      </c>
      <c r="AC928" s="118">
        <f t="shared" si="2055"/>
        <v>459514562.44211537</v>
      </c>
      <c r="AD928" s="118">
        <f t="shared" si="2055"/>
        <v>487359240.57209414</v>
      </c>
      <c r="AE928" s="118">
        <f t="shared" si="2055"/>
        <v>400791246.01620889</v>
      </c>
      <c r="AF928" s="118">
        <f t="shared" si="2055"/>
        <v>304179179.19155926</v>
      </c>
      <c r="AG928" s="118">
        <f t="shared" si="2055"/>
        <v>507200676.03527552</v>
      </c>
      <c r="AH928" s="118">
        <f t="shared" si="2055"/>
        <v>651033259.61067975</v>
      </c>
      <c r="AI928" s="118">
        <f t="shared" si="2055"/>
        <v>423585157.20876551</v>
      </c>
      <c r="AJ928" s="118">
        <f t="shared" si="2055"/>
        <v>430192331.53834653</v>
      </c>
      <c r="AK928" s="118">
        <f t="shared" si="2055"/>
        <v>399780059.85529113</v>
      </c>
      <c r="AL928" s="118">
        <f t="shared" si="2055"/>
        <v>354332002.58592516</v>
      </c>
      <c r="AM928" s="118">
        <f t="shared" si="2055"/>
        <v>719353200.51853323</v>
      </c>
      <c r="AN928" s="118">
        <f t="shared" si="2055"/>
        <v>720158296.43405485</v>
      </c>
      <c r="AO928" s="118">
        <f t="shared" si="2055"/>
        <v>629663129.49580133</v>
      </c>
      <c r="AP928" s="118">
        <f t="shared" si="2055"/>
        <v>530585725.2792303</v>
      </c>
      <c r="AQ928" s="118">
        <f t="shared" si="2055"/>
        <v>445902801.18853503</v>
      </c>
      <c r="AR928" s="118">
        <f t="shared" si="2055"/>
        <v>336784392.58184552</v>
      </c>
      <c r="AS928" s="118">
        <f t="shared" si="2055"/>
        <v>550370508.65564549</v>
      </c>
      <c r="AT928" s="118">
        <f t="shared" si="2055"/>
        <v>724988871.92718434</v>
      </c>
      <c r="AU928" s="118">
        <f t="shared" si="2055"/>
        <v>459166989.57238716</v>
      </c>
      <c r="AV928" s="118">
        <f t="shared" si="2055"/>
        <v>474775511.94711733</v>
      </c>
      <c r="AW928" s="118">
        <f t="shared" si="2055"/>
        <v>442013435.69545674</v>
      </c>
      <c r="AX928" s="118">
        <f t="shared" si="2055"/>
        <v>393630500.97855711</v>
      </c>
      <c r="AY928" s="118">
        <f t="shared" si="2055"/>
        <v>856674511.62554646</v>
      </c>
      <c r="AZ928" s="118">
        <f t="shared" si="2055"/>
        <v>857633296.75327492</v>
      </c>
      <c r="BA928" s="118">
        <f t="shared" si="2055"/>
        <v>672990624.52194881</v>
      </c>
      <c r="BB928" s="118">
        <f t="shared" si="2055"/>
        <v>627021746.34335434</v>
      </c>
      <c r="BC928" s="118">
        <f t="shared" si="2055"/>
        <v>533702746.41338074</v>
      </c>
      <c r="BD928" s="118">
        <f t="shared" si="2055"/>
        <v>399985010.8720246</v>
      </c>
      <c r="BE928" s="118">
        <f t="shared" si="2055"/>
        <v>658357947.40675557</v>
      </c>
      <c r="BF928" s="118">
        <f t="shared" si="2055"/>
        <v>863386007.51964688</v>
      </c>
      <c r="BG928" s="118">
        <f t="shared" si="2055"/>
        <v>549979471.10892665</v>
      </c>
      <c r="BH928" s="118">
        <f t="shared" si="2055"/>
        <v>565729259.81532252</v>
      </c>
      <c r="BI928" s="118">
        <f t="shared" si="2055"/>
        <v>525799850.13078421</v>
      </c>
      <c r="BJ928" s="118">
        <f t="shared" si="2055"/>
        <v>470991462.37422204</v>
      </c>
      <c r="BK928" s="118">
        <f t="shared" si="2055"/>
        <v>923593266.27031064</v>
      </c>
      <c r="BL928" s="118">
        <f t="shared" si="2055"/>
        <v>924626946.47878337</v>
      </c>
      <c r="BM928" s="118">
        <f t="shared" si="2055"/>
        <v>703271969.59850943</v>
      </c>
      <c r="BN928" s="118">
        <f t="shared" si="2055"/>
        <v>688144216.43932402</v>
      </c>
      <c r="BO928" s="118">
        <f t="shared" si="2055"/>
        <v>566554978.65224266</v>
      </c>
      <c r="BP928" s="118">
        <f t="shared" si="2055"/>
        <v>423091630.7612716</v>
      </c>
      <c r="BQ928" s="118">
        <f t="shared" si="2055"/>
        <v>719638060.414078</v>
      </c>
      <c r="BR928" s="118">
        <f t="shared" si="2055"/>
        <v>930829027.72961915</v>
      </c>
      <c r="BS928" s="118">
        <f t="shared" si="2055"/>
        <v>597865436.41546118</v>
      </c>
      <c r="BT928" s="118">
        <f t="shared" si="2055"/>
        <v>606391802.34341669</v>
      </c>
      <c r="BU928" s="118">
        <f t="shared" si="2055"/>
        <v>562681459.04998159</v>
      </c>
      <c r="BV928" s="118">
        <f t="shared" si="2055"/>
        <v>498514010.74495459</v>
      </c>
      <c r="BW928" s="247">
        <f t="shared" si="1211"/>
        <v>32831124934.714802</v>
      </c>
    </row>
    <row r="929" spans="1:75" x14ac:dyDescent="0.3">
      <c r="A929" s="222" t="s">
        <v>668</v>
      </c>
      <c r="O929" s="118">
        <f>+O926*O813</f>
        <v>0</v>
      </c>
      <c r="P929" s="118">
        <f t="shared" ref="P929:BV929" si="2056">+P926*P813</f>
        <v>0</v>
      </c>
      <c r="Q929" s="118">
        <f t="shared" si="2056"/>
        <v>150430898.73380116</v>
      </c>
      <c r="R929" s="118">
        <f t="shared" si="2056"/>
        <v>144341218.73829138</v>
      </c>
      <c r="S929" s="118">
        <f t="shared" si="2056"/>
        <v>211316909.43743366</v>
      </c>
      <c r="T929" s="118">
        <f t="shared" si="2056"/>
        <v>294035304.77072453</v>
      </c>
      <c r="U929" s="118">
        <f t="shared" si="2056"/>
        <v>133662158.53178689</v>
      </c>
      <c r="V929" s="118">
        <f t="shared" si="2056"/>
        <v>0</v>
      </c>
      <c r="W929" s="118">
        <f t="shared" si="2056"/>
        <v>204519349.67743814</v>
      </c>
      <c r="X929" s="118">
        <f t="shared" si="2056"/>
        <v>191173073.99375397</v>
      </c>
      <c r="Y929" s="118">
        <f t="shared" si="2056"/>
        <v>216816991.29275092</v>
      </c>
      <c r="Z929" s="118">
        <f t="shared" si="2056"/>
        <v>255564468.70893711</v>
      </c>
      <c r="AA929" s="118">
        <f t="shared" si="2056"/>
        <v>0</v>
      </c>
      <c r="AB929" s="118">
        <f t="shared" si="2056"/>
        <v>0</v>
      </c>
      <c r="AC929" s="118">
        <f t="shared" si="2056"/>
        <v>187903853.97250283</v>
      </c>
      <c r="AD929" s="118">
        <f t="shared" si="2056"/>
        <v>160782144.48173627</v>
      </c>
      <c r="AE929" s="118">
        <f t="shared" si="2056"/>
        <v>248073107.67683381</v>
      </c>
      <c r="AF929" s="118">
        <f t="shared" si="2056"/>
        <v>345408143.14069587</v>
      </c>
      <c r="AG929" s="118">
        <f t="shared" si="2056"/>
        <v>143109614.93619189</v>
      </c>
      <c r="AH929" s="118">
        <f t="shared" si="2056"/>
        <v>0</v>
      </c>
      <c r="AI929" s="118">
        <f t="shared" si="2056"/>
        <v>228171071.04112655</v>
      </c>
      <c r="AJ929" s="118">
        <f t="shared" si="2056"/>
        <v>222286865.35075769</v>
      </c>
      <c r="AK929" s="118">
        <f t="shared" si="2056"/>
        <v>253422105.67302543</v>
      </c>
      <c r="AL929" s="118">
        <f t="shared" si="2056"/>
        <v>299593131.58160383</v>
      </c>
      <c r="AM929" s="118">
        <f t="shared" si="2056"/>
        <v>0</v>
      </c>
      <c r="AN929" s="118">
        <f t="shared" si="2056"/>
        <v>0</v>
      </c>
      <c r="AO929" s="118">
        <f t="shared" si="2056"/>
        <v>91300262.853775024</v>
      </c>
      <c r="AP929" s="118">
        <f t="shared" si="2056"/>
        <v>191182762.98586771</v>
      </c>
      <c r="AQ929" s="118">
        <f t="shared" si="2056"/>
        <v>276670782.99208456</v>
      </c>
      <c r="AR929" s="118">
        <f t="shared" si="2056"/>
        <v>386594287.51429552</v>
      </c>
      <c r="AS929" s="118">
        <f t="shared" si="2056"/>
        <v>173813267.35601717</v>
      </c>
      <c r="AT929" s="118">
        <f t="shared" si="2056"/>
        <v>0</v>
      </c>
      <c r="AU929" s="118">
        <f t="shared" si="2056"/>
        <v>266626978.27031866</v>
      </c>
      <c r="AV929" s="118">
        <f t="shared" si="2056"/>
        <v>251823551.81111008</v>
      </c>
      <c r="AW929" s="118">
        <f t="shared" si="2056"/>
        <v>285390723.97829217</v>
      </c>
      <c r="AX929" s="118">
        <f t="shared" si="2056"/>
        <v>334578754.61071348</v>
      </c>
      <c r="AY929" s="118">
        <f t="shared" si="2056"/>
        <v>0</v>
      </c>
      <c r="AZ929" s="118">
        <f t="shared" si="2056"/>
        <v>0</v>
      </c>
      <c r="BA929" s="118">
        <f t="shared" si="2056"/>
        <v>185601457.3590551</v>
      </c>
      <c r="BB929" s="118">
        <f t="shared" si="2056"/>
        <v>232529120.66537794</v>
      </c>
      <c r="BC929" s="118">
        <f t="shared" si="2056"/>
        <v>326806905.72308028</v>
      </c>
      <c r="BD929" s="118">
        <f t="shared" si="2056"/>
        <v>461483426.39216489</v>
      </c>
      <c r="BE929" s="118">
        <f t="shared" si="2056"/>
        <v>204069274.98516268</v>
      </c>
      <c r="BF929" s="118">
        <f t="shared" si="2056"/>
        <v>0</v>
      </c>
      <c r="BG929" s="118">
        <f t="shared" si="2056"/>
        <v>314365321.53844899</v>
      </c>
      <c r="BH929" s="118">
        <f t="shared" si="2056"/>
        <v>299574317.95978171</v>
      </c>
      <c r="BI929" s="118">
        <f t="shared" si="2056"/>
        <v>340462512.77204841</v>
      </c>
      <c r="BJ929" s="118">
        <f t="shared" si="2056"/>
        <v>396229685.65633953</v>
      </c>
      <c r="BK929" s="118">
        <f t="shared" si="2056"/>
        <v>0</v>
      </c>
      <c r="BL929" s="118">
        <f t="shared" si="2056"/>
        <v>0</v>
      </c>
      <c r="BM929" s="118">
        <f t="shared" si="2056"/>
        <v>222388657.08874637</v>
      </c>
      <c r="BN929" s="118">
        <f t="shared" si="2056"/>
        <v>238550090.45640454</v>
      </c>
      <c r="BO929" s="118">
        <f t="shared" si="2056"/>
        <v>361173008.45195854</v>
      </c>
      <c r="BP929" s="118">
        <f t="shared" si="2056"/>
        <v>505670036.55140221</v>
      </c>
      <c r="BQ929" s="118">
        <f t="shared" si="2056"/>
        <v>210157287.10706863</v>
      </c>
      <c r="BR929" s="118">
        <f t="shared" si="2056"/>
        <v>0</v>
      </c>
      <c r="BS929" s="118">
        <f t="shared" si="2056"/>
        <v>333997271.52263057</v>
      </c>
      <c r="BT929" s="118">
        <f t="shared" si="2056"/>
        <v>326504585.80314767</v>
      </c>
      <c r="BU929" s="118">
        <f t="shared" si="2056"/>
        <v>371248609.3050555</v>
      </c>
      <c r="BV929" s="118">
        <f t="shared" si="2056"/>
        <v>436449737.81855524</v>
      </c>
      <c r="BW929" s="247">
        <f t="shared" si="1211"/>
        <v>11915853091.268299</v>
      </c>
    </row>
    <row r="930" spans="1:75" x14ac:dyDescent="0.3">
      <c r="BW930" s="233">
        <f t="shared" si="1211"/>
        <v>0</v>
      </c>
    </row>
    <row r="931" spans="1:75" x14ac:dyDescent="0.3">
      <c r="A931" s="163" t="s">
        <v>538</v>
      </c>
      <c r="O931" s="64">
        <f>+O926-O928-O929</f>
        <v>0</v>
      </c>
      <c r="P931" s="64">
        <f t="shared" ref="P931:BV931" si="2057">+P926-P928-P929</f>
        <v>0</v>
      </c>
      <c r="Q931" s="64">
        <f t="shared" si="2057"/>
        <v>0</v>
      </c>
      <c r="R931" s="64">
        <f t="shared" si="2057"/>
        <v>0</v>
      </c>
      <c r="S931" s="64">
        <f t="shared" si="2057"/>
        <v>0</v>
      </c>
      <c r="T931" s="64">
        <f t="shared" si="2057"/>
        <v>0</v>
      </c>
      <c r="U931" s="64">
        <f t="shared" si="2057"/>
        <v>0</v>
      </c>
      <c r="V931" s="64">
        <f t="shared" si="2057"/>
        <v>0</v>
      </c>
      <c r="W931" s="64">
        <f t="shared" si="2057"/>
        <v>0</v>
      </c>
      <c r="X931" s="64">
        <f t="shared" si="2057"/>
        <v>0</v>
      </c>
      <c r="Y931" s="64">
        <f t="shared" si="2057"/>
        <v>0</v>
      </c>
      <c r="Z931" s="64">
        <f t="shared" si="2057"/>
        <v>0</v>
      </c>
      <c r="AA931" s="64">
        <f t="shared" si="2057"/>
        <v>0</v>
      </c>
      <c r="AB931" s="64">
        <f t="shared" si="2057"/>
        <v>0</v>
      </c>
      <c r="AC931" s="64">
        <f t="shared" si="2057"/>
        <v>0</v>
      </c>
      <c r="AD931" s="64">
        <f t="shared" si="2057"/>
        <v>0</v>
      </c>
      <c r="AE931" s="64">
        <f t="shared" si="2057"/>
        <v>0</v>
      </c>
      <c r="AF931" s="64">
        <f t="shared" si="2057"/>
        <v>0</v>
      </c>
      <c r="AG931" s="64">
        <f t="shared" si="2057"/>
        <v>0</v>
      </c>
      <c r="AH931" s="64">
        <f t="shared" si="2057"/>
        <v>0</v>
      </c>
      <c r="AI931" s="64">
        <f t="shared" si="2057"/>
        <v>0</v>
      </c>
      <c r="AJ931" s="64">
        <f t="shared" si="2057"/>
        <v>0</v>
      </c>
      <c r="AK931" s="64">
        <f t="shared" si="2057"/>
        <v>0</v>
      </c>
      <c r="AL931" s="64">
        <f t="shared" si="2057"/>
        <v>0</v>
      </c>
      <c r="AM931" s="64">
        <f t="shared" si="2057"/>
        <v>0</v>
      </c>
      <c r="AN931" s="64">
        <f t="shared" si="2057"/>
        <v>0</v>
      </c>
      <c r="AO931" s="64">
        <f t="shared" si="2057"/>
        <v>0</v>
      </c>
      <c r="AP931" s="64">
        <f t="shared" si="2057"/>
        <v>0</v>
      </c>
      <c r="AQ931" s="64">
        <f t="shared" si="2057"/>
        <v>0</v>
      </c>
      <c r="AR931" s="64">
        <f t="shared" si="2057"/>
        <v>0</v>
      </c>
      <c r="AS931" s="64">
        <f t="shared" si="2057"/>
        <v>0</v>
      </c>
      <c r="AT931" s="64">
        <f t="shared" si="2057"/>
        <v>0</v>
      </c>
      <c r="AU931" s="64">
        <f t="shared" si="2057"/>
        <v>0</v>
      </c>
      <c r="AV931" s="64">
        <f t="shared" si="2057"/>
        <v>0</v>
      </c>
      <c r="AW931" s="64">
        <f t="shared" si="2057"/>
        <v>0</v>
      </c>
      <c r="AX931" s="64">
        <f t="shared" si="2057"/>
        <v>0</v>
      </c>
      <c r="AY931" s="64">
        <f t="shared" si="2057"/>
        <v>0</v>
      </c>
      <c r="AZ931" s="64">
        <f t="shared" si="2057"/>
        <v>0</v>
      </c>
      <c r="BA931" s="64">
        <f t="shared" si="2057"/>
        <v>0</v>
      </c>
      <c r="BB931" s="64">
        <f t="shared" si="2057"/>
        <v>0</v>
      </c>
      <c r="BC931" s="64">
        <f t="shared" si="2057"/>
        <v>0</v>
      </c>
      <c r="BD931" s="64">
        <f t="shared" si="2057"/>
        <v>0</v>
      </c>
      <c r="BE931" s="64">
        <f t="shared" si="2057"/>
        <v>0</v>
      </c>
      <c r="BF931" s="64">
        <f t="shared" si="2057"/>
        <v>0</v>
      </c>
      <c r="BG931" s="64">
        <f t="shared" si="2057"/>
        <v>0</v>
      </c>
      <c r="BH931" s="64">
        <f t="shared" si="2057"/>
        <v>0</v>
      </c>
      <c r="BI931" s="64">
        <f t="shared" si="2057"/>
        <v>0</v>
      </c>
      <c r="BJ931" s="64">
        <f t="shared" si="2057"/>
        <v>0</v>
      </c>
      <c r="BK931" s="64">
        <f t="shared" si="2057"/>
        <v>0</v>
      </c>
      <c r="BL931" s="64">
        <f t="shared" si="2057"/>
        <v>0</v>
      </c>
      <c r="BM931" s="64">
        <f t="shared" si="2057"/>
        <v>0</v>
      </c>
      <c r="BN931" s="64">
        <f t="shared" si="2057"/>
        <v>0</v>
      </c>
      <c r="BO931" s="64">
        <f t="shared" si="2057"/>
        <v>0</v>
      </c>
      <c r="BP931" s="64">
        <f t="shared" si="2057"/>
        <v>0</v>
      </c>
      <c r="BQ931" s="64">
        <f t="shared" si="2057"/>
        <v>0</v>
      </c>
      <c r="BR931" s="64">
        <f t="shared" si="2057"/>
        <v>0</v>
      </c>
      <c r="BS931" s="64">
        <f t="shared" si="2057"/>
        <v>0</v>
      </c>
      <c r="BT931" s="64">
        <f t="shared" si="2057"/>
        <v>0</v>
      </c>
      <c r="BU931" s="64">
        <f t="shared" si="2057"/>
        <v>0</v>
      </c>
      <c r="BV931" s="64">
        <f t="shared" si="2057"/>
        <v>0</v>
      </c>
      <c r="BW931" s="247">
        <f t="shared" ref="BW931:BW983" si="2058">SUM(C931:BV931)</f>
        <v>0</v>
      </c>
    </row>
    <row r="932" spans="1:75" x14ac:dyDescent="0.3">
      <c r="BW932" s="233">
        <f t="shared" si="2058"/>
        <v>0</v>
      </c>
    </row>
    <row r="933" spans="1:75" x14ac:dyDescent="0.3">
      <c r="A933" s="287" t="s">
        <v>656</v>
      </c>
      <c r="BW933" s="233">
        <f t="shared" si="2058"/>
        <v>0</v>
      </c>
    </row>
    <row r="934" spans="1:75" x14ac:dyDescent="0.3">
      <c r="BW934" s="233"/>
    </row>
    <row r="935" spans="1:75" x14ac:dyDescent="0.3">
      <c r="A935" s="5" t="s">
        <v>657</v>
      </c>
      <c r="O935" s="64">
        <f>+O900+O866+O833</f>
        <v>376390520.72159994</v>
      </c>
      <c r="P935" s="64">
        <f t="shared" ref="P935:BV935" si="2059">+P900+P866+P833</f>
        <v>376390520.72159994</v>
      </c>
      <c r="Q935" s="64">
        <f t="shared" si="2059"/>
        <v>376390520.72159994</v>
      </c>
      <c r="R935" s="64">
        <f t="shared" si="2059"/>
        <v>376390520.72159994</v>
      </c>
      <c r="S935" s="64">
        <f t="shared" si="2059"/>
        <v>376390520.72159994</v>
      </c>
      <c r="T935" s="64">
        <f t="shared" si="2059"/>
        <v>376390520.72159994</v>
      </c>
      <c r="U935" s="64">
        <f t="shared" si="2059"/>
        <v>376390520.72159994</v>
      </c>
      <c r="V935" s="64">
        <f t="shared" si="2059"/>
        <v>376390520.72159994</v>
      </c>
      <c r="W935" s="64">
        <f t="shared" si="2059"/>
        <v>376390520.72159994</v>
      </c>
      <c r="X935" s="64">
        <f t="shared" si="2059"/>
        <v>376390520.72159994</v>
      </c>
      <c r="Y935" s="64">
        <f t="shared" si="2059"/>
        <v>376390520.72159994</v>
      </c>
      <c r="Z935" s="64">
        <f t="shared" si="2059"/>
        <v>376390520.72159994</v>
      </c>
      <c r="AA935" s="64">
        <f t="shared" si="2059"/>
        <v>433781183.52738237</v>
      </c>
      <c r="AB935" s="64">
        <f t="shared" si="2059"/>
        <v>433781183.52738237</v>
      </c>
      <c r="AC935" s="64">
        <f t="shared" si="2059"/>
        <v>433781183.52738237</v>
      </c>
      <c r="AD935" s="64">
        <f t="shared" si="2059"/>
        <v>433781183.52738237</v>
      </c>
      <c r="AE935" s="64">
        <f t="shared" si="2059"/>
        <v>433781183.52738237</v>
      </c>
      <c r="AF935" s="64">
        <f t="shared" si="2059"/>
        <v>433781183.52738237</v>
      </c>
      <c r="AG935" s="64">
        <f t="shared" si="2059"/>
        <v>433781183.52738237</v>
      </c>
      <c r="AH935" s="64">
        <f t="shared" si="2059"/>
        <v>433781183.52738237</v>
      </c>
      <c r="AI935" s="64">
        <f t="shared" si="2059"/>
        <v>433781183.52738237</v>
      </c>
      <c r="AJ935" s="64">
        <f t="shared" si="2059"/>
        <v>433781183.52738237</v>
      </c>
      <c r="AK935" s="64">
        <f t="shared" si="2059"/>
        <v>433781183.52738237</v>
      </c>
      <c r="AL935" s="64">
        <f t="shared" si="2059"/>
        <v>433781183.52738237</v>
      </c>
      <c r="AM935" s="64">
        <f t="shared" si="2059"/>
        <v>483057549.31294906</v>
      </c>
      <c r="AN935" s="64">
        <f t="shared" si="2059"/>
        <v>483057549.31294906</v>
      </c>
      <c r="AO935" s="64">
        <f t="shared" si="2059"/>
        <v>483057549.31294906</v>
      </c>
      <c r="AP935" s="64">
        <f t="shared" si="2059"/>
        <v>483057549.31294906</v>
      </c>
      <c r="AQ935" s="64">
        <f t="shared" si="2059"/>
        <v>483057549.31294906</v>
      </c>
      <c r="AR935" s="64">
        <f t="shared" si="2059"/>
        <v>483057549.31294906</v>
      </c>
      <c r="AS935" s="64">
        <f t="shared" si="2059"/>
        <v>483057549.31294906</v>
      </c>
      <c r="AT935" s="64">
        <f t="shared" si="2059"/>
        <v>483057549.31294906</v>
      </c>
      <c r="AU935" s="64">
        <f t="shared" si="2059"/>
        <v>483057549.31294906</v>
      </c>
      <c r="AV935" s="64">
        <f t="shared" si="2059"/>
        <v>483057549.31294906</v>
      </c>
      <c r="AW935" s="64">
        <f t="shared" si="2059"/>
        <v>483057549.31294906</v>
      </c>
      <c r="AX935" s="64">
        <f t="shared" si="2059"/>
        <v>483057549.31294906</v>
      </c>
      <c r="AY935" s="64">
        <f t="shared" si="2059"/>
        <v>575271076.63718832</v>
      </c>
      <c r="AZ935" s="64">
        <f t="shared" si="2059"/>
        <v>575271076.63718832</v>
      </c>
      <c r="BA935" s="64">
        <f t="shared" si="2059"/>
        <v>575271076.63718832</v>
      </c>
      <c r="BB935" s="64">
        <f t="shared" si="2059"/>
        <v>575271076.63718832</v>
      </c>
      <c r="BC935" s="64">
        <f t="shared" si="2059"/>
        <v>575271076.63718832</v>
      </c>
      <c r="BD935" s="64">
        <f t="shared" si="2059"/>
        <v>575271076.63718832</v>
      </c>
      <c r="BE935" s="64">
        <f t="shared" si="2059"/>
        <v>575271076.63718832</v>
      </c>
      <c r="BF935" s="64">
        <f t="shared" si="2059"/>
        <v>575271076.63718832</v>
      </c>
      <c r="BG935" s="64">
        <f t="shared" si="2059"/>
        <v>575271076.63718832</v>
      </c>
      <c r="BH935" s="64">
        <f t="shared" si="2059"/>
        <v>575271076.63718832</v>
      </c>
      <c r="BI935" s="64">
        <f t="shared" si="2059"/>
        <v>575271076.63718832</v>
      </c>
      <c r="BJ935" s="64">
        <f t="shared" si="2059"/>
        <v>575271076.63718832</v>
      </c>
      <c r="BK935" s="64">
        <f t="shared" si="2059"/>
        <v>620208125.0835886</v>
      </c>
      <c r="BL935" s="64">
        <f t="shared" si="2059"/>
        <v>620208125.0835886</v>
      </c>
      <c r="BM935" s="64">
        <f t="shared" si="2059"/>
        <v>620208125.0835886</v>
      </c>
      <c r="BN935" s="64">
        <f t="shared" si="2059"/>
        <v>620208125.0835886</v>
      </c>
      <c r="BO935" s="64">
        <f t="shared" si="2059"/>
        <v>620208125.0835886</v>
      </c>
      <c r="BP935" s="64">
        <f t="shared" si="2059"/>
        <v>620208125.0835886</v>
      </c>
      <c r="BQ935" s="64">
        <f t="shared" si="2059"/>
        <v>620208125.0835886</v>
      </c>
      <c r="BR935" s="64">
        <f t="shared" si="2059"/>
        <v>620208125.0835886</v>
      </c>
      <c r="BS935" s="64">
        <f t="shared" si="2059"/>
        <v>620208125.0835886</v>
      </c>
      <c r="BT935" s="64">
        <f t="shared" si="2059"/>
        <v>620208125.0835886</v>
      </c>
      <c r="BU935" s="64">
        <f t="shared" si="2059"/>
        <v>620208125.0835886</v>
      </c>
      <c r="BV935" s="64">
        <f t="shared" si="2059"/>
        <v>620208125.0835886</v>
      </c>
      <c r="BW935" s="247">
        <f t="shared" si="2058"/>
        <v>29864501463.392471</v>
      </c>
    </row>
    <row r="936" spans="1:75" x14ac:dyDescent="0.3">
      <c r="A936" s="5" t="s">
        <v>658</v>
      </c>
      <c r="O936" s="64">
        <f>+O903+O869+O836</f>
        <v>31365876.726799995</v>
      </c>
      <c r="P936" s="64">
        <f t="shared" ref="P936:BV936" si="2060">+P903+P869+P836</f>
        <v>31365876.726799995</v>
      </c>
      <c r="Q936" s="64">
        <f t="shared" si="2060"/>
        <v>31365876.726799995</v>
      </c>
      <c r="R936" s="64">
        <f t="shared" si="2060"/>
        <v>31365876.726799995</v>
      </c>
      <c r="S936" s="64">
        <f t="shared" si="2060"/>
        <v>31365876.726799995</v>
      </c>
      <c r="T936" s="64">
        <f t="shared" si="2060"/>
        <v>31365876.726799995</v>
      </c>
      <c r="U936" s="64">
        <f t="shared" si="2060"/>
        <v>31365876.726799995</v>
      </c>
      <c r="V936" s="64">
        <f t="shared" si="2060"/>
        <v>31365876.726799995</v>
      </c>
      <c r="W936" s="64">
        <f t="shared" si="2060"/>
        <v>31365876.726799995</v>
      </c>
      <c r="X936" s="64">
        <f t="shared" si="2060"/>
        <v>31365876.726799995</v>
      </c>
      <c r="Y936" s="64">
        <f t="shared" si="2060"/>
        <v>31365876.726799995</v>
      </c>
      <c r="Z936" s="64">
        <f t="shared" si="2060"/>
        <v>31365876.726799995</v>
      </c>
      <c r="AA936" s="64">
        <f t="shared" si="2060"/>
        <v>36148431.960615203</v>
      </c>
      <c r="AB936" s="64">
        <f t="shared" si="2060"/>
        <v>36148431.960615203</v>
      </c>
      <c r="AC936" s="64">
        <f t="shared" si="2060"/>
        <v>36148431.960615203</v>
      </c>
      <c r="AD936" s="64">
        <f t="shared" si="2060"/>
        <v>36148431.960615203</v>
      </c>
      <c r="AE936" s="64">
        <f t="shared" si="2060"/>
        <v>36148431.960615203</v>
      </c>
      <c r="AF936" s="64">
        <f t="shared" si="2060"/>
        <v>36148431.960615203</v>
      </c>
      <c r="AG936" s="64">
        <f t="shared" si="2060"/>
        <v>36148431.960615203</v>
      </c>
      <c r="AH936" s="64">
        <f t="shared" si="2060"/>
        <v>36148431.960615203</v>
      </c>
      <c r="AI936" s="64">
        <f t="shared" si="2060"/>
        <v>36148431.960615203</v>
      </c>
      <c r="AJ936" s="64">
        <f t="shared" si="2060"/>
        <v>36148431.960615203</v>
      </c>
      <c r="AK936" s="64">
        <f t="shared" si="2060"/>
        <v>36148431.960615203</v>
      </c>
      <c r="AL936" s="64">
        <f t="shared" si="2060"/>
        <v>36148431.960615203</v>
      </c>
      <c r="AM936" s="64">
        <f t="shared" si="2060"/>
        <v>40254795.776079081</v>
      </c>
      <c r="AN936" s="64">
        <f t="shared" si="2060"/>
        <v>40254795.776079081</v>
      </c>
      <c r="AO936" s="64">
        <f t="shared" si="2060"/>
        <v>40254795.776079081</v>
      </c>
      <c r="AP936" s="64">
        <f t="shared" si="2060"/>
        <v>40254795.776079081</v>
      </c>
      <c r="AQ936" s="64">
        <f t="shared" si="2060"/>
        <v>40254795.776079081</v>
      </c>
      <c r="AR936" s="64">
        <f t="shared" si="2060"/>
        <v>40254795.776079081</v>
      </c>
      <c r="AS936" s="64">
        <f t="shared" si="2060"/>
        <v>40254795.776079081</v>
      </c>
      <c r="AT936" s="64">
        <f t="shared" si="2060"/>
        <v>40254795.776079081</v>
      </c>
      <c r="AU936" s="64">
        <f t="shared" si="2060"/>
        <v>40254795.776079081</v>
      </c>
      <c r="AV936" s="64">
        <f t="shared" si="2060"/>
        <v>40254795.776079081</v>
      </c>
      <c r="AW936" s="64">
        <f t="shared" si="2060"/>
        <v>40254795.776079081</v>
      </c>
      <c r="AX936" s="64">
        <f t="shared" si="2060"/>
        <v>40254795.776079081</v>
      </c>
      <c r="AY936" s="64">
        <f t="shared" si="2060"/>
        <v>47939256.386432365</v>
      </c>
      <c r="AZ936" s="64">
        <f t="shared" si="2060"/>
        <v>47939256.386432365</v>
      </c>
      <c r="BA936" s="64">
        <f t="shared" si="2060"/>
        <v>47939256.386432365</v>
      </c>
      <c r="BB936" s="64">
        <f t="shared" si="2060"/>
        <v>47939256.386432365</v>
      </c>
      <c r="BC936" s="64">
        <f t="shared" si="2060"/>
        <v>47939256.386432365</v>
      </c>
      <c r="BD936" s="64">
        <f t="shared" si="2060"/>
        <v>47939256.386432365</v>
      </c>
      <c r="BE936" s="64">
        <f t="shared" si="2060"/>
        <v>47939256.386432365</v>
      </c>
      <c r="BF936" s="64">
        <f t="shared" si="2060"/>
        <v>47939256.386432365</v>
      </c>
      <c r="BG936" s="64">
        <f t="shared" si="2060"/>
        <v>47939256.386432365</v>
      </c>
      <c r="BH936" s="64">
        <f t="shared" si="2060"/>
        <v>47939256.386432365</v>
      </c>
      <c r="BI936" s="64">
        <f t="shared" si="2060"/>
        <v>47939256.386432365</v>
      </c>
      <c r="BJ936" s="64">
        <f t="shared" si="2060"/>
        <v>47939256.386432365</v>
      </c>
      <c r="BK936" s="64">
        <f t="shared" si="2060"/>
        <v>51684010.423632383</v>
      </c>
      <c r="BL936" s="64">
        <f t="shared" si="2060"/>
        <v>51684010.423632383</v>
      </c>
      <c r="BM936" s="64">
        <f t="shared" si="2060"/>
        <v>51684010.423632383</v>
      </c>
      <c r="BN936" s="64">
        <f t="shared" si="2060"/>
        <v>51684010.423632383</v>
      </c>
      <c r="BO936" s="64">
        <f t="shared" si="2060"/>
        <v>51684010.423632383</v>
      </c>
      <c r="BP936" s="64">
        <f t="shared" si="2060"/>
        <v>51684010.423632383</v>
      </c>
      <c r="BQ936" s="64">
        <f t="shared" si="2060"/>
        <v>51684010.423632383</v>
      </c>
      <c r="BR936" s="64">
        <f t="shared" si="2060"/>
        <v>51684010.423632383</v>
      </c>
      <c r="BS936" s="64">
        <f t="shared" si="2060"/>
        <v>51684010.423632383</v>
      </c>
      <c r="BT936" s="64">
        <f t="shared" si="2060"/>
        <v>51684010.423632383</v>
      </c>
      <c r="BU936" s="64">
        <f t="shared" si="2060"/>
        <v>51684010.423632383</v>
      </c>
      <c r="BV936" s="64">
        <f t="shared" si="2060"/>
        <v>51684010.423632383</v>
      </c>
      <c r="BW936" s="247">
        <f t="shared" si="2058"/>
        <v>2488708455.2827101</v>
      </c>
    </row>
    <row r="937" spans="1:75" x14ac:dyDescent="0.3">
      <c r="A937" s="5" t="s">
        <v>659</v>
      </c>
      <c r="O937" s="64">
        <f>+O905+O871+O838</f>
        <v>313658.76726799994</v>
      </c>
      <c r="P937" s="64">
        <f t="shared" ref="P937:BV937" si="2061">+P905+P871+P838</f>
        <v>940976.30180399993</v>
      </c>
      <c r="Q937" s="64">
        <f t="shared" si="2061"/>
        <v>1568293.8363399995</v>
      </c>
      <c r="R937" s="64">
        <f t="shared" si="2061"/>
        <v>2195611.3708760003</v>
      </c>
      <c r="S937" s="64">
        <f t="shared" si="2061"/>
        <v>2822928.9054119997</v>
      </c>
      <c r="T937" s="64">
        <f t="shared" si="2061"/>
        <v>3450246.439948</v>
      </c>
      <c r="U937" s="64">
        <f t="shared" si="2061"/>
        <v>4077563.9744840008</v>
      </c>
      <c r="V937" s="64">
        <f t="shared" si="2061"/>
        <v>4704881.5090199998</v>
      </c>
      <c r="W937" s="64">
        <f t="shared" si="2061"/>
        <v>5332199.0435559982</v>
      </c>
      <c r="X937" s="64">
        <f t="shared" si="2061"/>
        <v>5959516.5780920004</v>
      </c>
      <c r="Y937" s="64">
        <f t="shared" si="2061"/>
        <v>6586834.1126279961</v>
      </c>
      <c r="Z937" s="64">
        <f t="shared" si="2061"/>
        <v>7214151.6471640002</v>
      </c>
      <c r="AA937" s="64">
        <f t="shared" si="2061"/>
        <v>361484.31960615201</v>
      </c>
      <c r="AB937" s="64">
        <f t="shared" si="2061"/>
        <v>1084452.9588184559</v>
      </c>
      <c r="AC937" s="64">
        <f t="shared" si="2061"/>
        <v>1807421.59803076</v>
      </c>
      <c r="AD937" s="64">
        <f t="shared" si="2061"/>
        <v>2530390.2372430637</v>
      </c>
      <c r="AE937" s="64">
        <f t="shared" si="2061"/>
        <v>3253358.876455368</v>
      </c>
      <c r="AF937" s="64">
        <f t="shared" si="2061"/>
        <v>3976327.5156676727</v>
      </c>
      <c r="AG937" s="64">
        <f t="shared" si="2061"/>
        <v>4699296.1548799779</v>
      </c>
      <c r="AH937" s="64">
        <f t="shared" si="2061"/>
        <v>5422264.7940922771</v>
      </c>
      <c r="AI937" s="64">
        <f t="shared" si="2061"/>
        <v>6145233.4333045837</v>
      </c>
      <c r="AJ937" s="64">
        <f t="shared" si="2061"/>
        <v>6868202.0725168847</v>
      </c>
      <c r="AK937" s="64">
        <f t="shared" si="2061"/>
        <v>7591170.7117291894</v>
      </c>
      <c r="AL937" s="64">
        <f t="shared" si="2061"/>
        <v>8314139.3509414904</v>
      </c>
      <c r="AM937" s="64">
        <f t="shared" si="2061"/>
        <v>402547.95776079083</v>
      </c>
      <c r="AN937" s="64">
        <f t="shared" si="2061"/>
        <v>1207643.8732823727</v>
      </c>
      <c r="AO937" s="64">
        <f t="shared" si="2061"/>
        <v>2012739.7888039544</v>
      </c>
      <c r="AP937" s="64">
        <f t="shared" si="2061"/>
        <v>2817835.7043255358</v>
      </c>
      <c r="AQ937" s="64">
        <f t="shared" si="2061"/>
        <v>3622931.6198471175</v>
      </c>
      <c r="AR937" s="64">
        <f t="shared" si="2061"/>
        <v>4428027.5353686996</v>
      </c>
      <c r="AS937" s="64">
        <f t="shared" si="2061"/>
        <v>5233123.450890284</v>
      </c>
      <c r="AT937" s="64">
        <f t="shared" si="2061"/>
        <v>6038219.366411861</v>
      </c>
      <c r="AU937" s="64">
        <f t="shared" si="2061"/>
        <v>6843315.2819334436</v>
      </c>
      <c r="AV937" s="64">
        <f t="shared" si="2061"/>
        <v>7648411.1974550225</v>
      </c>
      <c r="AW937" s="64">
        <f t="shared" si="2061"/>
        <v>8453507.1129766013</v>
      </c>
      <c r="AX937" s="64">
        <f t="shared" si="2061"/>
        <v>9258603.0284981839</v>
      </c>
      <c r="AY937" s="64">
        <f t="shared" si="2061"/>
        <v>479392.56386432366</v>
      </c>
      <c r="AZ937" s="64">
        <f t="shared" si="2061"/>
        <v>1438177.6915929711</v>
      </c>
      <c r="BA937" s="64">
        <f t="shared" si="2061"/>
        <v>2396962.8193216179</v>
      </c>
      <c r="BB937" s="64">
        <f t="shared" si="2061"/>
        <v>3355747.947050266</v>
      </c>
      <c r="BC937" s="64">
        <f t="shared" si="2061"/>
        <v>4314533.0747789126</v>
      </c>
      <c r="BD937" s="64">
        <f t="shared" si="2061"/>
        <v>5273318.202507562</v>
      </c>
      <c r="BE937" s="64">
        <f t="shared" si="2061"/>
        <v>6232103.3302362086</v>
      </c>
      <c r="BF937" s="64">
        <f t="shared" si="2061"/>
        <v>7190888.4579648525</v>
      </c>
      <c r="BG937" s="64">
        <f t="shared" si="2061"/>
        <v>8149673.5856934991</v>
      </c>
      <c r="BH937" s="64">
        <f t="shared" si="2061"/>
        <v>9108458.713422142</v>
      </c>
      <c r="BI937" s="64">
        <f t="shared" si="2061"/>
        <v>10067243.841150796</v>
      </c>
      <c r="BJ937" s="64">
        <f t="shared" si="2061"/>
        <v>11026028.968879435</v>
      </c>
      <c r="BK937" s="64">
        <f t="shared" si="2061"/>
        <v>516840.10423632391</v>
      </c>
      <c r="BL937" s="64">
        <f t="shared" si="2061"/>
        <v>1550520.3127089718</v>
      </c>
      <c r="BM937" s="64">
        <f t="shared" si="2061"/>
        <v>2584200.5211816188</v>
      </c>
      <c r="BN937" s="64">
        <f t="shared" si="2061"/>
        <v>3617880.7296542684</v>
      </c>
      <c r="BO937" s="64">
        <f t="shared" si="2061"/>
        <v>4651560.9381269151</v>
      </c>
      <c r="BP937" s="64">
        <f t="shared" si="2061"/>
        <v>5685241.1465995638</v>
      </c>
      <c r="BQ937" s="64">
        <f t="shared" si="2061"/>
        <v>6718921.3550722115</v>
      </c>
      <c r="BR937" s="64">
        <f t="shared" si="2061"/>
        <v>7752601.5635448573</v>
      </c>
      <c r="BS937" s="64">
        <f t="shared" si="2061"/>
        <v>8786281.7720174994</v>
      </c>
      <c r="BT937" s="64">
        <f t="shared" si="2061"/>
        <v>9819961.9804901518</v>
      </c>
      <c r="BU937" s="64">
        <f t="shared" si="2061"/>
        <v>10853642.188962797</v>
      </c>
      <c r="BV937" s="64">
        <f t="shared" si="2061"/>
        <v>11887322.397435445</v>
      </c>
      <c r="BW937" s="247">
        <f t="shared" si="2058"/>
        <v>298645014.63392502</v>
      </c>
    </row>
    <row r="938" spans="1:75" x14ac:dyDescent="0.3">
      <c r="A938" s="5" t="s">
        <v>660</v>
      </c>
      <c r="O938" s="64">
        <f>+O908+O874+O841</f>
        <v>31365876.726799995</v>
      </c>
      <c r="P938" s="64">
        <f t="shared" ref="P938:BU938" si="2062">+P908+P874+P841</f>
        <v>31365876.726799995</v>
      </c>
      <c r="Q938" s="64">
        <f t="shared" si="2062"/>
        <v>31365876.726799995</v>
      </c>
      <c r="R938" s="64">
        <f t="shared" si="2062"/>
        <v>31365876.726799995</v>
      </c>
      <c r="S938" s="64">
        <f t="shared" si="2062"/>
        <v>31365876.726799995</v>
      </c>
      <c r="T938" s="64">
        <f t="shared" si="2062"/>
        <v>31365876.726799995</v>
      </c>
      <c r="U938" s="64">
        <f t="shared" si="2062"/>
        <v>31365876.726799995</v>
      </c>
      <c r="V938" s="64">
        <f t="shared" si="2062"/>
        <v>31365876.726799995</v>
      </c>
      <c r="W938" s="64">
        <f t="shared" si="2062"/>
        <v>31365876.726799995</v>
      </c>
      <c r="X938" s="64">
        <f t="shared" si="2062"/>
        <v>31365876.726799995</v>
      </c>
      <c r="Y938" s="64">
        <f t="shared" si="2062"/>
        <v>31365876.726799995</v>
      </c>
      <c r="Z938" s="64">
        <f t="shared" si="2062"/>
        <v>31365876.726799995</v>
      </c>
      <c r="AA938" s="64">
        <f t="shared" si="2062"/>
        <v>36148431.960615203</v>
      </c>
      <c r="AB938" s="64">
        <f t="shared" si="2062"/>
        <v>36148431.960615203</v>
      </c>
      <c r="AC938" s="64">
        <f t="shared" si="2062"/>
        <v>36148431.960615203</v>
      </c>
      <c r="AD938" s="64">
        <f t="shared" si="2062"/>
        <v>36148431.960615203</v>
      </c>
      <c r="AE938" s="64">
        <f t="shared" si="2062"/>
        <v>36148431.960615203</v>
      </c>
      <c r="AF938" s="64">
        <f t="shared" si="2062"/>
        <v>36148431.960615203</v>
      </c>
      <c r="AG938" s="64">
        <f t="shared" si="2062"/>
        <v>36148431.960615203</v>
      </c>
      <c r="AH938" s="64">
        <f t="shared" si="2062"/>
        <v>36148431.960615203</v>
      </c>
      <c r="AI938" s="64">
        <f t="shared" si="2062"/>
        <v>36148431.960615203</v>
      </c>
      <c r="AJ938" s="64">
        <f t="shared" si="2062"/>
        <v>36148431.960615203</v>
      </c>
      <c r="AK938" s="64">
        <f t="shared" si="2062"/>
        <v>36148431.960615203</v>
      </c>
      <c r="AL938" s="64">
        <f t="shared" si="2062"/>
        <v>36148431.960615203</v>
      </c>
      <c r="AM938" s="64">
        <f t="shared" si="2062"/>
        <v>40254795.776079081</v>
      </c>
      <c r="AN938" s="64">
        <f t="shared" si="2062"/>
        <v>40254795.776079081</v>
      </c>
      <c r="AO938" s="64">
        <f t="shared" si="2062"/>
        <v>40254795.776079081</v>
      </c>
      <c r="AP938" s="64">
        <f t="shared" si="2062"/>
        <v>40254795.776079081</v>
      </c>
      <c r="AQ938" s="64">
        <f t="shared" si="2062"/>
        <v>40254795.776079081</v>
      </c>
      <c r="AR938" s="64">
        <f t="shared" si="2062"/>
        <v>40254795.776079081</v>
      </c>
      <c r="AS938" s="64">
        <f t="shared" si="2062"/>
        <v>40254795.776079081</v>
      </c>
      <c r="AT938" s="64">
        <f t="shared" si="2062"/>
        <v>40254795.776079081</v>
      </c>
      <c r="AU938" s="64">
        <f t="shared" si="2062"/>
        <v>40254795.776079081</v>
      </c>
      <c r="AV938" s="64">
        <f t="shared" si="2062"/>
        <v>40254795.776079081</v>
      </c>
      <c r="AW938" s="64">
        <f t="shared" si="2062"/>
        <v>40254795.776079081</v>
      </c>
      <c r="AX938" s="64">
        <f t="shared" si="2062"/>
        <v>40254795.776079081</v>
      </c>
      <c r="AY938" s="64">
        <f t="shared" si="2062"/>
        <v>47939256.386432365</v>
      </c>
      <c r="AZ938" s="64">
        <f t="shared" si="2062"/>
        <v>47939256.386432365</v>
      </c>
      <c r="BA938" s="64">
        <f t="shared" si="2062"/>
        <v>47939256.386432365</v>
      </c>
      <c r="BB938" s="64">
        <f t="shared" si="2062"/>
        <v>47939256.386432365</v>
      </c>
      <c r="BC938" s="64">
        <f t="shared" si="2062"/>
        <v>47939256.386432365</v>
      </c>
      <c r="BD938" s="64">
        <f t="shared" si="2062"/>
        <v>47939256.386432365</v>
      </c>
      <c r="BE938" s="64">
        <f t="shared" si="2062"/>
        <v>47939256.386432365</v>
      </c>
      <c r="BF938" s="64">
        <f t="shared" si="2062"/>
        <v>47939256.386432365</v>
      </c>
      <c r="BG938" s="64">
        <f t="shared" si="2062"/>
        <v>47939256.386432365</v>
      </c>
      <c r="BH938" s="64">
        <f t="shared" si="2062"/>
        <v>47939256.386432365</v>
      </c>
      <c r="BI938" s="64">
        <f t="shared" si="2062"/>
        <v>47939256.386432365</v>
      </c>
      <c r="BJ938" s="64">
        <f t="shared" si="2062"/>
        <v>47939256.386432365</v>
      </c>
      <c r="BK938" s="64">
        <f t="shared" si="2062"/>
        <v>51684010.423632383</v>
      </c>
      <c r="BL938" s="64">
        <f t="shared" si="2062"/>
        <v>51684010.423632383</v>
      </c>
      <c r="BM938" s="64">
        <f t="shared" si="2062"/>
        <v>51684010.423632383</v>
      </c>
      <c r="BN938" s="64">
        <f t="shared" si="2062"/>
        <v>51684010.423632383</v>
      </c>
      <c r="BO938" s="64">
        <f t="shared" si="2062"/>
        <v>51684010.423632383</v>
      </c>
      <c r="BP938" s="64">
        <f t="shared" si="2062"/>
        <v>51684010.423632383</v>
      </c>
      <c r="BQ938" s="64">
        <f t="shared" si="2062"/>
        <v>51684010.423632383</v>
      </c>
      <c r="BR938" s="64">
        <f t="shared" si="2062"/>
        <v>51684010.423632383</v>
      </c>
      <c r="BS938" s="64">
        <f t="shared" si="2062"/>
        <v>51684010.423632383</v>
      </c>
      <c r="BT938" s="64">
        <f t="shared" si="2062"/>
        <v>51684010.423632383</v>
      </c>
      <c r="BU938" s="64">
        <f t="shared" si="2062"/>
        <v>51684010.423632383</v>
      </c>
      <c r="BV938" s="64">
        <f>+BV908+BV874+BV841</f>
        <v>51684010.423632383</v>
      </c>
      <c r="BW938" s="247">
        <f t="shared" si="2058"/>
        <v>2488708455.2827101</v>
      </c>
    </row>
    <row r="939" spans="1:75" x14ac:dyDescent="0.3">
      <c r="A939" s="5" t="s">
        <v>661</v>
      </c>
      <c r="O939" s="64">
        <f>+O910+O876+O843</f>
        <v>15682938.363399997</v>
      </c>
      <c r="P939" s="64">
        <f t="shared" ref="P939:BV939" si="2063">+P910+P876+P843</f>
        <v>15682938.363399997</v>
      </c>
      <c r="Q939" s="64">
        <f t="shared" si="2063"/>
        <v>15682938.363399997</v>
      </c>
      <c r="R939" s="64">
        <f t="shared" si="2063"/>
        <v>15682938.363399997</v>
      </c>
      <c r="S939" s="64">
        <f t="shared" si="2063"/>
        <v>15682938.363399997</v>
      </c>
      <c r="T939" s="64">
        <f t="shared" si="2063"/>
        <v>15682938.363399997</v>
      </c>
      <c r="U939" s="64">
        <f t="shared" si="2063"/>
        <v>15682938.363399997</v>
      </c>
      <c r="V939" s="64">
        <f t="shared" si="2063"/>
        <v>15682938.363399997</v>
      </c>
      <c r="W939" s="64">
        <f t="shared" si="2063"/>
        <v>15682938.363399997</v>
      </c>
      <c r="X939" s="64">
        <f t="shared" si="2063"/>
        <v>15682938.363399997</v>
      </c>
      <c r="Y939" s="64">
        <f t="shared" si="2063"/>
        <v>15682938.363399997</v>
      </c>
      <c r="Z939" s="64">
        <f t="shared" si="2063"/>
        <v>15682938.363399997</v>
      </c>
      <c r="AA939" s="64">
        <f t="shared" si="2063"/>
        <v>18074215.980307601</v>
      </c>
      <c r="AB939" s="64">
        <f t="shared" si="2063"/>
        <v>18074215.980307601</v>
      </c>
      <c r="AC939" s="64">
        <f t="shared" si="2063"/>
        <v>18074215.980307601</v>
      </c>
      <c r="AD939" s="64">
        <f t="shared" si="2063"/>
        <v>18074215.980307601</v>
      </c>
      <c r="AE939" s="64">
        <f t="shared" si="2063"/>
        <v>18074215.980307601</v>
      </c>
      <c r="AF939" s="64">
        <f t="shared" si="2063"/>
        <v>18074215.980307601</v>
      </c>
      <c r="AG939" s="64">
        <f t="shared" si="2063"/>
        <v>18074215.980307601</v>
      </c>
      <c r="AH939" s="64">
        <f t="shared" si="2063"/>
        <v>18074215.980307601</v>
      </c>
      <c r="AI939" s="64">
        <f t="shared" si="2063"/>
        <v>18074215.980307601</v>
      </c>
      <c r="AJ939" s="64">
        <f t="shared" si="2063"/>
        <v>18074215.980307601</v>
      </c>
      <c r="AK939" s="64">
        <f t="shared" si="2063"/>
        <v>18074215.980307601</v>
      </c>
      <c r="AL939" s="64">
        <f t="shared" si="2063"/>
        <v>18074215.980307601</v>
      </c>
      <c r="AM939" s="64">
        <f t="shared" si="2063"/>
        <v>20127397.88803954</v>
      </c>
      <c r="AN939" s="64">
        <f t="shared" si="2063"/>
        <v>20127397.88803954</v>
      </c>
      <c r="AO939" s="64">
        <f t="shared" si="2063"/>
        <v>20127397.88803954</v>
      </c>
      <c r="AP939" s="64">
        <f t="shared" si="2063"/>
        <v>20127397.88803954</v>
      </c>
      <c r="AQ939" s="64">
        <f t="shared" si="2063"/>
        <v>20127397.88803954</v>
      </c>
      <c r="AR939" s="64">
        <f t="shared" si="2063"/>
        <v>20127397.88803954</v>
      </c>
      <c r="AS939" s="64">
        <f t="shared" si="2063"/>
        <v>20127397.88803954</v>
      </c>
      <c r="AT939" s="64">
        <f t="shared" si="2063"/>
        <v>20127397.88803954</v>
      </c>
      <c r="AU939" s="64">
        <f t="shared" si="2063"/>
        <v>20127397.88803954</v>
      </c>
      <c r="AV939" s="64">
        <f t="shared" si="2063"/>
        <v>20127397.88803954</v>
      </c>
      <c r="AW939" s="64">
        <f t="shared" si="2063"/>
        <v>20127397.88803954</v>
      </c>
      <c r="AX939" s="64">
        <f t="shared" si="2063"/>
        <v>20127397.88803954</v>
      </c>
      <c r="AY939" s="64">
        <f t="shared" si="2063"/>
        <v>23969628.193216182</v>
      </c>
      <c r="AZ939" s="64">
        <f t="shared" si="2063"/>
        <v>23969628.193216182</v>
      </c>
      <c r="BA939" s="64">
        <f t="shared" si="2063"/>
        <v>23969628.193216182</v>
      </c>
      <c r="BB939" s="64">
        <f t="shared" si="2063"/>
        <v>23969628.193216182</v>
      </c>
      <c r="BC939" s="64">
        <f t="shared" si="2063"/>
        <v>23969628.193216182</v>
      </c>
      <c r="BD939" s="64">
        <f t="shared" si="2063"/>
        <v>23969628.193216182</v>
      </c>
      <c r="BE939" s="64">
        <f t="shared" si="2063"/>
        <v>23969628.193216182</v>
      </c>
      <c r="BF939" s="64">
        <f t="shared" si="2063"/>
        <v>23969628.193216182</v>
      </c>
      <c r="BG939" s="64">
        <f t="shared" si="2063"/>
        <v>23969628.193216182</v>
      </c>
      <c r="BH939" s="64">
        <f t="shared" si="2063"/>
        <v>23969628.193216182</v>
      </c>
      <c r="BI939" s="64">
        <f t="shared" si="2063"/>
        <v>23969628.193216182</v>
      </c>
      <c r="BJ939" s="64">
        <f t="shared" si="2063"/>
        <v>23969628.193216182</v>
      </c>
      <c r="BK939" s="64">
        <f t="shared" si="2063"/>
        <v>25842005.211816192</v>
      </c>
      <c r="BL939" s="64">
        <f t="shared" si="2063"/>
        <v>25842005.211816192</v>
      </c>
      <c r="BM939" s="64">
        <f t="shared" si="2063"/>
        <v>25842005.211816192</v>
      </c>
      <c r="BN939" s="64">
        <f t="shared" si="2063"/>
        <v>25842005.211816192</v>
      </c>
      <c r="BO939" s="64">
        <f t="shared" si="2063"/>
        <v>25842005.211816192</v>
      </c>
      <c r="BP939" s="64">
        <f t="shared" si="2063"/>
        <v>25842005.211816192</v>
      </c>
      <c r="BQ939" s="64">
        <f t="shared" si="2063"/>
        <v>25842005.211816192</v>
      </c>
      <c r="BR939" s="64">
        <f t="shared" si="2063"/>
        <v>25842005.211816192</v>
      </c>
      <c r="BS939" s="64">
        <f t="shared" si="2063"/>
        <v>25842005.211816192</v>
      </c>
      <c r="BT939" s="64">
        <f t="shared" si="2063"/>
        <v>25842005.211816192</v>
      </c>
      <c r="BU939" s="64">
        <f t="shared" si="2063"/>
        <v>25842005.211816192</v>
      </c>
      <c r="BV939" s="64">
        <f t="shared" si="2063"/>
        <v>25842005.211816192</v>
      </c>
      <c r="BW939" s="247">
        <f t="shared" si="2058"/>
        <v>1244354227.641355</v>
      </c>
    </row>
    <row r="940" spans="1:75" x14ac:dyDescent="0.3">
      <c r="A940" s="5" t="s">
        <v>662</v>
      </c>
      <c r="O940" s="64">
        <f>+O913+O879+O846</f>
        <v>15055620.828863999</v>
      </c>
      <c r="P940" s="64">
        <f t="shared" ref="P940:BV940" si="2064">+P913+P879+P846</f>
        <v>15055620.828863999</v>
      </c>
      <c r="Q940" s="64">
        <f t="shared" si="2064"/>
        <v>15055620.828863997</v>
      </c>
      <c r="R940" s="64">
        <f t="shared" si="2064"/>
        <v>15055620.828864001</v>
      </c>
      <c r="S940" s="64">
        <f t="shared" si="2064"/>
        <v>15055620.828864003</v>
      </c>
      <c r="T940" s="64">
        <f t="shared" si="2064"/>
        <v>15055620.828864001</v>
      </c>
      <c r="U940" s="64">
        <f t="shared" si="2064"/>
        <v>15055620.828864001</v>
      </c>
      <c r="V940" s="64">
        <f t="shared" si="2064"/>
        <v>15055620.828863997</v>
      </c>
      <c r="W940" s="64">
        <f t="shared" si="2064"/>
        <v>15055620.828863997</v>
      </c>
      <c r="X940" s="64">
        <f t="shared" si="2064"/>
        <v>15055620.828864001</v>
      </c>
      <c r="Y940" s="64">
        <f t="shared" si="2064"/>
        <v>15055620.828864001</v>
      </c>
      <c r="Z940" s="64">
        <f t="shared" si="2064"/>
        <v>15055620.828863993</v>
      </c>
      <c r="AA940" s="64">
        <f t="shared" si="2064"/>
        <v>17351247.341095295</v>
      </c>
      <c r="AB940" s="64">
        <f t="shared" si="2064"/>
        <v>17351247.341095295</v>
      </c>
      <c r="AC940" s="64">
        <f t="shared" si="2064"/>
        <v>17351247.341095291</v>
      </c>
      <c r="AD940" s="64">
        <f t="shared" si="2064"/>
        <v>17351247.341095299</v>
      </c>
      <c r="AE940" s="64">
        <f t="shared" si="2064"/>
        <v>17351247.341095295</v>
      </c>
      <c r="AF940" s="64">
        <f t="shared" si="2064"/>
        <v>17351247.341095287</v>
      </c>
      <c r="AG940" s="64">
        <f t="shared" si="2064"/>
        <v>17351247.341095291</v>
      </c>
      <c r="AH940" s="64">
        <f t="shared" si="2064"/>
        <v>17351247.341095291</v>
      </c>
      <c r="AI940" s="64">
        <f t="shared" si="2064"/>
        <v>17351247.341095291</v>
      </c>
      <c r="AJ940" s="64">
        <f t="shared" si="2064"/>
        <v>17351247.341095291</v>
      </c>
      <c r="AK940" s="64">
        <f t="shared" si="2064"/>
        <v>17351247.341095284</v>
      </c>
      <c r="AL940" s="64">
        <f t="shared" si="2064"/>
        <v>17351247.341095291</v>
      </c>
      <c r="AM940" s="64">
        <f t="shared" si="2064"/>
        <v>19322301.97251796</v>
      </c>
      <c r="AN940" s="64">
        <f t="shared" si="2064"/>
        <v>19322301.97251796</v>
      </c>
      <c r="AO940" s="64">
        <f t="shared" si="2064"/>
        <v>19322301.97251796</v>
      </c>
      <c r="AP940" s="64">
        <f t="shared" si="2064"/>
        <v>19322301.972517963</v>
      </c>
      <c r="AQ940" s="64">
        <f t="shared" si="2064"/>
        <v>19322301.97251796</v>
      </c>
      <c r="AR940" s="64">
        <f t="shared" si="2064"/>
        <v>19322301.972517963</v>
      </c>
      <c r="AS940" s="64">
        <f t="shared" si="2064"/>
        <v>19322301.972517963</v>
      </c>
      <c r="AT940" s="64">
        <f t="shared" si="2064"/>
        <v>19322301.97251796</v>
      </c>
      <c r="AU940" s="64">
        <f t="shared" si="2064"/>
        <v>19322301.97251796</v>
      </c>
      <c r="AV940" s="64">
        <f t="shared" si="2064"/>
        <v>19322301.972517952</v>
      </c>
      <c r="AW940" s="64">
        <f t="shared" si="2064"/>
        <v>19322301.972517967</v>
      </c>
      <c r="AX940" s="64">
        <f t="shared" si="2064"/>
        <v>19322301.972517952</v>
      </c>
      <c r="AY940" s="64">
        <f t="shared" si="2064"/>
        <v>23010843.065487538</v>
      </c>
      <c r="AZ940" s="64">
        <f t="shared" si="2064"/>
        <v>23010843.065487538</v>
      </c>
      <c r="BA940" s="64">
        <f t="shared" si="2064"/>
        <v>23010843.065487538</v>
      </c>
      <c r="BB940" s="64">
        <f t="shared" si="2064"/>
        <v>23010843.065487534</v>
      </c>
      <c r="BC940" s="64">
        <f t="shared" si="2064"/>
        <v>23010843.06548753</v>
      </c>
      <c r="BD940" s="64">
        <f t="shared" si="2064"/>
        <v>23010843.065487538</v>
      </c>
      <c r="BE940" s="64">
        <f t="shared" si="2064"/>
        <v>23010843.065487534</v>
      </c>
      <c r="BF940" s="64">
        <f t="shared" si="2064"/>
        <v>23010843.065487534</v>
      </c>
      <c r="BG940" s="64">
        <f t="shared" si="2064"/>
        <v>23010843.065487534</v>
      </c>
      <c r="BH940" s="64">
        <f t="shared" si="2064"/>
        <v>23010843.065487534</v>
      </c>
      <c r="BI940" s="64">
        <f t="shared" si="2064"/>
        <v>23010843.065487541</v>
      </c>
      <c r="BJ940" s="64">
        <f t="shared" si="2064"/>
        <v>23010843.065487534</v>
      </c>
      <c r="BK940" s="64">
        <f t="shared" si="2064"/>
        <v>24808325.003343545</v>
      </c>
      <c r="BL940" s="64">
        <f t="shared" si="2064"/>
        <v>24808325.003343545</v>
      </c>
      <c r="BM940" s="64">
        <f t="shared" si="2064"/>
        <v>24808325.003343545</v>
      </c>
      <c r="BN940" s="64">
        <f t="shared" si="2064"/>
        <v>24808325.003343545</v>
      </c>
      <c r="BO940" s="64">
        <f t="shared" si="2064"/>
        <v>24808325.003343545</v>
      </c>
      <c r="BP940" s="64">
        <f t="shared" si="2064"/>
        <v>24808325.003343545</v>
      </c>
      <c r="BQ940" s="64">
        <f t="shared" si="2064"/>
        <v>24808325.003343545</v>
      </c>
      <c r="BR940" s="64">
        <f t="shared" si="2064"/>
        <v>24808325.003343537</v>
      </c>
      <c r="BS940" s="64">
        <f t="shared" si="2064"/>
        <v>24808325.003343537</v>
      </c>
      <c r="BT940" s="64">
        <f t="shared" si="2064"/>
        <v>24808325.003343545</v>
      </c>
      <c r="BU940" s="64">
        <f t="shared" si="2064"/>
        <v>24808325.003343537</v>
      </c>
      <c r="BV940" s="64">
        <f t="shared" si="2064"/>
        <v>24808325.003343537</v>
      </c>
      <c r="BW940" s="247">
        <f t="shared" si="2058"/>
        <v>1194580058.5356998</v>
      </c>
    </row>
    <row r="941" spans="1:75" x14ac:dyDescent="0.3">
      <c r="A941" s="5" t="s">
        <v>639</v>
      </c>
      <c r="O941" s="166">
        <f>+O942+O943</f>
        <v>47048815.0902</v>
      </c>
      <c r="P941" s="166">
        <f t="shared" ref="P941:BV941" si="2065">+P942+P943</f>
        <v>47048815.0902</v>
      </c>
      <c r="Q941" s="166">
        <f t="shared" si="2065"/>
        <v>47048815.0902</v>
      </c>
      <c r="R941" s="166">
        <f t="shared" si="2065"/>
        <v>47048815.0902</v>
      </c>
      <c r="S941" s="166">
        <f t="shared" si="2065"/>
        <v>47048815.0902</v>
      </c>
      <c r="T941" s="166">
        <f t="shared" si="2065"/>
        <v>47048815.0902</v>
      </c>
      <c r="U941" s="166">
        <f t="shared" si="2065"/>
        <v>47048815.0902</v>
      </c>
      <c r="V941" s="166">
        <f t="shared" si="2065"/>
        <v>47048815.0902</v>
      </c>
      <c r="W941" s="166">
        <f t="shared" si="2065"/>
        <v>47048815.0902</v>
      </c>
      <c r="X941" s="166">
        <f t="shared" si="2065"/>
        <v>47048815.0902</v>
      </c>
      <c r="Y941" s="166">
        <f t="shared" si="2065"/>
        <v>47048815.0902</v>
      </c>
      <c r="Z941" s="166">
        <f t="shared" si="2065"/>
        <v>47048815.0902</v>
      </c>
      <c r="AA941" s="166">
        <f t="shared" si="2065"/>
        <v>54222647.940922797</v>
      </c>
      <c r="AB941" s="166">
        <f t="shared" si="2065"/>
        <v>54222647.940922797</v>
      </c>
      <c r="AC941" s="166">
        <f t="shared" si="2065"/>
        <v>54222647.940922797</v>
      </c>
      <c r="AD941" s="166">
        <f t="shared" si="2065"/>
        <v>54222647.940922797</v>
      </c>
      <c r="AE941" s="166">
        <f t="shared" si="2065"/>
        <v>54222647.940922797</v>
      </c>
      <c r="AF941" s="166">
        <f t="shared" si="2065"/>
        <v>54222647.940922797</v>
      </c>
      <c r="AG941" s="166">
        <f t="shared" si="2065"/>
        <v>54222647.940922797</v>
      </c>
      <c r="AH941" s="166">
        <f t="shared" si="2065"/>
        <v>54222647.940922797</v>
      </c>
      <c r="AI941" s="166">
        <f t="shared" si="2065"/>
        <v>54222647.940922797</v>
      </c>
      <c r="AJ941" s="166">
        <f t="shared" si="2065"/>
        <v>54222647.940922797</v>
      </c>
      <c r="AK941" s="166">
        <f t="shared" si="2065"/>
        <v>54222647.940922797</v>
      </c>
      <c r="AL941" s="166">
        <f t="shared" si="2065"/>
        <v>54222647.940922797</v>
      </c>
      <c r="AM941" s="166">
        <f t="shared" si="2065"/>
        <v>60382193.664118633</v>
      </c>
      <c r="AN941" s="166">
        <f t="shared" si="2065"/>
        <v>60382193.664118633</v>
      </c>
      <c r="AO941" s="166">
        <f t="shared" si="2065"/>
        <v>60382193.664118633</v>
      </c>
      <c r="AP941" s="166">
        <f t="shared" si="2065"/>
        <v>60382193.664118633</v>
      </c>
      <c r="AQ941" s="166">
        <f t="shared" si="2065"/>
        <v>60382193.664118633</v>
      </c>
      <c r="AR941" s="166">
        <f t="shared" si="2065"/>
        <v>60382193.664118633</v>
      </c>
      <c r="AS941" s="166">
        <f t="shared" si="2065"/>
        <v>60382193.664118633</v>
      </c>
      <c r="AT941" s="166">
        <f t="shared" si="2065"/>
        <v>60382193.664118633</v>
      </c>
      <c r="AU941" s="166">
        <f t="shared" si="2065"/>
        <v>60382193.664118633</v>
      </c>
      <c r="AV941" s="166">
        <f t="shared" si="2065"/>
        <v>60382193.664118633</v>
      </c>
      <c r="AW941" s="166">
        <f t="shared" si="2065"/>
        <v>60382193.664118633</v>
      </c>
      <c r="AX941" s="166">
        <f t="shared" si="2065"/>
        <v>60382193.664118633</v>
      </c>
      <c r="AY941" s="166">
        <f t="shared" si="2065"/>
        <v>71908884.579648554</v>
      </c>
      <c r="AZ941" s="166">
        <f t="shared" si="2065"/>
        <v>71908884.579648554</v>
      </c>
      <c r="BA941" s="166">
        <f t="shared" si="2065"/>
        <v>71908884.579648554</v>
      </c>
      <c r="BB941" s="166">
        <f t="shared" si="2065"/>
        <v>71908884.579648554</v>
      </c>
      <c r="BC941" s="166">
        <f t="shared" si="2065"/>
        <v>71908884.579648554</v>
      </c>
      <c r="BD941" s="166">
        <f t="shared" si="2065"/>
        <v>71908884.579648554</v>
      </c>
      <c r="BE941" s="166">
        <f t="shared" si="2065"/>
        <v>71908884.579648554</v>
      </c>
      <c r="BF941" s="166">
        <f t="shared" si="2065"/>
        <v>71908884.579648554</v>
      </c>
      <c r="BG941" s="166">
        <f t="shared" si="2065"/>
        <v>71908884.579648554</v>
      </c>
      <c r="BH941" s="166">
        <f t="shared" si="2065"/>
        <v>71908884.579648554</v>
      </c>
      <c r="BI941" s="166">
        <f t="shared" si="2065"/>
        <v>71908884.579648554</v>
      </c>
      <c r="BJ941" s="166">
        <f t="shared" si="2065"/>
        <v>71908884.579648554</v>
      </c>
      <c r="BK941" s="166">
        <f t="shared" si="2065"/>
        <v>77526015.635448575</v>
      </c>
      <c r="BL941" s="166">
        <f t="shared" si="2065"/>
        <v>77526015.635448575</v>
      </c>
      <c r="BM941" s="166">
        <f t="shared" si="2065"/>
        <v>77526015.635448575</v>
      </c>
      <c r="BN941" s="166">
        <f t="shared" si="2065"/>
        <v>77526015.635448575</v>
      </c>
      <c r="BO941" s="166">
        <f t="shared" si="2065"/>
        <v>77526015.635448575</v>
      </c>
      <c r="BP941" s="166">
        <f t="shared" si="2065"/>
        <v>77526015.635448575</v>
      </c>
      <c r="BQ941" s="166">
        <f t="shared" si="2065"/>
        <v>77526015.635448575</v>
      </c>
      <c r="BR941" s="166">
        <f t="shared" si="2065"/>
        <v>77526015.635448575</v>
      </c>
      <c r="BS941" s="166">
        <f t="shared" si="2065"/>
        <v>77526015.635448575</v>
      </c>
      <c r="BT941" s="166">
        <f t="shared" si="2065"/>
        <v>77526015.635448575</v>
      </c>
      <c r="BU941" s="166">
        <f t="shared" si="2065"/>
        <v>77526015.635448575</v>
      </c>
      <c r="BV941" s="166">
        <f t="shared" si="2065"/>
        <v>77526015.635448575</v>
      </c>
      <c r="BW941" s="247">
        <f t="shared" si="2058"/>
        <v>3733062682.9240589</v>
      </c>
    </row>
    <row r="942" spans="1:75" x14ac:dyDescent="0.3">
      <c r="A942" s="168" t="s">
        <v>663</v>
      </c>
      <c r="O942" s="64">
        <f>+O916+O882+O849</f>
        <v>31993194.261335999</v>
      </c>
      <c r="P942" s="64">
        <f t="shared" ref="P942:BV942" si="2066">+P916+P882+P849</f>
        <v>31993194.261335999</v>
      </c>
      <c r="Q942" s="64">
        <f t="shared" si="2066"/>
        <v>31993194.261335999</v>
      </c>
      <c r="R942" s="64">
        <f t="shared" si="2066"/>
        <v>31993194.261335999</v>
      </c>
      <c r="S942" s="64">
        <f t="shared" si="2066"/>
        <v>31993194.261335999</v>
      </c>
      <c r="T942" s="64">
        <f t="shared" si="2066"/>
        <v>31993194.261335999</v>
      </c>
      <c r="U942" s="64">
        <f t="shared" si="2066"/>
        <v>31993194.261335999</v>
      </c>
      <c r="V942" s="64">
        <f t="shared" si="2066"/>
        <v>31993194.261335999</v>
      </c>
      <c r="W942" s="64">
        <f t="shared" si="2066"/>
        <v>31993194.261335999</v>
      </c>
      <c r="X942" s="64">
        <f t="shared" si="2066"/>
        <v>31993194.261335999</v>
      </c>
      <c r="Y942" s="64">
        <f t="shared" si="2066"/>
        <v>31993194.261335999</v>
      </c>
      <c r="Z942" s="64">
        <f t="shared" si="2066"/>
        <v>31993194.261335999</v>
      </c>
      <c r="AA942" s="64">
        <f t="shared" si="2066"/>
        <v>36871400.599827506</v>
      </c>
      <c r="AB942" s="64">
        <f t="shared" si="2066"/>
        <v>36871400.599827506</v>
      </c>
      <c r="AC942" s="64">
        <f t="shared" si="2066"/>
        <v>36871400.599827506</v>
      </c>
      <c r="AD942" s="64">
        <f t="shared" si="2066"/>
        <v>36871400.599827506</v>
      </c>
      <c r="AE942" s="64">
        <f t="shared" si="2066"/>
        <v>36871400.599827506</v>
      </c>
      <c r="AF942" s="64">
        <f t="shared" si="2066"/>
        <v>36871400.599827506</v>
      </c>
      <c r="AG942" s="64">
        <f t="shared" si="2066"/>
        <v>36871400.599827506</v>
      </c>
      <c r="AH942" s="64">
        <f t="shared" si="2066"/>
        <v>36871400.599827506</v>
      </c>
      <c r="AI942" s="64">
        <f t="shared" si="2066"/>
        <v>36871400.599827506</v>
      </c>
      <c r="AJ942" s="64">
        <f t="shared" si="2066"/>
        <v>36871400.599827506</v>
      </c>
      <c r="AK942" s="64">
        <f t="shared" si="2066"/>
        <v>36871400.599827506</v>
      </c>
      <c r="AL942" s="64">
        <f t="shared" si="2066"/>
        <v>36871400.599827506</v>
      </c>
      <c r="AM942" s="64">
        <f t="shared" si="2066"/>
        <v>41059891.691600673</v>
      </c>
      <c r="AN942" s="64">
        <f t="shared" si="2066"/>
        <v>41059891.691600673</v>
      </c>
      <c r="AO942" s="64">
        <f t="shared" si="2066"/>
        <v>41059891.691600673</v>
      </c>
      <c r="AP942" s="64">
        <f t="shared" si="2066"/>
        <v>41059891.691600673</v>
      </c>
      <c r="AQ942" s="64">
        <f t="shared" si="2066"/>
        <v>41059891.691600673</v>
      </c>
      <c r="AR942" s="64">
        <f t="shared" si="2066"/>
        <v>41059891.691600673</v>
      </c>
      <c r="AS942" s="64">
        <f t="shared" si="2066"/>
        <v>41059891.691600673</v>
      </c>
      <c r="AT942" s="64">
        <f t="shared" si="2066"/>
        <v>41059891.691600673</v>
      </c>
      <c r="AU942" s="64">
        <f t="shared" si="2066"/>
        <v>41059891.691600673</v>
      </c>
      <c r="AV942" s="64">
        <f t="shared" si="2066"/>
        <v>41059891.691600673</v>
      </c>
      <c r="AW942" s="64">
        <f t="shared" si="2066"/>
        <v>41059891.691600673</v>
      </c>
      <c r="AX942" s="64">
        <f t="shared" si="2066"/>
        <v>41059891.691600673</v>
      </c>
      <c r="AY942" s="64">
        <f t="shared" si="2066"/>
        <v>48898041.514161021</v>
      </c>
      <c r="AZ942" s="64">
        <f t="shared" si="2066"/>
        <v>48898041.514161021</v>
      </c>
      <c r="BA942" s="64">
        <f t="shared" si="2066"/>
        <v>48898041.514161021</v>
      </c>
      <c r="BB942" s="64">
        <f t="shared" si="2066"/>
        <v>48898041.514161021</v>
      </c>
      <c r="BC942" s="64">
        <f t="shared" si="2066"/>
        <v>48898041.514161021</v>
      </c>
      <c r="BD942" s="64">
        <f t="shared" si="2066"/>
        <v>48898041.514161021</v>
      </c>
      <c r="BE942" s="64">
        <f t="shared" si="2066"/>
        <v>48898041.514161021</v>
      </c>
      <c r="BF942" s="64">
        <f t="shared" si="2066"/>
        <v>48898041.514161021</v>
      </c>
      <c r="BG942" s="64">
        <f t="shared" si="2066"/>
        <v>48898041.514161021</v>
      </c>
      <c r="BH942" s="64">
        <f t="shared" si="2066"/>
        <v>48898041.514161021</v>
      </c>
      <c r="BI942" s="64">
        <f t="shared" si="2066"/>
        <v>48898041.514161021</v>
      </c>
      <c r="BJ942" s="64">
        <f t="shared" si="2066"/>
        <v>48898041.514161021</v>
      </c>
      <c r="BK942" s="64">
        <f t="shared" si="2066"/>
        <v>52717690.632105038</v>
      </c>
      <c r="BL942" s="64">
        <f t="shared" si="2066"/>
        <v>52717690.632105038</v>
      </c>
      <c r="BM942" s="64">
        <f t="shared" si="2066"/>
        <v>52717690.632105038</v>
      </c>
      <c r="BN942" s="64">
        <f t="shared" si="2066"/>
        <v>52717690.632105038</v>
      </c>
      <c r="BO942" s="64">
        <f t="shared" si="2066"/>
        <v>52717690.632105038</v>
      </c>
      <c r="BP942" s="64">
        <f t="shared" si="2066"/>
        <v>52717690.632105038</v>
      </c>
      <c r="BQ942" s="64">
        <f t="shared" si="2066"/>
        <v>52717690.632105038</v>
      </c>
      <c r="BR942" s="64">
        <f t="shared" si="2066"/>
        <v>52717690.632105038</v>
      </c>
      <c r="BS942" s="64">
        <f t="shared" si="2066"/>
        <v>52717690.632105038</v>
      </c>
      <c r="BT942" s="64">
        <f t="shared" si="2066"/>
        <v>52717690.632105038</v>
      </c>
      <c r="BU942" s="64">
        <f t="shared" si="2066"/>
        <v>52717690.632105038</v>
      </c>
      <c r="BV942" s="64">
        <f t="shared" si="2066"/>
        <v>52717690.632105038</v>
      </c>
      <c r="BW942" s="247">
        <f t="shared" si="2058"/>
        <v>2538482624.3883624</v>
      </c>
    </row>
    <row r="943" spans="1:75" x14ac:dyDescent="0.3">
      <c r="A943" s="168" t="s">
        <v>664</v>
      </c>
      <c r="O943" s="64">
        <f>+O917+O883+O850</f>
        <v>15055620.828863999</v>
      </c>
      <c r="P943" s="64">
        <f t="shared" ref="P943:BV943" si="2067">+P917+P883+P850</f>
        <v>15055620.828863999</v>
      </c>
      <c r="Q943" s="64">
        <f t="shared" si="2067"/>
        <v>15055620.828863999</v>
      </c>
      <c r="R943" s="64">
        <f t="shared" si="2067"/>
        <v>15055620.828863999</v>
      </c>
      <c r="S943" s="64">
        <f t="shared" si="2067"/>
        <v>15055620.828863999</v>
      </c>
      <c r="T943" s="64">
        <f t="shared" si="2067"/>
        <v>15055620.828863999</v>
      </c>
      <c r="U943" s="64">
        <f t="shared" si="2067"/>
        <v>15055620.828863999</v>
      </c>
      <c r="V943" s="64">
        <f t="shared" si="2067"/>
        <v>15055620.828863999</v>
      </c>
      <c r="W943" s="64">
        <f t="shared" si="2067"/>
        <v>15055620.828863999</v>
      </c>
      <c r="X943" s="64">
        <f t="shared" si="2067"/>
        <v>15055620.828863999</v>
      </c>
      <c r="Y943" s="64">
        <f t="shared" si="2067"/>
        <v>15055620.828863999</v>
      </c>
      <c r="Z943" s="64">
        <f t="shared" si="2067"/>
        <v>15055620.828863999</v>
      </c>
      <c r="AA943" s="64">
        <f t="shared" si="2067"/>
        <v>17351247.341095295</v>
      </c>
      <c r="AB943" s="64">
        <f t="shared" si="2067"/>
        <v>17351247.341095295</v>
      </c>
      <c r="AC943" s="64">
        <f t="shared" si="2067"/>
        <v>17351247.341095295</v>
      </c>
      <c r="AD943" s="64">
        <f t="shared" si="2067"/>
        <v>17351247.341095295</v>
      </c>
      <c r="AE943" s="64">
        <f t="shared" si="2067"/>
        <v>17351247.341095295</v>
      </c>
      <c r="AF943" s="64">
        <f t="shared" si="2067"/>
        <v>17351247.341095295</v>
      </c>
      <c r="AG943" s="64">
        <f t="shared" si="2067"/>
        <v>17351247.341095295</v>
      </c>
      <c r="AH943" s="64">
        <f t="shared" si="2067"/>
        <v>17351247.341095295</v>
      </c>
      <c r="AI943" s="64">
        <f t="shared" si="2067"/>
        <v>17351247.341095295</v>
      </c>
      <c r="AJ943" s="64">
        <f t="shared" si="2067"/>
        <v>17351247.341095295</v>
      </c>
      <c r="AK943" s="64">
        <f t="shared" si="2067"/>
        <v>17351247.341095295</v>
      </c>
      <c r="AL943" s="64">
        <f t="shared" si="2067"/>
        <v>17351247.341095295</v>
      </c>
      <c r="AM943" s="64">
        <f t="shared" si="2067"/>
        <v>19322301.97251796</v>
      </c>
      <c r="AN943" s="64">
        <f t="shared" si="2067"/>
        <v>19322301.97251796</v>
      </c>
      <c r="AO943" s="64">
        <f t="shared" si="2067"/>
        <v>19322301.97251796</v>
      </c>
      <c r="AP943" s="64">
        <f t="shared" si="2067"/>
        <v>19322301.97251796</v>
      </c>
      <c r="AQ943" s="64">
        <f t="shared" si="2067"/>
        <v>19322301.97251796</v>
      </c>
      <c r="AR943" s="64">
        <f t="shared" si="2067"/>
        <v>19322301.97251796</v>
      </c>
      <c r="AS943" s="64">
        <f t="shared" si="2067"/>
        <v>19322301.97251796</v>
      </c>
      <c r="AT943" s="64">
        <f t="shared" si="2067"/>
        <v>19322301.97251796</v>
      </c>
      <c r="AU943" s="64">
        <f t="shared" si="2067"/>
        <v>19322301.97251796</v>
      </c>
      <c r="AV943" s="64">
        <f t="shared" si="2067"/>
        <v>19322301.97251796</v>
      </c>
      <c r="AW943" s="64">
        <f t="shared" si="2067"/>
        <v>19322301.97251796</v>
      </c>
      <c r="AX943" s="64">
        <f t="shared" si="2067"/>
        <v>19322301.97251796</v>
      </c>
      <c r="AY943" s="64">
        <f t="shared" si="2067"/>
        <v>23010843.065487538</v>
      </c>
      <c r="AZ943" s="64">
        <f t="shared" si="2067"/>
        <v>23010843.065487538</v>
      </c>
      <c r="BA943" s="64">
        <f t="shared" si="2067"/>
        <v>23010843.065487538</v>
      </c>
      <c r="BB943" s="64">
        <f t="shared" si="2067"/>
        <v>23010843.065487538</v>
      </c>
      <c r="BC943" s="64">
        <f t="shared" si="2067"/>
        <v>23010843.065487538</v>
      </c>
      <c r="BD943" s="64">
        <f t="shared" si="2067"/>
        <v>23010843.065487538</v>
      </c>
      <c r="BE943" s="64">
        <f t="shared" si="2067"/>
        <v>23010843.065487538</v>
      </c>
      <c r="BF943" s="64">
        <f t="shared" si="2067"/>
        <v>23010843.065487538</v>
      </c>
      <c r="BG943" s="64">
        <f t="shared" si="2067"/>
        <v>23010843.065487538</v>
      </c>
      <c r="BH943" s="64">
        <f t="shared" si="2067"/>
        <v>23010843.065487538</v>
      </c>
      <c r="BI943" s="64">
        <f t="shared" si="2067"/>
        <v>23010843.065487538</v>
      </c>
      <c r="BJ943" s="64">
        <f t="shared" si="2067"/>
        <v>23010843.065487538</v>
      </c>
      <c r="BK943" s="64">
        <f t="shared" si="2067"/>
        <v>24808325.003343545</v>
      </c>
      <c r="BL943" s="64">
        <f t="shared" si="2067"/>
        <v>24808325.003343545</v>
      </c>
      <c r="BM943" s="64">
        <f t="shared" si="2067"/>
        <v>24808325.003343545</v>
      </c>
      <c r="BN943" s="64">
        <f t="shared" si="2067"/>
        <v>24808325.003343545</v>
      </c>
      <c r="BO943" s="64">
        <f t="shared" si="2067"/>
        <v>24808325.003343545</v>
      </c>
      <c r="BP943" s="64">
        <f t="shared" si="2067"/>
        <v>24808325.003343545</v>
      </c>
      <c r="BQ943" s="64">
        <f t="shared" si="2067"/>
        <v>24808325.003343545</v>
      </c>
      <c r="BR943" s="64">
        <f t="shared" si="2067"/>
        <v>24808325.003343545</v>
      </c>
      <c r="BS943" s="64">
        <f t="shared" si="2067"/>
        <v>24808325.003343545</v>
      </c>
      <c r="BT943" s="64">
        <f t="shared" si="2067"/>
        <v>24808325.003343545</v>
      </c>
      <c r="BU943" s="64">
        <f t="shared" si="2067"/>
        <v>24808325.003343545</v>
      </c>
      <c r="BV943" s="64">
        <f t="shared" si="2067"/>
        <v>24808325.003343545</v>
      </c>
      <c r="BW943" s="247">
        <f t="shared" si="2058"/>
        <v>1194580058.5356998</v>
      </c>
    </row>
    <row r="944" spans="1:75" x14ac:dyDescent="0.3">
      <c r="A944" s="5" t="s">
        <v>670</v>
      </c>
      <c r="O944" s="64">
        <f>+O945+O946</f>
        <v>60222483.315455988</v>
      </c>
      <c r="P944" s="64">
        <f t="shared" ref="P944:BV944" si="2068">+P945+P946</f>
        <v>60222483.315455988</v>
      </c>
      <c r="Q944" s="64">
        <f t="shared" si="2068"/>
        <v>60222483.315455988</v>
      </c>
      <c r="R944" s="64">
        <f t="shared" si="2068"/>
        <v>60222483.315455988</v>
      </c>
      <c r="S944" s="64">
        <f t="shared" si="2068"/>
        <v>60222483.315455988</v>
      </c>
      <c r="T944" s="64">
        <f t="shared" si="2068"/>
        <v>60222483.315455988</v>
      </c>
      <c r="U944" s="64">
        <f t="shared" si="2068"/>
        <v>60222483.315455988</v>
      </c>
      <c r="V944" s="64">
        <f t="shared" si="2068"/>
        <v>60222483.315455988</v>
      </c>
      <c r="W944" s="64">
        <f t="shared" si="2068"/>
        <v>60222483.315455988</v>
      </c>
      <c r="X944" s="64">
        <f t="shared" si="2068"/>
        <v>60222483.315455988</v>
      </c>
      <c r="Y944" s="64">
        <f t="shared" si="2068"/>
        <v>60222483.315455988</v>
      </c>
      <c r="Z944" s="64">
        <f t="shared" si="2068"/>
        <v>60222483.315455988</v>
      </c>
      <c r="AA944" s="64">
        <f t="shared" si="2068"/>
        <v>69404989.364381179</v>
      </c>
      <c r="AB944" s="64">
        <f t="shared" si="2068"/>
        <v>69404989.364381179</v>
      </c>
      <c r="AC944" s="64">
        <f t="shared" si="2068"/>
        <v>69404989.364381179</v>
      </c>
      <c r="AD944" s="64">
        <f t="shared" si="2068"/>
        <v>69404989.364381179</v>
      </c>
      <c r="AE944" s="64">
        <f t="shared" si="2068"/>
        <v>69404989.364381179</v>
      </c>
      <c r="AF944" s="64">
        <f t="shared" si="2068"/>
        <v>69404989.364381179</v>
      </c>
      <c r="AG944" s="64">
        <f t="shared" si="2068"/>
        <v>69404989.364381179</v>
      </c>
      <c r="AH944" s="64">
        <f t="shared" si="2068"/>
        <v>69404989.364381179</v>
      </c>
      <c r="AI944" s="64">
        <f t="shared" si="2068"/>
        <v>69404989.364381179</v>
      </c>
      <c r="AJ944" s="64">
        <f t="shared" si="2068"/>
        <v>69404989.364381179</v>
      </c>
      <c r="AK944" s="64">
        <f t="shared" si="2068"/>
        <v>69404989.364381179</v>
      </c>
      <c r="AL944" s="64">
        <f t="shared" si="2068"/>
        <v>69404989.364381179</v>
      </c>
      <c r="AM944" s="64">
        <f t="shared" si="2068"/>
        <v>77289207.890071854</v>
      </c>
      <c r="AN944" s="64">
        <f t="shared" si="2068"/>
        <v>77289207.890071854</v>
      </c>
      <c r="AO944" s="64">
        <f t="shared" si="2068"/>
        <v>77289207.890071854</v>
      </c>
      <c r="AP944" s="64">
        <f t="shared" si="2068"/>
        <v>77289207.890071854</v>
      </c>
      <c r="AQ944" s="64">
        <f t="shared" si="2068"/>
        <v>77289207.890071854</v>
      </c>
      <c r="AR944" s="64">
        <f t="shared" si="2068"/>
        <v>77289207.890071854</v>
      </c>
      <c r="AS944" s="64">
        <f t="shared" si="2068"/>
        <v>77289207.890071854</v>
      </c>
      <c r="AT944" s="64">
        <f t="shared" si="2068"/>
        <v>77289207.890071854</v>
      </c>
      <c r="AU944" s="64">
        <f t="shared" si="2068"/>
        <v>77289207.890071854</v>
      </c>
      <c r="AV944" s="64">
        <f t="shared" si="2068"/>
        <v>77289207.890071854</v>
      </c>
      <c r="AW944" s="64">
        <f t="shared" si="2068"/>
        <v>77289207.890071854</v>
      </c>
      <c r="AX944" s="64">
        <f t="shared" si="2068"/>
        <v>77289207.890071854</v>
      </c>
      <c r="AY944" s="64">
        <f t="shared" si="2068"/>
        <v>92043372.261950135</v>
      </c>
      <c r="AZ944" s="64">
        <f t="shared" si="2068"/>
        <v>92043372.261950135</v>
      </c>
      <c r="BA944" s="64">
        <f t="shared" si="2068"/>
        <v>92043372.261950135</v>
      </c>
      <c r="BB944" s="64">
        <f t="shared" si="2068"/>
        <v>92043372.261950135</v>
      </c>
      <c r="BC944" s="64">
        <f t="shared" si="2068"/>
        <v>92043372.261950135</v>
      </c>
      <c r="BD944" s="64">
        <f t="shared" si="2068"/>
        <v>92043372.261950135</v>
      </c>
      <c r="BE944" s="64">
        <f t="shared" si="2068"/>
        <v>92043372.261950135</v>
      </c>
      <c r="BF944" s="64">
        <f t="shared" si="2068"/>
        <v>92043372.261950135</v>
      </c>
      <c r="BG944" s="64">
        <f t="shared" si="2068"/>
        <v>92043372.261950135</v>
      </c>
      <c r="BH944" s="64">
        <f t="shared" si="2068"/>
        <v>92043372.261950135</v>
      </c>
      <c r="BI944" s="64">
        <f t="shared" si="2068"/>
        <v>92043372.261950135</v>
      </c>
      <c r="BJ944" s="64">
        <f t="shared" si="2068"/>
        <v>92043372.261950135</v>
      </c>
      <c r="BK944" s="64">
        <f t="shared" si="2068"/>
        <v>99233300.01337418</v>
      </c>
      <c r="BL944" s="64">
        <f t="shared" si="2068"/>
        <v>99233300.01337418</v>
      </c>
      <c r="BM944" s="64">
        <f t="shared" si="2068"/>
        <v>99233300.01337418</v>
      </c>
      <c r="BN944" s="64">
        <f t="shared" si="2068"/>
        <v>99233300.01337418</v>
      </c>
      <c r="BO944" s="64">
        <f t="shared" si="2068"/>
        <v>99233300.01337418</v>
      </c>
      <c r="BP944" s="64">
        <f t="shared" si="2068"/>
        <v>99233300.01337418</v>
      </c>
      <c r="BQ944" s="64">
        <f t="shared" si="2068"/>
        <v>99233300.01337418</v>
      </c>
      <c r="BR944" s="64">
        <f t="shared" si="2068"/>
        <v>99233300.01337418</v>
      </c>
      <c r="BS944" s="64">
        <f t="shared" si="2068"/>
        <v>99233300.01337418</v>
      </c>
      <c r="BT944" s="64">
        <f t="shared" si="2068"/>
        <v>99233300.01337418</v>
      </c>
      <c r="BU944" s="64">
        <f t="shared" si="2068"/>
        <v>99233300.01337418</v>
      </c>
      <c r="BV944" s="64">
        <f t="shared" si="2068"/>
        <v>99233300.01337418</v>
      </c>
      <c r="BW944" s="247">
        <f t="shared" si="2058"/>
        <v>4778320234.1427994</v>
      </c>
    </row>
    <row r="945" spans="1:75" x14ac:dyDescent="0.3">
      <c r="A945" s="168" t="s">
        <v>663</v>
      </c>
      <c r="O945" s="64">
        <f>+O852+O885+O919</f>
        <v>45166862.486591995</v>
      </c>
      <c r="P945" s="64">
        <f t="shared" ref="P945:BV945" si="2069">+P852+P885+P919</f>
        <v>45166862.486591995</v>
      </c>
      <c r="Q945" s="64">
        <f t="shared" si="2069"/>
        <v>45166862.486591995</v>
      </c>
      <c r="R945" s="64">
        <f t="shared" si="2069"/>
        <v>45166862.486591995</v>
      </c>
      <c r="S945" s="64">
        <f t="shared" si="2069"/>
        <v>45166862.486591995</v>
      </c>
      <c r="T945" s="64">
        <f t="shared" si="2069"/>
        <v>45166862.486591995</v>
      </c>
      <c r="U945" s="64">
        <f t="shared" si="2069"/>
        <v>45166862.486591995</v>
      </c>
      <c r="V945" s="64">
        <f t="shared" si="2069"/>
        <v>45166862.486591995</v>
      </c>
      <c r="W945" s="64">
        <f t="shared" si="2069"/>
        <v>45166862.486591995</v>
      </c>
      <c r="X945" s="64">
        <f t="shared" si="2069"/>
        <v>45166862.486591995</v>
      </c>
      <c r="Y945" s="64">
        <f t="shared" si="2069"/>
        <v>45166862.486591995</v>
      </c>
      <c r="Z945" s="64">
        <f t="shared" si="2069"/>
        <v>45166862.486591995</v>
      </c>
      <c r="AA945" s="64">
        <f t="shared" si="2069"/>
        <v>52053742.023285881</v>
      </c>
      <c r="AB945" s="64">
        <f t="shared" si="2069"/>
        <v>52053742.023285881</v>
      </c>
      <c r="AC945" s="64">
        <f t="shared" si="2069"/>
        <v>52053742.023285881</v>
      </c>
      <c r="AD945" s="64">
        <f t="shared" si="2069"/>
        <v>52053742.023285881</v>
      </c>
      <c r="AE945" s="64">
        <f t="shared" si="2069"/>
        <v>52053742.023285881</v>
      </c>
      <c r="AF945" s="64">
        <f t="shared" si="2069"/>
        <v>52053742.023285881</v>
      </c>
      <c r="AG945" s="64">
        <f t="shared" si="2069"/>
        <v>52053742.023285881</v>
      </c>
      <c r="AH945" s="64">
        <f t="shared" si="2069"/>
        <v>52053742.023285881</v>
      </c>
      <c r="AI945" s="64">
        <f t="shared" si="2069"/>
        <v>52053742.023285881</v>
      </c>
      <c r="AJ945" s="64">
        <f t="shared" si="2069"/>
        <v>52053742.023285881</v>
      </c>
      <c r="AK945" s="64">
        <f t="shared" si="2069"/>
        <v>52053742.023285881</v>
      </c>
      <c r="AL945" s="64">
        <f t="shared" si="2069"/>
        <v>52053742.023285881</v>
      </c>
      <c r="AM945" s="64">
        <f t="shared" si="2069"/>
        <v>57966905.917553887</v>
      </c>
      <c r="AN945" s="64">
        <f t="shared" si="2069"/>
        <v>57966905.917553887</v>
      </c>
      <c r="AO945" s="64">
        <f t="shared" si="2069"/>
        <v>57966905.917553887</v>
      </c>
      <c r="AP945" s="64">
        <f t="shared" si="2069"/>
        <v>57966905.917553887</v>
      </c>
      <c r="AQ945" s="64">
        <f t="shared" si="2069"/>
        <v>57966905.917553887</v>
      </c>
      <c r="AR945" s="64">
        <f t="shared" si="2069"/>
        <v>57966905.917553887</v>
      </c>
      <c r="AS945" s="64">
        <f t="shared" si="2069"/>
        <v>57966905.917553887</v>
      </c>
      <c r="AT945" s="64">
        <f t="shared" si="2069"/>
        <v>57966905.917553887</v>
      </c>
      <c r="AU945" s="64">
        <f t="shared" si="2069"/>
        <v>57966905.917553887</v>
      </c>
      <c r="AV945" s="64">
        <f t="shared" si="2069"/>
        <v>57966905.917553887</v>
      </c>
      <c r="AW945" s="64">
        <f t="shared" si="2069"/>
        <v>57966905.917553887</v>
      </c>
      <c r="AX945" s="64">
        <f t="shared" si="2069"/>
        <v>57966905.917553887</v>
      </c>
      <c r="AY945" s="64">
        <f t="shared" si="2069"/>
        <v>69032529.196462601</v>
      </c>
      <c r="AZ945" s="64">
        <f t="shared" si="2069"/>
        <v>69032529.196462601</v>
      </c>
      <c r="BA945" s="64">
        <f t="shared" si="2069"/>
        <v>69032529.196462601</v>
      </c>
      <c r="BB945" s="64">
        <f t="shared" si="2069"/>
        <v>69032529.196462601</v>
      </c>
      <c r="BC945" s="64">
        <f t="shared" si="2069"/>
        <v>69032529.196462601</v>
      </c>
      <c r="BD945" s="64">
        <f t="shared" si="2069"/>
        <v>69032529.196462601</v>
      </c>
      <c r="BE945" s="64">
        <f t="shared" si="2069"/>
        <v>69032529.196462601</v>
      </c>
      <c r="BF945" s="64">
        <f t="shared" si="2069"/>
        <v>69032529.196462601</v>
      </c>
      <c r="BG945" s="64">
        <f t="shared" si="2069"/>
        <v>69032529.196462601</v>
      </c>
      <c r="BH945" s="64">
        <f t="shared" si="2069"/>
        <v>69032529.196462601</v>
      </c>
      <c r="BI945" s="64">
        <f t="shared" si="2069"/>
        <v>69032529.196462601</v>
      </c>
      <c r="BJ945" s="64">
        <f t="shared" si="2069"/>
        <v>69032529.196462601</v>
      </c>
      <c r="BK945" s="64">
        <f t="shared" si="2069"/>
        <v>74424975.010030627</v>
      </c>
      <c r="BL945" s="64">
        <f t="shared" si="2069"/>
        <v>74424975.010030627</v>
      </c>
      <c r="BM945" s="64">
        <f t="shared" si="2069"/>
        <v>74424975.010030627</v>
      </c>
      <c r="BN945" s="64">
        <f t="shared" si="2069"/>
        <v>74424975.010030627</v>
      </c>
      <c r="BO945" s="64">
        <f t="shared" si="2069"/>
        <v>74424975.010030627</v>
      </c>
      <c r="BP945" s="64">
        <f t="shared" si="2069"/>
        <v>74424975.010030627</v>
      </c>
      <c r="BQ945" s="64">
        <f t="shared" si="2069"/>
        <v>74424975.010030627</v>
      </c>
      <c r="BR945" s="64">
        <f t="shared" si="2069"/>
        <v>74424975.010030627</v>
      </c>
      <c r="BS945" s="64">
        <f t="shared" si="2069"/>
        <v>74424975.010030627</v>
      </c>
      <c r="BT945" s="64">
        <f t="shared" si="2069"/>
        <v>74424975.010030627</v>
      </c>
      <c r="BU945" s="64">
        <f t="shared" si="2069"/>
        <v>74424975.010030627</v>
      </c>
      <c r="BV945" s="64">
        <f t="shared" si="2069"/>
        <v>74424975.010030627</v>
      </c>
      <c r="BW945" s="247">
        <f t="shared" si="2058"/>
        <v>3583740175.6071014</v>
      </c>
    </row>
    <row r="946" spans="1:75" x14ac:dyDescent="0.3">
      <c r="A946" s="168" t="s">
        <v>664</v>
      </c>
      <c r="O946" s="64">
        <f>+O853+O886+O920</f>
        <v>15055620.828863997</v>
      </c>
      <c r="P946" s="64">
        <f t="shared" ref="P946:BV946" si="2070">+P853+P886+P920</f>
        <v>15055620.828863997</v>
      </c>
      <c r="Q946" s="64">
        <f t="shared" si="2070"/>
        <v>15055620.828863997</v>
      </c>
      <c r="R946" s="64">
        <f t="shared" si="2070"/>
        <v>15055620.828863997</v>
      </c>
      <c r="S946" s="64">
        <f t="shared" si="2070"/>
        <v>15055620.828863997</v>
      </c>
      <c r="T946" s="64">
        <f t="shared" si="2070"/>
        <v>15055620.828863997</v>
      </c>
      <c r="U946" s="64">
        <f t="shared" si="2070"/>
        <v>15055620.828863997</v>
      </c>
      <c r="V946" s="64">
        <f t="shared" si="2070"/>
        <v>15055620.828863997</v>
      </c>
      <c r="W946" s="64">
        <f t="shared" si="2070"/>
        <v>15055620.828863997</v>
      </c>
      <c r="X946" s="64">
        <f t="shared" si="2070"/>
        <v>15055620.828863997</v>
      </c>
      <c r="Y946" s="64">
        <f t="shared" si="2070"/>
        <v>15055620.828863997</v>
      </c>
      <c r="Z946" s="64">
        <f t="shared" si="2070"/>
        <v>15055620.828863997</v>
      </c>
      <c r="AA946" s="64">
        <f t="shared" si="2070"/>
        <v>17351247.341095295</v>
      </c>
      <c r="AB946" s="64">
        <f t="shared" si="2070"/>
        <v>17351247.341095295</v>
      </c>
      <c r="AC946" s="64">
        <f t="shared" si="2070"/>
        <v>17351247.341095295</v>
      </c>
      <c r="AD946" s="64">
        <f t="shared" si="2070"/>
        <v>17351247.341095295</v>
      </c>
      <c r="AE946" s="64">
        <f t="shared" si="2070"/>
        <v>17351247.341095295</v>
      </c>
      <c r="AF946" s="64">
        <f t="shared" si="2070"/>
        <v>17351247.341095295</v>
      </c>
      <c r="AG946" s="64">
        <f t="shared" si="2070"/>
        <v>17351247.341095295</v>
      </c>
      <c r="AH946" s="64">
        <f t="shared" si="2070"/>
        <v>17351247.341095295</v>
      </c>
      <c r="AI946" s="64">
        <f t="shared" si="2070"/>
        <v>17351247.341095295</v>
      </c>
      <c r="AJ946" s="64">
        <f t="shared" si="2070"/>
        <v>17351247.341095295</v>
      </c>
      <c r="AK946" s="64">
        <f t="shared" si="2070"/>
        <v>17351247.341095295</v>
      </c>
      <c r="AL946" s="64">
        <f t="shared" si="2070"/>
        <v>17351247.341095295</v>
      </c>
      <c r="AM946" s="64">
        <f t="shared" si="2070"/>
        <v>19322301.972517963</v>
      </c>
      <c r="AN946" s="64">
        <f t="shared" si="2070"/>
        <v>19322301.972517963</v>
      </c>
      <c r="AO946" s="64">
        <f t="shared" si="2070"/>
        <v>19322301.972517963</v>
      </c>
      <c r="AP946" s="64">
        <f t="shared" si="2070"/>
        <v>19322301.972517963</v>
      </c>
      <c r="AQ946" s="64">
        <f t="shared" si="2070"/>
        <v>19322301.972517963</v>
      </c>
      <c r="AR946" s="64">
        <f t="shared" si="2070"/>
        <v>19322301.972517963</v>
      </c>
      <c r="AS946" s="64">
        <f t="shared" si="2070"/>
        <v>19322301.972517963</v>
      </c>
      <c r="AT946" s="64">
        <f t="shared" si="2070"/>
        <v>19322301.972517963</v>
      </c>
      <c r="AU946" s="64">
        <f t="shared" si="2070"/>
        <v>19322301.972517963</v>
      </c>
      <c r="AV946" s="64">
        <f t="shared" si="2070"/>
        <v>19322301.972517963</v>
      </c>
      <c r="AW946" s="64">
        <f t="shared" si="2070"/>
        <v>19322301.972517963</v>
      </c>
      <c r="AX946" s="64">
        <f t="shared" si="2070"/>
        <v>19322301.972517963</v>
      </c>
      <c r="AY946" s="64">
        <f t="shared" si="2070"/>
        <v>23010843.065487534</v>
      </c>
      <c r="AZ946" s="64">
        <f t="shared" si="2070"/>
        <v>23010843.065487534</v>
      </c>
      <c r="BA946" s="64">
        <f t="shared" si="2070"/>
        <v>23010843.065487534</v>
      </c>
      <c r="BB946" s="64">
        <f t="shared" si="2070"/>
        <v>23010843.065487534</v>
      </c>
      <c r="BC946" s="64">
        <f t="shared" si="2070"/>
        <v>23010843.065487534</v>
      </c>
      <c r="BD946" s="64">
        <f t="shared" si="2070"/>
        <v>23010843.065487534</v>
      </c>
      <c r="BE946" s="64">
        <f t="shared" si="2070"/>
        <v>23010843.065487534</v>
      </c>
      <c r="BF946" s="64">
        <f t="shared" si="2070"/>
        <v>23010843.065487534</v>
      </c>
      <c r="BG946" s="64">
        <f t="shared" si="2070"/>
        <v>23010843.065487534</v>
      </c>
      <c r="BH946" s="64">
        <f t="shared" si="2070"/>
        <v>23010843.065487534</v>
      </c>
      <c r="BI946" s="64">
        <f t="shared" si="2070"/>
        <v>23010843.065487534</v>
      </c>
      <c r="BJ946" s="64">
        <f t="shared" si="2070"/>
        <v>23010843.065487534</v>
      </c>
      <c r="BK946" s="64">
        <f t="shared" si="2070"/>
        <v>24808325.003343545</v>
      </c>
      <c r="BL946" s="64">
        <f t="shared" si="2070"/>
        <v>24808325.003343545</v>
      </c>
      <c r="BM946" s="64">
        <f t="shared" si="2070"/>
        <v>24808325.003343545</v>
      </c>
      <c r="BN946" s="64">
        <f t="shared" si="2070"/>
        <v>24808325.003343545</v>
      </c>
      <c r="BO946" s="64">
        <f t="shared" si="2070"/>
        <v>24808325.003343545</v>
      </c>
      <c r="BP946" s="64">
        <f t="shared" si="2070"/>
        <v>24808325.003343545</v>
      </c>
      <c r="BQ946" s="64">
        <f t="shared" si="2070"/>
        <v>24808325.003343545</v>
      </c>
      <c r="BR946" s="64">
        <f t="shared" si="2070"/>
        <v>24808325.003343545</v>
      </c>
      <c r="BS946" s="64">
        <f t="shared" si="2070"/>
        <v>24808325.003343545</v>
      </c>
      <c r="BT946" s="64">
        <f t="shared" si="2070"/>
        <v>24808325.003343545</v>
      </c>
      <c r="BU946" s="64">
        <f t="shared" si="2070"/>
        <v>24808325.003343545</v>
      </c>
      <c r="BV946" s="64">
        <f t="shared" si="2070"/>
        <v>24808325.003343545</v>
      </c>
      <c r="BW946" s="247">
        <f t="shared" si="2058"/>
        <v>1194580058.5356998</v>
      </c>
    </row>
    <row r="947" spans="1:75" x14ac:dyDescent="0.3">
      <c r="A947" s="5" t="s">
        <v>665</v>
      </c>
      <c r="O947" s="16">
        <f t="shared" ref="O947:AT947" si="2071">+O921+O887+O854</f>
        <v>13173668.225256</v>
      </c>
      <c r="P947" s="16">
        <f t="shared" si="2071"/>
        <v>13173668.225256</v>
      </c>
      <c r="Q947" s="16">
        <f t="shared" si="2071"/>
        <v>13173668.225256</v>
      </c>
      <c r="R947" s="16">
        <f t="shared" si="2071"/>
        <v>13173668.225256</v>
      </c>
      <c r="S947" s="16">
        <f t="shared" si="2071"/>
        <v>13173668.225256</v>
      </c>
      <c r="T947" s="16">
        <f t="shared" si="2071"/>
        <v>13173668.225256</v>
      </c>
      <c r="U947" s="16">
        <f t="shared" si="2071"/>
        <v>13173668.225256</v>
      </c>
      <c r="V947" s="16">
        <f t="shared" si="2071"/>
        <v>13173668.225256</v>
      </c>
      <c r="W947" s="16">
        <f t="shared" si="2071"/>
        <v>13173668.225256</v>
      </c>
      <c r="X947" s="16">
        <f t="shared" si="2071"/>
        <v>13173668.225256</v>
      </c>
      <c r="Y947" s="16">
        <f t="shared" si="2071"/>
        <v>13173668.225256</v>
      </c>
      <c r="Z947" s="16">
        <f t="shared" si="2071"/>
        <v>13173668.225256</v>
      </c>
      <c r="AA947" s="16">
        <f t="shared" si="2071"/>
        <v>15182341.423458382</v>
      </c>
      <c r="AB947" s="16">
        <f t="shared" si="2071"/>
        <v>15182341.423458382</v>
      </c>
      <c r="AC947" s="16">
        <f t="shared" si="2071"/>
        <v>15182341.423458382</v>
      </c>
      <c r="AD947" s="16">
        <f t="shared" si="2071"/>
        <v>15182341.423458382</v>
      </c>
      <c r="AE947" s="16">
        <f t="shared" si="2071"/>
        <v>15182341.423458382</v>
      </c>
      <c r="AF947" s="16">
        <f t="shared" si="2071"/>
        <v>15182341.423458382</v>
      </c>
      <c r="AG947" s="16">
        <f t="shared" si="2071"/>
        <v>15182341.423458382</v>
      </c>
      <c r="AH947" s="16">
        <f t="shared" si="2071"/>
        <v>15182341.423458382</v>
      </c>
      <c r="AI947" s="16">
        <f t="shared" si="2071"/>
        <v>15182341.423458382</v>
      </c>
      <c r="AJ947" s="16">
        <f t="shared" si="2071"/>
        <v>15182341.423458382</v>
      </c>
      <c r="AK947" s="16">
        <f t="shared" si="2071"/>
        <v>15182341.423458382</v>
      </c>
      <c r="AL947" s="16">
        <f t="shared" si="2071"/>
        <v>15182341.423458382</v>
      </c>
      <c r="AM947" s="16">
        <f t="shared" si="2071"/>
        <v>16907014.225953218</v>
      </c>
      <c r="AN947" s="16">
        <f t="shared" si="2071"/>
        <v>16907014.225953218</v>
      </c>
      <c r="AO947" s="16">
        <f t="shared" si="2071"/>
        <v>16907014.225953218</v>
      </c>
      <c r="AP947" s="16">
        <f t="shared" si="2071"/>
        <v>16907014.225953218</v>
      </c>
      <c r="AQ947" s="16">
        <f t="shared" si="2071"/>
        <v>16907014.225953218</v>
      </c>
      <c r="AR947" s="16">
        <f t="shared" si="2071"/>
        <v>16907014.225953218</v>
      </c>
      <c r="AS947" s="16">
        <f t="shared" si="2071"/>
        <v>16907014.225953218</v>
      </c>
      <c r="AT947" s="16">
        <f t="shared" si="2071"/>
        <v>16907014.225953218</v>
      </c>
      <c r="AU947" s="16">
        <f t="shared" ref="AU947:BV947" si="2072">+AU921+AU887+AU854</f>
        <v>16907014.225953218</v>
      </c>
      <c r="AV947" s="16">
        <f t="shared" si="2072"/>
        <v>16907014.225953218</v>
      </c>
      <c r="AW947" s="16">
        <f t="shared" si="2072"/>
        <v>16907014.225953218</v>
      </c>
      <c r="AX947" s="16">
        <f t="shared" si="2072"/>
        <v>16907014.225953218</v>
      </c>
      <c r="AY947" s="16">
        <f t="shared" si="2072"/>
        <v>20134487.682301596</v>
      </c>
      <c r="AZ947" s="16">
        <f t="shared" si="2072"/>
        <v>20134487.682301596</v>
      </c>
      <c r="BA947" s="16">
        <f t="shared" si="2072"/>
        <v>20134487.682301596</v>
      </c>
      <c r="BB947" s="16">
        <f t="shared" si="2072"/>
        <v>20134487.682301596</v>
      </c>
      <c r="BC947" s="16">
        <f t="shared" si="2072"/>
        <v>20134487.682301596</v>
      </c>
      <c r="BD947" s="16">
        <f t="shared" si="2072"/>
        <v>20134487.682301596</v>
      </c>
      <c r="BE947" s="16">
        <f t="shared" si="2072"/>
        <v>20134487.682301596</v>
      </c>
      <c r="BF947" s="16">
        <f t="shared" si="2072"/>
        <v>20134487.682301596</v>
      </c>
      <c r="BG947" s="16">
        <f t="shared" si="2072"/>
        <v>20134487.682301596</v>
      </c>
      <c r="BH947" s="16">
        <f t="shared" si="2072"/>
        <v>20134487.682301596</v>
      </c>
      <c r="BI947" s="16">
        <f t="shared" si="2072"/>
        <v>20134487.682301596</v>
      </c>
      <c r="BJ947" s="16">
        <f t="shared" si="2072"/>
        <v>20134487.682301596</v>
      </c>
      <c r="BK947" s="16">
        <f t="shared" si="2072"/>
        <v>21707284.377925605</v>
      </c>
      <c r="BL947" s="16">
        <f t="shared" si="2072"/>
        <v>21707284.377925605</v>
      </c>
      <c r="BM947" s="16">
        <f t="shared" si="2072"/>
        <v>21707284.377925605</v>
      </c>
      <c r="BN947" s="16">
        <f t="shared" si="2072"/>
        <v>21707284.377925605</v>
      </c>
      <c r="BO947" s="16">
        <f t="shared" si="2072"/>
        <v>21707284.377925605</v>
      </c>
      <c r="BP947" s="16">
        <f t="shared" si="2072"/>
        <v>21707284.377925605</v>
      </c>
      <c r="BQ947" s="16">
        <f t="shared" si="2072"/>
        <v>21707284.377925605</v>
      </c>
      <c r="BR947" s="16">
        <f t="shared" si="2072"/>
        <v>21707284.377925605</v>
      </c>
      <c r="BS947" s="16">
        <f t="shared" si="2072"/>
        <v>21707284.377925605</v>
      </c>
      <c r="BT947" s="16">
        <f t="shared" si="2072"/>
        <v>21707284.377925605</v>
      </c>
      <c r="BU947" s="16">
        <f t="shared" si="2072"/>
        <v>21707284.377925605</v>
      </c>
      <c r="BV947" s="16">
        <f t="shared" si="2072"/>
        <v>21707284.377925605</v>
      </c>
      <c r="BW947" s="247">
        <f t="shared" si="2058"/>
        <v>1045257551.2187387</v>
      </c>
    </row>
    <row r="948" spans="1:75" x14ac:dyDescent="0.3">
      <c r="A948" s="5" t="s">
        <v>666</v>
      </c>
      <c r="O948" s="16">
        <f t="shared" ref="O948:AT948" si="2073">+O922+O888+O855</f>
        <v>3763905.2072159997</v>
      </c>
      <c r="P948" s="16">
        <f t="shared" si="2073"/>
        <v>3763905.2072159997</v>
      </c>
      <c r="Q948" s="16">
        <f t="shared" si="2073"/>
        <v>3763905.2072159997</v>
      </c>
      <c r="R948" s="16">
        <f t="shared" si="2073"/>
        <v>3763905.2072159997</v>
      </c>
      <c r="S948" s="16">
        <f t="shared" si="2073"/>
        <v>3763905.2072159997</v>
      </c>
      <c r="T948" s="16">
        <f t="shared" si="2073"/>
        <v>3763905.2072159997</v>
      </c>
      <c r="U948" s="16">
        <f t="shared" si="2073"/>
        <v>3763905.2072159997</v>
      </c>
      <c r="V948" s="16">
        <f t="shared" si="2073"/>
        <v>3763905.2072159997</v>
      </c>
      <c r="W948" s="16">
        <f t="shared" si="2073"/>
        <v>3763905.2072159997</v>
      </c>
      <c r="X948" s="16">
        <f t="shared" si="2073"/>
        <v>3763905.2072159997</v>
      </c>
      <c r="Y948" s="16">
        <f t="shared" si="2073"/>
        <v>3763905.2072159997</v>
      </c>
      <c r="Z948" s="16">
        <f t="shared" si="2073"/>
        <v>3763905.2072159997</v>
      </c>
      <c r="AA948" s="16">
        <f t="shared" si="2073"/>
        <v>4337811.8352738237</v>
      </c>
      <c r="AB948" s="16">
        <f t="shared" si="2073"/>
        <v>4337811.8352738237</v>
      </c>
      <c r="AC948" s="16">
        <f t="shared" si="2073"/>
        <v>4337811.8352738237</v>
      </c>
      <c r="AD948" s="16">
        <f t="shared" si="2073"/>
        <v>4337811.8352738237</v>
      </c>
      <c r="AE948" s="16">
        <f t="shared" si="2073"/>
        <v>4337811.8352738237</v>
      </c>
      <c r="AF948" s="16">
        <f t="shared" si="2073"/>
        <v>4337811.8352738237</v>
      </c>
      <c r="AG948" s="16">
        <f t="shared" si="2073"/>
        <v>4337811.8352738237</v>
      </c>
      <c r="AH948" s="16">
        <f t="shared" si="2073"/>
        <v>4337811.8352738237</v>
      </c>
      <c r="AI948" s="16">
        <f t="shared" si="2073"/>
        <v>4337811.8352738237</v>
      </c>
      <c r="AJ948" s="16">
        <f t="shared" si="2073"/>
        <v>4337811.8352738237</v>
      </c>
      <c r="AK948" s="16">
        <f t="shared" si="2073"/>
        <v>4337811.8352738237</v>
      </c>
      <c r="AL948" s="16">
        <f t="shared" si="2073"/>
        <v>4337811.8352738237</v>
      </c>
      <c r="AM948" s="16">
        <f t="shared" si="2073"/>
        <v>4830575.4931294899</v>
      </c>
      <c r="AN948" s="16">
        <f t="shared" si="2073"/>
        <v>4830575.4931294899</v>
      </c>
      <c r="AO948" s="16">
        <f t="shared" si="2073"/>
        <v>4830575.4931294899</v>
      </c>
      <c r="AP948" s="16">
        <f t="shared" si="2073"/>
        <v>4830575.4931294899</v>
      </c>
      <c r="AQ948" s="16">
        <f t="shared" si="2073"/>
        <v>4830575.4931294899</v>
      </c>
      <c r="AR948" s="16">
        <f t="shared" si="2073"/>
        <v>4830575.4931294899</v>
      </c>
      <c r="AS948" s="16">
        <f t="shared" si="2073"/>
        <v>4830575.4931294899</v>
      </c>
      <c r="AT948" s="16">
        <f t="shared" si="2073"/>
        <v>4830575.4931294899</v>
      </c>
      <c r="AU948" s="16">
        <f t="shared" ref="AU948:BV948" si="2074">+AU922+AU888+AU855</f>
        <v>4830575.4931294899</v>
      </c>
      <c r="AV948" s="16">
        <f t="shared" si="2074"/>
        <v>4830575.4931294899</v>
      </c>
      <c r="AW948" s="16">
        <f t="shared" si="2074"/>
        <v>4830575.4931294899</v>
      </c>
      <c r="AX948" s="16">
        <f t="shared" si="2074"/>
        <v>4830575.4931294899</v>
      </c>
      <c r="AY948" s="16">
        <f t="shared" si="2074"/>
        <v>5752710.7663718844</v>
      </c>
      <c r="AZ948" s="16">
        <f t="shared" si="2074"/>
        <v>5752710.7663718844</v>
      </c>
      <c r="BA948" s="16">
        <f t="shared" si="2074"/>
        <v>5752710.7663718844</v>
      </c>
      <c r="BB948" s="16">
        <f t="shared" si="2074"/>
        <v>5752710.7663718844</v>
      </c>
      <c r="BC948" s="16">
        <f t="shared" si="2074"/>
        <v>5752710.7663718844</v>
      </c>
      <c r="BD948" s="16">
        <f t="shared" si="2074"/>
        <v>5752710.7663718844</v>
      </c>
      <c r="BE948" s="16">
        <f t="shared" si="2074"/>
        <v>5752710.7663718844</v>
      </c>
      <c r="BF948" s="16">
        <f t="shared" si="2074"/>
        <v>5752710.7663718844</v>
      </c>
      <c r="BG948" s="16">
        <f t="shared" si="2074"/>
        <v>5752710.7663718844</v>
      </c>
      <c r="BH948" s="16">
        <f t="shared" si="2074"/>
        <v>5752710.7663718844</v>
      </c>
      <c r="BI948" s="16">
        <f t="shared" si="2074"/>
        <v>5752710.7663718844</v>
      </c>
      <c r="BJ948" s="16">
        <f t="shared" si="2074"/>
        <v>5752710.7663718844</v>
      </c>
      <c r="BK948" s="16">
        <f t="shared" si="2074"/>
        <v>6202081.2508358862</v>
      </c>
      <c r="BL948" s="16">
        <f t="shared" si="2074"/>
        <v>6202081.2508358862</v>
      </c>
      <c r="BM948" s="16">
        <f t="shared" si="2074"/>
        <v>6202081.2508358862</v>
      </c>
      <c r="BN948" s="16">
        <f t="shared" si="2074"/>
        <v>6202081.2508358862</v>
      </c>
      <c r="BO948" s="16">
        <f t="shared" si="2074"/>
        <v>6202081.2508358862</v>
      </c>
      <c r="BP948" s="16">
        <f t="shared" si="2074"/>
        <v>6202081.2508358862</v>
      </c>
      <c r="BQ948" s="16">
        <f t="shared" si="2074"/>
        <v>6202081.2508358862</v>
      </c>
      <c r="BR948" s="16">
        <f t="shared" si="2074"/>
        <v>6202081.2508358862</v>
      </c>
      <c r="BS948" s="16">
        <f t="shared" si="2074"/>
        <v>6202081.2508358862</v>
      </c>
      <c r="BT948" s="16">
        <f t="shared" si="2074"/>
        <v>6202081.2508358862</v>
      </c>
      <c r="BU948" s="16">
        <f t="shared" si="2074"/>
        <v>6202081.2508358862</v>
      </c>
      <c r="BV948" s="16">
        <f t="shared" si="2074"/>
        <v>6202081.2508358862</v>
      </c>
      <c r="BW948" s="247">
        <f t="shared" si="2058"/>
        <v>298645014.63392496</v>
      </c>
    </row>
    <row r="949" spans="1:75" x14ac:dyDescent="0.3">
      <c r="BW949" s="247">
        <f t="shared" si="2058"/>
        <v>0</v>
      </c>
    </row>
    <row r="950" spans="1:75" x14ac:dyDescent="0.3">
      <c r="A950" s="288" t="s">
        <v>667</v>
      </c>
      <c r="O950" s="64">
        <f t="shared" ref="O950:AT950" si="2075">+SUM(O935:O948)</f>
        <v>701654662.37851584</v>
      </c>
      <c r="P950" s="64">
        <f t="shared" si="2075"/>
        <v>702281979.91305196</v>
      </c>
      <c r="Q950" s="64">
        <f t="shared" si="2075"/>
        <v>702909297.44758785</v>
      </c>
      <c r="R950" s="64">
        <f t="shared" si="2075"/>
        <v>703536614.98212397</v>
      </c>
      <c r="S950" s="64">
        <f t="shared" si="2075"/>
        <v>704163932.51665986</v>
      </c>
      <c r="T950" s="64">
        <f t="shared" si="2075"/>
        <v>704791250.05119598</v>
      </c>
      <c r="U950" s="64">
        <f t="shared" si="2075"/>
        <v>705418567.58573186</v>
      </c>
      <c r="V950" s="64">
        <f t="shared" si="2075"/>
        <v>706045885.12026775</v>
      </c>
      <c r="W950" s="64">
        <f t="shared" si="2075"/>
        <v>706673202.65480387</v>
      </c>
      <c r="X950" s="64">
        <f t="shared" si="2075"/>
        <v>707300520.18933976</v>
      </c>
      <c r="Y950" s="64">
        <f t="shared" si="2075"/>
        <v>707927837.72387588</v>
      </c>
      <c r="Z950" s="64">
        <f t="shared" si="2075"/>
        <v>708555155.25841177</v>
      </c>
      <c r="AA950" s="64">
        <f t="shared" si="2075"/>
        <v>808640422.95896196</v>
      </c>
      <c r="AB950" s="64">
        <f t="shared" si="2075"/>
        <v>809363391.59817433</v>
      </c>
      <c r="AC950" s="64">
        <f t="shared" si="2075"/>
        <v>810086360.2373867</v>
      </c>
      <c r="AD950" s="64">
        <f t="shared" si="2075"/>
        <v>810809328.87659907</v>
      </c>
      <c r="AE950" s="64">
        <f t="shared" si="2075"/>
        <v>811532297.5158112</v>
      </c>
      <c r="AF950" s="64">
        <f t="shared" si="2075"/>
        <v>812255266.15502357</v>
      </c>
      <c r="AG950" s="64">
        <f t="shared" si="2075"/>
        <v>812978234.79423594</v>
      </c>
      <c r="AH950" s="64">
        <f t="shared" si="2075"/>
        <v>813701203.43344831</v>
      </c>
      <c r="AI950" s="64">
        <f t="shared" si="2075"/>
        <v>814424172.07266045</v>
      </c>
      <c r="AJ950" s="64">
        <f t="shared" si="2075"/>
        <v>815147140.71187282</v>
      </c>
      <c r="AK950" s="64">
        <f t="shared" si="2075"/>
        <v>815870109.35108519</v>
      </c>
      <c r="AL950" s="64">
        <f t="shared" si="2075"/>
        <v>816593077.99029732</v>
      </c>
      <c r="AM950" s="64">
        <f t="shared" si="2075"/>
        <v>900499781.51088929</v>
      </c>
      <c r="AN950" s="64">
        <f t="shared" si="2075"/>
        <v>901304877.42641091</v>
      </c>
      <c r="AO950" s="64">
        <f t="shared" si="2075"/>
        <v>902109973.34193242</v>
      </c>
      <c r="AP950" s="64">
        <f t="shared" si="2075"/>
        <v>902915069.25745404</v>
      </c>
      <c r="AQ950" s="64">
        <f t="shared" si="2075"/>
        <v>903720165.17297566</v>
      </c>
      <c r="AR950" s="64">
        <f t="shared" si="2075"/>
        <v>904525261.08849716</v>
      </c>
      <c r="AS950" s="64">
        <f t="shared" si="2075"/>
        <v>905330357.00401878</v>
      </c>
      <c r="AT950" s="64">
        <f t="shared" si="2075"/>
        <v>906135452.91954041</v>
      </c>
      <c r="AU950" s="64">
        <f t="shared" ref="AU950:BU950" si="2076">+SUM(AU935:AU948)</f>
        <v>906940548.83506191</v>
      </c>
      <c r="AV950" s="64">
        <f t="shared" si="2076"/>
        <v>907745644.75058353</v>
      </c>
      <c r="AW950" s="64">
        <f t="shared" si="2076"/>
        <v>908550740.66610515</v>
      </c>
      <c r="AX950" s="64">
        <f t="shared" si="2076"/>
        <v>909355836.58162665</v>
      </c>
      <c r="AY950" s="64">
        <f t="shared" si="2076"/>
        <v>1072401165.3644919</v>
      </c>
      <c r="AZ950" s="64">
        <f t="shared" si="2076"/>
        <v>1073359950.4922206</v>
      </c>
      <c r="BA950" s="64">
        <f t="shared" si="2076"/>
        <v>1074318735.6199493</v>
      </c>
      <c r="BB950" s="64">
        <f t="shared" si="2076"/>
        <v>1075277520.7476778</v>
      </c>
      <c r="BC950" s="64">
        <f t="shared" si="2076"/>
        <v>1076236305.8754065</v>
      </c>
      <c r="BD950" s="64">
        <f t="shared" si="2076"/>
        <v>1077195091.0031352</v>
      </c>
      <c r="BE950" s="64">
        <f t="shared" si="2076"/>
        <v>1078153876.1308639</v>
      </c>
      <c r="BF950" s="64">
        <f t="shared" si="2076"/>
        <v>1079112661.2585926</v>
      </c>
      <c r="BG950" s="64">
        <f t="shared" si="2076"/>
        <v>1080071446.3863211</v>
      </c>
      <c r="BH950" s="64">
        <f t="shared" si="2076"/>
        <v>1081030231.5140498</v>
      </c>
      <c r="BI950" s="64">
        <f t="shared" si="2076"/>
        <v>1081989016.6417785</v>
      </c>
      <c r="BJ950" s="64">
        <f t="shared" si="2076"/>
        <v>1082947801.7695072</v>
      </c>
      <c r="BK950" s="64">
        <f t="shared" si="2076"/>
        <v>1156171313.1766565</v>
      </c>
      <c r="BL950" s="64">
        <f t="shared" si="2076"/>
        <v>1157204993.3851292</v>
      </c>
      <c r="BM950" s="64">
        <f t="shared" si="2076"/>
        <v>1158238673.5936019</v>
      </c>
      <c r="BN950" s="64">
        <f t="shared" si="2076"/>
        <v>1159272353.8020747</v>
      </c>
      <c r="BO950" s="64">
        <f t="shared" si="2076"/>
        <v>1160306034.0105472</v>
      </c>
      <c r="BP950" s="64">
        <f t="shared" si="2076"/>
        <v>1161339714.2190197</v>
      </c>
      <c r="BQ950" s="64">
        <f t="shared" si="2076"/>
        <v>1162373394.4274924</v>
      </c>
      <c r="BR950" s="64">
        <f t="shared" si="2076"/>
        <v>1163407074.6359651</v>
      </c>
      <c r="BS950" s="64">
        <f t="shared" si="2076"/>
        <v>1164440754.8444378</v>
      </c>
      <c r="BT950" s="64">
        <f t="shared" si="2076"/>
        <v>1165474435.0529106</v>
      </c>
      <c r="BU950" s="64">
        <f t="shared" si="2076"/>
        <v>1166508115.2613831</v>
      </c>
      <c r="BV950" s="64">
        <f>+SUM(BV935:BV948)</f>
        <v>1167541795.4698555</v>
      </c>
      <c r="BW950" s="247">
        <f t="shared" si="2058"/>
        <v>55946166074.755295</v>
      </c>
    </row>
    <row r="951" spans="1:75" x14ac:dyDescent="0.3">
      <c r="BW951" s="233">
        <f t="shared" si="2058"/>
        <v>0</v>
      </c>
    </row>
    <row r="952" spans="1:75" x14ac:dyDescent="0.3">
      <c r="A952" s="219" t="s">
        <v>655</v>
      </c>
      <c r="O952" s="16">
        <f t="shared" ref="O952:AT952" si="2077">+O950*O812</f>
        <v>701654662.37851584</v>
      </c>
      <c r="P952" s="16">
        <f t="shared" si="2077"/>
        <v>702281979.91305196</v>
      </c>
      <c r="Q952" s="16">
        <f t="shared" si="2077"/>
        <v>514681690.48921359</v>
      </c>
      <c r="R952" s="16">
        <f t="shared" si="2077"/>
        <v>522969211.95368695</v>
      </c>
      <c r="S952" s="16">
        <f t="shared" si="2077"/>
        <v>439870639.09769696</v>
      </c>
      <c r="T952" s="16">
        <f t="shared" si="2077"/>
        <v>337124399.84539849</v>
      </c>
      <c r="U952" s="16">
        <f t="shared" si="2077"/>
        <v>538322294.9131422</v>
      </c>
      <c r="V952" s="16">
        <f t="shared" si="2077"/>
        <v>706045885.12026775</v>
      </c>
      <c r="W952" s="16">
        <f t="shared" si="2077"/>
        <v>451109090.16269732</v>
      </c>
      <c r="X952" s="16">
        <f t="shared" si="2077"/>
        <v>468466569.02262777</v>
      </c>
      <c r="Y952" s="16">
        <f t="shared" si="2077"/>
        <v>437116576.3250165</v>
      </c>
      <c r="Z952" s="16">
        <f t="shared" si="2077"/>
        <v>389417435.62685353</v>
      </c>
      <c r="AA952" s="16">
        <f t="shared" si="2077"/>
        <v>808640422.95896196</v>
      </c>
      <c r="AB952" s="16">
        <f t="shared" si="2077"/>
        <v>809363391.59817433</v>
      </c>
      <c r="AC952" s="16">
        <f t="shared" si="2077"/>
        <v>574970482.65370214</v>
      </c>
      <c r="AD952" s="16">
        <f t="shared" si="2077"/>
        <v>609674722.03190601</v>
      </c>
      <c r="AE952" s="16">
        <f t="shared" si="2077"/>
        <v>501268160.05926967</v>
      </c>
      <c r="AF952" s="16">
        <f t="shared" si="2077"/>
        <v>380350926.9023003</v>
      </c>
      <c r="AG952" s="16">
        <f t="shared" si="2077"/>
        <v>634071328.74004161</v>
      </c>
      <c r="AH952" s="16">
        <f t="shared" si="2077"/>
        <v>813701203.43344831</v>
      </c>
      <c r="AI952" s="16">
        <f t="shared" si="2077"/>
        <v>529305246.36236757</v>
      </c>
      <c r="AJ952" s="16">
        <f t="shared" si="2077"/>
        <v>537442497.29582918</v>
      </c>
      <c r="AK952" s="16">
        <f t="shared" si="2077"/>
        <v>499337905.41969693</v>
      </c>
      <c r="AL952" s="16">
        <f t="shared" si="2077"/>
        <v>442474291.78640407</v>
      </c>
      <c r="AM952" s="16">
        <f t="shared" si="2077"/>
        <v>900499781.51088929</v>
      </c>
      <c r="AN952" s="16">
        <f t="shared" si="2077"/>
        <v>901304877.42641091</v>
      </c>
      <c r="AO952" s="16">
        <f t="shared" si="2077"/>
        <v>787869945.95203292</v>
      </c>
      <c r="AP952" s="16">
        <f t="shared" si="2077"/>
        <v>663750017.73637128</v>
      </c>
      <c r="AQ952" s="16">
        <f t="shared" si="2077"/>
        <v>557689018.75669158</v>
      </c>
      <c r="AR952" s="16">
        <f t="shared" si="2077"/>
        <v>421121051.82604736</v>
      </c>
      <c r="AS952" s="16">
        <f t="shared" si="2077"/>
        <v>688039618.6584475</v>
      </c>
      <c r="AT952" s="16">
        <f t="shared" si="2077"/>
        <v>906135452.91954041</v>
      </c>
      <c r="AU952" s="16">
        <f t="shared" ref="AU952:BU952" si="2078">+AU950*AU812</f>
        <v>573767735.72190154</v>
      </c>
      <c r="AV952" s="16">
        <f t="shared" si="2078"/>
        <v>593140598.02811635</v>
      </c>
      <c r="AW952" s="16">
        <f t="shared" si="2078"/>
        <v>552088724.05348432</v>
      </c>
      <c r="AX952" s="16">
        <f t="shared" si="2078"/>
        <v>491548536.04785001</v>
      </c>
      <c r="AY952" s="16">
        <f t="shared" si="2078"/>
        <v>1072401165.3644919</v>
      </c>
      <c r="AZ952" s="16">
        <f t="shared" si="2078"/>
        <v>1073359950.4922206</v>
      </c>
      <c r="BA952" s="16">
        <f t="shared" si="2078"/>
        <v>842083746.26113176</v>
      </c>
      <c r="BB952" s="16">
        <f t="shared" si="2078"/>
        <v>784389167.34419608</v>
      </c>
      <c r="BC952" s="16">
        <f t="shared" si="2078"/>
        <v>667500092.31088555</v>
      </c>
      <c r="BD952" s="16">
        <f t="shared" si="2078"/>
        <v>500148202.24231458</v>
      </c>
      <c r="BE952" s="16">
        <f t="shared" si="2078"/>
        <v>823038923.68971276</v>
      </c>
      <c r="BF952" s="16">
        <f t="shared" si="2078"/>
        <v>1079112661.2585926</v>
      </c>
      <c r="BG952" s="16">
        <f t="shared" si="2078"/>
        <v>687245562.06789327</v>
      </c>
      <c r="BH952" s="16">
        <f t="shared" si="2078"/>
        <v>706769795.50335288</v>
      </c>
      <c r="BI952" s="16">
        <f t="shared" si="2078"/>
        <v>656740598.64149427</v>
      </c>
      <c r="BJ952" s="16">
        <f t="shared" si="2078"/>
        <v>588153517.69119275</v>
      </c>
      <c r="BK952" s="16">
        <f t="shared" si="2078"/>
        <v>1156171313.1766565</v>
      </c>
      <c r="BL952" s="16">
        <f t="shared" si="2078"/>
        <v>1157204993.3851292</v>
      </c>
      <c r="BM952" s="16">
        <f t="shared" si="2078"/>
        <v>879973469.49763274</v>
      </c>
      <c r="BN952" s="16">
        <f t="shared" si="2078"/>
        <v>860851911.58583617</v>
      </c>
      <c r="BO952" s="16">
        <f t="shared" si="2078"/>
        <v>708588260.20851529</v>
      </c>
      <c r="BP952" s="16">
        <f t="shared" si="2078"/>
        <v>529041120.93521279</v>
      </c>
      <c r="BQ952" s="16">
        <f t="shared" si="2078"/>
        <v>899647580.80670452</v>
      </c>
      <c r="BR952" s="16">
        <f t="shared" si="2078"/>
        <v>1163407074.6359651</v>
      </c>
      <c r="BS952" s="16">
        <f t="shared" si="2078"/>
        <v>747083099.41432858</v>
      </c>
      <c r="BT952" s="16">
        <f t="shared" si="2078"/>
        <v>757569814.0079807</v>
      </c>
      <c r="BU952" s="16">
        <f t="shared" si="2078"/>
        <v>702806891.57488024</v>
      </c>
      <c r="BV952" s="16">
        <f>+BV950*BV812</f>
        <v>622522471.12927163</v>
      </c>
      <c r="BW952" s="247">
        <f t="shared" si="2058"/>
        <v>41052427755.953644</v>
      </c>
    </row>
    <row r="953" spans="1:75" x14ac:dyDescent="0.3">
      <c r="A953" s="222" t="s">
        <v>668</v>
      </c>
      <c r="O953" s="16">
        <f t="shared" ref="O953:AT953" si="2079">+O950*O813</f>
        <v>0</v>
      </c>
      <c r="P953" s="16">
        <f t="shared" si="2079"/>
        <v>0</v>
      </c>
      <c r="Q953" s="16">
        <f t="shared" si="2079"/>
        <v>188227606.95837426</v>
      </c>
      <c r="R953" s="16">
        <f t="shared" si="2079"/>
        <v>180567403.02843702</v>
      </c>
      <c r="S953" s="16">
        <f t="shared" si="2079"/>
        <v>264293293.41896293</v>
      </c>
      <c r="T953" s="16">
        <f t="shared" si="2079"/>
        <v>367666850.20579755</v>
      </c>
      <c r="U953" s="16">
        <f t="shared" si="2079"/>
        <v>167096272.6725896</v>
      </c>
      <c r="V953" s="16">
        <f t="shared" si="2079"/>
        <v>0</v>
      </c>
      <c r="W953" s="16">
        <f t="shared" si="2079"/>
        <v>255564112.49210656</v>
      </c>
      <c r="X953" s="16">
        <f t="shared" si="2079"/>
        <v>238833951.16671193</v>
      </c>
      <c r="Y953" s="16">
        <f t="shared" si="2079"/>
        <v>270811261.39885938</v>
      </c>
      <c r="Z953" s="16">
        <f t="shared" si="2079"/>
        <v>319137719.63155824</v>
      </c>
      <c r="AA953" s="16">
        <f t="shared" si="2079"/>
        <v>0</v>
      </c>
      <c r="AB953" s="16">
        <f t="shared" si="2079"/>
        <v>0</v>
      </c>
      <c r="AC953" s="16">
        <f t="shared" si="2079"/>
        <v>235115877.58368447</v>
      </c>
      <c r="AD953" s="16">
        <f t="shared" si="2079"/>
        <v>201134606.84469301</v>
      </c>
      <c r="AE953" s="16">
        <f t="shared" si="2079"/>
        <v>310264137.45654148</v>
      </c>
      <c r="AF953" s="16">
        <f t="shared" si="2079"/>
        <v>431904339.25272328</v>
      </c>
      <c r="AG953" s="16">
        <f t="shared" si="2079"/>
        <v>178906906.05419433</v>
      </c>
      <c r="AH953" s="16">
        <f t="shared" si="2079"/>
        <v>0</v>
      </c>
      <c r="AI953" s="16">
        <f t="shared" si="2079"/>
        <v>285118925.71029294</v>
      </c>
      <c r="AJ953" s="16">
        <f t="shared" si="2079"/>
        <v>277704643.41604358</v>
      </c>
      <c r="AK953" s="16">
        <f t="shared" si="2079"/>
        <v>316532203.9313882</v>
      </c>
      <c r="AL953" s="16">
        <f t="shared" si="2079"/>
        <v>374118786.20389336</v>
      </c>
      <c r="AM953" s="16">
        <f t="shared" si="2079"/>
        <v>0</v>
      </c>
      <c r="AN953" s="16">
        <f t="shared" si="2079"/>
        <v>0</v>
      </c>
      <c r="AO953" s="16">
        <f t="shared" si="2079"/>
        <v>114240027.38989942</v>
      </c>
      <c r="AP953" s="16">
        <f t="shared" si="2079"/>
        <v>239165051.52108273</v>
      </c>
      <c r="AQ953" s="16">
        <f t="shared" si="2079"/>
        <v>346031146.41628414</v>
      </c>
      <c r="AR953" s="16">
        <f t="shared" si="2079"/>
        <v>483404209.26244974</v>
      </c>
      <c r="AS953" s="16">
        <f t="shared" si="2079"/>
        <v>217290738.34557125</v>
      </c>
      <c r="AT953" s="16">
        <f t="shared" si="2079"/>
        <v>0</v>
      </c>
      <c r="AU953" s="16">
        <f t="shared" ref="AU953:BV953" si="2080">+AU950*AU813</f>
        <v>333172813.11316031</v>
      </c>
      <c r="AV953" s="16">
        <f t="shared" si="2080"/>
        <v>314605046.7224673</v>
      </c>
      <c r="AW953" s="16">
        <f t="shared" si="2080"/>
        <v>356462016.61262071</v>
      </c>
      <c r="AX953" s="16">
        <f t="shared" si="2080"/>
        <v>417807300.53377664</v>
      </c>
      <c r="AY953" s="16">
        <f t="shared" si="2080"/>
        <v>0</v>
      </c>
      <c r="AZ953" s="16">
        <f t="shared" si="2080"/>
        <v>0</v>
      </c>
      <c r="BA953" s="16">
        <f t="shared" si="2080"/>
        <v>232234989.35881764</v>
      </c>
      <c r="BB953" s="16">
        <f t="shared" si="2080"/>
        <v>290888353.40348166</v>
      </c>
      <c r="BC953" s="16">
        <f t="shared" si="2080"/>
        <v>408736213.56452096</v>
      </c>
      <c r="BD953" s="16">
        <f t="shared" si="2080"/>
        <v>577046888.76082063</v>
      </c>
      <c r="BE953" s="16">
        <f t="shared" si="2080"/>
        <v>255114952.44115111</v>
      </c>
      <c r="BF953" s="16">
        <f t="shared" si="2080"/>
        <v>0</v>
      </c>
      <c r="BG953" s="16">
        <f t="shared" si="2080"/>
        <v>392825884.31842786</v>
      </c>
      <c r="BH953" s="16">
        <f t="shared" si="2080"/>
        <v>374260436.01069671</v>
      </c>
      <c r="BI953" s="16">
        <f t="shared" si="2080"/>
        <v>425248418.00028408</v>
      </c>
      <c r="BJ953" s="16">
        <f t="shared" si="2080"/>
        <v>494794284.07831454</v>
      </c>
      <c r="BK953" s="16">
        <f t="shared" si="2080"/>
        <v>0</v>
      </c>
      <c r="BL953" s="16">
        <f t="shared" si="2080"/>
        <v>0</v>
      </c>
      <c r="BM953" s="16">
        <f t="shared" si="2080"/>
        <v>278265204.09596914</v>
      </c>
      <c r="BN953" s="16">
        <f t="shared" si="2080"/>
        <v>298420442.2162385</v>
      </c>
      <c r="BO953" s="16">
        <f t="shared" si="2080"/>
        <v>451717773.80203182</v>
      </c>
      <c r="BP953" s="16">
        <f t="shared" si="2080"/>
        <v>632298593.2838068</v>
      </c>
      <c r="BQ953" s="16">
        <f t="shared" si="2080"/>
        <v>262725813.62078786</v>
      </c>
      <c r="BR953" s="16">
        <f t="shared" si="2080"/>
        <v>0</v>
      </c>
      <c r="BS953" s="16">
        <f t="shared" si="2080"/>
        <v>417357655.43010926</v>
      </c>
      <c r="BT953" s="16">
        <f t="shared" si="2080"/>
        <v>407904621.0449298</v>
      </c>
      <c r="BU953" s="16">
        <f t="shared" si="2080"/>
        <v>463701223.68650275</v>
      </c>
      <c r="BV953" s="16">
        <f t="shared" si="2080"/>
        <v>545019324.34058392</v>
      </c>
      <c r="BW953" s="247">
        <f t="shared" si="2058"/>
        <v>14893738318.80164</v>
      </c>
    </row>
    <row r="954" spans="1:75" x14ac:dyDescent="0.3">
      <c r="BW954" s="233">
        <f t="shared" si="2058"/>
        <v>0</v>
      </c>
    </row>
    <row r="955" spans="1:75" x14ac:dyDescent="0.3">
      <c r="A955" s="3" t="s">
        <v>669</v>
      </c>
      <c r="BW955" s="233">
        <f t="shared" si="2058"/>
        <v>0</v>
      </c>
    </row>
    <row r="956" spans="1:75" x14ac:dyDescent="0.3">
      <c r="BW956" s="233">
        <f t="shared" si="2058"/>
        <v>0</v>
      </c>
    </row>
    <row r="957" spans="1:75" x14ac:dyDescent="0.3">
      <c r="A957" s="5" t="s">
        <v>472</v>
      </c>
      <c r="O957" s="16">
        <f>+((N935-N943-N946-N948)/2)+((O935-O943-O946-O948)/2)</f>
        <v>171257686.92832798</v>
      </c>
      <c r="P957" s="16">
        <f t="shared" ref="P957:BV957" si="2081">+((O935-O943-O946-O948)/2)+((P935-P943-P946-P948)/2)</f>
        <v>342515373.85665596</v>
      </c>
      <c r="Q957" s="16">
        <f t="shared" si="2081"/>
        <v>342515373.85665596</v>
      </c>
      <c r="R957" s="16">
        <f t="shared" si="2081"/>
        <v>342515373.85665596</v>
      </c>
      <c r="S957" s="16">
        <f t="shared" si="2081"/>
        <v>342515373.85665596</v>
      </c>
      <c r="T957" s="16">
        <f t="shared" si="2081"/>
        <v>342515373.85665596</v>
      </c>
      <c r="U957" s="16">
        <f t="shared" si="2081"/>
        <v>342515373.85665596</v>
      </c>
      <c r="V957" s="16">
        <f t="shared" si="2081"/>
        <v>342515373.85665596</v>
      </c>
      <c r="W957" s="16">
        <f t="shared" si="2081"/>
        <v>342515373.85665596</v>
      </c>
      <c r="X957" s="16">
        <f t="shared" si="2081"/>
        <v>342515373.85665596</v>
      </c>
      <c r="Y957" s="16">
        <f t="shared" si="2081"/>
        <v>342515373.85665596</v>
      </c>
      <c r="Z957" s="16">
        <f t="shared" si="2081"/>
        <v>342515373.85665596</v>
      </c>
      <c r="AA957" s="16">
        <f t="shared" si="2081"/>
        <v>368628125.43328702</v>
      </c>
      <c r="AB957" s="16">
        <f t="shared" si="2081"/>
        <v>394740877.00991803</v>
      </c>
      <c r="AC957" s="16">
        <f t="shared" si="2081"/>
        <v>394740877.00991803</v>
      </c>
      <c r="AD957" s="16">
        <f t="shared" si="2081"/>
        <v>394740877.00991803</v>
      </c>
      <c r="AE957" s="16">
        <f t="shared" si="2081"/>
        <v>394740877.00991803</v>
      </c>
      <c r="AF957" s="16">
        <f t="shared" si="2081"/>
        <v>394740877.00991803</v>
      </c>
      <c r="AG957" s="16">
        <f t="shared" si="2081"/>
        <v>394740877.00991803</v>
      </c>
      <c r="AH957" s="16">
        <f t="shared" si="2081"/>
        <v>394740877.00991803</v>
      </c>
      <c r="AI957" s="16">
        <f t="shared" si="2081"/>
        <v>394740877.00991803</v>
      </c>
      <c r="AJ957" s="16">
        <f t="shared" si="2081"/>
        <v>394740877.00991803</v>
      </c>
      <c r="AK957" s="16">
        <f t="shared" si="2081"/>
        <v>394740877.00991803</v>
      </c>
      <c r="AL957" s="16">
        <f t="shared" si="2081"/>
        <v>394740877.00991803</v>
      </c>
      <c r="AM957" s="16">
        <f t="shared" si="2081"/>
        <v>417161623.44235086</v>
      </c>
      <c r="AN957" s="16">
        <f t="shared" si="2081"/>
        <v>439582369.87478364</v>
      </c>
      <c r="AO957" s="16">
        <f t="shared" si="2081"/>
        <v>439582369.87478364</v>
      </c>
      <c r="AP957" s="16">
        <f t="shared" si="2081"/>
        <v>439582369.87478364</v>
      </c>
      <c r="AQ957" s="16">
        <f t="shared" si="2081"/>
        <v>439582369.87478364</v>
      </c>
      <c r="AR957" s="16">
        <f t="shared" si="2081"/>
        <v>439582369.87478364</v>
      </c>
      <c r="AS957" s="16">
        <f t="shared" si="2081"/>
        <v>439582369.87478364</v>
      </c>
      <c r="AT957" s="16">
        <f t="shared" si="2081"/>
        <v>439582369.87478364</v>
      </c>
      <c r="AU957" s="16">
        <f t="shared" si="2081"/>
        <v>439582369.87478364</v>
      </c>
      <c r="AV957" s="16">
        <f t="shared" si="2081"/>
        <v>439582369.87478364</v>
      </c>
      <c r="AW957" s="16">
        <f t="shared" si="2081"/>
        <v>439582369.87478364</v>
      </c>
      <c r="AX957" s="16">
        <f t="shared" si="2081"/>
        <v>439582369.87478364</v>
      </c>
      <c r="AY957" s="16">
        <f t="shared" si="2081"/>
        <v>481539524.80731249</v>
      </c>
      <c r="AZ957" s="16">
        <f t="shared" si="2081"/>
        <v>523496679.7398414</v>
      </c>
      <c r="BA957" s="16">
        <f t="shared" si="2081"/>
        <v>523496679.7398414</v>
      </c>
      <c r="BB957" s="16">
        <f t="shared" si="2081"/>
        <v>523496679.7398414</v>
      </c>
      <c r="BC957" s="16">
        <f t="shared" si="2081"/>
        <v>523496679.7398414</v>
      </c>
      <c r="BD957" s="16">
        <f t="shared" si="2081"/>
        <v>523496679.7398414</v>
      </c>
      <c r="BE957" s="16">
        <f t="shared" si="2081"/>
        <v>523496679.7398414</v>
      </c>
      <c r="BF957" s="16">
        <f t="shared" si="2081"/>
        <v>523496679.7398414</v>
      </c>
      <c r="BG957" s="16">
        <f t="shared" si="2081"/>
        <v>523496679.7398414</v>
      </c>
      <c r="BH957" s="16">
        <f t="shared" si="2081"/>
        <v>523496679.7398414</v>
      </c>
      <c r="BI957" s="16">
        <f t="shared" si="2081"/>
        <v>523496679.7398414</v>
      </c>
      <c r="BJ957" s="16">
        <f t="shared" si="2081"/>
        <v>523496679.7398414</v>
      </c>
      <c r="BK957" s="16">
        <f t="shared" si="2081"/>
        <v>543943036.7829535</v>
      </c>
      <c r="BL957" s="16">
        <f t="shared" si="2081"/>
        <v>564389393.82606554</v>
      </c>
      <c r="BM957" s="16">
        <f t="shared" si="2081"/>
        <v>564389393.82606554</v>
      </c>
      <c r="BN957" s="16">
        <f t="shared" si="2081"/>
        <v>564389393.82606554</v>
      </c>
      <c r="BO957" s="16">
        <f t="shared" si="2081"/>
        <v>564389393.82606554</v>
      </c>
      <c r="BP957" s="16">
        <f t="shared" si="2081"/>
        <v>564389393.82606554</v>
      </c>
      <c r="BQ957" s="16">
        <f t="shared" si="2081"/>
        <v>564389393.82606554</v>
      </c>
      <c r="BR957" s="16">
        <f t="shared" si="2081"/>
        <v>564389393.82606554</v>
      </c>
      <c r="BS957" s="16">
        <f t="shared" si="2081"/>
        <v>564389393.82606554</v>
      </c>
      <c r="BT957" s="16">
        <f t="shared" si="2081"/>
        <v>564389393.82606554</v>
      </c>
      <c r="BU957" s="16">
        <f t="shared" si="2081"/>
        <v>564389393.82606554</v>
      </c>
      <c r="BV957" s="16">
        <f t="shared" si="2081"/>
        <v>564389393.82606554</v>
      </c>
      <c r="BW957" s="247">
        <f t="shared" si="2058"/>
        <v>26894501634.774147</v>
      </c>
    </row>
    <row r="958" spans="1:75" x14ac:dyDescent="0.3">
      <c r="A958" s="5" t="s">
        <v>658</v>
      </c>
      <c r="O958" s="16"/>
      <c r="P958" s="16">
        <f>+SUM(C936:N936)</f>
        <v>0</v>
      </c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64">
        <f>+SUM(O936:Z936)</f>
        <v>376390520.72159982</v>
      </c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64">
        <f t="shared" ref="AN958" si="2082">+SUM(AA936:AL936)</f>
        <v>433781183.52738255</v>
      </c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64">
        <f t="shared" ref="AZ958" si="2083">+SUM(AM936:AX936)</f>
        <v>483057549.31294888</v>
      </c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64">
        <f>+SUM(AY936:BJ936)</f>
        <v>575271076.63718832</v>
      </c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247">
        <f t="shared" si="2058"/>
        <v>1868500330.1991196</v>
      </c>
    </row>
    <row r="959" spans="1:75" x14ac:dyDescent="0.3">
      <c r="A959" s="5" t="s">
        <v>659</v>
      </c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64">
        <f>+SUM(O937:Z937)</f>
        <v>45166862.486591995</v>
      </c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64">
        <f>+SUM(AA937:AL937)</f>
        <v>52053742.023285881</v>
      </c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64">
        <f t="shared" ref="AY959" si="2084">+SUM(AM937:AX937)</f>
        <v>57966905.917553872</v>
      </c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64">
        <f>+SUM(AY937:BJ937)</f>
        <v>69032529.196462587</v>
      </c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247">
        <f t="shared" si="2058"/>
        <v>224220039.62389433</v>
      </c>
    </row>
    <row r="960" spans="1:75" x14ac:dyDescent="0.3">
      <c r="A960" s="5" t="s">
        <v>660</v>
      </c>
      <c r="O960" s="16"/>
      <c r="P960" s="16"/>
      <c r="Q960" s="16"/>
      <c r="R960" s="16"/>
      <c r="S960" s="16"/>
      <c r="T960" s="64">
        <f>+SUM(O938:T938)</f>
        <v>188195260.36079997</v>
      </c>
      <c r="U960" s="16"/>
      <c r="V960" s="16"/>
      <c r="W960" s="16"/>
      <c r="X960" s="16"/>
      <c r="Y960" s="16"/>
      <c r="Z960" s="64">
        <f>+SUM(U938:Z938)</f>
        <v>188195260.36079997</v>
      </c>
      <c r="AA960" s="16"/>
      <c r="AB960" s="16"/>
      <c r="AC960" s="16"/>
      <c r="AD960" s="16"/>
      <c r="AE960" s="16"/>
      <c r="AF960" s="64">
        <f t="shared" ref="AF960" si="2085">+SUM(AA938:AF938)</f>
        <v>216890591.76369125</v>
      </c>
      <c r="AG960" s="16"/>
      <c r="AH960" s="16"/>
      <c r="AI960" s="16"/>
      <c r="AJ960" s="16"/>
      <c r="AK960" s="16"/>
      <c r="AL960" s="64">
        <f t="shared" ref="AL960" si="2086">+SUM(AG938:AL938)</f>
        <v>216890591.76369125</v>
      </c>
      <c r="AM960" s="16"/>
      <c r="AN960" s="16"/>
      <c r="AO960" s="16"/>
      <c r="AP960" s="16"/>
      <c r="AQ960" s="16"/>
      <c r="AR960" s="64">
        <f t="shared" ref="AR960" si="2087">+SUM(AM938:AR938)</f>
        <v>241528774.6564745</v>
      </c>
      <c r="AS960" s="16"/>
      <c r="AT960" s="16"/>
      <c r="AU960" s="16"/>
      <c r="AV960" s="16"/>
      <c r="AW960" s="16"/>
      <c r="AX960" s="64">
        <f t="shared" ref="AX960" si="2088">+SUM(AS938:AX938)</f>
        <v>241528774.6564745</v>
      </c>
      <c r="AY960" s="16"/>
      <c r="AZ960" s="16"/>
      <c r="BA960" s="16"/>
      <c r="BB960" s="16"/>
      <c r="BC960" s="16"/>
      <c r="BD960" s="64">
        <f t="shared" ref="BD960" si="2089">+SUM(AY938:BD938)</f>
        <v>287635538.31859416</v>
      </c>
      <c r="BE960" s="16"/>
      <c r="BF960" s="16"/>
      <c r="BG960" s="16"/>
      <c r="BH960" s="16"/>
      <c r="BI960" s="16"/>
      <c r="BJ960" s="64">
        <f t="shared" ref="BJ960" si="2090">+SUM(BE938:BJ938)</f>
        <v>287635538.31859416</v>
      </c>
      <c r="BK960" s="16"/>
      <c r="BL960" s="16"/>
      <c r="BM960" s="16"/>
      <c r="BN960" s="16"/>
      <c r="BO960" s="16"/>
      <c r="BP960" s="64">
        <f>+SUM(BK938:BP938)</f>
        <v>310104062.5417943</v>
      </c>
      <c r="BQ960" s="16"/>
      <c r="BR960" s="16"/>
      <c r="BS960" s="16"/>
      <c r="BT960" s="16"/>
      <c r="BU960" s="16"/>
      <c r="BV960" s="64">
        <f>+SUM(BQ938:BV938)</f>
        <v>310104062.5417943</v>
      </c>
      <c r="BW960" s="247">
        <f t="shared" si="2058"/>
        <v>2488708455.2827086</v>
      </c>
    </row>
    <row r="961" spans="1:75" x14ac:dyDescent="0.3">
      <c r="A961" s="5" t="s">
        <v>661</v>
      </c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64">
        <f>+SUM(O939:Z939)</f>
        <v>188195260.36079991</v>
      </c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64">
        <f>+SUM(AA939:AL939)</f>
        <v>216890591.76369128</v>
      </c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64">
        <f t="shared" ref="AX961" si="2091">+SUM(AM939:AX939)</f>
        <v>241528774.65647444</v>
      </c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64">
        <f t="shared" ref="BJ961" si="2092">+SUM(AY939:BJ939)</f>
        <v>287635538.31859416</v>
      </c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64">
        <f t="shared" ref="BV961" si="2093">+SUM(BK939:BV939)</f>
        <v>310104062.5417943</v>
      </c>
      <c r="BW961" s="247">
        <f t="shared" si="2058"/>
        <v>1244354227.6413541</v>
      </c>
    </row>
    <row r="962" spans="1:75" x14ac:dyDescent="0.3">
      <c r="A962" s="5" t="s">
        <v>662</v>
      </c>
      <c r="O962" s="118">
        <f>+N940</f>
        <v>0</v>
      </c>
      <c r="P962" s="118">
        <f t="shared" ref="P962:BV962" si="2094">+O940</f>
        <v>15055620.828863999</v>
      </c>
      <c r="Q962" s="118">
        <f t="shared" si="2094"/>
        <v>15055620.828863999</v>
      </c>
      <c r="R962" s="118">
        <f t="shared" si="2094"/>
        <v>15055620.828863997</v>
      </c>
      <c r="S962" s="118">
        <f t="shared" si="2094"/>
        <v>15055620.828864001</v>
      </c>
      <c r="T962" s="118">
        <f t="shared" si="2094"/>
        <v>15055620.828864003</v>
      </c>
      <c r="U962" s="118">
        <f t="shared" si="2094"/>
        <v>15055620.828864001</v>
      </c>
      <c r="V962" s="118">
        <f t="shared" si="2094"/>
        <v>15055620.828864001</v>
      </c>
      <c r="W962" s="118">
        <f t="shared" si="2094"/>
        <v>15055620.828863997</v>
      </c>
      <c r="X962" s="118">
        <f t="shared" si="2094"/>
        <v>15055620.828863997</v>
      </c>
      <c r="Y962" s="118">
        <f t="shared" si="2094"/>
        <v>15055620.828864001</v>
      </c>
      <c r="Z962" s="118">
        <f t="shared" si="2094"/>
        <v>15055620.828864001</v>
      </c>
      <c r="AA962" s="118">
        <f t="shared" si="2094"/>
        <v>15055620.828863993</v>
      </c>
      <c r="AB962" s="118">
        <f t="shared" si="2094"/>
        <v>17351247.341095295</v>
      </c>
      <c r="AC962" s="118">
        <f t="shared" si="2094"/>
        <v>17351247.341095295</v>
      </c>
      <c r="AD962" s="118">
        <f t="shared" si="2094"/>
        <v>17351247.341095291</v>
      </c>
      <c r="AE962" s="118">
        <f t="shared" si="2094"/>
        <v>17351247.341095299</v>
      </c>
      <c r="AF962" s="118">
        <f t="shared" si="2094"/>
        <v>17351247.341095295</v>
      </c>
      <c r="AG962" s="118">
        <f t="shared" si="2094"/>
        <v>17351247.341095287</v>
      </c>
      <c r="AH962" s="118">
        <f t="shared" si="2094"/>
        <v>17351247.341095291</v>
      </c>
      <c r="AI962" s="118">
        <f t="shared" si="2094"/>
        <v>17351247.341095291</v>
      </c>
      <c r="AJ962" s="118">
        <f t="shared" si="2094"/>
        <v>17351247.341095291</v>
      </c>
      <c r="AK962" s="118">
        <f t="shared" si="2094"/>
        <v>17351247.341095291</v>
      </c>
      <c r="AL962" s="118">
        <f t="shared" si="2094"/>
        <v>17351247.341095284</v>
      </c>
      <c r="AM962" s="118">
        <f t="shared" si="2094"/>
        <v>17351247.341095291</v>
      </c>
      <c r="AN962" s="118">
        <f t="shared" si="2094"/>
        <v>19322301.97251796</v>
      </c>
      <c r="AO962" s="118">
        <f t="shared" si="2094"/>
        <v>19322301.97251796</v>
      </c>
      <c r="AP962" s="118">
        <f t="shared" si="2094"/>
        <v>19322301.97251796</v>
      </c>
      <c r="AQ962" s="118">
        <f t="shared" si="2094"/>
        <v>19322301.972517963</v>
      </c>
      <c r="AR962" s="118">
        <f t="shared" si="2094"/>
        <v>19322301.97251796</v>
      </c>
      <c r="AS962" s="118">
        <f t="shared" si="2094"/>
        <v>19322301.972517963</v>
      </c>
      <c r="AT962" s="118">
        <f t="shared" si="2094"/>
        <v>19322301.972517963</v>
      </c>
      <c r="AU962" s="118">
        <f t="shared" si="2094"/>
        <v>19322301.97251796</v>
      </c>
      <c r="AV962" s="118">
        <f t="shared" si="2094"/>
        <v>19322301.97251796</v>
      </c>
      <c r="AW962" s="118">
        <f t="shared" si="2094"/>
        <v>19322301.972517952</v>
      </c>
      <c r="AX962" s="118">
        <f t="shared" si="2094"/>
        <v>19322301.972517967</v>
      </c>
      <c r="AY962" s="118">
        <f t="shared" si="2094"/>
        <v>19322301.972517952</v>
      </c>
      <c r="AZ962" s="118">
        <f t="shared" si="2094"/>
        <v>23010843.065487538</v>
      </c>
      <c r="BA962" s="118">
        <f t="shared" si="2094"/>
        <v>23010843.065487538</v>
      </c>
      <c r="BB962" s="118">
        <f t="shared" si="2094"/>
        <v>23010843.065487538</v>
      </c>
      <c r="BC962" s="118">
        <f t="shared" si="2094"/>
        <v>23010843.065487534</v>
      </c>
      <c r="BD962" s="118">
        <f t="shared" si="2094"/>
        <v>23010843.06548753</v>
      </c>
      <c r="BE962" s="118">
        <f t="shared" si="2094"/>
        <v>23010843.065487538</v>
      </c>
      <c r="BF962" s="118">
        <f t="shared" si="2094"/>
        <v>23010843.065487534</v>
      </c>
      <c r="BG962" s="118">
        <f t="shared" si="2094"/>
        <v>23010843.065487534</v>
      </c>
      <c r="BH962" s="118">
        <f t="shared" si="2094"/>
        <v>23010843.065487534</v>
      </c>
      <c r="BI962" s="118">
        <f t="shared" si="2094"/>
        <v>23010843.065487534</v>
      </c>
      <c r="BJ962" s="118">
        <f t="shared" si="2094"/>
        <v>23010843.065487541</v>
      </c>
      <c r="BK962" s="118">
        <f t="shared" si="2094"/>
        <v>23010843.065487534</v>
      </c>
      <c r="BL962" s="118">
        <f t="shared" si="2094"/>
        <v>24808325.003343545</v>
      </c>
      <c r="BM962" s="118">
        <f t="shared" si="2094"/>
        <v>24808325.003343545</v>
      </c>
      <c r="BN962" s="118">
        <f t="shared" si="2094"/>
        <v>24808325.003343545</v>
      </c>
      <c r="BO962" s="118">
        <f t="shared" si="2094"/>
        <v>24808325.003343545</v>
      </c>
      <c r="BP962" s="118">
        <f t="shared" si="2094"/>
        <v>24808325.003343545</v>
      </c>
      <c r="BQ962" s="118">
        <f t="shared" si="2094"/>
        <v>24808325.003343545</v>
      </c>
      <c r="BR962" s="118">
        <f t="shared" si="2094"/>
        <v>24808325.003343545</v>
      </c>
      <c r="BS962" s="118">
        <f t="shared" si="2094"/>
        <v>24808325.003343537</v>
      </c>
      <c r="BT962" s="118">
        <f t="shared" si="2094"/>
        <v>24808325.003343537</v>
      </c>
      <c r="BU962" s="118">
        <f t="shared" si="2094"/>
        <v>24808325.003343545</v>
      </c>
      <c r="BV962" s="118">
        <f t="shared" si="2094"/>
        <v>24808325.003343537</v>
      </c>
      <c r="BW962" s="247">
        <f t="shared" si="2058"/>
        <v>1169771733.5323563</v>
      </c>
    </row>
    <row r="963" spans="1:75" x14ac:dyDescent="0.3">
      <c r="A963" s="5" t="s">
        <v>639</v>
      </c>
      <c r="O963" s="118">
        <f>+N941</f>
        <v>0</v>
      </c>
      <c r="P963" s="118">
        <f t="shared" ref="P963:BV963" si="2095">+O941</f>
        <v>47048815.0902</v>
      </c>
      <c r="Q963" s="118">
        <f t="shared" si="2095"/>
        <v>47048815.0902</v>
      </c>
      <c r="R963" s="118">
        <f t="shared" si="2095"/>
        <v>47048815.0902</v>
      </c>
      <c r="S963" s="118">
        <f t="shared" si="2095"/>
        <v>47048815.0902</v>
      </c>
      <c r="T963" s="118">
        <f t="shared" si="2095"/>
        <v>47048815.0902</v>
      </c>
      <c r="U963" s="118">
        <f t="shared" si="2095"/>
        <v>47048815.0902</v>
      </c>
      <c r="V963" s="118">
        <f t="shared" si="2095"/>
        <v>47048815.0902</v>
      </c>
      <c r="W963" s="118">
        <f t="shared" si="2095"/>
        <v>47048815.0902</v>
      </c>
      <c r="X963" s="118">
        <f t="shared" si="2095"/>
        <v>47048815.0902</v>
      </c>
      <c r="Y963" s="118">
        <f t="shared" si="2095"/>
        <v>47048815.0902</v>
      </c>
      <c r="Z963" s="118">
        <f t="shared" si="2095"/>
        <v>47048815.0902</v>
      </c>
      <c r="AA963" s="118">
        <f t="shared" si="2095"/>
        <v>47048815.0902</v>
      </c>
      <c r="AB963" s="118">
        <f t="shared" si="2095"/>
        <v>54222647.940922797</v>
      </c>
      <c r="AC963" s="118">
        <f t="shared" si="2095"/>
        <v>54222647.940922797</v>
      </c>
      <c r="AD963" s="118">
        <f t="shared" si="2095"/>
        <v>54222647.940922797</v>
      </c>
      <c r="AE963" s="118">
        <f t="shared" si="2095"/>
        <v>54222647.940922797</v>
      </c>
      <c r="AF963" s="118">
        <f t="shared" si="2095"/>
        <v>54222647.940922797</v>
      </c>
      <c r="AG963" s="118">
        <f t="shared" si="2095"/>
        <v>54222647.940922797</v>
      </c>
      <c r="AH963" s="118">
        <f t="shared" si="2095"/>
        <v>54222647.940922797</v>
      </c>
      <c r="AI963" s="118">
        <f t="shared" si="2095"/>
        <v>54222647.940922797</v>
      </c>
      <c r="AJ963" s="118">
        <f t="shared" si="2095"/>
        <v>54222647.940922797</v>
      </c>
      <c r="AK963" s="118">
        <f t="shared" si="2095"/>
        <v>54222647.940922797</v>
      </c>
      <c r="AL963" s="118">
        <f t="shared" si="2095"/>
        <v>54222647.940922797</v>
      </c>
      <c r="AM963" s="118">
        <f t="shared" si="2095"/>
        <v>54222647.940922797</v>
      </c>
      <c r="AN963" s="118">
        <f t="shared" si="2095"/>
        <v>60382193.664118633</v>
      </c>
      <c r="AO963" s="118">
        <f t="shared" si="2095"/>
        <v>60382193.664118633</v>
      </c>
      <c r="AP963" s="118">
        <f t="shared" si="2095"/>
        <v>60382193.664118633</v>
      </c>
      <c r="AQ963" s="118">
        <f t="shared" si="2095"/>
        <v>60382193.664118633</v>
      </c>
      <c r="AR963" s="118">
        <f t="shared" si="2095"/>
        <v>60382193.664118633</v>
      </c>
      <c r="AS963" s="118">
        <f t="shared" si="2095"/>
        <v>60382193.664118633</v>
      </c>
      <c r="AT963" s="118">
        <f t="shared" si="2095"/>
        <v>60382193.664118633</v>
      </c>
      <c r="AU963" s="118">
        <f t="shared" si="2095"/>
        <v>60382193.664118633</v>
      </c>
      <c r="AV963" s="118">
        <f t="shared" si="2095"/>
        <v>60382193.664118633</v>
      </c>
      <c r="AW963" s="118">
        <f t="shared" si="2095"/>
        <v>60382193.664118633</v>
      </c>
      <c r="AX963" s="118">
        <f t="shared" si="2095"/>
        <v>60382193.664118633</v>
      </c>
      <c r="AY963" s="118">
        <f t="shared" si="2095"/>
        <v>60382193.664118633</v>
      </c>
      <c r="AZ963" s="118">
        <f t="shared" si="2095"/>
        <v>71908884.579648554</v>
      </c>
      <c r="BA963" s="118">
        <f t="shared" si="2095"/>
        <v>71908884.579648554</v>
      </c>
      <c r="BB963" s="118">
        <f t="shared" si="2095"/>
        <v>71908884.579648554</v>
      </c>
      <c r="BC963" s="118">
        <f t="shared" si="2095"/>
        <v>71908884.579648554</v>
      </c>
      <c r="BD963" s="118">
        <f t="shared" si="2095"/>
        <v>71908884.579648554</v>
      </c>
      <c r="BE963" s="118">
        <f t="shared" si="2095"/>
        <v>71908884.579648554</v>
      </c>
      <c r="BF963" s="118">
        <f t="shared" si="2095"/>
        <v>71908884.579648554</v>
      </c>
      <c r="BG963" s="118">
        <f t="shared" si="2095"/>
        <v>71908884.579648554</v>
      </c>
      <c r="BH963" s="118">
        <f t="shared" si="2095"/>
        <v>71908884.579648554</v>
      </c>
      <c r="BI963" s="118">
        <f t="shared" si="2095"/>
        <v>71908884.579648554</v>
      </c>
      <c r="BJ963" s="118">
        <f t="shared" si="2095"/>
        <v>71908884.579648554</v>
      </c>
      <c r="BK963" s="118">
        <f t="shared" si="2095"/>
        <v>71908884.579648554</v>
      </c>
      <c r="BL963" s="118">
        <f t="shared" si="2095"/>
        <v>77526015.635448575</v>
      </c>
      <c r="BM963" s="118">
        <f>+BL941</f>
        <v>77526015.635448575</v>
      </c>
      <c r="BN963" s="118">
        <f t="shared" si="2095"/>
        <v>77526015.635448575</v>
      </c>
      <c r="BO963" s="118">
        <f t="shared" si="2095"/>
        <v>77526015.635448575</v>
      </c>
      <c r="BP963" s="118">
        <f t="shared" si="2095"/>
        <v>77526015.635448575</v>
      </c>
      <c r="BQ963" s="118">
        <f t="shared" si="2095"/>
        <v>77526015.635448575</v>
      </c>
      <c r="BR963" s="118">
        <f t="shared" si="2095"/>
        <v>77526015.635448575</v>
      </c>
      <c r="BS963" s="118">
        <f t="shared" si="2095"/>
        <v>77526015.635448575</v>
      </c>
      <c r="BT963" s="118">
        <f t="shared" si="2095"/>
        <v>77526015.635448575</v>
      </c>
      <c r="BU963" s="118">
        <f t="shared" si="2095"/>
        <v>77526015.635448575</v>
      </c>
      <c r="BV963" s="118">
        <f t="shared" si="2095"/>
        <v>77526015.635448575</v>
      </c>
      <c r="BW963" s="247">
        <f t="shared" si="2058"/>
        <v>3655536667.2886105</v>
      </c>
    </row>
    <row r="964" spans="1:75" x14ac:dyDescent="0.3">
      <c r="A964" s="5" t="s">
        <v>670</v>
      </c>
      <c r="O964" s="118">
        <f>+N944</f>
        <v>0</v>
      </c>
      <c r="P964" s="118">
        <f t="shared" ref="P964:BV964" si="2096">+O944</f>
        <v>60222483.315455988</v>
      </c>
      <c r="Q964" s="118">
        <f t="shared" si="2096"/>
        <v>60222483.315455988</v>
      </c>
      <c r="R964" s="118">
        <f t="shared" si="2096"/>
        <v>60222483.315455988</v>
      </c>
      <c r="S964" s="118">
        <f t="shared" si="2096"/>
        <v>60222483.315455988</v>
      </c>
      <c r="T964" s="118">
        <f t="shared" si="2096"/>
        <v>60222483.315455988</v>
      </c>
      <c r="U964" s="118">
        <f t="shared" si="2096"/>
        <v>60222483.315455988</v>
      </c>
      <c r="V964" s="118">
        <f t="shared" si="2096"/>
        <v>60222483.315455988</v>
      </c>
      <c r="W964" s="118">
        <f t="shared" si="2096"/>
        <v>60222483.315455988</v>
      </c>
      <c r="X964" s="118">
        <f t="shared" si="2096"/>
        <v>60222483.315455988</v>
      </c>
      <c r="Y964" s="118">
        <f t="shared" si="2096"/>
        <v>60222483.315455988</v>
      </c>
      <c r="Z964" s="118">
        <f t="shared" si="2096"/>
        <v>60222483.315455988</v>
      </c>
      <c r="AA964" s="118">
        <f t="shared" si="2096"/>
        <v>60222483.315455988</v>
      </c>
      <c r="AB964" s="118">
        <f t="shared" si="2096"/>
        <v>69404989.364381179</v>
      </c>
      <c r="AC964" s="118">
        <f t="shared" si="2096"/>
        <v>69404989.364381179</v>
      </c>
      <c r="AD964" s="118">
        <f t="shared" si="2096"/>
        <v>69404989.364381179</v>
      </c>
      <c r="AE964" s="118">
        <f t="shared" si="2096"/>
        <v>69404989.364381179</v>
      </c>
      <c r="AF964" s="118">
        <f t="shared" si="2096"/>
        <v>69404989.364381179</v>
      </c>
      <c r="AG964" s="118">
        <f t="shared" si="2096"/>
        <v>69404989.364381179</v>
      </c>
      <c r="AH964" s="118">
        <f t="shared" si="2096"/>
        <v>69404989.364381179</v>
      </c>
      <c r="AI964" s="118">
        <f t="shared" si="2096"/>
        <v>69404989.364381179</v>
      </c>
      <c r="AJ964" s="118">
        <f t="shared" si="2096"/>
        <v>69404989.364381179</v>
      </c>
      <c r="AK964" s="118">
        <f t="shared" si="2096"/>
        <v>69404989.364381179</v>
      </c>
      <c r="AL964" s="118">
        <f t="shared" si="2096"/>
        <v>69404989.364381179</v>
      </c>
      <c r="AM964" s="118">
        <f t="shared" si="2096"/>
        <v>69404989.364381179</v>
      </c>
      <c r="AN964" s="118">
        <f t="shared" si="2096"/>
        <v>77289207.890071854</v>
      </c>
      <c r="AO964" s="118">
        <f t="shared" si="2096"/>
        <v>77289207.890071854</v>
      </c>
      <c r="AP964" s="118">
        <f t="shared" si="2096"/>
        <v>77289207.890071854</v>
      </c>
      <c r="AQ964" s="118">
        <f t="shared" si="2096"/>
        <v>77289207.890071854</v>
      </c>
      <c r="AR964" s="118">
        <f t="shared" si="2096"/>
        <v>77289207.890071854</v>
      </c>
      <c r="AS964" s="118">
        <f t="shared" si="2096"/>
        <v>77289207.890071854</v>
      </c>
      <c r="AT964" s="118">
        <f t="shared" si="2096"/>
        <v>77289207.890071854</v>
      </c>
      <c r="AU964" s="118">
        <f t="shared" si="2096"/>
        <v>77289207.890071854</v>
      </c>
      <c r="AV964" s="118">
        <f t="shared" si="2096"/>
        <v>77289207.890071854</v>
      </c>
      <c r="AW964" s="118">
        <f t="shared" si="2096"/>
        <v>77289207.890071854</v>
      </c>
      <c r="AX964" s="118">
        <f t="shared" si="2096"/>
        <v>77289207.890071854</v>
      </c>
      <c r="AY964" s="118">
        <f t="shared" si="2096"/>
        <v>77289207.890071854</v>
      </c>
      <c r="AZ964" s="118">
        <f t="shared" si="2096"/>
        <v>92043372.261950135</v>
      </c>
      <c r="BA964" s="118">
        <f t="shared" si="2096"/>
        <v>92043372.261950135</v>
      </c>
      <c r="BB964" s="118">
        <f t="shared" si="2096"/>
        <v>92043372.261950135</v>
      </c>
      <c r="BC964" s="118">
        <f t="shared" si="2096"/>
        <v>92043372.261950135</v>
      </c>
      <c r="BD964" s="118">
        <f t="shared" si="2096"/>
        <v>92043372.261950135</v>
      </c>
      <c r="BE964" s="118">
        <f t="shared" si="2096"/>
        <v>92043372.261950135</v>
      </c>
      <c r="BF964" s="118">
        <f t="shared" si="2096"/>
        <v>92043372.261950135</v>
      </c>
      <c r="BG964" s="118">
        <f t="shared" si="2096"/>
        <v>92043372.261950135</v>
      </c>
      <c r="BH964" s="118">
        <f t="shared" si="2096"/>
        <v>92043372.261950135</v>
      </c>
      <c r="BI964" s="118">
        <f t="shared" si="2096"/>
        <v>92043372.261950135</v>
      </c>
      <c r="BJ964" s="118">
        <f t="shared" si="2096"/>
        <v>92043372.261950135</v>
      </c>
      <c r="BK964" s="118">
        <f t="shared" si="2096"/>
        <v>92043372.261950135</v>
      </c>
      <c r="BL964" s="118">
        <f t="shared" si="2096"/>
        <v>99233300.01337418</v>
      </c>
      <c r="BM964" s="118">
        <f t="shared" si="2096"/>
        <v>99233300.01337418</v>
      </c>
      <c r="BN964" s="118">
        <f t="shared" si="2096"/>
        <v>99233300.01337418</v>
      </c>
      <c r="BO964" s="118">
        <f t="shared" si="2096"/>
        <v>99233300.01337418</v>
      </c>
      <c r="BP964" s="118">
        <f t="shared" si="2096"/>
        <v>99233300.01337418</v>
      </c>
      <c r="BQ964" s="118">
        <f t="shared" si="2096"/>
        <v>99233300.01337418</v>
      </c>
      <c r="BR964" s="118">
        <f t="shared" si="2096"/>
        <v>99233300.01337418</v>
      </c>
      <c r="BS964" s="118">
        <f t="shared" si="2096"/>
        <v>99233300.01337418</v>
      </c>
      <c r="BT964" s="118">
        <f t="shared" si="2096"/>
        <v>99233300.01337418</v>
      </c>
      <c r="BU964" s="118">
        <f t="shared" si="2096"/>
        <v>99233300.01337418</v>
      </c>
      <c r="BV964" s="118">
        <f t="shared" si="2096"/>
        <v>99233300.01337418</v>
      </c>
      <c r="BW964" s="247">
        <f t="shared" si="2058"/>
        <v>4679086934.129425</v>
      </c>
    </row>
    <row r="965" spans="1:75" x14ac:dyDescent="0.3">
      <c r="A965" s="5" t="s">
        <v>665</v>
      </c>
      <c r="O965" s="118">
        <f>+N947</f>
        <v>0</v>
      </c>
      <c r="P965" s="118">
        <f t="shared" ref="P965:BV965" si="2097">+O947</f>
        <v>13173668.225256</v>
      </c>
      <c r="Q965" s="118">
        <f t="shared" si="2097"/>
        <v>13173668.225256</v>
      </c>
      <c r="R965" s="118">
        <f t="shared" si="2097"/>
        <v>13173668.225256</v>
      </c>
      <c r="S965" s="118">
        <f t="shared" si="2097"/>
        <v>13173668.225256</v>
      </c>
      <c r="T965" s="118">
        <f t="shared" si="2097"/>
        <v>13173668.225256</v>
      </c>
      <c r="U965" s="118">
        <f t="shared" si="2097"/>
        <v>13173668.225256</v>
      </c>
      <c r="V965" s="118">
        <f t="shared" si="2097"/>
        <v>13173668.225256</v>
      </c>
      <c r="W965" s="118">
        <f t="shared" si="2097"/>
        <v>13173668.225256</v>
      </c>
      <c r="X965" s="118">
        <f t="shared" si="2097"/>
        <v>13173668.225256</v>
      </c>
      <c r="Y965" s="118">
        <f t="shared" si="2097"/>
        <v>13173668.225256</v>
      </c>
      <c r="Z965" s="118">
        <f t="shared" si="2097"/>
        <v>13173668.225256</v>
      </c>
      <c r="AA965" s="118">
        <f t="shared" si="2097"/>
        <v>13173668.225256</v>
      </c>
      <c r="AB965" s="118">
        <f t="shared" si="2097"/>
        <v>15182341.423458382</v>
      </c>
      <c r="AC965" s="118">
        <f t="shared" si="2097"/>
        <v>15182341.423458382</v>
      </c>
      <c r="AD965" s="118">
        <f t="shared" si="2097"/>
        <v>15182341.423458382</v>
      </c>
      <c r="AE965" s="118">
        <f t="shared" si="2097"/>
        <v>15182341.423458382</v>
      </c>
      <c r="AF965" s="118">
        <f t="shared" si="2097"/>
        <v>15182341.423458382</v>
      </c>
      <c r="AG965" s="118">
        <f t="shared" si="2097"/>
        <v>15182341.423458382</v>
      </c>
      <c r="AH965" s="118">
        <f t="shared" si="2097"/>
        <v>15182341.423458382</v>
      </c>
      <c r="AI965" s="118">
        <f t="shared" si="2097"/>
        <v>15182341.423458382</v>
      </c>
      <c r="AJ965" s="118">
        <f t="shared" si="2097"/>
        <v>15182341.423458382</v>
      </c>
      <c r="AK965" s="118">
        <f t="shared" si="2097"/>
        <v>15182341.423458382</v>
      </c>
      <c r="AL965" s="118">
        <f t="shared" si="2097"/>
        <v>15182341.423458382</v>
      </c>
      <c r="AM965" s="118">
        <f t="shared" si="2097"/>
        <v>15182341.423458382</v>
      </c>
      <c r="AN965" s="118">
        <f t="shared" si="2097"/>
        <v>16907014.225953218</v>
      </c>
      <c r="AO965" s="118">
        <f t="shared" si="2097"/>
        <v>16907014.225953218</v>
      </c>
      <c r="AP965" s="118">
        <f t="shared" si="2097"/>
        <v>16907014.225953218</v>
      </c>
      <c r="AQ965" s="118">
        <f t="shared" si="2097"/>
        <v>16907014.225953218</v>
      </c>
      <c r="AR965" s="118">
        <f t="shared" si="2097"/>
        <v>16907014.225953218</v>
      </c>
      <c r="AS965" s="118">
        <f t="shared" si="2097"/>
        <v>16907014.225953218</v>
      </c>
      <c r="AT965" s="118">
        <f t="shared" si="2097"/>
        <v>16907014.225953218</v>
      </c>
      <c r="AU965" s="118">
        <f t="shared" si="2097"/>
        <v>16907014.225953218</v>
      </c>
      <c r="AV965" s="118">
        <f t="shared" si="2097"/>
        <v>16907014.225953218</v>
      </c>
      <c r="AW965" s="118">
        <f t="shared" si="2097"/>
        <v>16907014.225953218</v>
      </c>
      <c r="AX965" s="118">
        <f t="shared" si="2097"/>
        <v>16907014.225953218</v>
      </c>
      <c r="AY965" s="118">
        <f t="shared" si="2097"/>
        <v>16907014.225953218</v>
      </c>
      <c r="AZ965" s="118">
        <f t="shared" si="2097"/>
        <v>20134487.682301596</v>
      </c>
      <c r="BA965" s="118">
        <f t="shared" si="2097"/>
        <v>20134487.682301596</v>
      </c>
      <c r="BB965" s="118">
        <f t="shared" si="2097"/>
        <v>20134487.682301596</v>
      </c>
      <c r="BC965" s="118">
        <f t="shared" si="2097"/>
        <v>20134487.682301596</v>
      </c>
      <c r="BD965" s="118">
        <f t="shared" si="2097"/>
        <v>20134487.682301596</v>
      </c>
      <c r="BE965" s="118">
        <f t="shared" si="2097"/>
        <v>20134487.682301596</v>
      </c>
      <c r="BF965" s="118">
        <f t="shared" si="2097"/>
        <v>20134487.682301596</v>
      </c>
      <c r="BG965" s="118">
        <f t="shared" si="2097"/>
        <v>20134487.682301596</v>
      </c>
      <c r="BH965" s="118">
        <f t="shared" si="2097"/>
        <v>20134487.682301596</v>
      </c>
      <c r="BI965" s="118">
        <f t="shared" si="2097"/>
        <v>20134487.682301596</v>
      </c>
      <c r="BJ965" s="118">
        <f t="shared" si="2097"/>
        <v>20134487.682301596</v>
      </c>
      <c r="BK965" s="118">
        <f t="shared" si="2097"/>
        <v>20134487.682301596</v>
      </c>
      <c r="BL965" s="118">
        <f t="shared" si="2097"/>
        <v>21707284.377925605</v>
      </c>
      <c r="BM965" s="118">
        <f t="shared" si="2097"/>
        <v>21707284.377925605</v>
      </c>
      <c r="BN965" s="118">
        <f t="shared" si="2097"/>
        <v>21707284.377925605</v>
      </c>
      <c r="BO965" s="118">
        <f t="shared" si="2097"/>
        <v>21707284.377925605</v>
      </c>
      <c r="BP965" s="118">
        <f t="shared" si="2097"/>
        <v>21707284.377925605</v>
      </c>
      <c r="BQ965" s="118">
        <f t="shared" si="2097"/>
        <v>21707284.377925605</v>
      </c>
      <c r="BR965" s="118">
        <f t="shared" si="2097"/>
        <v>21707284.377925605</v>
      </c>
      <c r="BS965" s="118">
        <f t="shared" si="2097"/>
        <v>21707284.377925605</v>
      </c>
      <c r="BT965" s="118">
        <f t="shared" si="2097"/>
        <v>21707284.377925605</v>
      </c>
      <c r="BU965" s="118">
        <f t="shared" si="2097"/>
        <v>21707284.377925605</v>
      </c>
      <c r="BV965" s="118">
        <f t="shared" si="2097"/>
        <v>21707284.377925605</v>
      </c>
      <c r="BW965" s="247">
        <f t="shared" si="2058"/>
        <v>1023550266.840813</v>
      </c>
    </row>
    <row r="966" spans="1:75" x14ac:dyDescent="0.3">
      <c r="A966" s="5" t="s">
        <v>666</v>
      </c>
      <c r="O966" s="118">
        <f>+N948</f>
        <v>0</v>
      </c>
      <c r="P966" s="118">
        <f t="shared" ref="P966:BV966" si="2098">+O948</f>
        <v>3763905.2072159997</v>
      </c>
      <c r="Q966" s="118">
        <f t="shared" si="2098"/>
        <v>3763905.2072159997</v>
      </c>
      <c r="R966" s="118">
        <f t="shared" si="2098"/>
        <v>3763905.2072159997</v>
      </c>
      <c r="S966" s="118">
        <f t="shared" si="2098"/>
        <v>3763905.2072159997</v>
      </c>
      <c r="T966" s="118">
        <f t="shared" si="2098"/>
        <v>3763905.2072159997</v>
      </c>
      <c r="U966" s="118">
        <f t="shared" si="2098"/>
        <v>3763905.2072159997</v>
      </c>
      <c r="V966" s="118">
        <f t="shared" si="2098"/>
        <v>3763905.2072159997</v>
      </c>
      <c r="W966" s="118">
        <f t="shared" si="2098"/>
        <v>3763905.2072159997</v>
      </c>
      <c r="X966" s="118">
        <f t="shared" si="2098"/>
        <v>3763905.2072159997</v>
      </c>
      <c r="Y966" s="118">
        <f t="shared" si="2098"/>
        <v>3763905.2072159997</v>
      </c>
      <c r="Z966" s="118">
        <f t="shared" si="2098"/>
        <v>3763905.2072159997</v>
      </c>
      <c r="AA966" s="118">
        <f t="shared" si="2098"/>
        <v>3763905.2072159997</v>
      </c>
      <c r="AB966" s="118">
        <f t="shared" si="2098"/>
        <v>4337811.8352738237</v>
      </c>
      <c r="AC966" s="118">
        <f t="shared" si="2098"/>
        <v>4337811.8352738237</v>
      </c>
      <c r="AD966" s="118">
        <f t="shared" si="2098"/>
        <v>4337811.8352738237</v>
      </c>
      <c r="AE966" s="118">
        <f t="shared" si="2098"/>
        <v>4337811.8352738237</v>
      </c>
      <c r="AF966" s="118">
        <f t="shared" si="2098"/>
        <v>4337811.8352738237</v>
      </c>
      <c r="AG966" s="118">
        <f t="shared" si="2098"/>
        <v>4337811.8352738237</v>
      </c>
      <c r="AH966" s="118">
        <f t="shared" si="2098"/>
        <v>4337811.8352738237</v>
      </c>
      <c r="AI966" s="118">
        <f t="shared" si="2098"/>
        <v>4337811.8352738237</v>
      </c>
      <c r="AJ966" s="118">
        <f t="shared" si="2098"/>
        <v>4337811.8352738237</v>
      </c>
      <c r="AK966" s="118">
        <f t="shared" si="2098"/>
        <v>4337811.8352738237</v>
      </c>
      <c r="AL966" s="118">
        <f t="shared" si="2098"/>
        <v>4337811.8352738237</v>
      </c>
      <c r="AM966" s="118">
        <f t="shared" si="2098"/>
        <v>4337811.8352738237</v>
      </c>
      <c r="AN966" s="118">
        <f t="shared" si="2098"/>
        <v>4830575.4931294899</v>
      </c>
      <c r="AO966" s="118">
        <f t="shared" si="2098"/>
        <v>4830575.4931294899</v>
      </c>
      <c r="AP966" s="118">
        <f t="shared" si="2098"/>
        <v>4830575.4931294899</v>
      </c>
      <c r="AQ966" s="118">
        <f t="shared" si="2098"/>
        <v>4830575.4931294899</v>
      </c>
      <c r="AR966" s="118">
        <f t="shared" si="2098"/>
        <v>4830575.4931294899</v>
      </c>
      <c r="AS966" s="118">
        <f t="shared" si="2098"/>
        <v>4830575.4931294899</v>
      </c>
      <c r="AT966" s="118">
        <f t="shared" si="2098"/>
        <v>4830575.4931294899</v>
      </c>
      <c r="AU966" s="118">
        <f t="shared" si="2098"/>
        <v>4830575.4931294899</v>
      </c>
      <c r="AV966" s="118">
        <f t="shared" si="2098"/>
        <v>4830575.4931294899</v>
      </c>
      <c r="AW966" s="118">
        <f t="shared" si="2098"/>
        <v>4830575.4931294899</v>
      </c>
      <c r="AX966" s="118">
        <f t="shared" si="2098"/>
        <v>4830575.4931294899</v>
      </c>
      <c r="AY966" s="118">
        <f t="shared" si="2098"/>
        <v>4830575.4931294899</v>
      </c>
      <c r="AZ966" s="118">
        <f t="shared" si="2098"/>
        <v>5752710.7663718844</v>
      </c>
      <c r="BA966" s="118">
        <f t="shared" si="2098"/>
        <v>5752710.7663718844</v>
      </c>
      <c r="BB966" s="118">
        <f t="shared" si="2098"/>
        <v>5752710.7663718844</v>
      </c>
      <c r="BC966" s="118">
        <f t="shared" si="2098"/>
        <v>5752710.7663718844</v>
      </c>
      <c r="BD966" s="118">
        <f t="shared" si="2098"/>
        <v>5752710.7663718844</v>
      </c>
      <c r="BE966" s="118">
        <f t="shared" si="2098"/>
        <v>5752710.7663718844</v>
      </c>
      <c r="BF966" s="118">
        <f t="shared" si="2098"/>
        <v>5752710.7663718844</v>
      </c>
      <c r="BG966" s="118">
        <f t="shared" si="2098"/>
        <v>5752710.7663718844</v>
      </c>
      <c r="BH966" s="118">
        <f t="shared" si="2098"/>
        <v>5752710.7663718844</v>
      </c>
      <c r="BI966" s="118">
        <f t="shared" si="2098"/>
        <v>5752710.7663718844</v>
      </c>
      <c r="BJ966" s="118">
        <f t="shared" si="2098"/>
        <v>5752710.7663718844</v>
      </c>
      <c r="BK966" s="118">
        <f t="shared" si="2098"/>
        <v>5752710.7663718844</v>
      </c>
      <c r="BL966" s="118">
        <f t="shared" si="2098"/>
        <v>6202081.2508358862</v>
      </c>
      <c r="BM966" s="118">
        <f t="shared" si="2098"/>
        <v>6202081.2508358862</v>
      </c>
      <c r="BN966" s="118">
        <f t="shared" si="2098"/>
        <v>6202081.2508358862</v>
      </c>
      <c r="BO966" s="118">
        <f t="shared" si="2098"/>
        <v>6202081.2508358862</v>
      </c>
      <c r="BP966" s="118">
        <f t="shared" si="2098"/>
        <v>6202081.2508358862</v>
      </c>
      <c r="BQ966" s="118">
        <f t="shared" si="2098"/>
        <v>6202081.2508358862</v>
      </c>
      <c r="BR966" s="118">
        <f t="shared" si="2098"/>
        <v>6202081.2508358862</v>
      </c>
      <c r="BS966" s="118">
        <f t="shared" si="2098"/>
        <v>6202081.2508358862</v>
      </c>
      <c r="BT966" s="118">
        <f t="shared" si="2098"/>
        <v>6202081.2508358862</v>
      </c>
      <c r="BU966" s="118">
        <f t="shared" si="2098"/>
        <v>6202081.2508358862</v>
      </c>
      <c r="BV966" s="118">
        <f t="shared" si="2098"/>
        <v>6202081.2508358862</v>
      </c>
      <c r="BW966" s="247">
        <f t="shared" si="2058"/>
        <v>292442933.38308907</v>
      </c>
    </row>
    <row r="967" spans="1:75" x14ac:dyDescent="0.3">
      <c r="BW967" s="233">
        <f t="shared" si="2058"/>
        <v>0</v>
      </c>
    </row>
    <row r="968" spans="1:75" x14ac:dyDescent="0.3">
      <c r="A968" s="287" t="s">
        <v>671</v>
      </c>
      <c r="O968" s="118">
        <f>+SUM(O957:O966)</f>
        <v>171257686.92832798</v>
      </c>
      <c r="P968" s="118">
        <f t="shared" ref="P968:BV968" si="2099">+SUM(P957:P966)</f>
        <v>481779866.52364796</v>
      </c>
      <c r="Q968" s="118">
        <f t="shared" si="2099"/>
        <v>481779866.52364796</v>
      </c>
      <c r="R968" s="118">
        <f t="shared" si="2099"/>
        <v>481779866.52364796</v>
      </c>
      <c r="S968" s="118">
        <f t="shared" si="2099"/>
        <v>481779866.52364796</v>
      </c>
      <c r="T968" s="118">
        <f t="shared" si="2099"/>
        <v>669975126.88444793</v>
      </c>
      <c r="U968" s="118">
        <f t="shared" si="2099"/>
        <v>481779866.52364796</v>
      </c>
      <c r="V968" s="118">
        <f t="shared" si="2099"/>
        <v>481779866.52364796</v>
      </c>
      <c r="W968" s="118">
        <f t="shared" si="2099"/>
        <v>481779866.52364796</v>
      </c>
      <c r="X968" s="118">
        <f t="shared" si="2099"/>
        <v>481779866.52364796</v>
      </c>
      <c r="Y968" s="118">
        <f t="shared" si="2099"/>
        <v>481779866.52364796</v>
      </c>
      <c r="Z968" s="118">
        <f t="shared" si="2099"/>
        <v>858170387.24524784</v>
      </c>
      <c r="AA968" s="118">
        <f t="shared" si="2099"/>
        <v>553059480.58687103</v>
      </c>
      <c r="AB968" s="118">
        <f t="shared" si="2099"/>
        <v>931630435.63664937</v>
      </c>
      <c r="AC968" s="118">
        <f t="shared" si="2099"/>
        <v>555239914.91504955</v>
      </c>
      <c r="AD968" s="118">
        <f t="shared" si="2099"/>
        <v>555239914.91504955</v>
      </c>
      <c r="AE968" s="118">
        <f t="shared" si="2099"/>
        <v>555239914.91504955</v>
      </c>
      <c r="AF968" s="118">
        <f t="shared" si="2099"/>
        <v>772130506.67874074</v>
      </c>
      <c r="AG968" s="118">
        <f t="shared" si="2099"/>
        <v>555239914.91504955</v>
      </c>
      <c r="AH968" s="118">
        <f t="shared" si="2099"/>
        <v>555239914.91504955</v>
      </c>
      <c r="AI968" s="118">
        <f t="shared" si="2099"/>
        <v>555239914.91504955</v>
      </c>
      <c r="AJ968" s="118">
        <f t="shared" si="2099"/>
        <v>555239914.91504955</v>
      </c>
      <c r="AK968" s="118">
        <f t="shared" si="2099"/>
        <v>555239914.91504955</v>
      </c>
      <c r="AL968" s="118">
        <f t="shared" si="2099"/>
        <v>989021098.44243217</v>
      </c>
      <c r="AM968" s="118">
        <f t="shared" si="2099"/>
        <v>629714403.37076819</v>
      </c>
      <c r="AN968" s="118">
        <f t="shared" si="2099"/>
        <v>1052094846.6479573</v>
      </c>
      <c r="AO968" s="118">
        <f t="shared" si="2099"/>
        <v>618313663.12057483</v>
      </c>
      <c r="AP968" s="118">
        <f t="shared" si="2099"/>
        <v>618313663.12057483</v>
      </c>
      <c r="AQ968" s="118">
        <f t="shared" si="2099"/>
        <v>618313663.12057483</v>
      </c>
      <c r="AR968" s="118">
        <f t="shared" si="2099"/>
        <v>859842437.7770493</v>
      </c>
      <c r="AS968" s="118">
        <f t="shared" si="2099"/>
        <v>618313663.12057483</v>
      </c>
      <c r="AT968" s="118">
        <f t="shared" si="2099"/>
        <v>618313663.12057483</v>
      </c>
      <c r="AU968" s="118">
        <f t="shared" si="2099"/>
        <v>618313663.12057483</v>
      </c>
      <c r="AV968" s="118">
        <f t="shared" si="2099"/>
        <v>618313663.12057483</v>
      </c>
      <c r="AW968" s="118">
        <f t="shared" si="2099"/>
        <v>618313663.12057483</v>
      </c>
      <c r="AX968" s="118">
        <f t="shared" si="2099"/>
        <v>1101371212.4335237</v>
      </c>
      <c r="AY968" s="118">
        <f t="shared" si="2099"/>
        <v>718237723.97065759</v>
      </c>
      <c r="AZ968" s="118">
        <f t="shared" si="2099"/>
        <v>1219404527.40855</v>
      </c>
      <c r="BA968" s="118">
        <f t="shared" si="2099"/>
        <v>736346978.0956012</v>
      </c>
      <c r="BB968" s="118">
        <f t="shared" si="2099"/>
        <v>736346978.0956012</v>
      </c>
      <c r="BC968" s="118">
        <f t="shared" si="2099"/>
        <v>736346978.0956012</v>
      </c>
      <c r="BD968" s="118">
        <f t="shared" si="2099"/>
        <v>1023982516.4141952</v>
      </c>
      <c r="BE968" s="118">
        <f t="shared" si="2099"/>
        <v>736346978.0956012</v>
      </c>
      <c r="BF968" s="118">
        <f t="shared" si="2099"/>
        <v>736346978.0956012</v>
      </c>
      <c r="BG968" s="118">
        <f t="shared" si="2099"/>
        <v>736346978.0956012</v>
      </c>
      <c r="BH968" s="118">
        <f t="shared" si="2099"/>
        <v>736346978.0956012</v>
      </c>
      <c r="BI968" s="118">
        <f t="shared" si="2099"/>
        <v>736346978.0956012</v>
      </c>
      <c r="BJ968" s="118">
        <f t="shared" si="2099"/>
        <v>1311618054.7327893</v>
      </c>
      <c r="BK968" s="118">
        <f t="shared" si="2099"/>
        <v>825825864.33517587</v>
      </c>
      <c r="BL968" s="118">
        <f t="shared" si="2099"/>
        <v>1369137476.7441816</v>
      </c>
      <c r="BM968" s="118">
        <f t="shared" si="2099"/>
        <v>793866400.10699344</v>
      </c>
      <c r="BN968" s="118">
        <f t="shared" si="2099"/>
        <v>793866400.10699344</v>
      </c>
      <c r="BO968" s="118">
        <f t="shared" si="2099"/>
        <v>793866400.10699344</v>
      </c>
      <c r="BP968" s="118">
        <f t="shared" si="2099"/>
        <v>1103970462.6487877</v>
      </c>
      <c r="BQ968" s="118">
        <f t="shared" si="2099"/>
        <v>793866400.10699344</v>
      </c>
      <c r="BR968" s="118">
        <f t="shared" si="2099"/>
        <v>793866400.10699344</v>
      </c>
      <c r="BS968" s="118">
        <f t="shared" si="2099"/>
        <v>793866400.10699344</v>
      </c>
      <c r="BT968" s="118">
        <f t="shared" si="2099"/>
        <v>793866400.10699344</v>
      </c>
      <c r="BU968" s="118">
        <f t="shared" si="2099"/>
        <v>793866400.10699344</v>
      </c>
      <c r="BV968" s="118">
        <f t="shared" si="2099"/>
        <v>1414074525.1905818</v>
      </c>
      <c r="BW968" s="247">
        <f t="shared" si="2058"/>
        <v>43540673222.695526</v>
      </c>
    </row>
    <row r="969" spans="1:75" x14ac:dyDescent="0.3">
      <c r="A969" s="3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  <c r="AA969" s="119"/>
      <c r="AB969" s="119"/>
      <c r="AC969" s="119"/>
      <c r="AD969" s="119"/>
      <c r="AE969" s="119"/>
      <c r="AF969" s="119"/>
      <c r="AG969" s="119"/>
      <c r="AH969" s="119"/>
      <c r="AI969" s="119"/>
      <c r="AJ969" s="119"/>
      <c r="AK969" s="119"/>
      <c r="AL969" s="119"/>
      <c r="AM969" s="119"/>
      <c r="AN969" s="119"/>
      <c r="AO969" s="119"/>
      <c r="AP969" s="119"/>
      <c r="AQ969" s="119"/>
      <c r="AR969" s="119"/>
      <c r="AS969" s="119"/>
      <c r="AT969" s="119"/>
      <c r="AU969" s="119"/>
      <c r="AV969" s="119"/>
      <c r="AW969" s="119"/>
      <c r="AX969" s="119"/>
      <c r="AY969" s="119"/>
      <c r="AZ969" s="119"/>
      <c r="BA969" s="119"/>
      <c r="BB969" s="119"/>
      <c r="BC969" s="119"/>
      <c r="BD969" s="119"/>
      <c r="BE969" s="119"/>
      <c r="BF969" s="119"/>
      <c r="BG969" s="119"/>
      <c r="BH969" s="119"/>
      <c r="BI969" s="119"/>
      <c r="BJ969" s="119"/>
      <c r="BK969" s="119"/>
      <c r="BL969" s="119"/>
      <c r="BM969" s="119"/>
      <c r="BN969" s="119"/>
      <c r="BO969" s="119"/>
      <c r="BP969" s="119"/>
      <c r="BQ969" s="119"/>
      <c r="BR969" s="119"/>
      <c r="BS969" s="119"/>
      <c r="BT969" s="119"/>
      <c r="BU969" s="119"/>
      <c r="BV969" s="119"/>
      <c r="BW969" s="233"/>
    </row>
    <row r="970" spans="1:75" x14ac:dyDescent="0.3">
      <c r="A970" s="219" t="s">
        <v>655</v>
      </c>
      <c r="O970" s="118">
        <f>+O968*O812</f>
        <v>171257686.92832798</v>
      </c>
      <c r="P970" s="118">
        <f t="shared" ref="P970:BV970" si="2100">+P968*P812</f>
        <v>481779866.52364796</v>
      </c>
      <c r="Q970" s="118">
        <f t="shared" si="2100"/>
        <v>352767102.45043826</v>
      </c>
      <c r="R970" s="118">
        <f t="shared" si="2100"/>
        <v>358127824.14661753</v>
      </c>
      <c r="S970" s="118">
        <f t="shared" si="2100"/>
        <v>300953809.20002788</v>
      </c>
      <c r="T970" s="118">
        <f t="shared" si="2100"/>
        <v>320470724.55263513</v>
      </c>
      <c r="U970" s="118">
        <f t="shared" si="2100"/>
        <v>367658090.25637466</v>
      </c>
      <c r="V970" s="118">
        <f t="shared" si="2100"/>
        <v>481779866.52364796</v>
      </c>
      <c r="W970" s="118">
        <f t="shared" si="2100"/>
        <v>307547076.1162464</v>
      </c>
      <c r="X970" s="118">
        <f t="shared" si="2100"/>
        <v>319097405.77328449</v>
      </c>
      <c r="Y970" s="118">
        <f t="shared" si="2100"/>
        <v>297479424.56146455</v>
      </c>
      <c r="Z970" s="118">
        <f t="shared" si="2100"/>
        <v>471645021.63571113</v>
      </c>
      <c r="AA970" s="118">
        <f t="shared" si="2100"/>
        <v>553059480.58687103</v>
      </c>
      <c r="AB970" s="118">
        <f t="shared" si="2100"/>
        <v>931630435.63664937</v>
      </c>
      <c r="AC970" s="118">
        <f t="shared" si="2100"/>
        <v>394089540.9888829</v>
      </c>
      <c r="AD970" s="118">
        <f t="shared" si="2100"/>
        <v>417503510.04949069</v>
      </c>
      <c r="AE970" s="118">
        <f t="shared" si="2100"/>
        <v>342961199.93364739</v>
      </c>
      <c r="AF970" s="118">
        <f t="shared" si="2100"/>
        <v>361561895.80031753</v>
      </c>
      <c r="AG970" s="118">
        <f t="shared" si="2100"/>
        <v>433051827.89893466</v>
      </c>
      <c r="AH970" s="118">
        <f t="shared" si="2100"/>
        <v>555239914.91504955</v>
      </c>
      <c r="AI970" s="118">
        <f t="shared" si="2100"/>
        <v>360857904.31096172</v>
      </c>
      <c r="AJ970" s="118">
        <f t="shared" si="2100"/>
        <v>366080565.78554046</v>
      </c>
      <c r="AK970" s="118">
        <f t="shared" si="2100"/>
        <v>339824112.85983807</v>
      </c>
      <c r="AL970" s="118">
        <f t="shared" si="2100"/>
        <v>535905118.33891189</v>
      </c>
      <c r="AM970" s="118">
        <f t="shared" si="2100"/>
        <v>629714403.37076819</v>
      </c>
      <c r="AN970" s="118">
        <f t="shared" si="2100"/>
        <v>1052094846.6479573</v>
      </c>
      <c r="AO970" s="118">
        <f t="shared" si="2100"/>
        <v>540012600.17060351</v>
      </c>
      <c r="AP970" s="118">
        <f t="shared" si="2100"/>
        <v>454534118.25370765</v>
      </c>
      <c r="AQ970" s="118">
        <f t="shared" si="2100"/>
        <v>381563622.6326406</v>
      </c>
      <c r="AR970" s="118">
        <f t="shared" si="2100"/>
        <v>400318009.21247756</v>
      </c>
      <c r="AS970" s="118">
        <f t="shared" si="2100"/>
        <v>469910562.14289695</v>
      </c>
      <c r="AT970" s="118">
        <f t="shared" si="2100"/>
        <v>618313663.12057483</v>
      </c>
      <c r="AU970" s="118">
        <f t="shared" si="2100"/>
        <v>391170546.85700876</v>
      </c>
      <c r="AV970" s="118">
        <f t="shared" si="2100"/>
        <v>404019493.82314265</v>
      </c>
      <c r="AW970" s="118">
        <f t="shared" si="2100"/>
        <v>375723650.92873365</v>
      </c>
      <c r="AX970" s="118">
        <f t="shared" si="2100"/>
        <v>595341653.22130024</v>
      </c>
      <c r="AY970" s="118">
        <f t="shared" si="2100"/>
        <v>718237723.97065759</v>
      </c>
      <c r="AZ970" s="118">
        <f t="shared" si="2100"/>
        <v>1219404527.40855</v>
      </c>
      <c r="BA970" s="118">
        <f t="shared" si="2100"/>
        <v>577171188.86974502</v>
      </c>
      <c r="BB970" s="118">
        <f t="shared" si="2100"/>
        <v>537147463.68287361</v>
      </c>
      <c r="BC970" s="118">
        <f t="shared" si="2100"/>
        <v>456694940.6634835</v>
      </c>
      <c r="BD970" s="118">
        <f t="shared" si="2100"/>
        <v>475441281.7043097</v>
      </c>
      <c r="BE970" s="118">
        <f t="shared" si="2100"/>
        <v>562111065.71249402</v>
      </c>
      <c r="BF970" s="118">
        <f t="shared" si="2100"/>
        <v>736346978.0956012</v>
      </c>
      <c r="BG970" s="118">
        <f t="shared" si="2100"/>
        <v>468534923.80660641</v>
      </c>
      <c r="BH970" s="118">
        <f t="shared" si="2100"/>
        <v>481418361.81514424</v>
      </c>
      <c r="BI970" s="118">
        <f t="shared" si="2100"/>
        <v>446944421.58322346</v>
      </c>
      <c r="BJ970" s="118">
        <f t="shared" si="2100"/>
        <v>712345296.32718146</v>
      </c>
      <c r="BK970" s="118">
        <f t="shared" si="2100"/>
        <v>825825864.33517587</v>
      </c>
      <c r="BL970" s="118">
        <f t="shared" si="2100"/>
        <v>1369137476.7441816</v>
      </c>
      <c r="BM970" s="118">
        <f t="shared" si="2100"/>
        <v>603141119.65567315</v>
      </c>
      <c r="BN970" s="118">
        <f t="shared" si="2100"/>
        <v>589508932.76676059</v>
      </c>
      <c r="BO970" s="118">
        <f t="shared" si="2100"/>
        <v>484806934.37874359</v>
      </c>
      <c r="BP970" s="118">
        <f t="shared" si="2100"/>
        <v>502906913.35897398</v>
      </c>
      <c r="BQ970" s="118">
        <f t="shared" si="2100"/>
        <v>614432496.27349854</v>
      </c>
      <c r="BR970" s="118">
        <f t="shared" si="2100"/>
        <v>793866400.10699344</v>
      </c>
      <c r="BS970" s="118">
        <f t="shared" si="2100"/>
        <v>509329623.03613341</v>
      </c>
      <c r="BT970" s="118">
        <f t="shared" si="2100"/>
        <v>516020946.48171091</v>
      </c>
      <c r="BU970" s="118">
        <f t="shared" si="2100"/>
        <v>478294809.68498713</v>
      </c>
      <c r="BV970" s="118">
        <f t="shared" si="2100"/>
        <v>753971439.13664758</v>
      </c>
      <c r="BW970" s="247">
        <f t="shared" si="2058"/>
        <v>31568087705.754677</v>
      </c>
    </row>
    <row r="971" spans="1:75" x14ac:dyDescent="0.3">
      <c r="A971" s="222" t="s">
        <v>668</v>
      </c>
      <c r="O971" s="118">
        <f>+O968*O813</f>
        <v>0</v>
      </c>
      <c r="P971" s="118">
        <f t="shared" ref="P971:BV971" si="2101">+P968*P813</f>
        <v>0</v>
      </c>
      <c r="Q971" s="118">
        <f t="shared" si="2101"/>
        <v>129012764.0732097</v>
      </c>
      <c r="R971" s="118">
        <f t="shared" si="2101"/>
        <v>123652042.37703043</v>
      </c>
      <c r="S971" s="118">
        <f t="shared" si="2101"/>
        <v>180826057.32362008</v>
      </c>
      <c r="T971" s="118">
        <f t="shared" si="2101"/>
        <v>349504402.33181286</v>
      </c>
      <c r="U971" s="118">
        <f t="shared" si="2101"/>
        <v>114121776.26727331</v>
      </c>
      <c r="V971" s="118">
        <f t="shared" si="2101"/>
        <v>0</v>
      </c>
      <c r="W971" s="118">
        <f t="shared" si="2101"/>
        <v>174232790.40740156</v>
      </c>
      <c r="X971" s="118">
        <f t="shared" si="2101"/>
        <v>162682460.75036347</v>
      </c>
      <c r="Y971" s="118">
        <f t="shared" si="2101"/>
        <v>184300441.96218345</v>
      </c>
      <c r="Z971" s="118">
        <f t="shared" si="2101"/>
        <v>386525365.60953671</v>
      </c>
      <c r="AA971" s="118">
        <f t="shared" si="2101"/>
        <v>0</v>
      </c>
      <c r="AB971" s="118">
        <f t="shared" si="2101"/>
        <v>0</v>
      </c>
      <c r="AC971" s="118">
        <f t="shared" si="2101"/>
        <v>161150373.92616659</v>
      </c>
      <c r="AD971" s="118">
        <f t="shared" si="2101"/>
        <v>137736404.86555883</v>
      </c>
      <c r="AE971" s="118">
        <f t="shared" si="2101"/>
        <v>212278714.98140216</v>
      </c>
      <c r="AF971" s="118">
        <f t="shared" si="2101"/>
        <v>410568610.87842321</v>
      </c>
      <c r="AG971" s="118">
        <f t="shared" si="2101"/>
        <v>122188087.01611495</v>
      </c>
      <c r="AH971" s="118">
        <f t="shared" si="2101"/>
        <v>0</v>
      </c>
      <c r="AI971" s="118">
        <f t="shared" si="2101"/>
        <v>194382010.60408789</v>
      </c>
      <c r="AJ971" s="118">
        <f t="shared" si="2101"/>
        <v>189159349.12950909</v>
      </c>
      <c r="AK971" s="118">
        <f t="shared" si="2101"/>
        <v>215415802.05521148</v>
      </c>
      <c r="AL971" s="118">
        <f t="shared" si="2101"/>
        <v>453115980.10352039</v>
      </c>
      <c r="AM971" s="118">
        <f t="shared" si="2101"/>
        <v>0</v>
      </c>
      <c r="AN971" s="118">
        <f t="shared" si="2101"/>
        <v>0</v>
      </c>
      <c r="AO971" s="118">
        <f t="shared" si="2101"/>
        <v>78301062.949971229</v>
      </c>
      <c r="AP971" s="118">
        <f t="shared" si="2101"/>
        <v>163779544.86686715</v>
      </c>
      <c r="AQ971" s="118">
        <f t="shared" si="2101"/>
        <v>236750040.48793423</v>
      </c>
      <c r="AR971" s="118">
        <f t="shared" si="2101"/>
        <v>459524428.56457168</v>
      </c>
      <c r="AS971" s="118">
        <f t="shared" si="2101"/>
        <v>148403100.97767782</v>
      </c>
      <c r="AT971" s="118">
        <f t="shared" si="2101"/>
        <v>0</v>
      </c>
      <c r="AU971" s="118">
        <f t="shared" si="2101"/>
        <v>227143116.26356602</v>
      </c>
      <c r="AV971" s="118">
        <f t="shared" si="2101"/>
        <v>214294169.29743224</v>
      </c>
      <c r="AW971" s="118">
        <f t="shared" si="2101"/>
        <v>242590012.1918411</v>
      </c>
      <c r="AX971" s="118">
        <f t="shared" si="2101"/>
        <v>506029559.21222341</v>
      </c>
      <c r="AY971" s="118">
        <f t="shared" si="2101"/>
        <v>0</v>
      </c>
      <c r="AZ971" s="118">
        <f t="shared" si="2101"/>
        <v>0</v>
      </c>
      <c r="BA971" s="118">
        <f t="shared" si="2101"/>
        <v>159175789.22585627</v>
      </c>
      <c r="BB971" s="118">
        <f t="shared" si="2101"/>
        <v>199199514.41272756</v>
      </c>
      <c r="BC971" s="118">
        <f t="shared" si="2101"/>
        <v>279652037.43211776</v>
      </c>
      <c r="BD971" s="118">
        <f t="shared" si="2101"/>
        <v>548541234.70988548</v>
      </c>
      <c r="BE971" s="118">
        <f t="shared" si="2101"/>
        <v>174235912.38310722</v>
      </c>
      <c r="BF971" s="118">
        <f t="shared" si="2101"/>
        <v>0</v>
      </c>
      <c r="BG971" s="118">
        <f t="shared" si="2101"/>
        <v>267812054.28899482</v>
      </c>
      <c r="BH971" s="118">
        <f t="shared" si="2101"/>
        <v>254928616.28045687</v>
      </c>
      <c r="BI971" s="118">
        <f t="shared" si="2101"/>
        <v>289402556.51237768</v>
      </c>
      <c r="BJ971" s="118">
        <f t="shared" si="2101"/>
        <v>599272758.40560794</v>
      </c>
      <c r="BK971" s="118">
        <f t="shared" si="2101"/>
        <v>0</v>
      </c>
      <c r="BL971" s="118">
        <f t="shared" si="2101"/>
        <v>0</v>
      </c>
      <c r="BM971" s="118">
        <f t="shared" si="2101"/>
        <v>190725280.4513202</v>
      </c>
      <c r="BN971" s="118">
        <f t="shared" si="2101"/>
        <v>204357467.34023282</v>
      </c>
      <c r="BO971" s="118">
        <f t="shared" si="2101"/>
        <v>309059465.72824979</v>
      </c>
      <c r="BP971" s="118">
        <f t="shared" si="2101"/>
        <v>601063549.28981376</v>
      </c>
      <c r="BQ971" s="118">
        <f t="shared" si="2101"/>
        <v>179433903.83349496</v>
      </c>
      <c r="BR971" s="118">
        <f t="shared" si="2101"/>
        <v>0</v>
      </c>
      <c r="BS971" s="118">
        <f t="shared" si="2101"/>
        <v>284536777.07086003</v>
      </c>
      <c r="BT971" s="118">
        <f t="shared" si="2101"/>
        <v>277845453.62528247</v>
      </c>
      <c r="BU971" s="118">
        <f t="shared" si="2101"/>
        <v>315571590.42200625</v>
      </c>
      <c r="BV971" s="118">
        <f t="shared" si="2101"/>
        <v>660103086.05393422</v>
      </c>
      <c r="BW971" s="247">
        <f t="shared" si="2058"/>
        <v>11972585516.940834</v>
      </c>
    </row>
    <row r="972" spans="1:75" x14ac:dyDescent="0.3">
      <c r="BW972" s="233">
        <f t="shared" si="2058"/>
        <v>0</v>
      </c>
    </row>
    <row r="973" spans="1:75" x14ac:dyDescent="0.3">
      <c r="A973" s="163" t="s">
        <v>538</v>
      </c>
      <c r="O973" s="64">
        <f>+O968-O970-O971</f>
        <v>0</v>
      </c>
      <c r="P973" s="64">
        <f t="shared" ref="P973:BV973" si="2102">+P968-P970-P971</f>
        <v>0</v>
      </c>
      <c r="Q973" s="64">
        <f t="shared" si="2102"/>
        <v>0</v>
      </c>
      <c r="R973" s="64">
        <f t="shared" si="2102"/>
        <v>0</v>
      </c>
      <c r="S973" s="64">
        <f t="shared" si="2102"/>
        <v>0</v>
      </c>
      <c r="T973" s="64">
        <f t="shared" si="2102"/>
        <v>0</v>
      </c>
      <c r="U973" s="64">
        <f t="shared" si="2102"/>
        <v>0</v>
      </c>
      <c r="V973" s="64">
        <f t="shared" si="2102"/>
        <v>0</v>
      </c>
      <c r="W973" s="64">
        <f t="shared" si="2102"/>
        <v>0</v>
      </c>
      <c r="X973" s="64">
        <f t="shared" si="2102"/>
        <v>0</v>
      </c>
      <c r="Y973" s="64">
        <f t="shared" si="2102"/>
        <v>0</v>
      </c>
      <c r="Z973" s="64">
        <f t="shared" si="2102"/>
        <v>0</v>
      </c>
      <c r="AA973" s="64">
        <f t="shared" si="2102"/>
        <v>0</v>
      </c>
      <c r="AB973" s="64">
        <f t="shared" si="2102"/>
        <v>0</v>
      </c>
      <c r="AC973" s="64">
        <f t="shared" si="2102"/>
        <v>0</v>
      </c>
      <c r="AD973" s="64">
        <f t="shared" si="2102"/>
        <v>0</v>
      </c>
      <c r="AE973" s="64">
        <f t="shared" si="2102"/>
        <v>0</v>
      </c>
      <c r="AF973" s="64">
        <f t="shared" si="2102"/>
        <v>0</v>
      </c>
      <c r="AG973" s="64">
        <f t="shared" si="2102"/>
        <v>0</v>
      </c>
      <c r="AH973" s="64">
        <f t="shared" si="2102"/>
        <v>0</v>
      </c>
      <c r="AI973" s="64">
        <f t="shared" si="2102"/>
        <v>0</v>
      </c>
      <c r="AJ973" s="64">
        <f t="shared" si="2102"/>
        <v>0</v>
      </c>
      <c r="AK973" s="64">
        <f t="shared" si="2102"/>
        <v>0</v>
      </c>
      <c r="AL973" s="64">
        <f t="shared" si="2102"/>
        <v>0</v>
      </c>
      <c r="AM973" s="64">
        <f t="shared" si="2102"/>
        <v>0</v>
      </c>
      <c r="AN973" s="64">
        <f t="shared" si="2102"/>
        <v>0</v>
      </c>
      <c r="AO973" s="64">
        <f t="shared" si="2102"/>
        <v>0</v>
      </c>
      <c r="AP973" s="64">
        <f t="shared" si="2102"/>
        <v>0</v>
      </c>
      <c r="AQ973" s="64">
        <f t="shared" si="2102"/>
        <v>0</v>
      </c>
      <c r="AR973" s="64">
        <f t="shared" si="2102"/>
        <v>0</v>
      </c>
      <c r="AS973" s="64">
        <f t="shared" si="2102"/>
        <v>0</v>
      </c>
      <c r="AT973" s="64">
        <f t="shared" si="2102"/>
        <v>0</v>
      </c>
      <c r="AU973" s="64">
        <f t="shared" si="2102"/>
        <v>0</v>
      </c>
      <c r="AV973" s="64">
        <f t="shared" si="2102"/>
        <v>0</v>
      </c>
      <c r="AW973" s="64">
        <f t="shared" si="2102"/>
        <v>0</v>
      </c>
      <c r="AX973" s="64">
        <f t="shared" si="2102"/>
        <v>0</v>
      </c>
      <c r="AY973" s="64">
        <f t="shared" si="2102"/>
        <v>0</v>
      </c>
      <c r="AZ973" s="64">
        <f t="shared" si="2102"/>
        <v>0</v>
      </c>
      <c r="BA973" s="64">
        <f t="shared" si="2102"/>
        <v>0</v>
      </c>
      <c r="BB973" s="64">
        <f t="shared" si="2102"/>
        <v>0</v>
      </c>
      <c r="BC973" s="64">
        <f t="shared" si="2102"/>
        <v>0</v>
      </c>
      <c r="BD973" s="64">
        <f t="shared" si="2102"/>
        <v>0</v>
      </c>
      <c r="BE973" s="64">
        <f t="shared" si="2102"/>
        <v>0</v>
      </c>
      <c r="BF973" s="64">
        <f t="shared" si="2102"/>
        <v>0</v>
      </c>
      <c r="BG973" s="64">
        <f t="shared" si="2102"/>
        <v>0</v>
      </c>
      <c r="BH973" s="64">
        <f t="shared" si="2102"/>
        <v>0</v>
      </c>
      <c r="BI973" s="64">
        <f t="shared" si="2102"/>
        <v>0</v>
      </c>
      <c r="BJ973" s="64">
        <f t="shared" si="2102"/>
        <v>0</v>
      </c>
      <c r="BK973" s="64">
        <f t="shared" si="2102"/>
        <v>0</v>
      </c>
      <c r="BL973" s="64">
        <f t="shared" si="2102"/>
        <v>0</v>
      </c>
      <c r="BM973" s="64">
        <f t="shared" si="2102"/>
        <v>0</v>
      </c>
      <c r="BN973" s="64">
        <f t="shared" si="2102"/>
        <v>0</v>
      </c>
      <c r="BO973" s="64">
        <f t="shared" si="2102"/>
        <v>0</v>
      </c>
      <c r="BP973" s="64">
        <f t="shared" si="2102"/>
        <v>0</v>
      </c>
      <c r="BQ973" s="64">
        <f t="shared" si="2102"/>
        <v>0</v>
      </c>
      <c r="BR973" s="64">
        <f t="shared" si="2102"/>
        <v>0</v>
      </c>
      <c r="BS973" s="64">
        <f t="shared" si="2102"/>
        <v>0</v>
      </c>
      <c r="BT973" s="64">
        <f t="shared" si="2102"/>
        <v>0</v>
      </c>
      <c r="BU973" s="64">
        <f t="shared" si="2102"/>
        <v>0</v>
      </c>
      <c r="BV973" s="64">
        <f t="shared" si="2102"/>
        <v>0</v>
      </c>
      <c r="BW973" s="247">
        <f t="shared" si="2058"/>
        <v>0</v>
      </c>
    </row>
    <row r="974" spans="1:75" x14ac:dyDescent="0.3">
      <c r="BW974" s="233">
        <f t="shared" si="2058"/>
        <v>0</v>
      </c>
    </row>
    <row r="975" spans="1:75" x14ac:dyDescent="0.3">
      <c r="A975" s="289" t="s">
        <v>672</v>
      </c>
      <c r="BW975" s="233">
        <f t="shared" si="2058"/>
        <v>0</v>
      </c>
    </row>
    <row r="976" spans="1:75" x14ac:dyDescent="0.3">
      <c r="BW976" s="233">
        <f t="shared" si="2058"/>
        <v>0</v>
      </c>
    </row>
    <row r="977" spans="1:75" x14ac:dyDescent="0.3">
      <c r="A977" s="5" t="s">
        <v>623</v>
      </c>
      <c r="O977" s="64">
        <f t="shared" ref="O977:AT977" si="2103">+O800</f>
        <v>829054.01039999991</v>
      </c>
      <c r="P977" s="64">
        <f t="shared" si="2103"/>
        <v>829054.01039999991</v>
      </c>
      <c r="Q977" s="64">
        <f t="shared" si="2103"/>
        <v>829054.01039999991</v>
      </c>
      <c r="R977" s="64">
        <f t="shared" si="2103"/>
        <v>829054.01039999991</v>
      </c>
      <c r="S977" s="64">
        <f t="shared" si="2103"/>
        <v>829054.01039999991</v>
      </c>
      <c r="T977" s="64">
        <f t="shared" si="2103"/>
        <v>829054.01039999991</v>
      </c>
      <c r="U977" s="64">
        <f t="shared" si="2103"/>
        <v>829054.01039999991</v>
      </c>
      <c r="V977" s="64">
        <f t="shared" si="2103"/>
        <v>829054.01039999991</v>
      </c>
      <c r="W977" s="64">
        <f t="shared" si="2103"/>
        <v>829054.01039999991</v>
      </c>
      <c r="X977" s="64">
        <f t="shared" si="2103"/>
        <v>829054.01039999991</v>
      </c>
      <c r="Y977" s="64">
        <f t="shared" si="2103"/>
        <v>829054.01039999991</v>
      </c>
      <c r="Z977" s="64">
        <f t="shared" si="2103"/>
        <v>829054.01039999991</v>
      </c>
      <c r="AA977" s="64">
        <f t="shared" si="2103"/>
        <v>874030.19046419987</v>
      </c>
      <c r="AB977" s="64">
        <f t="shared" si="2103"/>
        <v>874030.19046419987</v>
      </c>
      <c r="AC977" s="64">
        <f t="shared" si="2103"/>
        <v>874030.19046419987</v>
      </c>
      <c r="AD977" s="64">
        <f t="shared" si="2103"/>
        <v>874030.19046419987</v>
      </c>
      <c r="AE977" s="64">
        <f t="shared" si="2103"/>
        <v>874030.19046419987</v>
      </c>
      <c r="AF977" s="64">
        <f t="shared" si="2103"/>
        <v>874030.19046419987</v>
      </c>
      <c r="AG977" s="64">
        <f t="shared" si="2103"/>
        <v>874030.19046419987</v>
      </c>
      <c r="AH977" s="64">
        <f t="shared" si="2103"/>
        <v>874030.19046419987</v>
      </c>
      <c r="AI977" s="64">
        <f t="shared" si="2103"/>
        <v>874030.19046419987</v>
      </c>
      <c r="AJ977" s="64">
        <f t="shared" si="2103"/>
        <v>874030.19046419987</v>
      </c>
      <c r="AK977" s="64">
        <f t="shared" si="2103"/>
        <v>874030.19046419987</v>
      </c>
      <c r="AL977" s="64">
        <f t="shared" si="2103"/>
        <v>874030.19046419987</v>
      </c>
      <c r="AM977" s="64">
        <f t="shared" si="2103"/>
        <v>916704.71451361431</v>
      </c>
      <c r="AN977" s="64">
        <f t="shared" si="2103"/>
        <v>916704.71451361431</v>
      </c>
      <c r="AO977" s="64">
        <f t="shared" si="2103"/>
        <v>916704.71451361431</v>
      </c>
      <c r="AP977" s="64">
        <f t="shared" si="2103"/>
        <v>916704.71451361431</v>
      </c>
      <c r="AQ977" s="64">
        <f t="shared" si="2103"/>
        <v>916704.71451361431</v>
      </c>
      <c r="AR977" s="64">
        <f t="shared" si="2103"/>
        <v>916704.71451361431</v>
      </c>
      <c r="AS977" s="64">
        <f t="shared" si="2103"/>
        <v>916704.71451361431</v>
      </c>
      <c r="AT977" s="64">
        <f t="shared" si="2103"/>
        <v>916704.71451361431</v>
      </c>
      <c r="AU977" s="64">
        <f t="shared" ref="AU977:BV977" si="2104">+AU800</f>
        <v>916704.71451361431</v>
      </c>
      <c r="AV977" s="64">
        <f t="shared" si="2104"/>
        <v>916704.71451361431</v>
      </c>
      <c r="AW977" s="64">
        <f t="shared" si="2104"/>
        <v>916704.71451361431</v>
      </c>
      <c r="AX977" s="64">
        <f t="shared" si="2104"/>
        <v>916704.71451361431</v>
      </c>
      <c r="AY977" s="64">
        <f t="shared" si="2104"/>
        <v>960706.54081026779</v>
      </c>
      <c r="AZ977" s="64">
        <f t="shared" si="2104"/>
        <v>960706.54081026779</v>
      </c>
      <c r="BA977" s="64">
        <f t="shared" si="2104"/>
        <v>960706.54081026779</v>
      </c>
      <c r="BB977" s="64">
        <f t="shared" si="2104"/>
        <v>960706.54081026779</v>
      </c>
      <c r="BC977" s="64">
        <f t="shared" si="2104"/>
        <v>960706.54081026779</v>
      </c>
      <c r="BD977" s="64">
        <f t="shared" si="2104"/>
        <v>960706.54081026779</v>
      </c>
      <c r="BE977" s="64">
        <f t="shared" si="2104"/>
        <v>960706.54081026779</v>
      </c>
      <c r="BF977" s="64">
        <f t="shared" si="2104"/>
        <v>960706.54081026779</v>
      </c>
      <c r="BG977" s="64">
        <f t="shared" si="2104"/>
        <v>960706.54081026779</v>
      </c>
      <c r="BH977" s="64">
        <f t="shared" si="2104"/>
        <v>960706.54081026779</v>
      </c>
      <c r="BI977" s="64">
        <f t="shared" si="2104"/>
        <v>960706.54081026779</v>
      </c>
      <c r="BJ977" s="64">
        <f t="shared" si="2104"/>
        <v>960706.54081026779</v>
      </c>
      <c r="BK977" s="64">
        <f t="shared" si="2104"/>
        <v>1012584.6940140222</v>
      </c>
      <c r="BL977" s="64">
        <f t="shared" si="2104"/>
        <v>1012584.6940140222</v>
      </c>
      <c r="BM977" s="64">
        <f t="shared" si="2104"/>
        <v>1012584.6940140222</v>
      </c>
      <c r="BN977" s="64">
        <f t="shared" si="2104"/>
        <v>1012584.6940140222</v>
      </c>
      <c r="BO977" s="64">
        <f t="shared" si="2104"/>
        <v>1012584.6940140222</v>
      </c>
      <c r="BP977" s="64">
        <f t="shared" si="2104"/>
        <v>1012584.6940140222</v>
      </c>
      <c r="BQ977" s="64">
        <f t="shared" si="2104"/>
        <v>1012584.6940140222</v>
      </c>
      <c r="BR977" s="64">
        <f t="shared" si="2104"/>
        <v>1012584.6940140222</v>
      </c>
      <c r="BS977" s="64">
        <f t="shared" si="2104"/>
        <v>1012584.6940140222</v>
      </c>
      <c r="BT977" s="64">
        <f t="shared" si="2104"/>
        <v>1012584.6940140222</v>
      </c>
      <c r="BU977" s="64">
        <f t="shared" si="2104"/>
        <v>1012584.6940140222</v>
      </c>
      <c r="BV977" s="64">
        <f t="shared" si="2104"/>
        <v>1012584.6940140222</v>
      </c>
      <c r="BW977" s="247">
        <f t="shared" si="2058"/>
        <v>55116961.802425198</v>
      </c>
    </row>
    <row r="978" spans="1:75" x14ac:dyDescent="0.3">
      <c r="A978" s="5" t="s">
        <v>624</v>
      </c>
      <c r="O978" s="229">
        <f>+O809</f>
        <v>0</v>
      </c>
      <c r="P978" s="229">
        <f t="shared" ref="P978:BV978" si="2105">+P809</f>
        <v>0</v>
      </c>
      <c r="Q978" s="229">
        <f t="shared" si="2105"/>
        <v>0</v>
      </c>
      <c r="R978" s="229">
        <f t="shared" si="2105"/>
        <v>0</v>
      </c>
      <c r="S978" s="229">
        <f t="shared" si="2105"/>
        <v>0</v>
      </c>
      <c r="T978" s="229">
        <f t="shared" si="2105"/>
        <v>2</v>
      </c>
      <c r="U978" s="229">
        <f t="shared" si="2105"/>
        <v>0</v>
      </c>
      <c r="V978" s="229">
        <f t="shared" si="2105"/>
        <v>0</v>
      </c>
      <c r="W978" s="229">
        <f t="shared" si="2105"/>
        <v>0</v>
      </c>
      <c r="X978" s="229">
        <f t="shared" si="2105"/>
        <v>0</v>
      </c>
      <c r="Y978" s="229">
        <f t="shared" si="2105"/>
        <v>0</v>
      </c>
      <c r="Z978" s="229">
        <f t="shared" si="2105"/>
        <v>12</v>
      </c>
      <c r="AA978" s="229">
        <f t="shared" si="2105"/>
        <v>0</v>
      </c>
      <c r="AB978" s="229">
        <f t="shared" si="2105"/>
        <v>0</v>
      </c>
      <c r="AC978" s="229">
        <f t="shared" si="2105"/>
        <v>0</v>
      </c>
      <c r="AD978" s="229">
        <f t="shared" si="2105"/>
        <v>0</v>
      </c>
      <c r="AE978" s="229">
        <f t="shared" si="2105"/>
        <v>0</v>
      </c>
      <c r="AF978" s="229">
        <f t="shared" si="2105"/>
        <v>1.4757678461945278</v>
      </c>
      <c r="AG978" s="229">
        <f t="shared" si="2105"/>
        <v>0</v>
      </c>
      <c r="AH978" s="229">
        <f t="shared" si="2105"/>
        <v>0</v>
      </c>
      <c r="AI978" s="229">
        <f t="shared" si="2105"/>
        <v>0</v>
      </c>
      <c r="AJ978" s="229">
        <f t="shared" si="2105"/>
        <v>0</v>
      </c>
      <c r="AK978" s="229">
        <f t="shared" si="2105"/>
        <v>0</v>
      </c>
      <c r="AL978" s="229">
        <f t="shared" si="2105"/>
        <v>11.91476925362004</v>
      </c>
      <c r="AM978" s="229">
        <f t="shared" si="2105"/>
        <v>0</v>
      </c>
      <c r="AN978" s="229">
        <f t="shared" si="2105"/>
        <v>0</v>
      </c>
      <c r="AO978" s="229">
        <f t="shared" si="2105"/>
        <v>0</v>
      </c>
      <c r="AP978" s="229">
        <f t="shared" si="2105"/>
        <v>0</v>
      </c>
      <c r="AQ978" s="229">
        <f t="shared" si="2105"/>
        <v>0</v>
      </c>
      <c r="AR978" s="229">
        <f t="shared" si="2105"/>
        <v>1</v>
      </c>
      <c r="AS978" s="229">
        <f t="shared" si="2105"/>
        <v>0</v>
      </c>
      <c r="AT978" s="229">
        <f t="shared" si="2105"/>
        <v>0</v>
      </c>
      <c r="AU978" s="229">
        <f t="shared" si="2105"/>
        <v>0</v>
      </c>
      <c r="AV978" s="229">
        <f t="shared" si="2105"/>
        <v>0</v>
      </c>
      <c r="AW978" s="229">
        <f t="shared" si="2105"/>
        <v>0</v>
      </c>
      <c r="AX978" s="229">
        <f t="shared" si="2105"/>
        <v>12</v>
      </c>
      <c r="AY978" s="229">
        <f t="shared" si="2105"/>
        <v>0</v>
      </c>
      <c r="AZ978" s="229">
        <f t="shared" si="2105"/>
        <v>0</v>
      </c>
      <c r="BA978" s="229">
        <f t="shared" si="2105"/>
        <v>0</v>
      </c>
      <c r="BB978" s="229">
        <f t="shared" si="2105"/>
        <v>0</v>
      </c>
      <c r="BC978" s="229">
        <f t="shared" si="2105"/>
        <v>0</v>
      </c>
      <c r="BD978" s="229">
        <f t="shared" si="2105"/>
        <v>0</v>
      </c>
      <c r="BE978" s="229">
        <f t="shared" si="2105"/>
        <v>0</v>
      </c>
      <c r="BF978" s="229">
        <f t="shared" si="2105"/>
        <v>0</v>
      </c>
      <c r="BG978" s="229">
        <f t="shared" si="2105"/>
        <v>0</v>
      </c>
      <c r="BH978" s="229">
        <f t="shared" si="2105"/>
        <v>0</v>
      </c>
      <c r="BI978" s="229">
        <f t="shared" si="2105"/>
        <v>0</v>
      </c>
      <c r="BJ978" s="229">
        <f t="shared" si="2105"/>
        <v>9.6485873992087718</v>
      </c>
      <c r="BK978" s="229">
        <f t="shared" si="2105"/>
        <v>0</v>
      </c>
      <c r="BL978" s="229">
        <f t="shared" si="2105"/>
        <v>0</v>
      </c>
      <c r="BM978" s="229">
        <f t="shared" si="2105"/>
        <v>0</v>
      </c>
      <c r="BN978" s="229">
        <f t="shared" si="2105"/>
        <v>0</v>
      </c>
      <c r="BO978" s="229">
        <f t="shared" si="2105"/>
        <v>0</v>
      </c>
      <c r="BP978" s="229">
        <f t="shared" si="2105"/>
        <v>0</v>
      </c>
      <c r="BQ978" s="229">
        <f t="shared" si="2105"/>
        <v>0</v>
      </c>
      <c r="BR978" s="229">
        <f t="shared" si="2105"/>
        <v>0</v>
      </c>
      <c r="BS978" s="229">
        <f t="shared" si="2105"/>
        <v>0</v>
      </c>
      <c r="BT978" s="229">
        <f>+BT809</f>
        <v>0</v>
      </c>
      <c r="BU978" s="229">
        <f t="shared" si="2105"/>
        <v>0</v>
      </c>
      <c r="BV978" s="229">
        <f t="shared" si="2105"/>
        <v>6</v>
      </c>
      <c r="BW978" s="113">
        <f t="shared" si="2058"/>
        <v>56.039124499023337</v>
      </c>
    </row>
    <row r="979" spans="1:75" x14ac:dyDescent="0.3">
      <c r="A979" s="5" t="s">
        <v>625</v>
      </c>
      <c r="O979" s="16">
        <f>+'Monthly Parameters'!O104</f>
        <v>4</v>
      </c>
      <c r="P979" s="16">
        <f>+'Monthly Parameters'!P104</f>
        <v>4</v>
      </c>
      <c r="Q979" s="16">
        <f>+'Monthly Parameters'!Q104</f>
        <v>4</v>
      </c>
      <c r="R979" s="16">
        <f>+'Monthly Parameters'!R104</f>
        <v>4</v>
      </c>
      <c r="S979" s="16">
        <f>+'Monthly Parameters'!S104</f>
        <v>4</v>
      </c>
      <c r="T979" s="16">
        <f>+'Monthly Parameters'!T104</f>
        <v>4</v>
      </c>
      <c r="U979" s="16">
        <f>+'Monthly Parameters'!U104</f>
        <v>4</v>
      </c>
      <c r="V979" s="16">
        <f>+'Monthly Parameters'!V104</f>
        <v>4</v>
      </c>
      <c r="W979" s="16">
        <f>+'Monthly Parameters'!W104</f>
        <v>4</v>
      </c>
      <c r="X979" s="16">
        <f>+'Monthly Parameters'!X104</f>
        <v>4</v>
      </c>
      <c r="Y979" s="16">
        <f>+'Monthly Parameters'!Y104</f>
        <v>4</v>
      </c>
      <c r="Z979" s="16">
        <f>+'Monthly Parameters'!Z104</f>
        <v>4</v>
      </c>
      <c r="AA979" s="16">
        <f>+'Monthly Parameters'!AA104</f>
        <v>4.5</v>
      </c>
      <c r="AB979" s="16">
        <f>+'Monthly Parameters'!AB104</f>
        <v>4.5</v>
      </c>
      <c r="AC979" s="16">
        <f>+'Monthly Parameters'!AC104</f>
        <v>4.5</v>
      </c>
      <c r="AD979" s="16">
        <f>+'Monthly Parameters'!AD104</f>
        <v>4.5</v>
      </c>
      <c r="AE979" s="16">
        <f>+'Monthly Parameters'!AE104</f>
        <v>4.5</v>
      </c>
      <c r="AF979" s="16">
        <f>+'Monthly Parameters'!AF104</f>
        <v>4.5</v>
      </c>
      <c r="AG979" s="16">
        <f>+'Monthly Parameters'!AG104</f>
        <v>4.5</v>
      </c>
      <c r="AH979" s="16">
        <f>+'Monthly Parameters'!AH104</f>
        <v>4.5</v>
      </c>
      <c r="AI979" s="16">
        <f>+'Monthly Parameters'!AI104</f>
        <v>4.5</v>
      </c>
      <c r="AJ979" s="16">
        <f>+'Monthly Parameters'!AJ104</f>
        <v>4.5</v>
      </c>
      <c r="AK979" s="16">
        <f>+'Monthly Parameters'!AK104</f>
        <v>4.5</v>
      </c>
      <c r="AL979" s="16">
        <f>+'Monthly Parameters'!AL104</f>
        <v>4.5</v>
      </c>
      <c r="AM979" s="16">
        <f>+'Monthly Parameters'!AM104</f>
        <v>4.7</v>
      </c>
      <c r="AN979" s="16">
        <f>+'Monthly Parameters'!AN104</f>
        <v>4.7</v>
      </c>
      <c r="AO979" s="16">
        <f>+'Monthly Parameters'!AO104</f>
        <v>4.7</v>
      </c>
      <c r="AP979" s="16">
        <f>+'Monthly Parameters'!AP104</f>
        <v>4.7</v>
      </c>
      <c r="AQ979" s="16">
        <f>+'Monthly Parameters'!AQ104</f>
        <v>4.7</v>
      </c>
      <c r="AR979" s="16">
        <f>+'Monthly Parameters'!AR104</f>
        <v>4.7</v>
      </c>
      <c r="AS979" s="16">
        <f>+'Monthly Parameters'!AS104</f>
        <v>4.7</v>
      </c>
      <c r="AT979" s="16">
        <f>+'Monthly Parameters'!AT104</f>
        <v>4.7</v>
      </c>
      <c r="AU979" s="16">
        <f>+'Monthly Parameters'!AU104</f>
        <v>4.7</v>
      </c>
      <c r="AV979" s="16">
        <f>+'Monthly Parameters'!AV104</f>
        <v>4.7</v>
      </c>
      <c r="AW979" s="16">
        <f>+'Monthly Parameters'!AW104</f>
        <v>4.7</v>
      </c>
      <c r="AX979" s="16">
        <f>+'Monthly Parameters'!AX104</f>
        <v>4.7</v>
      </c>
      <c r="AY979" s="16">
        <f>+'Monthly Parameters'!AY104</f>
        <v>4.75</v>
      </c>
      <c r="AZ979" s="16">
        <f>+'Monthly Parameters'!AZ104</f>
        <v>4.75</v>
      </c>
      <c r="BA979" s="16">
        <f>+'Monthly Parameters'!BA104</f>
        <v>4.75</v>
      </c>
      <c r="BB979" s="16">
        <f>+'Monthly Parameters'!BB104</f>
        <v>4.75</v>
      </c>
      <c r="BC979" s="16">
        <f>+'Monthly Parameters'!BC104</f>
        <v>4.75</v>
      </c>
      <c r="BD979" s="16">
        <f>+'Monthly Parameters'!BD104</f>
        <v>4.75</v>
      </c>
      <c r="BE979" s="16">
        <f>+'Monthly Parameters'!BE104</f>
        <v>4.75</v>
      </c>
      <c r="BF979" s="16">
        <f>+'Monthly Parameters'!BF104</f>
        <v>4.75</v>
      </c>
      <c r="BG979" s="16">
        <f>+'Monthly Parameters'!BG104</f>
        <v>4.75</v>
      </c>
      <c r="BH979" s="16">
        <f>+'Monthly Parameters'!BH104</f>
        <v>4.75</v>
      </c>
      <c r="BI979" s="16">
        <f>+'Monthly Parameters'!BI104</f>
        <v>4.75</v>
      </c>
      <c r="BJ979" s="16">
        <f>+'Monthly Parameters'!BJ104</f>
        <v>4.75</v>
      </c>
      <c r="BK979" s="16">
        <f>+'Monthly Parameters'!BK104</f>
        <v>4.8</v>
      </c>
      <c r="BL979" s="16">
        <f>+'Monthly Parameters'!BL104</f>
        <v>4.8</v>
      </c>
      <c r="BM979" s="16">
        <f>+'Monthly Parameters'!BM104</f>
        <v>4.8</v>
      </c>
      <c r="BN979" s="16">
        <f>+'Monthly Parameters'!BN104</f>
        <v>4.8</v>
      </c>
      <c r="BO979" s="16">
        <f>+'Monthly Parameters'!BO104</f>
        <v>4.8</v>
      </c>
      <c r="BP979" s="16">
        <f>+'Monthly Parameters'!BP104</f>
        <v>4.8</v>
      </c>
      <c r="BQ979" s="16">
        <f>+'Monthly Parameters'!BQ104</f>
        <v>4.8</v>
      </c>
      <c r="BR979" s="16">
        <f>+'Monthly Parameters'!BR104</f>
        <v>4.8</v>
      </c>
      <c r="BS979" s="16">
        <f>+'Monthly Parameters'!BS104</f>
        <v>4.8</v>
      </c>
      <c r="BT979" s="16">
        <f>+'Monthly Parameters'!BT104</f>
        <v>4.8</v>
      </c>
      <c r="BU979" s="16">
        <f>+'Monthly Parameters'!BU104</f>
        <v>4.8</v>
      </c>
      <c r="BV979" s="16">
        <f>+'Monthly Parameters'!BV104</f>
        <v>4.8</v>
      </c>
      <c r="BW979" s="247">
        <f t="shared" si="2058"/>
        <v>273.00000000000006</v>
      </c>
    </row>
    <row r="980" spans="1:75" x14ac:dyDescent="0.3"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7"/>
      <c r="BO980" s="27"/>
      <c r="BP980" s="27"/>
      <c r="BQ980" s="27"/>
      <c r="BR980" s="27"/>
      <c r="BS980" s="27"/>
      <c r="BT980" s="27"/>
      <c r="BU980" s="27"/>
      <c r="BV980" s="27"/>
      <c r="BW980" s="281"/>
    </row>
    <row r="981" spans="1:75" x14ac:dyDescent="0.3">
      <c r="BW981" s="233">
        <f t="shared" si="2058"/>
        <v>0</v>
      </c>
    </row>
    <row r="982" spans="1:75" x14ac:dyDescent="0.3">
      <c r="A982" s="3" t="s">
        <v>472</v>
      </c>
      <c r="O982" s="229">
        <f>+O977*O978*O979</f>
        <v>0</v>
      </c>
      <c r="P982" s="16">
        <f t="shared" ref="P982:BV982" si="2106">+P977*P978*P979</f>
        <v>0</v>
      </c>
      <c r="Q982" s="16">
        <f t="shared" si="2106"/>
        <v>0</v>
      </c>
      <c r="R982" s="16">
        <f t="shared" si="2106"/>
        <v>0</v>
      </c>
      <c r="S982" s="16">
        <f t="shared" si="2106"/>
        <v>0</v>
      </c>
      <c r="T982" s="16">
        <f t="shared" si="2106"/>
        <v>6632432.0831999993</v>
      </c>
      <c r="U982" s="16">
        <f t="shared" si="2106"/>
        <v>0</v>
      </c>
      <c r="V982" s="16">
        <f t="shared" si="2106"/>
        <v>0</v>
      </c>
      <c r="W982" s="16">
        <f t="shared" si="2106"/>
        <v>0</v>
      </c>
      <c r="X982" s="16">
        <f t="shared" si="2106"/>
        <v>0</v>
      </c>
      <c r="Y982" s="16">
        <f t="shared" si="2106"/>
        <v>0</v>
      </c>
      <c r="Z982" s="16">
        <f t="shared" si="2106"/>
        <v>39794592.499199994</v>
      </c>
      <c r="AA982" s="16">
        <f t="shared" si="2106"/>
        <v>0</v>
      </c>
      <c r="AB982" s="16">
        <f t="shared" si="2106"/>
        <v>0</v>
      </c>
      <c r="AC982" s="16">
        <f t="shared" si="2106"/>
        <v>0</v>
      </c>
      <c r="AD982" s="16">
        <f t="shared" si="2106"/>
        <v>0</v>
      </c>
      <c r="AE982" s="16">
        <f t="shared" si="2106"/>
        <v>0</v>
      </c>
      <c r="AF982" s="16">
        <f t="shared" si="2106"/>
        <v>5804395.4326065537</v>
      </c>
      <c r="AG982" s="16">
        <f t="shared" si="2106"/>
        <v>0</v>
      </c>
      <c r="AH982" s="16">
        <f t="shared" si="2106"/>
        <v>0</v>
      </c>
      <c r="AI982" s="16">
        <f t="shared" si="2106"/>
        <v>0</v>
      </c>
      <c r="AJ982" s="16">
        <f t="shared" si="2106"/>
        <v>0</v>
      </c>
      <c r="AK982" s="16">
        <f t="shared" si="2106"/>
        <v>0</v>
      </c>
      <c r="AL982" s="16">
        <f t="shared" si="2106"/>
        <v>46862406.180353329</v>
      </c>
      <c r="AM982" s="16">
        <f t="shared" si="2106"/>
        <v>0</v>
      </c>
      <c r="AN982" s="16">
        <f t="shared" si="2106"/>
        <v>0</v>
      </c>
      <c r="AO982" s="16">
        <f t="shared" si="2106"/>
        <v>0</v>
      </c>
      <c r="AP982" s="16">
        <f t="shared" si="2106"/>
        <v>0</v>
      </c>
      <c r="AQ982" s="16">
        <f t="shared" si="2106"/>
        <v>0</v>
      </c>
      <c r="AR982" s="16">
        <f t="shared" si="2106"/>
        <v>4308512.158213987</v>
      </c>
      <c r="AS982" s="16">
        <f t="shared" si="2106"/>
        <v>0</v>
      </c>
      <c r="AT982" s="16">
        <f t="shared" si="2106"/>
        <v>0</v>
      </c>
      <c r="AU982" s="16">
        <f t="shared" si="2106"/>
        <v>0</v>
      </c>
      <c r="AV982" s="16">
        <f t="shared" si="2106"/>
        <v>0</v>
      </c>
      <c r="AW982" s="16">
        <f t="shared" si="2106"/>
        <v>0</v>
      </c>
      <c r="AX982" s="16">
        <f t="shared" si="2106"/>
        <v>51702145.898567848</v>
      </c>
      <c r="AY982" s="16">
        <f t="shared" si="2106"/>
        <v>0</v>
      </c>
      <c r="AZ982" s="16">
        <f t="shared" si="2106"/>
        <v>0</v>
      </c>
      <c r="BA982" s="16">
        <f t="shared" si="2106"/>
        <v>0</v>
      </c>
      <c r="BB982" s="16">
        <f t="shared" si="2106"/>
        <v>0</v>
      </c>
      <c r="BC982" s="16">
        <f t="shared" si="2106"/>
        <v>0</v>
      </c>
      <c r="BD982" s="16">
        <f t="shared" si="2106"/>
        <v>0</v>
      </c>
      <c r="BE982" s="16">
        <f t="shared" si="2106"/>
        <v>0</v>
      </c>
      <c r="BF982" s="16">
        <f t="shared" si="2106"/>
        <v>0</v>
      </c>
      <c r="BG982" s="16">
        <f t="shared" si="2106"/>
        <v>0</v>
      </c>
      <c r="BH982" s="16">
        <f t="shared" si="2106"/>
        <v>0</v>
      </c>
      <c r="BI982" s="16">
        <f t="shared" si="2106"/>
        <v>0</v>
      </c>
      <c r="BJ982" s="16">
        <f t="shared" si="2106"/>
        <v>44029939.863997132</v>
      </c>
      <c r="BK982" s="16">
        <f t="shared" si="2106"/>
        <v>0</v>
      </c>
      <c r="BL982" s="16">
        <f t="shared" si="2106"/>
        <v>0</v>
      </c>
      <c r="BM982" s="16">
        <f t="shared" si="2106"/>
        <v>0</v>
      </c>
      <c r="BN982" s="16">
        <f t="shared" si="2106"/>
        <v>0</v>
      </c>
      <c r="BO982" s="16">
        <f t="shared" si="2106"/>
        <v>0</v>
      </c>
      <c r="BP982" s="16">
        <f t="shared" si="2106"/>
        <v>0</v>
      </c>
      <c r="BQ982" s="16">
        <f t="shared" si="2106"/>
        <v>0</v>
      </c>
      <c r="BR982" s="16">
        <f t="shared" si="2106"/>
        <v>0</v>
      </c>
      <c r="BS982" s="16">
        <f t="shared" si="2106"/>
        <v>0</v>
      </c>
      <c r="BT982" s="16">
        <f t="shared" si="2106"/>
        <v>0</v>
      </c>
      <c r="BU982" s="16">
        <f t="shared" si="2106"/>
        <v>0</v>
      </c>
      <c r="BV982" s="16">
        <f t="shared" si="2106"/>
        <v>29162439.187603842</v>
      </c>
      <c r="BW982" s="247">
        <f t="shared" si="2058"/>
        <v>228296863.30374268</v>
      </c>
    </row>
    <row r="983" spans="1:75" x14ac:dyDescent="0.3">
      <c r="A983" s="3" t="s">
        <v>626</v>
      </c>
      <c r="O983" s="16">
        <f t="shared" ref="O983:AT983" si="2107">+IF(O979&lt;=2,O801*O978,0)</f>
        <v>0</v>
      </c>
      <c r="P983" s="16">
        <f t="shared" si="2107"/>
        <v>0</v>
      </c>
      <c r="Q983" s="16">
        <f t="shared" si="2107"/>
        <v>0</v>
      </c>
      <c r="R983" s="16">
        <f t="shared" si="2107"/>
        <v>0</v>
      </c>
      <c r="S983" s="16">
        <f t="shared" si="2107"/>
        <v>0</v>
      </c>
      <c r="T983" s="16">
        <f t="shared" si="2107"/>
        <v>0</v>
      </c>
      <c r="U983" s="16">
        <f t="shared" si="2107"/>
        <v>0</v>
      </c>
      <c r="V983" s="16">
        <f t="shared" si="2107"/>
        <v>0</v>
      </c>
      <c r="W983" s="16">
        <f t="shared" si="2107"/>
        <v>0</v>
      </c>
      <c r="X983" s="16">
        <f t="shared" si="2107"/>
        <v>0</v>
      </c>
      <c r="Y983" s="16">
        <f t="shared" si="2107"/>
        <v>0</v>
      </c>
      <c r="Z983" s="16">
        <f t="shared" si="2107"/>
        <v>0</v>
      </c>
      <c r="AA983" s="16">
        <f t="shared" si="2107"/>
        <v>0</v>
      </c>
      <c r="AB983" s="16">
        <f t="shared" si="2107"/>
        <v>0</v>
      </c>
      <c r="AC983" s="16">
        <f t="shared" si="2107"/>
        <v>0</v>
      </c>
      <c r="AD983" s="16">
        <f t="shared" si="2107"/>
        <v>0</v>
      </c>
      <c r="AE983" s="16">
        <f t="shared" si="2107"/>
        <v>0</v>
      </c>
      <c r="AF983" s="16">
        <f t="shared" si="2107"/>
        <v>0</v>
      </c>
      <c r="AG983" s="16">
        <f t="shared" si="2107"/>
        <v>0</v>
      </c>
      <c r="AH983" s="16">
        <f t="shared" si="2107"/>
        <v>0</v>
      </c>
      <c r="AI983" s="16">
        <f t="shared" si="2107"/>
        <v>0</v>
      </c>
      <c r="AJ983" s="16">
        <f t="shared" si="2107"/>
        <v>0</v>
      </c>
      <c r="AK983" s="16">
        <f t="shared" si="2107"/>
        <v>0</v>
      </c>
      <c r="AL983" s="16">
        <f t="shared" si="2107"/>
        <v>0</v>
      </c>
      <c r="AM983" s="16">
        <f t="shared" si="2107"/>
        <v>0</v>
      </c>
      <c r="AN983" s="16">
        <f t="shared" si="2107"/>
        <v>0</v>
      </c>
      <c r="AO983" s="16">
        <f t="shared" si="2107"/>
        <v>0</v>
      </c>
      <c r="AP983" s="16">
        <f t="shared" si="2107"/>
        <v>0</v>
      </c>
      <c r="AQ983" s="16">
        <f t="shared" si="2107"/>
        <v>0</v>
      </c>
      <c r="AR983" s="16">
        <f t="shared" si="2107"/>
        <v>0</v>
      </c>
      <c r="AS983" s="16">
        <f t="shared" si="2107"/>
        <v>0</v>
      </c>
      <c r="AT983" s="16">
        <f t="shared" si="2107"/>
        <v>0</v>
      </c>
      <c r="AU983" s="16">
        <f t="shared" ref="AU983:BV983" si="2108">+IF(AU979&lt;=2,AU801*AU978,0)</f>
        <v>0</v>
      </c>
      <c r="AV983" s="16">
        <f t="shared" si="2108"/>
        <v>0</v>
      </c>
      <c r="AW983" s="16">
        <f t="shared" si="2108"/>
        <v>0</v>
      </c>
      <c r="AX983" s="16">
        <f t="shared" si="2108"/>
        <v>0</v>
      </c>
      <c r="AY983" s="16">
        <f t="shared" si="2108"/>
        <v>0</v>
      </c>
      <c r="AZ983" s="16">
        <f t="shared" si="2108"/>
        <v>0</v>
      </c>
      <c r="BA983" s="16">
        <f t="shared" si="2108"/>
        <v>0</v>
      </c>
      <c r="BB983" s="16">
        <f t="shared" si="2108"/>
        <v>0</v>
      </c>
      <c r="BC983" s="16">
        <f t="shared" si="2108"/>
        <v>0</v>
      </c>
      <c r="BD983" s="16">
        <f t="shared" si="2108"/>
        <v>0</v>
      </c>
      <c r="BE983" s="16">
        <f t="shared" si="2108"/>
        <v>0</v>
      </c>
      <c r="BF983" s="16">
        <f t="shared" si="2108"/>
        <v>0</v>
      </c>
      <c r="BG983" s="16">
        <f t="shared" si="2108"/>
        <v>0</v>
      </c>
      <c r="BH983" s="16">
        <f t="shared" si="2108"/>
        <v>0</v>
      </c>
      <c r="BI983" s="16">
        <f t="shared" si="2108"/>
        <v>0</v>
      </c>
      <c r="BJ983" s="16">
        <f t="shared" si="2108"/>
        <v>0</v>
      </c>
      <c r="BK983" s="16">
        <f t="shared" si="2108"/>
        <v>0</v>
      </c>
      <c r="BL983" s="16">
        <f t="shared" si="2108"/>
        <v>0</v>
      </c>
      <c r="BM983" s="16">
        <f t="shared" si="2108"/>
        <v>0</v>
      </c>
      <c r="BN983" s="16">
        <f t="shared" si="2108"/>
        <v>0</v>
      </c>
      <c r="BO983" s="16">
        <f t="shared" si="2108"/>
        <v>0</v>
      </c>
      <c r="BP983" s="16">
        <f t="shared" si="2108"/>
        <v>0</v>
      </c>
      <c r="BQ983" s="16">
        <f t="shared" si="2108"/>
        <v>0</v>
      </c>
      <c r="BR983" s="16">
        <f t="shared" si="2108"/>
        <v>0</v>
      </c>
      <c r="BS983" s="16">
        <f t="shared" si="2108"/>
        <v>0</v>
      </c>
      <c r="BT983" s="16">
        <f t="shared" si="2108"/>
        <v>0</v>
      </c>
      <c r="BU983" s="16">
        <f t="shared" si="2108"/>
        <v>0</v>
      </c>
      <c r="BV983" s="16">
        <f t="shared" si="2108"/>
        <v>0</v>
      </c>
      <c r="BW983" s="247">
        <f t="shared" si="2058"/>
        <v>0</v>
      </c>
    </row>
    <row r="984" spans="1:75" x14ac:dyDescent="0.3">
      <c r="A984" s="3" t="s">
        <v>627</v>
      </c>
      <c r="O984" s="118">
        <f>+O982+O983</f>
        <v>0</v>
      </c>
      <c r="P984" s="118">
        <f t="shared" ref="P984:BV984" si="2109">+P982+P983</f>
        <v>0</v>
      </c>
      <c r="Q984" s="118">
        <f t="shared" si="2109"/>
        <v>0</v>
      </c>
      <c r="R984" s="118">
        <f t="shared" si="2109"/>
        <v>0</v>
      </c>
      <c r="S984" s="118">
        <f t="shared" si="2109"/>
        <v>0</v>
      </c>
      <c r="T984" s="118">
        <f t="shared" si="2109"/>
        <v>6632432.0831999993</v>
      </c>
      <c r="U984" s="118">
        <f t="shared" si="2109"/>
        <v>0</v>
      </c>
      <c r="V984" s="118">
        <f t="shared" si="2109"/>
        <v>0</v>
      </c>
      <c r="W984" s="118">
        <f t="shared" si="2109"/>
        <v>0</v>
      </c>
      <c r="X984" s="118">
        <f t="shared" si="2109"/>
        <v>0</v>
      </c>
      <c r="Y984" s="118">
        <f t="shared" si="2109"/>
        <v>0</v>
      </c>
      <c r="Z984" s="118">
        <f t="shared" si="2109"/>
        <v>39794592.499199994</v>
      </c>
      <c r="AA984" s="118">
        <f t="shared" si="2109"/>
        <v>0</v>
      </c>
      <c r="AB984" s="118">
        <f t="shared" si="2109"/>
        <v>0</v>
      </c>
      <c r="AC984" s="118">
        <f t="shared" si="2109"/>
        <v>0</v>
      </c>
      <c r="AD984" s="118">
        <f t="shared" si="2109"/>
        <v>0</v>
      </c>
      <c r="AE984" s="118">
        <f t="shared" si="2109"/>
        <v>0</v>
      </c>
      <c r="AF984" s="118">
        <f t="shared" si="2109"/>
        <v>5804395.4326065537</v>
      </c>
      <c r="AG984" s="118">
        <f t="shared" si="2109"/>
        <v>0</v>
      </c>
      <c r="AH984" s="118">
        <f t="shared" si="2109"/>
        <v>0</v>
      </c>
      <c r="AI984" s="118">
        <f t="shared" si="2109"/>
        <v>0</v>
      </c>
      <c r="AJ984" s="118">
        <f t="shared" si="2109"/>
        <v>0</v>
      </c>
      <c r="AK984" s="118">
        <f t="shared" si="2109"/>
        <v>0</v>
      </c>
      <c r="AL984" s="118">
        <f t="shared" si="2109"/>
        <v>46862406.180353329</v>
      </c>
      <c r="AM984" s="118">
        <f t="shared" si="2109"/>
        <v>0</v>
      </c>
      <c r="AN984" s="118">
        <f t="shared" si="2109"/>
        <v>0</v>
      </c>
      <c r="AO984" s="118">
        <f t="shared" si="2109"/>
        <v>0</v>
      </c>
      <c r="AP984" s="118">
        <f t="shared" si="2109"/>
        <v>0</v>
      </c>
      <c r="AQ984" s="118">
        <f t="shared" si="2109"/>
        <v>0</v>
      </c>
      <c r="AR984" s="118">
        <f t="shared" si="2109"/>
        <v>4308512.158213987</v>
      </c>
      <c r="AS984" s="118">
        <f t="shared" si="2109"/>
        <v>0</v>
      </c>
      <c r="AT984" s="118">
        <f t="shared" si="2109"/>
        <v>0</v>
      </c>
      <c r="AU984" s="118">
        <f t="shared" si="2109"/>
        <v>0</v>
      </c>
      <c r="AV984" s="118">
        <f t="shared" si="2109"/>
        <v>0</v>
      </c>
      <c r="AW984" s="118">
        <f t="shared" si="2109"/>
        <v>0</v>
      </c>
      <c r="AX984" s="118">
        <f t="shared" si="2109"/>
        <v>51702145.898567848</v>
      </c>
      <c r="AY984" s="118">
        <f t="shared" si="2109"/>
        <v>0</v>
      </c>
      <c r="AZ984" s="118">
        <f t="shared" si="2109"/>
        <v>0</v>
      </c>
      <c r="BA984" s="118">
        <f t="shared" si="2109"/>
        <v>0</v>
      </c>
      <c r="BB984" s="118">
        <f t="shared" si="2109"/>
        <v>0</v>
      </c>
      <c r="BC984" s="118">
        <f t="shared" si="2109"/>
        <v>0</v>
      </c>
      <c r="BD984" s="118">
        <f t="shared" si="2109"/>
        <v>0</v>
      </c>
      <c r="BE984" s="118">
        <f t="shared" si="2109"/>
        <v>0</v>
      </c>
      <c r="BF984" s="118">
        <f t="shared" si="2109"/>
        <v>0</v>
      </c>
      <c r="BG984" s="118">
        <f t="shared" si="2109"/>
        <v>0</v>
      </c>
      <c r="BH984" s="118">
        <f t="shared" si="2109"/>
        <v>0</v>
      </c>
      <c r="BI984" s="118">
        <f t="shared" si="2109"/>
        <v>0</v>
      </c>
      <c r="BJ984" s="118">
        <f t="shared" si="2109"/>
        <v>44029939.863997132</v>
      </c>
      <c r="BK984" s="118">
        <f t="shared" si="2109"/>
        <v>0</v>
      </c>
      <c r="BL984" s="118">
        <f t="shared" si="2109"/>
        <v>0</v>
      </c>
      <c r="BM984" s="118">
        <f t="shared" si="2109"/>
        <v>0</v>
      </c>
      <c r="BN984" s="118">
        <f t="shared" si="2109"/>
        <v>0</v>
      </c>
      <c r="BO984" s="118">
        <f t="shared" si="2109"/>
        <v>0</v>
      </c>
      <c r="BP984" s="118">
        <f t="shared" si="2109"/>
        <v>0</v>
      </c>
      <c r="BQ984" s="118">
        <f t="shared" si="2109"/>
        <v>0</v>
      </c>
      <c r="BR984" s="118">
        <f t="shared" si="2109"/>
        <v>0</v>
      </c>
      <c r="BS984" s="118">
        <f t="shared" si="2109"/>
        <v>0</v>
      </c>
      <c r="BT984" s="118">
        <f t="shared" si="2109"/>
        <v>0</v>
      </c>
      <c r="BU984" s="118">
        <f t="shared" si="2109"/>
        <v>0</v>
      </c>
      <c r="BV984" s="118">
        <f t="shared" si="2109"/>
        <v>29162439.187603842</v>
      </c>
      <c r="BW984" s="247">
        <f t="shared" ref="BW984:BW1006" si="2110">SUM(C984:BV984)</f>
        <v>228296863.30374268</v>
      </c>
    </row>
    <row r="985" spans="1:75" x14ac:dyDescent="0.3">
      <c r="A985" s="3" t="s">
        <v>628</v>
      </c>
      <c r="O985" s="118">
        <f>+O984/12</f>
        <v>0</v>
      </c>
      <c r="P985" s="118">
        <f t="shared" ref="P985:BV985" si="2111">+P984/12</f>
        <v>0</v>
      </c>
      <c r="Q985" s="118">
        <f t="shared" si="2111"/>
        <v>0</v>
      </c>
      <c r="R985" s="118">
        <f t="shared" si="2111"/>
        <v>0</v>
      </c>
      <c r="S985" s="118">
        <f t="shared" si="2111"/>
        <v>0</v>
      </c>
      <c r="T985" s="118">
        <f t="shared" si="2111"/>
        <v>552702.67359999998</v>
      </c>
      <c r="U985" s="118">
        <f t="shared" si="2111"/>
        <v>0</v>
      </c>
      <c r="V985" s="118">
        <f t="shared" si="2111"/>
        <v>0</v>
      </c>
      <c r="W985" s="118">
        <f t="shared" si="2111"/>
        <v>0</v>
      </c>
      <c r="X985" s="118">
        <f t="shared" si="2111"/>
        <v>0</v>
      </c>
      <c r="Y985" s="118">
        <f t="shared" si="2111"/>
        <v>0</v>
      </c>
      <c r="Z985" s="118">
        <f t="shared" si="2111"/>
        <v>3316216.0415999996</v>
      </c>
      <c r="AA985" s="118">
        <f t="shared" si="2111"/>
        <v>0</v>
      </c>
      <c r="AB985" s="118">
        <f t="shared" si="2111"/>
        <v>0</v>
      </c>
      <c r="AC985" s="118">
        <f t="shared" si="2111"/>
        <v>0</v>
      </c>
      <c r="AD985" s="118">
        <f t="shared" si="2111"/>
        <v>0</v>
      </c>
      <c r="AE985" s="118">
        <f t="shared" si="2111"/>
        <v>0</v>
      </c>
      <c r="AF985" s="118">
        <f t="shared" si="2111"/>
        <v>483699.61938387947</v>
      </c>
      <c r="AG985" s="118">
        <f t="shared" si="2111"/>
        <v>0</v>
      </c>
      <c r="AH985" s="118">
        <f t="shared" si="2111"/>
        <v>0</v>
      </c>
      <c r="AI985" s="118">
        <f t="shared" si="2111"/>
        <v>0</v>
      </c>
      <c r="AJ985" s="118">
        <f t="shared" si="2111"/>
        <v>0</v>
      </c>
      <c r="AK985" s="118">
        <f t="shared" si="2111"/>
        <v>0</v>
      </c>
      <c r="AL985" s="118">
        <f t="shared" si="2111"/>
        <v>3905200.5150294439</v>
      </c>
      <c r="AM985" s="118">
        <f t="shared" si="2111"/>
        <v>0</v>
      </c>
      <c r="AN985" s="118">
        <f t="shared" si="2111"/>
        <v>0</v>
      </c>
      <c r="AO985" s="118">
        <f t="shared" si="2111"/>
        <v>0</v>
      </c>
      <c r="AP985" s="118">
        <f t="shared" si="2111"/>
        <v>0</v>
      </c>
      <c r="AQ985" s="118">
        <f t="shared" si="2111"/>
        <v>0</v>
      </c>
      <c r="AR985" s="118">
        <f t="shared" si="2111"/>
        <v>359042.67985116557</v>
      </c>
      <c r="AS985" s="118">
        <f t="shared" si="2111"/>
        <v>0</v>
      </c>
      <c r="AT985" s="118">
        <f t="shared" si="2111"/>
        <v>0</v>
      </c>
      <c r="AU985" s="118">
        <f t="shared" si="2111"/>
        <v>0</v>
      </c>
      <c r="AV985" s="118">
        <f t="shared" si="2111"/>
        <v>0</v>
      </c>
      <c r="AW985" s="118">
        <f t="shared" si="2111"/>
        <v>0</v>
      </c>
      <c r="AX985" s="118">
        <f t="shared" si="2111"/>
        <v>4308512.158213987</v>
      </c>
      <c r="AY985" s="118">
        <f t="shared" si="2111"/>
        <v>0</v>
      </c>
      <c r="AZ985" s="118">
        <f t="shared" si="2111"/>
        <v>0</v>
      </c>
      <c r="BA985" s="118">
        <f t="shared" si="2111"/>
        <v>0</v>
      </c>
      <c r="BB985" s="118">
        <f t="shared" si="2111"/>
        <v>0</v>
      </c>
      <c r="BC985" s="118">
        <f t="shared" si="2111"/>
        <v>0</v>
      </c>
      <c r="BD985" s="118">
        <f t="shared" si="2111"/>
        <v>0</v>
      </c>
      <c r="BE985" s="118">
        <f t="shared" si="2111"/>
        <v>0</v>
      </c>
      <c r="BF985" s="118">
        <f t="shared" si="2111"/>
        <v>0</v>
      </c>
      <c r="BG985" s="118">
        <f t="shared" si="2111"/>
        <v>0</v>
      </c>
      <c r="BH985" s="118">
        <f t="shared" si="2111"/>
        <v>0</v>
      </c>
      <c r="BI985" s="118">
        <f t="shared" si="2111"/>
        <v>0</v>
      </c>
      <c r="BJ985" s="118">
        <f t="shared" si="2111"/>
        <v>3669161.6553330943</v>
      </c>
      <c r="BK985" s="118">
        <f t="shared" si="2111"/>
        <v>0</v>
      </c>
      <c r="BL985" s="118">
        <f t="shared" si="2111"/>
        <v>0</v>
      </c>
      <c r="BM985" s="118">
        <f t="shared" si="2111"/>
        <v>0</v>
      </c>
      <c r="BN985" s="118">
        <f t="shared" si="2111"/>
        <v>0</v>
      </c>
      <c r="BO985" s="118">
        <f t="shared" si="2111"/>
        <v>0</v>
      </c>
      <c r="BP985" s="118">
        <f t="shared" si="2111"/>
        <v>0</v>
      </c>
      <c r="BQ985" s="118">
        <f t="shared" si="2111"/>
        <v>0</v>
      </c>
      <c r="BR985" s="118">
        <f t="shared" si="2111"/>
        <v>0</v>
      </c>
      <c r="BS985" s="118">
        <f t="shared" si="2111"/>
        <v>0</v>
      </c>
      <c r="BT985" s="118">
        <f t="shared" si="2111"/>
        <v>0</v>
      </c>
      <c r="BU985" s="118">
        <f t="shared" si="2111"/>
        <v>0</v>
      </c>
      <c r="BV985" s="118">
        <f t="shared" si="2111"/>
        <v>2430203.2656336534</v>
      </c>
      <c r="BW985" s="247">
        <f t="shared" si="2110"/>
        <v>19024738.608645223</v>
      </c>
    </row>
    <row r="986" spans="1:75" x14ac:dyDescent="0.3">
      <c r="A986" s="168" t="s">
        <v>629</v>
      </c>
      <c r="O986" s="118">
        <f>+O985</f>
        <v>0</v>
      </c>
      <c r="P986" s="118">
        <f t="shared" ref="P986:BV986" si="2112">+P985</f>
        <v>0</v>
      </c>
      <c r="Q986" s="118">
        <f t="shared" si="2112"/>
        <v>0</v>
      </c>
      <c r="R986" s="118">
        <f t="shared" si="2112"/>
        <v>0</v>
      </c>
      <c r="S986" s="118">
        <f t="shared" si="2112"/>
        <v>0</v>
      </c>
      <c r="T986" s="118">
        <f>+T985</f>
        <v>552702.67359999998</v>
      </c>
      <c r="U986" s="118">
        <f t="shared" si="2112"/>
        <v>0</v>
      </c>
      <c r="V986" s="118">
        <f t="shared" si="2112"/>
        <v>0</v>
      </c>
      <c r="W986" s="118">
        <f t="shared" si="2112"/>
        <v>0</v>
      </c>
      <c r="X986" s="118">
        <f t="shared" si="2112"/>
        <v>0</v>
      </c>
      <c r="Y986" s="118">
        <f t="shared" si="2112"/>
        <v>0</v>
      </c>
      <c r="Z986" s="118">
        <f t="shared" si="2112"/>
        <v>3316216.0415999996</v>
      </c>
      <c r="AA986" s="118">
        <f t="shared" si="2112"/>
        <v>0</v>
      </c>
      <c r="AB986" s="118">
        <f t="shared" si="2112"/>
        <v>0</v>
      </c>
      <c r="AC986" s="118">
        <f t="shared" si="2112"/>
        <v>0</v>
      </c>
      <c r="AD986" s="118">
        <f t="shared" si="2112"/>
        <v>0</v>
      </c>
      <c r="AE986" s="118">
        <f t="shared" si="2112"/>
        <v>0</v>
      </c>
      <c r="AF986" s="118">
        <f t="shared" si="2112"/>
        <v>483699.61938387947</v>
      </c>
      <c r="AG986" s="118">
        <f t="shared" si="2112"/>
        <v>0</v>
      </c>
      <c r="AH986" s="118">
        <f t="shared" si="2112"/>
        <v>0</v>
      </c>
      <c r="AI986" s="118">
        <f t="shared" si="2112"/>
        <v>0</v>
      </c>
      <c r="AJ986" s="118">
        <f t="shared" si="2112"/>
        <v>0</v>
      </c>
      <c r="AK986" s="118">
        <f t="shared" si="2112"/>
        <v>0</v>
      </c>
      <c r="AL986" s="118">
        <f t="shared" si="2112"/>
        <v>3905200.5150294439</v>
      </c>
      <c r="AM986" s="118">
        <f t="shared" si="2112"/>
        <v>0</v>
      </c>
      <c r="AN986" s="118">
        <f t="shared" si="2112"/>
        <v>0</v>
      </c>
      <c r="AO986" s="118">
        <f t="shared" si="2112"/>
        <v>0</v>
      </c>
      <c r="AP986" s="118">
        <f t="shared" si="2112"/>
        <v>0</v>
      </c>
      <c r="AQ986" s="118">
        <f t="shared" si="2112"/>
        <v>0</v>
      </c>
      <c r="AR986" s="118">
        <f t="shared" si="2112"/>
        <v>359042.67985116557</v>
      </c>
      <c r="AS986" s="118">
        <f t="shared" si="2112"/>
        <v>0</v>
      </c>
      <c r="AT986" s="118">
        <f t="shared" si="2112"/>
        <v>0</v>
      </c>
      <c r="AU986" s="118">
        <f t="shared" si="2112"/>
        <v>0</v>
      </c>
      <c r="AV986" s="118">
        <f t="shared" si="2112"/>
        <v>0</v>
      </c>
      <c r="AW986" s="118">
        <f t="shared" si="2112"/>
        <v>0</v>
      </c>
      <c r="AX986" s="118">
        <f t="shared" si="2112"/>
        <v>4308512.158213987</v>
      </c>
      <c r="AY986" s="118">
        <f t="shared" si="2112"/>
        <v>0</v>
      </c>
      <c r="AZ986" s="118">
        <f t="shared" si="2112"/>
        <v>0</v>
      </c>
      <c r="BA986" s="118">
        <f t="shared" si="2112"/>
        <v>0</v>
      </c>
      <c r="BB986" s="118">
        <f t="shared" si="2112"/>
        <v>0</v>
      </c>
      <c r="BC986" s="118">
        <f t="shared" si="2112"/>
        <v>0</v>
      </c>
      <c r="BD986" s="118">
        <f t="shared" si="2112"/>
        <v>0</v>
      </c>
      <c r="BE986" s="118">
        <f t="shared" si="2112"/>
        <v>0</v>
      </c>
      <c r="BF986" s="118">
        <f t="shared" si="2112"/>
        <v>0</v>
      </c>
      <c r="BG986" s="118">
        <f t="shared" si="2112"/>
        <v>0</v>
      </c>
      <c r="BH986" s="118">
        <f t="shared" si="2112"/>
        <v>0</v>
      </c>
      <c r="BI986" s="118">
        <f t="shared" si="2112"/>
        <v>0</v>
      </c>
      <c r="BJ986" s="118">
        <f t="shared" si="2112"/>
        <v>3669161.6553330943</v>
      </c>
      <c r="BK986" s="118">
        <f t="shared" si="2112"/>
        <v>0</v>
      </c>
      <c r="BL986" s="118">
        <f t="shared" si="2112"/>
        <v>0</v>
      </c>
      <c r="BM986" s="118">
        <f t="shared" si="2112"/>
        <v>0</v>
      </c>
      <c r="BN986" s="118">
        <f t="shared" si="2112"/>
        <v>0</v>
      </c>
      <c r="BO986" s="118">
        <f t="shared" si="2112"/>
        <v>0</v>
      </c>
      <c r="BP986" s="118">
        <f t="shared" si="2112"/>
        <v>0</v>
      </c>
      <c r="BQ986" s="118">
        <f t="shared" si="2112"/>
        <v>0</v>
      </c>
      <c r="BR986" s="118">
        <f t="shared" si="2112"/>
        <v>0</v>
      </c>
      <c r="BS986" s="118">
        <f t="shared" si="2112"/>
        <v>0</v>
      </c>
      <c r="BT986" s="118">
        <f t="shared" si="2112"/>
        <v>0</v>
      </c>
      <c r="BU986" s="118">
        <f t="shared" si="2112"/>
        <v>0</v>
      </c>
      <c r="BV986" s="118">
        <f t="shared" si="2112"/>
        <v>2430203.2656336534</v>
      </c>
      <c r="BW986" s="247">
        <f t="shared" si="2110"/>
        <v>19024738.608645223</v>
      </c>
    </row>
    <row r="987" spans="1:75" x14ac:dyDescent="0.3">
      <c r="A987" s="3" t="s">
        <v>630</v>
      </c>
      <c r="O987" s="118">
        <f>+O989</f>
        <v>0</v>
      </c>
      <c r="P987" s="118">
        <f t="shared" ref="P987:BU987" si="2113">+P989</f>
        <v>0</v>
      </c>
      <c r="Q987" s="118">
        <f t="shared" si="2113"/>
        <v>0</v>
      </c>
      <c r="R987" s="118">
        <f t="shared" si="2113"/>
        <v>0</v>
      </c>
      <c r="S987" s="118">
        <f t="shared" si="2113"/>
        <v>0</v>
      </c>
      <c r="T987" s="118">
        <f t="shared" si="2113"/>
        <v>5527.0267359999998</v>
      </c>
      <c r="U987" s="118">
        <f t="shared" si="2113"/>
        <v>0</v>
      </c>
      <c r="V987" s="118">
        <f t="shared" si="2113"/>
        <v>0</v>
      </c>
      <c r="W987" s="118">
        <f t="shared" si="2113"/>
        <v>0</v>
      </c>
      <c r="X987" s="118">
        <f t="shared" si="2113"/>
        <v>0</v>
      </c>
      <c r="Y987" s="118">
        <f t="shared" si="2113"/>
        <v>0</v>
      </c>
      <c r="Z987" s="118">
        <f t="shared" si="2113"/>
        <v>33162.160415999999</v>
      </c>
      <c r="AA987" s="118">
        <f t="shared" si="2113"/>
        <v>0</v>
      </c>
      <c r="AB987" s="118">
        <f t="shared" si="2113"/>
        <v>0</v>
      </c>
      <c r="AC987" s="118">
        <f t="shared" si="2113"/>
        <v>0</v>
      </c>
      <c r="AD987" s="118">
        <f t="shared" si="2113"/>
        <v>0</v>
      </c>
      <c r="AE987" s="118">
        <f t="shared" si="2113"/>
        <v>0</v>
      </c>
      <c r="AF987" s="118">
        <f t="shared" si="2113"/>
        <v>4836.9961938387951</v>
      </c>
      <c r="AG987" s="118">
        <f t="shared" si="2113"/>
        <v>0</v>
      </c>
      <c r="AH987" s="118">
        <f t="shared" si="2113"/>
        <v>0</v>
      </c>
      <c r="AI987" s="118">
        <f t="shared" si="2113"/>
        <v>0</v>
      </c>
      <c r="AJ987" s="118">
        <f t="shared" si="2113"/>
        <v>0</v>
      </c>
      <c r="AK987" s="118">
        <f t="shared" si="2113"/>
        <v>0</v>
      </c>
      <c r="AL987" s="118">
        <f t="shared" si="2113"/>
        <v>39052.005150294441</v>
      </c>
      <c r="AM987" s="118">
        <f t="shared" si="2113"/>
        <v>0</v>
      </c>
      <c r="AN987" s="118">
        <f t="shared" si="2113"/>
        <v>0</v>
      </c>
      <c r="AO987" s="118">
        <f t="shared" si="2113"/>
        <v>0</v>
      </c>
      <c r="AP987" s="118">
        <f t="shared" si="2113"/>
        <v>0</v>
      </c>
      <c r="AQ987" s="118">
        <f t="shared" si="2113"/>
        <v>0</v>
      </c>
      <c r="AR987" s="118">
        <f t="shared" si="2113"/>
        <v>3590.4267985116558</v>
      </c>
      <c r="AS987" s="118">
        <f t="shared" si="2113"/>
        <v>0</v>
      </c>
      <c r="AT987" s="118">
        <f t="shared" si="2113"/>
        <v>0</v>
      </c>
      <c r="AU987" s="118">
        <f t="shared" si="2113"/>
        <v>0</v>
      </c>
      <c r="AV987" s="118">
        <f t="shared" si="2113"/>
        <v>0</v>
      </c>
      <c r="AW987" s="118">
        <f t="shared" si="2113"/>
        <v>0</v>
      </c>
      <c r="AX987" s="118">
        <f t="shared" si="2113"/>
        <v>43085.121582139873</v>
      </c>
      <c r="AY987" s="118">
        <f t="shared" si="2113"/>
        <v>0</v>
      </c>
      <c r="AZ987" s="118">
        <f t="shared" si="2113"/>
        <v>0</v>
      </c>
      <c r="BA987" s="118">
        <f t="shared" si="2113"/>
        <v>0</v>
      </c>
      <c r="BB987" s="118">
        <f t="shared" si="2113"/>
        <v>0</v>
      </c>
      <c r="BC987" s="118">
        <f t="shared" si="2113"/>
        <v>0</v>
      </c>
      <c r="BD987" s="118">
        <f t="shared" si="2113"/>
        <v>0</v>
      </c>
      <c r="BE987" s="118">
        <f t="shared" si="2113"/>
        <v>0</v>
      </c>
      <c r="BF987" s="118">
        <f t="shared" si="2113"/>
        <v>0</v>
      </c>
      <c r="BG987" s="118">
        <f t="shared" si="2113"/>
        <v>0</v>
      </c>
      <c r="BH987" s="118">
        <f t="shared" si="2113"/>
        <v>0</v>
      </c>
      <c r="BI987" s="118">
        <f t="shared" si="2113"/>
        <v>0</v>
      </c>
      <c r="BJ987" s="118">
        <f t="shared" si="2113"/>
        <v>36691.616553330947</v>
      </c>
      <c r="BK987" s="118">
        <f t="shared" si="2113"/>
        <v>0</v>
      </c>
      <c r="BL987" s="118">
        <f t="shared" si="2113"/>
        <v>0</v>
      </c>
      <c r="BM987" s="118">
        <f t="shared" si="2113"/>
        <v>0</v>
      </c>
      <c r="BN987" s="118">
        <f t="shared" si="2113"/>
        <v>0</v>
      </c>
      <c r="BO987" s="118">
        <f t="shared" si="2113"/>
        <v>0</v>
      </c>
      <c r="BP987" s="118">
        <f t="shared" si="2113"/>
        <v>0</v>
      </c>
      <c r="BQ987" s="118">
        <f t="shared" si="2113"/>
        <v>0</v>
      </c>
      <c r="BR987" s="118">
        <f t="shared" si="2113"/>
        <v>0</v>
      </c>
      <c r="BS987" s="118">
        <f t="shared" si="2113"/>
        <v>0</v>
      </c>
      <c r="BT987" s="118">
        <f t="shared" si="2113"/>
        <v>0</v>
      </c>
      <c r="BU987" s="118">
        <f t="shared" si="2113"/>
        <v>0</v>
      </c>
      <c r="BV987" s="118">
        <f>+BV989</f>
        <v>24302.032656336534</v>
      </c>
      <c r="BW987" s="247">
        <f t="shared" si="2110"/>
        <v>190247.38608645223</v>
      </c>
    </row>
    <row r="988" spans="1:75" x14ac:dyDescent="0.3">
      <c r="A988" s="168" t="s">
        <v>631</v>
      </c>
      <c r="O988" s="282">
        <v>0.01</v>
      </c>
      <c r="P988" s="282">
        <v>0.01</v>
      </c>
      <c r="Q988" s="282">
        <v>0.01</v>
      </c>
      <c r="R988" s="282">
        <v>0.01</v>
      </c>
      <c r="S988" s="282">
        <v>0.01</v>
      </c>
      <c r="T988" s="282">
        <v>0.01</v>
      </c>
      <c r="U988" s="282">
        <v>0.01</v>
      </c>
      <c r="V988" s="282">
        <v>0.01</v>
      </c>
      <c r="W988" s="282">
        <v>0.01</v>
      </c>
      <c r="X988" s="282">
        <v>0.01</v>
      </c>
      <c r="Y988" s="282">
        <v>0.01</v>
      </c>
      <c r="Z988" s="282">
        <v>0.01</v>
      </c>
      <c r="AA988" s="282">
        <v>0.01</v>
      </c>
      <c r="AB988" s="282">
        <v>0.01</v>
      </c>
      <c r="AC988" s="282">
        <v>0.01</v>
      </c>
      <c r="AD988" s="282">
        <v>0.01</v>
      </c>
      <c r="AE988" s="282">
        <v>0.01</v>
      </c>
      <c r="AF988" s="282">
        <v>0.01</v>
      </c>
      <c r="AG988" s="282">
        <v>0.01</v>
      </c>
      <c r="AH988" s="282">
        <v>0.01</v>
      </c>
      <c r="AI988" s="282">
        <v>0.01</v>
      </c>
      <c r="AJ988" s="282">
        <v>0.01</v>
      </c>
      <c r="AK988" s="282">
        <v>0.01</v>
      </c>
      <c r="AL988" s="282">
        <v>0.01</v>
      </c>
      <c r="AM988" s="282">
        <v>0.01</v>
      </c>
      <c r="AN988" s="282">
        <v>0.01</v>
      </c>
      <c r="AO988" s="282">
        <v>0.01</v>
      </c>
      <c r="AP988" s="282">
        <v>0.01</v>
      </c>
      <c r="AQ988" s="282">
        <v>0.01</v>
      </c>
      <c r="AR988" s="282">
        <v>0.01</v>
      </c>
      <c r="AS988" s="282">
        <v>0.01</v>
      </c>
      <c r="AT988" s="282">
        <v>0.01</v>
      </c>
      <c r="AU988" s="282">
        <v>0.01</v>
      </c>
      <c r="AV988" s="282">
        <v>0.01</v>
      </c>
      <c r="AW988" s="282">
        <v>0.01</v>
      </c>
      <c r="AX988" s="282">
        <v>0.01</v>
      </c>
      <c r="AY988" s="282">
        <v>0.01</v>
      </c>
      <c r="AZ988" s="282">
        <v>0.01</v>
      </c>
      <c r="BA988" s="282">
        <v>0.01</v>
      </c>
      <c r="BB988" s="282">
        <v>0.01</v>
      </c>
      <c r="BC988" s="282">
        <v>0.01</v>
      </c>
      <c r="BD988" s="282">
        <v>0.01</v>
      </c>
      <c r="BE988" s="282">
        <v>0.01</v>
      </c>
      <c r="BF988" s="282">
        <v>0.01</v>
      </c>
      <c r="BG988" s="282">
        <v>0.01</v>
      </c>
      <c r="BH988" s="282">
        <v>0.01</v>
      </c>
      <c r="BI988" s="282">
        <v>0.01</v>
      </c>
      <c r="BJ988" s="282">
        <v>0.01</v>
      </c>
      <c r="BK988" s="282">
        <v>0.01</v>
      </c>
      <c r="BL988" s="282">
        <v>0.01</v>
      </c>
      <c r="BM988" s="282">
        <v>0.01</v>
      </c>
      <c r="BN988" s="282">
        <v>0.01</v>
      </c>
      <c r="BO988" s="282">
        <v>0.01</v>
      </c>
      <c r="BP988" s="282">
        <v>0.01</v>
      </c>
      <c r="BQ988" s="282">
        <v>0.01</v>
      </c>
      <c r="BR988" s="282">
        <v>0.01</v>
      </c>
      <c r="BS988" s="282">
        <v>0.01</v>
      </c>
      <c r="BT988" s="282">
        <v>0.01</v>
      </c>
      <c r="BU988" s="282">
        <v>0.01</v>
      </c>
      <c r="BV988" s="282">
        <v>0.01</v>
      </c>
      <c r="BW988" s="283">
        <f t="shared" si="2110"/>
        <v>0.60000000000000031</v>
      </c>
    </row>
    <row r="989" spans="1:75" x14ac:dyDescent="0.3">
      <c r="A989" s="168" t="s">
        <v>632</v>
      </c>
      <c r="O989" s="118">
        <f>+O986*O988</f>
        <v>0</v>
      </c>
      <c r="P989" s="118">
        <f t="shared" ref="P989:BV989" si="2114">+P986*P988</f>
        <v>0</v>
      </c>
      <c r="Q989" s="118">
        <f t="shared" si="2114"/>
        <v>0</v>
      </c>
      <c r="R989" s="118">
        <f t="shared" si="2114"/>
        <v>0</v>
      </c>
      <c r="S989" s="118">
        <f t="shared" si="2114"/>
        <v>0</v>
      </c>
      <c r="T989" s="118">
        <f t="shared" si="2114"/>
        <v>5527.0267359999998</v>
      </c>
      <c r="U989" s="118">
        <f t="shared" si="2114"/>
        <v>0</v>
      </c>
      <c r="V989" s="118">
        <f t="shared" si="2114"/>
        <v>0</v>
      </c>
      <c r="W989" s="118">
        <f t="shared" si="2114"/>
        <v>0</v>
      </c>
      <c r="X989" s="118">
        <f t="shared" si="2114"/>
        <v>0</v>
      </c>
      <c r="Y989" s="118">
        <f t="shared" si="2114"/>
        <v>0</v>
      </c>
      <c r="Z989" s="118">
        <f t="shared" si="2114"/>
        <v>33162.160415999999</v>
      </c>
      <c r="AA989" s="118">
        <f t="shared" si="2114"/>
        <v>0</v>
      </c>
      <c r="AB989" s="118">
        <f t="shared" si="2114"/>
        <v>0</v>
      </c>
      <c r="AC989" s="118">
        <f t="shared" si="2114"/>
        <v>0</v>
      </c>
      <c r="AD989" s="118">
        <f t="shared" si="2114"/>
        <v>0</v>
      </c>
      <c r="AE989" s="118">
        <f t="shared" si="2114"/>
        <v>0</v>
      </c>
      <c r="AF989" s="118">
        <f t="shared" si="2114"/>
        <v>4836.9961938387951</v>
      </c>
      <c r="AG989" s="118">
        <f t="shared" si="2114"/>
        <v>0</v>
      </c>
      <c r="AH989" s="118">
        <f t="shared" si="2114"/>
        <v>0</v>
      </c>
      <c r="AI989" s="118">
        <f t="shared" si="2114"/>
        <v>0</v>
      </c>
      <c r="AJ989" s="118">
        <f t="shared" si="2114"/>
        <v>0</v>
      </c>
      <c r="AK989" s="118">
        <f t="shared" si="2114"/>
        <v>0</v>
      </c>
      <c r="AL989" s="118">
        <f t="shared" si="2114"/>
        <v>39052.005150294441</v>
      </c>
      <c r="AM989" s="118">
        <f t="shared" si="2114"/>
        <v>0</v>
      </c>
      <c r="AN989" s="118">
        <f t="shared" si="2114"/>
        <v>0</v>
      </c>
      <c r="AO989" s="118">
        <f t="shared" si="2114"/>
        <v>0</v>
      </c>
      <c r="AP989" s="118">
        <f t="shared" si="2114"/>
        <v>0</v>
      </c>
      <c r="AQ989" s="118">
        <f t="shared" si="2114"/>
        <v>0</v>
      </c>
      <c r="AR989" s="118">
        <f t="shared" si="2114"/>
        <v>3590.4267985116558</v>
      </c>
      <c r="AS989" s="118">
        <f t="shared" si="2114"/>
        <v>0</v>
      </c>
      <c r="AT989" s="118">
        <f t="shared" si="2114"/>
        <v>0</v>
      </c>
      <c r="AU989" s="118">
        <f t="shared" si="2114"/>
        <v>0</v>
      </c>
      <c r="AV989" s="118">
        <f t="shared" si="2114"/>
        <v>0</v>
      </c>
      <c r="AW989" s="118">
        <f t="shared" si="2114"/>
        <v>0</v>
      </c>
      <c r="AX989" s="118">
        <f t="shared" si="2114"/>
        <v>43085.121582139873</v>
      </c>
      <c r="AY989" s="118">
        <f t="shared" si="2114"/>
        <v>0</v>
      </c>
      <c r="AZ989" s="118">
        <f t="shared" si="2114"/>
        <v>0</v>
      </c>
      <c r="BA989" s="118">
        <f t="shared" si="2114"/>
        <v>0</v>
      </c>
      <c r="BB989" s="118">
        <f t="shared" si="2114"/>
        <v>0</v>
      </c>
      <c r="BC989" s="118">
        <f t="shared" si="2114"/>
        <v>0</v>
      </c>
      <c r="BD989" s="118">
        <f t="shared" si="2114"/>
        <v>0</v>
      </c>
      <c r="BE989" s="118">
        <f t="shared" si="2114"/>
        <v>0</v>
      </c>
      <c r="BF989" s="118">
        <f t="shared" si="2114"/>
        <v>0</v>
      </c>
      <c r="BG989" s="118">
        <f t="shared" si="2114"/>
        <v>0</v>
      </c>
      <c r="BH989" s="118">
        <f t="shared" si="2114"/>
        <v>0</v>
      </c>
      <c r="BI989" s="118">
        <f t="shared" si="2114"/>
        <v>0</v>
      </c>
      <c r="BJ989" s="118">
        <f t="shared" si="2114"/>
        <v>36691.616553330947</v>
      </c>
      <c r="BK989" s="118">
        <f t="shared" si="2114"/>
        <v>0</v>
      </c>
      <c r="BL989" s="118">
        <f t="shared" si="2114"/>
        <v>0</v>
      </c>
      <c r="BM989" s="118">
        <f t="shared" si="2114"/>
        <v>0</v>
      </c>
      <c r="BN989" s="118">
        <f t="shared" si="2114"/>
        <v>0</v>
      </c>
      <c r="BO989" s="118">
        <f t="shared" si="2114"/>
        <v>0</v>
      </c>
      <c r="BP989" s="118">
        <f t="shared" si="2114"/>
        <v>0</v>
      </c>
      <c r="BQ989" s="118">
        <f t="shared" si="2114"/>
        <v>0</v>
      </c>
      <c r="BR989" s="118">
        <f t="shared" si="2114"/>
        <v>0</v>
      </c>
      <c r="BS989" s="118">
        <f t="shared" si="2114"/>
        <v>0</v>
      </c>
      <c r="BT989" s="118">
        <f t="shared" si="2114"/>
        <v>0</v>
      </c>
      <c r="BU989" s="118">
        <f t="shared" si="2114"/>
        <v>0</v>
      </c>
      <c r="BV989" s="118">
        <f t="shared" si="2114"/>
        <v>24302.032656336534</v>
      </c>
      <c r="BW989" s="247">
        <f t="shared" si="2110"/>
        <v>190247.38608645223</v>
      </c>
    </row>
    <row r="990" spans="1:75" x14ac:dyDescent="0.3">
      <c r="A990" s="3" t="s">
        <v>633</v>
      </c>
      <c r="O990" s="118">
        <f>+O984/12</f>
        <v>0</v>
      </c>
      <c r="P990" s="118">
        <f t="shared" ref="P990:BV990" si="2115">+P984/12</f>
        <v>0</v>
      </c>
      <c r="Q990" s="118">
        <f t="shared" si="2115"/>
        <v>0</v>
      </c>
      <c r="R990" s="118">
        <f t="shared" si="2115"/>
        <v>0</v>
      </c>
      <c r="S990" s="118">
        <f t="shared" si="2115"/>
        <v>0</v>
      </c>
      <c r="T990" s="118">
        <f t="shared" si="2115"/>
        <v>552702.67359999998</v>
      </c>
      <c r="U990" s="118">
        <f t="shared" si="2115"/>
        <v>0</v>
      </c>
      <c r="V990" s="118">
        <f t="shared" si="2115"/>
        <v>0</v>
      </c>
      <c r="W990" s="118">
        <f t="shared" si="2115"/>
        <v>0</v>
      </c>
      <c r="X990" s="118">
        <f t="shared" si="2115"/>
        <v>0</v>
      </c>
      <c r="Y990" s="118">
        <f t="shared" si="2115"/>
        <v>0</v>
      </c>
      <c r="Z990" s="118">
        <f t="shared" si="2115"/>
        <v>3316216.0415999996</v>
      </c>
      <c r="AA990" s="118">
        <f t="shared" si="2115"/>
        <v>0</v>
      </c>
      <c r="AB990" s="118">
        <f t="shared" si="2115"/>
        <v>0</v>
      </c>
      <c r="AC990" s="118">
        <f t="shared" si="2115"/>
        <v>0</v>
      </c>
      <c r="AD990" s="118">
        <f t="shared" si="2115"/>
        <v>0</v>
      </c>
      <c r="AE990" s="118">
        <f t="shared" si="2115"/>
        <v>0</v>
      </c>
      <c r="AF990" s="118">
        <f t="shared" si="2115"/>
        <v>483699.61938387947</v>
      </c>
      <c r="AG990" s="118">
        <f t="shared" si="2115"/>
        <v>0</v>
      </c>
      <c r="AH990" s="118">
        <f t="shared" si="2115"/>
        <v>0</v>
      </c>
      <c r="AI990" s="118">
        <f t="shared" si="2115"/>
        <v>0</v>
      </c>
      <c r="AJ990" s="118">
        <f t="shared" si="2115"/>
        <v>0</v>
      </c>
      <c r="AK990" s="118">
        <f t="shared" si="2115"/>
        <v>0</v>
      </c>
      <c r="AL990" s="118">
        <f t="shared" si="2115"/>
        <v>3905200.5150294439</v>
      </c>
      <c r="AM990" s="118">
        <f t="shared" si="2115"/>
        <v>0</v>
      </c>
      <c r="AN990" s="118">
        <f t="shared" si="2115"/>
        <v>0</v>
      </c>
      <c r="AO990" s="118">
        <f t="shared" si="2115"/>
        <v>0</v>
      </c>
      <c r="AP990" s="118">
        <f t="shared" si="2115"/>
        <v>0</v>
      </c>
      <c r="AQ990" s="118">
        <f t="shared" si="2115"/>
        <v>0</v>
      </c>
      <c r="AR990" s="118">
        <f t="shared" si="2115"/>
        <v>359042.67985116557</v>
      </c>
      <c r="AS990" s="118">
        <f t="shared" si="2115"/>
        <v>0</v>
      </c>
      <c r="AT990" s="118">
        <f t="shared" si="2115"/>
        <v>0</v>
      </c>
      <c r="AU990" s="118">
        <f t="shared" si="2115"/>
        <v>0</v>
      </c>
      <c r="AV990" s="118">
        <f t="shared" si="2115"/>
        <v>0</v>
      </c>
      <c r="AW990" s="118">
        <f t="shared" si="2115"/>
        <v>0</v>
      </c>
      <c r="AX990" s="118">
        <f t="shared" si="2115"/>
        <v>4308512.158213987</v>
      </c>
      <c r="AY990" s="118">
        <f t="shared" si="2115"/>
        <v>0</v>
      </c>
      <c r="AZ990" s="118">
        <f t="shared" si="2115"/>
        <v>0</v>
      </c>
      <c r="BA990" s="118">
        <f t="shared" si="2115"/>
        <v>0</v>
      </c>
      <c r="BB990" s="118">
        <f t="shared" si="2115"/>
        <v>0</v>
      </c>
      <c r="BC990" s="118">
        <f t="shared" si="2115"/>
        <v>0</v>
      </c>
      <c r="BD990" s="118">
        <f t="shared" si="2115"/>
        <v>0</v>
      </c>
      <c r="BE990" s="118">
        <f t="shared" si="2115"/>
        <v>0</v>
      </c>
      <c r="BF990" s="118">
        <f t="shared" si="2115"/>
        <v>0</v>
      </c>
      <c r="BG990" s="118">
        <f t="shared" si="2115"/>
        <v>0</v>
      </c>
      <c r="BH990" s="118">
        <f t="shared" si="2115"/>
        <v>0</v>
      </c>
      <c r="BI990" s="118">
        <f t="shared" si="2115"/>
        <v>0</v>
      </c>
      <c r="BJ990" s="118">
        <f t="shared" si="2115"/>
        <v>3669161.6553330943</v>
      </c>
      <c r="BK990" s="118">
        <f t="shared" si="2115"/>
        <v>0</v>
      </c>
      <c r="BL990" s="118">
        <f t="shared" si="2115"/>
        <v>0</v>
      </c>
      <c r="BM990" s="118">
        <f t="shared" si="2115"/>
        <v>0</v>
      </c>
      <c r="BN990" s="118">
        <f t="shared" si="2115"/>
        <v>0</v>
      </c>
      <c r="BO990" s="118">
        <f t="shared" si="2115"/>
        <v>0</v>
      </c>
      <c r="BP990" s="118">
        <f t="shared" si="2115"/>
        <v>0</v>
      </c>
      <c r="BQ990" s="118">
        <f t="shared" si="2115"/>
        <v>0</v>
      </c>
      <c r="BR990" s="118">
        <f t="shared" si="2115"/>
        <v>0</v>
      </c>
      <c r="BS990" s="118">
        <f t="shared" si="2115"/>
        <v>0</v>
      </c>
      <c r="BT990" s="118">
        <f t="shared" si="2115"/>
        <v>0</v>
      </c>
      <c r="BU990" s="118">
        <f t="shared" si="2115"/>
        <v>0</v>
      </c>
      <c r="BV990" s="118">
        <f t="shared" si="2115"/>
        <v>2430203.2656336534</v>
      </c>
      <c r="BW990" s="247">
        <f t="shared" si="2110"/>
        <v>19024738.608645223</v>
      </c>
    </row>
    <row r="991" spans="1:75" x14ac:dyDescent="0.3">
      <c r="A991" s="168" t="s">
        <v>634</v>
      </c>
      <c r="O991" s="118">
        <f>+O990</f>
        <v>0</v>
      </c>
      <c r="P991" s="118">
        <f t="shared" ref="P991:BV991" si="2116">+P990</f>
        <v>0</v>
      </c>
      <c r="Q991" s="118">
        <f t="shared" si="2116"/>
        <v>0</v>
      </c>
      <c r="R991" s="118">
        <f t="shared" si="2116"/>
        <v>0</v>
      </c>
      <c r="S991" s="118">
        <f t="shared" si="2116"/>
        <v>0</v>
      </c>
      <c r="T991" s="118">
        <f t="shared" si="2116"/>
        <v>552702.67359999998</v>
      </c>
      <c r="U991" s="118">
        <f t="shared" si="2116"/>
        <v>0</v>
      </c>
      <c r="V991" s="118">
        <f t="shared" si="2116"/>
        <v>0</v>
      </c>
      <c r="W991" s="118">
        <f t="shared" si="2116"/>
        <v>0</v>
      </c>
      <c r="X991" s="118">
        <f t="shared" si="2116"/>
        <v>0</v>
      </c>
      <c r="Y991" s="118">
        <f t="shared" si="2116"/>
        <v>0</v>
      </c>
      <c r="Z991" s="118">
        <f t="shared" si="2116"/>
        <v>3316216.0415999996</v>
      </c>
      <c r="AA991" s="118">
        <f t="shared" si="2116"/>
        <v>0</v>
      </c>
      <c r="AB991" s="118">
        <f t="shared" si="2116"/>
        <v>0</v>
      </c>
      <c r="AC991" s="118">
        <f t="shared" si="2116"/>
        <v>0</v>
      </c>
      <c r="AD991" s="118">
        <f t="shared" si="2116"/>
        <v>0</v>
      </c>
      <c r="AE991" s="118">
        <f t="shared" si="2116"/>
        <v>0</v>
      </c>
      <c r="AF991" s="118">
        <f t="shared" si="2116"/>
        <v>483699.61938387947</v>
      </c>
      <c r="AG991" s="118">
        <f t="shared" si="2116"/>
        <v>0</v>
      </c>
      <c r="AH991" s="118">
        <f t="shared" si="2116"/>
        <v>0</v>
      </c>
      <c r="AI991" s="118">
        <f t="shared" si="2116"/>
        <v>0</v>
      </c>
      <c r="AJ991" s="118">
        <f t="shared" si="2116"/>
        <v>0</v>
      </c>
      <c r="AK991" s="118">
        <f t="shared" si="2116"/>
        <v>0</v>
      </c>
      <c r="AL991" s="118">
        <f t="shared" si="2116"/>
        <v>3905200.5150294439</v>
      </c>
      <c r="AM991" s="118">
        <f t="shared" si="2116"/>
        <v>0</v>
      </c>
      <c r="AN991" s="118">
        <f t="shared" si="2116"/>
        <v>0</v>
      </c>
      <c r="AO991" s="118">
        <f t="shared" si="2116"/>
        <v>0</v>
      </c>
      <c r="AP991" s="118">
        <f t="shared" si="2116"/>
        <v>0</v>
      </c>
      <c r="AQ991" s="118">
        <f t="shared" si="2116"/>
        <v>0</v>
      </c>
      <c r="AR991" s="118">
        <f t="shared" si="2116"/>
        <v>359042.67985116557</v>
      </c>
      <c r="AS991" s="118">
        <f t="shared" si="2116"/>
        <v>0</v>
      </c>
      <c r="AT991" s="118">
        <f t="shared" si="2116"/>
        <v>0</v>
      </c>
      <c r="AU991" s="118">
        <f t="shared" si="2116"/>
        <v>0</v>
      </c>
      <c r="AV991" s="118">
        <f t="shared" si="2116"/>
        <v>0</v>
      </c>
      <c r="AW991" s="118">
        <f t="shared" si="2116"/>
        <v>0</v>
      </c>
      <c r="AX991" s="118">
        <f t="shared" si="2116"/>
        <v>4308512.158213987</v>
      </c>
      <c r="AY991" s="118">
        <f t="shared" si="2116"/>
        <v>0</v>
      </c>
      <c r="AZ991" s="118">
        <f t="shared" si="2116"/>
        <v>0</v>
      </c>
      <c r="BA991" s="118">
        <f t="shared" si="2116"/>
        <v>0</v>
      </c>
      <c r="BB991" s="118">
        <f t="shared" si="2116"/>
        <v>0</v>
      </c>
      <c r="BC991" s="118">
        <f t="shared" si="2116"/>
        <v>0</v>
      </c>
      <c r="BD991" s="118">
        <f t="shared" si="2116"/>
        <v>0</v>
      </c>
      <c r="BE991" s="118">
        <f t="shared" si="2116"/>
        <v>0</v>
      </c>
      <c r="BF991" s="118">
        <f t="shared" si="2116"/>
        <v>0</v>
      </c>
      <c r="BG991" s="118">
        <f t="shared" si="2116"/>
        <v>0</v>
      </c>
      <c r="BH991" s="118">
        <f t="shared" si="2116"/>
        <v>0</v>
      </c>
      <c r="BI991" s="118">
        <f t="shared" si="2116"/>
        <v>0</v>
      </c>
      <c r="BJ991" s="118">
        <f t="shared" si="2116"/>
        <v>3669161.6553330943</v>
      </c>
      <c r="BK991" s="118">
        <f t="shared" si="2116"/>
        <v>0</v>
      </c>
      <c r="BL991" s="118">
        <f t="shared" si="2116"/>
        <v>0</v>
      </c>
      <c r="BM991" s="118">
        <f t="shared" si="2116"/>
        <v>0</v>
      </c>
      <c r="BN991" s="118">
        <f t="shared" si="2116"/>
        <v>0</v>
      </c>
      <c r="BO991" s="118">
        <f t="shared" si="2116"/>
        <v>0</v>
      </c>
      <c r="BP991" s="118">
        <f t="shared" si="2116"/>
        <v>0</v>
      </c>
      <c r="BQ991" s="118">
        <f t="shared" si="2116"/>
        <v>0</v>
      </c>
      <c r="BR991" s="118">
        <f t="shared" si="2116"/>
        <v>0</v>
      </c>
      <c r="BS991" s="118">
        <f t="shared" si="2116"/>
        <v>0</v>
      </c>
      <c r="BT991" s="118">
        <f t="shared" si="2116"/>
        <v>0</v>
      </c>
      <c r="BU991" s="118">
        <f t="shared" si="2116"/>
        <v>0</v>
      </c>
      <c r="BV991" s="118">
        <f t="shared" si="2116"/>
        <v>2430203.2656336534</v>
      </c>
      <c r="BW991" s="247">
        <f t="shared" si="2110"/>
        <v>19024738.608645223</v>
      </c>
    </row>
    <row r="992" spans="1:75" x14ac:dyDescent="0.3">
      <c r="A992" s="3" t="s">
        <v>635</v>
      </c>
      <c r="O992" s="118">
        <f>+O982/24</f>
        <v>0</v>
      </c>
      <c r="P992" s="118">
        <f t="shared" ref="P992:BV992" si="2117">+P982/24</f>
        <v>0</v>
      </c>
      <c r="Q992" s="118">
        <f t="shared" si="2117"/>
        <v>0</v>
      </c>
      <c r="R992" s="118">
        <f t="shared" si="2117"/>
        <v>0</v>
      </c>
      <c r="S992" s="118">
        <f t="shared" si="2117"/>
        <v>0</v>
      </c>
      <c r="T992" s="118">
        <f t="shared" si="2117"/>
        <v>276351.33679999999</v>
      </c>
      <c r="U992" s="118">
        <f t="shared" si="2117"/>
        <v>0</v>
      </c>
      <c r="V992" s="118">
        <f t="shared" si="2117"/>
        <v>0</v>
      </c>
      <c r="W992" s="118">
        <f t="shared" si="2117"/>
        <v>0</v>
      </c>
      <c r="X992" s="118">
        <f t="shared" si="2117"/>
        <v>0</v>
      </c>
      <c r="Y992" s="118">
        <f t="shared" si="2117"/>
        <v>0</v>
      </c>
      <c r="Z992" s="118">
        <f t="shared" si="2117"/>
        <v>1658108.0207999998</v>
      </c>
      <c r="AA992" s="118">
        <f t="shared" si="2117"/>
        <v>0</v>
      </c>
      <c r="AB992" s="118">
        <f t="shared" si="2117"/>
        <v>0</v>
      </c>
      <c r="AC992" s="118">
        <f t="shared" si="2117"/>
        <v>0</v>
      </c>
      <c r="AD992" s="118">
        <f t="shared" si="2117"/>
        <v>0</v>
      </c>
      <c r="AE992" s="118">
        <f t="shared" si="2117"/>
        <v>0</v>
      </c>
      <c r="AF992" s="118">
        <f t="shared" si="2117"/>
        <v>241849.80969193974</v>
      </c>
      <c r="AG992" s="118">
        <f t="shared" si="2117"/>
        <v>0</v>
      </c>
      <c r="AH992" s="118">
        <f t="shared" si="2117"/>
        <v>0</v>
      </c>
      <c r="AI992" s="118">
        <f t="shared" si="2117"/>
        <v>0</v>
      </c>
      <c r="AJ992" s="118">
        <f t="shared" si="2117"/>
        <v>0</v>
      </c>
      <c r="AK992" s="118">
        <f t="shared" si="2117"/>
        <v>0</v>
      </c>
      <c r="AL992" s="118">
        <f t="shared" si="2117"/>
        <v>1952600.2575147219</v>
      </c>
      <c r="AM992" s="118">
        <f t="shared" si="2117"/>
        <v>0</v>
      </c>
      <c r="AN992" s="118">
        <f t="shared" si="2117"/>
        <v>0</v>
      </c>
      <c r="AO992" s="118">
        <f t="shared" si="2117"/>
        <v>0</v>
      </c>
      <c r="AP992" s="118">
        <f t="shared" si="2117"/>
        <v>0</v>
      </c>
      <c r="AQ992" s="118">
        <f t="shared" si="2117"/>
        <v>0</v>
      </c>
      <c r="AR992" s="118">
        <f t="shared" si="2117"/>
        <v>179521.33992558278</v>
      </c>
      <c r="AS992" s="118">
        <f t="shared" si="2117"/>
        <v>0</v>
      </c>
      <c r="AT992" s="118">
        <f t="shared" si="2117"/>
        <v>0</v>
      </c>
      <c r="AU992" s="118">
        <f t="shared" si="2117"/>
        <v>0</v>
      </c>
      <c r="AV992" s="118">
        <f t="shared" si="2117"/>
        <v>0</v>
      </c>
      <c r="AW992" s="118">
        <f t="shared" si="2117"/>
        <v>0</v>
      </c>
      <c r="AX992" s="118">
        <f t="shared" si="2117"/>
        <v>2154256.0791069935</v>
      </c>
      <c r="AY992" s="118">
        <f t="shared" si="2117"/>
        <v>0</v>
      </c>
      <c r="AZ992" s="118">
        <f t="shared" si="2117"/>
        <v>0</v>
      </c>
      <c r="BA992" s="118">
        <f t="shared" si="2117"/>
        <v>0</v>
      </c>
      <c r="BB992" s="118">
        <f t="shared" si="2117"/>
        <v>0</v>
      </c>
      <c r="BC992" s="118">
        <f t="shared" si="2117"/>
        <v>0</v>
      </c>
      <c r="BD992" s="118">
        <f t="shared" si="2117"/>
        <v>0</v>
      </c>
      <c r="BE992" s="118">
        <f t="shared" si="2117"/>
        <v>0</v>
      </c>
      <c r="BF992" s="118">
        <f t="shared" si="2117"/>
        <v>0</v>
      </c>
      <c r="BG992" s="118">
        <f t="shared" si="2117"/>
        <v>0</v>
      </c>
      <c r="BH992" s="118">
        <f t="shared" si="2117"/>
        <v>0</v>
      </c>
      <c r="BI992" s="118">
        <f t="shared" si="2117"/>
        <v>0</v>
      </c>
      <c r="BJ992" s="118">
        <f t="shared" si="2117"/>
        <v>1834580.8276665471</v>
      </c>
      <c r="BK992" s="118">
        <f t="shared" si="2117"/>
        <v>0</v>
      </c>
      <c r="BL992" s="118">
        <f t="shared" si="2117"/>
        <v>0</v>
      </c>
      <c r="BM992" s="118">
        <f t="shared" si="2117"/>
        <v>0</v>
      </c>
      <c r="BN992" s="118">
        <f t="shared" si="2117"/>
        <v>0</v>
      </c>
      <c r="BO992" s="118">
        <f t="shared" si="2117"/>
        <v>0</v>
      </c>
      <c r="BP992" s="118">
        <f t="shared" si="2117"/>
        <v>0</v>
      </c>
      <c r="BQ992" s="118">
        <f t="shared" si="2117"/>
        <v>0</v>
      </c>
      <c r="BR992" s="118">
        <f t="shared" si="2117"/>
        <v>0</v>
      </c>
      <c r="BS992" s="118">
        <f t="shared" si="2117"/>
        <v>0</v>
      </c>
      <c r="BT992" s="118">
        <f t="shared" si="2117"/>
        <v>0</v>
      </c>
      <c r="BU992" s="118">
        <f t="shared" si="2117"/>
        <v>0</v>
      </c>
      <c r="BV992" s="118">
        <f t="shared" si="2117"/>
        <v>1215101.6328168267</v>
      </c>
      <c r="BW992" s="247">
        <f t="shared" si="2110"/>
        <v>9512369.3043226115</v>
      </c>
    </row>
    <row r="993" spans="1:75" x14ac:dyDescent="0.3">
      <c r="A993" s="168" t="s">
        <v>636</v>
      </c>
      <c r="O993" s="118">
        <f>+O992</f>
        <v>0</v>
      </c>
      <c r="P993" s="118">
        <f t="shared" ref="P993:BV993" si="2118">+P992</f>
        <v>0</v>
      </c>
      <c r="Q993" s="118">
        <f t="shared" si="2118"/>
        <v>0</v>
      </c>
      <c r="R993" s="118">
        <f t="shared" si="2118"/>
        <v>0</v>
      </c>
      <c r="S993" s="118">
        <f t="shared" si="2118"/>
        <v>0</v>
      </c>
      <c r="T993" s="118">
        <f t="shared" si="2118"/>
        <v>276351.33679999999</v>
      </c>
      <c r="U993" s="118">
        <f t="shared" si="2118"/>
        <v>0</v>
      </c>
      <c r="V993" s="118">
        <f t="shared" si="2118"/>
        <v>0</v>
      </c>
      <c r="W993" s="118">
        <f t="shared" si="2118"/>
        <v>0</v>
      </c>
      <c r="X993" s="118">
        <f t="shared" si="2118"/>
        <v>0</v>
      </c>
      <c r="Y993" s="118">
        <f t="shared" si="2118"/>
        <v>0</v>
      </c>
      <c r="Z993" s="118">
        <f t="shared" si="2118"/>
        <v>1658108.0207999998</v>
      </c>
      <c r="AA993" s="118">
        <f t="shared" si="2118"/>
        <v>0</v>
      </c>
      <c r="AB993" s="118">
        <f t="shared" si="2118"/>
        <v>0</v>
      </c>
      <c r="AC993" s="118">
        <f t="shared" si="2118"/>
        <v>0</v>
      </c>
      <c r="AD993" s="118">
        <f t="shared" si="2118"/>
        <v>0</v>
      </c>
      <c r="AE993" s="118">
        <f t="shared" si="2118"/>
        <v>0</v>
      </c>
      <c r="AF993" s="118">
        <f t="shared" si="2118"/>
        <v>241849.80969193974</v>
      </c>
      <c r="AG993" s="118">
        <f t="shared" si="2118"/>
        <v>0</v>
      </c>
      <c r="AH993" s="118">
        <f t="shared" si="2118"/>
        <v>0</v>
      </c>
      <c r="AI993" s="118">
        <f t="shared" si="2118"/>
        <v>0</v>
      </c>
      <c r="AJ993" s="118">
        <f t="shared" si="2118"/>
        <v>0</v>
      </c>
      <c r="AK993" s="118">
        <f t="shared" si="2118"/>
        <v>0</v>
      </c>
      <c r="AL993" s="118">
        <f t="shared" si="2118"/>
        <v>1952600.2575147219</v>
      </c>
      <c r="AM993" s="118">
        <f t="shared" si="2118"/>
        <v>0</v>
      </c>
      <c r="AN993" s="118">
        <f t="shared" si="2118"/>
        <v>0</v>
      </c>
      <c r="AO993" s="118">
        <f t="shared" si="2118"/>
        <v>0</v>
      </c>
      <c r="AP993" s="118">
        <f t="shared" si="2118"/>
        <v>0</v>
      </c>
      <c r="AQ993" s="118">
        <f t="shared" si="2118"/>
        <v>0</v>
      </c>
      <c r="AR993" s="118">
        <f t="shared" si="2118"/>
        <v>179521.33992558278</v>
      </c>
      <c r="AS993" s="118">
        <f t="shared" si="2118"/>
        <v>0</v>
      </c>
      <c r="AT993" s="118">
        <f t="shared" si="2118"/>
        <v>0</v>
      </c>
      <c r="AU993" s="118">
        <f t="shared" si="2118"/>
        <v>0</v>
      </c>
      <c r="AV993" s="118">
        <f t="shared" si="2118"/>
        <v>0</v>
      </c>
      <c r="AW993" s="118">
        <f t="shared" si="2118"/>
        <v>0</v>
      </c>
      <c r="AX993" s="118">
        <f t="shared" si="2118"/>
        <v>2154256.0791069935</v>
      </c>
      <c r="AY993" s="118">
        <f t="shared" si="2118"/>
        <v>0</v>
      </c>
      <c r="AZ993" s="118">
        <f t="shared" si="2118"/>
        <v>0</v>
      </c>
      <c r="BA993" s="118">
        <f t="shared" si="2118"/>
        <v>0</v>
      </c>
      <c r="BB993" s="118">
        <f t="shared" si="2118"/>
        <v>0</v>
      </c>
      <c r="BC993" s="118">
        <f t="shared" si="2118"/>
        <v>0</v>
      </c>
      <c r="BD993" s="118">
        <f t="shared" si="2118"/>
        <v>0</v>
      </c>
      <c r="BE993" s="118">
        <f t="shared" si="2118"/>
        <v>0</v>
      </c>
      <c r="BF993" s="118">
        <f t="shared" si="2118"/>
        <v>0</v>
      </c>
      <c r="BG993" s="118">
        <f t="shared" si="2118"/>
        <v>0</v>
      </c>
      <c r="BH993" s="118">
        <f t="shared" si="2118"/>
        <v>0</v>
      </c>
      <c r="BI993" s="118">
        <f t="shared" si="2118"/>
        <v>0</v>
      </c>
      <c r="BJ993" s="118">
        <f t="shared" si="2118"/>
        <v>1834580.8276665471</v>
      </c>
      <c r="BK993" s="118">
        <f t="shared" si="2118"/>
        <v>0</v>
      </c>
      <c r="BL993" s="118">
        <f t="shared" si="2118"/>
        <v>0</v>
      </c>
      <c r="BM993" s="118">
        <f t="shared" si="2118"/>
        <v>0</v>
      </c>
      <c r="BN993" s="118">
        <f t="shared" si="2118"/>
        <v>0</v>
      </c>
      <c r="BO993" s="118">
        <f t="shared" si="2118"/>
        <v>0</v>
      </c>
      <c r="BP993" s="118">
        <f t="shared" si="2118"/>
        <v>0</v>
      </c>
      <c r="BQ993" s="118">
        <f t="shared" si="2118"/>
        <v>0</v>
      </c>
      <c r="BR993" s="118">
        <f t="shared" si="2118"/>
        <v>0</v>
      </c>
      <c r="BS993" s="118">
        <f t="shared" si="2118"/>
        <v>0</v>
      </c>
      <c r="BT993" s="118">
        <f t="shared" si="2118"/>
        <v>0</v>
      </c>
      <c r="BU993" s="118">
        <f t="shared" si="2118"/>
        <v>0</v>
      </c>
      <c r="BV993" s="118">
        <f t="shared" si="2118"/>
        <v>1215101.6328168267</v>
      </c>
      <c r="BW993" s="247">
        <f t="shared" si="2110"/>
        <v>9512369.3043226115</v>
      </c>
    </row>
    <row r="994" spans="1:75" x14ac:dyDescent="0.3">
      <c r="A994" s="168" t="s">
        <v>637</v>
      </c>
      <c r="O994" s="118">
        <f>+(O982*4%)</f>
        <v>0</v>
      </c>
      <c r="P994" s="118">
        <f t="shared" ref="P994:BV994" si="2119">+(P982*4%)</f>
        <v>0</v>
      </c>
      <c r="Q994" s="118">
        <f t="shared" si="2119"/>
        <v>0</v>
      </c>
      <c r="R994" s="118">
        <f t="shared" si="2119"/>
        <v>0</v>
      </c>
      <c r="S994" s="118">
        <f t="shared" si="2119"/>
        <v>0</v>
      </c>
      <c r="T994" s="118">
        <f t="shared" si="2119"/>
        <v>265297.28332799999</v>
      </c>
      <c r="U994" s="118">
        <f t="shared" si="2119"/>
        <v>0</v>
      </c>
      <c r="V994" s="118">
        <f t="shared" si="2119"/>
        <v>0</v>
      </c>
      <c r="W994" s="118">
        <f t="shared" si="2119"/>
        <v>0</v>
      </c>
      <c r="X994" s="118">
        <f t="shared" si="2119"/>
        <v>0</v>
      </c>
      <c r="Y994" s="118">
        <f t="shared" si="2119"/>
        <v>0</v>
      </c>
      <c r="Z994" s="118">
        <f t="shared" si="2119"/>
        <v>1591783.6999679997</v>
      </c>
      <c r="AA994" s="118">
        <f t="shared" si="2119"/>
        <v>0</v>
      </c>
      <c r="AB994" s="118">
        <f t="shared" si="2119"/>
        <v>0</v>
      </c>
      <c r="AC994" s="118">
        <f t="shared" si="2119"/>
        <v>0</v>
      </c>
      <c r="AD994" s="118">
        <f t="shared" si="2119"/>
        <v>0</v>
      </c>
      <c r="AE994" s="118">
        <f t="shared" si="2119"/>
        <v>0</v>
      </c>
      <c r="AF994" s="118">
        <f t="shared" si="2119"/>
        <v>232175.81730426216</v>
      </c>
      <c r="AG994" s="118">
        <f t="shared" si="2119"/>
        <v>0</v>
      </c>
      <c r="AH994" s="118">
        <f t="shared" si="2119"/>
        <v>0</v>
      </c>
      <c r="AI994" s="118">
        <f t="shared" si="2119"/>
        <v>0</v>
      </c>
      <c r="AJ994" s="118">
        <f t="shared" si="2119"/>
        <v>0</v>
      </c>
      <c r="AK994" s="118">
        <f t="shared" si="2119"/>
        <v>0</v>
      </c>
      <c r="AL994" s="118">
        <f t="shared" si="2119"/>
        <v>1874496.2472141332</v>
      </c>
      <c r="AM994" s="118">
        <f t="shared" si="2119"/>
        <v>0</v>
      </c>
      <c r="AN994" s="118">
        <f t="shared" si="2119"/>
        <v>0</v>
      </c>
      <c r="AO994" s="118">
        <f t="shared" si="2119"/>
        <v>0</v>
      </c>
      <c r="AP994" s="118">
        <f t="shared" si="2119"/>
        <v>0</v>
      </c>
      <c r="AQ994" s="118">
        <f t="shared" si="2119"/>
        <v>0</v>
      </c>
      <c r="AR994" s="118">
        <f t="shared" si="2119"/>
        <v>172340.48632855949</v>
      </c>
      <c r="AS994" s="118">
        <f t="shared" si="2119"/>
        <v>0</v>
      </c>
      <c r="AT994" s="118">
        <f t="shared" si="2119"/>
        <v>0</v>
      </c>
      <c r="AU994" s="118">
        <f t="shared" si="2119"/>
        <v>0</v>
      </c>
      <c r="AV994" s="118">
        <f t="shared" si="2119"/>
        <v>0</v>
      </c>
      <c r="AW994" s="118">
        <f t="shared" si="2119"/>
        <v>0</v>
      </c>
      <c r="AX994" s="118">
        <f t="shared" si="2119"/>
        <v>2068085.835942714</v>
      </c>
      <c r="AY994" s="118">
        <f t="shared" si="2119"/>
        <v>0</v>
      </c>
      <c r="AZ994" s="118">
        <f t="shared" si="2119"/>
        <v>0</v>
      </c>
      <c r="BA994" s="118">
        <f t="shared" si="2119"/>
        <v>0</v>
      </c>
      <c r="BB994" s="118">
        <f t="shared" si="2119"/>
        <v>0</v>
      </c>
      <c r="BC994" s="118">
        <f t="shared" si="2119"/>
        <v>0</v>
      </c>
      <c r="BD994" s="118">
        <f t="shared" si="2119"/>
        <v>0</v>
      </c>
      <c r="BE994" s="118">
        <f t="shared" si="2119"/>
        <v>0</v>
      </c>
      <c r="BF994" s="118">
        <f t="shared" si="2119"/>
        <v>0</v>
      </c>
      <c r="BG994" s="118">
        <f t="shared" si="2119"/>
        <v>0</v>
      </c>
      <c r="BH994" s="118">
        <f t="shared" si="2119"/>
        <v>0</v>
      </c>
      <c r="BI994" s="118">
        <f t="shared" si="2119"/>
        <v>0</v>
      </c>
      <c r="BJ994" s="118">
        <f t="shared" si="2119"/>
        <v>1761197.5945598853</v>
      </c>
      <c r="BK994" s="118">
        <f t="shared" si="2119"/>
        <v>0</v>
      </c>
      <c r="BL994" s="118">
        <f t="shared" si="2119"/>
        <v>0</v>
      </c>
      <c r="BM994" s="118">
        <f t="shared" si="2119"/>
        <v>0</v>
      </c>
      <c r="BN994" s="118">
        <f t="shared" si="2119"/>
        <v>0</v>
      </c>
      <c r="BO994" s="118">
        <f t="shared" si="2119"/>
        <v>0</v>
      </c>
      <c r="BP994" s="118">
        <f t="shared" si="2119"/>
        <v>0</v>
      </c>
      <c r="BQ994" s="118">
        <f t="shared" si="2119"/>
        <v>0</v>
      </c>
      <c r="BR994" s="118">
        <f t="shared" si="2119"/>
        <v>0</v>
      </c>
      <c r="BS994" s="118">
        <f t="shared" si="2119"/>
        <v>0</v>
      </c>
      <c r="BT994" s="118">
        <f t="shared" si="2119"/>
        <v>0</v>
      </c>
      <c r="BU994" s="118">
        <f t="shared" si="2119"/>
        <v>0</v>
      </c>
      <c r="BV994" s="118">
        <f t="shared" si="2119"/>
        <v>1166497.5675041538</v>
      </c>
      <c r="BW994" s="247">
        <f t="shared" si="2110"/>
        <v>9131874.5321497079</v>
      </c>
    </row>
    <row r="995" spans="1:75" x14ac:dyDescent="0.3">
      <c r="A995" s="3" t="s">
        <v>649</v>
      </c>
      <c r="O995" s="118">
        <f>+O994</f>
        <v>0</v>
      </c>
      <c r="P995" s="118">
        <f t="shared" ref="P995:BV995" si="2120">+P994</f>
        <v>0</v>
      </c>
      <c r="Q995" s="118">
        <f t="shared" si="2120"/>
        <v>0</v>
      </c>
      <c r="R995" s="118">
        <f t="shared" si="2120"/>
        <v>0</v>
      </c>
      <c r="S995" s="118">
        <f t="shared" si="2120"/>
        <v>0</v>
      </c>
      <c r="T995" s="118">
        <f t="shared" si="2120"/>
        <v>265297.28332799999</v>
      </c>
      <c r="U995" s="118">
        <f t="shared" si="2120"/>
        <v>0</v>
      </c>
      <c r="V995" s="118">
        <f t="shared" si="2120"/>
        <v>0</v>
      </c>
      <c r="W995" s="118">
        <f t="shared" si="2120"/>
        <v>0</v>
      </c>
      <c r="X995" s="118">
        <f t="shared" si="2120"/>
        <v>0</v>
      </c>
      <c r="Y995" s="118">
        <f t="shared" si="2120"/>
        <v>0</v>
      </c>
      <c r="Z995" s="118">
        <f t="shared" si="2120"/>
        <v>1591783.6999679997</v>
      </c>
      <c r="AA995" s="118">
        <f t="shared" si="2120"/>
        <v>0</v>
      </c>
      <c r="AB995" s="118">
        <f t="shared" si="2120"/>
        <v>0</v>
      </c>
      <c r="AC995" s="118">
        <f t="shared" si="2120"/>
        <v>0</v>
      </c>
      <c r="AD995" s="118">
        <f t="shared" si="2120"/>
        <v>0</v>
      </c>
      <c r="AE995" s="118">
        <f t="shared" si="2120"/>
        <v>0</v>
      </c>
      <c r="AF995" s="118">
        <f t="shared" si="2120"/>
        <v>232175.81730426216</v>
      </c>
      <c r="AG995" s="118">
        <f t="shared" si="2120"/>
        <v>0</v>
      </c>
      <c r="AH995" s="118">
        <f t="shared" si="2120"/>
        <v>0</v>
      </c>
      <c r="AI995" s="118">
        <f t="shared" si="2120"/>
        <v>0</v>
      </c>
      <c r="AJ995" s="118">
        <f t="shared" si="2120"/>
        <v>0</v>
      </c>
      <c r="AK995" s="118">
        <f t="shared" si="2120"/>
        <v>0</v>
      </c>
      <c r="AL995" s="118">
        <f t="shared" si="2120"/>
        <v>1874496.2472141332</v>
      </c>
      <c r="AM995" s="118">
        <f t="shared" si="2120"/>
        <v>0</v>
      </c>
      <c r="AN995" s="118">
        <f t="shared" si="2120"/>
        <v>0</v>
      </c>
      <c r="AO995" s="118">
        <f t="shared" si="2120"/>
        <v>0</v>
      </c>
      <c r="AP995" s="118">
        <f t="shared" si="2120"/>
        <v>0</v>
      </c>
      <c r="AQ995" s="118">
        <f t="shared" si="2120"/>
        <v>0</v>
      </c>
      <c r="AR995" s="118">
        <f t="shared" si="2120"/>
        <v>172340.48632855949</v>
      </c>
      <c r="AS995" s="118">
        <f t="shared" si="2120"/>
        <v>0</v>
      </c>
      <c r="AT995" s="118">
        <f t="shared" si="2120"/>
        <v>0</v>
      </c>
      <c r="AU995" s="118">
        <f t="shared" si="2120"/>
        <v>0</v>
      </c>
      <c r="AV995" s="118">
        <f t="shared" si="2120"/>
        <v>0</v>
      </c>
      <c r="AW995" s="118">
        <f t="shared" si="2120"/>
        <v>0</v>
      </c>
      <c r="AX995" s="118">
        <f t="shared" si="2120"/>
        <v>2068085.835942714</v>
      </c>
      <c r="AY995" s="118">
        <f t="shared" si="2120"/>
        <v>0</v>
      </c>
      <c r="AZ995" s="118">
        <f t="shared" si="2120"/>
        <v>0</v>
      </c>
      <c r="BA995" s="118">
        <f t="shared" si="2120"/>
        <v>0</v>
      </c>
      <c r="BB995" s="118">
        <f t="shared" si="2120"/>
        <v>0</v>
      </c>
      <c r="BC995" s="118">
        <f t="shared" si="2120"/>
        <v>0</v>
      </c>
      <c r="BD995" s="118">
        <f t="shared" si="2120"/>
        <v>0</v>
      </c>
      <c r="BE995" s="118">
        <f t="shared" si="2120"/>
        <v>0</v>
      </c>
      <c r="BF995" s="118">
        <f t="shared" si="2120"/>
        <v>0</v>
      </c>
      <c r="BG995" s="118">
        <f t="shared" si="2120"/>
        <v>0</v>
      </c>
      <c r="BH995" s="118">
        <f t="shared" si="2120"/>
        <v>0</v>
      </c>
      <c r="BI995" s="118">
        <f t="shared" si="2120"/>
        <v>0</v>
      </c>
      <c r="BJ995" s="118">
        <f t="shared" si="2120"/>
        <v>1761197.5945598853</v>
      </c>
      <c r="BK995" s="118">
        <f t="shared" si="2120"/>
        <v>0</v>
      </c>
      <c r="BL995" s="118">
        <f t="shared" si="2120"/>
        <v>0</v>
      </c>
      <c r="BM995" s="118">
        <f t="shared" si="2120"/>
        <v>0</v>
      </c>
      <c r="BN995" s="118">
        <f t="shared" si="2120"/>
        <v>0</v>
      </c>
      <c r="BO995" s="118">
        <f t="shared" si="2120"/>
        <v>0</v>
      </c>
      <c r="BP995" s="118">
        <f t="shared" si="2120"/>
        <v>0</v>
      </c>
      <c r="BQ995" s="118">
        <f t="shared" si="2120"/>
        <v>0</v>
      </c>
      <c r="BR995" s="118">
        <f t="shared" si="2120"/>
        <v>0</v>
      </c>
      <c r="BS995" s="118">
        <f t="shared" si="2120"/>
        <v>0</v>
      </c>
      <c r="BT995" s="118">
        <f t="shared" si="2120"/>
        <v>0</v>
      </c>
      <c r="BU995" s="118">
        <f t="shared" si="2120"/>
        <v>0</v>
      </c>
      <c r="BV995" s="118">
        <f t="shared" si="2120"/>
        <v>1166497.5675041538</v>
      </c>
      <c r="BW995" s="247">
        <f t="shared" si="2110"/>
        <v>9131874.5321497079</v>
      </c>
    </row>
    <row r="996" spans="1:75" x14ac:dyDescent="0.3">
      <c r="A996" s="3" t="s">
        <v>638</v>
      </c>
      <c r="O996" s="118"/>
      <c r="P996" s="118"/>
      <c r="Q996" s="118"/>
      <c r="R996" s="118"/>
      <c r="S996" s="118"/>
      <c r="T996" s="118"/>
      <c r="U996" s="118"/>
      <c r="V996" s="118"/>
      <c r="W996" s="118"/>
      <c r="X996" s="118"/>
      <c r="Y996" s="118"/>
      <c r="Z996" s="118"/>
      <c r="AA996" s="118"/>
      <c r="AB996" s="118"/>
      <c r="AC996" s="118"/>
      <c r="AD996" s="118"/>
      <c r="AE996" s="118"/>
      <c r="AF996" s="118"/>
      <c r="AG996" s="118"/>
      <c r="AH996" s="118"/>
      <c r="AI996" s="118"/>
      <c r="AJ996" s="118"/>
      <c r="AK996" s="118"/>
      <c r="AL996" s="118"/>
      <c r="AM996" s="118"/>
      <c r="AN996" s="118"/>
      <c r="AO996" s="118"/>
      <c r="AP996" s="118"/>
      <c r="AQ996" s="118"/>
      <c r="AR996" s="118"/>
      <c r="AS996" s="118"/>
      <c r="AT996" s="118"/>
      <c r="AU996" s="118"/>
      <c r="AV996" s="118"/>
      <c r="AW996" s="118"/>
      <c r="AX996" s="118"/>
      <c r="AY996" s="118"/>
      <c r="AZ996" s="118"/>
      <c r="BA996" s="118"/>
      <c r="BB996" s="118"/>
      <c r="BC996" s="118"/>
      <c r="BD996" s="118"/>
      <c r="BE996" s="118"/>
      <c r="BF996" s="118"/>
      <c r="BG996" s="118"/>
      <c r="BH996" s="118"/>
      <c r="BI996" s="118"/>
      <c r="BJ996" s="118"/>
      <c r="BK996" s="118"/>
      <c r="BL996" s="118"/>
      <c r="BM996" s="118"/>
      <c r="BN996" s="118"/>
      <c r="BO996" s="118"/>
      <c r="BP996" s="118"/>
      <c r="BQ996" s="118"/>
      <c r="BR996" s="118"/>
      <c r="BS996" s="118"/>
      <c r="BT996" s="118"/>
      <c r="BU996" s="118"/>
      <c r="BV996" s="118"/>
      <c r="BW996" s="247">
        <f t="shared" si="2110"/>
        <v>0</v>
      </c>
    </row>
    <row r="997" spans="1:75" x14ac:dyDescent="0.3">
      <c r="A997" s="3" t="s">
        <v>639</v>
      </c>
      <c r="O997" s="118">
        <f>+O998+O999</f>
        <v>0</v>
      </c>
      <c r="P997" s="118">
        <f t="shared" ref="P997:BV997" si="2121">+P998+P999</f>
        <v>0</v>
      </c>
      <c r="Q997" s="118">
        <f t="shared" si="2121"/>
        <v>0</v>
      </c>
      <c r="R997" s="118">
        <f t="shared" si="2121"/>
        <v>0</v>
      </c>
      <c r="S997" s="118">
        <f t="shared" si="2121"/>
        <v>0</v>
      </c>
      <c r="T997" s="118">
        <f t="shared" si="2121"/>
        <v>829054.01040000003</v>
      </c>
      <c r="U997" s="118">
        <f t="shared" si="2121"/>
        <v>0</v>
      </c>
      <c r="V997" s="118">
        <f t="shared" si="2121"/>
        <v>0</v>
      </c>
      <c r="W997" s="118">
        <f t="shared" si="2121"/>
        <v>0</v>
      </c>
      <c r="X997" s="118">
        <f t="shared" si="2121"/>
        <v>0</v>
      </c>
      <c r="Y997" s="118">
        <f t="shared" si="2121"/>
        <v>0</v>
      </c>
      <c r="Z997" s="118">
        <f t="shared" si="2121"/>
        <v>4974324.0623999992</v>
      </c>
      <c r="AA997" s="118">
        <f t="shared" si="2121"/>
        <v>0</v>
      </c>
      <c r="AB997" s="118">
        <f t="shared" si="2121"/>
        <v>0</v>
      </c>
      <c r="AC997" s="118">
        <f t="shared" si="2121"/>
        <v>0</v>
      </c>
      <c r="AD997" s="118">
        <f t="shared" si="2121"/>
        <v>0</v>
      </c>
      <c r="AE997" s="118">
        <f t="shared" si="2121"/>
        <v>0</v>
      </c>
      <c r="AF997" s="118">
        <f t="shared" si="2121"/>
        <v>725549.42907581921</v>
      </c>
      <c r="AG997" s="118">
        <f t="shared" si="2121"/>
        <v>0</v>
      </c>
      <c r="AH997" s="118">
        <f t="shared" si="2121"/>
        <v>0</v>
      </c>
      <c r="AI997" s="118">
        <f t="shared" si="2121"/>
        <v>0</v>
      </c>
      <c r="AJ997" s="118">
        <f t="shared" si="2121"/>
        <v>0</v>
      </c>
      <c r="AK997" s="118">
        <f t="shared" si="2121"/>
        <v>0</v>
      </c>
      <c r="AL997" s="118">
        <f t="shared" si="2121"/>
        <v>5857800.7725441661</v>
      </c>
      <c r="AM997" s="118">
        <f t="shared" si="2121"/>
        <v>0</v>
      </c>
      <c r="AN997" s="118">
        <f t="shared" si="2121"/>
        <v>0</v>
      </c>
      <c r="AO997" s="118">
        <f t="shared" si="2121"/>
        <v>0</v>
      </c>
      <c r="AP997" s="118">
        <f t="shared" si="2121"/>
        <v>0</v>
      </c>
      <c r="AQ997" s="118">
        <f t="shared" si="2121"/>
        <v>0</v>
      </c>
      <c r="AR997" s="118">
        <f t="shared" si="2121"/>
        <v>538564.01977674838</v>
      </c>
      <c r="AS997" s="118">
        <f t="shared" si="2121"/>
        <v>0</v>
      </c>
      <c r="AT997" s="118">
        <f t="shared" si="2121"/>
        <v>0</v>
      </c>
      <c r="AU997" s="118">
        <f t="shared" si="2121"/>
        <v>0</v>
      </c>
      <c r="AV997" s="118">
        <f t="shared" si="2121"/>
        <v>0</v>
      </c>
      <c r="AW997" s="118">
        <f t="shared" si="2121"/>
        <v>0</v>
      </c>
      <c r="AX997" s="118">
        <f t="shared" si="2121"/>
        <v>6462768.2373209819</v>
      </c>
      <c r="AY997" s="118">
        <f t="shared" si="2121"/>
        <v>0</v>
      </c>
      <c r="AZ997" s="118">
        <f t="shared" si="2121"/>
        <v>0</v>
      </c>
      <c r="BA997" s="118">
        <f t="shared" si="2121"/>
        <v>0</v>
      </c>
      <c r="BB997" s="118">
        <f t="shared" si="2121"/>
        <v>0</v>
      </c>
      <c r="BC997" s="118">
        <f t="shared" si="2121"/>
        <v>0</v>
      </c>
      <c r="BD997" s="118">
        <f t="shared" si="2121"/>
        <v>0</v>
      </c>
      <c r="BE997" s="118">
        <f t="shared" si="2121"/>
        <v>0</v>
      </c>
      <c r="BF997" s="118">
        <f t="shared" si="2121"/>
        <v>0</v>
      </c>
      <c r="BG997" s="118">
        <f t="shared" si="2121"/>
        <v>0</v>
      </c>
      <c r="BH997" s="118">
        <f t="shared" si="2121"/>
        <v>0</v>
      </c>
      <c r="BI997" s="118">
        <f t="shared" si="2121"/>
        <v>0</v>
      </c>
      <c r="BJ997" s="118">
        <f t="shared" si="2121"/>
        <v>5503742.4829996414</v>
      </c>
      <c r="BK997" s="118">
        <f t="shared" si="2121"/>
        <v>0</v>
      </c>
      <c r="BL997" s="118">
        <f t="shared" si="2121"/>
        <v>0</v>
      </c>
      <c r="BM997" s="118">
        <f t="shared" si="2121"/>
        <v>0</v>
      </c>
      <c r="BN997" s="118">
        <f t="shared" si="2121"/>
        <v>0</v>
      </c>
      <c r="BO997" s="118">
        <f t="shared" si="2121"/>
        <v>0</v>
      </c>
      <c r="BP997" s="118">
        <f t="shared" si="2121"/>
        <v>0</v>
      </c>
      <c r="BQ997" s="118">
        <f t="shared" si="2121"/>
        <v>0</v>
      </c>
      <c r="BR997" s="118">
        <f t="shared" si="2121"/>
        <v>0</v>
      </c>
      <c r="BS997" s="118">
        <f t="shared" si="2121"/>
        <v>0</v>
      </c>
      <c r="BT997" s="118">
        <f t="shared" si="2121"/>
        <v>0</v>
      </c>
      <c r="BU997" s="118">
        <f t="shared" si="2121"/>
        <v>0</v>
      </c>
      <c r="BV997" s="118">
        <f t="shared" si="2121"/>
        <v>3645304.8984504808</v>
      </c>
      <c r="BW997" s="247">
        <f t="shared" si="2110"/>
        <v>28537107.912967838</v>
      </c>
    </row>
    <row r="998" spans="1:75" x14ac:dyDescent="0.3">
      <c r="A998" s="168" t="s">
        <v>640</v>
      </c>
      <c r="O998" s="118">
        <f>+O982*8.5%</f>
        <v>0</v>
      </c>
      <c r="P998" s="118">
        <f t="shared" ref="P998:BV998" si="2122">+P982*8.5%</f>
        <v>0</v>
      </c>
      <c r="Q998" s="118">
        <f t="shared" si="2122"/>
        <v>0</v>
      </c>
      <c r="R998" s="118">
        <f t="shared" si="2122"/>
        <v>0</v>
      </c>
      <c r="S998" s="118">
        <f t="shared" si="2122"/>
        <v>0</v>
      </c>
      <c r="T998" s="118">
        <f t="shared" si="2122"/>
        <v>563756.72707200004</v>
      </c>
      <c r="U998" s="118">
        <f t="shared" si="2122"/>
        <v>0</v>
      </c>
      <c r="V998" s="118">
        <f t="shared" si="2122"/>
        <v>0</v>
      </c>
      <c r="W998" s="118">
        <f t="shared" si="2122"/>
        <v>0</v>
      </c>
      <c r="X998" s="118">
        <f t="shared" si="2122"/>
        <v>0</v>
      </c>
      <c r="Y998" s="118">
        <f t="shared" si="2122"/>
        <v>0</v>
      </c>
      <c r="Z998" s="118">
        <f t="shared" si="2122"/>
        <v>3382540.3624319998</v>
      </c>
      <c r="AA998" s="118">
        <f t="shared" si="2122"/>
        <v>0</v>
      </c>
      <c r="AB998" s="118">
        <f t="shared" si="2122"/>
        <v>0</v>
      </c>
      <c r="AC998" s="118">
        <f t="shared" si="2122"/>
        <v>0</v>
      </c>
      <c r="AD998" s="118">
        <f t="shared" si="2122"/>
        <v>0</v>
      </c>
      <c r="AE998" s="118">
        <f t="shared" si="2122"/>
        <v>0</v>
      </c>
      <c r="AF998" s="118">
        <f t="shared" si="2122"/>
        <v>493373.61177155707</v>
      </c>
      <c r="AG998" s="118">
        <f t="shared" si="2122"/>
        <v>0</v>
      </c>
      <c r="AH998" s="118">
        <f t="shared" si="2122"/>
        <v>0</v>
      </c>
      <c r="AI998" s="118">
        <f t="shared" si="2122"/>
        <v>0</v>
      </c>
      <c r="AJ998" s="118">
        <f t="shared" si="2122"/>
        <v>0</v>
      </c>
      <c r="AK998" s="118">
        <f t="shared" si="2122"/>
        <v>0</v>
      </c>
      <c r="AL998" s="118">
        <f t="shared" si="2122"/>
        <v>3983304.5253300332</v>
      </c>
      <c r="AM998" s="118">
        <f t="shared" si="2122"/>
        <v>0</v>
      </c>
      <c r="AN998" s="118">
        <f t="shared" si="2122"/>
        <v>0</v>
      </c>
      <c r="AO998" s="118">
        <f t="shared" si="2122"/>
        <v>0</v>
      </c>
      <c r="AP998" s="118">
        <f t="shared" si="2122"/>
        <v>0</v>
      </c>
      <c r="AQ998" s="118">
        <f t="shared" si="2122"/>
        <v>0</v>
      </c>
      <c r="AR998" s="118">
        <f t="shared" si="2122"/>
        <v>366223.53344818891</v>
      </c>
      <c r="AS998" s="118">
        <f t="shared" si="2122"/>
        <v>0</v>
      </c>
      <c r="AT998" s="118">
        <f t="shared" si="2122"/>
        <v>0</v>
      </c>
      <c r="AU998" s="118">
        <f t="shared" si="2122"/>
        <v>0</v>
      </c>
      <c r="AV998" s="118">
        <f t="shared" si="2122"/>
        <v>0</v>
      </c>
      <c r="AW998" s="118">
        <f t="shared" si="2122"/>
        <v>0</v>
      </c>
      <c r="AX998" s="118">
        <f t="shared" si="2122"/>
        <v>4394682.4013782674</v>
      </c>
      <c r="AY998" s="118">
        <f t="shared" si="2122"/>
        <v>0</v>
      </c>
      <c r="AZ998" s="118">
        <f t="shared" si="2122"/>
        <v>0</v>
      </c>
      <c r="BA998" s="118">
        <f t="shared" si="2122"/>
        <v>0</v>
      </c>
      <c r="BB998" s="118">
        <f t="shared" si="2122"/>
        <v>0</v>
      </c>
      <c r="BC998" s="118">
        <f t="shared" si="2122"/>
        <v>0</v>
      </c>
      <c r="BD998" s="118">
        <f t="shared" si="2122"/>
        <v>0</v>
      </c>
      <c r="BE998" s="118">
        <f t="shared" si="2122"/>
        <v>0</v>
      </c>
      <c r="BF998" s="118">
        <f t="shared" si="2122"/>
        <v>0</v>
      </c>
      <c r="BG998" s="118">
        <f t="shared" si="2122"/>
        <v>0</v>
      </c>
      <c r="BH998" s="118">
        <f t="shared" si="2122"/>
        <v>0</v>
      </c>
      <c r="BI998" s="118">
        <f t="shared" si="2122"/>
        <v>0</v>
      </c>
      <c r="BJ998" s="118">
        <f t="shared" si="2122"/>
        <v>3742544.8884397564</v>
      </c>
      <c r="BK998" s="118">
        <f t="shared" si="2122"/>
        <v>0</v>
      </c>
      <c r="BL998" s="118">
        <f t="shared" si="2122"/>
        <v>0</v>
      </c>
      <c r="BM998" s="118">
        <f t="shared" si="2122"/>
        <v>0</v>
      </c>
      <c r="BN998" s="118">
        <f t="shared" si="2122"/>
        <v>0</v>
      </c>
      <c r="BO998" s="118">
        <f t="shared" si="2122"/>
        <v>0</v>
      </c>
      <c r="BP998" s="118">
        <f t="shared" si="2122"/>
        <v>0</v>
      </c>
      <c r="BQ998" s="118">
        <f t="shared" si="2122"/>
        <v>0</v>
      </c>
      <c r="BR998" s="118">
        <f t="shared" si="2122"/>
        <v>0</v>
      </c>
      <c r="BS998" s="118">
        <f t="shared" si="2122"/>
        <v>0</v>
      </c>
      <c r="BT998" s="118">
        <f t="shared" si="2122"/>
        <v>0</v>
      </c>
      <c r="BU998" s="118">
        <f t="shared" si="2122"/>
        <v>0</v>
      </c>
      <c r="BV998" s="118">
        <f t="shared" si="2122"/>
        <v>2478807.3309463267</v>
      </c>
      <c r="BW998" s="247">
        <f t="shared" si="2110"/>
        <v>19405233.380818129</v>
      </c>
    </row>
    <row r="999" spans="1:75" x14ac:dyDescent="0.3">
      <c r="A999" s="168" t="s">
        <v>641</v>
      </c>
      <c r="O999" s="118">
        <f>+O982*4%</f>
        <v>0</v>
      </c>
      <c r="P999" s="118">
        <f t="shared" ref="P999:BV999" si="2123">+P982*4%</f>
        <v>0</v>
      </c>
      <c r="Q999" s="118">
        <f t="shared" si="2123"/>
        <v>0</v>
      </c>
      <c r="R999" s="118">
        <f t="shared" si="2123"/>
        <v>0</v>
      </c>
      <c r="S999" s="118">
        <f t="shared" si="2123"/>
        <v>0</v>
      </c>
      <c r="T999" s="118">
        <f t="shared" si="2123"/>
        <v>265297.28332799999</v>
      </c>
      <c r="U999" s="118">
        <f t="shared" si="2123"/>
        <v>0</v>
      </c>
      <c r="V999" s="118">
        <f t="shared" si="2123"/>
        <v>0</v>
      </c>
      <c r="W999" s="118">
        <f t="shared" si="2123"/>
        <v>0</v>
      </c>
      <c r="X999" s="118">
        <f t="shared" si="2123"/>
        <v>0</v>
      </c>
      <c r="Y999" s="118">
        <f t="shared" si="2123"/>
        <v>0</v>
      </c>
      <c r="Z999" s="118">
        <f t="shared" si="2123"/>
        <v>1591783.6999679997</v>
      </c>
      <c r="AA999" s="118">
        <f t="shared" si="2123"/>
        <v>0</v>
      </c>
      <c r="AB999" s="118">
        <f t="shared" si="2123"/>
        <v>0</v>
      </c>
      <c r="AC999" s="118">
        <f t="shared" si="2123"/>
        <v>0</v>
      </c>
      <c r="AD999" s="118">
        <f t="shared" si="2123"/>
        <v>0</v>
      </c>
      <c r="AE999" s="118">
        <f t="shared" si="2123"/>
        <v>0</v>
      </c>
      <c r="AF999" s="118">
        <f t="shared" si="2123"/>
        <v>232175.81730426216</v>
      </c>
      <c r="AG999" s="118">
        <f t="shared" si="2123"/>
        <v>0</v>
      </c>
      <c r="AH999" s="118">
        <f t="shared" si="2123"/>
        <v>0</v>
      </c>
      <c r="AI999" s="118">
        <f t="shared" si="2123"/>
        <v>0</v>
      </c>
      <c r="AJ999" s="118">
        <f t="shared" si="2123"/>
        <v>0</v>
      </c>
      <c r="AK999" s="118">
        <f t="shared" si="2123"/>
        <v>0</v>
      </c>
      <c r="AL999" s="118">
        <f t="shared" si="2123"/>
        <v>1874496.2472141332</v>
      </c>
      <c r="AM999" s="118">
        <f t="shared" si="2123"/>
        <v>0</v>
      </c>
      <c r="AN999" s="118">
        <f t="shared" si="2123"/>
        <v>0</v>
      </c>
      <c r="AO999" s="118">
        <f t="shared" si="2123"/>
        <v>0</v>
      </c>
      <c r="AP999" s="118">
        <f t="shared" si="2123"/>
        <v>0</v>
      </c>
      <c r="AQ999" s="118">
        <f t="shared" si="2123"/>
        <v>0</v>
      </c>
      <c r="AR999" s="118">
        <f t="shared" si="2123"/>
        <v>172340.48632855949</v>
      </c>
      <c r="AS999" s="118">
        <f t="shared" si="2123"/>
        <v>0</v>
      </c>
      <c r="AT999" s="118">
        <f t="shared" si="2123"/>
        <v>0</v>
      </c>
      <c r="AU999" s="118">
        <f t="shared" si="2123"/>
        <v>0</v>
      </c>
      <c r="AV999" s="118">
        <f t="shared" si="2123"/>
        <v>0</v>
      </c>
      <c r="AW999" s="118">
        <f t="shared" si="2123"/>
        <v>0</v>
      </c>
      <c r="AX999" s="118">
        <f t="shared" si="2123"/>
        <v>2068085.835942714</v>
      </c>
      <c r="AY999" s="118">
        <f t="shared" si="2123"/>
        <v>0</v>
      </c>
      <c r="AZ999" s="118">
        <f t="shared" si="2123"/>
        <v>0</v>
      </c>
      <c r="BA999" s="118">
        <f t="shared" si="2123"/>
        <v>0</v>
      </c>
      <c r="BB999" s="118">
        <f t="shared" si="2123"/>
        <v>0</v>
      </c>
      <c r="BC999" s="118">
        <f t="shared" si="2123"/>
        <v>0</v>
      </c>
      <c r="BD999" s="118">
        <f t="shared" si="2123"/>
        <v>0</v>
      </c>
      <c r="BE999" s="118">
        <f t="shared" si="2123"/>
        <v>0</v>
      </c>
      <c r="BF999" s="118">
        <f t="shared" si="2123"/>
        <v>0</v>
      </c>
      <c r="BG999" s="118">
        <f t="shared" si="2123"/>
        <v>0</v>
      </c>
      <c r="BH999" s="118">
        <f t="shared" si="2123"/>
        <v>0</v>
      </c>
      <c r="BI999" s="118">
        <f t="shared" si="2123"/>
        <v>0</v>
      </c>
      <c r="BJ999" s="118">
        <f t="shared" si="2123"/>
        <v>1761197.5945598853</v>
      </c>
      <c r="BK999" s="118">
        <f t="shared" si="2123"/>
        <v>0</v>
      </c>
      <c r="BL999" s="118">
        <f t="shared" si="2123"/>
        <v>0</v>
      </c>
      <c r="BM999" s="118">
        <f t="shared" si="2123"/>
        <v>0</v>
      </c>
      <c r="BN999" s="118">
        <f t="shared" si="2123"/>
        <v>0</v>
      </c>
      <c r="BO999" s="118">
        <f t="shared" si="2123"/>
        <v>0</v>
      </c>
      <c r="BP999" s="118">
        <f t="shared" si="2123"/>
        <v>0</v>
      </c>
      <c r="BQ999" s="118">
        <f t="shared" si="2123"/>
        <v>0</v>
      </c>
      <c r="BR999" s="118">
        <f t="shared" si="2123"/>
        <v>0</v>
      </c>
      <c r="BS999" s="118">
        <f t="shared" si="2123"/>
        <v>0</v>
      </c>
      <c r="BT999" s="118">
        <f t="shared" si="2123"/>
        <v>0</v>
      </c>
      <c r="BU999" s="118">
        <f t="shared" si="2123"/>
        <v>0</v>
      </c>
      <c r="BV999" s="118">
        <f t="shared" si="2123"/>
        <v>1166497.5675041538</v>
      </c>
      <c r="BW999" s="247">
        <f t="shared" si="2110"/>
        <v>9131874.5321497079</v>
      </c>
    </row>
    <row r="1000" spans="1:75" x14ac:dyDescent="0.3">
      <c r="A1000" s="3" t="s">
        <v>642</v>
      </c>
      <c r="O1000" s="118">
        <f>+O1001+O1002</f>
        <v>0</v>
      </c>
      <c r="P1000" s="118">
        <f t="shared" ref="P1000:BV1000" si="2124">+P1001+P1002</f>
        <v>0</v>
      </c>
      <c r="Q1000" s="118">
        <f t="shared" si="2124"/>
        <v>0</v>
      </c>
      <c r="R1000" s="118">
        <f t="shared" si="2124"/>
        <v>0</v>
      </c>
      <c r="S1000" s="118">
        <f t="shared" si="2124"/>
        <v>0</v>
      </c>
      <c r="T1000" s="118">
        <f t="shared" si="2124"/>
        <v>1061189.133312</v>
      </c>
      <c r="U1000" s="118">
        <f t="shared" si="2124"/>
        <v>0</v>
      </c>
      <c r="V1000" s="118">
        <f t="shared" si="2124"/>
        <v>0</v>
      </c>
      <c r="W1000" s="118">
        <f t="shared" si="2124"/>
        <v>0</v>
      </c>
      <c r="X1000" s="118">
        <f t="shared" si="2124"/>
        <v>0</v>
      </c>
      <c r="Y1000" s="118">
        <f t="shared" si="2124"/>
        <v>0</v>
      </c>
      <c r="Z1000" s="118">
        <f t="shared" si="2124"/>
        <v>6367134.7998719988</v>
      </c>
      <c r="AA1000" s="118">
        <f t="shared" si="2124"/>
        <v>0</v>
      </c>
      <c r="AB1000" s="118">
        <f t="shared" si="2124"/>
        <v>0</v>
      </c>
      <c r="AC1000" s="118">
        <f t="shared" si="2124"/>
        <v>0</v>
      </c>
      <c r="AD1000" s="118">
        <f t="shared" si="2124"/>
        <v>0</v>
      </c>
      <c r="AE1000" s="118">
        <f t="shared" si="2124"/>
        <v>0</v>
      </c>
      <c r="AF1000" s="118">
        <f t="shared" si="2124"/>
        <v>928703.26921704866</v>
      </c>
      <c r="AG1000" s="118">
        <f t="shared" si="2124"/>
        <v>0</v>
      </c>
      <c r="AH1000" s="118">
        <f t="shared" si="2124"/>
        <v>0</v>
      </c>
      <c r="AI1000" s="118">
        <f t="shared" si="2124"/>
        <v>0</v>
      </c>
      <c r="AJ1000" s="118">
        <f t="shared" si="2124"/>
        <v>0</v>
      </c>
      <c r="AK1000" s="118">
        <f t="shared" si="2124"/>
        <v>0</v>
      </c>
      <c r="AL1000" s="118">
        <f t="shared" si="2124"/>
        <v>7497984.9888565317</v>
      </c>
      <c r="AM1000" s="118">
        <f t="shared" si="2124"/>
        <v>0</v>
      </c>
      <c r="AN1000" s="118">
        <f t="shared" si="2124"/>
        <v>0</v>
      </c>
      <c r="AO1000" s="118">
        <f t="shared" si="2124"/>
        <v>0</v>
      </c>
      <c r="AP1000" s="118">
        <f t="shared" si="2124"/>
        <v>0</v>
      </c>
      <c r="AQ1000" s="118">
        <f t="shared" si="2124"/>
        <v>0</v>
      </c>
      <c r="AR1000" s="118">
        <f t="shared" si="2124"/>
        <v>689361.94531423796</v>
      </c>
      <c r="AS1000" s="118">
        <f t="shared" si="2124"/>
        <v>0</v>
      </c>
      <c r="AT1000" s="118">
        <f t="shared" si="2124"/>
        <v>0</v>
      </c>
      <c r="AU1000" s="118">
        <f t="shared" si="2124"/>
        <v>0</v>
      </c>
      <c r="AV1000" s="118">
        <f t="shared" si="2124"/>
        <v>0</v>
      </c>
      <c r="AW1000" s="118">
        <f t="shared" si="2124"/>
        <v>0</v>
      </c>
      <c r="AX1000" s="118">
        <f t="shared" si="2124"/>
        <v>8272343.343770856</v>
      </c>
      <c r="AY1000" s="118">
        <f t="shared" si="2124"/>
        <v>0</v>
      </c>
      <c r="AZ1000" s="118">
        <f t="shared" si="2124"/>
        <v>0</v>
      </c>
      <c r="BA1000" s="118">
        <f t="shared" si="2124"/>
        <v>0</v>
      </c>
      <c r="BB1000" s="118">
        <f t="shared" si="2124"/>
        <v>0</v>
      </c>
      <c r="BC1000" s="118">
        <f t="shared" si="2124"/>
        <v>0</v>
      </c>
      <c r="BD1000" s="118">
        <f t="shared" si="2124"/>
        <v>0</v>
      </c>
      <c r="BE1000" s="118">
        <f t="shared" si="2124"/>
        <v>0</v>
      </c>
      <c r="BF1000" s="118">
        <f t="shared" si="2124"/>
        <v>0</v>
      </c>
      <c r="BG1000" s="118">
        <f t="shared" si="2124"/>
        <v>0</v>
      </c>
      <c r="BH1000" s="118">
        <f t="shared" si="2124"/>
        <v>0</v>
      </c>
      <c r="BI1000" s="118">
        <f t="shared" si="2124"/>
        <v>0</v>
      </c>
      <c r="BJ1000" s="118">
        <f t="shared" si="2124"/>
        <v>7044790.3782395413</v>
      </c>
      <c r="BK1000" s="118">
        <f t="shared" si="2124"/>
        <v>0</v>
      </c>
      <c r="BL1000" s="118">
        <f t="shared" si="2124"/>
        <v>0</v>
      </c>
      <c r="BM1000" s="118">
        <f t="shared" si="2124"/>
        <v>0</v>
      </c>
      <c r="BN1000" s="118">
        <f t="shared" si="2124"/>
        <v>0</v>
      </c>
      <c r="BO1000" s="118">
        <f t="shared" si="2124"/>
        <v>0</v>
      </c>
      <c r="BP1000" s="118">
        <f t="shared" si="2124"/>
        <v>0</v>
      </c>
      <c r="BQ1000" s="118">
        <f t="shared" si="2124"/>
        <v>0</v>
      </c>
      <c r="BR1000" s="118">
        <f t="shared" si="2124"/>
        <v>0</v>
      </c>
      <c r="BS1000" s="118">
        <f t="shared" si="2124"/>
        <v>0</v>
      </c>
      <c r="BT1000" s="118">
        <f t="shared" si="2124"/>
        <v>0</v>
      </c>
      <c r="BU1000" s="118">
        <f t="shared" si="2124"/>
        <v>0</v>
      </c>
      <c r="BV1000" s="118">
        <f t="shared" si="2124"/>
        <v>4665990.2700166143</v>
      </c>
      <c r="BW1000" s="247">
        <f t="shared" si="2110"/>
        <v>36527498.128598824</v>
      </c>
    </row>
    <row r="1001" spans="1:75" x14ac:dyDescent="0.3">
      <c r="A1001" s="168" t="s">
        <v>643</v>
      </c>
      <c r="O1001" s="118">
        <f>+O982*12%</f>
        <v>0</v>
      </c>
      <c r="P1001" s="118">
        <f t="shared" ref="P1001:BV1001" si="2125">+P982*12%</f>
        <v>0</v>
      </c>
      <c r="Q1001" s="118">
        <f t="shared" si="2125"/>
        <v>0</v>
      </c>
      <c r="R1001" s="118">
        <f t="shared" si="2125"/>
        <v>0</v>
      </c>
      <c r="S1001" s="118">
        <f t="shared" si="2125"/>
        <v>0</v>
      </c>
      <c r="T1001" s="118">
        <f t="shared" si="2125"/>
        <v>795891.84998399985</v>
      </c>
      <c r="U1001" s="118">
        <f t="shared" si="2125"/>
        <v>0</v>
      </c>
      <c r="V1001" s="118">
        <f t="shared" si="2125"/>
        <v>0</v>
      </c>
      <c r="W1001" s="118">
        <f t="shared" si="2125"/>
        <v>0</v>
      </c>
      <c r="X1001" s="118">
        <f t="shared" si="2125"/>
        <v>0</v>
      </c>
      <c r="Y1001" s="118">
        <f t="shared" si="2125"/>
        <v>0</v>
      </c>
      <c r="Z1001" s="118">
        <f t="shared" si="2125"/>
        <v>4775351.0999039989</v>
      </c>
      <c r="AA1001" s="118">
        <f t="shared" si="2125"/>
        <v>0</v>
      </c>
      <c r="AB1001" s="118">
        <f t="shared" si="2125"/>
        <v>0</v>
      </c>
      <c r="AC1001" s="118">
        <f t="shared" si="2125"/>
        <v>0</v>
      </c>
      <c r="AD1001" s="118">
        <f t="shared" si="2125"/>
        <v>0</v>
      </c>
      <c r="AE1001" s="118">
        <f t="shared" si="2125"/>
        <v>0</v>
      </c>
      <c r="AF1001" s="118">
        <f t="shared" si="2125"/>
        <v>696527.45191278646</v>
      </c>
      <c r="AG1001" s="118">
        <f t="shared" si="2125"/>
        <v>0</v>
      </c>
      <c r="AH1001" s="118">
        <f t="shared" si="2125"/>
        <v>0</v>
      </c>
      <c r="AI1001" s="118">
        <f t="shared" si="2125"/>
        <v>0</v>
      </c>
      <c r="AJ1001" s="118">
        <f t="shared" si="2125"/>
        <v>0</v>
      </c>
      <c r="AK1001" s="118">
        <f t="shared" si="2125"/>
        <v>0</v>
      </c>
      <c r="AL1001" s="118">
        <f t="shared" si="2125"/>
        <v>5623488.7416423988</v>
      </c>
      <c r="AM1001" s="118">
        <f t="shared" si="2125"/>
        <v>0</v>
      </c>
      <c r="AN1001" s="118">
        <f t="shared" si="2125"/>
        <v>0</v>
      </c>
      <c r="AO1001" s="118">
        <f t="shared" si="2125"/>
        <v>0</v>
      </c>
      <c r="AP1001" s="118">
        <f t="shared" si="2125"/>
        <v>0</v>
      </c>
      <c r="AQ1001" s="118">
        <f t="shared" si="2125"/>
        <v>0</v>
      </c>
      <c r="AR1001" s="118">
        <f t="shared" si="2125"/>
        <v>517021.45898567844</v>
      </c>
      <c r="AS1001" s="118">
        <f t="shared" si="2125"/>
        <v>0</v>
      </c>
      <c r="AT1001" s="118">
        <f t="shared" si="2125"/>
        <v>0</v>
      </c>
      <c r="AU1001" s="118">
        <f t="shared" si="2125"/>
        <v>0</v>
      </c>
      <c r="AV1001" s="118">
        <f t="shared" si="2125"/>
        <v>0</v>
      </c>
      <c r="AW1001" s="118">
        <f t="shared" si="2125"/>
        <v>0</v>
      </c>
      <c r="AX1001" s="118">
        <f t="shared" si="2125"/>
        <v>6204257.5078281416</v>
      </c>
      <c r="AY1001" s="118">
        <f t="shared" si="2125"/>
        <v>0</v>
      </c>
      <c r="AZ1001" s="118">
        <f t="shared" si="2125"/>
        <v>0</v>
      </c>
      <c r="BA1001" s="118">
        <f t="shared" si="2125"/>
        <v>0</v>
      </c>
      <c r="BB1001" s="118">
        <f t="shared" si="2125"/>
        <v>0</v>
      </c>
      <c r="BC1001" s="118">
        <f t="shared" si="2125"/>
        <v>0</v>
      </c>
      <c r="BD1001" s="118">
        <f t="shared" si="2125"/>
        <v>0</v>
      </c>
      <c r="BE1001" s="118">
        <f t="shared" si="2125"/>
        <v>0</v>
      </c>
      <c r="BF1001" s="118">
        <f t="shared" si="2125"/>
        <v>0</v>
      </c>
      <c r="BG1001" s="118">
        <f t="shared" si="2125"/>
        <v>0</v>
      </c>
      <c r="BH1001" s="118">
        <f t="shared" si="2125"/>
        <v>0</v>
      </c>
      <c r="BI1001" s="118">
        <f t="shared" si="2125"/>
        <v>0</v>
      </c>
      <c r="BJ1001" s="118">
        <f t="shared" si="2125"/>
        <v>5283592.7836796558</v>
      </c>
      <c r="BK1001" s="118">
        <f t="shared" si="2125"/>
        <v>0</v>
      </c>
      <c r="BL1001" s="118">
        <f t="shared" si="2125"/>
        <v>0</v>
      </c>
      <c r="BM1001" s="118">
        <f t="shared" si="2125"/>
        <v>0</v>
      </c>
      <c r="BN1001" s="118">
        <f t="shared" si="2125"/>
        <v>0</v>
      </c>
      <c r="BO1001" s="118">
        <f t="shared" si="2125"/>
        <v>0</v>
      </c>
      <c r="BP1001" s="118">
        <f t="shared" si="2125"/>
        <v>0</v>
      </c>
      <c r="BQ1001" s="118">
        <f t="shared" si="2125"/>
        <v>0</v>
      </c>
      <c r="BR1001" s="118">
        <f t="shared" si="2125"/>
        <v>0</v>
      </c>
      <c r="BS1001" s="118">
        <f t="shared" si="2125"/>
        <v>0</v>
      </c>
      <c r="BT1001" s="118">
        <f t="shared" si="2125"/>
        <v>0</v>
      </c>
      <c r="BU1001" s="118">
        <f t="shared" si="2125"/>
        <v>0</v>
      </c>
      <c r="BV1001" s="118">
        <f t="shared" si="2125"/>
        <v>3499492.7025124608</v>
      </c>
      <c r="BW1001" s="247">
        <f t="shared" si="2110"/>
        <v>27395623.596449122</v>
      </c>
    </row>
    <row r="1002" spans="1:75" x14ac:dyDescent="0.3">
      <c r="A1002" s="168" t="s">
        <v>644</v>
      </c>
      <c r="O1002" s="118">
        <f>+O982*4%</f>
        <v>0</v>
      </c>
      <c r="P1002" s="118">
        <f t="shared" ref="P1002:BV1002" si="2126">+P982*4%</f>
        <v>0</v>
      </c>
      <c r="Q1002" s="118">
        <f t="shared" si="2126"/>
        <v>0</v>
      </c>
      <c r="R1002" s="118">
        <f t="shared" si="2126"/>
        <v>0</v>
      </c>
      <c r="S1002" s="118">
        <f t="shared" si="2126"/>
        <v>0</v>
      </c>
      <c r="T1002" s="118">
        <f t="shared" si="2126"/>
        <v>265297.28332799999</v>
      </c>
      <c r="U1002" s="118">
        <f t="shared" si="2126"/>
        <v>0</v>
      </c>
      <c r="V1002" s="118">
        <f t="shared" si="2126"/>
        <v>0</v>
      </c>
      <c r="W1002" s="118">
        <f t="shared" si="2126"/>
        <v>0</v>
      </c>
      <c r="X1002" s="118">
        <f t="shared" si="2126"/>
        <v>0</v>
      </c>
      <c r="Y1002" s="118">
        <f t="shared" si="2126"/>
        <v>0</v>
      </c>
      <c r="Z1002" s="118">
        <f t="shared" si="2126"/>
        <v>1591783.6999679997</v>
      </c>
      <c r="AA1002" s="118">
        <f t="shared" si="2126"/>
        <v>0</v>
      </c>
      <c r="AB1002" s="118">
        <f t="shared" si="2126"/>
        <v>0</v>
      </c>
      <c r="AC1002" s="118">
        <f t="shared" si="2126"/>
        <v>0</v>
      </c>
      <c r="AD1002" s="118">
        <f t="shared" si="2126"/>
        <v>0</v>
      </c>
      <c r="AE1002" s="118">
        <f t="shared" si="2126"/>
        <v>0</v>
      </c>
      <c r="AF1002" s="118">
        <f t="shared" si="2126"/>
        <v>232175.81730426216</v>
      </c>
      <c r="AG1002" s="118">
        <f t="shared" si="2126"/>
        <v>0</v>
      </c>
      <c r="AH1002" s="118">
        <f t="shared" si="2126"/>
        <v>0</v>
      </c>
      <c r="AI1002" s="118">
        <f t="shared" si="2126"/>
        <v>0</v>
      </c>
      <c r="AJ1002" s="118">
        <f t="shared" si="2126"/>
        <v>0</v>
      </c>
      <c r="AK1002" s="118">
        <f t="shared" si="2126"/>
        <v>0</v>
      </c>
      <c r="AL1002" s="118">
        <f t="shared" si="2126"/>
        <v>1874496.2472141332</v>
      </c>
      <c r="AM1002" s="118">
        <f t="shared" si="2126"/>
        <v>0</v>
      </c>
      <c r="AN1002" s="118">
        <f t="shared" si="2126"/>
        <v>0</v>
      </c>
      <c r="AO1002" s="118">
        <f t="shared" si="2126"/>
        <v>0</v>
      </c>
      <c r="AP1002" s="118">
        <f t="shared" si="2126"/>
        <v>0</v>
      </c>
      <c r="AQ1002" s="118">
        <f t="shared" si="2126"/>
        <v>0</v>
      </c>
      <c r="AR1002" s="118">
        <f t="shared" si="2126"/>
        <v>172340.48632855949</v>
      </c>
      <c r="AS1002" s="118">
        <f t="shared" si="2126"/>
        <v>0</v>
      </c>
      <c r="AT1002" s="118">
        <f t="shared" si="2126"/>
        <v>0</v>
      </c>
      <c r="AU1002" s="118">
        <f t="shared" si="2126"/>
        <v>0</v>
      </c>
      <c r="AV1002" s="118">
        <f t="shared" si="2126"/>
        <v>0</v>
      </c>
      <c r="AW1002" s="118">
        <f t="shared" si="2126"/>
        <v>0</v>
      </c>
      <c r="AX1002" s="118">
        <f t="shared" si="2126"/>
        <v>2068085.835942714</v>
      </c>
      <c r="AY1002" s="118">
        <f t="shared" si="2126"/>
        <v>0</v>
      </c>
      <c r="AZ1002" s="118">
        <f t="shared" si="2126"/>
        <v>0</v>
      </c>
      <c r="BA1002" s="118">
        <f t="shared" si="2126"/>
        <v>0</v>
      </c>
      <c r="BB1002" s="118">
        <f t="shared" si="2126"/>
        <v>0</v>
      </c>
      <c r="BC1002" s="118">
        <f t="shared" si="2126"/>
        <v>0</v>
      </c>
      <c r="BD1002" s="118">
        <f t="shared" si="2126"/>
        <v>0</v>
      </c>
      <c r="BE1002" s="118">
        <f t="shared" si="2126"/>
        <v>0</v>
      </c>
      <c r="BF1002" s="118">
        <f t="shared" si="2126"/>
        <v>0</v>
      </c>
      <c r="BG1002" s="118">
        <f t="shared" si="2126"/>
        <v>0</v>
      </c>
      <c r="BH1002" s="118">
        <f t="shared" si="2126"/>
        <v>0</v>
      </c>
      <c r="BI1002" s="118">
        <f t="shared" si="2126"/>
        <v>0</v>
      </c>
      <c r="BJ1002" s="118">
        <f t="shared" si="2126"/>
        <v>1761197.5945598853</v>
      </c>
      <c r="BK1002" s="118">
        <f t="shared" si="2126"/>
        <v>0</v>
      </c>
      <c r="BL1002" s="118">
        <f t="shared" si="2126"/>
        <v>0</v>
      </c>
      <c r="BM1002" s="118">
        <f t="shared" si="2126"/>
        <v>0</v>
      </c>
      <c r="BN1002" s="118">
        <f t="shared" si="2126"/>
        <v>0</v>
      </c>
      <c r="BO1002" s="118">
        <f t="shared" si="2126"/>
        <v>0</v>
      </c>
      <c r="BP1002" s="118">
        <f t="shared" si="2126"/>
        <v>0</v>
      </c>
      <c r="BQ1002" s="118">
        <f t="shared" si="2126"/>
        <v>0</v>
      </c>
      <c r="BR1002" s="118">
        <f t="shared" si="2126"/>
        <v>0</v>
      </c>
      <c r="BS1002" s="118">
        <f t="shared" si="2126"/>
        <v>0</v>
      </c>
      <c r="BT1002" s="118">
        <f t="shared" si="2126"/>
        <v>0</v>
      </c>
      <c r="BU1002" s="118">
        <f t="shared" si="2126"/>
        <v>0</v>
      </c>
      <c r="BV1002" s="118">
        <f t="shared" si="2126"/>
        <v>1166497.5675041538</v>
      </c>
      <c r="BW1002" s="247">
        <f t="shared" si="2110"/>
        <v>9131874.5321497079</v>
      </c>
    </row>
    <row r="1003" spans="1:75" x14ac:dyDescent="0.3">
      <c r="A1003" s="3" t="s">
        <v>645</v>
      </c>
      <c r="O1003" s="16">
        <f>+O982*3.5%</f>
        <v>0</v>
      </c>
      <c r="P1003" s="16">
        <f t="shared" ref="P1003:BV1003" si="2127">+P982*3.5%</f>
        <v>0</v>
      </c>
      <c r="Q1003" s="16">
        <f t="shared" si="2127"/>
        <v>0</v>
      </c>
      <c r="R1003" s="16">
        <f t="shared" si="2127"/>
        <v>0</v>
      </c>
      <c r="S1003" s="16">
        <f t="shared" si="2127"/>
        <v>0</v>
      </c>
      <c r="T1003" s="16">
        <f t="shared" si="2127"/>
        <v>232135.12291199999</v>
      </c>
      <c r="U1003" s="16">
        <f t="shared" si="2127"/>
        <v>0</v>
      </c>
      <c r="V1003" s="16">
        <f t="shared" si="2127"/>
        <v>0</v>
      </c>
      <c r="W1003" s="16">
        <f t="shared" si="2127"/>
        <v>0</v>
      </c>
      <c r="X1003" s="16">
        <f t="shared" si="2127"/>
        <v>0</v>
      </c>
      <c r="Y1003" s="16">
        <f t="shared" si="2127"/>
        <v>0</v>
      </c>
      <c r="Z1003" s="16">
        <f t="shared" si="2127"/>
        <v>1392810.7374719998</v>
      </c>
      <c r="AA1003" s="16">
        <f t="shared" si="2127"/>
        <v>0</v>
      </c>
      <c r="AB1003" s="16">
        <f t="shared" si="2127"/>
        <v>0</v>
      </c>
      <c r="AC1003" s="16">
        <f t="shared" si="2127"/>
        <v>0</v>
      </c>
      <c r="AD1003" s="16">
        <f t="shared" si="2127"/>
        <v>0</v>
      </c>
      <c r="AE1003" s="16">
        <f t="shared" si="2127"/>
        <v>0</v>
      </c>
      <c r="AF1003" s="16">
        <f t="shared" si="2127"/>
        <v>203153.84014122939</v>
      </c>
      <c r="AG1003" s="16">
        <f t="shared" si="2127"/>
        <v>0</v>
      </c>
      <c r="AH1003" s="16">
        <f t="shared" si="2127"/>
        <v>0</v>
      </c>
      <c r="AI1003" s="16">
        <f t="shared" si="2127"/>
        <v>0</v>
      </c>
      <c r="AJ1003" s="16">
        <f t="shared" si="2127"/>
        <v>0</v>
      </c>
      <c r="AK1003" s="16">
        <f t="shared" si="2127"/>
        <v>0</v>
      </c>
      <c r="AL1003" s="16">
        <f t="shared" si="2127"/>
        <v>1640184.2163123668</v>
      </c>
      <c r="AM1003" s="16">
        <f t="shared" si="2127"/>
        <v>0</v>
      </c>
      <c r="AN1003" s="16">
        <f t="shared" si="2127"/>
        <v>0</v>
      </c>
      <c r="AO1003" s="16">
        <f t="shared" si="2127"/>
        <v>0</v>
      </c>
      <c r="AP1003" s="16">
        <f t="shared" si="2127"/>
        <v>0</v>
      </c>
      <c r="AQ1003" s="16">
        <f t="shared" si="2127"/>
        <v>0</v>
      </c>
      <c r="AR1003" s="16">
        <f t="shared" si="2127"/>
        <v>150797.92553748956</v>
      </c>
      <c r="AS1003" s="16">
        <f t="shared" si="2127"/>
        <v>0</v>
      </c>
      <c r="AT1003" s="16">
        <f t="shared" si="2127"/>
        <v>0</v>
      </c>
      <c r="AU1003" s="16">
        <f t="shared" si="2127"/>
        <v>0</v>
      </c>
      <c r="AV1003" s="16">
        <f t="shared" si="2127"/>
        <v>0</v>
      </c>
      <c r="AW1003" s="16">
        <f t="shared" si="2127"/>
        <v>0</v>
      </c>
      <c r="AX1003" s="16">
        <f t="shared" si="2127"/>
        <v>1809575.1064498748</v>
      </c>
      <c r="AY1003" s="16">
        <f t="shared" si="2127"/>
        <v>0</v>
      </c>
      <c r="AZ1003" s="16">
        <f t="shared" si="2127"/>
        <v>0</v>
      </c>
      <c r="BA1003" s="16">
        <f t="shared" si="2127"/>
        <v>0</v>
      </c>
      <c r="BB1003" s="16">
        <f t="shared" si="2127"/>
        <v>0</v>
      </c>
      <c r="BC1003" s="16">
        <f t="shared" si="2127"/>
        <v>0</v>
      </c>
      <c r="BD1003" s="16">
        <f t="shared" si="2127"/>
        <v>0</v>
      </c>
      <c r="BE1003" s="16">
        <f t="shared" si="2127"/>
        <v>0</v>
      </c>
      <c r="BF1003" s="16">
        <f t="shared" si="2127"/>
        <v>0</v>
      </c>
      <c r="BG1003" s="16">
        <f t="shared" si="2127"/>
        <v>0</v>
      </c>
      <c r="BH1003" s="16">
        <f t="shared" si="2127"/>
        <v>0</v>
      </c>
      <c r="BI1003" s="16">
        <f t="shared" si="2127"/>
        <v>0</v>
      </c>
      <c r="BJ1003" s="16">
        <f t="shared" si="2127"/>
        <v>1541047.8952398999</v>
      </c>
      <c r="BK1003" s="16">
        <f t="shared" si="2127"/>
        <v>0</v>
      </c>
      <c r="BL1003" s="16">
        <f t="shared" si="2127"/>
        <v>0</v>
      </c>
      <c r="BM1003" s="16">
        <f t="shared" si="2127"/>
        <v>0</v>
      </c>
      <c r="BN1003" s="16">
        <f t="shared" si="2127"/>
        <v>0</v>
      </c>
      <c r="BO1003" s="16">
        <f t="shared" si="2127"/>
        <v>0</v>
      </c>
      <c r="BP1003" s="16">
        <f t="shared" si="2127"/>
        <v>0</v>
      </c>
      <c r="BQ1003" s="16">
        <f t="shared" si="2127"/>
        <v>0</v>
      </c>
      <c r="BR1003" s="16">
        <f t="shared" si="2127"/>
        <v>0</v>
      </c>
      <c r="BS1003" s="16">
        <f t="shared" si="2127"/>
        <v>0</v>
      </c>
      <c r="BT1003" s="16">
        <f t="shared" si="2127"/>
        <v>0</v>
      </c>
      <c r="BU1003" s="16">
        <f t="shared" si="2127"/>
        <v>0</v>
      </c>
      <c r="BV1003" s="16">
        <f t="shared" si="2127"/>
        <v>1020685.3715661346</v>
      </c>
      <c r="BW1003" s="247">
        <f t="shared" si="2110"/>
        <v>7990390.2156309942</v>
      </c>
    </row>
    <row r="1004" spans="1:75" x14ac:dyDescent="0.3">
      <c r="A1004" s="3" t="s">
        <v>646</v>
      </c>
      <c r="O1004" s="16">
        <f>+IF(O979&gt;=4,O982*1%,0)</f>
        <v>0</v>
      </c>
      <c r="P1004" s="16">
        <f t="shared" ref="P1004:BV1004" si="2128">+IF(P979&gt;=4,P982*1%,0)</f>
        <v>0</v>
      </c>
      <c r="Q1004" s="16">
        <f t="shared" si="2128"/>
        <v>0</v>
      </c>
      <c r="R1004" s="16">
        <f t="shared" si="2128"/>
        <v>0</v>
      </c>
      <c r="S1004" s="16">
        <f t="shared" si="2128"/>
        <v>0</v>
      </c>
      <c r="T1004" s="16">
        <f t="shared" si="2128"/>
        <v>66324.320831999998</v>
      </c>
      <c r="U1004" s="16">
        <f t="shared" si="2128"/>
        <v>0</v>
      </c>
      <c r="V1004" s="16">
        <f t="shared" si="2128"/>
        <v>0</v>
      </c>
      <c r="W1004" s="16">
        <f t="shared" si="2128"/>
        <v>0</v>
      </c>
      <c r="X1004" s="16">
        <f t="shared" si="2128"/>
        <v>0</v>
      </c>
      <c r="Y1004" s="16">
        <f t="shared" si="2128"/>
        <v>0</v>
      </c>
      <c r="Z1004" s="16">
        <f t="shared" si="2128"/>
        <v>397945.92499199993</v>
      </c>
      <c r="AA1004" s="16">
        <f t="shared" si="2128"/>
        <v>0</v>
      </c>
      <c r="AB1004" s="16">
        <f t="shared" si="2128"/>
        <v>0</v>
      </c>
      <c r="AC1004" s="16">
        <f t="shared" si="2128"/>
        <v>0</v>
      </c>
      <c r="AD1004" s="16">
        <f t="shared" si="2128"/>
        <v>0</v>
      </c>
      <c r="AE1004" s="16">
        <f t="shared" si="2128"/>
        <v>0</v>
      </c>
      <c r="AF1004" s="16">
        <f t="shared" si="2128"/>
        <v>58043.954326065541</v>
      </c>
      <c r="AG1004" s="16">
        <f t="shared" si="2128"/>
        <v>0</v>
      </c>
      <c r="AH1004" s="16">
        <f t="shared" si="2128"/>
        <v>0</v>
      </c>
      <c r="AI1004" s="16">
        <f t="shared" si="2128"/>
        <v>0</v>
      </c>
      <c r="AJ1004" s="16">
        <f t="shared" si="2128"/>
        <v>0</v>
      </c>
      <c r="AK1004" s="16">
        <f t="shared" si="2128"/>
        <v>0</v>
      </c>
      <c r="AL1004" s="16">
        <f t="shared" si="2128"/>
        <v>468624.06180353329</v>
      </c>
      <c r="AM1004" s="16">
        <f t="shared" si="2128"/>
        <v>0</v>
      </c>
      <c r="AN1004" s="16">
        <f t="shared" si="2128"/>
        <v>0</v>
      </c>
      <c r="AO1004" s="16">
        <f t="shared" si="2128"/>
        <v>0</v>
      </c>
      <c r="AP1004" s="16">
        <f t="shared" si="2128"/>
        <v>0</v>
      </c>
      <c r="AQ1004" s="16">
        <f t="shared" si="2128"/>
        <v>0</v>
      </c>
      <c r="AR1004" s="16">
        <f t="shared" si="2128"/>
        <v>43085.121582139873</v>
      </c>
      <c r="AS1004" s="16">
        <f t="shared" si="2128"/>
        <v>0</v>
      </c>
      <c r="AT1004" s="16">
        <f t="shared" si="2128"/>
        <v>0</v>
      </c>
      <c r="AU1004" s="16">
        <f t="shared" si="2128"/>
        <v>0</v>
      </c>
      <c r="AV1004" s="16">
        <f t="shared" si="2128"/>
        <v>0</v>
      </c>
      <c r="AW1004" s="16">
        <f t="shared" si="2128"/>
        <v>0</v>
      </c>
      <c r="AX1004" s="16">
        <f t="shared" si="2128"/>
        <v>517021.4589856785</v>
      </c>
      <c r="AY1004" s="16">
        <f t="shared" si="2128"/>
        <v>0</v>
      </c>
      <c r="AZ1004" s="16">
        <f t="shared" si="2128"/>
        <v>0</v>
      </c>
      <c r="BA1004" s="16">
        <f t="shared" si="2128"/>
        <v>0</v>
      </c>
      <c r="BB1004" s="16">
        <f t="shared" si="2128"/>
        <v>0</v>
      </c>
      <c r="BC1004" s="16">
        <f t="shared" si="2128"/>
        <v>0</v>
      </c>
      <c r="BD1004" s="16">
        <f t="shared" si="2128"/>
        <v>0</v>
      </c>
      <c r="BE1004" s="16">
        <f t="shared" si="2128"/>
        <v>0</v>
      </c>
      <c r="BF1004" s="16">
        <f t="shared" si="2128"/>
        <v>0</v>
      </c>
      <c r="BG1004" s="16">
        <f t="shared" si="2128"/>
        <v>0</v>
      </c>
      <c r="BH1004" s="16">
        <f t="shared" si="2128"/>
        <v>0</v>
      </c>
      <c r="BI1004" s="16">
        <f t="shared" si="2128"/>
        <v>0</v>
      </c>
      <c r="BJ1004" s="16">
        <f t="shared" si="2128"/>
        <v>440299.39863997133</v>
      </c>
      <c r="BK1004" s="16">
        <f t="shared" si="2128"/>
        <v>0</v>
      </c>
      <c r="BL1004" s="16">
        <f t="shared" si="2128"/>
        <v>0</v>
      </c>
      <c r="BM1004" s="16">
        <f t="shared" si="2128"/>
        <v>0</v>
      </c>
      <c r="BN1004" s="16">
        <f t="shared" si="2128"/>
        <v>0</v>
      </c>
      <c r="BO1004" s="16">
        <f t="shared" si="2128"/>
        <v>0</v>
      </c>
      <c r="BP1004" s="16">
        <f t="shared" si="2128"/>
        <v>0</v>
      </c>
      <c r="BQ1004" s="16">
        <f t="shared" si="2128"/>
        <v>0</v>
      </c>
      <c r="BR1004" s="16">
        <f t="shared" si="2128"/>
        <v>0</v>
      </c>
      <c r="BS1004" s="16">
        <f t="shared" si="2128"/>
        <v>0</v>
      </c>
      <c r="BT1004" s="16">
        <f t="shared" si="2128"/>
        <v>0</v>
      </c>
      <c r="BU1004" s="16">
        <f t="shared" si="2128"/>
        <v>0</v>
      </c>
      <c r="BV1004" s="16">
        <f t="shared" si="2128"/>
        <v>291624.39187603845</v>
      </c>
      <c r="BW1004" s="247">
        <f t="shared" si="2110"/>
        <v>2282968.633037427</v>
      </c>
    </row>
    <row r="1005" spans="1:75" x14ac:dyDescent="0.3">
      <c r="A1005" s="3"/>
      <c r="BW1005" s="233">
        <f t="shared" si="2110"/>
        <v>0</v>
      </c>
    </row>
    <row r="1006" spans="1:75" x14ac:dyDescent="0.3">
      <c r="A1006" s="289" t="s">
        <v>673</v>
      </c>
      <c r="O1006" s="64">
        <f>+O982+O983+O985+O987+O990+O992+O995+O998+O1001+O1003</f>
        <v>0</v>
      </c>
      <c r="P1006" s="64">
        <f t="shared" ref="P1006:BU1006" si="2129">+P982+P983+P985+P987+P990+P992+P995+P998+P1001+P1003</f>
        <v>0</v>
      </c>
      <c r="Q1006" s="64">
        <f t="shared" si="2129"/>
        <v>0</v>
      </c>
      <c r="R1006" s="64">
        <f t="shared" si="2129"/>
        <v>0</v>
      </c>
      <c r="S1006" s="64">
        <f t="shared" si="2129"/>
        <v>0</v>
      </c>
      <c r="T1006" s="64">
        <f t="shared" si="2129"/>
        <v>9876796.7772320006</v>
      </c>
      <c r="U1006" s="64">
        <f t="shared" si="2129"/>
        <v>0</v>
      </c>
      <c r="V1006" s="64">
        <f t="shared" si="2129"/>
        <v>0</v>
      </c>
      <c r="W1006" s="64">
        <f t="shared" si="2129"/>
        <v>0</v>
      </c>
      <c r="X1006" s="64">
        <f t="shared" si="2129"/>
        <v>0</v>
      </c>
      <c r="Y1006" s="64">
        <f t="shared" si="2129"/>
        <v>0</v>
      </c>
      <c r="Z1006" s="64">
        <f t="shared" si="2129"/>
        <v>59260780.663391992</v>
      </c>
      <c r="AA1006" s="64">
        <f t="shared" si="2129"/>
        <v>0</v>
      </c>
      <c r="AB1006" s="64">
        <f t="shared" si="2129"/>
        <v>0</v>
      </c>
      <c r="AC1006" s="64">
        <f t="shared" si="2129"/>
        <v>0</v>
      </c>
      <c r="AD1006" s="64">
        <f t="shared" si="2129"/>
        <v>0</v>
      </c>
      <c r="AE1006" s="64">
        <f t="shared" si="2129"/>
        <v>0</v>
      </c>
      <c r="AF1006" s="64">
        <f t="shared" si="2129"/>
        <v>8643712.1983899251</v>
      </c>
      <c r="AG1006" s="64">
        <f t="shared" si="2129"/>
        <v>0</v>
      </c>
      <c r="AH1006" s="64">
        <f t="shared" si="2129"/>
        <v>0</v>
      </c>
      <c r="AI1006" s="64">
        <f t="shared" si="2129"/>
        <v>0</v>
      </c>
      <c r="AJ1006" s="64">
        <f t="shared" si="2129"/>
        <v>0</v>
      </c>
      <c r="AK1006" s="64">
        <f t="shared" si="2129"/>
        <v>0</v>
      </c>
      <c r="AL1006" s="64">
        <f t="shared" si="2129"/>
        <v>69785933.203576162</v>
      </c>
      <c r="AM1006" s="64">
        <f t="shared" si="2129"/>
        <v>0</v>
      </c>
      <c r="AN1006" s="64">
        <f t="shared" si="2129"/>
        <v>0</v>
      </c>
      <c r="AO1006" s="64">
        <f t="shared" si="2129"/>
        <v>0</v>
      </c>
      <c r="AP1006" s="64">
        <f t="shared" si="2129"/>
        <v>0</v>
      </c>
      <c r="AQ1006" s="64">
        <f t="shared" si="2129"/>
        <v>0</v>
      </c>
      <c r="AR1006" s="64">
        <f t="shared" si="2129"/>
        <v>6416092.6889403295</v>
      </c>
      <c r="AS1006" s="64">
        <f t="shared" si="2129"/>
        <v>0</v>
      </c>
      <c r="AT1006" s="64">
        <f t="shared" si="2129"/>
        <v>0</v>
      </c>
      <c r="AU1006" s="64">
        <f t="shared" si="2129"/>
        <v>0</v>
      </c>
      <c r="AV1006" s="64">
        <f t="shared" si="2129"/>
        <v>0</v>
      </c>
      <c r="AW1006" s="64">
        <f t="shared" si="2129"/>
        <v>0</v>
      </c>
      <c r="AX1006" s="64">
        <f t="shared" si="2129"/>
        <v>76993112.267283961</v>
      </c>
      <c r="AY1006" s="64">
        <f t="shared" si="2129"/>
        <v>0</v>
      </c>
      <c r="AZ1006" s="64">
        <f t="shared" si="2129"/>
        <v>0</v>
      </c>
      <c r="BA1006" s="64">
        <f t="shared" si="2129"/>
        <v>0</v>
      </c>
      <c r="BB1006" s="64">
        <f t="shared" si="2129"/>
        <v>0</v>
      </c>
      <c r="BC1006" s="64">
        <f t="shared" si="2129"/>
        <v>0</v>
      </c>
      <c r="BD1006" s="64">
        <f t="shared" si="2129"/>
        <v>0</v>
      </c>
      <c r="BE1006" s="64">
        <f t="shared" si="2129"/>
        <v>0</v>
      </c>
      <c r="BF1006" s="64">
        <f t="shared" si="2129"/>
        <v>0</v>
      </c>
      <c r="BG1006" s="64">
        <f t="shared" si="2129"/>
        <v>0</v>
      </c>
      <c r="BH1006" s="64">
        <f t="shared" si="2129"/>
        <v>0</v>
      </c>
      <c r="BI1006" s="64">
        <f t="shared" si="2129"/>
        <v>0</v>
      </c>
      <c r="BJ1006" s="64">
        <f t="shared" si="2129"/>
        <v>65567918.780802391</v>
      </c>
      <c r="BK1006" s="64">
        <f t="shared" si="2129"/>
        <v>0</v>
      </c>
      <c r="BL1006" s="64">
        <f t="shared" si="2129"/>
        <v>0</v>
      </c>
      <c r="BM1006" s="64">
        <f t="shared" si="2129"/>
        <v>0</v>
      </c>
      <c r="BN1006" s="64">
        <f t="shared" si="2129"/>
        <v>0</v>
      </c>
      <c r="BO1006" s="64">
        <f t="shared" si="2129"/>
        <v>0</v>
      </c>
      <c r="BP1006" s="64">
        <f t="shared" si="2129"/>
        <v>0</v>
      </c>
      <c r="BQ1006" s="64">
        <f t="shared" si="2129"/>
        <v>0</v>
      </c>
      <c r="BR1006" s="64">
        <f t="shared" si="2129"/>
        <v>0</v>
      </c>
      <c r="BS1006" s="64">
        <f t="shared" si="2129"/>
        <v>0</v>
      </c>
      <c r="BT1006" s="64">
        <f t="shared" si="2129"/>
        <v>0</v>
      </c>
      <c r="BU1006" s="64">
        <f t="shared" si="2129"/>
        <v>0</v>
      </c>
      <c r="BV1006" s="64">
        <f>+BV982+BV983+BV985+BV987+BV990+BV992+BV995+BV998+BV1001+BV1003</f>
        <v>43427732.356873386</v>
      </c>
      <c r="BW1006" s="247">
        <f t="shared" si="2110"/>
        <v>339972078.93649012</v>
      </c>
    </row>
    <row r="1007" spans="1:75" x14ac:dyDescent="0.3">
      <c r="BW1007" s="233">
        <f t="shared" ref="BW1007:BW1064" si="2130">SUM(C1007:BV1007)</f>
        <v>0</v>
      </c>
    </row>
    <row r="1008" spans="1:75" x14ac:dyDescent="0.3">
      <c r="A1008" s="219" t="s">
        <v>655</v>
      </c>
      <c r="O1008" s="118">
        <f>+O1006*O812</f>
        <v>0</v>
      </c>
      <c r="P1008" s="118">
        <f t="shared" ref="P1008:BU1008" si="2131">+P1006*P812</f>
        <v>0</v>
      </c>
      <c r="Q1008" s="118">
        <f t="shared" si="2131"/>
        <v>0</v>
      </c>
      <c r="R1008" s="118">
        <f t="shared" si="2131"/>
        <v>0</v>
      </c>
      <c r="S1008" s="118">
        <f t="shared" si="2131"/>
        <v>0</v>
      </c>
      <c r="T1008" s="118">
        <f t="shared" si="2131"/>
        <v>4724390.6414522519</v>
      </c>
      <c r="U1008" s="118">
        <f t="shared" si="2131"/>
        <v>0</v>
      </c>
      <c r="V1008" s="118">
        <f t="shared" si="2131"/>
        <v>0</v>
      </c>
      <c r="W1008" s="118">
        <f t="shared" si="2131"/>
        <v>0</v>
      </c>
      <c r="X1008" s="118">
        <f t="shared" si="2131"/>
        <v>0</v>
      </c>
      <c r="Y1008" s="118">
        <f t="shared" si="2131"/>
        <v>0</v>
      </c>
      <c r="Z1008" s="118">
        <f t="shared" si="2131"/>
        <v>32569350.555028047</v>
      </c>
      <c r="AA1008" s="118">
        <f t="shared" si="2131"/>
        <v>0</v>
      </c>
      <c r="AB1008" s="118">
        <f t="shared" si="2131"/>
        <v>0</v>
      </c>
      <c r="AC1008" s="118">
        <f t="shared" si="2131"/>
        <v>0</v>
      </c>
      <c r="AD1008" s="118">
        <f t="shared" si="2131"/>
        <v>0</v>
      </c>
      <c r="AE1008" s="118">
        <f t="shared" si="2131"/>
        <v>0</v>
      </c>
      <c r="AF1008" s="118">
        <f t="shared" si="2131"/>
        <v>4047550.1772947102</v>
      </c>
      <c r="AG1008" s="118">
        <f t="shared" si="2131"/>
        <v>0</v>
      </c>
      <c r="AH1008" s="118">
        <f t="shared" si="2131"/>
        <v>0</v>
      </c>
      <c r="AI1008" s="118">
        <f t="shared" si="2131"/>
        <v>0</v>
      </c>
      <c r="AJ1008" s="118">
        <f t="shared" si="2131"/>
        <v>0</v>
      </c>
      <c r="AK1008" s="118">
        <f t="shared" si="2131"/>
        <v>0</v>
      </c>
      <c r="AL1008" s="118">
        <f t="shared" si="2131"/>
        <v>37813792.699419081</v>
      </c>
      <c r="AM1008" s="118">
        <f t="shared" si="2131"/>
        <v>0</v>
      </c>
      <c r="AN1008" s="118">
        <f t="shared" si="2131"/>
        <v>0</v>
      </c>
      <c r="AO1008" s="118">
        <f t="shared" si="2131"/>
        <v>0</v>
      </c>
      <c r="AP1008" s="118">
        <f t="shared" si="2131"/>
        <v>0</v>
      </c>
      <c r="AQ1008" s="118">
        <f t="shared" si="2131"/>
        <v>0</v>
      </c>
      <c r="AR1008" s="118">
        <f t="shared" si="2131"/>
        <v>2987148.9697573078</v>
      </c>
      <c r="AS1008" s="118">
        <f t="shared" si="2131"/>
        <v>0</v>
      </c>
      <c r="AT1008" s="118">
        <f t="shared" si="2131"/>
        <v>0</v>
      </c>
      <c r="AU1008" s="118">
        <f t="shared" si="2131"/>
        <v>0</v>
      </c>
      <c r="AV1008" s="118">
        <f t="shared" si="2131"/>
        <v>0</v>
      </c>
      <c r="AW1008" s="118">
        <f t="shared" si="2131"/>
        <v>0</v>
      </c>
      <c r="AX1008" s="118">
        <f t="shared" si="2131"/>
        <v>41618308.36542283</v>
      </c>
      <c r="AY1008" s="118">
        <f t="shared" si="2131"/>
        <v>0</v>
      </c>
      <c r="AZ1008" s="118">
        <f t="shared" si="2131"/>
        <v>0</v>
      </c>
      <c r="BA1008" s="118">
        <f t="shared" si="2131"/>
        <v>0</v>
      </c>
      <c r="BB1008" s="118">
        <f t="shared" si="2131"/>
        <v>0</v>
      </c>
      <c r="BC1008" s="118">
        <f t="shared" si="2131"/>
        <v>0</v>
      </c>
      <c r="BD1008" s="118">
        <f t="shared" si="2131"/>
        <v>0</v>
      </c>
      <c r="BE1008" s="118">
        <f t="shared" si="2131"/>
        <v>0</v>
      </c>
      <c r="BF1008" s="118">
        <f t="shared" si="2131"/>
        <v>0</v>
      </c>
      <c r="BG1008" s="118">
        <f t="shared" si="2131"/>
        <v>0</v>
      </c>
      <c r="BH1008" s="118">
        <f t="shared" si="2131"/>
        <v>0</v>
      </c>
      <c r="BI1008" s="118">
        <f t="shared" si="2131"/>
        <v>0</v>
      </c>
      <c r="BJ1008" s="118">
        <f t="shared" si="2131"/>
        <v>35610213.175193503</v>
      </c>
      <c r="BK1008" s="118">
        <f t="shared" si="2131"/>
        <v>0</v>
      </c>
      <c r="BL1008" s="118">
        <f t="shared" si="2131"/>
        <v>0</v>
      </c>
      <c r="BM1008" s="118">
        <f t="shared" si="2131"/>
        <v>0</v>
      </c>
      <c r="BN1008" s="118">
        <f t="shared" si="2131"/>
        <v>0</v>
      </c>
      <c r="BO1008" s="118">
        <f t="shared" si="2131"/>
        <v>0</v>
      </c>
      <c r="BP1008" s="118">
        <f t="shared" si="2131"/>
        <v>0</v>
      </c>
      <c r="BQ1008" s="118">
        <f t="shared" si="2131"/>
        <v>0</v>
      </c>
      <c r="BR1008" s="118">
        <f t="shared" si="2131"/>
        <v>0</v>
      </c>
      <c r="BS1008" s="118">
        <f t="shared" si="2131"/>
        <v>0</v>
      </c>
      <c r="BT1008" s="118">
        <f t="shared" si="2131"/>
        <v>0</v>
      </c>
      <c r="BU1008" s="118">
        <f t="shared" si="2131"/>
        <v>0</v>
      </c>
      <c r="BV1008" s="118">
        <f>+BV1006*BV812</f>
        <v>23155264.64854461</v>
      </c>
      <c r="BW1008" s="247">
        <f t="shared" si="2130"/>
        <v>182526019.23211235</v>
      </c>
    </row>
    <row r="1009" spans="1:75" x14ac:dyDescent="0.3">
      <c r="A1009" s="222" t="s">
        <v>668</v>
      </c>
      <c r="O1009" s="118">
        <f>+O1006*O813</f>
        <v>0</v>
      </c>
      <c r="P1009" s="118">
        <f t="shared" ref="P1009:BV1009" si="2132">+P1006*P813</f>
        <v>0</v>
      </c>
      <c r="Q1009" s="118">
        <f t="shared" si="2132"/>
        <v>0</v>
      </c>
      <c r="R1009" s="118">
        <f t="shared" si="2132"/>
        <v>0</v>
      </c>
      <c r="S1009" s="118">
        <f t="shared" si="2132"/>
        <v>0</v>
      </c>
      <c r="T1009" s="118">
        <f t="shared" si="2132"/>
        <v>5152406.1357797496</v>
      </c>
      <c r="U1009" s="118">
        <f t="shared" si="2132"/>
        <v>0</v>
      </c>
      <c r="V1009" s="118">
        <f t="shared" si="2132"/>
        <v>0</v>
      </c>
      <c r="W1009" s="118">
        <f t="shared" si="2132"/>
        <v>0</v>
      </c>
      <c r="X1009" s="118">
        <f t="shared" si="2132"/>
        <v>0</v>
      </c>
      <c r="Y1009" s="118">
        <f t="shared" si="2132"/>
        <v>0</v>
      </c>
      <c r="Z1009" s="118">
        <f t="shared" si="2132"/>
        <v>26691430.108363945</v>
      </c>
      <c r="AA1009" s="118">
        <f t="shared" si="2132"/>
        <v>0</v>
      </c>
      <c r="AB1009" s="118">
        <f t="shared" si="2132"/>
        <v>0</v>
      </c>
      <c r="AC1009" s="118">
        <f t="shared" si="2132"/>
        <v>0</v>
      </c>
      <c r="AD1009" s="118">
        <f t="shared" si="2132"/>
        <v>0</v>
      </c>
      <c r="AE1009" s="118">
        <f t="shared" si="2132"/>
        <v>0</v>
      </c>
      <c r="AF1009" s="118">
        <f t="shared" si="2132"/>
        <v>4596162.0210952144</v>
      </c>
      <c r="AG1009" s="118">
        <f t="shared" si="2132"/>
        <v>0</v>
      </c>
      <c r="AH1009" s="118">
        <f t="shared" si="2132"/>
        <v>0</v>
      </c>
      <c r="AI1009" s="118">
        <f t="shared" si="2132"/>
        <v>0</v>
      </c>
      <c r="AJ1009" s="118">
        <f t="shared" si="2132"/>
        <v>0</v>
      </c>
      <c r="AK1009" s="118">
        <f t="shared" si="2132"/>
        <v>0</v>
      </c>
      <c r="AL1009" s="118">
        <f t="shared" si="2132"/>
        <v>31972140.504157089</v>
      </c>
      <c r="AM1009" s="118">
        <f t="shared" si="2132"/>
        <v>0</v>
      </c>
      <c r="AN1009" s="118">
        <f t="shared" si="2132"/>
        <v>0</v>
      </c>
      <c r="AO1009" s="118">
        <f t="shared" si="2132"/>
        <v>0</v>
      </c>
      <c r="AP1009" s="118">
        <f t="shared" si="2132"/>
        <v>0</v>
      </c>
      <c r="AQ1009" s="118">
        <f t="shared" si="2132"/>
        <v>0</v>
      </c>
      <c r="AR1009" s="118">
        <f t="shared" si="2132"/>
        <v>3428943.7191830217</v>
      </c>
      <c r="AS1009" s="118">
        <f t="shared" si="2132"/>
        <v>0</v>
      </c>
      <c r="AT1009" s="118">
        <f t="shared" si="2132"/>
        <v>0</v>
      </c>
      <c r="AU1009" s="118">
        <f t="shared" si="2132"/>
        <v>0</v>
      </c>
      <c r="AV1009" s="118">
        <f t="shared" si="2132"/>
        <v>0</v>
      </c>
      <c r="AW1009" s="118">
        <f t="shared" si="2132"/>
        <v>0</v>
      </c>
      <c r="AX1009" s="118">
        <f t="shared" si="2132"/>
        <v>35374803.901861131</v>
      </c>
      <c r="AY1009" s="118">
        <f t="shared" si="2132"/>
        <v>0</v>
      </c>
      <c r="AZ1009" s="118">
        <f t="shared" si="2132"/>
        <v>0</v>
      </c>
      <c r="BA1009" s="118">
        <f t="shared" si="2132"/>
        <v>0</v>
      </c>
      <c r="BB1009" s="118">
        <f t="shared" si="2132"/>
        <v>0</v>
      </c>
      <c r="BC1009" s="118">
        <f t="shared" si="2132"/>
        <v>0</v>
      </c>
      <c r="BD1009" s="118">
        <f t="shared" si="2132"/>
        <v>0</v>
      </c>
      <c r="BE1009" s="118">
        <f t="shared" si="2132"/>
        <v>0</v>
      </c>
      <c r="BF1009" s="118">
        <f t="shared" si="2132"/>
        <v>0</v>
      </c>
      <c r="BG1009" s="118">
        <f t="shared" si="2132"/>
        <v>0</v>
      </c>
      <c r="BH1009" s="118">
        <f t="shared" si="2132"/>
        <v>0</v>
      </c>
      <c r="BI1009" s="118">
        <f t="shared" si="2132"/>
        <v>0</v>
      </c>
      <c r="BJ1009" s="118">
        <f t="shared" si="2132"/>
        <v>29957705.605608895</v>
      </c>
      <c r="BK1009" s="118">
        <f t="shared" si="2132"/>
        <v>0</v>
      </c>
      <c r="BL1009" s="118">
        <f t="shared" si="2132"/>
        <v>0</v>
      </c>
      <c r="BM1009" s="118">
        <f t="shared" si="2132"/>
        <v>0</v>
      </c>
      <c r="BN1009" s="118">
        <f t="shared" si="2132"/>
        <v>0</v>
      </c>
      <c r="BO1009" s="118">
        <f t="shared" si="2132"/>
        <v>0</v>
      </c>
      <c r="BP1009" s="118">
        <f t="shared" si="2132"/>
        <v>0</v>
      </c>
      <c r="BQ1009" s="118">
        <f t="shared" si="2132"/>
        <v>0</v>
      </c>
      <c r="BR1009" s="118">
        <f t="shared" si="2132"/>
        <v>0</v>
      </c>
      <c r="BS1009" s="118">
        <f t="shared" si="2132"/>
        <v>0</v>
      </c>
      <c r="BT1009" s="118">
        <f t="shared" si="2132"/>
        <v>0</v>
      </c>
      <c r="BU1009" s="118">
        <f t="shared" si="2132"/>
        <v>0</v>
      </c>
      <c r="BV1009" s="118">
        <f t="shared" si="2132"/>
        <v>20272467.708328776</v>
      </c>
      <c r="BW1009" s="247">
        <f t="shared" si="2130"/>
        <v>157446059.70437783</v>
      </c>
    </row>
    <row r="1010" spans="1:75" x14ac:dyDescent="0.3">
      <c r="O1010" s="119"/>
      <c r="P1010" s="119"/>
      <c r="Q1010" s="119"/>
      <c r="R1010" s="119"/>
      <c r="S1010" s="119"/>
      <c r="T1010" s="119"/>
      <c r="U1010" s="119"/>
      <c r="V1010" s="119"/>
      <c r="W1010" s="119"/>
      <c r="X1010" s="119"/>
      <c r="Y1010" s="119"/>
      <c r="Z1010" s="119"/>
      <c r="AA1010" s="119"/>
      <c r="AB1010" s="119"/>
      <c r="AC1010" s="119"/>
      <c r="AD1010" s="119"/>
      <c r="AE1010" s="119"/>
      <c r="AF1010" s="119"/>
      <c r="AG1010" s="119"/>
      <c r="AH1010" s="119"/>
      <c r="AI1010" s="119"/>
      <c r="AJ1010" s="119"/>
      <c r="AK1010" s="119"/>
      <c r="AL1010" s="119"/>
      <c r="AM1010" s="119"/>
      <c r="AN1010" s="119"/>
      <c r="AO1010" s="119"/>
      <c r="AP1010" s="119"/>
      <c r="AQ1010" s="119"/>
      <c r="AR1010" s="119"/>
      <c r="AS1010" s="119"/>
      <c r="AT1010" s="119"/>
      <c r="AU1010" s="119"/>
      <c r="AV1010" s="119"/>
      <c r="AW1010" s="119"/>
      <c r="AX1010" s="119"/>
      <c r="AY1010" s="119"/>
      <c r="AZ1010" s="119"/>
      <c r="BA1010" s="119"/>
      <c r="BB1010" s="119"/>
      <c r="BC1010" s="119"/>
      <c r="BD1010" s="119"/>
      <c r="BE1010" s="119"/>
      <c r="BF1010" s="119"/>
      <c r="BG1010" s="119"/>
      <c r="BH1010" s="119"/>
      <c r="BI1010" s="119"/>
      <c r="BJ1010" s="119"/>
      <c r="BK1010" s="119"/>
      <c r="BL1010" s="119"/>
      <c r="BM1010" s="119"/>
      <c r="BN1010" s="119"/>
      <c r="BO1010" s="119"/>
      <c r="BP1010" s="119"/>
      <c r="BQ1010" s="119"/>
      <c r="BR1010" s="119"/>
      <c r="BS1010" s="119"/>
      <c r="BT1010" s="119"/>
      <c r="BU1010" s="119"/>
      <c r="BV1010" s="119"/>
      <c r="BW1010" s="233">
        <f t="shared" si="2130"/>
        <v>0</v>
      </c>
    </row>
    <row r="1011" spans="1:75" x14ac:dyDescent="0.3">
      <c r="A1011" s="163" t="s">
        <v>538</v>
      </c>
      <c r="O1011" s="118">
        <f>+O1006-O1008-O1009</f>
        <v>0</v>
      </c>
      <c r="P1011" s="118">
        <f t="shared" ref="P1011:BU1011" si="2133">+P1006-P1008-P1009</f>
        <v>0</v>
      </c>
      <c r="Q1011" s="118">
        <f t="shared" si="2133"/>
        <v>0</v>
      </c>
      <c r="R1011" s="118">
        <f t="shared" si="2133"/>
        <v>0</v>
      </c>
      <c r="S1011" s="118">
        <f t="shared" si="2133"/>
        <v>0</v>
      </c>
      <c r="T1011" s="118">
        <f t="shared" si="2133"/>
        <v>0</v>
      </c>
      <c r="U1011" s="118">
        <f t="shared" si="2133"/>
        <v>0</v>
      </c>
      <c r="V1011" s="118">
        <f t="shared" si="2133"/>
        <v>0</v>
      </c>
      <c r="W1011" s="118">
        <f t="shared" si="2133"/>
        <v>0</v>
      </c>
      <c r="X1011" s="118">
        <f t="shared" si="2133"/>
        <v>0</v>
      </c>
      <c r="Y1011" s="118">
        <f t="shared" si="2133"/>
        <v>0</v>
      </c>
      <c r="Z1011" s="118">
        <f t="shared" si="2133"/>
        <v>0</v>
      </c>
      <c r="AA1011" s="118">
        <f t="shared" si="2133"/>
        <v>0</v>
      </c>
      <c r="AB1011" s="118">
        <f t="shared" si="2133"/>
        <v>0</v>
      </c>
      <c r="AC1011" s="118">
        <f t="shared" si="2133"/>
        <v>0</v>
      </c>
      <c r="AD1011" s="118">
        <f t="shared" si="2133"/>
        <v>0</v>
      </c>
      <c r="AE1011" s="118">
        <f t="shared" si="2133"/>
        <v>0</v>
      </c>
      <c r="AF1011" s="118">
        <f t="shared" si="2133"/>
        <v>0</v>
      </c>
      <c r="AG1011" s="118">
        <f t="shared" si="2133"/>
        <v>0</v>
      </c>
      <c r="AH1011" s="118">
        <f t="shared" si="2133"/>
        <v>0</v>
      </c>
      <c r="AI1011" s="118">
        <f t="shared" si="2133"/>
        <v>0</v>
      </c>
      <c r="AJ1011" s="118">
        <f t="shared" si="2133"/>
        <v>0</v>
      </c>
      <c r="AK1011" s="118">
        <f t="shared" si="2133"/>
        <v>0</v>
      </c>
      <c r="AL1011" s="118">
        <f t="shared" si="2133"/>
        <v>0</v>
      </c>
      <c r="AM1011" s="118">
        <f t="shared" si="2133"/>
        <v>0</v>
      </c>
      <c r="AN1011" s="118">
        <f t="shared" si="2133"/>
        <v>0</v>
      </c>
      <c r="AO1011" s="118">
        <f t="shared" si="2133"/>
        <v>0</v>
      </c>
      <c r="AP1011" s="118">
        <f t="shared" si="2133"/>
        <v>0</v>
      </c>
      <c r="AQ1011" s="118">
        <f t="shared" si="2133"/>
        <v>0</v>
      </c>
      <c r="AR1011" s="118">
        <f t="shared" si="2133"/>
        <v>0</v>
      </c>
      <c r="AS1011" s="118">
        <f t="shared" si="2133"/>
        <v>0</v>
      </c>
      <c r="AT1011" s="118">
        <f t="shared" si="2133"/>
        <v>0</v>
      </c>
      <c r="AU1011" s="118">
        <f t="shared" si="2133"/>
        <v>0</v>
      </c>
      <c r="AV1011" s="118">
        <f t="shared" si="2133"/>
        <v>0</v>
      </c>
      <c r="AW1011" s="118">
        <f t="shared" si="2133"/>
        <v>0</v>
      </c>
      <c r="AX1011" s="118">
        <f t="shared" si="2133"/>
        <v>0</v>
      </c>
      <c r="AY1011" s="118">
        <f t="shared" si="2133"/>
        <v>0</v>
      </c>
      <c r="AZ1011" s="118">
        <f t="shared" si="2133"/>
        <v>0</v>
      </c>
      <c r="BA1011" s="118">
        <f t="shared" si="2133"/>
        <v>0</v>
      </c>
      <c r="BB1011" s="118">
        <f t="shared" si="2133"/>
        <v>0</v>
      </c>
      <c r="BC1011" s="118">
        <f t="shared" si="2133"/>
        <v>0</v>
      </c>
      <c r="BD1011" s="118">
        <f t="shared" si="2133"/>
        <v>0</v>
      </c>
      <c r="BE1011" s="118">
        <f t="shared" si="2133"/>
        <v>0</v>
      </c>
      <c r="BF1011" s="118">
        <f t="shared" si="2133"/>
        <v>0</v>
      </c>
      <c r="BG1011" s="118">
        <f t="shared" si="2133"/>
        <v>0</v>
      </c>
      <c r="BH1011" s="118">
        <f t="shared" si="2133"/>
        <v>0</v>
      </c>
      <c r="BI1011" s="118">
        <f t="shared" si="2133"/>
        <v>0</v>
      </c>
      <c r="BJ1011" s="118">
        <f t="shared" si="2133"/>
        <v>0</v>
      </c>
      <c r="BK1011" s="118">
        <f t="shared" si="2133"/>
        <v>0</v>
      </c>
      <c r="BL1011" s="118">
        <f t="shared" si="2133"/>
        <v>0</v>
      </c>
      <c r="BM1011" s="118">
        <f t="shared" si="2133"/>
        <v>0</v>
      </c>
      <c r="BN1011" s="118">
        <f t="shared" si="2133"/>
        <v>0</v>
      </c>
      <c r="BO1011" s="118">
        <f t="shared" si="2133"/>
        <v>0</v>
      </c>
      <c r="BP1011" s="118">
        <f t="shared" si="2133"/>
        <v>0</v>
      </c>
      <c r="BQ1011" s="118">
        <f t="shared" si="2133"/>
        <v>0</v>
      </c>
      <c r="BR1011" s="118">
        <f t="shared" si="2133"/>
        <v>0</v>
      </c>
      <c r="BS1011" s="118">
        <f t="shared" si="2133"/>
        <v>0</v>
      </c>
      <c r="BT1011" s="118">
        <f t="shared" si="2133"/>
        <v>0</v>
      </c>
      <c r="BU1011" s="118">
        <f t="shared" si="2133"/>
        <v>0</v>
      </c>
      <c r="BV1011" s="118">
        <f>+BV1006-BV1008-BV1009</f>
        <v>0</v>
      </c>
      <c r="BW1011" s="247">
        <f t="shared" si="2130"/>
        <v>0</v>
      </c>
    </row>
    <row r="1012" spans="1:75" x14ac:dyDescent="0.3">
      <c r="BW1012" s="233">
        <f t="shared" si="2130"/>
        <v>0</v>
      </c>
    </row>
    <row r="1013" spans="1:75" x14ac:dyDescent="0.3">
      <c r="A1013" s="287" t="s">
        <v>754</v>
      </c>
      <c r="BW1013" s="233">
        <f t="shared" si="2130"/>
        <v>0</v>
      </c>
    </row>
    <row r="1014" spans="1:75" x14ac:dyDescent="0.3">
      <c r="BW1014" s="233">
        <f t="shared" si="2130"/>
        <v>0</v>
      </c>
    </row>
    <row r="1015" spans="1:75" x14ac:dyDescent="0.3">
      <c r="A1015" s="5" t="s">
        <v>657</v>
      </c>
      <c r="O1015" s="118">
        <f>+O982</f>
        <v>0</v>
      </c>
      <c r="P1015" s="118">
        <f t="shared" ref="P1015:BU1015" si="2134">+P982</f>
        <v>0</v>
      </c>
      <c r="Q1015" s="118">
        <f t="shared" si="2134"/>
        <v>0</v>
      </c>
      <c r="R1015" s="118">
        <f>+R982</f>
        <v>0</v>
      </c>
      <c r="S1015" s="118">
        <f t="shared" si="2134"/>
        <v>0</v>
      </c>
      <c r="T1015" s="118">
        <f t="shared" si="2134"/>
        <v>6632432.0831999993</v>
      </c>
      <c r="U1015" s="118">
        <f t="shared" si="2134"/>
        <v>0</v>
      </c>
      <c r="V1015" s="118">
        <f t="shared" si="2134"/>
        <v>0</v>
      </c>
      <c r="W1015" s="118">
        <f t="shared" si="2134"/>
        <v>0</v>
      </c>
      <c r="X1015" s="118">
        <f t="shared" si="2134"/>
        <v>0</v>
      </c>
      <c r="Y1015" s="118">
        <f t="shared" si="2134"/>
        <v>0</v>
      </c>
      <c r="Z1015" s="118">
        <f t="shared" si="2134"/>
        <v>39794592.499199994</v>
      </c>
      <c r="AA1015" s="118">
        <f t="shared" si="2134"/>
        <v>0</v>
      </c>
      <c r="AB1015" s="118">
        <f t="shared" si="2134"/>
        <v>0</v>
      </c>
      <c r="AC1015" s="118">
        <f t="shared" si="2134"/>
        <v>0</v>
      </c>
      <c r="AD1015" s="118">
        <f t="shared" si="2134"/>
        <v>0</v>
      </c>
      <c r="AE1015" s="118">
        <f t="shared" si="2134"/>
        <v>0</v>
      </c>
      <c r="AF1015" s="118">
        <f t="shared" si="2134"/>
        <v>5804395.4326065537</v>
      </c>
      <c r="AG1015" s="118">
        <f t="shared" si="2134"/>
        <v>0</v>
      </c>
      <c r="AH1015" s="118">
        <f t="shared" si="2134"/>
        <v>0</v>
      </c>
      <c r="AI1015" s="118">
        <f t="shared" si="2134"/>
        <v>0</v>
      </c>
      <c r="AJ1015" s="118">
        <f t="shared" si="2134"/>
        <v>0</v>
      </c>
      <c r="AK1015" s="118">
        <f t="shared" si="2134"/>
        <v>0</v>
      </c>
      <c r="AL1015" s="118">
        <f t="shared" si="2134"/>
        <v>46862406.180353329</v>
      </c>
      <c r="AM1015" s="118">
        <f t="shared" si="2134"/>
        <v>0</v>
      </c>
      <c r="AN1015" s="118">
        <f t="shared" si="2134"/>
        <v>0</v>
      </c>
      <c r="AO1015" s="118">
        <f t="shared" si="2134"/>
        <v>0</v>
      </c>
      <c r="AP1015" s="118">
        <f t="shared" si="2134"/>
        <v>0</v>
      </c>
      <c r="AQ1015" s="118">
        <f t="shared" si="2134"/>
        <v>0</v>
      </c>
      <c r="AR1015" s="118">
        <f t="shared" si="2134"/>
        <v>4308512.158213987</v>
      </c>
      <c r="AS1015" s="118">
        <f t="shared" si="2134"/>
        <v>0</v>
      </c>
      <c r="AT1015" s="118">
        <f t="shared" si="2134"/>
        <v>0</v>
      </c>
      <c r="AU1015" s="118">
        <f t="shared" si="2134"/>
        <v>0</v>
      </c>
      <c r="AV1015" s="118">
        <f t="shared" si="2134"/>
        <v>0</v>
      </c>
      <c r="AW1015" s="118">
        <f t="shared" si="2134"/>
        <v>0</v>
      </c>
      <c r="AX1015" s="118">
        <f t="shared" si="2134"/>
        <v>51702145.898567848</v>
      </c>
      <c r="AY1015" s="118">
        <f t="shared" si="2134"/>
        <v>0</v>
      </c>
      <c r="AZ1015" s="118">
        <f t="shared" si="2134"/>
        <v>0</v>
      </c>
      <c r="BA1015" s="118">
        <f t="shared" si="2134"/>
        <v>0</v>
      </c>
      <c r="BB1015" s="118">
        <f t="shared" si="2134"/>
        <v>0</v>
      </c>
      <c r="BC1015" s="118">
        <f t="shared" si="2134"/>
        <v>0</v>
      </c>
      <c r="BD1015" s="118">
        <f t="shared" si="2134"/>
        <v>0</v>
      </c>
      <c r="BE1015" s="118">
        <f t="shared" si="2134"/>
        <v>0</v>
      </c>
      <c r="BF1015" s="118">
        <f t="shared" si="2134"/>
        <v>0</v>
      </c>
      <c r="BG1015" s="118">
        <f t="shared" si="2134"/>
        <v>0</v>
      </c>
      <c r="BH1015" s="118">
        <f t="shared" si="2134"/>
        <v>0</v>
      </c>
      <c r="BI1015" s="118">
        <f t="shared" si="2134"/>
        <v>0</v>
      </c>
      <c r="BJ1015" s="118">
        <f t="shared" si="2134"/>
        <v>44029939.863997132</v>
      </c>
      <c r="BK1015" s="118">
        <f t="shared" si="2134"/>
        <v>0</v>
      </c>
      <c r="BL1015" s="118">
        <f t="shared" si="2134"/>
        <v>0</v>
      </c>
      <c r="BM1015" s="118">
        <f t="shared" si="2134"/>
        <v>0</v>
      </c>
      <c r="BN1015" s="118">
        <f t="shared" si="2134"/>
        <v>0</v>
      </c>
      <c r="BO1015" s="118">
        <f t="shared" si="2134"/>
        <v>0</v>
      </c>
      <c r="BP1015" s="118">
        <f t="shared" si="2134"/>
        <v>0</v>
      </c>
      <c r="BQ1015" s="118">
        <f t="shared" si="2134"/>
        <v>0</v>
      </c>
      <c r="BR1015" s="118">
        <f t="shared" si="2134"/>
        <v>0</v>
      </c>
      <c r="BS1015" s="118">
        <f t="shared" si="2134"/>
        <v>0</v>
      </c>
      <c r="BT1015" s="118">
        <f t="shared" si="2134"/>
        <v>0</v>
      </c>
      <c r="BU1015" s="118">
        <f t="shared" si="2134"/>
        <v>0</v>
      </c>
      <c r="BV1015" s="118">
        <f>+BV982</f>
        <v>29162439.187603842</v>
      </c>
      <c r="BW1015" s="247">
        <f t="shared" si="2130"/>
        <v>228296863.30374268</v>
      </c>
    </row>
    <row r="1016" spans="1:75" x14ac:dyDescent="0.3">
      <c r="A1016" s="5" t="s">
        <v>658</v>
      </c>
      <c r="O1016" s="118">
        <f>+O985</f>
        <v>0</v>
      </c>
      <c r="P1016" s="118">
        <f t="shared" ref="P1016:BU1016" si="2135">+P985</f>
        <v>0</v>
      </c>
      <c r="Q1016" s="118">
        <f t="shared" si="2135"/>
        <v>0</v>
      </c>
      <c r="R1016" s="118">
        <f t="shared" si="2135"/>
        <v>0</v>
      </c>
      <c r="S1016" s="118">
        <f t="shared" si="2135"/>
        <v>0</v>
      </c>
      <c r="T1016" s="118">
        <f t="shared" si="2135"/>
        <v>552702.67359999998</v>
      </c>
      <c r="U1016" s="118">
        <f t="shared" si="2135"/>
        <v>0</v>
      </c>
      <c r="V1016" s="118">
        <f t="shared" si="2135"/>
        <v>0</v>
      </c>
      <c r="W1016" s="118">
        <f t="shared" si="2135"/>
        <v>0</v>
      </c>
      <c r="X1016" s="118">
        <f t="shared" si="2135"/>
        <v>0</v>
      </c>
      <c r="Y1016" s="118">
        <f t="shared" si="2135"/>
        <v>0</v>
      </c>
      <c r="Z1016" s="118">
        <f t="shared" si="2135"/>
        <v>3316216.0415999996</v>
      </c>
      <c r="AA1016" s="118">
        <f t="shared" si="2135"/>
        <v>0</v>
      </c>
      <c r="AB1016" s="118">
        <f t="shared" si="2135"/>
        <v>0</v>
      </c>
      <c r="AC1016" s="118">
        <f t="shared" si="2135"/>
        <v>0</v>
      </c>
      <c r="AD1016" s="118">
        <f t="shared" si="2135"/>
        <v>0</v>
      </c>
      <c r="AE1016" s="118">
        <f t="shared" si="2135"/>
        <v>0</v>
      </c>
      <c r="AF1016" s="118">
        <f t="shared" si="2135"/>
        <v>483699.61938387947</v>
      </c>
      <c r="AG1016" s="118">
        <f t="shared" si="2135"/>
        <v>0</v>
      </c>
      <c r="AH1016" s="118">
        <f t="shared" si="2135"/>
        <v>0</v>
      </c>
      <c r="AI1016" s="118">
        <f t="shared" si="2135"/>
        <v>0</v>
      </c>
      <c r="AJ1016" s="118">
        <f t="shared" si="2135"/>
        <v>0</v>
      </c>
      <c r="AK1016" s="118">
        <f t="shared" si="2135"/>
        <v>0</v>
      </c>
      <c r="AL1016" s="118">
        <f t="shared" si="2135"/>
        <v>3905200.5150294439</v>
      </c>
      <c r="AM1016" s="118">
        <f t="shared" si="2135"/>
        <v>0</v>
      </c>
      <c r="AN1016" s="118">
        <f t="shared" si="2135"/>
        <v>0</v>
      </c>
      <c r="AO1016" s="118">
        <f t="shared" si="2135"/>
        <v>0</v>
      </c>
      <c r="AP1016" s="118">
        <f t="shared" si="2135"/>
        <v>0</v>
      </c>
      <c r="AQ1016" s="118">
        <f t="shared" si="2135"/>
        <v>0</v>
      </c>
      <c r="AR1016" s="118">
        <f t="shared" si="2135"/>
        <v>359042.67985116557</v>
      </c>
      <c r="AS1016" s="118">
        <f t="shared" si="2135"/>
        <v>0</v>
      </c>
      <c r="AT1016" s="118">
        <f t="shared" si="2135"/>
        <v>0</v>
      </c>
      <c r="AU1016" s="118">
        <f t="shared" si="2135"/>
        <v>0</v>
      </c>
      <c r="AV1016" s="118">
        <f t="shared" si="2135"/>
        <v>0</v>
      </c>
      <c r="AW1016" s="118">
        <f t="shared" si="2135"/>
        <v>0</v>
      </c>
      <c r="AX1016" s="118">
        <f t="shared" si="2135"/>
        <v>4308512.158213987</v>
      </c>
      <c r="AY1016" s="118">
        <f t="shared" si="2135"/>
        <v>0</v>
      </c>
      <c r="AZ1016" s="118">
        <f t="shared" si="2135"/>
        <v>0</v>
      </c>
      <c r="BA1016" s="118">
        <f t="shared" si="2135"/>
        <v>0</v>
      </c>
      <c r="BB1016" s="118">
        <f t="shared" si="2135"/>
        <v>0</v>
      </c>
      <c r="BC1016" s="118">
        <f t="shared" si="2135"/>
        <v>0</v>
      </c>
      <c r="BD1016" s="118">
        <f t="shared" si="2135"/>
        <v>0</v>
      </c>
      <c r="BE1016" s="118">
        <f t="shared" si="2135"/>
        <v>0</v>
      </c>
      <c r="BF1016" s="118">
        <f t="shared" si="2135"/>
        <v>0</v>
      </c>
      <c r="BG1016" s="118">
        <f t="shared" si="2135"/>
        <v>0</v>
      </c>
      <c r="BH1016" s="118">
        <f t="shared" si="2135"/>
        <v>0</v>
      </c>
      <c r="BI1016" s="118">
        <f t="shared" si="2135"/>
        <v>0</v>
      </c>
      <c r="BJ1016" s="118">
        <f t="shared" si="2135"/>
        <v>3669161.6553330943</v>
      </c>
      <c r="BK1016" s="118">
        <f t="shared" si="2135"/>
        <v>0</v>
      </c>
      <c r="BL1016" s="118">
        <f t="shared" si="2135"/>
        <v>0</v>
      </c>
      <c r="BM1016" s="118">
        <f t="shared" si="2135"/>
        <v>0</v>
      </c>
      <c r="BN1016" s="118">
        <f t="shared" si="2135"/>
        <v>0</v>
      </c>
      <c r="BO1016" s="118">
        <f t="shared" si="2135"/>
        <v>0</v>
      </c>
      <c r="BP1016" s="118">
        <f t="shared" si="2135"/>
        <v>0</v>
      </c>
      <c r="BQ1016" s="118">
        <f t="shared" si="2135"/>
        <v>0</v>
      </c>
      <c r="BR1016" s="118">
        <f t="shared" si="2135"/>
        <v>0</v>
      </c>
      <c r="BS1016" s="118">
        <f t="shared" si="2135"/>
        <v>0</v>
      </c>
      <c r="BT1016" s="118">
        <f t="shared" si="2135"/>
        <v>0</v>
      </c>
      <c r="BU1016" s="118">
        <f t="shared" si="2135"/>
        <v>0</v>
      </c>
      <c r="BV1016" s="118">
        <f>+BV985</f>
        <v>2430203.2656336534</v>
      </c>
      <c r="BW1016" s="247">
        <f t="shared" si="2130"/>
        <v>19024738.608645223</v>
      </c>
    </row>
    <row r="1017" spans="1:75" x14ac:dyDescent="0.3">
      <c r="A1017" s="5" t="s">
        <v>659</v>
      </c>
      <c r="O1017" s="118">
        <f>+O987</f>
        <v>0</v>
      </c>
      <c r="P1017" s="118">
        <f t="shared" ref="P1017:BV1017" si="2136">+P987</f>
        <v>0</v>
      </c>
      <c r="Q1017" s="118">
        <f t="shared" si="2136"/>
        <v>0</v>
      </c>
      <c r="R1017" s="118">
        <f t="shared" si="2136"/>
        <v>0</v>
      </c>
      <c r="S1017" s="118">
        <f t="shared" si="2136"/>
        <v>0</v>
      </c>
      <c r="T1017" s="118">
        <f t="shared" si="2136"/>
        <v>5527.0267359999998</v>
      </c>
      <c r="U1017" s="118">
        <f t="shared" si="2136"/>
        <v>0</v>
      </c>
      <c r="V1017" s="118">
        <f t="shared" si="2136"/>
        <v>0</v>
      </c>
      <c r="W1017" s="118">
        <f t="shared" si="2136"/>
        <v>0</v>
      </c>
      <c r="X1017" s="118">
        <f t="shared" si="2136"/>
        <v>0</v>
      </c>
      <c r="Y1017" s="118">
        <f t="shared" si="2136"/>
        <v>0</v>
      </c>
      <c r="Z1017" s="118">
        <f t="shared" si="2136"/>
        <v>33162.160415999999</v>
      </c>
      <c r="AA1017" s="118">
        <f t="shared" si="2136"/>
        <v>0</v>
      </c>
      <c r="AB1017" s="118">
        <f t="shared" si="2136"/>
        <v>0</v>
      </c>
      <c r="AC1017" s="118">
        <f t="shared" si="2136"/>
        <v>0</v>
      </c>
      <c r="AD1017" s="118">
        <f t="shared" si="2136"/>
        <v>0</v>
      </c>
      <c r="AE1017" s="118">
        <f t="shared" si="2136"/>
        <v>0</v>
      </c>
      <c r="AF1017" s="118">
        <f t="shared" si="2136"/>
        <v>4836.9961938387951</v>
      </c>
      <c r="AG1017" s="118">
        <f t="shared" si="2136"/>
        <v>0</v>
      </c>
      <c r="AH1017" s="118">
        <f t="shared" si="2136"/>
        <v>0</v>
      </c>
      <c r="AI1017" s="118">
        <f t="shared" si="2136"/>
        <v>0</v>
      </c>
      <c r="AJ1017" s="118">
        <f t="shared" si="2136"/>
        <v>0</v>
      </c>
      <c r="AK1017" s="118">
        <f t="shared" si="2136"/>
        <v>0</v>
      </c>
      <c r="AL1017" s="118">
        <f t="shared" si="2136"/>
        <v>39052.005150294441</v>
      </c>
      <c r="AM1017" s="118">
        <f t="shared" si="2136"/>
        <v>0</v>
      </c>
      <c r="AN1017" s="118">
        <f t="shared" si="2136"/>
        <v>0</v>
      </c>
      <c r="AO1017" s="118">
        <f t="shared" si="2136"/>
        <v>0</v>
      </c>
      <c r="AP1017" s="118">
        <f t="shared" si="2136"/>
        <v>0</v>
      </c>
      <c r="AQ1017" s="118">
        <f t="shared" si="2136"/>
        <v>0</v>
      </c>
      <c r="AR1017" s="118">
        <f t="shared" si="2136"/>
        <v>3590.4267985116558</v>
      </c>
      <c r="AS1017" s="118">
        <f t="shared" si="2136"/>
        <v>0</v>
      </c>
      <c r="AT1017" s="118">
        <f t="shared" si="2136"/>
        <v>0</v>
      </c>
      <c r="AU1017" s="118">
        <f t="shared" si="2136"/>
        <v>0</v>
      </c>
      <c r="AV1017" s="118">
        <f t="shared" si="2136"/>
        <v>0</v>
      </c>
      <c r="AW1017" s="118">
        <f t="shared" si="2136"/>
        <v>0</v>
      </c>
      <c r="AX1017" s="118">
        <f t="shared" si="2136"/>
        <v>43085.121582139873</v>
      </c>
      <c r="AY1017" s="118">
        <f t="shared" si="2136"/>
        <v>0</v>
      </c>
      <c r="AZ1017" s="118">
        <f t="shared" si="2136"/>
        <v>0</v>
      </c>
      <c r="BA1017" s="118">
        <f t="shared" si="2136"/>
        <v>0</v>
      </c>
      <c r="BB1017" s="118">
        <f t="shared" si="2136"/>
        <v>0</v>
      </c>
      <c r="BC1017" s="118">
        <f t="shared" si="2136"/>
        <v>0</v>
      </c>
      <c r="BD1017" s="118">
        <f t="shared" si="2136"/>
        <v>0</v>
      </c>
      <c r="BE1017" s="118">
        <f t="shared" si="2136"/>
        <v>0</v>
      </c>
      <c r="BF1017" s="118">
        <f t="shared" si="2136"/>
        <v>0</v>
      </c>
      <c r="BG1017" s="118">
        <f t="shared" si="2136"/>
        <v>0</v>
      </c>
      <c r="BH1017" s="118">
        <f t="shared" si="2136"/>
        <v>0</v>
      </c>
      <c r="BI1017" s="118">
        <f t="shared" si="2136"/>
        <v>0</v>
      </c>
      <c r="BJ1017" s="118">
        <f t="shared" si="2136"/>
        <v>36691.616553330947</v>
      </c>
      <c r="BK1017" s="118">
        <f t="shared" si="2136"/>
        <v>0</v>
      </c>
      <c r="BL1017" s="118">
        <f t="shared" si="2136"/>
        <v>0</v>
      </c>
      <c r="BM1017" s="118">
        <f t="shared" si="2136"/>
        <v>0</v>
      </c>
      <c r="BN1017" s="118">
        <f t="shared" si="2136"/>
        <v>0</v>
      </c>
      <c r="BO1017" s="118">
        <f t="shared" si="2136"/>
        <v>0</v>
      </c>
      <c r="BP1017" s="118">
        <f t="shared" si="2136"/>
        <v>0</v>
      </c>
      <c r="BQ1017" s="118">
        <f t="shared" si="2136"/>
        <v>0</v>
      </c>
      <c r="BR1017" s="118">
        <f t="shared" si="2136"/>
        <v>0</v>
      </c>
      <c r="BS1017" s="118">
        <f t="shared" si="2136"/>
        <v>0</v>
      </c>
      <c r="BT1017" s="118">
        <f t="shared" si="2136"/>
        <v>0</v>
      </c>
      <c r="BU1017" s="118">
        <f t="shared" si="2136"/>
        <v>0</v>
      </c>
      <c r="BV1017" s="118">
        <f t="shared" si="2136"/>
        <v>24302.032656336534</v>
      </c>
      <c r="BW1017" s="247">
        <f t="shared" si="2130"/>
        <v>190247.38608645223</v>
      </c>
    </row>
    <row r="1018" spans="1:75" x14ac:dyDescent="0.3">
      <c r="A1018" s="5" t="s">
        <v>660</v>
      </c>
      <c r="O1018" s="118">
        <f>+O990</f>
        <v>0</v>
      </c>
      <c r="P1018" s="118">
        <f t="shared" ref="P1018:BV1018" si="2137">+P990</f>
        <v>0</v>
      </c>
      <c r="Q1018" s="118">
        <f t="shared" si="2137"/>
        <v>0</v>
      </c>
      <c r="R1018" s="118">
        <f t="shared" si="2137"/>
        <v>0</v>
      </c>
      <c r="S1018" s="118">
        <f t="shared" si="2137"/>
        <v>0</v>
      </c>
      <c r="T1018" s="118">
        <f t="shared" si="2137"/>
        <v>552702.67359999998</v>
      </c>
      <c r="U1018" s="118">
        <f t="shared" si="2137"/>
        <v>0</v>
      </c>
      <c r="V1018" s="118">
        <f t="shared" si="2137"/>
        <v>0</v>
      </c>
      <c r="W1018" s="118">
        <f t="shared" si="2137"/>
        <v>0</v>
      </c>
      <c r="X1018" s="118">
        <f t="shared" si="2137"/>
        <v>0</v>
      </c>
      <c r="Y1018" s="118">
        <f t="shared" si="2137"/>
        <v>0</v>
      </c>
      <c r="Z1018" s="118">
        <f t="shared" si="2137"/>
        <v>3316216.0415999996</v>
      </c>
      <c r="AA1018" s="118">
        <f t="shared" si="2137"/>
        <v>0</v>
      </c>
      <c r="AB1018" s="118">
        <f t="shared" si="2137"/>
        <v>0</v>
      </c>
      <c r="AC1018" s="118">
        <f t="shared" si="2137"/>
        <v>0</v>
      </c>
      <c r="AD1018" s="118">
        <f t="shared" si="2137"/>
        <v>0</v>
      </c>
      <c r="AE1018" s="118">
        <f t="shared" si="2137"/>
        <v>0</v>
      </c>
      <c r="AF1018" s="118">
        <f t="shared" si="2137"/>
        <v>483699.61938387947</v>
      </c>
      <c r="AG1018" s="118">
        <f t="shared" si="2137"/>
        <v>0</v>
      </c>
      <c r="AH1018" s="118">
        <f t="shared" si="2137"/>
        <v>0</v>
      </c>
      <c r="AI1018" s="118">
        <f t="shared" si="2137"/>
        <v>0</v>
      </c>
      <c r="AJ1018" s="118">
        <f t="shared" si="2137"/>
        <v>0</v>
      </c>
      <c r="AK1018" s="118">
        <f t="shared" si="2137"/>
        <v>0</v>
      </c>
      <c r="AL1018" s="118">
        <f t="shared" si="2137"/>
        <v>3905200.5150294439</v>
      </c>
      <c r="AM1018" s="118">
        <f t="shared" si="2137"/>
        <v>0</v>
      </c>
      <c r="AN1018" s="118">
        <f t="shared" si="2137"/>
        <v>0</v>
      </c>
      <c r="AO1018" s="118">
        <f t="shared" si="2137"/>
        <v>0</v>
      </c>
      <c r="AP1018" s="118">
        <f t="shared" si="2137"/>
        <v>0</v>
      </c>
      <c r="AQ1018" s="118">
        <f t="shared" si="2137"/>
        <v>0</v>
      </c>
      <c r="AR1018" s="118">
        <f t="shared" si="2137"/>
        <v>359042.67985116557</v>
      </c>
      <c r="AS1018" s="118">
        <f t="shared" si="2137"/>
        <v>0</v>
      </c>
      <c r="AT1018" s="118">
        <f t="shared" si="2137"/>
        <v>0</v>
      </c>
      <c r="AU1018" s="118">
        <f t="shared" si="2137"/>
        <v>0</v>
      </c>
      <c r="AV1018" s="118">
        <f t="shared" si="2137"/>
        <v>0</v>
      </c>
      <c r="AW1018" s="118">
        <f t="shared" si="2137"/>
        <v>0</v>
      </c>
      <c r="AX1018" s="118">
        <f t="shared" si="2137"/>
        <v>4308512.158213987</v>
      </c>
      <c r="AY1018" s="118">
        <f t="shared" si="2137"/>
        <v>0</v>
      </c>
      <c r="AZ1018" s="118">
        <f t="shared" si="2137"/>
        <v>0</v>
      </c>
      <c r="BA1018" s="118">
        <f t="shared" si="2137"/>
        <v>0</v>
      </c>
      <c r="BB1018" s="118">
        <f t="shared" si="2137"/>
        <v>0</v>
      </c>
      <c r="BC1018" s="118">
        <f t="shared" si="2137"/>
        <v>0</v>
      </c>
      <c r="BD1018" s="118">
        <f t="shared" si="2137"/>
        <v>0</v>
      </c>
      <c r="BE1018" s="118">
        <f t="shared" si="2137"/>
        <v>0</v>
      </c>
      <c r="BF1018" s="118">
        <f t="shared" si="2137"/>
        <v>0</v>
      </c>
      <c r="BG1018" s="118">
        <f t="shared" si="2137"/>
        <v>0</v>
      </c>
      <c r="BH1018" s="118">
        <f t="shared" si="2137"/>
        <v>0</v>
      </c>
      <c r="BI1018" s="118">
        <f t="shared" si="2137"/>
        <v>0</v>
      </c>
      <c r="BJ1018" s="118">
        <f t="shared" si="2137"/>
        <v>3669161.6553330943</v>
      </c>
      <c r="BK1018" s="118">
        <f t="shared" si="2137"/>
        <v>0</v>
      </c>
      <c r="BL1018" s="118">
        <f t="shared" si="2137"/>
        <v>0</v>
      </c>
      <c r="BM1018" s="118">
        <f t="shared" si="2137"/>
        <v>0</v>
      </c>
      <c r="BN1018" s="118">
        <f t="shared" si="2137"/>
        <v>0</v>
      </c>
      <c r="BO1018" s="118">
        <f t="shared" si="2137"/>
        <v>0</v>
      </c>
      <c r="BP1018" s="118">
        <f t="shared" si="2137"/>
        <v>0</v>
      </c>
      <c r="BQ1018" s="118">
        <f t="shared" si="2137"/>
        <v>0</v>
      </c>
      <c r="BR1018" s="118">
        <f t="shared" si="2137"/>
        <v>0</v>
      </c>
      <c r="BS1018" s="118">
        <f t="shared" si="2137"/>
        <v>0</v>
      </c>
      <c r="BT1018" s="118">
        <f t="shared" si="2137"/>
        <v>0</v>
      </c>
      <c r="BU1018" s="118">
        <f t="shared" si="2137"/>
        <v>0</v>
      </c>
      <c r="BV1018" s="118">
        <f t="shared" si="2137"/>
        <v>2430203.2656336534</v>
      </c>
      <c r="BW1018" s="247">
        <f t="shared" si="2130"/>
        <v>19024738.608645223</v>
      </c>
    </row>
    <row r="1019" spans="1:75" x14ac:dyDescent="0.3">
      <c r="A1019" s="5" t="s">
        <v>661</v>
      </c>
      <c r="O1019" s="118">
        <f>+O992</f>
        <v>0</v>
      </c>
      <c r="P1019" s="118">
        <f t="shared" ref="P1019:BU1019" si="2138">+P992</f>
        <v>0</v>
      </c>
      <c r="Q1019" s="118">
        <f t="shared" si="2138"/>
        <v>0</v>
      </c>
      <c r="R1019" s="118">
        <f t="shared" si="2138"/>
        <v>0</v>
      </c>
      <c r="S1019" s="118">
        <f t="shared" si="2138"/>
        <v>0</v>
      </c>
      <c r="T1019" s="118">
        <f t="shared" si="2138"/>
        <v>276351.33679999999</v>
      </c>
      <c r="U1019" s="118">
        <f t="shared" si="2138"/>
        <v>0</v>
      </c>
      <c r="V1019" s="118">
        <f t="shared" si="2138"/>
        <v>0</v>
      </c>
      <c r="W1019" s="118">
        <f t="shared" si="2138"/>
        <v>0</v>
      </c>
      <c r="X1019" s="118">
        <f t="shared" si="2138"/>
        <v>0</v>
      </c>
      <c r="Y1019" s="118">
        <f t="shared" si="2138"/>
        <v>0</v>
      </c>
      <c r="Z1019" s="118">
        <f t="shared" si="2138"/>
        <v>1658108.0207999998</v>
      </c>
      <c r="AA1019" s="118">
        <f t="shared" si="2138"/>
        <v>0</v>
      </c>
      <c r="AB1019" s="118">
        <f t="shared" si="2138"/>
        <v>0</v>
      </c>
      <c r="AC1019" s="118">
        <f t="shared" si="2138"/>
        <v>0</v>
      </c>
      <c r="AD1019" s="118">
        <f t="shared" si="2138"/>
        <v>0</v>
      </c>
      <c r="AE1019" s="118">
        <f t="shared" si="2138"/>
        <v>0</v>
      </c>
      <c r="AF1019" s="118">
        <f t="shared" si="2138"/>
        <v>241849.80969193974</v>
      </c>
      <c r="AG1019" s="118">
        <f t="shared" si="2138"/>
        <v>0</v>
      </c>
      <c r="AH1019" s="118">
        <f t="shared" si="2138"/>
        <v>0</v>
      </c>
      <c r="AI1019" s="118">
        <f t="shared" si="2138"/>
        <v>0</v>
      </c>
      <c r="AJ1019" s="118">
        <f t="shared" si="2138"/>
        <v>0</v>
      </c>
      <c r="AK1019" s="118">
        <f t="shared" si="2138"/>
        <v>0</v>
      </c>
      <c r="AL1019" s="118">
        <f t="shared" si="2138"/>
        <v>1952600.2575147219</v>
      </c>
      <c r="AM1019" s="118">
        <f t="shared" si="2138"/>
        <v>0</v>
      </c>
      <c r="AN1019" s="118">
        <f t="shared" si="2138"/>
        <v>0</v>
      </c>
      <c r="AO1019" s="118">
        <f t="shared" si="2138"/>
        <v>0</v>
      </c>
      <c r="AP1019" s="118">
        <f t="shared" si="2138"/>
        <v>0</v>
      </c>
      <c r="AQ1019" s="118">
        <f t="shared" si="2138"/>
        <v>0</v>
      </c>
      <c r="AR1019" s="118">
        <f t="shared" si="2138"/>
        <v>179521.33992558278</v>
      </c>
      <c r="AS1019" s="118">
        <f t="shared" si="2138"/>
        <v>0</v>
      </c>
      <c r="AT1019" s="118">
        <f t="shared" si="2138"/>
        <v>0</v>
      </c>
      <c r="AU1019" s="118">
        <f t="shared" si="2138"/>
        <v>0</v>
      </c>
      <c r="AV1019" s="118">
        <f t="shared" si="2138"/>
        <v>0</v>
      </c>
      <c r="AW1019" s="118">
        <f t="shared" si="2138"/>
        <v>0</v>
      </c>
      <c r="AX1019" s="118">
        <f t="shared" si="2138"/>
        <v>2154256.0791069935</v>
      </c>
      <c r="AY1019" s="118">
        <f t="shared" si="2138"/>
        <v>0</v>
      </c>
      <c r="AZ1019" s="118">
        <f t="shared" si="2138"/>
        <v>0</v>
      </c>
      <c r="BA1019" s="118">
        <f t="shared" si="2138"/>
        <v>0</v>
      </c>
      <c r="BB1019" s="118">
        <f t="shared" si="2138"/>
        <v>0</v>
      </c>
      <c r="BC1019" s="118">
        <f t="shared" si="2138"/>
        <v>0</v>
      </c>
      <c r="BD1019" s="118">
        <f t="shared" si="2138"/>
        <v>0</v>
      </c>
      <c r="BE1019" s="118">
        <f t="shared" si="2138"/>
        <v>0</v>
      </c>
      <c r="BF1019" s="118">
        <f t="shared" si="2138"/>
        <v>0</v>
      </c>
      <c r="BG1019" s="118">
        <f t="shared" si="2138"/>
        <v>0</v>
      </c>
      <c r="BH1019" s="118">
        <f t="shared" si="2138"/>
        <v>0</v>
      </c>
      <c r="BI1019" s="118">
        <f t="shared" si="2138"/>
        <v>0</v>
      </c>
      <c r="BJ1019" s="118">
        <f t="shared" si="2138"/>
        <v>1834580.8276665471</v>
      </c>
      <c r="BK1019" s="118">
        <f t="shared" si="2138"/>
        <v>0</v>
      </c>
      <c r="BL1019" s="118">
        <f t="shared" si="2138"/>
        <v>0</v>
      </c>
      <c r="BM1019" s="118">
        <f t="shared" si="2138"/>
        <v>0</v>
      </c>
      <c r="BN1019" s="118">
        <f t="shared" si="2138"/>
        <v>0</v>
      </c>
      <c r="BO1019" s="118">
        <f t="shared" si="2138"/>
        <v>0</v>
      </c>
      <c r="BP1019" s="118">
        <f t="shared" si="2138"/>
        <v>0</v>
      </c>
      <c r="BQ1019" s="118">
        <f t="shared" si="2138"/>
        <v>0</v>
      </c>
      <c r="BR1019" s="118">
        <f t="shared" si="2138"/>
        <v>0</v>
      </c>
      <c r="BS1019" s="118">
        <f t="shared" si="2138"/>
        <v>0</v>
      </c>
      <c r="BT1019" s="118">
        <f t="shared" si="2138"/>
        <v>0</v>
      </c>
      <c r="BU1019" s="118">
        <f t="shared" si="2138"/>
        <v>0</v>
      </c>
      <c r="BV1019" s="118">
        <f>+BV992</f>
        <v>1215101.6328168267</v>
      </c>
      <c r="BW1019" s="247">
        <f t="shared" si="2130"/>
        <v>9512369.3043226115</v>
      </c>
    </row>
    <row r="1020" spans="1:75" x14ac:dyDescent="0.3">
      <c r="A1020" s="5" t="s">
        <v>662</v>
      </c>
      <c r="O1020" s="118">
        <f>+O995</f>
        <v>0</v>
      </c>
      <c r="P1020" s="118">
        <f t="shared" ref="P1020:BV1020" si="2139">+P995</f>
        <v>0</v>
      </c>
      <c r="Q1020" s="118">
        <f t="shared" si="2139"/>
        <v>0</v>
      </c>
      <c r="R1020" s="118">
        <f t="shared" si="2139"/>
        <v>0</v>
      </c>
      <c r="S1020" s="118">
        <f t="shared" si="2139"/>
        <v>0</v>
      </c>
      <c r="T1020" s="118">
        <f t="shared" si="2139"/>
        <v>265297.28332799999</v>
      </c>
      <c r="U1020" s="118">
        <f t="shared" si="2139"/>
        <v>0</v>
      </c>
      <c r="V1020" s="118">
        <f t="shared" si="2139"/>
        <v>0</v>
      </c>
      <c r="W1020" s="118">
        <f t="shared" si="2139"/>
        <v>0</v>
      </c>
      <c r="X1020" s="118">
        <f t="shared" si="2139"/>
        <v>0</v>
      </c>
      <c r="Y1020" s="118">
        <f t="shared" si="2139"/>
        <v>0</v>
      </c>
      <c r="Z1020" s="118">
        <f t="shared" si="2139"/>
        <v>1591783.6999679997</v>
      </c>
      <c r="AA1020" s="118">
        <f t="shared" si="2139"/>
        <v>0</v>
      </c>
      <c r="AB1020" s="118">
        <f t="shared" si="2139"/>
        <v>0</v>
      </c>
      <c r="AC1020" s="118">
        <f t="shared" si="2139"/>
        <v>0</v>
      </c>
      <c r="AD1020" s="118">
        <f t="shared" si="2139"/>
        <v>0</v>
      </c>
      <c r="AE1020" s="118">
        <f t="shared" si="2139"/>
        <v>0</v>
      </c>
      <c r="AF1020" s="118">
        <f t="shared" si="2139"/>
        <v>232175.81730426216</v>
      </c>
      <c r="AG1020" s="118">
        <f t="shared" si="2139"/>
        <v>0</v>
      </c>
      <c r="AH1020" s="118">
        <f t="shared" si="2139"/>
        <v>0</v>
      </c>
      <c r="AI1020" s="118">
        <f t="shared" si="2139"/>
        <v>0</v>
      </c>
      <c r="AJ1020" s="118">
        <f t="shared" si="2139"/>
        <v>0</v>
      </c>
      <c r="AK1020" s="118">
        <f t="shared" si="2139"/>
        <v>0</v>
      </c>
      <c r="AL1020" s="118">
        <f t="shared" si="2139"/>
        <v>1874496.2472141332</v>
      </c>
      <c r="AM1020" s="118">
        <f t="shared" si="2139"/>
        <v>0</v>
      </c>
      <c r="AN1020" s="118">
        <f t="shared" si="2139"/>
        <v>0</v>
      </c>
      <c r="AO1020" s="118">
        <f t="shared" si="2139"/>
        <v>0</v>
      </c>
      <c r="AP1020" s="118">
        <f t="shared" si="2139"/>
        <v>0</v>
      </c>
      <c r="AQ1020" s="118">
        <f t="shared" si="2139"/>
        <v>0</v>
      </c>
      <c r="AR1020" s="118">
        <f t="shared" si="2139"/>
        <v>172340.48632855949</v>
      </c>
      <c r="AS1020" s="118">
        <f t="shared" si="2139"/>
        <v>0</v>
      </c>
      <c r="AT1020" s="118">
        <f t="shared" si="2139"/>
        <v>0</v>
      </c>
      <c r="AU1020" s="118">
        <f t="shared" si="2139"/>
        <v>0</v>
      </c>
      <c r="AV1020" s="118">
        <f t="shared" si="2139"/>
        <v>0</v>
      </c>
      <c r="AW1020" s="118">
        <f t="shared" si="2139"/>
        <v>0</v>
      </c>
      <c r="AX1020" s="118">
        <f t="shared" si="2139"/>
        <v>2068085.835942714</v>
      </c>
      <c r="AY1020" s="118">
        <f t="shared" si="2139"/>
        <v>0</v>
      </c>
      <c r="AZ1020" s="118">
        <f t="shared" si="2139"/>
        <v>0</v>
      </c>
      <c r="BA1020" s="118">
        <f t="shared" si="2139"/>
        <v>0</v>
      </c>
      <c r="BB1020" s="118">
        <f t="shared" si="2139"/>
        <v>0</v>
      </c>
      <c r="BC1020" s="118">
        <f t="shared" si="2139"/>
        <v>0</v>
      </c>
      <c r="BD1020" s="118">
        <f t="shared" si="2139"/>
        <v>0</v>
      </c>
      <c r="BE1020" s="118">
        <f t="shared" si="2139"/>
        <v>0</v>
      </c>
      <c r="BF1020" s="118">
        <f t="shared" si="2139"/>
        <v>0</v>
      </c>
      <c r="BG1020" s="118">
        <f t="shared" si="2139"/>
        <v>0</v>
      </c>
      <c r="BH1020" s="118">
        <f t="shared" si="2139"/>
        <v>0</v>
      </c>
      <c r="BI1020" s="118">
        <f t="shared" si="2139"/>
        <v>0</v>
      </c>
      <c r="BJ1020" s="118">
        <f t="shared" si="2139"/>
        <v>1761197.5945598853</v>
      </c>
      <c r="BK1020" s="118">
        <f t="shared" si="2139"/>
        <v>0</v>
      </c>
      <c r="BL1020" s="118">
        <f t="shared" si="2139"/>
        <v>0</v>
      </c>
      <c r="BM1020" s="118">
        <f t="shared" si="2139"/>
        <v>0</v>
      </c>
      <c r="BN1020" s="118">
        <f t="shared" si="2139"/>
        <v>0</v>
      </c>
      <c r="BO1020" s="118">
        <f t="shared" si="2139"/>
        <v>0</v>
      </c>
      <c r="BP1020" s="118">
        <f t="shared" si="2139"/>
        <v>0</v>
      </c>
      <c r="BQ1020" s="118">
        <f t="shared" si="2139"/>
        <v>0</v>
      </c>
      <c r="BR1020" s="118">
        <f t="shared" si="2139"/>
        <v>0</v>
      </c>
      <c r="BS1020" s="118">
        <f t="shared" si="2139"/>
        <v>0</v>
      </c>
      <c r="BT1020" s="118">
        <f t="shared" si="2139"/>
        <v>0</v>
      </c>
      <c r="BU1020" s="118">
        <f t="shared" si="2139"/>
        <v>0</v>
      </c>
      <c r="BV1020" s="118">
        <f t="shared" si="2139"/>
        <v>1166497.5675041538</v>
      </c>
      <c r="BW1020" s="247">
        <f t="shared" si="2130"/>
        <v>9131874.5321497079</v>
      </c>
    </row>
    <row r="1021" spans="1:75" x14ac:dyDescent="0.3">
      <c r="A1021" s="5" t="s">
        <v>639</v>
      </c>
      <c r="O1021" s="118">
        <f>+O997</f>
        <v>0</v>
      </c>
      <c r="P1021" s="118">
        <f t="shared" ref="P1021:BV1025" si="2140">+P997</f>
        <v>0</v>
      </c>
      <c r="Q1021" s="118">
        <f t="shared" si="2140"/>
        <v>0</v>
      </c>
      <c r="R1021" s="118">
        <f t="shared" si="2140"/>
        <v>0</v>
      </c>
      <c r="S1021" s="118">
        <f t="shared" si="2140"/>
        <v>0</v>
      </c>
      <c r="T1021" s="118">
        <f t="shared" si="2140"/>
        <v>829054.01040000003</v>
      </c>
      <c r="U1021" s="118">
        <f t="shared" si="2140"/>
        <v>0</v>
      </c>
      <c r="V1021" s="118">
        <f t="shared" si="2140"/>
        <v>0</v>
      </c>
      <c r="W1021" s="118">
        <f t="shared" si="2140"/>
        <v>0</v>
      </c>
      <c r="X1021" s="118">
        <f t="shared" si="2140"/>
        <v>0</v>
      </c>
      <c r="Y1021" s="118">
        <f t="shared" si="2140"/>
        <v>0</v>
      </c>
      <c r="Z1021" s="118">
        <f t="shared" si="2140"/>
        <v>4974324.0623999992</v>
      </c>
      <c r="AA1021" s="118">
        <f t="shared" si="2140"/>
        <v>0</v>
      </c>
      <c r="AB1021" s="118">
        <f t="shared" si="2140"/>
        <v>0</v>
      </c>
      <c r="AC1021" s="118">
        <f t="shared" si="2140"/>
        <v>0</v>
      </c>
      <c r="AD1021" s="118">
        <f t="shared" si="2140"/>
        <v>0</v>
      </c>
      <c r="AE1021" s="118">
        <f t="shared" si="2140"/>
        <v>0</v>
      </c>
      <c r="AF1021" s="118">
        <f t="shared" si="2140"/>
        <v>725549.42907581921</v>
      </c>
      <c r="AG1021" s="118">
        <f t="shared" si="2140"/>
        <v>0</v>
      </c>
      <c r="AH1021" s="118">
        <f t="shared" si="2140"/>
        <v>0</v>
      </c>
      <c r="AI1021" s="118">
        <f t="shared" si="2140"/>
        <v>0</v>
      </c>
      <c r="AJ1021" s="118">
        <f t="shared" si="2140"/>
        <v>0</v>
      </c>
      <c r="AK1021" s="118">
        <f t="shared" si="2140"/>
        <v>0</v>
      </c>
      <c r="AL1021" s="118">
        <f t="shared" si="2140"/>
        <v>5857800.7725441661</v>
      </c>
      <c r="AM1021" s="118">
        <f t="shared" si="2140"/>
        <v>0</v>
      </c>
      <c r="AN1021" s="118">
        <f t="shared" si="2140"/>
        <v>0</v>
      </c>
      <c r="AO1021" s="118">
        <f t="shared" si="2140"/>
        <v>0</v>
      </c>
      <c r="AP1021" s="118">
        <f t="shared" si="2140"/>
        <v>0</v>
      </c>
      <c r="AQ1021" s="118">
        <f t="shared" si="2140"/>
        <v>0</v>
      </c>
      <c r="AR1021" s="118">
        <f t="shared" si="2140"/>
        <v>538564.01977674838</v>
      </c>
      <c r="AS1021" s="118">
        <f t="shared" si="2140"/>
        <v>0</v>
      </c>
      <c r="AT1021" s="118">
        <f t="shared" si="2140"/>
        <v>0</v>
      </c>
      <c r="AU1021" s="118">
        <f t="shared" si="2140"/>
        <v>0</v>
      </c>
      <c r="AV1021" s="118">
        <f t="shared" si="2140"/>
        <v>0</v>
      </c>
      <c r="AW1021" s="118">
        <f t="shared" si="2140"/>
        <v>0</v>
      </c>
      <c r="AX1021" s="118">
        <f t="shared" si="2140"/>
        <v>6462768.2373209819</v>
      </c>
      <c r="AY1021" s="118">
        <f t="shared" si="2140"/>
        <v>0</v>
      </c>
      <c r="AZ1021" s="118">
        <f t="shared" si="2140"/>
        <v>0</v>
      </c>
      <c r="BA1021" s="118">
        <f t="shared" si="2140"/>
        <v>0</v>
      </c>
      <c r="BB1021" s="118">
        <f t="shared" si="2140"/>
        <v>0</v>
      </c>
      <c r="BC1021" s="118">
        <f t="shared" si="2140"/>
        <v>0</v>
      </c>
      <c r="BD1021" s="118">
        <f t="shared" si="2140"/>
        <v>0</v>
      </c>
      <c r="BE1021" s="118">
        <f t="shared" si="2140"/>
        <v>0</v>
      </c>
      <c r="BF1021" s="118">
        <f t="shared" si="2140"/>
        <v>0</v>
      </c>
      <c r="BG1021" s="118">
        <f t="shared" si="2140"/>
        <v>0</v>
      </c>
      <c r="BH1021" s="118">
        <f t="shared" si="2140"/>
        <v>0</v>
      </c>
      <c r="BI1021" s="118">
        <f t="shared" si="2140"/>
        <v>0</v>
      </c>
      <c r="BJ1021" s="118">
        <f t="shared" si="2140"/>
        <v>5503742.4829996414</v>
      </c>
      <c r="BK1021" s="118">
        <f t="shared" si="2140"/>
        <v>0</v>
      </c>
      <c r="BL1021" s="118">
        <f t="shared" si="2140"/>
        <v>0</v>
      </c>
      <c r="BM1021" s="118">
        <f t="shared" si="2140"/>
        <v>0</v>
      </c>
      <c r="BN1021" s="118">
        <f t="shared" si="2140"/>
        <v>0</v>
      </c>
      <c r="BO1021" s="118">
        <f t="shared" si="2140"/>
        <v>0</v>
      </c>
      <c r="BP1021" s="118">
        <f t="shared" si="2140"/>
        <v>0</v>
      </c>
      <c r="BQ1021" s="118">
        <f t="shared" si="2140"/>
        <v>0</v>
      </c>
      <c r="BR1021" s="118">
        <f t="shared" si="2140"/>
        <v>0</v>
      </c>
      <c r="BS1021" s="118">
        <f t="shared" si="2140"/>
        <v>0</v>
      </c>
      <c r="BT1021" s="118">
        <f t="shared" si="2140"/>
        <v>0</v>
      </c>
      <c r="BU1021" s="118">
        <f t="shared" si="2140"/>
        <v>0</v>
      </c>
      <c r="BV1021" s="118">
        <f t="shared" si="2140"/>
        <v>3645304.8984504808</v>
      </c>
      <c r="BW1021" s="247">
        <f t="shared" si="2130"/>
        <v>28537107.912967838</v>
      </c>
    </row>
    <row r="1022" spans="1:75" x14ac:dyDescent="0.3">
      <c r="A1022" s="168" t="s">
        <v>663</v>
      </c>
      <c r="O1022" s="118">
        <f t="shared" ref="O1022:AD1026" si="2141">+O998</f>
        <v>0</v>
      </c>
      <c r="P1022" s="118">
        <f t="shared" si="2141"/>
        <v>0</v>
      </c>
      <c r="Q1022" s="118">
        <f t="shared" si="2141"/>
        <v>0</v>
      </c>
      <c r="R1022" s="118">
        <f t="shared" si="2141"/>
        <v>0</v>
      </c>
      <c r="S1022" s="118">
        <f t="shared" si="2141"/>
        <v>0</v>
      </c>
      <c r="T1022" s="118">
        <f t="shared" si="2141"/>
        <v>563756.72707200004</v>
      </c>
      <c r="U1022" s="118">
        <f t="shared" si="2141"/>
        <v>0</v>
      </c>
      <c r="V1022" s="118">
        <f t="shared" si="2141"/>
        <v>0</v>
      </c>
      <c r="W1022" s="118">
        <f t="shared" si="2141"/>
        <v>0</v>
      </c>
      <c r="X1022" s="118">
        <f t="shared" si="2141"/>
        <v>0</v>
      </c>
      <c r="Y1022" s="118">
        <f t="shared" si="2141"/>
        <v>0</v>
      </c>
      <c r="Z1022" s="118">
        <f t="shared" si="2141"/>
        <v>3382540.3624319998</v>
      </c>
      <c r="AA1022" s="118">
        <f t="shared" si="2141"/>
        <v>0</v>
      </c>
      <c r="AB1022" s="118">
        <f t="shared" si="2141"/>
        <v>0</v>
      </c>
      <c r="AC1022" s="118">
        <f t="shared" si="2141"/>
        <v>0</v>
      </c>
      <c r="AD1022" s="118">
        <f t="shared" si="2141"/>
        <v>0</v>
      </c>
      <c r="AE1022" s="118">
        <f t="shared" si="2140"/>
        <v>0</v>
      </c>
      <c r="AF1022" s="118">
        <f t="shared" si="2140"/>
        <v>493373.61177155707</v>
      </c>
      <c r="AG1022" s="118">
        <f t="shared" si="2140"/>
        <v>0</v>
      </c>
      <c r="AH1022" s="118">
        <f t="shared" si="2140"/>
        <v>0</v>
      </c>
      <c r="AI1022" s="118">
        <f t="shared" si="2140"/>
        <v>0</v>
      </c>
      <c r="AJ1022" s="118">
        <f t="shared" si="2140"/>
        <v>0</v>
      </c>
      <c r="AK1022" s="118">
        <f t="shared" si="2140"/>
        <v>0</v>
      </c>
      <c r="AL1022" s="118">
        <f t="shared" si="2140"/>
        <v>3983304.5253300332</v>
      </c>
      <c r="AM1022" s="118">
        <f t="shared" si="2140"/>
        <v>0</v>
      </c>
      <c r="AN1022" s="118">
        <f t="shared" si="2140"/>
        <v>0</v>
      </c>
      <c r="AO1022" s="118">
        <f t="shared" si="2140"/>
        <v>0</v>
      </c>
      <c r="AP1022" s="118">
        <f t="shared" si="2140"/>
        <v>0</v>
      </c>
      <c r="AQ1022" s="118">
        <f t="shared" si="2140"/>
        <v>0</v>
      </c>
      <c r="AR1022" s="118">
        <f t="shared" si="2140"/>
        <v>366223.53344818891</v>
      </c>
      <c r="AS1022" s="118">
        <f t="shared" si="2140"/>
        <v>0</v>
      </c>
      <c r="AT1022" s="118">
        <f t="shared" si="2140"/>
        <v>0</v>
      </c>
      <c r="AU1022" s="118">
        <f t="shared" si="2140"/>
        <v>0</v>
      </c>
      <c r="AV1022" s="118">
        <f t="shared" si="2140"/>
        <v>0</v>
      </c>
      <c r="AW1022" s="118">
        <f t="shared" si="2140"/>
        <v>0</v>
      </c>
      <c r="AX1022" s="118">
        <f t="shared" si="2140"/>
        <v>4394682.4013782674</v>
      </c>
      <c r="AY1022" s="118">
        <f t="shared" si="2140"/>
        <v>0</v>
      </c>
      <c r="AZ1022" s="118">
        <f t="shared" si="2140"/>
        <v>0</v>
      </c>
      <c r="BA1022" s="118">
        <f t="shared" si="2140"/>
        <v>0</v>
      </c>
      <c r="BB1022" s="118">
        <f t="shared" si="2140"/>
        <v>0</v>
      </c>
      <c r="BC1022" s="118">
        <f t="shared" si="2140"/>
        <v>0</v>
      </c>
      <c r="BD1022" s="118">
        <f t="shared" si="2140"/>
        <v>0</v>
      </c>
      <c r="BE1022" s="118">
        <f t="shared" si="2140"/>
        <v>0</v>
      </c>
      <c r="BF1022" s="118">
        <f t="shared" si="2140"/>
        <v>0</v>
      </c>
      <c r="BG1022" s="118">
        <f t="shared" si="2140"/>
        <v>0</v>
      </c>
      <c r="BH1022" s="118">
        <f t="shared" si="2140"/>
        <v>0</v>
      </c>
      <c r="BI1022" s="118">
        <f t="shared" si="2140"/>
        <v>0</v>
      </c>
      <c r="BJ1022" s="118">
        <f t="shared" si="2140"/>
        <v>3742544.8884397564</v>
      </c>
      <c r="BK1022" s="118">
        <f t="shared" si="2140"/>
        <v>0</v>
      </c>
      <c r="BL1022" s="118">
        <f t="shared" si="2140"/>
        <v>0</v>
      </c>
      <c r="BM1022" s="118">
        <f t="shared" si="2140"/>
        <v>0</v>
      </c>
      <c r="BN1022" s="118">
        <f t="shared" si="2140"/>
        <v>0</v>
      </c>
      <c r="BO1022" s="118">
        <f t="shared" si="2140"/>
        <v>0</v>
      </c>
      <c r="BP1022" s="118">
        <f t="shared" si="2140"/>
        <v>0</v>
      </c>
      <c r="BQ1022" s="118">
        <f t="shared" si="2140"/>
        <v>0</v>
      </c>
      <c r="BR1022" s="118">
        <f t="shared" si="2140"/>
        <v>0</v>
      </c>
      <c r="BS1022" s="118">
        <f t="shared" si="2140"/>
        <v>0</v>
      </c>
      <c r="BT1022" s="118">
        <f t="shared" si="2140"/>
        <v>0</v>
      </c>
      <c r="BU1022" s="118">
        <f t="shared" si="2140"/>
        <v>0</v>
      </c>
      <c r="BV1022" s="118">
        <f t="shared" si="2140"/>
        <v>2478807.3309463267</v>
      </c>
      <c r="BW1022" s="247">
        <f t="shared" si="2130"/>
        <v>19405233.380818129</v>
      </c>
    </row>
    <row r="1023" spans="1:75" x14ac:dyDescent="0.3">
      <c r="A1023" s="168" t="s">
        <v>695</v>
      </c>
      <c r="O1023" s="118">
        <f t="shared" si="2141"/>
        <v>0</v>
      </c>
      <c r="P1023" s="118">
        <f t="shared" si="2140"/>
        <v>0</v>
      </c>
      <c r="Q1023" s="118">
        <f t="shared" si="2140"/>
        <v>0</v>
      </c>
      <c r="R1023" s="118">
        <f t="shared" si="2140"/>
        <v>0</v>
      </c>
      <c r="S1023" s="118">
        <f t="shared" si="2140"/>
        <v>0</v>
      </c>
      <c r="T1023" s="118">
        <f t="shared" si="2140"/>
        <v>265297.28332799999</v>
      </c>
      <c r="U1023" s="118">
        <f t="shared" si="2140"/>
        <v>0</v>
      </c>
      <c r="V1023" s="118">
        <f t="shared" si="2140"/>
        <v>0</v>
      </c>
      <c r="W1023" s="118">
        <f t="shared" si="2140"/>
        <v>0</v>
      </c>
      <c r="X1023" s="118">
        <f t="shared" si="2140"/>
        <v>0</v>
      </c>
      <c r="Y1023" s="118">
        <f t="shared" si="2140"/>
        <v>0</v>
      </c>
      <c r="Z1023" s="118">
        <f t="shared" si="2140"/>
        <v>1591783.6999679997</v>
      </c>
      <c r="AA1023" s="118">
        <f t="shared" si="2140"/>
        <v>0</v>
      </c>
      <c r="AB1023" s="118">
        <f t="shared" si="2140"/>
        <v>0</v>
      </c>
      <c r="AC1023" s="118">
        <f t="shared" si="2140"/>
        <v>0</v>
      </c>
      <c r="AD1023" s="118">
        <f t="shared" si="2140"/>
        <v>0</v>
      </c>
      <c r="AE1023" s="118">
        <f t="shared" si="2140"/>
        <v>0</v>
      </c>
      <c r="AF1023" s="118">
        <f t="shared" si="2140"/>
        <v>232175.81730426216</v>
      </c>
      <c r="AG1023" s="118">
        <f t="shared" si="2140"/>
        <v>0</v>
      </c>
      <c r="AH1023" s="118">
        <f t="shared" si="2140"/>
        <v>0</v>
      </c>
      <c r="AI1023" s="118">
        <f t="shared" si="2140"/>
        <v>0</v>
      </c>
      <c r="AJ1023" s="118">
        <f t="shared" si="2140"/>
        <v>0</v>
      </c>
      <c r="AK1023" s="118">
        <f t="shared" si="2140"/>
        <v>0</v>
      </c>
      <c r="AL1023" s="118">
        <f t="shared" si="2140"/>
        <v>1874496.2472141332</v>
      </c>
      <c r="AM1023" s="118">
        <f t="shared" si="2140"/>
        <v>0</v>
      </c>
      <c r="AN1023" s="118">
        <f t="shared" si="2140"/>
        <v>0</v>
      </c>
      <c r="AO1023" s="118">
        <f t="shared" si="2140"/>
        <v>0</v>
      </c>
      <c r="AP1023" s="118">
        <f t="shared" si="2140"/>
        <v>0</v>
      </c>
      <c r="AQ1023" s="118">
        <f t="shared" si="2140"/>
        <v>0</v>
      </c>
      <c r="AR1023" s="118">
        <f t="shared" si="2140"/>
        <v>172340.48632855949</v>
      </c>
      <c r="AS1023" s="118">
        <f t="shared" si="2140"/>
        <v>0</v>
      </c>
      <c r="AT1023" s="118">
        <f t="shared" si="2140"/>
        <v>0</v>
      </c>
      <c r="AU1023" s="118">
        <f t="shared" si="2140"/>
        <v>0</v>
      </c>
      <c r="AV1023" s="118">
        <f t="shared" si="2140"/>
        <v>0</v>
      </c>
      <c r="AW1023" s="118">
        <f t="shared" si="2140"/>
        <v>0</v>
      </c>
      <c r="AX1023" s="118">
        <f t="shared" si="2140"/>
        <v>2068085.835942714</v>
      </c>
      <c r="AY1023" s="118">
        <f t="shared" si="2140"/>
        <v>0</v>
      </c>
      <c r="AZ1023" s="118">
        <f t="shared" si="2140"/>
        <v>0</v>
      </c>
      <c r="BA1023" s="118">
        <f t="shared" si="2140"/>
        <v>0</v>
      </c>
      <c r="BB1023" s="118">
        <f t="shared" si="2140"/>
        <v>0</v>
      </c>
      <c r="BC1023" s="118">
        <f t="shared" si="2140"/>
        <v>0</v>
      </c>
      <c r="BD1023" s="118">
        <f t="shared" si="2140"/>
        <v>0</v>
      </c>
      <c r="BE1023" s="118">
        <f t="shared" si="2140"/>
        <v>0</v>
      </c>
      <c r="BF1023" s="118">
        <f t="shared" si="2140"/>
        <v>0</v>
      </c>
      <c r="BG1023" s="118">
        <f t="shared" si="2140"/>
        <v>0</v>
      </c>
      <c r="BH1023" s="118">
        <f t="shared" si="2140"/>
        <v>0</v>
      </c>
      <c r="BI1023" s="118">
        <f t="shared" si="2140"/>
        <v>0</v>
      </c>
      <c r="BJ1023" s="118">
        <f t="shared" si="2140"/>
        <v>1761197.5945598853</v>
      </c>
      <c r="BK1023" s="118">
        <f t="shared" si="2140"/>
        <v>0</v>
      </c>
      <c r="BL1023" s="118">
        <f t="shared" si="2140"/>
        <v>0</v>
      </c>
      <c r="BM1023" s="118">
        <f t="shared" si="2140"/>
        <v>0</v>
      </c>
      <c r="BN1023" s="118">
        <f t="shared" si="2140"/>
        <v>0</v>
      </c>
      <c r="BO1023" s="118">
        <f t="shared" si="2140"/>
        <v>0</v>
      </c>
      <c r="BP1023" s="118">
        <f t="shared" si="2140"/>
        <v>0</v>
      </c>
      <c r="BQ1023" s="118">
        <f t="shared" si="2140"/>
        <v>0</v>
      </c>
      <c r="BR1023" s="118">
        <f t="shared" si="2140"/>
        <v>0</v>
      </c>
      <c r="BS1023" s="118">
        <f t="shared" si="2140"/>
        <v>0</v>
      </c>
      <c r="BT1023" s="118">
        <f t="shared" si="2140"/>
        <v>0</v>
      </c>
      <c r="BU1023" s="118">
        <f t="shared" si="2140"/>
        <v>0</v>
      </c>
      <c r="BV1023" s="118">
        <f t="shared" si="2140"/>
        <v>1166497.5675041538</v>
      </c>
      <c r="BW1023" s="247">
        <f t="shared" si="2130"/>
        <v>9131874.5321497079</v>
      </c>
    </row>
    <row r="1024" spans="1:75" x14ac:dyDescent="0.3">
      <c r="A1024" s="5" t="s">
        <v>670</v>
      </c>
      <c r="O1024" s="118">
        <f t="shared" si="2141"/>
        <v>0</v>
      </c>
      <c r="P1024" s="118">
        <f t="shared" si="2140"/>
        <v>0</v>
      </c>
      <c r="Q1024" s="118">
        <f t="shared" si="2140"/>
        <v>0</v>
      </c>
      <c r="R1024" s="118">
        <f t="shared" si="2140"/>
        <v>0</v>
      </c>
      <c r="S1024" s="118">
        <f t="shared" si="2140"/>
        <v>0</v>
      </c>
      <c r="T1024" s="118">
        <f t="shared" si="2140"/>
        <v>1061189.133312</v>
      </c>
      <c r="U1024" s="118">
        <f t="shared" si="2140"/>
        <v>0</v>
      </c>
      <c r="V1024" s="118">
        <f t="shared" si="2140"/>
        <v>0</v>
      </c>
      <c r="W1024" s="118">
        <f t="shared" si="2140"/>
        <v>0</v>
      </c>
      <c r="X1024" s="118">
        <f t="shared" si="2140"/>
        <v>0</v>
      </c>
      <c r="Y1024" s="118">
        <f t="shared" si="2140"/>
        <v>0</v>
      </c>
      <c r="Z1024" s="118">
        <f t="shared" si="2140"/>
        <v>6367134.7998719988</v>
      </c>
      <c r="AA1024" s="118">
        <f t="shared" si="2140"/>
        <v>0</v>
      </c>
      <c r="AB1024" s="118">
        <f t="shared" si="2140"/>
        <v>0</v>
      </c>
      <c r="AC1024" s="118">
        <f t="shared" si="2140"/>
        <v>0</v>
      </c>
      <c r="AD1024" s="118">
        <f t="shared" si="2140"/>
        <v>0</v>
      </c>
      <c r="AE1024" s="118">
        <f t="shared" si="2140"/>
        <v>0</v>
      </c>
      <c r="AF1024" s="118">
        <f t="shared" si="2140"/>
        <v>928703.26921704866</v>
      </c>
      <c r="AG1024" s="118">
        <f t="shared" si="2140"/>
        <v>0</v>
      </c>
      <c r="AH1024" s="118">
        <f t="shared" si="2140"/>
        <v>0</v>
      </c>
      <c r="AI1024" s="118">
        <f t="shared" si="2140"/>
        <v>0</v>
      </c>
      <c r="AJ1024" s="118">
        <f t="shared" si="2140"/>
        <v>0</v>
      </c>
      <c r="AK1024" s="118">
        <f t="shared" si="2140"/>
        <v>0</v>
      </c>
      <c r="AL1024" s="118">
        <f t="shared" si="2140"/>
        <v>7497984.9888565317</v>
      </c>
      <c r="AM1024" s="118">
        <f t="shared" si="2140"/>
        <v>0</v>
      </c>
      <c r="AN1024" s="118">
        <f t="shared" si="2140"/>
        <v>0</v>
      </c>
      <c r="AO1024" s="118">
        <f t="shared" si="2140"/>
        <v>0</v>
      </c>
      <c r="AP1024" s="118">
        <f t="shared" si="2140"/>
        <v>0</v>
      </c>
      <c r="AQ1024" s="118">
        <f t="shared" si="2140"/>
        <v>0</v>
      </c>
      <c r="AR1024" s="118">
        <f t="shared" si="2140"/>
        <v>689361.94531423796</v>
      </c>
      <c r="AS1024" s="118">
        <f t="shared" si="2140"/>
        <v>0</v>
      </c>
      <c r="AT1024" s="118">
        <f t="shared" si="2140"/>
        <v>0</v>
      </c>
      <c r="AU1024" s="118">
        <f t="shared" si="2140"/>
        <v>0</v>
      </c>
      <c r="AV1024" s="118">
        <f t="shared" si="2140"/>
        <v>0</v>
      </c>
      <c r="AW1024" s="118">
        <f t="shared" si="2140"/>
        <v>0</v>
      </c>
      <c r="AX1024" s="118">
        <f t="shared" si="2140"/>
        <v>8272343.343770856</v>
      </c>
      <c r="AY1024" s="118">
        <f t="shared" si="2140"/>
        <v>0</v>
      </c>
      <c r="AZ1024" s="118">
        <f t="shared" si="2140"/>
        <v>0</v>
      </c>
      <c r="BA1024" s="118">
        <f t="shared" si="2140"/>
        <v>0</v>
      </c>
      <c r="BB1024" s="118">
        <f t="shared" si="2140"/>
        <v>0</v>
      </c>
      <c r="BC1024" s="118">
        <f t="shared" si="2140"/>
        <v>0</v>
      </c>
      <c r="BD1024" s="118">
        <f t="shared" si="2140"/>
        <v>0</v>
      </c>
      <c r="BE1024" s="118">
        <f t="shared" si="2140"/>
        <v>0</v>
      </c>
      <c r="BF1024" s="118">
        <f t="shared" si="2140"/>
        <v>0</v>
      </c>
      <c r="BG1024" s="118">
        <f t="shared" si="2140"/>
        <v>0</v>
      </c>
      <c r="BH1024" s="118">
        <f t="shared" si="2140"/>
        <v>0</v>
      </c>
      <c r="BI1024" s="118">
        <f t="shared" si="2140"/>
        <v>0</v>
      </c>
      <c r="BJ1024" s="118">
        <f t="shared" si="2140"/>
        <v>7044790.3782395413</v>
      </c>
      <c r="BK1024" s="118">
        <f t="shared" si="2140"/>
        <v>0</v>
      </c>
      <c r="BL1024" s="118">
        <f t="shared" si="2140"/>
        <v>0</v>
      </c>
      <c r="BM1024" s="118">
        <f t="shared" si="2140"/>
        <v>0</v>
      </c>
      <c r="BN1024" s="118">
        <f t="shared" si="2140"/>
        <v>0</v>
      </c>
      <c r="BO1024" s="118">
        <f t="shared" si="2140"/>
        <v>0</v>
      </c>
      <c r="BP1024" s="118">
        <f t="shared" si="2140"/>
        <v>0</v>
      </c>
      <c r="BQ1024" s="118">
        <f t="shared" si="2140"/>
        <v>0</v>
      </c>
      <c r="BR1024" s="118">
        <f t="shared" si="2140"/>
        <v>0</v>
      </c>
      <c r="BS1024" s="118">
        <f t="shared" si="2140"/>
        <v>0</v>
      </c>
      <c r="BT1024" s="118">
        <f t="shared" si="2140"/>
        <v>0</v>
      </c>
      <c r="BU1024" s="118">
        <f t="shared" si="2140"/>
        <v>0</v>
      </c>
      <c r="BV1024" s="118">
        <f t="shared" si="2140"/>
        <v>4665990.2700166143</v>
      </c>
      <c r="BW1024" s="247">
        <f t="shared" si="2130"/>
        <v>36527498.128598824</v>
      </c>
    </row>
    <row r="1025" spans="1:75" x14ac:dyDescent="0.3">
      <c r="A1025" s="168" t="s">
        <v>663</v>
      </c>
      <c r="O1025" s="118">
        <f t="shared" si="2141"/>
        <v>0</v>
      </c>
      <c r="P1025" s="118">
        <f t="shared" si="2140"/>
        <v>0</v>
      </c>
      <c r="Q1025" s="118">
        <f t="shared" si="2140"/>
        <v>0</v>
      </c>
      <c r="R1025" s="118">
        <f t="shared" si="2140"/>
        <v>0</v>
      </c>
      <c r="S1025" s="118">
        <f t="shared" si="2140"/>
        <v>0</v>
      </c>
      <c r="T1025" s="118">
        <f t="shared" si="2140"/>
        <v>795891.84998399985</v>
      </c>
      <c r="U1025" s="118">
        <f t="shared" si="2140"/>
        <v>0</v>
      </c>
      <c r="V1025" s="118">
        <f t="shared" si="2140"/>
        <v>0</v>
      </c>
      <c r="W1025" s="118">
        <f t="shared" si="2140"/>
        <v>0</v>
      </c>
      <c r="X1025" s="118">
        <f t="shared" si="2140"/>
        <v>0</v>
      </c>
      <c r="Y1025" s="118">
        <f t="shared" si="2140"/>
        <v>0</v>
      </c>
      <c r="Z1025" s="118">
        <f t="shared" si="2140"/>
        <v>4775351.0999039989</v>
      </c>
      <c r="AA1025" s="118">
        <f t="shared" si="2140"/>
        <v>0</v>
      </c>
      <c r="AB1025" s="118">
        <f t="shared" si="2140"/>
        <v>0</v>
      </c>
      <c r="AC1025" s="118">
        <f t="shared" si="2140"/>
        <v>0</v>
      </c>
      <c r="AD1025" s="118">
        <f t="shared" si="2140"/>
        <v>0</v>
      </c>
      <c r="AE1025" s="118">
        <f t="shared" si="2140"/>
        <v>0</v>
      </c>
      <c r="AF1025" s="118">
        <f t="shared" si="2140"/>
        <v>696527.45191278646</v>
      </c>
      <c r="AG1025" s="118">
        <f t="shared" si="2140"/>
        <v>0</v>
      </c>
      <c r="AH1025" s="118">
        <f t="shared" si="2140"/>
        <v>0</v>
      </c>
      <c r="AI1025" s="118">
        <f t="shared" si="2140"/>
        <v>0</v>
      </c>
      <c r="AJ1025" s="118">
        <f t="shared" si="2140"/>
        <v>0</v>
      </c>
      <c r="AK1025" s="118">
        <f t="shared" si="2140"/>
        <v>0</v>
      </c>
      <c r="AL1025" s="118">
        <f t="shared" si="2140"/>
        <v>5623488.7416423988</v>
      </c>
      <c r="AM1025" s="118">
        <f t="shared" si="2140"/>
        <v>0</v>
      </c>
      <c r="AN1025" s="118">
        <f t="shared" si="2140"/>
        <v>0</v>
      </c>
      <c r="AO1025" s="118">
        <f t="shared" si="2140"/>
        <v>0</v>
      </c>
      <c r="AP1025" s="118">
        <f t="shared" si="2140"/>
        <v>0</v>
      </c>
      <c r="AQ1025" s="118">
        <f t="shared" si="2140"/>
        <v>0</v>
      </c>
      <c r="AR1025" s="118">
        <f t="shared" si="2140"/>
        <v>517021.45898567844</v>
      </c>
      <c r="AS1025" s="118">
        <f t="shared" si="2140"/>
        <v>0</v>
      </c>
      <c r="AT1025" s="118">
        <f t="shared" si="2140"/>
        <v>0</v>
      </c>
      <c r="AU1025" s="118">
        <f t="shared" si="2140"/>
        <v>0</v>
      </c>
      <c r="AV1025" s="118">
        <f t="shared" si="2140"/>
        <v>0</v>
      </c>
      <c r="AW1025" s="118">
        <f t="shared" si="2140"/>
        <v>0</v>
      </c>
      <c r="AX1025" s="118">
        <f t="shared" ref="P1025:BV1026" si="2142">+AX1001</f>
        <v>6204257.5078281416</v>
      </c>
      <c r="AY1025" s="118">
        <f t="shared" si="2142"/>
        <v>0</v>
      </c>
      <c r="AZ1025" s="118">
        <f t="shared" si="2142"/>
        <v>0</v>
      </c>
      <c r="BA1025" s="118">
        <f t="shared" si="2142"/>
        <v>0</v>
      </c>
      <c r="BB1025" s="118">
        <f t="shared" si="2142"/>
        <v>0</v>
      </c>
      <c r="BC1025" s="118">
        <f t="shared" si="2142"/>
        <v>0</v>
      </c>
      <c r="BD1025" s="118">
        <f t="shared" si="2142"/>
        <v>0</v>
      </c>
      <c r="BE1025" s="118">
        <f t="shared" si="2142"/>
        <v>0</v>
      </c>
      <c r="BF1025" s="118">
        <f t="shared" si="2142"/>
        <v>0</v>
      </c>
      <c r="BG1025" s="118">
        <f t="shared" si="2142"/>
        <v>0</v>
      </c>
      <c r="BH1025" s="118">
        <f t="shared" si="2142"/>
        <v>0</v>
      </c>
      <c r="BI1025" s="118">
        <f t="shared" si="2142"/>
        <v>0</v>
      </c>
      <c r="BJ1025" s="118">
        <f t="shared" si="2142"/>
        <v>5283592.7836796558</v>
      </c>
      <c r="BK1025" s="118">
        <f t="shared" si="2142"/>
        <v>0</v>
      </c>
      <c r="BL1025" s="118">
        <f t="shared" si="2142"/>
        <v>0</v>
      </c>
      <c r="BM1025" s="118">
        <f t="shared" si="2142"/>
        <v>0</v>
      </c>
      <c r="BN1025" s="118">
        <f t="shared" si="2142"/>
        <v>0</v>
      </c>
      <c r="BO1025" s="118">
        <f t="shared" si="2142"/>
        <v>0</v>
      </c>
      <c r="BP1025" s="118">
        <f t="shared" si="2142"/>
        <v>0</v>
      </c>
      <c r="BQ1025" s="118">
        <f t="shared" si="2142"/>
        <v>0</v>
      </c>
      <c r="BR1025" s="118">
        <f t="shared" si="2142"/>
        <v>0</v>
      </c>
      <c r="BS1025" s="118">
        <f t="shared" si="2142"/>
        <v>0</v>
      </c>
      <c r="BT1025" s="118">
        <f t="shared" si="2142"/>
        <v>0</v>
      </c>
      <c r="BU1025" s="118">
        <f t="shared" si="2142"/>
        <v>0</v>
      </c>
      <c r="BV1025" s="118">
        <f t="shared" si="2142"/>
        <v>3499492.7025124608</v>
      </c>
      <c r="BW1025" s="247">
        <f t="shared" si="2130"/>
        <v>27395623.596449122</v>
      </c>
    </row>
    <row r="1026" spans="1:75" x14ac:dyDescent="0.3">
      <c r="A1026" s="168" t="s">
        <v>695</v>
      </c>
      <c r="O1026" s="118">
        <f t="shared" si="2141"/>
        <v>0</v>
      </c>
      <c r="P1026" s="118">
        <f t="shared" si="2142"/>
        <v>0</v>
      </c>
      <c r="Q1026" s="118">
        <f t="shared" si="2142"/>
        <v>0</v>
      </c>
      <c r="R1026" s="118">
        <f t="shared" si="2142"/>
        <v>0</v>
      </c>
      <c r="S1026" s="118">
        <f t="shared" si="2142"/>
        <v>0</v>
      </c>
      <c r="T1026" s="118">
        <f t="shared" si="2142"/>
        <v>265297.28332799999</v>
      </c>
      <c r="U1026" s="118">
        <f t="shared" si="2142"/>
        <v>0</v>
      </c>
      <c r="V1026" s="118">
        <f t="shared" si="2142"/>
        <v>0</v>
      </c>
      <c r="W1026" s="118">
        <f t="shared" si="2142"/>
        <v>0</v>
      </c>
      <c r="X1026" s="118">
        <f t="shared" si="2142"/>
        <v>0</v>
      </c>
      <c r="Y1026" s="118">
        <f t="shared" si="2142"/>
        <v>0</v>
      </c>
      <c r="Z1026" s="118">
        <f t="shared" si="2142"/>
        <v>1591783.6999679997</v>
      </c>
      <c r="AA1026" s="118">
        <f t="shared" si="2142"/>
        <v>0</v>
      </c>
      <c r="AB1026" s="118">
        <f t="shared" si="2142"/>
        <v>0</v>
      </c>
      <c r="AC1026" s="118">
        <f t="shared" si="2142"/>
        <v>0</v>
      </c>
      <c r="AD1026" s="118">
        <f t="shared" si="2142"/>
        <v>0</v>
      </c>
      <c r="AE1026" s="118">
        <f t="shared" si="2142"/>
        <v>0</v>
      </c>
      <c r="AF1026" s="118">
        <f t="shared" si="2142"/>
        <v>232175.81730426216</v>
      </c>
      <c r="AG1026" s="118">
        <f t="shared" si="2142"/>
        <v>0</v>
      </c>
      <c r="AH1026" s="118">
        <f t="shared" si="2142"/>
        <v>0</v>
      </c>
      <c r="AI1026" s="118">
        <f t="shared" si="2142"/>
        <v>0</v>
      </c>
      <c r="AJ1026" s="118">
        <f t="shared" si="2142"/>
        <v>0</v>
      </c>
      <c r="AK1026" s="118">
        <f t="shared" si="2142"/>
        <v>0</v>
      </c>
      <c r="AL1026" s="118">
        <f t="shared" si="2142"/>
        <v>1874496.2472141332</v>
      </c>
      <c r="AM1026" s="118">
        <f t="shared" si="2142"/>
        <v>0</v>
      </c>
      <c r="AN1026" s="118">
        <f t="shared" si="2142"/>
        <v>0</v>
      </c>
      <c r="AO1026" s="118">
        <f t="shared" si="2142"/>
        <v>0</v>
      </c>
      <c r="AP1026" s="118">
        <f t="shared" si="2142"/>
        <v>0</v>
      </c>
      <c r="AQ1026" s="118">
        <f t="shared" si="2142"/>
        <v>0</v>
      </c>
      <c r="AR1026" s="118">
        <f t="shared" si="2142"/>
        <v>172340.48632855949</v>
      </c>
      <c r="AS1026" s="118">
        <f t="shared" si="2142"/>
        <v>0</v>
      </c>
      <c r="AT1026" s="118">
        <f t="shared" si="2142"/>
        <v>0</v>
      </c>
      <c r="AU1026" s="118">
        <f t="shared" si="2142"/>
        <v>0</v>
      </c>
      <c r="AV1026" s="118">
        <f t="shared" si="2142"/>
        <v>0</v>
      </c>
      <c r="AW1026" s="118">
        <f t="shared" si="2142"/>
        <v>0</v>
      </c>
      <c r="AX1026" s="118">
        <f t="shared" si="2142"/>
        <v>2068085.835942714</v>
      </c>
      <c r="AY1026" s="118">
        <f t="shared" si="2142"/>
        <v>0</v>
      </c>
      <c r="AZ1026" s="118">
        <f t="shared" si="2142"/>
        <v>0</v>
      </c>
      <c r="BA1026" s="118">
        <f t="shared" si="2142"/>
        <v>0</v>
      </c>
      <c r="BB1026" s="118">
        <f t="shared" si="2142"/>
        <v>0</v>
      </c>
      <c r="BC1026" s="118">
        <f t="shared" si="2142"/>
        <v>0</v>
      </c>
      <c r="BD1026" s="118">
        <f t="shared" si="2142"/>
        <v>0</v>
      </c>
      <c r="BE1026" s="118">
        <f t="shared" si="2142"/>
        <v>0</v>
      </c>
      <c r="BF1026" s="118">
        <f t="shared" si="2142"/>
        <v>0</v>
      </c>
      <c r="BG1026" s="118">
        <f t="shared" si="2142"/>
        <v>0</v>
      </c>
      <c r="BH1026" s="118">
        <f t="shared" si="2142"/>
        <v>0</v>
      </c>
      <c r="BI1026" s="118">
        <f t="shared" si="2142"/>
        <v>0</v>
      </c>
      <c r="BJ1026" s="118">
        <f t="shared" si="2142"/>
        <v>1761197.5945598853</v>
      </c>
      <c r="BK1026" s="118">
        <f t="shared" si="2142"/>
        <v>0</v>
      </c>
      <c r="BL1026" s="118">
        <f t="shared" si="2142"/>
        <v>0</v>
      </c>
      <c r="BM1026" s="118">
        <f t="shared" si="2142"/>
        <v>0</v>
      </c>
      <c r="BN1026" s="118">
        <f t="shared" si="2142"/>
        <v>0</v>
      </c>
      <c r="BO1026" s="118">
        <f t="shared" si="2142"/>
        <v>0</v>
      </c>
      <c r="BP1026" s="118">
        <f t="shared" si="2142"/>
        <v>0</v>
      </c>
      <c r="BQ1026" s="118">
        <f t="shared" si="2142"/>
        <v>0</v>
      </c>
      <c r="BR1026" s="118">
        <f t="shared" si="2142"/>
        <v>0</v>
      </c>
      <c r="BS1026" s="118">
        <f t="shared" si="2142"/>
        <v>0</v>
      </c>
      <c r="BT1026" s="118">
        <f t="shared" si="2142"/>
        <v>0</v>
      </c>
      <c r="BU1026" s="118">
        <f t="shared" si="2142"/>
        <v>0</v>
      </c>
      <c r="BV1026" s="118">
        <f t="shared" si="2142"/>
        <v>1166497.5675041538</v>
      </c>
      <c r="BW1026" s="247">
        <f t="shared" si="2130"/>
        <v>9131874.5321497079</v>
      </c>
    </row>
    <row r="1027" spans="1:75" x14ac:dyDescent="0.3">
      <c r="A1027" s="5" t="s">
        <v>665</v>
      </c>
      <c r="O1027" s="118">
        <f>+O1003</f>
        <v>0</v>
      </c>
      <c r="P1027" s="118">
        <f t="shared" ref="P1027:BV1027" si="2143">+P1003</f>
        <v>0</v>
      </c>
      <c r="Q1027" s="118">
        <f t="shared" si="2143"/>
        <v>0</v>
      </c>
      <c r="R1027" s="118">
        <f t="shared" si="2143"/>
        <v>0</v>
      </c>
      <c r="S1027" s="118">
        <f t="shared" si="2143"/>
        <v>0</v>
      </c>
      <c r="T1027" s="118">
        <f t="shared" si="2143"/>
        <v>232135.12291199999</v>
      </c>
      <c r="U1027" s="118">
        <f t="shared" si="2143"/>
        <v>0</v>
      </c>
      <c r="V1027" s="118">
        <f t="shared" si="2143"/>
        <v>0</v>
      </c>
      <c r="W1027" s="118">
        <f t="shared" si="2143"/>
        <v>0</v>
      </c>
      <c r="X1027" s="118">
        <f t="shared" si="2143"/>
        <v>0</v>
      </c>
      <c r="Y1027" s="118">
        <f t="shared" si="2143"/>
        <v>0</v>
      </c>
      <c r="Z1027" s="118">
        <f t="shared" si="2143"/>
        <v>1392810.7374719998</v>
      </c>
      <c r="AA1027" s="118">
        <f t="shared" si="2143"/>
        <v>0</v>
      </c>
      <c r="AB1027" s="118">
        <f t="shared" si="2143"/>
        <v>0</v>
      </c>
      <c r="AC1027" s="118">
        <f t="shared" si="2143"/>
        <v>0</v>
      </c>
      <c r="AD1027" s="118">
        <f t="shared" si="2143"/>
        <v>0</v>
      </c>
      <c r="AE1027" s="118">
        <f t="shared" si="2143"/>
        <v>0</v>
      </c>
      <c r="AF1027" s="118">
        <f t="shared" si="2143"/>
        <v>203153.84014122939</v>
      </c>
      <c r="AG1027" s="118">
        <f t="shared" si="2143"/>
        <v>0</v>
      </c>
      <c r="AH1027" s="118">
        <f t="shared" si="2143"/>
        <v>0</v>
      </c>
      <c r="AI1027" s="118">
        <f t="shared" si="2143"/>
        <v>0</v>
      </c>
      <c r="AJ1027" s="118">
        <f t="shared" si="2143"/>
        <v>0</v>
      </c>
      <c r="AK1027" s="118">
        <f t="shared" si="2143"/>
        <v>0</v>
      </c>
      <c r="AL1027" s="118">
        <f t="shared" si="2143"/>
        <v>1640184.2163123668</v>
      </c>
      <c r="AM1027" s="118">
        <f t="shared" si="2143"/>
        <v>0</v>
      </c>
      <c r="AN1027" s="118">
        <f t="shared" si="2143"/>
        <v>0</v>
      </c>
      <c r="AO1027" s="118">
        <f t="shared" si="2143"/>
        <v>0</v>
      </c>
      <c r="AP1027" s="118">
        <f t="shared" si="2143"/>
        <v>0</v>
      </c>
      <c r="AQ1027" s="118">
        <f t="shared" si="2143"/>
        <v>0</v>
      </c>
      <c r="AR1027" s="118">
        <f t="shared" si="2143"/>
        <v>150797.92553748956</v>
      </c>
      <c r="AS1027" s="118">
        <f t="shared" si="2143"/>
        <v>0</v>
      </c>
      <c r="AT1027" s="118">
        <f t="shared" si="2143"/>
        <v>0</v>
      </c>
      <c r="AU1027" s="118">
        <f t="shared" si="2143"/>
        <v>0</v>
      </c>
      <c r="AV1027" s="118">
        <f t="shared" si="2143"/>
        <v>0</v>
      </c>
      <c r="AW1027" s="118">
        <f t="shared" si="2143"/>
        <v>0</v>
      </c>
      <c r="AX1027" s="118">
        <f t="shared" si="2143"/>
        <v>1809575.1064498748</v>
      </c>
      <c r="AY1027" s="118">
        <f t="shared" si="2143"/>
        <v>0</v>
      </c>
      <c r="AZ1027" s="118">
        <f t="shared" si="2143"/>
        <v>0</v>
      </c>
      <c r="BA1027" s="118">
        <f t="shared" si="2143"/>
        <v>0</v>
      </c>
      <c r="BB1027" s="118">
        <f t="shared" si="2143"/>
        <v>0</v>
      </c>
      <c r="BC1027" s="118">
        <f t="shared" si="2143"/>
        <v>0</v>
      </c>
      <c r="BD1027" s="118">
        <f t="shared" si="2143"/>
        <v>0</v>
      </c>
      <c r="BE1027" s="118">
        <f t="shared" si="2143"/>
        <v>0</v>
      </c>
      <c r="BF1027" s="118">
        <f t="shared" si="2143"/>
        <v>0</v>
      </c>
      <c r="BG1027" s="118">
        <f t="shared" si="2143"/>
        <v>0</v>
      </c>
      <c r="BH1027" s="118">
        <f t="shared" si="2143"/>
        <v>0</v>
      </c>
      <c r="BI1027" s="118">
        <f t="shared" si="2143"/>
        <v>0</v>
      </c>
      <c r="BJ1027" s="118">
        <f t="shared" si="2143"/>
        <v>1541047.8952398999</v>
      </c>
      <c r="BK1027" s="118">
        <f t="shared" si="2143"/>
        <v>0</v>
      </c>
      <c r="BL1027" s="118">
        <f t="shared" si="2143"/>
        <v>0</v>
      </c>
      <c r="BM1027" s="118">
        <f t="shared" si="2143"/>
        <v>0</v>
      </c>
      <c r="BN1027" s="118">
        <f t="shared" si="2143"/>
        <v>0</v>
      </c>
      <c r="BO1027" s="118">
        <f t="shared" si="2143"/>
        <v>0</v>
      </c>
      <c r="BP1027" s="118">
        <f t="shared" si="2143"/>
        <v>0</v>
      </c>
      <c r="BQ1027" s="118">
        <f t="shared" si="2143"/>
        <v>0</v>
      </c>
      <c r="BR1027" s="118">
        <f t="shared" si="2143"/>
        <v>0</v>
      </c>
      <c r="BS1027" s="118">
        <f t="shared" si="2143"/>
        <v>0</v>
      </c>
      <c r="BT1027" s="118">
        <f t="shared" si="2143"/>
        <v>0</v>
      </c>
      <c r="BU1027" s="118">
        <f t="shared" si="2143"/>
        <v>0</v>
      </c>
      <c r="BV1027" s="118">
        <f t="shared" si="2143"/>
        <v>1020685.3715661346</v>
      </c>
      <c r="BW1027" s="247">
        <f t="shared" si="2130"/>
        <v>7990390.2156309942</v>
      </c>
    </row>
    <row r="1028" spans="1:75" x14ac:dyDescent="0.3">
      <c r="A1028" s="5" t="s">
        <v>666</v>
      </c>
      <c r="O1028" s="118">
        <f>+O1004</f>
        <v>0</v>
      </c>
      <c r="P1028" s="118">
        <f t="shared" ref="P1028:BV1028" si="2144">+P1004</f>
        <v>0</v>
      </c>
      <c r="Q1028" s="118">
        <f t="shared" si="2144"/>
        <v>0</v>
      </c>
      <c r="R1028" s="118">
        <f t="shared" si="2144"/>
        <v>0</v>
      </c>
      <c r="S1028" s="118">
        <f t="shared" si="2144"/>
        <v>0</v>
      </c>
      <c r="T1028" s="118">
        <f t="shared" si="2144"/>
        <v>66324.320831999998</v>
      </c>
      <c r="U1028" s="118">
        <f t="shared" si="2144"/>
        <v>0</v>
      </c>
      <c r="V1028" s="118">
        <f t="shared" si="2144"/>
        <v>0</v>
      </c>
      <c r="W1028" s="118">
        <f t="shared" si="2144"/>
        <v>0</v>
      </c>
      <c r="X1028" s="118">
        <f t="shared" si="2144"/>
        <v>0</v>
      </c>
      <c r="Y1028" s="118">
        <f t="shared" si="2144"/>
        <v>0</v>
      </c>
      <c r="Z1028" s="118">
        <f t="shared" si="2144"/>
        <v>397945.92499199993</v>
      </c>
      <c r="AA1028" s="118">
        <f t="shared" si="2144"/>
        <v>0</v>
      </c>
      <c r="AB1028" s="118">
        <f t="shared" si="2144"/>
        <v>0</v>
      </c>
      <c r="AC1028" s="118">
        <f t="shared" si="2144"/>
        <v>0</v>
      </c>
      <c r="AD1028" s="118">
        <f t="shared" si="2144"/>
        <v>0</v>
      </c>
      <c r="AE1028" s="118">
        <f t="shared" si="2144"/>
        <v>0</v>
      </c>
      <c r="AF1028" s="118">
        <f t="shared" si="2144"/>
        <v>58043.954326065541</v>
      </c>
      <c r="AG1028" s="118">
        <f t="shared" si="2144"/>
        <v>0</v>
      </c>
      <c r="AH1028" s="118">
        <f t="shared" si="2144"/>
        <v>0</v>
      </c>
      <c r="AI1028" s="118">
        <f t="shared" si="2144"/>
        <v>0</v>
      </c>
      <c r="AJ1028" s="118">
        <f t="shared" si="2144"/>
        <v>0</v>
      </c>
      <c r="AK1028" s="118">
        <f t="shared" si="2144"/>
        <v>0</v>
      </c>
      <c r="AL1028" s="118">
        <f t="shared" si="2144"/>
        <v>468624.06180353329</v>
      </c>
      <c r="AM1028" s="118">
        <f t="shared" si="2144"/>
        <v>0</v>
      </c>
      <c r="AN1028" s="118">
        <f t="shared" si="2144"/>
        <v>0</v>
      </c>
      <c r="AO1028" s="118">
        <f t="shared" si="2144"/>
        <v>0</v>
      </c>
      <c r="AP1028" s="118">
        <f t="shared" si="2144"/>
        <v>0</v>
      </c>
      <c r="AQ1028" s="118">
        <f t="shared" si="2144"/>
        <v>0</v>
      </c>
      <c r="AR1028" s="118">
        <f t="shared" si="2144"/>
        <v>43085.121582139873</v>
      </c>
      <c r="AS1028" s="118">
        <f t="shared" si="2144"/>
        <v>0</v>
      </c>
      <c r="AT1028" s="118">
        <f t="shared" si="2144"/>
        <v>0</v>
      </c>
      <c r="AU1028" s="118">
        <f t="shared" si="2144"/>
        <v>0</v>
      </c>
      <c r="AV1028" s="118">
        <f t="shared" si="2144"/>
        <v>0</v>
      </c>
      <c r="AW1028" s="118">
        <f t="shared" si="2144"/>
        <v>0</v>
      </c>
      <c r="AX1028" s="118">
        <f t="shared" si="2144"/>
        <v>517021.4589856785</v>
      </c>
      <c r="AY1028" s="118">
        <f t="shared" si="2144"/>
        <v>0</v>
      </c>
      <c r="AZ1028" s="118">
        <f t="shared" si="2144"/>
        <v>0</v>
      </c>
      <c r="BA1028" s="118">
        <f t="shared" si="2144"/>
        <v>0</v>
      </c>
      <c r="BB1028" s="118">
        <f t="shared" si="2144"/>
        <v>0</v>
      </c>
      <c r="BC1028" s="118">
        <f t="shared" si="2144"/>
        <v>0</v>
      </c>
      <c r="BD1028" s="118">
        <f t="shared" si="2144"/>
        <v>0</v>
      </c>
      <c r="BE1028" s="118">
        <f t="shared" si="2144"/>
        <v>0</v>
      </c>
      <c r="BF1028" s="118">
        <f t="shared" si="2144"/>
        <v>0</v>
      </c>
      <c r="BG1028" s="118">
        <f t="shared" si="2144"/>
        <v>0</v>
      </c>
      <c r="BH1028" s="118">
        <f t="shared" si="2144"/>
        <v>0</v>
      </c>
      <c r="BI1028" s="118">
        <f t="shared" si="2144"/>
        <v>0</v>
      </c>
      <c r="BJ1028" s="118">
        <f t="shared" si="2144"/>
        <v>440299.39863997133</v>
      </c>
      <c r="BK1028" s="118">
        <f t="shared" si="2144"/>
        <v>0</v>
      </c>
      <c r="BL1028" s="118">
        <f t="shared" si="2144"/>
        <v>0</v>
      </c>
      <c r="BM1028" s="118">
        <f t="shared" si="2144"/>
        <v>0</v>
      </c>
      <c r="BN1028" s="118">
        <f t="shared" si="2144"/>
        <v>0</v>
      </c>
      <c r="BO1028" s="118">
        <f t="shared" si="2144"/>
        <v>0</v>
      </c>
      <c r="BP1028" s="118">
        <f t="shared" si="2144"/>
        <v>0</v>
      </c>
      <c r="BQ1028" s="118">
        <f t="shared" si="2144"/>
        <v>0</v>
      </c>
      <c r="BR1028" s="118">
        <f t="shared" si="2144"/>
        <v>0</v>
      </c>
      <c r="BS1028" s="118">
        <f t="shared" si="2144"/>
        <v>0</v>
      </c>
      <c r="BT1028" s="118">
        <f t="shared" si="2144"/>
        <v>0</v>
      </c>
      <c r="BU1028" s="118">
        <f t="shared" si="2144"/>
        <v>0</v>
      </c>
      <c r="BV1028" s="118">
        <f t="shared" si="2144"/>
        <v>291624.39187603845</v>
      </c>
      <c r="BW1028" s="247">
        <f t="shared" si="2130"/>
        <v>2282968.633037427</v>
      </c>
    </row>
    <row r="1029" spans="1:75" x14ac:dyDescent="0.3">
      <c r="O1029" s="119"/>
      <c r="P1029" s="119"/>
      <c r="Q1029" s="119"/>
      <c r="R1029" s="119"/>
      <c r="S1029" s="119"/>
      <c r="T1029" s="119"/>
      <c r="U1029" s="119"/>
      <c r="V1029" s="119"/>
      <c r="W1029" s="119"/>
      <c r="X1029" s="119"/>
      <c r="Y1029" s="119"/>
      <c r="Z1029" s="119"/>
      <c r="AA1029" s="119"/>
      <c r="AB1029" s="119"/>
      <c r="AC1029" s="119"/>
      <c r="AD1029" s="119"/>
      <c r="AE1029" s="119"/>
      <c r="AF1029" s="119"/>
      <c r="AG1029" s="119"/>
      <c r="AH1029" s="119"/>
      <c r="AI1029" s="119"/>
      <c r="AJ1029" s="119"/>
      <c r="AK1029" s="119"/>
      <c r="AL1029" s="119"/>
      <c r="AM1029" s="119"/>
      <c r="AN1029" s="119"/>
      <c r="AO1029" s="119"/>
      <c r="AP1029" s="119"/>
      <c r="AQ1029" s="119"/>
      <c r="AR1029" s="119"/>
      <c r="AS1029" s="119"/>
      <c r="AT1029" s="119"/>
      <c r="AU1029" s="119"/>
      <c r="AV1029" s="119"/>
      <c r="AW1029" s="119"/>
      <c r="AX1029" s="119"/>
      <c r="AY1029" s="119"/>
      <c r="AZ1029" s="119"/>
      <c r="BA1029" s="119"/>
      <c r="BB1029" s="119"/>
      <c r="BC1029" s="119"/>
      <c r="BD1029" s="119"/>
      <c r="BE1029" s="119"/>
      <c r="BF1029" s="119"/>
      <c r="BG1029" s="119"/>
      <c r="BH1029" s="119"/>
      <c r="BI1029" s="119"/>
      <c r="BJ1029" s="119"/>
      <c r="BK1029" s="119"/>
      <c r="BL1029" s="119"/>
      <c r="BM1029" s="119"/>
      <c r="BN1029" s="119"/>
      <c r="BO1029" s="119"/>
      <c r="BP1029" s="119"/>
      <c r="BQ1029" s="119"/>
      <c r="BR1029" s="119"/>
      <c r="BS1029" s="119"/>
      <c r="BT1029" s="119"/>
      <c r="BU1029" s="119"/>
      <c r="BV1029" s="119"/>
      <c r="BW1029" s="233">
        <f t="shared" si="2130"/>
        <v>0</v>
      </c>
    </row>
    <row r="1030" spans="1:75" x14ac:dyDescent="0.3">
      <c r="A1030" s="288" t="s">
        <v>667</v>
      </c>
      <c r="O1030" s="118">
        <f>+O1015+O1016+O1017+O1018+O1019+O1020+O1021+O1024+O1027+O1028</f>
        <v>0</v>
      </c>
      <c r="P1030" s="118">
        <f t="shared" ref="P1030:BU1030" si="2145">+SUM(P1015:P1028)</f>
        <v>0</v>
      </c>
      <c r="Q1030" s="118">
        <f t="shared" si="2145"/>
        <v>0</v>
      </c>
      <c r="R1030" s="118">
        <f t="shared" si="2145"/>
        <v>0</v>
      </c>
      <c r="S1030" s="118">
        <f t="shared" si="2145"/>
        <v>0</v>
      </c>
      <c r="T1030" s="118">
        <f t="shared" si="2145"/>
        <v>12363958.808432002</v>
      </c>
      <c r="U1030" s="118">
        <f t="shared" si="2145"/>
        <v>0</v>
      </c>
      <c r="V1030" s="118">
        <f t="shared" si="2145"/>
        <v>0</v>
      </c>
      <c r="W1030" s="118">
        <f t="shared" si="2145"/>
        <v>0</v>
      </c>
      <c r="X1030" s="118">
        <f t="shared" si="2145"/>
        <v>0</v>
      </c>
      <c r="Y1030" s="118">
        <f t="shared" si="2145"/>
        <v>0</v>
      </c>
      <c r="Z1030" s="118">
        <f t="shared" si="2145"/>
        <v>74183752.850591972</v>
      </c>
      <c r="AA1030" s="118">
        <f t="shared" si="2145"/>
        <v>0</v>
      </c>
      <c r="AB1030" s="118">
        <f t="shared" si="2145"/>
        <v>0</v>
      </c>
      <c r="AC1030" s="118">
        <f t="shared" si="2145"/>
        <v>0</v>
      </c>
      <c r="AD1030" s="118">
        <f t="shared" si="2145"/>
        <v>0</v>
      </c>
      <c r="AE1030" s="118">
        <f t="shared" si="2145"/>
        <v>0</v>
      </c>
      <c r="AF1030" s="118">
        <f t="shared" si="2145"/>
        <v>10820360.485617384</v>
      </c>
      <c r="AG1030" s="118">
        <f t="shared" si="2145"/>
        <v>0</v>
      </c>
      <c r="AH1030" s="118">
        <f t="shared" si="2145"/>
        <v>0</v>
      </c>
      <c r="AI1030" s="118">
        <f t="shared" si="2145"/>
        <v>0</v>
      </c>
      <c r="AJ1030" s="118">
        <f t="shared" si="2145"/>
        <v>0</v>
      </c>
      <c r="AK1030" s="118">
        <f t="shared" si="2145"/>
        <v>0</v>
      </c>
      <c r="AL1030" s="118">
        <f t="shared" si="2145"/>
        <v>87359335.521208689</v>
      </c>
      <c r="AM1030" s="118">
        <f t="shared" si="2145"/>
        <v>0</v>
      </c>
      <c r="AN1030" s="118">
        <f t="shared" si="2145"/>
        <v>0</v>
      </c>
      <c r="AO1030" s="118">
        <f t="shared" si="2145"/>
        <v>0</v>
      </c>
      <c r="AP1030" s="118">
        <f t="shared" si="2145"/>
        <v>0</v>
      </c>
      <c r="AQ1030" s="118">
        <f t="shared" si="2145"/>
        <v>0</v>
      </c>
      <c r="AR1030" s="118">
        <f t="shared" si="2145"/>
        <v>8031784.7482705759</v>
      </c>
      <c r="AS1030" s="118">
        <f t="shared" si="2145"/>
        <v>0</v>
      </c>
      <c r="AT1030" s="118">
        <f t="shared" si="2145"/>
        <v>0</v>
      </c>
      <c r="AU1030" s="118">
        <f t="shared" si="2145"/>
        <v>0</v>
      </c>
      <c r="AV1030" s="118">
        <f t="shared" si="2145"/>
        <v>0</v>
      </c>
      <c r="AW1030" s="118">
        <f t="shared" si="2145"/>
        <v>0</v>
      </c>
      <c r="AX1030" s="118">
        <f t="shared" si="2145"/>
        <v>96381416.979246914</v>
      </c>
      <c r="AY1030" s="118">
        <f t="shared" si="2145"/>
        <v>0</v>
      </c>
      <c r="AZ1030" s="118">
        <f t="shared" si="2145"/>
        <v>0</v>
      </c>
      <c r="BA1030" s="118">
        <f t="shared" si="2145"/>
        <v>0</v>
      </c>
      <c r="BB1030" s="118">
        <f t="shared" si="2145"/>
        <v>0</v>
      </c>
      <c r="BC1030" s="118">
        <f t="shared" si="2145"/>
        <v>0</v>
      </c>
      <c r="BD1030" s="118">
        <f t="shared" si="2145"/>
        <v>0</v>
      </c>
      <c r="BE1030" s="118">
        <f t="shared" si="2145"/>
        <v>0</v>
      </c>
      <c r="BF1030" s="118">
        <f t="shared" si="2145"/>
        <v>0</v>
      </c>
      <c r="BG1030" s="118">
        <f t="shared" si="2145"/>
        <v>0</v>
      </c>
      <c r="BH1030" s="118">
        <f t="shared" si="2145"/>
        <v>0</v>
      </c>
      <c r="BI1030" s="118">
        <f t="shared" si="2145"/>
        <v>0</v>
      </c>
      <c r="BJ1030" s="118">
        <f t="shared" si="2145"/>
        <v>82079146.229801312</v>
      </c>
      <c r="BK1030" s="118">
        <f t="shared" si="2145"/>
        <v>0</v>
      </c>
      <c r="BL1030" s="118">
        <f t="shared" si="2145"/>
        <v>0</v>
      </c>
      <c r="BM1030" s="118">
        <f t="shared" si="2145"/>
        <v>0</v>
      </c>
      <c r="BN1030" s="118">
        <f t="shared" si="2145"/>
        <v>0</v>
      </c>
      <c r="BO1030" s="118">
        <f t="shared" si="2145"/>
        <v>0</v>
      </c>
      <c r="BP1030" s="118">
        <f t="shared" si="2145"/>
        <v>0</v>
      </c>
      <c r="BQ1030" s="118">
        <f t="shared" si="2145"/>
        <v>0</v>
      </c>
      <c r="BR1030" s="118">
        <f t="shared" si="2145"/>
        <v>0</v>
      </c>
      <c r="BS1030" s="118">
        <f t="shared" si="2145"/>
        <v>0</v>
      </c>
      <c r="BT1030" s="118">
        <f t="shared" si="2145"/>
        <v>0</v>
      </c>
      <c r="BU1030" s="118">
        <f t="shared" si="2145"/>
        <v>0</v>
      </c>
      <c r="BV1030" s="118">
        <f>+SUM(BV1015:BV1028)</f>
        <v>54363647.05222483</v>
      </c>
      <c r="BW1030" s="247">
        <f t="shared" si="2130"/>
        <v>425583402.67539364</v>
      </c>
    </row>
    <row r="1031" spans="1:75" x14ac:dyDescent="0.3">
      <c r="BW1031" s="233">
        <f t="shared" si="2130"/>
        <v>0</v>
      </c>
    </row>
    <row r="1032" spans="1:75" x14ac:dyDescent="0.3">
      <c r="A1032" s="219" t="s">
        <v>655</v>
      </c>
      <c r="O1032" s="5">
        <f>+O1030*O812</f>
        <v>0</v>
      </c>
      <c r="P1032" s="5">
        <f t="shared" ref="P1032:BV1032" si="2146">+P1030*P812</f>
        <v>0</v>
      </c>
      <c r="Q1032" s="5">
        <f t="shared" si="2146"/>
        <v>0</v>
      </c>
      <c r="R1032" s="5">
        <f t="shared" si="2146"/>
        <v>0</v>
      </c>
      <c r="S1032" s="5">
        <f t="shared" si="2146"/>
        <v>0</v>
      </c>
      <c r="T1032" s="5">
        <f t="shared" si="2146"/>
        <v>5914080.5063954601</v>
      </c>
      <c r="U1032" s="5">
        <f t="shared" si="2146"/>
        <v>0</v>
      </c>
      <c r="V1032" s="5">
        <f t="shared" si="2146"/>
        <v>0</v>
      </c>
      <c r="W1032" s="5">
        <f t="shared" si="2146"/>
        <v>0</v>
      </c>
      <c r="X1032" s="5">
        <f t="shared" si="2146"/>
        <v>0</v>
      </c>
      <c r="Y1032" s="5">
        <f t="shared" si="2146"/>
        <v>0</v>
      </c>
      <c r="Z1032" s="5">
        <f t="shared" si="2146"/>
        <v>40770921.763624914</v>
      </c>
      <c r="AA1032" s="5">
        <f t="shared" si="2146"/>
        <v>0</v>
      </c>
      <c r="AB1032" s="5">
        <f t="shared" si="2146"/>
        <v>0</v>
      </c>
      <c r="AC1032" s="5">
        <f t="shared" si="2146"/>
        <v>0</v>
      </c>
      <c r="AD1032" s="5">
        <f t="shared" si="2146"/>
        <v>0</v>
      </c>
      <c r="AE1032" s="5">
        <f t="shared" si="2146"/>
        <v>0</v>
      </c>
      <c r="AF1032" s="5">
        <f t="shared" si="2146"/>
        <v>5066798.96284738</v>
      </c>
      <c r="AG1032" s="5">
        <f t="shared" si="2146"/>
        <v>0</v>
      </c>
      <c r="AH1032" s="5">
        <f t="shared" si="2146"/>
        <v>0</v>
      </c>
      <c r="AI1032" s="5">
        <f t="shared" si="2146"/>
        <v>0</v>
      </c>
      <c r="AJ1032" s="5">
        <f t="shared" si="2146"/>
        <v>0</v>
      </c>
      <c r="AK1032" s="5">
        <f t="shared" si="2146"/>
        <v>0</v>
      </c>
      <c r="AL1032" s="5">
        <f t="shared" si="2146"/>
        <v>47336012.46144405</v>
      </c>
      <c r="AM1032" s="5">
        <f t="shared" si="2146"/>
        <v>0</v>
      </c>
      <c r="AN1032" s="5">
        <f t="shared" si="2146"/>
        <v>0</v>
      </c>
      <c r="AO1032" s="5">
        <f t="shared" si="2146"/>
        <v>0</v>
      </c>
      <c r="AP1032" s="5">
        <f t="shared" si="2146"/>
        <v>0</v>
      </c>
      <c r="AQ1032" s="5">
        <f t="shared" si="2146"/>
        <v>0</v>
      </c>
      <c r="AR1032" s="5">
        <f t="shared" si="2146"/>
        <v>3739368.9117778949</v>
      </c>
      <c r="AS1032" s="5">
        <f t="shared" si="2146"/>
        <v>0</v>
      </c>
      <c r="AT1032" s="5">
        <f t="shared" si="2146"/>
        <v>0</v>
      </c>
      <c r="AU1032" s="5">
        <f t="shared" si="2146"/>
        <v>0</v>
      </c>
      <c r="AV1032" s="5">
        <f t="shared" si="2146"/>
        <v>0</v>
      </c>
      <c r="AW1032" s="5">
        <f t="shared" si="2146"/>
        <v>0</v>
      </c>
      <c r="AX1032" s="5">
        <f t="shared" si="2146"/>
        <v>52098576.280610457</v>
      </c>
      <c r="AY1032" s="5">
        <f t="shared" si="2146"/>
        <v>0</v>
      </c>
      <c r="AZ1032" s="5">
        <f t="shared" si="2146"/>
        <v>0</v>
      </c>
      <c r="BA1032" s="5">
        <f t="shared" si="2146"/>
        <v>0</v>
      </c>
      <c r="BB1032" s="5">
        <f t="shared" si="2146"/>
        <v>0</v>
      </c>
      <c r="BC1032" s="5">
        <f t="shared" si="2146"/>
        <v>0</v>
      </c>
      <c r="BD1032" s="5">
        <f t="shared" si="2146"/>
        <v>0</v>
      </c>
      <c r="BE1032" s="5">
        <f t="shared" si="2146"/>
        <v>0</v>
      </c>
      <c r="BF1032" s="5">
        <f t="shared" si="2146"/>
        <v>0</v>
      </c>
      <c r="BG1032" s="5">
        <f t="shared" si="2146"/>
        <v>0</v>
      </c>
      <c r="BH1032" s="5">
        <f t="shared" si="2146"/>
        <v>0</v>
      </c>
      <c r="BI1032" s="5">
        <f t="shared" si="2146"/>
        <v>0</v>
      </c>
      <c r="BJ1032" s="5">
        <f t="shared" si="2146"/>
        <v>44577530.426921025</v>
      </c>
      <c r="BK1032" s="5">
        <f t="shared" si="2146"/>
        <v>0</v>
      </c>
      <c r="BL1032" s="5">
        <f t="shared" si="2146"/>
        <v>0</v>
      </c>
      <c r="BM1032" s="5">
        <f t="shared" si="2146"/>
        <v>0</v>
      </c>
      <c r="BN1032" s="5">
        <f t="shared" si="2146"/>
        <v>0</v>
      </c>
      <c r="BO1032" s="5">
        <f t="shared" si="2146"/>
        <v>0</v>
      </c>
      <c r="BP1032" s="5">
        <f t="shared" si="2146"/>
        <v>0</v>
      </c>
      <c r="BQ1032" s="5">
        <f t="shared" si="2146"/>
        <v>0</v>
      </c>
      <c r="BR1032" s="5">
        <f t="shared" si="2146"/>
        <v>0</v>
      </c>
      <c r="BS1032" s="5">
        <f t="shared" si="2146"/>
        <v>0</v>
      </c>
      <c r="BT1032" s="5">
        <f t="shared" si="2146"/>
        <v>0</v>
      </c>
      <c r="BU1032" s="5">
        <f t="shared" si="2146"/>
        <v>0</v>
      </c>
      <c r="BV1032" s="5">
        <f t="shared" si="2146"/>
        <v>28986193.071513318</v>
      </c>
      <c r="BW1032" s="233">
        <f t="shared" si="2130"/>
        <v>228489482.38513449</v>
      </c>
    </row>
    <row r="1033" spans="1:75" x14ac:dyDescent="0.3">
      <c r="A1033" s="222" t="s">
        <v>668</v>
      </c>
      <c r="O1033" s="16">
        <f>+O1030*O813</f>
        <v>0</v>
      </c>
      <c r="P1033" s="16">
        <f t="shared" ref="P1033:BV1033" si="2147">+P1030*P813</f>
        <v>0</v>
      </c>
      <c r="Q1033" s="16">
        <f t="shared" si="2147"/>
        <v>0</v>
      </c>
      <c r="R1033" s="16">
        <f t="shared" si="2147"/>
        <v>0</v>
      </c>
      <c r="S1033" s="16">
        <f t="shared" si="2147"/>
        <v>0</v>
      </c>
      <c r="T1033" s="16">
        <f t="shared" si="2147"/>
        <v>6449878.3020365424</v>
      </c>
      <c r="U1033" s="16">
        <f t="shared" si="2147"/>
        <v>0</v>
      </c>
      <c r="V1033" s="16">
        <f t="shared" si="2147"/>
        <v>0</v>
      </c>
      <c r="W1033" s="16">
        <f t="shared" si="2147"/>
        <v>0</v>
      </c>
      <c r="X1033" s="16">
        <f t="shared" si="2147"/>
        <v>0</v>
      </c>
      <c r="Y1033" s="16">
        <f t="shared" si="2147"/>
        <v>0</v>
      </c>
      <c r="Z1033" s="16">
        <f t="shared" si="2147"/>
        <v>33412831.086967058</v>
      </c>
      <c r="AA1033" s="16">
        <f t="shared" si="2147"/>
        <v>0</v>
      </c>
      <c r="AB1033" s="16">
        <f t="shared" si="2147"/>
        <v>0</v>
      </c>
      <c r="AC1033" s="16">
        <f t="shared" si="2147"/>
        <v>0</v>
      </c>
      <c r="AD1033" s="16">
        <f t="shared" si="2147"/>
        <v>0</v>
      </c>
      <c r="AE1033" s="16">
        <f t="shared" si="2147"/>
        <v>0</v>
      </c>
      <c r="AF1033" s="16">
        <f t="shared" si="2147"/>
        <v>5753561.5227700043</v>
      </c>
      <c r="AG1033" s="16">
        <f t="shared" si="2147"/>
        <v>0</v>
      </c>
      <c r="AH1033" s="16">
        <f t="shared" si="2147"/>
        <v>0</v>
      </c>
      <c r="AI1033" s="16">
        <f t="shared" si="2147"/>
        <v>0</v>
      </c>
      <c r="AJ1033" s="16">
        <f t="shared" si="2147"/>
        <v>0</v>
      </c>
      <c r="AK1033" s="16">
        <f t="shared" si="2147"/>
        <v>0</v>
      </c>
      <c r="AL1033" s="16">
        <f t="shared" si="2147"/>
        <v>40023323.059764646</v>
      </c>
      <c r="AM1033" s="16">
        <f t="shared" si="2147"/>
        <v>0</v>
      </c>
      <c r="AN1033" s="16">
        <f t="shared" si="2147"/>
        <v>0</v>
      </c>
      <c r="AO1033" s="16">
        <f t="shared" si="2147"/>
        <v>0</v>
      </c>
      <c r="AP1033" s="16">
        <f t="shared" si="2147"/>
        <v>0</v>
      </c>
      <c r="AQ1033" s="16">
        <f t="shared" si="2147"/>
        <v>0</v>
      </c>
      <c r="AR1033" s="16">
        <f t="shared" si="2147"/>
        <v>4292415.8364926809</v>
      </c>
      <c r="AS1033" s="16">
        <f t="shared" si="2147"/>
        <v>0</v>
      </c>
      <c r="AT1033" s="16">
        <f t="shared" si="2147"/>
        <v>0</v>
      </c>
      <c r="AU1033" s="16">
        <f t="shared" si="2147"/>
        <v>0</v>
      </c>
      <c r="AV1033" s="16">
        <f t="shared" si="2147"/>
        <v>0</v>
      </c>
      <c r="AW1033" s="16">
        <f t="shared" si="2147"/>
        <v>0</v>
      </c>
      <c r="AX1033" s="16">
        <f t="shared" si="2147"/>
        <v>44282840.698636457</v>
      </c>
      <c r="AY1033" s="16">
        <f t="shared" si="2147"/>
        <v>0</v>
      </c>
      <c r="AZ1033" s="16">
        <f t="shared" si="2147"/>
        <v>0</v>
      </c>
      <c r="BA1033" s="16">
        <f t="shared" si="2147"/>
        <v>0</v>
      </c>
      <c r="BB1033" s="16">
        <f t="shared" si="2147"/>
        <v>0</v>
      </c>
      <c r="BC1033" s="16">
        <f t="shared" si="2147"/>
        <v>0</v>
      </c>
      <c r="BD1033" s="16">
        <f t="shared" si="2147"/>
        <v>0</v>
      </c>
      <c r="BE1033" s="16">
        <f t="shared" si="2147"/>
        <v>0</v>
      </c>
      <c r="BF1033" s="16">
        <f t="shared" si="2147"/>
        <v>0</v>
      </c>
      <c r="BG1033" s="16">
        <f t="shared" si="2147"/>
        <v>0</v>
      </c>
      <c r="BH1033" s="16">
        <f t="shared" si="2147"/>
        <v>0</v>
      </c>
      <c r="BI1033" s="16">
        <f t="shared" si="2147"/>
        <v>0</v>
      </c>
      <c r="BJ1033" s="16">
        <f t="shared" si="2147"/>
        <v>37501615.802880302</v>
      </c>
      <c r="BK1033" s="16">
        <f t="shared" si="2147"/>
        <v>0</v>
      </c>
      <c r="BL1033" s="16">
        <f t="shared" si="2147"/>
        <v>0</v>
      </c>
      <c r="BM1033" s="16">
        <f t="shared" si="2147"/>
        <v>0</v>
      </c>
      <c r="BN1033" s="16">
        <f t="shared" si="2147"/>
        <v>0</v>
      </c>
      <c r="BO1033" s="16">
        <f t="shared" si="2147"/>
        <v>0</v>
      </c>
      <c r="BP1033" s="16">
        <f t="shared" si="2147"/>
        <v>0</v>
      </c>
      <c r="BQ1033" s="16">
        <f t="shared" si="2147"/>
        <v>0</v>
      </c>
      <c r="BR1033" s="16">
        <f t="shared" si="2147"/>
        <v>0</v>
      </c>
      <c r="BS1033" s="16">
        <f t="shared" si="2147"/>
        <v>0</v>
      </c>
      <c r="BT1033" s="16">
        <f t="shared" si="2147"/>
        <v>0</v>
      </c>
      <c r="BU1033" s="16">
        <f t="shared" si="2147"/>
        <v>0</v>
      </c>
      <c r="BV1033" s="16">
        <f t="shared" si="2147"/>
        <v>25377453.980711512</v>
      </c>
      <c r="BW1033" s="247">
        <f t="shared" si="2130"/>
        <v>197093920.29025921</v>
      </c>
    </row>
    <row r="1034" spans="1:75" x14ac:dyDescent="0.3">
      <c r="BW1034" s="233"/>
    </row>
    <row r="1035" spans="1:75" x14ac:dyDescent="0.3">
      <c r="A1035" s="3" t="s">
        <v>755</v>
      </c>
    </row>
    <row r="1037" spans="1:75" x14ac:dyDescent="0.3">
      <c r="A1037" s="5" t="s">
        <v>472</v>
      </c>
      <c r="O1037" s="16">
        <f>+((N1015-N1023-N1026-N1028)/2)+((O1015-O1023-O1026-O1028)/2)</f>
        <v>0</v>
      </c>
      <c r="P1037" s="16">
        <f t="shared" ref="P1037:BU1037" si="2148">+((O1015-O1023-O1026-O1028)/2)+((P1015-P1023-P1026-P1028)/2)</f>
        <v>0</v>
      </c>
      <c r="Q1037" s="16">
        <f t="shared" si="2148"/>
        <v>0</v>
      </c>
      <c r="R1037" s="16">
        <f t="shared" si="2148"/>
        <v>0</v>
      </c>
      <c r="S1037" s="16">
        <f t="shared" si="2148"/>
        <v>0</v>
      </c>
      <c r="T1037" s="16">
        <f>+((S1015-S1023-S1026-S1028)/2)+((T1015-T1023-T1026-T1028)/2)</f>
        <v>3017756.5978559996</v>
      </c>
      <c r="U1037" s="16">
        <f t="shared" si="2148"/>
        <v>3017756.5978559996</v>
      </c>
      <c r="V1037" s="16">
        <f t="shared" si="2148"/>
        <v>0</v>
      </c>
      <c r="W1037" s="16">
        <f t="shared" si="2148"/>
        <v>0</v>
      </c>
      <c r="X1037" s="16">
        <f t="shared" si="2148"/>
        <v>0</v>
      </c>
      <c r="Y1037" s="16">
        <f t="shared" si="2148"/>
        <v>0</v>
      </c>
      <c r="Z1037" s="16">
        <f t="shared" si="2148"/>
        <v>18106539.587135993</v>
      </c>
      <c r="AA1037" s="16">
        <f t="shared" si="2148"/>
        <v>18106539.587135993</v>
      </c>
      <c r="AB1037" s="16">
        <f t="shared" si="2148"/>
        <v>0</v>
      </c>
      <c r="AC1037" s="16">
        <f t="shared" si="2148"/>
        <v>0</v>
      </c>
      <c r="AD1037" s="16">
        <f t="shared" si="2148"/>
        <v>0</v>
      </c>
      <c r="AE1037" s="16">
        <f t="shared" si="2148"/>
        <v>0</v>
      </c>
      <c r="AF1037" s="16">
        <f t="shared" si="2148"/>
        <v>2640999.9218359822</v>
      </c>
      <c r="AG1037" s="16">
        <f t="shared" si="2148"/>
        <v>2640999.9218359822</v>
      </c>
      <c r="AH1037" s="16">
        <f t="shared" si="2148"/>
        <v>0</v>
      </c>
      <c r="AI1037" s="16">
        <f t="shared" si="2148"/>
        <v>0</v>
      </c>
      <c r="AJ1037" s="16">
        <f t="shared" si="2148"/>
        <v>0</v>
      </c>
      <c r="AK1037" s="16">
        <f t="shared" si="2148"/>
        <v>0</v>
      </c>
      <c r="AL1037" s="16">
        <f t="shared" si="2148"/>
        <v>21322394.812060766</v>
      </c>
      <c r="AM1037" s="16">
        <f t="shared" si="2148"/>
        <v>21322394.812060766</v>
      </c>
      <c r="AN1037" s="16">
        <f t="shared" si="2148"/>
        <v>0</v>
      </c>
      <c r="AO1037" s="16">
        <f t="shared" si="2148"/>
        <v>0</v>
      </c>
      <c r="AP1037" s="16">
        <f t="shared" si="2148"/>
        <v>0</v>
      </c>
      <c r="AQ1037" s="16">
        <f t="shared" si="2148"/>
        <v>0</v>
      </c>
      <c r="AR1037" s="16">
        <f t="shared" si="2148"/>
        <v>1960373.0319873642</v>
      </c>
      <c r="AS1037" s="16">
        <f t="shared" si="2148"/>
        <v>1960373.0319873642</v>
      </c>
      <c r="AT1037" s="16">
        <f t="shared" si="2148"/>
        <v>0</v>
      </c>
      <c r="AU1037" s="16">
        <f t="shared" si="2148"/>
        <v>0</v>
      </c>
      <c r="AV1037" s="16">
        <f t="shared" si="2148"/>
        <v>0</v>
      </c>
      <c r="AW1037" s="16">
        <f t="shared" si="2148"/>
        <v>0</v>
      </c>
      <c r="AX1037" s="16">
        <f t="shared" si="2148"/>
        <v>23524476.383848369</v>
      </c>
      <c r="AY1037" s="16">
        <f t="shared" si="2148"/>
        <v>23524476.383848369</v>
      </c>
      <c r="AZ1037" s="16">
        <f t="shared" si="2148"/>
        <v>0</v>
      </c>
      <c r="BA1037" s="16">
        <f t="shared" si="2148"/>
        <v>0</v>
      </c>
      <c r="BB1037" s="16">
        <f t="shared" si="2148"/>
        <v>0</v>
      </c>
      <c r="BC1037" s="16">
        <f t="shared" si="2148"/>
        <v>0</v>
      </c>
      <c r="BD1037" s="16">
        <f t="shared" si="2148"/>
        <v>0</v>
      </c>
      <c r="BE1037" s="16">
        <f t="shared" si="2148"/>
        <v>0</v>
      </c>
      <c r="BF1037" s="16">
        <f t="shared" si="2148"/>
        <v>0</v>
      </c>
      <c r="BG1037" s="16">
        <f t="shared" si="2148"/>
        <v>0</v>
      </c>
      <c r="BH1037" s="16">
        <f t="shared" si="2148"/>
        <v>0</v>
      </c>
      <c r="BI1037" s="16">
        <f t="shared" si="2148"/>
        <v>0</v>
      </c>
      <c r="BJ1037" s="16">
        <f t="shared" si="2148"/>
        <v>20033622.638118695</v>
      </c>
      <c r="BK1037" s="16">
        <f t="shared" si="2148"/>
        <v>20033622.638118695</v>
      </c>
      <c r="BL1037" s="16">
        <f t="shared" si="2148"/>
        <v>0</v>
      </c>
      <c r="BM1037" s="16">
        <f t="shared" si="2148"/>
        <v>0</v>
      </c>
      <c r="BN1037" s="16">
        <f t="shared" si="2148"/>
        <v>0</v>
      </c>
      <c r="BO1037" s="16">
        <f t="shared" si="2148"/>
        <v>0</v>
      </c>
      <c r="BP1037" s="16">
        <f t="shared" si="2148"/>
        <v>0</v>
      </c>
      <c r="BQ1037" s="16">
        <f t="shared" si="2148"/>
        <v>0</v>
      </c>
      <c r="BR1037" s="16">
        <f t="shared" si="2148"/>
        <v>0</v>
      </c>
      <c r="BS1037" s="16">
        <f t="shared" si="2148"/>
        <v>0</v>
      </c>
      <c r="BT1037" s="16">
        <f t="shared" si="2148"/>
        <v>0</v>
      </c>
      <c r="BU1037" s="16">
        <f t="shared" si="2148"/>
        <v>0</v>
      </c>
      <c r="BV1037" s="16">
        <f>+((BU1015-BU1023-BU1026-BU1028)/2)+((BV1015-BV1023-BV1026-BV1028)/2)</f>
        <v>13268909.830359749</v>
      </c>
      <c r="BW1037" s="796">
        <f t="shared" si="2130"/>
        <v>194481235.7760461</v>
      </c>
    </row>
    <row r="1038" spans="1:75" x14ac:dyDescent="0.3">
      <c r="A1038" s="5" t="s">
        <v>658</v>
      </c>
      <c r="O1038" s="16">
        <f>+N1016</f>
        <v>0</v>
      </c>
      <c r="P1038" s="16">
        <f t="shared" ref="P1038:BV1042" si="2149">+O1016</f>
        <v>0</v>
      </c>
      <c r="Q1038" s="16">
        <f t="shared" si="2149"/>
        <v>0</v>
      </c>
      <c r="R1038" s="16">
        <f t="shared" si="2149"/>
        <v>0</v>
      </c>
      <c r="S1038" s="16">
        <f t="shared" si="2149"/>
        <v>0</v>
      </c>
      <c r="T1038" s="16">
        <f t="shared" si="2149"/>
        <v>0</v>
      </c>
      <c r="U1038" s="64">
        <f>+T1016</f>
        <v>552702.67359999998</v>
      </c>
      <c r="V1038" s="16">
        <f t="shared" si="2149"/>
        <v>0</v>
      </c>
      <c r="W1038" s="16">
        <f t="shared" si="2149"/>
        <v>0</v>
      </c>
      <c r="X1038" s="16">
        <f t="shared" si="2149"/>
        <v>0</v>
      </c>
      <c r="Y1038" s="16">
        <f t="shared" si="2149"/>
        <v>0</v>
      </c>
      <c r="Z1038" s="16">
        <f t="shared" si="2149"/>
        <v>0</v>
      </c>
      <c r="AA1038" s="16">
        <f t="shared" si="2149"/>
        <v>3316216.0415999996</v>
      </c>
      <c r="AB1038" s="16">
        <f t="shared" si="2149"/>
        <v>0</v>
      </c>
      <c r="AC1038" s="16">
        <f t="shared" si="2149"/>
        <v>0</v>
      </c>
      <c r="AD1038" s="16">
        <f t="shared" si="2149"/>
        <v>0</v>
      </c>
      <c r="AE1038" s="16">
        <f t="shared" si="2149"/>
        <v>0</v>
      </c>
      <c r="AF1038" s="16">
        <f t="shared" si="2149"/>
        <v>0</v>
      </c>
      <c r="AG1038" s="16">
        <f t="shared" si="2149"/>
        <v>483699.61938387947</v>
      </c>
      <c r="AH1038" s="16">
        <f t="shared" si="2149"/>
        <v>0</v>
      </c>
      <c r="AI1038" s="16">
        <f t="shared" si="2149"/>
        <v>0</v>
      </c>
      <c r="AJ1038" s="16">
        <f t="shared" si="2149"/>
        <v>0</v>
      </c>
      <c r="AK1038" s="16">
        <f t="shared" si="2149"/>
        <v>0</v>
      </c>
      <c r="AL1038" s="16">
        <f t="shared" si="2149"/>
        <v>0</v>
      </c>
      <c r="AM1038" s="16">
        <f t="shared" si="2149"/>
        <v>3905200.5150294439</v>
      </c>
      <c r="AN1038" s="16">
        <f t="shared" si="2149"/>
        <v>0</v>
      </c>
      <c r="AO1038" s="16">
        <f t="shared" si="2149"/>
        <v>0</v>
      </c>
      <c r="AP1038" s="16">
        <f t="shared" si="2149"/>
        <v>0</v>
      </c>
      <c r="AQ1038" s="16">
        <f t="shared" si="2149"/>
        <v>0</v>
      </c>
      <c r="AR1038" s="16">
        <f t="shared" si="2149"/>
        <v>0</v>
      </c>
      <c r="AS1038" s="16">
        <f t="shared" si="2149"/>
        <v>359042.67985116557</v>
      </c>
      <c r="AT1038" s="16">
        <f t="shared" si="2149"/>
        <v>0</v>
      </c>
      <c r="AU1038" s="16">
        <f t="shared" si="2149"/>
        <v>0</v>
      </c>
      <c r="AV1038" s="16">
        <f t="shared" si="2149"/>
        <v>0</v>
      </c>
      <c r="AW1038" s="16">
        <f t="shared" si="2149"/>
        <v>0</v>
      </c>
      <c r="AX1038" s="16">
        <f t="shared" si="2149"/>
        <v>0</v>
      </c>
      <c r="AY1038" s="16">
        <f t="shared" si="2149"/>
        <v>4308512.158213987</v>
      </c>
      <c r="AZ1038" s="16">
        <f t="shared" si="2149"/>
        <v>0</v>
      </c>
      <c r="BA1038" s="16">
        <f t="shared" si="2149"/>
        <v>0</v>
      </c>
      <c r="BB1038" s="16">
        <f t="shared" si="2149"/>
        <v>0</v>
      </c>
      <c r="BC1038" s="16">
        <f t="shared" si="2149"/>
        <v>0</v>
      </c>
      <c r="BD1038" s="16">
        <f t="shared" si="2149"/>
        <v>0</v>
      </c>
      <c r="BE1038" s="16">
        <f t="shared" si="2149"/>
        <v>0</v>
      </c>
      <c r="BF1038" s="16">
        <f t="shared" si="2149"/>
        <v>0</v>
      </c>
      <c r="BG1038" s="16">
        <f t="shared" si="2149"/>
        <v>0</v>
      </c>
      <c r="BH1038" s="16">
        <f t="shared" si="2149"/>
        <v>0</v>
      </c>
      <c r="BI1038" s="16">
        <f t="shared" si="2149"/>
        <v>0</v>
      </c>
      <c r="BJ1038" s="16">
        <f t="shared" si="2149"/>
        <v>0</v>
      </c>
      <c r="BK1038" s="16">
        <f t="shared" si="2149"/>
        <v>3669161.6553330943</v>
      </c>
      <c r="BL1038" s="16">
        <f t="shared" si="2149"/>
        <v>0</v>
      </c>
      <c r="BM1038" s="16">
        <f t="shared" si="2149"/>
        <v>0</v>
      </c>
      <c r="BN1038" s="16">
        <f t="shared" si="2149"/>
        <v>0</v>
      </c>
      <c r="BO1038" s="16">
        <f t="shared" si="2149"/>
        <v>0</v>
      </c>
      <c r="BP1038" s="16">
        <f t="shared" si="2149"/>
        <v>0</v>
      </c>
      <c r="BQ1038" s="16">
        <f t="shared" si="2149"/>
        <v>0</v>
      </c>
      <c r="BR1038" s="16">
        <f t="shared" si="2149"/>
        <v>0</v>
      </c>
      <c r="BS1038" s="16">
        <f t="shared" si="2149"/>
        <v>0</v>
      </c>
      <c r="BT1038" s="16">
        <f t="shared" si="2149"/>
        <v>0</v>
      </c>
      <c r="BU1038" s="16">
        <f t="shared" si="2149"/>
        <v>0</v>
      </c>
      <c r="BV1038" s="16">
        <f t="shared" si="2149"/>
        <v>0</v>
      </c>
      <c r="BW1038" s="796">
        <f t="shared" si="2130"/>
        <v>16594535.343011569</v>
      </c>
    </row>
    <row r="1039" spans="1:75" x14ac:dyDescent="0.3">
      <c r="A1039" s="5" t="s">
        <v>659</v>
      </c>
      <c r="O1039" s="16">
        <f>+N1017</f>
        <v>0</v>
      </c>
      <c r="P1039" s="16">
        <f t="shared" ref="O1039:AD1042" si="2150">+O1017</f>
        <v>0</v>
      </c>
      <c r="Q1039" s="16">
        <f t="shared" si="2150"/>
        <v>0</v>
      </c>
      <c r="R1039" s="16">
        <f t="shared" si="2150"/>
        <v>0</v>
      </c>
      <c r="S1039" s="16">
        <f t="shared" si="2150"/>
        <v>0</v>
      </c>
      <c r="T1039" s="16">
        <f t="shared" si="2150"/>
        <v>0</v>
      </c>
      <c r="U1039" s="16">
        <f t="shared" si="2150"/>
        <v>5527.0267359999998</v>
      </c>
      <c r="V1039" s="16">
        <f t="shared" si="2150"/>
        <v>0</v>
      </c>
      <c r="W1039" s="16">
        <f t="shared" si="2150"/>
        <v>0</v>
      </c>
      <c r="X1039" s="16">
        <f t="shared" si="2150"/>
        <v>0</v>
      </c>
      <c r="Y1039" s="16">
        <f t="shared" si="2150"/>
        <v>0</v>
      </c>
      <c r="Z1039" s="16">
        <f t="shared" si="2150"/>
        <v>0</v>
      </c>
      <c r="AA1039" s="16">
        <f t="shared" si="2150"/>
        <v>33162.160415999999</v>
      </c>
      <c r="AB1039" s="16">
        <f t="shared" si="2150"/>
        <v>0</v>
      </c>
      <c r="AC1039" s="16">
        <f t="shared" si="2150"/>
        <v>0</v>
      </c>
      <c r="AD1039" s="16">
        <f t="shared" si="2150"/>
        <v>0</v>
      </c>
      <c r="AE1039" s="16">
        <f t="shared" si="2149"/>
        <v>0</v>
      </c>
      <c r="AF1039" s="16">
        <f t="shared" si="2149"/>
        <v>0</v>
      </c>
      <c r="AG1039" s="16">
        <f t="shared" si="2149"/>
        <v>4836.9961938387951</v>
      </c>
      <c r="AH1039" s="16">
        <f t="shared" si="2149"/>
        <v>0</v>
      </c>
      <c r="AI1039" s="16">
        <f t="shared" si="2149"/>
        <v>0</v>
      </c>
      <c r="AJ1039" s="16">
        <f t="shared" si="2149"/>
        <v>0</v>
      </c>
      <c r="AK1039" s="16">
        <f t="shared" si="2149"/>
        <v>0</v>
      </c>
      <c r="AL1039" s="16">
        <f t="shared" si="2149"/>
        <v>0</v>
      </c>
      <c r="AM1039" s="16">
        <f t="shared" si="2149"/>
        <v>39052.005150294441</v>
      </c>
      <c r="AN1039" s="16">
        <f t="shared" si="2149"/>
        <v>0</v>
      </c>
      <c r="AO1039" s="16">
        <f t="shared" si="2149"/>
        <v>0</v>
      </c>
      <c r="AP1039" s="16">
        <f t="shared" si="2149"/>
        <v>0</v>
      </c>
      <c r="AQ1039" s="16">
        <f t="shared" si="2149"/>
        <v>0</v>
      </c>
      <c r="AR1039" s="16">
        <f t="shared" si="2149"/>
        <v>0</v>
      </c>
      <c r="AS1039" s="16">
        <f t="shared" si="2149"/>
        <v>3590.4267985116558</v>
      </c>
      <c r="AT1039" s="16">
        <f t="shared" si="2149"/>
        <v>0</v>
      </c>
      <c r="AU1039" s="16">
        <f t="shared" si="2149"/>
        <v>0</v>
      </c>
      <c r="AV1039" s="16">
        <f t="shared" si="2149"/>
        <v>0</v>
      </c>
      <c r="AW1039" s="16">
        <f t="shared" si="2149"/>
        <v>0</v>
      </c>
      <c r="AX1039" s="16">
        <f t="shared" si="2149"/>
        <v>0</v>
      </c>
      <c r="AY1039" s="16">
        <f t="shared" si="2149"/>
        <v>43085.121582139873</v>
      </c>
      <c r="AZ1039" s="16">
        <f t="shared" si="2149"/>
        <v>0</v>
      </c>
      <c r="BA1039" s="16">
        <f t="shared" si="2149"/>
        <v>0</v>
      </c>
      <c r="BB1039" s="16">
        <f t="shared" si="2149"/>
        <v>0</v>
      </c>
      <c r="BC1039" s="16">
        <f t="shared" si="2149"/>
        <v>0</v>
      </c>
      <c r="BD1039" s="16">
        <f t="shared" si="2149"/>
        <v>0</v>
      </c>
      <c r="BE1039" s="16">
        <f t="shared" si="2149"/>
        <v>0</v>
      </c>
      <c r="BF1039" s="16">
        <f t="shared" si="2149"/>
        <v>0</v>
      </c>
      <c r="BG1039" s="16">
        <f t="shared" si="2149"/>
        <v>0</v>
      </c>
      <c r="BH1039" s="16">
        <f t="shared" si="2149"/>
        <v>0</v>
      </c>
      <c r="BI1039" s="16">
        <f t="shared" si="2149"/>
        <v>0</v>
      </c>
      <c r="BJ1039" s="16">
        <f t="shared" si="2149"/>
        <v>0</v>
      </c>
      <c r="BK1039" s="16">
        <f t="shared" si="2149"/>
        <v>36691.616553330947</v>
      </c>
      <c r="BL1039" s="16">
        <f t="shared" si="2149"/>
        <v>0</v>
      </c>
      <c r="BM1039" s="16">
        <f t="shared" si="2149"/>
        <v>0</v>
      </c>
      <c r="BN1039" s="16">
        <f t="shared" si="2149"/>
        <v>0</v>
      </c>
      <c r="BO1039" s="16">
        <f t="shared" si="2149"/>
        <v>0</v>
      </c>
      <c r="BP1039" s="16">
        <f t="shared" si="2149"/>
        <v>0</v>
      </c>
      <c r="BQ1039" s="16">
        <f t="shared" si="2149"/>
        <v>0</v>
      </c>
      <c r="BR1039" s="16">
        <f t="shared" si="2149"/>
        <v>0</v>
      </c>
      <c r="BS1039" s="16">
        <f t="shared" si="2149"/>
        <v>0</v>
      </c>
      <c r="BT1039" s="16">
        <f t="shared" si="2149"/>
        <v>0</v>
      </c>
      <c r="BU1039" s="16">
        <f t="shared" si="2149"/>
        <v>0</v>
      </c>
      <c r="BV1039" s="16">
        <f t="shared" si="2149"/>
        <v>0</v>
      </c>
      <c r="BW1039" s="796">
        <f t="shared" si="2130"/>
        <v>165945.35343011571</v>
      </c>
    </row>
    <row r="1040" spans="1:75" x14ac:dyDescent="0.3">
      <c r="A1040" s="5" t="s">
        <v>660</v>
      </c>
      <c r="O1040" s="16">
        <f t="shared" si="2150"/>
        <v>0</v>
      </c>
      <c r="P1040" s="16">
        <f t="shared" si="2149"/>
        <v>0</v>
      </c>
      <c r="Q1040" s="16">
        <f t="shared" si="2149"/>
        <v>0</v>
      </c>
      <c r="R1040" s="16">
        <f t="shared" si="2149"/>
        <v>0</v>
      </c>
      <c r="S1040" s="16">
        <f t="shared" si="2149"/>
        <v>0</v>
      </c>
      <c r="T1040" s="16">
        <f t="shared" si="2149"/>
        <v>0</v>
      </c>
      <c r="U1040" s="16">
        <f t="shared" si="2149"/>
        <v>552702.67359999998</v>
      </c>
      <c r="V1040" s="16">
        <f t="shared" si="2149"/>
        <v>0</v>
      </c>
      <c r="W1040" s="16">
        <f t="shared" si="2149"/>
        <v>0</v>
      </c>
      <c r="X1040" s="16">
        <f t="shared" si="2149"/>
        <v>0</v>
      </c>
      <c r="Y1040" s="16">
        <f t="shared" si="2149"/>
        <v>0</v>
      </c>
      <c r="Z1040" s="16">
        <f t="shared" si="2149"/>
        <v>0</v>
      </c>
      <c r="AA1040" s="16">
        <f t="shared" si="2149"/>
        <v>3316216.0415999996</v>
      </c>
      <c r="AB1040" s="16">
        <f t="shared" si="2149"/>
        <v>0</v>
      </c>
      <c r="AC1040" s="16">
        <f t="shared" si="2149"/>
        <v>0</v>
      </c>
      <c r="AD1040" s="16">
        <f t="shared" si="2149"/>
        <v>0</v>
      </c>
      <c r="AE1040" s="16">
        <f t="shared" si="2149"/>
        <v>0</v>
      </c>
      <c r="AF1040" s="16">
        <f t="shared" si="2149"/>
        <v>0</v>
      </c>
      <c r="AG1040" s="16">
        <f t="shared" si="2149"/>
        <v>483699.61938387947</v>
      </c>
      <c r="AH1040" s="16">
        <f t="shared" si="2149"/>
        <v>0</v>
      </c>
      <c r="AI1040" s="16">
        <f t="shared" si="2149"/>
        <v>0</v>
      </c>
      <c r="AJ1040" s="16">
        <f t="shared" si="2149"/>
        <v>0</v>
      </c>
      <c r="AK1040" s="16">
        <f t="shared" si="2149"/>
        <v>0</v>
      </c>
      <c r="AL1040" s="16">
        <f t="shared" si="2149"/>
        <v>0</v>
      </c>
      <c r="AM1040" s="16">
        <f t="shared" si="2149"/>
        <v>3905200.5150294439</v>
      </c>
      <c r="AN1040" s="16">
        <f t="shared" si="2149"/>
        <v>0</v>
      </c>
      <c r="AO1040" s="16">
        <f t="shared" si="2149"/>
        <v>0</v>
      </c>
      <c r="AP1040" s="16">
        <f t="shared" si="2149"/>
        <v>0</v>
      </c>
      <c r="AQ1040" s="16">
        <f t="shared" si="2149"/>
        <v>0</v>
      </c>
      <c r="AR1040" s="16">
        <f t="shared" si="2149"/>
        <v>0</v>
      </c>
      <c r="AS1040" s="16">
        <f t="shared" si="2149"/>
        <v>359042.67985116557</v>
      </c>
      <c r="AT1040" s="16">
        <f t="shared" si="2149"/>
        <v>0</v>
      </c>
      <c r="AU1040" s="16">
        <f t="shared" si="2149"/>
        <v>0</v>
      </c>
      <c r="AV1040" s="16">
        <f t="shared" si="2149"/>
        <v>0</v>
      </c>
      <c r="AW1040" s="16">
        <f t="shared" si="2149"/>
        <v>0</v>
      </c>
      <c r="AX1040" s="16">
        <f t="shared" si="2149"/>
        <v>0</v>
      </c>
      <c r="AY1040" s="16">
        <f t="shared" si="2149"/>
        <v>4308512.158213987</v>
      </c>
      <c r="AZ1040" s="16">
        <f t="shared" si="2149"/>
        <v>0</v>
      </c>
      <c r="BA1040" s="16">
        <f t="shared" si="2149"/>
        <v>0</v>
      </c>
      <c r="BB1040" s="16">
        <f t="shared" si="2149"/>
        <v>0</v>
      </c>
      <c r="BC1040" s="16">
        <f t="shared" si="2149"/>
        <v>0</v>
      </c>
      <c r="BD1040" s="16">
        <f t="shared" si="2149"/>
        <v>0</v>
      </c>
      <c r="BE1040" s="16">
        <f t="shared" si="2149"/>
        <v>0</v>
      </c>
      <c r="BF1040" s="16">
        <f t="shared" si="2149"/>
        <v>0</v>
      </c>
      <c r="BG1040" s="16">
        <f t="shared" si="2149"/>
        <v>0</v>
      </c>
      <c r="BH1040" s="16">
        <f t="shared" si="2149"/>
        <v>0</v>
      </c>
      <c r="BI1040" s="16">
        <f t="shared" si="2149"/>
        <v>0</v>
      </c>
      <c r="BJ1040" s="16">
        <f t="shared" si="2149"/>
        <v>0</v>
      </c>
      <c r="BK1040" s="16">
        <f t="shared" si="2149"/>
        <v>3669161.6553330943</v>
      </c>
      <c r="BL1040" s="16">
        <f t="shared" si="2149"/>
        <v>0</v>
      </c>
      <c r="BM1040" s="16">
        <f t="shared" si="2149"/>
        <v>0</v>
      </c>
      <c r="BN1040" s="16">
        <f t="shared" si="2149"/>
        <v>0</v>
      </c>
      <c r="BO1040" s="16">
        <f t="shared" si="2149"/>
        <v>0</v>
      </c>
      <c r="BP1040" s="16">
        <f t="shared" si="2149"/>
        <v>0</v>
      </c>
      <c r="BQ1040" s="16">
        <f t="shared" si="2149"/>
        <v>0</v>
      </c>
      <c r="BR1040" s="16">
        <f t="shared" si="2149"/>
        <v>0</v>
      </c>
      <c r="BS1040" s="16">
        <f t="shared" si="2149"/>
        <v>0</v>
      </c>
      <c r="BT1040" s="16">
        <f t="shared" si="2149"/>
        <v>0</v>
      </c>
      <c r="BU1040" s="16">
        <f t="shared" si="2149"/>
        <v>0</v>
      </c>
      <c r="BV1040" s="16">
        <f t="shared" si="2149"/>
        <v>0</v>
      </c>
      <c r="BW1040" s="796">
        <f t="shared" si="2130"/>
        <v>16594535.343011569</v>
      </c>
    </row>
    <row r="1041" spans="1:75" x14ac:dyDescent="0.3">
      <c r="A1041" s="5" t="s">
        <v>661</v>
      </c>
      <c r="O1041" s="16">
        <f t="shared" si="2150"/>
        <v>0</v>
      </c>
      <c r="P1041" s="16">
        <f t="shared" si="2149"/>
        <v>0</v>
      </c>
      <c r="Q1041" s="16">
        <f t="shared" si="2149"/>
        <v>0</v>
      </c>
      <c r="R1041" s="16">
        <f t="shared" si="2149"/>
        <v>0</v>
      </c>
      <c r="S1041" s="16">
        <f t="shared" si="2149"/>
        <v>0</v>
      </c>
      <c r="T1041" s="16">
        <f t="shared" si="2149"/>
        <v>0</v>
      </c>
      <c r="U1041" s="16">
        <f t="shared" si="2149"/>
        <v>276351.33679999999</v>
      </c>
      <c r="V1041" s="16">
        <f t="shared" si="2149"/>
        <v>0</v>
      </c>
      <c r="W1041" s="16">
        <f t="shared" si="2149"/>
        <v>0</v>
      </c>
      <c r="X1041" s="16">
        <f t="shared" si="2149"/>
        <v>0</v>
      </c>
      <c r="Y1041" s="16">
        <f t="shared" si="2149"/>
        <v>0</v>
      </c>
      <c r="Z1041" s="16">
        <f t="shared" si="2149"/>
        <v>0</v>
      </c>
      <c r="AA1041" s="16">
        <f t="shared" si="2149"/>
        <v>1658108.0207999998</v>
      </c>
      <c r="AB1041" s="16">
        <f t="shared" si="2149"/>
        <v>0</v>
      </c>
      <c r="AC1041" s="16">
        <f t="shared" si="2149"/>
        <v>0</v>
      </c>
      <c r="AD1041" s="16">
        <f t="shared" si="2149"/>
        <v>0</v>
      </c>
      <c r="AE1041" s="16">
        <f t="shared" si="2149"/>
        <v>0</v>
      </c>
      <c r="AF1041" s="16">
        <f t="shared" si="2149"/>
        <v>0</v>
      </c>
      <c r="AG1041" s="16">
        <f t="shared" si="2149"/>
        <v>241849.80969193974</v>
      </c>
      <c r="AH1041" s="16">
        <f t="shared" si="2149"/>
        <v>0</v>
      </c>
      <c r="AI1041" s="16">
        <f t="shared" si="2149"/>
        <v>0</v>
      </c>
      <c r="AJ1041" s="16">
        <f t="shared" si="2149"/>
        <v>0</v>
      </c>
      <c r="AK1041" s="16">
        <f t="shared" si="2149"/>
        <v>0</v>
      </c>
      <c r="AL1041" s="16">
        <f t="shared" si="2149"/>
        <v>0</v>
      </c>
      <c r="AM1041" s="16">
        <f t="shared" si="2149"/>
        <v>1952600.2575147219</v>
      </c>
      <c r="AN1041" s="16">
        <f t="shared" si="2149"/>
        <v>0</v>
      </c>
      <c r="AO1041" s="16">
        <f t="shared" si="2149"/>
        <v>0</v>
      </c>
      <c r="AP1041" s="16">
        <f t="shared" si="2149"/>
        <v>0</v>
      </c>
      <c r="AQ1041" s="16">
        <f t="shared" si="2149"/>
        <v>0</v>
      </c>
      <c r="AR1041" s="16">
        <f t="shared" si="2149"/>
        <v>0</v>
      </c>
      <c r="AS1041" s="16">
        <f t="shared" si="2149"/>
        <v>179521.33992558278</v>
      </c>
      <c r="AT1041" s="16">
        <f t="shared" si="2149"/>
        <v>0</v>
      </c>
      <c r="AU1041" s="16">
        <f t="shared" si="2149"/>
        <v>0</v>
      </c>
      <c r="AV1041" s="16">
        <f t="shared" si="2149"/>
        <v>0</v>
      </c>
      <c r="AW1041" s="16">
        <f t="shared" si="2149"/>
        <v>0</v>
      </c>
      <c r="AX1041" s="16">
        <f t="shared" si="2149"/>
        <v>0</v>
      </c>
      <c r="AY1041" s="16">
        <f t="shared" si="2149"/>
        <v>2154256.0791069935</v>
      </c>
      <c r="AZ1041" s="16">
        <f t="shared" si="2149"/>
        <v>0</v>
      </c>
      <c r="BA1041" s="16">
        <f t="shared" si="2149"/>
        <v>0</v>
      </c>
      <c r="BB1041" s="16">
        <f t="shared" si="2149"/>
        <v>0</v>
      </c>
      <c r="BC1041" s="16">
        <f t="shared" si="2149"/>
        <v>0</v>
      </c>
      <c r="BD1041" s="16">
        <f t="shared" si="2149"/>
        <v>0</v>
      </c>
      <c r="BE1041" s="16">
        <f t="shared" si="2149"/>
        <v>0</v>
      </c>
      <c r="BF1041" s="16">
        <f t="shared" si="2149"/>
        <v>0</v>
      </c>
      <c r="BG1041" s="16">
        <f t="shared" si="2149"/>
        <v>0</v>
      </c>
      <c r="BH1041" s="16">
        <f t="shared" si="2149"/>
        <v>0</v>
      </c>
      <c r="BI1041" s="16">
        <f t="shared" si="2149"/>
        <v>0</v>
      </c>
      <c r="BJ1041" s="16">
        <f t="shared" si="2149"/>
        <v>0</v>
      </c>
      <c r="BK1041" s="16">
        <f t="shared" si="2149"/>
        <v>1834580.8276665471</v>
      </c>
      <c r="BL1041" s="16">
        <f t="shared" si="2149"/>
        <v>0</v>
      </c>
      <c r="BM1041" s="16">
        <f t="shared" si="2149"/>
        <v>0</v>
      </c>
      <c r="BN1041" s="16">
        <f t="shared" si="2149"/>
        <v>0</v>
      </c>
      <c r="BO1041" s="16">
        <f t="shared" si="2149"/>
        <v>0</v>
      </c>
      <c r="BP1041" s="16">
        <f t="shared" si="2149"/>
        <v>0</v>
      </c>
      <c r="BQ1041" s="16">
        <f t="shared" si="2149"/>
        <v>0</v>
      </c>
      <c r="BR1041" s="16">
        <f t="shared" si="2149"/>
        <v>0</v>
      </c>
      <c r="BS1041" s="16">
        <f t="shared" si="2149"/>
        <v>0</v>
      </c>
      <c r="BT1041" s="16">
        <f t="shared" si="2149"/>
        <v>0</v>
      </c>
      <c r="BU1041" s="16">
        <f t="shared" si="2149"/>
        <v>0</v>
      </c>
      <c r="BV1041" s="16">
        <f t="shared" si="2149"/>
        <v>0</v>
      </c>
      <c r="BW1041" s="796">
        <f t="shared" si="2130"/>
        <v>8297267.6715057846</v>
      </c>
    </row>
    <row r="1042" spans="1:75" x14ac:dyDescent="0.3">
      <c r="A1042" s="5" t="s">
        <v>662</v>
      </c>
      <c r="O1042" s="16">
        <f t="shared" si="2150"/>
        <v>0</v>
      </c>
      <c r="P1042" s="16">
        <f t="shared" si="2149"/>
        <v>0</v>
      </c>
      <c r="Q1042" s="16">
        <f t="shared" si="2149"/>
        <v>0</v>
      </c>
      <c r="R1042" s="16">
        <f t="shared" si="2149"/>
        <v>0</v>
      </c>
      <c r="S1042" s="16">
        <f t="shared" si="2149"/>
        <v>0</v>
      </c>
      <c r="T1042" s="16">
        <f t="shared" si="2149"/>
        <v>0</v>
      </c>
      <c r="U1042" s="16">
        <f t="shared" si="2149"/>
        <v>265297.28332799999</v>
      </c>
      <c r="V1042" s="16">
        <f t="shared" si="2149"/>
        <v>0</v>
      </c>
      <c r="W1042" s="16">
        <f t="shared" si="2149"/>
        <v>0</v>
      </c>
      <c r="X1042" s="16">
        <f t="shared" si="2149"/>
        <v>0</v>
      </c>
      <c r="Y1042" s="16">
        <f t="shared" si="2149"/>
        <v>0</v>
      </c>
      <c r="Z1042" s="16">
        <f t="shared" si="2149"/>
        <v>0</v>
      </c>
      <c r="AA1042" s="16">
        <f t="shared" si="2149"/>
        <v>1591783.6999679997</v>
      </c>
      <c r="AB1042" s="16">
        <f t="shared" si="2149"/>
        <v>0</v>
      </c>
      <c r="AC1042" s="16">
        <f t="shared" si="2149"/>
        <v>0</v>
      </c>
      <c r="AD1042" s="16">
        <f t="shared" si="2149"/>
        <v>0</v>
      </c>
      <c r="AE1042" s="16">
        <f t="shared" si="2149"/>
        <v>0</v>
      </c>
      <c r="AF1042" s="16">
        <f t="shared" si="2149"/>
        <v>0</v>
      </c>
      <c r="AG1042" s="16">
        <f t="shared" si="2149"/>
        <v>232175.81730426216</v>
      </c>
      <c r="AH1042" s="16">
        <f t="shared" si="2149"/>
        <v>0</v>
      </c>
      <c r="AI1042" s="16">
        <f t="shared" si="2149"/>
        <v>0</v>
      </c>
      <c r="AJ1042" s="16">
        <f t="shared" si="2149"/>
        <v>0</v>
      </c>
      <c r="AK1042" s="16">
        <f t="shared" si="2149"/>
        <v>0</v>
      </c>
      <c r="AL1042" s="16">
        <f t="shared" si="2149"/>
        <v>0</v>
      </c>
      <c r="AM1042" s="16">
        <f t="shared" si="2149"/>
        <v>1874496.2472141332</v>
      </c>
      <c r="AN1042" s="16">
        <f t="shared" si="2149"/>
        <v>0</v>
      </c>
      <c r="AO1042" s="16">
        <f t="shared" si="2149"/>
        <v>0</v>
      </c>
      <c r="AP1042" s="16">
        <f t="shared" si="2149"/>
        <v>0</v>
      </c>
      <c r="AQ1042" s="16">
        <f t="shared" si="2149"/>
        <v>0</v>
      </c>
      <c r="AR1042" s="16">
        <f t="shared" si="2149"/>
        <v>0</v>
      </c>
      <c r="AS1042" s="16">
        <f t="shared" si="2149"/>
        <v>172340.48632855949</v>
      </c>
      <c r="AT1042" s="16">
        <f t="shared" si="2149"/>
        <v>0</v>
      </c>
      <c r="AU1042" s="16">
        <f t="shared" si="2149"/>
        <v>0</v>
      </c>
      <c r="AV1042" s="16">
        <f t="shared" si="2149"/>
        <v>0</v>
      </c>
      <c r="AW1042" s="16">
        <f t="shared" si="2149"/>
        <v>0</v>
      </c>
      <c r="AX1042" s="16">
        <f t="shared" ref="P1042:BV1043" si="2151">+AW1020</f>
        <v>0</v>
      </c>
      <c r="AY1042" s="16">
        <f t="shared" si="2151"/>
        <v>2068085.835942714</v>
      </c>
      <c r="AZ1042" s="16">
        <f t="shared" si="2151"/>
        <v>0</v>
      </c>
      <c r="BA1042" s="16">
        <f t="shared" si="2151"/>
        <v>0</v>
      </c>
      <c r="BB1042" s="16">
        <f t="shared" si="2151"/>
        <v>0</v>
      </c>
      <c r="BC1042" s="16">
        <f t="shared" si="2151"/>
        <v>0</v>
      </c>
      <c r="BD1042" s="16">
        <f t="shared" si="2151"/>
        <v>0</v>
      </c>
      <c r="BE1042" s="16">
        <f t="shared" si="2151"/>
        <v>0</v>
      </c>
      <c r="BF1042" s="16">
        <f t="shared" si="2151"/>
        <v>0</v>
      </c>
      <c r="BG1042" s="16">
        <f t="shared" si="2151"/>
        <v>0</v>
      </c>
      <c r="BH1042" s="16">
        <f t="shared" si="2151"/>
        <v>0</v>
      </c>
      <c r="BI1042" s="16">
        <f t="shared" si="2151"/>
        <v>0</v>
      </c>
      <c r="BJ1042" s="16">
        <f t="shared" si="2151"/>
        <v>0</v>
      </c>
      <c r="BK1042" s="16">
        <f t="shared" si="2151"/>
        <v>1761197.5945598853</v>
      </c>
      <c r="BL1042" s="16">
        <f t="shared" si="2151"/>
        <v>0</v>
      </c>
      <c r="BM1042" s="16">
        <f t="shared" si="2151"/>
        <v>0</v>
      </c>
      <c r="BN1042" s="16">
        <f t="shared" si="2151"/>
        <v>0</v>
      </c>
      <c r="BO1042" s="16">
        <f t="shared" si="2151"/>
        <v>0</v>
      </c>
      <c r="BP1042" s="16">
        <f t="shared" si="2151"/>
        <v>0</v>
      </c>
      <c r="BQ1042" s="16">
        <f t="shared" si="2151"/>
        <v>0</v>
      </c>
      <c r="BR1042" s="16">
        <f t="shared" si="2151"/>
        <v>0</v>
      </c>
      <c r="BS1042" s="16">
        <f t="shared" si="2151"/>
        <v>0</v>
      </c>
      <c r="BT1042" s="16">
        <f t="shared" si="2151"/>
        <v>0</v>
      </c>
      <c r="BU1042" s="16">
        <f t="shared" si="2151"/>
        <v>0</v>
      </c>
      <c r="BV1042" s="16">
        <f t="shared" si="2151"/>
        <v>0</v>
      </c>
      <c r="BW1042" s="796">
        <f t="shared" si="2130"/>
        <v>7965376.9646455543</v>
      </c>
    </row>
    <row r="1043" spans="1:75" x14ac:dyDescent="0.3">
      <c r="A1043" s="5" t="s">
        <v>639</v>
      </c>
      <c r="O1043" s="16">
        <f>+N1021</f>
        <v>0</v>
      </c>
      <c r="P1043" s="16">
        <f t="shared" si="2151"/>
        <v>0</v>
      </c>
      <c r="Q1043" s="16">
        <f t="shared" si="2151"/>
        <v>0</v>
      </c>
      <c r="R1043" s="16">
        <f t="shared" si="2151"/>
        <v>0</v>
      </c>
      <c r="S1043" s="16">
        <f t="shared" si="2151"/>
        <v>0</v>
      </c>
      <c r="T1043" s="16">
        <f t="shared" si="2151"/>
        <v>0</v>
      </c>
      <c r="U1043" s="16">
        <f t="shared" si="2151"/>
        <v>829054.01040000003</v>
      </c>
      <c r="V1043" s="16">
        <f t="shared" si="2151"/>
        <v>0</v>
      </c>
      <c r="W1043" s="16">
        <f t="shared" si="2151"/>
        <v>0</v>
      </c>
      <c r="X1043" s="16">
        <f t="shared" si="2151"/>
        <v>0</v>
      </c>
      <c r="Y1043" s="16">
        <f t="shared" si="2151"/>
        <v>0</v>
      </c>
      <c r="Z1043" s="16">
        <f t="shared" si="2151"/>
        <v>0</v>
      </c>
      <c r="AA1043" s="16">
        <f t="shared" si="2151"/>
        <v>4974324.0623999992</v>
      </c>
      <c r="AB1043" s="16">
        <f t="shared" si="2151"/>
        <v>0</v>
      </c>
      <c r="AC1043" s="16">
        <f t="shared" si="2151"/>
        <v>0</v>
      </c>
      <c r="AD1043" s="16">
        <f t="shared" si="2151"/>
        <v>0</v>
      </c>
      <c r="AE1043" s="16">
        <f t="shared" si="2151"/>
        <v>0</v>
      </c>
      <c r="AF1043" s="16">
        <f t="shared" si="2151"/>
        <v>0</v>
      </c>
      <c r="AG1043" s="16">
        <f t="shared" si="2151"/>
        <v>725549.42907581921</v>
      </c>
      <c r="AH1043" s="16">
        <f t="shared" si="2151"/>
        <v>0</v>
      </c>
      <c r="AI1043" s="16">
        <f t="shared" si="2151"/>
        <v>0</v>
      </c>
      <c r="AJ1043" s="16">
        <f t="shared" si="2151"/>
        <v>0</v>
      </c>
      <c r="AK1043" s="16">
        <f t="shared" si="2151"/>
        <v>0</v>
      </c>
      <c r="AL1043" s="16">
        <f t="shared" si="2151"/>
        <v>0</v>
      </c>
      <c r="AM1043" s="16">
        <f t="shared" si="2151"/>
        <v>5857800.7725441661</v>
      </c>
      <c r="AN1043" s="16">
        <f t="shared" si="2151"/>
        <v>0</v>
      </c>
      <c r="AO1043" s="16">
        <f t="shared" si="2151"/>
        <v>0</v>
      </c>
      <c r="AP1043" s="16">
        <f t="shared" si="2151"/>
        <v>0</v>
      </c>
      <c r="AQ1043" s="16">
        <f t="shared" si="2151"/>
        <v>0</v>
      </c>
      <c r="AR1043" s="16">
        <f t="shared" si="2151"/>
        <v>0</v>
      </c>
      <c r="AS1043" s="16">
        <f t="shared" si="2151"/>
        <v>538564.01977674838</v>
      </c>
      <c r="AT1043" s="16">
        <f t="shared" si="2151"/>
        <v>0</v>
      </c>
      <c r="AU1043" s="16">
        <f t="shared" si="2151"/>
        <v>0</v>
      </c>
      <c r="AV1043" s="16">
        <f t="shared" si="2151"/>
        <v>0</v>
      </c>
      <c r="AW1043" s="16">
        <f t="shared" si="2151"/>
        <v>0</v>
      </c>
      <c r="AX1043" s="16">
        <f t="shared" si="2151"/>
        <v>0</v>
      </c>
      <c r="AY1043" s="16">
        <f t="shared" si="2151"/>
        <v>6462768.2373209819</v>
      </c>
      <c r="AZ1043" s="16">
        <f t="shared" si="2151"/>
        <v>0</v>
      </c>
      <c r="BA1043" s="16">
        <f t="shared" si="2151"/>
        <v>0</v>
      </c>
      <c r="BB1043" s="16">
        <f t="shared" si="2151"/>
        <v>0</v>
      </c>
      <c r="BC1043" s="16">
        <f t="shared" si="2151"/>
        <v>0</v>
      </c>
      <c r="BD1043" s="16">
        <f t="shared" si="2151"/>
        <v>0</v>
      </c>
      <c r="BE1043" s="16">
        <f t="shared" si="2151"/>
        <v>0</v>
      </c>
      <c r="BF1043" s="16">
        <f t="shared" si="2151"/>
        <v>0</v>
      </c>
      <c r="BG1043" s="16">
        <f t="shared" si="2151"/>
        <v>0</v>
      </c>
      <c r="BH1043" s="16">
        <f t="shared" si="2151"/>
        <v>0</v>
      </c>
      <c r="BI1043" s="16">
        <f t="shared" si="2151"/>
        <v>0</v>
      </c>
      <c r="BJ1043" s="16">
        <f t="shared" si="2151"/>
        <v>0</v>
      </c>
      <c r="BK1043" s="16">
        <f t="shared" si="2151"/>
        <v>5503742.4829996414</v>
      </c>
      <c r="BL1043" s="16">
        <f t="shared" si="2151"/>
        <v>0</v>
      </c>
      <c r="BM1043" s="16">
        <f t="shared" si="2151"/>
        <v>0</v>
      </c>
      <c r="BN1043" s="16">
        <f t="shared" si="2151"/>
        <v>0</v>
      </c>
      <c r="BO1043" s="16">
        <f t="shared" si="2151"/>
        <v>0</v>
      </c>
      <c r="BP1043" s="16">
        <f t="shared" si="2151"/>
        <v>0</v>
      </c>
      <c r="BQ1043" s="16">
        <f t="shared" si="2151"/>
        <v>0</v>
      </c>
      <c r="BR1043" s="16">
        <f t="shared" si="2151"/>
        <v>0</v>
      </c>
      <c r="BS1043" s="16">
        <f t="shared" si="2151"/>
        <v>0</v>
      </c>
      <c r="BT1043" s="16">
        <f t="shared" si="2151"/>
        <v>0</v>
      </c>
      <c r="BU1043" s="16">
        <f t="shared" si="2151"/>
        <v>0</v>
      </c>
      <c r="BV1043" s="16">
        <f t="shared" si="2151"/>
        <v>0</v>
      </c>
      <c r="BW1043" s="796">
        <f t="shared" si="2130"/>
        <v>24891803.014517356</v>
      </c>
    </row>
    <row r="1044" spans="1:75" x14ac:dyDescent="0.3">
      <c r="A1044" s="5" t="s">
        <v>670</v>
      </c>
      <c r="O1044" s="16">
        <f>N1024</f>
        <v>0</v>
      </c>
      <c r="P1044" s="16">
        <f t="shared" ref="P1044:BV1044" si="2152">O1024</f>
        <v>0</v>
      </c>
      <c r="Q1044" s="16">
        <f t="shared" si="2152"/>
        <v>0</v>
      </c>
      <c r="R1044" s="16">
        <f t="shared" si="2152"/>
        <v>0</v>
      </c>
      <c r="S1044" s="16">
        <f t="shared" si="2152"/>
        <v>0</v>
      </c>
      <c r="T1044" s="16">
        <f t="shared" si="2152"/>
        <v>0</v>
      </c>
      <c r="U1044" s="16">
        <f t="shared" si="2152"/>
        <v>1061189.133312</v>
      </c>
      <c r="V1044" s="16">
        <f t="shared" si="2152"/>
        <v>0</v>
      </c>
      <c r="W1044" s="16">
        <f t="shared" si="2152"/>
        <v>0</v>
      </c>
      <c r="X1044" s="16">
        <f t="shared" si="2152"/>
        <v>0</v>
      </c>
      <c r="Y1044" s="16">
        <f t="shared" si="2152"/>
        <v>0</v>
      </c>
      <c r="Z1044" s="16">
        <f t="shared" si="2152"/>
        <v>0</v>
      </c>
      <c r="AA1044" s="16">
        <f t="shared" si="2152"/>
        <v>6367134.7998719988</v>
      </c>
      <c r="AB1044" s="16">
        <f t="shared" si="2152"/>
        <v>0</v>
      </c>
      <c r="AC1044" s="16">
        <f t="shared" si="2152"/>
        <v>0</v>
      </c>
      <c r="AD1044" s="16">
        <f t="shared" si="2152"/>
        <v>0</v>
      </c>
      <c r="AE1044" s="16">
        <f t="shared" si="2152"/>
        <v>0</v>
      </c>
      <c r="AF1044" s="16">
        <f t="shared" si="2152"/>
        <v>0</v>
      </c>
      <c r="AG1044" s="16">
        <f t="shared" si="2152"/>
        <v>928703.26921704866</v>
      </c>
      <c r="AH1044" s="16">
        <f t="shared" si="2152"/>
        <v>0</v>
      </c>
      <c r="AI1044" s="16">
        <f t="shared" si="2152"/>
        <v>0</v>
      </c>
      <c r="AJ1044" s="16">
        <f t="shared" si="2152"/>
        <v>0</v>
      </c>
      <c r="AK1044" s="16">
        <f t="shared" si="2152"/>
        <v>0</v>
      </c>
      <c r="AL1044" s="16">
        <f t="shared" si="2152"/>
        <v>0</v>
      </c>
      <c r="AM1044" s="16">
        <f t="shared" si="2152"/>
        <v>7497984.9888565317</v>
      </c>
      <c r="AN1044" s="16">
        <f t="shared" si="2152"/>
        <v>0</v>
      </c>
      <c r="AO1044" s="16">
        <f t="shared" si="2152"/>
        <v>0</v>
      </c>
      <c r="AP1044" s="16">
        <f t="shared" si="2152"/>
        <v>0</v>
      </c>
      <c r="AQ1044" s="16">
        <f t="shared" si="2152"/>
        <v>0</v>
      </c>
      <c r="AR1044" s="16">
        <f t="shared" si="2152"/>
        <v>0</v>
      </c>
      <c r="AS1044" s="16">
        <f t="shared" si="2152"/>
        <v>689361.94531423796</v>
      </c>
      <c r="AT1044" s="16">
        <f t="shared" si="2152"/>
        <v>0</v>
      </c>
      <c r="AU1044" s="16">
        <f t="shared" si="2152"/>
        <v>0</v>
      </c>
      <c r="AV1044" s="16">
        <f t="shared" si="2152"/>
        <v>0</v>
      </c>
      <c r="AW1044" s="16">
        <f t="shared" si="2152"/>
        <v>0</v>
      </c>
      <c r="AX1044" s="16">
        <f t="shared" si="2152"/>
        <v>0</v>
      </c>
      <c r="AY1044" s="16">
        <f t="shared" si="2152"/>
        <v>8272343.343770856</v>
      </c>
      <c r="AZ1044" s="16">
        <f t="shared" si="2152"/>
        <v>0</v>
      </c>
      <c r="BA1044" s="16">
        <f t="shared" si="2152"/>
        <v>0</v>
      </c>
      <c r="BB1044" s="16">
        <f t="shared" si="2152"/>
        <v>0</v>
      </c>
      <c r="BC1044" s="16">
        <f t="shared" si="2152"/>
        <v>0</v>
      </c>
      <c r="BD1044" s="16">
        <f t="shared" si="2152"/>
        <v>0</v>
      </c>
      <c r="BE1044" s="16">
        <f t="shared" si="2152"/>
        <v>0</v>
      </c>
      <c r="BF1044" s="16">
        <f t="shared" si="2152"/>
        <v>0</v>
      </c>
      <c r="BG1044" s="16">
        <f t="shared" si="2152"/>
        <v>0</v>
      </c>
      <c r="BH1044" s="16">
        <f t="shared" si="2152"/>
        <v>0</v>
      </c>
      <c r="BI1044" s="16">
        <f t="shared" si="2152"/>
        <v>0</v>
      </c>
      <c r="BJ1044" s="16">
        <f t="shared" si="2152"/>
        <v>0</v>
      </c>
      <c r="BK1044" s="16">
        <f t="shared" si="2152"/>
        <v>7044790.3782395413</v>
      </c>
      <c r="BL1044" s="16">
        <f t="shared" si="2152"/>
        <v>0</v>
      </c>
      <c r="BM1044" s="16">
        <f t="shared" si="2152"/>
        <v>0</v>
      </c>
      <c r="BN1044" s="16">
        <f t="shared" si="2152"/>
        <v>0</v>
      </c>
      <c r="BO1044" s="16">
        <f t="shared" si="2152"/>
        <v>0</v>
      </c>
      <c r="BP1044" s="16">
        <f t="shared" si="2152"/>
        <v>0</v>
      </c>
      <c r="BQ1044" s="16">
        <f t="shared" si="2152"/>
        <v>0</v>
      </c>
      <c r="BR1044" s="16">
        <f t="shared" si="2152"/>
        <v>0</v>
      </c>
      <c r="BS1044" s="16">
        <f t="shared" si="2152"/>
        <v>0</v>
      </c>
      <c r="BT1044" s="16">
        <f t="shared" si="2152"/>
        <v>0</v>
      </c>
      <c r="BU1044" s="16">
        <f t="shared" si="2152"/>
        <v>0</v>
      </c>
      <c r="BV1044" s="16">
        <f t="shared" si="2152"/>
        <v>0</v>
      </c>
      <c r="BW1044" s="796">
        <f t="shared" si="2130"/>
        <v>31861507.858582214</v>
      </c>
    </row>
    <row r="1045" spans="1:75" x14ac:dyDescent="0.3">
      <c r="A1045" s="5" t="s">
        <v>665</v>
      </c>
      <c r="O1045" s="16">
        <f>+N1027</f>
        <v>0</v>
      </c>
      <c r="P1045" s="16">
        <f t="shared" ref="P1045:BV1045" si="2153">+O1027</f>
        <v>0</v>
      </c>
      <c r="Q1045" s="16">
        <f t="shared" si="2153"/>
        <v>0</v>
      </c>
      <c r="R1045" s="16">
        <f t="shared" si="2153"/>
        <v>0</v>
      </c>
      <c r="S1045" s="16">
        <f t="shared" si="2153"/>
        <v>0</v>
      </c>
      <c r="T1045" s="16">
        <f t="shared" si="2153"/>
        <v>0</v>
      </c>
      <c r="U1045" s="16">
        <f t="shared" si="2153"/>
        <v>232135.12291199999</v>
      </c>
      <c r="V1045" s="16">
        <f t="shared" si="2153"/>
        <v>0</v>
      </c>
      <c r="W1045" s="16">
        <f t="shared" si="2153"/>
        <v>0</v>
      </c>
      <c r="X1045" s="16">
        <f t="shared" si="2153"/>
        <v>0</v>
      </c>
      <c r="Y1045" s="16">
        <f t="shared" si="2153"/>
        <v>0</v>
      </c>
      <c r="Z1045" s="16">
        <f t="shared" si="2153"/>
        <v>0</v>
      </c>
      <c r="AA1045" s="16">
        <f t="shared" si="2153"/>
        <v>1392810.7374719998</v>
      </c>
      <c r="AB1045" s="16">
        <f t="shared" si="2153"/>
        <v>0</v>
      </c>
      <c r="AC1045" s="16">
        <f t="shared" si="2153"/>
        <v>0</v>
      </c>
      <c r="AD1045" s="16">
        <f t="shared" si="2153"/>
        <v>0</v>
      </c>
      <c r="AE1045" s="16">
        <f t="shared" si="2153"/>
        <v>0</v>
      </c>
      <c r="AF1045" s="16">
        <f t="shared" si="2153"/>
        <v>0</v>
      </c>
      <c r="AG1045" s="16">
        <f t="shared" si="2153"/>
        <v>203153.84014122939</v>
      </c>
      <c r="AH1045" s="16">
        <f t="shared" si="2153"/>
        <v>0</v>
      </c>
      <c r="AI1045" s="16">
        <f t="shared" si="2153"/>
        <v>0</v>
      </c>
      <c r="AJ1045" s="16">
        <f t="shared" si="2153"/>
        <v>0</v>
      </c>
      <c r="AK1045" s="16">
        <f t="shared" si="2153"/>
        <v>0</v>
      </c>
      <c r="AL1045" s="16">
        <f t="shared" si="2153"/>
        <v>0</v>
      </c>
      <c r="AM1045" s="16">
        <f t="shared" si="2153"/>
        <v>1640184.2163123668</v>
      </c>
      <c r="AN1045" s="16">
        <f t="shared" si="2153"/>
        <v>0</v>
      </c>
      <c r="AO1045" s="16">
        <f t="shared" si="2153"/>
        <v>0</v>
      </c>
      <c r="AP1045" s="16">
        <f t="shared" si="2153"/>
        <v>0</v>
      </c>
      <c r="AQ1045" s="16">
        <f t="shared" si="2153"/>
        <v>0</v>
      </c>
      <c r="AR1045" s="16">
        <f t="shared" si="2153"/>
        <v>0</v>
      </c>
      <c r="AS1045" s="16">
        <f t="shared" si="2153"/>
        <v>150797.92553748956</v>
      </c>
      <c r="AT1045" s="16">
        <f t="shared" si="2153"/>
        <v>0</v>
      </c>
      <c r="AU1045" s="16">
        <f t="shared" si="2153"/>
        <v>0</v>
      </c>
      <c r="AV1045" s="16">
        <f t="shared" si="2153"/>
        <v>0</v>
      </c>
      <c r="AW1045" s="16">
        <f t="shared" si="2153"/>
        <v>0</v>
      </c>
      <c r="AX1045" s="16">
        <f t="shared" si="2153"/>
        <v>0</v>
      </c>
      <c r="AY1045" s="16">
        <f t="shared" si="2153"/>
        <v>1809575.1064498748</v>
      </c>
      <c r="AZ1045" s="16">
        <f t="shared" si="2153"/>
        <v>0</v>
      </c>
      <c r="BA1045" s="16">
        <f t="shared" si="2153"/>
        <v>0</v>
      </c>
      <c r="BB1045" s="16">
        <f t="shared" si="2153"/>
        <v>0</v>
      </c>
      <c r="BC1045" s="16">
        <f t="shared" si="2153"/>
        <v>0</v>
      </c>
      <c r="BD1045" s="16">
        <f t="shared" si="2153"/>
        <v>0</v>
      </c>
      <c r="BE1045" s="16">
        <f t="shared" si="2153"/>
        <v>0</v>
      </c>
      <c r="BF1045" s="16">
        <f t="shared" si="2153"/>
        <v>0</v>
      </c>
      <c r="BG1045" s="16">
        <f t="shared" si="2153"/>
        <v>0</v>
      </c>
      <c r="BH1045" s="16">
        <f t="shared" si="2153"/>
        <v>0</v>
      </c>
      <c r="BI1045" s="16">
        <f t="shared" si="2153"/>
        <v>0</v>
      </c>
      <c r="BJ1045" s="16">
        <f t="shared" si="2153"/>
        <v>0</v>
      </c>
      <c r="BK1045" s="16">
        <f t="shared" si="2153"/>
        <v>1541047.8952398999</v>
      </c>
      <c r="BL1045" s="16">
        <f t="shared" si="2153"/>
        <v>0</v>
      </c>
      <c r="BM1045" s="16">
        <f t="shared" si="2153"/>
        <v>0</v>
      </c>
      <c r="BN1045" s="16">
        <f t="shared" si="2153"/>
        <v>0</v>
      </c>
      <c r="BO1045" s="16">
        <f t="shared" si="2153"/>
        <v>0</v>
      </c>
      <c r="BP1045" s="16">
        <f t="shared" si="2153"/>
        <v>0</v>
      </c>
      <c r="BQ1045" s="16">
        <f t="shared" si="2153"/>
        <v>0</v>
      </c>
      <c r="BR1045" s="16">
        <f t="shared" si="2153"/>
        <v>0</v>
      </c>
      <c r="BS1045" s="16">
        <f t="shared" si="2153"/>
        <v>0</v>
      </c>
      <c r="BT1045" s="16">
        <f t="shared" si="2153"/>
        <v>0</v>
      </c>
      <c r="BU1045" s="16">
        <f t="shared" si="2153"/>
        <v>0</v>
      </c>
      <c r="BV1045" s="16">
        <f t="shared" si="2153"/>
        <v>0</v>
      </c>
      <c r="BW1045" s="796">
        <f t="shared" si="2130"/>
        <v>6969704.8440648597</v>
      </c>
    </row>
    <row r="1046" spans="1:75" x14ac:dyDescent="0.3">
      <c r="A1046" s="5" t="s">
        <v>666</v>
      </c>
      <c r="O1046" s="16">
        <f>+N1028</f>
        <v>0</v>
      </c>
      <c r="P1046" s="16">
        <f t="shared" ref="P1046:BV1046" si="2154">+O1028</f>
        <v>0</v>
      </c>
      <c r="Q1046" s="16">
        <f t="shared" si="2154"/>
        <v>0</v>
      </c>
      <c r="R1046" s="16">
        <f t="shared" si="2154"/>
        <v>0</v>
      </c>
      <c r="S1046" s="16">
        <f t="shared" si="2154"/>
        <v>0</v>
      </c>
      <c r="T1046" s="16">
        <f t="shared" si="2154"/>
        <v>0</v>
      </c>
      <c r="U1046" s="16">
        <f t="shared" si="2154"/>
        <v>66324.320831999998</v>
      </c>
      <c r="V1046" s="16">
        <f t="shared" si="2154"/>
        <v>0</v>
      </c>
      <c r="W1046" s="16">
        <f t="shared" si="2154"/>
        <v>0</v>
      </c>
      <c r="X1046" s="16">
        <f t="shared" si="2154"/>
        <v>0</v>
      </c>
      <c r="Y1046" s="16">
        <f t="shared" si="2154"/>
        <v>0</v>
      </c>
      <c r="Z1046" s="16">
        <f t="shared" si="2154"/>
        <v>0</v>
      </c>
      <c r="AA1046" s="16">
        <f t="shared" si="2154"/>
        <v>397945.92499199993</v>
      </c>
      <c r="AB1046" s="16">
        <f t="shared" si="2154"/>
        <v>0</v>
      </c>
      <c r="AC1046" s="16">
        <f t="shared" si="2154"/>
        <v>0</v>
      </c>
      <c r="AD1046" s="16">
        <f t="shared" si="2154"/>
        <v>0</v>
      </c>
      <c r="AE1046" s="16">
        <f t="shared" si="2154"/>
        <v>0</v>
      </c>
      <c r="AF1046" s="16">
        <f t="shared" si="2154"/>
        <v>0</v>
      </c>
      <c r="AG1046" s="16">
        <f t="shared" si="2154"/>
        <v>58043.954326065541</v>
      </c>
      <c r="AH1046" s="16">
        <f t="shared" si="2154"/>
        <v>0</v>
      </c>
      <c r="AI1046" s="16">
        <f t="shared" si="2154"/>
        <v>0</v>
      </c>
      <c r="AJ1046" s="16">
        <f t="shared" si="2154"/>
        <v>0</v>
      </c>
      <c r="AK1046" s="16">
        <f t="shared" si="2154"/>
        <v>0</v>
      </c>
      <c r="AL1046" s="16">
        <f t="shared" si="2154"/>
        <v>0</v>
      </c>
      <c r="AM1046" s="16">
        <f t="shared" si="2154"/>
        <v>468624.06180353329</v>
      </c>
      <c r="AN1046" s="16">
        <f t="shared" si="2154"/>
        <v>0</v>
      </c>
      <c r="AO1046" s="16">
        <f t="shared" si="2154"/>
        <v>0</v>
      </c>
      <c r="AP1046" s="16">
        <f t="shared" si="2154"/>
        <v>0</v>
      </c>
      <c r="AQ1046" s="16">
        <f t="shared" si="2154"/>
        <v>0</v>
      </c>
      <c r="AR1046" s="16">
        <f t="shared" si="2154"/>
        <v>0</v>
      </c>
      <c r="AS1046" s="16">
        <f t="shared" si="2154"/>
        <v>43085.121582139873</v>
      </c>
      <c r="AT1046" s="16">
        <f t="shared" si="2154"/>
        <v>0</v>
      </c>
      <c r="AU1046" s="16">
        <f t="shared" si="2154"/>
        <v>0</v>
      </c>
      <c r="AV1046" s="16">
        <f t="shared" si="2154"/>
        <v>0</v>
      </c>
      <c r="AW1046" s="16">
        <f t="shared" si="2154"/>
        <v>0</v>
      </c>
      <c r="AX1046" s="16">
        <f t="shared" si="2154"/>
        <v>0</v>
      </c>
      <c r="AY1046" s="16">
        <f t="shared" si="2154"/>
        <v>517021.4589856785</v>
      </c>
      <c r="AZ1046" s="16">
        <f t="shared" si="2154"/>
        <v>0</v>
      </c>
      <c r="BA1046" s="16">
        <f t="shared" si="2154"/>
        <v>0</v>
      </c>
      <c r="BB1046" s="16">
        <f t="shared" si="2154"/>
        <v>0</v>
      </c>
      <c r="BC1046" s="16">
        <f t="shared" si="2154"/>
        <v>0</v>
      </c>
      <c r="BD1046" s="16">
        <f t="shared" si="2154"/>
        <v>0</v>
      </c>
      <c r="BE1046" s="16">
        <f t="shared" si="2154"/>
        <v>0</v>
      </c>
      <c r="BF1046" s="16">
        <f t="shared" si="2154"/>
        <v>0</v>
      </c>
      <c r="BG1046" s="16">
        <f t="shared" si="2154"/>
        <v>0</v>
      </c>
      <c r="BH1046" s="16">
        <f t="shared" si="2154"/>
        <v>0</v>
      </c>
      <c r="BI1046" s="16">
        <f t="shared" si="2154"/>
        <v>0</v>
      </c>
      <c r="BJ1046" s="16">
        <f t="shared" si="2154"/>
        <v>0</v>
      </c>
      <c r="BK1046" s="16">
        <f t="shared" si="2154"/>
        <v>440299.39863997133</v>
      </c>
      <c r="BL1046" s="16">
        <f t="shared" si="2154"/>
        <v>0</v>
      </c>
      <c r="BM1046" s="16">
        <f t="shared" si="2154"/>
        <v>0</v>
      </c>
      <c r="BN1046" s="16">
        <f t="shared" si="2154"/>
        <v>0</v>
      </c>
      <c r="BO1046" s="16">
        <f t="shared" si="2154"/>
        <v>0</v>
      </c>
      <c r="BP1046" s="16">
        <f t="shared" si="2154"/>
        <v>0</v>
      </c>
      <c r="BQ1046" s="16">
        <f t="shared" si="2154"/>
        <v>0</v>
      </c>
      <c r="BR1046" s="16">
        <f t="shared" si="2154"/>
        <v>0</v>
      </c>
      <c r="BS1046" s="16">
        <f t="shared" si="2154"/>
        <v>0</v>
      </c>
      <c r="BT1046" s="16">
        <f t="shared" si="2154"/>
        <v>0</v>
      </c>
      <c r="BU1046" s="16">
        <f t="shared" si="2154"/>
        <v>0</v>
      </c>
      <c r="BV1046" s="16">
        <f t="shared" si="2154"/>
        <v>0</v>
      </c>
      <c r="BW1046" s="796">
        <f t="shared" si="2130"/>
        <v>1991344.2411613886</v>
      </c>
    </row>
    <row r="1047" spans="1:75" x14ac:dyDescent="0.3">
      <c r="BW1047" s="356">
        <f t="shared" si="2130"/>
        <v>0</v>
      </c>
    </row>
    <row r="1048" spans="1:75" x14ac:dyDescent="0.3">
      <c r="A1048" s="287" t="s">
        <v>1030</v>
      </c>
      <c r="O1048" s="118">
        <f>+SUM(O1037:O1046)</f>
        <v>0</v>
      </c>
      <c r="P1048" s="118">
        <f t="shared" ref="P1048:BV1048" si="2155">+SUM(P1037:P1046)</f>
        <v>0</v>
      </c>
      <c r="Q1048" s="118">
        <f t="shared" si="2155"/>
        <v>0</v>
      </c>
      <c r="R1048" s="118">
        <f t="shared" si="2155"/>
        <v>0</v>
      </c>
      <c r="S1048" s="118">
        <f t="shared" si="2155"/>
        <v>0</v>
      </c>
      <c r="T1048" s="118">
        <f t="shared" si="2155"/>
        <v>3017756.5978559996</v>
      </c>
      <c r="U1048" s="118">
        <f t="shared" si="2155"/>
        <v>6859040.1793759996</v>
      </c>
      <c r="V1048" s="118">
        <f t="shared" si="2155"/>
        <v>0</v>
      </c>
      <c r="W1048" s="118">
        <f t="shared" si="2155"/>
        <v>0</v>
      </c>
      <c r="X1048" s="118">
        <f t="shared" si="2155"/>
        <v>0</v>
      </c>
      <c r="Y1048" s="118">
        <f t="shared" si="2155"/>
        <v>0</v>
      </c>
      <c r="Z1048" s="118">
        <f t="shared" si="2155"/>
        <v>18106539.587135993</v>
      </c>
      <c r="AA1048" s="118">
        <f t="shared" si="2155"/>
        <v>41154241.076255985</v>
      </c>
      <c r="AB1048" s="118">
        <f t="shared" si="2155"/>
        <v>0</v>
      </c>
      <c r="AC1048" s="118">
        <f t="shared" si="2155"/>
        <v>0</v>
      </c>
      <c r="AD1048" s="118">
        <f t="shared" si="2155"/>
        <v>0</v>
      </c>
      <c r="AE1048" s="118">
        <f t="shared" si="2155"/>
        <v>0</v>
      </c>
      <c r="AF1048" s="118">
        <f t="shared" si="2155"/>
        <v>2640999.9218359822</v>
      </c>
      <c r="AG1048" s="118">
        <f t="shared" si="2155"/>
        <v>6002712.2765539447</v>
      </c>
      <c r="AH1048" s="118">
        <f t="shared" si="2155"/>
        <v>0</v>
      </c>
      <c r="AI1048" s="118">
        <f t="shared" si="2155"/>
        <v>0</v>
      </c>
      <c r="AJ1048" s="118">
        <f t="shared" si="2155"/>
        <v>0</v>
      </c>
      <c r="AK1048" s="118">
        <f t="shared" si="2155"/>
        <v>0</v>
      </c>
      <c r="AL1048" s="118">
        <f t="shared" si="2155"/>
        <v>21322394.812060766</v>
      </c>
      <c r="AM1048" s="118">
        <f t="shared" si="2155"/>
        <v>48463538.391515404</v>
      </c>
      <c r="AN1048" s="118">
        <f t="shared" si="2155"/>
        <v>0</v>
      </c>
      <c r="AO1048" s="118">
        <f t="shared" si="2155"/>
        <v>0</v>
      </c>
      <c r="AP1048" s="118">
        <f t="shared" si="2155"/>
        <v>0</v>
      </c>
      <c r="AQ1048" s="118">
        <f t="shared" si="2155"/>
        <v>0</v>
      </c>
      <c r="AR1048" s="118">
        <f t="shared" si="2155"/>
        <v>1960373.0319873642</v>
      </c>
      <c r="AS1048" s="118">
        <f t="shared" si="2155"/>
        <v>4455719.656952966</v>
      </c>
      <c r="AT1048" s="118">
        <f t="shared" si="2155"/>
        <v>0</v>
      </c>
      <c r="AU1048" s="118">
        <f t="shared" si="2155"/>
        <v>0</v>
      </c>
      <c r="AV1048" s="118">
        <f t="shared" si="2155"/>
        <v>0</v>
      </c>
      <c r="AW1048" s="118">
        <f t="shared" si="2155"/>
        <v>0</v>
      </c>
      <c r="AX1048" s="118">
        <f t="shared" si="2155"/>
        <v>23524476.383848369</v>
      </c>
      <c r="AY1048" s="118">
        <f t="shared" si="2155"/>
        <v>53468635.883435577</v>
      </c>
      <c r="AZ1048" s="118">
        <f t="shared" si="2155"/>
        <v>0</v>
      </c>
      <c r="BA1048" s="118">
        <f t="shared" si="2155"/>
        <v>0</v>
      </c>
      <c r="BB1048" s="118">
        <f t="shared" si="2155"/>
        <v>0</v>
      </c>
      <c r="BC1048" s="118">
        <f t="shared" si="2155"/>
        <v>0</v>
      </c>
      <c r="BD1048" s="118">
        <f t="shared" si="2155"/>
        <v>0</v>
      </c>
      <c r="BE1048" s="118">
        <f t="shared" si="2155"/>
        <v>0</v>
      </c>
      <c r="BF1048" s="118">
        <f t="shared" si="2155"/>
        <v>0</v>
      </c>
      <c r="BG1048" s="118">
        <f t="shared" si="2155"/>
        <v>0</v>
      </c>
      <c r="BH1048" s="118">
        <f t="shared" si="2155"/>
        <v>0</v>
      </c>
      <c r="BI1048" s="118">
        <f t="shared" si="2155"/>
        <v>0</v>
      </c>
      <c r="BJ1048" s="118">
        <f t="shared" si="2155"/>
        <v>20033622.638118695</v>
      </c>
      <c r="BK1048" s="118">
        <f t="shared" si="2155"/>
        <v>45534296.1426837</v>
      </c>
      <c r="BL1048" s="118">
        <f t="shared" si="2155"/>
        <v>0</v>
      </c>
      <c r="BM1048" s="118">
        <f t="shared" si="2155"/>
        <v>0</v>
      </c>
      <c r="BN1048" s="118">
        <f t="shared" si="2155"/>
        <v>0</v>
      </c>
      <c r="BO1048" s="118">
        <f t="shared" si="2155"/>
        <v>0</v>
      </c>
      <c r="BP1048" s="118">
        <f t="shared" si="2155"/>
        <v>0</v>
      </c>
      <c r="BQ1048" s="118">
        <f t="shared" si="2155"/>
        <v>0</v>
      </c>
      <c r="BR1048" s="118">
        <f t="shared" si="2155"/>
        <v>0</v>
      </c>
      <c r="BS1048" s="118">
        <f t="shared" si="2155"/>
        <v>0</v>
      </c>
      <c r="BT1048" s="118">
        <f t="shared" si="2155"/>
        <v>0</v>
      </c>
      <c r="BU1048" s="118">
        <f t="shared" si="2155"/>
        <v>0</v>
      </c>
      <c r="BV1048" s="118">
        <f t="shared" si="2155"/>
        <v>13268909.830359749</v>
      </c>
      <c r="BW1048" s="796">
        <f t="shared" si="2130"/>
        <v>309813256.40997648</v>
      </c>
    </row>
    <row r="1049" spans="1:75" x14ac:dyDescent="0.3">
      <c r="A1049" s="3"/>
      <c r="BW1049" s="796">
        <f t="shared" si="2130"/>
        <v>0</v>
      </c>
    </row>
    <row r="1050" spans="1:75" x14ac:dyDescent="0.3">
      <c r="A1050" s="219" t="s">
        <v>655</v>
      </c>
      <c r="O1050" s="16">
        <f>+O1048*O812</f>
        <v>0</v>
      </c>
      <c r="P1050" s="16">
        <f t="shared" ref="P1050:BV1050" si="2156">+P1048*P812</f>
        <v>0</v>
      </c>
      <c r="Q1050" s="16">
        <f t="shared" si="2156"/>
        <v>0</v>
      </c>
      <c r="R1050" s="16">
        <f t="shared" si="2156"/>
        <v>0</v>
      </c>
      <c r="S1050" s="16">
        <f t="shared" si="2156"/>
        <v>0</v>
      </c>
      <c r="T1050" s="16">
        <f t="shared" si="2156"/>
        <v>1443490.3694644258</v>
      </c>
      <c r="U1050" s="16">
        <f t="shared" si="2156"/>
        <v>5234302.6111435499</v>
      </c>
      <c r="V1050" s="16">
        <f t="shared" si="2156"/>
        <v>0</v>
      </c>
      <c r="W1050" s="16">
        <f t="shared" si="2156"/>
        <v>0</v>
      </c>
      <c r="X1050" s="16">
        <f t="shared" si="2156"/>
        <v>0</v>
      </c>
      <c r="Y1050" s="16">
        <f t="shared" si="2156"/>
        <v>0</v>
      </c>
      <c r="Z1050" s="16">
        <f t="shared" si="2156"/>
        <v>9951239.7330975421</v>
      </c>
      <c r="AA1050" s="16">
        <f t="shared" si="2156"/>
        <v>41154241.076255985</v>
      </c>
      <c r="AB1050" s="16">
        <f t="shared" si="2156"/>
        <v>0</v>
      </c>
      <c r="AC1050" s="16">
        <f t="shared" si="2156"/>
        <v>0</v>
      </c>
      <c r="AD1050" s="16">
        <f t="shared" si="2156"/>
        <v>0</v>
      </c>
      <c r="AE1050" s="16">
        <f t="shared" si="2156"/>
        <v>0</v>
      </c>
      <c r="AF1050" s="16">
        <f t="shared" si="2156"/>
        <v>1236688.5264705722</v>
      </c>
      <c r="AG1050" s="16">
        <f t="shared" si="2156"/>
        <v>4681733.884551107</v>
      </c>
      <c r="AH1050" s="16">
        <f t="shared" si="2156"/>
        <v>0</v>
      </c>
      <c r="AI1050" s="16">
        <f t="shared" si="2156"/>
        <v>0</v>
      </c>
      <c r="AJ1050" s="16">
        <f t="shared" si="2156"/>
        <v>0</v>
      </c>
      <c r="AK1050" s="16">
        <f t="shared" si="2156"/>
        <v>0</v>
      </c>
      <c r="AL1050" s="16">
        <f t="shared" si="2156"/>
        <v>11553626.644590275</v>
      </c>
      <c r="AM1050" s="16">
        <f t="shared" si="2156"/>
        <v>48463538.391515404</v>
      </c>
      <c r="AN1050" s="16">
        <f t="shared" si="2156"/>
        <v>0</v>
      </c>
      <c r="AO1050" s="16">
        <f t="shared" si="2156"/>
        <v>0</v>
      </c>
      <c r="AP1050" s="16">
        <f t="shared" si="2156"/>
        <v>0</v>
      </c>
      <c r="AQ1050" s="16">
        <f t="shared" si="2156"/>
        <v>0</v>
      </c>
      <c r="AR1050" s="16">
        <f t="shared" si="2156"/>
        <v>912693.52965164511</v>
      </c>
      <c r="AS1050" s="16">
        <f t="shared" si="2156"/>
        <v>3386290.5732710985</v>
      </c>
      <c r="AT1050" s="16">
        <f t="shared" si="2156"/>
        <v>0</v>
      </c>
      <c r="AU1050" s="16">
        <f t="shared" si="2156"/>
        <v>0</v>
      </c>
      <c r="AV1050" s="16">
        <f t="shared" si="2156"/>
        <v>0</v>
      </c>
      <c r="AW1050" s="16">
        <f t="shared" si="2156"/>
        <v>0</v>
      </c>
      <c r="AX1050" s="16">
        <f t="shared" si="2156"/>
        <v>12716058.403760975</v>
      </c>
      <c r="AY1050" s="16">
        <f t="shared" si="2156"/>
        <v>53468635.883435577</v>
      </c>
      <c r="AZ1050" s="16">
        <f t="shared" si="2156"/>
        <v>0</v>
      </c>
      <c r="BA1050" s="16">
        <f t="shared" si="2156"/>
        <v>0</v>
      </c>
      <c r="BB1050" s="16">
        <f t="shared" si="2156"/>
        <v>0</v>
      </c>
      <c r="BC1050" s="16">
        <f t="shared" si="2156"/>
        <v>0</v>
      </c>
      <c r="BD1050" s="16">
        <f t="shared" si="2156"/>
        <v>0</v>
      </c>
      <c r="BE1050" s="16">
        <f t="shared" si="2156"/>
        <v>0</v>
      </c>
      <c r="BF1050" s="16">
        <f t="shared" si="2156"/>
        <v>0</v>
      </c>
      <c r="BG1050" s="16">
        <f t="shared" si="2156"/>
        <v>0</v>
      </c>
      <c r="BH1050" s="16">
        <f t="shared" si="2156"/>
        <v>0</v>
      </c>
      <c r="BI1050" s="16">
        <f t="shared" si="2156"/>
        <v>0</v>
      </c>
      <c r="BJ1050" s="16">
        <f t="shared" si="2156"/>
        <v>10880344.932096059</v>
      </c>
      <c r="BK1050" s="16">
        <f t="shared" si="2156"/>
        <v>45534296.1426837</v>
      </c>
      <c r="BL1050" s="16">
        <f t="shared" si="2156"/>
        <v>0</v>
      </c>
      <c r="BM1050" s="16">
        <f t="shared" si="2156"/>
        <v>0</v>
      </c>
      <c r="BN1050" s="16">
        <f t="shared" si="2156"/>
        <v>0</v>
      </c>
      <c r="BO1050" s="16">
        <f t="shared" si="2156"/>
        <v>0</v>
      </c>
      <c r="BP1050" s="16">
        <f t="shared" si="2156"/>
        <v>0</v>
      </c>
      <c r="BQ1050" s="16">
        <f t="shared" si="2156"/>
        <v>0</v>
      </c>
      <c r="BR1050" s="16">
        <f t="shared" si="2156"/>
        <v>0</v>
      </c>
      <c r="BS1050" s="16">
        <f t="shared" si="2156"/>
        <v>0</v>
      </c>
      <c r="BT1050" s="16">
        <f t="shared" si="2156"/>
        <v>0</v>
      </c>
      <c r="BU1050" s="16">
        <f t="shared" si="2156"/>
        <v>0</v>
      </c>
      <c r="BV1050" s="16">
        <f t="shared" si="2156"/>
        <v>7074859.8198686959</v>
      </c>
      <c r="BW1050" s="796">
        <f t="shared" si="2130"/>
        <v>257692040.52185661</v>
      </c>
    </row>
    <row r="1051" spans="1:75" x14ac:dyDescent="0.3">
      <c r="A1051" s="222" t="s">
        <v>668</v>
      </c>
      <c r="O1051" s="16">
        <f>+O1048*O813</f>
        <v>0</v>
      </c>
      <c r="P1051" s="16">
        <f t="shared" ref="P1051:BV1051" si="2157">+P1048*P813</f>
        <v>0</v>
      </c>
      <c r="Q1051" s="16">
        <f t="shared" si="2157"/>
        <v>0</v>
      </c>
      <c r="R1051" s="16">
        <f t="shared" si="2157"/>
        <v>0</v>
      </c>
      <c r="S1051" s="16">
        <f t="shared" si="2157"/>
        <v>0</v>
      </c>
      <c r="T1051" s="16">
        <f t="shared" si="2157"/>
        <v>1574266.228391574</v>
      </c>
      <c r="U1051" s="16">
        <f t="shared" si="2157"/>
        <v>1624737.5682324497</v>
      </c>
      <c r="V1051" s="16">
        <f t="shared" si="2157"/>
        <v>0</v>
      </c>
      <c r="W1051" s="16">
        <f t="shared" si="2157"/>
        <v>0</v>
      </c>
      <c r="X1051" s="16">
        <f t="shared" si="2157"/>
        <v>0</v>
      </c>
      <c r="Y1051" s="16">
        <f t="shared" si="2157"/>
        <v>0</v>
      </c>
      <c r="Z1051" s="16">
        <f t="shared" si="2157"/>
        <v>8155299.8540384499</v>
      </c>
      <c r="AA1051" s="16">
        <f t="shared" si="2157"/>
        <v>0</v>
      </c>
      <c r="AB1051" s="16">
        <f t="shared" si="2157"/>
        <v>0</v>
      </c>
      <c r="AC1051" s="16">
        <f t="shared" si="2157"/>
        <v>0</v>
      </c>
      <c r="AD1051" s="16">
        <f t="shared" si="2157"/>
        <v>0</v>
      </c>
      <c r="AE1051" s="16">
        <f t="shared" si="2157"/>
        <v>0</v>
      </c>
      <c r="AF1051" s="16">
        <f t="shared" si="2157"/>
        <v>1404311.39536541</v>
      </c>
      <c r="AG1051" s="16">
        <f t="shared" si="2157"/>
        <v>1320978.3920028382</v>
      </c>
      <c r="AH1051" s="16">
        <f t="shared" si="2157"/>
        <v>0</v>
      </c>
      <c r="AI1051" s="16">
        <f t="shared" si="2157"/>
        <v>0</v>
      </c>
      <c r="AJ1051" s="16">
        <f t="shared" si="2157"/>
        <v>0</v>
      </c>
      <c r="AK1051" s="16">
        <f t="shared" si="2157"/>
        <v>0</v>
      </c>
      <c r="AL1051" s="16">
        <f t="shared" si="2157"/>
        <v>9768768.1674704924</v>
      </c>
      <c r="AM1051" s="16">
        <f t="shared" si="2157"/>
        <v>0</v>
      </c>
      <c r="AN1051" s="16">
        <f t="shared" si="2157"/>
        <v>0</v>
      </c>
      <c r="AO1051" s="16">
        <f t="shared" si="2157"/>
        <v>0</v>
      </c>
      <c r="AP1051" s="16">
        <f t="shared" si="2157"/>
        <v>0</v>
      </c>
      <c r="AQ1051" s="16">
        <f t="shared" si="2157"/>
        <v>0</v>
      </c>
      <c r="AR1051" s="16">
        <f t="shared" si="2157"/>
        <v>1047679.5023357189</v>
      </c>
      <c r="AS1051" s="16">
        <f t="shared" si="2157"/>
        <v>1069429.0836818672</v>
      </c>
      <c r="AT1051" s="16">
        <f t="shared" si="2157"/>
        <v>0</v>
      </c>
      <c r="AU1051" s="16">
        <f t="shared" si="2157"/>
        <v>0</v>
      </c>
      <c r="AV1051" s="16">
        <f t="shared" si="2157"/>
        <v>0</v>
      </c>
      <c r="AW1051" s="16">
        <f t="shared" si="2157"/>
        <v>0</v>
      </c>
      <c r="AX1051" s="16">
        <f t="shared" si="2157"/>
        <v>10808417.980087394</v>
      </c>
      <c r="AY1051" s="16">
        <f t="shared" si="2157"/>
        <v>0</v>
      </c>
      <c r="AZ1051" s="16">
        <f t="shared" si="2157"/>
        <v>0</v>
      </c>
      <c r="BA1051" s="16">
        <f t="shared" si="2157"/>
        <v>0</v>
      </c>
      <c r="BB1051" s="16">
        <f t="shared" si="2157"/>
        <v>0</v>
      </c>
      <c r="BC1051" s="16">
        <f t="shared" si="2157"/>
        <v>0</v>
      </c>
      <c r="BD1051" s="16">
        <f t="shared" si="2157"/>
        <v>0</v>
      </c>
      <c r="BE1051" s="16">
        <f t="shared" si="2157"/>
        <v>0</v>
      </c>
      <c r="BF1051" s="16">
        <f t="shared" si="2157"/>
        <v>0</v>
      </c>
      <c r="BG1051" s="16">
        <f t="shared" si="2157"/>
        <v>0</v>
      </c>
      <c r="BH1051" s="16">
        <f t="shared" si="2157"/>
        <v>0</v>
      </c>
      <c r="BI1051" s="16">
        <f t="shared" si="2157"/>
        <v>0</v>
      </c>
      <c r="BJ1051" s="16">
        <f t="shared" si="2157"/>
        <v>9153277.7060226407</v>
      </c>
      <c r="BK1051" s="16">
        <f t="shared" si="2157"/>
        <v>0</v>
      </c>
      <c r="BL1051" s="16">
        <f t="shared" si="2157"/>
        <v>0</v>
      </c>
      <c r="BM1051" s="16">
        <f t="shared" si="2157"/>
        <v>0</v>
      </c>
      <c r="BN1051" s="16">
        <f t="shared" si="2157"/>
        <v>0</v>
      </c>
      <c r="BO1051" s="16">
        <f t="shared" si="2157"/>
        <v>0</v>
      </c>
      <c r="BP1051" s="16">
        <f t="shared" si="2157"/>
        <v>0</v>
      </c>
      <c r="BQ1051" s="16">
        <f t="shared" si="2157"/>
        <v>0</v>
      </c>
      <c r="BR1051" s="16">
        <f t="shared" si="2157"/>
        <v>0</v>
      </c>
      <c r="BS1051" s="16">
        <f t="shared" si="2157"/>
        <v>0</v>
      </c>
      <c r="BT1051" s="16">
        <f t="shared" si="2157"/>
        <v>0</v>
      </c>
      <c r="BU1051" s="16">
        <f t="shared" si="2157"/>
        <v>0</v>
      </c>
      <c r="BV1051" s="16">
        <f t="shared" si="2157"/>
        <v>6194050.0104910536</v>
      </c>
      <c r="BW1051" s="796">
        <f t="shared" si="2130"/>
        <v>52121215.888119884</v>
      </c>
    </row>
    <row r="1052" spans="1:75" x14ac:dyDescent="0.3">
      <c r="BW1052" s="356">
        <f t="shared" si="2130"/>
        <v>0</v>
      </c>
    </row>
    <row r="1053" spans="1:75" x14ac:dyDescent="0.3">
      <c r="A1053" s="163" t="s">
        <v>538</v>
      </c>
      <c r="O1053" s="64">
        <f>+O1048-O1050-O1051</f>
        <v>0</v>
      </c>
      <c r="P1053" s="64">
        <f t="shared" ref="P1053:BV1053" si="2158">+P1048-P1050-P1051</f>
        <v>0</v>
      </c>
      <c r="Q1053" s="64">
        <f t="shared" si="2158"/>
        <v>0</v>
      </c>
      <c r="R1053" s="64">
        <f t="shared" si="2158"/>
        <v>0</v>
      </c>
      <c r="S1053" s="64">
        <f t="shared" si="2158"/>
        <v>0</v>
      </c>
      <c r="T1053" s="64">
        <f t="shared" si="2158"/>
        <v>0</v>
      </c>
      <c r="U1053" s="64">
        <f t="shared" si="2158"/>
        <v>0</v>
      </c>
      <c r="V1053" s="64">
        <f t="shared" si="2158"/>
        <v>0</v>
      </c>
      <c r="W1053" s="64">
        <f t="shared" si="2158"/>
        <v>0</v>
      </c>
      <c r="X1053" s="64">
        <f t="shared" si="2158"/>
        <v>0</v>
      </c>
      <c r="Y1053" s="64">
        <f t="shared" si="2158"/>
        <v>0</v>
      </c>
      <c r="Z1053" s="64">
        <f t="shared" si="2158"/>
        <v>0</v>
      </c>
      <c r="AA1053" s="64">
        <f t="shared" si="2158"/>
        <v>0</v>
      </c>
      <c r="AB1053" s="64">
        <f t="shared" si="2158"/>
        <v>0</v>
      </c>
      <c r="AC1053" s="64">
        <f t="shared" si="2158"/>
        <v>0</v>
      </c>
      <c r="AD1053" s="64">
        <f t="shared" si="2158"/>
        <v>0</v>
      </c>
      <c r="AE1053" s="64">
        <f t="shared" si="2158"/>
        <v>0</v>
      </c>
      <c r="AF1053" s="64">
        <f t="shared" si="2158"/>
        <v>0</v>
      </c>
      <c r="AG1053" s="64">
        <f t="shared" si="2158"/>
        <v>0</v>
      </c>
      <c r="AH1053" s="64">
        <f t="shared" si="2158"/>
        <v>0</v>
      </c>
      <c r="AI1053" s="64">
        <f t="shared" si="2158"/>
        <v>0</v>
      </c>
      <c r="AJ1053" s="64">
        <f t="shared" si="2158"/>
        <v>0</v>
      </c>
      <c r="AK1053" s="64">
        <f t="shared" si="2158"/>
        <v>0</v>
      </c>
      <c r="AL1053" s="64">
        <f t="shared" si="2158"/>
        <v>0</v>
      </c>
      <c r="AM1053" s="64">
        <f t="shared" si="2158"/>
        <v>0</v>
      </c>
      <c r="AN1053" s="64">
        <f t="shared" si="2158"/>
        <v>0</v>
      </c>
      <c r="AO1053" s="64">
        <f t="shared" si="2158"/>
        <v>0</v>
      </c>
      <c r="AP1053" s="64">
        <f t="shared" si="2158"/>
        <v>0</v>
      </c>
      <c r="AQ1053" s="64">
        <f t="shared" si="2158"/>
        <v>0</v>
      </c>
      <c r="AR1053" s="64">
        <f t="shared" si="2158"/>
        <v>0</v>
      </c>
      <c r="AS1053" s="64">
        <f t="shared" si="2158"/>
        <v>0</v>
      </c>
      <c r="AT1053" s="64">
        <f t="shared" si="2158"/>
        <v>0</v>
      </c>
      <c r="AU1053" s="64">
        <f t="shared" si="2158"/>
        <v>0</v>
      </c>
      <c r="AV1053" s="64">
        <f t="shared" si="2158"/>
        <v>0</v>
      </c>
      <c r="AW1053" s="64">
        <f t="shared" si="2158"/>
        <v>0</v>
      </c>
      <c r="AX1053" s="64">
        <f t="shared" si="2158"/>
        <v>0</v>
      </c>
      <c r="AY1053" s="64">
        <f t="shared" si="2158"/>
        <v>0</v>
      </c>
      <c r="AZ1053" s="64">
        <f t="shared" si="2158"/>
        <v>0</v>
      </c>
      <c r="BA1053" s="64">
        <f t="shared" si="2158"/>
        <v>0</v>
      </c>
      <c r="BB1053" s="64">
        <f t="shared" si="2158"/>
        <v>0</v>
      </c>
      <c r="BC1053" s="64">
        <f t="shared" si="2158"/>
        <v>0</v>
      </c>
      <c r="BD1053" s="64">
        <f t="shared" si="2158"/>
        <v>0</v>
      </c>
      <c r="BE1053" s="64">
        <f t="shared" si="2158"/>
        <v>0</v>
      </c>
      <c r="BF1053" s="64">
        <f t="shared" si="2158"/>
        <v>0</v>
      </c>
      <c r="BG1053" s="64">
        <f t="shared" si="2158"/>
        <v>0</v>
      </c>
      <c r="BH1053" s="64">
        <f t="shared" si="2158"/>
        <v>0</v>
      </c>
      <c r="BI1053" s="64">
        <f t="shared" si="2158"/>
        <v>0</v>
      </c>
      <c r="BJ1053" s="64">
        <f t="shared" si="2158"/>
        <v>0</v>
      </c>
      <c r="BK1053" s="64">
        <f t="shared" si="2158"/>
        <v>0</v>
      </c>
      <c r="BL1053" s="64">
        <f t="shared" si="2158"/>
        <v>0</v>
      </c>
      <c r="BM1053" s="64">
        <f t="shared" si="2158"/>
        <v>0</v>
      </c>
      <c r="BN1053" s="64">
        <f t="shared" si="2158"/>
        <v>0</v>
      </c>
      <c r="BO1053" s="64">
        <f t="shared" si="2158"/>
        <v>0</v>
      </c>
      <c r="BP1053" s="64">
        <f t="shared" si="2158"/>
        <v>0</v>
      </c>
      <c r="BQ1053" s="64">
        <f t="shared" si="2158"/>
        <v>0</v>
      </c>
      <c r="BR1053" s="64">
        <f t="shared" si="2158"/>
        <v>0</v>
      </c>
      <c r="BS1053" s="64">
        <f t="shared" si="2158"/>
        <v>0</v>
      </c>
      <c r="BT1053" s="64">
        <f t="shared" si="2158"/>
        <v>0</v>
      </c>
      <c r="BU1053" s="64">
        <f t="shared" si="2158"/>
        <v>0</v>
      </c>
      <c r="BV1053" s="64">
        <f t="shared" si="2158"/>
        <v>0</v>
      </c>
      <c r="BW1053" s="247">
        <f t="shared" si="2130"/>
        <v>0</v>
      </c>
    </row>
    <row r="1054" spans="1:75" x14ac:dyDescent="0.3">
      <c r="BW1054" s="233">
        <f t="shared" si="2130"/>
        <v>0</v>
      </c>
    </row>
    <row r="1055" spans="1:75" x14ac:dyDescent="0.3">
      <c r="A1055" s="289" t="s">
        <v>674</v>
      </c>
      <c r="BW1055" s="233">
        <f t="shared" si="2130"/>
        <v>0</v>
      </c>
    </row>
    <row r="1056" spans="1:75" x14ac:dyDescent="0.3">
      <c r="BW1056" s="233">
        <f t="shared" si="2130"/>
        <v>0</v>
      </c>
    </row>
    <row r="1057" spans="1:75" x14ac:dyDescent="0.3">
      <c r="A1057" s="5" t="s">
        <v>756</v>
      </c>
      <c r="O1057" s="64">
        <f>O982*'Monthly Parameters'!O127</f>
        <v>0</v>
      </c>
      <c r="P1057" s="64">
        <f>P982*'Monthly Parameters'!P127</f>
        <v>0</v>
      </c>
      <c r="Q1057" s="64">
        <f>Q982*'Monthly Parameters'!Q127</f>
        <v>0</v>
      </c>
      <c r="R1057" s="64">
        <f>R982*'Monthly Parameters'!R127</f>
        <v>0</v>
      </c>
      <c r="S1057" s="64">
        <f>S982*'Monthly Parameters'!S127</f>
        <v>0</v>
      </c>
      <c r="T1057" s="64">
        <f>T982*'Monthly Parameters'!T127</f>
        <v>1061189.133312</v>
      </c>
      <c r="U1057" s="64">
        <f>U982*'Monthly Parameters'!U127</f>
        <v>0</v>
      </c>
      <c r="V1057" s="64">
        <f>V982*'Monthly Parameters'!V127</f>
        <v>0</v>
      </c>
      <c r="W1057" s="64">
        <f>W982*'Monthly Parameters'!W127</f>
        <v>0</v>
      </c>
      <c r="X1057" s="64">
        <f>X982*'Monthly Parameters'!X127</f>
        <v>0</v>
      </c>
      <c r="Y1057" s="64">
        <f>Y982*'Monthly Parameters'!Y127</f>
        <v>0</v>
      </c>
      <c r="Z1057" s="64">
        <f>Z982*'Monthly Parameters'!Z127</f>
        <v>6367134.7998719988</v>
      </c>
      <c r="AA1057" s="64">
        <f>AA982*'Monthly Parameters'!AA127</f>
        <v>0</v>
      </c>
      <c r="AB1057" s="64">
        <f>AB982*'Monthly Parameters'!AB127</f>
        <v>0</v>
      </c>
      <c r="AC1057" s="64">
        <f>AC982*'Monthly Parameters'!AC127</f>
        <v>0</v>
      </c>
      <c r="AD1057" s="64">
        <f>AD982*'Monthly Parameters'!AD127</f>
        <v>0</v>
      </c>
      <c r="AE1057" s="64">
        <f>AE982*'Monthly Parameters'!AE127</f>
        <v>0</v>
      </c>
      <c r="AF1057" s="64">
        <f>AF982*'Monthly Parameters'!AF127</f>
        <v>812615.36056491756</v>
      </c>
      <c r="AG1057" s="64">
        <f>AG982*'Monthly Parameters'!AG127</f>
        <v>0</v>
      </c>
      <c r="AH1057" s="64">
        <f>AH982*'Monthly Parameters'!AH127</f>
        <v>0</v>
      </c>
      <c r="AI1057" s="64">
        <f>AI982*'Monthly Parameters'!AI127</f>
        <v>0</v>
      </c>
      <c r="AJ1057" s="64">
        <f>AJ982*'Monthly Parameters'!AJ127</f>
        <v>0</v>
      </c>
      <c r="AK1057" s="64">
        <f>AK982*'Monthly Parameters'!AK127</f>
        <v>0</v>
      </c>
      <c r="AL1057" s="64">
        <f>AL982*'Monthly Parameters'!AL127</f>
        <v>6560736.8652494671</v>
      </c>
      <c r="AM1057" s="64">
        <f>AM982*'Monthly Parameters'!AM127</f>
        <v>0</v>
      </c>
      <c r="AN1057" s="64">
        <f>AN982*'Monthly Parameters'!AN127</f>
        <v>0</v>
      </c>
      <c r="AO1057" s="64">
        <f>AO982*'Monthly Parameters'!AO127</f>
        <v>0</v>
      </c>
      <c r="AP1057" s="64">
        <f>AP982*'Monthly Parameters'!AP127</f>
        <v>0</v>
      </c>
      <c r="AQ1057" s="64">
        <f>AQ982*'Monthly Parameters'!AQ127</f>
        <v>0</v>
      </c>
      <c r="AR1057" s="64">
        <f>AR982*'Monthly Parameters'!AR127</f>
        <v>560106.58056781837</v>
      </c>
      <c r="AS1057" s="64">
        <f>AS982*'Monthly Parameters'!AS127</f>
        <v>0</v>
      </c>
      <c r="AT1057" s="64">
        <f>AT982*'Monthly Parameters'!AT127</f>
        <v>0</v>
      </c>
      <c r="AU1057" s="64">
        <f>AU982*'Monthly Parameters'!AU127</f>
        <v>0</v>
      </c>
      <c r="AV1057" s="64">
        <f>AV982*'Monthly Parameters'!AV127</f>
        <v>0</v>
      </c>
      <c r="AW1057" s="64">
        <f>AW982*'Monthly Parameters'!AW127</f>
        <v>0</v>
      </c>
      <c r="AX1057" s="64">
        <f>AX982*'Monthly Parameters'!AX127</f>
        <v>6721278.9668138204</v>
      </c>
      <c r="AY1057" s="64">
        <f>AY982*'Monthly Parameters'!AY127</f>
        <v>0</v>
      </c>
      <c r="AZ1057" s="64">
        <f>AZ982*'Monthly Parameters'!AZ127</f>
        <v>0</v>
      </c>
      <c r="BA1057" s="64">
        <f>BA982*'Monthly Parameters'!BA127</f>
        <v>0</v>
      </c>
      <c r="BB1057" s="64">
        <f>BB982*'Monthly Parameters'!BB127</f>
        <v>0</v>
      </c>
      <c r="BC1057" s="64">
        <f>BC982*'Monthly Parameters'!BC127</f>
        <v>0</v>
      </c>
      <c r="BD1057" s="64">
        <f>BD982*'Monthly Parameters'!BD127</f>
        <v>0</v>
      </c>
      <c r="BE1057" s="64">
        <f>BE982*'Monthly Parameters'!BE127</f>
        <v>0</v>
      </c>
      <c r="BF1057" s="64">
        <f>BF982*'Monthly Parameters'!BF127</f>
        <v>0</v>
      </c>
      <c r="BG1057" s="64">
        <f>BG982*'Monthly Parameters'!BG127</f>
        <v>0</v>
      </c>
      <c r="BH1057" s="64">
        <f>BH982*'Monthly Parameters'!BH127</f>
        <v>0</v>
      </c>
      <c r="BI1057" s="64">
        <f>BI982*'Monthly Parameters'!BI127</f>
        <v>0</v>
      </c>
      <c r="BJ1057" s="64">
        <f>BJ982*'Monthly Parameters'!BJ127</f>
        <v>7925389.1755194832</v>
      </c>
      <c r="BK1057" s="64">
        <f>BK982*'Monthly Parameters'!BK127</f>
        <v>0</v>
      </c>
      <c r="BL1057" s="64">
        <f>BL982*'Monthly Parameters'!BL127</f>
        <v>0</v>
      </c>
      <c r="BM1057" s="64">
        <f>BM982*'Monthly Parameters'!BM127</f>
        <v>0</v>
      </c>
      <c r="BN1057" s="64">
        <f>BN982*'Monthly Parameters'!BN127</f>
        <v>0</v>
      </c>
      <c r="BO1057" s="64">
        <f>BO982*'Monthly Parameters'!BO127</f>
        <v>0</v>
      </c>
      <c r="BP1057" s="64">
        <f>BP982*'Monthly Parameters'!BP127</f>
        <v>0</v>
      </c>
      <c r="BQ1057" s="64">
        <f>BQ982*'Monthly Parameters'!BQ127</f>
        <v>0</v>
      </c>
      <c r="BR1057" s="64">
        <f>BR982*'Monthly Parameters'!BR127</f>
        <v>0</v>
      </c>
      <c r="BS1057" s="64">
        <f>BS982*'Monthly Parameters'!BS127</f>
        <v>0</v>
      </c>
      <c r="BT1057" s="64">
        <f>BT982*'Monthly Parameters'!BT127</f>
        <v>0</v>
      </c>
      <c r="BU1057" s="64">
        <f>BU982*'Monthly Parameters'!BU127</f>
        <v>0</v>
      </c>
      <c r="BV1057" s="64">
        <f>BV982*'Monthly Parameters'!BV127</f>
        <v>3791117.0943884999</v>
      </c>
      <c r="BW1057" s="247">
        <f t="shared" si="2130"/>
        <v>33799567.976288006</v>
      </c>
    </row>
    <row r="1058" spans="1:75" x14ac:dyDescent="0.3">
      <c r="A1058" s="5" t="s">
        <v>675</v>
      </c>
      <c r="O1058" s="16">
        <f>+O1057*'Monthly Parameters'!O136</f>
        <v>0</v>
      </c>
      <c r="P1058" s="16">
        <f>+P1057*'Monthly Parameters'!P136</f>
        <v>0</v>
      </c>
      <c r="Q1058" s="16">
        <f>+Q1057*'Monthly Parameters'!Q136</f>
        <v>0</v>
      </c>
      <c r="R1058" s="16">
        <f>+R1057*'Monthly Parameters'!R136</f>
        <v>0</v>
      </c>
      <c r="S1058" s="16">
        <f>+S1057*'Monthly Parameters'!S136</f>
        <v>0</v>
      </c>
      <c r="T1058" s="16">
        <f>+T1057*'Monthly Parameters'!T136</f>
        <v>95507.021998079988</v>
      </c>
      <c r="U1058" s="16">
        <f>+U1057*'Monthly Parameters'!U136</f>
        <v>0</v>
      </c>
      <c r="V1058" s="16">
        <f>+V1057*'Monthly Parameters'!V136</f>
        <v>0</v>
      </c>
      <c r="W1058" s="16">
        <f>+W1057*'Monthly Parameters'!W136</f>
        <v>0</v>
      </c>
      <c r="X1058" s="16">
        <f>+X1057*'Monthly Parameters'!X136</f>
        <v>0</v>
      </c>
      <c r="Y1058" s="16">
        <f>+Y1057*'Monthly Parameters'!Y136</f>
        <v>0</v>
      </c>
      <c r="Z1058" s="16">
        <f>+Z1057*'Monthly Parameters'!Z136</f>
        <v>573042.13198847987</v>
      </c>
      <c r="AA1058" s="16">
        <f>+AA1057*'Monthly Parameters'!AA136</f>
        <v>0</v>
      </c>
      <c r="AB1058" s="16">
        <f>+AB1057*'Monthly Parameters'!AB136</f>
        <v>0</v>
      </c>
      <c r="AC1058" s="16">
        <f>+AC1057*'Monthly Parameters'!AC136</f>
        <v>0</v>
      </c>
      <c r="AD1058" s="16">
        <f>+AD1057*'Monthly Parameters'!AD136</f>
        <v>0</v>
      </c>
      <c r="AE1058" s="16">
        <f>+AE1057*'Monthly Parameters'!AE136</f>
        <v>0</v>
      </c>
      <c r="AF1058" s="16">
        <f>+AF1057*'Monthly Parameters'!AF136</f>
        <v>73135.382450842575</v>
      </c>
      <c r="AG1058" s="16">
        <f>+AG1057*'Monthly Parameters'!AG136</f>
        <v>0</v>
      </c>
      <c r="AH1058" s="16">
        <f>+AH1057*'Monthly Parameters'!AH136</f>
        <v>0</v>
      </c>
      <c r="AI1058" s="16">
        <f>+AI1057*'Monthly Parameters'!AI136</f>
        <v>0</v>
      </c>
      <c r="AJ1058" s="16">
        <f>+AJ1057*'Monthly Parameters'!AJ136</f>
        <v>0</v>
      </c>
      <c r="AK1058" s="16">
        <f>+AK1057*'Monthly Parameters'!AK136</f>
        <v>0</v>
      </c>
      <c r="AL1058" s="16">
        <f>+AL1057*'Monthly Parameters'!AL136</f>
        <v>590466.31787245197</v>
      </c>
      <c r="AM1058" s="16">
        <f>+AM1057*'Monthly Parameters'!AM136</f>
        <v>0</v>
      </c>
      <c r="AN1058" s="16">
        <f>+AN1057*'Monthly Parameters'!AN136</f>
        <v>0</v>
      </c>
      <c r="AO1058" s="16">
        <f>+AO1057*'Monthly Parameters'!AO136</f>
        <v>0</v>
      </c>
      <c r="AP1058" s="16">
        <f>+AP1057*'Monthly Parameters'!AP136</f>
        <v>0</v>
      </c>
      <c r="AQ1058" s="16">
        <f>+AQ1057*'Monthly Parameters'!AQ136</f>
        <v>0</v>
      </c>
      <c r="AR1058" s="16">
        <f>+AR1057*'Monthly Parameters'!AR136</f>
        <v>44808.526445425472</v>
      </c>
      <c r="AS1058" s="16">
        <f>+AS1057*'Monthly Parameters'!AS136</f>
        <v>0</v>
      </c>
      <c r="AT1058" s="16">
        <f>+AT1057*'Monthly Parameters'!AT136</f>
        <v>0</v>
      </c>
      <c r="AU1058" s="16">
        <f>+AU1057*'Monthly Parameters'!AU136</f>
        <v>0</v>
      </c>
      <c r="AV1058" s="16">
        <f>+AV1057*'Monthly Parameters'!AV136</f>
        <v>0</v>
      </c>
      <c r="AW1058" s="16">
        <f>+AW1057*'Monthly Parameters'!AW136</f>
        <v>0</v>
      </c>
      <c r="AX1058" s="16">
        <f>+AX1057*'Monthly Parameters'!AX136</f>
        <v>537702.31734510569</v>
      </c>
      <c r="AY1058" s="16">
        <f>+AY1057*'Monthly Parameters'!AY136</f>
        <v>0</v>
      </c>
      <c r="AZ1058" s="16">
        <f>+AZ1057*'Monthly Parameters'!AZ136</f>
        <v>0</v>
      </c>
      <c r="BA1058" s="16">
        <f>+BA1057*'Monthly Parameters'!BA136</f>
        <v>0</v>
      </c>
      <c r="BB1058" s="16">
        <f>+BB1057*'Monthly Parameters'!BB136</f>
        <v>0</v>
      </c>
      <c r="BC1058" s="16">
        <f>+BC1057*'Monthly Parameters'!BC136</f>
        <v>0</v>
      </c>
      <c r="BD1058" s="16">
        <f>+BD1057*'Monthly Parameters'!BD136</f>
        <v>0</v>
      </c>
      <c r="BE1058" s="16">
        <f>+BE1057*'Monthly Parameters'!BE136</f>
        <v>0</v>
      </c>
      <c r="BF1058" s="16">
        <f>+BF1057*'Monthly Parameters'!BF136</f>
        <v>0</v>
      </c>
      <c r="BG1058" s="16">
        <f>+BG1057*'Monthly Parameters'!BG136</f>
        <v>0</v>
      </c>
      <c r="BH1058" s="16">
        <f>+BH1057*'Monthly Parameters'!BH136</f>
        <v>0</v>
      </c>
      <c r="BI1058" s="16">
        <f>+BI1057*'Monthly Parameters'!BI136</f>
        <v>0</v>
      </c>
      <c r="BJ1058" s="16">
        <f>+BJ1057*'Monthly Parameters'!BJ136</f>
        <v>554777.24228636385</v>
      </c>
      <c r="BK1058" s="16">
        <f>+BK1057*'Monthly Parameters'!BK136</f>
        <v>0</v>
      </c>
      <c r="BL1058" s="16">
        <f>+BL1057*'Monthly Parameters'!BL136</f>
        <v>0</v>
      </c>
      <c r="BM1058" s="16">
        <f>+BM1057*'Monthly Parameters'!BM136</f>
        <v>0</v>
      </c>
      <c r="BN1058" s="16">
        <f>+BN1057*'Monthly Parameters'!BN136</f>
        <v>0</v>
      </c>
      <c r="BO1058" s="16">
        <f>+BO1057*'Monthly Parameters'!BO136</f>
        <v>0</v>
      </c>
      <c r="BP1058" s="16">
        <f>+BP1057*'Monthly Parameters'!BP136</f>
        <v>0</v>
      </c>
      <c r="BQ1058" s="16">
        <f>+BQ1057*'Monthly Parameters'!BQ136</f>
        <v>0</v>
      </c>
      <c r="BR1058" s="16">
        <f>+BR1057*'Monthly Parameters'!BR136</f>
        <v>0</v>
      </c>
      <c r="BS1058" s="16">
        <f>+BS1057*'Monthly Parameters'!BS136</f>
        <v>0</v>
      </c>
      <c r="BT1058" s="16">
        <f>+BT1057*'Monthly Parameters'!BT136</f>
        <v>0</v>
      </c>
      <c r="BU1058" s="16">
        <f>+BU1057*'Monthly Parameters'!BU136</f>
        <v>0</v>
      </c>
      <c r="BV1058" s="16">
        <f>+BV1057*'Monthly Parameters'!BV136</f>
        <v>341200.538494965</v>
      </c>
      <c r="BW1058" s="247">
        <f t="shared" si="2130"/>
        <v>2810639.4788817149</v>
      </c>
    </row>
    <row r="1059" spans="1:75" x14ac:dyDescent="0.3">
      <c r="A1059" s="5" t="s">
        <v>403</v>
      </c>
      <c r="O1059" s="16">
        <f>+O1057-O1058</f>
        <v>0</v>
      </c>
      <c r="P1059" s="16">
        <f t="shared" ref="P1059:Q1059" si="2159">+P1057-P1058</f>
        <v>0</v>
      </c>
      <c r="Q1059" s="16">
        <f t="shared" si="2159"/>
        <v>0</v>
      </c>
      <c r="R1059" s="16">
        <f t="shared" ref="R1059" si="2160">+R1057-R1058</f>
        <v>0</v>
      </c>
      <c r="S1059" s="16">
        <f t="shared" ref="S1059" si="2161">+S1057-S1058</f>
        <v>0</v>
      </c>
      <c r="T1059" s="16">
        <f t="shared" ref="T1059" si="2162">+T1057-T1058</f>
        <v>965682.11131392</v>
      </c>
      <c r="U1059" s="16">
        <f t="shared" ref="U1059" si="2163">+U1057-U1058</f>
        <v>0</v>
      </c>
      <c r="V1059" s="16">
        <f t="shared" ref="V1059" si="2164">+V1057-V1058</f>
        <v>0</v>
      </c>
      <c r="W1059" s="16">
        <f t="shared" ref="W1059" si="2165">+W1057-W1058</f>
        <v>0</v>
      </c>
      <c r="X1059" s="16">
        <f t="shared" ref="X1059" si="2166">+X1057-X1058</f>
        <v>0</v>
      </c>
      <c r="Y1059" s="16">
        <f t="shared" ref="Y1059" si="2167">+Y1057-Y1058</f>
        <v>0</v>
      </c>
      <c r="Z1059" s="16">
        <f t="shared" ref="Z1059" si="2168">+Z1057-Z1058</f>
        <v>5794092.6678835191</v>
      </c>
      <c r="AA1059" s="16">
        <f t="shared" ref="AA1059" si="2169">+AA1057-AA1058</f>
        <v>0</v>
      </c>
      <c r="AB1059" s="16">
        <f t="shared" ref="AB1059" si="2170">+AB1057-AB1058</f>
        <v>0</v>
      </c>
      <c r="AC1059" s="16">
        <f t="shared" ref="AC1059" si="2171">+AC1057-AC1058</f>
        <v>0</v>
      </c>
      <c r="AD1059" s="16">
        <f t="shared" ref="AD1059" si="2172">+AD1057-AD1058</f>
        <v>0</v>
      </c>
      <c r="AE1059" s="16">
        <f t="shared" ref="AE1059" si="2173">+AE1057-AE1058</f>
        <v>0</v>
      </c>
      <c r="AF1059" s="16">
        <f t="shared" ref="AF1059" si="2174">+AF1057-AF1058</f>
        <v>739479.97811407503</v>
      </c>
      <c r="AG1059" s="16">
        <f t="shared" ref="AG1059" si="2175">+AG1057-AG1058</f>
        <v>0</v>
      </c>
      <c r="AH1059" s="16">
        <f t="shared" ref="AH1059" si="2176">+AH1057-AH1058</f>
        <v>0</v>
      </c>
      <c r="AI1059" s="16">
        <f t="shared" ref="AI1059" si="2177">+AI1057-AI1058</f>
        <v>0</v>
      </c>
      <c r="AJ1059" s="16">
        <f t="shared" ref="AJ1059" si="2178">+AJ1057-AJ1058</f>
        <v>0</v>
      </c>
      <c r="AK1059" s="16">
        <f t="shared" ref="AK1059" si="2179">+AK1057-AK1058</f>
        <v>0</v>
      </c>
      <c r="AL1059" s="16">
        <f t="shared" ref="AL1059" si="2180">+AL1057-AL1058</f>
        <v>5970270.5473770155</v>
      </c>
      <c r="AM1059" s="16">
        <f t="shared" ref="AM1059" si="2181">+AM1057-AM1058</f>
        <v>0</v>
      </c>
      <c r="AN1059" s="16">
        <f t="shared" ref="AN1059" si="2182">+AN1057-AN1058</f>
        <v>0</v>
      </c>
      <c r="AO1059" s="16">
        <f t="shared" ref="AO1059" si="2183">+AO1057-AO1058</f>
        <v>0</v>
      </c>
      <c r="AP1059" s="16">
        <f t="shared" ref="AP1059" si="2184">+AP1057-AP1058</f>
        <v>0</v>
      </c>
      <c r="AQ1059" s="16">
        <f t="shared" ref="AQ1059" si="2185">+AQ1057-AQ1058</f>
        <v>0</v>
      </c>
      <c r="AR1059" s="16">
        <f t="shared" ref="AR1059" si="2186">+AR1057-AR1058</f>
        <v>515298.0541223929</v>
      </c>
      <c r="AS1059" s="16">
        <f t="shared" ref="AS1059" si="2187">+AS1057-AS1058</f>
        <v>0</v>
      </c>
      <c r="AT1059" s="16">
        <f t="shared" ref="AT1059" si="2188">+AT1057-AT1058</f>
        <v>0</v>
      </c>
      <c r="AU1059" s="16">
        <f t="shared" ref="AU1059" si="2189">+AU1057-AU1058</f>
        <v>0</v>
      </c>
      <c r="AV1059" s="16">
        <f t="shared" ref="AV1059" si="2190">+AV1057-AV1058</f>
        <v>0</v>
      </c>
      <c r="AW1059" s="16">
        <f t="shared" ref="AW1059" si="2191">+AW1057-AW1058</f>
        <v>0</v>
      </c>
      <c r="AX1059" s="16">
        <f t="shared" ref="AX1059" si="2192">+AX1057-AX1058</f>
        <v>6183576.6494687144</v>
      </c>
      <c r="AY1059" s="16">
        <f t="shared" ref="AY1059" si="2193">+AY1057-AY1058</f>
        <v>0</v>
      </c>
      <c r="AZ1059" s="16">
        <f t="shared" ref="AZ1059" si="2194">+AZ1057-AZ1058</f>
        <v>0</v>
      </c>
      <c r="BA1059" s="16">
        <f t="shared" ref="BA1059" si="2195">+BA1057-BA1058</f>
        <v>0</v>
      </c>
      <c r="BB1059" s="16">
        <f t="shared" ref="BB1059" si="2196">+BB1057-BB1058</f>
        <v>0</v>
      </c>
      <c r="BC1059" s="16">
        <f t="shared" ref="BC1059" si="2197">+BC1057-BC1058</f>
        <v>0</v>
      </c>
      <c r="BD1059" s="16">
        <f t="shared" ref="BD1059" si="2198">+BD1057-BD1058</f>
        <v>0</v>
      </c>
      <c r="BE1059" s="16">
        <f t="shared" ref="BE1059" si="2199">+BE1057-BE1058</f>
        <v>0</v>
      </c>
      <c r="BF1059" s="16">
        <f t="shared" ref="BF1059" si="2200">+BF1057-BF1058</f>
        <v>0</v>
      </c>
      <c r="BG1059" s="16">
        <f t="shared" ref="BG1059" si="2201">+BG1057-BG1058</f>
        <v>0</v>
      </c>
      <c r="BH1059" s="16">
        <f t="shared" ref="BH1059" si="2202">+BH1057-BH1058</f>
        <v>0</v>
      </c>
      <c r="BI1059" s="16">
        <f t="shared" ref="BI1059" si="2203">+BI1057-BI1058</f>
        <v>0</v>
      </c>
      <c r="BJ1059" s="16">
        <f t="shared" ref="BJ1059" si="2204">+BJ1057-BJ1058</f>
        <v>7370611.9332331195</v>
      </c>
      <c r="BK1059" s="16">
        <f t="shared" ref="BK1059" si="2205">+BK1057-BK1058</f>
        <v>0</v>
      </c>
      <c r="BL1059" s="16">
        <f t="shared" ref="BL1059" si="2206">+BL1057-BL1058</f>
        <v>0</v>
      </c>
      <c r="BM1059" s="16">
        <f t="shared" ref="BM1059" si="2207">+BM1057-BM1058</f>
        <v>0</v>
      </c>
      <c r="BN1059" s="16">
        <f t="shared" ref="BN1059" si="2208">+BN1057-BN1058</f>
        <v>0</v>
      </c>
      <c r="BO1059" s="16">
        <f t="shared" ref="BO1059" si="2209">+BO1057-BO1058</f>
        <v>0</v>
      </c>
      <c r="BP1059" s="16">
        <f t="shared" ref="BP1059" si="2210">+BP1057-BP1058</f>
        <v>0</v>
      </c>
      <c r="BQ1059" s="16">
        <f t="shared" ref="BQ1059" si="2211">+BQ1057-BQ1058</f>
        <v>0</v>
      </c>
      <c r="BR1059" s="16">
        <f t="shared" ref="BR1059" si="2212">+BR1057-BR1058</f>
        <v>0</v>
      </c>
      <c r="BS1059" s="16">
        <f t="shared" ref="BS1059" si="2213">+BS1057-BS1058</f>
        <v>0</v>
      </c>
      <c r="BT1059" s="16">
        <f t="shared" ref="BT1059" si="2214">+BT1057-BT1058</f>
        <v>0</v>
      </c>
      <c r="BU1059" s="16">
        <f t="shared" ref="BU1059" si="2215">+BU1057-BU1058</f>
        <v>0</v>
      </c>
      <c r="BV1059" s="16">
        <f t="shared" ref="BV1059" si="2216">+BV1057-BV1058</f>
        <v>3449916.5558935348</v>
      </c>
      <c r="BW1059" s="247">
        <f t="shared" si="2130"/>
        <v>30988928.497406289</v>
      </c>
    </row>
    <row r="1060" spans="1:75" x14ac:dyDescent="0.3">
      <c r="BW1060" s="233">
        <f t="shared" si="2130"/>
        <v>0</v>
      </c>
    </row>
    <row r="1061" spans="1:75" x14ac:dyDescent="0.3">
      <c r="A1061" s="3" t="s">
        <v>676</v>
      </c>
      <c r="BW1061" s="233">
        <f t="shared" si="2130"/>
        <v>0</v>
      </c>
    </row>
    <row r="1062" spans="1:75" x14ac:dyDescent="0.3">
      <c r="BW1062" s="233">
        <f t="shared" si="2130"/>
        <v>0</v>
      </c>
    </row>
    <row r="1063" spans="1:75" x14ac:dyDescent="0.3">
      <c r="A1063" s="5" t="s">
        <v>393</v>
      </c>
      <c r="O1063" s="16">
        <f>+O1059*'Monthly Parameters'!O132</f>
        <v>0</v>
      </c>
      <c r="P1063" s="16">
        <f>+P1059*'Monthly Parameters'!P132</f>
        <v>0</v>
      </c>
      <c r="Q1063" s="16">
        <f>+Q1059*'Monthly Parameters'!Q132</f>
        <v>0</v>
      </c>
      <c r="R1063" s="16">
        <f>+R1059*'Monthly Parameters'!R132</f>
        <v>0</v>
      </c>
      <c r="S1063" s="16">
        <f>+S1059*'Monthly Parameters'!S132</f>
        <v>0</v>
      </c>
      <c r="T1063" s="16">
        <f>+T1059*'Monthly Parameters'!T132</f>
        <v>627693.37235404807</v>
      </c>
      <c r="U1063" s="16">
        <f>+U1059*'Monthly Parameters'!U132</f>
        <v>0</v>
      </c>
      <c r="V1063" s="16">
        <f>+V1059*'Monthly Parameters'!V132</f>
        <v>0</v>
      </c>
      <c r="W1063" s="16">
        <f>+W1059*'Monthly Parameters'!W132</f>
        <v>0</v>
      </c>
      <c r="X1063" s="16">
        <f>+X1059*'Monthly Parameters'!X132</f>
        <v>0</v>
      </c>
      <c r="Y1063" s="16">
        <f>+Y1059*'Monthly Parameters'!Y132</f>
        <v>0</v>
      </c>
      <c r="Z1063" s="16">
        <f>+Z1059*'Monthly Parameters'!Z132</f>
        <v>3766160.2341242875</v>
      </c>
      <c r="AA1063" s="16">
        <f>+AA1059*'Monthly Parameters'!AA132</f>
        <v>0</v>
      </c>
      <c r="AB1063" s="16">
        <f>+AB1059*'Monthly Parameters'!AB132</f>
        <v>0</v>
      </c>
      <c r="AC1063" s="16">
        <f>+AC1059*'Monthly Parameters'!AC132</f>
        <v>0</v>
      </c>
      <c r="AD1063" s="16">
        <f>+AD1059*'Monthly Parameters'!AD132</f>
        <v>0</v>
      </c>
      <c r="AE1063" s="16">
        <f>+AE1059*'Monthly Parameters'!AE132</f>
        <v>0</v>
      </c>
      <c r="AF1063" s="16">
        <f>+AF1059*'Monthly Parameters'!AF132</f>
        <v>369739.98905703751</v>
      </c>
      <c r="AG1063" s="16">
        <f>+AG1059*'Monthly Parameters'!AG132</f>
        <v>0</v>
      </c>
      <c r="AH1063" s="16">
        <f>+AH1059*'Monthly Parameters'!AH132</f>
        <v>0</v>
      </c>
      <c r="AI1063" s="16">
        <f>+AI1059*'Monthly Parameters'!AI132</f>
        <v>0</v>
      </c>
      <c r="AJ1063" s="16">
        <f>+AJ1059*'Monthly Parameters'!AJ132</f>
        <v>0</v>
      </c>
      <c r="AK1063" s="16">
        <f>+AK1059*'Monthly Parameters'!AK132</f>
        <v>0</v>
      </c>
      <c r="AL1063" s="16">
        <f>+AL1059*'Monthly Parameters'!AL132</f>
        <v>2985135.2736885077</v>
      </c>
      <c r="AM1063" s="16">
        <f>+AM1059*'Monthly Parameters'!AM132</f>
        <v>0</v>
      </c>
      <c r="AN1063" s="16">
        <f>+AN1059*'Monthly Parameters'!AN132</f>
        <v>0</v>
      </c>
      <c r="AO1063" s="16">
        <f>+AO1059*'Monthly Parameters'!AO132</f>
        <v>0</v>
      </c>
      <c r="AP1063" s="16">
        <f>+AP1059*'Monthly Parameters'!AP132</f>
        <v>0</v>
      </c>
      <c r="AQ1063" s="16">
        <f>+AQ1059*'Monthly Parameters'!AQ132</f>
        <v>0</v>
      </c>
      <c r="AR1063" s="16">
        <f>+AR1059*'Monthly Parameters'!AR132</f>
        <v>206119.22164895717</v>
      </c>
      <c r="AS1063" s="16">
        <f>+AS1059*'Monthly Parameters'!AS132</f>
        <v>0</v>
      </c>
      <c r="AT1063" s="16">
        <f>+AT1059*'Monthly Parameters'!AT132</f>
        <v>0</v>
      </c>
      <c r="AU1063" s="16">
        <f>+AU1059*'Monthly Parameters'!AU132</f>
        <v>0</v>
      </c>
      <c r="AV1063" s="16">
        <f>+AV1059*'Monthly Parameters'!AV132</f>
        <v>0</v>
      </c>
      <c r="AW1063" s="16">
        <f>+AW1059*'Monthly Parameters'!AW132</f>
        <v>0</v>
      </c>
      <c r="AX1063" s="16">
        <f>+AX1059*'Monthly Parameters'!AX132</f>
        <v>2473430.6597874858</v>
      </c>
      <c r="AY1063" s="16">
        <f>+AY1059*'Monthly Parameters'!AY132</f>
        <v>0</v>
      </c>
      <c r="AZ1063" s="16">
        <f>+AZ1059*'Monthly Parameters'!AZ132</f>
        <v>0</v>
      </c>
      <c r="BA1063" s="16">
        <f>+BA1059*'Monthly Parameters'!BA132</f>
        <v>0</v>
      </c>
      <c r="BB1063" s="16">
        <f>+BB1059*'Monthly Parameters'!BB132</f>
        <v>0</v>
      </c>
      <c r="BC1063" s="16">
        <f>+BC1059*'Monthly Parameters'!BC132</f>
        <v>0</v>
      </c>
      <c r="BD1063" s="16">
        <f>+BD1059*'Monthly Parameters'!BD132</f>
        <v>0</v>
      </c>
      <c r="BE1063" s="16">
        <f>+BE1059*'Monthly Parameters'!BE132</f>
        <v>0</v>
      </c>
      <c r="BF1063" s="16">
        <f>+BF1059*'Monthly Parameters'!BF132</f>
        <v>0</v>
      </c>
      <c r="BG1063" s="16">
        <f>+BG1059*'Monthly Parameters'!BG132</f>
        <v>0</v>
      </c>
      <c r="BH1063" s="16">
        <f>+BH1059*'Monthly Parameters'!BH132</f>
        <v>0</v>
      </c>
      <c r="BI1063" s="16">
        <f>+BI1059*'Monthly Parameters'!BI132</f>
        <v>0</v>
      </c>
      <c r="BJ1063" s="16">
        <f>+BJ1059*'Monthly Parameters'!BJ132</f>
        <v>7370611.9332331195</v>
      </c>
      <c r="BK1063" s="16">
        <f>+BK1059*'Monthly Parameters'!BK132</f>
        <v>0</v>
      </c>
      <c r="BL1063" s="16">
        <f>+BL1059*'Monthly Parameters'!BL132</f>
        <v>0</v>
      </c>
      <c r="BM1063" s="16">
        <f>+BM1059*'Monthly Parameters'!BM132</f>
        <v>0</v>
      </c>
      <c r="BN1063" s="16">
        <f>+BN1059*'Monthly Parameters'!BN132</f>
        <v>0</v>
      </c>
      <c r="BO1063" s="16">
        <f>+BO1059*'Monthly Parameters'!BO132</f>
        <v>0</v>
      </c>
      <c r="BP1063" s="16">
        <f>+BP1059*'Monthly Parameters'!BP132</f>
        <v>0</v>
      </c>
      <c r="BQ1063" s="16">
        <f>+BQ1059*'Monthly Parameters'!BQ132</f>
        <v>0</v>
      </c>
      <c r="BR1063" s="16">
        <f>+BR1059*'Monthly Parameters'!BR132</f>
        <v>0</v>
      </c>
      <c r="BS1063" s="16">
        <f>+BS1059*'Monthly Parameters'!BS132</f>
        <v>0</v>
      </c>
      <c r="BT1063" s="16">
        <f>+BT1059*'Monthly Parameters'!BT132</f>
        <v>0</v>
      </c>
      <c r="BU1063" s="16">
        <f>+BU1059*'Monthly Parameters'!BU132</f>
        <v>0</v>
      </c>
      <c r="BV1063" s="16">
        <f>+BV1059*'Monthly Parameters'!BV132</f>
        <v>2069949.9335361207</v>
      </c>
      <c r="BW1063" s="247">
        <f t="shared" si="2130"/>
        <v>19868840.617429562</v>
      </c>
    </row>
    <row r="1064" spans="1:75" x14ac:dyDescent="0.3">
      <c r="A1064" s="5" t="s">
        <v>235</v>
      </c>
      <c r="O1064" s="16"/>
      <c r="P1064" s="16">
        <f>+O1059*'Monthly Parameters'!O133</f>
        <v>0</v>
      </c>
      <c r="Q1064" s="16">
        <f>+P1059*'Monthly Parameters'!P133</f>
        <v>0</v>
      </c>
      <c r="R1064" s="16">
        <f>+Q1059*'Monthly Parameters'!Q133</f>
        <v>0</v>
      </c>
      <c r="S1064" s="16">
        <f>+R1059*'Monthly Parameters'!R133</f>
        <v>0</v>
      </c>
      <c r="T1064" s="16">
        <f>+S1059*'Monthly Parameters'!S133</f>
        <v>0</v>
      </c>
      <c r="U1064" s="16">
        <f>+T1059*'Monthly Parameters'!T133</f>
        <v>193136.42226278401</v>
      </c>
      <c r="V1064" s="16">
        <f>+U1059*'Monthly Parameters'!U133</f>
        <v>0</v>
      </c>
      <c r="W1064" s="16">
        <f>+V1059*'Monthly Parameters'!V133</f>
        <v>0</v>
      </c>
      <c r="X1064" s="16">
        <f>+W1059*'Monthly Parameters'!W133</f>
        <v>0</v>
      </c>
      <c r="Y1064" s="16">
        <f>+X1059*'Monthly Parameters'!X133</f>
        <v>0</v>
      </c>
      <c r="Z1064" s="16">
        <f>+Y1059*'Monthly Parameters'!Y133</f>
        <v>0</v>
      </c>
      <c r="AA1064" s="16">
        <f>+Z1059*'Monthly Parameters'!Z133</f>
        <v>1158818.5335767039</v>
      </c>
      <c r="AB1064" s="16">
        <f>+AA1059*'Monthly Parameters'!AA133</f>
        <v>0</v>
      </c>
      <c r="AC1064" s="16">
        <f>+AB1059*'Monthly Parameters'!AB133</f>
        <v>0</v>
      </c>
      <c r="AD1064" s="16">
        <f>+AC1059*'Monthly Parameters'!AC133</f>
        <v>0</v>
      </c>
      <c r="AE1064" s="16">
        <f>+AD1059*'Monthly Parameters'!AD133</f>
        <v>0</v>
      </c>
      <c r="AF1064" s="16">
        <f>+AE1059*'Monthly Parameters'!AE133</f>
        <v>0</v>
      </c>
      <c r="AG1064" s="16">
        <f>+AF1059*'Monthly Parameters'!AF133</f>
        <v>221843.9934342225</v>
      </c>
      <c r="AH1064" s="16">
        <f>+AG1059*'Monthly Parameters'!AG133</f>
        <v>0</v>
      </c>
      <c r="AI1064" s="16">
        <f>+AH1059*'Monthly Parameters'!AH133</f>
        <v>0</v>
      </c>
      <c r="AJ1064" s="16">
        <f>+AI1059*'Monthly Parameters'!AI133</f>
        <v>0</v>
      </c>
      <c r="AK1064" s="16">
        <f>+AJ1059*'Monthly Parameters'!AJ133</f>
        <v>0</v>
      </c>
      <c r="AL1064" s="16">
        <f>+AK1059*'Monthly Parameters'!AK133</f>
        <v>0</v>
      </c>
      <c r="AM1064" s="16">
        <f>+AL1059*'Monthly Parameters'!AL133</f>
        <v>1791081.1642131046</v>
      </c>
      <c r="AN1064" s="16">
        <f>+AM1059*'Monthly Parameters'!AM133</f>
        <v>0</v>
      </c>
      <c r="AO1064" s="16">
        <f>+AN1059*'Monthly Parameters'!AN133</f>
        <v>0</v>
      </c>
      <c r="AP1064" s="16">
        <f>+AO1059*'Monthly Parameters'!AO133</f>
        <v>0</v>
      </c>
      <c r="AQ1064" s="16">
        <f>+AP1059*'Monthly Parameters'!AP133</f>
        <v>0</v>
      </c>
      <c r="AR1064" s="16">
        <f>+AQ1059*'Monthly Parameters'!AQ133</f>
        <v>0</v>
      </c>
      <c r="AS1064" s="16">
        <f>+AR1059*'Monthly Parameters'!AR133</f>
        <v>103059.61082447859</v>
      </c>
      <c r="AT1064" s="16">
        <f>+AS1059*'Monthly Parameters'!AS133</f>
        <v>0</v>
      </c>
      <c r="AU1064" s="16">
        <f>+AT1059*'Monthly Parameters'!AT133</f>
        <v>0</v>
      </c>
      <c r="AV1064" s="16">
        <f>+AU1059*'Monthly Parameters'!AU133</f>
        <v>0</v>
      </c>
      <c r="AW1064" s="16">
        <f>+AV1059*'Monthly Parameters'!AV133</f>
        <v>0</v>
      </c>
      <c r="AX1064" s="16">
        <f>+AW1059*'Monthly Parameters'!AW133</f>
        <v>0</v>
      </c>
      <c r="AY1064" s="16">
        <f>+AX1059*'Monthly Parameters'!AX133</f>
        <v>1236715.3298937429</v>
      </c>
      <c r="AZ1064" s="16">
        <f>+AY1059*'Monthly Parameters'!AY133</f>
        <v>0</v>
      </c>
      <c r="BA1064" s="16">
        <f>+AZ1059*'Monthly Parameters'!AZ133</f>
        <v>0</v>
      </c>
      <c r="BB1064" s="16">
        <f>+BA1059*'Monthly Parameters'!BA133</f>
        <v>0</v>
      </c>
      <c r="BC1064" s="16">
        <f>+BB1059*'Monthly Parameters'!BB133</f>
        <v>0</v>
      </c>
      <c r="BD1064" s="16">
        <f>+BC1059*'Monthly Parameters'!BC133</f>
        <v>0</v>
      </c>
      <c r="BE1064" s="16">
        <f>+BD1059*'Monthly Parameters'!BD133</f>
        <v>0</v>
      </c>
      <c r="BF1064" s="16">
        <f>+BE1059*'Monthly Parameters'!BE133</f>
        <v>0</v>
      </c>
      <c r="BG1064" s="16">
        <f>+BF1059*'Monthly Parameters'!BF133</f>
        <v>0</v>
      </c>
      <c r="BH1064" s="16">
        <f>+BG1059*'Monthly Parameters'!BG133</f>
        <v>0</v>
      </c>
      <c r="BI1064" s="16">
        <f>+BH1059*'Monthly Parameters'!BH133</f>
        <v>0</v>
      </c>
      <c r="BJ1064" s="16">
        <f>+BI1059*'Monthly Parameters'!BI133</f>
        <v>0</v>
      </c>
      <c r="BK1064" s="16">
        <f>+BJ1059*'Monthly Parameters'!BJ133</f>
        <v>0</v>
      </c>
      <c r="BL1064" s="16">
        <f>+BK1059*'Monthly Parameters'!BK133</f>
        <v>0</v>
      </c>
      <c r="BM1064" s="16">
        <f>+BL1059*'Monthly Parameters'!BL133</f>
        <v>0</v>
      </c>
      <c r="BN1064" s="16">
        <f>+BM1059*'Monthly Parameters'!BM133</f>
        <v>0</v>
      </c>
      <c r="BO1064" s="16">
        <f>+BN1059*'Monthly Parameters'!BN133</f>
        <v>0</v>
      </c>
      <c r="BP1064" s="16">
        <f>+BO1059*'Monthly Parameters'!BO133</f>
        <v>0</v>
      </c>
      <c r="BQ1064" s="16">
        <f>+BP1059*'Monthly Parameters'!BP133</f>
        <v>0</v>
      </c>
      <c r="BR1064" s="16">
        <f>+BQ1059*'Monthly Parameters'!BQ133</f>
        <v>0</v>
      </c>
      <c r="BS1064" s="16">
        <f>+BR1059*'Monthly Parameters'!BR133</f>
        <v>0</v>
      </c>
      <c r="BT1064" s="16">
        <f>+BS1059*'Monthly Parameters'!BS133</f>
        <v>0</v>
      </c>
      <c r="BU1064" s="16">
        <f>+BT1059*'Monthly Parameters'!BT133</f>
        <v>0</v>
      </c>
      <c r="BV1064" s="16">
        <f>+BU1059*'Monthly Parameters'!BU133</f>
        <v>0</v>
      </c>
      <c r="BW1064" s="247">
        <f t="shared" si="2130"/>
        <v>4704655.0542050367</v>
      </c>
    </row>
    <row r="1065" spans="1:75" x14ac:dyDescent="0.3">
      <c r="A1065" s="5" t="s">
        <v>236</v>
      </c>
      <c r="O1065" s="16"/>
      <c r="P1065" s="16"/>
      <c r="Q1065" s="16">
        <f>+O1059*'Monthly Parameters'!O134</f>
        <v>0</v>
      </c>
      <c r="R1065" s="16">
        <f>+P1059*'Monthly Parameters'!P134</f>
        <v>0</v>
      </c>
      <c r="S1065" s="16">
        <f>+Q1059*'Monthly Parameters'!Q134</f>
        <v>0</v>
      </c>
      <c r="T1065" s="16">
        <f>+R1059*'Monthly Parameters'!R134</f>
        <v>0</v>
      </c>
      <c r="U1065" s="16">
        <f>+S1059*'Monthly Parameters'!S134</f>
        <v>0</v>
      </c>
      <c r="V1065" s="16">
        <f>+T1059*'Monthly Parameters'!T134</f>
        <v>144852.31669708798</v>
      </c>
      <c r="W1065" s="16">
        <f>+U1059*'Monthly Parameters'!U134</f>
        <v>0</v>
      </c>
      <c r="X1065" s="16">
        <f>+V1059*'Monthly Parameters'!V134</f>
        <v>0</v>
      </c>
      <c r="Y1065" s="16">
        <f>+W1059*'Monthly Parameters'!W134</f>
        <v>0</v>
      </c>
      <c r="Z1065" s="16">
        <f>+X1059*'Monthly Parameters'!X134</f>
        <v>0</v>
      </c>
      <c r="AA1065" s="16">
        <f>+Y1059*'Monthly Parameters'!Y134</f>
        <v>0</v>
      </c>
      <c r="AB1065" s="16">
        <f>+Z1059*'Monthly Parameters'!Z134</f>
        <v>869113.90018252784</v>
      </c>
      <c r="AC1065" s="16">
        <f>+AA1059*'Monthly Parameters'!AA134</f>
        <v>0</v>
      </c>
      <c r="AD1065" s="16">
        <f>+AB1059*'Monthly Parameters'!AB134</f>
        <v>0</v>
      </c>
      <c r="AE1065" s="16">
        <f>+AC1059*'Monthly Parameters'!AC134</f>
        <v>0</v>
      </c>
      <c r="AF1065" s="16">
        <f>+AD1059*'Monthly Parameters'!AD134</f>
        <v>0</v>
      </c>
      <c r="AG1065" s="16">
        <f>+AE1059*'Monthly Parameters'!AE134</f>
        <v>0</v>
      </c>
      <c r="AH1065" s="16">
        <f>+AF1059*'Monthly Parameters'!AF134</f>
        <v>147895.99562281501</v>
      </c>
      <c r="AI1065" s="16">
        <f>+AG1059*'Monthly Parameters'!AG134</f>
        <v>0</v>
      </c>
      <c r="AJ1065" s="16">
        <f>+AH1059*'Monthly Parameters'!AH134</f>
        <v>0</v>
      </c>
      <c r="AK1065" s="16">
        <f>+AI1059*'Monthly Parameters'!AI134</f>
        <v>0</v>
      </c>
      <c r="AL1065" s="16">
        <f>+AJ1059*'Monthly Parameters'!AJ134</f>
        <v>0</v>
      </c>
      <c r="AM1065" s="16">
        <f>+AK1059*'Monthly Parameters'!AK134</f>
        <v>0</v>
      </c>
      <c r="AN1065" s="16">
        <f>+AL1059*'Monthly Parameters'!AL134</f>
        <v>1194054.1094754031</v>
      </c>
      <c r="AO1065" s="16">
        <f>+AM1059*'Monthly Parameters'!AM134</f>
        <v>0</v>
      </c>
      <c r="AP1065" s="16">
        <f>+AN1059*'Monthly Parameters'!AN134</f>
        <v>0</v>
      </c>
      <c r="AQ1065" s="16">
        <f>+AO1059*'Monthly Parameters'!AO134</f>
        <v>0</v>
      </c>
      <c r="AR1065" s="16">
        <f>+AP1059*'Monthly Parameters'!AP134</f>
        <v>0</v>
      </c>
      <c r="AS1065" s="16">
        <f>+AQ1059*'Monthly Parameters'!AQ134</f>
        <v>0</v>
      </c>
      <c r="AT1065" s="16">
        <f>+AR1059*'Monthly Parameters'!AR134</f>
        <v>206119.22164895717</v>
      </c>
      <c r="AU1065" s="16">
        <f>+AS1059*'Monthly Parameters'!AS134</f>
        <v>0</v>
      </c>
      <c r="AV1065" s="16">
        <f>+AT1059*'Monthly Parameters'!AT134</f>
        <v>0</v>
      </c>
      <c r="AW1065" s="16">
        <f>+AU1059*'Monthly Parameters'!AU134</f>
        <v>0</v>
      </c>
      <c r="AX1065" s="16">
        <f>+AV1059*'Monthly Parameters'!AV134</f>
        <v>0</v>
      </c>
      <c r="AY1065" s="16">
        <f>+AW1059*'Monthly Parameters'!AW134</f>
        <v>0</v>
      </c>
      <c r="AZ1065" s="16">
        <f>+AX1059*'Monthly Parameters'!AX134</f>
        <v>2473430.6597874858</v>
      </c>
      <c r="BA1065" s="16">
        <f>+AY1059*'Monthly Parameters'!AY134</f>
        <v>0</v>
      </c>
      <c r="BB1065" s="16">
        <f>+AZ1059*'Monthly Parameters'!AZ134</f>
        <v>0</v>
      </c>
      <c r="BC1065" s="16">
        <f>+BA1059*'Monthly Parameters'!BA134</f>
        <v>0</v>
      </c>
      <c r="BD1065" s="16">
        <f>+BB1059*'Monthly Parameters'!BB134</f>
        <v>0</v>
      </c>
      <c r="BE1065" s="16">
        <f>+BC1059*'Monthly Parameters'!BC134</f>
        <v>0</v>
      </c>
      <c r="BF1065" s="16">
        <f>+BD1059*'Monthly Parameters'!BD134</f>
        <v>0</v>
      </c>
      <c r="BG1065" s="16">
        <f>+BE1059*'Monthly Parameters'!BE134</f>
        <v>0</v>
      </c>
      <c r="BH1065" s="16">
        <f>+BF1059*'Monthly Parameters'!BF134</f>
        <v>0</v>
      </c>
      <c r="BI1065" s="16">
        <f>+BG1059*'Monthly Parameters'!BG134</f>
        <v>0</v>
      </c>
      <c r="BJ1065" s="16">
        <f>+BH1059*'Monthly Parameters'!BH134</f>
        <v>0</v>
      </c>
      <c r="BK1065" s="16">
        <f>+BI1059*'Monthly Parameters'!BI134</f>
        <v>0</v>
      </c>
      <c r="BL1065" s="16">
        <f>+BJ1059*'Monthly Parameters'!BJ134</f>
        <v>0</v>
      </c>
      <c r="BM1065" s="16">
        <f>+BK1059*'Monthly Parameters'!BK134</f>
        <v>0</v>
      </c>
      <c r="BN1065" s="16">
        <f>+BL1059*'Monthly Parameters'!BL134</f>
        <v>0</v>
      </c>
      <c r="BO1065" s="16">
        <f>+BM1059*'Monthly Parameters'!BM134</f>
        <v>0</v>
      </c>
      <c r="BP1065" s="16">
        <f>+BN1059*'Monthly Parameters'!BN134</f>
        <v>0</v>
      </c>
      <c r="BQ1065" s="16">
        <f>+BO1059*'Monthly Parameters'!BO134</f>
        <v>0</v>
      </c>
      <c r="BR1065" s="16">
        <f>+BP1059*'Monthly Parameters'!BP134</f>
        <v>0</v>
      </c>
      <c r="BS1065" s="16">
        <f>+BQ1059*'Monthly Parameters'!BQ134</f>
        <v>0</v>
      </c>
      <c r="BT1065" s="16">
        <f>+BR1059*'Monthly Parameters'!BR134</f>
        <v>0</v>
      </c>
      <c r="BU1065" s="16">
        <f>+BS1059*'Monthly Parameters'!BS134</f>
        <v>0</v>
      </c>
      <c r="BV1065" s="16">
        <f>+BT1059*'Monthly Parameters'!BT134</f>
        <v>0</v>
      </c>
      <c r="BW1065" s="247">
        <f t="shared" ref="BW1065:BW1122" si="2217">SUM(C1065:BV1065)</f>
        <v>5035466.2034142772</v>
      </c>
    </row>
    <row r="1066" spans="1:75" x14ac:dyDescent="0.3">
      <c r="BW1066" s="290">
        <f t="shared" si="2217"/>
        <v>0</v>
      </c>
    </row>
    <row r="1067" spans="1:75" x14ac:dyDescent="0.3">
      <c r="A1067" s="288" t="s">
        <v>677</v>
      </c>
      <c r="O1067" s="16">
        <f>+O1063+O1064+O1065</f>
        <v>0</v>
      </c>
      <c r="P1067" s="16">
        <f t="shared" ref="P1067:Q1067" si="2218">+P1063+P1064+P1065</f>
        <v>0</v>
      </c>
      <c r="Q1067" s="16">
        <f t="shared" si="2218"/>
        <v>0</v>
      </c>
      <c r="R1067" s="16">
        <f t="shared" ref="R1067:BV1067" si="2219">+R1063+R1064+R1065</f>
        <v>0</v>
      </c>
      <c r="S1067" s="16">
        <f t="shared" si="2219"/>
        <v>0</v>
      </c>
      <c r="T1067" s="16">
        <f t="shared" si="2219"/>
        <v>627693.37235404807</v>
      </c>
      <c r="U1067" s="16">
        <f t="shared" si="2219"/>
        <v>193136.42226278401</v>
      </c>
      <c r="V1067" s="16">
        <f t="shared" si="2219"/>
        <v>144852.31669708798</v>
      </c>
      <c r="W1067" s="16">
        <f t="shared" si="2219"/>
        <v>0</v>
      </c>
      <c r="X1067" s="16">
        <f t="shared" si="2219"/>
        <v>0</v>
      </c>
      <c r="Y1067" s="16">
        <f t="shared" si="2219"/>
        <v>0</v>
      </c>
      <c r="Z1067" s="16">
        <f t="shared" si="2219"/>
        <v>3766160.2341242875</v>
      </c>
      <c r="AA1067" s="16">
        <f t="shared" si="2219"/>
        <v>1158818.5335767039</v>
      </c>
      <c r="AB1067" s="16">
        <f t="shared" si="2219"/>
        <v>869113.90018252784</v>
      </c>
      <c r="AC1067" s="16">
        <f t="shared" si="2219"/>
        <v>0</v>
      </c>
      <c r="AD1067" s="16">
        <f t="shared" si="2219"/>
        <v>0</v>
      </c>
      <c r="AE1067" s="16">
        <f t="shared" si="2219"/>
        <v>0</v>
      </c>
      <c r="AF1067" s="16">
        <f t="shared" si="2219"/>
        <v>369739.98905703751</v>
      </c>
      <c r="AG1067" s="16">
        <f t="shared" si="2219"/>
        <v>221843.9934342225</v>
      </c>
      <c r="AH1067" s="16">
        <f t="shared" si="2219"/>
        <v>147895.99562281501</v>
      </c>
      <c r="AI1067" s="16">
        <f t="shared" si="2219"/>
        <v>0</v>
      </c>
      <c r="AJ1067" s="16">
        <f t="shared" si="2219"/>
        <v>0</v>
      </c>
      <c r="AK1067" s="16">
        <f t="shared" si="2219"/>
        <v>0</v>
      </c>
      <c r="AL1067" s="16">
        <f t="shared" si="2219"/>
        <v>2985135.2736885077</v>
      </c>
      <c r="AM1067" s="16">
        <f t="shared" si="2219"/>
        <v>1791081.1642131046</v>
      </c>
      <c r="AN1067" s="16">
        <f t="shared" si="2219"/>
        <v>1194054.1094754031</v>
      </c>
      <c r="AO1067" s="16">
        <f t="shared" si="2219"/>
        <v>0</v>
      </c>
      <c r="AP1067" s="16">
        <f t="shared" si="2219"/>
        <v>0</v>
      </c>
      <c r="AQ1067" s="16">
        <f t="shared" si="2219"/>
        <v>0</v>
      </c>
      <c r="AR1067" s="16">
        <f t="shared" si="2219"/>
        <v>206119.22164895717</v>
      </c>
      <c r="AS1067" s="16">
        <f t="shared" si="2219"/>
        <v>103059.61082447859</v>
      </c>
      <c r="AT1067" s="16">
        <f t="shared" si="2219"/>
        <v>206119.22164895717</v>
      </c>
      <c r="AU1067" s="16">
        <f t="shared" si="2219"/>
        <v>0</v>
      </c>
      <c r="AV1067" s="16">
        <f t="shared" si="2219"/>
        <v>0</v>
      </c>
      <c r="AW1067" s="16">
        <f t="shared" si="2219"/>
        <v>0</v>
      </c>
      <c r="AX1067" s="16">
        <f t="shared" si="2219"/>
        <v>2473430.6597874858</v>
      </c>
      <c r="AY1067" s="16">
        <f t="shared" si="2219"/>
        <v>1236715.3298937429</v>
      </c>
      <c r="AZ1067" s="16">
        <f t="shared" si="2219"/>
        <v>2473430.6597874858</v>
      </c>
      <c r="BA1067" s="16">
        <f t="shared" si="2219"/>
        <v>0</v>
      </c>
      <c r="BB1067" s="16">
        <f t="shared" si="2219"/>
        <v>0</v>
      </c>
      <c r="BC1067" s="16">
        <f t="shared" si="2219"/>
        <v>0</v>
      </c>
      <c r="BD1067" s="16">
        <f t="shared" si="2219"/>
        <v>0</v>
      </c>
      <c r="BE1067" s="16">
        <f t="shared" si="2219"/>
        <v>0</v>
      </c>
      <c r="BF1067" s="16">
        <f t="shared" si="2219"/>
        <v>0</v>
      </c>
      <c r="BG1067" s="16">
        <f t="shared" si="2219"/>
        <v>0</v>
      </c>
      <c r="BH1067" s="16">
        <f t="shared" si="2219"/>
        <v>0</v>
      </c>
      <c r="BI1067" s="16">
        <f t="shared" si="2219"/>
        <v>0</v>
      </c>
      <c r="BJ1067" s="16">
        <f t="shared" si="2219"/>
        <v>7370611.9332331195</v>
      </c>
      <c r="BK1067" s="16">
        <f t="shared" si="2219"/>
        <v>0</v>
      </c>
      <c r="BL1067" s="16">
        <f t="shared" si="2219"/>
        <v>0</v>
      </c>
      <c r="BM1067" s="16">
        <f t="shared" si="2219"/>
        <v>0</v>
      </c>
      <c r="BN1067" s="16">
        <f t="shared" si="2219"/>
        <v>0</v>
      </c>
      <c r="BO1067" s="16">
        <f t="shared" si="2219"/>
        <v>0</v>
      </c>
      <c r="BP1067" s="16">
        <f t="shared" si="2219"/>
        <v>0</v>
      </c>
      <c r="BQ1067" s="16">
        <f t="shared" si="2219"/>
        <v>0</v>
      </c>
      <c r="BR1067" s="16">
        <f t="shared" si="2219"/>
        <v>0</v>
      </c>
      <c r="BS1067" s="16">
        <f t="shared" si="2219"/>
        <v>0</v>
      </c>
      <c r="BT1067" s="16">
        <f t="shared" si="2219"/>
        <v>0</v>
      </c>
      <c r="BU1067" s="16">
        <f t="shared" si="2219"/>
        <v>0</v>
      </c>
      <c r="BV1067" s="16">
        <f t="shared" si="2219"/>
        <v>2069949.9335361207</v>
      </c>
      <c r="BW1067" s="247">
        <f t="shared" si="2217"/>
        <v>29608961.875048876</v>
      </c>
    </row>
    <row r="1068" spans="1:75" x14ac:dyDescent="0.3">
      <c r="BW1068" s="291">
        <f t="shared" si="2217"/>
        <v>0</v>
      </c>
    </row>
    <row r="1069" spans="1:75" x14ac:dyDescent="0.3">
      <c r="A1069" s="219" t="s">
        <v>655</v>
      </c>
      <c r="O1069" s="16">
        <f>+O1067*O812</f>
        <v>0</v>
      </c>
      <c r="P1069" s="16">
        <f t="shared" ref="P1069:Q1069" si="2220">+P1067*P812</f>
        <v>0</v>
      </c>
      <c r="Q1069" s="16">
        <f t="shared" si="2220"/>
        <v>0</v>
      </c>
      <c r="R1069" s="16">
        <f t="shared" ref="R1069:BV1069" si="2221">+R1067*R812</f>
        <v>0</v>
      </c>
      <c r="S1069" s="16">
        <f t="shared" si="2221"/>
        <v>0</v>
      </c>
      <c r="T1069" s="16">
        <f t="shared" si="2221"/>
        <v>300245.99684860063</v>
      </c>
      <c r="U1069" s="16">
        <f t="shared" si="2221"/>
        <v>147387.16393537488</v>
      </c>
      <c r="V1069" s="16">
        <f t="shared" si="2221"/>
        <v>144852.31669708798</v>
      </c>
      <c r="W1069" s="16">
        <f t="shared" si="2221"/>
        <v>0</v>
      </c>
      <c r="X1069" s="16">
        <f t="shared" si="2221"/>
        <v>0</v>
      </c>
      <c r="Y1069" s="16">
        <f t="shared" si="2221"/>
        <v>0</v>
      </c>
      <c r="Z1069" s="16">
        <f t="shared" si="2221"/>
        <v>2069857.8644842894</v>
      </c>
      <c r="AA1069" s="16">
        <f t="shared" si="2221"/>
        <v>1158818.5335767039</v>
      </c>
      <c r="AB1069" s="16">
        <f t="shared" si="2221"/>
        <v>869113.90018252784</v>
      </c>
      <c r="AC1069" s="16">
        <f t="shared" si="2221"/>
        <v>0</v>
      </c>
      <c r="AD1069" s="16">
        <f t="shared" si="2221"/>
        <v>0</v>
      </c>
      <c r="AE1069" s="16">
        <f t="shared" si="2221"/>
        <v>0</v>
      </c>
      <c r="AF1069" s="16">
        <f t="shared" si="2221"/>
        <v>173136.39370588009</v>
      </c>
      <c r="AG1069" s="16">
        <f t="shared" si="2221"/>
        <v>173024.2086068106</v>
      </c>
      <c r="AH1069" s="16">
        <f t="shared" si="2221"/>
        <v>147895.99562281501</v>
      </c>
      <c r="AI1069" s="16">
        <f t="shared" si="2221"/>
        <v>0</v>
      </c>
      <c r="AJ1069" s="16">
        <f t="shared" si="2221"/>
        <v>0</v>
      </c>
      <c r="AK1069" s="16">
        <f t="shared" si="2221"/>
        <v>0</v>
      </c>
      <c r="AL1069" s="16">
        <f t="shared" si="2221"/>
        <v>1617507.7302426388</v>
      </c>
      <c r="AM1069" s="16">
        <f t="shared" si="2221"/>
        <v>1791081.1642131046</v>
      </c>
      <c r="AN1069" s="16">
        <f t="shared" si="2221"/>
        <v>1194054.1094754031</v>
      </c>
      <c r="AO1069" s="16">
        <f t="shared" si="2221"/>
        <v>0</v>
      </c>
      <c r="AP1069" s="16">
        <f t="shared" si="2221"/>
        <v>0</v>
      </c>
      <c r="AQ1069" s="16">
        <f t="shared" si="2221"/>
        <v>0</v>
      </c>
      <c r="AR1069" s="16">
        <f t="shared" si="2221"/>
        <v>95963.205403372995</v>
      </c>
      <c r="AS1069" s="16">
        <f t="shared" si="2221"/>
        <v>78324.00049570798</v>
      </c>
      <c r="AT1069" s="16">
        <f t="shared" si="2221"/>
        <v>206119.22164895717</v>
      </c>
      <c r="AU1069" s="16">
        <f t="shared" si="2221"/>
        <v>0</v>
      </c>
      <c r="AV1069" s="16">
        <f t="shared" si="2221"/>
        <v>0</v>
      </c>
      <c r="AW1069" s="16">
        <f t="shared" si="2221"/>
        <v>0</v>
      </c>
      <c r="AX1069" s="16">
        <f t="shared" si="2221"/>
        <v>1337002.7121668684</v>
      </c>
      <c r="AY1069" s="16">
        <f t="shared" si="2221"/>
        <v>1236715.3298937429</v>
      </c>
      <c r="AZ1069" s="16">
        <f t="shared" si="2221"/>
        <v>2473430.6597874858</v>
      </c>
      <c r="BA1069" s="16">
        <f t="shared" si="2221"/>
        <v>0</v>
      </c>
      <c r="BB1069" s="16">
        <f t="shared" si="2221"/>
        <v>0</v>
      </c>
      <c r="BC1069" s="16">
        <f t="shared" si="2221"/>
        <v>0</v>
      </c>
      <c r="BD1069" s="16">
        <f t="shared" si="2221"/>
        <v>0</v>
      </c>
      <c r="BE1069" s="16">
        <f t="shared" si="2221"/>
        <v>0</v>
      </c>
      <c r="BF1069" s="16">
        <f t="shared" si="2221"/>
        <v>0</v>
      </c>
      <c r="BG1069" s="16">
        <f t="shared" si="2221"/>
        <v>0</v>
      </c>
      <c r="BH1069" s="16">
        <f t="shared" si="2221"/>
        <v>0</v>
      </c>
      <c r="BI1069" s="16">
        <f t="shared" si="2221"/>
        <v>0</v>
      </c>
      <c r="BJ1069" s="16">
        <f t="shared" si="2221"/>
        <v>4003010.4211711646</v>
      </c>
      <c r="BK1069" s="16">
        <f t="shared" si="2221"/>
        <v>0</v>
      </c>
      <c r="BL1069" s="16">
        <f t="shared" si="2221"/>
        <v>0</v>
      </c>
      <c r="BM1069" s="16">
        <f t="shared" si="2221"/>
        <v>0</v>
      </c>
      <c r="BN1069" s="16">
        <f t="shared" si="2221"/>
        <v>0</v>
      </c>
      <c r="BO1069" s="16">
        <f t="shared" si="2221"/>
        <v>0</v>
      </c>
      <c r="BP1069" s="16">
        <f t="shared" si="2221"/>
        <v>0</v>
      </c>
      <c r="BQ1069" s="16">
        <f t="shared" si="2221"/>
        <v>0</v>
      </c>
      <c r="BR1069" s="16">
        <f t="shared" si="2221"/>
        <v>0</v>
      </c>
      <c r="BS1069" s="16">
        <f t="shared" si="2221"/>
        <v>0</v>
      </c>
      <c r="BT1069" s="16">
        <f t="shared" si="2221"/>
        <v>0</v>
      </c>
      <c r="BU1069" s="16">
        <f t="shared" si="2221"/>
        <v>0</v>
      </c>
      <c r="BV1069" s="16">
        <f t="shared" si="2221"/>
        <v>1103678.1318995163</v>
      </c>
      <c r="BW1069" s="247">
        <f t="shared" si="2217"/>
        <v>20321219.060058054</v>
      </c>
    </row>
    <row r="1070" spans="1:75" x14ac:dyDescent="0.3">
      <c r="A1070" s="222" t="s">
        <v>668</v>
      </c>
      <c r="O1070" s="16">
        <f>+O1067*O813</f>
        <v>0</v>
      </c>
      <c r="P1070" s="16">
        <f t="shared" ref="P1070:Q1070" si="2222">+P1067*P813</f>
        <v>0</v>
      </c>
      <c r="Q1070" s="16">
        <f t="shared" si="2222"/>
        <v>0</v>
      </c>
      <c r="R1070" s="16">
        <f t="shared" ref="R1070:BV1070" si="2223">+R1067*R813</f>
        <v>0</v>
      </c>
      <c r="S1070" s="16">
        <f t="shared" si="2223"/>
        <v>0</v>
      </c>
      <c r="T1070" s="16">
        <f t="shared" si="2223"/>
        <v>327447.37550544745</v>
      </c>
      <c r="U1070" s="16">
        <f t="shared" si="2223"/>
        <v>45749.25832740913</v>
      </c>
      <c r="V1070" s="16">
        <f t="shared" si="2223"/>
        <v>0</v>
      </c>
      <c r="W1070" s="16">
        <f t="shared" si="2223"/>
        <v>0</v>
      </c>
      <c r="X1070" s="16">
        <f t="shared" si="2223"/>
        <v>0</v>
      </c>
      <c r="Y1070" s="16">
        <f t="shared" si="2223"/>
        <v>0</v>
      </c>
      <c r="Z1070" s="16">
        <f t="shared" si="2223"/>
        <v>1696302.3696399981</v>
      </c>
      <c r="AA1070" s="16">
        <f t="shared" si="2223"/>
        <v>0</v>
      </c>
      <c r="AB1070" s="16">
        <f t="shared" si="2223"/>
        <v>0</v>
      </c>
      <c r="AC1070" s="16">
        <f t="shared" si="2223"/>
        <v>0</v>
      </c>
      <c r="AD1070" s="16">
        <f t="shared" si="2223"/>
        <v>0</v>
      </c>
      <c r="AE1070" s="16">
        <f t="shared" si="2223"/>
        <v>0</v>
      </c>
      <c r="AF1070" s="16">
        <f t="shared" si="2223"/>
        <v>196603.59535115742</v>
      </c>
      <c r="AG1070" s="16">
        <f t="shared" si="2223"/>
        <v>48819.784827411902</v>
      </c>
      <c r="AH1070" s="16">
        <f t="shared" si="2223"/>
        <v>0</v>
      </c>
      <c r="AI1070" s="16">
        <f t="shared" si="2223"/>
        <v>0</v>
      </c>
      <c r="AJ1070" s="16">
        <f t="shared" si="2223"/>
        <v>0</v>
      </c>
      <c r="AK1070" s="16">
        <f t="shared" si="2223"/>
        <v>0</v>
      </c>
      <c r="AL1070" s="16">
        <f t="shared" si="2223"/>
        <v>1367627.5434458693</v>
      </c>
      <c r="AM1070" s="16">
        <f t="shared" si="2223"/>
        <v>0</v>
      </c>
      <c r="AN1070" s="16">
        <f t="shared" si="2223"/>
        <v>0</v>
      </c>
      <c r="AO1070" s="16">
        <f t="shared" si="2223"/>
        <v>0</v>
      </c>
      <c r="AP1070" s="16">
        <f t="shared" si="2223"/>
        <v>0</v>
      </c>
      <c r="AQ1070" s="16">
        <f t="shared" si="2223"/>
        <v>0</v>
      </c>
      <c r="AR1070" s="16">
        <f t="shared" si="2223"/>
        <v>110156.01624558418</v>
      </c>
      <c r="AS1070" s="16">
        <f t="shared" si="2223"/>
        <v>24735.610328770599</v>
      </c>
      <c r="AT1070" s="16">
        <f t="shared" si="2223"/>
        <v>0</v>
      </c>
      <c r="AU1070" s="16">
        <f t="shared" si="2223"/>
        <v>0</v>
      </c>
      <c r="AV1070" s="16">
        <f t="shared" si="2223"/>
        <v>0</v>
      </c>
      <c r="AW1070" s="16">
        <f t="shared" si="2223"/>
        <v>0</v>
      </c>
      <c r="AX1070" s="16">
        <f t="shared" si="2223"/>
        <v>1136427.9476206175</v>
      </c>
      <c r="AY1070" s="16">
        <f t="shared" si="2223"/>
        <v>0</v>
      </c>
      <c r="AZ1070" s="16">
        <f t="shared" si="2223"/>
        <v>0</v>
      </c>
      <c r="BA1070" s="16">
        <f t="shared" si="2223"/>
        <v>0</v>
      </c>
      <c r="BB1070" s="16">
        <f t="shared" si="2223"/>
        <v>0</v>
      </c>
      <c r="BC1070" s="16">
        <f t="shared" si="2223"/>
        <v>0</v>
      </c>
      <c r="BD1070" s="16">
        <f t="shared" si="2223"/>
        <v>0</v>
      </c>
      <c r="BE1070" s="16">
        <f t="shared" si="2223"/>
        <v>0</v>
      </c>
      <c r="BF1070" s="16">
        <f t="shared" si="2223"/>
        <v>0</v>
      </c>
      <c r="BG1070" s="16">
        <f t="shared" si="2223"/>
        <v>0</v>
      </c>
      <c r="BH1070" s="16">
        <f t="shared" si="2223"/>
        <v>0</v>
      </c>
      <c r="BI1070" s="16">
        <f t="shared" si="2223"/>
        <v>0</v>
      </c>
      <c r="BJ1070" s="16">
        <f t="shared" si="2223"/>
        <v>3367601.5120619559</v>
      </c>
      <c r="BK1070" s="16">
        <f t="shared" si="2223"/>
        <v>0</v>
      </c>
      <c r="BL1070" s="16">
        <f t="shared" si="2223"/>
        <v>0</v>
      </c>
      <c r="BM1070" s="16">
        <f t="shared" si="2223"/>
        <v>0</v>
      </c>
      <c r="BN1070" s="16">
        <f t="shared" si="2223"/>
        <v>0</v>
      </c>
      <c r="BO1070" s="16">
        <f t="shared" si="2223"/>
        <v>0</v>
      </c>
      <c r="BP1070" s="16">
        <f t="shared" si="2223"/>
        <v>0</v>
      </c>
      <c r="BQ1070" s="16">
        <f t="shared" si="2223"/>
        <v>0</v>
      </c>
      <c r="BR1070" s="16">
        <f t="shared" si="2223"/>
        <v>0</v>
      </c>
      <c r="BS1070" s="16">
        <f t="shared" si="2223"/>
        <v>0</v>
      </c>
      <c r="BT1070" s="16">
        <f t="shared" si="2223"/>
        <v>0</v>
      </c>
      <c r="BU1070" s="16">
        <f t="shared" si="2223"/>
        <v>0</v>
      </c>
      <c r="BV1070" s="16">
        <f t="shared" si="2223"/>
        <v>966271.80163660424</v>
      </c>
      <c r="BW1070" s="247">
        <f t="shared" si="2217"/>
        <v>9287742.814990826</v>
      </c>
    </row>
    <row r="1071" spans="1:75" x14ac:dyDescent="0.3">
      <c r="A1071" s="5" t="s">
        <v>537</v>
      </c>
      <c r="O1071" s="27">
        <f>+O1067-O1069-O1070</f>
        <v>0</v>
      </c>
      <c r="P1071" s="27">
        <f t="shared" ref="P1071:BV1071" si="2224">+P1067-P1069-P1070</f>
        <v>0</v>
      </c>
      <c r="Q1071" s="27">
        <f t="shared" si="2224"/>
        <v>0</v>
      </c>
      <c r="R1071" s="27">
        <f t="shared" si="2224"/>
        <v>0</v>
      </c>
      <c r="S1071" s="27">
        <f t="shared" si="2224"/>
        <v>0</v>
      </c>
      <c r="T1071" s="27">
        <f t="shared" si="2224"/>
        <v>0</v>
      </c>
      <c r="U1071" s="27">
        <f t="shared" si="2224"/>
        <v>0</v>
      </c>
      <c r="V1071" s="27">
        <f t="shared" si="2224"/>
        <v>0</v>
      </c>
      <c r="W1071" s="27">
        <f t="shared" si="2224"/>
        <v>0</v>
      </c>
      <c r="X1071" s="27">
        <f t="shared" si="2224"/>
        <v>0</v>
      </c>
      <c r="Y1071" s="27">
        <f t="shared" si="2224"/>
        <v>0</v>
      </c>
      <c r="Z1071" s="27">
        <f t="shared" si="2224"/>
        <v>0</v>
      </c>
      <c r="AA1071" s="27">
        <f t="shared" si="2224"/>
        <v>0</v>
      </c>
      <c r="AB1071" s="27">
        <f t="shared" si="2224"/>
        <v>0</v>
      </c>
      <c r="AC1071" s="27">
        <f t="shared" si="2224"/>
        <v>0</v>
      </c>
      <c r="AD1071" s="27">
        <f t="shared" si="2224"/>
        <v>0</v>
      </c>
      <c r="AE1071" s="27">
        <f t="shared" si="2224"/>
        <v>0</v>
      </c>
      <c r="AF1071" s="27">
        <f t="shared" si="2224"/>
        <v>0</v>
      </c>
      <c r="AG1071" s="27">
        <f t="shared" si="2224"/>
        <v>0</v>
      </c>
      <c r="AH1071" s="27">
        <f t="shared" si="2224"/>
        <v>0</v>
      </c>
      <c r="AI1071" s="27">
        <f t="shared" si="2224"/>
        <v>0</v>
      </c>
      <c r="AJ1071" s="27">
        <f t="shared" si="2224"/>
        <v>0</v>
      </c>
      <c r="AK1071" s="27">
        <f t="shared" si="2224"/>
        <v>0</v>
      </c>
      <c r="AL1071" s="27">
        <f t="shared" si="2224"/>
        <v>0</v>
      </c>
      <c r="AM1071" s="27">
        <f t="shared" si="2224"/>
        <v>0</v>
      </c>
      <c r="AN1071" s="27">
        <f t="shared" si="2224"/>
        <v>0</v>
      </c>
      <c r="AO1071" s="27">
        <f t="shared" si="2224"/>
        <v>0</v>
      </c>
      <c r="AP1071" s="27">
        <f t="shared" si="2224"/>
        <v>0</v>
      </c>
      <c r="AQ1071" s="27">
        <f t="shared" si="2224"/>
        <v>0</v>
      </c>
      <c r="AR1071" s="27">
        <f t="shared" si="2224"/>
        <v>0</v>
      </c>
      <c r="AS1071" s="27">
        <f t="shared" si="2224"/>
        <v>0</v>
      </c>
      <c r="AT1071" s="27">
        <f t="shared" si="2224"/>
        <v>0</v>
      </c>
      <c r="AU1071" s="27">
        <f t="shared" si="2224"/>
        <v>0</v>
      </c>
      <c r="AV1071" s="27">
        <f t="shared" si="2224"/>
        <v>0</v>
      </c>
      <c r="AW1071" s="27">
        <f t="shared" si="2224"/>
        <v>0</v>
      </c>
      <c r="AX1071" s="27">
        <f t="shared" si="2224"/>
        <v>0</v>
      </c>
      <c r="AY1071" s="27">
        <f t="shared" si="2224"/>
        <v>0</v>
      </c>
      <c r="AZ1071" s="27">
        <f t="shared" si="2224"/>
        <v>0</v>
      </c>
      <c r="BA1071" s="27">
        <f t="shared" si="2224"/>
        <v>0</v>
      </c>
      <c r="BB1071" s="27">
        <f t="shared" si="2224"/>
        <v>0</v>
      </c>
      <c r="BC1071" s="27">
        <f t="shared" si="2224"/>
        <v>0</v>
      </c>
      <c r="BD1071" s="27">
        <f t="shared" si="2224"/>
        <v>0</v>
      </c>
      <c r="BE1071" s="27">
        <f t="shared" si="2224"/>
        <v>0</v>
      </c>
      <c r="BF1071" s="27">
        <f t="shared" si="2224"/>
        <v>0</v>
      </c>
      <c r="BG1071" s="27">
        <f t="shared" si="2224"/>
        <v>0</v>
      </c>
      <c r="BH1071" s="27">
        <f t="shared" si="2224"/>
        <v>0</v>
      </c>
      <c r="BI1071" s="27">
        <f t="shared" si="2224"/>
        <v>0</v>
      </c>
      <c r="BJ1071" s="27">
        <f t="shared" si="2224"/>
        <v>0</v>
      </c>
      <c r="BK1071" s="27">
        <f t="shared" si="2224"/>
        <v>0</v>
      </c>
      <c r="BL1071" s="27">
        <f t="shared" si="2224"/>
        <v>0</v>
      </c>
      <c r="BM1071" s="27">
        <f t="shared" si="2224"/>
        <v>0</v>
      </c>
      <c r="BN1071" s="27">
        <f t="shared" si="2224"/>
        <v>0</v>
      </c>
      <c r="BO1071" s="27">
        <f t="shared" si="2224"/>
        <v>0</v>
      </c>
      <c r="BP1071" s="27">
        <f t="shared" si="2224"/>
        <v>0</v>
      </c>
      <c r="BQ1071" s="27">
        <f t="shared" si="2224"/>
        <v>0</v>
      </c>
      <c r="BR1071" s="27">
        <f t="shared" si="2224"/>
        <v>0</v>
      </c>
      <c r="BS1071" s="27">
        <f t="shared" si="2224"/>
        <v>0</v>
      </c>
      <c r="BT1071" s="27">
        <f t="shared" si="2224"/>
        <v>0</v>
      </c>
      <c r="BU1071" s="27">
        <f t="shared" si="2224"/>
        <v>0</v>
      </c>
      <c r="BV1071" s="27">
        <f t="shared" si="2224"/>
        <v>0</v>
      </c>
      <c r="BW1071" s="247">
        <f t="shared" si="2217"/>
        <v>0</v>
      </c>
    </row>
    <row r="1072" spans="1:75" x14ac:dyDescent="0.3">
      <c r="BW1072" s="247">
        <f t="shared" si="2217"/>
        <v>0</v>
      </c>
    </row>
    <row r="1073" spans="1:75" x14ac:dyDescent="0.3">
      <c r="A1073" s="288" t="s">
        <v>678</v>
      </c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  <c r="BC1073" s="16"/>
      <c r="BD1073" s="16"/>
      <c r="BE1073" s="16"/>
      <c r="BF1073" s="16"/>
      <c r="BG1073" s="16"/>
      <c r="BH1073" s="16"/>
      <c r="BI1073" s="16"/>
      <c r="BJ1073" s="16"/>
      <c r="BK1073" s="16"/>
      <c r="BL1073" s="16"/>
      <c r="BM1073" s="16"/>
      <c r="BN1073" s="16"/>
      <c r="BO1073" s="16"/>
      <c r="BP1073" s="16"/>
      <c r="BQ1073" s="16"/>
      <c r="BR1073" s="16"/>
      <c r="BS1073" s="16"/>
      <c r="BT1073" s="16"/>
      <c r="BU1073" s="16"/>
      <c r="BV1073" s="16"/>
      <c r="BW1073" s="247">
        <f t="shared" si="2217"/>
        <v>0</v>
      </c>
    </row>
    <row r="1074" spans="1:75" x14ac:dyDescent="0.3">
      <c r="BW1074" s="247">
        <f t="shared" si="2217"/>
        <v>0</v>
      </c>
    </row>
    <row r="1075" spans="1:75" x14ac:dyDescent="0.3">
      <c r="A1075" s="219" t="s">
        <v>655</v>
      </c>
      <c r="O1075" s="16">
        <f>+O1057*O812</f>
        <v>0</v>
      </c>
      <c r="P1075" s="16">
        <f t="shared" ref="P1075:BV1075" si="2225">+P1057*P812</f>
        <v>0</v>
      </c>
      <c r="Q1075" s="16">
        <f t="shared" si="2225"/>
        <v>0</v>
      </c>
      <c r="R1075" s="16">
        <f t="shared" si="2225"/>
        <v>0</v>
      </c>
      <c r="S1075" s="16">
        <f t="shared" si="2225"/>
        <v>0</v>
      </c>
      <c r="T1075" s="16">
        <f t="shared" si="2225"/>
        <v>507601.0090424355</v>
      </c>
      <c r="U1075" s="16">
        <f t="shared" si="2225"/>
        <v>0</v>
      </c>
      <c r="V1075" s="16">
        <f t="shared" si="2225"/>
        <v>0</v>
      </c>
      <c r="W1075" s="16">
        <f t="shared" si="2225"/>
        <v>0</v>
      </c>
      <c r="X1075" s="16">
        <f t="shared" si="2225"/>
        <v>0</v>
      </c>
      <c r="Y1075" s="16">
        <f t="shared" si="2225"/>
        <v>0</v>
      </c>
      <c r="Z1075" s="16">
        <f t="shared" si="2225"/>
        <v>3499337.0490013347</v>
      </c>
      <c r="AA1075" s="16">
        <f t="shared" si="2225"/>
        <v>0</v>
      </c>
      <c r="AB1075" s="16">
        <f t="shared" si="2225"/>
        <v>0</v>
      </c>
      <c r="AC1075" s="16">
        <f t="shared" si="2225"/>
        <v>0</v>
      </c>
      <c r="AD1075" s="16">
        <f t="shared" si="2225"/>
        <v>0</v>
      </c>
      <c r="AE1075" s="16">
        <f t="shared" si="2225"/>
        <v>0</v>
      </c>
      <c r="AF1075" s="16">
        <f t="shared" si="2225"/>
        <v>380519.54660632985</v>
      </c>
      <c r="AG1075" s="16">
        <f t="shared" si="2225"/>
        <v>0</v>
      </c>
      <c r="AH1075" s="16">
        <f t="shared" si="2225"/>
        <v>0</v>
      </c>
      <c r="AI1075" s="16">
        <f t="shared" si="2225"/>
        <v>0</v>
      </c>
      <c r="AJ1075" s="16">
        <f t="shared" si="2225"/>
        <v>0</v>
      </c>
      <c r="AK1075" s="16">
        <f t="shared" si="2225"/>
        <v>0</v>
      </c>
      <c r="AL1075" s="16">
        <f t="shared" si="2225"/>
        <v>3554962.0444893157</v>
      </c>
      <c r="AM1075" s="16">
        <f t="shared" si="2225"/>
        <v>0</v>
      </c>
      <c r="AN1075" s="16">
        <f t="shared" si="2225"/>
        <v>0</v>
      </c>
      <c r="AO1075" s="16">
        <f t="shared" si="2225"/>
        <v>0</v>
      </c>
      <c r="AP1075" s="16">
        <f t="shared" si="2225"/>
        <v>0</v>
      </c>
      <c r="AQ1075" s="16">
        <f t="shared" si="2225"/>
        <v>0</v>
      </c>
      <c r="AR1075" s="16">
        <f t="shared" si="2225"/>
        <v>260769.57990047007</v>
      </c>
      <c r="AS1075" s="16">
        <f t="shared" si="2225"/>
        <v>0</v>
      </c>
      <c r="AT1075" s="16">
        <f t="shared" si="2225"/>
        <v>0</v>
      </c>
      <c r="AU1075" s="16">
        <f t="shared" si="2225"/>
        <v>0</v>
      </c>
      <c r="AV1075" s="16">
        <f t="shared" si="2225"/>
        <v>0</v>
      </c>
      <c r="AW1075" s="16">
        <f t="shared" si="2225"/>
        <v>0</v>
      </c>
      <c r="AX1075" s="16">
        <f t="shared" si="2225"/>
        <v>3633159.5439317077</v>
      </c>
      <c r="AY1075" s="16">
        <f t="shared" si="2225"/>
        <v>0</v>
      </c>
      <c r="AZ1075" s="16">
        <f t="shared" si="2225"/>
        <v>0</v>
      </c>
      <c r="BA1075" s="16">
        <f t="shared" si="2225"/>
        <v>0</v>
      </c>
      <c r="BB1075" s="16">
        <f t="shared" si="2225"/>
        <v>0</v>
      </c>
      <c r="BC1075" s="16">
        <f t="shared" si="2225"/>
        <v>0</v>
      </c>
      <c r="BD1075" s="16">
        <f t="shared" si="2225"/>
        <v>0</v>
      </c>
      <c r="BE1075" s="16">
        <f t="shared" si="2225"/>
        <v>0</v>
      </c>
      <c r="BF1075" s="16">
        <f t="shared" si="2225"/>
        <v>0</v>
      </c>
      <c r="BG1075" s="16">
        <f t="shared" si="2225"/>
        <v>0</v>
      </c>
      <c r="BH1075" s="16">
        <f t="shared" si="2225"/>
        <v>0</v>
      </c>
      <c r="BI1075" s="16">
        <f t="shared" si="2225"/>
        <v>0</v>
      </c>
      <c r="BJ1075" s="16">
        <f t="shared" si="2225"/>
        <v>4304312.2808292089</v>
      </c>
      <c r="BK1075" s="16">
        <f t="shared" si="2225"/>
        <v>0</v>
      </c>
      <c r="BL1075" s="16">
        <f t="shared" si="2225"/>
        <v>0</v>
      </c>
      <c r="BM1075" s="16">
        <f t="shared" si="2225"/>
        <v>0</v>
      </c>
      <c r="BN1075" s="16">
        <f t="shared" si="2225"/>
        <v>0</v>
      </c>
      <c r="BO1075" s="16">
        <f t="shared" si="2225"/>
        <v>0</v>
      </c>
      <c r="BP1075" s="16">
        <f t="shared" si="2225"/>
        <v>0</v>
      </c>
      <c r="BQ1075" s="16">
        <f t="shared" si="2225"/>
        <v>0</v>
      </c>
      <c r="BR1075" s="16">
        <f t="shared" si="2225"/>
        <v>0</v>
      </c>
      <c r="BS1075" s="16">
        <f t="shared" si="2225"/>
        <v>0</v>
      </c>
      <c r="BT1075" s="16">
        <f t="shared" si="2225"/>
        <v>0</v>
      </c>
      <c r="BU1075" s="16">
        <f t="shared" si="2225"/>
        <v>0</v>
      </c>
      <c r="BV1075" s="16">
        <f t="shared" si="2225"/>
        <v>2021388.5199624845</v>
      </c>
      <c r="BW1075" s="247">
        <f t="shared" si="2217"/>
        <v>18162049.573763289</v>
      </c>
    </row>
    <row r="1076" spans="1:75" x14ac:dyDescent="0.3">
      <c r="A1076" s="222" t="s">
        <v>668</v>
      </c>
      <c r="O1076" s="16">
        <f>+O1057*O813</f>
        <v>0</v>
      </c>
      <c r="P1076" s="16">
        <f t="shared" ref="P1076:BV1076" si="2226">+P1057*P813</f>
        <v>0</v>
      </c>
      <c r="Q1076" s="16">
        <f t="shared" si="2226"/>
        <v>0</v>
      </c>
      <c r="R1076" s="16">
        <f t="shared" si="2226"/>
        <v>0</v>
      </c>
      <c r="S1076" s="16">
        <f t="shared" si="2226"/>
        <v>0</v>
      </c>
      <c r="T1076" s="16">
        <f t="shared" si="2226"/>
        <v>553588.12426956452</v>
      </c>
      <c r="U1076" s="16">
        <f t="shared" si="2226"/>
        <v>0</v>
      </c>
      <c r="V1076" s="16">
        <f t="shared" si="2226"/>
        <v>0</v>
      </c>
      <c r="W1076" s="16">
        <f t="shared" si="2226"/>
        <v>0</v>
      </c>
      <c r="X1076" s="16">
        <f t="shared" si="2226"/>
        <v>0</v>
      </c>
      <c r="Y1076" s="16">
        <f t="shared" si="2226"/>
        <v>0</v>
      </c>
      <c r="Z1076" s="16">
        <f t="shared" si="2226"/>
        <v>2867797.7508706641</v>
      </c>
      <c r="AA1076" s="16">
        <f t="shared" si="2226"/>
        <v>0</v>
      </c>
      <c r="AB1076" s="16">
        <f t="shared" si="2226"/>
        <v>0</v>
      </c>
      <c r="AC1076" s="16">
        <f t="shared" si="2226"/>
        <v>0</v>
      </c>
      <c r="AD1076" s="16">
        <f t="shared" si="2226"/>
        <v>0</v>
      </c>
      <c r="AE1076" s="16">
        <f t="shared" si="2226"/>
        <v>0</v>
      </c>
      <c r="AF1076" s="16">
        <f t="shared" si="2226"/>
        <v>432095.81395858771</v>
      </c>
      <c r="AG1076" s="16">
        <f t="shared" si="2226"/>
        <v>0</v>
      </c>
      <c r="AH1076" s="16">
        <f t="shared" si="2226"/>
        <v>0</v>
      </c>
      <c r="AI1076" s="16">
        <f t="shared" si="2226"/>
        <v>0</v>
      </c>
      <c r="AJ1076" s="16">
        <f t="shared" si="2226"/>
        <v>0</v>
      </c>
      <c r="AK1076" s="16">
        <f t="shared" si="2226"/>
        <v>0</v>
      </c>
      <c r="AL1076" s="16">
        <f t="shared" si="2226"/>
        <v>3005774.8207601518</v>
      </c>
      <c r="AM1076" s="16">
        <f t="shared" si="2226"/>
        <v>0</v>
      </c>
      <c r="AN1076" s="16">
        <f t="shared" si="2226"/>
        <v>0</v>
      </c>
      <c r="AO1076" s="16">
        <f t="shared" si="2226"/>
        <v>0</v>
      </c>
      <c r="AP1076" s="16">
        <f t="shared" si="2226"/>
        <v>0</v>
      </c>
      <c r="AQ1076" s="16">
        <f t="shared" si="2226"/>
        <v>0</v>
      </c>
      <c r="AR1076" s="16">
        <f t="shared" si="2226"/>
        <v>299337.00066734827</v>
      </c>
      <c r="AS1076" s="16">
        <f t="shared" si="2226"/>
        <v>0</v>
      </c>
      <c r="AT1076" s="16">
        <f t="shared" si="2226"/>
        <v>0</v>
      </c>
      <c r="AU1076" s="16">
        <f t="shared" si="2226"/>
        <v>0</v>
      </c>
      <c r="AV1076" s="16">
        <f t="shared" si="2226"/>
        <v>0</v>
      </c>
      <c r="AW1076" s="16">
        <f t="shared" si="2226"/>
        <v>0</v>
      </c>
      <c r="AX1076" s="16">
        <f t="shared" si="2226"/>
        <v>3088119.4228821127</v>
      </c>
      <c r="AY1076" s="16">
        <f t="shared" si="2226"/>
        <v>0</v>
      </c>
      <c r="AZ1076" s="16">
        <f t="shared" si="2226"/>
        <v>0</v>
      </c>
      <c r="BA1076" s="16">
        <f t="shared" si="2226"/>
        <v>0</v>
      </c>
      <c r="BB1076" s="16">
        <f t="shared" si="2226"/>
        <v>0</v>
      </c>
      <c r="BC1076" s="16">
        <f t="shared" si="2226"/>
        <v>0</v>
      </c>
      <c r="BD1076" s="16">
        <f t="shared" si="2226"/>
        <v>0</v>
      </c>
      <c r="BE1076" s="16">
        <f t="shared" si="2226"/>
        <v>0</v>
      </c>
      <c r="BF1076" s="16">
        <f t="shared" si="2226"/>
        <v>0</v>
      </c>
      <c r="BG1076" s="16">
        <f t="shared" si="2226"/>
        <v>0</v>
      </c>
      <c r="BH1076" s="16">
        <f t="shared" si="2226"/>
        <v>0</v>
      </c>
      <c r="BI1076" s="16">
        <f t="shared" si="2226"/>
        <v>0</v>
      </c>
      <c r="BJ1076" s="16">
        <f t="shared" si="2226"/>
        <v>3621076.8946902747</v>
      </c>
      <c r="BK1076" s="16">
        <f t="shared" si="2226"/>
        <v>0</v>
      </c>
      <c r="BL1076" s="16">
        <f t="shared" si="2226"/>
        <v>0</v>
      </c>
      <c r="BM1076" s="16">
        <f t="shared" si="2226"/>
        <v>0</v>
      </c>
      <c r="BN1076" s="16">
        <f t="shared" si="2226"/>
        <v>0</v>
      </c>
      <c r="BO1076" s="16">
        <f t="shared" si="2226"/>
        <v>0</v>
      </c>
      <c r="BP1076" s="16">
        <f t="shared" si="2226"/>
        <v>0</v>
      </c>
      <c r="BQ1076" s="16">
        <f t="shared" si="2226"/>
        <v>0</v>
      </c>
      <c r="BR1076" s="16">
        <f t="shared" si="2226"/>
        <v>0</v>
      </c>
      <c r="BS1076" s="16">
        <f t="shared" si="2226"/>
        <v>0</v>
      </c>
      <c r="BT1076" s="16">
        <f t="shared" si="2226"/>
        <v>0</v>
      </c>
      <c r="BU1076" s="16">
        <f t="shared" si="2226"/>
        <v>0</v>
      </c>
      <c r="BV1076" s="16">
        <f t="shared" si="2226"/>
        <v>1769728.5744260154</v>
      </c>
      <c r="BW1076" s="247">
        <f t="shared" si="2217"/>
        <v>15637518.402524719</v>
      </c>
    </row>
    <row r="1077" spans="1:75" x14ac:dyDescent="0.3">
      <c r="A1077" s="5" t="s">
        <v>537</v>
      </c>
      <c r="O1077" s="5">
        <f>+O1057-O1075-O1076</f>
        <v>0</v>
      </c>
      <c r="P1077" s="5">
        <f t="shared" ref="P1077:BV1077" si="2227">+P1057-P1075-P1076</f>
        <v>0</v>
      </c>
      <c r="Q1077" s="5">
        <f t="shared" si="2227"/>
        <v>0</v>
      </c>
      <c r="R1077" s="5">
        <f t="shared" si="2227"/>
        <v>0</v>
      </c>
      <c r="S1077" s="5">
        <f t="shared" si="2227"/>
        <v>0</v>
      </c>
      <c r="T1077" s="5">
        <f t="shared" si="2227"/>
        <v>0</v>
      </c>
      <c r="U1077" s="5">
        <f t="shared" si="2227"/>
        <v>0</v>
      </c>
      <c r="V1077" s="5">
        <f t="shared" si="2227"/>
        <v>0</v>
      </c>
      <c r="W1077" s="5">
        <f t="shared" si="2227"/>
        <v>0</v>
      </c>
      <c r="X1077" s="5">
        <f t="shared" si="2227"/>
        <v>0</v>
      </c>
      <c r="Y1077" s="5">
        <f t="shared" si="2227"/>
        <v>0</v>
      </c>
      <c r="Z1077" s="5">
        <f t="shared" si="2227"/>
        <v>0</v>
      </c>
      <c r="AA1077" s="5">
        <f t="shared" si="2227"/>
        <v>0</v>
      </c>
      <c r="AB1077" s="5">
        <f t="shared" si="2227"/>
        <v>0</v>
      </c>
      <c r="AC1077" s="5">
        <f t="shared" si="2227"/>
        <v>0</v>
      </c>
      <c r="AD1077" s="5">
        <f t="shared" si="2227"/>
        <v>0</v>
      </c>
      <c r="AE1077" s="5">
        <f t="shared" si="2227"/>
        <v>0</v>
      </c>
      <c r="AF1077" s="5">
        <f t="shared" si="2227"/>
        <v>0</v>
      </c>
      <c r="AG1077" s="5">
        <f t="shared" si="2227"/>
        <v>0</v>
      </c>
      <c r="AH1077" s="5">
        <f t="shared" si="2227"/>
        <v>0</v>
      </c>
      <c r="AI1077" s="5">
        <f t="shared" si="2227"/>
        <v>0</v>
      </c>
      <c r="AJ1077" s="5">
        <f t="shared" si="2227"/>
        <v>0</v>
      </c>
      <c r="AK1077" s="5">
        <f t="shared" si="2227"/>
        <v>0</v>
      </c>
      <c r="AL1077" s="5">
        <f t="shared" si="2227"/>
        <v>0</v>
      </c>
      <c r="AM1077" s="5">
        <f t="shared" si="2227"/>
        <v>0</v>
      </c>
      <c r="AN1077" s="5">
        <f t="shared" si="2227"/>
        <v>0</v>
      </c>
      <c r="AO1077" s="5">
        <f t="shared" si="2227"/>
        <v>0</v>
      </c>
      <c r="AP1077" s="5">
        <f t="shared" si="2227"/>
        <v>0</v>
      </c>
      <c r="AQ1077" s="5">
        <f t="shared" si="2227"/>
        <v>0</v>
      </c>
      <c r="AR1077" s="5">
        <f t="shared" si="2227"/>
        <v>0</v>
      </c>
      <c r="AS1077" s="5">
        <f t="shared" si="2227"/>
        <v>0</v>
      </c>
      <c r="AT1077" s="5">
        <f t="shared" si="2227"/>
        <v>0</v>
      </c>
      <c r="AU1077" s="5">
        <f t="shared" si="2227"/>
        <v>0</v>
      </c>
      <c r="AV1077" s="5">
        <f t="shared" si="2227"/>
        <v>0</v>
      </c>
      <c r="AW1077" s="5">
        <f t="shared" si="2227"/>
        <v>0</v>
      </c>
      <c r="AX1077" s="5">
        <f t="shared" si="2227"/>
        <v>0</v>
      </c>
      <c r="AY1077" s="5">
        <f t="shared" si="2227"/>
        <v>0</v>
      </c>
      <c r="AZ1077" s="5">
        <f t="shared" si="2227"/>
        <v>0</v>
      </c>
      <c r="BA1077" s="5">
        <f t="shared" si="2227"/>
        <v>0</v>
      </c>
      <c r="BB1077" s="5">
        <f t="shared" si="2227"/>
        <v>0</v>
      </c>
      <c r="BC1077" s="5">
        <f t="shared" si="2227"/>
        <v>0</v>
      </c>
      <c r="BD1077" s="5">
        <f t="shared" si="2227"/>
        <v>0</v>
      </c>
      <c r="BE1077" s="5">
        <f t="shared" si="2227"/>
        <v>0</v>
      </c>
      <c r="BF1077" s="5">
        <f t="shared" si="2227"/>
        <v>0</v>
      </c>
      <c r="BG1077" s="5">
        <f t="shared" si="2227"/>
        <v>0</v>
      </c>
      <c r="BH1077" s="5">
        <f t="shared" si="2227"/>
        <v>0</v>
      </c>
      <c r="BI1077" s="5">
        <f t="shared" si="2227"/>
        <v>0</v>
      </c>
      <c r="BJ1077" s="5">
        <f t="shared" si="2227"/>
        <v>0</v>
      </c>
      <c r="BK1077" s="5">
        <f t="shared" si="2227"/>
        <v>0</v>
      </c>
      <c r="BL1077" s="5">
        <f t="shared" si="2227"/>
        <v>0</v>
      </c>
      <c r="BM1077" s="5">
        <f t="shared" si="2227"/>
        <v>0</v>
      </c>
      <c r="BN1077" s="5">
        <f t="shared" si="2227"/>
        <v>0</v>
      </c>
      <c r="BO1077" s="5">
        <f t="shared" si="2227"/>
        <v>0</v>
      </c>
      <c r="BP1077" s="5">
        <f t="shared" si="2227"/>
        <v>0</v>
      </c>
      <c r="BQ1077" s="5">
        <f t="shared" si="2227"/>
        <v>0</v>
      </c>
      <c r="BR1077" s="5">
        <f t="shared" si="2227"/>
        <v>0</v>
      </c>
      <c r="BS1077" s="5">
        <f t="shared" si="2227"/>
        <v>0</v>
      </c>
      <c r="BT1077" s="5">
        <f t="shared" si="2227"/>
        <v>0</v>
      </c>
      <c r="BU1077" s="5">
        <f t="shared" si="2227"/>
        <v>0</v>
      </c>
      <c r="BV1077" s="5">
        <f t="shared" si="2227"/>
        <v>0</v>
      </c>
      <c r="BW1077" s="247">
        <f t="shared" si="2217"/>
        <v>0</v>
      </c>
    </row>
    <row r="1078" spans="1:75" x14ac:dyDescent="0.3">
      <c r="BW1078" s="247"/>
    </row>
    <row r="1079" spans="1:75" x14ac:dyDescent="0.3">
      <c r="A1079" s="277" t="s">
        <v>476</v>
      </c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  <c r="BC1079" s="16"/>
      <c r="BD1079" s="16"/>
      <c r="BE1079" s="16"/>
      <c r="BF1079" s="16"/>
      <c r="BG1079" s="16"/>
      <c r="BH1079" s="16"/>
      <c r="BI1079" s="16"/>
      <c r="BJ1079" s="16"/>
      <c r="BK1079" s="16"/>
      <c r="BL1079" s="16"/>
      <c r="BM1079" s="16"/>
      <c r="BN1079" s="16"/>
      <c r="BO1079" s="16"/>
      <c r="BP1079" s="16"/>
      <c r="BQ1079" s="16"/>
      <c r="BR1079" s="16"/>
      <c r="BS1079" s="16"/>
      <c r="BT1079" s="16"/>
      <c r="BU1079" s="16"/>
      <c r="BV1079" s="16"/>
      <c r="BW1079" s="247">
        <f t="shared" si="2217"/>
        <v>0</v>
      </c>
    </row>
    <row r="1080" spans="1:75" x14ac:dyDescent="0.3">
      <c r="A1080" s="195"/>
      <c r="BW1080" s="247">
        <f t="shared" si="2217"/>
        <v>0</v>
      </c>
    </row>
    <row r="1081" spans="1:75" x14ac:dyDescent="0.3">
      <c r="A1081" s="280" t="s">
        <v>650</v>
      </c>
      <c r="BW1081" s="247">
        <f t="shared" si="2217"/>
        <v>0</v>
      </c>
    </row>
    <row r="1082" spans="1:75" x14ac:dyDescent="0.3">
      <c r="A1082" s="195"/>
      <c r="BW1082" s="247">
        <f t="shared" si="2217"/>
        <v>0</v>
      </c>
    </row>
    <row r="1083" spans="1:75" x14ac:dyDescent="0.3">
      <c r="A1083" s="5" t="s">
        <v>623</v>
      </c>
      <c r="O1083" s="118">
        <f>+O800</f>
        <v>829054.01039999991</v>
      </c>
      <c r="P1083" s="118">
        <f t="shared" ref="P1083:BV1083" si="2228">+P800</f>
        <v>829054.01039999991</v>
      </c>
      <c r="Q1083" s="118">
        <f t="shared" si="2228"/>
        <v>829054.01039999991</v>
      </c>
      <c r="R1083" s="118">
        <f t="shared" si="2228"/>
        <v>829054.01039999991</v>
      </c>
      <c r="S1083" s="118">
        <f t="shared" si="2228"/>
        <v>829054.01039999991</v>
      </c>
      <c r="T1083" s="118">
        <f t="shared" si="2228"/>
        <v>829054.01039999991</v>
      </c>
      <c r="U1083" s="118">
        <f t="shared" si="2228"/>
        <v>829054.01039999991</v>
      </c>
      <c r="V1083" s="118">
        <f t="shared" si="2228"/>
        <v>829054.01039999991</v>
      </c>
      <c r="W1083" s="118">
        <f t="shared" si="2228"/>
        <v>829054.01039999991</v>
      </c>
      <c r="X1083" s="118">
        <f t="shared" si="2228"/>
        <v>829054.01039999991</v>
      </c>
      <c r="Y1083" s="118">
        <f t="shared" si="2228"/>
        <v>829054.01039999991</v>
      </c>
      <c r="Z1083" s="118">
        <f t="shared" si="2228"/>
        <v>829054.01039999991</v>
      </c>
      <c r="AA1083" s="118">
        <f t="shared" si="2228"/>
        <v>874030.19046419987</v>
      </c>
      <c r="AB1083" s="118">
        <f t="shared" si="2228"/>
        <v>874030.19046419987</v>
      </c>
      <c r="AC1083" s="118">
        <f t="shared" si="2228"/>
        <v>874030.19046419987</v>
      </c>
      <c r="AD1083" s="118">
        <f t="shared" si="2228"/>
        <v>874030.19046419987</v>
      </c>
      <c r="AE1083" s="118">
        <f t="shared" si="2228"/>
        <v>874030.19046419987</v>
      </c>
      <c r="AF1083" s="118">
        <f t="shared" si="2228"/>
        <v>874030.19046419987</v>
      </c>
      <c r="AG1083" s="118">
        <f t="shared" si="2228"/>
        <v>874030.19046419987</v>
      </c>
      <c r="AH1083" s="118">
        <f t="shared" si="2228"/>
        <v>874030.19046419987</v>
      </c>
      <c r="AI1083" s="118">
        <f t="shared" si="2228"/>
        <v>874030.19046419987</v>
      </c>
      <c r="AJ1083" s="118">
        <f t="shared" si="2228"/>
        <v>874030.19046419987</v>
      </c>
      <c r="AK1083" s="118">
        <f t="shared" si="2228"/>
        <v>874030.19046419987</v>
      </c>
      <c r="AL1083" s="118">
        <f t="shared" si="2228"/>
        <v>874030.19046419987</v>
      </c>
      <c r="AM1083" s="118">
        <f t="shared" si="2228"/>
        <v>916704.71451361431</v>
      </c>
      <c r="AN1083" s="118">
        <f t="shared" si="2228"/>
        <v>916704.71451361431</v>
      </c>
      <c r="AO1083" s="118">
        <f t="shared" si="2228"/>
        <v>916704.71451361431</v>
      </c>
      <c r="AP1083" s="118">
        <f t="shared" si="2228"/>
        <v>916704.71451361431</v>
      </c>
      <c r="AQ1083" s="118">
        <f t="shared" si="2228"/>
        <v>916704.71451361431</v>
      </c>
      <c r="AR1083" s="118">
        <f t="shared" si="2228"/>
        <v>916704.71451361431</v>
      </c>
      <c r="AS1083" s="118">
        <f t="shared" si="2228"/>
        <v>916704.71451361431</v>
      </c>
      <c r="AT1083" s="118">
        <f t="shared" si="2228"/>
        <v>916704.71451361431</v>
      </c>
      <c r="AU1083" s="118">
        <f t="shared" si="2228"/>
        <v>916704.71451361431</v>
      </c>
      <c r="AV1083" s="118">
        <f t="shared" si="2228"/>
        <v>916704.71451361431</v>
      </c>
      <c r="AW1083" s="118">
        <f t="shared" si="2228"/>
        <v>916704.71451361431</v>
      </c>
      <c r="AX1083" s="118">
        <f t="shared" si="2228"/>
        <v>916704.71451361431</v>
      </c>
      <c r="AY1083" s="118">
        <f t="shared" si="2228"/>
        <v>960706.54081026779</v>
      </c>
      <c r="AZ1083" s="118">
        <f t="shared" si="2228"/>
        <v>960706.54081026779</v>
      </c>
      <c r="BA1083" s="118">
        <f t="shared" si="2228"/>
        <v>960706.54081026779</v>
      </c>
      <c r="BB1083" s="118">
        <f t="shared" si="2228"/>
        <v>960706.54081026779</v>
      </c>
      <c r="BC1083" s="118">
        <f t="shared" si="2228"/>
        <v>960706.54081026779</v>
      </c>
      <c r="BD1083" s="118">
        <f t="shared" si="2228"/>
        <v>960706.54081026779</v>
      </c>
      <c r="BE1083" s="118">
        <f t="shared" si="2228"/>
        <v>960706.54081026779</v>
      </c>
      <c r="BF1083" s="118">
        <f t="shared" si="2228"/>
        <v>960706.54081026779</v>
      </c>
      <c r="BG1083" s="118">
        <f t="shared" si="2228"/>
        <v>960706.54081026779</v>
      </c>
      <c r="BH1083" s="118">
        <f t="shared" si="2228"/>
        <v>960706.54081026779</v>
      </c>
      <c r="BI1083" s="118">
        <f t="shared" si="2228"/>
        <v>960706.54081026779</v>
      </c>
      <c r="BJ1083" s="118">
        <f t="shared" si="2228"/>
        <v>960706.54081026779</v>
      </c>
      <c r="BK1083" s="118">
        <f t="shared" si="2228"/>
        <v>1012584.6940140222</v>
      </c>
      <c r="BL1083" s="118">
        <f t="shared" si="2228"/>
        <v>1012584.6940140222</v>
      </c>
      <c r="BM1083" s="118">
        <f t="shared" si="2228"/>
        <v>1012584.6940140222</v>
      </c>
      <c r="BN1083" s="118">
        <f t="shared" si="2228"/>
        <v>1012584.6940140222</v>
      </c>
      <c r="BO1083" s="118">
        <f t="shared" si="2228"/>
        <v>1012584.6940140222</v>
      </c>
      <c r="BP1083" s="118">
        <f t="shared" si="2228"/>
        <v>1012584.6940140222</v>
      </c>
      <c r="BQ1083" s="118">
        <f t="shared" si="2228"/>
        <v>1012584.6940140222</v>
      </c>
      <c r="BR1083" s="118">
        <f t="shared" si="2228"/>
        <v>1012584.6940140222</v>
      </c>
      <c r="BS1083" s="118">
        <f t="shared" si="2228"/>
        <v>1012584.6940140222</v>
      </c>
      <c r="BT1083" s="118">
        <f t="shared" si="2228"/>
        <v>1012584.6940140222</v>
      </c>
      <c r="BU1083" s="118">
        <f t="shared" si="2228"/>
        <v>1012584.6940140222</v>
      </c>
      <c r="BV1083" s="118">
        <f t="shared" si="2228"/>
        <v>1012584.6940140222</v>
      </c>
      <c r="BW1083" s="247">
        <f t="shared" si="2217"/>
        <v>55116961.802425198</v>
      </c>
    </row>
    <row r="1084" spans="1:75" x14ac:dyDescent="0.3">
      <c r="A1084" s="5" t="s">
        <v>624</v>
      </c>
      <c r="O1084" s="118">
        <f>+'Monthly Parameters'!O108</f>
        <v>25</v>
      </c>
      <c r="P1084" s="118">
        <f>+'Monthly Parameters'!P108</f>
        <v>25</v>
      </c>
      <c r="Q1084" s="118">
        <f>+'Monthly Parameters'!Q108</f>
        <v>25</v>
      </c>
      <c r="R1084" s="118">
        <f>+'Monthly Parameters'!R108</f>
        <v>25</v>
      </c>
      <c r="S1084" s="118">
        <f>+'Monthly Parameters'!S108</f>
        <v>25</v>
      </c>
      <c r="T1084" s="118">
        <f>+'Monthly Parameters'!T108</f>
        <v>25</v>
      </c>
      <c r="U1084" s="118">
        <f>+'Monthly Parameters'!U108</f>
        <v>25</v>
      </c>
      <c r="V1084" s="118">
        <f>+'Monthly Parameters'!V108</f>
        <v>25</v>
      </c>
      <c r="W1084" s="118">
        <f>+'Monthly Parameters'!W108</f>
        <v>25</v>
      </c>
      <c r="X1084" s="118">
        <f>+'Monthly Parameters'!X108</f>
        <v>25</v>
      </c>
      <c r="Y1084" s="118">
        <f>+'Monthly Parameters'!Y108</f>
        <v>25</v>
      </c>
      <c r="Z1084" s="118">
        <f>+'Monthly Parameters'!Z108</f>
        <v>25</v>
      </c>
      <c r="AA1084" s="118">
        <f>+'Monthly Parameters'!AA108</f>
        <v>25</v>
      </c>
      <c r="AB1084" s="118">
        <f>+'Monthly Parameters'!AB108</f>
        <v>25</v>
      </c>
      <c r="AC1084" s="118">
        <f>+'Monthly Parameters'!AC108</f>
        <v>25</v>
      </c>
      <c r="AD1084" s="118">
        <f>+'Monthly Parameters'!AD108</f>
        <v>25</v>
      </c>
      <c r="AE1084" s="118">
        <f>+'Monthly Parameters'!AE108</f>
        <v>25</v>
      </c>
      <c r="AF1084" s="118">
        <f>+'Monthly Parameters'!AF108</f>
        <v>25</v>
      </c>
      <c r="AG1084" s="118">
        <f>+'Monthly Parameters'!AG108</f>
        <v>25</v>
      </c>
      <c r="AH1084" s="118">
        <f>+'Monthly Parameters'!AH108</f>
        <v>25</v>
      </c>
      <c r="AI1084" s="118">
        <f>+'Monthly Parameters'!AI108</f>
        <v>25</v>
      </c>
      <c r="AJ1084" s="118">
        <f>+'Monthly Parameters'!AJ108</f>
        <v>25</v>
      </c>
      <c r="AK1084" s="118">
        <f>+'Monthly Parameters'!AK108</f>
        <v>25</v>
      </c>
      <c r="AL1084" s="118">
        <f>+'Monthly Parameters'!AL108</f>
        <v>25</v>
      </c>
      <c r="AM1084" s="118">
        <f>+'Monthly Parameters'!AM108</f>
        <v>29</v>
      </c>
      <c r="AN1084" s="118">
        <f>+'Monthly Parameters'!AN108</f>
        <v>29</v>
      </c>
      <c r="AO1084" s="118">
        <f>+'Monthly Parameters'!AO108</f>
        <v>29</v>
      </c>
      <c r="AP1084" s="118">
        <f>+'Monthly Parameters'!AP108</f>
        <v>29</v>
      </c>
      <c r="AQ1084" s="118">
        <f>+'Monthly Parameters'!AQ108</f>
        <v>29</v>
      </c>
      <c r="AR1084" s="118">
        <f>+'Monthly Parameters'!AR108</f>
        <v>29</v>
      </c>
      <c r="AS1084" s="118">
        <f>+'Monthly Parameters'!AS108</f>
        <v>29</v>
      </c>
      <c r="AT1084" s="118">
        <f>+'Monthly Parameters'!AT108</f>
        <v>29</v>
      </c>
      <c r="AU1084" s="118">
        <f>+'Monthly Parameters'!AU108</f>
        <v>29</v>
      </c>
      <c r="AV1084" s="118">
        <f>+'Monthly Parameters'!AV108</f>
        <v>29</v>
      </c>
      <c r="AW1084" s="118">
        <f>+'Monthly Parameters'!AW108</f>
        <v>29</v>
      </c>
      <c r="AX1084" s="118">
        <f>+'Monthly Parameters'!AX108</f>
        <v>29</v>
      </c>
      <c r="AY1084" s="118">
        <f>+'Monthly Parameters'!AY108</f>
        <v>30</v>
      </c>
      <c r="AZ1084" s="118">
        <f>+'Monthly Parameters'!AZ108</f>
        <v>30</v>
      </c>
      <c r="BA1084" s="118">
        <f>+'Monthly Parameters'!BA108</f>
        <v>30</v>
      </c>
      <c r="BB1084" s="118">
        <f>+'Monthly Parameters'!BB108</f>
        <v>30</v>
      </c>
      <c r="BC1084" s="118">
        <f>+'Monthly Parameters'!BC108</f>
        <v>30</v>
      </c>
      <c r="BD1084" s="118">
        <f>+'Monthly Parameters'!BD108</f>
        <v>30</v>
      </c>
      <c r="BE1084" s="118">
        <f>+'Monthly Parameters'!BE108</f>
        <v>30</v>
      </c>
      <c r="BF1084" s="118">
        <f>+'Monthly Parameters'!BF108</f>
        <v>30</v>
      </c>
      <c r="BG1084" s="118">
        <f>+'Monthly Parameters'!BG108</f>
        <v>30</v>
      </c>
      <c r="BH1084" s="118">
        <f>+'Monthly Parameters'!BH108</f>
        <v>30</v>
      </c>
      <c r="BI1084" s="118">
        <f>+'Monthly Parameters'!BI108</f>
        <v>30</v>
      </c>
      <c r="BJ1084" s="118">
        <f>+'Monthly Parameters'!BJ108</f>
        <v>30</v>
      </c>
      <c r="BK1084" s="118">
        <f>+'Monthly Parameters'!BK108</f>
        <v>30</v>
      </c>
      <c r="BL1084" s="118">
        <f>+'Monthly Parameters'!BL108</f>
        <v>30</v>
      </c>
      <c r="BM1084" s="118">
        <f>+'Monthly Parameters'!BM108</f>
        <v>30</v>
      </c>
      <c r="BN1084" s="118">
        <f>+'Monthly Parameters'!BN108</f>
        <v>30</v>
      </c>
      <c r="BO1084" s="118">
        <f>+'Monthly Parameters'!BO108</f>
        <v>30</v>
      </c>
      <c r="BP1084" s="118">
        <f>+'Monthly Parameters'!BP108</f>
        <v>30</v>
      </c>
      <c r="BQ1084" s="118">
        <f>+'Monthly Parameters'!BQ108</f>
        <v>30</v>
      </c>
      <c r="BR1084" s="118">
        <f>+'Monthly Parameters'!BR108</f>
        <v>30</v>
      </c>
      <c r="BS1084" s="118">
        <f>+'Monthly Parameters'!BS108</f>
        <v>30</v>
      </c>
      <c r="BT1084" s="118">
        <f>+'Monthly Parameters'!BT108</f>
        <v>30</v>
      </c>
      <c r="BU1084" s="118">
        <f>+'Monthly Parameters'!BU108</f>
        <v>30</v>
      </c>
      <c r="BV1084" s="118">
        <f>+'Monthly Parameters'!BV108</f>
        <v>30</v>
      </c>
      <c r="BW1084" s="247">
        <f t="shared" si="2217"/>
        <v>1668</v>
      </c>
    </row>
    <row r="1085" spans="1:75" x14ac:dyDescent="0.3">
      <c r="A1085" s="5" t="s">
        <v>625</v>
      </c>
      <c r="O1085" s="118">
        <f>+'Monthly Parameters'!O109</f>
        <v>5.5</v>
      </c>
      <c r="P1085" s="118">
        <f>+'Monthly Parameters'!P109</f>
        <v>5.5</v>
      </c>
      <c r="Q1085" s="118">
        <f>+'Monthly Parameters'!Q109</f>
        <v>5.5</v>
      </c>
      <c r="R1085" s="118">
        <f>+'Monthly Parameters'!R109</f>
        <v>5.5</v>
      </c>
      <c r="S1085" s="118">
        <f>+'Monthly Parameters'!S109</f>
        <v>5.5</v>
      </c>
      <c r="T1085" s="118">
        <f>+'Monthly Parameters'!T109</f>
        <v>5.5</v>
      </c>
      <c r="U1085" s="118">
        <f>+'Monthly Parameters'!U109</f>
        <v>5.5</v>
      </c>
      <c r="V1085" s="118">
        <f>+'Monthly Parameters'!V109</f>
        <v>5.5</v>
      </c>
      <c r="W1085" s="118">
        <f>+'Monthly Parameters'!W109</f>
        <v>5.5</v>
      </c>
      <c r="X1085" s="118">
        <f>+'Monthly Parameters'!X109</f>
        <v>5.5</v>
      </c>
      <c r="Y1085" s="118">
        <f>+'Monthly Parameters'!Y109</f>
        <v>5.5</v>
      </c>
      <c r="Z1085" s="118">
        <f>+'Monthly Parameters'!Z109</f>
        <v>5.5</v>
      </c>
      <c r="AA1085" s="118">
        <f>+'Monthly Parameters'!AA109</f>
        <v>5.55</v>
      </c>
      <c r="AB1085" s="118">
        <f>+'Monthly Parameters'!AB109</f>
        <v>5.55</v>
      </c>
      <c r="AC1085" s="118">
        <f>+'Monthly Parameters'!AC109</f>
        <v>5.55</v>
      </c>
      <c r="AD1085" s="118">
        <f>+'Monthly Parameters'!AD109</f>
        <v>5.55</v>
      </c>
      <c r="AE1085" s="118">
        <f>+'Monthly Parameters'!AE109</f>
        <v>5.55</v>
      </c>
      <c r="AF1085" s="118">
        <f>+'Monthly Parameters'!AF109</f>
        <v>5.55</v>
      </c>
      <c r="AG1085" s="118">
        <f>+'Monthly Parameters'!AG109</f>
        <v>5.55</v>
      </c>
      <c r="AH1085" s="118">
        <f>+'Monthly Parameters'!AH109</f>
        <v>5.55</v>
      </c>
      <c r="AI1085" s="118">
        <f>+'Monthly Parameters'!AI109</f>
        <v>5.55</v>
      </c>
      <c r="AJ1085" s="118">
        <f>+'Monthly Parameters'!AJ109</f>
        <v>5.55</v>
      </c>
      <c r="AK1085" s="118">
        <f>+'Monthly Parameters'!AK109</f>
        <v>5.55</v>
      </c>
      <c r="AL1085" s="118">
        <f>+'Monthly Parameters'!AL109</f>
        <v>5.55</v>
      </c>
      <c r="AM1085" s="118">
        <f>+'Monthly Parameters'!AM109</f>
        <v>5.6</v>
      </c>
      <c r="AN1085" s="118">
        <f>+'Monthly Parameters'!AN109</f>
        <v>5.6</v>
      </c>
      <c r="AO1085" s="118">
        <f>+'Monthly Parameters'!AO109</f>
        <v>5.6</v>
      </c>
      <c r="AP1085" s="118">
        <f>+'Monthly Parameters'!AP109</f>
        <v>5.6</v>
      </c>
      <c r="AQ1085" s="118">
        <f>+'Monthly Parameters'!AQ109</f>
        <v>5.6</v>
      </c>
      <c r="AR1085" s="118">
        <f>+'Monthly Parameters'!AR109</f>
        <v>5.6</v>
      </c>
      <c r="AS1085" s="118">
        <f>+'Monthly Parameters'!AS109</f>
        <v>5.6</v>
      </c>
      <c r="AT1085" s="118">
        <f>+'Monthly Parameters'!AT109</f>
        <v>5.6</v>
      </c>
      <c r="AU1085" s="118">
        <f>+'Monthly Parameters'!AU109</f>
        <v>5.6</v>
      </c>
      <c r="AV1085" s="118">
        <f>+'Monthly Parameters'!AV109</f>
        <v>5.6</v>
      </c>
      <c r="AW1085" s="118">
        <f>+'Monthly Parameters'!AW109</f>
        <v>5.6</v>
      </c>
      <c r="AX1085" s="118">
        <f>+'Monthly Parameters'!AX109</f>
        <v>5.6</v>
      </c>
      <c r="AY1085" s="118">
        <f>+'Monthly Parameters'!AY109</f>
        <v>5.7</v>
      </c>
      <c r="AZ1085" s="118">
        <f>+'Monthly Parameters'!AZ109</f>
        <v>5.7</v>
      </c>
      <c r="BA1085" s="118">
        <f>+'Monthly Parameters'!BA109</f>
        <v>5.7</v>
      </c>
      <c r="BB1085" s="118">
        <f>+'Monthly Parameters'!BB109</f>
        <v>5.7</v>
      </c>
      <c r="BC1085" s="118">
        <f>+'Monthly Parameters'!BC109</f>
        <v>5.7</v>
      </c>
      <c r="BD1085" s="118">
        <f>+'Monthly Parameters'!BD109</f>
        <v>5.7</v>
      </c>
      <c r="BE1085" s="118">
        <f>+'Monthly Parameters'!BE109</f>
        <v>5.7</v>
      </c>
      <c r="BF1085" s="118">
        <f>+'Monthly Parameters'!BF109</f>
        <v>5.7</v>
      </c>
      <c r="BG1085" s="118">
        <f>+'Monthly Parameters'!BG109</f>
        <v>5.7</v>
      </c>
      <c r="BH1085" s="118">
        <f>+'Monthly Parameters'!BH109</f>
        <v>5.7</v>
      </c>
      <c r="BI1085" s="118">
        <f>+'Monthly Parameters'!BI109</f>
        <v>5.7</v>
      </c>
      <c r="BJ1085" s="118">
        <f>+'Monthly Parameters'!BJ109</f>
        <v>5.7</v>
      </c>
      <c r="BK1085" s="118">
        <f>+'Monthly Parameters'!BK109</f>
        <v>6</v>
      </c>
      <c r="BL1085" s="118">
        <f>+'Monthly Parameters'!BL109</f>
        <v>6</v>
      </c>
      <c r="BM1085" s="118">
        <f>+'Monthly Parameters'!BM109</f>
        <v>6</v>
      </c>
      <c r="BN1085" s="118">
        <f>+'Monthly Parameters'!BN109</f>
        <v>6</v>
      </c>
      <c r="BO1085" s="118">
        <f>+'Monthly Parameters'!BO109</f>
        <v>6</v>
      </c>
      <c r="BP1085" s="118">
        <f>+'Monthly Parameters'!BP109</f>
        <v>6</v>
      </c>
      <c r="BQ1085" s="118">
        <f>+'Monthly Parameters'!BQ109</f>
        <v>6</v>
      </c>
      <c r="BR1085" s="118">
        <f>+'Monthly Parameters'!BR109</f>
        <v>6</v>
      </c>
      <c r="BS1085" s="118">
        <f>+'Monthly Parameters'!BS109</f>
        <v>6</v>
      </c>
      <c r="BT1085" s="118">
        <f>+'Monthly Parameters'!BT109</f>
        <v>6</v>
      </c>
      <c r="BU1085" s="118">
        <f>+'Monthly Parameters'!BU109</f>
        <v>6</v>
      </c>
      <c r="BV1085" s="118">
        <f>+'Monthly Parameters'!BV109</f>
        <v>6</v>
      </c>
      <c r="BW1085" s="247">
        <f t="shared" si="2217"/>
        <v>340.19999999999976</v>
      </c>
    </row>
    <row r="1086" spans="1:75" x14ac:dyDescent="0.3">
      <c r="O1086" s="178"/>
      <c r="P1086" s="178"/>
      <c r="Q1086" s="178"/>
      <c r="R1086" s="178"/>
      <c r="S1086" s="178"/>
      <c r="T1086" s="178"/>
      <c r="U1086" s="178"/>
      <c r="V1086" s="178"/>
      <c r="W1086" s="178"/>
      <c r="X1086" s="178"/>
      <c r="Y1086" s="178"/>
      <c r="Z1086" s="178"/>
      <c r="AA1086" s="178"/>
      <c r="AB1086" s="178"/>
      <c r="AC1086" s="178"/>
      <c r="AD1086" s="178"/>
      <c r="AE1086" s="178"/>
      <c r="AF1086" s="178"/>
      <c r="AG1086" s="178"/>
      <c r="AH1086" s="178"/>
      <c r="AI1086" s="178"/>
      <c r="AJ1086" s="178"/>
      <c r="AK1086" s="178"/>
      <c r="AL1086" s="178"/>
      <c r="AM1086" s="178"/>
      <c r="AN1086" s="178"/>
      <c r="AO1086" s="178"/>
      <c r="AP1086" s="178"/>
      <c r="AQ1086" s="178"/>
      <c r="AR1086" s="178"/>
      <c r="AS1086" s="178"/>
      <c r="AT1086" s="178"/>
      <c r="AU1086" s="178"/>
      <c r="AV1086" s="178"/>
      <c r="AW1086" s="178"/>
      <c r="AX1086" s="178"/>
      <c r="AY1086" s="178"/>
      <c r="AZ1086" s="178"/>
      <c r="BA1086" s="178"/>
      <c r="BB1086" s="178"/>
      <c r="BC1086" s="178"/>
      <c r="BD1086" s="178"/>
      <c r="BE1086" s="178"/>
      <c r="BF1086" s="178"/>
      <c r="BG1086" s="178"/>
      <c r="BH1086" s="178"/>
      <c r="BI1086" s="178"/>
      <c r="BJ1086" s="178"/>
      <c r="BK1086" s="178"/>
      <c r="BL1086" s="178"/>
      <c r="BM1086" s="178"/>
      <c r="BN1086" s="178"/>
      <c r="BO1086" s="178"/>
      <c r="BP1086" s="178"/>
      <c r="BQ1086" s="178"/>
      <c r="BR1086" s="178"/>
      <c r="BS1086" s="178"/>
      <c r="BT1086" s="178"/>
      <c r="BU1086" s="178"/>
      <c r="BV1086" s="178"/>
      <c r="BW1086" s="247">
        <f t="shared" si="2217"/>
        <v>0</v>
      </c>
    </row>
    <row r="1087" spans="1:75" x14ac:dyDescent="0.3">
      <c r="O1087" s="119"/>
      <c r="P1087" s="119"/>
      <c r="Q1087" s="119"/>
      <c r="R1087" s="119"/>
      <c r="S1087" s="119"/>
      <c r="T1087" s="119"/>
      <c r="U1087" s="119"/>
      <c r="V1087" s="119"/>
      <c r="W1087" s="119"/>
      <c r="X1087" s="119"/>
      <c r="Y1087" s="119"/>
      <c r="Z1087" s="119"/>
      <c r="AA1087" s="119"/>
      <c r="AB1087" s="119"/>
      <c r="AC1087" s="119"/>
      <c r="AD1087" s="119"/>
      <c r="AE1087" s="119"/>
      <c r="AF1087" s="119"/>
      <c r="AG1087" s="119"/>
      <c r="AH1087" s="119"/>
      <c r="AI1087" s="119"/>
      <c r="AJ1087" s="119"/>
      <c r="AK1087" s="119"/>
      <c r="AL1087" s="119"/>
      <c r="AM1087" s="119"/>
      <c r="AN1087" s="119"/>
      <c r="AO1087" s="119"/>
      <c r="AP1087" s="119"/>
      <c r="AQ1087" s="119"/>
      <c r="AR1087" s="119"/>
      <c r="AS1087" s="119"/>
      <c r="AT1087" s="119"/>
      <c r="AU1087" s="119"/>
      <c r="AV1087" s="119"/>
      <c r="AW1087" s="119"/>
      <c r="AX1087" s="119"/>
      <c r="AY1087" s="119"/>
      <c r="AZ1087" s="119"/>
      <c r="BA1087" s="119"/>
      <c r="BB1087" s="119"/>
      <c r="BC1087" s="119"/>
      <c r="BD1087" s="119"/>
      <c r="BE1087" s="119"/>
      <c r="BF1087" s="119"/>
      <c r="BG1087" s="119"/>
      <c r="BH1087" s="119"/>
      <c r="BI1087" s="119"/>
      <c r="BJ1087" s="119"/>
      <c r="BK1087" s="119"/>
      <c r="BL1087" s="119"/>
      <c r="BM1087" s="119"/>
      <c r="BN1087" s="119"/>
      <c r="BO1087" s="119"/>
      <c r="BP1087" s="119"/>
      <c r="BQ1087" s="119"/>
      <c r="BR1087" s="119"/>
      <c r="BS1087" s="119"/>
      <c r="BT1087" s="119"/>
      <c r="BU1087" s="119"/>
      <c r="BV1087" s="119"/>
      <c r="BW1087" s="247">
        <f t="shared" si="2217"/>
        <v>0</v>
      </c>
    </row>
    <row r="1088" spans="1:75" x14ac:dyDescent="0.3">
      <c r="A1088" s="3" t="s">
        <v>472</v>
      </c>
      <c r="O1088" s="118">
        <f>+O1083*O1084*O1085</f>
        <v>113994926.42999999</v>
      </c>
      <c r="P1088" s="118">
        <f t="shared" ref="P1088:BV1088" si="2229">+P1083*P1084*P1085</f>
        <v>113994926.42999999</v>
      </c>
      <c r="Q1088" s="118">
        <f t="shared" si="2229"/>
        <v>113994926.42999999</v>
      </c>
      <c r="R1088" s="118">
        <f t="shared" si="2229"/>
        <v>113994926.42999999</v>
      </c>
      <c r="S1088" s="118">
        <f t="shared" si="2229"/>
        <v>113994926.42999999</v>
      </c>
      <c r="T1088" s="118">
        <f t="shared" si="2229"/>
        <v>113994926.42999999</v>
      </c>
      <c r="U1088" s="118">
        <f t="shared" si="2229"/>
        <v>113994926.42999999</v>
      </c>
      <c r="V1088" s="118">
        <f t="shared" si="2229"/>
        <v>113994926.42999999</v>
      </c>
      <c r="W1088" s="118">
        <f t="shared" si="2229"/>
        <v>113994926.42999999</v>
      </c>
      <c r="X1088" s="118">
        <f t="shared" si="2229"/>
        <v>113994926.42999999</v>
      </c>
      <c r="Y1088" s="118">
        <f t="shared" si="2229"/>
        <v>113994926.42999999</v>
      </c>
      <c r="Z1088" s="118">
        <f t="shared" si="2229"/>
        <v>113994926.42999999</v>
      </c>
      <c r="AA1088" s="118">
        <f t="shared" si="2229"/>
        <v>121271688.92690773</v>
      </c>
      <c r="AB1088" s="118">
        <f t="shared" si="2229"/>
        <v>121271688.92690773</v>
      </c>
      <c r="AC1088" s="118">
        <f t="shared" si="2229"/>
        <v>121271688.92690773</v>
      </c>
      <c r="AD1088" s="118">
        <f t="shared" si="2229"/>
        <v>121271688.92690773</v>
      </c>
      <c r="AE1088" s="118">
        <f t="shared" si="2229"/>
        <v>121271688.92690773</v>
      </c>
      <c r="AF1088" s="118">
        <f t="shared" si="2229"/>
        <v>121271688.92690773</v>
      </c>
      <c r="AG1088" s="118">
        <f t="shared" si="2229"/>
        <v>121271688.92690773</v>
      </c>
      <c r="AH1088" s="118">
        <f t="shared" si="2229"/>
        <v>121271688.92690773</v>
      </c>
      <c r="AI1088" s="118">
        <f t="shared" si="2229"/>
        <v>121271688.92690773</v>
      </c>
      <c r="AJ1088" s="118">
        <f t="shared" si="2229"/>
        <v>121271688.92690773</v>
      </c>
      <c r="AK1088" s="118">
        <f t="shared" si="2229"/>
        <v>121271688.92690773</v>
      </c>
      <c r="AL1088" s="118">
        <f t="shared" si="2229"/>
        <v>121271688.92690773</v>
      </c>
      <c r="AM1088" s="118">
        <f t="shared" si="2229"/>
        <v>148872845.63701093</v>
      </c>
      <c r="AN1088" s="118">
        <f t="shared" si="2229"/>
        <v>148872845.63701093</v>
      </c>
      <c r="AO1088" s="118">
        <f t="shared" si="2229"/>
        <v>148872845.63701093</v>
      </c>
      <c r="AP1088" s="118">
        <f t="shared" si="2229"/>
        <v>148872845.63701093</v>
      </c>
      <c r="AQ1088" s="118">
        <f t="shared" si="2229"/>
        <v>148872845.63701093</v>
      </c>
      <c r="AR1088" s="118">
        <f t="shared" si="2229"/>
        <v>148872845.63701093</v>
      </c>
      <c r="AS1088" s="118">
        <f t="shared" si="2229"/>
        <v>148872845.63701093</v>
      </c>
      <c r="AT1088" s="118">
        <f t="shared" si="2229"/>
        <v>148872845.63701093</v>
      </c>
      <c r="AU1088" s="118">
        <f t="shared" si="2229"/>
        <v>148872845.63701093</v>
      </c>
      <c r="AV1088" s="118">
        <f t="shared" si="2229"/>
        <v>148872845.63701093</v>
      </c>
      <c r="AW1088" s="118">
        <f t="shared" si="2229"/>
        <v>148872845.63701093</v>
      </c>
      <c r="AX1088" s="118">
        <f t="shared" si="2229"/>
        <v>148872845.63701093</v>
      </c>
      <c r="AY1088" s="118">
        <f t="shared" si="2229"/>
        <v>164280818.4785558</v>
      </c>
      <c r="AZ1088" s="118">
        <f t="shared" si="2229"/>
        <v>164280818.4785558</v>
      </c>
      <c r="BA1088" s="118">
        <f t="shared" si="2229"/>
        <v>164280818.4785558</v>
      </c>
      <c r="BB1088" s="118">
        <f t="shared" si="2229"/>
        <v>164280818.4785558</v>
      </c>
      <c r="BC1088" s="118">
        <f t="shared" si="2229"/>
        <v>164280818.4785558</v>
      </c>
      <c r="BD1088" s="118">
        <f t="shared" si="2229"/>
        <v>164280818.4785558</v>
      </c>
      <c r="BE1088" s="118">
        <f t="shared" si="2229"/>
        <v>164280818.4785558</v>
      </c>
      <c r="BF1088" s="118">
        <f t="shared" si="2229"/>
        <v>164280818.4785558</v>
      </c>
      <c r="BG1088" s="118">
        <f t="shared" si="2229"/>
        <v>164280818.4785558</v>
      </c>
      <c r="BH1088" s="118">
        <f t="shared" si="2229"/>
        <v>164280818.4785558</v>
      </c>
      <c r="BI1088" s="118">
        <f t="shared" si="2229"/>
        <v>164280818.4785558</v>
      </c>
      <c r="BJ1088" s="118">
        <f t="shared" si="2229"/>
        <v>164280818.4785558</v>
      </c>
      <c r="BK1088" s="118">
        <f t="shared" si="2229"/>
        <v>182265244.92252401</v>
      </c>
      <c r="BL1088" s="118">
        <f t="shared" si="2229"/>
        <v>182265244.92252401</v>
      </c>
      <c r="BM1088" s="118">
        <f t="shared" si="2229"/>
        <v>182265244.92252401</v>
      </c>
      <c r="BN1088" s="118">
        <f t="shared" si="2229"/>
        <v>182265244.92252401</v>
      </c>
      <c r="BO1088" s="118">
        <f t="shared" si="2229"/>
        <v>182265244.92252401</v>
      </c>
      <c r="BP1088" s="118">
        <f t="shared" si="2229"/>
        <v>182265244.92252401</v>
      </c>
      <c r="BQ1088" s="118">
        <f t="shared" si="2229"/>
        <v>182265244.92252401</v>
      </c>
      <c r="BR1088" s="118">
        <f t="shared" si="2229"/>
        <v>182265244.92252401</v>
      </c>
      <c r="BS1088" s="118">
        <f t="shared" si="2229"/>
        <v>182265244.92252401</v>
      </c>
      <c r="BT1088" s="118">
        <f t="shared" si="2229"/>
        <v>182265244.92252401</v>
      </c>
      <c r="BU1088" s="118">
        <f t="shared" si="2229"/>
        <v>182265244.92252401</v>
      </c>
      <c r="BV1088" s="118">
        <f t="shared" si="2229"/>
        <v>182265244.92252401</v>
      </c>
      <c r="BW1088" s="247">
        <f t="shared" si="2217"/>
        <v>8768226292.7399845</v>
      </c>
    </row>
    <row r="1089" spans="1:75" x14ac:dyDescent="0.3">
      <c r="A1089" s="3" t="s">
        <v>626</v>
      </c>
      <c r="O1089" s="118">
        <f t="shared" ref="O1089:AT1089" si="2230">+IF(O1085&lt;=2,O801*O1084,0)</f>
        <v>0</v>
      </c>
      <c r="P1089" s="118">
        <f t="shared" si="2230"/>
        <v>0</v>
      </c>
      <c r="Q1089" s="118">
        <f t="shared" si="2230"/>
        <v>0</v>
      </c>
      <c r="R1089" s="118">
        <f t="shared" si="2230"/>
        <v>0</v>
      </c>
      <c r="S1089" s="118">
        <f t="shared" si="2230"/>
        <v>0</v>
      </c>
      <c r="T1089" s="118">
        <f t="shared" si="2230"/>
        <v>0</v>
      </c>
      <c r="U1089" s="118">
        <f t="shared" si="2230"/>
        <v>0</v>
      </c>
      <c r="V1089" s="118">
        <f t="shared" si="2230"/>
        <v>0</v>
      </c>
      <c r="W1089" s="118">
        <f t="shared" si="2230"/>
        <v>0</v>
      </c>
      <c r="X1089" s="118">
        <f t="shared" si="2230"/>
        <v>0</v>
      </c>
      <c r="Y1089" s="118">
        <f t="shared" si="2230"/>
        <v>0</v>
      </c>
      <c r="Z1089" s="118">
        <f t="shared" si="2230"/>
        <v>0</v>
      </c>
      <c r="AA1089" s="118">
        <f t="shared" si="2230"/>
        <v>0</v>
      </c>
      <c r="AB1089" s="118">
        <f t="shared" si="2230"/>
        <v>0</v>
      </c>
      <c r="AC1089" s="118">
        <f t="shared" si="2230"/>
        <v>0</v>
      </c>
      <c r="AD1089" s="118">
        <f t="shared" si="2230"/>
        <v>0</v>
      </c>
      <c r="AE1089" s="118">
        <f t="shared" si="2230"/>
        <v>0</v>
      </c>
      <c r="AF1089" s="118">
        <f t="shared" si="2230"/>
        <v>0</v>
      </c>
      <c r="AG1089" s="118">
        <f t="shared" si="2230"/>
        <v>0</v>
      </c>
      <c r="AH1089" s="118">
        <f t="shared" si="2230"/>
        <v>0</v>
      </c>
      <c r="AI1089" s="118">
        <f t="shared" si="2230"/>
        <v>0</v>
      </c>
      <c r="AJ1089" s="118">
        <f t="shared" si="2230"/>
        <v>0</v>
      </c>
      <c r="AK1089" s="118">
        <f t="shared" si="2230"/>
        <v>0</v>
      </c>
      <c r="AL1089" s="118">
        <f t="shared" si="2230"/>
        <v>0</v>
      </c>
      <c r="AM1089" s="118">
        <f t="shared" si="2230"/>
        <v>0</v>
      </c>
      <c r="AN1089" s="118">
        <f t="shared" si="2230"/>
        <v>0</v>
      </c>
      <c r="AO1089" s="118">
        <f t="shared" si="2230"/>
        <v>0</v>
      </c>
      <c r="AP1089" s="118">
        <f t="shared" si="2230"/>
        <v>0</v>
      </c>
      <c r="AQ1089" s="118">
        <f t="shared" si="2230"/>
        <v>0</v>
      </c>
      <c r="AR1089" s="118">
        <f t="shared" si="2230"/>
        <v>0</v>
      </c>
      <c r="AS1089" s="118">
        <f t="shared" si="2230"/>
        <v>0</v>
      </c>
      <c r="AT1089" s="118">
        <f t="shared" si="2230"/>
        <v>0</v>
      </c>
      <c r="AU1089" s="118">
        <f t="shared" ref="AU1089:BV1089" si="2231">+IF(AU1085&lt;=2,AU801*AU1084,0)</f>
        <v>0</v>
      </c>
      <c r="AV1089" s="118">
        <f t="shared" si="2231"/>
        <v>0</v>
      </c>
      <c r="AW1089" s="118">
        <f t="shared" si="2231"/>
        <v>0</v>
      </c>
      <c r="AX1089" s="118">
        <f t="shared" si="2231"/>
        <v>0</v>
      </c>
      <c r="AY1089" s="118">
        <f t="shared" si="2231"/>
        <v>0</v>
      </c>
      <c r="AZ1089" s="118">
        <f t="shared" si="2231"/>
        <v>0</v>
      </c>
      <c r="BA1089" s="118">
        <f t="shared" si="2231"/>
        <v>0</v>
      </c>
      <c r="BB1089" s="118">
        <f t="shared" si="2231"/>
        <v>0</v>
      </c>
      <c r="BC1089" s="118">
        <f t="shared" si="2231"/>
        <v>0</v>
      </c>
      <c r="BD1089" s="118">
        <f t="shared" si="2231"/>
        <v>0</v>
      </c>
      <c r="BE1089" s="118">
        <f t="shared" si="2231"/>
        <v>0</v>
      </c>
      <c r="BF1089" s="118">
        <f t="shared" si="2231"/>
        <v>0</v>
      </c>
      <c r="BG1089" s="118">
        <f t="shared" si="2231"/>
        <v>0</v>
      </c>
      <c r="BH1089" s="118">
        <f t="shared" si="2231"/>
        <v>0</v>
      </c>
      <c r="BI1089" s="118">
        <f t="shared" si="2231"/>
        <v>0</v>
      </c>
      <c r="BJ1089" s="118">
        <f t="shared" si="2231"/>
        <v>0</v>
      </c>
      <c r="BK1089" s="118">
        <f t="shared" si="2231"/>
        <v>0</v>
      </c>
      <c r="BL1089" s="118">
        <f t="shared" si="2231"/>
        <v>0</v>
      </c>
      <c r="BM1089" s="118">
        <f t="shared" si="2231"/>
        <v>0</v>
      </c>
      <c r="BN1089" s="118">
        <f t="shared" si="2231"/>
        <v>0</v>
      </c>
      <c r="BO1089" s="118">
        <f t="shared" si="2231"/>
        <v>0</v>
      </c>
      <c r="BP1089" s="118">
        <f t="shared" si="2231"/>
        <v>0</v>
      </c>
      <c r="BQ1089" s="118">
        <f t="shared" si="2231"/>
        <v>0</v>
      </c>
      <c r="BR1089" s="118">
        <f t="shared" si="2231"/>
        <v>0</v>
      </c>
      <c r="BS1089" s="118">
        <f t="shared" si="2231"/>
        <v>0</v>
      </c>
      <c r="BT1089" s="118">
        <f t="shared" si="2231"/>
        <v>0</v>
      </c>
      <c r="BU1089" s="118">
        <f t="shared" si="2231"/>
        <v>0</v>
      </c>
      <c r="BV1089" s="118">
        <f t="shared" si="2231"/>
        <v>0</v>
      </c>
      <c r="BW1089" s="247">
        <f t="shared" si="2217"/>
        <v>0</v>
      </c>
    </row>
    <row r="1090" spans="1:75" x14ac:dyDescent="0.3">
      <c r="A1090" s="3" t="s">
        <v>627</v>
      </c>
      <c r="O1090" s="118">
        <f>+O1088+O1089</f>
        <v>113994926.42999999</v>
      </c>
      <c r="P1090" s="118">
        <f>+P1088+P1089</f>
        <v>113994926.42999999</v>
      </c>
      <c r="Q1090" s="118">
        <f t="shared" ref="Q1090:Z1090" si="2232">+Q1088+Q1089</f>
        <v>113994926.42999999</v>
      </c>
      <c r="R1090" s="118">
        <f t="shared" si="2232"/>
        <v>113994926.42999999</v>
      </c>
      <c r="S1090" s="118">
        <f t="shared" si="2232"/>
        <v>113994926.42999999</v>
      </c>
      <c r="T1090" s="118">
        <f t="shared" si="2232"/>
        <v>113994926.42999999</v>
      </c>
      <c r="U1090" s="118">
        <f t="shared" si="2232"/>
        <v>113994926.42999999</v>
      </c>
      <c r="V1090" s="118">
        <f t="shared" si="2232"/>
        <v>113994926.42999999</v>
      </c>
      <c r="W1090" s="118">
        <f t="shared" si="2232"/>
        <v>113994926.42999999</v>
      </c>
      <c r="X1090" s="118">
        <f t="shared" si="2232"/>
        <v>113994926.42999999</v>
      </c>
      <c r="Y1090" s="118">
        <f t="shared" si="2232"/>
        <v>113994926.42999999</v>
      </c>
      <c r="Z1090" s="118">
        <f t="shared" si="2232"/>
        <v>113994926.42999999</v>
      </c>
      <c r="AA1090" s="118">
        <f>+AA1088+AA1089</f>
        <v>121271688.92690773</v>
      </c>
      <c r="AB1090" s="118">
        <f t="shared" ref="AB1090:AL1090" si="2233">+AB1088+AB1089</f>
        <v>121271688.92690773</v>
      </c>
      <c r="AC1090" s="118">
        <f t="shared" si="2233"/>
        <v>121271688.92690773</v>
      </c>
      <c r="AD1090" s="118">
        <f t="shared" si="2233"/>
        <v>121271688.92690773</v>
      </c>
      <c r="AE1090" s="118">
        <f t="shared" si="2233"/>
        <v>121271688.92690773</v>
      </c>
      <c r="AF1090" s="118">
        <f t="shared" si="2233"/>
        <v>121271688.92690773</v>
      </c>
      <c r="AG1090" s="118">
        <f t="shared" si="2233"/>
        <v>121271688.92690773</v>
      </c>
      <c r="AH1090" s="118">
        <f t="shared" si="2233"/>
        <v>121271688.92690773</v>
      </c>
      <c r="AI1090" s="118">
        <f t="shared" si="2233"/>
        <v>121271688.92690773</v>
      </c>
      <c r="AJ1090" s="118">
        <f t="shared" si="2233"/>
        <v>121271688.92690773</v>
      </c>
      <c r="AK1090" s="118">
        <f t="shared" si="2233"/>
        <v>121271688.92690773</v>
      </c>
      <c r="AL1090" s="118">
        <f t="shared" si="2233"/>
        <v>121271688.92690773</v>
      </c>
      <c r="AM1090" s="118">
        <f>+AM1088+AM1089</f>
        <v>148872845.63701093</v>
      </c>
      <c r="AN1090" s="118">
        <f t="shared" ref="AN1090:AX1090" si="2234">+AN1088+AN1089</f>
        <v>148872845.63701093</v>
      </c>
      <c r="AO1090" s="118">
        <f t="shared" si="2234"/>
        <v>148872845.63701093</v>
      </c>
      <c r="AP1090" s="118">
        <f t="shared" si="2234"/>
        <v>148872845.63701093</v>
      </c>
      <c r="AQ1090" s="118">
        <f t="shared" si="2234"/>
        <v>148872845.63701093</v>
      </c>
      <c r="AR1090" s="118">
        <f t="shared" si="2234"/>
        <v>148872845.63701093</v>
      </c>
      <c r="AS1090" s="118">
        <f t="shared" si="2234"/>
        <v>148872845.63701093</v>
      </c>
      <c r="AT1090" s="118">
        <f t="shared" si="2234"/>
        <v>148872845.63701093</v>
      </c>
      <c r="AU1090" s="118">
        <f t="shared" si="2234"/>
        <v>148872845.63701093</v>
      </c>
      <c r="AV1090" s="118">
        <f t="shared" si="2234"/>
        <v>148872845.63701093</v>
      </c>
      <c r="AW1090" s="118">
        <f t="shared" si="2234"/>
        <v>148872845.63701093</v>
      </c>
      <c r="AX1090" s="118">
        <f t="shared" si="2234"/>
        <v>148872845.63701093</v>
      </c>
      <c r="AY1090" s="118">
        <f>+AY1088+AY1089</f>
        <v>164280818.4785558</v>
      </c>
      <c r="AZ1090" s="118">
        <f t="shared" ref="AZ1090:BJ1090" si="2235">+AZ1088+AZ1089</f>
        <v>164280818.4785558</v>
      </c>
      <c r="BA1090" s="118">
        <f t="shared" si="2235"/>
        <v>164280818.4785558</v>
      </c>
      <c r="BB1090" s="118">
        <f t="shared" si="2235"/>
        <v>164280818.4785558</v>
      </c>
      <c r="BC1090" s="118">
        <f t="shared" si="2235"/>
        <v>164280818.4785558</v>
      </c>
      <c r="BD1090" s="118">
        <f t="shared" si="2235"/>
        <v>164280818.4785558</v>
      </c>
      <c r="BE1090" s="118">
        <f t="shared" si="2235"/>
        <v>164280818.4785558</v>
      </c>
      <c r="BF1090" s="118">
        <f t="shared" si="2235"/>
        <v>164280818.4785558</v>
      </c>
      <c r="BG1090" s="118">
        <f t="shared" si="2235"/>
        <v>164280818.4785558</v>
      </c>
      <c r="BH1090" s="118">
        <f t="shared" si="2235"/>
        <v>164280818.4785558</v>
      </c>
      <c r="BI1090" s="118">
        <f t="shared" si="2235"/>
        <v>164280818.4785558</v>
      </c>
      <c r="BJ1090" s="118">
        <f t="shared" si="2235"/>
        <v>164280818.4785558</v>
      </c>
      <c r="BK1090" s="118">
        <f>+BK1088+BK1089</f>
        <v>182265244.92252401</v>
      </c>
      <c r="BL1090" s="118">
        <f t="shared" ref="BL1090:BV1090" si="2236">+BL1088+BL1089</f>
        <v>182265244.92252401</v>
      </c>
      <c r="BM1090" s="118">
        <f t="shared" si="2236"/>
        <v>182265244.92252401</v>
      </c>
      <c r="BN1090" s="118">
        <f t="shared" si="2236"/>
        <v>182265244.92252401</v>
      </c>
      <c r="BO1090" s="118">
        <f t="shared" si="2236"/>
        <v>182265244.92252401</v>
      </c>
      <c r="BP1090" s="118">
        <f t="shared" si="2236"/>
        <v>182265244.92252401</v>
      </c>
      <c r="BQ1090" s="118">
        <f t="shared" si="2236"/>
        <v>182265244.92252401</v>
      </c>
      <c r="BR1090" s="118">
        <f t="shared" si="2236"/>
        <v>182265244.92252401</v>
      </c>
      <c r="BS1090" s="118">
        <f t="shared" si="2236"/>
        <v>182265244.92252401</v>
      </c>
      <c r="BT1090" s="118">
        <f t="shared" si="2236"/>
        <v>182265244.92252401</v>
      </c>
      <c r="BU1090" s="118">
        <f t="shared" si="2236"/>
        <v>182265244.92252401</v>
      </c>
      <c r="BV1090" s="118">
        <f t="shared" si="2236"/>
        <v>182265244.92252401</v>
      </c>
      <c r="BW1090" s="247">
        <f t="shared" ref="BW1090:BW1112" si="2237">SUM(C1090:BV1090)</f>
        <v>8768226292.7399845</v>
      </c>
    </row>
    <row r="1091" spans="1:75" x14ac:dyDescent="0.3">
      <c r="A1091" s="3" t="s">
        <v>628</v>
      </c>
      <c r="O1091" s="118">
        <f>+O1090/12</f>
        <v>9499577.2024999987</v>
      </c>
      <c r="P1091" s="118">
        <f>+P1090/12</f>
        <v>9499577.2024999987</v>
      </c>
      <c r="Q1091" s="118">
        <f t="shared" ref="Q1091:Z1091" si="2238">+Q1090/12</f>
        <v>9499577.2024999987</v>
      </c>
      <c r="R1091" s="118">
        <f t="shared" si="2238"/>
        <v>9499577.2024999987</v>
      </c>
      <c r="S1091" s="118">
        <f t="shared" si="2238"/>
        <v>9499577.2024999987</v>
      </c>
      <c r="T1091" s="118">
        <f t="shared" si="2238"/>
        <v>9499577.2024999987</v>
      </c>
      <c r="U1091" s="118">
        <f t="shared" si="2238"/>
        <v>9499577.2024999987</v>
      </c>
      <c r="V1091" s="118">
        <f t="shared" si="2238"/>
        <v>9499577.2024999987</v>
      </c>
      <c r="W1091" s="118">
        <f t="shared" si="2238"/>
        <v>9499577.2024999987</v>
      </c>
      <c r="X1091" s="118">
        <f t="shared" si="2238"/>
        <v>9499577.2024999987</v>
      </c>
      <c r="Y1091" s="118">
        <f t="shared" si="2238"/>
        <v>9499577.2024999987</v>
      </c>
      <c r="Z1091" s="118">
        <f t="shared" si="2238"/>
        <v>9499577.2024999987</v>
      </c>
      <c r="AA1091" s="118">
        <f>+AA1090/12</f>
        <v>10105974.077242311</v>
      </c>
      <c r="AB1091" s="118">
        <f t="shared" ref="AB1091:AL1091" si="2239">+AB1090/12</f>
        <v>10105974.077242311</v>
      </c>
      <c r="AC1091" s="118">
        <f t="shared" si="2239"/>
        <v>10105974.077242311</v>
      </c>
      <c r="AD1091" s="118">
        <f t="shared" si="2239"/>
        <v>10105974.077242311</v>
      </c>
      <c r="AE1091" s="118">
        <f t="shared" si="2239"/>
        <v>10105974.077242311</v>
      </c>
      <c r="AF1091" s="118">
        <f t="shared" si="2239"/>
        <v>10105974.077242311</v>
      </c>
      <c r="AG1091" s="118">
        <f t="shared" si="2239"/>
        <v>10105974.077242311</v>
      </c>
      <c r="AH1091" s="118">
        <f t="shared" si="2239"/>
        <v>10105974.077242311</v>
      </c>
      <c r="AI1091" s="118">
        <f t="shared" si="2239"/>
        <v>10105974.077242311</v>
      </c>
      <c r="AJ1091" s="118">
        <f t="shared" si="2239"/>
        <v>10105974.077242311</v>
      </c>
      <c r="AK1091" s="118">
        <f t="shared" si="2239"/>
        <v>10105974.077242311</v>
      </c>
      <c r="AL1091" s="118">
        <f t="shared" si="2239"/>
        <v>10105974.077242311</v>
      </c>
      <c r="AM1091" s="118">
        <f>+AM1090/12</f>
        <v>12406070.469750911</v>
      </c>
      <c r="AN1091" s="118">
        <f t="shared" ref="AN1091:AX1091" si="2240">+AN1090/12</f>
        <v>12406070.469750911</v>
      </c>
      <c r="AO1091" s="118">
        <f t="shared" si="2240"/>
        <v>12406070.469750911</v>
      </c>
      <c r="AP1091" s="118">
        <f t="shared" si="2240"/>
        <v>12406070.469750911</v>
      </c>
      <c r="AQ1091" s="118">
        <f t="shared" si="2240"/>
        <v>12406070.469750911</v>
      </c>
      <c r="AR1091" s="118">
        <f t="shared" si="2240"/>
        <v>12406070.469750911</v>
      </c>
      <c r="AS1091" s="118">
        <f t="shared" si="2240"/>
        <v>12406070.469750911</v>
      </c>
      <c r="AT1091" s="118">
        <f t="shared" si="2240"/>
        <v>12406070.469750911</v>
      </c>
      <c r="AU1091" s="118">
        <f t="shared" si="2240"/>
        <v>12406070.469750911</v>
      </c>
      <c r="AV1091" s="118">
        <f t="shared" si="2240"/>
        <v>12406070.469750911</v>
      </c>
      <c r="AW1091" s="118">
        <f t="shared" si="2240"/>
        <v>12406070.469750911</v>
      </c>
      <c r="AX1091" s="118">
        <f t="shared" si="2240"/>
        <v>12406070.469750911</v>
      </c>
      <c r="AY1091" s="118">
        <f>+AY1090/12</f>
        <v>13690068.206546316</v>
      </c>
      <c r="AZ1091" s="118">
        <f t="shared" ref="AZ1091:BJ1091" si="2241">+AZ1090/12</f>
        <v>13690068.206546316</v>
      </c>
      <c r="BA1091" s="118">
        <f t="shared" si="2241"/>
        <v>13690068.206546316</v>
      </c>
      <c r="BB1091" s="118">
        <f t="shared" si="2241"/>
        <v>13690068.206546316</v>
      </c>
      <c r="BC1091" s="118">
        <f t="shared" si="2241"/>
        <v>13690068.206546316</v>
      </c>
      <c r="BD1091" s="118">
        <f t="shared" si="2241"/>
        <v>13690068.206546316</v>
      </c>
      <c r="BE1091" s="118">
        <f t="shared" si="2241"/>
        <v>13690068.206546316</v>
      </c>
      <c r="BF1091" s="118">
        <f t="shared" si="2241"/>
        <v>13690068.206546316</v>
      </c>
      <c r="BG1091" s="118">
        <f t="shared" si="2241"/>
        <v>13690068.206546316</v>
      </c>
      <c r="BH1091" s="118">
        <f t="shared" si="2241"/>
        <v>13690068.206546316</v>
      </c>
      <c r="BI1091" s="118">
        <f t="shared" si="2241"/>
        <v>13690068.206546316</v>
      </c>
      <c r="BJ1091" s="118">
        <f t="shared" si="2241"/>
        <v>13690068.206546316</v>
      </c>
      <c r="BK1091" s="118">
        <f>+BK1090/12</f>
        <v>15188770.410210334</v>
      </c>
      <c r="BL1091" s="118">
        <f t="shared" ref="BL1091:BV1091" si="2242">+BL1090/12</f>
        <v>15188770.410210334</v>
      </c>
      <c r="BM1091" s="118">
        <f t="shared" si="2242"/>
        <v>15188770.410210334</v>
      </c>
      <c r="BN1091" s="118">
        <f t="shared" si="2242"/>
        <v>15188770.410210334</v>
      </c>
      <c r="BO1091" s="118">
        <f t="shared" si="2242"/>
        <v>15188770.410210334</v>
      </c>
      <c r="BP1091" s="118">
        <f t="shared" si="2242"/>
        <v>15188770.410210334</v>
      </c>
      <c r="BQ1091" s="118">
        <f t="shared" si="2242"/>
        <v>15188770.410210334</v>
      </c>
      <c r="BR1091" s="118">
        <f t="shared" si="2242"/>
        <v>15188770.410210334</v>
      </c>
      <c r="BS1091" s="118">
        <f t="shared" si="2242"/>
        <v>15188770.410210334</v>
      </c>
      <c r="BT1091" s="118">
        <f t="shared" si="2242"/>
        <v>15188770.410210334</v>
      </c>
      <c r="BU1091" s="118">
        <f t="shared" si="2242"/>
        <v>15188770.410210334</v>
      </c>
      <c r="BV1091" s="118">
        <f t="shared" si="2242"/>
        <v>15188770.410210334</v>
      </c>
      <c r="BW1091" s="247">
        <f t="shared" si="2237"/>
        <v>730685524.39499855</v>
      </c>
    </row>
    <row r="1092" spans="1:75" x14ac:dyDescent="0.3">
      <c r="A1092" s="168" t="s">
        <v>629</v>
      </c>
      <c r="O1092" s="118">
        <f>+N1092+O1091</f>
        <v>9499577.2024999987</v>
      </c>
      <c r="P1092" s="118">
        <f>+O1092+P1091</f>
        <v>18999154.404999997</v>
      </c>
      <c r="Q1092" s="118">
        <f t="shared" ref="Q1092" si="2243">+P1092+Q1091</f>
        <v>28498731.607499994</v>
      </c>
      <c r="R1092" s="118">
        <f t="shared" ref="R1092" si="2244">+Q1092+R1091</f>
        <v>37998308.809999995</v>
      </c>
      <c r="S1092" s="118">
        <f t="shared" ref="S1092" si="2245">+R1092+S1091</f>
        <v>47497886.012499996</v>
      </c>
      <c r="T1092" s="118">
        <f t="shared" ref="T1092" si="2246">+S1092+T1091</f>
        <v>56997463.214999996</v>
      </c>
      <c r="U1092" s="118">
        <f t="shared" ref="U1092" si="2247">+T1092+U1091</f>
        <v>66497040.417499997</v>
      </c>
      <c r="V1092" s="118">
        <f t="shared" ref="V1092" si="2248">+U1092+V1091</f>
        <v>75996617.61999999</v>
      </c>
      <c r="W1092" s="118">
        <f t="shared" ref="W1092" si="2249">+V1092+W1091</f>
        <v>85496194.82249999</v>
      </c>
      <c r="X1092" s="118">
        <f t="shared" ref="X1092" si="2250">+W1092+X1091</f>
        <v>94995772.024999991</v>
      </c>
      <c r="Y1092" s="118">
        <f t="shared" ref="Y1092" si="2251">+X1092+Y1091</f>
        <v>104495349.22749999</v>
      </c>
      <c r="Z1092" s="118">
        <f t="shared" ref="Z1092" si="2252">+Y1092+Z1091</f>
        <v>113994926.42999999</v>
      </c>
      <c r="AA1092" s="118">
        <f>+AA1091</f>
        <v>10105974.077242311</v>
      </c>
      <c r="AB1092" s="118">
        <f t="shared" ref="AB1092" si="2253">+AA1092+AB1091</f>
        <v>20211948.154484622</v>
      </c>
      <c r="AC1092" s="118">
        <f t="shared" ref="AC1092" si="2254">+AB1092+AC1091</f>
        <v>30317922.231726933</v>
      </c>
      <c r="AD1092" s="118">
        <f t="shared" ref="AD1092" si="2255">+AC1092+AD1091</f>
        <v>40423896.308969244</v>
      </c>
      <c r="AE1092" s="118">
        <f t="shared" ref="AE1092" si="2256">+AD1092+AE1091</f>
        <v>50529870.386211559</v>
      </c>
      <c r="AF1092" s="118">
        <f t="shared" ref="AF1092" si="2257">+AE1092+AF1091</f>
        <v>60635844.463453874</v>
      </c>
      <c r="AG1092" s="118">
        <f t="shared" ref="AG1092" si="2258">+AF1092+AG1091</f>
        <v>70741818.540696189</v>
      </c>
      <c r="AH1092" s="118">
        <f t="shared" ref="AH1092" si="2259">+AG1092+AH1091</f>
        <v>80847792.617938504</v>
      </c>
      <c r="AI1092" s="118">
        <f t="shared" ref="AI1092" si="2260">+AH1092+AI1091</f>
        <v>90953766.695180818</v>
      </c>
      <c r="AJ1092" s="118">
        <f t="shared" ref="AJ1092" si="2261">+AI1092+AJ1091</f>
        <v>101059740.77242313</v>
      </c>
      <c r="AK1092" s="118">
        <f t="shared" ref="AK1092" si="2262">+AJ1092+AK1091</f>
        <v>111165714.84966545</v>
      </c>
      <c r="AL1092" s="118">
        <f t="shared" ref="AL1092" si="2263">+AK1092+AL1091</f>
        <v>121271688.92690776</v>
      </c>
      <c r="AM1092" s="118">
        <f>+AM1091</f>
        <v>12406070.469750911</v>
      </c>
      <c r="AN1092" s="118">
        <f t="shared" ref="AN1092" si="2264">+AM1092+AN1091</f>
        <v>24812140.939501822</v>
      </c>
      <c r="AO1092" s="118">
        <f t="shared" ref="AO1092" si="2265">+AN1092+AO1091</f>
        <v>37218211.409252733</v>
      </c>
      <c r="AP1092" s="118">
        <f t="shared" ref="AP1092" si="2266">+AO1092+AP1091</f>
        <v>49624281.879003644</v>
      </c>
      <c r="AQ1092" s="118">
        <f t="shared" ref="AQ1092" si="2267">+AP1092+AQ1091</f>
        <v>62030352.348754555</v>
      </c>
      <c r="AR1092" s="118">
        <f t="shared" ref="AR1092" si="2268">+AQ1092+AR1091</f>
        <v>74436422.818505466</v>
      </c>
      <c r="AS1092" s="118">
        <f t="shared" ref="AS1092" si="2269">+AR1092+AS1091</f>
        <v>86842493.288256377</v>
      </c>
      <c r="AT1092" s="118">
        <f t="shared" ref="AT1092" si="2270">+AS1092+AT1091</f>
        <v>99248563.758007288</v>
      </c>
      <c r="AU1092" s="118">
        <f t="shared" ref="AU1092" si="2271">+AT1092+AU1091</f>
        <v>111654634.2277582</v>
      </c>
      <c r="AV1092" s="118">
        <f t="shared" ref="AV1092" si="2272">+AU1092+AV1091</f>
        <v>124060704.69750911</v>
      </c>
      <c r="AW1092" s="118">
        <f t="shared" ref="AW1092" si="2273">+AV1092+AW1091</f>
        <v>136466775.16726002</v>
      </c>
      <c r="AX1092" s="118">
        <f t="shared" ref="AX1092" si="2274">+AW1092+AX1091</f>
        <v>148872845.63701093</v>
      </c>
      <c r="AY1092" s="118">
        <f>+AY1091</f>
        <v>13690068.206546316</v>
      </c>
      <c r="AZ1092" s="118">
        <f t="shared" ref="AZ1092" si="2275">+AY1092+AZ1091</f>
        <v>27380136.413092632</v>
      </c>
      <c r="BA1092" s="118">
        <f t="shared" ref="BA1092" si="2276">+AZ1092+BA1091</f>
        <v>41070204.61963895</v>
      </c>
      <c r="BB1092" s="118">
        <f t="shared" ref="BB1092" si="2277">+BA1092+BB1091</f>
        <v>54760272.826185264</v>
      </c>
      <c r="BC1092" s="118">
        <f t="shared" ref="BC1092" si="2278">+BB1092+BC1091</f>
        <v>68450341.032731578</v>
      </c>
      <c r="BD1092" s="118">
        <f t="shared" ref="BD1092" si="2279">+BC1092+BD1091</f>
        <v>82140409.239277899</v>
      </c>
      <c r="BE1092" s="118">
        <f t="shared" ref="BE1092" si="2280">+BD1092+BE1091</f>
        <v>95830477.445824221</v>
      </c>
      <c r="BF1092" s="118">
        <f t="shared" ref="BF1092" si="2281">+BE1092+BF1091</f>
        <v>109520545.65237054</v>
      </c>
      <c r="BG1092" s="118">
        <f t="shared" ref="BG1092" si="2282">+BF1092+BG1091</f>
        <v>123210613.85891686</v>
      </c>
      <c r="BH1092" s="118">
        <f t="shared" ref="BH1092" si="2283">+BG1092+BH1091</f>
        <v>136900682.06546319</v>
      </c>
      <c r="BI1092" s="118">
        <f t="shared" ref="BI1092" si="2284">+BH1092+BI1091</f>
        <v>150590750.27200949</v>
      </c>
      <c r="BJ1092" s="118">
        <f t="shared" ref="BJ1092" si="2285">+BI1092+BJ1091</f>
        <v>164280818.4785558</v>
      </c>
      <c r="BK1092" s="118">
        <f>+BK1091</f>
        <v>15188770.410210334</v>
      </c>
      <c r="BL1092" s="118">
        <f t="shared" ref="BL1092" si="2286">+BK1092+BL1091</f>
        <v>30377540.820420668</v>
      </c>
      <c r="BM1092" s="118">
        <f t="shared" ref="BM1092" si="2287">+BL1092+BM1091</f>
        <v>45566311.230631001</v>
      </c>
      <c r="BN1092" s="118">
        <f t="shared" ref="BN1092" si="2288">+BM1092+BN1091</f>
        <v>60755081.640841335</v>
      </c>
      <c r="BO1092" s="118">
        <f t="shared" ref="BO1092" si="2289">+BN1092+BO1091</f>
        <v>75943852.051051676</v>
      </c>
      <c r="BP1092" s="118">
        <f t="shared" ref="BP1092" si="2290">+BO1092+BP1091</f>
        <v>91132622.461262017</v>
      </c>
      <c r="BQ1092" s="118">
        <f t="shared" ref="BQ1092" si="2291">+BP1092+BQ1091</f>
        <v>106321392.87147236</v>
      </c>
      <c r="BR1092" s="118">
        <f t="shared" ref="BR1092" si="2292">+BQ1092+BR1091</f>
        <v>121510163.2816827</v>
      </c>
      <c r="BS1092" s="118">
        <f t="shared" ref="BS1092" si="2293">+BR1092+BS1091</f>
        <v>136698933.69189304</v>
      </c>
      <c r="BT1092" s="118">
        <f t="shared" ref="BT1092" si="2294">+BS1092+BT1091</f>
        <v>151887704.10210338</v>
      </c>
      <c r="BU1092" s="118">
        <f t="shared" ref="BU1092" si="2295">+BT1092+BU1091</f>
        <v>167076474.51231372</v>
      </c>
      <c r="BV1092" s="118">
        <f t="shared" ref="BV1092" si="2296">+BU1092+BV1091</f>
        <v>182265244.92252406</v>
      </c>
      <c r="BW1092" s="247">
        <f t="shared" si="2237"/>
        <v>4749455908.5674896</v>
      </c>
    </row>
    <row r="1093" spans="1:75" x14ac:dyDescent="0.3">
      <c r="A1093" s="3" t="s">
        <v>630</v>
      </c>
      <c r="O1093" s="118">
        <f>+O1095-N1095</f>
        <v>94995.772024999984</v>
      </c>
      <c r="P1093" s="118">
        <f>+P1095-O1095</f>
        <v>284987.31607499998</v>
      </c>
      <c r="Q1093" s="118">
        <f t="shared" ref="Q1093" si="2297">+Q1095-P1095</f>
        <v>474978.86012499989</v>
      </c>
      <c r="R1093" s="118">
        <f t="shared" ref="R1093" si="2298">+R1095-Q1095</f>
        <v>664970.40417499992</v>
      </c>
      <c r="S1093" s="118">
        <f t="shared" ref="S1093" si="2299">+S1095-R1095</f>
        <v>854961.94822499994</v>
      </c>
      <c r="T1093" s="118">
        <f t="shared" ref="T1093" si="2300">+T1095-S1095</f>
        <v>1044953.4922750005</v>
      </c>
      <c r="U1093" s="118">
        <f t="shared" ref="U1093" si="2301">+U1095-T1095</f>
        <v>1234945.0363249998</v>
      </c>
      <c r="V1093" s="118">
        <f t="shared" ref="V1093" si="2302">+V1095-U1095</f>
        <v>1424936.580374999</v>
      </c>
      <c r="W1093" s="118">
        <f t="shared" ref="W1093" si="2303">+W1095-V1095</f>
        <v>1614928.1244249996</v>
      </c>
      <c r="X1093" s="118">
        <f t="shared" ref="X1093" si="2304">+X1095-W1095</f>
        <v>1804919.6684750002</v>
      </c>
      <c r="Y1093" s="118">
        <f t="shared" ref="Y1093" si="2305">+Y1095-X1095</f>
        <v>1994911.2125249989</v>
      </c>
      <c r="Z1093" s="118">
        <f t="shared" ref="Z1093" si="2306">+Z1095-Y1095</f>
        <v>2184902.7565749995</v>
      </c>
      <c r="AA1093" s="118">
        <f>+AA1095</f>
        <v>101059.74077242312</v>
      </c>
      <c r="AB1093" s="118">
        <f t="shared" ref="AB1093" si="2307">+AB1095-AA1095</f>
        <v>303179.22231726936</v>
      </c>
      <c r="AC1093" s="118">
        <f t="shared" ref="AC1093" si="2308">+AC1095-AB1095</f>
        <v>505298.70386211545</v>
      </c>
      <c r="AD1093" s="118">
        <f t="shared" ref="AD1093" si="2309">+AD1095-AC1095</f>
        <v>707418.18540696194</v>
      </c>
      <c r="AE1093" s="118">
        <f t="shared" ref="AE1093" si="2310">+AE1095-AD1095</f>
        <v>909537.66695180838</v>
      </c>
      <c r="AF1093" s="118">
        <f t="shared" ref="AF1093" si="2311">+AF1095-AE1095</f>
        <v>1111657.1484966544</v>
      </c>
      <c r="AG1093" s="118">
        <f t="shared" ref="AG1093" si="2312">+AG1095-AF1095</f>
        <v>1313776.6300415015</v>
      </c>
      <c r="AH1093" s="118">
        <f t="shared" ref="AH1093" si="2313">+AH1095-AG1095</f>
        <v>1515896.1115863463</v>
      </c>
      <c r="AI1093" s="118">
        <f t="shared" ref="AI1093" si="2314">+AI1095-AH1095</f>
        <v>1718015.593131193</v>
      </c>
      <c r="AJ1093" s="118">
        <f t="shared" ref="AJ1093" si="2315">+AJ1095-AI1095</f>
        <v>1920135.0746760396</v>
      </c>
      <c r="AK1093" s="118">
        <f t="shared" ref="AK1093" si="2316">+AK1095-AJ1095</f>
        <v>2122254.5562208854</v>
      </c>
      <c r="AL1093" s="118">
        <f t="shared" ref="AL1093" si="2317">+AL1095-AK1095</f>
        <v>2324374.0377657302</v>
      </c>
      <c r="AM1093" s="118">
        <f>+AM1095</f>
        <v>124060.70469750911</v>
      </c>
      <c r="AN1093" s="118">
        <f t="shared" ref="AN1093" si="2318">+AN1095-AM1095</f>
        <v>372182.11409252731</v>
      </c>
      <c r="AO1093" s="118">
        <f t="shared" ref="AO1093" si="2319">+AO1095-AN1095</f>
        <v>620303.52348754555</v>
      </c>
      <c r="AP1093" s="118">
        <f t="shared" ref="AP1093" si="2320">+AP1095-AO1095</f>
        <v>868424.93288256368</v>
      </c>
      <c r="AQ1093" s="118">
        <f t="shared" ref="AQ1093" si="2321">+AQ1095-AP1095</f>
        <v>1116546.342277582</v>
      </c>
      <c r="AR1093" s="118">
        <f t="shared" ref="AR1093" si="2322">+AR1095-AQ1095</f>
        <v>1364667.7516726004</v>
      </c>
      <c r="AS1093" s="118">
        <f t="shared" ref="AS1093" si="2323">+AS1095-AR1095</f>
        <v>1612789.161067619</v>
      </c>
      <c r="AT1093" s="118">
        <f t="shared" ref="AT1093" si="2324">+AT1095-AS1095</f>
        <v>1860910.5704626357</v>
      </c>
      <c r="AU1093" s="118">
        <f t="shared" ref="AU1093" si="2325">+AU1095-AT1095</f>
        <v>2109031.9798576543</v>
      </c>
      <c r="AV1093" s="118">
        <f t="shared" ref="AV1093" si="2326">+AV1095-AU1095</f>
        <v>2357153.389252672</v>
      </c>
      <c r="AW1093" s="118">
        <f t="shared" ref="AW1093" si="2327">+AW1095-AV1095</f>
        <v>2605274.7986476906</v>
      </c>
      <c r="AX1093" s="118">
        <f t="shared" ref="AX1093" si="2328">+AX1095-AW1095</f>
        <v>2853396.2080427092</v>
      </c>
      <c r="AY1093" s="118">
        <f>+AY1095</f>
        <v>136900.68206546316</v>
      </c>
      <c r="AZ1093" s="118">
        <f t="shared" ref="AZ1093" si="2329">+AZ1095-AY1095</f>
        <v>410702.04619638948</v>
      </c>
      <c r="BA1093" s="118">
        <f t="shared" ref="BA1093" si="2330">+BA1095-AZ1095</f>
        <v>684503.4103273158</v>
      </c>
      <c r="BB1093" s="118">
        <f t="shared" ref="BB1093" si="2331">+BB1095-BA1095</f>
        <v>958304.77445824211</v>
      </c>
      <c r="BC1093" s="118">
        <f t="shared" ref="BC1093" si="2332">+BC1095-BB1095</f>
        <v>1232106.1385891684</v>
      </c>
      <c r="BD1093" s="118">
        <f t="shared" ref="BD1093" si="2333">+BD1095-BC1095</f>
        <v>1505907.5027200957</v>
      </c>
      <c r="BE1093" s="118">
        <f t="shared" ref="BE1093" si="2334">+BE1095-BD1095</f>
        <v>1779708.8668510215</v>
      </c>
      <c r="BF1093" s="118">
        <f t="shared" ref="BF1093" si="2335">+BF1095-BE1095</f>
        <v>2053510.2309819479</v>
      </c>
      <c r="BG1093" s="118">
        <f t="shared" ref="BG1093" si="2336">+BG1095-BF1095</f>
        <v>2327311.5951128732</v>
      </c>
      <c r="BH1093" s="118">
        <f t="shared" ref="BH1093" si="2337">+BH1095-BG1095</f>
        <v>2601112.9592438005</v>
      </c>
      <c r="BI1093" s="118">
        <f t="shared" ref="BI1093" si="2338">+BI1095-BH1095</f>
        <v>2874914.323374724</v>
      </c>
      <c r="BJ1093" s="118">
        <f t="shared" ref="BJ1093" si="2339">+BJ1095-BI1095</f>
        <v>3148715.6875056494</v>
      </c>
      <c r="BK1093" s="118">
        <f>+BK1095</f>
        <v>151887.70410210334</v>
      </c>
      <c r="BL1093" s="118">
        <f t="shared" ref="BL1093" si="2340">+BL1095-BK1095</f>
        <v>455663.11230630998</v>
      </c>
      <c r="BM1093" s="118">
        <f t="shared" ref="BM1093" si="2341">+BM1095-BL1095</f>
        <v>759438.52051051671</v>
      </c>
      <c r="BN1093" s="118">
        <f t="shared" ref="BN1093" si="2342">+BN1095-BM1095</f>
        <v>1063213.9287147233</v>
      </c>
      <c r="BO1093" s="118">
        <f t="shared" ref="BO1093" si="2343">+BO1095-BN1095</f>
        <v>1366989.3369189305</v>
      </c>
      <c r="BP1093" s="118">
        <f t="shared" ref="BP1093" si="2344">+BP1095-BO1095</f>
        <v>1670764.7451231373</v>
      </c>
      <c r="BQ1093" s="118">
        <f t="shared" ref="BQ1093" si="2345">+BQ1095-BP1095</f>
        <v>1974540.1533273449</v>
      </c>
      <c r="BR1093" s="118">
        <f t="shared" ref="BR1093" si="2346">+BR1095-BQ1095</f>
        <v>2278315.5615315493</v>
      </c>
      <c r="BS1093" s="118">
        <f t="shared" ref="BS1093" si="2347">+BS1095-BR1095</f>
        <v>2582090.9697357584</v>
      </c>
      <c r="BT1093" s="118">
        <f t="shared" ref="BT1093" si="2348">+BT1095-BS1095</f>
        <v>2885866.3779399637</v>
      </c>
      <c r="BU1093" s="118">
        <f t="shared" ref="BU1093" si="2349">+BU1095-BT1095</f>
        <v>3189641.7861441709</v>
      </c>
      <c r="BV1093" s="118">
        <f t="shared" ref="BV1093" si="2350">+BV1095-BU1095</f>
        <v>3493417.1943483762</v>
      </c>
      <c r="BW1093" s="247">
        <f t="shared" si="2237"/>
        <v>87682262.927399814</v>
      </c>
    </row>
    <row r="1094" spans="1:75" x14ac:dyDescent="0.3">
      <c r="A1094" s="168" t="s">
        <v>631</v>
      </c>
      <c r="O1094" s="282">
        <v>0.01</v>
      </c>
      <c r="P1094" s="282">
        <f>+O1094+1%</f>
        <v>0.02</v>
      </c>
      <c r="Q1094" s="282">
        <f t="shared" ref="Q1094" si="2351">+P1094+1%</f>
        <v>0.03</v>
      </c>
      <c r="R1094" s="282">
        <f t="shared" ref="R1094" si="2352">+Q1094+1%</f>
        <v>0.04</v>
      </c>
      <c r="S1094" s="282">
        <f t="shared" ref="S1094" si="2353">+R1094+1%</f>
        <v>0.05</v>
      </c>
      <c r="T1094" s="282">
        <f t="shared" ref="T1094" si="2354">+S1094+1%</f>
        <v>6.0000000000000005E-2</v>
      </c>
      <c r="U1094" s="282">
        <f t="shared" ref="U1094" si="2355">+T1094+1%</f>
        <v>7.0000000000000007E-2</v>
      </c>
      <c r="V1094" s="282">
        <f t="shared" ref="V1094" si="2356">+U1094+1%</f>
        <v>0.08</v>
      </c>
      <c r="W1094" s="282">
        <f t="shared" ref="W1094" si="2357">+V1094+1%</f>
        <v>0.09</v>
      </c>
      <c r="X1094" s="282">
        <f t="shared" ref="X1094" si="2358">+W1094+1%</f>
        <v>9.9999999999999992E-2</v>
      </c>
      <c r="Y1094" s="282">
        <f t="shared" ref="Y1094" si="2359">+X1094+1%</f>
        <v>0.10999999999999999</v>
      </c>
      <c r="Z1094" s="282">
        <f t="shared" ref="Z1094" si="2360">+Y1094+1%</f>
        <v>0.11999999999999998</v>
      </c>
      <c r="AA1094" s="282">
        <f>1%</f>
        <v>0.01</v>
      </c>
      <c r="AB1094" s="282">
        <f t="shared" ref="AB1094" si="2361">+AA1094+1%</f>
        <v>0.02</v>
      </c>
      <c r="AC1094" s="282">
        <f t="shared" ref="AC1094" si="2362">+AB1094+1%</f>
        <v>0.03</v>
      </c>
      <c r="AD1094" s="282">
        <f t="shared" ref="AD1094" si="2363">+AC1094+1%</f>
        <v>0.04</v>
      </c>
      <c r="AE1094" s="282">
        <f t="shared" ref="AE1094" si="2364">+AD1094+1%</f>
        <v>0.05</v>
      </c>
      <c r="AF1094" s="282">
        <f t="shared" ref="AF1094" si="2365">+AE1094+1%</f>
        <v>6.0000000000000005E-2</v>
      </c>
      <c r="AG1094" s="282">
        <f t="shared" ref="AG1094" si="2366">+AF1094+1%</f>
        <v>7.0000000000000007E-2</v>
      </c>
      <c r="AH1094" s="282">
        <f t="shared" ref="AH1094" si="2367">+AG1094+1%</f>
        <v>0.08</v>
      </c>
      <c r="AI1094" s="282">
        <f t="shared" ref="AI1094" si="2368">+AH1094+1%</f>
        <v>0.09</v>
      </c>
      <c r="AJ1094" s="282">
        <f t="shared" ref="AJ1094" si="2369">+AI1094+1%</f>
        <v>9.9999999999999992E-2</v>
      </c>
      <c r="AK1094" s="282">
        <f t="shared" ref="AK1094" si="2370">+AJ1094+1%</f>
        <v>0.10999999999999999</v>
      </c>
      <c r="AL1094" s="282">
        <f t="shared" ref="AL1094" si="2371">+AK1094+1%</f>
        <v>0.11999999999999998</v>
      </c>
      <c r="AM1094" s="282">
        <f>1%</f>
        <v>0.01</v>
      </c>
      <c r="AN1094" s="282">
        <f t="shared" ref="AN1094" si="2372">+AM1094+1%</f>
        <v>0.02</v>
      </c>
      <c r="AO1094" s="282">
        <f t="shared" ref="AO1094" si="2373">+AN1094+1%</f>
        <v>0.03</v>
      </c>
      <c r="AP1094" s="282">
        <f t="shared" ref="AP1094" si="2374">+AO1094+1%</f>
        <v>0.04</v>
      </c>
      <c r="AQ1094" s="282">
        <f t="shared" ref="AQ1094" si="2375">+AP1094+1%</f>
        <v>0.05</v>
      </c>
      <c r="AR1094" s="282">
        <f t="shared" ref="AR1094" si="2376">+AQ1094+1%</f>
        <v>6.0000000000000005E-2</v>
      </c>
      <c r="AS1094" s="282">
        <f t="shared" ref="AS1094" si="2377">+AR1094+1%</f>
        <v>7.0000000000000007E-2</v>
      </c>
      <c r="AT1094" s="282">
        <f t="shared" ref="AT1094" si="2378">+AS1094+1%</f>
        <v>0.08</v>
      </c>
      <c r="AU1094" s="282">
        <f t="shared" ref="AU1094" si="2379">+AT1094+1%</f>
        <v>0.09</v>
      </c>
      <c r="AV1094" s="282">
        <f t="shared" ref="AV1094" si="2380">+AU1094+1%</f>
        <v>9.9999999999999992E-2</v>
      </c>
      <c r="AW1094" s="282">
        <f t="shared" ref="AW1094" si="2381">+AV1094+1%</f>
        <v>0.10999999999999999</v>
      </c>
      <c r="AX1094" s="282">
        <f t="shared" ref="AX1094" si="2382">+AW1094+1%</f>
        <v>0.11999999999999998</v>
      </c>
      <c r="AY1094" s="282">
        <f>1%</f>
        <v>0.01</v>
      </c>
      <c r="AZ1094" s="282">
        <f t="shared" ref="AZ1094" si="2383">+AY1094+1%</f>
        <v>0.02</v>
      </c>
      <c r="BA1094" s="282">
        <f t="shared" ref="BA1094" si="2384">+AZ1094+1%</f>
        <v>0.03</v>
      </c>
      <c r="BB1094" s="282">
        <f t="shared" ref="BB1094" si="2385">+BA1094+1%</f>
        <v>0.04</v>
      </c>
      <c r="BC1094" s="282">
        <f t="shared" ref="BC1094" si="2386">+BB1094+1%</f>
        <v>0.05</v>
      </c>
      <c r="BD1094" s="282">
        <f t="shared" ref="BD1094" si="2387">+BC1094+1%</f>
        <v>6.0000000000000005E-2</v>
      </c>
      <c r="BE1094" s="282">
        <f t="shared" ref="BE1094" si="2388">+BD1094+1%</f>
        <v>7.0000000000000007E-2</v>
      </c>
      <c r="BF1094" s="282">
        <f t="shared" ref="BF1094" si="2389">+BE1094+1%</f>
        <v>0.08</v>
      </c>
      <c r="BG1094" s="282">
        <f t="shared" ref="BG1094" si="2390">+BF1094+1%</f>
        <v>0.09</v>
      </c>
      <c r="BH1094" s="282">
        <f t="shared" ref="BH1094" si="2391">+BG1094+1%</f>
        <v>9.9999999999999992E-2</v>
      </c>
      <c r="BI1094" s="282">
        <f t="shared" ref="BI1094" si="2392">+BH1094+1%</f>
        <v>0.10999999999999999</v>
      </c>
      <c r="BJ1094" s="282">
        <f t="shared" ref="BJ1094" si="2393">+BI1094+1%</f>
        <v>0.11999999999999998</v>
      </c>
      <c r="BK1094" s="282">
        <f>1%</f>
        <v>0.01</v>
      </c>
      <c r="BL1094" s="282">
        <f t="shared" ref="BL1094" si="2394">+BK1094+1%</f>
        <v>0.02</v>
      </c>
      <c r="BM1094" s="282">
        <f t="shared" ref="BM1094" si="2395">+BL1094+1%</f>
        <v>0.03</v>
      </c>
      <c r="BN1094" s="282">
        <f t="shared" ref="BN1094" si="2396">+BM1094+1%</f>
        <v>0.04</v>
      </c>
      <c r="BO1094" s="282">
        <f t="shared" ref="BO1094" si="2397">+BN1094+1%</f>
        <v>0.05</v>
      </c>
      <c r="BP1094" s="282">
        <f t="shared" ref="BP1094" si="2398">+BO1094+1%</f>
        <v>6.0000000000000005E-2</v>
      </c>
      <c r="BQ1094" s="282">
        <f t="shared" ref="BQ1094" si="2399">+BP1094+1%</f>
        <v>7.0000000000000007E-2</v>
      </c>
      <c r="BR1094" s="282">
        <f t="shared" ref="BR1094" si="2400">+BQ1094+1%</f>
        <v>0.08</v>
      </c>
      <c r="BS1094" s="282">
        <f t="shared" ref="BS1094" si="2401">+BR1094+1%</f>
        <v>0.09</v>
      </c>
      <c r="BT1094" s="282">
        <f t="shared" ref="BT1094" si="2402">+BS1094+1%</f>
        <v>9.9999999999999992E-2</v>
      </c>
      <c r="BU1094" s="282">
        <f t="shared" ref="BU1094" si="2403">+BT1094+1%</f>
        <v>0.10999999999999999</v>
      </c>
      <c r="BV1094" s="282">
        <f t="shared" ref="BV1094" si="2404">+BU1094+1%</f>
        <v>0.11999999999999998</v>
      </c>
      <c r="BW1094" s="283">
        <f t="shared" si="2237"/>
        <v>3.8999999999999995</v>
      </c>
    </row>
    <row r="1095" spans="1:75" x14ac:dyDescent="0.3">
      <c r="A1095" s="168" t="s">
        <v>632</v>
      </c>
      <c r="O1095" s="118">
        <f>+O1092*O1094</f>
        <v>94995.772024999984</v>
      </c>
      <c r="P1095" s="118">
        <f>+P1092*P1094</f>
        <v>379983.08809999994</v>
      </c>
      <c r="Q1095" s="118">
        <f t="shared" ref="Q1095:Z1095" si="2405">+Q1092*Q1094</f>
        <v>854961.94822499983</v>
      </c>
      <c r="R1095" s="118">
        <f t="shared" si="2405"/>
        <v>1519932.3523999997</v>
      </c>
      <c r="S1095" s="118">
        <f t="shared" si="2405"/>
        <v>2374894.3006249997</v>
      </c>
      <c r="T1095" s="118">
        <f t="shared" si="2405"/>
        <v>3419847.7929000002</v>
      </c>
      <c r="U1095" s="118">
        <f t="shared" si="2405"/>
        <v>4654792.829225</v>
      </c>
      <c r="V1095" s="118">
        <f t="shared" si="2405"/>
        <v>6079729.409599999</v>
      </c>
      <c r="W1095" s="118">
        <f t="shared" si="2405"/>
        <v>7694657.5340249985</v>
      </c>
      <c r="X1095" s="118">
        <f t="shared" si="2405"/>
        <v>9499577.2024999987</v>
      </c>
      <c r="Y1095" s="118">
        <f t="shared" si="2405"/>
        <v>11494488.415024998</v>
      </c>
      <c r="Z1095" s="118">
        <f t="shared" si="2405"/>
        <v>13679391.171599997</v>
      </c>
      <c r="AA1095" s="118">
        <f>+AA1092*AA1094</f>
        <v>101059.74077242312</v>
      </c>
      <c r="AB1095" s="118">
        <f t="shared" ref="AB1095:AL1095" si="2406">+AB1092*AB1094</f>
        <v>404238.96308969246</v>
      </c>
      <c r="AC1095" s="118">
        <f t="shared" si="2406"/>
        <v>909537.66695180791</v>
      </c>
      <c r="AD1095" s="118">
        <f t="shared" si="2406"/>
        <v>1616955.8523587699</v>
      </c>
      <c r="AE1095" s="118">
        <f t="shared" si="2406"/>
        <v>2526493.5193105782</v>
      </c>
      <c r="AF1095" s="118">
        <f t="shared" si="2406"/>
        <v>3638150.6678072326</v>
      </c>
      <c r="AG1095" s="118">
        <f t="shared" si="2406"/>
        <v>4951927.2978487341</v>
      </c>
      <c r="AH1095" s="118">
        <f t="shared" si="2406"/>
        <v>6467823.4094350804</v>
      </c>
      <c r="AI1095" s="118">
        <f t="shared" si="2406"/>
        <v>8185839.0025662733</v>
      </c>
      <c r="AJ1095" s="118">
        <f t="shared" si="2406"/>
        <v>10105974.077242313</v>
      </c>
      <c r="AK1095" s="118">
        <f t="shared" si="2406"/>
        <v>12228228.633463198</v>
      </c>
      <c r="AL1095" s="118">
        <f t="shared" si="2406"/>
        <v>14552602.671228928</v>
      </c>
      <c r="AM1095" s="118">
        <f>+AM1092*AM1094</f>
        <v>124060.70469750911</v>
      </c>
      <c r="AN1095" s="118">
        <f t="shared" ref="AN1095:AX1095" si="2407">+AN1092*AN1094</f>
        <v>496242.81879003643</v>
      </c>
      <c r="AO1095" s="118">
        <f t="shared" si="2407"/>
        <v>1116546.342277582</v>
      </c>
      <c r="AP1095" s="118">
        <f t="shared" si="2407"/>
        <v>1984971.2751601457</v>
      </c>
      <c r="AQ1095" s="118">
        <f t="shared" si="2407"/>
        <v>3101517.6174377277</v>
      </c>
      <c r="AR1095" s="118">
        <f t="shared" si="2407"/>
        <v>4466185.3691103281</v>
      </c>
      <c r="AS1095" s="118">
        <f t="shared" si="2407"/>
        <v>6078974.5301779471</v>
      </c>
      <c r="AT1095" s="118">
        <f t="shared" si="2407"/>
        <v>7939885.1006405829</v>
      </c>
      <c r="AU1095" s="118">
        <f t="shared" si="2407"/>
        <v>10048917.080498237</v>
      </c>
      <c r="AV1095" s="118">
        <f t="shared" si="2407"/>
        <v>12406070.469750909</v>
      </c>
      <c r="AW1095" s="118">
        <f t="shared" si="2407"/>
        <v>15011345.2683986</v>
      </c>
      <c r="AX1095" s="118">
        <f t="shared" si="2407"/>
        <v>17864741.476441309</v>
      </c>
      <c r="AY1095" s="118">
        <f>+AY1092*AY1094</f>
        <v>136900.68206546316</v>
      </c>
      <c r="AZ1095" s="118">
        <f t="shared" ref="AZ1095:BJ1095" si="2408">+AZ1092*AZ1094</f>
        <v>547602.72826185264</v>
      </c>
      <c r="BA1095" s="118">
        <f t="shared" si="2408"/>
        <v>1232106.1385891684</v>
      </c>
      <c r="BB1095" s="118">
        <f t="shared" si="2408"/>
        <v>2190410.9130474105</v>
      </c>
      <c r="BC1095" s="118">
        <f t="shared" si="2408"/>
        <v>3422517.051636579</v>
      </c>
      <c r="BD1095" s="118">
        <f t="shared" si="2408"/>
        <v>4928424.5543566747</v>
      </c>
      <c r="BE1095" s="118">
        <f t="shared" si="2408"/>
        <v>6708133.4212076962</v>
      </c>
      <c r="BF1095" s="118">
        <f t="shared" si="2408"/>
        <v>8761643.6521896441</v>
      </c>
      <c r="BG1095" s="118">
        <f t="shared" si="2408"/>
        <v>11088955.247302517</v>
      </c>
      <c r="BH1095" s="118">
        <f t="shared" si="2408"/>
        <v>13690068.206546318</v>
      </c>
      <c r="BI1095" s="118">
        <f t="shared" si="2408"/>
        <v>16564982.529921042</v>
      </c>
      <c r="BJ1095" s="118">
        <f t="shared" si="2408"/>
        <v>19713698.217426691</v>
      </c>
      <c r="BK1095" s="118">
        <f>+BK1092*BK1094</f>
        <v>151887.70410210334</v>
      </c>
      <c r="BL1095" s="118">
        <f t="shared" ref="BL1095:BV1095" si="2409">+BL1092*BL1094</f>
        <v>607550.81640841335</v>
      </c>
      <c r="BM1095" s="118">
        <f t="shared" si="2409"/>
        <v>1366989.3369189301</v>
      </c>
      <c r="BN1095" s="118">
        <f t="shared" si="2409"/>
        <v>2430203.2656336534</v>
      </c>
      <c r="BO1095" s="118">
        <f t="shared" si="2409"/>
        <v>3797192.6025525839</v>
      </c>
      <c r="BP1095" s="118">
        <f t="shared" si="2409"/>
        <v>5467957.3476757212</v>
      </c>
      <c r="BQ1095" s="118">
        <f t="shared" si="2409"/>
        <v>7442497.5010030661</v>
      </c>
      <c r="BR1095" s="118">
        <f t="shared" si="2409"/>
        <v>9720813.0625346154</v>
      </c>
      <c r="BS1095" s="118">
        <f t="shared" si="2409"/>
        <v>12302904.032270374</v>
      </c>
      <c r="BT1095" s="118">
        <f t="shared" si="2409"/>
        <v>15188770.410210337</v>
      </c>
      <c r="BU1095" s="118">
        <f t="shared" si="2409"/>
        <v>18378412.196354508</v>
      </c>
      <c r="BV1095" s="118">
        <f t="shared" si="2409"/>
        <v>21871829.390702885</v>
      </c>
      <c r="BW1095" s="247">
        <f t="shared" si="2237"/>
        <v>395787992.38062423</v>
      </c>
    </row>
    <row r="1096" spans="1:75" x14ac:dyDescent="0.3">
      <c r="A1096" s="3" t="s">
        <v>633</v>
      </c>
      <c r="O1096" s="118">
        <f>+O1090/12</f>
        <v>9499577.2024999987</v>
      </c>
      <c r="P1096" s="118">
        <f>+P1090/12</f>
        <v>9499577.2024999987</v>
      </c>
      <c r="Q1096" s="118">
        <f t="shared" ref="Q1096:Z1096" si="2410">+Q1090/12</f>
        <v>9499577.2024999987</v>
      </c>
      <c r="R1096" s="118">
        <f t="shared" si="2410"/>
        <v>9499577.2024999987</v>
      </c>
      <c r="S1096" s="118">
        <f t="shared" si="2410"/>
        <v>9499577.2024999987</v>
      </c>
      <c r="T1096" s="118">
        <f t="shared" si="2410"/>
        <v>9499577.2024999987</v>
      </c>
      <c r="U1096" s="118">
        <f t="shared" si="2410"/>
        <v>9499577.2024999987</v>
      </c>
      <c r="V1096" s="118">
        <f t="shared" si="2410"/>
        <v>9499577.2024999987</v>
      </c>
      <c r="W1096" s="118">
        <f t="shared" si="2410"/>
        <v>9499577.2024999987</v>
      </c>
      <c r="X1096" s="118">
        <f t="shared" si="2410"/>
        <v>9499577.2024999987</v>
      </c>
      <c r="Y1096" s="118">
        <f t="shared" si="2410"/>
        <v>9499577.2024999987</v>
      </c>
      <c r="Z1096" s="118">
        <f t="shared" si="2410"/>
        <v>9499577.2024999987</v>
      </c>
      <c r="AA1096" s="118">
        <f>+AA1090/12</f>
        <v>10105974.077242311</v>
      </c>
      <c r="AB1096" s="118">
        <f t="shared" ref="AB1096:AL1096" si="2411">+AB1090/12</f>
        <v>10105974.077242311</v>
      </c>
      <c r="AC1096" s="118">
        <f t="shared" si="2411"/>
        <v>10105974.077242311</v>
      </c>
      <c r="AD1096" s="118">
        <f t="shared" si="2411"/>
        <v>10105974.077242311</v>
      </c>
      <c r="AE1096" s="118">
        <f t="shared" si="2411"/>
        <v>10105974.077242311</v>
      </c>
      <c r="AF1096" s="118">
        <f t="shared" si="2411"/>
        <v>10105974.077242311</v>
      </c>
      <c r="AG1096" s="118">
        <f t="shared" si="2411"/>
        <v>10105974.077242311</v>
      </c>
      <c r="AH1096" s="118">
        <f t="shared" si="2411"/>
        <v>10105974.077242311</v>
      </c>
      <c r="AI1096" s="118">
        <f t="shared" si="2411"/>
        <v>10105974.077242311</v>
      </c>
      <c r="AJ1096" s="118">
        <f t="shared" si="2411"/>
        <v>10105974.077242311</v>
      </c>
      <c r="AK1096" s="118">
        <f t="shared" si="2411"/>
        <v>10105974.077242311</v>
      </c>
      <c r="AL1096" s="118">
        <f t="shared" si="2411"/>
        <v>10105974.077242311</v>
      </c>
      <c r="AM1096" s="118">
        <f>+AM1090/12</f>
        <v>12406070.469750911</v>
      </c>
      <c r="AN1096" s="118">
        <f t="shared" ref="AN1096:AX1096" si="2412">+AN1090/12</f>
        <v>12406070.469750911</v>
      </c>
      <c r="AO1096" s="118">
        <f t="shared" si="2412"/>
        <v>12406070.469750911</v>
      </c>
      <c r="AP1096" s="118">
        <f t="shared" si="2412"/>
        <v>12406070.469750911</v>
      </c>
      <c r="AQ1096" s="118">
        <f t="shared" si="2412"/>
        <v>12406070.469750911</v>
      </c>
      <c r="AR1096" s="118">
        <f t="shared" si="2412"/>
        <v>12406070.469750911</v>
      </c>
      <c r="AS1096" s="118">
        <f t="shared" si="2412"/>
        <v>12406070.469750911</v>
      </c>
      <c r="AT1096" s="118">
        <f t="shared" si="2412"/>
        <v>12406070.469750911</v>
      </c>
      <c r="AU1096" s="118">
        <f t="shared" si="2412"/>
        <v>12406070.469750911</v>
      </c>
      <c r="AV1096" s="118">
        <f t="shared" si="2412"/>
        <v>12406070.469750911</v>
      </c>
      <c r="AW1096" s="118">
        <f t="shared" si="2412"/>
        <v>12406070.469750911</v>
      </c>
      <c r="AX1096" s="118">
        <f t="shared" si="2412"/>
        <v>12406070.469750911</v>
      </c>
      <c r="AY1096" s="118">
        <f>+AY1090/12</f>
        <v>13690068.206546316</v>
      </c>
      <c r="AZ1096" s="118">
        <f t="shared" ref="AZ1096:BJ1096" si="2413">+AZ1090/12</f>
        <v>13690068.206546316</v>
      </c>
      <c r="BA1096" s="118">
        <f t="shared" si="2413"/>
        <v>13690068.206546316</v>
      </c>
      <c r="BB1096" s="118">
        <f t="shared" si="2413"/>
        <v>13690068.206546316</v>
      </c>
      <c r="BC1096" s="118">
        <f t="shared" si="2413"/>
        <v>13690068.206546316</v>
      </c>
      <c r="BD1096" s="118">
        <f t="shared" si="2413"/>
        <v>13690068.206546316</v>
      </c>
      <c r="BE1096" s="118">
        <f t="shared" si="2413"/>
        <v>13690068.206546316</v>
      </c>
      <c r="BF1096" s="118">
        <f t="shared" si="2413"/>
        <v>13690068.206546316</v>
      </c>
      <c r="BG1096" s="118">
        <f t="shared" si="2413"/>
        <v>13690068.206546316</v>
      </c>
      <c r="BH1096" s="118">
        <f t="shared" si="2413"/>
        <v>13690068.206546316</v>
      </c>
      <c r="BI1096" s="118">
        <f t="shared" si="2413"/>
        <v>13690068.206546316</v>
      </c>
      <c r="BJ1096" s="118">
        <f t="shared" si="2413"/>
        <v>13690068.206546316</v>
      </c>
      <c r="BK1096" s="118">
        <f>+BK1090/12</f>
        <v>15188770.410210334</v>
      </c>
      <c r="BL1096" s="118">
        <f t="shared" ref="BL1096:BV1096" si="2414">+BL1090/12</f>
        <v>15188770.410210334</v>
      </c>
      <c r="BM1096" s="118">
        <f t="shared" si="2414"/>
        <v>15188770.410210334</v>
      </c>
      <c r="BN1096" s="118">
        <f t="shared" si="2414"/>
        <v>15188770.410210334</v>
      </c>
      <c r="BO1096" s="118">
        <f t="shared" si="2414"/>
        <v>15188770.410210334</v>
      </c>
      <c r="BP1096" s="118">
        <f t="shared" si="2414"/>
        <v>15188770.410210334</v>
      </c>
      <c r="BQ1096" s="118">
        <f t="shared" si="2414"/>
        <v>15188770.410210334</v>
      </c>
      <c r="BR1096" s="118">
        <f t="shared" si="2414"/>
        <v>15188770.410210334</v>
      </c>
      <c r="BS1096" s="118">
        <f t="shared" si="2414"/>
        <v>15188770.410210334</v>
      </c>
      <c r="BT1096" s="118">
        <f t="shared" si="2414"/>
        <v>15188770.410210334</v>
      </c>
      <c r="BU1096" s="118">
        <f t="shared" si="2414"/>
        <v>15188770.410210334</v>
      </c>
      <c r="BV1096" s="118">
        <f t="shared" si="2414"/>
        <v>15188770.410210334</v>
      </c>
      <c r="BW1096" s="247">
        <f t="shared" si="2237"/>
        <v>730685524.39499855</v>
      </c>
    </row>
    <row r="1097" spans="1:75" x14ac:dyDescent="0.3">
      <c r="A1097" s="168" t="s">
        <v>634</v>
      </c>
      <c r="O1097" s="118">
        <f>+N1097+O1096</f>
        <v>9499577.2024999987</v>
      </c>
      <c r="P1097" s="118">
        <f>+O1097+P1096</f>
        <v>18999154.404999997</v>
      </c>
      <c r="Q1097" s="118">
        <f t="shared" ref="Q1097" si="2415">+P1097+Q1096</f>
        <v>28498731.607499994</v>
      </c>
      <c r="R1097" s="118">
        <f t="shared" ref="R1097" si="2416">+Q1097+R1096</f>
        <v>37998308.809999995</v>
      </c>
      <c r="S1097" s="118">
        <f t="shared" ref="S1097" si="2417">+R1097+S1096</f>
        <v>47497886.012499996</v>
      </c>
      <c r="T1097" s="118">
        <f t="shared" ref="T1097" si="2418">+S1097+T1096</f>
        <v>56997463.214999996</v>
      </c>
      <c r="U1097" s="118">
        <f t="shared" ref="U1097" si="2419">+T1097+U1096</f>
        <v>66497040.417499997</v>
      </c>
      <c r="V1097" s="118">
        <f t="shared" ref="V1097" si="2420">+U1097+V1096</f>
        <v>75996617.61999999</v>
      </c>
      <c r="W1097" s="118">
        <f t="shared" ref="W1097" si="2421">+V1097+W1096</f>
        <v>85496194.82249999</v>
      </c>
      <c r="X1097" s="118">
        <f t="shared" ref="X1097" si="2422">+W1097+X1096</f>
        <v>94995772.024999991</v>
      </c>
      <c r="Y1097" s="118">
        <f t="shared" ref="Y1097" si="2423">+X1097+Y1096</f>
        <v>104495349.22749999</v>
      </c>
      <c r="Z1097" s="118">
        <f t="shared" ref="Z1097" si="2424">+Y1097+Z1096</f>
        <v>113994926.42999999</v>
      </c>
      <c r="AA1097" s="118">
        <f>+AA1096</f>
        <v>10105974.077242311</v>
      </c>
      <c r="AB1097" s="118">
        <f t="shared" ref="AB1097" si="2425">+AA1097+AB1096</f>
        <v>20211948.154484622</v>
      </c>
      <c r="AC1097" s="118">
        <f t="shared" ref="AC1097" si="2426">+AB1097+AC1096</f>
        <v>30317922.231726933</v>
      </c>
      <c r="AD1097" s="118">
        <f t="shared" ref="AD1097" si="2427">+AC1097+AD1096</f>
        <v>40423896.308969244</v>
      </c>
      <c r="AE1097" s="118">
        <f t="shared" ref="AE1097" si="2428">+AD1097+AE1096</f>
        <v>50529870.386211559</v>
      </c>
      <c r="AF1097" s="118">
        <f t="shared" ref="AF1097" si="2429">+AE1097+AF1096</f>
        <v>60635844.463453874</v>
      </c>
      <c r="AG1097" s="118">
        <f t="shared" ref="AG1097" si="2430">+AF1097+AG1096</f>
        <v>70741818.540696189</v>
      </c>
      <c r="AH1097" s="118">
        <f t="shared" ref="AH1097" si="2431">+AG1097+AH1096</f>
        <v>80847792.617938504</v>
      </c>
      <c r="AI1097" s="118">
        <f t="shared" ref="AI1097" si="2432">+AH1097+AI1096</f>
        <v>90953766.695180818</v>
      </c>
      <c r="AJ1097" s="118">
        <f t="shared" ref="AJ1097" si="2433">+AI1097+AJ1096</f>
        <v>101059740.77242313</v>
      </c>
      <c r="AK1097" s="118">
        <f t="shared" ref="AK1097" si="2434">+AJ1097+AK1096</f>
        <v>111165714.84966545</v>
      </c>
      <c r="AL1097" s="118">
        <f t="shared" ref="AL1097" si="2435">+AK1097+AL1096</f>
        <v>121271688.92690776</v>
      </c>
      <c r="AM1097" s="118">
        <f>+AM1096</f>
        <v>12406070.469750911</v>
      </c>
      <c r="AN1097" s="118">
        <f t="shared" ref="AN1097" si="2436">+AM1097+AN1096</f>
        <v>24812140.939501822</v>
      </c>
      <c r="AO1097" s="118">
        <f t="shared" ref="AO1097" si="2437">+AN1097+AO1096</f>
        <v>37218211.409252733</v>
      </c>
      <c r="AP1097" s="118">
        <f t="shared" ref="AP1097" si="2438">+AO1097+AP1096</f>
        <v>49624281.879003644</v>
      </c>
      <c r="AQ1097" s="118">
        <f t="shared" ref="AQ1097" si="2439">+AP1097+AQ1096</f>
        <v>62030352.348754555</v>
      </c>
      <c r="AR1097" s="118">
        <f t="shared" ref="AR1097" si="2440">+AQ1097+AR1096</f>
        <v>74436422.818505466</v>
      </c>
      <c r="AS1097" s="118">
        <f t="shared" ref="AS1097" si="2441">+AR1097+AS1096</f>
        <v>86842493.288256377</v>
      </c>
      <c r="AT1097" s="118">
        <f t="shared" ref="AT1097" si="2442">+AS1097+AT1096</f>
        <v>99248563.758007288</v>
      </c>
      <c r="AU1097" s="118">
        <f t="shared" ref="AU1097" si="2443">+AT1097+AU1096</f>
        <v>111654634.2277582</v>
      </c>
      <c r="AV1097" s="118">
        <f t="shared" ref="AV1097" si="2444">+AU1097+AV1096</f>
        <v>124060704.69750911</v>
      </c>
      <c r="AW1097" s="118">
        <f t="shared" ref="AW1097" si="2445">+AV1097+AW1096</f>
        <v>136466775.16726002</v>
      </c>
      <c r="AX1097" s="118">
        <f t="shared" ref="AX1097" si="2446">+AW1097+AX1096</f>
        <v>148872845.63701093</v>
      </c>
      <c r="AY1097" s="118">
        <f>+AY1096</f>
        <v>13690068.206546316</v>
      </c>
      <c r="AZ1097" s="118">
        <f t="shared" ref="AZ1097" si="2447">+AY1097+AZ1096</f>
        <v>27380136.413092632</v>
      </c>
      <c r="BA1097" s="118">
        <f t="shared" ref="BA1097" si="2448">+AZ1097+BA1096</f>
        <v>41070204.61963895</v>
      </c>
      <c r="BB1097" s="118">
        <f t="shared" ref="BB1097" si="2449">+BA1097+BB1096</f>
        <v>54760272.826185264</v>
      </c>
      <c r="BC1097" s="118">
        <f t="shared" ref="BC1097" si="2450">+BB1097+BC1096</f>
        <v>68450341.032731578</v>
      </c>
      <c r="BD1097" s="118">
        <f t="shared" ref="BD1097" si="2451">+BC1097+BD1096</f>
        <v>82140409.239277899</v>
      </c>
      <c r="BE1097" s="118">
        <f t="shared" ref="BE1097" si="2452">+BD1097+BE1096</f>
        <v>95830477.445824221</v>
      </c>
      <c r="BF1097" s="118">
        <f t="shared" ref="BF1097" si="2453">+BE1097+BF1096</f>
        <v>109520545.65237054</v>
      </c>
      <c r="BG1097" s="118">
        <f t="shared" ref="BG1097" si="2454">+BF1097+BG1096</f>
        <v>123210613.85891686</v>
      </c>
      <c r="BH1097" s="118">
        <f t="shared" ref="BH1097" si="2455">+BG1097+BH1096</f>
        <v>136900682.06546319</v>
      </c>
      <c r="BI1097" s="118">
        <f t="shared" ref="BI1097" si="2456">+BH1097+BI1096</f>
        <v>150590750.27200949</v>
      </c>
      <c r="BJ1097" s="118">
        <f t="shared" ref="BJ1097" si="2457">+BI1097+BJ1096</f>
        <v>164280818.4785558</v>
      </c>
      <c r="BK1097" s="118">
        <f>+BK1096</f>
        <v>15188770.410210334</v>
      </c>
      <c r="BL1097" s="118">
        <f t="shared" ref="BL1097" si="2458">+BK1097+BL1096</f>
        <v>30377540.820420668</v>
      </c>
      <c r="BM1097" s="118">
        <f t="shared" ref="BM1097" si="2459">+BL1097+BM1096</f>
        <v>45566311.230631001</v>
      </c>
      <c r="BN1097" s="118">
        <f t="shared" ref="BN1097" si="2460">+BM1097+BN1096</f>
        <v>60755081.640841335</v>
      </c>
      <c r="BO1097" s="118">
        <f t="shared" ref="BO1097" si="2461">+BN1097+BO1096</f>
        <v>75943852.051051676</v>
      </c>
      <c r="BP1097" s="118">
        <f t="shared" ref="BP1097" si="2462">+BO1097+BP1096</f>
        <v>91132622.461262017</v>
      </c>
      <c r="BQ1097" s="118">
        <f t="shared" ref="BQ1097" si="2463">+BP1097+BQ1096</f>
        <v>106321392.87147236</v>
      </c>
      <c r="BR1097" s="118">
        <f t="shared" ref="BR1097" si="2464">+BQ1097+BR1096</f>
        <v>121510163.2816827</v>
      </c>
      <c r="BS1097" s="118">
        <f t="shared" ref="BS1097" si="2465">+BR1097+BS1096</f>
        <v>136698933.69189304</v>
      </c>
      <c r="BT1097" s="118">
        <f t="shared" ref="BT1097" si="2466">+BS1097+BT1096</f>
        <v>151887704.10210338</v>
      </c>
      <c r="BU1097" s="118">
        <f t="shared" ref="BU1097" si="2467">+BT1097+BU1096</f>
        <v>167076474.51231372</v>
      </c>
      <c r="BV1097" s="118">
        <f t="shared" ref="BV1097" si="2468">+BU1097+BV1096</f>
        <v>182265244.92252406</v>
      </c>
      <c r="BW1097" s="247">
        <f t="shared" si="2237"/>
        <v>4749455908.5674896</v>
      </c>
    </row>
    <row r="1098" spans="1:75" x14ac:dyDescent="0.3">
      <c r="A1098" s="3" t="s">
        <v>635</v>
      </c>
      <c r="O1098" s="118">
        <f>+O1088/24</f>
        <v>4749788.6012499994</v>
      </c>
      <c r="P1098" s="118">
        <f>+P1088/24</f>
        <v>4749788.6012499994</v>
      </c>
      <c r="Q1098" s="118">
        <f t="shared" ref="Q1098:Z1098" si="2469">+Q1088/24</f>
        <v>4749788.6012499994</v>
      </c>
      <c r="R1098" s="118">
        <f t="shared" si="2469"/>
        <v>4749788.6012499994</v>
      </c>
      <c r="S1098" s="118">
        <f t="shared" si="2469"/>
        <v>4749788.6012499994</v>
      </c>
      <c r="T1098" s="118">
        <f t="shared" si="2469"/>
        <v>4749788.6012499994</v>
      </c>
      <c r="U1098" s="118">
        <f t="shared" si="2469"/>
        <v>4749788.6012499994</v>
      </c>
      <c r="V1098" s="118">
        <f t="shared" si="2469"/>
        <v>4749788.6012499994</v>
      </c>
      <c r="W1098" s="118">
        <f t="shared" si="2469"/>
        <v>4749788.6012499994</v>
      </c>
      <c r="X1098" s="118">
        <f t="shared" si="2469"/>
        <v>4749788.6012499994</v>
      </c>
      <c r="Y1098" s="118">
        <f t="shared" si="2469"/>
        <v>4749788.6012499994</v>
      </c>
      <c r="Z1098" s="118">
        <f t="shared" si="2469"/>
        <v>4749788.6012499994</v>
      </c>
      <c r="AA1098" s="118">
        <f>+AA1088/24</f>
        <v>5052987.0386211555</v>
      </c>
      <c r="AB1098" s="118">
        <f t="shared" ref="AB1098:AL1098" si="2470">+AB1088/24</f>
        <v>5052987.0386211555</v>
      </c>
      <c r="AC1098" s="118">
        <f t="shared" si="2470"/>
        <v>5052987.0386211555</v>
      </c>
      <c r="AD1098" s="118">
        <f t="shared" si="2470"/>
        <v>5052987.0386211555</v>
      </c>
      <c r="AE1098" s="118">
        <f t="shared" si="2470"/>
        <v>5052987.0386211555</v>
      </c>
      <c r="AF1098" s="118">
        <f t="shared" si="2470"/>
        <v>5052987.0386211555</v>
      </c>
      <c r="AG1098" s="118">
        <f t="shared" si="2470"/>
        <v>5052987.0386211555</v>
      </c>
      <c r="AH1098" s="118">
        <f t="shared" si="2470"/>
        <v>5052987.0386211555</v>
      </c>
      <c r="AI1098" s="118">
        <f t="shared" si="2470"/>
        <v>5052987.0386211555</v>
      </c>
      <c r="AJ1098" s="118">
        <f t="shared" si="2470"/>
        <v>5052987.0386211555</v>
      </c>
      <c r="AK1098" s="118">
        <f t="shared" si="2470"/>
        <v>5052987.0386211555</v>
      </c>
      <c r="AL1098" s="118">
        <f t="shared" si="2470"/>
        <v>5052987.0386211555</v>
      </c>
      <c r="AM1098" s="118">
        <f>+AM1088/24</f>
        <v>6203035.2348754555</v>
      </c>
      <c r="AN1098" s="118">
        <f t="shared" ref="AN1098:AX1098" si="2471">+AN1088/24</f>
        <v>6203035.2348754555</v>
      </c>
      <c r="AO1098" s="118">
        <f t="shared" si="2471"/>
        <v>6203035.2348754555</v>
      </c>
      <c r="AP1098" s="118">
        <f t="shared" si="2471"/>
        <v>6203035.2348754555</v>
      </c>
      <c r="AQ1098" s="118">
        <f t="shared" si="2471"/>
        <v>6203035.2348754555</v>
      </c>
      <c r="AR1098" s="118">
        <f t="shared" si="2471"/>
        <v>6203035.2348754555</v>
      </c>
      <c r="AS1098" s="118">
        <f t="shared" si="2471"/>
        <v>6203035.2348754555</v>
      </c>
      <c r="AT1098" s="118">
        <f t="shared" si="2471"/>
        <v>6203035.2348754555</v>
      </c>
      <c r="AU1098" s="118">
        <f t="shared" si="2471"/>
        <v>6203035.2348754555</v>
      </c>
      <c r="AV1098" s="118">
        <f t="shared" si="2471"/>
        <v>6203035.2348754555</v>
      </c>
      <c r="AW1098" s="118">
        <f t="shared" si="2471"/>
        <v>6203035.2348754555</v>
      </c>
      <c r="AX1098" s="118">
        <f t="shared" si="2471"/>
        <v>6203035.2348754555</v>
      </c>
      <c r="AY1098" s="118">
        <f>+AY1088/24</f>
        <v>6845034.103273158</v>
      </c>
      <c r="AZ1098" s="118">
        <f t="shared" ref="AZ1098:BJ1098" si="2472">+AZ1088/24</f>
        <v>6845034.103273158</v>
      </c>
      <c r="BA1098" s="118">
        <f t="shared" si="2472"/>
        <v>6845034.103273158</v>
      </c>
      <c r="BB1098" s="118">
        <f t="shared" si="2472"/>
        <v>6845034.103273158</v>
      </c>
      <c r="BC1098" s="118">
        <f t="shared" si="2472"/>
        <v>6845034.103273158</v>
      </c>
      <c r="BD1098" s="118">
        <f t="shared" si="2472"/>
        <v>6845034.103273158</v>
      </c>
      <c r="BE1098" s="118">
        <f t="shared" si="2472"/>
        <v>6845034.103273158</v>
      </c>
      <c r="BF1098" s="118">
        <f t="shared" si="2472"/>
        <v>6845034.103273158</v>
      </c>
      <c r="BG1098" s="118">
        <f t="shared" si="2472"/>
        <v>6845034.103273158</v>
      </c>
      <c r="BH1098" s="118">
        <f t="shared" si="2472"/>
        <v>6845034.103273158</v>
      </c>
      <c r="BI1098" s="118">
        <f t="shared" si="2472"/>
        <v>6845034.103273158</v>
      </c>
      <c r="BJ1098" s="118">
        <f t="shared" si="2472"/>
        <v>6845034.103273158</v>
      </c>
      <c r="BK1098" s="118">
        <f>+BK1088/24</f>
        <v>7594385.2051051669</v>
      </c>
      <c r="BL1098" s="118">
        <f t="shared" ref="BL1098:BV1098" si="2473">+BL1088/24</f>
        <v>7594385.2051051669</v>
      </c>
      <c r="BM1098" s="118">
        <f t="shared" si="2473"/>
        <v>7594385.2051051669</v>
      </c>
      <c r="BN1098" s="118">
        <f t="shared" si="2473"/>
        <v>7594385.2051051669</v>
      </c>
      <c r="BO1098" s="118">
        <f t="shared" si="2473"/>
        <v>7594385.2051051669</v>
      </c>
      <c r="BP1098" s="118">
        <f t="shared" si="2473"/>
        <v>7594385.2051051669</v>
      </c>
      <c r="BQ1098" s="118">
        <f t="shared" si="2473"/>
        <v>7594385.2051051669</v>
      </c>
      <c r="BR1098" s="118">
        <f t="shared" si="2473"/>
        <v>7594385.2051051669</v>
      </c>
      <c r="BS1098" s="118">
        <f t="shared" si="2473"/>
        <v>7594385.2051051669</v>
      </c>
      <c r="BT1098" s="118">
        <f t="shared" si="2473"/>
        <v>7594385.2051051669</v>
      </c>
      <c r="BU1098" s="118">
        <f t="shared" si="2473"/>
        <v>7594385.2051051669</v>
      </c>
      <c r="BV1098" s="118">
        <f t="shared" si="2473"/>
        <v>7594385.2051051669</v>
      </c>
      <c r="BW1098" s="247">
        <f t="shared" si="2237"/>
        <v>365342762.19749928</v>
      </c>
    </row>
    <row r="1099" spans="1:75" x14ac:dyDescent="0.3">
      <c r="A1099" s="168" t="s">
        <v>636</v>
      </c>
      <c r="O1099" s="118">
        <f>+N1099+O1098</f>
        <v>4749788.6012499994</v>
      </c>
      <c r="P1099" s="118">
        <f>+O1099+P1098</f>
        <v>9499577.2024999987</v>
      </c>
      <c r="Q1099" s="118">
        <f t="shared" ref="Q1099" si="2474">+P1099+Q1098</f>
        <v>14249365.803749997</v>
      </c>
      <c r="R1099" s="118">
        <f t="shared" ref="R1099" si="2475">+Q1099+R1098</f>
        <v>18999154.404999997</v>
      </c>
      <c r="S1099" s="118">
        <f t="shared" ref="S1099" si="2476">+R1099+S1098</f>
        <v>23748943.006249998</v>
      </c>
      <c r="T1099" s="118">
        <f t="shared" ref="T1099" si="2477">+S1099+T1098</f>
        <v>28498731.607499998</v>
      </c>
      <c r="U1099" s="118">
        <f t="shared" ref="U1099" si="2478">+T1099+U1098</f>
        <v>33248520.208749998</v>
      </c>
      <c r="V1099" s="118">
        <f t="shared" ref="V1099" si="2479">+U1099+V1098</f>
        <v>37998308.809999995</v>
      </c>
      <c r="W1099" s="118">
        <f t="shared" ref="W1099" si="2480">+V1099+W1098</f>
        <v>42748097.411249995</v>
      </c>
      <c r="X1099" s="118">
        <f t="shared" ref="X1099" si="2481">+W1099+X1098</f>
        <v>47497886.012499996</v>
      </c>
      <c r="Y1099" s="118">
        <f t="shared" ref="Y1099" si="2482">+X1099+Y1098</f>
        <v>52247674.613749996</v>
      </c>
      <c r="Z1099" s="118">
        <f t="shared" ref="Z1099" si="2483">+Y1099+Z1098</f>
        <v>56997463.214999996</v>
      </c>
      <c r="AA1099" s="118">
        <f>+AA1098</f>
        <v>5052987.0386211555</v>
      </c>
      <c r="AB1099" s="118">
        <f t="shared" ref="AB1099" si="2484">+AA1099+AB1098</f>
        <v>10105974.077242311</v>
      </c>
      <c r="AC1099" s="118">
        <f t="shared" ref="AC1099" si="2485">+AB1099+AC1098</f>
        <v>15158961.115863467</v>
      </c>
      <c r="AD1099" s="118">
        <f t="shared" ref="AD1099" si="2486">+AC1099+AD1098</f>
        <v>20211948.154484622</v>
      </c>
      <c r="AE1099" s="118">
        <f t="shared" ref="AE1099" si="2487">+AD1099+AE1098</f>
        <v>25264935.19310578</v>
      </c>
      <c r="AF1099" s="118">
        <f t="shared" ref="AF1099" si="2488">+AE1099+AF1098</f>
        <v>30317922.231726937</v>
      </c>
      <c r="AG1099" s="118">
        <f t="shared" ref="AG1099" si="2489">+AF1099+AG1098</f>
        <v>35370909.270348094</v>
      </c>
      <c r="AH1099" s="118">
        <f t="shared" ref="AH1099" si="2490">+AG1099+AH1098</f>
        <v>40423896.308969252</v>
      </c>
      <c r="AI1099" s="118">
        <f t="shared" ref="AI1099" si="2491">+AH1099+AI1098</f>
        <v>45476883.347590409</v>
      </c>
      <c r="AJ1099" s="118">
        <f t="shared" ref="AJ1099" si="2492">+AI1099+AJ1098</f>
        <v>50529870.386211567</v>
      </c>
      <c r="AK1099" s="118">
        <f t="shared" ref="AK1099" si="2493">+AJ1099+AK1098</f>
        <v>55582857.424832724</v>
      </c>
      <c r="AL1099" s="118">
        <f t="shared" ref="AL1099" si="2494">+AK1099+AL1098</f>
        <v>60635844.463453881</v>
      </c>
      <c r="AM1099" s="118">
        <f>+AM1098</f>
        <v>6203035.2348754555</v>
      </c>
      <c r="AN1099" s="118">
        <f t="shared" ref="AN1099" si="2495">+AM1099+AN1098</f>
        <v>12406070.469750911</v>
      </c>
      <c r="AO1099" s="118">
        <f t="shared" ref="AO1099" si="2496">+AN1099+AO1098</f>
        <v>18609105.704626366</v>
      </c>
      <c r="AP1099" s="118">
        <f t="shared" ref="AP1099" si="2497">+AO1099+AP1098</f>
        <v>24812140.939501822</v>
      </c>
      <c r="AQ1099" s="118">
        <f t="shared" ref="AQ1099" si="2498">+AP1099+AQ1098</f>
        <v>31015176.174377277</v>
      </c>
      <c r="AR1099" s="118">
        <f t="shared" ref="AR1099" si="2499">+AQ1099+AR1098</f>
        <v>37218211.409252733</v>
      </c>
      <c r="AS1099" s="118">
        <f t="shared" ref="AS1099" si="2500">+AR1099+AS1098</f>
        <v>43421246.644128188</v>
      </c>
      <c r="AT1099" s="118">
        <f t="shared" ref="AT1099" si="2501">+AS1099+AT1098</f>
        <v>49624281.879003644</v>
      </c>
      <c r="AU1099" s="118">
        <f t="shared" ref="AU1099" si="2502">+AT1099+AU1098</f>
        <v>55827317.113879099</v>
      </c>
      <c r="AV1099" s="118">
        <f t="shared" ref="AV1099" si="2503">+AU1099+AV1098</f>
        <v>62030352.348754555</v>
      </c>
      <c r="AW1099" s="118">
        <f t="shared" ref="AW1099" si="2504">+AV1099+AW1098</f>
        <v>68233387.58363001</v>
      </c>
      <c r="AX1099" s="118">
        <f t="shared" ref="AX1099" si="2505">+AW1099+AX1098</f>
        <v>74436422.818505466</v>
      </c>
      <c r="AY1099" s="118">
        <f>+AY1098</f>
        <v>6845034.103273158</v>
      </c>
      <c r="AZ1099" s="118">
        <f t="shared" ref="AZ1099" si="2506">+AY1099+AZ1098</f>
        <v>13690068.206546316</v>
      </c>
      <c r="BA1099" s="118">
        <f t="shared" ref="BA1099" si="2507">+AZ1099+BA1098</f>
        <v>20535102.309819475</v>
      </c>
      <c r="BB1099" s="118">
        <f t="shared" ref="BB1099" si="2508">+BA1099+BB1098</f>
        <v>27380136.413092632</v>
      </c>
      <c r="BC1099" s="118">
        <f t="shared" ref="BC1099" si="2509">+BB1099+BC1098</f>
        <v>34225170.516365789</v>
      </c>
      <c r="BD1099" s="118">
        <f t="shared" ref="BD1099" si="2510">+BC1099+BD1098</f>
        <v>41070204.61963895</v>
      </c>
      <c r="BE1099" s="118">
        <f t="shared" ref="BE1099" si="2511">+BD1099+BE1098</f>
        <v>47915238.72291211</v>
      </c>
      <c r="BF1099" s="118">
        <f t="shared" ref="BF1099" si="2512">+BE1099+BF1098</f>
        <v>54760272.826185271</v>
      </c>
      <c r="BG1099" s="118">
        <f t="shared" ref="BG1099" si="2513">+BF1099+BG1098</f>
        <v>61605306.929458432</v>
      </c>
      <c r="BH1099" s="118">
        <f t="shared" ref="BH1099" si="2514">+BG1099+BH1098</f>
        <v>68450341.032731593</v>
      </c>
      <c r="BI1099" s="118">
        <f t="shared" ref="BI1099" si="2515">+BH1099+BI1098</f>
        <v>75295375.136004746</v>
      </c>
      <c r="BJ1099" s="118">
        <f t="shared" ref="BJ1099" si="2516">+BI1099+BJ1098</f>
        <v>82140409.239277899</v>
      </c>
      <c r="BK1099" s="118">
        <f>+BK1098</f>
        <v>7594385.2051051669</v>
      </c>
      <c r="BL1099" s="118">
        <f t="shared" ref="BL1099" si="2517">+BK1099+BL1098</f>
        <v>15188770.410210334</v>
      </c>
      <c r="BM1099" s="118">
        <f t="shared" ref="BM1099" si="2518">+BL1099+BM1098</f>
        <v>22783155.615315501</v>
      </c>
      <c r="BN1099" s="118">
        <f t="shared" ref="BN1099" si="2519">+BM1099+BN1098</f>
        <v>30377540.820420668</v>
      </c>
      <c r="BO1099" s="118">
        <f t="shared" ref="BO1099" si="2520">+BN1099+BO1098</f>
        <v>37971926.025525838</v>
      </c>
      <c r="BP1099" s="118">
        <f t="shared" ref="BP1099" si="2521">+BO1099+BP1098</f>
        <v>45566311.230631009</v>
      </c>
      <c r="BQ1099" s="118">
        <f t="shared" ref="BQ1099" si="2522">+BP1099+BQ1098</f>
        <v>53160696.435736179</v>
      </c>
      <c r="BR1099" s="118">
        <f t="shared" ref="BR1099" si="2523">+BQ1099+BR1098</f>
        <v>60755081.64084135</v>
      </c>
      <c r="BS1099" s="118">
        <f t="shared" ref="BS1099" si="2524">+BR1099+BS1098</f>
        <v>68349466.845946521</v>
      </c>
      <c r="BT1099" s="118">
        <f t="shared" ref="BT1099" si="2525">+BS1099+BT1098</f>
        <v>75943852.051051691</v>
      </c>
      <c r="BU1099" s="118">
        <f t="shared" ref="BU1099" si="2526">+BT1099+BU1098</f>
        <v>83538237.256156862</v>
      </c>
      <c r="BV1099" s="118">
        <f t="shared" ref="BV1099" si="2527">+BU1099+BV1098</f>
        <v>91132622.461262032</v>
      </c>
      <c r="BW1099" s="247">
        <f t="shared" si="2237"/>
        <v>2374727954.2837448</v>
      </c>
    </row>
    <row r="1100" spans="1:75" x14ac:dyDescent="0.3">
      <c r="A1100" s="168" t="s">
        <v>637</v>
      </c>
      <c r="O1100" s="118">
        <f>+N1100+(O1088*4%)</f>
        <v>4559797.0571999997</v>
      </c>
      <c r="P1100" s="118">
        <f t="shared" ref="P1100" si="2528">+O1100+(P1088*4%)</f>
        <v>9119594.1143999994</v>
      </c>
      <c r="Q1100" s="118">
        <f t="shared" ref="Q1100" si="2529">+P1100+(Q1088*4%)</f>
        <v>13679391.171599999</v>
      </c>
      <c r="R1100" s="118">
        <f t="shared" ref="R1100" si="2530">+Q1100+(R1088*4%)</f>
        <v>18239188.228799999</v>
      </c>
      <c r="S1100" s="118">
        <f t="shared" ref="S1100" si="2531">+R1100+(S1088*4%)</f>
        <v>22798985.285999998</v>
      </c>
      <c r="T1100" s="118">
        <f t="shared" ref="T1100" si="2532">+S1100+(T1088*4%)</f>
        <v>27358782.343199998</v>
      </c>
      <c r="U1100" s="118">
        <f t="shared" ref="U1100" si="2533">+T1100+(U1088*4%)</f>
        <v>31918579.400399998</v>
      </c>
      <c r="V1100" s="118">
        <f t="shared" ref="V1100" si="2534">+U1100+(V1088*4%)</f>
        <v>36478376.457599998</v>
      </c>
      <c r="W1100" s="118">
        <f t="shared" ref="W1100" si="2535">+V1100+(W1088*4%)</f>
        <v>41038173.514799997</v>
      </c>
      <c r="X1100" s="118">
        <f t="shared" ref="X1100" si="2536">+W1100+(X1088*4%)</f>
        <v>45597970.571999997</v>
      </c>
      <c r="Y1100" s="118">
        <f t="shared" ref="Y1100" si="2537">+X1100+(Y1088*4%)</f>
        <v>50157767.629199997</v>
      </c>
      <c r="Z1100" s="118">
        <f t="shared" ref="Z1100" si="2538">+Y1100+(Z1088*4%)</f>
        <v>54717564.686399996</v>
      </c>
      <c r="AA1100" s="118">
        <f>+(AA1088*4%)</f>
        <v>4850867.5570763098</v>
      </c>
      <c r="AB1100" s="118">
        <f t="shared" ref="AB1100" si="2539">+AA1100+(AB1088*4%)</f>
        <v>9701735.1141526196</v>
      </c>
      <c r="AC1100" s="118">
        <f>+AB1100+(AC1088*4%)</f>
        <v>14552602.67122893</v>
      </c>
      <c r="AD1100" s="118">
        <f t="shared" ref="AD1100" si="2540">+AC1100+(AD1088*4%)</f>
        <v>19403470.228305239</v>
      </c>
      <c r="AE1100" s="118">
        <f t="shared" ref="AE1100" si="2541">+AD1100+(AE1088*4%)</f>
        <v>24254337.785381548</v>
      </c>
      <c r="AF1100" s="118">
        <f t="shared" ref="AF1100" si="2542">+AE1100+(AF1088*4%)</f>
        <v>29105205.342457857</v>
      </c>
      <c r="AG1100" s="118">
        <f t="shared" ref="AG1100" si="2543">+AF1100+(AG1088*4%)</f>
        <v>33956072.899534166</v>
      </c>
      <c r="AH1100" s="118">
        <f t="shared" ref="AH1100" si="2544">+AG1100+(AH1088*4%)</f>
        <v>38806940.456610478</v>
      </c>
      <c r="AI1100" s="118">
        <f t="shared" ref="AI1100" si="2545">+AH1100+(AI1088*4%)</f>
        <v>43657808.013686791</v>
      </c>
      <c r="AJ1100" s="118">
        <f t="shared" ref="AJ1100" si="2546">+AI1100+(AJ1088*4%)</f>
        <v>48508675.570763104</v>
      </c>
      <c r="AK1100" s="118">
        <f t="shared" ref="AK1100" si="2547">+AJ1100+(AK1088*4%)</f>
        <v>53359543.127839416</v>
      </c>
      <c r="AL1100" s="118">
        <f t="shared" ref="AL1100" si="2548">+AK1100+(AL1088*4%)</f>
        <v>58210410.684915729</v>
      </c>
      <c r="AM1100" s="118">
        <f>+(AM1088*4%)</f>
        <v>5954913.8254804378</v>
      </c>
      <c r="AN1100" s="118">
        <f t="shared" ref="AN1100" si="2549">+AM1100+(AN1088*4%)</f>
        <v>11909827.650960876</v>
      </c>
      <c r="AO1100" s="118">
        <f t="shared" ref="AO1100" si="2550">+AN1100+(AO1088*4%)</f>
        <v>17864741.476441313</v>
      </c>
      <c r="AP1100" s="118">
        <f t="shared" ref="AP1100" si="2551">+AO1100+(AP1088*4%)</f>
        <v>23819655.301921751</v>
      </c>
      <c r="AQ1100" s="118">
        <f t="shared" ref="AQ1100" si="2552">+AP1100+(AQ1088*4%)</f>
        <v>29774569.12740219</v>
      </c>
      <c r="AR1100" s="118">
        <f t="shared" ref="AR1100" si="2553">+AQ1100+(AR1088*4%)</f>
        <v>35729482.952882625</v>
      </c>
      <c r="AS1100" s="118">
        <f t="shared" ref="AS1100" si="2554">+AR1100+(AS1088*4%)</f>
        <v>41684396.778363064</v>
      </c>
      <c r="AT1100" s="118">
        <f t="shared" ref="AT1100" si="2555">+AS1100+(AT1088*4%)</f>
        <v>47639310.603843503</v>
      </c>
      <c r="AU1100" s="118">
        <f t="shared" ref="AU1100" si="2556">+AT1100+(AU1088*4%)</f>
        <v>53594224.429323941</v>
      </c>
      <c r="AV1100" s="118">
        <f t="shared" ref="AV1100" si="2557">+AU1100+(AV1088*4%)</f>
        <v>59549138.25480438</v>
      </c>
      <c r="AW1100" s="118">
        <f t="shared" ref="AW1100" si="2558">+AV1100+(AW1088*4%)</f>
        <v>65504052.080284819</v>
      </c>
      <c r="AX1100" s="118">
        <f t="shared" ref="AX1100" si="2559">+AW1100+(AX1088*4%)</f>
        <v>71458965.90576525</v>
      </c>
      <c r="AY1100" s="118">
        <f>+(AY1088*4%)</f>
        <v>6571232.7391422316</v>
      </c>
      <c r="AZ1100" s="118">
        <f t="shared" ref="AZ1100" si="2560">+AY1100+(AZ1088*4%)</f>
        <v>13142465.478284463</v>
      </c>
      <c r="BA1100" s="118">
        <f t="shared" ref="BA1100" si="2561">+AZ1100+(BA1088*4%)</f>
        <v>19713698.217426695</v>
      </c>
      <c r="BB1100" s="118">
        <f t="shared" ref="BB1100" si="2562">+BA1100+(BB1088*4%)</f>
        <v>26284930.956568927</v>
      </c>
      <c r="BC1100" s="118">
        <f t="shared" ref="BC1100" si="2563">+BB1100+(BC1088*4%)</f>
        <v>32856163.695711158</v>
      </c>
      <c r="BD1100" s="118">
        <f t="shared" ref="BD1100" si="2564">+BC1100+(BD1088*4%)</f>
        <v>39427396.43485339</v>
      </c>
      <c r="BE1100" s="118">
        <f t="shared" ref="BE1100" si="2565">+BD1100+(BE1088*4%)</f>
        <v>45998629.173995622</v>
      </c>
      <c r="BF1100" s="118">
        <f t="shared" ref="BF1100" si="2566">+BE1100+(BF1088*4%)</f>
        <v>52569861.913137853</v>
      </c>
      <c r="BG1100" s="118">
        <f t="shared" ref="BG1100" si="2567">+BF1100+(BG1088*4%)</f>
        <v>59141094.652280085</v>
      </c>
      <c r="BH1100" s="118">
        <f t="shared" ref="BH1100" si="2568">+BG1100+(BH1088*4%)</f>
        <v>65712327.391422316</v>
      </c>
      <c r="BI1100" s="118">
        <f t="shared" ref="BI1100" si="2569">+BH1100+(BI1088*4%)</f>
        <v>72283560.130564541</v>
      </c>
      <c r="BJ1100" s="118">
        <f t="shared" ref="BJ1100" si="2570">+BI1100+(BJ1088*4%)</f>
        <v>78854792.86970678</v>
      </c>
      <c r="BK1100" s="118">
        <f>+(BK1088*4%)</f>
        <v>7290609.7969009606</v>
      </c>
      <c r="BL1100" s="118">
        <f t="shared" ref="BL1100" si="2571">+BK1100+(BL1088*4%)</f>
        <v>14581219.593801921</v>
      </c>
      <c r="BM1100" s="118">
        <f t="shared" ref="BM1100" si="2572">+BL1100+(BM1088*4%)</f>
        <v>21871829.390702881</v>
      </c>
      <c r="BN1100" s="118">
        <f t="shared" ref="BN1100" si="2573">+BM1100+(BN1088*4%)</f>
        <v>29162439.187603842</v>
      </c>
      <c r="BO1100" s="118">
        <f t="shared" ref="BO1100" si="2574">+BN1100+(BO1088*4%)</f>
        <v>36453048.984504804</v>
      </c>
      <c r="BP1100" s="118">
        <f t="shared" ref="BP1100" si="2575">+BO1100+(BP1088*4%)</f>
        <v>43743658.781405762</v>
      </c>
      <c r="BQ1100" s="118">
        <f t="shared" ref="BQ1100" si="2576">+BP1100+(BQ1088*4%)</f>
        <v>51034268.57830672</v>
      </c>
      <c r="BR1100" s="118">
        <f t="shared" ref="BR1100" si="2577">+BQ1100+(BR1088*4%)</f>
        <v>58324878.375207677</v>
      </c>
      <c r="BS1100" s="118">
        <f t="shared" ref="BS1100" si="2578">+BR1100+(BS1088*4%)</f>
        <v>65615488.172108635</v>
      </c>
      <c r="BT1100" s="118">
        <f t="shared" ref="BT1100" si="2579">+BS1100+(BT1088*4%)</f>
        <v>72906097.969009593</v>
      </c>
      <c r="BU1100" s="118">
        <f t="shared" ref="BU1100" si="2580">+BT1100+(BU1088*4%)</f>
        <v>80196707.765910551</v>
      </c>
      <c r="BV1100" s="118">
        <f t="shared" ref="BV1100" si="2581">+BU1100+(BV1088*4%)</f>
        <v>87487317.562811509</v>
      </c>
      <c r="BW1100" s="247">
        <f t="shared" si="2237"/>
        <v>2279738836.1123953</v>
      </c>
    </row>
    <row r="1101" spans="1:75" x14ac:dyDescent="0.3">
      <c r="A1101" s="3" t="s">
        <v>649</v>
      </c>
      <c r="O1101" s="118">
        <f>+O1100-N1100</f>
        <v>4559797.0571999997</v>
      </c>
      <c r="P1101" s="118">
        <f>+P1100-O1100</f>
        <v>4559797.0571999997</v>
      </c>
      <c r="Q1101" s="118">
        <f t="shared" ref="Q1101" si="2582">+Q1100-P1100</f>
        <v>4559797.0571999997</v>
      </c>
      <c r="R1101" s="118">
        <f t="shared" ref="R1101" si="2583">+R1100-Q1100</f>
        <v>4559797.0571999997</v>
      </c>
      <c r="S1101" s="118">
        <f t="shared" ref="S1101" si="2584">+S1100-R1100</f>
        <v>4559797.0571999997</v>
      </c>
      <c r="T1101" s="118">
        <f t="shared" ref="T1101" si="2585">+T1100-S1100</f>
        <v>4559797.0571999997</v>
      </c>
      <c r="U1101" s="118">
        <f t="shared" ref="U1101" si="2586">+U1100-T1100</f>
        <v>4559797.0571999997</v>
      </c>
      <c r="V1101" s="118">
        <f t="shared" ref="V1101" si="2587">+V1100-U1100</f>
        <v>4559797.0571999997</v>
      </c>
      <c r="W1101" s="118">
        <f t="shared" ref="W1101" si="2588">+W1100-V1100</f>
        <v>4559797.0571999997</v>
      </c>
      <c r="X1101" s="118">
        <f t="shared" ref="X1101" si="2589">+X1100-W1100</f>
        <v>4559797.0571999997</v>
      </c>
      <c r="Y1101" s="118">
        <f t="shared" ref="Y1101" si="2590">+Y1100-X1100</f>
        <v>4559797.0571999997</v>
      </c>
      <c r="Z1101" s="118">
        <f t="shared" ref="Z1101" si="2591">+Z1100-Y1100</f>
        <v>4559797.0571999997</v>
      </c>
      <c r="AA1101" s="118">
        <f>+AA1100</f>
        <v>4850867.5570763098</v>
      </c>
      <c r="AB1101" s="118">
        <f t="shared" ref="AB1101" si="2592">+AB1100-AA1100</f>
        <v>4850867.5570763098</v>
      </c>
      <c r="AC1101" s="118">
        <f t="shared" ref="AC1101" si="2593">+AC1100-AB1100</f>
        <v>4850867.5570763107</v>
      </c>
      <c r="AD1101" s="118">
        <f t="shared" ref="AD1101" si="2594">+AD1100-AC1100</f>
        <v>4850867.5570763089</v>
      </c>
      <c r="AE1101" s="118">
        <f t="shared" ref="AE1101" si="2595">+AE1100-AD1100</f>
        <v>4850867.5570763089</v>
      </c>
      <c r="AF1101" s="118">
        <f t="shared" ref="AF1101" si="2596">+AF1100-AE1100</f>
        <v>4850867.5570763089</v>
      </c>
      <c r="AG1101" s="118">
        <f t="shared" ref="AG1101" si="2597">+AG1100-AF1100</f>
        <v>4850867.5570763089</v>
      </c>
      <c r="AH1101" s="118">
        <f t="shared" ref="AH1101" si="2598">+AH1100-AG1100</f>
        <v>4850867.5570763126</v>
      </c>
      <c r="AI1101" s="118">
        <f t="shared" ref="AI1101" si="2599">+AI1100-AH1100</f>
        <v>4850867.5570763126</v>
      </c>
      <c r="AJ1101" s="118">
        <f t="shared" ref="AJ1101" si="2600">+AJ1100-AI1100</f>
        <v>4850867.5570763126</v>
      </c>
      <c r="AK1101" s="118">
        <f t="shared" ref="AK1101" si="2601">+AK1100-AJ1100</f>
        <v>4850867.5570763126</v>
      </c>
      <c r="AL1101" s="118">
        <f t="shared" ref="AL1101" si="2602">+AL1100-AK1100</f>
        <v>4850867.5570763126</v>
      </c>
      <c r="AM1101" s="118">
        <f>+AM1100</f>
        <v>5954913.8254804378</v>
      </c>
      <c r="AN1101" s="118">
        <f t="shared" ref="AN1101" si="2603">+AN1100-AM1100</f>
        <v>5954913.8254804378</v>
      </c>
      <c r="AO1101" s="118">
        <f t="shared" ref="AO1101" si="2604">+AO1100-AN1100</f>
        <v>5954913.8254804369</v>
      </c>
      <c r="AP1101" s="118">
        <f t="shared" ref="AP1101" si="2605">+AP1100-AO1100</f>
        <v>5954913.8254804388</v>
      </c>
      <c r="AQ1101" s="118">
        <f t="shared" ref="AQ1101" si="2606">+AQ1100-AP1100</f>
        <v>5954913.8254804388</v>
      </c>
      <c r="AR1101" s="118">
        <f t="shared" ref="AR1101" si="2607">+AR1100-AQ1100</f>
        <v>5954913.825480435</v>
      </c>
      <c r="AS1101" s="118">
        <f t="shared" ref="AS1101" si="2608">+AS1100-AR1100</f>
        <v>5954913.8254804388</v>
      </c>
      <c r="AT1101" s="118">
        <f t="shared" ref="AT1101" si="2609">+AT1100-AS1100</f>
        <v>5954913.8254804388</v>
      </c>
      <c r="AU1101" s="118">
        <f t="shared" ref="AU1101" si="2610">+AU1100-AT1100</f>
        <v>5954913.8254804388</v>
      </c>
      <c r="AV1101" s="118">
        <f t="shared" ref="AV1101" si="2611">+AV1100-AU1100</f>
        <v>5954913.8254804388</v>
      </c>
      <c r="AW1101" s="118">
        <f t="shared" ref="AW1101" si="2612">+AW1100-AV1100</f>
        <v>5954913.8254804388</v>
      </c>
      <c r="AX1101" s="118">
        <f t="shared" ref="AX1101" si="2613">+AX1100-AW1100</f>
        <v>5954913.8254804313</v>
      </c>
      <c r="AY1101" s="118">
        <f>+AY1100</f>
        <v>6571232.7391422316</v>
      </c>
      <c r="AZ1101" s="118">
        <f t="shared" ref="AZ1101" si="2614">+AZ1100-AY1100</f>
        <v>6571232.7391422316</v>
      </c>
      <c r="BA1101" s="118">
        <f t="shared" ref="BA1101" si="2615">+BA1100-AZ1100</f>
        <v>6571232.7391422316</v>
      </c>
      <c r="BB1101" s="118">
        <f t="shared" ref="BB1101" si="2616">+BB1100-BA1100</f>
        <v>6571232.7391422316</v>
      </c>
      <c r="BC1101" s="118">
        <f t="shared" ref="BC1101" si="2617">+BC1100-BB1100</f>
        <v>6571232.7391422316</v>
      </c>
      <c r="BD1101" s="118">
        <f t="shared" ref="BD1101" si="2618">+BD1100-BC1100</f>
        <v>6571232.7391422316</v>
      </c>
      <c r="BE1101" s="118">
        <f t="shared" ref="BE1101" si="2619">+BE1100-BD1100</f>
        <v>6571232.7391422316</v>
      </c>
      <c r="BF1101" s="118">
        <f t="shared" ref="BF1101" si="2620">+BF1100-BE1100</f>
        <v>6571232.7391422316</v>
      </c>
      <c r="BG1101" s="118">
        <f t="shared" ref="BG1101" si="2621">+BG1100-BF1100</f>
        <v>6571232.7391422316</v>
      </c>
      <c r="BH1101" s="118">
        <f t="shared" ref="BH1101" si="2622">+BH1100-BG1100</f>
        <v>6571232.7391422316</v>
      </c>
      <c r="BI1101" s="118">
        <f t="shared" ref="BI1101" si="2623">+BI1100-BH1100</f>
        <v>6571232.7391422242</v>
      </c>
      <c r="BJ1101" s="118">
        <f t="shared" ref="BJ1101" si="2624">+BJ1100-BI1100</f>
        <v>6571232.7391422391</v>
      </c>
      <c r="BK1101" s="118">
        <f>+BK1100</f>
        <v>7290609.7969009606</v>
      </c>
      <c r="BL1101" s="118">
        <f t="shared" ref="BL1101" si="2625">+BL1100-BK1100</f>
        <v>7290609.7969009606</v>
      </c>
      <c r="BM1101" s="118">
        <f t="shared" ref="BM1101" si="2626">+BM1100-BL1100</f>
        <v>7290609.7969009597</v>
      </c>
      <c r="BN1101" s="118">
        <f t="shared" ref="BN1101" si="2627">+BN1100-BM1100</f>
        <v>7290609.7969009615</v>
      </c>
      <c r="BO1101" s="118">
        <f t="shared" ref="BO1101" si="2628">+BO1100-BN1100</f>
        <v>7290609.7969009615</v>
      </c>
      <c r="BP1101" s="118">
        <f t="shared" ref="BP1101" si="2629">+BP1100-BO1100</f>
        <v>7290609.7969009578</v>
      </c>
      <c r="BQ1101" s="118">
        <f t="shared" ref="BQ1101" si="2630">+BQ1100-BP1100</f>
        <v>7290609.7969009578</v>
      </c>
      <c r="BR1101" s="118">
        <f t="shared" ref="BR1101" si="2631">+BR1100-BQ1100</f>
        <v>7290609.7969009578</v>
      </c>
      <c r="BS1101" s="118">
        <f t="shared" ref="BS1101" si="2632">+BS1100-BR1100</f>
        <v>7290609.7969009578</v>
      </c>
      <c r="BT1101" s="118">
        <f t="shared" ref="BT1101" si="2633">+BT1100-BS1100</f>
        <v>7290609.7969009578</v>
      </c>
      <c r="BU1101" s="118">
        <f t="shared" ref="BU1101" si="2634">+BU1100-BT1100</f>
        <v>7290609.7969009578</v>
      </c>
      <c r="BV1101" s="118">
        <f t="shared" ref="BV1101" si="2635">+BV1100-BU1100</f>
        <v>7290609.7969009578</v>
      </c>
      <c r="BW1101" s="247">
        <f t="shared" si="2237"/>
        <v>350729051.70959949</v>
      </c>
    </row>
    <row r="1102" spans="1:75" x14ac:dyDescent="0.3">
      <c r="A1102" s="3" t="s">
        <v>638</v>
      </c>
      <c r="O1102" s="118"/>
      <c r="P1102" s="118"/>
      <c r="Q1102" s="118"/>
      <c r="R1102" s="118"/>
      <c r="S1102" s="118"/>
      <c r="T1102" s="118"/>
      <c r="U1102" s="118"/>
      <c r="V1102" s="118"/>
      <c r="W1102" s="118"/>
      <c r="X1102" s="118"/>
      <c r="Y1102" s="118"/>
      <c r="Z1102" s="118"/>
      <c r="AA1102" s="118"/>
      <c r="AB1102" s="118"/>
      <c r="AC1102" s="118"/>
      <c r="AD1102" s="118"/>
      <c r="AE1102" s="118"/>
      <c r="AF1102" s="118"/>
      <c r="AG1102" s="118"/>
      <c r="AH1102" s="118"/>
      <c r="AI1102" s="118"/>
      <c r="AJ1102" s="118"/>
      <c r="AK1102" s="118"/>
      <c r="AL1102" s="118"/>
      <c r="AM1102" s="118"/>
      <c r="AN1102" s="118"/>
      <c r="AO1102" s="118"/>
      <c r="AP1102" s="118"/>
      <c r="AQ1102" s="118"/>
      <c r="AR1102" s="118"/>
      <c r="AS1102" s="118"/>
      <c r="AT1102" s="118"/>
      <c r="AU1102" s="118"/>
      <c r="AV1102" s="118"/>
      <c r="AW1102" s="118"/>
      <c r="AX1102" s="118"/>
      <c r="AY1102" s="118"/>
      <c r="AZ1102" s="118"/>
      <c r="BA1102" s="118"/>
      <c r="BB1102" s="118"/>
      <c r="BC1102" s="118"/>
      <c r="BD1102" s="118"/>
      <c r="BE1102" s="118"/>
      <c r="BF1102" s="118"/>
      <c r="BG1102" s="118"/>
      <c r="BH1102" s="118"/>
      <c r="BI1102" s="118"/>
      <c r="BJ1102" s="118"/>
      <c r="BK1102" s="118"/>
      <c r="BL1102" s="118"/>
      <c r="BM1102" s="118"/>
      <c r="BN1102" s="118"/>
      <c r="BO1102" s="118"/>
      <c r="BP1102" s="118"/>
      <c r="BQ1102" s="118"/>
      <c r="BR1102" s="118"/>
      <c r="BS1102" s="118"/>
      <c r="BT1102" s="118"/>
      <c r="BU1102" s="118"/>
      <c r="BV1102" s="118"/>
      <c r="BW1102" s="247">
        <f t="shared" si="2237"/>
        <v>0</v>
      </c>
    </row>
    <row r="1103" spans="1:75" x14ac:dyDescent="0.3">
      <c r="A1103" s="3" t="s">
        <v>639</v>
      </c>
      <c r="O1103" s="118">
        <f>+O1104+O1105</f>
        <v>14249365.803749999</v>
      </c>
      <c r="P1103" s="118">
        <f>+P1104+P1105</f>
        <v>14249365.803749999</v>
      </c>
      <c r="Q1103" s="118">
        <f t="shared" ref="Q1103:Z1103" si="2636">+Q1104+Q1105</f>
        <v>14249365.803749999</v>
      </c>
      <c r="R1103" s="118">
        <f t="shared" si="2636"/>
        <v>14249365.803749999</v>
      </c>
      <c r="S1103" s="118">
        <f t="shared" si="2636"/>
        <v>14249365.803749999</v>
      </c>
      <c r="T1103" s="118">
        <f t="shared" si="2636"/>
        <v>14249365.803749999</v>
      </c>
      <c r="U1103" s="118">
        <f t="shared" si="2636"/>
        <v>14249365.803749999</v>
      </c>
      <c r="V1103" s="118">
        <f t="shared" si="2636"/>
        <v>14249365.803749999</v>
      </c>
      <c r="W1103" s="118">
        <f t="shared" si="2636"/>
        <v>14249365.803749999</v>
      </c>
      <c r="X1103" s="118">
        <f t="shared" si="2636"/>
        <v>14249365.803749999</v>
      </c>
      <c r="Y1103" s="118">
        <f t="shared" si="2636"/>
        <v>14249365.803749999</v>
      </c>
      <c r="Z1103" s="118">
        <f t="shared" si="2636"/>
        <v>14249365.803749999</v>
      </c>
      <c r="AA1103" s="118">
        <f>+AA1104+AA1105</f>
        <v>15158961.115863468</v>
      </c>
      <c r="AB1103" s="118">
        <f t="shared" ref="AB1103:AL1103" si="2637">+AB1104+AB1105</f>
        <v>15158961.115863468</v>
      </c>
      <c r="AC1103" s="118">
        <f t="shared" si="2637"/>
        <v>15158961.115863468</v>
      </c>
      <c r="AD1103" s="118">
        <f t="shared" si="2637"/>
        <v>15158961.115863468</v>
      </c>
      <c r="AE1103" s="118">
        <f t="shared" si="2637"/>
        <v>15158961.115863468</v>
      </c>
      <c r="AF1103" s="118">
        <f t="shared" si="2637"/>
        <v>15158961.115863468</v>
      </c>
      <c r="AG1103" s="118">
        <f t="shared" si="2637"/>
        <v>15158961.115863468</v>
      </c>
      <c r="AH1103" s="118">
        <f t="shared" si="2637"/>
        <v>15158961.115863468</v>
      </c>
      <c r="AI1103" s="118">
        <f t="shared" si="2637"/>
        <v>15158961.115863468</v>
      </c>
      <c r="AJ1103" s="118">
        <f t="shared" si="2637"/>
        <v>15158961.115863468</v>
      </c>
      <c r="AK1103" s="118">
        <f t="shared" si="2637"/>
        <v>15158961.115863468</v>
      </c>
      <c r="AL1103" s="118">
        <f t="shared" si="2637"/>
        <v>15158961.115863468</v>
      </c>
      <c r="AM1103" s="118">
        <f>+AM1104+AM1105</f>
        <v>18609105.704626366</v>
      </c>
      <c r="AN1103" s="118">
        <f t="shared" ref="AN1103:AX1103" si="2638">+AN1104+AN1105</f>
        <v>18609105.704626366</v>
      </c>
      <c r="AO1103" s="118">
        <f t="shared" si="2638"/>
        <v>18609105.704626366</v>
      </c>
      <c r="AP1103" s="118">
        <f t="shared" si="2638"/>
        <v>18609105.704626366</v>
      </c>
      <c r="AQ1103" s="118">
        <f t="shared" si="2638"/>
        <v>18609105.704626366</v>
      </c>
      <c r="AR1103" s="118">
        <f t="shared" si="2638"/>
        <v>18609105.704626366</v>
      </c>
      <c r="AS1103" s="118">
        <f t="shared" si="2638"/>
        <v>18609105.704626366</v>
      </c>
      <c r="AT1103" s="118">
        <f t="shared" si="2638"/>
        <v>18609105.704626366</v>
      </c>
      <c r="AU1103" s="118">
        <f t="shared" si="2638"/>
        <v>18609105.704626366</v>
      </c>
      <c r="AV1103" s="118">
        <f t="shared" si="2638"/>
        <v>18609105.704626366</v>
      </c>
      <c r="AW1103" s="118">
        <f t="shared" si="2638"/>
        <v>18609105.704626366</v>
      </c>
      <c r="AX1103" s="118">
        <f t="shared" si="2638"/>
        <v>18609105.704626366</v>
      </c>
      <c r="AY1103" s="118">
        <f>+AY1104+AY1105</f>
        <v>20535102.309819475</v>
      </c>
      <c r="AZ1103" s="118">
        <f t="shared" ref="AZ1103:BJ1103" si="2639">+AZ1104+AZ1105</f>
        <v>20535102.309819475</v>
      </c>
      <c r="BA1103" s="118">
        <f t="shared" si="2639"/>
        <v>20535102.309819475</v>
      </c>
      <c r="BB1103" s="118">
        <f t="shared" si="2639"/>
        <v>20535102.309819475</v>
      </c>
      <c r="BC1103" s="118">
        <f t="shared" si="2639"/>
        <v>20535102.309819475</v>
      </c>
      <c r="BD1103" s="118">
        <f t="shared" si="2639"/>
        <v>20535102.309819475</v>
      </c>
      <c r="BE1103" s="118">
        <f t="shared" si="2639"/>
        <v>20535102.309819475</v>
      </c>
      <c r="BF1103" s="118">
        <f t="shared" si="2639"/>
        <v>20535102.309819475</v>
      </c>
      <c r="BG1103" s="118">
        <f t="shared" si="2639"/>
        <v>20535102.309819475</v>
      </c>
      <c r="BH1103" s="118">
        <f t="shared" si="2639"/>
        <v>20535102.309819475</v>
      </c>
      <c r="BI1103" s="118">
        <f t="shared" si="2639"/>
        <v>20535102.309819475</v>
      </c>
      <c r="BJ1103" s="118">
        <f t="shared" si="2639"/>
        <v>20535102.309819475</v>
      </c>
      <c r="BK1103" s="118">
        <f>+BK1104+BK1105</f>
        <v>22783155.615315501</v>
      </c>
      <c r="BL1103" s="118">
        <f t="shared" ref="BL1103:BV1103" si="2640">+BL1104+BL1105</f>
        <v>22783155.615315501</v>
      </c>
      <c r="BM1103" s="118">
        <f t="shared" si="2640"/>
        <v>22783155.615315501</v>
      </c>
      <c r="BN1103" s="118">
        <f t="shared" si="2640"/>
        <v>22783155.615315501</v>
      </c>
      <c r="BO1103" s="118">
        <f t="shared" si="2640"/>
        <v>22783155.615315501</v>
      </c>
      <c r="BP1103" s="118">
        <f t="shared" si="2640"/>
        <v>22783155.615315501</v>
      </c>
      <c r="BQ1103" s="118">
        <f t="shared" si="2640"/>
        <v>22783155.615315501</v>
      </c>
      <c r="BR1103" s="118">
        <f t="shared" si="2640"/>
        <v>22783155.615315501</v>
      </c>
      <c r="BS1103" s="118">
        <f t="shared" si="2640"/>
        <v>22783155.615315501</v>
      </c>
      <c r="BT1103" s="118">
        <f t="shared" si="2640"/>
        <v>22783155.615315501</v>
      </c>
      <c r="BU1103" s="118">
        <f t="shared" si="2640"/>
        <v>22783155.615315501</v>
      </c>
      <c r="BV1103" s="118">
        <f t="shared" si="2640"/>
        <v>22783155.615315501</v>
      </c>
      <c r="BW1103" s="247">
        <f t="shared" si="2237"/>
        <v>1096028286.5924981</v>
      </c>
    </row>
    <row r="1104" spans="1:75" x14ac:dyDescent="0.3">
      <c r="A1104" s="168" t="s">
        <v>640</v>
      </c>
      <c r="O1104" s="118">
        <f>+O1088*8.5%</f>
        <v>9689568.7465499993</v>
      </c>
      <c r="P1104" s="118">
        <f t="shared" ref="P1104:BV1104" si="2641">+P1088*8.5%</f>
        <v>9689568.7465499993</v>
      </c>
      <c r="Q1104" s="118">
        <f t="shared" si="2641"/>
        <v>9689568.7465499993</v>
      </c>
      <c r="R1104" s="118">
        <f t="shared" si="2641"/>
        <v>9689568.7465499993</v>
      </c>
      <c r="S1104" s="118">
        <f t="shared" si="2641"/>
        <v>9689568.7465499993</v>
      </c>
      <c r="T1104" s="118">
        <f t="shared" si="2641"/>
        <v>9689568.7465499993</v>
      </c>
      <c r="U1104" s="118">
        <f t="shared" si="2641"/>
        <v>9689568.7465499993</v>
      </c>
      <c r="V1104" s="118">
        <f t="shared" si="2641"/>
        <v>9689568.7465499993</v>
      </c>
      <c r="W1104" s="118">
        <f t="shared" si="2641"/>
        <v>9689568.7465499993</v>
      </c>
      <c r="X1104" s="118">
        <f t="shared" si="2641"/>
        <v>9689568.7465499993</v>
      </c>
      <c r="Y1104" s="118">
        <f t="shared" si="2641"/>
        <v>9689568.7465499993</v>
      </c>
      <c r="Z1104" s="118">
        <f t="shared" si="2641"/>
        <v>9689568.7465499993</v>
      </c>
      <c r="AA1104" s="118">
        <f t="shared" si="2641"/>
        <v>10308093.558787158</v>
      </c>
      <c r="AB1104" s="118">
        <f t="shared" si="2641"/>
        <v>10308093.558787158</v>
      </c>
      <c r="AC1104" s="118">
        <f t="shared" si="2641"/>
        <v>10308093.558787158</v>
      </c>
      <c r="AD1104" s="118">
        <f t="shared" si="2641"/>
        <v>10308093.558787158</v>
      </c>
      <c r="AE1104" s="118">
        <f t="shared" si="2641"/>
        <v>10308093.558787158</v>
      </c>
      <c r="AF1104" s="118">
        <f t="shared" si="2641"/>
        <v>10308093.558787158</v>
      </c>
      <c r="AG1104" s="118">
        <f t="shared" si="2641"/>
        <v>10308093.558787158</v>
      </c>
      <c r="AH1104" s="118">
        <f t="shared" si="2641"/>
        <v>10308093.558787158</v>
      </c>
      <c r="AI1104" s="118">
        <f t="shared" si="2641"/>
        <v>10308093.558787158</v>
      </c>
      <c r="AJ1104" s="118">
        <f t="shared" si="2641"/>
        <v>10308093.558787158</v>
      </c>
      <c r="AK1104" s="118">
        <f t="shared" si="2641"/>
        <v>10308093.558787158</v>
      </c>
      <c r="AL1104" s="118">
        <f t="shared" si="2641"/>
        <v>10308093.558787158</v>
      </c>
      <c r="AM1104" s="118">
        <f t="shared" si="2641"/>
        <v>12654191.87914593</v>
      </c>
      <c r="AN1104" s="118">
        <f t="shared" si="2641"/>
        <v>12654191.87914593</v>
      </c>
      <c r="AO1104" s="118">
        <f t="shared" si="2641"/>
        <v>12654191.87914593</v>
      </c>
      <c r="AP1104" s="118">
        <f t="shared" si="2641"/>
        <v>12654191.87914593</v>
      </c>
      <c r="AQ1104" s="118">
        <f t="shared" si="2641"/>
        <v>12654191.87914593</v>
      </c>
      <c r="AR1104" s="118">
        <f t="shared" si="2641"/>
        <v>12654191.87914593</v>
      </c>
      <c r="AS1104" s="118">
        <f t="shared" si="2641"/>
        <v>12654191.87914593</v>
      </c>
      <c r="AT1104" s="118">
        <f t="shared" si="2641"/>
        <v>12654191.87914593</v>
      </c>
      <c r="AU1104" s="118">
        <f t="shared" si="2641"/>
        <v>12654191.87914593</v>
      </c>
      <c r="AV1104" s="118">
        <f t="shared" si="2641"/>
        <v>12654191.87914593</v>
      </c>
      <c r="AW1104" s="118">
        <f t="shared" si="2641"/>
        <v>12654191.87914593</v>
      </c>
      <c r="AX1104" s="118">
        <f t="shared" si="2641"/>
        <v>12654191.87914593</v>
      </c>
      <c r="AY1104" s="118">
        <f t="shared" si="2641"/>
        <v>13963869.570677243</v>
      </c>
      <c r="AZ1104" s="118">
        <f t="shared" si="2641"/>
        <v>13963869.570677243</v>
      </c>
      <c r="BA1104" s="118">
        <f t="shared" si="2641"/>
        <v>13963869.570677243</v>
      </c>
      <c r="BB1104" s="118">
        <f t="shared" si="2641"/>
        <v>13963869.570677243</v>
      </c>
      <c r="BC1104" s="118">
        <f t="shared" si="2641"/>
        <v>13963869.570677243</v>
      </c>
      <c r="BD1104" s="118">
        <f t="shared" si="2641"/>
        <v>13963869.570677243</v>
      </c>
      <c r="BE1104" s="118">
        <f t="shared" si="2641"/>
        <v>13963869.570677243</v>
      </c>
      <c r="BF1104" s="118">
        <f t="shared" si="2641"/>
        <v>13963869.570677243</v>
      </c>
      <c r="BG1104" s="118">
        <f t="shared" si="2641"/>
        <v>13963869.570677243</v>
      </c>
      <c r="BH1104" s="118">
        <f t="shared" si="2641"/>
        <v>13963869.570677243</v>
      </c>
      <c r="BI1104" s="118">
        <f t="shared" si="2641"/>
        <v>13963869.570677243</v>
      </c>
      <c r="BJ1104" s="118">
        <f t="shared" si="2641"/>
        <v>13963869.570677243</v>
      </c>
      <c r="BK1104" s="118">
        <f t="shared" si="2641"/>
        <v>15492545.818414541</v>
      </c>
      <c r="BL1104" s="118">
        <f t="shared" si="2641"/>
        <v>15492545.818414541</v>
      </c>
      <c r="BM1104" s="118">
        <f t="shared" si="2641"/>
        <v>15492545.818414541</v>
      </c>
      <c r="BN1104" s="118">
        <f t="shared" si="2641"/>
        <v>15492545.818414541</v>
      </c>
      <c r="BO1104" s="118">
        <f t="shared" si="2641"/>
        <v>15492545.818414541</v>
      </c>
      <c r="BP1104" s="118">
        <f t="shared" si="2641"/>
        <v>15492545.818414541</v>
      </c>
      <c r="BQ1104" s="118">
        <f t="shared" si="2641"/>
        <v>15492545.818414541</v>
      </c>
      <c r="BR1104" s="118">
        <f t="shared" si="2641"/>
        <v>15492545.818414541</v>
      </c>
      <c r="BS1104" s="118">
        <f t="shared" si="2641"/>
        <v>15492545.818414541</v>
      </c>
      <c r="BT1104" s="118">
        <f t="shared" si="2641"/>
        <v>15492545.818414541</v>
      </c>
      <c r="BU1104" s="118">
        <f t="shared" si="2641"/>
        <v>15492545.818414541</v>
      </c>
      <c r="BV1104" s="118">
        <f t="shared" si="2641"/>
        <v>15492545.818414541</v>
      </c>
      <c r="BW1104" s="247">
        <f t="shared" si="2237"/>
        <v>745299234.88289857</v>
      </c>
    </row>
    <row r="1105" spans="1:75" x14ac:dyDescent="0.3">
      <c r="A1105" s="168" t="s">
        <v>641</v>
      </c>
      <c r="O1105" s="118">
        <f>+O1088*4%</f>
        <v>4559797.0571999997</v>
      </c>
      <c r="P1105" s="118">
        <f t="shared" ref="P1105:BV1105" si="2642">+P1088*4%</f>
        <v>4559797.0571999997</v>
      </c>
      <c r="Q1105" s="118">
        <f t="shared" si="2642"/>
        <v>4559797.0571999997</v>
      </c>
      <c r="R1105" s="118">
        <f t="shared" si="2642"/>
        <v>4559797.0571999997</v>
      </c>
      <c r="S1105" s="118">
        <f t="shared" si="2642"/>
        <v>4559797.0571999997</v>
      </c>
      <c r="T1105" s="118">
        <f t="shared" si="2642"/>
        <v>4559797.0571999997</v>
      </c>
      <c r="U1105" s="118">
        <f t="shared" si="2642"/>
        <v>4559797.0571999997</v>
      </c>
      <c r="V1105" s="118">
        <f t="shared" si="2642"/>
        <v>4559797.0571999997</v>
      </c>
      <c r="W1105" s="118">
        <f t="shared" si="2642"/>
        <v>4559797.0571999997</v>
      </c>
      <c r="X1105" s="118">
        <f t="shared" si="2642"/>
        <v>4559797.0571999997</v>
      </c>
      <c r="Y1105" s="118">
        <f t="shared" si="2642"/>
        <v>4559797.0571999997</v>
      </c>
      <c r="Z1105" s="118">
        <f t="shared" si="2642"/>
        <v>4559797.0571999997</v>
      </c>
      <c r="AA1105" s="118">
        <f t="shared" si="2642"/>
        <v>4850867.5570763098</v>
      </c>
      <c r="AB1105" s="118">
        <f t="shared" si="2642"/>
        <v>4850867.5570763098</v>
      </c>
      <c r="AC1105" s="118">
        <f t="shared" si="2642"/>
        <v>4850867.5570763098</v>
      </c>
      <c r="AD1105" s="118">
        <f t="shared" si="2642"/>
        <v>4850867.5570763098</v>
      </c>
      <c r="AE1105" s="118">
        <f t="shared" si="2642"/>
        <v>4850867.5570763098</v>
      </c>
      <c r="AF1105" s="118">
        <f t="shared" si="2642"/>
        <v>4850867.5570763098</v>
      </c>
      <c r="AG1105" s="118">
        <f t="shared" si="2642"/>
        <v>4850867.5570763098</v>
      </c>
      <c r="AH1105" s="118">
        <f t="shared" si="2642"/>
        <v>4850867.5570763098</v>
      </c>
      <c r="AI1105" s="118">
        <f t="shared" si="2642"/>
        <v>4850867.5570763098</v>
      </c>
      <c r="AJ1105" s="118">
        <f t="shared" si="2642"/>
        <v>4850867.5570763098</v>
      </c>
      <c r="AK1105" s="118">
        <f t="shared" si="2642"/>
        <v>4850867.5570763098</v>
      </c>
      <c r="AL1105" s="118">
        <f t="shared" si="2642"/>
        <v>4850867.5570763098</v>
      </c>
      <c r="AM1105" s="118">
        <f t="shared" si="2642"/>
        <v>5954913.8254804378</v>
      </c>
      <c r="AN1105" s="118">
        <f t="shared" si="2642"/>
        <v>5954913.8254804378</v>
      </c>
      <c r="AO1105" s="118">
        <f t="shared" si="2642"/>
        <v>5954913.8254804378</v>
      </c>
      <c r="AP1105" s="118">
        <f t="shared" si="2642"/>
        <v>5954913.8254804378</v>
      </c>
      <c r="AQ1105" s="118">
        <f t="shared" si="2642"/>
        <v>5954913.8254804378</v>
      </c>
      <c r="AR1105" s="118">
        <f t="shared" si="2642"/>
        <v>5954913.8254804378</v>
      </c>
      <c r="AS1105" s="118">
        <f t="shared" si="2642"/>
        <v>5954913.8254804378</v>
      </c>
      <c r="AT1105" s="118">
        <f t="shared" si="2642"/>
        <v>5954913.8254804378</v>
      </c>
      <c r="AU1105" s="118">
        <f t="shared" si="2642"/>
        <v>5954913.8254804378</v>
      </c>
      <c r="AV1105" s="118">
        <f t="shared" si="2642"/>
        <v>5954913.8254804378</v>
      </c>
      <c r="AW1105" s="118">
        <f t="shared" si="2642"/>
        <v>5954913.8254804378</v>
      </c>
      <c r="AX1105" s="118">
        <f t="shared" si="2642"/>
        <v>5954913.8254804378</v>
      </c>
      <c r="AY1105" s="118">
        <f t="shared" si="2642"/>
        <v>6571232.7391422316</v>
      </c>
      <c r="AZ1105" s="118">
        <f t="shared" si="2642"/>
        <v>6571232.7391422316</v>
      </c>
      <c r="BA1105" s="118">
        <f t="shared" si="2642"/>
        <v>6571232.7391422316</v>
      </c>
      <c r="BB1105" s="118">
        <f t="shared" si="2642"/>
        <v>6571232.7391422316</v>
      </c>
      <c r="BC1105" s="118">
        <f t="shared" si="2642"/>
        <v>6571232.7391422316</v>
      </c>
      <c r="BD1105" s="118">
        <f t="shared" si="2642"/>
        <v>6571232.7391422316</v>
      </c>
      <c r="BE1105" s="118">
        <f t="shared" si="2642"/>
        <v>6571232.7391422316</v>
      </c>
      <c r="BF1105" s="118">
        <f t="shared" si="2642"/>
        <v>6571232.7391422316</v>
      </c>
      <c r="BG1105" s="118">
        <f t="shared" si="2642"/>
        <v>6571232.7391422316</v>
      </c>
      <c r="BH1105" s="118">
        <f t="shared" si="2642"/>
        <v>6571232.7391422316</v>
      </c>
      <c r="BI1105" s="118">
        <f t="shared" si="2642"/>
        <v>6571232.7391422316</v>
      </c>
      <c r="BJ1105" s="118">
        <f t="shared" si="2642"/>
        <v>6571232.7391422316</v>
      </c>
      <c r="BK1105" s="118">
        <f t="shared" si="2642"/>
        <v>7290609.7969009606</v>
      </c>
      <c r="BL1105" s="118">
        <f t="shared" si="2642"/>
        <v>7290609.7969009606</v>
      </c>
      <c r="BM1105" s="118">
        <f t="shared" si="2642"/>
        <v>7290609.7969009606</v>
      </c>
      <c r="BN1105" s="118">
        <f t="shared" si="2642"/>
        <v>7290609.7969009606</v>
      </c>
      <c r="BO1105" s="118">
        <f t="shared" si="2642"/>
        <v>7290609.7969009606</v>
      </c>
      <c r="BP1105" s="118">
        <f t="shared" si="2642"/>
        <v>7290609.7969009606</v>
      </c>
      <c r="BQ1105" s="118">
        <f t="shared" si="2642"/>
        <v>7290609.7969009606</v>
      </c>
      <c r="BR1105" s="118">
        <f t="shared" si="2642"/>
        <v>7290609.7969009606</v>
      </c>
      <c r="BS1105" s="118">
        <f t="shared" si="2642"/>
        <v>7290609.7969009606</v>
      </c>
      <c r="BT1105" s="118">
        <f t="shared" si="2642"/>
        <v>7290609.7969009606</v>
      </c>
      <c r="BU1105" s="118">
        <f t="shared" si="2642"/>
        <v>7290609.7969009606</v>
      </c>
      <c r="BV1105" s="118">
        <f t="shared" si="2642"/>
        <v>7290609.7969009606</v>
      </c>
      <c r="BW1105" s="247">
        <f t="shared" si="2237"/>
        <v>350729051.70959955</v>
      </c>
    </row>
    <row r="1106" spans="1:75" x14ac:dyDescent="0.3">
      <c r="A1106" s="3" t="s">
        <v>642</v>
      </c>
      <c r="O1106" s="118">
        <f>+O1107+O1108</f>
        <v>18239188.228799999</v>
      </c>
      <c r="P1106" s="118">
        <f t="shared" ref="P1106:BV1106" si="2643">+P1107+P1108</f>
        <v>18239188.228799999</v>
      </c>
      <c r="Q1106" s="118">
        <f t="shared" si="2643"/>
        <v>18239188.228799999</v>
      </c>
      <c r="R1106" s="118">
        <f t="shared" si="2643"/>
        <v>18239188.228799999</v>
      </c>
      <c r="S1106" s="118">
        <f t="shared" si="2643"/>
        <v>18239188.228799999</v>
      </c>
      <c r="T1106" s="118">
        <f t="shared" si="2643"/>
        <v>18239188.228799999</v>
      </c>
      <c r="U1106" s="118">
        <f t="shared" si="2643"/>
        <v>18239188.228799999</v>
      </c>
      <c r="V1106" s="118">
        <f t="shared" si="2643"/>
        <v>18239188.228799999</v>
      </c>
      <c r="W1106" s="118">
        <f t="shared" si="2643"/>
        <v>18239188.228799999</v>
      </c>
      <c r="X1106" s="118">
        <f t="shared" si="2643"/>
        <v>18239188.228799999</v>
      </c>
      <c r="Y1106" s="118">
        <f t="shared" si="2643"/>
        <v>18239188.228799999</v>
      </c>
      <c r="Z1106" s="118">
        <f t="shared" si="2643"/>
        <v>18239188.228799999</v>
      </c>
      <c r="AA1106" s="118">
        <f t="shared" si="2643"/>
        <v>19403470.228305236</v>
      </c>
      <c r="AB1106" s="118">
        <f t="shared" si="2643"/>
        <v>19403470.228305236</v>
      </c>
      <c r="AC1106" s="118">
        <f t="shared" si="2643"/>
        <v>19403470.228305236</v>
      </c>
      <c r="AD1106" s="118">
        <f t="shared" si="2643"/>
        <v>19403470.228305236</v>
      </c>
      <c r="AE1106" s="118">
        <f t="shared" si="2643"/>
        <v>19403470.228305236</v>
      </c>
      <c r="AF1106" s="118">
        <f t="shared" si="2643"/>
        <v>19403470.228305236</v>
      </c>
      <c r="AG1106" s="118">
        <f t="shared" si="2643"/>
        <v>19403470.228305236</v>
      </c>
      <c r="AH1106" s="118">
        <f t="shared" si="2643"/>
        <v>19403470.228305236</v>
      </c>
      <c r="AI1106" s="118">
        <f t="shared" si="2643"/>
        <v>19403470.228305236</v>
      </c>
      <c r="AJ1106" s="118">
        <f t="shared" si="2643"/>
        <v>19403470.228305236</v>
      </c>
      <c r="AK1106" s="118">
        <f t="shared" si="2643"/>
        <v>19403470.228305236</v>
      </c>
      <c r="AL1106" s="118">
        <f t="shared" si="2643"/>
        <v>19403470.228305236</v>
      </c>
      <c r="AM1106" s="118">
        <f t="shared" si="2643"/>
        <v>23819655.301921751</v>
      </c>
      <c r="AN1106" s="118">
        <f t="shared" si="2643"/>
        <v>23819655.301921751</v>
      </c>
      <c r="AO1106" s="118">
        <f t="shared" si="2643"/>
        <v>23819655.301921751</v>
      </c>
      <c r="AP1106" s="118">
        <f t="shared" si="2643"/>
        <v>23819655.301921751</v>
      </c>
      <c r="AQ1106" s="118">
        <f t="shared" si="2643"/>
        <v>23819655.301921751</v>
      </c>
      <c r="AR1106" s="118">
        <f t="shared" si="2643"/>
        <v>23819655.301921751</v>
      </c>
      <c r="AS1106" s="118">
        <f t="shared" si="2643"/>
        <v>23819655.301921751</v>
      </c>
      <c r="AT1106" s="118">
        <f t="shared" si="2643"/>
        <v>23819655.301921751</v>
      </c>
      <c r="AU1106" s="118">
        <f t="shared" si="2643"/>
        <v>23819655.301921751</v>
      </c>
      <c r="AV1106" s="118">
        <f t="shared" si="2643"/>
        <v>23819655.301921751</v>
      </c>
      <c r="AW1106" s="118">
        <f t="shared" si="2643"/>
        <v>23819655.301921751</v>
      </c>
      <c r="AX1106" s="118">
        <f t="shared" si="2643"/>
        <v>23819655.301921751</v>
      </c>
      <c r="AY1106" s="118">
        <f t="shared" si="2643"/>
        <v>26284930.956568927</v>
      </c>
      <c r="AZ1106" s="118">
        <f t="shared" si="2643"/>
        <v>26284930.956568927</v>
      </c>
      <c r="BA1106" s="118">
        <f t="shared" si="2643"/>
        <v>26284930.956568927</v>
      </c>
      <c r="BB1106" s="118">
        <f t="shared" si="2643"/>
        <v>26284930.956568927</v>
      </c>
      <c r="BC1106" s="118">
        <f t="shared" si="2643"/>
        <v>26284930.956568927</v>
      </c>
      <c r="BD1106" s="118">
        <f t="shared" si="2643"/>
        <v>26284930.956568927</v>
      </c>
      <c r="BE1106" s="118">
        <f t="shared" si="2643"/>
        <v>26284930.956568927</v>
      </c>
      <c r="BF1106" s="118">
        <f t="shared" si="2643"/>
        <v>26284930.956568927</v>
      </c>
      <c r="BG1106" s="118">
        <f t="shared" si="2643"/>
        <v>26284930.956568927</v>
      </c>
      <c r="BH1106" s="118">
        <f t="shared" si="2643"/>
        <v>26284930.956568927</v>
      </c>
      <c r="BI1106" s="118">
        <f t="shared" si="2643"/>
        <v>26284930.956568927</v>
      </c>
      <c r="BJ1106" s="118">
        <f t="shared" si="2643"/>
        <v>26284930.956568927</v>
      </c>
      <c r="BK1106" s="118">
        <f t="shared" si="2643"/>
        <v>29162439.187603842</v>
      </c>
      <c r="BL1106" s="118">
        <f t="shared" si="2643"/>
        <v>29162439.187603842</v>
      </c>
      <c r="BM1106" s="118">
        <f t="shared" si="2643"/>
        <v>29162439.187603842</v>
      </c>
      <c r="BN1106" s="118">
        <f t="shared" si="2643"/>
        <v>29162439.187603842</v>
      </c>
      <c r="BO1106" s="118">
        <f t="shared" si="2643"/>
        <v>29162439.187603842</v>
      </c>
      <c r="BP1106" s="118">
        <f t="shared" si="2643"/>
        <v>29162439.187603842</v>
      </c>
      <c r="BQ1106" s="118">
        <f t="shared" si="2643"/>
        <v>29162439.187603842</v>
      </c>
      <c r="BR1106" s="118">
        <f t="shared" si="2643"/>
        <v>29162439.187603842</v>
      </c>
      <c r="BS1106" s="118">
        <f t="shared" si="2643"/>
        <v>29162439.187603842</v>
      </c>
      <c r="BT1106" s="118">
        <f t="shared" si="2643"/>
        <v>29162439.187603842</v>
      </c>
      <c r="BU1106" s="118">
        <f t="shared" si="2643"/>
        <v>29162439.187603842</v>
      </c>
      <c r="BV1106" s="118">
        <f t="shared" si="2643"/>
        <v>29162439.187603842</v>
      </c>
      <c r="BW1106" s="247">
        <f t="shared" si="2237"/>
        <v>1402916206.8383982</v>
      </c>
    </row>
    <row r="1107" spans="1:75" x14ac:dyDescent="0.3">
      <c r="A1107" s="168" t="s">
        <v>643</v>
      </c>
      <c r="O1107" s="118">
        <f>+O1088*12%</f>
        <v>13679391.171599999</v>
      </c>
      <c r="P1107" s="118">
        <f t="shared" ref="P1107:BV1107" si="2644">+P1088*12%</f>
        <v>13679391.171599999</v>
      </c>
      <c r="Q1107" s="118">
        <f t="shared" si="2644"/>
        <v>13679391.171599999</v>
      </c>
      <c r="R1107" s="118">
        <f t="shared" si="2644"/>
        <v>13679391.171599999</v>
      </c>
      <c r="S1107" s="118">
        <f t="shared" si="2644"/>
        <v>13679391.171599999</v>
      </c>
      <c r="T1107" s="118">
        <f t="shared" si="2644"/>
        <v>13679391.171599999</v>
      </c>
      <c r="U1107" s="118">
        <f t="shared" si="2644"/>
        <v>13679391.171599999</v>
      </c>
      <c r="V1107" s="118">
        <f t="shared" si="2644"/>
        <v>13679391.171599999</v>
      </c>
      <c r="W1107" s="118">
        <f t="shared" si="2644"/>
        <v>13679391.171599999</v>
      </c>
      <c r="X1107" s="118">
        <f t="shared" si="2644"/>
        <v>13679391.171599999</v>
      </c>
      <c r="Y1107" s="118">
        <f t="shared" si="2644"/>
        <v>13679391.171599999</v>
      </c>
      <c r="Z1107" s="118">
        <f t="shared" si="2644"/>
        <v>13679391.171599999</v>
      </c>
      <c r="AA1107" s="118">
        <f t="shared" si="2644"/>
        <v>14552602.671228927</v>
      </c>
      <c r="AB1107" s="118">
        <f t="shared" si="2644"/>
        <v>14552602.671228927</v>
      </c>
      <c r="AC1107" s="118">
        <f t="shared" si="2644"/>
        <v>14552602.671228927</v>
      </c>
      <c r="AD1107" s="118">
        <f t="shared" si="2644"/>
        <v>14552602.671228927</v>
      </c>
      <c r="AE1107" s="118">
        <f t="shared" si="2644"/>
        <v>14552602.671228927</v>
      </c>
      <c r="AF1107" s="118">
        <f t="shared" si="2644"/>
        <v>14552602.671228927</v>
      </c>
      <c r="AG1107" s="118">
        <f t="shared" si="2644"/>
        <v>14552602.671228927</v>
      </c>
      <c r="AH1107" s="118">
        <f t="shared" si="2644"/>
        <v>14552602.671228927</v>
      </c>
      <c r="AI1107" s="118">
        <f t="shared" si="2644"/>
        <v>14552602.671228927</v>
      </c>
      <c r="AJ1107" s="118">
        <f t="shared" si="2644"/>
        <v>14552602.671228927</v>
      </c>
      <c r="AK1107" s="118">
        <f t="shared" si="2644"/>
        <v>14552602.671228927</v>
      </c>
      <c r="AL1107" s="118">
        <f t="shared" si="2644"/>
        <v>14552602.671228927</v>
      </c>
      <c r="AM1107" s="118">
        <f t="shared" si="2644"/>
        <v>17864741.476441313</v>
      </c>
      <c r="AN1107" s="118">
        <f t="shared" si="2644"/>
        <v>17864741.476441313</v>
      </c>
      <c r="AO1107" s="118">
        <f t="shared" si="2644"/>
        <v>17864741.476441313</v>
      </c>
      <c r="AP1107" s="118">
        <f t="shared" si="2644"/>
        <v>17864741.476441313</v>
      </c>
      <c r="AQ1107" s="118">
        <f t="shared" si="2644"/>
        <v>17864741.476441313</v>
      </c>
      <c r="AR1107" s="118">
        <f t="shared" si="2644"/>
        <v>17864741.476441313</v>
      </c>
      <c r="AS1107" s="118">
        <f t="shared" si="2644"/>
        <v>17864741.476441313</v>
      </c>
      <c r="AT1107" s="118">
        <f t="shared" si="2644"/>
        <v>17864741.476441313</v>
      </c>
      <c r="AU1107" s="118">
        <f t="shared" si="2644"/>
        <v>17864741.476441313</v>
      </c>
      <c r="AV1107" s="118">
        <f t="shared" si="2644"/>
        <v>17864741.476441313</v>
      </c>
      <c r="AW1107" s="118">
        <f t="shared" si="2644"/>
        <v>17864741.476441313</v>
      </c>
      <c r="AX1107" s="118">
        <f t="shared" si="2644"/>
        <v>17864741.476441313</v>
      </c>
      <c r="AY1107" s="118">
        <f t="shared" si="2644"/>
        <v>19713698.217426695</v>
      </c>
      <c r="AZ1107" s="118">
        <f t="shared" si="2644"/>
        <v>19713698.217426695</v>
      </c>
      <c r="BA1107" s="118">
        <f t="shared" si="2644"/>
        <v>19713698.217426695</v>
      </c>
      <c r="BB1107" s="118">
        <f t="shared" si="2644"/>
        <v>19713698.217426695</v>
      </c>
      <c r="BC1107" s="118">
        <f t="shared" si="2644"/>
        <v>19713698.217426695</v>
      </c>
      <c r="BD1107" s="118">
        <f t="shared" si="2644"/>
        <v>19713698.217426695</v>
      </c>
      <c r="BE1107" s="118">
        <f t="shared" si="2644"/>
        <v>19713698.217426695</v>
      </c>
      <c r="BF1107" s="118">
        <f t="shared" si="2644"/>
        <v>19713698.217426695</v>
      </c>
      <c r="BG1107" s="118">
        <f t="shared" si="2644"/>
        <v>19713698.217426695</v>
      </c>
      <c r="BH1107" s="118">
        <f t="shared" si="2644"/>
        <v>19713698.217426695</v>
      </c>
      <c r="BI1107" s="118">
        <f t="shared" si="2644"/>
        <v>19713698.217426695</v>
      </c>
      <c r="BJ1107" s="118">
        <f t="shared" si="2644"/>
        <v>19713698.217426695</v>
      </c>
      <c r="BK1107" s="118">
        <f t="shared" si="2644"/>
        <v>21871829.390702881</v>
      </c>
      <c r="BL1107" s="118">
        <f t="shared" si="2644"/>
        <v>21871829.390702881</v>
      </c>
      <c r="BM1107" s="118">
        <f t="shared" si="2644"/>
        <v>21871829.390702881</v>
      </c>
      <c r="BN1107" s="118">
        <f t="shared" si="2644"/>
        <v>21871829.390702881</v>
      </c>
      <c r="BO1107" s="118">
        <f t="shared" si="2644"/>
        <v>21871829.390702881</v>
      </c>
      <c r="BP1107" s="118">
        <f t="shared" si="2644"/>
        <v>21871829.390702881</v>
      </c>
      <c r="BQ1107" s="118">
        <f t="shared" si="2644"/>
        <v>21871829.390702881</v>
      </c>
      <c r="BR1107" s="118">
        <f t="shared" si="2644"/>
        <v>21871829.390702881</v>
      </c>
      <c r="BS1107" s="118">
        <f t="shared" si="2644"/>
        <v>21871829.390702881</v>
      </c>
      <c r="BT1107" s="118">
        <f t="shared" si="2644"/>
        <v>21871829.390702881</v>
      </c>
      <c r="BU1107" s="118">
        <f t="shared" si="2644"/>
        <v>21871829.390702881</v>
      </c>
      <c r="BV1107" s="118">
        <f t="shared" si="2644"/>
        <v>21871829.390702881</v>
      </c>
      <c r="BW1107" s="247">
        <f t="shared" si="2237"/>
        <v>1052187155.1287969</v>
      </c>
    </row>
    <row r="1108" spans="1:75" x14ac:dyDescent="0.3">
      <c r="A1108" s="168" t="s">
        <v>644</v>
      </c>
      <c r="O1108" s="118">
        <f>+O1088*4%</f>
        <v>4559797.0571999997</v>
      </c>
      <c r="P1108" s="118">
        <f t="shared" ref="P1108:BV1108" si="2645">+P1088*4%</f>
        <v>4559797.0571999997</v>
      </c>
      <c r="Q1108" s="118">
        <f t="shared" si="2645"/>
        <v>4559797.0571999997</v>
      </c>
      <c r="R1108" s="118">
        <f t="shared" si="2645"/>
        <v>4559797.0571999997</v>
      </c>
      <c r="S1108" s="118">
        <f t="shared" si="2645"/>
        <v>4559797.0571999997</v>
      </c>
      <c r="T1108" s="118">
        <f t="shared" si="2645"/>
        <v>4559797.0571999997</v>
      </c>
      <c r="U1108" s="118">
        <f t="shared" si="2645"/>
        <v>4559797.0571999997</v>
      </c>
      <c r="V1108" s="118">
        <f t="shared" si="2645"/>
        <v>4559797.0571999997</v>
      </c>
      <c r="W1108" s="118">
        <f t="shared" si="2645"/>
        <v>4559797.0571999997</v>
      </c>
      <c r="X1108" s="118">
        <f t="shared" si="2645"/>
        <v>4559797.0571999997</v>
      </c>
      <c r="Y1108" s="118">
        <f t="shared" si="2645"/>
        <v>4559797.0571999997</v>
      </c>
      <c r="Z1108" s="118">
        <f t="shared" si="2645"/>
        <v>4559797.0571999997</v>
      </c>
      <c r="AA1108" s="118">
        <f t="shared" si="2645"/>
        <v>4850867.5570763098</v>
      </c>
      <c r="AB1108" s="118">
        <f t="shared" si="2645"/>
        <v>4850867.5570763098</v>
      </c>
      <c r="AC1108" s="118">
        <f t="shared" si="2645"/>
        <v>4850867.5570763098</v>
      </c>
      <c r="AD1108" s="118">
        <f t="shared" si="2645"/>
        <v>4850867.5570763098</v>
      </c>
      <c r="AE1108" s="118">
        <f t="shared" si="2645"/>
        <v>4850867.5570763098</v>
      </c>
      <c r="AF1108" s="118">
        <f t="shared" si="2645"/>
        <v>4850867.5570763098</v>
      </c>
      <c r="AG1108" s="118">
        <f t="shared" si="2645"/>
        <v>4850867.5570763098</v>
      </c>
      <c r="AH1108" s="118">
        <f t="shared" si="2645"/>
        <v>4850867.5570763098</v>
      </c>
      <c r="AI1108" s="118">
        <f t="shared" si="2645"/>
        <v>4850867.5570763098</v>
      </c>
      <c r="AJ1108" s="118">
        <f t="shared" si="2645"/>
        <v>4850867.5570763098</v>
      </c>
      <c r="AK1108" s="118">
        <f t="shared" si="2645"/>
        <v>4850867.5570763098</v>
      </c>
      <c r="AL1108" s="118">
        <f t="shared" si="2645"/>
        <v>4850867.5570763098</v>
      </c>
      <c r="AM1108" s="118">
        <f t="shared" si="2645"/>
        <v>5954913.8254804378</v>
      </c>
      <c r="AN1108" s="118">
        <f t="shared" si="2645"/>
        <v>5954913.8254804378</v>
      </c>
      <c r="AO1108" s="118">
        <f t="shared" si="2645"/>
        <v>5954913.8254804378</v>
      </c>
      <c r="AP1108" s="118">
        <f t="shared" si="2645"/>
        <v>5954913.8254804378</v>
      </c>
      <c r="AQ1108" s="118">
        <f t="shared" si="2645"/>
        <v>5954913.8254804378</v>
      </c>
      <c r="AR1108" s="118">
        <f t="shared" si="2645"/>
        <v>5954913.8254804378</v>
      </c>
      <c r="AS1108" s="118">
        <f t="shared" si="2645"/>
        <v>5954913.8254804378</v>
      </c>
      <c r="AT1108" s="118">
        <f t="shared" si="2645"/>
        <v>5954913.8254804378</v>
      </c>
      <c r="AU1108" s="118">
        <f t="shared" si="2645"/>
        <v>5954913.8254804378</v>
      </c>
      <c r="AV1108" s="118">
        <f t="shared" si="2645"/>
        <v>5954913.8254804378</v>
      </c>
      <c r="AW1108" s="118">
        <f t="shared" si="2645"/>
        <v>5954913.8254804378</v>
      </c>
      <c r="AX1108" s="118">
        <f t="shared" si="2645"/>
        <v>5954913.8254804378</v>
      </c>
      <c r="AY1108" s="118">
        <f t="shared" si="2645"/>
        <v>6571232.7391422316</v>
      </c>
      <c r="AZ1108" s="118">
        <f t="shared" si="2645"/>
        <v>6571232.7391422316</v>
      </c>
      <c r="BA1108" s="118">
        <f t="shared" si="2645"/>
        <v>6571232.7391422316</v>
      </c>
      <c r="BB1108" s="118">
        <f t="shared" si="2645"/>
        <v>6571232.7391422316</v>
      </c>
      <c r="BC1108" s="118">
        <f t="shared" si="2645"/>
        <v>6571232.7391422316</v>
      </c>
      <c r="BD1108" s="118">
        <f t="shared" si="2645"/>
        <v>6571232.7391422316</v>
      </c>
      <c r="BE1108" s="118">
        <f t="shared" si="2645"/>
        <v>6571232.7391422316</v>
      </c>
      <c r="BF1108" s="118">
        <f t="shared" si="2645"/>
        <v>6571232.7391422316</v>
      </c>
      <c r="BG1108" s="118">
        <f t="shared" si="2645"/>
        <v>6571232.7391422316</v>
      </c>
      <c r="BH1108" s="118">
        <f t="shared" si="2645"/>
        <v>6571232.7391422316</v>
      </c>
      <c r="BI1108" s="118">
        <f t="shared" si="2645"/>
        <v>6571232.7391422316</v>
      </c>
      <c r="BJ1108" s="118">
        <f t="shared" si="2645"/>
        <v>6571232.7391422316</v>
      </c>
      <c r="BK1108" s="118">
        <f t="shared" si="2645"/>
        <v>7290609.7969009606</v>
      </c>
      <c r="BL1108" s="118">
        <f t="shared" si="2645"/>
        <v>7290609.7969009606</v>
      </c>
      <c r="BM1108" s="118">
        <f t="shared" si="2645"/>
        <v>7290609.7969009606</v>
      </c>
      <c r="BN1108" s="118">
        <f t="shared" si="2645"/>
        <v>7290609.7969009606</v>
      </c>
      <c r="BO1108" s="118">
        <f t="shared" si="2645"/>
        <v>7290609.7969009606</v>
      </c>
      <c r="BP1108" s="118">
        <f t="shared" si="2645"/>
        <v>7290609.7969009606</v>
      </c>
      <c r="BQ1108" s="118">
        <f t="shared" si="2645"/>
        <v>7290609.7969009606</v>
      </c>
      <c r="BR1108" s="118">
        <f t="shared" si="2645"/>
        <v>7290609.7969009606</v>
      </c>
      <c r="BS1108" s="118">
        <f t="shared" si="2645"/>
        <v>7290609.7969009606</v>
      </c>
      <c r="BT1108" s="118">
        <f t="shared" si="2645"/>
        <v>7290609.7969009606</v>
      </c>
      <c r="BU1108" s="118">
        <f t="shared" si="2645"/>
        <v>7290609.7969009606</v>
      </c>
      <c r="BV1108" s="118">
        <f t="shared" si="2645"/>
        <v>7290609.7969009606</v>
      </c>
      <c r="BW1108" s="247">
        <f t="shared" si="2237"/>
        <v>350729051.70959955</v>
      </c>
    </row>
    <row r="1109" spans="1:75" x14ac:dyDescent="0.3">
      <c r="A1109" s="3" t="s">
        <v>645</v>
      </c>
      <c r="O1109" s="16">
        <f>+O1088*3.5%</f>
        <v>3989822.4250500002</v>
      </c>
      <c r="P1109" s="16">
        <f t="shared" ref="P1109:BV1109" si="2646">+P1088*3.5%</f>
        <v>3989822.4250500002</v>
      </c>
      <c r="Q1109" s="16">
        <f t="shared" si="2646"/>
        <v>3989822.4250500002</v>
      </c>
      <c r="R1109" s="16">
        <f t="shared" si="2646"/>
        <v>3989822.4250500002</v>
      </c>
      <c r="S1109" s="16">
        <f t="shared" si="2646"/>
        <v>3989822.4250500002</v>
      </c>
      <c r="T1109" s="16">
        <f t="shared" si="2646"/>
        <v>3989822.4250500002</v>
      </c>
      <c r="U1109" s="16">
        <f t="shared" si="2646"/>
        <v>3989822.4250500002</v>
      </c>
      <c r="V1109" s="16">
        <f t="shared" si="2646"/>
        <v>3989822.4250500002</v>
      </c>
      <c r="W1109" s="16">
        <f t="shared" si="2646"/>
        <v>3989822.4250500002</v>
      </c>
      <c r="X1109" s="16">
        <f t="shared" si="2646"/>
        <v>3989822.4250500002</v>
      </c>
      <c r="Y1109" s="16">
        <f t="shared" si="2646"/>
        <v>3989822.4250500002</v>
      </c>
      <c r="Z1109" s="16">
        <f t="shared" si="2646"/>
        <v>3989822.4250500002</v>
      </c>
      <c r="AA1109" s="16">
        <f t="shared" si="2646"/>
        <v>4244509.1124417707</v>
      </c>
      <c r="AB1109" s="16">
        <f t="shared" si="2646"/>
        <v>4244509.1124417707</v>
      </c>
      <c r="AC1109" s="16">
        <f t="shared" si="2646"/>
        <v>4244509.1124417707</v>
      </c>
      <c r="AD1109" s="16">
        <f t="shared" si="2646"/>
        <v>4244509.1124417707</v>
      </c>
      <c r="AE1109" s="16">
        <f t="shared" si="2646"/>
        <v>4244509.1124417707</v>
      </c>
      <c r="AF1109" s="16">
        <f t="shared" si="2646"/>
        <v>4244509.1124417707</v>
      </c>
      <c r="AG1109" s="16">
        <f t="shared" si="2646"/>
        <v>4244509.1124417707</v>
      </c>
      <c r="AH1109" s="16">
        <f t="shared" si="2646"/>
        <v>4244509.1124417707</v>
      </c>
      <c r="AI1109" s="16">
        <f t="shared" si="2646"/>
        <v>4244509.1124417707</v>
      </c>
      <c r="AJ1109" s="16">
        <f t="shared" si="2646"/>
        <v>4244509.1124417707</v>
      </c>
      <c r="AK1109" s="16">
        <f t="shared" si="2646"/>
        <v>4244509.1124417707</v>
      </c>
      <c r="AL1109" s="16">
        <f t="shared" si="2646"/>
        <v>4244509.1124417707</v>
      </c>
      <c r="AM1109" s="16">
        <f t="shared" si="2646"/>
        <v>5210549.597295383</v>
      </c>
      <c r="AN1109" s="16">
        <f t="shared" si="2646"/>
        <v>5210549.597295383</v>
      </c>
      <c r="AO1109" s="16">
        <f t="shared" si="2646"/>
        <v>5210549.597295383</v>
      </c>
      <c r="AP1109" s="16">
        <f t="shared" si="2646"/>
        <v>5210549.597295383</v>
      </c>
      <c r="AQ1109" s="16">
        <f t="shared" si="2646"/>
        <v>5210549.597295383</v>
      </c>
      <c r="AR1109" s="16">
        <f t="shared" si="2646"/>
        <v>5210549.597295383</v>
      </c>
      <c r="AS1109" s="16">
        <f t="shared" si="2646"/>
        <v>5210549.597295383</v>
      </c>
      <c r="AT1109" s="16">
        <f t="shared" si="2646"/>
        <v>5210549.597295383</v>
      </c>
      <c r="AU1109" s="16">
        <f t="shared" si="2646"/>
        <v>5210549.597295383</v>
      </c>
      <c r="AV1109" s="16">
        <f t="shared" si="2646"/>
        <v>5210549.597295383</v>
      </c>
      <c r="AW1109" s="16">
        <f t="shared" si="2646"/>
        <v>5210549.597295383</v>
      </c>
      <c r="AX1109" s="16">
        <f t="shared" si="2646"/>
        <v>5210549.597295383</v>
      </c>
      <c r="AY1109" s="16">
        <f t="shared" si="2646"/>
        <v>5749828.6467494536</v>
      </c>
      <c r="AZ1109" s="16">
        <f t="shared" si="2646"/>
        <v>5749828.6467494536</v>
      </c>
      <c r="BA1109" s="16">
        <f t="shared" si="2646"/>
        <v>5749828.6467494536</v>
      </c>
      <c r="BB1109" s="16">
        <f t="shared" si="2646"/>
        <v>5749828.6467494536</v>
      </c>
      <c r="BC1109" s="16">
        <f t="shared" si="2646"/>
        <v>5749828.6467494536</v>
      </c>
      <c r="BD1109" s="16">
        <f t="shared" si="2646"/>
        <v>5749828.6467494536</v>
      </c>
      <c r="BE1109" s="16">
        <f t="shared" si="2646"/>
        <v>5749828.6467494536</v>
      </c>
      <c r="BF1109" s="16">
        <f t="shared" si="2646"/>
        <v>5749828.6467494536</v>
      </c>
      <c r="BG1109" s="16">
        <f t="shared" si="2646"/>
        <v>5749828.6467494536</v>
      </c>
      <c r="BH1109" s="16">
        <f t="shared" si="2646"/>
        <v>5749828.6467494536</v>
      </c>
      <c r="BI1109" s="16">
        <f t="shared" si="2646"/>
        <v>5749828.6467494536</v>
      </c>
      <c r="BJ1109" s="16">
        <f t="shared" si="2646"/>
        <v>5749828.6467494536</v>
      </c>
      <c r="BK1109" s="16">
        <f t="shared" si="2646"/>
        <v>6379283.5722883409</v>
      </c>
      <c r="BL1109" s="16">
        <f t="shared" si="2646"/>
        <v>6379283.5722883409</v>
      </c>
      <c r="BM1109" s="16">
        <f t="shared" si="2646"/>
        <v>6379283.5722883409</v>
      </c>
      <c r="BN1109" s="16">
        <f t="shared" si="2646"/>
        <v>6379283.5722883409</v>
      </c>
      <c r="BO1109" s="16">
        <f t="shared" si="2646"/>
        <v>6379283.5722883409</v>
      </c>
      <c r="BP1109" s="16">
        <f t="shared" si="2646"/>
        <v>6379283.5722883409</v>
      </c>
      <c r="BQ1109" s="16">
        <f t="shared" si="2646"/>
        <v>6379283.5722883409</v>
      </c>
      <c r="BR1109" s="16">
        <f t="shared" si="2646"/>
        <v>6379283.5722883409</v>
      </c>
      <c r="BS1109" s="16">
        <f t="shared" si="2646"/>
        <v>6379283.5722883409</v>
      </c>
      <c r="BT1109" s="16">
        <f t="shared" si="2646"/>
        <v>6379283.5722883409</v>
      </c>
      <c r="BU1109" s="16">
        <f t="shared" si="2646"/>
        <v>6379283.5722883409</v>
      </c>
      <c r="BV1109" s="16">
        <f t="shared" si="2646"/>
        <v>6379283.5722883409</v>
      </c>
      <c r="BW1109" s="247">
        <f t="shared" si="2237"/>
        <v>306887920.2458995</v>
      </c>
    </row>
    <row r="1110" spans="1:75" x14ac:dyDescent="0.3">
      <c r="A1110" s="3" t="s">
        <v>646</v>
      </c>
      <c r="O1110" s="16">
        <f>+IF(O1085&gt;=4,O1088*1%,0)</f>
        <v>1139949.2642999999</v>
      </c>
      <c r="P1110" s="16">
        <f t="shared" ref="P1110:BV1110" si="2647">+IF(P1085&gt;=4,P1088*1%,0)</f>
        <v>1139949.2642999999</v>
      </c>
      <c r="Q1110" s="16">
        <f t="shared" si="2647"/>
        <v>1139949.2642999999</v>
      </c>
      <c r="R1110" s="16">
        <f t="shared" si="2647"/>
        <v>1139949.2642999999</v>
      </c>
      <c r="S1110" s="16">
        <f t="shared" si="2647"/>
        <v>1139949.2642999999</v>
      </c>
      <c r="T1110" s="16">
        <f t="shared" si="2647"/>
        <v>1139949.2642999999</v>
      </c>
      <c r="U1110" s="16">
        <f t="shared" si="2647"/>
        <v>1139949.2642999999</v>
      </c>
      <c r="V1110" s="16">
        <f t="shared" si="2647"/>
        <v>1139949.2642999999</v>
      </c>
      <c r="W1110" s="16">
        <f t="shared" si="2647"/>
        <v>1139949.2642999999</v>
      </c>
      <c r="X1110" s="16">
        <f t="shared" si="2647"/>
        <v>1139949.2642999999</v>
      </c>
      <c r="Y1110" s="16">
        <f t="shared" si="2647"/>
        <v>1139949.2642999999</v>
      </c>
      <c r="Z1110" s="16">
        <f t="shared" si="2647"/>
        <v>1139949.2642999999</v>
      </c>
      <c r="AA1110" s="16">
        <f t="shared" si="2647"/>
        <v>1212716.8892690775</v>
      </c>
      <c r="AB1110" s="16">
        <f t="shared" si="2647"/>
        <v>1212716.8892690775</v>
      </c>
      <c r="AC1110" s="16">
        <f t="shared" si="2647"/>
        <v>1212716.8892690775</v>
      </c>
      <c r="AD1110" s="16">
        <f t="shared" si="2647"/>
        <v>1212716.8892690775</v>
      </c>
      <c r="AE1110" s="16">
        <f t="shared" si="2647"/>
        <v>1212716.8892690775</v>
      </c>
      <c r="AF1110" s="16">
        <f t="shared" si="2647"/>
        <v>1212716.8892690775</v>
      </c>
      <c r="AG1110" s="16">
        <f t="shared" si="2647"/>
        <v>1212716.8892690775</v>
      </c>
      <c r="AH1110" s="16">
        <f t="shared" si="2647"/>
        <v>1212716.8892690775</v>
      </c>
      <c r="AI1110" s="16">
        <f t="shared" si="2647"/>
        <v>1212716.8892690775</v>
      </c>
      <c r="AJ1110" s="16">
        <f t="shared" si="2647"/>
        <v>1212716.8892690775</v>
      </c>
      <c r="AK1110" s="16">
        <f t="shared" si="2647"/>
        <v>1212716.8892690775</v>
      </c>
      <c r="AL1110" s="16">
        <f t="shared" si="2647"/>
        <v>1212716.8892690775</v>
      </c>
      <c r="AM1110" s="16">
        <f t="shared" si="2647"/>
        <v>1488728.4563701095</v>
      </c>
      <c r="AN1110" s="16">
        <f t="shared" si="2647"/>
        <v>1488728.4563701095</v>
      </c>
      <c r="AO1110" s="16">
        <f t="shared" si="2647"/>
        <v>1488728.4563701095</v>
      </c>
      <c r="AP1110" s="16">
        <f t="shared" si="2647"/>
        <v>1488728.4563701095</v>
      </c>
      <c r="AQ1110" s="16">
        <f t="shared" si="2647"/>
        <v>1488728.4563701095</v>
      </c>
      <c r="AR1110" s="16">
        <f t="shared" si="2647"/>
        <v>1488728.4563701095</v>
      </c>
      <c r="AS1110" s="16">
        <f t="shared" si="2647"/>
        <v>1488728.4563701095</v>
      </c>
      <c r="AT1110" s="16">
        <f t="shared" si="2647"/>
        <v>1488728.4563701095</v>
      </c>
      <c r="AU1110" s="16">
        <f t="shared" si="2647"/>
        <v>1488728.4563701095</v>
      </c>
      <c r="AV1110" s="16">
        <f t="shared" si="2647"/>
        <v>1488728.4563701095</v>
      </c>
      <c r="AW1110" s="16">
        <f t="shared" si="2647"/>
        <v>1488728.4563701095</v>
      </c>
      <c r="AX1110" s="16">
        <f t="shared" si="2647"/>
        <v>1488728.4563701095</v>
      </c>
      <c r="AY1110" s="16">
        <f t="shared" si="2647"/>
        <v>1642808.1847855579</v>
      </c>
      <c r="AZ1110" s="16">
        <f t="shared" si="2647"/>
        <v>1642808.1847855579</v>
      </c>
      <c r="BA1110" s="16">
        <f t="shared" si="2647"/>
        <v>1642808.1847855579</v>
      </c>
      <c r="BB1110" s="16">
        <f t="shared" si="2647"/>
        <v>1642808.1847855579</v>
      </c>
      <c r="BC1110" s="16">
        <f t="shared" si="2647"/>
        <v>1642808.1847855579</v>
      </c>
      <c r="BD1110" s="16">
        <f t="shared" si="2647"/>
        <v>1642808.1847855579</v>
      </c>
      <c r="BE1110" s="16">
        <f t="shared" si="2647"/>
        <v>1642808.1847855579</v>
      </c>
      <c r="BF1110" s="16">
        <f t="shared" si="2647"/>
        <v>1642808.1847855579</v>
      </c>
      <c r="BG1110" s="16">
        <f t="shared" si="2647"/>
        <v>1642808.1847855579</v>
      </c>
      <c r="BH1110" s="16">
        <f t="shared" si="2647"/>
        <v>1642808.1847855579</v>
      </c>
      <c r="BI1110" s="16">
        <f t="shared" si="2647"/>
        <v>1642808.1847855579</v>
      </c>
      <c r="BJ1110" s="16">
        <f t="shared" si="2647"/>
        <v>1642808.1847855579</v>
      </c>
      <c r="BK1110" s="16">
        <f t="shared" si="2647"/>
        <v>1822652.4492252402</v>
      </c>
      <c r="BL1110" s="16">
        <f t="shared" si="2647"/>
        <v>1822652.4492252402</v>
      </c>
      <c r="BM1110" s="16">
        <f t="shared" si="2647"/>
        <v>1822652.4492252402</v>
      </c>
      <c r="BN1110" s="16">
        <f t="shared" si="2647"/>
        <v>1822652.4492252402</v>
      </c>
      <c r="BO1110" s="16">
        <f t="shared" si="2647"/>
        <v>1822652.4492252402</v>
      </c>
      <c r="BP1110" s="16">
        <f t="shared" si="2647"/>
        <v>1822652.4492252402</v>
      </c>
      <c r="BQ1110" s="16">
        <f t="shared" si="2647"/>
        <v>1822652.4492252402</v>
      </c>
      <c r="BR1110" s="16">
        <f t="shared" si="2647"/>
        <v>1822652.4492252402</v>
      </c>
      <c r="BS1110" s="16">
        <f t="shared" si="2647"/>
        <v>1822652.4492252402</v>
      </c>
      <c r="BT1110" s="16">
        <f t="shared" si="2647"/>
        <v>1822652.4492252402</v>
      </c>
      <c r="BU1110" s="16">
        <f t="shared" si="2647"/>
        <v>1822652.4492252402</v>
      </c>
      <c r="BV1110" s="16">
        <f t="shared" si="2647"/>
        <v>1822652.4492252402</v>
      </c>
      <c r="BW1110" s="247">
        <f t="shared" si="2237"/>
        <v>87682262.927399889</v>
      </c>
    </row>
    <row r="1111" spans="1:75" x14ac:dyDescent="0.3">
      <c r="A1111" s="3"/>
      <c r="BW1111" s="233">
        <f t="shared" si="2237"/>
        <v>0</v>
      </c>
    </row>
    <row r="1112" spans="1:75" x14ac:dyDescent="0.3">
      <c r="A1112" s="280" t="s">
        <v>647</v>
      </c>
      <c r="O1112" s="64">
        <f>+O1088+O1089+O1091+O1093+O1096+O1098+O1101+O1104+O1107+O1109</f>
        <v>169757444.60867497</v>
      </c>
      <c r="P1112" s="64">
        <f t="shared" ref="P1112:BV1112" si="2648">+P1088+P1089+P1091+P1093+P1096+P1098+P1101+P1104+P1107+P1109</f>
        <v>169947436.15272501</v>
      </c>
      <c r="Q1112" s="64">
        <f t="shared" si="2648"/>
        <v>170137427.69677499</v>
      </c>
      <c r="R1112" s="64">
        <f t="shared" si="2648"/>
        <v>170327419.24082497</v>
      </c>
      <c r="S1112" s="64">
        <f t="shared" si="2648"/>
        <v>170517410.78487501</v>
      </c>
      <c r="T1112" s="64">
        <f t="shared" si="2648"/>
        <v>170707402.32892498</v>
      </c>
      <c r="U1112" s="64">
        <f t="shared" si="2648"/>
        <v>170897393.87297496</v>
      </c>
      <c r="V1112" s="64">
        <f t="shared" si="2648"/>
        <v>171087385.417025</v>
      </c>
      <c r="W1112" s="64">
        <f t="shared" si="2648"/>
        <v>171277376.96107498</v>
      </c>
      <c r="X1112" s="64">
        <f t="shared" si="2648"/>
        <v>171467368.50512496</v>
      </c>
      <c r="Y1112" s="64">
        <f t="shared" si="2648"/>
        <v>171657360.04917499</v>
      </c>
      <c r="Z1112" s="64">
        <f t="shared" si="2648"/>
        <v>171847351.59322497</v>
      </c>
      <c r="AA1112" s="64">
        <f t="shared" si="2648"/>
        <v>180593756.7603201</v>
      </c>
      <c r="AB1112" s="64">
        <f t="shared" si="2648"/>
        <v>180795876.24186495</v>
      </c>
      <c r="AC1112" s="64">
        <f t="shared" si="2648"/>
        <v>180997995.7234098</v>
      </c>
      <c r="AD1112" s="64">
        <f t="shared" si="2648"/>
        <v>181200115.20495465</v>
      </c>
      <c r="AE1112" s="64">
        <f t="shared" si="2648"/>
        <v>181402234.68649948</v>
      </c>
      <c r="AF1112" s="64">
        <f t="shared" si="2648"/>
        <v>181604354.16804433</v>
      </c>
      <c r="AG1112" s="64">
        <f t="shared" si="2648"/>
        <v>181806473.64958918</v>
      </c>
      <c r="AH1112" s="64">
        <f t="shared" si="2648"/>
        <v>182008593.13113403</v>
      </c>
      <c r="AI1112" s="64">
        <f t="shared" si="2648"/>
        <v>182210712.61267889</v>
      </c>
      <c r="AJ1112" s="64">
        <f t="shared" si="2648"/>
        <v>182412832.09422371</v>
      </c>
      <c r="AK1112" s="64">
        <f t="shared" si="2648"/>
        <v>182614951.57576856</v>
      </c>
      <c r="AL1112" s="64">
        <f t="shared" si="2648"/>
        <v>182817071.05731341</v>
      </c>
      <c r="AM1112" s="64">
        <f t="shared" si="2648"/>
        <v>221696479.29444879</v>
      </c>
      <c r="AN1112" s="64">
        <f t="shared" si="2648"/>
        <v>221944600.70384377</v>
      </c>
      <c r="AO1112" s="64">
        <f t="shared" si="2648"/>
        <v>222192722.11323881</v>
      </c>
      <c r="AP1112" s="64">
        <f t="shared" si="2648"/>
        <v>222440843.52263385</v>
      </c>
      <c r="AQ1112" s="64">
        <f t="shared" si="2648"/>
        <v>222688964.93202883</v>
      </c>
      <c r="AR1112" s="64">
        <f t="shared" si="2648"/>
        <v>222937086.34142387</v>
      </c>
      <c r="AS1112" s="64">
        <f t="shared" si="2648"/>
        <v>223185207.75081885</v>
      </c>
      <c r="AT1112" s="64">
        <f t="shared" si="2648"/>
        <v>223433329.16021389</v>
      </c>
      <c r="AU1112" s="64">
        <f t="shared" si="2648"/>
        <v>223681450.56960893</v>
      </c>
      <c r="AV1112" s="64">
        <f t="shared" si="2648"/>
        <v>223929571.97900391</v>
      </c>
      <c r="AW1112" s="64">
        <f t="shared" si="2648"/>
        <v>224177693.38839895</v>
      </c>
      <c r="AX1112" s="64">
        <f t="shared" si="2648"/>
        <v>224425814.79779398</v>
      </c>
      <c r="AY1112" s="64">
        <f t="shared" si="2648"/>
        <v>244641518.85098267</v>
      </c>
      <c r="AZ1112" s="64">
        <f t="shared" si="2648"/>
        <v>244915320.21511361</v>
      </c>
      <c r="BA1112" s="64">
        <f t="shared" si="2648"/>
        <v>245189121.57924452</v>
      </c>
      <c r="BB1112" s="64">
        <f t="shared" si="2648"/>
        <v>245462922.94337544</v>
      </c>
      <c r="BC1112" s="64">
        <f t="shared" si="2648"/>
        <v>245736724.30750638</v>
      </c>
      <c r="BD1112" s="64">
        <f t="shared" si="2648"/>
        <v>246010525.6716373</v>
      </c>
      <c r="BE1112" s="64">
        <f t="shared" si="2648"/>
        <v>246284327.03576824</v>
      </c>
      <c r="BF1112" s="64">
        <f t="shared" si="2648"/>
        <v>246558128.39989915</v>
      </c>
      <c r="BG1112" s="64">
        <f t="shared" si="2648"/>
        <v>246831929.76403007</v>
      </c>
      <c r="BH1112" s="64">
        <f t="shared" si="2648"/>
        <v>247105731.12816101</v>
      </c>
      <c r="BI1112" s="64">
        <f t="shared" si="2648"/>
        <v>247379532.4922919</v>
      </c>
      <c r="BJ1112" s="64">
        <f t="shared" si="2648"/>
        <v>247653333.85642287</v>
      </c>
      <c r="BK1112" s="64">
        <f t="shared" si="2648"/>
        <v>271423327.23045868</v>
      </c>
      <c r="BL1112" s="64">
        <f t="shared" si="2648"/>
        <v>271727102.63866287</v>
      </c>
      <c r="BM1112" s="64">
        <f t="shared" si="2648"/>
        <v>272030878.04686707</v>
      </c>
      <c r="BN1112" s="64">
        <f t="shared" si="2648"/>
        <v>272334653.45507127</v>
      </c>
      <c r="BO1112" s="64">
        <f t="shared" si="2648"/>
        <v>272638428.86327547</v>
      </c>
      <c r="BP1112" s="64">
        <f t="shared" si="2648"/>
        <v>272942204.27147973</v>
      </c>
      <c r="BQ1112" s="64">
        <f t="shared" si="2648"/>
        <v>273245979.67968392</v>
      </c>
      <c r="BR1112" s="64">
        <f t="shared" si="2648"/>
        <v>273549755.08788812</v>
      </c>
      <c r="BS1112" s="64">
        <f t="shared" si="2648"/>
        <v>273853530.49609232</v>
      </c>
      <c r="BT1112" s="64">
        <f t="shared" si="2648"/>
        <v>274157305.90429652</v>
      </c>
      <c r="BU1112" s="64">
        <f t="shared" si="2648"/>
        <v>274461081.31250072</v>
      </c>
      <c r="BV1112" s="64">
        <f t="shared" si="2648"/>
        <v>274764856.72070491</v>
      </c>
      <c r="BW1112" s="247">
        <f t="shared" si="2237"/>
        <v>13137725728.622072</v>
      </c>
    </row>
    <row r="1113" spans="1:75" x14ac:dyDescent="0.3">
      <c r="BW1113" s="247">
        <f t="shared" si="2217"/>
        <v>0</v>
      </c>
    </row>
    <row r="1114" spans="1:75" x14ac:dyDescent="0.3">
      <c r="A1114" s="284" t="s">
        <v>648</v>
      </c>
      <c r="BW1114" s="247">
        <f t="shared" si="2217"/>
        <v>0</v>
      </c>
    </row>
    <row r="1115" spans="1:75" x14ac:dyDescent="0.3">
      <c r="BW1115" s="247">
        <f t="shared" si="2217"/>
        <v>0</v>
      </c>
    </row>
    <row r="1116" spans="1:75" x14ac:dyDescent="0.3">
      <c r="A1116" s="5" t="s">
        <v>623</v>
      </c>
      <c r="O1116" s="64">
        <f>+O800</f>
        <v>829054.01039999991</v>
      </c>
      <c r="P1116" s="64">
        <f t="shared" ref="P1116:BV1116" si="2649">+P800</f>
        <v>829054.01039999991</v>
      </c>
      <c r="Q1116" s="64">
        <f t="shared" si="2649"/>
        <v>829054.01039999991</v>
      </c>
      <c r="R1116" s="64">
        <f t="shared" si="2649"/>
        <v>829054.01039999991</v>
      </c>
      <c r="S1116" s="64">
        <f t="shared" si="2649"/>
        <v>829054.01039999991</v>
      </c>
      <c r="T1116" s="64">
        <f t="shared" si="2649"/>
        <v>829054.01039999991</v>
      </c>
      <c r="U1116" s="64">
        <f t="shared" si="2649"/>
        <v>829054.01039999991</v>
      </c>
      <c r="V1116" s="64">
        <f t="shared" si="2649"/>
        <v>829054.01039999991</v>
      </c>
      <c r="W1116" s="64">
        <f t="shared" si="2649"/>
        <v>829054.01039999991</v>
      </c>
      <c r="X1116" s="64">
        <f t="shared" si="2649"/>
        <v>829054.01039999991</v>
      </c>
      <c r="Y1116" s="64">
        <f t="shared" si="2649"/>
        <v>829054.01039999991</v>
      </c>
      <c r="Z1116" s="64">
        <f t="shared" si="2649"/>
        <v>829054.01039999991</v>
      </c>
      <c r="AA1116" s="64">
        <f t="shared" si="2649"/>
        <v>874030.19046419987</v>
      </c>
      <c r="AB1116" s="64">
        <f t="shared" si="2649"/>
        <v>874030.19046419987</v>
      </c>
      <c r="AC1116" s="64">
        <f t="shared" si="2649"/>
        <v>874030.19046419987</v>
      </c>
      <c r="AD1116" s="64">
        <f t="shared" si="2649"/>
        <v>874030.19046419987</v>
      </c>
      <c r="AE1116" s="64">
        <f t="shared" si="2649"/>
        <v>874030.19046419987</v>
      </c>
      <c r="AF1116" s="64">
        <f t="shared" si="2649"/>
        <v>874030.19046419987</v>
      </c>
      <c r="AG1116" s="64">
        <f t="shared" si="2649"/>
        <v>874030.19046419987</v>
      </c>
      <c r="AH1116" s="64">
        <f t="shared" si="2649"/>
        <v>874030.19046419987</v>
      </c>
      <c r="AI1116" s="64">
        <f t="shared" si="2649"/>
        <v>874030.19046419987</v>
      </c>
      <c r="AJ1116" s="64">
        <f t="shared" si="2649"/>
        <v>874030.19046419987</v>
      </c>
      <c r="AK1116" s="64">
        <f t="shared" si="2649"/>
        <v>874030.19046419987</v>
      </c>
      <c r="AL1116" s="64">
        <f t="shared" si="2649"/>
        <v>874030.19046419987</v>
      </c>
      <c r="AM1116" s="64">
        <f t="shared" si="2649"/>
        <v>916704.71451361431</v>
      </c>
      <c r="AN1116" s="64">
        <f t="shared" si="2649"/>
        <v>916704.71451361431</v>
      </c>
      <c r="AO1116" s="64">
        <f t="shared" si="2649"/>
        <v>916704.71451361431</v>
      </c>
      <c r="AP1116" s="64">
        <f t="shared" si="2649"/>
        <v>916704.71451361431</v>
      </c>
      <c r="AQ1116" s="64">
        <f t="shared" si="2649"/>
        <v>916704.71451361431</v>
      </c>
      <c r="AR1116" s="64">
        <f t="shared" si="2649"/>
        <v>916704.71451361431</v>
      </c>
      <c r="AS1116" s="64">
        <f t="shared" si="2649"/>
        <v>916704.71451361431</v>
      </c>
      <c r="AT1116" s="64">
        <f t="shared" si="2649"/>
        <v>916704.71451361431</v>
      </c>
      <c r="AU1116" s="64">
        <f t="shared" si="2649"/>
        <v>916704.71451361431</v>
      </c>
      <c r="AV1116" s="64">
        <f t="shared" si="2649"/>
        <v>916704.71451361431</v>
      </c>
      <c r="AW1116" s="64">
        <f t="shared" si="2649"/>
        <v>916704.71451361431</v>
      </c>
      <c r="AX1116" s="64">
        <f t="shared" si="2649"/>
        <v>916704.71451361431</v>
      </c>
      <c r="AY1116" s="64">
        <f t="shared" si="2649"/>
        <v>960706.54081026779</v>
      </c>
      <c r="AZ1116" s="64">
        <f t="shared" si="2649"/>
        <v>960706.54081026779</v>
      </c>
      <c r="BA1116" s="64">
        <f t="shared" si="2649"/>
        <v>960706.54081026779</v>
      </c>
      <c r="BB1116" s="64">
        <f t="shared" si="2649"/>
        <v>960706.54081026779</v>
      </c>
      <c r="BC1116" s="64">
        <f t="shared" si="2649"/>
        <v>960706.54081026779</v>
      </c>
      <c r="BD1116" s="64">
        <f t="shared" si="2649"/>
        <v>960706.54081026779</v>
      </c>
      <c r="BE1116" s="64">
        <f t="shared" si="2649"/>
        <v>960706.54081026779</v>
      </c>
      <c r="BF1116" s="64">
        <f t="shared" si="2649"/>
        <v>960706.54081026779</v>
      </c>
      <c r="BG1116" s="64">
        <f t="shared" si="2649"/>
        <v>960706.54081026779</v>
      </c>
      <c r="BH1116" s="64">
        <f t="shared" si="2649"/>
        <v>960706.54081026779</v>
      </c>
      <c r="BI1116" s="64">
        <f t="shared" si="2649"/>
        <v>960706.54081026779</v>
      </c>
      <c r="BJ1116" s="64">
        <f t="shared" si="2649"/>
        <v>960706.54081026779</v>
      </c>
      <c r="BK1116" s="64">
        <f t="shared" si="2649"/>
        <v>1012584.6940140222</v>
      </c>
      <c r="BL1116" s="64">
        <f t="shared" si="2649"/>
        <v>1012584.6940140222</v>
      </c>
      <c r="BM1116" s="64">
        <f t="shared" si="2649"/>
        <v>1012584.6940140222</v>
      </c>
      <c r="BN1116" s="64">
        <f t="shared" si="2649"/>
        <v>1012584.6940140222</v>
      </c>
      <c r="BO1116" s="64">
        <f t="shared" si="2649"/>
        <v>1012584.6940140222</v>
      </c>
      <c r="BP1116" s="64">
        <f t="shared" si="2649"/>
        <v>1012584.6940140222</v>
      </c>
      <c r="BQ1116" s="64">
        <f t="shared" si="2649"/>
        <v>1012584.6940140222</v>
      </c>
      <c r="BR1116" s="64">
        <f t="shared" si="2649"/>
        <v>1012584.6940140222</v>
      </c>
      <c r="BS1116" s="64">
        <f t="shared" si="2649"/>
        <v>1012584.6940140222</v>
      </c>
      <c r="BT1116" s="64">
        <f t="shared" si="2649"/>
        <v>1012584.6940140222</v>
      </c>
      <c r="BU1116" s="64">
        <f t="shared" si="2649"/>
        <v>1012584.6940140222</v>
      </c>
      <c r="BV1116" s="64">
        <f t="shared" si="2649"/>
        <v>1012584.6940140222</v>
      </c>
      <c r="BW1116" s="247">
        <f t="shared" si="2217"/>
        <v>55116961.802425198</v>
      </c>
    </row>
    <row r="1117" spans="1:75" x14ac:dyDescent="0.3">
      <c r="A1117" s="5" t="s">
        <v>624</v>
      </c>
      <c r="O1117" s="16">
        <f>+'Monthly Parameters'!O110</f>
        <v>15</v>
      </c>
      <c r="P1117" s="16">
        <f>+'Monthly Parameters'!P110</f>
        <v>15</v>
      </c>
      <c r="Q1117" s="16">
        <f>+'Monthly Parameters'!Q110</f>
        <v>15</v>
      </c>
      <c r="R1117" s="16">
        <f>+'Monthly Parameters'!R110</f>
        <v>15</v>
      </c>
      <c r="S1117" s="16">
        <f>+'Monthly Parameters'!S110</f>
        <v>15</v>
      </c>
      <c r="T1117" s="16">
        <f>+'Monthly Parameters'!T110</f>
        <v>15</v>
      </c>
      <c r="U1117" s="16">
        <f>+'Monthly Parameters'!U110</f>
        <v>15</v>
      </c>
      <c r="V1117" s="16">
        <f>+'Monthly Parameters'!V110</f>
        <v>15</v>
      </c>
      <c r="W1117" s="16">
        <f>+'Monthly Parameters'!W110</f>
        <v>15</v>
      </c>
      <c r="X1117" s="16">
        <f>+'Monthly Parameters'!X110</f>
        <v>15</v>
      </c>
      <c r="Y1117" s="16">
        <f>+'Monthly Parameters'!Y110</f>
        <v>15</v>
      </c>
      <c r="Z1117" s="16">
        <f>+'Monthly Parameters'!Z110</f>
        <v>15</v>
      </c>
      <c r="AA1117" s="16">
        <f>+'Monthly Parameters'!AA110</f>
        <v>16</v>
      </c>
      <c r="AB1117" s="16">
        <f>+'Monthly Parameters'!AB110</f>
        <v>16</v>
      </c>
      <c r="AC1117" s="16">
        <f>+'Monthly Parameters'!AC110</f>
        <v>16</v>
      </c>
      <c r="AD1117" s="16">
        <f>+'Monthly Parameters'!AD110</f>
        <v>16</v>
      </c>
      <c r="AE1117" s="16">
        <f>+'Monthly Parameters'!AE110</f>
        <v>16</v>
      </c>
      <c r="AF1117" s="16">
        <f>+'Monthly Parameters'!AF110</f>
        <v>16</v>
      </c>
      <c r="AG1117" s="16">
        <f>+'Monthly Parameters'!AG110</f>
        <v>16</v>
      </c>
      <c r="AH1117" s="16">
        <f>+'Monthly Parameters'!AH110</f>
        <v>16</v>
      </c>
      <c r="AI1117" s="16">
        <f>+'Monthly Parameters'!AI110</f>
        <v>16</v>
      </c>
      <c r="AJ1117" s="16">
        <f>+'Monthly Parameters'!AJ110</f>
        <v>16</v>
      </c>
      <c r="AK1117" s="16">
        <f>+'Monthly Parameters'!AK110</f>
        <v>16</v>
      </c>
      <c r="AL1117" s="16">
        <f>+'Monthly Parameters'!AL110</f>
        <v>16</v>
      </c>
      <c r="AM1117" s="16">
        <f>+'Monthly Parameters'!AM110</f>
        <v>16</v>
      </c>
      <c r="AN1117" s="16">
        <f>+'Monthly Parameters'!AN110</f>
        <v>16</v>
      </c>
      <c r="AO1117" s="16">
        <f>+'Monthly Parameters'!AO110</f>
        <v>16</v>
      </c>
      <c r="AP1117" s="16">
        <f>+'Monthly Parameters'!AP110</f>
        <v>16</v>
      </c>
      <c r="AQ1117" s="16">
        <f>+'Monthly Parameters'!AQ110</f>
        <v>16</v>
      </c>
      <c r="AR1117" s="16">
        <f>+'Monthly Parameters'!AR110</f>
        <v>16</v>
      </c>
      <c r="AS1117" s="16">
        <f>+'Monthly Parameters'!AS110</f>
        <v>16</v>
      </c>
      <c r="AT1117" s="16">
        <f>+'Monthly Parameters'!AT110</f>
        <v>16</v>
      </c>
      <c r="AU1117" s="16">
        <f>+'Monthly Parameters'!AU110</f>
        <v>16</v>
      </c>
      <c r="AV1117" s="16">
        <f>+'Monthly Parameters'!AV110</f>
        <v>16</v>
      </c>
      <c r="AW1117" s="16">
        <f>+'Monthly Parameters'!AW110</f>
        <v>16</v>
      </c>
      <c r="AX1117" s="16">
        <f>+'Monthly Parameters'!AX110</f>
        <v>16</v>
      </c>
      <c r="AY1117" s="16">
        <f>+'Monthly Parameters'!AY110</f>
        <v>17</v>
      </c>
      <c r="AZ1117" s="16">
        <f>+'Monthly Parameters'!AZ110</f>
        <v>17</v>
      </c>
      <c r="BA1117" s="16">
        <f>+'Monthly Parameters'!BA110</f>
        <v>17</v>
      </c>
      <c r="BB1117" s="16">
        <f>+'Monthly Parameters'!BB110</f>
        <v>17</v>
      </c>
      <c r="BC1117" s="16">
        <f>+'Monthly Parameters'!BC110</f>
        <v>17</v>
      </c>
      <c r="BD1117" s="16">
        <f>+'Monthly Parameters'!BD110</f>
        <v>17</v>
      </c>
      <c r="BE1117" s="16">
        <f>+'Monthly Parameters'!BE110</f>
        <v>17</v>
      </c>
      <c r="BF1117" s="16">
        <f>+'Monthly Parameters'!BF110</f>
        <v>17</v>
      </c>
      <c r="BG1117" s="16">
        <f>+'Monthly Parameters'!BG110</f>
        <v>17</v>
      </c>
      <c r="BH1117" s="16">
        <f>+'Monthly Parameters'!BH110</f>
        <v>17</v>
      </c>
      <c r="BI1117" s="16">
        <f>+'Monthly Parameters'!BI110</f>
        <v>17</v>
      </c>
      <c r="BJ1117" s="16">
        <f>+'Monthly Parameters'!BJ110</f>
        <v>17</v>
      </c>
      <c r="BK1117" s="16">
        <f>+'Monthly Parameters'!BK110</f>
        <v>17</v>
      </c>
      <c r="BL1117" s="16">
        <f>+'Monthly Parameters'!BL110</f>
        <v>17</v>
      </c>
      <c r="BM1117" s="16">
        <f>+'Monthly Parameters'!BM110</f>
        <v>17</v>
      </c>
      <c r="BN1117" s="16">
        <f>+'Monthly Parameters'!BN110</f>
        <v>17</v>
      </c>
      <c r="BO1117" s="16">
        <f>+'Monthly Parameters'!BO110</f>
        <v>17</v>
      </c>
      <c r="BP1117" s="16">
        <f>+'Monthly Parameters'!BP110</f>
        <v>17</v>
      </c>
      <c r="BQ1117" s="16">
        <f>+'Monthly Parameters'!BQ110</f>
        <v>17</v>
      </c>
      <c r="BR1117" s="16">
        <f>+'Monthly Parameters'!BR110</f>
        <v>17</v>
      </c>
      <c r="BS1117" s="16">
        <f>+'Monthly Parameters'!BS110</f>
        <v>17</v>
      </c>
      <c r="BT1117" s="16">
        <f>+'Monthly Parameters'!BT110</f>
        <v>17</v>
      </c>
      <c r="BU1117" s="16">
        <f>+'Monthly Parameters'!BU110</f>
        <v>17</v>
      </c>
      <c r="BV1117" s="16">
        <f>+'Monthly Parameters'!BV110</f>
        <v>17</v>
      </c>
      <c r="BW1117" s="247">
        <f t="shared" si="2217"/>
        <v>972</v>
      </c>
    </row>
    <row r="1118" spans="1:75" x14ac:dyDescent="0.3">
      <c r="A1118" s="5" t="s">
        <v>625</v>
      </c>
      <c r="O1118" s="16">
        <f>+'Monthly Parameters'!O111</f>
        <v>8.5</v>
      </c>
      <c r="P1118" s="16">
        <f>+'Monthly Parameters'!P111</f>
        <v>8.5</v>
      </c>
      <c r="Q1118" s="16">
        <f>+'Monthly Parameters'!Q111</f>
        <v>8.5</v>
      </c>
      <c r="R1118" s="16">
        <f>+'Monthly Parameters'!R111</f>
        <v>8.5</v>
      </c>
      <c r="S1118" s="16">
        <f>+'Monthly Parameters'!S111</f>
        <v>8.5</v>
      </c>
      <c r="T1118" s="16">
        <f>+'Monthly Parameters'!T111</f>
        <v>8.5</v>
      </c>
      <c r="U1118" s="16">
        <f>+'Monthly Parameters'!U111</f>
        <v>8.5</v>
      </c>
      <c r="V1118" s="16">
        <f>+'Monthly Parameters'!V111</f>
        <v>8.5</v>
      </c>
      <c r="W1118" s="16">
        <f>+'Monthly Parameters'!W111</f>
        <v>8.5</v>
      </c>
      <c r="X1118" s="16">
        <f>+'Monthly Parameters'!X111</f>
        <v>8.5</v>
      </c>
      <c r="Y1118" s="16">
        <f>+'Monthly Parameters'!Y111</f>
        <v>8.5</v>
      </c>
      <c r="Z1118" s="16">
        <f>+'Monthly Parameters'!Z111</f>
        <v>8.5</v>
      </c>
      <c r="AA1118" s="16">
        <f>+'Monthly Parameters'!AA111</f>
        <v>8.6999999999999993</v>
      </c>
      <c r="AB1118" s="16">
        <f>+'Monthly Parameters'!AB111</f>
        <v>8.6999999999999993</v>
      </c>
      <c r="AC1118" s="16">
        <f>+'Monthly Parameters'!AC111</f>
        <v>8.6999999999999993</v>
      </c>
      <c r="AD1118" s="16">
        <f>+'Monthly Parameters'!AD111</f>
        <v>8.6999999999999993</v>
      </c>
      <c r="AE1118" s="16">
        <f>+'Monthly Parameters'!AE111</f>
        <v>8.6999999999999993</v>
      </c>
      <c r="AF1118" s="16">
        <f>+'Monthly Parameters'!AF111</f>
        <v>8.6999999999999993</v>
      </c>
      <c r="AG1118" s="16">
        <f>+'Monthly Parameters'!AG111</f>
        <v>8.6999999999999993</v>
      </c>
      <c r="AH1118" s="16">
        <f>+'Monthly Parameters'!AH111</f>
        <v>8.6999999999999993</v>
      </c>
      <c r="AI1118" s="16">
        <f>+'Monthly Parameters'!AI111</f>
        <v>8.6999999999999993</v>
      </c>
      <c r="AJ1118" s="16">
        <f>+'Monthly Parameters'!AJ111</f>
        <v>8.6999999999999993</v>
      </c>
      <c r="AK1118" s="16">
        <f>+'Monthly Parameters'!AK111</f>
        <v>8.6999999999999993</v>
      </c>
      <c r="AL1118" s="16">
        <f>+'Monthly Parameters'!AL111</f>
        <v>8.6999999999999993</v>
      </c>
      <c r="AM1118" s="16">
        <f>+'Monthly Parameters'!AM111</f>
        <v>9</v>
      </c>
      <c r="AN1118" s="16">
        <f>+'Monthly Parameters'!AN111</f>
        <v>9</v>
      </c>
      <c r="AO1118" s="16">
        <f>+'Monthly Parameters'!AO111</f>
        <v>9</v>
      </c>
      <c r="AP1118" s="16">
        <f>+'Monthly Parameters'!AP111</f>
        <v>9</v>
      </c>
      <c r="AQ1118" s="16">
        <f>+'Monthly Parameters'!AQ111</f>
        <v>9</v>
      </c>
      <c r="AR1118" s="16">
        <f>+'Monthly Parameters'!AR111</f>
        <v>9</v>
      </c>
      <c r="AS1118" s="16">
        <f>+'Monthly Parameters'!AS111</f>
        <v>9</v>
      </c>
      <c r="AT1118" s="16">
        <f>+'Monthly Parameters'!AT111</f>
        <v>9</v>
      </c>
      <c r="AU1118" s="16">
        <f>+'Monthly Parameters'!AU111</f>
        <v>9</v>
      </c>
      <c r="AV1118" s="16">
        <f>+'Monthly Parameters'!AV111</f>
        <v>9</v>
      </c>
      <c r="AW1118" s="16">
        <f>+'Monthly Parameters'!AW111</f>
        <v>9</v>
      </c>
      <c r="AX1118" s="16">
        <f>+'Monthly Parameters'!AX111</f>
        <v>9</v>
      </c>
      <c r="AY1118" s="16">
        <f>+'Monthly Parameters'!AY111</f>
        <v>9.8000000000000007</v>
      </c>
      <c r="AZ1118" s="16">
        <f>+'Monthly Parameters'!AZ111</f>
        <v>9.8000000000000007</v>
      </c>
      <c r="BA1118" s="16">
        <f>+'Monthly Parameters'!BA111</f>
        <v>9.8000000000000007</v>
      </c>
      <c r="BB1118" s="16">
        <f>+'Monthly Parameters'!BB111</f>
        <v>9.8000000000000007</v>
      </c>
      <c r="BC1118" s="16">
        <f>+'Monthly Parameters'!BC111</f>
        <v>9.8000000000000007</v>
      </c>
      <c r="BD1118" s="16">
        <f>+'Monthly Parameters'!BD111</f>
        <v>9.8000000000000007</v>
      </c>
      <c r="BE1118" s="16">
        <f>+'Monthly Parameters'!BE111</f>
        <v>9.8000000000000007</v>
      </c>
      <c r="BF1118" s="16">
        <f>+'Monthly Parameters'!BF111</f>
        <v>9.8000000000000007</v>
      </c>
      <c r="BG1118" s="16">
        <f>+'Monthly Parameters'!BG111</f>
        <v>9.8000000000000007</v>
      </c>
      <c r="BH1118" s="16">
        <f>+'Monthly Parameters'!BH111</f>
        <v>9.8000000000000007</v>
      </c>
      <c r="BI1118" s="16">
        <f>+'Monthly Parameters'!BI111</f>
        <v>9.8000000000000007</v>
      </c>
      <c r="BJ1118" s="16">
        <f>+'Monthly Parameters'!BJ111</f>
        <v>9.8000000000000007</v>
      </c>
      <c r="BK1118" s="16">
        <f>+'Monthly Parameters'!BK111</f>
        <v>10</v>
      </c>
      <c r="BL1118" s="16">
        <f>+'Monthly Parameters'!BL111</f>
        <v>10</v>
      </c>
      <c r="BM1118" s="16">
        <f>+'Monthly Parameters'!BM111</f>
        <v>10</v>
      </c>
      <c r="BN1118" s="16">
        <f>+'Monthly Parameters'!BN111</f>
        <v>10</v>
      </c>
      <c r="BO1118" s="16">
        <f>+'Monthly Parameters'!BO111</f>
        <v>10</v>
      </c>
      <c r="BP1118" s="16">
        <f>+'Monthly Parameters'!BP111</f>
        <v>10</v>
      </c>
      <c r="BQ1118" s="16">
        <f>+'Monthly Parameters'!BQ111</f>
        <v>10</v>
      </c>
      <c r="BR1118" s="16">
        <f>+'Monthly Parameters'!BR111</f>
        <v>10</v>
      </c>
      <c r="BS1118" s="16">
        <f>+'Monthly Parameters'!BS111</f>
        <v>10</v>
      </c>
      <c r="BT1118" s="16">
        <f>+'Monthly Parameters'!BT111</f>
        <v>10</v>
      </c>
      <c r="BU1118" s="16">
        <f>+'Monthly Parameters'!BU111</f>
        <v>10</v>
      </c>
      <c r="BV1118" s="16">
        <f>+'Monthly Parameters'!BV111</f>
        <v>10</v>
      </c>
      <c r="BW1118" s="247">
        <f t="shared" si="2217"/>
        <v>552</v>
      </c>
    </row>
    <row r="1119" spans="1:75" x14ac:dyDescent="0.3"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27"/>
      <c r="AZ1119" s="27"/>
      <c r="BA1119" s="27"/>
      <c r="BB1119" s="27"/>
      <c r="BC1119" s="27"/>
      <c r="BD1119" s="27"/>
      <c r="BE1119" s="27"/>
      <c r="BF1119" s="27"/>
      <c r="BG1119" s="27"/>
      <c r="BH1119" s="27"/>
      <c r="BI1119" s="27"/>
      <c r="BJ1119" s="27"/>
      <c r="BK1119" s="27"/>
      <c r="BL1119" s="27"/>
      <c r="BM1119" s="27"/>
      <c r="BN1119" s="27"/>
      <c r="BO1119" s="27"/>
      <c r="BP1119" s="27"/>
      <c r="BQ1119" s="27"/>
      <c r="BR1119" s="27"/>
      <c r="BS1119" s="27"/>
      <c r="BT1119" s="27"/>
      <c r="BU1119" s="27"/>
      <c r="BV1119" s="27"/>
      <c r="BW1119" s="247">
        <f t="shared" si="2217"/>
        <v>0</v>
      </c>
    </row>
    <row r="1120" spans="1:75" x14ac:dyDescent="0.3">
      <c r="BW1120" s="247">
        <f t="shared" si="2217"/>
        <v>0</v>
      </c>
    </row>
    <row r="1121" spans="1:75" x14ac:dyDescent="0.3">
      <c r="A1121" s="3" t="s">
        <v>472</v>
      </c>
      <c r="O1121" s="118">
        <f>+O1116*O1117*O1118</f>
        <v>105704386.32599999</v>
      </c>
      <c r="P1121" s="118">
        <f t="shared" ref="P1121:BV1121" si="2650">+P1116*P1117*P1118</f>
        <v>105704386.32599999</v>
      </c>
      <c r="Q1121" s="118">
        <f t="shared" si="2650"/>
        <v>105704386.32599999</v>
      </c>
      <c r="R1121" s="118">
        <f t="shared" si="2650"/>
        <v>105704386.32599999</v>
      </c>
      <c r="S1121" s="118">
        <f t="shared" si="2650"/>
        <v>105704386.32599999</v>
      </c>
      <c r="T1121" s="118">
        <f t="shared" si="2650"/>
        <v>105704386.32599999</v>
      </c>
      <c r="U1121" s="118">
        <f t="shared" si="2650"/>
        <v>105704386.32599999</v>
      </c>
      <c r="V1121" s="118">
        <f t="shared" si="2650"/>
        <v>105704386.32599999</v>
      </c>
      <c r="W1121" s="118">
        <f t="shared" si="2650"/>
        <v>105704386.32599999</v>
      </c>
      <c r="X1121" s="118">
        <f t="shared" si="2650"/>
        <v>105704386.32599999</v>
      </c>
      <c r="Y1121" s="118">
        <f t="shared" si="2650"/>
        <v>105704386.32599999</v>
      </c>
      <c r="Z1121" s="118">
        <f t="shared" si="2650"/>
        <v>105704386.32599999</v>
      </c>
      <c r="AA1121" s="118">
        <f t="shared" si="2650"/>
        <v>121665002.5126166</v>
      </c>
      <c r="AB1121" s="118">
        <f t="shared" si="2650"/>
        <v>121665002.5126166</v>
      </c>
      <c r="AC1121" s="118">
        <f t="shared" si="2650"/>
        <v>121665002.5126166</v>
      </c>
      <c r="AD1121" s="118">
        <f t="shared" si="2650"/>
        <v>121665002.5126166</v>
      </c>
      <c r="AE1121" s="118">
        <f t="shared" si="2650"/>
        <v>121665002.5126166</v>
      </c>
      <c r="AF1121" s="118">
        <f t="shared" si="2650"/>
        <v>121665002.5126166</v>
      </c>
      <c r="AG1121" s="118">
        <f t="shared" si="2650"/>
        <v>121665002.5126166</v>
      </c>
      <c r="AH1121" s="118">
        <f t="shared" si="2650"/>
        <v>121665002.5126166</v>
      </c>
      <c r="AI1121" s="118">
        <f t="shared" si="2650"/>
        <v>121665002.5126166</v>
      </c>
      <c r="AJ1121" s="118">
        <f t="shared" si="2650"/>
        <v>121665002.5126166</v>
      </c>
      <c r="AK1121" s="118">
        <f t="shared" si="2650"/>
        <v>121665002.5126166</v>
      </c>
      <c r="AL1121" s="118">
        <f t="shared" si="2650"/>
        <v>121665002.5126166</v>
      </c>
      <c r="AM1121" s="118">
        <f t="shared" si="2650"/>
        <v>132005478.88996047</v>
      </c>
      <c r="AN1121" s="118">
        <f t="shared" si="2650"/>
        <v>132005478.88996047</v>
      </c>
      <c r="AO1121" s="118">
        <f t="shared" si="2650"/>
        <v>132005478.88996047</v>
      </c>
      <c r="AP1121" s="118">
        <f t="shared" si="2650"/>
        <v>132005478.88996047</v>
      </c>
      <c r="AQ1121" s="118">
        <f t="shared" si="2650"/>
        <v>132005478.88996047</v>
      </c>
      <c r="AR1121" s="118">
        <f t="shared" si="2650"/>
        <v>132005478.88996047</v>
      </c>
      <c r="AS1121" s="118">
        <f t="shared" si="2650"/>
        <v>132005478.88996047</v>
      </c>
      <c r="AT1121" s="118">
        <f t="shared" si="2650"/>
        <v>132005478.88996047</v>
      </c>
      <c r="AU1121" s="118">
        <f t="shared" si="2650"/>
        <v>132005478.88996047</v>
      </c>
      <c r="AV1121" s="118">
        <f t="shared" si="2650"/>
        <v>132005478.88996047</v>
      </c>
      <c r="AW1121" s="118">
        <f t="shared" si="2650"/>
        <v>132005478.88996047</v>
      </c>
      <c r="AX1121" s="118">
        <f t="shared" si="2650"/>
        <v>132005478.88996047</v>
      </c>
      <c r="AY1121" s="118">
        <f t="shared" si="2650"/>
        <v>160053709.69899064</v>
      </c>
      <c r="AZ1121" s="118">
        <f t="shared" si="2650"/>
        <v>160053709.69899064</v>
      </c>
      <c r="BA1121" s="118">
        <f t="shared" si="2650"/>
        <v>160053709.69899064</v>
      </c>
      <c r="BB1121" s="118">
        <f t="shared" si="2650"/>
        <v>160053709.69899064</v>
      </c>
      <c r="BC1121" s="118">
        <f t="shared" si="2650"/>
        <v>160053709.69899064</v>
      </c>
      <c r="BD1121" s="118">
        <f t="shared" si="2650"/>
        <v>160053709.69899064</v>
      </c>
      <c r="BE1121" s="118">
        <f t="shared" si="2650"/>
        <v>160053709.69899064</v>
      </c>
      <c r="BF1121" s="118">
        <f t="shared" si="2650"/>
        <v>160053709.69899064</v>
      </c>
      <c r="BG1121" s="118">
        <f t="shared" si="2650"/>
        <v>160053709.69899064</v>
      </c>
      <c r="BH1121" s="118">
        <f t="shared" si="2650"/>
        <v>160053709.69899064</v>
      </c>
      <c r="BI1121" s="118">
        <f t="shared" si="2650"/>
        <v>160053709.69899064</v>
      </c>
      <c r="BJ1121" s="118">
        <f t="shared" si="2650"/>
        <v>160053709.69899064</v>
      </c>
      <c r="BK1121" s="118">
        <f t="shared" si="2650"/>
        <v>172139397.98238379</v>
      </c>
      <c r="BL1121" s="118">
        <f t="shared" si="2650"/>
        <v>172139397.98238379</v>
      </c>
      <c r="BM1121" s="118">
        <f t="shared" si="2650"/>
        <v>172139397.98238379</v>
      </c>
      <c r="BN1121" s="118">
        <f t="shared" si="2650"/>
        <v>172139397.98238379</v>
      </c>
      <c r="BO1121" s="118">
        <f t="shared" si="2650"/>
        <v>172139397.98238379</v>
      </c>
      <c r="BP1121" s="118">
        <f t="shared" si="2650"/>
        <v>172139397.98238379</v>
      </c>
      <c r="BQ1121" s="118">
        <f t="shared" si="2650"/>
        <v>172139397.98238379</v>
      </c>
      <c r="BR1121" s="118">
        <f t="shared" si="2650"/>
        <v>172139397.98238379</v>
      </c>
      <c r="BS1121" s="118">
        <f t="shared" si="2650"/>
        <v>172139397.98238379</v>
      </c>
      <c r="BT1121" s="118">
        <f t="shared" si="2650"/>
        <v>172139397.98238379</v>
      </c>
      <c r="BU1121" s="118">
        <f t="shared" si="2650"/>
        <v>172139397.98238379</v>
      </c>
      <c r="BV1121" s="118">
        <f t="shared" si="2650"/>
        <v>172139397.98238379</v>
      </c>
      <c r="BW1121" s="247">
        <f t="shared" si="2217"/>
        <v>8298815704.9194174</v>
      </c>
    </row>
    <row r="1122" spans="1:75" x14ac:dyDescent="0.3">
      <c r="A1122" s="3" t="s">
        <v>626</v>
      </c>
      <c r="O1122" s="118">
        <f t="shared" ref="O1122:AT1122" si="2651">+IF(O1118&lt;=2,O801*O1117,0)</f>
        <v>0</v>
      </c>
      <c r="P1122" s="118">
        <f t="shared" si="2651"/>
        <v>0</v>
      </c>
      <c r="Q1122" s="118">
        <f t="shared" si="2651"/>
        <v>0</v>
      </c>
      <c r="R1122" s="118">
        <f t="shared" si="2651"/>
        <v>0</v>
      </c>
      <c r="S1122" s="118">
        <f t="shared" si="2651"/>
        <v>0</v>
      </c>
      <c r="T1122" s="118">
        <f t="shared" si="2651"/>
        <v>0</v>
      </c>
      <c r="U1122" s="118">
        <f t="shared" si="2651"/>
        <v>0</v>
      </c>
      <c r="V1122" s="118">
        <f t="shared" si="2651"/>
        <v>0</v>
      </c>
      <c r="W1122" s="118">
        <f t="shared" si="2651"/>
        <v>0</v>
      </c>
      <c r="X1122" s="118">
        <f t="shared" si="2651"/>
        <v>0</v>
      </c>
      <c r="Y1122" s="118">
        <f t="shared" si="2651"/>
        <v>0</v>
      </c>
      <c r="Z1122" s="118">
        <f t="shared" si="2651"/>
        <v>0</v>
      </c>
      <c r="AA1122" s="118">
        <f t="shared" si="2651"/>
        <v>0</v>
      </c>
      <c r="AB1122" s="118">
        <f t="shared" si="2651"/>
        <v>0</v>
      </c>
      <c r="AC1122" s="118">
        <f t="shared" si="2651"/>
        <v>0</v>
      </c>
      <c r="AD1122" s="118">
        <f t="shared" si="2651"/>
        <v>0</v>
      </c>
      <c r="AE1122" s="118">
        <f t="shared" si="2651"/>
        <v>0</v>
      </c>
      <c r="AF1122" s="118">
        <f t="shared" si="2651"/>
        <v>0</v>
      </c>
      <c r="AG1122" s="118">
        <f t="shared" si="2651"/>
        <v>0</v>
      </c>
      <c r="AH1122" s="118">
        <f t="shared" si="2651"/>
        <v>0</v>
      </c>
      <c r="AI1122" s="118">
        <f t="shared" si="2651"/>
        <v>0</v>
      </c>
      <c r="AJ1122" s="118">
        <f t="shared" si="2651"/>
        <v>0</v>
      </c>
      <c r="AK1122" s="118">
        <f t="shared" si="2651"/>
        <v>0</v>
      </c>
      <c r="AL1122" s="118">
        <f t="shared" si="2651"/>
        <v>0</v>
      </c>
      <c r="AM1122" s="118">
        <f t="shared" si="2651"/>
        <v>0</v>
      </c>
      <c r="AN1122" s="118">
        <f t="shared" si="2651"/>
        <v>0</v>
      </c>
      <c r="AO1122" s="118">
        <f t="shared" si="2651"/>
        <v>0</v>
      </c>
      <c r="AP1122" s="118">
        <f t="shared" si="2651"/>
        <v>0</v>
      </c>
      <c r="AQ1122" s="118">
        <f t="shared" si="2651"/>
        <v>0</v>
      </c>
      <c r="AR1122" s="118">
        <f t="shared" si="2651"/>
        <v>0</v>
      </c>
      <c r="AS1122" s="118">
        <f t="shared" si="2651"/>
        <v>0</v>
      </c>
      <c r="AT1122" s="118">
        <f t="shared" si="2651"/>
        <v>0</v>
      </c>
      <c r="AU1122" s="118">
        <f t="shared" ref="AU1122:BV1122" si="2652">+IF(AU1118&lt;=2,AU801*AU1117,0)</f>
        <v>0</v>
      </c>
      <c r="AV1122" s="118">
        <f t="shared" si="2652"/>
        <v>0</v>
      </c>
      <c r="AW1122" s="118">
        <f t="shared" si="2652"/>
        <v>0</v>
      </c>
      <c r="AX1122" s="118">
        <f t="shared" si="2652"/>
        <v>0</v>
      </c>
      <c r="AY1122" s="118">
        <f t="shared" si="2652"/>
        <v>0</v>
      </c>
      <c r="AZ1122" s="118">
        <f t="shared" si="2652"/>
        <v>0</v>
      </c>
      <c r="BA1122" s="118">
        <f t="shared" si="2652"/>
        <v>0</v>
      </c>
      <c r="BB1122" s="118">
        <f t="shared" si="2652"/>
        <v>0</v>
      </c>
      <c r="BC1122" s="118">
        <f t="shared" si="2652"/>
        <v>0</v>
      </c>
      <c r="BD1122" s="118">
        <f t="shared" si="2652"/>
        <v>0</v>
      </c>
      <c r="BE1122" s="118">
        <f t="shared" si="2652"/>
        <v>0</v>
      </c>
      <c r="BF1122" s="118">
        <f t="shared" si="2652"/>
        <v>0</v>
      </c>
      <c r="BG1122" s="118">
        <f t="shared" si="2652"/>
        <v>0</v>
      </c>
      <c r="BH1122" s="118">
        <f t="shared" si="2652"/>
        <v>0</v>
      </c>
      <c r="BI1122" s="118">
        <f t="shared" si="2652"/>
        <v>0</v>
      </c>
      <c r="BJ1122" s="118">
        <f t="shared" si="2652"/>
        <v>0</v>
      </c>
      <c r="BK1122" s="118">
        <f t="shared" si="2652"/>
        <v>0</v>
      </c>
      <c r="BL1122" s="118">
        <f t="shared" si="2652"/>
        <v>0</v>
      </c>
      <c r="BM1122" s="118">
        <f t="shared" si="2652"/>
        <v>0</v>
      </c>
      <c r="BN1122" s="118">
        <f t="shared" si="2652"/>
        <v>0</v>
      </c>
      <c r="BO1122" s="118">
        <f t="shared" si="2652"/>
        <v>0</v>
      </c>
      <c r="BP1122" s="118">
        <f t="shared" si="2652"/>
        <v>0</v>
      </c>
      <c r="BQ1122" s="118">
        <f t="shared" si="2652"/>
        <v>0</v>
      </c>
      <c r="BR1122" s="118">
        <f t="shared" si="2652"/>
        <v>0</v>
      </c>
      <c r="BS1122" s="118">
        <f t="shared" si="2652"/>
        <v>0</v>
      </c>
      <c r="BT1122" s="118">
        <f t="shared" si="2652"/>
        <v>0</v>
      </c>
      <c r="BU1122" s="118">
        <f t="shared" si="2652"/>
        <v>0</v>
      </c>
      <c r="BV1122" s="118">
        <f t="shared" si="2652"/>
        <v>0</v>
      </c>
      <c r="BW1122" s="247">
        <f t="shared" si="2217"/>
        <v>0</v>
      </c>
    </row>
    <row r="1123" spans="1:75" x14ac:dyDescent="0.3">
      <c r="A1123" s="3" t="s">
        <v>627</v>
      </c>
      <c r="O1123" s="118">
        <f>+O1121+O1122</f>
        <v>105704386.32599999</v>
      </c>
      <c r="P1123" s="118">
        <f>+P1121+P1122</f>
        <v>105704386.32599999</v>
      </c>
      <c r="Q1123" s="118">
        <f t="shared" ref="Q1123:Z1123" si="2653">+Q1121+Q1122</f>
        <v>105704386.32599999</v>
      </c>
      <c r="R1123" s="118">
        <f t="shared" si="2653"/>
        <v>105704386.32599999</v>
      </c>
      <c r="S1123" s="118">
        <f t="shared" si="2653"/>
        <v>105704386.32599999</v>
      </c>
      <c r="T1123" s="118">
        <f t="shared" si="2653"/>
        <v>105704386.32599999</v>
      </c>
      <c r="U1123" s="118">
        <f t="shared" si="2653"/>
        <v>105704386.32599999</v>
      </c>
      <c r="V1123" s="118">
        <f t="shared" si="2653"/>
        <v>105704386.32599999</v>
      </c>
      <c r="W1123" s="118">
        <f t="shared" si="2653"/>
        <v>105704386.32599999</v>
      </c>
      <c r="X1123" s="118">
        <f t="shared" si="2653"/>
        <v>105704386.32599999</v>
      </c>
      <c r="Y1123" s="118">
        <f t="shared" si="2653"/>
        <v>105704386.32599999</v>
      </c>
      <c r="Z1123" s="118">
        <f t="shared" si="2653"/>
        <v>105704386.32599999</v>
      </c>
      <c r="AA1123" s="118">
        <f>+AA1121+AA1122</f>
        <v>121665002.5126166</v>
      </c>
      <c r="AB1123" s="118">
        <f t="shared" ref="AB1123:AL1123" si="2654">+AB1121+AB1122</f>
        <v>121665002.5126166</v>
      </c>
      <c r="AC1123" s="118">
        <f t="shared" si="2654"/>
        <v>121665002.5126166</v>
      </c>
      <c r="AD1123" s="118">
        <f t="shared" si="2654"/>
        <v>121665002.5126166</v>
      </c>
      <c r="AE1123" s="118">
        <f t="shared" si="2654"/>
        <v>121665002.5126166</v>
      </c>
      <c r="AF1123" s="118">
        <f t="shared" si="2654"/>
        <v>121665002.5126166</v>
      </c>
      <c r="AG1123" s="118">
        <f t="shared" si="2654"/>
        <v>121665002.5126166</v>
      </c>
      <c r="AH1123" s="118">
        <f t="shared" si="2654"/>
        <v>121665002.5126166</v>
      </c>
      <c r="AI1123" s="118">
        <f t="shared" si="2654"/>
        <v>121665002.5126166</v>
      </c>
      <c r="AJ1123" s="118">
        <f t="shared" si="2654"/>
        <v>121665002.5126166</v>
      </c>
      <c r="AK1123" s="118">
        <f t="shared" si="2654"/>
        <v>121665002.5126166</v>
      </c>
      <c r="AL1123" s="118">
        <f t="shared" si="2654"/>
        <v>121665002.5126166</v>
      </c>
      <c r="AM1123" s="118">
        <f>+AM1121+AM1122</f>
        <v>132005478.88996047</v>
      </c>
      <c r="AN1123" s="118">
        <f t="shared" ref="AN1123:AX1123" si="2655">+AN1121+AN1122</f>
        <v>132005478.88996047</v>
      </c>
      <c r="AO1123" s="118">
        <f t="shared" si="2655"/>
        <v>132005478.88996047</v>
      </c>
      <c r="AP1123" s="118">
        <f t="shared" si="2655"/>
        <v>132005478.88996047</v>
      </c>
      <c r="AQ1123" s="118">
        <f t="shared" si="2655"/>
        <v>132005478.88996047</v>
      </c>
      <c r="AR1123" s="118">
        <f t="shared" si="2655"/>
        <v>132005478.88996047</v>
      </c>
      <c r="AS1123" s="118">
        <f t="shared" si="2655"/>
        <v>132005478.88996047</v>
      </c>
      <c r="AT1123" s="118">
        <f t="shared" si="2655"/>
        <v>132005478.88996047</v>
      </c>
      <c r="AU1123" s="118">
        <f t="shared" si="2655"/>
        <v>132005478.88996047</v>
      </c>
      <c r="AV1123" s="118">
        <f t="shared" si="2655"/>
        <v>132005478.88996047</v>
      </c>
      <c r="AW1123" s="118">
        <f t="shared" si="2655"/>
        <v>132005478.88996047</v>
      </c>
      <c r="AX1123" s="118">
        <f t="shared" si="2655"/>
        <v>132005478.88996047</v>
      </c>
      <c r="AY1123" s="118">
        <f>+AY1121+AY1122</f>
        <v>160053709.69899064</v>
      </c>
      <c r="AZ1123" s="118">
        <f t="shared" ref="AZ1123:BJ1123" si="2656">+AZ1121+AZ1122</f>
        <v>160053709.69899064</v>
      </c>
      <c r="BA1123" s="118">
        <f t="shared" si="2656"/>
        <v>160053709.69899064</v>
      </c>
      <c r="BB1123" s="118">
        <f t="shared" si="2656"/>
        <v>160053709.69899064</v>
      </c>
      <c r="BC1123" s="118">
        <f t="shared" si="2656"/>
        <v>160053709.69899064</v>
      </c>
      <c r="BD1123" s="118">
        <f t="shared" si="2656"/>
        <v>160053709.69899064</v>
      </c>
      <c r="BE1123" s="118">
        <f t="shared" si="2656"/>
        <v>160053709.69899064</v>
      </c>
      <c r="BF1123" s="118">
        <f t="shared" si="2656"/>
        <v>160053709.69899064</v>
      </c>
      <c r="BG1123" s="118">
        <f t="shared" si="2656"/>
        <v>160053709.69899064</v>
      </c>
      <c r="BH1123" s="118">
        <f t="shared" si="2656"/>
        <v>160053709.69899064</v>
      </c>
      <c r="BI1123" s="118">
        <f t="shared" si="2656"/>
        <v>160053709.69899064</v>
      </c>
      <c r="BJ1123" s="118">
        <f t="shared" si="2656"/>
        <v>160053709.69899064</v>
      </c>
      <c r="BK1123" s="118">
        <f>+BK1121+BK1122</f>
        <v>172139397.98238379</v>
      </c>
      <c r="BL1123" s="118">
        <f t="shared" ref="BL1123:BV1123" si="2657">+BL1121+BL1122</f>
        <v>172139397.98238379</v>
      </c>
      <c r="BM1123" s="118">
        <f t="shared" si="2657"/>
        <v>172139397.98238379</v>
      </c>
      <c r="BN1123" s="118">
        <f t="shared" si="2657"/>
        <v>172139397.98238379</v>
      </c>
      <c r="BO1123" s="118">
        <f t="shared" si="2657"/>
        <v>172139397.98238379</v>
      </c>
      <c r="BP1123" s="118">
        <f t="shared" si="2657"/>
        <v>172139397.98238379</v>
      </c>
      <c r="BQ1123" s="118">
        <f t="shared" si="2657"/>
        <v>172139397.98238379</v>
      </c>
      <c r="BR1123" s="118">
        <f t="shared" si="2657"/>
        <v>172139397.98238379</v>
      </c>
      <c r="BS1123" s="118">
        <f t="shared" si="2657"/>
        <v>172139397.98238379</v>
      </c>
      <c r="BT1123" s="118">
        <f t="shared" si="2657"/>
        <v>172139397.98238379</v>
      </c>
      <c r="BU1123" s="118">
        <f t="shared" si="2657"/>
        <v>172139397.98238379</v>
      </c>
      <c r="BV1123" s="118">
        <f t="shared" si="2657"/>
        <v>172139397.98238379</v>
      </c>
      <c r="BW1123" s="247">
        <f t="shared" ref="BW1123:BW1145" si="2658">SUM(C1123:BV1123)</f>
        <v>8298815704.9194174</v>
      </c>
    </row>
    <row r="1124" spans="1:75" x14ac:dyDescent="0.3">
      <c r="A1124" s="3" t="s">
        <v>628</v>
      </c>
      <c r="O1124" s="118">
        <f>+O1123/12</f>
        <v>8808698.8604999986</v>
      </c>
      <c r="P1124" s="118">
        <f>+P1123/12</f>
        <v>8808698.8604999986</v>
      </c>
      <c r="Q1124" s="118">
        <f t="shared" ref="Q1124:Z1124" si="2659">+Q1123/12</f>
        <v>8808698.8604999986</v>
      </c>
      <c r="R1124" s="118">
        <f t="shared" si="2659"/>
        <v>8808698.8604999986</v>
      </c>
      <c r="S1124" s="118">
        <f t="shared" si="2659"/>
        <v>8808698.8604999986</v>
      </c>
      <c r="T1124" s="118">
        <f t="shared" si="2659"/>
        <v>8808698.8604999986</v>
      </c>
      <c r="U1124" s="118">
        <f t="shared" si="2659"/>
        <v>8808698.8604999986</v>
      </c>
      <c r="V1124" s="118">
        <f t="shared" si="2659"/>
        <v>8808698.8604999986</v>
      </c>
      <c r="W1124" s="118">
        <f t="shared" si="2659"/>
        <v>8808698.8604999986</v>
      </c>
      <c r="X1124" s="118">
        <f t="shared" si="2659"/>
        <v>8808698.8604999986</v>
      </c>
      <c r="Y1124" s="118">
        <f t="shared" si="2659"/>
        <v>8808698.8604999986</v>
      </c>
      <c r="Z1124" s="118">
        <f t="shared" si="2659"/>
        <v>8808698.8604999986</v>
      </c>
      <c r="AA1124" s="118">
        <f>+AA1123/12</f>
        <v>10138750.209384717</v>
      </c>
      <c r="AB1124" s="118">
        <f t="shared" ref="AB1124:AL1124" si="2660">+AB1123/12</f>
        <v>10138750.209384717</v>
      </c>
      <c r="AC1124" s="118">
        <f t="shared" si="2660"/>
        <v>10138750.209384717</v>
      </c>
      <c r="AD1124" s="118">
        <f t="shared" si="2660"/>
        <v>10138750.209384717</v>
      </c>
      <c r="AE1124" s="118">
        <f t="shared" si="2660"/>
        <v>10138750.209384717</v>
      </c>
      <c r="AF1124" s="118">
        <f t="shared" si="2660"/>
        <v>10138750.209384717</v>
      </c>
      <c r="AG1124" s="118">
        <f t="shared" si="2660"/>
        <v>10138750.209384717</v>
      </c>
      <c r="AH1124" s="118">
        <f t="shared" si="2660"/>
        <v>10138750.209384717</v>
      </c>
      <c r="AI1124" s="118">
        <f t="shared" si="2660"/>
        <v>10138750.209384717</v>
      </c>
      <c r="AJ1124" s="118">
        <f t="shared" si="2660"/>
        <v>10138750.209384717</v>
      </c>
      <c r="AK1124" s="118">
        <f t="shared" si="2660"/>
        <v>10138750.209384717</v>
      </c>
      <c r="AL1124" s="118">
        <f t="shared" si="2660"/>
        <v>10138750.209384717</v>
      </c>
      <c r="AM1124" s="118">
        <f>+AM1123/12</f>
        <v>11000456.574163372</v>
      </c>
      <c r="AN1124" s="118">
        <f t="shared" ref="AN1124:AX1124" si="2661">+AN1123/12</f>
        <v>11000456.574163372</v>
      </c>
      <c r="AO1124" s="118">
        <f t="shared" si="2661"/>
        <v>11000456.574163372</v>
      </c>
      <c r="AP1124" s="118">
        <f t="shared" si="2661"/>
        <v>11000456.574163372</v>
      </c>
      <c r="AQ1124" s="118">
        <f t="shared" si="2661"/>
        <v>11000456.574163372</v>
      </c>
      <c r="AR1124" s="118">
        <f t="shared" si="2661"/>
        <v>11000456.574163372</v>
      </c>
      <c r="AS1124" s="118">
        <f t="shared" si="2661"/>
        <v>11000456.574163372</v>
      </c>
      <c r="AT1124" s="118">
        <f t="shared" si="2661"/>
        <v>11000456.574163372</v>
      </c>
      <c r="AU1124" s="118">
        <f t="shared" si="2661"/>
        <v>11000456.574163372</v>
      </c>
      <c r="AV1124" s="118">
        <f t="shared" si="2661"/>
        <v>11000456.574163372</v>
      </c>
      <c r="AW1124" s="118">
        <f t="shared" si="2661"/>
        <v>11000456.574163372</v>
      </c>
      <c r="AX1124" s="118">
        <f t="shared" si="2661"/>
        <v>11000456.574163372</v>
      </c>
      <c r="AY1124" s="118">
        <f>+AY1123/12</f>
        <v>13337809.141582554</v>
      </c>
      <c r="AZ1124" s="118">
        <f t="shared" ref="AZ1124:BJ1124" si="2662">+AZ1123/12</f>
        <v>13337809.141582554</v>
      </c>
      <c r="BA1124" s="118">
        <f t="shared" si="2662"/>
        <v>13337809.141582554</v>
      </c>
      <c r="BB1124" s="118">
        <f t="shared" si="2662"/>
        <v>13337809.141582554</v>
      </c>
      <c r="BC1124" s="118">
        <f t="shared" si="2662"/>
        <v>13337809.141582554</v>
      </c>
      <c r="BD1124" s="118">
        <f t="shared" si="2662"/>
        <v>13337809.141582554</v>
      </c>
      <c r="BE1124" s="118">
        <f t="shared" si="2662"/>
        <v>13337809.141582554</v>
      </c>
      <c r="BF1124" s="118">
        <f t="shared" si="2662"/>
        <v>13337809.141582554</v>
      </c>
      <c r="BG1124" s="118">
        <f t="shared" si="2662"/>
        <v>13337809.141582554</v>
      </c>
      <c r="BH1124" s="118">
        <f t="shared" si="2662"/>
        <v>13337809.141582554</v>
      </c>
      <c r="BI1124" s="118">
        <f t="shared" si="2662"/>
        <v>13337809.141582554</v>
      </c>
      <c r="BJ1124" s="118">
        <f t="shared" si="2662"/>
        <v>13337809.141582554</v>
      </c>
      <c r="BK1124" s="118">
        <f>+BK1123/12</f>
        <v>14344949.831865316</v>
      </c>
      <c r="BL1124" s="118">
        <f t="shared" ref="BL1124:BV1124" si="2663">+BL1123/12</f>
        <v>14344949.831865316</v>
      </c>
      <c r="BM1124" s="118">
        <f t="shared" si="2663"/>
        <v>14344949.831865316</v>
      </c>
      <c r="BN1124" s="118">
        <f t="shared" si="2663"/>
        <v>14344949.831865316</v>
      </c>
      <c r="BO1124" s="118">
        <f t="shared" si="2663"/>
        <v>14344949.831865316</v>
      </c>
      <c r="BP1124" s="118">
        <f t="shared" si="2663"/>
        <v>14344949.831865316</v>
      </c>
      <c r="BQ1124" s="118">
        <f t="shared" si="2663"/>
        <v>14344949.831865316</v>
      </c>
      <c r="BR1124" s="118">
        <f t="shared" si="2663"/>
        <v>14344949.831865316</v>
      </c>
      <c r="BS1124" s="118">
        <f t="shared" si="2663"/>
        <v>14344949.831865316</v>
      </c>
      <c r="BT1124" s="118">
        <f t="shared" si="2663"/>
        <v>14344949.831865316</v>
      </c>
      <c r="BU1124" s="118">
        <f t="shared" si="2663"/>
        <v>14344949.831865316</v>
      </c>
      <c r="BV1124" s="118">
        <f t="shared" si="2663"/>
        <v>14344949.831865316</v>
      </c>
      <c r="BW1124" s="247">
        <f t="shared" si="2658"/>
        <v>691567975.40995133</v>
      </c>
    </row>
    <row r="1125" spans="1:75" x14ac:dyDescent="0.3">
      <c r="A1125" s="168" t="s">
        <v>629</v>
      </c>
      <c r="O1125" s="118">
        <f>+N1125+O1124</f>
        <v>8808698.8604999986</v>
      </c>
      <c r="P1125" s="118">
        <f>+O1125+P1124</f>
        <v>17617397.720999997</v>
      </c>
      <c r="Q1125" s="118">
        <f t="shared" ref="Q1125" si="2664">+P1125+Q1124</f>
        <v>26426096.581499994</v>
      </c>
      <c r="R1125" s="118">
        <f t="shared" ref="R1125" si="2665">+Q1125+R1124</f>
        <v>35234795.441999994</v>
      </c>
      <c r="S1125" s="118">
        <f t="shared" ref="S1125" si="2666">+R1125+S1124</f>
        <v>44043494.302499995</v>
      </c>
      <c r="T1125" s="118">
        <f t="shared" ref="T1125" si="2667">+S1125+T1124</f>
        <v>52852193.162999995</v>
      </c>
      <c r="U1125" s="118">
        <f t="shared" ref="U1125" si="2668">+T1125+U1124</f>
        <v>61660892.023499995</v>
      </c>
      <c r="V1125" s="118">
        <f t="shared" ref="V1125" si="2669">+U1125+V1124</f>
        <v>70469590.883999988</v>
      </c>
      <c r="W1125" s="118">
        <f t="shared" ref="W1125" si="2670">+V1125+W1124</f>
        <v>79278289.744499981</v>
      </c>
      <c r="X1125" s="118">
        <f t="shared" ref="X1125" si="2671">+W1125+X1124</f>
        <v>88086988.604999974</v>
      </c>
      <c r="Y1125" s="118">
        <f t="shared" ref="Y1125" si="2672">+X1125+Y1124</f>
        <v>96895687.465499967</v>
      </c>
      <c r="Z1125" s="118">
        <f t="shared" ref="Z1125" si="2673">+Y1125+Z1124</f>
        <v>105704386.32599996</v>
      </c>
      <c r="AA1125" s="118">
        <f>+AA1124</f>
        <v>10138750.209384717</v>
      </c>
      <c r="AB1125" s="118">
        <f t="shared" ref="AB1125" si="2674">+AA1125+AB1124</f>
        <v>20277500.418769434</v>
      </c>
      <c r="AC1125" s="118">
        <f t="shared" ref="AC1125" si="2675">+AB1125+AC1124</f>
        <v>30416250.628154151</v>
      </c>
      <c r="AD1125" s="118">
        <f t="shared" ref="AD1125" si="2676">+AC1125+AD1124</f>
        <v>40555000.837538868</v>
      </c>
      <c r="AE1125" s="118">
        <f t="shared" ref="AE1125" si="2677">+AD1125+AE1124</f>
        <v>50693751.046923585</v>
      </c>
      <c r="AF1125" s="118">
        <f t="shared" ref="AF1125" si="2678">+AE1125+AF1124</f>
        <v>60832501.256308302</v>
      </c>
      <c r="AG1125" s="118">
        <f t="shared" ref="AG1125" si="2679">+AF1125+AG1124</f>
        <v>70971251.465693027</v>
      </c>
      <c r="AH1125" s="118">
        <f t="shared" ref="AH1125" si="2680">+AG1125+AH1124</f>
        <v>81110001.675077736</v>
      </c>
      <c r="AI1125" s="118">
        <f t="shared" ref="AI1125" si="2681">+AH1125+AI1124</f>
        <v>91248751.884462446</v>
      </c>
      <c r="AJ1125" s="118">
        <f t="shared" ref="AJ1125" si="2682">+AI1125+AJ1124</f>
        <v>101387502.09384716</v>
      </c>
      <c r="AK1125" s="118">
        <f t="shared" ref="AK1125" si="2683">+AJ1125+AK1124</f>
        <v>111526252.30323187</v>
      </c>
      <c r="AL1125" s="118">
        <f t="shared" ref="AL1125" si="2684">+AK1125+AL1124</f>
        <v>121665002.51261657</v>
      </c>
      <c r="AM1125" s="118">
        <f>+AM1124</f>
        <v>11000456.574163372</v>
      </c>
      <c r="AN1125" s="118">
        <f t="shared" ref="AN1125" si="2685">+AM1125+AN1124</f>
        <v>22000913.148326743</v>
      </c>
      <c r="AO1125" s="118">
        <f t="shared" ref="AO1125" si="2686">+AN1125+AO1124</f>
        <v>33001369.722490117</v>
      </c>
      <c r="AP1125" s="118">
        <f t="shared" ref="AP1125" si="2687">+AO1125+AP1124</f>
        <v>44001826.296653487</v>
      </c>
      <c r="AQ1125" s="118">
        <f t="shared" ref="AQ1125" si="2688">+AP1125+AQ1124</f>
        <v>55002282.870816857</v>
      </c>
      <c r="AR1125" s="118">
        <f t="shared" ref="AR1125" si="2689">+AQ1125+AR1124</f>
        <v>66002739.444980226</v>
      </c>
      <c r="AS1125" s="118">
        <f t="shared" ref="AS1125" si="2690">+AR1125+AS1124</f>
        <v>77003196.019143596</v>
      </c>
      <c r="AT1125" s="118">
        <f t="shared" ref="AT1125" si="2691">+AS1125+AT1124</f>
        <v>88003652.593306974</v>
      </c>
      <c r="AU1125" s="118">
        <f t="shared" ref="AU1125" si="2692">+AT1125+AU1124</f>
        <v>99004109.167470351</v>
      </c>
      <c r="AV1125" s="118">
        <f t="shared" ref="AV1125" si="2693">+AU1125+AV1124</f>
        <v>110004565.74163373</v>
      </c>
      <c r="AW1125" s="118">
        <f t="shared" ref="AW1125" si="2694">+AV1125+AW1124</f>
        <v>121005022.31579711</v>
      </c>
      <c r="AX1125" s="118">
        <f t="shared" ref="AX1125" si="2695">+AW1125+AX1124</f>
        <v>132005478.88996048</v>
      </c>
      <c r="AY1125" s="118">
        <f>+AY1124</f>
        <v>13337809.141582554</v>
      </c>
      <c r="AZ1125" s="118">
        <f t="shared" ref="AZ1125" si="2696">+AY1125+AZ1124</f>
        <v>26675618.283165108</v>
      </c>
      <c r="BA1125" s="118">
        <f t="shared" ref="BA1125" si="2697">+AZ1125+BA1124</f>
        <v>40013427.424747661</v>
      </c>
      <c r="BB1125" s="118">
        <f t="shared" ref="BB1125" si="2698">+BA1125+BB1124</f>
        <v>53351236.566330217</v>
      </c>
      <c r="BC1125" s="118">
        <f t="shared" ref="BC1125" si="2699">+BB1125+BC1124</f>
        <v>66689045.707912773</v>
      </c>
      <c r="BD1125" s="118">
        <f t="shared" ref="BD1125" si="2700">+BC1125+BD1124</f>
        <v>80026854.849495322</v>
      </c>
      <c r="BE1125" s="118">
        <f t="shared" ref="BE1125" si="2701">+BD1125+BE1124</f>
        <v>93364663.99107787</v>
      </c>
      <c r="BF1125" s="118">
        <f t="shared" ref="BF1125" si="2702">+BE1125+BF1124</f>
        <v>106702473.13266042</v>
      </c>
      <c r="BG1125" s="118">
        <f t="shared" ref="BG1125" si="2703">+BF1125+BG1124</f>
        <v>120040282.27424297</v>
      </c>
      <c r="BH1125" s="118">
        <f t="shared" ref="BH1125" si="2704">+BG1125+BH1124</f>
        <v>133378091.41582552</v>
      </c>
      <c r="BI1125" s="118">
        <f t="shared" ref="BI1125" si="2705">+BH1125+BI1124</f>
        <v>146715900.55740806</v>
      </c>
      <c r="BJ1125" s="118">
        <f t="shared" ref="BJ1125" si="2706">+BI1125+BJ1124</f>
        <v>160053709.69899061</v>
      </c>
      <c r="BK1125" s="118">
        <f>+BK1124</f>
        <v>14344949.831865316</v>
      </c>
      <c r="BL1125" s="118">
        <f t="shared" ref="BL1125" si="2707">+BK1125+BL1124</f>
        <v>28689899.663730633</v>
      </c>
      <c r="BM1125" s="118">
        <f t="shared" ref="BM1125" si="2708">+BL1125+BM1124</f>
        <v>43034849.495595947</v>
      </c>
      <c r="BN1125" s="118">
        <f t="shared" ref="BN1125" si="2709">+BM1125+BN1124</f>
        <v>57379799.327461265</v>
      </c>
      <c r="BO1125" s="118">
        <f t="shared" ref="BO1125" si="2710">+BN1125+BO1124</f>
        <v>71724749.159326583</v>
      </c>
      <c r="BP1125" s="118">
        <f t="shared" ref="BP1125" si="2711">+BO1125+BP1124</f>
        <v>86069698.991191894</v>
      </c>
      <c r="BQ1125" s="118">
        <f t="shared" ref="BQ1125" si="2712">+BP1125+BQ1124</f>
        <v>100414648.8230572</v>
      </c>
      <c r="BR1125" s="118">
        <f t="shared" ref="BR1125" si="2713">+BQ1125+BR1124</f>
        <v>114759598.65492252</v>
      </c>
      <c r="BS1125" s="118">
        <f t="shared" ref="BS1125" si="2714">+BR1125+BS1124</f>
        <v>129104548.48678783</v>
      </c>
      <c r="BT1125" s="118">
        <f t="shared" ref="BT1125" si="2715">+BS1125+BT1124</f>
        <v>143449498.31865314</v>
      </c>
      <c r="BU1125" s="118">
        <f t="shared" ref="BU1125" si="2716">+BT1125+BU1124</f>
        <v>157794448.15051845</v>
      </c>
      <c r="BV1125" s="118">
        <f t="shared" ref="BV1125" si="2717">+BU1125+BV1124</f>
        <v>172139397.98238376</v>
      </c>
      <c r="BW1125" s="247">
        <f t="shared" si="2658"/>
        <v>4495191840.1646843</v>
      </c>
    </row>
    <row r="1126" spans="1:75" x14ac:dyDescent="0.3">
      <c r="A1126" s="3" t="s">
        <v>630</v>
      </c>
      <c r="O1126" s="118">
        <f>+O1128-N1128</f>
        <v>88086.988604999991</v>
      </c>
      <c r="P1126" s="118">
        <f>+P1128-O1128</f>
        <v>264260.965815</v>
      </c>
      <c r="Q1126" s="118">
        <f t="shared" ref="Q1126" si="2718">+Q1128-P1128</f>
        <v>440434.94302499981</v>
      </c>
      <c r="R1126" s="118">
        <f t="shared" ref="R1126" si="2719">+R1128-Q1128</f>
        <v>616608.92023500009</v>
      </c>
      <c r="S1126" s="118">
        <f t="shared" ref="S1126" si="2720">+S1128-R1128</f>
        <v>792782.89744499978</v>
      </c>
      <c r="T1126" s="118">
        <f t="shared" ref="T1126" si="2721">+T1128-S1128</f>
        <v>968956.8746550004</v>
      </c>
      <c r="U1126" s="118">
        <f t="shared" ref="U1126" si="2722">+U1128-T1128</f>
        <v>1145130.8518650001</v>
      </c>
      <c r="V1126" s="118">
        <f t="shared" ref="V1126" si="2723">+V1128-U1128</f>
        <v>1321304.8290749993</v>
      </c>
      <c r="W1126" s="118">
        <f t="shared" ref="W1126" si="2724">+W1128-V1128</f>
        <v>1497478.8062849985</v>
      </c>
      <c r="X1126" s="118">
        <f t="shared" ref="X1126" si="2725">+X1128-W1128</f>
        <v>1673652.7834949987</v>
      </c>
      <c r="Y1126" s="118">
        <f t="shared" ref="Y1126" si="2726">+Y1128-X1128</f>
        <v>1849826.7607049979</v>
      </c>
      <c r="Z1126" s="118">
        <f t="shared" ref="Z1126" si="2727">+Z1128-Y1128</f>
        <v>2026000.7379149981</v>
      </c>
      <c r="AA1126" s="118">
        <f>+AA1128</f>
        <v>101387.50209384717</v>
      </c>
      <c r="AB1126" s="118">
        <f t="shared" ref="AB1126" si="2728">+AB1128-AA1128</f>
        <v>304162.50628154154</v>
      </c>
      <c r="AC1126" s="118">
        <f t="shared" ref="AC1126" si="2729">+AC1128-AB1128</f>
        <v>506937.51046923583</v>
      </c>
      <c r="AD1126" s="118">
        <f t="shared" ref="AD1126" si="2730">+AD1128-AC1128</f>
        <v>709712.51465693023</v>
      </c>
      <c r="AE1126" s="118">
        <f t="shared" ref="AE1126" si="2731">+AE1128-AD1128</f>
        <v>912487.51884462452</v>
      </c>
      <c r="AF1126" s="118">
        <f t="shared" ref="AF1126" si="2732">+AF1128-AE1128</f>
        <v>1115262.5230323193</v>
      </c>
      <c r="AG1126" s="118">
        <f t="shared" ref="AG1126" si="2733">+AG1128-AF1128</f>
        <v>1318037.527220014</v>
      </c>
      <c r="AH1126" s="118">
        <f t="shared" ref="AH1126" si="2734">+AH1128-AG1128</f>
        <v>1520812.5314077064</v>
      </c>
      <c r="AI1126" s="118">
        <f t="shared" ref="AI1126" si="2735">+AI1128-AH1128</f>
        <v>1723587.5355954012</v>
      </c>
      <c r="AJ1126" s="118">
        <f t="shared" ref="AJ1126" si="2736">+AJ1128-AI1128</f>
        <v>1926362.539783095</v>
      </c>
      <c r="AK1126" s="118">
        <f t="shared" ref="AK1126" si="2737">+AK1128-AJ1128</f>
        <v>2129137.5439707879</v>
      </c>
      <c r="AL1126" s="118">
        <f t="shared" ref="AL1126" si="2738">+AL1128-AK1128</f>
        <v>2331912.5481584836</v>
      </c>
      <c r="AM1126" s="118">
        <f>+AM1128</f>
        <v>110004.56574163372</v>
      </c>
      <c r="AN1126" s="118">
        <f t="shared" ref="AN1126" si="2739">+AN1128-AM1128</f>
        <v>330013.69722490117</v>
      </c>
      <c r="AO1126" s="118">
        <f t="shared" ref="AO1126" si="2740">+AO1128-AN1128</f>
        <v>550022.82870816858</v>
      </c>
      <c r="AP1126" s="118">
        <f t="shared" ref="AP1126" si="2741">+AP1128-AO1128</f>
        <v>770031.960191436</v>
      </c>
      <c r="AQ1126" s="118">
        <f t="shared" ref="AQ1126" si="2742">+AQ1128-AP1128</f>
        <v>990041.09167470341</v>
      </c>
      <c r="AR1126" s="118">
        <f t="shared" ref="AR1126" si="2743">+AR1128-AQ1128</f>
        <v>1210050.2231579712</v>
      </c>
      <c r="AS1126" s="118">
        <f t="shared" ref="AS1126" si="2744">+AS1128-AR1128</f>
        <v>1430059.3546412378</v>
      </c>
      <c r="AT1126" s="118">
        <f t="shared" ref="AT1126" si="2745">+AT1128-AS1128</f>
        <v>1650068.4861245062</v>
      </c>
      <c r="AU1126" s="118">
        <f t="shared" ref="AU1126" si="2746">+AU1128-AT1128</f>
        <v>1870077.6176077733</v>
      </c>
      <c r="AV1126" s="118">
        <f t="shared" ref="AV1126" si="2747">+AV1128-AU1128</f>
        <v>2090086.7490910403</v>
      </c>
      <c r="AW1126" s="118">
        <f t="shared" ref="AW1126" si="2748">+AW1128-AV1128</f>
        <v>2310095.8805743083</v>
      </c>
      <c r="AX1126" s="118">
        <f t="shared" ref="AX1126" si="2749">+AX1128-AW1128</f>
        <v>2530105.0120575763</v>
      </c>
      <c r="AY1126" s="118">
        <f>+AY1128</f>
        <v>133378.09141582553</v>
      </c>
      <c r="AZ1126" s="118">
        <f t="shared" ref="AZ1126" si="2750">+AZ1128-AY1128</f>
        <v>400134.2742474766</v>
      </c>
      <c r="BA1126" s="118">
        <f t="shared" ref="BA1126" si="2751">+BA1128-AZ1128</f>
        <v>666890.45707912766</v>
      </c>
      <c r="BB1126" s="118">
        <f t="shared" ref="BB1126" si="2752">+BB1128-BA1128</f>
        <v>933646.63991077873</v>
      </c>
      <c r="BC1126" s="118">
        <f t="shared" ref="BC1126" si="2753">+BC1128-BB1128</f>
        <v>1200402.8227424305</v>
      </c>
      <c r="BD1126" s="118">
        <f t="shared" ref="BD1126" si="2754">+BD1128-BC1128</f>
        <v>1467159.0055740811</v>
      </c>
      <c r="BE1126" s="118">
        <f t="shared" ref="BE1126" si="2755">+BE1128-BD1128</f>
        <v>1733915.1884057317</v>
      </c>
      <c r="BF1126" s="118">
        <f t="shared" ref="BF1126" si="2756">+BF1128-BE1128</f>
        <v>2000671.3712373823</v>
      </c>
      <c r="BG1126" s="118">
        <f t="shared" ref="BG1126" si="2757">+BG1128-BF1128</f>
        <v>2267427.5540690329</v>
      </c>
      <c r="BH1126" s="118">
        <f t="shared" ref="BH1126" si="2758">+BH1128-BG1128</f>
        <v>2534183.7369006835</v>
      </c>
      <c r="BI1126" s="118">
        <f t="shared" ref="BI1126" si="2759">+BI1128-BH1128</f>
        <v>2800939.9197323341</v>
      </c>
      <c r="BJ1126" s="118">
        <f t="shared" ref="BJ1126" si="2760">+BJ1128-BI1128</f>
        <v>3067696.1025639847</v>
      </c>
      <c r="BK1126" s="118">
        <f>+BK1128</f>
        <v>143449.49831865318</v>
      </c>
      <c r="BL1126" s="118">
        <f t="shared" ref="BL1126" si="2761">+BL1128-BK1128</f>
        <v>430348.4949559595</v>
      </c>
      <c r="BM1126" s="118">
        <f t="shared" ref="BM1126" si="2762">+BM1128-BL1128</f>
        <v>717247.49159326556</v>
      </c>
      <c r="BN1126" s="118">
        <f t="shared" ref="BN1126" si="2763">+BN1128-BM1128</f>
        <v>1004146.4882305725</v>
      </c>
      <c r="BO1126" s="118">
        <f t="shared" ref="BO1126" si="2764">+BO1128-BN1128</f>
        <v>1291045.4848678787</v>
      </c>
      <c r="BP1126" s="118">
        <f t="shared" ref="BP1126" si="2765">+BP1128-BO1128</f>
        <v>1577944.4815051844</v>
      </c>
      <c r="BQ1126" s="118">
        <f t="shared" ref="BQ1126" si="2766">+BQ1128-BP1128</f>
        <v>1864843.4781424906</v>
      </c>
      <c r="BR1126" s="118">
        <f t="shared" ref="BR1126" si="2767">+BR1128-BQ1128</f>
        <v>2151742.4747797968</v>
      </c>
      <c r="BS1126" s="118">
        <f t="shared" ref="BS1126" si="2768">+BS1128-BR1128</f>
        <v>2438641.471417103</v>
      </c>
      <c r="BT1126" s="118">
        <f t="shared" ref="BT1126" si="2769">+BT1128-BS1128</f>
        <v>2725540.4680544082</v>
      </c>
      <c r="BU1126" s="118">
        <f t="shared" ref="BU1126" si="2770">+BU1128-BT1128</f>
        <v>3012439.4646917153</v>
      </c>
      <c r="BV1126" s="118">
        <f t="shared" ref="BV1126" si="2771">+BV1128-BU1128</f>
        <v>3299338.4613290206</v>
      </c>
      <c r="BW1126" s="247">
        <f t="shared" si="2658"/>
        <v>82988157.049194127</v>
      </c>
    </row>
    <row r="1127" spans="1:75" x14ac:dyDescent="0.3">
      <c r="A1127" s="168" t="s">
        <v>631</v>
      </c>
      <c r="O1127" s="282">
        <v>0.01</v>
      </c>
      <c r="P1127" s="282">
        <f>+O1127+1%</f>
        <v>0.02</v>
      </c>
      <c r="Q1127" s="282">
        <f t="shared" ref="Q1127" si="2772">+P1127+1%</f>
        <v>0.03</v>
      </c>
      <c r="R1127" s="282">
        <f t="shared" ref="R1127" si="2773">+Q1127+1%</f>
        <v>0.04</v>
      </c>
      <c r="S1127" s="282">
        <f t="shared" ref="S1127" si="2774">+R1127+1%</f>
        <v>0.05</v>
      </c>
      <c r="T1127" s="282">
        <f t="shared" ref="T1127" si="2775">+S1127+1%</f>
        <v>6.0000000000000005E-2</v>
      </c>
      <c r="U1127" s="282">
        <f t="shared" ref="U1127" si="2776">+T1127+1%</f>
        <v>7.0000000000000007E-2</v>
      </c>
      <c r="V1127" s="282">
        <f t="shared" ref="V1127" si="2777">+U1127+1%</f>
        <v>0.08</v>
      </c>
      <c r="W1127" s="282">
        <f t="shared" ref="W1127" si="2778">+V1127+1%</f>
        <v>0.09</v>
      </c>
      <c r="X1127" s="282">
        <f t="shared" ref="X1127" si="2779">+W1127+1%</f>
        <v>9.9999999999999992E-2</v>
      </c>
      <c r="Y1127" s="282">
        <f t="shared" ref="Y1127" si="2780">+X1127+1%</f>
        <v>0.10999999999999999</v>
      </c>
      <c r="Z1127" s="282">
        <f t="shared" ref="Z1127" si="2781">+Y1127+1%</f>
        <v>0.11999999999999998</v>
      </c>
      <c r="AA1127" s="282">
        <f>1%</f>
        <v>0.01</v>
      </c>
      <c r="AB1127" s="282">
        <f t="shared" ref="AB1127" si="2782">+AA1127+1%</f>
        <v>0.02</v>
      </c>
      <c r="AC1127" s="282">
        <f t="shared" ref="AC1127" si="2783">+AB1127+1%</f>
        <v>0.03</v>
      </c>
      <c r="AD1127" s="282">
        <f t="shared" ref="AD1127" si="2784">+AC1127+1%</f>
        <v>0.04</v>
      </c>
      <c r="AE1127" s="282">
        <f t="shared" ref="AE1127" si="2785">+AD1127+1%</f>
        <v>0.05</v>
      </c>
      <c r="AF1127" s="282">
        <f t="shared" ref="AF1127" si="2786">+AE1127+1%</f>
        <v>6.0000000000000005E-2</v>
      </c>
      <c r="AG1127" s="282">
        <f t="shared" ref="AG1127" si="2787">+AF1127+1%</f>
        <v>7.0000000000000007E-2</v>
      </c>
      <c r="AH1127" s="282">
        <f t="shared" ref="AH1127" si="2788">+AG1127+1%</f>
        <v>0.08</v>
      </c>
      <c r="AI1127" s="282">
        <f t="shared" ref="AI1127" si="2789">+AH1127+1%</f>
        <v>0.09</v>
      </c>
      <c r="AJ1127" s="282">
        <f t="shared" ref="AJ1127" si="2790">+AI1127+1%</f>
        <v>9.9999999999999992E-2</v>
      </c>
      <c r="AK1127" s="282">
        <f t="shared" ref="AK1127" si="2791">+AJ1127+1%</f>
        <v>0.10999999999999999</v>
      </c>
      <c r="AL1127" s="282">
        <f t="shared" ref="AL1127" si="2792">+AK1127+1%</f>
        <v>0.11999999999999998</v>
      </c>
      <c r="AM1127" s="282">
        <f>1%</f>
        <v>0.01</v>
      </c>
      <c r="AN1127" s="282">
        <f t="shared" ref="AN1127" si="2793">+AM1127+1%</f>
        <v>0.02</v>
      </c>
      <c r="AO1127" s="282">
        <f t="shared" ref="AO1127" si="2794">+AN1127+1%</f>
        <v>0.03</v>
      </c>
      <c r="AP1127" s="282">
        <f t="shared" ref="AP1127" si="2795">+AO1127+1%</f>
        <v>0.04</v>
      </c>
      <c r="AQ1127" s="282">
        <f t="shared" ref="AQ1127" si="2796">+AP1127+1%</f>
        <v>0.05</v>
      </c>
      <c r="AR1127" s="282">
        <f t="shared" ref="AR1127" si="2797">+AQ1127+1%</f>
        <v>6.0000000000000005E-2</v>
      </c>
      <c r="AS1127" s="282">
        <f t="shared" ref="AS1127" si="2798">+AR1127+1%</f>
        <v>7.0000000000000007E-2</v>
      </c>
      <c r="AT1127" s="282">
        <f t="shared" ref="AT1127" si="2799">+AS1127+1%</f>
        <v>0.08</v>
      </c>
      <c r="AU1127" s="282">
        <f t="shared" ref="AU1127" si="2800">+AT1127+1%</f>
        <v>0.09</v>
      </c>
      <c r="AV1127" s="282">
        <f t="shared" ref="AV1127" si="2801">+AU1127+1%</f>
        <v>9.9999999999999992E-2</v>
      </c>
      <c r="AW1127" s="282">
        <f t="shared" ref="AW1127" si="2802">+AV1127+1%</f>
        <v>0.10999999999999999</v>
      </c>
      <c r="AX1127" s="282">
        <f t="shared" ref="AX1127" si="2803">+AW1127+1%</f>
        <v>0.11999999999999998</v>
      </c>
      <c r="AY1127" s="282">
        <f>1%</f>
        <v>0.01</v>
      </c>
      <c r="AZ1127" s="282">
        <f t="shared" ref="AZ1127" si="2804">+AY1127+1%</f>
        <v>0.02</v>
      </c>
      <c r="BA1127" s="282">
        <f t="shared" ref="BA1127" si="2805">+AZ1127+1%</f>
        <v>0.03</v>
      </c>
      <c r="BB1127" s="282">
        <f t="shared" ref="BB1127" si="2806">+BA1127+1%</f>
        <v>0.04</v>
      </c>
      <c r="BC1127" s="282">
        <f t="shared" ref="BC1127" si="2807">+BB1127+1%</f>
        <v>0.05</v>
      </c>
      <c r="BD1127" s="282">
        <f t="shared" ref="BD1127" si="2808">+BC1127+1%</f>
        <v>6.0000000000000005E-2</v>
      </c>
      <c r="BE1127" s="282">
        <f t="shared" ref="BE1127" si="2809">+BD1127+1%</f>
        <v>7.0000000000000007E-2</v>
      </c>
      <c r="BF1127" s="282">
        <f t="shared" ref="BF1127" si="2810">+BE1127+1%</f>
        <v>0.08</v>
      </c>
      <c r="BG1127" s="282">
        <f t="shared" ref="BG1127" si="2811">+BF1127+1%</f>
        <v>0.09</v>
      </c>
      <c r="BH1127" s="282">
        <f t="shared" ref="BH1127" si="2812">+BG1127+1%</f>
        <v>9.9999999999999992E-2</v>
      </c>
      <c r="BI1127" s="282">
        <f t="shared" ref="BI1127" si="2813">+BH1127+1%</f>
        <v>0.10999999999999999</v>
      </c>
      <c r="BJ1127" s="282">
        <f t="shared" ref="BJ1127" si="2814">+BI1127+1%</f>
        <v>0.11999999999999998</v>
      </c>
      <c r="BK1127" s="282">
        <f>1%</f>
        <v>0.01</v>
      </c>
      <c r="BL1127" s="282">
        <f t="shared" ref="BL1127" si="2815">+BK1127+1%</f>
        <v>0.02</v>
      </c>
      <c r="BM1127" s="282">
        <f t="shared" ref="BM1127" si="2816">+BL1127+1%</f>
        <v>0.03</v>
      </c>
      <c r="BN1127" s="282">
        <f t="shared" ref="BN1127" si="2817">+BM1127+1%</f>
        <v>0.04</v>
      </c>
      <c r="BO1127" s="282">
        <f t="shared" ref="BO1127" si="2818">+BN1127+1%</f>
        <v>0.05</v>
      </c>
      <c r="BP1127" s="282">
        <f t="shared" ref="BP1127" si="2819">+BO1127+1%</f>
        <v>6.0000000000000005E-2</v>
      </c>
      <c r="BQ1127" s="282">
        <f t="shared" ref="BQ1127" si="2820">+BP1127+1%</f>
        <v>7.0000000000000007E-2</v>
      </c>
      <c r="BR1127" s="282">
        <f t="shared" ref="BR1127" si="2821">+BQ1127+1%</f>
        <v>0.08</v>
      </c>
      <c r="BS1127" s="282">
        <f t="shared" ref="BS1127" si="2822">+BR1127+1%</f>
        <v>0.09</v>
      </c>
      <c r="BT1127" s="282">
        <f t="shared" ref="BT1127" si="2823">+BS1127+1%</f>
        <v>9.9999999999999992E-2</v>
      </c>
      <c r="BU1127" s="282">
        <f t="shared" ref="BU1127" si="2824">+BT1127+1%</f>
        <v>0.10999999999999999</v>
      </c>
      <c r="BV1127" s="282">
        <f t="shared" ref="BV1127" si="2825">+BU1127+1%</f>
        <v>0.11999999999999998</v>
      </c>
      <c r="BW1127" s="283">
        <f t="shared" si="2658"/>
        <v>3.8999999999999995</v>
      </c>
    </row>
    <row r="1128" spans="1:75" x14ac:dyDescent="0.3">
      <c r="A1128" s="168" t="s">
        <v>632</v>
      </c>
      <c r="O1128" s="118">
        <f>+O1125*O1127</f>
        <v>88086.988604999991</v>
      </c>
      <c r="P1128" s="118">
        <f>+P1125*P1127</f>
        <v>352347.95441999997</v>
      </c>
      <c r="Q1128" s="118">
        <f t="shared" ref="Q1128:Z1128" si="2826">+Q1125*Q1127</f>
        <v>792782.89744499978</v>
      </c>
      <c r="R1128" s="118">
        <f t="shared" si="2826"/>
        <v>1409391.8176799999</v>
      </c>
      <c r="S1128" s="118">
        <f t="shared" si="2826"/>
        <v>2202174.7151249996</v>
      </c>
      <c r="T1128" s="118">
        <f t="shared" si="2826"/>
        <v>3171131.58978</v>
      </c>
      <c r="U1128" s="118">
        <f t="shared" si="2826"/>
        <v>4316262.4416450001</v>
      </c>
      <c r="V1128" s="118">
        <f t="shared" si="2826"/>
        <v>5637567.2707199994</v>
      </c>
      <c r="W1128" s="118">
        <f t="shared" si="2826"/>
        <v>7135046.077004998</v>
      </c>
      <c r="X1128" s="118">
        <f t="shared" si="2826"/>
        <v>8808698.8604999967</v>
      </c>
      <c r="Y1128" s="118">
        <f t="shared" si="2826"/>
        <v>10658525.621204995</v>
      </c>
      <c r="Z1128" s="118">
        <f t="shared" si="2826"/>
        <v>12684526.359119993</v>
      </c>
      <c r="AA1128" s="118">
        <f>+AA1125*AA1127</f>
        <v>101387.50209384717</v>
      </c>
      <c r="AB1128" s="118">
        <f t="shared" ref="AB1128:AL1128" si="2827">+AB1125*AB1127</f>
        <v>405550.00837538869</v>
      </c>
      <c r="AC1128" s="118">
        <f t="shared" si="2827"/>
        <v>912487.51884462452</v>
      </c>
      <c r="AD1128" s="118">
        <f t="shared" si="2827"/>
        <v>1622200.0335015547</v>
      </c>
      <c r="AE1128" s="118">
        <f t="shared" si="2827"/>
        <v>2534687.5523461793</v>
      </c>
      <c r="AF1128" s="118">
        <f t="shared" si="2827"/>
        <v>3649950.0753784985</v>
      </c>
      <c r="AG1128" s="118">
        <f t="shared" si="2827"/>
        <v>4967987.6025985125</v>
      </c>
      <c r="AH1128" s="118">
        <f t="shared" si="2827"/>
        <v>6488800.134006219</v>
      </c>
      <c r="AI1128" s="118">
        <f t="shared" si="2827"/>
        <v>8212387.6696016202</v>
      </c>
      <c r="AJ1128" s="118">
        <f t="shared" si="2827"/>
        <v>10138750.209384715</v>
      </c>
      <c r="AK1128" s="118">
        <f t="shared" si="2827"/>
        <v>12267887.753355503</v>
      </c>
      <c r="AL1128" s="118">
        <f t="shared" si="2827"/>
        <v>14599800.301513987</v>
      </c>
      <c r="AM1128" s="118">
        <f>+AM1125*AM1127</f>
        <v>110004.56574163372</v>
      </c>
      <c r="AN1128" s="118">
        <f t="shared" ref="AN1128:AX1128" si="2828">+AN1125*AN1127</f>
        <v>440018.26296653488</v>
      </c>
      <c r="AO1128" s="118">
        <f t="shared" si="2828"/>
        <v>990041.09167470352</v>
      </c>
      <c r="AP1128" s="118">
        <f t="shared" si="2828"/>
        <v>1760073.0518661395</v>
      </c>
      <c r="AQ1128" s="118">
        <f t="shared" si="2828"/>
        <v>2750114.1435408429</v>
      </c>
      <c r="AR1128" s="118">
        <f t="shared" si="2828"/>
        <v>3960164.3666988141</v>
      </c>
      <c r="AS1128" s="118">
        <f t="shared" si="2828"/>
        <v>5390223.7213400519</v>
      </c>
      <c r="AT1128" s="118">
        <f t="shared" si="2828"/>
        <v>7040292.2074645581</v>
      </c>
      <c r="AU1128" s="118">
        <f t="shared" si="2828"/>
        <v>8910369.8250723314</v>
      </c>
      <c r="AV1128" s="118">
        <f t="shared" si="2828"/>
        <v>11000456.574163372</v>
      </c>
      <c r="AW1128" s="118">
        <f t="shared" si="2828"/>
        <v>13310552.45473768</v>
      </c>
      <c r="AX1128" s="118">
        <f t="shared" si="2828"/>
        <v>15840657.466795256</v>
      </c>
      <c r="AY1128" s="118">
        <f>+AY1125*AY1127</f>
        <v>133378.09141582553</v>
      </c>
      <c r="AZ1128" s="118">
        <f t="shared" ref="AZ1128:BJ1128" si="2829">+AZ1125*AZ1127</f>
        <v>533512.36566330213</v>
      </c>
      <c r="BA1128" s="118">
        <f t="shared" si="2829"/>
        <v>1200402.8227424298</v>
      </c>
      <c r="BB1128" s="118">
        <f t="shared" si="2829"/>
        <v>2134049.4626532085</v>
      </c>
      <c r="BC1128" s="118">
        <f t="shared" si="2829"/>
        <v>3334452.285395639</v>
      </c>
      <c r="BD1128" s="118">
        <f t="shared" si="2829"/>
        <v>4801611.2909697201</v>
      </c>
      <c r="BE1128" s="118">
        <f t="shared" si="2829"/>
        <v>6535526.4793754518</v>
      </c>
      <c r="BF1128" s="118">
        <f t="shared" si="2829"/>
        <v>8536197.8506128341</v>
      </c>
      <c r="BG1128" s="118">
        <f t="shared" si="2829"/>
        <v>10803625.404681867</v>
      </c>
      <c r="BH1128" s="118">
        <f t="shared" si="2829"/>
        <v>13337809.14158255</v>
      </c>
      <c r="BI1128" s="118">
        <f t="shared" si="2829"/>
        <v>16138749.061314885</v>
      </c>
      <c r="BJ1128" s="118">
        <f t="shared" si="2829"/>
        <v>19206445.163878869</v>
      </c>
      <c r="BK1128" s="118">
        <f>+BK1125*BK1127</f>
        <v>143449.49831865318</v>
      </c>
      <c r="BL1128" s="118">
        <f t="shared" ref="BL1128:BV1128" si="2830">+BL1125*BL1127</f>
        <v>573797.9932746127</v>
      </c>
      <c r="BM1128" s="118">
        <f t="shared" si="2830"/>
        <v>1291045.4848678783</v>
      </c>
      <c r="BN1128" s="118">
        <f t="shared" si="2830"/>
        <v>2295191.9730984508</v>
      </c>
      <c r="BO1128" s="118">
        <f t="shared" si="2830"/>
        <v>3586237.4579663295</v>
      </c>
      <c r="BP1128" s="118">
        <f t="shared" si="2830"/>
        <v>5164181.939471514</v>
      </c>
      <c r="BQ1128" s="118">
        <f t="shared" si="2830"/>
        <v>7029025.4176140046</v>
      </c>
      <c r="BR1128" s="118">
        <f t="shared" si="2830"/>
        <v>9180767.8923938014</v>
      </c>
      <c r="BS1128" s="118">
        <f t="shared" si="2830"/>
        <v>11619409.363810904</v>
      </c>
      <c r="BT1128" s="118">
        <f t="shared" si="2830"/>
        <v>14344949.831865313</v>
      </c>
      <c r="BU1128" s="118">
        <f t="shared" si="2830"/>
        <v>17357389.296557028</v>
      </c>
      <c r="BV1128" s="118">
        <f t="shared" si="2830"/>
        <v>20656727.757886048</v>
      </c>
      <c r="BW1128" s="247">
        <f t="shared" si="2658"/>
        <v>374599320.01372367</v>
      </c>
    </row>
    <row r="1129" spans="1:75" x14ac:dyDescent="0.3">
      <c r="A1129" s="3" t="s">
        <v>633</v>
      </c>
      <c r="O1129" s="118">
        <f>+O1123/12</f>
        <v>8808698.8604999986</v>
      </c>
      <c r="P1129" s="118">
        <f>+P1123/12</f>
        <v>8808698.8604999986</v>
      </c>
      <c r="Q1129" s="118">
        <f t="shared" ref="Q1129:Z1129" si="2831">+Q1123/12</f>
        <v>8808698.8604999986</v>
      </c>
      <c r="R1129" s="118">
        <f t="shared" si="2831"/>
        <v>8808698.8604999986</v>
      </c>
      <c r="S1129" s="118">
        <f t="shared" si="2831"/>
        <v>8808698.8604999986</v>
      </c>
      <c r="T1129" s="118">
        <f t="shared" si="2831"/>
        <v>8808698.8604999986</v>
      </c>
      <c r="U1129" s="118">
        <f t="shared" si="2831"/>
        <v>8808698.8604999986</v>
      </c>
      <c r="V1129" s="118">
        <f t="shared" si="2831"/>
        <v>8808698.8604999986</v>
      </c>
      <c r="W1129" s="118">
        <f t="shared" si="2831"/>
        <v>8808698.8604999986</v>
      </c>
      <c r="X1129" s="118">
        <f t="shared" si="2831"/>
        <v>8808698.8604999986</v>
      </c>
      <c r="Y1129" s="118">
        <f t="shared" si="2831"/>
        <v>8808698.8604999986</v>
      </c>
      <c r="Z1129" s="118">
        <f t="shared" si="2831"/>
        <v>8808698.8604999986</v>
      </c>
      <c r="AA1129" s="118">
        <f>+AA1123/12</f>
        <v>10138750.209384717</v>
      </c>
      <c r="AB1129" s="118">
        <f t="shared" ref="AB1129:AL1129" si="2832">+AB1123/12</f>
        <v>10138750.209384717</v>
      </c>
      <c r="AC1129" s="118">
        <f t="shared" si="2832"/>
        <v>10138750.209384717</v>
      </c>
      <c r="AD1129" s="118">
        <f t="shared" si="2832"/>
        <v>10138750.209384717</v>
      </c>
      <c r="AE1129" s="118">
        <f t="shared" si="2832"/>
        <v>10138750.209384717</v>
      </c>
      <c r="AF1129" s="118">
        <f t="shared" si="2832"/>
        <v>10138750.209384717</v>
      </c>
      <c r="AG1129" s="118">
        <f t="shared" si="2832"/>
        <v>10138750.209384717</v>
      </c>
      <c r="AH1129" s="118">
        <f t="shared" si="2832"/>
        <v>10138750.209384717</v>
      </c>
      <c r="AI1129" s="118">
        <f t="shared" si="2832"/>
        <v>10138750.209384717</v>
      </c>
      <c r="AJ1129" s="118">
        <f t="shared" si="2832"/>
        <v>10138750.209384717</v>
      </c>
      <c r="AK1129" s="118">
        <f t="shared" si="2832"/>
        <v>10138750.209384717</v>
      </c>
      <c r="AL1129" s="118">
        <f t="shared" si="2832"/>
        <v>10138750.209384717</v>
      </c>
      <c r="AM1129" s="118">
        <f>+AM1123/12</f>
        <v>11000456.574163372</v>
      </c>
      <c r="AN1129" s="118">
        <f t="shared" ref="AN1129:AX1129" si="2833">+AN1123/12</f>
        <v>11000456.574163372</v>
      </c>
      <c r="AO1129" s="118">
        <f t="shared" si="2833"/>
        <v>11000456.574163372</v>
      </c>
      <c r="AP1129" s="118">
        <f t="shared" si="2833"/>
        <v>11000456.574163372</v>
      </c>
      <c r="AQ1129" s="118">
        <f t="shared" si="2833"/>
        <v>11000456.574163372</v>
      </c>
      <c r="AR1129" s="118">
        <f t="shared" si="2833"/>
        <v>11000456.574163372</v>
      </c>
      <c r="AS1129" s="118">
        <f t="shared" si="2833"/>
        <v>11000456.574163372</v>
      </c>
      <c r="AT1129" s="118">
        <f t="shared" si="2833"/>
        <v>11000456.574163372</v>
      </c>
      <c r="AU1129" s="118">
        <f t="shared" si="2833"/>
        <v>11000456.574163372</v>
      </c>
      <c r="AV1129" s="118">
        <f t="shared" si="2833"/>
        <v>11000456.574163372</v>
      </c>
      <c r="AW1129" s="118">
        <f t="shared" si="2833"/>
        <v>11000456.574163372</v>
      </c>
      <c r="AX1129" s="118">
        <f t="shared" si="2833"/>
        <v>11000456.574163372</v>
      </c>
      <c r="AY1129" s="118">
        <f>+AY1123/12</f>
        <v>13337809.141582554</v>
      </c>
      <c r="AZ1129" s="118">
        <f t="shared" ref="AZ1129:BJ1129" si="2834">+AZ1123/12</f>
        <v>13337809.141582554</v>
      </c>
      <c r="BA1129" s="118">
        <f t="shared" si="2834"/>
        <v>13337809.141582554</v>
      </c>
      <c r="BB1129" s="118">
        <f t="shared" si="2834"/>
        <v>13337809.141582554</v>
      </c>
      <c r="BC1129" s="118">
        <f t="shared" si="2834"/>
        <v>13337809.141582554</v>
      </c>
      <c r="BD1129" s="118">
        <f t="shared" si="2834"/>
        <v>13337809.141582554</v>
      </c>
      <c r="BE1129" s="118">
        <f t="shared" si="2834"/>
        <v>13337809.141582554</v>
      </c>
      <c r="BF1129" s="118">
        <f t="shared" si="2834"/>
        <v>13337809.141582554</v>
      </c>
      <c r="BG1129" s="118">
        <f t="shared" si="2834"/>
        <v>13337809.141582554</v>
      </c>
      <c r="BH1129" s="118">
        <f t="shared" si="2834"/>
        <v>13337809.141582554</v>
      </c>
      <c r="BI1129" s="118">
        <f t="shared" si="2834"/>
        <v>13337809.141582554</v>
      </c>
      <c r="BJ1129" s="118">
        <f t="shared" si="2834"/>
        <v>13337809.141582554</v>
      </c>
      <c r="BK1129" s="118">
        <f>+BK1123/12</f>
        <v>14344949.831865316</v>
      </c>
      <c r="BL1129" s="118">
        <f t="shared" ref="BL1129:BV1129" si="2835">+BL1123/12</f>
        <v>14344949.831865316</v>
      </c>
      <c r="BM1129" s="118">
        <f t="shared" si="2835"/>
        <v>14344949.831865316</v>
      </c>
      <c r="BN1129" s="118">
        <f t="shared" si="2835"/>
        <v>14344949.831865316</v>
      </c>
      <c r="BO1129" s="118">
        <f t="shared" si="2835"/>
        <v>14344949.831865316</v>
      </c>
      <c r="BP1129" s="118">
        <f t="shared" si="2835"/>
        <v>14344949.831865316</v>
      </c>
      <c r="BQ1129" s="118">
        <f t="shared" si="2835"/>
        <v>14344949.831865316</v>
      </c>
      <c r="BR1129" s="118">
        <f t="shared" si="2835"/>
        <v>14344949.831865316</v>
      </c>
      <c r="BS1129" s="118">
        <f t="shared" si="2835"/>
        <v>14344949.831865316</v>
      </c>
      <c r="BT1129" s="118">
        <f t="shared" si="2835"/>
        <v>14344949.831865316</v>
      </c>
      <c r="BU1129" s="118">
        <f t="shared" si="2835"/>
        <v>14344949.831865316</v>
      </c>
      <c r="BV1129" s="118">
        <f t="shared" si="2835"/>
        <v>14344949.831865316</v>
      </c>
      <c r="BW1129" s="247">
        <f t="shared" si="2658"/>
        <v>691567975.40995133</v>
      </c>
    </row>
    <row r="1130" spans="1:75" x14ac:dyDescent="0.3">
      <c r="A1130" s="168" t="s">
        <v>634</v>
      </c>
      <c r="O1130" s="118">
        <f>+N1130+O1129</f>
        <v>8808698.8604999986</v>
      </c>
      <c r="P1130" s="118">
        <f>+O1130+P1129</f>
        <v>17617397.720999997</v>
      </c>
      <c r="Q1130" s="118">
        <f t="shared" ref="Q1130" si="2836">+P1130+Q1129</f>
        <v>26426096.581499994</v>
      </c>
      <c r="R1130" s="118">
        <f t="shared" ref="R1130" si="2837">+Q1130+R1129</f>
        <v>35234795.441999994</v>
      </c>
      <c r="S1130" s="118">
        <f t="shared" ref="S1130" si="2838">+R1130+S1129</f>
        <v>44043494.302499995</v>
      </c>
      <c r="T1130" s="118">
        <f t="shared" ref="T1130" si="2839">+S1130+T1129</f>
        <v>52852193.162999995</v>
      </c>
      <c r="U1130" s="118">
        <f t="shared" ref="U1130" si="2840">+T1130+U1129</f>
        <v>61660892.023499995</v>
      </c>
      <c r="V1130" s="118">
        <f t="shared" ref="V1130" si="2841">+U1130+V1129</f>
        <v>70469590.883999988</v>
      </c>
      <c r="W1130" s="118">
        <f t="shared" ref="W1130" si="2842">+V1130+W1129</f>
        <v>79278289.744499981</v>
      </c>
      <c r="X1130" s="118">
        <f t="shared" ref="X1130" si="2843">+W1130+X1129</f>
        <v>88086988.604999974</v>
      </c>
      <c r="Y1130" s="118">
        <f t="shared" ref="Y1130" si="2844">+X1130+Y1129</f>
        <v>96895687.465499967</v>
      </c>
      <c r="Z1130" s="118">
        <f t="shared" ref="Z1130" si="2845">+Y1130+Z1129</f>
        <v>105704386.32599996</v>
      </c>
      <c r="AA1130" s="118">
        <f>+AA1129</f>
        <v>10138750.209384717</v>
      </c>
      <c r="AB1130" s="118">
        <f t="shared" ref="AB1130" si="2846">+AA1130+AB1129</f>
        <v>20277500.418769434</v>
      </c>
      <c r="AC1130" s="118">
        <f t="shared" ref="AC1130" si="2847">+AB1130+AC1129</f>
        <v>30416250.628154151</v>
      </c>
      <c r="AD1130" s="118">
        <f t="shared" ref="AD1130" si="2848">+AC1130+AD1129</f>
        <v>40555000.837538868</v>
      </c>
      <c r="AE1130" s="118">
        <f t="shared" ref="AE1130" si="2849">+AD1130+AE1129</f>
        <v>50693751.046923585</v>
      </c>
      <c r="AF1130" s="118">
        <f t="shared" ref="AF1130" si="2850">+AE1130+AF1129</f>
        <v>60832501.256308302</v>
      </c>
      <c r="AG1130" s="118">
        <f t="shared" ref="AG1130" si="2851">+AF1130+AG1129</f>
        <v>70971251.465693027</v>
      </c>
      <c r="AH1130" s="118">
        <f t="shared" ref="AH1130" si="2852">+AG1130+AH1129</f>
        <v>81110001.675077736</v>
      </c>
      <c r="AI1130" s="118">
        <f t="shared" ref="AI1130" si="2853">+AH1130+AI1129</f>
        <v>91248751.884462446</v>
      </c>
      <c r="AJ1130" s="118">
        <f t="shared" ref="AJ1130" si="2854">+AI1130+AJ1129</f>
        <v>101387502.09384716</v>
      </c>
      <c r="AK1130" s="118">
        <f t="shared" ref="AK1130" si="2855">+AJ1130+AK1129</f>
        <v>111526252.30323187</v>
      </c>
      <c r="AL1130" s="118">
        <f t="shared" ref="AL1130" si="2856">+AK1130+AL1129</f>
        <v>121665002.51261657</v>
      </c>
      <c r="AM1130" s="118">
        <f>+AM1129</f>
        <v>11000456.574163372</v>
      </c>
      <c r="AN1130" s="118">
        <f t="shared" ref="AN1130" si="2857">+AM1130+AN1129</f>
        <v>22000913.148326743</v>
      </c>
      <c r="AO1130" s="118">
        <f t="shared" ref="AO1130" si="2858">+AN1130+AO1129</f>
        <v>33001369.722490117</v>
      </c>
      <c r="AP1130" s="118">
        <f t="shared" ref="AP1130" si="2859">+AO1130+AP1129</f>
        <v>44001826.296653487</v>
      </c>
      <c r="AQ1130" s="118">
        <f t="shared" ref="AQ1130" si="2860">+AP1130+AQ1129</f>
        <v>55002282.870816857</v>
      </c>
      <c r="AR1130" s="118">
        <f t="shared" ref="AR1130" si="2861">+AQ1130+AR1129</f>
        <v>66002739.444980226</v>
      </c>
      <c r="AS1130" s="118">
        <f t="shared" ref="AS1130" si="2862">+AR1130+AS1129</f>
        <v>77003196.019143596</v>
      </c>
      <c r="AT1130" s="118">
        <f t="shared" ref="AT1130" si="2863">+AS1130+AT1129</f>
        <v>88003652.593306974</v>
      </c>
      <c r="AU1130" s="118">
        <f t="shared" ref="AU1130" si="2864">+AT1130+AU1129</f>
        <v>99004109.167470351</v>
      </c>
      <c r="AV1130" s="118">
        <f t="shared" ref="AV1130" si="2865">+AU1130+AV1129</f>
        <v>110004565.74163373</v>
      </c>
      <c r="AW1130" s="118">
        <f t="shared" ref="AW1130" si="2866">+AV1130+AW1129</f>
        <v>121005022.31579711</v>
      </c>
      <c r="AX1130" s="118">
        <f t="shared" ref="AX1130" si="2867">+AW1130+AX1129</f>
        <v>132005478.88996048</v>
      </c>
      <c r="AY1130" s="118">
        <f>+AY1129</f>
        <v>13337809.141582554</v>
      </c>
      <c r="AZ1130" s="118">
        <f t="shared" ref="AZ1130" si="2868">+AY1130+AZ1129</f>
        <v>26675618.283165108</v>
      </c>
      <c r="BA1130" s="118">
        <f t="shared" ref="BA1130" si="2869">+AZ1130+BA1129</f>
        <v>40013427.424747661</v>
      </c>
      <c r="BB1130" s="118">
        <f t="shared" ref="BB1130" si="2870">+BA1130+BB1129</f>
        <v>53351236.566330217</v>
      </c>
      <c r="BC1130" s="118">
        <f t="shared" ref="BC1130" si="2871">+BB1130+BC1129</f>
        <v>66689045.707912773</v>
      </c>
      <c r="BD1130" s="118">
        <f t="shared" ref="BD1130" si="2872">+BC1130+BD1129</f>
        <v>80026854.849495322</v>
      </c>
      <c r="BE1130" s="118">
        <f t="shared" ref="BE1130" si="2873">+BD1130+BE1129</f>
        <v>93364663.99107787</v>
      </c>
      <c r="BF1130" s="118">
        <f t="shared" ref="BF1130" si="2874">+BE1130+BF1129</f>
        <v>106702473.13266042</v>
      </c>
      <c r="BG1130" s="118">
        <f t="shared" ref="BG1130" si="2875">+BF1130+BG1129</f>
        <v>120040282.27424297</v>
      </c>
      <c r="BH1130" s="118">
        <f t="shared" ref="BH1130" si="2876">+BG1130+BH1129</f>
        <v>133378091.41582552</v>
      </c>
      <c r="BI1130" s="118">
        <f t="shared" ref="BI1130" si="2877">+BH1130+BI1129</f>
        <v>146715900.55740806</v>
      </c>
      <c r="BJ1130" s="118">
        <f t="shared" ref="BJ1130" si="2878">+BI1130+BJ1129</f>
        <v>160053709.69899061</v>
      </c>
      <c r="BK1130" s="118">
        <f>+BK1129</f>
        <v>14344949.831865316</v>
      </c>
      <c r="BL1130" s="118">
        <f t="shared" ref="BL1130" si="2879">+BK1130+BL1129</f>
        <v>28689899.663730633</v>
      </c>
      <c r="BM1130" s="118">
        <f t="shared" ref="BM1130" si="2880">+BL1130+BM1129</f>
        <v>43034849.495595947</v>
      </c>
      <c r="BN1130" s="118">
        <f t="shared" ref="BN1130" si="2881">+BM1130+BN1129</f>
        <v>57379799.327461265</v>
      </c>
      <c r="BO1130" s="118">
        <f t="shared" ref="BO1130" si="2882">+BN1130+BO1129</f>
        <v>71724749.159326583</v>
      </c>
      <c r="BP1130" s="118">
        <f t="shared" ref="BP1130" si="2883">+BO1130+BP1129</f>
        <v>86069698.991191894</v>
      </c>
      <c r="BQ1130" s="118">
        <f t="shared" ref="BQ1130" si="2884">+BP1130+BQ1129</f>
        <v>100414648.8230572</v>
      </c>
      <c r="BR1130" s="118">
        <f t="shared" ref="BR1130" si="2885">+BQ1130+BR1129</f>
        <v>114759598.65492252</v>
      </c>
      <c r="BS1130" s="118">
        <f t="shared" ref="BS1130" si="2886">+BR1130+BS1129</f>
        <v>129104548.48678783</v>
      </c>
      <c r="BT1130" s="118">
        <f t="shared" ref="BT1130" si="2887">+BS1130+BT1129</f>
        <v>143449498.31865314</v>
      </c>
      <c r="BU1130" s="118">
        <f t="shared" ref="BU1130" si="2888">+BT1130+BU1129</f>
        <v>157794448.15051845</v>
      </c>
      <c r="BV1130" s="118">
        <f t="shared" ref="BV1130" si="2889">+BU1130+BV1129</f>
        <v>172139397.98238376</v>
      </c>
      <c r="BW1130" s="247">
        <f t="shared" si="2658"/>
        <v>4495191840.1646843</v>
      </c>
    </row>
    <row r="1131" spans="1:75" x14ac:dyDescent="0.3">
      <c r="A1131" s="3" t="s">
        <v>635</v>
      </c>
      <c r="O1131" s="118">
        <f>+O1121/24</f>
        <v>4404349.4302499993</v>
      </c>
      <c r="P1131" s="118">
        <f>+P1121/24</f>
        <v>4404349.4302499993</v>
      </c>
      <c r="Q1131" s="118">
        <f t="shared" ref="Q1131:Z1131" si="2890">+Q1121/24</f>
        <v>4404349.4302499993</v>
      </c>
      <c r="R1131" s="118">
        <f t="shared" si="2890"/>
        <v>4404349.4302499993</v>
      </c>
      <c r="S1131" s="118">
        <f t="shared" si="2890"/>
        <v>4404349.4302499993</v>
      </c>
      <c r="T1131" s="118">
        <f t="shared" si="2890"/>
        <v>4404349.4302499993</v>
      </c>
      <c r="U1131" s="118">
        <f t="shared" si="2890"/>
        <v>4404349.4302499993</v>
      </c>
      <c r="V1131" s="118">
        <f t="shared" si="2890"/>
        <v>4404349.4302499993</v>
      </c>
      <c r="W1131" s="118">
        <f t="shared" si="2890"/>
        <v>4404349.4302499993</v>
      </c>
      <c r="X1131" s="118">
        <f t="shared" si="2890"/>
        <v>4404349.4302499993</v>
      </c>
      <c r="Y1131" s="118">
        <f t="shared" si="2890"/>
        <v>4404349.4302499993</v>
      </c>
      <c r="Z1131" s="118">
        <f t="shared" si="2890"/>
        <v>4404349.4302499993</v>
      </c>
      <c r="AA1131" s="118">
        <f>+AA1121/24</f>
        <v>5069375.1046923585</v>
      </c>
      <c r="AB1131" s="118">
        <f t="shared" ref="AB1131:AL1131" si="2891">+AB1121/24</f>
        <v>5069375.1046923585</v>
      </c>
      <c r="AC1131" s="118">
        <f t="shared" si="2891"/>
        <v>5069375.1046923585</v>
      </c>
      <c r="AD1131" s="118">
        <f t="shared" si="2891"/>
        <v>5069375.1046923585</v>
      </c>
      <c r="AE1131" s="118">
        <f t="shared" si="2891"/>
        <v>5069375.1046923585</v>
      </c>
      <c r="AF1131" s="118">
        <f t="shared" si="2891"/>
        <v>5069375.1046923585</v>
      </c>
      <c r="AG1131" s="118">
        <f t="shared" si="2891"/>
        <v>5069375.1046923585</v>
      </c>
      <c r="AH1131" s="118">
        <f t="shared" si="2891"/>
        <v>5069375.1046923585</v>
      </c>
      <c r="AI1131" s="118">
        <f t="shared" si="2891"/>
        <v>5069375.1046923585</v>
      </c>
      <c r="AJ1131" s="118">
        <f t="shared" si="2891"/>
        <v>5069375.1046923585</v>
      </c>
      <c r="AK1131" s="118">
        <f t="shared" si="2891"/>
        <v>5069375.1046923585</v>
      </c>
      <c r="AL1131" s="118">
        <f t="shared" si="2891"/>
        <v>5069375.1046923585</v>
      </c>
      <c r="AM1131" s="118">
        <f>+AM1121/24</f>
        <v>5500228.2870816858</v>
      </c>
      <c r="AN1131" s="118">
        <f t="shared" ref="AN1131:AX1131" si="2892">+AN1121/24</f>
        <v>5500228.2870816858</v>
      </c>
      <c r="AO1131" s="118">
        <f t="shared" si="2892"/>
        <v>5500228.2870816858</v>
      </c>
      <c r="AP1131" s="118">
        <f t="shared" si="2892"/>
        <v>5500228.2870816858</v>
      </c>
      <c r="AQ1131" s="118">
        <f t="shared" si="2892"/>
        <v>5500228.2870816858</v>
      </c>
      <c r="AR1131" s="118">
        <f t="shared" si="2892"/>
        <v>5500228.2870816858</v>
      </c>
      <c r="AS1131" s="118">
        <f t="shared" si="2892"/>
        <v>5500228.2870816858</v>
      </c>
      <c r="AT1131" s="118">
        <f t="shared" si="2892"/>
        <v>5500228.2870816858</v>
      </c>
      <c r="AU1131" s="118">
        <f t="shared" si="2892"/>
        <v>5500228.2870816858</v>
      </c>
      <c r="AV1131" s="118">
        <f t="shared" si="2892"/>
        <v>5500228.2870816858</v>
      </c>
      <c r="AW1131" s="118">
        <f t="shared" si="2892"/>
        <v>5500228.2870816858</v>
      </c>
      <c r="AX1131" s="118">
        <f t="shared" si="2892"/>
        <v>5500228.2870816858</v>
      </c>
      <c r="AY1131" s="118">
        <f>+AY1121/24</f>
        <v>6668904.5707912771</v>
      </c>
      <c r="AZ1131" s="118">
        <f t="shared" ref="AZ1131:BJ1131" si="2893">+AZ1121/24</f>
        <v>6668904.5707912771</v>
      </c>
      <c r="BA1131" s="118">
        <f t="shared" si="2893"/>
        <v>6668904.5707912771</v>
      </c>
      <c r="BB1131" s="118">
        <f t="shared" si="2893"/>
        <v>6668904.5707912771</v>
      </c>
      <c r="BC1131" s="118">
        <f t="shared" si="2893"/>
        <v>6668904.5707912771</v>
      </c>
      <c r="BD1131" s="118">
        <f t="shared" si="2893"/>
        <v>6668904.5707912771</v>
      </c>
      <c r="BE1131" s="118">
        <f t="shared" si="2893"/>
        <v>6668904.5707912771</v>
      </c>
      <c r="BF1131" s="118">
        <f t="shared" si="2893"/>
        <v>6668904.5707912771</v>
      </c>
      <c r="BG1131" s="118">
        <f t="shared" si="2893"/>
        <v>6668904.5707912771</v>
      </c>
      <c r="BH1131" s="118">
        <f t="shared" si="2893"/>
        <v>6668904.5707912771</v>
      </c>
      <c r="BI1131" s="118">
        <f t="shared" si="2893"/>
        <v>6668904.5707912771</v>
      </c>
      <c r="BJ1131" s="118">
        <f t="shared" si="2893"/>
        <v>6668904.5707912771</v>
      </c>
      <c r="BK1131" s="118">
        <f>+BK1121/24</f>
        <v>7172474.9159326581</v>
      </c>
      <c r="BL1131" s="118">
        <f t="shared" ref="BL1131:BV1131" si="2894">+BL1121/24</f>
        <v>7172474.9159326581</v>
      </c>
      <c r="BM1131" s="118">
        <f t="shared" si="2894"/>
        <v>7172474.9159326581</v>
      </c>
      <c r="BN1131" s="118">
        <f t="shared" si="2894"/>
        <v>7172474.9159326581</v>
      </c>
      <c r="BO1131" s="118">
        <f t="shared" si="2894"/>
        <v>7172474.9159326581</v>
      </c>
      <c r="BP1131" s="118">
        <f t="shared" si="2894"/>
        <v>7172474.9159326581</v>
      </c>
      <c r="BQ1131" s="118">
        <f t="shared" si="2894"/>
        <v>7172474.9159326581</v>
      </c>
      <c r="BR1131" s="118">
        <f t="shared" si="2894"/>
        <v>7172474.9159326581</v>
      </c>
      <c r="BS1131" s="118">
        <f t="shared" si="2894"/>
        <v>7172474.9159326581</v>
      </c>
      <c r="BT1131" s="118">
        <f t="shared" si="2894"/>
        <v>7172474.9159326581</v>
      </c>
      <c r="BU1131" s="118">
        <f t="shared" si="2894"/>
        <v>7172474.9159326581</v>
      </c>
      <c r="BV1131" s="118">
        <f t="shared" si="2894"/>
        <v>7172474.9159326581</v>
      </c>
      <c r="BW1131" s="247">
        <f t="shared" si="2658"/>
        <v>345783987.70497566</v>
      </c>
    </row>
    <row r="1132" spans="1:75" x14ac:dyDescent="0.3">
      <c r="A1132" s="168" t="s">
        <v>636</v>
      </c>
      <c r="O1132" s="118">
        <f>+N1132+O1131</f>
        <v>4404349.4302499993</v>
      </c>
      <c r="P1132" s="118">
        <f>+O1132+P1131</f>
        <v>8808698.8604999986</v>
      </c>
      <c r="Q1132" s="118">
        <f t="shared" ref="Q1132" si="2895">+P1132+Q1131</f>
        <v>13213048.290749997</v>
      </c>
      <c r="R1132" s="118">
        <f t="shared" ref="R1132" si="2896">+Q1132+R1131</f>
        <v>17617397.720999997</v>
      </c>
      <c r="S1132" s="118">
        <f t="shared" ref="S1132" si="2897">+R1132+S1131</f>
        <v>22021747.151249997</v>
      </c>
      <c r="T1132" s="118">
        <f t="shared" ref="T1132" si="2898">+S1132+T1131</f>
        <v>26426096.581499998</v>
      </c>
      <c r="U1132" s="118">
        <f t="shared" ref="U1132" si="2899">+T1132+U1131</f>
        <v>30830446.011749998</v>
      </c>
      <c r="V1132" s="118">
        <f t="shared" ref="V1132" si="2900">+U1132+V1131</f>
        <v>35234795.441999994</v>
      </c>
      <c r="W1132" s="118">
        <f t="shared" ref="W1132" si="2901">+V1132+W1131</f>
        <v>39639144.872249991</v>
      </c>
      <c r="X1132" s="118">
        <f t="shared" ref="X1132" si="2902">+W1132+X1131</f>
        <v>44043494.302499987</v>
      </c>
      <c r="Y1132" s="118">
        <f t="shared" ref="Y1132" si="2903">+X1132+Y1131</f>
        <v>48447843.732749984</v>
      </c>
      <c r="Z1132" s="118">
        <f t="shared" ref="Z1132" si="2904">+Y1132+Z1131</f>
        <v>52852193.16299998</v>
      </c>
      <c r="AA1132" s="118">
        <f>+AA1131</f>
        <v>5069375.1046923585</v>
      </c>
      <c r="AB1132" s="118">
        <f t="shared" ref="AB1132" si="2905">+AA1132+AB1131</f>
        <v>10138750.209384717</v>
      </c>
      <c r="AC1132" s="118">
        <f t="shared" ref="AC1132" si="2906">+AB1132+AC1131</f>
        <v>15208125.314077076</v>
      </c>
      <c r="AD1132" s="118">
        <f t="shared" ref="AD1132" si="2907">+AC1132+AD1131</f>
        <v>20277500.418769434</v>
      </c>
      <c r="AE1132" s="118">
        <f t="shared" ref="AE1132" si="2908">+AD1132+AE1131</f>
        <v>25346875.523461793</v>
      </c>
      <c r="AF1132" s="118">
        <f t="shared" ref="AF1132" si="2909">+AE1132+AF1131</f>
        <v>30416250.628154151</v>
      </c>
      <c r="AG1132" s="118">
        <f t="shared" ref="AG1132" si="2910">+AF1132+AG1131</f>
        <v>35485625.732846513</v>
      </c>
      <c r="AH1132" s="118">
        <f t="shared" ref="AH1132" si="2911">+AG1132+AH1131</f>
        <v>40555000.837538868</v>
      </c>
      <c r="AI1132" s="118">
        <f t="shared" ref="AI1132" si="2912">+AH1132+AI1131</f>
        <v>45624375.942231223</v>
      </c>
      <c r="AJ1132" s="118">
        <f t="shared" ref="AJ1132" si="2913">+AI1132+AJ1131</f>
        <v>50693751.046923578</v>
      </c>
      <c r="AK1132" s="118">
        <f t="shared" ref="AK1132" si="2914">+AJ1132+AK1131</f>
        <v>55763126.151615933</v>
      </c>
      <c r="AL1132" s="118">
        <f t="shared" ref="AL1132" si="2915">+AK1132+AL1131</f>
        <v>60832501.256308287</v>
      </c>
      <c r="AM1132" s="118">
        <f>+AM1131</f>
        <v>5500228.2870816858</v>
      </c>
      <c r="AN1132" s="118">
        <f t="shared" ref="AN1132" si="2916">+AM1132+AN1131</f>
        <v>11000456.574163372</v>
      </c>
      <c r="AO1132" s="118">
        <f t="shared" ref="AO1132" si="2917">+AN1132+AO1131</f>
        <v>16500684.861245058</v>
      </c>
      <c r="AP1132" s="118">
        <f t="shared" ref="AP1132" si="2918">+AO1132+AP1131</f>
        <v>22000913.148326743</v>
      </c>
      <c r="AQ1132" s="118">
        <f t="shared" ref="AQ1132" si="2919">+AP1132+AQ1131</f>
        <v>27501141.435408428</v>
      </c>
      <c r="AR1132" s="118">
        <f t="shared" ref="AR1132" si="2920">+AQ1132+AR1131</f>
        <v>33001369.722490113</v>
      </c>
      <c r="AS1132" s="118">
        <f t="shared" ref="AS1132" si="2921">+AR1132+AS1131</f>
        <v>38501598.009571798</v>
      </c>
      <c r="AT1132" s="118">
        <f t="shared" ref="AT1132" si="2922">+AS1132+AT1131</f>
        <v>44001826.296653487</v>
      </c>
      <c r="AU1132" s="118">
        <f t="shared" ref="AU1132" si="2923">+AT1132+AU1131</f>
        <v>49502054.583735175</v>
      </c>
      <c r="AV1132" s="118">
        <f t="shared" ref="AV1132" si="2924">+AU1132+AV1131</f>
        <v>55002282.870816864</v>
      </c>
      <c r="AW1132" s="118">
        <f t="shared" ref="AW1132" si="2925">+AV1132+AW1131</f>
        <v>60502511.157898553</v>
      </c>
      <c r="AX1132" s="118">
        <f t="shared" ref="AX1132" si="2926">+AW1132+AX1131</f>
        <v>66002739.444980241</v>
      </c>
      <c r="AY1132" s="118">
        <f>+AY1131</f>
        <v>6668904.5707912771</v>
      </c>
      <c r="AZ1132" s="118">
        <f t="shared" ref="AZ1132" si="2927">+AY1132+AZ1131</f>
        <v>13337809.141582554</v>
      </c>
      <c r="BA1132" s="118">
        <f t="shared" ref="BA1132" si="2928">+AZ1132+BA1131</f>
        <v>20006713.71237383</v>
      </c>
      <c r="BB1132" s="118">
        <f t="shared" ref="BB1132" si="2929">+BA1132+BB1131</f>
        <v>26675618.283165108</v>
      </c>
      <c r="BC1132" s="118">
        <f t="shared" ref="BC1132" si="2930">+BB1132+BC1131</f>
        <v>33344522.853956386</v>
      </c>
      <c r="BD1132" s="118">
        <f t="shared" ref="BD1132" si="2931">+BC1132+BD1131</f>
        <v>40013427.424747661</v>
      </c>
      <c r="BE1132" s="118">
        <f t="shared" ref="BE1132" si="2932">+BD1132+BE1131</f>
        <v>46682331.995538935</v>
      </c>
      <c r="BF1132" s="118">
        <f t="shared" ref="BF1132" si="2933">+BE1132+BF1131</f>
        <v>53351236.566330209</v>
      </c>
      <c r="BG1132" s="118">
        <f t="shared" ref="BG1132" si="2934">+BF1132+BG1131</f>
        <v>60020141.137121484</v>
      </c>
      <c r="BH1132" s="118">
        <f t="shared" ref="BH1132" si="2935">+BG1132+BH1131</f>
        <v>66689045.707912758</v>
      </c>
      <c r="BI1132" s="118">
        <f t="shared" ref="BI1132" si="2936">+BH1132+BI1131</f>
        <v>73357950.278704032</v>
      </c>
      <c r="BJ1132" s="118">
        <f t="shared" ref="BJ1132" si="2937">+BI1132+BJ1131</f>
        <v>80026854.849495307</v>
      </c>
      <c r="BK1132" s="118">
        <f>+BK1131</f>
        <v>7172474.9159326581</v>
      </c>
      <c r="BL1132" s="118">
        <f t="shared" ref="BL1132" si="2938">+BK1132+BL1131</f>
        <v>14344949.831865316</v>
      </c>
      <c r="BM1132" s="118">
        <f t="shared" ref="BM1132" si="2939">+BL1132+BM1131</f>
        <v>21517424.747797973</v>
      </c>
      <c r="BN1132" s="118">
        <f t="shared" ref="BN1132" si="2940">+BM1132+BN1131</f>
        <v>28689899.663730633</v>
      </c>
      <c r="BO1132" s="118">
        <f t="shared" ref="BO1132" si="2941">+BN1132+BO1131</f>
        <v>35862374.579663292</v>
      </c>
      <c r="BP1132" s="118">
        <f t="shared" ref="BP1132" si="2942">+BO1132+BP1131</f>
        <v>43034849.495595947</v>
      </c>
      <c r="BQ1132" s="118">
        <f t="shared" ref="BQ1132" si="2943">+BP1132+BQ1131</f>
        <v>50207324.411528602</v>
      </c>
      <c r="BR1132" s="118">
        <f t="shared" ref="BR1132" si="2944">+BQ1132+BR1131</f>
        <v>57379799.327461258</v>
      </c>
      <c r="BS1132" s="118">
        <f t="shared" ref="BS1132" si="2945">+BR1132+BS1131</f>
        <v>64552274.243393913</v>
      </c>
      <c r="BT1132" s="118">
        <f t="shared" ref="BT1132" si="2946">+BS1132+BT1131</f>
        <v>71724749.159326568</v>
      </c>
      <c r="BU1132" s="118">
        <f t="shared" ref="BU1132" si="2947">+BT1132+BU1131</f>
        <v>78897224.075259224</v>
      </c>
      <c r="BV1132" s="118">
        <f t="shared" ref="BV1132" si="2948">+BU1132+BV1131</f>
        <v>86069698.991191879</v>
      </c>
      <c r="BW1132" s="247">
        <f t="shared" si="2658"/>
        <v>2247595920.0823421</v>
      </c>
    </row>
    <row r="1133" spans="1:75" x14ac:dyDescent="0.3">
      <c r="A1133" s="168" t="s">
        <v>637</v>
      </c>
      <c r="O1133" s="118">
        <f>+N1133+(O1121*4%)</f>
        <v>4228175.4530400001</v>
      </c>
      <c r="P1133" s="118">
        <f t="shared" ref="P1133" si="2949">+O1133+(P1121*4%)</f>
        <v>8456350.9060800001</v>
      </c>
      <c r="Q1133" s="118">
        <f t="shared" ref="Q1133" si="2950">+P1133+(Q1121*4%)</f>
        <v>12684526.35912</v>
      </c>
      <c r="R1133" s="118">
        <f t="shared" ref="R1133" si="2951">+Q1133+(R1121*4%)</f>
        <v>16912701.81216</v>
      </c>
      <c r="S1133" s="118">
        <f t="shared" ref="S1133" si="2952">+R1133+(S1121*4%)</f>
        <v>21140877.2652</v>
      </c>
      <c r="T1133" s="118">
        <f t="shared" ref="T1133" si="2953">+S1133+(T1121*4%)</f>
        <v>25369052.71824</v>
      </c>
      <c r="U1133" s="118">
        <f t="shared" ref="U1133" si="2954">+T1133+(U1121*4%)</f>
        <v>29597228.17128</v>
      </c>
      <c r="V1133" s="118">
        <f t="shared" ref="V1133" si="2955">+U1133+(V1121*4%)</f>
        <v>33825403.62432</v>
      </c>
      <c r="W1133" s="118">
        <f t="shared" ref="W1133" si="2956">+V1133+(W1121*4%)</f>
        <v>38053579.077360004</v>
      </c>
      <c r="X1133" s="118">
        <f t="shared" ref="X1133" si="2957">+W1133+(X1121*4%)</f>
        <v>42281754.530400008</v>
      </c>
      <c r="Y1133" s="118">
        <f t="shared" ref="Y1133" si="2958">+X1133+(Y1121*4%)</f>
        <v>46509929.983440012</v>
      </c>
      <c r="Z1133" s="118">
        <f t="shared" ref="Z1133" si="2959">+Y1133+(Z1121*4%)</f>
        <v>50738105.436480016</v>
      </c>
      <c r="AA1133" s="118">
        <f>+(AA1121*4%)</f>
        <v>4866600.1005046647</v>
      </c>
      <c r="AB1133" s="118">
        <f t="shared" ref="AB1133" si="2960">+AA1133+(AB1121*4%)</f>
        <v>9733200.2010093294</v>
      </c>
      <c r="AC1133" s="118">
        <f>+AB1133+(AC1121*4%)</f>
        <v>14599800.301513994</v>
      </c>
      <c r="AD1133" s="118">
        <f t="shared" ref="AD1133" si="2961">+AC1133+(AD1121*4%)</f>
        <v>19466400.402018659</v>
      </c>
      <c r="AE1133" s="118">
        <f t="shared" ref="AE1133" si="2962">+AD1133+(AE1121*4%)</f>
        <v>24333000.502523325</v>
      </c>
      <c r="AF1133" s="118">
        <f t="shared" ref="AF1133" si="2963">+AE1133+(AF1121*4%)</f>
        <v>29199600.603027992</v>
      </c>
      <c r="AG1133" s="118">
        <f t="shared" ref="AG1133" si="2964">+AF1133+(AG1121*4%)</f>
        <v>34066200.703532659</v>
      </c>
      <c r="AH1133" s="118">
        <f t="shared" ref="AH1133" si="2965">+AG1133+(AH1121*4%)</f>
        <v>38932800.804037325</v>
      </c>
      <c r="AI1133" s="118">
        <f t="shared" ref="AI1133" si="2966">+AH1133+(AI1121*4%)</f>
        <v>43799400.904541992</v>
      </c>
      <c r="AJ1133" s="118">
        <f t="shared" ref="AJ1133" si="2967">+AI1133+(AJ1121*4%)</f>
        <v>48666001.005046658</v>
      </c>
      <c r="AK1133" s="118">
        <f t="shared" ref="AK1133" si="2968">+AJ1133+(AK1121*4%)</f>
        <v>53532601.105551325</v>
      </c>
      <c r="AL1133" s="118">
        <f t="shared" ref="AL1133" si="2969">+AK1133+(AL1121*4%)</f>
        <v>58399201.206055991</v>
      </c>
      <c r="AM1133" s="118">
        <f>+(AM1121*4%)</f>
        <v>5280219.1555984188</v>
      </c>
      <c r="AN1133" s="118">
        <f t="shared" ref="AN1133" si="2970">+AM1133+(AN1121*4%)</f>
        <v>10560438.311196838</v>
      </c>
      <c r="AO1133" s="118">
        <f t="shared" ref="AO1133" si="2971">+AN1133+(AO1121*4%)</f>
        <v>15840657.466795256</v>
      </c>
      <c r="AP1133" s="118">
        <f t="shared" ref="AP1133" si="2972">+AO1133+(AP1121*4%)</f>
        <v>21120876.622393675</v>
      </c>
      <c r="AQ1133" s="118">
        <f t="shared" ref="AQ1133" si="2973">+AP1133+(AQ1121*4%)</f>
        <v>26401095.777992092</v>
      </c>
      <c r="AR1133" s="118">
        <f t="shared" ref="AR1133" si="2974">+AQ1133+(AR1121*4%)</f>
        <v>31681314.933590509</v>
      </c>
      <c r="AS1133" s="118">
        <f t="shared" ref="AS1133" si="2975">+AR1133+(AS1121*4%)</f>
        <v>36961534.089188926</v>
      </c>
      <c r="AT1133" s="118">
        <f t="shared" ref="AT1133" si="2976">+AS1133+(AT1121*4%)</f>
        <v>42241753.244787343</v>
      </c>
      <c r="AU1133" s="118">
        <f t="shared" ref="AU1133" si="2977">+AT1133+(AU1121*4%)</f>
        <v>47521972.40038576</v>
      </c>
      <c r="AV1133" s="118">
        <f t="shared" ref="AV1133" si="2978">+AU1133+(AV1121*4%)</f>
        <v>52802191.555984177</v>
      </c>
      <c r="AW1133" s="118">
        <f t="shared" ref="AW1133" si="2979">+AV1133+(AW1121*4%)</f>
        <v>58082410.711582594</v>
      </c>
      <c r="AX1133" s="118">
        <f t="shared" ref="AX1133" si="2980">+AW1133+(AX1121*4%)</f>
        <v>63362629.867181011</v>
      </c>
      <c r="AY1133" s="118">
        <f>+(AY1121*4%)</f>
        <v>6402148.3879596256</v>
      </c>
      <c r="AZ1133" s="118">
        <f t="shared" ref="AZ1133" si="2981">+AY1133+(AZ1121*4%)</f>
        <v>12804296.775919251</v>
      </c>
      <c r="BA1133" s="118">
        <f t="shared" ref="BA1133" si="2982">+AZ1133+(BA1121*4%)</f>
        <v>19206445.163878877</v>
      </c>
      <c r="BB1133" s="118">
        <f t="shared" ref="BB1133" si="2983">+BA1133+(BB1121*4%)</f>
        <v>25608593.551838502</v>
      </c>
      <c r="BC1133" s="118">
        <f t="shared" ref="BC1133" si="2984">+BB1133+(BC1121*4%)</f>
        <v>32010741.939798128</v>
      </c>
      <c r="BD1133" s="118">
        <f t="shared" ref="BD1133" si="2985">+BC1133+(BD1121*4%)</f>
        <v>38412890.327757753</v>
      </c>
      <c r="BE1133" s="118">
        <f t="shared" ref="BE1133" si="2986">+BD1133+(BE1121*4%)</f>
        <v>44815038.715717375</v>
      </c>
      <c r="BF1133" s="118">
        <f t="shared" ref="BF1133" si="2987">+BE1133+(BF1121*4%)</f>
        <v>51217187.103677005</v>
      </c>
      <c r="BG1133" s="118">
        <f t="shared" ref="BG1133" si="2988">+BF1133+(BG1121*4%)</f>
        <v>57619335.491636634</v>
      </c>
      <c r="BH1133" s="118">
        <f t="shared" ref="BH1133" si="2989">+BG1133+(BH1121*4%)</f>
        <v>64021483.879596263</v>
      </c>
      <c r="BI1133" s="118">
        <f t="shared" ref="BI1133" si="2990">+BH1133+(BI1121*4%)</f>
        <v>70423632.267555892</v>
      </c>
      <c r="BJ1133" s="118">
        <f t="shared" ref="BJ1133" si="2991">+BI1133+(BJ1121*4%)</f>
        <v>76825780.655515522</v>
      </c>
      <c r="BK1133" s="118">
        <f>+(BK1121*4%)</f>
        <v>6885575.919295352</v>
      </c>
      <c r="BL1133" s="118">
        <f t="shared" ref="BL1133" si="2992">+BK1133+(BL1121*4%)</f>
        <v>13771151.838590704</v>
      </c>
      <c r="BM1133" s="118">
        <f t="shared" ref="BM1133" si="2993">+BL1133+(BM1121*4%)</f>
        <v>20656727.757886056</v>
      </c>
      <c r="BN1133" s="118">
        <f t="shared" ref="BN1133" si="2994">+BM1133+(BN1121*4%)</f>
        <v>27542303.677181408</v>
      </c>
      <c r="BO1133" s="118">
        <f t="shared" ref="BO1133" si="2995">+BN1133+(BO1121*4%)</f>
        <v>34427879.596476763</v>
      </c>
      <c r="BP1133" s="118">
        <f t="shared" ref="BP1133" si="2996">+BO1133+(BP1121*4%)</f>
        <v>41313455.515772119</v>
      </c>
      <c r="BQ1133" s="118">
        <f t="shared" ref="BQ1133" si="2997">+BP1133+(BQ1121*4%)</f>
        <v>48199031.435067475</v>
      </c>
      <c r="BR1133" s="118">
        <f t="shared" ref="BR1133" si="2998">+BQ1133+(BR1121*4%)</f>
        <v>55084607.354362831</v>
      </c>
      <c r="BS1133" s="118">
        <f t="shared" ref="BS1133" si="2999">+BR1133+(BS1121*4%)</f>
        <v>61970183.273658186</v>
      </c>
      <c r="BT1133" s="118">
        <f t="shared" ref="BT1133" si="3000">+BS1133+(BT1121*4%)</f>
        <v>68855759.192953542</v>
      </c>
      <c r="BU1133" s="118">
        <f t="shared" ref="BU1133" si="3001">+BT1133+(BU1121*4%)</f>
        <v>75741335.112248898</v>
      </c>
      <c r="BV1133" s="118">
        <f t="shared" ref="BV1133" si="3002">+BU1133+(BV1121*4%)</f>
        <v>82626911.031544253</v>
      </c>
      <c r="BW1133" s="247">
        <f t="shared" si="2658"/>
        <v>2157692083.2790489</v>
      </c>
    </row>
    <row r="1134" spans="1:75" x14ac:dyDescent="0.3">
      <c r="A1134" s="3" t="s">
        <v>649</v>
      </c>
      <c r="O1134" s="118">
        <f>+O1133-N1133</f>
        <v>4228175.4530400001</v>
      </c>
      <c r="P1134" s="118">
        <f>+P1133-O1133</f>
        <v>4228175.4530400001</v>
      </c>
      <c r="Q1134" s="118">
        <f t="shared" ref="Q1134" si="3003">+Q1133-P1133</f>
        <v>4228175.4530400001</v>
      </c>
      <c r="R1134" s="118">
        <f t="shared" ref="R1134" si="3004">+R1133-Q1133</f>
        <v>4228175.4530400001</v>
      </c>
      <c r="S1134" s="118">
        <f t="shared" ref="S1134" si="3005">+S1133-R1133</f>
        <v>4228175.4530400001</v>
      </c>
      <c r="T1134" s="118">
        <f t="shared" ref="T1134" si="3006">+T1133-S1133</f>
        <v>4228175.4530400001</v>
      </c>
      <c r="U1134" s="118">
        <f t="shared" ref="U1134" si="3007">+U1133-T1133</f>
        <v>4228175.4530400001</v>
      </c>
      <c r="V1134" s="118">
        <f t="shared" ref="V1134" si="3008">+V1133-U1133</f>
        <v>4228175.4530400001</v>
      </c>
      <c r="W1134" s="118">
        <f t="shared" ref="W1134" si="3009">+W1133-V1133</f>
        <v>4228175.4530400038</v>
      </c>
      <c r="X1134" s="118">
        <f t="shared" ref="X1134" si="3010">+X1133-W1133</f>
        <v>4228175.4530400038</v>
      </c>
      <c r="Y1134" s="118">
        <f t="shared" ref="Y1134" si="3011">+Y1133-X1133</f>
        <v>4228175.4530400038</v>
      </c>
      <c r="Z1134" s="118">
        <f t="shared" ref="Z1134" si="3012">+Z1133-Y1133</f>
        <v>4228175.4530400038</v>
      </c>
      <c r="AA1134" s="118">
        <f>+AA1133</f>
        <v>4866600.1005046647</v>
      </c>
      <c r="AB1134" s="118">
        <f t="shared" ref="AB1134" si="3013">+AB1133-AA1133</f>
        <v>4866600.1005046647</v>
      </c>
      <c r="AC1134" s="118">
        <f t="shared" ref="AC1134" si="3014">+AC1133-AB1133</f>
        <v>4866600.1005046647</v>
      </c>
      <c r="AD1134" s="118">
        <f t="shared" ref="AD1134" si="3015">+AD1133-AC1133</f>
        <v>4866600.1005046647</v>
      </c>
      <c r="AE1134" s="118">
        <f t="shared" ref="AE1134" si="3016">+AE1133-AD1133</f>
        <v>4866600.1005046666</v>
      </c>
      <c r="AF1134" s="118">
        <f t="shared" ref="AF1134" si="3017">+AF1133-AE1133</f>
        <v>4866600.1005046666</v>
      </c>
      <c r="AG1134" s="118">
        <f t="shared" ref="AG1134" si="3018">+AG1133-AF1133</f>
        <v>4866600.1005046666</v>
      </c>
      <c r="AH1134" s="118">
        <f t="shared" ref="AH1134" si="3019">+AH1133-AG1133</f>
        <v>4866600.1005046666</v>
      </c>
      <c r="AI1134" s="118">
        <f t="shared" ref="AI1134" si="3020">+AI1133-AH1133</f>
        <v>4866600.1005046666</v>
      </c>
      <c r="AJ1134" s="118">
        <f t="shared" ref="AJ1134" si="3021">+AJ1133-AI1133</f>
        <v>4866600.1005046666</v>
      </c>
      <c r="AK1134" s="118">
        <f t="shared" ref="AK1134" si="3022">+AK1133-AJ1133</f>
        <v>4866600.1005046666</v>
      </c>
      <c r="AL1134" s="118">
        <f t="shared" ref="AL1134" si="3023">+AL1133-AK1133</f>
        <v>4866600.1005046666</v>
      </c>
      <c r="AM1134" s="118">
        <f>+AM1133</f>
        <v>5280219.1555984188</v>
      </c>
      <c r="AN1134" s="118">
        <f t="shared" ref="AN1134" si="3024">+AN1133-AM1133</f>
        <v>5280219.1555984188</v>
      </c>
      <c r="AO1134" s="118">
        <f t="shared" ref="AO1134" si="3025">+AO1133-AN1133</f>
        <v>5280219.1555984188</v>
      </c>
      <c r="AP1134" s="118">
        <f t="shared" ref="AP1134" si="3026">+AP1133-AO1133</f>
        <v>5280219.1555984188</v>
      </c>
      <c r="AQ1134" s="118">
        <f t="shared" ref="AQ1134" si="3027">+AQ1133-AP1133</f>
        <v>5280219.1555984169</v>
      </c>
      <c r="AR1134" s="118">
        <f t="shared" ref="AR1134" si="3028">+AR1133-AQ1133</f>
        <v>5280219.1555984169</v>
      </c>
      <c r="AS1134" s="118">
        <f t="shared" ref="AS1134" si="3029">+AS1133-AR1133</f>
        <v>5280219.1555984169</v>
      </c>
      <c r="AT1134" s="118">
        <f t="shared" ref="AT1134" si="3030">+AT1133-AS1133</f>
        <v>5280219.1555984169</v>
      </c>
      <c r="AU1134" s="118">
        <f t="shared" ref="AU1134" si="3031">+AU1133-AT1133</f>
        <v>5280219.1555984169</v>
      </c>
      <c r="AV1134" s="118">
        <f t="shared" ref="AV1134" si="3032">+AV1133-AU1133</f>
        <v>5280219.1555984169</v>
      </c>
      <c r="AW1134" s="118">
        <f t="shared" ref="AW1134" si="3033">+AW1133-AV1133</f>
        <v>5280219.1555984169</v>
      </c>
      <c r="AX1134" s="118">
        <f t="shared" ref="AX1134" si="3034">+AX1133-AW1133</f>
        <v>5280219.1555984169</v>
      </c>
      <c r="AY1134" s="118">
        <f>+AY1133</f>
        <v>6402148.3879596256</v>
      </c>
      <c r="AZ1134" s="118">
        <f t="shared" ref="AZ1134" si="3035">+AZ1133-AY1133</f>
        <v>6402148.3879596256</v>
      </c>
      <c r="BA1134" s="118">
        <f t="shared" ref="BA1134" si="3036">+BA1133-AZ1133</f>
        <v>6402148.3879596256</v>
      </c>
      <c r="BB1134" s="118">
        <f t="shared" ref="BB1134" si="3037">+BB1133-BA1133</f>
        <v>6402148.3879596256</v>
      </c>
      <c r="BC1134" s="118">
        <f t="shared" ref="BC1134" si="3038">+BC1133-BB1133</f>
        <v>6402148.3879596256</v>
      </c>
      <c r="BD1134" s="118">
        <f t="shared" ref="BD1134" si="3039">+BD1133-BC1133</f>
        <v>6402148.3879596256</v>
      </c>
      <c r="BE1134" s="118">
        <f t="shared" ref="BE1134" si="3040">+BE1133-BD1133</f>
        <v>6402148.3879596218</v>
      </c>
      <c r="BF1134" s="118">
        <f t="shared" ref="BF1134" si="3041">+BF1133-BE1133</f>
        <v>6402148.3879596293</v>
      </c>
      <c r="BG1134" s="118">
        <f t="shared" ref="BG1134" si="3042">+BG1133-BF1133</f>
        <v>6402148.3879596293</v>
      </c>
      <c r="BH1134" s="118">
        <f t="shared" ref="BH1134" si="3043">+BH1133-BG1133</f>
        <v>6402148.3879596293</v>
      </c>
      <c r="BI1134" s="118">
        <f t="shared" ref="BI1134" si="3044">+BI1133-BH1133</f>
        <v>6402148.3879596293</v>
      </c>
      <c r="BJ1134" s="118">
        <f t="shared" ref="BJ1134" si="3045">+BJ1133-BI1133</f>
        <v>6402148.3879596293</v>
      </c>
      <c r="BK1134" s="118">
        <f>+BK1133</f>
        <v>6885575.919295352</v>
      </c>
      <c r="BL1134" s="118">
        <f t="shared" ref="BL1134" si="3046">+BL1133-BK1133</f>
        <v>6885575.919295352</v>
      </c>
      <c r="BM1134" s="118">
        <f t="shared" ref="BM1134" si="3047">+BM1133-BL1133</f>
        <v>6885575.919295352</v>
      </c>
      <c r="BN1134" s="118">
        <f t="shared" ref="BN1134" si="3048">+BN1133-BM1133</f>
        <v>6885575.919295352</v>
      </c>
      <c r="BO1134" s="118">
        <f t="shared" ref="BO1134" si="3049">+BO1133-BN1133</f>
        <v>6885575.9192953557</v>
      </c>
      <c r="BP1134" s="118">
        <f t="shared" ref="BP1134" si="3050">+BP1133-BO1133</f>
        <v>6885575.9192953557</v>
      </c>
      <c r="BQ1134" s="118">
        <f t="shared" ref="BQ1134" si="3051">+BQ1133-BP1133</f>
        <v>6885575.9192953557</v>
      </c>
      <c r="BR1134" s="118">
        <f t="shared" ref="BR1134" si="3052">+BR1133-BQ1133</f>
        <v>6885575.9192953557</v>
      </c>
      <c r="BS1134" s="118">
        <f t="shared" ref="BS1134" si="3053">+BS1133-BR1133</f>
        <v>6885575.9192953557</v>
      </c>
      <c r="BT1134" s="118">
        <f t="shared" ref="BT1134" si="3054">+BT1133-BS1133</f>
        <v>6885575.9192953557</v>
      </c>
      <c r="BU1134" s="118">
        <f t="shared" ref="BU1134" si="3055">+BU1133-BT1133</f>
        <v>6885575.9192953557</v>
      </c>
      <c r="BV1134" s="118">
        <f t="shared" ref="BV1134" si="3056">+BV1133-BU1133</f>
        <v>6885575.9192953557</v>
      </c>
      <c r="BW1134" s="247">
        <f t="shared" si="2658"/>
        <v>331952628.19677687</v>
      </c>
    </row>
    <row r="1135" spans="1:75" x14ac:dyDescent="0.3">
      <c r="A1135" s="3" t="s">
        <v>638</v>
      </c>
      <c r="O1135" s="118"/>
      <c r="P1135" s="118"/>
      <c r="Q1135" s="118"/>
      <c r="R1135" s="118"/>
      <c r="S1135" s="118"/>
      <c r="T1135" s="118"/>
      <c r="U1135" s="118"/>
      <c r="V1135" s="118"/>
      <c r="W1135" s="118"/>
      <c r="X1135" s="118"/>
      <c r="Y1135" s="118"/>
      <c r="Z1135" s="118"/>
      <c r="AA1135" s="118"/>
      <c r="AB1135" s="118"/>
      <c r="AC1135" s="118"/>
      <c r="AD1135" s="118"/>
      <c r="AE1135" s="118"/>
      <c r="AF1135" s="118"/>
      <c r="AG1135" s="118"/>
      <c r="AH1135" s="118"/>
      <c r="AI1135" s="118"/>
      <c r="AJ1135" s="118"/>
      <c r="AK1135" s="118"/>
      <c r="AL1135" s="118"/>
      <c r="AM1135" s="118"/>
      <c r="AN1135" s="118"/>
      <c r="AO1135" s="118"/>
      <c r="AP1135" s="118"/>
      <c r="AQ1135" s="118"/>
      <c r="AR1135" s="118"/>
      <c r="AS1135" s="118"/>
      <c r="AT1135" s="118"/>
      <c r="AU1135" s="118"/>
      <c r="AV1135" s="118"/>
      <c r="AW1135" s="118"/>
      <c r="AX1135" s="118"/>
      <c r="AY1135" s="118"/>
      <c r="AZ1135" s="118"/>
      <c r="BA1135" s="118"/>
      <c r="BB1135" s="118"/>
      <c r="BC1135" s="118"/>
      <c r="BD1135" s="118"/>
      <c r="BE1135" s="118"/>
      <c r="BF1135" s="118"/>
      <c r="BG1135" s="118"/>
      <c r="BH1135" s="118"/>
      <c r="BI1135" s="118"/>
      <c r="BJ1135" s="118"/>
      <c r="BK1135" s="118"/>
      <c r="BL1135" s="118"/>
      <c r="BM1135" s="118"/>
      <c r="BN1135" s="118"/>
      <c r="BO1135" s="118"/>
      <c r="BP1135" s="118"/>
      <c r="BQ1135" s="118"/>
      <c r="BR1135" s="118"/>
      <c r="BS1135" s="118"/>
      <c r="BT1135" s="118"/>
      <c r="BU1135" s="118"/>
      <c r="BV1135" s="118"/>
      <c r="BW1135" s="247">
        <f t="shared" si="2658"/>
        <v>0</v>
      </c>
    </row>
    <row r="1136" spans="1:75" x14ac:dyDescent="0.3">
      <c r="A1136" s="3" t="s">
        <v>639</v>
      </c>
      <c r="O1136" s="118">
        <f>+O1137+O1138</f>
        <v>13213048.290750001</v>
      </c>
      <c r="P1136" s="118">
        <f>+P1137+P1138</f>
        <v>13213048.290750001</v>
      </c>
      <c r="Q1136" s="118">
        <f t="shared" ref="Q1136:Z1136" si="3057">+Q1137+Q1138</f>
        <v>13213048.290750001</v>
      </c>
      <c r="R1136" s="118">
        <f t="shared" si="3057"/>
        <v>13213048.290750001</v>
      </c>
      <c r="S1136" s="118">
        <f t="shared" si="3057"/>
        <v>13213048.290750001</v>
      </c>
      <c r="T1136" s="118">
        <f t="shared" si="3057"/>
        <v>13213048.290750001</v>
      </c>
      <c r="U1136" s="118">
        <f t="shared" si="3057"/>
        <v>13213048.290750001</v>
      </c>
      <c r="V1136" s="118">
        <f t="shared" si="3057"/>
        <v>13213048.290750001</v>
      </c>
      <c r="W1136" s="118">
        <f t="shared" si="3057"/>
        <v>13213048.290750001</v>
      </c>
      <c r="X1136" s="118">
        <f t="shared" si="3057"/>
        <v>13213048.290750001</v>
      </c>
      <c r="Y1136" s="118">
        <f t="shared" si="3057"/>
        <v>13213048.290750001</v>
      </c>
      <c r="Z1136" s="118">
        <f t="shared" si="3057"/>
        <v>13213048.290750001</v>
      </c>
      <c r="AA1136" s="118">
        <f>+AA1137+AA1138</f>
        <v>15208125.314077077</v>
      </c>
      <c r="AB1136" s="118">
        <f t="shared" ref="AB1136:AL1136" si="3058">+AB1137+AB1138</f>
        <v>15208125.314077077</v>
      </c>
      <c r="AC1136" s="118">
        <f t="shared" si="3058"/>
        <v>15208125.314077077</v>
      </c>
      <c r="AD1136" s="118">
        <f t="shared" si="3058"/>
        <v>15208125.314077077</v>
      </c>
      <c r="AE1136" s="118">
        <f t="shared" si="3058"/>
        <v>15208125.314077077</v>
      </c>
      <c r="AF1136" s="118">
        <f t="shared" si="3058"/>
        <v>15208125.314077077</v>
      </c>
      <c r="AG1136" s="118">
        <f t="shared" si="3058"/>
        <v>15208125.314077077</v>
      </c>
      <c r="AH1136" s="118">
        <f t="shared" si="3058"/>
        <v>15208125.314077077</v>
      </c>
      <c r="AI1136" s="118">
        <f t="shared" si="3058"/>
        <v>15208125.314077077</v>
      </c>
      <c r="AJ1136" s="118">
        <f t="shared" si="3058"/>
        <v>15208125.314077077</v>
      </c>
      <c r="AK1136" s="118">
        <f t="shared" si="3058"/>
        <v>15208125.314077077</v>
      </c>
      <c r="AL1136" s="118">
        <f t="shared" si="3058"/>
        <v>15208125.314077077</v>
      </c>
      <c r="AM1136" s="118">
        <f>+AM1137+AM1138</f>
        <v>16500684.861245058</v>
      </c>
      <c r="AN1136" s="118">
        <f t="shared" ref="AN1136:AX1136" si="3059">+AN1137+AN1138</f>
        <v>16500684.861245058</v>
      </c>
      <c r="AO1136" s="118">
        <f t="shared" si="3059"/>
        <v>16500684.861245058</v>
      </c>
      <c r="AP1136" s="118">
        <f t="shared" si="3059"/>
        <v>16500684.861245058</v>
      </c>
      <c r="AQ1136" s="118">
        <f t="shared" si="3059"/>
        <v>16500684.861245058</v>
      </c>
      <c r="AR1136" s="118">
        <f t="shared" si="3059"/>
        <v>16500684.861245058</v>
      </c>
      <c r="AS1136" s="118">
        <f t="shared" si="3059"/>
        <v>16500684.861245058</v>
      </c>
      <c r="AT1136" s="118">
        <f t="shared" si="3059"/>
        <v>16500684.861245058</v>
      </c>
      <c r="AU1136" s="118">
        <f t="shared" si="3059"/>
        <v>16500684.861245058</v>
      </c>
      <c r="AV1136" s="118">
        <f t="shared" si="3059"/>
        <v>16500684.861245058</v>
      </c>
      <c r="AW1136" s="118">
        <f t="shared" si="3059"/>
        <v>16500684.861245058</v>
      </c>
      <c r="AX1136" s="118">
        <f t="shared" si="3059"/>
        <v>16500684.861245058</v>
      </c>
      <c r="AY1136" s="118">
        <f>+AY1137+AY1138</f>
        <v>20006713.71237383</v>
      </c>
      <c r="AZ1136" s="118">
        <f t="shared" ref="AZ1136:BJ1136" si="3060">+AZ1137+AZ1138</f>
        <v>20006713.71237383</v>
      </c>
      <c r="BA1136" s="118">
        <f t="shared" si="3060"/>
        <v>20006713.71237383</v>
      </c>
      <c r="BB1136" s="118">
        <f t="shared" si="3060"/>
        <v>20006713.71237383</v>
      </c>
      <c r="BC1136" s="118">
        <f t="shared" si="3060"/>
        <v>20006713.71237383</v>
      </c>
      <c r="BD1136" s="118">
        <f t="shared" si="3060"/>
        <v>20006713.71237383</v>
      </c>
      <c r="BE1136" s="118">
        <f t="shared" si="3060"/>
        <v>20006713.71237383</v>
      </c>
      <c r="BF1136" s="118">
        <f t="shared" si="3060"/>
        <v>20006713.71237383</v>
      </c>
      <c r="BG1136" s="118">
        <f t="shared" si="3060"/>
        <v>20006713.71237383</v>
      </c>
      <c r="BH1136" s="118">
        <f t="shared" si="3060"/>
        <v>20006713.71237383</v>
      </c>
      <c r="BI1136" s="118">
        <f t="shared" si="3060"/>
        <v>20006713.71237383</v>
      </c>
      <c r="BJ1136" s="118">
        <f t="shared" si="3060"/>
        <v>20006713.71237383</v>
      </c>
      <c r="BK1136" s="118">
        <f>+BK1137+BK1138</f>
        <v>21517424.747797973</v>
      </c>
      <c r="BL1136" s="118">
        <f t="shared" ref="BL1136:BV1136" si="3061">+BL1137+BL1138</f>
        <v>21517424.747797973</v>
      </c>
      <c r="BM1136" s="118">
        <f t="shared" si="3061"/>
        <v>21517424.747797973</v>
      </c>
      <c r="BN1136" s="118">
        <f t="shared" si="3061"/>
        <v>21517424.747797973</v>
      </c>
      <c r="BO1136" s="118">
        <f t="shared" si="3061"/>
        <v>21517424.747797973</v>
      </c>
      <c r="BP1136" s="118">
        <f t="shared" si="3061"/>
        <v>21517424.747797973</v>
      </c>
      <c r="BQ1136" s="118">
        <f t="shared" si="3061"/>
        <v>21517424.747797973</v>
      </c>
      <c r="BR1136" s="118">
        <f t="shared" si="3061"/>
        <v>21517424.747797973</v>
      </c>
      <c r="BS1136" s="118">
        <f t="shared" si="3061"/>
        <v>21517424.747797973</v>
      </c>
      <c r="BT1136" s="118">
        <f t="shared" si="3061"/>
        <v>21517424.747797973</v>
      </c>
      <c r="BU1136" s="118">
        <f t="shared" si="3061"/>
        <v>21517424.747797973</v>
      </c>
      <c r="BV1136" s="118">
        <f t="shared" si="3061"/>
        <v>21517424.747797973</v>
      </c>
      <c r="BW1136" s="247">
        <f t="shared" si="2658"/>
        <v>1037351963.1149272</v>
      </c>
    </row>
    <row r="1137" spans="1:75" x14ac:dyDescent="0.3">
      <c r="A1137" s="168" t="s">
        <v>640</v>
      </c>
      <c r="O1137" s="118">
        <f>+O1121*8.5%</f>
        <v>8984872.8377100006</v>
      </c>
      <c r="P1137" s="118">
        <f t="shared" ref="P1137:BV1137" si="3062">+P1121*8.5%</f>
        <v>8984872.8377100006</v>
      </c>
      <c r="Q1137" s="118">
        <f t="shared" si="3062"/>
        <v>8984872.8377100006</v>
      </c>
      <c r="R1137" s="118">
        <f t="shared" si="3062"/>
        <v>8984872.8377100006</v>
      </c>
      <c r="S1137" s="118">
        <f t="shared" si="3062"/>
        <v>8984872.8377100006</v>
      </c>
      <c r="T1137" s="118">
        <f t="shared" si="3062"/>
        <v>8984872.8377100006</v>
      </c>
      <c r="U1137" s="118">
        <f t="shared" si="3062"/>
        <v>8984872.8377100006</v>
      </c>
      <c r="V1137" s="118">
        <f t="shared" si="3062"/>
        <v>8984872.8377100006</v>
      </c>
      <c r="W1137" s="118">
        <f t="shared" si="3062"/>
        <v>8984872.8377100006</v>
      </c>
      <c r="X1137" s="118">
        <f t="shared" si="3062"/>
        <v>8984872.8377100006</v>
      </c>
      <c r="Y1137" s="118">
        <f t="shared" si="3062"/>
        <v>8984872.8377100006</v>
      </c>
      <c r="Z1137" s="118">
        <f t="shared" si="3062"/>
        <v>8984872.8377100006</v>
      </c>
      <c r="AA1137" s="118">
        <f t="shared" si="3062"/>
        <v>10341525.213572413</v>
      </c>
      <c r="AB1137" s="118">
        <f t="shared" si="3062"/>
        <v>10341525.213572413</v>
      </c>
      <c r="AC1137" s="118">
        <f t="shared" si="3062"/>
        <v>10341525.213572413</v>
      </c>
      <c r="AD1137" s="118">
        <f t="shared" si="3062"/>
        <v>10341525.213572413</v>
      </c>
      <c r="AE1137" s="118">
        <f t="shared" si="3062"/>
        <v>10341525.213572413</v>
      </c>
      <c r="AF1137" s="118">
        <f t="shared" si="3062"/>
        <v>10341525.213572413</v>
      </c>
      <c r="AG1137" s="118">
        <f t="shared" si="3062"/>
        <v>10341525.213572413</v>
      </c>
      <c r="AH1137" s="118">
        <f t="shared" si="3062"/>
        <v>10341525.213572413</v>
      </c>
      <c r="AI1137" s="118">
        <f t="shared" si="3062"/>
        <v>10341525.213572413</v>
      </c>
      <c r="AJ1137" s="118">
        <f t="shared" si="3062"/>
        <v>10341525.213572413</v>
      </c>
      <c r="AK1137" s="118">
        <f t="shared" si="3062"/>
        <v>10341525.213572413</v>
      </c>
      <c r="AL1137" s="118">
        <f t="shared" si="3062"/>
        <v>10341525.213572413</v>
      </c>
      <c r="AM1137" s="118">
        <f t="shared" si="3062"/>
        <v>11220465.70564664</v>
      </c>
      <c r="AN1137" s="118">
        <f t="shared" si="3062"/>
        <v>11220465.70564664</v>
      </c>
      <c r="AO1137" s="118">
        <f t="shared" si="3062"/>
        <v>11220465.70564664</v>
      </c>
      <c r="AP1137" s="118">
        <f t="shared" si="3062"/>
        <v>11220465.70564664</v>
      </c>
      <c r="AQ1137" s="118">
        <f t="shared" si="3062"/>
        <v>11220465.70564664</v>
      </c>
      <c r="AR1137" s="118">
        <f t="shared" si="3062"/>
        <v>11220465.70564664</v>
      </c>
      <c r="AS1137" s="118">
        <f t="shared" si="3062"/>
        <v>11220465.70564664</v>
      </c>
      <c r="AT1137" s="118">
        <f t="shared" si="3062"/>
        <v>11220465.70564664</v>
      </c>
      <c r="AU1137" s="118">
        <f t="shared" si="3062"/>
        <v>11220465.70564664</v>
      </c>
      <c r="AV1137" s="118">
        <f t="shared" si="3062"/>
        <v>11220465.70564664</v>
      </c>
      <c r="AW1137" s="118">
        <f t="shared" si="3062"/>
        <v>11220465.70564664</v>
      </c>
      <c r="AX1137" s="118">
        <f t="shared" si="3062"/>
        <v>11220465.70564664</v>
      </c>
      <c r="AY1137" s="118">
        <f t="shared" si="3062"/>
        <v>13604565.324414205</v>
      </c>
      <c r="AZ1137" s="118">
        <f t="shared" si="3062"/>
        <v>13604565.324414205</v>
      </c>
      <c r="BA1137" s="118">
        <f t="shared" si="3062"/>
        <v>13604565.324414205</v>
      </c>
      <c r="BB1137" s="118">
        <f t="shared" si="3062"/>
        <v>13604565.324414205</v>
      </c>
      <c r="BC1137" s="118">
        <f t="shared" si="3062"/>
        <v>13604565.324414205</v>
      </c>
      <c r="BD1137" s="118">
        <f t="shared" si="3062"/>
        <v>13604565.324414205</v>
      </c>
      <c r="BE1137" s="118">
        <f t="shared" si="3062"/>
        <v>13604565.324414205</v>
      </c>
      <c r="BF1137" s="118">
        <f t="shared" si="3062"/>
        <v>13604565.324414205</v>
      </c>
      <c r="BG1137" s="118">
        <f t="shared" si="3062"/>
        <v>13604565.324414205</v>
      </c>
      <c r="BH1137" s="118">
        <f t="shared" si="3062"/>
        <v>13604565.324414205</v>
      </c>
      <c r="BI1137" s="118">
        <f t="shared" si="3062"/>
        <v>13604565.324414205</v>
      </c>
      <c r="BJ1137" s="118">
        <f t="shared" si="3062"/>
        <v>13604565.324414205</v>
      </c>
      <c r="BK1137" s="118">
        <f t="shared" si="3062"/>
        <v>14631848.828502623</v>
      </c>
      <c r="BL1137" s="118">
        <f t="shared" si="3062"/>
        <v>14631848.828502623</v>
      </c>
      <c r="BM1137" s="118">
        <f t="shared" si="3062"/>
        <v>14631848.828502623</v>
      </c>
      <c r="BN1137" s="118">
        <f t="shared" si="3062"/>
        <v>14631848.828502623</v>
      </c>
      <c r="BO1137" s="118">
        <f t="shared" si="3062"/>
        <v>14631848.828502623</v>
      </c>
      <c r="BP1137" s="118">
        <f t="shared" si="3062"/>
        <v>14631848.828502623</v>
      </c>
      <c r="BQ1137" s="118">
        <f t="shared" si="3062"/>
        <v>14631848.828502623</v>
      </c>
      <c r="BR1137" s="118">
        <f t="shared" si="3062"/>
        <v>14631848.828502623</v>
      </c>
      <c r="BS1137" s="118">
        <f t="shared" si="3062"/>
        <v>14631848.828502623</v>
      </c>
      <c r="BT1137" s="118">
        <f t="shared" si="3062"/>
        <v>14631848.828502623</v>
      </c>
      <c r="BU1137" s="118">
        <f t="shared" si="3062"/>
        <v>14631848.828502623</v>
      </c>
      <c r="BV1137" s="118">
        <f t="shared" si="3062"/>
        <v>14631848.828502623</v>
      </c>
      <c r="BW1137" s="247">
        <f t="shared" si="2658"/>
        <v>705399334.91815066</v>
      </c>
    </row>
    <row r="1138" spans="1:75" x14ac:dyDescent="0.3">
      <c r="A1138" s="168" t="s">
        <v>641</v>
      </c>
      <c r="O1138" s="118">
        <f>+O1121*4%</f>
        <v>4228175.4530400001</v>
      </c>
      <c r="P1138" s="118">
        <f t="shared" ref="P1138:BV1138" si="3063">+P1121*4%</f>
        <v>4228175.4530400001</v>
      </c>
      <c r="Q1138" s="118">
        <f t="shared" si="3063"/>
        <v>4228175.4530400001</v>
      </c>
      <c r="R1138" s="118">
        <f t="shared" si="3063"/>
        <v>4228175.4530400001</v>
      </c>
      <c r="S1138" s="118">
        <f t="shared" si="3063"/>
        <v>4228175.4530400001</v>
      </c>
      <c r="T1138" s="118">
        <f t="shared" si="3063"/>
        <v>4228175.4530400001</v>
      </c>
      <c r="U1138" s="118">
        <f t="shared" si="3063"/>
        <v>4228175.4530400001</v>
      </c>
      <c r="V1138" s="118">
        <f t="shared" si="3063"/>
        <v>4228175.4530400001</v>
      </c>
      <c r="W1138" s="118">
        <f t="shared" si="3063"/>
        <v>4228175.4530400001</v>
      </c>
      <c r="X1138" s="118">
        <f t="shared" si="3063"/>
        <v>4228175.4530400001</v>
      </c>
      <c r="Y1138" s="118">
        <f t="shared" si="3063"/>
        <v>4228175.4530400001</v>
      </c>
      <c r="Z1138" s="118">
        <f t="shared" si="3063"/>
        <v>4228175.4530400001</v>
      </c>
      <c r="AA1138" s="118">
        <f t="shared" si="3063"/>
        <v>4866600.1005046647</v>
      </c>
      <c r="AB1138" s="118">
        <f t="shared" si="3063"/>
        <v>4866600.1005046647</v>
      </c>
      <c r="AC1138" s="118">
        <f t="shared" si="3063"/>
        <v>4866600.1005046647</v>
      </c>
      <c r="AD1138" s="118">
        <f t="shared" si="3063"/>
        <v>4866600.1005046647</v>
      </c>
      <c r="AE1138" s="118">
        <f t="shared" si="3063"/>
        <v>4866600.1005046647</v>
      </c>
      <c r="AF1138" s="118">
        <f t="shared" si="3063"/>
        <v>4866600.1005046647</v>
      </c>
      <c r="AG1138" s="118">
        <f t="shared" si="3063"/>
        <v>4866600.1005046647</v>
      </c>
      <c r="AH1138" s="118">
        <f t="shared" si="3063"/>
        <v>4866600.1005046647</v>
      </c>
      <c r="AI1138" s="118">
        <f t="shared" si="3063"/>
        <v>4866600.1005046647</v>
      </c>
      <c r="AJ1138" s="118">
        <f t="shared" si="3063"/>
        <v>4866600.1005046647</v>
      </c>
      <c r="AK1138" s="118">
        <f t="shared" si="3063"/>
        <v>4866600.1005046647</v>
      </c>
      <c r="AL1138" s="118">
        <f t="shared" si="3063"/>
        <v>4866600.1005046647</v>
      </c>
      <c r="AM1138" s="118">
        <f t="shared" si="3063"/>
        <v>5280219.1555984188</v>
      </c>
      <c r="AN1138" s="118">
        <f t="shared" si="3063"/>
        <v>5280219.1555984188</v>
      </c>
      <c r="AO1138" s="118">
        <f t="shared" si="3063"/>
        <v>5280219.1555984188</v>
      </c>
      <c r="AP1138" s="118">
        <f t="shared" si="3063"/>
        <v>5280219.1555984188</v>
      </c>
      <c r="AQ1138" s="118">
        <f t="shared" si="3063"/>
        <v>5280219.1555984188</v>
      </c>
      <c r="AR1138" s="118">
        <f t="shared" si="3063"/>
        <v>5280219.1555984188</v>
      </c>
      <c r="AS1138" s="118">
        <f t="shared" si="3063"/>
        <v>5280219.1555984188</v>
      </c>
      <c r="AT1138" s="118">
        <f t="shared" si="3063"/>
        <v>5280219.1555984188</v>
      </c>
      <c r="AU1138" s="118">
        <f t="shared" si="3063"/>
        <v>5280219.1555984188</v>
      </c>
      <c r="AV1138" s="118">
        <f t="shared" si="3063"/>
        <v>5280219.1555984188</v>
      </c>
      <c r="AW1138" s="118">
        <f t="shared" si="3063"/>
        <v>5280219.1555984188</v>
      </c>
      <c r="AX1138" s="118">
        <f t="shared" si="3063"/>
        <v>5280219.1555984188</v>
      </c>
      <c r="AY1138" s="118">
        <f t="shared" si="3063"/>
        <v>6402148.3879596256</v>
      </c>
      <c r="AZ1138" s="118">
        <f t="shared" si="3063"/>
        <v>6402148.3879596256</v>
      </c>
      <c r="BA1138" s="118">
        <f t="shared" si="3063"/>
        <v>6402148.3879596256</v>
      </c>
      <c r="BB1138" s="118">
        <f t="shared" si="3063"/>
        <v>6402148.3879596256</v>
      </c>
      <c r="BC1138" s="118">
        <f t="shared" si="3063"/>
        <v>6402148.3879596256</v>
      </c>
      <c r="BD1138" s="118">
        <f t="shared" si="3063"/>
        <v>6402148.3879596256</v>
      </c>
      <c r="BE1138" s="118">
        <f t="shared" si="3063"/>
        <v>6402148.3879596256</v>
      </c>
      <c r="BF1138" s="118">
        <f t="shared" si="3063"/>
        <v>6402148.3879596256</v>
      </c>
      <c r="BG1138" s="118">
        <f t="shared" si="3063"/>
        <v>6402148.3879596256</v>
      </c>
      <c r="BH1138" s="118">
        <f t="shared" si="3063"/>
        <v>6402148.3879596256</v>
      </c>
      <c r="BI1138" s="118">
        <f t="shared" si="3063"/>
        <v>6402148.3879596256</v>
      </c>
      <c r="BJ1138" s="118">
        <f t="shared" si="3063"/>
        <v>6402148.3879596256</v>
      </c>
      <c r="BK1138" s="118">
        <f t="shared" si="3063"/>
        <v>6885575.919295352</v>
      </c>
      <c r="BL1138" s="118">
        <f t="shared" si="3063"/>
        <v>6885575.919295352</v>
      </c>
      <c r="BM1138" s="118">
        <f t="shared" si="3063"/>
        <v>6885575.919295352</v>
      </c>
      <c r="BN1138" s="118">
        <f t="shared" si="3063"/>
        <v>6885575.919295352</v>
      </c>
      <c r="BO1138" s="118">
        <f t="shared" si="3063"/>
        <v>6885575.919295352</v>
      </c>
      <c r="BP1138" s="118">
        <f t="shared" si="3063"/>
        <v>6885575.919295352</v>
      </c>
      <c r="BQ1138" s="118">
        <f t="shared" si="3063"/>
        <v>6885575.919295352</v>
      </c>
      <c r="BR1138" s="118">
        <f t="shared" si="3063"/>
        <v>6885575.919295352</v>
      </c>
      <c r="BS1138" s="118">
        <f t="shared" si="3063"/>
        <v>6885575.919295352</v>
      </c>
      <c r="BT1138" s="118">
        <f t="shared" si="3063"/>
        <v>6885575.919295352</v>
      </c>
      <c r="BU1138" s="118">
        <f t="shared" si="3063"/>
        <v>6885575.919295352</v>
      </c>
      <c r="BV1138" s="118">
        <f t="shared" si="3063"/>
        <v>6885575.919295352</v>
      </c>
      <c r="BW1138" s="247">
        <f t="shared" si="2658"/>
        <v>331952628.19677705</v>
      </c>
    </row>
    <row r="1139" spans="1:75" x14ac:dyDescent="0.3">
      <c r="A1139" s="3" t="s">
        <v>642</v>
      </c>
      <c r="O1139" s="118">
        <f>+O1140+O1141</f>
        <v>16912701.81216</v>
      </c>
      <c r="P1139" s="118">
        <f t="shared" ref="P1139:BV1139" si="3064">+P1140+P1141</f>
        <v>16912701.81216</v>
      </c>
      <c r="Q1139" s="118">
        <f t="shared" si="3064"/>
        <v>16912701.81216</v>
      </c>
      <c r="R1139" s="118">
        <f t="shared" si="3064"/>
        <v>16912701.81216</v>
      </c>
      <c r="S1139" s="118">
        <f t="shared" si="3064"/>
        <v>16912701.81216</v>
      </c>
      <c r="T1139" s="118">
        <f t="shared" si="3064"/>
        <v>16912701.81216</v>
      </c>
      <c r="U1139" s="118">
        <f t="shared" si="3064"/>
        <v>16912701.81216</v>
      </c>
      <c r="V1139" s="118">
        <f t="shared" si="3064"/>
        <v>16912701.81216</v>
      </c>
      <c r="W1139" s="118">
        <f t="shared" si="3064"/>
        <v>16912701.81216</v>
      </c>
      <c r="X1139" s="118">
        <f t="shared" si="3064"/>
        <v>16912701.81216</v>
      </c>
      <c r="Y1139" s="118">
        <f t="shared" si="3064"/>
        <v>16912701.81216</v>
      </c>
      <c r="Z1139" s="118">
        <f t="shared" si="3064"/>
        <v>16912701.81216</v>
      </c>
      <c r="AA1139" s="118">
        <f t="shared" si="3064"/>
        <v>19466400.402018659</v>
      </c>
      <c r="AB1139" s="118">
        <f t="shared" si="3064"/>
        <v>19466400.402018659</v>
      </c>
      <c r="AC1139" s="118">
        <f t="shared" si="3064"/>
        <v>19466400.402018659</v>
      </c>
      <c r="AD1139" s="118">
        <f t="shared" si="3064"/>
        <v>19466400.402018659</v>
      </c>
      <c r="AE1139" s="118">
        <f t="shared" si="3064"/>
        <v>19466400.402018659</v>
      </c>
      <c r="AF1139" s="118">
        <f t="shared" si="3064"/>
        <v>19466400.402018659</v>
      </c>
      <c r="AG1139" s="118">
        <f t="shared" si="3064"/>
        <v>19466400.402018659</v>
      </c>
      <c r="AH1139" s="118">
        <f t="shared" si="3064"/>
        <v>19466400.402018659</v>
      </c>
      <c r="AI1139" s="118">
        <f t="shared" si="3064"/>
        <v>19466400.402018659</v>
      </c>
      <c r="AJ1139" s="118">
        <f t="shared" si="3064"/>
        <v>19466400.402018659</v>
      </c>
      <c r="AK1139" s="118">
        <f t="shared" si="3064"/>
        <v>19466400.402018659</v>
      </c>
      <c r="AL1139" s="118">
        <f t="shared" si="3064"/>
        <v>19466400.402018659</v>
      </c>
      <c r="AM1139" s="118">
        <f t="shared" si="3064"/>
        <v>21120876.622393675</v>
      </c>
      <c r="AN1139" s="118">
        <f t="shared" si="3064"/>
        <v>21120876.622393675</v>
      </c>
      <c r="AO1139" s="118">
        <f t="shared" si="3064"/>
        <v>21120876.622393675</v>
      </c>
      <c r="AP1139" s="118">
        <f t="shared" si="3064"/>
        <v>21120876.622393675</v>
      </c>
      <c r="AQ1139" s="118">
        <f t="shared" si="3064"/>
        <v>21120876.622393675</v>
      </c>
      <c r="AR1139" s="118">
        <f t="shared" si="3064"/>
        <v>21120876.622393675</v>
      </c>
      <c r="AS1139" s="118">
        <f t="shared" si="3064"/>
        <v>21120876.622393675</v>
      </c>
      <c r="AT1139" s="118">
        <f t="shared" si="3064"/>
        <v>21120876.622393675</v>
      </c>
      <c r="AU1139" s="118">
        <f t="shared" si="3064"/>
        <v>21120876.622393675</v>
      </c>
      <c r="AV1139" s="118">
        <f t="shared" si="3064"/>
        <v>21120876.622393675</v>
      </c>
      <c r="AW1139" s="118">
        <f t="shared" si="3064"/>
        <v>21120876.622393675</v>
      </c>
      <c r="AX1139" s="118">
        <f t="shared" si="3064"/>
        <v>21120876.622393675</v>
      </c>
      <c r="AY1139" s="118">
        <f t="shared" si="3064"/>
        <v>25608593.551838502</v>
      </c>
      <c r="AZ1139" s="118">
        <f t="shared" si="3064"/>
        <v>25608593.551838502</v>
      </c>
      <c r="BA1139" s="118">
        <f t="shared" si="3064"/>
        <v>25608593.551838502</v>
      </c>
      <c r="BB1139" s="118">
        <f t="shared" si="3064"/>
        <v>25608593.551838502</v>
      </c>
      <c r="BC1139" s="118">
        <f t="shared" si="3064"/>
        <v>25608593.551838502</v>
      </c>
      <c r="BD1139" s="118">
        <f t="shared" si="3064"/>
        <v>25608593.551838502</v>
      </c>
      <c r="BE1139" s="118">
        <f t="shared" si="3064"/>
        <v>25608593.551838502</v>
      </c>
      <c r="BF1139" s="118">
        <f t="shared" si="3064"/>
        <v>25608593.551838502</v>
      </c>
      <c r="BG1139" s="118">
        <f t="shared" si="3064"/>
        <v>25608593.551838502</v>
      </c>
      <c r="BH1139" s="118">
        <f t="shared" si="3064"/>
        <v>25608593.551838502</v>
      </c>
      <c r="BI1139" s="118">
        <f t="shared" si="3064"/>
        <v>25608593.551838502</v>
      </c>
      <c r="BJ1139" s="118">
        <f t="shared" si="3064"/>
        <v>25608593.551838502</v>
      </c>
      <c r="BK1139" s="118">
        <f t="shared" si="3064"/>
        <v>27542303.677181404</v>
      </c>
      <c r="BL1139" s="118">
        <f t="shared" si="3064"/>
        <v>27542303.677181404</v>
      </c>
      <c r="BM1139" s="118">
        <f t="shared" si="3064"/>
        <v>27542303.677181404</v>
      </c>
      <c r="BN1139" s="118">
        <f t="shared" si="3064"/>
        <v>27542303.677181404</v>
      </c>
      <c r="BO1139" s="118">
        <f t="shared" si="3064"/>
        <v>27542303.677181404</v>
      </c>
      <c r="BP1139" s="118">
        <f t="shared" si="3064"/>
        <v>27542303.677181404</v>
      </c>
      <c r="BQ1139" s="118">
        <f t="shared" si="3064"/>
        <v>27542303.677181404</v>
      </c>
      <c r="BR1139" s="118">
        <f t="shared" si="3064"/>
        <v>27542303.677181404</v>
      </c>
      <c r="BS1139" s="118">
        <f t="shared" si="3064"/>
        <v>27542303.677181404</v>
      </c>
      <c r="BT1139" s="118">
        <f t="shared" si="3064"/>
        <v>27542303.677181404</v>
      </c>
      <c r="BU1139" s="118">
        <f t="shared" si="3064"/>
        <v>27542303.677181404</v>
      </c>
      <c r="BV1139" s="118">
        <f t="shared" si="3064"/>
        <v>27542303.677181404</v>
      </c>
      <c r="BW1139" s="247">
        <f t="shared" si="2658"/>
        <v>1327810512.7871082</v>
      </c>
    </row>
    <row r="1140" spans="1:75" x14ac:dyDescent="0.3">
      <c r="A1140" s="168" t="s">
        <v>643</v>
      </c>
      <c r="O1140" s="118">
        <f>+O1121*12%</f>
        <v>12684526.359119998</v>
      </c>
      <c r="P1140" s="118">
        <f t="shared" ref="P1140:BV1140" si="3065">+P1121*12%</f>
        <v>12684526.359119998</v>
      </c>
      <c r="Q1140" s="118">
        <f t="shared" si="3065"/>
        <v>12684526.359119998</v>
      </c>
      <c r="R1140" s="118">
        <f t="shared" si="3065"/>
        <v>12684526.359119998</v>
      </c>
      <c r="S1140" s="118">
        <f t="shared" si="3065"/>
        <v>12684526.359119998</v>
      </c>
      <c r="T1140" s="118">
        <f t="shared" si="3065"/>
        <v>12684526.359119998</v>
      </c>
      <c r="U1140" s="118">
        <f t="shared" si="3065"/>
        <v>12684526.359119998</v>
      </c>
      <c r="V1140" s="118">
        <f t="shared" si="3065"/>
        <v>12684526.359119998</v>
      </c>
      <c r="W1140" s="118">
        <f t="shared" si="3065"/>
        <v>12684526.359119998</v>
      </c>
      <c r="X1140" s="118">
        <f t="shared" si="3065"/>
        <v>12684526.359119998</v>
      </c>
      <c r="Y1140" s="118">
        <f t="shared" si="3065"/>
        <v>12684526.359119998</v>
      </c>
      <c r="Z1140" s="118">
        <f t="shared" si="3065"/>
        <v>12684526.359119998</v>
      </c>
      <c r="AA1140" s="118">
        <f t="shared" si="3065"/>
        <v>14599800.301513992</v>
      </c>
      <c r="AB1140" s="118">
        <f t="shared" si="3065"/>
        <v>14599800.301513992</v>
      </c>
      <c r="AC1140" s="118">
        <f t="shared" si="3065"/>
        <v>14599800.301513992</v>
      </c>
      <c r="AD1140" s="118">
        <f t="shared" si="3065"/>
        <v>14599800.301513992</v>
      </c>
      <c r="AE1140" s="118">
        <f t="shared" si="3065"/>
        <v>14599800.301513992</v>
      </c>
      <c r="AF1140" s="118">
        <f t="shared" si="3065"/>
        <v>14599800.301513992</v>
      </c>
      <c r="AG1140" s="118">
        <f t="shared" si="3065"/>
        <v>14599800.301513992</v>
      </c>
      <c r="AH1140" s="118">
        <f t="shared" si="3065"/>
        <v>14599800.301513992</v>
      </c>
      <c r="AI1140" s="118">
        <f t="shared" si="3065"/>
        <v>14599800.301513992</v>
      </c>
      <c r="AJ1140" s="118">
        <f t="shared" si="3065"/>
        <v>14599800.301513992</v>
      </c>
      <c r="AK1140" s="118">
        <f t="shared" si="3065"/>
        <v>14599800.301513992</v>
      </c>
      <c r="AL1140" s="118">
        <f t="shared" si="3065"/>
        <v>14599800.301513992</v>
      </c>
      <c r="AM1140" s="118">
        <f t="shared" si="3065"/>
        <v>15840657.466795256</v>
      </c>
      <c r="AN1140" s="118">
        <f t="shared" si="3065"/>
        <v>15840657.466795256</v>
      </c>
      <c r="AO1140" s="118">
        <f t="shared" si="3065"/>
        <v>15840657.466795256</v>
      </c>
      <c r="AP1140" s="118">
        <f t="shared" si="3065"/>
        <v>15840657.466795256</v>
      </c>
      <c r="AQ1140" s="118">
        <f t="shared" si="3065"/>
        <v>15840657.466795256</v>
      </c>
      <c r="AR1140" s="118">
        <f t="shared" si="3065"/>
        <v>15840657.466795256</v>
      </c>
      <c r="AS1140" s="118">
        <f t="shared" si="3065"/>
        <v>15840657.466795256</v>
      </c>
      <c r="AT1140" s="118">
        <f t="shared" si="3065"/>
        <v>15840657.466795256</v>
      </c>
      <c r="AU1140" s="118">
        <f t="shared" si="3065"/>
        <v>15840657.466795256</v>
      </c>
      <c r="AV1140" s="118">
        <f t="shared" si="3065"/>
        <v>15840657.466795256</v>
      </c>
      <c r="AW1140" s="118">
        <f t="shared" si="3065"/>
        <v>15840657.466795256</v>
      </c>
      <c r="AX1140" s="118">
        <f t="shared" si="3065"/>
        <v>15840657.466795256</v>
      </c>
      <c r="AY1140" s="118">
        <f t="shared" si="3065"/>
        <v>19206445.163878877</v>
      </c>
      <c r="AZ1140" s="118">
        <f t="shared" si="3065"/>
        <v>19206445.163878877</v>
      </c>
      <c r="BA1140" s="118">
        <f t="shared" si="3065"/>
        <v>19206445.163878877</v>
      </c>
      <c r="BB1140" s="118">
        <f t="shared" si="3065"/>
        <v>19206445.163878877</v>
      </c>
      <c r="BC1140" s="118">
        <f t="shared" si="3065"/>
        <v>19206445.163878877</v>
      </c>
      <c r="BD1140" s="118">
        <f t="shared" si="3065"/>
        <v>19206445.163878877</v>
      </c>
      <c r="BE1140" s="118">
        <f t="shared" si="3065"/>
        <v>19206445.163878877</v>
      </c>
      <c r="BF1140" s="118">
        <f t="shared" si="3065"/>
        <v>19206445.163878877</v>
      </c>
      <c r="BG1140" s="118">
        <f t="shared" si="3065"/>
        <v>19206445.163878877</v>
      </c>
      <c r="BH1140" s="118">
        <f t="shared" si="3065"/>
        <v>19206445.163878877</v>
      </c>
      <c r="BI1140" s="118">
        <f t="shared" si="3065"/>
        <v>19206445.163878877</v>
      </c>
      <c r="BJ1140" s="118">
        <f t="shared" si="3065"/>
        <v>19206445.163878877</v>
      </c>
      <c r="BK1140" s="118">
        <f t="shared" si="3065"/>
        <v>20656727.757886052</v>
      </c>
      <c r="BL1140" s="118">
        <f t="shared" si="3065"/>
        <v>20656727.757886052</v>
      </c>
      <c r="BM1140" s="118">
        <f t="shared" si="3065"/>
        <v>20656727.757886052</v>
      </c>
      <c r="BN1140" s="118">
        <f t="shared" si="3065"/>
        <v>20656727.757886052</v>
      </c>
      <c r="BO1140" s="118">
        <f t="shared" si="3065"/>
        <v>20656727.757886052</v>
      </c>
      <c r="BP1140" s="118">
        <f t="shared" si="3065"/>
        <v>20656727.757886052</v>
      </c>
      <c r="BQ1140" s="118">
        <f t="shared" si="3065"/>
        <v>20656727.757886052</v>
      </c>
      <c r="BR1140" s="118">
        <f t="shared" si="3065"/>
        <v>20656727.757886052</v>
      </c>
      <c r="BS1140" s="118">
        <f t="shared" si="3065"/>
        <v>20656727.757886052</v>
      </c>
      <c r="BT1140" s="118">
        <f t="shared" si="3065"/>
        <v>20656727.757886052</v>
      </c>
      <c r="BU1140" s="118">
        <f t="shared" si="3065"/>
        <v>20656727.757886052</v>
      </c>
      <c r="BV1140" s="118">
        <f t="shared" si="3065"/>
        <v>20656727.757886052</v>
      </c>
      <c r="BW1140" s="247">
        <f t="shared" si="2658"/>
        <v>995857884.5903306</v>
      </c>
    </row>
    <row r="1141" spans="1:75" x14ac:dyDescent="0.3">
      <c r="A1141" s="168" t="s">
        <v>644</v>
      </c>
      <c r="O1141" s="118">
        <f>+O1121*4%</f>
        <v>4228175.4530400001</v>
      </c>
      <c r="P1141" s="118">
        <f t="shared" ref="P1141:BV1141" si="3066">+P1121*4%</f>
        <v>4228175.4530400001</v>
      </c>
      <c r="Q1141" s="118">
        <f t="shared" si="3066"/>
        <v>4228175.4530400001</v>
      </c>
      <c r="R1141" s="118">
        <f t="shared" si="3066"/>
        <v>4228175.4530400001</v>
      </c>
      <c r="S1141" s="118">
        <f t="shared" si="3066"/>
        <v>4228175.4530400001</v>
      </c>
      <c r="T1141" s="118">
        <f t="shared" si="3066"/>
        <v>4228175.4530400001</v>
      </c>
      <c r="U1141" s="118">
        <f t="shared" si="3066"/>
        <v>4228175.4530400001</v>
      </c>
      <c r="V1141" s="118">
        <f t="shared" si="3066"/>
        <v>4228175.4530400001</v>
      </c>
      <c r="W1141" s="118">
        <f t="shared" si="3066"/>
        <v>4228175.4530400001</v>
      </c>
      <c r="X1141" s="118">
        <f t="shared" si="3066"/>
        <v>4228175.4530400001</v>
      </c>
      <c r="Y1141" s="118">
        <f t="shared" si="3066"/>
        <v>4228175.4530400001</v>
      </c>
      <c r="Z1141" s="118">
        <f t="shared" si="3066"/>
        <v>4228175.4530400001</v>
      </c>
      <c r="AA1141" s="118">
        <f t="shared" si="3066"/>
        <v>4866600.1005046647</v>
      </c>
      <c r="AB1141" s="118">
        <f t="shared" si="3066"/>
        <v>4866600.1005046647</v>
      </c>
      <c r="AC1141" s="118">
        <f t="shared" si="3066"/>
        <v>4866600.1005046647</v>
      </c>
      <c r="AD1141" s="118">
        <f t="shared" si="3066"/>
        <v>4866600.1005046647</v>
      </c>
      <c r="AE1141" s="118">
        <f t="shared" si="3066"/>
        <v>4866600.1005046647</v>
      </c>
      <c r="AF1141" s="118">
        <f t="shared" si="3066"/>
        <v>4866600.1005046647</v>
      </c>
      <c r="AG1141" s="118">
        <f t="shared" si="3066"/>
        <v>4866600.1005046647</v>
      </c>
      <c r="AH1141" s="118">
        <f t="shared" si="3066"/>
        <v>4866600.1005046647</v>
      </c>
      <c r="AI1141" s="118">
        <f t="shared" si="3066"/>
        <v>4866600.1005046647</v>
      </c>
      <c r="AJ1141" s="118">
        <f t="shared" si="3066"/>
        <v>4866600.1005046647</v>
      </c>
      <c r="AK1141" s="118">
        <f t="shared" si="3066"/>
        <v>4866600.1005046647</v>
      </c>
      <c r="AL1141" s="118">
        <f t="shared" si="3066"/>
        <v>4866600.1005046647</v>
      </c>
      <c r="AM1141" s="118">
        <f t="shared" si="3066"/>
        <v>5280219.1555984188</v>
      </c>
      <c r="AN1141" s="118">
        <f t="shared" si="3066"/>
        <v>5280219.1555984188</v>
      </c>
      <c r="AO1141" s="118">
        <f t="shared" si="3066"/>
        <v>5280219.1555984188</v>
      </c>
      <c r="AP1141" s="118">
        <f t="shared" si="3066"/>
        <v>5280219.1555984188</v>
      </c>
      <c r="AQ1141" s="118">
        <f t="shared" si="3066"/>
        <v>5280219.1555984188</v>
      </c>
      <c r="AR1141" s="118">
        <f t="shared" si="3066"/>
        <v>5280219.1555984188</v>
      </c>
      <c r="AS1141" s="118">
        <f t="shared" si="3066"/>
        <v>5280219.1555984188</v>
      </c>
      <c r="AT1141" s="118">
        <f t="shared" si="3066"/>
        <v>5280219.1555984188</v>
      </c>
      <c r="AU1141" s="118">
        <f t="shared" si="3066"/>
        <v>5280219.1555984188</v>
      </c>
      <c r="AV1141" s="118">
        <f t="shared" si="3066"/>
        <v>5280219.1555984188</v>
      </c>
      <c r="AW1141" s="118">
        <f t="shared" si="3066"/>
        <v>5280219.1555984188</v>
      </c>
      <c r="AX1141" s="118">
        <f t="shared" si="3066"/>
        <v>5280219.1555984188</v>
      </c>
      <c r="AY1141" s="118">
        <f t="shared" si="3066"/>
        <v>6402148.3879596256</v>
      </c>
      <c r="AZ1141" s="118">
        <f t="shared" si="3066"/>
        <v>6402148.3879596256</v>
      </c>
      <c r="BA1141" s="118">
        <f t="shared" si="3066"/>
        <v>6402148.3879596256</v>
      </c>
      <c r="BB1141" s="118">
        <f t="shared" si="3066"/>
        <v>6402148.3879596256</v>
      </c>
      <c r="BC1141" s="118">
        <f t="shared" si="3066"/>
        <v>6402148.3879596256</v>
      </c>
      <c r="BD1141" s="118">
        <f t="shared" si="3066"/>
        <v>6402148.3879596256</v>
      </c>
      <c r="BE1141" s="118">
        <f t="shared" si="3066"/>
        <v>6402148.3879596256</v>
      </c>
      <c r="BF1141" s="118">
        <f t="shared" si="3066"/>
        <v>6402148.3879596256</v>
      </c>
      <c r="BG1141" s="118">
        <f t="shared" si="3066"/>
        <v>6402148.3879596256</v>
      </c>
      <c r="BH1141" s="118">
        <f t="shared" si="3066"/>
        <v>6402148.3879596256</v>
      </c>
      <c r="BI1141" s="118">
        <f t="shared" si="3066"/>
        <v>6402148.3879596256</v>
      </c>
      <c r="BJ1141" s="118">
        <f t="shared" si="3066"/>
        <v>6402148.3879596256</v>
      </c>
      <c r="BK1141" s="118">
        <f t="shared" si="3066"/>
        <v>6885575.919295352</v>
      </c>
      <c r="BL1141" s="118">
        <f t="shared" si="3066"/>
        <v>6885575.919295352</v>
      </c>
      <c r="BM1141" s="118">
        <f t="shared" si="3066"/>
        <v>6885575.919295352</v>
      </c>
      <c r="BN1141" s="118">
        <f t="shared" si="3066"/>
        <v>6885575.919295352</v>
      </c>
      <c r="BO1141" s="118">
        <f t="shared" si="3066"/>
        <v>6885575.919295352</v>
      </c>
      <c r="BP1141" s="118">
        <f t="shared" si="3066"/>
        <v>6885575.919295352</v>
      </c>
      <c r="BQ1141" s="118">
        <f t="shared" si="3066"/>
        <v>6885575.919295352</v>
      </c>
      <c r="BR1141" s="118">
        <f t="shared" si="3066"/>
        <v>6885575.919295352</v>
      </c>
      <c r="BS1141" s="118">
        <f t="shared" si="3066"/>
        <v>6885575.919295352</v>
      </c>
      <c r="BT1141" s="118">
        <f t="shared" si="3066"/>
        <v>6885575.919295352</v>
      </c>
      <c r="BU1141" s="118">
        <f t="shared" si="3066"/>
        <v>6885575.919295352</v>
      </c>
      <c r="BV1141" s="118">
        <f t="shared" si="3066"/>
        <v>6885575.919295352</v>
      </c>
      <c r="BW1141" s="247">
        <f t="shared" si="2658"/>
        <v>331952628.19677705</v>
      </c>
    </row>
    <row r="1142" spans="1:75" x14ac:dyDescent="0.3">
      <c r="A1142" s="3" t="s">
        <v>645</v>
      </c>
      <c r="O1142" s="16">
        <f>+O1121*3.5%</f>
        <v>3699653.52141</v>
      </c>
      <c r="P1142" s="16">
        <f t="shared" ref="P1142:BV1142" si="3067">+P1121*3.5%</f>
        <v>3699653.52141</v>
      </c>
      <c r="Q1142" s="16">
        <f t="shared" si="3067"/>
        <v>3699653.52141</v>
      </c>
      <c r="R1142" s="16">
        <f t="shared" si="3067"/>
        <v>3699653.52141</v>
      </c>
      <c r="S1142" s="16">
        <f t="shared" si="3067"/>
        <v>3699653.52141</v>
      </c>
      <c r="T1142" s="16">
        <f t="shared" si="3067"/>
        <v>3699653.52141</v>
      </c>
      <c r="U1142" s="16">
        <f t="shared" si="3067"/>
        <v>3699653.52141</v>
      </c>
      <c r="V1142" s="16">
        <f t="shared" si="3067"/>
        <v>3699653.52141</v>
      </c>
      <c r="W1142" s="16">
        <f t="shared" si="3067"/>
        <v>3699653.52141</v>
      </c>
      <c r="X1142" s="16">
        <f t="shared" si="3067"/>
        <v>3699653.52141</v>
      </c>
      <c r="Y1142" s="16">
        <f t="shared" si="3067"/>
        <v>3699653.52141</v>
      </c>
      <c r="Z1142" s="16">
        <f t="shared" si="3067"/>
        <v>3699653.52141</v>
      </c>
      <c r="AA1142" s="16">
        <f t="shared" si="3067"/>
        <v>4258275.0879415814</v>
      </c>
      <c r="AB1142" s="16">
        <f t="shared" si="3067"/>
        <v>4258275.0879415814</v>
      </c>
      <c r="AC1142" s="16">
        <f t="shared" si="3067"/>
        <v>4258275.0879415814</v>
      </c>
      <c r="AD1142" s="16">
        <f t="shared" si="3067"/>
        <v>4258275.0879415814</v>
      </c>
      <c r="AE1142" s="16">
        <f t="shared" si="3067"/>
        <v>4258275.0879415814</v>
      </c>
      <c r="AF1142" s="16">
        <f t="shared" si="3067"/>
        <v>4258275.0879415814</v>
      </c>
      <c r="AG1142" s="16">
        <f t="shared" si="3067"/>
        <v>4258275.0879415814</v>
      </c>
      <c r="AH1142" s="16">
        <f t="shared" si="3067"/>
        <v>4258275.0879415814</v>
      </c>
      <c r="AI1142" s="16">
        <f t="shared" si="3067"/>
        <v>4258275.0879415814</v>
      </c>
      <c r="AJ1142" s="16">
        <f t="shared" si="3067"/>
        <v>4258275.0879415814</v>
      </c>
      <c r="AK1142" s="16">
        <f t="shared" si="3067"/>
        <v>4258275.0879415814</v>
      </c>
      <c r="AL1142" s="16">
        <f t="shared" si="3067"/>
        <v>4258275.0879415814</v>
      </c>
      <c r="AM1142" s="16">
        <f t="shared" si="3067"/>
        <v>4620191.7611486167</v>
      </c>
      <c r="AN1142" s="16">
        <f t="shared" si="3067"/>
        <v>4620191.7611486167</v>
      </c>
      <c r="AO1142" s="16">
        <f t="shared" si="3067"/>
        <v>4620191.7611486167</v>
      </c>
      <c r="AP1142" s="16">
        <f t="shared" si="3067"/>
        <v>4620191.7611486167</v>
      </c>
      <c r="AQ1142" s="16">
        <f t="shared" si="3067"/>
        <v>4620191.7611486167</v>
      </c>
      <c r="AR1142" s="16">
        <f t="shared" si="3067"/>
        <v>4620191.7611486167</v>
      </c>
      <c r="AS1142" s="16">
        <f t="shared" si="3067"/>
        <v>4620191.7611486167</v>
      </c>
      <c r="AT1142" s="16">
        <f t="shared" si="3067"/>
        <v>4620191.7611486167</v>
      </c>
      <c r="AU1142" s="16">
        <f t="shared" si="3067"/>
        <v>4620191.7611486167</v>
      </c>
      <c r="AV1142" s="16">
        <f t="shared" si="3067"/>
        <v>4620191.7611486167</v>
      </c>
      <c r="AW1142" s="16">
        <f t="shared" si="3067"/>
        <v>4620191.7611486167</v>
      </c>
      <c r="AX1142" s="16">
        <f t="shared" si="3067"/>
        <v>4620191.7611486167</v>
      </c>
      <c r="AY1142" s="16">
        <f t="shared" si="3067"/>
        <v>5601879.8394646728</v>
      </c>
      <c r="AZ1142" s="16">
        <f t="shared" si="3067"/>
        <v>5601879.8394646728</v>
      </c>
      <c r="BA1142" s="16">
        <f t="shared" si="3067"/>
        <v>5601879.8394646728</v>
      </c>
      <c r="BB1142" s="16">
        <f t="shared" si="3067"/>
        <v>5601879.8394646728</v>
      </c>
      <c r="BC1142" s="16">
        <f t="shared" si="3067"/>
        <v>5601879.8394646728</v>
      </c>
      <c r="BD1142" s="16">
        <f t="shared" si="3067"/>
        <v>5601879.8394646728</v>
      </c>
      <c r="BE1142" s="16">
        <f t="shared" si="3067"/>
        <v>5601879.8394646728</v>
      </c>
      <c r="BF1142" s="16">
        <f t="shared" si="3067"/>
        <v>5601879.8394646728</v>
      </c>
      <c r="BG1142" s="16">
        <f t="shared" si="3067"/>
        <v>5601879.8394646728</v>
      </c>
      <c r="BH1142" s="16">
        <f t="shared" si="3067"/>
        <v>5601879.8394646728</v>
      </c>
      <c r="BI1142" s="16">
        <f t="shared" si="3067"/>
        <v>5601879.8394646728</v>
      </c>
      <c r="BJ1142" s="16">
        <f t="shared" si="3067"/>
        <v>5601879.8394646728</v>
      </c>
      <c r="BK1142" s="16">
        <f t="shared" si="3067"/>
        <v>6024878.9293834334</v>
      </c>
      <c r="BL1142" s="16">
        <f t="shared" si="3067"/>
        <v>6024878.9293834334</v>
      </c>
      <c r="BM1142" s="16">
        <f t="shared" si="3067"/>
        <v>6024878.9293834334</v>
      </c>
      <c r="BN1142" s="16">
        <f t="shared" si="3067"/>
        <v>6024878.9293834334</v>
      </c>
      <c r="BO1142" s="16">
        <f t="shared" si="3067"/>
        <v>6024878.9293834334</v>
      </c>
      <c r="BP1142" s="16">
        <f t="shared" si="3067"/>
        <v>6024878.9293834334</v>
      </c>
      <c r="BQ1142" s="16">
        <f t="shared" si="3067"/>
        <v>6024878.9293834334</v>
      </c>
      <c r="BR1142" s="16">
        <f t="shared" si="3067"/>
        <v>6024878.9293834334</v>
      </c>
      <c r="BS1142" s="16">
        <f t="shared" si="3067"/>
        <v>6024878.9293834334</v>
      </c>
      <c r="BT1142" s="16">
        <f t="shared" si="3067"/>
        <v>6024878.9293834334</v>
      </c>
      <c r="BU1142" s="16">
        <f t="shared" si="3067"/>
        <v>6024878.9293834334</v>
      </c>
      <c r="BV1142" s="16">
        <f t="shared" si="3067"/>
        <v>6024878.9293834334</v>
      </c>
      <c r="BW1142" s="247">
        <f t="shared" si="2658"/>
        <v>290458549.67217964</v>
      </c>
    </row>
    <row r="1143" spans="1:75" x14ac:dyDescent="0.3">
      <c r="A1143" s="3" t="s">
        <v>646</v>
      </c>
      <c r="O1143" s="16">
        <f>+IF(O1118&gt;=4,O1121*1%,0)</f>
        <v>1057043.86326</v>
      </c>
      <c r="P1143" s="16">
        <f t="shared" ref="P1143:BV1143" si="3068">+IF(P1118&gt;=4,P1121*1%,0)</f>
        <v>1057043.86326</v>
      </c>
      <c r="Q1143" s="16">
        <f t="shared" si="3068"/>
        <v>1057043.86326</v>
      </c>
      <c r="R1143" s="16">
        <f t="shared" si="3068"/>
        <v>1057043.86326</v>
      </c>
      <c r="S1143" s="16">
        <f t="shared" si="3068"/>
        <v>1057043.86326</v>
      </c>
      <c r="T1143" s="16">
        <f t="shared" si="3068"/>
        <v>1057043.86326</v>
      </c>
      <c r="U1143" s="16">
        <f t="shared" si="3068"/>
        <v>1057043.86326</v>
      </c>
      <c r="V1143" s="16">
        <f t="shared" si="3068"/>
        <v>1057043.86326</v>
      </c>
      <c r="W1143" s="16">
        <f t="shared" si="3068"/>
        <v>1057043.86326</v>
      </c>
      <c r="X1143" s="16">
        <f t="shared" si="3068"/>
        <v>1057043.86326</v>
      </c>
      <c r="Y1143" s="16">
        <f t="shared" si="3068"/>
        <v>1057043.86326</v>
      </c>
      <c r="Z1143" s="16">
        <f t="shared" si="3068"/>
        <v>1057043.86326</v>
      </c>
      <c r="AA1143" s="16">
        <f t="shared" si="3068"/>
        <v>1216650.0251261662</v>
      </c>
      <c r="AB1143" s="16">
        <f t="shared" si="3068"/>
        <v>1216650.0251261662</v>
      </c>
      <c r="AC1143" s="16">
        <f t="shared" si="3068"/>
        <v>1216650.0251261662</v>
      </c>
      <c r="AD1143" s="16">
        <f t="shared" si="3068"/>
        <v>1216650.0251261662</v>
      </c>
      <c r="AE1143" s="16">
        <f t="shared" si="3068"/>
        <v>1216650.0251261662</v>
      </c>
      <c r="AF1143" s="16">
        <f t="shared" si="3068"/>
        <v>1216650.0251261662</v>
      </c>
      <c r="AG1143" s="16">
        <f t="shared" si="3068"/>
        <v>1216650.0251261662</v>
      </c>
      <c r="AH1143" s="16">
        <f t="shared" si="3068"/>
        <v>1216650.0251261662</v>
      </c>
      <c r="AI1143" s="16">
        <f t="shared" si="3068"/>
        <v>1216650.0251261662</v>
      </c>
      <c r="AJ1143" s="16">
        <f t="shared" si="3068"/>
        <v>1216650.0251261662</v>
      </c>
      <c r="AK1143" s="16">
        <f t="shared" si="3068"/>
        <v>1216650.0251261662</v>
      </c>
      <c r="AL1143" s="16">
        <f t="shared" si="3068"/>
        <v>1216650.0251261662</v>
      </c>
      <c r="AM1143" s="16">
        <f t="shared" si="3068"/>
        <v>1320054.7888996047</v>
      </c>
      <c r="AN1143" s="16">
        <f t="shared" si="3068"/>
        <v>1320054.7888996047</v>
      </c>
      <c r="AO1143" s="16">
        <f t="shared" si="3068"/>
        <v>1320054.7888996047</v>
      </c>
      <c r="AP1143" s="16">
        <f t="shared" si="3068"/>
        <v>1320054.7888996047</v>
      </c>
      <c r="AQ1143" s="16">
        <f t="shared" si="3068"/>
        <v>1320054.7888996047</v>
      </c>
      <c r="AR1143" s="16">
        <f t="shared" si="3068"/>
        <v>1320054.7888996047</v>
      </c>
      <c r="AS1143" s="16">
        <f t="shared" si="3068"/>
        <v>1320054.7888996047</v>
      </c>
      <c r="AT1143" s="16">
        <f t="shared" si="3068"/>
        <v>1320054.7888996047</v>
      </c>
      <c r="AU1143" s="16">
        <f t="shared" si="3068"/>
        <v>1320054.7888996047</v>
      </c>
      <c r="AV1143" s="16">
        <f t="shared" si="3068"/>
        <v>1320054.7888996047</v>
      </c>
      <c r="AW1143" s="16">
        <f t="shared" si="3068"/>
        <v>1320054.7888996047</v>
      </c>
      <c r="AX1143" s="16">
        <f t="shared" si="3068"/>
        <v>1320054.7888996047</v>
      </c>
      <c r="AY1143" s="16">
        <f t="shared" si="3068"/>
        <v>1600537.0969899064</v>
      </c>
      <c r="AZ1143" s="16">
        <f t="shared" si="3068"/>
        <v>1600537.0969899064</v>
      </c>
      <c r="BA1143" s="16">
        <f t="shared" si="3068"/>
        <v>1600537.0969899064</v>
      </c>
      <c r="BB1143" s="16">
        <f t="shared" si="3068"/>
        <v>1600537.0969899064</v>
      </c>
      <c r="BC1143" s="16">
        <f t="shared" si="3068"/>
        <v>1600537.0969899064</v>
      </c>
      <c r="BD1143" s="16">
        <f t="shared" si="3068"/>
        <v>1600537.0969899064</v>
      </c>
      <c r="BE1143" s="16">
        <f t="shared" si="3068"/>
        <v>1600537.0969899064</v>
      </c>
      <c r="BF1143" s="16">
        <f t="shared" si="3068"/>
        <v>1600537.0969899064</v>
      </c>
      <c r="BG1143" s="16">
        <f t="shared" si="3068"/>
        <v>1600537.0969899064</v>
      </c>
      <c r="BH1143" s="16">
        <f t="shared" si="3068"/>
        <v>1600537.0969899064</v>
      </c>
      <c r="BI1143" s="16">
        <f t="shared" si="3068"/>
        <v>1600537.0969899064</v>
      </c>
      <c r="BJ1143" s="16">
        <f t="shared" si="3068"/>
        <v>1600537.0969899064</v>
      </c>
      <c r="BK1143" s="16">
        <f t="shared" si="3068"/>
        <v>1721393.979823838</v>
      </c>
      <c r="BL1143" s="16">
        <f t="shared" si="3068"/>
        <v>1721393.979823838</v>
      </c>
      <c r="BM1143" s="16">
        <f t="shared" si="3068"/>
        <v>1721393.979823838</v>
      </c>
      <c r="BN1143" s="16">
        <f t="shared" si="3068"/>
        <v>1721393.979823838</v>
      </c>
      <c r="BO1143" s="16">
        <f t="shared" si="3068"/>
        <v>1721393.979823838</v>
      </c>
      <c r="BP1143" s="16">
        <f t="shared" si="3068"/>
        <v>1721393.979823838</v>
      </c>
      <c r="BQ1143" s="16">
        <f t="shared" si="3068"/>
        <v>1721393.979823838</v>
      </c>
      <c r="BR1143" s="16">
        <f t="shared" si="3068"/>
        <v>1721393.979823838</v>
      </c>
      <c r="BS1143" s="16">
        <f t="shared" si="3068"/>
        <v>1721393.979823838</v>
      </c>
      <c r="BT1143" s="16">
        <f t="shared" si="3068"/>
        <v>1721393.979823838</v>
      </c>
      <c r="BU1143" s="16">
        <f t="shared" si="3068"/>
        <v>1721393.979823838</v>
      </c>
      <c r="BV1143" s="16">
        <f t="shared" si="3068"/>
        <v>1721393.979823838</v>
      </c>
      <c r="BW1143" s="247">
        <f t="shared" si="2658"/>
        <v>82988157.049194261</v>
      </c>
    </row>
    <row r="1144" spans="1:75" x14ac:dyDescent="0.3">
      <c r="A1144" s="3"/>
      <c r="BW1144" s="233">
        <f t="shared" si="2658"/>
        <v>0</v>
      </c>
    </row>
    <row r="1145" spans="1:75" x14ac:dyDescent="0.3">
      <c r="A1145" s="284" t="s">
        <v>651</v>
      </c>
      <c r="O1145" s="64">
        <f>+O1121+O1122+O1124+O1126+O1129+O1131+O1134+O1137+O1140+O1142</f>
        <v>157411448.63713497</v>
      </c>
      <c r="P1145" s="64">
        <f t="shared" ref="P1145:BV1145" si="3069">+P1121+P1122+P1124+P1126+P1129+P1131+P1134+P1137+P1140+P1142</f>
        <v>157587622.61434498</v>
      </c>
      <c r="Q1145" s="64">
        <f t="shared" si="3069"/>
        <v>157763796.59155497</v>
      </c>
      <c r="R1145" s="64">
        <f t="shared" si="3069"/>
        <v>157939970.56876498</v>
      </c>
      <c r="S1145" s="64">
        <f t="shared" si="3069"/>
        <v>158116144.54597497</v>
      </c>
      <c r="T1145" s="64">
        <f t="shared" si="3069"/>
        <v>158292318.52318498</v>
      </c>
      <c r="U1145" s="64">
        <f t="shared" si="3069"/>
        <v>158468492.50039497</v>
      </c>
      <c r="V1145" s="64">
        <f t="shared" si="3069"/>
        <v>158644666.47760499</v>
      </c>
      <c r="W1145" s="64">
        <f t="shared" si="3069"/>
        <v>158820840.45481497</v>
      </c>
      <c r="X1145" s="64">
        <f t="shared" si="3069"/>
        <v>158997014.43202499</v>
      </c>
      <c r="Y1145" s="64">
        <f t="shared" si="3069"/>
        <v>159173188.40923497</v>
      </c>
      <c r="Z1145" s="64">
        <f t="shared" si="3069"/>
        <v>159349362.38644499</v>
      </c>
      <c r="AA1145" s="64">
        <f t="shared" si="3069"/>
        <v>181179466.24170491</v>
      </c>
      <c r="AB1145" s="64">
        <f t="shared" si="3069"/>
        <v>181382241.24589261</v>
      </c>
      <c r="AC1145" s="64">
        <f t="shared" si="3069"/>
        <v>181585016.25008032</v>
      </c>
      <c r="AD1145" s="64">
        <f t="shared" si="3069"/>
        <v>181787791.25426799</v>
      </c>
      <c r="AE1145" s="64">
        <f t="shared" si="3069"/>
        <v>181990566.25845569</v>
      </c>
      <c r="AF1145" s="64">
        <f t="shared" si="3069"/>
        <v>182193341.2626434</v>
      </c>
      <c r="AG1145" s="64">
        <f t="shared" si="3069"/>
        <v>182396116.26683107</v>
      </c>
      <c r="AH1145" s="64">
        <f t="shared" si="3069"/>
        <v>182598891.27101877</v>
      </c>
      <c r="AI1145" s="64">
        <f t="shared" si="3069"/>
        <v>182801666.27520648</v>
      </c>
      <c r="AJ1145" s="64">
        <f t="shared" si="3069"/>
        <v>183004441.27939415</v>
      </c>
      <c r="AK1145" s="64">
        <f t="shared" si="3069"/>
        <v>183207216.28358185</v>
      </c>
      <c r="AL1145" s="64">
        <f t="shared" si="3069"/>
        <v>183409991.28776956</v>
      </c>
      <c r="AM1145" s="64">
        <f t="shared" si="3069"/>
        <v>196578158.98029947</v>
      </c>
      <c r="AN1145" s="64">
        <f t="shared" si="3069"/>
        <v>196798168.11178279</v>
      </c>
      <c r="AO1145" s="64">
        <f t="shared" si="3069"/>
        <v>197018177.24326605</v>
      </c>
      <c r="AP1145" s="64">
        <f t="shared" si="3069"/>
        <v>197238186.3747493</v>
      </c>
      <c r="AQ1145" s="64">
        <f t="shared" si="3069"/>
        <v>197458195.50623256</v>
      </c>
      <c r="AR1145" s="64">
        <f t="shared" si="3069"/>
        <v>197678204.63771582</v>
      </c>
      <c r="AS1145" s="64">
        <f t="shared" si="3069"/>
        <v>197898213.76919907</v>
      </c>
      <c r="AT1145" s="64">
        <f t="shared" si="3069"/>
        <v>198118222.90068239</v>
      </c>
      <c r="AU1145" s="64">
        <f t="shared" si="3069"/>
        <v>198338232.03216565</v>
      </c>
      <c r="AV1145" s="64">
        <f t="shared" si="3069"/>
        <v>198558241.1636489</v>
      </c>
      <c r="AW1145" s="64">
        <f t="shared" si="3069"/>
        <v>198778250.29513216</v>
      </c>
      <c r="AX1145" s="64">
        <f t="shared" si="3069"/>
        <v>198998259.42661542</v>
      </c>
      <c r="AY1145" s="64">
        <f t="shared" si="3069"/>
        <v>238346649.36008021</v>
      </c>
      <c r="AZ1145" s="64">
        <f t="shared" si="3069"/>
        <v>238613405.54291186</v>
      </c>
      <c r="BA1145" s="64">
        <f t="shared" si="3069"/>
        <v>238880161.72574353</v>
      </c>
      <c r="BB1145" s="64">
        <f t="shared" si="3069"/>
        <v>239146917.90857518</v>
      </c>
      <c r="BC1145" s="64">
        <f t="shared" si="3069"/>
        <v>239413674.09140682</v>
      </c>
      <c r="BD1145" s="64">
        <f t="shared" si="3069"/>
        <v>239680430.27423847</v>
      </c>
      <c r="BE1145" s="64">
        <f t="shared" si="3069"/>
        <v>239947186.45707011</v>
      </c>
      <c r="BF1145" s="64">
        <f t="shared" si="3069"/>
        <v>240213942.63990179</v>
      </c>
      <c r="BG1145" s="64">
        <f t="shared" si="3069"/>
        <v>240480698.82273343</v>
      </c>
      <c r="BH1145" s="64">
        <f t="shared" si="3069"/>
        <v>240747455.00556508</v>
      </c>
      <c r="BI1145" s="64">
        <f t="shared" si="3069"/>
        <v>241014211.18839672</v>
      </c>
      <c r="BJ1145" s="64">
        <f t="shared" si="3069"/>
        <v>241280967.37122837</v>
      </c>
      <c r="BK1145" s="64">
        <f t="shared" si="3069"/>
        <v>256344253.49543315</v>
      </c>
      <c r="BL1145" s="64">
        <f t="shared" si="3069"/>
        <v>256631152.49207047</v>
      </c>
      <c r="BM1145" s="64">
        <f t="shared" si="3069"/>
        <v>256918051.48870778</v>
      </c>
      <c r="BN1145" s="64">
        <f t="shared" si="3069"/>
        <v>257204950.4853451</v>
      </c>
      <c r="BO1145" s="64">
        <f t="shared" si="3069"/>
        <v>257491849.48198241</v>
      </c>
      <c r="BP1145" s="64">
        <f t="shared" si="3069"/>
        <v>257778748.47861969</v>
      </c>
      <c r="BQ1145" s="64">
        <f t="shared" si="3069"/>
        <v>258065647.47525704</v>
      </c>
      <c r="BR1145" s="64">
        <f t="shared" si="3069"/>
        <v>258352546.47189432</v>
      </c>
      <c r="BS1145" s="64">
        <f t="shared" si="3069"/>
        <v>258639445.46853161</v>
      </c>
      <c r="BT1145" s="64">
        <f t="shared" si="3069"/>
        <v>258926344.46516895</v>
      </c>
      <c r="BU1145" s="64">
        <f t="shared" si="3069"/>
        <v>259213243.46180624</v>
      </c>
      <c r="BV1145" s="64">
        <f t="shared" si="3069"/>
        <v>259500142.45844352</v>
      </c>
      <c r="BW1145" s="247">
        <f t="shared" si="2658"/>
        <v>12434392197.870932</v>
      </c>
    </row>
    <row r="1146" spans="1:75" x14ac:dyDescent="0.3">
      <c r="A1146" s="3"/>
      <c r="BW1146" s="247">
        <f t="shared" ref="BW1146:BW1189" si="3070">SUM(C1146:BV1146)</f>
        <v>0</v>
      </c>
    </row>
    <row r="1147" spans="1:75" x14ac:dyDescent="0.3">
      <c r="BW1147" s="247">
        <f t="shared" si="3070"/>
        <v>0</v>
      </c>
    </row>
    <row r="1148" spans="1:75" x14ac:dyDescent="0.3">
      <c r="A1148" s="286" t="s">
        <v>652</v>
      </c>
      <c r="BW1148" s="247">
        <f t="shared" si="3070"/>
        <v>0</v>
      </c>
    </row>
    <row r="1149" spans="1:75" x14ac:dyDescent="0.3">
      <c r="BW1149" s="247">
        <f t="shared" si="3070"/>
        <v>0</v>
      </c>
    </row>
    <row r="1150" spans="1:75" x14ac:dyDescent="0.3">
      <c r="A1150" s="5" t="s">
        <v>623</v>
      </c>
      <c r="O1150" s="64">
        <f>+O800</f>
        <v>829054.01039999991</v>
      </c>
      <c r="P1150" s="64">
        <f t="shared" ref="P1150:BV1150" si="3071">+P800</f>
        <v>829054.01039999991</v>
      </c>
      <c r="Q1150" s="64">
        <f t="shared" si="3071"/>
        <v>829054.01039999991</v>
      </c>
      <c r="R1150" s="64">
        <f t="shared" si="3071"/>
        <v>829054.01039999991</v>
      </c>
      <c r="S1150" s="64">
        <f t="shared" si="3071"/>
        <v>829054.01039999991</v>
      </c>
      <c r="T1150" s="64">
        <f t="shared" si="3071"/>
        <v>829054.01039999991</v>
      </c>
      <c r="U1150" s="64">
        <f t="shared" si="3071"/>
        <v>829054.01039999991</v>
      </c>
      <c r="V1150" s="64">
        <f t="shared" si="3071"/>
        <v>829054.01039999991</v>
      </c>
      <c r="W1150" s="64">
        <f t="shared" si="3071"/>
        <v>829054.01039999991</v>
      </c>
      <c r="X1150" s="64">
        <f t="shared" si="3071"/>
        <v>829054.01039999991</v>
      </c>
      <c r="Y1150" s="64">
        <f t="shared" si="3071"/>
        <v>829054.01039999991</v>
      </c>
      <c r="Z1150" s="64">
        <f t="shared" si="3071"/>
        <v>829054.01039999991</v>
      </c>
      <c r="AA1150" s="64">
        <f t="shared" si="3071"/>
        <v>874030.19046419987</v>
      </c>
      <c r="AB1150" s="64">
        <f t="shared" si="3071"/>
        <v>874030.19046419987</v>
      </c>
      <c r="AC1150" s="64">
        <f t="shared" si="3071"/>
        <v>874030.19046419987</v>
      </c>
      <c r="AD1150" s="64">
        <f t="shared" si="3071"/>
        <v>874030.19046419987</v>
      </c>
      <c r="AE1150" s="64">
        <f t="shared" si="3071"/>
        <v>874030.19046419987</v>
      </c>
      <c r="AF1150" s="64">
        <f t="shared" si="3071"/>
        <v>874030.19046419987</v>
      </c>
      <c r="AG1150" s="64">
        <f t="shared" si="3071"/>
        <v>874030.19046419987</v>
      </c>
      <c r="AH1150" s="64">
        <f t="shared" si="3071"/>
        <v>874030.19046419987</v>
      </c>
      <c r="AI1150" s="64">
        <f t="shared" si="3071"/>
        <v>874030.19046419987</v>
      </c>
      <c r="AJ1150" s="64">
        <f t="shared" si="3071"/>
        <v>874030.19046419987</v>
      </c>
      <c r="AK1150" s="64">
        <f t="shared" si="3071"/>
        <v>874030.19046419987</v>
      </c>
      <c r="AL1150" s="64">
        <f t="shared" si="3071"/>
        <v>874030.19046419987</v>
      </c>
      <c r="AM1150" s="64">
        <f t="shared" si="3071"/>
        <v>916704.71451361431</v>
      </c>
      <c r="AN1150" s="64">
        <f t="shared" si="3071"/>
        <v>916704.71451361431</v>
      </c>
      <c r="AO1150" s="64">
        <f t="shared" si="3071"/>
        <v>916704.71451361431</v>
      </c>
      <c r="AP1150" s="64">
        <f t="shared" si="3071"/>
        <v>916704.71451361431</v>
      </c>
      <c r="AQ1150" s="64">
        <f t="shared" si="3071"/>
        <v>916704.71451361431</v>
      </c>
      <c r="AR1150" s="64">
        <f t="shared" si="3071"/>
        <v>916704.71451361431</v>
      </c>
      <c r="AS1150" s="64">
        <f t="shared" si="3071"/>
        <v>916704.71451361431</v>
      </c>
      <c r="AT1150" s="64">
        <f t="shared" si="3071"/>
        <v>916704.71451361431</v>
      </c>
      <c r="AU1150" s="64">
        <f t="shared" si="3071"/>
        <v>916704.71451361431</v>
      </c>
      <c r="AV1150" s="64">
        <f t="shared" si="3071"/>
        <v>916704.71451361431</v>
      </c>
      <c r="AW1150" s="64">
        <f t="shared" si="3071"/>
        <v>916704.71451361431</v>
      </c>
      <c r="AX1150" s="64">
        <f t="shared" si="3071"/>
        <v>916704.71451361431</v>
      </c>
      <c r="AY1150" s="64">
        <f t="shared" si="3071"/>
        <v>960706.54081026779</v>
      </c>
      <c r="AZ1150" s="64">
        <f t="shared" si="3071"/>
        <v>960706.54081026779</v>
      </c>
      <c r="BA1150" s="64">
        <f t="shared" si="3071"/>
        <v>960706.54081026779</v>
      </c>
      <c r="BB1150" s="64">
        <f t="shared" si="3071"/>
        <v>960706.54081026779</v>
      </c>
      <c r="BC1150" s="64">
        <f t="shared" si="3071"/>
        <v>960706.54081026779</v>
      </c>
      <c r="BD1150" s="64">
        <f t="shared" si="3071"/>
        <v>960706.54081026779</v>
      </c>
      <c r="BE1150" s="64">
        <f t="shared" si="3071"/>
        <v>960706.54081026779</v>
      </c>
      <c r="BF1150" s="64">
        <f t="shared" si="3071"/>
        <v>960706.54081026779</v>
      </c>
      <c r="BG1150" s="64">
        <f t="shared" si="3071"/>
        <v>960706.54081026779</v>
      </c>
      <c r="BH1150" s="64">
        <f t="shared" si="3071"/>
        <v>960706.54081026779</v>
      </c>
      <c r="BI1150" s="64">
        <f t="shared" si="3071"/>
        <v>960706.54081026779</v>
      </c>
      <c r="BJ1150" s="64">
        <f t="shared" si="3071"/>
        <v>960706.54081026779</v>
      </c>
      <c r="BK1150" s="64">
        <f t="shared" si="3071"/>
        <v>1012584.6940140222</v>
      </c>
      <c r="BL1150" s="64">
        <f t="shared" si="3071"/>
        <v>1012584.6940140222</v>
      </c>
      <c r="BM1150" s="64">
        <f t="shared" si="3071"/>
        <v>1012584.6940140222</v>
      </c>
      <c r="BN1150" s="64">
        <f t="shared" si="3071"/>
        <v>1012584.6940140222</v>
      </c>
      <c r="BO1150" s="64">
        <f t="shared" si="3071"/>
        <v>1012584.6940140222</v>
      </c>
      <c r="BP1150" s="64">
        <f t="shared" si="3071"/>
        <v>1012584.6940140222</v>
      </c>
      <c r="BQ1150" s="64">
        <f t="shared" si="3071"/>
        <v>1012584.6940140222</v>
      </c>
      <c r="BR1150" s="64">
        <f t="shared" si="3071"/>
        <v>1012584.6940140222</v>
      </c>
      <c r="BS1150" s="64">
        <f t="shared" si="3071"/>
        <v>1012584.6940140222</v>
      </c>
      <c r="BT1150" s="64">
        <f t="shared" si="3071"/>
        <v>1012584.6940140222</v>
      </c>
      <c r="BU1150" s="64">
        <f t="shared" si="3071"/>
        <v>1012584.6940140222</v>
      </c>
      <c r="BV1150" s="64">
        <f t="shared" si="3071"/>
        <v>1012584.6940140222</v>
      </c>
      <c r="BW1150" s="247">
        <f t="shared" si="3070"/>
        <v>55116961.802425198</v>
      </c>
    </row>
    <row r="1151" spans="1:75" x14ac:dyDescent="0.3">
      <c r="A1151" s="5" t="s">
        <v>624</v>
      </c>
      <c r="O1151" s="16">
        <f>+'Monthly Parameters'!O112</f>
        <v>12</v>
      </c>
      <c r="P1151" s="16">
        <f>+'Monthly Parameters'!P112</f>
        <v>12</v>
      </c>
      <c r="Q1151" s="16">
        <f>+'Monthly Parameters'!Q112</f>
        <v>12</v>
      </c>
      <c r="R1151" s="16">
        <f>+'Monthly Parameters'!R112</f>
        <v>12</v>
      </c>
      <c r="S1151" s="16">
        <f>+'Monthly Parameters'!S112</f>
        <v>12</v>
      </c>
      <c r="T1151" s="16">
        <f>+'Monthly Parameters'!T112</f>
        <v>12</v>
      </c>
      <c r="U1151" s="16">
        <f>+'Monthly Parameters'!U112</f>
        <v>12</v>
      </c>
      <c r="V1151" s="16">
        <f>+'Monthly Parameters'!V112</f>
        <v>12</v>
      </c>
      <c r="W1151" s="16">
        <f>+'Monthly Parameters'!W112</f>
        <v>12</v>
      </c>
      <c r="X1151" s="16">
        <f>+'Monthly Parameters'!X112</f>
        <v>12</v>
      </c>
      <c r="Y1151" s="16">
        <f>+'Monthly Parameters'!Y112</f>
        <v>12</v>
      </c>
      <c r="Z1151" s="16">
        <f>+'Monthly Parameters'!Z112</f>
        <v>12</v>
      </c>
      <c r="AA1151" s="16">
        <f>+'Monthly Parameters'!AA112</f>
        <v>12</v>
      </c>
      <c r="AB1151" s="16">
        <f>+'Monthly Parameters'!AB112</f>
        <v>12</v>
      </c>
      <c r="AC1151" s="16">
        <f>+'Monthly Parameters'!AC112</f>
        <v>12</v>
      </c>
      <c r="AD1151" s="16">
        <f>+'Monthly Parameters'!AD112</f>
        <v>12</v>
      </c>
      <c r="AE1151" s="16">
        <f>+'Monthly Parameters'!AE112</f>
        <v>12</v>
      </c>
      <c r="AF1151" s="16">
        <f>+'Monthly Parameters'!AF112</f>
        <v>12</v>
      </c>
      <c r="AG1151" s="16">
        <f>+'Monthly Parameters'!AG112</f>
        <v>12</v>
      </c>
      <c r="AH1151" s="16">
        <f>+'Monthly Parameters'!AH112</f>
        <v>12</v>
      </c>
      <c r="AI1151" s="16">
        <f>+'Monthly Parameters'!AI112</f>
        <v>12</v>
      </c>
      <c r="AJ1151" s="16">
        <f>+'Monthly Parameters'!AJ112</f>
        <v>12</v>
      </c>
      <c r="AK1151" s="16">
        <f>+'Monthly Parameters'!AK112</f>
        <v>12</v>
      </c>
      <c r="AL1151" s="16">
        <f>+'Monthly Parameters'!AL112</f>
        <v>12</v>
      </c>
      <c r="AM1151" s="16">
        <f>+'Monthly Parameters'!AM112</f>
        <v>14</v>
      </c>
      <c r="AN1151" s="16">
        <f>+'Monthly Parameters'!AN112</f>
        <v>14</v>
      </c>
      <c r="AO1151" s="16">
        <f>+'Monthly Parameters'!AO112</f>
        <v>14</v>
      </c>
      <c r="AP1151" s="16">
        <f>+'Monthly Parameters'!AP112</f>
        <v>14</v>
      </c>
      <c r="AQ1151" s="16">
        <f>+'Monthly Parameters'!AQ112</f>
        <v>14</v>
      </c>
      <c r="AR1151" s="16">
        <f>+'Monthly Parameters'!AR112</f>
        <v>14</v>
      </c>
      <c r="AS1151" s="16">
        <f>+'Monthly Parameters'!AS112</f>
        <v>14</v>
      </c>
      <c r="AT1151" s="16">
        <f>+'Monthly Parameters'!AT112</f>
        <v>14</v>
      </c>
      <c r="AU1151" s="16">
        <f>+'Monthly Parameters'!AU112</f>
        <v>14</v>
      </c>
      <c r="AV1151" s="16">
        <f>+'Monthly Parameters'!AV112</f>
        <v>14</v>
      </c>
      <c r="AW1151" s="16">
        <f>+'Monthly Parameters'!AW112</f>
        <v>14</v>
      </c>
      <c r="AX1151" s="16">
        <f>+'Monthly Parameters'!AX112</f>
        <v>14</v>
      </c>
      <c r="AY1151" s="16">
        <f>+'Monthly Parameters'!AY112</f>
        <v>15</v>
      </c>
      <c r="AZ1151" s="16">
        <f>+'Monthly Parameters'!AZ112</f>
        <v>15</v>
      </c>
      <c r="BA1151" s="16">
        <f>+'Monthly Parameters'!BA112</f>
        <v>15</v>
      </c>
      <c r="BB1151" s="16">
        <f>+'Monthly Parameters'!BB112</f>
        <v>15</v>
      </c>
      <c r="BC1151" s="16">
        <f>+'Monthly Parameters'!BC112</f>
        <v>15</v>
      </c>
      <c r="BD1151" s="16">
        <f>+'Monthly Parameters'!BD112</f>
        <v>15</v>
      </c>
      <c r="BE1151" s="16">
        <f>+'Monthly Parameters'!BE112</f>
        <v>15</v>
      </c>
      <c r="BF1151" s="16">
        <f>+'Monthly Parameters'!BF112</f>
        <v>15</v>
      </c>
      <c r="BG1151" s="16">
        <f>+'Monthly Parameters'!BG112</f>
        <v>15</v>
      </c>
      <c r="BH1151" s="16">
        <f>+'Monthly Parameters'!BH112</f>
        <v>15</v>
      </c>
      <c r="BI1151" s="16">
        <f>+'Monthly Parameters'!BI112</f>
        <v>15</v>
      </c>
      <c r="BJ1151" s="16">
        <f>+'Monthly Parameters'!BJ112</f>
        <v>15</v>
      </c>
      <c r="BK1151" s="16">
        <f>+'Monthly Parameters'!BK112</f>
        <v>15</v>
      </c>
      <c r="BL1151" s="16">
        <f>+'Monthly Parameters'!BL112</f>
        <v>15</v>
      </c>
      <c r="BM1151" s="16">
        <f>+'Monthly Parameters'!BM112</f>
        <v>15</v>
      </c>
      <c r="BN1151" s="16">
        <f>+'Monthly Parameters'!BN112</f>
        <v>15</v>
      </c>
      <c r="BO1151" s="16">
        <f>+'Monthly Parameters'!BO112</f>
        <v>15</v>
      </c>
      <c r="BP1151" s="16">
        <f>+'Monthly Parameters'!BP112</f>
        <v>15</v>
      </c>
      <c r="BQ1151" s="16">
        <f>+'Monthly Parameters'!BQ112</f>
        <v>15</v>
      </c>
      <c r="BR1151" s="16">
        <f>+'Monthly Parameters'!BR112</f>
        <v>15</v>
      </c>
      <c r="BS1151" s="16">
        <f>+'Monthly Parameters'!BS112</f>
        <v>15</v>
      </c>
      <c r="BT1151" s="16">
        <f>+'Monthly Parameters'!BT112</f>
        <v>15</v>
      </c>
      <c r="BU1151" s="16">
        <f>+'Monthly Parameters'!BU112</f>
        <v>15</v>
      </c>
      <c r="BV1151" s="16">
        <f>+'Monthly Parameters'!BV112</f>
        <v>15</v>
      </c>
      <c r="BW1151" s="247">
        <f t="shared" si="3070"/>
        <v>816</v>
      </c>
    </row>
    <row r="1152" spans="1:75" x14ac:dyDescent="0.3">
      <c r="A1152" s="5" t="s">
        <v>625</v>
      </c>
      <c r="O1152" s="16">
        <f>+'Monthly Parameters'!O113</f>
        <v>8</v>
      </c>
      <c r="P1152" s="16">
        <f>+'Monthly Parameters'!P113</f>
        <v>8</v>
      </c>
      <c r="Q1152" s="16">
        <f>+'Monthly Parameters'!Q113</f>
        <v>8</v>
      </c>
      <c r="R1152" s="16">
        <f>+'Monthly Parameters'!R113</f>
        <v>8</v>
      </c>
      <c r="S1152" s="16">
        <f>+'Monthly Parameters'!S113</f>
        <v>8</v>
      </c>
      <c r="T1152" s="16">
        <f>+'Monthly Parameters'!T113</f>
        <v>8</v>
      </c>
      <c r="U1152" s="16">
        <f>+'Monthly Parameters'!U113</f>
        <v>8</v>
      </c>
      <c r="V1152" s="16">
        <f>+'Monthly Parameters'!V113</f>
        <v>8</v>
      </c>
      <c r="W1152" s="16">
        <f>+'Monthly Parameters'!W113</f>
        <v>8</v>
      </c>
      <c r="X1152" s="16">
        <f>+'Monthly Parameters'!X113</f>
        <v>8</v>
      </c>
      <c r="Y1152" s="16">
        <f>+'Monthly Parameters'!Y113</f>
        <v>8</v>
      </c>
      <c r="Z1152" s="16">
        <f>+'Monthly Parameters'!Z113</f>
        <v>8</v>
      </c>
      <c r="AA1152" s="16">
        <f>+'Monthly Parameters'!AA113</f>
        <v>8.25</v>
      </c>
      <c r="AB1152" s="16">
        <f>+'Monthly Parameters'!AB113</f>
        <v>8.25</v>
      </c>
      <c r="AC1152" s="16">
        <f>+'Monthly Parameters'!AC113</f>
        <v>8.25</v>
      </c>
      <c r="AD1152" s="16">
        <f>+'Monthly Parameters'!AD113</f>
        <v>8.25</v>
      </c>
      <c r="AE1152" s="16">
        <f>+'Monthly Parameters'!AE113</f>
        <v>8.25</v>
      </c>
      <c r="AF1152" s="16">
        <f>+'Monthly Parameters'!AF113</f>
        <v>8.25</v>
      </c>
      <c r="AG1152" s="16">
        <f>+'Monthly Parameters'!AG113</f>
        <v>8.25</v>
      </c>
      <c r="AH1152" s="16">
        <f>+'Monthly Parameters'!AH113</f>
        <v>8.25</v>
      </c>
      <c r="AI1152" s="16">
        <f>+'Monthly Parameters'!AI113</f>
        <v>8.25</v>
      </c>
      <c r="AJ1152" s="16">
        <f>+'Monthly Parameters'!AJ113</f>
        <v>8.25</v>
      </c>
      <c r="AK1152" s="16">
        <f>+'Monthly Parameters'!AK113</f>
        <v>8.25</v>
      </c>
      <c r="AL1152" s="16">
        <f>+'Monthly Parameters'!AL113</f>
        <v>8.25</v>
      </c>
      <c r="AM1152" s="16">
        <f>+'Monthly Parameters'!AM113</f>
        <v>9.15</v>
      </c>
      <c r="AN1152" s="16">
        <f>+'Monthly Parameters'!AN113</f>
        <v>9.15</v>
      </c>
      <c r="AO1152" s="16">
        <f>+'Monthly Parameters'!AO113</f>
        <v>9.15</v>
      </c>
      <c r="AP1152" s="16">
        <f>+'Monthly Parameters'!AP113</f>
        <v>9.15</v>
      </c>
      <c r="AQ1152" s="16">
        <f>+'Monthly Parameters'!AQ113</f>
        <v>9.15</v>
      </c>
      <c r="AR1152" s="16">
        <f>+'Monthly Parameters'!AR113</f>
        <v>9.15</v>
      </c>
      <c r="AS1152" s="16">
        <f>+'Monthly Parameters'!AS113</f>
        <v>9.15</v>
      </c>
      <c r="AT1152" s="16">
        <f>+'Monthly Parameters'!AT113</f>
        <v>9.15</v>
      </c>
      <c r="AU1152" s="16">
        <f>+'Monthly Parameters'!AU113</f>
        <v>9.15</v>
      </c>
      <c r="AV1152" s="16">
        <f>+'Monthly Parameters'!AV113</f>
        <v>9.15</v>
      </c>
      <c r="AW1152" s="16">
        <f>+'Monthly Parameters'!AW113</f>
        <v>9.15</v>
      </c>
      <c r="AX1152" s="16">
        <f>+'Monthly Parameters'!AX113</f>
        <v>9.15</v>
      </c>
      <c r="AY1152" s="16">
        <f>+'Monthly Parameters'!AY113</f>
        <v>10</v>
      </c>
      <c r="AZ1152" s="16">
        <f>+'Monthly Parameters'!AZ113</f>
        <v>10</v>
      </c>
      <c r="BA1152" s="16">
        <f>+'Monthly Parameters'!BA113</f>
        <v>10</v>
      </c>
      <c r="BB1152" s="16">
        <f>+'Monthly Parameters'!BB113</f>
        <v>10</v>
      </c>
      <c r="BC1152" s="16">
        <f>+'Monthly Parameters'!BC113</f>
        <v>10</v>
      </c>
      <c r="BD1152" s="16">
        <f>+'Monthly Parameters'!BD113</f>
        <v>10</v>
      </c>
      <c r="BE1152" s="16">
        <f>+'Monthly Parameters'!BE113</f>
        <v>10</v>
      </c>
      <c r="BF1152" s="16">
        <f>+'Monthly Parameters'!BF113</f>
        <v>10</v>
      </c>
      <c r="BG1152" s="16">
        <f>+'Monthly Parameters'!BG113</f>
        <v>10</v>
      </c>
      <c r="BH1152" s="16">
        <f>+'Monthly Parameters'!BH113</f>
        <v>10</v>
      </c>
      <c r="BI1152" s="16">
        <f>+'Monthly Parameters'!BI113</f>
        <v>10</v>
      </c>
      <c r="BJ1152" s="16">
        <f>+'Monthly Parameters'!BJ113</f>
        <v>10</v>
      </c>
      <c r="BK1152" s="16">
        <f>+'Monthly Parameters'!BK113</f>
        <v>10.5</v>
      </c>
      <c r="BL1152" s="16">
        <f>+'Monthly Parameters'!BL113</f>
        <v>10.5</v>
      </c>
      <c r="BM1152" s="16">
        <f>+'Monthly Parameters'!BM113</f>
        <v>10.5</v>
      </c>
      <c r="BN1152" s="16">
        <f>+'Monthly Parameters'!BN113</f>
        <v>10.5</v>
      </c>
      <c r="BO1152" s="16">
        <f>+'Monthly Parameters'!BO113</f>
        <v>10.5</v>
      </c>
      <c r="BP1152" s="16">
        <f>+'Monthly Parameters'!BP113</f>
        <v>10.5</v>
      </c>
      <c r="BQ1152" s="16">
        <f>+'Monthly Parameters'!BQ113</f>
        <v>10.5</v>
      </c>
      <c r="BR1152" s="16">
        <f>+'Monthly Parameters'!BR113</f>
        <v>10.5</v>
      </c>
      <c r="BS1152" s="16">
        <f>+'Monthly Parameters'!BS113</f>
        <v>10.5</v>
      </c>
      <c r="BT1152" s="16">
        <f>+'Monthly Parameters'!BT113</f>
        <v>10.5</v>
      </c>
      <c r="BU1152" s="16">
        <f>+'Monthly Parameters'!BU113</f>
        <v>10.5</v>
      </c>
      <c r="BV1152" s="16">
        <f>+'Monthly Parameters'!BV113</f>
        <v>10.5</v>
      </c>
      <c r="BW1152" s="247">
        <f t="shared" si="3070"/>
        <v>550.79999999999995</v>
      </c>
    </row>
    <row r="1153" spans="1:75" x14ac:dyDescent="0.3"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  <c r="AW1153" s="27"/>
      <c r="AX1153" s="27"/>
      <c r="AY1153" s="27"/>
      <c r="AZ1153" s="27"/>
      <c r="BA1153" s="27"/>
      <c r="BB1153" s="27"/>
      <c r="BC1153" s="27"/>
      <c r="BD1153" s="27"/>
      <c r="BE1153" s="27"/>
      <c r="BF1153" s="27"/>
      <c r="BG1153" s="27"/>
      <c r="BH1153" s="27"/>
      <c r="BI1153" s="27"/>
      <c r="BJ1153" s="27"/>
      <c r="BK1153" s="27"/>
      <c r="BL1153" s="27"/>
      <c r="BM1153" s="27"/>
      <c r="BN1153" s="27"/>
      <c r="BO1153" s="27"/>
      <c r="BP1153" s="27"/>
      <c r="BQ1153" s="27"/>
      <c r="BR1153" s="27"/>
      <c r="BS1153" s="27"/>
      <c r="BT1153" s="27"/>
      <c r="BU1153" s="27"/>
      <c r="BV1153" s="27"/>
      <c r="BW1153" s="247">
        <f t="shared" si="3070"/>
        <v>0</v>
      </c>
    </row>
    <row r="1154" spans="1:75" x14ac:dyDescent="0.3">
      <c r="BW1154" s="247">
        <f t="shared" si="3070"/>
        <v>0</v>
      </c>
    </row>
    <row r="1155" spans="1:75" x14ac:dyDescent="0.3">
      <c r="A1155" s="3" t="s">
        <v>472</v>
      </c>
      <c r="O1155" s="118">
        <f>+O1150*O1151*O1152</f>
        <v>79589184.998399988</v>
      </c>
      <c r="P1155" s="118">
        <f t="shared" ref="P1155:BV1155" si="3072">+P1150*P1151*P1152</f>
        <v>79589184.998399988</v>
      </c>
      <c r="Q1155" s="118">
        <f t="shared" si="3072"/>
        <v>79589184.998399988</v>
      </c>
      <c r="R1155" s="118">
        <f t="shared" si="3072"/>
        <v>79589184.998399988</v>
      </c>
      <c r="S1155" s="118">
        <f t="shared" si="3072"/>
        <v>79589184.998399988</v>
      </c>
      <c r="T1155" s="118">
        <f t="shared" si="3072"/>
        <v>79589184.998399988</v>
      </c>
      <c r="U1155" s="118">
        <f t="shared" si="3072"/>
        <v>79589184.998399988</v>
      </c>
      <c r="V1155" s="118">
        <f t="shared" si="3072"/>
        <v>79589184.998399988</v>
      </c>
      <c r="W1155" s="118">
        <f t="shared" si="3072"/>
        <v>79589184.998399988</v>
      </c>
      <c r="X1155" s="118">
        <f t="shared" si="3072"/>
        <v>79589184.998399988</v>
      </c>
      <c r="Y1155" s="118">
        <f t="shared" si="3072"/>
        <v>79589184.998399988</v>
      </c>
      <c r="Z1155" s="118">
        <f t="shared" si="3072"/>
        <v>79589184.998399988</v>
      </c>
      <c r="AA1155" s="118">
        <f t="shared" si="3072"/>
        <v>86528988.85595578</v>
      </c>
      <c r="AB1155" s="118">
        <f t="shared" si="3072"/>
        <v>86528988.85595578</v>
      </c>
      <c r="AC1155" s="118">
        <f t="shared" si="3072"/>
        <v>86528988.85595578</v>
      </c>
      <c r="AD1155" s="118">
        <f t="shared" si="3072"/>
        <v>86528988.85595578</v>
      </c>
      <c r="AE1155" s="118">
        <f t="shared" si="3072"/>
        <v>86528988.85595578</v>
      </c>
      <c r="AF1155" s="118">
        <f t="shared" si="3072"/>
        <v>86528988.85595578</v>
      </c>
      <c r="AG1155" s="118">
        <f t="shared" si="3072"/>
        <v>86528988.85595578</v>
      </c>
      <c r="AH1155" s="118">
        <f t="shared" si="3072"/>
        <v>86528988.85595578</v>
      </c>
      <c r="AI1155" s="118">
        <f t="shared" si="3072"/>
        <v>86528988.85595578</v>
      </c>
      <c r="AJ1155" s="118">
        <f t="shared" si="3072"/>
        <v>86528988.85595578</v>
      </c>
      <c r="AK1155" s="118">
        <f t="shared" si="3072"/>
        <v>86528988.85595578</v>
      </c>
      <c r="AL1155" s="118">
        <f t="shared" si="3072"/>
        <v>86528988.85595578</v>
      </c>
      <c r="AM1155" s="118">
        <f t="shared" si="3072"/>
        <v>117429873.92919399</v>
      </c>
      <c r="AN1155" s="118">
        <f t="shared" si="3072"/>
        <v>117429873.92919399</v>
      </c>
      <c r="AO1155" s="118">
        <f t="shared" si="3072"/>
        <v>117429873.92919399</v>
      </c>
      <c r="AP1155" s="118">
        <f t="shared" si="3072"/>
        <v>117429873.92919399</v>
      </c>
      <c r="AQ1155" s="118">
        <f t="shared" si="3072"/>
        <v>117429873.92919399</v>
      </c>
      <c r="AR1155" s="118">
        <f t="shared" si="3072"/>
        <v>117429873.92919399</v>
      </c>
      <c r="AS1155" s="118">
        <f t="shared" si="3072"/>
        <v>117429873.92919399</v>
      </c>
      <c r="AT1155" s="118">
        <f t="shared" si="3072"/>
        <v>117429873.92919399</v>
      </c>
      <c r="AU1155" s="118">
        <f t="shared" si="3072"/>
        <v>117429873.92919399</v>
      </c>
      <c r="AV1155" s="118">
        <f t="shared" si="3072"/>
        <v>117429873.92919399</v>
      </c>
      <c r="AW1155" s="118">
        <f t="shared" si="3072"/>
        <v>117429873.92919399</v>
      </c>
      <c r="AX1155" s="118">
        <f t="shared" si="3072"/>
        <v>117429873.92919399</v>
      </c>
      <c r="AY1155" s="118">
        <f t="shared" si="3072"/>
        <v>144105981.12154016</v>
      </c>
      <c r="AZ1155" s="118">
        <f t="shared" si="3072"/>
        <v>144105981.12154016</v>
      </c>
      <c r="BA1155" s="118">
        <f t="shared" si="3072"/>
        <v>144105981.12154016</v>
      </c>
      <c r="BB1155" s="118">
        <f t="shared" si="3072"/>
        <v>144105981.12154016</v>
      </c>
      <c r="BC1155" s="118">
        <f t="shared" si="3072"/>
        <v>144105981.12154016</v>
      </c>
      <c r="BD1155" s="118">
        <f t="shared" si="3072"/>
        <v>144105981.12154016</v>
      </c>
      <c r="BE1155" s="118">
        <f t="shared" si="3072"/>
        <v>144105981.12154016</v>
      </c>
      <c r="BF1155" s="118">
        <f t="shared" si="3072"/>
        <v>144105981.12154016</v>
      </c>
      <c r="BG1155" s="118">
        <f t="shared" si="3072"/>
        <v>144105981.12154016</v>
      </c>
      <c r="BH1155" s="118">
        <f t="shared" si="3072"/>
        <v>144105981.12154016</v>
      </c>
      <c r="BI1155" s="118">
        <f t="shared" si="3072"/>
        <v>144105981.12154016</v>
      </c>
      <c r="BJ1155" s="118">
        <f t="shared" si="3072"/>
        <v>144105981.12154016</v>
      </c>
      <c r="BK1155" s="118">
        <f t="shared" si="3072"/>
        <v>159482089.30720851</v>
      </c>
      <c r="BL1155" s="118">
        <f t="shared" si="3072"/>
        <v>159482089.30720851</v>
      </c>
      <c r="BM1155" s="118">
        <f t="shared" si="3072"/>
        <v>159482089.30720851</v>
      </c>
      <c r="BN1155" s="118">
        <f t="shared" si="3072"/>
        <v>159482089.30720851</v>
      </c>
      <c r="BO1155" s="118">
        <f t="shared" si="3072"/>
        <v>159482089.30720851</v>
      </c>
      <c r="BP1155" s="118">
        <f t="shared" si="3072"/>
        <v>159482089.30720851</v>
      </c>
      <c r="BQ1155" s="118">
        <f t="shared" si="3072"/>
        <v>159482089.30720851</v>
      </c>
      <c r="BR1155" s="118">
        <f t="shared" si="3072"/>
        <v>159482089.30720851</v>
      </c>
      <c r="BS1155" s="118">
        <f t="shared" si="3072"/>
        <v>159482089.30720851</v>
      </c>
      <c r="BT1155" s="118">
        <f t="shared" si="3072"/>
        <v>159482089.30720851</v>
      </c>
      <c r="BU1155" s="118">
        <f t="shared" si="3072"/>
        <v>159482089.30720851</v>
      </c>
      <c r="BV1155" s="118">
        <f t="shared" si="3072"/>
        <v>159482089.30720851</v>
      </c>
      <c r="BW1155" s="247">
        <f t="shared" si="3070"/>
        <v>7045633418.547575</v>
      </c>
    </row>
    <row r="1156" spans="1:75" x14ac:dyDescent="0.3">
      <c r="A1156" s="3" t="s">
        <v>626</v>
      </c>
      <c r="O1156" s="118">
        <f t="shared" ref="O1156:AT1156" si="3073">+IF(O1152&lt;=2,O801*O1151,0)</f>
        <v>0</v>
      </c>
      <c r="P1156" s="118">
        <f t="shared" si="3073"/>
        <v>0</v>
      </c>
      <c r="Q1156" s="118">
        <f t="shared" si="3073"/>
        <v>0</v>
      </c>
      <c r="R1156" s="118">
        <f t="shared" si="3073"/>
        <v>0</v>
      </c>
      <c r="S1156" s="118">
        <f t="shared" si="3073"/>
        <v>0</v>
      </c>
      <c r="T1156" s="118">
        <f t="shared" si="3073"/>
        <v>0</v>
      </c>
      <c r="U1156" s="118">
        <f t="shared" si="3073"/>
        <v>0</v>
      </c>
      <c r="V1156" s="118">
        <f t="shared" si="3073"/>
        <v>0</v>
      </c>
      <c r="W1156" s="118">
        <f t="shared" si="3073"/>
        <v>0</v>
      </c>
      <c r="X1156" s="118">
        <f t="shared" si="3073"/>
        <v>0</v>
      </c>
      <c r="Y1156" s="118">
        <f t="shared" si="3073"/>
        <v>0</v>
      </c>
      <c r="Z1156" s="118">
        <f t="shared" si="3073"/>
        <v>0</v>
      </c>
      <c r="AA1156" s="118">
        <f t="shared" si="3073"/>
        <v>0</v>
      </c>
      <c r="AB1156" s="118">
        <f t="shared" si="3073"/>
        <v>0</v>
      </c>
      <c r="AC1156" s="118">
        <f t="shared" si="3073"/>
        <v>0</v>
      </c>
      <c r="AD1156" s="118">
        <f t="shared" si="3073"/>
        <v>0</v>
      </c>
      <c r="AE1156" s="118">
        <f t="shared" si="3073"/>
        <v>0</v>
      </c>
      <c r="AF1156" s="118">
        <f t="shared" si="3073"/>
        <v>0</v>
      </c>
      <c r="AG1156" s="118">
        <f t="shared" si="3073"/>
        <v>0</v>
      </c>
      <c r="AH1156" s="118">
        <f t="shared" si="3073"/>
        <v>0</v>
      </c>
      <c r="AI1156" s="118">
        <f t="shared" si="3073"/>
        <v>0</v>
      </c>
      <c r="AJ1156" s="118">
        <f t="shared" si="3073"/>
        <v>0</v>
      </c>
      <c r="AK1156" s="118">
        <f t="shared" si="3073"/>
        <v>0</v>
      </c>
      <c r="AL1156" s="118">
        <f t="shared" si="3073"/>
        <v>0</v>
      </c>
      <c r="AM1156" s="118">
        <f t="shared" si="3073"/>
        <v>0</v>
      </c>
      <c r="AN1156" s="118">
        <f t="shared" si="3073"/>
        <v>0</v>
      </c>
      <c r="AO1156" s="118">
        <f t="shared" si="3073"/>
        <v>0</v>
      </c>
      <c r="AP1156" s="118">
        <f t="shared" si="3073"/>
        <v>0</v>
      </c>
      <c r="AQ1156" s="118">
        <f t="shared" si="3073"/>
        <v>0</v>
      </c>
      <c r="AR1156" s="118">
        <f t="shared" si="3073"/>
        <v>0</v>
      </c>
      <c r="AS1156" s="118">
        <f t="shared" si="3073"/>
        <v>0</v>
      </c>
      <c r="AT1156" s="118">
        <f t="shared" si="3073"/>
        <v>0</v>
      </c>
      <c r="AU1156" s="118">
        <f t="shared" ref="AU1156:BV1156" si="3074">+IF(AU1152&lt;=2,AU801*AU1151,0)</f>
        <v>0</v>
      </c>
      <c r="AV1156" s="118">
        <f t="shared" si="3074"/>
        <v>0</v>
      </c>
      <c r="AW1156" s="118">
        <f t="shared" si="3074"/>
        <v>0</v>
      </c>
      <c r="AX1156" s="118">
        <f t="shared" si="3074"/>
        <v>0</v>
      </c>
      <c r="AY1156" s="118">
        <f t="shared" si="3074"/>
        <v>0</v>
      </c>
      <c r="AZ1156" s="118">
        <f t="shared" si="3074"/>
        <v>0</v>
      </c>
      <c r="BA1156" s="118">
        <f t="shared" si="3074"/>
        <v>0</v>
      </c>
      <c r="BB1156" s="118">
        <f t="shared" si="3074"/>
        <v>0</v>
      </c>
      <c r="BC1156" s="118">
        <f t="shared" si="3074"/>
        <v>0</v>
      </c>
      <c r="BD1156" s="118">
        <f t="shared" si="3074"/>
        <v>0</v>
      </c>
      <c r="BE1156" s="118">
        <f t="shared" si="3074"/>
        <v>0</v>
      </c>
      <c r="BF1156" s="118">
        <f t="shared" si="3074"/>
        <v>0</v>
      </c>
      <c r="BG1156" s="118">
        <f t="shared" si="3074"/>
        <v>0</v>
      </c>
      <c r="BH1156" s="118">
        <f t="shared" si="3074"/>
        <v>0</v>
      </c>
      <c r="BI1156" s="118">
        <f t="shared" si="3074"/>
        <v>0</v>
      </c>
      <c r="BJ1156" s="118">
        <f t="shared" si="3074"/>
        <v>0</v>
      </c>
      <c r="BK1156" s="118">
        <f t="shared" si="3074"/>
        <v>0</v>
      </c>
      <c r="BL1156" s="118">
        <f t="shared" si="3074"/>
        <v>0</v>
      </c>
      <c r="BM1156" s="118">
        <f t="shared" si="3074"/>
        <v>0</v>
      </c>
      <c r="BN1156" s="118">
        <f t="shared" si="3074"/>
        <v>0</v>
      </c>
      <c r="BO1156" s="118">
        <f t="shared" si="3074"/>
        <v>0</v>
      </c>
      <c r="BP1156" s="118">
        <f t="shared" si="3074"/>
        <v>0</v>
      </c>
      <c r="BQ1156" s="118">
        <f t="shared" si="3074"/>
        <v>0</v>
      </c>
      <c r="BR1156" s="118">
        <f t="shared" si="3074"/>
        <v>0</v>
      </c>
      <c r="BS1156" s="118">
        <f t="shared" si="3074"/>
        <v>0</v>
      </c>
      <c r="BT1156" s="118">
        <f t="shared" si="3074"/>
        <v>0</v>
      </c>
      <c r="BU1156" s="118">
        <f t="shared" si="3074"/>
        <v>0</v>
      </c>
      <c r="BV1156" s="118">
        <f t="shared" si="3074"/>
        <v>0</v>
      </c>
      <c r="BW1156" s="247">
        <f t="shared" si="3070"/>
        <v>0</v>
      </c>
    </row>
    <row r="1157" spans="1:75" x14ac:dyDescent="0.3">
      <c r="A1157" s="3" t="s">
        <v>627</v>
      </c>
      <c r="O1157" s="118">
        <f>+O1155+O1156</f>
        <v>79589184.998399988</v>
      </c>
      <c r="P1157" s="118">
        <f>+P1155+P1156</f>
        <v>79589184.998399988</v>
      </c>
      <c r="Q1157" s="118">
        <f t="shared" ref="Q1157:Z1157" si="3075">+Q1155+Q1156</f>
        <v>79589184.998399988</v>
      </c>
      <c r="R1157" s="118">
        <f t="shared" si="3075"/>
        <v>79589184.998399988</v>
      </c>
      <c r="S1157" s="118">
        <f t="shared" si="3075"/>
        <v>79589184.998399988</v>
      </c>
      <c r="T1157" s="118">
        <f t="shared" si="3075"/>
        <v>79589184.998399988</v>
      </c>
      <c r="U1157" s="118">
        <f t="shared" si="3075"/>
        <v>79589184.998399988</v>
      </c>
      <c r="V1157" s="118">
        <f t="shared" si="3075"/>
        <v>79589184.998399988</v>
      </c>
      <c r="W1157" s="118">
        <f t="shared" si="3075"/>
        <v>79589184.998399988</v>
      </c>
      <c r="X1157" s="118">
        <f t="shared" si="3075"/>
        <v>79589184.998399988</v>
      </c>
      <c r="Y1157" s="118">
        <f t="shared" si="3075"/>
        <v>79589184.998399988</v>
      </c>
      <c r="Z1157" s="118">
        <f t="shared" si="3075"/>
        <v>79589184.998399988</v>
      </c>
      <c r="AA1157" s="118">
        <f>+AA1155+AA1156</f>
        <v>86528988.85595578</v>
      </c>
      <c r="AB1157" s="118">
        <f t="shared" ref="AB1157:AL1157" si="3076">+AB1155+AB1156</f>
        <v>86528988.85595578</v>
      </c>
      <c r="AC1157" s="118">
        <f t="shared" si="3076"/>
        <v>86528988.85595578</v>
      </c>
      <c r="AD1157" s="118">
        <f t="shared" si="3076"/>
        <v>86528988.85595578</v>
      </c>
      <c r="AE1157" s="118">
        <f t="shared" si="3076"/>
        <v>86528988.85595578</v>
      </c>
      <c r="AF1157" s="118">
        <f t="shared" si="3076"/>
        <v>86528988.85595578</v>
      </c>
      <c r="AG1157" s="118">
        <f t="shared" si="3076"/>
        <v>86528988.85595578</v>
      </c>
      <c r="AH1157" s="118">
        <f t="shared" si="3076"/>
        <v>86528988.85595578</v>
      </c>
      <c r="AI1157" s="118">
        <f t="shared" si="3076"/>
        <v>86528988.85595578</v>
      </c>
      <c r="AJ1157" s="118">
        <f t="shared" si="3076"/>
        <v>86528988.85595578</v>
      </c>
      <c r="AK1157" s="118">
        <f t="shared" si="3076"/>
        <v>86528988.85595578</v>
      </c>
      <c r="AL1157" s="118">
        <f t="shared" si="3076"/>
        <v>86528988.85595578</v>
      </c>
      <c r="AM1157" s="118">
        <f>+AM1155+AM1156</f>
        <v>117429873.92919399</v>
      </c>
      <c r="AN1157" s="118">
        <f t="shared" ref="AN1157:AX1157" si="3077">+AN1155+AN1156</f>
        <v>117429873.92919399</v>
      </c>
      <c r="AO1157" s="118">
        <f t="shared" si="3077"/>
        <v>117429873.92919399</v>
      </c>
      <c r="AP1157" s="118">
        <f t="shared" si="3077"/>
        <v>117429873.92919399</v>
      </c>
      <c r="AQ1157" s="118">
        <f t="shared" si="3077"/>
        <v>117429873.92919399</v>
      </c>
      <c r="AR1157" s="118">
        <f t="shared" si="3077"/>
        <v>117429873.92919399</v>
      </c>
      <c r="AS1157" s="118">
        <f t="shared" si="3077"/>
        <v>117429873.92919399</v>
      </c>
      <c r="AT1157" s="118">
        <f t="shared" si="3077"/>
        <v>117429873.92919399</v>
      </c>
      <c r="AU1157" s="118">
        <f t="shared" si="3077"/>
        <v>117429873.92919399</v>
      </c>
      <c r="AV1157" s="118">
        <f t="shared" si="3077"/>
        <v>117429873.92919399</v>
      </c>
      <c r="AW1157" s="118">
        <f t="shared" si="3077"/>
        <v>117429873.92919399</v>
      </c>
      <c r="AX1157" s="118">
        <f t="shared" si="3077"/>
        <v>117429873.92919399</v>
      </c>
      <c r="AY1157" s="118">
        <f>+AY1155+AY1156</f>
        <v>144105981.12154016</v>
      </c>
      <c r="AZ1157" s="118">
        <f t="shared" ref="AZ1157:BJ1157" si="3078">+AZ1155+AZ1156</f>
        <v>144105981.12154016</v>
      </c>
      <c r="BA1157" s="118">
        <f t="shared" si="3078"/>
        <v>144105981.12154016</v>
      </c>
      <c r="BB1157" s="118">
        <f>+BB1155+BB1156</f>
        <v>144105981.12154016</v>
      </c>
      <c r="BC1157" s="118">
        <f t="shared" si="3078"/>
        <v>144105981.12154016</v>
      </c>
      <c r="BD1157" s="118">
        <f t="shared" si="3078"/>
        <v>144105981.12154016</v>
      </c>
      <c r="BE1157" s="118">
        <f t="shared" si="3078"/>
        <v>144105981.12154016</v>
      </c>
      <c r="BF1157" s="118">
        <f t="shared" si="3078"/>
        <v>144105981.12154016</v>
      </c>
      <c r="BG1157" s="118">
        <f t="shared" si="3078"/>
        <v>144105981.12154016</v>
      </c>
      <c r="BH1157" s="118">
        <f t="shared" si="3078"/>
        <v>144105981.12154016</v>
      </c>
      <c r="BI1157" s="118">
        <f t="shared" si="3078"/>
        <v>144105981.12154016</v>
      </c>
      <c r="BJ1157" s="118">
        <f t="shared" si="3078"/>
        <v>144105981.12154016</v>
      </c>
      <c r="BK1157" s="118">
        <f>+BK1155+BK1156</f>
        <v>159482089.30720851</v>
      </c>
      <c r="BL1157" s="118">
        <f t="shared" ref="BL1157:BV1157" si="3079">+BL1155+BL1156</f>
        <v>159482089.30720851</v>
      </c>
      <c r="BM1157" s="118">
        <f t="shared" si="3079"/>
        <v>159482089.30720851</v>
      </c>
      <c r="BN1157" s="118">
        <f t="shared" si="3079"/>
        <v>159482089.30720851</v>
      </c>
      <c r="BO1157" s="118">
        <f t="shared" si="3079"/>
        <v>159482089.30720851</v>
      </c>
      <c r="BP1157" s="118">
        <f t="shared" si="3079"/>
        <v>159482089.30720851</v>
      </c>
      <c r="BQ1157" s="118">
        <f t="shared" si="3079"/>
        <v>159482089.30720851</v>
      </c>
      <c r="BR1157" s="118">
        <f t="shared" si="3079"/>
        <v>159482089.30720851</v>
      </c>
      <c r="BS1157" s="118">
        <f t="shared" si="3079"/>
        <v>159482089.30720851</v>
      </c>
      <c r="BT1157" s="118">
        <f t="shared" si="3079"/>
        <v>159482089.30720851</v>
      </c>
      <c r="BU1157" s="118">
        <f t="shared" si="3079"/>
        <v>159482089.30720851</v>
      </c>
      <c r="BV1157" s="118">
        <f t="shared" si="3079"/>
        <v>159482089.30720851</v>
      </c>
      <c r="BW1157" s="247">
        <f t="shared" ref="BW1157:BW1179" si="3080">SUM(C1157:BV1157)</f>
        <v>7045633418.547575</v>
      </c>
    </row>
    <row r="1158" spans="1:75" x14ac:dyDescent="0.3">
      <c r="A1158" s="3" t="s">
        <v>628</v>
      </c>
      <c r="O1158" s="118">
        <f>+O1157/12</f>
        <v>6632432.0831999993</v>
      </c>
      <c r="P1158" s="118">
        <f>+P1157/12</f>
        <v>6632432.0831999993</v>
      </c>
      <c r="Q1158" s="118">
        <f t="shared" ref="Q1158:Z1158" si="3081">+Q1157/12</f>
        <v>6632432.0831999993</v>
      </c>
      <c r="R1158" s="118">
        <f t="shared" si="3081"/>
        <v>6632432.0831999993</v>
      </c>
      <c r="S1158" s="118">
        <f t="shared" si="3081"/>
        <v>6632432.0831999993</v>
      </c>
      <c r="T1158" s="118">
        <f t="shared" si="3081"/>
        <v>6632432.0831999993</v>
      </c>
      <c r="U1158" s="118">
        <f t="shared" si="3081"/>
        <v>6632432.0831999993</v>
      </c>
      <c r="V1158" s="118">
        <f t="shared" si="3081"/>
        <v>6632432.0831999993</v>
      </c>
      <c r="W1158" s="118">
        <f t="shared" si="3081"/>
        <v>6632432.0831999993</v>
      </c>
      <c r="X1158" s="118">
        <f t="shared" si="3081"/>
        <v>6632432.0831999993</v>
      </c>
      <c r="Y1158" s="118">
        <f t="shared" si="3081"/>
        <v>6632432.0831999993</v>
      </c>
      <c r="Z1158" s="118">
        <f t="shared" si="3081"/>
        <v>6632432.0831999993</v>
      </c>
      <c r="AA1158" s="118">
        <f>+AA1157/12</f>
        <v>7210749.0713296486</v>
      </c>
      <c r="AB1158" s="118">
        <f t="shared" ref="AB1158:AL1158" si="3082">+AB1157/12</f>
        <v>7210749.0713296486</v>
      </c>
      <c r="AC1158" s="118">
        <f t="shared" si="3082"/>
        <v>7210749.0713296486</v>
      </c>
      <c r="AD1158" s="118">
        <f t="shared" si="3082"/>
        <v>7210749.0713296486</v>
      </c>
      <c r="AE1158" s="118">
        <f t="shared" si="3082"/>
        <v>7210749.0713296486</v>
      </c>
      <c r="AF1158" s="118">
        <f t="shared" si="3082"/>
        <v>7210749.0713296486</v>
      </c>
      <c r="AG1158" s="118">
        <f t="shared" si="3082"/>
        <v>7210749.0713296486</v>
      </c>
      <c r="AH1158" s="118">
        <f t="shared" si="3082"/>
        <v>7210749.0713296486</v>
      </c>
      <c r="AI1158" s="118">
        <f t="shared" si="3082"/>
        <v>7210749.0713296486</v>
      </c>
      <c r="AJ1158" s="118">
        <f t="shared" si="3082"/>
        <v>7210749.0713296486</v>
      </c>
      <c r="AK1158" s="118">
        <f t="shared" si="3082"/>
        <v>7210749.0713296486</v>
      </c>
      <c r="AL1158" s="118">
        <f t="shared" si="3082"/>
        <v>7210749.0713296486</v>
      </c>
      <c r="AM1158" s="118">
        <f>+AM1157/12</f>
        <v>9785822.8274328317</v>
      </c>
      <c r="AN1158" s="118">
        <f t="shared" ref="AN1158:AX1158" si="3083">+AN1157/12</f>
        <v>9785822.8274328317</v>
      </c>
      <c r="AO1158" s="118">
        <f t="shared" si="3083"/>
        <v>9785822.8274328317</v>
      </c>
      <c r="AP1158" s="118">
        <f t="shared" si="3083"/>
        <v>9785822.8274328317</v>
      </c>
      <c r="AQ1158" s="118">
        <f t="shared" si="3083"/>
        <v>9785822.8274328317</v>
      </c>
      <c r="AR1158" s="118">
        <f t="shared" si="3083"/>
        <v>9785822.8274328317</v>
      </c>
      <c r="AS1158" s="118">
        <f t="shared" si="3083"/>
        <v>9785822.8274328317</v>
      </c>
      <c r="AT1158" s="118">
        <f t="shared" si="3083"/>
        <v>9785822.8274328317</v>
      </c>
      <c r="AU1158" s="118">
        <f t="shared" si="3083"/>
        <v>9785822.8274328317</v>
      </c>
      <c r="AV1158" s="118">
        <f t="shared" si="3083"/>
        <v>9785822.8274328317</v>
      </c>
      <c r="AW1158" s="118">
        <f t="shared" si="3083"/>
        <v>9785822.8274328317</v>
      </c>
      <c r="AX1158" s="118">
        <f t="shared" si="3083"/>
        <v>9785822.8274328317</v>
      </c>
      <c r="AY1158" s="118">
        <f>+AY1157/12</f>
        <v>12008831.760128347</v>
      </c>
      <c r="AZ1158" s="118">
        <f t="shared" ref="AZ1158:BJ1158" si="3084">+AZ1157/12</f>
        <v>12008831.760128347</v>
      </c>
      <c r="BA1158" s="118">
        <f t="shared" si="3084"/>
        <v>12008831.760128347</v>
      </c>
      <c r="BB1158" s="118">
        <f t="shared" si="3084"/>
        <v>12008831.760128347</v>
      </c>
      <c r="BC1158" s="118">
        <f t="shared" si="3084"/>
        <v>12008831.760128347</v>
      </c>
      <c r="BD1158" s="118">
        <f t="shared" si="3084"/>
        <v>12008831.760128347</v>
      </c>
      <c r="BE1158" s="118">
        <f t="shared" si="3084"/>
        <v>12008831.760128347</v>
      </c>
      <c r="BF1158" s="118">
        <f t="shared" si="3084"/>
        <v>12008831.760128347</v>
      </c>
      <c r="BG1158" s="118">
        <f t="shared" si="3084"/>
        <v>12008831.760128347</v>
      </c>
      <c r="BH1158" s="118">
        <f t="shared" si="3084"/>
        <v>12008831.760128347</v>
      </c>
      <c r="BI1158" s="118">
        <f t="shared" si="3084"/>
        <v>12008831.760128347</v>
      </c>
      <c r="BJ1158" s="118">
        <f t="shared" si="3084"/>
        <v>12008831.760128347</v>
      </c>
      <c r="BK1158" s="118">
        <f>+BK1157/12</f>
        <v>13290174.108934043</v>
      </c>
      <c r="BL1158" s="118">
        <f t="shared" ref="BL1158:BV1158" si="3085">+BL1157/12</f>
        <v>13290174.108934043</v>
      </c>
      <c r="BM1158" s="118">
        <f t="shared" si="3085"/>
        <v>13290174.108934043</v>
      </c>
      <c r="BN1158" s="118">
        <f t="shared" si="3085"/>
        <v>13290174.108934043</v>
      </c>
      <c r="BO1158" s="118">
        <f t="shared" si="3085"/>
        <v>13290174.108934043</v>
      </c>
      <c r="BP1158" s="118">
        <f t="shared" si="3085"/>
        <v>13290174.108934043</v>
      </c>
      <c r="BQ1158" s="118">
        <f t="shared" si="3085"/>
        <v>13290174.108934043</v>
      </c>
      <c r="BR1158" s="118">
        <f t="shared" si="3085"/>
        <v>13290174.108934043</v>
      </c>
      <c r="BS1158" s="118">
        <f t="shared" si="3085"/>
        <v>13290174.108934043</v>
      </c>
      <c r="BT1158" s="118">
        <f t="shared" si="3085"/>
        <v>13290174.108934043</v>
      </c>
      <c r="BU1158" s="118">
        <f t="shared" si="3085"/>
        <v>13290174.108934043</v>
      </c>
      <c r="BV1158" s="118">
        <f t="shared" si="3085"/>
        <v>13290174.108934043</v>
      </c>
      <c r="BW1158" s="247">
        <f t="shared" si="3080"/>
        <v>587136118.21229815</v>
      </c>
    </row>
    <row r="1159" spans="1:75" x14ac:dyDescent="0.3">
      <c r="A1159" s="168" t="s">
        <v>629</v>
      </c>
      <c r="O1159" s="118">
        <f>+N1159+O1158</f>
        <v>6632432.0831999993</v>
      </c>
      <c r="P1159" s="118">
        <f>+O1159+P1158</f>
        <v>13264864.166399999</v>
      </c>
      <c r="Q1159" s="118">
        <f t="shared" ref="Q1159" si="3086">+P1159+Q1158</f>
        <v>19897296.249599997</v>
      </c>
      <c r="R1159" s="118">
        <f t="shared" ref="R1159" si="3087">+Q1159+R1158</f>
        <v>26529728.332799997</v>
      </c>
      <c r="S1159" s="118">
        <f t="shared" ref="S1159" si="3088">+R1159+S1158</f>
        <v>33162160.415999997</v>
      </c>
      <c r="T1159" s="118">
        <f t="shared" ref="T1159" si="3089">+S1159+T1158</f>
        <v>39794592.499199994</v>
      </c>
      <c r="U1159" s="118">
        <f t="shared" ref="U1159" si="3090">+T1159+U1158</f>
        <v>46427024.582399994</v>
      </c>
      <c r="V1159" s="118">
        <f t="shared" ref="V1159" si="3091">+U1159+V1158</f>
        <v>53059456.665599994</v>
      </c>
      <c r="W1159" s="118">
        <f t="shared" ref="W1159" si="3092">+V1159+W1158</f>
        <v>59691888.748799995</v>
      </c>
      <c r="X1159" s="118">
        <f t="shared" ref="X1159" si="3093">+W1159+X1158</f>
        <v>66324320.831999995</v>
      </c>
      <c r="Y1159" s="118">
        <f t="shared" ref="Y1159" si="3094">+X1159+Y1158</f>
        <v>72956752.915199995</v>
      </c>
      <c r="Z1159" s="118">
        <f t="shared" ref="Z1159" si="3095">+Y1159+Z1158</f>
        <v>79589184.998399988</v>
      </c>
      <c r="AA1159" s="118">
        <f>+AA1158</f>
        <v>7210749.0713296486</v>
      </c>
      <c r="AB1159" s="118">
        <f t="shared" ref="AB1159" si="3096">+AA1159+AB1158</f>
        <v>14421498.142659297</v>
      </c>
      <c r="AC1159" s="118">
        <f t="shared" ref="AC1159" si="3097">+AB1159+AC1158</f>
        <v>21632247.213988945</v>
      </c>
      <c r="AD1159" s="118">
        <f t="shared" ref="AD1159" si="3098">+AC1159+AD1158</f>
        <v>28842996.285318594</v>
      </c>
      <c r="AE1159" s="118">
        <f t="shared" ref="AE1159" si="3099">+AD1159+AE1158</f>
        <v>36053745.356648244</v>
      </c>
      <c r="AF1159" s="118">
        <f t="shared" ref="AF1159" si="3100">+AE1159+AF1158</f>
        <v>43264494.42797789</v>
      </c>
      <c r="AG1159" s="118">
        <f t="shared" ref="AG1159" si="3101">+AF1159+AG1158</f>
        <v>50475243.499307536</v>
      </c>
      <c r="AH1159" s="118">
        <f t="shared" ref="AH1159" si="3102">+AG1159+AH1158</f>
        <v>57685992.570637181</v>
      </c>
      <c r="AI1159" s="118">
        <f t="shared" ref="AI1159" si="3103">+AH1159+AI1158</f>
        <v>64896741.641966827</v>
      </c>
      <c r="AJ1159" s="118">
        <f t="shared" ref="AJ1159" si="3104">+AI1159+AJ1158</f>
        <v>72107490.713296473</v>
      </c>
      <c r="AK1159" s="118">
        <f t="shared" ref="AK1159" si="3105">+AJ1159+AK1158</f>
        <v>79318239.784626126</v>
      </c>
      <c r="AL1159" s="118">
        <f t="shared" ref="AL1159" si="3106">+AK1159+AL1158</f>
        <v>86528988.85595578</v>
      </c>
      <c r="AM1159" s="118">
        <f>+AM1158</f>
        <v>9785822.8274328317</v>
      </c>
      <c r="AN1159" s="118">
        <f t="shared" ref="AN1159" si="3107">+AM1159+AN1158</f>
        <v>19571645.654865663</v>
      </c>
      <c r="AO1159" s="118">
        <f t="shared" ref="AO1159" si="3108">+AN1159+AO1158</f>
        <v>29357468.482298493</v>
      </c>
      <c r="AP1159" s="118">
        <f t="shared" ref="AP1159" si="3109">+AO1159+AP1158</f>
        <v>39143291.309731327</v>
      </c>
      <c r="AQ1159" s="118">
        <f t="shared" ref="AQ1159" si="3110">+AP1159+AQ1158</f>
        <v>48929114.137164161</v>
      </c>
      <c r="AR1159" s="118">
        <f t="shared" ref="AR1159" si="3111">+AQ1159+AR1158</f>
        <v>58714936.964596994</v>
      </c>
      <c r="AS1159" s="118">
        <f t="shared" ref="AS1159" si="3112">+AR1159+AS1158</f>
        <v>68500759.792029828</v>
      </c>
      <c r="AT1159" s="118">
        <f t="shared" ref="AT1159" si="3113">+AS1159+AT1158</f>
        <v>78286582.619462654</v>
      </c>
      <c r="AU1159" s="118">
        <f t="shared" ref="AU1159" si="3114">+AT1159+AU1158</f>
        <v>88072405.44689548</v>
      </c>
      <c r="AV1159" s="118">
        <f t="shared" ref="AV1159" si="3115">+AU1159+AV1158</f>
        <v>97858228.274328306</v>
      </c>
      <c r="AW1159" s="118">
        <f t="shared" ref="AW1159" si="3116">+AV1159+AW1158</f>
        <v>107644051.10176113</v>
      </c>
      <c r="AX1159" s="118">
        <f t="shared" ref="AX1159" si="3117">+AW1159+AX1158</f>
        <v>117429873.92919396</v>
      </c>
      <c r="AY1159" s="118">
        <f>+AY1158</f>
        <v>12008831.760128347</v>
      </c>
      <c r="AZ1159" s="118">
        <f t="shared" ref="AZ1159" si="3118">+AY1159+AZ1158</f>
        <v>24017663.520256694</v>
      </c>
      <c r="BA1159" s="118">
        <f t="shared" ref="BA1159" si="3119">+AZ1159+BA1158</f>
        <v>36026495.28038504</v>
      </c>
      <c r="BB1159" s="118">
        <f t="shared" ref="BB1159" si="3120">+BA1159+BB1158</f>
        <v>48035327.040513389</v>
      </c>
      <c r="BC1159" s="118">
        <f t="shared" ref="BC1159" si="3121">+BB1159+BC1158</f>
        <v>60044158.800641738</v>
      </c>
      <c r="BD1159" s="118">
        <f t="shared" ref="BD1159" si="3122">+BC1159+BD1158</f>
        <v>72052990.560770079</v>
      </c>
      <c r="BE1159" s="118">
        <f t="shared" ref="BE1159" si="3123">+BD1159+BE1158</f>
        <v>84061822.320898429</v>
      </c>
      <c r="BF1159" s="118">
        <f t="shared" ref="BF1159" si="3124">+BE1159+BF1158</f>
        <v>96070654.081026778</v>
      </c>
      <c r="BG1159" s="118">
        <f t="shared" ref="BG1159" si="3125">+BF1159+BG1158</f>
        <v>108079485.84115513</v>
      </c>
      <c r="BH1159" s="118">
        <f t="shared" ref="BH1159" si="3126">+BG1159+BH1158</f>
        <v>120088317.60128348</v>
      </c>
      <c r="BI1159" s="118">
        <f t="shared" ref="BI1159" si="3127">+BH1159+BI1158</f>
        <v>132097149.36141182</v>
      </c>
      <c r="BJ1159" s="118">
        <f t="shared" ref="BJ1159" si="3128">+BI1159+BJ1158</f>
        <v>144105981.12154016</v>
      </c>
      <c r="BK1159" s="118">
        <f>+BK1158</f>
        <v>13290174.108934043</v>
      </c>
      <c r="BL1159" s="118">
        <f t="shared" ref="BL1159" si="3129">+BK1159+BL1158</f>
        <v>26580348.217868086</v>
      </c>
      <c r="BM1159" s="118">
        <f t="shared" ref="BM1159" si="3130">+BL1159+BM1158</f>
        <v>39870522.326802127</v>
      </c>
      <c r="BN1159" s="118">
        <f t="shared" ref="BN1159" si="3131">+BM1159+BN1158</f>
        <v>53160696.435736172</v>
      </c>
      <c r="BO1159" s="118">
        <f t="shared" ref="BO1159" si="3132">+BN1159+BO1158</f>
        <v>66450870.544670217</v>
      </c>
      <c r="BP1159" s="118">
        <f t="shared" ref="BP1159" si="3133">+BO1159+BP1158</f>
        <v>79741044.653604254</v>
      </c>
      <c r="BQ1159" s="118">
        <f t="shared" ref="BQ1159" si="3134">+BP1159+BQ1158</f>
        <v>93031218.762538299</v>
      </c>
      <c r="BR1159" s="118">
        <f t="shared" ref="BR1159" si="3135">+BQ1159+BR1158</f>
        <v>106321392.87147234</v>
      </c>
      <c r="BS1159" s="118">
        <f t="shared" ref="BS1159" si="3136">+BR1159+BS1158</f>
        <v>119611566.98040639</v>
      </c>
      <c r="BT1159" s="118">
        <f t="shared" ref="BT1159" si="3137">+BS1159+BT1158</f>
        <v>132901741.08934043</v>
      </c>
      <c r="BU1159" s="118">
        <f t="shared" ref="BU1159" si="3138">+BT1159+BU1158</f>
        <v>146191915.19827446</v>
      </c>
      <c r="BV1159" s="118">
        <f t="shared" ref="BV1159" si="3139">+BU1159+BV1158</f>
        <v>159482089.30720851</v>
      </c>
      <c r="BW1159" s="247">
        <f t="shared" si="3080"/>
        <v>3816384768.3799386</v>
      </c>
    </row>
    <row r="1160" spans="1:75" x14ac:dyDescent="0.3">
      <c r="A1160" s="3" t="s">
        <v>630</v>
      </c>
      <c r="O1160" s="118">
        <f>+O1162-N1162</f>
        <v>66324.320831999998</v>
      </c>
      <c r="P1160" s="118">
        <f>+P1162-O1162</f>
        <v>198972.96249599999</v>
      </c>
      <c r="Q1160" s="118">
        <f t="shared" ref="Q1160" si="3140">+Q1162-P1162</f>
        <v>331621.60415999987</v>
      </c>
      <c r="R1160" s="118">
        <f t="shared" ref="R1160" si="3141">+R1162-Q1162</f>
        <v>464270.2458240001</v>
      </c>
      <c r="S1160" s="118">
        <f t="shared" ref="S1160" si="3142">+S1162-R1162</f>
        <v>596918.88748800009</v>
      </c>
      <c r="T1160" s="118">
        <f t="shared" ref="T1160" si="3143">+T1162-S1162</f>
        <v>729567.52915199986</v>
      </c>
      <c r="U1160" s="118">
        <f t="shared" ref="U1160" si="3144">+U1162-T1162</f>
        <v>862216.17081600009</v>
      </c>
      <c r="V1160" s="118">
        <f t="shared" ref="V1160" si="3145">+V1162-U1162</f>
        <v>994864.81247999985</v>
      </c>
      <c r="W1160" s="118">
        <f t="shared" ref="W1160" si="3146">+W1162-V1162</f>
        <v>1127513.4541439991</v>
      </c>
      <c r="X1160" s="118">
        <f t="shared" ref="X1160" si="3147">+X1162-W1162</f>
        <v>1260162.0958080003</v>
      </c>
      <c r="Y1160" s="118">
        <f t="shared" ref="Y1160" si="3148">+Y1162-X1162</f>
        <v>1392810.7374719996</v>
      </c>
      <c r="Z1160" s="118">
        <f t="shared" ref="Z1160" si="3149">+Z1162-Y1162</f>
        <v>1525459.3791359989</v>
      </c>
      <c r="AA1160" s="118">
        <f>+AA1162</f>
        <v>72107.490713296487</v>
      </c>
      <c r="AB1160" s="118">
        <f t="shared" ref="AB1160" si="3150">+AB1162-AA1162</f>
        <v>216322.47213988946</v>
      </c>
      <c r="AC1160" s="118">
        <f t="shared" ref="AC1160" si="3151">+AC1162-AB1162</f>
        <v>360537.45356648241</v>
      </c>
      <c r="AD1160" s="118">
        <f t="shared" ref="AD1160" si="3152">+AD1162-AC1162</f>
        <v>504752.43499307544</v>
      </c>
      <c r="AE1160" s="118">
        <f t="shared" ref="AE1160" si="3153">+AE1162-AD1162</f>
        <v>648967.41641966859</v>
      </c>
      <c r="AF1160" s="118">
        <f t="shared" ref="AF1160" si="3154">+AF1162-AE1162</f>
        <v>793182.39784626104</v>
      </c>
      <c r="AG1160" s="118">
        <f t="shared" ref="AG1160" si="3155">+AG1162-AF1162</f>
        <v>937397.37927285442</v>
      </c>
      <c r="AH1160" s="118">
        <f t="shared" ref="AH1160" si="3156">+AH1162-AG1162</f>
        <v>1081612.3606994464</v>
      </c>
      <c r="AI1160" s="118">
        <f t="shared" ref="AI1160" si="3157">+AI1162-AH1162</f>
        <v>1225827.3421260398</v>
      </c>
      <c r="AJ1160" s="118">
        <f t="shared" ref="AJ1160" si="3158">+AJ1162-AI1162</f>
        <v>1370042.3235526327</v>
      </c>
      <c r="AK1160" s="118">
        <f t="shared" ref="AK1160" si="3159">+AK1162-AJ1162</f>
        <v>1514257.3049792266</v>
      </c>
      <c r="AL1160" s="118">
        <f t="shared" ref="AL1160" si="3160">+AL1162-AK1162</f>
        <v>1658472.2864058185</v>
      </c>
      <c r="AM1160" s="118">
        <f>+AM1162</f>
        <v>97858.228274328314</v>
      </c>
      <c r="AN1160" s="118">
        <f t="shared" ref="AN1160" si="3161">+AN1162-AM1162</f>
        <v>293574.68482298497</v>
      </c>
      <c r="AO1160" s="118">
        <f t="shared" ref="AO1160" si="3162">+AO1162-AN1162</f>
        <v>489291.14137164154</v>
      </c>
      <c r="AP1160" s="118">
        <f t="shared" ref="AP1160" si="3163">+AP1162-AO1162</f>
        <v>685007.59792029823</v>
      </c>
      <c r="AQ1160" s="118">
        <f t="shared" ref="AQ1160" si="3164">+AQ1162-AP1162</f>
        <v>880724.05446895491</v>
      </c>
      <c r="AR1160" s="118">
        <f t="shared" ref="AR1160" si="3165">+AR1162-AQ1162</f>
        <v>1076440.5110176122</v>
      </c>
      <c r="AS1160" s="118">
        <f t="shared" ref="AS1160" si="3166">+AS1162-AR1162</f>
        <v>1272156.9675662681</v>
      </c>
      <c r="AT1160" s="118">
        <f t="shared" ref="AT1160" si="3167">+AT1162-AS1162</f>
        <v>1467873.4241149239</v>
      </c>
      <c r="AU1160" s="118">
        <f t="shared" ref="AU1160" si="3168">+AU1162-AT1162</f>
        <v>1663589.8806635812</v>
      </c>
      <c r="AV1160" s="118">
        <f t="shared" ref="AV1160" si="3169">+AV1162-AU1162</f>
        <v>1859306.3372122366</v>
      </c>
      <c r="AW1160" s="118">
        <f t="shared" ref="AW1160" si="3170">+AW1162-AV1162</f>
        <v>2055022.7937608939</v>
      </c>
      <c r="AX1160" s="118">
        <f t="shared" ref="AX1160" si="3171">+AX1162-AW1162</f>
        <v>2250739.2503095493</v>
      </c>
      <c r="AY1160" s="118">
        <f>+AY1162</f>
        <v>120088.31760128347</v>
      </c>
      <c r="AZ1160" s="118">
        <f t="shared" ref="AZ1160" si="3172">+AZ1162-AY1162</f>
        <v>360264.95280385041</v>
      </c>
      <c r="BA1160" s="118">
        <f t="shared" ref="BA1160" si="3173">+BA1162-AZ1162</f>
        <v>600441.58800641727</v>
      </c>
      <c r="BB1160" s="118">
        <f t="shared" ref="BB1160" si="3174">+BB1162-BA1162</f>
        <v>840618.22320898436</v>
      </c>
      <c r="BC1160" s="118">
        <f t="shared" ref="BC1160" si="3175">+BC1162-BB1162</f>
        <v>1080794.8584115517</v>
      </c>
      <c r="BD1160" s="118">
        <f t="shared" ref="BD1160" si="3176">+BD1162-BC1162</f>
        <v>1320971.4936141176</v>
      </c>
      <c r="BE1160" s="118">
        <f t="shared" ref="BE1160" si="3177">+BE1162-BD1162</f>
        <v>1561148.1288166856</v>
      </c>
      <c r="BF1160" s="118">
        <f t="shared" ref="BF1160" si="3178">+BF1162-BE1162</f>
        <v>1801324.7640192518</v>
      </c>
      <c r="BG1160" s="118">
        <f t="shared" ref="BG1160" si="3179">+BG1162-BF1162</f>
        <v>2041501.399221818</v>
      </c>
      <c r="BH1160" s="118">
        <f t="shared" ref="BH1160" si="3180">+BH1162-BG1162</f>
        <v>2281678.0344243869</v>
      </c>
      <c r="BI1160" s="118">
        <f t="shared" ref="BI1160" si="3181">+BI1162-BH1162</f>
        <v>2521854.6696269512</v>
      </c>
      <c r="BJ1160" s="118">
        <f t="shared" ref="BJ1160" si="3182">+BJ1162-BI1162</f>
        <v>2762031.3048295174</v>
      </c>
      <c r="BK1160" s="118">
        <f>+BK1162</f>
        <v>132901.74108934044</v>
      </c>
      <c r="BL1160" s="118">
        <f t="shared" ref="BL1160" si="3183">+BL1162-BK1162</f>
        <v>398705.22326802136</v>
      </c>
      <c r="BM1160" s="118">
        <f t="shared" ref="BM1160" si="3184">+BM1162-BL1162</f>
        <v>664508.70544670208</v>
      </c>
      <c r="BN1160" s="118">
        <f t="shared" ref="BN1160" si="3185">+BN1162-BM1162</f>
        <v>930312.18762538326</v>
      </c>
      <c r="BO1160" s="118">
        <f t="shared" ref="BO1160" si="3186">+BO1162-BN1162</f>
        <v>1196115.6698040641</v>
      </c>
      <c r="BP1160" s="118">
        <f t="shared" ref="BP1160" si="3187">+BP1162-BO1162</f>
        <v>1461919.1519827442</v>
      </c>
      <c r="BQ1160" s="118">
        <f t="shared" ref="BQ1160" si="3188">+BQ1162-BP1162</f>
        <v>1727722.6341614258</v>
      </c>
      <c r="BR1160" s="118">
        <f t="shared" ref="BR1160" si="3189">+BR1162-BQ1162</f>
        <v>1993526.1163401073</v>
      </c>
      <c r="BS1160" s="118">
        <f t="shared" ref="BS1160" si="3190">+BS1162-BR1162</f>
        <v>2259329.598518787</v>
      </c>
      <c r="BT1160" s="118">
        <f t="shared" ref="BT1160" si="3191">+BT1162-BS1162</f>
        <v>2525133.0806974676</v>
      </c>
      <c r="BU1160" s="118">
        <f t="shared" ref="BU1160" si="3192">+BU1162-BT1162</f>
        <v>2790936.5628761463</v>
      </c>
      <c r="BV1160" s="118">
        <f t="shared" ref="BV1160" si="3193">+BV1162-BU1162</f>
        <v>3056740.0450548287</v>
      </c>
      <c r="BW1160" s="247">
        <f t="shared" si="3080"/>
        <v>70456334.185475811</v>
      </c>
    </row>
    <row r="1161" spans="1:75" x14ac:dyDescent="0.3">
      <c r="A1161" s="168" t="s">
        <v>631</v>
      </c>
      <c r="O1161" s="282">
        <v>0.01</v>
      </c>
      <c r="P1161" s="282">
        <f>+O1161+1%</f>
        <v>0.02</v>
      </c>
      <c r="Q1161" s="282">
        <f t="shared" ref="Q1161" si="3194">+P1161+1%</f>
        <v>0.03</v>
      </c>
      <c r="R1161" s="282">
        <f t="shared" ref="R1161" si="3195">+Q1161+1%</f>
        <v>0.04</v>
      </c>
      <c r="S1161" s="282">
        <f t="shared" ref="S1161" si="3196">+R1161+1%</f>
        <v>0.05</v>
      </c>
      <c r="T1161" s="282">
        <f t="shared" ref="T1161" si="3197">+S1161+1%</f>
        <v>6.0000000000000005E-2</v>
      </c>
      <c r="U1161" s="282">
        <f t="shared" ref="U1161" si="3198">+T1161+1%</f>
        <v>7.0000000000000007E-2</v>
      </c>
      <c r="V1161" s="282">
        <f t="shared" ref="V1161" si="3199">+U1161+1%</f>
        <v>0.08</v>
      </c>
      <c r="W1161" s="282">
        <f t="shared" ref="W1161" si="3200">+V1161+1%</f>
        <v>0.09</v>
      </c>
      <c r="X1161" s="282">
        <f t="shared" ref="X1161" si="3201">+W1161+1%</f>
        <v>9.9999999999999992E-2</v>
      </c>
      <c r="Y1161" s="282">
        <f t="shared" ref="Y1161" si="3202">+X1161+1%</f>
        <v>0.10999999999999999</v>
      </c>
      <c r="Z1161" s="282">
        <f t="shared" ref="Z1161" si="3203">+Y1161+1%</f>
        <v>0.11999999999999998</v>
      </c>
      <c r="AA1161" s="282">
        <f>1%</f>
        <v>0.01</v>
      </c>
      <c r="AB1161" s="282">
        <f t="shared" ref="AB1161" si="3204">+AA1161+1%</f>
        <v>0.02</v>
      </c>
      <c r="AC1161" s="282">
        <f t="shared" ref="AC1161" si="3205">+AB1161+1%</f>
        <v>0.03</v>
      </c>
      <c r="AD1161" s="282">
        <f t="shared" ref="AD1161" si="3206">+AC1161+1%</f>
        <v>0.04</v>
      </c>
      <c r="AE1161" s="282">
        <f t="shared" ref="AE1161" si="3207">+AD1161+1%</f>
        <v>0.05</v>
      </c>
      <c r="AF1161" s="282">
        <f t="shared" ref="AF1161" si="3208">+AE1161+1%</f>
        <v>6.0000000000000005E-2</v>
      </c>
      <c r="AG1161" s="282">
        <f t="shared" ref="AG1161" si="3209">+AF1161+1%</f>
        <v>7.0000000000000007E-2</v>
      </c>
      <c r="AH1161" s="282">
        <f t="shared" ref="AH1161" si="3210">+AG1161+1%</f>
        <v>0.08</v>
      </c>
      <c r="AI1161" s="282">
        <f t="shared" ref="AI1161" si="3211">+AH1161+1%</f>
        <v>0.09</v>
      </c>
      <c r="AJ1161" s="282">
        <f t="shared" ref="AJ1161" si="3212">+AI1161+1%</f>
        <v>9.9999999999999992E-2</v>
      </c>
      <c r="AK1161" s="282">
        <f t="shared" ref="AK1161" si="3213">+AJ1161+1%</f>
        <v>0.10999999999999999</v>
      </c>
      <c r="AL1161" s="282">
        <f t="shared" ref="AL1161" si="3214">+AK1161+1%</f>
        <v>0.11999999999999998</v>
      </c>
      <c r="AM1161" s="282">
        <f>1%</f>
        <v>0.01</v>
      </c>
      <c r="AN1161" s="282">
        <f t="shared" ref="AN1161" si="3215">+AM1161+1%</f>
        <v>0.02</v>
      </c>
      <c r="AO1161" s="282">
        <f t="shared" ref="AO1161" si="3216">+AN1161+1%</f>
        <v>0.03</v>
      </c>
      <c r="AP1161" s="282">
        <f t="shared" ref="AP1161" si="3217">+AO1161+1%</f>
        <v>0.04</v>
      </c>
      <c r="AQ1161" s="282">
        <f t="shared" ref="AQ1161" si="3218">+AP1161+1%</f>
        <v>0.05</v>
      </c>
      <c r="AR1161" s="282">
        <f t="shared" ref="AR1161" si="3219">+AQ1161+1%</f>
        <v>6.0000000000000005E-2</v>
      </c>
      <c r="AS1161" s="282">
        <f t="shared" ref="AS1161" si="3220">+AR1161+1%</f>
        <v>7.0000000000000007E-2</v>
      </c>
      <c r="AT1161" s="282">
        <f t="shared" ref="AT1161" si="3221">+AS1161+1%</f>
        <v>0.08</v>
      </c>
      <c r="AU1161" s="282">
        <f t="shared" ref="AU1161" si="3222">+AT1161+1%</f>
        <v>0.09</v>
      </c>
      <c r="AV1161" s="282">
        <f t="shared" ref="AV1161" si="3223">+AU1161+1%</f>
        <v>9.9999999999999992E-2</v>
      </c>
      <c r="AW1161" s="282">
        <f t="shared" ref="AW1161" si="3224">+AV1161+1%</f>
        <v>0.10999999999999999</v>
      </c>
      <c r="AX1161" s="282">
        <f t="shared" ref="AX1161" si="3225">+AW1161+1%</f>
        <v>0.11999999999999998</v>
      </c>
      <c r="AY1161" s="282">
        <f>1%</f>
        <v>0.01</v>
      </c>
      <c r="AZ1161" s="282">
        <f t="shared" ref="AZ1161" si="3226">+AY1161+1%</f>
        <v>0.02</v>
      </c>
      <c r="BA1161" s="282">
        <f t="shared" ref="BA1161" si="3227">+AZ1161+1%</f>
        <v>0.03</v>
      </c>
      <c r="BB1161" s="282">
        <f t="shared" ref="BB1161" si="3228">+BA1161+1%</f>
        <v>0.04</v>
      </c>
      <c r="BC1161" s="282">
        <f t="shared" ref="BC1161" si="3229">+BB1161+1%</f>
        <v>0.05</v>
      </c>
      <c r="BD1161" s="282">
        <f t="shared" ref="BD1161" si="3230">+BC1161+1%</f>
        <v>6.0000000000000005E-2</v>
      </c>
      <c r="BE1161" s="282">
        <f t="shared" ref="BE1161" si="3231">+BD1161+1%</f>
        <v>7.0000000000000007E-2</v>
      </c>
      <c r="BF1161" s="282">
        <f t="shared" ref="BF1161" si="3232">+BE1161+1%</f>
        <v>0.08</v>
      </c>
      <c r="BG1161" s="282">
        <f t="shared" ref="BG1161" si="3233">+BF1161+1%</f>
        <v>0.09</v>
      </c>
      <c r="BH1161" s="282">
        <f t="shared" ref="BH1161" si="3234">+BG1161+1%</f>
        <v>9.9999999999999992E-2</v>
      </c>
      <c r="BI1161" s="282">
        <f t="shared" ref="BI1161" si="3235">+BH1161+1%</f>
        <v>0.10999999999999999</v>
      </c>
      <c r="BJ1161" s="282">
        <f t="shared" ref="BJ1161" si="3236">+BI1161+1%</f>
        <v>0.11999999999999998</v>
      </c>
      <c r="BK1161" s="282">
        <f>1%</f>
        <v>0.01</v>
      </c>
      <c r="BL1161" s="282">
        <f t="shared" ref="BL1161" si="3237">+BK1161+1%</f>
        <v>0.02</v>
      </c>
      <c r="BM1161" s="282">
        <f t="shared" ref="BM1161" si="3238">+BL1161+1%</f>
        <v>0.03</v>
      </c>
      <c r="BN1161" s="282">
        <f t="shared" ref="BN1161" si="3239">+BM1161+1%</f>
        <v>0.04</v>
      </c>
      <c r="BO1161" s="282">
        <f t="shared" ref="BO1161" si="3240">+BN1161+1%</f>
        <v>0.05</v>
      </c>
      <c r="BP1161" s="282">
        <f t="shared" ref="BP1161" si="3241">+BO1161+1%</f>
        <v>6.0000000000000005E-2</v>
      </c>
      <c r="BQ1161" s="282">
        <f t="shared" ref="BQ1161" si="3242">+BP1161+1%</f>
        <v>7.0000000000000007E-2</v>
      </c>
      <c r="BR1161" s="282">
        <f t="shared" ref="BR1161" si="3243">+BQ1161+1%</f>
        <v>0.08</v>
      </c>
      <c r="BS1161" s="282">
        <f t="shared" ref="BS1161" si="3244">+BR1161+1%</f>
        <v>0.09</v>
      </c>
      <c r="BT1161" s="282">
        <f t="shared" ref="BT1161" si="3245">+BS1161+1%</f>
        <v>9.9999999999999992E-2</v>
      </c>
      <c r="BU1161" s="282">
        <f t="shared" ref="BU1161" si="3246">+BT1161+1%</f>
        <v>0.10999999999999999</v>
      </c>
      <c r="BV1161" s="282">
        <f t="shared" ref="BV1161" si="3247">+BU1161+1%</f>
        <v>0.11999999999999998</v>
      </c>
      <c r="BW1161" s="283">
        <f t="shared" si="3080"/>
        <v>3.8999999999999995</v>
      </c>
    </row>
    <row r="1162" spans="1:75" x14ac:dyDescent="0.3">
      <c r="A1162" s="168" t="s">
        <v>632</v>
      </c>
      <c r="O1162" s="118">
        <f>+O1159*O1161</f>
        <v>66324.320831999998</v>
      </c>
      <c r="P1162" s="118">
        <f>+P1159*P1161</f>
        <v>265297.28332799999</v>
      </c>
      <c r="Q1162" s="118">
        <f t="shared" ref="Q1162:Z1162" si="3248">+Q1159*Q1161</f>
        <v>596918.88748799986</v>
      </c>
      <c r="R1162" s="118">
        <f t="shared" si="3248"/>
        <v>1061189.133312</v>
      </c>
      <c r="S1162" s="118">
        <f t="shared" si="3248"/>
        <v>1658108.0208000001</v>
      </c>
      <c r="T1162" s="118">
        <f t="shared" si="3248"/>
        <v>2387675.5499519999</v>
      </c>
      <c r="U1162" s="118">
        <f t="shared" si="3248"/>
        <v>3249891.720768</v>
      </c>
      <c r="V1162" s="118">
        <f t="shared" si="3248"/>
        <v>4244756.5332479998</v>
      </c>
      <c r="W1162" s="118">
        <f t="shared" si="3248"/>
        <v>5372269.987391999</v>
      </c>
      <c r="X1162" s="118">
        <f t="shared" si="3248"/>
        <v>6632432.0831999993</v>
      </c>
      <c r="Y1162" s="118">
        <f t="shared" si="3248"/>
        <v>8025242.8206719989</v>
      </c>
      <c r="Z1162" s="118">
        <f t="shared" si="3248"/>
        <v>9550702.1998079978</v>
      </c>
      <c r="AA1162" s="118">
        <f>+AA1159*AA1161</f>
        <v>72107.490713296487</v>
      </c>
      <c r="AB1162" s="118">
        <f t="shared" ref="AB1162:AL1162" si="3249">+AB1159*AB1161</f>
        <v>288429.96285318595</v>
      </c>
      <c r="AC1162" s="118">
        <f t="shared" si="3249"/>
        <v>648967.41641966836</v>
      </c>
      <c r="AD1162" s="118">
        <f t="shared" si="3249"/>
        <v>1153719.8514127438</v>
      </c>
      <c r="AE1162" s="118">
        <f t="shared" si="3249"/>
        <v>1802687.2678324124</v>
      </c>
      <c r="AF1162" s="118">
        <f t="shared" si="3249"/>
        <v>2595869.6656786734</v>
      </c>
      <c r="AG1162" s="118">
        <f t="shared" si="3249"/>
        <v>3533267.0449515278</v>
      </c>
      <c r="AH1162" s="118">
        <f t="shared" si="3249"/>
        <v>4614879.4056509743</v>
      </c>
      <c r="AI1162" s="118">
        <f t="shared" si="3249"/>
        <v>5840706.747777014</v>
      </c>
      <c r="AJ1162" s="118">
        <f t="shared" si="3249"/>
        <v>7210749.0713296467</v>
      </c>
      <c r="AK1162" s="118">
        <f t="shared" si="3249"/>
        <v>8725006.3763088733</v>
      </c>
      <c r="AL1162" s="118">
        <f t="shared" si="3249"/>
        <v>10383478.662714692</v>
      </c>
      <c r="AM1162" s="118">
        <f>+AM1159*AM1161</f>
        <v>97858.228274328314</v>
      </c>
      <c r="AN1162" s="118">
        <f t="shared" ref="AN1162:AX1162" si="3250">+AN1159*AN1161</f>
        <v>391432.91309731326</v>
      </c>
      <c r="AO1162" s="118">
        <f t="shared" si="3250"/>
        <v>880724.0544689548</v>
      </c>
      <c r="AP1162" s="118">
        <f t="shared" si="3250"/>
        <v>1565731.652389253</v>
      </c>
      <c r="AQ1162" s="118">
        <f t="shared" si="3250"/>
        <v>2446455.7068582079</v>
      </c>
      <c r="AR1162" s="118">
        <f t="shared" si="3250"/>
        <v>3522896.2178758201</v>
      </c>
      <c r="AS1162" s="118">
        <f t="shared" si="3250"/>
        <v>4795053.1854420882</v>
      </c>
      <c r="AT1162" s="118">
        <f t="shared" si="3250"/>
        <v>6262926.6095570121</v>
      </c>
      <c r="AU1162" s="118">
        <f t="shared" si="3250"/>
        <v>7926516.4902205933</v>
      </c>
      <c r="AV1162" s="118">
        <f t="shared" si="3250"/>
        <v>9785822.8274328299</v>
      </c>
      <c r="AW1162" s="118">
        <f t="shared" si="3250"/>
        <v>11840845.621193724</v>
      </c>
      <c r="AX1162" s="118">
        <f t="shared" si="3250"/>
        <v>14091584.871503273</v>
      </c>
      <c r="AY1162" s="118">
        <f>+AY1159*AY1161</f>
        <v>120088.31760128347</v>
      </c>
      <c r="AZ1162" s="118">
        <f t="shared" ref="AZ1162:BJ1162" si="3251">+AZ1159*AZ1161</f>
        <v>480353.2704051339</v>
      </c>
      <c r="BA1162" s="118">
        <f t="shared" si="3251"/>
        <v>1080794.8584115512</v>
      </c>
      <c r="BB1162" s="118">
        <f t="shared" si="3251"/>
        <v>1921413.0816205356</v>
      </c>
      <c r="BC1162" s="118">
        <f t="shared" si="3251"/>
        <v>3002207.9400320873</v>
      </c>
      <c r="BD1162" s="118">
        <f t="shared" si="3251"/>
        <v>4323179.4336462049</v>
      </c>
      <c r="BE1162" s="118">
        <f t="shared" si="3251"/>
        <v>5884327.5624628905</v>
      </c>
      <c r="BF1162" s="118">
        <f t="shared" si="3251"/>
        <v>7685652.3264821423</v>
      </c>
      <c r="BG1162" s="118">
        <f t="shared" si="3251"/>
        <v>9727153.7257039603</v>
      </c>
      <c r="BH1162" s="118">
        <f t="shared" si="3251"/>
        <v>12008831.760128347</v>
      </c>
      <c r="BI1162" s="118">
        <f t="shared" si="3251"/>
        <v>14530686.429755298</v>
      </c>
      <c r="BJ1162" s="118">
        <f t="shared" si="3251"/>
        <v>17292717.734584816</v>
      </c>
      <c r="BK1162" s="118">
        <f>+BK1159*BK1161</f>
        <v>132901.74108934044</v>
      </c>
      <c r="BL1162" s="118">
        <f t="shared" ref="BL1162:BV1162" si="3252">+BL1159*BL1161</f>
        <v>531606.96435736178</v>
      </c>
      <c r="BM1162" s="118">
        <f t="shared" si="3252"/>
        <v>1196115.6698040639</v>
      </c>
      <c r="BN1162" s="118">
        <f t="shared" si="3252"/>
        <v>2126427.8574294471</v>
      </c>
      <c r="BO1162" s="118">
        <f t="shared" si="3252"/>
        <v>3322543.5272335112</v>
      </c>
      <c r="BP1162" s="118">
        <f t="shared" si="3252"/>
        <v>4784462.6792162554</v>
      </c>
      <c r="BQ1162" s="118">
        <f t="shared" si="3252"/>
        <v>6512185.3133776812</v>
      </c>
      <c r="BR1162" s="118">
        <f t="shared" si="3252"/>
        <v>8505711.4297177885</v>
      </c>
      <c r="BS1162" s="118">
        <f t="shared" si="3252"/>
        <v>10765041.028236575</v>
      </c>
      <c r="BT1162" s="118">
        <f t="shared" si="3252"/>
        <v>13290174.108934043</v>
      </c>
      <c r="BU1162" s="118">
        <f t="shared" si="3252"/>
        <v>16081110.671810189</v>
      </c>
      <c r="BV1162" s="118">
        <f t="shared" si="3252"/>
        <v>19137850.716865018</v>
      </c>
      <c r="BW1162" s="247">
        <f t="shared" si="3080"/>
        <v>318032064.03166169</v>
      </c>
    </row>
    <row r="1163" spans="1:75" x14ac:dyDescent="0.3">
      <c r="A1163" s="3" t="s">
        <v>633</v>
      </c>
      <c r="O1163" s="118">
        <f>+O1157/12</f>
        <v>6632432.0831999993</v>
      </c>
      <c r="P1163" s="118">
        <f>+P1157/12</f>
        <v>6632432.0831999993</v>
      </c>
      <c r="Q1163" s="118">
        <f t="shared" ref="Q1163:Z1163" si="3253">+Q1157/12</f>
        <v>6632432.0831999993</v>
      </c>
      <c r="R1163" s="118">
        <f t="shared" si="3253"/>
        <v>6632432.0831999993</v>
      </c>
      <c r="S1163" s="118">
        <f t="shared" si="3253"/>
        <v>6632432.0831999993</v>
      </c>
      <c r="T1163" s="118">
        <f t="shared" si="3253"/>
        <v>6632432.0831999993</v>
      </c>
      <c r="U1163" s="118">
        <f t="shared" si="3253"/>
        <v>6632432.0831999993</v>
      </c>
      <c r="V1163" s="118">
        <f t="shared" si="3253"/>
        <v>6632432.0831999993</v>
      </c>
      <c r="W1163" s="118">
        <f t="shared" si="3253"/>
        <v>6632432.0831999993</v>
      </c>
      <c r="X1163" s="118">
        <f t="shared" si="3253"/>
        <v>6632432.0831999993</v>
      </c>
      <c r="Y1163" s="118">
        <f t="shared" si="3253"/>
        <v>6632432.0831999993</v>
      </c>
      <c r="Z1163" s="118">
        <f t="shared" si="3253"/>
        <v>6632432.0831999993</v>
      </c>
      <c r="AA1163" s="118">
        <f>+AA1157/12</f>
        <v>7210749.0713296486</v>
      </c>
      <c r="AB1163" s="118">
        <f t="shared" ref="AB1163:AL1163" si="3254">+AB1157/12</f>
        <v>7210749.0713296486</v>
      </c>
      <c r="AC1163" s="118">
        <f t="shared" si="3254"/>
        <v>7210749.0713296486</v>
      </c>
      <c r="AD1163" s="118">
        <f t="shared" si="3254"/>
        <v>7210749.0713296486</v>
      </c>
      <c r="AE1163" s="118">
        <f t="shared" si="3254"/>
        <v>7210749.0713296486</v>
      </c>
      <c r="AF1163" s="118">
        <f t="shared" si="3254"/>
        <v>7210749.0713296486</v>
      </c>
      <c r="AG1163" s="118">
        <f t="shared" si="3254"/>
        <v>7210749.0713296486</v>
      </c>
      <c r="AH1163" s="118">
        <f t="shared" si="3254"/>
        <v>7210749.0713296486</v>
      </c>
      <c r="AI1163" s="118">
        <f t="shared" si="3254"/>
        <v>7210749.0713296486</v>
      </c>
      <c r="AJ1163" s="118">
        <f t="shared" si="3254"/>
        <v>7210749.0713296486</v>
      </c>
      <c r="AK1163" s="118">
        <f t="shared" si="3254"/>
        <v>7210749.0713296486</v>
      </c>
      <c r="AL1163" s="118">
        <f t="shared" si="3254"/>
        <v>7210749.0713296486</v>
      </c>
      <c r="AM1163" s="118">
        <f>+AM1157/12</f>
        <v>9785822.8274328317</v>
      </c>
      <c r="AN1163" s="118">
        <f t="shared" ref="AN1163:AX1163" si="3255">+AN1157/12</f>
        <v>9785822.8274328317</v>
      </c>
      <c r="AO1163" s="118">
        <f t="shared" si="3255"/>
        <v>9785822.8274328317</v>
      </c>
      <c r="AP1163" s="118">
        <f t="shared" si="3255"/>
        <v>9785822.8274328317</v>
      </c>
      <c r="AQ1163" s="118">
        <f t="shared" si="3255"/>
        <v>9785822.8274328317</v>
      </c>
      <c r="AR1163" s="118">
        <f t="shared" si="3255"/>
        <v>9785822.8274328317</v>
      </c>
      <c r="AS1163" s="118">
        <f t="shared" si="3255"/>
        <v>9785822.8274328317</v>
      </c>
      <c r="AT1163" s="118">
        <f t="shared" si="3255"/>
        <v>9785822.8274328317</v>
      </c>
      <c r="AU1163" s="118">
        <f t="shared" si="3255"/>
        <v>9785822.8274328317</v>
      </c>
      <c r="AV1163" s="118">
        <f t="shared" si="3255"/>
        <v>9785822.8274328317</v>
      </c>
      <c r="AW1163" s="118">
        <f t="shared" si="3255"/>
        <v>9785822.8274328317</v>
      </c>
      <c r="AX1163" s="118">
        <f t="shared" si="3255"/>
        <v>9785822.8274328317</v>
      </c>
      <c r="AY1163" s="118">
        <f>+AY1157/12</f>
        <v>12008831.760128347</v>
      </c>
      <c r="AZ1163" s="118">
        <f t="shared" ref="AZ1163:BJ1163" si="3256">+AZ1157/12</f>
        <v>12008831.760128347</v>
      </c>
      <c r="BA1163" s="118">
        <f t="shared" si="3256"/>
        <v>12008831.760128347</v>
      </c>
      <c r="BB1163" s="118">
        <f t="shared" si="3256"/>
        <v>12008831.760128347</v>
      </c>
      <c r="BC1163" s="118">
        <f t="shared" si="3256"/>
        <v>12008831.760128347</v>
      </c>
      <c r="BD1163" s="118">
        <f t="shared" si="3256"/>
        <v>12008831.760128347</v>
      </c>
      <c r="BE1163" s="118">
        <f t="shared" si="3256"/>
        <v>12008831.760128347</v>
      </c>
      <c r="BF1163" s="118">
        <f t="shared" si="3256"/>
        <v>12008831.760128347</v>
      </c>
      <c r="BG1163" s="118">
        <f t="shared" si="3256"/>
        <v>12008831.760128347</v>
      </c>
      <c r="BH1163" s="118">
        <f t="shared" si="3256"/>
        <v>12008831.760128347</v>
      </c>
      <c r="BI1163" s="118">
        <f t="shared" si="3256"/>
        <v>12008831.760128347</v>
      </c>
      <c r="BJ1163" s="118">
        <f t="shared" si="3256"/>
        <v>12008831.760128347</v>
      </c>
      <c r="BK1163" s="118">
        <f>+BK1157/12</f>
        <v>13290174.108934043</v>
      </c>
      <c r="BL1163" s="118">
        <f t="shared" ref="BL1163:BV1163" si="3257">+BL1157/12</f>
        <v>13290174.108934043</v>
      </c>
      <c r="BM1163" s="118">
        <f t="shared" si="3257"/>
        <v>13290174.108934043</v>
      </c>
      <c r="BN1163" s="118">
        <f t="shared" si="3257"/>
        <v>13290174.108934043</v>
      </c>
      <c r="BO1163" s="118">
        <f t="shared" si="3257"/>
        <v>13290174.108934043</v>
      </c>
      <c r="BP1163" s="118">
        <f t="shared" si="3257"/>
        <v>13290174.108934043</v>
      </c>
      <c r="BQ1163" s="118">
        <f t="shared" si="3257"/>
        <v>13290174.108934043</v>
      </c>
      <c r="BR1163" s="118">
        <f t="shared" si="3257"/>
        <v>13290174.108934043</v>
      </c>
      <c r="BS1163" s="118">
        <f t="shared" si="3257"/>
        <v>13290174.108934043</v>
      </c>
      <c r="BT1163" s="118">
        <f t="shared" si="3257"/>
        <v>13290174.108934043</v>
      </c>
      <c r="BU1163" s="118">
        <f t="shared" si="3257"/>
        <v>13290174.108934043</v>
      </c>
      <c r="BV1163" s="118">
        <f t="shared" si="3257"/>
        <v>13290174.108934043</v>
      </c>
      <c r="BW1163" s="247">
        <f t="shared" si="3080"/>
        <v>587136118.21229815</v>
      </c>
    </row>
    <row r="1164" spans="1:75" x14ac:dyDescent="0.3">
      <c r="A1164" s="168" t="s">
        <v>634</v>
      </c>
      <c r="O1164" s="118">
        <f>+N1164+O1163</f>
        <v>6632432.0831999993</v>
      </c>
      <c r="P1164" s="118">
        <f>+O1164+P1163</f>
        <v>13264864.166399999</v>
      </c>
      <c r="Q1164" s="118">
        <f t="shared" ref="Q1164" si="3258">+P1164+Q1163</f>
        <v>19897296.249599997</v>
      </c>
      <c r="R1164" s="118">
        <f t="shared" ref="R1164" si="3259">+Q1164+R1163</f>
        <v>26529728.332799997</v>
      </c>
      <c r="S1164" s="118">
        <f t="shared" ref="S1164" si="3260">+R1164+S1163</f>
        <v>33162160.415999997</v>
      </c>
      <c r="T1164" s="118">
        <f t="shared" ref="T1164" si="3261">+S1164+T1163</f>
        <v>39794592.499199994</v>
      </c>
      <c r="U1164" s="118">
        <f t="shared" ref="U1164" si="3262">+T1164+U1163</f>
        <v>46427024.582399994</v>
      </c>
      <c r="V1164" s="118">
        <f t="shared" ref="V1164" si="3263">+U1164+V1163</f>
        <v>53059456.665599994</v>
      </c>
      <c r="W1164" s="118">
        <f t="shared" ref="W1164" si="3264">+V1164+W1163</f>
        <v>59691888.748799995</v>
      </c>
      <c r="X1164" s="118">
        <f t="shared" ref="X1164" si="3265">+W1164+X1163</f>
        <v>66324320.831999995</v>
      </c>
      <c r="Y1164" s="118">
        <f t="shared" ref="Y1164" si="3266">+X1164+Y1163</f>
        <v>72956752.915199995</v>
      </c>
      <c r="Z1164" s="118">
        <f t="shared" ref="Z1164" si="3267">+Y1164+Z1163</f>
        <v>79589184.998399988</v>
      </c>
      <c r="AA1164" s="118">
        <f>+AA1163</f>
        <v>7210749.0713296486</v>
      </c>
      <c r="AB1164" s="118">
        <f t="shared" ref="AB1164" si="3268">+AA1164+AB1163</f>
        <v>14421498.142659297</v>
      </c>
      <c r="AC1164" s="118">
        <f t="shared" ref="AC1164" si="3269">+AB1164+AC1163</f>
        <v>21632247.213988945</v>
      </c>
      <c r="AD1164" s="118">
        <f t="shared" ref="AD1164" si="3270">+AC1164+AD1163</f>
        <v>28842996.285318594</v>
      </c>
      <c r="AE1164" s="118">
        <f t="shared" ref="AE1164" si="3271">+AD1164+AE1163</f>
        <v>36053745.356648244</v>
      </c>
      <c r="AF1164" s="118">
        <f t="shared" ref="AF1164" si="3272">+AE1164+AF1163</f>
        <v>43264494.42797789</v>
      </c>
      <c r="AG1164" s="118">
        <f t="shared" ref="AG1164" si="3273">+AF1164+AG1163</f>
        <v>50475243.499307536</v>
      </c>
      <c r="AH1164" s="118">
        <f t="shared" ref="AH1164" si="3274">+AG1164+AH1163</f>
        <v>57685992.570637181</v>
      </c>
      <c r="AI1164" s="118">
        <f t="shared" ref="AI1164" si="3275">+AH1164+AI1163</f>
        <v>64896741.641966827</v>
      </c>
      <c r="AJ1164" s="118">
        <f t="shared" ref="AJ1164" si="3276">+AI1164+AJ1163</f>
        <v>72107490.713296473</v>
      </c>
      <c r="AK1164" s="118">
        <f t="shared" ref="AK1164" si="3277">+AJ1164+AK1163</f>
        <v>79318239.784626126</v>
      </c>
      <c r="AL1164" s="118">
        <f t="shared" ref="AL1164" si="3278">+AK1164+AL1163</f>
        <v>86528988.85595578</v>
      </c>
      <c r="AM1164" s="118">
        <f>+AM1163</f>
        <v>9785822.8274328317</v>
      </c>
      <c r="AN1164" s="118">
        <f t="shared" ref="AN1164" si="3279">+AM1164+AN1163</f>
        <v>19571645.654865663</v>
      </c>
      <c r="AO1164" s="118">
        <f t="shared" ref="AO1164" si="3280">+AN1164+AO1163</f>
        <v>29357468.482298493</v>
      </c>
      <c r="AP1164" s="118">
        <f t="shared" ref="AP1164" si="3281">+AO1164+AP1163</f>
        <v>39143291.309731327</v>
      </c>
      <c r="AQ1164" s="118">
        <f t="shared" ref="AQ1164" si="3282">+AP1164+AQ1163</f>
        <v>48929114.137164161</v>
      </c>
      <c r="AR1164" s="118">
        <f t="shared" ref="AR1164" si="3283">+AQ1164+AR1163</f>
        <v>58714936.964596994</v>
      </c>
      <c r="AS1164" s="118">
        <f t="shared" ref="AS1164" si="3284">+AR1164+AS1163</f>
        <v>68500759.792029828</v>
      </c>
      <c r="AT1164" s="118">
        <f t="shared" ref="AT1164" si="3285">+AS1164+AT1163</f>
        <v>78286582.619462654</v>
      </c>
      <c r="AU1164" s="118">
        <f t="shared" ref="AU1164" si="3286">+AT1164+AU1163</f>
        <v>88072405.44689548</v>
      </c>
      <c r="AV1164" s="118">
        <f t="shared" ref="AV1164" si="3287">+AU1164+AV1163</f>
        <v>97858228.274328306</v>
      </c>
      <c r="AW1164" s="118">
        <f t="shared" ref="AW1164" si="3288">+AV1164+AW1163</f>
        <v>107644051.10176113</v>
      </c>
      <c r="AX1164" s="118">
        <f t="shared" ref="AX1164" si="3289">+AW1164+AX1163</f>
        <v>117429873.92919396</v>
      </c>
      <c r="AY1164" s="118">
        <f>+AY1163</f>
        <v>12008831.760128347</v>
      </c>
      <c r="AZ1164" s="118">
        <f t="shared" ref="AZ1164" si="3290">+AY1164+AZ1163</f>
        <v>24017663.520256694</v>
      </c>
      <c r="BA1164" s="118">
        <f t="shared" ref="BA1164" si="3291">+AZ1164+BA1163</f>
        <v>36026495.28038504</v>
      </c>
      <c r="BB1164" s="118">
        <f t="shared" ref="BB1164" si="3292">+BA1164+BB1163</f>
        <v>48035327.040513389</v>
      </c>
      <c r="BC1164" s="118">
        <f t="shared" ref="BC1164" si="3293">+BB1164+BC1163</f>
        <v>60044158.800641738</v>
      </c>
      <c r="BD1164" s="118">
        <f t="shared" ref="BD1164" si="3294">+BC1164+BD1163</f>
        <v>72052990.560770079</v>
      </c>
      <c r="BE1164" s="118">
        <f t="shared" ref="BE1164" si="3295">+BD1164+BE1163</f>
        <v>84061822.320898429</v>
      </c>
      <c r="BF1164" s="118">
        <f t="shared" ref="BF1164" si="3296">+BE1164+BF1163</f>
        <v>96070654.081026778</v>
      </c>
      <c r="BG1164" s="118">
        <f t="shared" ref="BG1164" si="3297">+BF1164+BG1163</f>
        <v>108079485.84115513</v>
      </c>
      <c r="BH1164" s="118">
        <f t="shared" ref="BH1164" si="3298">+BG1164+BH1163</f>
        <v>120088317.60128348</v>
      </c>
      <c r="BI1164" s="118">
        <f t="shared" ref="BI1164" si="3299">+BH1164+BI1163</f>
        <v>132097149.36141182</v>
      </c>
      <c r="BJ1164" s="118">
        <f t="shared" ref="BJ1164" si="3300">+BI1164+BJ1163</f>
        <v>144105981.12154016</v>
      </c>
      <c r="BK1164" s="118">
        <f>+BK1163</f>
        <v>13290174.108934043</v>
      </c>
      <c r="BL1164" s="118">
        <f t="shared" ref="BL1164" si="3301">+BK1164+BL1163</f>
        <v>26580348.217868086</v>
      </c>
      <c r="BM1164" s="118">
        <f t="shared" ref="BM1164" si="3302">+BL1164+BM1163</f>
        <v>39870522.326802127</v>
      </c>
      <c r="BN1164" s="118">
        <f t="shared" ref="BN1164" si="3303">+BM1164+BN1163</f>
        <v>53160696.435736172</v>
      </c>
      <c r="BO1164" s="118">
        <f t="shared" ref="BO1164" si="3304">+BN1164+BO1163</f>
        <v>66450870.544670217</v>
      </c>
      <c r="BP1164" s="118">
        <f t="shared" ref="BP1164" si="3305">+BO1164+BP1163</f>
        <v>79741044.653604254</v>
      </c>
      <c r="BQ1164" s="118">
        <f t="shared" ref="BQ1164" si="3306">+BP1164+BQ1163</f>
        <v>93031218.762538299</v>
      </c>
      <c r="BR1164" s="118">
        <f t="shared" ref="BR1164" si="3307">+BQ1164+BR1163</f>
        <v>106321392.87147234</v>
      </c>
      <c r="BS1164" s="118">
        <f t="shared" ref="BS1164" si="3308">+BR1164+BS1163</f>
        <v>119611566.98040639</v>
      </c>
      <c r="BT1164" s="118">
        <f t="shared" ref="BT1164" si="3309">+BS1164+BT1163</f>
        <v>132901741.08934043</v>
      </c>
      <c r="BU1164" s="118">
        <f t="shared" ref="BU1164" si="3310">+BT1164+BU1163</f>
        <v>146191915.19827446</v>
      </c>
      <c r="BV1164" s="118">
        <f t="shared" ref="BV1164" si="3311">+BU1164+BV1163</f>
        <v>159482089.30720851</v>
      </c>
      <c r="BW1164" s="247">
        <f t="shared" si="3080"/>
        <v>3816384768.3799386</v>
      </c>
    </row>
    <row r="1165" spans="1:75" x14ac:dyDescent="0.3">
      <c r="A1165" s="3" t="s">
        <v>635</v>
      </c>
      <c r="O1165" s="118">
        <f>+O1155/24</f>
        <v>3316216.0415999996</v>
      </c>
      <c r="P1165" s="118">
        <f>+P1155/24</f>
        <v>3316216.0415999996</v>
      </c>
      <c r="Q1165" s="118">
        <f t="shared" ref="Q1165:Z1165" si="3312">+Q1155/24</f>
        <v>3316216.0415999996</v>
      </c>
      <c r="R1165" s="118">
        <f t="shared" si="3312"/>
        <v>3316216.0415999996</v>
      </c>
      <c r="S1165" s="118">
        <f t="shared" si="3312"/>
        <v>3316216.0415999996</v>
      </c>
      <c r="T1165" s="118">
        <f t="shared" si="3312"/>
        <v>3316216.0415999996</v>
      </c>
      <c r="U1165" s="118">
        <f t="shared" si="3312"/>
        <v>3316216.0415999996</v>
      </c>
      <c r="V1165" s="118">
        <f t="shared" si="3312"/>
        <v>3316216.0415999996</v>
      </c>
      <c r="W1165" s="118">
        <f t="shared" si="3312"/>
        <v>3316216.0415999996</v>
      </c>
      <c r="X1165" s="118">
        <f t="shared" si="3312"/>
        <v>3316216.0415999996</v>
      </c>
      <c r="Y1165" s="118">
        <f t="shared" si="3312"/>
        <v>3316216.0415999996</v>
      </c>
      <c r="Z1165" s="118">
        <f t="shared" si="3312"/>
        <v>3316216.0415999996</v>
      </c>
      <c r="AA1165" s="118">
        <f>+AA1155/24</f>
        <v>3605374.5356648243</v>
      </c>
      <c r="AB1165" s="118">
        <f t="shared" ref="AB1165:AL1165" si="3313">+AB1155/24</f>
        <v>3605374.5356648243</v>
      </c>
      <c r="AC1165" s="118">
        <f t="shared" si="3313"/>
        <v>3605374.5356648243</v>
      </c>
      <c r="AD1165" s="118">
        <f t="shared" si="3313"/>
        <v>3605374.5356648243</v>
      </c>
      <c r="AE1165" s="118">
        <f t="shared" si="3313"/>
        <v>3605374.5356648243</v>
      </c>
      <c r="AF1165" s="118">
        <f t="shared" si="3313"/>
        <v>3605374.5356648243</v>
      </c>
      <c r="AG1165" s="118">
        <f t="shared" si="3313"/>
        <v>3605374.5356648243</v>
      </c>
      <c r="AH1165" s="118">
        <f t="shared" si="3313"/>
        <v>3605374.5356648243</v>
      </c>
      <c r="AI1165" s="118">
        <f t="shared" si="3313"/>
        <v>3605374.5356648243</v>
      </c>
      <c r="AJ1165" s="118">
        <f t="shared" si="3313"/>
        <v>3605374.5356648243</v>
      </c>
      <c r="AK1165" s="118">
        <f t="shared" si="3313"/>
        <v>3605374.5356648243</v>
      </c>
      <c r="AL1165" s="118">
        <f t="shared" si="3313"/>
        <v>3605374.5356648243</v>
      </c>
      <c r="AM1165" s="118">
        <f>+AM1155/24</f>
        <v>4892911.4137164159</v>
      </c>
      <c r="AN1165" s="118">
        <f t="shared" ref="AN1165:AX1165" si="3314">+AN1155/24</f>
        <v>4892911.4137164159</v>
      </c>
      <c r="AO1165" s="118">
        <f t="shared" si="3314"/>
        <v>4892911.4137164159</v>
      </c>
      <c r="AP1165" s="118">
        <f t="shared" si="3314"/>
        <v>4892911.4137164159</v>
      </c>
      <c r="AQ1165" s="118">
        <f t="shared" si="3314"/>
        <v>4892911.4137164159</v>
      </c>
      <c r="AR1165" s="118">
        <f t="shared" si="3314"/>
        <v>4892911.4137164159</v>
      </c>
      <c r="AS1165" s="118">
        <f t="shared" si="3314"/>
        <v>4892911.4137164159</v>
      </c>
      <c r="AT1165" s="118">
        <f t="shared" si="3314"/>
        <v>4892911.4137164159</v>
      </c>
      <c r="AU1165" s="118">
        <f t="shared" si="3314"/>
        <v>4892911.4137164159</v>
      </c>
      <c r="AV1165" s="118">
        <f t="shared" si="3314"/>
        <v>4892911.4137164159</v>
      </c>
      <c r="AW1165" s="118">
        <f t="shared" si="3314"/>
        <v>4892911.4137164159</v>
      </c>
      <c r="AX1165" s="118">
        <f t="shared" si="3314"/>
        <v>4892911.4137164159</v>
      </c>
      <c r="AY1165" s="118">
        <f>+AY1155/24</f>
        <v>6004415.8800641736</v>
      </c>
      <c r="AZ1165" s="118">
        <f t="shared" ref="AZ1165:BJ1165" si="3315">+AZ1155/24</f>
        <v>6004415.8800641736</v>
      </c>
      <c r="BA1165" s="118">
        <f t="shared" si="3315"/>
        <v>6004415.8800641736</v>
      </c>
      <c r="BB1165" s="118">
        <f t="shared" si="3315"/>
        <v>6004415.8800641736</v>
      </c>
      <c r="BC1165" s="118">
        <f t="shared" si="3315"/>
        <v>6004415.8800641736</v>
      </c>
      <c r="BD1165" s="118">
        <f t="shared" si="3315"/>
        <v>6004415.8800641736</v>
      </c>
      <c r="BE1165" s="118">
        <f t="shared" si="3315"/>
        <v>6004415.8800641736</v>
      </c>
      <c r="BF1165" s="118">
        <f t="shared" si="3315"/>
        <v>6004415.8800641736</v>
      </c>
      <c r="BG1165" s="118">
        <f t="shared" si="3315"/>
        <v>6004415.8800641736</v>
      </c>
      <c r="BH1165" s="118">
        <f t="shared" si="3315"/>
        <v>6004415.8800641736</v>
      </c>
      <c r="BI1165" s="118">
        <f t="shared" si="3315"/>
        <v>6004415.8800641736</v>
      </c>
      <c r="BJ1165" s="118">
        <f t="shared" si="3315"/>
        <v>6004415.8800641736</v>
      </c>
      <c r="BK1165" s="118">
        <f>+BK1155/24</f>
        <v>6645087.0544670215</v>
      </c>
      <c r="BL1165" s="118">
        <f t="shared" ref="BL1165:BV1165" si="3316">+BL1155/24</f>
        <v>6645087.0544670215</v>
      </c>
      <c r="BM1165" s="118">
        <f t="shared" si="3316"/>
        <v>6645087.0544670215</v>
      </c>
      <c r="BN1165" s="118">
        <f t="shared" si="3316"/>
        <v>6645087.0544670215</v>
      </c>
      <c r="BO1165" s="118">
        <f t="shared" si="3316"/>
        <v>6645087.0544670215</v>
      </c>
      <c r="BP1165" s="118">
        <f t="shared" si="3316"/>
        <v>6645087.0544670215</v>
      </c>
      <c r="BQ1165" s="118">
        <f t="shared" si="3316"/>
        <v>6645087.0544670215</v>
      </c>
      <c r="BR1165" s="118">
        <f t="shared" si="3316"/>
        <v>6645087.0544670215</v>
      </c>
      <c r="BS1165" s="118">
        <f t="shared" si="3316"/>
        <v>6645087.0544670215</v>
      </c>
      <c r="BT1165" s="118">
        <f t="shared" si="3316"/>
        <v>6645087.0544670215</v>
      </c>
      <c r="BU1165" s="118">
        <f t="shared" si="3316"/>
        <v>6645087.0544670215</v>
      </c>
      <c r="BV1165" s="118">
        <f t="shared" si="3316"/>
        <v>6645087.0544670215</v>
      </c>
      <c r="BW1165" s="247">
        <f t="shared" si="3080"/>
        <v>293568059.10614908</v>
      </c>
    </row>
    <row r="1166" spans="1:75" x14ac:dyDescent="0.3">
      <c r="A1166" s="168" t="s">
        <v>636</v>
      </c>
      <c r="O1166" s="118">
        <f>+N1166+O1165</f>
        <v>3316216.0415999996</v>
      </c>
      <c r="P1166" s="118">
        <f>+O1166+P1165</f>
        <v>6632432.0831999993</v>
      </c>
      <c r="Q1166" s="118">
        <f t="shared" ref="Q1166" si="3317">+P1166+Q1165</f>
        <v>9948648.1247999985</v>
      </c>
      <c r="R1166" s="118">
        <f t="shared" ref="R1166" si="3318">+Q1166+R1165</f>
        <v>13264864.166399999</v>
      </c>
      <c r="S1166" s="118">
        <f t="shared" ref="S1166" si="3319">+R1166+S1165</f>
        <v>16581080.207999999</v>
      </c>
      <c r="T1166" s="118">
        <f t="shared" ref="T1166" si="3320">+S1166+T1165</f>
        <v>19897296.249599997</v>
      </c>
      <c r="U1166" s="118">
        <f t="shared" ref="U1166" si="3321">+T1166+U1165</f>
        <v>23213512.291199997</v>
      </c>
      <c r="V1166" s="118">
        <f t="shared" ref="V1166" si="3322">+U1166+V1165</f>
        <v>26529728.332799997</v>
      </c>
      <c r="W1166" s="118">
        <f t="shared" ref="W1166" si="3323">+V1166+W1165</f>
        <v>29845944.374399997</v>
      </c>
      <c r="X1166" s="118">
        <f t="shared" ref="X1166" si="3324">+W1166+X1165</f>
        <v>33162160.415999997</v>
      </c>
      <c r="Y1166" s="118">
        <f t="shared" ref="Y1166" si="3325">+X1166+Y1165</f>
        <v>36478376.457599998</v>
      </c>
      <c r="Z1166" s="118">
        <f t="shared" ref="Z1166" si="3326">+Y1166+Z1165</f>
        <v>39794592.499199994</v>
      </c>
      <c r="AA1166" s="118">
        <f>+AA1165</f>
        <v>3605374.5356648243</v>
      </c>
      <c r="AB1166" s="118">
        <f t="shared" ref="AB1166" si="3327">+AA1166+AB1165</f>
        <v>7210749.0713296486</v>
      </c>
      <c r="AC1166" s="118">
        <f t="shared" ref="AC1166" si="3328">+AB1166+AC1165</f>
        <v>10816123.606994472</v>
      </c>
      <c r="AD1166" s="118">
        <f t="shared" ref="AD1166" si="3329">+AC1166+AD1165</f>
        <v>14421498.142659297</v>
      </c>
      <c r="AE1166" s="118">
        <f t="shared" ref="AE1166" si="3330">+AD1166+AE1165</f>
        <v>18026872.678324122</v>
      </c>
      <c r="AF1166" s="118">
        <f t="shared" ref="AF1166" si="3331">+AE1166+AF1165</f>
        <v>21632247.213988945</v>
      </c>
      <c r="AG1166" s="118">
        <f t="shared" ref="AG1166" si="3332">+AF1166+AG1165</f>
        <v>25237621.749653768</v>
      </c>
      <c r="AH1166" s="118">
        <f t="shared" ref="AH1166" si="3333">+AG1166+AH1165</f>
        <v>28842996.285318591</v>
      </c>
      <c r="AI1166" s="118">
        <f t="shared" ref="AI1166" si="3334">+AH1166+AI1165</f>
        <v>32448370.820983414</v>
      </c>
      <c r="AJ1166" s="118">
        <f t="shared" ref="AJ1166" si="3335">+AI1166+AJ1165</f>
        <v>36053745.356648237</v>
      </c>
      <c r="AK1166" s="118">
        <f t="shared" ref="AK1166" si="3336">+AJ1166+AK1165</f>
        <v>39659119.892313063</v>
      </c>
      <c r="AL1166" s="118">
        <f t="shared" ref="AL1166" si="3337">+AK1166+AL1165</f>
        <v>43264494.42797789</v>
      </c>
      <c r="AM1166" s="118">
        <f>+AM1165</f>
        <v>4892911.4137164159</v>
      </c>
      <c r="AN1166" s="118">
        <f t="shared" ref="AN1166" si="3338">+AM1166+AN1165</f>
        <v>9785822.8274328317</v>
      </c>
      <c r="AO1166" s="118">
        <f t="shared" ref="AO1166" si="3339">+AN1166+AO1165</f>
        <v>14678734.241149247</v>
      </c>
      <c r="AP1166" s="118">
        <f t="shared" ref="AP1166" si="3340">+AO1166+AP1165</f>
        <v>19571645.654865663</v>
      </c>
      <c r="AQ1166" s="118">
        <f t="shared" ref="AQ1166" si="3341">+AP1166+AQ1165</f>
        <v>24464557.06858208</v>
      </c>
      <c r="AR1166" s="118">
        <f t="shared" ref="AR1166" si="3342">+AQ1166+AR1165</f>
        <v>29357468.482298497</v>
      </c>
      <c r="AS1166" s="118">
        <f t="shared" ref="AS1166" si="3343">+AR1166+AS1165</f>
        <v>34250379.896014914</v>
      </c>
      <c r="AT1166" s="118">
        <f t="shared" ref="AT1166" si="3344">+AS1166+AT1165</f>
        <v>39143291.309731327</v>
      </c>
      <c r="AU1166" s="118">
        <f t="shared" ref="AU1166" si="3345">+AT1166+AU1165</f>
        <v>44036202.72344774</v>
      </c>
      <c r="AV1166" s="118">
        <f t="shared" ref="AV1166" si="3346">+AU1166+AV1165</f>
        <v>48929114.137164153</v>
      </c>
      <c r="AW1166" s="118">
        <f t="shared" ref="AW1166" si="3347">+AV1166+AW1165</f>
        <v>53822025.550880566</v>
      </c>
      <c r="AX1166" s="118">
        <f t="shared" ref="AX1166" si="3348">+AW1166+AX1165</f>
        <v>58714936.964596979</v>
      </c>
      <c r="AY1166" s="118">
        <f>+AY1165</f>
        <v>6004415.8800641736</v>
      </c>
      <c r="AZ1166" s="118">
        <f t="shared" ref="AZ1166" si="3349">+AY1166+AZ1165</f>
        <v>12008831.760128347</v>
      </c>
      <c r="BA1166" s="118">
        <f t="shared" ref="BA1166" si="3350">+AZ1166+BA1165</f>
        <v>18013247.64019252</v>
      </c>
      <c r="BB1166" s="118">
        <f t="shared" ref="BB1166" si="3351">+BA1166+BB1165</f>
        <v>24017663.520256694</v>
      </c>
      <c r="BC1166" s="118">
        <f t="shared" ref="BC1166" si="3352">+BB1166+BC1165</f>
        <v>30022079.400320869</v>
      </c>
      <c r="BD1166" s="118">
        <f t="shared" ref="BD1166" si="3353">+BC1166+BD1165</f>
        <v>36026495.28038504</v>
      </c>
      <c r="BE1166" s="118">
        <f t="shared" ref="BE1166" si="3354">+BD1166+BE1165</f>
        <v>42030911.160449214</v>
      </c>
      <c r="BF1166" s="118">
        <f t="shared" ref="BF1166" si="3355">+BE1166+BF1165</f>
        <v>48035327.040513389</v>
      </c>
      <c r="BG1166" s="118">
        <f t="shared" ref="BG1166" si="3356">+BF1166+BG1165</f>
        <v>54039742.920577563</v>
      </c>
      <c r="BH1166" s="118">
        <f t="shared" ref="BH1166" si="3357">+BG1166+BH1165</f>
        <v>60044158.800641738</v>
      </c>
      <c r="BI1166" s="118">
        <f t="shared" ref="BI1166" si="3358">+BH1166+BI1165</f>
        <v>66048574.680705912</v>
      </c>
      <c r="BJ1166" s="118">
        <f t="shared" ref="BJ1166" si="3359">+BI1166+BJ1165</f>
        <v>72052990.560770079</v>
      </c>
      <c r="BK1166" s="118">
        <f>+BK1165</f>
        <v>6645087.0544670215</v>
      </c>
      <c r="BL1166" s="118">
        <f t="shared" ref="BL1166" si="3360">+BK1166+BL1165</f>
        <v>13290174.108934043</v>
      </c>
      <c r="BM1166" s="118">
        <f t="shared" ref="BM1166" si="3361">+BL1166+BM1165</f>
        <v>19935261.163401064</v>
      </c>
      <c r="BN1166" s="118">
        <f t="shared" ref="BN1166" si="3362">+BM1166+BN1165</f>
        <v>26580348.217868086</v>
      </c>
      <c r="BO1166" s="118">
        <f t="shared" ref="BO1166" si="3363">+BN1166+BO1165</f>
        <v>33225435.272335108</v>
      </c>
      <c r="BP1166" s="118">
        <f t="shared" ref="BP1166" si="3364">+BO1166+BP1165</f>
        <v>39870522.326802127</v>
      </c>
      <c r="BQ1166" s="118">
        <f t="shared" ref="BQ1166" si="3365">+BP1166+BQ1165</f>
        <v>46515609.381269149</v>
      </c>
      <c r="BR1166" s="118">
        <f t="shared" ref="BR1166" si="3366">+BQ1166+BR1165</f>
        <v>53160696.435736172</v>
      </c>
      <c r="BS1166" s="118">
        <f t="shared" ref="BS1166" si="3367">+BR1166+BS1165</f>
        <v>59805783.490203194</v>
      </c>
      <c r="BT1166" s="118">
        <f t="shared" ref="BT1166" si="3368">+BS1166+BT1165</f>
        <v>66450870.544670217</v>
      </c>
      <c r="BU1166" s="118">
        <f t="shared" ref="BU1166" si="3369">+BT1166+BU1165</f>
        <v>73095957.599137232</v>
      </c>
      <c r="BV1166" s="118">
        <f t="shared" ref="BV1166" si="3370">+BU1166+BV1165</f>
        <v>79741044.653604254</v>
      </c>
      <c r="BW1166" s="247">
        <f t="shared" si="3080"/>
        <v>1908192384.1899693</v>
      </c>
    </row>
    <row r="1167" spans="1:75" x14ac:dyDescent="0.3">
      <c r="A1167" s="168" t="s">
        <v>637</v>
      </c>
      <c r="O1167" s="118">
        <f>+N1167+(O1155*4%)</f>
        <v>3183567.3999359994</v>
      </c>
      <c r="P1167" s="118">
        <f t="shared" ref="P1167" si="3371">+O1167+(P1155*4%)</f>
        <v>6367134.7998719988</v>
      </c>
      <c r="Q1167" s="118">
        <f t="shared" ref="Q1167" si="3372">+P1167+(Q1155*4%)</f>
        <v>9550702.1998079978</v>
      </c>
      <c r="R1167" s="118">
        <f t="shared" ref="R1167" si="3373">+Q1167+(R1155*4%)</f>
        <v>12734269.599743998</v>
      </c>
      <c r="S1167" s="118">
        <f t="shared" ref="S1167" si="3374">+R1167+(S1155*4%)</f>
        <v>15917836.999679998</v>
      </c>
      <c r="T1167" s="118">
        <f t="shared" ref="T1167" si="3375">+S1167+(T1155*4%)</f>
        <v>19101404.399615996</v>
      </c>
      <c r="U1167" s="118">
        <f t="shared" ref="U1167" si="3376">+T1167+(U1155*4%)</f>
        <v>22284971.799551994</v>
      </c>
      <c r="V1167" s="118">
        <f t="shared" ref="V1167" si="3377">+U1167+(V1155*4%)</f>
        <v>25468539.199487992</v>
      </c>
      <c r="W1167" s="118">
        <f t="shared" ref="W1167" si="3378">+V1167+(W1155*4%)</f>
        <v>28652106.59942399</v>
      </c>
      <c r="X1167" s="118">
        <f t="shared" ref="X1167" si="3379">+W1167+(X1155*4%)</f>
        <v>31835673.999359988</v>
      </c>
      <c r="Y1167" s="118">
        <f t="shared" ref="Y1167" si="3380">+X1167+(Y1155*4%)</f>
        <v>35019241.399295986</v>
      </c>
      <c r="Z1167" s="118">
        <f t="shared" ref="Z1167" si="3381">+Y1167+(Z1155*4%)</f>
        <v>38202808.799231984</v>
      </c>
      <c r="AA1167" s="118">
        <f>+(AA1155*4%)</f>
        <v>3461159.5542382314</v>
      </c>
      <c r="AB1167" s="118">
        <f t="shared" ref="AB1167" si="3382">+AA1167+(AB1155*4%)</f>
        <v>6922319.1084764628</v>
      </c>
      <c r="AC1167" s="118">
        <f>+AB1167+(AC1155*4%)</f>
        <v>10383478.662714694</v>
      </c>
      <c r="AD1167" s="118">
        <f t="shared" ref="AD1167" si="3383">+AC1167+(AD1155*4%)</f>
        <v>13844638.216952926</v>
      </c>
      <c r="AE1167" s="118">
        <f t="shared" ref="AE1167" si="3384">+AD1167+(AE1155*4%)</f>
        <v>17305797.771191157</v>
      </c>
      <c r="AF1167" s="118">
        <f t="shared" ref="AF1167" si="3385">+AE1167+(AF1155*4%)</f>
        <v>20766957.325429387</v>
      </c>
      <c r="AG1167" s="118">
        <f t="shared" ref="AG1167" si="3386">+AF1167+(AG1155*4%)</f>
        <v>24228116.879667617</v>
      </c>
      <c r="AH1167" s="118">
        <f t="shared" ref="AH1167" si="3387">+AG1167+(AH1155*4%)</f>
        <v>27689276.433905847</v>
      </c>
      <c r="AI1167" s="118">
        <f t="shared" ref="AI1167" si="3388">+AH1167+(AI1155*4%)</f>
        <v>31150435.988144077</v>
      </c>
      <c r="AJ1167" s="118">
        <f t="shared" ref="AJ1167" si="3389">+AI1167+(AJ1155*4%)</f>
        <v>34611595.542382307</v>
      </c>
      <c r="AK1167" s="118">
        <f t="shared" ref="AK1167" si="3390">+AJ1167+(AK1155*4%)</f>
        <v>38072755.096620537</v>
      </c>
      <c r="AL1167" s="118">
        <f t="shared" ref="AL1167" si="3391">+AK1167+(AL1155*4%)</f>
        <v>41533914.650858767</v>
      </c>
      <c r="AM1167" s="118">
        <f>+(AM1155*4%)</f>
        <v>4697194.9571677595</v>
      </c>
      <c r="AN1167" s="118">
        <f t="shared" ref="AN1167" si="3392">+AM1167+(AN1155*4%)</f>
        <v>9394389.9143355191</v>
      </c>
      <c r="AO1167" s="118">
        <f t="shared" ref="AO1167" si="3393">+AN1167+(AO1155*4%)</f>
        <v>14091584.871503279</v>
      </c>
      <c r="AP1167" s="118">
        <f t="shared" ref="AP1167" si="3394">+AO1167+(AP1155*4%)</f>
        <v>18788779.828671038</v>
      </c>
      <c r="AQ1167" s="118">
        <f t="shared" ref="AQ1167" si="3395">+AP1167+(AQ1155*4%)</f>
        <v>23485974.785838798</v>
      </c>
      <c r="AR1167" s="118">
        <f t="shared" ref="AR1167" si="3396">+AQ1167+(AR1155*4%)</f>
        <v>28183169.743006557</v>
      </c>
      <c r="AS1167" s="118">
        <f t="shared" ref="AS1167" si="3397">+AR1167+(AS1155*4%)</f>
        <v>32880364.700174317</v>
      </c>
      <c r="AT1167" s="118">
        <f t="shared" ref="AT1167" si="3398">+AS1167+(AT1155*4%)</f>
        <v>37577559.657342076</v>
      </c>
      <c r="AU1167" s="118">
        <f t="shared" ref="AU1167" si="3399">+AT1167+(AU1155*4%)</f>
        <v>42274754.614509836</v>
      </c>
      <c r="AV1167" s="118">
        <f t="shared" ref="AV1167" si="3400">+AU1167+(AV1155*4%)</f>
        <v>46971949.571677595</v>
      </c>
      <c r="AW1167" s="118">
        <f t="shared" ref="AW1167" si="3401">+AV1167+(AW1155*4%)</f>
        <v>51669144.528845355</v>
      </c>
      <c r="AX1167" s="118">
        <f t="shared" ref="AX1167" si="3402">+AW1167+(AX1155*4%)</f>
        <v>56366339.486013114</v>
      </c>
      <c r="AY1167" s="118">
        <f>+(AY1155*4%)</f>
        <v>5764239.2448616065</v>
      </c>
      <c r="AZ1167" s="118">
        <f t="shared" ref="AZ1167" si="3403">+AY1167+(AZ1155*4%)</f>
        <v>11528478.489723213</v>
      </c>
      <c r="BA1167" s="118">
        <f t="shared" ref="BA1167" si="3404">+AZ1167+(BA1155*4%)</f>
        <v>17292717.73458482</v>
      </c>
      <c r="BB1167" s="118">
        <f t="shared" ref="BB1167" si="3405">+BA1167+(BB1155*4%)</f>
        <v>23056956.979446426</v>
      </c>
      <c r="BC1167" s="118">
        <f t="shared" ref="BC1167" si="3406">+BB1167+(BC1155*4%)</f>
        <v>28821196.224308033</v>
      </c>
      <c r="BD1167" s="118">
        <f t="shared" ref="BD1167" si="3407">+BC1167+(BD1155*4%)</f>
        <v>34585435.469169639</v>
      </c>
      <c r="BE1167" s="118">
        <f t="shared" ref="BE1167" si="3408">+BD1167+(BE1155*4%)</f>
        <v>40349674.714031249</v>
      </c>
      <c r="BF1167" s="118">
        <f t="shared" ref="BF1167" si="3409">+BE1167+(BF1155*4%)</f>
        <v>46113913.958892852</v>
      </c>
      <c r="BG1167" s="118">
        <f t="shared" ref="BG1167" si="3410">+BF1167+(BG1155*4%)</f>
        <v>51878153.203754455</v>
      </c>
      <c r="BH1167" s="118">
        <f t="shared" ref="BH1167" si="3411">+BG1167+(BH1155*4%)</f>
        <v>57642392.448616058</v>
      </c>
      <c r="BI1167" s="118">
        <f t="shared" ref="BI1167" si="3412">+BH1167+(BI1155*4%)</f>
        <v>63406631.69347766</v>
      </c>
      <c r="BJ1167" s="118">
        <f t="shared" ref="BJ1167" si="3413">+BI1167+(BJ1155*4%)</f>
        <v>69170870.938339263</v>
      </c>
      <c r="BK1167" s="118">
        <f>+(BK1155*4%)</f>
        <v>6379283.5722883409</v>
      </c>
      <c r="BL1167" s="118">
        <f t="shared" ref="BL1167" si="3414">+BK1167+(BL1155*4%)</f>
        <v>12758567.144576682</v>
      </c>
      <c r="BM1167" s="118">
        <f t="shared" ref="BM1167" si="3415">+BL1167+(BM1155*4%)</f>
        <v>19137850.716865022</v>
      </c>
      <c r="BN1167" s="118">
        <f t="shared" ref="BN1167" si="3416">+BM1167+(BN1155*4%)</f>
        <v>25517134.289153364</v>
      </c>
      <c r="BO1167" s="118">
        <f t="shared" ref="BO1167" si="3417">+BN1167+(BO1155*4%)</f>
        <v>31896417.861441705</v>
      </c>
      <c r="BP1167" s="118">
        <f t="shared" ref="BP1167" si="3418">+BO1167+(BP1155*4%)</f>
        <v>38275701.433730043</v>
      </c>
      <c r="BQ1167" s="118">
        <f t="shared" ref="BQ1167" si="3419">+BP1167+(BQ1155*4%)</f>
        <v>44654985.006018385</v>
      </c>
      <c r="BR1167" s="118">
        <f t="shared" ref="BR1167" si="3420">+BQ1167+(BR1155*4%)</f>
        <v>51034268.578306727</v>
      </c>
      <c r="BS1167" s="118">
        <f t="shared" ref="BS1167" si="3421">+BR1167+(BS1155*4%)</f>
        <v>57413552.150595069</v>
      </c>
      <c r="BT1167" s="118">
        <f t="shared" ref="BT1167" si="3422">+BS1167+(BT1155*4%)</f>
        <v>63792835.722883411</v>
      </c>
      <c r="BU1167" s="118">
        <f t="shared" ref="BU1167" si="3423">+BT1167+(BU1155*4%)</f>
        <v>70172119.295171753</v>
      </c>
      <c r="BV1167" s="118">
        <f t="shared" ref="BV1167" si="3424">+BU1167+(BV1155*4%)</f>
        <v>76551402.867460087</v>
      </c>
      <c r="BW1167" s="247">
        <f t="shared" si="3080"/>
        <v>1831864688.8223705</v>
      </c>
    </row>
    <row r="1168" spans="1:75" x14ac:dyDescent="0.3">
      <c r="A1168" s="3" t="s">
        <v>649</v>
      </c>
      <c r="O1168" s="118">
        <f>+O1167-N1167</f>
        <v>3183567.3999359994</v>
      </c>
      <c r="P1168" s="118">
        <f>+P1167-O1167</f>
        <v>3183567.3999359994</v>
      </c>
      <c r="Q1168" s="118">
        <f t="shared" ref="Q1168" si="3425">+Q1167-P1167</f>
        <v>3183567.399935999</v>
      </c>
      <c r="R1168" s="118">
        <f t="shared" ref="R1168" si="3426">+R1167-Q1167</f>
        <v>3183567.3999359999</v>
      </c>
      <c r="S1168" s="118">
        <f t="shared" ref="S1168" si="3427">+S1167-R1167</f>
        <v>3183567.3999359999</v>
      </c>
      <c r="T1168" s="118">
        <f t="shared" ref="T1168" si="3428">+T1167-S1167</f>
        <v>3183567.399935998</v>
      </c>
      <c r="U1168" s="118">
        <f t="shared" ref="U1168" si="3429">+U1167-T1167</f>
        <v>3183567.399935998</v>
      </c>
      <c r="V1168" s="118">
        <f t="shared" ref="V1168" si="3430">+V1167-U1167</f>
        <v>3183567.399935998</v>
      </c>
      <c r="W1168" s="118">
        <f t="shared" ref="W1168" si="3431">+W1167-V1167</f>
        <v>3183567.399935998</v>
      </c>
      <c r="X1168" s="118">
        <f t="shared" ref="X1168" si="3432">+X1167-W1167</f>
        <v>3183567.399935998</v>
      </c>
      <c r="Y1168" s="118">
        <f t="shared" ref="Y1168" si="3433">+Y1167-X1167</f>
        <v>3183567.399935998</v>
      </c>
      <c r="Z1168" s="118">
        <f t="shared" ref="Z1168" si="3434">+Z1167-Y1167</f>
        <v>3183567.399935998</v>
      </c>
      <c r="AA1168" s="118">
        <f>+AA1167</f>
        <v>3461159.5542382314</v>
      </c>
      <c r="AB1168" s="118">
        <f t="shared" ref="AB1168" si="3435">+AB1167-AA1167</f>
        <v>3461159.5542382314</v>
      </c>
      <c r="AC1168" s="118">
        <f t="shared" ref="AC1168" si="3436">+AC1167-AB1167</f>
        <v>3461159.5542382309</v>
      </c>
      <c r="AD1168" s="118">
        <f t="shared" ref="AD1168" si="3437">+AD1167-AC1167</f>
        <v>3461159.5542382319</v>
      </c>
      <c r="AE1168" s="118">
        <f t="shared" ref="AE1168" si="3438">+AE1167-AD1167</f>
        <v>3461159.5542382319</v>
      </c>
      <c r="AF1168" s="118">
        <f t="shared" ref="AF1168" si="3439">+AF1167-AE1167</f>
        <v>3461159.55423823</v>
      </c>
      <c r="AG1168" s="118">
        <f t="shared" ref="AG1168" si="3440">+AG1167-AF1167</f>
        <v>3461159.55423823</v>
      </c>
      <c r="AH1168" s="118">
        <f t="shared" ref="AH1168" si="3441">+AH1167-AG1167</f>
        <v>3461159.55423823</v>
      </c>
      <c r="AI1168" s="118">
        <f t="shared" ref="AI1168" si="3442">+AI1167-AH1167</f>
        <v>3461159.55423823</v>
      </c>
      <c r="AJ1168" s="118">
        <f t="shared" ref="AJ1168" si="3443">+AJ1167-AI1167</f>
        <v>3461159.55423823</v>
      </c>
      <c r="AK1168" s="118">
        <f t="shared" ref="AK1168" si="3444">+AK1167-AJ1167</f>
        <v>3461159.55423823</v>
      </c>
      <c r="AL1168" s="118">
        <f t="shared" ref="AL1168" si="3445">+AL1167-AK1167</f>
        <v>3461159.55423823</v>
      </c>
      <c r="AM1168" s="118">
        <f>+AM1167</f>
        <v>4697194.9571677595</v>
      </c>
      <c r="AN1168" s="118">
        <f t="shared" ref="AN1168" si="3446">+AN1167-AM1167</f>
        <v>4697194.9571677595</v>
      </c>
      <c r="AO1168" s="118">
        <f t="shared" ref="AO1168" si="3447">+AO1167-AN1167</f>
        <v>4697194.9571677595</v>
      </c>
      <c r="AP1168" s="118">
        <f t="shared" ref="AP1168" si="3448">+AP1167-AO1167</f>
        <v>4697194.9571677595</v>
      </c>
      <c r="AQ1168" s="118">
        <f t="shared" ref="AQ1168" si="3449">+AQ1167-AP1167</f>
        <v>4697194.9571677595</v>
      </c>
      <c r="AR1168" s="118">
        <f t="shared" ref="AR1168" si="3450">+AR1167-AQ1167</f>
        <v>4697194.9571677595</v>
      </c>
      <c r="AS1168" s="118">
        <f t="shared" ref="AS1168" si="3451">+AS1167-AR1167</f>
        <v>4697194.9571677595</v>
      </c>
      <c r="AT1168" s="118">
        <f t="shared" ref="AT1168" si="3452">+AT1167-AS1167</f>
        <v>4697194.9571677595</v>
      </c>
      <c r="AU1168" s="118">
        <f t="shared" ref="AU1168" si="3453">+AU1167-AT1167</f>
        <v>4697194.9571677595</v>
      </c>
      <c r="AV1168" s="118">
        <f t="shared" ref="AV1168" si="3454">+AV1167-AU1167</f>
        <v>4697194.9571677595</v>
      </c>
      <c r="AW1168" s="118">
        <f t="shared" ref="AW1168" si="3455">+AW1167-AV1167</f>
        <v>4697194.9571677595</v>
      </c>
      <c r="AX1168" s="118">
        <f t="shared" ref="AX1168" si="3456">+AX1167-AW1167</f>
        <v>4697194.9571677595</v>
      </c>
      <c r="AY1168" s="118">
        <f>+AY1167</f>
        <v>5764239.2448616065</v>
      </c>
      <c r="AZ1168" s="118">
        <f t="shared" ref="AZ1168" si="3457">+AZ1167-AY1167</f>
        <v>5764239.2448616065</v>
      </c>
      <c r="BA1168" s="118">
        <f t="shared" ref="BA1168" si="3458">+BA1167-AZ1167</f>
        <v>5764239.2448616065</v>
      </c>
      <c r="BB1168" s="118">
        <f t="shared" ref="BB1168" si="3459">+BB1167-BA1167</f>
        <v>5764239.2448616065</v>
      </c>
      <c r="BC1168" s="118">
        <f t="shared" ref="BC1168" si="3460">+BC1167-BB1167</f>
        <v>5764239.2448616065</v>
      </c>
      <c r="BD1168" s="118">
        <f t="shared" ref="BD1168" si="3461">+BD1167-BC1167</f>
        <v>5764239.2448616065</v>
      </c>
      <c r="BE1168" s="118">
        <f t="shared" ref="BE1168" si="3462">+BE1167-BD1167</f>
        <v>5764239.2448616102</v>
      </c>
      <c r="BF1168" s="118">
        <f t="shared" ref="BF1168" si="3463">+BF1167-BE1167</f>
        <v>5764239.2448616028</v>
      </c>
      <c r="BG1168" s="118">
        <f t="shared" ref="BG1168" si="3464">+BG1167-BF1167</f>
        <v>5764239.2448616028</v>
      </c>
      <c r="BH1168" s="118">
        <f t="shared" ref="BH1168" si="3465">+BH1167-BG1167</f>
        <v>5764239.2448616028</v>
      </c>
      <c r="BI1168" s="118">
        <f t="shared" ref="BI1168" si="3466">+BI1167-BH1167</f>
        <v>5764239.2448616028</v>
      </c>
      <c r="BJ1168" s="118">
        <f t="shared" ref="BJ1168" si="3467">+BJ1167-BI1167</f>
        <v>5764239.2448616028</v>
      </c>
      <c r="BK1168" s="118">
        <f>+BK1167</f>
        <v>6379283.5722883409</v>
      </c>
      <c r="BL1168" s="118">
        <f t="shared" ref="BL1168" si="3468">+BL1167-BK1167</f>
        <v>6379283.5722883409</v>
      </c>
      <c r="BM1168" s="118">
        <f t="shared" ref="BM1168" si="3469">+BM1167-BL1167</f>
        <v>6379283.57228834</v>
      </c>
      <c r="BN1168" s="118">
        <f t="shared" ref="BN1168" si="3470">+BN1167-BM1167</f>
        <v>6379283.5722883418</v>
      </c>
      <c r="BO1168" s="118">
        <f t="shared" ref="BO1168" si="3471">+BO1167-BN1167</f>
        <v>6379283.5722883418</v>
      </c>
      <c r="BP1168" s="118">
        <f t="shared" ref="BP1168" si="3472">+BP1167-BO1167</f>
        <v>6379283.5722883381</v>
      </c>
      <c r="BQ1168" s="118">
        <f t="shared" ref="BQ1168" si="3473">+BQ1167-BP1167</f>
        <v>6379283.5722883418</v>
      </c>
      <c r="BR1168" s="118">
        <f t="shared" ref="BR1168" si="3474">+BR1167-BQ1167</f>
        <v>6379283.5722883418</v>
      </c>
      <c r="BS1168" s="118">
        <f t="shared" ref="BS1168" si="3475">+BS1167-BR1167</f>
        <v>6379283.5722883418</v>
      </c>
      <c r="BT1168" s="118">
        <f t="shared" ref="BT1168" si="3476">+BT1167-BS1167</f>
        <v>6379283.5722883418</v>
      </c>
      <c r="BU1168" s="118">
        <f t="shared" ref="BU1168" si="3477">+BU1167-BT1167</f>
        <v>6379283.5722883418</v>
      </c>
      <c r="BV1168" s="118">
        <f t="shared" ref="BV1168" si="3478">+BV1167-BU1167</f>
        <v>6379283.5722883344</v>
      </c>
      <c r="BW1168" s="247">
        <f t="shared" si="3080"/>
        <v>281825336.74190313</v>
      </c>
    </row>
    <row r="1169" spans="1:75" x14ac:dyDescent="0.3">
      <c r="A1169" s="3" t="s">
        <v>638</v>
      </c>
      <c r="O1169" s="118"/>
      <c r="P1169" s="118"/>
      <c r="Q1169" s="118"/>
      <c r="R1169" s="118"/>
      <c r="S1169" s="118"/>
      <c r="T1169" s="118"/>
      <c r="U1169" s="118"/>
      <c r="V1169" s="118"/>
      <c r="W1169" s="118"/>
      <c r="X1169" s="118"/>
      <c r="Y1169" s="118"/>
      <c r="Z1169" s="118"/>
      <c r="AA1169" s="118"/>
      <c r="AB1169" s="118"/>
      <c r="AC1169" s="118"/>
      <c r="AD1169" s="118"/>
      <c r="AE1169" s="118"/>
      <c r="AF1169" s="118"/>
      <c r="AG1169" s="118"/>
      <c r="AH1169" s="118"/>
      <c r="AI1169" s="118"/>
      <c r="AJ1169" s="118"/>
      <c r="AK1169" s="118"/>
      <c r="AL1169" s="118"/>
      <c r="AM1169" s="118"/>
      <c r="AN1169" s="118"/>
      <c r="AO1169" s="118"/>
      <c r="AP1169" s="118"/>
      <c r="AQ1169" s="118"/>
      <c r="AR1169" s="118"/>
      <c r="AS1169" s="118"/>
      <c r="AT1169" s="118"/>
      <c r="AU1169" s="118"/>
      <c r="AV1169" s="118"/>
      <c r="AW1169" s="118"/>
      <c r="AX1169" s="118"/>
      <c r="AY1169" s="118"/>
      <c r="AZ1169" s="118"/>
      <c r="BA1169" s="118"/>
      <c r="BB1169" s="118"/>
      <c r="BC1169" s="118"/>
      <c r="BD1169" s="118"/>
      <c r="BE1169" s="118"/>
      <c r="BF1169" s="118"/>
      <c r="BG1169" s="118"/>
      <c r="BH1169" s="118"/>
      <c r="BI1169" s="118"/>
      <c r="BJ1169" s="118"/>
      <c r="BK1169" s="118"/>
      <c r="BL1169" s="118"/>
      <c r="BM1169" s="118"/>
      <c r="BN1169" s="118"/>
      <c r="BO1169" s="118"/>
      <c r="BP1169" s="118"/>
      <c r="BQ1169" s="118"/>
      <c r="BR1169" s="118"/>
      <c r="BS1169" s="118"/>
      <c r="BT1169" s="118"/>
      <c r="BU1169" s="118"/>
      <c r="BV1169" s="118"/>
      <c r="BW1169" s="247">
        <f t="shared" si="3080"/>
        <v>0</v>
      </c>
    </row>
    <row r="1170" spans="1:75" x14ac:dyDescent="0.3">
      <c r="A1170" s="3" t="s">
        <v>639</v>
      </c>
      <c r="O1170" s="118">
        <f>+O1171+O1172</f>
        <v>9948648.1247999985</v>
      </c>
      <c r="P1170" s="118">
        <f>+P1171+P1172</f>
        <v>9948648.1247999985</v>
      </c>
      <c r="Q1170" s="118">
        <f t="shared" ref="Q1170:Z1170" si="3479">+Q1171+Q1172</f>
        <v>9948648.1247999985</v>
      </c>
      <c r="R1170" s="118">
        <f t="shared" si="3479"/>
        <v>9948648.1247999985</v>
      </c>
      <c r="S1170" s="118">
        <f t="shared" si="3479"/>
        <v>9948648.1247999985</v>
      </c>
      <c r="T1170" s="118">
        <f t="shared" si="3479"/>
        <v>9948648.1247999985</v>
      </c>
      <c r="U1170" s="118">
        <f t="shared" si="3479"/>
        <v>9948648.1247999985</v>
      </c>
      <c r="V1170" s="118">
        <f t="shared" si="3479"/>
        <v>9948648.1247999985</v>
      </c>
      <c r="W1170" s="118">
        <f t="shared" si="3479"/>
        <v>9948648.1247999985</v>
      </c>
      <c r="X1170" s="118">
        <f t="shared" si="3479"/>
        <v>9948648.1247999985</v>
      </c>
      <c r="Y1170" s="118">
        <f t="shared" si="3479"/>
        <v>9948648.1247999985</v>
      </c>
      <c r="Z1170" s="118">
        <f t="shared" si="3479"/>
        <v>9948648.1247999985</v>
      </c>
      <c r="AA1170" s="118">
        <f>+AA1171+AA1172</f>
        <v>10816123.606994472</v>
      </c>
      <c r="AB1170" s="118">
        <f t="shared" ref="AB1170:AL1170" si="3480">+AB1171+AB1172</f>
        <v>10816123.606994472</v>
      </c>
      <c r="AC1170" s="118">
        <f t="shared" si="3480"/>
        <v>10816123.606994472</v>
      </c>
      <c r="AD1170" s="118">
        <f t="shared" si="3480"/>
        <v>10816123.606994472</v>
      </c>
      <c r="AE1170" s="118">
        <f t="shared" si="3480"/>
        <v>10816123.606994472</v>
      </c>
      <c r="AF1170" s="118">
        <f t="shared" si="3480"/>
        <v>10816123.606994472</v>
      </c>
      <c r="AG1170" s="118">
        <f t="shared" si="3480"/>
        <v>10816123.606994472</v>
      </c>
      <c r="AH1170" s="118">
        <f t="shared" si="3480"/>
        <v>10816123.606994472</v>
      </c>
      <c r="AI1170" s="118">
        <f t="shared" si="3480"/>
        <v>10816123.606994472</v>
      </c>
      <c r="AJ1170" s="118">
        <f t="shared" si="3480"/>
        <v>10816123.606994472</v>
      </c>
      <c r="AK1170" s="118">
        <f t="shared" si="3480"/>
        <v>10816123.606994472</v>
      </c>
      <c r="AL1170" s="118">
        <f t="shared" si="3480"/>
        <v>10816123.606994472</v>
      </c>
      <c r="AM1170" s="118">
        <f>+AM1171+AM1172</f>
        <v>14678734.241149249</v>
      </c>
      <c r="AN1170" s="118">
        <f t="shared" ref="AN1170:AX1170" si="3481">+AN1171+AN1172</f>
        <v>14678734.241149249</v>
      </c>
      <c r="AO1170" s="118">
        <f t="shared" si="3481"/>
        <v>14678734.241149249</v>
      </c>
      <c r="AP1170" s="118">
        <f t="shared" si="3481"/>
        <v>14678734.241149249</v>
      </c>
      <c r="AQ1170" s="118">
        <f t="shared" si="3481"/>
        <v>14678734.241149249</v>
      </c>
      <c r="AR1170" s="118">
        <f t="shared" si="3481"/>
        <v>14678734.241149249</v>
      </c>
      <c r="AS1170" s="118">
        <f t="shared" si="3481"/>
        <v>14678734.241149249</v>
      </c>
      <c r="AT1170" s="118">
        <f t="shared" si="3481"/>
        <v>14678734.241149249</v>
      </c>
      <c r="AU1170" s="118">
        <f t="shared" si="3481"/>
        <v>14678734.241149249</v>
      </c>
      <c r="AV1170" s="118">
        <f t="shared" si="3481"/>
        <v>14678734.241149249</v>
      </c>
      <c r="AW1170" s="118">
        <f t="shared" si="3481"/>
        <v>14678734.241149249</v>
      </c>
      <c r="AX1170" s="118">
        <f t="shared" si="3481"/>
        <v>14678734.241149249</v>
      </c>
      <c r="AY1170" s="118">
        <f>+AY1171+AY1172</f>
        <v>18013247.640192524</v>
      </c>
      <c r="AZ1170" s="118">
        <f t="shared" ref="AZ1170:BJ1170" si="3482">+AZ1171+AZ1172</f>
        <v>18013247.640192524</v>
      </c>
      <c r="BA1170" s="118">
        <f t="shared" si="3482"/>
        <v>18013247.640192524</v>
      </c>
      <c r="BB1170" s="118">
        <f t="shared" si="3482"/>
        <v>18013247.640192524</v>
      </c>
      <c r="BC1170" s="118">
        <f t="shared" si="3482"/>
        <v>18013247.640192524</v>
      </c>
      <c r="BD1170" s="118">
        <f t="shared" si="3482"/>
        <v>18013247.640192524</v>
      </c>
      <c r="BE1170" s="118">
        <f t="shared" si="3482"/>
        <v>18013247.640192524</v>
      </c>
      <c r="BF1170" s="118">
        <f t="shared" si="3482"/>
        <v>18013247.640192524</v>
      </c>
      <c r="BG1170" s="118">
        <f t="shared" si="3482"/>
        <v>18013247.640192524</v>
      </c>
      <c r="BH1170" s="118">
        <f t="shared" si="3482"/>
        <v>18013247.640192524</v>
      </c>
      <c r="BI1170" s="118">
        <f t="shared" si="3482"/>
        <v>18013247.640192524</v>
      </c>
      <c r="BJ1170" s="118">
        <f t="shared" si="3482"/>
        <v>18013247.640192524</v>
      </c>
      <c r="BK1170" s="118">
        <f>+BK1171+BK1172</f>
        <v>19935261.163401064</v>
      </c>
      <c r="BL1170" s="118">
        <f t="shared" ref="BL1170:BV1170" si="3483">+BL1171+BL1172</f>
        <v>19935261.163401064</v>
      </c>
      <c r="BM1170" s="118">
        <f t="shared" si="3483"/>
        <v>19935261.163401064</v>
      </c>
      <c r="BN1170" s="118">
        <f t="shared" si="3483"/>
        <v>19935261.163401064</v>
      </c>
      <c r="BO1170" s="118">
        <f t="shared" si="3483"/>
        <v>19935261.163401064</v>
      </c>
      <c r="BP1170" s="118">
        <f t="shared" si="3483"/>
        <v>19935261.163401064</v>
      </c>
      <c r="BQ1170" s="118">
        <f t="shared" si="3483"/>
        <v>19935261.163401064</v>
      </c>
      <c r="BR1170" s="118">
        <f t="shared" si="3483"/>
        <v>19935261.163401064</v>
      </c>
      <c r="BS1170" s="118">
        <f t="shared" si="3483"/>
        <v>19935261.163401064</v>
      </c>
      <c r="BT1170" s="118">
        <f t="shared" si="3483"/>
        <v>19935261.163401064</v>
      </c>
      <c r="BU1170" s="118">
        <f t="shared" si="3483"/>
        <v>19935261.163401064</v>
      </c>
      <c r="BV1170" s="118">
        <f t="shared" si="3483"/>
        <v>19935261.163401064</v>
      </c>
      <c r="BW1170" s="247">
        <f t="shared" si="3080"/>
        <v>880704177.31844687</v>
      </c>
    </row>
    <row r="1171" spans="1:75" x14ac:dyDescent="0.3">
      <c r="A1171" s="168" t="s">
        <v>640</v>
      </c>
      <c r="O1171" s="118">
        <f>+O1155*8.5%</f>
        <v>6765080.7248639995</v>
      </c>
      <c r="P1171" s="118">
        <f t="shared" ref="P1171:BV1171" si="3484">+P1155*8.5%</f>
        <v>6765080.7248639995</v>
      </c>
      <c r="Q1171" s="118">
        <f t="shared" si="3484"/>
        <v>6765080.7248639995</v>
      </c>
      <c r="R1171" s="118">
        <f t="shared" si="3484"/>
        <v>6765080.7248639995</v>
      </c>
      <c r="S1171" s="118">
        <f t="shared" si="3484"/>
        <v>6765080.7248639995</v>
      </c>
      <c r="T1171" s="118">
        <f t="shared" si="3484"/>
        <v>6765080.7248639995</v>
      </c>
      <c r="U1171" s="118">
        <f t="shared" si="3484"/>
        <v>6765080.7248639995</v>
      </c>
      <c r="V1171" s="118">
        <f t="shared" si="3484"/>
        <v>6765080.7248639995</v>
      </c>
      <c r="W1171" s="118">
        <f t="shared" si="3484"/>
        <v>6765080.7248639995</v>
      </c>
      <c r="X1171" s="118">
        <f t="shared" si="3484"/>
        <v>6765080.7248639995</v>
      </c>
      <c r="Y1171" s="118">
        <f t="shared" si="3484"/>
        <v>6765080.7248639995</v>
      </c>
      <c r="Z1171" s="118">
        <f t="shared" si="3484"/>
        <v>6765080.7248639995</v>
      </c>
      <c r="AA1171" s="118">
        <f t="shared" si="3484"/>
        <v>7354964.0527562415</v>
      </c>
      <c r="AB1171" s="118">
        <f t="shared" si="3484"/>
        <v>7354964.0527562415</v>
      </c>
      <c r="AC1171" s="118">
        <f t="shared" si="3484"/>
        <v>7354964.0527562415</v>
      </c>
      <c r="AD1171" s="118">
        <f t="shared" si="3484"/>
        <v>7354964.0527562415</v>
      </c>
      <c r="AE1171" s="118">
        <f t="shared" si="3484"/>
        <v>7354964.0527562415</v>
      </c>
      <c r="AF1171" s="118">
        <f t="shared" si="3484"/>
        <v>7354964.0527562415</v>
      </c>
      <c r="AG1171" s="118">
        <f t="shared" si="3484"/>
        <v>7354964.0527562415</v>
      </c>
      <c r="AH1171" s="118">
        <f t="shared" si="3484"/>
        <v>7354964.0527562415</v>
      </c>
      <c r="AI1171" s="118">
        <f t="shared" si="3484"/>
        <v>7354964.0527562415</v>
      </c>
      <c r="AJ1171" s="118">
        <f t="shared" si="3484"/>
        <v>7354964.0527562415</v>
      </c>
      <c r="AK1171" s="118">
        <f t="shared" si="3484"/>
        <v>7354964.0527562415</v>
      </c>
      <c r="AL1171" s="118">
        <f t="shared" si="3484"/>
        <v>7354964.0527562415</v>
      </c>
      <c r="AM1171" s="118">
        <f t="shared" si="3484"/>
        <v>9981539.283981489</v>
      </c>
      <c r="AN1171" s="118">
        <f t="shared" si="3484"/>
        <v>9981539.283981489</v>
      </c>
      <c r="AO1171" s="118">
        <f t="shared" si="3484"/>
        <v>9981539.283981489</v>
      </c>
      <c r="AP1171" s="118">
        <f t="shared" si="3484"/>
        <v>9981539.283981489</v>
      </c>
      <c r="AQ1171" s="118">
        <f t="shared" si="3484"/>
        <v>9981539.283981489</v>
      </c>
      <c r="AR1171" s="118">
        <f t="shared" si="3484"/>
        <v>9981539.283981489</v>
      </c>
      <c r="AS1171" s="118">
        <f t="shared" si="3484"/>
        <v>9981539.283981489</v>
      </c>
      <c r="AT1171" s="118">
        <f t="shared" si="3484"/>
        <v>9981539.283981489</v>
      </c>
      <c r="AU1171" s="118">
        <f t="shared" si="3484"/>
        <v>9981539.283981489</v>
      </c>
      <c r="AV1171" s="118">
        <f t="shared" si="3484"/>
        <v>9981539.283981489</v>
      </c>
      <c r="AW1171" s="118">
        <f t="shared" si="3484"/>
        <v>9981539.283981489</v>
      </c>
      <c r="AX1171" s="118">
        <f t="shared" si="3484"/>
        <v>9981539.283981489</v>
      </c>
      <c r="AY1171" s="118">
        <f t="shared" si="3484"/>
        <v>12249008.395330915</v>
      </c>
      <c r="AZ1171" s="118">
        <f t="shared" si="3484"/>
        <v>12249008.395330915</v>
      </c>
      <c r="BA1171" s="118">
        <f t="shared" si="3484"/>
        <v>12249008.395330915</v>
      </c>
      <c r="BB1171" s="118">
        <f t="shared" si="3484"/>
        <v>12249008.395330915</v>
      </c>
      <c r="BC1171" s="118">
        <f t="shared" si="3484"/>
        <v>12249008.395330915</v>
      </c>
      <c r="BD1171" s="118">
        <f t="shared" si="3484"/>
        <v>12249008.395330915</v>
      </c>
      <c r="BE1171" s="118">
        <f t="shared" si="3484"/>
        <v>12249008.395330915</v>
      </c>
      <c r="BF1171" s="118">
        <f t="shared" si="3484"/>
        <v>12249008.395330915</v>
      </c>
      <c r="BG1171" s="118">
        <f t="shared" si="3484"/>
        <v>12249008.395330915</v>
      </c>
      <c r="BH1171" s="118">
        <f t="shared" si="3484"/>
        <v>12249008.395330915</v>
      </c>
      <c r="BI1171" s="118">
        <f t="shared" si="3484"/>
        <v>12249008.395330915</v>
      </c>
      <c r="BJ1171" s="118">
        <f t="shared" si="3484"/>
        <v>12249008.395330915</v>
      </c>
      <c r="BK1171" s="118">
        <f t="shared" si="3484"/>
        <v>13555977.591112724</v>
      </c>
      <c r="BL1171" s="118">
        <f t="shared" si="3484"/>
        <v>13555977.591112724</v>
      </c>
      <c r="BM1171" s="118">
        <f t="shared" si="3484"/>
        <v>13555977.591112724</v>
      </c>
      <c r="BN1171" s="118">
        <f t="shared" si="3484"/>
        <v>13555977.591112724</v>
      </c>
      <c r="BO1171" s="118">
        <f t="shared" si="3484"/>
        <v>13555977.591112724</v>
      </c>
      <c r="BP1171" s="118">
        <f t="shared" si="3484"/>
        <v>13555977.591112724</v>
      </c>
      <c r="BQ1171" s="118">
        <f t="shared" si="3484"/>
        <v>13555977.591112724</v>
      </c>
      <c r="BR1171" s="118">
        <f t="shared" si="3484"/>
        <v>13555977.591112724</v>
      </c>
      <c r="BS1171" s="118">
        <f t="shared" si="3484"/>
        <v>13555977.591112724</v>
      </c>
      <c r="BT1171" s="118">
        <f t="shared" si="3484"/>
        <v>13555977.591112724</v>
      </c>
      <c r="BU1171" s="118">
        <f t="shared" si="3484"/>
        <v>13555977.591112724</v>
      </c>
      <c r="BV1171" s="118">
        <f t="shared" si="3484"/>
        <v>13555977.591112724</v>
      </c>
      <c r="BW1171" s="247">
        <f t="shared" si="3080"/>
        <v>598878840.57654452</v>
      </c>
    </row>
    <row r="1172" spans="1:75" x14ac:dyDescent="0.3">
      <c r="A1172" s="168" t="s">
        <v>641</v>
      </c>
      <c r="O1172" s="118">
        <f>+O1155*4%</f>
        <v>3183567.3999359994</v>
      </c>
      <c r="P1172" s="118">
        <f t="shared" ref="P1172:BV1172" si="3485">+P1155*4%</f>
        <v>3183567.3999359994</v>
      </c>
      <c r="Q1172" s="118">
        <f t="shared" si="3485"/>
        <v>3183567.3999359994</v>
      </c>
      <c r="R1172" s="118">
        <f t="shared" si="3485"/>
        <v>3183567.3999359994</v>
      </c>
      <c r="S1172" s="118">
        <f t="shared" si="3485"/>
        <v>3183567.3999359994</v>
      </c>
      <c r="T1172" s="118">
        <f t="shared" si="3485"/>
        <v>3183567.3999359994</v>
      </c>
      <c r="U1172" s="118">
        <f t="shared" si="3485"/>
        <v>3183567.3999359994</v>
      </c>
      <c r="V1172" s="118">
        <f t="shared" si="3485"/>
        <v>3183567.3999359994</v>
      </c>
      <c r="W1172" s="118">
        <f t="shared" si="3485"/>
        <v>3183567.3999359994</v>
      </c>
      <c r="X1172" s="118">
        <f t="shared" si="3485"/>
        <v>3183567.3999359994</v>
      </c>
      <c r="Y1172" s="118">
        <f t="shared" si="3485"/>
        <v>3183567.3999359994</v>
      </c>
      <c r="Z1172" s="118">
        <f t="shared" si="3485"/>
        <v>3183567.3999359994</v>
      </c>
      <c r="AA1172" s="118">
        <f t="shared" si="3485"/>
        <v>3461159.5542382314</v>
      </c>
      <c r="AB1172" s="118">
        <f t="shared" si="3485"/>
        <v>3461159.5542382314</v>
      </c>
      <c r="AC1172" s="118">
        <f t="shared" si="3485"/>
        <v>3461159.5542382314</v>
      </c>
      <c r="AD1172" s="118">
        <f t="shared" si="3485"/>
        <v>3461159.5542382314</v>
      </c>
      <c r="AE1172" s="118">
        <f t="shared" si="3485"/>
        <v>3461159.5542382314</v>
      </c>
      <c r="AF1172" s="118">
        <f t="shared" si="3485"/>
        <v>3461159.5542382314</v>
      </c>
      <c r="AG1172" s="118">
        <f t="shared" si="3485"/>
        <v>3461159.5542382314</v>
      </c>
      <c r="AH1172" s="118">
        <f t="shared" si="3485"/>
        <v>3461159.5542382314</v>
      </c>
      <c r="AI1172" s="118">
        <f t="shared" si="3485"/>
        <v>3461159.5542382314</v>
      </c>
      <c r="AJ1172" s="118">
        <f t="shared" si="3485"/>
        <v>3461159.5542382314</v>
      </c>
      <c r="AK1172" s="118">
        <f t="shared" si="3485"/>
        <v>3461159.5542382314</v>
      </c>
      <c r="AL1172" s="118">
        <f t="shared" si="3485"/>
        <v>3461159.5542382314</v>
      </c>
      <c r="AM1172" s="118">
        <f t="shared" si="3485"/>
        <v>4697194.9571677595</v>
      </c>
      <c r="AN1172" s="118">
        <f t="shared" si="3485"/>
        <v>4697194.9571677595</v>
      </c>
      <c r="AO1172" s="118">
        <f t="shared" si="3485"/>
        <v>4697194.9571677595</v>
      </c>
      <c r="AP1172" s="118">
        <f t="shared" si="3485"/>
        <v>4697194.9571677595</v>
      </c>
      <c r="AQ1172" s="118">
        <f t="shared" si="3485"/>
        <v>4697194.9571677595</v>
      </c>
      <c r="AR1172" s="118">
        <f t="shared" si="3485"/>
        <v>4697194.9571677595</v>
      </c>
      <c r="AS1172" s="118">
        <f t="shared" si="3485"/>
        <v>4697194.9571677595</v>
      </c>
      <c r="AT1172" s="118">
        <f t="shared" si="3485"/>
        <v>4697194.9571677595</v>
      </c>
      <c r="AU1172" s="118">
        <f t="shared" si="3485"/>
        <v>4697194.9571677595</v>
      </c>
      <c r="AV1172" s="118">
        <f t="shared" si="3485"/>
        <v>4697194.9571677595</v>
      </c>
      <c r="AW1172" s="118">
        <f t="shared" si="3485"/>
        <v>4697194.9571677595</v>
      </c>
      <c r="AX1172" s="118">
        <f t="shared" si="3485"/>
        <v>4697194.9571677595</v>
      </c>
      <c r="AY1172" s="118">
        <f t="shared" si="3485"/>
        <v>5764239.2448616065</v>
      </c>
      <c r="AZ1172" s="118">
        <f t="shared" si="3485"/>
        <v>5764239.2448616065</v>
      </c>
      <c r="BA1172" s="118">
        <f t="shared" si="3485"/>
        <v>5764239.2448616065</v>
      </c>
      <c r="BB1172" s="118">
        <f t="shared" si="3485"/>
        <v>5764239.2448616065</v>
      </c>
      <c r="BC1172" s="118">
        <f t="shared" si="3485"/>
        <v>5764239.2448616065</v>
      </c>
      <c r="BD1172" s="118">
        <f t="shared" si="3485"/>
        <v>5764239.2448616065</v>
      </c>
      <c r="BE1172" s="118">
        <f t="shared" si="3485"/>
        <v>5764239.2448616065</v>
      </c>
      <c r="BF1172" s="118">
        <f t="shared" si="3485"/>
        <v>5764239.2448616065</v>
      </c>
      <c r="BG1172" s="118">
        <f t="shared" si="3485"/>
        <v>5764239.2448616065</v>
      </c>
      <c r="BH1172" s="118">
        <f t="shared" si="3485"/>
        <v>5764239.2448616065</v>
      </c>
      <c r="BI1172" s="118">
        <f t="shared" si="3485"/>
        <v>5764239.2448616065</v>
      </c>
      <c r="BJ1172" s="118">
        <f t="shared" si="3485"/>
        <v>5764239.2448616065</v>
      </c>
      <c r="BK1172" s="118">
        <f t="shared" si="3485"/>
        <v>6379283.5722883409</v>
      </c>
      <c r="BL1172" s="118">
        <f t="shared" si="3485"/>
        <v>6379283.5722883409</v>
      </c>
      <c r="BM1172" s="118">
        <f t="shared" si="3485"/>
        <v>6379283.5722883409</v>
      </c>
      <c r="BN1172" s="118">
        <f t="shared" si="3485"/>
        <v>6379283.5722883409</v>
      </c>
      <c r="BO1172" s="118">
        <f t="shared" si="3485"/>
        <v>6379283.5722883409</v>
      </c>
      <c r="BP1172" s="118">
        <f t="shared" si="3485"/>
        <v>6379283.5722883409</v>
      </c>
      <c r="BQ1172" s="118">
        <f t="shared" si="3485"/>
        <v>6379283.5722883409</v>
      </c>
      <c r="BR1172" s="118">
        <f t="shared" si="3485"/>
        <v>6379283.5722883409</v>
      </c>
      <c r="BS1172" s="118">
        <f t="shared" si="3485"/>
        <v>6379283.5722883409</v>
      </c>
      <c r="BT1172" s="118">
        <f t="shared" si="3485"/>
        <v>6379283.5722883409</v>
      </c>
      <c r="BU1172" s="118">
        <f t="shared" si="3485"/>
        <v>6379283.5722883409</v>
      </c>
      <c r="BV1172" s="118">
        <f t="shared" si="3485"/>
        <v>6379283.5722883409</v>
      </c>
      <c r="BW1172" s="247">
        <f t="shared" si="3080"/>
        <v>281825336.74190313</v>
      </c>
    </row>
    <row r="1173" spans="1:75" x14ac:dyDescent="0.3">
      <c r="A1173" s="3" t="s">
        <v>642</v>
      </c>
      <c r="O1173" s="118">
        <f>+O1174+O1175</f>
        <v>12734269.599743998</v>
      </c>
      <c r="P1173" s="118">
        <f t="shared" ref="P1173:BV1173" si="3486">+P1174+P1175</f>
        <v>12734269.599743998</v>
      </c>
      <c r="Q1173" s="118">
        <f t="shared" si="3486"/>
        <v>12734269.599743998</v>
      </c>
      <c r="R1173" s="118">
        <f t="shared" si="3486"/>
        <v>12734269.599743998</v>
      </c>
      <c r="S1173" s="118">
        <f t="shared" si="3486"/>
        <v>12734269.599743998</v>
      </c>
      <c r="T1173" s="118">
        <f t="shared" si="3486"/>
        <v>12734269.599743998</v>
      </c>
      <c r="U1173" s="118">
        <f t="shared" si="3486"/>
        <v>12734269.599743998</v>
      </c>
      <c r="V1173" s="118">
        <f t="shared" si="3486"/>
        <v>12734269.599743998</v>
      </c>
      <c r="W1173" s="118">
        <f t="shared" si="3486"/>
        <v>12734269.599743998</v>
      </c>
      <c r="X1173" s="118">
        <f t="shared" si="3486"/>
        <v>12734269.599743998</v>
      </c>
      <c r="Y1173" s="118">
        <f t="shared" si="3486"/>
        <v>12734269.599743998</v>
      </c>
      <c r="Z1173" s="118">
        <f t="shared" si="3486"/>
        <v>12734269.599743998</v>
      </c>
      <c r="AA1173" s="118">
        <f t="shared" si="3486"/>
        <v>13844638.216952926</v>
      </c>
      <c r="AB1173" s="118">
        <f t="shared" si="3486"/>
        <v>13844638.216952926</v>
      </c>
      <c r="AC1173" s="118">
        <f t="shared" si="3486"/>
        <v>13844638.216952926</v>
      </c>
      <c r="AD1173" s="118">
        <f t="shared" si="3486"/>
        <v>13844638.216952926</v>
      </c>
      <c r="AE1173" s="118">
        <f t="shared" si="3486"/>
        <v>13844638.216952926</v>
      </c>
      <c r="AF1173" s="118">
        <f t="shared" si="3486"/>
        <v>13844638.216952926</v>
      </c>
      <c r="AG1173" s="118">
        <f t="shared" si="3486"/>
        <v>13844638.216952926</v>
      </c>
      <c r="AH1173" s="118">
        <f t="shared" si="3486"/>
        <v>13844638.216952926</v>
      </c>
      <c r="AI1173" s="118">
        <f t="shared" si="3486"/>
        <v>13844638.216952926</v>
      </c>
      <c r="AJ1173" s="118">
        <f t="shared" si="3486"/>
        <v>13844638.216952926</v>
      </c>
      <c r="AK1173" s="118">
        <f t="shared" si="3486"/>
        <v>13844638.216952926</v>
      </c>
      <c r="AL1173" s="118">
        <f t="shared" si="3486"/>
        <v>13844638.216952926</v>
      </c>
      <c r="AM1173" s="118">
        <f t="shared" si="3486"/>
        <v>18788779.828671038</v>
      </c>
      <c r="AN1173" s="118">
        <f t="shared" si="3486"/>
        <v>18788779.828671038</v>
      </c>
      <c r="AO1173" s="118">
        <f t="shared" si="3486"/>
        <v>18788779.828671038</v>
      </c>
      <c r="AP1173" s="118">
        <f t="shared" si="3486"/>
        <v>18788779.828671038</v>
      </c>
      <c r="AQ1173" s="118">
        <f t="shared" si="3486"/>
        <v>18788779.828671038</v>
      </c>
      <c r="AR1173" s="118">
        <f t="shared" si="3486"/>
        <v>18788779.828671038</v>
      </c>
      <c r="AS1173" s="118">
        <f t="shared" si="3486"/>
        <v>18788779.828671038</v>
      </c>
      <c r="AT1173" s="118">
        <f t="shared" si="3486"/>
        <v>18788779.828671038</v>
      </c>
      <c r="AU1173" s="118">
        <f t="shared" si="3486"/>
        <v>18788779.828671038</v>
      </c>
      <c r="AV1173" s="118">
        <f t="shared" si="3486"/>
        <v>18788779.828671038</v>
      </c>
      <c r="AW1173" s="118">
        <f t="shared" si="3486"/>
        <v>18788779.828671038</v>
      </c>
      <c r="AX1173" s="118">
        <f t="shared" si="3486"/>
        <v>18788779.828671038</v>
      </c>
      <c r="AY1173" s="118">
        <f t="shared" si="3486"/>
        <v>23056956.979446426</v>
      </c>
      <c r="AZ1173" s="118">
        <f t="shared" si="3486"/>
        <v>23056956.979446426</v>
      </c>
      <c r="BA1173" s="118">
        <f t="shared" si="3486"/>
        <v>23056956.979446426</v>
      </c>
      <c r="BB1173" s="118">
        <f t="shared" si="3486"/>
        <v>23056956.979446426</v>
      </c>
      <c r="BC1173" s="118">
        <f t="shared" si="3486"/>
        <v>23056956.979446426</v>
      </c>
      <c r="BD1173" s="118">
        <f t="shared" si="3486"/>
        <v>23056956.979446426</v>
      </c>
      <c r="BE1173" s="118">
        <f t="shared" si="3486"/>
        <v>23056956.979446426</v>
      </c>
      <c r="BF1173" s="118">
        <f t="shared" si="3486"/>
        <v>23056956.979446426</v>
      </c>
      <c r="BG1173" s="118">
        <f t="shared" si="3486"/>
        <v>23056956.979446426</v>
      </c>
      <c r="BH1173" s="118">
        <f t="shared" si="3486"/>
        <v>23056956.979446426</v>
      </c>
      <c r="BI1173" s="118">
        <f t="shared" si="3486"/>
        <v>23056956.979446426</v>
      </c>
      <c r="BJ1173" s="118">
        <f t="shared" si="3486"/>
        <v>23056956.979446426</v>
      </c>
      <c r="BK1173" s="118">
        <f t="shared" si="3486"/>
        <v>25517134.289153364</v>
      </c>
      <c r="BL1173" s="118">
        <f t="shared" si="3486"/>
        <v>25517134.289153364</v>
      </c>
      <c r="BM1173" s="118">
        <f t="shared" si="3486"/>
        <v>25517134.289153364</v>
      </c>
      <c r="BN1173" s="118">
        <f t="shared" si="3486"/>
        <v>25517134.289153364</v>
      </c>
      <c r="BO1173" s="118">
        <f t="shared" si="3486"/>
        <v>25517134.289153364</v>
      </c>
      <c r="BP1173" s="118">
        <f t="shared" si="3486"/>
        <v>25517134.289153364</v>
      </c>
      <c r="BQ1173" s="118">
        <f t="shared" si="3486"/>
        <v>25517134.289153364</v>
      </c>
      <c r="BR1173" s="118">
        <f t="shared" si="3486"/>
        <v>25517134.289153364</v>
      </c>
      <c r="BS1173" s="118">
        <f t="shared" si="3486"/>
        <v>25517134.289153364</v>
      </c>
      <c r="BT1173" s="118">
        <f t="shared" si="3486"/>
        <v>25517134.289153364</v>
      </c>
      <c r="BU1173" s="118">
        <f t="shared" si="3486"/>
        <v>25517134.289153364</v>
      </c>
      <c r="BV1173" s="118">
        <f t="shared" si="3486"/>
        <v>25517134.289153364</v>
      </c>
      <c r="BW1173" s="247">
        <f t="shared" si="3080"/>
        <v>1127301346.9676125</v>
      </c>
    </row>
    <row r="1174" spans="1:75" x14ac:dyDescent="0.3">
      <c r="A1174" s="168" t="s">
        <v>643</v>
      </c>
      <c r="O1174" s="118">
        <f>+O1155*12%</f>
        <v>9550702.1998079978</v>
      </c>
      <c r="P1174" s="118">
        <f t="shared" ref="P1174:BV1174" si="3487">+P1155*12%</f>
        <v>9550702.1998079978</v>
      </c>
      <c r="Q1174" s="118">
        <f t="shared" si="3487"/>
        <v>9550702.1998079978</v>
      </c>
      <c r="R1174" s="118">
        <f t="shared" si="3487"/>
        <v>9550702.1998079978</v>
      </c>
      <c r="S1174" s="118">
        <f t="shared" si="3487"/>
        <v>9550702.1998079978</v>
      </c>
      <c r="T1174" s="118">
        <f t="shared" si="3487"/>
        <v>9550702.1998079978</v>
      </c>
      <c r="U1174" s="118">
        <f t="shared" si="3487"/>
        <v>9550702.1998079978</v>
      </c>
      <c r="V1174" s="118">
        <f t="shared" si="3487"/>
        <v>9550702.1998079978</v>
      </c>
      <c r="W1174" s="118">
        <f t="shared" si="3487"/>
        <v>9550702.1998079978</v>
      </c>
      <c r="X1174" s="118">
        <f t="shared" si="3487"/>
        <v>9550702.1998079978</v>
      </c>
      <c r="Y1174" s="118">
        <f t="shared" si="3487"/>
        <v>9550702.1998079978</v>
      </c>
      <c r="Z1174" s="118">
        <f t="shared" si="3487"/>
        <v>9550702.1998079978</v>
      </c>
      <c r="AA1174" s="118">
        <f t="shared" si="3487"/>
        <v>10383478.662714694</v>
      </c>
      <c r="AB1174" s="118">
        <f t="shared" si="3487"/>
        <v>10383478.662714694</v>
      </c>
      <c r="AC1174" s="118">
        <f t="shared" si="3487"/>
        <v>10383478.662714694</v>
      </c>
      <c r="AD1174" s="118">
        <f t="shared" si="3487"/>
        <v>10383478.662714694</v>
      </c>
      <c r="AE1174" s="118">
        <f t="shared" si="3487"/>
        <v>10383478.662714694</v>
      </c>
      <c r="AF1174" s="118">
        <f t="shared" si="3487"/>
        <v>10383478.662714694</v>
      </c>
      <c r="AG1174" s="118">
        <f t="shared" si="3487"/>
        <v>10383478.662714694</v>
      </c>
      <c r="AH1174" s="118">
        <f t="shared" si="3487"/>
        <v>10383478.662714694</v>
      </c>
      <c r="AI1174" s="118">
        <f t="shared" si="3487"/>
        <v>10383478.662714694</v>
      </c>
      <c r="AJ1174" s="118">
        <f t="shared" si="3487"/>
        <v>10383478.662714694</v>
      </c>
      <c r="AK1174" s="118">
        <f t="shared" si="3487"/>
        <v>10383478.662714694</v>
      </c>
      <c r="AL1174" s="118">
        <f t="shared" si="3487"/>
        <v>10383478.662714694</v>
      </c>
      <c r="AM1174" s="118">
        <f t="shared" si="3487"/>
        <v>14091584.871503279</v>
      </c>
      <c r="AN1174" s="118">
        <f t="shared" si="3487"/>
        <v>14091584.871503279</v>
      </c>
      <c r="AO1174" s="118">
        <f t="shared" si="3487"/>
        <v>14091584.871503279</v>
      </c>
      <c r="AP1174" s="118">
        <f t="shared" si="3487"/>
        <v>14091584.871503279</v>
      </c>
      <c r="AQ1174" s="118">
        <f t="shared" si="3487"/>
        <v>14091584.871503279</v>
      </c>
      <c r="AR1174" s="118">
        <f t="shared" si="3487"/>
        <v>14091584.871503279</v>
      </c>
      <c r="AS1174" s="118">
        <f t="shared" si="3487"/>
        <v>14091584.871503279</v>
      </c>
      <c r="AT1174" s="118">
        <f t="shared" si="3487"/>
        <v>14091584.871503279</v>
      </c>
      <c r="AU1174" s="118">
        <f t="shared" si="3487"/>
        <v>14091584.871503279</v>
      </c>
      <c r="AV1174" s="118">
        <f t="shared" si="3487"/>
        <v>14091584.871503279</v>
      </c>
      <c r="AW1174" s="118">
        <f t="shared" si="3487"/>
        <v>14091584.871503279</v>
      </c>
      <c r="AX1174" s="118">
        <f t="shared" si="3487"/>
        <v>14091584.871503279</v>
      </c>
      <c r="AY1174" s="118">
        <f t="shared" si="3487"/>
        <v>17292717.73458482</v>
      </c>
      <c r="AZ1174" s="118">
        <f t="shared" si="3487"/>
        <v>17292717.73458482</v>
      </c>
      <c r="BA1174" s="118">
        <f t="shared" si="3487"/>
        <v>17292717.73458482</v>
      </c>
      <c r="BB1174" s="118">
        <f t="shared" si="3487"/>
        <v>17292717.73458482</v>
      </c>
      <c r="BC1174" s="118">
        <f t="shared" si="3487"/>
        <v>17292717.73458482</v>
      </c>
      <c r="BD1174" s="118">
        <f t="shared" si="3487"/>
        <v>17292717.73458482</v>
      </c>
      <c r="BE1174" s="118">
        <f t="shared" si="3487"/>
        <v>17292717.73458482</v>
      </c>
      <c r="BF1174" s="118">
        <f t="shared" si="3487"/>
        <v>17292717.73458482</v>
      </c>
      <c r="BG1174" s="118">
        <f t="shared" si="3487"/>
        <v>17292717.73458482</v>
      </c>
      <c r="BH1174" s="118">
        <f t="shared" si="3487"/>
        <v>17292717.73458482</v>
      </c>
      <c r="BI1174" s="118">
        <f t="shared" si="3487"/>
        <v>17292717.73458482</v>
      </c>
      <c r="BJ1174" s="118">
        <f t="shared" si="3487"/>
        <v>17292717.73458482</v>
      </c>
      <c r="BK1174" s="118">
        <f t="shared" si="3487"/>
        <v>19137850.716865022</v>
      </c>
      <c r="BL1174" s="118">
        <f t="shared" si="3487"/>
        <v>19137850.716865022</v>
      </c>
      <c r="BM1174" s="118">
        <f t="shared" si="3487"/>
        <v>19137850.716865022</v>
      </c>
      <c r="BN1174" s="118">
        <f t="shared" si="3487"/>
        <v>19137850.716865022</v>
      </c>
      <c r="BO1174" s="118">
        <f t="shared" si="3487"/>
        <v>19137850.716865022</v>
      </c>
      <c r="BP1174" s="118">
        <f t="shared" si="3487"/>
        <v>19137850.716865022</v>
      </c>
      <c r="BQ1174" s="118">
        <f t="shared" si="3487"/>
        <v>19137850.716865022</v>
      </c>
      <c r="BR1174" s="118">
        <f t="shared" si="3487"/>
        <v>19137850.716865022</v>
      </c>
      <c r="BS1174" s="118">
        <f t="shared" si="3487"/>
        <v>19137850.716865022</v>
      </c>
      <c r="BT1174" s="118">
        <f t="shared" si="3487"/>
        <v>19137850.716865022</v>
      </c>
      <c r="BU1174" s="118">
        <f t="shared" si="3487"/>
        <v>19137850.716865022</v>
      </c>
      <c r="BV1174" s="118">
        <f t="shared" si="3487"/>
        <v>19137850.716865022</v>
      </c>
      <c r="BW1174" s="247">
        <f t="shared" si="3080"/>
        <v>845476010.22571027</v>
      </c>
    </row>
    <row r="1175" spans="1:75" x14ac:dyDescent="0.3">
      <c r="A1175" s="168" t="s">
        <v>644</v>
      </c>
      <c r="O1175" s="118">
        <f>+O1155*4%</f>
        <v>3183567.3999359994</v>
      </c>
      <c r="P1175" s="118">
        <f t="shared" ref="P1175:BV1175" si="3488">+P1155*4%</f>
        <v>3183567.3999359994</v>
      </c>
      <c r="Q1175" s="118">
        <f t="shared" si="3488"/>
        <v>3183567.3999359994</v>
      </c>
      <c r="R1175" s="118">
        <f t="shared" si="3488"/>
        <v>3183567.3999359994</v>
      </c>
      <c r="S1175" s="118">
        <f t="shared" si="3488"/>
        <v>3183567.3999359994</v>
      </c>
      <c r="T1175" s="118">
        <f t="shared" si="3488"/>
        <v>3183567.3999359994</v>
      </c>
      <c r="U1175" s="118">
        <f t="shared" si="3488"/>
        <v>3183567.3999359994</v>
      </c>
      <c r="V1175" s="118">
        <f t="shared" si="3488"/>
        <v>3183567.3999359994</v>
      </c>
      <c r="W1175" s="118">
        <f t="shared" si="3488"/>
        <v>3183567.3999359994</v>
      </c>
      <c r="X1175" s="118">
        <f t="shared" si="3488"/>
        <v>3183567.3999359994</v>
      </c>
      <c r="Y1175" s="118">
        <f t="shared" si="3488"/>
        <v>3183567.3999359994</v>
      </c>
      <c r="Z1175" s="118">
        <f t="shared" si="3488"/>
        <v>3183567.3999359994</v>
      </c>
      <c r="AA1175" s="118">
        <f t="shared" si="3488"/>
        <v>3461159.5542382314</v>
      </c>
      <c r="AB1175" s="118">
        <f t="shared" si="3488"/>
        <v>3461159.5542382314</v>
      </c>
      <c r="AC1175" s="118">
        <f t="shared" si="3488"/>
        <v>3461159.5542382314</v>
      </c>
      <c r="AD1175" s="118">
        <f t="shared" si="3488"/>
        <v>3461159.5542382314</v>
      </c>
      <c r="AE1175" s="118">
        <f t="shared" si="3488"/>
        <v>3461159.5542382314</v>
      </c>
      <c r="AF1175" s="118">
        <f t="shared" si="3488"/>
        <v>3461159.5542382314</v>
      </c>
      <c r="AG1175" s="118">
        <f t="shared" si="3488"/>
        <v>3461159.5542382314</v>
      </c>
      <c r="AH1175" s="118">
        <f t="shared" si="3488"/>
        <v>3461159.5542382314</v>
      </c>
      <c r="AI1175" s="118">
        <f t="shared" si="3488"/>
        <v>3461159.5542382314</v>
      </c>
      <c r="AJ1175" s="118">
        <f t="shared" si="3488"/>
        <v>3461159.5542382314</v>
      </c>
      <c r="AK1175" s="118">
        <f t="shared" si="3488"/>
        <v>3461159.5542382314</v>
      </c>
      <c r="AL1175" s="118">
        <f t="shared" si="3488"/>
        <v>3461159.5542382314</v>
      </c>
      <c r="AM1175" s="118">
        <f t="shared" si="3488"/>
        <v>4697194.9571677595</v>
      </c>
      <c r="AN1175" s="118">
        <f t="shared" si="3488"/>
        <v>4697194.9571677595</v>
      </c>
      <c r="AO1175" s="118">
        <f t="shared" si="3488"/>
        <v>4697194.9571677595</v>
      </c>
      <c r="AP1175" s="118">
        <f t="shared" si="3488"/>
        <v>4697194.9571677595</v>
      </c>
      <c r="AQ1175" s="118">
        <f t="shared" si="3488"/>
        <v>4697194.9571677595</v>
      </c>
      <c r="AR1175" s="118">
        <f t="shared" si="3488"/>
        <v>4697194.9571677595</v>
      </c>
      <c r="AS1175" s="118">
        <f t="shared" si="3488"/>
        <v>4697194.9571677595</v>
      </c>
      <c r="AT1175" s="118">
        <f t="shared" si="3488"/>
        <v>4697194.9571677595</v>
      </c>
      <c r="AU1175" s="118">
        <f t="shared" si="3488"/>
        <v>4697194.9571677595</v>
      </c>
      <c r="AV1175" s="118">
        <f t="shared" si="3488"/>
        <v>4697194.9571677595</v>
      </c>
      <c r="AW1175" s="118">
        <f t="shared" si="3488"/>
        <v>4697194.9571677595</v>
      </c>
      <c r="AX1175" s="118">
        <f t="shared" si="3488"/>
        <v>4697194.9571677595</v>
      </c>
      <c r="AY1175" s="118">
        <f t="shared" si="3488"/>
        <v>5764239.2448616065</v>
      </c>
      <c r="AZ1175" s="118">
        <f t="shared" si="3488"/>
        <v>5764239.2448616065</v>
      </c>
      <c r="BA1175" s="118">
        <f t="shared" si="3488"/>
        <v>5764239.2448616065</v>
      </c>
      <c r="BB1175" s="118">
        <f t="shared" si="3488"/>
        <v>5764239.2448616065</v>
      </c>
      <c r="BC1175" s="118">
        <f t="shared" si="3488"/>
        <v>5764239.2448616065</v>
      </c>
      <c r="BD1175" s="118">
        <f t="shared" si="3488"/>
        <v>5764239.2448616065</v>
      </c>
      <c r="BE1175" s="118">
        <f t="shared" si="3488"/>
        <v>5764239.2448616065</v>
      </c>
      <c r="BF1175" s="118">
        <f t="shared" si="3488"/>
        <v>5764239.2448616065</v>
      </c>
      <c r="BG1175" s="118">
        <f t="shared" si="3488"/>
        <v>5764239.2448616065</v>
      </c>
      <c r="BH1175" s="118">
        <f t="shared" si="3488"/>
        <v>5764239.2448616065</v>
      </c>
      <c r="BI1175" s="118">
        <f t="shared" si="3488"/>
        <v>5764239.2448616065</v>
      </c>
      <c r="BJ1175" s="118">
        <f t="shared" si="3488"/>
        <v>5764239.2448616065</v>
      </c>
      <c r="BK1175" s="118">
        <f t="shared" si="3488"/>
        <v>6379283.5722883409</v>
      </c>
      <c r="BL1175" s="118">
        <f t="shared" si="3488"/>
        <v>6379283.5722883409</v>
      </c>
      <c r="BM1175" s="118">
        <f t="shared" si="3488"/>
        <v>6379283.5722883409</v>
      </c>
      <c r="BN1175" s="118">
        <f t="shared" si="3488"/>
        <v>6379283.5722883409</v>
      </c>
      <c r="BO1175" s="118">
        <f t="shared" si="3488"/>
        <v>6379283.5722883409</v>
      </c>
      <c r="BP1175" s="118">
        <f t="shared" si="3488"/>
        <v>6379283.5722883409</v>
      </c>
      <c r="BQ1175" s="118">
        <f t="shared" si="3488"/>
        <v>6379283.5722883409</v>
      </c>
      <c r="BR1175" s="118">
        <f t="shared" si="3488"/>
        <v>6379283.5722883409</v>
      </c>
      <c r="BS1175" s="118">
        <f t="shared" si="3488"/>
        <v>6379283.5722883409</v>
      </c>
      <c r="BT1175" s="118">
        <f t="shared" si="3488"/>
        <v>6379283.5722883409</v>
      </c>
      <c r="BU1175" s="118">
        <f t="shared" si="3488"/>
        <v>6379283.5722883409</v>
      </c>
      <c r="BV1175" s="118">
        <f t="shared" si="3488"/>
        <v>6379283.5722883409</v>
      </c>
      <c r="BW1175" s="247">
        <f t="shared" si="3080"/>
        <v>281825336.74190313</v>
      </c>
    </row>
    <row r="1176" spans="1:75" x14ac:dyDescent="0.3">
      <c r="A1176" s="3" t="s">
        <v>645</v>
      </c>
      <c r="O1176" s="16">
        <f>+O1155*3.5%</f>
        <v>2785621.4749439997</v>
      </c>
      <c r="P1176" s="16">
        <f t="shared" ref="P1176:BV1176" si="3489">+P1155*3.5%</f>
        <v>2785621.4749439997</v>
      </c>
      <c r="Q1176" s="16">
        <f t="shared" si="3489"/>
        <v>2785621.4749439997</v>
      </c>
      <c r="R1176" s="16">
        <f t="shared" si="3489"/>
        <v>2785621.4749439997</v>
      </c>
      <c r="S1176" s="16">
        <f t="shared" si="3489"/>
        <v>2785621.4749439997</v>
      </c>
      <c r="T1176" s="16">
        <f t="shared" si="3489"/>
        <v>2785621.4749439997</v>
      </c>
      <c r="U1176" s="16">
        <f t="shared" si="3489"/>
        <v>2785621.4749439997</v>
      </c>
      <c r="V1176" s="16">
        <f t="shared" si="3489"/>
        <v>2785621.4749439997</v>
      </c>
      <c r="W1176" s="16">
        <f t="shared" si="3489"/>
        <v>2785621.4749439997</v>
      </c>
      <c r="X1176" s="16">
        <f t="shared" si="3489"/>
        <v>2785621.4749439997</v>
      </c>
      <c r="Y1176" s="16">
        <f t="shared" si="3489"/>
        <v>2785621.4749439997</v>
      </c>
      <c r="Z1176" s="16">
        <f t="shared" si="3489"/>
        <v>2785621.4749439997</v>
      </c>
      <c r="AA1176" s="16">
        <f t="shared" si="3489"/>
        <v>3028514.6099584526</v>
      </c>
      <c r="AB1176" s="16">
        <f t="shared" si="3489"/>
        <v>3028514.6099584526</v>
      </c>
      <c r="AC1176" s="16">
        <f t="shared" si="3489"/>
        <v>3028514.6099584526</v>
      </c>
      <c r="AD1176" s="16">
        <f t="shared" si="3489"/>
        <v>3028514.6099584526</v>
      </c>
      <c r="AE1176" s="16">
        <f t="shared" si="3489"/>
        <v>3028514.6099584526</v>
      </c>
      <c r="AF1176" s="16">
        <f t="shared" si="3489"/>
        <v>3028514.6099584526</v>
      </c>
      <c r="AG1176" s="16">
        <f t="shared" si="3489"/>
        <v>3028514.6099584526</v>
      </c>
      <c r="AH1176" s="16">
        <f t="shared" si="3489"/>
        <v>3028514.6099584526</v>
      </c>
      <c r="AI1176" s="16">
        <f t="shared" si="3489"/>
        <v>3028514.6099584526</v>
      </c>
      <c r="AJ1176" s="16">
        <f t="shared" si="3489"/>
        <v>3028514.6099584526</v>
      </c>
      <c r="AK1176" s="16">
        <f t="shared" si="3489"/>
        <v>3028514.6099584526</v>
      </c>
      <c r="AL1176" s="16">
        <f t="shared" si="3489"/>
        <v>3028514.6099584526</v>
      </c>
      <c r="AM1176" s="16">
        <f t="shared" si="3489"/>
        <v>4110045.5875217901</v>
      </c>
      <c r="AN1176" s="16">
        <f t="shared" si="3489"/>
        <v>4110045.5875217901</v>
      </c>
      <c r="AO1176" s="16">
        <f t="shared" si="3489"/>
        <v>4110045.5875217901</v>
      </c>
      <c r="AP1176" s="16">
        <f t="shared" si="3489"/>
        <v>4110045.5875217901</v>
      </c>
      <c r="AQ1176" s="16">
        <f t="shared" si="3489"/>
        <v>4110045.5875217901</v>
      </c>
      <c r="AR1176" s="16">
        <f t="shared" si="3489"/>
        <v>4110045.5875217901</v>
      </c>
      <c r="AS1176" s="16">
        <f t="shared" si="3489"/>
        <v>4110045.5875217901</v>
      </c>
      <c r="AT1176" s="16">
        <f t="shared" si="3489"/>
        <v>4110045.5875217901</v>
      </c>
      <c r="AU1176" s="16">
        <f t="shared" si="3489"/>
        <v>4110045.5875217901</v>
      </c>
      <c r="AV1176" s="16">
        <f t="shared" si="3489"/>
        <v>4110045.5875217901</v>
      </c>
      <c r="AW1176" s="16">
        <f t="shared" si="3489"/>
        <v>4110045.5875217901</v>
      </c>
      <c r="AX1176" s="16">
        <f t="shared" si="3489"/>
        <v>4110045.5875217901</v>
      </c>
      <c r="AY1176" s="16">
        <f t="shared" si="3489"/>
        <v>5043709.3392539062</v>
      </c>
      <c r="AZ1176" s="16">
        <f t="shared" si="3489"/>
        <v>5043709.3392539062</v>
      </c>
      <c r="BA1176" s="16">
        <f t="shared" si="3489"/>
        <v>5043709.3392539062</v>
      </c>
      <c r="BB1176" s="16">
        <f t="shared" si="3489"/>
        <v>5043709.3392539062</v>
      </c>
      <c r="BC1176" s="16">
        <f t="shared" si="3489"/>
        <v>5043709.3392539062</v>
      </c>
      <c r="BD1176" s="16">
        <f t="shared" si="3489"/>
        <v>5043709.3392539062</v>
      </c>
      <c r="BE1176" s="16">
        <f t="shared" si="3489"/>
        <v>5043709.3392539062</v>
      </c>
      <c r="BF1176" s="16">
        <f t="shared" si="3489"/>
        <v>5043709.3392539062</v>
      </c>
      <c r="BG1176" s="16">
        <f t="shared" si="3489"/>
        <v>5043709.3392539062</v>
      </c>
      <c r="BH1176" s="16">
        <f t="shared" si="3489"/>
        <v>5043709.3392539062</v>
      </c>
      <c r="BI1176" s="16">
        <f t="shared" si="3489"/>
        <v>5043709.3392539062</v>
      </c>
      <c r="BJ1176" s="16">
        <f t="shared" si="3489"/>
        <v>5043709.3392539062</v>
      </c>
      <c r="BK1176" s="16">
        <f t="shared" si="3489"/>
        <v>5581873.1257522982</v>
      </c>
      <c r="BL1176" s="16">
        <f t="shared" si="3489"/>
        <v>5581873.1257522982</v>
      </c>
      <c r="BM1176" s="16">
        <f t="shared" si="3489"/>
        <v>5581873.1257522982</v>
      </c>
      <c r="BN1176" s="16">
        <f t="shared" si="3489"/>
        <v>5581873.1257522982</v>
      </c>
      <c r="BO1176" s="16">
        <f t="shared" si="3489"/>
        <v>5581873.1257522982</v>
      </c>
      <c r="BP1176" s="16">
        <f t="shared" si="3489"/>
        <v>5581873.1257522982</v>
      </c>
      <c r="BQ1176" s="16">
        <f t="shared" si="3489"/>
        <v>5581873.1257522982</v>
      </c>
      <c r="BR1176" s="16">
        <f t="shared" si="3489"/>
        <v>5581873.1257522982</v>
      </c>
      <c r="BS1176" s="16">
        <f t="shared" si="3489"/>
        <v>5581873.1257522982</v>
      </c>
      <c r="BT1176" s="16">
        <f t="shared" si="3489"/>
        <v>5581873.1257522982</v>
      </c>
      <c r="BU1176" s="16">
        <f t="shared" si="3489"/>
        <v>5581873.1257522982</v>
      </c>
      <c r="BV1176" s="16">
        <f t="shared" si="3489"/>
        <v>5581873.1257522982</v>
      </c>
      <c r="BW1176" s="247">
        <f t="shared" si="3080"/>
        <v>246597169.64916539</v>
      </c>
    </row>
    <row r="1177" spans="1:75" x14ac:dyDescent="0.3">
      <c r="A1177" s="3" t="s">
        <v>646</v>
      </c>
      <c r="O1177" s="16">
        <f>+IF(O1152&gt;=4,O1155*1%,0)</f>
        <v>795891.84998399985</v>
      </c>
      <c r="P1177" s="16">
        <f t="shared" ref="P1177:BV1177" si="3490">+IF(P1152&gt;=4,P1155*1%,0)</f>
        <v>795891.84998399985</v>
      </c>
      <c r="Q1177" s="16">
        <f t="shared" si="3490"/>
        <v>795891.84998399985</v>
      </c>
      <c r="R1177" s="16">
        <f t="shared" si="3490"/>
        <v>795891.84998399985</v>
      </c>
      <c r="S1177" s="16">
        <f t="shared" si="3490"/>
        <v>795891.84998399985</v>
      </c>
      <c r="T1177" s="16">
        <f t="shared" si="3490"/>
        <v>795891.84998399985</v>
      </c>
      <c r="U1177" s="16">
        <f t="shared" si="3490"/>
        <v>795891.84998399985</v>
      </c>
      <c r="V1177" s="16">
        <f t="shared" si="3490"/>
        <v>795891.84998399985</v>
      </c>
      <c r="W1177" s="16">
        <f t="shared" si="3490"/>
        <v>795891.84998399985</v>
      </c>
      <c r="X1177" s="16">
        <f t="shared" si="3490"/>
        <v>795891.84998399985</v>
      </c>
      <c r="Y1177" s="16">
        <f t="shared" si="3490"/>
        <v>795891.84998399985</v>
      </c>
      <c r="Z1177" s="16">
        <f t="shared" si="3490"/>
        <v>795891.84998399985</v>
      </c>
      <c r="AA1177" s="16">
        <f t="shared" si="3490"/>
        <v>865289.88855955785</v>
      </c>
      <c r="AB1177" s="16">
        <f t="shared" si="3490"/>
        <v>865289.88855955785</v>
      </c>
      <c r="AC1177" s="16">
        <f t="shared" si="3490"/>
        <v>865289.88855955785</v>
      </c>
      <c r="AD1177" s="16">
        <f t="shared" si="3490"/>
        <v>865289.88855955785</v>
      </c>
      <c r="AE1177" s="16">
        <f t="shared" si="3490"/>
        <v>865289.88855955785</v>
      </c>
      <c r="AF1177" s="16">
        <f t="shared" si="3490"/>
        <v>865289.88855955785</v>
      </c>
      <c r="AG1177" s="16">
        <f t="shared" si="3490"/>
        <v>865289.88855955785</v>
      </c>
      <c r="AH1177" s="16">
        <f t="shared" si="3490"/>
        <v>865289.88855955785</v>
      </c>
      <c r="AI1177" s="16">
        <f t="shared" si="3490"/>
        <v>865289.88855955785</v>
      </c>
      <c r="AJ1177" s="16">
        <f t="shared" si="3490"/>
        <v>865289.88855955785</v>
      </c>
      <c r="AK1177" s="16">
        <f t="shared" si="3490"/>
        <v>865289.88855955785</v>
      </c>
      <c r="AL1177" s="16">
        <f t="shared" si="3490"/>
        <v>865289.88855955785</v>
      </c>
      <c r="AM1177" s="16">
        <f t="shared" si="3490"/>
        <v>1174298.7392919399</v>
      </c>
      <c r="AN1177" s="16">
        <f t="shared" si="3490"/>
        <v>1174298.7392919399</v>
      </c>
      <c r="AO1177" s="16">
        <f t="shared" si="3490"/>
        <v>1174298.7392919399</v>
      </c>
      <c r="AP1177" s="16">
        <f t="shared" si="3490"/>
        <v>1174298.7392919399</v>
      </c>
      <c r="AQ1177" s="16">
        <f t="shared" si="3490"/>
        <v>1174298.7392919399</v>
      </c>
      <c r="AR1177" s="16">
        <f t="shared" si="3490"/>
        <v>1174298.7392919399</v>
      </c>
      <c r="AS1177" s="16">
        <f t="shared" si="3490"/>
        <v>1174298.7392919399</v>
      </c>
      <c r="AT1177" s="16">
        <f t="shared" si="3490"/>
        <v>1174298.7392919399</v>
      </c>
      <c r="AU1177" s="16">
        <f t="shared" si="3490"/>
        <v>1174298.7392919399</v>
      </c>
      <c r="AV1177" s="16">
        <f t="shared" si="3490"/>
        <v>1174298.7392919399</v>
      </c>
      <c r="AW1177" s="16">
        <f t="shared" si="3490"/>
        <v>1174298.7392919399</v>
      </c>
      <c r="AX1177" s="16">
        <f t="shared" si="3490"/>
        <v>1174298.7392919399</v>
      </c>
      <c r="AY1177" s="16">
        <f t="shared" si="3490"/>
        <v>1441059.8112154016</v>
      </c>
      <c r="AZ1177" s="16">
        <f t="shared" si="3490"/>
        <v>1441059.8112154016</v>
      </c>
      <c r="BA1177" s="16">
        <f t="shared" si="3490"/>
        <v>1441059.8112154016</v>
      </c>
      <c r="BB1177" s="16">
        <f t="shared" si="3490"/>
        <v>1441059.8112154016</v>
      </c>
      <c r="BC1177" s="16">
        <f t="shared" si="3490"/>
        <v>1441059.8112154016</v>
      </c>
      <c r="BD1177" s="16">
        <f t="shared" si="3490"/>
        <v>1441059.8112154016</v>
      </c>
      <c r="BE1177" s="16">
        <f t="shared" si="3490"/>
        <v>1441059.8112154016</v>
      </c>
      <c r="BF1177" s="16">
        <f t="shared" si="3490"/>
        <v>1441059.8112154016</v>
      </c>
      <c r="BG1177" s="16">
        <f t="shared" si="3490"/>
        <v>1441059.8112154016</v>
      </c>
      <c r="BH1177" s="16">
        <f t="shared" si="3490"/>
        <v>1441059.8112154016</v>
      </c>
      <c r="BI1177" s="16">
        <f t="shared" si="3490"/>
        <v>1441059.8112154016</v>
      </c>
      <c r="BJ1177" s="16">
        <f t="shared" si="3490"/>
        <v>1441059.8112154016</v>
      </c>
      <c r="BK1177" s="16">
        <f t="shared" si="3490"/>
        <v>1594820.8930720852</v>
      </c>
      <c r="BL1177" s="16">
        <f t="shared" si="3490"/>
        <v>1594820.8930720852</v>
      </c>
      <c r="BM1177" s="16">
        <f t="shared" si="3490"/>
        <v>1594820.8930720852</v>
      </c>
      <c r="BN1177" s="16">
        <f t="shared" si="3490"/>
        <v>1594820.8930720852</v>
      </c>
      <c r="BO1177" s="16">
        <f t="shared" si="3490"/>
        <v>1594820.8930720852</v>
      </c>
      <c r="BP1177" s="16">
        <f t="shared" si="3490"/>
        <v>1594820.8930720852</v>
      </c>
      <c r="BQ1177" s="16">
        <f t="shared" si="3490"/>
        <v>1594820.8930720852</v>
      </c>
      <c r="BR1177" s="16">
        <f t="shared" si="3490"/>
        <v>1594820.8930720852</v>
      </c>
      <c r="BS1177" s="16">
        <f t="shared" si="3490"/>
        <v>1594820.8930720852</v>
      </c>
      <c r="BT1177" s="16">
        <f t="shared" si="3490"/>
        <v>1594820.8930720852</v>
      </c>
      <c r="BU1177" s="16">
        <f t="shared" si="3490"/>
        <v>1594820.8930720852</v>
      </c>
      <c r="BV1177" s="16">
        <f t="shared" si="3490"/>
        <v>1594820.8930720852</v>
      </c>
      <c r="BW1177" s="247">
        <f t="shared" si="3080"/>
        <v>70456334.185475782</v>
      </c>
    </row>
    <row r="1178" spans="1:75" x14ac:dyDescent="0.3">
      <c r="A1178" s="3"/>
      <c r="BW1178" s="233">
        <f t="shared" si="3080"/>
        <v>0</v>
      </c>
    </row>
    <row r="1179" spans="1:75" x14ac:dyDescent="0.3">
      <c r="A1179" s="286" t="s">
        <v>653</v>
      </c>
      <c r="O1179" s="64">
        <f>+O1155+O1156+O1158+O1160+O1163+O1165+O1168+O1171+O1174+O1176</f>
        <v>118521561.32678398</v>
      </c>
      <c r="P1179" s="64">
        <f t="shared" ref="P1179:BV1179" si="3491">+P1155+P1156+P1158+P1160+P1163+P1165+P1168+P1171+P1174+P1176</f>
        <v>118654209.96844798</v>
      </c>
      <c r="Q1179" s="64">
        <f t="shared" si="3491"/>
        <v>118786858.61011198</v>
      </c>
      <c r="R1179" s="64">
        <f t="shared" si="3491"/>
        <v>118919507.25177598</v>
      </c>
      <c r="S1179" s="64">
        <f t="shared" si="3491"/>
        <v>119052155.89343999</v>
      </c>
      <c r="T1179" s="64">
        <f t="shared" si="3491"/>
        <v>119184804.53510398</v>
      </c>
      <c r="U1179" s="64">
        <f t="shared" si="3491"/>
        <v>119317453.17676798</v>
      </c>
      <c r="V1179" s="64">
        <f t="shared" si="3491"/>
        <v>119450101.81843197</v>
      </c>
      <c r="W1179" s="64">
        <f t="shared" si="3491"/>
        <v>119582750.46009597</v>
      </c>
      <c r="X1179" s="64">
        <f t="shared" si="3491"/>
        <v>119715399.10175997</v>
      </c>
      <c r="Y1179" s="64">
        <f t="shared" si="3491"/>
        <v>119848047.74342397</v>
      </c>
      <c r="Z1179" s="64">
        <f t="shared" si="3491"/>
        <v>119980696.38508797</v>
      </c>
      <c r="AA1179" s="64">
        <f t="shared" si="3491"/>
        <v>128856085.90466082</v>
      </c>
      <c r="AB1179" s="64">
        <f t="shared" si="3491"/>
        <v>129000300.88608742</v>
      </c>
      <c r="AC1179" s="64">
        <f t="shared" si="3491"/>
        <v>129144515.867514</v>
      </c>
      <c r="AD1179" s="64">
        <f t="shared" si="3491"/>
        <v>129288730.8489406</v>
      </c>
      <c r="AE1179" s="64">
        <f t="shared" si="3491"/>
        <v>129432945.83036719</v>
      </c>
      <c r="AF1179" s="64">
        <f t="shared" si="3491"/>
        <v>129577160.81179379</v>
      </c>
      <c r="AG1179" s="64">
        <f t="shared" si="3491"/>
        <v>129721375.79322037</v>
      </c>
      <c r="AH1179" s="64">
        <f t="shared" si="3491"/>
        <v>129865590.77464697</v>
      </c>
      <c r="AI1179" s="64">
        <f t="shared" si="3491"/>
        <v>130009805.75607356</v>
      </c>
      <c r="AJ1179" s="64">
        <f t="shared" si="3491"/>
        <v>130154020.73750016</v>
      </c>
      <c r="AK1179" s="64">
        <f t="shared" si="3491"/>
        <v>130298235.71892674</v>
      </c>
      <c r="AL1179" s="64">
        <f t="shared" si="3491"/>
        <v>130442450.70035334</v>
      </c>
      <c r="AM1179" s="64">
        <f t="shared" si="3491"/>
        <v>174872653.92622471</v>
      </c>
      <c r="AN1179" s="64">
        <f t="shared" si="3491"/>
        <v>175068370.3827734</v>
      </c>
      <c r="AO1179" s="64">
        <f t="shared" si="3491"/>
        <v>175264086.83932203</v>
      </c>
      <c r="AP1179" s="64">
        <f t="shared" si="3491"/>
        <v>175459803.29587072</v>
      </c>
      <c r="AQ1179" s="64">
        <f t="shared" si="3491"/>
        <v>175655519.75241935</v>
      </c>
      <c r="AR1179" s="64">
        <f t="shared" si="3491"/>
        <v>175851236.20896798</v>
      </c>
      <c r="AS1179" s="64">
        <f t="shared" si="3491"/>
        <v>176046952.66551667</v>
      </c>
      <c r="AT1179" s="64">
        <f t="shared" si="3491"/>
        <v>176242669.12206531</v>
      </c>
      <c r="AU1179" s="64">
        <f t="shared" si="3491"/>
        <v>176438385.578614</v>
      </c>
      <c r="AV1179" s="64">
        <f t="shared" si="3491"/>
        <v>176634102.03516263</v>
      </c>
      <c r="AW1179" s="64">
        <f t="shared" si="3491"/>
        <v>176829818.49171132</v>
      </c>
      <c r="AX1179" s="64">
        <f t="shared" si="3491"/>
        <v>177025534.94825995</v>
      </c>
      <c r="AY1179" s="64">
        <f t="shared" si="3491"/>
        <v>214597823.55349353</v>
      </c>
      <c r="AZ1179" s="64">
        <f t="shared" si="3491"/>
        <v>214838000.18869609</v>
      </c>
      <c r="BA1179" s="64">
        <f t="shared" si="3491"/>
        <v>215078176.82389864</v>
      </c>
      <c r="BB1179" s="64">
        <f t="shared" si="3491"/>
        <v>215318353.45910123</v>
      </c>
      <c r="BC1179" s="64">
        <f t="shared" si="3491"/>
        <v>215558530.09430379</v>
      </c>
      <c r="BD1179" s="64">
        <f t="shared" si="3491"/>
        <v>215798706.72950634</v>
      </c>
      <c r="BE1179" s="64">
        <f t="shared" si="3491"/>
        <v>216038883.36470893</v>
      </c>
      <c r="BF1179" s="64">
        <f t="shared" si="3491"/>
        <v>216279059.99991149</v>
      </c>
      <c r="BG1179" s="64">
        <f t="shared" si="3491"/>
        <v>216519236.63511404</v>
      </c>
      <c r="BH1179" s="64">
        <f t="shared" si="3491"/>
        <v>216759413.27031663</v>
      </c>
      <c r="BI1179" s="64">
        <f t="shared" si="3491"/>
        <v>216999589.90551919</v>
      </c>
      <c r="BJ1179" s="64">
        <f t="shared" si="3491"/>
        <v>217239766.54072174</v>
      </c>
      <c r="BK1179" s="64">
        <f t="shared" si="3491"/>
        <v>237495411.32665136</v>
      </c>
      <c r="BL1179" s="64">
        <f t="shared" si="3491"/>
        <v>237761214.80883005</v>
      </c>
      <c r="BM1179" s="64">
        <f t="shared" si="3491"/>
        <v>238027018.29100871</v>
      </c>
      <c r="BN1179" s="64">
        <f t="shared" si="3491"/>
        <v>238292821.7731874</v>
      </c>
      <c r="BO1179" s="64">
        <f t="shared" si="3491"/>
        <v>238558625.25536609</v>
      </c>
      <c r="BP1179" s="64">
        <f t="shared" si="3491"/>
        <v>238824428.73754478</v>
      </c>
      <c r="BQ1179" s="64">
        <f t="shared" si="3491"/>
        <v>239090232.21972343</v>
      </c>
      <c r="BR1179" s="64">
        <f t="shared" si="3491"/>
        <v>239356035.70190212</v>
      </c>
      <c r="BS1179" s="64">
        <f t="shared" si="3491"/>
        <v>239621839.18408081</v>
      </c>
      <c r="BT1179" s="64">
        <f t="shared" si="3491"/>
        <v>239887642.6662595</v>
      </c>
      <c r="BU1179" s="64">
        <f t="shared" si="3491"/>
        <v>240153446.14843816</v>
      </c>
      <c r="BV1179" s="64">
        <f t="shared" si="3491"/>
        <v>240419249.63061684</v>
      </c>
      <c r="BW1179" s="247">
        <f t="shared" si="3080"/>
        <v>10556707405.457127</v>
      </c>
    </row>
    <row r="1180" spans="1:75" x14ac:dyDescent="0.3">
      <c r="BW1180" s="290">
        <f t="shared" si="3070"/>
        <v>0</v>
      </c>
    </row>
    <row r="1181" spans="1:75" x14ac:dyDescent="0.3">
      <c r="A1181" s="287" t="s">
        <v>654</v>
      </c>
      <c r="O1181" s="64">
        <f>+O1179+O1145+O1112</f>
        <v>445690454.57259393</v>
      </c>
      <c r="P1181" s="64">
        <f t="shared" ref="P1181:BV1181" si="3492">+P1179+P1145+P1112</f>
        <v>446189268.73551798</v>
      </c>
      <c r="Q1181" s="64">
        <f t="shared" si="3492"/>
        <v>446688082.89844191</v>
      </c>
      <c r="R1181" s="64">
        <f t="shared" si="3492"/>
        <v>447186897.06136596</v>
      </c>
      <c r="S1181" s="64">
        <f t="shared" si="3492"/>
        <v>447685711.22429001</v>
      </c>
      <c r="T1181" s="64">
        <f t="shared" si="3492"/>
        <v>448184525.38721395</v>
      </c>
      <c r="U1181" s="64">
        <f t="shared" si="3492"/>
        <v>448683339.55013788</v>
      </c>
      <c r="V1181" s="64">
        <f t="shared" si="3492"/>
        <v>449182153.71306193</v>
      </c>
      <c r="W1181" s="64">
        <f t="shared" si="3492"/>
        <v>449680967.87598586</v>
      </c>
      <c r="X1181" s="64">
        <f t="shared" si="3492"/>
        <v>450179782.03890991</v>
      </c>
      <c r="Y1181" s="64">
        <f t="shared" si="3492"/>
        <v>450678596.20183396</v>
      </c>
      <c r="Z1181" s="64">
        <f t="shared" si="3492"/>
        <v>451177410.3647579</v>
      </c>
      <c r="AA1181" s="64">
        <f t="shared" si="3492"/>
        <v>490629308.90668583</v>
      </c>
      <c r="AB1181" s="64">
        <f t="shared" si="3492"/>
        <v>491178418.37384498</v>
      </c>
      <c r="AC1181" s="64">
        <f t="shared" si="3492"/>
        <v>491727527.84100413</v>
      </c>
      <c r="AD1181" s="64">
        <f t="shared" si="3492"/>
        <v>492276637.30816329</v>
      </c>
      <c r="AE1181" s="64">
        <f t="shared" si="3492"/>
        <v>492825746.77532238</v>
      </c>
      <c r="AF1181" s="64">
        <f t="shared" si="3492"/>
        <v>493374856.24248153</v>
      </c>
      <c r="AG1181" s="64">
        <f t="shared" si="3492"/>
        <v>493923965.70964062</v>
      </c>
      <c r="AH1181" s="64">
        <f t="shared" si="3492"/>
        <v>494473075.17679977</v>
      </c>
      <c r="AI1181" s="64">
        <f t="shared" si="3492"/>
        <v>495022184.64395893</v>
      </c>
      <c r="AJ1181" s="64">
        <f t="shared" si="3492"/>
        <v>495571294.11111808</v>
      </c>
      <c r="AK1181" s="64">
        <f t="shared" si="3492"/>
        <v>496120403.57827711</v>
      </c>
      <c r="AL1181" s="64">
        <f t="shared" si="3492"/>
        <v>496669513.04543626</v>
      </c>
      <c r="AM1181" s="64">
        <f t="shared" si="3492"/>
        <v>593147292.20097303</v>
      </c>
      <c r="AN1181" s="64">
        <f t="shared" si="3492"/>
        <v>593811139.19840002</v>
      </c>
      <c r="AO1181" s="64">
        <f t="shared" si="3492"/>
        <v>594474986.19582689</v>
      </c>
      <c r="AP1181" s="64">
        <f t="shared" si="3492"/>
        <v>595138833.19325387</v>
      </c>
      <c r="AQ1181" s="64">
        <f t="shared" si="3492"/>
        <v>595802680.19068074</v>
      </c>
      <c r="AR1181" s="64">
        <f t="shared" si="3492"/>
        <v>596466527.18810773</v>
      </c>
      <c r="AS1181" s="64">
        <f t="shared" si="3492"/>
        <v>597130374.1855346</v>
      </c>
      <c r="AT1181" s="64">
        <f t="shared" si="3492"/>
        <v>597794221.18296158</v>
      </c>
      <c r="AU1181" s="64">
        <f t="shared" si="3492"/>
        <v>598458068.18038857</v>
      </c>
      <c r="AV1181" s="64">
        <f t="shared" si="3492"/>
        <v>599121915.17781544</v>
      </c>
      <c r="AW1181" s="64">
        <f t="shared" si="3492"/>
        <v>599785762.17524242</v>
      </c>
      <c r="AX1181" s="64">
        <f t="shared" si="3492"/>
        <v>600449609.17266941</v>
      </c>
      <c r="AY1181" s="64">
        <f t="shared" si="3492"/>
        <v>697585991.76455641</v>
      </c>
      <c r="AZ1181" s="64">
        <f t="shared" si="3492"/>
        <v>698366725.94672155</v>
      </c>
      <c r="BA1181" s="64">
        <f t="shared" si="3492"/>
        <v>699147460.1288867</v>
      </c>
      <c r="BB1181" s="64">
        <f t="shared" si="3492"/>
        <v>699928194.31105185</v>
      </c>
      <c r="BC1181" s="64">
        <f t="shared" si="3492"/>
        <v>700708928.49321699</v>
      </c>
      <c r="BD1181" s="64">
        <f t="shared" si="3492"/>
        <v>701489662.67538214</v>
      </c>
      <c r="BE1181" s="64">
        <f t="shared" si="3492"/>
        <v>702270396.85754728</v>
      </c>
      <c r="BF1181" s="64">
        <f t="shared" si="3492"/>
        <v>703051131.03971243</v>
      </c>
      <c r="BG1181" s="64">
        <f t="shared" si="3492"/>
        <v>703831865.22187757</v>
      </c>
      <c r="BH1181" s="64">
        <f t="shared" si="3492"/>
        <v>704612599.40404272</v>
      </c>
      <c r="BI1181" s="64">
        <f t="shared" si="3492"/>
        <v>705393333.58620787</v>
      </c>
      <c r="BJ1181" s="64">
        <f t="shared" si="3492"/>
        <v>706174067.76837301</v>
      </c>
      <c r="BK1181" s="64">
        <f t="shared" si="3492"/>
        <v>765262992.05254316</v>
      </c>
      <c r="BL1181" s="64">
        <f t="shared" si="3492"/>
        <v>766119469.93956339</v>
      </c>
      <c r="BM1181" s="64">
        <f t="shared" si="3492"/>
        <v>766975947.82658362</v>
      </c>
      <c r="BN1181" s="64">
        <f t="shared" si="3492"/>
        <v>767832425.71360373</v>
      </c>
      <c r="BO1181" s="64">
        <f t="shared" si="3492"/>
        <v>768688903.60062397</v>
      </c>
      <c r="BP1181" s="64">
        <f t="shared" si="3492"/>
        <v>769545381.4876442</v>
      </c>
      <c r="BQ1181" s="64">
        <f t="shared" si="3492"/>
        <v>770401859.37466443</v>
      </c>
      <c r="BR1181" s="64">
        <f t="shared" si="3492"/>
        <v>771258337.26168454</v>
      </c>
      <c r="BS1181" s="64">
        <f t="shared" si="3492"/>
        <v>772114815.14870477</v>
      </c>
      <c r="BT1181" s="64">
        <f t="shared" si="3492"/>
        <v>772971293.035725</v>
      </c>
      <c r="BU1181" s="64">
        <f t="shared" si="3492"/>
        <v>773827770.92274511</v>
      </c>
      <c r="BV1181" s="64">
        <f t="shared" si="3492"/>
        <v>774684248.80976534</v>
      </c>
      <c r="BW1181" s="247">
        <f t="shared" si="3070"/>
        <v>36128825331.950134</v>
      </c>
    </row>
    <row r="1182" spans="1:75" x14ac:dyDescent="0.3">
      <c r="BW1182" s="291">
        <f t="shared" si="3070"/>
        <v>0</v>
      </c>
    </row>
    <row r="1183" spans="1:75" x14ac:dyDescent="0.3">
      <c r="A1183" s="221" t="s">
        <v>679</v>
      </c>
      <c r="O1183" s="16">
        <f>+O1181*O822</f>
        <v>445690454.57259393</v>
      </c>
      <c r="P1183" s="16">
        <f t="shared" ref="P1183:BV1183" si="3493">+P1181*P822</f>
        <v>446189268.73551798</v>
      </c>
      <c r="Q1183" s="16">
        <f t="shared" si="3493"/>
        <v>446688082.89844191</v>
      </c>
      <c r="R1183" s="16">
        <f t="shared" si="3493"/>
        <v>447186897.06136596</v>
      </c>
      <c r="S1183" s="16">
        <f t="shared" si="3493"/>
        <v>447685711.22429001</v>
      </c>
      <c r="T1183" s="16">
        <f t="shared" si="3493"/>
        <v>448184525.38721395</v>
      </c>
      <c r="U1183" s="16">
        <f t="shared" si="3493"/>
        <v>448683339.55013788</v>
      </c>
      <c r="V1183" s="16">
        <f t="shared" si="3493"/>
        <v>449182153.71306193</v>
      </c>
      <c r="W1183" s="16">
        <f t="shared" si="3493"/>
        <v>449680967.87598586</v>
      </c>
      <c r="X1183" s="16">
        <f t="shared" si="3493"/>
        <v>450179782.03890991</v>
      </c>
      <c r="Y1183" s="16">
        <f t="shared" si="3493"/>
        <v>450678596.20183396</v>
      </c>
      <c r="Z1183" s="16">
        <f t="shared" si="3493"/>
        <v>451177410.3647579</v>
      </c>
      <c r="AA1183" s="16">
        <f t="shared" si="3493"/>
        <v>490629308.90668583</v>
      </c>
      <c r="AB1183" s="16">
        <f t="shared" si="3493"/>
        <v>491178418.37384498</v>
      </c>
      <c r="AC1183" s="16">
        <f t="shared" si="3493"/>
        <v>491727527.84100413</v>
      </c>
      <c r="AD1183" s="16">
        <f t="shared" si="3493"/>
        <v>492276637.30816329</v>
      </c>
      <c r="AE1183" s="16">
        <f t="shared" si="3493"/>
        <v>492825746.77532238</v>
      </c>
      <c r="AF1183" s="16">
        <f t="shared" si="3493"/>
        <v>493374856.24248153</v>
      </c>
      <c r="AG1183" s="16">
        <f t="shared" si="3493"/>
        <v>493923965.70964062</v>
      </c>
      <c r="AH1183" s="16">
        <f t="shared" si="3493"/>
        <v>494473075.17679977</v>
      </c>
      <c r="AI1183" s="16">
        <f t="shared" si="3493"/>
        <v>495022184.64395893</v>
      </c>
      <c r="AJ1183" s="16">
        <f t="shared" si="3493"/>
        <v>495571294.11111808</v>
      </c>
      <c r="AK1183" s="16">
        <f t="shared" si="3493"/>
        <v>496120403.57827711</v>
      </c>
      <c r="AL1183" s="16">
        <f t="shared" si="3493"/>
        <v>496669513.04543626</v>
      </c>
      <c r="AM1183" s="16">
        <f t="shared" si="3493"/>
        <v>491482254.46716428</v>
      </c>
      <c r="AN1183" s="16">
        <f t="shared" si="3493"/>
        <v>510238356.12019694</v>
      </c>
      <c r="AO1183" s="16">
        <f t="shared" si="3493"/>
        <v>559183808.93122029</v>
      </c>
      <c r="AP1183" s="16">
        <f t="shared" si="3493"/>
        <v>511379190.9019078</v>
      </c>
      <c r="AQ1183" s="16">
        <f t="shared" si="3493"/>
        <v>560432683.99304318</v>
      </c>
      <c r="AR1183" s="16">
        <f t="shared" si="3493"/>
        <v>512520025.68361866</v>
      </c>
      <c r="AS1183" s="16">
        <f t="shared" si="3493"/>
        <v>561681559.05486608</v>
      </c>
      <c r="AT1183" s="16">
        <f t="shared" si="3493"/>
        <v>513660860.46532953</v>
      </c>
      <c r="AU1183" s="16">
        <f t="shared" si="3493"/>
        <v>562930434.11668909</v>
      </c>
      <c r="AV1183" s="16">
        <f t="shared" si="3493"/>
        <v>514801695.24704039</v>
      </c>
      <c r="AW1183" s="16">
        <f t="shared" si="3493"/>
        <v>564179309.17851198</v>
      </c>
      <c r="AX1183" s="16">
        <f t="shared" si="3493"/>
        <v>515942530.02875137</v>
      </c>
      <c r="AY1183" s="16">
        <f t="shared" si="3493"/>
        <v>642206718.05627179</v>
      </c>
      <c r="AZ1183" s="16">
        <f t="shared" si="3493"/>
        <v>593322549.40465808</v>
      </c>
      <c r="BA1183" s="16">
        <f t="shared" si="3493"/>
        <v>658523949.62860823</v>
      </c>
      <c r="BB1183" s="16">
        <f t="shared" si="3493"/>
        <v>594649150.96844709</v>
      </c>
      <c r="BC1183" s="16">
        <f t="shared" si="3493"/>
        <v>659994689.88461852</v>
      </c>
      <c r="BD1183" s="16">
        <f t="shared" si="3493"/>
        <v>595975752.53223622</v>
      </c>
      <c r="BE1183" s="16">
        <f t="shared" si="3493"/>
        <v>661465430.14062881</v>
      </c>
      <c r="BF1183" s="16">
        <f t="shared" si="3493"/>
        <v>597302354.09602523</v>
      </c>
      <c r="BG1183" s="16">
        <f t="shared" si="3493"/>
        <v>662936170.39663911</v>
      </c>
      <c r="BH1183" s="16">
        <f t="shared" si="3493"/>
        <v>598628955.65981424</v>
      </c>
      <c r="BI1183" s="16">
        <f t="shared" si="3493"/>
        <v>664406910.6526494</v>
      </c>
      <c r="BJ1183" s="16">
        <f t="shared" si="3493"/>
        <v>599955557.22360337</v>
      </c>
      <c r="BK1183" s="16">
        <f t="shared" si="3493"/>
        <v>713745183.05961108</v>
      </c>
      <c r="BL1183" s="16">
        <f t="shared" si="3493"/>
        <v>649537251.40016878</v>
      </c>
      <c r="BM1183" s="16">
        <f t="shared" si="3493"/>
        <v>725265680.00216055</v>
      </c>
      <c r="BN1183" s="16">
        <f t="shared" si="3493"/>
        <v>650989542.62744689</v>
      </c>
      <c r="BO1183" s="16">
        <f t="shared" si="3493"/>
        <v>726885480.51584482</v>
      </c>
      <c r="BP1183" s="16">
        <f t="shared" si="3493"/>
        <v>652441833.85472524</v>
      </c>
      <c r="BQ1183" s="16">
        <f t="shared" si="3493"/>
        <v>728505281.02952921</v>
      </c>
      <c r="BR1183" s="16">
        <f t="shared" si="3493"/>
        <v>653894125.08200336</v>
      </c>
      <c r="BS1183" s="16">
        <f t="shared" si="3493"/>
        <v>730125081.54321349</v>
      </c>
      <c r="BT1183" s="16">
        <f t="shared" si="3493"/>
        <v>655346416.30928159</v>
      </c>
      <c r="BU1183" s="16">
        <f t="shared" si="3493"/>
        <v>731744882.05689776</v>
      </c>
      <c r="BV1183" s="16">
        <f t="shared" si="3493"/>
        <v>656798707.5365597</v>
      </c>
      <c r="BW1183" s="247">
        <f t="shared" si="3070"/>
        <v>33488080483.186829</v>
      </c>
    </row>
    <row r="1184" spans="1:75" x14ac:dyDescent="0.3">
      <c r="A1184" s="223" t="s">
        <v>680</v>
      </c>
      <c r="O1184" s="16">
        <f>+O1181*O823</f>
        <v>0</v>
      </c>
      <c r="P1184" s="16">
        <f t="shared" ref="P1184:BV1184" si="3494">+P1181*P823</f>
        <v>0</v>
      </c>
      <c r="Q1184" s="16">
        <f t="shared" si="3494"/>
        <v>0</v>
      </c>
      <c r="R1184" s="16">
        <f t="shared" si="3494"/>
        <v>0</v>
      </c>
      <c r="S1184" s="16">
        <f t="shared" si="3494"/>
        <v>0</v>
      </c>
      <c r="T1184" s="16">
        <f t="shared" si="3494"/>
        <v>0</v>
      </c>
      <c r="U1184" s="16">
        <f t="shared" si="3494"/>
        <v>0</v>
      </c>
      <c r="V1184" s="16">
        <f t="shared" si="3494"/>
        <v>0</v>
      </c>
      <c r="W1184" s="16">
        <f t="shared" si="3494"/>
        <v>0</v>
      </c>
      <c r="X1184" s="16">
        <f t="shared" si="3494"/>
        <v>0</v>
      </c>
      <c r="Y1184" s="16">
        <f t="shared" si="3494"/>
        <v>0</v>
      </c>
      <c r="Z1184" s="16">
        <f t="shared" si="3494"/>
        <v>0</v>
      </c>
      <c r="AA1184" s="16">
        <f t="shared" si="3494"/>
        <v>0</v>
      </c>
      <c r="AB1184" s="16">
        <f t="shared" si="3494"/>
        <v>0</v>
      </c>
      <c r="AC1184" s="16">
        <f t="shared" si="3494"/>
        <v>0</v>
      </c>
      <c r="AD1184" s="16">
        <f t="shared" si="3494"/>
        <v>0</v>
      </c>
      <c r="AE1184" s="16">
        <f t="shared" si="3494"/>
        <v>0</v>
      </c>
      <c r="AF1184" s="16">
        <f t="shared" si="3494"/>
        <v>0</v>
      </c>
      <c r="AG1184" s="16">
        <f t="shared" si="3494"/>
        <v>0</v>
      </c>
      <c r="AH1184" s="16">
        <f t="shared" si="3494"/>
        <v>0</v>
      </c>
      <c r="AI1184" s="16">
        <f t="shared" si="3494"/>
        <v>0</v>
      </c>
      <c r="AJ1184" s="16">
        <f t="shared" si="3494"/>
        <v>0</v>
      </c>
      <c r="AK1184" s="16">
        <f t="shared" si="3494"/>
        <v>0</v>
      </c>
      <c r="AL1184" s="16">
        <f t="shared" si="3494"/>
        <v>0</v>
      </c>
      <c r="AM1184" s="16">
        <f t="shared" si="3494"/>
        <v>101665037.73380874</v>
      </c>
      <c r="AN1184" s="16">
        <f t="shared" si="3494"/>
        <v>83572783.078203082</v>
      </c>
      <c r="AO1184" s="16">
        <f t="shared" si="3494"/>
        <v>35291177.264606617</v>
      </c>
      <c r="AP1184" s="16">
        <f t="shared" si="3494"/>
        <v>83759642.291346058</v>
      </c>
      <c r="AQ1184" s="16">
        <f t="shared" si="3494"/>
        <v>35369996.197637565</v>
      </c>
      <c r="AR1184" s="16">
        <f t="shared" si="3494"/>
        <v>83946501.504489049</v>
      </c>
      <c r="AS1184" s="16">
        <f t="shared" si="3494"/>
        <v>35448815.130668513</v>
      </c>
      <c r="AT1184" s="16">
        <f t="shared" si="3494"/>
        <v>84133360.71763204</v>
      </c>
      <c r="AU1184" s="16">
        <f t="shared" si="3494"/>
        <v>35527634.063699462</v>
      </c>
      <c r="AV1184" s="16">
        <f t="shared" si="3494"/>
        <v>84320219.930775031</v>
      </c>
      <c r="AW1184" s="16">
        <f t="shared" si="3494"/>
        <v>35606452.99673041</v>
      </c>
      <c r="AX1184" s="16">
        <f t="shared" si="3494"/>
        <v>84507079.143918023</v>
      </c>
      <c r="AY1184" s="16">
        <f t="shared" si="3494"/>
        <v>55379273.708284512</v>
      </c>
      <c r="AZ1184" s="16">
        <f t="shared" si="3494"/>
        <v>105044176.5420635</v>
      </c>
      <c r="BA1184" s="16">
        <f t="shared" si="3494"/>
        <v>40623510.500278473</v>
      </c>
      <c r="BB1184" s="16">
        <f t="shared" si="3494"/>
        <v>105279043.34260473</v>
      </c>
      <c r="BC1184" s="16">
        <f t="shared" si="3494"/>
        <v>40714238.608598471</v>
      </c>
      <c r="BD1184" s="16">
        <f t="shared" si="3494"/>
        <v>105513910.14314595</v>
      </c>
      <c r="BE1184" s="16">
        <f t="shared" si="3494"/>
        <v>40804966.716918468</v>
      </c>
      <c r="BF1184" s="16">
        <f t="shared" si="3494"/>
        <v>105748776.94368719</v>
      </c>
      <c r="BG1184" s="16">
        <f t="shared" si="3494"/>
        <v>40895694.825238466</v>
      </c>
      <c r="BH1184" s="16">
        <f t="shared" si="3494"/>
        <v>105983643.74422841</v>
      </c>
      <c r="BI1184" s="16">
        <f t="shared" si="3494"/>
        <v>40986422.933558457</v>
      </c>
      <c r="BJ1184" s="16">
        <f t="shared" si="3494"/>
        <v>106218510.54476963</v>
      </c>
      <c r="BK1184" s="16">
        <f t="shared" si="3494"/>
        <v>51517808.992932171</v>
      </c>
      <c r="BL1184" s="16">
        <f t="shared" si="3494"/>
        <v>116582218.53939456</v>
      </c>
      <c r="BM1184" s="16">
        <f t="shared" si="3494"/>
        <v>41710267.82442306</v>
      </c>
      <c r="BN1184" s="16">
        <f t="shared" si="3494"/>
        <v>116842883.08615674</v>
      </c>
      <c r="BO1184" s="16">
        <f t="shared" si="3494"/>
        <v>41803423.084779106</v>
      </c>
      <c r="BP1184" s="16">
        <f t="shared" si="3494"/>
        <v>117103547.63291895</v>
      </c>
      <c r="BQ1184" s="16">
        <f t="shared" si="3494"/>
        <v>41896578.345135167</v>
      </c>
      <c r="BR1184" s="16">
        <f t="shared" si="3494"/>
        <v>117364212.17968115</v>
      </c>
      <c r="BS1184" s="16">
        <f t="shared" si="3494"/>
        <v>41989733.605491221</v>
      </c>
      <c r="BT1184" s="16">
        <f t="shared" si="3494"/>
        <v>117624876.72644337</v>
      </c>
      <c r="BU1184" s="16">
        <f t="shared" si="3494"/>
        <v>42082888.865847267</v>
      </c>
      <c r="BV1184" s="16">
        <f t="shared" si="3494"/>
        <v>117885541.27320556</v>
      </c>
      <c r="BW1184" s="247">
        <f t="shared" si="3070"/>
        <v>2640744848.7632995</v>
      </c>
    </row>
    <row r="1185" spans="1:75" x14ac:dyDescent="0.3">
      <c r="BW1185" s="291">
        <f t="shared" si="3070"/>
        <v>0</v>
      </c>
    </row>
    <row r="1186" spans="1:75" x14ac:dyDescent="0.3">
      <c r="A1186" s="163" t="s">
        <v>538</v>
      </c>
      <c r="O1186" s="64">
        <f>+O1181-O1183-O1184</f>
        <v>0</v>
      </c>
      <c r="P1186" s="64">
        <f t="shared" ref="P1186:BV1186" si="3495">+P1181-P1183-P1184</f>
        <v>0</v>
      </c>
      <c r="Q1186" s="64">
        <f t="shared" si="3495"/>
        <v>0</v>
      </c>
      <c r="R1186" s="64">
        <f t="shared" si="3495"/>
        <v>0</v>
      </c>
      <c r="S1186" s="64">
        <f t="shared" si="3495"/>
        <v>0</v>
      </c>
      <c r="T1186" s="64">
        <f t="shared" si="3495"/>
        <v>0</v>
      </c>
      <c r="U1186" s="64">
        <f t="shared" si="3495"/>
        <v>0</v>
      </c>
      <c r="V1186" s="64">
        <f t="shared" si="3495"/>
        <v>0</v>
      </c>
      <c r="W1186" s="64">
        <f t="shared" si="3495"/>
        <v>0</v>
      </c>
      <c r="X1186" s="64">
        <f t="shared" si="3495"/>
        <v>0</v>
      </c>
      <c r="Y1186" s="64">
        <f t="shared" si="3495"/>
        <v>0</v>
      </c>
      <c r="Z1186" s="64">
        <f t="shared" si="3495"/>
        <v>0</v>
      </c>
      <c r="AA1186" s="64">
        <f t="shared" si="3495"/>
        <v>0</v>
      </c>
      <c r="AB1186" s="64">
        <f t="shared" si="3495"/>
        <v>0</v>
      </c>
      <c r="AC1186" s="64">
        <f t="shared" si="3495"/>
        <v>0</v>
      </c>
      <c r="AD1186" s="64">
        <f t="shared" si="3495"/>
        <v>0</v>
      </c>
      <c r="AE1186" s="64">
        <f t="shared" si="3495"/>
        <v>0</v>
      </c>
      <c r="AF1186" s="64">
        <f t="shared" si="3495"/>
        <v>0</v>
      </c>
      <c r="AG1186" s="64">
        <f t="shared" si="3495"/>
        <v>0</v>
      </c>
      <c r="AH1186" s="64">
        <f t="shared" si="3495"/>
        <v>0</v>
      </c>
      <c r="AI1186" s="64">
        <f t="shared" si="3495"/>
        <v>0</v>
      </c>
      <c r="AJ1186" s="64">
        <f t="shared" si="3495"/>
        <v>0</v>
      </c>
      <c r="AK1186" s="64">
        <f t="shared" si="3495"/>
        <v>0</v>
      </c>
      <c r="AL1186" s="64">
        <f t="shared" si="3495"/>
        <v>0</v>
      </c>
      <c r="AM1186" s="64">
        <f t="shared" si="3495"/>
        <v>0</v>
      </c>
      <c r="AN1186" s="64">
        <f t="shared" si="3495"/>
        <v>0</v>
      </c>
      <c r="AO1186" s="64">
        <f t="shared" si="3495"/>
        <v>0</v>
      </c>
      <c r="AP1186" s="64">
        <f t="shared" si="3495"/>
        <v>0</v>
      </c>
      <c r="AQ1186" s="64">
        <f t="shared" si="3495"/>
        <v>0</v>
      </c>
      <c r="AR1186" s="64">
        <f t="shared" si="3495"/>
        <v>0</v>
      </c>
      <c r="AS1186" s="64">
        <f t="shared" si="3495"/>
        <v>0</v>
      </c>
      <c r="AT1186" s="64">
        <f t="shared" si="3495"/>
        <v>0</v>
      </c>
      <c r="AU1186" s="64">
        <f t="shared" si="3495"/>
        <v>0</v>
      </c>
      <c r="AV1186" s="64">
        <f t="shared" si="3495"/>
        <v>0</v>
      </c>
      <c r="AW1186" s="64">
        <f t="shared" si="3495"/>
        <v>0</v>
      </c>
      <c r="AX1186" s="64">
        <f t="shared" si="3495"/>
        <v>0</v>
      </c>
      <c r="AY1186" s="64">
        <f t="shared" si="3495"/>
        <v>1.0430812835693359E-7</v>
      </c>
      <c r="AZ1186" s="64">
        <f t="shared" si="3495"/>
        <v>0</v>
      </c>
      <c r="BA1186" s="64">
        <f t="shared" si="3495"/>
        <v>0</v>
      </c>
      <c r="BB1186" s="64">
        <f t="shared" si="3495"/>
        <v>0</v>
      </c>
      <c r="BC1186" s="64">
        <f t="shared" si="3495"/>
        <v>0</v>
      </c>
      <c r="BD1186" s="64">
        <f t="shared" si="3495"/>
        <v>0</v>
      </c>
      <c r="BE1186" s="64">
        <f t="shared" si="3495"/>
        <v>0</v>
      </c>
      <c r="BF1186" s="64">
        <f t="shared" si="3495"/>
        <v>0</v>
      </c>
      <c r="BG1186" s="64">
        <f t="shared" si="3495"/>
        <v>0</v>
      </c>
      <c r="BH1186" s="64">
        <f t="shared" si="3495"/>
        <v>0</v>
      </c>
      <c r="BI1186" s="64">
        <f t="shared" si="3495"/>
        <v>0</v>
      </c>
      <c r="BJ1186" s="64">
        <f t="shared" si="3495"/>
        <v>0</v>
      </c>
      <c r="BK1186" s="64">
        <f t="shared" si="3495"/>
        <v>-8.9406967163085938E-8</v>
      </c>
      <c r="BL1186" s="64">
        <f t="shared" si="3495"/>
        <v>0</v>
      </c>
      <c r="BM1186" s="64">
        <f t="shared" si="3495"/>
        <v>0</v>
      </c>
      <c r="BN1186" s="64">
        <f t="shared" si="3495"/>
        <v>0</v>
      </c>
      <c r="BO1186" s="64">
        <f t="shared" si="3495"/>
        <v>0</v>
      </c>
      <c r="BP1186" s="64">
        <f t="shared" si="3495"/>
        <v>0</v>
      </c>
      <c r="BQ1186" s="64">
        <f t="shared" si="3495"/>
        <v>0</v>
      </c>
      <c r="BR1186" s="64">
        <f t="shared" si="3495"/>
        <v>0</v>
      </c>
      <c r="BS1186" s="64">
        <f t="shared" si="3495"/>
        <v>5.9604644775390625E-8</v>
      </c>
      <c r="BT1186" s="64">
        <f t="shared" si="3495"/>
        <v>0</v>
      </c>
      <c r="BU1186" s="64">
        <f t="shared" si="3495"/>
        <v>8.1956386566162109E-8</v>
      </c>
      <c r="BV1186" s="64">
        <f t="shared" si="3495"/>
        <v>0</v>
      </c>
      <c r="BW1186" s="247">
        <f t="shared" si="3070"/>
        <v>1.5646219253540039E-7</v>
      </c>
    </row>
    <row r="1187" spans="1:75" x14ac:dyDescent="0.3">
      <c r="BW1187" s="292">
        <f t="shared" si="3070"/>
        <v>0</v>
      </c>
    </row>
    <row r="1188" spans="1:75" x14ac:dyDescent="0.3">
      <c r="A1188" s="287" t="s">
        <v>656</v>
      </c>
      <c r="BW1188" s="247">
        <f t="shared" si="3070"/>
        <v>0</v>
      </c>
    </row>
    <row r="1189" spans="1:75" x14ac:dyDescent="0.3">
      <c r="BW1189" s="290">
        <f t="shared" si="3070"/>
        <v>0</v>
      </c>
    </row>
    <row r="1190" spans="1:75" x14ac:dyDescent="0.3">
      <c r="A1190" s="5" t="s">
        <v>657</v>
      </c>
      <c r="O1190" s="64">
        <f>+O1155+O1121+O1088</f>
        <v>299288497.75439996</v>
      </c>
      <c r="P1190" s="64">
        <f t="shared" ref="P1190:BV1190" si="3496">+P1155+P1121+P1088</f>
        <v>299288497.75439996</v>
      </c>
      <c r="Q1190" s="64">
        <f t="shared" si="3496"/>
        <v>299288497.75439996</v>
      </c>
      <c r="R1190" s="64">
        <f t="shared" si="3496"/>
        <v>299288497.75439996</v>
      </c>
      <c r="S1190" s="64">
        <f t="shared" si="3496"/>
        <v>299288497.75439996</v>
      </c>
      <c r="T1190" s="64">
        <f t="shared" si="3496"/>
        <v>299288497.75439996</v>
      </c>
      <c r="U1190" s="64">
        <f t="shared" si="3496"/>
        <v>299288497.75439996</v>
      </c>
      <c r="V1190" s="64">
        <f t="shared" si="3496"/>
        <v>299288497.75439996</v>
      </c>
      <c r="W1190" s="64">
        <f t="shared" si="3496"/>
        <v>299288497.75439996</v>
      </c>
      <c r="X1190" s="64">
        <f t="shared" si="3496"/>
        <v>299288497.75439996</v>
      </c>
      <c r="Y1190" s="64">
        <f t="shared" si="3496"/>
        <v>299288497.75439996</v>
      </c>
      <c r="Z1190" s="64">
        <f t="shared" si="3496"/>
        <v>299288497.75439996</v>
      </c>
      <c r="AA1190" s="64">
        <f t="shared" si="3496"/>
        <v>329465680.29548013</v>
      </c>
      <c r="AB1190" s="64">
        <f t="shared" si="3496"/>
        <v>329465680.29548013</v>
      </c>
      <c r="AC1190" s="64">
        <f t="shared" si="3496"/>
        <v>329465680.29548013</v>
      </c>
      <c r="AD1190" s="64">
        <f t="shared" si="3496"/>
        <v>329465680.29548013</v>
      </c>
      <c r="AE1190" s="64">
        <f t="shared" si="3496"/>
        <v>329465680.29548013</v>
      </c>
      <c r="AF1190" s="64">
        <f t="shared" si="3496"/>
        <v>329465680.29548013</v>
      </c>
      <c r="AG1190" s="64">
        <f t="shared" si="3496"/>
        <v>329465680.29548013</v>
      </c>
      <c r="AH1190" s="64">
        <f t="shared" si="3496"/>
        <v>329465680.29548013</v>
      </c>
      <c r="AI1190" s="64">
        <f t="shared" si="3496"/>
        <v>329465680.29548013</v>
      </c>
      <c r="AJ1190" s="64">
        <f t="shared" si="3496"/>
        <v>329465680.29548013</v>
      </c>
      <c r="AK1190" s="64">
        <f t="shared" si="3496"/>
        <v>329465680.29548013</v>
      </c>
      <c r="AL1190" s="64">
        <f t="shared" si="3496"/>
        <v>329465680.29548013</v>
      </c>
      <c r="AM1190" s="64">
        <f t="shared" si="3496"/>
        <v>398308198.45616537</v>
      </c>
      <c r="AN1190" s="64">
        <f t="shared" si="3496"/>
        <v>398308198.45616537</v>
      </c>
      <c r="AO1190" s="64">
        <f t="shared" si="3496"/>
        <v>398308198.45616537</v>
      </c>
      <c r="AP1190" s="64">
        <f t="shared" si="3496"/>
        <v>398308198.45616537</v>
      </c>
      <c r="AQ1190" s="64">
        <f t="shared" si="3496"/>
        <v>398308198.45616537</v>
      </c>
      <c r="AR1190" s="64">
        <f t="shared" si="3496"/>
        <v>398308198.45616537</v>
      </c>
      <c r="AS1190" s="64">
        <f t="shared" si="3496"/>
        <v>398308198.45616537</v>
      </c>
      <c r="AT1190" s="64">
        <f t="shared" si="3496"/>
        <v>398308198.45616537</v>
      </c>
      <c r="AU1190" s="64">
        <f t="shared" si="3496"/>
        <v>398308198.45616537</v>
      </c>
      <c r="AV1190" s="64">
        <f t="shared" si="3496"/>
        <v>398308198.45616537</v>
      </c>
      <c r="AW1190" s="64">
        <f t="shared" si="3496"/>
        <v>398308198.45616537</v>
      </c>
      <c r="AX1190" s="64">
        <f t="shared" si="3496"/>
        <v>398308198.45616537</v>
      </c>
      <c r="AY1190" s="64">
        <f t="shared" si="3496"/>
        <v>468440509.29908657</v>
      </c>
      <c r="AZ1190" s="64">
        <f t="shared" si="3496"/>
        <v>468440509.29908657</v>
      </c>
      <c r="BA1190" s="64">
        <f t="shared" si="3496"/>
        <v>468440509.29908657</v>
      </c>
      <c r="BB1190" s="64">
        <f t="shared" si="3496"/>
        <v>468440509.29908657</v>
      </c>
      <c r="BC1190" s="64">
        <f t="shared" si="3496"/>
        <v>468440509.29908657</v>
      </c>
      <c r="BD1190" s="64">
        <f t="shared" si="3496"/>
        <v>468440509.29908657</v>
      </c>
      <c r="BE1190" s="64">
        <f t="shared" si="3496"/>
        <v>468440509.29908657</v>
      </c>
      <c r="BF1190" s="64">
        <f t="shared" si="3496"/>
        <v>468440509.29908657</v>
      </c>
      <c r="BG1190" s="64">
        <f t="shared" si="3496"/>
        <v>468440509.29908657</v>
      </c>
      <c r="BH1190" s="64">
        <f t="shared" si="3496"/>
        <v>468440509.29908657</v>
      </c>
      <c r="BI1190" s="64">
        <f t="shared" si="3496"/>
        <v>468440509.29908657</v>
      </c>
      <c r="BJ1190" s="64">
        <f t="shared" si="3496"/>
        <v>468440509.29908657</v>
      </c>
      <c r="BK1190" s="64">
        <f t="shared" si="3496"/>
        <v>513886732.21211624</v>
      </c>
      <c r="BL1190" s="64">
        <f t="shared" si="3496"/>
        <v>513886732.21211624</v>
      </c>
      <c r="BM1190" s="64">
        <f t="shared" si="3496"/>
        <v>513886732.21211624</v>
      </c>
      <c r="BN1190" s="64">
        <f t="shared" si="3496"/>
        <v>513886732.21211624</v>
      </c>
      <c r="BO1190" s="64">
        <f t="shared" si="3496"/>
        <v>513886732.21211624</v>
      </c>
      <c r="BP1190" s="64">
        <f t="shared" si="3496"/>
        <v>513886732.21211624</v>
      </c>
      <c r="BQ1190" s="64">
        <f t="shared" si="3496"/>
        <v>513886732.21211624</v>
      </c>
      <c r="BR1190" s="64">
        <f t="shared" si="3496"/>
        <v>513886732.21211624</v>
      </c>
      <c r="BS1190" s="64">
        <f t="shared" si="3496"/>
        <v>513886732.21211624</v>
      </c>
      <c r="BT1190" s="64">
        <f t="shared" si="3496"/>
        <v>513886732.21211624</v>
      </c>
      <c r="BU1190" s="64">
        <f t="shared" si="3496"/>
        <v>513886732.21211624</v>
      </c>
      <c r="BV1190" s="64">
        <f t="shared" si="3496"/>
        <v>513886732.21211624</v>
      </c>
      <c r="BW1190" s="247">
        <f t="shared" ref="BW1190:BW1203" si="3497">SUM(C1190:BV1190)</f>
        <v>24112675416.206985</v>
      </c>
    </row>
    <row r="1191" spans="1:75" x14ac:dyDescent="0.3">
      <c r="A1191" s="5" t="s">
        <v>658</v>
      </c>
      <c r="O1191" s="64">
        <f>+O1158+O1124+O1091</f>
        <v>24940708.146199994</v>
      </c>
      <c r="P1191" s="64">
        <f t="shared" ref="P1191:BV1191" si="3498">+P1158+P1124+P1091</f>
        <v>24940708.146199994</v>
      </c>
      <c r="Q1191" s="64">
        <f t="shared" si="3498"/>
        <v>24940708.146199994</v>
      </c>
      <c r="R1191" s="64">
        <f t="shared" si="3498"/>
        <v>24940708.146199994</v>
      </c>
      <c r="S1191" s="64">
        <f t="shared" si="3498"/>
        <v>24940708.146199994</v>
      </c>
      <c r="T1191" s="64">
        <f t="shared" si="3498"/>
        <v>24940708.146199994</v>
      </c>
      <c r="U1191" s="64">
        <f t="shared" si="3498"/>
        <v>24940708.146199994</v>
      </c>
      <c r="V1191" s="64">
        <f t="shared" si="3498"/>
        <v>24940708.146199994</v>
      </c>
      <c r="W1191" s="64">
        <f t="shared" si="3498"/>
        <v>24940708.146199994</v>
      </c>
      <c r="X1191" s="64">
        <f t="shared" si="3498"/>
        <v>24940708.146199994</v>
      </c>
      <c r="Y1191" s="64">
        <f t="shared" si="3498"/>
        <v>24940708.146199994</v>
      </c>
      <c r="Z1191" s="64">
        <f t="shared" si="3498"/>
        <v>24940708.146199994</v>
      </c>
      <c r="AA1191" s="64">
        <f t="shared" si="3498"/>
        <v>27455473.357956678</v>
      </c>
      <c r="AB1191" s="64">
        <f t="shared" si="3498"/>
        <v>27455473.357956678</v>
      </c>
      <c r="AC1191" s="64">
        <f t="shared" si="3498"/>
        <v>27455473.357956678</v>
      </c>
      <c r="AD1191" s="64">
        <f t="shared" si="3498"/>
        <v>27455473.357956678</v>
      </c>
      <c r="AE1191" s="64">
        <f t="shared" si="3498"/>
        <v>27455473.357956678</v>
      </c>
      <c r="AF1191" s="64">
        <f t="shared" si="3498"/>
        <v>27455473.357956678</v>
      </c>
      <c r="AG1191" s="64">
        <f t="shared" si="3498"/>
        <v>27455473.357956678</v>
      </c>
      <c r="AH1191" s="64">
        <f t="shared" si="3498"/>
        <v>27455473.357956678</v>
      </c>
      <c r="AI1191" s="64">
        <f t="shared" si="3498"/>
        <v>27455473.357956678</v>
      </c>
      <c r="AJ1191" s="64">
        <f t="shared" si="3498"/>
        <v>27455473.357956678</v>
      </c>
      <c r="AK1191" s="64">
        <f t="shared" si="3498"/>
        <v>27455473.357956678</v>
      </c>
      <c r="AL1191" s="64">
        <f t="shared" si="3498"/>
        <v>27455473.357956678</v>
      </c>
      <c r="AM1191" s="64">
        <f t="shared" si="3498"/>
        <v>33192349.871347114</v>
      </c>
      <c r="AN1191" s="64">
        <f t="shared" si="3498"/>
        <v>33192349.871347114</v>
      </c>
      <c r="AO1191" s="64">
        <f t="shared" si="3498"/>
        <v>33192349.871347114</v>
      </c>
      <c r="AP1191" s="64">
        <f t="shared" si="3498"/>
        <v>33192349.871347114</v>
      </c>
      <c r="AQ1191" s="64">
        <f t="shared" si="3498"/>
        <v>33192349.871347114</v>
      </c>
      <c r="AR1191" s="64">
        <f t="shared" si="3498"/>
        <v>33192349.871347114</v>
      </c>
      <c r="AS1191" s="64">
        <f t="shared" si="3498"/>
        <v>33192349.871347114</v>
      </c>
      <c r="AT1191" s="64">
        <f t="shared" si="3498"/>
        <v>33192349.871347114</v>
      </c>
      <c r="AU1191" s="64">
        <f t="shared" si="3498"/>
        <v>33192349.871347114</v>
      </c>
      <c r="AV1191" s="64">
        <f t="shared" si="3498"/>
        <v>33192349.871347114</v>
      </c>
      <c r="AW1191" s="64">
        <f t="shared" si="3498"/>
        <v>33192349.871347114</v>
      </c>
      <c r="AX1191" s="64">
        <f t="shared" si="3498"/>
        <v>33192349.871347114</v>
      </c>
      <c r="AY1191" s="64">
        <f t="shared" si="3498"/>
        <v>39036709.108257219</v>
      </c>
      <c r="AZ1191" s="64">
        <f t="shared" si="3498"/>
        <v>39036709.108257219</v>
      </c>
      <c r="BA1191" s="64">
        <f t="shared" si="3498"/>
        <v>39036709.108257219</v>
      </c>
      <c r="BB1191" s="64">
        <f t="shared" si="3498"/>
        <v>39036709.108257219</v>
      </c>
      <c r="BC1191" s="64">
        <f t="shared" si="3498"/>
        <v>39036709.108257219</v>
      </c>
      <c r="BD1191" s="64">
        <f t="shared" si="3498"/>
        <v>39036709.108257219</v>
      </c>
      <c r="BE1191" s="64">
        <f t="shared" si="3498"/>
        <v>39036709.108257219</v>
      </c>
      <c r="BF1191" s="64">
        <f t="shared" si="3498"/>
        <v>39036709.108257219</v>
      </c>
      <c r="BG1191" s="64">
        <f t="shared" si="3498"/>
        <v>39036709.108257219</v>
      </c>
      <c r="BH1191" s="64">
        <f t="shared" si="3498"/>
        <v>39036709.108257219</v>
      </c>
      <c r="BI1191" s="64">
        <f t="shared" si="3498"/>
        <v>39036709.108257219</v>
      </c>
      <c r="BJ1191" s="64">
        <f t="shared" si="3498"/>
        <v>39036709.108257219</v>
      </c>
      <c r="BK1191" s="64">
        <f t="shared" si="3498"/>
        <v>42823894.351009697</v>
      </c>
      <c r="BL1191" s="64">
        <f t="shared" si="3498"/>
        <v>42823894.351009697</v>
      </c>
      <c r="BM1191" s="64">
        <f t="shared" si="3498"/>
        <v>42823894.351009697</v>
      </c>
      <c r="BN1191" s="64">
        <f t="shared" si="3498"/>
        <v>42823894.351009697</v>
      </c>
      <c r="BO1191" s="64">
        <f t="shared" si="3498"/>
        <v>42823894.351009697</v>
      </c>
      <c r="BP1191" s="64">
        <f t="shared" si="3498"/>
        <v>42823894.351009697</v>
      </c>
      <c r="BQ1191" s="64">
        <f t="shared" si="3498"/>
        <v>42823894.351009697</v>
      </c>
      <c r="BR1191" s="64">
        <f t="shared" si="3498"/>
        <v>42823894.351009697</v>
      </c>
      <c r="BS1191" s="64">
        <f t="shared" si="3498"/>
        <v>42823894.351009697</v>
      </c>
      <c r="BT1191" s="64">
        <f t="shared" si="3498"/>
        <v>42823894.351009697</v>
      </c>
      <c r="BU1191" s="64">
        <f t="shared" si="3498"/>
        <v>42823894.351009697</v>
      </c>
      <c r="BV1191" s="64">
        <f t="shared" si="3498"/>
        <v>42823894.351009697</v>
      </c>
      <c r="BW1191" s="247">
        <f t="shared" si="3497"/>
        <v>2009389618.0172472</v>
      </c>
    </row>
    <row r="1192" spans="1:75" x14ac:dyDescent="0.3">
      <c r="A1192" s="5" t="s">
        <v>659</v>
      </c>
      <c r="O1192" s="64">
        <f>+O1160+O1126+O1093</f>
        <v>249407.08146199997</v>
      </c>
      <c r="P1192" s="64">
        <f t="shared" ref="P1192:BV1192" si="3499">+P1160+P1126+P1093</f>
        <v>748221.24438599998</v>
      </c>
      <c r="Q1192" s="64">
        <f t="shared" si="3499"/>
        <v>1247035.4073099997</v>
      </c>
      <c r="R1192" s="64">
        <f t="shared" si="3499"/>
        <v>1745849.5702340002</v>
      </c>
      <c r="S1192" s="64">
        <f t="shared" si="3499"/>
        <v>2244663.7331579998</v>
      </c>
      <c r="T1192" s="64">
        <f t="shared" si="3499"/>
        <v>2743477.8960820008</v>
      </c>
      <c r="U1192" s="64">
        <f t="shared" si="3499"/>
        <v>3242292.0590059999</v>
      </c>
      <c r="V1192" s="64">
        <f t="shared" si="3499"/>
        <v>3741106.2219299981</v>
      </c>
      <c r="W1192" s="64">
        <f t="shared" si="3499"/>
        <v>4239920.3848539973</v>
      </c>
      <c r="X1192" s="64">
        <f t="shared" si="3499"/>
        <v>4738734.5477779992</v>
      </c>
      <c r="Y1192" s="64">
        <f t="shared" si="3499"/>
        <v>5237548.7107019965</v>
      </c>
      <c r="Z1192" s="64">
        <f t="shared" si="3499"/>
        <v>5736362.8736259965</v>
      </c>
      <c r="AA1192" s="64">
        <f t="shared" si="3499"/>
        <v>274554.73357956676</v>
      </c>
      <c r="AB1192" s="64">
        <f t="shared" si="3499"/>
        <v>823664.20073870034</v>
      </c>
      <c r="AC1192" s="64">
        <f t="shared" si="3499"/>
        <v>1372773.6678978337</v>
      </c>
      <c r="AD1192" s="64">
        <f t="shared" si="3499"/>
        <v>1921883.1350569676</v>
      </c>
      <c r="AE1192" s="64">
        <f t="shared" si="3499"/>
        <v>2470992.6022161013</v>
      </c>
      <c r="AF1192" s="64">
        <f t="shared" si="3499"/>
        <v>3020102.0693752347</v>
      </c>
      <c r="AG1192" s="64">
        <f t="shared" si="3499"/>
        <v>3569211.5365343699</v>
      </c>
      <c r="AH1192" s="64">
        <f t="shared" si="3499"/>
        <v>4118321.0036934991</v>
      </c>
      <c r="AI1192" s="64">
        <f t="shared" si="3499"/>
        <v>4667430.4708526339</v>
      </c>
      <c r="AJ1192" s="64">
        <f t="shared" si="3499"/>
        <v>5216539.9380117673</v>
      </c>
      <c r="AK1192" s="64">
        <f t="shared" si="3499"/>
        <v>5765649.4051708998</v>
      </c>
      <c r="AL1192" s="64">
        <f t="shared" si="3499"/>
        <v>6314758.8723300323</v>
      </c>
      <c r="AM1192" s="64">
        <f t="shared" si="3499"/>
        <v>331923.49871347117</v>
      </c>
      <c r="AN1192" s="64">
        <f t="shared" si="3499"/>
        <v>995770.49614041345</v>
      </c>
      <c r="AO1192" s="64">
        <f t="shared" si="3499"/>
        <v>1659617.4935673557</v>
      </c>
      <c r="AP1192" s="64">
        <f t="shared" si="3499"/>
        <v>2323464.4909942979</v>
      </c>
      <c r="AQ1192" s="64">
        <f t="shared" si="3499"/>
        <v>2987311.4884212404</v>
      </c>
      <c r="AR1192" s="64">
        <f t="shared" si="3499"/>
        <v>3651158.4858481837</v>
      </c>
      <c r="AS1192" s="64">
        <f t="shared" si="3499"/>
        <v>4315005.4832751248</v>
      </c>
      <c r="AT1192" s="64">
        <f t="shared" si="3499"/>
        <v>4978852.4807020659</v>
      </c>
      <c r="AU1192" s="64">
        <f t="shared" si="3499"/>
        <v>5642699.4781290088</v>
      </c>
      <c r="AV1192" s="64">
        <f t="shared" si="3499"/>
        <v>6306546.4755559489</v>
      </c>
      <c r="AW1192" s="64">
        <f t="shared" si="3499"/>
        <v>6970393.4729828928</v>
      </c>
      <c r="AX1192" s="64">
        <f t="shared" si="3499"/>
        <v>7634240.4704098348</v>
      </c>
      <c r="AY1192" s="64">
        <f t="shared" si="3499"/>
        <v>390367.09108257218</v>
      </c>
      <c r="AZ1192" s="64">
        <f t="shared" si="3499"/>
        <v>1171101.2732477165</v>
      </c>
      <c r="BA1192" s="64">
        <f t="shared" si="3499"/>
        <v>1951835.4554128607</v>
      </c>
      <c r="BB1192" s="64">
        <f t="shared" si="3499"/>
        <v>2732569.637578005</v>
      </c>
      <c r="BC1192" s="64">
        <f t="shared" si="3499"/>
        <v>3513303.8197431504</v>
      </c>
      <c r="BD1192" s="64">
        <f t="shared" si="3499"/>
        <v>4294038.0019082949</v>
      </c>
      <c r="BE1192" s="64">
        <f t="shared" si="3499"/>
        <v>5074772.1840734389</v>
      </c>
      <c r="BF1192" s="64">
        <f t="shared" si="3499"/>
        <v>5855506.3662385819</v>
      </c>
      <c r="BG1192" s="64">
        <f t="shared" si="3499"/>
        <v>6636240.5484037241</v>
      </c>
      <c r="BH1192" s="64">
        <f t="shared" si="3499"/>
        <v>7416974.7305688709</v>
      </c>
      <c r="BI1192" s="64">
        <f t="shared" si="3499"/>
        <v>8197708.9127340093</v>
      </c>
      <c r="BJ1192" s="64">
        <f t="shared" si="3499"/>
        <v>8978443.0948991515</v>
      </c>
      <c r="BK1192" s="64">
        <f t="shared" si="3499"/>
        <v>428238.94351009699</v>
      </c>
      <c r="BL1192" s="64">
        <f t="shared" si="3499"/>
        <v>1284716.830530291</v>
      </c>
      <c r="BM1192" s="64">
        <f t="shared" si="3499"/>
        <v>2141194.7175504845</v>
      </c>
      <c r="BN1192" s="64">
        <f t="shared" si="3499"/>
        <v>2997672.6045706794</v>
      </c>
      <c r="BO1192" s="64">
        <f t="shared" si="3499"/>
        <v>3854150.4915908733</v>
      </c>
      <c r="BP1192" s="64">
        <f t="shared" si="3499"/>
        <v>4710628.3786110654</v>
      </c>
      <c r="BQ1192" s="64">
        <f t="shared" si="3499"/>
        <v>5567106.2656312613</v>
      </c>
      <c r="BR1192" s="64">
        <f t="shared" si="3499"/>
        <v>6423584.1526514534</v>
      </c>
      <c r="BS1192" s="64">
        <f t="shared" si="3499"/>
        <v>7280062.0396716483</v>
      </c>
      <c r="BT1192" s="64">
        <f t="shared" si="3499"/>
        <v>8136539.9266918395</v>
      </c>
      <c r="BU1192" s="64">
        <f t="shared" si="3499"/>
        <v>8993017.8137120325</v>
      </c>
      <c r="BV1192" s="64">
        <f t="shared" si="3499"/>
        <v>9849495.7007322256</v>
      </c>
      <c r="BW1192" s="247">
        <f t="shared" si="3497"/>
        <v>241126754.1620698</v>
      </c>
    </row>
    <row r="1193" spans="1:75" x14ac:dyDescent="0.3">
      <c r="A1193" s="5" t="s">
        <v>660</v>
      </c>
      <c r="O1193" s="64">
        <f>+O1163+O1129+O1096</f>
        <v>24940708.146199994</v>
      </c>
      <c r="P1193" s="64">
        <f t="shared" ref="P1193:BV1193" si="3500">+P1163+P1129+P1096</f>
        <v>24940708.146199994</v>
      </c>
      <c r="Q1193" s="64">
        <f t="shared" si="3500"/>
        <v>24940708.146199994</v>
      </c>
      <c r="R1193" s="64">
        <f t="shared" si="3500"/>
        <v>24940708.146199994</v>
      </c>
      <c r="S1193" s="64">
        <f t="shared" si="3500"/>
        <v>24940708.146199994</v>
      </c>
      <c r="T1193" s="64">
        <f t="shared" si="3500"/>
        <v>24940708.146199994</v>
      </c>
      <c r="U1193" s="64">
        <f t="shared" si="3500"/>
        <v>24940708.146199994</v>
      </c>
      <c r="V1193" s="64">
        <f t="shared" si="3500"/>
        <v>24940708.146199994</v>
      </c>
      <c r="W1193" s="64">
        <f t="shared" si="3500"/>
        <v>24940708.146199994</v>
      </c>
      <c r="X1193" s="64">
        <f t="shared" si="3500"/>
        <v>24940708.146199994</v>
      </c>
      <c r="Y1193" s="64">
        <f t="shared" si="3500"/>
        <v>24940708.146199994</v>
      </c>
      <c r="Z1193" s="64">
        <f t="shared" si="3500"/>
        <v>24940708.146199994</v>
      </c>
      <c r="AA1193" s="64">
        <f t="shared" si="3500"/>
        <v>27455473.357956678</v>
      </c>
      <c r="AB1193" s="64">
        <f t="shared" si="3500"/>
        <v>27455473.357956678</v>
      </c>
      <c r="AC1193" s="64">
        <f t="shared" si="3500"/>
        <v>27455473.357956678</v>
      </c>
      <c r="AD1193" s="64">
        <f t="shared" si="3500"/>
        <v>27455473.357956678</v>
      </c>
      <c r="AE1193" s="64">
        <f t="shared" si="3500"/>
        <v>27455473.357956678</v>
      </c>
      <c r="AF1193" s="64">
        <f t="shared" si="3500"/>
        <v>27455473.357956678</v>
      </c>
      <c r="AG1193" s="64">
        <f t="shared" si="3500"/>
        <v>27455473.357956678</v>
      </c>
      <c r="AH1193" s="64">
        <f t="shared" si="3500"/>
        <v>27455473.357956678</v>
      </c>
      <c r="AI1193" s="64">
        <f t="shared" si="3500"/>
        <v>27455473.357956678</v>
      </c>
      <c r="AJ1193" s="64">
        <f t="shared" si="3500"/>
        <v>27455473.357956678</v>
      </c>
      <c r="AK1193" s="64">
        <f t="shared" si="3500"/>
        <v>27455473.357956678</v>
      </c>
      <c r="AL1193" s="64">
        <f t="shared" si="3500"/>
        <v>27455473.357956678</v>
      </c>
      <c r="AM1193" s="64">
        <f t="shared" si="3500"/>
        <v>33192349.871347114</v>
      </c>
      <c r="AN1193" s="64">
        <f t="shared" si="3500"/>
        <v>33192349.871347114</v>
      </c>
      <c r="AO1193" s="64">
        <f t="shared" si="3500"/>
        <v>33192349.871347114</v>
      </c>
      <c r="AP1193" s="64">
        <f t="shared" si="3500"/>
        <v>33192349.871347114</v>
      </c>
      <c r="AQ1193" s="64">
        <f t="shared" si="3500"/>
        <v>33192349.871347114</v>
      </c>
      <c r="AR1193" s="64">
        <f t="shared" si="3500"/>
        <v>33192349.871347114</v>
      </c>
      <c r="AS1193" s="64">
        <f t="shared" si="3500"/>
        <v>33192349.871347114</v>
      </c>
      <c r="AT1193" s="64">
        <f t="shared" si="3500"/>
        <v>33192349.871347114</v>
      </c>
      <c r="AU1193" s="64">
        <f t="shared" si="3500"/>
        <v>33192349.871347114</v>
      </c>
      <c r="AV1193" s="64">
        <f t="shared" si="3500"/>
        <v>33192349.871347114</v>
      </c>
      <c r="AW1193" s="64">
        <f t="shared" si="3500"/>
        <v>33192349.871347114</v>
      </c>
      <c r="AX1193" s="64">
        <f t="shared" si="3500"/>
        <v>33192349.871347114</v>
      </c>
      <c r="AY1193" s="64">
        <f t="shared" si="3500"/>
        <v>39036709.108257219</v>
      </c>
      <c r="AZ1193" s="64">
        <f t="shared" si="3500"/>
        <v>39036709.108257219</v>
      </c>
      <c r="BA1193" s="64">
        <f t="shared" si="3500"/>
        <v>39036709.108257219</v>
      </c>
      <c r="BB1193" s="64">
        <f t="shared" si="3500"/>
        <v>39036709.108257219</v>
      </c>
      <c r="BC1193" s="64">
        <f t="shared" si="3500"/>
        <v>39036709.108257219</v>
      </c>
      <c r="BD1193" s="64">
        <f t="shared" si="3500"/>
        <v>39036709.108257219</v>
      </c>
      <c r="BE1193" s="64">
        <f t="shared" si="3500"/>
        <v>39036709.108257219</v>
      </c>
      <c r="BF1193" s="64">
        <f t="shared" si="3500"/>
        <v>39036709.108257219</v>
      </c>
      <c r="BG1193" s="64">
        <f t="shared" si="3500"/>
        <v>39036709.108257219</v>
      </c>
      <c r="BH1193" s="64">
        <f t="shared" si="3500"/>
        <v>39036709.108257219</v>
      </c>
      <c r="BI1193" s="64">
        <f t="shared" si="3500"/>
        <v>39036709.108257219</v>
      </c>
      <c r="BJ1193" s="64">
        <f t="shared" si="3500"/>
        <v>39036709.108257219</v>
      </c>
      <c r="BK1193" s="64">
        <f t="shared" si="3500"/>
        <v>42823894.351009697</v>
      </c>
      <c r="BL1193" s="64">
        <f t="shared" si="3500"/>
        <v>42823894.351009697</v>
      </c>
      <c r="BM1193" s="64">
        <f t="shared" si="3500"/>
        <v>42823894.351009697</v>
      </c>
      <c r="BN1193" s="64">
        <f t="shared" si="3500"/>
        <v>42823894.351009697</v>
      </c>
      <c r="BO1193" s="64">
        <f t="shared" si="3500"/>
        <v>42823894.351009697</v>
      </c>
      <c r="BP1193" s="64">
        <f t="shared" si="3500"/>
        <v>42823894.351009697</v>
      </c>
      <c r="BQ1193" s="64">
        <f t="shared" si="3500"/>
        <v>42823894.351009697</v>
      </c>
      <c r="BR1193" s="64">
        <f t="shared" si="3500"/>
        <v>42823894.351009697</v>
      </c>
      <c r="BS1193" s="64">
        <f t="shared" si="3500"/>
        <v>42823894.351009697</v>
      </c>
      <c r="BT1193" s="64">
        <f t="shared" si="3500"/>
        <v>42823894.351009697</v>
      </c>
      <c r="BU1193" s="64">
        <f t="shared" si="3500"/>
        <v>42823894.351009697</v>
      </c>
      <c r="BV1193" s="64">
        <f t="shared" si="3500"/>
        <v>42823894.351009697</v>
      </c>
      <c r="BW1193" s="247">
        <f t="shared" si="3497"/>
        <v>2009389618.0172472</v>
      </c>
    </row>
    <row r="1194" spans="1:75" x14ac:dyDescent="0.3">
      <c r="A1194" s="5" t="s">
        <v>661</v>
      </c>
      <c r="O1194" s="64">
        <f>+O1165+O1131+O1098</f>
        <v>12470354.073099997</v>
      </c>
      <c r="P1194" s="64">
        <f t="shared" ref="P1194:BV1194" si="3501">+P1165+P1131+P1098</f>
        <v>12470354.073099997</v>
      </c>
      <c r="Q1194" s="64">
        <f t="shared" si="3501"/>
        <v>12470354.073099997</v>
      </c>
      <c r="R1194" s="64">
        <f t="shared" si="3501"/>
        <v>12470354.073099997</v>
      </c>
      <c r="S1194" s="64">
        <f t="shared" si="3501"/>
        <v>12470354.073099997</v>
      </c>
      <c r="T1194" s="64">
        <f t="shared" si="3501"/>
        <v>12470354.073099997</v>
      </c>
      <c r="U1194" s="64">
        <f t="shared" si="3501"/>
        <v>12470354.073099997</v>
      </c>
      <c r="V1194" s="64">
        <f t="shared" si="3501"/>
        <v>12470354.073099997</v>
      </c>
      <c r="W1194" s="64">
        <f t="shared" si="3501"/>
        <v>12470354.073099997</v>
      </c>
      <c r="X1194" s="64">
        <f t="shared" si="3501"/>
        <v>12470354.073099997</v>
      </c>
      <c r="Y1194" s="64">
        <f t="shared" si="3501"/>
        <v>12470354.073099997</v>
      </c>
      <c r="Z1194" s="64">
        <f t="shared" si="3501"/>
        <v>12470354.073099997</v>
      </c>
      <c r="AA1194" s="64">
        <f t="shared" si="3501"/>
        <v>13727736.678978339</v>
      </c>
      <c r="AB1194" s="64">
        <f t="shared" si="3501"/>
        <v>13727736.678978339</v>
      </c>
      <c r="AC1194" s="64">
        <f t="shared" si="3501"/>
        <v>13727736.678978339</v>
      </c>
      <c r="AD1194" s="64">
        <f t="shared" si="3501"/>
        <v>13727736.678978339</v>
      </c>
      <c r="AE1194" s="64">
        <f t="shared" si="3501"/>
        <v>13727736.678978339</v>
      </c>
      <c r="AF1194" s="64">
        <f t="shared" si="3501"/>
        <v>13727736.678978339</v>
      </c>
      <c r="AG1194" s="64">
        <f t="shared" si="3501"/>
        <v>13727736.678978339</v>
      </c>
      <c r="AH1194" s="64">
        <f t="shared" si="3501"/>
        <v>13727736.678978339</v>
      </c>
      <c r="AI1194" s="64">
        <f t="shared" si="3501"/>
        <v>13727736.678978339</v>
      </c>
      <c r="AJ1194" s="64">
        <f t="shared" si="3501"/>
        <v>13727736.678978339</v>
      </c>
      <c r="AK1194" s="64">
        <f t="shared" si="3501"/>
        <v>13727736.678978339</v>
      </c>
      <c r="AL1194" s="64">
        <f t="shared" si="3501"/>
        <v>13727736.678978339</v>
      </c>
      <c r="AM1194" s="64">
        <f t="shared" si="3501"/>
        <v>16596174.935673557</v>
      </c>
      <c r="AN1194" s="64">
        <f t="shared" si="3501"/>
        <v>16596174.935673557</v>
      </c>
      <c r="AO1194" s="64">
        <f t="shared" si="3501"/>
        <v>16596174.935673557</v>
      </c>
      <c r="AP1194" s="64">
        <f t="shared" si="3501"/>
        <v>16596174.935673557</v>
      </c>
      <c r="AQ1194" s="64">
        <f t="shared" si="3501"/>
        <v>16596174.935673557</v>
      </c>
      <c r="AR1194" s="64">
        <f t="shared" si="3501"/>
        <v>16596174.935673557</v>
      </c>
      <c r="AS1194" s="64">
        <f t="shared" si="3501"/>
        <v>16596174.935673557</v>
      </c>
      <c r="AT1194" s="64">
        <f t="shared" si="3501"/>
        <v>16596174.935673557</v>
      </c>
      <c r="AU1194" s="64">
        <f t="shared" si="3501"/>
        <v>16596174.935673557</v>
      </c>
      <c r="AV1194" s="64">
        <f t="shared" si="3501"/>
        <v>16596174.935673557</v>
      </c>
      <c r="AW1194" s="64">
        <f t="shared" si="3501"/>
        <v>16596174.935673557</v>
      </c>
      <c r="AX1194" s="64">
        <f t="shared" si="3501"/>
        <v>16596174.935673557</v>
      </c>
      <c r="AY1194" s="64">
        <f t="shared" si="3501"/>
        <v>19518354.55412861</v>
      </c>
      <c r="AZ1194" s="64">
        <f t="shared" si="3501"/>
        <v>19518354.55412861</v>
      </c>
      <c r="BA1194" s="64">
        <f t="shared" si="3501"/>
        <v>19518354.55412861</v>
      </c>
      <c r="BB1194" s="64">
        <f t="shared" si="3501"/>
        <v>19518354.55412861</v>
      </c>
      <c r="BC1194" s="64">
        <f t="shared" si="3501"/>
        <v>19518354.55412861</v>
      </c>
      <c r="BD1194" s="64">
        <f t="shared" si="3501"/>
        <v>19518354.55412861</v>
      </c>
      <c r="BE1194" s="64">
        <f t="shared" si="3501"/>
        <v>19518354.55412861</v>
      </c>
      <c r="BF1194" s="64">
        <f t="shared" si="3501"/>
        <v>19518354.55412861</v>
      </c>
      <c r="BG1194" s="64">
        <f t="shared" si="3501"/>
        <v>19518354.55412861</v>
      </c>
      <c r="BH1194" s="64">
        <f t="shared" si="3501"/>
        <v>19518354.55412861</v>
      </c>
      <c r="BI1194" s="64">
        <f t="shared" si="3501"/>
        <v>19518354.55412861</v>
      </c>
      <c r="BJ1194" s="64">
        <f t="shared" si="3501"/>
        <v>19518354.55412861</v>
      </c>
      <c r="BK1194" s="64">
        <f t="shared" si="3501"/>
        <v>21411947.175504848</v>
      </c>
      <c r="BL1194" s="64">
        <f t="shared" si="3501"/>
        <v>21411947.175504848</v>
      </c>
      <c r="BM1194" s="64">
        <f t="shared" si="3501"/>
        <v>21411947.175504848</v>
      </c>
      <c r="BN1194" s="64">
        <f t="shared" si="3501"/>
        <v>21411947.175504848</v>
      </c>
      <c r="BO1194" s="64">
        <f t="shared" si="3501"/>
        <v>21411947.175504848</v>
      </c>
      <c r="BP1194" s="64">
        <f t="shared" si="3501"/>
        <v>21411947.175504848</v>
      </c>
      <c r="BQ1194" s="64">
        <f t="shared" si="3501"/>
        <v>21411947.175504848</v>
      </c>
      <c r="BR1194" s="64">
        <f t="shared" si="3501"/>
        <v>21411947.175504848</v>
      </c>
      <c r="BS1194" s="64">
        <f t="shared" si="3501"/>
        <v>21411947.175504848</v>
      </c>
      <c r="BT1194" s="64">
        <f t="shared" si="3501"/>
        <v>21411947.175504848</v>
      </c>
      <c r="BU1194" s="64">
        <f t="shared" si="3501"/>
        <v>21411947.175504848</v>
      </c>
      <c r="BV1194" s="64">
        <f t="shared" si="3501"/>
        <v>21411947.175504848</v>
      </c>
      <c r="BW1194" s="247">
        <f t="shared" si="3497"/>
        <v>1004694809.0086236</v>
      </c>
    </row>
    <row r="1195" spans="1:75" x14ac:dyDescent="0.3">
      <c r="A1195" s="5" t="s">
        <v>662</v>
      </c>
      <c r="O1195" s="64">
        <f>+O1168+O1134+O1101</f>
        <v>11971539.910176</v>
      </c>
      <c r="P1195" s="64">
        <f t="shared" ref="P1195:BV1195" si="3502">+P1168+P1134+P1101</f>
        <v>11971539.910176</v>
      </c>
      <c r="Q1195" s="64">
        <f t="shared" si="3502"/>
        <v>11971539.910175998</v>
      </c>
      <c r="R1195" s="64">
        <f t="shared" si="3502"/>
        <v>11971539.910176</v>
      </c>
      <c r="S1195" s="64">
        <f t="shared" si="3502"/>
        <v>11971539.910176</v>
      </c>
      <c r="T1195" s="64">
        <f t="shared" si="3502"/>
        <v>11971539.910175998</v>
      </c>
      <c r="U1195" s="64">
        <f t="shared" si="3502"/>
        <v>11971539.910175998</v>
      </c>
      <c r="V1195" s="64">
        <f t="shared" si="3502"/>
        <v>11971539.910175998</v>
      </c>
      <c r="W1195" s="64">
        <f t="shared" si="3502"/>
        <v>11971539.910176001</v>
      </c>
      <c r="X1195" s="64">
        <f t="shared" si="3502"/>
        <v>11971539.910176001</v>
      </c>
      <c r="Y1195" s="64">
        <f t="shared" si="3502"/>
        <v>11971539.910176001</v>
      </c>
      <c r="Z1195" s="64">
        <f t="shared" si="3502"/>
        <v>11971539.910176001</v>
      </c>
      <c r="AA1195" s="64">
        <f t="shared" si="3502"/>
        <v>13178627.211819205</v>
      </c>
      <c r="AB1195" s="64">
        <f t="shared" si="3502"/>
        <v>13178627.211819205</v>
      </c>
      <c r="AC1195" s="64">
        <f t="shared" si="3502"/>
        <v>13178627.211819205</v>
      </c>
      <c r="AD1195" s="64">
        <f t="shared" si="3502"/>
        <v>13178627.211819205</v>
      </c>
      <c r="AE1195" s="64">
        <f t="shared" si="3502"/>
        <v>13178627.211819207</v>
      </c>
      <c r="AF1195" s="64">
        <f t="shared" si="3502"/>
        <v>13178627.211819205</v>
      </c>
      <c r="AG1195" s="64">
        <f t="shared" si="3502"/>
        <v>13178627.211819205</v>
      </c>
      <c r="AH1195" s="64">
        <f t="shared" si="3502"/>
        <v>13178627.211819209</v>
      </c>
      <c r="AI1195" s="64">
        <f t="shared" si="3502"/>
        <v>13178627.211819209</v>
      </c>
      <c r="AJ1195" s="64">
        <f t="shared" si="3502"/>
        <v>13178627.211819209</v>
      </c>
      <c r="AK1195" s="64">
        <f t="shared" si="3502"/>
        <v>13178627.211819209</v>
      </c>
      <c r="AL1195" s="64">
        <f t="shared" si="3502"/>
        <v>13178627.211819209</v>
      </c>
      <c r="AM1195" s="64">
        <f t="shared" si="3502"/>
        <v>15932327.938246615</v>
      </c>
      <c r="AN1195" s="64">
        <f t="shared" si="3502"/>
        <v>15932327.938246615</v>
      </c>
      <c r="AO1195" s="64">
        <f t="shared" si="3502"/>
        <v>15932327.938246615</v>
      </c>
      <c r="AP1195" s="64">
        <f t="shared" si="3502"/>
        <v>15932327.938246617</v>
      </c>
      <c r="AQ1195" s="64">
        <f t="shared" si="3502"/>
        <v>15932327.938246615</v>
      </c>
      <c r="AR1195" s="64">
        <f t="shared" si="3502"/>
        <v>15932327.938246612</v>
      </c>
      <c r="AS1195" s="64">
        <f t="shared" si="3502"/>
        <v>15932327.938246615</v>
      </c>
      <c r="AT1195" s="64">
        <f t="shared" si="3502"/>
        <v>15932327.938246615</v>
      </c>
      <c r="AU1195" s="64">
        <f t="shared" si="3502"/>
        <v>15932327.938246615</v>
      </c>
      <c r="AV1195" s="64">
        <f t="shared" si="3502"/>
        <v>15932327.938246615</v>
      </c>
      <c r="AW1195" s="64">
        <f t="shared" si="3502"/>
        <v>15932327.938246615</v>
      </c>
      <c r="AX1195" s="64">
        <f t="shared" si="3502"/>
        <v>15932327.938246608</v>
      </c>
      <c r="AY1195" s="64">
        <f t="shared" si="3502"/>
        <v>18737620.371963464</v>
      </c>
      <c r="AZ1195" s="64">
        <f t="shared" si="3502"/>
        <v>18737620.371963464</v>
      </c>
      <c r="BA1195" s="64">
        <f t="shared" si="3502"/>
        <v>18737620.371963464</v>
      </c>
      <c r="BB1195" s="64">
        <f t="shared" si="3502"/>
        <v>18737620.371963464</v>
      </c>
      <c r="BC1195" s="64">
        <f t="shared" si="3502"/>
        <v>18737620.371963464</v>
      </c>
      <c r="BD1195" s="64">
        <f t="shared" si="3502"/>
        <v>18737620.371963464</v>
      </c>
      <c r="BE1195" s="64">
        <f t="shared" si="3502"/>
        <v>18737620.371963464</v>
      </c>
      <c r="BF1195" s="64">
        <f t="shared" si="3502"/>
        <v>18737620.371963464</v>
      </c>
      <c r="BG1195" s="64">
        <f t="shared" si="3502"/>
        <v>18737620.371963464</v>
      </c>
      <c r="BH1195" s="64">
        <f t="shared" si="3502"/>
        <v>18737620.371963464</v>
      </c>
      <c r="BI1195" s="64">
        <f t="shared" si="3502"/>
        <v>18737620.371963456</v>
      </c>
      <c r="BJ1195" s="64">
        <f t="shared" si="3502"/>
        <v>18737620.371963471</v>
      </c>
      <c r="BK1195" s="64">
        <f t="shared" si="3502"/>
        <v>20555469.288484655</v>
      </c>
      <c r="BL1195" s="64">
        <f t="shared" si="3502"/>
        <v>20555469.288484655</v>
      </c>
      <c r="BM1195" s="64">
        <f t="shared" si="3502"/>
        <v>20555469.288484652</v>
      </c>
      <c r="BN1195" s="64">
        <f t="shared" si="3502"/>
        <v>20555469.288484655</v>
      </c>
      <c r="BO1195" s="64">
        <f t="shared" si="3502"/>
        <v>20555469.288484659</v>
      </c>
      <c r="BP1195" s="64">
        <f t="shared" si="3502"/>
        <v>20555469.288484652</v>
      </c>
      <c r="BQ1195" s="64">
        <f t="shared" si="3502"/>
        <v>20555469.288484655</v>
      </c>
      <c r="BR1195" s="64">
        <f t="shared" si="3502"/>
        <v>20555469.288484655</v>
      </c>
      <c r="BS1195" s="64">
        <f t="shared" si="3502"/>
        <v>20555469.288484655</v>
      </c>
      <c r="BT1195" s="64">
        <f t="shared" si="3502"/>
        <v>20555469.288484655</v>
      </c>
      <c r="BU1195" s="64">
        <f t="shared" si="3502"/>
        <v>20555469.288484655</v>
      </c>
      <c r="BV1195" s="64">
        <f t="shared" si="3502"/>
        <v>20555469.288484648</v>
      </c>
      <c r="BW1195" s="247">
        <f t="shared" si="3497"/>
        <v>964507016.64828002</v>
      </c>
    </row>
    <row r="1196" spans="1:75" x14ac:dyDescent="0.3">
      <c r="A1196" s="5" t="s">
        <v>639</v>
      </c>
      <c r="O1196" s="166">
        <f>+O1197+O1198</f>
        <v>37411062.219300002</v>
      </c>
      <c r="P1196" s="166">
        <f t="shared" ref="P1196" si="3503">+P1197+P1198</f>
        <v>37411062.219300002</v>
      </c>
      <c r="Q1196" s="166">
        <f t="shared" ref="Q1196" si="3504">+Q1197+Q1198</f>
        <v>37411062.219300002</v>
      </c>
      <c r="R1196" s="166">
        <f t="shared" ref="R1196" si="3505">+R1197+R1198</f>
        <v>37411062.219300002</v>
      </c>
      <c r="S1196" s="166">
        <f t="shared" ref="S1196" si="3506">+S1197+S1198</f>
        <v>37411062.219300002</v>
      </c>
      <c r="T1196" s="166">
        <f t="shared" ref="T1196" si="3507">+T1197+T1198</f>
        <v>37411062.219300002</v>
      </c>
      <c r="U1196" s="166">
        <f t="shared" ref="U1196" si="3508">+U1197+U1198</f>
        <v>37411062.219300002</v>
      </c>
      <c r="V1196" s="166">
        <f t="shared" ref="V1196" si="3509">+V1197+V1198</f>
        <v>37411062.219300002</v>
      </c>
      <c r="W1196" s="166">
        <f t="shared" ref="W1196" si="3510">+W1197+W1198</f>
        <v>37411062.219300002</v>
      </c>
      <c r="X1196" s="166">
        <f t="shared" ref="X1196" si="3511">+X1197+X1198</f>
        <v>37411062.219300002</v>
      </c>
      <c r="Y1196" s="166">
        <f t="shared" ref="Y1196" si="3512">+Y1197+Y1198</f>
        <v>37411062.219300002</v>
      </c>
      <c r="Z1196" s="166">
        <f t="shared" ref="Z1196" si="3513">+Z1197+Z1198</f>
        <v>37411062.219300002</v>
      </c>
      <c r="AA1196" s="166">
        <f t="shared" ref="AA1196" si="3514">+AA1197+AA1198</f>
        <v>41183210.036935017</v>
      </c>
      <c r="AB1196" s="166">
        <f t="shared" ref="AB1196" si="3515">+AB1197+AB1198</f>
        <v>41183210.036935017</v>
      </c>
      <c r="AC1196" s="166">
        <f t="shared" ref="AC1196" si="3516">+AC1197+AC1198</f>
        <v>41183210.036935017</v>
      </c>
      <c r="AD1196" s="166">
        <f t="shared" ref="AD1196" si="3517">+AD1197+AD1198</f>
        <v>41183210.036935017</v>
      </c>
      <c r="AE1196" s="166">
        <f t="shared" ref="AE1196" si="3518">+AE1197+AE1198</f>
        <v>41183210.036935017</v>
      </c>
      <c r="AF1196" s="166">
        <f t="shared" ref="AF1196" si="3519">+AF1197+AF1198</f>
        <v>41183210.036935017</v>
      </c>
      <c r="AG1196" s="166">
        <f t="shared" ref="AG1196" si="3520">+AG1197+AG1198</f>
        <v>41183210.036935017</v>
      </c>
      <c r="AH1196" s="166">
        <f t="shared" ref="AH1196" si="3521">+AH1197+AH1198</f>
        <v>41183210.036935017</v>
      </c>
      <c r="AI1196" s="166">
        <f t="shared" ref="AI1196" si="3522">+AI1197+AI1198</f>
        <v>41183210.036935017</v>
      </c>
      <c r="AJ1196" s="166">
        <f t="shared" ref="AJ1196" si="3523">+AJ1197+AJ1198</f>
        <v>41183210.036935017</v>
      </c>
      <c r="AK1196" s="166">
        <f t="shared" ref="AK1196" si="3524">+AK1197+AK1198</f>
        <v>41183210.036935017</v>
      </c>
      <c r="AL1196" s="166">
        <f t="shared" ref="AL1196" si="3525">+AL1197+AL1198</f>
        <v>41183210.036935017</v>
      </c>
      <c r="AM1196" s="166">
        <f t="shared" ref="AM1196" si="3526">+AM1197+AM1198</f>
        <v>49788524.807020672</v>
      </c>
      <c r="AN1196" s="166">
        <f t="shared" ref="AN1196" si="3527">+AN1197+AN1198</f>
        <v>49788524.807020672</v>
      </c>
      <c r="AO1196" s="166">
        <f t="shared" ref="AO1196" si="3528">+AO1197+AO1198</f>
        <v>49788524.807020672</v>
      </c>
      <c r="AP1196" s="166">
        <f t="shared" ref="AP1196" si="3529">+AP1197+AP1198</f>
        <v>49788524.807020672</v>
      </c>
      <c r="AQ1196" s="166">
        <f t="shared" ref="AQ1196" si="3530">+AQ1197+AQ1198</f>
        <v>49788524.807020672</v>
      </c>
      <c r="AR1196" s="166">
        <f t="shared" ref="AR1196" si="3531">+AR1197+AR1198</f>
        <v>49788524.807020672</v>
      </c>
      <c r="AS1196" s="166">
        <f t="shared" ref="AS1196" si="3532">+AS1197+AS1198</f>
        <v>49788524.807020672</v>
      </c>
      <c r="AT1196" s="166">
        <f t="shared" ref="AT1196" si="3533">+AT1197+AT1198</f>
        <v>49788524.807020672</v>
      </c>
      <c r="AU1196" s="166">
        <f t="shared" ref="AU1196" si="3534">+AU1197+AU1198</f>
        <v>49788524.807020672</v>
      </c>
      <c r="AV1196" s="166">
        <f t="shared" ref="AV1196" si="3535">+AV1197+AV1198</f>
        <v>49788524.807020672</v>
      </c>
      <c r="AW1196" s="166">
        <f t="shared" ref="AW1196" si="3536">+AW1197+AW1198</f>
        <v>49788524.807020672</v>
      </c>
      <c r="AX1196" s="166">
        <f t="shared" ref="AX1196" si="3537">+AX1197+AX1198</f>
        <v>49788524.807020672</v>
      </c>
      <c r="AY1196" s="166">
        <f t="shared" ref="AY1196" si="3538">+AY1197+AY1198</f>
        <v>58555063.662385829</v>
      </c>
      <c r="AZ1196" s="166">
        <f t="shared" ref="AZ1196" si="3539">+AZ1197+AZ1198</f>
        <v>58555063.662385829</v>
      </c>
      <c r="BA1196" s="166">
        <f t="shared" ref="BA1196" si="3540">+BA1197+BA1198</f>
        <v>58555063.662385829</v>
      </c>
      <c r="BB1196" s="166">
        <f t="shared" ref="BB1196" si="3541">+BB1197+BB1198</f>
        <v>58555063.662385829</v>
      </c>
      <c r="BC1196" s="166">
        <f t="shared" ref="BC1196" si="3542">+BC1197+BC1198</f>
        <v>58555063.662385829</v>
      </c>
      <c r="BD1196" s="166">
        <f t="shared" ref="BD1196" si="3543">+BD1197+BD1198</f>
        <v>58555063.662385829</v>
      </c>
      <c r="BE1196" s="166">
        <f t="shared" ref="BE1196" si="3544">+BE1197+BE1198</f>
        <v>58555063.662385829</v>
      </c>
      <c r="BF1196" s="166">
        <f t="shared" ref="BF1196" si="3545">+BF1197+BF1198</f>
        <v>58555063.662385829</v>
      </c>
      <c r="BG1196" s="166">
        <f t="shared" ref="BG1196" si="3546">+BG1197+BG1198</f>
        <v>58555063.662385829</v>
      </c>
      <c r="BH1196" s="166">
        <f t="shared" ref="BH1196" si="3547">+BH1197+BH1198</f>
        <v>58555063.662385829</v>
      </c>
      <c r="BI1196" s="166">
        <f t="shared" ref="BI1196" si="3548">+BI1197+BI1198</f>
        <v>58555063.662385829</v>
      </c>
      <c r="BJ1196" s="166">
        <f t="shared" ref="BJ1196" si="3549">+BJ1197+BJ1198</f>
        <v>58555063.662385829</v>
      </c>
      <c r="BK1196" s="166">
        <f t="shared" ref="BK1196" si="3550">+BK1197+BK1198</f>
        <v>64235841.526514545</v>
      </c>
      <c r="BL1196" s="166">
        <f t="shared" ref="BL1196" si="3551">+BL1197+BL1198</f>
        <v>64235841.526514545</v>
      </c>
      <c r="BM1196" s="166">
        <f t="shared" ref="BM1196" si="3552">+BM1197+BM1198</f>
        <v>64235841.526514545</v>
      </c>
      <c r="BN1196" s="166">
        <f t="shared" ref="BN1196" si="3553">+BN1197+BN1198</f>
        <v>64235841.526514545</v>
      </c>
      <c r="BO1196" s="166">
        <f t="shared" ref="BO1196" si="3554">+BO1197+BO1198</f>
        <v>64235841.526514545</v>
      </c>
      <c r="BP1196" s="166">
        <f t="shared" ref="BP1196" si="3555">+BP1197+BP1198</f>
        <v>64235841.526514545</v>
      </c>
      <c r="BQ1196" s="166">
        <f t="shared" ref="BQ1196" si="3556">+BQ1197+BQ1198</f>
        <v>64235841.526514545</v>
      </c>
      <c r="BR1196" s="166">
        <f t="shared" ref="BR1196" si="3557">+BR1197+BR1198</f>
        <v>64235841.526514545</v>
      </c>
      <c r="BS1196" s="166">
        <f t="shared" ref="BS1196" si="3558">+BS1197+BS1198</f>
        <v>64235841.526514545</v>
      </c>
      <c r="BT1196" s="166">
        <f t="shared" ref="BT1196" si="3559">+BT1197+BT1198</f>
        <v>64235841.526514545</v>
      </c>
      <c r="BU1196" s="166">
        <f t="shared" ref="BU1196" si="3560">+BU1197+BU1198</f>
        <v>64235841.526514545</v>
      </c>
      <c r="BV1196" s="166">
        <f t="shared" ref="BV1196" si="3561">+BV1197+BV1198</f>
        <v>64235841.526514545</v>
      </c>
      <c r="BW1196" s="247">
        <f t="shared" si="3497"/>
        <v>3014084427.0258737</v>
      </c>
    </row>
    <row r="1197" spans="1:75" x14ac:dyDescent="0.3">
      <c r="A1197" s="168" t="s">
        <v>663</v>
      </c>
      <c r="O1197" s="64">
        <f>+O1171+O1137+O1104</f>
        <v>25439522.309124</v>
      </c>
      <c r="P1197" s="64">
        <f t="shared" ref="P1197:BV1197" si="3562">+P1171+P1137+P1104</f>
        <v>25439522.309124</v>
      </c>
      <c r="Q1197" s="64">
        <f t="shared" si="3562"/>
        <v>25439522.309124</v>
      </c>
      <c r="R1197" s="64">
        <f t="shared" si="3562"/>
        <v>25439522.309124</v>
      </c>
      <c r="S1197" s="64">
        <f t="shared" si="3562"/>
        <v>25439522.309124</v>
      </c>
      <c r="T1197" s="64">
        <f t="shared" si="3562"/>
        <v>25439522.309124</v>
      </c>
      <c r="U1197" s="64">
        <f t="shared" si="3562"/>
        <v>25439522.309124</v>
      </c>
      <c r="V1197" s="64">
        <f t="shared" si="3562"/>
        <v>25439522.309124</v>
      </c>
      <c r="W1197" s="64">
        <f t="shared" si="3562"/>
        <v>25439522.309124</v>
      </c>
      <c r="X1197" s="64">
        <f t="shared" si="3562"/>
        <v>25439522.309124</v>
      </c>
      <c r="Y1197" s="64">
        <f t="shared" si="3562"/>
        <v>25439522.309124</v>
      </c>
      <c r="Z1197" s="64">
        <f t="shared" si="3562"/>
        <v>25439522.309124</v>
      </c>
      <c r="AA1197" s="64">
        <f t="shared" si="3562"/>
        <v>28004582.825115815</v>
      </c>
      <c r="AB1197" s="64">
        <f t="shared" si="3562"/>
        <v>28004582.825115815</v>
      </c>
      <c r="AC1197" s="64">
        <f t="shared" si="3562"/>
        <v>28004582.825115815</v>
      </c>
      <c r="AD1197" s="64">
        <f t="shared" si="3562"/>
        <v>28004582.825115815</v>
      </c>
      <c r="AE1197" s="64">
        <f t="shared" si="3562"/>
        <v>28004582.825115815</v>
      </c>
      <c r="AF1197" s="64">
        <f t="shared" si="3562"/>
        <v>28004582.825115815</v>
      </c>
      <c r="AG1197" s="64">
        <f t="shared" si="3562"/>
        <v>28004582.825115815</v>
      </c>
      <c r="AH1197" s="64">
        <f t="shared" si="3562"/>
        <v>28004582.825115815</v>
      </c>
      <c r="AI1197" s="64">
        <f t="shared" si="3562"/>
        <v>28004582.825115815</v>
      </c>
      <c r="AJ1197" s="64">
        <f t="shared" si="3562"/>
        <v>28004582.825115815</v>
      </c>
      <c r="AK1197" s="64">
        <f t="shared" si="3562"/>
        <v>28004582.825115815</v>
      </c>
      <c r="AL1197" s="64">
        <f t="shared" si="3562"/>
        <v>28004582.825115815</v>
      </c>
      <c r="AM1197" s="64">
        <f t="shared" si="3562"/>
        <v>33856196.868774056</v>
      </c>
      <c r="AN1197" s="64">
        <f t="shared" si="3562"/>
        <v>33856196.868774056</v>
      </c>
      <c r="AO1197" s="64">
        <f t="shared" si="3562"/>
        <v>33856196.868774056</v>
      </c>
      <c r="AP1197" s="64">
        <f t="shared" si="3562"/>
        <v>33856196.868774056</v>
      </c>
      <c r="AQ1197" s="64">
        <f t="shared" si="3562"/>
        <v>33856196.868774056</v>
      </c>
      <c r="AR1197" s="64">
        <f t="shared" si="3562"/>
        <v>33856196.868774056</v>
      </c>
      <c r="AS1197" s="64">
        <f t="shared" si="3562"/>
        <v>33856196.868774056</v>
      </c>
      <c r="AT1197" s="64">
        <f t="shared" si="3562"/>
        <v>33856196.868774056</v>
      </c>
      <c r="AU1197" s="64">
        <f t="shared" si="3562"/>
        <v>33856196.868774056</v>
      </c>
      <c r="AV1197" s="64">
        <f t="shared" si="3562"/>
        <v>33856196.868774056</v>
      </c>
      <c r="AW1197" s="64">
        <f t="shared" si="3562"/>
        <v>33856196.868774056</v>
      </c>
      <c r="AX1197" s="64">
        <f t="shared" si="3562"/>
        <v>33856196.868774056</v>
      </c>
      <c r="AY1197" s="64">
        <f t="shared" si="3562"/>
        <v>39817443.290422365</v>
      </c>
      <c r="AZ1197" s="64">
        <f t="shared" si="3562"/>
        <v>39817443.290422365</v>
      </c>
      <c r="BA1197" s="64">
        <f t="shared" si="3562"/>
        <v>39817443.290422365</v>
      </c>
      <c r="BB1197" s="64">
        <f t="shared" si="3562"/>
        <v>39817443.290422365</v>
      </c>
      <c r="BC1197" s="64">
        <f t="shared" si="3562"/>
        <v>39817443.290422365</v>
      </c>
      <c r="BD1197" s="64">
        <f t="shared" si="3562"/>
        <v>39817443.290422365</v>
      </c>
      <c r="BE1197" s="64">
        <f t="shared" si="3562"/>
        <v>39817443.290422365</v>
      </c>
      <c r="BF1197" s="64">
        <f t="shared" si="3562"/>
        <v>39817443.290422365</v>
      </c>
      <c r="BG1197" s="64">
        <f t="shared" si="3562"/>
        <v>39817443.290422365</v>
      </c>
      <c r="BH1197" s="64">
        <f t="shared" si="3562"/>
        <v>39817443.290422365</v>
      </c>
      <c r="BI1197" s="64">
        <f t="shared" si="3562"/>
        <v>39817443.290422365</v>
      </c>
      <c r="BJ1197" s="64">
        <f t="shared" si="3562"/>
        <v>39817443.290422365</v>
      </c>
      <c r="BK1197" s="64">
        <f t="shared" si="3562"/>
        <v>43680372.23802989</v>
      </c>
      <c r="BL1197" s="64">
        <f t="shared" si="3562"/>
        <v>43680372.23802989</v>
      </c>
      <c r="BM1197" s="64">
        <f t="shared" si="3562"/>
        <v>43680372.23802989</v>
      </c>
      <c r="BN1197" s="64">
        <f t="shared" si="3562"/>
        <v>43680372.23802989</v>
      </c>
      <c r="BO1197" s="64">
        <f t="shared" si="3562"/>
        <v>43680372.23802989</v>
      </c>
      <c r="BP1197" s="64">
        <f t="shared" si="3562"/>
        <v>43680372.23802989</v>
      </c>
      <c r="BQ1197" s="64">
        <f t="shared" si="3562"/>
        <v>43680372.23802989</v>
      </c>
      <c r="BR1197" s="64">
        <f t="shared" si="3562"/>
        <v>43680372.23802989</v>
      </c>
      <c r="BS1197" s="64">
        <f t="shared" si="3562"/>
        <v>43680372.23802989</v>
      </c>
      <c r="BT1197" s="64">
        <f t="shared" si="3562"/>
        <v>43680372.23802989</v>
      </c>
      <c r="BU1197" s="64">
        <f t="shared" si="3562"/>
        <v>43680372.23802989</v>
      </c>
      <c r="BV1197" s="64">
        <f t="shared" si="3562"/>
        <v>43680372.23802989</v>
      </c>
      <c r="BW1197" s="247">
        <f t="shared" si="3497"/>
        <v>2049577410.3775949</v>
      </c>
    </row>
    <row r="1198" spans="1:75" x14ac:dyDescent="0.3">
      <c r="A1198" s="168" t="s">
        <v>664</v>
      </c>
      <c r="O1198" s="64">
        <f>+O1172+O1138+O1105</f>
        <v>11971539.910176</v>
      </c>
      <c r="P1198" s="64">
        <f t="shared" ref="P1198:BV1198" si="3563">+P1172+P1138+P1105</f>
        <v>11971539.910176</v>
      </c>
      <c r="Q1198" s="64">
        <f t="shared" si="3563"/>
        <v>11971539.910176</v>
      </c>
      <c r="R1198" s="64">
        <f t="shared" si="3563"/>
        <v>11971539.910176</v>
      </c>
      <c r="S1198" s="64">
        <f t="shared" si="3563"/>
        <v>11971539.910176</v>
      </c>
      <c r="T1198" s="64">
        <f t="shared" si="3563"/>
        <v>11971539.910176</v>
      </c>
      <c r="U1198" s="64">
        <f t="shared" si="3563"/>
        <v>11971539.910176</v>
      </c>
      <c r="V1198" s="64">
        <f t="shared" si="3563"/>
        <v>11971539.910176</v>
      </c>
      <c r="W1198" s="64">
        <f t="shared" si="3563"/>
        <v>11971539.910176</v>
      </c>
      <c r="X1198" s="64">
        <f t="shared" si="3563"/>
        <v>11971539.910176</v>
      </c>
      <c r="Y1198" s="64">
        <f t="shared" si="3563"/>
        <v>11971539.910176</v>
      </c>
      <c r="Z1198" s="64">
        <f t="shared" si="3563"/>
        <v>11971539.910176</v>
      </c>
      <c r="AA1198" s="64">
        <f t="shared" si="3563"/>
        <v>13178627.211819205</v>
      </c>
      <c r="AB1198" s="64">
        <f t="shared" si="3563"/>
        <v>13178627.211819205</v>
      </c>
      <c r="AC1198" s="64">
        <f t="shared" si="3563"/>
        <v>13178627.211819205</v>
      </c>
      <c r="AD1198" s="64">
        <f t="shared" si="3563"/>
        <v>13178627.211819205</v>
      </c>
      <c r="AE1198" s="64">
        <f t="shared" si="3563"/>
        <v>13178627.211819205</v>
      </c>
      <c r="AF1198" s="64">
        <f t="shared" si="3563"/>
        <v>13178627.211819205</v>
      </c>
      <c r="AG1198" s="64">
        <f t="shared" si="3563"/>
        <v>13178627.211819205</v>
      </c>
      <c r="AH1198" s="64">
        <f t="shared" si="3563"/>
        <v>13178627.211819205</v>
      </c>
      <c r="AI1198" s="64">
        <f t="shared" si="3563"/>
        <v>13178627.211819205</v>
      </c>
      <c r="AJ1198" s="64">
        <f t="shared" si="3563"/>
        <v>13178627.211819205</v>
      </c>
      <c r="AK1198" s="64">
        <f t="shared" si="3563"/>
        <v>13178627.211819205</v>
      </c>
      <c r="AL1198" s="64">
        <f t="shared" si="3563"/>
        <v>13178627.211819205</v>
      </c>
      <c r="AM1198" s="64">
        <f t="shared" si="3563"/>
        <v>15932327.938246615</v>
      </c>
      <c r="AN1198" s="64">
        <f t="shared" si="3563"/>
        <v>15932327.938246615</v>
      </c>
      <c r="AO1198" s="64">
        <f t="shared" si="3563"/>
        <v>15932327.938246615</v>
      </c>
      <c r="AP1198" s="64">
        <f t="shared" si="3563"/>
        <v>15932327.938246615</v>
      </c>
      <c r="AQ1198" s="64">
        <f t="shared" si="3563"/>
        <v>15932327.938246615</v>
      </c>
      <c r="AR1198" s="64">
        <f t="shared" si="3563"/>
        <v>15932327.938246615</v>
      </c>
      <c r="AS1198" s="64">
        <f t="shared" si="3563"/>
        <v>15932327.938246615</v>
      </c>
      <c r="AT1198" s="64">
        <f t="shared" si="3563"/>
        <v>15932327.938246615</v>
      </c>
      <c r="AU1198" s="64">
        <f t="shared" si="3563"/>
        <v>15932327.938246615</v>
      </c>
      <c r="AV1198" s="64">
        <f t="shared" si="3563"/>
        <v>15932327.938246615</v>
      </c>
      <c r="AW1198" s="64">
        <f t="shared" si="3563"/>
        <v>15932327.938246615</v>
      </c>
      <c r="AX1198" s="64">
        <f t="shared" si="3563"/>
        <v>15932327.938246615</v>
      </c>
      <c r="AY1198" s="64">
        <f t="shared" si="3563"/>
        <v>18737620.371963464</v>
      </c>
      <c r="AZ1198" s="64">
        <f t="shared" si="3563"/>
        <v>18737620.371963464</v>
      </c>
      <c r="BA1198" s="64">
        <f t="shared" si="3563"/>
        <v>18737620.371963464</v>
      </c>
      <c r="BB1198" s="64">
        <f t="shared" si="3563"/>
        <v>18737620.371963464</v>
      </c>
      <c r="BC1198" s="64">
        <f t="shared" si="3563"/>
        <v>18737620.371963464</v>
      </c>
      <c r="BD1198" s="64">
        <f t="shared" si="3563"/>
        <v>18737620.371963464</v>
      </c>
      <c r="BE1198" s="64">
        <f t="shared" si="3563"/>
        <v>18737620.371963464</v>
      </c>
      <c r="BF1198" s="64">
        <f t="shared" si="3563"/>
        <v>18737620.371963464</v>
      </c>
      <c r="BG1198" s="64">
        <f t="shared" si="3563"/>
        <v>18737620.371963464</v>
      </c>
      <c r="BH1198" s="64">
        <f t="shared" si="3563"/>
        <v>18737620.371963464</v>
      </c>
      <c r="BI1198" s="64">
        <f t="shared" si="3563"/>
        <v>18737620.371963464</v>
      </c>
      <c r="BJ1198" s="64">
        <f t="shared" si="3563"/>
        <v>18737620.371963464</v>
      </c>
      <c r="BK1198" s="64">
        <f t="shared" si="3563"/>
        <v>20555469.288484655</v>
      </c>
      <c r="BL1198" s="64">
        <f t="shared" si="3563"/>
        <v>20555469.288484655</v>
      </c>
      <c r="BM1198" s="64">
        <f t="shared" si="3563"/>
        <v>20555469.288484655</v>
      </c>
      <c r="BN1198" s="64">
        <f t="shared" si="3563"/>
        <v>20555469.288484655</v>
      </c>
      <c r="BO1198" s="64">
        <f t="shared" si="3563"/>
        <v>20555469.288484655</v>
      </c>
      <c r="BP1198" s="64">
        <f t="shared" si="3563"/>
        <v>20555469.288484655</v>
      </c>
      <c r="BQ1198" s="64">
        <f t="shared" si="3563"/>
        <v>20555469.288484655</v>
      </c>
      <c r="BR1198" s="64">
        <f t="shared" si="3563"/>
        <v>20555469.288484655</v>
      </c>
      <c r="BS1198" s="64">
        <f t="shared" si="3563"/>
        <v>20555469.288484655</v>
      </c>
      <c r="BT1198" s="64">
        <f t="shared" si="3563"/>
        <v>20555469.288484655</v>
      </c>
      <c r="BU1198" s="64">
        <f t="shared" si="3563"/>
        <v>20555469.288484655</v>
      </c>
      <c r="BV1198" s="64">
        <f t="shared" si="3563"/>
        <v>20555469.288484655</v>
      </c>
      <c r="BW1198" s="247">
        <f t="shared" si="3497"/>
        <v>964507016.64827991</v>
      </c>
    </row>
    <row r="1199" spans="1:75" x14ac:dyDescent="0.3">
      <c r="A1199" s="5" t="s">
        <v>670</v>
      </c>
      <c r="O1199" s="64">
        <f>+O1200+O1201</f>
        <v>47886159.640703999</v>
      </c>
      <c r="P1199" s="64">
        <f t="shared" ref="P1199" si="3564">+P1200+P1201</f>
        <v>47886159.640703999</v>
      </c>
      <c r="Q1199" s="64">
        <f t="shared" ref="Q1199" si="3565">+Q1200+Q1201</f>
        <v>47886159.640703999</v>
      </c>
      <c r="R1199" s="64">
        <f t="shared" ref="R1199" si="3566">+R1200+R1201</f>
        <v>47886159.640703999</v>
      </c>
      <c r="S1199" s="64">
        <f t="shared" ref="S1199" si="3567">+S1200+S1201</f>
        <v>47886159.640703999</v>
      </c>
      <c r="T1199" s="64">
        <f t="shared" ref="T1199" si="3568">+T1200+T1201</f>
        <v>47886159.640703999</v>
      </c>
      <c r="U1199" s="64">
        <f t="shared" ref="U1199" si="3569">+U1200+U1201</f>
        <v>47886159.640703999</v>
      </c>
      <c r="V1199" s="64">
        <f t="shared" ref="V1199" si="3570">+V1200+V1201</f>
        <v>47886159.640703999</v>
      </c>
      <c r="W1199" s="64">
        <f t="shared" ref="W1199" si="3571">+W1200+W1201</f>
        <v>47886159.640703999</v>
      </c>
      <c r="X1199" s="64">
        <f t="shared" ref="X1199" si="3572">+X1200+X1201</f>
        <v>47886159.640703999</v>
      </c>
      <c r="Y1199" s="64">
        <f t="shared" ref="Y1199" si="3573">+Y1200+Y1201</f>
        <v>47886159.640703999</v>
      </c>
      <c r="Z1199" s="64">
        <f t="shared" ref="Z1199" si="3574">+Z1200+Z1201</f>
        <v>47886159.640703999</v>
      </c>
      <c r="AA1199" s="64">
        <f t="shared" ref="AA1199" si="3575">+AA1200+AA1201</f>
        <v>52714508.847276822</v>
      </c>
      <c r="AB1199" s="64">
        <f t="shared" ref="AB1199" si="3576">+AB1200+AB1201</f>
        <v>52714508.847276822</v>
      </c>
      <c r="AC1199" s="64">
        <f t="shared" ref="AC1199" si="3577">+AC1200+AC1201</f>
        <v>52714508.847276822</v>
      </c>
      <c r="AD1199" s="64">
        <f t="shared" ref="AD1199" si="3578">+AD1200+AD1201</f>
        <v>52714508.847276822</v>
      </c>
      <c r="AE1199" s="64">
        <f t="shared" ref="AE1199" si="3579">+AE1200+AE1201</f>
        <v>52714508.847276822</v>
      </c>
      <c r="AF1199" s="64">
        <f t="shared" ref="AF1199" si="3580">+AF1200+AF1201</f>
        <v>52714508.847276822</v>
      </c>
      <c r="AG1199" s="64">
        <f t="shared" ref="AG1199" si="3581">+AG1200+AG1201</f>
        <v>52714508.847276822</v>
      </c>
      <c r="AH1199" s="64">
        <f t="shared" ref="AH1199" si="3582">+AH1200+AH1201</f>
        <v>52714508.847276822</v>
      </c>
      <c r="AI1199" s="64">
        <f t="shared" ref="AI1199" si="3583">+AI1200+AI1201</f>
        <v>52714508.847276822</v>
      </c>
      <c r="AJ1199" s="64">
        <f t="shared" ref="AJ1199" si="3584">+AJ1200+AJ1201</f>
        <v>52714508.847276822</v>
      </c>
      <c r="AK1199" s="64">
        <f t="shared" ref="AK1199" si="3585">+AK1200+AK1201</f>
        <v>52714508.847276822</v>
      </c>
      <c r="AL1199" s="64">
        <f t="shared" ref="AL1199" si="3586">+AL1200+AL1201</f>
        <v>52714508.847276822</v>
      </c>
      <c r="AM1199" s="64">
        <f t="shared" ref="AM1199" si="3587">+AM1200+AM1201</f>
        <v>63729311.752986461</v>
      </c>
      <c r="AN1199" s="64">
        <f t="shared" ref="AN1199" si="3588">+AN1200+AN1201</f>
        <v>63729311.752986461</v>
      </c>
      <c r="AO1199" s="64">
        <f t="shared" ref="AO1199" si="3589">+AO1200+AO1201</f>
        <v>63729311.752986461</v>
      </c>
      <c r="AP1199" s="64">
        <f t="shared" ref="AP1199" si="3590">+AP1200+AP1201</f>
        <v>63729311.752986461</v>
      </c>
      <c r="AQ1199" s="64">
        <f t="shared" ref="AQ1199" si="3591">+AQ1200+AQ1201</f>
        <v>63729311.752986461</v>
      </c>
      <c r="AR1199" s="64">
        <f t="shared" ref="AR1199" si="3592">+AR1200+AR1201</f>
        <v>63729311.752986461</v>
      </c>
      <c r="AS1199" s="64">
        <f t="shared" ref="AS1199" si="3593">+AS1200+AS1201</f>
        <v>63729311.752986461</v>
      </c>
      <c r="AT1199" s="64">
        <f t="shared" ref="AT1199" si="3594">+AT1200+AT1201</f>
        <v>63729311.752986461</v>
      </c>
      <c r="AU1199" s="64">
        <f t="shared" ref="AU1199" si="3595">+AU1200+AU1201</f>
        <v>63729311.752986461</v>
      </c>
      <c r="AV1199" s="64">
        <f t="shared" ref="AV1199" si="3596">+AV1200+AV1201</f>
        <v>63729311.752986461</v>
      </c>
      <c r="AW1199" s="64">
        <f t="shared" ref="AW1199" si="3597">+AW1200+AW1201</f>
        <v>63729311.752986461</v>
      </c>
      <c r="AX1199" s="64">
        <f t="shared" ref="AX1199" si="3598">+AX1200+AX1201</f>
        <v>63729311.752986461</v>
      </c>
      <c r="AY1199" s="64">
        <f t="shared" ref="AY1199" si="3599">+AY1200+AY1201</f>
        <v>74950481.487853855</v>
      </c>
      <c r="AZ1199" s="64">
        <f t="shared" ref="AZ1199" si="3600">+AZ1200+AZ1201</f>
        <v>74950481.487853855</v>
      </c>
      <c r="BA1199" s="64">
        <f t="shared" ref="BA1199" si="3601">+BA1200+BA1201</f>
        <v>74950481.487853855</v>
      </c>
      <c r="BB1199" s="64">
        <f t="shared" ref="BB1199" si="3602">+BB1200+BB1201</f>
        <v>74950481.487853855</v>
      </c>
      <c r="BC1199" s="64">
        <f t="shared" ref="BC1199" si="3603">+BC1200+BC1201</f>
        <v>74950481.487853855</v>
      </c>
      <c r="BD1199" s="64">
        <f t="shared" ref="BD1199" si="3604">+BD1200+BD1201</f>
        <v>74950481.487853855</v>
      </c>
      <c r="BE1199" s="64">
        <f t="shared" ref="BE1199" si="3605">+BE1200+BE1201</f>
        <v>74950481.487853855</v>
      </c>
      <c r="BF1199" s="64">
        <f t="shared" ref="BF1199" si="3606">+BF1200+BF1201</f>
        <v>74950481.487853855</v>
      </c>
      <c r="BG1199" s="64">
        <f t="shared" ref="BG1199" si="3607">+BG1200+BG1201</f>
        <v>74950481.487853855</v>
      </c>
      <c r="BH1199" s="64">
        <f t="shared" ref="BH1199" si="3608">+BH1200+BH1201</f>
        <v>74950481.487853855</v>
      </c>
      <c r="BI1199" s="64">
        <f t="shared" ref="BI1199" si="3609">+BI1200+BI1201</f>
        <v>74950481.487853855</v>
      </c>
      <c r="BJ1199" s="64">
        <f t="shared" ref="BJ1199" si="3610">+BJ1200+BJ1201</f>
        <v>74950481.487853855</v>
      </c>
      <c r="BK1199" s="64">
        <f t="shared" ref="BK1199" si="3611">+BK1200+BK1201</f>
        <v>82221877.153938621</v>
      </c>
      <c r="BL1199" s="64">
        <f t="shared" ref="BL1199" si="3612">+BL1200+BL1201</f>
        <v>82221877.153938621</v>
      </c>
      <c r="BM1199" s="64">
        <f t="shared" ref="BM1199" si="3613">+BM1200+BM1201</f>
        <v>82221877.153938621</v>
      </c>
      <c r="BN1199" s="64">
        <f t="shared" ref="BN1199" si="3614">+BN1200+BN1201</f>
        <v>82221877.153938621</v>
      </c>
      <c r="BO1199" s="64">
        <f t="shared" ref="BO1199" si="3615">+BO1200+BO1201</f>
        <v>82221877.153938621</v>
      </c>
      <c r="BP1199" s="64">
        <f t="shared" ref="BP1199" si="3616">+BP1200+BP1201</f>
        <v>82221877.153938621</v>
      </c>
      <c r="BQ1199" s="64">
        <f t="shared" ref="BQ1199" si="3617">+BQ1200+BQ1201</f>
        <v>82221877.153938621</v>
      </c>
      <c r="BR1199" s="64">
        <f t="shared" ref="BR1199" si="3618">+BR1200+BR1201</f>
        <v>82221877.153938621</v>
      </c>
      <c r="BS1199" s="64">
        <f t="shared" ref="BS1199" si="3619">+BS1200+BS1201</f>
        <v>82221877.153938621</v>
      </c>
      <c r="BT1199" s="64">
        <f t="shared" ref="BT1199" si="3620">+BT1200+BT1201</f>
        <v>82221877.153938621</v>
      </c>
      <c r="BU1199" s="64">
        <f t="shared" ref="BU1199" si="3621">+BU1200+BU1201</f>
        <v>82221877.153938621</v>
      </c>
      <c r="BV1199" s="64">
        <f t="shared" ref="BV1199" si="3622">+BV1200+BV1201</f>
        <v>82221877.153938621</v>
      </c>
      <c r="BW1199" s="247">
        <f t="shared" si="3497"/>
        <v>3858028066.5931196</v>
      </c>
    </row>
    <row r="1200" spans="1:75" x14ac:dyDescent="0.3">
      <c r="A1200" s="168" t="s">
        <v>663</v>
      </c>
      <c r="O1200" s="64">
        <f>+O1107+O1140+O1174</f>
        <v>35914619.730527997</v>
      </c>
      <c r="P1200" s="64">
        <f t="shared" ref="P1200:BV1200" si="3623">+P1107+P1140+P1174</f>
        <v>35914619.730527997</v>
      </c>
      <c r="Q1200" s="64">
        <f t="shared" si="3623"/>
        <v>35914619.730527997</v>
      </c>
      <c r="R1200" s="64">
        <f t="shared" si="3623"/>
        <v>35914619.730527997</v>
      </c>
      <c r="S1200" s="64">
        <f t="shared" si="3623"/>
        <v>35914619.730527997</v>
      </c>
      <c r="T1200" s="64">
        <f t="shared" si="3623"/>
        <v>35914619.730527997</v>
      </c>
      <c r="U1200" s="64">
        <f t="shared" si="3623"/>
        <v>35914619.730527997</v>
      </c>
      <c r="V1200" s="64">
        <f t="shared" si="3623"/>
        <v>35914619.730527997</v>
      </c>
      <c r="W1200" s="64">
        <f t="shared" si="3623"/>
        <v>35914619.730527997</v>
      </c>
      <c r="X1200" s="64">
        <f t="shared" si="3623"/>
        <v>35914619.730527997</v>
      </c>
      <c r="Y1200" s="64">
        <f t="shared" si="3623"/>
        <v>35914619.730527997</v>
      </c>
      <c r="Z1200" s="64">
        <f t="shared" si="3623"/>
        <v>35914619.730527997</v>
      </c>
      <c r="AA1200" s="64">
        <f t="shared" si="3623"/>
        <v>39535881.635457613</v>
      </c>
      <c r="AB1200" s="64">
        <f t="shared" si="3623"/>
        <v>39535881.635457613</v>
      </c>
      <c r="AC1200" s="64">
        <f t="shared" si="3623"/>
        <v>39535881.635457613</v>
      </c>
      <c r="AD1200" s="64">
        <f t="shared" si="3623"/>
        <v>39535881.635457613</v>
      </c>
      <c r="AE1200" s="64">
        <f t="shared" si="3623"/>
        <v>39535881.635457613</v>
      </c>
      <c r="AF1200" s="64">
        <f t="shared" si="3623"/>
        <v>39535881.635457613</v>
      </c>
      <c r="AG1200" s="64">
        <f t="shared" si="3623"/>
        <v>39535881.635457613</v>
      </c>
      <c r="AH1200" s="64">
        <f t="shared" si="3623"/>
        <v>39535881.635457613</v>
      </c>
      <c r="AI1200" s="64">
        <f t="shared" si="3623"/>
        <v>39535881.635457613</v>
      </c>
      <c r="AJ1200" s="64">
        <f t="shared" si="3623"/>
        <v>39535881.635457613</v>
      </c>
      <c r="AK1200" s="64">
        <f t="shared" si="3623"/>
        <v>39535881.635457613</v>
      </c>
      <c r="AL1200" s="64">
        <f t="shared" si="3623"/>
        <v>39535881.635457613</v>
      </c>
      <c r="AM1200" s="64">
        <f t="shared" si="3623"/>
        <v>47796983.814739846</v>
      </c>
      <c r="AN1200" s="64">
        <f t="shared" si="3623"/>
        <v>47796983.814739846</v>
      </c>
      <c r="AO1200" s="64">
        <f t="shared" si="3623"/>
        <v>47796983.814739846</v>
      </c>
      <c r="AP1200" s="64">
        <f t="shared" si="3623"/>
        <v>47796983.814739846</v>
      </c>
      <c r="AQ1200" s="64">
        <f t="shared" si="3623"/>
        <v>47796983.814739846</v>
      </c>
      <c r="AR1200" s="64">
        <f t="shared" si="3623"/>
        <v>47796983.814739846</v>
      </c>
      <c r="AS1200" s="64">
        <f t="shared" si="3623"/>
        <v>47796983.814739846</v>
      </c>
      <c r="AT1200" s="64">
        <f t="shared" si="3623"/>
        <v>47796983.814739846</v>
      </c>
      <c r="AU1200" s="64">
        <f t="shared" si="3623"/>
        <v>47796983.814739846</v>
      </c>
      <c r="AV1200" s="64">
        <f t="shared" si="3623"/>
        <v>47796983.814739846</v>
      </c>
      <c r="AW1200" s="64">
        <f t="shared" si="3623"/>
        <v>47796983.814739846</v>
      </c>
      <c r="AX1200" s="64">
        <f t="shared" si="3623"/>
        <v>47796983.814739846</v>
      </c>
      <c r="AY1200" s="64">
        <f t="shared" si="3623"/>
        <v>56212861.115890399</v>
      </c>
      <c r="AZ1200" s="64">
        <f t="shared" si="3623"/>
        <v>56212861.115890399</v>
      </c>
      <c r="BA1200" s="64">
        <f t="shared" si="3623"/>
        <v>56212861.115890399</v>
      </c>
      <c r="BB1200" s="64">
        <f t="shared" si="3623"/>
        <v>56212861.115890399</v>
      </c>
      <c r="BC1200" s="64">
        <f t="shared" si="3623"/>
        <v>56212861.115890399</v>
      </c>
      <c r="BD1200" s="64">
        <f t="shared" si="3623"/>
        <v>56212861.115890399</v>
      </c>
      <c r="BE1200" s="64">
        <f t="shared" si="3623"/>
        <v>56212861.115890399</v>
      </c>
      <c r="BF1200" s="64">
        <f t="shared" si="3623"/>
        <v>56212861.115890399</v>
      </c>
      <c r="BG1200" s="64">
        <f t="shared" si="3623"/>
        <v>56212861.115890399</v>
      </c>
      <c r="BH1200" s="64">
        <f t="shared" si="3623"/>
        <v>56212861.115890399</v>
      </c>
      <c r="BI1200" s="64">
        <f t="shared" si="3623"/>
        <v>56212861.115890399</v>
      </c>
      <c r="BJ1200" s="64">
        <f t="shared" si="3623"/>
        <v>56212861.115890399</v>
      </c>
      <c r="BK1200" s="64">
        <f t="shared" si="3623"/>
        <v>61666407.865453959</v>
      </c>
      <c r="BL1200" s="64">
        <f t="shared" si="3623"/>
        <v>61666407.865453959</v>
      </c>
      <c r="BM1200" s="64">
        <f t="shared" si="3623"/>
        <v>61666407.865453959</v>
      </c>
      <c r="BN1200" s="64">
        <f t="shared" si="3623"/>
        <v>61666407.865453959</v>
      </c>
      <c r="BO1200" s="64">
        <f t="shared" si="3623"/>
        <v>61666407.865453959</v>
      </c>
      <c r="BP1200" s="64">
        <f t="shared" si="3623"/>
        <v>61666407.865453959</v>
      </c>
      <c r="BQ1200" s="64">
        <f t="shared" si="3623"/>
        <v>61666407.865453959</v>
      </c>
      <c r="BR1200" s="64">
        <f t="shared" si="3623"/>
        <v>61666407.865453959</v>
      </c>
      <c r="BS1200" s="64">
        <f t="shared" si="3623"/>
        <v>61666407.865453959</v>
      </c>
      <c r="BT1200" s="64">
        <f t="shared" si="3623"/>
        <v>61666407.865453959</v>
      </c>
      <c r="BU1200" s="64">
        <f t="shared" si="3623"/>
        <v>61666407.865453959</v>
      </c>
      <c r="BV1200" s="64">
        <f t="shared" si="3623"/>
        <v>61666407.865453959</v>
      </c>
      <c r="BW1200" s="247">
        <f t="shared" si="3497"/>
        <v>2893521049.9448376</v>
      </c>
    </row>
    <row r="1201" spans="1:75" x14ac:dyDescent="0.3">
      <c r="A1201" s="168" t="s">
        <v>664</v>
      </c>
      <c r="O1201" s="64">
        <f>+O1108+O1141+O1175</f>
        <v>11971539.910176</v>
      </c>
      <c r="P1201" s="64">
        <f t="shared" ref="P1201:BV1201" si="3624">+P1108+P1141+P1175</f>
        <v>11971539.910176</v>
      </c>
      <c r="Q1201" s="64">
        <f t="shared" si="3624"/>
        <v>11971539.910176</v>
      </c>
      <c r="R1201" s="64">
        <f t="shared" si="3624"/>
        <v>11971539.910176</v>
      </c>
      <c r="S1201" s="64">
        <f t="shared" si="3624"/>
        <v>11971539.910176</v>
      </c>
      <c r="T1201" s="64">
        <f t="shared" si="3624"/>
        <v>11971539.910176</v>
      </c>
      <c r="U1201" s="64">
        <f t="shared" si="3624"/>
        <v>11971539.910176</v>
      </c>
      <c r="V1201" s="64">
        <f t="shared" si="3624"/>
        <v>11971539.910176</v>
      </c>
      <c r="W1201" s="64">
        <f t="shared" si="3624"/>
        <v>11971539.910176</v>
      </c>
      <c r="X1201" s="64">
        <f t="shared" si="3624"/>
        <v>11971539.910176</v>
      </c>
      <c r="Y1201" s="64">
        <f t="shared" si="3624"/>
        <v>11971539.910176</v>
      </c>
      <c r="Z1201" s="64">
        <f t="shared" si="3624"/>
        <v>11971539.910176</v>
      </c>
      <c r="AA1201" s="64">
        <f t="shared" si="3624"/>
        <v>13178627.211819207</v>
      </c>
      <c r="AB1201" s="64">
        <f t="shared" si="3624"/>
        <v>13178627.211819207</v>
      </c>
      <c r="AC1201" s="64">
        <f t="shared" si="3624"/>
        <v>13178627.211819207</v>
      </c>
      <c r="AD1201" s="64">
        <f t="shared" si="3624"/>
        <v>13178627.211819207</v>
      </c>
      <c r="AE1201" s="64">
        <f t="shared" si="3624"/>
        <v>13178627.211819207</v>
      </c>
      <c r="AF1201" s="64">
        <f t="shared" si="3624"/>
        <v>13178627.211819207</v>
      </c>
      <c r="AG1201" s="64">
        <f t="shared" si="3624"/>
        <v>13178627.211819207</v>
      </c>
      <c r="AH1201" s="64">
        <f t="shared" si="3624"/>
        <v>13178627.211819207</v>
      </c>
      <c r="AI1201" s="64">
        <f t="shared" si="3624"/>
        <v>13178627.211819207</v>
      </c>
      <c r="AJ1201" s="64">
        <f t="shared" si="3624"/>
        <v>13178627.211819207</v>
      </c>
      <c r="AK1201" s="64">
        <f t="shared" si="3624"/>
        <v>13178627.211819207</v>
      </c>
      <c r="AL1201" s="64">
        <f t="shared" si="3624"/>
        <v>13178627.211819207</v>
      </c>
      <c r="AM1201" s="64">
        <f t="shared" si="3624"/>
        <v>15932327.938246615</v>
      </c>
      <c r="AN1201" s="64">
        <f t="shared" si="3624"/>
        <v>15932327.938246615</v>
      </c>
      <c r="AO1201" s="64">
        <f t="shared" si="3624"/>
        <v>15932327.938246615</v>
      </c>
      <c r="AP1201" s="64">
        <f t="shared" si="3624"/>
        <v>15932327.938246615</v>
      </c>
      <c r="AQ1201" s="64">
        <f t="shared" si="3624"/>
        <v>15932327.938246615</v>
      </c>
      <c r="AR1201" s="64">
        <f t="shared" si="3624"/>
        <v>15932327.938246615</v>
      </c>
      <c r="AS1201" s="64">
        <f t="shared" si="3624"/>
        <v>15932327.938246615</v>
      </c>
      <c r="AT1201" s="64">
        <f t="shared" si="3624"/>
        <v>15932327.938246615</v>
      </c>
      <c r="AU1201" s="64">
        <f t="shared" si="3624"/>
        <v>15932327.938246615</v>
      </c>
      <c r="AV1201" s="64">
        <f t="shared" si="3624"/>
        <v>15932327.938246615</v>
      </c>
      <c r="AW1201" s="64">
        <f t="shared" si="3624"/>
        <v>15932327.938246615</v>
      </c>
      <c r="AX1201" s="64">
        <f t="shared" si="3624"/>
        <v>15932327.938246615</v>
      </c>
      <c r="AY1201" s="64">
        <f t="shared" si="3624"/>
        <v>18737620.371963464</v>
      </c>
      <c r="AZ1201" s="64">
        <f t="shared" si="3624"/>
        <v>18737620.371963464</v>
      </c>
      <c r="BA1201" s="64">
        <f t="shared" si="3624"/>
        <v>18737620.371963464</v>
      </c>
      <c r="BB1201" s="64">
        <f t="shared" si="3624"/>
        <v>18737620.371963464</v>
      </c>
      <c r="BC1201" s="64">
        <f t="shared" si="3624"/>
        <v>18737620.371963464</v>
      </c>
      <c r="BD1201" s="64">
        <f t="shared" si="3624"/>
        <v>18737620.371963464</v>
      </c>
      <c r="BE1201" s="64">
        <f t="shared" si="3624"/>
        <v>18737620.371963464</v>
      </c>
      <c r="BF1201" s="64">
        <f t="shared" si="3624"/>
        <v>18737620.371963464</v>
      </c>
      <c r="BG1201" s="64">
        <f t="shared" si="3624"/>
        <v>18737620.371963464</v>
      </c>
      <c r="BH1201" s="64">
        <f t="shared" si="3624"/>
        <v>18737620.371963464</v>
      </c>
      <c r="BI1201" s="64">
        <f t="shared" si="3624"/>
        <v>18737620.371963464</v>
      </c>
      <c r="BJ1201" s="64">
        <f t="shared" si="3624"/>
        <v>18737620.371963464</v>
      </c>
      <c r="BK1201" s="64">
        <f t="shared" si="3624"/>
        <v>20555469.288484655</v>
      </c>
      <c r="BL1201" s="64">
        <f t="shared" si="3624"/>
        <v>20555469.288484655</v>
      </c>
      <c r="BM1201" s="64">
        <f t="shared" si="3624"/>
        <v>20555469.288484655</v>
      </c>
      <c r="BN1201" s="64">
        <f t="shared" si="3624"/>
        <v>20555469.288484655</v>
      </c>
      <c r="BO1201" s="64">
        <f t="shared" si="3624"/>
        <v>20555469.288484655</v>
      </c>
      <c r="BP1201" s="64">
        <f t="shared" si="3624"/>
        <v>20555469.288484655</v>
      </c>
      <c r="BQ1201" s="64">
        <f t="shared" si="3624"/>
        <v>20555469.288484655</v>
      </c>
      <c r="BR1201" s="64">
        <f t="shared" si="3624"/>
        <v>20555469.288484655</v>
      </c>
      <c r="BS1201" s="64">
        <f t="shared" si="3624"/>
        <v>20555469.288484655</v>
      </c>
      <c r="BT1201" s="64">
        <f t="shared" si="3624"/>
        <v>20555469.288484655</v>
      </c>
      <c r="BU1201" s="64">
        <f t="shared" si="3624"/>
        <v>20555469.288484655</v>
      </c>
      <c r="BV1201" s="64">
        <f t="shared" si="3624"/>
        <v>20555469.288484655</v>
      </c>
      <c r="BW1201" s="247">
        <f t="shared" si="3497"/>
        <v>964507016.64827991</v>
      </c>
    </row>
    <row r="1202" spans="1:75" x14ac:dyDescent="0.3">
      <c r="A1202" s="5" t="s">
        <v>665</v>
      </c>
      <c r="O1202" s="16">
        <f t="shared" ref="O1202:AT1202" si="3625">+O1176+O1142+O1109</f>
        <v>10475097.421404</v>
      </c>
      <c r="P1202" s="16">
        <f t="shared" si="3625"/>
        <v>10475097.421404</v>
      </c>
      <c r="Q1202" s="16">
        <f t="shared" si="3625"/>
        <v>10475097.421404</v>
      </c>
      <c r="R1202" s="16">
        <f t="shared" si="3625"/>
        <v>10475097.421404</v>
      </c>
      <c r="S1202" s="16">
        <f t="shared" si="3625"/>
        <v>10475097.421404</v>
      </c>
      <c r="T1202" s="16">
        <f t="shared" si="3625"/>
        <v>10475097.421404</v>
      </c>
      <c r="U1202" s="16">
        <f t="shared" si="3625"/>
        <v>10475097.421404</v>
      </c>
      <c r="V1202" s="16">
        <f t="shared" si="3625"/>
        <v>10475097.421404</v>
      </c>
      <c r="W1202" s="16">
        <f t="shared" si="3625"/>
        <v>10475097.421404</v>
      </c>
      <c r="X1202" s="16">
        <f t="shared" si="3625"/>
        <v>10475097.421404</v>
      </c>
      <c r="Y1202" s="16">
        <f t="shared" si="3625"/>
        <v>10475097.421404</v>
      </c>
      <c r="Z1202" s="16">
        <f t="shared" si="3625"/>
        <v>10475097.421404</v>
      </c>
      <c r="AA1202" s="16">
        <f t="shared" si="3625"/>
        <v>11531298.810341805</v>
      </c>
      <c r="AB1202" s="16">
        <f t="shared" si="3625"/>
        <v>11531298.810341805</v>
      </c>
      <c r="AC1202" s="16">
        <f t="shared" si="3625"/>
        <v>11531298.810341805</v>
      </c>
      <c r="AD1202" s="16">
        <f t="shared" si="3625"/>
        <v>11531298.810341805</v>
      </c>
      <c r="AE1202" s="16">
        <f t="shared" si="3625"/>
        <v>11531298.810341805</v>
      </c>
      <c r="AF1202" s="16">
        <f t="shared" si="3625"/>
        <v>11531298.810341805</v>
      </c>
      <c r="AG1202" s="16">
        <f t="shared" si="3625"/>
        <v>11531298.810341805</v>
      </c>
      <c r="AH1202" s="16">
        <f t="shared" si="3625"/>
        <v>11531298.810341805</v>
      </c>
      <c r="AI1202" s="16">
        <f t="shared" si="3625"/>
        <v>11531298.810341805</v>
      </c>
      <c r="AJ1202" s="16">
        <f t="shared" si="3625"/>
        <v>11531298.810341805</v>
      </c>
      <c r="AK1202" s="16">
        <f t="shared" si="3625"/>
        <v>11531298.810341805</v>
      </c>
      <c r="AL1202" s="16">
        <f t="shared" si="3625"/>
        <v>11531298.810341805</v>
      </c>
      <c r="AM1202" s="16">
        <f t="shared" si="3625"/>
        <v>13940786.945965789</v>
      </c>
      <c r="AN1202" s="16">
        <f t="shared" si="3625"/>
        <v>13940786.945965789</v>
      </c>
      <c r="AO1202" s="16">
        <f t="shared" si="3625"/>
        <v>13940786.945965789</v>
      </c>
      <c r="AP1202" s="16">
        <f t="shared" si="3625"/>
        <v>13940786.945965789</v>
      </c>
      <c r="AQ1202" s="16">
        <f t="shared" si="3625"/>
        <v>13940786.945965789</v>
      </c>
      <c r="AR1202" s="16">
        <f t="shared" si="3625"/>
        <v>13940786.945965789</v>
      </c>
      <c r="AS1202" s="16">
        <f t="shared" si="3625"/>
        <v>13940786.945965789</v>
      </c>
      <c r="AT1202" s="16">
        <f t="shared" si="3625"/>
        <v>13940786.945965789</v>
      </c>
      <c r="AU1202" s="16">
        <f t="shared" ref="AU1202:BV1202" si="3626">+AU1176+AU1142+AU1109</f>
        <v>13940786.945965789</v>
      </c>
      <c r="AV1202" s="16">
        <f t="shared" si="3626"/>
        <v>13940786.945965789</v>
      </c>
      <c r="AW1202" s="16">
        <f t="shared" si="3626"/>
        <v>13940786.945965789</v>
      </c>
      <c r="AX1202" s="16">
        <f t="shared" si="3626"/>
        <v>13940786.945965789</v>
      </c>
      <c r="AY1202" s="16">
        <f t="shared" si="3626"/>
        <v>16395417.825468032</v>
      </c>
      <c r="AZ1202" s="16">
        <f t="shared" si="3626"/>
        <v>16395417.825468032</v>
      </c>
      <c r="BA1202" s="16">
        <f t="shared" si="3626"/>
        <v>16395417.825468032</v>
      </c>
      <c r="BB1202" s="16">
        <f t="shared" si="3626"/>
        <v>16395417.825468032</v>
      </c>
      <c r="BC1202" s="16">
        <f t="shared" si="3626"/>
        <v>16395417.825468032</v>
      </c>
      <c r="BD1202" s="16">
        <f t="shared" si="3626"/>
        <v>16395417.825468032</v>
      </c>
      <c r="BE1202" s="16">
        <f t="shared" si="3626"/>
        <v>16395417.825468032</v>
      </c>
      <c r="BF1202" s="16">
        <f t="shared" si="3626"/>
        <v>16395417.825468032</v>
      </c>
      <c r="BG1202" s="16">
        <f t="shared" si="3626"/>
        <v>16395417.825468032</v>
      </c>
      <c r="BH1202" s="16">
        <f t="shared" si="3626"/>
        <v>16395417.825468032</v>
      </c>
      <c r="BI1202" s="16">
        <f t="shared" si="3626"/>
        <v>16395417.825468032</v>
      </c>
      <c r="BJ1202" s="16">
        <f t="shared" si="3626"/>
        <v>16395417.825468032</v>
      </c>
      <c r="BK1202" s="16">
        <f t="shared" si="3626"/>
        <v>17986035.627424072</v>
      </c>
      <c r="BL1202" s="16">
        <f t="shared" si="3626"/>
        <v>17986035.627424072</v>
      </c>
      <c r="BM1202" s="16">
        <f t="shared" si="3626"/>
        <v>17986035.627424072</v>
      </c>
      <c r="BN1202" s="16">
        <f t="shared" si="3626"/>
        <v>17986035.627424072</v>
      </c>
      <c r="BO1202" s="16">
        <f t="shared" si="3626"/>
        <v>17986035.627424072</v>
      </c>
      <c r="BP1202" s="16">
        <f t="shared" si="3626"/>
        <v>17986035.627424072</v>
      </c>
      <c r="BQ1202" s="16">
        <f t="shared" si="3626"/>
        <v>17986035.627424072</v>
      </c>
      <c r="BR1202" s="16">
        <f t="shared" si="3626"/>
        <v>17986035.627424072</v>
      </c>
      <c r="BS1202" s="16">
        <f t="shared" si="3626"/>
        <v>17986035.627424072</v>
      </c>
      <c r="BT1202" s="16">
        <f t="shared" si="3626"/>
        <v>17986035.627424072</v>
      </c>
      <c r="BU1202" s="16">
        <f t="shared" si="3626"/>
        <v>17986035.627424072</v>
      </c>
      <c r="BV1202" s="16">
        <f t="shared" si="3626"/>
        <v>17986035.627424072</v>
      </c>
      <c r="BW1202" s="247">
        <f t="shared" si="3497"/>
        <v>843943639.56724477</v>
      </c>
    </row>
    <row r="1203" spans="1:75" x14ac:dyDescent="0.3">
      <c r="A1203" s="5" t="s">
        <v>666</v>
      </c>
      <c r="O1203" s="16">
        <f t="shared" ref="O1203:AT1203" si="3627">+O1177+O1143+O1110</f>
        <v>2992884.9775439999</v>
      </c>
      <c r="P1203" s="16">
        <f t="shared" si="3627"/>
        <v>2992884.9775439999</v>
      </c>
      <c r="Q1203" s="16">
        <f t="shared" si="3627"/>
        <v>2992884.9775439999</v>
      </c>
      <c r="R1203" s="16">
        <f t="shared" si="3627"/>
        <v>2992884.9775439999</v>
      </c>
      <c r="S1203" s="16">
        <f t="shared" si="3627"/>
        <v>2992884.9775439999</v>
      </c>
      <c r="T1203" s="16">
        <f t="shared" si="3627"/>
        <v>2992884.9775439999</v>
      </c>
      <c r="U1203" s="16">
        <f t="shared" si="3627"/>
        <v>2992884.9775439999</v>
      </c>
      <c r="V1203" s="16">
        <f t="shared" si="3627"/>
        <v>2992884.9775439999</v>
      </c>
      <c r="W1203" s="16">
        <f t="shared" si="3627"/>
        <v>2992884.9775439999</v>
      </c>
      <c r="X1203" s="16">
        <f t="shared" si="3627"/>
        <v>2992884.9775439999</v>
      </c>
      <c r="Y1203" s="16">
        <f t="shared" si="3627"/>
        <v>2992884.9775439999</v>
      </c>
      <c r="Z1203" s="16">
        <f t="shared" si="3627"/>
        <v>2992884.9775439999</v>
      </c>
      <c r="AA1203" s="16">
        <f t="shared" si="3627"/>
        <v>3294656.8029548014</v>
      </c>
      <c r="AB1203" s="16">
        <f t="shared" si="3627"/>
        <v>3294656.8029548014</v>
      </c>
      <c r="AC1203" s="16">
        <f t="shared" si="3627"/>
        <v>3294656.8029548014</v>
      </c>
      <c r="AD1203" s="16">
        <f t="shared" si="3627"/>
        <v>3294656.8029548014</v>
      </c>
      <c r="AE1203" s="16">
        <f t="shared" si="3627"/>
        <v>3294656.8029548014</v>
      </c>
      <c r="AF1203" s="16">
        <f t="shared" si="3627"/>
        <v>3294656.8029548014</v>
      </c>
      <c r="AG1203" s="16">
        <f t="shared" si="3627"/>
        <v>3294656.8029548014</v>
      </c>
      <c r="AH1203" s="16">
        <f t="shared" si="3627"/>
        <v>3294656.8029548014</v>
      </c>
      <c r="AI1203" s="16">
        <f t="shared" si="3627"/>
        <v>3294656.8029548014</v>
      </c>
      <c r="AJ1203" s="16">
        <f t="shared" si="3627"/>
        <v>3294656.8029548014</v>
      </c>
      <c r="AK1203" s="16">
        <f t="shared" si="3627"/>
        <v>3294656.8029548014</v>
      </c>
      <c r="AL1203" s="16">
        <f t="shared" si="3627"/>
        <v>3294656.8029548014</v>
      </c>
      <c r="AM1203" s="16">
        <f t="shared" si="3627"/>
        <v>3983081.9845616538</v>
      </c>
      <c r="AN1203" s="16">
        <f t="shared" si="3627"/>
        <v>3983081.9845616538</v>
      </c>
      <c r="AO1203" s="16">
        <f t="shared" si="3627"/>
        <v>3983081.9845616538</v>
      </c>
      <c r="AP1203" s="16">
        <f t="shared" si="3627"/>
        <v>3983081.9845616538</v>
      </c>
      <c r="AQ1203" s="16">
        <f t="shared" si="3627"/>
        <v>3983081.9845616538</v>
      </c>
      <c r="AR1203" s="16">
        <f t="shared" si="3627"/>
        <v>3983081.9845616538</v>
      </c>
      <c r="AS1203" s="16">
        <f t="shared" si="3627"/>
        <v>3983081.9845616538</v>
      </c>
      <c r="AT1203" s="16">
        <f t="shared" si="3627"/>
        <v>3983081.9845616538</v>
      </c>
      <c r="AU1203" s="16">
        <f t="shared" ref="AU1203:BV1203" si="3628">+AU1177+AU1143+AU1110</f>
        <v>3983081.9845616538</v>
      </c>
      <c r="AV1203" s="16">
        <f t="shared" si="3628"/>
        <v>3983081.9845616538</v>
      </c>
      <c r="AW1203" s="16">
        <f t="shared" si="3628"/>
        <v>3983081.9845616538</v>
      </c>
      <c r="AX1203" s="16">
        <f t="shared" si="3628"/>
        <v>3983081.9845616538</v>
      </c>
      <c r="AY1203" s="16">
        <f t="shared" si="3628"/>
        <v>4684405.0929908659</v>
      </c>
      <c r="AZ1203" s="16">
        <f t="shared" si="3628"/>
        <v>4684405.0929908659</v>
      </c>
      <c r="BA1203" s="16">
        <f t="shared" si="3628"/>
        <v>4684405.0929908659</v>
      </c>
      <c r="BB1203" s="16">
        <f t="shared" si="3628"/>
        <v>4684405.0929908659</v>
      </c>
      <c r="BC1203" s="16">
        <f t="shared" si="3628"/>
        <v>4684405.0929908659</v>
      </c>
      <c r="BD1203" s="16">
        <f t="shared" si="3628"/>
        <v>4684405.0929908659</v>
      </c>
      <c r="BE1203" s="16">
        <f t="shared" si="3628"/>
        <v>4684405.0929908659</v>
      </c>
      <c r="BF1203" s="16">
        <f t="shared" si="3628"/>
        <v>4684405.0929908659</v>
      </c>
      <c r="BG1203" s="16">
        <f t="shared" si="3628"/>
        <v>4684405.0929908659</v>
      </c>
      <c r="BH1203" s="16">
        <f t="shared" si="3628"/>
        <v>4684405.0929908659</v>
      </c>
      <c r="BI1203" s="16">
        <f t="shared" si="3628"/>
        <v>4684405.0929908659</v>
      </c>
      <c r="BJ1203" s="16">
        <f t="shared" si="3628"/>
        <v>4684405.0929908659</v>
      </c>
      <c r="BK1203" s="16">
        <f t="shared" si="3628"/>
        <v>5138867.3221211638</v>
      </c>
      <c r="BL1203" s="16">
        <f t="shared" si="3628"/>
        <v>5138867.3221211638</v>
      </c>
      <c r="BM1203" s="16">
        <f t="shared" si="3628"/>
        <v>5138867.3221211638</v>
      </c>
      <c r="BN1203" s="16">
        <f t="shared" si="3628"/>
        <v>5138867.3221211638</v>
      </c>
      <c r="BO1203" s="16">
        <f t="shared" si="3628"/>
        <v>5138867.3221211638</v>
      </c>
      <c r="BP1203" s="16">
        <f t="shared" si="3628"/>
        <v>5138867.3221211638</v>
      </c>
      <c r="BQ1203" s="16">
        <f t="shared" si="3628"/>
        <v>5138867.3221211638</v>
      </c>
      <c r="BR1203" s="16">
        <f t="shared" si="3628"/>
        <v>5138867.3221211638</v>
      </c>
      <c r="BS1203" s="16">
        <f t="shared" si="3628"/>
        <v>5138867.3221211638</v>
      </c>
      <c r="BT1203" s="16">
        <f t="shared" si="3628"/>
        <v>5138867.3221211638</v>
      </c>
      <c r="BU1203" s="16">
        <f t="shared" si="3628"/>
        <v>5138867.3221211638</v>
      </c>
      <c r="BV1203" s="16">
        <f t="shared" si="3628"/>
        <v>5138867.3221211638</v>
      </c>
      <c r="BW1203" s="247">
        <f t="shared" si="3497"/>
        <v>241126754.16206998</v>
      </c>
    </row>
    <row r="1204" spans="1:75" x14ac:dyDescent="0.3">
      <c r="BW1204" s="291">
        <f t="shared" ref="BW1204:BW1239" si="3629">SUM(C1204:BV1204)</f>
        <v>0</v>
      </c>
    </row>
    <row r="1205" spans="1:75" x14ac:dyDescent="0.3">
      <c r="A1205" s="293" t="s">
        <v>681</v>
      </c>
      <c r="O1205" s="118">
        <f>+SUM(O1190:O1203)</f>
        <v>557923641.2304939</v>
      </c>
      <c r="P1205" s="118">
        <f t="shared" ref="P1205:BV1205" si="3630">+SUM(P1190:P1203)</f>
        <v>558422455.39341784</v>
      </c>
      <c r="Q1205" s="118">
        <f t="shared" si="3630"/>
        <v>558921269.55634189</v>
      </c>
      <c r="R1205" s="118">
        <f t="shared" si="3630"/>
        <v>559420083.71926582</v>
      </c>
      <c r="S1205" s="118">
        <f t="shared" si="3630"/>
        <v>559918897.88218987</v>
      </c>
      <c r="T1205" s="118">
        <f t="shared" si="3630"/>
        <v>560417712.0451138</v>
      </c>
      <c r="U1205" s="118">
        <f t="shared" si="3630"/>
        <v>560916526.20803785</v>
      </c>
      <c r="V1205" s="118">
        <f t="shared" si="3630"/>
        <v>561415340.3709619</v>
      </c>
      <c r="W1205" s="118">
        <f t="shared" si="3630"/>
        <v>561914154.53388584</v>
      </c>
      <c r="X1205" s="118">
        <f t="shared" si="3630"/>
        <v>562412968.69680989</v>
      </c>
      <c r="Y1205" s="118">
        <f t="shared" si="3630"/>
        <v>562911782.85973382</v>
      </c>
      <c r="Z1205" s="118">
        <f t="shared" si="3630"/>
        <v>563410597.02265787</v>
      </c>
      <c r="AA1205" s="118">
        <f t="shared" si="3630"/>
        <v>614178939.01749098</v>
      </c>
      <c r="AB1205" s="118">
        <f t="shared" si="3630"/>
        <v>614728048.48465014</v>
      </c>
      <c r="AC1205" s="118">
        <f t="shared" si="3630"/>
        <v>615277157.95180917</v>
      </c>
      <c r="AD1205" s="118">
        <f t="shared" si="3630"/>
        <v>615826267.41896832</v>
      </c>
      <c r="AE1205" s="118">
        <f t="shared" si="3630"/>
        <v>616375376.88612747</v>
      </c>
      <c r="AF1205" s="118">
        <f t="shared" si="3630"/>
        <v>616924486.35328662</v>
      </c>
      <c r="AG1205" s="118">
        <f t="shared" si="3630"/>
        <v>617473595.82044578</v>
      </c>
      <c r="AH1205" s="118">
        <f t="shared" si="3630"/>
        <v>618022705.28760493</v>
      </c>
      <c r="AI1205" s="118">
        <f t="shared" si="3630"/>
        <v>618571814.75476396</v>
      </c>
      <c r="AJ1205" s="118">
        <f t="shared" si="3630"/>
        <v>619120924.22192311</v>
      </c>
      <c r="AK1205" s="118">
        <f t="shared" si="3630"/>
        <v>619670033.68908226</v>
      </c>
      <c r="AL1205" s="118">
        <f t="shared" si="3630"/>
        <v>620219143.15624142</v>
      </c>
      <c r="AM1205" s="118">
        <f t="shared" si="3630"/>
        <v>742512866.62203491</v>
      </c>
      <c r="AN1205" s="118">
        <f t="shared" si="3630"/>
        <v>743176713.61946189</v>
      </c>
      <c r="AO1205" s="118">
        <f t="shared" si="3630"/>
        <v>743840560.61688876</v>
      </c>
      <c r="AP1205" s="118">
        <f t="shared" si="3630"/>
        <v>744504407.61431575</v>
      </c>
      <c r="AQ1205" s="118">
        <f t="shared" si="3630"/>
        <v>745168254.61174273</v>
      </c>
      <c r="AR1205" s="118">
        <f t="shared" si="3630"/>
        <v>745832101.6091696</v>
      </c>
      <c r="AS1205" s="118">
        <f t="shared" si="3630"/>
        <v>746495948.60659659</v>
      </c>
      <c r="AT1205" s="118">
        <f t="shared" si="3630"/>
        <v>747159795.60402346</v>
      </c>
      <c r="AU1205" s="118">
        <f t="shared" si="3630"/>
        <v>747823642.60145044</v>
      </c>
      <c r="AV1205" s="118">
        <f t="shared" si="3630"/>
        <v>748487489.59887743</v>
      </c>
      <c r="AW1205" s="118">
        <f t="shared" si="3630"/>
        <v>749151336.5963043</v>
      </c>
      <c r="AX1205" s="118">
        <f t="shared" si="3630"/>
        <v>749815183.59373128</v>
      </c>
      <c r="AY1205" s="118">
        <f t="shared" si="3630"/>
        <v>873251182.75171411</v>
      </c>
      <c r="AZ1205" s="118">
        <f t="shared" si="3630"/>
        <v>874031916.93387926</v>
      </c>
      <c r="BA1205" s="118">
        <f t="shared" si="3630"/>
        <v>874812651.1160444</v>
      </c>
      <c r="BB1205" s="118">
        <f t="shared" si="3630"/>
        <v>875593385.29820955</v>
      </c>
      <c r="BC1205" s="118">
        <f t="shared" si="3630"/>
        <v>876374119.48037469</v>
      </c>
      <c r="BD1205" s="118">
        <f t="shared" si="3630"/>
        <v>877154853.66253984</v>
      </c>
      <c r="BE1205" s="118">
        <f t="shared" si="3630"/>
        <v>877935587.84470499</v>
      </c>
      <c r="BF1205" s="118">
        <f t="shared" si="3630"/>
        <v>878716322.02687013</v>
      </c>
      <c r="BG1205" s="118">
        <f t="shared" si="3630"/>
        <v>879497056.20903528</v>
      </c>
      <c r="BH1205" s="118">
        <f t="shared" si="3630"/>
        <v>880277790.39120042</v>
      </c>
      <c r="BI1205" s="118">
        <f t="shared" si="3630"/>
        <v>881058524.57336557</v>
      </c>
      <c r="BJ1205" s="118">
        <f t="shared" si="3630"/>
        <v>881839258.75553071</v>
      </c>
      <c r="BK1205" s="118">
        <f t="shared" si="3630"/>
        <v>957970516.63208687</v>
      </c>
      <c r="BL1205" s="118">
        <f t="shared" si="3630"/>
        <v>958826994.5191071</v>
      </c>
      <c r="BM1205" s="118">
        <f t="shared" si="3630"/>
        <v>959683472.40612733</v>
      </c>
      <c r="BN1205" s="118">
        <f t="shared" si="3630"/>
        <v>960539950.29314744</v>
      </c>
      <c r="BO1205" s="118">
        <f t="shared" si="3630"/>
        <v>961396428.18016768</v>
      </c>
      <c r="BP1205" s="118">
        <f t="shared" si="3630"/>
        <v>962252906.06718791</v>
      </c>
      <c r="BQ1205" s="118">
        <f t="shared" si="3630"/>
        <v>963109383.95420814</v>
      </c>
      <c r="BR1205" s="118">
        <f t="shared" si="3630"/>
        <v>963965861.84122825</v>
      </c>
      <c r="BS1205" s="118">
        <f t="shared" si="3630"/>
        <v>964822339.72824848</v>
      </c>
      <c r="BT1205" s="118">
        <f t="shared" si="3630"/>
        <v>965678817.61526871</v>
      </c>
      <c r="BU1205" s="118">
        <f t="shared" si="3630"/>
        <v>966535295.50228882</v>
      </c>
      <c r="BV1205" s="118">
        <f t="shared" si="3630"/>
        <v>967391773.38930905</v>
      </c>
      <c r="BW1205" s="247">
        <f t="shared" si="3629"/>
        <v>45171078613.02774</v>
      </c>
    </row>
    <row r="1206" spans="1:75" x14ac:dyDescent="0.3">
      <c r="O1206" s="119"/>
      <c r="P1206" s="119"/>
      <c r="Q1206" s="119"/>
      <c r="R1206" s="119"/>
      <c r="S1206" s="119"/>
      <c r="T1206" s="119"/>
      <c r="U1206" s="119"/>
      <c r="V1206" s="119"/>
      <c r="W1206" s="119"/>
      <c r="X1206" s="119"/>
      <c r="Y1206" s="119"/>
      <c r="Z1206" s="119"/>
      <c r="AA1206" s="119"/>
      <c r="AB1206" s="119"/>
      <c r="AC1206" s="119"/>
      <c r="AD1206" s="119"/>
      <c r="AE1206" s="119"/>
      <c r="AF1206" s="119"/>
      <c r="AG1206" s="119"/>
      <c r="AH1206" s="119"/>
      <c r="AI1206" s="119"/>
      <c r="AJ1206" s="119"/>
      <c r="AK1206" s="119"/>
      <c r="AL1206" s="119"/>
      <c r="AM1206" s="119"/>
      <c r="AN1206" s="119"/>
      <c r="AO1206" s="119"/>
      <c r="AP1206" s="119"/>
      <c r="AQ1206" s="119"/>
      <c r="AR1206" s="119"/>
      <c r="AS1206" s="119"/>
      <c r="AT1206" s="119"/>
      <c r="AU1206" s="119"/>
      <c r="AV1206" s="119"/>
      <c r="AW1206" s="119"/>
      <c r="AX1206" s="119"/>
      <c r="AY1206" s="119"/>
      <c r="AZ1206" s="119"/>
      <c r="BA1206" s="119"/>
      <c r="BB1206" s="119"/>
      <c r="BC1206" s="119"/>
      <c r="BD1206" s="119"/>
      <c r="BE1206" s="119"/>
      <c r="BF1206" s="119"/>
      <c r="BG1206" s="119"/>
      <c r="BH1206" s="119"/>
      <c r="BI1206" s="119"/>
      <c r="BJ1206" s="119"/>
      <c r="BK1206" s="119"/>
      <c r="BL1206" s="119"/>
      <c r="BM1206" s="119"/>
      <c r="BN1206" s="119"/>
      <c r="BO1206" s="119"/>
      <c r="BP1206" s="119"/>
      <c r="BQ1206" s="119"/>
      <c r="BR1206" s="119"/>
      <c r="BS1206" s="119"/>
      <c r="BT1206" s="119"/>
      <c r="BU1206" s="119"/>
      <c r="BV1206" s="119"/>
      <c r="BW1206" s="291">
        <f t="shared" si="3629"/>
        <v>0</v>
      </c>
    </row>
    <row r="1207" spans="1:75" x14ac:dyDescent="0.3">
      <c r="A1207" s="221" t="s">
        <v>679</v>
      </c>
      <c r="O1207" s="118">
        <f>+O1205*O822</f>
        <v>557923641.2304939</v>
      </c>
      <c r="P1207" s="118">
        <f t="shared" ref="P1207:BV1207" si="3631">+P1205*P822</f>
        <v>558422455.39341784</v>
      </c>
      <c r="Q1207" s="118">
        <f t="shared" si="3631"/>
        <v>558921269.55634189</v>
      </c>
      <c r="R1207" s="118">
        <f t="shared" si="3631"/>
        <v>559420083.71926582</v>
      </c>
      <c r="S1207" s="118">
        <f t="shared" si="3631"/>
        <v>559918897.88218987</v>
      </c>
      <c r="T1207" s="118">
        <f t="shared" si="3631"/>
        <v>560417712.0451138</v>
      </c>
      <c r="U1207" s="118">
        <f t="shared" si="3631"/>
        <v>560916526.20803785</v>
      </c>
      <c r="V1207" s="118">
        <f t="shared" si="3631"/>
        <v>561415340.3709619</v>
      </c>
      <c r="W1207" s="118">
        <f t="shared" si="3631"/>
        <v>561914154.53388584</v>
      </c>
      <c r="X1207" s="118">
        <f t="shared" si="3631"/>
        <v>562412968.69680989</v>
      </c>
      <c r="Y1207" s="118">
        <f t="shared" si="3631"/>
        <v>562911782.85973382</v>
      </c>
      <c r="Z1207" s="118">
        <f t="shared" si="3631"/>
        <v>563410597.02265787</v>
      </c>
      <c r="AA1207" s="118">
        <f t="shared" si="3631"/>
        <v>614178939.01749098</v>
      </c>
      <c r="AB1207" s="118">
        <f t="shared" si="3631"/>
        <v>614728048.48465014</v>
      </c>
      <c r="AC1207" s="118">
        <f t="shared" si="3631"/>
        <v>615277157.95180917</v>
      </c>
      <c r="AD1207" s="118">
        <f t="shared" si="3631"/>
        <v>615826267.41896832</v>
      </c>
      <c r="AE1207" s="118">
        <f t="shared" si="3631"/>
        <v>616375376.88612747</v>
      </c>
      <c r="AF1207" s="118">
        <f t="shared" si="3631"/>
        <v>616924486.35328662</v>
      </c>
      <c r="AG1207" s="118">
        <f t="shared" si="3631"/>
        <v>617473595.82044578</v>
      </c>
      <c r="AH1207" s="118">
        <f t="shared" si="3631"/>
        <v>618022705.28760493</v>
      </c>
      <c r="AI1207" s="118">
        <f t="shared" si="3631"/>
        <v>618571814.75476396</v>
      </c>
      <c r="AJ1207" s="118">
        <f t="shared" si="3631"/>
        <v>619120924.22192311</v>
      </c>
      <c r="AK1207" s="118">
        <f t="shared" si="3631"/>
        <v>619670033.68908226</v>
      </c>
      <c r="AL1207" s="118">
        <f t="shared" si="3631"/>
        <v>620219143.15624142</v>
      </c>
      <c r="AM1207" s="118">
        <f t="shared" si="3631"/>
        <v>615246672.21211326</v>
      </c>
      <c r="AN1207" s="118">
        <f t="shared" si="3631"/>
        <v>638582269.06267226</v>
      </c>
      <c r="AO1207" s="118">
        <f t="shared" si="3631"/>
        <v>699682253.38630056</v>
      </c>
      <c r="AP1207" s="118">
        <f t="shared" si="3631"/>
        <v>639723103.84438312</v>
      </c>
      <c r="AQ1207" s="118">
        <f t="shared" si="3631"/>
        <v>700931128.44812357</v>
      </c>
      <c r="AR1207" s="118">
        <f t="shared" si="3631"/>
        <v>640863938.62609398</v>
      </c>
      <c r="AS1207" s="118">
        <f t="shared" si="3631"/>
        <v>702180003.50994647</v>
      </c>
      <c r="AT1207" s="118">
        <f t="shared" si="3631"/>
        <v>642004773.40780485</v>
      </c>
      <c r="AU1207" s="118">
        <f t="shared" si="3631"/>
        <v>703428878.57176948</v>
      </c>
      <c r="AV1207" s="118">
        <f t="shared" si="3631"/>
        <v>643145608.18951583</v>
      </c>
      <c r="AW1207" s="118">
        <f t="shared" si="3631"/>
        <v>704677753.63359237</v>
      </c>
      <c r="AX1207" s="118">
        <f t="shared" si="3631"/>
        <v>644286442.97122669</v>
      </c>
      <c r="AY1207" s="118">
        <f t="shared" si="3631"/>
        <v>803926372.85499752</v>
      </c>
      <c r="AZ1207" s="118">
        <f t="shared" si="3631"/>
        <v>742565225.33092773</v>
      </c>
      <c r="BA1207" s="118">
        <f t="shared" si="3631"/>
        <v>823982228.4297663</v>
      </c>
      <c r="BB1207" s="118">
        <f t="shared" si="3631"/>
        <v>743891826.89471674</v>
      </c>
      <c r="BC1207" s="118">
        <f t="shared" si="3631"/>
        <v>825452968.68577659</v>
      </c>
      <c r="BD1207" s="118">
        <f t="shared" si="3631"/>
        <v>745218428.45850587</v>
      </c>
      <c r="BE1207" s="118">
        <f t="shared" si="3631"/>
        <v>826923708.94178689</v>
      </c>
      <c r="BF1207" s="118">
        <f t="shared" si="3631"/>
        <v>746545030.02229488</v>
      </c>
      <c r="BG1207" s="118">
        <f t="shared" si="3631"/>
        <v>828394449.19779718</v>
      </c>
      <c r="BH1207" s="118">
        <f t="shared" si="3631"/>
        <v>747871631.58608401</v>
      </c>
      <c r="BI1207" s="118">
        <f t="shared" si="3631"/>
        <v>829865189.45380747</v>
      </c>
      <c r="BJ1207" s="118">
        <f t="shared" si="3631"/>
        <v>749198233.14987302</v>
      </c>
      <c r="BK1207" s="118">
        <f t="shared" si="3631"/>
        <v>893479560.43892002</v>
      </c>
      <c r="BL1207" s="118">
        <f t="shared" si="3631"/>
        <v>812920014.46896482</v>
      </c>
      <c r="BM1207" s="118">
        <f t="shared" si="3631"/>
        <v>907493237.79164815</v>
      </c>
      <c r="BN1207" s="118">
        <f t="shared" si="3631"/>
        <v>814372305.69624293</v>
      </c>
      <c r="BO1207" s="118">
        <f t="shared" si="3631"/>
        <v>909113038.30533242</v>
      </c>
      <c r="BP1207" s="118">
        <f t="shared" si="3631"/>
        <v>815824596.92352128</v>
      </c>
      <c r="BQ1207" s="118">
        <f t="shared" si="3631"/>
        <v>910732838.81901681</v>
      </c>
      <c r="BR1207" s="118">
        <f t="shared" si="3631"/>
        <v>817276888.15079939</v>
      </c>
      <c r="BS1207" s="118">
        <f t="shared" si="3631"/>
        <v>912352639.33270121</v>
      </c>
      <c r="BT1207" s="118">
        <f t="shared" si="3631"/>
        <v>818729179.37807763</v>
      </c>
      <c r="BU1207" s="118">
        <f t="shared" si="3631"/>
        <v>913972439.84638548</v>
      </c>
      <c r="BV1207" s="118">
        <f t="shared" si="3631"/>
        <v>820181470.60535574</v>
      </c>
      <c r="BW1207" s="247">
        <f t="shared" si="3629"/>
        <v>41869430251.188141</v>
      </c>
    </row>
    <row r="1208" spans="1:75" x14ac:dyDescent="0.3">
      <c r="A1208" s="223" t="s">
        <v>680</v>
      </c>
      <c r="O1208" s="118">
        <f>+O1205*O823</f>
        <v>0</v>
      </c>
      <c r="P1208" s="118">
        <f t="shared" ref="P1208:BV1208" si="3632">+P1205*P823</f>
        <v>0</v>
      </c>
      <c r="Q1208" s="118">
        <f t="shared" si="3632"/>
        <v>0</v>
      </c>
      <c r="R1208" s="118">
        <f t="shared" si="3632"/>
        <v>0</v>
      </c>
      <c r="S1208" s="118">
        <f t="shared" si="3632"/>
        <v>0</v>
      </c>
      <c r="T1208" s="118">
        <f t="shared" si="3632"/>
        <v>0</v>
      </c>
      <c r="U1208" s="118">
        <f t="shared" si="3632"/>
        <v>0</v>
      </c>
      <c r="V1208" s="118">
        <f t="shared" si="3632"/>
        <v>0</v>
      </c>
      <c r="W1208" s="118">
        <f t="shared" si="3632"/>
        <v>0</v>
      </c>
      <c r="X1208" s="118">
        <f t="shared" si="3632"/>
        <v>0</v>
      </c>
      <c r="Y1208" s="118">
        <f t="shared" si="3632"/>
        <v>0</v>
      </c>
      <c r="Z1208" s="118">
        <f t="shared" si="3632"/>
        <v>0</v>
      </c>
      <c r="AA1208" s="118">
        <f t="shared" si="3632"/>
        <v>0</v>
      </c>
      <c r="AB1208" s="118">
        <f t="shared" si="3632"/>
        <v>0</v>
      </c>
      <c r="AC1208" s="118">
        <f t="shared" si="3632"/>
        <v>0</v>
      </c>
      <c r="AD1208" s="118">
        <f t="shared" si="3632"/>
        <v>0</v>
      </c>
      <c r="AE1208" s="118">
        <f t="shared" si="3632"/>
        <v>0</v>
      </c>
      <c r="AF1208" s="118">
        <f t="shared" si="3632"/>
        <v>0</v>
      </c>
      <c r="AG1208" s="118">
        <f t="shared" si="3632"/>
        <v>0</v>
      </c>
      <c r="AH1208" s="118">
        <f t="shared" si="3632"/>
        <v>0</v>
      </c>
      <c r="AI1208" s="118">
        <f t="shared" si="3632"/>
        <v>0</v>
      </c>
      <c r="AJ1208" s="118">
        <f t="shared" si="3632"/>
        <v>0</v>
      </c>
      <c r="AK1208" s="118">
        <f t="shared" si="3632"/>
        <v>0</v>
      </c>
      <c r="AL1208" s="118">
        <f t="shared" si="3632"/>
        <v>0</v>
      </c>
      <c r="AM1208" s="118">
        <f t="shared" si="3632"/>
        <v>127266194.40992172</v>
      </c>
      <c r="AN1208" s="118">
        <f t="shared" si="3632"/>
        <v>104594444.55678962</v>
      </c>
      <c r="AO1208" s="118">
        <f t="shared" si="3632"/>
        <v>44158307.230588175</v>
      </c>
      <c r="AP1208" s="118">
        <f t="shared" si="3632"/>
        <v>104781303.76993261</v>
      </c>
      <c r="AQ1208" s="118">
        <f t="shared" si="3632"/>
        <v>44237126.163619123</v>
      </c>
      <c r="AR1208" s="118">
        <f t="shared" si="3632"/>
        <v>104968162.9830756</v>
      </c>
      <c r="AS1208" s="118">
        <f t="shared" si="3632"/>
        <v>44315945.096650071</v>
      </c>
      <c r="AT1208" s="118">
        <f t="shared" si="3632"/>
        <v>105155022.19621859</v>
      </c>
      <c r="AU1208" s="118">
        <f t="shared" si="3632"/>
        <v>44394764.029681019</v>
      </c>
      <c r="AV1208" s="118">
        <f t="shared" si="3632"/>
        <v>105341881.40936159</v>
      </c>
      <c r="AW1208" s="118">
        <f t="shared" si="3632"/>
        <v>44473582.96271196</v>
      </c>
      <c r="AX1208" s="118">
        <f t="shared" si="3632"/>
        <v>105528740.62250458</v>
      </c>
      <c r="AY1208" s="118">
        <f t="shared" si="3632"/>
        <v>69324809.89671655</v>
      </c>
      <c r="AZ1208" s="118">
        <f t="shared" si="3632"/>
        <v>131466691.6029515</v>
      </c>
      <c r="BA1208" s="118">
        <f t="shared" si="3632"/>
        <v>50830422.686278105</v>
      </c>
      <c r="BB1208" s="118">
        <f t="shared" si="3632"/>
        <v>131701558.40349273</v>
      </c>
      <c r="BC1208" s="118">
        <f t="shared" si="3632"/>
        <v>50921150.794598103</v>
      </c>
      <c r="BD1208" s="118">
        <f t="shared" si="3632"/>
        <v>131936425.20403396</v>
      </c>
      <c r="BE1208" s="118">
        <f t="shared" si="3632"/>
        <v>51011878.9029181</v>
      </c>
      <c r="BF1208" s="118">
        <f t="shared" si="3632"/>
        <v>132171292.00457518</v>
      </c>
      <c r="BG1208" s="118">
        <f t="shared" si="3632"/>
        <v>51102607.011238091</v>
      </c>
      <c r="BH1208" s="118">
        <f t="shared" si="3632"/>
        <v>132406158.80511642</v>
      </c>
      <c r="BI1208" s="118">
        <f t="shared" si="3632"/>
        <v>51193335.119558088</v>
      </c>
      <c r="BJ1208" s="118">
        <f t="shared" si="3632"/>
        <v>132641025.60565764</v>
      </c>
      <c r="BK1208" s="118">
        <f t="shared" si="3632"/>
        <v>64490956.193166919</v>
      </c>
      <c r="BL1208" s="118">
        <f t="shared" si="3632"/>
        <v>145906980.05014223</v>
      </c>
      <c r="BM1208" s="118">
        <f t="shared" si="3632"/>
        <v>52190234.61447911</v>
      </c>
      <c r="BN1208" s="118">
        <f t="shared" si="3632"/>
        <v>146167644.5969044</v>
      </c>
      <c r="BO1208" s="118">
        <f t="shared" si="3632"/>
        <v>52283389.874835156</v>
      </c>
      <c r="BP1208" s="118">
        <f t="shared" si="3632"/>
        <v>146428309.14366663</v>
      </c>
      <c r="BQ1208" s="118">
        <f t="shared" si="3632"/>
        <v>52376545.135191217</v>
      </c>
      <c r="BR1208" s="118">
        <f t="shared" si="3632"/>
        <v>146688973.69042882</v>
      </c>
      <c r="BS1208" s="118">
        <f t="shared" si="3632"/>
        <v>52469700.395547271</v>
      </c>
      <c r="BT1208" s="118">
        <f t="shared" si="3632"/>
        <v>146949638.23719102</v>
      </c>
      <c r="BU1208" s="118">
        <f t="shared" si="3632"/>
        <v>52562855.655903317</v>
      </c>
      <c r="BV1208" s="118">
        <f t="shared" si="3632"/>
        <v>147210302.78395322</v>
      </c>
      <c r="BW1208" s="247">
        <f t="shared" si="3629"/>
        <v>3301648361.8395987</v>
      </c>
    </row>
    <row r="1209" spans="1:75" x14ac:dyDescent="0.3">
      <c r="A1209" s="5" t="s">
        <v>538</v>
      </c>
      <c r="O1209" s="119">
        <f>+O1205-O1207-O1208</f>
        <v>0</v>
      </c>
      <c r="P1209" s="119">
        <f t="shared" ref="P1209:BV1209" si="3633">+P1205-P1207-P1208</f>
        <v>0</v>
      </c>
      <c r="Q1209" s="119">
        <f t="shared" si="3633"/>
        <v>0</v>
      </c>
      <c r="R1209" s="119">
        <f t="shared" si="3633"/>
        <v>0</v>
      </c>
      <c r="S1209" s="119">
        <f t="shared" si="3633"/>
        <v>0</v>
      </c>
      <c r="T1209" s="119">
        <f t="shared" si="3633"/>
        <v>0</v>
      </c>
      <c r="U1209" s="119">
        <f t="shared" si="3633"/>
        <v>0</v>
      </c>
      <c r="V1209" s="119">
        <f t="shared" si="3633"/>
        <v>0</v>
      </c>
      <c r="W1209" s="119">
        <f t="shared" si="3633"/>
        <v>0</v>
      </c>
      <c r="X1209" s="119">
        <f t="shared" si="3633"/>
        <v>0</v>
      </c>
      <c r="Y1209" s="119">
        <f t="shared" si="3633"/>
        <v>0</v>
      </c>
      <c r="Z1209" s="119">
        <f t="shared" si="3633"/>
        <v>0</v>
      </c>
      <c r="AA1209" s="119">
        <f t="shared" si="3633"/>
        <v>0</v>
      </c>
      <c r="AB1209" s="119">
        <f t="shared" si="3633"/>
        <v>0</v>
      </c>
      <c r="AC1209" s="119">
        <f t="shared" si="3633"/>
        <v>0</v>
      </c>
      <c r="AD1209" s="119">
        <f t="shared" si="3633"/>
        <v>0</v>
      </c>
      <c r="AE1209" s="119">
        <f t="shared" si="3633"/>
        <v>0</v>
      </c>
      <c r="AF1209" s="119">
        <f t="shared" si="3633"/>
        <v>0</v>
      </c>
      <c r="AG1209" s="119">
        <f t="shared" si="3633"/>
        <v>0</v>
      </c>
      <c r="AH1209" s="119">
        <f t="shared" si="3633"/>
        <v>0</v>
      </c>
      <c r="AI1209" s="119">
        <f t="shared" si="3633"/>
        <v>0</v>
      </c>
      <c r="AJ1209" s="119">
        <f t="shared" si="3633"/>
        <v>0</v>
      </c>
      <c r="AK1209" s="119">
        <f t="shared" si="3633"/>
        <v>0</v>
      </c>
      <c r="AL1209" s="119">
        <f t="shared" si="3633"/>
        <v>0</v>
      </c>
      <c r="AM1209" s="119">
        <f t="shared" si="3633"/>
        <v>0</v>
      </c>
      <c r="AN1209" s="119">
        <f t="shared" si="3633"/>
        <v>0</v>
      </c>
      <c r="AO1209" s="119">
        <f t="shared" si="3633"/>
        <v>0</v>
      </c>
      <c r="AP1209" s="119">
        <f t="shared" si="3633"/>
        <v>0</v>
      </c>
      <c r="AQ1209" s="119">
        <f t="shared" si="3633"/>
        <v>0</v>
      </c>
      <c r="AR1209" s="119">
        <f t="shared" si="3633"/>
        <v>0</v>
      </c>
      <c r="AS1209" s="119">
        <f t="shared" si="3633"/>
        <v>0</v>
      </c>
      <c r="AT1209" s="119">
        <f t="shared" si="3633"/>
        <v>0</v>
      </c>
      <c r="AU1209" s="119">
        <f t="shared" si="3633"/>
        <v>0</v>
      </c>
      <c r="AV1209" s="119">
        <f t="shared" si="3633"/>
        <v>0</v>
      </c>
      <c r="AW1209" s="119">
        <f t="shared" si="3633"/>
        <v>0</v>
      </c>
      <c r="AX1209" s="119">
        <f t="shared" si="3633"/>
        <v>0</v>
      </c>
      <c r="AY1209" s="119">
        <f t="shared" si="3633"/>
        <v>0</v>
      </c>
      <c r="AZ1209" s="119">
        <f t="shared" si="3633"/>
        <v>0</v>
      </c>
      <c r="BA1209" s="119">
        <f t="shared" si="3633"/>
        <v>0</v>
      </c>
      <c r="BB1209" s="119">
        <f t="shared" si="3633"/>
        <v>0</v>
      </c>
      <c r="BC1209" s="119">
        <f t="shared" si="3633"/>
        <v>0</v>
      </c>
      <c r="BD1209" s="119">
        <f t="shared" si="3633"/>
        <v>0</v>
      </c>
      <c r="BE1209" s="119">
        <f t="shared" si="3633"/>
        <v>0</v>
      </c>
      <c r="BF1209" s="119">
        <f t="shared" si="3633"/>
        <v>0</v>
      </c>
      <c r="BG1209" s="119">
        <f t="shared" si="3633"/>
        <v>0</v>
      </c>
      <c r="BH1209" s="119">
        <f t="shared" si="3633"/>
        <v>0</v>
      </c>
      <c r="BI1209" s="119">
        <f t="shared" si="3633"/>
        <v>0</v>
      </c>
      <c r="BJ1209" s="119">
        <f t="shared" si="3633"/>
        <v>0</v>
      </c>
      <c r="BK1209" s="119">
        <f t="shared" si="3633"/>
        <v>-6.7055225372314453E-8</v>
      </c>
      <c r="BL1209" s="119">
        <f t="shared" si="3633"/>
        <v>0</v>
      </c>
      <c r="BM1209" s="119">
        <f t="shared" si="3633"/>
        <v>7.4505805969238281E-8</v>
      </c>
      <c r="BN1209" s="119">
        <f t="shared" si="3633"/>
        <v>0</v>
      </c>
      <c r="BO1209" s="119">
        <f t="shared" si="3633"/>
        <v>9.6857547760009766E-8</v>
      </c>
      <c r="BP1209" s="119">
        <f t="shared" si="3633"/>
        <v>0</v>
      </c>
      <c r="BQ1209" s="119">
        <f t="shared" si="3633"/>
        <v>1.0430812835693359E-7</v>
      </c>
      <c r="BR1209" s="119">
        <f t="shared" si="3633"/>
        <v>0</v>
      </c>
      <c r="BS1209" s="119">
        <f t="shared" si="3633"/>
        <v>0</v>
      </c>
      <c r="BT1209" s="119">
        <f t="shared" si="3633"/>
        <v>0</v>
      </c>
      <c r="BU1209" s="119">
        <f t="shared" si="3633"/>
        <v>0</v>
      </c>
      <c r="BV1209" s="119">
        <f t="shared" si="3633"/>
        <v>0</v>
      </c>
      <c r="BW1209" s="292">
        <f t="shared" si="3629"/>
        <v>2.0861625671386719E-7</v>
      </c>
    </row>
    <row r="1210" spans="1:75" x14ac:dyDescent="0.3">
      <c r="BW1210" s="292"/>
    </row>
    <row r="1211" spans="1:75" x14ac:dyDescent="0.3">
      <c r="A1211" s="3" t="s">
        <v>669</v>
      </c>
      <c r="BW1211" s="247">
        <f t="shared" si="3629"/>
        <v>0</v>
      </c>
    </row>
    <row r="1212" spans="1:75" x14ac:dyDescent="0.3">
      <c r="BW1212" s="290">
        <f t="shared" si="3629"/>
        <v>0</v>
      </c>
    </row>
    <row r="1213" spans="1:75" x14ac:dyDescent="0.3">
      <c r="A1213" s="5" t="s">
        <v>472</v>
      </c>
      <c r="O1213" s="16">
        <f>+((N1190-N1198-N1201-N1203)/2)+((O1190-O1198-O1201-O1203)/2)</f>
        <v>136176266.47825199</v>
      </c>
      <c r="P1213" s="16">
        <f t="shared" ref="P1213:BV1213" si="3634">+((O1190-O1198-O1201-O1203)/2)+((P1190-P1198-P1201-P1203)/2)</f>
        <v>272352532.95650399</v>
      </c>
      <c r="Q1213" s="16">
        <f t="shared" si="3634"/>
        <v>272352532.95650399</v>
      </c>
      <c r="R1213" s="16">
        <f t="shared" si="3634"/>
        <v>272352532.95650399</v>
      </c>
      <c r="S1213" s="16">
        <f t="shared" si="3634"/>
        <v>272352532.95650399</v>
      </c>
      <c r="T1213" s="16">
        <f t="shared" si="3634"/>
        <v>272352532.95650399</v>
      </c>
      <c r="U1213" s="16">
        <f t="shared" si="3634"/>
        <v>272352532.95650399</v>
      </c>
      <c r="V1213" s="16">
        <f t="shared" si="3634"/>
        <v>272352532.95650399</v>
      </c>
      <c r="W1213" s="16">
        <f t="shared" si="3634"/>
        <v>272352532.95650399</v>
      </c>
      <c r="X1213" s="16">
        <f t="shared" si="3634"/>
        <v>272352532.95650399</v>
      </c>
      <c r="Y1213" s="16">
        <f t="shared" si="3634"/>
        <v>272352532.95650399</v>
      </c>
      <c r="Z1213" s="16">
        <f t="shared" si="3634"/>
        <v>272352532.95650399</v>
      </c>
      <c r="AA1213" s="16">
        <f t="shared" si="3634"/>
        <v>286083151.01269543</v>
      </c>
      <c r="AB1213" s="16">
        <f t="shared" si="3634"/>
        <v>299813769.06888688</v>
      </c>
      <c r="AC1213" s="16">
        <f t="shared" si="3634"/>
        <v>299813769.06888688</v>
      </c>
      <c r="AD1213" s="16">
        <f t="shared" si="3634"/>
        <v>299813769.06888688</v>
      </c>
      <c r="AE1213" s="16">
        <f t="shared" si="3634"/>
        <v>299813769.06888688</v>
      </c>
      <c r="AF1213" s="16">
        <f t="shared" si="3634"/>
        <v>299813769.06888688</v>
      </c>
      <c r="AG1213" s="16">
        <f t="shared" si="3634"/>
        <v>299813769.06888688</v>
      </c>
      <c r="AH1213" s="16">
        <f t="shared" si="3634"/>
        <v>299813769.06888688</v>
      </c>
      <c r="AI1213" s="16">
        <f t="shared" si="3634"/>
        <v>299813769.06888688</v>
      </c>
      <c r="AJ1213" s="16">
        <f t="shared" si="3634"/>
        <v>299813769.06888688</v>
      </c>
      <c r="AK1213" s="16">
        <f t="shared" si="3634"/>
        <v>299813769.06888688</v>
      </c>
      <c r="AL1213" s="16">
        <f t="shared" si="3634"/>
        <v>299813769.06888688</v>
      </c>
      <c r="AM1213" s="16">
        <f t="shared" si="3634"/>
        <v>331137114.83199871</v>
      </c>
      <c r="AN1213" s="16">
        <f t="shared" si="3634"/>
        <v>362460460.59511048</v>
      </c>
      <c r="AO1213" s="16">
        <f t="shared" si="3634"/>
        <v>362460460.59511048</v>
      </c>
      <c r="AP1213" s="16">
        <f t="shared" si="3634"/>
        <v>362460460.59511048</v>
      </c>
      <c r="AQ1213" s="16">
        <f t="shared" si="3634"/>
        <v>362460460.59511048</v>
      </c>
      <c r="AR1213" s="16">
        <f t="shared" si="3634"/>
        <v>362460460.59511048</v>
      </c>
      <c r="AS1213" s="16">
        <f t="shared" si="3634"/>
        <v>362460460.59511048</v>
      </c>
      <c r="AT1213" s="16">
        <f t="shared" si="3634"/>
        <v>362460460.59511048</v>
      </c>
      <c r="AU1213" s="16">
        <f t="shared" si="3634"/>
        <v>362460460.59511048</v>
      </c>
      <c r="AV1213" s="16">
        <f t="shared" si="3634"/>
        <v>362460460.59511048</v>
      </c>
      <c r="AW1213" s="16">
        <f t="shared" si="3634"/>
        <v>362460460.59511048</v>
      </c>
      <c r="AX1213" s="16">
        <f t="shared" si="3634"/>
        <v>362460460.59511048</v>
      </c>
      <c r="AY1213" s="16">
        <f t="shared" si="3634"/>
        <v>394370662.02863967</v>
      </c>
      <c r="AZ1213" s="16">
        <f t="shared" si="3634"/>
        <v>426280863.46216881</v>
      </c>
      <c r="BA1213" s="16">
        <f t="shared" si="3634"/>
        <v>426280863.46216881</v>
      </c>
      <c r="BB1213" s="16">
        <f t="shared" si="3634"/>
        <v>426280863.46216881</v>
      </c>
      <c r="BC1213" s="16">
        <f t="shared" si="3634"/>
        <v>426280863.46216881</v>
      </c>
      <c r="BD1213" s="16">
        <f t="shared" si="3634"/>
        <v>426280863.46216881</v>
      </c>
      <c r="BE1213" s="16">
        <f t="shared" si="3634"/>
        <v>426280863.46216881</v>
      </c>
      <c r="BF1213" s="16">
        <f t="shared" si="3634"/>
        <v>426280863.46216881</v>
      </c>
      <c r="BG1213" s="16">
        <f t="shared" si="3634"/>
        <v>426280863.46216881</v>
      </c>
      <c r="BH1213" s="16">
        <f t="shared" si="3634"/>
        <v>426280863.46216881</v>
      </c>
      <c r="BI1213" s="16">
        <f t="shared" si="3634"/>
        <v>426280863.46216881</v>
      </c>
      <c r="BJ1213" s="16">
        <f t="shared" si="3634"/>
        <v>426280863.46216881</v>
      </c>
      <c r="BK1213" s="16">
        <f t="shared" si="3634"/>
        <v>446958894.88759732</v>
      </c>
      <c r="BL1213" s="16">
        <f t="shared" si="3634"/>
        <v>467636926.31302583</v>
      </c>
      <c r="BM1213" s="16">
        <f t="shared" si="3634"/>
        <v>467636926.31302583</v>
      </c>
      <c r="BN1213" s="16">
        <f t="shared" si="3634"/>
        <v>467636926.31302583</v>
      </c>
      <c r="BO1213" s="16">
        <f t="shared" si="3634"/>
        <v>467636926.31302583</v>
      </c>
      <c r="BP1213" s="16">
        <f t="shared" si="3634"/>
        <v>467636926.31302583</v>
      </c>
      <c r="BQ1213" s="16">
        <f t="shared" si="3634"/>
        <v>467636926.31302583</v>
      </c>
      <c r="BR1213" s="16">
        <f t="shared" si="3634"/>
        <v>467636926.31302583</v>
      </c>
      <c r="BS1213" s="16">
        <f t="shared" si="3634"/>
        <v>467636926.31302583</v>
      </c>
      <c r="BT1213" s="16">
        <f t="shared" si="3634"/>
        <v>467636926.31302583</v>
      </c>
      <c r="BU1213" s="16">
        <f t="shared" si="3634"/>
        <v>467636926.31302583</v>
      </c>
      <c r="BV1213" s="16">
        <f t="shared" si="3634"/>
        <v>467636926.31302583</v>
      </c>
      <c r="BW1213" s="247">
        <f t="shared" ref="BW1213:BW1224" si="3635">SUM(C1213:BV1213)</f>
        <v>21708716165.59185</v>
      </c>
    </row>
    <row r="1214" spans="1:75" x14ac:dyDescent="0.3">
      <c r="A1214" s="5" t="s">
        <v>658</v>
      </c>
      <c r="O1214" s="16"/>
      <c r="P1214" s="16">
        <f>+SUM(C1191:N1191)</f>
        <v>0</v>
      </c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64">
        <f>+SUM(O1191:Z1191)</f>
        <v>299288497.75439996</v>
      </c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64">
        <f t="shared" ref="AN1214" si="3636">+SUM(AA1191:AL1191)</f>
        <v>329465680.29548013</v>
      </c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64">
        <f t="shared" ref="AZ1214" si="3637">+SUM(AM1191:AX1191)</f>
        <v>398308198.45616549</v>
      </c>
      <c r="BA1214" s="16"/>
      <c r="BB1214" s="16"/>
      <c r="BC1214" s="16"/>
      <c r="BD1214" s="16"/>
      <c r="BE1214" s="16"/>
      <c r="BF1214" s="16"/>
      <c r="BG1214" s="16"/>
      <c r="BH1214" s="16"/>
      <c r="BI1214" s="16"/>
      <c r="BJ1214" s="16"/>
      <c r="BK1214" s="16"/>
      <c r="BL1214" s="64">
        <f t="shared" ref="BL1214" si="3638">+SUM(AY1191:BJ1191)</f>
        <v>468440509.29908675</v>
      </c>
      <c r="BM1214" s="16"/>
      <c r="BN1214" s="16"/>
      <c r="BO1214" s="16"/>
      <c r="BP1214" s="16"/>
      <c r="BQ1214" s="16"/>
      <c r="BR1214" s="16"/>
      <c r="BS1214" s="16"/>
      <c r="BT1214" s="16"/>
      <c r="BU1214" s="16"/>
      <c r="BV1214" s="16"/>
      <c r="BW1214" s="247">
        <f t="shared" si="3635"/>
        <v>1495502885.8051324</v>
      </c>
    </row>
    <row r="1215" spans="1:75" x14ac:dyDescent="0.3">
      <c r="A1215" s="5" t="s">
        <v>659</v>
      </c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64">
        <f>+SUM(O1192:Z1192)</f>
        <v>35914619.730527982</v>
      </c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64">
        <f>+SUM(AA1192:AL1192)</f>
        <v>39535881.635457605</v>
      </c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64">
        <f t="shared" ref="AY1215" si="3639">+SUM(AM1192:AX1192)</f>
        <v>47796983.814739838</v>
      </c>
      <c r="AZ1215" s="16"/>
      <c r="BA1215" s="16"/>
      <c r="BB1215" s="16"/>
      <c r="BC1215" s="16"/>
      <c r="BD1215" s="16"/>
      <c r="BE1215" s="16"/>
      <c r="BF1215" s="16"/>
      <c r="BG1215" s="16"/>
      <c r="BH1215" s="16"/>
      <c r="BI1215" s="16"/>
      <c r="BJ1215" s="16"/>
      <c r="BK1215" s="64">
        <f t="shared" ref="BK1215" si="3640">+SUM(AY1192:BJ1192)</f>
        <v>56212861.115890384</v>
      </c>
      <c r="BL1215" s="16"/>
      <c r="BM1215" s="16"/>
      <c r="BN1215" s="16"/>
      <c r="BO1215" s="16"/>
      <c r="BP1215" s="16"/>
      <c r="BQ1215" s="16"/>
      <c r="BR1215" s="16"/>
      <c r="BS1215" s="16"/>
      <c r="BT1215" s="16"/>
      <c r="BU1215" s="16"/>
      <c r="BV1215" s="16"/>
      <c r="BW1215" s="247">
        <f t="shared" si="3635"/>
        <v>179460346.29661581</v>
      </c>
    </row>
    <row r="1216" spans="1:75" x14ac:dyDescent="0.3">
      <c r="A1216" s="5" t="s">
        <v>660</v>
      </c>
      <c r="O1216" s="16"/>
      <c r="P1216" s="16"/>
      <c r="Q1216" s="16"/>
      <c r="R1216" s="16"/>
      <c r="S1216" s="16"/>
      <c r="T1216" s="64">
        <f>+SUM(O1193:T1193)</f>
        <v>149644248.87719998</v>
      </c>
      <c r="U1216" s="16"/>
      <c r="V1216" s="16"/>
      <c r="W1216" s="16"/>
      <c r="X1216" s="16"/>
      <c r="Y1216" s="16"/>
      <c r="Z1216" s="64">
        <f>+SUM(U1193:Z1193)</f>
        <v>149644248.87719998</v>
      </c>
      <c r="AA1216" s="16"/>
      <c r="AB1216" s="16"/>
      <c r="AC1216" s="16"/>
      <c r="AD1216" s="16"/>
      <c r="AE1216" s="16"/>
      <c r="AF1216" s="64">
        <f t="shared" ref="AF1216" si="3641">+SUM(AA1193:AF1193)</f>
        <v>164732840.14774007</v>
      </c>
      <c r="AG1216" s="16"/>
      <c r="AH1216" s="16"/>
      <c r="AI1216" s="16"/>
      <c r="AJ1216" s="16"/>
      <c r="AK1216" s="16"/>
      <c r="AL1216" s="64">
        <f t="shared" ref="AL1216" si="3642">+SUM(AG1193:AL1193)</f>
        <v>164732840.14774007</v>
      </c>
      <c r="AM1216" s="16"/>
      <c r="AN1216" s="16"/>
      <c r="AO1216" s="16"/>
      <c r="AP1216" s="16"/>
      <c r="AQ1216" s="16"/>
      <c r="AR1216" s="64">
        <f t="shared" ref="AR1216" si="3643">+SUM(AM1193:AR1193)</f>
        <v>199154099.22808272</v>
      </c>
      <c r="AS1216" s="16"/>
      <c r="AT1216" s="16"/>
      <c r="AU1216" s="16"/>
      <c r="AV1216" s="16"/>
      <c r="AW1216" s="16"/>
      <c r="AX1216" s="64">
        <f t="shared" ref="AX1216" si="3644">+SUM(AS1193:AX1193)</f>
        <v>199154099.22808272</v>
      </c>
      <c r="AY1216" s="16"/>
      <c r="AZ1216" s="16"/>
      <c r="BA1216" s="16"/>
      <c r="BB1216" s="16"/>
      <c r="BC1216" s="16"/>
      <c r="BD1216" s="64">
        <f t="shared" ref="BD1216" si="3645">+SUM(AY1193:BD1193)</f>
        <v>234220254.64954334</v>
      </c>
      <c r="BE1216" s="16"/>
      <c r="BF1216" s="16"/>
      <c r="BG1216" s="16"/>
      <c r="BH1216" s="16"/>
      <c r="BI1216" s="16"/>
      <c r="BJ1216" s="64">
        <f t="shared" ref="BJ1216" si="3646">+SUM(BE1193:BJ1193)</f>
        <v>234220254.64954334</v>
      </c>
      <c r="BK1216" s="16"/>
      <c r="BL1216" s="16"/>
      <c r="BM1216" s="16"/>
      <c r="BN1216" s="16"/>
      <c r="BO1216" s="16"/>
      <c r="BP1216" s="64">
        <f t="shared" ref="BP1216" si="3647">+SUM(BK1193:BP1193)</f>
        <v>256943366.10605818</v>
      </c>
      <c r="BQ1216" s="16"/>
      <c r="BR1216" s="16"/>
      <c r="BS1216" s="16"/>
      <c r="BT1216" s="16"/>
      <c r="BU1216" s="16"/>
      <c r="BV1216" s="64">
        <f t="shared" ref="BV1216" si="3648">+SUM(BQ1193:BV1193)</f>
        <v>256943366.10605818</v>
      </c>
      <c r="BW1216" s="247">
        <f t="shared" si="3635"/>
        <v>2009389618.0172482</v>
      </c>
    </row>
    <row r="1217" spans="1:75" x14ac:dyDescent="0.3">
      <c r="A1217" s="5" t="s">
        <v>661</v>
      </c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64">
        <f>+SUM(O1194:Z1194)</f>
        <v>149644248.87719998</v>
      </c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64">
        <f>+SUM(AA1194:AL1194)</f>
        <v>164732840.14774007</v>
      </c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64">
        <f t="shared" ref="AX1217" si="3649">+SUM(AM1194:AX1194)</f>
        <v>199154099.22808275</v>
      </c>
      <c r="AY1217" s="16"/>
      <c r="AZ1217" s="16"/>
      <c r="BA1217" s="16"/>
      <c r="BB1217" s="16"/>
      <c r="BC1217" s="16"/>
      <c r="BD1217" s="16"/>
      <c r="BE1217" s="16"/>
      <c r="BF1217" s="16"/>
      <c r="BG1217" s="16"/>
      <c r="BH1217" s="16"/>
      <c r="BI1217" s="16"/>
      <c r="BJ1217" s="64">
        <f t="shared" ref="BJ1217" si="3650">+SUM(AY1194:BJ1194)</f>
        <v>234220254.64954337</v>
      </c>
      <c r="BK1217" s="16"/>
      <c r="BL1217" s="16"/>
      <c r="BM1217" s="16"/>
      <c r="BN1217" s="16"/>
      <c r="BO1217" s="16"/>
      <c r="BP1217" s="16"/>
      <c r="BQ1217" s="16"/>
      <c r="BR1217" s="16"/>
      <c r="BS1217" s="16"/>
      <c r="BT1217" s="16"/>
      <c r="BU1217" s="16"/>
      <c r="BV1217" s="64">
        <f t="shared" ref="BV1217" si="3651">+SUM(BK1194:BV1194)</f>
        <v>256943366.10605824</v>
      </c>
      <c r="BW1217" s="247">
        <f t="shared" si="3635"/>
        <v>1004694809.0086244</v>
      </c>
    </row>
    <row r="1218" spans="1:75" x14ac:dyDescent="0.3">
      <c r="A1218" s="5" t="s">
        <v>662</v>
      </c>
      <c r="O1218" s="118">
        <f>+N1195</f>
        <v>0</v>
      </c>
      <c r="P1218" s="118">
        <f t="shared" ref="P1218:BV1218" si="3652">+O1195</f>
        <v>11971539.910176</v>
      </c>
      <c r="Q1218" s="118">
        <f t="shared" si="3652"/>
        <v>11971539.910176</v>
      </c>
      <c r="R1218" s="118">
        <f t="shared" si="3652"/>
        <v>11971539.910175998</v>
      </c>
      <c r="S1218" s="118">
        <f t="shared" si="3652"/>
        <v>11971539.910176</v>
      </c>
      <c r="T1218" s="118">
        <f t="shared" si="3652"/>
        <v>11971539.910176</v>
      </c>
      <c r="U1218" s="118">
        <f t="shared" si="3652"/>
        <v>11971539.910175998</v>
      </c>
      <c r="V1218" s="118">
        <f t="shared" si="3652"/>
        <v>11971539.910175998</v>
      </c>
      <c r="W1218" s="118">
        <f t="shared" si="3652"/>
        <v>11971539.910175998</v>
      </c>
      <c r="X1218" s="118">
        <f t="shared" si="3652"/>
        <v>11971539.910176001</v>
      </c>
      <c r="Y1218" s="118">
        <f t="shared" si="3652"/>
        <v>11971539.910176001</v>
      </c>
      <c r="Z1218" s="118">
        <f t="shared" si="3652"/>
        <v>11971539.910176001</v>
      </c>
      <c r="AA1218" s="118">
        <f t="shared" si="3652"/>
        <v>11971539.910176001</v>
      </c>
      <c r="AB1218" s="118">
        <f t="shared" si="3652"/>
        <v>13178627.211819205</v>
      </c>
      <c r="AC1218" s="118">
        <f t="shared" si="3652"/>
        <v>13178627.211819205</v>
      </c>
      <c r="AD1218" s="118">
        <f t="shared" si="3652"/>
        <v>13178627.211819205</v>
      </c>
      <c r="AE1218" s="118">
        <f t="shared" si="3652"/>
        <v>13178627.211819205</v>
      </c>
      <c r="AF1218" s="118">
        <f t="shared" si="3652"/>
        <v>13178627.211819207</v>
      </c>
      <c r="AG1218" s="118">
        <f t="shared" si="3652"/>
        <v>13178627.211819205</v>
      </c>
      <c r="AH1218" s="118">
        <f t="shared" si="3652"/>
        <v>13178627.211819205</v>
      </c>
      <c r="AI1218" s="118">
        <f t="shared" si="3652"/>
        <v>13178627.211819209</v>
      </c>
      <c r="AJ1218" s="118">
        <f t="shared" si="3652"/>
        <v>13178627.211819209</v>
      </c>
      <c r="AK1218" s="118">
        <f t="shared" si="3652"/>
        <v>13178627.211819209</v>
      </c>
      <c r="AL1218" s="118">
        <f t="shared" si="3652"/>
        <v>13178627.211819209</v>
      </c>
      <c r="AM1218" s="118">
        <f t="shared" si="3652"/>
        <v>13178627.211819209</v>
      </c>
      <c r="AN1218" s="118">
        <f t="shared" si="3652"/>
        <v>15932327.938246615</v>
      </c>
      <c r="AO1218" s="118">
        <f t="shared" si="3652"/>
        <v>15932327.938246615</v>
      </c>
      <c r="AP1218" s="118">
        <f t="shared" si="3652"/>
        <v>15932327.938246615</v>
      </c>
      <c r="AQ1218" s="118">
        <f t="shared" si="3652"/>
        <v>15932327.938246617</v>
      </c>
      <c r="AR1218" s="118">
        <f t="shared" si="3652"/>
        <v>15932327.938246615</v>
      </c>
      <c r="AS1218" s="118">
        <f t="shared" si="3652"/>
        <v>15932327.938246612</v>
      </c>
      <c r="AT1218" s="118">
        <f t="shared" si="3652"/>
        <v>15932327.938246615</v>
      </c>
      <c r="AU1218" s="118">
        <f t="shared" si="3652"/>
        <v>15932327.938246615</v>
      </c>
      <c r="AV1218" s="118">
        <f t="shared" si="3652"/>
        <v>15932327.938246615</v>
      </c>
      <c r="AW1218" s="118">
        <f t="shared" si="3652"/>
        <v>15932327.938246615</v>
      </c>
      <c r="AX1218" s="118">
        <f t="shared" si="3652"/>
        <v>15932327.938246615</v>
      </c>
      <c r="AY1218" s="118">
        <f t="shared" si="3652"/>
        <v>15932327.938246608</v>
      </c>
      <c r="AZ1218" s="118">
        <f t="shared" si="3652"/>
        <v>18737620.371963464</v>
      </c>
      <c r="BA1218" s="118">
        <f t="shared" si="3652"/>
        <v>18737620.371963464</v>
      </c>
      <c r="BB1218" s="118">
        <f t="shared" si="3652"/>
        <v>18737620.371963464</v>
      </c>
      <c r="BC1218" s="118">
        <f t="shared" si="3652"/>
        <v>18737620.371963464</v>
      </c>
      <c r="BD1218" s="118">
        <f t="shared" si="3652"/>
        <v>18737620.371963464</v>
      </c>
      <c r="BE1218" s="118">
        <f t="shared" si="3652"/>
        <v>18737620.371963464</v>
      </c>
      <c r="BF1218" s="118">
        <f t="shared" si="3652"/>
        <v>18737620.371963464</v>
      </c>
      <c r="BG1218" s="118">
        <f t="shared" si="3652"/>
        <v>18737620.371963464</v>
      </c>
      <c r="BH1218" s="118">
        <f t="shared" si="3652"/>
        <v>18737620.371963464</v>
      </c>
      <c r="BI1218" s="118">
        <f t="shared" si="3652"/>
        <v>18737620.371963464</v>
      </c>
      <c r="BJ1218" s="118">
        <f t="shared" si="3652"/>
        <v>18737620.371963456</v>
      </c>
      <c r="BK1218" s="118">
        <f t="shared" si="3652"/>
        <v>18737620.371963471</v>
      </c>
      <c r="BL1218" s="118">
        <f t="shared" si="3652"/>
        <v>20555469.288484655</v>
      </c>
      <c r="BM1218" s="118">
        <f t="shared" si="3652"/>
        <v>20555469.288484655</v>
      </c>
      <c r="BN1218" s="118">
        <f t="shared" si="3652"/>
        <v>20555469.288484652</v>
      </c>
      <c r="BO1218" s="118">
        <f t="shared" si="3652"/>
        <v>20555469.288484655</v>
      </c>
      <c r="BP1218" s="118">
        <f t="shared" si="3652"/>
        <v>20555469.288484659</v>
      </c>
      <c r="BQ1218" s="118">
        <f t="shared" si="3652"/>
        <v>20555469.288484652</v>
      </c>
      <c r="BR1218" s="118">
        <f t="shared" si="3652"/>
        <v>20555469.288484655</v>
      </c>
      <c r="BS1218" s="118">
        <f t="shared" si="3652"/>
        <v>20555469.288484655</v>
      </c>
      <c r="BT1218" s="118">
        <f t="shared" si="3652"/>
        <v>20555469.288484655</v>
      </c>
      <c r="BU1218" s="118">
        <f t="shared" si="3652"/>
        <v>20555469.288484655</v>
      </c>
      <c r="BV1218" s="118">
        <f t="shared" si="3652"/>
        <v>20555469.288484655</v>
      </c>
      <c r="BW1218" s="247">
        <f t="shared" si="3635"/>
        <v>943951547.35979533</v>
      </c>
    </row>
    <row r="1219" spans="1:75" x14ac:dyDescent="0.3">
      <c r="A1219" s="5" t="s">
        <v>639</v>
      </c>
      <c r="O1219" s="118">
        <f>+N1196</f>
        <v>0</v>
      </c>
      <c r="P1219" s="118">
        <f t="shared" ref="P1219:BV1219" si="3653">+O1196</f>
        <v>37411062.219300002</v>
      </c>
      <c r="Q1219" s="118">
        <f t="shared" si="3653"/>
        <v>37411062.219300002</v>
      </c>
      <c r="R1219" s="118">
        <f t="shared" si="3653"/>
        <v>37411062.219300002</v>
      </c>
      <c r="S1219" s="118">
        <f t="shared" si="3653"/>
        <v>37411062.219300002</v>
      </c>
      <c r="T1219" s="118">
        <f t="shared" si="3653"/>
        <v>37411062.219300002</v>
      </c>
      <c r="U1219" s="118">
        <f t="shared" si="3653"/>
        <v>37411062.219300002</v>
      </c>
      <c r="V1219" s="118">
        <f t="shared" si="3653"/>
        <v>37411062.219300002</v>
      </c>
      <c r="W1219" s="118">
        <f t="shared" si="3653"/>
        <v>37411062.219300002</v>
      </c>
      <c r="X1219" s="118">
        <f t="shared" si="3653"/>
        <v>37411062.219300002</v>
      </c>
      <c r="Y1219" s="118">
        <f t="shared" si="3653"/>
        <v>37411062.219300002</v>
      </c>
      <c r="Z1219" s="118">
        <f t="shared" si="3653"/>
        <v>37411062.219300002</v>
      </c>
      <c r="AA1219" s="118">
        <f t="shared" si="3653"/>
        <v>37411062.219300002</v>
      </c>
      <c r="AB1219" s="118">
        <f t="shared" si="3653"/>
        <v>41183210.036935017</v>
      </c>
      <c r="AC1219" s="118">
        <f t="shared" si="3653"/>
        <v>41183210.036935017</v>
      </c>
      <c r="AD1219" s="118">
        <f t="shared" si="3653"/>
        <v>41183210.036935017</v>
      </c>
      <c r="AE1219" s="118">
        <f t="shared" si="3653"/>
        <v>41183210.036935017</v>
      </c>
      <c r="AF1219" s="118">
        <f t="shared" si="3653"/>
        <v>41183210.036935017</v>
      </c>
      <c r="AG1219" s="118">
        <f t="shared" si="3653"/>
        <v>41183210.036935017</v>
      </c>
      <c r="AH1219" s="118">
        <f t="shared" si="3653"/>
        <v>41183210.036935017</v>
      </c>
      <c r="AI1219" s="118">
        <f t="shared" si="3653"/>
        <v>41183210.036935017</v>
      </c>
      <c r="AJ1219" s="118">
        <f t="shared" si="3653"/>
        <v>41183210.036935017</v>
      </c>
      <c r="AK1219" s="118">
        <f t="shared" si="3653"/>
        <v>41183210.036935017</v>
      </c>
      <c r="AL1219" s="118">
        <f t="shared" si="3653"/>
        <v>41183210.036935017</v>
      </c>
      <c r="AM1219" s="118">
        <f t="shared" si="3653"/>
        <v>41183210.036935017</v>
      </c>
      <c r="AN1219" s="118">
        <f t="shared" si="3653"/>
        <v>49788524.807020672</v>
      </c>
      <c r="AO1219" s="118">
        <f t="shared" si="3653"/>
        <v>49788524.807020672</v>
      </c>
      <c r="AP1219" s="118">
        <f t="shared" si="3653"/>
        <v>49788524.807020672</v>
      </c>
      <c r="AQ1219" s="118">
        <f t="shared" si="3653"/>
        <v>49788524.807020672</v>
      </c>
      <c r="AR1219" s="118">
        <f t="shared" si="3653"/>
        <v>49788524.807020672</v>
      </c>
      <c r="AS1219" s="118">
        <f t="shared" si="3653"/>
        <v>49788524.807020672</v>
      </c>
      <c r="AT1219" s="118">
        <f t="shared" si="3653"/>
        <v>49788524.807020672</v>
      </c>
      <c r="AU1219" s="118">
        <f t="shared" si="3653"/>
        <v>49788524.807020672</v>
      </c>
      <c r="AV1219" s="118">
        <f t="shared" si="3653"/>
        <v>49788524.807020672</v>
      </c>
      <c r="AW1219" s="118">
        <f t="shared" si="3653"/>
        <v>49788524.807020672</v>
      </c>
      <c r="AX1219" s="118">
        <f t="shared" si="3653"/>
        <v>49788524.807020672</v>
      </c>
      <c r="AY1219" s="118">
        <f t="shared" si="3653"/>
        <v>49788524.807020672</v>
      </c>
      <c r="AZ1219" s="118">
        <f t="shared" si="3653"/>
        <v>58555063.662385829</v>
      </c>
      <c r="BA1219" s="118">
        <f t="shared" si="3653"/>
        <v>58555063.662385829</v>
      </c>
      <c r="BB1219" s="118">
        <f t="shared" si="3653"/>
        <v>58555063.662385829</v>
      </c>
      <c r="BC1219" s="118">
        <f t="shared" si="3653"/>
        <v>58555063.662385829</v>
      </c>
      <c r="BD1219" s="118">
        <f t="shared" si="3653"/>
        <v>58555063.662385829</v>
      </c>
      <c r="BE1219" s="118">
        <f t="shared" si="3653"/>
        <v>58555063.662385829</v>
      </c>
      <c r="BF1219" s="118">
        <f t="shared" si="3653"/>
        <v>58555063.662385829</v>
      </c>
      <c r="BG1219" s="118">
        <f t="shared" si="3653"/>
        <v>58555063.662385829</v>
      </c>
      <c r="BH1219" s="118">
        <f t="shared" si="3653"/>
        <v>58555063.662385829</v>
      </c>
      <c r="BI1219" s="118">
        <f t="shared" si="3653"/>
        <v>58555063.662385829</v>
      </c>
      <c r="BJ1219" s="118">
        <f t="shared" si="3653"/>
        <v>58555063.662385829</v>
      </c>
      <c r="BK1219" s="118">
        <f t="shared" si="3653"/>
        <v>58555063.662385829</v>
      </c>
      <c r="BL1219" s="118">
        <f t="shared" si="3653"/>
        <v>64235841.526514545</v>
      </c>
      <c r="BM1219" s="118">
        <f t="shared" si="3653"/>
        <v>64235841.526514545</v>
      </c>
      <c r="BN1219" s="118">
        <f t="shared" si="3653"/>
        <v>64235841.526514545</v>
      </c>
      <c r="BO1219" s="118">
        <f t="shared" si="3653"/>
        <v>64235841.526514545</v>
      </c>
      <c r="BP1219" s="118">
        <f t="shared" si="3653"/>
        <v>64235841.526514545</v>
      </c>
      <c r="BQ1219" s="118">
        <f t="shared" si="3653"/>
        <v>64235841.526514545</v>
      </c>
      <c r="BR1219" s="118">
        <f t="shared" si="3653"/>
        <v>64235841.526514545</v>
      </c>
      <c r="BS1219" s="118">
        <f t="shared" si="3653"/>
        <v>64235841.526514545</v>
      </c>
      <c r="BT1219" s="118">
        <f t="shared" si="3653"/>
        <v>64235841.526514545</v>
      </c>
      <c r="BU1219" s="118">
        <f t="shared" si="3653"/>
        <v>64235841.526514545</v>
      </c>
      <c r="BV1219" s="118">
        <f t="shared" si="3653"/>
        <v>64235841.526514545</v>
      </c>
      <c r="BW1219" s="247">
        <f t="shared" si="3635"/>
        <v>2949848585.4993591</v>
      </c>
    </row>
    <row r="1220" spans="1:75" x14ac:dyDescent="0.3">
      <c r="A1220" s="5" t="s">
        <v>670</v>
      </c>
      <c r="O1220" s="118">
        <f>+N1199</f>
        <v>0</v>
      </c>
      <c r="P1220" s="118">
        <f t="shared" ref="P1220:BV1220" si="3654">+O1199</f>
        <v>47886159.640703999</v>
      </c>
      <c r="Q1220" s="118">
        <f t="shared" si="3654"/>
        <v>47886159.640703999</v>
      </c>
      <c r="R1220" s="118">
        <f t="shared" si="3654"/>
        <v>47886159.640703999</v>
      </c>
      <c r="S1220" s="118">
        <f t="shared" si="3654"/>
        <v>47886159.640703999</v>
      </c>
      <c r="T1220" s="118">
        <f t="shared" si="3654"/>
        <v>47886159.640703999</v>
      </c>
      <c r="U1220" s="118">
        <f t="shared" si="3654"/>
        <v>47886159.640703999</v>
      </c>
      <c r="V1220" s="118">
        <f t="shared" si="3654"/>
        <v>47886159.640703999</v>
      </c>
      <c r="W1220" s="118">
        <f t="shared" si="3654"/>
        <v>47886159.640703999</v>
      </c>
      <c r="X1220" s="118">
        <f t="shared" si="3654"/>
        <v>47886159.640703999</v>
      </c>
      <c r="Y1220" s="118">
        <f t="shared" si="3654"/>
        <v>47886159.640703999</v>
      </c>
      <c r="Z1220" s="118">
        <f t="shared" si="3654"/>
        <v>47886159.640703999</v>
      </c>
      <c r="AA1220" s="118">
        <f t="shared" si="3654"/>
        <v>47886159.640703999</v>
      </c>
      <c r="AB1220" s="118">
        <f t="shared" si="3654"/>
        <v>52714508.847276822</v>
      </c>
      <c r="AC1220" s="118">
        <f t="shared" si="3654"/>
        <v>52714508.847276822</v>
      </c>
      <c r="AD1220" s="118">
        <f t="shared" si="3654"/>
        <v>52714508.847276822</v>
      </c>
      <c r="AE1220" s="118">
        <f t="shared" si="3654"/>
        <v>52714508.847276822</v>
      </c>
      <c r="AF1220" s="118">
        <f t="shared" si="3654"/>
        <v>52714508.847276822</v>
      </c>
      <c r="AG1220" s="118">
        <f t="shared" si="3654"/>
        <v>52714508.847276822</v>
      </c>
      <c r="AH1220" s="118">
        <f t="shared" si="3654"/>
        <v>52714508.847276822</v>
      </c>
      <c r="AI1220" s="118">
        <f t="shared" si="3654"/>
        <v>52714508.847276822</v>
      </c>
      <c r="AJ1220" s="118">
        <f t="shared" si="3654"/>
        <v>52714508.847276822</v>
      </c>
      <c r="AK1220" s="118">
        <f t="shared" si="3654"/>
        <v>52714508.847276822</v>
      </c>
      <c r="AL1220" s="118">
        <f t="shared" si="3654"/>
        <v>52714508.847276822</v>
      </c>
      <c r="AM1220" s="118">
        <f t="shared" si="3654"/>
        <v>52714508.847276822</v>
      </c>
      <c r="AN1220" s="118">
        <f t="shared" si="3654"/>
        <v>63729311.752986461</v>
      </c>
      <c r="AO1220" s="118">
        <f t="shared" si="3654"/>
        <v>63729311.752986461</v>
      </c>
      <c r="AP1220" s="118">
        <f t="shared" si="3654"/>
        <v>63729311.752986461</v>
      </c>
      <c r="AQ1220" s="118">
        <f t="shared" si="3654"/>
        <v>63729311.752986461</v>
      </c>
      <c r="AR1220" s="118">
        <f t="shared" si="3654"/>
        <v>63729311.752986461</v>
      </c>
      <c r="AS1220" s="118">
        <f t="shared" si="3654"/>
        <v>63729311.752986461</v>
      </c>
      <c r="AT1220" s="118">
        <f t="shared" si="3654"/>
        <v>63729311.752986461</v>
      </c>
      <c r="AU1220" s="118">
        <f t="shared" si="3654"/>
        <v>63729311.752986461</v>
      </c>
      <c r="AV1220" s="118">
        <f t="shared" si="3654"/>
        <v>63729311.752986461</v>
      </c>
      <c r="AW1220" s="118">
        <f t="shared" si="3654"/>
        <v>63729311.752986461</v>
      </c>
      <c r="AX1220" s="118">
        <f t="shared" si="3654"/>
        <v>63729311.752986461</v>
      </c>
      <c r="AY1220" s="118">
        <f t="shared" si="3654"/>
        <v>63729311.752986461</v>
      </c>
      <c r="AZ1220" s="118">
        <f t="shared" si="3654"/>
        <v>74950481.487853855</v>
      </c>
      <c r="BA1220" s="118">
        <f t="shared" si="3654"/>
        <v>74950481.487853855</v>
      </c>
      <c r="BB1220" s="118">
        <f t="shared" si="3654"/>
        <v>74950481.487853855</v>
      </c>
      <c r="BC1220" s="118">
        <f t="shared" si="3654"/>
        <v>74950481.487853855</v>
      </c>
      <c r="BD1220" s="118">
        <f t="shared" si="3654"/>
        <v>74950481.487853855</v>
      </c>
      <c r="BE1220" s="118">
        <f t="shared" si="3654"/>
        <v>74950481.487853855</v>
      </c>
      <c r="BF1220" s="118">
        <f t="shared" si="3654"/>
        <v>74950481.487853855</v>
      </c>
      <c r="BG1220" s="118">
        <f t="shared" si="3654"/>
        <v>74950481.487853855</v>
      </c>
      <c r="BH1220" s="118">
        <f t="shared" si="3654"/>
        <v>74950481.487853855</v>
      </c>
      <c r="BI1220" s="118">
        <f t="shared" si="3654"/>
        <v>74950481.487853855</v>
      </c>
      <c r="BJ1220" s="118">
        <f t="shared" si="3654"/>
        <v>74950481.487853855</v>
      </c>
      <c r="BK1220" s="118">
        <f t="shared" si="3654"/>
        <v>74950481.487853855</v>
      </c>
      <c r="BL1220" s="118">
        <f t="shared" si="3654"/>
        <v>82221877.153938621</v>
      </c>
      <c r="BM1220" s="118">
        <f t="shared" si="3654"/>
        <v>82221877.153938621</v>
      </c>
      <c r="BN1220" s="118">
        <f t="shared" si="3654"/>
        <v>82221877.153938621</v>
      </c>
      <c r="BO1220" s="118">
        <f t="shared" si="3654"/>
        <v>82221877.153938621</v>
      </c>
      <c r="BP1220" s="118">
        <f t="shared" si="3654"/>
        <v>82221877.153938621</v>
      </c>
      <c r="BQ1220" s="118">
        <f t="shared" si="3654"/>
        <v>82221877.153938621</v>
      </c>
      <c r="BR1220" s="118">
        <f t="shared" si="3654"/>
        <v>82221877.153938621</v>
      </c>
      <c r="BS1220" s="118">
        <f t="shared" si="3654"/>
        <v>82221877.153938621</v>
      </c>
      <c r="BT1220" s="118">
        <f t="shared" si="3654"/>
        <v>82221877.153938621</v>
      </c>
      <c r="BU1220" s="118">
        <f t="shared" si="3654"/>
        <v>82221877.153938621</v>
      </c>
      <c r="BV1220" s="118">
        <f t="shared" si="3654"/>
        <v>82221877.153938621</v>
      </c>
      <c r="BW1220" s="247">
        <f t="shared" si="3635"/>
        <v>3775806189.4391809</v>
      </c>
    </row>
    <row r="1221" spans="1:75" x14ac:dyDescent="0.3">
      <c r="A1221" s="5" t="s">
        <v>665</v>
      </c>
      <c r="O1221" s="118">
        <f>+N1202</f>
        <v>0</v>
      </c>
      <c r="P1221" s="118">
        <f t="shared" ref="P1221:BV1221" si="3655">+O1202</f>
        <v>10475097.421404</v>
      </c>
      <c r="Q1221" s="118">
        <f t="shared" si="3655"/>
        <v>10475097.421404</v>
      </c>
      <c r="R1221" s="118">
        <f t="shared" si="3655"/>
        <v>10475097.421404</v>
      </c>
      <c r="S1221" s="118">
        <f t="shared" si="3655"/>
        <v>10475097.421404</v>
      </c>
      <c r="T1221" s="118">
        <f t="shared" si="3655"/>
        <v>10475097.421404</v>
      </c>
      <c r="U1221" s="118">
        <f t="shared" si="3655"/>
        <v>10475097.421404</v>
      </c>
      <c r="V1221" s="118">
        <f t="shared" si="3655"/>
        <v>10475097.421404</v>
      </c>
      <c r="W1221" s="118">
        <f t="shared" si="3655"/>
        <v>10475097.421404</v>
      </c>
      <c r="X1221" s="118">
        <f t="shared" si="3655"/>
        <v>10475097.421404</v>
      </c>
      <c r="Y1221" s="118">
        <f t="shared" si="3655"/>
        <v>10475097.421404</v>
      </c>
      <c r="Z1221" s="118">
        <f t="shared" si="3655"/>
        <v>10475097.421404</v>
      </c>
      <c r="AA1221" s="118">
        <f t="shared" si="3655"/>
        <v>10475097.421404</v>
      </c>
      <c r="AB1221" s="118">
        <f t="shared" si="3655"/>
        <v>11531298.810341805</v>
      </c>
      <c r="AC1221" s="118">
        <f t="shared" si="3655"/>
        <v>11531298.810341805</v>
      </c>
      <c r="AD1221" s="118">
        <f t="shared" si="3655"/>
        <v>11531298.810341805</v>
      </c>
      <c r="AE1221" s="118">
        <f t="shared" si="3655"/>
        <v>11531298.810341805</v>
      </c>
      <c r="AF1221" s="118">
        <f t="shared" si="3655"/>
        <v>11531298.810341805</v>
      </c>
      <c r="AG1221" s="118">
        <f t="shared" si="3655"/>
        <v>11531298.810341805</v>
      </c>
      <c r="AH1221" s="118">
        <f t="shared" si="3655"/>
        <v>11531298.810341805</v>
      </c>
      <c r="AI1221" s="118">
        <f t="shared" si="3655"/>
        <v>11531298.810341805</v>
      </c>
      <c r="AJ1221" s="118">
        <f t="shared" si="3655"/>
        <v>11531298.810341805</v>
      </c>
      <c r="AK1221" s="118">
        <f t="shared" si="3655"/>
        <v>11531298.810341805</v>
      </c>
      <c r="AL1221" s="118">
        <f t="shared" si="3655"/>
        <v>11531298.810341805</v>
      </c>
      <c r="AM1221" s="118">
        <f t="shared" si="3655"/>
        <v>11531298.810341805</v>
      </c>
      <c r="AN1221" s="118">
        <f t="shared" si="3655"/>
        <v>13940786.945965789</v>
      </c>
      <c r="AO1221" s="118">
        <f t="shared" si="3655"/>
        <v>13940786.945965789</v>
      </c>
      <c r="AP1221" s="118">
        <f t="shared" si="3655"/>
        <v>13940786.945965789</v>
      </c>
      <c r="AQ1221" s="118">
        <f t="shared" si="3655"/>
        <v>13940786.945965789</v>
      </c>
      <c r="AR1221" s="118">
        <f t="shared" si="3655"/>
        <v>13940786.945965789</v>
      </c>
      <c r="AS1221" s="118">
        <f t="shared" si="3655"/>
        <v>13940786.945965789</v>
      </c>
      <c r="AT1221" s="118">
        <f t="shared" si="3655"/>
        <v>13940786.945965789</v>
      </c>
      <c r="AU1221" s="118">
        <f t="shared" si="3655"/>
        <v>13940786.945965789</v>
      </c>
      <c r="AV1221" s="118">
        <f t="shared" si="3655"/>
        <v>13940786.945965789</v>
      </c>
      <c r="AW1221" s="118">
        <f t="shared" si="3655"/>
        <v>13940786.945965789</v>
      </c>
      <c r="AX1221" s="118">
        <f t="shared" si="3655"/>
        <v>13940786.945965789</v>
      </c>
      <c r="AY1221" s="118">
        <f t="shared" si="3655"/>
        <v>13940786.945965789</v>
      </c>
      <c r="AZ1221" s="118">
        <f t="shared" si="3655"/>
        <v>16395417.825468032</v>
      </c>
      <c r="BA1221" s="118">
        <f t="shared" si="3655"/>
        <v>16395417.825468032</v>
      </c>
      <c r="BB1221" s="118">
        <f t="shared" si="3655"/>
        <v>16395417.825468032</v>
      </c>
      <c r="BC1221" s="118">
        <f t="shared" si="3655"/>
        <v>16395417.825468032</v>
      </c>
      <c r="BD1221" s="118">
        <f t="shared" si="3655"/>
        <v>16395417.825468032</v>
      </c>
      <c r="BE1221" s="118">
        <f t="shared" si="3655"/>
        <v>16395417.825468032</v>
      </c>
      <c r="BF1221" s="118">
        <f t="shared" si="3655"/>
        <v>16395417.825468032</v>
      </c>
      <c r="BG1221" s="118">
        <f t="shared" si="3655"/>
        <v>16395417.825468032</v>
      </c>
      <c r="BH1221" s="118">
        <f t="shared" si="3655"/>
        <v>16395417.825468032</v>
      </c>
      <c r="BI1221" s="118">
        <f t="shared" si="3655"/>
        <v>16395417.825468032</v>
      </c>
      <c r="BJ1221" s="118">
        <f t="shared" si="3655"/>
        <v>16395417.825468032</v>
      </c>
      <c r="BK1221" s="118">
        <f t="shared" si="3655"/>
        <v>16395417.825468032</v>
      </c>
      <c r="BL1221" s="118">
        <f t="shared" si="3655"/>
        <v>17986035.627424072</v>
      </c>
      <c r="BM1221" s="118">
        <f t="shared" si="3655"/>
        <v>17986035.627424072</v>
      </c>
      <c r="BN1221" s="118">
        <f t="shared" si="3655"/>
        <v>17986035.627424072</v>
      </c>
      <c r="BO1221" s="118">
        <f t="shared" si="3655"/>
        <v>17986035.627424072</v>
      </c>
      <c r="BP1221" s="118">
        <f t="shared" si="3655"/>
        <v>17986035.627424072</v>
      </c>
      <c r="BQ1221" s="118">
        <f t="shared" si="3655"/>
        <v>17986035.627424072</v>
      </c>
      <c r="BR1221" s="118">
        <f t="shared" si="3655"/>
        <v>17986035.627424072</v>
      </c>
      <c r="BS1221" s="118">
        <f t="shared" si="3655"/>
        <v>17986035.627424072</v>
      </c>
      <c r="BT1221" s="118">
        <f t="shared" si="3655"/>
        <v>17986035.627424072</v>
      </c>
      <c r="BU1221" s="118">
        <f t="shared" si="3655"/>
        <v>17986035.627424072</v>
      </c>
      <c r="BV1221" s="118">
        <f t="shared" si="3655"/>
        <v>17986035.627424072</v>
      </c>
      <c r="BW1221" s="247">
        <f t="shared" si="3635"/>
        <v>825957603.93982065</v>
      </c>
    </row>
    <row r="1222" spans="1:75" x14ac:dyDescent="0.3">
      <c r="A1222" s="5" t="s">
        <v>666</v>
      </c>
      <c r="O1222" s="118">
        <f>+N1203</f>
        <v>0</v>
      </c>
      <c r="P1222" s="118">
        <f t="shared" ref="P1222:BV1222" si="3656">+O1203</f>
        <v>2992884.9775439999</v>
      </c>
      <c r="Q1222" s="118">
        <f t="shared" si="3656"/>
        <v>2992884.9775439999</v>
      </c>
      <c r="R1222" s="118">
        <f t="shared" si="3656"/>
        <v>2992884.9775439999</v>
      </c>
      <c r="S1222" s="118">
        <f t="shared" si="3656"/>
        <v>2992884.9775439999</v>
      </c>
      <c r="T1222" s="118">
        <f t="shared" si="3656"/>
        <v>2992884.9775439999</v>
      </c>
      <c r="U1222" s="118">
        <f t="shared" si="3656"/>
        <v>2992884.9775439999</v>
      </c>
      <c r="V1222" s="118">
        <f t="shared" si="3656"/>
        <v>2992884.9775439999</v>
      </c>
      <c r="W1222" s="118">
        <f t="shared" si="3656"/>
        <v>2992884.9775439999</v>
      </c>
      <c r="X1222" s="118">
        <f t="shared" si="3656"/>
        <v>2992884.9775439999</v>
      </c>
      <c r="Y1222" s="118">
        <f t="shared" si="3656"/>
        <v>2992884.9775439999</v>
      </c>
      <c r="Z1222" s="118">
        <f t="shared" si="3656"/>
        <v>2992884.9775439999</v>
      </c>
      <c r="AA1222" s="118">
        <f t="shared" si="3656"/>
        <v>2992884.9775439999</v>
      </c>
      <c r="AB1222" s="118">
        <f t="shared" si="3656"/>
        <v>3294656.8029548014</v>
      </c>
      <c r="AC1222" s="118">
        <f t="shared" si="3656"/>
        <v>3294656.8029548014</v>
      </c>
      <c r="AD1222" s="118">
        <f t="shared" si="3656"/>
        <v>3294656.8029548014</v>
      </c>
      <c r="AE1222" s="118">
        <f t="shared" si="3656"/>
        <v>3294656.8029548014</v>
      </c>
      <c r="AF1222" s="118">
        <f t="shared" si="3656"/>
        <v>3294656.8029548014</v>
      </c>
      <c r="AG1222" s="118">
        <f t="shared" si="3656"/>
        <v>3294656.8029548014</v>
      </c>
      <c r="AH1222" s="118">
        <f t="shared" si="3656"/>
        <v>3294656.8029548014</v>
      </c>
      <c r="AI1222" s="118">
        <f t="shared" si="3656"/>
        <v>3294656.8029548014</v>
      </c>
      <c r="AJ1222" s="118">
        <f t="shared" si="3656"/>
        <v>3294656.8029548014</v>
      </c>
      <c r="AK1222" s="118">
        <f t="shared" si="3656"/>
        <v>3294656.8029548014</v>
      </c>
      <c r="AL1222" s="118">
        <f t="shared" si="3656"/>
        <v>3294656.8029548014</v>
      </c>
      <c r="AM1222" s="118">
        <f t="shared" si="3656"/>
        <v>3294656.8029548014</v>
      </c>
      <c r="AN1222" s="118">
        <f t="shared" si="3656"/>
        <v>3983081.9845616538</v>
      </c>
      <c r="AO1222" s="118">
        <f t="shared" si="3656"/>
        <v>3983081.9845616538</v>
      </c>
      <c r="AP1222" s="118">
        <f t="shared" si="3656"/>
        <v>3983081.9845616538</v>
      </c>
      <c r="AQ1222" s="118">
        <f t="shared" si="3656"/>
        <v>3983081.9845616538</v>
      </c>
      <c r="AR1222" s="118">
        <f t="shared" si="3656"/>
        <v>3983081.9845616538</v>
      </c>
      <c r="AS1222" s="118">
        <f t="shared" si="3656"/>
        <v>3983081.9845616538</v>
      </c>
      <c r="AT1222" s="118">
        <f t="shared" si="3656"/>
        <v>3983081.9845616538</v>
      </c>
      <c r="AU1222" s="118">
        <f t="shared" si="3656"/>
        <v>3983081.9845616538</v>
      </c>
      <c r="AV1222" s="118">
        <f t="shared" si="3656"/>
        <v>3983081.9845616538</v>
      </c>
      <c r="AW1222" s="118">
        <f t="shared" si="3656"/>
        <v>3983081.9845616538</v>
      </c>
      <c r="AX1222" s="118">
        <f t="shared" si="3656"/>
        <v>3983081.9845616538</v>
      </c>
      <c r="AY1222" s="118">
        <f t="shared" si="3656"/>
        <v>3983081.9845616538</v>
      </c>
      <c r="AZ1222" s="118">
        <f t="shared" si="3656"/>
        <v>4684405.0929908659</v>
      </c>
      <c r="BA1222" s="118">
        <f t="shared" si="3656"/>
        <v>4684405.0929908659</v>
      </c>
      <c r="BB1222" s="118">
        <f t="shared" si="3656"/>
        <v>4684405.0929908659</v>
      </c>
      <c r="BC1222" s="118">
        <f t="shared" si="3656"/>
        <v>4684405.0929908659</v>
      </c>
      <c r="BD1222" s="118">
        <f t="shared" si="3656"/>
        <v>4684405.0929908659</v>
      </c>
      <c r="BE1222" s="118">
        <f t="shared" si="3656"/>
        <v>4684405.0929908659</v>
      </c>
      <c r="BF1222" s="118">
        <f t="shared" si="3656"/>
        <v>4684405.0929908659</v>
      </c>
      <c r="BG1222" s="118">
        <f t="shared" si="3656"/>
        <v>4684405.0929908659</v>
      </c>
      <c r="BH1222" s="118">
        <f t="shared" si="3656"/>
        <v>4684405.0929908659</v>
      </c>
      <c r="BI1222" s="118">
        <f t="shared" si="3656"/>
        <v>4684405.0929908659</v>
      </c>
      <c r="BJ1222" s="118">
        <f t="shared" si="3656"/>
        <v>4684405.0929908659</v>
      </c>
      <c r="BK1222" s="118">
        <f t="shared" si="3656"/>
        <v>4684405.0929908659</v>
      </c>
      <c r="BL1222" s="118">
        <f t="shared" si="3656"/>
        <v>5138867.3221211638</v>
      </c>
      <c r="BM1222" s="118">
        <f t="shared" si="3656"/>
        <v>5138867.3221211638</v>
      </c>
      <c r="BN1222" s="118">
        <f t="shared" si="3656"/>
        <v>5138867.3221211638</v>
      </c>
      <c r="BO1222" s="118">
        <f t="shared" si="3656"/>
        <v>5138867.3221211638</v>
      </c>
      <c r="BP1222" s="118">
        <f t="shared" si="3656"/>
        <v>5138867.3221211638</v>
      </c>
      <c r="BQ1222" s="118">
        <f t="shared" si="3656"/>
        <v>5138867.3221211638</v>
      </c>
      <c r="BR1222" s="118">
        <f t="shared" si="3656"/>
        <v>5138867.3221211638</v>
      </c>
      <c r="BS1222" s="118">
        <f t="shared" si="3656"/>
        <v>5138867.3221211638</v>
      </c>
      <c r="BT1222" s="118">
        <f t="shared" si="3656"/>
        <v>5138867.3221211638</v>
      </c>
      <c r="BU1222" s="118">
        <f t="shared" si="3656"/>
        <v>5138867.3221211638</v>
      </c>
      <c r="BV1222" s="118">
        <f t="shared" si="3656"/>
        <v>5138867.3221211638</v>
      </c>
      <c r="BW1222" s="247">
        <f t="shared" si="3635"/>
        <v>235987886.8399488</v>
      </c>
    </row>
    <row r="1223" spans="1:75" x14ac:dyDescent="0.3">
      <c r="BW1223" s="233">
        <f t="shared" si="3635"/>
        <v>0</v>
      </c>
    </row>
    <row r="1224" spans="1:75" x14ac:dyDescent="0.3">
      <c r="A1224" s="287" t="s">
        <v>671</v>
      </c>
      <c r="O1224" s="118">
        <f>+SUM(O1213:O1222)</f>
        <v>136176266.47825199</v>
      </c>
      <c r="P1224" s="118">
        <f t="shared" ref="P1224:BV1224" si="3657">+SUM(P1213:P1222)</f>
        <v>383089277.12563193</v>
      </c>
      <c r="Q1224" s="118">
        <f t="shared" si="3657"/>
        <v>383089277.12563193</v>
      </c>
      <c r="R1224" s="118">
        <f t="shared" si="3657"/>
        <v>383089277.12563193</v>
      </c>
      <c r="S1224" s="118">
        <f t="shared" si="3657"/>
        <v>383089277.12563193</v>
      </c>
      <c r="T1224" s="118">
        <f t="shared" si="3657"/>
        <v>532733526.00283194</v>
      </c>
      <c r="U1224" s="118">
        <f t="shared" si="3657"/>
        <v>383089277.12563193</v>
      </c>
      <c r="V1224" s="118">
        <f t="shared" si="3657"/>
        <v>383089277.12563193</v>
      </c>
      <c r="W1224" s="118">
        <f t="shared" si="3657"/>
        <v>383089277.12563193</v>
      </c>
      <c r="X1224" s="118">
        <f t="shared" si="3657"/>
        <v>383089277.12563193</v>
      </c>
      <c r="Y1224" s="118">
        <f t="shared" si="3657"/>
        <v>383089277.12563193</v>
      </c>
      <c r="Z1224" s="118">
        <f t="shared" si="3657"/>
        <v>682377774.88003206</v>
      </c>
      <c r="AA1224" s="118">
        <f t="shared" si="3657"/>
        <v>432734514.91235137</v>
      </c>
      <c r="AB1224" s="118">
        <f t="shared" si="3657"/>
        <v>721004568.53261435</v>
      </c>
      <c r="AC1224" s="118">
        <f t="shared" si="3657"/>
        <v>421716070.77821457</v>
      </c>
      <c r="AD1224" s="118">
        <f t="shared" si="3657"/>
        <v>421716070.77821457</v>
      </c>
      <c r="AE1224" s="118">
        <f t="shared" si="3657"/>
        <v>421716070.77821457</v>
      </c>
      <c r="AF1224" s="118">
        <f t="shared" si="3657"/>
        <v>586448910.9259547</v>
      </c>
      <c r="AG1224" s="118">
        <f t="shared" si="3657"/>
        <v>421716070.77821457</v>
      </c>
      <c r="AH1224" s="118">
        <f t="shared" si="3657"/>
        <v>421716070.77821457</v>
      </c>
      <c r="AI1224" s="118">
        <f t="shared" si="3657"/>
        <v>421716070.77821457</v>
      </c>
      <c r="AJ1224" s="118">
        <f t="shared" si="3657"/>
        <v>421716070.77821457</v>
      </c>
      <c r="AK1224" s="118">
        <f t="shared" si="3657"/>
        <v>421716070.77821457</v>
      </c>
      <c r="AL1224" s="118">
        <f t="shared" si="3657"/>
        <v>751181751.07369459</v>
      </c>
      <c r="AM1224" s="118">
        <f t="shared" si="3657"/>
        <v>492575298.17678404</v>
      </c>
      <c r="AN1224" s="118">
        <f t="shared" si="3657"/>
        <v>839300174.31937182</v>
      </c>
      <c r="AO1224" s="118">
        <f t="shared" si="3657"/>
        <v>509834494.02389169</v>
      </c>
      <c r="AP1224" s="118">
        <f t="shared" si="3657"/>
        <v>509834494.02389169</v>
      </c>
      <c r="AQ1224" s="118">
        <f t="shared" si="3657"/>
        <v>509834494.02389169</v>
      </c>
      <c r="AR1224" s="118">
        <f t="shared" si="3657"/>
        <v>708988593.25197434</v>
      </c>
      <c r="AS1224" s="118">
        <f t="shared" si="3657"/>
        <v>509834494.02389169</v>
      </c>
      <c r="AT1224" s="118">
        <f t="shared" si="3657"/>
        <v>509834494.02389169</v>
      </c>
      <c r="AU1224" s="118">
        <f t="shared" si="3657"/>
        <v>509834494.02389169</v>
      </c>
      <c r="AV1224" s="118">
        <f t="shared" si="3657"/>
        <v>509834494.02389169</v>
      </c>
      <c r="AW1224" s="118">
        <f t="shared" si="3657"/>
        <v>509834494.02389169</v>
      </c>
      <c r="AX1224" s="118">
        <f t="shared" si="3657"/>
        <v>908142692.48005712</v>
      </c>
      <c r="AY1224" s="118">
        <f t="shared" si="3657"/>
        <v>589541679.27216065</v>
      </c>
      <c r="AZ1224" s="118">
        <f t="shared" si="3657"/>
        <v>997912050.35899639</v>
      </c>
      <c r="BA1224" s="118">
        <f t="shared" si="3657"/>
        <v>599603851.90283084</v>
      </c>
      <c r="BB1224" s="118">
        <f t="shared" si="3657"/>
        <v>599603851.90283084</v>
      </c>
      <c r="BC1224" s="118">
        <f t="shared" si="3657"/>
        <v>599603851.90283084</v>
      </c>
      <c r="BD1224" s="118">
        <f t="shared" si="3657"/>
        <v>833824106.55237436</v>
      </c>
      <c r="BE1224" s="118">
        <f t="shared" si="3657"/>
        <v>599603851.90283084</v>
      </c>
      <c r="BF1224" s="118">
        <f t="shared" si="3657"/>
        <v>599603851.90283084</v>
      </c>
      <c r="BG1224" s="118">
        <f t="shared" si="3657"/>
        <v>599603851.90283084</v>
      </c>
      <c r="BH1224" s="118">
        <f t="shared" si="3657"/>
        <v>599603851.90283084</v>
      </c>
      <c r="BI1224" s="118">
        <f t="shared" si="3657"/>
        <v>599603851.90283084</v>
      </c>
      <c r="BJ1224" s="118">
        <f t="shared" si="3657"/>
        <v>1068044361.2019178</v>
      </c>
      <c r="BK1224" s="118">
        <f t="shared" si="3657"/>
        <v>676494744.44414985</v>
      </c>
      <c r="BL1224" s="118">
        <f t="shared" si="3657"/>
        <v>1126215526.5305955</v>
      </c>
      <c r="BM1224" s="118">
        <f t="shared" si="3657"/>
        <v>657775017.23150897</v>
      </c>
      <c r="BN1224" s="118">
        <f t="shared" si="3657"/>
        <v>657775017.23150897</v>
      </c>
      <c r="BO1224" s="118">
        <f t="shared" si="3657"/>
        <v>657775017.23150897</v>
      </c>
      <c r="BP1224" s="118">
        <f t="shared" si="3657"/>
        <v>914718383.33756721</v>
      </c>
      <c r="BQ1224" s="118">
        <f t="shared" si="3657"/>
        <v>657775017.23150897</v>
      </c>
      <c r="BR1224" s="118">
        <f t="shared" si="3657"/>
        <v>657775017.23150897</v>
      </c>
      <c r="BS1224" s="118">
        <f t="shared" si="3657"/>
        <v>657775017.23150897</v>
      </c>
      <c r="BT1224" s="118">
        <f t="shared" si="3657"/>
        <v>657775017.23150897</v>
      </c>
      <c r="BU1224" s="118">
        <f t="shared" si="3657"/>
        <v>657775017.23150897</v>
      </c>
      <c r="BV1224" s="118">
        <f t="shared" si="3657"/>
        <v>1171661749.4436252</v>
      </c>
      <c r="BW1224" s="247">
        <f t="shared" si="3635"/>
        <v>35129315637.797577</v>
      </c>
    </row>
    <row r="1225" spans="1:75" x14ac:dyDescent="0.3">
      <c r="A1225" s="3"/>
      <c r="BW1225" s="291">
        <f t="shared" si="3629"/>
        <v>0</v>
      </c>
    </row>
    <row r="1226" spans="1:75" x14ac:dyDescent="0.3">
      <c r="A1226" s="221" t="s">
        <v>679</v>
      </c>
      <c r="O1226" s="118">
        <f>+O1224*O822</f>
        <v>136176266.47825199</v>
      </c>
      <c r="P1226" s="118">
        <f t="shared" ref="P1226:BV1226" si="3658">+P1224*P822</f>
        <v>383089277.12563193</v>
      </c>
      <c r="Q1226" s="118">
        <f t="shared" si="3658"/>
        <v>383089277.12563193</v>
      </c>
      <c r="R1226" s="118">
        <f t="shared" si="3658"/>
        <v>383089277.12563193</v>
      </c>
      <c r="S1226" s="118">
        <f t="shared" si="3658"/>
        <v>383089277.12563193</v>
      </c>
      <c r="T1226" s="118">
        <f t="shared" si="3658"/>
        <v>532733526.00283194</v>
      </c>
      <c r="U1226" s="118">
        <f t="shared" si="3658"/>
        <v>383089277.12563193</v>
      </c>
      <c r="V1226" s="118">
        <f t="shared" si="3658"/>
        <v>383089277.12563193</v>
      </c>
      <c r="W1226" s="118">
        <f t="shared" si="3658"/>
        <v>383089277.12563193</v>
      </c>
      <c r="X1226" s="118">
        <f t="shared" si="3658"/>
        <v>383089277.12563193</v>
      </c>
      <c r="Y1226" s="118">
        <f t="shared" si="3658"/>
        <v>383089277.12563193</v>
      </c>
      <c r="Z1226" s="118">
        <f t="shared" si="3658"/>
        <v>682377774.88003206</v>
      </c>
      <c r="AA1226" s="118">
        <f t="shared" si="3658"/>
        <v>432734514.91235137</v>
      </c>
      <c r="AB1226" s="118">
        <f t="shared" si="3658"/>
        <v>721004568.53261435</v>
      </c>
      <c r="AC1226" s="118">
        <f t="shared" si="3658"/>
        <v>421716070.77821457</v>
      </c>
      <c r="AD1226" s="118">
        <f t="shared" si="3658"/>
        <v>421716070.77821457</v>
      </c>
      <c r="AE1226" s="118">
        <f t="shared" si="3658"/>
        <v>421716070.77821457</v>
      </c>
      <c r="AF1226" s="118">
        <f t="shared" si="3658"/>
        <v>586448910.9259547</v>
      </c>
      <c r="AG1226" s="118">
        <f t="shared" si="3658"/>
        <v>421716070.77821457</v>
      </c>
      <c r="AH1226" s="118">
        <f t="shared" si="3658"/>
        <v>421716070.77821457</v>
      </c>
      <c r="AI1226" s="118">
        <f t="shared" si="3658"/>
        <v>421716070.77821457</v>
      </c>
      <c r="AJ1226" s="118">
        <f t="shared" si="3658"/>
        <v>421716070.77821457</v>
      </c>
      <c r="AK1226" s="118">
        <f t="shared" si="3658"/>
        <v>421716070.77821457</v>
      </c>
      <c r="AL1226" s="118">
        <f t="shared" si="3658"/>
        <v>751181751.07369459</v>
      </c>
      <c r="AM1226" s="118">
        <f t="shared" si="3658"/>
        <v>408148231.01432067</v>
      </c>
      <c r="AN1226" s="118">
        <f t="shared" si="3658"/>
        <v>721177345.73690677</v>
      </c>
      <c r="AO1226" s="118">
        <f t="shared" si="3658"/>
        <v>479568023.74000794</v>
      </c>
      <c r="AP1226" s="118">
        <f t="shared" si="3658"/>
        <v>438080556.17698288</v>
      </c>
      <c r="AQ1226" s="118">
        <f t="shared" si="3658"/>
        <v>479568023.74000794</v>
      </c>
      <c r="AR1226" s="118">
        <f t="shared" si="3658"/>
        <v>609205773.43361676</v>
      </c>
      <c r="AS1226" s="118">
        <f t="shared" si="3658"/>
        <v>479568023.74000794</v>
      </c>
      <c r="AT1226" s="118">
        <f t="shared" si="3658"/>
        <v>438080556.17698288</v>
      </c>
      <c r="AU1226" s="118">
        <f t="shared" si="3658"/>
        <v>479568023.74000794</v>
      </c>
      <c r="AV1226" s="118">
        <f t="shared" si="3658"/>
        <v>438080556.17698288</v>
      </c>
      <c r="AW1226" s="118">
        <f t="shared" si="3658"/>
        <v>479568023.74000794</v>
      </c>
      <c r="AX1226" s="118">
        <f t="shared" si="3658"/>
        <v>780330990.69025075</v>
      </c>
      <c r="AY1226" s="118">
        <f t="shared" si="3658"/>
        <v>542739721.65791726</v>
      </c>
      <c r="AZ1226" s="118">
        <f t="shared" si="3658"/>
        <v>847812044.59302855</v>
      </c>
      <c r="BA1226" s="118">
        <f t="shared" si="3658"/>
        <v>564764258.30795217</v>
      </c>
      <c r="BB1226" s="118">
        <f t="shared" si="3658"/>
        <v>509415000.49499989</v>
      </c>
      <c r="BC1226" s="118">
        <f t="shared" si="3658"/>
        <v>564764258.30795217</v>
      </c>
      <c r="BD1226" s="118">
        <f t="shared" si="3658"/>
        <v>708405235.06335938</v>
      </c>
      <c r="BE1226" s="118">
        <f t="shared" si="3658"/>
        <v>564764258.30795217</v>
      </c>
      <c r="BF1226" s="118">
        <f t="shared" si="3658"/>
        <v>509415000.49499989</v>
      </c>
      <c r="BG1226" s="118">
        <f t="shared" si="3658"/>
        <v>564764258.30795217</v>
      </c>
      <c r="BH1226" s="118">
        <f t="shared" si="3658"/>
        <v>509415000.49499989</v>
      </c>
      <c r="BI1226" s="118">
        <f t="shared" si="3658"/>
        <v>564764258.30795217</v>
      </c>
      <c r="BJ1226" s="118">
        <f t="shared" si="3658"/>
        <v>907395469.63171887</v>
      </c>
      <c r="BK1226" s="118">
        <f t="shared" si="3658"/>
        <v>630952849.18599892</v>
      </c>
      <c r="BL1226" s="118">
        <f t="shared" si="3658"/>
        <v>954836636.17710173</v>
      </c>
      <c r="BM1226" s="118">
        <f t="shared" si="3658"/>
        <v>622003397.25478435</v>
      </c>
      <c r="BN1226" s="118">
        <f t="shared" si="3658"/>
        <v>557679831.27482355</v>
      </c>
      <c r="BO1226" s="118">
        <f t="shared" si="3658"/>
        <v>622003397.25478435</v>
      </c>
      <c r="BP1226" s="118">
        <f t="shared" si="3658"/>
        <v>775523515.36655164</v>
      </c>
      <c r="BQ1226" s="118">
        <f t="shared" si="3658"/>
        <v>622003397.25478435</v>
      </c>
      <c r="BR1226" s="118">
        <f t="shared" si="3658"/>
        <v>557679831.27482355</v>
      </c>
      <c r="BS1226" s="118">
        <f t="shared" si="3658"/>
        <v>622003397.25478435</v>
      </c>
      <c r="BT1226" s="118">
        <f t="shared" si="3658"/>
        <v>557679831.27482355</v>
      </c>
      <c r="BU1226" s="118">
        <f t="shared" si="3658"/>
        <v>622003397.25478435</v>
      </c>
      <c r="BV1226" s="118">
        <f t="shared" si="3658"/>
        <v>993367199.45827937</v>
      </c>
      <c r="BW1226" s="247">
        <f t="shared" si="3629"/>
        <v>32391288945.525311</v>
      </c>
    </row>
    <row r="1227" spans="1:75" x14ac:dyDescent="0.3">
      <c r="A1227" s="223" t="s">
        <v>680</v>
      </c>
      <c r="O1227" s="118">
        <f>+O1224*O823</f>
        <v>0</v>
      </c>
      <c r="P1227" s="118">
        <f t="shared" ref="P1227:BV1227" si="3659">+P1224*P823</f>
        <v>0</v>
      </c>
      <c r="Q1227" s="118">
        <f t="shared" si="3659"/>
        <v>0</v>
      </c>
      <c r="R1227" s="118">
        <f t="shared" si="3659"/>
        <v>0</v>
      </c>
      <c r="S1227" s="118">
        <f t="shared" si="3659"/>
        <v>0</v>
      </c>
      <c r="T1227" s="118">
        <f t="shared" si="3659"/>
        <v>0</v>
      </c>
      <c r="U1227" s="118">
        <f t="shared" si="3659"/>
        <v>0</v>
      </c>
      <c r="V1227" s="118">
        <f t="shared" si="3659"/>
        <v>0</v>
      </c>
      <c r="W1227" s="118">
        <f t="shared" si="3659"/>
        <v>0</v>
      </c>
      <c r="X1227" s="118">
        <f t="shared" si="3659"/>
        <v>0</v>
      </c>
      <c r="Y1227" s="118">
        <f t="shared" si="3659"/>
        <v>0</v>
      </c>
      <c r="Z1227" s="118">
        <f t="shared" si="3659"/>
        <v>0</v>
      </c>
      <c r="AA1227" s="118">
        <f t="shared" si="3659"/>
        <v>0</v>
      </c>
      <c r="AB1227" s="118">
        <f t="shared" si="3659"/>
        <v>0</v>
      </c>
      <c r="AC1227" s="118">
        <f t="shared" si="3659"/>
        <v>0</v>
      </c>
      <c r="AD1227" s="118">
        <f t="shared" si="3659"/>
        <v>0</v>
      </c>
      <c r="AE1227" s="118">
        <f t="shared" si="3659"/>
        <v>0</v>
      </c>
      <c r="AF1227" s="118">
        <f t="shared" si="3659"/>
        <v>0</v>
      </c>
      <c r="AG1227" s="118">
        <f t="shared" si="3659"/>
        <v>0</v>
      </c>
      <c r="AH1227" s="118">
        <f t="shared" si="3659"/>
        <v>0</v>
      </c>
      <c r="AI1227" s="118">
        <f t="shared" si="3659"/>
        <v>0</v>
      </c>
      <c r="AJ1227" s="118">
        <f t="shared" si="3659"/>
        <v>0</v>
      </c>
      <c r="AK1227" s="118">
        <f t="shared" si="3659"/>
        <v>0</v>
      </c>
      <c r="AL1227" s="118">
        <f t="shared" si="3659"/>
        <v>0</v>
      </c>
      <c r="AM1227" s="118">
        <f t="shared" si="3659"/>
        <v>84427067.162463382</v>
      </c>
      <c r="AN1227" s="118">
        <f t="shared" si="3659"/>
        <v>118122828.58246504</v>
      </c>
      <c r="AO1227" s="118">
        <f t="shared" si="3659"/>
        <v>30266470.283883732</v>
      </c>
      <c r="AP1227" s="118">
        <f t="shared" si="3659"/>
        <v>71753937.846908823</v>
      </c>
      <c r="AQ1227" s="118">
        <f t="shared" si="3659"/>
        <v>30266470.283883732</v>
      </c>
      <c r="AR1227" s="118">
        <f t="shared" si="3659"/>
        <v>99782819.818357587</v>
      </c>
      <c r="AS1227" s="118">
        <f t="shared" si="3659"/>
        <v>30266470.283883732</v>
      </c>
      <c r="AT1227" s="118">
        <f t="shared" si="3659"/>
        <v>71753937.846908823</v>
      </c>
      <c r="AU1227" s="118">
        <f t="shared" si="3659"/>
        <v>30266470.283883732</v>
      </c>
      <c r="AV1227" s="118">
        <f t="shared" si="3659"/>
        <v>71753937.846908823</v>
      </c>
      <c r="AW1227" s="118">
        <f t="shared" si="3659"/>
        <v>30266470.283883732</v>
      </c>
      <c r="AX1227" s="118">
        <f t="shared" si="3659"/>
        <v>127811701.78980637</v>
      </c>
      <c r="AY1227" s="118">
        <f t="shared" si="3659"/>
        <v>46801957.614243329</v>
      </c>
      <c r="AZ1227" s="118">
        <f t="shared" si="3659"/>
        <v>150100005.76596782</v>
      </c>
      <c r="BA1227" s="118">
        <f t="shared" si="3659"/>
        <v>34839593.594878696</v>
      </c>
      <c r="BB1227" s="118">
        <f t="shared" si="3659"/>
        <v>90188851.407830939</v>
      </c>
      <c r="BC1227" s="118">
        <f t="shared" si="3659"/>
        <v>34839593.594878696</v>
      </c>
      <c r="BD1227" s="118">
        <f t="shared" si="3659"/>
        <v>125418871.48901492</v>
      </c>
      <c r="BE1227" s="118">
        <f t="shared" si="3659"/>
        <v>34839593.594878696</v>
      </c>
      <c r="BF1227" s="118">
        <f t="shared" si="3659"/>
        <v>90188851.407830939</v>
      </c>
      <c r="BG1227" s="118">
        <f t="shared" si="3659"/>
        <v>34839593.594878696</v>
      </c>
      <c r="BH1227" s="118">
        <f t="shared" si="3659"/>
        <v>90188851.407830939</v>
      </c>
      <c r="BI1227" s="118">
        <f t="shared" si="3659"/>
        <v>34839593.594878696</v>
      </c>
      <c r="BJ1227" s="118">
        <f t="shared" si="3659"/>
        <v>160648891.57019889</v>
      </c>
      <c r="BK1227" s="118">
        <f t="shared" si="3659"/>
        <v>45541895.258151017</v>
      </c>
      <c r="BL1227" s="118">
        <f t="shared" si="3659"/>
        <v>171378890.35349375</v>
      </c>
      <c r="BM1227" s="118">
        <f t="shared" si="3659"/>
        <v>35771619.97672464</v>
      </c>
      <c r="BN1227" s="118">
        <f t="shared" si="3659"/>
        <v>100095185.95668533</v>
      </c>
      <c r="BO1227" s="118">
        <f t="shared" si="3659"/>
        <v>35771619.97672464</v>
      </c>
      <c r="BP1227" s="118">
        <f t="shared" si="3659"/>
        <v>139194867.97101554</v>
      </c>
      <c r="BQ1227" s="118">
        <f t="shared" si="3659"/>
        <v>35771619.97672464</v>
      </c>
      <c r="BR1227" s="118">
        <f t="shared" si="3659"/>
        <v>100095185.95668533</v>
      </c>
      <c r="BS1227" s="118">
        <f t="shared" si="3659"/>
        <v>35771619.97672464</v>
      </c>
      <c r="BT1227" s="118">
        <f t="shared" si="3659"/>
        <v>100095185.95668533</v>
      </c>
      <c r="BU1227" s="118">
        <f t="shared" si="3659"/>
        <v>35771619.97672464</v>
      </c>
      <c r="BV1227" s="118">
        <f t="shared" si="3659"/>
        <v>178294549.98534572</v>
      </c>
      <c r="BW1227" s="247">
        <f t="shared" si="3629"/>
        <v>2738026692.2722344</v>
      </c>
    </row>
    <row r="1228" spans="1:75" x14ac:dyDescent="0.3">
      <c r="O1228" s="119"/>
      <c r="P1228" s="119"/>
      <c r="Q1228" s="119"/>
      <c r="R1228" s="119"/>
      <c r="S1228" s="119"/>
      <c r="T1228" s="119"/>
      <c r="U1228" s="119"/>
      <c r="V1228" s="119"/>
      <c r="W1228" s="119"/>
      <c r="X1228" s="119"/>
      <c r="Y1228" s="119"/>
      <c r="Z1228" s="119"/>
      <c r="AA1228" s="119"/>
      <c r="AB1228" s="119"/>
      <c r="AC1228" s="119"/>
      <c r="AD1228" s="119"/>
      <c r="AE1228" s="119"/>
      <c r="AF1228" s="119"/>
      <c r="AG1228" s="119"/>
      <c r="AH1228" s="119"/>
      <c r="AI1228" s="119"/>
      <c r="AJ1228" s="119"/>
      <c r="AK1228" s="119"/>
      <c r="AL1228" s="119"/>
      <c r="AM1228" s="119"/>
      <c r="AN1228" s="119"/>
      <c r="AO1228" s="119"/>
      <c r="AP1228" s="119"/>
      <c r="AQ1228" s="119"/>
      <c r="AR1228" s="119"/>
      <c r="AS1228" s="119"/>
      <c r="AT1228" s="119"/>
      <c r="AU1228" s="119"/>
      <c r="AV1228" s="119"/>
      <c r="AW1228" s="119"/>
      <c r="AX1228" s="119"/>
      <c r="AY1228" s="119"/>
      <c r="AZ1228" s="119"/>
      <c r="BA1228" s="119"/>
      <c r="BB1228" s="119"/>
      <c r="BC1228" s="119"/>
      <c r="BD1228" s="119"/>
      <c r="BE1228" s="119"/>
      <c r="BF1228" s="119"/>
      <c r="BG1228" s="119"/>
      <c r="BH1228" s="119"/>
      <c r="BI1228" s="119"/>
      <c r="BJ1228" s="119"/>
      <c r="BK1228" s="119"/>
      <c r="BL1228" s="119"/>
      <c r="BM1228" s="119"/>
      <c r="BN1228" s="119"/>
      <c r="BO1228" s="119"/>
      <c r="BP1228" s="119"/>
      <c r="BQ1228" s="119"/>
      <c r="BR1228" s="119"/>
      <c r="BS1228" s="119"/>
      <c r="BT1228" s="119"/>
      <c r="BU1228" s="119"/>
      <c r="BV1228" s="119"/>
      <c r="BW1228" s="291">
        <f t="shared" si="3629"/>
        <v>0</v>
      </c>
    </row>
    <row r="1229" spans="1:75" x14ac:dyDescent="0.3">
      <c r="A1229" s="163" t="s">
        <v>538</v>
      </c>
      <c r="O1229" s="118">
        <f>+O1224-O1227-O1226</f>
        <v>0</v>
      </c>
      <c r="P1229" s="118">
        <f t="shared" ref="P1229:BV1229" si="3660">+P1224-P1227-P1226</f>
        <v>0</v>
      </c>
      <c r="Q1229" s="118">
        <f t="shared" si="3660"/>
        <v>0</v>
      </c>
      <c r="R1229" s="118">
        <f t="shared" si="3660"/>
        <v>0</v>
      </c>
      <c r="S1229" s="118">
        <f t="shared" si="3660"/>
        <v>0</v>
      </c>
      <c r="T1229" s="118">
        <f t="shared" si="3660"/>
        <v>0</v>
      </c>
      <c r="U1229" s="118">
        <f t="shared" si="3660"/>
        <v>0</v>
      </c>
      <c r="V1229" s="118">
        <f t="shared" si="3660"/>
        <v>0</v>
      </c>
      <c r="W1229" s="118">
        <f t="shared" si="3660"/>
        <v>0</v>
      </c>
      <c r="X1229" s="118">
        <f t="shared" si="3660"/>
        <v>0</v>
      </c>
      <c r="Y1229" s="118">
        <f t="shared" si="3660"/>
        <v>0</v>
      </c>
      <c r="Z1229" s="118">
        <f t="shared" si="3660"/>
        <v>0</v>
      </c>
      <c r="AA1229" s="118">
        <f t="shared" si="3660"/>
        <v>0</v>
      </c>
      <c r="AB1229" s="118">
        <f t="shared" si="3660"/>
        <v>0</v>
      </c>
      <c r="AC1229" s="118">
        <f t="shared" si="3660"/>
        <v>0</v>
      </c>
      <c r="AD1229" s="118">
        <f t="shared" si="3660"/>
        <v>0</v>
      </c>
      <c r="AE1229" s="118">
        <f t="shared" si="3660"/>
        <v>0</v>
      </c>
      <c r="AF1229" s="118">
        <f t="shared" si="3660"/>
        <v>0</v>
      </c>
      <c r="AG1229" s="118">
        <f t="shared" si="3660"/>
        <v>0</v>
      </c>
      <c r="AH1229" s="118">
        <f t="shared" si="3660"/>
        <v>0</v>
      </c>
      <c r="AI1229" s="118">
        <f t="shared" si="3660"/>
        <v>0</v>
      </c>
      <c r="AJ1229" s="118">
        <f t="shared" si="3660"/>
        <v>0</v>
      </c>
      <c r="AK1229" s="118">
        <f t="shared" si="3660"/>
        <v>0</v>
      </c>
      <c r="AL1229" s="118">
        <f t="shared" si="3660"/>
        <v>0</v>
      </c>
      <c r="AM1229" s="118">
        <f t="shared" si="3660"/>
        <v>0</v>
      </c>
      <c r="AN1229" s="118">
        <f t="shared" si="3660"/>
        <v>0</v>
      </c>
      <c r="AO1229" s="118">
        <f t="shared" si="3660"/>
        <v>0</v>
      </c>
      <c r="AP1229" s="118">
        <f t="shared" si="3660"/>
        <v>0</v>
      </c>
      <c r="AQ1229" s="118">
        <f t="shared" si="3660"/>
        <v>0</v>
      </c>
      <c r="AR1229" s="118">
        <f t="shared" si="3660"/>
        <v>0</v>
      </c>
      <c r="AS1229" s="118">
        <f t="shared" si="3660"/>
        <v>0</v>
      </c>
      <c r="AT1229" s="118">
        <f t="shared" si="3660"/>
        <v>0</v>
      </c>
      <c r="AU1229" s="118">
        <f t="shared" si="3660"/>
        <v>0</v>
      </c>
      <c r="AV1229" s="118">
        <f t="shared" si="3660"/>
        <v>0</v>
      </c>
      <c r="AW1229" s="118">
        <f t="shared" si="3660"/>
        <v>0</v>
      </c>
      <c r="AX1229" s="118">
        <f t="shared" si="3660"/>
        <v>0</v>
      </c>
      <c r="AY1229" s="118">
        <f t="shared" si="3660"/>
        <v>0</v>
      </c>
      <c r="AZ1229" s="118">
        <f t="shared" si="3660"/>
        <v>0</v>
      </c>
      <c r="BA1229" s="118">
        <f t="shared" si="3660"/>
        <v>0</v>
      </c>
      <c r="BB1229" s="118">
        <f t="shared" si="3660"/>
        <v>0</v>
      </c>
      <c r="BC1229" s="118">
        <f t="shared" si="3660"/>
        <v>0</v>
      </c>
      <c r="BD1229" s="118">
        <f t="shared" si="3660"/>
        <v>0</v>
      </c>
      <c r="BE1229" s="118">
        <f t="shared" si="3660"/>
        <v>0</v>
      </c>
      <c r="BF1229" s="118">
        <f t="shared" si="3660"/>
        <v>0</v>
      </c>
      <c r="BG1229" s="118">
        <f t="shared" si="3660"/>
        <v>0</v>
      </c>
      <c r="BH1229" s="118">
        <f t="shared" si="3660"/>
        <v>0</v>
      </c>
      <c r="BI1229" s="118">
        <f t="shared" si="3660"/>
        <v>0</v>
      </c>
      <c r="BJ1229" s="118">
        <f t="shared" si="3660"/>
        <v>0</v>
      </c>
      <c r="BK1229" s="118">
        <f t="shared" si="3660"/>
        <v>0</v>
      </c>
      <c r="BL1229" s="118">
        <f t="shared" si="3660"/>
        <v>0</v>
      </c>
      <c r="BM1229" s="118">
        <f t="shared" si="3660"/>
        <v>0</v>
      </c>
      <c r="BN1229" s="118">
        <f t="shared" si="3660"/>
        <v>0</v>
      </c>
      <c r="BO1229" s="118">
        <f t="shared" si="3660"/>
        <v>0</v>
      </c>
      <c r="BP1229" s="118">
        <f t="shared" si="3660"/>
        <v>0</v>
      </c>
      <c r="BQ1229" s="118">
        <f t="shared" si="3660"/>
        <v>0</v>
      </c>
      <c r="BR1229" s="118">
        <f t="shared" si="3660"/>
        <v>0</v>
      </c>
      <c r="BS1229" s="118">
        <f t="shared" si="3660"/>
        <v>0</v>
      </c>
      <c r="BT1229" s="118">
        <f t="shared" si="3660"/>
        <v>0</v>
      </c>
      <c r="BU1229" s="118">
        <f t="shared" si="3660"/>
        <v>0</v>
      </c>
      <c r="BV1229" s="118">
        <f t="shared" si="3660"/>
        <v>0</v>
      </c>
      <c r="BW1229" s="247">
        <f t="shared" si="3629"/>
        <v>0</v>
      </c>
    </row>
    <row r="1230" spans="1:75" x14ac:dyDescent="0.3">
      <c r="BW1230" s="292">
        <f t="shared" si="3629"/>
        <v>0</v>
      </c>
    </row>
    <row r="1231" spans="1:75" x14ac:dyDescent="0.3">
      <c r="A1231" s="289" t="s">
        <v>672</v>
      </c>
      <c r="BW1231" s="247">
        <f>+BW1190+BW935</f>
        <v>53977176879.599457</v>
      </c>
    </row>
    <row r="1232" spans="1:75" x14ac:dyDescent="0.3">
      <c r="BW1232" s="247">
        <f t="shared" si="3629"/>
        <v>0</v>
      </c>
    </row>
    <row r="1233" spans="1:75" x14ac:dyDescent="0.3">
      <c r="A1233" s="5" t="s">
        <v>623</v>
      </c>
      <c r="O1233" s="64">
        <f>+O800</f>
        <v>829054.01039999991</v>
      </c>
      <c r="P1233" s="64">
        <f t="shared" ref="P1233:BV1233" si="3661">+P800</f>
        <v>829054.01039999991</v>
      </c>
      <c r="Q1233" s="64">
        <f t="shared" si="3661"/>
        <v>829054.01039999991</v>
      </c>
      <c r="R1233" s="64">
        <f t="shared" si="3661"/>
        <v>829054.01039999991</v>
      </c>
      <c r="S1233" s="64">
        <f t="shared" si="3661"/>
        <v>829054.01039999991</v>
      </c>
      <c r="T1233" s="64">
        <f t="shared" si="3661"/>
        <v>829054.01039999991</v>
      </c>
      <c r="U1233" s="64">
        <f t="shared" si="3661"/>
        <v>829054.01039999991</v>
      </c>
      <c r="V1233" s="64">
        <f t="shared" si="3661"/>
        <v>829054.01039999991</v>
      </c>
      <c r="W1233" s="64">
        <f t="shared" si="3661"/>
        <v>829054.01039999991</v>
      </c>
      <c r="X1233" s="64">
        <f t="shared" si="3661"/>
        <v>829054.01039999991</v>
      </c>
      <c r="Y1233" s="64">
        <f t="shared" si="3661"/>
        <v>829054.01039999991</v>
      </c>
      <c r="Z1233" s="64">
        <f t="shared" si="3661"/>
        <v>829054.01039999991</v>
      </c>
      <c r="AA1233" s="64">
        <f t="shared" si="3661"/>
        <v>874030.19046419987</v>
      </c>
      <c r="AB1233" s="64">
        <f t="shared" si="3661"/>
        <v>874030.19046419987</v>
      </c>
      <c r="AC1233" s="64">
        <f t="shared" si="3661"/>
        <v>874030.19046419987</v>
      </c>
      <c r="AD1233" s="64">
        <f t="shared" si="3661"/>
        <v>874030.19046419987</v>
      </c>
      <c r="AE1233" s="64">
        <f t="shared" si="3661"/>
        <v>874030.19046419987</v>
      </c>
      <c r="AF1233" s="64">
        <f t="shared" si="3661"/>
        <v>874030.19046419987</v>
      </c>
      <c r="AG1233" s="64">
        <f t="shared" si="3661"/>
        <v>874030.19046419987</v>
      </c>
      <c r="AH1233" s="64">
        <f t="shared" si="3661"/>
        <v>874030.19046419987</v>
      </c>
      <c r="AI1233" s="64">
        <f t="shared" si="3661"/>
        <v>874030.19046419987</v>
      </c>
      <c r="AJ1233" s="64">
        <f t="shared" si="3661"/>
        <v>874030.19046419987</v>
      </c>
      <c r="AK1233" s="64">
        <f t="shared" si="3661"/>
        <v>874030.19046419987</v>
      </c>
      <c r="AL1233" s="64">
        <f t="shared" si="3661"/>
        <v>874030.19046419987</v>
      </c>
      <c r="AM1233" s="64">
        <f t="shared" si="3661"/>
        <v>916704.71451361431</v>
      </c>
      <c r="AN1233" s="64">
        <f t="shared" si="3661"/>
        <v>916704.71451361431</v>
      </c>
      <c r="AO1233" s="64">
        <f t="shared" si="3661"/>
        <v>916704.71451361431</v>
      </c>
      <c r="AP1233" s="64">
        <f t="shared" si="3661"/>
        <v>916704.71451361431</v>
      </c>
      <c r="AQ1233" s="64">
        <f t="shared" si="3661"/>
        <v>916704.71451361431</v>
      </c>
      <c r="AR1233" s="64">
        <f t="shared" si="3661"/>
        <v>916704.71451361431</v>
      </c>
      <c r="AS1233" s="64">
        <f t="shared" si="3661"/>
        <v>916704.71451361431</v>
      </c>
      <c r="AT1233" s="64">
        <f t="shared" si="3661"/>
        <v>916704.71451361431</v>
      </c>
      <c r="AU1233" s="64">
        <f t="shared" si="3661"/>
        <v>916704.71451361431</v>
      </c>
      <c r="AV1233" s="64">
        <f t="shared" si="3661"/>
        <v>916704.71451361431</v>
      </c>
      <c r="AW1233" s="64">
        <f t="shared" si="3661"/>
        <v>916704.71451361431</v>
      </c>
      <c r="AX1233" s="64">
        <f t="shared" si="3661"/>
        <v>916704.71451361431</v>
      </c>
      <c r="AY1233" s="64">
        <f t="shared" si="3661"/>
        <v>960706.54081026779</v>
      </c>
      <c r="AZ1233" s="64">
        <f t="shared" si="3661"/>
        <v>960706.54081026779</v>
      </c>
      <c r="BA1233" s="64">
        <f t="shared" si="3661"/>
        <v>960706.54081026779</v>
      </c>
      <c r="BB1233" s="64">
        <f t="shared" si="3661"/>
        <v>960706.54081026779</v>
      </c>
      <c r="BC1233" s="64">
        <f t="shared" si="3661"/>
        <v>960706.54081026779</v>
      </c>
      <c r="BD1233" s="64">
        <f t="shared" si="3661"/>
        <v>960706.54081026779</v>
      </c>
      <c r="BE1233" s="64">
        <f t="shared" si="3661"/>
        <v>960706.54081026779</v>
      </c>
      <c r="BF1233" s="64">
        <f t="shared" si="3661"/>
        <v>960706.54081026779</v>
      </c>
      <c r="BG1233" s="64">
        <f t="shared" si="3661"/>
        <v>960706.54081026779</v>
      </c>
      <c r="BH1233" s="64">
        <f t="shared" si="3661"/>
        <v>960706.54081026779</v>
      </c>
      <c r="BI1233" s="64">
        <f t="shared" si="3661"/>
        <v>960706.54081026779</v>
      </c>
      <c r="BJ1233" s="64">
        <f t="shared" si="3661"/>
        <v>960706.54081026779</v>
      </c>
      <c r="BK1233" s="64">
        <f t="shared" si="3661"/>
        <v>1012584.6940140222</v>
      </c>
      <c r="BL1233" s="64">
        <f t="shared" si="3661"/>
        <v>1012584.6940140222</v>
      </c>
      <c r="BM1233" s="64">
        <f t="shared" si="3661"/>
        <v>1012584.6940140222</v>
      </c>
      <c r="BN1233" s="64">
        <f t="shared" si="3661"/>
        <v>1012584.6940140222</v>
      </c>
      <c r="BO1233" s="64">
        <f t="shared" si="3661"/>
        <v>1012584.6940140222</v>
      </c>
      <c r="BP1233" s="64">
        <f t="shared" si="3661"/>
        <v>1012584.6940140222</v>
      </c>
      <c r="BQ1233" s="64">
        <f t="shared" si="3661"/>
        <v>1012584.6940140222</v>
      </c>
      <c r="BR1233" s="64">
        <f t="shared" si="3661"/>
        <v>1012584.6940140222</v>
      </c>
      <c r="BS1233" s="64">
        <f t="shared" si="3661"/>
        <v>1012584.6940140222</v>
      </c>
      <c r="BT1233" s="64">
        <f t="shared" si="3661"/>
        <v>1012584.6940140222</v>
      </c>
      <c r="BU1233" s="64">
        <f t="shared" si="3661"/>
        <v>1012584.6940140222</v>
      </c>
      <c r="BV1233" s="64">
        <f t="shared" si="3661"/>
        <v>1012584.6940140222</v>
      </c>
      <c r="BW1233" s="247">
        <f t="shared" si="3629"/>
        <v>55116961.802425198</v>
      </c>
    </row>
    <row r="1234" spans="1:75" x14ac:dyDescent="0.3">
      <c r="A1234" s="5" t="s">
        <v>624</v>
      </c>
      <c r="O1234" s="269">
        <f>+O819</f>
        <v>0</v>
      </c>
      <c r="P1234" s="269">
        <f t="shared" ref="P1234:BV1234" si="3662">+P819</f>
        <v>0</v>
      </c>
      <c r="Q1234" s="269">
        <f t="shared" si="3662"/>
        <v>0</v>
      </c>
      <c r="R1234" s="269">
        <f t="shared" si="3662"/>
        <v>0</v>
      </c>
      <c r="S1234" s="269">
        <f t="shared" si="3662"/>
        <v>0</v>
      </c>
      <c r="T1234" s="269">
        <f t="shared" si="3662"/>
        <v>0</v>
      </c>
      <c r="U1234" s="269">
        <f t="shared" si="3662"/>
        <v>0</v>
      </c>
      <c r="V1234" s="269">
        <f t="shared" si="3662"/>
        <v>0</v>
      </c>
      <c r="W1234" s="269">
        <f t="shared" si="3662"/>
        <v>0</v>
      </c>
      <c r="X1234" s="269">
        <f t="shared" si="3662"/>
        <v>0</v>
      </c>
      <c r="Y1234" s="269">
        <f t="shared" si="3662"/>
        <v>0</v>
      </c>
      <c r="Z1234" s="269">
        <f t="shared" si="3662"/>
        <v>0</v>
      </c>
      <c r="AA1234" s="269">
        <f t="shared" si="3662"/>
        <v>0</v>
      </c>
      <c r="AB1234" s="269">
        <f t="shared" si="3662"/>
        <v>0</v>
      </c>
      <c r="AC1234" s="269">
        <f t="shared" si="3662"/>
        <v>0</v>
      </c>
      <c r="AD1234" s="269">
        <f t="shared" si="3662"/>
        <v>0</v>
      </c>
      <c r="AE1234" s="269">
        <f t="shared" si="3662"/>
        <v>0</v>
      </c>
      <c r="AF1234" s="269">
        <f t="shared" si="3662"/>
        <v>0</v>
      </c>
      <c r="AG1234" s="269">
        <f t="shared" si="3662"/>
        <v>0</v>
      </c>
      <c r="AH1234" s="269">
        <f t="shared" si="3662"/>
        <v>0</v>
      </c>
      <c r="AI1234" s="269">
        <f t="shared" si="3662"/>
        <v>0</v>
      </c>
      <c r="AJ1234" s="269">
        <f t="shared" si="3662"/>
        <v>0</v>
      </c>
      <c r="AK1234" s="269">
        <f t="shared" si="3662"/>
        <v>0</v>
      </c>
      <c r="AL1234" s="269">
        <f t="shared" si="3662"/>
        <v>0</v>
      </c>
      <c r="AM1234" s="269">
        <f t="shared" si="3662"/>
        <v>0</v>
      </c>
      <c r="AN1234" s="269">
        <f t="shared" si="3662"/>
        <v>0</v>
      </c>
      <c r="AO1234" s="269">
        <f t="shared" si="3662"/>
        <v>0</v>
      </c>
      <c r="AP1234" s="269">
        <f t="shared" si="3662"/>
        <v>0</v>
      </c>
      <c r="AQ1234" s="269">
        <f t="shared" si="3662"/>
        <v>0</v>
      </c>
      <c r="AR1234" s="269">
        <f t="shared" si="3662"/>
        <v>0</v>
      </c>
      <c r="AS1234" s="269">
        <f t="shared" si="3662"/>
        <v>0</v>
      </c>
      <c r="AT1234" s="269">
        <f t="shared" si="3662"/>
        <v>0</v>
      </c>
      <c r="AU1234" s="269">
        <f t="shared" si="3662"/>
        <v>0</v>
      </c>
      <c r="AV1234" s="269">
        <f t="shared" si="3662"/>
        <v>0</v>
      </c>
      <c r="AW1234" s="269">
        <f t="shared" si="3662"/>
        <v>0</v>
      </c>
      <c r="AX1234" s="269">
        <f t="shared" si="3662"/>
        <v>0</v>
      </c>
      <c r="AY1234" s="269">
        <f t="shared" si="3662"/>
        <v>0</v>
      </c>
      <c r="AZ1234" s="269">
        <f t="shared" si="3662"/>
        <v>0</v>
      </c>
      <c r="BA1234" s="269">
        <f t="shared" si="3662"/>
        <v>0</v>
      </c>
      <c r="BB1234" s="269">
        <f t="shared" si="3662"/>
        <v>0</v>
      </c>
      <c r="BC1234" s="269">
        <f t="shared" si="3662"/>
        <v>0</v>
      </c>
      <c r="BD1234" s="269">
        <f t="shared" si="3662"/>
        <v>0</v>
      </c>
      <c r="BE1234" s="269">
        <f t="shared" si="3662"/>
        <v>0</v>
      </c>
      <c r="BF1234" s="269">
        <f t="shared" si="3662"/>
        <v>0</v>
      </c>
      <c r="BG1234" s="269">
        <f t="shared" si="3662"/>
        <v>0</v>
      </c>
      <c r="BH1234" s="269">
        <f t="shared" si="3662"/>
        <v>0</v>
      </c>
      <c r="BI1234" s="269">
        <f t="shared" si="3662"/>
        <v>0</v>
      </c>
      <c r="BJ1234" s="269">
        <f t="shared" si="3662"/>
        <v>0</v>
      </c>
      <c r="BK1234" s="269">
        <f t="shared" si="3662"/>
        <v>0</v>
      </c>
      <c r="BL1234" s="269">
        <f t="shared" si="3662"/>
        <v>0</v>
      </c>
      <c r="BM1234" s="269">
        <f t="shared" si="3662"/>
        <v>0</v>
      </c>
      <c r="BN1234" s="269">
        <f t="shared" si="3662"/>
        <v>0</v>
      </c>
      <c r="BO1234" s="269">
        <f t="shared" si="3662"/>
        <v>0</v>
      </c>
      <c r="BP1234" s="269">
        <f t="shared" si="3662"/>
        <v>0</v>
      </c>
      <c r="BQ1234" s="269">
        <f t="shared" si="3662"/>
        <v>0</v>
      </c>
      <c r="BR1234" s="269">
        <f t="shared" si="3662"/>
        <v>0</v>
      </c>
      <c r="BS1234" s="269">
        <f t="shared" si="3662"/>
        <v>0</v>
      </c>
      <c r="BT1234" s="269">
        <f t="shared" si="3662"/>
        <v>0</v>
      </c>
      <c r="BU1234" s="269">
        <f t="shared" si="3662"/>
        <v>0</v>
      </c>
      <c r="BV1234" s="269">
        <f t="shared" si="3662"/>
        <v>0</v>
      </c>
      <c r="BW1234" s="247">
        <f t="shared" si="3629"/>
        <v>0</v>
      </c>
    </row>
    <row r="1235" spans="1:75" x14ac:dyDescent="0.3">
      <c r="A1235" s="5" t="s">
        <v>625</v>
      </c>
      <c r="O1235" s="16">
        <f>+'Monthly Parameters'!O117</f>
        <v>5</v>
      </c>
      <c r="P1235" s="16">
        <f>+'Monthly Parameters'!P117</f>
        <v>5</v>
      </c>
      <c r="Q1235" s="16">
        <f>+'Monthly Parameters'!Q117</f>
        <v>5</v>
      </c>
      <c r="R1235" s="16">
        <f>+'Monthly Parameters'!R117</f>
        <v>5</v>
      </c>
      <c r="S1235" s="16">
        <f>+'Monthly Parameters'!S117</f>
        <v>5</v>
      </c>
      <c r="T1235" s="16">
        <f>+'Monthly Parameters'!T117</f>
        <v>5</v>
      </c>
      <c r="U1235" s="16">
        <f>+'Monthly Parameters'!U117</f>
        <v>5</v>
      </c>
      <c r="V1235" s="16">
        <f>+'Monthly Parameters'!V117</f>
        <v>5</v>
      </c>
      <c r="W1235" s="16">
        <f>+'Monthly Parameters'!W117</f>
        <v>5</v>
      </c>
      <c r="X1235" s="16">
        <f>+'Monthly Parameters'!X117</f>
        <v>5</v>
      </c>
      <c r="Y1235" s="16">
        <f>+'Monthly Parameters'!Y117</f>
        <v>5</v>
      </c>
      <c r="Z1235" s="16">
        <f>+'Monthly Parameters'!Z117</f>
        <v>5</v>
      </c>
      <c r="AA1235" s="16">
        <f>+'Monthly Parameters'!AA117</f>
        <v>5.5</v>
      </c>
      <c r="AB1235" s="16">
        <f>+'Monthly Parameters'!AB117</f>
        <v>5.5</v>
      </c>
      <c r="AC1235" s="16">
        <f>+'Monthly Parameters'!AC117</f>
        <v>5.5</v>
      </c>
      <c r="AD1235" s="16">
        <f>+'Monthly Parameters'!AD117</f>
        <v>5.5</v>
      </c>
      <c r="AE1235" s="16">
        <f>+'Monthly Parameters'!AE117</f>
        <v>5.5</v>
      </c>
      <c r="AF1235" s="16">
        <f>+'Monthly Parameters'!AF117</f>
        <v>5.5</v>
      </c>
      <c r="AG1235" s="16">
        <f>+'Monthly Parameters'!AG117</f>
        <v>5.5</v>
      </c>
      <c r="AH1235" s="16">
        <f>+'Monthly Parameters'!AH117</f>
        <v>5.5</v>
      </c>
      <c r="AI1235" s="16">
        <f>+'Monthly Parameters'!AI117</f>
        <v>5.5</v>
      </c>
      <c r="AJ1235" s="16">
        <f>+'Monthly Parameters'!AJ117</f>
        <v>5.5</v>
      </c>
      <c r="AK1235" s="16">
        <f>+'Monthly Parameters'!AK117</f>
        <v>5.5</v>
      </c>
      <c r="AL1235" s="16">
        <f>+'Monthly Parameters'!AL117</f>
        <v>5.5</v>
      </c>
      <c r="AM1235" s="16">
        <f>+'Monthly Parameters'!AM117</f>
        <v>5.7</v>
      </c>
      <c r="AN1235" s="16">
        <f>+'Monthly Parameters'!AN117</f>
        <v>5.7</v>
      </c>
      <c r="AO1235" s="16">
        <f>+'Monthly Parameters'!AO117</f>
        <v>5.7</v>
      </c>
      <c r="AP1235" s="16">
        <f>+'Monthly Parameters'!AP117</f>
        <v>5.7</v>
      </c>
      <c r="AQ1235" s="16">
        <f>+'Monthly Parameters'!AQ117</f>
        <v>5.7</v>
      </c>
      <c r="AR1235" s="16">
        <f>+'Monthly Parameters'!AR117</f>
        <v>5.7</v>
      </c>
      <c r="AS1235" s="16">
        <f>+'Monthly Parameters'!AS117</f>
        <v>5.7</v>
      </c>
      <c r="AT1235" s="16">
        <f>+'Monthly Parameters'!AT117</f>
        <v>5.7</v>
      </c>
      <c r="AU1235" s="16">
        <f>+'Monthly Parameters'!AU117</f>
        <v>5.7</v>
      </c>
      <c r="AV1235" s="16">
        <f>+'Monthly Parameters'!AV117</f>
        <v>5.7</v>
      </c>
      <c r="AW1235" s="16">
        <f>+'Monthly Parameters'!AW117</f>
        <v>5.7</v>
      </c>
      <c r="AX1235" s="16">
        <f>+'Monthly Parameters'!AX117</f>
        <v>5.7</v>
      </c>
      <c r="AY1235" s="16">
        <f>+'Monthly Parameters'!AY117</f>
        <v>5.75</v>
      </c>
      <c r="AZ1235" s="16">
        <f>+'Monthly Parameters'!AZ117</f>
        <v>5.75</v>
      </c>
      <c r="BA1235" s="16">
        <f>+'Monthly Parameters'!BA117</f>
        <v>5.75</v>
      </c>
      <c r="BB1235" s="16">
        <f>+'Monthly Parameters'!BB117</f>
        <v>5.75</v>
      </c>
      <c r="BC1235" s="16">
        <f>+'Monthly Parameters'!BC117</f>
        <v>5.75</v>
      </c>
      <c r="BD1235" s="16">
        <f>+'Monthly Parameters'!BD117</f>
        <v>5.75</v>
      </c>
      <c r="BE1235" s="16">
        <f>+'Monthly Parameters'!BE117</f>
        <v>5.75</v>
      </c>
      <c r="BF1235" s="16">
        <f>+'Monthly Parameters'!BF117</f>
        <v>5.75</v>
      </c>
      <c r="BG1235" s="16">
        <f>+'Monthly Parameters'!BG117</f>
        <v>5.75</v>
      </c>
      <c r="BH1235" s="16">
        <f>+'Monthly Parameters'!BH117</f>
        <v>5.75</v>
      </c>
      <c r="BI1235" s="16">
        <f>+'Monthly Parameters'!BI117</f>
        <v>5.75</v>
      </c>
      <c r="BJ1235" s="16">
        <f>+'Monthly Parameters'!BJ117</f>
        <v>5.75</v>
      </c>
      <c r="BK1235" s="16">
        <f>+'Monthly Parameters'!BK117</f>
        <v>6</v>
      </c>
      <c r="BL1235" s="16">
        <f>+'Monthly Parameters'!BL117</f>
        <v>6</v>
      </c>
      <c r="BM1235" s="16">
        <f>+'Monthly Parameters'!BM117</f>
        <v>6</v>
      </c>
      <c r="BN1235" s="16">
        <f>+'Monthly Parameters'!BN117</f>
        <v>6</v>
      </c>
      <c r="BO1235" s="16">
        <f>+'Monthly Parameters'!BO117</f>
        <v>6</v>
      </c>
      <c r="BP1235" s="16">
        <f>+'Monthly Parameters'!BP117</f>
        <v>6</v>
      </c>
      <c r="BQ1235" s="16">
        <f>+'Monthly Parameters'!BQ117</f>
        <v>6</v>
      </c>
      <c r="BR1235" s="16">
        <f>+'Monthly Parameters'!BR117</f>
        <v>6</v>
      </c>
      <c r="BS1235" s="16">
        <f>+'Monthly Parameters'!BS117</f>
        <v>6</v>
      </c>
      <c r="BT1235" s="16">
        <f>+'Monthly Parameters'!BT117</f>
        <v>6</v>
      </c>
      <c r="BU1235" s="16">
        <f>+'Monthly Parameters'!BU117</f>
        <v>6</v>
      </c>
      <c r="BV1235" s="16">
        <f>+'Monthly Parameters'!BV117</f>
        <v>6</v>
      </c>
      <c r="BW1235" s="247">
        <f t="shared" si="3629"/>
        <v>335.39999999999986</v>
      </c>
    </row>
    <row r="1236" spans="1:75" x14ac:dyDescent="0.3"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27"/>
      <c r="AK1236" s="27"/>
      <c r="AL1236" s="27"/>
      <c r="AM1236" s="27"/>
      <c r="AN1236" s="27"/>
      <c r="AO1236" s="27"/>
      <c r="AP1236" s="27"/>
      <c r="AQ1236" s="27"/>
      <c r="AR1236" s="27"/>
      <c r="AS1236" s="27"/>
      <c r="AT1236" s="27"/>
      <c r="AU1236" s="27"/>
      <c r="AV1236" s="27"/>
      <c r="AW1236" s="27"/>
      <c r="AX1236" s="27"/>
      <c r="AY1236" s="27"/>
      <c r="AZ1236" s="27"/>
      <c r="BA1236" s="27"/>
      <c r="BB1236" s="27"/>
      <c r="BC1236" s="27"/>
      <c r="BD1236" s="27"/>
      <c r="BE1236" s="27"/>
      <c r="BF1236" s="27"/>
      <c r="BG1236" s="27"/>
      <c r="BH1236" s="27"/>
      <c r="BI1236" s="27"/>
      <c r="BJ1236" s="27"/>
      <c r="BK1236" s="27"/>
      <c r="BL1236" s="27"/>
      <c r="BM1236" s="27"/>
      <c r="BN1236" s="27"/>
      <c r="BO1236" s="27"/>
      <c r="BP1236" s="27"/>
      <c r="BQ1236" s="27"/>
      <c r="BR1236" s="27"/>
      <c r="BS1236" s="27"/>
      <c r="BT1236" s="27"/>
      <c r="BU1236" s="27"/>
      <c r="BV1236" s="27"/>
      <c r="BW1236" s="247">
        <f t="shared" si="3629"/>
        <v>0</v>
      </c>
    </row>
    <row r="1237" spans="1:75" x14ac:dyDescent="0.3">
      <c r="BW1237" s="247">
        <f t="shared" si="3629"/>
        <v>0</v>
      </c>
    </row>
    <row r="1238" spans="1:75" x14ac:dyDescent="0.3">
      <c r="A1238" s="3" t="s">
        <v>472</v>
      </c>
      <c r="O1238" s="16">
        <f>+O1235*O1234*O1233</f>
        <v>0</v>
      </c>
      <c r="P1238" s="16">
        <f t="shared" ref="P1238:BV1238" si="3663">+P1235*P1234*P1233</f>
        <v>0</v>
      </c>
      <c r="Q1238" s="16">
        <f t="shared" si="3663"/>
        <v>0</v>
      </c>
      <c r="R1238" s="16">
        <f t="shared" si="3663"/>
        <v>0</v>
      </c>
      <c r="S1238" s="16">
        <f t="shared" si="3663"/>
        <v>0</v>
      </c>
      <c r="T1238" s="16">
        <f t="shared" si="3663"/>
        <v>0</v>
      </c>
      <c r="U1238" s="16">
        <f t="shared" si="3663"/>
        <v>0</v>
      </c>
      <c r="V1238" s="16">
        <f t="shared" si="3663"/>
        <v>0</v>
      </c>
      <c r="W1238" s="16">
        <f t="shared" si="3663"/>
        <v>0</v>
      </c>
      <c r="X1238" s="16">
        <f t="shared" si="3663"/>
        <v>0</v>
      </c>
      <c r="Y1238" s="16">
        <f t="shared" si="3663"/>
        <v>0</v>
      </c>
      <c r="Z1238" s="16">
        <f t="shared" si="3663"/>
        <v>0</v>
      </c>
      <c r="AA1238" s="16">
        <f t="shared" si="3663"/>
        <v>0</v>
      </c>
      <c r="AB1238" s="16">
        <f t="shared" si="3663"/>
        <v>0</v>
      </c>
      <c r="AC1238" s="16">
        <f t="shared" si="3663"/>
        <v>0</v>
      </c>
      <c r="AD1238" s="16">
        <f t="shared" si="3663"/>
        <v>0</v>
      </c>
      <c r="AE1238" s="16">
        <f t="shared" si="3663"/>
        <v>0</v>
      </c>
      <c r="AF1238" s="16">
        <f t="shared" si="3663"/>
        <v>0</v>
      </c>
      <c r="AG1238" s="16">
        <f t="shared" si="3663"/>
        <v>0</v>
      </c>
      <c r="AH1238" s="16">
        <f t="shared" si="3663"/>
        <v>0</v>
      </c>
      <c r="AI1238" s="16">
        <f t="shared" si="3663"/>
        <v>0</v>
      </c>
      <c r="AJ1238" s="16">
        <f t="shared" si="3663"/>
        <v>0</v>
      </c>
      <c r="AK1238" s="16">
        <f t="shared" si="3663"/>
        <v>0</v>
      </c>
      <c r="AL1238" s="16">
        <f t="shared" si="3663"/>
        <v>0</v>
      </c>
      <c r="AM1238" s="16">
        <f t="shared" si="3663"/>
        <v>0</v>
      </c>
      <c r="AN1238" s="16">
        <f t="shared" si="3663"/>
        <v>0</v>
      </c>
      <c r="AO1238" s="16">
        <f t="shared" si="3663"/>
        <v>0</v>
      </c>
      <c r="AP1238" s="16">
        <f t="shared" si="3663"/>
        <v>0</v>
      </c>
      <c r="AQ1238" s="16">
        <f t="shared" si="3663"/>
        <v>0</v>
      </c>
      <c r="AR1238" s="16">
        <f t="shared" si="3663"/>
        <v>0</v>
      </c>
      <c r="AS1238" s="16">
        <f t="shared" si="3663"/>
        <v>0</v>
      </c>
      <c r="AT1238" s="16">
        <f t="shared" si="3663"/>
        <v>0</v>
      </c>
      <c r="AU1238" s="16">
        <f t="shared" si="3663"/>
        <v>0</v>
      </c>
      <c r="AV1238" s="16">
        <f t="shared" si="3663"/>
        <v>0</v>
      </c>
      <c r="AW1238" s="16">
        <f t="shared" si="3663"/>
        <v>0</v>
      </c>
      <c r="AX1238" s="16">
        <f t="shared" si="3663"/>
        <v>0</v>
      </c>
      <c r="AY1238" s="16">
        <f t="shared" si="3663"/>
        <v>0</v>
      </c>
      <c r="AZ1238" s="16">
        <f t="shared" si="3663"/>
        <v>0</v>
      </c>
      <c r="BA1238" s="16">
        <f t="shared" si="3663"/>
        <v>0</v>
      </c>
      <c r="BB1238" s="16">
        <f t="shared" si="3663"/>
        <v>0</v>
      </c>
      <c r="BC1238" s="16">
        <f t="shared" si="3663"/>
        <v>0</v>
      </c>
      <c r="BD1238" s="16">
        <f t="shared" si="3663"/>
        <v>0</v>
      </c>
      <c r="BE1238" s="16">
        <f t="shared" si="3663"/>
        <v>0</v>
      </c>
      <c r="BF1238" s="16">
        <f t="shared" si="3663"/>
        <v>0</v>
      </c>
      <c r="BG1238" s="16">
        <f t="shared" si="3663"/>
        <v>0</v>
      </c>
      <c r="BH1238" s="16">
        <f t="shared" si="3663"/>
        <v>0</v>
      </c>
      <c r="BI1238" s="16">
        <f t="shared" si="3663"/>
        <v>0</v>
      </c>
      <c r="BJ1238" s="16">
        <f t="shared" si="3663"/>
        <v>0</v>
      </c>
      <c r="BK1238" s="16">
        <f t="shared" si="3663"/>
        <v>0</v>
      </c>
      <c r="BL1238" s="16">
        <f t="shared" si="3663"/>
        <v>0</v>
      </c>
      <c r="BM1238" s="16">
        <f t="shared" si="3663"/>
        <v>0</v>
      </c>
      <c r="BN1238" s="16">
        <f t="shared" si="3663"/>
        <v>0</v>
      </c>
      <c r="BO1238" s="16">
        <f t="shared" si="3663"/>
        <v>0</v>
      </c>
      <c r="BP1238" s="16">
        <f t="shared" si="3663"/>
        <v>0</v>
      </c>
      <c r="BQ1238" s="16">
        <f t="shared" si="3663"/>
        <v>0</v>
      </c>
      <c r="BR1238" s="16">
        <f t="shared" si="3663"/>
        <v>0</v>
      </c>
      <c r="BS1238" s="16">
        <f t="shared" si="3663"/>
        <v>0</v>
      </c>
      <c r="BT1238" s="16">
        <f t="shared" si="3663"/>
        <v>0</v>
      </c>
      <c r="BU1238" s="16">
        <f t="shared" si="3663"/>
        <v>0</v>
      </c>
      <c r="BV1238" s="16">
        <f t="shared" si="3663"/>
        <v>0</v>
      </c>
      <c r="BW1238" s="247">
        <f t="shared" si="3629"/>
        <v>0</v>
      </c>
    </row>
    <row r="1239" spans="1:75" x14ac:dyDescent="0.3">
      <c r="A1239" s="3" t="s">
        <v>626</v>
      </c>
      <c r="O1239" s="16">
        <f t="shared" ref="O1239" si="3664">+IF(O1235&lt;=2,O1234*O801,0)</f>
        <v>0</v>
      </c>
      <c r="P1239" s="16">
        <f t="shared" ref="P1239:BV1239" si="3665">+IF(P1235&lt;=2,P1234*P801,0)</f>
        <v>0</v>
      </c>
      <c r="Q1239" s="16">
        <f t="shared" si="3665"/>
        <v>0</v>
      </c>
      <c r="R1239" s="16">
        <f t="shared" si="3665"/>
        <v>0</v>
      </c>
      <c r="S1239" s="16">
        <f t="shared" si="3665"/>
        <v>0</v>
      </c>
      <c r="T1239" s="16">
        <f t="shared" si="3665"/>
        <v>0</v>
      </c>
      <c r="U1239" s="16">
        <f t="shared" si="3665"/>
        <v>0</v>
      </c>
      <c r="V1239" s="16">
        <f t="shared" si="3665"/>
        <v>0</v>
      </c>
      <c r="W1239" s="16">
        <f t="shared" si="3665"/>
        <v>0</v>
      </c>
      <c r="X1239" s="16">
        <f t="shared" si="3665"/>
        <v>0</v>
      </c>
      <c r="Y1239" s="16">
        <f t="shared" si="3665"/>
        <v>0</v>
      </c>
      <c r="Z1239" s="16">
        <f t="shared" si="3665"/>
        <v>0</v>
      </c>
      <c r="AA1239" s="16">
        <f t="shared" si="3665"/>
        <v>0</v>
      </c>
      <c r="AB1239" s="16">
        <f t="shared" si="3665"/>
        <v>0</v>
      </c>
      <c r="AC1239" s="16">
        <f t="shared" si="3665"/>
        <v>0</v>
      </c>
      <c r="AD1239" s="16">
        <f t="shared" si="3665"/>
        <v>0</v>
      </c>
      <c r="AE1239" s="16">
        <f t="shared" si="3665"/>
        <v>0</v>
      </c>
      <c r="AF1239" s="16">
        <f t="shared" si="3665"/>
        <v>0</v>
      </c>
      <c r="AG1239" s="16">
        <f t="shared" si="3665"/>
        <v>0</v>
      </c>
      <c r="AH1239" s="16">
        <f t="shared" si="3665"/>
        <v>0</v>
      </c>
      <c r="AI1239" s="16">
        <f t="shared" si="3665"/>
        <v>0</v>
      </c>
      <c r="AJ1239" s="16">
        <f t="shared" si="3665"/>
        <v>0</v>
      </c>
      <c r="AK1239" s="16">
        <f t="shared" si="3665"/>
        <v>0</v>
      </c>
      <c r="AL1239" s="16">
        <f t="shared" si="3665"/>
        <v>0</v>
      </c>
      <c r="AM1239" s="16">
        <f t="shared" si="3665"/>
        <v>0</v>
      </c>
      <c r="AN1239" s="16">
        <f t="shared" si="3665"/>
        <v>0</v>
      </c>
      <c r="AO1239" s="16">
        <f t="shared" si="3665"/>
        <v>0</v>
      </c>
      <c r="AP1239" s="16">
        <f t="shared" si="3665"/>
        <v>0</v>
      </c>
      <c r="AQ1239" s="16">
        <f t="shared" si="3665"/>
        <v>0</v>
      </c>
      <c r="AR1239" s="16">
        <f t="shared" si="3665"/>
        <v>0</v>
      </c>
      <c r="AS1239" s="16">
        <f t="shared" si="3665"/>
        <v>0</v>
      </c>
      <c r="AT1239" s="16">
        <f t="shared" si="3665"/>
        <v>0</v>
      </c>
      <c r="AU1239" s="16">
        <f t="shared" si="3665"/>
        <v>0</v>
      </c>
      <c r="AV1239" s="16">
        <f t="shared" si="3665"/>
        <v>0</v>
      </c>
      <c r="AW1239" s="16">
        <f t="shared" si="3665"/>
        <v>0</v>
      </c>
      <c r="AX1239" s="16">
        <f t="shared" si="3665"/>
        <v>0</v>
      </c>
      <c r="AY1239" s="16">
        <f t="shared" si="3665"/>
        <v>0</v>
      </c>
      <c r="AZ1239" s="16">
        <f t="shared" si="3665"/>
        <v>0</v>
      </c>
      <c r="BA1239" s="16">
        <f t="shared" si="3665"/>
        <v>0</v>
      </c>
      <c r="BB1239" s="16">
        <f t="shared" si="3665"/>
        <v>0</v>
      </c>
      <c r="BC1239" s="16">
        <f t="shared" si="3665"/>
        <v>0</v>
      </c>
      <c r="BD1239" s="16">
        <f t="shared" si="3665"/>
        <v>0</v>
      </c>
      <c r="BE1239" s="16">
        <f t="shared" si="3665"/>
        <v>0</v>
      </c>
      <c r="BF1239" s="16">
        <f t="shared" si="3665"/>
        <v>0</v>
      </c>
      <c r="BG1239" s="16">
        <f t="shared" si="3665"/>
        <v>0</v>
      </c>
      <c r="BH1239" s="16">
        <f t="shared" si="3665"/>
        <v>0</v>
      </c>
      <c r="BI1239" s="16">
        <f t="shared" si="3665"/>
        <v>0</v>
      </c>
      <c r="BJ1239" s="16">
        <f t="shared" si="3665"/>
        <v>0</v>
      </c>
      <c r="BK1239" s="16">
        <f t="shared" si="3665"/>
        <v>0</v>
      </c>
      <c r="BL1239" s="16">
        <f t="shared" si="3665"/>
        <v>0</v>
      </c>
      <c r="BM1239" s="16">
        <f t="shared" si="3665"/>
        <v>0</v>
      </c>
      <c r="BN1239" s="16">
        <f t="shared" si="3665"/>
        <v>0</v>
      </c>
      <c r="BO1239" s="16">
        <f t="shared" si="3665"/>
        <v>0</v>
      </c>
      <c r="BP1239" s="16">
        <f t="shared" si="3665"/>
        <v>0</v>
      </c>
      <c r="BQ1239" s="16">
        <f t="shared" si="3665"/>
        <v>0</v>
      </c>
      <c r="BR1239" s="16">
        <f t="shared" si="3665"/>
        <v>0</v>
      </c>
      <c r="BS1239" s="16">
        <f t="shared" si="3665"/>
        <v>0</v>
      </c>
      <c r="BT1239" s="16">
        <f t="shared" si="3665"/>
        <v>0</v>
      </c>
      <c r="BU1239" s="16">
        <f t="shared" si="3665"/>
        <v>0</v>
      </c>
      <c r="BV1239" s="16">
        <f t="shared" si="3665"/>
        <v>0</v>
      </c>
      <c r="BW1239" s="247">
        <f t="shared" si="3629"/>
        <v>0</v>
      </c>
    </row>
    <row r="1240" spans="1:75" x14ac:dyDescent="0.3">
      <c r="A1240" s="3" t="s">
        <v>627</v>
      </c>
      <c r="O1240" s="118">
        <f>+O1238+O1239</f>
        <v>0</v>
      </c>
      <c r="P1240" s="118">
        <f t="shared" ref="P1240:BV1240" si="3666">+P1238+P1239</f>
        <v>0</v>
      </c>
      <c r="Q1240" s="118">
        <f t="shared" si="3666"/>
        <v>0</v>
      </c>
      <c r="R1240" s="118">
        <f t="shared" si="3666"/>
        <v>0</v>
      </c>
      <c r="S1240" s="118">
        <f t="shared" si="3666"/>
        <v>0</v>
      </c>
      <c r="T1240" s="118">
        <f t="shared" si="3666"/>
        <v>0</v>
      </c>
      <c r="U1240" s="118">
        <f t="shared" si="3666"/>
        <v>0</v>
      </c>
      <c r="V1240" s="118">
        <f t="shared" si="3666"/>
        <v>0</v>
      </c>
      <c r="W1240" s="118">
        <f t="shared" si="3666"/>
        <v>0</v>
      </c>
      <c r="X1240" s="118">
        <f t="shared" si="3666"/>
        <v>0</v>
      </c>
      <c r="Y1240" s="118">
        <f t="shared" si="3666"/>
        <v>0</v>
      </c>
      <c r="Z1240" s="118">
        <f t="shared" si="3666"/>
        <v>0</v>
      </c>
      <c r="AA1240" s="118">
        <f t="shared" si="3666"/>
        <v>0</v>
      </c>
      <c r="AB1240" s="118">
        <f t="shared" si="3666"/>
        <v>0</v>
      </c>
      <c r="AC1240" s="118">
        <f t="shared" si="3666"/>
        <v>0</v>
      </c>
      <c r="AD1240" s="118">
        <f t="shared" si="3666"/>
        <v>0</v>
      </c>
      <c r="AE1240" s="118">
        <f t="shared" si="3666"/>
        <v>0</v>
      </c>
      <c r="AF1240" s="118">
        <f t="shared" si="3666"/>
        <v>0</v>
      </c>
      <c r="AG1240" s="118">
        <f t="shared" si="3666"/>
        <v>0</v>
      </c>
      <c r="AH1240" s="118">
        <f t="shared" si="3666"/>
        <v>0</v>
      </c>
      <c r="AI1240" s="118">
        <f t="shared" si="3666"/>
        <v>0</v>
      </c>
      <c r="AJ1240" s="118">
        <f t="shared" si="3666"/>
        <v>0</v>
      </c>
      <c r="AK1240" s="118">
        <f t="shared" si="3666"/>
        <v>0</v>
      </c>
      <c r="AL1240" s="118">
        <f t="shared" si="3666"/>
        <v>0</v>
      </c>
      <c r="AM1240" s="118">
        <f t="shared" si="3666"/>
        <v>0</v>
      </c>
      <c r="AN1240" s="118">
        <f t="shared" si="3666"/>
        <v>0</v>
      </c>
      <c r="AO1240" s="118">
        <f t="shared" si="3666"/>
        <v>0</v>
      </c>
      <c r="AP1240" s="118">
        <f t="shared" si="3666"/>
        <v>0</v>
      </c>
      <c r="AQ1240" s="118">
        <f t="shared" si="3666"/>
        <v>0</v>
      </c>
      <c r="AR1240" s="118">
        <f t="shared" si="3666"/>
        <v>0</v>
      </c>
      <c r="AS1240" s="118">
        <f t="shared" si="3666"/>
        <v>0</v>
      </c>
      <c r="AT1240" s="118">
        <f t="shared" si="3666"/>
        <v>0</v>
      </c>
      <c r="AU1240" s="118">
        <f t="shared" si="3666"/>
        <v>0</v>
      </c>
      <c r="AV1240" s="118">
        <f t="shared" si="3666"/>
        <v>0</v>
      </c>
      <c r="AW1240" s="118">
        <f t="shared" si="3666"/>
        <v>0</v>
      </c>
      <c r="AX1240" s="118">
        <f t="shared" si="3666"/>
        <v>0</v>
      </c>
      <c r="AY1240" s="118">
        <f t="shared" si="3666"/>
        <v>0</v>
      </c>
      <c r="AZ1240" s="118">
        <f t="shared" si="3666"/>
        <v>0</v>
      </c>
      <c r="BA1240" s="118">
        <f t="shared" si="3666"/>
        <v>0</v>
      </c>
      <c r="BB1240" s="118">
        <f t="shared" si="3666"/>
        <v>0</v>
      </c>
      <c r="BC1240" s="118">
        <f t="shared" si="3666"/>
        <v>0</v>
      </c>
      <c r="BD1240" s="118">
        <f t="shared" si="3666"/>
        <v>0</v>
      </c>
      <c r="BE1240" s="118">
        <f t="shared" si="3666"/>
        <v>0</v>
      </c>
      <c r="BF1240" s="118">
        <f t="shared" si="3666"/>
        <v>0</v>
      </c>
      <c r="BG1240" s="118">
        <f t="shared" si="3666"/>
        <v>0</v>
      </c>
      <c r="BH1240" s="118">
        <f t="shared" si="3666"/>
        <v>0</v>
      </c>
      <c r="BI1240" s="118">
        <f t="shared" si="3666"/>
        <v>0</v>
      </c>
      <c r="BJ1240" s="118">
        <f t="shared" si="3666"/>
        <v>0</v>
      </c>
      <c r="BK1240" s="118">
        <f t="shared" si="3666"/>
        <v>0</v>
      </c>
      <c r="BL1240" s="118">
        <f t="shared" si="3666"/>
        <v>0</v>
      </c>
      <c r="BM1240" s="118">
        <f t="shared" si="3666"/>
        <v>0</v>
      </c>
      <c r="BN1240" s="118">
        <f t="shared" si="3666"/>
        <v>0</v>
      </c>
      <c r="BO1240" s="118">
        <f t="shared" si="3666"/>
        <v>0</v>
      </c>
      <c r="BP1240" s="118">
        <f t="shared" si="3666"/>
        <v>0</v>
      </c>
      <c r="BQ1240" s="118">
        <f t="shared" si="3666"/>
        <v>0</v>
      </c>
      <c r="BR1240" s="118">
        <f t="shared" si="3666"/>
        <v>0</v>
      </c>
      <c r="BS1240" s="118">
        <f t="shared" si="3666"/>
        <v>0</v>
      </c>
      <c r="BT1240" s="118">
        <f t="shared" si="3666"/>
        <v>0</v>
      </c>
      <c r="BU1240" s="118">
        <f t="shared" si="3666"/>
        <v>0</v>
      </c>
      <c r="BV1240" s="118">
        <f t="shared" si="3666"/>
        <v>0</v>
      </c>
      <c r="BW1240" s="247">
        <f t="shared" ref="BW1240:BW1262" si="3667">SUM(C1240:BV1240)</f>
        <v>0</v>
      </c>
    </row>
    <row r="1241" spans="1:75" x14ac:dyDescent="0.3">
      <c r="A1241" s="3" t="s">
        <v>628</v>
      </c>
      <c r="O1241" s="118">
        <f>+O1240/12</f>
        <v>0</v>
      </c>
      <c r="P1241" s="118">
        <f t="shared" ref="P1241:BV1241" si="3668">+P1240/12</f>
        <v>0</v>
      </c>
      <c r="Q1241" s="118">
        <f t="shared" si="3668"/>
        <v>0</v>
      </c>
      <c r="R1241" s="118">
        <f t="shared" si="3668"/>
        <v>0</v>
      </c>
      <c r="S1241" s="118">
        <f t="shared" si="3668"/>
        <v>0</v>
      </c>
      <c r="T1241" s="118">
        <f t="shared" si="3668"/>
        <v>0</v>
      </c>
      <c r="U1241" s="118">
        <f t="shared" si="3668"/>
        <v>0</v>
      </c>
      <c r="V1241" s="118">
        <f t="shared" si="3668"/>
        <v>0</v>
      </c>
      <c r="W1241" s="118">
        <f t="shared" si="3668"/>
        <v>0</v>
      </c>
      <c r="X1241" s="118">
        <f t="shared" si="3668"/>
        <v>0</v>
      </c>
      <c r="Y1241" s="118">
        <f t="shared" si="3668"/>
        <v>0</v>
      </c>
      <c r="Z1241" s="118">
        <f t="shared" si="3668"/>
        <v>0</v>
      </c>
      <c r="AA1241" s="118">
        <f t="shared" si="3668"/>
        <v>0</v>
      </c>
      <c r="AB1241" s="118">
        <f t="shared" si="3668"/>
        <v>0</v>
      </c>
      <c r="AC1241" s="118">
        <f t="shared" si="3668"/>
        <v>0</v>
      </c>
      <c r="AD1241" s="118">
        <f t="shared" si="3668"/>
        <v>0</v>
      </c>
      <c r="AE1241" s="118">
        <f t="shared" si="3668"/>
        <v>0</v>
      </c>
      <c r="AF1241" s="118">
        <f t="shared" si="3668"/>
        <v>0</v>
      </c>
      <c r="AG1241" s="118">
        <f t="shared" si="3668"/>
        <v>0</v>
      </c>
      <c r="AH1241" s="118">
        <f t="shared" si="3668"/>
        <v>0</v>
      </c>
      <c r="AI1241" s="118">
        <f t="shared" si="3668"/>
        <v>0</v>
      </c>
      <c r="AJ1241" s="118">
        <f t="shared" si="3668"/>
        <v>0</v>
      </c>
      <c r="AK1241" s="118">
        <f t="shared" si="3668"/>
        <v>0</v>
      </c>
      <c r="AL1241" s="118">
        <f t="shared" si="3668"/>
        <v>0</v>
      </c>
      <c r="AM1241" s="118">
        <f t="shared" si="3668"/>
        <v>0</v>
      </c>
      <c r="AN1241" s="118">
        <f t="shared" si="3668"/>
        <v>0</v>
      </c>
      <c r="AO1241" s="118">
        <f t="shared" si="3668"/>
        <v>0</v>
      </c>
      <c r="AP1241" s="118">
        <f t="shared" si="3668"/>
        <v>0</v>
      </c>
      <c r="AQ1241" s="118">
        <f t="shared" si="3668"/>
        <v>0</v>
      </c>
      <c r="AR1241" s="118">
        <f t="shared" si="3668"/>
        <v>0</v>
      </c>
      <c r="AS1241" s="118">
        <f t="shared" si="3668"/>
        <v>0</v>
      </c>
      <c r="AT1241" s="118">
        <f t="shared" si="3668"/>
        <v>0</v>
      </c>
      <c r="AU1241" s="118">
        <f t="shared" si="3668"/>
        <v>0</v>
      </c>
      <c r="AV1241" s="118">
        <f t="shared" si="3668"/>
        <v>0</v>
      </c>
      <c r="AW1241" s="118">
        <f t="shared" si="3668"/>
        <v>0</v>
      </c>
      <c r="AX1241" s="118">
        <f t="shared" si="3668"/>
        <v>0</v>
      </c>
      <c r="AY1241" s="118">
        <f t="shared" si="3668"/>
        <v>0</v>
      </c>
      <c r="AZ1241" s="118">
        <f t="shared" si="3668"/>
        <v>0</v>
      </c>
      <c r="BA1241" s="118">
        <f t="shared" si="3668"/>
        <v>0</v>
      </c>
      <c r="BB1241" s="118">
        <f t="shared" si="3668"/>
        <v>0</v>
      </c>
      <c r="BC1241" s="118">
        <f t="shared" si="3668"/>
        <v>0</v>
      </c>
      <c r="BD1241" s="118">
        <f t="shared" si="3668"/>
        <v>0</v>
      </c>
      <c r="BE1241" s="118">
        <f t="shared" si="3668"/>
        <v>0</v>
      </c>
      <c r="BF1241" s="118">
        <f t="shared" si="3668"/>
        <v>0</v>
      </c>
      <c r="BG1241" s="118">
        <f t="shared" si="3668"/>
        <v>0</v>
      </c>
      <c r="BH1241" s="118">
        <f t="shared" si="3668"/>
        <v>0</v>
      </c>
      <c r="BI1241" s="118">
        <f t="shared" si="3668"/>
        <v>0</v>
      </c>
      <c r="BJ1241" s="118">
        <f t="shared" si="3668"/>
        <v>0</v>
      </c>
      <c r="BK1241" s="118">
        <f t="shared" si="3668"/>
        <v>0</v>
      </c>
      <c r="BL1241" s="118">
        <f t="shared" si="3668"/>
        <v>0</v>
      </c>
      <c r="BM1241" s="118">
        <f t="shared" si="3668"/>
        <v>0</v>
      </c>
      <c r="BN1241" s="118">
        <f t="shared" si="3668"/>
        <v>0</v>
      </c>
      <c r="BO1241" s="118">
        <f t="shared" si="3668"/>
        <v>0</v>
      </c>
      <c r="BP1241" s="118">
        <f t="shared" si="3668"/>
        <v>0</v>
      </c>
      <c r="BQ1241" s="118">
        <f t="shared" si="3668"/>
        <v>0</v>
      </c>
      <c r="BR1241" s="118">
        <f t="shared" si="3668"/>
        <v>0</v>
      </c>
      <c r="BS1241" s="118">
        <f t="shared" si="3668"/>
        <v>0</v>
      </c>
      <c r="BT1241" s="118">
        <f t="shared" si="3668"/>
        <v>0</v>
      </c>
      <c r="BU1241" s="118">
        <f t="shared" si="3668"/>
        <v>0</v>
      </c>
      <c r="BV1241" s="118">
        <f t="shared" si="3668"/>
        <v>0</v>
      </c>
      <c r="BW1241" s="247">
        <f t="shared" si="3667"/>
        <v>0</v>
      </c>
    </row>
    <row r="1242" spans="1:75" x14ac:dyDescent="0.3">
      <c r="A1242" s="168" t="s">
        <v>629</v>
      </c>
      <c r="O1242" s="118">
        <f>+O1241</f>
        <v>0</v>
      </c>
      <c r="P1242" s="118">
        <f t="shared" ref="P1242:BV1242" si="3669">+P1241</f>
        <v>0</v>
      </c>
      <c r="Q1242" s="118">
        <f t="shared" si="3669"/>
        <v>0</v>
      </c>
      <c r="R1242" s="118">
        <f t="shared" si="3669"/>
        <v>0</v>
      </c>
      <c r="S1242" s="118">
        <f t="shared" si="3669"/>
        <v>0</v>
      </c>
      <c r="T1242" s="118">
        <f t="shared" si="3669"/>
        <v>0</v>
      </c>
      <c r="U1242" s="118">
        <f t="shared" si="3669"/>
        <v>0</v>
      </c>
      <c r="V1242" s="118">
        <f t="shared" si="3669"/>
        <v>0</v>
      </c>
      <c r="W1242" s="118">
        <f t="shared" si="3669"/>
        <v>0</v>
      </c>
      <c r="X1242" s="118">
        <f t="shared" si="3669"/>
        <v>0</v>
      </c>
      <c r="Y1242" s="118">
        <f t="shared" si="3669"/>
        <v>0</v>
      </c>
      <c r="Z1242" s="118">
        <f t="shared" si="3669"/>
        <v>0</v>
      </c>
      <c r="AA1242" s="118">
        <f t="shared" si="3669"/>
        <v>0</v>
      </c>
      <c r="AB1242" s="118">
        <f t="shared" si="3669"/>
        <v>0</v>
      </c>
      <c r="AC1242" s="118">
        <f t="shared" si="3669"/>
        <v>0</v>
      </c>
      <c r="AD1242" s="118">
        <f t="shared" si="3669"/>
        <v>0</v>
      </c>
      <c r="AE1242" s="118">
        <f t="shared" si="3669"/>
        <v>0</v>
      </c>
      <c r="AF1242" s="118">
        <f t="shared" si="3669"/>
        <v>0</v>
      </c>
      <c r="AG1242" s="118">
        <f t="shared" si="3669"/>
        <v>0</v>
      </c>
      <c r="AH1242" s="118">
        <f t="shared" si="3669"/>
        <v>0</v>
      </c>
      <c r="AI1242" s="118">
        <f t="shared" si="3669"/>
        <v>0</v>
      </c>
      <c r="AJ1242" s="118">
        <f t="shared" si="3669"/>
        <v>0</v>
      </c>
      <c r="AK1242" s="118">
        <f t="shared" si="3669"/>
        <v>0</v>
      </c>
      <c r="AL1242" s="118">
        <f t="shared" si="3669"/>
        <v>0</v>
      </c>
      <c r="AM1242" s="118">
        <f t="shared" si="3669"/>
        <v>0</v>
      </c>
      <c r="AN1242" s="118">
        <f t="shared" si="3669"/>
        <v>0</v>
      </c>
      <c r="AO1242" s="118">
        <f t="shared" si="3669"/>
        <v>0</v>
      </c>
      <c r="AP1242" s="118">
        <f t="shared" si="3669"/>
        <v>0</v>
      </c>
      <c r="AQ1242" s="118">
        <f t="shared" si="3669"/>
        <v>0</v>
      </c>
      <c r="AR1242" s="118">
        <f t="shared" si="3669"/>
        <v>0</v>
      </c>
      <c r="AS1242" s="118">
        <f t="shared" si="3669"/>
        <v>0</v>
      </c>
      <c r="AT1242" s="118">
        <f t="shared" si="3669"/>
        <v>0</v>
      </c>
      <c r="AU1242" s="118">
        <f t="shared" si="3669"/>
        <v>0</v>
      </c>
      <c r="AV1242" s="118">
        <f t="shared" si="3669"/>
        <v>0</v>
      </c>
      <c r="AW1242" s="118">
        <f t="shared" si="3669"/>
        <v>0</v>
      </c>
      <c r="AX1242" s="118">
        <f t="shared" si="3669"/>
        <v>0</v>
      </c>
      <c r="AY1242" s="118">
        <f t="shared" si="3669"/>
        <v>0</v>
      </c>
      <c r="AZ1242" s="118">
        <f t="shared" si="3669"/>
        <v>0</v>
      </c>
      <c r="BA1242" s="118">
        <f t="shared" si="3669"/>
        <v>0</v>
      </c>
      <c r="BB1242" s="118">
        <f t="shared" si="3669"/>
        <v>0</v>
      </c>
      <c r="BC1242" s="118">
        <f t="shared" si="3669"/>
        <v>0</v>
      </c>
      <c r="BD1242" s="118">
        <f t="shared" si="3669"/>
        <v>0</v>
      </c>
      <c r="BE1242" s="118">
        <f t="shared" si="3669"/>
        <v>0</v>
      </c>
      <c r="BF1242" s="118">
        <f t="shared" si="3669"/>
        <v>0</v>
      </c>
      <c r="BG1242" s="118">
        <f t="shared" si="3669"/>
        <v>0</v>
      </c>
      <c r="BH1242" s="118">
        <f t="shared" si="3669"/>
        <v>0</v>
      </c>
      <c r="BI1242" s="118">
        <f t="shared" si="3669"/>
        <v>0</v>
      </c>
      <c r="BJ1242" s="118">
        <f t="shared" si="3669"/>
        <v>0</v>
      </c>
      <c r="BK1242" s="118">
        <f t="shared" si="3669"/>
        <v>0</v>
      </c>
      <c r="BL1242" s="118">
        <f t="shared" si="3669"/>
        <v>0</v>
      </c>
      <c r="BM1242" s="118">
        <f t="shared" si="3669"/>
        <v>0</v>
      </c>
      <c r="BN1242" s="118">
        <f t="shared" si="3669"/>
        <v>0</v>
      </c>
      <c r="BO1242" s="118">
        <f t="shared" si="3669"/>
        <v>0</v>
      </c>
      <c r="BP1242" s="118">
        <f t="shared" si="3669"/>
        <v>0</v>
      </c>
      <c r="BQ1242" s="118">
        <f t="shared" si="3669"/>
        <v>0</v>
      </c>
      <c r="BR1242" s="118">
        <f t="shared" si="3669"/>
        <v>0</v>
      </c>
      <c r="BS1242" s="118">
        <f t="shared" si="3669"/>
        <v>0</v>
      </c>
      <c r="BT1242" s="118">
        <f t="shared" si="3669"/>
        <v>0</v>
      </c>
      <c r="BU1242" s="118">
        <f t="shared" si="3669"/>
        <v>0</v>
      </c>
      <c r="BV1242" s="118">
        <f t="shared" si="3669"/>
        <v>0</v>
      </c>
      <c r="BW1242" s="247">
        <f t="shared" si="3667"/>
        <v>0</v>
      </c>
    </row>
    <row r="1243" spans="1:75" x14ac:dyDescent="0.3">
      <c r="A1243" s="3" t="s">
        <v>630</v>
      </c>
      <c r="O1243" s="118">
        <f>+O1245</f>
        <v>0</v>
      </c>
      <c r="P1243" s="118">
        <f t="shared" ref="P1243:BV1243" si="3670">+P1245</f>
        <v>0</v>
      </c>
      <c r="Q1243" s="118">
        <f t="shared" si="3670"/>
        <v>0</v>
      </c>
      <c r="R1243" s="118">
        <f t="shared" si="3670"/>
        <v>0</v>
      </c>
      <c r="S1243" s="118">
        <f t="shared" si="3670"/>
        <v>0</v>
      </c>
      <c r="T1243" s="118">
        <f t="shared" si="3670"/>
        <v>0</v>
      </c>
      <c r="U1243" s="118">
        <f t="shared" si="3670"/>
        <v>0</v>
      </c>
      <c r="V1243" s="118">
        <f t="shared" si="3670"/>
        <v>0</v>
      </c>
      <c r="W1243" s="118">
        <f t="shared" si="3670"/>
        <v>0</v>
      </c>
      <c r="X1243" s="118">
        <f t="shared" si="3670"/>
        <v>0</v>
      </c>
      <c r="Y1243" s="118">
        <f t="shared" si="3670"/>
        <v>0</v>
      </c>
      <c r="Z1243" s="118">
        <f t="shared" si="3670"/>
        <v>0</v>
      </c>
      <c r="AA1243" s="118">
        <f t="shared" si="3670"/>
        <v>0</v>
      </c>
      <c r="AB1243" s="118">
        <f t="shared" si="3670"/>
        <v>0</v>
      </c>
      <c r="AC1243" s="118">
        <f t="shared" si="3670"/>
        <v>0</v>
      </c>
      <c r="AD1243" s="118">
        <f t="shared" si="3670"/>
        <v>0</v>
      </c>
      <c r="AE1243" s="118">
        <f t="shared" si="3670"/>
        <v>0</v>
      </c>
      <c r="AF1243" s="118">
        <f t="shared" si="3670"/>
        <v>0</v>
      </c>
      <c r="AG1243" s="118">
        <f t="shared" si="3670"/>
        <v>0</v>
      </c>
      <c r="AH1243" s="118">
        <f t="shared" si="3670"/>
        <v>0</v>
      </c>
      <c r="AI1243" s="118">
        <f t="shared" si="3670"/>
        <v>0</v>
      </c>
      <c r="AJ1243" s="118">
        <f t="shared" si="3670"/>
        <v>0</v>
      </c>
      <c r="AK1243" s="118">
        <f t="shared" si="3670"/>
        <v>0</v>
      </c>
      <c r="AL1243" s="118">
        <f t="shared" si="3670"/>
        <v>0</v>
      </c>
      <c r="AM1243" s="118">
        <f t="shared" si="3670"/>
        <v>0</v>
      </c>
      <c r="AN1243" s="118">
        <f t="shared" si="3670"/>
        <v>0</v>
      </c>
      <c r="AO1243" s="118">
        <f t="shared" si="3670"/>
        <v>0</v>
      </c>
      <c r="AP1243" s="118">
        <f t="shared" si="3670"/>
        <v>0</v>
      </c>
      <c r="AQ1243" s="118">
        <f t="shared" si="3670"/>
        <v>0</v>
      </c>
      <c r="AR1243" s="118">
        <f t="shared" si="3670"/>
        <v>0</v>
      </c>
      <c r="AS1243" s="118">
        <f t="shared" si="3670"/>
        <v>0</v>
      </c>
      <c r="AT1243" s="118">
        <f t="shared" si="3670"/>
        <v>0</v>
      </c>
      <c r="AU1243" s="118">
        <f t="shared" si="3670"/>
        <v>0</v>
      </c>
      <c r="AV1243" s="118">
        <f t="shared" si="3670"/>
        <v>0</v>
      </c>
      <c r="AW1243" s="118">
        <f t="shared" si="3670"/>
        <v>0</v>
      </c>
      <c r="AX1243" s="118">
        <f t="shared" si="3670"/>
        <v>0</v>
      </c>
      <c r="AY1243" s="118">
        <f t="shared" si="3670"/>
        <v>0</v>
      </c>
      <c r="AZ1243" s="118">
        <f t="shared" si="3670"/>
        <v>0</v>
      </c>
      <c r="BA1243" s="118">
        <f t="shared" si="3670"/>
        <v>0</v>
      </c>
      <c r="BB1243" s="118">
        <f t="shared" si="3670"/>
        <v>0</v>
      </c>
      <c r="BC1243" s="118">
        <f t="shared" si="3670"/>
        <v>0</v>
      </c>
      <c r="BD1243" s="118">
        <f t="shared" si="3670"/>
        <v>0</v>
      </c>
      <c r="BE1243" s="118">
        <f t="shared" si="3670"/>
        <v>0</v>
      </c>
      <c r="BF1243" s="118">
        <f t="shared" si="3670"/>
        <v>0</v>
      </c>
      <c r="BG1243" s="118">
        <f t="shared" si="3670"/>
        <v>0</v>
      </c>
      <c r="BH1243" s="118">
        <f t="shared" si="3670"/>
        <v>0</v>
      </c>
      <c r="BI1243" s="118">
        <f t="shared" si="3670"/>
        <v>0</v>
      </c>
      <c r="BJ1243" s="118">
        <f t="shared" si="3670"/>
        <v>0</v>
      </c>
      <c r="BK1243" s="118">
        <f t="shared" si="3670"/>
        <v>0</v>
      </c>
      <c r="BL1243" s="118">
        <f t="shared" si="3670"/>
        <v>0</v>
      </c>
      <c r="BM1243" s="118">
        <f t="shared" si="3670"/>
        <v>0</v>
      </c>
      <c r="BN1243" s="118">
        <f t="shared" si="3670"/>
        <v>0</v>
      </c>
      <c r="BO1243" s="118">
        <f t="shared" si="3670"/>
        <v>0</v>
      </c>
      <c r="BP1243" s="118">
        <f t="shared" si="3670"/>
        <v>0</v>
      </c>
      <c r="BQ1243" s="118">
        <f t="shared" si="3670"/>
        <v>0</v>
      </c>
      <c r="BR1243" s="118">
        <f t="shared" si="3670"/>
        <v>0</v>
      </c>
      <c r="BS1243" s="118">
        <f t="shared" si="3670"/>
        <v>0</v>
      </c>
      <c r="BT1243" s="118">
        <f t="shared" si="3670"/>
        <v>0</v>
      </c>
      <c r="BU1243" s="118">
        <f t="shared" si="3670"/>
        <v>0</v>
      </c>
      <c r="BV1243" s="118">
        <f t="shared" si="3670"/>
        <v>0</v>
      </c>
      <c r="BW1243" s="247">
        <f t="shared" si="3667"/>
        <v>0</v>
      </c>
    </row>
    <row r="1244" spans="1:75" x14ac:dyDescent="0.3">
      <c r="A1244" s="168" t="s">
        <v>631</v>
      </c>
      <c r="O1244" s="282">
        <v>0.01</v>
      </c>
      <c r="P1244" s="282">
        <v>0.01</v>
      </c>
      <c r="Q1244" s="282">
        <v>0.01</v>
      </c>
      <c r="R1244" s="282">
        <v>0.01</v>
      </c>
      <c r="S1244" s="282">
        <v>0.01</v>
      </c>
      <c r="T1244" s="282">
        <v>0.01</v>
      </c>
      <c r="U1244" s="282">
        <v>0.01</v>
      </c>
      <c r="V1244" s="282">
        <v>0.01</v>
      </c>
      <c r="W1244" s="282">
        <v>0.01</v>
      </c>
      <c r="X1244" s="282">
        <v>0.01</v>
      </c>
      <c r="Y1244" s="282">
        <v>0.01</v>
      </c>
      <c r="Z1244" s="282">
        <v>0.01</v>
      </c>
      <c r="AA1244" s="282">
        <v>0.01</v>
      </c>
      <c r="AB1244" s="282">
        <v>0.01</v>
      </c>
      <c r="AC1244" s="282">
        <v>0.01</v>
      </c>
      <c r="AD1244" s="282">
        <v>0.01</v>
      </c>
      <c r="AE1244" s="282">
        <v>0.01</v>
      </c>
      <c r="AF1244" s="282">
        <v>0.01</v>
      </c>
      <c r="AG1244" s="282">
        <v>0.01</v>
      </c>
      <c r="AH1244" s="282">
        <v>0.01</v>
      </c>
      <c r="AI1244" s="282">
        <v>0.01</v>
      </c>
      <c r="AJ1244" s="282">
        <v>0.01</v>
      </c>
      <c r="AK1244" s="282">
        <v>0.01</v>
      </c>
      <c r="AL1244" s="282">
        <v>0.01</v>
      </c>
      <c r="AM1244" s="282">
        <v>0.01</v>
      </c>
      <c r="AN1244" s="282">
        <v>0.01</v>
      </c>
      <c r="AO1244" s="282">
        <v>0.01</v>
      </c>
      <c r="AP1244" s="282">
        <v>0.01</v>
      </c>
      <c r="AQ1244" s="282">
        <v>0.01</v>
      </c>
      <c r="AR1244" s="282">
        <v>0.01</v>
      </c>
      <c r="AS1244" s="282">
        <v>0.01</v>
      </c>
      <c r="AT1244" s="282">
        <v>0.01</v>
      </c>
      <c r="AU1244" s="282">
        <v>0.01</v>
      </c>
      <c r="AV1244" s="282">
        <v>0.01</v>
      </c>
      <c r="AW1244" s="282">
        <v>0.01</v>
      </c>
      <c r="AX1244" s="282">
        <v>0.01</v>
      </c>
      <c r="AY1244" s="282">
        <v>0.01</v>
      </c>
      <c r="AZ1244" s="282">
        <v>0.01</v>
      </c>
      <c r="BA1244" s="282">
        <v>0.01</v>
      </c>
      <c r="BB1244" s="282">
        <v>0.01</v>
      </c>
      <c r="BC1244" s="282">
        <v>0.01</v>
      </c>
      <c r="BD1244" s="282">
        <v>0.01</v>
      </c>
      <c r="BE1244" s="282">
        <v>0.01</v>
      </c>
      <c r="BF1244" s="282">
        <v>0.01</v>
      </c>
      <c r="BG1244" s="282">
        <v>0.01</v>
      </c>
      <c r="BH1244" s="282">
        <v>0.01</v>
      </c>
      <c r="BI1244" s="282">
        <v>0.01</v>
      </c>
      <c r="BJ1244" s="282">
        <v>0.01</v>
      </c>
      <c r="BK1244" s="282">
        <v>0.01</v>
      </c>
      <c r="BL1244" s="282">
        <v>0.01</v>
      </c>
      <c r="BM1244" s="282">
        <v>0.01</v>
      </c>
      <c r="BN1244" s="282">
        <v>0.01</v>
      </c>
      <c r="BO1244" s="282">
        <v>0.01</v>
      </c>
      <c r="BP1244" s="282">
        <v>0.01</v>
      </c>
      <c r="BQ1244" s="282">
        <v>0.01</v>
      </c>
      <c r="BR1244" s="282">
        <v>0.01</v>
      </c>
      <c r="BS1244" s="282">
        <v>0.01</v>
      </c>
      <c r="BT1244" s="282">
        <v>0.01</v>
      </c>
      <c r="BU1244" s="282">
        <v>0.01</v>
      </c>
      <c r="BV1244" s="282">
        <v>0.01</v>
      </c>
      <c r="BW1244" s="283">
        <f t="shared" si="3667"/>
        <v>0.60000000000000031</v>
      </c>
    </row>
    <row r="1245" spans="1:75" x14ac:dyDescent="0.3">
      <c r="A1245" s="168" t="s">
        <v>632</v>
      </c>
      <c r="O1245" s="118">
        <f>+O1242*O1244</f>
        <v>0</v>
      </c>
      <c r="P1245" s="118">
        <f t="shared" ref="P1245:BV1245" si="3671">+P1242*P1244</f>
        <v>0</v>
      </c>
      <c r="Q1245" s="118">
        <f t="shared" si="3671"/>
        <v>0</v>
      </c>
      <c r="R1245" s="118">
        <f t="shared" si="3671"/>
        <v>0</v>
      </c>
      <c r="S1245" s="118">
        <f t="shared" si="3671"/>
        <v>0</v>
      </c>
      <c r="T1245" s="118">
        <f t="shared" si="3671"/>
        <v>0</v>
      </c>
      <c r="U1245" s="118">
        <f t="shared" si="3671"/>
        <v>0</v>
      </c>
      <c r="V1245" s="118">
        <f t="shared" si="3671"/>
        <v>0</v>
      </c>
      <c r="W1245" s="118">
        <f t="shared" si="3671"/>
        <v>0</v>
      </c>
      <c r="X1245" s="118">
        <f t="shared" si="3671"/>
        <v>0</v>
      </c>
      <c r="Y1245" s="118">
        <f t="shared" si="3671"/>
        <v>0</v>
      </c>
      <c r="Z1245" s="118">
        <f t="shared" si="3671"/>
        <v>0</v>
      </c>
      <c r="AA1245" s="118">
        <f t="shared" si="3671"/>
        <v>0</v>
      </c>
      <c r="AB1245" s="118">
        <f t="shared" si="3671"/>
        <v>0</v>
      </c>
      <c r="AC1245" s="118">
        <f t="shared" si="3671"/>
        <v>0</v>
      </c>
      <c r="AD1245" s="118">
        <f t="shared" si="3671"/>
        <v>0</v>
      </c>
      <c r="AE1245" s="118">
        <f t="shared" si="3671"/>
        <v>0</v>
      </c>
      <c r="AF1245" s="118">
        <f t="shared" si="3671"/>
        <v>0</v>
      </c>
      <c r="AG1245" s="118">
        <f t="shared" si="3671"/>
        <v>0</v>
      </c>
      <c r="AH1245" s="118">
        <f t="shared" si="3671"/>
        <v>0</v>
      </c>
      <c r="AI1245" s="118">
        <f t="shared" si="3671"/>
        <v>0</v>
      </c>
      <c r="AJ1245" s="118">
        <f t="shared" si="3671"/>
        <v>0</v>
      </c>
      <c r="AK1245" s="118">
        <f t="shared" si="3671"/>
        <v>0</v>
      </c>
      <c r="AL1245" s="118">
        <f t="shared" si="3671"/>
        <v>0</v>
      </c>
      <c r="AM1245" s="118">
        <f t="shared" si="3671"/>
        <v>0</v>
      </c>
      <c r="AN1245" s="118">
        <f t="shared" si="3671"/>
        <v>0</v>
      </c>
      <c r="AO1245" s="118">
        <f t="shared" si="3671"/>
        <v>0</v>
      </c>
      <c r="AP1245" s="118">
        <f t="shared" si="3671"/>
        <v>0</v>
      </c>
      <c r="AQ1245" s="118">
        <f t="shared" si="3671"/>
        <v>0</v>
      </c>
      <c r="AR1245" s="118">
        <f t="shared" si="3671"/>
        <v>0</v>
      </c>
      <c r="AS1245" s="118">
        <f t="shared" si="3671"/>
        <v>0</v>
      </c>
      <c r="AT1245" s="118">
        <f t="shared" si="3671"/>
        <v>0</v>
      </c>
      <c r="AU1245" s="118">
        <f t="shared" si="3671"/>
        <v>0</v>
      </c>
      <c r="AV1245" s="118">
        <f t="shared" si="3671"/>
        <v>0</v>
      </c>
      <c r="AW1245" s="118">
        <f t="shared" si="3671"/>
        <v>0</v>
      </c>
      <c r="AX1245" s="118">
        <f t="shared" si="3671"/>
        <v>0</v>
      </c>
      <c r="AY1245" s="118">
        <f t="shared" si="3671"/>
        <v>0</v>
      </c>
      <c r="AZ1245" s="118">
        <f t="shared" si="3671"/>
        <v>0</v>
      </c>
      <c r="BA1245" s="118">
        <f t="shared" si="3671"/>
        <v>0</v>
      </c>
      <c r="BB1245" s="118">
        <f t="shared" si="3671"/>
        <v>0</v>
      </c>
      <c r="BC1245" s="118">
        <f t="shared" si="3671"/>
        <v>0</v>
      </c>
      <c r="BD1245" s="118">
        <f t="shared" si="3671"/>
        <v>0</v>
      </c>
      <c r="BE1245" s="118">
        <f t="shared" si="3671"/>
        <v>0</v>
      </c>
      <c r="BF1245" s="118">
        <f t="shared" si="3671"/>
        <v>0</v>
      </c>
      <c r="BG1245" s="118">
        <f t="shared" si="3671"/>
        <v>0</v>
      </c>
      <c r="BH1245" s="118">
        <f t="shared" si="3671"/>
        <v>0</v>
      </c>
      <c r="BI1245" s="118">
        <f t="shared" si="3671"/>
        <v>0</v>
      </c>
      <c r="BJ1245" s="118">
        <f t="shared" si="3671"/>
        <v>0</v>
      </c>
      <c r="BK1245" s="118">
        <f t="shared" si="3671"/>
        <v>0</v>
      </c>
      <c r="BL1245" s="118">
        <f t="shared" si="3671"/>
        <v>0</v>
      </c>
      <c r="BM1245" s="118">
        <f t="shared" si="3671"/>
        <v>0</v>
      </c>
      <c r="BN1245" s="118">
        <f t="shared" si="3671"/>
        <v>0</v>
      </c>
      <c r="BO1245" s="118">
        <f t="shared" si="3671"/>
        <v>0</v>
      </c>
      <c r="BP1245" s="118">
        <f t="shared" si="3671"/>
        <v>0</v>
      </c>
      <c r="BQ1245" s="118">
        <f t="shared" si="3671"/>
        <v>0</v>
      </c>
      <c r="BR1245" s="118">
        <f t="shared" si="3671"/>
        <v>0</v>
      </c>
      <c r="BS1245" s="118">
        <f t="shared" si="3671"/>
        <v>0</v>
      </c>
      <c r="BT1245" s="118">
        <f t="shared" si="3671"/>
        <v>0</v>
      </c>
      <c r="BU1245" s="118">
        <f t="shared" si="3671"/>
        <v>0</v>
      </c>
      <c r="BV1245" s="118">
        <f t="shared" si="3671"/>
        <v>0</v>
      </c>
      <c r="BW1245" s="247">
        <f t="shared" si="3667"/>
        <v>0</v>
      </c>
    </row>
    <row r="1246" spans="1:75" x14ac:dyDescent="0.3">
      <c r="A1246" s="3" t="s">
        <v>633</v>
      </c>
      <c r="O1246" s="118">
        <f>+O1240/12</f>
        <v>0</v>
      </c>
      <c r="P1246" s="118">
        <f t="shared" ref="P1246:BV1246" si="3672">+P1240/12</f>
        <v>0</v>
      </c>
      <c r="Q1246" s="118">
        <f t="shared" si="3672"/>
        <v>0</v>
      </c>
      <c r="R1246" s="118">
        <f t="shared" si="3672"/>
        <v>0</v>
      </c>
      <c r="S1246" s="118">
        <f t="shared" si="3672"/>
        <v>0</v>
      </c>
      <c r="T1246" s="118">
        <f t="shared" si="3672"/>
        <v>0</v>
      </c>
      <c r="U1246" s="118">
        <f t="shared" si="3672"/>
        <v>0</v>
      </c>
      <c r="V1246" s="118">
        <f t="shared" si="3672"/>
        <v>0</v>
      </c>
      <c r="W1246" s="118">
        <f t="shared" si="3672"/>
        <v>0</v>
      </c>
      <c r="X1246" s="118">
        <f t="shared" si="3672"/>
        <v>0</v>
      </c>
      <c r="Y1246" s="118">
        <f t="shared" si="3672"/>
        <v>0</v>
      </c>
      <c r="Z1246" s="118">
        <f t="shared" si="3672"/>
        <v>0</v>
      </c>
      <c r="AA1246" s="118">
        <f t="shared" si="3672"/>
        <v>0</v>
      </c>
      <c r="AB1246" s="118">
        <f t="shared" si="3672"/>
        <v>0</v>
      </c>
      <c r="AC1246" s="118">
        <f t="shared" si="3672"/>
        <v>0</v>
      </c>
      <c r="AD1246" s="118">
        <f t="shared" si="3672"/>
        <v>0</v>
      </c>
      <c r="AE1246" s="118">
        <f t="shared" si="3672"/>
        <v>0</v>
      </c>
      <c r="AF1246" s="118">
        <f t="shared" si="3672"/>
        <v>0</v>
      </c>
      <c r="AG1246" s="118">
        <f t="shared" si="3672"/>
        <v>0</v>
      </c>
      <c r="AH1246" s="118">
        <f t="shared" si="3672"/>
        <v>0</v>
      </c>
      <c r="AI1246" s="118">
        <f t="shared" si="3672"/>
        <v>0</v>
      </c>
      <c r="AJ1246" s="118">
        <f t="shared" si="3672"/>
        <v>0</v>
      </c>
      <c r="AK1246" s="118">
        <f t="shared" si="3672"/>
        <v>0</v>
      </c>
      <c r="AL1246" s="118">
        <f t="shared" si="3672"/>
        <v>0</v>
      </c>
      <c r="AM1246" s="118">
        <f t="shared" si="3672"/>
        <v>0</v>
      </c>
      <c r="AN1246" s="118">
        <f t="shared" si="3672"/>
        <v>0</v>
      </c>
      <c r="AO1246" s="118">
        <f t="shared" si="3672"/>
        <v>0</v>
      </c>
      <c r="AP1246" s="118">
        <f t="shared" si="3672"/>
        <v>0</v>
      </c>
      <c r="AQ1246" s="118">
        <f t="shared" si="3672"/>
        <v>0</v>
      </c>
      <c r="AR1246" s="118">
        <f t="shared" si="3672"/>
        <v>0</v>
      </c>
      <c r="AS1246" s="118">
        <f t="shared" si="3672"/>
        <v>0</v>
      </c>
      <c r="AT1246" s="118">
        <f t="shared" si="3672"/>
        <v>0</v>
      </c>
      <c r="AU1246" s="118">
        <f t="shared" si="3672"/>
        <v>0</v>
      </c>
      <c r="AV1246" s="118">
        <f t="shared" si="3672"/>
        <v>0</v>
      </c>
      <c r="AW1246" s="118">
        <f t="shared" si="3672"/>
        <v>0</v>
      </c>
      <c r="AX1246" s="118">
        <f t="shared" si="3672"/>
        <v>0</v>
      </c>
      <c r="AY1246" s="118">
        <f t="shared" si="3672"/>
        <v>0</v>
      </c>
      <c r="AZ1246" s="118">
        <f t="shared" si="3672"/>
        <v>0</v>
      </c>
      <c r="BA1246" s="118">
        <f t="shared" si="3672"/>
        <v>0</v>
      </c>
      <c r="BB1246" s="118">
        <f t="shared" si="3672"/>
        <v>0</v>
      </c>
      <c r="BC1246" s="118">
        <f t="shared" si="3672"/>
        <v>0</v>
      </c>
      <c r="BD1246" s="118">
        <f t="shared" si="3672"/>
        <v>0</v>
      </c>
      <c r="BE1246" s="118">
        <f t="shared" si="3672"/>
        <v>0</v>
      </c>
      <c r="BF1246" s="118">
        <f t="shared" si="3672"/>
        <v>0</v>
      </c>
      <c r="BG1246" s="118">
        <f t="shared" si="3672"/>
        <v>0</v>
      </c>
      <c r="BH1246" s="118">
        <f t="shared" si="3672"/>
        <v>0</v>
      </c>
      <c r="BI1246" s="118">
        <f t="shared" si="3672"/>
        <v>0</v>
      </c>
      <c r="BJ1246" s="118">
        <f t="shared" si="3672"/>
        <v>0</v>
      </c>
      <c r="BK1246" s="118">
        <f t="shared" si="3672"/>
        <v>0</v>
      </c>
      <c r="BL1246" s="118">
        <f t="shared" si="3672"/>
        <v>0</v>
      </c>
      <c r="BM1246" s="118">
        <f t="shared" si="3672"/>
        <v>0</v>
      </c>
      <c r="BN1246" s="118">
        <f t="shared" si="3672"/>
        <v>0</v>
      </c>
      <c r="BO1246" s="118">
        <f t="shared" si="3672"/>
        <v>0</v>
      </c>
      <c r="BP1246" s="118">
        <f t="shared" si="3672"/>
        <v>0</v>
      </c>
      <c r="BQ1246" s="118">
        <f t="shared" si="3672"/>
        <v>0</v>
      </c>
      <c r="BR1246" s="118">
        <f t="shared" si="3672"/>
        <v>0</v>
      </c>
      <c r="BS1246" s="118">
        <f t="shared" si="3672"/>
        <v>0</v>
      </c>
      <c r="BT1246" s="118">
        <f t="shared" si="3672"/>
        <v>0</v>
      </c>
      <c r="BU1246" s="118">
        <f t="shared" si="3672"/>
        <v>0</v>
      </c>
      <c r="BV1246" s="118">
        <f t="shared" si="3672"/>
        <v>0</v>
      </c>
      <c r="BW1246" s="247">
        <f t="shared" si="3667"/>
        <v>0</v>
      </c>
    </row>
    <row r="1247" spans="1:75" x14ac:dyDescent="0.3">
      <c r="A1247" s="168" t="s">
        <v>634</v>
      </c>
      <c r="O1247" s="118">
        <f>+O1246</f>
        <v>0</v>
      </c>
      <c r="P1247" s="118">
        <f t="shared" ref="P1247:BV1247" si="3673">+P1246</f>
        <v>0</v>
      </c>
      <c r="Q1247" s="118">
        <f t="shared" si="3673"/>
        <v>0</v>
      </c>
      <c r="R1247" s="118">
        <f t="shared" si="3673"/>
        <v>0</v>
      </c>
      <c r="S1247" s="118">
        <f t="shared" si="3673"/>
        <v>0</v>
      </c>
      <c r="T1247" s="118">
        <f t="shared" si="3673"/>
        <v>0</v>
      </c>
      <c r="U1247" s="118">
        <f t="shared" si="3673"/>
        <v>0</v>
      </c>
      <c r="V1247" s="118">
        <f t="shared" si="3673"/>
        <v>0</v>
      </c>
      <c r="W1247" s="118">
        <f t="shared" si="3673"/>
        <v>0</v>
      </c>
      <c r="X1247" s="118">
        <f t="shared" si="3673"/>
        <v>0</v>
      </c>
      <c r="Y1247" s="118">
        <f t="shared" si="3673"/>
        <v>0</v>
      </c>
      <c r="Z1247" s="118">
        <f t="shared" si="3673"/>
        <v>0</v>
      </c>
      <c r="AA1247" s="118">
        <f t="shared" si="3673"/>
        <v>0</v>
      </c>
      <c r="AB1247" s="118">
        <f t="shared" si="3673"/>
        <v>0</v>
      </c>
      <c r="AC1247" s="118">
        <f t="shared" si="3673"/>
        <v>0</v>
      </c>
      <c r="AD1247" s="118">
        <f t="shared" si="3673"/>
        <v>0</v>
      </c>
      <c r="AE1247" s="118">
        <f t="shared" si="3673"/>
        <v>0</v>
      </c>
      <c r="AF1247" s="118">
        <f t="shared" si="3673"/>
        <v>0</v>
      </c>
      <c r="AG1247" s="118">
        <f t="shared" si="3673"/>
        <v>0</v>
      </c>
      <c r="AH1247" s="118">
        <f t="shared" si="3673"/>
        <v>0</v>
      </c>
      <c r="AI1247" s="118">
        <f t="shared" si="3673"/>
        <v>0</v>
      </c>
      <c r="AJ1247" s="118">
        <f t="shared" si="3673"/>
        <v>0</v>
      </c>
      <c r="AK1247" s="118">
        <f t="shared" si="3673"/>
        <v>0</v>
      </c>
      <c r="AL1247" s="118">
        <f t="shared" si="3673"/>
        <v>0</v>
      </c>
      <c r="AM1247" s="118">
        <f t="shared" si="3673"/>
        <v>0</v>
      </c>
      <c r="AN1247" s="118">
        <f t="shared" si="3673"/>
        <v>0</v>
      </c>
      <c r="AO1247" s="118">
        <f t="shared" si="3673"/>
        <v>0</v>
      </c>
      <c r="AP1247" s="118">
        <f t="shared" si="3673"/>
        <v>0</v>
      </c>
      <c r="AQ1247" s="118">
        <f t="shared" si="3673"/>
        <v>0</v>
      </c>
      <c r="AR1247" s="118">
        <f t="shared" si="3673"/>
        <v>0</v>
      </c>
      <c r="AS1247" s="118">
        <f t="shared" si="3673"/>
        <v>0</v>
      </c>
      <c r="AT1247" s="118">
        <f t="shared" si="3673"/>
        <v>0</v>
      </c>
      <c r="AU1247" s="118">
        <f t="shared" si="3673"/>
        <v>0</v>
      </c>
      <c r="AV1247" s="118">
        <f t="shared" si="3673"/>
        <v>0</v>
      </c>
      <c r="AW1247" s="118">
        <f t="shared" si="3673"/>
        <v>0</v>
      </c>
      <c r="AX1247" s="118">
        <f t="shared" si="3673"/>
        <v>0</v>
      </c>
      <c r="AY1247" s="118">
        <f t="shared" si="3673"/>
        <v>0</v>
      </c>
      <c r="AZ1247" s="118">
        <f t="shared" si="3673"/>
        <v>0</v>
      </c>
      <c r="BA1247" s="118">
        <f t="shared" si="3673"/>
        <v>0</v>
      </c>
      <c r="BB1247" s="118">
        <f t="shared" si="3673"/>
        <v>0</v>
      </c>
      <c r="BC1247" s="118">
        <f t="shared" si="3673"/>
        <v>0</v>
      </c>
      <c r="BD1247" s="118">
        <f t="shared" si="3673"/>
        <v>0</v>
      </c>
      <c r="BE1247" s="118">
        <f t="shared" si="3673"/>
        <v>0</v>
      </c>
      <c r="BF1247" s="118">
        <f t="shared" si="3673"/>
        <v>0</v>
      </c>
      <c r="BG1247" s="118">
        <f t="shared" si="3673"/>
        <v>0</v>
      </c>
      <c r="BH1247" s="118">
        <f t="shared" si="3673"/>
        <v>0</v>
      </c>
      <c r="BI1247" s="118">
        <f t="shared" si="3673"/>
        <v>0</v>
      </c>
      <c r="BJ1247" s="118">
        <f t="shared" si="3673"/>
        <v>0</v>
      </c>
      <c r="BK1247" s="118">
        <f t="shared" si="3673"/>
        <v>0</v>
      </c>
      <c r="BL1247" s="118">
        <f t="shared" si="3673"/>
        <v>0</v>
      </c>
      <c r="BM1247" s="118">
        <f t="shared" si="3673"/>
        <v>0</v>
      </c>
      <c r="BN1247" s="118">
        <f t="shared" si="3673"/>
        <v>0</v>
      </c>
      <c r="BO1247" s="118">
        <f t="shared" si="3673"/>
        <v>0</v>
      </c>
      <c r="BP1247" s="118">
        <f t="shared" si="3673"/>
        <v>0</v>
      </c>
      <c r="BQ1247" s="118">
        <f t="shared" si="3673"/>
        <v>0</v>
      </c>
      <c r="BR1247" s="118">
        <f t="shared" si="3673"/>
        <v>0</v>
      </c>
      <c r="BS1247" s="118">
        <f t="shared" si="3673"/>
        <v>0</v>
      </c>
      <c r="BT1247" s="118">
        <f t="shared" si="3673"/>
        <v>0</v>
      </c>
      <c r="BU1247" s="118">
        <f t="shared" si="3673"/>
        <v>0</v>
      </c>
      <c r="BV1247" s="118">
        <f t="shared" si="3673"/>
        <v>0</v>
      </c>
      <c r="BW1247" s="247">
        <f t="shared" si="3667"/>
        <v>0</v>
      </c>
    </row>
    <row r="1248" spans="1:75" x14ac:dyDescent="0.3">
      <c r="A1248" s="3" t="s">
        <v>635</v>
      </c>
      <c r="O1248" s="118">
        <f>+O1238/24</f>
        <v>0</v>
      </c>
      <c r="P1248" s="118">
        <f t="shared" ref="P1248:BV1248" si="3674">+P1238/24</f>
        <v>0</v>
      </c>
      <c r="Q1248" s="118">
        <f t="shared" si="3674"/>
        <v>0</v>
      </c>
      <c r="R1248" s="118">
        <f t="shared" si="3674"/>
        <v>0</v>
      </c>
      <c r="S1248" s="118">
        <f t="shared" si="3674"/>
        <v>0</v>
      </c>
      <c r="T1248" s="118">
        <f t="shared" si="3674"/>
        <v>0</v>
      </c>
      <c r="U1248" s="118">
        <f t="shared" si="3674"/>
        <v>0</v>
      </c>
      <c r="V1248" s="118">
        <f t="shared" si="3674"/>
        <v>0</v>
      </c>
      <c r="W1248" s="118">
        <f t="shared" si="3674"/>
        <v>0</v>
      </c>
      <c r="X1248" s="118">
        <f t="shared" si="3674"/>
        <v>0</v>
      </c>
      <c r="Y1248" s="118">
        <f t="shared" si="3674"/>
        <v>0</v>
      </c>
      <c r="Z1248" s="118">
        <f t="shared" si="3674"/>
        <v>0</v>
      </c>
      <c r="AA1248" s="118">
        <f t="shared" si="3674"/>
        <v>0</v>
      </c>
      <c r="AB1248" s="118">
        <f t="shared" si="3674"/>
        <v>0</v>
      </c>
      <c r="AC1248" s="118">
        <f t="shared" si="3674"/>
        <v>0</v>
      </c>
      <c r="AD1248" s="118">
        <f t="shared" si="3674"/>
        <v>0</v>
      </c>
      <c r="AE1248" s="118">
        <f t="shared" si="3674"/>
        <v>0</v>
      </c>
      <c r="AF1248" s="118">
        <f t="shared" si="3674"/>
        <v>0</v>
      </c>
      <c r="AG1248" s="118">
        <f t="shared" si="3674"/>
        <v>0</v>
      </c>
      <c r="AH1248" s="118">
        <f t="shared" si="3674"/>
        <v>0</v>
      </c>
      <c r="AI1248" s="118">
        <f t="shared" si="3674"/>
        <v>0</v>
      </c>
      <c r="AJ1248" s="118">
        <f t="shared" si="3674"/>
        <v>0</v>
      </c>
      <c r="AK1248" s="118">
        <f t="shared" si="3674"/>
        <v>0</v>
      </c>
      <c r="AL1248" s="118">
        <f t="shared" si="3674"/>
        <v>0</v>
      </c>
      <c r="AM1248" s="118">
        <f t="shared" si="3674"/>
        <v>0</v>
      </c>
      <c r="AN1248" s="118">
        <f t="shared" si="3674"/>
        <v>0</v>
      </c>
      <c r="AO1248" s="118">
        <f t="shared" si="3674"/>
        <v>0</v>
      </c>
      <c r="AP1248" s="118">
        <f t="shared" si="3674"/>
        <v>0</v>
      </c>
      <c r="AQ1248" s="118">
        <f t="shared" si="3674"/>
        <v>0</v>
      </c>
      <c r="AR1248" s="118">
        <f t="shared" si="3674"/>
        <v>0</v>
      </c>
      <c r="AS1248" s="118">
        <f t="shared" si="3674"/>
        <v>0</v>
      </c>
      <c r="AT1248" s="118">
        <f t="shared" si="3674"/>
        <v>0</v>
      </c>
      <c r="AU1248" s="118">
        <f t="shared" si="3674"/>
        <v>0</v>
      </c>
      <c r="AV1248" s="118">
        <f t="shared" si="3674"/>
        <v>0</v>
      </c>
      <c r="AW1248" s="118">
        <f t="shared" si="3674"/>
        <v>0</v>
      </c>
      <c r="AX1248" s="118">
        <f t="shared" si="3674"/>
        <v>0</v>
      </c>
      <c r="AY1248" s="118">
        <f t="shared" si="3674"/>
        <v>0</v>
      </c>
      <c r="AZ1248" s="118">
        <f t="shared" si="3674"/>
        <v>0</v>
      </c>
      <c r="BA1248" s="118">
        <f t="shared" si="3674"/>
        <v>0</v>
      </c>
      <c r="BB1248" s="118">
        <f t="shared" si="3674"/>
        <v>0</v>
      </c>
      <c r="BC1248" s="118">
        <f t="shared" si="3674"/>
        <v>0</v>
      </c>
      <c r="BD1248" s="118">
        <f t="shared" si="3674"/>
        <v>0</v>
      </c>
      <c r="BE1248" s="118">
        <f t="shared" si="3674"/>
        <v>0</v>
      </c>
      <c r="BF1248" s="118">
        <f t="shared" si="3674"/>
        <v>0</v>
      </c>
      <c r="BG1248" s="118">
        <f t="shared" si="3674"/>
        <v>0</v>
      </c>
      <c r="BH1248" s="118">
        <f t="shared" si="3674"/>
        <v>0</v>
      </c>
      <c r="BI1248" s="118">
        <f t="shared" si="3674"/>
        <v>0</v>
      </c>
      <c r="BJ1248" s="118">
        <f t="shared" si="3674"/>
        <v>0</v>
      </c>
      <c r="BK1248" s="118">
        <f t="shared" si="3674"/>
        <v>0</v>
      </c>
      <c r="BL1248" s="118">
        <f t="shared" si="3674"/>
        <v>0</v>
      </c>
      <c r="BM1248" s="118">
        <f t="shared" si="3674"/>
        <v>0</v>
      </c>
      <c r="BN1248" s="118">
        <f t="shared" si="3674"/>
        <v>0</v>
      </c>
      <c r="BO1248" s="118">
        <f t="shared" si="3674"/>
        <v>0</v>
      </c>
      <c r="BP1248" s="118">
        <f t="shared" si="3674"/>
        <v>0</v>
      </c>
      <c r="BQ1248" s="118">
        <f t="shared" si="3674"/>
        <v>0</v>
      </c>
      <c r="BR1248" s="118">
        <f t="shared" si="3674"/>
        <v>0</v>
      </c>
      <c r="BS1248" s="118">
        <f t="shared" si="3674"/>
        <v>0</v>
      </c>
      <c r="BT1248" s="118">
        <f t="shared" si="3674"/>
        <v>0</v>
      </c>
      <c r="BU1248" s="118">
        <f t="shared" si="3674"/>
        <v>0</v>
      </c>
      <c r="BV1248" s="118">
        <f t="shared" si="3674"/>
        <v>0</v>
      </c>
      <c r="BW1248" s="247">
        <f t="shared" si="3667"/>
        <v>0</v>
      </c>
    </row>
    <row r="1249" spans="1:75" x14ac:dyDescent="0.3">
      <c r="A1249" s="168" t="s">
        <v>636</v>
      </c>
      <c r="O1249" s="118">
        <f>+O1248</f>
        <v>0</v>
      </c>
      <c r="P1249" s="118">
        <f t="shared" ref="P1249:BV1249" si="3675">+P1248</f>
        <v>0</v>
      </c>
      <c r="Q1249" s="118">
        <f t="shared" si="3675"/>
        <v>0</v>
      </c>
      <c r="R1249" s="118">
        <f t="shared" si="3675"/>
        <v>0</v>
      </c>
      <c r="S1249" s="118">
        <f t="shared" si="3675"/>
        <v>0</v>
      </c>
      <c r="T1249" s="118">
        <f t="shared" si="3675"/>
        <v>0</v>
      </c>
      <c r="U1249" s="118">
        <f t="shared" si="3675"/>
        <v>0</v>
      </c>
      <c r="V1249" s="118">
        <f t="shared" si="3675"/>
        <v>0</v>
      </c>
      <c r="W1249" s="118">
        <f t="shared" si="3675"/>
        <v>0</v>
      </c>
      <c r="X1249" s="118">
        <f t="shared" si="3675"/>
        <v>0</v>
      </c>
      <c r="Y1249" s="118">
        <f t="shared" si="3675"/>
        <v>0</v>
      </c>
      <c r="Z1249" s="118">
        <f t="shared" si="3675"/>
        <v>0</v>
      </c>
      <c r="AA1249" s="118">
        <f t="shared" si="3675"/>
        <v>0</v>
      </c>
      <c r="AB1249" s="118">
        <f t="shared" si="3675"/>
        <v>0</v>
      </c>
      <c r="AC1249" s="118">
        <f t="shared" si="3675"/>
        <v>0</v>
      </c>
      <c r="AD1249" s="118">
        <f t="shared" si="3675"/>
        <v>0</v>
      </c>
      <c r="AE1249" s="118">
        <f t="shared" si="3675"/>
        <v>0</v>
      </c>
      <c r="AF1249" s="118">
        <f t="shared" si="3675"/>
        <v>0</v>
      </c>
      <c r="AG1249" s="118">
        <f t="shared" si="3675"/>
        <v>0</v>
      </c>
      <c r="AH1249" s="118">
        <f t="shared" si="3675"/>
        <v>0</v>
      </c>
      <c r="AI1249" s="118">
        <f t="shared" si="3675"/>
        <v>0</v>
      </c>
      <c r="AJ1249" s="118">
        <f t="shared" si="3675"/>
        <v>0</v>
      </c>
      <c r="AK1249" s="118">
        <f t="shared" si="3675"/>
        <v>0</v>
      </c>
      <c r="AL1249" s="118">
        <f t="shared" si="3675"/>
        <v>0</v>
      </c>
      <c r="AM1249" s="118">
        <f t="shared" si="3675"/>
        <v>0</v>
      </c>
      <c r="AN1249" s="118">
        <f t="shared" si="3675"/>
        <v>0</v>
      </c>
      <c r="AO1249" s="118">
        <f t="shared" si="3675"/>
        <v>0</v>
      </c>
      <c r="AP1249" s="118">
        <f t="shared" si="3675"/>
        <v>0</v>
      </c>
      <c r="AQ1249" s="118">
        <f t="shared" si="3675"/>
        <v>0</v>
      </c>
      <c r="AR1249" s="118">
        <f t="shared" si="3675"/>
        <v>0</v>
      </c>
      <c r="AS1249" s="118">
        <f t="shared" si="3675"/>
        <v>0</v>
      </c>
      <c r="AT1249" s="118">
        <f t="shared" si="3675"/>
        <v>0</v>
      </c>
      <c r="AU1249" s="118">
        <f t="shared" si="3675"/>
        <v>0</v>
      </c>
      <c r="AV1249" s="118">
        <f t="shared" si="3675"/>
        <v>0</v>
      </c>
      <c r="AW1249" s="118">
        <f t="shared" si="3675"/>
        <v>0</v>
      </c>
      <c r="AX1249" s="118">
        <f t="shared" si="3675"/>
        <v>0</v>
      </c>
      <c r="AY1249" s="118">
        <f t="shared" si="3675"/>
        <v>0</v>
      </c>
      <c r="AZ1249" s="118">
        <f t="shared" si="3675"/>
        <v>0</v>
      </c>
      <c r="BA1249" s="118">
        <f t="shared" si="3675"/>
        <v>0</v>
      </c>
      <c r="BB1249" s="118">
        <f t="shared" si="3675"/>
        <v>0</v>
      </c>
      <c r="BC1249" s="118">
        <f t="shared" si="3675"/>
        <v>0</v>
      </c>
      <c r="BD1249" s="118">
        <f t="shared" si="3675"/>
        <v>0</v>
      </c>
      <c r="BE1249" s="118">
        <f t="shared" si="3675"/>
        <v>0</v>
      </c>
      <c r="BF1249" s="118">
        <f t="shared" si="3675"/>
        <v>0</v>
      </c>
      <c r="BG1249" s="118">
        <f t="shared" si="3675"/>
        <v>0</v>
      </c>
      <c r="BH1249" s="118">
        <f t="shared" si="3675"/>
        <v>0</v>
      </c>
      <c r="BI1249" s="118">
        <f t="shared" si="3675"/>
        <v>0</v>
      </c>
      <c r="BJ1249" s="118">
        <f t="shared" si="3675"/>
        <v>0</v>
      </c>
      <c r="BK1249" s="118">
        <f t="shared" si="3675"/>
        <v>0</v>
      </c>
      <c r="BL1249" s="118">
        <f t="shared" si="3675"/>
        <v>0</v>
      </c>
      <c r="BM1249" s="118">
        <f t="shared" si="3675"/>
        <v>0</v>
      </c>
      <c r="BN1249" s="118">
        <f t="shared" si="3675"/>
        <v>0</v>
      </c>
      <c r="BO1249" s="118">
        <f t="shared" si="3675"/>
        <v>0</v>
      </c>
      <c r="BP1249" s="118">
        <f t="shared" si="3675"/>
        <v>0</v>
      </c>
      <c r="BQ1249" s="118">
        <f t="shared" si="3675"/>
        <v>0</v>
      </c>
      <c r="BR1249" s="118">
        <f t="shared" si="3675"/>
        <v>0</v>
      </c>
      <c r="BS1249" s="118">
        <f t="shared" si="3675"/>
        <v>0</v>
      </c>
      <c r="BT1249" s="118">
        <f t="shared" si="3675"/>
        <v>0</v>
      </c>
      <c r="BU1249" s="118">
        <f t="shared" si="3675"/>
        <v>0</v>
      </c>
      <c r="BV1249" s="118">
        <f t="shared" si="3675"/>
        <v>0</v>
      </c>
      <c r="BW1249" s="247">
        <f t="shared" si="3667"/>
        <v>0</v>
      </c>
    </row>
    <row r="1250" spans="1:75" x14ac:dyDescent="0.3">
      <c r="A1250" s="168" t="s">
        <v>637</v>
      </c>
      <c r="O1250" s="118">
        <f>+(O1238*4%)</f>
        <v>0</v>
      </c>
      <c r="P1250" s="118">
        <f t="shared" ref="P1250:BV1250" si="3676">+(P1238*4%)</f>
        <v>0</v>
      </c>
      <c r="Q1250" s="118">
        <f t="shared" si="3676"/>
        <v>0</v>
      </c>
      <c r="R1250" s="118">
        <f t="shared" si="3676"/>
        <v>0</v>
      </c>
      <c r="S1250" s="118">
        <f t="shared" si="3676"/>
        <v>0</v>
      </c>
      <c r="T1250" s="118">
        <f t="shared" si="3676"/>
        <v>0</v>
      </c>
      <c r="U1250" s="118">
        <f t="shared" si="3676"/>
        <v>0</v>
      </c>
      <c r="V1250" s="118">
        <f t="shared" si="3676"/>
        <v>0</v>
      </c>
      <c r="W1250" s="118">
        <f t="shared" si="3676"/>
        <v>0</v>
      </c>
      <c r="X1250" s="118">
        <f t="shared" si="3676"/>
        <v>0</v>
      </c>
      <c r="Y1250" s="118">
        <f t="shared" si="3676"/>
        <v>0</v>
      </c>
      <c r="Z1250" s="118">
        <f t="shared" si="3676"/>
        <v>0</v>
      </c>
      <c r="AA1250" s="118">
        <f t="shared" si="3676"/>
        <v>0</v>
      </c>
      <c r="AB1250" s="118">
        <f t="shared" si="3676"/>
        <v>0</v>
      </c>
      <c r="AC1250" s="118">
        <f t="shared" si="3676"/>
        <v>0</v>
      </c>
      <c r="AD1250" s="118">
        <f t="shared" si="3676"/>
        <v>0</v>
      </c>
      <c r="AE1250" s="118">
        <f t="shared" si="3676"/>
        <v>0</v>
      </c>
      <c r="AF1250" s="118">
        <f t="shared" si="3676"/>
        <v>0</v>
      </c>
      <c r="AG1250" s="118">
        <f t="shared" si="3676"/>
        <v>0</v>
      </c>
      <c r="AH1250" s="118">
        <f t="shared" si="3676"/>
        <v>0</v>
      </c>
      <c r="AI1250" s="118">
        <f t="shared" si="3676"/>
        <v>0</v>
      </c>
      <c r="AJ1250" s="118">
        <f t="shared" si="3676"/>
        <v>0</v>
      </c>
      <c r="AK1250" s="118">
        <f t="shared" si="3676"/>
        <v>0</v>
      </c>
      <c r="AL1250" s="118">
        <f t="shared" si="3676"/>
        <v>0</v>
      </c>
      <c r="AM1250" s="118">
        <f t="shared" si="3676"/>
        <v>0</v>
      </c>
      <c r="AN1250" s="118">
        <f t="shared" si="3676"/>
        <v>0</v>
      </c>
      <c r="AO1250" s="118">
        <f t="shared" si="3676"/>
        <v>0</v>
      </c>
      <c r="AP1250" s="118">
        <f t="shared" si="3676"/>
        <v>0</v>
      </c>
      <c r="AQ1250" s="118">
        <f t="shared" si="3676"/>
        <v>0</v>
      </c>
      <c r="AR1250" s="118">
        <f t="shared" si="3676"/>
        <v>0</v>
      </c>
      <c r="AS1250" s="118">
        <f t="shared" si="3676"/>
        <v>0</v>
      </c>
      <c r="AT1250" s="118">
        <f t="shared" si="3676"/>
        <v>0</v>
      </c>
      <c r="AU1250" s="118">
        <f t="shared" si="3676"/>
        <v>0</v>
      </c>
      <c r="AV1250" s="118">
        <f t="shared" si="3676"/>
        <v>0</v>
      </c>
      <c r="AW1250" s="118">
        <f t="shared" si="3676"/>
        <v>0</v>
      </c>
      <c r="AX1250" s="118">
        <f t="shared" si="3676"/>
        <v>0</v>
      </c>
      <c r="AY1250" s="118">
        <f t="shared" si="3676"/>
        <v>0</v>
      </c>
      <c r="AZ1250" s="118">
        <f t="shared" si="3676"/>
        <v>0</v>
      </c>
      <c r="BA1250" s="118">
        <f t="shared" si="3676"/>
        <v>0</v>
      </c>
      <c r="BB1250" s="118">
        <f t="shared" si="3676"/>
        <v>0</v>
      </c>
      <c r="BC1250" s="118">
        <f t="shared" si="3676"/>
        <v>0</v>
      </c>
      <c r="BD1250" s="118">
        <f t="shared" si="3676"/>
        <v>0</v>
      </c>
      <c r="BE1250" s="118">
        <f t="shared" si="3676"/>
        <v>0</v>
      </c>
      <c r="BF1250" s="118">
        <f t="shared" si="3676"/>
        <v>0</v>
      </c>
      <c r="BG1250" s="118">
        <f t="shared" si="3676"/>
        <v>0</v>
      </c>
      <c r="BH1250" s="118">
        <f t="shared" si="3676"/>
        <v>0</v>
      </c>
      <c r="BI1250" s="118">
        <f t="shared" si="3676"/>
        <v>0</v>
      </c>
      <c r="BJ1250" s="118">
        <f t="shared" si="3676"/>
        <v>0</v>
      </c>
      <c r="BK1250" s="118">
        <f t="shared" si="3676"/>
        <v>0</v>
      </c>
      <c r="BL1250" s="118">
        <f t="shared" si="3676"/>
        <v>0</v>
      </c>
      <c r="BM1250" s="118">
        <f t="shared" si="3676"/>
        <v>0</v>
      </c>
      <c r="BN1250" s="118">
        <f t="shared" si="3676"/>
        <v>0</v>
      </c>
      <c r="BO1250" s="118">
        <f t="shared" si="3676"/>
        <v>0</v>
      </c>
      <c r="BP1250" s="118">
        <f t="shared" si="3676"/>
        <v>0</v>
      </c>
      <c r="BQ1250" s="118">
        <f t="shared" si="3676"/>
        <v>0</v>
      </c>
      <c r="BR1250" s="118">
        <f t="shared" si="3676"/>
        <v>0</v>
      </c>
      <c r="BS1250" s="118">
        <f t="shared" si="3676"/>
        <v>0</v>
      </c>
      <c r="BT1250" s="118">
        <f t="shared" si="3676"/>
        <v>0</v>
      </c>
      <c r="BU1250" s="118">
        <f t="shared" si="3676"/>
        <v>0</v>
      </c>
      <c r="BV1250" s="118">
        <f t="shared" si="3676"/>
        <v>0</v>
      </c>
      <c r="BW1250" s="247">
        <f t="shared" si="3667"/>
        <v>0</v>
      </c>
    </row>
    <row r="1251" spans="1:75" x14ac:dyDescent="0.3">
      <c r="A1251" s="3" t="s">
        <v>649</v>
      </c>
      <c r="O1251" s="118">
        <f>+O1250</f>
        <v>0</v>
      </c>
      <c r="P1251" s="118">
        <f t="shared" ref="P1251:BV1251" si="3677">+P1250</f>
        <v>0</v>
      </c>
      <c r="Q1251" s="118">
        <f t="shared" si="3677"/>
        <v>0</v>
      </c>
      <c r="R1251" s="118">
        <f t="shared" si="3677"/>
        <v>0</v>
      </c>
      <c r="S1251" s="118">
        <f t="shared" si="3677"/>
        <v>0</v>
      </c>
      <c r="T1251" s="118">
        <f t="shared" si="3677"/>
        <v>0</v>
      </c>
      <c r="U1251" s="118">
        <f t="shared" si="3677"/>
        <v>0</v>
      </c>
      <c r="V1251" s="118">
        <f t="shared" si="3677"/>
        <v>0</v>
      </c>
      <c r="W1251" s="118">
        <f t="shared" si="3677"/>
        <v>0</v>
      </c>
      <c r="X1251" s="118">
        <f t="shared" si="3677"/>
        <v>0</v>
      </c>
      <c r="Y1251" s="118">
        <f t="shared" si="3677"/>
        <v>0</v>
      </c>
      <c r="Z1251" s="118">
        <f t="shared" si="3677"/>
        <v>0</v>
      </c>
      <c r="AA1251" s="118">
        <f t="shared" si="3677"/>
        <v>0</v>
      </c>
      <c r="AB1251" s="118">
        <f t="shared" si="3677"/>
        <v>0</v>
      </c>
      <c r="AC1251" s="118">
        <f t="shared" si="3677"/>
        <v>0</v>
      </c>
      <c r="AD1251" s="118">
        <f t="shared" si="3677"/>
        <v>0</v>
      </c>
      <c r="AE1251" s="118">
        <f t="shared" si="3677"/>
        <v>0</v>
      </c>
      <c r="AF1251" s="118">
        <f t="shared" si="3677"/>
        <v>0</v>
      </c>
      <c r="AG1251" s="118">
        <f t="shared" si="3677"/>
        <v>0</v>
      </c>
      <c r="AH1251" s="118">
        <f t="shared" si="3677"/>
        <v>0</v>
      </c>
      <c r="AI1251" s="118">
        <f t="shared" si="3677"/>
        <v>0</v>
      </c>
      <c r="AJ1251" s="118">
        <f t="shared" si="3677"/>
        <v>0</v>
      </c>
      <c r="AK1251" s="118">
        <f t="shared" si="3677"/>
        <v>0</v>
      </c>
      <c r="AL1251" s="118">
        <f t="shared" si="3677"/>
        <v>0</v>
      </c>
      <c r="AM1251" s="118">
        <f t="shared" si="3677"/>
        <v>0</v>
      </c>
      <c r="AN1251" s="118">
        <f t="shared" si="3677"/>
        <v>0</v>
      </c>
      <c r="AO1251" s="118">
        <f t="shared" si="3677"/>
        <v>0</v>
      </c>
      <c r="AP1251" s="118">
        <f t="shared" si="3677"/>
        <v>0</v>
      </c>
      <c r="AQ1251" s="118">
        <f t="shared" si="3677"/>
        <v>0</v>
      </c>
      <c r="AR1251" s="118">
        <f t="shared" si="3677"/>
        <v>0</v>
      </c>
      <c r="AS1251" s="118">
        <f t="shared" si="3677"/>
        <v>0</v>
      </c>
      <c r="AT1251" s="118">
        <f t="shared" si="3677"/>
        <v>0</v>
      </c>
      <c r="AU1251" s="118">
        <f t="shared" si="3677"/>
        <v>0</v>
      </c>
      <c r="AV1251" s="118">
        <f t="shared" si="3677"/>
        <v>0</v>
      </c>
      <c r="AW1251" s="118">
        <f t="shared" si="3677"/>
        <v>0</v>
      </c>
      <c r="AX1251" s="118">
        <f t="shared" si="3677"/>
        <v>0</v>
      </c>
      <c r="AY1251" s="118">
        <f t="shared" si="3677"/>
        <v>0</v>
      </c>
      <c r="AZ1251" s="118">
        <f t="shared" si="3677"/>
        <v>0</v>
      </c>
      <c r="BA1251" s="118">
        <f t="shared" si="3677"/>
        <v>0</v>
      </c>
      <c r="BB1251" s="118">
        <f t="shared" si="3677"/>
        <v>0</v>
      </c>
      <c r="BC1251" s="118">
        <f t="shared" si="3677"/>
        <v>0</v>
      </c>
      <c r="BD1251" s="118">
        <f t="shared" si="3677"/>
        <v>0</v>
      </c>
      <c r="BE1251" s="118">
        <f t="shared" si="3677"/>
        <v>0</v>
      </c>
      <c r="BF1251" s="118">
        <f t="shared" si="3677"/>
        <v>0</v>
      </c>
      <c r="BG1251" s="118">
        <f t="shared" si="3677"/>
        <v>0</v>
      </c>
      <c r="BH1251" s="118">
        <f t="shared" si="3677"/>
        <v>0</v>
      </c>
      <c r="BI1251" s="118">
        <f t="shared" si="3677"/>
        <v>0</v>
      </c>
      <c r="BJ1251" s="118">
        <f t="shared" si="3677"/>
        <v>0</v>
      </c>
      <c r="BK1251" s="118">
        <f t="shared" si="3677"/>
        <v>0</v>
      </c>
      <c r="BL1251" s="118">
        <f t="shared" si="3677"/>
        <v>0</v>
      </c>
      <c r="BM1251" s="118">
        <f t="shared" si="3677"/>
        <v>0</v>
      </c>
      <c r="BN1251" s="118">
        <f t="shared" si="3677"/>
        <v>0</v>
      </c>
      <c r="BO1251" s="118">
        <f t="shared" si="3677"/>
        <v>0</v>
      </c>
      <c r="BP1251" s="118">
        <f t="shared" si="3677"/>
        <v>0</v>
      </c>
      <c r="BQ1251" s="118">
        <f t="shared" si="3677"/>
        <v>0</v>
      </c>
      <c r="BR1251" s="118">
        <f t="shared" si="3677"/>
        <v>0</v>
      </c>
      <c r="BS1251" s="118">
        <f t="shared" si="3677"/>
        <v>0</v>
      </c>
      <c r="BT1251" s="118">
        <f t="shared" si="3677"/>
        <v>0</v>
      </c>
      <c r="BU1251" s="118">
        <f t="shared" si="3677"/>
        <v>0</v>
      </c>
      <c r="BV1251" s="118">
        <f t="shared" si="3677"/>
        <v>0</v>
      </c>
      <c r="BW1251" s="247">
        <f t="shared" si="3667"/>
        <v>0</v>
      </c>
    </row>
    <row r="1252" spans="1:75" x14ac:dyDescent="0.3">
      <c r="A1252" s="3" t="s">
        <v>638</v>
      </c>
      <c r="O1252" s="118"/>
      <c r="P1252" s="118"/>
      <c r="Q1252" s="118"/>
      <c r="R1252" s="118"/>
      <c r="S1252" s="118"/>
      <c r="T1252" s="118"/>
      <c r="U1252" s="118"/>
      <c r="V1252" s="118"/>
      <c r="W1252" s="118"/>
      <c r="X1252" s="118"/>
      <c r="Y1252" s="118"/>
      <c r="Z1252" s="118"/>
      <c r="AA1252" s="118"/>
      <c r="AB1252" s="118"/>
      <c r="AC1252" s="118"/>
      <c r="AD1252" s="118"/>
      <c r="AE1252" s="118"/>
      <c r="AF1252" s="118"/>
      <c r="AG1252" s="118"/>
      <c r="AH1252" s="118"/>
      <c r="AI1252" s="118"/>
      <c r="AJ1252" s="118"/>
      <c r="AK1252" s="118"/>
      <c r="AL1252" s="118"/>
      <c r="AM1252" s="118"/>
      <c r="AN1252" s="118"/>
      <c r="AO1252" s="118"/>
      <c r="AP1252" s="118"/>
      <c r="AQ1252" s="118"/>
      <c r="AR1252" s="118"/>
      <c r="AS1252" s="118"/>
      <c r="AT1252" s="118"/>
      <c r="AU1252" s="118"/>
      <c r="AV1252" s="118"/>
      <c r="AW1252" s="118"/>
      <c r="AX1252" s="118"/>
      <c r="AY1252" s="118"/>
      <c r="AZ1252" s="118"/>
      <c r="BA1252" s="118"/>
      <c r="BB1252" s="118"/>
      <c r="BC1252" s="118"/>
      <c r="BD1252" s="118"/>
      <c r="BE1252" s="118"/>
      <c r="BF1252" s="118"/>
      <c r="BG1252" s="118"/>
      <c r="BH1252" s="118"/>
      <c r="BI1252" s="118"/>
      <c r="BJ1252" s="118"/>
      <c r="BK1252" s="118"/>
      <c r="BL1252" s="118"/>
      <c r="BM1252" s="118"/>
      <c r="BN1252" s="118"/>
      <c r="BO1252" s="118"/>
      <c r="BP1252" s="118"/>
      <c r="BQ1252" s="118"/>
      <c r="BR1252" s="118"/>
      <c r="BS1252" s="118"/>
      <c r="BT1252" s="118"/>
      <c r="BU1252" s="118"/>
      <c r="BV1252" s="118"/>
      <c r="BW1252" s="247">
        <f t="shared" si="3667"/>
        <v>0</v>
      </c>
    </row>
    <row r="1253" spans="1:75" x14ac:dyDescent="0.3">
      <c r="A1253" s="3" t="s">
        <v>639</v>
      </c>
      <c r="O1253" s="118">
        <f>+O1254+O1255</f>
        <v>0</v>
      </c>
      <c r="P1253" s="118">
        <f t="shared" ref="P1253:BV1253" si="3678">+P1254+P1255</f>
        <v>0</v>
      </c>
      <c r="Q1253" s="118">
        <f t="shared" si="3678"/>
        <v>0</v>
      </c>
      <c r="R1253" s="118">
        <f t="shared" si="3678"/>
        <v>0</v>
      </c>
      <c r="S1253" s="118">
        <f t="shared" si="3678"/>
        <v>0</v>
      </c>
      <c r="T1253" s="118">
        <f t="shared" si="3678"/>
        <v>0</v>
      </c>
      <c r="U1253" s="118">
        <f t="shared" si="3678"/>
        <v>0</v>
      </c>
      <c r="V1253" s="118">
        <f t="shared" si="3678"/>
        <v>0</v>
      </c>
      <c r="W1253" s="118">
        <f t="shared" si="3678"/>
        <v>0</v>
      </c>
      <c r="X1253" s="118">
        <f t="shared" si="3678"/>
        <v>0</v>
      </c>
      <c r="Y1253" s="118">
        <f t="shared" si="3678"/>
        <v>0</v>
      </c>
      <c r="Z1253" s="118">
        <f t="shared" si="3678"/>
        <v>0</v>
      </c>
      <c r="AA1253" s="118">
        <f t="shared" si="3678"/>
        <v>0</v>
      </c>
      <c r="AB1253" s="118">
        <f t="shared" si="3678"/>
        <v>0</v>
      </c>
      <c r="AC1253" s="118">
        <f t="shared" si="3678"/>
        <v>0</v>
      </c>
      <c r="AD1253" s="118">
        <f t="shared" si="3678"/>
        <v>0</v>
      </c>
      <c r="AE1253" s="118">
        <f t="shared" si="3678"/>
        <v>0</v>
      </c>
      <c r="AF1253" s="118">
        <f t="shared" si="3678"/>
        <v>0</v>
      </c>
      <c r="AG1253" s="118">
        <f t="shared" si="3678"/>
        <v>0</v>
      </c>
      <c r="AH1253" s="118">
        <f t="shared" si="3678"/>
        <v>0</v>
      </c>
      <c r="AI1253" s="118">
        <f t="shared" si="3678"/>
        <v>0</v>
      </c>
      <c r="AJ1253" s="118">
        <f t="shared" si="3678"/>
        <v>0</v>
      </c>
      <c r="AK1253" s="118">
        <f t="shared" si="3678"/>
        <v>0</v>
      </c>
      <c r="AL1253" s="118">
        <f t="shared" si="3678"/>
        <v>0</v>
      </c>
      <c r="AM1253" s="118">
        <f t="shared" si="3678"/>
        <v>0</v>
      </c>
      <c r="AN1253" s="118">
        <f t="shared" si="3678"/>
        <v>0</v>
      </c>
      <c r="AO1253" s="118">
        <f t="shared" si="3678"/>
        <v>0</v>
      </c>
      <c r="AP1253" s="118">
        <f t="shared" si="3678"/>
        <v>0</v>
      </c>
      <c r="AQ1253" s="118">
        <f t="shared" si="3678"/>
        <v>0</v>
      </c>
      <c r="AR1253" s="118">
        <f t="shared" si="3678"/>
        <v>0</v>
      </c>
      <c r="AS1253" s="118">
        <f t="shared" si="3678"/>
        <v>0</v>
      </c>
      <c r="AT1253" s="118">
        <f t="shared" si="3678"/>
        <v>0</v>
      </c>
      <c r="AU1253" s="118">
        <f t="shared" si="3678"/>
        <v>0</v>
      </c>
      <c r="AV1253" s="118">
        <f t="shared" si="3678"/>
        <v>0</v>
      </c>
      <c r="AW1253" s="118">
        <f t="shared" si="3678"/>
        <v>0</v>
      </c>
      <c r="AX1253" s="118">
        <f t="shared" si="3678"/>
        <v>0</v>
      </c>
      <c r="AY1253" s="118">
        <f t="shared" si="3678"/>
        <v>0</v>
      </c>
      <c r="AZ1253" s="118">
        <f t="shared" si="3678"/>
        <v>0</v>
      </c>
      <c r="BA1253" s="118">
        <f t="shared" si="3678"/>
        <v>0</v>
      </c>
      <c r="BB1253" s="118">
        <f t="shared" si="3678"/>
        <v>0</v>
      </c>
      <c r="BC1253" s="118">
        <f t="shared" si="3678"/>
        <v>0</v>
      </c>
      <c r="BD1253" s="118">
        <f t="shared" si="3678"/>
        <v>0</v>
      </c>
      <c r="BE1253" s="118">
        <f t="shared" si="3678"/>
        <v>0</v>
      </c>
      <c r="BF1253" s="118">
        <f t="shared" si="3678"/>
        <v>0</v>
      </c>
      <c r="BG1253" s="118">
        <f t="shared" si="3678"/>
        <v>0</v>
      </c>
      <c r="BH1253" s="118">
        <f t="shared" si="3678"/>
        <v>0</v>
      </c>
      <c r="BI1253" s="118">
        <f t="shared" si="3678"/>
        <v>0</v>
      </c>
      <c r="BJ1253" s="118">
        <f t="shared" si="3678"/>
        <v>0</v>
      </c>
      <c r="BK1253" s="118">
        <f t="shared" si="3678"/>
        <v>0</v>
      </c>
      <c r="BL1253" s="118">
        <f t="shared" si="3678"/>
        <v>0</v>
      </c>
      <c r="BM1253" s="118">
        <f t="shared" si="3678"/>
        <v>0</v>
      </c>
      <c r="BN1253" s="118">
        <f t="shared" si="3678"/>
        <v>0</v>
      </c>
      <c r="BO1253" s="118">
        <f t="shared" si="3678"/>
        <v>0</v>
      </c>
      <c r="BP1253" s="118">
        <f t="shared" si="3678"/>
        <v>0</v>
      </c>
      <c r="BQ1253" s="118">
        <f t="shared" si="3678"/>
        <v>0</v>
      </c>
      <c r="BR1253" s="118">
        <f t="shared" si="3678"/>
        <v>0</v>
      </c>
      <c r="BS1253" s="118">
        <f t="shared" si="3678"/>
        <v>0</v>
      </c>
      <c r="BT1253" s="118">
        <f t="shared" si="3678"/>
        <v>0</v>
      </c>
      <c r="BU1253" s="118">
        <f t="shared" si="3678"/>
        <v>0</v>
      </c>
      <c r="BV1253" s="118">
        <f t="shared" si="3678"/>
        <v>0</v>
      </c>
      <c r="BW1253" s="247">
        <f t="shared" si="3667"/>
        <v>0</v>
      </c>
    </row>
    <row r="1254" spans="1:75" x14ac:dyDescent="0.3">
      <c r="A1254" s="168" t="s">
        <v>640</v>
      </c>
      <c r="O1254" s="118">
        <f>+O1238*8.5%</f>
        <v>0</v>
      </c>
      <c r="P1254" s="118">
        <f t="shared" ref="P1254:BV1254" si="3679">+P1238*8.5%</f>
        <v>0</v>
      </c>
      <c r="Q1254" s="118">
        <f t="shared" si="3679"/>
        <v>0</v>
      </c>
      <c r="R1254" s="118">
        <f t="shared" si="3679"/>
        <v>0</v>
      </c>
      <c r="S1254" s="118">
        <f t="shared" si="3679"/>
        <v>0</v>
      </c>
      <c r="T1254" s="118">
        <f t="shared" si="3679"/>
        <v>0</v>
      </c>
      <c r="U1254" s="118">
        <f t="shared" si="3679"/>
        <v>0</v>
      </c>
      <c r="V1254" s="118">
        <f t="shared" si="3679"/>
        <v>0</v>
      </c>
      <c r="W1254" s="118">
        <f t="shared" si="3679"/>
        <v>0</v>
      </c>
      <c r="X1254" s="118">
        <f t="shared" si="3679"/>
        <v>0</v>
      </c>
      <c r="Y1254" s="118">
        <f t="shared" si="3679"/>
        <v>0</v>
      </c>
      <c r="Z1254" s="118">
        <f t="shared" si="3679"/>
        <v>0</v>
      </c>
      <c r="AA1254" s="118">
        <f t="shared" si="3679"/>
        <v>0</v>
      </c>
      <c r="AB1254" s="118">
        <f t="shared" si="3679"/>
        <v>0</v>
      </c>
      <c r="AC1254" s="118">
        <f t="shared" si="3679"/>
        <v>0</v>
      </c>
      <c r="AD1254" s="118">
        <f t="shared" si="3679"/>
        <v>0</v>
      </c>
      <c r="AE1254" s="118">
        <f t="shared" si="3679"/>
        <v>0</v>
      </c>
      <c r="AF1254" s="118">
        <f t="shared" si="3679"/>
        <v>0</v>
      </c>
      <c r="AG1254" s="118">
        <f t="shared" si="3679"/>
        <v>0</v>
      </c>
      <c r="AH1254" s="118">
        <f t="shared" si="3679"/>
        <v>0</v>
      </c>
      <c r="AI1254" s="118">
        <f t="shared" si="3679"/>
        <v>0</v>
      </c>
      <c r="AJ1254" s="118">
        <f t="shared" si="3679"/>
        <v>0</v>
      </c>
      <c r="AK1254" s="118">
        <f t="shared" si="3679"/>
        <v>0</v>
      </c>
      <c r="AL1254" s="118">
        <f t="shared" si="3679"/>
        <v>0</v>
      </c>
      <c r="AM1254" s="118">
        <f t="shared" si="3679"/>
        <v>0</v>
      </c>
      <c r="AN1254" s="118">
        <f t="shared" si="3679"/>
        <v>0</v>
      </c>
      <c r="AO1254" s="118">
        <f t="shared" si="3679"/>
        <v>0</v>
      </c>
      <c r="AP1254" s="118">
        <f t="shared" si="3679"/>
        <v>0</v>
      </c>
      <c r="AQ1254" s="118">
        <f t="shared" si="3679"/>
        <v>0</v>
      </c>
      <c r="AR1254" s="118">
        <f t="shared" si="3679"/>
        <v>0</v>
      </c>
      <c r="AS1254" s="118">
        <f t="shared" si="3679"/>
        <v>0</v>
      </c>
      <c r="AT1254" s="118">
        <f t="shared" si="3679"/>
        <v>0</v>
      </c>
      <c r="AU1254" s="118">
        <f t="shared" si="3679"/>
        <v>0</v>
      </c>
      <c r="AV1254" s="118">
        <f t="shared" si="3679"/>
        <v>0</v>
      </c>
      <c r="AW1254" s="118">
        <f t="shared" si="3679"/>
        <v>0</v>
      </c>
      <c r="AX1254" s="118">
        <f t="shared" si="3679"/>
        <v>0</v>
      </c>
      <c r="AY1254" s="118">
        <f t="shared" si="3679"/>
        <v>0</v>
      </c>
      <c r="AZ1254" s="118">
        <f t="shared" si="3679"/>
        <v>0</v>
      </c>
      <c r="BA1254" s="118">
        <f t="shared" si="3679"/>
        <v>0</v>
      </c>
      <c r="BB1254" s="118">
        <f t="shared" si="3679"/>
        <v>0</v>
      </c>
      <c r="BC1254" s="118">
        <f t="shared" si="3679"/>
        <v>0</v>
      </c>
      <c r="BD1254" s="118">
        <f t="shared" si="3679"/>
        <v>0</v>
      </c>
      <c r="BE1254" s="118">
        <f t="shared" si="3679"/>
        <v>0</v>
      </c>
      <c r="BF1254" s="118">
        <f t="shared" si="3679"/>
        <v>0</v>
      </c>
      <c r="BG1254" s="118">
        <f t="shared" si="3679"/>
        <v>0</v>
      </c>
      <c r="BH1254" s="118">
        <f t="shared" si="3679"/>
        <v>0</v>
      </c>
      <c r="BI1254" s="118">
        <f t="shared" si="3679"/>
        <v>0</v>
      </c>
      <c r="BJ1254" s="118">
        <f t="shared" si="3679"/>
        <v>0</v>
      </c>
      <c r="BK1254" s="118">
        <f t="shared" si="3679"/>
        <v>0</v>
      </c>
      <c r="BL1254" s="118">
        <f t="shared" si="3679"/>
        <v>0</v>
      </c>
      <c r="BM1254" s="118">
        <f t="shared" si="3679"/>
        <v>0</v>
      </c>
      <c r="BN1254" s="118">
        <f t="shared" si="3679"/>
        <v>0</v>
      </c>
      <c r="BO1254" s="118">
        <f t="shared" si="3679"/>
        <v>0</v>
      </c>
      <c r="BP1254" s="118">
        <f t="shared" si="3679"/>
        <v>0</v>
      </c>
      <c r="BQ1254" s="118">
        <f t="shared" si="3679"/>
        <v>0</v>
      </c>
      <c r="BR1254" s="118">
        <f t="shared" si="3679"/>
        <v>0</v>
      </c>
      <c r="BS1254" s="118">
        <f t="shared" si="3679"/>
        <v>0</v>
      </c>
      <c r="BT1254" s="118">
        <f t="shared" si="3679"/>
        <v>0</v>
      </c>
      <c r="BU1254" s="118">
        <f t="shared" si="3679"/>
        <v>0</v>
      </c>
      <c r="BV1254" s="118">
        <f t="shared" si="3679"/>
        <v>0</v>
      </c>
      <c r="BW1254" s="247">
        <f t="shared" si="3667"/>
        <v>0</v>
      </c>
    </row>
    <row r="1255" spans="1:75" x14ac:dyDescent="0.3">
      <c r="A1255" s="168" t="s">
        <v>641</v>
      </c>
      <c r="O1255" s="118">
        <f>+O1238*4%</f>
        <v>0</v>
      </c>
      <c r="P1255" s="118">
        <f t="shared" ref="P1255:BV1255" si="3680">+P1238*4%</f>
        <v>0</v>
      </c>
      <c r="Q1255" s="118">
        <f t="shared" si="3680"/>
        <v>0</v>
      </c>
      <c r="R1255" s="118">
        <f t="shared" si="3680"/>
        <v>0</v>
      </c>
      <c r="S1255" s="118">
        <f t="shared" si="3680"/>
        <v>0</v>
      </c>
      <c r="T1255" s="118">
        <f t="shared" si="3680"/>
        <v>0</v>
      </c>
      <c r="U1255" s="118">
        <f t="shared" si="3680"/>
        <v>0</v>
      </c>
      <c r="V1255" s="118">
        <f t="shared" si="3680"/>
        <v>0</v>
      </c>
      <c r="W1255" s="118">
        <f t="shared" si="3680"/>
        <v>0</v>
      </c>
      <c r="X1255" s="118">
        <f t="shared" si="3680"/>
        <v>0</v>
      </c>
      <c r="Y1255" s="118">
        <f t="shared" si="3680"/>
        <v>0</v>
      </c>
      <c r="Z1255" s="118">
        <f t="shared" si="3680"/>
        <v>0</v>
      </c>
      <c r="AA1255" s="118">
        <f t="shared" si="3680"/>
        <v>0</v>
      </c>
      <c r="AB1255" s="118">
        <f t="shared" si="3680"/>
        <v>0</v>
      </c>
      <c r="AC1255" s="118">
        <f t="shared" si="3680"/>
        <v>0</v>
      </c>
      <c r="AD1255" s="118">
        <f t="shared" si="3680"/>
        <v>0</v>
      </c>
      <c r="AE1255" s="118">
        <f t="shared" si="3680"/>
        <v>0</v>
      </c>
      <c r="AF1255" s="118">
        <f t="shared" si="3680"/>
        <v>0</v>
      </c>
      <c r="AG1255" s="118">
        <f t="shared" si="3680"/>
        <v>0</v>
      </c>
      <c r="AH1255" s="118">
        <f t="shared" si="3680"/>
        <v>0</v>
      </c>
      <c r="AI1255" s="118">
        <f t="shared" si="3680"/>
        <v>0</v>
      </c>
      <c r="AJ1255" s="118">
        <f t="shared" si="3680"/>
        <v>0</v>
      </c>
      <c r="AK1255" s="118">
        <f t="shared" si="3680"/>
        <v>0</v>
      </c>
      <c r="AL1255" s="118">
        <f t="shared" si="3680"/>
        <v>0</v>
      </c>
      <c r="AM1255" s="118">
        <f t="shared" si="3680"/>
        <v>0</v>
      </c>
      <c r="AN1255" s="118">
        <f t="shared" si="3680"/>
        <v>0</v>
      </c>
      <c r="AO1255" s="118">
        <f t="shared" si="3680"/>
        <v>0</v>
      </c>
      <c r="AP1255" s="118">
        <f t="shared" si="3680"/>
        <v>0</v>
      </c>
      <c r="AQ1255" s="118">
        <f t="shared" si="3680"/>
        <v>0</v>
      </c>
      <c r="AR1255" s="118">
        <f t="shared" si="3680"/>
        <v>0</v>
      </c>
      <c r="AS1255" s="118">
        <f t="shared" si="3680"/>
        <v>0</v>
      </c>
      <c r="AT1255" s="118">
        <f t="shared" si="3680"/>
        <v>0</v>
      </c>
      <c r="AU1255" s="118">
        <f t="shared" si="3680"/>
        <v>0</v>
      </c>
      <c r="AV1255" s="118">
        <f t="shared" si="3680"/>
        <v>0</v>
      </c>
      <c r="AW1255" s="118">
        <f t="shared" si="3680"/>
        <v>0</v>
      </c>
      <c r="AX1255" s="118">
        <f t="shared" si="3680"/>
        <v>0</v>
      </c>
      <c r="AY1255" s="118">
        <f t="shared" si="3680"/>
        <v>0</v>
      </c>
      <c r="AZ1255" s="118">
        <f t="shared" si="3680"/>
        <v>0</v>
      </c>
      <c r="BA1255" s="118">
        <f t="shared" si="3680"/>
        <v>0</v>
      </c>
      <c r="BB1255" s="118">
        <f t="shared" si="3680"/>
        <v>0</v>
      </c>
      <c r="BC1255" s="118">
        <f t="shared" si="3680"/>
        <v>0</v>
      </c>
      <c r="BD1255" s="118">
        <f t="shared" si="3680"/>
        <v>0</v>
      </c>
      <c r="BE1255" s="118">
        <f t="shared" si="3680"/>
        <v>0</v>
      </c>
      <c r="BF1255" s="118">
        <f t="shared" si="3680"/>
        <v>0</v>
      </c>
      <c r="BG1255" s="118">
        <f t="shared" si="3680"/>
        <v>0</v>
      </c>
      <c r="BH1255" s="118">
        <f t="shared" si="3680"/>
        <v>0</v>
      </c>
      <c r="BI1255" s="118">
        <f t="shared" si="3680"/>
        <v>0</v>
      </c>
      <c r="BJ1255" s="118">
        <f t="shared" si="3680"/>
        <v>0</v>
      </c>
      <c r="BK1255" s="118">
        <f t="shared" si="3680"/>
        <v>0</v>
      </c>
      <c r="BL1255" s="118">
        <f t="shared" si="3680"/>
        <v>0</v>
      </c>
      <c r="BM1255" s="118">
        <f t="shared" si="3680"/>
        <v>0</v>
      </c>
      <c r="BN1255" s="118">
        <f t="shared" si="3680"/>
        <v>0</v>
      </c>
      <c r="BO1255" s="118">
        <f t="shared" si="3680"/>
        <v>0</v>
      </c>
      <c r="BP1255" s="118">
        <f t="shared" si="3680"/>
        <v>0</v>
      </c>
      <c r="BQ1255" s="118">
        <f t="shared" si="3680"/>
        <v>0</v>
      </c>
      <c r="BR1255" s="118">
        <f t="shared" si="3680"/>
        <v>0</v>
      </c>
      <c r="BS1255" s="118">
        <f t="shared" si="3680"/>
        <v>0</v>
      </c>
      <c r="BT1255" s="118">
        <f t="shared" si="3680"/>
        <v>0</v>
      </c>
      <c r="BU1255" s="118">
        <f t="shared" si="3680"/>
        <v>0</v>
      </c>
      <c r="BV1255" s="118">
        <f t="shared" si="3680"/>
        <v>0</v>
      </c>
      <c r="BW1255" s="247">
        <f t="shared" si="3667"/>
        <v>0</v>
      </c>
    </row>
    <row r="1256" spans="1:75" x14ac:dyDescent="0.3">
      <c r="A1256" s="3" t="s">
        <v>642</v>
      </c>
      <c r="O1256" s="118">
        <f>+O1257+O1258</f>
        <v>0</v>
      </c>
      <c r="P1256" s="118">
        <f t="shared" ref="P1256:BV1256" si="3681">+P1257+P1258</f>
        <v>0</v>
      </c>
      <c r="Q1256" s="118">
        <f t="shared" si="3681"/>
        <v>0</v>
      </c>
      <c r="R1256" s="118">
        <f t="shared" si="3681"/>
        <v>0</v>
      </c>
      <c r="S1256" s="118">
        <f t="shared" si="3681"/>
        <v>0</v>
      </c>
      <c r="T1256" s="118">
        <f t="shared" si="3681"/>
        <v>0</v>
      </c>
      <c r="U1256" s="118">
        <f t="shared" si="3681"/>
        <v>0</v>
      </c>
      <c r="V1256" s="118">
        <f t="shared" si="3681"/>
        <v>0</v>
      </c>
      <c r="W1256" s="118">
        <f t="shared" si="3681"/>
        <v>0</v>
      </c>
      <c r="X1256" s="118">
        <f t="shared" si="3681"/>
        <v>0</v>
      </c>
      <c r="Y1256" s="118">
        <f t="shared" si="3681"/>
        <v>0</v>
      </c>
      <c r="Z1256" s="118">
        <f t="shared" si="3681"/>
        <v>0</v>
      </c>
      <c r="AA1256" s="118">
        <f t="shared" si="3681"/>
        <v>0</v>
      </c>
      <c r="AB1256" s="118">
        <f t="shared" si="3681"/>
        <v>0</v>
      </c>
      <c r="AC1256" s="118">
        <f t="shared" si="3681"/>
        <v>0</v>
      </c>
      <c r="AD1256" s="118">
        <f t="shared" si="3681"/>
        <v>0</v>
      </c>
      <c r="AE1256" s="118">
        <f t="shared" si="3681"/>
        <v>0</v>
      </c>
      <c r="AF1256" s="118">
        <f t="shared" si="3681"/>
        <v>0</v>
      </c>
      <c r="AG1256" s="118">
        <f t="shared" si="3681"/>
        <v>0</v>
      </c>
      <c r="AH1256" s="118">
        <f t="shared" si="3681"/>
        <v>0</v>
      </c>
      <c r="AI1256" s="118">
        <f t="shared" si="3681"/>
        <v>0</v>
      </c>
      <c r="AJ1256" s="118">
        <f t="shared" si="3681"/>
        <v>0</v>
      </c>
      <c r="AK1256" s="118">
        <f t="shared" si="3681"/>
        <v>0</v>
      </c>
      <c r="AL1256" s="118">
        <f t="shared" si="3681"/>
        <v>0</v>
      </c>
      <c r="AM1256" s="118">
        <f t="shared" si="3681"/>
        <v>0</v>
      </c>
      <c r="AN1256" s="118">
        <f t="shared" si="3681"/>
        <v>0</v>
      </c>
      <c r="AO1256" s="118">
        <f t="shared" si="3681"/>
        <v>0</v>
      </c>
      <c r="AP1256" s="118">
        <f t="shared" si="3681"/>
        <v>0</v>
      </c>
      <c r="AQ1256" s="118">
        <f t="shared" si="3681"/>
        <v>0</v>
      </c>
      <c r="AR1256" s="118">
        <f t="shared" si="3681"/>
        <v>0</v>
      </c>
      <c r="AS1256" s="118">
        <f t="shared" si="3681"/>
        <v>0</v>
      </c>
      <c r="AT1256" s="118">
        <f t="shared" si="3681"/>
        <v>0</v>
      </c>
      <c r="AU1256" s="118">
        <f t="shared" si="3681"/>
        <v>0</v>
      </c>
      <c r="AV1256" s="118">
        <f t="shared" si="3681"/>
        <v>0</v>
      </c>
      <c r="AW1256" s="118">
        <f t="shared" si="3681"/>
        <v>0</v>
      </c>
      <c r="AX1256" s="118">
        <f t="shared" si="3681"/>
        <v>0</v>
      </c>
      <c r="AY1256" s="118">
        <f t="shared" si="3681"/>
        <v>0</v>
      </c>
      <c r="AZ1256" s="118">
        <f t="shared" si="3681"/>
        <v>0</v>
      </c>
      <c r="BA1256" s="118">
        <f t="shared" si="3681"/>
        <v>0</v>
      </c>
      <c r="BB1256" s="118">
        <f t="shared" si="3681"/>
        <v>0</v>
      </c>
      <c r="BC1256" s="118">
        <f t="shared" si="3681"/>
        <v>0</v>
      </c>
      <c r="BD1256" s="118">
        <f t="shared" si="3681"/>
        <v>0</v>
      </c>
      <c r="BE1256" s="118">
        <f t="shared" si="3681"/>
        <v>0</v>
      </c>
      <c r="BF1256" s="118">
        <f t="shared" si="3681"/>
        <v>0</v>
      </c>
      <c r="BG1256" s="118">
        <f t="shared" si="3681"/>
        <v>0</v>
      </c>
      <c r="BH1256" s="118">
        <f t="shared" si="3681"/>
        <v>0</v>
      </c>
      <c r="BI1256" s="118">
        <f t="shared" si="3681"/>
        <v>0</v>
      </c>
      <c r="BJ1256" s="118">
        <f t="shared" si="3681"/>
        <v>0</v>
      </c>
      <c r="BK1256" s="118">
        <f t="shared" si="3681"/>
        <v>0</v>
      </c>
      <c r="BL1256" s="118">
        <f t="shared" si="3681"/>
        <v>0</v>
      </c>
      <c r="BM1256" s="118">
        <f t="shared" si="3681"/>
        <v>0</v>
      </c>
      <c r="BN1256" s="118">
        <f t="shared" si="3681"/>
        <v>0</v>
      </c>
      <c r="BO1256" s="118">
        <f t="shared" si="3681"/>
        <v>0</v>
      </c>
      <c r="BP1256" s="118">
        <f t="shared" si="3681"/>
        <v>0</v>
      </c>
      <c r="BQ1256" s="118">
        <f t="shared" si="3681"/>
        <v>0</v>
      </c>
      <c r="BR1256" s="118">
        <f t="shared" si="3681"/>
        <v>0</v>
      </c>
      <c r="BS1256" s="118">
        <f t="shared" si="3681"/>
        <v>0</v>
      </c>
      <c r="BT1256" s="118">
        <f t="shared" si="3681"/>
        <v>0</v>
      </c>
      <c r="BU1256" s="118">
        <f t="shared" si="3681"/>
        <v>0</v>
      </c>
      <c r="BV1256" s="118">
        <f t="shared" si="3681"/>
        <v>0</v>
      </c>
      <c r="BW1256" s="247">
        <f t="shared" si="3667"/>
        <v>0</v>
      </c>
    </row>
    <row r="1257" spans="1:75" x14ac:dyDescent="0.3">
      <c r="A1257" s="168" t="s">
        <v>643</v>
      </c>
      <c r="O1257" s="118">
        <f>+O1238*12%</f>
        <v>0</v>
      </c>
      <c r="P1257" s="118">
        <f t="shared" ref="P1257:BV1257" si="3682">+P1238*12%</f>
        <v>0</v>
      </c>
      <c r="Q1257" s="118">
        <f t="shared" si="3682"/>
        <v>0</v>
      </c>
      <c r="R1257" s="118">
        <f t="shared" si="3682"/>
        <v>0</v>
      </c>
      <c r="S1257" s="118">
        <f t="shared" si="3682"/>
        <v>0</v>
      </c>
      <c r="T1257" s="118">
        <f t="shared" si="3682"/>
        <v>0</v>
      </c>
      <c r="U1257" s="118">
        <f t="shared" si="3682"/>
        <v>0</v>
      </c>
      <c r="V1257" s="118">
        <f t="shared" si="3682"/>
        <v>0</v>
      </c>
      <c r="W1257" s="118">
        <f t="shared" si="3682"/>
        <v>0</v>
      </c>
      <c r="X1257" s="118">
        <f t="shared" si="3682"/>
        <v>0</v>
      </c>
      <c r="Y1257" s="118">
        <f t="shared" si="3682"/>
        <v>0</v>
      </c>
      <c r="Z1257" s="118">
        <f t="shared" si="3682"/>
        <v>0</v>
      </c>
      <c r="AA1257" s="118">
        <f t="shared" si="3682"/>
        <v>0</v>
      </c>
      <c r="AB1257" s="118">
        <f t="shared" si="3682"/>
        <v>0</v>
      </c>
      <c r="AC1257" s="118">
        <f t="shared" si="3682"/>
        <v>0</v>
      </c>
      <c r="AD1257" s="118">
        <f t="shared" si="3682"/>
        <v>0</v>
      </c>
      <c r="AE1257" s="118">
        <f t="shared" si="3682"/>
        <v>0</v>
      </c>
      <c r="AF1257" s="118">
        <f t="shared" si="3682"/>
        <v>0</v>
      </c>
      <c r="AG1257" s="118">
        <f t="shared" si="3682"/>
        <v>0</v>
      </c>
      <c r="AH1257" s="118">
        <f t="shared" si="3682"/>
        <v>0</v>
      </c>
      <c r="AI1257" s="118">
        <f t="shared" si="3682"/>
        <v>0</v>
      </c>
      <c r="AJ1257" s="118">
        <f t="shared" si="3682"/>
        <v>0</v>
      </c>
      <c r="AK1257" s="118">
        <f t="shared" si="3682"/>
        <v>0</v>
      </c>
      <c r="AL1257" s="118">
        <f t="shared" si="3682"/>
        <v>0</v>
      </c>
      <c r="AM1257" s="118">
        <f t="shared" si="3682"/>
        <v>0</v>
      </c>
      <c r="AN1257" s="118">
        <f t="shared" si="3682"/>
        <v>0</v>
      </c>
      <c r="AO1257" s="118">
        <f t="shared" si="3682"/>
        <v>0</v>
      </c>
      <c r="AP1257" s="118">
        <f t="shared" si="3682"/>
        <v>0</v>
      </c>
      <c r="AQ1257" s="118">
        <f t="shared" si="3682"/>
        <v>0</v>
      </c>
      <c r="AR1257" s="118">
        <f t="shared" si="3682"/>
        <v>0</v>
      </c>
      <c r="AS1257" s="118">
        <f t="shared" si="3682"/>
        <v>0</v>
      </c>
      <c r="AT1257" s="118">
        <f t="shared" si="3682"/>
        <v>0</v>
      </c>
      <c r="AU1257" s="118">
        <f t="shared" si="3682"/>
        <v>0</v>
      </c>
      <c r="AV1257" s="118">
        <f t="shared" si="3682"/>
        <v>0</v>
      </c>
      <c r="AW1257" s="118">
        <f t="shared" si="3682"/>
        <v>0</v>
      </c>
      <c r="AX1257" s="118">
        <f t="shared" si="3682"/>
        <v>0</v>
      </c>
      <c r="AY1257" s="118">
        <f t="shared" si="3682"/>
        <v>0</v>
      </c>
      <c r="AZ1257" s="118">
        <f t="shared" si="3682"/>
        <v>0</v>
      </c>
      <c r="BA1257" s="118">
        <f t="shared" si="3682"/>
        <v>0</v>
      </c>
      <c r="BB1257" s="118">
        <f t="shared" si="3682"/>
        <v>0</v>
      </c>
      <c r="BC1257" s="118">
        <f t="shared" si="3682"/>
        <v>0</v>
      </c>
      <c r="BD1257" s="118">
        <f t="shared" si="3682"/>
        <v>0</v>
      </c>
      <c r="BE1257" s="118">
        <f t="shared" si="3682"/>
        <v>0</v>
      </c>
      <c r="BF1257" s="118">
        <f t="shared" si="3682"/>
        <v>0</v>
      </c>
      <c r="BG1257" s="118">
        <f t="shared" si="3682"/>
        <v>0</v>
      </c>
      <c r="BH1257" s="118">
        <f t="shared" si="3682"/>
        <v>0</v>
      </c>
      <c r="BI1257" s="118">
        <f t="shared" si="3682"/>
        <v>0</v>
      </c>
      <c r="BJ1257" s="118">
        <f t="shared" si="3682"/>
        <v>0</v>
      </c>
      <c r="BK1257" s="118">
        <f t="shared" si="3682"/>
        <v>0</v>
      </c>
      <c r="BL1257" s="118">
        <f t="shared" si="3682"/>
        <v>0</v>
      </c>
      <c r="BM1257" s="118">
        <f t="shared" si="3682"/>
        <v>0</v>
      </c>
      <c r="BN1257" s="118">
        <f t="shared" si="3682"/>
        <v>0</v>
      </c>
      <c r="BO1257" s="118">
        <f t="shared" si="3682"/>
        <v>0</v>
      </c>
      <c r="BP1257" s="118">
        <f t="shared" si="3682"/>
        <v>0</v>
      </c>
      <c r="BQ1257" s="118">
        <f t="shared" si="3682"/>
        <v>0</v>
      </c>
      <c r="BR1257" s="118">
        <f t="shared" si="3682"/>
        <v>0</v>
      </c>
      <c r="BS1257" s="118">
        <f t="shared" si="3682"/>
        <v>0</v>
      </c>
      <c r="BT1257" s="118">
        <f t="shared" si="3682"/>
        <v>0</v>
      </c>
      <c r="BU1257" s="118">
        <f t="shared" si="3682"/>
        <v>0</v>
      </c>
      <c r="BV1257" s="118">
        <f t="shared" si="3682"/>
        <v>0</v>
      </c>
      <c r="BW1257" s="247">
        <f t="shared" si="3667"/>
        <v>0</v>
      </c>
    </row>
    <row r="1258" spans="1:75" x14ac:dyDescent="0.3">
      <c r="A1258" s="168" t="s">
        <v>644</v>
      </c>
      <c r="O1258" s="118">
        <f>+O1238*4%</f>
        <v>0</v>
      </c>
      <c r="P1258" s="118">
        <f t="shared" ref="P1258:BV1258" si="3683">+P1238*4%</f>
        <v>0</v>
      </c>
      <c r="Q1258" s="118">
        <f t="shared" si="3683"/>
        <v>0</v>
      </c>
      <c r="R1258" s="118">
        <f t="shared" si="3683"/>
        <v>0</v>
      </c>
      <c r="S1258" s="118">
        <f t="shared" si="3683"/>
        <v>0</v>
      </c>
      <c r="T1258" s="118">
        <f t="shared" si="3683"/>
        <v>0</v>
      </c>
      <c r="U1258" s="118">
        <f t="shared" si="3683"/>
        <v>0</v>
      </c>
      <c r="V1258" s="118">
        <f t="shared" si="3683"/>
        <v>0</v>
      </c>
      <c r="W1258" s="118">
        <f t="shared" si="3683"/>
        <v>0</v>
      </c>
      <c r="X1258" s="118">
        <f t="shared" si="3683"/>
        <v>0</v>
      </c>
      <c r="Y1258" s="118">
        <f t="shared" si="3683"/>
        <v>0</v>
      </c>
      <c r="Z1258" s="118">
        <f t="shared" si="3683"/>
        <v>0</v>
      </c>
      <c r="AA1258" s="118">
        <f t="shared" si="3683"/>
        <v>0</v>
      </c>
      <c r="AB1258" s="118">
        <f t="shared" si="3683"/>
        <v>0</v>
      </c>
      <c r="AC1258" s="118">
        <f t="shared" si="3683"/>
        <v>0</v>
      </c>
      <c r="AD1258" s="118">
        <f t="shared" si="3683"/>
        <v>0</v>
      </c>
      <c r="AE1258" s="118">
        <f t="shared" si="3683"/>
        <v>0</v>
      </c>
      <c r="AF1258" s="118">
        <f t="shared" si="3683"/>
        <v>0</v>
      </c>
      <c r="AG1258" s="118">
        <f t="shared" si="3683"/>
        <v>0</v>
      </c>
      <c r="AH1258" s="118">
        <f t="shared" si="3683"/>
        <v>0</v>
      </c>
      <c r="AI1258" s="118">
        <f t="shared" si="3683"/>
        <v>0</v>
      </c>
      <c r="AJ1258" s="118">
        <f t="shared" si="3683"/>
        <v>0</v>
      </c>
      <c r="AK1258" s="118">
        <f t="shared" si="3683"/>
        <v>0</v>
      </c>
      <c r="AL1258" s="118">
        <f t="shared" si="3683"/>
        <v>0</v>
      </c>
      <c r="AM1258" s="118">
        <f t="shared" si="3683"/>
        <v>0</v>
      </c>
      <c r="AN1258" s="118">
        <f t="shared" si="3683"/>
        <v>0</v>
      </c>
      <c r="AO1258" s="118">
        <f t="shared" si="3683"/>
        <v>0</v>
      </c>
      <c r="AP1258" s="118">
        <f t="shared" si="3683"/>
        <v>0</v>
      </c>
      <c r="AQ1258" s="118">
        <f t="shared" si="3683"/>
        <v>0</v>
      </c>
      <c r="AR1258" s="118">
        <f t="shared" si="3683"/>
        <v>0</v>
      </c>
      <c r="AS1258" s="118">
        <f t="shared" si="3683"/>
        <v>0</v>
      </c>
      <c r="AT1258" s="118">
        <f t="shared" si="3683"/>
        <v>0</v>
      </c>
      <c r="AU1258" s="118">
        <f t="shared" si="3683"/>
        <v>0</v>
      </c>
      <c r="AV1258" s="118">
        <f t="shared" si="3683"/>
        <v>0</v>
      </c>
      <c r="AW1258" s="118">
        <f t="shared" si="3683"/>
        <v>0</v>
      </c>
      <c r="AX1258" s="118">
        <f t="shared" si="3683"/>
        <v>0</v>
      </c>
      <c r="AY1258" s="118">
        <f t="shared" si="3683"/>
        <v>0</v>
      </c>
      <c r="AZ1258" s="118">
        <f t="shared" si="3683"/>
        <v>0</v>
      </c>
      <c r="BA1258" s="118">
        <f t="shared" si="3683"/>
        <v>0</v>
      </c>
      <c r="BB1258" s="118">
        <f t="shared" si="3683"/>
        <v>0</v>
      </c>
      <c r="BC1258" s="118">
        <f t="shared" si="3683"/>
        <v>0</v>
      </c>
      <c r="BD1258" s="118">
        <f t="shared" si="3683"/>
        <v>0</v>
      </c>
      <c r="BE1258" s="118">
        <f t="shared" si="3683"/>
        <v>0</v>
      </c>
      <c r="BF1258" s="118">
        <f t="shared" si="3683"/>
        <v>0</v>
      </c>
      <c r="BG1258" s="118">
        <f t="shared" si="3683"/>
        <v>0</v>
      </c>
      <c r="BH1258" s="118">
        <f t="shared" si="3683"/>
        <v>0</v>
      </c>
      <c r="BI1258" s="118">
        <f t="shared" si="3683"/>
        <v>0</v>
      </c>
      <c r="BJ1258" s="118">
        <f t="shared" si="3683"/>
        <v>0</v>
      </c>
      <c r="BK1258" s="118">
        <f t="shared" si="3683"/>
        <v>0</v>
      </c>
      <c r="BL1258" s="118">
        <f t="shared" si="3683"/>
        <v>0</v>
      </c>
      <c r="BM1258" s="118">
        <f t="shared" si="3683"/>
        <v>0</v>
      </c>
      <c r="BN1258" s="118">
        <f t="shared" si="3683"/>
        <v>0</v>
      </c>
      <c r="BO1258" s="118">
        <f t="shared" si="3683"/>
        <v>0</v>
      </c>
      <c r="BP1258" s="118">
        <f t="shared" si="3683"/>
        <v>0</v>
      </c>
      <c r="BQ1258" s="118">
        <f t="shared" si="3683"/>
        <v>0</v>
      </c>
      <c r="BR1258" s="118">
        <f t="shared" si="3683"/>
        <v>0</v>
      </c>
      <c r="BS1258" s="118">
        <f t="shared" si="3683"/>
        <v>0</v>
      </c>
      <c r="BT1258" s="118">
        <f t="shared" si="3683"/>
        <v>0</v>
      </c>
      <c r="BU1258" s="118">
        <f t="shared" si="3683"/>
        <v>0</v>
      </c>
      <c r="BV1258" s="118">
        <f t="shared" si="3683"/>
        <v>0</v>
      </c>
      <c r="BW1258" s="247">
        <f t="shared" si="3667"/>
        <v>0</v>
      </c>
    </row>
    <row r="1259" spans="1:75" x14ac:dyDescent="0.3">
      <c r="A1259" s="3" t="s">
        <v>645</v>
      </c>
      <c r="O1259" s="16">
        <f>+O1238*3.5%</f>
        <v>0</v>
      </c>
      <c r="P1259" s="16">
        <f t="shared" ref="P1259:BV1259" si="3684">+P1238*3.5%</f>
        <v>0</v>
      </c>
      <c r="Q1259" s="16">
        <f t="shared" si="3684"/>
        <v>0</v>
      </c>
      <c r="R1259" s="16">
        <f t="shared" si="3684"/>
        <v>0</v>
      </c>
      <c r="S1259" s="16">
        <f t="shared" si="3684"/>
        <v>0</v>
      </c>
      <c r="T1259" s="16">
        <f t="shared" si="3684"/>
        <v>0</v>
      </c>
      <c r="U1259" s="16">
        <f t="shared" si="3684"/>
        <v>0</v>
      </c>
      <c r="V1259" s="16">
        <f t="shared" si="3684"/>
        <v>0</v>
      </c>
      <c r="W1259" s="16">
        <f t="shared" si="3684"/>
        <v>0</v>
      </c>
      <c r="X1259" s="16">
        <f t="shared" si="3684"/>
        <v>0</v>
      </c>
      <c r="Y1259" s="16">
        <f t="shared" si="3684"/>
        <v>0</v>
      </c>
      <c r="Z1259" s="16">
        <f t="shared" si="3684"/>
        <v>0</v>
      </c>
      <c r="AA1259" s="16">
        <f t="shared" si="3684"/>
        <v>0</v>
      </c>
      <c r="AB1259" s="16">
        <f t="shared" si="3684"/>
        <v>0</v>
      </c>
      <c r="AC1259" s="16">
        <f t="shared" si="3684"/>
        <v>0</v>
      </c>
      <c r="AD1259" s="16">
        <f t="shared" si="3684"/>
        <v>0</v>
      </c>
      <c r="AE1259" s="16">
        <f t="shared" si="3684"/>
        <v>0</v>
      </c>
      <c r="AF1259" s="16">
        <f t="shared" si="3684"/>
        <v>0</v>
      </c>
      <c r="AG1259" s="16">
        <f t="shared" si="3684"/>
        <v>0</v>
      </c>
      <c r="AH1259" s="16">
        <f t="shared" si="3684"/>
        <v>0</v>
      </c>
      <c r="AI1259" s="16">
        <f t="shared" si="3684"/>
        <v>0</v>
      </c>
      <c r="AJ1259" s="16">
        <f t="shared" si="3684"/>
        <v>0</v>
      </c>
      <c r="AK1259" s="16">
        <f t="shared" si="3684"/>
        <v>0</v>
      </c>
      <c r="AL1259" s="16">
        <f t="shared" si="3684"/>
        <v>0</v>
      </c>
      <c r="AM1259" s="16">
        <f t="shared" si="3684"/>
        <v>0</v>
      </c>
      <c r="AN1259" s="16">
        <f t="shared" si="3684"/>
        <v>0</v>
      </c>
      <c r="AO1259" s="16">
        <f t="shared" si="3684"/>
        <v>0</v>
      </c>
      <c r="AP1259" s="16">
        <f t="shared" si="3684"/>
        <v>0</v>
      </c>
      <c r="AQ1259" s="16">
        <f t="shared" si="3684"/>
        <v>0</v>
      </c>
      <c r="AR1259" s="16">
        <f t="shared" si="3684"/>
        <v>0</v>
      </c>
      <c r="AS1259" s="16">
        <f t="shared" si="3684"/>
        <v>0</v>
      </c>
      <c r="AT1259" s="16">
        <f t="shared" si="3684"/>
        <v>0</v>
      </c>
      <c r="AU1259" s="16">
        <f t="shared" si="3684"/>
        <v>0</v>
      </c>
      <c r="AV1259" s="16">
        <f t="shared" si="3684"/>
        <v>0</v>
      </c>
      <c r="AW1259" s="16">
        <f t="shared" si="3684"/>
        <v>0</v>
      </c>
      <c r="AX1259" s="16">
        <f t="shared" si="3684"/>
        <v>0</v>
      </c>
      <c r="AY1259" s="16">
        <f t="shared" si="3684"/>
        <v>0</v>
      </c>
      <c r="AZ1259" s="16">
        <f t="shared" si="3684"/>
        <v>0</v>
      </c>
      <c r="BA1259" s="16">
        <f t="shared" si="3684"/>
        <v>0</v>
      </c>
      <c r="BB1259" s="16">
        <f t="shared" si="3684"/>
        <v>0</v>
      </c>
      <c r="BC1259" s="16">
        <f t="shared" si="3684"/>
        <v>0</v>
      </c>
      <c r="BD1259" s="16">
        <f t="shared" si="3684"/>
        <v>0</v>
      </c>
      <c r="BE1259" s="16">
        <f t="shared" si="3684"/>
        <v>0</v>
      </c>
      <c r="BF1259" s="16">
        <f t="shared" si="3684"/>
        <v>0</v>
      </c>
      <c r="BG1259" s="16">
        <f t="shared" si="3684"/>
        <v>0</v>
      </c>
      <c r="BH1259" s="16">
        <f t="shared" si="3684"/>
        <v>0</v>
      </c>
      <c r="BI1259" s="16">
        <f t="shared" si="3684"/>
        <v>0</v>
      </c>
      <c r="BJ1259" s="16">
        <f t="shared" si="3684"/>
        <v>0</v>
      </c>
      <c r="BK1259" s="16">
        <f t="shared" si="3684"/>
        <v>0</v>
      </c>
      <c r="BL1259" s="16">
        <f t="shared" si="3684"/>
        <v>0</v>
      </c>
      <c r="BM1259" s="16">
        <f t="shared" si="3684"/>
        <v>0</v>
      </c>
      <c r="BN1259" s="16">
        <f t="shared" si="3684"/>
        <v>0</v>
      </c>
      <c r="BO1259" s="16">
        <f t="shared" si="3684"/>
        <v>0</v>
      </c>
      <c r="BP1259" s="16">
        <f t="shared" si="3684"/>
        <v>0</v>
      </c>
      <c r="BQ1259" s="16">
        <f t="shared" si="3684"/>
        <v>0</v>
      </c>
      <c r="BR1259" s="16">
        <f t="shared" si="3684"/>
        <v>0</v>
      </c>
      <c r="BS1259" s="16">
        <f t="shared" si="3684"/>
        <v>0</v>
      </c>
      <c r="BT1259" s="16">
        <f t="shared" si="3684"/>
        <v>0</v>
      </c>
      <c r="BU1259" s="16">
        <f t="shared" si="3684"/>
        <v>0</v>
      </c>
      <c r="BV1259" s="16">
        <f t="shared" si="3684"/>
        <v>0</v>
      </c>
      <c r="BW1259" s="247">
        <f t="shared" si="3667"/>
        <v>0</v>
      </c>
    </row>
    <row r="1260" spans="1:75" x14ac:dyDescent="0.3">
      <c r="A1260" s="3" t="s">
        <v>646</v>
      </c>
      <c r="O1260" s="16">
        <f t="shared" ref="O1260" si="3685">+IF(O1236&gt;=4,O1238*1%,0)</f>
        <v>0</v>
      </c>
      <c r="P1260" s="16">
        <f t="shared" ref="P1260:BV1260" si="3686">+IF(P1236&gt;=4,P1238*1%,0)</f>
        <v>0</v>
      </c>
      <c r="Q1260" s="16">
        <f t="shared" si="3686"/>
        <v>0</v>
      </c>
      <c r="R1260" s="16">
        <f t="shared" si="3686"/>
        <v>0</v>
      </c>
      <c r="S1260" s="16">
        <f t="shared" si="3686"/>
        <v>0</v>
      </c>
      <c r="T1260" s="16">
        <f t="shared" si="3686"/>
        <v>0</v>
      </c>
      <c r="U1260" s="16">
        <f t="shared" si="3686"/>
        <v>0</v>
      </c>
      <c r="V1260" s="16">
        <f t="shared" si="3686"/>
        <v>0</v>
      </c>
      <c r="W1260" s="16">
        <f t="shared" si="3686"/>
        <v>0</v>
      </c>
      <c r="X1260" s="16">
        <f t="shared" si="3686"/>
        <v>0</v>
      </c>
      <c r="Y1260" s="16">
        <f t="shared" si="3686"/>
        <v>0</v>
      </c>
      <c r="Z1260" s="16">
        <f t="shared" si="3686"/>
        <v>0</v>
      </c>
      <c r="AA1260" s="16">
        <f t="shared" si="3686"/>
        <v>0</v>
      </c>
      <c r="AB1260" s="16">
        <f t="shared" si="3686"/>
        <v>0</v>
      </c>
      <c r="AC1260" s="16">
        <f t="shared" si="3686"/>
        <v>0</v>
      </c>
      <c r="AD1260" s="16">
        <f t="shared" si="3686"/>
        <v>0</v>
      </c>
      <c r="AE1260" s="16">
        <f t="shared" si="3686"/>
        <v>0</v>
      </c>
      <c r="AF1260" s="16">
        <f t="shared" si="3686"/>
        <v>0</v>
      </c>
      <c r="AG1260" s="16">
        <f t="shared" si="3686"/>
        <v>0</v>
      </c>
      <c r="AH1260" s="16">
        <f t="shared" si="3686"/>
        <v>0</v>
      </c>
      <c r="AI1260" s="16">
        <f t="shared" si="3686"/>
        <v>0</v>
      </c>
      <c r="AJ1260" s="16">
        <f t="shared" si="3686"/>
        <v>0</v>
      </c>
      <c r="AK1260" s="16">
        <f t="shared" si="3686"/>
        <v>0</v>
      </c>
      <c r="AL1260" s="16">
        <f t="shared" si="3686"/>
        <v>0</v>
      </c>
      <c r="AM1260" s="16">
        <f t="shared" si="3686"/>
        <v>0</v>
      </c>
      <c r="AN1260" s="16">
        <f t="shared" si="3686"/>
        <v>0</v>
      </c>
      <c r="AO1260" s="16">
        <f t="shared" si="3686"/>
        <v>0</v>
      </c>
      <c r="AP1260" s="16">
        <f t="shared" si="3686"/>
        <v>0</v>
      </c>
      <c r="AQ1260" s="16">
        <f t="shared" si="3686"/>
        <v>0</v>
      </c>
      <c r="AR1260" s="16">
        <f t="shared" si="3686"/>
        <v>0</v>
      </c>
      <c r="AS1260" s="16">
        <f t="shared" si="3686"/>
        <v>0</v>
      </c>
      <c r="AT1260" s="16">
        <f t="shared" si="3686"/>
        <v>0</v>
      </c>
      <c r="AU1260" s="16">
        <f t="shared" si="3686"/>
        <v>0</v>
      </c>
      <c r="AV1260" s="16">
        <f t="shared" si="3686"/>
        <v>0</v>
      </c>
      <c r="AW1260" s="16">
        <f t="shared" si="3686"/>
        <v>0</v>
      </c>
      <c r="AX1260" s="16">
        <f t="shared" si="3686"/>
        <v>0</v>
      </c>
      <c r="AY1260" s="16">
        <f t="shared" si="3686"/>
        <v>0</v>
      </c>
      <c r="AZ1260" s="16">
        <f t="shared" si="3686"/>
        <v>0</v>
      </c>
      <c r="BA1260" s="16">
        <f t="shared" si="3686"/>
        <v>0</v>
      </c>
      <c r="BB1260" s="16">
        <f t="shared" si="3686"/>
        <v>0</v>
      </c>
      <c r="BC1260" s="16">
        <f t="shared" si="3686"/>
        <v>0</v>
      </c>
      <c r="BD1260" s="16">
        <f t="shared" si="3686"/>
        <v>0</v>
      </c>
      <c r="BE1260" s="16">
        <f t="shared" si="3686"/>
        <v>0</v>
      </c>
      <c r="BF1260" s="16">
        <f t="shared" si="3686"/>
        <v>0</v>
      </c>
      <c r="BG1260" s="16">
        <f t="shared" si="3686"/>
        <v>0</v>
      </c>
      <c r="BH1260" s="16">
        <f t="shared" si="3686"/>
        <v>0</v>
      </c>
      <c r="BI1260" s="16">
        <f t="shared" si="3686"/>
        <v>0</v>
      </c>
      <c r="BJ1260" s="16">
        <f t="shared" si="3686"/>
        <v>0</v>
      </c>
      <c r="BK1260" s="16">
        <f t="shared" si="3686"/>
        <v>0</v>
      </c>
      <c r="BL1260" s="16">
        <f t="shared" si="3686"/>
        <v>0</v>
      </c>
      <c r="BM1260" s="16">
        <f t="shared" si="3686"/>
        <v>0</v>
      </c>
      <c r="BN1260" s="16">
        <f t="shared" si="3686"/>
        <v>0</v>
      </c>
      <c r="BO1260" s="16">
        <f t="shared" si="3686"/>
        <v>0</v>
      </c>
      <c r="BP1260" s="16">
        <f t="shared" si="3686"/>
        <v>0</v>
      </c>
      <c r="BQ1260" s="16">
        <f t="shared" si="3686"/>
        <v>0</v>
      </c>
      <c r="BR1260" s="16">
        <f t="shared" si="3686"/>
        <v>0</v>
      </c>
      <c r="BS1260" s="16">
        <f t="shared" si="3686"/>
        <v>0</v>
      </c>
      <c r="BT1260" s="16">
        <f t="shared" si="3686"/>
        <v>0</v>
      </c>
      <c r="BU1260" s="16">
        <f t="shared" si="3686"/>
        <v>0</v>
      </c>
      <c r="BV1260" s="16">
        <f t="shared" si="3686"/>
        <v>0</v>
      </c>
      <c r="BW1260" s="247">
        <f t="shared" si="3667"/>
        <v>0</v>
      </c>
    </row>
    <row r="1261" spans="1:75" x14ac:dyDescent="0.3">
      <c r="A1261" s="3"/>
      <c r="BW1261" s="233">
        <f t="shared" si="3667"/>
        <v>0</v>
      </c>
    </row>
    <row r="1262" spans="1:75" x14ac:dyDescent="0.3">
      <c r="A1262" s="294" t="s">
        <v>673</v>
      </c>
      <c r="O1262" s="64">
        <f>+O1238+O1239+O1241+O1243+O1246+O1248+O1251+O1254+O1257+O1259</f>
        <v>0</v>
      </c>
      <c r="P1262" s="64">
        <f t="shared" ref="P1262:BV1262" si="3687">+P1238+P1239+P1241+P1243+P1246+P1248+P1251+P1254+P1257+P1259</f>
        <v>0</v>
      </c>
      <c r="Q1262" s="64">
        <f t="shared" si="3687"/>
        <v>0</v>
      </c>
      <c r="R1262" s="64">
        <f t="shared" si="3687"/>
        <v>0</v>
      </c>
      <c r="S1262" s="64">
        <f t="shared" si="3687"/>
        <v>0</v>
      </c>
      <c r="T1262" s="64">
        <f t="shared" si="3687"/>
        <v>0</v>
      </c>
      <c r="U1262" s="64">
        <f t="shared" si="3687"/>
        <v>0</v>
      </c>
      <c r="V1262" s="64">
        <f t="shared" si="3687"/>
        <v>0</v>
      </c>
      <c r="W1262" s="64">
        <f t="shared" si="3687"/>
        <v>0</v>
      </c>
      <c r="X1262" s="64">
        <f t="shared" si="3687"/>
        <v>0</v>
      </c>
      <c r="Y1262" s="64">
        <f t="shared" si="3687"/>
        <v>0</v>
      </c>
      <c r="Z1262" s="64">
        <f t="shared" si="3687"/>
        <v>0</v>
      </c>
      <c r="AA1262" s="64">
        <f t="shared" si="3687"/>
        <v>0</v>
      </c>
      <c r="AB1262" s="64">
        <f t="shared" si="3687"/>
        <v>0</v>
      </c>
      <c r="AC1262" s="64">
        <f t="shared" si="3687"/>
        <v>0</v>
      </c>
      <c r="AD1262" s="64">
        <f t="shared" si="3687"/>
        <v>0</v>
      </c>
      <c r="AE1262" s="64">
        <f t="shared" si="3687"/>
        <v>0</v>
      </c>
      <c r="AF1262" s="64">
        <f t="shared" si="3687"/>
        <v>0</v>
      </c>
      <c r="AG1262" s="64">
        <f t="shared" si="3687"/>
        <v>0</v>
      </c>
      <c r="AH1262" s="64">
        <f t="shared" si="3687"/>
        <v>0</v>
      </c>
      <c r="AI1262" s="64">
        <f t="shared" si="3687"/>
        <v>0</v>
      </c>
      <c r="AJ1262" s="64">
        <f t="shared" si="3687"/>
        <v>0</v>
      </c>
      <c r="AK1262" s="64">
        <f t="shared" si="3687"/>
        <v>0</v>
      </c>
      <c r="AL1262" s="64">
        <f t="shared" si="3687"/>
        <v>0</v>
      </c>
      <c r="AM1262" s="64">
        <f t="shared" si="3687"/>
        <v>0</v>
      </c>
      <c r="AN1262" s="64">
        <f t="shared" si="3687"/>
        <v>0</v>
      </c>
      <c r="AO1262" s="64">
        <f t="shared" si="3687"/>
        <v>0</v>
      </c>
      <c r="AP1262" s="64">
        <f t="shared" si="3687"/>
        <v>0</v>
      </c>
      <c r="AQ1262" s="64">
        <f t="shared" si="3687"/>
        <v>0</v>
      </c>
      <c r="AR1262" s="64">
        <f t="shared" si="3687"/>
        <v>0</v>
      </c>
      <c r="AS1262" s="64">
        <f t="shared" si="3687"/>
        <v>0</v>
      </c>
      <c r="AT1262" s="64">
        <f t="shared" si="3687"/>
        <v>0</v>
      </c>
      <c r="AU1262" s="64">
        <f t="shared" si="3687"/>
        <v>0</v>
      </c>
      <c r="AV1262" s="64">
        <f t="shared" si="3687"/>
        <v>0</v>
      </c>
      <c r="AW1262" s="64">
        <f t="shared" si="3687"/>
        <v>0</v>
      </c>
      <c r="AX1262" s="64">
        <f t="shared" si="3687"/>
        <v>0</v>
      </c>
      <c r="AY1262" s="64">
        <f t="shared" si="3687"/>
        <v>0</v>
      </c>
      <c r="AZ1262" s="64">
        <f t="shared" si="3687"/>
        <v>0</v>
      </c>
      <c r="BA1262" s="64">
        <f t="shared" si="3687"/>
        <v>0</v>
      </c>
      <c r="BB1262" s="64">
        <f t="shared" si="3687"/>
        <v>0</v>
      </c>
      <c r="BC1262" s="64">
        <f t="shared" si="3687"/>
        <v>0</v>
      </c>
      <c r="BD1262" s="64">
        <f t="shared" si="3687"/>
        <v>0</v>
      </c>
      <c r="BE1262" s="64">
        <f t="shared" si="3687"/>
        <v>0</v>
      </c>
      <c r="BF1262" s="64">
        <f t="shared" si="3687"/>
        <v>0</v>
      </c>
      <c r="BG1262" s="64">
        <f t="shared" si="3687"/>
        <v>0</v>
      </c>
      <c r="BH1262" s="64">
        <f t="shared" si="3687"/>
        <v>0</v>
      </c>
      <c r="BI1262" s="64">
        <f t="shared" si="3687"/>
        <v>0</v>
      </c>
      <c r="BJ1262" s="64">
        <f t="shared" si="3687"/>
        <v>0</v>
      </c>
      <c r="BK1262" s="64">
        <f t="shared" si="3687"/>
        <v>0</v>
      </c>
      <c r="BL1262" s="64">
        <f t="shared" si="3687"/>
        <v>0</v>
      </c>
      <c r="BM1262" s="64">
        <f t="shared" si="3687"/>
        <v>0</v>
      </c>
      <c r="BN1262" s="64">
        <f t="shared" si="3687"/>
        <v>0</v>
      </c>
      <c r="BO1262" s="64">
        <f t="shared" si="3687"/>
        <v>0</v>
      </c>
      <c r="BP1262" s="64">
        <f t="shared" si="3687"/>
        <v>0</v>
      </c>
      <c r="BQ1262" s="64">
        <f t="shared" si="3687"/>
        <v>0</v>
      </c>
      <c r="BR1262" s="64">
        <f t="shared" si="3687"/>
        <v>0</v>
      </c>
      <c r="BS1262" s="64">
        <f t="shared" si="3687"/>
        <v>0</v>
      </c>
      <c r="BT1262" s="64">
        <f t="shared" si="3687"/>
        <v>0</v>
      </c>
      <c r="BU1262" s="64">
        <f t="shared" si="3687"/>
        <v>0</v>
      </c>
      <c r="BV1262" s="64">
        <f t="shared" si="3687"/>
        <v>0</v>
      </c>
      <c r="BW1262" s="247">
        <f t="shared" si="3667"/>
        <v>0</v>
      </c>
    </row>
    <row r="1263" spans="1:75" x14ac:dyDescent="0.3">
      <c r="BW1263" s="290">
        <f t="shared" ref="BW1263:BW1330" si="3688">SUM(C1263:BV1263)</f>
        <v>0</v>
      </c>
    </row>
    <row r="1264" spans="1:75" x14ac:dyDescent="0.3">
      <c r="A1264" s="221" t="s">
        <v>679</v>
      </c>
      <c r="O1264" s="16">
        <f>+O1262*O822</f>
        <v>0</v>
      </c>
      <c r="P1264" s="16">
        <f t="shared" ref="P1264:BV1264" si="3689">+P1262*P822</f>
        <v>0</v>
      </c>
      <c r="Q1264" s="16">
        <f t="shared" si="3689"/>
        <v>0</v>
      </c>
      <c r="R1264" s="16">
        <f t="shared" si="3689"/>
        <v>0</v>
      </c>
      <c r="S1264" s="16">
        <f t="shared" si="3689"/>
        <v>0</v>
      </c>
      <c r="T1264" s="16">
        <f t="shared" si="3689"/>
        <v>0</v>
      </c>
      <c r="U1264" s="16">
        <f t="shared" si="3689"/>
        <v>0</v>
      </c>
      <c r="V1264" s="16">
        <f t="shared" si="3689"/>
        <v>0</v>
      </c>
      <c r="W1264" s="16">
        <f t="shared" si="3689"/>
        <v>0</v>
      </c>
      <c r="X1264" s="16">
        <f t="shared" si="3689"/>
        <v>0</v>
      </c>
      <c r="Y1264" s="16">
        <f t="shared" si="3689"/>
        <v>0</v>
      </c>
      <c r="Z1264" s="16">
        <f t="shared" si="3689"/>
        <v>0</v>
      </c>
      <c r="AA1264" s="16">
        <f t="shared" si="3689"/>
        <v>0</v>
      </c>
      <c r="AB1264" s="16">
        <f t="shared" si="3689"/>
        <v>0</v>
      </c>
      <c r="AC1264" s="16">
        <f t="shared" si="3689"/>
        <v>0</v>
      </c>
      <c r="AD1264" s="16">
        <f t="shared" si="3689"/>
        <v>0</v>
      </c>
      <c r="AE1264" s="16">
        <f t="shared" si="3689"/>
        <v>0</v>
      </c>
      <c r="AF1264" s="16">
        <f t="shared" si="3689"/>
        <v>0</v>
      </c>
      <c r="AG1264" s="16">
        <f t="shared" si="3689"/>
        <v>0</v>
      </c>
      <c r="AH1264" s="16">
        <f t="shared" si="3689"/>
        <v>0</v>
      </c>
      <c r="AI1264" s="16">
        <f t="shared" si="3689"/>
        <v>0</v>
      </c>
      <c r="AJ1264" s="16">
        <f t="shared" si="3689"/>
        <v>0</v>
      </c>
      <c r="AK1264" s="16">
        <f t="shared" si="3689"/>
        <v>0</v>
      </c>
      <c r="AL1264" s="16">
        <f t="shared" si="3689"/>
        <v>0</v>
      </c>
      <c r="AM1264" s="16">
        <f t="shared" si="3689"/>
        <v>0</v>
      </c>
      <c r="AN1264" s="16">
        <f t="shared" si="3689"/>
        <v>0</v>
      </c>
      <c r="AO1264" s="16">
        <f t="shared" si="3689"/>
        <v>0</v>
      </c>
      <c r="AP1264" s="16">
        <f t="shared" si="3689"/>
        <v>0</v>
      </c>
      <c r="AQ1264" s="16">
        <f t="shared" si="3689"/>
        <v>0</v>
      </c>
      <c r="AR1264" s="16">
        <f t="shared" si="3689"/>
        <v>0</v>
      </c>
      <c r="AS1264" s="16">
        <f t="shared" si="3689"/>
        <v>0</v>
      </c>
      <c r="AT1264" s="16">
        <f t="shared" si="3689"/>
        <v>0</v>
      </c>
      <c r="AU1264" s="16">
        <f t="shared" si="3689"/>
        <v>0</v>
      </c>
      <c r="AV1264" s="16">
        <f t="shared" si="3689"/>
        <v>0</v>
      </c>
      <c r="AW1264" s="16">
        <f t="shared" si="3689"/>
        <v>0</v>
      </c>
      <c r="AX1264" s="16">
        <f t="shared" si="3689"/>
        <v>0</v>
      </c>
      <c r="AY1264" s="16">
        <f t="shared" si="3689"/>
        <v>0</v>
      </c>
      <c r="AZ1264" s="16">
        <f t="shared" si="3689"/>
        <v>0</v>
      </c>
      <c r="BA1264" s="16">
        <f t="shared" si="3689"/>
        <v>0</v>
      </c>
      <c r="BB1264" s="16">
        <f t="shared" si="3689"/>
        <v>0</v>
      </c>
      <c r="BC1264" s="16">
        <f t="shared" si="3689"/>
        <v>0</v>
      </c>
      <c r="BD1264" s="16">
        <f t="shared" si="3689"/>
        <v>0</v>
      </c>
      <c r="BE1264" s="16">
        <f t="shared" si="3689"/>
        <v>0</v>
      </c>
      <c r="BF1264" s="16">
        <f t="shared" si="3689"/>
        <v>0</v>
      </c>
      <c r="BG1264" s="16">
        <f t="shared" si="3689"/>
        <v>0</v>
      </c>
      <c r="BH1264" s="16">
        <f t="shared" si="3689"/>
        <v>0</v>
      </c>
      <c r="BI1264" s="16">
        <f t="shared" si="3689"/>
        <v>0</v>
      </c>
      <c r="BJ1264" s="16">
        <f t="shared" si="3689"/>
        <v>0</v>
      </c>
      <c r="BK1264" s="16">
        <f t="shared" si="3689"/>
        <v>0</v>
      </c>
      <c r="BL1264" s="16">
        <f t="shared" si="3689"/>
        <v>0</v>
      </c>
      <c r="BM1264" s="16">
        <f t="shared" si="3689"/>
        <v>0</v>
      </c>
      <c r="BN1264" s="16">
        <f t="shared" si="3689"/>
        <v>0</v>
      </c>
      <c r="BO1264" s="16">
        <f t="shared" si="3689"/>
        <v>0</v>
      </c>
      <c r="BP1264" s="16">
        <f t="shared" si="3689"/>
        <v>0</v>
      </c>
      <c r="BQ1264" s="16">
        <f t="shared" si="3689"/>
        <v>0</v>
      </c>
      <c r="BR1264" s="16">
        <f t="shared" si="3689"/>
        <v>0</v>
      </c>
      <c r="BS1264" s="16">
        <f t="shared" si="3689"/>
        <v>0</v>
      </c>
      <c r="BT1264" s="16">
        <f t="shared" si="3689"/>
        <v>0</v>
      </c>
      <c r="BU1264" s="16">
        <f t="shared" si="3689"/>
        <v>0</v>
      </c>
      <c r="BV1264" s="16">
        <f t="shared" si="3689"/>
        <v>0</v>
      </c>
      <c r="BW1264" s="247">
        <f t="shared" si="3688"/>
        <v>0</v>
      </c>
    </row>
    <row r="1265" spans="1:75" x14ac:dyDescent="0.3">
      <c r="A1265" s="223" t="s">
        <v>680</v>
      </c>
      <c r="O1265" s="16">
        <f>+O1262*O823</f>
        <v>0</v>
      </c>
      <c r="P1265" s="16">
        <f t="shared" ref="P1265:BV1265" si="3690">+P1262*P823</f>
        <v>0</v>
      </c>
      <c r="Q1265" s="16">
        <f t="shared" si="3690"/>
        <v>0</v>
      </c>
      <c r="R1265" s="16">
        <f t="shared" si="3690"/>
        <v>0</v>
      </c>
      <c r="S1265" s="16">
        <f t="shared" si="3690"/>
        <v>0</v>
      </c>
      <c r="T1265" s="16">
        <f t="shared" si="3690"/>
        <v>0</v>
      </c>
      <c r="U1265" s="16">
        <f t="shared" si="3690"/>
        <v>0</v>
      </c>
      <c r="V1265" s="16">
        <f t="shared" si="3690"/>
        <v>0</v>
      </c>
      <c r="W1265" s="16">
        <f t="shared" si="3690"/>
        <v>0</v>
      </c>
      <c r="X1265" s="16">
        <f t="shared" si="3690"/>
        <v>0</v>
      </c>
      <c r="Y1265" s="16">
        <f t="shared" si="3690"/>
        <v>0</v>
      </c>
      <c r="Z1265" s="16">
        <f t="shared" si="3690"/>
        <v>0</v>
      </c>
      <c r="AA1265" s="16">
        <f t="shared" si="3690"/>
        <v>0</v>
      </c>
      <c r="AB1265" s="16">
        <f t="shared" si="3690"/>
        <v>0</v>
      </c>
      <c r="AC1265" s="16">
        <f t="shared" si="3690"/>
        <v>0</v>
      </c>
      <c r="AD1265" s="16">
        <f t="shared" si="3690"/>
        <v>0</v>
      </c>
      <c r="AE1265" s="16">
        <f t="shared" si="3690"/>
        <v>0</v>
      </c>
      <c r="AF1265" s="16">
        <f t="shared" si="3690"/>
        <v>0</v>
      </c>
      <c r="AG1265" s="16">
        <f t="shared" si="3690"/>
        <v>0</v>
      </c>
      <c r="AH1265" s="16">
        <f t="shared" si="3690"/>
        <v>0</v>
      </c>
      <c r="AI1265" s="16">
        <f t="shared" si="3690"/>
        <v>0</v>
      </c>
      <c r="AJ1265" s="16">
        <f t="shared" si="3690"/>
        <v>0</v>
      </c>
      <c r="AK1265" s="16">
        <f t="shared" si="3690"/>
        <v>0</v>
      </c>
      <c r="AL1265" s="16">
        <f t="shared" si="3690"/>
        <v>0</v>
      </c>
      <c r="AM1265" s="16">
        <f t="shared" si="3690"/>
        <v>0</v>
      </c>
      <c r="AN1265" s="16">
        <f t="shared" si="3690"/>
        <v>0</v>
      </c>
      <c r="AO1265" s="16">
        <f t="shared" si="3690"/>
        <v>0</v>
      </c>
      <c r="AP1265" s="16">
        <f t="shared" si="3690"/>
        <v>0</v>
      </c>
      <c r="AQ1265" s="16">
        <f t="shared" si="3690"/>
        <v>0</v>
      </c>
      <c r="AR1265" s="16">
        <f t="shared" si="3690"/>
        <v>0</v>
      </c>
      <c r="AS1265" s="16">
        <f t="shared" si="3690"/>
        <v>0</v>
      </c>
      <c r="AT1265" s="16">
        <f t="shared" si="3690"/>
        <v>0</v>
      </c>
      <c r="AU1265" s="16">
        <f t="shared" si="3690"/>
        <v>0</v>
      </c>
      <c r="AV1265" s="16">
        <f t="shared" si="3690"/>
        <v>0</v>
      </c>
      <c r="AW1265" s="16">
        <f t="shared" si="3690"/>
        <v>0</v>
      </c>
      <c r="AX1265" s="16">
        <f t="shared" si="3690"/>
        <v>0</v>
      </c>
      <c r="AY1265" s="16">
        <f t="shared" si="3690"/>
        <v>0</v>
      </c>
      <c r="AZ1265" s="16">
        <f t="shared" si="3690"/>
        <v>0</v>
      </c>
      <c r="BA1265" s="16">
        <f t="shared" si="3690"/>
        <v>0</v>
      </c>
      <c r="BB1265" s="16">
        <f t="shared" si="3690"/>
        <v>0</v>
      </c>
      <c r="BC1265" s="16">
        <f t="shared" si="3690"/>
        <v>0</v>
      </c>
      <c r="BD1265" s="16">
        <f t="shared" si="3690"/>
        <v>0</v>
      </c>
      <c r="BE1265" s="16">
        <f t="shared" si="3690"/>
        <v>0</v>
      </c>
      <c r="BF1265" s="16">
        <f t="shared" si="3690"/>
        <v>0</v>
      </c>
      <c r="BG1265" s="16">
        <f t="shared" si="3690"/>
        <v>0</v>
      </c>
      <c r="BH1265" s="16">
        <f t="shared" si="3690"/>
        <v>0</v>
      </c>
      <c r="BI1265" s="16">
        <f t="shared" si="3690"/>
        <v>0</v>
      </c>
      <c r="BJ1265" s="16">
        <f t="shared" si="3690"/>
        <v>0</v>
      </c>
      <c r="BK1265" s="16">
        <f t="shared" si="3690"/>
        <v>0</v>
      </c>
      <c r="BL1265" s="16">
        <f t="shared" si="3690"/>
        <v>0</v>
      </c>
      <c r="BM1265" s="16">
        <f t="shared" si="3690"/>
        <v>0</v>
      </c>
      <c r="BN1265" s="16">
        <f t="shared" si="3690"/>
        <v>0</v>
      </c>
      <c r="BO1265" s="16">
        <f t="shared" si="3690"/>
        <v>0</v>
      </c>
      <c r="BP1265" s="16">
        <f t="shared" si="3690"/>
        <v>0</v>
      </c>
      <c r="BQ1265" s="16">
        <f t="shared" si="3690"/>
        <v>0</v>
      </c>
      <c r="BR1265" s="16">
        <f t="shared" si="3690"/>
        <v>0</v>
      </c>
      <c r="BS1265" s="16">
        <f t="shared" si="3690"/>
        <v>0</v>
      </c>
      <c r="BT1265" s="16">
        <f t="shared" si="3690"/>
        <v>0</v>
      </c>
      <c r="BU1265" s="16">
        <f t="shared" si="3690"/>
        <v>0</v>
      </c>
      <c r="BV1265" s="16">
        <f t="shared" si="3690"/>
        <v>0</v>
      </c>
      <c r="BW1265" s="247">
        <f t="shared" si="3688"/>
        <v>0</v>
      </c>
    </row>
    <row r="1266" spans="1:75" x14ac:dyDescent="0.3">
      <c r="BW1266" s="291">
        <f t="shared" si="3688"/>
        <v>0</v>
      </c>
    </row>
    <row r="1267" spans="1:75" x14ac:dyDescent="0.3">
      <c r="A1267" s="163" t="s">
        <v>538</v>
      </c>
      <c r="O1267" s="64">
        <f>+O1262-O1264-O1265</f>
        <v>0</v>
      </c>
      <c r="P1267" s="64">
        <f t="shared" ref="P1267:BV1267" si="3691">+P1262-P1264-P1265</f>
        <v>0</v>
      </c>
      <c r="Q1267" s="64">
        <f t="shared" si="3691"/>
        <v>0</v>
      </c>
      <c r="R1267" s="64">
        <f t="shared" si="3691"/>
        <v>0</v>
      </c>
      <c r="S1267" s="64">
        <f t="shared" si="3691"/>
        <v>0</v>
      </c>
      <c r="T1267" s="64">
        <f t="shared" si="3691"/>
        <v>0</v>
      </c>
      <c r="U1267" s="64">
        <f t="shared" si="3691"/>
        <v>0</v>
      </c>
      <c r="V1267" s="64">
        <f t="shared" si="3691"/>
        <v>0</v>
      </c>
      <c r="W1267" s="64">
        <f t="shared" si="3691"/>
        <v>0</v>
      </c>
      <c r="X1267" s="64">
        <f t="shared" si="3691"/>
        <v>0</v>
      </c>
      <c r="Y1267" s="64">
        <f t="shared" si="3691"/>
        <v>0</v>
      </c>
      <c r="Z1267" s="64">
        <f t="shared" si="3691"/>
        <v>0</v>
      </c>
      <c r="AA1267" s="64">
        <f t="shared" si="3691"/>
        <v>0</v>
      </c>
      <c r="AB1267" s="64">
        <f t="shared" si="3691"/>
        <v>0</v>
      </c>
      <c r="AC1267" s="64">
        <f t="shared" si="3691"/>
        <v>0</v>
      </c>
      <c r="AD1267" s="64">
        <f t="shared" si="3691"/>
        <v>0</v>
      </c>
      <c r="AE1267" s="64">
        <f t="shared" si="3691"/>
        <v>0</v>
      </c>
      <c r="AF1267" s="64">
        <f t="shared" si="3691"/>
        <v>0</v>
      </c>
      <c r="AG1267" s="64">
        <f t="shared" si="3691"/>
        <v>0</v>
      </c>
      <c r="AH1267" s="64">
        <f t="shared" si="3691"/>
        <v>0</v>
      </c>
      <c r="AI1267" s="64">
        <f t="shared" si="3691"/>
        <v>0</v>
      </c>
      <c r="AJ1267" s="64">
        <f t="shared" si="3691"/>
        <v>0</v>
      </c>
      <c r="AK1267" s="64">
        <f t="shared" si="3691"/>
        <v>0</v>
      </c>
      <c r="AL1267" s="64">
        <f t="shared" si="3691"/>
        <v>0</v>
      </c>
      <c r="AM1267" s="64">
        <f t="shared" si="3691"/>
        <v>0</v>
      </c>
      <c r="AN1267" s="64">
        <f t="shared" si="3691"/>
        <v>0</v>
      </c>
      <c r="AO1267" s="64">
        <f t="shared" si="3691"/>
        <v>0</v>
      </c>
      <c r="AP1267" s="64">
        <f t="shared" si="3691"/>
        <v>0</v>
      </c>
      <c r="AQ1267" s="64">
        <f t="shared" si="3691"/>
        <v>0</v>
      </c>
      <c r="AR1267" s="64">
        <f t="shared" si="3691"/>
        <v>0</v>
      </c>
      <c r="AS1267" s="64">
        <f t="shared" si="3691"/>
        <v>0</v>
      </c>
      <c r="AT1267" s="64">
        <f t="shared" si="3691"/>
        <v>0</v>
      </c>
      <c r="AU1267" s="64">
        <f t="shared" si="3691"/>
        <v>0</v>
      </c>
      <c r="AV1267" s="64">
        <f t="shared" si="3691"/>
        <v>0</v>
      </c>
      <c r="AW1267" s="64">
        <f t="shared" si="3691"/>
        <v>0</v>
      </c>
      <c r="AX1267" s="64">
        <f t="shared" si="3691"/>
        <v>0</v>
      </c>
      <c r="AY1267" s="64">
        <f t="shared" si="3691"/>
        <v>0</v>
      </c>
      <c r="AZ1267" s="64">
        <f t="shared" si="3691"/>
        <v>0</v>
      </c>
      <c r="BA1267" s="64">
        <f t="shared" si="3691"/>
        <v>0</v>
      </c>
      <c r="BB1267" s="64">
        <f t="shared" si="3691"/>
        <v>0</v>
      </c>
      <c r="BC1267" s="64">
        <f t="shared" si="3691"/>
        <v>0</v>
      </c>
      <c r="BD1267" s="64">
        <f t="shared" si="3691"/>
        <v>0</v>
      </c>
      <c r="BE1267" s="64">
        <f t="shared" si="3691"/>
        <v>0</v>
      </c>
      <c r="BF1267" s="64">
        <f t="shared" si="3691"/>
        <v>0</v>
      </c>
      <c r="BG1267" s="64">
        <f t="shared" si="3691"/>
        <v>0</v>
      </c>
      <c r="BH1267" s="64">
        <f t="shared" si="3691"/>
        <v>0</v>
      </c>
      <c r="BI1267" s="64">
        <f t="shared" si="3691"/>
        <v>0</v>
      </c>
      <c r="BJ1267" s="64">
        <f t="shared" si="3691"/>
        <v>0</v>
      </c>
      <c r="BK1267" s="64">
        <f t="shared" si="3691"/>
        <v>0</v>
      </c>
      <c r="BL1267" s="64">
        <f t="shared" si="3691"/>
        <v>0</v>
      </c>
      <c r="BM1267" s="64">
        <f t="shared" si="3691"/>
        <v>0</v>
      </c>
      <c r="BN1267" s="64">
        <f t="shared" si="3691"/>
        <v>0</v>
      </c>
      <c r="BO1267" s="64">
        <f t="shared" si="3691"/>
        <v>0</v>
      </c>
      <c r="BP1267" s="64">
        <f t="shared" si="3691"/>
        <v>0</v>
      </c>
      <c r="BQ1267" s="64">
        <f t="shared" si="3691"/>
        <v>0</v>
      </c>
      <c r="BR1267" s="64">
        <f t="shared" si="3691"/>
        <v>0</v>
      </c>
      <c r="BS1267" s="64">
        <f t="shared" si="3691"/>
        <v>0</v>
      </c>
      <c r="BT1267" s="64">
        <f t="shared" si="3691"/>
        <v>0</v>
      </c>
      <c r="BU1267" s="64">
        <f t="shared" si="3691"/>
        <v>0</v>
      </c>
      <c r="BV1267" s="64">
        <f t="shared" si="3691"/>
        <v>0</v>
      </c>
      <c r="BW1267" s="247">
        <f t="shared" si="3688"/>
        <v>0</v>
      </c>
    </row>
    <row r="1268" spans="1:75" x14ac:dyDescent="0.3">
      <c r="BW1268" s="292">
        <f t="shared" si="3688"/>
        <v>0</v>
      </c>
    </row>
    <row r="1269" spans="1:75" x14ac:dyDescent="0.3">
      <c r="A1269" s="287" t="s">
        <v>656</v>
      </c>
      <c r="BW1269" s="247">
        <f t="shared" si="3688"/>
        <v>0</v>
      </c>
    </row>
    <row r="1270" spans="1:75" x14ac:dyDescent="0.3">
      <c r="BW1270" s="290">
        <f t="shared" si="3688"/>
        <v>0</v>
      </c>
    </row>
    <row r="1271" spans="1:75" x14ac:dyDescent="0.3">
      <c r="A1271" s="5" t="s">
        <v>657</v>
      </c>
      <c r="O1271" s="118">
        <f>+O1238</f>
        <v>0</v>
      </c>
      <c r="P1271" s="118">
        <f t="shared" ref="P1271:BV1271" si="3692">+P1238</f>
        <v>0</v>
      </c>
      <c r="Q1271" s="118">
        <f t="shared" si="3692"/>
        <v>0</v>
      </c>
      <c r="R1271" s="118">
        <f t="shared" si="3692"/>
        <v>0</v>
      </c>
      <c r="S1271" s="118">
        <f t="shared" si="3692"/>
        <v>0</v>
      </c>
      <c r="T1271" s="118">
        <f t="shared" si="3692"/>
        <v>0</v>
      </c>
      <c r="U1271" s="118">
        <f t="shared" si="3692"/>
        <v>0</v>
      </c>
      <c r="V1271" s="118">
        <f t="shared" si="3692"/>
        <v>0</v>
      </c>
      <c r="W1271" s="118">
        <f t="shared" si="3692"/>
        <v>0</v>
      </c>
      <c r="X1271" s="118">
        <f t="shared" si="3692"/>
        <v>0</v>
      </c>
      <c r="Y1271" s="118">
        <f t="shared" si="3692"/>
        <v>0</v>
      </c>
      <c r="Z1271" s="118">
        <f t="shared" si="3692"/>
        <v>0</v>
      </c>
      <c r="AA1271" s="118">
        <f t="shared" si="3692"/>
        <v>0</v>
      </c>
      <c r="AB1271" s="118">
        <f t="shared" si="3692"/>
        <v>0</v>
      </c>
      <c r="AC1271" s="118">
        <f t="shared" si="3692"/>
        <v>0</v>
      </c>
      <c r="AD1271" s="118">
        <f t="shared" si="3692"/>
        <v>0</v>
      </c>
      <c r="AE1271" s="118">
        <f t="shared" si="3692"/>
        <v>0</v>
      </c>
      <c r="AF1271" s="118">
        <f t="shared" si="3692"/>
        <v>0</v>
      </c>
      <c r="AG1271" s="118">
        <f t="shared" si="3692"/>
        <v>0</v>
      </c>
      <c r="AH1271" s="118">
        <f t="shared" si="3692"/>
        <v>0</v>
      </c>
      <c r="AI1271" s="118">
        <f t="shared" si="3692"/>
        <v>0</v>
      </c>
      <c r="AJ1271" s="118">
        <f t="shared" si="3692"/>
        <v>0</v>
      </c>
      <c r="AK1271" s="118">
        <f t="shared" si="3692"/>
        <v>0</v>
      </c>
      <c r="AL1271" s="118">
        <f t="shared" si="3692"/>
        <v>0</v>
      </c>
      <c r="AM1271" s="118">
        <f t="shared" si="3692"/>
        <v>0</v>
      </c>
      <c r="AN1271" s="118">
        <f t="shared" si="3692"/>
        <v>0</v>
      </c>
      <c r="AO1271" s="118">
        <f t="shared" si="3692"/>
        <v>0</v>
      </c>
      <c r="AP1271" s="118">
        <f t="shared" si="3692"/>
        <v>0</v>
      </c>
      <c r="AQ1271" s="118">
        <f t="shared" si="3692"/>
        <v>0</v>
      </c>
      <c r="AR1271" s="118">
        <f t="shared" si="3692"/>
        <v>0</v>
      </c>
      <c r="AS1271" s="118">
        <f t="shared" si="3692"/>
        <v>0</v>
      </c>
      <c r="AT1271" s="118">
        <f t="shared" si="3692"/>
        <v>0</v>
      </c>
      <c r="AU1271" s="118">
        <f t="shared" si="3692"/>
        <v>0</v>
      </c>
      <c r="AV1271" s="118">
        <f t="shared" si="3692"/>
        <v>0</v>
      </c>
      <c r="AW1271" s="118">
        <f t="shared" si="3692"/>
        <v>0</v>
      </c>
      <c r="AX1271" s="118">
        <f t="shared" si="3692"/>
        <v>0</v>
      </c>
      <c r="AY1271" s="118">
        <f t="shared" si="3692"/>
        <v>0</v>
      </c>
      <c r="AZ1271" s="118">
        <f t="shared" si="3692"/>
        <v>0</v>
      </c>
      <c r="BA1271" s="118">
        <f t="shared" si="3692"/>
        <v>0</v>
      </c>
      <c r="BB1271" s="118">
        <f t="shared" si="3692"/>
        <v>0</v>
      </c>
      <c r="BC1271" s="118">
        <f t="shared" si="3692"/>
        <v>0</v>
      </c>
      <c r="BD1271" s="118">
        <f t="shared" si="3692"/>
        <v>0</v>
      </c>
      <c r="BE1271" s="118">
        <f t="shared" si="3692"/>
        <v>0</v>
      </c>
      <c r="BF1271" s="118">
        <f t="shared" si="3692"/>
        <v>0</v>
      </c>
      <c r="BG1271" s="118">
        <f t="shared" si="3692"/>
        <v>0</v>
      </c>
      <c r="BH1271" s="118">
        <f t="shared" si="3692"/>
        <v>0</v>
      </c>
      <c r="BI1271" s="118">
        <f t="shared" si="3692"/>
        <v>0</v>
      </c>
      <c r="BJ1271" s="118">
        <f t="shared" si="3692"/>
        <v>0</v>
      </c>
      <c r="BK1271" s="118">
        <f t="shared" si="3692"/>
        <v>0</v>
      </c>
      <c r="BL1271" s="118">
        <f t="shared" si="3692"/>
        <v>0</v>
      </c>
      <c r="BM1271" s="118">
        <f t="shared" si="3692"/>
        <v>0</v>
      </c>
      <c r="BN1271" s="118">
        <f t="shared" si="3692"/>
        <v>0</v>
      </c>
      <c r="BO1271" s="118">
        <f t="shared" si="3692"/>
        <v>0</v>
      </c>
      <c r="BP1271" s="118">
        <f t="shared" si="3692"/>
        <v>0</v>
      </c>
      <c r="BQ1271" s="118">
        <f t="shared" si="3692"/>
        <v>0</v>
      </c>
      <c r="BR1271" s="118">
        <f t="shared" si="3692"/>
        <v>0</v>
      </c>
      <c r="BS1271" s="118">
        <f t="shared" si="3692"/>
        <v>0</v>
      </c>
      <c r="BT1271" s="118">
        <f t="shared" si="3692"/>
        <v>0</v>
      </c>
      <c r="BU1271" s="118">
        <f t="shared" si="3692"/>
        <v>0</v>
      </c>
      <c r="BV1271" s="118">
        <f t="shared" si="3692"/>
        <v>0</v>
      </c>
      <c r="BW1271" s="247">
        <f t="shared" ref="BW1271:BW1290" si="3693">SUM(C1271:BV1271)</f>
        <v>0</v>
      </c>
    </row>
    <row r="1272" spans="1:75" x14ac:dyDescent="0.3">
      <c r="A1272" s="5" t="s">
        <v>658</v>
      </c>
      <c r="O1272" s="118">
        <f>+O1241</f>
        <v>0</v>
      </c>
      <c r="P1272" s="118">
        <f t="shared" ref="P1272:BV1272" si="3694">+P1241</f>
        <v>0</v>
      </c>
      <c r="Q1272" s="118">
        <f t="shared" si="3694"/>
        <v>0</v>
      </c>
      <c r="R1272" s="118">
        <f t="shared" si="3694"/>
        <v>0</v>
      </c>
      <c r="S1272" s="118">
        <f t="shared" si="3694"/>
        <v>0</v>
      </c>
      <c r="T1272" s="118">
        <f t="shared" si="3694"/>
        <v>0</v>
      </c>
      <c r="U1272" s="118">
        <f t="shared" si="3694"/>
        <v>0</v>
      </c>
      <c r="V1272" s="118">
        <f t="shared" si="3694"/>
        <v>0</v>
      </c>
      <c r="W1272" s="118">
        <f t="shared" si="3694"/>
        <v>0</v>
      </c>
      <c r="X1272" s="118">
        <f t="shared" si="3694"/>
        <v>0</v>
      </c>
      <c r="Y1272" s="118">
        <f t="shared" si="3694"/>
        <v>0</v>
      </c>
      <c r="Z1272" s="118">
        <f t="shared" si="3694"/>
        <v>0</v>
      </c>
      <c r="AA1272" s="118">
        <f t="shared" si="3694"/>
        <v>0</v>
      </c>
      <c r="AB1272" s="118">
        <f t="shared" si="3694"/>
        <v>0</v>
      </c>
      <c r="AC1272" s="118">
        <f t="shared" si="3694"/>
        <v>0</v>
      </c>
      <c r="AD1272" s="118">
        <f t="shared" si="3694"/>
        <v>0</v>
      </c>
      <c r="AE1272" s="118">
        <f t="shared" si="3694"/>
        <v>0</v>
      </c>
      <c r="AF1272" s="118">
        <f t="shared" si="3694"/>
        <v>0</v>
      </c>
      <c r="AG1272" s="118">
        <f t="shared" si="3694"/>
        <v>0</v>
      </c>
      <c r="AH1272" s="118">
        <f t="shared" si="3694"/>
        <v>0</v>
      </c>
      <c r="AI1272" s="118">
        <f t="shared" si="3694"/>
        <v>0</v>
      </c>
      <c r="AJ1272" s="118">
        <f t="shared" si="3694"/>
        <v>0</v>
      </c>
      <c r="AK1272" s="118">
        <f t="shared" si="3694"/>
        <v>0</v>
      </c>
      <c r="AL1272" s="118">
        <f t="shared" si="3694"/>
        <v>0</v>
      </c>
      <c r="AM1272" s="118">
        <f t="shared" si="3694"/>
        <v>0</v>
      </c>
      <c r="AN1272" s="118">
        <f t="shared" si="3694"/>
        <v>0</v>
      </c>
      <c r="AO1272" s="118">
        <f t="shared" si="3694"/>
        <v>0</v>
      </c>
      <c r="AP1272" s="118">
        <f t="shared" si="3694"/>
        <v>0</v>
      </c>
      <c r="AQ1272" s="118">
        <f t="shared" si="3694"/>
        <v>0</v>
      </c>
      <c r="AR1272" s="118">
        <f t="shared" si="3694"/>
        <v>0</v>
      </c>
      <c r="AS1272" s="118">
        <f t="shared" si="3694"/>
        <v>0</v>
      </c>
      <c r="AT1272" s="118">
        <f t="shared" si="3694"/>
        <v>0</v>
      </c>
      <c r="AU1272" s="118">
        <f t="shared" si="3694"/>
        <v>0</v>
      </c>
      <c r="AV1272" s="118">
        <f t="shared" si="3694"/>
        <v>0</v>
      </c>
      <c r="AW1272" s="118">
        <f t="shared" si="3694"/>
        <v>0</v>
      </c>
      <c r="AX1272" s="118">
        <f t="shared" si="3694"/>
        <v>0</v>
      </c>
      <c r="AY1272" s="118">
        <f t="shared" si="3694"/>
        <v>0</v>
      </c>
      <c r="AZ1272" s="118">
        <f t="shared" si="3694"/>
        <v>0</v>
      </c>
      <c r="BA1272" s="118">
        <f t="shared" si="3694"/>
        <v>0</v>
      </c>
      <c r="BB1272" s="118">
        <f t="shared" si="3694"/>
        <v>0</v>
      </c>
      <c r="BC1272" s="118">
        <f t="shared" si="3694"/>
        <v>0</v>
      </c>
      <c r="BD1272" s="118">
        <f t="shared" si="3694"/>
        <v>0</v>
      </c>
      <c r="BE1272" s="118">
        <f t="shared" si="3694"/>
        <v>0</v>
      </c>
      <c r="BF1272" s="118">
        <f t="shared" si="3694"/>
        <v>0</v>
      </c>
      <c r="BG1272" s="118">
        <f t="shared" si="3694"/>
        <v>0</v>
      </c>
      <c r="BH1272" s="118">
        <f t="shared" si="3694"/>
        <v>0</v>
      </c>
      <c r="BI1272" s="118">
        <f t="shared" si="3694"/>
        <v>0</v>
      </c>
      <c r="BJ1272" s="118">
        <f t="shared" si="3694"/>
        <v>0</v>
      </c>
      <c r="BK1272" s="118">
        <f t="shared" si="3694"/>
        <v>0</v>
      </c>
      <c r="BL1272" s="118">
        <f t="shared" si="3694"/>
        <v>0</v>
      </c>
      <c r="BM1272" s="118">
        <f t="shared" si="3694"/>
        <v>0</v>
      </c>
      <c r="BN1272" s="118">
        <f t="shared" si="3694"/>
        <v>0</v>
      </c>
      <c r="BO1272" s="118">
        <f t="shared" si="3694"/>
        <v>0</v>
      </c>
      <c r="BP1272" s="118">
        <f t="shared" si="3694"/>
        <v>0</v>
      </c>
      <c r="BQ1272" s="118">
        <f t="shared" si="3694"/>
        <v>0</v>
      </c>
      <c r="BR1272" s="118">
        <f t="shared" si="3694"/>
        <v>0</v>
      </c>
      <c r="BS1272" s="118">
        <f t="shared" si="3694"/>
        <v>0</v>
      </c>
      <c r="BT1272" s="118">
        <f t="shared" si="3694"/>
        <v>0</v>
      </c>
      <c r="BU1272" s="118">
        <f t="shared" si="3694"/>
        <v>0</v>
      </c>
      <c r="BV1272" s="118">
        <f t="shared" si="3694"/>
        <v>0</v>
      </c>
      <c r="BW1272" s="247">
        <f t="shared" si="3693"/>
        <v>0</v>
      </c>
    </row>
    <row r="1273" spans="1:75" x14ac:dyDescent="0.3">
      <c r="A1273" s="5" t="s">
        <v>659</v>
      </c>
      <c r="O1273" s="118">
        <f>+O1243</f>
        <v>0</v>
      </c>
      <c r="P1273" s="118">
        <f t="shared" ref="P1273:BV1273" si="3695">+P1243</f>
        <v>0</v>
      </c>
      <c r="Q1273" s="118">
        <f t="shared" si="3695"/>
        <v>0</v>
      </c>
      <c r="R1273" s="118">
        <f t="shared" si="3695"/>
        <v>0</v>
      </c>
      <c r="S1273" s="118">
        <f t="shared" si="3695"/>
        <v>0</v>
      </c>
      <c r="T1273" s="118">
        <f t="shared" si="3695"/>
        <v>0</v>
      </c>
      <c r="U1273" s="118">
        <f t="shared" si="3695"/>
        <v>0</v>
      </c>
      <c r="V1273" s="118">
        <f t="shared" si="3695"/>
        <v>0</v>
      </c>
      <c r="W1273" s="118">
        <f t="shared" si="3695"/>
        <v>0</v>
      </c>
      <c r="X1273" s="118">
        <f t="shared" si="3695"/>
        <v>0</v>
      </c>
      <c r="Y1273" s="118">
        <f t="shared" si="3695"/>
        <v>0</v>
      </c>
      <c r="Z1273" s="118">
        <f t="shared" si="3695"/>
        <v>0</v>
      </c>
      <c r="AA1273" s="118">
        <f t="shared" si="3695"/>
        <v>0</v>
      </c>
      <c r="AB1273" s="118">
        <f t="shared" si="3695"/>
        <v>0</v>
      </c>
      <c r="AC1273" s="118">
        <f t="shared" si="3695"/>
        <v>0</v>
      </c>
      <c r="AD1273" s="118">
        <f t="shared" si="3695"/>
        <v>0</v>
      </c>
      <c r="AE1273" s="118">
        <f t="shared" si="3695"/>
        <v>0</v>
      </c>
      <c r="AF1273" s="118">
        <f t="shared" si="3695"/>
        <v>0</v>
      </c>
      <c r="AG1273" s="118">
        <f t="shared" si="3695"/>
        <v>0</v>
      </c>
      <c r="AH1273" s="118">
        <f t="shared" si="3695"/>
        <v>0</v>
      </c>
      <c r="AI1273" s="118">
        <f t="shared" si="3695"/>
        <v>0</v>
      </c>
      <c r="AJ1273" s="118">
        <f t="shared" si="3695"/>
        <v>0</v>
      </c>
      <c r="AK1273" s="118">
        <f t="shared" si="3695"/>
        <v>0</v>
      </c>
      <c r="AL1273" s="118">
        <f t="shared" si="3695"/>
        <v>0</v>
      </c>
      <c r="AM1273" s="118">
        <f t="shared" si="3695"/>
        <v>0</v>
      </c>
      <c r="AN1273" s="118">
        <f t="shared" si="3695"/>
        <v>0</v>
      </c>
      <c r="AO1273" s="118">
        <f t="shared" si="3695"/>
        <v>0</v>
      </c>
      <c r="AP1273" s="118">
        <f t="shared" si="3695"/>
        <v>0</v>
      </c>
      <c r="AQ1273" s="118">
        <f t="shared" si="3695"/>
        <v>0</v>
      </c>
      <c r="AR1273" s="118">
        <f t="shared" si="3695"/>
        <v>0</v>
      </c>
      <c r="AS1273" s="118">
        <f t="shared" si="3695"/>
        <v>0</v>
      </c>
      <c r="AT1273" s="118">
        <f t="shared" si="3695"/>
        <v>0</v>
      </c>
      <c r="AU1273" s="118">
        <f t="shared" si="3695"/>
        <v>0</v>
      </c>
      <c r="AV1273" s="118">
        <f t="shared" si="3695"/>
        <v>0</v>
      </c>
      <c r="AW1273" s="118">
        <f t="shared" si="3695"/>
        <v>0</v>
      </c>
      <c r="AX1273" s="118">
        <f t="shared" si="3695"/>
        <v>0</v>
      </c>
      <c r="AY1273" s="118">
        <f t="shared" si="3695"/>
        <v>0</v>
      </c>
      <c r="AZ1273" s="118">
        <f t="shared" si="3695"/>
        <v>0</v>
      </c>
      <c r="BA1273" s="118">
        <f t="shared" si="3695"/>
        <v>0</v>
      </c>
      <c r="BB1273" s="118">
        <f t="shared" si="3695"/>
        <v>0</v>
      </c>
      <c r="BC1273" s="118">
        <f t="shared" si="3695"/>
        <v>0</v>
      </c>
      <c r="BD1273" s="118">
        <f t="shared" si="3695"/>
        <v>0</v>
      </c>
      <c r="BE1273" s="118">
        <f t="shared" si="3695"/>
        <v>0</v>
      </c>
      <c r="BF1273" s="118">
        <f t="shared" si="3695"/>
        <v>0</v>
      </c>
      <c r="BG1273" s="118">
        <f t="shared" si="3695"/>
        <v>0</v>
      </c>
      <c r="BH1273" s="118">
        <f t="shared" si="3695"/>
        <v>0</v>
      </c>
      <c r="BI1273" s="118">
        <f t="shared" si="3695"/>
        <v>0</v>
      </c>
      <c r="BJ1273" s="118">
        <f t="shared" si="3695"/>
        <v>0</v>
      </c>
      <c r="BK1273" s="118">
        <f t="shared" si="3695"/>
        <v>0</v>
      </c>
      <c r="BL1273" s="118">
        <f t="shared" si="3695"/>
        <v>0</v>
      </c>
      <c r="BM1273" s="118">
        <f t="shared" si="3695"/>
        <v>0</v>
      </c>
      <c r="BN1273" s="118">
        <f t="shared" si="3695"/>
        <v>0</v>
      </c>
      <c r="BO1273" s="118">
        <f t="shared" si="3695"/>
        <v>0</v>
      </c>
      <c r="BP1273" s="118">
        <f t="shared" si="3695"/>
        <v>0</v>
      </c>
      <c r="BQ1273" s="118">
        <f t="shared" si="3695"/>
        <v>0</v>
      </c>
      <c r="BR1273" s="118">
        <f t="shared" si="3695"/>
        <v>0</v>
      </c>
      <c r="BS1273" s="118">
        <f t="shared" si="3695"/>
        <v>0</v>
      </c>
      <c r="BT1273" s="118">
        <f t="shared" si="3695"/>
        <v>0</v>
      </c>
      <c r="BU1273" s="118">
        <f t="shared" si="3695"/>
        <v>0</v>
      </c>
      <c r="BV1273" s="118">
        <f t="shared" si="3695"/>
        <v>0</v>
      </c>
      <c r="BW1273" s="247">
        <f t="shared" si="3693"/>
        <v>0</v>
      </c>
    </row>
    <row r="1274" spans="1:75" x14ac:dyDescent="0.3">
      <c r="A1274" s="5" t="s">
        <v>660</v>
      </c>
      <c r="O1274" s="118">
        <f>+O1246</f>
        <v>0</v>
      </c>
      <c r="P1274" s="118">
        <f t="shared" ref="P1274:BV1274" si="3696">+P1246</f>
        <v>0</v>
      </c>
      <c r="Q1274" s="118">
        <f t="shared" si="3696"/>
        <v>0</v>
      </c>
      <c r="R1274" s="118">
        <f t="shared" si="3696"/>
        <v>0</v>
      </c>
      <c r="S1274" s="118">
        <f t="shared" si="3696"/>
        <v>0</v>
      </c>
      <c r="T1274" s="118">
        <f t="shared" si="3696"/>
        <v>0</v>
      </c>
      <c r="U1274" s="118">
        <f t="shared" si="3696"/>
        <v>0</v>
      </c>
      <c r="V1274" s="118">
        <f t="shared" si="3696"/>
        <v>0</v>
      </c>
      <c r="W1274" s="118">
        <f t="shared" si="3696"/>
        <v>0</v>
      </c>
      <c r="X1274" s="118">
        <f t="shared" si="3696"/>
        <v>0</v>
      </c>
      <c r="Y1274" s="118">
        <f t="shared" si="3696"/>
        <v>0</v>
      </c>
      <c r="Z1274" s="118">
        <f t="shared" si="3696"/>
        <v>0</v>
      </c>
      <c r="AA1274" s="118">
        <f t="shared" si="3696"/>
        <v>0</v>
      </c>
      <c r="AB1274" s="118">
        <f t="shared" si="3696"/>
        <v>0</v>
      </c>
      <c r="AC1274" s="118">
        <f t="shared" si="3696"/>
        <v>0</v>
      </c>
      <c r="AD1274" s="118">
        <f t="shared" si="3696"/>
        <v>0</v>
      </c>
      <c r="AE1274" s="118">
        <f t="shared" si="3696"/>
        <v>0</v>
      </c>
      <c r="AF1274" s="118">
        <f t="shared" si="3696"/>
        <v>0</v>
      </c>
      <c r="AG1274" s="118">
        <f t="shared" si="3696"/>
        <v>0</v>
      </c>
      <c r="AH1274" s="118">
        <f t="shared" si="3696"/>
        <v>0</v>
      </c>
      <c r="AI1274" s="118">
        <f t="shared" si="3696"/>
        <v>0</v>
      </c>
      <c r="AJ1274" s="118">
        <f t="shared" si="3696"/>
        <v>0</v>
      </c>
      <c r="AK1274" s="118">
        <f t="shared" si="3696"/>
        <v>0</v>
      </c>
      <c r="AL1274" s="118">
        <f t="shared" si="3696"/>
        <v>0</v>
      </c>
      <c r="AM1274" s="118">
        <f t="shared" si="3696"/>
        <v>0</v>
      </c>
      <c r="AN1274" s="118">
        <f t="shared" si="3696"/>
        <v>0</v>
      </c>
      <c r="AO1274" s="118">
        <f t="shared" si="3696"/>
        <v>0</v>
      </c>
      <c r="AP1274" s="118">
        <f t="shared" si="3696"/>
        <v>0</v>
      </c>
      <c r="AQ1274" s="118">
        <f t="shared" si="3696"/>
        <v>0</v>
      </c>
      <c r="AR1274" s="118">
        <f t="shared" si="3696"/>
        <v>0</v>
      </c>
      <c r="AS1274" s="118">
        <f t="shared" si="3696"/>
        <v>0</v>
      </c>
      <c r="AT1274" s="118">
        <f t="shared" si="3696"/>
        <v>0</v>
      </c>
      <c r="AU1274" s="118">
        <f t="shared" si="3696"/>
        <v>0</v>
      </c>
      <c r="AV1274" s="118">
        <f t="shared" si="3696"/>
        <v>0</v>
      </c>
      <c r="AW1274" s="118">
        <f t="shared" si="3696"/>
        <v>0</v>
      </c>
      <c r="AX1274" s="118">
        <f t="shared" si="3696"/>
        <v>0</v>
      </c>
      <c r="AY1274" s="118">
        <f t="shared" si="3696"/>
        <v>0</v>
      </c>
      <c r="AZ1274" s="118">
        <f t="shared" si="3696"/>
        <v>0</v>
      </c>
      <c r="BA1274" s="118">
        <f t="shared" si="3696"/>
        <v>0</v>
      </c>
      <c r="BB1274" s="118">
        <f t="shared" si="3696"/>
        <v>0</v>
      </c>
      <c r="BC1274" s="118">
        <f t="shared" si="3696"/>
        <v>0</v>
      </c>
      <c r="BD1274" s="118">
        <f t="shared" si="3696"/>
        <v>0</v>
      </c>
      <c r="BE1274" s="118">
        <f t="shared" si="3696"/>
        <v>0</v>
      </c>
      <c r="BF1274" s="118">
        <f t="shared" si="3696"/>
        <v>0</v>
      </c>
      <c r="BG1274" s="118">
        <f t="shared" si="3696"/>
        <v>0</v>
      </c>
      <c r="BH1274" s="118">
        <f t="shared" si="3696"/>
        <v>0</v>
      </c>
      <c r="BI1274" s="118">
        <f t="shared" si="3696"/>
        <v>0</v>
      </c>
      <c r="BJ1274" s="118">
        <f t="shared" si="3696"/>
        <v>0</v>
      </c>
      <c r="BK1274" s="118">
        <f t="shared" si="3696"/>
        <v>0</v>
      </c>
      <c r="BL1274" s="118">
        <f t="shared" si="3696"/>
        <v>0</v>
      </c>
      <c r="BM1274" s="118">
        <f t="shared" si="3696"/>
        <v>0</v>
      </c>
      <c r="BN1274" s="118">
        <f t="shared" si="3696"/>
        <v>0</v>
      </c>
      <c r="BO1274" s="118">
        <f t="shared" si="3696"/>
        <v>0</v>
      </c>
      <c r="BP1274" s="118">
        <f t="shared" si="3696"/>
        <v>0</v>
      </c>
      <c r="BQ1274" s="118">
        <f t="shared" si="3696"/>
        <v>0</v>
      </c>
      <c r="BR1274" s="118">
        <f t="shared" si="3696"/>
        <v>0</v>
      </c>
      <c r="BS1274" s="118">
        <f t="shared" si="3696"/>
        <v>0</v>
      </c>
      <c r="BT1274" s="118">
        <f t="shared" si="3696"/>
        <v>0</v>
      </c>
      <c r="BU1274" s="118">
        <f t="shared" si="3696"/>
        <v>0</v>
      </c>
      <c r="BV1274" s="118">
        <f t="shared" si="3696"/>
        <v>0</v>
      </c>
      <c r="BW1274" s="247">
        <f t="shared" si="3693"/>
        <v>0</v>
      </c>
    </row>
    <row r="1275" spans="1:75" x14ac:dyDescent="0.3">
      <c r="A1275" s="5" t="s">
        <v>661</v>
      </c>
      <c r="O1275" s="118">
        <f>+O1248</f>
        <v>0</v>
      </c>
      <c r="P1275" s="118">
        <f t="shared" ref="P1275:BV1275" si="3697">+P1248</f>
        <v>0</v>
      </c>
      <c r="Q1275" s="118">
        <f t="shared" si="3697"/>
        <v>0</v>
      </c>
      <c r="R1275" s="118">
        <f t="shared" si="3697"/>
        <v>0</v>
      </c>
      <c r="S1275" s="118">
        <f t="shared" si="3697"/>
        <v>0</v>
      </c>
      <c r="T1275" s="118">
        <f t="shared" si="3697"/>
        <v>0</v>
      </c>
      <c r="U1275" s="118">
        <f t="shared" si="3697"/>
        <v>0</v>
      </c>
      <c r="V1275" s="118">
        <f t="shared" si="3697"/>
        <v>0</v>
      </c>
      <c r="W1275" s="118">
        <f t="shared" si="3697"/>
        <v>0</v>
      </c>
      <c r="X1275" s="118">
        <f t="shared" si="3697"/>
        <v>0</v>
      </c>
      <c r="Y1275" s="118">
        <f t="shared" si="3697"/>
        <v>0</v>
      </c>
      <c r="Z1275" s="118">
        <f t="shared" si="3697"/>
        <v>0</v>
      </c>
      <c r="AA1275" s="118">
        <f t="shared" si="3697"/>
        <v>0</v>
      </c>
      <c r="AB1275" s="118">
        <f t="shared" si="3697"/>
        <v>0</v>
      </c>
      <c r="AC1275" s="118">
        <f t="shared" si="3697"/>
        <v>0</v>
      </c>
      <c r="AD1275" s="118">
        <f t="shared" si="3697"/>
        <v>0</v>
      </c>
      <c r="AE1275" s="118">
        <f t="shared" si="3697"/>
        <v>0</v>
      </c>
      <c r="AF1275" s="118">
        <f t="shared" si="3697"/>
        <v>0</v>
      </c>
      <c r="AG1275" s="118">
        <f t="shared" si="3697"/>
        <v>0</v>
      </c>
      <c r="AH1275" s="118">
        <f t="shared" si="3697"/>
        <v>0</v>
      </c>
      <c r="AI1275" s="118">
        <f t="shared" si="3697"/>
        <v>0</v>
      </c>
      <c r="AJ1275" s="118">
        <f t="shared" si="3697"/>
        <v>0</v>
      </c>
      <c r="AK1275" s="118">
        <f t="shared" si="3697"/>
        <v>0</v>
      </c>
      <c r="AL1275" s="118">
        <f t="shared" si="3697"/>
        <v>0</v>
      </c>
      <c r="AM1275" s="118">
        <f t="shared" si="3697"/>
        <v>0</v>
      </c>
      <c r="AN1275" s="118">
        <f t="shared" si="3697"/>
        <v>0</v>
      </c>
      <c r="AO1275" s="118">
        <f t="shared" si="3697"/>
        <v>0</v>
      </c>
      <c r="AP1275" s="118">
        <f t="shared" si="3697"/>
        <v>0</v>
      </c>
      <c r="AQ1275" s="118">
        <f t="shared" si="3697"/>
        <v>0</v>
      </c>
      <c r="AR1275" s="118">
        <f t="shared" si="3697"/>
        <v>0</v>
      </c>
      <c r="AS1275" s="118">
        <f t="shared" si="3697"/>
        <v>0</v>
      </c>
      <c r="AT1275" s="118">
        <f t="shared" si="3697"/>
        <v>0</v>
      </c>
      <c r="AU1275" s="118">
        <f t="shared" si="3697"/>
        <v>0</v>
      </c>
      <c r="AV1275" s="118">
        <f t="shared" si="3697"/>
        <v>0</v>
      </c>
      <c r="AW1275" s="118">
        <f t="shared" si="3697"/>
        <v>0</v>
      </c>
      <c r="AX1275" s="118">
        <f t="shared" si="3697"/>
        <v>0</v>
      </c>
      <c r="AY1275" s="118">
        <f t="shared" si="3697"/>
        <v>0</v>
      </c>
      <c r="AZ1275" s="118">
        <f t="shared" si="3697"/>
        <v>0</v>
      </c>
      <c r="BA1275" s="118">
        <f t="shared" si="3697"/>
        <v>0</v>
      </c>
      <c r="BB1275" s="118">
        <f t="shared" si="3697"/>
        <v>0</v>
      </c>
      <c r="BC1275" s="118">
        <f t="shared" si="3697"/>
        <v>0</v>
      </c>
      <c r="BD1275" s="118">
        <f t="shared" si="3697"/>
        <v>0</v>
      </c>
      <c r="BE1275" s="118">
        <f t="shared" si="3697"/>
        <v>0</v>
      </c>
      <c r="BF1275" s="118">
        <f t="shared" si="3697"/>
        <v>0</v>
      </c>
      <c r="BG1275" s="118">
        <f t="shared" si="3697"/>
        <v>0</v>
      </c>
      <c r="BH1275" s="118">
        <f t="shared" si="3697"/>
        <v>0</v>
      </c>
      <c r="BI1275" s="118">
        <f t="shared" si="3697"/>
        <v>0</v>
      </c>
      <c r="BJ1275" s="118">
        <f t="shared" si="3697"/>
        <v>0</v>
      </c>
      <c r="BK1275" s="118">
        <f t="shared" si="3697"/>
        <v>0</v>
      </c>
      <c r="BL1275" s="118">
        <f t="shared" si="3697"/>
        <v>0</v>
      </c>
      <c r="BM1275" s="118">
        <f t="shared" si="3697"/>
        <v>0</v>
      </c>
      <c r="BN1275" s="118">
        <f t="shared" si="3697"/>
        <v>0</v>
      </c>
      <c r="BO1275" s="118">
        <f t="shared" si="3697"/>
        <v>0</v>
      </c>
      <c r="BP1275" s="118">
        <f t="shared" si="3697"/>
        <v>0</v>
      </c>
      <c r="BQ1275" s="118">
        <f t="shared" si="3697"/>
        <v>0</v>
      </c>
      <c r="BR1275" s="118">
        <f t="shared" si="3697"/>
        <v>0</v>
      </c>
      <c r="BS1275" s="118">
        <f t="shared" si="3697"/>
        <v>0</v>
      </c>
      <c r="BT1275" s="118">
        <f t="shared" si="3697"/>
        <v>0</v>
      </c>
      <c r="BU1275" s="118">
        <f t="shared" si="3697"/>
        <v>0</v>
      </c>
      <c r="BV1275" s="118">
        <f t="shared" si="3697"/>
        <v>0</v>
      </c>
      <c r="BW1275" s="247">
        <f t="shared" si="3693"/>
        <v>0</v>
      </c>
    </row>
    <row r="1276" spans="1:75" x14ac:dyDescent="0.3">
      <c r="A1276" s="5" t="s">
        <v>662</v>
      </c>
      <c r="O1276" s="118">
        <f>+O1251</f>
        <v>0</v>
      </c>
      <c r="P1276" s="118">
        <f t="shared" ref="P1276:BV1276" si="3698">+P1251</f>
        <v>0</v>
      </c>
      <c r="Q1276" s="118">
        <f t="shared" si="3698"/>
        <v>0</v>
      </c>
      <c r="R1276" s="118">
        <f t="shared" si="3698"/>
        <v>0</v>
      </c>
      <c r="S1276" s="118">
        <f t="shared" si="3698"/>
        <v>0</v>
      </c>
      <c r="T1276" s="118">
        <f t="shared" si="3698"/>
        <v>0</v>
      </c>
      <c r="U1276" s="118">
        <f t="shared" si="3698"/>
        <v>0</v>
      </c>
      <c r="V1276" s="118">
        <f t="shared" si="3698"/>
        <v>0</v>
      </c>
      <c r="W1276" s="118">
        <f t="shared" si="3698"/>
        <v>0</v>
      </c>
      <c r="X1276" s="118">
        <f t="shared" si="3698"/>
        <v>0</v>
      </c>
      <c r="Y1276" s="118">
        <f t="shared" si="3698"/>
        <v>0</v>
      </c>
      <c r="Z1276" s="118">
        <f t="shared" si="3698"/>
        <v>0</v>
      </c>
      <c r="AA1276" s="118">
        <f t="shared" si="3698"/>
        <v>0</v>
      </c>
      <c r="AB1276" s="118">
        <f t="shared" si="3698"/>
        <v>0</v>
      </c>
      <c r="AC1276" s="118">
        <f t="shared" si="3698"/>
        <v>0</v>
      </c>
      <c r="AD1276" s="118">
        <f t="shared" si="3698"/>
        <v>0</v>
      </c>
      <c r="AE1276" s="118">
        <f t="shared" si="3698"/>
        <v>0</v>
      </c>
      <c r="AF1276" s="118">
        <f t="shared" si="3698"/>
        <v>0</v>
      </c>
      <c r="AG1276" s="118">
        <f t="shared" si="3698"/>
        <v>0</v>
      </c>
      <c r="AH1276" s="118">
        <f t="shared" si="3698"/>
        <v>0</v>
      </c>
      <c r="AI1276" s="118">
        <f t="shared" si="3698"/>
        <v>0</v>
      </c>
      <c r="AJ1276" s="118">
        <f t="shared" si="3698"/>
        <v>0</v>
      </c>
      <c r="AK1276" s="118">
        <f t="shared" si="3698"/>
        <v>0</v>
      </c>
      <c r="AL1276" s="118">
        <f t="shared" si="3698"/>
        <v>0</v>
      </c>
      <c r="AM1276" s="118">
        <f t="shared" si="3698"/>
        <v>0</v>
      </c>
      <c r="AN1276" s="118">
        <f t="shared" si="3698"/>
        <v>0</v>
      </c>
      <c r="AO1276" s="118">
        <f t="shared" si="3698"/>
        <v>0</v>
      </c>
      <c r="AP1276" s="118">
        <f t="shared" si="3698"/>
        <v>0</v>
      </c>
      <c r="AQ1276" s="118">
        <f t="shared" si="3698"/>
        <v>0</v>
      </c>
      <c r="AR1276" s="118">
        <f t="shared" si="3698"/>
        <v>0</v>
      </c>
      <c r="AS1276" s="118">
        <f t="shared" si="3698"/>
        <v>0</v>
      </c>
      <c r="AT1276" s="118">
        <f t="shared" si="3698"/>
        <v>0</v>
      </c>
      <c r="AU1276" s="118">
        <f t="shared" si="3698"/>
        <v>0</v>
      </c>
      <c r="AV1276" s="118">
        <f t="shared" si="3698"/>
        <v>0</v>
      </c>
      <c r="AW1276" s="118">
        <f t="shared" si="3698"/>
        <v>0</v>
      </c>
      <c r="AX1276" s="118">
        <f t="shared" si="3698"/>
        <v>0</v>
      </c>
      <c r="AY1276" s="118">
        <f t="shared" si="3698"/>
        <v>0</v>
      </c>
      <c r="AZ1276" s="118">
        <f t="shared" si="3698"/>
        <v>0</v>
      </c>
      <c r="BA1276" s="118">
        <f t="shared" si="3698"/>
        <v>0</v>
      </c>
      <c r="BB1276" s="118">
        <f t="shared" si="3698"/>
        <v>0</v>
      </c>
      <c r="BC1276" s="118">
        <f t="shared" si="3698"/>
        <v>0</v>
      </c>
      <c r="BD1276" s="118">
        <f t="shared" si="3698"/>
        <v>0</v>
      </c>
      <c r="BE1276" s="118">
        <f t="shared" si="3698"/>
        <v>0</v>
      </c>
      <c r="BF1276" s="118">
        <f t="shared" si="3698"/>
        <v>0</v>
      </c>
      <c r="BG1276" s="118">
        <f t="shared" si="3698"/>
        <v>0</v>
      </c>
      <c r="BH1276" s="118">
        <f t="shared" si="3698"/>
        <v>0</v>
      </c>
      <c r="BI1276" s="118">
        <f t="shared" si="3698"/>
        <v>0</v>
      </c>
      <c r="BJ1276" s="118">
        <f t="shared" si="3698"/>
        <v>0</v>
      </c>
      <c r="BK1276" s="118">
        <f t="shared" si="3698"/>
        <v>0</v>
      </c>
      <c r="BL1276" s="118">
        <f t="shared" si="3698"/>
        <v>0</v>
      </c>
      <c r="BM1276" s="118">
        <f t="shared" si="3698"/>
        <v>0</v>
      </c>
      <c r="BN1276" s="118">
        <f t="shared" si="3698"/>
        <v>0</v>
      </c>
      <c r="BO1276" s="118">
        <f t="shared" si="3698"/>
        <v>0</v>
      </c>
      <c r="BP1276" s="118">
        <f t="shared" si="3698"/>
        <v>0</v>
      </c>
      <c r="BQ1276" s="118">
        <f t="shared" si="3698"/>
        <v>0</v>
      </c>
      <c r="BR1276" s="118">
        <f t="shared" si="3698"/>
        <v>0</v>
      </c>
      <c r="BS1276" s="118">
        <f t="shared" si="3698"/>
        <v>0</v>
      </c>
      <c r="BT1276" s="118">
        <f t="shared" si="3698"/>
        <v>0</v>
      </c>
      <c r="BU1276" s="118">
        <f t="shared" si="3698"/>
        <v>0</v>
      </c>
      <c r="BV1276" s="118">
        <f t="shared" si="3698"/>
        <v>0</v>
      </c>
      <c r="BW1276" s="247">
        <f t="shared" si="3693"/>
        <v>0</v>
      </c>
    </row>
    <row r="1277" spans="1:75" x14ac:dyDescent="0.3">
      <c r="A1277" s="5" t="s">
        <v>639</v>
      </c>
      <c r="O1277" s="118">
        <f>+O1253</f>
        <v>0</v>
      </c>
      <c r="P1277" s="118">
        <f t="shared" ref="P1277:BV1281" si="3699">+P1253</f>
        <v>0</v>
      </c>
      <c r="Q1277" s="118">
        <f t="shared" si="3699"/>
        <v>0</v>
      </c>
      <c r="R1277" s="118">
        <f t="shared" si="3699"/>
        <v>0</v>
      </c>
      <c r="S1277" s="118">
        <f t="shared" si="3699"/>
        <v>0</v>
      </c>
      <c r="T1277" s="118">
        <f t="shared" si="3699"/>
        <v>0</v>
      </c>
      <c r="U1277" s="118">
        <f t="shared" si="3699"/>
        <v>0</v>
      </c>
      <c r="V1277" s="118">
        <f t="shared" si="3699"/>
        <v>0</v>
      </c>
      <c r="W1277" s="118">
        <f t="shared" si="3699"/>
        <v>0</v>
      </c>
      <c r="X1277" s="118">
        <f t="shared" si="3699"/>
        <v>0</v>
      </c>
      <c r="Y1277" s="118">
        <f t="shared" si="3699"/>
        <v>0</v>
      </c>
      <c r="Z1277" s="118">
        <f t="shared" si="3699"/>
        <v>0</v>
      </c>
      <c r="AA1277" s="118">
        <f t="shared" si="3699"/>
        <v>0</v>
      </c>
      <c r="AB1277" s="118">
        <f t="shared" si="3699"/>
        <v>0</v>
      </c>
      <c r="AC1277" s="118">
        <f t="shared" si="3699"/>
        <v>0</v>
      </c>
      <c r="AD1277" s="118">
        <f t="shared" si="3699"/>
        <v>0</v>
      </c>
      <c r="AE1277" s="118">
        <f t="shared" si="3699"/>
        <v>0</v>
      </c>
      <c r="AF1277" s="118">
        <f t="shared" si="3699"/>
        <v>0</v>
      </c>
      <c r="AG1277" s="118">
        <f t="shared" si="3699"/>
        <v>0</v>
      </c>
      <c r="AH1277" s="118">
        <f t="shared" si="3699"/>
        <v>0</v>
      </c>
      <c r="AI1277" s="118">
        <f t="shared" si="3699"/>
        <v>0</v>
      </c>
      <c r="AJ1277" s="118">
        <f t="shared" si="3699"/>
        <v>0</v>
      </c>
      <c r="AK1277" s="118">
        <f t="shared" si="3699"/>
        <v>0</v>
      </c>
      <c r="AL1277" s="118">
        <f t="shared" si="3699"/>
        <v>0</v>
      </c>
      <c r="AM1277" s="118">
        <f t="shared" si="3699"/>
        <v>0</v>
      </c>
      <c r="AN1277" s="118">
        <f t="shared" si="3699"/>
        <v>0</v>
      </c>
      <c r="AO1277" s="118">
        <f t="shared" si="3699"/>
        <v>0</v>
      </c>
      <c r="AP1277" s="118">
        <f t="shared" si="3699"/>
        <v>0</v>
      </c>
      <c r="AQ1277" s="118">
        <f t="shared" si="3699"/>
        <v>0</v>
      </c>
      <c r="AR1277" s="118">
        <f t="shared" si="3699"/>
        <v>0</v>
      </c>
      <c r="AS1277" s="118">
        <f t="shared" si="3699"/>
        <v>0</v>
      </c>
      <c r="AT1277" s="118">
        <f t="shared" si="3699"/>
        <v>0</v>
      </c>
      <c r="AU1277" s="118">
        <f t="shared" si="3699"/>
        <v>0</v>
      </c>
      <c r="AV1277" s="118">
        <f t="shared" si="3699"/>
        <v>0</v>
      </c>
      <c r="AW1277" s="118">
        <f t="shared" si="3699"/>
        <v>0</v>
      </c>
      <c r="AX1277" s="118">
        <f t="shared" si="3699"/>
        <v>0</v>
      </c>
      <c r="AY1277" s="118">
        <f t="shared" si="3699"/>
        <v>0</v>
      </c>
      <c r="AZ1277" s="118">
        <f t="shared" si="3699"/>
        <v>0</v>
      </c>
      <c r="BA1277" s="118">
        <f t="shared" si="3699"/>
        <v>0</v>
      </c>
      <c r="BB1277" s="118">
        <f t="shared" si="3699"/>
        <v>0</v>
      </c>
      <c r="BC1277" s="118">
        <f t="shared" si="3699"/>
        <v>0</v>
      </c>
      <c r="BD1277" s="118">
        <f t="shared" si="3699"/>
        <v>0</v>
      </c>
      <c r="BE1277" s="118">
        <f t="shared" si="3699"/>
        <v>0</v>
      </c>
      <c r="BF1277" s="118">
        <f t="shared" si="3699"/>
        <v>0</v>
      </c>
      <c r="BG1277" s="118">
        <f t="shared" si="3699"/>
        <v>0</v>
      </c>
      <c r="BH1277" s="118">
        <f t="shared" si="3699"/>
        <v>0</v>
      </c>
      <c r="BI1277" s="118">
        <f t="shared" si="3699"/>
        <v>0</v>
      </c>
      <c r="BJ1277" s="118">
        <f t="shared" si="3699"/>
        <v>0</v>
      </c>
      <c r="BK1277" s="118">
        <f t="shared" si="3699"/>
        <v>0</v>
      </c>
      <c r="BL1277" s="118">
        <f t="shared" si="3699"/>
        <v>0</v>
      </c>
      <c r="BM1277" s="118">
        <f t="shared" si="3699"/>
        <v>0</v>
      </c>
      <c r="BN1277" s="118">
        <f t="shared" si="3699"/>
        <v>0</v>
      </c>
      <c r="BO1277" s="118">
        <f t="shared" si="3699"/>
        <v>0</v>
      </c>
      <c r="BP1277" s="118">
        <f t="shared" si="3699"/>
        <v>0</v>
      </c>
      <c r="BQ1277" s="118">
        <f t="shared" si="3699"/>
        <v>0</v>
      </c>
      <c r="BR1277" s="118">
        <f t="shared" si="3699"/>
        <v>0</v>
      </c>
      <c r="BS1277" s="118">
        <f t="shared" si="3699"/>
        <v>0</v>
      </c>
      <c r="BT1277" s="118">
        <f t="shared" si="3699"/>
        <v>0</v>
      </c>
      <c r="BU1277" s="118">
        <f t="shared" si="3699"/>
        <v>0</v>
      </c>
      <c r="BV1277" s="118">
        <f t="shared" si="3699"/>
        <v>0</v>
      </c>
      <c r="BW1277" s="247">
        <f t="shared" si="3693"/>
        <v>0</v>
      </c>
    </row>
    <row r="1278" spans="1:75" x14ac:dyDescent="0.3">
      <c r="A1278" s="5" t="s">
        <v>663</v>
      </c>
      <c r="O1278" s="118">
        <f t="shared" ref="O1278:AD1278" si="3700">+O1254</f>
        <v>0</v>
      </c>
      <c r="P1278" s="118">
        <f t="shared" si="3700"/>
        <v>0</v>
      </c>
      <c r="Q1278" s="118">
        <f t="shared" si="3700"/>
        <v>0</v>
      </c>
      <c r="R1278" s="118">
        <f t="shared" si="3700"/>
        <v>0</v>
      </c>
      <c r="S1278" s="118">
        <f t="shared" si="3700"/>
        <v>0</v>
      </c>
      <c r="T1278" s="118">
        <f t="shared" si="3700"/>
        <v>0</v>
      </c>
      <c r="U1278" s="118">
        <f t="shared" si="3700"/>
        <v>0</v>
      </c>
      <c r="V1278" s="118">
        <f t="shared" si="3700"/>
        <v>0</v>
      </c>
      <c r="W1278" s="118">
        <f t="shared" si="3700"/>
        <v>0</v>
      </c>
      <c r="X1278" s="118">
        <f t="shared" si="3700"/>
        <v>0</v>
      </c>
      <c r="Y1278" s="118">
        <f t="shared" si="3700"/>
        <v>0</v>
      </c>
      <c r="Z1278" s="118">
        <f t="shared" si="3700"/>
        <v>0</v>
      </c>
      <c r="AA1278" s="118">
        <f t="shared" si="3700"/>
        <v>0</v>
      </c>
      <c r="AB1278" s="118">
        <f t="shared" si="3700"/>
        <v>0</v>
      </c>
      <c r="AC1278" s="118">
        <f t="shared" si="3700"/>
        <v>0</v>
      </c>
      <c r="AD1278" s="118">
        <f t="shared" si="3700"/>
        <v>0</v>
      </c>
      <c r="AE1278" s="118">
        <f t="shared" si="3699"/>
        <v>0</v>
      </c>
      <c r="AF1278" s="118">
        <f t="shared" si="3699"/>
        <v>0</v>
      </c>
      <c r="AG1278" s="118">
        <f t="shared" si="3699"/>
        <v>0</v>
      </c>
      <c r="AH1278" s="118">
        <f t="shared" si="3699"/>
        <v>0</v>
      </c>
      <c r="AI1278" s="118">
        <f t="shared" si="3699"/>
        <v>0</v>
      </c>
      <c r="AJ1278" s="118">
        <f t="shared" si="3699"/>
        <v>0</v>
      </c>
      <c r="AK1278" s="118">
        <f t="shared" si="3699"/>
        <v>0</v>
      </c>
      <c r="AL1278" s="118">
        <f t="shared" si="3699"/>
        <v>0</v>
      </c>
      <c r="AM1278" s="118">
        <f t="shared" si="3699"/>
        <v>0</v>
      </c>
      <c r="AN1278" s="118">
        <f t="shared" si="3699"/>
        <v>0</v>
      </c>
      <c r="AO1278" s="118">
        <f t="shared" si="3699"/>
        <v>0</v>
      </c>
      <c r="AP1278" s="118">
        <f t="shared" si="3699"/>
        <v>0</v>
      </c>
      <c r="AQ1278" s="118">
        <f t="shared" si="3699"/>
        <v>0</v>
      </c>
      <c r="AR1278" s="118">
        <f t="shared" si="3699"/>
        <v>0</v>
      </c>
      <c r="AS1278" s="118">
        <f t="shared" si="3699"/>
        <v>0</v>
      </c>
      <c r="AT1278" s="118">
        <f t="shared" si="3699"/>
        <v>0</v>
      </c>
      <c r="AU1278" s="118">
        <f t="shared" si="3699"/>
        <v>0</v>
      </c>
      <c r="AV1278" s="118">
        <f t="shared" si="3699"/>
        <v>0</v>
      </c>
      <c r="AW1278" s="118">
        <f t="shared" si="3699"/>
        <v>0</v>
      </c>
      <c r="AX1278" s="118">
        <f t="shared" si="3699"/>
        <v>0</v>
      </c>
      <c r="AY1278" s="118">
        <f t="shared" si="3699"/>
        <v>0</v>
      </c>
      <c r="AZ1278" s="118">
        <f t="shared" si="3699"/>
        <v>0</v>
      </c>
      <c r="BA1278" s="118">
        <f t="shared" si="3699"/>
        <v>0</v>
      </c>
      <c r="BB1278" s="118">
        <f t="shared" si="3699"/>
        <v>0</v>
      </c>
      <c r="BC1278" s="118">
        <f t="shared" si="3699"/>
        <v>0</v>
      </c>
      <c r="BD1278" s="118">
        <f t="shared" si="3699"/>
        <v>0</v>
      </c>
      <c r="BE1278" s="118">
        <f t="shared" si="3699"/>
        <v>0</v>
      </c>
      <c r="BF1278" s="118">
        <f t="shared" si="3699"/>
        <v>0</v>
      </c>
      <c r="BG1278" s="118">
        <f t="shared" si="3699"/>
        <v>0</v>
      </c>
      <c r="BH1278" s="118">
        <f t="shared" si="3699"/>
        <v>0</v>
      </c>
      <c r="BI1278" s="118">
        <f t="shared" si="3699"/>
        <v>0</v>
      </c>
      <c r="BJ1278" s="118">
        <f t="shared" si="3699"/>
        <v>0</v>
      </c>
      <c r="BK1278" s="118">
        <f t="shared" si="3699"/>
        <v>0</v>
      </c>
      <c r="BL1278" s="118">
        <f t="shared" si="3699"/>
        <v>0</v>
      </c>
      <c r="BM1278" s="118">
        <f t="shared" si="3699"/>
        <v>0</v>
      </c>
      <c r="BN1278" s="118">
        <f t="shared" si="3699"/>
        <v>0</v>
      </c>
      <c r="BO1278" s="118">
        <f t="shared" si="3699"/>
        <v>0</v>
      </c>
      <c r="BP1278" s="118">
        <f t="shared" si="3699"/>
        <v>0</v>
      </c>
      <c r="BQ1278" s="118">
        <f t="shared" si="3699"/>
        <v>0</v>
      </c>
      <c r="BR1278" s="118">
        <f t="shared" si="3699"/>
        <v>0</v>
      </c>
      <c r="BS1278" s="118">
        <f t="shared" si="3699"/>
        <v>0</v>
      </c>
      <c r="BT1278" s="118">
        <f t="shared" si="3699"/>
        <v>0</v>
      </c>
      <c r="BU1278" s="118">
        <f t="shared" si="3699"/>
        <v>0</v>
      </c>
      <c r="BV1278" s="118">
        <f t="shared" si="3699"/>
        <v>0</v>
      </c>
      <c r="BW1278" s="247">
        <f t="shared" si="3693"/>
        <v>0</v>
      </c>
    </row>
    <row r="1279" spans="1:75" x14ac:dyDescent="0.3">
      <c r="A1279" s="5" t="s">
        <v>664</v>
      </c>
      <c r="O1279" s="118">
        <f t="shared" ref="O1279" si="3701">+O1255</f>
        <v>0</v>
      </c>
      <c r="P1279" s="118">
        <f t="shared" si="3699"/>
        <v>0</v>
      </c>
      <c r="Q1279" s="118">
        <f t="shared" si="3699"/>
        <v>0</v>
      </c>
      <c r="R1279" s="118">
        <f t="shared" si="3699"/>
        <v>0</v>
      </c>
      <c r="S1279" s="118">
        <f t="shared" si="3699"/>
        <v>0</v>
      </c>
      <c r="T1279" s="118">
        <f t="shared" si="3699"/>
        <v>0</v>
      </c>
      <c r="U1279" s="118">
        <f t="shared" si="3699"/>
        <v>0</v>
      </c>
      <c r="V1279" s="118">
        <f t="shared" si="3699"/>
        <v>0</v>
      </c>
      <c r="W1279" s="118">
        <f t="shared" si="3699"/>
        <v>0</v>
      </c>
      <c r="X1279" s="118">
        <f t="shared" si="3699"/>
        <v>0</v>
      </c>
      <c r="Y1279" s="118">
        <f t="shared" si="3699"/>
        <v>0</v>
      </c>
      <c r="Z1279" s="118">
        <f t="shared" si="3699"/>
        <v>0</v>
      </c>
      <c r="AA1279" s="118">
        <f t="shared" si="3699"/>
        <v>0</v>
      </c>
      <c r="AB1279" s="118">
        <f t="shared" si="3699"/>
        <v>0</v>
      </c>
      <c r="AC1279" s="118">
        <f t="shared" si="3699"/>
        <v>0</v>
      </c>
      <c r="AD1279" s="118">
        <f t="shared" si="3699"/>
        <v>0</v>
      </c>
      <c r="AE1279" s="118">
        <f t="shared" si="3699"/>
        <v>0</v>
      </c>
      <c r="AF1279" s="118">
        <f t="shared" si="3699"/>
        <v>0</v>
      </c>
      <c r="AG1279" s="118">
        <f t="shared" si="3699"/>
        <v>0</v>
      </c>
      <c r="AH1279" s="118">
        <f t="shared" si="3699"/>
        <v>0</v>
      </c>
      <c r="AI1279" s="118">
        <f t="shared" si="3699"/>
        <v>0</v>
      </c>
      <c r="AJ1279" s="118">
        <f t="shared" si="3699"/>
        <v>0</v>
      </c>
      <c r="AK1279" s="118">
        <f t="shared" si="3699"/>
        <v>0</v>
      </c>
      <c r="AL1279" s="118">
        <f t="shared" si="3699"/>
        <v>0</v>
      </c>
      <c r="AM1279" s="118">
        <f t="shared" si="3699"/>
        <v>0</v>
      </c>
      <c r="AN1279" s="118">
        <f t="shared" si="3699"/>
        <v>0</v>
      </c>
      <c r="AO1279" s="118">
        <f t="shared" si="3699"/>
        <v>0</v>
      </c>
      <c r="AP1279" s="118">
        <f t="shared" si="3699"/>
        <v>0</v>
      </c>
      <c r="AQ1279" s="118">
        <f t="shared" si="3699"/>
        <v>0</v>
      </c>
      <c r="AR1279" s="118">
        <f t="shared" si="3699"/>
        <v>0</v>
      </c>
      <c r="AS1279" s="118">
        <f t="shared" si="3699"/>
        <v>0</v>
      </c>
      <c r="AT1279" s="118">
        <f t="shared" si="3699"/>
        <v>0</v>
      </c>
      <c r="AU1279" s="118">
        <f t="shared" si="3699"/>
        <v>0</v>
      </c>
      <c r="AV1279" s="118">
        <f t="shared" si="3699"/>
        <v>0</v>
      </c>
      <c r="AW1279" s="118">
        <f t="shared" si="3699"/>
        <v>0</v>
      </c>
      <c r="AX1279" s="118">
        <f t="shared" si="3699"/>
        <v>0</v>
      </c>
      <c r="AY1279" s="118">
        <f t="shared" si="3699"/>
        <v>0</v>
      </c>
      <c r="AZ1279" s="118">
        <f t="shared" si="3699"/>
        <v>0</v>
      </c>
      <c r="BA1279" s="118">
        <f t="shared" si="3699"/>
        <v>0</v>
      </c>
      <c r="BB1279" s="118">
        <f t="shared" si="3699"/>
        <v>0</v>
      </c>
      <c r="BC1279" s="118">
        <f t="shared" si="3699"/>
        <v>0</v>
      </c>
      <c r="BD1279" s="118">
        <f t="shared" si="3699"/>
        <v>0</v>
      </c>
      <c r="BE1279" s="118">
        <f t="shared" si="3699"/>
        <v>0</v>
      </c>
      <c r="BF1279" s="118">
        <f t="shared" si="3699"/>
        <v>0</v>
      </c>
      <c r="BG1279" s="118">
        <f t="shared" si="3699"/>
        <v>0</v>
      </c>
      <c r="BH1279" s="118">
        <f t="shared" si="3699"/>
        <v>0</v>
      </c>
      <c r="BI1279" s="118">
        <f t="shared" si="3699"/>
        <v>0</v>
      </c>
      <c r="BJ1279" s="118">
        <f t="shared" si="3699"/>
        <v>0</v>
      </c>
      <c r="BK1279" s="118">
        <f t="shared" si="3699"/>
        <v>0</v>
      </c>
      <c r="BL1279" s="118">
        <f t="shared" si="3699"/>
        <v>0</v>
      </c>
      <c r="BM1279" s="118">
        <f t="shared" si="3699"/>
        <v>0</v>
      </c>
      <c r="BN1279" s="118">
        <f t="shared" si="3699"/>
        <v>0</v>
      </c>
      <c r="BO1279" s="118">
        <f t="shared" si="3699"/>
        <v>0</v>
      </c>
      <c r="BP1279" s="118">
        <f t="shared" si="3699"/>
        <v>0</v>
      </c>
      <c r="BQ1279" s="118">
        <f t="shared" si="3699"/>
        <v>0</v>
      </c>
      <c r="BR1279" s="118">
        <f t="shared" si="3699"/>
        <v>0</v>
      </c>
      <c r="BS1279" s="118">
        <f t="shared" si="3699"/>
        <v>0</v>
      </c>
      <c r="BT1279" s="118">
        <f t="shared" si="3699"/>
        <v>0</v>
      </c>
      <c r="BU1279" s="118">
        <f t="shared" si="3699"/>
        <v>0</v>
      </c>
      <c r="BV1279" s="118">
        <f t="shared" si="3699"/>
        <v>0</v>
      </c>
      <c r="BW1279" s="247">
        <f t="shared" si="3693"/>
        <v>0</v>
      </c>
    </row>
    <row r="1280" spans="1:75" x14ac:dyDescent="0.3">
      <c r="A1280" s="5" t="s">
        <v>642</v>
      </c>
      <c r="O1280" s="118">
        <f t="shared" ref="O1280" si="3702">+O1256</f>
        <v>0</v>
      </c>
      <c r="P1280" s="118">
        <f t="shared" si="3699"/>
        <v>0</v>
      </c>
      <c r="Q1280" s="118">
        <f t="shared" si="3699"/>
        <v>0</v>
      </c>
      <c r="R1280" s="118">
        <f t="shared" si="3699"/>
        <v>0</v>
      </c>
      <c r="S1280" s="118">
        <f t="shared" si="3699"/>
        <v>0</v>
      </c>
      <c r="T1280" s="118">
        <f t="shared" si="3699"/>
        <v>0</v>
      </c>
      <c r="U1280" s="118">
        <f t="shared" si="3699"/>
        <v>0</v>
      </c>
      <c r="V1280" s="118">
        <f t="shared" si="3699"/>
        <v>0</v>
      </c>
      <c r="W1280" s="118">
        <f t="shared" si="3699"/>
        <v>0</v>
      </c>
      <c r="X1280" s="118">
        <f t="shared" si="3699"/>
        <v>0</v>
      </c>
      <c r="Y1280" s="118">
        <f t="shared" si="3699"/>
        <v>0</v>
      </c>
      <c r="Z1280" s="118">
        <f t="shared" si="3699"/>
        <v>0</v>
      </c>
      <c r="AA1280" s="118">
        <f t="shared" si="3699"/>
        <v>0</v>
      </c>
      <c r="AB1280" s="118">
        <f t="shared" si="3699"/>
        <v>0</v>
      </c>
      <c r="AC1280" s="118">
        <f t="shared" si="3699"/>
        <v>0</v>
      </c>
      <c r="AD1280" s="118">
        <f t="shared" si="3699"/>
        <v>0</v>
      </c>
      <c r="AE1280" s="118">
        <f t="shared" si="3699"/>
        <v>0</v>
      </c>
      <c r="AF1280" s="118">
        <f t="shared" si="3699"/>
        <v>0</v>
      </c>
      <c r="AG1280" s="118">
        <f t="shared" si="3699"/>
        <v>0</v>
      </c>
      <c r="AH1280" s="118">
        <f t="shared" si="3699"/>
        <v>0</v>
      </c>
      <c r="AI1280" s="118">
        <f t="shared" si="3699"/>
        <v>0</v>
      </c>
      <c r="AJ1280" s="118">
        <f t="shared" si="3699"/>
        <v>0</v>
      </c>
      <c r="AK1280" s="118">
        <f t="shared" si="3699"/>
        <v>0</v>
      </c>
      <c r="AL1280" s="118">
        <f t="shared" si="3699"/>
        <v>0</v>
      </c>
      <c r="AM1280" s="118">
        <f t="shared" si="3699"/>
        <v>0</v>
      </c>
      <c r="AN1280" s="118">
        <f t="shared" si="3699"/>
        <v>0</v>
      </c>
      <c r="AO1280" s="118">
        <f t="shared" si="3699"/>
        <v>0</v>
      </c>
      <c r="AP1280" s="118">
        <f t="shared" si="3699"/>
        <v>0</v>
      </c>
      <c r="AQ1280" s="118">
        <f t="shared" si="3699"/>
        <v>0</v>
      </c>
      <c r="AR1280" s="118">
        <f t="shared" si="3699"/>
        <v>0</v>
      </c>
      <c r="AS1280" s="118">
        <f t="shared" si="3699"/>
        <v>0</v>
      </c>
      <c r="AT1280" s="118">
        <f t="shared" si="3699"/>
        <v>0</v>
      </c>
      <c r="AU1280" s="118">
        <f t="shared" si="3699"/>
        <v>0</v>
      </c>
      <c r="AV1280" s="118">
        <f t="shared" si="3699"/>
        <v>0</v>
      </c>
      <c r="AW1280" s="118">
        <f t="shared" si="3699"/>
        <v>0</v>
      </c>
      <c r="AX1280" s="118">
        <f t="shared" si="3699"/>
        <v>0</v>
      </c>
      <c r="AY1280" s="118">
        <f t="shared" si="3699"/>
        <v>0</v>
      </c>
      <c r="AZ1280" s="118">
        <f t="shared" si="3699"/>
        <v>0</v>
      </c>
      <c r="BA1280" s="118">
        <f t="shared" si="3699"/>
        <v>0</v>
      </c>
      <c r="BB1280" s="118">
        <f t="shared" si="3699"/>
        <v>0</v>
      </c>
      <c r="BC1280" s="118">
        <f t="shared" si="3699"/>
        <v>0</v>
      </c>
      <c r="BD1280" s="118">
        <f t="shared" si="3699"/>
        <v>0</v>
      </c>
      <c r="BE1280" s="118">
        <f t="shared" si="3699"/>
        <v>0</v>
      </c>
      <c r="BF1280" s="118">
        <f t="shared" si="3699"/>
        <v>0</v>
      </c>
      <c r="BG1280" s="118">
        <f t="shared" si="3699"/>
        <v>0</v>
      </c>
      <c r="BH1280" s="118">
        <f t="shared" si="3699"/>
        <v>0</v>
      </c>
      <c r="BI1280" s="118">
        <f t="shared" si="3699"/>
        <v>0</v>
      </c>
      <c r="BJ1280" s="118">
        <f t="shared" si="3699"/>
        <v>0</v>
      </c>
      <c r="BK1280" s="118">
        <f t="shared" si="3699"/>
        <v>0</v>
      </c>
      <c r="BL1280" s="118">
        <f t="shared" si="3699"/>
        <v>0</v>
      </c>
      <c r="BM1280" s="118">
        <f t="shared" si="3699"/>
        <v>0</v>
      </c>
      <c r="BN1280" s="118">
        <f t="shared" si="3699"/>
        <v>0</v>
      </c>
      <c r="BO1280" s="118">
        <f t="shared" si="3699"/>
        <v>0</v>
      </c>
      <c r="BP1280" s="118">
        <f t="shared" si="3699"/>
        <v>0</v>
      </c>
      <c r="BQ1280" s="118">
        <f t="shared" si="3699"/>
        <v>0</v>
      </c>
      <c r="BR1280" s="118">
        <f t="shared" si="3699"/>
        <v>0</v>
      </c>
      <c r="BS1280" s="118">
        <f t="shared" si="3699"/>
        <v>0</v>
      </c>
      <c r="BT1280" s="118">
        <f t="shared" si="3699"/>
        <v>0</v>
      </c>
      <c r="BU1280" s="118">
        <f t="shared" si="3699"/>
        <v>0</v>
      </c>
      <c r="BV1280" s="118">
        <f t="shared" si="3699"/>
        <v>0</v>
      </c>
      <c r="BW1280" s="247">
        <f t="shared" si="3693"/>
        <v>0</v>
      </c>
    </row>
    <row r="1281" spans="1:75" x14ac:dyDescent="0.3">
      <c r="A1281" s="5" t="s">
        <v>663</v>
      </c>
      <c r="O1281" s="118">
        <f t="shared" ref="O1281" si="3703">+O1257</f>
        <v>0</v>
      </c>
      <c r="P1281" s="118">
        <f t="shared" si="3699"/>
        <v>0</v>
      </c>
      <c r="Q1281" s="118">
        <f t="shared" si="3699"/>
        <v>0</v>
      </c>
      <c r="R1281" s="118">
        <f t="shared" si="3699"/>
        <v>0</v>
      </c>
      <c r="S1281" s="118">
        <f t="shared" si="3699"/>
        <v>0</v>
      </c>
      <c r="T1281" s="118">
        <f t="shared" si="3699"/>
        <v>0</v>
      </c>
      <c r="U1281" s="118">
        <f t="shared" si="3699"/>
        <v>0</v>
      </c>
      <c r="V1281" s="118">
        <f t="shared" si="3699"/>
        <v>0</v>
      </c>
      <c r="W1281" s="118">
        <f t="shared" si="3699"/>
        <v>0</v>
      </c>
      <c r="X1281" s="118">
        <f t="shared" si="3699"/>
        <v>0</v>
      </c>
      <c r="Y1281" s="118">
        <f t="shared" si="3699"/>
        <v>0</v>
      </c>
      <c r="Z1281" s="118">
        <f t="shared" si="3699"/>
        <v>0</v>
      </c>
      <c r="AA1281" s="118">
        <f t="shared" si="3699"/>
        <v>0</v>
      </c>
      <c r="AB1281" s="118">
        <f t="shared" si="3699"/>
        <v>0</v>
      </c>
      <c r="AC1281" s="118">
        <f t="shared" si="3699"/>
        <v>0</v>
      </c>
      <c r="AD1281" s="118">
        <f t="shared" si="3699"/>
        <v>0</v>
      </c>
      <c r="AE1281" s="118">
        <f t="shared" si="3699"/>
        <v>0</v>
      </c>
      <c r="AF1281" s="118">
        <f t="shared" si="3699"/>
        <v>0</v>
      </c>
      <c r="AG1281" s="118">
        <f t="shared" si="3699"/>
        <v>0</v>
      </c>
      <c r="AH1281" s="118">
        <f t="shared" si="3699"/>
        <v>0</v>
      </c>
      <c r="AI1281" s="118">
        <f t="shared" si="3699"/>
        <v>0</v>
      </c>
      <c r="AJ1281" s="118">
        <f t="shared" si="3699"/>
        <v>0</v>
      </c>
      <c r="AK1281" s="118">
        <f t="shared" si="3699"/>
        <v>0</v>
      </c>
      <c r="AL1281" s="118">
        <f t="shared" si="3699"/>
        <v>0</v>
      </c>
      <c r="AM1281" s="118">
        <f t="shared" si="3699"/>
        <v>0</v>
      </c>
      <c r="AN1281" s="118">
        <f t="shared" si="3699"/>
        <v>0</v>
      </c>
      <c r="AO1281" s="118">
        <f t="shared" si="3699"/>
        <v>0</v>
      </c>
      <c r="AP1281" s="118">
        <f t="shared" si="3699"/>
        <v>0</v>
      </c>
      <c r="AQ1281" s="118">
        <f t="shared" si="3699"/>
        <v>0</v>
      </c>
      <c r="AR1281" s="118">
        <f t="shared" si="3699"/>
        <v>0</v>
      </c>
      <c r="AS1281" s="118">
        <f t="shared" si="3699"/>
        <v>0</v>
      </c>
      <c r="AT1281" s="118">
        <f t="shared" si="3699"/>
        <v>0</v>
      </c>
      <c r="AU1281" s="118">
        <f t="shared" si="3699"/>
        <v>0</v>
      </c>
      <c r="AV1281" s="118">
        <f t="shared" si="3699"/>
        <v>0</v>
      </c>
      <c r="AW1281" s="118">
        <f t="shared" si="3699"/>
        <v>0</v>
      </c>
      <c r="AX1281" s="118">
        <f t="shared" ref="AX1281:BV1281" si="3704">+AX1257</f>
        <v>0</v>
      </c>
      <c r="AY1281" s="118">
        <f t="shared" si="3704"/>
        <v>0</v>
      </c>
      <c r="AZ1281" s="118">
        <f t="shared" si="3704"/>
        <v>0</v>
      </c>
      <c r="BA1281" s="118">
        <f t="shared" si="3704"/>
        <v>0</v>
      </c>
      <c r="BB1281" s="118">
        <f t="shared" si="3704"/>
        <v>0</v>
      </c>
      <c r="BC1281" s="118">
        <f t="shared" si="3704"/>
        <v>0</v>
      </c>
      <c r="BD1281" s="118">
        <f t="shared" si="3704"/>
        <v>0</v>
      </c>
      <c r="BE1281" s="118">
        <f t="shared" si="3704"/>
        <v>0</v>
      </c>
      <c r="BF1281" s="118">
        <f t="shared" si="3704"/>
        <v>0</v>
      </c>
      <c r="BG1281" s="118">
        <f t="shared" si="3704"/>
        <v>0</v>
      </c>
      <c r="BH1281" s="118">
        <f t="shared" si="3704"/>
        <v>0</v>
      </c>
      <c r="BI1281" s="118">
        <f t="shared" si="3704"/>
        <v>0</v>
      </c>
      <c r="BJ1281" s="118">
        <f t="shared" si="3704"/>
        <v>0</v>
      </c>
      <c r="BK1281" s="118">
        <f t="shared" si="3704"/>
        <v>0</v>
      </c>
      <c r="BL1281" s="118">
        <f t="shared" si="3704"/>
        <v>0</v>
      </c>
      <c r="BM1281" s="118">
        <f t="shared" si="3704"/>
        <v>0</v>
      </c>
      <c r="BN1281" s="118">
        <f t="shared" si="3704"/>
        <v>0</v>
      </c>
      <c r="BO1281" s="118">
        <f t="shared" si="3704"/>
        <v>0</v>
      </c>
      <c r="BP1281" s="118">
        <f t="shared" si="3704"/>
        <v>0</v>
      </c>
      <c r="BQ1281" s="118">
        <f t="shared" si="3704"/>
        <v>0</v>
      </c>
      <c r="BR1281" s="118">
        <f t="shared" si="3704"/>
        <v>0</v>
      </c>
      <c r="BS1281" s="118">
        <f t="shared" si="3704"/>
        <v>0</v>
      </c>
      <c r="BT1281" s="118">
        <f t="shared" si="3704"/>
        <v>0</v>
      </c>
      <c r="BU1281" s="118">
        <f t="shared" si="3704"/>
        <v>0</v>
      </c>
      <c r="BV1281" s="118">
        <f t="shared" si="3704"/>
        <v>0</v>
      </c>
      <c r="BW1281" s="247">
        <f t="shared" si="3693"/>
        <v>0</v>
      </c>
    </row>
    <row r="1282" spans="1:75" x14ac:dyDescent="0.3">
      <c r="A1282" s="5" t="s">
        <v>664</v>
      </c>
      <c r="O1282" s="118">
        <f t="shared" ref="O1282:BV1282" si="3705">+O1258</f>
        <v>0</v>
      </c>
      <c r="P1282" s="118">
        <f t="shared" si="3705"/>
        <v>0</v>
      </c>
      <c r="Q1282" s="118">
        <f t="shared" si="3705"/>
        <v>0</v>
      </c>
      <c r="R1282" s="118">
        <f t="shared" si="3705"/>
        <v>0</v>
      </c>
      <c r="S1282" s="118">
        <f t="shared" si="3705"/>
        <v>0</v>
      </c>
      <c r="T1282" s="118">
        <f t="shared" si="3705"/>
        <v>0</v>
      </c>
      <c r="U1282" s="118">
        <f t="shared" si="3705"/>
        <v>0</v>
      </c>
      <c r="V1282" s="118">
        <f t="shared" si="3705"/>
        <v>0</v>
      </c>
      <c r="W1282" s="118">
        <f t="shared" si="3705"/>
        <v>0</v>
      </c>
      <c r="X1282" s="118">
        <f t="shared" si="3705"/>
        <v>0</v>
      </c>
      <c r="Y1282" s="118">
        <f t="shared" si="3705"/>
        <v>0</v>
      </c>
      <c r="Z1282" s="118">
        <f t="shared" si="3705"/>
        <v>0</v>
      </c>
      <c r="AA1282" s="118">
        <f t="shared" si="3705"/>
        <v>0</v>
      </c>
      <c r="AB1282" s="118">
        <f t="shared" si="3705"/>
        <v>0</v>
      </c>
      <c r="AC1282" s="118">
        <f t="shared" si="3705"/>
        <v>0</v>
      </c>
      <c r="AD1282" s="118">
        <f t="shared" si="3705"/>
        <v>0</v>
      </c>
      <c r="AE1282" s="118">
        <f t="shared" si="3705"/>
        <v>0</v>
      </c>
      <c r="AF1282" s="118">
        <f t="shared" si="3705"/>
        <v>0</v>
      </c>
      <c r="AG1282" s="118">
        <f t="shared" si="3705"/>
        <v>0</v>
      </c>
      <c r="AH1282" s="118">
        <f t="shared" si="3705"/>
        <v>0</v>
      </c>
      <c r="AI1282" s="118">
        <f t="shared" si="3705"/>
        <v>0</v>
      </c>
      <c r="AJ1282" s="118">
        <f t="shared" si="3705"/>
        <v>0</v>
      </c>
      <c r="AK1282" s="118">
        <f t="shared" si="3705"/>
        <v>0</v>
      </c>
      <c r="AL1282" s="118">
        <f t="shared" si="3705"/>
        <v>0</v>
      </c>
      <c r="AM1282" s="118">
        <f t="shared" si="3705"/>
        <v>0</v>
      </c>
      <c r="AN1282" s="118">
        <f t="shared" si="3705"/>
        <v>0</v>
      </c>
      <c r="AO1282" s="118">
        <f t="shared" si="3705"/>
        <v>0</v>
      </c>
      <c r="AP1282" s="118">
        <f t="shared" si="3705"/>
        <v>0</v>
      </c>
      <c r="AQ1282" s="118">
        <f t="shared" si="3705"/>
        <v>0</v>
      </c>
      <c r="AR1282" s="118">
        <f t="shared" si="3705"/>
        <v>0</v>
      </c>
      <c r="AS1282" s="118">
        <f t="shared" si="3705"/>
        <v>0</v>
      </c>
      <c r="AT1282" s="118">
        <f t="shared" si="3705"/>
        <v>0</v>
      </c>
      <c r="AU1282" s="118">
        <f t="shared" si="3705"/>
        <v>0</v>
      </c>
      <c r="AV1282" s="118">
        <f t="shared" si="3705"/>
        <v>0</v>
      </c>
      <c r="AW1282" s="118">
        <f t="shared" si="3705"/>
        <v>0</v>
      </c>
      <c r="AX1282" s="118">
        <f t="shared" si="3705"/>
        <v>0</v>
      </c>
      <c r="AY1282" s="118">
        <f t="shared" si="3705"/>
        <v>0</v>
      </c>
      <c r="AZ1282" s="118">
        <f t="shared" si="3705"/>
        <v>0</v>
      </c>
      <c r="BA1282" s="118">
        <f t="shared" si="3705"/>
        <v>0</v>
      </c>
      <c r="BB1282" s="118">
        <f t="shared" si="3705"/>
        <v>0</v>
      </c>
      <c r="BC1282" s="118">
        <f t="shared" si="3705"/>
        <v>0</v>
      </c>
      <c r="BD1282" s="118">
        <f t="shared" si="3705"/>
        <v>0</v>
      </c>
      <c r="BE1282" s="118">
        <f t="shared" si="3705"/>
        <v>0</v>
      </c>
      <c r="BF1282" s="118">
        <f t="shared" si="3705"/>
        <v>0</v>
      </c>
      <c r="BG1282" s="118">
        <f t="shared" si="3705"/>
        <v>0</v>
      </c>
      <c r="BH1282" s="118">
        <f t="shared" si="3705"/>
        <v>0</v>
      </c>
      <c r="BI1282" s="118">
        <f t="shared" si="3705"/>
        <v>0</v>
      </c>
      <c r="BJ1282" s="118">
        <f t="shared" si="3705"/>
        <v>0</v>
      </c>
      <c r="BK1282" s="118">
        <f t="shared" si="3705"/>
        <v>0</v>
      </c>
      <c r="BL1282" s="118">
        <f t="shared" si="3705"/>
        <v>0</v>
      </c>
      <c r="BM1282" s="118">
        <f t="shared" si="3705"/>
        <v>0</v>
      </c>
      <c r="BN1282" s="118">
        <f t="shared" si="3705"/>
        <v>0</v>
      </c>
      <c r="BO1282" s="118">
        <f t="shared" si="3705"/>
        <v>0</v>
      </c>
      <c r="BP1282" s="118">
        <f t="shared" si="3705"/>
        <v>0</v>
      </c>
      <c r="BQ1282" s="118">
        <f t="shared" si="3705"/>
        <v>0</v>
      </c>
      <c r="BR1282" s="118">
        <f t="shared" si="3705"/>
        <v>0</v>
      </c>
      <c r="BS1282" s="118">
        <f t="shared" si="3705"/>
        <v>0</v>
      </c>
      <c r="BT1282" s="118">
        <f t="shared" si="3705"/>
        <v>0</v>
      </c>
      <c r="BU1282" s="118">
        <f t="shared" si="3705"/>
        <v>0</v>
      </c>
      <c r="BV1282" s="118">
        <f t="shared" si="3705"/>
        <v>0</v>
      </c>
      <c r="BW1282" s="247">
        <f t="shared" si="3693"/>
        <v>0</v>
      </c>
    </row>
    <row r="1283" spans="1:75" x14ac:dyDescent="0.3">
      <c r="A1283" s="5" t="s">
        <v>665</v>
      </c>
      <c r="O1283" s="118">
        <f>+O1259</f>
        <v>0</v>
      </c>
      <c r="P1283" s="118">
        <f t="shared" ref="P1283:BV1283" si="3706">+P1259</f>
        <v>0</v>
      </c>
      <c r="Q1283" s="118">
        <f t="shared" si="3706"/>
        <v>0</v>
      </c>
      <c r="R1283" s="118">
        <f t="shared" si="3706"/>
        <v>0</v>
      </c>
      <c r="S1283" s="118">
        <f t="shared" si="3706"/>
        <v>0</v>
      </c>
      <c r="T1283" s="118">
        <f t="shared" si="3706"/>
        <v>0</v>
      </c>
      <c r="U1283" s="118">
        <f t="shared" si="3706"/>
        <v>0</v>
      </c>
      <c r="V1283" s="118">
        <f t="shared" si="3706"/>
        <v>0</v>
      </c>
      <c r="W1283" s="118">
        <f t="shared" si="3706"/>
        <v>0</v>
      </c>
      <c r="X1283" s="118">
        <f t="shared" si="3706"/>
        <v>0</v>
      </c>
      <c r="Y1283" s="118">
        <f t="shared" si="3706"/>
        <v>0</v>
      </c>
      <c r="Z1283" s="118">
        <f t="shared" si="3706"/>
        <v>0</v>
      </c>
      <c r="AA1283" s="118">
        <f t="shared" si="3706"/>
        <v>0</v>
      </c>
      <c r="AB1283" s="118">
        <f t="shared" si="3706"/>
        <v>0</v>
      </c>
      <c r="AC1283" s="118">
        <f t="shared" si="3706"/>
        <v>0</v>
      </c>
      <c r="AD1283" s="118">
        <f t="shared" si="3706"/>
        <v>0</v>
      </c>
      <c r="AE1283" s="118">
        <f t="shared" si="3706"/>
        <v>0</v>
      </c>
      <c r="AF1283" s="118">
        <f t="shared" si="3706"/>
        <v>0</v>
      </c>
      <c r="AG1283" s="118">
        <f t="shared" si="3706"/>
        <v>0</v>
      </c>
      <c r="AH1283" s="118">
        <f t="shared" si="3706"/>
        <v>0</v>
      </c>
      <c r="AI1283" s="118">
        <f t="shared" si="3706"/>
        <v>0</v>
      </c>
      <c r="AJ1283" s="118">
        <f t="shared" si="3706"/>
        <v>0</v>
      </c>
      <c r="AK1283" s="118">
        <f t="shared" si="3706"/>
        <v>0</v>
      </c>
      <c r="AL1283" s="118">
        <f t="shared" si="3706"/>
        <v>0</v>
      </c>
      <c r="AM1283" s="118">
        <f t="shared" si="3706"/>
        <v>0</v>
      </c>
      <c r="AN1283" s="118">
        <f t="shared" si="3706"/>
        <v>0</v>
      </c>
      <c r="AO1283" s="118">
        <f t="shared" si="3706"/>
        <v>0</v>
      </c>
      <c r="AP1283" s="118">
        <f t="shared" si="3706"/>
        <v>0</v>
      </c>
      <c r="AQ1283" s="118">
        <f t="shared" si="3706"/>
        <v>0</v>
      </c>
      <c r="AR1283" s="118">
        <f t="shared" si="3706"/>
        <v>0</v>
      </c>
      <c r="AS1283" s="118">
        <f t="shared" si="3706"/>
        <v>0</v>
      </c>
      <c r="AT1283" s="118">
        <f t="shared" si="3706"/>
        <v>0</v>
      </c>
      <c r="AU1283" s="118">
        <f t="shared" si="3706"/>
        <v>0</v>
      </c>
      <c r="AV1283" s="118">
        <f t="shared" si="3706"/>
        <v>0</v>
      </c>
      <c r="AW1283" s="118">
        <f t="shared" si="3706"/>
        <v>0</v>
      </c>
      <c r="AX1283" s="118">
        <f t="shared" si="3706"/>
        <v>0</v>
      </c>
      <c r="AY1283" s="118">
        <f t="shared" si="3706"/>
        <v>0</v>
      </c>
      <c r="AZ1283" s="118">
        <f t="shared" si="3706"/>
        <v>0</v>
      </c>
      <c r="BA1283" s="118">
        <f t="shared" si="3706"/>
        <v>0</v>
      </c>
      <c r="BB1283" s="118">
        <f t="shared" si="3706"/>
        <v>0</v>
      </c>
      <c r="BC1283" s="118">
        <f t="shared" si="3706"/>
        <v>0</v>
      </c>
      <c r="BD1283" s="118">
        <f t="shared" si="3706"/>
        <v>0</v>
      </c>
      <c r="BE1283" s="118">
        <f t="shared" si="3706"/>
        <v>0</v>
      </c>
      <c r="BF1283" s="118">
        <f t="shared" si="3706"/>
        <v>0</v>
      </c>
      <c r="BG1283" s="118">
        <f t="shared" si="3706"/>
        <v>0</v>
      </c>
      <c r="BH1283" s="118">
        <f t="shared" si="3706"/>
        <v>0</v>
      </c>
      <c r="BI1283" s="118">
        <f t="shared" si="3706"/>
        <v>0</v>
      </c>
      <c r="BJ1283" s="118">
        <f t="shared" si="3706"/>
        <v>0</v>
      </c>
      <c r="BK1283" s="118">
        <f t="shared" si="3706"/>
        <v>0</v>
      </c>
      <c r="BL1283" s="118">
        <f t="shared" si="3706"/>
        <v>0</v>
      </c>
      <c r="BM1283" s="118">
        <f t="shared" si="3706"/>
        <v>0</v>
      </c>
      <c r="BN1283" s="118">
        <f t="shared" si="3706"/>
        <v>0</v>
      </c>
      <c r="BO1283" s="118">
        <f t="shared" si="3706"/>
        <v>0</v>
      </c>
      <c r="BP1283" s="118">
        <f t="shared" si="3706"/>
        <v>0</v>
      </c>
      <c r="BQ1283" s="118">
        <f t="shared" si="3706"/>
        <v>0</v>
      </c>
      <c r="BR1283" s="118">
        <f t="shared" si="3706"/>
        <v>0</v>
      </c>
      <c r="BS1283" s="118">
        <f t="shared" si="3706"/>
        <v>0</v>
      </c>
      <c r="BT1283" s="118">
        <f t="shared" si="3706"/>
        <v>0</v>
      </c>
      <c r="BU1283" s="118">
        <f t="shared" si="3706"/>
        <v>0</v>
      </c>
      <c r="BV1283" s="118">
        <f t="shared" si="3706"/>
        <v>0</v>
      </c>
      <c r="BW1283" s="247">
        <f t="shared" si="3693"/>
        <v>0</v>
      </c>
    </row>
    <row r="1284" spans="1:75" x14ac:dyDescent="0.3">
      <c r="A1284" s="5" t="s">
        <v>666</v>
      </c>
      <c r="O1284" s="118">
        <f>+O1260</f>
        <v>0</v>
      </c>
      <c r="P1284" s="118">
        <f t="shared" ref="P1284:BV1284" si="3707">+P1260</f>
        <v>0</v>
      </c>
      <c r="Q1284" s="118">
        <f t="shared" si="3707"/>
        <v>0</v>
      </c>
      <c r="R1284" s="118">
        <f t="shared" si="3707"/>
        <v>0</v>
      </c>
      <c r="S1284" s="118">
        <f t="shared" si="3707"/>
        <v>0</v>
      </c>
      <c r="T1284" s="118">
        <f t="shared" si="3707"/>
        <v>0</v>
      </c>
      <c r="U1284" s="118">
        <f t="shared" si="3707"/>
        <v>0</v>
      </c>
      <c r="V1284" s="118">
        <f t="shared" si="3707"/>
        <v>0</v>
      </c>
      <c r="W1284" s="118">
        <f t="shared" si="3707"/>
        <v>0</v>
      </c>
      <c r="X1284" s="118">
        <f t="shared" si="3707"/>
        <v>0</v>
      </c>
      <c r="Y1284" s="118">
        <f t="shared" si="3707"/>
        <v>0</v>
      </c>
      <c r="Z1284" s="118">
        <f t="shared" si="3707"/>
        <v>0</v>
      </c>
      <c r="AA1284" s="118">
        <f t="shared" si="3707"/>
        <v>0</v>
      </c>
      <c r="AB1284" s="118">
        <f t="shared" si="3707"/>
        <v>0</v>
      </c>
      <c r="AC1284" s="118">
        <f t="shared" si="3707"/>
        <v>0</v>
      </c>
      <c r="AD1284" s="118">
        <f t="shared" si="3707"/>
        <v>0</v>
      </c>
      <c r="AE1284" s="118">
        <f t="shared" si="3707"/>
        <v>0</v>
      </c>
      <c r="AF1284" s="118">
        <f t="shared" si="3707"/>
        <v>0</v>
      </c>
      <c r="AG1284" s="118">
        <f t="shared" si="3707"/>
        <v>0</v>
      </c>
      <c r="AH1284" s="118">
        <f t="shared" si="3707"/>
        <v>0</v>
      </c>
      <c r="AI1284" s="118">
        <f t="shared" si="3707"/>
        <v>0</v>
      </c>
      <c r="AJ1284" s="118">
        <f t="shared" si="3707"/>
        <v>0</v>
      </c>
      <c r="AK1284" s="118">
        <f t="shared" si="3707"/>
        <v>0</v>
      </c>
      <c r="AL1284" s="118">
        <f t="shared" si="3707"/>
        <v>0</v>
      </c>
      <c r="AM1284" s="118">
        <f t="shared" si="3707"/>
        <v>0</v>
      </c>
      <c r="AN1284" s="118">
        <f t="shared" si="3707"/>
        <v>0</v>
      </c>
      <c r="AO1284" s="118">
        <f t="shared" si="3707"/>
        <v>0</v>
      </c>
      <c r="AP1284" s="118">
        <f t="shared" si="3707"/>
        <v>0</v>
      </c>
      <c r="AQ1284" s="118">
        <f t="shared" si="3707"/>
        <v>0</v>
      </c>
      <c r="AR1284" s="118">
        <f t="shared" si="3707"/>
        <v>0</v>
      </c>
      <c r="AS1284" s="118">
        <f t="shared" si="3707"/>
        <v>0</v>
      </c>
      <c r="AT1284" s="118">
        <f t="shared" si="3707"/>
        <v>0</v>
      </c>
      <c r="AU1284" s="118">
        <f t="shared" si="3707"/>
        <v>0</v>
      </c>
      <c r="AV1284" s="118">
        <f t="shared" si="3707"/>
        <v>0</v>
      </c>
      <c r="AW1284" s="118">
        <f t="shared" si="3707"/>
        <v>0</v>
      </c>
      <c r="AX1284" s="118">
        <f t="shared" si="3707"/>
        <v>0</v>
      </c>
      <c r="AY1284" s="118">
        <f t="shared" si="3707"/>
        <v>0</v>
      </c>
      <c r="AZ1284" s="118">
        <f t="shared" si="3707"/>
        <v>0</v>
      </c>
      <c r="BA1284" s="118">
        <f t="shared" si="3707"/>
        <v>0</v>
      </c>
      <c r="BB1284" s="118">
        <f t="shared" si="3707"/>
        <v>0</v>
      </c>
      <c r="BC1284" s="118">
        <f t="shared" si="3707"/>
        <v>0</v>
      </c>
      <c r="BD1284" s="118">
        <f t="shared" si="3707"/>
        <v>0</v>
      </c>
      <c r="BE1284" s="118">
        <f t="shared" si="3707"/>
        <v>0</v>
      </c>
      <c r="BF1284" s="118">
        <f t="shared" si="3707"/>
        <v>0</v>
      </c>
      <c r="BG1284" s="118">
        <f t="shared" si="3707"/>
        <v>0</v>
      </c>
      <c r="BH1284" s="118">
        <f t="shared" si="3707"/>
        <v>0</v>
      </c>
      <c r="BI1284" s="118">
        <f t="shared" si="3707"/>
        <v>0</v>
      </c>
      <c r="BJ1284" s="118">
        <f t="shared" si="3707"/>
        <v>0</v>
      </c>
      <c r="BK1284" s="118">
        <f t="shared" si="3707"/>
        <v>0</v>
      </c>
      <c r="BL1284" s="118">
        <f t="shared" si="3707"/>
        <v>0</v>
      </c>
      <c r="BM1284" s="118">
        <f t="shared" si="3707"/>
        <v>0</v>
      </c>
      <c r="BN1284" s="118">
        <f t="shared" si="3707"/>
        <v>0</v>
      </c>
      <c r="BO1284" s="118">
        <f t="shared" si="3707"/>
        <v>0</v>
      </c>
      <c r="BP1284" s="118">
        <f t="shared" si="3707"/>
        <v>0</v>
      </c>
      <c r="BQ1284" s="118">
        <f t="shared" si="3707"/>
        <v>0</v>
      </c>
      <c r="BR1284" s="118">
        <f t="shared" si="3707"/>
        <v>0</v>
      </c>
      <c r="BS1284" s="118">
        <f t="shared" si="3707"/>
        <v>0</v>
      </c>
      <c r="BT1284" s="118">
        <f t="shared" si="3707"/>
        <v>0</v>
      </c>
      <c r="BU1284" s="118">
        <f t="shared" si="3707"/>
        <v>0</v>
      </c>
      <c r="BV1284" s="118">
        <f t="shared" si="3707"/>
        <v>0</v>
      </c>
      <c r="BW1284" s="247">
        <f t="shared" si="3693"/>
        <v>0</v>
      </c>
    </row>
    <row r="1285" spans="1:75" x14ac:dyDescent="0.3">
      <c r="O1285" s="119"/>
      <c r="P1285" s="119"/>
      <c r="Q1285" s="119"/>
      <c r="R1285" s="119"/>
      <c r="S1285" s="119"/>
      <c r="T1285" s="119"/>
      <c r="U1285" s="119"/>
      <c r="V1285" s="119"/>
      <c r="W1285" s="119"/>
      <c r="X1285" s="119"/>
      <c r="Y1285" s="119"/>
      <c r="Z1285" s="119"/>
      <c r="AA1285" s="119"/>
      <c r="AB1285" s="119"/>
      <c r="AC1285" s="119"/>
      <c r="AD1285" s="119"/>
      <c r="AE1285" s="119"/>
      <c r="AF1285" s="119"/>
      <c r="AG1285" s="119"/>
      <c r="AH1285" s="119"/>
      <c r="AI1285" s="119"/>
      <c r="AJ1285" s="119"/>
      <c r="AK1285" s="119"/>
      <c r="AL1285" s="119"/>
      <c r="AM1285" s="119"/>
      <c r="AN1285" s="119"/>
      <c r="AO1285" s="119"/>
      <c r="AP1285" s="119"/>
      <c r="AQ1285" s="119"/>
      <c r="AR1285" s="119"/>
      <c r="AS1285" s="119"/>
      <c r="AT1285" s="119"/>
      <c r="AU1285" s="119"/>
      <c r="AV1285" s="119"/>
      <c r="AW1285" s="119"/>
      <c r="AX1285" s="119"/>
      <c r="AY1285" s="119"/>
      <c r="AZ1285" s="119"/>
      <c r="BA1285" s="119"/>
      <c r="BB1285" s="119"/>
      <c r="BC1285" s="119"/>
      <c r="BD1285" s="119"/>
      <c r="BE1285" s="119"/>
      <c r="BF1285" s="119"/>
      <c r="BG1285" s="119"/>
      <c r="BH1285" s="119"/>
      <c r="BI1285" s="119"/>
      <c r="BJ1285" s="119"/>
      <c r="BK1285" s="119"/>
      <c r="BL1285" s="119"/>
      <c r="BM1285" s="119"/>
      <c r="BN1285" s="119"/>
      <c r="BO1285" s="119"/>
      <c r="BP1285" s="119"/>
      <c r="BQ1285" s="119"/>
      <c r="BR1285" s="119"/>
      <c r="BS1285" s="119"/>
      <c r="BT1285" s="119"/>
      <c r="BU1285" s="119"/>
      <c r="BV1285" s="119"/>
      <c r="BW1285" s="247">
        <f t="shared" si="3693"/>
        <v>0</v>
      </c>
    </row>
    <row r="1286" spans="1:75" x14ac:dyDescent="0.3">
      <c r="A1286" s="293" t="s">
        <v>681</v>
      </c>
      <c r="O1286" s="118">
        <f>+SUM(O1271:O1284)</f>
        <v>0</v>
      </c>
      <c r="P1286" s="118">
        <f t="shared" ref="P1286:BV1286" si="3708">+SUM(P1271:P1284)</f>
        <v>0</v>
      </c>
      <c r="Q1286" s="118">
        <f t="shared" si="3708"/>
        <v>0</v>
      </c>
      <c r="R1286" s="118">
        <f t="shared" si="3708"/>
        <v>0</v>
      </c>
      <c r="S1286" s="118">
        <f t="shared" si="3708"/>
        <v>0</v>
      </c>
      <c r="T1286" s="118">
        <f t="shared" si="3708"/>
        <v>0</v>
      </c>
      <c r="U1286" s="118">
        <f t="shared" si="3708"/>
        <v>0</v>
      </c>
      <c r="V1286" s="118">
        <f t="shared" si="3708"/>
        <v>0</v>
      </c>
      <c r="W1286" s="118">
        <f t="shared" si="3708"/>
        <v>0</v>
      </c>
      <c r="X1286" s="118">
        <f t="shared" si="3708"/>
        <v>0</v>
      </c>
      <c r="Y1286" s="118">
        <f t="shared" si="3708"/>
        <v>0</v>
      </c>
      <c r="Z1286" s="118">
        <f t="shared" si="3708"/>
        <v>0</v>
      </c>
      <c r="AA1286" s="118">
        <f t="shared" si="3708"/>
        <v>0</v>
      </c>
      <c r="AB1286" s="118">
        <f t="shared" si="3708"/>
        <v>0</v>
      </c>
      <c r="AC1286" s="118">
        <f t="shared" si="3708"/>
        <v>0</v>
      </c>
      <c r="AD1286" s="118">
        <f t="shared" si="3708"/>
        <v>0</v>
      </c>
      <c r="AE1286" s="118">
        <f t="shared" si="3708"/>
        <v>0</v>
      </c>
      <c r="AF1286" s="118">
        <f t="shared" si="3708"/>
        <v>0</v>
      </c>
      <c r="AG1286" s="118">
        <f t="shared" si="3708"/>
        <v>0</v>
      </c>
      <c r="AH1286" s="118">
        <f t="shared" si="3708"/>
        <v>0</v>
      </c>
      <c r="AI1286" s="118">
        <f t="shared" si="3708"/>
        <v>0</v>
      </c>
      <c r="AJ1286" s="118">
        <f t="shared" si="3708"/>
        <v>0</v>
      </c>
      <c r="AK1286" s="118">
        <f t="shared" si="3708"/>
        <v>0</v>
      </c>
      <c r="AL1286" s="118">
        <f t="shared" si="3708"/>
        <v>0</v>
      </c>
      <c r="AM1286" s="118">
        <f t="shared" si="3708"/>
        <v>0</v>
      </c>
      <c r="AN1286" s="118">
        <f t="shared" si="3708"/>
        <v>0</v>
      </c>
      <c r="AO1286" s="118">
        <f t="shared" si="3708"/>
        <v>0</v>
      </c>
      <c r="AP1286" s="118">
        <f t="shared" si="3708"/>
        <v>0</v>
      </c>
      <c r="AQ1286" s="118">
        <f t="shared" si="3708"/>
        <v>0</v>
      </c>
      <c r="AR1286" s="118">
        <f t="shared" si="3708"/>
        <v>0</v>
      </c>
      <c r="AS1286" s="118">
        <f t="shared" si="3708"/>
        <v>0</v>
      </c>
      <c r="AT1286" s="118">
        <f t="shared" si="3708"/>
        <v>0</v>
      </c>
      <c r="AU1286" s="118">
        <f t="shared" si="3708"/>
        <v>0</v>
      </c>
      <c r="AV1286" s="118">
        <f t="shared" si="3708"/>
        <v>0</v>
      </c>
      <c r="AW1286" s="118">
        <f t="shared" si="3708"/>
        <v>0</v>
      </c>
      <c r="AX1286" s="118">
        <f t="shared" si="3708"/>
        <v>0</v>
      </c>
      <c r="AY1286" s="118">
        <f t="shared" si="3708"/>
        <v>0</v>
      </c>
      <c r="AZ1286" s="118">
        <f t="shared" si="3708"/>
        <v>0</v>
      </c>
      <c r="BA1286" s="118">
        <f t="shared" si="3708"/>
        <v>0</v>
      </c>
      <c r="BB1286" s="118">
        <f t="shared" si="3708"/>
        <v>0</v>
      </c>
      <c r="BC1286" s="118">
        <f t="shared" si="3708"/>
        <v>0</v>
      </c>
      <c r="BD1286" s="118">
        <f t="shared" si="3708"/>
        <v>0</v>
      </c>
      <c r="BE1286" s="118">
        <f t="shared" si="3708"/>
        <v>0</v>
      </c>
      <c r="BF1286" s="118">
        <f t="shared" si="3708"/>
        <v>0</v>
      </c>
      <c r="BG1286" s="118">
        <f t="shared" si="3708"/>
        <v>0</v>
      </c>
      <c r="BH1286" s="118">
        <f t="shared" si="3708"/>
        <v>0</v>
      </c>
      <c r="BI1286" s="118">
        <f t="shared" si="3708"/>
        <v>0</v>
      </c>
      <c r="BJ1286" s="118">
        <f t="shared" si="3708"/>
        <v>0</v>
      </c>
      <c r="BK1286" s="118">
        <f t="shared" si="3708"/>
        <v>0</v>
      </c>
      <c r="BL1286" s="118">
        <f t="shared" si="3708"/>
        <v>0</v>
      </c>
      <c r="BM1286" s="118">
        <f t="shared" si="3708"/>
        <v>0</v>
      </c>
      <c r="BN1286" s="118">
        <f t="shared" si="3708"/>
        <v>0</v>
      </c>
      <c r="BO1286" s="118">
        <f t="shared" si="3708"/>
        <v>0</v>
      </c>
      <c r="BP1286" s="118">
        <f t="shared" si="3708"/>
        <v>0</v>
      </c>
      <c r="BQ1286" s="118">
        <f t="shared" si="3708"/>
        <v>0</v>
      </c>
      <c r="BR1286" s="118">
        <f t="shared" si="3708"/>
        <v>0</v>
      </c>
      <c r="BS1286" s="118">
        <f t="shared" si="3708"/>
        <v>0</v>
      </c>
      <c r="BT1286" s="118">
        <f t="shared" si="3708"/>
        <v>0</v>
      </c>
      <c r="BU1286" s="118">
        <f t="shared" si="3708"/>
        <v>0</v>
      </c>
      <c r="BV1286" s="118">
        <f t="shared" si="3708"/>
        <v>0</v>
      </c>
      <c r="BW1286" s="247">
        <f t="shared" si="3693"/>
        <v>0</v>
      </c>
    </row>
    <row r="1287" spans="1:75" x14ac:dyDescent="0.3">
      <c r="BW1287" s="247">
        <f t="shared" si="3693"/>
        <v>0</v>
      </c>
    </row>
    <row r="1288" spans="1:75" x14ac:dyDescent="0.3">
      <c r="A1288" s="221" t="s">
        <v>679</v>
      </c>
      <c r="O1288" s="5">
        <f>+O1286*O822</f>
        <v>0</v>
      </c>
      <c r="P1288" s="5">
        <f t="shared" ref="P1288:BV1288" si="3709">+P1286*P822</f>
        <v>0</v>
      </c>
      <c r="Q1288" s="5">
        <f t="shared" si="3709"/>
        <v>0</v>
      </c>
      <c r="R1288" s="5">
        <f t="shared" si="3709"/>
        <v>0</v>
      </c>
      <c r="S1288" s="5">
        <f t="shared" si="3709"/>
        <v>0</v>
      </c>
      <c r="T1288" s="5">
        <f t="shared" si="3709"/>
        <v>0</v>
      </c>
      <c r="U1288" s="5">
        <f t="shared" si="3709"/>
        <v>0</v>
      </c>
      <c r="V1288" s="5">
        <f t="shared" si="3709"/>
        <v>0</v>
      </c>
      <c r="W1288" s="5">
        <f t="shared" si="3709"/>
        <v>0</v>
      </c>
      <c r="X1288" s="5">
        <f t="shared" si="3709"/>
        <v>0</v>
      </c>
      <c r="Y1288" s="5">
        <f t="shared" si="3709"/>
        <v>0</v>
      </c>
      <c r="Z1288" s="5">
        <f t="shared" si="3709"/>
        <v>0</v>
      </c>
      <c r="AA1288" s="5">
        <f t="shared" si="3709"/>
        <v>0</v>
      </c>
      <c r="AB1288" s="5">
        <f t="shared" si="3709"/>
        <v>0</v>
      </c>
      <c r="AC1288" s="5">
        <f t="shared" si="3709"/>
        <v>0</v>
      </c>
      <c r="AD1288" s="5">
        <f t="shared" si="3709"/>
        <v>0</v>
      </c>
      <c r="AE1288" s="5">
        <f t="shared" si="3709"/>
        <v>0</v>
      </c>
      <c r="AF1288" s="5">
        <f t="shared" si="3709"/>
        <v>0</v>
      </c>
      <c r="AG1288" s="5">
        <f t="shared" si="3709"/>
        <v>0</v>
      </c>
      <c r="AH1288" s="5">
        <f t="shared" si="3709"/>
        <v>0</v>
      </c>
      <c r="AI1288" s="5">
        <f t="shared" si="3709"/>
        <v>0</v>
      </c>
      <c r="AJ1288" s="5">
        <f t="shared" si="3709"/>
        <v>0</v>
      </c>
      <c r="AK1288" s="5">
        <f t="shared" si="3709"/>
        <v>0</v>
      </c>
      <c r="AL1288" s="5">
        <f t="shared" si="3709"/>
        <v>0</v>
      </c>
      <c r="AM1288" s="5">
        <f t="shared" si="3709"/>
        <v>0</v>
      </c>
      <c r="AN1288" s="5">
        <f t="shared" si="3709"/>
        <v>0</v>
      </c>
      <c r="AO1288" s="5">
        <f t="shared" si="3709"/>
        <v>0</v>
      </c>
      <c r="AP1288" s="5">
        <f t="shared" si="3709"/>
        <v>0</v>
      </c>
      <c r="AQ1288" s="5">
        <f t="shared" si="3709"/>
        <v>0</v>
      </c>
      <c r="AR1288" s="5">
        <f t="shared" si="3709"/>
        <v>0</v>
      </c>
      <c r="AS1288" s="5">
        <f t="shared" si="3709"/>
        <v>0</v>
      </c>
      <c r="AT1288" s="5">
        <f t="shared" si="3709"/>
        <v>0</v>
      </c>
      <c r="AU1288" s="5">
        <f t="shared" si="3709"/>
        <v>0</v>
      </c>
      <c r="AV1288" s="5">
        <f t="shared" si="3709"/>
        <v>0</v>
      </c>
      <c r="AW1288" s="5">
        <f t="shared" si="3709"/>
        <v>0</v>
      </c>
      <c r="AX1288" s="5">
        <f t="shared" si="3709"/>
        <v>0</v>
      </c>
      <c r="AY1288" s="5">
        <f t="shared" si="3709"/>
        <v>0</v>
      </c>
      <c r="AZ1288" s="5">
        <f t="shared" si="3709"/>
        <v>0</v>
      </c>
      <c r="BA1288" s="5">
        <f t="shared" si="3709"/>
        <v>0</v>
      </c>
      <c r="BB1288" s="5">
        <f t="shared" si="3709"/>
        <v>0</v>
      </c>
      <c r="BC1288" s="5">
        <f t="shared" si="3709"/>
        <v>0</v>
      </c>
      <c r="BD1288" s="5">
        <f t="shared" si="3709"/>
        <v>0</v>
      </c>
      <c r="BE1288" s="5">
        <f t="shared" si="3709"/>
        <v>0</v>
      </c>
      <c r="BF1288" s="5">
        <f t="shared" si="3709"/>
        <v>0</v>
      </c>
      <c r="BG1288" s="5">
        <f t="shared" si="3709"/>
        <v>0</v>
      </c>
      <c r="BH1288" s="5">
        <f t="shared" si="3709"/>
        <v>0</v>
      </c>
      <c r="BI1288" s="5">
        <f t="shared" si="3709"/>
        <v>0</v>
      </c>
      <c r="BJ1288" s="5">
        <f t="shared" si="3709"/>
        <v>0</v>
      </c>
      <c r="BK1288" s="5">
        <f t="shared" si="3709"/>
        <v>0</v>
      </c>
      <c r="BL1288" s="5">
        <f t="shared" si="3709"/>
        <v>0</v>
      </c>
      <c r="BM1288" s="5">
        <f t="shared" si="3709"/>
        <v>0</v>
      </c>
      <c r="BN1288" s="5">
        <f t="shared" si="3709"/>
        <v>0</v>
      </c>
      <c r="BO1288" s="5">
        <f t="shared" si="3709"/>
        <v>0</v>
      </c>
      <c r="BP1288" s="5">
        <f t="shared" si="3709"/>
        <v>0</v>
      </c>
      <c r="BQ1288" s="5">
        <f t="shared" si="3709"/>
        <v>0</v>
      </c>
      <c r="BR1288" s="5">
        <f t="shared" si="3709"/>
        <v>0</v>
      </c>
      <c r="BS1288" s="5">
        <f t="shared" si="3709"/>
        <v>0</v>
      </c>
      <c r="BT1288" s="5">
        <f t="shared" si="3709"/>
        <v>0</v>
      </c>
      <c r="BU1288" s="5">
        <f t="shared" si="3709"/>
        <v>0</v>
      </c>
      <c r="BV1288" s="5">
        <f t="shared" si="3709"/>
        <v>0</v>
      </c>
      <c r="BW1288" s="247">
        <f t="shared" si="3693"/>
        <v>0</v>
      </c>
    </row>
    <row r="1289" spans="1:75" x14ac:dyDescent="0.3">
      <c r="A1289" s="223" t="s">
        <v>680</v>
      </c>
      <c r="O1289" s="229">
        <f>+O1286*O823</f>
        <v>0</v>
      </c>
      <c r="P1289" s="229">
        <f t="shared" ref="P1289:BV1289" si="3710">+P1286*P823</f>
        <v>0</v>
      </c>
      <c r="Q1289" s="229">
        <f t="shared" si="3710"/>
        <v>0</v>
      </c>
      <c r="R1289" s="229">
        <f t="shared" si="3710"/>
        <v>0</v>
      </c>
      <c r="S1289" s="229">
        <f t="shared" si="3710"/>
        <v>0</v>
      </c>
      <c r="T1289" s="229">
        <f t="shared" si="3710"/>
        <v>0</v>
      </c>
      <c r="U1289" s="229">
        <f t="shared" si="3710"/>
        <v>0</v>
      </c>
      <c r="V1289" s="229">
        <f t="shared" si="3710"/>
        <v>0</v>
      </c>
      <c r="W1289" s="229">
        <f t="shared" si="3710"/>
        <v>0</v>
      </c>
      <c r="X1289" s="229">
        <f t="shared" si="3710"/>
        <v>0</v>
      </c>
      <c r="Y1289" s="229">
        <f t="shared" si="3710"/>
        <v>0</v>
      </c>
      <c r="Z1289" s="229">
        <f t="shared" si="3710"/>
        <v>0</v>
      </c>
      <c r="AA1289" s="229">
        <f t="shared" si="3710"/>
        <v>0</v>
      </c>
      <c r="AB1289" s="229">
        <f t="shared" si="3710"/>
        <v>0</v>
      </c>
      <c r="AC1289" s="229">
        <f t="shared" si="3710"/>
        <v>0</v>
      </c>
      <c r="AD1289" s="229">
        <f t="shared" si="3710"/>
        <v>0</v>
      </c>
      <c r="AE1289" s="229">
        <f t="shared" si="3710"/>
        <v>0</v>
      </c>
      <c r="AF1289" s="229">
        <f t="shared" si="3710"/>
        <v>0</v>
      </c>
      <c r="AG1289" s="229">
        <f t="shared" si="3710"/>
        <v>0</v>
      </c>
      <c r="AH1289" s="229">
        <f t="shared" si="3710"/>
        <v>0</v>
      </c>
      <c r="AI1289" s="229">
        <f t="shared" si="3710"/>
        <v>0</v>
      </c>
      <c r="AJ1289" s="229">
        <f t="shared" si="3710"/>
        <v>0</v>
      </c>
      <c r="AK1289" s="229">
        <f t="shared" si="3710"/>
        <v>0</v>
      </c>
      <c r="AL1289" s="229">
        <f t="shared" si="3710"/>
        <v>0</v>
      </c>
      <c r="AM1289" s="229">
        <f t="shared" si="3710"/>
        <v>0</v>
      </c>
      <c r="AN1289" s="229">
        <f t="shared" si="3710"/>
        <v>0</v>
      </c>
      <c r="AO1289" s="229">
        <f t="shared" si="3710"/>
        <v>0</v>
      </c>
      <c r="AP1289" s="229">
        <f t="shared" si="3710"/>
        <v>0</v>
      </c>
      <c r="AQ1289" s="229">
        <f t="shared" si="3710"/>
        <v>0</v>
      </c>
      <c r="AR1289" s="229">
        <f t="shared" si="3710"/>
        <v>0</v>
      </c>
      <c r="AS1289" s="229">
        <f t="shared" si="3710"/>
        <v>0</v>
      </c>
      <c r="AT1289" s="229">
        <f t="shared" si="3710"/>
        <v>0</v>
      </c>
      <c r="AU1289" s="229">
        <f t="shared" si="3710"/>
        <v>0</v>
      </c>
      <c r="AV1289" s="229">
        <f t="shared" si="3710"/>
        <v>0</v>
      </c>
      <c r="AW1289" s="229">
        <f t="shared" si="3710"/>
        <v>0</v>
      </c>
      <c r="AX1289" s="229">
        <f t="shared" si="3710"/>
        <v>0</v>
      </c>
      <c r="AY1289" s="229">
        <f t="shared" si="3710"/>
        <v>0</v>
      </c>
      <c r="AZ1289" s="229">
        <f t="shared" si="3710"/>
        <v>0</v>
      </c>
      <c r="BA1289" s="229">
        <f t="shared" si="3710"/>
        <v>0</v>
      </c>
      <c r="BB1289" s="229">
        <f t="shared" si="3710"/>
        <v>0</v>
      </c>
      <c r="BC1289" s="229">
        <f t="shared" si="3710"/>
        <v>0</v>
      </c>
      <c r="BD1289" s="229">
        <f t="shared" si="3710"/>
        <v>0</v>
      </c>
      <c r="BE1289" s="229">
        <f t="shared" si="3710"/>
        <v>0</v>
      </c>
      <c r="BF1289" s="229">
        <f t="shared" si="3710"/>
        <v>0</v>
      </c>
      <c r="BG1289" s="229">
        <f t="shared" si="3710"/>
        <v>0</v>
      </c>
      <c r="BH1289" s="229">
        <f t="shared" si="3710"/>
        <v>0</v>
      </c>
      <c r="BI1289" s="229">
        <f t="shared" si="3710"/>
        <v>0</v>
      </c>
      <c r="BJ1289" s="229">
        <f t="shared" si="3710"/>
        <v>0</v>
      </c>
      <c r="BK1289" s="229">
        <f t="shared" si="3710"/>
        <v>0</v>
      </c>
      <c r="BL1289" s="229">
        <f t="shared" si="3710"/>
        <v>0</v>
      </c>
      <c r="BM1289" s="229">
        <f t="shared" si="3710"/>
        <v>0</v>
      </c>
      <c r="BN1289" s="229">
        <f t="shared" si="3710"/>
        <v>0</v>
      </c>
      <c r="BO1289" s="229">
        <f t="shared" si="3710"/>
        <v>0</v>
      </c>
      <c r="BP1289" s="229">
        <f t="shared" si="3710"/>
        <v>0</v>
      </c>
      <c r="BQ1289" s="229">
        <f t="shared" si="3710"/>
        <v>0</v>
      </c>
      <c r="BR1289" s="229">
        <f t="shared" si="3710"/>
        <v>0</v>
      </c>
      <c r="BS1289" s="229">
        <f t="shared" si="3710"/>
        <v>0</v>
      </c>
      <c r="BT1289" s="229">
        <f t="shared" si="3710"/>
        <v>0</v>
      </c>
      <c r="BU1289" s="229">
        <f t="shared" si="3710"/>
        <v>0</v>
      </c>
      <c r="BV1289" s="229">
        <f t="shared" si="3710"/>
        <v>0</v>
      </c>
      <c r="BW1289" s="247">
        <f t="shared" si="3693"/>
        <v>0</v>
      </c>
    </row>
    <row r="1290" spans="1:75" x14ac:dyDescent="0.3">
      <c r="A1290" s="5" t="s">
        <v>698</v>
      </c>
      <c r="O1290" s="253">
        <f>+O1288-O1289</f>
        <v>0</v>
      </c>
      <c r="P1290" s="253">
        <f t="shared" ref="P1290:BV1290" si="3711">+P1288-P1289</f>
        <v>0</v>
      </c>
      <c r="Q1290" s="253">
        <f t="shared" si="3711"/>
        <v>0</v>
      </c>
      <c r="R1290" s="253">
        <f t="shared" si="3711"/>
        <v>0</v>
      </c>
      <c r="S1290" s="253">
        <f t="shared" si="3711"/>
        <v>0</v>
      </c>
      <c r="T1290" s="253">
        <f t="shared" si="3711"/>
        <v>0</v>
      </c>
      <c r="U1290" s="253">
        <f t="shared" si="3711"/>
        <v>0</v>
      </c>
      <c r="V1290" s="253">
        <f t="shared" si="3711"/>
        <v>0</v>
      </c>
      <c r="W1290" s="253">
        <f t="shared" si="3711"/>
        <v>0</v>
      </c>
      <c r="X1290" s="253">
        <f t="shared" si="3711"/>
        <v>0</v>
      </c>
      <c r="Y1290" s="253">
        <f t="shared" si="3711"/>
        <v>0</v>
      </c>
      <c r="Z1290" s="253">
        <f t="shared" si="3711"/>
        <v>0</v>
      </c>
      <c r="AA1290" s="253">
        <f t="shared" si="3711"/>
        <v>0</v>
      </c>
      <c r="AB1290" s="253">
        <f t="shared" si="3711"/>
        <v>0</v>
      </c>
      <c r="AC1290" s="253">
        <f t="shared" si="3711"/>
        <v>0</v>
      </c>
      <c r="AD1290" s="253">
        <f t="shared" si="3711"/>
        <v>0</v>
      </c>
      <c r="AE1290" s="253">
        <f t="shared" si="3711"/>
        <v>0</v>
      </c>
      <c r="AF1290" s="253">
        <f t="shared" si="3711"/>
        <v>0</v>
      </c>
      <c r="AG1290" s="253">
        <f t="shared" si="3711"/>
        <v>0</v>
      </c>
      <c r="AH1290" s="253">
        <f t="shared" si="3711"/>
        <v>0</v>
      </c>
      <c r="AI1290" s="253">
        <f t="shared" si="3711"/>
        <v>0</v>
      </c>
      <c r="AJ1290" s="253">
        <f t="shared" si="3711"/>
        <v>0</v>
      </c>
      <c r="AK1290" s="253">
        <f t="shared" si="3711"/>
        <v>0</v>
      </c>
      <c r="AL1290" s="253">
        <f t="shared" si="3711"/>
        <v>0</v>
      </c>
      <c r="AM1290" s="253">
        <f t="shared" si="3711"/>
        <v>0</v>
      </c>
      <c r="AN1290" s="253">
        <f t="shared" si="3711"/>
        <v>0</v>
      </c>
      <c r="AO1290" s="253">
        <f t="shared" si="3711"/>
        <v>0</v>
      </c>
      <c r="AP1290" s="253">
        <f t="shared" si="3711"/>
        <v>0</v>
      </c>
      <c r="AQ1290" s="253">
        <f t="shared" si="3711"/>
        <v>0</v>
      </c>
      <c r="AR1290" s="253">
        <f t="shared" si="3711"/>
        <v>0</v>
      </c>
      <c r="AS1290" s="253">
        <f t="shared" si="3711"/>
        <v>0</v>
      </c>
      <c r="AT1290" s="253">
        <f t="shared" si="3711"/>
        <v>0</v>
      </c>
      <c r="AU1290" s="253">
        <f t="shared" si="3711"/>
        <v>0</v>
      </c>
      <c r="AV1290" s="253">
        <f t="shared" si="3711"/>
        <v>0</v>
      </c>
      <c r="AW1290" s="253">
        <f t="shared" si="3711"/>
        <v>0</v>
      </c>
      <c r="AX1290" s="253">
        <f t="shared" si="3711"/>
        <v>0</v>
      </c>
      <c r="AY1290" s="253">
        <f t="shared" si="3711"/>
        <v>0</v>
      </c>
      <c r="AZ1290" s="253">
        <f t="shared" si="3711"/>
        <v>0</v>
      </c>
      <c r="BA1290" s="253">
        <f t="shared" si="3711"/>
        <v>0</v>
      </c>
      <c r="BB1290" s="253">
        <f t="shared" si="3711"/>
        <v>0</v>
      </c>
      <c r="BC1290" s="253">
        <f t="shared" si="3711"/>
        <v>0</v>
      </c>
      <c r="BD1290" s="253">
        <f t="shared" si="3711"/>
        <v>0</v>
      </c>
      <c r="BE1290" s="253">
        <f t="shared" si="3711"/>
        <v>0</v>
      </c>
      <c r="BF1290" s="253">
        <f t="shared" si="3711"/>
        <v>0</v>
      </c>
      <c r="BG1290" s="253">
        <f t="shared" si="3711"/>
        <v>0</v>
      </c>
      <c r="BH1290" s="253">
        <f t="shared" si="3711"/>
        <v>0</v>
      </c>
      <c r="BI1290" s="253">
        <f t="shared" si="3711"/>
        <v>0</v>
      </c>
      <c r="BJ1290" s="253">
        <f t="shared" si="3711"/>
        <v>0</v>
      </c>
      <c r="BK1290" s="253">
        <f t="shared" si="3711"/>
        <v>0</v>
      </c>
      <c r="BL1290" s="253">
        <f t="shared" si="3711"/>
        <v>0</v>
      </c>
      <c r="BM1290" s="253">
        <f t="shared" si="3711"/>
        <v>0</v>
      </c>
      <c r="BN1290" s="253">
        <f t="shared" si="3711"/>
        <v>0</v>
      </c>
      <c r="BO1290" s="253">
        <f t="shared" si="3711"/>
        <v>0</v>
      </c>
      <c r="BP1290" s="253">
        <f t="shared" si="3711"/>
        <v>0</v>
      </c>
      <c r="BQ1290" s="253">
        <f t="shared" si="3711"/>
        <v>0</v>
      </c>
      <c r="BR1290" s="253">
        <f t="shared" si="3711"/>
        <v>0</v>
      </c>
      <c r="BS1290" s="253">
        <f t="shared" si="3711"/>
        <v>0</v>
      </c>
      <c r="BT1290" s="253">
        <f t="shared" si="3711"/>
        <v>0</v>
      </c>
      <c r="BU1290" s="253">
        <f t="shared" si="3711"/>
        <v>0</v>
      </c>
      <c r="BV1290" s="253">
        <f t="shared" si="3711"/>
        <v>0</v>
      </c>
      <c r="BW1290" s="247">
        <f t="shared" si="3693"/>
        <v>0</v>
      </c>
    </row>
    <row r="1291" spans="1:75" x14ac:dyDescent="0.3">
      <c r="BW1291" s="290"/>
    </row>
    <row r="1292" spans="1:75" x14ac:dyDescent="0.3">
      <c r="A1292" s="3" t="s">
        <v>669</v>
      </c>
      <c r="BW1292" s="290">
        <f t="shared" si="3688"/>
        <v>0</v>
      </c>
    </row>
    <row r="1293" spans="1:75" x14ac:dyDescent="0.3">
      <c r="BW1293" s="290">
        <f t="shared" si="3688"/>
        <v>0</v>
      </c>
    </row>
    <row r="1294" spans="1:75" x14ac:dyDescent="0.3">
      <c r="A1294" s="5" t="s">
        <v>472</v>
      </c>
      <c r="O1294" s="16">
        <f>+((N1271-N1279-N1282-N1284)/2)+((O1271-O1279-O1282-O1284)/2)</f>
        <v>0</v>
      </c>
      <c r="P1294" s="16">
        <f t="shared" ref="P1294:BV1294" si="3712">+((O1271-O1279-O1282-O1284)/2)+((P1271-P1279-P1282-P1284)/2)</f>
        <v>0</v>
      </c>
      <c r="Q1294" s="16">
        <f t="shared" si="3712"/>
        <v>0</v>
      </c>
      <c r="R1294" s="16">
        <f t="shared" si="3712"/>
        <v>0</v>
      </c>
      <c r="S1294" s="16">
        <f t="shared" si="3712"/>
        <v>0</v>
      </c>
      <c r="T1294" s="16">
        <f t="shared" si="3712"/>
        <v>0</v>
      </c>
      <c r="U1294" s="16">
        <f t="shared" si="3712"/>
        <v>0</v>
      </c>
      <c r="V1294" s="16">
        <f t="shared" si="3712"/>
        <v>0</v>
      </c>
      <c r="W1294" s="16">
        <f t="shared" si="3712"/>
        <v>0</v>
      </c>
      <c r="X1294" s="16">
        <f t="shared" si="3712"/>
        <v>0</v>
      </c>
      <c r="Y1294" s="16">
        <f t="shared" si="3712"/>
        <v>0</v>
      </c>
      <c r="Z1294" s="16">
        <f t="shared" si="3712"/>
        <v>0</v>
      </c>
      <c r="AA1294" s="16">
        <f t="shared" si="3712"/>
        <v>0</v>
      </c>
      <c r="AB1294" s="16">
        <f t="shared" si="3712"/>
        <v>0</v>
      </c>
      <c r="AC1294" s="16">
        <f t="shared" si="3712"/>
        <v>0</v>
      </c>
      <c r="AD1294" s="16">
        <f t="shared" si="3712"/>
        <v>0</v>
      </c>
      <c r="AE1294" s="16">
        <f t="shared" si="3712"/>
        <v>0</v>
      </c>
      <c r="AF1294" s="16">
        <f t="shared" si="3712"/>
        <v>0</v>
      </c>
      <c r="AG1294" s="16">
        <f t="shared" si="3712"/>
        <v>0</v>
      </c>
      <c r="AH1294" s="16">
        <f t="shared" si="3712"/>
        <v>0</v>
      </c>
      <c r="AI1294" s="16">
        <f t="shared" si="3712"/>
        <v>0</v>
      </c>
      <c r="AJ1294" s="16">
        <f t="shared" si="3712"/>
        <v>0</v>
      </c>
      <c r="AK1294" s="16">
        <f t="shared" si="3712"/>
        <v>0</v>
      </c>
      <c r="AL1294" s="16">
        <f t="shared" si="3712"/>
        <v>0</v>
      </c>
      <c r="AM1294" s="16">
        <f t="shared" si="3712"/>
        <v>0</v>
      </c>
      <c r="AN1294" s="16">
        <f t="shared" si="3712"/>
        <v>0</v>
      </c>
      <c r="AO1294" s="16">
        <f t="shared" si="3712"/>
        <v>0</v>
      </c>
      <c r="AP1294" s="16">
        <f t="shared" si="3712"/>
        <v>0</v>
      </c>
      <c r="AQ1294" s="16">
        <f t="shared" si="3712"/>
        <v>0</v>
      </c>
      <c r="AR1294" s="16">
        <f t="shared" si="3712"/>
        <v>0</v>
      </c>
      <c r="AS1294" s="16">
        <f t="shared" si="3712"/>
        <v>0</v>
      </c>
      <c r="AT1294" s="16">
        <f t="shared" si="3712"/>
        <v>0</v>
      </c>
      <c r="AU1294" s="16">
        <f t="shared" si="3712"/>
        <v>0</v>
      </c>
      <c r="AV1294" s="16">
        <f t="shared" si="3712"/>
        <v>0</v>
      </c>
      <c r="AW1294" s="16">
        <f t="shared" si="3712"/>
        <v>0</v>
      </c>
      <c r="AX1294" s="16">
        <f t="shared" si="3712"/>
        <v>0</v>
      </c>
      <c r="AY1294" s="16">
        <f t="shared" si="3712"/>
        <v>0</v>
      </c>
      <c r="AZ1294" s="16">
        <f t="shared" si="3712"/>
        <v>0</v>
      </c>
      <c r="BA1294" s="16">
        <f t="shared" si="3712"/>
        <v>0</v>
      </c>
      <c r="BB1294" s="16">
        <f t="shared" si="3712"/>
        <v>0</v>
      </c>
      <c r="BC1294" s="16">
        <f t="shared" si="3712"/>
        <v>0</v>
      </c>
      <c r="BD1294" s="16">
        <f t="shared" si="3712"/>
        <v>0</v>
      </c>
      <c r="BE1294" s="16">
        <f t="shared" si="3712"/>
        <v>0</v>
      </c>
      <c r="BF1294" s="16">
        <f t="shared" si="3712"/>
        <v>0</v>
      </c>
      <c r="BG1294" s="16">
        <f t="shared" si="3712"/>
        <v>0</v>
      </c>
      <c r="BH1294" s="16">
        <f t="shared" si="3712"/>
        <v>0</v>
      </c>
      <c r="BI1294" s="16">
        <f t="shared" si="3712"/>
        <v>0</v>
      </c>
      <c r="BJ1294" s="16">
        <f t="shared" si="3712"/>
        <v>0</v>
      </c>
      <c r="BK1294" s="16">
        <f t="shared" si="3712"/>
        <v>0</v>
      </c>
      <c r="BL1294" s="16">
        <f t="shared" si="3712"/>
        <v>0</v>
      </c>
      <c r="BM1294" s="16">
        <f t="shared" si="3712"/>
        <v>0</v>
      </c>
      <c r="BN1294" s="16">
        <f t="shared" si="3712"/>
        <v>0</v>
      </c>
      <c r="BO1294" s="16">
        <f t="shared" si="3712"/>
        <v>0</v>
      </c>
      <c r="BP1294" s="16">
        <f t="shared" si="3712"/>
        <v>0</v>
      </c>
      <c r="BQ1294" s="16">
        <f t="shared" si="3712"/>
        <v>0</v>
      </c>
      <c r="BR1294" s="16">
        <f t="shared" si="3712"/>
        <v>0</v>
      </c>
      <c r="BS1294" s="16">
        <f t="shared" si="3712"/>
        <v>0</v>
      </c>
      <c r="BT1294" s="16">
        <f t="shared" si="3712"/>
        <v>0</v>
      </c>
      <c r="BU1294" s="16">
        <f t="shared" si="3712"/>
        <v>0</v>
      </c>
      <c r="BV1294" s="16">
        <f t="shared" si="3712"/>
        <v>0</v>
      </c>
      <c r="BW1294" s="247">
        <f t="shared" ref="BW1294:BW1303" si="3713">SUM(C1294:BV1294)</f>
        <v>0</v>
      </c>
    </row>
    <row r="1295" spans="1:75" x14ac:dyDescent="0.3">
      <c r="A1295" s="5" t="s">
        <v>658</v>
      </c>
      <c r="O1295" s="16">
        <f t="shared" ref="O1295:O1300" si="3714">+N1272</f>
        <v>0</v>
      </c>
      <c r="P1295" s="16">
        <f t="shared" ref="P1295:BV1299" si="3715">+O1272</f>
        <v>0</v>
      </c>
      <c r="Q1295" s="16">
        <f t="shared" si="3715"/>
        <v>0</v>
      </c>
      <c r="R1295" s="16">
        <f t="shared" si="3715"/>
        <v>0</v>
      </c>
      <c r="S1295" s="16">
        <f t="shared" si="3715"/>
        <v>0</v>
      </c>
      <c r="T1295" s="16">
        <f t="shared" si="3715"/>
        <v>0</v>
      </c>
      <c r="U1295" s="16">
        <f t="shared" si="3715"/>
        <v>0</v>
      </c>
      <c r="V1295" s="16">
        <f t="shared" si="3715"/>
        <v>0</v>
      </c>
      <c r="W1295" s="16">
        <f t="shared" si="3715"/>
        <v>0</v>
      </c>
      <c r="X1295" s="16">
        <f t="shared" si="3715"/>
        <v>0</v>
      </c>
      <c r="Y1295" s="16">
        <f t="shared" si="3715"/>
        <v>0</v>
      </c>
      <c r="Z1295" s="16">
        <f t="shared" si="3715"/>
        <v>0</v>
      </c>
      <c r="AA1295" s="16">
        <f t="shared" si="3715"/>
        <v>0</v>
      </c>
      <c r="AB1295" s="16">
        <f t="shared" si="3715"/>
        <v>0</v>
      </c>
      <c r="AC1295" s="16">
        <f t="shared" si="3715"/>
        <v>0</v>
      </c>
      <c r="AD1295" s="16">
        <f t="shared" si="3715"/>
        <v>0</v>
      </c>
      <c r="AE1295" s="16">
        <f t="shared" si="3715"/>
        <v>0</v>
      </c>
      <c r="AF1295" s="16">
        <f t="shared" si="3715"/>
        <v>0</v>
      </c>
      <c r="AG1295" s="16">
        <f t="shared" si="3715"/>
        <v>0</v>
      </c>
      <c r="AH1295" s="16">
        <f t="shared" si="3715"/>
        <v>0</v>
      </c>
      <c r="AI1295" s="16">
        <f t="shared" si="3715"/>
        <v>0</v>
      </c>
      <c r="AJ1295" s="16">
        <f t="shared" si="3715"/>
        <v>0</v>
      </c>
      <c r="AK1295" s="16">
        <f t="shared" si="3715"/>
        <v>0</v>
      </c>
      <c r="AL1295" s="16">
        <f t="shared" si="3715"/>
        <v>0</v>
      </c>
      <c r="AM1295" s="16">
        <f t="shared" si="3715"/>
        <v>0</v>
      </c>
      <c r="AN1295" s="16">
        <f t="shared" si="3715"/>
        <v>0</v>
      </c>
      <c r="AO1295" s="16">
        <f t="shared" si="3715"/>
        <v>0</v>
      </c>
      <c r="AP1295" s="16">
        <f t="shared" si="3715"/>
        <v>0</v>
      </c>
      <c r="AQ1295" s="16">
        <f t="shared" si="3715"/>
        <v>0</v>
      </c>
      <c r="AR1295" s="16">
        <f t="shared" si="3715"/>
        <v>0</v>
      </c>
      <c r="AS1295" s="16">
        <f t="shared" si="3715"/>
        <v>0</v>
      </c>
      <c r="AT1295" s="16">
        <f t="shared" si="3715"/>
        <v>0</v>
      </c>
      <c r="AU1295" s="16">
        <f t="shared" si="3715"/>
        <v>0</v>
      </c>
      <c r="AV1295" s="16">
        <f t="shared" si="3715"/>
        <v>0</v>
      </c>
      <c r="AW1295" s="16">
        <f t="shared" si="3715"/>
        <v>0</v>
      </c>
      <c r="AX1295" s="16">
        <f t="shared" si="3715"/>
        <v>0</v>
      </c>
      <c r="AY1295" s="16">
        <f t="shared" si="3715"/>
        <v>0</v>
      </c>
      <c r="AZ1295" s="16">
        <f t="shared" si="3715"/>
        <v>0</v>
      </c>
      <c r="BA1295" s="16">
        <f t="shared" si="3715"/>
        <v>0</v>
      </c>
      <c r="BB1295" s="16">
        <f t="shared" si="3715"/>
        <v>0</v>
      </c>
      <c r="BC1295" s="16">
        <f t="shared" si="3715"/>
        <v>0</v>
      </c>
      <c r="BD1295" s="16">
        <f t="shared" si="3715"/>
        <v>0</v>
      </c>
      <c r="BE1295" s="16">
        <f t="shared" si="3715"/>
        <v>0</v>
      </c>
      <c r="BF1295" s="16">
        <f t="shared" si="3715"/>
        <v>0</v>
      </c>
      <c r="BG1295" s="16">
        <f t="shared" si="3715"/>
        <v>0</v>
      </c>
      <c r="BH1295" s="16">
        <f t="shared" si="3715"/>
        <v>0</v>
      </c>
      <c r="BI1295" s="16">
        <f t="shared" si="3715"/>
        <v>0</v>
      </c>
      <c r="BJ1295" s="16">
        <f t="shared" si="3715"/>
        <v>0</v>
      </c>
      <c r="BK1295" s="16">
        <f t="shared" si="3715"/>
        <v>0</v>
      </c>
      <c r="BL1295" s="16">
        <f t="shared" si="3715"/>
        <v>0</v>
      </c>
      <c r="BM1295" s="16">
        <f t="shared" si="3715"/>
        <v>0</v>
      </c>
      <c r="BN1295" s="16">
        <f t="shared" si="3715"/>
        <v>0</v>
      </c>
      <c r="BO1295" s="16">
        <f t="shared" si="3715"/>
        <v>0</v>
      </c>
      <c r="BP1295" s="16">
        <f t="shared" si="3715"/>
        <v>0</v>
      </c>
      <c r="BQ1295" s="16">
        <f t="shared" si="3715"/>
        <v>0</v>
      </c>
      <c r="BR1295" s="16">
        <f t="shared" si="3715"/>
        <v>0</v>
      </c>
      <c r="BS1295" s="16">
        <f t="shared" si="3715"/>
        <v>0</v>
      </c>
      <c r="BT1295" s="16">
        <f t="shared" si="3715"/>
        <v>0</v>
      </c>
      <c r="BU1295" s="16">
        <f t="shared" si="3715"/>
        <v>0</v>
      </c>
      <c r="BV1295" s="16">
        <f t="shared" si="3715"/>
        <v>0</v>
      </c>
      <c r="BW1295" s="247">
        <f t="shared" si="3713"/>
        <v>0</v>
      </c>
    </row>
    <row r="1296" spans="1:75" x14ac:dyDescent="0.3">
      <c r="A1296" s="5" t="s">
        <v>659</v>
      </c>
      <c r="O1296" s="16">
        <f t="shared" si="3714"/>
        <v>0</v>
      </c>
      <c r="P1296" s="16">
        <f t="shared" ref="P1296:AD1296" si="3716">+O1273</f>
        <v>0</v>
      </c>
      <c r="Q1296" s="16">
        <f t="shared" si="3716"/>
        <v>0</v>
      </c>
      <c r="R1296" s="16">
        <f t="shared" si="3716"/>
        <v>0</v>
      </c>
      <c r="S1296" s="16">
        <f t="shared" si="3716"/>
        <v>0</v>
      </c>
      <c r="T1296" s="16">
        <f t="shared" si="3716"/>
        <v>0</v>
      </c>
      <c r="U1296" s="16">
        <f t="shared" si="3716"/>
        <v>0</v>
      </c>
      <c r="V1296" s="16">
        <f t="shared" si="3716"/>
        <v>0</v>
      </c>
      <c r="W1296" s="16">
        <f t="shared" si="3716"/>
        <v>0</v>
      </c>
      <c r="X1296" s="16">
        <f t="shared" si="3716"/>
        <v>0</v>
      </c>
      <c r="Y1296" s="16">
        <f t="shared" si="3716"/>
        <v>0</v>
      </c>
      <c r="Z1296" s="16">
        <f t="shared" si="3716"/>
        <v>0</v>
      </c>
      <c r="AA1296" s="16">
        <f t="shared" si="3716"/>
        <v>0</v>
      </c>
      <c r="AB1296" s="16">
        <f t="shared" si="3716"/>
        <v>0</v>
      </c>
      <c r="AC1296" s="16">
        <f t="shared" si="3716"/>
        <v>0</v>
      </c>
      <c r="AD1296" s="16">
        <f t="shared" si="3716"/>
        <v>0</v>
      </c>
      <c r="AE1296" s="16">
        <f t="shared" si="3715"/>
        <v>0</v>
      </c>
      <c r="AF1296" s="16">
        <f t="shared" si="3715"/>
        <v>0</v>
      </c>
      <c r="AG1296" s="16">
        <f t="shared" si="3715"/>
        <v>0</v>
      </c>
      <c r="AH1296" s="16">
        <f t="shared" si="3715"/>
        <v>0</v>
      </c>
      <c r="AI1296" s="16">
        <f t="shared" si="3715"/>
        <v>0</v>
      </c>
      <c r="AJ1296" s="16">
        <f t="shared" si="3715"/>
        <v>0</v>
      </c>
      <c r="AK1296" s="16">
        <f t="shared" si="3715"/>
        <v>0</v>
      </c>
      <c r="AL1296" s="16">
        <f t="shared" si="3715"/>
        <v>0</v>
      </c>
      <c r="AM1296" s="16">
        <f t="shared" si="3715"/>
        <v>0</v>
      </c>
      <c r="AN1296" s="16">
        <f t="shared" si="3715"/>
        <v>0</v>
      </c>
      <c r="AO1296" s="16">
        <f t="shared" si="3715"/>
        <v>0</v>
      </c>
      <c r="AP1296" s="16">
        <f t="shared" si="3715"/>
        <v>0</v>
      </c>
      <c r="AQ1296" s="16">
        <f t="shared" si="3715"/>
        <v>0</v>
      </c>
      <c r="AR1296" s="16">
        <f t="shared" si="3715"/>
        <v>0</v>
      </c>
      <c r="AS1296" s="16">
        <f t="shared" si="3715"/>
        <v>0</v>
      </c>
      <c r="AT1296" s="16">
        <f t="shared" si="3715"/>
        <v>0</v>
      </c>
      <c r="AU1296" s="16">
        <f t="shared" si="3715"/>
        <v>0</v>
      </c>
      <c r="AV1296" s="16">
        <f t="shared" si="3715"/>
        <v>0</v>
      </c>
      <c r="AW1296" s="16">
        <f t="shared" si="3715"/>
        <v>0</v>
      </c>
      <c r="AX1296" s="16">
        <f t="shared" si="3715"/>
        <v>0</v>
      </c>
      <c r="AY1296" s="16">
        <f t="shared" si="3715"/>
        <v>0</v>
      </c>
      <c r="AZ1296" s="16">
        <f t="shared" si="3715"/>
        <v>0</v>
      </c>
      <c r="BA1296" s="16">
        <f t="shared" si="3715"/>
        <v>0</v>
      </c>
      <c r="BB1296" s="16">
        <f t="shared" si="3715"/>
        <v>0</v>
      </c>
      <c r="BC1296" s="16">
        <f t="shared" si="3715"/>
        <v>0</v>
      </c>
      <c r="BD1296" s="16">
        <f t="shared" si="3715"/>
        <v>0</v>
      </c>
      <c r="BE1296" s="16">
        <f t="shared" si="3715"/>
        <v>0</v>
      </c>
      <c r="BF1296" s="16">
        <f t="shared" si="3715"/>
        <v>0</v>
      </c>
      <c r="BG1296" s="16">
        <f t="shared" si="3715"/>
        <v>0</v>
      </c>
      <c r="BH1296" s="16">
        <f t="shared" si="3715"/>
        <v>0</v>
      </c>
      <c r="BI1296" s="16">
        <f t="shared" si="3715"/>
        <v>0</v>
      </c>
      <c r="BJ1296" s="16">
        <f t="shared" si="3715"/>
        <v>0</v>
      </c>
      <c r="BK1296" s="16">
        <f t="shared" si="3715"/>
        <v>0</v>
      </c>
      <c r="BL1296" s="16">
        <f t="shared" si="3715"/>
        <v>0</v>
      </c>
      <c r="BM1296" s="16">
        <f t="shared" si="3715"/>
        <v>0</v>
      </c>
      <c r="BN1296" s="16">
        <f t="shared" si="3715"/>
        <v>0</v>
      </c>
      <c r="BO1296" s="16">
        <f t="shared" si="3715"/>
        <v>0</v>
      </c>
      <c r="BP1296" s="16">
        <f t="shared" si="3715"/>
        <v>0</v>
      </c>
      <c r="BQ1296" s="16">
        <f t="shared" si="3715"/>
        <v>0</v>
      </c>
      <c r="BR1296" s="16">
        <f t="shared" si="3715"/>
        <v>0</v>
      </c>
      <c r="BS1296" s="16">
        <f t="shared" si="3715"/>
        <v>0</v>
      </c>
      <c r="BT1296" s="16">
        <f t="shared" si="3715"/>
        <v>0</v>
      </c>
      <c r="BU1296" s="16">
        <f t="shared" si="3715"/>
        <v>0</v>
      </c>
      <c r="BV1296" s="16">
        <f t="shared" si="3715"/>
        <v>0</v>
      </c>
      <c r="BW1296" s="247">
        <f t="shared" si="3713"/>
        <v>0</v>
      </c>
    </row>
    <row r="1297" spans="1:75" x14ac:dyDescent="0.3">
      <c r="A1297" s="5" t="s">
        <v>660</v>
      </c>
      <c r="O1297" s="16">
        <f t="shared" si="3714"/>
        <v>0</v>
      </c>
      <c r="P1297" s="16">
        <f t="shared" si="3715"/>
        <v>0</v>
      </c>
      <c r="Q1297" s="16">
        <f t="shared" si="3715"/>
        <v>0</v>
      </c>
      <c r="R1297" s="16">
        <f t="shared" si="3715"/>
        <v>0</v>
      </c>
      <c r="S1297" s="16">
        <f t="shared" si="3715"/>
        <v>0</v>
      </c>
      <c r="T1297" s="16">
        <f t="shared" si="3715"/>
        <v>0</v>
      </c>
      <c r="U1297" s="16">
        <f t="shared" si="3715"/>
        <v>0</v>
      </c>
      <c r="V1297" s="16">
        <f t="shared" si="3715"/>
        <v>0</v>
      </c>
      <c r="W1297" s="16">
        <f t="shared" si="3715"/>
        <v>0</v>
      </c>
      <c r="X1297" s="16">
        <f t="shared" si="3715"/>
        <v>0</v>
      </c>
      <c r="Y1297" s="16">
        <f t="shared" si="3715"/>
        <v>0</v>
      </c>
      <c r="Z1297" s="16">
        <f t="shared" si="3715"/>
        <v>0</v>
      </c>
      <c r="AA1297" s="16">
        <f t="shared" si="3715"/>
        <v>0</v>
      </c>
      <c r="AB1297" s="16">
        <f t="shared" si="3715"/>
        <v>0</v>
      </c>
      <c r="AC1297" s="16">
        <f t="shared" si="3715"/>
        <v>0</v>
      </c>
      <c r="AD1297" s="16">
        <f t="shared" si="3715"/>
        <v>0</v>
      </c>
      <c r="AE1297" s="16">
        <f t="shared" si="3715"/>
        <v>0</v>
      </c>
      <c r="AF1297" s="16">
        <f t="shared" si="3715"/>
        <v>0</v>
      </c>
      <c r="AG1297" s="16">
        <f t="shared" si="3715"/>
        <v>0</v>
      </c>
      <c r="AH1297" s="16">
        <f t="shared" si="3715"/>
        <v>0</v>
      </c>
      <c r="AI1297" s="16">
        <f t="shared" si="3715"/>
        <v>0</v>
      </c>
      <c r="AJ1297" s="16">
        <f t="shared" si="3715"/>
        <v>0</v>
      </c>
      <c r="AK1297" s="16">
        <f t="shared" si="3715"/>
        <v>0</v>
      </c>
      <c r="AL1297" s="16">
        <f t="shared" si="3715"/>
        <v>0</v>
      </c>
      <c r="AM1297" s="16">
        <f t="shared" si="3715"/>
        <v>0</v>
      </c>
      <c r="AN1297" s="16">
        <f t="shared" si="3715"/>
        <v>0</v>
      </c>
      <c r="AO1297" s="16">
        <f t="shared" si="3715"/>
        <v>0</v>
      </c>
      <c r="AP1297" s="16">
        <f t="shared" si="3715"/>
        <v>0</v>
      </c>
      <c r="AQ1297" s="16">
        <f t="shared" si="3715"/>
        <v>0</v>
      </c>
      <c r="AR1297" s="16">
        <f t="shared" si="3715"/>
        <v>0</v>
      </c>
      <c r="AS1297" s="16">
        <f t="shared" si="3715"/>
        <v>0</v>
      </c>
      <c r="AT1297" s="16">
        <f t="shared" si="3715"/>
        <v>0</v>
      </c>
      <c r="AU1297" s="16">
        <f t="shared" si="3715"/>
        <v>0</v>
      </c>
      <c r="AV1297" s="16">
        <f t="shared" si="3715"/>
        <v>0</v>
      </c>
      <c r="AW1297" s="16">
        <f t="shared" si="3715"/>
        <v>0</v>
      </c>
      <c r="AX1297" s="16">
        <f t="shared" si="3715"/>
        <v>0</v>
      </c>
      <c r="AY1297" s="16">
        <f t="shared" si="3715"/>
        <v>0</v>
      </c>
      <c r="AZ1297" s="16">
        <f t="shared" si="3715"/>
        <v>0</v>
      </c>
      <c r="BA1297" s="16">
        <f t="shared" si="3715"/>
        <v>0</v>
      </c>
      <c r="BB1297" s="16">
        <f t="shared" si="3715"/>
        <v>0</v>
      </c>
      <c r="BC1297" s="16">
        <f t="shared" si="3715"/>
        <v>0</v>
      </c>
      <c r="BD1297" s="16">
        <f t="shared" si="3715"/>
        <v>0</v>
      </c>
      <c r="BE1297" s="16">
        <f t="shared" si="3715"/>
        <v>0</v>
      </c>
      <c r="BF1297" s="16">
        <f t="shared" si="3715"/>
        <v>0</v>
      </c>
      <c r="BG1297" s="16">
        <f t="shared" si="3715"/>
        <v>0</v>
      </c>
      <c r="BH1297" s="16">
        <f t="shared" si="3715"/>
        <v>0</v>
      </c>
      <c r="BI1297" s="16">
        <f t="shared" si="3715"/>
        <v>0</v>
      </c>
      <c r="BJ1297" s="16">
        <f t="shared" si="3715"/>
        <v>0</v>
      </c>
      <c r="BK1297" s="16">
        <f t="shared" si="3715"/>
        <v>0</v>
      </c>
      <c r="BL1297" s="16">
        <f t="shared" si="3715"/>
        <v>0</v>
      </c>
      <c r="BM1297" s="16">
        <f t="shared" si="3715"/>
        <v>0</v>
      </c>
      <c r="BN1297" s="16">
        <f t="shared" si="3715"/>
        <v>0</v>
      </c>
      <c r="BO1297" s="16">
        <f t="shared" si="3715"/>
        <v>0</v>
      </c>
      <c r="BP1297" s="16">
        <f t="shared" si="3715"/>
        <v>0</v>
      </c>
      <c r="BQ1297" s="16">
        <f t="shared" si="3715"/>
        <v>0</v>
      </c>
      <c r="BR1297" s="16">
        <f t="shared" si="3715"/>
        <v>0</v>
      </c>
      <c r="BS1297" s="16">
        <f t="shared" si="3715"/>
        <v>0</v>
      </c>
      <c r="BT1297" s="16">
        <f t="shared" si="3715"/>
        <v>0</v>
      </c>
      <c r="BU1297" s="16">
        <f t="shared" si="3715"/>
        <v>0</v>
      </c>
      <c r="BV1297" s="16">
        <f t="shared" si="3715"/>
        <v>0</v>
      </c>
      <c r="BW1297" s="247">
        <f t="shared" si="3713"/>
        <v>0</v>
      </c>
    </row>
    <row r="1298" spans="1:75" x14ac:dyDescent="0.3">
      <c r="A1298" s="5" t="s">
        <v>661</v>
      </c>
      <c r="O1298" s="16">
        <f t="shared" si="3714"/>
        <v>0</v>
      </c>
      <c r="P1298" s="16">
        <f t="shared" si="3715"/>
        <v>0</v>
      </c>
      <c r="Q1298" s="16">
        <f t="shared" si="3715"/>
        <v>0</v>
      </c>
      <c r="R1298" s="16">
        <f t="shared" si="3715"/>
        <v>0</v>
      </c>
      <c r="S1298" s="16">
        <f t="shared" si="3715"/>
        <v>0</v>
      </c>
      <c r="T1298" s="16">
        <f t="shared" si="3715"/>
        <v>0</v>
      </c>
      <c r="U1298" s="16">
        <f t="shared" si="3715"/>
        <v>0</v>
      </c>
      <c r="V1298" s="16">
        <f t="shared" si="3715"/>
        <v>0</v>
      </c>
      <c r="W1298" s="16">
        <f t="shared" si="3715"/>
        <v>0</v>
      </c>
      <c r="X1298" s="16">
        <f t="shared" si="3715"/>
        <v>0</v>
      </c>
      <c r="Y1298" s="16">
        <f t="shared" si="3715"/>
        <v>0</v>
      </c>
      <c r="Z1298" s="16">
        <f t="shared" si="3715"/>
        <v>0</v>
      </c>
      <c r="AA1298" s="16">
        <f t="shared" si="3715"/>
        <v>0</v>
      </c>
      <c r="AB1298" s="16">
        <f t="shared" si="3715"/>
        <v>0</v>
      </c>
      <c r="AC1298" s="16">
        <f t="shared" si="3715"/>
        <v>0</v>
      </c>
      <c r="AD1298" s="16">
        <f t="shared" si="3715"/>
        <v>0</v>
      </c>
      <c r="AE1298" s="16">
        <f t="shared" si="3715"/>
        <v>0</v>
      </c>
      <c r="AF1298" s="16">
        <f t="shared" si="3715"/>
        <v>0</v>
      </c>
      <c r="AG1298" s="16">
        <f t="shared" si="3715"/>
        <v>0</v>
      </c>
      <c r="AH1298" s="16">
        <f t="shared" si="3715"/>
        <v>0</v>
      </c>
      <c r="AI1298" s="16">
        <f t="shared" si="3715"/>
        <v>0</v>
      </c>
      <c r="AJ1298" s="16">
        <f t="shared" si="3715"/>
        <v>0</v>
      </c>
      <c r="AK1298" s="16">
        <f t="shared" si="3715"/>
        <v>0</v>
      </c>
      <c r="AL1298" s="16">
        <f t="shared" si="3715"/>
        <v>0</v>
      </c>
      <c r="AM1298" s="16">
        <f t="shared" si="3715"/>
        <v>0</v>
      </c>
      <c r="AN1298" s="16">
        <f t="shared" si="3715"/>
        <v>0</v>
      </c>
      <c r="AO1298" s="16">
        <f t="shared" si="3715"/>
        <v>0</v>
      </c>
      <c r="AP1298" s="16">
        <f t="shared" si="3715"/>
        <v>0</v>
      </c>
      <c r="AQ1298" s="16">
        <f t="shared" si="3715"/>
        <v>0</v>
      </c>
      <c r="AR1298" s="16">
        <f t="shared" si="3715"/>
        <v>0</v>
      </c>
      <c r="AS1298" s="16">
        <f t="shared" si="3715"/>
        <v>0</v>
      </c>
      <c r="AT1298" s="16">
        <f t="shared" si="3715"/>
        <v>0</v>
      </c>
      <c r="AU1298" s="16">
        <f t="shared" si="3715"/>
        <v>0</v>
      </c>
      <c r="AV1298" s="16">
        <f t="shared" si="3715"/>
        <v>0</v>
      </c>
      <c r="AW1298" s="16">
        <f t="shared" si="3715"/>
        <v>0</v>
      </c>
      <c r="AX1298" s="16">
        <f t="shared" si="3715"/>
        <v>0</v>
      </c>
      <c r="AY1298" s="16">
        <f t="shared" si="3715"/>
        <v>0</v>
      </c>
      <c r="AZ1298" s="16">
        <f t="shared" si="3715"/>
        <v>0</v>
      </c>
      <c r="BA1298" s="16">
        <f t="shared" si="3715"/>
        <v>0</v>
      </c>
      <c r="BB1298" s="16">
        <f t="shared" si="3715"/>
        <v>0</v>
      </c>
      <c r="BC1298" s="16">
        <f t="shared" si="3715"/>
        <v>0</v>
      </c>
      <c r="BD1298" s="16">
        <f t="shared" si="3715"/>
        <v>0</v>
      </c>
      <c r="BE1298" s="16">
        <f t="shared" si="3715"/>
        <v>0</v>
      </c>
      <c r="BF1298" s="16">
        <f t="shared" si="3715"/>
        <v>0</v>
      </c>
      <c r="BG1298" s="16">
        <f t="shared" si="3715"/>
        <v>0</v>
      </c>
      <c r="BH1298" s="16">
        <f t="shared" si="3715"/>
        <v>0</v>
      </c>
      <c r="BI1298" s="16">
        <f t="shared" si="3715"/>
        <v>0</v>
      </c>
      <c r="BJ1298" s="16">
        <f t="shared" si="3715"/>
        <v>0</v>
      </c>
      <c r="BK1298" s="16">
        <f t="shared" si="3715"/>
        <v>0</v>
      </c>
      <c r="BL1298" s="16">
        <f t="shared" si="3715"/>
        <v>0</v>
      </c>
      <c r="BM1298" s="16">
        <f t="shared" si="3715"/>
        <v>0</v>
      </c>
      <c r="BN1298" s="16">
        <f t="shared" si="3715"/>
        <v>0</v>
      </c>
      <c r="BO1298" s="16">
        <f t="shared" si="3715"/>
        <v>0</v>
      </c>
      <c r="BP1298" s="16">
        <f t="shared" si="3715"/>
        <v>0</v>
      </c>
      <c r="BQ1298" s="16">
        <f t="shared" si="3715"/>
        <v>0</v>
      </c>
      <c r="BR1298" s="16">
        <f t="shared" si="3715"/>
        <v>0</v>
      </c>
      <c r="BS1298" s="16">
        <f t="shared" si="3715"/>
        <v>0</v>
      </c>
      <c r="BT1298" s="16">
        <f t="shared" si="3715"/>
        <v>0</v>
      </c>
      <c r="BU1298" s="16">
        <f t="shared" si="3715"/>
        <v>0</v>
      </c>
      <c r="BV1298" s="16">
        <f t="shared" si="3715"/>
        <v>0</v>
      </c>
      <c r="BW1298" s="247">
        <f t="shared" si="3713"/>
        <v>0</v>
      </c>
    </row>
    <row r="1299" spans="1:75" x14ac:dyDescent="0.3">
      <c r="A1299" s="5" t="s">
        <v>662</v>
      </c>
      <c r="O1299" s="16">
        <f t="shared" si="3714"/>
        <v>0</v>
      </c>
      <c r="P1299" s="16">
        <f t="shared" si="3715"/>
        <v>0</v>
      </c>
      <c r="Q1299" s="16">
        <f t="shared" si="3715"/>
        <v>0</v>
      </c>
      <c r="R1299" s="16">
        <f t="shared" si="3715"/>
        <v>0</v>
      </c>
      <c r="S1299" s="16">
        <f t="shared" si="3715"/>
        <v>0</v>
      </c>
      <c r="T1299" s="16">
        <f t="shared" si="3715"/>
        <v>0</v>
      </c>
      <c r="U1299" s="16">
        <f t="shared" si="3715"/>
        <v>0</v>
      </c>
      <c r="V1299" s="16">
        <f t="shared" si="3715"/>
        <v>0</v>
      </c>
      <c r="W1299" s="16">
        <f t="shared" si="3715"/>
        <v>0</v>
      </c>
      <c r="X1299" s="16">
        <f t="shared" si="3715"/>
        <v>0</v>
      </c>
      <c r="Y1299" s="16">
        <f t="shared" si="3715"/>
        <v>0</v>
      </c>
      <c r="Z1299" s="16">
        <f t="shared" si="3715"/>
        <v>0</v>
      </c>
      <c r="AA1299" s="16">
        <f t="shared" si="3715"/>
        <v>0</v>
      </c>
      <c r="AB1299" s="16">
        <f t="shared" si="3715"/>
        <v>0</v>
      </c>
      <c r="AC1299" s="16">
        <f t="shared" si="3715"/>
        <v>0</v>
      </c>
      <c r="AD1299" s="16">
        <f t="shared" si="3715"/>
        <v>0</v>
      </c>
      <c r="AE1299" s="16">
        <f t="shared" si="3715"/>
        <v>0</v>
      </c>
      <c r="AF1299" s="16">
        <f t="shared" si="3715"/>
        <v>0</v>
      </c>
      <c r="AG1299" s="16">
        <f t="shared" si="3715"/>
        <v>0</v>
      </c>
      <c r="AH1299" s="16">
        <f t="shared" si="3715"/>
        <v>0</v>
      </c>
      <c r="AI1299" s="16">
        <f t="shared" si="3715"/>
        <v>0</v>
      </c>
      <c r="AJ1299" s="16">
        <f t="shared" si="3715"/>
        <v>0</v>
      </c>
      <c r="AK1299" s="16">
        <f t="shared" si="3715"/>
        <v>0</v>
      </c>
      <c r="AL1299" s="16">
        <f t="shared" si="3715"/>
        <v>0</v>
      </c>
      <c r="AM1299" s="16">
        <f t="shared" si="3715"/>
        <v>0</v>
      </c>
      <c r="AN1299" s="16">
        <f t="shared" si="3715"/>
        <v>0</v>
      </c>
      <c r="AO1299" s="16">
        <f t="shared" si="3715"/>
        <v>0</v>
      </c>
      <c r="AP1299" s="16">
        <f t="shared" si="3715"/>
        <v>0</v>
      </c>
      <c r="AQ1299" s="16">
        <f t="shared" si="3715"/>
        <v>0</v>
      </c>
      <c r="AR1299" s="16">
        <f t="shared" si="3715"/>
        <v>0</v>
      </c>
      <c r="AS1299" s="16">
        <f t="shared" si="3715"/>
        <v>0</v>
      </c>
      <c r="AT1299" s="16">
        <f t="shared" si="3715"/>
        <v>0</v>
      </c>
      <c r="AU1299" s="16">
        <f t="shared" si="3715"/>
        <v>0</v>
      </c>
      <c r="AV1299" s="16">
        <f t="shared" si="3715"/>
        <v>0</v>
      </c>
      <c r="AW1299" s="16">
        <f t="shared" si="3715"/>
        <v>0</v>
      </c>
      <c r="AX1299" s="16">
        <f t="shared" ref="P1299:BV1300" si="3717">+AW1276</f>
        <v>0</v>
      </c>
      <c r="AY1299" s="16">
        <f t="shared" si="3717"/>
        <v>0</v>
      </c>
      <c r="AZ1299" s="16">
        <f t="shared" si="3717"/>
        <v>0</v>
      </c>
      <c r="BA1299" s="16">
        <f t="shared" si="3717"/>
        <v>0</v>
      </c>
      <c r="BB1299" s="16">
        <f t="shared" si="3717"/>
        <v>0</v>
      </c>
      <c r="BC1299" s="16">
        <f t="shared" si="3717"/>
        <v>0</v>
      </c>
      <c r="BD1299" s="16">
        <f t="shared" si="3717"/>
        <v>0</v>
      </c>
      <c r="BE1299" s="16">
        <f t="shared" si="3717"/>
        <v>0</v>
      </c>
      <c r="BF1299" s="16">
        <f t="shared" si="3717"/>
        <v>0</v>
      </c>
      <c r="BG1299" s="16">
        <f t="shared" si="3717"/>
        <v>0</v>
      </c>
      <c r="BH1299" s="16">
        <f t="shared" si="3717"/>
        <v>0</v>
      </c>
      <c r="BI1299" s="16">
        <f t="shared" si="3717"/>
        <v>0</v>
      </c>
      <c r="BJ1299" s="16">
        <f t="shared" si="3717"/>
        <v>0</v>
      </c>
      <c r="BK1299" s="16">
        <f t="shared" si="3717"/>
        <v>0</v>
      </c>
      <c r="BL1299" s="16">
        <f t="shared" si="3717"/>
        <v>0</v>
      </c>
      <c r="BM1299" s="16">
        <f t="shared" si="3717"/>
        <v>0</v>
      </c>
      <c r="BN1299" s="16">
        <f t="shared" si="3717"/>
        <v>0</v>
      </c>
      <c r="BO1299" s="16">
        <f t="shared" si="3717"/>
        <v>0</v>
      </c>
      <c r="BP1299" s="16">
        <f t="shared" si="3717"/>
        <v>0</v>
      </c>
      <c r="BQ1299" s="16">
        <f t="shared" si="3717"/>
        <v>0</v>
      </c>
      <c r="BR1299" s="16">
        <f t="shared" si="3717"/>
        <v>0</v>
      </c>
      <c r="BS1299" s="16">
        <f t="shared" si="3717"/>
        <v>0</v>
      </c>
      <c r="BT1299" s="16">
        <f t="shared" si="3717"/>
        <v>0</v>
      </c>
      <c r="BU1299" s="16">
        <f t="shared" si="3717"/>
        <v>0</v>
      </c>
      <c r="BV1299" s="16">
        <f t="shared" si="3717"/>
        <v>0</v>
      </c>
      <c r="BW1299" s="247">
        <f t="shared" si="3713"/>
        <v>0</v>
      </c>
    </row>
    <row r="1300" spans="1:75" x14ac:dyDescent="0.3">
      <c r="A1300" s="5" t="s">
        <v>639</v>
      </c>
      <c r="O1300" s="16">
        <f t="shared" si="3714"/>
        <v>0</v>
      </c>
      <c r="P1300" s="16">
        <f t="shared" si="3717"/>
        <v>0</v>
      </c>
      <c r="Q1300" s="16">
        <f t="shared" si="3717"/>
        <v>0</v>
      </c>
      <c r="R1300" s="16">
        <f t="shared" si="3717"/>
        <v>0</v>
      </c>
      <c r="S1300" s="16">
        <f t="shared" si="3717"/>
        <v>0</v>
      </c>
      <c r="T1300" s="16">
        <f t="shared" si="3717"/>
        <v>0</v>
      </c>
      <c r="U1300" s="16">
        <f t="shared" si="3717"/>
        <v>0</v>
      </c>
      <c r="V1300" s="16">
        <f t="shared" si="3717"/>
        <v>0</v>
      </c>
      <c r="W1300" s="16">
        <f t="shared" si="3717"/>
        <v>0</v>
      </c>
      <c r="X1300" s="16">
        <f t="shared" si="3717"/>
        <v>0</v>
      </c>
      <c r="Y1300" s="16">
        <f t="shared" si="3717"/>
        <v>0</v>
      </c>
      <c r="Z1300" s="16">
        <f t="shared" si="3717"/>
        <v>0</v>
      </c>
      <c r="AA1300" s="16">
        <f t="shared" si="3717"/>
        <v>0</v>
      </c>
      <c r="AB1300" s="16">
        <f t="shared" si="3717"/>
        <v>0</v>
      </c>
      <c r="AC1300" s="16">
        <f t="shared" si="3717"/>
        <v>0</v>
      </c>
      <c r="AD1300" s="16">
        <f t="shared" si="3717"/>
        <v>0</v>
      </c>
      <c r="AE1300" s="16">
        <f t="shared" si="3717"/>
        <v>0</v>
      </c>
      <c r="AF1300" s="16">
        <f t="shared" si="3717"/>
        <v>0</v>
      </c>
      <c r="AG1300" s="16">
        <f t="shared" si="3717"/>
        <v>0</v>
      </c>
      <c r="AH1300" s="16">
        <f t="shared" si="3717"/>
        <v>0</v>
      </c>
      <c r="AI1300" s="16">
        <f t="shared" si="3717"/>
        <v>0</v>
      </c>
      <c r="AJ1300" s="16">
        <f t="shared" si="3717"/>
        <v>0</v>
      </c>
      <c r="AK1300" s="16">
        <f t="shared" si="3717"/>
        <v>0</v>
      </c>
      <c r="AL1300" s="16">
        <f t="shared" si="3717"/>
        <v>0</v>
      </c>
      <c r="AM1300" s="16">
        <f t="shared" si="3717"/>
        <v>0</v>
      </c>
      <c r="AN1300" s="16">
        <f t="shared" si="3717"/>
        <v>0</v>
      </c>
      <c r="AO1300" s="16">
        <f t="shared" si="3717"/>
        <v>0</v>
      </c>
      <c r="AP1300" s="16">
        <f t="shared" si="3717"/>
        <v>0</v>
      </c>
      <c r="AQ1300" s="16">
        <f t="shared" si="3717"/>
        <v>0</v>
      </c>
      <c r="AR1300" s="16">
        <f t="shared" si="3717"/>
        <v>0</v>
      </c>
      <c r="AS1300" s="16">
        <f t="shared" si="3717"/>
        <v>0</v>
      </c>
      <c r="AT1300" s="16">
        <f t="shared" si="3717"/>
        <v>0</v>
      </c>
      <c r="AU1300" s="16">
        <f t="shared" si="3717"/>
        <v>0</v>
      </c>
      <c r="AV1300" s="16">
        <f t="shared" si="3717"/>
        <v>0</v>
      </c>
      <c r="AW1300" s="16">
        <f t="shared" si="3717"/>
        <v>0</v>
      </c>
      <c r="AX1300" s="16">
        <f t="shared" si="3717"/>
        <v>0</v>
      </c>
      <c r="AY1300" s="16">
        <f t="shared" si="3717"/>
        <v>0</v>
      </c>
      <c r="AZ1300" s="16">
        <f t="shared" si="3717"/>
        <v>0</v>
      </c>
      <c r="BA1300" s="16">
        <f t="shared" si="3717"/>
        <v>0</v>
      </c>
      <c r="BB1300" s="16">
        <f t="shared" si="3717"/>
        <v>0</v>
      </c>
      <c r="BC1300" s="16">
        <f t="shared" si="3717"/>
        <v>0</v>
      </c>
      <c r="BD1300" s="16">
        <f t="shared" si="3717"/>
        <v>0</v>
      </c>
      <c r="BE1300" s="16">
        <f t="shared" si="3717"/>
        <v>0</v>
      </c>
      <c r="BF1300" s="16">
        <f t="shared" si="3717"/>
        <v>0</v>
      </c>
      <c r="BG1300" s="16">
        <f t="shared" si="3717"/>
        <v>0</v>
      </c>
      <c r="BH1300" s="16">
        <f t="shared" si="3717"/>
        <v>0</v>
      </c>
      <c r="BI1300" s="16">
        <f t="shared" si="3717"/>
        <v>0</v>
      </c>
      <c r="BJ1300" s="16">
        <f t="shared" si="3717"/>
        <v>0</v>
      </c>
      <c r="BK1300" s="16">
        <f t="shared" si="3717"/>
        <v>0</v>
      </c>
      <c r="BL1300" s="16">
        <f t="shared" si="3717"/>
        <v>0</v>
      </c>
      <c r="BM1300" s="16">
        <f t="shared" si="3717"/>
        <v>0</v>
      </c>
      <c r="BN1300" s="16">
        <f t="shared" si="3717"/>
        <v>0</v>
      </c>
      <c r="BO1300" s="16">
        <f t="shared" si="3717"/>
        <v>0</v>
      </c>
      <c r="BP1300" s="16">
        <f t="shared" si="3717"/>
        <v>0</v>
      </c>
      <c r="BQ1300" s="16">
        <f t="shared" si="3717"/>
        <v>0</v>
      </c>
      <c r="BR1300" s="16">
        <f t="shared" si="3717"/>
        <v>0</v>
      </c>
      <c r="BS1300" s="16">
        <f t="shared" si="3717"/>
        <v>0</v>
      </c>
      <c r="BT1300" s="16">
        <f t="shared" si="3717"/>
        <v>0</v>
      </c>
      <c r="BU1300" s="16">
        <f t="shared" si="3717"/>
        <v>0</v>
      </c>
      <c r="BV1300" s="16">
        <f t="shared" si="3717"/>
        <v>0</v>
      </c>
      <c r="BW1300" s="247">
        <f t="shared" si="3713"/>
        <v>0</v>
      </c>
    </row>
    <row r="1301" spans="1:75" x14ac:dyDescent="0.3">
      <c r="A1301" s="5" t="s">
        <v>670</v>
      </c>
      <c r="O1301" s="16">
        <f>+N1280</f>
        <v>0</v>
      </c>
      <c r="P1301" s="16">
        <f t="shared" ref="P1301:BV1301" si="3718">+O1280</f>
        <v>0</v>
      </c>
      <c r="Q1301" s="16">
        <f t="shared" si="3718"/>
        <v>0</v>
      </c>
      <c r="R1301" s="16">
        <f t="shared" si="3718"/>
        <v>0</v>
      </c>
      <c r="S1301" s="16">
        <f t="shared" si="3718"/>
        <v>0</v>
      </c>
      <c r="T1301" s="16">
        <f t="shared" si="3718"/>
        <v>0</v>
      </c>
      <c r="U1301" s="16">
        <f t="shared" si="3718"/>
        <v>0</v>
      </c>
      <c r="V1301" s="16">
        <f t="shared" si="3718"/>
        <v>0</v>
      </c>
      <c r="W1301" s="16">
        <f t="shared" si="3718"/>
        <v>0</v>
      </c>
      <c r="X1301" s="16">
        <f t="shared" si="3718"/>
        <v>0</v>
      </c>
      <c r="Y1301" s="16">
        <f t="shared" si="3718"/>
        <v>0</v>
      </c>
      <c r="Z1301" s="16">
        <f t="shared" si="3718"/>
        <v>0</v>
      </c>
      <c r="AA1301" s="16">
        <f t="shared" si="3718"/>
        <v>0</v>
      </c>
      <c r="AB1301" s="16">
        <f t="shared" si="3718"/>
        <v>0</v>
      </c>
      <c r="AC1301" s="16">
        <f t="shared" si="3718"/>
        <v>0</v>
      </c>
      <c r="AD1301" s="16">
        <f t="shared" si="3718"/>
        <v>0</v>
      </c>
      <c r="AE1301" s="16">
        <f t="shared" si="3718"/>
        <v>0</v>
      </c>
      <c r="AF1301" s="16">
        <f t="shared" si="3718"/>
        <v>0</v>
      </c>
      <c r="AG1301" s="16">
        <f t="shared" si="3718"/>
        <v>0</v>
      </c>
      <c r="AH1301" s="16">
        <f t="shared" si="3718"/>
        <v>0</v>
      </c>
      <c r="AI1301" s="16">
        <f t="shared" si="3718"/>
        <v>0</v>
      </c>
      <c r="AJ1301" s="16">
        <f t="shared" si="3718"/>
        <v>0</v>
      </c>
      <c r="AK1301" s="16">
        <f t="shared" si="3718"/>
        <v>0</v>
      </c>
      <c r="AL1301" s="16">
        <f t="shared" si="3718"/>
        <v>0</v>
      </c>
      <c r="AM1301" s="16">
        <f t="shared" si="3718"/>
        <v>0</v>
      </c>
      <c r="AN1301" s="16">
        <f t="shared" si="3718"/>
        <v>0</v>
      </c>
      <c r="AO1301" s="16">
        <f t="shared" si="3718"/>
        <v>0</v>
      </c>
      <c r="AP1301" s="16">
        <f t="shared" si="3718"/>
        <v>0</v>
      </c>
      <c r="AQ1301" s="16">
        <f t="shared" si="3718"/>
        <v>0</v>
      </c>
      <c r="AR1301" s="16">
        <f t="shared" si="3718"/>
        <v>0</v>
      </c>
      <c r="AS1301" s="16">
        <f t="shared" si="3718"/>
        <v>0</v>
      </c>
      <c r="AT1301" s="16">
        <f t="shared" si="3718"/>
        <v>0</v>
      </c>
      <c r="AU1301" s="16">
        <f t="shared" si="3718"/>
        <v>0</v>
      </c>
      <c r="AV1301" s="16">
        <f t="shared" si="3718"/>
        <v>0</v>
      </c>
      <c r="AW1301" s="16">
        <f t="shared" si="3718"/>
        <v>0</v>
      </c>
      <c r="AX1301" s="16">
        <f t="shared" si="3718"/>
        <v>0</v>
      </c>
      <c r="AY1301" s="16">
        <f t="shared" si="3718"/>
        <v>0</v>
      </c>
      <c r="AZ1301" s="16">
        <f t="shared" si="3718"/>
        <v>0</v>
      </c>
      <c r="BA1301" s="16">
        <f t="shared" si="3718"/>
        <v>0</v>
      </c>
      <c r="BB1301" s="16">
        <f t="shared" si="3718"/>
        <v>0</v>
      </c>
      <c r="BC1301" s="16">
        <f t="shared" si="3718"/>
        <v>0</v>
      </c>
      <c r="BD1301" s="16">
        <f t="shared" si="3718"/>
        <v>0</v>
      </c>
      <c r="BE1301" s="16">
        <f t="shared" si="3718"/>
        <v>0</v>
      </c>
      <c r="BF1301" s="16">
        <f t="shared" si="3718"/>
        <v>0</v>
      </c>
      <c r="BG1301" s="16">
        <f t="shared" si="3718"/>
        <v>0</v>
      </c>
      <c r="BH1301" s="16">
        <f t="shared" si="3718"/>
        <v>0</v>
      </c>
      <c r="BI1301" s="16">
        <f t="shared" si="3718"/>
        <v>0</v>
      </c>
      <c r="BJ1301" s="16">
        <f t="shared" si="3718"/>
        <v>0</v>
      </c>
      <c r="BK1301" s="16">
        <f t="shared" si="3718"/>
        <v>0</v>
      </c>
      <c r="BL1301" s="16">
        <f t="shared" si="3718"/>
        <v>0</v>
      </c>
      <c r="BM1301" s="16">
        <f t="shared" si="3718"/>
        <v>0</v>
      </c>
      <c r="BN1301" s="16">
        <f t="shared" si="3718"/>
        <v>0</v>
      </c>
      <c r="BO1301" s="16">
        <f t="shared" si="3718"/>
        <v>0</v>
      </c>
      <c r="BP1301" s="16">
        <f t="shared" si="3718"/>
        <v>0</v>
      </c>
      <c r="BQ1301" s="16">
        <f t="shared" si="3718"/>
        <v>0</v>
      </c>
      <c r="BR1301" s="16">
        <f t="shared" si="3718"/>
        <v>0</v>
      </c>
      <c r="BS1301" s="16">
        <f t="shared" si="3718"/>
        <v>0</v>
      </c>
      <c r="BT1301" s="16">
        <f t="shared" si="3718"/>
        <v>0</v>
      </c>
      <c r="BU1301" s="64">
        <f>+BT1280</f>
        <v>0</v>
      </c>
      <c r="BV1301" s="16">
        <f t="shared" si="3718"/>
        <v>0</v>
      </c>
      <c r="BW1301" s="247">
        <f t="shared" si="3713"/>
        <v>0</v>
      </c>
    </row>
    <row r="1302" spans="1:75" x14ac:dyDescent="0.3">
      <c r="A1302" s="5" t="s">
        <v>665</v>
      </c>
      <c r="O1302" s="16">
        <f>+N1283</f>
        <v>0</v>
      </c>
      <c r="P1302" s="16">
        <f t="shared" ref="P1302:BV1302" si="3719">+O1283</f>
        <v>0</v>
      </c>
      <c r="Q1302" s="16">
        <f t="shared" si="3719"/>
        <v>0</v>
      </c>
      <c r="R1302" s="16">
        <f t="shared" si="3719"/>
        <v>0</v>
      </c>
      <c r="S1302" s="16">
        <f t="shared" si="3719"/>
        <v>0</v>
      </c>
      <c r="T1302" s="16">
        <f t="shared" si="3719"/>
        <v>0</v>
      </c>
      <c r="U1302" s="16">
        <f t="shared" si="3719"/>
        <v>0</v>
      </c>
      <c r="V1302" s="16">
        <f t="shared" si="3719"/>
        <v>0</v>
      </c>
      <c r="W1302" s="16">
        <f t="shared" si="3719"/>
        <v>0</v>
      </c>
      <c r="X1302" s="16">
        <f t="shared" si="3719"/>
        <v>0</v>
      </c>
      <c r="Y1302" s="16">
        <f t="shared" si="3719"/>
        <v>0</v>
      </c>
      <c r="Z1302" s="16">
        <f t="shared" si="3719"/>
        <v>0</v>
      </c>
      <c r="AA1302" s="16">
        <f t="shared" si="3719"/>
        <v>0</v>
      </c>
      <c r="AB1302" s="16">
        <f t="shared" si="3719"/>
        <v>0</v>
      </c>
      <c r="AC1302" s="16">
        <f t="shared" si="3719"/>
        <v>0</v>
      </c>
      <c r="AD1302" s="16">
        <f t="shared" si="3719"/>
        <v>0</v>
      </c>
      <c r="AE1302" s="16">
        <f t="shared" si="3719"/>
        <v>0</v>
      </c>
      <c r="AF1302" s="16">
        <f t="shared" si="3719"/>
        <v>0</v>
      </c>
      <c r="AG1302" s="16">
        <f t="shared" si="3719"/>
        <v>0</v>
      </c>
      <c r="AH1302" s="16">
        <f t="shared" si="3719"/>
        <v>0</v>
      </c>
      <c r="AI1302" s="16">
        <f t="shared" si="3719"/>
        <v>0</v>
      </c>
      <c r="AJ1302" s="16">
        <f t="shared" si="3719"/>
        <v>0</v>
      </c>
      <c r="AK1302" s="16">
        <f t="shared" si="3719"/>
        <v>0</v>
      </c>
      <c r="AL1302" s="16">
        <f t="shared" si="3719"/>
        <v>0</v>
      </c>
      <c r="AM1302" s="16">
        <f t="shared" si="3719"/>
        <v>0</v>
      </c>
      <c r="AN1302" s="16">
        <f t="shared" si="3719"/>
        <v>0</v>
      </c>
      <c r="AO1302" s="16">
        <f t="shared" si="3719"/>
        <v>0</v>
      </c>
      <c r="AP1302" s="16">
        <f t="shared" si="3719"/>
        <v>0</v>
      </c>
      <c r="AQ1302" s="16">
        <f t="shared" si="3719"/>
        <v>0</v>
      </c>
      <c r="AR1302" s="16">
        <f t="shared" si="3719"/>
        <v>0</v>
      </c>
      <c r="AS1302" s="16">
        <f t="shared" si="3719"/>
        <v>0</v>
      </c>
      <c r="AT1302" s="16">
        <f t="shared" si="3719"/>
        <v>0</v>
      </c>
      <c r="AU1302" s="16">
        <f t="shared" si="3719"/>
        <v>0</v>
      </c>
      <c r="AV1302" s="16">
        <f t="shared" si="3719"/>
        <v>0</v>
      </c>
      <c r="AW1302" s="16">
        <f t="shared" si="3719"/>
        <v>0</v>
      </c>
      <c r="AX1302" s="16">
        <f t="shared" si="3719"/>
        <v>0</v>
      </c>
      <c r="AY1302" s="16">
        <f t="shared" si="3719"/>
        <v>0</v>
      </c>
      <c r="AZ1302" s="16">
        <f t="shared" si="3719"/>
        <v>0</v>
      </c>
      <c r="BA1302" s="16">
        <f t="shared" si="3719"/>
        <v>0</v>
      </c>
      <c r="BB1302" s="16">
        <f t="shared" si="3719"/>
        <v>0</v>
      </c>
      <c r="BC1302" s="16">
        <f t="shared" si="3719"/>
        <v>0</v>
      </c>
      <c r="BD1302" s="16">
        <f t="shared" si="3719"/>
        <v>0</v>
      </c>
      <c r="BE1302" s="16">
        <f t="shared" si="3719"/>
        <v>0</v>
      </c>
      <c r="BF1302" s="16">
        <f t="shared" si="3719"/>
        <v>0</v>
      </c>
      <c r="BG1302" s="16">
        <f t="shared" si="3719"/>
        <v>0</v>
      </c>
      <c r="BH1302" s="16">
        <f t="shared" si="3719"/>
        <v>0</v>
      </c>
      <c r="BI1302" s="16">
        <f t="shared" si="3719"/>
        <v>0</v>
      </c>
      <c r="BJ1302" s="16">
        <f t="shared" si="3719"/>
        <v>0</v>
      </c>
      <c r="BK1302" s="16">
        <f t="shared" si="3719"/>
        <v>0</v>
      </c>
      <c r="BL1302" s="16">
        <f t="shared" si="3719"/>
        <v>0</v>
      </c>
      <c r="BM1302" s="16">
        <f t="shared" si="3719"/>
        <v>0</v>
      </c>
      <c r="BN1302" s="16">
        <f t="shared" si="3719"/>
        <v>0</v>
      </c>
      <c r="BO1302" s="16">
        <f t="shared" si="3719"/>
        <v>0</v>
      </c>
      <c r="BP1302" s="16">
        <f t="shared" si="3719"/>
        <v>0</v>
      </c>
      <c r="BQ1302" s="16">
        <f t="shared" si="3719"/>
        <v>0</v>
      </c>
      <c r="BR1302" s="16">
        <f t="shared" si="3719"/>
        <v>0</v>
      </c>
      <c r="BS1302" s="16">
        <f t="shared" si="3719"/>
        <v>0</v>
      </c>
      <c r="BT1302" s="16">
        <f t="shared" si="3719"/>
        <v>0</v>
      </c>
      <c r="BU1302" s="16">
        <f t="shared" si="3719"/>
        <v>0</v>
      </c>
      <c r="BV1302" s="16">
        <f t="shared" si="3719"/>
        <v>0</v>
      </c>
      <c r="BW1302" s="247">
        <f t="shared" si="3713"/>
        <v>0</v>
      </c>
    </row>
    <row r="1303" spans="1:75" x14ac:dyDescent="0.3">
      <c r="A1303" s="5" t="s">
        <v>666</v>
      </c>
      <c r="O1303" s="16">
        <f>+N1284</f>
        <v>0</v>
      </c>
      <c r="P1303" s="16">
        <f t="shared" ref="P1303:BV1303" si="3720">+O1284</f>
        <v>0</v>
      </c>
      <c r="Q1303" s="16">
        <f t="shared" si="3720"/>
        <v>0</v>
      </c>
      <c r="R1303" s="16">
        <f t="shared" si="3720"/>
        <v>0</v>
      </c>
      <c r="S1303" s="16">
        <f t="shared" si="3720"/>
        <v>0</v>
      </c>
      <c r="T1303" s="16">
        <f t="shared" si="3720"/>
        <v>0</v>
      </c>
      <c r="U1303" s="16">
        <f t="shared" si="3720"/>
        <v>0</v>
      </c>
      <c r="V1303" s="16">
        <f t="shared" si="3720"/>
        <v>0</v>
      </c>
      <c r="W1303" s="16">
        <f t="shared" si="3720"/>
        <v>0</v>
      </c>
      <c r="X1303" s="16">
        <f t="shared" si="3720"/>
        <v>0</v>
      </c>
      <c r="Y1303" s="16">
        <f t="shared" si="3720"/>
        <v>0</v>
      </c>
      <c r="Z1303" s="16">
        <f t="shared" si="3720"/>
        <v>0</v>
      </c>
      <c r="AA1303" s="16">
        <f t="shared" si="3720"/>
        <v>0</v>
      </c>
      <c r="AB1303" s="16">
        <f t="shared" si="3720"/>
        <v>0</v>
      </c>
      <c r="AC1303" s="16">
        <f t="shared" si="3720"/>
        <v>0</v>
      </c>
      <c r="AD1303" s="16">
        <f t="shared" si="3720"/>
        <v>0</v>
      </c>
      <c r="AE1303" s="16">
        <f t="shared" si="3720"/>
        <v>0</v>
      </c>
      <c r="AF1303" s="16">
        <f t="shared" si="3720"/>
        <v>0</v>
      </c>
      <c r="AG1303" s="16">
        <f t="shared" si="3720"/>
        <v>0</v>
      </c>
      <c r="AH1303" s="16">
        <f t="shared" si="3720"/>
        <v>0</v>
      </c>
      <c r="AI1303" s="16">
        <f t="shared" si="3720"/>
        <v>0</v>
      </c>
      <c r="AJ1303" s="16">
        <f t="shared" si="3720"/>
        <v>0</v>
      </c>
      <c r="AK1303" s="16">
        <f t="shared" si="3720"/>
        <v>0</v>
      </c>
      <c r="AL1303" s="16">
        <f t="shared" si="3720"/>
        <v>0</v>
      </c>
      <c r="AM1303" s="16">
        <f t="shared" si="3720"/>
        <v>0</v>
      </c>
      <c r="AN1303" s="16">
        <f t="shared" si="3720"/>
        <v>0</v>
      </c>
      <c r="AO1303" s="16">
        <f t="shared" si="3720"/>
        <v>0</v>
      </c>
      <c r="AP1303" s="16">
        <f t="shared" si="3720"/>
        <v>0</v>
      </c>
      <c r="AQ1303" s="16">
        <f t="shared" si="3720"/>
        <v>0</v>
      </c>
      <c r="AR1303" s="16">
        <f t="shared" si="3720"/>
        <v>0</v>
      </c>
      <c r="AS1303" s="16">
        <f t="shared" si="3720"/>
        <v>0</v>
      </c>
      <c r="AT1303" s="16">
        <f t="shared" si="3720"/>
        <v>0</v>
      </c>
      <c r="AU1303" s="16">
        <f t="shared" si="3720"/>
        <v>0</v>
      </c>
      <c r="AV1303" s="16">
        <f t="shared" si="3720"/>
        <v>0</v>
      </c>
      <c r="AW1303" s="16">
        <f t="shared" si="3720"/>
        <v>0</v>
      </c>
      <c r="AX1303" s="16">
        <f t="shared" si="3720"/>
        <v>0</v>
      </c>
      <c r="AY1303" s="16">
        <f t="shared" si="3720"/>
        <v>0</v>
      </c>
      <c r="AZ1303" s="16">
        <f t="shared" si="3720"/>
        <v>0</v>
      </c>
      <c r="BA1303" s="16">
        <f t="shared" si="3720"/>
        <v>0</v>
      </c>
      <c r="BB1303" s="16">
        <f t="shared" si="3720"/>
        <v>0</v>
      </c>
      <c r="BC1303" s="16">
        <f t="shared" si="3720"/>
        <v>0</v>
      </c>
      <c r="BD1303" s="16">
        <f t="shared" si="3720"/>
        <v>0</v>
      </c>
      <c r="BE1303" s="16">
        <f t="shared" si="3720"/>
        <v>0</v>
      </c>
      <c r="BF1303" s="16">
        <f t="shared" si="3720"/>
        <v>0</v>
      </c>
      <c r="BG1303" s="16">
        <f t="shared" si="3720"/>
        <v>0</v>
      </c>
      <c r="BH1303" s="16">
        <f t="shared" si="3720"/>
        <v>0</v>
      </c>
      <c r="BI1303" s="16">
        <f t="shared" si="3720"/>
        <v>0</v>
      </c>
      <c r="BJ1303" s="16">
        <f t="shared" si="3720"/>
        <v>0</v>
      </c>
      <c r="BK1303" s="16">
        <f t="shared" si="3720"/>
        <v>0</v>
      </c>
      <c r="BL1303" s="16">
        <f t="shared" si="3720"/>
        <v>0</v>
      </c>
      <c r="BM1303" s="16">
        <f t="shared" si="3720"/>
        <v>0</v>
      </c>
      <c r="BN1303" s="16">
        <f t="shared" si="3720"/>
        <v>0</v>
      </c>
      <c r="BO1303" s="16">
        <f t="shared" si="3720"/>
        <v>0</v>
      </c>
      <c r="BP1303" s="16">
        <f t="shared" si="3720"/>
        <v>0</v>
      </c>
      <c r="BQ1303" s="16">
        <f t="shared" si="3720"/>
        <v>0</v>
      </c>
      <c r="BR1303" s="16">
        <f t="shared" si="3720"/>
        <v>0</v>
      </c>
      <c r="BS1303" s="16">
        <f t="shared" si="3720"/>
        <v>0</v>
      </c>
      <c r="BT1303" s="16">
        <f t="shared" si="3720"/>
        <v>0</v>
      </c>
      <c r="BU1303" s="16">
        <f t="shared" si="3720"/>
        <v>0</v>
      </c>
      <c r="BV1303" s="16">
        <f t="shared" si="3720"/>
        <v>0</v>
      </c>
      <c r="BW1303" s="247">
        <f t="shared" si="3713"/>
        <v>0</v>
      </c>
    </row>
    <row r="1304" spans="1:75" x14ac:dyDescent="0.3">
      <c r="BW1304" s="292">
        <f t="shared" si="3688"/>
        <v>0</v>
      </c>
    </row>
    <row r="1305" spans="1:75" x14ac:dyDescent="0.3">
      <c r="A1305" s="287" t="s">
        <v>671</v>
      </c>
      <c r="O1305" s="16">
        <f>+SUM(O1294:O1303)</f>
        <v>0</v>
      </c>
      <c r="P1305" s="16">
        <f t="shared" ref="P1305:BV1305" si="3721">+SUM(P1294:P1303)</f>
        <v>0</v>
      </c>
      <c r="Q1305" s="16">
        <f t="shared" si="3721"/>
        <v>0</v>
      </c>
      <c r="R1305" s="16">
        <f t="shared" si="3721"/>
        <v>0</v>
      </c>
      <c r="S1305" s="16">
        <f t="shared" si="3721"/>
        <v>0</v>
      </c>
      <c r="T1305" s="16">
        <f t="shared" si="3721"/>
        <v>0</v>
      </c>
      <c r="U1305" s="16">
        <f t="shared" si="3721"/>
        <v>0</v>
      </c>
      <c r="V1305" s="16">
        <f t="shared" si="3721"/>
        <v>0</v>
      </c>
      <c r="W1305" s="16">
        <f t="shared" si="3721"/>
        <v>0</v>
      </c>
      <c r="X1305" s="16">
        <f t="shared" si="3721"/>
        <v>0</v>
      </c>
      <c r="Y1305" s="16">
        <f t="shared" si="3721"/>
        <v>0</v>
      </c>
      <c r="Z1305" s="16">
        <f t="shared" si="3721"/>
        <v>0</v>
      </c>
      <c r="AA1305" s="16">
        <f t="shared" si="3721"/>
        <v>0</v>
      </c>
      <c r="AB1305" s="16">
        <f t="shared" si="3721"/>
        <v>0</v>
      </c>
      <c r="AC1305" s="16">
        <f t="shared" si="3721"/>
        <v>0</v>
      </c>
      <c r="AD1305" s="16">
        <f t="shared" si="3721"/>
        <v>0</v>
      </c>
      <c r="AE1305" s="16">
        <f t="shared" si="3721"/>
        <v>0</v>
      </c>
      <c r="AF1305" s="16">
        <f t="shared" si="3721"/>
        <v>0</v>
      </c>
      <c r="AG1305" s="16">
        <f t="shared" si="3721"/>
        <v>0</v>
      </c>
      <c r="AH1305" s="16">
        <f t="shared" si="3721"/>
        <v>0</v>
      </c>
      <c r="AI1305" s="16">
        <f t="shared" si="3721"/>
        <v>0</v>
      </c>
      <c r="AJ1305" s="16">
        <f t="shared" si="3721"/>
        <v>0</v>
      </c>
      <c r="AK1305" s="16">
        <f t="shared" si="3721"/>
        <v>0</v>
      </c>
      <c r="AL1305" s="16">
        <f t="shared" si="3721"/>
        <v>0</v>
      </c>
      <c r="AM1305" s="16">
        <f t="shared" si="3721"/>
        <v>0</v>
      </c>
      <c r="AN1305" s="16">
        <f t="shared" si="3721"/>
        <v>0</v>
      </c>
      <c r="AO1305" s="16">
        <f t="shared" si="3721"/>
        <v>0</v>
      </c>
      <c r="AP1305" s="16">
        <f t="shared" si="3721"/>
        <v>0</v>
      </c>
      <c r="AQ1305" s="16">
        <f t="shared" si="3721"/>
        <v>0</v>
      </c>
      <c r="AR1305" s="16">
        <f t="shared" si="3721"/>
        <v>0</v>
      </c>
      <c r="AS1305" s="16">
        <f t="shared" si="3721"/>
        <v>0</v>
      </c>
      <c r="AT1305" s="16">
        <f t="shared" si="3721"/>
        <v>0</v>
      </c>
      <c r="AU1305" s="16">
        <f t="shared" si="3721"/>
        <v>0</v>
      </c>
      <c r="AV1305" s="16">
        <f t="shared" si="3721"/>
        <v>0</v>
      </c>
      <c r="AW1305" s="16">
        <f t="shared" si="3721"/>
        <v>0</v>
      </c>
      <c r="AX1305" s="16">
        <f t="shared" si="3721"/>
        <v>0</v>
      </c>
      <c r="AY1305" s="16">
        <f t="shared" si="3721"/>
        <v>0</v>
      </c>
      <c r="AZ1305" s="16">
        <f t="shared" si="3721"/>
        <v>0</v>
      </c>
      <c r="BA1305" s="16">
        <f t="shared" si="3721"/>
        <v>0</v>
      </c>
      <c r="BB1305" s="16">
        <f t="shared" si="3721"/>
        <v>0</v>
      </c>
      <c r="BC1305" s="16">
        <f t="shared" si="3721"/>
        <v>0</v>
      </c>
      <c r="BD1305" s="16">
        <f t="shared" si="3721"/>
        <v>0</v>
      </c>
      <c r="BE1305" s="16">
        <f t="shared" si="3721"/>
        <v>0</v>
      </c>
      <c r="BF1305" s="16">
        <f t="shared" si="3721"/>
        <v>0</v>
      </c>
      <c r="BG1305" s="16">
        <f t="shared" si="3721"/>
        <v>0</v>
      </c>
      <c r="BH1305" s="16">
        <f t="shared" si="3721"/>
        <v>0</v>
      </c>
      <c r="BI1305" s="16">
        <f t="shared" si="3721"/>
        <v>0</v>
      </c>
      <c r="BJ1305" s="16">
        <f t="shared" si="3721"/>
        <v>0</v>
      </c>
      <c r="BK1305" s="16">
        <f t="shared" si="3721"/>
        <v>0</v>
      </c>
      <c r="BL1305" s="16">
        <f t="shared" si="3721"/>
        <v>0</v>
      </c>
      <c r="BM1305" s="16">
        <f t="shared" si="3721"/>
        <v>0</v>
      </c>
      <c r="BN1305" s="16">
        <f t="shared" si="3721"/>
        <v>0</v>
      </c>
      <c r="BO1305" s="16">
        <f t="shared" si="3721"/>
        <v>0</v>
      </c>
      <c r="BP1305" s="16">
        <f t="shared" si="3721"/>
        <v>0</v>
      </c>
      <c r="BQ1305" s="16">
        <f t="shared" si="3721"/>
        <v>0</v>
      </c>
      <c r="BR1305" s="16">
        <f t="shared" si="3721"/>
        <v>0</v>
      </c>
      <c r="BS1305" s="16">
        <f t="shared" si="3721"/>
        <v>0</v>
      </c>
      <c r="BT1305" s="16">
        <f t="shared" si="3721"/>
        <v>0</v>
      </c>
      <c r="BU1305" s="16">
        <f t="shared" si="3721"/>
        <v>0</v>
      </c>
      <c r="BV1305" s="16">
        <f t="shared" si="3721"/>
        <v>0</v>
      </c>
      <c r="BW1305" s="247">
        <f t="shared" si="3688"/>
        <v>0</v>
      </c>
    </row>
    <row r="1306" spans="1:75" x14ac:dyDescent="0.3">
      <c r="A1306" s="3"/>
      <c r="BW1306" s="290">
        <f t="shared" si="3688"/>
        <v>0</v>
      </c>
    </row>
    <row r="1307" spans="1:75" x14ac:dyDescent="0.3">
      <c r="A1307" s="221" t="s">
        <v>679</v>
      </c>
      <c r="O1307" s="16">
        <f>+O1305*O822</f>
        <v>0</v>
      </c>
      <c r="P1307" s="16">
        <f t="shared" ref="P1307:BV1307" si="3722">+P1305*P822</f>
        <v>0</v>
      </c>
      <c r="Q1307" s="16">
        <f t="shared" si="3722"/>
        <v>0</v>
      </c>
      <c r="R1307" s="16">
        <f t="shared" si="3722"/>
        <v>0</v>
      </c>
      <c r="S1307" s="16">
        <f t="shared" si="3722"/>
        <v>0</v>
      </c>
      <c r="T1307" s="16">
        <f t="shared" si="3722"/>
        <v>0</v>
      </c>
      <c r="U1307" s="16">
        <f t="shared" si="3722"/>
        <v>0</v>
      </c>
      <c r="V1307" s="16">
        <f t="shared" si="3722"/>
        <v>0</v>
      </c>
      <c r="W1307" s="16">
        <f t="shared" si="3722"/>
        <v>0</v>
      </c>
      <c r="X1307" s="16">
        <f t="shared" si="3722"/>
        <v>0</v>
      </c>
      <c r="Y1307" s="16">
        <f t="shared" si="3722"/>
        <v>0</v>
      </c>
      <c r="Z1307" s="16">
        <f t="shared" si="3722"/>
        <v>0</v>
      </c>
      <c r="AA1307" s="16">
        <f t="shared" si="3722"/>
        <v>0</v>
      </c>
      <c r="AB1307" s="16">
        <f t="shared" si="3722"/>
        <v>0</v>
      </c>
      <c r="AC1307" s="16">
        <f t="shared" si="3722"/>
        <v>0</v>
      </c>
      <c r="AD1307" s="16">
        <f t="shared" si="3722"/>
        <v>0</v>
      </c>
      <c r="AE1307" s="16">
        <f t="shared" si="3722"/>
        <v>0</v>
      </c>
      <c r="AF1307" s="16">
        <f t="shared" si="3722"/>
        <v>0</v>
      </c>
      <c r="AG1307" s="16">
        <f t="shared" si="3722"/>
        <v>0</v>
      </c>
      <c r="AH1307" s="16">
        <f t="shared" si="3722"/>
        <v>0</v>
      </c>
      <c r="AI1307" s="16">
        <f t="shared" si="3722"/>
        <v>0</v>
      </c>
      <c r="AJ1307" s="16">
        <f t="shared" si="3722"/>
        <v>0</v>
      </c>
      <c r="AK1307" s="16">
        <f t="shared" si="3722"/>
        <v>0</v>
      </c>
      <c r="AL1307" s="16">
        <f t="shared" si="3722"/>
        <v>0</v>
      </c>
      <c r="AM1307" s="16">
        <f t="shared" si="3722"/>
        <v>0</v>
      </c>
      <c r="AN1307" s="16">
        <f t="shared" si="3722"/>
        <v>0</v>
      </c>
      <c r="AO1307" s="16">
        <f t="shared" si="3722"/>
        <v>0</v>
      </c>
      <c r="AP1307" s="16">
        <f t="shared" si="3722"/>
        <v>0</v>
      </c>
      <c r="AQ1307" s="16">
        <f t="shared" si="3722"/>
        <v>0</v>
      </c>
      <c r="AR1307" s="16">
        <f t="shared" si="3722"/>
        <v>0</v>
      </c>
      <c r="AS1307" s="16">
        <f t="shared" si="3722"/>
        <v>0</v>
      </c>
      <c r="AT1307" s="16">
        <f t="shared" si="3722"/>
        <v>0</v>
      </c>
      <c r="AU1307" s="16">
        <f t="shared" si="3722"/>
        <v>0</v>
      </c>
      <c r="AV1307" s="16">
        <f t="shared" si="3722"/>
        <v>0</v>
      </c>
      <c r="AW1307" s="16">
        <f t="shared" si="3722"/>
        <v>0</v>
      </c>
      <c r="AX1307" s="16">
        <f t="shared" si="3722"/>
        <v>0</v>
      </c>
      <c r="AY1307" s="16">
        <f t="shared" si="3722"/>
        <v>0</v>
      </c>
      <c r="AZ1307" s="16">
        <f t="shared" si="3722"/>
        <v>0</v>
      </c>
      <c r="BA1307" s="16">
        <f t="shared" si="3722"/>
        <v>0</v>
      </c>
      <c r="BB1307" s="16">
        <f t="shared" si="3722"/>
        <v>0</v>
      </c>
      <c r="BC1307" s="16">
        <f t="shared" si="3722"/>
        <v>0</v>
      </c>
      <c r="BD1307" s="16">
        <f t="shared" si="3722"/>
        <v>0</v>
      </c>
      <c r="BE1307" s="16">
        <f t="shared" si="3722"/>
        <v>0</v>
      </c>
      <c r="BF1307" s="16">
        <f t="shared" si="3722"/>
        <v>0</v>
      </c>
      <c r="BG1307" s="16">
        <f t="shared" si="3722"/>
        <v>0</v>
      </c>
      <c r="BH1307" s="16">
        <f t="shared" si="3722"/>
        <v>0</v>
      </c>
      <c r="BI1307" s="16">
        <f t="shared" si="3722"/>
        <v>0</v>
      </c>
      <c r="BJ1307" s="16">
        <f t="shared" si="3722"/>
        <v>0</v>
      </c>
      <c r="BK1307" s="16">
        <f t="shared" si="3722"/>
        <v>0</v>
      </c>
      <c r="BL1307" s="16">
        <f t="shared" si="3722"/>
        <v>0</v>
      </c>
      <c r="BM1307" s="16">
        <f t="shared" si="3722"/>
        <v>0</v>
      </c>
      <c r="BN1307" s="16">
        <f t="shared" si="3722"/>
        <v>0</v>
      </c>
      <c r="BO1307" s="16">
        <f t="shared" si="3722"/>
        <v>0</v>
      </c>
      <c r="BP1307" s="16">
        <f t="shared" si="3722"/>
        <v>0</v>
      </c>
      <c r="BQ1307" s="16">
        <f t="shared" si="3722"/>
        <v>0</v>
      </c>
      <c r="BR1307" s="16">
        <f t="shared" si="3722"/>
        <v>0</v>
      </c>
      <c r="BS1307" s="16">
        <f t="shared" si="3722"/>
        <v>0</v>
      </c>
      <c r="BT1307" s="16">
        <f t="shared" si="3722"/>
        <v>0</v>
      </c>
      <c r="BU1307" s="16">
        <f t="shared" si="3722"/>
        <v>0</v>
      </c>
      <c r="BV1307" s="16">
        <f t="shared" si="3722"/>
        <v>0</v>
      </c>
      <c r="BW1307" s="247">
        <f t="shared" si="3688"/>
        <v>0</v>
      </c>
    </row>
    <row r="1308" spans="1:75" x14ac:dyDescent="0.3">
      <c r="A1308" s="223" t="s">
        <v>680</v>
      </c>
      <c r="O1308" s="16">
        <f>+O1305*O823</f>
        <v>0</v>
      </c>
      <c r="P1308" s="16">
        <f t="shared" ref="P1308:BV1308" si="3723">+P1305*P823</f>
        <v>0</v>
      </c>
      <c r="Q1308" s="16">
        <f t="shared" si="3723"/>
        <v>0</v>
      </c>
      <c r="R1308" s="16">
        <f t="shared" si="3723"/>
        <v>0</v>
      </c>
      <c r="S1308" s="16">
        <f t="shared" si="3723"/>
        <v>0</v>
      </c>
      <c r="T1308" s="16">
        <f t="shared" si="3723"/>
        <v>0</v>
      </c>
      <c r="U1308" s="16">
        <f t="shared" si="3723"/>
        <v>0</v>
      </c>
      <c r="V1308" s="16">
        <f t="shared" si="3723"/>
        <v>0</v>
      </c>
      <c r="W1308" s="16">
        <f t="shared" si="3723"/>
        <v>0</v>
      </c>
      <c r="X1308" s="16">
        <f t="shared" si="3723"/>
        <v>0</v>
      </c>
      <c r="Y1308" s="16">
        <f t="shared" si="3723"/>
        <v>0</v>
      </c>
      <c r="Z1308" s="16">
        <f t="shared" si="3723"/>
        <v>0</v>
      </c>
      <c r="AA1308" s="16">
        <f t="shared" si="3723"/>
        <v>0</v>
      </c>
      <c r="AB1308" s="16">
        <f t="shared" si="3723"/>
        <v>0</v>
      </c>
      <c r="AC1308" s="16">
        <f t="shared" si="3723"/>
        <v>0</v>
      </c>
      <c r="AD1308" s="16">
        <f t="shared" si="3723"/>
        <v>0</v>
      </c>
      <c r="AE1308" s="16">
        <f t="shared" si="3723"/>
        <v>0</v>
      </c>
      <c r="AF1308" s="16">
        <f t="shared" si="3723"/>
        <v>0</v>
      </c>
      <c r="AG1308" s="16">
        <f t="shared" si="3723"/>
        <v>0</v>
      </c>
      <c r="AH1308" s="16">
        <f t="shared" si="3723"/>
        <v>0</v>
      </c>
      <c r="AI1308" s="16">
        <f t="shared" si="3723"/>
        <v>0</v>
      </c>
      <c r="AJ1308" s="16">
        <f t="shared" si="3723"/>
        <v>0</v>
      </c>
      <c r="AK1308" s="16">
        <f t="shared" si="3723"/>
        <v>0</v>
      </c>
      <c r="AL1308" s="16">
        <f t="shared" si="3723"/>
        <v>0</v>
      </c>
      <c r="AM1308" s="16">
        <f t="shared" si="3723"/>
        <v>0</v>
      </c>
      <c r="AN1308" s="16">
        <f t="shared" si="3723"/>
        <v>0</v>
      </c>
      <c r="AO1308" s="16">
        <f t="shared" si="3723"/>
        <v>0</v>
      </c>
      <c r="AP1308" s="16">
        <f t="shared" si="3723"/>
        <v>0</v>
      </c>
      <c r="AQ1308" s="16">
        <f t="shared" si="3723"/>
        <v>0</v>
      </c>
      <c r="AR1308" s="16">
        <f t="shared" si="3723"/>
        <v>0</v>
      </c>
      <c r="AS1308" s="16">
        <f t="shared" si="3723"/>
        <v>0</v>
      </c>
      <c r="AT1308" s="16">
        <f t="shared" si="3723"/>
        <v>0</v>
      </c>
      <c r="AU1308" s="16">
        <f t="shared" si="3723"/>
        <v>0</v>
      </c>
      <c r="AV1308" s="16">
        <f t="shared" si="3723"/>
        <v>0</v>
      </c>
      <c r="AW1308" s="16">
        <f t="shared" si="3723"/>
        <v>0</v>
      </c>
      <c r="AX1308" s="16">
        <f t="shared" si="3723"/>
        <v>0</v>
      </c>
      <c r="AY1308" s="16">
        <f t="shared" si="3723"/>
        <v>0</v>
      </c>
      <c r="AZ1308" s="16">
        <f t="shared" si="3723"/>
        <v>0</v>
      </c>
      <c r="BA1308" s="16">
        <f t="shared" si="3723"/>
        <v>0</v>
      </c>
      <c r="BB1308" s="16">
        <f t="shared" si="3723"/>
        <v>0</v>
      </c>
      <c r="BC1308" s="16">
        <f t="shared" si="3723"/>
        <v>0</v>
      </c>
      <c r="BD1308" s="16">
        <f t="shared" si="3723"/>
        <v>0</v>
      </c>
      <c r="BE1308" s="16">
        <f t="shared" si="3723"/>
        <v>0</v>
      </c>
      <c r="BF1308" s="16">
        <f t="shared" si="3723"/>
        <v>0</v>
      </c>
      <c r="BG1308" s="16">
        <f t="shared" si="3723"/>
        <v>0</v>
      </c>
      <c r="BH1308" s="16">
        <f t="shared" si="3723"/>
        <v>0</v>
      </c>
      <c r="BI1308" s="16">
        <f t="shared" si="3723"/>
        <v>0</v>
      </c>
      <c r="BJ1308" s="16">
        <f t="shared" si="3723"/>
        <v>0</v>
      </c>
      <c r="BK1308" s="16">
        <f t="shared" si="3723"/>
        <v>0</v>
      </c>
      <c r="BL1308" s="16">
        <f t="shared" si="3723"/>
        <v>0</v>
      </c>
      <c r="BM1308" s="16">
        <f t="shared" si="3723"/>
        <v>0</v>
      </c>
      <c r="BN1308" s="16">
        <f t="shared" si="3723"/>
        <v>0</v>
      </c>
      <c r="BO1308" s="16">
        <f t="shared" si="3723"/>
        <v>0</v>
      </c>
      <c r="BP1308" s="16">
        <f t="shared" si="3723"/>
        <v>0</v>
      </c>
      <c r="BQ1308" s="16">
        <f t="shared" si="3723"/>
        <v>0</v>
      </c>
      <c r="BR1308" s="16">
        <f t="shared" si="3723"/>
        <v>0</v>
      </c>
      <c r="BS1308" s="16">
        <f t="shared" si="3723"/>
        <v>0</v>
      </c>
      <c r="BT1308" s="16">
        <f t="shared" si="3723"/>
        <v>0</v>
      </c>
      <c r="BU1308" s="16">
        <f t="shared" si="3723"/>
        <v>0</v>
      </c>
      <c r="BV1308" s="16">
        <f t="shared" si="3723"/>
        <v>0</v>
      </c>
      <c r="BW1308" s="247">
        <f t="shared" si="3688"/>
        <v>0</v>
      </c>
    </row>
    <row r="1309" spans="1:75" x14ac:dyDescent="0.3">
      <c r="BW1309" s="290">
        <f t="shared" si="3688"/>
        <v>0</v>
      </c>
    </row>
    <row r="1310" spans="1:75" x14ac:dyDescent="0.3">
      <c r="A1310" s="163" t="s">
        <v>538</v>
      </c>
      <c r="O1310" s="16">
        <f>+O1305-O1307-O1308</f>
        <v>0</v>
      </c>
      <c r="P1310" s="16">
        <f t="shared" ref="P1310:BV1310" si="3724">+P1305-P1307-P1308</f>
        <v>0</v>
      </c>
      <c r="Q1310" s="16">
        <f t="shared" si="3724"/>
        <v>0</v>
      </c>
      <c r="R1310" s="16">
        <f t="shared" si="3724"/>
        <v>0</v>
      </c>
      <c r="S1310" s="16">
        <f t="shared" si="3724"/>
        <v>0</v>
      </c>
      <c r="T1310" s="16">
        <f t="shared" si="3724"/>
        <v>0</v>
      </c>
      <c r="U1310" s="16">
        <f t="shared" si="3724"/>
        <v>0</v>
      </c>
      <c r="V1310" s="16">
        <f t="shared" si="3724"/>
        <v>0</v>
      </c>
      <c r="W1310" s="16">
        <f t="shared" si="3724"/>
        <v>0</v>
      </c>
      <c r="X1310" s="16">
        <f t="shared" si="3724"/>
        <v>0</v>
      </c>
      <c r="Y1310" s="16">
        <f t="shared" si="3724"/>
        <v>0</v>
      </c>
      <c r="Z1310" s="16">
        <f t="shared" si="3724"/>
        <v>0</v>
      </c>
      <c r="AA1310" s="16">
        <f t="shared" si="3724"/>
        <v>0</v>
      </c>
      <c r="AB1310" s="16">
        <f t="shared" si="3724"/>
        <v>0</v>
      </c>
      <c r="AC1310" s="16">
        <f t="shared" si="3724"/>
        <v>0</v>
      </c>
      <c r="AD1310" s="16">
        <f t="shared" si="3724"/>
        <v>0</v>
      </c>
      <c r="AE1310" s="16">
        <f t="shared" si="3724"/>
        <v>0</v>
      </c>
      <c r="AF1310" s="16">
        <f t="shared" si="3724"/>
        <v>0</v>
      </c>
      <c r="AG1310" s="16">
        <f t="shared" si="3724"/>
        <v>0</v>
      </c>
      <c r="AH1310" s="16">
        <f t="shared" si="3724"/>
        <v>0</v>
      </c>
      <c r="AI1310" s="16">
        <f t="shared" si="3724"/>
        <v>0</v>
      </c>
      <c r="AJ1310" s="16">
        <f t="shared" si="3724"/>
        <v>0</v>
      </c>
      <c r="AK1310" s="16">
        <f t="shared" si="3724"/>
        <v>0</v>
      </c>
      <c r="AL1310" s="16">
        <f t="shared" si="3724"/>
        <v>0</v>
      </c>
      <c r="AM1310" s="16">
        <f t="shared" si="3724"/>
        <v>0</v>
      </c>
      <c r="AN1310" s="16">
        <f t="shared" si="3724"/>
        <v>0</v>
      </c>
      <c r="AO1310" s="16">
        <f t="shared" si="3724"/>
        <v>0</v>
      </c>
      <c r="AP1310" s="16">
        <f t="shared" si="3724"/>
        <v>0</v>
      </c>
      <c r="AQ1310" s="16">
        <f t="shared" si="3724"/>
        <v>0</v>
      </c>
      <c r="AR1310" s="16">
        <f t="shared" si="3724"/>
        <v>0</v>
      </c>
      <c r="AS1310" s="16">
        <f t="shared" si="3724"/>
        <v>0</v>
      </c>
      <c r="AT1310" s="16">
        <f t="shared" si="3724"/>
        <v>0</v>
      </c>
      <c r="AU1310" s="16">
        <f t="shared" si="3724"/>
        <v>0</v>
      </c>
      <c r="AV1310" s="16">
        <f t="shared" si="3724"/>
        <v>0</v>
      </c>
      <c r="AW1310" s="16">
        <f t="shared" si="3724"/>
        <v>0</v>
      </c>
      <c r="AX1310" s="16">
        <f t="shared" si="3724"/>
        <v>0</v>
      </c>
      <c r="AY1310" s="16">
        <f t="shared" si="3724"/>
        <v>0</v>
      </c>
      <c r="AZ1310" s="16">
        <f t="shared" si="3724"/>
        <v>0</v>
      </c>
      <c r="BA1310" s="16">
        <f t="shared" si="3724"/>
        <v>0</v>
      </c>
      <c r="BB1310" s="16">
        <f t="shared" si="3724"/>
        <v>0</v>
      </c>
      <c r="BC1310" s="16">
        <f t="shared" si="3724"/>
        <v>0</v>
      </c>
      <c r="BD1310" s="16">
        <f t="shared" si="3724"/>
        <v>0</v>
      </c>
      <c r="BE1310" s="16">
        <f t="shared" si="3724"/>
        <v>0</v>
      </c>
      <c r="BF1310" s="16">
        <f t="shared" si="3724"/>
        <v>0</v>
      </c>
      <c r="BG1310" s="16">
        <f t="shared" si="3724"/>
        <v>0</v>
      </c>
      <c r="BH1310" s="16">
        <f t="shared" si="3724"/>
        <v>0</v>
      </c>
      <c r="BI1310" s="16">
        <f t="shared" si="3724"/>
        <v>0</v>
      </c>
      <c r="BJ1310" s="16">
        <f t="shared" si="3724"/>
        <v>0</v>
      </c>
      <c r="BK1310" s="16">
        <f t="shared" si="3724"/>
        <v>0</v>
      </c>
      <c r="BL1310" s="16">
        <f t="shared" si="3724"/>
        <v>0</v>
      </c>
      <c r="BM1310" s="16">
        <f t="shared" si="3724"/>
        <v>0</v>
      </c>
      <c r="BN1310" s="16">
        <f t="shared" si="3724"/>
        <v>0</v>
      </c>
      <c r="BO1310" s="16">
        <f t="shared" si="3724"/>
        <v>0</v>
      </c>
      <c r="BP1310" s="16">
        <f t="shared" si="3724"/>
        <v>0</v>
      </c>
      <c r="BQ1310" s="16">
        <f t="shared" si="3724"/>
        <v>0</v>
      </c>
      <c r="BR1310" s="16">
        <f t="shared" si="3724"/>
        <v>0</v>
      </c>
      <c r="BS1310" s="16">
        <f t="shared" si="3724"/>
        <v>0</v>
      </c>
      <c r="BT1310" s="16">
        <f t="shared" si="3724"/>
        <v>0</v>
      </c>
      <c r="BU1310" s="16">
        <f t="shared" si="3724"/>
        <v>0</v>
      </c>
      <c r="BV1310" s="16">
        <f t="shared" si="3724"/>
        <v>0</v>
      </c>
      <c r="BW1310" s="247">
        <f t="shared" si="3688"/>
        <v>0</v>
      </c>
    </row>
    <row r="1311" spans="1:75" x14ac:dyDescent="0.3">
      <c r="BW1311" s="292">
        <f t="shared" si="3688"/>
        <v>0</v>
      </c>
    </row>
    <row r="1312" spans="1:75" x14ac:dyDescent="0.3">
      <c r="A1312" s="294" t="s">
        <v>674</v>
      </c>
      <c r="BW1312" s="247">
        <f t="shared" si="3688"/>
        <v>0</v>
      </c>
    </row>
    <row r="1313" spans="1:75" x14ac:dyDescent="0.3">
      <c r="BW1313" s="290">
        <f t="shared" si="3688"/>
        <v>0</v>
      </c>
    </row>
    <row r="1314" spans="1:75" x14ac:dyDescent="0.3">
      <c r="A1314" s="5" t="s">
        <v>403</v>
      </c>
      <c r="O1314" s="16">
        <f>+O1238*'Monthly Parameters'!O128</f>
        <v>0</v>
      </c>
      <c r="P1314" s="16">
        <f>+P1238*'Monthly Parameters'!P128</f>
        <v>0</v>
      </c>
      <c r="Q1314" s="16">
        <f>+Q1238*'Monthly Parameters'!Q128</f>
        <v>0</v>
      </c>
      <c r="R1314" s="16">
        <f>+R1238*'Monthly Parameters'!R128</f>
        <v>0</v>
      </c>
      <c r="S1314" s="16">
        <f>+S1238*'Monthly Parameters'!S128</f>
        <v>0</v>
      </c>
      <c r="T1314" s="16">
        <f>+T1238*'Monthly Parameters'!T128</f>
        <v>0</v>
      </c>
      <c r="U1314" s="16">
        <f>+U1238*'Monthly Parameters'!U128</f>
        <v>0</v>
      </c>
      <c r="V1314" s="16">
        <f>+V1238*'Monthly Parameters'!V128</f>
        <v>0</v>
      </c>
      <c r="W1314" s="16">
        <f>+W1238*'Monthly Parameters'!W128</f>
        <v>0</v>
      </c>
      <c r="X1314" s="16">
        <f>+X1238*'Monthly Parameters'!X128</f>
        <v>0</v>
      </c>
      <c r="Y1314" s="16">
        <f>+Y1238*'Monthly Parameters'!Y128</f>
        <v>0</v>
      </c>
      <c r="Z1314" s="16">
        <f>+Z1238*'Monthly Parameters'!Z128</f>
        <v>0</v>
      </c>
      <c r="AA1314" s="16">
        <f>+AA1238*'Monthly Parameters'!AA128</f>
        <v>0</v>
      </c>
      <c r="AB1314" s="16">
        <f>+AB1238*'Monthly Parameters'!AB128</f>
        <v>0</v>
      </c>
      <c r="AC1314" s="16">
        <f>+AC1238*'Monthly Parameters'!AC128</f>
        <v>0</v>
      </c>
      <c r="AD1314" s="16">
        <f>+AD1238*'Monthly Parameters'!AD128</f>
        <v>0</v>
      </c>
      <c r="AE1314" s="16">
        <f>+AE1238*'Monthly Parameters'!AE128</f>
        <v>0</v>
      </c>
      <c r="AF1314" s="16">
        <f>+AF1238*'Monthly Parameters'!AF128</f>
        <v>0</v>
      </c>
      <c r="AG1314" s="16">
        <f>+AG1238*'Monthly Parameters'!AG128</f>
        <v>0</v>
      </c>
      <c r="AH1314" s="16">
        <f>+AH1238*'Monthly Parameters'!AH128</f>
        <v>0</v>
      </c>
      <c r="AI1314" s="16">
        <f>+AI1238*'Monthly Parameters'!AI128</f>
        <v>0</v>
      </c>
      <c r="AJ1314" s="16">
        <f>+AJ1238*'Monthly Parameters'!AJ128</f>
        <v>0</v>
      </c>
      <c r="AK1314" s="16">
        <f>+AK1238*'Monthly Parameters'!AK128</f>
        <v>0</v>
      </c>
      <c r="AL1314" s="16">
        <f>+AL1238*'Monthly Parameters'!AL128</f>
        <v>0</v>
      </c>
      <c r="AM1314" s="16">
        <f>+AM1238*'Monthly Parameters'!AM128</f>
        <v>0</v>
      </c>
      <c r="AN1314" s="16">
        <f>+AN1238*'Monthly Parameters'!AN128</f>
        <v>0</v>
      </c>
      <c r="AO1314" s="16">
        <f>+AO1238*'Monthly Parameters'!AO128</f>
        <v>0</v>
      </c>
      <c r="AP1314" s="16">
        <f>+AP1238*'Monthly Parameters'!AP128</f>
        <v>0</v>
      </c>
      <c r="AQ1314" s="16">
        <f>+AQ1238*'Monthly Parameters'!AQ128</f>
        <v>0</v>
      </c>
      <c r="AR1314" s="16">
        <f>+AR1238*'Monthly Parameters'!AR128</f>
        <v>0</v>
      </c>
      <c r="AS1314" s="16">
        <f>+AS1238*'Monthly Parameters'!AS128</f>
        <v>0</v>
      </c>
      <c r="AT1314" s="16">
        <f>+AT1238*'Monthly Parameters'!AT128</f>
        <v>0</v>
      </c>
      <c r="AU1314" s="16">
        <f>+AU1238*'Monthly Parameters'!AU128</f>
        <v>0</v>
      </c>
      <c r="AV1314" s="16">
        <f>+AV1238*'Monthly Parameters'!AV128</f>
        <v>0</v>
      </c>
      <c r="AW1314" s="16">
        <f>+AW1238*'Monthly Parameters'!AW128</f>
        <v>0</v>
      </c>
      <c r="AX1314" s="16">
        <f>+AX1238*'Monthly Parameters'!AX128</f>
        <v>0</v>
      </c>
      <c r="AY1314" s="16">
        <f>+AY1238*'Monthly Parameters'!AY128</f>
        <v>0</v>
      </c>
      <c r="AZ1314" s="16">
        <f>+AZ1238*'Monthly Parameters'!AZ128</f>
        <v>0</v>
      </c>
      <c r="BA1314" s="16">
        <f>+BA1238*'Monthly Parameters'!BA128</f>
        <v>0</v>
      </c>
      <c r="BB1314" s="16">
        <f>+BB1238*'Monthly Parameters'!BB128</f>
        <v>0</v>
      </c>
      <c r="BC1314" s="16">
        <f>+BC1238*'Monthly Parameters'!BC128</f>
        <v>0</v>
      </c>
      <c r="BD1314" s="16">
        <f>+BD1238*'Monthly Parameters'!BD128</f>
        <v>0</v>
      </c>
      <c r="BE1314" s="16">
        <f>+BE1238*'Monthly Parameters'!BE128</f>
        <v>0</v>
      </c>
      <c r="BF1314" s="16">
        <f>+BF1238*'Monthly Parameters'!BF128</f>
        <v>0</v>
      </c>
      <c r="BG1314" s="16">
        <f>+BG1238*'Monthly Parameters'!BG128</f>
        <v>0</v>
      </c>
      <c r="BH1314" s="16">
        <f>+BH1238*'Monthly Parameters'!BH128</f>
        <v>0</v>
      </c>
      <c r="BI1314" s="16">
        <f>+BI1238*'Monthly Parameters'!BI128</f>
        <v>0</v>
      </c>
      <c r="BJ1314" s="16">
        <f>+BJ1238*'Monthly Parameters'!BJ128</f>
        <v>0</v>
      </c>
      <c r="BK1314" s="16">
        <f>+BK1238*'Monthly Parameters'!BK128</f>
        <v>0</v>
      </c>
      <c r="BL1314" s="16">
        <f>+BL1238*'Monthly Parameters'!BL128</f>
        <v>0</v>
      </c>
      <c r="BM1314" s="16">
        <f>+BM1238*'Monthly Parameters'!BM128</f>
        <v>0</v>
      </c>
      <c r="BN1314" s="16">
        <f>+BN1238*'Monthly Parameters'!BN128</f>
        <v>0</v>
      </c>
      <c r="BO1314" s="16">
        <f>+BO1238*'Monthly Parameters'!BO128</f>
        <v>0</v>
      </c>
      <c r="BP1314" s="16">
        <f>+BP1238*'Monthly Parameters'!BP128</f>
        <v>0</v>
      </c>
      <c r="BQ1314" s="16">
        <f>+BQ1238*'Monthly Parameters'!BQ128</f>
        <v>0</v>
      </c>
      <c r="BR1314" s="16">
        <f>+BR1238*'Monthly Parameters'!BR128</f>
        <v>0</v>
      </c>
      <c r="BS1314" s="16">
        <f>+BS1238*'Monthly Parameters'!BS128</f>
        <v>0</v>
      </c>
      <c r="BT1314" s="16">
        <f>+BT1238*'Monthly Parameters'!BT128</f>
        <v>0</v>
      </c>
      <c r="BU1314" s="16">
        <f>+BU1238*'Monthly Parameters'!BU128</f>
        <v>0</v>
      </c>
      <c r="BV1314" s="16">
        <f>+BV1238*'Monthly Parameters'!BV128</f>
        <v>0</v>
      </c>
      <c r="BW1314" s="247">
        <f t="shared" si="3688"/>
        <v>0</v>
      </c>
    </row>
    <row r="1315" spans="1:75" x14ac:dyDescent="0.3">
      <c r="A1315" s="5" t="s">
        <v>675</v>
      </c>
      <c r="O1315" s="16">
        <f>+O1314*'Monthly Parameters'!O136</f>
        <v>0</v>
      </c>
      <c r="P1315" s="16">
        <f>+P1314*'Monthly Parameters'!P136</f>
        <v>0</v>
      </c>
      <c r="Q1315" s="16">
        <f>+Q1314*'Monthly Parameters'!Q136</f>
        <v>0</v>
      </c>
      <c r="R1315" s="16">
        <f>+R1314*'Monthly Parameters'!R136</f>
        <v>0</v>
      </c>
      <c r="S1315" s="16">
        <f>+S1314*'Monthly Parameters'!S136</f>
        <v>0</v>
      </c>
      <c r="T1315" s="16">
        <f>+T1314*'Monthly Parameters'!T136</f>
        <v>0</v>
      </c>
      <c r="U1315" s="16">
        <f>+U1314*'Monthly Parameters'!U136</f>
        <v>0</v>
      </c>
      <c r="V1315" s="16">
        <f>+V1314*'Monthly Parameters'!V136</f>
        <v>0</v>
      </c>
      <c r="W1315" s="16">
        <f>+W1314*'Monthly Parameters'!W136</f>
        <v>0</v>
      </c>
      <c r="X1315" s="16">
        <f>+X1314*'Monthly Parameters'!X136</f>
        <v>0</v>
      </c>
      <c r="Y1315" s="16">
        <f>+Y1314*'Monthly Parameters'!Y136</f>
        <v>0</v>
      </c>
      <c r="Z1315" s="16">
        <f>+Z1314*'Monthly Parameters'!Z136</f>
        <v>0</v>
      </c>
      <c r="AA1315" s="16">
        <f>+AA1314*'Monthly Parameters'!AA136</f>
        <v>0</v>
      </c>
      <c r="AB1315" s="16">
        <f>+AB1314*'Monthly Parameters'!AB136</f>
        <v>0</v>
      </c>
      <c r="AC1315" s="16">
        <f>+AC1314*'Monthly Parameters'!AC136</f>
        <v>0</v>
      </c>
      <c r="AD1315" s="16">
        <f>+AD1314*'Monthly Parameters'!AD136</f>
        <v>0</v>
      </c>
      <c r="AE1315" s="16">
        <f>+AE1314*'Monthly Parameters'!AE136</f>
        <v>0</v>
      </c>
      <c r="AF1315" s="16">
        <f>+AF1314*'Monthly Parameters'!AF136</f>
        <v>0</v>
      </c>
      <c r="AG1315" s="16">
        <f>+AG1314*'Monthly Parameters'!AG136</f>
        <v>0</v>
      </c>
      <c r="AH1315" s="16">
        <f>+AH1314*'Monthly Parameters'!AH136</f>
        <v>0</v>
      </c>
      <c r="AI1315" s="16">
        <f>+AI1314*'Monthly Parameters'!AI136</f>
        <v>0</v>
      </c>
      <c r="AJ1315" s="16">
        <f>+AJ1314*'Monthly Parameters'!AJ136</f>
        <v>0</v>
      </c>
      <c r="AK1315" s="16">
        <f>+AK1314*'Monthly Parameters'!AK136</f>
        <v>0</v>
      </c>
      <c r="AL1315" s="16">
        <f>+AL1314*'Monthly Parameters'!AL136</f>
        <v>0</v>
      </c>
      <c r="AM1315" s="16">
        <f>+AM1314*'Monthly Parameters'!AM136</f>
        <v>0</v>
      </c>
      <c r="AN1315" s="16">
        <f>+AN1314*'Monthly Parameters'!AN136</f>
        <v>0</v>
      </c>
      <c r="AO1315" s="16">
        <f>+AO1314*'Monthly Parameters'!AO136</f>
        <v>0</v>
      </c>
      <c r="AP1315" s="16">
        <f>+AP1314*'Monthly Parameters'!AP136</f>
        <v>0</v>
      </c>
      <c r="AQ1315" s="16">
        <f>+AQ1314*'Monthly Parameters'!AQ136</f>
        <v>0</v>
      </c>
      <c r="AR1315" s="16">
        <f>+AR1314*'Monthly Parameters'!AR136</f>
        <v>0</v>
      </c>
      <c r="AS1315" s="16">
        <f>+AS1314*'Monthly Parameters'!AS136</f>
        <v>0</v>
      </c>
      <c r="AT1315" s="16">
        <f>+AT1314*'Monthly Parameters'!AT136</f>
        <v>0</v>
      </c>
      <c r="AU1315" s="16">
        <f>+AU1314*'Monthly Parameters'!AU136</f>
        <v>0</v>
      </c>
      <c r="AV1315" s="16">
        <f>+AV1314*'Monthly Parameters'!AV136</f>
        <v>0</v>
      </c>
      <c r="AW1315" s="16">
        <f>+AW1314*'Monthly Parameters'!AW136</f>
        <v>0</v>
      </c>
      <c r="AX1315" s="16">
        <f>+AX1314*'Monthly Parameters'!AX136</f>
        <v>0</v>
      </c>
      <c r="AY1315" s="16">
        <f>+AY1314*'Monthly Parameters'!AY136</f>
        <v>0</v>
      </c>
      <c r="AZ1315" s="16">
        <f>+AZ1314*'Monthly Parameters'!AZ136</f>
        <v>0</v>
      </c>
      <c r="BA1315" s="16">
        <f>+BA1314*'Monthly Parameters'!BA136</f>
        <v>0</v>
      </c>
      <c r="BB1315" s="16">
        <f>+BB1314*'Monthly Parameters'!BB136</f>
        <v>0</v>
      </c>
      <c r="BC1315" s="16">
        <f>+BC1314*'Monthly Parameters'!BC136</f>
        <v>0</v>
      </c>
      <c r="BD1315" s="16">
        <f>+BD1314*'Monthly Parameters'!BD136</f>
        <v>0</v>
      </c>
      <c r="BE1315" s="16">
        <f>+BE1314*'Monthly Parameters'!BE136</f>
        <v>0</v>
      </c>
      <c r="BF1315" s="16">
        <f>+BF1314*'Monthly Parameters'!BF136</f>
        <v>0</v>
      </c>
      <c r="BG1315" s="16">
        <f>+BG1314*'Monthly Parameters'!BG136</f>
        <v>0</v>
      </c>
      <c r="BH1315" s="16">
        <f>+BH1314*'Monthly Parameters'!BH136</f>
        <v>0</v>
      </c>
      <c r="BI1315" s="16">
        <f>+BI1314*'Monthly Parameters'!BI136</f>
        <v>0</v>
      </c>
      <c r="BJ1315" s="16">
        <f>+BJ1314*'Monthly Parameters'!BJ136</f>
        <v>0</v>
      </c>
      <c r="BK1315" s="16">
        <f>+BK1314*'Monthly Parameters'!BK136</f>
        <v>0</v>
      </c>
      <c r="BL1315" s="16">
        <f>+BL1314*'Monthly Parameters'!BL136</f>
        <v>0</v>
      </c>
      <c r="BM1315" s="16">
        <f>+BM1314*'Monthly Parameters'!BM136</f>
        <v>0</v>
      </c>
      <c r="BN1315" s="16">
        <f>+BN1314*'Monthly Parameters'!BN136</f>
        <v>0</v>
      </c>
      <c r="BO1315" s="16">
        <f>+BO1314*'Monthly Parameters'!BO136</f>
        <v>0</v>
      </c>
      <c r="BP1315" s="16">
        <f>+BP1314*'Monthly Parameters'!BP136</f>
        <v>0</v>
      </c>
      <c r="BQ1315" s="16">
        <f>+BQ1314*'Monthly Parameters'!BQ136</f>
        <v>0</v>
      </c>
      <c r="BR1315" s="16">
        <f>+BR1314*'Monthly Parameters'!BR136</f>
        <v>0</v>
      </c>
      <c r="BS1315" s="16">
        <f>+BS1314*'Monthly Parameters'!BS136</f>
        <v>0</v>
      </c>
      <c r="BT1315" s="16">
        <f>+BT1314*'Monthly Parameters'!BT136</f>
        <v>0</v>
      </c>
      <c r="BU1315" s="16">
        <f>+BU1314*'Monthly Parameters'!BU136</f>
        <v>0</v>
      </c>
      <c r="BV1315" s="16">
        <f>+BV1314*'Monthly Parameters'!BV136</f>
        <v>0</v>
      </c>
      <c r="BW1315" s="247">
        <f t="shared" si="3688"/>
        <v>0</v>
      </c>
    </row>
    <row r="1316" spans="1:75" x14ac:dyDescent="0.3">
      <c r="A1316" s="5" t="s">
        <v>403</v>
      </c>
      <c r="O1316" s="16">
        <f>+O1314-O1315</f>
        <v>0</v>
      </c>
      <c r="P1316" s="16">
        <f t="shared" ref="P1316:Q1316" si="3725">+P1314-P1315</f>
        <v>0</v>
      </c>
      <c r="Q1316" s="16">
        <f t="shared" si="3725"/>
        <v>0</v>
      </c>
      <c r="R1316" s="16">
        <f t="shared" ref="R1316" si="3726">+R1314-R1315</f>
        <v>0</v>
      </c>
      <c r="S1316" s="16">
        <f t="shared" ref="S1316" si="3727">+S1314-S1315</f>
        <v>0</v>
      </c>
      <c r="T1316" s="16">
        <f t="shared" ref="T1316" si="3728">+T1314-T1315</f>
        <v>0</v>
      </c>
      <c r="U1316" s="16">
        <f t="shared" ref="U1316" si="3729">+U1314-U1315</f>
        <v>0</v>
      </c>
      <c r="V1316" s="16">
        <f t="shared" ref="V1316" si="3730">+V1314-V1315</f>
        <v>0</v>
      </c>
      <c r="W1316" s="16">
        <f t="shared" ref="W1316" si="3731">+W1314-W1315</f>
        <v>0</v>
      </c>
      <c r="X1316" s="16">
        <f t="shared" ref="X1316" si="3732">+X1314-X1315</f>
        <v>0</v>
      </c>
      <c r="Y1316" s="16">
        <f t="shared" ref="Y1316" si="3733">+Y1314-Y1315</f>
        <v>0</v>
      </c>
      <c r="Z1316" s="16">
        <f t="shared" ref="Z1316" si="3734">+Z1314-Z1315</f>
        <v>0</v>
      </c>
      <c r="AA1316" s="16">
        <f t="shared" ref="AA1316" si="3735">+AA1314-AA1315</f>
        <v>0</v>
      </c>
      <c r="AB1316" s="16">
        <f t="shared" ref="AB1316" si="3736">+AB1314-AB1315</f>
        <v>0</v>
      </c>
      <c r="AC1316" s="16">
        <f t="shared" ref="AC1316" si="3737">+AC1314-AC1315</f>
        <v>0</v>
      </c>
      <c r="AD1316" s="16">
        <f t="shared" ref="AD1316" si="3738">+AD1314-AD1315</f>
        <v>0</v>
      </c>
      <c r="AE1316" s="16">
        <f t="shared" ref="AE1316" si="3739">+AE1314-AE1315</f>
        <v>0</v>
      </c>
      <c r="AF1316" s="16">
        <f t="shared" ref="AF1316" si="3740">+AF1314-AF1315</f>
        <v>0</v>
      </c>
      <c r="AG1316" s="16">
        <f t="shared" ref="AG1316" si="3741">+AG1314-AG1315</f>
        <v>0</v>
      </c>
      <c r="AH1316" s="16">
        <f t="shared" ref="AH1316" si="3742">+AH1314-AH1315</f>
        <v>0</v>
      </c>
      <c r="AI1316" s="16">
        <f t="shared" ref="AI1316" si="3743">+AI1314-AI1315</f>
        <v>0</v>
      </c>
      <c r="AJ1316" s="16">
        <f t="shared" ref="AJ1316" si="3744">+AJ1314-AJ1315</f>
        <v>0</v>
      </c>
      <c r="AK1316" s="16">
        <f t="shared" ref="AK1316" si="3745">+AK1314-AK1315</f>
        <v>0</v>
      </c>
      <c r="AL1316" s="16">
        <f t="shared" ref="AL1316" si="3746">+AL1314-AL1315</f>
        <v>0</v>
      </c>
      <c r="AM1316" s="16">
        <f t="shared" ref="AM1316" si="3747">+AM1314-AM1315</f>
        <v>0</v>
      </c>
      <c r="AN1316" s="16">
        <f t="shared" ref="AN1316" si="3748">+AN1314-AN1315</f>
        <v>0</v>
      </c>
      <c r="AO1316" s="16">
        <f t="shared" ref="AO1316" si="3749">+AO1314-AO1315</f>
        <v>0</v>
      </c>
      <c r="AP1316" s="16">
        <f t="shared" ref="AP1316" si="3750">+AP1314-AP1315</f>
        <v>0</v>
      </c>
      <c r="AQ1316" s="16">
        <f t="shared" ref="AQ1316" si="3751">+AQ1314-AQ1315</f>
        <v>0</v>
      </c>
      <c r="AR1316" s="16">
        <f t="shared" ref="AR1316" si="3752">+AR1314-AR1315</f>
        <v>0</v>
      </c>
      <c r="AS1316" s="16">
        <f t="shared" ref="AS1316" si="3753">+AS1314-AS1315</f>
        <v>0</v>
      </c>
      <c r="AT1316" s="16">
        <f t="shared" ref="AT1316" si="3754">+AT1314-AT1315</f>
        <v>0</v>
      </c>
      <c r="AU1316" s="16">
        <f t="shared" ref="AU1316" si="3755">+AU1314-AU1315</f>
        <v>0</v>
      </c>
      <c r="AV1316" s="16">
        <f t="shared" ref="AV1316" si="3756">+AV1314-AV1315</f>
        <v>0</v>
      </c>
      <c r="AW1316" s="16">
        <f t="shared" ref="AW1316" si="3757">+AW1314-AW1315</f>
        <v>0</v>
      </c>
      <c r="AX1316" s="16">
        <f t="shared" ref="AX1316" si="3758">+AX1314-AX1315</f>
        <v>0</v>
      </c>
      <c r="AY1316" s="16">
        <f t="shared" ref="AY1316" si="3759">+AY1314-AY1315</f>
        <v>0</v>
      </c>
      <c r="AZ1316" s="16">
        <f t="shared" ref="AZ1316" si="3760">+AZ1314-AZ1315</f>
        <v>0</v>
      </c>
      <c r="BA1316" s="16">
        <f t="shared" ref="BA1316" si="3761">+BA1314-BA1315</f>
        <v>0</v>
      </c>
      <c r="BB1316" s="16">
        <f t="shared" ref="BB1316" si="3762">+BB1314-BB1315</f>
        <v>0</v>
      </c>
      <c r="BC1316" s="16">
        <f t="shared" ref="BC1316" si="3763">+BC1314-BC1315</f>
        <v>0</v>
      </c>
      <c r="BD1316" s="16">
        <f t="shared" ref="BD1316" si="3764">+BD1314-BD1315</f>
        <v>0</v>
      </c>
      <c r="BE1316" s="16">
        <f t="shared" ref="BE1316" si="3765">+BE1314-BE1315</f>
        <v>0</v>
      </c>
      <c r="BF1316" s="16">
        <f t="shared" ref="BF1316" si="3766">+BF1314-BF1315</f>
        <v>0</v>
      </c>
      <c r="BG1316" s="16">
        <f t="shared" ref="BG1316" si="3767">+BG1314-BG1315</f>
        <v>0</v>
      </c>
      <c r="BH1316" s="16">
        <f t="shared" ref="BH1316" si="3768">+BH1314-BH1315</f>
        <v>0</v>
      </c>
      <c r="BI1316" s="16">
        <f t="shared" ref="BI1316" si="3769">+BI1314-BI1315</f>
        <v>0</v>
      </c>
      <c r="BJ1316" s="16">
        <f t="shared" ref="BJ1316" si="3770">+BJ1314-BJ1315</f>
        <v>0</v>
      </c>
      <c r="BK1316" s="16">
        <f t="shared" ref="BK1316" si="3771">+BK1314-BK1315</f>
        <v>0</v>
      </c>
      <c r="BL1316" s="16">
        <f t="shared" ref="BL1316" si="3772">+BL1314-BL1315</f>
        <v>0</v>
      </c>
      <c r="BM1316" s="16">
        <f t="shared" ref="BM1316" si="3773">+BM1314-BM1315</f>
        <v>0</v>
      </c>
      <c r="BN1316" s="16">
        <f t="shared" ref="BN1316" si="3774">+BN1314-BN1315</f>
        <v>0</v>
      </c>
      <c r="BO1316" s="16">
        <f t="shared" ref="BO1316" si="3775">+BO1314-BO1315</f>
        <v>0</v>
      </c>
      <c r="BP1316" s="16">
        <f t="shared" ref="BP1316" si="3776">+BP1314-BP1315</f>
        <v>0</v>
      </c>
      <c r="BQ1316" s="16">
        <f t="shared" ref="BQ1316" si="3777">+BQ1314-BQ1315</f>
        <v>0</v>
      </c>
      <c r="BR1316" s="16">
        <f t="shared" ref="BR1316" si="3778">+BR1314-BR1315</f>
        <v>0</v>
      </c>
      <c r="BS1316" s="16">
        <f t="shared" ref="BS1316" si="3779">+BS1314-BS1315</f>
        <v>0</v>
      </c>
      <c r="BT1316" s="16">
        <f t="shared" ref="BT1316" si="3780">+BT1314-BT1315</f>
        <v>0</v>
      </c>
      <c r="BU1316" s="16">
        <f t="shared" ref="BU1316" si="3781">+BU1314-BU1315</f>
        <v>0</v>
      </c>
      <c r="BV1316" s="16">
        <f t="shared" ref="BV1316" si="3782">+BV1314-BV1315</f>
        <v>0</v>
      </c>
      <c r="BW1316" s="247">
        <f t="shared" si="3688"/>
        <v>0</v>
      </c>
    </row>
    <row r="1317" spans="1:75" x14ac:dyDescent="0.3">
      <c r="BW1317" s="292">
        <f t="shared" si="3688"/>
        <v>0</v>
      </c>
    </row>
    <row r="1318" spans="1:75" x14ac:dyDescent="0.3">
      <c r="A1318" s="3" t="s">
        <v>676</v>
      </c>
      <c r="BW1318" s="247">
        <f t="shared" si="3688"/>
        <v>0</v>
      </c>
    </row>
    <row r="1319" spans="1:75" x14ac:dyDescent="0.3">
      <c r="BW1319" s="290">
        <f t="shared" si="3688"/>
        <v>0</v>
      </c>
    </row>
    <row r="1320" spans="1:75" x14ac:dyDescent="0.3">
      <c r="A1320" s="5" t="s">
        <v>393</v>
      </c>
      <c r="O1320" s="16">
        <f>+O1316*'Monthly Parameters'!O132</f>
        <v>0</v>
      </c>
      <c r="P1320" s="16">
        <f>+P1316*'Monthly Parameters'!P132</f>
        <v>0</v>
      </c>
      <c r="Q1320" s="16">
        <f>+Q1316*'Monthly Parameters'!Q132</f>
        <v>0</v>
      </c>
      <c r="R1320" s="16">
        <f>+R1316*'Monthly Parameters'!R132</f>
        <v>0</v>
      </c>
      <c r="S1320" s="16">
        <f>+S1316*'Monthly Parameters'!S132</f>
        <v>0</v>
      </c>
      <c r="T1320" s="16">
        <f>+T1316*'Monthly Parameters'!T132</f>
        <v>0</v>
      </c>
      <c r="U1320" s="16">
        <f>+U1316*'Monthly Parameters'!U132</f>
        <v>0</v>
      </c>
      <c r="V1320" s="16">
        <f>+V1316*'Monthly Parameters'!V132</f>
        <v>0</v>
      </c>
      <c r="W1320" s="16">
        <f>+W1316*'Monthly Parameters'!W132</f>
        <v>0</v>
      </c>
      <c r="X1320" s="16">
        <f>+X1316*'Monthly Parameters'!X132</f>
        <v>0</v>
      </c>
      <c r="Y1320" s="16">
        <f>+Y1316*'Monthly Parameters'!Y132</f>
        <v>0</v>
      </c>
      <c r="Z1320" s="16">
        <f>+Z1316*'Monthly Parameters'!Z132</f>
        <v>0</v>
      </c>
      <c r="AA1320" s="16">
        <f>+AA1316*'Monthly Parameters'!AA132</f>
        <v>0</v>
      </c>
      <c r="AB1320" s="16">
        <f>+AB1316*'Monthly Parameters'!AB132</f>
        <v>0</v>
      </c>
      <c r="AC1320" s="16">
        <f>+AC1316*'Monthly Parameters'!AC132</f>
        <v>0</v>
      </c>
      <c r="AD1320" s="16">
        <f>+AD1316*'Monthly Parameters'!AD132</f>
        <v>0</v>
      </c>
      <c r="AE1320" s="16">
        <f>+AE1316*'Monthly Parameters'!AE132</f>
        <v>0</v>
      </c>
      <c r="AF1320" s="16">
        <f>+AF1316*'Monthly Parameters'!AF132</f>
        <v>0</v>
      </c>
      <c r="AG1320" s="16">
        <f>+AG1316*'Monthly Parameters'!AG132</f>
        <v>0</v>
      </c>
      <c r="AH1320" s="16">
        <f>+AH1316*'Monthly Parameters'!AH132</f>
        <v>0</v>
      </c>
      <c r="AI1320" s="16">
        <f>+AI1316*'Monthly Parameters'!AI132</f>
        <v>0</v>
      </c>
      <c r="AJ1320" s="16">
        <f>+AJ1316*'Monthly Parameters'!AJ132</f>
        <v>0</v>
      </c>
      <c r="AK1320" s="16">
        <f>+AK1316*'Monthly Parameters'!AK132</f>
        <v>0</v>
      </c>
      <c r="AL1320" s="16">
        <f>+AL1316*'Monthly Parameters'!AL132</f>
        <v>0</v>
      </c>
      <c r="AM1320" s="16">
        <f>+AM1316*'Monthly Parameters'!AM132</f>
        <v>0</v>
      </c>
      <c r="AN1320" s="16">
        <f>+AN1316*'Monthly Parameters'!AN132</f>
        <v>0</v>
      </c>
      <c r="AO1320" s="16">
        <f>+AO1316*'Monthly Parameters'!AO132</f>
        <v>0</v>
      </c>
      <c r="AP1320" s="16">
        <f>+AP1316*'Monthly Parameters'!AP132</f>
        <v>0</v>
      </c>
      <c r="AQ1320" s="16">
        <f>+AQ1316*'Monthly Parameters'!AQ132</f>
        <v>0</v>
      </c>
      <c r="AR1320" s="16">
        <f>+AR1316*'Monthly Parameters'!AR132</f>
        <v>0</v>
      </c>
      <c r="AS1320" s="16">
        <f>+AS1316*'Monthly Parameters'!AS132</f>
        <v>0</v>
      </c>
      <c r="AT1320" s="16">
        <f>+AT1316*'Monthly Parameters'!AT132</f>
        <v>0</v>
      </c>
      <c r="AU1320" s="16">
        <f>+AU1316*'Monthly Parameters'!AU132</f>
        <v>0</v>
      </c>
      <c r="AV1320" s="16">
        <f>+AV1316*'Monthly Parameters'!AV132</f>
        <v>0</v>
      </c>
      <c r="AW1320" s="16">
        <f>+AW1316*'Monthly Parameters'!AW132</f>
        <v>0</v>
      </c>
      <c r="AX1320" s="16">
        <f>+AX1316*'Monthly Parameters'!AX132</f>
        <v>0</v>
      </c>
      <c r="AY1320" s="16">
        <f>+AY1316*'Monthly Parameters'!AY132</f>
        <v>0</v>
      </c>
      <c r="AZ1320" s="16">
        <f>+AZ1316*'Monthly Parameters'!AZ132</f>
        <v>0</v>
      </c>
      <c r="BA1320" s="16">
        <f>+BA1316*'Monthly Parameters'!BA132</f>
        <v>0</v>
      </c>
      <c r="BB1320" s="16">
        <f>+BB1316*'Monthly Parameters'!BB132</f>
        <v>0</v>
      </c>
      <c r="BC1320" s="16">
        <f>+BC1316*'Monthly Parameters'!BC132</f>
        <v>0</v>
      </c>
      <c r="BD1320" s="16">
        <f>+BD1316*'Monthly Parameters'!BD132</f>
        <v>0</v>
      </c>
      <c r="BE1320" s="16">
        <f>+BE1316*'Monthly Parameters'!BE132</f>
        <v>0</v>
      </c>
      <c r="BF1320" s="16">
        <f>+BF1316*'Monthly Parameters'!BF132</f>
        <v>0</v>
      </c>
      <c r="BG1320" s="16">
        <f>+BG1316*'Monthly Parameters'!BG132</f>
        <v>0</v>
      </c>
      <c r="BH1320" s="16">
        <f>+BH1316*'Monthly Parameters'!BH132</f>
        <v>0</v>
      </c>
      <c r="BI1320" s="16">
        <f>+BI1316*'Monthly Parameters'!BI132</f>
        <v>0</v>
      </c>
      <c r="BJ1320" s="16">
        <f>+BJ1316*'Monthly Parameters'!BJ132</f>
        <v>0</v>
      </c>
      <c r="BK1320" s="16">
        <f>+BK1316*'Monthly Parameters'!BK132</f>
        <v>0</v>
      </c>
      <c r="BL1320" s="16">
        <f>+BL1316*'Monthly Parameters'!BL132</f>
        <v>0</v>
      </c>
      <c r="BM1320" s="16">
        <f>+BM1316*'Monthly Parameters'!BM132</f>
        <v>0</v>
      </c>
      <c r="BN1320" s="16">
        <f>+BN1316*'Monthly Parameters'!BN132</f>
        <v>0</v>
      </c>
      <c r="BO1320" s="16">
        <f>+BO1316*'Monthly Parameters'!BO132</f>
        <v>0</v>
      </c>
      <c r="BP1320" s="16">
        <f>+BP1316*'Monthly Parameters'!BP132</f>
        <v>0</v>
      </c>
      <c r="BQ1320" s="16">
        <f>+BQ1316*'Monthly Parameters'!BQ132</f>
        <v>0</v>
      </c>
      <c r="BR1320" s="16">
        <f>+BR1316*'Monthly Parameters'!BR132</f>
        <v>0</v>
      </c>
      <c r="BS1320" s="16">
        <f>+BS1316*'Monthly Parameters'!BS132</f>
        <v>0</v>
      </c>
      <c r="BT1320" s="16">
        <f>+BT1316*'Monthly Parameters'!BT132</f>
        <v>0</v>
      </c>
      <c r="BU1320" s="16">
        <f>+BU1316*'Monthly Parameters'!BU132</f>
        <v>0</v>
      </c>
      <c r="BV1320" s="16">
        <f>+BV1316*'Monthly Parameters'!BV132</f>
        <v>0</v>
      </c>
      <c r="BW1320" s="247">
        <f t="shared" si="3688"/>
        <v>0</v>
      </c>
    </row>
    <row r="1321" spans="1:75" x14ac:dyDescent="0.3">
      <c r="A1321" s="5" t="s">
        <v>235</v>
      </c>
      <c r="O1321" s="16"/>
      <c r="P1321" s="16">
        <f>+O1316*'Monthly Parameters'!O133</f>
        <v>0</v>
      </c>
      <c r="Q1321" s="16">
        <f>+P1316*'Monthly Parameters'!P133</f>
        <v>0</v>
      </c>
      <c r="R1321" s="16">
        <f>+Q1316*'Monthly Parameters'!Q133</f>
        <v>0</v>
      </c>
      <c r="S1321" s="16">
        <f>+R1316*'Monthly Parameters'!R133</f>
        <v>0</v>
      </c>
      <c r="T1321" s="16">
        <f>+S1316*'Monthly Parameters'!S133</f>
        <v>0</v>
      </c>
      <c r="U1321" s="16">
        <f>+T1316*'Monthly Parameters'!T133</f>
        <v>0</v>
      </c>
      <c r="V1321" s="16">
        <f>+U1316*'Monthly Parameters'!U133</f>
        <v>0</v>
      </c>
      <c r="W1321" s="16">
        <f>+V1316*'Monthly Parameters'!V133</f>
        <v>0</v>
      </c>
      <c r="X1321" s="16">
        <f>+W1316*'Monthly Parameters'!W133</f>
        <v>0</v>
      </c>
      <c r="Y1321" s="16">
        <f>+X1316*'Monthly Parameters'!X133</f>
        <v>0</v>
      </c>
      <c r="Z1321" s="16">
        <f>+Y1316*'Monthly Parameters'!Y133</f>
        <v>0</v>
      </c>
      <c r="AA1321" s="16">
        <f>+Z1316*'Monthly Parameters'!Z133</f>
        <v>0</v>
      </c>
      <c r="AB1321" s="16">
        <f>+AA1316*'Monthly Parameters'!AA133</f>
        <v>0</v>
      </c>
      <c r="AC1321" s="16">
        <f>+AB1316*'Monthly Parameters'!AB133</f>
        <v>0</v>
      </c>
      <c r="AD1321" s="16">
        <f>+AC1316*'Monthly Parameters'!AC133</f>
        <v>0</v>
      </c>
      <c r="AE1321" s="16">
        <f>+AD1316*'Monthly Parameters'!AD133</f>
        <v>0</v>
      </c>
      <c r="AF1321" s="16">
        <f>+AE1316*'Monthly Parameters'!AE133</f>
        <v>0</v>
      </c>
      <c r="AG1321" s="16">
        <f>+AF1316*'Monthly Parameters'!AF133</f>
        <v>0</v>
      </c>
      <c r="AH1321" s="16">
        <f>+AG1316*'Monthly Parameters'!AG133</f>
        <v>0</v>
      </c>
      <c r="AI1321" s="16">
        <f>+AH1316*'Monthly Parameters'!AH133</f>
        <v>0</v>
      </c>
      <c r="AJ1321" s="16">
        <f>+AI1316*'Monthly Parameters'!AI133</f>
        <v>0</v>
      </c>
      <c r="AK1321" s="16">
        <f>+AJ1316*'Monthly Parameters'!AJ133</f>
        <v>0</v>
      </c>
      <c r="AL1321" s="16">
        <f>+AK1316*'Monthly Parameters'!AK133</f>
        <v>0</v>
      </c>
      <c r="AM1321" s="16">
        <f>+AL1316*'Monthly Parameters'!AL133</f>
        <v>0</v>
      </c>
      <c r="AN1321" s="16">
        <f>+AM1316*'Monthly Parameters'!AM133</f>
        <v>0</v>
      </c>
      <c r="AO1321" s="16">
        <f>+AN1316*'Monthly Parameters'!AN133</f>
        <v>0</v>
      </c>
      <c r="AP1321" s="16">
        <f>+AO1316*'Monthly Parameters'!AO133</f>
        <v>0</v>
      </c>
      <c r="AQ1321" s="16">
        <f>+AP1316*'Monthly Parameters'!AP133</f>
        <v>0</v>
      </c>
      <c r="AR1321" s="16">
        <f>+AQ1316*'Monthly Parameters'!AQ133</f>
        <v>0</v>
      </c>
      <c r="AS1321" s="16">
        <f>+AR1316*'Monthly Parameters'!AR133</f>
        <v>0</v>
      </c>
      <c r="AT1321" s="16">
        <f>+AS1316*'Monthly Parameters'!AS133</f>
        <v>0</v>
      </c>
      <c r="AU1321" s="16">
        <f>+AT1316*'Monthly Parameters'!AT133</f>
        <v>0</v>
      </c>
      <c r="AV1321" s="16">
        <f>+AU1316*'Monthly Parameters'!AU133</f>
        <v>0</v>
      </c>
      <c r="AW1321" s="16">
        <f>+AV1316*'Monthly Parameters'!AV133</f>
        <v>0</v>
      </c>
      <c r="AX1321" s="16">
        <f>+AW1316*'Monthly Parameters'!AW133</f>
        <v>0</v>
      </c>
      <c r="AY1321" s="16">
        <f>+AX1316*'Monthly Parameters'!AX133</f>
        <v>0</v>
      </c>
      <c r="AZ1321" s="16">
        <f>+AY1316*'Monthly Parameters'!AY133</f>
        <v>0</v>
      </c>
      <c r="BA1321" s="16">
        <f>+AZ1316*'Monthly Parameters'!AZ133</f>
        <v>0</v>
      </c>
      <c r="BB1321" s="16">
        <f>+BA1316*'Monthly Parameters'!BA133</f>
        <v>0</v>
      </c>
      <c r="BC1321" s="16">
        <f>+BB1316*'Monthly Parameters'!BB133</f>
        <v>0</v>
      </c>
      <c r="BD1321" s="16">
        <f>+BC1316*'Monthly Parameters'!BC133</f>
        <v>0</v>
      </c>
      <c r="BE1321" s="16">
        <f>+BD1316*'Monthly Parameters'!BD133</f>
        <v>0</v>
      </c>
      <c r="BF1321" s="16">
        <f>+BE1316*'Monthly Parameters'!BE133</f>
        <v>0</v>
      </c>
      <c r="BG1321" s="16">
        <f>+BF1316*'Monthly Parameters'!BF133</f>
        <v>0</v>
      </c>
      <c r="BH1321" s="16">
        <f>+BG1316*'Monthly Parameters'!BG133</f>
        <v>0</v>
      </c>
      <c r="BI1321" s="16">
        <f>+BH1316*'Monthly Parameters'!BH133</f>
        <v>0</v>
      </c>
      <c r="BJ1321" s="16">
        <f>+BI1316*'Monthly Parameters'!BI133</f>
        <v>0</v>
      </c>
      <c r="BK1321" s="16">
        <f>+BJ1316*'Monthly Parameters'!BJ133</f>
        <v>0</v>
      </c>
      <c r="BL1321" s="16">
        <f>+BK1316*'Monthly Parameters'!BK133</f>
        <v>0</v>
      </c>
      <c r="BM1321" s="16">
        <f>+BL1316*'Monthly Parameters'!BL133</f>
        <v>0</v>
      </c>
      <c r="BN1321" s="16">
        <f>+BM1316*'Monthly Parameters'!BM133</f>
        <v>0</v>
      </c>
      <c r="BO1321" s="16">
        <f>+BN1316*'Monthly Parameters'!BN133</f>
        <v>0</v>
      </c>
      <c r="BP1321" s="16">
        <f>+BO1316*'Monthly Parameters'!BO133</f>
        <v>0</v>
      </c>
      <c r="BQ1321" s="16">
        <f>+BP1316*'Monthly Parameters'!BP133</f>
        <v>0</v>
      </c>
      <c r="BR1321" s="16">
        <f>+BQ1316*'Monthly Parameters'!BQ133</f>
        <v>0</v>
      </c>
      <c r="BS1321" s="16">
        <f>+BR1316*'Monthly Parameters'!BR133</f>
        <v>0</v>
      </c>
      <c r="BT1321" s="16">
        <f>+BS1316*'Monthly Parameters'!BS133</f>
        <v>0</v>
      </c>
      <c r="BU1321" s="16">
        <f>+BT1316*'Monthly Parameters'!BT133</f>
        <v>0</v>
      </c>
      <c r="BV1321" s="16">
        <f>+BU1316*'Monthly Parameters'!BU133</f>
        <v>0</v>
      </c>
      <c r="BW1321" s="247">
        <f t="shared" si="3688"/>
        <v>0</v>
      </c>
    </row>
    <row r="1322" spans="1:75" x14ac:dyDescent="0.3">
      <c r="A1322" s="5" t="s">
        <v>236</v>
      </c>
      <c r="O1322" s="16"/>
      <c r="P1322" s="16"/>
      <c r="Q1322" s="16">
        <f>+O1316*'Monthly Parameters'!O134</f>
        <v>0</v>
      </c>
      <c r="R1322" s="16">
        <f>+P1316*'Monthly Parameters'!P134</f>
        <v>0</v>
      </c>
      <c r="S1322" s="16">
        <f>+Q1316*'Monthly Parameters'!Q134</f>
        <v>0</v>
      </c>
      <c r="T1322" s="16">
        <f>+R1316*'Monthly Parameters'!R134</f>
        <v>0</v>
      </c>
      <c r="U1322" s="16">
        <f>+S1316*'Monthly Parameters'!S134</f>
        <v>0</v>
      </c>
      <c r="V1322" s="16">
        <f>+T1316*'Monthly Parameters'!T134</f>
        <v>0</v>
      </c>
      <c r="W1322" s="16">
        <f>+U1316*'Monthly Parameters'!U134</f>
        <v>0</v>
      </c>
      <c r="X1322" s="16">
        <f>+V1316*'Monthly Parameters'!V134</f>
        <v>0</v>
      </c>
      <c r="Y1322" s="16">
        <f>+W1316*'Monthly Parameters'!W134</f>
        <v>0</v>
      </c>
      <c r="Z1322" s="16">
        <f>+X1316*'Monthly Parameters'!X134</f>
        <v>0</v>
      </c>
      <c r="AA1322" s="16">
        <f>+Y1316*'Monthly Parameters'!Y134</f>
        <v>0</v>
      </c>
      <c r="AB1322" s="16">
        <f>+Z1316*'Monthly Parameters'!Z134</f>
        <v>0</v>
      </c>
      <c r="AC1322" s="16">
        <f>+AA1316*'Monthly Parameters'!AA134</f>
        <v>0</v>
      </c>
      <c r="AD1322" s="16">
        <f>+AB1316*'Monthly Parameters'!AB134</f>
        <v>0</v>
      </c>
      <c r="AE1322" s="16">
        <f>+AC1316*'Monthly Parameters'!AC134</f>
        <v>0</v>
      </c>
      <c r="AF1322" s="16">
        <f>+AD1316*'Monthly Parameters'!AD134</f>
        <v>0</v>
      </c>
      <c r="AG1322" s="16">
        <f>+AE1316*'Monthly Parameters'!AE134</f>
        <v>0</v>
      </c>
      <c r="AH1322" s="16">
        <f>+AF1316*'Monthly Parameters'!AF134</f>
        <v>0</v>
      </c>
      <c r="AI1322" s="16">
        <f>+AG1316*'Monthly Parameters'!AG134</f>
        <v>0</v>
      </c>
      <c r="AJ1322" s="16">
        <f>+AH1316*'Monthly Parameters'!AH134</f>
        <v>0</v>
      </c>
      <c r="AK1322" s="16">
        <f>+AI1316*'Monthly Parameters'!AI134</f>
        <v>0</v>
      </c>
      <c r="AL1322" s="16">
        <f>+AJ1316*'Monthly Parameters'!AJ134</f>
        <v>0</v>
      </c>
      <c r="AM1322" s="16">
        <f>+AK1316*'Monthly Parameters'!AK134</f>
        <v>0</v>
      </c>
      <c r="AN1322" s="16">
        <f>+AL1316*'Monthly Parameters'!AL134</f>
        <v>0</v>
      </c>
      <c r="AO1322" s="16">
        <f>+AM1316*'Monthly Parameters'!AM134</f>
        <v>0</v>
      </c>
      <c r="AP1322" s="16">
        <f>+AN1316*'Monthly Parameters'!AN134</f>
        <v>0</v>
      </c>
      <c r="AQ1322" s="16">
        <f>+AO1316*'Monthly Parameters'!AO134</f>
        <v>0</v>
      </c>
      <c r="AR1322" s="16">
        <f>+AP1316*'Monthly Parameters'!AP134</f>
        <v>0</v>
      </c>
      <c r="AS1322" s="16">
        <f>+AQ1316*'Monthly Parameters'!AQ134</f>
        <v>0</v>
      </c>
      <c r="AT1322" s="16">
        <f>+AR1316*'Monthly Parameters'!AR134</f>
        <v>0</v>
      </c>
      <c r="AU1322" s="16">
        <f>+AS1316*'Monthly Parameters'!AS134</f>
        <v>0</v>
      </c>
      <c r="AV1322" s="16">
        <f>+AT1316*'Monthly Parameters'!AT134</f>
        <v>0</v>
      </c>
      <c r="AW1322" s="16">
        <f>+AU1316*'Monthly Parameters'!AU134</f>
        <v>0</v>
      </c>
      <c r="AX1322" s="16">
        <f>+AV1316*'Monthly Parameters'!AV134</f>
        <v>0</v>
      </c>
      <c r="AY1322" s="16">
        <f>+AW1316*'Monthly Parameters'!AW134</f>
        <v>0</v>
      </c>
      <c r="AZ1322" s="16">
        <f>+AX1316*'Monthly Parameters'!AX134</f>
        <v>0</v>
      </c>
      <c r="BA1322" s="16">
        <f>+AY1316*'Monthly Parameters'!AY134</f>
        <v>0</v>
      </c>
      <c r="BB1322" s="16">
        <f>+AZ1316*'Monthly Parameters'!AZ134</f>
        <v>0</v>
      </c>
      <c r="BC1322" s="16">
        <f>+BA1316*'Monthly Parameters'!BA134</f>
        <v>0</v>
      </c>
      <c r="BD1322" s="16">
        <f>+BB1316*'Monthly Parameters'!BB134</f>
        <v>0</v>
      </c>
      <c r="BE1322" s="16">
        <f>+BC1316*'Monthly Parameters'!BC134</f>
        <v>0</v>
      </c>
      <c r="BF1322" s="16">
        <f>+BD1316*'Monthly Parameters'!BD134</f>
        <v>0</v>
      </c>
      <c r="BG1322" s="16">
        <f>+BE1316*'Monthly Parameters'!BE134</f>
        <v>0</v>
      </c>
      <c r="BH1322" s="16">
        <f>+BF1316*'Monthly Parameters'!BF134</f>
        <v>0</v>
      </c>
      <c r="BI1322" s="16">
        <f>+BG1316*'Monthly Parameters'!BG134</f>
        <v>0</v>
      </c>
      <c r="BJ1322" s="16">
        <f>+BH1316*'Monthly Parameters'!BH134</f>
        <v>0</v>
      </c>
      <c r="BK1322" s="16">
        <f>+BI1316*'Monthly Parameters'!BI134</f>
        <v>0</v>
      </c>
      <c r="BL1322" s="16">
        <f>+BJ1316*'Monthly Parameters'!BJ134</f>
        <v>0</v>
      </c>
      <c r="BM1322" s="16">
        <f>+BK1316*'Monthly Parameters'!BK134</f>
        <v>0</v>
      </c>
      <c r="BN1322" s="16">
        <f>+BL1316*'Monthly Parameters'!BL134</f>
        <v>0</v>
      </c>
      <c r="BO1322" s="16">
        <f>+BM1316*'Monthly Parameters'!BM134</f>
        <v>0</v>
      </c>
      <c r="BP1322" s="16">
        <f>+BN1316*'Monthly Parameters'!BN134</f>
        <v>0</v>
      </c>
      <c r="BQ1322" s="16">
        <f>+BO1316*'Monthly Parameters'!BO134</f>
        <v>0</v>
      </c>
      <c r="BR1322" s="16">
        <f>+BP1316*'Monthly Parameters'!BP134</f>
        <v>0</v>
      </c>
      <c r="BS1322" s="16">
        <f>+BQ1316*'Monthly Parameters'!BQ134</f>
        <v>0</v>
      </c>
      <c r="BT1322" s="16">
        <f>+BR1316*'Monthly Parameters'!BR134</f>
        <v>0</v>
      </c>
      <c r="BU1322" s="16">
        <f>+BS1316*'Monthly Parameters'!BS134</f>
        <v>0</v>
      </c>
      <c r="BV1322" s="16">
        <f>+BT1316*'Monthly Parameters'!BT134</f>
        <v>0</v>
      </c>
      <c r="BW1322" s="247">
        <f t="shared" si="3688"/>
        <v>0</v>
      </c>
    </row>
    <row r="1323" spans="1:75" x14ac:dyDescent="0.3">
      <c r="BW1323" s="291">
        <f t="shared" si="3688"/>
        <v>0</v>
      </c>
    </row>
    <row r="1324" spans="1:75" x14ac:dyDescent="0.3">
      <c r="A1324" s="293" t="s">
        <v>682</v>
      </c>
      <c r="O1324" s="16">
        <f>+O1320+O1321+O1322</f>
        <v>0</v>
      </c>
      <c r="P1324" s="16">
        <f t="shared" ref="P1324:Q1324" si="3783">+P1320+P1321+P1322</f>
        <v>0</v>
      </c>
      <c r="Q1324" s="16">
        <f t="shared" si="3783"/>
        <v>0</v>
      </c>
      <c r="R1324" s="16">
        <f t="shared" ref="R1324:BV1324" si="3784">+R1320+R1321+R1322</f>
        <v>0</v>
      </c>
      <c r="S1324" s="16">
        <f t="shared" si="3784"/>
        <v>0</v>
      </c>
      <c r="T1324" s="16">
        <f t="shared" si="3784"/>
        <v>0</v>
      </c>
      <c r="U1324" s="16">
        <f t="shared" si="3784"/>
        <v>0</v>
      </c>
      <c r="V1324" s="16">
        <f t="shared" si="3784"/>
        <v>0</v>
      </c>
      <c r="W1324" s="16">
        <f t="shared" si="3784"/>
        <v>0</v>
      </c>
      <c r="X1324" s="16">
        <f t="shared" si="3784"/>
        <v>0</v>
      </c>
      <c r="Y1324" s="16">
        <f t="shared" si="3784"/>
        <v>0</v>
      </c>
      <c r="Z1324" s="16">
        <f t="shared" si="3784"/>
        <v>0</v>
      </c>
      <c r="AA1324" s="16">
        <f t="shared" si="3784"/>
        <v>0</v>
      </c>
      <c r="AB1324" s="16">
        <f t="shared" si="3784"/>
        <v>0</v>
      </c>
      <c r="AC1324" s="16">
        <f t="shared" si="3784"/>
        <v>0</v>
      </c>
      <c r="AD1324" s="16">
        <f t="shared" si="3784"/>
        <v>0</v>
      </c>
      <c r="AE1324" s="16">
        <f t="shared" si="3784"/>
        <v>0</v>
      </c>
      <c r="AF1324" s="16">
        <f t="shared" si="3784"/>
        <v>0</v>
      </c>
      <c r="AG1324" s="16">
        <f t="shared" si="3784"/>
        <v>0</v>
      </c>
      <c r="AH1324" s="16">
        <f t="shared" si="3784"/>
        <v>0</v>
      </c>
      <c r="AI1324" s="16">
        <f t="shared" si="3784"/>
        <v>0</v>
      </c>
      <c r="AJ1324" s="16">
        <f t="shared" si="3784"/>
        <v>0</v>
      </c>
      <c r="AK1324" s="16">
        <f t="shared" si="3784"/>
        <v>0</v>
      </c>
      <c r="AL1324" s="16">
        <f t="shared" si="3784"/>
        <v>0</v>
      </c>
      <c r="AM1324" s="16">
        <f t="shared" si="3784"/>
        <v>0</v>
      </c>
      <c r="AN1324" s="16">
        <f t="shared" si="3784"/>
        <v>0</v>
      </c>
      <c r="AO1324" s="16">
        <f t="shared" si="3784"/>
        <v>0</v>
      </c>
      <c r="AP1324" s="16">
        <f t="shared" si="3784"/>
        <v>0</v>
      </c>
      <c r="AQ1324" s="16">
        <f t="shared" si="3784"/>
        <v>0</v>
      </c>
      <c r="AR1324" s="16">
        <f t="shared" si="3784"/>
        <v>0</v>
      </c>
      <c r="AS1324" s="16">
        <f t="shared" si="3784"/>
        <v>0</v>
      </c>
      <c r="AT1324" s="16">
        <f t="shared" si="3784"/>
        <v>0</v>
      </c>
      <c r="AU1324" s="16">
        <f t="shared" si="3784"/>
        <v>0</v>
      </c>
      <c r="AV1324" s="16">
        <f t="shared" si="3784"/>
        <v>0</v>
      </c>
      <c r="AW1324" s="16">
        <f t="shared" si="3784"/>
        <v>0</v>
      </c>
      <c r="AX1324" s="16">
        <f t="shared" si="3784"/>
        <v>0</v>
      </c>
      <c r="AY1324" s="16">
        <f t="shared" si="3784"/>
        <v>0</v>
      </c>
      <c r="AZ1324" s="16">
        <f t="shared" si="3784"/>
        <v>0</v>
      </c>
      <c r="BA1324" s="16">
        <f t="shared" si="3784"/>
        <v>0</v>
      </c>
      <c r="BB1324" s="16">
        <f t="shared" si="3784"/>
        <v>0</v>
      </c>
      <c r="BC1324" s="16">
        <f t="shared" si="3784"/>
        <v>0</v>
      </c>
      <c r="BD1324" s="16">
        <f t="shared" si="3784"/>
        <v>0</v>
      </c>
      <c r="BE1324" s="16">
        <f t="shared" si="3784"/>
        <v>0</v>
      </c>
      <c r="BF1324" s="16">
        <f t="shared" si="3784"/>
        <v>0</v>
      </c>
      <c r="BG1324" s="16">
        <f t="shared" si="3784"/>
        <v>0</v>
      </c>
      <c r="BH1324" s="16">
        <f t="shared" si="3784"/>
        <v>0</v>
      </c>
      <c r="BI1324" s="16">
        <f t="shared" si="3784"/>
        <v>0</v>
      </c>
      <c r="BJ1324" s="16">
        <f t="shared" si="3784"/>
        <v>0</v>
      </c>
      <c r="BK1324" s="16">
        <f t="shared" si="3784"/>
        <v>0</v>
      </c>
      <c r="BL1324" s="16">
        <f t="shared" si="3784"/>
        <v>0</v>
      </c>
      <c r="BM1324" s="16">
        <f t="shared" si="3784"/>
        <v>0</v>
      </c>
      <c r="BN1324" s="16">
        <f t="shared" si="3784"/>
        <v>0</v>
      </c>
      <c r="BO1324" s="16">
        <f t="shared" si="3784"/>
        <v>0</v>
      </c>
      <c r="BP1324" s="16">
        <f t="shared" si="3784"/>
        <v>0</v>
      </c>
      <c r="BQ1324" s="16">
        <f t="shared" si="3784"/>
        <v>0</v>
      </c>
      <c r="BR1324" s="16">
        <f t="shared" si="3784"/>
        <v>0</v>
      </c>
      <c r="BS1324" s="16">
        <f t="shared" si="3784"/>
        <v>0</v>
      </c>
      <c r="BT1324" s="16">
        <f t="shared" si="3784"/>
        <v>0</v>
      </c>
      <c r="BU1324" s="16">
        <f t="shared" si="3784"/>
        <v>0</v>
      </c>
      <c r="BV1324" s="16">
        <f t="shared" si="3784"/>
        <v>0</v>
      </c>
      <c r="BW1324" s="247">
        <f t="shared" si="3688"/>
        <v>0</v>
      </c>
    </row>
    <row r="1325" spans="1:75" x14ac:dyDescent="0.3">
      <c r="BW1325" s="291">
        <f t="shared" si="3688"/>
        <v>0</v>
      </c>
    </row>
    <row r="1326" spans="1:75" x14ac:dyDescent="0.3">
      <c r="A1326" s="221" t="s">
        <v>679</v>
      </c>
      <c r="O1326" s="16">
        <f>+O1324*O822</f>
        <v>0</v>
      </c>
      <c r="P1326" s="16">
        <f t="shared" ref="P1326:Q1326" si="3785">+P1324*P822</f>
        <v>0</v>
      </c>
      <c r="Q1326" s="16">
        <f t="shared" si="3785"/>
        <v>0</v>
      </c>
      <c r="R1326" s="16">
        <f t="shared" ref="R1326:BV1326" si="3786">+R1324*R822</f>
        <v>0</v>
      </c>
      <c r="S1326" s="16">
        <f t="shared" si="3786"/>
        <v>0</v>
      </c>
      <c r="T1326" s="16">
        <f t="shared" si="3786"/>
        <v>0</v>
      </c>
      <c r="U1326" s="16">
        <f t="shared" si="3786"/>
        <v>0</v>
      </c>
      <c r="V1326" s="16">
        <f t="shared" si="3786"/>
        <v>0</v>
      </c>
      <c r="W1326" s="16">
        <f t="shared" si="3786"/>
        <v>0</v>
      </c>
      <c r="X1326" s="16">
        <f t="shared" si="3786"/>
        <v>0</v>
      </c>
      <c r="Y1326" s="16">
        <f t="shared" si="3786"/>
        <v>0</v>
      </c>
      <c r="Z1326" s="16">
        <f t="shared" si="3786"/>
        <v>0</v>
      </c>
      <c r="AA1326" s="16">
        <f t="shared" si="3786"/>
        <v>0</v>
      </c>
      <c r="AB1326" s="16">
        <f t="shared" si="3786"/>
        <v>0</v>
      </c>
      <c r="AC1326" s="16">
        <f t="shared" si="3786"/>
        <v>0</v>
      </c>
      <c r="AD1326" s="16">
        <f t="shared" si="3786"/>
        <v>0</v>
      </c>
      <c r="AE1326" s="16">
        <f t="shared" si="3786"/>
        <v>0</v>
      </c>
      <c r="AF1326" s="16">
        <f t="shared" si="3786"/>
        <v>0</v>
      </c>
      <c r="AG1326" s="16">
        <f t="shared" si="3786"/>
        <v>0</v>
      </c>
      <c r="AH1326" s="16">
        <f t="shared" si="3786"/>
        <v>0</v>
      </c>
      <c r="AI1326" s="16">
        <f t="shared" si="3786"/>
        <v>0</v>
      </c>
      <c r="AJ1326" s="16">
        <f t="shared" si="3786"/>
        <v>0</v>
      </c>
      <c r="AK1326" s="16">
        <f t="shared" si="3786"/>
        <v>0</v>
      </c>
      <c r="AL1326" s="16">
        <f t="shared" si="3786"/>
        <v>0</v>
      </c>
      <c r="AM1326" s="16">
        <f t="shared" si="3786"/>
        <v>0</v>
      </c>
      <c r="AN1326" s="16">
        <f t="shared" si="3786"/>
        <v>0</v>
      </c>
      <c r="AO1326" s="16">
        <f t="shared" si="3786"/>
        <v>0</v>
      </c>
      <c r="AP1326" s="16">
        <f t="shared" si="3786"/>
        <v>0</v>
      </c>
      <c r="AQ1326" s="16">
        <f t="shared" si="3786"/>
        <v>0</v>
      </c>
      <c r="AR1326" s="16">
        <f t="shared" si="3786"/>
        <v>0</v>
      </c>
      <c r="AS1326" s="16">
        <f t="shared" si="3786"/>
        <v>0</v>
      </c>
      <c r="AT1326" s="16">
        <f t="shared" si="3786"/>
        <v>0</v>
      </c>
      <c r="AU1326" s="16">
        <f t="shared" si="3786"/>
        <v>0</v>
      </c>
      <c r="AV1326" s="16">
        <f t="shared" si="3786"/>
        <v>0</v>
      </c>
      <c r="AW1326" s="16">
        <f t="shared" si="3786"/>
        <v>0</v>
      </c>
      <c r="AX1326" s="16">
        <f t="shared" si="3786"/>
        <v>0</v>
      </c>
      <c r="AY1326" s="16">
        <f t="shared" si="3786"/>
        <v>0</v>
      </c>
      <c r="AZ1326" s="16">
        <f t="shared" si="3786"/>
        <v>0</v>
      </c>
      <c r="BA1326" s="16">
        <f t="shared" si="3786"/>
        <v>0</v>
      </c>
      <c r="BB1326" s="16">
        <f t="shared" si="3786"/>
        <v>0</v>
      </c>
      <c r="BC1326" s="16">
        <f t="shared" si="3786"/>
        <v>0</v>
      </c>
      <c r="BD1326" s="16">
        <f t="shared" si="3786"/>
        <v>0</v>
      </c>
      <c r="BE1326" s="16">
        <f t="shared" si="3786"/>
        <v>0</v>
      </c>
      <c r="BF1326" s="16">
        <f t="shared" si="3786"/>
        <v>0</v>
      </c>
      <c r="BG1326" s="16">
        <f t="shared" si="3786"/>
        <v>0</v>
      </c>
      <c r="BH1326" s="16">
        <f t="shared" si="3786"/>
        <v>0</v>
      </c>
      <c r="BI1326" s="16">
        <f t="shared" si="3786"/>
        <v>0</v>
      </c>
      <c r="BJ1326" s="16">
        <f t="shared" si="3786"/>
        <v>0</v>
      </c>
      <c r="BK1326" s="16">
        <f t="shared" si="3786"/>
        <v>0</v>
      </c>
      <c r="BL1326" s="16">
        <f t="shared" si="3786"/>
        <v>0</v>
      </c>
      <c r="BM1326" s="16">
        <f t="shared" si="3786"/>
        <v>0</v>
      </c>
      <c r="BN1326" s="16">
        <f t="shared" si="3786"/>
        <v>0</v>
      </c>
      <c r="BO1326" s="16">
        <f t="shared" si="3786"/>
        <v>0</v>
      </c>
      <c r="BP1326" s="16">
        <f t="shared" si="3786"/>
        <v>0</v>
      </c>
      <c r="BQ1326" s="16">
        <f t="shared" si="3786"/>
        <v>0</v>
      </c>
      <c r="BR1326" s="16">
        <f t="shared" si="3786"/>
        <v>0</v>
      </c>
      <c r="BS1326" s="16">
        <f t="shared" si="3786"/>
        <v>0</v>
      </c>
      <c r="BT1326" s="16">
        <f t="shared" si="3786"/>
        <v>0</v>
      </c>
      <c r="BU1326" s="16">
        <f t="shared" si="3786"/>
        <v>0</v>
      </c>
      <c r="BV1326" s="16">
        <f t="shared" si="3786"/>
        <v>0</v>
      </c>
      <c r="BW1326" s="247">
        <f t="shared" si="3688"/>
        <v>0</v>
      </c>
    </row>
    <row r="1327" spans="1:75" x14ac:dyDescent="0.3">
      <c r="A1327" s="223" t="s">
        <v>680</v>
      </c>
      <c r="O1327" s="16">
        <f>+O1324*O823</f>
        <v>0</v>
      </c>
      <c r="P1327" s="16">
        <f t="shared" ref="P1327:Q1327" si="3787">+P1324*P823</f>
        <v>0</v>
      </c>
      <c r="Q1327" s="16">
        <f t="shared" si="3787"/>
        <v>0</v>
      </c>
      <c r="R1327" s="16">
        <f t="shared" ref="R1327:BV1327" si="3788">+R1324*R823</f>
        <v>0</v>
      </c>
      <c r="S1327" s="16">
        <f t="shared" si="3788"/>
        <v>0</v>
      </c>
      <c r="T1327" s="16">
        <f t="shared" si="3788"/>
        <v>0</v>
      </c>
      <c r="U1327" s="16">
        <f t="shared" si="3788"/>
        <v>0</v>
      </c>
      <c r="V1327" s="16">
        <f t="shared" si="3788"/>
        <v>0</v>
      </c>
      <c r="W1327" s="16">
        <f t="shared" si="3788"/>
        <v>0</v>
      </c>
      <c r="X1327" s="16">
        <f t="shared" si="3788"/>
        <v>0</v>
      </c>
      <c r="Y1327" s="16">
        <f t="shared" si="3788"/>
        <v>0</v>
      </c>
      <c r="Z1327" s="16">
        <f t="shared" si="3788"/>
        <v>0</v>
      </c>
      <c r="AA1327" s="16">
        <f t="shared" si="3788"/>
        <v>0</v>
      </c>
      <c r="AB1327" s="16">
        <f t="shared" si="3788"/>
        <v>0</v>
      </c>
      <c r="AC1327" s="16">
        <f t="shared" si="3788"/>
        <v>0</v>
      </c>
      <c r="AD1327" s="16">
        <f t="shared" si="3788"/>
        <v>0</v>
      </c>
      <c r="AE1327" s="16">
        <f t="shared" si="3788"/>
        <v>0</v>
      </c>
      <c r="AF1327" s="16">
        <f t="shared" si="3788"/>
        <v>0</v>
      </c>
      <c r="AG1327" s="16">
        <f t="shared" si="3788"/>
        <v>0</v>
      </c>
      <c r="AH1327" s="16">
        <f t="shared" si="3788"/>
        <v>0</v>
      </c>
      <c r="AI1327" s="16">
        <f t="shared" si="3788"/>
        <v>0</v>
      </c>
      <c r="AJ1327" s="16">
        <f t="shared" si="3788"/>
        <v>0</v>
      </c>
      <c r="AK1327" s="16">
        <f t="shared" si="3788"/>
        <v>0</v>
      </c>
      <c r="AL1327" s="16">
        <f t="shared" si="3788"/>
        <v>0</v>
      </c>
      <c r="AM1327" s="16">
        <f t="shared" si="3788"/>
        <v>0</v>
      </c>
      <c r="AN1327" s="16">
        <f t="shared" si="3788"/>
        <v>0</v>
      </c>
      <c r="AO1327" s="16">
        <f t="shared" si="3788"/>
        <v>0</v>
      </c>
      <c r="AP1327" s="16">
        <f t="shared" si="3788"/>
        <v>0</v>
      </c>
      <c r="AQ1327" s="16">
        <f t="shared" si="3788"/>
        <v>0</v>
      </c>
      <c r="AR1327" s="16">
        <f t="shared" si="3788"/>
        <v>0</v>
      </c>
      <c r="AS1327" s="16">
        <f t="shared" si="3788"/>
        <v>0</v>
      </c>
      <c r="AT1327" s="16">
        <f t="shared" si="3788"/>
        <v>0</v>
      </c>
      <c r="AU1327" s="16">
        <f t="shared" si="3788"/>
        <v>0</v>
      </c>
      <c r="AV1327" s="16">
        <f t="shared" si="3788"/>
        <v>0</v>
      </c>
      <c r="AW1327" s="16">
        <f t="shared" si="3788"/>
        <v>0</v>
      </c>
      <c r="AX1327" s="16">
        <f t="shared" si="3788"/>
        <v>0</v>
      </c>
      <c r="AY1327" s="16">
        <f t="shared" si="3788"/>
        <v>0</v>
      </c>
      <c r="AZ1327" s="16">
        <f t="shared" si="3788"/>
        <v>0</v>
      </c>
      <c r="BA1327" s="16">
        <f t="shared" si="3788"/>
        <v>0</v>
      </c>
      <c r="BB1327" s="16">
        <f t="shared" si="3788"/>
        <v>0</v>
      </c>
      <c r="BC1327" s="16">
        <f t="shared" si="3788"/>
        <v>0</v>
      </c>
      <c r="BD1327" s="16">
        <f t="shared" si="3788"/>
        <v>0</v>
      </c>
      <c r="BE1327" s="16">
        <f t="shared" si="3788"/>
        <v>0</v>
      </c>
      <c r="BF1327" s="16">
        <f t="shared" si="3788"/>
        <v>0</v>
      </c>
      <c r="BG1327" s="16">
        <f t="shared" si="3788"/>
        <v>0</v>
      </c>
      <c r="BH1327" s="16">
        <f t="shared" si="3788"/>
        <v>0</v>
      </c>
      <c r="BI1327" s="16">
        <f t="shared" si="3788"/>
        <v>0</v>
      </c>
      <c r="BJ1327" s="16">
        <f t="shared" si="3788"/>
        <v>0</v>
      </c>
      <c r="BK1327" s="16">
        <f t="shared" si="3788"/>
        <v>0</v>
      </c>
      <c r="BL1327" s="16">
        <f t="shared" si="3788"/>
        <v>0</v>
      </c>
      <c r="BM1327" s="16">
        <f t="shared" si="3788"/>
        <v>0</v>
      </c>
      <c r="BN1327" s="16">
        <f t="shared" si="3788"/>
        <v>0</v>
      </c>
      <c r="BO1327" s="16">
        <f t="shared" si="3788"/>
        <v>0</v>
      </c>
      <c r="BP1327" s="16">
        <f t="shared" si="3788"/>
        <v>0</v>
      </c>
      <c r="BQ1327" s="16">
        <f t="shared" si="3788"/>
        <v>0</v>
      </c>
      <c r="BR1327" s="16">
        <f t="shared" si="3788"/>
        <v>0</v>
      </c>
      <c r="BS1327" s="16">
        <f t="shared" si="3788"/>
        <v>0</v>
      </c>
      <c r="BT1327" s="16">
        <f t="shared" si="3788"/>
        <v>0</v>
      </c>
      <c r="BU1327" s="16">
        <f t="shared" si="3788"/>
        <v>0</v>
      </c>
      <c r="BV1327" s="16">
        <f t="shared" si="3788"/>
        <v>0</v>
      </c>
      <c r="BW1327" s="247">
        <f t="shared" si="3688"/>
        <v>0</v>
      </c>
    </row>
    <row r="1328" spans="1:75" x14ac:dyDescent="0.3">
      <c r="BW1328" s="292">
        <f t="shared" si="3688"/>
        <v>0</v>
      </c>
    </row>
    <row r="1329" spans="1:75" x14ac:dyDescent="0.3">
      <c r="A1329" s="293" t="s">
        <v>683</v>
      </c>
    </row>
    <row r="1330" spans="1:75" x14ac:dyDescent="0.3">
      <c r="BW1330" s="291">
        <f t="shared" si="3688"/>
        <v>0</v>
      </c>
    </row>
    <row r="1331" spans="1:75" x14ac:dyDescent="0.3">
      <c r="A1331" s="221" t="s">
        <v>679</v>
      </c>
      <c r="O1331" s="16">
        <f>+O1314*O822</f>
        <v>0</v>
      </c>
      <c r="P1331" s="16">
        <f t="shared" ref="P1331:Q1331" si="3789">+P1314*P822</f>
        <v>0</v>
      </c>
      <c r="Q1331" s="16">
        <f t="shared" si="3789"/>
        <v>0</v>
      </c>
      <c r="R1331" s="16">
        <f t="shared" ref="R1331:BV1331" si="3790">+R1314*R822</f>
        <v>0</v>
      </c>
      <c r="S1331" s="16">
        <f t="shared" si="3790"/>
        <v>0</v>
      </c>
      <c r="T1331" s="16">
        <f t="shared" si="3790"/>
        <v>0</v>
      </c>
      <c r="U1331" s="16">
        <f t="shared" si="3790"/>
        <v>0</v>
      </c>
      <c r="V1331" s="16">
        <f t="shared" si="3790"/>
        <v>0</v>
      </c>
      <c r="W1331" s="16">
        <f t="shared" si="3790"/>
        <v>0</v>
      </c>
      <c r="X1331" s="16">
        <f t="shared" si="3790"/>
        <v>0</v>
      </c>
      <c r="Y1331" s="16">
        <f t="shared" si="3790"/>
        <v>0</v>
      </c>
      <c r="Z1331" s="16">
        <f t="shared" si="3790"/>
        <v>0</v>
      </c>
      <c r="AA1331" s="16">
        <f t="shared" si="3790"/>
        <v>0</v>
      </c>
      <c r="AB1331" s="16">
        <f t="shared" si="3790"/>
        <v>0</v>
      </c>
      <c r="AC1331" s="16">
        <f t="shared" si="3790"/>
        <v>0</v>
      </c>
      <c r="AD1331" s="16">
        <f t="shared" si="3790"/>
        <v>0</v>
      </c>
      <c r="AE1331" s="16">
        <f t="shared" si="3790"/>
        <v>0</v>
      </c>
      <c r="AF1331" s="16">
        <f t="shared" si="3790"/>
        <v>0</v>
      </c>
      <c r="AG1331" s="16">
        <f t="shared" si="3790"/>
        <v>0</v>
      </c>
      <c r="AH1331" s="16">
        <f t="shared" si="3790"/>
        <v>0</v>
      </c>
      <c r="AI1331" s="16">
        <f t="shared" si="3790"/>
        <v>0</v>
      </c>
      <c r="AJ1331" s="16">
        <f t="shared" si="3790"/>
        <v>0</v>
      </c>
      <c r="AK1331" s="16">
        <f t="shared" si="3790"/>
        <v>0</v>
      </c>
      <c r="AL1331" s="16">
        <f t="shared" si="3790"/>
        <v>0</v>
      </c>
      <c r="AM1331" s="16">
        <f t="shared" si="3790"/>
        <v>0</v>
      </c>
      <c r="AN1331" s="16">
        <f t="shared" si="3790"/>
        <v>0</v>
      </c>
      <c r="AO1331" s="16">
        <f t="shared" si="3790"/>
        <v>0</v>
      </c>
      <c r="AP1331" s="16">
        <f t="shared" si="3790"/>
        <v>0</v>
      </c>
      <c r="AQ1331" s="16">
        <f t="shared" si="3790"/>
        <v>0</v>
      </c>
      <c r="AR1331" s="16">
        <f t="shared" si="3790"/>
        <v>0</v>
      </c>
      <c r="AS1331" s="16">
        <f t="shared" si="3790"/>
        <v>0</v>
      </c>
      <c r="AT1331" s="16">
        <f t="shared" si="3790"/>
        <v>0</v>
      </c>
      <c r="AU1331" s="16">
        <f t="shared" si="3790"/>
        <v>0</v>
      </c>
      <c r="AV1331" s="16">
        <f t="shared" si="3790"/>
        <v>0</v>
      </c>
      <c r="AW1331" s="16">
        <f t="shared" si="3790"/>
        <v>0</v>
      </c>
      <c r="AX1331" s="16">
        <f t="shared" si="3790"/>
        <v>0</v>
      </c>
      <c r="AY1331" s="16">
        <f t="shared" si="3790"/>
        <v>0</v>
      </c>
      <c r="AZ1331" s="16">
        <f t="shared" si="3790"/>
        <v>0</v>
      </c>
      <c r="BA1331" s="16">
        <f t="shared" si="3790"/>
        <v>0</v>
      </c>
      <c r="BB1331" s="16">
        <f t="shared" si="3790"/>
        <v>0</v>
      </c>
      <c r="BC1331" s="16">
        <f t="shared" si="3790"/>
        <v>0</v>
      </c>
      <c r="BD1331" s="16">
        <f t="shared" si="3790"/>
        <v>0</v>
      </c>
      <c r="BE1331" s="16">
        <f t="shared" si="3790"/>
        <v>0</v>
      </c>
      <c r="BF1331" s="16">
        <f t="shared" si="3790"/>
        <v>0</v>
      </c>
      <c r="BG1331" s="16">
        <f t="shared" si="3790"/>
        <v>0</v>
      </c>
      <c r="BH1331" s="16">
        <f t="shared" si="3790"/>
        <v>0</v>
      </c>
      <c r="BI1331" s="16">
        <f t="shared" si="3790"/>
        <v>0</v>
      </c>
      <c r="BJ1331" s="16">
        <f t="shared" si="3790"/>
        <v>0</v>
      </c>
      <c r="BK1331" s="16">
        <f t="shared" si="3790"/>
        <v>0</v>
      </c>
      <c r="BL1331" s="16">
        <f t="shared" si="3790"/>
        <v>0</v>
      </c>
      <c r="BM1331" s="16">
        <f t="shared" si="3790"/>
        <v>0</v>
      </c>
      <c r="BN1331" s="16">
        <f t="shared" si="3790"/>
        <v>0</v>
      </c>
      <c r="BO1331" s="16">
        <f t="shared" si="3790"/>
        <v>0</v>
      </c>
      <c r="BP1331" s="16">
        <f t="shared" si="3790"/>
        <v>0</v>
      </c>
      <c r="BQ1331" s="16">
        <f t="shared" si="3790"/>
        <v>0</v>
      </c>
      <c r="BR1331" s="16">
        <f t="shared" si="3790"/>
        <v>0</v>
      </c>
      <c r="BS1331" s="16">
        <f t="shared" si="3790"/>
        <v>0</v>
      </c>
      <c r="BT1331" s="16">
        <f t="shared" si="3790"/>
        <v>0</v>
      </c>
      <c r="BU1331" s="16">
        <f t="shared" si="3790"/>
        <v>0</v>
      </c>
      <c r="BV1331" s="16">
        <f t="shared" si="3790"/>
        <v>0</v>
      </c>
      <c r="BW1331" s="247">
        <f t="shared" ref="BW1331:BW1409" si="3791">SUM(C1331:BV1331)</f>
        <v>0</v>
      </c>
    </row>
    <row r="1332" spans="1:75" x14ac:dyDescent="0.3">
      <c r="A1332" s="223" t="s">
        <v>680</v>
      </c>
      <c r="O1332" s="16">
        <f>+O1314*O823</f>
        <v>0</v>
      </c>
      <c r="P1332" s="16">
        <f t="shared" ref="P1332:Q1332" si="3792">+P1314*P823</f>
        <v>0</v>
      </c>
      <c r="Q1332" s="16">
        <f t="shared" si="3792"/>
        <v>0</v>
      </c>
      <c r="R1332" s="16">
        <f t="shared" ref="R1332:BV1332" si="3793">+R1314*R823</f>
        <v>0</v>
      </c>
      <c r="S1332" s="16">
        <f t="shared" si="3793"/>
        <v>0</v>
      </c>
      <c r="T1332" s="16">
        <f t="shared" si="3793"/>
        <v>0</v>
      </c>
      <c r="U1332" s="16">
        <f t="shared" si="3793"/>
        <v>0</v>
      </c>
      <c r="V1332" s="16">
        <f t="shared" si="3793"/>
        <v>0</v>
      </c>
      <c r="W1332" s="16">
        <f t="shared" si="3793"/>
        <v>0</v>
      </c>
      <c r="X1332" s="16">
        <f t="shared" si="3793"/>
        <v>0</v>
      </c>
      <c r="Y1332" s="16">
        <f t="shared" si="3793"/>
        <v>0</v>
      </c>
      <c r="Z1332" s="16">
        <f t="shared" si="3793"/>
        <v>0</v>
      </c>
      <c r="AA1332" s="16">
        <f t="shared" si="3793"/>
        <v>0</v>
      </c>
      <c r="AB1332" s="16">
        <f t="shared" si="3793"/>
        <v>0</v>
      </c>
      <c r="AC1332" s="16">
        <f t="shared" si="3793"/>
        <v>0</v>
      </c>
      <c r="AD1332" s="16">
        <f t="shared" si="3793"/>
        <v>0</v>
      </c>
      <c r="AE1332" s="16">
        <f t="shared" si="3793"/>
        <v>0</v>
      </c>
      <c r="AF1332" s="16">
        <f t="shared" si="3793"/>
        <v>0</v>
      </c>
      <c r="AG1332" s="16">
        <f t="shared" si="3793"/>
        <v>0</v>
      </c>
      <c r="AH1332" s="16">
        <f t="shared" si="3793"/>
        <v>0</v>
      </c>
      <c r="AI1332" s="16">
        <f t="shared" si="3793"/>
        <v>0</v>
      </c>
      <c r="AJ1332" s="16">
        <f t="shared" si="3793"/>
        <v>0</v>
      </c>
      <c r="AK1332" s="16">
        <f t="shared" si="3793"/>
        <v>0</v>
      </c>
      <c r="AL1332" s="16">
        <f t="shared" si="3793"/>
        <v>0</v>
      </c>
      <c r="AM1332" s="16">
        <f t="shared" si="3793"/>
        <v>0</v>
      </c>
      <c r="AN1332" s="16">
        <f t="shared" si="3793"/>
        <v>0</v>
      </c>
      <c r="AO1332" s="16">
        <f t="shared" si="3793"/>
        <v>0</v>
      </c>
      <c r="AP1332" s="16">
        <f t="shared" si="3793"/>
        <v>0</v>
      </c>
      <c r="AQ1332" s="16">
        <f t="shared" si="3793"/>
        <v>0</v>
      </c>
      <c r="AR1332" s="16">
        <f t="shared" si="3793"/>
        <v>0</v>
      </c>
      <c r="AS1332" s="16">
        <f t="shared" si="3793"/>
        <v>0</v>
      </c>
      <c r="AT1332" s="16">
        <f t="shared" si="3793"/>
        <v>0</v>
      </c>
      <c r="AU1332" s="16">
        <f t="shared" si="3793"/>
        <v>0</v>
      </c>
      <c r="AV1332" s="16">
        <f t="shared" si="3793"/>
        <v>0</v>
      </c>
      <c r="AW1332" s="16">
        <f t="shared" si="3793"/>
        <v>0</v>
      </c>
      <c r="AX1332" s="16">
        <f t="shared" si="3793"/>
        <v>0</v>
      </c>
      <c r="AY1332" s="16">
        <f t="shared" si="3793"/>
        <v>0</v>
      </c>
      <c r="AZ1332" s="16">
        <f t="shared" si="3793"/>
        <v>0</v>
      </c>
      <c r="BA1332" s="16">
        <f t="shared" si="3793"/>
        <v>0</v>
      </c>
      <c r="BB1332" s="16">
        <f t="shared" si="3793"/>
        <v>0</v>
      </c>
      <c r="BC1332" s="16">
        <f t="shared" si="3793"/>
        <v>0</v>
      </c>
      <c r="BD1332" s="16">
        <f t="shared" si="3793"/>
        <v>0</v>
      </c>
      <c r="BE1332" s="16">
        <f t="shared" si="3793"/>
        <v>0</v>
      </c>
      <c r="BF1332" s="16">
        <f t="shared" si="3793"/>
        <v>0</v>
      </c>
      <c r="BG1332" s="16">
        <f t="shared" si="3793"/>
        <v>0</v>
      </c>
      <c r="BH1332" s="16">
        <f t="shared" si="3793"/>
        <v>0</v>
      </c>
      <c r="BI1332" s="16">
        <f t="shared" si="3793"/>
        <v>0</v>
      </c>
      <c r="BJ1332" s="16">
        <f t="shared" si="3793"/>
        <v>0</v>
      </c>
      <c r="BK1332" s="16">
        <f t="shared" si="3793"/>
        <v>0</v>
      </c>
      <c r="BL1332" s="16">
        <f t="shared" si="3793"/>
        <v>0</v>
      </c>
      <c r="BM1332" s="16">
        <f t="shared" si="3793"/>
        <v>0</v>
      </c>
      <c r="BN1332" s="16">
        <f t="shared" si="3793"/>
        <v>0</v>
      </c>
      <c r="BO1332" s="16">
        <f t="shared" si="3793"/>
        <v>0</v>
      </c>
      <c r="BP1332" s="16">
        <f t="shared" si="3793"/>
        <v>0</v>
      </c>
      <c r="BQ1332" s="16">
        <f t="shared" si="3793"/>
        <v>0</v>
      </c>
      <c r="BR1332" s="16">
        <f t="shared" si="3793"/>
        <v>0</v>
      </c>
      <c r="BS1332" s="16">
        <f t="shared" si="3793"/>
        <v>0</v>
      </c>
      <c r="BT1332" s="16">
        <f t="shared" si="3793"/>
        <v>0</v>
      </c>
      <c r="BU1332" s="16">
        <f t="shared" si="3793"/>
        <v>0</v>
      </c>
      <c r="BV1332" s="16">
        <f t="shared" si="3793"/>
        <v>0</v>
      </c>
      <c r="BW1332" s="247">
        <f t="shared" si="3791"/>
        <v>0</v>
      </c>
    </row>
    <row r="1333" spans="1:75" s="106" customFormat="1" x14ac:dyDescent="0.3">
      <c r="A1333" s="216"/>
      <c r="B1333"/>
      <c r="O1333" s="69"/>
      <c r="P1333" s="69"/>
      <c r="Q1333" s="69"/>
      <c r="R1333" s="69"/>
      <c r="S1333" s="69"/>
      <c r="T1333" s="69"/>
      <c r="U1333" s="69"/>
      <c r="V1333" s="69"/>
      <c r="W1333" s="69"/>
      <c r="X1333" s="69"/>
      <c r="Y1333" s="69"/>
      <c r="Z1333" s="69"/>
      <c r="AA1333" s="69"/>
      <c r="AB1333" s="69"/>
      <c r="AC1333" s="69"/>
      <c r="AD1333" s="69"/>
      <c r="AE1333" s="69"/>
      <c r="AF1333" s="69"/>
      <c r="AG1333" s="69"/>
      <c r="AH1333" s="69"/>
      <c r="AI1333" s="69"/>
      <c r="AJ1333" s="69"/>
      <c r="AK1333" s="69"/>
      <c r="AL1333" s="69"/>
      <c r="AM1333" s="69"/>
      <c r="AN1333" s="69"/>
      <c r="AO1333" s="69"/>
      <c r="AP1333" s="69"/>
      <c r="AQ1333" s="69"/>
      <c r="AR1333" s="69"/>
      <c r="AS1333" s="69"/>
      <c r="AT1333" s="69"/>
      <c r="AU1333" s="69"/>
      <c r="AV1333" s="69"/>
      <c r="AW1333" s="69"/>
      <c r="AX1333" s="69"/>
      <c r="AY1333" s="69"/>
      <c r="AZ1333" s="69"/>
      <c r="BA1333" s="69"/>
      <c r="BB1333" s="69"/>
      <c r="BC1333" s="69"/>
      <c r="BD1333" s="69"/>
      <c r="BE1333" s="69"/>
      <c r="BF1333" s="69"/>
      <c r="BG1333" s="69"/>
      <c r="BH1333" s="69"/>
      <c r="BI1333" s="69"/>
      <c r="BJ1333" s="69"/>
      <c r="BK1333" s="69"/>
      <c r="BL1333" s="69"/>
      <c r="BM1333" s="69"/>
      <c r="BN1333" s="69"/>
      <c r="BO1333" s="69"/>
      <c r="BP1333" s="69"/>
      <c r="BQ1333" s="69"/>
      <c r="BR1333" s="69"/>
      <c r="BS1333" s="69"/>
      <c r="BT1333" s="69"/>
      <c r="BU1333" s="69"/>
      <c r="BV1333" s="69"/>
      <c r="BW1333" s="247">
        <f t="shared" si="3791"/>
        <v>0</v>
      </c>
    </row>
    <row r="1334" spans="1:75" s="106" customFormat="1" x14ac:dyDescent="0.3">
      <c r="A1334" s="216" t="s">
        <v>765</v>
      </c>
      <c r="B1334"/>
      <c r="O1334" s="69"/>
      <c r="P1334" s="69"/>
      <c r="Q1334" s="69"/>
      <c r="R1334" s="69"/>
      <c r="S1334" s="69"/>
      <c r="T1334" s="69"/>
      <c r="U1334" s="69"/>
      <c r="V1334" s="69"/>
      <c r="W1334" s="69"/>
      <c r="X1334" s="69"/>
      <c r="Y1334" s="69"/>
      <c r="Z1334" s="69"/>
      <c r="AA1334" s="69"/>
      <c r="AB1334" s="69"/>
      <c r="AC1334" s="69"/>
      <c r="AD1334" s="69"/>
      <c r="AE1334" s="69"/>
      <c r="AF1334" s="69"/>
      <c r="AG1334" s="69"/>
      <c r="AH1334" s="69"/>
      <c r="AI1334" s="69"/>
      <c r="AJ1334" s="69"/>
      <c r="AK1334" s="69"/>
      <c r="AL1334" s="69"/>
      <c r="AM1334" s="69"/>
      <c r="AN1334" s="69"/>
      <c r="AO1334" s="69"/>
      <c r="AP1334" s="69"/>
      <c r="AQ1334" s="69"/>
      <c r="AR1334" s="69"/>
      <c r="AS1334" s="69"/>
      <c r="AT1334" s="69"/>
      <c r="AU1334" s="69"/>
      <c r="AV1334" s="69"/>
      <c r="AW1334" s="69"/>
      <c r="AX1334" s="69"/>
      <c r="AY1334" s="69"/>
      <c r="AZ1334" s="69"/>
      <c r="BA1334" s="69"/>
      <c r="BB1334" s="69"/>
      <c r="BC1334" s="69"/>
      <c r="BD1334" s="69"/>
      <c r="BE1334" s="69"/>
      <c r="BF1334" s="69"/>
      <c r="BG1334" s="69"/>
      <c r="BH1334" s="69"/>
      <c r="BI1334" s="69"/>
      <c r="BJ1334" s="69"/>
      <c r="BK1334" s="69"/>
      <c r="BL1334" s="69"/>
      <c r="BM1334" s="69"/>
      <c r="BN1334" s="69"/>
      <c r="BO1334" s="69"/>
      <c r="BP1334" s="69"/>
      <c r="BQ1334" s="69"/>
      <c r="BR1334" s="69"/>
      <c r="BS1334" s="69"/>
      <c r="BT1334" s="69"/>
      <c r="BU1334" s="69"/>
      <c r="BV1334" s="69"/>
      <c r="BW1334" s="290">
        <f t="shared" si="3791"/>
        <v>0</v>
      </c>
    </row>
    <row r="1335" spans="1:75" s="106" customFormat="1" ht="16.2" thickBot="1" x14ac:dyDescent="0.35">
      <c r="A1335" s="1018" t="s">
        <v>767</v>
      </c>
      <c r="B1335"/>
      <c r="O1335" s="1017">
        <f t="shared" ref="O1335:AT1335" si="3794">+(O460+O470)*200</f>
        <v>55686496.137811944</v>
      </c>
      <c r="P1335" s="1017">
        <f t="shared" si="3794"/>
        <v>69624040.401684657</v>
      </c>
      <c r="Q1335" s="1017">
        <f t="shared" si="3794"/>
        <v>118381684.79664387</v>
      </c>
      <c r="R1335" s="1017">
        <f t="shared" si="3794"/>
        <v>64917330.287303284</v>
      </c>
      <c r="S1335" s="1017">
        <f t="shared" si="3794"/>
        <v>251550142.55427751</v>
      </c>
      <c r="T1335" s="1017">
        <f t="shared" si="3794"/>
        <v>345556543.17612517</v>
      </c>
      <c r="U1335" s="1017">
        <f t="shared" si="3794"/>
        <v>177948253.94621032</v>
      </c>
      <c r="V1335" s="1017">
        <f t="shared" si="3794"/>
        <v>53446314.62668743</v>
      </c>
      <c r="W1335" s="1017">
        <f t="shared" si="3794"/>
        <v>179529890.62468868</v>
      </c>
      <c r="X1335" s="1017">
        <f t="shared" si="3794"/>
        <v>205368880.04528949</v>
      </c>
      <c r="Y1335" s="1017">
        <f t="shared" si="3794"/>
        <v>230449430.52974841</v>
      </c>
      <c r="Z1335" s="1017">
        <f t="shared" si="3794"/>
        <v>519407713.93796784</v>
      </c>
      <c r="AA1335" s="1017">
        <f t="shared" si="3794"/>
        <v>61240076.58992362</v>
      </c>
      <c r="AB1335" s="1017">
        <f t="shared" si="3794"/>
        <v>70011604.948234901</v>
      </c>
      <c r="AC1335" s="1017">
        <f t="shared" si="3794"/>
        <v>126482586.62220612</v>
      </c>
      <c r="AD1335" s="1017">
        <f t="shared" si="3794"/>
        <v>64464004.644276574</v>
      </c>
      <c r="AE1335" s="1017">
        <f t="shared" si="3794"/>
        <v>270082402.79367417</v>
      </c>
      <c r="AF1335" s="1017">
        <f t="shared" si="3794"/>
        <v>370563821.23150152</v>
      </c>
      <c r="AG1335" s="1017">
        <f t="shared" si="3794"/>
        <v>180700556.62615338</v>
      </c>
      <c r="AH1335" s="1017">
        <f t="shared" si="3794"/>
        <v>52060435.919009507</v>
      </c>
      <c r="AI1335" s="1017">
        <f t="shared" si="3794"/>
        <v>184539701.31642792</v>
      </c>
      <c r="AJ1335" s="1017">
        <f t="shared" si="3794"/>
        <v>216166393.72876394</v>
      </c>
      <c r="AK1335" s="1017">
        <f t="shared" si="3794"/>
        <v>242866824.55977452</v>
      </c>
      <c r="AL1335" s="1017">
        <f t="shared" si="3794"/>
        <v>558465846.56516075</v>
      </c>
      <c r="AM1335" s="1017">
        <f t="shared" si="3794"/>
        <v>41310651.576098174</v>
      </c>
      <c r="AN1335" s="1017">
        <f t="shared" si="3794"/>
        <v>70554536.91667673</v>
      </c>
      <c r="AO1335" s="1017">
        <f t="shared" si="3794"/>
        <v>105634143.54164815</v>
      </c>
      <c r="AP1335" s="1017">
        <f t="shared" si="3794"/>
        <v>68558576.025451958</v>
      </c>
      <c r="AQ1335" s="1017">
        <f t="shared" si="3794"/>
        <v>274533978.171655</v>
      </c>
      <c r="AR1335" s="1017">
        <f t="shared" si="3794"/>
        <v>375510821.70252788</v>
      </c>
      <c r="AS1335" s="1017">
        <f t="shared" si="3794"/>
        <v>190912451.54564101</v>
      </c>
      <c r="AT1335" s="1017">
        <f t="shared" si="3794"/>
        <v>53879268.260372989</v>
      </c>
      <c r="AU1335" s="1017">
        <f t="shared" ref="AU1335:BV1335" si="3795">+(AU460+AU470)*200</f>
        <v>193722664.7407496</v>
      </c>
      <c r="AV1335" s="1017">
        <f t="shared" si="3795"/>
        <v>221663860.78134394</v>
      </c>
      <c r="AW1335" s="1017">
        <f t="shared" si="3795"/>
        <v>249190046.79510546</v>
      </c>
      <c r="AX1335" s="1017">
        <f t="shared" si="3795"/>
        <v>566906600.05123258</v>
      </c>
      <c r="AY1335" s="1017">
        <f t="shared" si="3795"/>
        <v>55913403.496612713</v>
      </c>
      <c r="AZ1335" s="1017">
        <f t="shared" si="3795"/>
        <v>67587594.282940254</v>
      </c>
      <c r="BA1335" s="1017">
        <f t="shared" si="3795"/>
        <v>118917998.43320189</v>
      </c>
      <c r="BB1335" s="1017">
        <f t="shared" si="3795"/>
        <v>67048097.92360191</v>
      </c>
      <c r="BC1335" s="1017">
        <f t="shared" si="3795"/>
        <v>284150446.25149214</v>
      </c>
      <c r="BD1335" s="1017">
        <f t="shared" si="3795"/>
        <v>384547441.9164542</v>
      </c>
      <c r="BE1335" s="1017">
        <f t="shared" si="3795"/>
        <v>192741205.13406849</v>
      </c>
      <c r="BF1335" s="1017">
        <f t="shared" si="3795"/>
        <v>49689648.285915911</v>
      </c>
      <c r="BG1335" s="1017">
        <f t="shared" si="3795"/>
        <v>196891622.12827414</v>
      </c>
      <c r="BH1335" s="1017">
        <f t="shared" si="3795"/>
        <v>226369087.21604225</v>
      </c>
      <c r="BI1335" s="1017">
        <f t="shared" si="3795"/>
        <v>254115930.96250147</v>
      </c>
      <c r="BJ1335" s="1017">
        <f t="shared" si="3795"/>
        <v>585252878.06480849</v>
      </c>
      <c r="BK1335" s="1017">
        <f t="shared" si="3795"/>
        <v>34924323.038524672</v>
      </c>
      <c r="BL1335" s="1017">
        <f t="shared" si="3795"/>
        <v>71167329.889156163</v>
      </c>
      <c r="BM1335" s="1017">
        <f t="shared" si="3795"/>
        <v>127292739.17914559</v>
      </c>
      <c r="BN1335" s="1017">
        <f t="shared" si="3795"/>
        <v>69534967.189384833</v>
      </c>
      <c r="BO1335" s="1017">
        <f t="shared" si="3795"/>
        <v>295528424.9821372</v>
      </c>
      <c r="BP1335" s="1017">
        <f t="shared" si="3795"/>
        <v>403250434.37178695</v>
      </c>
      <c r="BQ1335" s="1017">
        <f t="shared" si="3795"/>
        <v>197057541.54922557</v>
      </c>
      <c r="BR1335" s="1017">
        <f t="shared" si="3795"/>
        <v>53414200.214319013</v>
      </c>
      <c r="BS1335" s="1017">
        <f t="shared" si="3795"/>
        <v>201493080.82971805</v>
      </c>
      <c r="BT1335" s="1017">
        <f t="shared" si="3795"/>
        <v>234680911.93706962</v>
      </c>
      <c r="BU1335" s="1017">
        <f t="shared" si="3795"/>
        <v>264312871.92274052</v>
      </c>
      <c r="BV1335" s="1017">
        <f t="shared" si="3795"/>
        <v>610706755.20525753</v>
      </c>
      <c r="BW1335" s="247">
        <f t="shared" si="3791"/>
        <v>12128477511.122427</v>
      </c>
    </row>
    <row r="1336" spans="1:75" ht="16.2" thickBot="1" x14ac:dyDescent="0.35">
      <c r="A1336" s="170" t="s">
        <v>766</v>
      </c>
      <c r="O1336" s="229">
        <f t="shared" ref="O1336:AT1336" si="3796">(+O489+O479)*200</f>
        <v>82166000</v>
      </c>
      <c r="P1336" s="229">
        <f t="shared" si="3796"/>
        <v>60259111.111111127</v>
      </c>
      <c r="Q1336" s="229">
        <f t="shared" si="3796"/>
        <v>33074222.22222222</v>
      </c>
      <c r="R1336" s="229">
        <f t="shared" si="3796"/>
        <v>60259111.111111127</v>
      </c>
      <c r="S1336" s="229">
        <f t="shared" si="3796"/>
        <v>33074222.22222222</v>
      </c>
      <c r="T1336" s="229">
        <f t="shared" si="3796"/>
        <v>60259111.111111127</v>
      </c>
      <c r="U1336" s="229">
        <f t="shared" si="3796"/>
        <v>33074222.22222222</v>
      </c>
      <c r="V1336" s="229">
        <f t="shared" si="3796"/>
        <v>60259111.111111127</v>
      </c>
      <c r="W1336" s="229">
        <f t="shared" si="3796"/>
        <v>33074222.22222222</v>
      </c>
      <c r="X1336" s="229">
        <f t="shared" si="3796"/>
        <v>60259111.111111127</v>
      </c>
      <c r="Y1336" s="229">
        <f t="shared" si="3796"/>
        <v>33074222.22222222</v>
      </c>
      <c r="Z1336" s="229">
        <f t="shared" si="3796"/>
        <v>60259111.111111127</v>
      </c>
      <c r="AA1336" s="229">
        <f t="shared" si="3796"/>
        <v>124132366.66666663</v>
      </c>
      <c r="AB1336" s="229">
        <f t="shared" si="3796"/>
        <v>105432155.55555555</v>
      </c>
      <c r="AC1336" s="229">
        <f t="shared" si="3796"/>
        <v>77434511.111111075</v>
      </c>
      <c r="AD1336" s="229">
        <f t="shared" si="3796"/>
        <v>105432155.55555555</v>
      </c>
      <c r="AE1336" s="229">
        <f t="shared" si="3796"/>
        <v>77434511.111111075</v>
      </c>
      <c r="AF1336" s="229">
        <f t="shared" si="3796"/>
        <v>105432155.55555555</v>
      </c>
      <c r="AG1336" s="229">
        <f t="shared" si="3796"/>
        <v>77434511.111111075</v>
      </c>
      <c r="AH1336" s="229">
        <f t="shared" si="3796"/>
        <v>105432155.55555555</v>
      </c>
      <c r="AI1336" s="229">
        <f t="shared" si="3796"/>
        <v>77434511.111111075</v>
      </c>
      <c r="AJ1336" s="229">
        <f t="shared" si="3796"/>
        <v>105432155.55555555</v>
      </c>
      <c r="AK1336" s="229">
        <f t="shared" si="3796"/>
        <v>77434511.111111075</v>
      </c>
      <c r="AL1336" s="229">
        <f t="shared" si="3796"/>
        <v>105432155.55555555</v>
      </c>
      <c r="AM1336" s="229">
        <f t="shared" si="3796"/>
        <v>103389498.43662219</v>
      </c>
      <c r="AN1336" s="229">
        <f t="shared" si="3796"/>
        <v>129272563.51431112</v>
      </c>
      <c r="AO1336" s="229">
        <f t="shared" si="3796"/>
        <v>86575100.48568885</v>
      </c>
      <c r="AP1336" s="229">
        <f t="shared" si="3796"/>
        <v>129272563.51431112</v>
      </c>
      <c r="AQ1336" s="229">
        <f t="shared" si="3796"/>
        <v>86575100.48568885</v>
      </c>
      <c r="AR1336" s="229">
        <f t="shared" si="3796"/>
        <v>129272563.51431112</v>
      </c>
      <c r="AS1336" s="229">
        <f t="shared" si="3796"/>
        <v>86575100.48568885</v>
      </c>
      <c r="AT1336" s="229">
        <f t="shared" si="3796"/>
        <v>129272563.51431112</v>
      </c>
      <c r="AU1336" s="229">
        <f t="shared" ref="AU1336:BV1336" si="3797">(+AU489+AU479)*200</f>
        <v>86575100.48568885</v>
      </c>
      <c r="AV1336" s="229">
        <f t="shared" si="3797"/>
        <v>129272563.51431112</v>
      </c>
      <c r="AW1336" s="229">
        <f t="shared" si="3797"/>
        <v>86575100.48568885</v>
      </c>
      <c r="AX1336" s="229">
        <f t="shared" si="3797"/>
        <v>129272563.51431112</v>
      </c>
      <c r="AY1336" s="229">
        <f t="shared" si="3797"/>
        <v>83736273.989220589</v>
      </c>
      <c r="AZ1336" s="229">
        <f t="shared" si="3797"/>
        <v>128452882.96986687</v>
      </c>
      <c r="BA1336" s="229">
        <f t="shared" si="3797"/>
        <v>85114908.789706424</v>
      </c>
      <c r="BB1336" s="229">
        <f t="shared" si="3797"/>
        <v>128452882.96986687</v>
      </c>
      <c r="BC1336" s="229">
        <f t="shared" si="3797"/>
        <v>85114908.789706424</v>
      </c>
      <c r="BD1336" s="229">
        <f t="shared" si="3797"/>
        <v>128452882.96986687</v>
      </c>
      <c r="BE1336" s="229">
        <f t="shared" si="3797"/>
        <v>85114908.789706424</v>
      </c>
      <c r="BF1336" s="229">
        <f t="shared" si="3797"/>
        <v>128452882.96986687</v>
      </c>
      <c r="BG1336" s="229">
        <f t="shared" si="3797"/>
        <v>85114908.789706424</v>
      </c>
      <c r="BH1336" s="229">
        <f t="shared" si="3797"/>
        <v>128452882.96986687</v>
      </c>
      <c r="BI1336" s="229">
        <f t="shared" si="3797"/>
        <v>85114908.789706424</v>
      </c>
      <c r="BJ1336" s="229">
        <f t="shared" si="3797"/>
        <v>128452882.96986687</v>
      </c>
      <c r="BK1336" s="229">
        <f t="shared" si="3797"/>
        <v>90793997.155596673</v>
      </c>
      <c r="BL1336" s="229">
        <f t="shared" si="3797"/>
        <v>132715880.88179818</v>
      </c>
      <c r="BM1336" s="229">
        <f t="shared" si="3797"/>
        <v>88244438.556249872</v>
      </c>
      <c r="BN1336" s="229">
        <f t="shared" si="3797"/>
        <v>132715880.88179818</v>
      </c>
      <c r="BO1336" s="229">
        <f t="shared" si="3797"/>
        <v>88244438.556249872</v>
      </c>
      <c r="BP1336" s="229">
        <f t="shared" si="3797"/>
        <v>132715880.88179818</v>
      </c>
      <c r="BQ1336" s="229">
        <f t="shared" si="3797"/>
        <v>88244438.556249872</v>
      </c>
      <c r="BR1336" s="229">
        <f t="shared" si="3797"/>
        <v>132715880.88179818</v>
      </c>
      <c r="BS1336" s="229">
        <f t="shared" si="3797"/>
        <v>88244438.556249872</v>
      </c>
      <c r="BT1336" s="229">
        <f t="shared" si="3797"/>
        <v>132715880.88179818</v>
      </c>
      <c r="BU1336" s="229">
        <f t="shared" si="3797"/>
        <v>88244438.556249872</v>
      </c>
      <c r="BV1336" s="229">
        <f t="shared" si="3797"/>
        <v>132715880.88179818</v>
      </c>
      <c r="BW1336" s="247">
        <f t="shared" si="3791"/>
        <v>5673229606.2688513</v>
      </c>
    </row>
    <row r="1337" spans="1:75" x14ac:dyDescent="0.3">
      <c r="BW1337" s="292">
        <f t="shared" si="3791"/>
        <v>0</v>
      </c>
    </row>
    <row r="1338" spans="1:75" x14ac:dyDescent="0.3">
      <c r="BW1338" s="247">
        <f t="shared" si="3791"/>
        <v>0</v>
      </c>
    </row>
    <row r="1339" spans="1:75" x14ac:dyDescent="0.3">
      <c r="A1339" s="788" t="s">
        <v>673</v>
      </c>
      <c r="BW1339" s="247">
        <f t="shared" si="3791"/>
        <v>0</v>
      </c>
    </row>
    <row r="1340" spans="1:75" x14ac:dyDescent="0.3">
      <c r="BW1340" s="247">
        <f t="shared" si="3791"/>
        <v>0</v>
      </c>
    </row>
    <row r="1341" spans="1:75" ht="16.2" thickBot="1" x14ac:dyDescent="0.35">
      <c r="A1341" s="128" t="s">
        <v>1031</v>
      </c>
      <c r="O1341" s="166">
        <f>+O1262+O1006</f>
        <v>0</v>
      </c>
      <c r="P1341" s="166">
        <f t="shared" ref="P1341:BV1341" si="3798">+P1262+P1006</f>
        <v>0</v>
      </c>
      <c r="Q1341" s="166">
        <f t="shared" si="3798"/>
        <v>0</v>
      </c>
      <c r="R1341" s="166">
        <f t="shared" si="3798"/>
        <v>0</v>
      </c>
      <c r="S1341" s="166">
        <f t="shared" si="3798"/>
        <v>0</v>
      </c>
      <c r="T1341" s="166">
        <f t="shared" si="3798"/>
        <v>9876796.7772320006</v>
      </c>
      <c r="U1341" s="166">
        <f t="shared" si="3798"/>
        <v>0</v>
      </c>
      <c r="V1341" s="166">
        <f t="shared" si="3798"/>
        <v>0</v>
      </c>
      <c r="W1341" s="166">
        <f t="shared" si="3798"/>
        <v>0</v>
      </c>
      <c r="X1341" s="166">
        <f t="shared" si="3798"/>
        <v>0</v>
      </c>
      <c r="Y1341" s="166">
        <f t="shared" si="3798"/>
        <v>0</v>
      </c>
      <c r="Z1341" s="166">
        <f t="shared" si="3798"/>
        <v>59260780.663391992</v>
      </c>
      <c r="AA1341" s="166">
        <f t="shared" si="3798"/>
        <v>0</v>
      </c>
      <c r="AB1341" s="166">
        <f t="shared" si="3798"/>
        <v>0</v>
      </c>
      <c r="AC1341" s="166">
        <f t="shared" si="3798"/>
        <v>0</v>
      </c>
      <c r="AD1341" s="166">
        <f t="shared" si="3798"/>
        <v>0</v>
      </c>
      <c r="AE1341" s="166">
        <f t="shared" si="3798"/>
        <v>0</v>
      </c>
      <c r="AF1341" s="166">
        <f t="shared" si="3798"/>
        <v>8643712.1983899251</v>
      </c>
      <c r="AG1341" s="166">
        <f t="shared" si="3798"/>
        <v>0</v>
      </c>
      <c r="AH1341" s="166">
        <f t="shared" si="3798"/>
        <v>0</v>
      </c>
      <c r="AI1341" s="166">
        <f t="shared" si="3798"/>
        <v>0</v>
      </c>
      <c r="AJ1341" s="166">
        <f t="shared" si="3798"/>
        <v>0</v>
      </c>
      <c r="AK1341" s="166">
        <f t="shared" si="3798"/>
        <v>0</v>
      </c>
      <c r="AL1341" s="166">
        <f t="shared" si="3798"/>
        <v>69785933.203576162</v>
      </c>
      <c r="AM1341" s="166">
        <f t="shared" si="3798"/>
        <v>0</v>
      </c>
      <c r="AN1341" s="166">
        <f t="shared" si="3798"/>
        <v>0</v>
      </c>
      <c r="AO1341" s="166">
        <f t="shared" si="3798"/>
        <v>0</v>
      </c>
      <c r="AP1341" s="166">
        <f t="shared" si="3798"/>
        <v>0</v>
      </c>
      <c r="AQ1341" s="166">
        <f t="shared" si="3798"/>
        <v>0</v>
      </c>
      <c r="AR1341" s="166">
        <f t="shared" si="3798"/>
        <v>6416092.6889403295</v>
      </c>
      <c r="AS1341" s="166">
        <f t="shared" si="3798"/>
        <v>0</v>
      </c>
      <c r="AT1341" s="166">
        <f t="shared" si="3798"/>
        <v>0</v>
      </c>
      <c r="AU1341" s="166">
        <f t="shared" si="3798"/>
        <v>0</v>
      </c>
      <c r="AV1341" s="166">
        <f t="shared" si="3798"/>
        <v>0</v>
      </c>
      <c r="AW1341" s="166">
        <f t="shared" si="3798"/>
        <v>0</v>
      </c>
      <c r="AX1341" s="166">
        <f t="shared" si="3798"/>
        <v>76993112.267283961</v>
      </c>
      <c r="AY1341" s="166">
        <f t="shared" si="3798"/>
        <v>0</v>
      </c>
      <c r="AZ1341" s="166">
        <f t="shared" si="3798"/>
        <v>0</v>
      </c>
      <c r="BA1341" s="166">
        <f t="shared" si="3798"/>
        <v>0</v>
      </c>
      <c r="BB1341" s="166">
        <f t="shared" si="3798"/>
        <v>0</v>
      </c>
      <c r="BC1341" s="166">
        <f t="shared" si="3798"/>
        <v>0</v>
      </c>
      <c r="BD1341" s="166">
        <f t="shared" si="3798"/>
        <v>0</v>
      </c>
      <c r="BE1341" s="166">
        <f t="shared" si="3798"/>
        <v>0</v>
      </c>
      <c r="BF1341" s="166">
        <f t="shared" si="3798"/>
        <v>0</v>
      </c>
      <c r="BG1341" s="166">
        <f t="shared" si="3798"/>
        <v>0</v>
      </c>
      <c r="BH1341" s="166">
        <f t="shared" si="3798"/>
        <v>0</v>
      </c>
      <c r="BI1341" s="166">
        <f t="shared" si="3798"/>
        <v>0</v>
      </c>
      <c r="BJ1341" s="166">
        <f t="shared" si="3798"/>
        <v>65567918.780802391</v>
      </c>
      <c r="BK1341" s="166">
        <f t="shared" si="3798"/>
        <v>0</v>
      </c>
      <c r="BL1341" s="166">
        <f t="shared" si="3798"/>
        <v>0</v>
      </c>
      <c r="BM1341" s="166">
        <f t="shared" si="3798"/>
        <v>0</v>
      </c>
      <c r="BN1341" s="166">
        <f t="shared" si="3798"/>
        <v>0</v>
      </c>
      <c r="BO1341" s="166">
        <f t="shared" si="3798"/>
        <v>0</v>
      </c>
      <c r="BP1341" s="166">
        <f t="shared" si="3798"/>
        <v>0</v>
      </c>
      <c r="BQ1341" s="166">
        <f t="shared" si="3798"/>
        <v>0</v>
      </c>
      <c r="BR1341" s="166">
        <f t="shared" si="3798"/>
        <v>0</v>
      </c>
      <c r="BS1341" s="166">
        <f t="shared" si="3798"/>
        <v>0</v>
      </c>
      <c r="BT1341" s="166">
        <f t="shared" si="3798"/>
        <v>0</v>
      </c>
      <c r="BU1341" s="166">
        <f t="shared" si="3798"/>
        <v>0</v>
      </c>
      <c r="BV1341" s="166">
        <f t="shared" si="3798"/>
        <v>43427732.356873386</v>
      </c>
      <c r="BW1341" s="247">
        <f t="shared" si="3791"/>
        <v>339972078.93649012</v>
      </c>
    </row>
    <row r="1342" spans="1:75" ht="16.2" thickBot="1" x14ac:dyDescent="0.35">
      <c r="BW1342" s="247">
        <f t="shared" si="3791"/>
        <v>0</v>
      </c>
    </row>
    <row r="1343" spans="1:75" x14ac:dyDescent="0.3">
      <c r="A1343" s="334" t="s">
        <v>124</v>
      </c>
      <c r="O1343" s="5">
        <f>+O1341*'Monthly Parameters'!O132</f>
        <v>0</v>
      </c>
      <c r="P1343" s="5">
        <f>+P1341*'Monthly Parameters'!P132</f>
        <v>0</v>
      </c>
      <c r="Q1343" s="5">
        <f>+Q1341*'Monthly Parameters'!Q132</f>
        <v>0</v>
      </c>
      <c r="R1343" s="5">
        <f>+R1341*'Monthly Parameters'!R132</f>
        <v>0</v>
      </c>
      <c r="S1343" s="5">
        <f>+S1341*'Monthly Parameters'!S132</f>
        <v>0</v>
      </c>
      <c r="T1343" s="5">
        <f>+T1341*'Monthly Parameters'!T132</f>
        <v>6419917.9052008009</v>
      </c>
      <c r="U1343" s="5">
        <f>+U1341*'Monthly Parameters'!U132</f>
        <v>0</v>
      </c>
      <c r="V1343" s="5">
        <f>+V1341*'Monthly Parameters'!V132</f>
        <v>0</v>
      </c>
      <c r="W1343" s="5">
        <f>+W1341*'Monthly Parameters'!W132</f>
        <v>0</v>
      </c>
      <c r="X1343" s="5">
        <f>+X1341*'Monthly Parameters'!X132</f>
        <v>0</v>
      </c>
      <c r="Y1343" s="5">
        <f>+Y1341*'Monthly Parameters'!Y132</f>
        <v>0</v>
      </c>
      <c r="Z1343" s="5">
        <f>+Z1341*'Monthly Parameters'!Z132</f>
        <v>38519507.431204796</v>
      </c>
      <c r="AA1343" s="5">
        <f>+AA1341*'Monthly Parameters'!AA132</f>
        <v>0</v>
      </c>
      <c r="AB1343" s="5">
        <f>+AB1341*'Monthly Parameters'!AB132</f>
        <v>0</v>
      </c>
      <c r="AC1343" s="5">
        <f>+AC1341*'Monthly Parameters'!AC132</f>
        <v>0</v>
      </c>
      <c r="AD1343" s="5">
        <f>+AD1341*'Monthly Parameters'!AD132</f>
        <v>0</v>
      </c>
      <c r="AE1343" s="5">
        <f>+AE1341*'Monthly Parameters'!AE132</f>
        <v>0</v>
      </c>
      <c r="AF1343" s="5">
        <f>+AF1341*'Monthly Parameters'!AF132</f>
        <v>4321856.0991949625</v>
      </c>
      <c r="AG1343" s="5">
        <f>+AG1341*'Monthly Parameters'!AG132</f>
        <v>0</v>
      </c>
      <c r="AH1343" s="5">
        <f>+AH1341*'Monthly Parameters'!AH132</f>
        <v>0</v>
      </c>
      <c r="AI1343" s="5">
        <f>+AI1341*'Monthly Parameters'!AI132</f>
        <v>0</v>
      </c>
      <c r="AJ1343" s="5">
        <f>+AJ1341*'Monthly Parameters'!AJ132</f>
        <v>0</v>
      </c>
      <c r="AK1343" s="5">
        <f>+AK1341*'Monthly Parameters'!AK132</f>
        <v>0</v>
      </c>
      <c r="AL1343" s="5">
        <f>+AL1341*'Monthly Parameters'!AL132</f>
        <v>34892966.601788081</v>
      </c>
      <c r="AM1343" s="5">
        <f>+AM1341*'Monthly Parameters'!AM132</f>
        <v>0</v>
      </c>
      <c r="AN1343" s="5">
        <f>+AN1341*'Monthly Parameters'!AN132</f>
        <v>0</v>
      </c>
      <c r="AO1343" s="5">
        <f>+AO1341*'Monthly Parameters'!AO132</f>
        <v>0</v>
      </c>
      <c r="AP1343" s="5">
        <f>+AP1341*'Monthly Parameters'!AP132</f>
        <v>0</v>
      </c>
      <c r="AQ1343" s="5">
        <f>+AQ1341*'Monthly Parameters'!AQ132</f>
        <v>0</v>
      </c>
      <c r="AR1343" s="5">
        <f>+AR1341*'Monthly Parameters'!AR132</f>
        <v>2566437.0755761322</v>
      </c>
      <c r="AS1343" s="5">
        <f>+AS1341*'Monthly Parameters'!AS132</f>
        <v>0</v>
      </c>
      <c r="AT1343" s="5">
        <f>+AT1341*'Monthly Parameters'!AT132</f>
        <v>0</v>
      </c>
      <c r="AU1343" s="5">
        <f>+AU1341*'Monthly Parameters'!AU132</f>
        <v>0</v>
      </c>
      <c r="AV1343" s="5">
        <f>+AV1341*'Monthly Parameters'!AV132</f>
        <v>0</v>
      </c>
      <c r="AW1343" s="5">
        <f>+AW1341*'Monthly Parameters'!AW132</f>
        <v>0</v>
      </c>
      <c r="AX1343" s="5">
        <f>+AX1341*'Monthly Parameters'!AX132</f>
        <v>30797244.906913586</v>
      </c>
      <c r="AY1343" s="5">
        <f>+AY1341*'Monthly Parameters'!AY132</f>
        <v>0</v>
      </c>
      <c r="AZ1343" s="5">
        <f>+AZ1341*'Monthly Parameters'!AZ132</f>
        <v>0</v>
      </c>
      <c r="BA1343" s="5">
        <f>+BA1341*'Monthly Parameters'!BA132</f>
        <v>0</v>
      </c>
      <c r="BB1343" s="5">
        <f>+BB1341*'Monthly Parameters'!BB132</f>
        <v>0</v>
      </c>
      <c r="BC1343" s="5">
        <f>+BC1341*'Monthly Parameters'!BC132</f>
        <v>0</v>
      </c>
      <c r="BD1343" s="5">
        <f>+BD1341*'Monthly Parameters'!BD132</f>
        <v>0</v>
      </c>
      <c r="BE1343" s="5">
        <f>+BE1341*'Monthly Parameters'!BE132</f>
        <v>0</v>
      </c>
      <c r="BF1343" s="5">
        <f>+BF1341*'Monthly Parameters'!BF132</f>
        <v>0</v>
      </c>
      <c r="BG1343" s="5">
        <f>+BG1341*'Monthly Parameters'!BG132</f>
        <v>0</v>
      </c>
      <c r="BH1343" s="5">
        <f>+BH1341*'Monthly Parameters'!BH132</f>
        <v>0</v>
      </c>
      <c r="BI1343" s="5">
        <f>+BI1341*'Monthly Parameters'!BI132</f>
        <v>0</v>
      </c>
      <c r="BJ1343" s="5">
        <f>+BJ1341*'Monthly Parameters'!BJ132</f>
        <v>65567918.780802391</v>
      </c>
      <c r="BK1343" s="5">
        <f>+BK1341*'Monthly Parameters'!BK132</f>
        <v>0</v>
      </c>
      <c r="BL1343" s="5">
        <f>+BL1341*'Monthly Parameters'!BL132</f>
        <v>0</v>
      </c>
      <c r="BM1343" s="5">
        <f>+BM1341*'Monthly Parameters'!BM132</f>
        <v>0</v>
      </c>
      <c r="BN1343" s="5">
        <f>+BN1341*'Monthly Parameters'!BN132</f>
        <v>0</v>
      </c>
      <c r="BO1343" s="5">
        <f>+BO1341*'Monthly Parameters'!BO132</f>
        <v>0</v>
      </c>
      <c r="BP1343" s="5">
        <f>+BP1341*'Monthly Parameters'!BP132</f>
        <v>0</v>
      </c>
      <c r="BQ1343" s="5">
        <f>+BQ1341*'Monthly Parameters'!BQ132</f>
        <v>0</v>
      </c>
      <c r="BR1343" s="5">
        <f>+BR1341*'Monthly Parameters'!BR132</f>
        <v>0</v>
      </c>
      <c r="BS1343" s="5">
        <f>+BS1341*'Monthly Parameters'!BS132</f>
        <v>0</v>
      </c>
      <c r="BT1343" s="5">
        <f>+BT1341*'Monthly Parameters'!BT132</f>
        <v>0</v>
      </c>
      <c r="BU1343" s="5">
        <f>+BU1341*'Monthly Parameters'!BU132</f>
        <v>0</v>
      </c>
      <c r="BV1343" s="5">
        <f>+BV1341*'Monthly Parameters'!BV132</f>
        <v>26056639.414124031</v>
      </c>
      <c r="BW1343" s="247">
        <f t="shared" si="3791"/>
        <v>209142488.2148048</v>
      </c>
    </row>
    <row r="1344" spans="1:75" x14ac:dyDescent="0.3">
      <c r="A1344" s="406" t="s">
        <v>92</v>
      </c>
      <c r="P1344" s="5">
        <f>+O1341*'Monthly Parameters'!O133</f>
        <v>0</v>
      </c>
      <c r="Q1344" s="5">
        <f>+P1341*'Monthly Parameters'!P133</f>
        <v>0</v>
      </c>
      <c r="R1344" s="5">
        <f>+Q1341*'Monthly Parameters'!Q133</f>
        <v>0</v>
      </c>
      <c r="S1344" s="5">
        <f>+R1341*'Monthly Parameters'!R133</f>
        <v>0</v>
      </c>
      <c r="T1344" s="5">
        <f>+S1341*'Monthly Parameters'!S133</f>
        <v>0</v>
      </c>
      <c r="U1344" s="5">
        <f>+T1341*'Monthly Parameters'!T133</f>
        <v>1975359.3554464001</v>
      </c>
      <c r="V1344" s="5">
        <f>+U1341*'Monthly Parameters'!U133</f>
        <v>0</v>
      </c>
      <c r="W1344" s="5">
        <f>+V1341*'Monthly Parameters'!V133</f>
        <v>0</v>
      </c>
      <c r="X1344" s="5">
        <f>+W1341*'Monthly Parameters'!W133</f>
        <v>0</v>
      </c>
      <c r="Y1344" s="5">
        <f>+X1341*'Monthly Parameters'!X133</f>
        <v>0</v>
      </c>
      <c r="Z1344" s="5">
        <f>+Y1341*'Monthly Parameters'!Y133</f>
        <v>0</v>
      </c>
      <c r="AA1344" s="5">
        <f>+Z1341*'Monthly Parameters'!Z133</f>
        <v>11852156.132678399</v>
      </c>
      <c r="AB1344" s="5">
        <f>+AA1341*'Monthly Parameters'!AA133</f>
        <v>0</v>
      </c>
      <c r="AC1344" s="5">
        <f>+AB1341*'Monthly Parameters'!AB133</f>
        <v>0</v>
      </c>
      <c r="AD1344" s="5">
        <f>+AC1341*'Monthly Parameters'!AC133</f>
        <v>0</v>
      </c>
      <c r="AE1344" s="5">
        <f>+AD1341*'Monthly Parameters'!AD133</f>
        <v>0</v>
      </c>
      <c r="AF1344" s="5">
        <f>+AE1341*'Monthly Parameters'!AE133</f>
        <v>0</v>
      </c>
      <c r="AG1344" s="5">
        <f>+AF1341*'Monthly Parameters'!AF133</f>
        <v>2593113.6595169776</v>
      </c>
      <c r="AH1344" s="5">
        <f>+AG1341*'Monthly Parameters'!AG133</f>
        <v>0</v>
      </c>
      <c r="AI1344" s="5">
        <f>+AH1341*'Monthly Parameters'!AH133</f>
        <v>0</v>
      </c>
      <c r="AJ1344" s="5">
        <f>+AI1341*'Monthly Parameters'!AI133</f>
        <v>0</v>
      </c>
      <c r="AK1344" s="5">
        <f>+AJ1341*'Monthly Parameters'!AJ133</f>
        <v>0</v>
      </c>
      <c r="AL1344" s="5">
        <f>+AK1341*'Monthly Parameters'!AK133</f>
        <v>0</v>
      </c>
      <c r="AM1344" s="5">
        <f>+AL1341*'Monthly Parameters'!AL133</f>
        <v>20935779.961072847</v>
      </c>
      <c r="AN1344" s="5">
        <f>+AM1341*'Monthly Parameters'!AM133</f>
        <v>0</v>
      </c>
      <c r="AO1344" s="5">
        <f>+AN1341*'Monthly Parameters'!AN133</f>
        <v>0</v>
      </c>
      <c r="AP1344" s="5">
        <f>+AO1341*'Monthly Parameters'!AO133</f>
        <v>0</v>
      </c>
      <c r="AQ1344" s="5">
        <f>+AP1341*'Monthly Parameters'!AP133</f>
        <v>0</v>
      </c>
      <c r="AR1344" s="5">
        <f>+AQ1341*'Monthly Parameters'!AQ133</f>
        <v>0</v>
      </c>
      <c r="AS1344" s="5">
        <f>+AR1341*'Monthly Parameters'!AR133</f>
        <v>1283218.5377880661</v>
      </c>
      <c r="AT1344" s="5">
        <f>+AS1341*'Monthly Parameters'!AS133</f>
        <v>0</v>
      </c>
      <c r="AU1344" s="5">
        <f>+AT1341*'Monthly Parameters'!AT133</f>
        <v>0</v>
      </c>
      <c r="AV1344" s="5">
        <f>+AU1341*'Monthly Parameters'!AU133</f>
        <v>0</v>
      </c>
      <c r="AW1344" s="5">
        <f>+AV1341*'Monthly Parameters'!AV133</f>
        <v>0</v>
      </c>
      <c r="AX1344" s="5">
        <f>+AW1341*'Monthly Parameters'!AW133</f>
        <v>0</v>
      </c>
      <c r="AY1344" s="5">
        <f>+AX1341*'Monthly Parameters'!AX133</f>
        <v>15398622.453456793</v>
      </c>
      <c r="AZ1344" s="5">
        <f>+AY1341*'Monthly Parameters'!AY133</f>
        <v>0</v>
      </c>
      <c r="BA1344" s="5">
        <f>+AZ1341*'Monthly Parameters'!AZ133</f>
        <v>0</v>
      </c>
      <c r="BB1344" s="5">
        <f>+BA1341*'Monthly Parameters'!BA133</f>
        <v>0</v>
      </c>
      <c r="BC1344" s="5">
        <f>+BB1341*'Monthly Parameters'!BB133</f>
        <v>0</v>
      </c>
      <c r="BD1344" s="5">
        <f>+BC1341*'Monthly Parameters'!BC133</f>
        <v>0</v>
      </c>
      <c r="BE1344" s="5">
        <f>+BD1341*'Monthly Parameters'!BD133</f>
        <v>0</v>
      </c>
      <c r="BF1344" s="5">
        <f>+BE1341*'Monthly Parameters'!BE133</f>
        <v>0</v>
      </c>
      <c r="BG1344" s="5">
        <f>+BF1341*'Monthly Parameters'!BF133</f>
        <v>0</v>
      </c>
      <c r="BH1344" s="5">
        <f>+BG1341*'Monthly Parameters'!BG133</f>
        <v>0</v>
      </c>
      <c r="BI1344" s="5">
        <f>+BH1341*'Monthly Parameters'!BH133</f>
        <v>0</v>
      </c>
      <c r="BJ1344" s="5">
        <f>+BI1341*'Monthly Parameters'!BI133</f>
        <v>0</v>
      </c>
      <c r="BK1344" s="5">
        <f>+BJ1341*'Monthly Parameters'!BJ133</f>
        <v>0</v>
      </c>
      <c r="BL1344" s="5">
        <f>+BK1341*'Monthly Parameters'!BK133</f>
        <v>0</v>
      </c>
      <c r="BM1344" s="5">
        <f>+BL1341*'Monthly Parameters'!BL133</f>
        <v>0</v>
      </c>
      <c r="BN1344" s="5">
        <f>+BM1341*'Monthly Parameters'!BM133</f>
        <v>0</v>
      </c>
      <c r="BO1344" s="5">
        <f>+BN1341*'Monthly Parameters'!BN133</f>
        <v>0</v>
      </c>
      <c r="BP1344" s="5">
        <f>+BO1341*'Monthly Parameters'!BO133</f>
        <v>0</v>
      </c>
      <c r="BQ1344" s="5">
        <f>+BP1341*'Monthly Parameters'!BP133</f>
        <v>0</v>
      </c>
      <c r="BR1344" s="5">
        <f>+BQ1341*'Monthly Parameters'!BQ133</f>
        <v>0</v>
      </c>
      <c r="BS1344" s="5">
        <f>+BR1341*'Monthly Parameters'!BR133</f>
        <v>0</v>
      </c>
      <c r="BT1344" s="5">
        <f>+BS1341*'Monthly Parameters'!BS133</f>
        <v>0</v>
      </c>
      <c r="BU1344" s="5">
        <f>+BT1341*'Monthly Parameters'!BT133</f>
        <v>0</v>
      </c>
      <c r="BV1344" s="5">
        <f>+BU1341*'Monthly Parameters'!BU133</f>
        <v>0</v>
      </c>
      <c r="BW1344" s="247">
        <f t="shared" si="3791"/>
        <v>54038250.099959478</v>
      </c>
    </row>
    <row r="1345" spans="1:75" ht="16.2" thickBot="1" x14ac:dyDescent="0.35">
      <c r="A1345" s="35" t="s">
        <v>125</v>
      </c>
      <c r="Q1345" s="5">
        <f>+O1341*'Monthly Parameters'!O134</f>
        <v>0</v>
      </c>
      <c r="R1345" s="5">
        <f>+P1341*'Monthly Parameters'!P134</f>
        <v>0</v>
      </c>
      <c r="S1345" s="5">
        <f>+Q1341*'Monthly Parameters'!Q134</f>
        <v>0</v>
      </c>
      <c r="T1345" s="5">
        <f>+R1341*'Monthly Parameters'!R134</f>
        <v>0</v>
      </c>
      <c r="U1345" s="5">
        <f>+S1341*'Monthly Parameters'!S134</f>
        <v>0</v>
      </c>
      <c r="V1345" s="5">
        <f>+T1341*'Monthly Parameters'!T134</f>
        <v>1481519.5165848001</v>
      </c>
      <c r="W1345" s="5">
        <f>+U1341*'Monthly Parameters'!U134</f>
        <v>0</v>
      </c>
      <c r="X1345" s="5">
        <f>+V1341*'Monthly Parameters'!V134</f>
        <v>0</v>
      </c>
      <c r="Y1345" s="5">
        <f>+W1341*'Monthly Parameters'!W134</f>
        <v>0</v>
      </c>
      <c r="Z1345" s="5">
        <f>+X1341*'Monthly Parameters'!X134</f>
        <v>0</v>
      </c>
      <c r="AA1345" s="5">
        <f>+Y1341*'Monthly Parameters'!Y134</f>
        <v>0</v>
      </c>
      <c r="AB1345" s="5">
        <f>+Z1341*'Monthly Parameters'!Z134</f>
        <v>8889117.0995087977</v>
      </c>
      <c r="AC1345" s="5">
        <f>+AA1341*'Monthly Parameters'!AA134</f>
        <v>0</v>
      </c>
      <c r="AD1345" s="5">
        <f>+AB1341*'Monthly Parameters'!AB134</f>
        <v>0</v>
      </c>
      <c r="AE1345" s="5">
        <f>+AC1341*'Monthly Parameters'!AC134</f>
        <v>0</v>
      </c>
      <c r="AF1345" s="5">
        <f>+AD1341*'Monthly Parameters'!AD134</f>
        <v>0</v>
      </c>
      <c r="AG1345" s="5">
        <f>+AE1341*'Monthly Parameters'!AE134</f>
        <v>0</v>
      </c>
      <c r="AH1345" s="5">
        <f>+AF1341*'Monthly Parameters'!AF134</f>
        <v>1728742.4396779852</v>
      </c>
      <c r="AI1345" s="5">
        <f>+AG1341*'Monthly Parameters'!AG134</f>
        <v>0</v>
      </c>
      <c r="AJ1345" s="5">
        <f>+AH1341*'Monthly Parameters'!AH134</f>
        <v>0</v>
      </c>
      <c r="AK1345" s="5">
        <f>+AI1341*'Monthly Parameters'!AI134</f>
        <v>0</v>
      </c>
      <c r="AL1345" s="5">
        <f>+AJ1341*'Monthly Parameters'!AJ134</f>
        <v>0</v>
      </c>
      <c r="AM1345" s="5">
        <f>+AK1341*'Monthly Parameters'!AK134</f>
        <v>0</v>
      </c>
      <c r="AN1345" s="5">
        <f>+AL1341*'Monthly Parameters'!AL134</f>
        <v>13957186.640715234</v>
      </c>
      <c r="AO1345" s="5">
        <f>+AM1341*'Monthly Parameters'!AM134</f>
        <v>0</v>
      </c>
      <c r="AP1345" s="5">
        <f>+AN1341*'Monthly Parameters'!AN134</f>
        <v>0</v>
      </c>
      <c r="AQ1345" s="5">
        <f>+AO1341*'Monthly Parameters'!AO134</f>
        <v>0</v>
      </c>
      <c r="AR1345" s="5">
        <f>+AP1341*'Monthly Parameters'!AP134</f>
        <v>0</v>
      </c>
      <c r="AS1345" s="5">
        <f>+AQ1341*'Monthly Parameters'!AQ134</f>
        <v>0</v>
      </c>
      <c r="AT1345" s="5">
        <f>+AR1341*'Monthly Parameters'!AR134</f>
        <v>2566437.0755761322</v>
      </c>
      <c r="AU1345" s="5">
        <f>+AS1341*'Monthly Parameters'!AS134</f>
        <v>0</v>
      </c>
      <c r="AV1345" s="5">
        <f>+AT1341*'Monthly Parameters'!AT134</f>
        <v>0</v>
      </c>
      <c r="AW1345" s="5">
        <f>+AU1341*'Monthly Parameters'!AU134</f>
        <v>0</v>
      </c>
      <c r="AX1345" s="5">
        <f>+AV1341*'Monthly Parameters'!AV134</f>
        <v>0</v>
      </c>
      <c r="AY1345" s="5">
        <f>+AW1341*'Monthly Parameters'!AW134</f>
        <v>0</v>
      </c>
      <c r="AZ1345" s="5">
        <f>+AX1341*'Monthly Parameters'!AX134</f>
        <v>30797244.906913586</v>
      </c>
      <c r="BA1345" s="5">
        <f>+AY1341*'Monthly Parameters'!AY134</f>
        <v>0</v>
      </c>
      <c r="BB1345" s="5">
        <f>+AZ1341*'Monthly Parameters'!AZ134</f>
        <v>0</v>
      </c>
      <c r="BC1345" s="5">
        <f>+BA1341*'Monthly Parameters'!BA134</f>
        <v>0</v>
      </c>
      <c r="BD1345" s="5">
        <f>+BB1341*'Monthly Parameters'!BB134</f>
        <v>0</v>
      </c>
      <c r="BE1345" s="5">
        <f>+BC1341*'Monthly Parameters'!BC134</f>
        <v>0</v>
      </c>
      <c r="BF1345" s="5">
        <f>+BD1341*'Monthly Parameters'!BD134</f>
        <v>0</v>
      </c>
      <c r="BG1345" s="5">
        <f>+BE1341*'Monthly Parameters'!BE134</f>
        <v>0</v>
      </c>
      <c r="BH1345" s="5">
        <f>+BF1341*'Monthly Parameters'!BF134</f>
        <v>0</v>
      </c>
      <c r="BI1345" s="5">
        <f>+BG1341*'Monthly Parameters'!BG134</f>
        <v>0</v>
      </c>
      <c r="BJ1345" s="5">
        <f>+BH1341*'Monthly Parameters'!BH134</f>
        <v>0</v>
      </c>
      <c r="BK1345" s="5">
        <f>+BI1341*'Monthly Parameters'!BI134</f>
        <v>0</v>
      </c>
      <c r="BL1345" s="5">
        <f>+BJ1341*'Monthly Parameters'!BJ134</f>
        <v>0</v>
      </c>
      <c r="BM1345" s="5">
        <f>+BK1341*'Monthly Parameters'!BK134</f>
        <v>0</v>
      </c>
      <c r="BN1345" s="5">
        <f>+BL1341*'Monthly Parameters'!BL134</f>
        <v>0</v>
      </c>
      <c r="BO1345" s="5">
        <f>+BM1341*'Monthly Parameters'!BM134</f>
        <v>0</v>
      </c>
      <c r="BP1345" s="5">
        <f>+BN1341*'Monthly Parameters'!BN134</f>
        <v>0</v>
      </c>
      <c r="BQ1345" s="5">
        <f>+BO1341*'Monthly Parameters'!BO134</f>
        <v>0</v>
      </c>
      <c r="BR1345" s="5">
        <f>+BP1341*'Monthly Parameters'!BP134</f>
        <v>0</v>
      </c>
      <c r="BS1345" s="5">
        <f>+BQ1341*'Monthly Parameters'!BQ134</f>
        <v>0</v>
      </c>
      <c r="BT1345" s="5">
        <f>+BR1341*'Monthly Parameters'!BR134</f>
        <v>0</v>
      </c>
      <c r="BU1345" s="5">
        <f>+BS1341*'Monthly Parameters'!BS134</f>
        <v>0</v>
      </c>
      <c r="BV1345" s="5">
        <f>+BT1341*'Monthly Parameters'!BT134</f>
        <v>0</v>
      </c>
      <c r="BW1345" s="247">
        <f t="shared" si="3791"/>
        <v>59420247.678976536</v>
      </c>
    </row>
    <row r="1346" spans="1:75" x14ac:dyDescent="0.3">
      <c r="BW1346" s="247">
        <f t="shared" si="3791"/>
        <v>0</v>
      </c>
    </row>
    <row r="1347" spans="1:75" ht="16.2" thickBot="1" x14ac:dyDescent="0.35">
      <c r="A1347" s="128" t="s">
        <v>1032</v>
      </c>
      <c r="O1347" s="5">
        <f>+O1343+O1344+O1345</f>
        <v>0</v>
      </c>
      <c r="P1347" s="5">
        <f t="shared" ref="P1347:BV1347" si="3799">+P1343+P1344+P1345</f>
        <v>0</v>
      </c>
      <c r="Q1347" s="5">
        <f t="shared" si="3799"/>
        <v>0</v>
      </c>
      <c r="R1347" s="5">
        <f t="shared" si="3799"/>
        <v>0</v>
      </c>
      <c r="S1347" s="5">
        <f t="shared" si="3799"/>
        <v>0</v>
      </c>
      <c r="T1347" s="5">
        <f t="shared" si="3799"/>
        <v>6419917.9052008009</v>
      </c>
      <c r="U1347" s="5">
        <f t="shared" si="3799"/>
        <v>1975359.3554464001</v>
      </c>
      <c r="V1347" s="5">
        <f t="shared" si="3799"/>
        <v>1481519.5165848001</v>
      </c>
      <c r="W1347" s="5">
        <f t="shared" si="3799"/>
        <v>0</v>
      </c>
      <c r="X1347" s="5">
        <f t="shared" si="3799"/>
        <v>0</v>
      </c>
      <c r="Y1347" s="5">
        <f t="shared" si="3799"/>
        <v>0</v>
      </c>
      <c r="Z1347" s="5">
        <f t="shared" si="3799"/>
        <v>38519507.431204796</v>
      </c>
      <c r="AA1347" s="5">
        <f t="shared" si="3799"/>
        <v>11852156.132678399</v>
      </c>
      <c r="AB1347" s="5">
        <f t="shared" si="3799"/>
        <v>8889117.0995087977</v>
      </c>
      <c r="AC1347" s="5">
        <f t="shared" si="3799"/>
        <v>0</v>
      </c>
      <c r="AD1347" s="5">
        <f t="shared" si="3799"/>
        <v>0</v>
      </c>
      <c r="AE1347" s="5">
        <f t="shared" si="3799"/>
        <v>0</v>
      </c>
      <c r="AF1347" s="5">
        <f t="shared" si="3799"/>
        <v>4321856.0991949625</v>
      </c>
      <c r="AG1347" s="5">
        <f t="shared" si="3799"/>
        <v>2593113.6595169776</v>
      </c>
      <c r="AH1347" s="5">
        <f t="shared" si="3799"/>
        <v>1728742.4396779852</v>
      </c>
      <c r="AI1347" s="5">
        <f t="shared" si="3799"/>
        <v>0</v>
      </c>
      <c r="AJ1347" s="5">
        <f t="shared" si="3799"/>
        <v>0</v>
      </c>
      <c r="AK1347" s="5">
        <f t="shared" si="3799"/>
        <v>0</v>
      </c>
      <c r="AL1347" s="5">
        <f t="shared" si="3799"/>
        <v>34892966.601788081</v>
      </c>
      <c r="AM1347" s="5">
        <f t="shared" si="3799"/>
        <v>20935779.961072847</v>
      </c>
      <c r="AN1347" s="5">
        <f t="shared" si="3799"/>
        <v>13957186.640715234</v>
      </c>
      <c r="AO1347" s="5">
        <f t="shared" si="3799"/>
        <v>0</v>
      </c>
      <c r="AP1347" s="5">
        <f t="shared" si="3799"/>
        <v>0</v>
      </c>
      <c r="AQ1347" s="5">
        <f t="shared" si="3799"/>
        <v>0</v>
      </c>
      <c r="AR1347" s="5">
        <f t="shared" si="3799"/>
        <v>2566437.0755761322</v>
      </c>
      <c r="AS1347" s="5">
        <f t="shared" si="3799"/>
        <v>1283218.5377880661</v>
      </c>
      <c r="AT1347" s="5">
        <f t="shared" si="3799"/>
        <v>2566437.0755761322</v>
      </c>
      <c r="AU1347" s="5">
        <f t="shared" si="3799"/>
        <v>0</v>
      </c>
      <c r="AV1347" s="5">
        <f t="shared" si="3799"/>
        <v>0</v>
      </c>
      <c r="AW1347" s="5">
        <f t="shared" si="3799"/>
        <v>0</v>
      </c>
      <c r="AX1347" s="5">
        <f t="shared" si="3799"/>
        <v>30797244.906913586</v>
      </c>
      <c r="AY1347" s="5">
        <f t="shared" si="3799"/>
        <v>15398622.453456793</v>
      </c>
      <c r="AZ1347" s="5">
        <f t="shared" si="3799"/>
        <v>30797244.906913586</v>
      </c>
      <c r="BA1347" s="5">
        <f t="shared" si="3799"/>
        <v>0</v>
      </c>
      <c r="BB1347" s="5">
        <f t="shared" si="3799"/>
        <v>0</v>
      </c>
      <c r="BC1347" s="5">
        <f t="shared" si="3799"/>
        <v>0</v>
      </c>
      <c r="BD1347" s="5">
        <f t="shared" si="3799"/>
        <v>0</v>
      </c>
      <c r="BE1347" s="5">
        <f t="shared" si="3799"/>
        <v>0</v>
      </c>
      <c r="BF1347" s="5">
        <f t="shared" si="3799"/>
        <v>0</v>
      </c>
      <c r="BG1347" s="5">
        <f t="shared" si="3799"/>
        <v>0</v>
      </c>
      <c r="BH1347" s="5">
        <f t="shared" si="3799"/>
        <v>0</v>
      </c>
      <c r="BI1347" s="5">
        <f t="shared" si="3799"/>
        <v>0</v>
      </c>
      <c r="BJ1347" s="5">
        <f t="shared" si="3799"/>
        <v>65567918.780802391</v>
      </c>
      <c r="BK1347" s="5">
        <f t="shared" si="3799"/>
        <v>0</v>
      </c>
      <c r="BL1347" s="5">
        <f t="shared" si="3799"/>
        <v>0</v>
      </c>
      <c r="BM1347" s="5">
        <f t="shared" si="3799"/>
        <v>0</v>
      </c>
      <c r="BN1347" s="5">
        <f t="shared" si="3799"/>
        <v>0</v>
      </c>
      <c r="BO1347" s="5">
        <f t="shared" si="3799"/>
        <v>0</v>
      </c>
      <c r="BP1347" s="5">
        <f t="shared" si="3799"/>
        <v>0</v>
      </c>
      <c r="BQ1347" s="5">
        <f t="shared" si="3799"/>
        <v>0</v>
      </c>
      <c r="BR1347" s="5">
        <f t="shared" si="3799"/>
        <v>0</v>
      </c>
      <c r="BS1347" s="5">
        <f t="shared" si="3799"/>
        <v>0</v>
      </c>
      <c r="BT1347" s="5">
        <f t="shared" si="3799"/>
        <v>0</v>
      </c>
      <c r="BU1347" s="5">
        <f t="shared" si="3799"/>
        <v>0</v>
      </c>
      <c r="BV1347" s="5">
        <f t="shared" si="3799"/>
        <v>26056639.414124031</v>
      </c>
      <c r="BW1347" s="247">
        <f t="shared" si="3791"/>
        <v>322600985.99374074</v>
      </c>
    </row>
    <row r="1348" spans="1:75" x14ac:dyDescent="0.3">
      <c r="BW1348" s="247">
        <f t="shared" si="3791"/>
        <v>0</v>
      </c>
    </row>
    <row r="1349" spans="1:75" x14ac:dyDescent="0.3">
      <c r="A1349" s="295" t="s">
        <v>684</v>
      </c>
      <c r="BW1349" s="247">
        <f t="shared" si="3791"/>
        <v>0</v>
      </c>
    </row>
    <row r="1350" spans="1:75" x14ac:dyDescent="0.3">
      <c r="BW1350" s="247">
        <f t="shared" si="3791"/>
        <v>0</v>
      </c>
    </row>
    <row r="1351" spans="1:75" x14ac:dyDescent="0.3">
      <c r="A1351" s="5" t="s">
        <v>623</v>
      </c>
      <c r="O1351" s="64">
        <f t="shared" ref="O1351:AT1351" si="3800">+O800</f>
        <v>829054.01039999991</v>
      </c>
      <c r="P1351" s="64">
        <f t="shared" si="3800"/>
        <v>829054.01039999991</v>
      </c>
      <c r="Q1351" s="64">
        <f t="shared" si="3800"/>
        <v>829054.01039999991</v>
      </c>
      <c r="R1351" s="64">
        <f t="shared" si="3800"/>
        <v>829054.01039999991</v>
      </c>
      <c r="S1351" s="64">
        <f t="shared" si="3800"/>
        <v>829054.01039999991</v>
      </c>
      <c r="T1351" s="64">
        <f t="shared" si="3800"/>
        <v>829054.01039999991</v>
      </c>
      <c r="U1351" s="64">
        <f t="shared" si="3800"/>
        <v>829054.01039999991</v>
      </c>
      <c r="V1351" s="64">
        <f t="shared" si="3800"/>
        <v>829054.01039999991</v>
      </c>
      <c r="W1351" s="64">
        <f t="shared" si="3800"/>
        <v>829054.01039999991</v>
      </c>
      <c r="X1351" s="64">
        <f t="shared" si="3800"/>
        <v>829054.01039999991</v>
      </c>
      <c r="Y1351" s="64">
        <f t="shared" si="3800"/>
        <v>829054.01039999991</v>
      </c>
      <c r="Z1351" s="64">
        <f t="shared" si="3800"/>
        <v>829054.01039999991</v>
      </c>
      <c r="AA1351" s="64">
        <f t="shared" si="3800"/>
        <v>874030.19046419987</v>
      </c>
      <c r="AB1351" s="64">
        <f t="shared" si="3800"/>
        <v>874030.19046419987</v>
      </c>
      <c r="AC1351" s="64">
        <f t="shared" si="3800"/>
        <v>874030.19046419987</v>
      </c>
      <c r="AD1351" s="64">
        <f t="shared" si="3800"/>
        <v>874030.19046419987</v>
      </c>
      <c r="AE1351" s="64">
        <f t="shared" si="3800"/>
        <v>874030.19046419987</v>
      </c>
      <c r="AF1351" s="64">
        <f t="shared" si="3800"/>
        <v>874030.19046419987</v>
      </c>
      <c r="AG1351" s="64">
        <f t="shared" si="3800"/>
        <v>874030.19046419987</v>
      </c>
      <c r="AH1351" s="64">
        <f t="shared" si="3800"/>
        <v>874030.19046419987</v>
      </c>
      <c r="AI1351" s="64">
        <f t="shared" si="3800"/>
        <v>874030.19046419987</v>
      </c>
      <c r="AJ1351" s="64">
        <f t="shared" si="3800"/>
        <v>874030.19046419987</v>
      </c>
      <c r="AK1351" s="64">
        <f t="shared" si="3800"/>
        <v>874030.19046419987</v>
      </c>
      <c r="AL1351" s="64">
        <f t="shared" si="3800"/>
        <v>874030.19046419987</v>
      </c>
      <c r="AM1351" s="64">
        <f t="shared" si="3800"/>
        <v>916704.71451361431</v>
      </c>
      <c r="AN1351" s="64">
        <f t="shared" si="3800"/>
        <v>916704.71451361431</v>
      </c>
      <c r="AO1351" s="64">
        <f t="shared" si="3800"/>
        <v>916704.71451361431</v>
      </c>
      <c r="AP1351" s="64">
        <f t="shared" si="3800"/>
        <v>916704.71451361431</v>
      </c>
      <c r="AQ1351" s="64">
        <f t="shared" si="3800"/>
        <v>916704.71451361431</v>
      </c>
      <c r="AR1351" s="64">
        <f t="shared" si="3800"/>
        <v>916704.71451361431</v>
      </c>
      <c r="AS1351" s="64">
        <f t="shared" si="3800"/>
        <v>916704.71451361431</v>
      </c>
      <c r="AT1351" s="64">
        <f t="shared" si="3800"/>
        <v>916704.71451361431</v>
      </c>
      <c r="AU1351" s="64">
        <f t="shared" ref="AU1351:BV1351" si="3801">+AU800</f>
        <v>916704.71451361431</v>
      </c>
      <c r="AV1351" s="64">
        <f t="shared" si="3801"/>
        <v>916704.71451361431</v>
      </c>
      <c r="AW1351" s="64">
        <f t="shared" si="3801"/>
        <v>916704.71451361431</v>
      </c>
      <c r="AX1351" s="64">
        <f t="shared" si="3801"/>
        <v>916704.71451361431</v>
      </c>
      <c r="AY1351" s="64">
        <f t="shared" si="3801"/>
        <v>960706.54081026779</v>
      </c>
      <c r="AZ1351" s="64">
        <f t="shared" si="3801"/>
        <v>960706.54081026779</v>
      </c>
      <c r="BA1351" s="64">
        <f t="shared" si="3801"/>
        <v>960706.54081026779</v>
      </c>
      <c r="BB1351" s="64">
        <f t="shared" si="3801"/>
        <v>960706.54081026779</v>
      </c>
      <c r="BC1351" s="64">
        <f t="shared" si="3801"/>
        <v>960706.54081026779</v>
      </c>
      <c r="BD1351" s="64">
        <f t="shared" si="3801"/>
        <v>960706.54081026779</v>
      </c>
      <c r="BE1351" s="64">
        <f t="shared" si="3801"/>
        <v>960706.54081026779</v>
      </c>
      <c r="BF1351" s="64">
        <f t="shared" si="3801"/>
        <v>960706.54081026779</v>
      </c>
      <c r="BG1351" s="64">
        <f t="shared" si="3801"/>
        <v>960706.54081026779</v>
      </c>
      <c r="BH1351" s="64">
        <f t="shared" si="3801"/>
        <v>960706.54081026779</v>
      </c>
      <c r="BI1351" s="64">
        <f t="shared" si="3801"/>
        <v>960706.54081026779</v>
      </c>
      <c r="BJ1351" s="64">
        <f t="shared" si="3801"/>
        <v>960706.54081026779</v>
      </c>
      <c r="BK1351" s="64">
        <f t="shared" si="3801"/>
        <v>1012584.6940140222</v>
      </c>
      <c r="BL1351" s="64">
        <f t="shared" si="3801"/>
        <v>1012584.6940140222</v>
      </c>
      <c r="BM1351" s="64">
        <f t="shared" si="3801"/>
        <v>1012584.6940140222</v>
      </c>
      <c r="BN1351" s="64">
        <f t="shared" si="3801"/>
        <v>1012584.6940140222</v>
      </c>
      <c r="BO1351" s="64">
        <f t="shared" si="3801"/>
        <v>1012584.6940140222</v>
      </c>
      <c r="BP1351" s="64">
        <f t="shared" si="3801"/>
        <v>1012584.6940140222</v>
      </c>
      <c r="BQ1351" s="64">
        <f t="shared" si="3801"/>
        <v>1012584.6940140222</v>
      </c>
      <c r="BR1351" s="64">
        <f t="shared" si="3801"/>
        <v>1012584.6940140222</v>
      </c>
      <c r="BS1351" s="64">
        <f t="shared" si="3801"/>
        <v>1012584.6940140222</v>
      </c>
      <c r="BT1351" s="64">
        <f t="shared" si="3801"/>
        <v>1012584.6940140222</v>
      </c>
      <c r="BU1351" s="64">
        <f t="shared" si="3801"/>
        <v>1012584.6940140222</v>
      </c>
      <c r="BV1351" s="64">
        <f t="shared" si="3801"/>
        <v>1012584.6940140222</v>
      </c>
      <c r="BW1351" s="247">
        <f t="shared" si="3791"/>
        <v>55116961.802425198</v>
      </c>
    </row>
    <row r="1352" spans="1:75" x14ac:dyDescent="0.3">
      <c r="A1352" s="5" t="s">
        <v>625</v>
      </c>
      <c r="O1352" s="229">
        <f>+'Monthly Parameters'!O141</f>
        <v>40</v>
      </c>
      <c r="P1352" s="229">
        <f>+'Monthly Parameters'!P141</f>
        <v>40</v>
      </c>
      <c r="Q1352" s="229">
        <f>+'Monthly Parameters'!Q141</f>
        <v>40</v>
      </c>
      <c r="R1352" s="229">
        <f>+'Monthly Parameters'!R141</f>
        <v>40</v>
      </c>
      <c r="S1352" s="229">
        <f>+'Monthly Parameters'!S141</f>
        <v>40</v>
      </c>
      <c r="T1352" s="229">
        <f>+'Monthly Parameters'!T141</f>
        <v>40</v>
      </c>
      <c r="U1352" s="229">
        <f>+'Monthly Parameters'!U141</f>
        <v>40</v>
      </c>
      <c r="V1352" s="229">
        <f>+'Monthly Parameters'!V141</f>
        <v>40</v>
      </c>
      <c r="W1352" s="229">
        <f>+'Monthly Parameters'!W141</f>
        <v>40</v>
      </c>
      <c r="X1352" s="229">
        <f>+'Monthly Parameters'!X141</f>
        <v>40</v>
      </c>
      <c r="Y1352" s="229">
        <f>+'Monthly Parameters'!Y141</f>
        <v>40</v>
      </c>
      <c r="Z1352" s="229">
        <f>+'Monthly Parameters'!Z141</f>
        <v>40</v>
      </c>
      <c r="AA1352" s="229">
        <f>+'Monthly Parameters'!AA141</f>
        <v>41</v>
      </c>
      <c r="AB1352" s="229">
        <f>+'Monthly Parameters'!AB141</f>
        <v>41</v>
      </c>
      <c r="AC1352" s="229">
        <f>+'Monthly Parameters'!AC141</f>
        <v>41</v>
      </c>
      <c r="AD1352" s="229">
        <f>+'Monthly Parameters'!AD141</f>
        <v>41</v>
      </c>
      <c r="AE1352" s="229">
        <f>+'Monthly Parameters'!AE141</f>
        <v>41</v>
      </c>
      <c r="AF1352" s="229">
        <f>+'Monthly Parameters'!AF141</f>
        <v>41</v>
      </c>
      <c r="AG1352" s="229">
        <f>+'Monthly Parameters'!AG141</f>
        <v>41</v>
      </c>
      <c r="AH1352" s="229">
        <f>+'Monthly Parameters'!AH141</f>
        <v>41</v>
      </c>
      <c r="AI1352" s="229">
        <f>+'Monthly Parameters'!AI141</f>
        <v>41</v>
      </c>
      <c r="AJ1352" s="229">
        <f>+'Monthly Parameters'!AJ141</f>
        <v>41</v>
      </c>
      <c r="AK1352" s="229">
        <f>+'Monthly Parameters'!AK141</f>
        <v>41</v>
      </c>
      <c r="AL1352" s="229">
        <f>+'Monthly Parameters'!AL141</f>
        <v>41</v>
      </c>
      <c r="AM1352" s="229">
        <f>+'Monthly Parameters'!AM141</f>
        <v>42</v>
      </c>
      <c r="AN1352" s="229">
        <f>+'Monthly Parameters'!AN141</f>
        <v>42</v>
      </c>
      <c r="AO1352" s="229">
        <f>+'Monthly Parameters'!AO141</f>
        <v>42</v>
      </c>
      <c r="AP1352" s="229">
        <f>+'Monthly Parameters'!AP141</f>
        <v>42</v>
      </c>
      <c r="AQ1352" s="229">
        <f>+'Monthly Parameters'!AQ141</f>
        <v>42</v>
      </c>
      <c r="AR1352" s="229">
        <f>+'Monthly Parameters'!AR141</f>
        <v>42</v>
      </c>
      <c r="AS1352" s="229">
        <f>+'Monthly Parameters'!AS141</f>
        <v>42</v>
      </c>
      <c r="AT1352" s="229">
        <f>+'Monthly Parameters'!AT141</f>
        <v>42</v>
      </c>
      <c r="AU1352" s="229">
        <f>+'Monthly Parameters'!AU141</f>
        <v>42</v>
      </c>
      <c r="AV1352" s="229">
        <f>+'Monthly Parameters'!AV141</f>
        <v>42</v>
      </c>
      <c r="AW1352" s="229">
        <f>+'Monthly Parameters'!AW141</f>
        <v>42</v>
      </c>
      <c r="AX1352" s="229">
        <f>+'Monthly Parameters'!AX141</f>
        <v>42</v>
      </c>
      <c r="AY1352" s="229">
        <f>+'Monthly Parameters'!AY141</f>
        <v>42</v>
      </c>
      <c r="AZ1352" s="229">
        <f>+'Monthly Parameters'!AZ141</f>
        <v>42</v>
      </c>
      <c r="BA1352" s="229">
        <f>+'Monthly Parameters'!BA141</f>
        <v>42</v>
      </c>
      <c r="BB1352" s="229">
        <f>+'Monthly Parameters'!BB141</f>
        <v>42</v>
      </c>
      <c r="BC1352" s="229">
        <f>+'Monthly Parameters'!BC141</f>
        <v>42</v>
      </c>
      <c r="BD1352" s="229">
        <f>+'Monthly Parameters'!BD141</f>
        <v>42</v>
      </c>
      <c r="BE1352" s="229">
        <f>+'Monthly Parameters'!BE141</f>
        <v>42</v>
      </c>
      <c r="BF1352" s="229">
        <f>+'Monthly Parameters'!BF141</f>
        <v>42</v>
      </c>
      <c r="BG1352" s="229">
        <f>+'Monthly Parameters'!BG141</f>
        <v>42</v>
      </c>
      <c r="BH1352" s="229">
        <f>+'Monthly Parameters'!BH141</f>
        <v>42</v>
      </c>
      <c r="BI1352" s="229">
        <f>+'Monthly Parameters'!BI141</f>
        <v>42</v>
      </c>
      <c r="BJ1352" s="229">
        <f>+'Monthly Parameters'!BJ141</f>
        <v>42</v>
      </c>
      <c r="BK1352" s="229">
        <f>+'Monthly Parameters'!BK141</f>
        <v>43</v>
      </c>
      <c r="BL1352" s="229">
        <f>+'Monthly Parameters'!BL141</f>
        <v>43</v>
      </c>
      <c r="BM1352" s="229">
        <f>+'Monthly Parameters'!BM141</f>
        <v>43</v>
      </c>
      <c r="BN1352" s="229">
        <f>+'Monthly Parameters'!BN141</f>
        <v>43</v>
      </c>
      <c r="BO1352" s="229">
        <f>+'Monthly Parameters'!BO141</f>
        <v>43</v>
      </c>
      <c r="BP1352" s="229">
        <f>+'Monthly Parameters'!BP141</f>
        <v>43</v>
      </c>
      <c r="BQ1352" s="229">
        <f>+'Monthly Parameters'!BQ141</f>
        <v>43</v>
      </c>
      <c r="BR1352" s="229">
        <f>+'Monthly Parameters'!BR141</f>
        <v>43</v>
      </c>
      <c r="BS1352" s="229">
        <f>+'Monthly Parameters'!BS141</f>
        <v>43</v>
      </c>
      <c r="BT1352" s="229">
        <f>+'Monthly Parameters'!BT141</f>
        <v>43</v>
      </c>
      <c r="BU1352" s="229">
        <f>+'Monthly Parameters'!BU141</f>
        <v>43</v>
      </c>
      <c r="BV1352" s="229">
        <f>+'Monthly Parameters'!BV141</f>
        <v>43</v>
      </c>
      <c r="BW1352" s="247">
        <f t="shared" si="3791"/>
        <v>2496</v>
      </c>
    </row>
    <row r="1353" spans="1:75" x14ac:dyDescent="0.3"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  <c r="AX1353" s="27"/>
      <c r="AY1353" s="27"/>
      <c r="AZ1353" s="27"/>
      <c r="BA1353" s="27"/>
      <c r="BB1353" s="27"/>
      <c r="BC1353" s="27"/>
      <c r="BD1353" s="27"/>
      <c r="BE1353" s="27"/>
      <c r="BF1353" s="27"/>
      <c r="BG1353" s="27"/>
      <c r="BH1353" s="27"/>
      <c r="BI1353" s="27"/>
      <c r="BJ1353" s="27"/>
      <c r="BK1353" s="27"/>
      <c r="BL1353" s="27"/>
      <c r="BM1353" s="27"/>
      <c r="BN1353" s="27"/>
      <c r="BO1353" s="27"/>
      <c r="BP1353" s="27"/>
      <c r="BQ1353" s="27"/>
      <c r="BR1353" s="27"/>
      <c r="BS1353" s="27"/>
      <c r="BT1353" s="27"/>
      <c r="BU1353" s="27"/>
      <c r="BV1353" s="27"/>
      <c r="BW1353" s="247">
        <f t="shared" si="3791"/>
        <v>0</v>
      </c>
    </row>
    <row r="1354" spans="1:75" x14ac:dyDescent="0.3">
      <c r="BW1354" s="247">
        <f t="shared" si="3791"/>
        <v>0</v>
      </c>
    </row>
    <row r="1355" spans="1:75" x14ac:dyDescent="0.3">
      <c r="A1355" s="3" t="s">
        <v>472</v>
      </c>
      <c r="O1355" s="118">
        <f>+O1351*O1352</f>
        <v>33162160.415999997</v>
      </c>
      <c r="P1355" s="118">
        <f t="shared" ref="P1355:BV1355" si="3802">+P1351*P1352</f>
        <v>33162160.415999997</v>
      </c>
      <c r="Q1355" s="118">
        <f t="shared" si="3802"/>
        <v>33162160.415999997</v>
      </c>
      <c r="R1355" s="118">
        <f t="shared" si="3802"/>
        <v>33162160.415999997</v>
      </c>
      <c r="S1355" s="118">
        <f t="shared" si="3802"/>
        <v>33162160.415999997</v>
      </c>
      <c r="T1355" s="118">
        <f t="shared" si="3802"/>
        <v>33162160.415999997</v>
      </c>
      <c r="U1355" s="118">
        <f t="shared" si="3802"/>
        <v>33162160.415999997</v>
      </c>
      <c r="V1355" s="118">
        <f t="shared" si="3802"/>
        <v>33162160.415999997</v>
      </c>
      <c r="W1355" s="118">
        <f t="shared" si="3802"/>
        <v>33162160.415999997</v>
      </c>
      <c r="X1355" s="118">
        <f t="shared" si="3802"/>
        <v>33162160.415999997</v>
      </c>
      <c r="Y1355" s="118">
        <f t="shared" si="3802"/>
        <v>33162160.415999997</v>
      </c>
      <c r="Z1355" s="118">
        <f t="shared" si="3802"/>
        <v>33162160.415999997</v>
      </c>
      <c r="AA1355" s="118">
        <f t="shared" si="3802"/>
        <v>35835237.809032194</v>
      </c>
      <c r="AB1355" s="118">
        <f t="shared" si="3802"/>
        <v>35835237.809032194</v>
      </c>
      <c r="AC1355" s="118">
        <f t="shared" si="3802"/>
        <v>35835237.809032194</v>
      </c>
      <c r="AD1355" s="118">
        <f t="shared" si="3802"/>
        <v>35835237.809032194</v>
      </c>
      <c r="AE1355" s="118">
        <f t="shared" si="3802"/>
        <v>35835237.809032194</v>
      </c>
      <c r="AF1355" s="118">
        <f t="shared" si="3802"/>
        <v>35835237.809032194</v>
      </c>
      <c r="AG1355" s="118">
        <f t="shared" si="3802"/>
        <v>35835237.809032194</v>
      </c>
      <c r="AH1355" s="118">
        <f t="shared" si="3802"/>
        <v>35835237.809032194</v>
      </c>
      <c r="AI1355" s="118">
        <f t="shared" si="3802"/>
        <v>35835237.809032194</v>
      </c>
      <c r="AJ1355" s="118">
        <f t="shared" si="3802"/>
        <v>35835237.809032194</v>
      </c>
      <c r="AK1355" s="118">
        <f t="shared" si="3802"/>
        <v>35835237.809032194</v>
      </c>
      <c r="AL1355" s="118">
        <f t="shared" si="3802"/>
        <v>35835237.809032194</v>
      </c>
      <c r="AM1355" s="118">
        <f t="shared" si="3802"/>
        <v>38501598.009571798</v>
      </c>
      <c r="AN1355" s="118">
        <f t="shared" si="3802"/>
        <v>38501598.009571798</v>
      </c>
      <c r="AO1355" s="118">
        <f t="shared" si="3802"/>
        <v>38501598.009571798</v>
      </c>
      <c r="AP1355" s="118">
        <f t="shared" si="3802"/>
        <v>38501598.009571798</v>
      </c>
      <c r="AQ1355" s="118">
        <f t="shared" si="3802"/>
        <v>38501598.009571798</v>
      </c>
      <c r="AR1355" s="118">
        <f t="shared" si="3802"/>
        <v>38501598.009571798</v>
      </c>
      <c r="AS1355" s="118">
        <f t="shared" si="3802"/>
        <v>38501598.009571798</v>
      </c>
      <c r="AT1355" s="118">
        <f t="shared" si="3802"/>
        <v>38501598.009571798</v>
      </c>
      <c r="AU1355" s="118">
        <f t="shared" si="3802"/>
        <v>38501598.009571798</v>
      </c>
      <c r="AV1355" s="118">
        <f t="shared" si="3802"/>
        <v>38501598.009571798</v>
      </c>
      <c r="AW1355" s="118">
        <f t="shared" si="3802"/>
        <v>38501598.009571798</v>
      </c>
      <c r="AX1355" s="118">
        <f t="shared" si="3802"/>
        <v>38501598.009571798</v>
      </c>
      <c r="AY1355" s="118">
        <f t="shared" si="3802"/>
        <v>40349674.714031249</v>
      </c>
      <c r="AZ1355" s="118">
        <f t="shared" si="3802"/>
        <v>40349674.714031249</v>
      </c>
      <c r="BA1355" s="118">
        <f t="shared" si="3802"/>
        <v>40349674.714031249</v>
      </c>
      <c r="BB1355" s="118">
        <f t="shared" si="3802"/>
        <v>40349674.714031249</v>
      </c>
      <c r="BC1355" s="118">
        <f t="shared" si="3802"/>
        <v>40349674.714031249</v>
      </c>
      <c r="BD1355" s="118">
        <f t="shared" si="3802"/>
        <v>40349674.714031249</v>
      </c>
      <c r="BE1355" s="118">
        <f t="shared" si="3802"/>
        <v>40349674.714031249</v>
      </c>
      <c r="BF1355" s="118">
        <f t="shared" si="3802"/>
        <v>40349674.714031249</v>
      </c>
      <c r="BG1355" s="118">
        <f t="shared" si="3802"/>
        <v>40349674.714031249</v>
      </c>
      <c r="BH1355" s="118">
        <f t="shared" si="3802"/>
        <v>40349674.714031249</v>
      </c>
      <c r="BI1355" s="118">
        <f t="shared" si="3802"/>
        <v>40349674.714031249</v>
      </c>
      <c r="BJ1355" s="118">
        <f t="shared" si="3802"/>
        <v>40349674.714031249</v>
      </c>
      <c r="BK1355" s="118">
        <f t="shared" si="3802"/>
        <v>43541141.842602953</v>
      </c>
      <c r="BL1355" s="118">
        <f t="shared" si="3802"/>
        <v>43541141.842602953</v>
      </c>
      <c r="BM1355" s="118">
        <f t="shared" si="3802"/>
        <v>43541141.842602953</v>
      </c>
      <c r="BN1355" s="118">
        <f t="shared" si="3802"/>
        <v>43541141.842602953</v>
      </c>
      <c r="BO1355" s="118">
        <f t="shared" si="3802"/>
        <v>43541141.842602953</v>
      </c>
      <c r="BP1355" s="118">
        <f t="shared" si="3802"/>
        <v>43541141.842602953</v>
      </c>
      <c r="BQ1355" s="118">
        <f t="shared" si="3802"/>
        <v>43541141.842602953</v>
      </c>
      <c r="BR1355" s="118">
        <f t="shared" si="3802"/>
        <v>43541141.842602953</v>
      </c>
      <c r="BS1355" s="118">
        <f t="shared" si="3802"/>
        <v>43541141.842602953</v>
      </c>
      <c r="BT1355" s="118">
        <f t="shared" si="3802"/>
        <v>43541141.842602953</v>
      </c>
      <c r="BU1355" s="118">
        <f t="shared" si="3802"/>
        <v>43541141.842602953</v>
      </c>
      <c r="BV1355" s="118">
        <f t="shared" si="3802"/>
        <v>43541141.842602953</v>
      </c>
      <c r="BW1355" s="247">
        <f t="shared" si="3791"/>
        <v>2296677753.4948573</v>
      </c>
    </row>
    <row r="1356" spans="1:75" x14ac:dyDescent="0.3">
      <c r="A1356" s="3" t="s">
        <v>703</v>
      </c>
      <c r="O1356" s="118">
        <f>+O1355*0.7</f>
        <v>23213512.291199997</v>
      </c>
      <c r="P1356" s="118">
        <f t="shared" ref="P1356:BV1356" si="3803">+P1355*0.7</f>
        <v>23213512.291199997</v>
      </c>
      <c r="Q1356" s="118">
        <f t="shared" si="3803"/>
        <v>23213512.291199997</v>
      </c>
      <c r="R1356" s="118">
        <f t="shared" si="3803"/>
        <v>23213512.291199997</v>
      </c>
      <c r="S1356" s="118">
        <f t="shared" si="3803"/>
        <v>23213512.291199997</v>
      </c>
      <c r="T1356" s="118">
        <f t="shared" si="3803"/>
        <v>23213512.291199997</v>
      </c>
      <c r="U1356" s="118">
        <f t="shared" si="3803"/>
        <v>23213512.291199997</v>
      </c>
      <c r="V1356" s="118">
        <f t="shared" si="3803"/>
        <v>23213512.291199997</v>
      </c>
      <c r="W1356" s="118">
        <f t="shared" si="3803"/>
        <v>23213512.291199997</v>
      </c>
      <c r="X1356" s="118">
        <f t="shared" si="3803"/>
        <v>23213512.291199997</v>
      </c>
      <c r="Y1356" s="118">
        <f t="shared" si="3803"/>
        <v>23213512.291199997</v>
      </c>
      <c r="Z1356" s="118">
        <f t="shared" si="3803"/>
        <v>23213512.291199997</v>
      </c>
      <c r="AA1356" s="118">
        <f t="shared" si="3803"/>
        <v>25084666.466322534</v>
      </c>
      <c r="AB1356" s="118">
        <f t="shared" si="3803"/>
        <v>25084666.466322534</v>
      </c>
      <c r="AC1356" s="118">
        <f t="shared" si="3803"/>
        <v>25084666.466322534</v>
      </c>
      <c r="AD1356" s="118">
        <f t="shared" si="3803"/>
        <v>25084666.466322534</v>
      </c>
      <c r="AE1356" s="118">
        <f t="shared" si="3803"/>
        <v>25084666.466322534</v>
      </c>
      <c r="AF1356" s="118">
        <f t="shared" si="3803"/>
        <v>25084666.466322534</v>
      </c>
      <c r="AG1356" s="118">
        <f t="shared" si="3803"/>
        <v>25084666.466322534</v>
      </c>
      <c r="AH1356" s="118">
        <f t="shared" si="3803"/>
        <v>25084666.466322534</v>
      </c>
      <c r="AI1356" s="118">
        <f t="shared" si="3803"/>
        <v>25084666.466322534</v>
      </c>
      <c r="AJ1356" s="118">
        <f t="shared" si="3803"/>
        <v>25084666.466322534</v>
      </c>
      <c r="AK1356" s="118">
        <f t="shared" si="3803"/>
        <v>25084666.466322534</v>
      </c>
      <c r="AL1356" s="118">
        <f t="shared" si="3803"/>
        <v>25084666.466322534</v>
      </c>
      <c r="AM1356" s="118">
        <f t="shared" si="3803"/>
        <v>26951118.606700256</v>
      </c>
      <c r="AN1356" s="118">
        <f t="shared" si="3803"/>
        <v>26951118.606700256</v>
      </c>
      <c r="AO1356" s="118">
        <f t="shared" si="3803"/>
        <v>26951118.606700256</v>
      </c>
      <c r="AP1356" s="118">
        <f t="shared" si="3803"/>
        <v>26951118.606700256</v>
      </c>
      <c r="AQ1356" s="118">
        <f t="shared" si="3803"/>
        <v>26951118.606700256</v>
      </c>
      <c r="AR1356" s="118">
        <f t="shared" si="3803"/>
        <v>26951118.606700256</v>
      </c>
      <c r="AS1356" s="118">
        <f t="shared" si="3803"/>
        <v>26951118.606700256</v>
      </c>
      <c r="AT1356" s="118">
        <f t="shared" si="3803"/>
        <v>26951118.606700256</v>
      </c>
      <c r="AU1356" s="118">
        <f t="shared" si="3803"/>
        <v>26951118.606700256</v>
      </c>
      <c r="AV1356" s="118">
        <f t="shared" si="3803"/>
        <v>26951118.606700256</v>
      </c>
      <c r="AW1356" s="118">
        <f t="shared" si="3803"/>
        <v>26951118.606700256</v>
      </c>
      <c r="AX1356" s="118">
        <f t="shared" si="3803"/>
        <v>26951118.606700256</v>
      </c>
      <c r="AY1356" s="118">
        <f t="shared" si="3803"/>
        <v>28244772.299821872</v>
      </c>
      <c r="AZ1356" s="118">
        <f t="shared" si="3803"/>
        <v>28244772.299821872</v>
      </c>
      <c r="BA1356" s="118">
        <f t="shared" si="3803"/>
        <v>28244772.299821872</v>
      </c>
      <c r="BB1356" s="118">
        <f t="shared" si="3803"/>
        <v>28244772.299821872</v>
      </c>
      <c r="BC1356" s="118">
        <f t="shared" si="3803"/>
        <v>28244772.299821872</v>
      </c>
      <c r="BD1356" s="118">
        <f t="shared" si="3803"/>
        <v>28244772.299821872</v>
      </c>
      <c r="BE1356" s="118">
        <f t="shared" si="3803"/>
        <v>28244772.299821872</v>
      </c>
      <c r="BF1356" s="118">
        <f t="shared" si="3803"/>
        <v>28244772.299821872</v>
      </c>
      <c r="BG1356" s="118">
        <f t="shared" si="3803"/>
        <v>28244772.299821872</v>
      </c>
      <c r="BH1356" s="118">
        <f t="shared" si="3803"/>
        <v>28244772.299821872</v>
      </c>
      <c r="BI1356" s="118">
        <f t="shared" si="3803"/>
        <v>28244772.299821872</v>
      </c>
      <c r="BJ1356" s="118">
        <f t="shared" si="3803"/>
        <v>28244772.299821872</v>
      </c>
      <c r="BK1356" s="118">
        <f t="shared" si="3803"/>
        <v>30478799.289822064</v>
      </c>
      <c r="BL1356" s="118">
        <f t="shared" si="3803"/>
        <v>30478799.289822064</v>
      </c>
      <c r="BM1356" s="118">
        <f t="shared" si="3803"/>
        <v>30478799.289822064</v>
      </c>
      <c r="BN1356" s="118">
        <f t="shared" si="3803"/>
        <v>30478799.289822064</v>
      </c>
      <c r="BO1356" s="118">
        <f t="shared" si="3803"/>
        <v>30478799.289822064</v>
      </c>
      <c r="BP1356" s="118">
        <f t="shared" si="3803"/>
        <v>30478799.289822064</v>
      </c>
      <c r="BQ1356" s="118">
        <f t="shared" si="3803"/>
        <v>30478799.289822064</v>
      </c>
      <c r="BR1356" s="118">
        <f t="shared" si="3803"/>
        <v>30478799.289822064</v>
      </c>
      <c r="BS1356" s="118">
        <f t="shared" si="3803"/>
        <v>30478799.289822064</v>
      </c>
      <c r="BT1356" s="118">
        <f t="shared" si="3803"/>
        <v>30478799.289822064</v>
      </c>
      <c r="BU1356" s="118">
        <f t="shared" si="3803"/>
        <v>30478799.289822064</v>
      </c>
      <c r="BV1356" s="118">
        <f t="shared" si="3803"/>
        <v>30478799.289822064</v>
      </c>
      <c r="BW1356" s="247">
        <f t="shared" si="3791"/>
        <v>1607674427.4464016</v>
      </c>
    </row>
    <row r="1357" spans="1:75" x14ac:dyDescent="0.3">
      <c r="A1357" s="3" t="s">
        <v>635</v>
      </c>
      <c r="O1357" s="118">
        <f>+O1355/24</f>
        <v>1381756.6839999999</v>
      </c>
      <c r="P1357" s="118">
        <f t="shared" ref="P1357:BV1357" si="3804">+P1355/24</f>
        <v>1381756.6839999999</v>
      </c>
      <c r="Q1357" s="118">
        <f t="shared" si="3804"/>
        <v>1381756.6839999999</v>
      </c>
      <c r="R1357" s="118">
        <f t="shared" si="3804"/>
        <v>1381756.6839999999</v>
      </c>
      <c r="S1357" s="118">
        <f t="shared" si="3804"/>
        <v>1381756.6839999999</v>
      </c>
      <c r="T1357" s="118">
        <f t="shared" si="3804"/>
        <v>1381756.6839999999</v>
      </c>
      <c r="U1357" s="118">
        <f t="shared" si="3804"/>
        <v>1381756.6839999999</v>
      </c>
      <c r="V1357" s="118">
        <f t="shared" si="3804"/>
        <v>1381756.6839999999</v>
      </c>
      <c r="W1357" s="118">
        <f t="shared" si="3804"/>
        <v>1381756.6839999999</v>
      </c>
      <c r="X1357" s="118">
        <f t="shared" si="3804"/>
        <v>1381756.6839999999</v>
      </c>
      <c r="Y1357" s="118">
        <f t="shared" si="3804"/>
        <v>1381756.6839999999</v>
      </c>
      <c r="Z1357" s="118">
        <f t="shared" si="3804"/>
        <v>1381756.6839999999</v>
      </c>
      <c r="AA1357" s="118">
        <f t="shared" si="3804"/>
        <v>1493134.9087096748</v>
      </c>
      <c r="AB1357" s="118">
        <f t="shared" si="3804"/>
        <v>1493134.9087096748</v>
      </c>
      <c r="AC1357" s="118">
        <f t="shared" si="3804"/>
        <v>1493134.9087096748</v>
      </c>
      <c r="AD1357" s="118">
        <f t="shared" si="3804"/>
        <v>1493134.9087096748</v>
      </c>
      <c r="AE1357" s="118">
        <f t="shared" si="3804"/>
        <v>1493134.9087096748</v>
      </c>
      <c r="AF1357" s="118">
        <f t="shared" si="3804"/>
        <v>1493134.9087096748</v>
      </c>
      <c r="AG1357" s="118">
        <f t="shared" si="3804"/>
        <v>1493134.9087096748</v>
      </c>
      <c r="AH1357" s="118">
        <f t="shared" si="3804"/>
        <v>1493134.9087096748</v>
      </c>
      <c r="AI1357" s="118">
        <f t="shared" si="3804"/>
        <v>1493134.9087096748</v>
      </c>
      <c r="AJ1357" s="118">
        <f t="shared" si="3804"/>
        <v>1493134.9087096748</v>
      </c>
      <c r="AK1357" s="118">
        <f t="shared" si="3804"/>
        <v>1493134.9087096748</v>
      </c>
      <c r="AL1357" s="118">
        <f t="shared" si="3804"/>
        <v>1493134.9087096748</v>
      </c>
      <c r="AM1357" s="118">
        <f t="shared" si="3804"/>
        <v>1604233.2503988249</v>
      </c>
      <c r="AN1357" s="118">
        <f t="shared" si="3804"/>
        <v>1604233.2503988249</v>
      </c>
      <c r="AO1357" s="118">
        <f t="shared" si="3804"/>
        <v>1604233.2503988249</v>
      </c>
      <c r="AP1357" s="118">
        <f t="shared" si="3804"/>
        <v>1604233.2503988249</v>
      </c>
      <c r="AQ1357" s="118">
        <f t="shared" si="3804"/>
        <v>1604233.2503988249</v>
      </c>
      <c r="AR1357" s="118">
        <f t="shared" si="3804"/>
        <v>1604233.2503988249</v>
      </c>
      <c r="AS1357" s="118">
        <f t="shared" si="3804"/>
        <v>1604233.2503988249</v>
      </c>
      <c r="AT1357" s="118">
        <f t="shared" si="3804"/>
        <v>1604233.2503988249</v>
      </c>
      <c r="AU1357" s="118">
        <f t="shared" si="3804"/>
        <v>1604233.2503988249</v>
      </c>
      <c r="AV1357" s="118">
        <f t="shared" si="3804"/>
        <v>1604233.2503988249</v>
      </c>
      <c r="AW1357" s="118">
        <f t="shared" si="3804"/>
        <v>1604233.2503988249</v>
      </c>
      <c r="AX1357" s="118">
        <f t="shared" si="3804"/>
        <v>1604233.2503988249</v>
      </c>
      <c r="AY1357" s="118">
        <f t="shared" si="3804"/>
        <v>1681236.4464179687</v>
      </c>
      <c r="AZ1357" s="118">
        <f t="shared" si="3804"/>
        <v>1681236.4464179687</v>
      </c>
      <c r="BA1357" s="118">
        <f t="shared" si="3804"/>
        <v>1681236.4464179687</v>
      </c>
      <c r="BB1357" s="118">
        <f t="shared" si="3804"/>
        <v>1681236.4464179687</v>
      </c>
      <c r="BC1357" s="118">
        <f t="shared" si="3804"/>
        <v>1681236.4464179687</v>
      </c>
      <c r="BD1357" s="118">
        <f t="shared" si="3804"/>
        <v>1681236.4464179687</v>
      </c>
      <c r="BE1357" s="118">
        <f t="shared" si="3804"/>
        <v>1681236.4464179687</v>
      </c>
      <c r="BF1357" s="118">
        <f t="shared" si="3804"/>
        <v>1681236.4464179687</v>
      </c>
      <c r="BG1357" s="118">
        <f t="shared" si="3804"/>
        <v>1681236.4464179687</v>
      </c>
      <c r="BH1357" s="118">
        <f t="shared" si="3804"/>
        <v>1681236.4464179687</v>
      </c>
      <c r="BI1357" s="118">
        <f t="shared" si="3804"/>
        <v>1681236.4464179687</v>
      </c>
      <c r="BJ1357" s="118">
        <f t="shared" si="3804"/>
        <v>1681236.4464179687</v>
      </c>
      <c r="BK1357" s="118">
        <f t="shared" si="3804"/>
        <v>1814214.2434417896</v>
      </c>
      <c r="BL1357" s="118">
        <f t="shared" si="3804"/>
        <v>1814214.2434417896</v>
      </c>
      <c r="BM1357" s="118">
        <f t="shared" si="3804"/>
        <v>1814214.2434417896</v>
      </c>
      <c r="BN1357" s="118">
        <f>+BN1355/24</f>
        <v>1814214.2434417896</v>
      </c>
      <c r="BO1357" s="118">
        <f t="shared" si="3804"/>
        <v>1814214.2434417896</v>
      </c>
      <c r="BP1357" s="118">
        <f t="shared" si="3804"/>
        <v>1814214.2434417896</v>
      </c>
      <c r="BQ1357" s="118">
        <f t="shared" si="3804"/>
        <v>1814214.2434417896</v>
      </c>
      <c r="BR1357" s="118">
        <f t="shared" si="3804"/>
        <v>1814214.2434417896</v>
      </c>
      <c r="BS1357" s="118">
        <f t="shared" si="3804"/>
        <v>1814214.2434417896</v>
      </c>
      <c r="BT1357" s="118">
        <f t="shared" si="3804"/>
        <v>1814214.2434417896</v>
      </c>
      <c r="BU1357" s="118">
        <f t="shared" si="3804"/>
        <v>1814214.2434417896</v>
      </c>
      <c r="BV1357" s="118">
        <f t="shared" si="3804"/>
        <v>1814214.2434417896</v>
      </c>
      <c r="BW1357" s="247">
        <f t="shared" si="3791"/>
        <v>95694906.395619109</v>
      </c>
    </row>
    <row r="1358" spans="1:75" x14ac:dyDescent="0.3">
      <c r="A1358" s="168" t="s">
        <v>636</v>
      </c>
      <c r="O1358" s="118">
        <f>+O1357+N1358</f>
        <v>1381756.6839999999</v>
      </c>
      <c r="P1358" s="118">
        <f t="shared" ref="P1358:BU1358" si="3805">+P1357+O1358</f>
        <v>2763513.3679999998</v>
      </c>
      <c r="Q1358" s="118">
        <f t="shared" si="3805"/>
        <v>4145270.0519999997</v>
      </c>
      <c r="R1358" s="118">
        <f t="shared" si="3805"/>
        <v>5527026.7359999996</v>
      </c>
      <c r="S1358" s="118">
        <f t="shared" si="3805"/>
        <v>6908783.4199999999</v>
      </c>
      <c r="T1358" s="118">
        <f t="shared" si="3805"/>
        <v>8290540.1040000003</v>
      </c>
      <c r="U1358" s="118">
        <f t="shared" si="3805"/>
        <v>9672296.7880000006</v>
      </c>
      <c r="V1358" s="118">
        <f t="shared" si="3805"/>
        <v>11054053.472000001</v>
      </c>
      <c r="W1358" s="118">
        <f t="shared" si="3805"/>
        <v>12435810.156000001</v>
      </c>
      <c r="X1358" s="118">
        <f t="shared" si="3805"/>
        <v>13817566.840000002</v>
      </c>
      <c r="Y1358" s="118">
        <f t="shared" si="3805"/>
        <v>15199323.524000002</v>
      </c>
      <c r="Z1358" s="118">
        <f t="shared" si="3805"/>
        <v>16581080.208000002</v>
      </c>
      <c r="AA1358" s="118">
        <f>+AA1357</f>
        <v>1493134.9087096748</v>
      </c>
      <c r="AB1358" s="118">
        <f t="shared" si="3805"/>
        <v>2986269.8174193497</v>
      </c>
      <c r="AC1358" s="118">
        <f t="shared" si="3805"/>
        <v>4479404.7261290243</v>
      </c>
      <c r="AD1358" s="118">
        <f t="shared" si="3805"/>
        <v>5972539.6348386994</v>
      </c>
      <c r="AE1358" s="118">
        <f t="shared" si="3805"/>
        <v>7465674.5435483744</v>
      </c>
      <c r="AF1358" s="118">
        <f t="shared" si="3805"/>
        <v>8958809.4522580486</v>
      </c>
      <c r="AG1358" s="118">
        <f t="shared" si="3805"/>
        <v>10451944.360967724</v>
      </c>
      <c r="AH1358" s="118">
        <f t="shared" si="3805"/>
        <v>11945079.269677399</v>
      </c>
      <c r="AI1358" s="118">
        <f t="shared" si="3805"/>
        <v>13438214.178387074</v>
      </c>
      <c r="AJ1358" s="118">
        <f t="shared" si="3805"/>
        <v>14931349.087096749</v>
      </c>
      <c r="AK1358" s="118">
        <f t="shared" si="3805"/>
        <v>16424483.995806424</v>
      </c>
      <c r="AL1358" s="118">
        <f t="shared" si="3805"/>
        <v>17917618.904516097</v>
      </c>
      <c r="AM1358" s="118">
        <f>+AM1357</f>
        <v>1604233.2503988249</v>
      </c>
      <c r="AN1358" s="118">
        <f t="shared" si="3805"/>
        <v>3208466.5007976498</v>
      </c>
      <c r="AO1358" s="118">
        <f t="shared" si="3805"/>
        <v>4812699.7511964748</v>
      </c>
      <c r="AP1358" s="118">
        <f t="shared" si="3805"/>
        <v>6416933.0015952997</v>
      </c>
      <c r="AQ1358" s="118">
        <f t="shared" si="3805"/>
        <v>8021166.2519941246</v>
      </c>
      <c r="AR1358" s="118">
        <f t="shared" si="3805"/>
        <v>9625399.5023929495</v>
      </c>
      <c r="AS1358" s="118">
        <f t="shared" si="3805"/>
        <v>11229632.752791774</v>
      </c>
      <c r="AT1358" s="118">
        <f t="shared" si="3805"/>
        <v>12833866.003190599</v>
      </c>
      <c r="AU1358" s="118">
        <f t="shared" si="3805"/>
        <v>14438099.253589425</v>
      </c>
      <c r="AV1358" s="118">
        <f t="shared" si="3805"/>
        <v>16042332.503988251</v>
      </c>
      <c r="AW1358" s="118">
        <f t="shared" si="3805"/>
        <v>17646565.754387077</v>
      </c>
      <c r="AX1358" s="118">
        <f t="shared" si="3805"/>
        <v>19250799.004785903</v>
      </c>
      <c r="AY1358" s="118">
        <f>+AY1357</f>
        <v>1681236.4464179687</v>
      </c>
      <c r="AZ1358" s="118">
        <f t="shared" si="3805"/>
        <v>3362472.8928359374</v>
      </c>
      <c r="BA1358" s="118">
        <f t="shared" si="3805"/>
        <v>5043709.3392539062</v>
      </c>
      <c r="BB1358" s="118">
        <f t="shared" si="3805"/>
        <v>6724945.7856718749</v>
      </c>
      <c r="BC1358" s="118">
        <f t="shared" si="3805"/>
        <v>8406182.2320898436</v>
      </c>
      <c r="BD1358" s="118">
        <f t="shared" si="3805"/>
        <v>10087418.678507812</v>
      </c>
      <c r="BE1358" s="118">
        <f t="shared" si="3805"/>
        <v>11768655.124925781</v>
      </c>
      <c r="BF1358" s="118">
        <f t="shared" si="3805"/>
        <v>13449891.57134375</v>
      </c>
      <c r="BG1358" s="118">
        <f t="shared" si="3805"/>
        <v>15131128.017761718</v>
      </c>
      <c r="BH1358" s="118">
        <f t="shared" si="3805"/>
        <v>16812364.464179687</v>
      </c>
      <c r="BI1358" s="118">
        <f t="shared" si="3805"/>
        <v>18493600.910597656</v>
      </c>
      <c r="BJ1358" s="118">
        <f t="shared" si="3805"/>
        <v>20174837.357015625</v>
      </c>
      <c r="BK1358" s="118">
        <f>+BK1357</f>
        <v>1814214.2434417896</v>
      </c>
      <c r="BL1358" s="118">
        <f t="shared" si="3805"/>
        <v>3628428.4868835793</v>
      </c>
      <c r="BM1358" s="118">
        <f t="shared" si="3805"/>
        <v>5442642.7303253692</v>
      </c>
      <c r="BN1358" s="118">
        <f t="shared" si="3805"/>
        <v>7256856.9737671586</v>
      </c>
      <c r="BO1358" s="118">
        <f t="shared" si="3805"/>
        <v>9071071.217208948</v>
      </c>
      <c r="BP1358" s="118">
        <f t="shared" si="3805"/>
        <v>10885285.460650738</v>
      </c>
      <c r="BQ1358" s="118">
        <f t="shared" si="3805"/>
        <v>12699499.704092529</v>
      </c>
      <c r="BR1358" s="118">
        <f t="shared" si="3805"/>
        <v>14513713.947534319</v>
      </c>
      <c r="BS1358" s="118">
        <f t="shared" si="3805"/>
        <v>16327928.190976109</v>
      </c>
      <c r="BT1358" s="118">
        <f t="shared" si="3805"/>
        <v>18142142.4344179</v>
      </c>
      <c r="BU1358" s="118">
        <f t="shared" si="3805"/>
        <v>19956356.67785969</v>
      </c>
      <c r="BV1358" s="118">
        <f>+BV1357+BU1358</f>
        <v>21770570.92130148</v>
      </c>
      <c r="BW1358" s="247">
        <f t="shared" si="3791"/>
        <v>622016891.57152402</v>
      </c>
    </row>
    <row r="1359" spans="1:75" x14ac:dyDescent="0.3">
      <c r="A1359" s="168" t="s">
        <v>637</v>
      </c>
      <c r="O1359" s="118">
        <f>N1359+(O1356*9%)</f>
        <v>2089216.1062079996</v>
      </c>
      <c r="P1359" s="118">
        <f t="shared" ref="P1359:BV1359" si="3806">O1359+(P1356*9%)</f>
        <v>4178432.2124159993</v>
      </c>
      <c r="Q1359" s="118">
        <f t="shared" si="3806"/>
        <v>6267648.3186239991</v>
      </c>
      <c r="R1359" s="118">
        <f t="shared" si="3806"/>
        <v>8356864.4248319985</v>
      </c>
      <c r="S1359" s="118">
        <f t="shared" si="3806"/>
        <v>10446080.531039998</v>
      </c>
      <c r="T1359" s="118">
        <f t="shared" si="3806"/>
        <v>12535296.637247998</v>
      </c>
      <c r="U1359" s="118">
        <f t="shared" si="3806"/>
        <v>14624512.743455999</v>
      </c>
      <c r="V1359" s="118">
        <f t="shared" si="3806"/>
        <v>16713728.849663999</v>
      </c>
      <c r="W1359" s="118">
        <f t="shared" si="3806"/>
        <v>18802944.955871999</v>
      </c>
      <c r="X1359" s="118">
        <f t="shared" si="3806"/>
        <v>20892161.06208</v>
      </c>
      <c r="Y1359" s="118">
        <f t="shared" si="3806"/>
        <v>22981377.168288</v>
      </c>
      <c r="Z1359" s="118">
        <f t="shared" si="3806"/>
        <v>25070593.274496</v>
      </c>
      <c r="AA1359" s="118">
        <f>(AA1356*9%)</f>
        <v>2257619.9819690278</v>
      </c>
      <c r="AB1359" s="118">
        <f t="shared" si="3806"/>
        <v>4515239.9639380556</v>
      </c>
      <c r="AC1359" s="118">
        <f t="shared" si="3806"/>
        <v>6772859.9459070833</v>
      </c>
      <c r="AD1359" s="118">
        <f t="shared" si="3806"/>
        <v>9030479.9278761111</v>
      </c>
      <c r="AE1359" s="118">
        <f t="shared" si="3806"/>
        <v>11288099.90984514</v>
      </c>
      <c r="AF1359" s="118">
        <f t="shared" si="3806"/>
        <v>13545719.891814169</v>
      </c>
      <c r="AG1359" s="118">
        <f t="shared" si="3806"/>
        <v>15803339.873783197</v>
      </c>
      <c r="AH1359" s="118">
        <f t="shared" si="3806"/>
        <v>18060959.855752226</v>
      </c>
      <c r="AI1359" s="118">
        <f t="shared" si="3806"/>
        <v>20318579.837721255</v>
      </c>
      <c r="AJ1359" s="118">
        <f t="shared" si="3806"/>
        <v>22576199.819690283</v>
      </c>
      <c r="AK1359" s="118">
        <f t="shared" si="3806"/>
        <v>24833819.801659312</v>
      </c>
      <c r="AL1359" s="118">
        <f t="shared" si="3806"/>
        <v>27091439.783628341</v>
      </c>
      <c r="AM1359" s="118">
        <f>(AM1356*9%)</f>
        <v>2425600.6746030231</v>
      </c>
      <c r="AN1359" s="118">
        <f t="shared" si="3806"/>
        <v>4851201.3492060462</v>
      </c>
      <c r="AO1359" s="118">
        <f t="shared" si="3806"/>
        <v>7276802.0238090698</v>
      </c>
      <c r="AP1359" s="118">
        <f t="shared" si="3806"/>
        <v>9702402.6984120924</v>
      </c>
      <c r="AQ1359" s="118">
        <f t="shared" si="3806"/>
        <v>12128003.373015115</v>
      </c>
      <c r="AR1359" s="118">
        <f t="shared" si="3806"/>
        <v>14553604.047618138</v>
      </c>
      <c r="AS1359" s="118">
        <f t="shared" si="3806"/>
        <v>16979204.722221162</v>
      </c>
      <c r="AT1359" s="118">
        <f t="shared" si="3806"/>
        <v>19404805.396824185</v>
      </c>
      <c r="AU1359" s="118">
        <f>AT1359+(AU1356*9%)</f>
        <v>21830406.071427207</v>
      </c>
      <c r="AV1359" s="118">
        <f t="shared" si="3806"/>
        <v>24256006.74603023</v>
      </c>
      <c r="AW1359" s="118">
        <f t="shared" si="3806"/>
        <v>26681607.420633253</v>
      </c>
      <c r="AX1359" s="118">
        <f t="shared" si="3806"/>
        <v>29107208.095236275</v>
      </c>
      <c r="AY1359" s="118">
        <f>(AY1356*9%)</f>
        <v>2542029.5069839684</v>
      </c>
      <c r="AZ1359" s="118">
        <f t="shared" si="3806"/>
        <v>5084059.0139679369</v>
      </c>
      <c r="BA1359" s="118">
        <f t="shared" si="3806"/>
        <v>7626088.5209519053</v>
      </c>
      <c r="BB1359" s="118">
        <f t="shared" si="3806"/>
        <v>10168118.027935874</v>
      </c>
      <c r="BC1359" s="118">
        <f t="shared" si="3806"/>
        <v>12710147.534919843</v>
      </c>
      <c r="BD1359" s="118">
        <f t="shared" si="3806"/>
        <v>15252177.041903812</v>
      </c>
      <c r="BE1359" s="118">
        <f t="shared" si="3806"/>
        <v>17794206.548887782</v>
      </c>
      <c r="BF1359" s="118">
        <f t="shared" si="3806"/>
        <v>20336236.055871751</v>
      </c>
      <c r="BG1359" s="118">
        <f t="shared" si="3806"/>
        <v>22878265.562855721</v>
      </c>
      <c r="BH1359" s="118">
        <f t="shared" si="3806"/>
        <v>25420295.06983969</v>
      </c>
      <c r="BI1359" s="118">
        <f t="shared" si="3806"/>
        <v>27962324.576823659</v>
      </c>
      <c r="BJ1359" s="118">
        <f t="shared" si="3806"/>
        <v>30504354.083807629</v>
      </c>
      <c r="BK1359" s="118">
        <f>(BK1356*9%)</f>
        <v>2743091.9360839855</v>
      </c>
      <c r="BL1359" s="118">
        <f t="shared" si="3806"/>
        <v>5486183.872167971</v>
      </c>
      <c r="BM1359" s="118">
        <f t="shared" si="3806"/>
        <v>8229275.8082519565</v>
      </c>
      <c r="BN1359" s="118">
        <f t="shared" si="3806"/>
        <v>10972367.744335942</v>
      </c>
      <c r="BO1359" s="118">
        <f t="shared" si="3806"/>
        <v>13715459.680419927</v>
      </c>
      <c r="BP1359" s="118">
        <f t="shared" si="3806"/>
        <v>16458551.616503913</v>
      </c>
      <c r="BQ1359" s="118">
        <f t="shared" si="3806"/>
        <v>19201643.552587897</v>
      </c>
      <c r="BR1359" s="118">
        <f t="shared" si="3806"/>
        <v>21944735.488671884</v>
      </c>
      <c r="BS1359" s="118">
        <f t="shared" si="3806"/>
        <v>24687827.424755871</v>
      </c>
      <c r="BT1359" s="118">
        <f t="shared" si="3806"/>
        <v>27430919.360839859</v>
      </c>
      <c r="BU1359" s="118">
        <f t="shared" si="3806"/>
        <v>30174011.296923846</v>
      </c>
      <c r="BV1359" s="118">
        <f t="shared" si="3806"/>
        <v>32917103.233007833</v>
      </c>
      <c r="BW1359" s="247">
        <f t="shared" si="3791"/>
        <v>940489540.05614436</v>
      </c>
    </row>
    <row r="1360" spans="1:75" x14ac:dyDescent="0.3">
      <c r="A1360" s="3" t="s">
        <v>649</v>
      </c>
      <c r="O1360" s="118">
        <f>+O1361+O1362+O1363</f>
        <v>2089216.1062079999</v>
      </c>
      <c r="P1360" s="118">
        <f t="shared" ref="P1360:BV1360" si="3807">+P1361+P1362+P1363</f>
        <v>2089216.1062079999</v>
      </c>
      <c r="Q1360" s="118">
        <f t="shared" si="3807"/>
        <v>2089216.1062079999</v>
      </c>
      <c r="R1360" s="118">
        <f t="shared" si="3807"/>
        <v>2089216.1062079999</v>
      </c>
      <c r="S1360" s="118">
        <f t="shared" si="3807"/>
        <v>2089216.1062079999</v>
      </c>
      <c r="T1360" s="118">
        <f t="shared" si="3807"/>
        <v>2089216.1062079999</v>
      </c>
      <c r="U1360" s="118">
        <f t="shared" si="3807"/>
        <v>2089216.1062079999</v>
      </c>
      <c r="V1360" s="118">
        <f t="shared" si="3807"/>
        <v>2089216.1062079999</v>
      </c>
      <c r="W1360" s="118">
        <f t="shared" si="3807"/>
        <v>2089216.1062079999</v>
      </c>
      <c r="X1360" s="118">
        <f t="shared" si="3807"/>
        <v>2089216.1062079999</v>
      </c>
      <c r="Y1360" s="118">
        <f t="shared" si="3807"/>
        <v>2089216.1062079999</v>
      </c>
      <c r="Z1360" s="118">
        <f t="shared" si="3807"/>
        <v>2089216.1062079999</v>
      </c>
      <c r="AA1360" s="118">
        <f t="shared" si="3807"/>
        <v>2257619.9819690278</v>
      </c>
      <c r="AB1360" s="118">
        <f t="shared" si="3807"/>
        <v>2257619.9819690278</v>
      </c>
      <c r="AC1360" s="118">
        <f t="shared" si="3807"/>
        <v>2257619.9819690278</v>
      </c>
      <c r="AD1360" s="118">
        <f t="shared" si="3807"/>
        <v>2257619.9819690278</v>
      </c>
      <c r="AE1360" s="118">
        <f t="shared" si="3807"/>
        <v>2257619.9819690278</v>
      </c>
      <c r="AF1360" s="118">
        <f t="shared" si="3807"/>
        <v>2257619.9819690278</v>
      </c>
      <c r="AG1360" s="118">
        <f t="shared" si="3807"/>
        <v>2257619.9819690278</v>
      </c>
      <c r="AH1360" s="118">
        <f t="shared" si="3807"/>
        <v>2257619.9819690278</v>
      </c>
      <c r="AI1360" s="118">
        <f t="shared" si="3807"/>
        <v>2257619.9819690278</v>
      </c>
      <c r="AJ1360" s="118">
        <f t="shared" si="3807"/>
        <v>2257619.9819690278</v>
      </c>
      <c r="AK1360" s="118">
        <f t="shared" si="3807"/>
        <v>2257619.9819690278</v>
      </c>
      <c r="AL1360" s="118">
        <f t="shared" si="3807"/>
        <v>2257619.9819690278</v>
      </c>
      <c r="AM1360" s="118">
        <f t="shared" si="3807"/>
        <v>2425600.6746030231</v>
      </c>
      <c r="AN1360" s="118">
        <f t="shared" si="3807"/>
        <v>2425600.6746030231</v>
      </c>
      <c r="AO1360" s="118">
        <f t="shared" si="3807"/>
        <v>2425600.6746030231</v>
      </c>
      <c r="AP1360" s="118">
        <f t="shared" si="3807"/>
        <v>2425600.6746030231</v>
      </c>
      <c r="AQ1360" s="118">
        <f t="shared" si="3807"/>
        <v>2425600.6746030231</v>
      </c>
      <c r="AR1360" s="118">
        <f t="shared" si="3807"/>
        <v>2425600.6746030231</v>
      </c>
      <c r="AS1360" s="118">
        <f t="shared" si="3807"/>
        <v>2425600.6746030231</v>
      </c>
      <c r="AT1360" s="118">
        <f t="shared" si="3807"/>
        <v>2425600.6746030231</v>
      </c>
      <c r="AU1360" s="118">
        <f t="shared" si="3807"/>
        <v>2425600.6746030231</v>
      </c>
      <c r="AV1360" s="118">
        <f t="shared" si="3807"/>
        <v>2425600.6746030231</v>
      </c>
      <c r="AW1360" s="118">
        <f t="shared" si="3807"/>
        <v>2425600.6746030231</v>
      </c>
      <c r="AX1360" s="118">
        <f t="shared" si="3807"/>
        <v>2425600.6746030231</v>
      </c>
      <c r="AY1360" s="118">
        <f t="shared" si="3807"/>
        <v>2542029.5069839684</v>
      </c>
      <c r="AZ1360" s="118">
        <f t="shared" si="3807"/>
        <v>2542029.5069839684</v>
      </c>
      <c r="BA1360" s="118">
        <f t="shared" si="3807"/>
        <v>2542029.5069839684</v>
      </c>
      <c r="BB1360" s="118">
        <f t="shared" si="3807"/>
        <v>2542029.5069839684</v>
      </c>
      <c r="BC1360" s="118">
        <f t="shared" si="3807"/>
        <v>2542029.5069839684</v>
      </c>
      <c r="BD1360" s="118">
        <f t="shared" si="3807"/>
        <v>2542029.5069839684</v>
      </c>
      <c r="BE1360" s="118">
        <f t="shared" si="3807"/>
        <v>2542029.5069839684</v>
      </c>
      <c r="BF1360" s="118">
        <f t="shared" si="3807"/>
        <v>2542029.5069839684</v>
      </c>
      <c r="BG1360" s="118">
        <f t="shared" si="3807"/>
        <v>2542029.5069839684</v>
      </c>
      <c r="BH1360" s="118">
        <f t="shared" si="3807"/>
        <v>2542029.5069839684</v>
      </c>
      <c r="BI1360" s="118">
        <f t="shared" si="3807"/>
        <v>2542029.5069839684</v>
      </c>
      <c r="BJ1360" s="118">
        <f t="shared" si="3807"/>
        <v>2542029.5069839684</v>
      </c>
      <c r="BK1360" s="118">
        <f t="shared" si="3807"/>
        <v>2743091.936083986</v>
      </c>
      <c r="BL1360" s="118">
        <f t="shared" si="3807"/>
        <v>2743091.936083986</v>
      </c>
      <c r="BM1360" s="118">
        <f t="shared" si="3807"/>
        <v>2743091.936083986</v>
      </c>
      <c r="BN1360" s="118">
        <f t="shared" si="3807"/>
        <v>2743091.936083986</v>
      </c>
      <c r="BO1360" s="118">
        <f t="shared" si="3807"/>
        <v>2743091.936083986</v>
      </c>
      <c r="BP1360" s="118">
        <f t="shared" si="3807"/>
        <v>2743091.936083986</v>
      </c>
      <c r="BQ1360" s="118">
        <f t="shared" si="3807"/>
        <v>2743091.936083986</v>
      </c>
      <c r="BR1360" s="118">
        <f t="shared" si="3807"/>
        <v>2743091.936083986</v>
      </c>
      <c r="BS1360" s="118">
        <f t="shared" si="3807"/>
        <v>2743091.936083986</v>
      </c>
      <c r="BT1360" s="118">
        <f t="shared" si="3807"/>
        <v>2743091.936083986</v>
      </c>
      <c r="BU1360" s="118">
        <f t="shared" si="3807"/>
        <v>2743091.936083986</v>
      </c>
      <c r="BV1360" s="118">
        <f t="shared" si="3807"/>
        <v>2743091.936083986</v>
      </c>
      <c r="BW1360" s="247">
        <f t="shared" si="3791"/>
        <v>144690698.47017604</v>
      </c>
    </row>
    <row r="1361" spans="1:75" x14ac:dyDescent="0.3">
      <c r="A1361" s="168" t="s">
        <v>704</v>
      </c>
      <c r="O1361" s="118">
        <f>+O1356*4%</f>
        <v>928540.49164799985</v>
      </c>
      <c r="P1361" s="118">
        <f t="shared" ref="P1361:BV1361" si="3808">+P1356*4%</f>
        <v>928540.49164799985</v>
      </c>
      <c r="Q1361" s="118">
        <f t="shared" si="3808"/>
        <v>928540.49164799985</v>
      </c>
      <c r="R1361" s="118">
        <f t="shared" si="3808"/>
        <v>928540.49164799985</v>
      </c>
      <c r="S1361" s="118">
        <f t="shared" si="3808"/>
        <v>928540.49164799985</v>
      </c>
      <c r="T1361" s="118">
        <f t="shared" si="3808"/>
        <v>928540.49164799985</v>
      </c>
      <c r="U1361" s="118">
        <f t="shared" si="3808"/>
        <v>928540.49164799985</v>
      </c>
      <c r="V1361" s="118">
        <f t="shared" si="3808"/>
        <v>928540.49164799985</v>
      </c>
      <c r="W1361" s="118">
        <f t="shared" si="3808"/>
        <v>928540.49164799985</v>
      </c>
      <c r="X1361" s="118">
        <f t="shared" si="3808"/>
        <v>928540.49164799985</v>
      </c>
      <c r="Y1361" s="118">
        <f t="shared" si="3808"/>
        <v>928540.49164799985</v>
      </c>
      <c r="Z1361" s="118">
        <f t="shared" si="3808"/>
        <v>928540.49164799985</v>
      </c>
      <c r="AA1361" s="118">
        <f t="shared" si="3808"/>
        <v>1003386.6586529014</v>
      </c>
      <c r="AB1361" s="118">
        <f t="shared" si="3808"/>
        <v>1003386.6586529014</v>
      </c>
      <c r="AC1361" s="118">
        <f t="shared" si="3808"/>
        <v>1003386.6586529014</v>
      </c>
      <c r="AD1361" s="118">
        <f t="shared" si="3808"/>
        <v>1003386.6586529014</v>
      </c>
      <c r="AE1361" s="118">
        <f t="shared" si="3808"/>
        <v>1003386.6586529014</v>
      </c>
      <c r="AF1361" s="118">
        <f t="shared" si="3808"/>
        <v>1003386.6586529014</v>
      </c>
      <c r="AG1361" s="118">
        <f t="shared" si="3808"/>
        <v>1003386.6586529014</v>
      </c>
      <c r="AH1361" s="118">
        <f t="shared" si="3808"/>
        <v>1003386.6586529014</v>
      </c>
      <c r="AI1361" s="118">
        <f t="shared" si="3808"/>
        <v>1003386.6586529014</v>
      </c>
      <c r="AJ1361" s="118">
        <f t="shared" si="3808"/>
        <v>1003386.6586529014</v>
      </c>
      <c r="AK1361" s="118">
        <f t="shared" si="3808"/>
        <v>1003386.6586529014</v>
      </c>
      <c r="AL1361" s="118">
        <f t="shared" si="3808"/>
        <v>1003386.6586529014</v>
      </c>
      <c r="AM1361" s="118">
        <f t="shared" si="3808"/>
        <v>1078044.7442680104</v>
      </c>
      <c r="AN1361" s="118">
        <f t="shared" si="3808"/>
        <v>1078044.7442680104</v>
      </c>
      <c r="AO1361" s="118">
        <f t="shared" si="3808"/>
        <v>1078044.7442680104</v>
      </c>
      <c r="AP1361" s="118">
        <f t="shared" si="3808"/>
        <v>1078044.7442680104</v>
      </c>
      <c r="AQ1361" s="118">
        <f t="shared" si="3808"/>
        <v>1078044.7442680104</v>
      </c>
      <c r="AR1361" s="118">
        <f t="shared" si="3808"/>
        <v>1078044.7442680104</v>
      </c>
      <c r="AS1361" s="118">
        <f t="shared" si="3808"/>
        <v>1078044.7442680104</v>
      </c>
      <c r="AT1361" s="118">
        <f t="shared" si="3808"/>
        <v>1078044.7442680104</v>
      </c>
      <c r="AU1361" s="118">
        <f t="shared" si="3808"/>
        <v>1078044.7442680104</v>
      </c>
      <c r="AV1361" s="118">
        <f t="shared" si="3808"/>
        <v>1078044.7442680104</v>
      </c>
      <c r="AW1361" s="118">
        <f t="shared" si="3808"/>
        <v>1078044.7442680104</v>
      </c>
      <c r="AX1361" s="118">
        <f t="shared" si="3808"/>
        <v>1078044.7442680104</v>
      </c>
      <c r="AY1361" s="118">
        <f t="shared" si="3808"/>
        <v>1129790.8919928749</v>
      </c>
      <c r="AZ1361" s="118">
        <f t="shared" si="3808"/>
        <v>1129790.8919928749</v>
      </c>
      <c r="BA1361" s="118">
        <f t="shared" si="3808"/>
        <v>1129790.8919928749</v>
      </c>
      <c r="BB1361" s="118">
        <f t="shared" si="3808"/>
        <v>1129790.8919928749</v>
      </c>
      <c r="BC1361" s="118">
        <f t="shared" si="3808"/>
        <v>1129790.8919928749</v>
      </c>
      <c r="BD1361" s="118">
        <f t="shared" si="3808"/>
        <v>1129790.8919928749</v>
      </c>
      <c r="BE1361" s="118">
        <f t="shared" si="3808"/>
        <v>1129790.8919928749</v>
      </c>
      <c r="BF1361" s="118">
        <f t="shared" si="3808"/>
        <v>1129790.8919928749</v>
      </c>
      <c r="BG1361" s="118">
        <f t="shared" si="3808"/>
        <v>1129790.8919928749</v>
      </c>
      <c r="BH1361" s="118">
        <f t="shared" si="3808"/>
        <v>1129790.8919928749</v>
      </c>
      <c r="BI1361" s="118">
        <f t="shared" si="3808"/>
        <v>1129790.8919928749</v>
      </c>
      <c r="BJ1361" s="118">
        <f t="shared" si="3808"/>
        <v>1129790.8919928749</v>
      </c>
      <c r="BK1361" s="118">
        <f t="shared" si="3808"/>
        <v>1219151.9715928826</v>
      </c>
      <c r="BL1361" s="118">
        <f t="shared" si="3808"/>
        <v>1219151.9715928826</v>
      </c>
      <c r="BM1361" s="118">
        <f t="shared" si="3808"/>
        <v>1219151.9715928826</v>
      </c>
      <c r="BN1361" s="118">
        <f t="shared" si="3808"/>
        <v>1219151.9715928826</v>
      </c>
      <c r="BO1361" s="118">
        <f t="shared" si="3808"/>
        <v>1219151.9715928826</v>
      </c>
      <c r="BP1361" s="118">
        <f>+BP1356*4%</f>
        <v>1219151.9715928826</v>
      </c>
      <c r="BQ1361" s="118">
        <f t="shared" si="3808"/>
        <v>1219151.9715928826</v>
      </c>
      <c r="BR1361" s="118">
        <f t="shared" si="3808"/>
        <v>1219151.9715928826</v>
      </c>
      <c r="BS1361" s="118">
        <f t="shared" si="3808"/>
        <v>1219151.9715928826</v>
      </c>
      <c r="BT1361" s="118">
        <f t="shared" si="3808"/>
        <v>1219151.9715928826</v>
      </c>
      <c r="BU1361" s="118">
        <f t="shared" si="3808"/>
        <v>1219151.9715928826</v>
      </c>
      <c r="BV1361" s="118">
        <f t="shared" si="3808"/>
        <v>1219151.9715928826</v>
      </c>
      <c r="BW1361" s="247">
        <f t="shared" si="3791"/>
        <v>64306977.097856008</v>
      </c>
    </row>
    <row r="1362" spans="1:75" x14ac:dyDescent="0.3">
      <c r="A1362" s="168" t="s">
        <v>705</v>
      </c>
      <c r="O1362" s="118">
        <f>+O1356*2%</f>
        <v>464270.24582399993</v>
      </c>
      <c r="P1362" s="118">
        <f t="shared" ref="P1362:BV1362" si="3809">+P1356*2%</f>
        <v>464270.24582399993</v>
      </c>
      <c r="Q1362" s="118">
        <f t="shared" si="3809"/>
        <v>464270.24582399993</v>
      </c>
      <c r="R1362" s="118">
        <f t="shared" si="3809"/>
        <v>464270.24582399993</v>
      </c>
      <c r="S1362" s="118">
        <f t="shared" si="3809"/>
        <v>464270.24582399993</v>
      </c>
      <c r="T1362" s="118">
        <f t="shared" si="3809"/>
        <v>464270.24582399993</v>
      </c>
      <c r="U1362" s="118">
        <f t="shared" si="3809"/>
        <v>464270.24582399993</v>
      </c>
      <c r="V1362" s="118">
        <f t="shared" si="3809"/>
        <v>464270.24582399993</v>
      </c>
      <c r="W1362" s="118">
        <f t="shared" si="3809"/>
        <v>464270.24582399993</v>
      </c>
      <c r="X1362" s="118">
        <f t="shared" si="3809"/>
        <v>464270.24582399993</v>
      </c>
      <c r="Y1362" s="118">
        <f t="shared" si="3809"/>
        <v>464270.24582399993</v>
      </c>
      <c r="Z1362" s="118">
        <f t="shared" si="3809"/>
        <v>464270.24582399993</v>
      </c>
      <c r="AA1362" s="118">
        <f t="shared" si="3809"/>
        <v>501693.32932645071</v>
      </c>
      <c r="AB1362" s="118">
        <f t="shared" si="3809"/>
        <v>501693.32932645071</v>
      </c>
      <c r="AC1362" s="118">
        <f t="shared" si="3809"/>
        <v>501693.32932645071</v>
      </c>
      <c r="AD1362" s="118">
        <f t="shared" si="3809"/>
        <v>501693.32932645071</v>
      </c>
      <c r="AE1362" s="118">
        <f t="shared" si="3809"/>
        <v>501693.32932645071</v>
      </c>
      <c r="AF1362" s="118">
        <f t="shared" si="3809"/>
        <v>501693.32932645071</v>
      </c>
      <c r="AG1362" s="118">
        <f t="shared" si="3809"/>
        <v>501693.32932645071</v>
      </c>
      <c r="AH1362" s="118">
        <f t="shared" si="3809"/>
        <v>501693.32932645071</v>
      </c>
      <c r="AI1362" s="118">
        <f t="shared" si="3809"/>
        <v>501693.32932645071</v>
      </c>
      <c r="AJ1362" s="118">
        <f t="shared" si="3809"/>
        <v>501693.32932645071</v>
      </c>
      <c r="AK1362" s="118">
        <f t="shared" si="3809"/>
        <v>501693.32932645071</v>
      </c>
      <c r="AL1362" s="118">
        <f t="shared" si="3809"/>
        <v>501693.32932645071</v>
      </c>
      <c r="AM1362" s="118">
        <f t="shared" si="3809"/>
        <v>539022.37213400519</v>
      </c>
      <c r="AN1362" s="118">
        <f t="shared" si="3809"/>
        <v>539022.37213400519</v>
      </c>
      <c r="AO1362" s="118">
        <f t="shared" si="3809"/>
        <v>539022.37213400519</v>
      </c>
      <c r="AP1362" s="118">
        <f t="shared" si="3809"/>
        <v>539022.37213400519</v>
      </c>
      <c r="AQ1362" s="118">
        <f t="shared" si="3809"/>
        <v>539022.37213400519</v>
      </c>
      <c r="AR1362" s="118">
        <f t="shared" si="3809"/>
        <v>539022.37213400519</v>
      </c>
      <c r="AS1362" s="118">
        <f t="shared" si="3809"/>
        <v>539022.37213400519</v>
      </c>
      <c r="AT1362" s="118">
        <f t="shared" si="3809"/>
        <v>539022.37213400519</v>
      </c>
      <c r="AU1362" s="118">
        <f t="shared" si="3809"/>
        <v>539022.37213400519</v>
      </c>
      <c r="AV1362" s="118">
        <f t="shared" si="3809"/>
        <v>539022.37213400519</v>
      </c>
      <c r="AW1362" s="118">
        <f t="shared" si="3809"/>
        <v>539022.37213400519</v>
      </c>
      <c r="AX1362" s="118">
        <f t="shared" si="3809"/>
        <v>539022.37213400519</v>
      </c>
      <c r="AY1362" s="118">
        <f t="shared" si="3809"/>
        <v>564895.44599643745</v>
      </c>
      <c r="AZ1362" s="118">
        <f t="shared" si="3809"/>
        <v>564895.44599643745</v>
      </c>
      <c r="BA1362" s="118">
        <f t="shared" si="3809"/>
        <v>564895.44599643745</v>
      </c>
      <c r="BB1362" s="118">
        <f t="shared" si="3809"/>
        <v>564895.44599643745</v>
      </c>
      <c r="BC1362" s="118">
        <f t="shared" si="3809"/>
        <v>564895.44599643745</v>
      </c>
      <c r="BD1362" s="118">
        <f t="shared" si="3809"/>
        <v>564895.44599643745</v>
      </c>
      <c r="BE1362" s="118">
        <f t="shared" si="3809"/>
        <v>564895.44599643745</v>
      </c>
      <c r="BF1362" s="118">
        <f t="shared" si="3809"/>
        <v>564895.44599643745</v>
      </c>
      <c r="BG1362" s="118">
        <f t="shared" si="3809"/>
        <v>564895.44599643745</v>
      </c>
      <c r="BH1362" s="118">
        <f t="shared" si="3809"/>
        <v>564895.44599643745</v>
      </c>
      <c r="BI1362" s="118">
        <f t="shared" si="3809"/>
        <v>564895.44599643745</v>
      </c>
      <c r="BJ1362" s="118">
        <f t="shared" si="3809"/>
        <v>564895.44599643745</v>
      </c>
      <c r="BK1362" s="118">
        <f t="shared" si="3809"/>
        <v>609575.98579644132</v>
      </c>
      <c r="BL1362" s="118">
        <f t="shared" si="3809"/>
        <v>609575.98579644132</v>
      </c>
      <c r="BM1362" s="118">
        <f t="shared" si="3809"/>
        <v>609575.98579644132</v>
      </c>
      <c r="BN1362" s="118">
        <f t="shared" si="3809"/>
        <v>609575.98579644132</v>
      </c>
      <c r="BO1362" s="118">
        <f t="shared" si="3809"/>
        <v>609575.98579644132</v>
      </c>
      <c r="BP1362" s="118">
        <f t="shared" si="3809"/>
        <v>609575.98579644132</v>
      </c>
      <c r="BQ1362" s="118">
        <f t="shared" si="3809"/>
        <v>609575.98579644132</v>
      </c>
      <c r="BR1362" s="118">
        <f t="shared" si="3809"/>
        <v>609575.98579644132</v>
      </c>
      <c r="BS1362" s="118">
        <f t="shared" si="3809"/>
        <v>609575.98579644132</v>
      </c>
      <c r="BT1362" s="118">
        <f t="shared" si="3809"/>
        <v>609575.98579644132</v>
      </c>
      <c r="BU1362" s="118">
        <f t="shared" si="3809"/>
        <v>609575.98579644132</v>
      </c>
      <c r="BV1362" s="118">
        <f t="shared" si="3809"/>
        <v>609575.98579644132</v>
      </c>
      <c r="BW1362" s="247">
        <f t="shared" si="3791"/>
        <v>32153488.548928004</v>
      </c>
    </row>
    <row r="1363" spans="1:75" x14ac:dyDescent="0.3">
      <c r="A1363" s="168" t="s">
        <v>706</v>
      </c>
      <c r="O1363" s="118">
        <f>+O1356*3%</f>
        <v>696405.36873599992</v>
      </c>
      <c r="P1363" s="118">
        <f t="shared" ref="P1363:BV1363" si="3810">+P1356*3%</f>
        <v>696405.36873599992</v>
      </c>
      <c r="Q1363" s="118">
        <f t="shared" si="3810"/>
        <v>696405.36873599992</v>
      </c>
      <c r="R1363" s="118">
        <f t="shared" si="3810"/>
        <v>696405.36873599992</v>
      </c>
      <c r="S1363" s="118">
        <f t="shared" si="3810"/>
        <v>696405.36873599992</v>
      </c>
      <c r="T1363" s="118">
        <f t="shared" si="3810"/>
        <v>696405.36873599992</v>
      </c>
      <c r="U1363" s="118">
        <f t="shared" si="3810"/>
        <v>696405.36873599992</v>
      </c>
      <c r="V1363" s="118">
        <f t="shared" si="3810"/>
        <v>696405.36873599992</v>
      </c>
      <c r="W1363" s="118">
        <f t="shared" si="3810"/>
        <v>696405.36873599992</v>
      </c>
      <c r="X1363" s="118">
        <f t="shared" si="3810"/>
        <v>696405.36873599992</v>
      </c>
      <c r="Y1363" s="118">
        <f t="shared" si="3810"/>
        <v>696405.36873599992</v>
      </c>
      <c r="Z1363" s="118">
        <f t="shared" si="3810"/>
        <v>696405.36873599992</v>
      </c>
      <c r="AA1363" s="118">
        <f t="shared" si="3810"/>
        <v>752539.993989676</v>
      </c>
      <c r="AB1363" s="118">
        <f t="shared" si="3810"/>
        <v>752539.993989676</v>
      </c>
      <c r="AC1363" s="118">
        <f t="shared" si="3810"/>
        <v>752539.993989676</v>
      </c>
      <c r="AD1363" s="118">
        <f t="shared" si="3810"/>
        <v>752539.993989676</v>
      </c>
      <c r="AE1363" s="118">
        <f t="shared" si="3810"/>
        <v>752539.993989676</v>
      </c>
      <c r="AF1363" s="118">
        <f t="shared" si="3810"/>
        <v>752539.993989676</v>
      </c>
      <c r="AG1363" s="118">
        <f t="shared" si="3810"/>
        <v>752539.993989676</v>
      </c>
      <c r="AH1363" s="118">
        <f t="shared" si="3810"/>
        <v>752539.993989676</v>
      </c>
      <c r="AI1363" s="118">
        <f t="shared" si="3810"/>
        <v>752539.993989676</v>
      </c>
      <c r="AJ1363" s="118">
        <f t="shared" si="3810"/>
        <v>752539.993989676</v>
      </c>
      <c r="AK1363" s="118">
        <f t="shared" si="3810"/>
        <v>752539.993989676</v>
      </c>
      <c r="AL1363" s="118">
        <f t="shared" si="3810"/>
        <v>752539.993989676</v>
      </c>
      <c r="AM1363" s="118">
        <f t="shared" si="3810"/>
        <v>808533.55820100766</v>
      </c>
      <c r="AN1363" s="118">
        <f t="shared" si="3810"/>
        <v>808533.55820100766</v>
      </c>
      <c r="AO1363" s="118">
        <f t="shared" si="3810"/>
        <v>808533.55820100766</v>
      </c>
      <c r="AP1363" s="118">
        <f t="shared" si="3810"/>
        <v>808533.55820100766</v>
      </c>
      <c r="AQ1363" s="118">
        <f t="shared" si="3810"/>
        <v>808533.55820100766</v>
      </c>
      <c r="AR1363" s="118">
        <f t="shared" si="3810"/>
        <v>808533.55820100766</v>
      </c>
      <c r="AS1363" s="118">
        <f t="shared" si="3810"/>
        <v>808533.55820100766</v>
      </c>
      <c r="AT1363" s="118">
        <f t="shared" si="3810"/>
        <v>808533.55820100766</v>
      </c>
      <c r="AU1363" s="118">
        <f t="shared" si="3810"/>
        <v>808533.55820100766</v>
      </c>
      <c r="AV1363" s="118">
        <f t="shared" si="3810"/>
        <v>808533.55820100766</v>
      </c>
      <c r="AW1363" s="118">
        <f t="shared" si="3810"/>
        <v>808533.55820100766</v>
      </c>
      <c r="AX1363" s="118">
        <f t="shared" si="3810"/>
        <v>808533.55820100766</v>
      </c>
      <c r="AY1363" s="118">
        <f t="shared" si="3810"/>
        <v>847343.16899465618</v>
      </c>
      <c r="AZ1363" s="118">
        <f t="shared" si="3810"/>
        <v>847343.16899465618</v>
      </c>
      <c r="BA1363" s="118">
        <f t="shared" si="3810"/>
        <v>847343.16899465618</v>
      </c>
      <c r="BB1363" s="118">
        <f t="shared" si="3810"/>
        <v>847343.16899465618</v>
      </c>
      <c r="BC1363" s="118">
        <f t="shared" si="3810"/>
        <v>847343.16899465618</v>
      </c>
      <c r="BD1363" s="118">
        <f t="shared" si="3810"/>
        <v>847343.16899465618</v>
      </c>
      <c r="BE1363" s="118">
        <f t="shared" si="3810"/>
        <v>847343.16899465618</v>
      </c>
      <c r="BF1363" s="118">
        <f t="shared" si="3810"/>
        <v>847343.16899465618</v>
      </c>
      <c r="BG1363" s="118">
        <f t="shared" si="3810"/>
        <v>847343.16899465618</v>
      </c>
      <c r="BH1363" s="118">
        <f t="shared" si="3810"/>
        <v>847343.16899465618</v>
      </c>
      <c r="BI1363" s="118">
        <f t="shared" si="3810"/>
        <v>847343.16899465618</v>
      </c>
      <c r="BJ1363" s="118">
        <f t="shared" si="3810"/>
        <v>847343.16899465618</v>
      </c>
      <c r="BK1363" s="118">
        <f t="shared" si="3810"/>
        <v>914363.97869466187</v>
      </c>
      <c r="BL1363" s="118">
        <f t="shared" si="3810"/>
        <v>914363.97869466187</v>
      </c>
      <c r="BM1363" s="118">
        <f t="shared" si="3810"/>
        <v>914363.97869466187</v>
      </c>
      <c r="BN1363" s="118">
        <f t="shared" si="3810"/>
        <v>914363.97869466187</v>
      </c>
      <c r="BO1363" s="118">
        <f t="shared" si="3810"/>
        <v>914363.97869466187</v>
      </c>
      <c r="BP1363" s="118">
        <f t="shared" si="3810"/>
        <v>914363.97869466187</v>
      </c>
      <c r="BQ1363" s="118">
        <f t="shared" si="3810"/>
        <v>914363.97869466187</v>
      </c>
      <c r="BR1363" s="118">
        <f t="shared" si="3810"/>
        <v>914363.97869466187</v>
      </c>
      <c r="BS1363" s="118">
        <f t="shared" si="3810"/>
        <v>914363.97869466187</v>
      </c>
      <c r="BT1363" s="118">
        <f t="shared" si="3810"/>
        <v>914363.97869466187</v>
      </c>
      <c r="BU1363" s="118">
        <f t="shared" si="3810"/>
        <v>914363.97869466187</v>
      </c>
      <c r="BV1363" s="118">
        <f t="shared" si="3810"/>
        <v>914363.97869466187</v>
      </c>
      <c r="BW1363" s="247">
        <f t="shared" si="3791"/>
        <v>48230232.823392041</v>
      </c>
    </row>
    <row r="1364" spans="1:75" x14ac:dyDescent="0.3">
      <c r="A1364" s="3" t="s">
        <v>638</v>
      </c>
      <c r="O1364" s="118"/>
      <c r="P1364" s="118"/>
      <c r="Q1364" s="118"/>
      <c r="R1364" s="118"/>
      <c r="S1364" s="118"/>
      <c r="T1364" s="118"/>
      <c r="U1364" s="118"/>
      <c r="V1364" s="118"/>
      <c r="W1364" s="118"/>
      <c r="X1364" s="118"/>
      <c r="Y1364" s="118"/>
      <c r="Z1364" s="118"/>
      <c r="AA1364" s="118"/>
      <c r="AB1364" s="118"/>
      <c r="AC1364" s="118"/>
      <c r="AD1364" s="118"/>
      <c r="AE1364" s="118"/>
      <c r="AF1364" s="118"/>
      <c r="AG1364" s="118"/>
      <c r="AH1364" s="118"/>
      <c r="AI1364" s="118"/>
      <c r="AJ1364" s="118"/>
      <c r="AK1364" s="118"/>
      <c r="AL1364" s="118"/>
      <c r="AM1364" s="118"/>
      <c r="AN1364" s="118"/>
      <c r="AO1364" s="118"/>
      <c r="AP1364" s="118"/>
      <c r="AQ1364" s="118"/>
      <c r="AR1364" s="118"/>
      <c r="AS1364" s="118"/>
      <c r="AT1364" s="118"/>
      <c r="AU1364" s="118"/>
      <c r="AV1364" s="118"/>
      <c r="AW1364" s="118"/>
      <c r="AX1364" s="118"/>
      <c r="AY1364" s="118"/>
      <c r="AZ1364" s="118"/>
      <c r="BA1364" s="118"/>
      <c r="BB1364" s="118"/>
      <c r="BC1364" s="118"/>
      <c r="BD1364" s="118"/>
      <c r="BE1364" s="118"/>
      <c r="BF1364" s="118"/>
      <c r="BG1364" s="118"/>
      <c r="BH1364" s="118"/>
      <c r="BI1364" s="118"/>
      <c r="BJ1364" s="118"/>
      <c r="BK1364" s="118"/>
      <c r="BL1364" s="118"/>
      <c r="BM1364" s="118"/>
      <c r="BN1364" s="118"/>
      <c r="BO1364" s="118"/>
      <c r="BP1364" s="118"/>
      <c r="BQ1364" s="118"/>
      <c r="BR1364" s="118"/>
      <c r="BS1364" s="118"/>
      <c r="BT1364" s="118"/>
      <c r="BU1364" s="118"/>
      <c r="BV1364" s="118"/>
      <c r="BW1364" s="247">
        <f t="shared" si="3791"/>
        <v>0</v>
      </c>
    </row>
    <row r="1365" spans="1:75" x14ac:dyDescent="0.3">
      <c r="A1365" s="3" t="s">
        <v>639</v>
      </c>
      <c r="O1365" s="118">
        <f>+O1366+O1367</f>
        <v>2901689.0363999996</v>
      </c>
      <c r="P1365" s="118">
        <f t="shared" ref="P1365:BU1365" si="3811">+P1366+P1367</f>
        <v>2901689.0363999996</v>
      </c>
      <c r="Q1365" s="118">
        <f t="shared" si="3811"/>
        <v>2901689.0363999996</v>
      </c>
      <c r="R1365" s="118">
        <f t="shared" si="3811"/>
        <v>2901689.0363999996</v>
      </c>
      <c r="S1365" s="118">
        <f t="shared" si="3811"/>
        <v>2901689.0363999996</v>
      </c>
      <c r="T1365" s="118">
        <f t="shared" si="3811"/>
        <v>2901689.0363999996</v>
      </c>
      <c r="U1365" s="118">
        <f t="shared" si="3811"/>
        <v>2901689.0363999996</v>
      </c>
      <c r="V1365" s="118">
        <f t="shared" si="3811"/>
        <v>2901689.0363999996</v>
      </c>
      <c r="W1365" s="118">
        <f t="shared" si="3811"/>
        <v>2901689.0363999996</v>
      </c>
      <c r="X1365" s="118">
        <f t="shared" si="3811"/>
        <v>2901689.0363999996</v>
      </c>
      <c r="Y1365" s="118">
        <f t="shared" si="3811"/>
        <v>2901689.0363999996</v>
      </c>
      <c r="Z1365" s="118">
        <f t="shared" si="3811"/>
        <v>2901689.0363999996</v>
      </c>
      <c r="AA1365" s="118">
        <f t="shared" si="3811"/>
        <v>3135583.3082903167</v>
      </c>
      <c r="AB1365" s="118">
        <f t="shared" si="3811"/>
        <v>3135583.3082903167</v>
      </c>
      <c r="AC1365" s="118">
        <f t="shared" si="3811"/>
        <v>3135583.3082903167</v>
      </c>
      <c r="AD1365" s="118">
        <f t="shared" si="3811"/>
        <v>3135583.3082903167</v>
      </c>
      <c r="AE1365" s="118">
        <f t="shared" si="3811"/>
        <v>3135583.3082903167</v>
      </c>
      <c r="AF1365" s="118">
        <f t="shared" si="3811"/>
        <v>3135583.3082903167</v>
      </c>
      <c r="AG1365" s="118">
        <f t="shared" si="3811"/>
        <v>3135583.3082903167</v>
      </c>
      <c r="AH1365" s="118">
        <f t="shared" si="3811"/>
        <v>3135583.3082903167</v>
      </c>
      <c r="AI1365" s="118">
        <f t="shared" si="3811"/>
        <v>3135583.3082903167</v>
      </c>
      <c r="AJ1365" s="118">
        <f t="shared" si="3811"/>
        <v>3135583.3082903167</v>
      </c>
      <c r="AK1365" s="118">
        <f t="shared" si="3811"/>
        <v>3135583.3082903167</v>
      </c>
      <c r="AL1365" s="118">
        <f t="shared" si="3811"/>
        <v>3135583.3082903167</v>
      </c>
      <c r="AM1365" s="118">
        <f t="shared" si="3811"/>
        <v>3368889.8258375325</v>
      </c>
      <c r="AN1365" s="118">
        <f t="shared" si="3811"/>
        <v>3368889.8258375325</v>
      </c>
      <c r="AO1365" s="118">
        <f t="shared" si="3811"/>
        <v>3368889.8258375325</v>
      </c>
      <c r="AP1365" s="118">
        <f t="shared" si="3811"/>
        <v>3368889.8258375325</v>
      </c>
      <c r="AQ1365" s="118">
        <f t="shared" si="3811"/>
        <v>3368889.8258375325</v>
      </c>
      <c r="AR1365" s="118">
        <f t="shared" si="3811"/>
        <v>3368889.8258375325</v>
      </c>
      <c r="AS1365" s="118">
        <f t="shared" si="3811"/>
        <v>3368889.8258375325</v>
      </c>
      <c r="AT1365" s="118">
        <f t="shared" si="3811"/>
        <v>3368889.8258375325</v>
      </c>
      <c r="AU1365" s="118">
        <f t="shared" si="3811"/>
        <v>3368889.8258375325</v>
      </c>
      <c r="AV1365" s="118">
        <f t="shared" si="3811"/>
        <v>3368889.8258375325</v>
      </c>
      <c r="AW1365" s="118">
        <f t="shared" si="3811"/>
        <v>3368889.8258375325</v>
      </c>
      <c r="AX1365" s="118">
        <f t="shared" si="3811"/>
        <v>3368889.8258375325</v>
      </c>
      <c r="AY1365" s="118">
        <f t="shared" si="3811"/>
        <v>3530596.537477734</v>
      </c>
      <c r="AZ1365" s="118">
        <f t="shared" si="3811"/>
        <v>3530596.537477734</v>
      </c>
      <c r="BA1365" s="118">
        <f t="shared" si="3811"/>
        <v>3530596.537477734</v>
      </c>
      <c r="BB1365" s="118">
        <f t="shared" si="3811"/>
        <v>3530596.537477734</v>
      </c>
      <c r="BC1365" s="118">
        <f t="shared" si="3811"/>
        <v>3530596.537477734</v>
      </c>
      <c r="BD1365" s="118">
        <f t="shared" si="3811"/>
        <v>3530596.537477734</v>
      </c>
      <c r="BE1365" s="118">
        <f t="shared" si="3811"/>
        <v>3530596.537477734</v>
      </c>
      <c r="BF1365" s="118">
        <f t="shared" si="3811"/>
        <v>3530596.537477734</v>
      </c>
      <c r="BG1365" s="118">
        <f t="shared" si="3811"/>
        <v>3530596.537477734</v>
      </c>
      <c r="BH1365" s="118">
        <f t="shared" si="3811"/>
        <v>3530596.537477734</v>
      </c>
      <c r="BI1365" s="118">
        <f t="shared" si="3811"/>
        <v>3530596.537477734</v>
      </c>
      <c r="BJ1365" s="118">
        <f t="shared" si="3811"/>
        <v>3530596.537477734</v>
      </c>
      <c r="BK1365" s="118">
        <f t="shared" si="3811"/>
        <v>3809849.9112277585</v>
      </c>
      <c r="BL1365" s="118">
        <f t="shared" si="3811"/>
        <v>3809849.9112277585</v>
      </c>
      <c r="BM1365" s="118">
        <f t="shared" si="3811"/>
        <v>3809849.9112277585</v>
      </c>
      <c r="BN1365" s="118">
        <f t="shared" si="3811"/>
        <v>3809849.9112277585</v>
      </c>
      <c r="BO1365" s="118">
        <f t="shared" si="3811"/>
        <v>3809849.9112277585</v>
      </c>
      <c r="BP1365" s="118">
        <f t="shared" si="3811"/>
        <v>3809849.9112277585</v>
      </c>
      <c r="BQ1365" s="118">
        <f t="shared" si="3811"/>
        <v>3809849.9112277585</v>
      </c>
      <c r="BR1365" s="118">
        <f t="shared" si="3811"/>
        <v>3809849.9112277585</v>
      </c>
      <c r="BS1365" s="118">
        <f t="shared" si="3811"/>
        <v>3809849.9112277585</v>
      </c>
      <c r="BT1365" s="118">
        <f t="shared" si="3811"/>
        <v>3809849.9112277585</v>
      </c>
      <c r="BU1365" s="118">
        <f t="shared" si="3811"/>
        <v>3809849.9112277585</v>
      </c>
      <c r="BV1365" s="118">
        <f>+BV1366+BV1367</f>
        <v>3809849.9112277585</v>
      </c>
      <c r="BW1365" s="247">
        <f t="shared" si="3791"/>
        <v>200959303.4308002</v>
      </c>
    </row>
    <row r="1366" spans="1:75" x14ac:dyDescent="0.3">
      <c r="A1366" s="168" t="s">
        <v>640</v>
      </c>
      <c r="O1366" s="118">
        <f>+O1356*8.5%</f>
        <v>1973148.5447519999</v>
      </c>
      <c r="P1366" s="118">
        <f t="shared" ref="P1366:BV1366" si="3812">+P1356*8.5%</f>
        <v>1973148.5447519999</v>
      </c>
      <c r="Q1366" s="118">
        <f t="shared" si="3812"/>
        <v>1973148.5447519999</v>
      </c>
      <c r="R1366" s="118">
        <f t="shared" si="3812"/>
        <v>1973148.5447519999</v>
      </c>
      <c r="S1366" s="118">
        <f t="shared" si="3812"/>
        <v>1973148.5447519999</v>
      </c>
      <c r="T1366" s="118">
        <f t="shared" si="3812"/>
        <v>1973148.5447519999</v>
      </c>
      <c r="U1366" s="118">
        <f t="shared" si="3812"/>
        <v>1973148.5447519999</v>
      </c>
      <c r="V1366" s="118">
        <f t="shared" si="3812"/>
        <v>1973148.5447519999</v>
      </c>
      <c r="W1366" s="118">
        <f t="shared" si="3812"/>
        <v>1973148.5447519999</v>
      </c>
      <c r="X1366" s="118">
        <f t="shared" si="3812"/>
        <v>1973148.5447519999</v>
      </c>
      <c r="Y1366" s="118">
        <f t="shared" si="3812"/>
        <v>1973148.5447519999</v>
      </c>
      <c r="Z1366" s="118">
        <f t="shared" si="3812"/>
        <v>1973148.5447519999</v>
      </c>
      <c r="AA1366" s="118">
        <f t="shared" si="3812"/>
        <v>2132196.6496374155</v>
      </c>
      <c r="AB1366" s="118">
        <f t="shared" si="3812"/>
        <v>2132196.6496374155</v>
      </c>
      <c r="AC1366" s="118">
        <f t="shared" si="3812"/>
        <v>2132196.6496374155</v>
      </c>
      <c r="AD1366" s="118">
        <f t="shared" si="3812"/>
        <v>2132196.6496374155</v>
      </c>
      <c r="AE1366" s="118">
        <f t="shared" si="3812"/>
        <v>2132196.6496374155</v>
      </c>
      <c r="AF1366" s="118">
        <f t="shared" si="3812"/>
        <v>2132196.6496374155</v>
      </c>
      <c r="AG1366" s="118">
        <f t="shared" si="3812"/>
        <v>2132196.6496374155</v>
      </c>
      <c r="AH1366" s="118">
        <f t="shared" si="3812"/>
        <v>2132196.6496374155</v>
      </c>
      <c r="AI1366" s="118">
        <f t="shared" si="3812"/>
        <v>2132196.6496374155</v>
      </c>
      <c r="AJ1366" s="118">
        <f t="shared" si="3812"/>
        <v>2132196.6496374155</v>
      </c>
      <c r="AK1366" s="118">
        <f t="shared" si="3812"/>
        <v>2132196.6496374155</v>
      </c>
      <c r="AL1366" s="118">
        <f t="shared" si="3812"/>
        <v>2132196.6496374155</v>
      </c>
      <c r="AM1366" s="118">
        <f t="shared" si="3812"/>
        <v>2290845.0815695222</v>
      </c>
      <c r="AN1366" s="118">
        <f t="shared" si="3812"/>
        <v>2290845.0815695222</v>
      </c>
      <c r="AO1366" s="118">
        <f t="shared" si="3812"/>
        <v>2290845.0815695222</v>
      </c>
      <c r="AP1366" s="118">
        <f t="shared" si="3812"/>
        <v>2290845.0815695222</v>
      </c>
      <c r="AQ1366" s="118">
        <f t="shared" si="3812"/>
        <v>2290845.0815695222</v>
      </c>
      <c r="AR1366" s="118">
        <f t="shared" si="3812"/>
        <v>2290845.0815695222</v>
      </c>
      <c r="AS1366" s="118">
        <f t="shared" si="3812"/>
        <v>2290845.0815695222</v>
      </c>
      <c r="AT1366" s="118">
        <f t="shared" si="3812"/>
        <v>2290845.0815695222</v>
      </c>
      <c r="AU1366" s="118">
        <f t="shared" si="3812"/>
        <v>2290845.0815695222</v>
      </c>
      <c r="AV1366" s="118">
        <f t="shared" si="3812"/>
        <v>2290845.0815695222</v>
      </c>
      <c r="AW1366" s="118">
        <f t="shared" si="3812"/>
        <v>2290845.0815695222</v>
      </c>
      <c r="AX1366" s="118">
        <f t="shared" si="3812"/>
        <v>2290845.0815695222</v>
      </c>
      <c r="AY1366" s="118">
        <f t="shared" si="3812"/>
        <v>2400805.6454848591</v>
      </c>
      <c r="AZ1366" s="118">
        <f t="shared" si="3812"/>
        <v>2400805.6454848591</v>
      </c>
      <c r="BA1366" s="118">
        <f t="shared" si="3812"/>
        <v>2400805.6454848591</v>
      </c>
      <c r="BB1366" s="118">
        <f t="shared" si="3812"/>
        <v>2400805.6454848591</v>
      </c>
      <c r="BC1366" s="118">
        <f t="shared" si="3812"/>
        <v>2400805.6454848591</v>
      </c>
      <c r="BD1366" s="118">
        <f t="shared" si="3812"/>
        <v>2400805.6454848591</v>
      </c>
      <c r="BE1366" s="118">
        <f t="shared" si="3812"/>
        <v>2400805.6454848591</v>
      </c>
      <c r="BF1366" s="118">
        <f t="shared" si="3812"/>
        <v>2400805.6454848591</v>
      </c>
      <c r="BG1366" s="118">
        <f t="shared" si="3812"/>
        <v>2400805.6454848591</v>
      </c>
      <c r="BH1366" s="118">
        <f t="shared" si="3812"/>
        <v>2400805.6454848591</v>
      </c>
      <c r="BI1366" s="118">
        <f t="shared" si="3812"/>
        <v>2400805.6454848591</v>
      </c>
      <c r="BJ1366" s="118">
        <f t="shared" si="3812"/>
        <v>2400805.6454848591</v>
      </c>
      <c r="BK1366" s="118">
        <f t="shared" si="3812"/>
        <v>2590697.9396348759</v>
      </c>
      <c r="BL1366" s="118">
        <f t="shared" si="3812"/>
        <v>2590697.9396348759</v>
      </c>
      <c r="BM1366" s="118">
        <f t="shared" si="3812"/>
        <v>2590697.9396348759</v>
      </c>
      <c r="BN1366" s="118">
        <f t="shared" si="3812"/>
        <v>2590697.9396348759</v>
      </c>
      <c r="BO1366" s="118">
        <f t="shared" si="3812"/>
        <v>2590697.9396348759</v>
      </c>
      <c r="BP1366" s="118">
        <f t="shared" si="3812"/>
        <v>2590697.9396348759</v>
      </c>
      <c r="BQ1366" s="118">
        <f t="shared" si="3812"/>
        <v>2590697.9396348759</v>
      </c>
      <c r="BR1366" s="118">
        <f t="shared" si="3812"/>
        <v>2590697.9396348759</v>
      </c>
      <c r="BS1366" s="118">
        <f t="shared" si="3812"/>
        <v>2590697.9396348759</v>
      </c>
      <c r="BT1366" s="118">
        <f t="shared" si="3812"/>
        <v>2590697.9396348759</v>
      </c>
      <c r="BU1366" s="118">
        <f t="shared" si="3812"/>
        <v>2590697.9396348759</v>
      </c>
      <c r="BV1366" s="118">
        <f t="shared" si="3812"/>
        <v>2590697.9396348759</v>
      </c>
      <c r="BW1366" s="247">
        <f t="shared" si="3791"/>
        <v>136652326.33294415</v>
      </c>
    </row>
    <row r="1367" spans="1:75" x14ac:dyDescent="0.3">
      <c r="A1367" s="168" t="s">
        <v>641</v>
      </c>
      <c r="O1367" s="118">
        <f>+O1356*4%</f>
        <v>928540.49164799985</v>
      </c>
      <c r="P1367" s="118">
        <f t="shared" ref="P1367:BV1367" si="3813">+P1356*4%</f>
        <v>928540.49164799985</v>
      </c>
      <c r="Q1367" s="118">
        <f t="shared" si="3813"/>
        <v>928540.49164799985</v>
      </c>
      <c r="R1367" s="118">
        <f t="shared" si="3813"/>
        <v>928540.49164799985</v>
      </c>
      <c r="S1367" s="118">
        <f t="shared" si="3813"/>
        <v>928540.49164799985</v>
      </c>
      <c r="T1367" s="118">
        <f t="shared" si="3813"/>
        <v>928540.49164799985</v>
      </c>
      <c r="U1367" s="118">
        <f t="shared" si="3813"/>
        <v>928540.49164799985</v>
      </c>
      <c r="V1367" s="118">
        <f t="shared" si="3813"/>
        <v>928540.49164799985</v>
      </c>
      <c r="W1367" s="118">
        <f t="shared" si="3813"/>
        <v>928540.49164799985</v>
      </c>
      <c r="X1367" s="118">
        <f t="shared" si="3813"/>
        <v>928540.49164799985</v>
      </c>
      <c r="Y1367" s="118">
        <f t="shared" si="3813"/>
        <v>928540.49164799985</v>
      </c>
      <c r="Z1367" s="118">
        <f t="shared" si="3813"/>
        <v>928540.49164799985</v>
      </c>
      <c r="AA1367" s="118">
        <f t="shared" si="3813"/>
        <v>1003386.6586529014</v>
      </c>
      <c r="AB1367" s="118">
        <f t="shared" si="3813"/>
        <v>1003386.6586529014</v>
      </c>
      <c r="AC1367" s="118">
        <f t="shared" si="3813"/>
        <v>1003386.6586529014</v>
      </c>
      <c r="AD1367" s="118">
        <f t="shared" si="3813"/>
        <v>1003386.6586529014</v>
      </c>
      <c r="AE1367" s="118">
        <f t="shared" si="3813"/>
        <v>1003386.6586529014</v>
      </c>
      <c r="AF1367" s="118">
        <f t="shared" si="3813"/>
        <v>1003386.6586529014</v>
      </c>
      <c r="AG1367" s="118">
        <f t="shared" si="3813"/>
        <v>1003386.6586529014</v>
      </c>
      <c r="AH1367" s="118">
        <f t="shared" si="3813"/>
        <v>1003386.6586529014</v>
      </c>
      <c r="AI1367" s="118">
        <f t="shared" si="3813"/>
        <v>1003386.6586529014</v>
      </c>
      <c r="AJ1367" s="118">
        <f t="shared" si="3813"/>
        <v>1003386.6586529014</v>
      </c>
      <c r="AK1367" s="118">
        <f t="shared" si="3813"/>
        <v>1003386.6586529014</v>
      </c>
      <c r="AL1367" s="118">
        <f t="shared" si="3813"/>
        <v>1003386.6586529014</v>
      </c>
      <c r="AM1367" s="118">
        <f t="shared" si="3813"/>
        <v>1078044.7442680104</v>
      </c>
      <c r="AN1367" s="118">
        <f t="shared" si="3813"/>
        <v>1078044.7442680104</v>
      </c>
      <c r="AO1367" s="118">
        <f t="shared" si="3813"/>
        <v>1078044.7442680104</v>
      </c>
      <c r="AP1367" s="118">
        <f t="shared" si="3813"/>
        <v>1078044.7442680104</v>
      </c>
      <c r="AQ1367" s="118">
        <f t="shared" si="3813"/>
        <v>1078044.7442680104</v>
      </c>
      <c r="AR1367" s="118">
        <f t="shared" si="3813"/>
        <v>1078044.7442680104</v>
      </c>
      <c r="AS1367" s="118">
        <f t="shared" si="3813"/>
        <v>1078044.7442680104</v>
      </c>
      <c r="AT1367" s="118">
        <f t="shared" si="3813"/>
        <v>1078044.7442680104</v>
      </c>
      <c r="AU1367" s="118">
        <f t="shared" si="3813"/>
        <v>1078044.7442680104</v>
      </c>
      <c r="AV1367" s="118">
        <f t="shared" si="3813"/>
        <v>1078044.7442680104</v>
      </c>
      <c r="AW1367" s="118">
        <f t="shared" si="3813"/>
        <v>1078044.7442680104</v>
      </c>
      <c r="AX1367" s="118">
        <f t="shared" si="3813"/>
        <v>1078044.7442680104</v>
      </c>
      <c r="AY1367" s="118">
        <f t="shared" si="3813"/>
        <v>1129790.8919928749</v>
      </c>
      <c r="AZ1367" s="118">
        <f t="shared" si="3813"/>
        <v>1129790.8919928749</v>
      </c>
      <c r="BA1367" s="118">
        <f t="shared" si="3813"/>
        <v>1129790.8919928749</v>
      </c>
      <c r="BB1367" s="118">
        <f t="shared" si="3813"/>
        <v>1129790.8919928749</v>
      </c>
      <c r="BC1367" s="118">
        <f t="shared" si="3813"/>
        <v>1129790.8919928749</v>
      </c>
      <c r="BD1367" s="118">
        <f t="shared" si="3813"/>
        <v>1129790.8919928749</v>
      </c>
      <c r="BE1367" s="118">
        <f t="shared" si="3813"/>
        <v>1129790.8919928749</v>
      </c>
      <c r="BF1367" s="118">
        <f t="shared" si="3813"/>
        <v>1129790.8919928749</v>
      </c>
      <c r="BG1367" s="118">
        <f t="shared" si="3813"/>
        <v>1129790.8919928749</v>
      </c>
      <c r="BH1367" s="118">
        <f t="shared" si="3813"/>
        <v>1129790.8919928749</v>
      </c>
      <c r="BI1367" s="118">
        <f t="shared" si="3813"/>
        <v>1129790.8919928749</v>
      </c>
      <c r="BJ1367" s="118">
        <f t="shared" si="3813"/>
        <v>1129790.8919928749</v>
      </c>
      <c r="BK1367" s="118">
        <f t="shared" si="3813"/>
        <v>1219151.9715928826</v>
      </c>
      <c r="BL1367" s="118">
        <f t="shared" si="3813"/>
        <v>1219151.9715928826</v>
      </c>
      <c r="BM1367" s="118">
        <f t="shared" si="3813"/>
        <v>1219151.9715928826</v>
      </c>
      <c r="BN1367" s="118">
        <f t="shared" si="3813"/>
        <v>1219151.9715928826</v>
      </c>
      <c r="BO1367" s="118">
        <f t="shared" si="3813"/>
        <v>1219151.9715928826</v>
      </c>
      <c r="BP1367" s="118">
        <f t="shared" si="3813"/>
        <v>1219151.9715928826</v>
      </c>
      <c r="BQ1367" s="118">
        <f t="shared" si="3813"/>
        <v>1219151.9715928826</v>
      </c>
      <c r="BR1367" s="118">
        <f t="shared" si="3813"/>
        <v>1219151.9715928826</v>
      </c>
      <c r="BS1367" s="118">
        <f t="shared" si="3813"/>
        <v>1219151.9715928826</v>
      </c>
      <c r="BT1367" s="118">
        <f t="shared" si="3813"/>
        <v>1219151.9715928826</v>
      </c>
      <c r="BU1367" s="118">
        <f t="shared" si="3813"/>
        <v>1219151.9715928826</v>
      </c>
      <c r="BV1367" s="118">
        <f t="shared" si="3813"/>
        <v>1219151.9715928826</v>
      </c>
      <c r="BW1367" s="247">
        <f t="shared" si="3791"/>
        <v>64306977.097856008</v>
      </c>
    </row>
    <row r="1368" spans="1:75" x14ac:dyDescent="0.3">
      <c r="A1368" s="3" t="s">
        <v>642</v>
      </c>
      <c r="O1368" s="118">
        <f>+O1369+O1370</f>
        <v>3714161.9665919994</v>
      </c>
      <c r="P1368" s="118">
        <f t="shared" ref="P1368:BV1368" si="3814">+P1369+P1370</f>
        <v>3714161.9665919994</v>
      </c>
      <c r="Q1368" s="118">
        <f t="shared" si="3814"/>
        <v>3714161.9665919994</v>
      </c>
      <c r="R1368" s="118">
        <f t="shared" si="3814"/>
        <v>3714161.9665919994</v>
      </c>
      <c r="S1368" s="118">
        <f t="shared" si="3814"/>
        <v>3714161.9665919994</v>
      </c>
      <c r="T1368" s="118">
        <f t="shared" si="3814"/>
        <v>3714161.9665919994</v>
      </c>
      <c r="U1368" s="118">
        <f t="shared" si="3814"/>
        <v>3714161.9665919994</v>
      </c>
      <c r="V1368" s="118">
        <f t="shared" si="3814"/>
        <v>3714161.9665919994</v>
      </c>
      <c r="W1368" s="118">
        <f t="shared" si="3814"/>
        <v>3714161.9665919994</v>
      </c>
      <c r="X1368" s="118">
        <f t="shared" si="3814"/>
        <v>3714161.9665919994</v>
      </c>
      <c r="Y1368" s="118">
        <f t="shared" si="3814"/>
        <v>3714161.9665919994</v>
      </c>
      <c r="Z1368" s="118">
        <f t="shared" si="3814"/>
        <v>3714161.9665919994</v>
      </c>
      <c r="AA1368" s="118">
        <f t="shared" si="3814"/>
        <v>4013546.6346116057</v>
      </c>
      <c r="AB1368" s="118">
        <f t="shared" si="3814"/>
        <v>4013546.6346116057</v>
      </c>
      <c r="AC1368" s="118">
        <f t="shared" si="3814"/>
        <v>4013546.6346116057</v>
      </c>
      <c r="AD1368" s="118">
        <f t="shared" si="3814"/>
        <v>4013546.6346116057</v>
      </c>
      <c r="AE1368" s="118">
        <f t="shared" si="3814"/>
        <v>4013546.6346116057</v>
      </c>
      <c r="AF1368" s="118">
        <f t="shared" si="3814"/>
        <v>4013546.6346116057</v>
      </c>
      <c r="AG1368" s="118">
        <f t="shared" si="3814"/>
        <v>4013546.6346116057</v>
      </c>
      <c r="AH1368" s="118">
        <f t="shared" si="3814"/>
        <v>4013546.6346116057</v>
      </c>
      <c r="AI1368" s="118">
        <f t="shared" si="3814"/>
        <v>4013546.6346116057</v>
      </c>
      <c r="AJ1368" s="118">
        <f t="shared" si="3814"/>
        <v>4013546.6346116057</v>
      </c>
      <c r="AK1368" s="118">
        <f t="shared" si="3814"/>
        <v>4013546.6346116057</v>
      </c>
      <c r="AL1368" s="118">
        <f t="shared" si="3814"/>
        <v>4013546.6346116057</v>
      </c>
      <c r="AM1368" s="118">
        <f t="shared" si="3814"/>
        <v>4312178.9770720415</v>
      </c>
      <c r="AN1368" s="118">
        <f t="shared" si="3814"/>
        <v>4312178.9770720415</v>
      </c>
      <c r="AO1368" s="118">
        <f t="shared" si="3814"/>
        <v>4312178.9770720415</v>
      </c>
      <c r="AP1368" s="118">
        <f t="shared" si="3814"/>
        <v>4312178.9770720415</v>
      </c>
      <c r="AQ1368" s="118">
        <f t="shared" si="3814"/>
        <v>4312178.9770720415</v>
      </c>
      <c r="AR1368" s="118">
        <f t="shared" si="3814"/>
        <v>4312178.9770720415</v>
      </c>
      <c r="AS1368" s="118">
        <f t="shared" si="3814"/>
        <v>4312178.9770720415</v>
      </c>
      <c r="AT1368" s="118">
        <f t="shared" si="3814"/>
        <v>4312178.9770720415</v>
      </c>
      <c r="AU1368" s="118">
        <f t="shared" si="3814"/>
        <v>4312178.9770720415</v>
      </c>
      <c r="AV1368" s="118">
        <f t="shared" si="3814"/>
        <v>4312178.9770720415</v>
      </c>
      <c r="AW1368" s="118">
        <f t="shared" si="3814"/>
        <v>4312178.9770720415</v>
      </c>
      <c r="AX1368" s="118">
        <f t="shared" si="3814"/>
        <v>4312178.9770720415</v>
      </c>
      <c r="AY1368" s="118">
        <f t="shared" si="3814"/>
        <v>4519163.5679714996</v>
      </c>
      <c r="AZ1368" s="118">
        <f t="shared" si="3814"/>
        <v>4519163.5679714996</v>
      </c>
      <c r="BA1368" s="118">
        <f t="shared" si="3814"/>
        <v>4519163.5679714996</v>
      </c>
      <c r="BB1368" s="118">
        <f t="shared" si="3814"/>
        <v>4519163.5679714996</v>
      </c>
      <c r="BC1368" s="118">
        <f t="shared" si="3814"/>
        <v>4519163.5679714996</v>
      </c>
      <c r="BD1368" s="118">
        <f t="shared" si="3814"/>
        <v>4519163.5679714996</v>
      </c>
      <c r="BE1368" s="118">
        <f t="shared" si="3814"/>
        <v>4519163.5679714996</v>
      </c>
      <c r="BF1368" s="118">
        <f t="shared" si="3814"/>
        <v>4519163.5679714996</v>
      </c>
      <c r="BG1368" s="118">
        <f t="shared" si="3814"/>
        <v>4519163.5679714996</v>
      </c>
      <c r="BH1368" s="118">
        <f t="shared" si="3814"/>
        <v>4519163.5679714996</v>
      </c>
      <c r="BI1368" s="118">
        <f t="shared" si="3814"/>
        <v>4519163.5679714996</v>
      </c>
      <c r="BJ1368" s="118">
        <f t="shared" si="3814"/>
        <v>4519163.5679714996</v>
      </c>
      <c r="BK1368" s="118">
        <f t="shared" si="3814"/>
        <v>4876607.8863715306</v>
      </c>
      <c r="BL1368" s="118">
        <f t="shared" si="3814"/>
        <v>4876607.8863715306</v>
      </c>
      <c r="BM1368" s="118">
        <f t="shared" si="3814"/>
        <v>4876607.8863715306</v>
      </c>
      <c r="BN1368" s="118">
        <f t="shared" si="3814"/>
        <v>4876607.8863715306</v>
      </c>
      <c r="BO1368" s="118">
        <f t="shared" si="3814"/>
        <v>4876607.8863715306</v>
      </c>
      <c r="BP1368" s="118">
        <f t="shared" si="3814"/>
        <v>4876607.8863715306</v>
      </c>
      <c r="BQ1368" s="118">
        <f t="shared" si="3814"/>
        <v>4876607.8863715306</v>
      </c>
      <c r="BR1368" s="118">
        <f t="shared" si="3814"/>
        <v>4876607.8863715306</v>
      </c>
      <c r="BS1368" s="118">
        <f t="shared" si="3814"/>
        <v>4876607.8863715306</v>
      </c>
      <c r="BT1368" s="118">
        <f t="shared" si="3814"/>
        <v>4876607.8863715306</v>
      </c>
      <c r="BU1368" s="118">
        <f t="shared" si="3814"/>
        <v>4876607.8863715306</v>
      </c>
      <c r="BV1368" s="118">
        <f t="shared" si="3814"/>
        <v>4876607.8863715306</v>
      </c>
      <c r="BW1368" s="247">
        <f t="shared" si="3791"/>
        <v>257227908.39142403</v>
      </c>
    </row>
    <row r="1369" spans="1:75" x14ac:dyDescent="0.3">
      <c r="A1369" s="168" t="s">
        <v>643</v>
      </c>
      <c r="O1369" s="118">
        <f>+O1356*12%</f>
        <v>2785621.4749439997</v>
      </c>
      <c r="P1369" s="118">
        <f t="shared" ref="P1369:BV1369" si="3815">+P1356*12%</f>
        <v>2785621.4749439997</v>
      </c>
      <c r="Q1369" s="118">
        <f t="shared" si="3815"/>
        <v>2785621.4749439997</v>
      </c>
      <c r="R1369" s="118">
        <f t="shared" si="3815"/>
        <v>2785621.4749439997</v>
      </c>
      <c r="S1369" s="118">
        <f t="shared" si="3815"/>
        <v>2785621.4749439997</v>
      </c>
      <c r="T1369" s="118">
        <f t="shared" si="3815"/>
        <v>2785621.4749439997</v>
      </c>
      <c r="U1369" s="118">
        <f t="shared" si="3815"/>
        <v>2785621.4749439997</v>
      </c>
      <c r="V1369" s="118">
        <f t="shared" si="3815"/>
        <v>2785621.4749439997</v>
      </c>
      <c r="W1369" s="118">
        <f t="shared" si="3815"/>
        <v>2785621.4749439997</v>
      </c>
      <c r="X1369" s="118">
        <f t="shared" si="3815"/>
        <v>2785621.4749439997</v>
      </c>
      <c r="Y1369" s="118">
        <f t="shared" si="3815"/>
        <v>2785621.4749439997</v>
      </c>
      <c r="Z1369" s="118">
        <f t="shared" si="3815"/>
        <v>2785621.4749439997</v>
      </c>
      <c r="AA1369" s="118">
        <f t="shared" si="3815"/>
        <v>3010159.975958704</v>
      </c>
      <c r="AB1369" s="118">
        <f t="shared" si="3815"/>
        <v>3010159.975958704</v>
      </c>
      <c r="AC1369" s="118">
        <f t="shared" si="3815"/>
        <v>3010159.975958704</v>
      </c>
      <c r="AD1369" s="118">
        <f t="shared" si="3815"/>
        <v>3010159.975958704</v>
      </c>
      <c r="AE1369" s="118">
        <f t="shared" si="3815"/>
        <v>3010159.975958704</v>
      </c>
      <c r="AF1369" s="118">
        <f t="shared" si="3815"/>
        <v>3010159.975958704</v>
      </c>
      <c r="AG1369" s="118">
        <f t="shared" si="3815"/>
        <v>3010159.975958704</v>
      </c>
      <c r="AH1369" s="118">
        <f t="shared" si="3815"/>
        <v>3010159.975958704</v>
      </c>
      <c r="AI1369" s="118">
        <f t="shared" si="3815"/>
        <v>3010159.975958704</v>
      </c>
      <c r="AJ1369" s="118">
        <f t="shared" si="3815"/>
        <v>3010159.975958704</v>
      </c>
      <c r="AK1369" s="118">
        <f t="shared" si="3815"/>
        <v>3010159.975958704</v>
      </c>
      <c r="AL1369" s="118">
        <f t="shared" si="3815"/>
        <v>3010159.975958704</v>
      </c>
      <c r="AM1369" s="118">
        <f t="shared" si="3815"/>
        <v>3234134.2328040306</v>
      </c>
      <c r="AN1369" s="118">
        <f t="shared" si="3815"/>
        <v>3234134.2328040306</v>
      </c>
      <c r="AO1369" s="118">
        <f t="shared" si="3815"/>
        <v>3234134.2328040306</v>
      </c>
      <c r="AP1369" s="118">
        <f t="shared" si="3815"/>
        <v>3234134.2328040306</v>
      </c>
      <c r="AQ1369" s="118">
        <f t="shared" si="3815"/>
        <v>3234134.2328040306</v>
      </c>
      <c r="AR1369" s="118">
        <f t="shared" si="3815"/>
        <v>3234134.2328040306</v>
      </c>
      <c r="AS1369" s="118">
        <f t="shared" si="3815"/>
        <v>3234134.2328040306</v>
      </c>
      <c r="AT1369" s="118">
        <f t="shared" si="3815"/>
        <v>3234134.2328040306</v>
      </c>
      <c r="AU1369" s="118">
        <f t="shared" si="3815"/>
        <v>3234134.2328040306</v>
      </c>
      <c r="AV1369" s="118">
        <f t="shared" si="3815"/>
        <v>3234134.2328040306</v>
      </c>
      <c r="AW1369" s="118">
        <f t="shared" si="3815"/>
        <v>3234134.2328040306</v>
      </c>
      <c r="AX1369" s="118">
        <f t="shared" si="3815"/>
        <v>3234134.2328040306</v>
      </c>
      <c r="AY1369" s="118">
        <f t="shared" si="3815"/>
        <v>3389372.6759786247</v>
      </c>
      <c r="AZ1369" s="118">
        <f t="shared" si="3815"/>
        <v>3389372.6759786247</v>
      </c>
      <c r="BA1369" s="118">
        <f t="shared" si="3815"/>
        <v>3389372.6759786247</v>
      </c>
      <c r="BB1369" s="118">
        <f t="shared" si="3815"/>
        <v>3389372.6759786247</v>
      </c>
      <c r="BC1369" s="118">
        <f t="shared" si="3815"/>
        <v>3389372.6759786247</v>
      </c>
      <c r="BD1369" s="118">
        <f t="shared" si="3815"/>
        <v>3389372.6759786247</v>
      </c>
      <c r="BE1369" s="118">
        <f t="shared" si="3815"/>
        <v>3389372.6759786247</v>
      </c>
      <c r="BF1369" s="118">
        <f t="shared" si="3815"/>
        <v>3389372.6759786247</v>
      </c>
      <c r="BG1369" s="118">
        <f t="shared" si="3815"/>
        <v>3389372.6759786247</v>
      </c>
      <c r="BH1369" s="118">
        <f t="shared" si="3815"/>
        <v>3389372.6759786247</v>
      </c>
      <c r="BI1369" s="118">
        <f t="shared" si="3815"/>
        <v>3389372.6759786247</v>
      </c>
      <c r="BJ1369" s="118">
        <f t="shared" si="3815"/>
        <v>3389372.6759786247</v>
      </c>
      <c r="BK1369" s="118">
        <f t="shared" si="3815"/>
        <v>3657455.9147786475</v>
      </c>
      <c r="BL1369" s="118">
        <f t="shared" si="3815"/>
        <v>3657455.9147786475</v>
      </c>
      <c r="BM1369" s="118">
        <f t="shared" si="3815"/>
        <v>3657455.9147786475</v>
      </c>
      <c r="BN1369" s="118">
        <f t="shared" si="3815"/>
        <v>3657455.9147786475</v>
      </c>
      <c r="BO1369" s="118">
        <f t="shared" si="3815"/>
        <v>3657455.9147786475</v>
      </c>
      <c r="BP1369" s="118">
        <f t="shared" si="3815"/>
        <v>3657455.9147786475</v>
      </c>
      <c r="BQ1369" s="118">
        <f t="shared" si="3815"/>
        <v>3657455.9147786475</v>
      </c>
      <c r="BR1369" s="118">
        <f t="shared" si="3815"/>
        <v>3657455.9147786475</v>
      </c>
      <c r="BS1369" s="118">
        <f t="shared" si="3815"/>
        <v>3657455.9147786475</v>
      </c>
      <c r="BT1369" s="118">
        <f t="shared" si="3815"/>
        <v>3657455.9147786475</v>
      </c>
      <c r="BU1369" s="118">
        <f t="shared" si="3815"/>
        <v>3657455.9147786475</v>
      </c>
      <c r="BV1369" s="118">
        <f t="shared" si="3815"/>
        <v>3657455.9147786475</v>
      </c>
      <c r="BW1369" s="247">
        <f t="shared" si="3791"/>
        <v>192920931.29356816</v>
      </c>
    </row>
    <row r="1370" spans="1:75" x14ac:dyDescent="0.3">
      <c r="A1370" s="168" t="s">
        <v>644</v>
      </c>
      <c r="O1370" s="118">
        <f>+O1356*4%</f>
        <v>928540.49164799985</v>
      </c>
      <c r="P1370" s="118">
        <f t="shared" ref="P1370:BV1370" si="3816">+P1356*4%</f>
        <v>928540.49164799985</v>
      </c>
      <c r="Q1370" s="118">
        <f t="shared" si="3816"/>
        <v>928540.49164799985</v>
      </c>
      <c r="R1370" s="118">
        <f t="shared" si="3816"/>
        <v>928540.49164799985</v>
      </c>
      <c r="S1370" s="118">
        <f t="shared" si="3816"/>
        <v>928540.49164799985</v>
      </c>
      <c r="T1370" s="118">
        <f t="shared" si="3816"/>
        <v>928540.49164799985</v>
      </c>
      <c r="U1370" s="118">
        <f t="shared" si="3816"/>
        <v>928540.49164799985</v>
      </c>
      <c r="V1370" s="118">
        <f t="shared" si="3816"/>
        <v>928540.49164799985</v>
      </c>
      <c r="W1370" s="118">
        <f t="shared" si="3816"/>
        <v>928540.49164799985</v>
      </c>
      <c r="X1370" s="118">
        <f>+X1356*4%</f>
        <v>928540.49164799985</v>
      </c>
      <c r="Y1370" s="118">
        <f t="shared" si="3816"/>
        <v>928540.49164799985</v>
      </c>
      <c r="Z1370" s="118">
        <f t="shared" si="3816"/>
        <v>928540.49164799985</v>
      </c>
      <c r="AA1370" s="118">
        <f t="shared" si="3816"/>
        <v>1003386.6586529014</v>
      </c>
      <c r="AB1370" s="118">
        <f t="shared" si="3816"/>
        <v>1003386.6586529014</v>
      </c>
      <c r="AC1370" s="118">
        <f t="shared" si="3816"/>
        <v>1003386.6586529014</v>
      </c>
      <c r="AD1370" s="118">
        <f t="shared" si="3816"/>
        <v>1003386.6586529014</v>
      </c>
      <c r="AE1370" s="118">
        <f t="shared" si="3816"/>
        <v>1003386.6586529014</v>
      </c>
      <c r="AF1370" s="118">
        <f t="shared" si="3816"/>
        <v>1003386.6586529014</v>
      </c>
      <c r="AG1370" s="118">
        <f t="shared" si="3816"/>
        <v>1003386.6586529014</v>
      </c>
      <c r="AH1370" s="118">
        <f t="shared" si="3816"/>
        <v>1003386.6586529014</v>
      </c>
      <c r="AI1370" s="118">
        <f t="shared" si="3816"/>
        <v>1003386.6586529014</v>
      </c>
      <c r="AJ1370" s="118">
        <f t="shared" si="3816"/>
        <v>1003386.6586529014</v>
      </c>
      <c r="AK1370" s="118">
        <f>+AK1356*4%</f>
        <v>1003386.6586529014</v>
      </c>
      <c r="AL1370" s="118">
        <f t="shared" si="3816"/>
        <v>1003386.6586529014</v>
      </c>
      <c r="AM1370" s="118">
        <f t="shared" si="3816"/>
        <v>1078044.7442680104</v>
      </c>
      <c r="AN1370" s="118">
        <f t="shared" si="3816"/>
        <v>1078044.7442680104</v>
      </c>
      <c r="AO1370" s="118">
        <f t="shared" si="3816"/>
        <v>1078044.7442680104</v>
      </c>
      <c r="AP1370" s="118">
        <f t="shared" si="3816"/>
        <v>1078044.7442680104</v>
      </c>
      <c r="AQ1370" s="118">
        <f t="shared" si="3816"/>
        <v>1078044.7442680104</v>
      </c>
      <c r="AR1370" s="118">
        <f t="shared" si="3816"/>
        <v>1078044.7442680104</v>
      </c>
      <c r="AS1370" s="118">
        <f t="shared" si="3816"/>
        <v>1078044.7442680104</v>
      </c>
      <c r="AT1370" s="118">
        <f t="shared" si="3816"/>
        <v>1078044.7442680104</v>
      </c>
      <c r="AU1370" s="118">
        <f t="shared" si="3816"/>
        <v>1078044.7442680104</v>
      </c>
      <c r="AV1370" s="118">
        <f t="shared" si="3816"/>
        <v>1078044.7442680104</v>
      </c>
      <c r="AW1370" s="118">
        <f t="shared" si="3816"/>
        <v>1078044.7442680104</v>
      </c>
      <c r="AX1370" s="118">
        <f t="shared" si="3816"/>
        <v>1078044.7442680104</v>
      </c>
      <c r="AY1370" s="118">
        <f t="shared" si="3816"/>
        <v>1129790.8919928749</v>
      </c>
      <c r="AZ1370" s="118">
        <f t="shared" si="3816"/>
        <v>1129790.8919928749</v>
      </c>
      <c r="BA1370" s="118">
        <f t="shared" si="3816"/>
        <v>1129790.8919928749</v>
      </c>
      <c r="BB1370" s="118">
        <f t="shared" si="3816"/>
        <v>1129790.8919928749</v>
      </c>
      <c r="BC1370" s="118">
        <f t="shared" si="3816"/>
        <v>1129790.8919928749</v>
      </c>
      <c r="BD1370" s="118">
        <f t="shared" si="3816"/>
        <v>1129790.8919928749</v>
      </c>
      <c r="BE1370" s="118">
        <f t="shared" si="3816"/>
        <v>1129790.8919928749</v>
      </c>
      <c r="BF1370" s="118">
        <f t="shared" si="3816"/>
        <v>1129790.8919928749</v>
      </c>
      <c r="BG1370" s="118">
        <f t="shared" si="3816"/>
        <v>1129790.8919928749</v>
      </c>
      <c r="BH1370" s="118">
        <f t="shared" si="3816"/>
        <v>1129790.8919928749</v>
      </c>
      <c r="BI1370" s="118">
        <f t="shared" si="3816"/>
        <v>1129790.8919928749</v>
      </c>
      <c r="BJ1370" s="118">
        <f t="shared" si="3816"/>
        <v>1129790.8919928749</v>
      </c>
      <c r="BK1370" s="118">
        <f t="shared" si="3816"/>
        <v>1219151.9715928826</v>
      </c>
      <c r="BL1370" s="118">
        <f t="shared" si="3816"/>
        <v>1219151.9715928826</v>
      </c>
      <c r="BM1370" s="118">
        <f t="shared" si="3816"/>
        <v>1219151.9715928826</v>
      </c>
      <c r="BN1370" s="118">
        <f t="shared" si="3816"/>
        <v>1219151.9715928826</v>
      </c>
      <c r="BO1370" s="118">
        <f t="shared" si="3816"/>
        <v>1219151.9715928826</v>
      </c>
      <c r="BP1370" s="118">
        <f t="shared" si="3816"/>
        <v>1219151.9715928826</v>
      </c>
      <c r="BQ1370" s="118">
        <f t="shared" si="3816"/>
        <v>1219151.9715928826</v>
      </c>
      <c r="BR1370" s="118">
        <f t="shared" si="3816"/>
        <v>1219151.9715928826</v>
      </c>
      <c r="BS1370" s="118">
        <f t="shared" si="3816"/>
        <v>1219151.9715928826</v>
      </c>
      <c r="BT1370" s="118">
        <f t="shared" si="3816"/>
        <v>1219151.9715928826</v>
      </c>
      <c r="BU1370" s="118">
        <f t="shared" si="3816"/>
        <v>1219151.9715928826</v>
      </c>
      <c r="BV1370" s="118">
        <f t="shared" si="3816"/>
        <v>1219151.9715928826</v>
      </c>
      <c r="BW1370" s="247">
        <f t="shared" si="3791"/>
        <v>64306977.097856008</v>
      </c>
    </row>
    <row r="1371" spans="1:75" x14ac:dyDescent="0.3">
      <c r="A1371" s="3" t="s">
        <v>645</v>
      </c>
      <c r="O1371" s="118">
        <f>+O1356*3.5%</f>
        <v>812472.930192</v>
      </c>
      <c r="P1371" s="118">
        <f t="shared" ref="P1371:BU1371" si="3817">+P1356*3.5%</f>
        <v>812472.930192</v>
      </c>
      <c r="Q1371" s="118">
        <f t="shared" si="3817"/>
        <v>812472.930192</v>
      </c>
      <c r="R1371" s="118">
        <f t="shared" si="3817"/>
        <v>812472.930192</v>
      </c>
      <c r="S1371" s="118">
        <f t="shared" si="3817"/>
        <v>812472.930192</v>
      </c>
      <c r="T1371" s="118">
        <f t="shared" si="3817"/>
        <v>812472.930192</v>
      </c>
      <c r="U1371" s="118">
        <f t="shared" si="3817"/>
        <v>812472.930192</v>
      </c>
      <c r="V1371" s="118">
        <f t="shared" si="3817"/>
        <v>812472.930192</v>
      </c>
      <c r="W1371" s="118">
        <f t="shared" si="3817"/>
        <v>812472.930192</v>
      </c>
      <c r="X1371" s="118">
        <f t="shared" si="3817"/>
        <v>812472.930192</v>
      </c>
      <c r="Y1371" s="118">
        <f t="shared" si="3817"/>
        <v>812472.930192</v>
      </c>
      <c r="Z1371" s="118">
        <f t="shared" si="3817"/>
        <v>812472.930192</v>
      </c>
      <c r="AA1371" s="118">
        <f t="shared" si="3817"/>
        <v>877963.32632128871</v>
      </c>
      <c r="AB1371" s="118">
        <f t="shared" si="3817"/>
        <v>877963.32632128871</v>
      </c>
      <c r="AC1371" s="118">
        <f t="shared" si="3817"/>
        <v>877963.32632128871</v>
      </c>
      <c r="AD1371" s="118">
        <f t="shared" si="3817"/>
        <v>877963.32632128871</v>
      </c>
      <c r="AE1371" s="118">
        <f t="shared" si="3817"/>
        <v>877963.32632128871</v>
      </c>
      <c r="AF1371" s="118">
        <f t="shared" si="3817"/>
        <v>877963.32632128871</v>
      </c>
      <c r="AG1371" s="118">
        <f t="shared" si="3817"/>
        <v>877963.32632128871</v>
      </c>
      <c r="AH1371" s="118">
        <f t="shared" si="3817"/>
        <v>877963.32632128871</v>
      </c>
      <c r="AI1371" s="118">
        <f t="shared" si="3817"/>
        <v>877963.32632128871</v>
      </c>
      <c r="AJ1371" s="118">
        <f t="shared" si="3817"/>
        <v>877963.32632128871</v>
      </c>
      <c r="AK1371" s="118">
        <f t="shared" si="3817"/>
        <v>877963.32632128871</v>
      </c>
      <c r="AL1371" s="118">
        <f t="shared" si="3817"/>
        <v>877963.32632128871</v>
      </c>
      <c r="AM1371" s="118">
        <f t="shared" si="3817"/>
        <v>943289.15123450907</v>
      </c>
      <c r="AN1371" s="118">
        <f t="shared" si="3817"/>
        <v>943289.15123450907</v>
      </c>
      <c r="AO1371" s="118">
        <f t="shared" si="3817"/>
        <v>943289.15123450907</v>
      </c>
      <c r="AP1371" s="118">
        <f t="shared" si="3817"/>
        <v>943289.15123450907</v>
      </c>
      <c r="AQ1371" s="118">
        <f t="shared" si="3817"/>
        <v>943289.15123450907</v>
      </c>
      <c r="AR1371" s="118">
        <f t="shared" si="3817"/>
        <v>943289.15123450907</v>
      </c>
      <c r="AS1371" s="118">
        <f t="shared" si="3817"/>
        <v>943289.15123450907</v>
      </c>
      <c r="AT1371" s="118">
        <f t="shared" si="3817"/>
        <v>943289.15123450907</v>
      </c>
      <c r="AU1371" s="118">
        <f t="shared" si="3817"/>
        <v>943289.15123450907</v>
      </c>
      <c r="AV1371" s="118">
        <f t="shared" si="3817"/>
        <v>943289.15123450907</v>
      </c>
      <c r="AW1371" s="118">
        <f t="shared" si="3817"/>
        <v>943289.15123450907</v>
      </c>
      <c r="AX1371" s="118">
        <f t="shared" si="3817"/>
        <v>943289.15123450907</v>
      </c>
      <c r="AY1371" s="118">
        <f t="shared" si="3817"/>
        <v>988567.0304937656</v>
      </c>
      <c r="AZ1371" s="118">
        <f t="shared" si="3817"/>
        <v>988567.0304937656</v>
      </c>
      <c r="BA1371" s="118">
        <f t="shared" si="3817"/>
        <v>988567.0304937656</v>
      </c>
      <c r="BB1371" s="118">
        <f t="shared" si="3817"/>
        <v>988567.0304937656</v>
      </c>
      <c r="BC1371" s="118">
        <f t="shared" si="3817"/>
        <v>988567.0304937656</v>
      </c>
      <c r="BD1371" s="118">
        <f t="shared" si="3817"/>
        <v>988567.0304937656</v>
      </c>
      <c r="BE1371" s="118">
        <f t="shared" si="3817"/>
        <v>988567.0304937656</v>
      </c>
      <c r="BF1371" s="118">
        <f t="shared" si="3817"/>
        <v>988567.0304937656</v>
      </c>
      <c r="BG1371" s="118">
        <f t="shared" si="3817"/>
        <v>988567.0304937656</v>
      </c>
      <c r="BH1371" s="118">
        <f t="shared" si="3817"/>
        <v>988567.0304937656</v>
      </c>
      <c r="BI1371" s="118">
        <f t="shared" si="3817"/>
        <v>988567.0304937656</v>
      </c>
      <c r="BJ1371" s="118">
        <f t="shared" si="3817"/>
        <v>988567.0304937656</v>
      </c>
      <c r="BK1371" s="118">
        <f t="shared" si="3817"/>
        <v>1066757.9751437723</v>
      </c>
      <c r="BL1371" s="118">
        <f t="shared" si="3817"/>
        <v>1066757.9751437723</v>
      </c>
      <c r="BM1371" s="118">
        <f t="shared" si="3817"/>
        <v>1066757.9751437723</v>
      </c>
      <c r="BN1371" s="118">
        <f t="shared" si="3817"/>
        <v>1066757.9751437723</v>
      </c>
      <c r="BO1371" s="118">
        <f t="shared" si="3817"/>
        <v>1066757.9751437723</v>
      </c>
      <c r="BP1371" s="118">
        <f t="shared" si="3817"/>
        <v>1066757.9751437723</v>
      </c>
      <c r="BQ1371" s="118">
        <f t="shared" si="3817"/>
        <v>1066757.9751437723</v>
      </c>
      <c r="BR1371" s="118">
        <f t="shared" si="3817"/>
        <v>1066757.9751437723</v>
      </c>
      <c r="BS1371" s="118">
        <f t="shared" si="3817"/>
        <v>1066757.9751437723</v>
      </c>
      <c r="BT1371" s="118">
        <f t="shared" si="3817"/>
        <v>1066757.9751437723</v>
      </c>
      <c r="BU1371" s="118">
        <f t="shared" si="3817"/>
        <v>1066757.9751437723</v>
      </c>
      <c r="BV1371" s="118">
        <f>+BV1356*3.5%</f>
        <v>1066757.9751437723</v>
      </c>
      <c r="BW1371" s="247">
        <f t="shared" si="3791"/>
        <v>56268604.960624054</v>
      </c>
    </row>
    <row r="1372" spans="1:75" x14ac:dyDescent="0.3">
      <c r="A1372" s="3" t="s">
        <v>646</v>
      </c>
      <c r="O1372" s="118">
        <f>+IF(O1352&gt;=4,O1356*2%,0)</f>
        <v>464270.24582399993</v>
      </c>
      <c r="P1372" s="118">
        <f t="shared" ref="P1372:BU1372" si="3818">+IF(P1352&gt;=4,P1356*2%,0)</f>
        <v>464270.24582399993</v>
      </c>
      <c r="Q1372" s="118">
        <f t="shared" si="3818"/>
        <v>464270.24582399993</v>
      </c>
      <c r="R1372" s="118">
        <f t="shared" si="3818"/>
        <v>464270.24582399993</v>
      </c>
      <c r="S1372" s="118">
        <f t="shared" si="3818"/>
        <v>464270.24582399993</v>
      </c>
      <c r="T1372" s="118">
        <f t="shared" si="3818"/>
        <v>464270.24582399993</v>
      </c>
      <c r="U1372" s="118">
        <f t="shared" si="3818"/>
        <v>464270.24582399993</v>
      </c>
      <c r="V1372" s="118">
        <f t="shared" si="3818"/>
        <v>464270.24582399993</v>
      </c>
      <c r="W1372" s="118">
        <f t="shared" si="3818"/>
        <v>464270.24582399993</v>
      </c>
      <c r="X1372" s="118">
        <f t="shared" si="3818"/>
        <v>464270.24582399993</v>
      </c>
      <c r="Y1372" s="118">
        <f t="shared" si="3818"/>
        <v>464270.24582399993</v>
      </c>
      <c r="Z1372" s="118">
        <f t="shared" si="3818"/>
        <v>464270.24582399993</v>
      </c>
      <c r="AA1372" s="118">
        <f t="shared" si="3818"/>
        <v>501693.32932645071</v>
      </c>
      <c r="AB1372" s="118">
        <f t="shared" si="3818"/>
        <v>501693.32932645071</v>
      </c>
      <c r="AC1372" s="118">
        <f t="shared" si="3818"/>
        <v>501693.32932645071</v>
      </c>
      <c r="AD1372" s="118">
        <f t="shared" si="3818"/>
        <v>501693.32932645071</v>
      </c>
      <c r="AE1372" s="118">
        <f t="shared" si="3818"/>
        <v>501693.32932645071</v>
      </c>
      <c r="AF1372" s="118">
        <f t="shared" si="3818"/>
        <v>501693.32932645071</v>
      </c>
      <c r="AG1372" s="118">
        <f t="shared" si="3818"/>
        <v>501693.32932645071</v>
      </c>
      <c r="AH1372" s="118">
        <f t="shared" si="3818"/>
        <v>501693.32932645071</v>
      </c>
      <c r="AI1372" s="118">
        <f t="shared" si="3818"/>
        <v>501693.32932645071</v>
      </c>
      <c r="AJ1372" s="118">
        <f t="shared" si="3818"/>
        <v>501693.32932645071</v>
      </c>
      <c r="AK1372" s="118">
        <f t="shared" si="3818"/>
        <v>501693.32932645071</v>
      </c>
      <c r="AL1372" s="118">
        <f t="shared" si="3818"/>
        <v>501693.32932645071</v>
      </c>
      <c r="AM1372" s="118">
        <f t="shared" si="3818"/>
        <v>539022.37213400519</v>
      </c>
      <c r="AN1372" s="118">
        <f t="shared" si="3818"/>
        <v>539022.37213400519</v>
      </c>
      <c r="AO1372" s="118">
        <f t="shared" si="3818"/>
        <v>539022.37213400519</v>
      </c>
      <c r="AP1372" s="118">
        <f t="shared" si="3818"/>
        <v>539022.37213400519</v>
      </c>
      <c r="AQ1372" s="118">
        <f t="shared" si="3818"/>
        <v>539022.37213400519</v>
      </c>
      <c r="AR1372" s="118">
        <f t="shared" si="3818"/>
        <v>539022.37213400519</v>
      </c>
      <c r="AS1372" s="118">
        <f t="shared" si="3818"/>
        <v>539022.37213400519</v>
      </c>
      <c r="AT1372" s="118">
        <f t="shared" si="3818"/>
        <v>539022.37213400519</v>
      </c>
      <c r="AU1372" s="118">
        <f t="shared" si="3818"/>
        <v>539022.37213400519</v>
      </c>
      <c r="AV1372" s="118">
        <f t="shared" si="3818"/>
        <v>539022.37213400519</v>
      </c>
      <c r="AW1372" s="118">
        <f t="shared" si="3818"/>
        <v>539022.37213400519</v>
      </c>
      <c r="AX1372" s="118">
        <f t="shared" si="3818"/>
        <v>539022.37213400519</v>
      </c>
      <c r="AY1372" s="118">
        <f t="shared" si="3818"/>
        <v>564895.44599643745</v>
      </c>
      <c r="AZ1372" s="118">
        <f t="shared" si="3818"/>
        <v>564895.44599643745</v>
      </c>
      <c r="BA1372" s="118">
        <f t="shared" si="3818"/>
        <v>564895.44599643745</v>
      </c>
      <c r="BB1372" s="118">
        <f t="shared" si="3818"/>
        <v>564895.44599643745</v>
      </c>
      <c r="BC1372" s="118">
        <f t="shared" si="3818"/>
        <v>564895.44599643745</v>
      </c>
      <c r="BD1372" s="118">
        <f t="shared" si="3818"/>
        <v>564895.44599643745</v>
      </c>
      <c r="BE1372" s="118">
        <f t="shared" si="3818"/>
        <v>564895.44599643745</v>
      </c>
      <c r="BF1372" s="118">
        <f t="shared" si="3818"/>
        <v>564895.44599643745</v>
      </c>
      <c r="BG1372" s="118">
        <f t="shared" si="3818"/>
        <v>564895.44599643745</v>
      </c>
      <c r="BH1372" s="118">
        <f t="shared" si="3818"/>
        <v>564895.44599643745</v>
      </c>
      <c r="BI1372" s="118">
        <f t="shared" si="3818"/>
        <v>564895.44599643745</v>
      </c>
      <c r="BJ1372" s="118">
        <f t="shared" si="3818"/>
        <v>564895.44599643745</v>
      </c>
      <c r="BK1372" s="118">
        <f t="shared" si="3818"/>
        <v>609575.98579644132</v>
      </c>
      <c r="BL1372" s="118">
        <f t="shared" si="3818"/>
        <v>609575.98579644132</v>
      </c>
      <c r="BM1372" s="118">
        <f t="shared" si="3818"/>
        <v>609575.98579644132</v>
      </c>
      <c r="BN1372" s="118">
        <f t="shared" si="3818"/>
        <v>609575.98579644132</v>
      </c>
      <c r="BO1372" s="118">
        <f t="shared" si="3818"/>
        <v>609575.98579644132</v>
      </c>
      <c r="BP1372" s="118">
        <f t="shared" si="3818"/>
        <v>609575.98579644132</v>
      </c>
      <c r="BQ1372" s="118">
        <f t="shared" si="3818"/>
        <v>609575.98579644132</v>
      </c>
      <c r="BR1372" s="118">
        <f t="shared" si="3818"/>
        <v>609575.98579644132</v>
      </c>
      <c r="BS1372" s="118">
        <f t="shared" si="3818"/>
        <v>609575.98579644132</v>
      </c>
      <c r="BT1372" s="118">
        <f t="shared" si="3818"/>
        <v>609575.98579644132</v>
      </c>
      <c r="BU1372" s="118">
        <f t="shared" si="3818"/>
        <v>609575.98579644132</v>
      </c>
      <c r="BV1372" s="118">
        <f>+IF(BV1352&gt;=4,BV1356*2%,0)</f>
        <v>609575.98579644132</v>
      </c>
      <c r="BW1372" s="247">
        <f t="shared" si="3791"/>
        <v>32153488.548928004</v>
      </c>
    </row>
    <row r="1373" spans="1:75" x14ac:dyDescent="0.3">
      <c r="BW1373" s="247">
        <f t="shared" si="3791"/>
        <v>0</v>
      </c>
    </row>
    <row r="1374" spans="1:75" x14ac:dyDescent="0.3">
      <c r="A1374" s="3"/>
      <c r="BW1374" s="247">
        <f t="shared" si="3791"/>
        <v>0</v>
      </c>
    </row>
    <row r="1375" spans="1:75" x14ac:dyDescent="0.3">
      <c r="A1375" s="295" t="s">
        <v>685</v>
      </c>
      <c r="O1375" s="64">
        <f>+O1355+O1357+O1360+O1366+O1369+O1371</f>
        <v>42204376.156095996</v>
      </c>
      <c r="P1375" s="64">
        <f t="shared" ref="P1375:BV1375" si="3819">+P1355+P1357+P1360+P1366+P1369+P1371</f>
        <v>42204376.156095996</v>
      </c>
      <c r="Q1375" s="64">
        <f t="shared" si="3819"/>
        <v>42204376.156095996</v>
      </c>
      <c r="R1375" s="64">
        <f t="shared" si="3819"/>
        <v>42204376.156095996</v>
      </c>
      <c r="S1375" s="64">
        <f t="shared" si="3819"/>
        <v>42204376.156095996</v>
      </c>
      <c r="T1375" s="64">
        <f t="shared" si="3819"/>
        <v>42204376.156095996</v>
      </c>
      <c r="U1375" s="64">
        <f t="shared" si="3819"/>
        <v>42204376.156095996</v>
      </c>
      <c r="V1375" s="64">
        <f t="shared" si="3819"/>
        <v>42204376.156095996</v>
      </c>
      <c r="W1375" s="64">
        <f t="shared" si="3819"/>
        <v>42204376.156095996</v>
      </c>
      <c r="X1375" s="64">
        <f t="shared" si="3819"/>
        <v>42204376.156095996</v>
      </c>
      <c r="Y1375" s="64">
        <f t="shared" si="3819"/>
        <v>42204376.156095996</v>
      </c>
      <c r="Z1375" s="64">
        <f t="shared" si="3819"/>
        <v>42204376.156095996</v>
      </c>
      <c r="AA1375" s="64">
        <f t="shared" si="3819"/>
        <v>45606312.651628308</v>
      </c>
      <c r="AB1375" s="64">
        <f t="shared" si="3819"/>
        <v>45606312.651628308</v>
      </c>
      <c r="AC1375" s="64">
        <f t="shared" si="3819"/>
        <v>45606312.651628308</v>
      </c>
      <c r="AD1375" s="64">
        <f t="shared" si="3819"/>
        <v>45606312.651628308</v>
      </c>
      <c r="AE1375" s="64">
        <f t="shared" si="3819"/>
        <v>45606312.651628308</v>
      </c>
      <c r="AF1375" s="64">
        <f t="shared" si="3819"/>
        <v>45606312.651628308</v>
      </c>
      <c r="AG1375" s="64">
        <f t="shared" si="3819"/>
        <v>45606312.651628308</v>
      </c>
      <c r="AH1375" s="64">
        <f t="shared" si="3819"/>
        <v>45606312.651628308</v>
      </c>
      <c r="AI1375" s="64">
        <f t="shared" si="3819"/>
        <v>45606312.651628308</v>
      </c>
      <c r="AJ1375" s="64">
        <f t="shared" si="3819"/>
        <v>45606312.651628308</v>
      </c>
      <c r="AK1375" s="64">
        <f t="shared" si="3819"/>
        <v>45606312.651628308</v>
      </c>
      <c r="AL1375" s="64">
        <f t="shared" si="3819"/>
        <v>45606312.651628308</v>
      </c>
      <c r="AM1375" s="64">
        <f t="shared" si="3819"/>
        <v>48999700.400181703</v>
      </c>
      <c r="AN1375" s="64">
        <f t="shared" si="3819"/>
        <v>48999700.400181703</v>
      </c>
      <c r="AO1375" s="64">
        <f t="shared" si="3819"/>
        <v>48999700.400181703</v>
      </c>
      <c r="AP1375" s="64">
        <f t="shared" si="3819"/>
        <v>48999700.400181703</v>
      </c>
      <c r="AQ1375" s="64">
        <f t="shared" si="3819"/>
        <v>48999700.400181703</v>
      </c>
      <c r="AR1375" s="64">
        <f t="shared" si="3819"/>
        <v>48999700.400181703</v>
      </c>
      <c r="AS1375" s="64">
        <f t="shared" si="3819"/>
        <v>48999700.400181703</v>
      </c>
      <c r="AT1375" s="64">
        <f t="shared" si="3819"/>
        <v>48999700.400181703</v>
      </c>
      <c r="AU1375" s="64">
        <f t="shared" si="3819"/>
        <v>48999700.400181703</v>
      </c>
      <c r="AV1375" s="64">
        <f t="shared" si="3819"/>
        <v>48999700.400181703</v>
      </c>
      <c r="AW1375" s="64">
        <f t="shared" si="3819"/>
        <v>48999700.400181703</v>
      </c>
      <c r="AX1375" s="64">
        <f t="shared" si="3819"/>
        <v>48999700.400181703</v>
      </c>
      <c r="AY1375" s="64">
        <f t="shared" si="3819"/>
        <v>51351686.019390434</v>
      </c>
      <c r="AZ1375" s="64">
        <f t="shared" si="3819"/>
        <v>51351686.019390434</v>
      </c>
      <c r="BA1375" s="64">
        <f t="shared" si="3819"/>
        <v>51351686.019390434</v>
      </c>
      <c r="BB1375" s="64">
        <f t="shared" si="3819"/>
        <v>51351686.019390434</v>
      </c>
      <c r="BC1375" s="64">
        <f t="shared" si="3819"/>
        <v>51351686.019390434</v>
      </c>
      <c r="BD1375" s="64">
        <f t="shared" si="3819"/>
        <v>51351686.019390434</v>
      </c>
      <c r="BE1375" s="64">
        <f t="shared" si="3819"/>
        <v>51351686.019390434</v>
      </c>
      <c r="BF1375" s="64">
        <f t="shared" si="3819"/>
        <v>51351686.019390434</v>
      </c>
      <c r="BG1375" s="64">
        <f t="shared" si="3819"/>
        <v>51351686.019390434</v>
      </c>
      <c r="BH1375" s="64">
        <f t="shared" si="3819"/>
        <v>51351686.019390434</v>
      </c>
      <c r="BI1375" s="64">
        <f t="shared" si="3819"/>
        <v>51351686.019390434</v>
      </c>
      <c r="BJ1375" s="64">
        <f t="shared" si="3819"/>
        <v>51351686.019390434</v>
      </c>
      <c r="BK1375" s="64">
        <f t="shared" si="3819"/>
        <v>55413359.851686031</v>
      </c>
      <c r="BL1375" s="64">
        <f t="shared" si="3819"/>
        <v>55413359.851686031</v>
      </c>
      <c r="BM1375" s="64">
        <f t="shared" si="3819"/>
        <v>55413359.851686031</v>
      </c>
      <c r="BN1375" s="64">
        <f t="shared" si="3819"/>
        <v>55413359.851686031</v>
      </c>
      <c r="BO1375" s="64">
        <f t="shared" si="3819"/>
        <v>55413359.851686031</v>
      </c>
      <c r="BP1375" s="64">
        <f t="shared" si="3819"/>
        <v>55413359.851686031</v>
      </c>
      <c r="BQ1375" s="64">
        <f t="shared" si="3819"/>
        <v>55413359.851686031</v>
      </c>
      <c r="BR1375" s="64">
        <f t="shared" si="3819"/>
        <v>55413359.851686031</v>
      </c>
      <c r="BS1375" s="64">
        <f t="shared" si="3819"/>
        <v>55413359.851686031</v>
      </c>
      <c r="BT1375" s="64">
        <f t="shared" si="3819"/>
        <v>55413359.851686031</v>
      </c>
      <c r="BU1375" s="64">
        <f t="shared" si="3819"/>
        <v>55413359.851686031</v>
      </c>
      <c r="BV1375" s="64">
        <f t="shared" si="3819"/>
        <v>55413359.851686031</v>
      </c>
      <c r="BW1375" s="247">
        <f t="shared" si="3791"/>
        <v>2922905220.9477887</v>
      </c>
    </row>
    <row r="1376" spans="1:75" x14ac:dyDescent="0.3">
      <c r="BW1376" s="247">
        <f t="shared" si="3791"/>
        <v>0</v>
      </c>
    </row>
    <row r="1377" spans="1:75" x14ac:dyDescent="0.3">
      <c r="A1377" s="3" t="s">
        <v>686</v>
      </c>
      <c r="BW1377" s="290">
        <f t="shared" si="3791"/>
        <v>0</v>
      </c>
    </row>
    <row r="1378" spans="1:75" x14ac:dyDescent="0.3">
      <c r="A1378" s="168" t="s">
        <v>524</v>
      </c>
      <c r="O1378" s="118">
        <f>+O1375*'Monthly Parameters'!O144</f>
        <v>27432844.5014624</v>
      </c>
      <c r="P1378" s="118">
        <f>+P1375*'Monthly Parameters'!P144</f>
        <v>27432844.5014624</v>
      </c>
      <c r="Q1378" s="118">
        <f>+Q1375*'Monthly Parameters'!Q144</f>
        <v>27432844.5014624</v>
      </c>
      <c r="R1378" s="118">
        <f>+R1375*'Monthly Parameters'!R144</f>
        <v>27432844.5014624</v>
      </c>
      <c r="S1378" s="118">
        <f>+S1375*'Monthly Parameters'!S144</f>
        <v>27432844.5014624</v>
      </c>
      <c r="T1378" s="118">
        <f>+T1375*'Monthly Parameters'!T144</f>
        <v>27432844.5014624</v>
      </c>
      <c r="U1378" s="118">
        <f>+U1375*'Monthly Parameters'!U144</f>
        <v>27432844.5014624</v>
      </c>
      <c r="V1378" s="118">
        <f>+V1375*'Monthly Parameters'!V144</f>
        <v>27432844.5014624</v>
      </c>
      <c r="W1378" s="118">
        <f>+W1375*'Monthly Parameters'!W144</f>
        <v>27432844.5014624</v>
      </c>
      <c r="X1378" s="118">
        <f>+X1375*'Monthly Parameters'!X144</f>
        <v>27432844.5014624</v>
      </c>
      <c r="Y1378" s="118">
        <f>+Y1375*'Monthly Parameters'!Y144</f>
        <v>27432844.5014624</v>
      </c>
      <c r="Z1378" s="118">
        <f>+Z1375*'Monthly Parameters'!Z144</f>
        <v>27432844.5014624</v>
      </c>
      <c r="AA1378" s="118">
        <f>+AA1375*'Monthly Parameters'!AA144</f>
        <v>22803156.325814154</v>
      </c>
      <c r="AB1378" s="118">
        <f>+AB1375*'Monthly Parameters'!AB144</f>
        <v>22803156.325814154</v>
      </c>
      <c r="AC1378" s="118">
        <f>+AC1375*'Monthly Parameters'!AC144</f>
        <v>22803156.325814154</v>
      </c>
      <c r="AD1378" s="118">
        <f>+AD1375*'Monthly Parameters'!AD144</f>
        <v>22803156.325814154</v>
      </c>
      <c r="AE1378" s="118">
        <f>+AE1375*'Monthly Parameters'!AE144</f>
        <v>22803156.325814154</v>
      </c>
      <c r="AF1378" s="118">
        <f>+AF1375*'Monthly Parameters'!AF144</f>
        <v>22803156.325814154</v>
      </c>
      <c r="AG1378" s="118">
        <f>+AG1375*'Monthly Parameters'!AG144</f>
        <v>22803156.325814154</v>
      </c>
      <c r="AH1378" s="118">
        <f>+AH1375*'Monthly Parameters'!AH144</f>
        <v>22803156.325814154</v>
      </c>
      <c r="AI1378" s="118">
        <f>+AI1375*'Monthly Parameters'!AI144</f>
        <v>22803156.325814154</v>
      </c>
      <c r="AJ1378" s="118">
        <f>+AJ1375*'Monthly Parameters'!AJ144</f>
        <v>22803156.325814154</v>
      </c>
      <c r="AK1378" s="118">
        <f>+AK1375*'Monthly Parameters'!AK144</f>
        <v>22803156.325814154</v>
      </c>
      <c r="AL1378" s="118">
        <f>+AL1375*'Monthly Parameters'!AL144</f>
        <v>22803156.325814154</v>
      </c>
      <c r="AM1378" s="118">
        <f>+AM1375*'Monthly Parameters'!AM144</f>
        <v>14699910.120054511</v>
      </c>
      <c r="AN1378" s="118">
        <f>+AN1375*'Monthly Parameters'!AN144</f>
        <v>14699910.120054511</v>
      </c>
      <c r="AO1378" s="118">
        <f>+AO1375*'Monthly Parameters'!AO144</f>
        <v>14699910.120054511</v>
      </c>
      <c r="AP1378" s="118">
        <f>+AP1375*'Monthly Parameters'!AP144</f>
        <v>14699910.120054511</v>
      </c>
      <c r="AQ1378" s="118">
        <f>+AQ1375*'Monthly Parameters'!AQ144</f>
        <v>14699910.120054511</v>
      </c>
      <c r="AR1378" s="118">
        <f>+AR1375*'Monthly Parameters'!AR144</f>
        <v>14699910.120054511</v>
      </c>
      <c r="AS1378" s="118">
        <f>+AS1375*'Monthly Parameters'!AS144</f>
        <v>14699910.120054511</v>
      </c>
      <c r="AT1378" s="118">
        <f>+AT1375*'Monthly Parameters'!AT144</f>
        <v>14699910.120054511</v>
      </c>
      <c r="AU1378" s="118">
        <f>+AU1375*'Monthly Parameters'!AU144</f>
        <v>14699910.120054511</v>
      </c>
      <c r="AV1378" s="118">
        <f>+AV1375*'Monthly Parameters'!AV144</f>
        <v>14699910.120054511</v>
      </c>
      <c r="AW1378" s="118">
        <f>+AW1375*'Monthly Parameters'!AW144</f>
        <v>14699910.120054511</v>
      </c>
      <c r="AX1378" s="118">
        <f>+AX1375*'Monthly Parameters'!AX144</f>
        <v>14699910.120054511</v>
      </c>
      <c r="AY1378" s="118">
        <f>+AY1375*'Monthly Parameters'!AY144</f>
        <v>20540674.407756176</v>
      </c>
      <c r="AZ1378" s="118">
        <f>+AZ1375*'Monthly Parameters'!AZ144</f>
        <v>20540674.407756176</v>
      </c>
      <c r="BA1378" s="118">
        <f>+BA1375*'Monthly Parameters'!BA144</f>
        <v>20540674.407756176</v>
      </c>
      <c r="BB1378" s="118">
        <f>+BB1375*'Monthly Parameters'!BB144</f>
        <v>20540674.407756176</v>
      </c>
      <c r="BC1378" s="118">
        <f>+BC1375*'Monthly Parameters'!BC144</f>
        <v>20540674.407756176</v>
      </c>
      <c r="BD1378" s="118">
        <f>+BD1375*'Monthly Parameters'!BD144</f>
        <v>20540674.407756176</v>
      </c>
      <c r="BE1378" s="118">
        <f>+BE1375*'Monthly Parameters'!BE144</f>
        <v>20540674.407756176</v>
      </c>
      <c r="BF1378" s="118">
        <f>+BF1375*'Monthly Parameters'!BF144</f>
        <v>20540674.407756176</v>
      </c>
      <c r="BG1378" s="118">
        <f>+BG1375*'Monthly Parameters'!BG144</f>
        <v>20540674.407756176</v>
      </c>
      <c r="BH1378" s="118">
        <f>+BH1375*'Monthly Parameters'!BH144</f>
        <v>20540674.407756176</v>
      </c>
      <c r="BI1378" s="118">
        <f>+BI1375*'Monthly Parameters'!BI144</f>
        <v>20540674.407756176</v>
      </c>
      <c r="BJ1378" s="118">
        <f>+BJ1375*'Monthly Parameters'!BJ144</f>
        <v>20540674.407756176</v>
      </c>
      <c r="BK1378" s="118">
        <f>+BK1375*'Monthly Parameters'!BK144</f>
        <v>30477347.918427318</v>
      </c>
      <c r="BL1378" s="118">
        <f>+BL1375*'Monthly Parameters'!BL144</f>
        <v>30477347.918427318</v>
      </c>
      <c r="BM1378" s="118">
        <f>+BM1375*'Monthly Parameters'!BM144</f>
        <v>30477347.918427318</v>
      </c>
      <c r="BN1378" s="118">
        <f>+BN1375*'Monthly Parameters'!BN144</f>
        <v>30477347.918427318</v>
      </c>
      <c r="BO1378" s="118">
        <f>+BO1375*'Monthly Parameters'!BO144</f>
        <v>30477347.918427318</v>
      </c>
      <c r="BP1378" s="118">
        <f>+BP1375*'Monthly Parameters'!BP144</f>
        <v>30477347.918427318</v>
      </c>
      <c r="BQ1378" s="118">
        <f>+BQ1375*'Monthly Parameters'!BQ144</f>
        <v>30477347.918427318</v>
      </c>
      <c r="BR1378" s="118">
        <f>+BR1375*'Monthly Parameters'!BR144</f>
        <v>30477347.918427318</v>
      </c>
      <c r="BS1378" s="118">
        <f>+BS1375*'Monthly Parameters'!BS144</f>
        <v>30477347.918427318</v>
      </c>
      <c r="BT1378" s="118">
        <f>+BT1375*'Monthly Parameters'!BT144</f>
        <v>30477347.918427318</v>
      </c>
      <c r="BU1378" s="118">
        <f>+BU1375*'Monthly Parameters'!BU144</f>
        <v>30477347.918427318</v>
      </c>
      <c r="BV1378" s="118">
        <f>+BV1375*'Monthly Parameters'!BV144</f>
        <v>30477347.918427318</v>
      </c>
      <c r="BW1378" s="247">
        <f t="shared" si="3791"/>
        <v>1391447199.2821736</v>
      </c>
    </row>
    <row r="1379" spans="1:75" x14ac:dyDescent="0.3">
      <c r="A1379" s="168" t="s">
        <v>523</v>
      </c>
      <c r="O1379" s="118">
        <f>+O1375*'Monthly Parameters'!O145</f>
        <v>14771531.654633598</v>
      </c>
      <c r="P1379" s="118">
        <f>+P1375*'Monthly Parameters'!P145</f>
        <v>14771531.654633598</v>
      </c>
      <c r="Q1379" s="118">
        <f>+Q1375*'Monthly Parameters'!Q145</f>
        <v>14771531.654633598</v>
      </c>
      <c r="R1379" s="118">
        <f>+R1375*'Monthly Parameters'!R145</f>
        <v>14771531.654633598</v>
      </c>
      <c r="S1379" s="118">
        <f>+S1375*'Monthly Parameters'!S145</f>
        <v>14771531.654633598</v>
      </c>
      <c r="T1379" s="118">
        <f>+T1375*'Monthly Parameters'!T145</f>
        <v>14771531.654633598</v>
      </c>
      <c r="U1379" s="118">
        <f>+U1375*'Monthly Parameters'!U145</f>
        <v>14771531.654633598</v>
      </c>
      <c r="V1379" s="118">
        <f>+V1375*'Monthly Parameters'!V145</f>
        <v>14771531.654633598</v>
      </c>
      <c r="W1379" s="118">
        <f>+W1375*'Monthly Parameters'!W145</f>
        <v>14771531.654633598</v>
      </c>
      <c r="X1379" s="118">
        <f>+X1375*'Monthly Parameters'!X145</f>
        <v>14771531.654633598</v>
      </c>
      <c r="Y1379" s="118">
        <f>+Y1375*'Monthly Parameters'!Y145</f>
        <v>14771531.654633598</v>
      </c>
      <c r="Z1379" s="118">
        <f>+Z1375*'Monthly Parameters'!Z145</f>
        <v>14771531.654633598</v>
      </c>
      <c r="AA1379" s="118">
        <f>+AA1375*'Monthly Parameters'!AA145</f>
        <v>22803156.325814154</v>
      </c>
      <c r="AB1379" s="118">
        <f>+AB1375*'Monthly Parameters'!AB145</f>
        <v>22803156.325814154</v>
      </c>
      <c r="AC1379" s="118">
        <f>+AC1375*'Monthly Parameters'!AC145</f>
        <v>22803156.325814154</v>
      </c>
      <c r="AD1379" s="118">
        <f>+AD1375*'Monthly Parameters'!AD145</f>
        <v>22803156.325814154</v>
      </c>
      <c r="AE1379" s="118">
        <f>+AE1375*'Monthly Parameters'!AE145</f>
        <v>22803156.325814154</v>
      </c>
      <c r="AF1379" s="118">
        <f>+AF1375*'Monthly Parameters'!AF145</f>
        <v>22803156.325814154</v>
      </c>
      <c r="AG1379" s="118">
        <f>+AG1375*'Monthly Parameters'!AG145</f>
        <v>22803156.325814154</v>
      </c>
      <c r="AH1379" s="118">
        <f>+AH1375*'Monthly Parameters'!AH145</f>
        <v>22803156.325814154</v>
      </c>
      <c r="AI1379" s="118">
        <f>+AI1375*'Monthly Parameters'!AI145</f>
        <v>22803156.325814154</v>
      </c>
      <c r="AJ1379" s="118">
        <f>+AJ1375*'Monthly Parameters'!AJ145</f>
        <v>22803156.325814154</v>
      </c>
      <c r="AK1379" s="118">
        <f>+AK1375*'Monthly Parameters'!AK145</f>
        <v>22803156.325814154</v>
      </c>
      <c r="AL1379" s="118">
        <f>+AL1375*'Monthly Parameters'!AL145</f>
        <v>22803156.325814154</v>
      </c>
      <c r="AM1379" s="118">
        <f>+AM1375*'Monthly Parameters'!AM145</f>
        <v>34299790.28012719</v>
      </c>
      <c r="AN1379" s="118">
        <f>+AN1375*'Monthly Parameters'!AN145</f>
        <v>34299790.28012719</v>
      </c>
      <c r="AO1379" s="118">
        <f>+AO1375*'Monthly Parameters'!AO145</f>
        <v>34299790.28012719</v>
      </c>
      <c r="AP1379" s="118">
        <f>+AP1375*'Monthly Parameters'!AP145</f>
        <v>34299790.28012719</v>
      </c>
      <c r="AQ1379" s="118">
        <f>+AQ1375*'Monthly Parameters'!AQ145</f>
        <v>34299790.28012719</v>
      </c>
      <c r="AR1379" s="118">
        <f>+AR1375*'Monthly Parameters'!AR145</f>
        <v>34299790.28012719</v>
      </c>
      <c r="AS1379" s="118">
        <f>+AS1375*'Monthly Parameters'!AS145</f>
        <v>34299790.28012719</v>
      </c>
      <c r="AT1379" s="118">
        <f>+AT1375*'Monthly Parameters'!AT145</f>
        <v>34299790.28012719</v>
      </c>
      <c r="AU1379" s="118">
        <f>+AU1375*'Monthly Parameters'!AU145</f>
        <v>34299790.28012719</v>
      </c>
      <c r="AV1379" s="118">
        <f>+AV1375*'Monthly Parameters'!AV145</f>
        <v>34299790.28012719</v>
      </c>
      <c r="AW1379" s="118">
        <f>+AW1375*'Monthly Parameters'!AW145</f>
        <v>34299790.28012719</v>
      </c>
      <c r="AX1379" s="118">
        <f>+AX1375*'Monthly Parameters'!AX145</f>
        <v>34299790.28012719</v>
      </c>
      <c r="AY1379" s="118">
        <f>+AY1375*'Monthly Parameters'!AY145</f>
        <v>30811011.611634258</v>
      </c>
      <c r="AZ1379" s="118">
        <f>+AZ1375*'Monthly Parameters'!AZ145</f>
        <v>30811011.611634258</v>
      </c>
      <c r="BA1379" s="118">
        <f>+BA1375*'Monthly Parameters'!BA145</f>
        <v>30811011.611634258</v>
      </c>
      <c r="BB1379" s="118">
        <f>+BB1375*'Monthly Parameters'!BB145</f>
        <v>30811011.611634258</v>
      </c>
      <c r="BC1379" s="118">
        <f>+BC1375*'Monthly Parameters'!BC145</f>
        <v>30811011.611634258</v>
      </c>
      <c r="BD1379" s="118">
        <f>+BD1375*'Monthly Parameters'!BD145</f>
        <v>30811011.611634258</v>
      </c>
      <c r="BE1379" s="118">
        <f>+BE1375*'Monthly Parameters'!BE145</f>
        <v>30811011.611634258</v>
      </c>
      <c r="BF1379" s="118">
        <f>+BF1375*'Monthly Parameters'!BF145</f>
        <v>30811011.611634258</v>
      </c>
      <c r="BG1379" s="118">
        <f>+BG1375*'Monthly Parameters'!BG145</f>
        <v>30811011.611634258</v>
      </c>
      <c r="BH1379" s="118">
        <f>+BH1375*'Monthly Parameters'!BH145</f>
        <v>30811011.611634258</v>
      </c>
      <c r="BI1379" s="118">
        <f>+BI1375*'Monthly Parameters'!BI145</f>
        <v>30811011.611634258</v>
      </c>
      <c r="BJ1379" s="118">
        <f>+BJ1375*'Monthly Parameters'!BJ145</f>
        <v>30811011.611634258</v>
      </c>
      <c r="BK1379" s="118">
        <f>+BK1375*'Monthly Parameters'!BK145</f>
        <v>24936011.933258716</v>
      </c>
      <c r="BL1379" s="118">
        <f>+BL1375*'Monthly Parameters'!BL145</f>
        <v>24936011.933258716</v>
      </c>
      <c r="BM1379" s="118">
        <f>+BM1375*'Monthly Parameters'!BM145</f>
        <v>24936011.933258716</v>
      </c>
      <c r="BN1379" s="118">
        <f>+BN1375*'Monthly Parameters'!BN145</f>
        <v>24936011.933258716</v>
      </c>
      <c r="BO1379" s="118">
        <f>+BO1375*'Monthly Parameters'!BO145</f>
        <v>24936011.933258716</v>
      </c>
      <c r="BP1379" s="118">
        <f>+BP1375*'Monthly Parameters'!BP145</f>
        <v>24936011.933258716</v>
      </c>
      <c r="BQ1379" s="118">
        <f>+BQ1375*'Monthly Parameters'!BQ145</f>
        <v>24936011.933258716</v>
      </c>
      <c r="BR1379" s="118">
        <f>+BR1375*'Monthly Parameters'!BR145</f>
        <v>24936011.933258716</v>
      </c>
      <c r="BS1379" s="118">
        <f>+BS1375*'Monthly Parameters'!BS145</f>
        <v>24936011.933258716</v>
      </c>
      <c r="BT1379" s="118">
        <f>+BT1375*'Monthly Parameters'!BT145</f>
        <v>24936011.933258716</v>
      </c>
      <c r="BU1379" s="118">
        <f>+BU1375*'Monthly Parameters'!BU145</f>
        <v>24936011.933258716</v>
      </c>
      <c r="BV1379" s="118">
        <f>+BV1375*'Monthly Parameters'!BV145</f>
        <v>24936011.933258716</v>
      </c>
      <c r="BW1379" s="247">
        <f t="shared" si="3791"/>
        <v>1531458021.6656153</v>
      </c>
    </row>
    <row r="1380" spans="1:75" x14ac:dyDescent="0.3">
      <c r="A1380" s="5" t="s">
        <v>707</v>
      </c>
      <c r="O1380" s="119">
        <f>+O1375-O1378-O1379</f>
        <v>0</v>
      </c>
      <c r="P1380" s="119">
        <f t="shared" ref="P1380:BV1380" si="3820">+P1375-P1378-P1379</f>
        <v>0</v>
      </c>
      <c r="Q1380" s="119">
        <f t="shared" si="3820"/>
        <v>0</v>
      </c>
      <c r="R1380" s="119">
        <f t="shared" si="3820"/>
        <v>0</v>
      </c>
      <c r="S1380" s="119">
        <f t="shared" si="3820"/>
        <v>0</v>
      </c>
      <c r="T1380" s="119">
        <f t="shared" si="3820"/>
        <v>0</v>
      </c>
      <c r="U1380" s="119">
        <f t="shared" si="3820"/>
        <v>0</v>
      </c>
      <c r="V1380" s="119">
        <f t="shared" si="3820"/>
        <v>0</v>
      </c>
      <c r="W1380" s="119">
        <f t="shared" si="3820"/>
        <v>0</v>
      </c>
      <c r="X1380" s="119">
        <f t="shared" si="3820"/>
        <v>0</v>
      </c>
      <c r="Y1380" s="119">
        <f t="shared" si="3820"/>
        <v>0</v>
      </c>
      <c r="Z1380" s="119">
        <f t="shared" si="3820"/>
        <v>0</v>
      </c>
      <c r="AA1380" s="119">
        <f t="shared" si="3820"/>
        <v>0</v>
      </c>
      <c r="AB1380" s="119">
        <f t="shared" si="3820"/>
        <v>0</v>
      </c>
      <c r="AC1380" s="119">
        <f t="shared" si="3820"/>
        <v>0</v>
      </c>
      <c r="AD1380" s="119">
        <f t="shared" si="3820"/>
        <v>0</v>
      </c>
      <c r="AE1380" s="119">
        <f t="shared" si="3820"/>
        <v>0</v>
      </c>
      <c r="AF1380" s="119">
        <f t="shared" si="3820"/>
        <v>0</v>
      </c>
      <c r="AG1380" s="119">
        <f t="shared" si="3820"/>
        <v>0</v>
      </c>
      <c r="AH1380" s="119">
        <f t="shared" si="3820"/>
        <v>0</v>
      </c>
      <c r="AI1380" s="119">
        <f t="shared" si="3820"/>
        <v>0</v>
      </c>
      <c r="AJ1380" s="119">
        <f t="shared" si="3820"/>
        <v>0</v>
      </c>
      <c r="AK1380" s="119">
        <f t="shared" si="3820"/>
        <v>0</v>
      </c>
      <c r="AL1380" s="119">
        <f t="shared" si="3820"/>
        <v>0</v>
      </c>
      <c r="AM1380" s="119">
        <f t="shared" si="3820"/>
        <v>0</v>
      </c>
      <c r="AN1380" s="119">
        <f t="shared" si="3820"/>
        <v>0</v>
      </c>
      <c r="AO1380" s="119">
        <f t="shared" si="3820"/>
        <v>0</v>
      </c>
      <c r="AP1380" s="119">
        <f t="shared" si="3820"/>
        <v>0</v>
      </c>
      <c r="AQ1380" s="119">
        <f t="shared" si="3820"/>
        <v>0</v>
      </c>
      <c r="AR1380" s="119">
        <f t="shared" si="3820"/>
        <v>0</v>
      </c>
      <c r="AS1380" s="119">
        <f t="shared" si="3820"/>
        <v>0</v>
      </c>
      <c r="AT1380" s="119">
        <f t="shared" si="3820"/>
        <v>0</v>
      </c>
      <c r="AU1380" s="119">
        <f t="shared" si="3820"/>
        <v>0</v>
      </c>
      <c r="AV1380" s="119">
        <f t="shared" si="3820"/>
        <v>0</v>
      </c>
      <c r="AW1380" s="119">
        <f t="shared" si="3820"/>
        <v>0</v>
      </c>
      <c r="AX1380" s="119">
        <f t="shared" si="3820"/>
        <v>0</v>
      </c>
      <c r="AY1380" s="119">
        <f t="shared" si="3820"/>
        <v>0</v>
      </c>
      <c r="AZ1380" s="119">
        <f t="shared" si="3820"/>
        <v>0</v>
      </c>
      <c r="BA1380" s="119">
        <f t="shared" si="3820"/>
        <v>0</v>
      </c>
      <c r="BB1380" s="119">
        <f t="shared" si="3820"/>
        <v>0</v>
      </c>
      <c r="BC1380" s="119">
        <f t="shared" si="3820"/>
        <v>0</v>
      </c>
      <c r="BD1380" s="119">
        <f t="shared" si="3820"/>
        <v>0</v>
      </c>
      <c r="BE1380" s="119">
        <f t="shared" si="3820"/>
        <v>0</v>
      </c>
      <c r="BF1380" s="119">
        <f t="shared" si="3820"/>
        <v>0</v>
      </c>
      <c r="BG1380" s="119">
        <f t="shared" si="3820"/>
        <v>0</v>
      </c>
      <c r="BH1380" s="119">
        <f t="shared" si="3820"/>
        <v>0</v>
      </c>
      <c r="BI1380" s="119">
        <f t="shared" si="3820"/>
        <v>0</v>
      </c>
      <c r="BJ1380" s="119">
        <f t="shared" si="3820"/>
        <v>0</v>
      </c>
      <c r="BK1380" s="119">
        <f t="shared" si="3820"/>
        <v>0</v>
      </c>
      <c r="BL1380" s="119">
        <f t="shared" si="3820"/>
        <v>0</v>
      </c>
      <c r="BM1380" s="119">
        <f t="shared" si="3820"/>
        <v>0</v>
      </c>
      <c r="BN1380" s="119">
        <f t="shared" si="3820"/>
        <v>0</v>
      </c>
      <c r="BO1380" s="119">
        <f t="shared" si="3820"/>
        <v>0</v>
      </c>
      <c r="BP1380" s="119">
        <f t="shared" si="3820"/>
        <v>0</v>
      </c>
      <c r="BQ1380" s="119">
        <f t="shared" si="3820"/>
        <v>0</v>
      </c>
      <c r="BR1380" s="119">
        <f t="shared" si="3820"/>
        <v>0</v>
      </c>
      <c r="BS1380" s="119">
        <f t="shared" si="3820"/>
        <v>0</v>
      </c>
      <c r="BT1380" s="119">
        <f t="shared" si="3820"/>
        <v>0</v>
      </c>
      <c r="BU1380" s="119">
        <f t="shared" si="3820"/>
        <v>0</v>
      </c>
      <c r="BV1380" s="119">
        <f t="shared" si="3820"/>
        <v>0</v>
      </c>
      <c r="BW1380" s="291">
        <f t="shared" si="3791"/>
        <v>0</v>
      </c>
    </row>
    <row r="1381" spans="1:75" x14ac:dyDescent="0.3">
      <c r="O1381" s="119"/>
      <c r="P1381" s="119"/>
      <c r="Q1381" s="119"/>
      <c r="R1381" s="119"/>
      <c r="S1381" s="119"/>
      <c r="T1381" s="119"/>
      <c r="U1381" s="119"/>
      <c r="V1381" s="119"/>
      <c r="W1381" s="119"/>
      <c r="X1381" s="119"/>
      <c r="Y1381" s="119"/>
      <c r="Z1381" s="119"/>
      <c r="AA1381" s="119"/>
      <c r="AB1381" s="119"/>
      <c r="AC1381" s="119"/>
      <c r="AD1381" s="119"/>
      <c r="AE1381" s="119"/>
      <c r="AF1381" s="119"/>
      <c r="AG1381" s="119"/>
      <c r="AH1381" s="119"/>
      <c r="AI1381" s="119"/>
      <c r="AJ1381" s="119"/>
      <c r="AK1381" s="119"/>
      <c r="AL1381" s="119"/>
      <c r="AM1381" s="119"/>
      <c r="AN1381" s="119"/>
      <c r="AO1381" s="119"/>
      <c r="AP1381" s="119"/>
      <c r="AQ1381" s="119"/>
      <c r="AR1381" s="119"/>
      <c r="AS1381" s="119"/>
      <c r="AT1381" s="119"/>
      <c r="AU1381" s="119"/>
      <c r="AV1381" s="119"/>
      <c r="AW1381" s="119"/>
      <c r="AX1381" s="119"/>
      <c r="AY1381" s="119"/>
      <c r="AZ1381" s="119"/>
      <c r="BA1381" s="119"/>
      <c r="BB1381" s="119"/>
      <c r="BC1381" s="119"/>
      <c r="BD1381" s="119"/>
      <c r="BE1381" s="119"/>
      <c r="BF1381" s="119"/>
      <c r="BG1381" s="119"/>
      <c r="BH1381" s="119"/>
      <c r="BI1381" s="119"/>
      <c r="BJ1381" s="119"/>
      <c r="BK1381" s="119"/>
      <c r="BL1381" s="119"/>
      <c r="BM1381" s="119"/>
      <c r="BN1381" s="119"/>
      <c r="BO1381" s="119"/>
      <c r="BP1381" s="119"/>
      <c r="BQ1381" s="119"/>
      <c r="BR1381" s="119"/>
      <c r="BS1381" s="119"/>
      <c r="BT1381" s="119"/>
      <c r="BU1381" s="119"/>
      <c r="BV1381" s="119"/>
      <c r="BW1381" s="291"/>
    </row>
    <row r="1382" spans="1:75" x14ac:dyDescent="0.3">
      <c r="A1382" s="3" t="s">
        <v>669</v>
      </c>
      <c r="O1382" s="119"/>
      <c r="P1382" s="119"/>
      <c r="Q1382" s="119"/>
      <c r="R1382" s="119"/>
      <c r="S1382" s="119"/>
      <c r="T1382" s="119"/>
      <c r="U1382" s="119"/>
      <c r="V1382" s="119"/>
      <c r="W1382" s="119"/>
      <c r="X1382" s="119"/>
      <c r="Y1382" s="119"/>
      <c r="Z1382" s="119"/>
      <c r="AA1382" s="119"/>
      <c r="AB1382" s="119"/>
      <c r="AC1382" s="119"/>
      <c r="AD1382" s="119"/>
      <c r="AE1382" s="119"/>
      <c r="AF1382" s="119"/>
      <c r="AG1382" s="119"/>
      <c r="AH1382" s="119"/>
      <c r="AI1382" s="119"/>
      <c r="AJ1382" s="119"/>
      <c r="AK1382" s="119"/>
      <c r="AL1382" s="119"/>
      <c r="AM1382" s="119"/>
      <c r="AN1382" s="119"/>
      <c r="AO1382" s="119"/>
      <c r="AP1382" s="119"/>
      <c r="AQ1382" s="119"/>
      <c r="AR1382" s="119"/>
      <c r="AS1382" s="119"/>
      <c r="AT1382" s="119"/>
      <c r="AU1382" s="119"/>
      <c r="AV1382" s="119"/>
      <c r="AW1382" s="119"/>
      <c r="AX1382" s="119"/>
      <c r="AY1382" s="119"/>
      <c r="AZ1382" s="119"/>
      <c r="BA1382" s="119"/>
      <c r="BB1382" s="119"/>
      <c r="BC1382" s="119"/>
      <c r="BD1382" s="119"/>
      <c r="BE1382" s="119"/>
      <c r="BF1382" s="119"/>
      <c r="BG1382" s="119"/>
      <c r="BH1382" s="119"/>
      <c r="BI1382" s="119"/>
      <c r="BJ1382" s="119"/>
      <c r="BK1382" s="119"/>
      <c r="BL1382" s="119"/>
      <c r="BM1382" s="119"/>
      <c r="BN1382" s="119"/>
      <c r="BO1382" s="119"/>
      <c r="BP1382" s="119"/>
      <c r="BQ1382" s="119"/>
      <c r="BR1382" s="119"/>
      <c r="BS1382" s="119"/>
      <c r="BT1382" s="119"/>
      <c r="BU1382" s="119"/>
      <c r="BV1382" s="119"/>
    </row>
    <row r="1383" spans="1:75" x14ac:dyDescent="0.3">
      <c r="O1383" s="119"/>
      <c r="P1383" s="119"/>
      <c r="Q1383" s="119"/>
      <c r="R1383" s="119"/>
      <c r="S1383" s="119"/>
      <c r="T1383" s="119"/>
      <c r="U1383" s="119"/>
      <c r="V1383" s="119"/>
      <c r="W1383" s="119"/>
      <c r="X1383" s="119"/>
      <c r="Y1383" s="119"/>
      <c r="Z1383" s="119"/>
      <c r="AA1383" s="119"/>
      <c r="AB1383" s="119"/>
      <c r="AC1383" s="119"/>
      <c r="AD1383" s="119"/>
      <c r="AE1383" s="119"/>
      <c r="AF1383" s="119"/>
      <c r="AG1383" s="119"/>
      <c r="AH1383" s="119"/>
      <c r="AI1383" s="119"/>
      <c r="AJ1383" s="119"/>
      <c r="AK1383" s="119"/>
      <c r="AL1383" s="119"/>
      <c r="AM1383" s="119"/>
      <c r="AN1383" s="119"/>
      <c r="AO1383" s="119"/>
      <c r="AP1383" s="119"/>
      <c r="AQ1383" s="119"/>
      <c r="AR1383" s="119"/>
      <c r="AS1383" s="119"/>
      <c r="AT1383" s="119"/>
      <c r="AU1383" s="119"/>
      <c r="AV1383" s="119"/>
      <c r="AW1383" s="119"/>
      <c r="AX1383" s="119"/>
      <c r="AY1383" s="119"/>
      <c r="AZ1383" s="119"/>
      <c r="BA1383" s="119"/>
      <c r="BB1383" s="119"/>
      <c r="BC1383" s="119"/>
      <c r="BD1383" s="119"/>
      <c r="BE1383" s="119"/>
      <c r="BF1383" s="119"/>
      <c r="BG1383" s="119"/>
      <c r="BH1383" s="119"/>
      <c r="BI1383" s="119"/>
      <c r="BJ1383" s="119"/>
      <c r="BK1383" s="119"/>
      <c r="BL1383" s="119"/>
      <c r="BM1383" s="119"/>
      <c r="BN1383" s="119"/>
      <c r="BO1383" s="119"/>
      <c r="BP1383" s="119"/>
      <c r="BQ1383" s="119"/>
      <c r="BR1383" s="119"/>
      <c r="BS1383" s="119"/>
      <c r="BT1383" s="119"/>
      <c r="BU1383" s="119"/>
      <c r="BV1383" s="119"/>
      <c r="BW1383" s="291">
        <f t="shared" si="3791"/>
        <v>0</v>
      </c>
    </row>
    <row r="1384" spans="1:75" x14ac:dyDescent="0.3">
      <c r="A1384" s="5" t="s">
        <v>472</v>
      </c>
      <c r="O1384" s="118">
        <f>+((N1355-N1367-N1370-N1372)/2)+((O1355-O1367-O1370-O1372)/2)</f>
        <v>15420404.593439998</v>
      </c>
      <c r="P1384" s="118">
        <f t="shared" ref="P1384:BU1384" si="3821">+((O1355-O1367-O1370-O1372)/2)+((P1355-P1367-P1370-P1372)/2)</f>
        <v>30840809.186879996</v>
      </c>
      <c r="Q1384" s="118">
        <f t="shared" si="3821"/>
        <v>30840809.186879996</v>
      </c>
      <c r="R1384" s="118">
        <f t="shared" si="3821"/>
        <v>30840809.186879996</v>
      </c>
      <c r="S1384" s="118">
        <f t="shared" si="3821"/>
        <v>30840809.186879996</v>
      </c>
      <c r="T1384" s="118">
        <f t="shared" si="3821"/>
        <v>30840809.186879996</v>
      </c>
      <c r="U1384" s="118">
        <f t="shared" si="3821"/>
        <v>30840809.186879996</v>
      </c>
      <c r="V1384" s="118">
        <f t="shared" si="3821"/>
        <v>30840809.186879996</v>
      </c>
      <c r="W1384" s="118">
        <f t="shared" si="3821"/>
        <v>30840809.186879996</v>
      </c>
      <c r="X1384" s="118">
        <f t="shared" si="3821"/>
        <v>30840809.186879996</v>
      </c>
      <c r="Y1384" s="118">
        <f t="shared" si="3821"/>
        <v>30840809.186879996</v>
      </c>
      <c r="Z1384" s="118">
        <f t="shared" si="3821"/>
        <v>30840809.186879996</v>
      </c>
      <c r="AA1384" s="118">
        <f t="shared" si="3821"/>
        <v>32083790.17463997</v>
      </c>
      <c r="AB1384" s="118">
        <f t="shared" si="3821"/>
        <v>33326771.16239994</v>
      </c>
      <c r="AC1384" s="118">
        <f t="shared" si="3821"/>
        <v>33326771.16239994</v>
      </c>
      <c r="AD1384" s="118">
        <f t="shared" si="3821"/>
        <v>33326771.16239994</v>
      </c>
      <c r="AE1384" s="118">
        <f t="shared" si="3821"/>
        <v>33326771.16239994</v>
      </c>
      <c r="AF1384" s="118">
        <f t="shared" si="3821"/>
        <v>33326771.16239994</v>
      </c>
      <c r="AG1384" s="118">
        <f t="shared" si="3821"/>
        <v>33326771.16239994</v>
      </c>
      <c r="AH1384" s="118">
        <f t="shared" si="3821"/>
        <v>33326771.16239994</v>
      </c>
      <c r="AI1384" s="118">
        <f t="shared" si="3821"/>
        <v>33326771.16239994</v>
      </c>
      <c r="AJ1384" s="118">
        <f t="shared" si="3821"/>
        <v>33326771.16239994</v>
      </c>
      <c r="AK1384" s="118">
        <f t="shared" si="3821"/>
        <v>33326771.16239994</v>
      </c>
      <c r="AL1384" s="118">
        <f t="shared" si="3821"/>
        <v>33326771.16239994</v>
      </c>
      <c r="AM1384" s="118">
        <f t="shared" si="3821"/>
        <v>34566628.655650854</v>
      </c>
      <c r="AN1384" s="118">
        <f t="shared" si="3821"/>
        <v>35806486.148901775</v>
      </c>
      <c r="AO1384" s="118">
        <f t="shared" si="3821"/>
        <v>35806486.148901775</v>
      </c>
      <c r="AP1384" s="118">
        <f t="shared" si="3821"/>
        <v>35806486.148901775</v>
      </c>
      <c r="AQ1384" s="118">
        <f t="shared" si="3821"/>
        <v>35806486.148901775</v>
      </c>
      <c r="AR1384" s="118">
        <f t="shared" si="3821"/>
        <v>35806486.148901775</v>
      </c>
      <c r="AS1384" s="118">
        <f t="shared" si="3821"/>
        <v>35806486.148901775</v>
      </c>
      <c r="AT1384" s="118">
        <f t="shared" si="3821"/>
        <v>35806486.148901775</v>
      </c>
      <c r="AU1384" s="118">
        <f t="shared" si="3821"/>
        <v>35806486.148901775</v>
      </c>
      <c r="AV1384" s="118">
        <f t="shared" si="3821"/>
        <v>35806486.148901775</v>
      </c>
      <c r="AW1384" s="118">
        <f t="shared" si="3821"/>
        <v>35806486.148901775</v>
      </c>
      <c r="AX1384" s="118">
        <f t="shared" si="3821"/>
        <v>35806486.148901775</v>
      </c>
      <c r="AY1384" s="118">
        <f t="shared" si="3821"/>
        <v>36665841.816475421</v>
      </c>
      <c r="AZ1384" s="118">
        <f t="shared" si="3821"/>
        <v>37525197.484049059</v>
      </c>
      <c r="BA1384" s="118">
        <f t="shared" si="3821"/>
        <v>37525197.484049059</v>
      </c>
      <c r="BB1384" s="118">
        <f t="shared" si="3821"/>
        <v>37525197.484049059</v>
      </c>
      <c r="BC1384" s="118">
        <f t="shared" si="3821"/>
        <v>37525197.484049059</v>
      </c>
      <c r="BD1384" s="118">
        <f t="shared" si="3821"/>
        <v>37525197.484049059</v>
      </c>
      <c r="BE1384" s="118">
        <f t="shared" si="3821"/>
        <v>37525197.484049059</v>
      </c>
      <c r="BF1384" s="118">
        <f t="shared" si="3821"/>
        <v>37525197.484049059</v>
      </c>
      <c r="BG1384" s="118">
        <f t="shared" si="3821"/>
        <v>37525197.484049059</v>
      </c>
      <c r="BH1384" s="118">
        <f t="shared" si="3821"/>
        <v>37525197.484049059</v>
      </c>
      <c r="BI1384" s="118">
        <f t="shared" si="3821"/>
        <v>37525197.484049059</v>
      </c>
      <c r="BJ1384" s="118">
        <f t="shared" si="3821"/>
        <v>37525197.484049059</v>
      </c>
      <c r="BK1384" s="118">
        <f t="shared" si="3821"/>
        <v>39009229.698834904</v>
      </c>
      <c r="BL1384" s="118">
        <f t="shared" si="3821"/>
        <v>40493261.913620748</v>
      </c>
      <c r="BM1384" s="118">
        <f t="shared" si="3821"/>
        <v>40493261.913620748</v>
      </c>
      <c r="BN1384" s="118">
        <f t="shared" si="3821"/>
        <v>40493261.913620748</v>
      </c>
      <c r="BO1384" s="118">
        <f t="shared" si="3821"/>
        <v>40493261.913620748</v>
      </c>
      <c r="BP1384" s="118">
        <f t="shared" si="3821"/>
        <v>40493261.913620748</v>
      </c>
      <c r="BQ1384" s="118">
        <f t="shared" si="3821"/>
        <v>40493261.913620748</v>
      </c>
      <c r="BR1384" s="118">
        <f t="shared" si="3821"/>
        <v>40493261.913620748</v>
      </c>
      <c r="BS1384" s="118">
        <f t="shared" si="3821"/>
        <v>40493261.913620748</v>
      </c>
      <c r="BT1384" s="118">
        <f t="shared" si="3821"/>
        <v>40493261.913620748</v>
      </c>
      <c r="BU1384" s="118">
        <f t="shared" si="3821"/>
        <v>40493261.913620748</v>
      </c>
      <c r="BV1384" s="118">
        <f>+((BU1355-BU1367-BU1370-BU1372)/2)+((BV1355-BV1367-BV1370-BV1372)/2)</f>
        <v>40493261.913620748</v>
      </c>
      <c r="BW1384" s="247">
        <f t="shared" si="3791"/>
        <v>2115663679.7934074</v>
      </c>
    </row>
    <row r="1385" spans="1:75" x14ac:dyDescent="0.3">
      <c r="A1385" s="5" t="s">
        <v>661</v>
      </c>
      <c r="O1385" s="118"/>
      <c r="P1385" s="118"/>
      <c r="Q1385" s="118"/>
      <c r="R1385" s="118"/>
      <c r="S1385" s="118"/>
      <c r="T1385" s="118"/>
      <c r="U1385" s="118"/>
      <c r="V1385" s="118"/>
      <c r="W1385" s="118"/>
      <c r="X1385" s="118"/>
      <c r="Y1385" s="118"/>
      <c r="Z1385" s="118">
        <f>+SUM(O1357:Z1357)</f>
        <v>16581080.208000002</v>
      </c>
      <c r="AA1385" s="118"/>
      <c r="AB1385" s="118"/>
      <c r="AC1385" s="118"/>
      <c r="AD1385" s="118"/>
      <c r="AE1385" s="118"/>
      <c r="AF1385" s="118"/>
      <c r="AG1385" s="118"/>
      <c r="AH1385" s="118"/>
      <c r="AI1385" s="118"/>
      <c r="AJ1385" s="118"/>
      <c r="AK1385" s="118"/>
      <c r="AL1385" s="118">
        <f>+SUM(AA1357:AL1357)</f>
        <v>17917618.904516097</v>
      </c>
      <c r="AM1385" s="118"/>
      <c r="AN1385" s="118"/>
      <c r="AO1385" s="118"/>
      <c r="AP1385" s="118"/>
      <c r="AQ1385" s="118"/>
      <c r="AR1385" s="118"/>
      <c r="AS1385" s="118"/>
      <c r="AT1385" s="118"/>
      <c r="AU1385" s="118"/>
      <c r="AV1385" s="118"/>
      <c r="AW1385" s="118"/>
      <c r="AX1385" s="118">
        <f>+SUM(AM1357:AX1357)</f>
        <v>19250799.004785903</v>
      </c>
      <c r="AY1385" s="118"/>
      <c r="AZ1385" s="118"/>
      <c r="BA1385" s="118"/>
      <c r="BB1385" s="118"/>
      <c r="BC1385" s="118"/>
      <c r="BD1385" s="118"/>
      <c r="BE1385" s="118"/>
      <c r="BF1385" s="118"/>
      <c r="BG1385" s="118"/>
      <c r="BH1385" s="118"/>
      <c r="BI1385" s="118"/>
      <c r="BJ1385" s="118">
        <f>+SUM(AY1357:BJ1357)</f>
        <v>20174837.357015625</v>
      </c>
      <c r="BK1385" s="118"/>
      <c r="BL1385" s="118"/>
      <c r="BM1385" s="118"/>
      <c r="BN1385" s="118"/>
      <c r="BO1385" s="118"/>
      <c r="BP1385" s="118"/>
      <c r="BQ1385" s="118"/>
      <c r="BR1385" s="118"/>
      <c r="BS1385" s="118"/>
      <c r="BT1385" s="118"/>
      <c r="BU1385" s="118"/>
      <c r="BV1385" s="118">
        <f>+SUM(BK1357:BV1357)</f>
        <v>21770570.92130148</v>
      </c>
      <c r="BW1385" s="247">
        <f t="shared" si="3791"/>
        <v>95694906.395619109</v>
      </c>
    </row>
    <row r="1386" spans="1:75" x14ac:dyDescent="0.3">
      <c r="A1386" s="5" t="s">
        <v>662</v>
      </c>
      <c r="O1386" s="118">
        <f>+N1360</f>
        <v>0</v>
      </c>
      <c r="P1386" s="118">
        <f t="shared" ref="P1386:BV1386" si="3822">+O1360</f>
        <v>2089216.1062079999</v>
      </c>
      <c r="Q1386" s="118">
        <f t="shared" si="3822"/>
        <v>2089216.1062079999</v>
      </c>
      <c r="R1386" s="118">
        <f t="shared" si="3822"/>
        <v>2089216.1062079999</v>
      </c>
      <c r="S1386" s="118">
        <f t="shared" si="3822"/>
        <v>2089216.1062079999</v>
      </c>
      <c r="T1386" s="118">
        <f t="shared" si="3822"/>
        <v>2089216.1062079999</v>
      </c>
      <c r="U1386" s="118">
        <f t="shared" si="3822"/>
        <v>2089216.1062079999</v>
      </c>
      <c r="V1386" s="118">
        <f t="shared" si="3822"/>
        <v>2089216.1062079999</v>
      </c>
      <c r="W1386" s="118">
        <f t="shared" si="3822"/>
        <v>2089216.1062079999</v>
      </c>
      <c r="X1386" s="118">
        <f t="shared" si="3822"/>
        <v>2089216.1062079999</v>
      </c>
      <c r="Y1386" s="118">
        <f t="shared" si="3822"/>
        <v>2089216.1062079999</v>
      </c>
      <c r="Z1386" s="118">
        <f t="shared" si="3822"/>
        <v>2089216.1062079999</v>
      </c>
      <c r="AA1386" s="118">
        <f t="shared" si="3822"/>
        <v>2089216.1062079999</v>
      </c>
      <c r="AB1386" s="118">
        <f t="shared" si="3822"/>
        <v>2257619.9819690278</v>
      </c>
      <c r="AC1386" s="118">
        <f t="shared" si="3822"/>
        <v>2257619.9819690278</v>
      </c>
      <c r="AD1386" s="118">
        <f t="shared" si="3822"/>
        <v>2257619.9819690278</v>
      </c>
      <c r="AE1386" s="118">
        <f t="shared" si="3822"/>
        <v>2257619.9819690278</v>
      </c>
      <c r="AF1386" s="118">
        <f t="shared" si="3822"/>
        <v>2257619.9819690278</v>
      </c>
      <c r="AG1386" s="118">
        <f t="shared" si="3822"/>
        <v>2257619.9819690278</v>
      </c>
      <c r="AH1386" s="118">
        <f t="shared" si="3822"/>
        <v>2257619.9819690278</v>
      </c>
      <c r="AI1386" s="118">
        <f t="shared" si="3822"/>
        <v>2257619.9819690278</v>
      </c>
      <c r="AJ1386" s="118">
        <f t="shared" si="3822"/>
        <v>2257619.9819690278</v>
      </c>
      <c r="AK1386" s="118">
        <f t="shared" si="3822"/>
        <v>2257619.9819690278</v>
      </c>
      <c r="AL1386" s="118">
        <f t="shared" si="3822"/>
        <v>2257619.9819690278</v>
      </c>
      <c r="AM1386" s="118">
        <f t="shared" si="3822"/>
        <v>2257619.9819690278</v>
      </c>
      <c r="AN1386" s="118">
        <f t="shared" si="3822"/>
        <v>2425600.6746030231</v>
      </c>
      <c r="AO1386" s="118">
        <f t="shared" si="3822"/>
        <v>2425600.6746030231</v>
      </c>
      <c r="AP1386" s="118">
        <f t="shared" si="3822"/>
        <v>2425600.6746030231</v>
      </c>
      <c r="AQ1386" s="118">
        <f t="shared" si="3822"/>
        <v>2425600.6746030231</v>
      </c>
      <c r="AR1386" s="118">
        <f t="shared" si="3822"/>
        <v>2425600.6746030231</v>
      </c>
      <c r="AS1386" s="118">
        <f t="shared" si="3822"/>
        <v>2425600.6746030231</v>
      </c>
      <c r="AT1386" s="118">
        <f t="shared" si="3822"/>
        <v>2425600.6746030231</v>
      </c>
      <c r="AU1386" s="118">
        <f t="shared" si="3822"/>
        <v>2425600.6746030231</v>
      </c>
      <c r="AV1386" s="118">
        <f t="shared" si="3822"/>
        <v>2425600.6746030231</v>
      </c>
      <c r="AW1386" s="118">
        <f t="shared" si="3822"/>
        <v>2425600.6746030231</v>
      </c>
      <c r="AX1386" s="118">
        <f t="shared" si="3822"/>
        <v>2425600.6746030231</v>
      </c>
      <c r="AY1386" s="118">
        <f t="shared" si="3822"/>
        <v>2425600.6746030231</v>
      </c>
      <c r="AZ1386" s="118">
        <f t="shared" si="3822"/>
        <v>2542029.5069839684</v>
      </c>
      <c r="BA1386" s="118">
        <f t="shared" si="3822"/>
        <v>2542029.5069839684</v>
      </c>
      <c r="BB1386" s="118">
        <f t="shared" si="3822"/>
        <v>2542029.5069839684</v>
      </c>
      <c r="BC1386" s="118">
        <f t="shared" si="3822"/>
        <v>2542029.5069839684</v>
      </c>
      <c r="BD1386" s="118">
        <f t="shared" si="3822"/>
        <v>2542029.5069839684</v>
      </c>
      <c r="BE1386" s="118">
        <f t="shared" si="3822"/>
        <v>2542029.5069839684</v>
      </c>
      <c r="BF1386" s="118">
        <f t="shared" si="3822"/>
        <v>2542029.5069839684</v>
      </c>
      <c r="BG1386" s="118">
        <f t="shared" si="3822"/>
        <v>2542029.5069839684</v>
      </c>
      <c r="BH1386" s="118">
        <f t="shared" si="3822"/>
        <v>2542029.5069839684</v>
      </c>
      <c r="BI1386" s="118">
        <f t="shared" si="3822"/>
        <v>2542029.5069839684</v>
      </c>
      <c r="BJ1386" s="118">
        <f t="shared" si="3822"/>
        <v>2542029.5069839684</v>
      </c>
      <c r="BK1386" s="118">
        <f t="shared" si="3822"/>
        <v>2542029.5069839684</v>
      </c>
      <c r="BL1386" s="118">
        <f t="shared" si="3822"/>
        <v>2743091.936083986</v>
      </c>
      <c r="BM1386" s="118">
        <f t="shared" si="3822"/>
        <v>2743091.936083986</v>
      </c>
      <c r="BN1386" s="118">
        <f t="shared" si="3822"/>
        <v>2743091.936083986</v>
      </c>
      <c r="BO1386" s="118">
        <f t="shared" si="3822"/>
        <v>2743091.936083986</v>
      </c>
      <c r="BP1386" s="118">
        <f t="shared" si="3822"/>
        <v>2743091.936083986</v>
      </c>
      <c r="BQ1386" s="118">
        <f t="shared" si="3822"/>
        <v>2743091.936083986</v>
      </c>
      <c r="BR1386" s="118">
        <f t="shared" si="3822"/>
        <v>2743091.936083986</v>
      </c>
      <c r="BS1386" s="118">
        <f t="shared" si="3822"/>
        <v>2743091.936083986</v>
      </c>
      <c r="BT1386" s="118">
        <f t="shared" si="3822"/>
        <v>2743091.936083986</v>
      </c>
      <c r="BU1386" s="118">
        <f t="shared" si="3822"/>
        <v>2743091.936083986</v>
      </c>
      <c r="BV1386" s="118">
        <f t="shared" si="3822"/>
        <v>2743091.936083986</v>
      </c>
      <c r="BW1386" s="247">
        <f t="shared" si="3791"/>
        <v>141947606.53409207</v>
      </c>
    </row>
    <row r="1387" spans="1:75" x14ac:dyDescent="0.3">
      <c r="A1387" s="5" t="s">
        <v>639</v>
      </c>
      <c r="O1387" s="118">
        <f>+N1365</f>
        <v>0</v>
      </c>
      <c r="P1387" s="118">
        <f t="shared" ref="P1387:BV1387" si="3823">+O1365</f>
        <v>2901689.0363999996</v>
      </c>
      <c r="Q1387" s="118">
        <f t="shared" si="3823"/>
        <v>2901689.0363999996</v>
      </c>
      <c r="R1387" s="118">
        <f t="shared" si="3823"/>
        <v>2901689.0363999996</v>
      </c>
      <c r="S1387" s="118">
        <f t="shared" si="3823"/>
        <v>2901689.0363999996</v>
      </c>
      <c r="T1387" s="118">
        <f t="shared" si="3823"/>
        <v>2901689.0363999996</v>
      </c>
      <c r="U1387" s="118">
        <f t="shared" si="3823"/>
        <v>2901689.0363999996</v>
      </c>
      <c r="V1387" s="118">
        <f t="shared" si="3823"/>
        <v>2901689.0363999996</v>
      </c>
      <c r="W1387" s="118">
        <f t="shared" si="3823"/>
        <v>2901689.0363999996</v>
      </c>
      <c r="X1387" s="118">
        <f t="shared" si="3823"/>
        <v>2901689.0363999996</v>
      </c>
      <c r="Y1387" s="118">
        <f t="shared" si="3823"/>
        <v>2901689.0363999996</v>
      </c>
      <c r="Z1387" s="118">
        <f t="shared" si="3823"/>
        <v>2901689.0363999996</v>
      </c>
      <c r="AA1387" s="118">
        <f t="shared" si="3823"/>
        <v>2901689.0363999996</v>
      </c>
      <c r="AB1387" s="118">
        <f t="shared" si="3823"/>
        <v>3135583.3082903167</v>
      </c>
      <c r="AC1387" s="118">
        <f t="shared" si="3823"/>
        <v>3135583.3082903167</v>
      </c>
      <c r="AD1387" s="118">
        <f t="shared" si="3823"/>
        <v>3135583.3082903167</v>
      </c>
      <c r="AE1387" s="118">
        <f t="shared" si="3823"/>
        <v>3135583.3082903167</v>
      </c>
      <c r="AF1387" s="118">
        <f t="shared" si="3823"/>
        <v>3135583.3082903167</v>
      </c>
      <c r="AG1387" s="118">
        <f t="shared" si="3823"/>
        <v>3135583.3082903167</v>
      </c>
      <c r="AH1387" s="118">
        <f>+AG1365</f>
        <v>3135583.3082903167</v>
      </c>
      <c r="AI1387" s="118">
        <f t="shared" si="3823"/>
        <v>3135583.3082903167</v>
      </c>
      <c r="AJ1387" s="118">
        <f t="shared" si="3823"/>
        <v>3135583.3082903167</v>
      </c>
      <c r="AK1387" s="118">
        <f t="shared" si="3823"/>
        <v>3135583.3082903167</v>
      </c>
      <c r="AL1387" s="118">
        <f t="shared" si="3823"/>
        <v>3135583.3082903167</v>
      </c>
      <c r="AM1387" s="118">
        <f t="shared" si="3823"/>
        <v>3135583.3082903167</v>
      </c>
      <c r="AN1387" s="118">
        <f t="shared" si="3823"/>
        <v>3368889.8258375325</v>
      </c>
      <c r="AO1387" s="118">
        <f t="shared" si="3823"/>
        <v>3368889.8258375325</v>
      </c>
      <c r="AP1387" s="118">
        <f t="shared" si="3823"/>
        <v>3368889.8258375325</v>
      </c>
      <c r="AQ1387" s="118">
        <f t="shared" si="3823"/>
        <v>3368889.8258375325</v>
      </c>
      <c r="AR1387" s="118">
        <f t="shared" si="3823"/>
        <v>3368889.8258375325</v>
      </c>
      <c r="AS1387" s="118">
        <f t="shared" si="3823"/>
        <v>3368889.8258375325</v>
      </c>
      <c r="AT1387" s="118">
        <f t="shared" si="3823"/>
        <v>3368889.8258375325</v>
      </c>
      <c r="AU1387" s="118">
        <f t="shared" si="3823"/>
        <v>3368889.8258375325</v>
      </c>
      <c r="AV1387" s="118">
        <f t="shared" si="3823"/>
        <v>3368889.8258375325</v>
      </c>
      <c r="AW1387" s="118">
        <f t="shared" si="3823"/>
        <v>3368889.8258375325</v>
      </c>
      <c r="AX1387" s="118">
        <f t="shared" si="3823"/>
        <v>3368889.8258375325</v>
      </c>
      <c r="AY1387" s="118">
        <f t="shared" si="3823"/>
        <v>3368889.8258375325</v>
      </c>
      <c r="AZ1387" s="118">
        <f t="shared" si="3823"/>
        <v>3530596.537477734</v>
      </c>
      <c r="BA1387" s="118">
        <f t="shared" si="3823"/>
        <v>3530596.537477734</v>
      </c>
      <c r="BB1387" s="118">
        <f t="shared" si="3823"/>
        <v>3530596.537477734</v>
      </c>
      <c r="BC1387" s="118">
        <f t="shared" si="3823"/>
        <v>3530596.537477734</v>
      </c>
      <c r="BD1387" s="118">
        <f t="shared" si="3823"/>
        <v>3530596.537477734</v>
      </c>
      <c r="BE1387" s="118">
        <f t="shared" si="3823"/>
        <v>3530596.537477734</v>
      </c>
      <c r="BF1387" s="118">
        <f t="shared" si="3823"/>
        <v>3530596.537477734</v>
      </c>
      <c r="BG1387" s="118">
        <f t="shared" si="3823"/>
        <v>3530596.537477734</v>
      </c>
      <c r="BH1387" s="118">
        <f t="shared" si="3823"/>
        <v>3530596.537477734</v>
      </c>
      <c r="BI1387" s="118">
        <f t="shared" si="3823"/>
        <v>3530596.537477734</v>
      </c>
      <c r="BJ1387" s="118">
        <f t="shared" si="3823"/>
        <v>3530596.537477734</v>
      </c>
      <c r="BK1387" s="118">
        <f t="shared" si="3823"/>
        <v>3530596.537477734</v>
      </c>
      <c r="BL1387" s="118">
        <f t="shared" si="3823"/>
        <v>3809849.9112277585</v>
      </c>
      <c r="BM1387" s="118">
        <f t="shared" si="3823"/>
        <v>3809849.9112277585</v>
      </c>
      <c r="BN1387" s="118">
        <f t="shared" si="3823"/>
        <v>3809849.9112277585</v>
      </c>
      <c r="BO1387" s="118">
        <f t="shared" si="3823"/>
        <v>3809849.9112277585</v>
      </c>
      <c r="BP1387" s="118">
        <f t="shared" si="3823"/>
        <v>3809849.9112277585</v>
      </c>
      <c r="BQ1387" s="118">
        <f t="shared" si="3823"/>
        <v>3809849.9112277585</v>
      </c>
      <c r="BR1387" s="118">
        <f t="shared" si="3823"/>
        <v>3809849.9112277585</v>
      </c>
      <c r="BS1387" s="118">
        <f t="shared" si="3823"/>
        <v>3809849.9112277585</v>
      </c>
      <c r="BT1387" s="118">
        <f t="shared" si="3823"/>
        <v>3809849.9112277585</v>
      </c>
      <c r="BU1387" s="118">
        <f t="shared" si="3823"/>
        <v>3809849.9112277585</v>
      </c>
      <c r="BV1387" s="118">
        <f t="shared" si="3823"/>
        <v>3809849.9112277585</v>
      </c>
      <c r="BW1387" s="247">
        <f t="shared" si="3791"/>
        <v>197149453.51957244</v>
      </c>
    </row>
    <row r="1388" spans="1:75" x14ac:dyDescent="0.3">
      <c r="A1388" s="5" t="s">
        <v>670</v>
      </c>
      <c r="O1388" s="118">
        <f>+N1368</f>
        <v>0</v>
      </c>
      <c r="P1388" s="118">
        <f t="shared" ref="P1388:BV1388" si="3824">+O1368</f>
        <v>3714161.9665919994</v>
      </c>
      <c r="Q1388" s="118">
        <f t="shared" si="3824"/>
        <v>3714161.9665919994</v>
      </c>
      <c r="R1388" s="118">
        <f t="shared" si="3824"/>
        <v>3714161.9665919994</v>
      </c>
      <c r="S1388" s="118">
        <f t="shared" si="3824"/>
        <v>3714161.9665919994</v>
      </c>
      <c r="T1388" s="118">
        <f t="shared" si="3824"/>
        <v>3714161.9665919994</v>
      </c>
      <c r="U1388" s="118">
        <f t="shared" si="3824"/>
        <v>3714161.9665919994</v>
      </c>
      <c r="V1388" s="118">
        <f t="shared" si="3824"/>
        <v>3714161.9665919994</v>
      </c>
      <c r="W1388" s="118">
        <f t="shared" si="3824"/>
        <v>3714161.9665919994</v>
      </c>
      <c r="X1388" s="118">
        <f t="shared" si="3824"/>
        <v>3714161.9665919994</v>
      </c>
      <c r="Y1388" s="118">
        <f t="shared" si="3824"/>
        <v>3714161.9665919994</v>
      </c>
      <c r="Z1388" s="118">
        <f t="shared" si="3824"/>
        <v>3714161.9665919994</v>
      </c>
      <c r="AA1388" s="118">
        <f t="shared" si="3824"/>
        <v>3714161.9665919994</v>
      </c>
      <c r="AB1388" s="118">
        <f t="shared" si="3824"/>
        <v>4013546.6346116057</v>
      </c>
      <c r="AC1388" s="118">
        <f t="shared" si="3824"/>
        <v>4013546.6346116057</v>
      </c>
      <c r="AD1388" s="118">
        <f t="shared" si="3824"/>
        <v>4013546.6346116057</v>
      </c>
      <c r="AE1388" s="118">
        <f t="shared" si="3824"/>
        <v>4013546.6346116057</v>
      </c>
      <c r="AF1388" s="118">
        <f t="shared" si="3824"/>
        <v>4013546.6346116057</v>
      </c>
      <c r="AG1388" s="118">
        <f t="shared" si="3824"/>
        <v>4013546.6346116057</v>
      </c>
      <c r="AH1388" s="118">
        <f t="shared" si="3824"/>
        <v>4013546.6346116057</v>
      </c>
      <c r="AI1388" s="118">
        <f t="shared" si="3824"/>
        <v>4013546.6346116057</v>
      </c>
      <c r="AJ1388" s="118">
        <f t="shared" si="3824"/>
        <v>4013546.6346116057</v>
      </c>
      <c r="AK1388" s="118">
        <f t="shared" si="3824"/>
        <v>4013546.6346116057</v>
      </c>
      <c r="AL1388" s="118">
        <f t="shared" si="3824"/>
        <v>4013546.6346116057</v>
      </c>
      <c r="AM1388" s="118">
        <f t="shared" si="3824"/>
        <v>4013546.6346116057</v>
      </c>
      <c r="AN1388" s="118">
        <f t="shared" si="3824"/>
        <v>4312178.9770720415</v>
      </c>
      <c r="AO1388" s="118">
        <f t="shared" si="3824"/>
        <v>4312178.9770720415</v>
      </c>
      <c r="AP1388" s="118">
        <f t="shared" si="3824"/>
        <v>4312178.9770720415</v>
      </c>
      <c r="AQ1388" s="118">
        <f t="shared" si="3824"/>
        <v>4312178.9770720415</v>
      </c>
      <c r="AR1388" s="118">
        <f t="shared" si="3824"/>
        <v>4312178.9770720415</v>
      </c>
      <c r="AS1388" s="118">
        <f t="shared" si="3824"/>
        <v>4312178.9770720415</v>
      </c>
      <c r="AT1388" s="118">
        <f t="shared" si="3824"/>
        <v>4312178.9770720415</v>
      </c>
      <c r="AU1388" s="118">
        <f t="shared" si="3824"/>
        <v>4312178.9770720415</v>
      </c>
      <c r="AV1388" s="118">
        <f t="shared" si="3824"/>
        <v>4312178.9770720415</v>
      </c>
      <c r="AW1388" s="118">
        <f t="shared" si="3824"/>
        <v>4312178.9770720415</v>
      </c>
      <c r="AX1388" s="118">
        <f t="shared" si="3824"/>
        <v>4312178.9770720415</v>
      </c>
      <c r="AY1388" s="118">
        <f t="shared" si="3824"/>
        <v>4312178.9770720415</v>
      </c>
      <c r="AZ1388" s="118">
        <f t="shared" si="3824"/>
        <v>4519163.5679714996</v>
      </c>
      <c r="BA1388" s="118">
        <f t="shared" si="3824"/>
        <v>4519163.5679714996</v>
      </c>
      <c r="BB1388" s="118">
        <f t="shared" si="3824"/>
        <v>4519163.5679714996</v>
      </c>
      <c r="BC1388" s="118">
        <f t="shared" si="3824"/>
        <v>4519163.5679714996</v>
      </c>
      <c r="BD1388" s="118">
        <f t="shared" si="3824"/>
        <v>4519163.5679714996</v>
      </c>
      <c r="BE1388" s="118">
        <f t="shared" si="3824"/>
        <v>4519163.5679714996</v>
      </c>
      <c r="BF1388" s="118">
        <f t="shared" si="3824"/>
        <v>4519163.5679714996</v>
      </c>
      <c r="BG1388" s="118">
        <f t="shared" si="3824"/>
        <v>4519163.5679714996</v>
      </c>
      <c r="BH1388" s="118">
        <f t="shared" si="3824"/>
        <v>4519163.5679714996</v>
      </c>
      <c r="BI1388" s="118">
        <f t="shared" si="3824"/>
        <v>4519163.5679714996</v>
      </c>
      <c r="BJ1388" s="118">
        <f t="shared" si="3824"/>
        <v>4519163.5679714996</v>
      </c>
      <c r="BK1388" s="118">
        <f t="shared" si="3824"/>
        <v>4519163.5679714996</v>
      </c>
      <c r="BL1388" s="118">
        <f t="shared" si="3824"/>
        <v>4876607.8863715306</v>
      </c>
      <c r="BM1388" s="118">
        <f t="shared" si="3824"/>
        <v>4876607.8863715306</v>
      </c>
      <c r="BN1388" s="118">
        <f t="shared" si="3824"/>
        <v>4876607.8863715306</v>
      </c>
      <c r="BO1388" s="118">
        <f t="shared" si="3824"/>
        <v>4876607.8863715306</v>
      </c>
      <c r="BP1388" s="118">
        <f t="shared" si="3824"/>
        <v>4876607.8863715306</v>
      </c>
      <c r="BQ1388" s="118">
        <f t="shared" si="3824"/>
        <v>4876607.8863715306</v>
      </c>
      <c r="BR1388" s="118">
        <f t="shared" si="3824"/>
        <v>4876607.8863715306</v>
      </c>
      <c r="BS1388" s="118">
        <f t="shared" si="3824"/>
        <v>4876607.8863715306</v>
      </c>
      <c r="BT1388" s="118">
        <f t="shared" si="3824"/>
        <v>4876607.8863715306</v>
      </c>
      <c r="BU1388" s="118">
        <f t="shared" si="3824"/>
        <v>4876607.8863715306</v>
      </c>
      <c r="BV1388" s="118">
        <f t="shared" si="3824"/>
        <v>4876607.8863715306</v>
      </c>
      <c r="BW1388" s="247">
        <f t="shared" si="3791"/>
        <v>252351300.50505251</v>
      </c>
    </row>
    <row r="1389" spans="1:75" x14ac:dyDescent="0.3">
      <c r="A1389" s="5" t="s">
        <v>665</v>
      </c>
      <c r="O1389" s="118">
        <f>+N1371</f>
        <v>0</v>
      </c>
      <c r="P1389" s="118">
        <f t="shared" ref="P1389:BV1389" si="3825">+O1371</f>
        <v>812472.930192</v>
      </c>
      <c r="Q1389" s="118">
        <f t="shared" si="3825"/>
        <v>812472.930192</v>
      </c>
      <c r="R1389" s="118">
        <f t="shared" si="3825"/>
        <v>812472.930192</v>
      </c>
      <c r="S1389" s="118">
        <f t="shared" si="3825"/>
        <v>812472.930192</v>
      </c>
      <c r="T1389" s="118">
        <f t="shared" si="3825"/>
        <v>812472.930192</v>
      </c>
      <c r="U1389" s="118">
        <f t="shared" si="3825"/>
        <v>812472.930192</v>
      </c>
      <c r="V1389" s="118">
        <f t="shared" si="3825"/>
        <v>812472.930192</v>
      </c>
      <c r="W1389" s="118">
        <f t="shared" si="3825"/>
        <v>812472.930192</v>
      </c>
      <c r="X1389" s="118">
        <f t="shared" si="3825"/>
        <v>812472.930192</v>
      </c>
      <c r="Y1389" s="118">
        <f t="shared" si="3825"/>
        <v>812472.930192</v>
      </c>
      <c r="Z1389" s="118">
        <f t="shared" si="3825"/>
        <v>812472.930192</v>
      </c>
      <c r="AA1389" s="118">
        <f t="shared" si="3825"/>
        <v>812472.930192</v>
      </c>
      <c r="AB1389" s="118">
        <f t="shared" si="3825"/>
        <v>877963.32632128871</v>
      </c>
      <c r="AC1389" s="118">
        <f t="shared" si="3825"/>
        <v>877963.32632128871</v>
      </c>
      <c r="AD1389" s="118">
        <f t="shared" si="3825"/>
        <v>877963.32632128871</v>
      </c>
      <c r="AE1389" s="118">
        <f t="shared" si="3825"/>
        <v>877963.32632128871</v>
      </c>
      <c r="AF1389" s="118">
        <f t="shared" si="3825"/>
        <v>877963.32632128871</v>
      </c>
      <c r="AG1389" s="118">
        <f t="shared" si="3825"/>
        <v>877963.32632128871</v>
      </c>
      <c r="AH1389" s="118">
        <f t="shared" si="3825"/>
        <v>877963.32632128871</v>
      </c>
      <c r="AI1389" s="118">
        <f t="shared" si="3825"/>
        <v>877963.32632128871</v>
      </c>
      <c r="AJ1389" s="118">
        <f t="shared" si="3825"/>
        <v>877963.32632128871</v>
      </c>
      <c r="AK1389" s="118">
        <f t="shared" si="3825"/>
        <v>877963.32632128871</v>
      </c>
      <c r="AL1389" s="118">
        <f t="shared" si="3825"/>
        <v>877963.32632128871</v>
      </c>
      <c r="AM1389" s="118">
        <f t="shared" si="3825"/>
        <v>877963.32632128871</v>
      </c>
      <c r="AN1389" s="118">
        <f t="shared" si="3825"/>
        <v>943289.15123450907</v>
      </c>
      <c r="AO1389" s="118">
        <f t="shared" si="3825"/>
        <v>943289.15123450907</v>
      </c>
      <c r="AP1389" s="118">
        <f t="shared" si="3825"/>
        <v>943289.15123450907</v>
      </c>
      <c r="AQ1389" s="118">
        <f t="shared" si="3825"/>
        <v>943289.15123450907</v>
      </c>
      <c r="AR1389" s="118">
        <f t="shared" si="3825"/>
        <v>943289.15123450907</v>
      </c>
      <c r="AS1389" s="118">
        <f t="shared" si="3825"/>
        <v>943289.15123450907</v>
      </c>
      <c r="AT1389" s="118">
        <f t="shared" si="3825"/>
        <v>943289.15123450907</v>
      </c>
      <c r="AU1389" s="118">
        <f t="shared" si="3825"/>
        <v>943289.15123450907</v>
      </c>
      <c r="AV1389" s="118">
        <f t="shared" si="3825"/>
        <v>943289.15123450907</v>
      </c>
      <c r="AW1389" s="118">
        <f t="shared" si="3825"/>
        <v>943289.15123450907</v>
      </c>
      <c r="AX1389" s="118">
        <f t="shared" si="3825"/>
        <v>943289.15123450907</v>
      </c>
      <c r="AY1389" s="118">
        <f t="shared" si="3825"/>
        <v>943289.15123450907</v>
      </c>
      <c r="AZ1389" s="118">
        <f t="shared" si="3825"/>
        <v>988567.0304937656</v>
      </c>
      <c r="BA1389" s="118">
        <f t="shared" si="3825"/>
        <v>988567.0304937656</v>
      </c>
      <c r="BB1389" s="118">
        <f t="shared" si="3825"/>
        <v>988567.0304937656</v>
      </c>
      <c r="BC1389" s="118">
        <f t="shared" si="3825"/>
        <v>988567.0304937656</v>
      </c>
      <c r="BD1389" s="118">
        <f t="shared" si="3825"/>
        <v>988567.0304937656</v>
      </c>
      <c r="BE1389" s="118">
        <f t="shared" si="3825"/>
        <v>988567.0304937656</v>
      </c>
      <c r="BF1389" s="118">
        <f t="shared" si="3825"/>
        <v>988567.0304937656</v>
      </c>
      <c r="BG1389" s="118">
        <f t="shared" si="3825"/>
        <v>988567.0304937656</v>
      </c>
      <c r="BH1389" s="118">
        <f t="shared" si="3825"/>
        <v>988567.0304937656</v>
      </c>
      <c r="BI1389" s="118">
        <f t="shared" si="3825"/>
        <v>988567.0304937656</v>
      </c>
      <c r="BJ1389" s="118">
        <f t="shared" si="3825"/>
        <v>988567.0304937656</v>
      </c>
      <c r="BK1389" s="118">
        <f t="shared" si="3825"/>
        <v>988567.0304937656</v>
      </c>
      <c r="BL1389" s="118">
        <f t="shared" si="3825"/>
        <v>1066757.9751437723</v>
      </c>
      <c r="BM1389" s="118">
        <f t="shared" si="3825"/>
        <v>1066757.9751437723</v>
      </c>
      <c r="BN1389" s="118">
        <f t="shared" si="3825"/>
        <v>1066757.9751437723</v>
      </c>
      <c r="BO1389" s="118">
        <f t="shared" si="3825"/>
        <v>1066757.9751437723</v>
      </c>
      <c r="BP1389" s="118">
        <f t="shared" si="3825"/>
        <v>1066757.9751437723</v>
      </c>
      <c r="BQ1389" s="118">
        <f t="shared" si="3825"/>
        <v>1066757.9751437723</v>
      </c>
      <c r="BR1389" s="118">
        <f t="shared" si="3825"/>
        <v>1066757.9751437723</v>
      </c>
      <c r="BS1389" s="118">
        <f t="shared" si="3825"/>
        <v>1066757.9751437723</v>
      </c>
      <c r="BT1389" s="118">
        <f t="shared" si="3825"/>
        <v>1066757.9751437723</v>
      </c>
      <c r="BU1389" s="118">
        <f t="shared" si="3825"/>
        <v>1066757.9751437723</v>
      </c>
      <c r="BV1389" s="118">
        <f t="shared" si="3825"/>
        <v>1066757.9751437723</v>
      </c>
      <c r="BW1389" s="247">
        <f t="shared" si="3791"/>
        <v>55201846.985480279</v>
      </c>
    </row>
    <row r="1390" spans="1:75" x14ac:dyDescent="0.3">
      <c r="A1390" s="5" t="s">
        <v>666</v>
      </c>
      <c r="O1390" s="118">
        <f>+N1372</f>
        <v>0</v>
      </c>
      <c r="P1390" s="118">
        <f t="shared" ref="P1390:BV1390" si="3826">+O1372</f>
        <v>464270.24582399993</v>
      </c>
      <c r="Q1390" s="118">
        <f t="shared" si="3826"/>
        <v>464270.24582399993</v>
      </c>
      <c r="R1390" s="118">
        <f t="shared" si="3826"/>
        <v>464270.24582399993</v>
      </c>
      <c r="S1390" s="118">
        <f t="shared" si="3826"/>
        <v>464270.24582399993</v>
      </c>
      <c r="T1390" s="118">
        <f t="shared" si="3826"/>
        <v>464270.24582399993</v>
      </c>
      <c r="U1390" s="118">
        <f t="shared" si="3826"/>
        <v>464270.24582399993</v>
      </c>
      <c r="V1390" s="118">
        <f t="shared" si="3826"/>
        <v>464270.24582399993</v>
      </c>
      <c r="W1390" s="118">
        <f t="shared" si="3826"/>
        <v>464270.24582399993</v>
      </c>
      <c r="X1390" s="118">
        <f t="shared" si="3826"/>
        <v>464270.24582399993</v>
      </c>
      <c r="Y1390" s="118">
        <f t="shared" si="3826"/>
        <v>464270.24582399993</v>
      </c>
      <c r="Z1390" s="118">
        <f t="shared" si="3826"/>
        <v>464270.24582399993</v>
      </c>
      <c r="AA1390" s="118">
        <f t="shared" si="3826"/>
        <v>464270.24582399993</v>
      </c>
      <c r="AB1390" s="118">
        <f t="shared" si="3826"/>
        <v>501693.32932645071</v>
      </c>
      <c r="AC1390" s="118">
        <f t="shared" si="3826"/>
        <v>501693.32932645071</v>
      </c>
      <c r="AD1390" s="118">
        <f t="shared" si="3826"/>
        <v>501693.32932645071</v>
      </c>
      <c r="AE1390" s="118">
        <f t="shared" si="3826"/>
        <v>501693.32932645071</v>
      </c>
      <c r="AF1390" s="118">
        <f t="shared" si="3826"/>
        <v>501693.32932645071</v>
      </c>
      <c r="AG1390" s="118">
        <f t="shared" si="3826"/>
        <v>501693.32932645071</v>
      </c>
      <c r="AH1390" s="118">
        <f t="shared" si="3826"/>
        <v>501693.32932645071</v>
      </c>
      <c r="AI1390" s="118">
        <f t="shared" si="3826"/>
        <v>501693.32932645071</v>
      </c>
      <c r="AJ1390" s="118">
        <f t="shared" si="3826"/>
        <v>501693.32932645071</v>
      </c>
      <c r="AK1390" s="118">
        <f t="shared" si="3826"/>
        <v>501693.32932645071</v>
      </c>
      <c r="AL1390" s="118">
        <f t="shared" si="3826"/>
        <v>501693.32932645071</v>
      </c>
      <c r="AM1390" s="118">
        <f t="shared" si="3826"/>
        <v>501693.32932645071</v>
      </c>
      <c r="AN1390" s="118">
        <f t="shared" si="3826"/>
        <v>539022.37213400519</v>
      </c>
      <c r="AO1390" s="118">
        <f t="shared" si="3826"/>
        <v>539022.37213400519</v>
      </c>
      <c r="AP1390" s="118">
        <f t="shared" si="3826"/>
        <v>539022.37213400519</v>
      </c>
      <c r="AQ1390" s="118">
        <f t="shared" si="3826"/>
        <v>539022.37213400519</v>
      </c>
      <c r="AR1390" s="118">
        <f t="shared" si="3826"/>
        <v>539022.37213400519</v>
      </c>
      <c r="AS1390" s="118">
        <f t="shared" si="3826"/>
        <v>539022.37213400519</v>
      </c>
      <c r="AT1390" s="118">
        <f t="shared" si="3826"/>
        <v>539022.37213400519</v>
      </c>
      <c r="AU1390" s="118">
        <f t="shared" si="3826"/>
        <v>539022.37213400519</v>
      </c>
      <c r="AV1390" s="118">
        <f t="shared" si="3826"/>
        <v>539022.37213400519</v>
      </c>
      <c r="AW1390" s="118">
        <f t="shared" si="3826"/>
        <v>539022.37213400519</v>
      </c>
      <c r="AX1390" s="118">
        <f t="shared" si="3826"/>
        <v>539022.37213400519</v>
      </c>
      <c r="AY1390" s="118">
        <f t="shared" si="3826"/>
        <v>539022.37213400519</v>
      </c>
      <c r="AZ1390" s="118">
        <f t="shared" si="3826"/>
        <v>564895.44599643745</v>
      </c>
      <c r="BA1390" s="118">
        <f t="shared" si="3826"/>
        <v>564895.44599643745</v>
      </c>
      <c r="BB1390" s="118">
        <f t="shared" si="3826"/>
        <v>564895.44599643745</v>
      </c>
      <c r="BC1390" s="118">
        <f t="shared" si="3826"/>
        <v>564895.44599643745</v>
      </c>
      <c r="BD1390" s="118">
        <f t="shared" si="3826"/>
        <v>564895.44599643745</v>
      </c>
      <c r="BE1390" s="118">
        <f t="shared" si="3826"/>
        <v>564895.44599643745</v>
      </c>
      <c r="BF1390" s="118">
        <f t="shared" si="3826"/>
        <v>564895.44599643745</v>
      </c>
      <c r="BG1390" s="118">
        <f t="shared" si="3826"/>
        <v>564895.44599643745</v>
      </c>
      <c r="BH1390" s="118">
        <f t="shared" si="3826"/>
        <v>564895.44599643745</v>
      </c>
      <c r="BI1390" s="118">
        <f t="shared" si="3826"/>
        <v>564895.44599643745</v>
      </c>
      <c r="BJ1390" s="118">
        <f t="shared" si="3826"/>
        <v>564895.44599643745</v>
      </c>
      <c r="BK1390" s="118">
        <f t="shared" si="3826"/>
        <v>564895.44599643745</v>
      </c>
      <c r="BL1390" s="118">
        <f t="shared" si="3826"/>
        <v>609575.98579644132</v>
      </c>
      <c r="BM1390" s="118">
        <f t="shared" si="3826"/>
        <v>609575.98579644132</v>
      </c>
      <c r="BN1390" s="118">
        <f t="shared" si="3826"/>
        <v>609575.98579644132</v>
      </c>
      <c r="BO1390" s="118">
        <f t="shared" si="3826"/>
        <v>609575.98579644132</v>
      </c>
      <c r="BP1390" s="118">
        <f t="shared" si="3826"/>
        <v>609575.98579644132</v>
      </c>
      <c r="BQ1390" s="118">
        <f t="shared" si="3826"/>
        <v>609575.98579644132</v>
      </c>
      <c r="BR1390" s="118">
        <f t="shared" si="3826"/>
        <v>609575.98579644132</v>
      </c>
      <c r="BS1390" s="118">
        <f t="shared" si="3826"/>
        <v>609575.98579644132</v>
      </c>
      <c r="BT1390" s="118">
        <f t="shared" si="3826"/>
        <v>609575.98579644132</v>
      </c>
      <c r="BU1390" s="118">
        <f t="shared" si="3826"/>
        <v>609575.98579644132</v>
      </c>
      <c r="BV1390" s="118">
        <f t="shared" si="3826"/>
        <v>609575.98579644132</v>
      </c>
      <c r="BW1390" s="247">
        <f t="shared" si="3791"/>
        <v>31543912.563131563</v>
      </c>
    </row>
    <row r="1391" spans="1:75" x14ac:dyDescent="0.3">
      <c r="O1391" s="119"/>
      <c r="P1391" s="119"/>
      <c r="Q1391" s="119"/>
      <c r="R1391" s="119"/>
      <c r="S1391" s="119"/>
      <c r="T1391" s="119"/>
      <c r="U1391" s="119"/>
      <c r="V1391" s="119"/>
      <c r="W1391" s="119"/>
      <c r="X1391" s="119"/>
      <c r="Y1391" s="119"/>
      <c r="Z1391" s="119"/>
      <c r="AA1391" s="119"/>
      <c r="AB1391" s="119"/>
      <c r="AC1391" s="119"/>
      <c r="AD1391" s="119"/>
      <c r="AE1391" s="119"/>
      <c r="AF1391" s="119"/>
      <c r="AG1391" s="119"/>
      <c r="AH1391" s="119"/>
      <c r="AI1391" s="119"/>
      <c r="AJ1391" s="119"/>
      <c r="AK1391" s="119"/>
      <c r="AL1391" s="119"/>
      <c r="AM1391" s="119"/>
      <c r="AN1391" s="119"/>
      <c r="AO1391" s="119"/>
      <c r="AP1391" s="119"/>
      <c r="AQ1391" s="119"/>
      <c r="AR1391" s="119"/>
      <c r="AS1391" s="119"/>
      <c r="AT1391" s="119"/>
      <c r="AU1391" s="119"/>
      <c r="AV1391" s="119"/>
      <c r="AW1391" s="119"/>
      <c r="AX1391" s="119"/>
      <c r="AY1391" s="119"/>
      <c r="AZ1391" s="119"/>
      <c r="BA1391" s="119"/>
      <c r="BB1391" s="119"/>
      <c r="BC1391" s="119"/>
      <c r="BD1391" s="119"/>
      <c r="BE1391" s="119"/>
      <c r="BF1391" s="119"/>
      <c r="BG1391" s="119"/>
      <c r="BH1391" s="119"/>
      <c r="BI1391" s="119"/>
      <c r="BJ1391" s="119"/>
      <c r="BK1391" s="119"/>
      <c r="BL1391" s="119"/>
      <c r="BM1391" s="119"/>
      <c r="BN1391" s="119"/>
      <c r="BO1391" s="119"/>
      <c r="BP1391" s="119"/>
      <c r="BQ1391" s="119"/>
      <c r="BR1391" s="119"/>
      <c r="BS1391" s="119"/>
      <c r="BT1391" s="119"/>
      <c r="BU1391" s="119"/>
      <c r="BV1391" s="119"/>
      <c r="BW1391" s="291">
        <f t="shared" si="3791"/>
        <v>0</v>
      </c>
    </row>
    <row r="1392" spans="1:75" x14ac:dyDescent="0.3">
      <c r="A1392" s="3" t="s">
        <v>708</v>
      </c>
      <c r="O1392" s="118">
        <f>+O1384+O1385+O1386+O1388+O1387+O1389+O1390</f>
        <v>15420404.593439998</v>
      </c>
      <c r="P1392" s="118">
        <f t="shared" ref="P1392:BV1392" si="3827">+P1384+P1385+P1386+P1388+P1387+P1389+P1390</f>
        <v>40822619.472095996</v>
      </c>
      <c r="Q1392" s="118">
        <f t="shared" si="3827"/>
        <v>40822619.472095996</v>
      </c>
      <c r="R1392" s="118">
        <f t="shared" si="3827"/>
        <v>40822619.472095996</v>
      </c>
      <c r="S1392" s="118">
        <f t="shared" si="3827"/>
        <v>40822619.472095996</v>
      </c>
      <c r="T1392" s="118">
        <f t="shared" si="3827"/>
        <v>40822619.472095996</v>
      </c>
      <c r="U1392" s="118">
        <f t="shared" si="3827"/>
        <v>40822619.472095996</v>
      </c>
      <c r="V1392" s="118">
        <f t="shared" si="3827"/>
        <v>40822619.472095996</v>
      </c>
      <c r="W1392" s="118">
        <f t="shared" si="3827"/>
        <v>40822619.472095996</v>
      </c>
      <c r="X1392" s="118">
        <f t="shared" si="3827"/>
        <v>40822619.472095996</v>
      </c>
      <c r="Y1392" s="118">
        <f t="shared" si="3827"/>
        <v>40822619.472095996</v>
      </c>
      <c r="Z1392" s="118">
        <f t="shared" si="3827"/>
        <v>57403699.680095993</v>
      </c>
      <c r="AA1392" s="118">
        <f t="shared" si="3827"/>
        <v>42065600.459855966</v>
      </c>
      <c r="AB1392" s="118">
        <f t="shared" si="3827"/>
        <v>44113177.742918633</v>
      </c>
      <c r="AC1392" s="118">
        <f t="shared" si="3827"/>
        <v>44113177.742918633</v>
      </c>
      <c r="AD1392" s="118">
        <f t="shared" si="3827"/>
        <v>44113177.742918633</v>
      </c>
      <c r="AE1392" s="118">
        <f t="shared" si="3827"/>
        <v>44113177.742918633</v>
      </c>
      <c r="AF1392" s="118">
        <f t="shared" si="3827"/>
        <v>44113177.742918633</v>
      </c>
      <c r="AG1392" s="118">
        <f t="shared" si="3827"/>
        <v>44113177.742918633</v>
      </c>
      <c r="AH1392" s="118">
        <f t="shared" si="3827"/>
        <v>44113177.742918633</v>
      </c>
      <c r="AI1392" s="118">
        <f t="shared" si="3827"/>
        <v>44113177.742918633</v>
      </c>
      <c r="AJ1392" s="118">
        <f t="shared" si="3827"/>
        <v>44113177.742918633</v>
      </c>
      <c r="AK1392" s="118">
        <f t="shared" si="3827"/>
        <v>44113177.742918633</v>
      </c>
      <c r="AL1392" s="118">
        <f t="shared" si="3827"/>
        <v>62030796.647434726</v>
      </c>
      <c r="AM1392" s="118">
        <f t="shared" si="3827"/>
        <v>45353035.236169547</v>
      </c>
      <c r="AN1392" s="118">
        <f t="shared" si="3827"/>
        <v>47395467.149782881</v>
      </c>
      <c r="AO1392" s="118">
        <f t="shared" si="3827"/>
        <v>47395467.149782881</v>
      </c>
      <c r="AP1392" s="118">
        <f t="shared" si="3827"/>
        <v>47395467.149782881</v>
      </c>
      <c r="AQ1392" s="118">
        <f t="shared" si="3827"/>
        <v>47395467.149782881</v>
      </c>
      <c r="AR1392" s="118">
        <f t="shared" si="3827"/>
        <v>47395467.149782881</v>
      </c>
      <c r="AS1392" s="118">
        <f t="shared" si="3827"/>
        <v>47395467.149782881</v>
      </c>
      <c r="AT1392" s="118">
        <f t="shared" si="3827"/>
        <v>47395467.149782881</v>
      </c>
      <c r="AU1392" s="118">
        <f t="shared" si="3827"/>
        <v>47395467.149782881</v>
      </c>
      <c r="AV1392" s="118">
        <f t="shared" si="3827"/>
        <v>47395467.149782881</v>
      </c>
      <c r="AW1392" s="118">
        <f t="shared" si="3827"/>
        <v>47395467.149782881</v>
      </c>
      <c r="AX1392" s="118">
        <f t="shared" si="3827"/>
        <v>66646266.154568791</v>
      </c>
      <c r="AY1392" s="118">
        <f t="shared" si="3827"/>
        <v>48254822.817356527</v>
      </c>
      <c r="AZ1392" s="118">
        <f t="shared" si="3827"/>
        <v>49670449.572972462</v>
      </c>
      <c r="BA1392" s="118">
        <f t="shared" si="3827"/>
        <v>49670449.572972462</v>
      </c>
      <c r="BB1392" s="118">
        <f t="shared" si="3827"/>
        <v>49670449.572972462</v>
      </c>
      <c r="BC1392" s="118">
        <f t="shared" si="3827"/>
        <v>49670449.572972462</v>
      </c>
      <c r="BD1392" s="118">
        <f t="shared" si="3827"/>
        <v>49670449.572972462</v>
      </c>
      <c r="BE1392" s="118">
        <f t="shared" si="3827"/>
        <v>49670449.572972462</v>
      </c>
      <c r="BF1392" s="118">
        <f t="shared" si="3827"/>
        <v>49670449.572972462</v>
      </c>
      <c r="BG1392" s="118">
        <f t="shared" si="3827"/>
        <v>49670449.572972462</v>
      </c>
      <c r="BH1392" s="118">
        <f t="shared" si="3827"/>
        <v>49670449.572972462</v>
      </c>
      <c r="BI1392" s="118">
        <f t="shared" si="3827"/>
        <v>49670449.572972462</v>
      </c>
      <c r="BJ1392" s="118">
        <f t="shared" si="3827"/>
        <v>69845286.929988086</v>
      </c>
      <c r="BK1392" s="118">
        <f t="shared" si="3827"/>
        <v>51154481.787758306</v>
      </c>
      <c r="BL1392" s="118">
        <f t="shared" si="3827"/>
        <v>53599145.60824424</v>
      </c>
      <c r="BM1392" s="118">
        <f t="shared" si="3827"/>
        <v>53599145.60824424</v>
      </c>
      <c r="BN1392" s="118">
        <f t="shared" si="3827"/>
        <v>53599145.60824424</v>
      </c>
      <c r="BO1392" s="118">
        <f t="shared" si="3827"/>
        <v>53599145.60824424</v>
      </c>
      <c r="BP1392" s="118">
        <f t="shared" si="3827"/>
        <v>53599145.60824424</v>
      </c>
      <c r="BQ1392" s="118">
        <f t="shared" si="3827"/>
        <v>53599145.60824424</v>
      </c>
      <c r="BR1392" s="118">
        <f t="shared" si="3827"/>
        <v>53599145.60824424</v>
      </c>
      <c r="BS1392" s="118">
        <f t="shared" si="3827"/>
        <v>53599145.60824424</v>
      </c>
      <c r="BT1392" s="118">
        <f t="shared" si="3827"/>
        <v>53599145.60824424</v>
      </c>
      <c r="BU1392" s="118">
        <f t="shared" si="3827"/>
        <v>53599145.60824424</v>
      </c>
      <c r="BV1392" s="118">
        <f t="shared" si="3827"/>
        <v>75369716.529545724</v>
      </c>
      <c r="BW1392" s="247">
        <f t="shared" si="3791"/>
        <v>2889552706.2963581</v>
      </c>
    </row>
    <row r="1393" spans="1:75 16371:16371" x14ac:dyDescent="0.3">
      <c r="A1393" s="3"/>
      <c r="O1393" s="178"/>
      <c r="P1393" s="178"/>
      <c r="Q1393" s="178"/>
      <c r="R1393" s="178"/>
      <c r="S1393" s="178"/>
      <c r="T1393" s="178"/>
      <c r="U1393" s="178"/>
      <c r="V1393" s="178"/>
      <c r="W1393" s="178"/>
      <c r="X1393" s="178"/>
      <c r="Y1393" s="178"/>
      <c r="Z1393" s="178"/>
      <c r="AA1393" s="178"/>
      <c r="AB1393" s="178"/>
      <c r="AC1393" s="178"/>
      <c r="AD1393" s="178"/>
      <c r="AE1393" s="178"/>
      <c r="AF1393" s="178"/>
      <c r="AG1393" s="178"/>
      <c r="AH1393" s="178"/>
      <c r="AI1393" s="178"/>
      <c r="AJ1393" s="178"/>
      <c r="AK1393" s="178"/>
      <c r="AL1393" s="178"/>
      <c r="AM1393" s="178"/>
      <c r="AN1393" s="178"/>
      <c r="AO1393" s="178"/>
      <c r="AP1393" s="178"/>
      <c r="AQ1393" s="178"/>
      <c r="AR1393" s="178"/>
      <c r="AS1393" s="178"/>
      <c r="AT1393" s="178"/>
      <c r="AU1393" s="178"/>
      <c r="AV1393" s="178"/>
      <c r="AW1393" s="178"/>
      <c r="AX1393" s="178"/>
      <c r="AY1393" s="178"/>
      <c r="AZ1393" s="178"/>
      <c r="BA1393" s="178"/>
      <c r="BB1393" s="178"/>
      <c r="BC1393" s="178"/>
      <c r="BD1393" s="178"/>
      <c r="BE1393" s="178"/>
      <c r="BF1393" s="178"/>
      <c r="BG1393" s="178"/>
      <c r="BH1393" s="178"/>
      <c r="BI1393" s="178"/>
      <c r="BJ1393" s="178"/>
      <c r="BK1393" s="178"/>
      <c r="BL1393" s="178"/>
      <c r="BM1393" s="178"/>
      <c r="BN1393" s="178"/>
      <c r="BO1393" s="178"/>
      <c r="BP1393" s="178"/>
      <c r="BQ1393" s="178"/>
      <c r="BR1393" s="178"/>
      <c r="BS1393" s="178"/>
      <c r="BT1393" s="178"/>
      <c r="BU1393" s="178"/>
      <c r="BV1393" s="178"/>
      <c r="BW1393" s="292"/>
    </row>
    <row r="1394" spans="1:75 16371:16371" x14ac:dyDescent="0.3">
      <c r="A1394" s="3"/>
      <c r="O1394" s="178"/>
      <c r="P1394" s="178"/>
      <c r="Q1394" s="178"/>
      <c r="R1394" s="178"/>
      <c r="S1394" s="178"/>
      <c r="T1394" s="178"/>
      <c r="U1394" s="178"/>
      <c r="V1394" s="178"/>
      <c r="W1394" s="178"/>
      <c r="X1394" s="178"/>
      <c r="Y1394" s="178"/>
      <c r="Z1394" s="178"/>
      <c r="AA1394" s="178"/>
      <c r="AB1394" s="178"/>
      <c r="AC1394" s="178"/>
      <c r="AD1394" s="178"/>
      <c r="AE1394" s="178"/>
      <c r="AF1394" s="178"/>
      <c r="AG1394" s="178"/>
      <c r="AH1394" s="178"/>
      <c r="AI1394" s="178"/>
      <c r="AJ1394" s="178"/>
      <c r="AK1394" s="178"/>
      <c r="AL1394" s="178"/>
      <c r="AM1394" s="178"/>
      <c r="AN1394" s="178"/>
      <c r="AO1394" s="178"/>
      <c r="AP1394" s="178"/>
      <c r="AQ1394" s="178"/>
      <c r="AR1394" s="178"/>
      <c r="AS1394" s="178"/>
      <c r="AT1394" s="178"/>
      <c r="AU1394" s="178"/>
      <c r="AV1394" s="178"/>
      <c r="AW1394" s="178"/>
      <c r="AX1394" s="178"/>
      <c r="AY1394" s="178"/>
      <c r="AZ1394" s="178"/>
      <c r="BA1394" s="178"/>
      <c r="BB1394" s="178"/>
      <c r="BC1394" s="178"/>
      <c r="BD1394" s="178"/>
      <c r="BE1394" s="178"/>
      <c r="BF1394" s="178"/>
      <c r="BG1394" s="178"/>
      <c r="BH1394" s="178"/>
      <c r="BI1394" s="178"/>
      <c r="BJ1394" s="178"/>
      <c r="BK1394" s="178"/>
      <c r="BL1394" s="178"/>
      <c r="BM1394" s="178"/>
      <c r="BN1394" s="178"/>
      <c r="BO1394" s="178"/>
      <c r="BP1394" s="178"/>
      <c r="BQ1394" s="178"/>
      <c r="BR1394" s="178"/>
      <c r="BS1394" s="178"/>
      <c r="BT1394" s="178"/>
      <c r="BU1394" s="178"/>
      <c r="BV1394" s="178"/>
      <c r="BW1394" s="292"/>
    </row>
    <row r="1395" spans="1:75 16371:16371" x14ac:dyDescent="0.3">
      <c r="A1395" s="5" t="s">
        <v>717</v>
      </c>
      <c r="BW1395" s="292">
        <f t="shared" si="3791"/>
        <v>0</v>
      </c>
    </row>
    <row r="1396" spans="1:75 16371:16371" ht="16.2" thickBot="1" x14ac:dyDescent="0.35">
      <c r="BW1396" s="292"/>
    </row>
    <row r="1397" spans="1:75 16371:16371" x14ac:dyDescent="0.3">
      <c r="A1397" s="49" t="s">
        <v>40</v>
      </c>
      <c r="BW1397" s="247">
        <f t="shared" si="3791"/>
        <v>0</v>
      </c>
    </row>
    <row r="1398" spans="1:75 16371:16371" s="106" customFormat="1" x14ac:dyDescent="0.3">
      <c r="A1398" s="50"/>
      <c r="B1398"/>
      <c r="BW1398" s="247">
        <f t="shared" si="3791"/>
        <v>0</v>
      </c>
      <c r="XEQ1398" s="253"/>
    </row>
    <row r="1399" spans="1:75 16371:16371" ht="16.2" thickBot="1" x14ac:dyDescent="0.35">
      <c r="A1399" s="43" t="s">
        <v>709</v>
      </c>
      <c r="BW1399" s="247">
        <f t="shared" si="3791"/>
        <v>0</v>
      </c>
      <c r="XEQ1399" s="253"/>
    </row>
    <row r="1400" spans="1:75 16371:16371" x14ac:dyDescent="0.3">
      <c r="A1400" s="296" t="s">
        <v>710</v>
      </c>
      <c r="N1400" s="186"/>
      <c r="O1400" s="1023">
        <f>+N1404</f>
        <v>130</v>
      </c>
      <c r="P1400" s="1024">
        <f t="shared" ref="P1400:BV1400" si="3828">+O1404</f>
        <v>91.465069906356092</v>
      </c>
      <c r="Q1400" s="1024">
        <f t="shared" si="3828"/>
        <v>114.35748635976701</v>
      </c>
      <c r="R1400" s="1024">
        <f t="shared" si="3828"/>
        <v>198.72150879607676</v>
      </c>
      <c r="S1400" s="1024">
        <f t="shared" si="3828"/>
        <v>126.13749989069728</v>
      </c>
      <c r="T1400" s="1024">
        <f t="shared" si="3828"/>
        <v>425.91701488746236</v>
      </c>
      <c r="U1400" s="1024">
        <f t="shared" si="3828"/>
        <v>591.91249123642297</v>
      </c>
      <c r="V1400" s="1024">
        <f t="shared" si="3828"/>
        <v>393.26551316258002</v>
      </c>
      <c r="W1400" s="1024">
        <f t="shared" si="3828"/>
        <v>334.74179864635727</v>
      </c>
      <c r="X1400" s="1024">
        <f t="shared" si="3828"/>
        <v>303.64284251491233</v>
      </c>
      <c r="Y1400" s="1024">
        <f t="shared" si="3828"/>
        <v>346.68020984063321</v>
      </c>
      <c r="Z1400" s="1024">
        <f t="shared" si="3828"/>
        <v>390.41429055123484</v>
      </c>
      <c r="AA1400" s="1024">
        <f t="shared" si="3828"/>
        <v>884.70967990389636</v>
      </c>
      <c r="AB1400" s="1024">
        <f t="shared" si="3828"/>
        <v>815.93707389341216</v>
      </c>
      <c r="AC1400" s="1024">
        <f t="shared" si="3828"/>
        <v>737.31404153654432</v>
      </c>
      <c r="AD1400" s="1024">
        <f t="shared" si="3828"/>
        <v>593.05315713947653</v>
      </c>
      <c r="AE1400" s="1024">
        <f t="shared" si="3828"/>
        <v>519.6926027663003</v>
      </c>
      <c r="AF1400" s="1024">
        <f t="shared" si="3828"/>
        <v>443.68779384530285</v>
      </c>
      <c r="AG1400" s="1024">
        <f t="shared" si="3828"/>
        <v>613.55867434404922</v>
      </c>
      <c r="AH1400" s="1024">
        <f t="shared" si="3828"/>
        <v>408.22612969272245</v>
      </c>
      <c r="AI1400" s="1024">
        <f t="shared" si="3828"/>
        <v>349.76226015567477</v>
      </c>
      <c r="AJ1400" s="1024">
        <f t="shared" si="3828"/>
        <v>302.64357286073448</v>
      </c>
      <c r="AK1400" s="1024">
        <f t="shared" si="3828"/>
        <v>354.33476480100524</v>
      </c>
      <c r="AL1400" s="1024">
        <f t="shared" si="3828"/>
        <v>399.09739411408526</v>
      </c>
      <c r="AM1400" s="1024">
        <f t="shared" si="3828"/>
        <v>921.11246864131431</v>
      </c>
      <c r="AN1400" s="1024">
        <f t="shared" si="3828"/>
        <v>853.0185583075064</v>
      </c>
      <c r="AO1400" s="1024">
        <f t="shared" si="3828"/>
        <v>751.40614180420334</v>
      </c>
      <c r="AP1400" s="1024">
        <f t="shared" si="3828"/>
        <v>625.35438163440529</v>
      </c>
      <c r="AQ1400" s="1024">
        <f t="shared" si="3828"/>
        <v>524.90082320143767</v>
      </c>
      <c r="AR1400" s="1024">
        <f t="shared" si="3828"/>
        <v>493.4602146527547</v>
      </c>
      <c r="AS1400" s="1024">
        <f t="shared" si="3828"/>
        <v>701.01960004632429</v>
      </c>
      <c r="AT1400" s="1024">
        <f t="shared" si="3828"/>
        <v>476.95516983903758</v>
      </c>
      <c r="AU1400" s="1024">
        <f t="shared" si="3828"/>
        <v>394.12744347706075</v>
      </c>
      <c r="AV1400" s="1024">
        <f t="shared" si="3828"/>
        <v>350.75122289566264</v>
      </c>
      <c r="AW1400" s="1024">
        <f t="shared" si="3828"/>
        <v>423.88464009217279</v>
      </c>
      <c r="AX1400" s="1024">
        <f t="shared" si="3828"/>
        <v>449.00739607880115</v>
      </c>
      <c r="AY1400" s="1024">
        <f t="shared" si="3828"/>
        <v>1037.1176415307409</v>
      </c>
      <c r="AZ1400" s="1024">
        <f t="shared" si="3828"/>
        <v>969.86843106782806</v>
      </c>
      <c r="BA1400" s="1024">
        <f t="shared" si="3828"/>
        <v>874.93393464219434</v>
      </c>
      <c r="BB1400" s="1024">
        <f t="shared" si="3828"/>
        <v>739.93583446638831</v>
      </c>
      <c r="BC1400" s="1024">
        <f t="shared" si="3828"/>
        <v>643.39609049742057</v>
      </c>
      <c r="BD1400" s="1024">
        <f t="shared" si="3828"/>
        <v>501.08947904062723</v>
      </c>
      <c r="BE1400" s="1024">
        <f t="shared" si="3828"/>
        <v>713.32674474336295</v>
      </c>
      <c r="BF1400" s="1024">
        <f t="shared" si="3828"/>
        <v>497.76182489646203</v>
      </c>
      <c r="BG1400" s="1024">
        <f t="shared" si="3828"/>
        <v>421.7812532816771</v>
      </c>
      <c r="BH1400" s="1024">
        <f t="shared" si="3828"/>
        <v>349.49296664594323</v>
      </c>
      <c r="BI1400" s="1024">
        <f t="shared" si="3828"/>
        <v>426.89875973453081</v>
      </c>
      <c r="BJ1400" s="1024">
        <f t="shared" si="3828"/>
        <v>449.74738286920353</v>
      </c>
      <c r="BK1400" s="1024">
        <f t="shared" si="3828"/>
        <v>1057.8603029453475</v>
      </c>
      <c r="BL1400" s="1024">
        <f t="shared" si="3828"/>
        <v>1011.6364489394696</v>
      </c>
      <c r="BM1400" s="1024">
        <f t="shared" si="3828"/>
        <v>908.13179490083871</v>
      </c>
      <c r="BN1400" s="1024">
        <f t="shared" si="3828"/>
        <v>758.84689402730498</v>
      </c>
      <c r="BO1400" s="1024">
        <f t="shared" si="3828"/>
        <v>656.08507620845603</v>
      </c>
      <c r="BP1400" s="1024">
        <f t="shared" si="3828"/>
        <v>535.17242561206126</v>
      </c>
      <c r="BQ1400" s="1024">
        <f t="shared" si="3828"/>
        <v>761.84850686236052</v>
      </c>
      <c r="BR1400" s="1024">
        <f t="shared" si="3828"/>
        <v>534.07789540581666</v>
      </c>
      <c r="BS1400" s="1024">
        <f t="shared" si="3828"/>
        <v>450.33247469527959</v>
      </c>
      <c r="BT1400" s="1024">
        <f t="shared" si="3828"/>
        <v>367.17669569543091</v>
      </c>
      <c r="BU1400" s="1024">
        <f t="shared" si="3828"/>
        <v>454.99670997759046</v>
      </c>
      <c r="BV1400" s="1025">
        <f t="shared" si="3828"/>
        <v>479.80333876309487</v>
      </c>
      <c r="BW1400" s="381">
        <f t="shared" si="3791"/>
        <v>32435.589838965803</v>
      </c>
      <c r="XEQ1400" s="253"/>
    </row>
    <row r="1401" spans="1:75 16371:16371" ht="16.2" thickBot="1" x14ac:dyDescent="0.35">
      <c r="A1401" s="1032" t="s">
        <v>711</v>
      </c>
      <c r="N1401" s="186"/>
      <c r="O1401" s="1026">
        <f t="shared" ref="O1401:AT1401" si="3829">+O509</f>
        <v>22.441783177260163</v>
      </c>
      <c r="P1401" s="1019">
        <f t="shared" si="3829"/>
        <v>99.130740693255618</v>
      </c>
      <c r="Q1401" s="1019">
        <f t="shared" si="3829"/>
        <v>216.84502830036098</v>
      </c>
      <c r="R1401" s="1019">
        <f t="shared" si="3829"/>
        <v>0</v>
      </c>
      <c r="S1401" s="1019">
        <f t="shared" si="3829"/>
        <v>583.7241915884066</v>
      </c>
      <c r="T1401" s="1019">
        <f t="shared" si="3829"/>
        <v>560.60380383990912</v>
      </c>
      <c r="U1401" s="1019">
        <f t="shared" si="3829"/>
        <v>0</v>
      </c>
      <c r="V1401" s="1019">
        <f t="shared" si="3829"/>
        <v>0</v>
      </c>
      <c r="W1401" s="1019">
        <f t="shared" si="3829"/>
        <v>171.32960554516319</v>
      </c>
      <c r="X1401" s="1019">
        <f t="shared" si="3829"/>
        <v>274.1575072194762</v>
      </c>
      <c r="Y1401" s="1019">
        <f t="shared" si="3829"/>
        <v>304.01027441142486</v>
      </c>
      <c r="Z1401" s="1019">
        <f t="shared" si="3829"/>
        <v>1084.1018426219255</v>
      </c>
      <c r="AA1401" s="1019">
        <f t="shared" si="3829"/>
        <v>0</v>
      </c>
      <c r="AB1401" s="1019">
        <f t="shared" si="3829"/>
        <v>0</v>
      </c>
      <c r="AC1401" s="1019">
        <f t="shared" si="3829"/>
        <v>0</v>
      </c>
      <c r="AD1401" s="1019">
        <f t="shared" si="3829"/>
        <v>0</v>
      </c>
      <c r="AE1401" s="1019">
        <f t="shared" si="3829"/>
        <v>233.54481469200437</v>
      </c>
      <c r="AF1401" s="1019">
        <f t="shared" si="3829"/>
        <v>597.93507190157129</v>
      </c>
      <c r="AG1401" s="1019">
        <f t="shared" si="3829"/>
        <v>0</v>
      </c>
      <c r="AH1401" s="1019">
        <f t="shared" si="3829"/>
        <v>0</v>
      </c>
      <c r="AI1401" s="1019">
        <f t="shared" si="3829"/>
        <v>164.02799144510686</v>
      </c>
      <c r="AJ1401" s="1019">
        <f t="shared" si="3829"/>
        <v>298.90149296422771</v>
      </c>
      <c r="AK1401" s="1019">
        <f t="shared" si="3829"/>
        <v>323.2026717182556</v>
      </c>
      <c r="AL1401" s="1019">
        <f t="shared" si="3829"/>
        <v>1164.6516805560527</v>
      </c>
      <c r="AM1401" s="1019">
        <f t="shared" si="3829"/>
        <v>0</v>
      </c>
      <c r="AN1401" s="1019">
        <f t="shared" si="3829"/>
        <v>0</v>
      </c>
      <c r="AO1401" s="1019">
        <f t="shared" si="3829"/>
        <v>0</v>
      </c>
      <c r="AP1401" s="1019">
        <f t="shared" si="3829"/>
        <v>0</v>
      </c>
      <c r="AQ1401" s="1019">
        <f t="shared" si="3829"/>
        <v>290.38127057267866</v>
      </c>
      <c r="AR1401" s="1019">
        <f t="shared" si="3829"/>
        <v>664.74608107595486</v>
      </c>
      <c r="AS1401" s="1019">
        <f t="shared" si="3829"/>
        <v>0</v>
      </c>
      <c r="AT1401" s="1019">
        <f t="shared" si="3829"/>
        <v>0</v>
      </c>
      <c r="AU1401" s="1019">
        <f t="shared" ref="AU1401:BV1401" si="3830">+AU509</f>
        <v>185.37457695925127</v>
      </c>
      <c r="AV1401" s="1019">
        <f t="shared" si="3830"/>
        <v>349.57992160444871</v>
      </c>
      <c r="AW1401" s="1019">
        <f t="shared" si="3830"/>
        <v>317.95366647280298</v>
      </c>
      <c r="AX1401" s="1019">
        <f t="shared" si="3830"/>
        <v>1264.4913160154665</v>
      </c>
      <c r="AY1401" s="1019">
        <f t="shared" si="3830"/>
        <v>0</v>
      </c>
      <c r="AZ1401" s="1019">
        <f t="shared" si="3830"/>
        <v>0</v>
      </c>
      <c r="BA1401" s="1019">
        <f t="shared" si="3830"/>
        <v>0</v>
      </c>
      <c r="BB1401" s="1019">
        <f t="shared" si="3830"/>
        <v>0</v>
      </c>
      <c r="BC1401" s="1019">
        <f t="shared" si="3830"/>
        <v>177.53773686701129</v>
      </c>
      <c r="BD1401" s="1019">
        <f t="shared" si="3830"/>
        <v>667.55220915594623</v>
      </c>
      <c r="BE1401" s="1019">
        <f t="shared" si="3830"/>
        <v>0</v>
      </c>
      <c r="BF1401" s="1019">
        <f t="shared" si="3830"/>
        <v>0</v>
      </c>
      <c r="BG1401" s="1019">
        <f t="shared" si="3830"/>
        <v>150.79233037231506</v>
      </c>
      <c r="BH1401" s="1019">
        <f t="shared" si="3830"/>
        <v>349.89436313190521</v>
      </c>
      <c r="BI1401" s="1019">
        <f t="shared" si="3830"/>
        <v>309.92142071076012</v>
      </c>
      <c r="BJ1401" s="1019">
        <f t="shared" si="3830"/>
        <v>1283.3429006795568</v>
      </c>
      <c r="BK1401" s="1019">
        <f t="shared" si="3830"/>
        <v>0</v>
      </c>
      <c r="BL1401" s="1019">
        <f t="shared" si="3830"/>
        <v>0</v>
      </c>
      <c r="BM1401" s="1019">
        <f t="shared" si="3830"/>
        <v>0</v>
      </c>
      <c r="BN1401" s="1019">
        <f t="shared" si="3830"/>
        <v>0</v>
      </c>
      <c r="BO1401" s="1019">
        <f t="shared" si="3830"/>
        <v>220.68677000704849</v>
      </c>
      <c r="BP1401" s="1019">
        <f t="shared" si="3830"/>
        <v>712.96236222627385</v>
      </c>
      <c r="BQ1401" s="1019">
        <f t="shared" si="3830"/>
        <v>0</v>
      </c>
      <c r="BR1401" s="1019">
        <f t="shared" si="3830"/>
        <v>0</v>
      </c>
      <c r="BS1401" s="1019">
        <f t="shared" si="3830"/>
        <v>151.21232463553264</v>
      </c>
      <c r="BT1401" s="1019">
        <f t="shared" si="3830"/>
        <v>378.24344618274904</v>
      </c>
      <c r="BU1401" s="1019">
        <f t="shared" si="3830"/>
        <v>331.06407905982019</v>
      </c>
      <c r="BV1401" s="1027">
        <f t="shared" si="3830"/>
        <v>1371.0637526720782</v>
      </c>
      <c r="BW1401" s="1021">
        <f t="shared" si="3791"/>
        <v>15275.409029076001</v>
      </c>
    </row>
    <row r="1402" spans="1:75 16371:16371" x14ac:dyDescent="0.3">
      <c r="A1402" s="1031" t="s">
        <v>712</v>
      </c>
      <c r="N1402" s="186"/>
      <c r="O1402" s="1028">
        <f>+O1400+O1401</f>
        <v>152.44178317726016</v>
      </c>
      <c r="P1402" s="1029">
        <f t="shared" ref="P1402:BV1402" si="3831">+P1400+P1401</f>
        <v>190.5958105996117</v>
      </c>
      <c r="Q1402" s="1029">
        <f t="shared" si="3831"/>
        <v>331.20251466012797</v>
      </c>
      <c r="R1402" s="1029">
        <f t="shared" si="3831"/>
        <v>198.72150879607676</v>
      </c>
      <c r="S1402" s="1029">
        <f t="shared" si="3831"/>
        <v>709.86169147910391</v>
      </c>
      <c r="T1402" s="1029">
        <f t="shared" si="3831"/>
        <v>986.52081872737153</v>
      </c>
      <c r="U1402" s="1029">
        <f t="shared" si="3831"/>
        <v>591.91249123642297</v>
      </c>
      <c r="V1402" s="1029">
        <f t="shared" si="3831"/>
        <v>393.26551316258002</v>
      </c>
      <c r="W1402" s="1029">
        <f t="shared" si="3831"/>
        <v>506.07140419152046</v>
      </c>
      <c r="X1402" s="1029">
        <f t="shared" si="3831"/>
        <v>577.80034973438853</v>
      </c>
      <c r="Y1402" s="1029">
        <f t="shared" si="3831"/>
        <v>650.69048425205801</v>
      </c>
      <c r="Z1402" s="1029">
        <f t="shared" si="3831"/>
        <v>1474.5161331731604</v>
      </c>
      <c r="AA1402" s="1029">
        <f t="shared" si="3831"/>
        <v>884.70967990389636</v>
      </c>
      <c r="AB1402" s="1029">
        <f t="shared" si="3831"/>
        <v>815.93707389341216</v>
      </c>
      <c r="AC1402" s="1029">
        <f t="shared" si="3831"/>
        <v>737.31404153654432</v>
      </c>
      <c r="AD1402" s="1029">
        <f t="shared" si="3831"/>
        <v>593.05315713947653</v>
      </c>
      <c r="AE1402" s="1029">
        <f t="shared" si="3831"/>
        <v>753.23741745830466</v>
      </c>
      <c r="AF1402" s="1029">
        <f t="shared" si="3831"/>
        <v>1041.6228657468741</v>
      </c>
      <c r="AG1402" s="1029">
        <f t="shared" si="3831"/>
        <v>613.55867434404922</v>
      </c>
      <c r="AH1402" s="1029">
        <f t="shared" si="3831"/>
        <v>408.22612969272245</v>
      </c>
      <c r="AI1402" s="1029">
        <f t="shared" si="3831"/>
        <v>513.79025160078163</v>
      </c>
      <c r="AJ1402" s="1029">
        <f t="shared" si="3831"/>
        <v>601.54506582496219</v>
      </c>
      <c r="AK1402" s="1029">
        <f t="shared" si="3831"/>
        <v>677.53743651926084</v>
      </c>
      <c r="AL1402" s="1029">
        <f t="shared" si="3831"/>
        <v>1563.749074670138</v>
      </c>
      <c r="AM1402" s="1029">
        <f t="shared" si="3831"/>
        <v>921.11246864131431</v>
      </c>
      <c r="AN1402" s="1029">
        <f t="shared" si="3831"/>
        <v>853.0185583075064</v>
      </c>
      <c r="AO1402" s="1029">
        <f t="shared" si="3831"/>
        <v>751.40614180420334</v>
      </c>
      <c r="AP1402" s="1029">
        <f t="shared" si="3831"/>
        <v>625.35438163440529</v>
      </c>
      <c r="AQ1402" s="1029">
        <f t="shared" si="3831"/>
        <v>815.28209377411633</v>
      </c>
      <c r="AR1402" s="1029">
        <f t="shared" si="3831"/>
        <v>1158.2062957287096</v>
      </c>
      <c r="AS1402" s="1029">
        <f t="shared" si="3831"/>
        <v>701.01960004632429</v>
      </c>
      <c r="AT1402" s="1029">
        <f t="shared" si="3831"/>
        <v>476.95516983903758</v>
      </c>
      <c r="AU1402" s="1029">
        <f t="shared" si="3831"/>
        <v>579.50202043631202</v>
      </c>
      <c r="AV1402" s="1029">
        <f t="shared" si="3831"/>
        <v>700.33114450011135</v>
      </c>
      <c r="AW1402" s="1029">
        <f t="shared" si="3831"/>
        <v>741.83830656497571</v>
      </c>
      <c r="AX1402" s="1029">
        <f t="shared" si="3831"/>
        <v>1713.4987120942676</v>
      </c>
      <c r="AY1402" s="1029">
        <f t="shared" si="3831"/>
        <v>1037.1176415307409</v>
      </c>
      <c r="AZ1402" s="1029">
        <f t="shared" si="3831"/>
        <v>969.86843106782806</v>
      </c>
      <c r="BA1402" s="1029">
        <f t="shared" si="3831"/>
        <v>874.93393464219434</v>
      </c>
      <c r="BB1402" s="1029">
        <f t="shared" si="3831"/>
        <v>739.93583446638831</v>
      </c>
      <c r="BC1402" s="1029">
        <f t="shared" si="3831"/>
        <v>820.93382736443186</v>
      </c>
      <c r="BD1402" s="1029">
        <f t="shared" si="3831"/>
        <v>1168.6416881965733</v>
      </c>
      <c r="BE1402" s="1029">
        <f t="shared" si="3831"/>
        <v>713.32674474336295</v>
      </c>
      <c r="BF1402" s="1029">
        <f t="shared" si="3831"/>
        <v>497.76182489646203</v>
      </c>
      <c r="BG1402" s="1029">
        <f t="shared" si="3831"/>
        <v>572.57358365399216</v>
      </c>
      <c r="BH1402" s="1029">
        <f t="shared" si="3831"/>
        <v>699.38732977784844</v>
      </c>
      <c r="BI1402" s="1029">
        <f t="shared" si="3831"/>
        <v>736.82018044529093</v>
      </c>
      <c r="BJ1402" s="1029">
        <f t="shared" si="3831"/>
        <v>1733.0902835487605</v>
      </c>
      <c r="BK1402" s="1029">
        <f t="shared" si="3831"/>
        <v>1057.8603029453475</v>
      </c>
      <c r="BL1402" s="1029">
        <f t="shared" si="3831"/>
        <v>1011.6364489394696</v>
      </c>
      <c r="BM1402" s="1029">
        <f t="shared" si="3831"/>
        <v>908.13179490083871</v>
      </c>
      <c r="BN1402" s="1029">
        <f t="shared" si="3831"/>
        <v>758.84689402730498</v>
      </c>
      <c r="BO1402" s="1029">
        <f t="shared" si="3831"/>
        <v>876.77184621550452</v>
      </c>
      <c r="BP1402" s="1029">
        <f t="shared" si="3831"/>
        <v>1248.1347878383351</v>
      </c>
      <c r="BQ1402" s="1029">
        <f t="shared" si="3831"/>
        <v>761.84850686236052</v>
      </c>
      <c r="BR1402" s="1029">
        <f t="shared" si="3831"/>
        <v>534.07789540581666</v>
      </c>
      <c r="BS1402" s="1029">
        <f t="shared" si="3831"/>
        <v>601.54479933081222</v>
      </c>
      <c r="BT1402" s="1029">
        <f t="shared" si="3831"/>
        <v>745.42014187817995</v>
      </c>
      <c r="BU1402" s="1029">
        <f t="shared" si="3831"/>
        <v>786.06078903741059</v>
      </c>
      <c r="BV1402" s="1030">
        <f t="shared" si="3831"/>
        <v>1850.8670914351731</v>
      </c>
      <c r="BW1402" s="1022">
        <f t="shared" si="3791"/>
        <v>47710.998868041825</v>
      </c>
    </row>
    <row r="1403" spans="1:75 16371:16371" ht="16.2" thickBot="1" x14ac:dyDescent="0.35">
      <c r="A1403" s="1032" t="s">
        <v>713</v>
      </c>
      <c r="N1403" s="186"/>
      <c r="O1403" s="1026">
        <f t="shared" ref="O1403:AT1403" si="3832">+O503</f>
        <v>60.976713270904071</v>
      </c>
      <c r="P1403" s="1019">
        <f t="shared" si="3832"/>
        <v>76.238324239844687</v>
      </c>
      <c r="Q1403" s="1019">
        <f t="shared" si="3832"/>
        <v>132.48100586405121</v>
      </c>
      <c r="R1403" s="1019">
        <f t="shared" si="3832"/>
        <v>72.584008905379477</v>
      </c>
      <c r="S1403" s="1019">
        <f t="shared" si="3832"/>
        <v>283.94467659164155</v>
      </c>
      <c r="T1403" s="1019">
        <f t="shared" si="3832"/>
        <v>394.60832749094857</v>
      </c>
      <c r="U1403" s="1019">
        <f t="shared" si="3832"/>
        <v>198.64697807384294</v>
      </c>
      <c r="V1403" s="1019">
        <f t="shared" si="3832"/>
        <v>58.523714516222732</v>
      </c>
      <c r="W1403" s="1019">
        <f t="shared" si="3832"/>
        <v>202.42856167660813</v>
      </c>
      <c r="X1403" s="1019">
        <f t="shared" si="3832"/>
        <v>231.12013989375535</v>
      </c>
      <c r="Y1403" s="1019">
        <f t="shared" si="3832"/>
        <v>260.27619370082317</v>
      </c>
      <c r="Z1403" s="1019">
        <f t="shared" si="3832"/>
        <v>589.80645326926401</v>
      </c>
      <c r="AA1403" s="1019">
        <f t="shared" si="3832"/>
        <v>68.772606010484225</v>
      </c>
      <c r="AB1403" s="1019">
        <f t="shared" si="3832"/>
        <v>78.623032356867796</v>
      </c>
      <c r="AC1403" s="1019">
        <f t="shared" si="3832"/>
        <v>144.26088439706783</v>
      </c>
      <c r="AD1403" s="1019">
        <f t="shared" si="3832"/>
        <v>73.360554373176171</v>
      </c>
      <c r="AE1403" s="1019">
        <f t="shared" si="3832"/>
        <v>309.54962361300181</v>
      </c>
      <c r="AF1403" s="1019">
        <f t="shared" si="3832"/>
        <v>428.06419140282492</v>
      </c>
      <c r="AG1403" s="1019">
        <f t="shared" si="3832"/>
        <v>205.33254465132677</v>
      </c>
      <c r="AH1403" s="1019">
        <f t="shared" si="3832"/>
        <v>58.463869537047685</v>
      </c>
      <c r="AI1403" s="1019">
        <f t="shared" si="3832"/>
        <v>211.14667874004715</v>
      </c>
      <c r="AJ1403" s="1019">
        <f t="shared" si="3832"/>
        <v>247.21030102395699</v>
      </c>
      <c r="AK1403" s="1019">
        <f t="shared" si="3832"/>
        <v>278.44004240517557</v>
      </c>
      <c r="AL1403" s="1019">
        <f t="shared" si="3832"/>
        <v>642.63660602882373</v>
      </c>
      <c r="AM1403" s="1019">
        <f t="shared" si="3832"/>
        <v>68.093910333807926</v>
      </c>
      <c r="AN1403" s="1019">
        <f t="shared" si="3832"/>
        <v>101.612416503303</v>
      </c>
      <c r="AO1403" s="1019">
        <f t="shared" si="3832"/>
        <v>126.05176016979803</v>
      </c>
      <c r="AP1403" s="1019">
        <f t="shared" si="3832"/>
        <v>100.4535584329676</v>
      </c>
      <c r="AQ1403" s="1019">
        <f t="shared" si="3832"/>
        <v>321.82187912136163</v>
      </c>
      <c r="AR1403" s="1019">
        <f t="shared" si="3832"/>
        <v>457.18669568238528</v>
      </c>
      <c r="AS1403" s="1019">
        <f t="shared" si="3832"/>
        <v>224.0644302072867</v>
      </c>
      <c r="AT1403" s="1019">
        <f t="shared" si="3832"/>
        <v>82.827726361976829</v>
      </c>
      <c r="AU1403" s="1019">
        <f t="shared" ref="AU1403:BV1403" si="3833">+AU503</f>
        <v>228.75079754064942</v>
      </c>
      <c r="AV1403" s="1019">
        <f t="shared" si="3833"/>
        <v>276.44650440793856</v>
      </c>
      <c r="AW1403" s="1019">
        <f t="shared" si="3833"/>
        <v>292.83091048617456</v>
      </c>
      <c r="AX1403" s="1019">
        <f t="shared" si="3833"/>
        <v>676.38107056352669</v>
      </c>
      <c r="AY1403" s="1019">
        <f t="shared" si="3833"/>
        <v>67.24921046291287</v>
      </c>
      <c r="AZ1403" s="1019">
        <f t="shared" si="3833"/>
        <v>94.934496425633725</v>
      </c>
      <c r="BA1403" s="1019">
        <f t="shared" si="3833"/>
        <v>134.99810017580606</v>
      </c>
      <c r="BB1403" s="1019">
        <f t="shared" si="3833"/>
        <v>96.539743968967741</v>
      </c>
      <c r="BC1403" s="1019">
        <f t="shared" si="3833"/>
        <v>319.84434832380464</v>
      </c>
      <c r="BD1403" s="1019">
        <f t="shared" si="3833"/>
        <v>455.31494345321045</v>
      </c>
      <c r="BE1403" s="1019">
        <f t="shared" si="3833"/>
        <v>215.56491984690092</v>
      </c>
      <c r="BF1403" s="1019">
        <f t="shared" si="3833"/>
        <v>75.980571614784949</v>
      </c>
      <c r="BG1403" s="1019">
        <f t="shared" si="3833"/>
        <v>223.08061700804893</v>
      </c>
      <c r="BH1403" s="1019">
        <f t="shared" si="3833"/>
        <v>272.48857004331762</v>
      </c>
      <c r="BI1403" s="1019">
        <f t="shared" si="3833"/>
        <v>287.0727975760874</v>
      </c>
      <c r="BJ1403" s="1019">
        <f t="shared" si="3833"/>
        <v>675.22998060341308</v>
      </c>
      <c r="BK1403" s="1019">
        <f t="shared" si="3833"/>
        <v>46.223854005877961</v>
      </c>
      <c r="BL1403" s="1019">
        <f t="shared" si="3833"/>
        <v>103.50465403863082</v>
      </c>
      <c r="BM1403" s="1019">
        <f t="shared" si="3833"/>
        <v>149.2849008735337</v>
      </c>
      <c r="BN1403" s="1019">
        <f t="shared" si="3833"/>
        <v>102.76181781884898</v>
      </c>
      <c r="BO1403" s="1019">
        <f t="shared" si="3833"/>
        <v>341.59942060344326</v>
      </c>
      <c r="BP1403" s="1019">
        <f t="shared" si="3833"/>
        <v>486.28628097597459</v>
      </c>
      <c r="BQ1403" s="1019">
        <f t="shared" si="3833"/>
        <v>227.7706114565438</v>
      </c>
      <c r="BR1403" s="1019">
        <f t="shared" si="3833"/>
        <v>83.745420710537061</v>
      </c>
      <c r="BS1403" s="1019">
        <f t="shared" si="3833"/>
        <v>234.36810363538129</v>
      </c>
      <c r="BT1403" s="1019">
        <f t="shared" si="3833"/>
        <v>290.42343190058949</v>
      </c>
      <c r="BU1403" s="1019">
        <f t="shared" si="3833"/>
        <v>306.25745027431572</v>
      </c>
      <c r="BV1403" s="1027">
        <f t="shared" si="3833"/>
        <v>721.11704861110627</v>
      </c>
      <c r="BW1403" s="1021">
        <f t="shared" si="3791"/>
        <v>14275.658986251936</v>
      </c>
    </row>
    <row r="1404" spans="1:75 16371:16371" ht="16.2" thickBot="1" x14ac:dyDescent="0.35">
      <c r="A1404" s="1033" t="s">
        <v>714</v>
      </c>
      <c r="N1404" s="186">
        <f>+N506</f>
        <v>130</v>
      </c>
      <c r="O1404" s="1026">
        <f>+O1402-O1403</f>
        <v>91.465069906356092</v>
      </c>
      <c r="P1404" s="1019">
        <f t="shared" ref="P1404:BV1404" si="3834">+P1402-P1403</f>
        <v>114.35748635976701</v>
      </c>
      <c r="Q1404" s="1019">
        <f t="shared" si="3834"/>
        <v>198.72150879607676</v>
      </c>
      <c r="R1404" s="1019">
        <f t="shared" si="3834"/>
        <v>126.13749989069728</v>
      </c>
      <c r="S1404" s="1019">
        <f t="shared" si="3834"/>
        <v>425.91701488746236</v>
      </c>
      <c r="T1404" s="1019">
        <f t="shared" si="3834"/>
        <v>591.91249123642297</v>
      </c>
      <c r="U1404" s="1019">
        <f t="shared" si="3834"/>
        <v>393.26551316258002</v>
      </c>
      <c r="V1404" s="1019">
        <f t="shared" si="3834"/>
        <v>334.74179864635727</v>
      </c>
      <c r="W1404" s="1019">
        <f t="shared" si="3834"/>
        <v>303.64284251491233</v>
      </c>
      <c r="X1404" s="1019">
        <f t="shared" si="3834"/>
        <v>346.68020984063321</v>
      </c>
      <c r="Y1404" s="1019">
        <f t="shared" si="3834"/>
        <v>390.41429055123484</v>
      </c>
      <c r="Z1404" s="1019">
        <f t="shared" si="3834"/>
        <v>884.70967990389636</v>
      </c>
      <c r="AA1404" s="1019">
        <f t="shared" si="3834"/>
        <v>815.93707389341216</v>
      </c>
      <c r="AB1404" s="1019">
        <f t="shared" si="3834"/>
        <v>737.31404153654432</v>
      </c>
      <c r="AC1404" s="1019">
        <f t="shared" si="3834"/>
        <v>593.05315713947653</v>
      </c>
      <c r="AD1404" s="1019">
        <f t="shared" si="3834"/>
        <v>519.6926027663003</v>
      </c>
      <c r="AE1404" s="1019">
        <f t="shared" si="3834"/>
        <v>443.68779384530285</v>
      </c>
      <c r="AF1404" s="1019">
        <f t="shared" si="3834"/>
        <v>613.55867434404922</v>
      </c>
      <c r="AG1404" s="1019">
        <f t="shared" si="3834"/>
        <v>408.22612969272245</v>
      </c>
      <c r="AH1404" s="1019">
        <f t="shared" si="3834"/>
        <v>349.76226015567477</v>
      </c>
      <c r="AI1404" s="1019">
        <f t="shared" si="3834"/>
        <v>302.64357286073448</v>
      </c>
      <c r="AJ1404" s="1019">
        <f t="shared" si="3834"/>
        <v>354.33476480100524</v>
      </c>
      <c r="AK1404" s="1019">
        <f t="shared" si="3834"/>
        <v>399.09739411408526</v>
      </c>
      <c r="AL1404" s="1019">
        <f t="shared" si="3834"/>
        <v>921.11246864131431</v>
      </c>
      <c r="AM1404" s="1019">
        <f t="shared" si="3834"/>
        <v>853.0185583075064</v>
      </c>
      <c r="AN1404" s="1019">
        <f t="shared" si="3834"/>
        <v>751.40614180420334</v>
      </c>
      <c r="AO1404" s="1019">
        <f t="shared" si="3834"/>
        <v>625.35438163440529</v>
      </c>
      <c r="AP1404" s="1019">
        <f t="shared" si="3834"/>
        <v>524.90082320143767</v>
      </c>
      <c r="AQ1404" s="1019">
        <f t="shared" si="3834"/>
        <v>493.4602146527547</v>
      </c>
      <c r="AR1404" s="1019">
        <f t="shared" si="3834"/>
        <v>701.01960004632429</v>
      </c>
      <c r="AS1404" s="1019">
        <f t="shared" si="3834"/>
        <v>476.95516983903758</v>
      </c>
      <c r="AT1404" s="1019">
        <f t="shared" si="3834"/>
        <v>394.12744347706075</v>
      </c>
      <c r="AU1404" s="1019">
        <f t="shared" si="3834"/>
        <v>350.75122289566264</v>
      </c>
      <c r="AV1404" s="1019">
        <f t="shared" si="3834"/>
        <v>423.88464009217279</v>
      </c>
      <c r="AW1404" s="1019">
        <f t="shared" si="3834"/>
        <v>449.00739607880115</v>
      </c>
      <c r="AX1404" s="1019">
        <f t="shared" si="3834"/>
        <v>1037.1176415307409</v>
      </c>
      <c r="AY1404" s="1019">
        <f t="shared" si="3834"/>
        <v>969.86843106782806</v>
      </c>
      <c r="AZ1404" s="1019">
        <f t="shared" si="3834"/>
        <v>874.93393464219434</v>
      </c>
      <c r="BA1404" s="1019">
        <f t="shared" si="3834"/>
        <v>739.93583446638831</v>
      </c>
      <c r="BB1404" s="1019">
        <f t="shared" si="3834"/>
        <v>643.39609049742057</v>
      </c>
      <c r="BC1404" s="1019">
        <f t="shared" si="3834"/>
        <v>501.08947904062723</v>
      </c>
      <c r="BD1404" s="1019">
        <f t="shared" si="3834"/>
        <v>713.32674474336295</v>
      </c>
      <c r="BE1404" s="1019">
        <f t="shared" si="3834"/>
        <v>497.76182489646203</v>
      </c>
      <c r="BF1404" s="1019">
        <f t="shared" si="3834"/>
        <v>421.7812532816771</v>
      </c>
      <c r="BG1404" s="1019">
        <f t="shared" si="3834"/>
        <v>349.49296664594323</v>
      </c>
      <c r="BH1404" s="1019">
        <f t="shared" si="3834"/>
        <v>426.89875973453081</v>
      </c>
      <c r="BI1404" s="1019">
        <f t="shared" si="3834"/>
        <v>449.74738286920353</v>
      </c>
      <c r="BJ1404" s="1019">
        <f t="shared" si="3834"/>
        <v>1057.8603029453475</v>
      </c>
      <c r="BK1404" s="1019">
        <f t="shared" si="3834"/>
        <v>1011.6364489394696</v>
      </c>
      <c r="BL1404" s="1019">
        <f t="shared" si="3834"/>
        <v>908.13179490083871</v>
      </c>
      <c r="BM1404" s="1019">
        <f t="shared" si="3834"/>
        <v>758.84689402730498</v>
      </c>
      <c r="BN1404" s="1019">
        <f t="shared" si="3834"/>
        <v>656.08507620845603</v>
      </c>
      <c r="BO1404" s="1019">
        <f t="shared" si="3834"/>
        <v>535.17242561206126</v>
      </c>
      <c r="BP1404" s="1019">
        <f t="shared" si="3834"/>
        <v>761.84850686236052</v>
      </c>
      <c r="BQ1404" s="1019">
        <f t="shared" si="3834"/>
        <v>534.07789540581666</v>
      </c>
      <c r="BR1404" s="1019">
        <f t="shared" si="3834"/>
        <v>450.33247469527959</v>
      </c>
      <c r="BS1404" s="1019">
        <f t="shared" si="3834"/>
        <v>367.17669569543091</v>
      </c>
      <c r="BT1404" s="1019">
        <f t="shared" si="3834"/>
        <v>454.99670997759046</v>
      </c>
      <c r="BU1404" s="1019">
        <f t="shared" si="3834"/>
        <v>479.80333876309487</v>
      </c>
      <c r="BV1404" s="1027">
        <f t="shared" si="3834"/>
        <v>1129.7500428240669</v>
      </c>
      <c r="BW1404" s="1022">
        <f t="shared" si="3791"/>
        <v>33565.339881789871</v>
      </c>
    </row>
    <row r="1405" spans="1:75 16371:16371" x14ac:dyDescent="0.3">
      <c r="BW1405" s="247">
        <f t="shared" si="3791"/>
        <v>0</v>
      </c>
    </row>
    <row r="1406" spans="1:75 16371:16371" ht="16.2" thickBot="1" x14ac:dyDescent="0.35">
      <c r="A1406" s="46" t="s">
        <v>715</v>
      </c>
      <c r="BW1406" s="247">
        <f t="shared" si="3791"/>
        <v>0</v>
      </c>
    </row>
    <row r="1407" spans="1:75 16371:16371" x14ac:dyDescent="0.3">
      <c r="A1407" s="298" t="s">
        <v>710</v>
      </c>
      <c r="O1407" s="1023">
        <f>+N1411</f>
        <v>61478801.347826093</v>
      </c>
      <c r="P1407" s="1024">
        <f t="shared" ref="P1407:BV1407" si="3835">+O1411</f>
        <v>41839140.059146568</v>
      </c>
      <c r="Q1407" s="1024">
        <f t="shared" si="3835"/>
        <v>50025003.348908365</v>
      </c>
      <c r="R1407" s="1024">
        <f t="shared" si="3835"/>
        <v>87498775.117212787</v>
      </c>
      <c r="S1407" s="1024">
        <f t="shared" si="3835"/>
        <v>55539416.964216754</v>
      </c>
      <c r="T1407" s="1024">
        <f t="shared" si="3835"/>
        <v>242728821.96797091</v>
      </c>
      <c r="U1407" s="1024">
        <f t="shared" si="3835"/>
        <v>419478799.84533781</v>
      </c>
      <c r="V1407" s="1024">
        <f t="shared" si="3835"/>
        <v>278700902.45503652</v>
      </c>
      <c r="W1407" s="1024">
        <f t="shared" si="3835"/>
        <v>237226093.43981218</v>
      </c>
      <c r="X1407" s="1024">
        <f t="shared" si="3835"/>
        <v>206146546.66626853</v>
      </c>
      <c r="Y1407" s="1024">
        <f t="shared" si="3835"/>
        <v>213025885.98550969</v>
      </c>
      <c r="Z1407" s="1024">
        <f t="shared" si="3835"/>
        <v>203469436.95012537</v>
      </c>
      <c r="AA1407" s="1024">
        <f t="shared" si="3835"/>
        <v>535477660.10117346</v>
      </c>
      <c r="AB1407" s="1024">
        <f t="shared" si="3835"/>
        <v>493852486.34976351</v>
      </c>
      <c r="AC1407" s="1024">
        <f t="shared" si="3835"/>
        <v>446265262.70698869</v>
      </c>
      <c r="AD1407" s="1024">
        <f t="shared" si="3835"/>
        <v>358950200.40377182</v>
      </c>
      <c r="AE1407" s="1024">
        <f t="shared" si="3835"/>
        <v>314548133.94990361</v>
      </c>
      <c r="AF1407" s="1024">
        <f t="shared" si="3835"/>
        <v>268119829.4707</v>
      </c>
      <c r="AG1407" s="1024">
        <f t="shared" si="3835"/>
        <v>322777590.8133831</v>
      </c>
      <c r="AH1407" s="1024">
        <f t="shared" si="3835"/>
        <v>214757369.03265023</v>
      </c>
      <c r="AI1407" s="1024">
        <f t="shared" si="3835"/>
        <v>184001016.3839474</v>
      </c>
      <c r="AJ1407" s="1024">
        <f t="shared" si="3835"/>
        <v>159273435.43729496</v>
      </c>
      <c r="AK1407" s="1024">
        <f t="shared" si="3835"/>
        <v>177050538.81561947</v>
      </c>
      <c r="AL1407" s="1024">
        <f t="shared" si="3835"/>
        <v>265171094.57903481</v>
      </c>
      <c r="AM1407" s="1024">
        <f t="shared" si="3835"/>
        <v>570533866.30380321</v>
      </c>
      <c r="AN1407" s="1024">
        <f t="shared" si="3835"/>
        <v>528356734.56678808</v>
      </c>
      <c r="AO1407" s="1024">
        <f t="shared" si="3835"/>
        <v>465418356.43624848</v>
      </c>
      <c r="AP1407" s="1024">
        <f t="shared" si="3835"/>
        <v>387342333.65679854</v>
      </c>
      <c r="AQ1407" s="1024">
        <f t="shared" si="3835"/>
        <v>325121748.19314259</v>
      </c>
      <c r="AR1407" s="1024">
        <f t="shared" si="3835"/>
        <v>310103587.09209752</v>
      </c>
      <c r="AS1407" s="1024">
        <f t="shared" si="3835"/>
        <v>544443154.82828248</v>
      </c>
      <c r="AT1407" s="1024">
        <f t="shared" si="3835"/>
        <v>370424703.3344934</v>
      </c>
      <c r="AU1407" s="1024">
        <f t="shared" si="3835"/>
        <v>306096988.89571249</v>
      </c>
      <c r="AV1407" s="1024">
        <f t="shared" si="3835"/>
        <v>261345889.61833766</v>
      </c>
      <c r="AW1407" s="1024">
        <f t="shared" si="3835"/>
        <v>245593751.84169766</v>
      </c>
      <c r="AX1407" s="1024">
        <f t="shared" si="3835"/>
        <v>290582080.45326012</v>
      </c>
      <c r="AY1407" s="1024">
        <f t="shared" si="3835"/>
        <v>824952760.42913699</v>
      </c>
      <c r="AZ1407" s="1024">
        <f t="shared" si="3835"/>
        <v>771460832.81504524</v>
      </c>
      <c r="BA1407" s="1024">
        <f t="shared" si="3835"/>
        <v>695947244.24019003</v>
      </c>
      <c r="BB1407" s="1024">
        <f t="shared" si="3835"/>
        <v>588565929.97737658</v>
      </c>
      <c r="BC1407" s="1024">
        <f t="shared" si="3835"/>
        <v>511775482.0193457</v>
      </c>
      <c r="BD1407" s="1024">
        <f t="shared" si="3835"/>
        <v>383003989.6276449</v>
      </c>
      <c r="BE1407" s="1024">
        <f t="shared" si="3835"/>
        <v>558994404.65402055</v>
      </c>
      <c r="BF1407" s="1024">
        <f t="shared" si="3835"/>
        <v>390068193.87881297</v>
      </c>
      <c r="BG1407" s="1024">
        <f t="shared" si="3835"/>
        <v>330526455.52669287</v>
      </c>
      <c r="BH1407" s="1024">
        <f t="shared" si="3835"/>
        <v>233086429.46183795</v>
      </c>
      <c r="BI1407" s="1024">
        <f t="shared" si="3835"/>
        <v>257029048.44077596</v>
      </c>
      <c r="BJ1407" s="1024">
        <f t="shared" si="3835"/>
        <v>283145513.49099576</v>
      </c>
      <c r="BK1407" s="1024">
        <f t="shared" si="3835"/>
        <v>812841245.59853208</v>
      </c>
      <c r="BL1407" s="1024">
        <f t="shared" si="3835"/>
        <v>777323649.40753138</v>
      </c>
      <c r="BM1407" s="1024">
        <f t="shared" si="3835"/>
        <v>697792494.22592664</v>
      </c>
      <c r="BN1407" s="1024">
        <f t="shared" si="3835"/>
        <v>583084602.79901338</v>
      </c>
      <c r="BO1407" s="1024">
        <f t="shared" si="3835"/>
        <v>504124229.89979696</v>
      </c>
      <c r="BP1407" s="1024">
        <f t="shared" si="3835"/>
        <v>399791595.13758898</v>
      </c>
      <c r="BQ1407" s="1024">
        <f t="shared" si="3835"/>
        <v>550841808.65481579</v>
      </c>
      <c r="BR1407" s="1024">
        <f t="shared" si="3835"/>
        <v>386156081.18668652</v>
      </c>
      <c r="BS1407" s="1024">
        <f t="shared" si="3835"/>
        <v>325605356.73788887</v>
      </c>
      <c r="BT1407" s="1024">
        <f t="shared" si="3835"/>
        <v>273325537.92814422</v>
      </c>
      <c r="BU1407" s="1024">
        <f t="shared" si="3835"/>
        <v>356990267.819543</v>
      </c>
      <c r="BV1407" s="1025">
        <f t="shared" si="3835"/>
        <v>402520819.4275322</v>
      </c>
      <c r="BW1407" s="381">
        <f t="shared" si="3791"/>
        <v>22341719410.797138</v>
      </c>
    </row>
    <row r="1408" spans="1:75 16371:16371" ht="16.2" thickBot="1" x14ac:dyDescent="0.35">
      <c r="A1408" s="1035" t="s">
        <v>711</v>
      </c>
      <c r="O1408" s="1026">
        <f t="shared" ref="O1408:AT1408" si="3836">+O619</f>
        <v>8253098.7507515196</v>
      </c>
      <c r="P1408" s="1019">
        <f t="shared" si="3836"/>
        <v>41535865.522367373</v>
      </c>
      <c r="Q1408" s="1019">
        <f t="shared" si="3836"/>
        <v>95806288.513112947</v>
      </c>
      <c r="R1408" s="1019">
        <f t="shared" si="3836"/>
        <v>0</v>
      </c>
      <c r="S1408" s="1019">
        <f t="shared" si="3836"/>
        <v>349008619.64906806</v>
      </c>
      <c r="T1408" s="1019">
        <f t="shared" si="3836"/>
        <v>456402511.10759211</v>
      </c>
      <c r="U1408" s="1019">
        <f t="shared" si="3836"/>
        <v>0</v>
      </c>
      <c r="V1408" s="1019">
        <f t="shared" si="3836"/>
        <v>0</v>
      </c>
      <c r="W1408" s="1019">
        <f t="shared" si="3836"/>
        <v>106351484.33730197</v>
      </c>
      <c r="X1408" s="1019">
        <f t="shared" si="3836"/>
        <v>148896596.64291421</v>
      </c>
      <c r="Y1408" s="1019">
        <f t="shared" si="3836"/>
        <v>126089842.26469921</v>
      </c>
      <c r="Z1408" s="1019">
        <f t="shared" si="3836"/>
        <v>688993329.88516366</v>
      </c>
      <c r="AA1408" s="1019">
        <f t="shared" si="3836"/>
        <v>0</v>
      </c>
      <c r="AB1408" s="1019">
        <f t="shared" si="3836"/>
        <v>0</v>
      </c>
      <c r="AC1408" s="1019">
        <f t="shared" si="3836"/>
        <v>0</v>
      </c>
      <c r="AD1408" s="1019">
        <f t="shared" si="3836"/>
        <v>0</v>
      </c>
      <c r="AE1408" s="1019">
        <f t="shared" si="3836"/>
        <v>140632041.66314512</v>
      </c>
      <c r="AF1408" s="1019">
        <f t="shared" si="3836"/>
        <v>279851429.35202008</v>
      </c>
      <c r="AG1408" s="1019">
        <f t="shared" si="3836"/>
        <v>0</v>
      </c>
      <c r="AH1408" s="1019">
        <f t="shared" si="3836"/>
        <v>0</v>
      </c>
      <c r="AI1408" s="1019">
        <f t="shared" si="3836"/>
        <v>86393420.521227658</v>
      </c>
      <c r="AJ1408" s="1019">
        <f t="shared" si="3836"/>
        <v>141300735.11015198</v>
      </c>
      <c r="AK1408" s="1019">
        <f t="shared" si="3836"/>
        <v>273123645.00460231</v>
      </c>
      <c r="AL1408" s="1019">
        <f t="shared" si="3836"/>
        <v>703409655.19253802</v>
      </c>
      <c r="AM1408" s="1019">
        <f t="shared" si="3836"/>
        <v>0</v>
      </c>
      <c r="AN1408" s="1019">
        <f t="shared" si="3836"/>
        <v>0</v>
      </c>
      <c r="AO1408" s="1019">
        <f t="shared" si="3836"/>
        <v>0</v>
      </c>
      <c r="AP1408" s="1019">
        <f t="shared" si="3836"/>
        <v>0</v>
      </c>
      <c r="AQ1408" s="1019">
        <f t="shared" si="3836"/>
        <v>187223308.74162713</v>
      </c>
      <c r="AR1408" s="1019">
        <f t="shared" si="3836"/>
        <v>589411190.4502821</v>
      </c>
      <c r="AS1408" s="1019">
        <f t="shared" si="3836"/>
        <v>0</v>
      </c>
      <c r="AT1408" s="1019">
        <f t="shared" si="3836"/>
        <v>0</v>
      </c>
      <c r="AU1408" s="1019">
        <f t="shared" ref="AU1408:BV1408" si="3837">+AU619</f>
        <v>125691872.21284528</v>
      </c>
      <c r="AV1408" s="1019">
        <f t="shared" si="3837"/>
        <v>144417700.38098881</v>
      </c>
      <c r="AW1408" s="1019">
        <f t="shared" si="3837"/>
        <v>234498381.08107984</v>
      </c>
      <c r="AX1408" s="1019">
        <f t="shared" si="3837"/>
        <v>1072383349.8209662</v>
      </c>
      <c r="AY1408" s="1019">
        <f t="shared" si="3837"/>
        <v>0</v>
      </c>
      <c r="AZ1408" s="1019">
        <f t="shared" si="3837"/>
        <v>0</v>
      </c>
      <c r="BA1408" s="1019">
        <f t="shared" si="3837"/>
        <v>0</v>
      </c>
      <c r="BB1408" s="1019">
        <f t="shared" si="3837"/>
        <v>0</v>
      </c>
      <c r="BC1408" s="1019">
        <f t="shared" si="3837"/>
        <v>115699139.28551948</v>
      </c>
      <c r="BD1408" s="1019">
        <f t="shared" si="3837"/>
        <v>532795354.1672399</v>
      </c>
      <c r="BE1408" s="1019">
        <f t="shared" si="3837"/>
        <v>0</v>
      </c>
      <c r="BF1408" s="1019">
        <f t="shared" si="3837"/>
        <v>0</v>
      </c>
      <c r="BG1408" s="1019">
        <f t="shared" si="3837"/>
        <v>51338545.932062961</v>
      </c>
      <c r="BH1408" s="1019">
        <f t="shared" si="3837"/>
        <v>188003713.72836956</v>
      </c>
      <c r="BI1408" s="1019">
        <f t="shared" si="3837"/>
        <v>206847643.87425971</v>
      </c>
      <c r="BJ1408" s="1019">
        <f t="shared" si="3837"/>
        <v>1048530569.7236205</v>
      </c>
      <c r="BK1408" s="1019">
        <f t="shared" si="3837"/>
        <v>0</v>
      </c>
      <c r="BL1408" s="1019">
        <f t="shared" si="3837"/>
        <v>0</v>
      </c>
      <c r="BM1408" s="1019">
        <f t="shared" si="3837"/>
        <v>0</v>
      </c>
      <c r="BN1408" s="1019">
        <f t="shared" si="3837"/>
        <v>0</v>
      </c>
      <c r="BO1408" s="1019">
        <f t="shared" si="3837"/>
        <v>150853489.79369983</v>
      </c>
      <c r="BP1408" s="1019">
        <f t="shared" si="3837"/>
        <v>502651367.9777475</v>
      </c>
      <c r="BQ1408" s="1019">
        <f t="shared" si="3837"/>
        <v>0</v>
      </c>
      <c r="BR1408" s="1019">
        <f t="shared" si="3837"/>
        <v>0</v>
      </c>
      <c r="BS1408" s="1019">
        <f t="shared" si="3837"/>
        <v>122183290.50609192</v>
      </c>
      <c r="BT1408" s="1019">
        <f t="shared" si="3837"/>
        <v>311530858.2868517</v>
      </c>
      <c r="BU1408" s="1019">
        <f t="shared" si="3837"/>
        <v>302458734.22130752</v>
      </c>
      <c r="BV1408" s="1027">
        <f t="shared" si="3837"/>
        <v>993031868.15071607</v>
      </c>
      <c r="BW1408" s="1021">
        <f t="shared" si="3791"/>
        <v>10525598941.851936</v>
      </c>
    </row>
    <row r="1409" spans="1:75" x14ac:dyDescent="0.3">
      <c r="A1409" s="1034" t="s">
        <v>712</v>
      </c>
      <c r="O1409" s="1028">
        <f>+O1407+O1408</f>
        <v>69731900.098577619</v>
      </c>
      <c r="P1409" s="1029">
        <f t="shared" ref="P1409:BV1409" si="3838">+P1407+P1408</f>
        <v>83375005.581513941</v>
      </c>
      <c r="Q1409" s="1029">
        <f t="shared" si="3838"/>
        <v>145831291.86202133</v>
      </c>
      <c r="R1409" s="1029">
        <f t="shared" si="3838"/>
        <v>87498775.117212787</v>
      </c>
      <c r="S1409" s="1029">
        <f t="shared" si="3838"/>
        <v>404548036.61328483</v>
      </c>
      <c r="T1409" s="1029">
        <f t="shared" si="3838"/>
        <v>699131333.07556295</v>
      </c>
      <c r="U1409" s="1029">
        <f t="shared" si="3838"/>
        <v>419478799.84533781</v>
      </c>
      <c r="V1409" s="1029">
        <f t="shared" si="3838"/>
        <v>278700902.45503652</v>
      </c>
      <c r="W1409" s="1029">
        <f t="shared" si="3838"/>
        <v>343577577.77711415</v>
      </c>
      <c r="X1409" s="1029">
        <f t="shared" si="3838"/>
        <v>355043143.30918276</v>
      </c>
      <c r="Y1409" s="1029">
        <f t="shared" si="3838"/>
        <v>339115728.25020891</v>
      </c>
      <c r="Z1409" s="1029">
        <f t="shared" si="3838"/>
        <v>892462766.835289</v>
      </c>
      <c r="AA1409" s="1029">
        <f t="shared" si="3838"/>
        <v>535477660.10117346</v>
      </c>
      <c r="AB1409" s="1029">
        <f t="shared" si="3838"/>
        <v>493852486.34976351</v>
      </c>
      <c r="AC1409" s="1029">
        <f t="shared" si="3838"/>
        <v>446265262.70698869</v>
      </c>
      <c r="AD1409" s="1029">
        <f t="shared" si="3838"/>
        <v>358950200.40377182</v>
      </c>
      <c r="AE1409" s="1029">
        <f t="shared" si="3838"/>
        <v>455180175.61304873</v>
      </c>
      <c r="AF1409" s="1029">
        <f t="shared" si="3838"/>
        <v>547971258.82272005</v>
      </c>
      <c r="AG1409" s="1029">
        <f t="shared" si="3838"/>
        <v>322777590.8133831</v>
      </c>
      <c r="AH1409" s="1029">
        <f t="shared" si="3838"/>
        <v>214757369.03265023</v>
      </c>
      <c r="AI1409" s="1029">
        <f t="shared" si="3838"/>
        <v>270394436.90517509</v>
      </c>
      <c r="AJ1409" s="1029">
        <f t="shared" si="3838"/>
        <v>300574170.54744697</v>
      </c>
      <c r="AK1409" s="1029">
        <f t="shared" si="3838"/>
        <v>450174183.82022178</v>
      </c>
      <c r="AL1409" s="1029">
        <f t="shared" si="3838"/>
        <v>968580749.77157283</v>
      </c>
      <c r="AM1409" s="1029">
        <f t="shared" si="3838"/>
        <v>570533866.30380321</v>
      </c>
      <c r="AN1409" s="1029">
        <f t="shared" si="3838"/>
        <v>528356734.56678808</v>
      </c>
      <c r="AO1409" s="1029">
        <f t="shared" si="3838"/>
        <v>465418356.43624848</v>
      </c>
      <c r="AP1409" s="1029">
        <f t="shared" si="3838"/>
        <v>387342333.65679854</v>
      </c>
      <c r="AQ1409" s="1029">
        <f t="shared" si="3838"/>
        <v>512345056.93476975</v>
      </c>
      <c r="AR1409" s="1029">
        <f t="shared" si="3838"/>
        <v>899514777.54237962</v>
      </c>
      <c r="AS1409" s="1029">
        <f t="shared" si="3838"/>
        <v>544443154.82828248</v>
      </c>
      <c r="AT1409" s="1029">
        <f t="shared" si="3838"/>
        <v>370424703.3344934</v>
      </c>
      <c r="AU1409" s="1029">
        <f t="shared" si="3838"/>
        <v>431788861.10855776</v>
      </c>
      <c r="AV1409" s="1029">
        <f t="shared" si="3838"/>
        <v>405763589.99932647</v>
      </c>
      <c r="AW1409" s="1029">
        <f t="shared" si="3838"/>
        <v>480092132.92277753</v>
      </c>
      <c r="AX1409" s="1029">
        <f t="shared" si="3838"/>
        <v>1362965430.2742264</v>
      </c>
      <c r="AY1409" s="1029">
        <f t="shared" si="3838"/>
        <v>824952760.42913699</v>
      </c>
      <c r="AZ1409" s="1029">
        <f t="shared" si="3838"/>
        <v>771460832.81504524</v>
      </c>
      <c r="BA1409" s="1029">
        <f t="shared" si="3838"/>
        <v>695947244.24019003</v>
      </c>
      <c r="BB1409" s="1029">
        <f t="shared" si="3838"/>
        <v>588565929.97737658</v>
      </c>
      <c r="BC1409" s="1029">
        <f t="shared" si="3838"/>
        <v>627474621.30486512</v>
      </c>
      <c r="BD1409" s="1029">
        <f t="shared" si="3838"/>
        <v>915799343.7948848</v>
      </c>
      <c r="BE1409" s="1029">
        <f t="shared" si="3838"/>
        <v>558994404.65402055</v>
      </c>
      <c r="BF1409" s="1029">
        <f t="shared" si="3838"/>
        <v>390068193.87881297</v>
      </c>
      <c r="BG1409" s="1029">
        <f t="shared" si="3838"/>
        <v>381865001.45875585</v>
      </c>
      <c r="BH1409" s="1029">
        <f t="shared" si="3838"/>
        <v>421090143.19020748</v>
      </c>
      <c r="BI1409" s="1029">
        <f t="shared" si="3838"/>
        <v>463876692.3150357</v>
      </c>
      <c r="BJ1409" s="1029">
        <f t="shared" si="3838"/>
        <v>1331676083.2146163</v>
      </c>
      <c r="BK1409" s="1029">
        <f t="shared" si="3838"/>
        <v>812841245.59853208</v>
      </c>
      <c r="BL1409" s="1029">
        <f t="shared" si="3838"/>
        <v>777323649.40753138</v>
      </c>
      <c r="BM1409" s="1029">
        <f t="shared" si="3838"/>
        <v>697792494.22592664</v>
      </c>
      <c r="BN1409" s="1029">
        <f t="shared" si="3838"/>
        <v>583084602.79901338</v>
      </c>
      <c r="BO1409" s="1029">
        <f t="shared" si="3838"/>
        <v>654977719.69349682</v>
      </c>
      <c r="BP1409" s="1029">
        <f t="shared" si="3838"/>
        <v>902442963.11533642</v>
      </c>
      <c r="BQ1409" s="1029">
        <f t="shared" si="3838"/>
        <v>550841808.65481579</v>
      </c>
      <c r="BR1409" s="1029">
        <f t="shared" si="3838"/>
        <v>386156081.18668652</v>
      </c>
      <c r="BS1409" s="1029">
        <f t="shared" si="3838"/>
        <v>447788647.24398077</v>
      </c>
      <c r="BT1409" s="1029">
        <f t="shared" si="3838"/>
        <v>584856396.21499586</v>
      </c>
      <c r="BU1409" s="1029">
        <f t="shared" si="3838"/>
        <v>659449002.04085052</v>
      </c>
      <c r="BV1409" s="1030">
        <f t="shared" si="3838"/>
        <v>1395552687.5782483</v>
      </c>
      <c r="BW1409" s="1022">
        <f t="shared" si="3791"/>
        <v>32867318352.649078</v>
      </c>
    </row>
    <row r="1410" spans="1:75" ht="16.2" thickBot="1" x14ac:dyDescent="0.35">
      <c r="A1410" s="1035" t="s">
        <v>713</v>
      </c>
      <c r="O1410" s="1026">
        <f>+(O1409/O1402)*O1403</f>
        <v>27892760.03943105</v>
      </c>
      <c r="P1410" s="1019">
        <f t="shared" ref="P1410:BV1410" si="3839">+(P1409/P1402)*P1403</f>
        <v>33350002.23260558</v>
      </c>
      <c r="Q1410" s="1019">
        <f t="shared" si="3839"/>
        <v>58332516.74480854</v>
      </c>
      <c r="R1410" s="1019">
        <f t="shared" si="3839"/>
        <v>31959358.152996033</v>
      </c>
      <c r="S1410" s="1019">
        <f t="shared" si="3839"/>
        <v>161819214.64531392</v>
      </c>
      <c r="T1410" s="1019">
        <f t="shared" si="3839"/>
        <v>279652533.23022515</v>
      </c>
      <c r="U1410" s="1019">
        <f t="shared" si="3839"/>
        <v>140777897.39030132</v>
      </c>
      <c r="V1410" s="1019">
        <f t="shared" si="3839"/>
        <v>41474809.01522433</v>
      </c>
      <c r="W1410" s="1019">
        <f t="shared" si="3839"/>
        <v>137431031.11084563</v>
      </c>
      <c r="X1410" s="1019">
        <f t="shared" si="3839"/>
        <v>142017257.32367307</v>
      </c>
      <c r="Y1410" s="1019">
        <f t="shared" si="3839"/>
        <v>135646291.30008355</v>
      </c>
      <c r="Z1410" s="1019">
        <f t="shared" si="3839"/>
        <v>356985106.73411554</v>
      </c>
      <c r="AA1410" s="1019">
        <f t="shared" si="3839"/>
        <v>41625173.751409978</v>
      </c>
      <c r="AB1410" s="1019">
        <f t="shared" si="3839"/>
        <v>47587223.642774798</v>
      </c>
      <c r="AC1410" s="1019">
        <f t="shared" si="3839"/>
        <v>87315062.303216875</v>
      </c>
      <c r="AD1410" s="1019">
        <f t="shared" si="3839"/>
        <v>44402066.45386821</v>
      </c>
      <c r="AE1410" s="1019">
        <f t="shared" si="3839"/>
        <v>187060346.14234874</v>
      </c>
      <c r="AF1410" s="1019">
        <f t="shared" si="3839"/>
        <v>225193668.00933698</v>
      </c>
      <c r="AG1410" s="1019">
        <f t="shared" si="3839"/>
        <v>108020221.78073289</v>
      </c>
      <c r="AH1410" s="1019">
        <f t="shared" si="3839"/>
        <v>30756352.648702826</v>
      </c>
      <c r="AI1410" s="1019">
        <f t="shared" si="3839"/>
        <v>111121001.46788013</v>
      </c>
      <c r="AJ1410" s="1019">
        <f t="shared" si="3839"/>
        <v>123523631.73182748</v>
      </c>
      <c r="AK1410" s="1019">
        <f t="shared" si="3839"/>
        <v>185003089.24118698</v>
      </c>
      <c r="AL1410" s="1019">
        <f t="shared" si="3839"/>
        <v>398046883.46776962</v>
      </c>
      <c r="AM1410" s="1019">
        <f t="shared" si="3839"/>
        <v>42177131.737015128</v>
      </c>
      <c r="AN1410" s="1019">
        <f t="shared" si="3839"/>
        <v>62938378.130539596</v>
      </c>
      <c r="AO1410" s="1019">
        <f t="shared" si="3839"/>
        <v>78076022.77944994</v>
      </c>
      <c r="AP1410" s="1019">
        <f t="shared" si="3839"/>
        <v>62220585.463655971</v>
      </c>
      <c r="AQ1410" s="1019">
        <f t="shared" si="3839"/>
        <v>202241469.84267223</v>
      </c>
      <c r="AR1410" s="1019">
        <f t="shared" si="3839"/>
        <v>355071622.71409714</v>
      </c>
      <c r="AS1410" s="1019">
        <f t="shared" si="3839"/>
        <v>174018451.49378908</v>
      </c>
      <c r="AT1410" s="1019">
        <f t="shared" si="3839"/>
        <v>64327714.438780919</v>
      </c>
      <c r="AU1410" s="1019">
        <f t="shared" si="3839"/>
        <v>170442971.4902201</v>
      </c>
      <c r="AV1410" s="1019">
        <f t="shared" si="3839"/>
        <v>160169838.1576288</v>
      </c>
      <c r="AW1410" s="1019">
        <f t="shared" si="3839"/>
        <v>189510052.46951741</v>
      </c>
      <c r="AX1410" s="1019">
        <f t="shared" si="3839"/>
        <v>538012669.84508944</v>
      </c>
      <c r="AY1410" s="1019">
        <f t="shared" si="3839"/>
        <v>53491927.614091769</v>
      </c>
      <c r="AZ1410" s="1019">
        <f t="shared" si="3839"/>
        <v>75513588.574855253</v>
      </c>
      <c r="BA1410" s="1019">
        <f t="shared" si="3839"/>
        <v>107381314.26281343</v>
      </c>
      <c r="BB1410" s="1019">
        <f t="shared" si="3839"/>
        <v>76790447.958030865</v>
      </c>
      <c r="BC1410" s="1019">
        <f t="shared" si="3839"/>
        <v>244470631.6772202</v>
      </c>
      <c r="BD1410" s="1019">
        <f t="shared" si="3839"/>
        <v>356804939.14086425</v>
      </c>
      <c r="BE1410" s="1019">
        <f t="shared" si="3839"/>
        <v>168926210.77520758</v>
      </c>
      <c r="BF1410" s="1019">
        <f t="shared" si="3839"/>
        <v>59541738.352120116</v>
      </c>
      <c r="BG1410" s="1019">
        <f t="shared" si="3839"/>
        <v>148778571.9969179</v>
      </c>
      <c r="BH1410" s="1019">
        <f t="shared" si="3839"/>
        <v>164061094.74943152</v>
      </c>
      <c r="BI1410" s="1019">
        <f t="shared" si="3839"/>
        <v>180731178.82403991</v>
      </c>
      <c r="BJ1410" s="1019">
        <f t="shared" si="3839"/>
        <v>518834837.61608422</v>
      </c>
      <c r="BK1410" s="1019">
        <f t="shared" si="3839"/>
        <v>35517596.191000715</v>
      </c>
      <c r="BL1410" s="1019">
        <f t="shared" si="3839"/>
        <v>79531155.181604713</v>
      </c>
      <c r="BM1410" s="1019">
        <f t="shared" si="3839"/>
        <v>114707891.42691329</v>
      </c>
      <c r="BN1410" s="1019">
        <f t="shared" si="3839"/>
        <v>78960372.899216384</v>
      </c>
      <c r="BO1410" s="1019">
        <f t="shared" si="3839"/>
        <v>255186124.55590782</v>
      </c>
      <c r="BP1410" s="1019">
        <f t="shared" si="3839"/>
        <v>351601154.46052063</v>
      </c>
      <c r="BQ1410" s="1019">
        <f t="shared" si="3839"/>
        <v>164685727.46812925</v>
      </c>
      <c r="BR1410" s="1019">
        <f t="shared" si="3839"/>
        <v>60550724.448797628</v>
      </c>
      <c r="BS1410" s="1019">
        <f t="shared" si="3839"/>
        <v>174463109.31583658</v>
      </c>
      <c r="BT1410" s="1019">
        <f t="shared" si="3839"/>
        <v>227866128.39545286</v>
      </c>
      <c r="BU1410" s="1019">
        <f t="shared" si="3839"/>
        <v>256928182.61331829</v>
      </c>
      <c r="BV1410" s="1027">
        <f t="shared" si="3839"/>
        <v>543721826.32918751</v>
      </c>
      <c r="BW1410" s="1021">
        <f t="shared" ref="BW1410:BW1472" si="3840">SUM(C1410:BV1410)</f>
        <v>9735246881.9506969</v>
      </c>
    </row>
    <row r="1411" spans="1:75" ht="16.2" thickBot="1" x14ac:dyDescent="0.35">
      <c r="A1411" s="1036" t="s">
        <v>714</v>
      </c>
      <c r="N1411" s="166">
        <f>+N1404*((N599/N5)*N2)</f>
        <v>61478801.347826093</v>
      </c>
      <c r="O1411" s="1026">
        <f>+O1409-O1410</f>
        <v>41839140.059146568</v>
      </c>
      <c r="P1411" s="1019">
        <f t="shared" ref="P1411:BV1411" si="3841">+P1409-P1410</f>
        <v>50025003.348908365</v>
      </c>
      <c r="Q1411" s="1019">
        <f t="shared" si="3841"/>
        <v>87498775.117212787</v>
      </c>
      <c r="R1411" s="1019">
        <f t="shared" si="3841"/>
        <v>55539416.964216754</v>
      </c>
      <c r="S1411" s="1019">
        <f t="shared" si="3841"/>
        <v>242728821.96797091</v>
      </c>
      <c r="T1411" s="1019">
        <f t="shared" si="3841"/>
        <v>419478799.84533781</v>
      </c>
      <c r="U1411" s="1019">
        <f t="shared" si="3841"/>
        <v>278700902.45503652</v>
      </c>
      <c r="V1411" s="1019">
        <f t="shared" si="3841"/>
        <v>237226093.43981218</v>
      </c>
      <c r="W1411" s="1019">
        <f t="shared" si="3841"/>
        <v>206146546.66626853</v>
      </c>
      <c r="X1411" s="1019">
        <f t="shared" si="3841"/>
        <v>213025885.98550969</v>
      </c>
      <c r="Y1411" s="1019">
        <f t="shared" si="3841"/>
        <v>203469436.95012537</v>
      </c>
      <c r="Z1411" s="1019">
        <f t="shared" si="3841"/>
        <v>535477660.10117346</v>
      </c>
      <c r="AA1411" s="1019">
        <f t="shared" si="3841"/>
        <v>493852486.34976351</v>
      </c>
      <c r="AB1411" s="1019">
        <f t="shared" si="3841"/>
        <v>446265262.70698869</v>
      </c>
      <c r="AC1411" s="1019">
        <f t="shared" si="3841"/>
        <v>358950200.40377182</v>
      </c>
      <c r="AD1411" s="1019">
        <f t="shared" si="3841"/>
        <v>314548133.94990361</v>
      </c>
      <c r="AE1411" s="1019">
        <f t="shared" si="3841"/>
        <v>268119829.4707</v>
      </c>
      <c r="AF1411" s="1019">
        <f t="shared" si="3841"/>
        <v>322777590.8133831</v>
      </c>
      <c r="AG1411" s="1019">
        <f t="shared" si="3841"/>
        <v>214757369.03265023</v>
      </c>
      <c r="AH1411" s="1019">
        <f t="shared" si="3841"/>
        <v>184001016.3839474</v>
      </c>
      <c r="AI1411" s="1019">
        <f t="shared" si="3841"/>
        <v>159273435.43729496</v>
      </c>
      <c r="AJ1411" s="1019">
        <f t="shared" si="3841"/>
        <v>177050538.81561947</v>
      </c>
      <c r="AK1411" s="1019">
        <f t="shared" si="3841"/>
        <v>265171094.57903481</v>
      </c>
      <c r="AL1411" s="1019">
        <f t="shared" si="3841"/>
        <v>570533866.30380321</v>
      </c>
      <c r="AM1411" s="1019">
        <f t="shared" si="3841"/>
        <v>528356734.56678808</v>
      </c>
      <c r="AN1411" s="1019">
        <f t="shared" si="3841"/>
        <v>465418356.43624848</v>
      </c>
      <c r="AO1411" s="1019">
        <f t="shared" si="3841"/>
        <v>387342333.65679854</v>
      </c>
      <c r="AP1411" s="1019">
        <f t="shared" si="3841"/>
        <v>325121748.19314259</v>
      </c>
      <c r="AQ1411" s="1019">
        <f t="shared" si="3841"/>
        <v>310103587.09209752</v>
      </c>
      <c r="AR1411" s="1019">
        <f t="shared" si="3841"/>
        <v>544443154.82828248</v>
      </c>
      <c r="AS1411" s="1019">
        <f t="shared" si="3841"/>
        <v>370424703.3344934</v>
      </c>
      <c r="AT1411" s="1019">
        <f t="shared" si="3841"/>
        <v>306096988.89571249</v>
      </c>
      <c r="AU1411" s="1019">
        <f t="shared" si="3841"/>
        <v>261345889.61833766</v>
      </c>
      <c r="AV1411" s="1019">
        <f t="shared" si="3841"/>
        <v>245593751.84169766</v>
      </c>
      <c r="AW1411" s="1019">
        <f t="shared" si="3841"/>
        <v>290582080.45326012</v>
      </c>
      <c r="AX1411" s="1019">
        <f t="shared" si="3841"/>
        <v>824952760.42913699</v>
      </c>
      <c r="AY1411" s="1019">
        <f t="shared" si="3841"/>
        <v>771460832.81504524</v>
      </c>
      <c r="AZ1411" s="1019">
        <f t="shared" si="3841"/>
        <v>695947244.24019003</v>
      </c>
      <c r="BA1411" s="1019">
        <f t="shared" si="3841"/>
        <v>588565929.97737658</v>
      </c>
      <c r="BB1411" s="1019">
        <f t="shared" si="3841"/>
        <v>511775482.0193457</v>
      </c>
      <c r="BC1411" s="1019">
        <f t="shared" si="3841"/>
        <v>383003989.6276449</v>
      </c>
      <c r="BD1411" s="1019">
        <f t="shared" si="3841"/>
        <v>558994404.65402055</v>
      </c>
      <c r="BE1411" s="1019">
        <f t="shared" si="3841"/>
        <v>390068193.87881297</v>
      </c>
      <c r="BF1411" s="1019">
        <f t="shared" si="3841"/>
        <v>330526455.52669287</v>
      </c>
      <c r="BG1411" s="1019">
        <f t="shared" si="3841"/>
        <v>233086429.46183795</v>
      </c>
      <c r="BH1411" s="1019">
        <f t="shared" si="3841"/>
        <v>257029048.44077596</v>
      </c>
      <c r="BI1411" s="1019">
        <f t="shared" si="3841"/>
        <v>283145513.49099576</v>
      </c>
      <c r="BJ1411" s="1019">
        <f t="shared" si="3841"/>
        <v>812841245.59853208</v>
      </c>
      <c r="BK1411" s="1019">
        <f t="shared" si="3841"/>
        <v>777323649.40753138</v>
      </c>
      <c r="BL1411" s="1019">
        <f t="shared" si="3841"/>
        <v>697792494.22592664</v>
      </c>
      <c r="BM1411" s="1019">
        <f t="shared" si="3841"/>
        <v>583084602.79901338</v>
      </c>
      <c r="BN1411" s="1019">
        <f t="shared" si="3841"/>
        <v>504124229.89979696</v>
      </c>
      <c r="BO1411" s="1019">
        <f t="shared" si="3841"/>
        <v>399791595.13758898</v>
      </c>
      <c r="BP1411" s="1019">
        <f t="shared" si="3841"/>
        <v>550841808.65481579</v>
      </c>
      <c r="BQ1411" s="1019">
        <f t="shared" si="3841"/>
        <v>386156081.18668652</v>
      </c>
      <c r="BR1411" s="1019">
        <f t="shared" si="3841"/>
        <v>325605356.73788887</v>
      </c>
      <c r="BS1411" s="1019">
        <f t="shared" si="3841"/>
        <v>273325537.92814422</v>
      </c>
      <c r="BT1411" s="1019">
        <f t="shared" si="3841"/>
        <v>356990267.819543</v>
      </c>
      <c r="BU1411" s="1019">
        <f t="shared" si="3841"/>
        <v>402520819.4275322</v>
      </c>
      <c r="BV1411" s="1027">
        <f t="shared" si="3841"/>
        <v>851830861.24906075</v>
      </c>
      <c r="BW1411" s="1022">
        <f t="shared" si="3840"/>
        <v>23193550272.0462</v>
      </c>
    </row>
    <row r="1412" spans="1:75" x14ac:dyDescent="0.3">
      <c r="BW1412" s="247">
        <f t="shared" si="3840"/>
        <v>0</v>
      </c>
    </row>
    <row r="1413" spans="1:75" x14ac:dyDescent="0.3">
      <c r="A1413" s="3" t="s">
        <v>716</v>
      </c>
      <c r="BW1413" s="247">
        <f t="shared" si="3840"/>
        <v>0</v>
      </c>
    </row>
    <row r="1414" spans="1:75" ht="16.2" thickBot="1" x14ac:dyDescent="0.35">
      <c r="BW1414" s="247">
        <f t="shared" si="3840"/>
        <v>0</v>
      </c>
    </row>
    <row r="1415" spans="1:75" ht="16.2" thickBot="1" x14ac:dyDescent="0.35">
      <c r="A1415" s="51" t="s">
        <v>375</v>
      </c>
      <c r="O1415" s="167">
        <f t="shared" ref="O1415:AT1415" si="3842">+(O500/O503)*O1410</f>
        <v>27892760.03943105</v>
      </c>
      <c r="P1415" s="167">
        <f t="shared" si="3842"/>
        <v>33350002.23260558</v>
      </c>
      <c r="Q1415" s="167">
        <f t="shared" si="3842"/>
        <v>41792193.317250453</v>
      </c>
      <c r="R1415" s="167">
        <f t="shared" si="3842"/>
        <v>23265976.500570394</v>
      </c>
      <c r="S1415" s="167">
        <f t="shared" si="3842"/>
        <v>98058725.153475121</v>
      </c>
      <c r="T1415" s="167">
        <f t="shared" si="3842"/>
        <v>128267146.81443061</v>
      </c>
      <c r="U1415" s="167">
        <f t="shared" si="3842"/>
        <v>105379429.2221269</v>
      </c>
      <c r="V1415" s="167">
        <f t="shared" si="3842"/>
        <v>41474809.01522433</v>
      </c>
      <c r="W1415" s="167">
        <f t="shared" si="3842"/>
        <v>85197501.060125709</v>
      </c>
      <c r="X1415" s="167">
        <f t="shared" si="3842"/>
        <v>91522254.531595677</v>
      </c>
      <c r="Y1415" s="167">
        <f t="shared" si="3842"/>
        <v>81202896.633389801</v>
      </c>
      <c r="Z1415" s="167">
        <f t="shared" si="3842"/>
        <v>189192894.96025962</v>
      </c>
      <c r="AA1415" s="167">
        <f t="shared" si="3842"/>
        <v>41625173.751409978</v>
      </c>
      <c r="AB1415" s="167">
        <f t="shared" si="3842"/>
        <v>47587223.642774798</v>
      </c>
      <c r="AC1415" s="167">
        <f t="shared" si="3842"/>
        <v>61019030.443028055</v>
      </c>
      <c r="AD1415" s="167">
        <f t="shared" si="3842"/>
        <v>32947090.402840208</v>
      </c>
      <c r="AE1415" s="167">
        <f t="shared" si="3842"/>
        <v>113211829.66944475</v>
      </c>
      <c r="AF1415" s="167">
        <f t="shared" si="3842"/>
        <v>102513719.41718701</v>
      </c>
      <c r="AG1415" s="167">
        <f t="shared" si="3842"/>
        <v>83261785.337845966</v>
      </c>
      <c r="AH1415" s="167">
        <f t="shared" si="3842"/>
        <v>30756352.648702826</v>
      </c>
      <c r="AI1415" s="167">
        <f t="shared" si="3842"/>
        <v>70882170.13891302</v>
      </c>
      <c r="AJ1415" s="167">
        <f t="shared" si="3842"/>
        <v>79973741.96177572</v>
      </c>
      <c r="AK1415" s="167">
        <f t="shared" si="3842"/>
        <v>110909501.38123749</v>
      </c>
      <c r="AL1415" s="167">
        <f t="shared" si="3842"/>
        <v>210488072.46472737</v>
      </c>
      <c r="AM1415" s="167">
        <f t="shared" si="3842"/>
        <v>28824515.003530435</v>
      </c>
      <c r="AN1415" s="167">
        <f t="shared" si="3842"/>
        <v>49229441.568492822</v>
      </c>
      <c r="AO1415" s="167">
        <f t="shared" si="3842"/>
        <v>64372344.849435486</v>
      </c>
      <c r="AP1415" s="167">
        <f t="shared" si="3842"/>
        <v>35165710.521520108</v>
      </c>
      <c r="AQ1415" s="167">
        <f t="shared" si="3842"/>
        <v>119933377.99185205</v>
      </c>
      <c r="AR1415" s="167">
        <f t="shared" si="3842"/>
        <v>152954509.8798992</v>
      </c>
      <c r="AS1415" s="167">
        <f t="shared" si="3842"/>
        <v>126938743.48998243</v>
      </c>
      <c r="AT1415" s="167">
        <f t="shared" si="3842"/>
        <v>47138446.537671745</v>
      </c>
      <c r="AU1415" s="167">
        <f t="shared" ref="AU1415:BV1415" si="3843">+(AU500/AU503)*AU1410</f>
        <v>102869212.30331272</v>
      </c>
      <c r="AV1415" s="167">
        <f t="shared" si="3843"/>
        <v>94534253.706553161</v>
      </c>
      <c r="AW1415" s="167">
        <f t="shared" si="3843"/>
        <v>110391824.72955376</v>
      </c>
      <c r="AX1415" s="167">
        <f t="shared" si="3843"/>
        <v>274584688.31850779</v>
      </c>
      <c r="AY1415" s="167">
        <f t="shared" si="3843"/>
        <v>47099136.761798643</v>
      </c>
      <c r="AZ1415" s="167">
        <f t="shared" si="3843"/>
        <v>56932991.867075518</v>
      </c>
      <c r="BA1415" s="167">
        <f t="shared" si="3843"/>
        <v>78517550.823828772</v>
      </c>
      <c r="BB1415" s="167">
        <f t="shared" si="3843"/>
        <v>41199742.430954367</v>
      </c>
      <c r="BC1415" s="167">
        <f t="shared" si="3843"/>
        <v>142651389.97468305</v>
      </c>
      <c r="BD1415" s="167">
        <f t="shared" si="3843"/>
        <v>148173038.48696056</v>
      </c>
      <c r="BE1415" s="167">
        <f t="shared" si="3843"/>
        <v>122103780.28052147</v>
      </c>
      <c r="BF1415" s="167">
        <f t="shared" si="3843"/>
        <v>41236408.790389843</v>
      </c>
      <c r="BG1415" s="167">
        <f t="shared" si="3843"/>
        <v>88483278.376076102</v>
      </c>
      <c r="BH1415" s="167">
        <f t="shared" si="3843"/>
        <v>94364911.508473039</v>
      </c>
      <c r="BI1415" s="167">
        <f t="shared" si="3843"/>
        <v>102834751.90497851</v>
      </c>
      <c r="BJ1415" s="167">
        <f t="shared" si="3843"/>
        <v>258642628.63612169</v>
      </c>
      <c r="BK1415" s="167">
        <f t="shared" si="3843"/>
        <v>29867616.990169249</v>
      </c>
      <c r="BL1415" s="167">
        <f t="shared" si="3843"/>
        <v>60862985.060515411</v>
      </c>
      <c r="BM1415" s="167">
        <f t="shared" si="3843"/>
        <v>82708039.343477339</v>
      </c>
      <c r="BN1415" s="167">
        <f t="shared" si="3843"/>
        <v>44158956.283763804</v>
      </c>
      <c r="BO1415" s="167">
        <f t="shared" si="3843"/>
        <v>150056826.19723347</v>
      </c>
      <c r="BP1415" s="167">
        <f t="shared" si="3843"/>
        <v>147828590.19223562</v>
      </c>
      <c r="BQ1415" s="167">
        <f t="shared" si="3843"/>
        <v>122736364.49764055</v>
      </c>
      <c r="BR1415" s="167">
        <f t="shared" si="3843"/>
        <v>42984330.73612842</v>
      </c>
      <c r="BS1415" s="167">
        <f t="shared" si="3843"/>
        <v>107105535.93193433</v>
      </c>
      <c r="BT1415" s="167">
        <f t="shared" si="3843"/>
        <v>133211267.83244516</v>
      </c>
      <c r="BU1415" s="167">
        <f t="shared" si="3843"/>
        <v>148691727.56433842</v>
      </c>
      <c r="BV1415" s="167">
        <f t="shared" si="3843"/>
        <v>273263413.0647698</v>
      </c>
      <c r="BW1415" s="1020">
        <f t="shared" si="3840"/>
        <v>5704424613.1771984</v>
      </c>
    </row>
    <row r="1416" spans="1:75" ht="16.2" thickBot="1" x14ac:dyDescent="0.35">
      <c r="A1416" s="53" t="s">
        <v>376</v>
      </c>
      <c r="O1416" s="240">
        <f t="shared" ref="O1416:AT1416" si="3844">+(O501/O503)*O1410</f>
        <v>0</v>
      </c>
      <c r="P1416" s="240">
        <f t="shared" si="3844"/>
        <v>0</v>
      </c>
      <c r="Q1416" s="240">
        <f t="shared" si="3844"/>
        <v>16540323.427558083</v>
      </c>
      <c r="R1416" s="240">
        <f t="shared" si="3844"/>
        <v>8693381.6524256393</v>
      </c>
      <c r="S1416" s="240">
        <f t="shared" si="3844"/>
        <v>63760489.491838798</v>
      </c>
      <c r="T1416" s="240">
        <f t="shared" si="3844"/>
        <v>151385386.41579452</v>
      </c>
      <c r="U1416" s="240">
        <f t="shared" si="3844"/>
        <v>35398468.168174423</v>
      </c>
      <c r="V1416" s="240">
        <f t="shared" si="3844"/>
        <v>0</v>
      </c>
      <c r="W1416" s="240">
        <f t="shared" si="3844"/>
        <v>52233530.050719917</v>
      </c>
      <c r="X1416" s="240">
        <f t="shared" si="3844"/>
        <v>50495002.792077407</v>
      </c>
      <c r="Y1416" s="240">
        <f t="shared" si="3844"/>
        <v>54443394.666693747</v>
      </c>
      <c r="Z1416" s="240">
        <f t="shared" si="3844"/>
        <v>167792211.77385595</v>
      </c>
      <c r="AA1416" s="240">
        <f t="shared" si="3844"/>
        <v>0</v>
      </c>
      <c r="AB1416" s="240">
        <f t="shared" si="3844"/>
        <v>0</v>
      </c>
      <c r="AC1416" s="240">
        <f t="shared" si="3844"/>
        <v>26296031.860188819</v>
      </c>
      <c r="AD1416" s="240">
        <f t="shared" si="3844"/>
        <v>11454976.051028004</v>
      </c>
      <c r="AE1416" s="240">
        <f t="shared" si="3844"/>
        <v>73848516.472903982</v>
      </c>
      <c r="AF1416" s="240">
        <f t="shared" si="3844"/>
        <v>122679948.59215</v>
      </c>
      <c r="AG1416" s="240">
        <f t="shared" si="3844"/>
        <v>24758436.442886934</v>
      </c>
      <c r="AH1416" s="240">
        <f t="shared" si="3844"/>
        <v>0</v>
      </c>
      <c r="AI1416" s="240">
        <f t="shared" si="3844"/>
        <v>40238831.328967109</v>
      </c>
      <c r="AJ1416" s="240">
        <f t="shared" si="3844"/>
        <v>43549889.77005177</v>
      </c>
      <c r="AK1416" s="240">
        <f t="shared" si="3844"/>
        <v>74093587.859949499</v>
      </c>
      <c r="AL1416" s="240">
        <f t="shared" si="3844"/>
        <v>187558811.00304225</v>
      </c>
      <c r="AM1416" s="240">
        <f t="shared" si="3844"/>
        <v>0</v>
      </c>
      <c r="AN1416" s="240">
        <f t="shared" si="3844"/>
        <v>0</v>
      </c>
      <c r="AO1416" s="240">
        <f t="shared" si="3844"/>
        <v>9831044.0038001444</v>
      </c>
      <c r="AP1416" s="240">
        <f t="shared" si="3844"/>
        <v>13345938.38008908</v>
      </c>
      <c r="AQ1416" s="240">
        <f t="shared" si="3844"/>
        <v>78378998.703772962</v>
      </c>
      <c r="AR1416" s="240">
        <f t="shared" si="3844"/>
        <v>184927844.93308872</v>
      </c>
      <c r="AS1416" s="240">
        <f t="shared" si="3844"/>
        <v>42223916.182221077</v>
      </c>
      <c r="AT1416" s="240">
        <f t="shared" si="3844"/>
        <v>0</v>
      </c>
      <c r="AU1416" s="240">
        <f t="shared" ref="AU1416:BV1416" si="3845">+(AU501/AU503)*AU1410</f>
        <v>62915172.74617096</v>
      </c>
      <c r="AV1416" s="240">
        <f t="shared" si="3845"/>
        <v>52812141.823509589</v>
      </c>
      <c r="AW1416" s="240">
        <f t="shared" si="3845"/>
        <v>75071974.947024643</v>
      </c>
      <c r="AX1416" s="240">
        <f t="shared" si="3845"/>
        <v>245822980.38866577</v>
      </c>
      <c r="AY1416" s="240">
        <f t="shared" si="3845"/>
        <v>0</v>
      </c>
      <c r="AZ1416" s="240">
        <f t="shared" si="3845"/>
        <v>0</v>
      </c>
      <c r="BA1416" s="240">
        <f t="shared" si="3845"/>
        <v>24107765.437169135</v>
      </c>
      <c r="BB1416" s="240">
        <f t="shared" si="3845"/>
        <v>17010108.81929677</v>
      </c>
      <c r="BC1416" s="240">
        <f t="shared" si="3845"/>
        <v>97249111.021705225</v>
      </c>
      <c r="BD1416" s="240">
        <f t="shared" si="3845"/>
        <v>190326571.0921734</v>
      </c>
      <c r="BE1416" s="240">
        <f t="shared" si="3845"/>
        <v>42136891.478508458</v>
      </c>
      <c r="BF1416" s="240">
        <f t="shared" si="3845"/>
        <v>0</v>
      </c>
      <c r="BG1416" s="240">
        <f t="shared" si="3845"/>
        <v>56307624.144034922</v>
      </c>
      <c r="BH1416" s="240">
        <f t="shared" si="3845"/>
        <v>55631954.730148651</v>
      </c>
      <c r="BI1416" s="240">
        <f t="shared" si="3845"/>
        <v>74132149.306447417</v>
      </c>
      <c r="BJ1416" s="240">
        <f t="shared" si="3845"/>
        <v>242243384.47738004</v>
      </c>
      <c r="BK1416" s="240">
        <f t="shared" si="3845"/>
        <v>0</v>
      </c>
      <c r="BL1416" s="240">
        <f t="shared" si="3845"/>
        <v>0</v>
      </c>
      <c r="BM1416" s="240">
        <f t="shared" si="3845"/>
        <v>27563851.262583043</v>
      </c>
      <c r="BN1416" s="240">
        <f t="shared" si="3845"/>
        <v>16133246.494363273</v>
      </c>
      <c r="BO1416" s="240">
        <f t="shared" si="3845"/>
        <v>100816549.82300204</v>
      </c>
      <c r="BP1416" s="240">
        <f t="shared" si="3845"/>
        <v>186206170.55561581</v>
      </c>
      <c r="BQ1416" s="240">
        <f t="shared" si="3845"/>
        <v>37775170.405101947</v>
      </c>
      <c r="BR1416" s="240">
        <f t="shared" si="3845"/>
        <v>0</v>
      </c>
      <c r="BS1416" s="240">
        <f t="shared" si="3845"/>
        <v>63060039.519051224</v>
      </c>
      <c r="BT1416" s="240">
        <f t="shared" si="3845"/>
        <v>75592685.32363151</v>
      </c>
      <c r="BU1416" s="240">
        <f t="shared" si="3845"/>
        <v>103393178.27736311</v>
      </c>
      <c r="BV1416" s="240">
        <f t="shared" si="3845"/>
        <v>252139684.12773496</v>
      </c>
      <c r="BW1416" s="1037">
        <f t="shared" si="3840"/>
        <v>3632377366.2239614</v>
      </c>
    </row>
    <row r="1417" spans="1:75" ht="16.2" thickBot="1" x14ac:dyDescent="0.35">
      <c r="A1417" s="54" t="s">
        <v>377</v>
      </c>
      <c r="O1417" s="240">
        <f t="shared" ref="O1417:AT1417" si="3846">+(O502/O503)*O1410</f>
        <v>0</v>
      </c>
      <c r="P1417" s="240">
        <f t="shared" si="3846"/>
        <v>0</v>
      </c>
      <c r="Q1417" s="240">
        <f t="shared" si="3846"/>
        <v>0</v>
      </c>
      <c r="R1417" s="240">
        <f t="shared" si="3846"/>
        <v>0</v>
      </c>
      <c r="S1417" s="240">
        <f t="shared" si="3846"/>
        <v>0</v>
      </c>
      <c r="T1417" s="240">
        <f t="shared" si="3846"/>
        <v>0</v>
      </c>
      <c r="U1417" s="240">
        <f t="shared" si="3846"/>
        <v>0</v>
      </c>
      <c r="V1417" s="240">
        <f t="shared" si="3846"/>
        <v>0</v>
      </c>
      <c r="W1417" s="240">
        <f t="shared" si="3846"/>
        <v>0</v>
      </c>
      <c r="X1417" s="240">
        <f t="shared" si="3846"/>
        <v>0</v>
      </c>
      <c r="Y1417" s="240">
        <f t="shared" si="3846"/>
        <v>0</v>
      </c>
      <c r="Z1417" s="240">
        <f t="shared" si="3846"/>
        <v>0</v>
      </c>
      <c r="AA1417" s="240">
        <f t="shared" si="3846"/>
        <v>0</v>
      </c>
      <c r="AB1417" s="240">
        <f t="shared" si="3846"/>
        <v>0</v>
      </c>
      <c r="AC1417" s="240">
        <f t="shared" si="3846"/>
        <v>0</v>
      </c>
      <c r="AD1417" s="240">
        <f t="shared" si="3846"/>
        <v>0</v>
      </c>
      <c r="AE1417" s="240">
        <f t="shared" si="3846"/>
        <v>0</v>
      </c>
      <c r="AF1417" s="240">
        <f t="shared" si="3846"/>
        <v>0</v>
      </c>
      <c r="AG1417" s="240">
        <f t="shared" si="3846"/>
        <v>0</v>
      </c>
      <c r="AH1417" s="240">
        <f t="shared" si="3846"/>
        <v>0</v>
      </c>
      <c r="AI1417" s="240">
        <f t="shared" si="3846"/>
        <v>0</v>
      </c>
      <c r="AJ1417" s="240">
        <f t="shared" si="3846"/>
        <v>0</v>
      </c>
      <c r="AK1417" s="240">
        <f t="shared" si="3846"/>
        <v>0</v>
      </c>
      <c r="AL1417" s="240">
        <f t="shared" si="3846"/>
        <v>0</v>
      </c>
      <c r="AM1417" s="240">
        <f t="shared" si="3846"/>
        <v>13352616.733484689</v>
      </c>
      <c r="AN1417" s="240">
        <f t="shared" si="3846"/>
        <v>13708936.562046777</v>
      </c>
      <c r="AO1417" s="240">
        <f t="shared" si="3846"/>
        <v>3872633.9262143127</v>
      </c>
      <c r="AP1417" s="240">
        <f t="shared" si="3846"/>
        <v>13708936.562046781</v>
      </c>
      <c r="AQ1417" s="240">
        <f t="shared" si="3846"/>
        <v>3929093.1470472119</v>
      </c>
      <c r="AR1417" s="240">
        <f t="shared" si="3846"/>
        <v>17189267.90110917</v>
      </c>
      <c r="AS1417" s="240">
        <f t="shared" si="3846"/>
        <v>4855791.8215855639</v>
      </c>
      <c r="AT1417" s="240">
        <f t="shared" si="3846"/>
        <v>17189267.901109166</v>
      </c>
      <c r="AU1417" s="240">
        <f t="shared" ref="AU1417:BV1417" si="3847">+(AU502/AU503)*AU1410</f>
        <v>4658586.4407364195</v>
      </c>
      <c r="AV1417" s="240">
        <f t="shared" si="3847"/>
        <v>12823442.627566054</v>
      </c>
      <c r="AW1417" s="240">
        <f t="shared" si="3847"/>
        <v>4046252.7929390031</v>
      </c>
      <c r="AX1417" s="240">
        <f t="shared" si="3847"/>
        <v>17605001.137915831</v>
      </c>
      <c r="AY1417" s="240">
        <f t="shared" si="3847"/>
        <v>6392790.8522931235</v>
      </c>
      <c r="AZ1417" s="240">
        <f t="shared" si="3847"/>
        <v>18580596.707779735</v>
      </c>
      <c r="BA1417" s="240">
        <f t="shared" si="3847"/>
        <v>4755998.0018155146</v>
      </c>
      <c r="BB1417" s="240">
        <f t="shared" si="3847"/>
        <v>18580596.707779735</v>
      </c>
      <c r="BC1417" s="240">
        <f t="shared" si="3847"/>
        <v>4570130.680831911</v>
      </c>
      <c r="BD1417" s="240">
        <f t="shared" si="3847"/>
        <v>18305329.561730273</v>
      </c>
      <c r="BE1417" s="240">
        <f t="shared" si="3847"/>
        <v>4685539.0161776319</v>
      </c>
      <c r="BF1417" s="240">
        <f t="shared" si="3847"/>
        <v>18305329.561730273</v>
      </c>
      <c r="BG1417" s="240">
        <f t="shared" si="3847"/>
        <v>3987669.4768068609</v>
      </c>
      <c r="BH1417" s="240">
        <f t="shared" si="3847"/>
        <v>14064228.510809831</v>
      </c>
      <c r="BI1417" s="240">
        <f t="shared" si="3847"/>
        <v>3764277.6126139625</v>
      </c>
      <c r="BJ1417" s="240">
        <f t="shared" si="3847"/>
        <v>17948824.502582576</v>
      </c>
      <c r="BK1417" s="240">
        <f t="shared" si="3847"/>
        <v>5649979.2008314645</v>
      </c>
      <c r="BL1417" s="240">
        <f t="shared" si="3847"/>
        <v>18668170.121089309</v>
      </c>
      <c r="BM1417" s="240">
        <f t="shared" si="3847"/>
        <v>4436000.8208529055</v>
      </c>
      <c r="BN1417" s="240">
        <f t="shared" si="3847"/>
        <v>18668170.121089313</v>
      </c>
      <c r="BO1417" s="240">
        <f t="shared" si="3847"/>
        <v>4312748.5356722968</v>
      </c>
      <c r="BP1417" s="240">
        <f t="shared" si="3847"/>
        <v>17566393.712669209</v>
      </c>
      <c r="BQ1417" s="240">
        <f t="shared" si="3847"/>
        <v>4174192.5653867433</v>
      </c>
      <c r="BR1417" s="240">
        <f t="shared" si="3847"/>
        <v>17566393.712669209</v>
      </c>
      <c r="BS1417" s="240">
        <f t="shared" si="3847"/>
        <v>4297533.8648510324</v>
      </c>
      <c r="BT1417" s="240">
        <f t="shared" si="3847"/>
        <v>19062175.239376191</v>
      </c>
      <c r="BU1417" s="240">
        <f t="shared" si="3847"/>
        <v>4843276.7716167746</v>
      </c>
      <c r="BV1417" s="240">
        <f t="shared" si="3847"/>
        <v>18318729.136682782</v>
      </c>
      <c r="BW1417" s="1037">
        <f t="shared" si="3840"/>
        <v>398444902.54953974</v>
      </c>
    </row>
    <row r="1418" spans="1:75" x14ac:dyDescent="0.3">
      <c r="BW1418" s="292">
        <f t="shared" si="3840"/>
        <v>0</v>
      </c>
    </row>
    <row r="1419" spans="1:75" x14ac:dyDescent="0.3">
      <c r="A1419" s="69" t="s">
        <v>537</v>
      </c>
      <c r="O1419" s="166">
        <f>+O1410-O1415-O1416-O1417</f>
        <v>0</v>
      </c>
      <c r="P1419" s="166">
        <f t="shared" ref="P1419:BV1419" si="3848">+P1410-P1415-P1416-P1417</f>
        <v>0</v>
      </c>
      <c r="Q1419" s="166">
        <f t="shared" si="3848"/>
        <v>3.7252902984619141E-9</v>
      </c>
      <c r="R1419" s="166">
        <f t="shared" si="3848"/>
        <v>0</v>
      </c>
      <c r="S1419" s="166">
        <f t="shared" si="3848"/>
        <v>0</v>
      </c>
      <c r="T1419" s="166">
        <f t="shared" si="3848"/>
        <v>2.9802322387695313E-8</v>
      </c>
      <c r="U1419" s="166">
        <f t="shared" si="3848"/>
        <v>-7.4505805969238281E-9</v>
      </c>
      <c r="V1419" s="166">
        <f t="shared" si="3848"/>
        <v>0</v>
      </c>
      <c r="W1419" s="166">
        <f t="shared" si="3848"/>
        <v>0</v>
      </c>
      <c r="X1419" s="166">
        <f t="shared" si="3848"/>
        <v>-1.4901161193847656E-8</v>
      </c>
      <c r="Y1419" s="166">
        <f t="shared" si="3848"/>
        <v>0</v>
      </c>
      <c r="Z1419" s="166">
        <f t="shared" si="3848"/>
        <v>-2.9802322387695313E-8</v>
      </c>
      <c r="AA1419" s="166">
        <f t="shared" si="3848"/>
        <v>0</v>
      </c>
      <c r="AB1419" s="166">
        <f t="shared" si="3848"/>
        <v>0</v>
      </c>
      <c r="AC1419" s="166">
        <f t="shared" si="3848"/>
        <v>0</v>
      </c>
      <c r="AD1419" s="166">
        <f t="shared" si="3848"/>
        <v>-1.862645149230957E-9</v>
      </c>
      <c r="AE1419" s="166">
        <f t="shared" si="3848"/>
        <v>0</v>
      </c>
      <c r="AF1419" s="166">
        <f t="shared" si="3848"/>
        <v>-2.9802322387695313E-8</v>
      </c>
      <c r="AG1419" s="166">
        <f t="shared" si="3848"/>
        <v>-1.4901161193847656E-8</v>
      </c>
      <c r="AH1419" s="166">
        <f t="shared" si="3848"/>
        <v>0</v>
      </c>
      <c r="AI1419" s="166">
        <f t="shared" si="3848"/>
        <v>0</v>
      </c>
      <c r="AJ1419" s="166">
        <f t="shared" si="3848"/>
        <v>-7.4505805969238281E-9</v>
      </c>
      <c r="AK1419" s="166">
        <f t="shared" si="3848"/>
        <v>-1.4901161193847656E-8</v>
      </c>
      <c r="AL1419" s="166">
        <f t="shared" si="3848"/>
        <v>0</v>
      </c>
      <c r="AM1419" s="166">
        <f t="shared" si="3848"/>
        <v>0</v>
      </c>
      <c r="AN1419" s="166">
        <f t="shared" si="3848"/>
        <v>0</v>
      </c>
      <c r="AO1419" s="166">
        <f t="shared" si="3848"/>
        <v>0</v>
      </c>
      <c r="AP1419" s="166">
        <f t="shared" si="3848"/>
        <v>0</v>
      </c>
      <c r="AQ1419" s="166">
        <f t="shared" si="3848"/>
        <v>9.7788870334625244E-9</v>
      </c>
      <c r="AR1419" s="166">
        <f t="shared" si="3848"/>
        <v>4.8428773880004883E-8</v>
      </c>
      <c r="AS1419" s="166">
        <f t="shared" si="3848"/>
        <v>9.3132257461547852E-9</v>
      </c>
      <c r="AT1419" s="166">
        <f t="shared" si="3848"/>
        <v>0</v>
      </c>
      <c r="AU1419" s="166">
        <f t="shared" si="3848"/>
        <v>0</v>
      </c>
      <c r="AV1419" s="166">
        <f t="shared" si="3848"/>
        <v>0</v>
      </c>
      <c r="AW1419" s="166">
        <f t="shared" si="3848"/>
        <v>4.1909515857696533E-9</v>
      </c>
      <c r="AX1419" s="166">
        <f t="shared" si="3848"/>
        <v>4.8428773880004883E-8</v>
      </c>
      <c r="AY1419" s="166">
        <f t="shared" si="3848"/>
        <v>0</v>
      </c>
      <c r="AZ1419" s="166">
        <f t="shared" si="3848"/>
        <v>0</v>
      </c>
      <c r="BA1419" s="166">
        <f t="shared" si="3848"/>
        <v>1.3038516044616699E-8</v>
      </c>
      <c r="BB1419" s="166">
        <f t="shared" si="3848"/>
        <v>0</v>
      </c>
      <c r="BC1419" s="166">
        <f t="shared" si="3848"/>
        <v>1.3038516044616699E-8</v>
      </c>
      <c r="BD1419" s="166">
        <f t="shared" si="3848"/>
        <v>0</v>
      </c>
      <c r="BE1419" s="166">
        <f t="shared" si="3848"/>
        <v>2.2351741790771484E-8</v>
      </c>
      <c r="BF1419" s="166">
        <f t="shared" si="3848"/>
        <v>0</v>
      </c>
      <c r="BG1419" s="166">
        <f t="shared" si="3848"/>
        <v>1.8160790205001831E-8</v>
      </c>
      <c r="BH1419" s="166">
        <f t="shared" si="3848"/>
        <v>0</v>
      </c>
      <c r="BI1419" s="166">
        <f t="shared" si="3848"/>
        <v>1.3504177331924438E-8</v>
      </c>
      <c r="BJ1419" s="166">
        <f t="shared" si="3848"/>
        <v>-8.5681676864624023E-8</v>
      </c>
      <c r="BK1419" s="166">
        <f t="shared" si="3848"/>
        <v>0</v>
      </c>
      <c r="BL1419" s="166">
        <f t="shared" si="3848"/>
        <v>0</v>
      </c>
      <c r="BM1419" s="166">
        <f t="shared" si="3848"/>
        <v>0</v>
      </c>
      <c r="BN1419" s="166">
        <f t="shared" si="3848"/>
        <v>0</v>
      </c>
      <c r="BO1419" s="166">
        <f t="shared" si="3848"/>
        <v>1.0244548320770264E-8</v>
      </c>
      <c r="BP1419" s="166">
        <f t="shared" si="3848"/>
        <v>0</v>
      </c>
      <c r="BQ1419" s="166">
        <f t="shared" si="3848"/>
        <v>6.5192580223083496E-9</v>
      </c>
      <c r="BR1419" s="166">
        <f t="shared" si="3848"/>
        <v>0</v>
      </c>
      <c r="BS1419" s="166">
        <f t="shared" si="3848"/>
        <v>0</v>
      </c>
      <c r="BT1419" s="166">
        <f t="shared" si="3848"/>
        <v>0</v>
      </c>
      <c r="BU1419" s="166">
        <f t="shared" si="3848"/>
        <v>0</v>
      </c>
      <c r="BV1419" s="166">
        <f t="shared" si="3848"/>
        <v>-3.3527612686157227E-8</v>
      </c>
      <c r="BW1419" s="247">
        <f t="shared" si="3840"/>
        <v>1.0244548320770264E-8</v>
      </c>
    </row>
    <row r="1420" spans="1:75" x14ac:dyDescent="0.3">
      <c r="BW1420" s="247">
        <f t="shared" si="3840"/>
        <v>0</v>
      </c>
    </row>
    <row r="1421" spans="1:75" ht="16.2" thickBot="1" x14ac:dyDescent="0.35">
      <c r="BW1421" s="247">
        <f t="shared" si="3840"/>
        <v>0</v>
      </c>
    </row>
    <row r="1422" spans="1:75" ht="16.2" thickBot="1" x14ac:dyDescent="0.35">
      <c r="A1422" s="214" t="s">
        <v>718</v>
      </c>
      <c r="BW1422" s="247">
        <f t="shared" si="3840"/>
        <v>0</v>
      </c>
    </row>
    <row r="1423" spans="1:75" x14ac:dyDescent="0.3">
      <c r="A1423" s="50"/>
      <c r="BW1423" s="247">
        <f t="shared" si="3840"/>
        <v>0</v>
      </c>
    </row>
    <row r="1424" spans="1:75" ht="16.2" thickBot="1" x14ac:dyDescent="0.35">
      <c r="A1424" s="43" t="s">
        <v>709</v>
      </c>
      <c r="BW1424" s="247">
        <f t="shared" si="3840"/>
        <v>0</v>
      </c>
    </row>
    <row r="1425" spans="1:75" x14ac:dyDescent="0.3">
      <c r="A1425" s="296" t="s">
        <v>710</v>
      </c>
      <c r="O1425" s="1023">
        <f>+N1429</f>
        <v>110</v>
      </c>
      <c r="P1425" s="1024">
        <f t="shared" ref="P1425:BV1425" si="3849">+O1429</f>
        <v>158.16955000000002</v>
      </c>
      <c r="Q1425" s="1024">
        <f t="shared" si="3849"/>
        <v>115.99878888888895</v>
      </c>
      <c r="R1425" s="1024">
        <f t="shared" si="3849"/>
        <v>77.798062222222285</v>
      </c>
      <c r="S1425" s="1024">
        <f t="shared" si="3849"/>
        <v>115.99878888888895</v>
      </c>
      <c r="T1425" s="1024">
        <f t="shared" si="3849"/>
        <v>77.798062222222285</v>
      </c>
      <c r="U1425" s="1024">
        <f t="shared" si="3849"/>
        <v>115.99878888888895</v>
      </c>
      <c r="V1425" s="1024">
        <f t="shared" si="3849"/>
        <v>77.798062222222285</v>
      </c>
      <c r="W1425" s="1024">
        <f t="shared" si="3849"/>
        <v>115.99878888888895</v>
      </c>
      <c r="X1425" s="1024">
        <f t="shared" si="3849"/>
        <v>77.798062222222285</v>
      </c>
      <c r="Y1425" s="1024">
        <f t="shared" si="3849"/>
        <v>115.99878888888895</v>
      </c>
      <c r="Z1425" s="1024">
        <f t="shared" si="3849"/>
        <v>77.798062222222285</v>
      </c>
      <c r="AA1425" s="1024">
        <f t="shared" si="3849"/>
        <v>115.99878888888895</v>
      </c>
      <c r="AB1425" s="1024">
        <f t="shared" si="3849"/>
        <v>243.73390195000005</v>
      </c>
      <c r="AC1425" s="1024">
        <f t="shared" si="3849"/>
        <v>207.01603743333339</v>
      </c>
      <c r="AD1425" s="1024">
        <f t="shared" si="3849"/>
        <v>152.04266256666668</v>
      </c>
      <c r="AE1425" s="1024">
        <f t="shared" si="3849"/>
        <v>207.01603743333339</v>
      </c>
      <c r="AF1425" s="1024">
        <f t="shared" si="3849"/>
        <v>152.04266256666668</v>
      </c>
      <c r="AG1425" s="1024">
        <f t="shared" si="3849"/>
        <v>207.01603743333339</v>
      </c>
      <c r="AH1425" s="1024">
        <f t="shared" si="3849"/>
        <v>152.04266256666668</v>
      </c>
      <c r="AI1425" s="1024">
        <f t="shared" si="3849"/>
        <v>207.01603743333339</v>
      </c>
      <c r="AJ1425" s="1024">
        <f t="shared" si="3849"/>
        <v>152.04266256666668</v>
      </c>
      <c r="AK1425" s="1024">
        <f t="shared" si="3849"/>
        <v>207.01603743333339</v>
      </c>
      <c r="AL1425" s="1024">
        <f t="shared" si="3849"/>
        <v>152.04266256666668</v>
      </c>
      <c r="AM1425" s="1024">
        <f t="shared" si="3849"/>
        <v>207.01603743333339</v>
      </c>
      <c r="AN1425" s="1024">
        <f t="shared" si="3849"/>
        <v>167.77340493828092</v>
      </c>
      <c r="AO1425" s="1024">
        <f t="shared" si="3849"/>
        <v>217.53669398642694</v>
      </c>
      <c r="AP1425" s="1024">
        <f t="shared" si="3849"/>
        <v>159.48337119117306</v>
      </c>
      <c r="AQ1425" s="1024">
        <f t="shared" si="3849"/>
        <v>217.53669398642694</v>
      </c>
      <c r="AR1425" s="1024">
        <f t="shared" si="3849"/>
        <v>159.48337119117306</v>
      </c>
      <c r="AS1425" s="1024">
        <f t="shared" si="3849"/>
        <v>217.53669398642694</v>
      </c>
      <c r="AT1425" s="1024">
        <f t="shared" si="3849"/>
        <v>159.48337119117306</v>
      </c>
      <c r="AU1425" s="1024">
        <f t="shared" si="3849"/>
        <v>217.53669398642694</v>
      </c>
      <c r="AV1425" s="1024">
        <f t="shared" si="3849"/>
        <v>159.48337119117306</v>
      </c>
      <c r="AW1425" s="1024">
        <f t="shared" si="3849"/>
        <v>217.53669398642694</v>
      </c>
      <c r="AX1425" s="1024">
        <f t="shared" si="3849"/>
        <v>159.48337119117306</v>
      </c>
      <c r="AY1425" s="1024">
        <f t="shared" si="3849"/>
        <v>217.53669398642694</v>
      </c>
      <c r="AZ1425" s="1024">
        <f t="shared" si="3849"/>
        <v>144.67236452090364</v>
      </c>
      <c r="BA1425" s="1024">
        <f t="shared" si="3849"/>
        <v>204.80757956554913</v>
      </c>
      <c r="BB1425" s="1024">
        <f t="shared" si="3849"/>
        <v>150.45384189630869</v>
      </c>
      <c r="BC1425" s="1024">
        <f t="shared" si="3849"/>
        <v>204.80757956554913</v>
      </c>
      <c r="BD1425" s="1024">
        <f t="shared" si="3849"/>
        <v>150.45384189630869</v>
      </c>
      <c r="BE1425" s="1024">
        <f t="shared" si="3849"/>
        <v>204.80757956554913</v>
      </c>
      <c r="BF1425" s="1024">
        <f t="shared" si="3849"/>
        <v>150.45384189630869</v>
      </c>
      <c r="BG1425" s="1024">
        <f t="shared" si="3849"/>
        <v>204.80757956554913</v>
      </c>
      <c r="BH1425" s="1024">
        <f t="shared" si="3849"/>
        <v>150.45384189630869</v>
      </c>
      <c r="BI1425" s="1024">
        <f t="shared" si="3849"/>
        <v>204.80757956554913</v>
      </c>
      <c r="BJ1425" s="1024">
        <f t="shared" si="3849"/>
        <v>150.45384189630869</v>
      </c>
      <c r="BK1425" s="1024">
        <f t="shared" si="3849"/>
        <v>204.80757956554913</v>
      </c>
      <c r="BL1425" s="1024">
        <f t="shared" si="3849"/>
        <v>167.77140217906816</v>
      </c>
      <c r="BM1425" s="1024">
        <f t="shared" si="3849"/>
        <v>222.92500085421852</v>
      </c>
      <c r="BN1425" s="1024">
        <f t="shared" si="3849"/>
        <v>165.32215041644224</v>
      </c>
      <c r="BO1425" s="1024">
        <f t="shared" si="3849"/>
        <v>222.92500085421852</v>
      </c>
      <c r="BP1425" s="1024">
        <f t="shared" si="3849"/>
        <v>165.32215041644224</v>
      </c>
      <c r="BQ1425" s="1024">
        <f t="shared" si="3849"/>
        <v>222.92500085421852</v>
      </c>
      <c r="BR1425" s="1024">
        <f t="shared" si="3849"/>
        <v>165.32215041644224</v>
      </c>
      <c r="BS1425" s="1024">
        <f t="shared" si="3849"/>
        <v>222.92500085421852</v>
      </c>
      <c r="BT1425" s="1024">
        <f t="shared" si="3849"/>
        <v>165.32215041644224</v>
      </c>
      <c r="BU1425" s="1024">
        <f t="shared" si="3849"/>
        <v>222.92500085421852</v>
      </c>
      <c r="BV1425" s="1025">
        <f t="shared" si="3849"/>
        <v>165.32215041644224</v>
      </c>
      <c r="BW1425" s="247">
        <f t="shared" si="3840"/>
        <v>10104.400668568609</v>
      </c>
    </row>
    <row r="1426" spans="1:75" ht="16.2" thickBot="1" x14ac:dyDescent="0.35">
      <c r="A1426" s="297" t="s">
        <v>711</v>
      </c>
      <c r="O1426" s="1026">
        <f t="shared" ref="O1426:AT1426" si="3850">+O524</f>
        <v>143.07128</v>
      </c>
      <c r="P1426" s="1019">
        <f t="shared" si="3850"/>
        <v>27.428512222222281</v>
      </c>
      <c r="Q1426" s="1019">
        <f t="shared" si="3850"/>
        <v>0</v>
      </c>
      <c r="R1426" s="1019">
        <f t="shared" si="3850"/>
        <v>107.80000000000001</v>
      </c>
      <c r="S1426" s="1019">
        <f t="shared" si="3850"/>
        <v>0</v>
      </c>
      <c r="T1426" s="1019">
        <f t="shared" si="3850"/>
        <v>107.80000000000001</v>
      </c>
      <c r="U1426" s="1019">
        <f t="shared" si="3850"/>
        <v>0</v>
      </c>
      <c r="V1426" s="1019">
        <f t="shared" si="3850"/>
        <v>107.80000000000001</v>
      </c>
      <c r="W1426" s="1019">
        <f t="shared" si="3850"/>
        <v>0</v>
      </c>
      <c r="X1426" s="1019">
        <f t="shared" si="3850"/>
        <v>107.80000000000001</v>
      </c>
      <c r="Y1426" s="1019">
        <f t="shared" si="3850"/>
        <v>0</v>
      </c>
      <c r="Z1426" s="1019">
        <f t="shared" si="3850"/>
        <v>107.80000000000001</v>
      </c>
      <c r="AA1426" s="1019">
        <f t="shared" si="3850"/>
        <v>271.10799656111107</v>
      </c>
      <c r="AB1426" s="1019">
        <f t="shared" si="3850"/>
        <v>85.056275150000033</v>
      </c>
      <c r="AC1426" s="1019">
        <f t="shared" si="3850"/>
        <v>34.463485466666583</v>
      </c>
      <c r="AD1426" s="1019">
        <f t="shared" si="3850"/>
        <v>176.74751453333337</v>
      </c>
      <c r="AE1426" s="1019">
        <f t="shared" si="3850"/>
        <v>34.463485466666583</v>
      </c>
      <c r="AF1426" s="1019">
        <f t="shared" si="3850"/>
        <v>176.74751453333337</v>
      </c>
      <c r="AG1426" s="1019">
        <f t="shared" si="3850"/>
        <v>34.463485466666583</v>
      </c>
      <c r="AH1426" s="1019">
        <f t="shared" si="3850"/>
        <v>176.74751453333337</v>
      </c>
      <c r="AI1426" s="1019">
        <f t="shared" si="3850"/>
        <v>34.463485466666583</v>
      </c>
      <c r="AJ1426" s="1019">
        <f t="shared" si="3850"/>
        <v>176.74751453333337</v>
      </c>
      <c r="AK1426" s="1019">
        <f t="shared" si="3850"/>
        <v>34.463485466666583</v>
      </c>
      <c r="AL1426" s="1019">
        <f t="shared" si="3850"/>
        <v>176.74751453333337</v>
      </c>
      <c r="AM1426" s="1019">
        <f t="shared" si="3850"/>
        <v>59.44760570393629</v>
      </c>
      <c r="AN1426" s="1019">
        <f t="shared" si="3850"/>
        <v>177.72605021663244</v>
      </c>
      <c r="AO1426" s="1019">
        <f t="shared" si="3850"/>
        <v>35.76042496425967</v>
      </c>
      <c r="AP1426" s="1019">
        <f t="shared" si="3850"/>
        <v>186.0160839637403</v>
      </c>
      <c r="AQ1426" s="1019">
        <f t="shared" si="3850"/>
        <v>35.76042496425967</v>
      </c>
      <c r="AR1426" s="1019">
        <f t="shared" si="3850"/>
        <v>186.0160839637403</v>
      </c>
      <c r="AS1426" s="1019">
        <f t="shared" si="3850"/>
        <v>35.76042496425967</v>
      </c>
      <c r="AT1426" s="1019">
        <f t="shared" si="3850"/>
        <v>186.0160839637403</v>
      </c>
      <c r="AU1426" s="1019">
        <f t="shared" ref="AU1426:BV1426" si="3851">+AU524</f>
        <v>35.76042496425967</v>
      </c>
      <c r="AV1426" s="1019">
        <f t="shared" si="3851"/>
        <v>186.0160839637403</v>
      </c>
      <c r="AW1426" s="1019">
        <f t="shared" si="3851"/>
        <v>35.76042496425967</v>
      </c>
      <c r="AX1426" s="1019">
        <f t="shared" si="3851"/>
        <v>186.0160839637403</v>
      </c>
      <c r="AY1426" s="1019">
        <f t="shared" si="3851"/>
        <v>15.710587588091158</v>
      </c>
      <c r="AZ1426" s="1019">
        <f t="shared" si="3851"/>
        <v>185.52761069702257</v>
      </c>
      <c r="BA1426" s="1019">
        <f t="shared" si="3851"/>
        <v>37.760859410132241</v>
      </c>
      <c r="BB1426" s="1019">
        <f t="shared" si="3851"/>
        <v>179.74613332161746</v>
      </c>
      <c r="BC1426" s="1019">
        <f t="shared" si="3851"/>
        <v>37.760859410132241</v>
      </c>
      <c r="BD1426" s="1019">
        <f t="shared" si="3851"/>
        <v>179.74613332161746</v>
      </c>
      <c r="BE1426" s="1019">
        <f t="shared" si="3851"/>
        <v>37.760859410132241</v>
      </c>
      <c r="BF1426" s="1019">
        <f t="shared" si="3851"/>
        <v>179.74613332161746</v>
      </c>
      <c r="BG1426" s="1019">
        <f t="shared" si="3851"/>
        <v>37.760859410132241</v>
      </c>
      <c r="BH1426" s="1019">
        <f t="shared" si="3851"/>
        <v>179.74613332161746</v>
      </c>
      <c r="BI1426" s="1019">
        <f t="shared" si="3851"/>
        <v>37.760859410132241</v>
      </c>
      <c r="BJ1426" s="1019">
        <f t="shared" si="3851"/>
        <v>179.74613332161746</v>
      </c>
      <c r="BK1426" s="1019">
        <f t="shared" si="3851"/>
        <v>59.755016178365992</v>
      </c>
      <c r="BL1426" s="1019">
        <f t="shared" si="3851"/>
        <v>183.76417609104567</v>
      </c>
      <c r="BM1426" s="1019">
        <f t="shared" si="3851"/>
        <v>37.775313264017313</v>
      </c>
      <c r="BN1426" s="1019">
        <f t="shared" si="3851"/>
        <v>186.21342785367159</v>
      </c>
      <c r="BO1426" s="1019">
        <f t="shared" si="3851"/>
        <v>37.775313264017313</v>
      </c>
      <c r="BP1426" s="1019">
        <f t="shared" si="3851"/>
        <v>186.21342785367159</v>
      </c>
      <c r="BQ1426" s="1019">
        <f t="shared" si="3851"/>
        <v>37.775313264017313</v>
      </c>
      <c r="BR1426" s="1019">
        <f t="shared" si="3851"/>
        <v>186.21342785367159</v>
      </c>
      <c r="BS1426" s="1019">
        <f t="shared" si="3851"/>
        <v>37.775313264017313</v>
      </c>
      <c r="BT1426" s="1019">
        <f t="shared" si="3851"/>
        <v>186.21342785367159</v>
      </c>
      <c r="BU1426" s="1019">
        <f t="shared" si="3851"/>
        <v>37.775313264017313</v>
      </c>
      <c r="BV1426" s="1027">
        <f t="shared" si="3851"/>
        <v>186.21342785367159</v>
      </c>
      <c r="BW1426" s="247">
        <f t="shared" si="3840"/>
        <v>6120.0113242956177</v>
      </c>
    </row>
    <row r="1427" spans="1:75" x14ac:dyDescent="0.3">
      <c r="A1427" s="44" t="s">
        <v>712</v>
      </c>
      <c r="O1427" s="1028">
        <f>+O1425+O1426</f>
        <v>253.07128</v>
      </c>
      <c r="P1427" s="1029">
        <f t="shared" ref="P1427:BV1427" si="3852">+P1425+P1426</f>
        <v>185.5980622222223</v>
      </c>
      <c r="Q1427" s="1029">
        <f t="shared" si="3852"/>
        <v>115.99878888888895</v>
      </c>
      <c r="R1427" s="1029">
        <f t="shared" si="3852"/>
        <v>185.5980622222223</v>
      </c>
      <c r="S1427" s="1029">
        <f t="shared" si="3852"/>
        <v>115.99878888888895</v>
      </c>
      <c r="T1427" s="1029">
        <f t="shared" si="3852"/>
        <v>185.5980622222223</v>
      </c>
      <c r="U1427" s="1029">
        <f t="shared" si="3852"/>
        <v>115.99878888888895</v>
      </c>
      <c r="V1427" s="1029">
        <f t="shared" si="3852"/>
        <v>185.5980622222223</v>
      </c>
      <c r="W1427" s="1029">
        <f t="shared" si="3852"/>
        <v>115.99878888888895</v>
      </c>
      <c r="X1427" s="1029">
        <f t="shared" si="3852"/>
        <v>185.5980622222223</v>
      </c>
      <c r="Y1427" s="1029">
        <f t="shared" si="3852"/>
        <v>115.99878888888895</v>
      </c>
      <c r="Z1427" s="1029">
        <f t="shared" si="3852"/>
        <v>185.5980622222223</v>
      </c>
      <c r="AA1427" s="1029">
        <f t="shared" si="3852"/>
        <v>387.10678545000002</v>
      </c>
      <c r="AB1427" s="1029">
        <f t="shared" si="3852"/>
        <v>328.79017710000005</v>
      </c>
      <c r="AC1427" s="1029">
        <f t="shared" si="3852"/>
        <v>241.47952289999998</v>
      </c>
      <c r="AD1427" s="1029">
        <f t="shared" si="3852"/>
        <v>328.79017710000005</v>
      </c>
      <c r="AE1427" s="1029">
        <f t="shared" si="3852"/>
        <v>241.47952289999998</v>
      </c>
      <c r="AF1427" s="1029">
        <f t="shared" si="3852"/>
        <v>328.79017710000005</v>
      </c>
      <c r="AG1427" s="1029">
        <f t="shared" si="3852"/>
        <v>241.47952289999998</v>
      </c>
      <c r="AH1427" s="1029">
        <f t="shared" si="3852"/>
        <v>328.79017710000005</v>
      </c>
      <c r="AI1427" s="1029">
        <f t="shared" si="3852"/>
        <v>241.47952289999998</v>
      </c>
      <c r="AJ1427" s="1029">
        <f t="shared" si="3852"/>
        <v>328.79017710000005</v>
      </c>
      <c r="AK1427" s="1029">
        <f t="shared" si="3852"/>
        <v>241.47952289999998</v>
      </c>
      <c r="AL1427" s="1029">
        <f t="shared" si="3852"/>
        <v>328.79017710000005</v>
      </c>
      <c r="AM1427" s="1029">
        <f t="shared" si="3852"/>
        <v>266.46364313726968</v>
      </c>
      <c r="AN1427" s="1029">
        <f t="shared" si="3852"/>
        <v>345.49945515491333</v>
      </c>
      <c r="AO1427" s="1029">
        <f t="shared" si="3852"/>
        <v>253.29711895068661</v>
      </c>
      <c r="AP1427" s="1029">
        <f t="shared" si="3852"/>
        <v>345.49945515491333</v>
      </c>
      <c r="AQ1427" s="1029">
        <f t="shared" si="3852"/>
        <v>253.29711895068661</v>
      </c>
      <c r="AR1427" s="1029">
        <f t="shared" si="3852"/>
        <v>345.49945515491333</v>
      </c>
      <c r="AS1427" s="1029">
        <f t="shared" si="3852"/>
        <v>253.29711895068661</v>
      </c>
      <c r="AT1427" s="1029">
        <f t="shared" si="3852"/>
        <v>345.49945515491333</v>
      </c>
      <c r="AU1427" s="1029">
        <f t="shared" si="3852"/>
        <v>253.29711895068661</v>
      </c>
      <c r="AV1427" s="1029">
        <f t="shared" si="3852"/>
        <v>345.49945515491333</v>
      </c>
      <c r="AW1427" s="1029">
        <f t="shared" si="3852"/>
        <v>253.29711895068661</v>
      </c>
      <c r="AX1427" s="1029">
        <f t="shared" si="3852"/>
        <v>345.49945515491333</v>
      </c>
      <c r="AY1427" s="1029">
        <f t="shared" si="3852"/>
        <v>233.2472815745181</v>
      </c>
      <c r="AZ1427" s="1029">
        <f t="shared" si="3852"/>
        <v>330.19997521792618</v>
      </c>
      <c r="BA1427" s="1029">
        <f t="shared" si="3852"/>
        <v>242.56843897568137</v>
      </c>
      <c r="BB1427" s="1029">
        <f t="shared" si="3852"/>
        <v>330.19997521792618</v>
      </c>
      <c r="BC1427" s="1029">
        <f t="shared" si="3852"/>
        <v>242.56843897568137</v>
      </c>
      <c r="BD1427" s="1029">
        <f t="shared" si="3852"/>
        <v>330.19997521792618</v>
      </c>
      <c r="BE1427" s="1029">
        <f t="shared" si="3852"/>
        <v>242.56843897568137</v>
      </c>
      <c r="BF1427" s="1029">
        <f t="shared" si="3852"/>
        <v>330.19997521792618</v>
      </c>
      <c r="BG1427" s="1029">
        <f t="shared" si="3852"/>
        <v>242.56843897568137</v>
      </c>
      <c r="BH1427" s="1029">
        <f t="shared" si="3852"/>
        <v>330.19997521792618</v>
      </c>
      <c r="BI1427" s="1029">
        <f t="shared" si="3852"/>
        <v>242.56843897568137</v>
      </c>
      <c r="BJ1427" s="1029">
        <f t="shared" si="3852"/>
        <v>330.19997521792618</v>
      </c>
      <c r="BK1427" s="1029">
        <f t="shared" si="3852"/>
        <v>264.56259574391515</v>
      </c>
      <c r="BL1427" s="1029">
        <f t="shared" si="3852"/>
        <v>351.53557827011383</v>
      </c>
      <c r="BM1427" s="1029">
        <f t="shared" si="3852"/>
        <v>260.70031411823584</v>
      </c>
      <c r="BN1427" s="1029">
        <f t="shared" si="3852"/>
        <v>351.53557827011383</v>
      </c>
      <c r="BO1427" s="1029">
        <f t="shared" si="3852"/>
        <v>260.70031411823584</v>
      </c>
      <c r="BP1427" s="1029">
        <f t="shared" si="3852"/>
        <v>351.53557827011383</v>
      </c>
      <c r="BQ1427" s="1029">
        <f t="shared" si="3852"/>
        <v>260.70031411823584</v>
      </c>
      <c r="BR1427" s="1029">
        <f t="shared" si="3852"/>
        <v>351.53557827011383</v>
      </c>
      <c r="BS1427" s="1029">
        <f t="shared" si="3852"/>
        <v>260.70031411823584</v>
      </c>
      <c r="BT1427" s="1029">
        <f t="shared" si="3852"/>
        <v>351.53557827011383</v>
      </c>
      <c r="BU1427" s="1029">
        <f t="shared" si="3852"/>
        <v>260.70031411823584</v>
      </c>
      <c r="BV1427" s="1030">
        <f t="shared" si="3852"/>
        <v>351.53557827011383</v>
      </c>
      <c r="BW1427" s="247">
        <f t="shared" si="3840"/>
        <v>16224.411992864214</v>
      </c>
    </row>
    <row r="1428" spans="1:75" ht="16.2" thickBot="1" x14ac:dyDescent="0.35">
      <c r="A1428" s="297" t="s">
        <v>713</v>
      </c>
      <c r="O1428" s="1026">
        <f t="shared" ref="O1428:AT1428" si="3853">+O518</f>
        <v>94.901730000000001</v>
      </c>
      <c r="P1428" s="1019">
        <f t="shared" si="3853"/>
        <v>69.599273333333343</v>
      </c>
      <c r="Q1428" s="1019">
        <f t="shared" si="3853"/>
        <v>38.200726666666661</v>
      </c>
      <c r="R1428" s="1019">
        <f t="shared" si="3853"/>
        <v>69.599273333333343</v>
      </c>
      <c r="S1428" s="1019">
        <f t="shared" si="3853"/>
        <v>38.200726666666661</v>
      </c>
      <c r="T1428" s="1019">
        <f t="shared" si="3853"/>
        <v>69.599273333333343</v>
      </c>
      <c r="U1428" s="1019">
        <f t="shared" si="3853"/>
        <v>38.200726666666661</v>
      </c>
      <c r="V1428" s="1019">
        <f t="shared" si="3853"/>
        <v>69.599273333333343</v>
      </c>
      <c r="W1428" s="1019">
        <f t="shared" si="3853"/>
        <v>38.200726666666661</v>
      </c>
      <c r="X1428" s="1019">
        <f t="shared" si="3853"/>
        <v>69.599273333333343</v>
      </c>
      <c r="Y1428" s="1019">
        <f t="shared" si="3853"/>
        <v>38.200726666666661</v>
      </c>
      <c r="Z1428" s="1019">
        <f t="shared" si="3853"/>
        <v>69.599273333333343</v>
      </c>
      <c r="AA1428" s="1019">
        <f t="shared" si="3853"/>
        <v>143.37288349999997</v>
      </c>
      <c r="AB1428" s="1019">
        <f t="shared" si="3853"/>
        <v>121.77413966666666</v>
      </c>
      <c r="AC1428" s="1019">
        <f t="shared" si="3853"/>
        <v>89.4368603333333</v>
      </c>
      <c r="AD1428" s="1019">
        <f t="shared" si="3853"/>
        <v>121.77413966666666</v>
      </c>
      <c r="AE1428" s="1019">
        <f t="shared" si="3853"/>
        <v>89.4368603333333</v>
      </c>
      <c r="AF1428" s="1019">
        <f t="shared" si="3853"/>
        <v>121.77413966666666</v>
      </c>
      <c r="AG1428" s="1019">
        <f t="shared" si="3853"/>
        <v>89.4368603333333</v>
      </c>
      <c r="AH1428" s="1019">
        <f t="shared" si="3853"/>
        <v>121.77413966666666</v>
      </c>
      <c r="AI1428" s="1019">
        <f t="shared" si="3853"/>
        <v>89.4368603333333</v>
      </c>
      <c r="AJ1428" s="1019">
        <f t="shared" si="3853"/>
        <v>121.77413966666666</v>
      </c>
      <c r="AK1428" s="1019">
        <f t="shared" si="3853"/>
        <v>89.4368603333333</v>
      </c>
      <c r="AL1428" s="1019">
        <f t="shared" si="3853"/>
        <v>121.77413966666666</v>
      </c>
      <c r="AM1428" s="1019">
        <f t="shared" si="3853"/>
        <v>98.690238198988766</v>
      </c>
      <c r="AN1428" s="1019">
        <f t="shared" si="3853"/>
        <v>127.96276116848641</v>
      </c>
      <c r="AO1428" s="1019">
        <f t="shared" si="3853"/>
        <v>93.813747759513546</v>
      </c>
      <c r="AP1428" s="1019">
        <f t="shared" si="3853"/>
        <v>127.96276116848641</v>
      </c>
      <c r="AQ1428" s="1019">
        <f t="shared" si="3853"/>
        <v>93.813747759513546</v>
      </c>
      <c r="AR1428" s="1019">
        <f t="shared" si="3853"/>
        <v>127.96276116848641</v>
      </c>
      <c r="AS1428" s="1019">
        <f t="shared" si="3853"/>
        <v>93.813747759513546</v>
      </c>
      <c r="AT1428" s="1019">
        <f t="shared" si="3853"/>
        <v>127.96276116848641</v>
      </c>
      <c r="AU1428" s="1019">
        <f t="shared" ref="AU1428:BV1428" si="3854">+AU518</f>
        <v>93.813747759513546</v>
      </c>
      <c r="AV1428" s="1019">
        <f t="shared" si="3854"/>
        <v>127.96276116848641</v>
      </c>
      <c r="AW1428" s="1019">
        <f t="shared" si="3854"/>
        <v>93.813747759513546</v>
      </c>
      <c r="AX1428" s="1019">
        <f t="shared" si="3854"/>
        <v>127.96276116848641</v>
      </c>
      <c r="AY1428" s="1019">
        <f t="shared" si="3854"/>
        <v>88.574917053614456</v>
      </c>
      <c r="AZ1428" s="1019">
        <f t="shared" si="3854"/>
        <v>125.39239565237705</v>
      </c>
      <c r="BA1428" s="1019">
        <f t="shared" si="3854"/>
        <v>92.114597079372686</v>
      </c>
      <c r="BB1428" s="1019">
        <f t="shared" si="3854"/>
        <v>125.39239565237705</v>
      </c>
      <c r="BC1428" s="1019">
        <f t="shared" si="3854"/>
        <v>92.114597079372686</v>
      </c>
      <c r="BD1428" s="1019">
        <f t="shared" si="3854"/>
        <v>125.39239565237705</v>
      </c>
      <c r="BE1428" s="1019">
        <f t="shared" si="3854"/>
        <v>92.114597079372686</v>
      </c>
      <c r="BF1428" s="1019">
        <f t="shared" si="3854"/>
        <v>125.39239565237705</v>
      </c>
      <c r="BG1428" s="1019">
        <f t="shared" si="3854"/>
        <v>92.114597079372686</v>
      </c>
      <c r="BH1428" s="1019">
        <f t="shared" si="3854"/>
        <v>125.39239565237705</v>
      </c>
      <c r="BI1428" s="1019">
        <f t="shared" si="3854"/>
        <v>92.114597079372686</v>
      </c>
      <c r="BJ1428" s="1019">
        <f t="shared" si="3854"/>
        <v>125.39239565237705</v>
      </c>
      <c r="BK1428" s="1019">
        <f t="shared" si="3854"/>
        <v>96.791193564847006</v>
      </c>
      <c r="BL1428" s="1019">
        <f t="shared" si="3854"/>
        <v>128.61057741589531</v>
      </c>
      <c r="BM1428" s="1019">
        <f t="shared" si="3854"/>
        <v>95.378163701793596</v>
      </c>
      <c r="BN1428" s="1019">
        <f t="shared" si="3854"/>
        <v>128.61057741589531</v>
      </c>
      <c r="BO1428" s="1019">
        <f t="shared" si="3854"/>
        <v>95.378163701793596</v>
      </c>
      <c r="BP1428" s="1019">
        <f t="shared" si="3854"/>
        <v>128.61057741589531</v>
      </c>
      <c r="BQ1428" s="1019">
        <f t="shared" si="3854"/>
        <v>95.378163701793596</v>
      </c>
      <c r="BR1428" s="1019">
        <f t="shared" si="3854"/>
        <v>128.61057741589531</v>
      </c>
      <c r="BS1428" s="1019">
        <f t="shared" si="3854"/>
        <v>95.378163701793596</v>
      </c>
      <c r="BT1428" s="1019">
        <f t="shared" si="3854"/>
        <v>128.61057741589531</v>
      </c>
      <c r="BU1428" s="1019">
        <f t="shared" si="3854"/>
        <v>95.378163701793596</v>
      </c>
      <c r="BV1428" s="1027">
        <f t="shared" si="3854"/>
        <v>128.61057741589531</v>
      </c>
      <c r="BW1428" s="247">
        <f t="shared" si="3840"/>
        <v>6007.0863234414001</v>
      </c>
    </row>
    <row r="1429" spans="1:75" ht="16.2" thickBot="1" x14ac:dyDescent="0.35">
      <c r="A1429" s="45" t="s">
        <v>714</v>
      </c>
      <c r="N1429" s="5">
        <f>+N521</f>
        <v>110</v>
      </c>
      <c r="O1429" s="1026">
        <f>+O1427-O1428</f>
        <v>158.16955000000002</v>
      </c>
      <c r="P1429" s="1019">
        <f t="shared" ref="P1429:BV1429" si="3855">+P1427-P1428</f>
        <v>115.99878888888895</v>
      </c>
      <c r="Q1429" s="1019">
        <f t="shared" si="3855"/>
        <v>77.798062222222285</v>
      </c>
      <c r="R1429" s="1019">
        <f t="shared" si="3855"/>
        <v>115.99878888888895</v>
      </c>
      <c r="S1429" s="1019">
        <f t="shared" si="3855"/>
        <v>77.798062222222285</v>
      </c>
      <c r="T1429" s="1019">
        <f t="shared" si="3855"/>
        <v>115.99878888888895</v>
      </c>
      <c r="U1429" s="1019">
        <f t="shared" si="3855"/>
        <v>77.798062222222285</v>
      </c>
      <c r="V1429" s="1019">
        <f t="shared" si="3855"/>
        <v>115.99878888888895</v>
      </c>
      <c r="W1429" s="1019">
        <f t="shared" si="3855"/>
        <v>77.798062222222285</v>
      </c>
      <c r="X1429" s="1019">
        <f t="shared" si="3855"/>
        <v>115.99878888888895</v>
      </c>
      <c r="Y1429" s="1019">
        <f t="shared" si="3855"/>
        <v>77.798062222222285</v>
      </c>
      <c r="Z1429" s="1019">
        <f t="shared" si="3855"/>
        <v>115.99878888888895</v>
      </c>
      <c r="AA1429" s="1019">
        <f t="shared" si="3855"/>
        <v>243.73390195000005</v>
      </c>
      <c r="AB1429" s="1019">
        <f t="shared" si="3855"/>
        <v>207.01603743333339</v>
      </c>
      <c r="AC1429" s="1019">
        <f t="shared" si="3855"/>
        <v>152.04266256666668</v>
      </c>
      <c r="AD1429" s="1019">
        <f t="shared" si="3855"/>
        <v>207.01603743333339</v>
      </c>
      <c r="AE1429" s="1019">
        <f t="shared" si="3855"/>
        <v>152.04266256666668</v>
      </c>
      <c r="AF1429" s="1019">
        <f t="shared" si="3855"/>
        <v>207.01603743333339</v>
      </c>
      <c r="AG1429" s="1019">
        <f t="shared" si="3855"/>
        <v>152.04266256666668</v>
      </c>
      <c r="AH1429" s="1019">
        <f t="shared" si="3855"/>
        <v>207.01603743333339</v>
      </c>
      <c r="AI1429" s="1019">
        <f t="shared" si="3855"/>
        <v>152.04266256666668</v>
      </c>
      <c r="AJ1429" s="1019">
        <f t="shared" si="3855"/>
        <v>207.01603743333339</v>
      </c>
      <c r="AK1429" s="1019">
        <f t="shared" si="3855"/>
        <v>152.04266256666668</v>
      </c>
      <c r="AL1429" s="1019">
        <f t="shared" si="3855"/>
        <v>207.01603743333339</v>
      </c>
      <c r="AM1429" s="1019">
        <f t="shared" si="3855"/>
        <v>167.77340493828092</v>
      </c>
      <c r="AN1429" s="1019">
        <f t="shared" si="3855"/>
        <v>217.53669398642694</v>
      </c>
      <c r="AO1429" s="1019">
        <f t="shared" si="3855"/>
        <v>159.48337119117306</v>
      </c>
      <c r="AP1429" s="1019">
        <f t="shared" si="3855"/>
        <v>217.53669398642694</v>
      </c>
      <c r="AQ1429" s="1019">
        <f t="shared" si="3855"/>
        <v>159.48337119117306</v>
      </c>
      <c r="AR1429" s="1019">
        <f t="shared" si="3855"/>
        <v>217.53669398642694</v>
      </c>
      <c r="AS1429" s="1019">
        <f t="shared" si="3855"/>
        <v>159.48337119117306</v>
      </c>
      <c r="AT1429" s="1019">
        <f t="shared" si="3855"/>
        <v>217.53669398642694</v>
      </c>
      <c r="AU1429" s="1019">
        <f t="shared" si="3855"/>
        <v>159.48337119117306</v>
      </c>
      <c r="AV1429" s="1019">
        <f t="shared" si="3855"/>
        <v>217.53669398642694</v>
      </c>
      <c r="AW1429" s="1019">
        <f t="shared" si="3855"/>
        <v>159.48337119117306</v>
      </c>
      <c r="AX1429" s="1019">
        <f t="shared" si="3855"/>
        <v>217.53669398642694</v>
      </c>
      <c r="AY1429" s="1019">
        <f t="shared" si="3855"/>
        <v>144.67236452090364</v>
      </c>
      <c r="AZ1429" s="1019">
        <f t="shared" si="3855"/>
        <v>204.80757956554913</v>
      </c>
      <c r="BA1429" s="1019">
        <f t="shared" si="3855"/>
        <v>150.45384189630869</v>
      </c>
      <c r="BB1429" s="1019">
        <f t="shared" si="3855"/>
        <v>204.80757956554913</v>
      </c>
      <c r="BC1429" s="1019">
        <f t="shared" si="3855"/>
        <v>150.45384189630869</v>
      </c>
      <c r="BD1429" s="1019">
        <f t="shared" si="3855"/>
        <v>204.80757956554913</v>
      </c>
      <c r="BE1429" s="1019">
        <f t="shared" si="3855"/>
        <v>150.45384189630869</v>
      </c>
      <c r="BF1429" s="1019">
        <f t="shared" si="3855"/>
        <v>204.80757956554913</v>
      </c>
      <c r="BG1429" s="1019">
        <f t="shared" si="3855"/>
        <v>150.45384189630869</v>
      </c>
      <c r="BH1429" s="1019">
        <f t="shared" si="3855"/>
        <v>204.80757956554913</v>
      </c>
      <c r="BI1429" s="1019">
        <f t="shared" si="3855"/>
        <v>150.45384189630869</v>
      </c>
      <c r="BJ1429" s="1019">
        <f t="shared" si="3855"/>
        <v>204.80757956554913</v>
      </c>
      <c r="BK1429" s="1019">
        <f t="shared" si="3855"/>
        <v>167.77140217906816</v>
      </c>
      <c r="BL1429" s="1019">
        <f t="shared" si="3855"/>
        <v>222.92500085421852</v>
      </c>
      <c r="BM1429" s="1019">
        <f t="shared" si="3855"/>
        <v>165.32215041644224</v>
      </c>
      <c r="BN1429" s="1019">
        <f t="shared" si="3855"/>
        <v>222.92500085421852</v>
      </c>
      <c r="BO1429" s="1019">
        <f t="shared" si="3855"/>
        <v>165.32215041644224</v>
      </c>
      <c r="BP1429" s="1019">
        <f t="shared" si="3855"/>
        <v>222.92500085421852</v>
      </c>
      <c r="BQ1429" s="1019">
        <f t="shared" si="3855"/>
        <v>165.32215041644224</v>
      </c>
      <c r="BR1429" s="1019">
        <f t="shared" si="3855"/>
        <v>222.92500085421852</v>
      </c>
      <c r="BS1429" s="1019">
        <f t="shared" si="3855"/>
        <v>165.32215041644224</v>
      </c>
      <c r="BT1429" s="1019">
        <f t="shared" si="3855"/>
        <v>222.92500085421852</v>
      </c>
      <c r="BU1429" s="1019">
        <f t="shared" si="3855"/>
        <v>165.32215041644224</v>
      </c>
      <c r="BV1429" s="1027">
        <f t="shared" si="3855"/>
        <v>222.92500085421852</v>
      </c>
      <c r="BW1429" s="247">
        <f t="shared" si="3840"/>
        <v>10327.325669422828</v>
      </c>
    </row>
    <row r="1430" spans="1:75" x14ac:dyDescent="0.3">
      <c r="BW1430" s="247">
        <f t="shared" si="3840"/>
        <v>0</v>
      </c>
    </row>
    <row r="1431" spans="1:75" ht="16.2" thickBot="1" x14ac:dyDescent="0.35">
      <c r="A1431" s="46" t="s">
        <v>715</v>
      </c>
      <c r="BW1431" s="247">
        <f t="shared" si="3840"/>
        <v>0</v>
      </c>
    </row>
    <row r="1432" spans="1:75" x14ac:dyDescent="0.3">
      <c r="A1432" s="298" t="s">
        <v>710</v>
      </c>
      <c r="O1432" s="1023">
        <f>+N1436</f>
        <v>84944383.333333328</v>
      </c>
      <c r="P1432" s="1024">
        <f t="shared" ref="P1432:BV1432" si="3856">+O1436</f>
        <v>97913944.628118649</v>
      </c>
      <c r="Q1432" s="1024">
        <f t="shared" si="3856"/>
        <v>72449207.675734103</v>
      </c>
      <c r="R1432" s="1024">
        <f t="shared" si="3856"/>
        <v>48590231.162726864</v>
      </c>
      <c r="S1432" s="1024">
        <f t="shared" si="3856"/>
        <v>71872884.53848514</v>
      </c>
      <c r="T1432" s="1024">
        <f t="shared" si="3856"/>
        <v>48203702.78841126</v>
      </c>
      <c r="U1432" s="1024">
        <f t="shared" si="3856"/>
        <v>99107124.444384962</v>
      </c>
      <c r="V1432" s="1024">
        <f t="shared" si="3856"/>
        <v>66469161.514912426</v>
      </c>
      <c r="W1432" s="1024">
        <f t="shared" si="3856"/>
        <v>85755678.516820282</v>
      </c>
      <c r="X1432" s="1024">
        <f t="shared" si="3856"/>
        <v>57514614.394388072</v>
      </c>
      <c r="Y1432" s="1024">
        <f t="shared" si="3856"/>
        <v>80367758.398175031</v>
      </c>
      <c r="Z1432" s="1024">
        <f t="shared" si="3856"/>
        <v>53901044.385133624</v>
      </c>
      <c r="AA1432" s="1024">
        <f t="shared" si="3856"/>
        <v>90370958.548243433</v>
      </c>
      <c r="AB1432" s="1024">
        <f t="shared" si="3856"/>
        <v>179397152.09041655</v>
      </c>
      <c r="AC1432" s="1024">
        <f t="shared" si="3856"/>
        <v>153638476.32229504</v>
      </c>
      <c r="AD1432" s="1024">
        <f t="shared" si="3856"/>
        <v>116010487.77885419</v>
      </c>
      <c r="AE1432" s="1024">
        <f t="shared" si="3856"/>
        <v>158204259.45452631</v>
      </c>
      <c r="AF1432" s="1024">
        <f t="shared" si="3856"/>
        <v>113704851.87646383</v>
      </c>
      <c r="AG1432" s="1024">
        <f t="shared" si="3856"/>
        <v>157354732.72151881</v>
      </c>
      <c r="AH1432" s="1024">
        <f t="shared" si="3856"/>
        <v>116905067.9037921</v>
      </c>
      <c r="AI1432" s="1024">
        <f t="shared" si="3856"/>
        <v>166784290.17467993</v>
      </c>
      <c r="AJ1432" s="1024">
        <f t="shared" si="3856"/>
        <v>120356963.34054361</v>
      </c>
      <c r="AK1432" s="1024">
        <f t="shared" si="3856"/>
        <v>155296424.28768665</v>
      </c>
      <c r="AL1432" s="1024">
        <f t="shared" si="3856"/>
        <v>121658810.00239535</v>
      </c>
      <c r="AM1432" s="1024">
        <f t="shared" si="3856"/>
        <v>154808187.3619799</v>
      </c>
      <c r="AN1432" s="1024">
        <f t="shared" si="3856"/>
        <v>130451264.39795054</v>
      </c>
      <c r="AO1432" s="1024">
        <f t="shared" si="3856"/>
        <v>160724434.00886658</v>
      </c>
      <c r="AP1432" s="1024">
        <f t="shared" si="3856"/>
        <v>118274484.64010081</v>
      </c>
      <c r="AQ1432" s="1024">
        <f t="shared" si="3856"/>
        <v>146199577.10968539</v>
      </c>
      <c r="AR1432" s="1024">
        <f t="shared" si="3856"/>
        <v>107477643.40626529</v>
      </c>
      <c r="AS1432" s="1024">
        <f t="shared" si="3856"/>
        <v>189842711.71159178</v>
      </c>
      <c r="AT1432" s="1024">
        <f t="shared" si="3856"/>
        <v>143842848.42263764</v>
      </c>
      <c r="AU1432" s="1024">
        <f t="shared" si="3856"/>
        <v>192412652.48467785</v>
      </c>
      <c r="AV1432" s="1024">
        <f t="shared" si="3856"/>
        <v>136953890.85301769</v>
      </c>
      <c r="AW1432" s="1024">
        <f t="shared" si="3856"/>
        <v>152001669.32371002</v>
      </c>
      <c r="AX1432" s="1024">
        <f t="shared" si="3856"/>
        <v>115906642.91045144</v>
      </c>
      <c r="AY1432" s="1024">
        <f t="shared" si="3856"/>
        <v>191024184.65010136</v>
      </c>
      <c r="AZ1432" s="1024">
        <f t="shared" si="3856"/>
        <v>128460444.11549996</v>
      </c>
      <c r="BA1432" s="1024">
        <f t="shared" si="3856"/>
        <v>196460749.40263081</v>
      </c>
      <c r="BB1432" s="1024">
        <f t="shared" si="3856"/>
        <v>143314441.92876625</v>
      </c>
      <c r="BC1432" s="1024">
        <f t="shared" si="3856"/>
        <v>196726539.63821915</v>
      </c>
      <c r="BD1432" s="1024">
        <f t="shared" si="3856"/>
        <v>145796893.86837795</v>
      </c>
      <c r="BE1432" s="1024">
        <f t="shared" si="3856"/>
        <v>202197952.61721408</v>
      </c>
      <c r="BF1432" s="1024">
        <f t="shared" si="3856"/>
        <v>141621077.57119018</v>
      </c>
      <c r="BG1432" s="1024">
        <f t="shared" si="3856"/>
        <v>174818574.06259862</v>
      </c>
      <c r="BH1432" s="1024">
        <f t="shared" si="3856"/>
        <v>119169032.55081432</v>
      </c>
      <c r="BI1432" s="1024">
        <f t="shared" si="3856"/>
        <v>147564119.10008144</v>
      </c>
      <c r="BJ1432" s="1024">
        <f t="shared" si="3856"/>
        <v>115049616.9316615</v>
      </c>
      <c r="BK1432" s="1024">
        <f t="shared" si="3856"/>
        <v>182065388.62485641</v>
      </c>
      <c r="BL1432" s="1024">
        <f t="shared" si="3856"/>
        <v>136971030.57976359</v>
      </c>
      <c r="BM1432" s="1024">
        <f t="shared" si="3856"/>
        <v>196869313.78984761</v>
      </c>
      <c r="BN1432" s="1024">
        <f t="shared" si="3856"/>
        <v>142156762.52265167</v>
      </c>
      <c r="BO1432" s="1024">
        <f t="shared" si="3856"/>
        <v>191840479.28944409</v>
      </c>
      <c r="BP1432" s="1024">
        <f t="shared" si="3856"/>
        <v>147705464.33616319</v>
      </c>
      <c r="BQ1432" s="1024">
        <f t="shared" si="3856"/>
        <v>203631828.0844295</v>
      </c>
      <c r="BR1432" s="1024">
        <f t="shared" si="3856"/>
        <v>148192929.78993791</v>
      </c>
      <c r="BS1432" s="1024">
        <f t="shared" si="3856"/>
        <v>212504764.27140546</v>
      </c>
      <c r="BT1432" s="1024">
        <f t="shared" si="3856"/>
        <v>156869705.07801455</v>
      </c>
      <c r="BU1432" s="1024">
        <f t="shared" si="3856"/>
        <v>219459493.5028879</v>
      </c>
      <c r="BV1432" s="1025">
        <f t="shared" si="3856"/>
        <v>166417531.83433384</v>
      </c>
      <c r="BW1432" s="247">
        <f t="shared" si="3840"/>
        <v>8272556535.0538635</v>
      </c>
    </row>
    <row r="1433" spans="1:75" ht="16.2" thickBot="1" x14ac:dyDescent="0.35">
      <c r="A1433" s="299" t="s">
        <v>711</v>
      </c>
      <c r="O1433" s="1026">
        <f t="shared" ref="O1433:AT1433" si="3857">+O656</f>
        <v>71717928.071656525</v>
      </c>
      <c r="P1433" s="1019">
        <f t="shared" si="3857"/>
        <v>18004787.65305591</v>
      </c>
      <c r="Q1433" s="1019">
        <f t="shared" si="3857"/>
        <v>0</v>
      </c>
      <c r="R1433" s="1019">
        <f t="shared" si="3857"/>
        <v>66406384.098849334</v>
      </c>
      <c r="S1433" s="1019">
        <f t="shared" si="3857"/>
        <v>0</v>
      </c>
      <c r="T1433" s="1019">
        <f t="shared" si="3857"/>
        <v>110367696.32260467</v>
      </c>
      <c r="U1433" s="1019">
        <f t="shared" si="3857"/>
        <v>0</v>
      </c>
      <c r="V1433" s="1019">
        <f t="shared" si="3857"/>
        <v>70739924.112000003</v>
      </c>
      <c r="W1433" s="1019">
        <f t="shared" si="3857"/>
        <v>0</v>
      </c>
      <c r="X1433" s="1019">
        <f t="shared" si="3857"/>
        <v>71073799.042691946</v>
      </c>
      <c r="Y1433" s="1019">
        <f t="shared" si="3857"/>
        <v>0</v>
      </c>
      <c r="Z1433" s="1019">
        <f t="shared" si="3857"/>
        <v>90692489.29205583</v>
      </c>
      <c r="AA1433" s="1019">
        <f t="shared" si="3857"/>
        <v>194553930.06594747</v>
      </c>
      <c r="AB1433" s="1019">
        <f t="shared" si="3857"/>
        <v>64616898.539110854</v>
      </c>
      <c r="AC1433" s="1019">
        <f t="shared" si="3857"/>
        <v>30613474.855885133</v>
      </c>
      <c r="AD1433" s="1019">
        <f t="shared" si="3857"/>
        <v>135255100.76656988</v>
      </c>
      <c r="AE1433" s="1019">
        <f t="shared" si="3857"/>
        <v>22385799.408092678</v>
      </c>
      <c r="AF1433" s="1019">
        <f t="shared" si="3857"/>
        <v>136211488.32830131</v>
      </c>
      <c r="AG1433" s="1019">
        <f t="shared" si="3857"/>
        <v>28318022.18450392</v>
      </c>
      <c r="AH1433" s="1019">
        <f t="shared" si="3857"/>
        <v>147987628.25599363</v>
      </c>
      <c r="AI1433" s="1019">
        <f t="shared" si="3857"/>
        <v>24370886.895595182</v>
      </c>
      <c r="AJ1433" s="1019">
        <f t="shared" si="3857"/>
        <v>126290298.7634293</v>
      </c>
      <c r="AK1433" s="1019">
        <f t="shared" si="3857"/>
        <v>37926391.598470621</v>
      </c>
      <c r="AL1433" s="1019">
        <f t="shared" si="3857"/>
        <v>124213016.9842786</v>
      </c>
      <c r="AM1433" s="1019">
        <f t="shared" si="3857"/>
        <v>52379114.917118028</v>
      </c>
      <c r="AN1433" s="1019">
        <f t="shared" si="3857"/>
        <v>124816954.32201399</v>
      </c>
      <c r="AO1433" s="1019">
        <f t="shared" si="3857"/>
        <v>27123276.890117057</v>
      </c>
      <c r="AP1433" s="1019">
        <f t="shared" si="3857"/>
        <v>113924843.71057598</v>
      </c>
      <c r="AQ1433" s="1019">
        <f t="shared" si="3857"/>
        <v>24500209.476735909</v>
      </c>
      <c r="AR1433" s="1019">
        <f t="shared" si="3857"/>
        <v>194037251.66508636</v>
      </c>
      <c r="AS1433" s="1019">
        <f t="shared" si="3857"/>
        <v>38613576.959656239</v>
      </c>
      <c r="AT1433" s="1019">
        <f t="shared" si="3857"/>
        <v>161753717.28832132</v>
      </c>
      <c r="AU1433" s="1019">
        <f t="shared" ref="AU1433:BV1433" si="3858">+AU656</f>
        <v>25102350.634820778</v>
      </c>
      <c r="AV1433" s="1019">
        <f t="shared" si="3858"/>
        <v>104460525.13169827</v>
      </c>
      <c r="AW1433" s="1019">
        <f t="shared" si="3858"/>
        <v>32085351.769359887</v>
      </c>
      <c r="AX1433" s="1019">
        <f t="shared" si="3858"/>
        <v>187484709.180886</v>
      </c>
      <c r="AY1433" s="1019">
        <f t="shared" si="3858"/>
        <v>16085510.964684267</v>
      </c>
      <c r="AZ1433" s="1019">
        <f t="shared" si="3858"/>
        <v>188282396.7581293</v>
      </c>
      <c r="BA1433" s="1019">
        <f t="shared" si="3858"/>
        <v>34597228.400890306</v>
      </c>
      <c r="BB1433" s="1019">
        <f t="shared" si="3858"/>
        <v>173856917.89611766</v>
      </c>
      <c r="BC1433" s="1019">
        <f t="shared" si="3858"/>
        <v>38333758.639369808</v>
      </c>
      <c r="BD1433" s="1019">
        <f t="shared" si="3858"/>
        <v>180195723.61651826</v>
      </c>
      <c r="BE1433" s="1019">
        <f t="shared" si="3858"/>
        <v>26129907.140419088</v>
      </c>
      <c r="BF1433" s="1019">
        <f t="shared" si="3858"/>
        <v>140229276.52973413</v>
      </c>
      <c r="BG1433" s="1019">
        <f t="shared" si="3858"/>
        <v>17311090.662183661</v>
      </c>
      <c r="BH1433" s="1019">
        <f t="shared" si="3858"/>
        <v>118740465.59013332</v>
      </c>
      <c r="BI1433" s="1019">
        <f t="shared" si="3858"/>
        <v>37924038.810148336</v>
      </c>
      <c r="BJ1433" s="1019">
        <f t="shared" si="3858"/>
        <v>178484376.9737193</v>
      </c>
      <c r="BK1433" s="1019">
        <f t="shared" si="3858"/>
        <v>33927390.366309248</v>
      </c>
      <c r="BL1433" s="1019">
        <f t="shared" si="3858"/>
        <v>173476733.47345766</v>
      </c>
      <c r="BM1433" s="1019">
        <f t="shared" si="3858"/>
        <v>27300965.572795428</v>
      </c>
      <c r="BN1433" s="1019">
        <f t="shared" si="3858"/>
        <v>160360916.35685638</v>
      </c>
      <c r="BO1433" s="1019">
        <f t="shared" si="3858"/>
        <v>41079676.009890161</v>
      </c>
      <c r="BP1433" s="1019">
        <f t="shared" si="3858"/>
        <v>173406264.5662064</v>
      </c>
      <c r="BQ1433" s="1019">
        <f t="shared" si="3858"/>
        <v>30057022.738164864</v>
      </c>
      <c r="BR1433" s="1019">
        <f t="shared" si="3858"/>
        <v>186910736.9457399</v>
      </c>
      <c r="BS1433" s="1019">
        <f t="shared" si="3858"/>
        <v>34866693.736232899</v>
      </c>
      <c r="BT1433" s="1019">
        <f t="shared" si="3858"/>
        <v>189201034.67653945</v>
      </c>
      <c r="BU1433" s="1019">
        <f t="shared" si="3858"/>
        <v>42968152.851253912</v>
      </c>
      <c r="BV1433" s="1027">
        <f t="shared" si="3858"/>
        <v>213180069.47787577</v>
      </c>
      <c r="BW1433" s="247">
        <f t="shared" si="3840"/>
        <v>5114934175.9388514</v>
      </c>
    </row>
    <row r="1434" spans="1:75" x14ac:dyDescent="0.3">
      <c r="A1434" s="47" t="s">
        <v>712</v>
      </c>
      <c r="O1434" s="1028">
        <f>+O1432+O1433</f>
        <v>156662311.40498984</v>
      </c>
      <c r="P1434" s="1029">
        <f t="shared" ref="P1434:BV1434" si="3859">+P1432+P1433</f>
        <v>115918732.28117456</v>
      </c>
      <c r="Q1434" s="1029">
        <f t="shared" si="3859"/>
        <v>72449207.675734103</v>
      </c>
      <c r="R1434" s="1029">
        <f t="shared" si="3859"/>
        <v>114996615.26157621</v>
      </c>
      <c r="S1434" s="1029">
        <f t="shared" si="3859"/>
        <v>71872884.53848514</v>
      </c>
      <c r="T1434" s="1029">
        <f t="shared" si="3859"/>
        <v>158571399.11101592</v>
      </c>
      <c r="U1434" s="1029">
        <f t="shared" si="3859"/>
        <v>99107124.444384962</v>
      </c>
      <c r="V1434" s="1029">
        <f t="shared" si="3859"/>
        <v>137209085.62691242</v>
      </c>
      <c r="W1434" s="1029">
        <f t="shared" si="3859"/>
        <v>85755678.516820282</v>
      </c>
      <c r="X1434" s="1029">
        <f t="shared" si="3859"/>
        <v>128588413.43708003</v>
      </c>
      <c r="Y1434" s="1029">
        <f t="shared" si="3859"/>
        <v>80367758.398175031</v>
      </c>
      <c r="Z1434" s="1029">
        <f t="shared" si="3859"/>
        <v>144593533.67718947</v>
      </c>
      <c r="AA1434" s="1029">
        <f t="shared" si="3859"/>
        <v>284924888.61419094</v>
      </c>
      <c r="AB1434" s="1029">
        <f t="shared" si="3859"/>
        <v>244014050.62952739</v>
      </c>
      <c r="AC1434" s="1029">
        <f t="shared" si="3859"/>
        <v>184251951.17818016</v>
      </c>
      <c r="AD1434" s="1029">
        <f t="shared" si="3859"/>
        <v>251265588.54542407</v>
      </c>
      <c r="AE1434" s="1029">
        <f t="shared" si="3859"/>
        <v>180590058.86261898</v>
      </c>
      <c r="AF1434" s="1029">
        <f t="shared" si="3859"/>
        <v>249916340.20476514</v>
      </c>
      <c r="AG1434" s="1029">
        <f t="shared" si="3859"/>
        <v>185672754.90602273</v>
      </c>
      <c r="AH1434" s="1029">
        <f t="shared" si="3859"/>
        <v>264892696.15978575</v>
      </c>
      <c r="AI1434" s="1029">
        <f t="shared" si="3859"/>
        <v>191155177.07027513</v>
      </c>
      <c r="AJ1434" s="1029">
        <f t="shared" si="3859"/>
        <v>246647262.10397291</v>
      </c>
      <c r="AK1434" s="1029">
        <f t="shared" si="3859"/>
        <v>193222815.88615727</v>
      </c>
      <c r="AL1434" s="1029">
        <f t="shared" si="3859"/>
        <v>245871826.98667395</v>
      </c>
      <c r="AM1434" s="1029">
        <f t="shared" si="3859"/>
        <v>207187302.27909791</v>
      </c>
      <c r="AN1434" s="1029">
        <f t="shared" si="3859"/>
        <v>255268218.71996453</v>
      </c>
      <c r="AO1434" s="1029">
        <f t="shared" si="3859"/>
        <v>187847710.89898363</v>
      </c>
      <c r="AP1434" s="1029">
        <f t="shared" si="3859"/>
        <v>232199328.35067677</v>
      </c>
      <c r="AQ1434" s="1029">
        <f t="shared" si="3859"/>
        <v>170699786.58642131</v>
      </c>
      <c r="AR1434" s="1029">
        <f t="shared" si="3859"/>
        <v>301514895.07135165</v>
      </c>
      <c r="AS1434" s="1029">
        <f t="shared" si="3859"/>
        <v>228456288.67124802</v>
      </c>
      <c r="AT1434" s="1029">
        <f t="shared" si="3859"/>
        <v>305596565.71095896</v>
      </c>
      <c r="AU1434" s="1029">
        <f t="shared" si="3859"/>
        <v>217515003.11949864</v>
      </c>
      <c r="AV1434" s="1029">
        <f t="shared" si="3859"/>
        <v>241414415.98471594</v>
      </c>
      <c r="AW1434" s="1029">
        <f t="shared" si="3859"/>
        <v>184087021.09306991</v>
      </c>
      <c r="AX1434" s="1029">
        <f t="shared" si="3859"/>
        <v>303391352.09133744</v>
      </c>
      <c r="AY1434" s="1029">
        <f t="shared" si="3859"/>
        <v>207109695.61478564</v>
      </c>
      <c r="AZ1434" s="1029">
        <f t="shared" si="3859"/>
        <v>316742840.87362927</v>
      </c>
      <c r="BA1434" s="1029">
        <f t="shared" si="3859"/>
        <v>231057977.8035211</v>
      </c>
      <c r="BB1434" s="1029">
        <f t="shared" si="3859"/>
        <v>317171359.82488394</v>
      </c>
      <c r="BC1434" s="1029">
        <f t="shared" si="3859"/>
        <v>235060298.27758896</v>
      </c>
      <c r="BD1434" s="1029">
        <f t="shared" si="3859"/>
        <v>325992617.48489618</v>
      </c>
      <c r="BE1434" s="1029">
        <f t="shared" si="3859"/>
        <v>228327859.75763318</v>
      </c>
      <c r="BF1434" s="1029">
        <f t="shared" si="3859"/>
        <v>281850354.10092431</v>
      </c>
      <c r="BG1434" s="1029">
        <f t="shared" si="3859"/>
        <v>192129664.72478229</v>
      </c>
      <c r="BH1434" s="1029">
        <f t="shared" si="3859"/>
        <v>237909498.14094764</v>
      </c>
      <c r="BI1434" s="1029">
        <f t="shared" si="3859"/>
        <v>185488157.91022977</v>
      </c>
      <c r="BJ1434" s="1029">
        <f t="shared" si="3859"/>
        <v>293533993.90538079</v>
      </c>
      <c r="BK1434" s="1029">
        <f t="shared" si="3859"/>
        <v>215992778.99116567</v>
      </c>
      <c r="BL1434" s="1029">
        <f t="shared" si="3859"/>
        <v>310447764.05322123</v>
      </c>
      <c r="BM1434" s="1029">
        <f t="shared" si="3859"/>
        <v>224170279.36264303</v>
      </c>
      <c r="BN1434" s="1029">
        <f t="shared" si="3859"/>
        <v>302517678.87950802</v>
      </c>
      <c r="BO1434" s="1029">
        <f t="shared" si="3859"/>
        <v>232920155.29933426</v>
      </c>
      <c r="BP1434" s="1029">
        <f t="shared" si="3859"/>
        <v>321111728.90236962</v>
      </c>
      <c r="BQ1434" s="1029">
        <f t="shared" si="3859"/>
        <v>233688850.82259437</v>
      </c>
      <c r="BR1434" s="1029">
        <f t="shared" si="3859"/>
        <v>335103666.73567784</v>
      </c>
      <c r="BS1434" s="1029">
        <f t="shared" si="3859"/>
        <v>247371458.00763837</v>
      </c>
      <c r="BT1434" s="1029">
        <f t="shared" si="3859"/>
        <v>346070739.75455403</v>
      </c>
      <c r="BU1434" s="1029">
        <f t="shared" si="3859"/>
        <v>262427646.35414183</v>
      </c>
      <c r="BV1434" s="1030">
        <f t="shared" si="3859"/>
        <v>379597601.31220961</v>
      </c>
      <c r="BW1434" s="247">
        <f t="shared" si="3840"/>
        <v>13387490710.99272</v>
      </c>
    </row>
    <row r="1435" spans="1:75" ht="16.2" thickBot="1" x14ac:dyDescent="0.35">
      <c r="A1435" s="299" t="s">
        <v>713</v>
      </c>
      <c r="O1435" s="1026">
        <f>+(O1434/O1427)*O1428</f>
        <v>58748366.776871189</v>
      </c>
      <c r="P1435" s="1019">
        <f t="shared" ref="P1435:BV1435" si="3860">+(P1434/P1427)*P1428</f>
        <v>43469524.605440453</v>
      </c>
      <c r="Q1435" s="1019">
        <f t="shared" si="3860"/>
        <v>23858976.513007239</v>
      </c>
      <c r="R1435" s="1019">
        <f t="shared" si="3860"/>
        <v>43123730.723091066</v>
      </c>
      <c r="S1435" s="1019">
        <f t="shared" si="3860"/>
        <v>23669181.75007388</v>
      </c>
      <c r="T1435" s="1019">
        <f t="shared" si="3860"/>
        <v>59464274.666630954</v>
      </c>
      <c r="U1435" s="1019">
        <f t="shared" si="3860"/>
        <v>32637962.929472532</v>
      </c>
      <c r="V1435" s="1019">
        <f t="shared" si="3860"/>
        <v>51453407.110092141</v>
      </c>
      <c r="W1435" s="1019">
        <f t="shared" si="3860"/>
        <v>28241064.12243221</v>
      </c>
      <c r="X1435" s="1019">
        <f t="shared" si="3860"/>
        <v>48220655.038904995</v>
      </c>
      <c r="Y1435" s="1019">
        <f t="shared" si="3860"/>
        <v>26466714.013041403</v>
      </c>
      <c r="Z1435" s="1019">
        <f t="shared" si="3860"/>
        <v>54222575.128946036</v>
      </c>
      <c r="AA1435" s="1019">
        <f t="shared" si="3860"/>
        <v>105527736.5237744</v>
      </c>
      <c r="AB1435" s="1019">
        <f t="shared" si="3860"/>
        <v>90375574.30723235</v>
      </c>
      <c r="AC1435" s="1019">
        <f t="shared" si="3860"/>
        <v>68241463.399325967</v>
      </c>
      <c r="AD1435" s="1019">
        <f t="shared" si="3860"/>
        <v>93061329.090897784</v>
      </c>
      <c r="AE1435" s="1019">
        <f t="shared" si="3860"/>
        <v>66885206.98615516</v>
      </c>
      <c r="AF1435" s="1019">
        <f t="shared" si="3860"/>
        <v>92561607.483246326</v>
      </c>
      <c r="AG1435" s="1019">
        <f t="shared" si="3860"/>
        <v>68767687.002230629</v>
      </c>
      <c r="AH1435" s="1019">
        <f t="shared" si="3860"/>
        <v>98108405.985105798</v>
      </c>
      <c r="AI1435" s="1019">
        <f t="shared" si="3860"/>
        <v>70798213.729731515</v>
      </c>
      <c r="AJ1435" s="1019">
        <f t="shared" si="3860"/>
        <v>91350837.816286251</v>
      </c>
      <c r="AK1435" s="1019">
        <f t="shared" si="3860"/>
        <v>71564005.883761927</v>
      </c>
      <c r="AL1435" s="1019">
        <f t="shared" si="3860"/>
        <v>91063639.624694034</v>
      </c>
      <c r="AM1435" s="1019">
        <f t="shared" si="3860"/>
        <v>76736037.88114737</v>
      </c>
      <c r="AN1435" s="1019">
        <f t="shared" si="3860"/>
        <v>94543784.711097956</v>
      </c>
      <c r="AO1435" s="1019">
        <f t="shared" si="3860"/>
        <v>69573226.258882821</v>
      </c>
      <c r="AP1435" s="1019">
        <f t="shared" si="3860"/>
        <v>85999751.240991384</v>
      </c>
      <c r="AQ1435" s="1019">
        <f t="shared" si="3860"/>
        <v>63222143.18015603</v>
      </c>
      <c r="AR1435" s="1019">
        <f t="shared" si="3860"/>
        <v>111672183.35975987</v>
      </c>
      <c r="AS1435" s="1019">
        <f t="shared" si="3860"/>
        <v>84613440.248610362</v>
      </c>
      <c r="AT1435" s="1019">
        <f t="shared" si="3860"/>
        <v>113183913.22628109</v>
      </c>
      <c r="AU1435" s="1019">
        <f t="shared" si="3860"/>
        <v>80561112.266480967</v>
      </c>
      <c r="AV1435" s="1019">
        <f t="shared" si="3860"/>
        <v>89412746.661005899</v>
      </c>
      <c r="AW1435" s="1019">
        <f t="shared" si="3860"/>
        <v>68180378.182618469</v>
      </c>
      <c r="AX1435" s="1019">
        <f t="shared" si="3860"/>
        <v>112367167.44123608</v>
      </c>
      <c r="AY1435" s="1019">
        <f t="shared" si="3860"/>
        <v>78649251.499285683</v>
      </c>
      <c r="AZ1435" s="1019">
        <f t="shared" si="3860"/>
        <v>120282091.47099848</v>
      </c>
      <c r="BA1435" s="1019">
        <f t="shared" si="3860"/>
        <v>87743535.874754861</v>
      </c>
      <c r="BB1435" s="1019">
        <f t="shared" si="3860"/>
        <v>120444820.18666479</v>
      </c>
      <c r="BC1435" s="1019">
        <f t="shared" si="3860"/>
        <v>89263404.40921101</v>
      </c>
      <c r="BD1435" s="1019">
        <f t="shared" si="3860"/>
        <v>123794664.86768211</v>
      </c>
      <c r="BE1435" s="1019">
        <f t="shared" si="3860"/>
        <v>86706782.186442986</v>
      </c>
      <c r="BF1435" s="1019">
        <f t="shared" si="3860"/>
        <v>107031780.0383257</v>
      </c>
      <c r="BG1435" s="1019">
        <f t="shared" si="3860"/>
        <v>72960632.173967972</v>
      </c>
      <c r="BH1435" s="1019">
        <f t="shared" si="3860"/>
        <v>90345379.040866211</v>
      </c>
      <c r="BI1435" s="1019">
        <f t="shared" si="3860"/>
        <v>70438540.978568271</v>
      </c>
      <c r="BJ1435" s="1019">
        <f t="shared" si="3860"/>
        <v>111468605.28052436</v>
      </c>
      <c r="BK1435" s="1019">
        <f t="shared" si="3860"/>
        <v>79021748.411402076</v>
      </c>
      <c r="BL1435" s="1019">
        <f t="shared" si="3860"/>
        <v>113578450.26337363</v>
      </c>
      <c r="BM1435" s="1019">
        <f t="shared" si="3860"/>
        <v>82013516.839991361</v>
      </c>
      <c r="BN1435" s="1019">
        <f t="shared" si="3860"/>
        <v>110677199.59006391</v>
      </c>
      <c r="BO1435" s="1019">
        <f t="shared" si="3860"/>
        <v>85214690.963171065</v>
      </c>
      <c r="BP1435" s="1019">
        <f t="shared" si="3860"/>
        <v>117479900.81794012</v>
      </c>
      <c r="BQ1435" s="1019">
        <f t="shared" si="3860"/>
        <v>85495921.032656476</v>
      </c>
      <c r="BR1435" s="1019">
        <f t="shared" si="3860"/>
        <v>122598902.46427239</v>
      </c>
      <c r="BS1435" s="1019">
        <f t="shared" si="3860"/>
        <v>90501752.929623798</v>
      </c>
      <c r="BT1435" s="1019">
        <f t="shared" si="3860"/>
        <v>126611246.25166611</v>
      </c>
      <c r="BU1435" s="1019">
        <f t="shared" si="3860"/>
        <v>96010114.519807979</v>
      </c>
      <c r="BV1435" s="1027">
        <f t="shared" si="3860"/>
        <v>138877171.21178401</v>
      </c>
      <c r="BW1435" s="247">
        <f t="shared" si="3840"/>
        <v>4959158129.1717596</v>
      </c>
    </row>
    <row r="1436" spans="1:75" ht="16.2" thickBot="1" x14ac:dyDescent="0.35">
      <c r="A1436" s="48" t="s">
        <v>714</v>
      </c>
      <c r="N1436" s="166">
        <f>+N1429*((N636/N4)*N2)</f>
        <v>84944383.333333328</v>
      </c>
      <c r="O1436" s="1026">
        <f>+O1434-O1435</f>
        <v>97913944.628118649</v>
      </c>
      <c r="P1436" s="1019">
        <f t="shared" ref="P1436:BV1436" si="3861">+P1434-P1435</f>
        <v>72449207.675734103</v>
      </c>
      <c r="Q1436" s="1019">
        <f t="shared" si="3861"/>
        <v>48590231.162726864</v>
      </c>
      <c r="R1436" s="1019">
        <f t="shared" si="3861"/>
        <v>71872884.53848514</v>
      </c>
      <c r="S1436" s="1019">
        <f t="shared" si="3861"/>
        <v>48203702.78841126</v>
      </c>
      <c r="T1436" s="1019">
        <f t="shared" si="3861"/>
        <v>99107124.444384962</v>
      </c>
      <c r="U1436" s="1019">
        <f t="shared" si="3861"/>
        <v>66469161.514912426</v>
      </c>
      <c r="V1436" s="1019">
        <f t="shared" si="3861"/>
        <v>85755678.516820282</v>
      </c>
      <c r="W1436" s="1019">
        <f t="shared" si="3861"/>
        <v>57514614.394388072</v>
      </c>
      <c r="X1436" s="1019">
        <f t="shared" si="3861"/>
        <v>80367758.398175031</v>
      </c>
      <c r="Y1436" s="1019">
        <f t="shared" si="3861"/>
        <v>53901044.385133624</v>
      </c>
      <c r="Z1436" s="1019">
        <f t="shared" si="3861"/>
        <v>90370958.548243433</v>
      </c>
      <c r="AA1436" s="1019">
        <f t="shared" si="3861"/>
        <v>179397152.09041655</v>
      </c>
      <c r="AB1436" s="1019">
        <f t="shared" si="3861"/>
        <v>153638476.32229504</v>
      </c>
      <c r="AC1436" s="1019">
        <f t="shared" si="3861"/>
        <v>116010487.77885419</v>
      </c>
      <c r="AD1436" s="1019">
        <f t="shared" si="3861"/>
        <v>158204259.45452631</v>
      </c>
      <c r="AE1436" s="1019">
        <f t="shared" si="3861"/>
        <v>113704851.87646383</v>
      </c>
      <c r="AF1436" s="1019">
        <f t="shared" si="3861"/>
        <v>157354732.72151881</v>
      </c>
      <c r="AG1436" s="1019">
        <f t="shared" si="3861"/>
        <v>116905067.9037921</v>
      </c>
      <c r="AH1436" s="1019">
        <f t="shared" si="3861"/>
        <v>166784290.17467993</v>
      </c>
      <c r="AI1436" s="1019">
        <f t="shared" si="3861"/>
        <v>120356963.34054361</v>
      </c>
      <c r="AJ1436" s="1019">
        <f t="shared" si="3861"/>
        <v>155296424.28768665</v>
      </c>
      <c r="AK1436" s="1019">
        <f t="shared" si="3861"/>
        <v>121658810.00239535</v>
      </c>
      <c r="AL1436" s="1019">
        <f t="shared" si="3861"/>
        <v>154808187.3619799</v>
      </c>
      <c r="AM1436" s="1019">
        <f t="shared" si="3861"/>
        <v>130451264.39795054</v>
      </c>
      <c r="AN1436" s="1019">
        <f t="shared" si="3861"/>
        <v>160724434.00886658</v>
      </c>
      <c r="AO1436" s="1019">
        <f t="shared" si="3861"/>
        <v>118274484.64010081</v>
      </c>
      <c r="AP1436" s="1019">
        <f t="shared" si="3861"/>
        <v>146199577.10968539</v>
      </c>
      <c r="AQ1436" s="1019">
        <f t="shared" si="3861"/>
        <v>107477643.40626529</v>
      </c>
      <c r="AR1436" s="1019">
        <f t="shared" si="3861"/>
        <v>189842711.71159178</v>
      </c>
      <c r="AS1436" s="1019">
        <f t="shared" si="3861"/>
        <v>143842848.42263764</v>
      </c>
      <c r="AT1436" s="1019">
        <f t="shared" si="3861"/>
        <v>192412652.48467785</v>
      </c>
      <c r="AU1436" s="1019">
        <f t="shared" si="3861"/>
        <v>136953890.85301769</v>
      </c>
      <c r="AV1436" s="1019">
        <f t="shared" si="3861"/>
        <v>152001669.32371002</v>
      </c>
      <c r="AW1436" s="1019">
        <f t="shared" si="3861"/>
        <v>115906642.91045144</v>
      </c>
      <c r="AX1436" s="1019">
        <f t="shared" si="3861"/>
        <v>191024184.65010136</v>
      </c>
      <c r="AY1436" s="1019">
        <f t="shared" si="3861"/>
        <v>128460444.11549996</v>
      </c>
      <c r="AZ1436" s="1019">
        <f t="shared" si="3861"/>
        <v>196460749.40263081</v>
      </c>
      <c r="BA1436" s="1019">
        <f t="shared" si="3861"/>
        <v>143314441.92876625</v>
      </c>
      <c r="BB1436" s="1019">
        <f t="shared" si="3861"/>
        <v>196726539.63821915</v>
      </c>
      <c r="BC1436" s="1019">
        <f t="shared" si="3861"/>
        <v>145796893.86837795</v>
      </c>
      <c r="BD1436" s="1019">
        <f t="shared" si="3861"/>
        <v>202197952.61721408</v>
      </c>
      <c r="BE1436" s="1019">
        <f t="shared" si="3861"/>
        <v>141621077.57119018</v>
      </c>
      <c r="BF1436" s="1019">
        <f t="shared" si="3861"/>
        <v>174818574.06259862</v>
      </c>
      <c r="BG1436" s="1019">
        <f t="shared" si="3861"/>
        <v>119169032.55081432</v>
      </c>
      <c r="BH1436" s="1019">
        <f t="shared" si="3861"/>
        <v>147564119.10008144</v>
      </c>
      <c r="BI1436" s="1019">
        <f t="shared" si="3861"/>
        <v>115049616.9316615</v>
      </c>
      <c r="BJ1436" s="1019">
        <f t="shared" si="3861"/>
        <v>182065388.62485641</v>
      </c>
      <c r="BK1436" s="1019">
        <f t="shared" si="3861"/>
        <v>136971030.57976359</v>
      </c>
      <c r="BL1436" s="1019">
        <f t="shared" si="3861"/>
        <v>196869313.78984761</v>
      </c>
      <c r="BM1436" s="1019">
        <f t="shared" si="3861"/>
        <v>142156762.52265167</v>
      </c>
      <c r="BN1436" s="1019">
        <f t="shared" si="3861"/>
        <v>191840479.28944409</v>
      </c>
      <c r="BO1436" s="1019">
        <f t="shared" si="3861"/>
        <v>147705464.33616319</v>
      </c>
      <c r="BP1436" s="1019">
        <f t="shared" si="3861"/>
        <v>203631828.0844295</v>
      </c>
      <c r="BQ1436" s="1019">
        <f t="shared" si="3861"/>
        <v>148192929.78993791</v>
      </c>
      <c r="BR1436" s="1019">
        <f t="shared" si="3861"/>
        <v>212504764.27140546</v>
      </c>
      <c r="BS1436" s="1019">
        <f t="shared" si="3861"/>
        <v>156869705.07801455</v>
      </c>
      <c r="BT1436" s="1019">
        <f t="shared" si="3861"/>
        <v>219459493.5028879</v>
      </c>
      <c r="BU1436" s="1019">
        <f t="shared" si="3861"/>
        <v>166417531.83433384</v>
      </c>
      <c r="BV1436" s="1027">
        <f t="shared" si="3861"/>
        <v>240720430.1004256</v>
      </c>
      <c r="BW1436" s="247">
        <f t="shared" si="3840"/>
        <v>8513276965.1542892</v>
      </c>
    </row>
    <row r="1437" spans="1:75" x14ac:dyDescent="0.3">
      <c r="BW1437" s="247">
        <f t="shared" si="3840"/>
        <v>0</v>
      </c>
    </row>
    <row r="1438" spans="1:75" x14ac:dyDescent="0.3">
      <c r="A1438" s="3" t="s">
        <v>716</v>
      </c>
      <c r="BW1438" s="247">
        <f t="shared" si="3840"/>
        <v>0</v>
      </c>
    </row>
    <row r="1439" spans="1:75" ht="16.2" thickBot="1" x14ac:dyDescent="0.35">
      <c r="BW1439" s="247">
        <f t="shared" si="3840"/>
        <v>0</v>
      </c>
    </row>
    <row r="1440" spans="1:75" ht="16.2" thickBot="1" x14ac:dyDescent="0.35">
      <c r="A1440" s="52" t="s">
        <v>384</v>
      </c>
      <c r="O1440" s="167">
        <f t="shared" ref="O1440:AT1440" si="3862">+(O517/O518)*O1435</f>
        <v>58748366.776871189</v>
      </c>
      <c r="P1440" s="167">
        <f t="shared" si="3862"/>
        <v>43469524.605440453</v>
      </c>
      <c r="Q1440" s="167">
        <f t="shared" si="3862"/>
        <v>23858976.513007239</v>
      </c>
      <c r="R1440" s="167">
        <f t="shared" si="3862"/>
        <v>43123730.723091066</v>
      </c>
      <c r="S1440" s="167">
        <f t="shared" si="3862"/>
        <v>23669181.75007388</v>
      </c>
      <c r="T1440" s="167">
        <f t="shared" si="3862"/>
        <v>59464274.666630954</v>
      </c>
      <c r="U1440" s="167">
        <f t="shared" si="3862"/>
        <v>32637962.929472532</v>
      </c>
      <c r="V1440" s="167">
        <f t="shared" si="3862"/>
        <v>51453407.110092141</v>
      </c>
      <c r="W1440" s="167">
        <f t="shared" si="3862"/>
        <v>28241064.12243221</v>
      </c>
      <c r="X1440" s="167">
        <f t="shared" si="3862"/>
        <v>48220655.038904995</v>
      </c>
      <c r="Y1440" s="167">
        <f t="shared" si="3862"/>
        <v>26466714.013041403</v>
      </c>
      <c r="Z1440" s="167">
        <f t="shared" si="3862"/>
        <v>54222575.128946036</v>
      </c>
      <c r="AA1440" s="167">
        <f t="shared" si="3862"/>
        <v>105527736.5237744</v>
      </c>
      <c r="AB1440" s="167">
        <f t="shared" si="3862"/>
        <v>90375574.30723235</v>
      </c>
      <c r="AC1440" s="167">
        <f t="shared" si="3862"/>
        <v>68241463.399325967</v>
      </c>
      <c r="AD1440" s="167">
        <f t="shared" si="3862"/>
        <v>93061329.090897784</v>
      </c>
      <c r="AE1440" s="167">
        <f t="shared" si="3862"/>
        <v>66885206.98615516</v>
      </c>
      <c r="AF1440" s="167">
        <f t="shared" si="3862"/>
        <v>92561607.483246326</v>
      </c>
      <c r="AG1440" s="167">
        <f t="shared" si="3862"/>
        <v>68767687.002230629</v>
      </c>
      <c r="AH1440" s="167">
        <f t="shared" si="3862"/>
        <v>98108405.985105798</v>
      </c>
      <c r="AI1440" s="167">
        <f t="shared" si="3862"/>
        <v>70798213.729731515</v>
      </c>
      <c r="AJ1440" s="167">
        <f t="shared" si="3862"/>
        <v>91350837.816286251</v>
      </c>
      <c r="AK1440" s="167">
        <f t="shared" si="3862"/>
        <v>71564005.883761927</v>
      </c>
      <c r="AL1440" s="167">
        <f t="shared" si="3862"/>
        <v>91063639.624694034</v>
      </c>
      <c r="AM1440" s="167">
        <f t="shared" si="3862"/>
        <v>76736037.88114737</v>
      </c>
      <c r="AN1440" s="167">
        <f t="shared" si="3862"/>
        <v>94543784.711097956</v>
      </c>
      <c r="AO1440" s="167">
        <f t="shared" si="3862"/>
        <v>69573226.258882821</v>
      </c>
      <c r="AP1440" s="167">
        <f t="shared" si="3862"/>
        <v>85999751.240991384</v>
      </c>
      <c r="AQ1440" s="167">
        <f t="shared" si="3862"/>
        <v>63222143.18015603</v>
      </c>
      <c r="AR1440" s="167">
        <f t="shared" si="3862"/>
        <v>111672183.35975987</v>
      </c>
      <c r="AS1440" s="167">
        <f t="shared" si="3862"/>
        <v>84613440.248610362</v>
      </c>
      <c r="AT1440" s="167">
        <f t="shared" si="3862"/>
        <v>113183913.22628109</v>
      </c>
      <c r="AU1440" s="167">
        <f t="shared" ref="AU1440:BV1440" si="3863">+(AU517/AU518)*AU1435</f>
        <v>80561112.266480967</v>
      </c>
      <c r="AV1440" s="167">
        <f t="shared" si="3863"/>
        <v>89412746.661005899</v>
      </c>
      <c r="AW1440" s="167">
        <f t="shared" si="3863"/>
        <v>68180378.182618469</v>
      </c>
      <c r="AX1440" s="167">
        <f t="shared" si="3863"/>
        <v>112367167.44123608</v>
      </c>
      <c r="AY1440" s="167">
        <f t="shared" si="3863"/>
        <v>78649251.499285683</v>
      </c>
      <c r="AZ1440" s="167">
        <f t="shared" si="3863"/>
        <v>120282091.47099848</v>
      </c>
      <c r="BA1440" s="167">
        <f t="shared" si="3863"/>
        <v>87743535.874754861</v>
      </c>
      <c r="BB1440" s="167">
        <f t="shared" si="3863"/>
        <v>120444820.18666479</v>
      </c>
      <c r="BC1440" s="167">
        <f t="shared" si="3863"/>
        <v>89263404.40921101</v>
      </c>
      <c r="BD1440" s="167">
        <f t="shared" si="3863"/>
        <v>123794664.86768211</v>
      </c>
      <c r="BE1440" s="167">
        <f t="shared" si="3863"/>
        <v>86706782.186442986</v>
      </c>
      <c r="BF1440" s="167">
        <f t="shared" si="3863"/>
        <v>107031780.0383257</v>
      </c>
      <c r="BG1440" s="167">
        <f t="shared" si="3863"/>
        <v>72960632.173967972</v>
      </c>
      <c r="BH1440" s="167">
        <f t="shared" si="3863"/>
        <v>90345379.040866211</v>
      </c>
      <c r="BI1440" s="167">
        <f t="shared" si="3863"/>
        <v>70438540.978568271</v>
      </c>
      <c r="BJ1440" s="167">
        <f t="shared" si="3863"/>
        <v>111468605.28052436</v>
      </c>
      <c r="BK1440" s="167">
        <f t="shared" si="3863"/>
        <v>79021748.411402076</v>
      </c>
      <c r="BL1440" s="167">
        <f t="shared" si="3863"/>
        <v>113578450.26337363</v>
      </c>
      <c r="BM1440" s="167">
        <f t="shared" si="3863"/>
        <v>82013516.839991361</v>
      </c>
      <c r="BN1440" s="167">
        <f t="shared" si="3863"/>
        <v>110677199.59006391</v>
      </c>
      <c r="BO1440" s="167">
        <f t="shared" si="3863"/>
        <v>85214690.963171065</v>
      </c>
      <c r="BP1440" s="167">
        <f t="shared" si="3863"/>
        <v>117479900.81794012</v>
      </c>
      <c r="BQ1440" s="167">
        <f t="shared" si="3863"/>
        <v>85495921.032656476</v>
      </c>
      <c r="BR1440" s="167">
        <f t="shared" si="3863"/>
        <v>122598902.46427239</v>
      </c>
      <c r="BS1440" s="167">
        <f t="shared" si="3863"/>
        <v>90501752.929623798</v>
      </c>
      <c r="BT1440" s="167">
        <f t="shared" si="3863"/>
        <v>126611246.25166611</v>
      </c>
      <c r="BU1440" s="167">
        <f t="shared" si="3863"/>
        <v>96010114.519807979</v>
      </c>
      <c r="BV1440" s="167">
        <f t="shared" si="3863"/>
        <v>138877171.21178401</v>
      </c>
      <c r="BW1440" s="1020">
        <f t="shared" si="3840"/>
        <v>4959158129.1717596</v>
      </c>
    </row>
    <row r="1441" spans="1:75" x14ac:dyDescent="0.3">
      <c r="BW1441" s="292">
        <f t="shared" si="3840"/>
        <v>0</v>
      </c>
    </row>
    <row r="1442" spans="1:75" x14ac:dyDescent="0.3">
      <c r="A1442" s="69" t="s">
        <v>537</v>
      </c>
      <c r="O1442" s="166">
        <f>+O1435-O1440</f>
        <v>0</v>
      </c>
      <c r="P1442" s="166">
        <f t="shared" ref="P1442:BV1442" si="3864">+P1435-P1440</f>
        <v>0</v>
      </c>
      <c r="Q1442" s="166">
        <f t="shared" si="3864"/>
        <v>0</v>
      </c>
      <c r="R1442" s="166">
        <f t="shared" si="3864"/>
        <v>0</v>
      </c>
      <c r="S1442" s="166">
        <f t="shared" si="3864"/>
        <v>0</v>
      </c>
      <c r="T1442" s="166">
        <f t="shared" si="3864"/>
        <v>0</v>
      </c>
      <c r="U1442" s="166">
        <f t="shared" si="3864"/>
        <v>0</v>
      </c>
      <c r="V1442" s="166">
        <f t="shared" si="3864"/>
        <v>0</v>
      </c>
      <c r="W1442" s="166">
        <f t="shared" si="3864"/>
        <v>0</v>
      </c>
      <c r="X1442" s="166">
        <f t="shared" si="3864"/>
        <v>0</v>
      </c>
      <c r="Y1442" s="166">
        <f t="shared" si="3864"/>
        <v>0</v>
      </c>
      <c r="Z1442" s="166">
        <f t="shared" si="3864"/>
        <v>0</v>
      </c>
      <c r="AA1442" s="166">
        <f t="shared" si="3864"/>
        <v>0</v>
      </c>
      <c r="AB1442" s="166">
        <f t="shared" si="3864"/>
        <v>0</v>
      </c>
      <c r="AC1442" s="166">
        <f t="shared" si="3864"/>
        <v>0</v>
      </c>
      <c r="AD1442" s="166">
        <f t="shared" si="3864"/>
        <v>0</v>
      </c>
      <c r="AE1442" s="166">
        <f t="shared" si="3864"/>
        <v>0</v>
      </c>
      <c r="AF1442" s="166">
        <f t="shared" si="3864"/>
        <v>0</v>
      </c>
      <c r="AG1442" s="166">
        <f t="shared" si="3864"/>
        <v>0</v>
      </c>
      <c r="AH1442" s="166">
        <f t="shared" si="3864"/>
        <v>0</v>
      </c>
      <c r="AI1442" s="166">
        <f t="shared" si="3864"/>
        <v>0</v>
      </c>
      <c r="AJ1442" s="166">
        <f t="shared" si="3864"/>
        <v>0</v>
      </c>
      <c r="AK1442" s="166">
        <f t="shared" si="3864"/>
        <v>0</v>
      </c>
      <c r="AL1442" s="166">
        <f t="shared" si="3864"/>
        <v>0</v>
      </c>
      <c r="AM1442" s="166">
        <f t="shared" si="3864"/>
        <v>0</v>
      </c>
      <c r="AN1442" s="166">
        <f t="shared" si="3864"/>
        <v>0</v>
      </c>
      <c r="AO1442" s="166">
        <f t="shared" si="3864"/>
        <v>0</v>
      </c>
      <c r="AP1442" s="166">
        <f t="shared" si="3864"/>
        <v>0</v>
      </c>
      <c r="AQ1442" s="166">
        <f t="shared" si="3864"/>
        <v>0</v>
      </c>
      <c r="AR1442" s="166">
        <f t="shared" si="3864"/>
        <v>0</v>
      </c>
      <c r="AS1442" s="166">
        <f t="shared" si="3864"/>
        <v>0</v>
      </c>
      <c r="AT1442" s="166">
        <f t="shared" si="3864"/>
        <v>0</v>
      </c>
      <c r="AU1442" s="166">
        <f t="shared" si="3864"/>
        <v>0</v>
      </c>
      <c r="AV1442" s="166">
        <f t="shared" si="3864"/>
        <v>0</v>
      </c>
      <c r="AW1442" s="166">
        <f t="shared" si="3864"/>
        <v>0</v>
      </c>
      <c r="AX1442" s="166">
        <f t="shared" si="3864"/>
        <v>0</v>
      </c>
      <c r="AY1442" s="166">
        <f t="shared" si="3864"/>
        <v>0</v>
      </c>
      <c r="AZ1442" s="166">
        <f t="shared" si="3864"/>
        <v>0</v>
      </c>
      <c r="BA1442" s="166">
        <f t="shared" si="3864"/>
        <v>0</v>
      </c>
      <c r="BB1442" s="166">
        <f t="shared" si="3864"/>
        <v>0</v>
      </c>
      <c r="BC1442" s="166">
        <f t="shared" si="3864"/>
        <v>0</v>
      </c>
      <c r="BD1442" s="166">
        <f t="shared" si="3864"/>
        <v>0</v>
      </c>
      <c r="BE1442" s="166">
        <f t="shared" si="3864"/>
        <v>0</v>
      </c>
      <c r="BF1442" s="166">
        <f t="shared" si="3864"/>
        <v>0</v>
      </c>
      <c r="BG1442" s="166">
        <f t="shared" si="3864"/>
        <v>0</v>
      </c>
      <c r="BH1442" s="166">
        <f t="shared" si="3864"/>
        <v>0</v>
      </c>
      <c r="BI1442" s="166">
        <f t="shared" si="3864"/>
        <v>0</v>
      </c>
      <c r="BJ1442" s="166">
        <f t="shared" si="3864"/>
        <v>0</v>
      </c>
      <c r="BK1442" s="166">
        <f t="shared" si="3864"/>
        <v>0</v>
      </c>
      <c r="BL1442" s="166">
        <f t="shared" si="3864"/>
        <v>0</v>
      </c>
      <c r="BM1442" s="166">
        <f t="shared" si="3864"/>
        <v>0</v>
      </c>
      <c r="BN1442" s="166">
        <f t="shared" si="3864"/>
        <v>0</v>
      </c>
      <c r="BO1442" s="166">
        <f t="shared" si="3864"/>
        <v>0</v>
      </c>
      <c r="BP1442" s="166">
        <f t="shared" si="3864"/>
        <v>0</v>
      </c>
      <c r="BQ1442" s="166">
        <f t="shared" si="3864"/>
        <v>0</v>
      </c>
      <c r="BR1442" s="166">
        <f t="shared" si="3864"/>
        <v>0</v>
      </c>
      <c r="BS1442" s="166">
        <f t="shared" si="3864"/>
        <v>0</v>
      </c>
      <c r="BT1442" s="166">
        <f t="shared" si="3864"/>
        <v>0</v>
      </c>
      <c r="BU1442" s="166">
        <f t="shared" si="3864"/>
        <v>0</v>
      </c>
      <c r="BV1442" s="166">
        <f t="shared" si="3864"/>
        <v>0</v>
      </c>
      <c r="BW1442" s="247">
        <f t="shared" si="3840"/>
        <v>0</v>
      </c>
    </row>
    <row r="1443" spans="1:75" ht="16.2" thickBot="1" x14ac:dyDescent="0.35">
      <c r="BW1443" s="247">
        <f t="shared" si="3840"/>
        <v>0</v>
      </c>
    </row>
    <row r="1444" spans="1:75" ht="16.2" thickBot="1" x14ac:dyDescent="0.35">
      <c r="A1444" s="218" t="s">
        <v>358</v>
      </c>
      <c r="BW1444" s="247">
        <f t="shared" si="3840"/>
        <v>0</v>
      </c>
    </row>
    <row r="1445" spans="1:75" s="106" customFormat="1" x14ac:dyDescent="0.3">
      <c r="A1445" s="50"/>
      <c r="B1445"/>
      <c r="C1445" s="5"/>
      <c r="D1445" s="5"/>
      <c r="E1445" s="5"/>
      <c r="BW1445" s="247">
        <f t="shared" si="3840"/>
        <v>0</v>
      </c>
    </row>
    <row r="1446" spans="1:75" ht="16.2" thickBot="1" x14ac:dyDescent="0.35">
      <c r="A1446" s="43" t="s">
        <v>709</v>
      </c>
      <c r="BW1446" s="247">
        <f t="shared" si="3840"/>
        <v>0</v>
      </c>
    </row>
    <row r="1447" spans="1:75" x14ac:dyDescent="0.3">
      <c r="A1447" s="296" t="s">
        <v>710</v>
      </c>
      <c r="O1447" s="1023">
        <f>+N1451</f>
        <v>1</v>
      </c>
      <c r="P1447" s="1024">
        <f t="shared" ref="P1447:BV1447" si="3865">+O1451</f>
        <v>3.3259045646456435</v>
      </c>
      <c r="Q1447" s="1024">
        <f t="shared" si="3865"/>
        <v>3.0752986262105644</v>
      </c>
      <c r="R1447" s="1024">
        <f t="shared" si="3865"/>
        <v>3.351845595785063</v>
      </c>
      <c r="S1447" s="1024">
        <f t="shared" si="3865"/>
        <v>2.9146313369198471</v>
      </c>
      <c r="T1447" s="1024">
        <f t="shared" si="3865"/>
        <v>6.0816428206494635</v>
      </c>
      <c r="U1447" s="1024">
        <f t="shared" si="3865"/>
        <v>8.5605035683644655</v>
      </c>
      <c r="V1447" s="1024">
        <f t="shared" si="3865"/>
        <v>4.632733789885414</v>
      </c>
      <c r="W1447" s="1024">
        <f t="shared" si="3865"/>
        <v>2.7177708865831258</v>
      </c>
      <c r="X1447" s="1024">
        <f t="shared" si="3865"/>
        <v>4.5902551727528227</v>
      </c>
      <c r="Y1447" s="1024">
        <f t="shared" si="3865"/>
        <v>5.8394803019991697</v>
      </c>
      <c r="Z1447" s="1024">
        <f t="shared" si="3865"/>
        <v>5.6365936511458212</v>
      </c>
      <c r="AA1447" s="1024">
        <f t="shared" si="3865"/>
        <v>12.220106454424162</v>
      </c>
      <c r="AB1447" s="1024">
        <f t="shared" si="3865"/>
        <v>8.5238370747227883</v>
      </c>
      <c r="AC1447" s="1024">
        <f t="shared" si="3865"/>
        <v>5.1189424017363239</v>
      </c>
      <c r="AD1447" s="1024">
        <f t="shared" si="3865"/>
        <v>4.0797310989618119</v>
      </c>
      <c r="AE1447" s="1024">
        <f t="shared" si="3865"/>
        <v>3.7037481832360659</v>
      </c>
      <c r="AF1447" s="1024">
        <f t="shared" si="3865"/>
        <v>6.6109453991126488</v>
      </c>
      <c r="AG1447" s="1024">
        <f t="shared" si="3865"/>
        <v>9.2178948574735458</v>
      </c>
      <c r="AH1447" s="1024">
        <f t="shared" si="3865"/>
        <v>4.9686616592671609</v>
      </c>
      <c r="AI1447" s="1024">
        <f t="shared" si="3865"/>
        <v>3.4541264227859281</v>
      </c>
      <c r="AJ1447" s="1024">
        <f t="shared" si="3865"/>
        <v>5.1060905119439699</v>
      </c>
      <c r="AK1447" s="1024">
        <f t="shared" si="3865"/>
        <v>6.339517631576947</v>
      </c>
      <c r="AL1447" s="1024">
        <f t="shared" si="3865"/>
        <v>6.1420482997097787</v>
      </c>
      <c r="AM1447" s="1024">
        <f t="shared" si="3865"/>
        <v>12.444527227327134</v>
      </c>
      <c r="AN1447" s="1024">
        <f t="shared" si="3865"/>
        <v>9.2773211627384065</v>
      </c>
      <c r="AO1447" s="1024">
        <f t="shared" si="3865"/>
        <v>4.9447189260096138</v>
      </c>
      <c r="AP1447" s="1024">
        <f t="shared" si="3865"/>
        <v>4.6675381731466192</v>
      </c>
      <c r="AQ1447" s="1024">
        <f t="shared" si="3865"/>
        <v>4.8354715172928042</v>
      </c>
      <c r="AR1447" s="1024">
        <f t="shared" si="3865"/>
        <v>8.3754351070253339</v>
      </c>
      <c r="AS1447" s="1024">
        <f t="shared" si="3865"/>
        <v>11.520353789736351</v>
      </c>
      <c r="AT1447" s="1024">
        <f t="shared" si="3865"/>
        <v>6.5868513929521741</v>
      </c>
      <c r="AU1447" s="1024">
        <f t="shared" si="3865"/>
        <v>4.5478475319895839</v>
      </c>
      <c r="AV1447" s="1024">
        <f t="shared" si="3865"/>
        <v>6.5675636107482971</v>
      </c>
      <c r="AW1447" s="1024">
        <f t="shared" si="3865"/>
        <v>8.279919541627045</v>
      </c>
      <c r="AX1447" s="1024">
        <f t="shared" si="3865"/>
        <v>7.797241236835351</v>
      </c>
      <c r="AY1447" s="1024">
        <f t="shared" si="3865"/>
        <v>15.872308248727075</v>
      </c>
      <c r="AZ1447" s="1024">
        <f t="shared" si="3865"/>
        <v>13.506411544471913</v>
      </c>
      <c r="BA1447" s="1024">
        <f t="shared" si="3865"/>
        <v>10.122482376770204</v>
      </c>
      <c r="BB1447" s="1024">
        <f t="shared" si="3865"/>
        <v>6.7146880541813285</v>
      </c>
      <c r="BC1447" s="1024">
        <f t="shared" si="3865"/>
        <v>4.2306429949771074</v>
      </c>
      <c r="BD1447" s="1024">
        <f t="shared" si="3865"/>
        <v>7.5639200980078822</v>
      </c>
      <c r="BE1447" s="1024">
        <f t="shared" si="3865"/>
        <v>10.799468846549082</v>
      </c>
      <c r="BF1447" s="1024">
        <f t="shared" si="3865"/>
        <v>6.2246253290752795</v>
      </c>
      <c r="BG1447" s="1024">
        <f t="shared" si="3865"/>
        <v>3.8424006392204904</v>
      </c>
      <c r="BH1447" s="1024">
        <f t="shared" si="3865"/>
        <v>5.8153022241759267</v>
      </c>
      <c r="BI1447" s="1024">
        <f t="shared" si="3865"/>
        <v>7.4009414979749693</v>
      </c>
      <c r="BJ1447" s="1024">
        <f t="shared" si="3865"/>
        <v>6.9785274275807136</v>
      </c>
      <c r="BK1447" s="1024">
        <f t="shared" si="3865"/>
        <v>14.739698806924091</v>
      </c>
      <c r="BL1447" s="1024">
        <f t="shared" si="3865"/>
        <v>12.478523439389884</v>
      </c>
      <c r="BM1447" s="1024">
        <f t="shared" si="3865"/>
        <v>8.8490203729650432</v>
      </c>
      <c r="BN1447" s="1024">
        <f t="shared" si="3865"/>
        <v>5.1616412987518796</v>
      </c>
      <c r="BO1447" s="1024">
        <f t="shared" si="3865"/>
        <v>4.3904601590177528</v>
      </c>
      <c r="BP1447" s="1024">
        <f t="shared" si="3865"/>
        <v>7.7571893193804451</v>
      </c>
      <c r="BQ1447" s="1024">
        <f t="shared" si="3865"/>
        <v>11.123287459287715</v>
      </c>
      <c r="BR1447" s="1024">
        <f t="shared" si="3865"/>
        <v>6.347562072267797</v>
      </c>
      <c r="BS1447" s="1024">
        <f t="shared" si="3865"/>
        <v>4.0358473455627495</v>
      </c>
      <c r="BT1447" s="1024">
        <f t="shared" si="3865"/>
        <v>5.9103543890517365</v>
      </c>
      <c r="BU1447" s="1024">
        <f t="shared" si="3865"/>
        <v>7.5943378191301196</v>
      </c>
      <c r="BV1447" s="1025">
        <f t="shared" si="3865"/>
        <v>7.1593657778701658</v>
      </c>
      <c r="BW1447" s="247">
        <f t="shared" si="3840"/>
        <v>411.67610706863275</v>
      </c>
    </row>
    <row r="1448" spans="1:75" ht="16.2" thickBot="1" x14ac:dyDescent="0.35">
      <c r="A1448" s="297" t="s">
        <v>711</v>
      </c>
      <c r="O1448" s="1026">
        <f t="shared" ref="O1448:AT1448" si="3866">+O544</f>
        <v>5.2605262393329761</v>
      </c>
      <c r="P1448" s="1019">
        <f t="shared" si="3866"/>
        <v>2.4628928493977718</v>
      </c>
      <c r="Q1448" s="1019">
        <f t="shared" si="3866"/>
        <v>3.2340577893848481</v>
      </c>
      <c r="R1448" s="1019">
        <f t="shared" si="3866"/>
        <v>2.1345192737111196</v>
      </c>
      <c r="S1448" s="1019">
        <f t="shared" si="3866"/>
        <v>8.533166913714437</v>
      </c>
      <c r="T1448" s="1019">
        <f t="shared" si="3866"/>
        <v>10.03224624921306</v>
      </c>
      <c r="U1448" s="1019">
        <f t="shared" si="3866"/>
        <v>0.15993650671396153</v>
      </c>
      <c r="V1448" s="1019">
        <f t="shared" si="3866"/>
        <v>0.48307023191811727</v>
      </c>
      <c r="W1448" s="1019">
        <f t="shared" si="3866"/>
        <v>5.9227094385986581</v>
      </c>
      <c r="X1448" s="1019">
        <f t="shared" si="3866"/>
        <v>6.4017077486573797</v>
      </c>
      <c r="Y1448" s="1019">
        <f t="shared" si="3866"/>
        <v>4.7705783354517886</v>
      </c>
      <c r="Z1448" s="1019">
        <f t="shared" si="3866"/>
        <v>17.365959674829071</v>
      </c>
      <c r="AA1448" s="1019">
        <f t="shared" si="3866"/>
        <v>0</v>
      </c>
      <c r="AB1448" s="1019">
        <f t="shared" si="3866"/>
        <v>0</v>
      </c>
      <c r="AC1448" s="1019">
        <f t="shared" si="3866"/>
        <v>2.6696351508271343</v>
      </c>
      <c r="AD1448" s="1019">
        <f t="shared" si="3866"/>
        <v>2.9910608872161326</v>
      </c>
      <c r="AE1448" s="1019">
        <f t="shared" si="3866"/>
        <v>8.9171475787062633</v>
      </c>
      <c r="AF1448" s="1019">
        <f t="shared" si="3866"/>
        <v>10.986853874245941</v>
      </c>
      <c r="AG1448" s="1019">
        <f t="shared" si="3866"/>
        <v>0.26773194658194477</v>
      </c>
      <c r="AH1448" s="1019">
        <f t="shared" si="3866"/>
        <v>1.6255796933241573</v>
      </c>
      <c r="AI1448" s="1019">
        <f t="shared" si="3866"/>
        <v>6.2938645545616527</v>
      </c>
      <c r="AJ1448" s="1019">
        <f t="shared" si="3866"/>
        <v>6.9966249665211127</v>
      </c>
      <c r="AK1448" s="1019">
        <f t="shared" si="3866"/>
        <v>5.3862109405962686</v>
      </c>
      <c r="AL1448" s="1019">
        <f t="shared" si="3866"/>
        <v>17.615685497914754</v>
      </c>
      <c r="AM1448" s="1019">
        <f t="shared" si="3866"/>
        <v>0</v>
      </c>
      <c r="AN1448" s="1019">
        <f t="shared" si="3866"/>
        <v>3.0385050926751589E-2</v>
      </c>
      <c r="AO1448" s="1019">
        <f t="shared" si="3866"/>
        <v>3.8412352822663784</v>
      </c>
      <c r="AP1448" s="1019">
        <f t="shared" si="3866"/>
        <v>4.4345258594045447</v>
      </c>
      <c r="AQ1448" s="1019">
        <f t="shared" si="3866"/>
        <v>10.930053390049004</v>
      </c>
      <c r="AR1448" s="1019">
        <f t="shared" si="3866"/>
        <v>13.309936732478389</v>
      </c>
      <c r="AS1448" s="1019">
        <f t="shared" si="3866"/>
        <v>0.87842530287950993</v>
      </c>
      <c r="AT1448" s="1019">
        <f t="shared" si="3866"/>
        <v>1.9738027849105757</v>
      </c>
      <c r="AU1448" s="1019">
        <f t="shared" ref="AU1448:BV1448" si="3867">+AU544</f>
        <v>7.8146251470660371</v>
      </c>
      <c r="AV1448" s="1019">
        <f t="shared" si="3867"/>
        <v>9.0181672911379067</v>
      </c>
      <c r="AW1448" s="1019">
        <f t="shared" si="3867"/>
        <v>6.3972404335924402</v>
      </c>
      <c r="AX1448" s="1019">
        <f t="shared" si="3867"/>
        <v>22.080044878415613</v>
      </c>
      <c r="AY1448" s="1019">
        <f t="shared" si="3867"/>
        <v>0</v>
      </c>
      <c r="AZ1448" s="1019">
        <f t="shared" si="3867"/>
        <v>0</v>
      </c>
      <c r="BA1448" s="1019">
        <f t="shared" si="3867"/>
        <v>0</v>
      </c>
      <c r="BB1448" s="1019">
        <f t="shared" si="3867"/>
        <v>0.9462060178042444</v>
      </c>
      <c r="BC1448" s="1019">
        <f t="shared" si="3867"/>
        <v>9.4661852906047343</v>
      </c>
      <c r="BD1448" s="1019">
        <f t="shared" si="3867"/>
        <v>11.991874840337752</v>
      </c>
      <c r="BE1448" s="1019">
        <f t="shared" si="3867"/>
        <v>0</v>
      </c>
      <c r="BF1448" s="1019">
        <f t="shared" si="3867"/>
        <v>0.7332352878915529</v>
      </c>
      <c r="BG1448" s="1019">
        <f t="shared" si="3867"/>
        <v>6.6880114964494295</v>
      </c>
      <c r="BH1448" s="1019">
        <f t="shared" si="3867"/>
        <v>7.5864026505355024</v>
      </c>
      <c r="BI1448" s="1019">
        <f t="shared" si="3867"/>
        <v>5.23585141142794</v>
      </c>
      <c r="BJ1448" s="1019">
        <f t="shared" si="3867"/>
        <v>19.712278520092632</v>
      </c>
      <c r="BK1448" s="1019">
        <f t="shared" si="3867"/>
        <v>0</v>
      </c>
      <c r="BL1448" s="1019">
        <f t="shared" si="3867"/>
        <v>0</v>
      </c>
      <c r="BM1448" s="1019">
        <f t="shared" si="3867"/>
        <v>0</v>
      </c>
      <c r="BN1448" s="1019">
        <f t="shared" si="3867"/>
        <v>2.8875356594473285</v>
      </c>
      <c r="BO1448" s="1019">
        <f t="shared" si="3867"/>
        <v>9.8310535931797247</v>
      </c>
      <c r="BP1448" s="1019">
        <f t="shared" si="3867"/>
        <v>12.635504355980357</v>
      </c>
      <c r="BQ1448" s="1019">
        <f t="shared" si="3867"/>
        <v>0</v>
      </c>
      <c r="BR1448" s="1019">
        <f t="shared" si="3867"/>
        <v>1.0514913945972362</v>
      </c>
      <c r="BS1448" s="1019">
        <f t="shared" si="3867"/>
        <v>6.7998023676987591</v>
      </c>
      <c r="BT1448" s="1019">
        <f t="shared" si="3867"/>
        <v>8.012598279353476</v>
      </c>
      <c r="BU1448" s="1019">
        <f t="shared" si="3867"/>
        <v>5.531166106965177</v>
      </c>
      <c r="BV1448" s="1027">
        <f t="shared" si="3867"/>
        <v>20.51189356521785</v>
      </c>
      <c r="BW1448" s="247">
        <f t="shared" si="3840"/>
        <v>340.84129933212938</v>
      </c>
    </row>
    <row r="1449" spans="1:75" x14ac:dyDescent="0.3">
      <c r="A1449" s="44" t="s">
        <v>712</v>
      </c>
      <c r="O1449" s="1028">
        <f>+O1447+O1448</f>
        <v>6.2605262393329761</v>
      </c>
      <c r="P1449" s="1029">
        <f t="shared" ref="P1449:BV1449" si="3868">+P1447+P1448</f>
        <v>5.7887974140434153</v>
      </c>
      <c r="Q1449" s="1029">
        <f t="shared" si="3868"/>
        <v>6.3093564155954125</v>
      </c>
      <c r="R1449" s="1029">
        <f t="shared" si="3868"/>
        <v>5.4863648694961826</v>
      </c>
      <c r="S1449" s="1029">
        <f t="shared" si="3868"/>
        <v>11.447798250634284</v>
      </c>
      <c r="T1449" s="1029">
        <f t="shared" si="3868"/>
        <v>16.113889069862523</v>
      </c>
      <c r="U1449" s="1029">
        <f t="shared" si="3868"/>
        <v>8.720440075078427</v>
      </c>
      <c r="V1449" s="1029">
        <f t="shared" si="3868"/>
        <v>5.1158040218035312</v>
      </c>
      <c r="W1449" s="1029">
        <f t="shared" si="3868"/>
        <v>8.6404803251817839</v>
      </c>
      <c r="X1449" s="1029">
        <f t="shared" si="3868"/>
        <v>10.991962921410202</v>
      </c>
      <c r="Y1449" s="1029">
        <f t="shared" si="3868"/>
        <v>10.610058637450958</v>
      </c>
      <c r="Z1449" s="1029">
        <f t="shared" si="3868"/>
        <v>23.002553325974894</v>
      </c>
      <c r="AA1449" s="1029">
        <f t="shared" si="3868"/>
        <v>12.220106454424162</v>
      </c>
      <c r="AB1449" s="1029">
        <f t="shared" si="3868"/>
        <v>8.5238370747227883</v>
      </c>
      <c r="AC1449" s="1029">
        <f t="shared" si="3868"/>
        <v>7.7885775525634582</v>
      </c>
      <c r="AD1449" s="1029">
        <f t="shared" si="3868"/>
        <v>7.0707919861779445</v>
      </c>
      <c r="AE1449" s="1029">
        <f t="shared" si="3868"/>
        <v>12.620895761942329</v>
      </c>
      <c r="AF1449" s="1029">
        <f t="shared" si="3868"/>
        <v>17.597799273358589</v>
      </c>
      <c r="AG1449" s="1029">
        <f t="shared" si="3868"/>
        <v>9.4856268040554905</v>
      </c>
      <c r="AH1449" s="1029">
        <f t="shared" si="3868"/>
        <v>6.5942413525913182</v>
      </c>
      <c r="AI1449" s="1029">
        <f t="shared" si="3868"/>
        <v>9.7479909773475804</v>
      </c>
      <c r="AJ1449" s="1029">
        <f t="shared" si="3868"/>
        <v>12.102715478465083</v>
      </c>
      <c r="AK1449" s="1029">
        <f t="shared" si="3868"/>
        <v>11.725728572173216</v>
      </c>
      <c r="AL1449" s="1029">
        <f t="shared" si="3868"/>
        <v>23.757733797624532</v>
      </c>
      <c r="AM1449" s="1029">
        <f t="shared" si="3868"/>
        <v>12.444527227327134</v>
      </c>
      <c r="AN1449" s="1029">
        <f t="shared" si="3868"/>
        <v>9.307706213665158</v>
      </c>
      <c r="AO1449" s="1029">
        <f t="shared" si="3868"/>
        <v>8.7859542082759923</v>
      </c>
      <c r="AP1449" s="1029">
        <f t="shared" si="3868"/>
        <v>9.1020640325511639</v>
      </c>
      <c r="AQ1449" s="1029">
        <f t="shared" si="3868"/>
        <v>15.765524907341808</v>
      </c>
      <c r="AR1449" s="1029">
        <f t="shared" si="3868"/>
        <v>21.685371839503723</v>
      </c>
      <c r="AS1449" s="1029">
        <f t="shared" si="3868"/>
        <v>12.398779092615861</v>
      </c>
      <c r="AT1449" s="1029">
        <f t="shared" si="3868"/>
        <v>8.5606541778627498</v>
      </c>
      <c r="AU1449" s="1029">
        <f t="shared" si="3868"/>
        <v>12.362472679055621</v>
      </c>
      <c r="AV1449" s="1029">
        <f t="shared" si="3868"/>
        <v>15.585730901886205</v>
      </c>
      <c r="AW1449" s="1029">
        <f t="shared" si="3868"/>
        <v>14.677159975219485</v>
      </c>
      <c r="AX1449" s="1029">
        <f t="shared" si="3868"/>
        <v>29.877286115250964</v>
      </c>
      <c r="AY1449" s="1029">
        <f t="shared" si="3868"/>
        <v>15.872308248727075</v>
      </c>
      <c r="AZ1449" s="1029">
        <f t="shared" si="3868"/>
        <v>13.506411544471913</v>
      </c>
      <c r="BA1449" s="1029">
        <f t="shared" si="3868"/>
        <v>10.122482376770204</v>
      </c>
      <c r="BB1449" s="1029">
        <f t="shared" si="3868"/>
        <v>7.6608940719855729</v>
      </c>
      <c r="BC1449" s="1029">
        <f t="shared" si="3868"/>
        <v>13.696828285581841</v>
      </c>
      <c r="BD1449" s="1029">
        <f t="shared" si="3868"/>
        <v>19.555794938345635</v>
      </c>
      <c r="BE1449" s="1029">
        <f t="shared" si="3868"/>
        <v>10.799468846549082</v>
      </c>
      <c r="BF1449" s="1029">
        <f t="shared" si="3868"/>
        <v>6.9578606169668324</v>
      </c>
      <c r="BG1449" s="1029">
        <f t="shared" si="3868"/>
        <v>10.53041213566992</v>
      </c>
      <c r="BH1449" s="1029">
        <f t="shared" si="3868"/>
        <v>13.401704874711429</v>
      </c>
      <c r="BI1449" s="1029">
        <f t="shared" si="3868"/>
        <v>12.63679290940291</v>
      </c>
      <c r="BJ1449" s="1029">
        <f t="shared" si="3868"/>
        <v>26.690805947673347</v>
      </c>
      <c r="BK1449" s="1029">
        <f t="shared" si="3868"/>
        <v>14.739698806924091</v>
      </c>
      <c r="BL1449" s="1029">
        <f t="shared" si="3868"/>
        <v>12.478523439389884</v>
      </c>
      <c r="BM1449" s="1029">
        <f t="shared" si="3868"/>
        <v>8.8490203729650432</v>
      </c>
      <c r="BN1449" s="1029">
        <f t="shared" si="3868"/>
        <v>8.0491769581992081</v>
      </c>
      <c r="BO1449" s="1029">
        <f t="shared" si="3868"/>
        <v>14.221513752197477</v>
      </c>
      <c r="BP1449" s="1029">
        <f t="shared" si="3868"/>
        <v>20.392693675360803</v>
      </c>
      <c r="BQ1449" s="1029">
        <f t="shared" si="3868"/>
        <v>11.123287459287715</v>
      </c>
      <c r="BR1449" s="1029">
        <f t="shared" si="3868"/>
        <v>7.3990534668650332</v>
      </c>
      <c r="BS1449" s="1029">
        <f t="shared" si="3868"/>
        <v>10.835649713261509</v>
      </c>
      <c r="BT1449" s="1029">
        <f t="shared" si="3868"/>
        <v>13.922952668405213</v>
      </c>
      <c r="BU1449" s="1029">
        <f t="shared" si="3868"/>
        <v>13.125503926095297</v>
      </c>
      <c r="BV1449" s="1030">
        <f t="shared" si="3868"/>
        <v>27.671259343088018</v>
      </c>
      <c r="BW1449" s="247">
        <f t="shared" si="3840"/>
        <v>752.51740640076162</v>
      </c>
    </row>
    <row r="1450" spans="1:75" ht="16.2" thickBot="1" x14ac:dyDescent="0.35">
      <c r="A1450" s="297" t="s">
        <v>713</v>
      </c>
      <c r="O1450" s="1026">
        <f t="shared" ref="O1450:AT1450" si="3869">+O538</f>
        <v>2.9346216746873326</v>
      </c>
      <c r="P1450" s="1019">
        <f t="shared" si="3869"/>
        <v>2.7134987878328509</v>
      </c>
      <c r="Q1450" s="1019">
        <f t="shared" si="3869"/>
        <v>2.9575108198103495</v>
      </c>
      <c r="R1450" s="1019">
        <f t="shared" si="3869"/>
        <v>2.5717335325763355</v>
      </c>
      <c r="S1450" s="1019">
        <f t="shared" si="3869"/>
        <v>5.3661554299848202</v>
      </c>
      <c r="T1450" s="1019">
        <f t="shared" si="3869"/>
        <v>7.5533855014980578</v>
      </c>
      <c r="U1450" s="1019">
        <f t="shared" si="3869"/>
        <v>4.087706285193013</v>
      </c>
      <c r="V1450" s="1019">
        <f t="shared" si="3869"/>
        <v>2.3980331352204054</v>
      </c>
      <c r="W1450" s="1019">
        <f t="shared" si="3869"/>
        <v>4.0502251524289612</v>
      </c>
      <c r="X1450" s="1019">
        <f t="shared" si="3869"/>
        <v>5.1524826194110327</v>
      </c>
      <c r="Y1450" s="1019">
        <f t="shared" si="3869"/>
        <v>4.973464986305137</v>
      </c>
      <c r="Z1450" s="1019">
        <f t="shared" si="3869"/>
        <v>10.782446871550732</v>
      </c>
      <c r="AA1450" s="1019">
        <f t="shared" si="3869"/>
        <v>3.6962693797013726</v>
      </c>
      <c r="AB1450" s="1019">
        <f t="shared" si="3869"/>
        <v>3.4048946729864644</v>
      </c>
      <c r="AC1450" s="1019">
        <f t="shared" si="3869"/>
        <v>3.7088464536016468</v>
      </c>
      <c r="AD1450" s="1019">
        <f t="shared" si="3869"/>
        <v>3.3670438029418785</v>
      </c>
      <c r="AE1450" s="1019">
        <f t="shared" si="3869"/>
        <v>6.00995036282968</v>
      </c>
      <c r="AF1450" s="1019">
        <f t="shared" si="3869"/>
        <v>8.3799044158850435</v>
      </c>
      <c r="AG1450" s="1019">
        <f t="shared" si="3869"/>
        <v>4.5169651447883297</v>
      </c>
      <c r="AH1450" s="1019">
        <f t="shared" si="3869"/>
        <v>3.1401149298053901</v>
      </c>
      <c r="AI1450" s="1019">
        <f t="shared" si="3869"/>
        <v>4.6419004654036105</v>
      </c>
      <c r="AJ1450" s="1019">
        <f t="shared" si="3869"/>
        <v>5.7631978468881355</v>
      </c>
      <c r="AK1450" s="1019">
        <f t="shared" si="3869"/>
        <v>5.5836802724634369</v>
      </c>
      <c r="AL1450" s="1019">
        <f t="shared" si="3869"/>
        <v>11.313206570297398</v>
      </c>
      <c r="AM1450" s="1019">
        <f t="shared" si="3869"/>
        <v>3.1672060645887279</v>
      </c>
      <c r="AN1450" s="1019">
        <f t="shared" si="3869"/>
        <v>4.3629872876555442</v>
      </c>
      <c r="AO1450" s="1019">
        <f t="shared" si="3869"/>
        <v>4.118416035129373</v>
      </c>
      <c r="AP1450" s="1019">
        <f t="shared" si="3869"/>
        <v>4.2665925152583597</v>
      </c>
      <c r="AQ1450" s="1019">
        <f t="shared" si="3869"/>
        <v>7.3900898003164741</v>
      </c>
      <c r="AR1450" s="1019">
        <f t="shared" si="3869"/>
        <v>10.165018049767372</v>
      </c>
      <c r="AS1450" s="1019">
        <f t="shared" si="3869"/>
        <v>5.8119276996636868</v>
      </c>
      <c r="AT1450" s="1019">
        <f t="shared" si="3869"/>
        <v>4.0128066458731659</v>
      </c>
      <c r="AU1450" s="1019">
        <f t="shared" ref="AU1450:BV1450" si="3870">+AU538</f>
        <v>5.7949090683073239</v>
      </c>
      <c r="AV1450" s="1019">
        <f t="shared" si="3870"/>
        <v>7.3058113602591597</v>
      </c>
      <c r="AW1450" s="1019">
        <f t="shared" si="3870"/>
        <v>6.8799187383841343</v>
      </c>
      <c r="AX1450" s="1019">
        <f t="shared" si="3870"/>
        <v>14.004977866523889</v>
      </c>
      <c r="AY1450" s="1019">
        <f t="shared" si="3870"/>
        <v>2.3658967042551611</v>
      </c>
      <c r="AZ1450" s="1019">
        <f t="shared" si="3870"/>
        <v>3.3839291677017078</v>
      </c>
      <c r="BA1450" s="1019">
        <f t="shared" si="3870"/>
        <v>3.4077943225888752</v>
      </c>
      <c r="BB1450" s="1019">
        <f t="shared" si="3870"/>
        <v>3.4302510770084655</v>
      </c>
      <c r="BC1450" s="1019">
        <f t="shared" si="3870"/>
        <v>6.1329081875739586</v>
      </c>
      <c r="BD1450" s="1019">
        <f t="shared" si="3870"/>
        <v>8.7563260917965522</v>
      </c>
      <c r="BE1450" s="1019">
        <f t="shared" si="3870"/>
        <v>4.5748435174738029</v>
      </c>
      <c r="BF1450" s="1019">
        <f t="shared" si="3870"/>
        <v>3.1154599777463421</v>
      </c>
      <c r="BG1450" s="1019">
        <f t="shared" si="3870"/>
        <v>4.7151099114939932</v>
      </c>
      <c r="BH1450" s="1019">
        <f t="shared" si="3870"/>
        <v>6.0007633767364599</v>
      </c>
      <c r="BI1450" s="1019">
        <f t="shared" si="3870"/>
        <v>5.6582654818221965</v>
      </c>
      <c r="BJ1450" s="1019">
        <f t="shared" si="3870"/>
        <v>11.951107140749256</v>
      </c>
      <c r="BK1450" s="1019">
        <f t="shared" si="3870"/>
        <v>2.2611753675342068</v>
      </c>
      <c r="BL1450" s="1019">
        <f t="shared" si="3870"/>
        <v>3.6295030664248409</v>
      </c>
      <c r="BM1450" s="1019">
        <f t="shared" si="3870"/>
        <v>3.687379074213164</v>
      </c>
      <c r="BN1450" s="1019">
        <f t="shared" si="3870"/>
        <v>3.6587167991814549</v>
      </c>
      <c r="BO1450" s="1019">
        <f t="shared" si="3870"/>
        <v>6.4643244328170324</v>
      </c>
      <c r="BP1450" s="1019">
        <f t="shared" si="3870"/>
        <v>9.2694062160730883</v>
      </c>
      <c r="BQ1450" s="1019">
        <f t="shared" si="3870"/>
        <v>4.7757253870199179</v>
      </c>
      <c r="BR1450" s="1019">
        <f t="shared" si="3870"/>
        <v>3.3632061213022837</v>
      </c>
      <c r="BS1450" s="1019">
        <f t="shared" si="3870"/>
        <v>4.9252953242097721</v>
      </c>
      <c r="BT1450" s="1019">
        <f t="shared" si="3870"/>
        <v>6.3286148492750929</v>
      </c>
      <c r="BU1450" s="1019">
        <f t="shared" si="3870"/>
        <v>5.9661381482251308</v>
      </c>
      <c r="BV1450" s="1027">
        <f t="shared" si="3870"/>
        <v>12.577845155949094</v>
      </c>
      <c r="BW1450" s="247">
        <f t="shared" si="3840"/>
        <v>326.74788514499033</v>
      </c>
    </row>
    <row r="1451" spans="1:75" ht="16.2" thickBot="1" x14ac:dyDescent="0.35">
      <c r="A1451" s="45" t="s">
        <v>714</v>
      </c>
      <c r="N1451" s="5">
        <f>+N541</f>
        <v>1</v>
      </c>
      <c r="O1451" s="1026">
        <f>+O1449-O1450</f>
        <v>3.3259045646456435</v>
      </c>
      <c r="P1451" s="1019">
        <f t="shared" ref="P1451:BV1451" si="3871">+P1449-P1450</f>
        <v>3.0752986262105644</v>
      </c>
      <c r="Q1451" s="1019">
        <f t="shared" si="3871"/>
        <v>3.351845595785063</v>
      </c>
      <c r="R1451" s="1019">
        <f t="shared" si="3871"/>
        <v>2.9146313369198471</v>
      </c>
      <c r="S1451" s="1019">
        <f t="shared" si="3871"/>
        <v>6.0816428206494635</v>
      </c>
      <c r="T1451" s="1019">
        <f t="shared" si="3871"/>
        <v>8.5605035683644655</v>
      </c>
      <c r="U1451" s="1019">
        <f t="shared" si="3871"/>
        <v>4.632733789885414</v>
      </c>
      <c r="V1451" s="1019">
        <f t="shared" si="3871"/>
        <v>2.7177708865831258</v>
      </c>
      <c r="W1451" s="1019">
        <f t="shared" si="3871"/>
        <v>4.5902551727528227</v>
      </c>
      <c r="X1451" s="1019">
        <f t="shared" si="3871"/>
        <v>5.8394803019991697</v>
      </c>
      <c r="Y1451" s="1019">
        <f t="shared" si="3871"/>
        <v>5.6365936511458212</v>
      </c>
      <c r="Z1451" s="1019">
        <f t="shared" si="3871"/>
        <v>12.220106454424162</v>
      </c>
      <c r="AA1451" s="1019">
        <f t="shared" si="3871"/>
        <v>8.5238370747227883</v>
      </c>
      <c r="AB1451" s="1019">
        <f t="shared" si="3871"/>
        <v>5.1189424017363239</v>
      </c>
      <c r="AC1451" s="1019">
        <f t="shared" si="3871"/>
        <v>4.0797310989618119</v>
      </c>
      <c r="AD1451" s="1019">
        <f t="shared" si="3871"/>
        <v>3.7037481832360659</v>
      </c>
      <c r="AE1451" s="1019">
        <f t="shared" si="3871"/>
        <v>6.6109453991126488</v>
      </c>
      <c r="AF1451" s="1019">
        <f t="shared" si="3871"/>
        <v>9.2178948574735458</v>
      </c>
      <c r="AG1451" s="1019">
        <f t="shared" si="3871"/>
        <v>4.9686616592671609</v>
      </c>
      <c r="AH1451" s="1019">
        <f t="shared" si="3871"/>
        <v>3.4541264227859281</v>
      </c>
      <c r="AI1451" s="1019">
        <f t="shared" si="3871"/>
        <v>5.1060905119439699</v>
      </c>
      <c r="AJ1451" s="1019">
        <f t="shared" si="3871"/>
        <v>6.339517631576947</v>
      </c>
      <c r="AK1451" s="1019">
        <f t="shared" si="3871"/>
        <v>6.1420482997097787</v>
      </c>
      <c r="AL1451" s="1019">
        <f t="shared" si="3871"/>
        <v>12.444527227327134</v>
      </c>
      <c r="AM1451" s="1019">
        <f t="shared" si="3871"/>
        <v>9.2773211627384065</v>
      </c>
      <c r="AN1451" s="1019">
        <f t="shared" si="3871"/>
        <v>4.9447189260096138</v>
      </c>
      <c r="AO1451" s="1019">
        <f t="shared" si="3871"/>
        <v>4.6675381731466192</v>
      </c>
      <c r="AP1451" s="1019">
        <f t="shared" si="3871"/>
        <v>4.8354715172928042</v>
      </c>
      <c r="AQ1451" s="1019">
        <f t="shared" si="3871"/>
        <v>8.3754351070253339</v>
      </c>
      <c r="AR1451" s="1019">
        <f t="shared" si="3871"/>
        <v>11.520353789736351</v>
      </c>
      <c r="AS1451" s="1019">
        <f t="shared" si="3871"/>
        <v>6.5868513929521741</v>
      </c>
      <c r="AT1451" s="1019">
        <f t="shared" si="3871"/>
        <v>4.5478475319895839</v>
      </c>
      <c r="AU1451" s="1019">
        <f t="shared" si="3871"/>
        <v>6.5675636107482971</v>
      </c>
      <c r="AV1451" s="1019">
        <f t="shared" si="3871"/>
        <v>8.279919541627045</v>
      </c>
      <c r="AW1451" s="1019">
        <f t="shared" si="3871"/>
        <v>7.797241236835351</v>
      </c>
      <c r="AX1451" s="1019">
        <f t="shared" si="3871"/>
        <v>15.872308248727075</v>
      </c>
      <c r="AY1451" s="1019">
        <f t="shared" si="3871"/>
        <v>13.506411544471913</v>
      </c>
      <c r="AZ1451" s="1019">
        <f t="shared" si="3871"/>
        <v>10.122482376770204</v>
      </c>
      <c r="BA1451" s="1019">
        <f t="shared" si="3871"/>
        <v>6.7146880541813285</v>
      </c>
      <c r="BB1451" s="1019">
        <f t="shared" si="3871"/>
        <v>4.2306429949771074</v>
      </c>
      <c r="BC1451" s="1019">
        <f t="shared" si="3871"/>
        <v>7.5639200980078822</v>
      </c>
      <c r="BD1451" s="1019">
        <f t="shared" si="3871"/>
        <v>10.799468846549082</v>
      </c>
      <c r="BE1451" s="1019">
        <f t="shared" si="3871"/>
        <v>6.2246253290752795</v>
      </c>
      <c r="BF1451" s="1019">
        <f t="shared" si="3871"/>
        <v>3.8424006392204904</v>
      </c>
      <c r="BG1451" s="1019">
        <f t="shared" si="3871"/>
        <v>5.8153022241759267</v>
      </c>
      <c r="BH1451" s="1019">
        <f t="shared" si="3871"/>
        <v>7.4009414979749693</v>
      </c>
      <c r="BI1451" s="1019">
        <f t="shared" si="3871"/>
        <v>6.9785274275807136</v>
      </c>
      <c r="BJ1451" s="1019">
        <f t="shared" si="3871"/>
        <v>14.739698806924091</v>
      </c>
      <c r="BK1451" s="1019">
        <f t="shared" si="3871"/>
        <v>12.478523439389884</v>
      </c>
      <c r="BL1451" s="1019">
        <f t="shared" si="3871"/>
        <v>8.8490203729650432</v>
      </c>
      <c r="BM1451" s="1019">
        <f t="shared" si="3871"/>
        <v>5.1616412987518796</v>
      </c>
      <c r="BN1451" s="1019">
        <f t="shared" si="3871"/>
        <v>4.3904601590177528</v>
      </c>
      <c r="BO1451" s="1019">
        <f t="shared" si="3871"/>
        <v>7.7571893193804451</v>
      </c>
      <c r="BP1451" s="1019">
        <f t="shared" si="3871"/>
        <v>11.123287459287715</v>
      </c>
      <c r="BQ1451" s="1019">
        <f t="shared" si="3871"/>
        <v>6.347562072267797</v>
      </c>
      <c r="BR1451" s="1019">
        <f t="shared" si="3871"/>
        <v>4.0358473455627495</v>
      </c>
      <c r="BS1451" s="1019">
        <f t="shared" si="3871"/>
        <v>5.9103543890517365</v>
      </c>
      <c r="BT1451" s="1019">
        <f t="shared" si="3871"/>
        <v>7.5943378191301196</v>
      </c>
      <c r="BU1451" s="1019">
        <f t="shared" si="3871"/>
        <v>7.1593657778701658</v>
      </c>
      <c r="BV1451" s="1027">
        <f t="shared" si="3871"/>
        <v>15.093414187138924</v>
      </c>
      <c r="BW1451" s="247">
        <f t="shared" si="3840"/>
        <v>426.76952125577168</v>
      </c>
    </row>
    <row r="1452" spans="1:75" x14ac:dyDescent="0.3">
      <c r="BW1452" s="247">
        <f t="shared" si="3840"/>
        <v>0</v>
      </c>
    </row>
    <row r="1453" spans="1:75" ht="16.2" thickBot="1" x14ac:dyDescent="0.35">
      <c r="A1453" s="46" t="s">
        <v>715</v>
      </c>
      <c r="BW1453" s="247">
        <f t="shared" si="3840"/>
        <v>0</v>
      </c>
    </row>
    <row r="1454" spans="1:75" x14ac:dyDescent="0.3">
      <c r="A1454" s="298" t="s">
        <v>710</v>
      </c>
      <c r="O1454" s="1023">
        <f>+N1458</f>
        <v>41976495</v>
      </c>
      <c r="P1454" s="1024">
        <f t="shared" ref="P1454:BV1454" si="3872">+O1458</f>
        <v>138591573.7092607</v>
      </c>
      <c r="Q1454" s="1024">
        <f t="shared" si="3872"/>
        <v>122150026.67411032</v>
      </c>
      <c r="R1454" s="1024">
        <f t="shared" si="3872"/>
        <v>114645816.06273033</v>
      </c>
      <c r="S1454" s="1024">
        <f t="shared" si="3872"/>
        <v>95145162.269367799</v>
      </c>
      <c r="T1454" s="1024">
        <f t="shared" si="3872"/>
        <v>231833072.26936021</v>
      </c>
      <c r="U1454" s="1024">
        <f t="shared" si="3872"/>
        <v>399555771.43685204</v>
      </c>
      <c r="V1454" s="1024">
        <f t="shared" si="3872"/>
        <v>216126207.04869354</v>
      </c>
      <c r="W1454" s="1024">
        <f t="shared" si="3872"/>
        <v>122593502.01602197</v>
      </c>
      <c r="X1454" s="1024">
        <f t="shared" si="3872"/>
        <v>171207461.51959923</v>
      </c>
      <c r="Y1454" s="1024">
        <f t="shared" si="3872"/>
        <v>202418966.08291426</v>
      </c>
      <c r="Z1454" s="1024">
        <f t="shared" si="3872"/>
        <v>200747563.54773289</v>
      </c>
      <c r="AA1454" s="1024">
        <f t="shared" si="3872"/>
        <v>637400853.22044885</v>
      </c>
      <c r="AB1454" s="1024">
        <f t="shared" si="3872"/>
        <v>444603411.95909989</v>
      </c>
      <c r="AC1454" s="1024">
        <f t="shared" si="3872"/>
        <v>267004077.79768547</v>
      </c>
      <c r="AD1454" s="1024">
        <f t="shared" si="3872"/>
        <v>192843649.39321518</v>
      </c>
      <c r="AE1454" s="1024">
        <f t="shared" si="3872"/>
        <v>155997321.45059502</v>
      </c>
      <c r="AF1454" s="1024">
        <f t="shared" si="3872"/>
        <v>234474771.65604171</v>
      </c>
      <c r="AG1454" s="1024">
        <f t="shared" si="3872"/>
        <v>337292049.87467605</v>
      </c>
      <c r="AH1454" s="1024">
        <f t="shared" si="3872"/>
        <v>185159862.72752348</v>
      </c>
      <c r="AI1454" s="1024">
        <f t="shared" si="3872"/>
        <v>144277471.3915534</v>
      </c>
      <c r="AJ1454" s="1024">
        <f t="shared" si="3872"/>
        <v>215291583.78923243</v>
      </c>
      <c r="AK1454" s="1024">
        <f t="shared" si="3872"/>
        <v>228651607.11274132</v>
      </c>
      <c r="AL1454" s="1024">
        <f t="shared" si="3872"/>
        <v>278037812.88818127</v>
      </c>
      <c r="AM1454" s="1024">
        <f t="shared" si="3872"/>
        <v>500636452.94126403</v>
      </c>
      <c r="AN1454" s="1024">
        <f t="shared" si="3872"/>
        <v>373221503.30558199</v>
      </c>
      <c r="AO1454" s="1024">
        <f t="shared" si="3872"/>
        <v>198749634.82173583</v>
      </c>
      <c r="AP1454" s="1024">
        <f t="shared" si="3872"/>
        <v>183516915.82292518</v>
      </c>
      <c r="AQ1454" s="1024">
        <f t="shared" si="3872"/>
        <v>167736955.51713821</v>
      </c>
      <c r="AR1454" s="1024">
        <f t="shared" si="3872"/>
        <v>357723918.55598342</v>
      </c>
      <c r="AS1454" s="1024">
        <f t="shared" si="3872"/>
        <v>557526036.86379695</v>
      </c>
      <c r="AT1454" s="1024">
        <f t="shared" si="3872"/>
        <v>313381687.85623223</v>
      </c>
      <c r="AU1454" s="1024">
        <f t="shared" si="3872"/>
        <v>207379201.56946954</v>
      </c>
      <c r="AV1454" s="1024">
        <f t="shared" si="3872"/>
        <v>275163554.28643036</v>
      </c>
      <c r="AW1454" s="1024">
        <f t="shared" si="3872"/>
        <v>324906739.64513898</v>
      </c>
      <c r="AX1454" s="1024">
        <f t="shared" si="3872"/>
        <v>352445417.03211844</v>
      </c>
      <c r="AY1454" s="1024">
        <f t="shared" si="3872"/>
        <v>659261698.95024073</v>
      </c>
      <c r="AZ1454" s="1024">
        <f t="shared" si="3872"/>
        <v>560993378.02640021</v>
      </c>
      <c r="BA1454" s="1024">
        <f t="shared" si="3872"/>
        <v>420440733.93285978</v>
      </c>
      <c r="BB1454" s="1024">
        <f t="shared" si="3872"/>
        <v>278896842.5481205</v>
      </c>
      <c r="BC1454" s="1024">
        <f t="shared" si="3872"/>
        <v>187915472.59228197</v>
      </c>
      <c r="BD1454" s="1024">
        <f t="shared" si="3872"/>
        <v>396917451.60998565</v>
      </c>
      <c r="BE1454" s="1024">
        <f t="shared" si="3872"/>
        <v>578568594.97093451</v>
      </c>
      <c r="BF1454" s="1024">
        <f t="shared" si="3872"/>
        <v>333476838.72567272</v>
      </c>
      <c r="BG1454" s="1024">
        <f t="shared" si="3872"/>
        <v>203691203.59128028</v>
      </c>
      <c r="BH1454" s="1024">
        <f t="shared" si="3872"/>
        <v>239503428.70451897</v>
      </c>
      <c r="BI1454" s="1024">
        <f t="shared" si="3872"/>
        <v>293741219.20560098</v>
      </c>
      <c r="BJ1454" s="1024">
        <f t="shared" si="3872"/>
        <v>314144557.182019</v>
      </c>
      <c r="BK1454" s="1024">
        <f t="shared" si="3872"/>
        <v>860675575.91293561</v>
      </c>
      <c r="BL1454" s="1024">
        <f t="shared" si="3872"/>
        <v>728641778.12743175</v>
      </c>
      <c r="BM1454" s="1024">
        <f t="shared" si="3872"/>
        <v>516709045.79062688</v>
      </c>
      <c r="BN1454" s="1024">
        <f t="shared" si="3872"/>
        <v>301396836.91313744</v>
      </c>
      <c r="BO1454" s="1024">
        <f t="shared" si="3872"/>
        <v>242420424.18699911</v>
      </c>
      <c r="BP1454" s="1024">
        <f t="shared" si="3872"/>
        <v>472809230.42966592</v>
      </c>
      <c r="BQ1454" s="1024">
        <f t="shared" si="3872"/>
        <v>660689268.57137764</v>
      </c>
      <c r="BR1454" s="1024">
        <f t="shared" si="3872"/>
        <v>377025781.1000219</v>
      </c>
      <c r="BS1454" s="1024">
        <f t="shared" si="3872"/>
        <v>241415222.16066563</v>
      </c>
      <c r="BT1454" s="1024">
        <f t="shared" si="3872"/>
        <v>364133522.72632104</v>
      </c>
      <c r="BU1454" s="1024">
        <f t="shared" si="3872"/>
        <v>452807148.32925761</v>
      </c>
      <c r="BV1454" s="1025">
        <f t="shared" si="3872"/>
        <v>455429370.09990919</v>
      </c>
      <c r="BW1454" s="247">
        <f t="shared" si="3840"/>
        <v>19332118733.503719</v>
      </c>
    </row>
    <row r="1455" spans="1:75" ht="16.2" thickBot="1" x14ac:dyDescent="0.35">
      <c r="A1455" s="299" t="s">
        <v>711</v>
      </c>
      <c r="O1455" s="1026">
        <f t="shared" ref="O1455:AT1455" si="3873">+O694</f>
        <v>218901761.39390251</v>
      </c>
      <c r="P1455" s="1019">
        <f t="shared" si="3873"/>
        <v>91337888.265535206</v>
      </c>
      <c r="Q1455" s="1019">
        <f t="shared" si="3873"/>
        <v>93653862.385146782</v>
      </c>
      <c r="R1455" s="1019">
        <f t="shared" si="3873"/>
        <v>64450959.973726705</v>
      </c>
      <c r="S1455" s="1019">
        <f t="shared" si="3873"/>
        <v>341246503.17883968</v>
      </c>
      <c r="T1455" s="1019">
        <f t="shared" si="3873"/>
        <v>520271909.2588318</v>
      </c>
      <c r="U1455" s="1019">
        <f t="shared" si="3873"/>
        <v>7270030.066571122</v>
      </c>
      <c r="V1455" s="1019">
        <f t="shared" si="3873"/>
        <v>14638032.040288972</v>
      </c>
      <c r="W1455" s="1019">
        <f t="shared" si="3873"/>
        <v>199679366.72675306</v>
      </c>
      <c r="X1455" s="1019">
        <f t="shared" si="3873"/>
        <v>209816474.63647467</v>
      </c>
      <c r="Y1455" s="1019">
        <f t="shared" si="3873"/>
        <v>175458800.59517118</v>
      </c>
      <c r="Z1455" s="1019">
        <f t="shared" si="3873"/>
        <v>999065807.22017086</v>
      </c>
      <c r="AA1455" s="1019">
        <f t="shared" si="3873"/>
        <v>0</v>
      </c>
      <c r="AB1455" s="1019">
        <f t="shared" si="3873"/>
        <v>0</v>
      </c>
      <c r="AC1455" s="1019">
        <f t="shared" si="3873"/>
        <v>101151980.1348162</v>
      </c>
      <c r="AD1455" s="1019">
        <f t="shared" si="3873"/>
        <v>104969418.83064808</v>
      </c>
      <c r="AE1455" s="1019">
        <f t="shared" si="3873"/>
        <v>291636333.52912092</v>
      </c>
      <c r="AF1455" s="1019">
        <f t="shared" si="3873"/>
        <v>409446414.46833992</v>
      </c>
      <c r="AG1455" s="1019">
        <f t="shared" si="3873"/>
        <v>16194960.786959721</v>
      </c>
      <c r="AH1455" s="1019">
        <f t="shared" si="3873"/>
        <v>90278946.292714879</v>
      </c>
      <c r="AI1455" s="1019">
        <f t="shared" si="3873"/>
        <v>266733734.02425405</v>
      </c>
      <c r="AJ1455" s="1019">
        <f t="shared" si="3873"/>
        <v>221225120.69872838</v>
      </c>
      <c r="AK1455" s="1019">
        <f t="shared" si="3873"/>
        <v>302147853.85560477</v>
      </c>
      <c r="AL1455" s="1019">
        <f t="shared" si="3873"/>
        <v>677722688.18150473</v>
      </c>
      <c r="AM1455" s="1019">
        <f t="shared" si="3873"/>
        <v>0</v>
      </c>
      <c r="AN1455" s="1019">
        <f t="shared" si="3873"/>
        <v>895456.35886202869</v>
      </c>
      <c r="AO1455" s="1019">
        <f t="shared" si="3873"/>
        <v>146693971.43318227</v>
      </c>
      <c r="AP1455" s="1019">
        <f t="shared" si="3873"/>
        <v>132223235.73874684</v>
      </c>
      <c r="AQ1455" s="1019">
        <f t="shared" si="3873"/>
        <v>505625714.70588964</v>
      </c>
      <c r="AR1455" s="1019">
        <f t="shared" si="3873"/>
        <v>691736856.71704638</v>
      </c>
      <c r="AS1455" s="1019">
        <f t="shared" si="3873"/>
        <v>32368904.983228594</v>
      </c>
      <c r="AT1455" s="1019">
        <f t="shared" si="3873"/>
        <v>76979162.156887084</v>
      </c>
      <c r="AU1455" s="1019">
        <f t="shared" ref="AU1455:BV1455" si="3874">+AU694</f>
        <v>310575724.14616412</v>
      </c>
      <c r="AV1455" s="1019">
        <f t="shared" si="3874"/>
        <v>336425602.69265479</v>
      </c>
      <c r="AW1455" s="1019">
        <f t="shared" si="3874"/>
        <v>338519927.70943701</v>
      </c>
      <c r="AX1455" s="1019">
        <f t="shared" si="3874"/>
        <v>888517780.99186409</v>
      </c>
      <c r="AY1455" s="1019">
        <f t="shared" si="3874"/>
        <v>0</v>
      </c>
      <c r="AZ1455" s="1019">
        <f t="shared" si="3874"/>
        <v>0</v>
      </c>
      <c r="BA1455" s="1019">
        <f t="shared" si="3874"/>
        <v>0</v>
      </c>
      <c r="BB1455" s="1019">
        <f t="shared" si="3874"/>
        <v>61382526.740606308</v>
      </c>
      <c r="BC1455" s="1019">
        <f t="shared" si="3874"/>
        <v>530826939.78255701</v>
      </c>
      <c r="BD1455" s="1019">
        <f t="shared" si="3874"/>
        <v>650760814.95900381</v>
      </c>
      <c r="BE1455" s="1019">
        <f t="shared" si="3874"/>
        <v>0</v>
      </c>
      <c r="BF1455" s="1019">
        <f t="shared" si="3874"/>
        <v>35369394.804483399</v>
      </c>
      <c r="BG1455" s="1019">
        <f t="shared" si="3874"/>
        <v>230004194.33311889</v>
      </c>
      <c r="BH1455" s="1019">
        <f t="shared" si="3874"/>
        <v>292406346.61373132</v>
      </c>
      <c r="BI1455" s="1019">
        <f t="shared" si="3874"/>
        <v>275115141.09697396</v>
      </c>
      <c r="BJ1455" s="1019">
        <f t="shared" si="3874"/>
        <v>1244376080.2819452</v>
      </c>
      <c r="BK1455" s="1019">
        <f t="shared" si="3874"/>
        <v>0</v>
      </c>
      <c r="BL1455" s="1019">
        <f t="shared" si="3874"/>
        <v>0</v>
      </c>
      <c r="BM1455" s="1019">
        <f t="shared" si="3874"/>
        <v>0</v>
      </c>
      <c r="BN1455" s="1019">
        <f t="shared" si="3874"/>
        <v>143040607.42969397</v>
      </c>
      <c r="BO1455" s="1019">
        <f t="shared" si="3874"/>
        <v>624396498.26738811</v>
      </c>
      <c r="BP1455" s="1019">
        <f t="shared" si="3874"/>
        <v>738454428.61785924</v>
      </c>
      <c r="BQ1455" s="1019">
        <f t="shared" si="3874"/>
        <v>0</v>
      </c>
      <c r="BR1455" s="1019">
        <f t="shared" si="3874"/>
        <v>65568792.861197986</v>
      </c>
      <c r="BS1455" s="1019">
        <f t="shared" si="3874"/>
        <v>426162902.83758903</v>
      </c>
      <c r="BT1455" s="1019">
        <f t="shared" si="3874"/>
        <v>466012915.87731749</v>
      </c>
      <c r="BU1455" s="1019">
        <f t="shared" si="3874"/>
        <v>382146696.85390878</v>
      </c>
      <c r="BV1455" s="1027">
        <f t="shared" si="3874"/>
        <v>1670836745.8365061</v>
      </c>
      <c r="BW1455" s="247">
        <f t="shared" si="3840"/>
        <v>16714722211.371944</v>
      </c>
    </row>
    <row r="1456" spans="1:75" x14ac:dyDescent="0.3">
      <c r="A1456" s="47" t="s">
        <v>712</v>
      </c>
      <c r="O1456" s="1028">
        <f>+O1454+O1455</f>
        <v>260878256.39390251</v>
      </c>
      <c r="P1456" s="1029">
        <f t="shared" ref="P1456:BV1456" si="3875">+P1454+P1455</f>
        <v>229929461.97479591</v>
      </c>
      <c r="Q1456" s="1029">
        <f t="shared" si="3875"/>
        <v>215803889.05925709</v>
      </c>
      <c r="R1456" s="1029">
        <f t="shared" si="3875"/>
        <v>179096776.03645703</v>
      </c>
      <c r="S1456" s="1029">
        <f t="shared" si="3875"/>
        <v>436391665.4482075</v>
      </c>
      <c r="T1456" s="1029">
        <f t="shared" si="3875"/>
        <v>752104981.52819204</v>
      </c>
      <c r="U1456" s="1029">
        <f t="shared" si="3875"/>
        <v>406825801.50342315</v>
      </c>
      <c r="V1456" s="1029">
        <f t="shared" si="3875"/>
        <v>230764239.08898252</v>
      </c>
      <c r="W1456" s="1029">
        <f t="shared" si="3875"/>
        <v>322272868.74277502</v>
      </c>
      <c r="X1456" s="1029">
        <f t="shared" si="3875"/>
        <v>381023936.15607393</v>
      </c>
      <c r="Y1456" s="1029">
        <f t="shared" si="3875"/>
        <v>377877766.67808545</v>
      </c>
      <c r="Z1456" s="1029">
        <f t="shared" si="3875"/>
        <v>1199813370.7679038</v>
      </c>
      <c r="AA1456" s="1029">
        <f t="shared" si="3875"/>
        <v>637400853.22044885</v>
      </c>
      <c r="AB1456" s="1029">
        <f t="shared" si="3875"/>
        <v>444603411.95909989</v>
      </c>
      <c r="AC1456" s="1029">
        <f t="shared" si="3875"/>
        <v>368156057.93250167</v>
      </c>
      <c r="AD1456" s="1029">
        <f t="shared" si="3875"/>
        <v>297813068.22386324</v>
      </c>
      <c r="AE1456" s="1029">
        <f t="shared" si="3875"/>
        <v>447633654.97971594</v>
      </c>
      <c r="AF1456" s="1029">
        <f t="shared" si="3875"/>
        <v>643921186.12438166</v>
      </c>
      <c r="AG1456" s="1029">
        <f t="shared" si="3875"/>
        <v>353487010.66163576</v>
      </c>
      <c r="AH1456" s="1029">
        <f t="shared" si="3875"/>
        <v>275438809.02023834</v>
      </c>
      <c r="AI1456" s="1029">
        <f t="shared" si="3875"/>
        <v>411011205.41580749</v>
      </c>
      <c r="AJ1456" s="1029">
        <f t="shared" si="3875"/>
        <v>436516704.48796082</v>
      </c>
      <c r="AK1456" s="1029">
        <f t="shared" si="3875"/>
        <v>530799460.96834612</v>
      </c>
      <c r="AL1456" s="1029">
        <f t="shared" si="3875"/>
        <v>955760501.06968594</v>
      </c>
      <c r="AM1456" s="1029">
        <f t="shared" si="3875"/>
        <v>500636452.94126403</v>
      </c>
      <c r="AN1456" s="1029">
        <f t="shared" si="3875"/>
        <v>374116959.66444403</v>
      </c>
      <c r="AO1456" s="1029">
        <f t="shared" si="3875"/>
        <v>345443606.2549181</v>
      </c>
      <c r="AP1456" s="1029">
        <f t="shared" si="3875"/>
        <v>315740151.56167203</v>
      </c>
      <c r="AQ1456" s="1029">
        <f t="shared" si="3875"/>
        <v>673362670.22302783</v>
      </c>
      <c r="AR1456" s="1029">
        <f t="shared" si="3875"/>
        <v>1049460775.2730298</v>
      </c>
      <c r="AS1456" s="1029">
        <f t="shared" si="3875"/>
        <v>589894941.84702551</v>
      </c>
      <c r="AT1456" s="1029">
        <f t="shared" si="3875"/>
        <v>390360850.01311934</v>
      </c>
      <c r="AU1456" s="1029">
        <f t="shared" si="3875"/>
        <v>517954925.71563363</v>
      </c>
      <c r="AV1456" s="1029">
        <f t="shared" si="3875"/>
        <v>611589156.97908521</v>
      </c>
      <c r="AW1456" s="1029">
        <f t="shared" si="3875"/>
        <v>663426667.35457599</v>
      </c>
      <c r="AX1456" s="1029">
        <f t="shared" si="3875"/>
        <v>1240963198.0239825</v>
      </c>
      <c r="AY1456" s="1029">
        <f t="shared" si="3875"/>
        <v>659261698.95024073</v>
      </c>
      <c r="AZ1456" s="1029">
        <f t="shared" si="3875"/>
        <v>560993378.02640021</v>
      </c>
      <c r="BA1456" s="1029">
        <f t="shared" si="3875"/>
        <v>420440733.93285978</v>
      </c>
      <c r="BB1456" s="1029">
        <f t="shared" si="3875"/>
        <v>340279369.28872681</v>
      </c>
      <c r="BC1456" s="1029">
        <f t="shared" si="3875"/>
        <v>718742412.37483895</v>
      </c>
      <c r="BD1456" s="1029">
        <f t="shared" si="3875"/>
        <v>1047678266.5689895</v>
      </c>
      <c r="BE1456" s="1029">
        <f t="shared" si="3875"/>
        <v>578568594.97093451</v>
      </c>
      <c r="BF1456" s="1029">
        <f t="shared" si="3875"/>
        <v>368846233.53015614</v>
      </c>
      <c r="BG1456" s="1029">
        <f t="shared" si="3875"/>
        <v>433695397.92439914</v>
      </c>
      <c r="BH1456" s="1029">
        <f t="shared" si="3875"/>
        <v>531909775.3182503</v>
      </c>
      <c r="BI1456" s="1029">
        <f t="shared" si="3875"/>
        <v>568856360.30257487</v>
      </c>
      <c r="BJ1456" s="1029">
        <f t="shared" si="3875"/>
        <v>1558520637.4639642</v>
      </c>
      <c r="BK1456" s="1029">
        <f t="shared" si="3875"/>
        <v>860675575.91293561</v>
      </c>
      <c r="BL1456" s="1029">
        <f t="shared" si="3875"/>
        <v>728641778.12743175</v>
      </c>
      <c r="BM1456" s="1029">
        <f t="shared" si="3875"/>
        <v>516709045.79062688</v>
      </c>
      <c r="BN1456" s="1029">
        <f t="shared" si="3875"/>
        <v>444437444.34283137</v>
      </c>
      <c r="BO1456" s="1029">
        <f t="shared" si="3875"/>
        <v>866816922.45438719</v>
      </c>
      <c r="BP1456" s="1029">
        <f t="shared" si="3875"/>
        <v>1211263659.0475252</v>
      </c>
      <c r="BQ1456" s="1029">
        <f t="shared" si="3875"/>
        <v>660689268.57137764</v>
      </c>
      <c r="BR1456" s="1029">
        <f t="shared" si="3875"/>
        <v>442594573.96121991</v>
      </c>
      <c r="BS1456" s="1029">
        <f t="shared" si="3875"/>
        <v>667578124.99825466</v>
      </c>
      <c r="BT1456" s="1029">
        <f t="shared" si="3875"/>
        <v>830146438.60363853</v>
      </c>
      <c r="BU1456" s="1029">
        <f t="shared" si="3875"/>
        <v>834953845.18316638</v>
      </c>
      <c r="BV1456" s="1030">
        <f t="shared" si="3875"/>
        <v>2126266115.9364152</v>
      </c>
      <c r="BW1456" s="247">
        <f t="shared" si="3840"/>
        <v>36046840944.875656</v>
      </c>
    </row>
    <row r="1457" spans="1:75" ht="16.2" thickBot="1" x14ac:dyDescent="0.35">
      <c r="A1457" s="299" t="s">
        <v>713</v>
      </c>
      <c r="O1457" s="1026">
        <f>+(O1456/O1449)*O1450</f>
        <v>122286682.68464179</v>
      </c>
      <c r="P1457" s="1019">
        <f t="shared" ref="P1457:BV1457" si="3876">+(P1456/P1449)*P1450</f>
        <v>107779435.30068558</v>
      </c>
      <c r="Q1457" s="1019">
        <f t="shared" si="3876"/>
        <v>101158072.99652676</v>
      </c>
      <c r="R1457" s="1019">
        <f t="shared" si="3876"/>
        <v>83951613.767089233</v>
      </c>
      <c r="S1457" s="1019">
        <f t="shared" si="3876"/>
        <v>204558593.17884728</v>
      </c>
      <c r="T1457" s="1019">
        <f t="shared" si="3876"/>
        <v>352549210.09134001</v>
      </c>
      <c r="U1457" s="1019">
        <f t="shared" si="3876"/>
        <v>190699594.45472962</v>
      </c>
      <c r="V1457" s="1019">
        <f t="shared" si="3876"/>
        <v>108170737.07296056</v>
      </c>
      <c r="W1457" s="1019">
        <f t="shared" si="3876"/>
        <v>151065407.22317579</v>
      </c>
      <c r="X1457" s="1019">
        <f t="shared" si="3876"/>
        <v>178604970.07315966</v>
      </c>
      <c r="Y1457" s="1019">
        <f t="shared" si="3876"/>
        <v>177130203.13035256</v>
      </c>
      <c r="Z1457" s="1019">
        <f t="shared" si="3876"/>
        <v>562412517.54745495</v>
      </c>
      <c r="AA1457" s="1019">
        <f t="shared" si="3876"/>
        <v>192797441.26134899</v>
      </c>
      <c r="AB1457" s="1019">
        <f t="shared" si="3876"/>
        <v>177599334.16141441</v>
      </c>
      <c r="AC1457" s="1019">
        <f t="shared" si="3876"/>
        <v>175312408.53928649</v>
      </c>
      <c r="AD1457" s="1019">
        <f t="shared" si="3876"/>
        <v>141815746.77326822</v>
      </c>
      <c r="AE1457" s="1019">
        <f t="shared" si="3876"/>
        <v>213158883.32367423</v>
      </c>
      <c r="AF1457" s="1019">
        <f t="shared" si="3876"/>
        <v>306629136.24970561</v>
      </c>
      <c r="AG1457" s="1019">
        <f t="shared" si="3876"/>
        <v>168327147.93411228</v>
      </c>
      <c r="AH1457" s="1019">
        <f t="shared" si="3876"/>
        <v>131161337.62868495</v>
      </c>
      <c r="AI1457" s="1019">
        <f t="shared" si="3876"/>
        <v>195719621.62657505</v>
      </c>
      <c r="AJ1457" s="1019">
        <f t="shared" si="3876"/>
        <v>207865097.37521949</v>
      </c>
      <c r="AK1457" s="1019">
        <f t="shared" si="3876"/>
        <v>252761648.08016485</v>
      </c>
      <c r="AL1457" s="1019">
        <f t="shared" si="3876"/>
        <v>455124048.1284219</v>
      </c>
      <c r="AM1457" s="1019">
        <f t="shared" si="3876"/>
        <v>127414949.63568206</v>
      </c>
      <c r="AN1457" s="1019">
        <f t="shared" si="3876"/>
        <v>175367324.8427082</v>
      </c>
      <c r="AO1457" s="1019">
        <f t="shared" si="3876"/>
        <v>161926690.43199292</v>
      </c>
      <c r="AP1457" s="1019">
        <f t="shared" si="3876"/>
        <v>148003196.04453382</v>
      </c>
      <c r="AQ1457" s="1019">
        <f t="shared" si="3876"/>
        <v>315638751.6670444</v>
      </c>
      <c r="AR1457" s="1019">
        <f t="shared" si="3876"/>
        <v>491934738.40923285</v>
      </c>
      <c r="AS1457" s="1019">
        <f t="shared" si="3876"/>
        <v>276513253.99079329</v>
      </c>
      <c r="AT1457" s="1019">
        <f t="shared" si="3876"/>
        <v>182981648.4436498</v>
      </c>
      <c r="AU1457" s="1019">
        <f t="shared" si="3876"/>
        <v>242791371.4292033</v>
      </c>
      <c r="AV1457" s="1019">
        <f t="shared" si="3876"/>
        <v>286682417.33394623</v>
      </c>
      <c r="AW1457" s="1019">
        <f t="shared" si="3876"/>
        <v>310981250.32245755</v>
      </c>
      <c r="AX1457" s="1019">
        <f t="shared" si="3876"/>
        <v>581701499.07374179</v>
      </c>
      <c r="AY1457" s="1019">
        <f t="shared" si="3876"/>
        <v>98268320.923840478</v>
      </c>
      <c r="AZ1457" s="1019">
        <f t="shared" si="3876"/>
        <v>140552644.0935404</v>
      </c>
      <c r="BA1457" s="1019">
        <f t="shared" si="3876"/>
        <v>141543891.38473928</v>
      </c>
      <c r="BB1457" s="1019">
        <f t="shared" si="3876"/>
        <v>152363896.69644484</v>
      </c>
      <c r="BC1457" s="1019">
        <f t="shared" si="3876"/>
        <v>321824960.7648533</v>
      </c>
      <c r="BD1457" s="1019">
        <f t="shared" si="3876"/>
        <v>469109671.59805501</v>
      </c>
      <c r="BE1457" s="1019">
        <f t="shared" si="3876"/>
        <v>245091756.24526176</v>
      </c>
      <c r="BF1457" s="1019">
        <f t="shared" si="3876"/>
        <v>165155029.93887585</v>
      </c>
      <c r="BG1457" s="1019">
        <f t="shared" si="3876"/>
        <v>194191969.21988016</v>
      </c>
      <c r="BH1457" s="1019">
        <f t="shared" si="3876"/>
        <v>238168556.11264932</v>
      </c>
      <c r="BI1457" s="1019">
        <f t="shared" si="3876"/>
        <v>254711803.12055585</v>
      </c>
      <c r="BJ1457" s="1019">
        <f t="shared" si="3876"/>
        <v>697845061.55102861</v>
      </c>
      <c r="BK1457" s="1019">
        <f t="shared" si="3876"/>
        <v>132033797.78550382</v>
      </c>
      <c r="BL1457" s="1019">
        <f t="shared" si="3876"/>
        <v>211932732.3368049</v>
      </c>
      <c r="BM1457" s="1019">
        <f t="shared" si="3876"/>
        <v>215312208.87748948</v>
      </c>
      <c r="BN1457" s="1019">
        <f t="shared" si="3876"/>
        <v>202017020.15583226</v>
      </c>
      <c r="BO1457" s="1019">
        <f t="shared" si="3876"/>
        <v>394007692.02472126</v>
      </c>
      <c r="BP1457" s="1019">
        <f t="shared" si="3876"/>
        <v>550574390.47614753</v>
      </c>
      <c r="BQ1457" s="1019">
        <f t="shared" si="3876"/>
        <v>283663487.47135574</v>
      </c>
      <c r="BR1457" s="1019">
        <f t="shared" si="3876"/>
        <v>201179351.80055428</v>
      </c>
      <c r="BS1457" s="1019">
        <f t="shared" si="3876"/>
        <v>303444602.27193362</v>
      </c>
      <c r="BT1457" s="1019">
        <f t="shared" si="3876"/>
        <v>377339290.27438092</v>
      </c>
      <c r="BU1457" s="1019">
        <f t="shared" si="3876"/>
        <v>379524475.0832572</v>
      </c>
      <c r="BV1457" s="1027">
        <f t="shared" si="3876"/>
        <v>966484598.15291572</v>
      </c>
      <c r="BW1457" s="247">
        <f t="shared" si="3840"/>
        <v>15596917188.588451</v>
      </c>
    </row>
    <row r="1458" spans="1:75" ht="16.2" thickBot="1" x14ac:dyDescent="0.35">
      <c r="A1458" s="48" t="s">
        <v>714</v>
      </c>
      <c r="N1458" s="166">
        <f>+N1451*((N674*N3)*N2)</f>
        <v>41976495</v>
      </c>
      <c r="O1458" s="1026">
        <f>+O1456-O1457</f>
        <v>138591573.7092607</v>
      </c>
      <c r="P1458" s="1019">
        <f t="shared" ref="P1458:BV1458" si="3877">+P1456-P1457</f>
        <v>122150026.67411032</v>
      </c>
      <c r="Q1458" s="1019">
        <f t="shared" si="3877"/>
        <v>114645816.06273033</v>
      </c>
      <c r="R1458" s="1019">
        <f t="shared" si="3877"/>
        <v>95145162.269367799</v>
      </c>
      <c r="S1458" s="1019">
        <f t="shared" si="3877"/>
        <v>231833072.26936021</v>
      </c>
      <c r="T1458" s="1019">
        <f t="shared" si="3877"/>
        <v>399555771.43685204</v>
      </c>
      <c r="U1458" s="1019">
        <f t="shared" si="3877"/>
        <v>216126207.04869354</v>
      </c>
      <c r="V1458" s="1019">
        <f t="shared" si="3877"/>
        <v>122593502.01602197</v>
      </c>
      <c r="W1458" s="1019">
        <f t="shared" si="3877"/>
        <v>171207461.51959923</v>
      </c>
      <c r="X1458" s="1019">
        <f t="shared" si="3877"/>
        <v>202418966.08291426</v>
      </c>
      <c r="Y1458" s="1019">
        <f t="shared" si="3877"/>
        <v>200747563.54773289</v>
      </c>
      <c r="Z1458" s="1019">
        <f t="shared" si="3877"/>
        <v>637400853.22044885</v>
      </c>
      <c r="AA1458" s="1019">
        <f t="shared" si="3877"/>
        <v>444603411.95909989</v>
      </c>
      <c r="AB1458" s="1019">
        <f t="shared" si="3877"/>
        <v>267004077.79768547</v>
      </c>
      <c r="AC1458" s="1019">
        <f t="shared" si="3877"/>
        <v>192843649.39321518</v>
      </c>
      <c r="AD1458" s="1019">
        <f t="shared" si="3877"/>
        <v>155997321.45059502</v>
      </c>
      <c r="AE1458" s="1019">
        <f t="shared" si="3877"/>
        <v>234474771.65604171</v>
      </c>
      <c r="AF1458" s="1019">
        <f t="shared" si="3877"/>
        <v>337292049.87467605</v>
      </c>
      <c r="AG1458" s="1019">
        <f t="shared" si="3877"/>
        <v>185159862.72752348</v>
      </c>
      <c r="AH1458" s="1019">
        <f t="shared" si="3877"/>
        <v>144277471.3915534</v>
      </c>
      <c r="AI1458" s="1019">
        <f t="shared" si="3877"/>
        <v>215291583.78923243</v>
      </c>
      <c r="AJ1458" s="1019">
        <f t="shared" si="3877"/>
        <v>228651607.11274132</v>
      </c>
      <c r="AK1458" s="1019">
        <f t="shared" si="3877"/>
        <v>278037812.88818127</v>
      </c>
      <c r="AL1458" s="1019">
        <f t="shared" si="3877"/>
        <v>500636452.94126403</v>
      </c>
      <c r="AM1458" s="1019">
        <f t="shared" si="3877"/>
        <v>373221503.30558199</v>
      </c>
      <c r="AN1458" s="1019">
        <f t="shared" si="3877"/>
        <v>198749634.82173583</v>
      </c>
      <c r="AO1458" s="1019">
        <f t="shared" si="3877"/>
        <v>183516915.82292518</v>
      </c>
      <c r="AP1458" s="1019">
        <f t="shared" si="3877"/>
        <v>167736955.51713821</v>
      </c>
      <c r="AQ1458" s="1019">
        <f t="shared" si="3877"/>
        <v>357723918.55598342</v>
      </c>
      <c r="AR1458" s="1019">
        <f t="shared" si="3877"/>
        <v>557526036.86379695</v>
      </c>
      <c r="AS1458" s="1019">
        <f t="shared" si="3877"/>
        <v>313381687.85623223</v>
      </c>
      <c r="AT1458" s="1019">
        <f t="shared" si="3877"/>
        <v>207379201.56946954</v>
      </c>
      <c r="AU1458" s="1019">
        <f t="shared" si="3877"/>
        <v>275163554.28643036</v>
      </c>
      <c r="AV1458" s="1019">
        <f t="shared" si="3877"/>
        <v>324906739.64513898</v>
      </c>
      <c r="AW1458" s="1019">
        <f t="shared" si="3877"/>
        <v>352445417.03211844</v>
      </c>
      <c r="AX1458" s="1019">
        <f t="shared" si="3877"/>
        <v>659261698.95024073</v>
      </c>
      <c r="AY1458" s="1019">
        <f t="shared" si="3877"/>
        <v>560993378.02640021</v>
      </c>
      <c r="AZ1458" s="1019">
        <f t="shared" si="3877"/>
        <v>420440733.93285978</v>
      </c>
      <c r="BA1458" s="1019">
        <f t="shared" si="3877"/>
        <v>278896842.5481205</v>
      </c>
      <c r="BB1458" s="1019">
        <f t="shared" si="3877"/>
        <v>187915472.59228197</v>
      </c>
      <c r="BC1458" s="1019">
        <f t="shared" si="3877"/>
        <v>396917451.60998565</v>
      </c>
      <c r="BD1458" s="1019">
        <f t="shared" si="3877"/>
        <v>578568594.97093451</v>
      </c>
      <c r="BE1458" s="1019">
        <f t="shared" si="3877"/>
        <v>333476838.72567272</v>
      </c>
      <c r="BF1458" s="1019">
        <f t="shared" si="3877"/>
        <v>203691203.59128028</v>
      </c>
      <c r="BG1458" s="1019">
        <f t="shared" si="3877"/>
        <v>239503428.70451897</v>
      </c>
      <c r="BH1458" s="1019">
        <f t="shared" si="3877"/>
        <v>293741219.20560098</v>
      </c>
      <c r="BI1458" s="1019">
        <f t="shared" si="3877"/>
        <v>314144557.182019</v>
      </c>
      <c r="BJ1458" s="1019">
        <f t="shared" si="3877"/>
        <v>860675575.91293561</v>
      </c>
      <c r="BK1458" s="1019">
        <f t="shared" si="3877"/>
        <v>728641778.12743175</v>
      </c>
      <c r="BL1458" s="1019">
        <f t="shared" si="3877"/>
        <v>516709045.79062688</v>
      </c>
      <c r="BM1458" s="1019">
        <f t="shared" si="3877"/>
        <v>301396836.91313744</v>
      </c>
      <c r="BN1458" s="1019">
        <f t="shared" si="3877"/>
        <v>242420424.18699911</v>
      </c>
      <c r="BO1458" s="1019">
        <f t="shared" si="3877"/>
        <v>472809230.42966592</v>
      </c>
      <c r="BP1458" s="1019">
        <f t="shared" si="3877"/>
        <v>660689268.57137764</v>
      </c>
      <c r="BQ1458" s="1019">
        <f t="shared" si="3877"/>
        <v>377025781.1000219</v>
      </c>
      <c r="BR1458" s="1019">
        <f t="shared" si="3877"/>
        <v>241415222.16066563</v>
      </c>
      <c r="BS1458" s="1019">
        <f t="shared" si="3877"/>
        <v>364133522.72632104</v>
      </c>
      <c r="BT1458" s="1019">
        <f t="shared" si="3877"/>
        <v>452807148.32925761</v>
      </c>
      <c r="BU1458" s="1019">
        <f t="shared" si="3877"/>
        <v>455429370.09990919</v>
      </c>
      <c r="BV1458" s="1027">
        <f t="shared" si="3877"/>
        <v>1159781517.7834995</v>
      </c>
      <c r="BW1458" s="247">
        <f t="shared" si="3840"/>
        <v>20491900251.28722</v>
      </c>
    </row>
    <row r="1459" spans="1:75" x14ac:dyDescent="0.3">
      <c r="BW1459" s="247">
        <f t="shared" si="3840"/>
        <v>0</v>
      </c>
    </row>
    <row r="1460" spans="1:75" ht="16.2" thickBot="1" x14ac:dyDescent="0.35">
      <c r="BW1460" s="247">
        <f t="shared" si="3840"/>
        <v>0</v>
      </c>
    </row>
    <row r="1461" spans="1:75" ht="16.2" thickBot="1" x14ac:dyDescent="0.35">
      <c r="A1461" s="51" t="s">
        <v>375</v>
      </c>
      <c r="O1461" s="167">
        <f t="shared" ref="O1461:AT1461" si="3878">+(O534/O538)*O1457</f>
        <v>45249266.83543244</v>
      </c>
      <c r="P1461" s="167">
        <f t="shared" si="3878"/>
        <v>53926235.727142952</v>
      </c>
      <c r="Q1461" s="167">
        <f t="shared" si="3878"/>
        <v>57813966.220681332</v>
      </c>
      <c r="R1461" s="167">
        <f t="shared" si="3878"/>
        <v>30717633.962002292</v>
      </c>
      <c r="S1461" s="167">
        <f t="shared" si="3878"/>
        <v>116805920.75309725</v>
      </c>
      <c r="T1461" s="167">
        <f t="shared" si="3878"/>
        <v>150439371.52860522</v>
      </c>
      <c r="U1461" s="167">
        <f t="shared" si="3878"/>
        <v>123536106.37045127</v>
      </c>
      <c r="V1461" s="167">
        <f t="shared" si="3878"/>
        <v>47011811.330196619</v>
      </c>
      <c r="W1461" s="167">
        <f t="shared" si="3878"/>
        <v>83352799.86041078</v>
      </c>
      <c r="X1461" s="167">
        <f t="shared" si="3878"/>
        <v>91943467.198395789</v>
      </c>
      <c r="Y1461" s="167">
        <f t="shared" si="3878"/>
        <v>98821648.026248604</v>
      </c>
      <c r="Z1461" s="167">
        <f t="shared" si="3878"/>
        <v>290350372.9336167</v>
      </c>
      <c r="AA1461" s="167">
        <f t="shared" si="3878"/>
        <v>47115672.758290172</v>
      </c>
      <c r="AB1461" s="167">
        <f t="shared" si="3878"/>
        <v>53864136.880692281</v>
      </c>
      <c r="AC1461" s="167">
        <f t="shared" si="3878"/>
        <v>62590841.62186119</v>
      </c>
      <c r="AD1461" s="167">
        <f t="shared" si="3878"/>
        <v>30113722.471177861</v>
      </c>
      <c r="AE1461" s="167">
        <f t="shared" si="3878"/>
        <v>87274058.279520243</v>
      </c>
      <c r="AF1461" s="167">
        <f t="shared" si="3878"/>
        <v>93652922.506162047</v>
      </c>
      <c r="AG1461" s="167">
        <f t="shared" si="3878"/>
        <v>77467248.951720998</v>
      </c>
      <c r="AH1461" s="167">
        <f t="shared" si="3878"/>
        <v>32074516.168464072</v>
      </c>
      <c r="AI1461" s="167">
        <f t="shared" si="3878"/>
        <v>74589195.156193197</v>
      </c>
      <c r="AJ1461" s="167">
        <f t="shared" si="3878"/>
        <v>75821825.582411513</v>
      </c>
      <c r="AK1461" s="167">
        <f t="shared" si="3878"/>
        <v>99248594.196498141</v>
      </c>
      <c r="AL1461" s="167">
        <f t="shared" si="3878"/>
        <v>179562256.37266126</v>
      </c>
      <c r="AM1461" s="167">
        <f t="shared" si="3878"/>
        <v>34899998.337826595</v>
      </c>
      <c r="AN1461" s="167">
        <f t="shared" si="3878"/>
        <v>59553730.312629133</v>
      </c>
      <c r="AO1461" s="167">
        <f t="shared" si="3878"/>
        <v>76174021.407006279</v>
      </c>
      <c r="AP1461" s="167">
        <f t="shared" si="3878"/>
        <v>36713742.238089904</v>
      </c>
      <c r="AQ1461" s="167">
        <f t="shared" si="3878"/>
        <v>151954693.69309893</v>
      </c>
      <c r="AR1461" s="167">
        <f t="shared" si="3878"/>
        <v>177675416.36285299</v>
      </c>
      <c r="AS1461" s="167">
        <f t="shared" si="3878"/>
        <v>144962497.46594113</v>
      </c>
      <c r="AT1461" s="167">
        <f t="shared" si="3878"/>
        <v>51594129.01206053</v>
      </c>
      <c r="AU1461" s="167">
        <f t="shared" ref="AU1461:BV1461" si="3879">+(AU534/AU538)*AU1457</f>
        <v>107831005.6640435</v>
      </c>
      <c r="AV1461" s="167">
        <f t="shared" si="3879"/>
        <v>119354904.12349054</v>
      </c>
      <c r="AW1461" s="167">
        <f t="shared" si="3879"/>
        <v>143734351.36358356</v>
      </c>
      <c r="AX1461" s="167">
        <f t="shared" si="3879"/>
        <v>267289016.19519761</v>
      </c>
      <c r="AY1461" s="167">
        <f t="shared" si="3879"/>
        <v>34835732.275634937</v>
      </c>
      <c r="AZ1461" s="167">
        <f t="shared" si="3879"/>
        <v>42109104.299783446</v>
      </c>
      <c r="BA1461" s="167">
        <f t="shared" si="3879"/>
        <v>58073598.955128804</v>
      </c>
      <c r="BB1461" s="167">
        <f t="shared" si="3879"/>
        <v>32587039.224603057</v>
      </c>
      <c r="BC1461" s="167">
        <f t="shared" si="3879"/>
        <v>138719193.41084543</v>
      </c>
      <c r="BD1461" s="167">
        <f t="shared" si="3879"/>
        <v>143482188.58002844</v>
      </c>
      <c r="BE1461" s="167">
        <f t="shared" si="3879"/>
        <v>118238228.81303675</v>
      </c>
      <c r="BF1461" s="167">
        <f t="shared" si="3879"/>
        <v>39511799.584642999</v>
      </c>
      <c r="BG1461" s="167">
        <f t="shared" si="3879"/>
        <v>77395801.158346057</v>
      </c>
      <c r="BH1461" s="167">
        <f t="shared" si="3879"/>
        <v>88110251.813646764</v>
      </c>
      <c r="BI1461" s="167">
        <f t="shared" si="3879"/>
        <v>104150153.3539705</v>
      </c>
      <c r="BJ1461" s="167">
        <f t="shared" si="3879"/>
        <v>278399763.19561523</v>
      </c>
      <c r="BK1461" s="167">
        <f t="shared" si="3879"/>
        <v>30589341.313844964</v>
      </c>
      <c r="BL1461" s="167">
        <f t="shared" si="3879"/>
        <v>62333684.806803942</v>
      </c>
      <c r="BM1461" s="167">
        <f t="shared" si="3879"/>
        <v>84706605.341473177</v>
      </c>
      <c r="BN1461" s="167">
        <f t="shared" si="3879"/>
        <v>42765804.730036087</v>
      </c>
      <c r="BO1461" s="167">
        <f t="shared" si="3879"/>
        <v>165003621.39129105</v>
      </c>
      <c r="BP1461" s="167">
        <f t="shared" si="3879"/>
        <v>163666707.91788134</v>
      </c>
      <c r="BQ1461" s="167">
        <f t="shared" si="3879"/>
        <v>135886141.46299988</v>
      </c>
      <c r="BR1461" s="167">
        <f t="shared" si="3879"/>
        <v>47926742.170209803</v>
      </c>
      <c r="BS1461" s="167">
        <f t="shared" si="3879"/>
        <v>119467575.86549361</v>
      </c>
      <c r="BT1461" s="167">
        <f t="shared" si="3879"/>
        <v>136430760.01409933</v>
      </c>
      <c r="BU1461" s="167">
        <f t="shared" si="3879"/>
        <v>151951258.89334238</v>
      </c>
      <c r="BV1461" s="167">
        <f t="shared" si="3879"/>
        <v>375314439.16311735</v>
      </c>
      <c r="BW1461" s="1020">
        <f t="shared" si="3840"/>
        <v>6146736635.6036282</v>
      </c>
    </row>
    <row r="1462" spans="1:75" ht="16.2" thickBot="1" x14ac:dyDescent="0.35">
      <c r="A1462" s="52" t="s">
        <v>384</v>
      </c>
      <c r="O1462" s="167">
        <f t="shared" ref="O1462:AT1462" si="3880">+(O535/O538)*O1457</f>
        <v>77037415.849209368</v>
      </c>
      <c r="P1462" s="167">
        <f t="shared" si="3880"/>
        <v>53853199.57354264</v>
      </c>
      <c r="Q1462" s="167">
        <f t="shared" si="3880"/>
        <v>25453432.89281781</v>
      </c>
      <c r="R1462" s="167">
        <f t="shared" si="3880"/>
        <v>44259685.1703391</v>
      </c>
      <c r="S1462" s="167">
        <f t="shared" si="3880"/>
        <v>28367864.157511625</v>
      </c>
      <c r="T1462" s="167">
        <f t="shared" si="3880"/>
        <v>63282457.306507237</v>
      </c>
      <c r="U1462" s="167">
        <f t="shared" si="3880"/>
        <v>34717004.428481169</v>
      </c>
      <c r="V1462" s="167">
        <f t="shared" si="3880"/>
        <v>61158925.742763937</v>
      </c>
      <c r="W1462" s="167">
        <f t="shared" si="3880"/>
        <v>27756072.776806571</v>
      </c>
      <c r="X1462" s="167">
        <f t="shared" si="3880"/>
        <v>46998310.224668473</v>
      </c>
      <c r="Y1462" s="167">
        <f t="shared" si="3880"/>
        <v>26503651.604360007</v>
      </c>
      <c r="Z1462" s="167">
        <f t="shared" si="3880"/>
        <v>70720103.956950739</v>
      </c>
      <c r="AA1462" s="167">
        <f t="shared" si="3880"/>
        <v>145681768.50305882</v>
      </c>
      <c r="AB1462" s="167">
        <f t="shared" si="3880"/>
        <v>123735197.28072213</v>
      </c>
      <c r="AC1462" s="167">
        <f t="shared" si="3880"/>
        <v>82355172.525350526</v>
      </c>
      <c r="AD1462" s="167">
        <f t="shared" si="3880"/>
        <v>99915138.279952839</v>
      </c>
      <c r="AE1462" s="167">
        <f t="shared" si="3880"/>
        <v>61794472.626263216</v>
      </c>
      <c r="AF1462" s="167">
        <f t="shared" si="3880"/>
        <v>86802045.309418947</v>
      </c>
      <c r="AG1462" s="167">
        <f t="shared" si="3880"/>
        <v>64926875.624888256</v>
      </c>
      <c r="AH1462" s="167">
        <f t="shared" si="3880"/>
        <v>99086821.460220873</v>
      </c>
      <c r="AI1462" s="167">
        <f t="shared" si="3880"/>
        <v>73460794.752139047</v>
      </c>
      <c r="AJ1462" s="167">
        <f t="shared" si="3880"/>
        <v>85560565.839247897</v>
      </c>
      <c r="AK1462" s="167">
        <f t="shared" si="3880"/>
        <v>78869250.75619556</v>
      </c>
      <c r="AL1462" s="167">
        <f t="shared" si="3880"/>
        <v>95433240.405950785</v>
      </c>
      <c r="AM1462" s="167">
        <f t="shared" si="3880"/>
        <v>77544018.398678795</v>
      </c>
      <c r="AN1462" s="167">
        <f t="shared" si="3880"/>
        <v>100456575.93855634</v>
      </c>
      <c r="AO1462" s="167">
        <f t="shared" si="3880"/>
        <v>72041832.013963223</v>
      </c>
      <c r="AP1462" s="167">
        <f t="shared" si="3880"/>
        <v>86696899.91874969</v>
      </c>
      <c r="AQ1462" s="167">
        <f t="shared" si="3880"/>
        <v>78259510.350519747</v>
      </c>
      <c r="AR1462" s="167">
        <f t="shared" si="3880"/>
        <v>120951979.18716572</v>
      </c>
      <c r="AS1462" s="167">
        <f t="shared" si="3880"/>
        <v>87175063.999862179</v>
      </c>
      <c r="AT1462" s="167">
        <f t="shared" si="3880"/>
        <v>113965380.11545803</v>
      </c>
      <c r="AU1462" s="167">
        <f t="shared" ref="AU1462:BV1462" si="3881">+(AU535/AU538)*AU1457</f>
        <v>76768516.396246836</v>
      </c>
      <c r="AV1462" s="167">
        <f t="shared" si="3881"/>
        <v>98072273.958580926</v>
      </c>
      <c r="AW1462" s="167">
        <f t="shared" si="3881"/>
        <v>82822325.711474761</v>
      </c>
      <c r="AX1462" s="167">
        <f t="shared" si="3881"/>
        <v>103808137.21136412</v>
      </c>
      <c r="AY1462" s="167">
        <f t="shared" si="3881"/>
        <v>57634295.240590841</v>
      </c>
      <c r="AZ1462" s="167">
        <f t="shared" si="3881"/>
        <v>81590845.268075511</v>
      </c>
      <c r="BA1462" s="167">
        <f t="shared" si="3881"/>
        <v>59937508.954449438</v>
      </c>
      <c r="BB1462" s="167">
        <f t="shared" si="3881"/>
        <v>87252893.491099969</v>
      </c>
      <c r="BC1462" s="167">
        <f t="shared" si="3881"/>
        <v>75724113.023113817</v>
      </c>
      <c r="BD1462" s="167">
        <f t="shared" si="3881"/>
        <v>105238860.35287334</v>
      </c>
      <c r="BE1462" s="167">
        <f t="shared" si="3881"/>
        <v>77309594.158898473</v>
      </c>
      <c r="BF1462" s="167">
        <f t="shared" si="3881"/>
        <v>104134180.75264598</v>
      </c>
      <c r="BG1462" s="167">
        <f t="shared" si="3881"/>
        <v>59432004.490252636</v>
      </c>
      <c r="BH1462" s="167">
        <f t="shared" si="3881"/>
        <v>77965343.74940519</v>
      </c>
      <c r="BI1462" s="167">
        <f t="shared" si="3881"/>
        <v>64960099.74182874</v>
      </c>
      <c r="BJ1462" s="167">
        <f t="shared" si="3881"/>
        <v>114702938.99129754</v>
      </c>
      <c r="BK1462" s="167">
        <f t="shared" si="3881"/>
        <v>93949416.150104672</v>
      </c>
      <c r="BL1462" s="167">
        <f t="shared" si="3881"/>
        <v>124834586.84550732</v>
      </c>
      <c r="BM1462" s="167">
        <f t="shared" si="3881"/>
        <v>92577872.668232128</v>
      </c>
      <c r="BN1462" s="167">
        <f t="shared" si="3881"/>
        <v>118043811.76880427</v>
      </c>
      <c r="BO1462" s="167">
        <f t="shared" si="3881"/>
        <v>96635763.661774755</v>
      </c>
      <c r="BP1462" s="167">
        <f t="shared" si="3881"/>
        <v>126983750.6629224</v>
      </c>
      <c r="BQ1462" s="167">
        <f t="shared" si="3881"/>
        <v>94171701.904660493</v>
      </c>
      <c r="BR1462" s="167">
        <f t="shared" si="3881"/>
        <v>127883342.32116851</v>
      </c>
      <c r="BS1462" s="167">
        <f t="shared" si="3881"/>
        <v>97679508.957360983</v>
      </c>
      <c r="BT1462" s="167">
        <f t="shared" si="3881"/>
        <v>127469834.21204863</v>
      </c>
      <c r="BU1462" s="167">
        <f t="shared" si="3881"/>
        <v>100856248.57665639</v>
      </c>
      <c r="BV1462" s="167">
        <f t="shared" si="3881"/>
        <v>164275482.80650991</v>
      </c>
      <c r="BW1462" s="1020">
        <f t="shared" si="3840"/>
        <v>5087535978.998271</v>
      </c>
    </row>
    <row r="1463" spans="1:75" ht="16.2" thickBot="1" x14ac:dyDescent="0.35">
      <c r="A1463" s="53" t="s">
        <v>376</v>
      </c>
      <c r="O1463" s="167">
        <f t="shared" ref="O1463:AT1463" si="3882">+(O536/O538)*O1457</f>
        <v>0</v>
      </c>
      <c r="P1463" s="167">
        <f t="shared" si="3882"/>
        <v>0</v>
      </c>
      <c r="Q1463" s="167">
        <f t="shared" si="3882"/>
        <v>17890673.883027624</v>
      </c>
      <c r="R1463" s="167">
        <f t="shared" si="3882"/>
        <v>8974294.6347478367</v>
      </c>
      <c r="S1463" s="167">
        <f t="shared" si="3882"/>
        <v>59384808.268238425</v>
      </c>
      <c r="T1463" s="167">
        <f t="shared" si="3882"/>
        <v>138827381.25622749</v>
      </c>
      <c r="U1463" s="167">
        <f t="shared" si="3882"/>
        <v>32446483.655797191</v>
      </c>
      <c r="V1463" s="167">
        <f t="shared" si="3882"/>
        <v>0</v>
      </c>
      <c r="W1463" s="167">
        <f t="shared" si="3882"/>
        <v>39956534.585958429</v>
      </c>
      <c r="X1463" s="167">
        <f t="shared" si="3882"/>
        <v>39663192.650095418</v>
      </c>
      <c r="Y1463" s="167">
        <f t="shared" si="3882"/>
        <v>51804903.499743968</v>
      </c>
      <c r="Z1463" s="167">
        <f t="shared" si="3882"/>
        <v>201342040.65688747</v>
      </c>
      <c r="AA1463" s="167">
        <f t="shared" si="3882"/>
        <v>0</v>
      </c>
      <c r="AB1463" s="167">
        <f t="shared" si="3882"/>
        <v>0</v>
      </c>
      <c r="AC1463" s="167">
        <f t="shared" si="3882"/>
        <v>30366394.39207479</v>
      </c>
      <c r="AD1463" s="167">
        <f t="shared" si="3882"/>
        <v>11786886.022137532</v>
      </c>
      <c r="AE1463" s="167">
        <f t="shared" si="3882"/>
        <v>64090352.417890772</v>
      </c>
      <c r="AF1463" s="167">
        <f t="shared" si="3882"/>
        <v>126174168.43412462</v>
      </c>
      <c r="AG1463" s="167">
        <f t="shared" si="3882"/>
        <v>25933023.35750303</v>
      </c>
      <c r="AH1463" s="167">
        <f t="shared" si="3882"/>
        <v>0</v>
      </c>
      <c r="AI1463" s="167">
        <f t="shared" si="3882"/>
        <v>47669631.718242832</v>
      </c>
      <c r="AJ1463" s="167">
        <f t="shared" si="3882"/>
        <v>46482705.953560077</v>
      </c>
      <c r="AK1463" s="167">
        <f t="shared" si="3882"/>
        <v>74643803.127471149</v>
      </c>
      <c r="AL1463" s="167">
        <f t="shared" si="3882"/>
        <v>180128551.34980989</v>
      </c>
      <c r="AM1463" s="167">
        <f t="shared" si="3882"/>
        <v>0</v>
      </c>
      <c r="AN1463" s="167">
        <f t="shared" si="3882"/>
        <v>0</v>
      </c>
      <c r="AO1463" s="167">
        <f t="shared" si="3882"/>
        <v>9467250.2775857709</v>
      </c>
      <c r="AP1463" s="167">
        <f t="shared" si="3882"/>
        <v>11339007.353379011</v>
      </c>
      <c r="AQ1463" s="167">
        <f t="shared" si="3882"/>
        <v>80814711.773826197</v>
      </c>
      <c r="AR1463" s="167">
        <f t="shared" si="3882"/>
        <v>174817146.71521175</v>
      </c>
      <c r="AS1463" s="167">
        <f t="shared" si="3882"/>
        <v>39240690.613813005</v>
      </c>
      <c r="AT1463" s="167">
        <f t="shared" si="3882"/>
        <v>0</v>
      </c>
      <c r="AU1463" s="167">
        <f t="shared" ref="AU1463:BV1463" si="3883">+(AU536/AU538)*AU1457</f>
        <v>53669839.744537197</v>
      </c>
      <c r="AV1463" s="167">
        <f t="shared" si="3883"/>
        <v>54262714.169036664</v>
      </c>
      <c r="AW1463" s="167">
        <f t="shared" si="3883"/>
        <v>79545967.126533985</v>
      </c>
      <c r="AX1463" s="167">
        <f t="shared" si="3883"/>
        <v>194734966.50297943</v>
      </c>
      <c r="AY1463" s="167">
        <f t="shared" si="3883"/>
        <v>0</v>
      </c>
      <c r="AZ1463" s="167">
        <f t="shared" si="3883"/>
        <v>0</v>
      </c>
      <c r="BA1463" s="167">
        <f t="shared" si="3883"/>
        <v>19219069.402900439</v>
      </c>
      <c r="BB1463" s="167">
        <f t="shared" si="3883"/>
        <v>14501766.077827401</v>
      </c>
      <c r="BC1463" s="167">
        <f t="shared" si="3883"/>
        <v>101931775.32098223</v>
      </c>
      <c r="BD1463" s="167">
        <f t="shared" si="3883"/>
        <v>198651400.06461999</v>
      </c>
      <c r="BE1463" s="167">
        <f t="shared" si="3883"/>
        <v>43979946.880474612</v>
      </c>
      <c r="BF1463" s="167">
        <f t="shared" si="3883"/>
        <v>0</v>
      </c>
      <c r="BG1463" s="167">
        <f t="shared" si="3883"/>
        <v>53086830.75274387</v>
      </c>
      <c r="BH1463" s="167">
        <f t="shared" si="3883"/>
        <v>55989118.047642335</v>
      </c>
      <c r="BI1463" s="167">
        <f t="shared" si="3883"/>
        <v>80926359.125436187</v>
      </c>
      <c r="BJ1463" s="167">
        <f t="shared" si="3883"/>
        <v>281050319.0908848</v>
      </c>
      <c r="BK1463" s="167">
        <f t="shared" si="3883"/>
        <v>0</v>
      </c>
      <c r="BL1463" s="167">
        <f t="shared" si="3883"/>
        <v>0</v>
      </c>
      <c r="BM1463" s="167">
        <f t="shared" si="3883"/>
        <v>32143106.546716392</v>
      </c>
      <c r="BN1463" s="167">
        <f t="shared" si="3883"/>
        <v>17790084.711448975</v>
      </c>
      <c r="BO1463" s="167">
        <f t="shared" si="3883"/>
        <v>126225746.67361376</v>
      </c>
      <c r="BP1463" s="167">
        <f t="shared" si="3883"/>
        <v>234733123.96041399</v>
      </c>
      <c r="BQ1463" s="167">
        <f t="shared" si="3883"/>
        <v>47619709.544900134</v>
      </c>
      <c r="BR1463" s="167">
        <f t="shared" si="3883"/>
        <v>0</v>
      </c>
      <c r="BS1463" s="167">
        <f t="shared" si="3883"/>
        <v>80088612.475205153</v>
      </c>
      <c r="BT1463" s="167">
        <f t="shared" si="3883"/>
        <v>88151459.733589694</v>
      </c>
      <c r="BU1463" s="167">
        <f t="shared" si="3883"/>
        <v>120306136.21045914</v>
      </c>
      <c r="BV1463" s="167">
        <f t="shared" si="3883"/>
        <v>394306001.53639162</v>
      </c>
      <c r="BW1463" s="1020">
        <f t="shared" si="3840"/>
        <v>3886158690.2966909</v>
      </c>
    </row>
    <row r="1464" spans="1:75" ht="16.2" thickBot="1" x14ac:dyDescent="0.35">
      <c r="A1464" s="54" t="s">
        <v>377</v>
      </c>
      <c r="O1464" s="167">
        <f t="shared" ref="O1464:AT1464" si="3884">+(O537/O538)*O1457</f>
        <v>0</v>
      </c>
      <c r="P1464" s="167">
        <f t="shared" si="3884"/>
        <v>0</v>
      </c>
      <c r="Q1464" s="167">
        <f t="shared" si="3884"/>
        <v>0</v>
      </c>
      <c r="R1464" s="167">
        <f t="shared" si="3884"/>
        <v>0</v>
      </c>
      <c r="S1464" s="167">
        <f t="shared" si="3884"/>
        <v>0</v>
      </c>
      <c r="T1464" s="167">
        <f t="shared" si="3884"/>
        <v>0</v>
      </c>
      <c r="U1464" s="167">
        <f t="shared" si="3884"/>
        <v>0</v>
      </c>
      <c r="V1464" s="167">
        <f t="shared" si="3884"/>
        <v>0</v>
      </c>
      <c r="W1464" s="167">
        <f t="shared" si="3884"/>
        <v>0</v>
      </c>
      <c r="X1464" s="167">
        <f t="shared" si="3884"/>
        <v>0</v>
      </c>
      <c r="Y1464" s="167">
        <f t="shared" si="3884"/>
        <v>0</v>
      </c>
      <c r="Z1464" s="167">
        <f t="shared" si="3884"/>
        <v>0</v>
      </c>
      <c r="AA1464" s="167">
        <f t="shared" si="3884"/>
        <v>0</v>
      </c>
      <c r="AB1464" s="167">
        <f t="shared" si="3884"/>
        <v>0</v>
      </c>
      <c r="AC1464" s="167">
        <f t="shared" si="3884"/>
        <v>0</v>
      </c>
      <c r="AD1464" s="167">
        <f t="shared" si="3884"/>
        <v>0</v>
      </c>
      <c r="AE1464" s="167">
        <f t="shared" si="3884"/>
        <v>0</v>
      </c>
      <c r="AF1464" s="167">
        <f t="shared" si="3884"/>
        <v>0</v>
      </c>
      <c r="AG1464" s="167">
        <f t="shared" si="3884"/>
        <v>0</v>
      </c>
      <c r="AH1464" s="167">
        <f t="shared" si="3884"/>
        <v>0</v>
      </c>
      <c r="AI1464" s="167">
        <f t="shared" si="3884"/>
        <v>0</v>
      </c>
      <c r="AJ1464" s="167">
        <f t="shared" si="3884"/>
        <v>0</v>
      </c>
      <c r="AK1464" s="167">
        <f t="shared" si="3884"/>
        <v>0</v>
      </c>
      <c r="AL1464" s="167">
        <f t="shared" si="3884"/>
        <v>0</v>
      </c>
      <c r="AM1464" s="167">
        <f t="shared" si="3884"/>
        <v>14970932.899176655</v>
      </c>
      <c r="AN1464" s="167">
        <f t="shared" si="3884"/>
        <v>15357018.591522748</v>
      </c>
      <c r="AO1464" s="167">
        <f t="shared" si="3884"/>
        <v>4243586.7334376657</v>
      </c>
      <c r="AP1464" s="167">
        <f t="shared" si="3884"/>
        <v>13253546.534315212</v>
      </c>
      <c r="AQ1464" s="167">
        <f t="shared" si="3884"/>
        <v>4609835.8495995095</v>
      </c>
      <c r="AR1464" s="167">
        <f t="shared" si="3884"/>
        <v>18490196.144002382</v>
      </c>
      <c r="AS1464" s="167">
        <f t="shared" si="3884"/>
        <v>5135001.911177014</v>
      </c>
      <c r="AT1464" s="167">
        <f t="shared" si="3884"/>
        <v>17422139.316131242</v>
      </c>
      <c r="AU1464" s="167">
        <f t="shared" ref="AU1464:BV1464" si="3885">+(AU537/AU538)*AU1457</f>
        <v>4522009.624375781</v>
      </c>
      <c r="AV1464" s="167">
        <f t="shared" si="3885"/>
        <v>14992525.082838133</v>
      </c>
      <c r="AW1464" s="167">
        <f t="shared" si="3885"/>
        <v>4878606.1208652556</v>
      </c>
      <c r="AX1464" s="167">
        <f t="shared" si="3885"/>
        <v>15869379.164200621</v>
      </c>
      <c r="AY1464" s="167">
        <f t="shared" si="3885"/>
        <v>5798293.4076146996</v>
      </c>
      <c r="AZ1464" s="167">
        <f t="shared" si="3885"/>
        <v>16852694.525681429</v>
      </c>
      <c r="BA1464" s="167">
        <f t="shared" si="3885"/>
        <v>4313714.0722605838</v>
      </c>
      <c r="BB1464" s="167">
        <f t="shared" si="3885"/>
        <v>18022197.902914416</v>
      </c>
      <c r="BC1464" s="167">
        <f t="shared" si="3885"/>
        <v>5449879.0099118408</v>
      </c>
      <c r="BD1464" s="167">
        <f t="shared" si="3885"/>
        <v>21737222.600533232</v>
      </c>
      <c r="BE1464" s="167">
        <f t="shared" si="3885"/>
        <v>5563986.3928518891</v>
      </c>
      <c r="BF1464" s="167">
        <f t="shared" si="3885"/>
        <v>21509049.601586893</v>
      </c>
      <c r="BG1464" s="167">
        <f t="shared" si="3885"/>
        <v>4277332.8185375854</v>
      </c>
      <c r="BH1464" s="167">
        <f t="shared" si="3885"/>
        <v>16103842.50195504</v>
      </c>
      <c r="BI1464" s="167">
        <f t="shared" si="3885"/>
        <v>4675190.8993204115</v>
      </c>
      <c r="BJ1464" s="167">
        <f t="shared" si="3885"/>
        <v>23692040.273231082</v>
      </c>
      <c r="BK1464" s="167">
        <f t="shared" si="3885"/>
        <v>7495040.3215541905</v>
      </c>
      <c r="BL1464" s="167">
        <f t="shared" si="3885"/>
        <v>24764460.684493631</v>
      </c>
      <c r="BM1464" s="167">
        <f t="shared" si="3885"/>
        <v>5884624.3210677942</v>
      </c>
      <c r="BN1464" s="167">
        <f t="shared" si="3885"/>
        <v>23417318.945542909</v>
      </c>
      <c r="BO1464" s="167">
        <f t="shared" si="3885"/>
        <v>6142560.2980416631</v>
      </c>
      <c r="BP1464" s="167">
        <f t="shared" si="3885"/>
        <v>25190807.934929755</v>
      </c>
      <c r="BQ1464" s="167">
        <f t="shared" si="3885"/>
        <v>5985934.5587951913</v>
      </c>
      <c r="BR1464" s="167">
        <f t="shared" si="3885"/>
        <v>25369267.309175972</v>
      </c>
      <c r="BS1464" s="167">
        <f t="shared" si="3885"/>
        <v>6208904.9738738453</v>
      </c>
      <c r="BT1464" s="167">
        <f t="shared" si="3885"/>
        <v>25287236.314643253</v>
      </c>
      <c r="BU1464" s="167">
        <f t="shared" si="3885"/>
        <v>6410831.4027992319</v>
      </c>
      <c r="BV1464" s="167">
        <f t="shared" si="3885"/>
        <v>32588674.646896824</v>
      </c>
      <c r="BW1464" s="1020">
        <f t="shared" si="3840"/>
        <v>476485883.68985564</v>
      </c>
    </row>
    <row r="1465" spans="1:75" x14ac:dyDescent="0.3">
      <c r="BW1465" s="247">
        <f t="shared" si="3840"/>
        <v>0</v>
      </c>
    </row>
    <row r="1466" spans="1:75" ht="16.2" thickBot="1" x14ac:dyDescent="0.35">
      <c r="A1466" s="69" t="s">
        <v>537</v>
      </c>
      <c r="O1466" s="167">
        <f>+O1457-O1461-O1462-O1463-O1464</f>
        <v>-1.4901161193847656E-8</v>
      </c>
      <c r="P1466" s="167">
        <f t="shared" ref="P1466:BV1466" si="3886">+P1457-P1461-P1462-P1463-P1464</f>
        <v>-7.4505805969238281E-9</v>
      </c>
      <c r="Q1466" s="167">
        <f t="shared" si="3886"/>
        <v>-3.7252902984619141E-9</v>
      </c>
      <c r="R1466" s="167">
        <f t="shared" si="3886"/>
        <v>3.7252902984619141E-9</v>
      </c>
      <c r="S1466" s="167">
        <f t="shared" si="3886"/>
        <v>-1.4901161193847656E-8</v>
      </c>
      <c r="T1466" s="167">
        <f t="shared" si="3886"/>
        <v>5.9604644775390625E-8</v>
      </c>
      <c r="U1466" s="167">
        <f t="shared" si="3886"/>
        <v>-1.4901161193847656E-8</v>
      </c>
      <c r="V1466" s="167">
        <f t="shared" si="3886"/>
        <v>0</v>
      </c>
      <c r="W1466" s="167">
        <f t="shared" si="3886"/>
        <v>1.4901161193847656E-8</v>
      </c>
      <c r="X1466" s="167">
        <f t="shared" si="3886"/>
        <v>-1.4901161193847656E-8</v>
      </c>
      <c r="Y1466" s="167">
        <f t="shared" si="3886"/>
        <v>-2.2351741790771484E-8</v>
      </c>
      <c r="Z1466" s="167">
        <f t="shared" si="3886"/>
        <v>5.9604644775390625E-8</v>
      </c>
      <c r="AA1466" s="167">
        <f t="shared" si="3886"/>
        <v>0</v>
      </c>
      <c r="AB1466" s="167">
        <f t="shared" si="3886"/>
        <v>1.4901161193847656E-8</v>
      </c>
      <c r="AC1466" s="167">
        <f t="shared" si="3886"/>
        <v>-1.1175870895385742E-8</v>
      </c>
      <c r="AD1466" s="167">
        <f t="shared" si="3886"/>
        <v>-9.3132257461547852E-9</v>
      </c>
      <c r="AE1466" s="167">
        <f t="shared" si="3886"/>
        <v>0</v>
      </c>
      <c r="AF1466" s="167">
        <f t="shared" si="3886"/>
        <v>0</v>
      </c>
      <c r="AG1466" s="167">
        <f t="shared" si="3886"/>
        <v>-3.7252902984619141E-9</v>
      </c>
      <c r="AH1466" s="167">
        <f t="shared" si="3886"/>
        <v>0</v>
      </c>
      <c r="AI1466" s="167">
        <f t="shared" si="3886"/>
        <v>-2.2351741790771484E-8</v>
      </c>
      <c r="AJ1466" s="167">
        <f t="shared" si="3886"/>
        <v>7.4505805969238281E-9</v>
      </c>
      <c r="AK1466" s="167">
        <f t="shared" si="3886"/>
        <v>-1.4901161193847656E-8</v>
      </c>
      <c r="AL1466" s="167">
        <f t="shared" si="3886"/>
        <v>0</v>
      </c>
      <c r="AM1466" s="167">
        <f t="shared" si="3886"/>
        <v>1.6763806343078613E-8</v>
      </c>
      <c r="AN1466" s="167">
        <f t="shared" si="3886"/>
        <v>-2.4214386940002441E-8</v>
      </c>
      <c r="AO1466" s="167">
        <f t="shared" si="3886"/>
        <v>-1.9557774066925049E-8</v>
      </c>
      <c r="AP1466" s="167">
        <f t="shared" si="3886"/>
        <v>0</v>
      </c>
      <c r="AQ1466" s="167">
        <f t="shared" si="3886"/>
        <v>1.5832483768463135E-8</v>
      </c>
      <c r="AR1466" s="167">
        <f t="shared" si="3886"/>
        <v>0</v>
      </c>
      <c r="AS1466" s="167">
        <f t="shared" si="3886"/>
        <v>-4.1909515857696533E-8</v>
      </c>
      <c r="AT1466" s="167">
        <f t="shared" si="3886"/>
        <v>0</v>
      </c>
      <c r="AU1466" s="167">
        <f t="shared" si="3886"/>
        <v>-2.7939677238464355E-8</v>
      </c>
      <c r="AV1466" s="167">
        <f t="shared" si="3886"/>
        <v>-3.7252902984619141E-8</v>
      </c>
      <c r="AW1466" s="167">
        <f t="shared" si="3886"/>
        <v>-1.4901161193847656E-8</v>
      </c>
      <c r="AX1466" s="167">
        <f t="shared" si="3886"/>
        <v>4.2840838432312012E-8</v>
      </c>
      <c r="AY1466" s="167">
        <f t="shared" si="3886"/>
        <v>0</v>
      </c>
      <c r="AZ1466" s="167">
        <f t="shared" si="3886"/>
        <v>0</v>
      </c>
      <c r="BA1466" s="167">
        <f t="shared" si="3886"/>
        <v>1.5832483768463135E-8</v>
      </c>
      <c r="BB1466" s="167">
        <f t="shared" si="3886"/>
        <v>0</v>
      </c>
      <c r="BC1466" s="167">
        <f t="shared" si="3886"/>
        <v>-2.0489096641540527E-8</v>
      </c>
      <c r="BD1466" s="167">
        <f t="shared" si="3886"/>
        <v>4.4703483581542969E-8</v>
      </c>
      <c r="BE1466" s="167">
        <f t="shared" si="3886"/>
        <v>2.9802322387695313E-8</v>
      </c>
      <c r="BF1466" s="167">
        <f t="shared" si="3886"/>
        <v>-2.9802322387695313E-8</v>
      </c>
      <c r="BG1466" s="167">
        <f t="shared" si="3886"/>
        <v>1.4901161193847656E-8</v>
      </c>
      <c r="BH1466" s="167">
        <f t="shared" si="3886"/>
        <v>0</v>
      </c>
      <c r="BI1466" s="167">
        <f t="shared" si="3886"/>
        <v>1.2107193470001221E-8</v>
      </c>
      <c r="BJ1466" s="167">
        <f t="shared" si="3886"/>
        <v>-5.2154064178466797E-8</v>
      </c>
      <c r="BK1466" s="167">
        <f t="shared" si="3886"/>
        <v>0</v>
      </c>
      <c r="BL1466" s="167">
        <f t="shared" si="3886"/>
        <v>0</v>
      </c>
      <c r="BM1466" s="167">
        <f t="shared" si="3886"/>
        <v>-1.3969838619232178E-8</v>
      </c>
      <c r="BN1466" s="167">
        <f t="shared" si="3886"/>
        <v>2.9802322387695313E-8</v>
      </c>
      <c r="BO1466" s="167">
        <f t="shared" si="3886"/>
        <v>3.8184225559234619E-8</v>
      </c>
      <c r="BP1466" s="167">
        <f t="shared" si="3886"/>
        <v>3.3527612686157227E-8</v>
      </c>
      <c r="BQ1466" s="167">
        <f t="shared" si="3886"/>
        <v>3.7252902984619141E-8</v>
      </c>
      <c r="BR1466" s="167">
        <f t="shared" si="3886"/>
        <v>0</v>
      </c>
      <c r="BS1466" s="167">
        <f t="shared" si="3886"/>
        <v>3.8184225559234619E-8</v>
      </c>
      <c r="BT1466" s="167">
        <f t="shared" si="3886"/>
        <v>0</v>
      </c>
      <c r="BU1466" s="167">
        <f t="shared" si="3886"/>
        <v>6.1467289924621582E-8</v>
      </c>
      <c r="BV1466" s="167">
        <f t="shared" si="3886"/>
        <v>-4.4703483581542969E-8</v>
      </c>
      <c r="BW1466" s="1020">
        <f t="shared" si="3840"/>
        <v>1.0989606380462646E-7</v>
      </c>
    </row>
    <row r="1467" spans="1:75" x14ac:dyDescent="0.3">
      <c r="BW1467" s="247">
        <f t="shared" si="3840"/>
        <v>0</v>
      </c>
    </row>
    <row r="1468" spans="1:75" x14ac:dyDescent="0.3">
      <c r="BW1468" s="247">
        <f t="shared" si="3840"/>
        <v>0</v>
      </c>
    </row>
    <row r="1469" spans="1:75" x14ac:dyDescent="0.3">
      <c r="A1469" s="226" t="s">
        <v>43</v>
      </c>
      <c r="BW1469" s="247">
        <f t="shared" si="3840"/>
        <v>0</v>
      </c>
    </row>
    <row r="1470" spans="1:75" x14ac:dyDescent="0.3">
      <c r="BW1470" s="247">
        <f t="shared" si="3840"/>
        <v>0</v>
      </c>
    </row>
    <row r="1471" spans="1:75" ht="16.2" thickBot="1" x14ac:dyDescent="0.35">
      <c r="A1471" s="43" t="s">
        <v>709</v>
      </c>
      <c r="BW1471" s="247">
        <f t="shared" si="3840"/>
        <v>0</v>
      </c>
    </row>
    <row r="1472" spans="1:75" x14ac:dyDescent="0.3">
      <c r="A1472" s="296" t="s">
        <v>710</v>
      </c>
      <c r="O1472" s="1023">
        <f>+N1476</f>
        <v>5</v>
      </c>
      <c r="P1472" s="1024">
        <f t="shared" ref="P1472:BV1472" si="3887">+O1476</f>
        <v>8.2949017837174672</v>
      </c>
      <c r="Q1472" s="1024">
        <f t="shared" si="3887"/>
        <v>7.6952702624943425</v>
      </c>
      <c r="R1472" s="1024">
        <f t="shared" si="3887"/>
        <v>9.0459074666467796</v>
      </c>
      <c r="S1472" s="1024">
        <f t="shared" si="3887"/>
        <v>7.6066399241802625</v>
      </c>
      <c r="T1472" s="1024">
        <f t="shared" si="3887"/>
        <v>17.161832207422105</v>
      </c>
      <c r="U1472" s="1024">
        <f t="shared" si="3887"/>
        <v>25.040280234390359</v>
      </c>
      <c r="V1472" s="1024">
        <f t="shared" si="3887"/>
        <v>14.333392044698</v>
      </c>
      <c r="W1472" s="1024">
        <f t="shared" si="3887"/>
        <v>8.5139769426170027</v>
      </c>
      <c r="X1472" s="1024">
        <f t="shared" si="3887"/>
        <v>12.81907187661621</v>
      </c>
      <c r="Y1472" s="1024">
        <f t="shared" si="3887"/>
        <v>16.025123177688613</v>
      </c>
      <c r="Z1472" s="1024">
        <f t="shared" si="3887"/>
        <v>15.914485291253266</v>
      </c>
      <c r="AA1472" s="1024">
        <f t="shared" si="3887"/>
        <v>35.339573406364963</v>
      </c>
      <c r="AB1472" s="1024">
        <f t="shared" si="3887"/>
        <v>25.880622159818401</v>
      </c>
      <c r="AC1472" s="1024">
        <f t="shared" si="3887"/>
        <v>17.036763537147831</v>
      </c>
      <c r="AD1472" s="1024">
        <f t="shared" si="3887"/>
        <v>11.688856540484483</v>
      </c>
      <c r="AE1472" s="1024">
        <f t="shared" si="3887"/>
        <v>9.9575946253554619</v>
      </c>
      <c r="AF1472" s="1024">
        <f t="shared" si="3887"/>
        <v>19.917498089412899</v>
      </c>
      <c r="AG1472" s="1024">
        <f t="shared" si="3887"/>
        <v>28.030969318078384</v>
      </c>
      <c r="AH1472" s="1024">
        <f t="shared" si="3887"/>
        <v>15.24079331912664</v>
      </c>
      <c r="AI1472" s="1024">
        <f t="shared" si="3887"/>
        <v>9.1075301518695113</v>
      </c>
      <c r="AJ1472" s="1024">
        <f t="shared" si="3887"/>
        <v>15.029142972742822</v>
      </c>
      <c r="AK1472" s="1024">
        <f t="shared" si="3887"/>
        <v>18.478487649508295</v>
      </c>
      <c r="AL1472" s="1024">
        <f t="shared" si="3887"/>
        <v>18.406656968480156</v>
      </c>
      <c r="AM1472" s="1024">
        <f t="shared" si="3887"/>
        <v>38.4138864348499</v>
      </c>
      <c r="AN1472" s="1024">
        <f t="shared" si="3887"/>
        <v>30.822997432980401</v>
      </c>
      <c r="AO1472" s="1024">
        <f t="shared" si="3887"/>
        <v>20.366241641714659</v>
      </c>
      <c r="AP1472" s="1024">
        <f t="shared" si="3887"/>
        <v>11.083482401952933</v>
      </c>
      <c r="AQ1472" s="1024">
        <f t="shared" si="3887"/>
        <v>11.509215292003681</v>
      </c>
      <c r="AR1472" s="1024">
        <f t="shared" si="3887"/>
        <v>21.257148110237523</v>
      </c>
      <c r="AS1472" s="1024">
        <f t="shared" si="3887"/>
        <v>30.10271758397111</v>
      </c>
      <c r="AT1472" s="1024">
        <f t="shared" si="3887"/>
        <v>16.128630718188106</v>
      </c>
      <c r="AU1472" s="1024">
        <f t="shared" si="3887"/>
        <v>10.557777401012736</v>
      </c>
      <c r="AV1472" s="1024">
        <f t="shared" si="3887"/>
        <v>16.455102134289024</v>
      </c>
      <c r="AW1472" s="1024">
        <f t="shared" si="3887"/>
        <v>20.569812370145414</v>
      </c>
      <c r="AX1472" s="1024">
        <f t="shared" si="3887"/>
        <v>19.772901104410554</v>
      </c>
      <c r="AY1472" s="1024">
        <f t="shared" si="3887"/>
        <v>41.339861790271058</v>
      </c>
      <c r="AZ1472" s="1024">
        <f t="shared" si="3887"/>
        <v>34.050871979094758</v>
      </c>
      <c r="BA1472" s="1024">
        <f t="shared" si="3887"/>
        <v>23.787692277605323</v>
      </c>
      <c r="BB1472" s="1024">
        <f t="shared" si="3887"/>
        <v>13.266891951154633</v>
      </c>
      <c r="BC1472" s="1024">
        <f t="shared" si="3887"/>
        <v>12.757876696331889</v>
      </c>
      <c r="BD1472" s="1024">
        <f t="shared" si="3887"/>
        <v>24.3702532260995</v>
      </c>
      <c r="BE1472" s="1024">
        <f t="shared" si="3887"/>
        <v>34.314552671019626</v>
      </c>
      <c r="BF1472" s="1024">
        <f t="shared" si="3887"/>
        <v>19.636315917326058</v>
      </c>
      <c r="BG1472" s="1024">
        <f t="shared" si="3887"/>
        <v>11.521103761926005</v>
      </c>
      <c r="BH1472" s="1024">
        <f t="shared" si="3887"/>
        <v>18.559204325434912</v>
      </c>
      <c r="BI1472" s="1024">
        <f t="shared" si="3887"/>
        <v>23.323135268398811</v>
      </c>
      <c r="BJ1472" s="1024">
        <f t="shared" si="3887"/>
        <v>22.403052654832084</v>
      </c>
      <c r="BK1472" s="1024">
        <f t="shared" si="3887"/>
        <v>47.517051740303486</v>
      </c>
      <c r="BL1472" s="1024">
        <f t="shared" si="3887"/>
        <v>40.813821356956517</v>
      </c>
      <c r="BM1472" s="1024">
        <f t="shared" si="3887"/>
        <v>29.936845529266282</v>
      </c>
      <c r="BN1472" s="1024">
        <f t="shared" si="3887"/>
        <v>18.339809903687303</v>
      </c>
      <c r="BO1472" s="1024">
        <f t="shared" si="3887"/>
        <v>12.71512098786841</v>
      </c>
      <c r="BP1472" s="1024">
        <f t="shared" si="3887"/>
        <v>24.425600818913068</v>
      </c>
      <c r="BQ1472" s="1024">
        <f t="shared" si="3887"/>
        <v>34.566760640820277</v>
      </c>
      <c r="BR1472" s="1024">
        <f t="shared" si="3887"/>
        <v>19.22332433630099</v>
      </c>
      <c r="BS1472" s="1024">
        <f t="shared" si="3887"/>
        <v>11.602425939721533</v>
      </c>
      <c r="BT1472" s="1024">
        <f t="shared" si="3887"/>
        <v>18.366105114828457</v>
      </c>
      <c r="BU1472" s="1024">
        <f t="shared" si="3887"/>
        <v>23.279964154380298</v>
      </c>
      <c r="BV1472" s="1025">
        <f t="shared" si="3887"/>
        <v>22.44375788705613</v>
      </c>
      <c r="BW1472" s="247">
        <f t="shared" si="3840"/>
        <v>1201.166683505468</v>
      </c>
    </row>
    <row r="1473" spans="1:75" ht="16.2" thickBot="1" x14ac:dyDescent="0.35">
      <c r="A1473" s="297" t="s">
        <v>711</v>
      </c>
      <c r="O1473" s="1026">
        <f t="shared" ref="O1473:AT1473" si="3888">+O565</f>
        <v>10.404817598332439</v>
      </c>
      <c r="P1473" s="1019">
        <f t="shared" si="3888"/>
        <v>5.9963144180577395</v>
      </c>
      <c r="Q1473" s="1019">
        <f t="shared" si="3888"/>
        <v>9.1042721755639615</v>
      </c>
      <c r="R1473" s="1019">
        <f t="shared" si="3888"/>
        <v>5.0807095354022778</v>
      </c>
      <c r="S1473" s="1019">
        <f t="shared" si="3888"/>
        <v>24.265334175317935</v>
      </c>
      <c r="T1473" s="1019">
        <f t="shared" si="3888"/>
        <v>29.341545370731414</v>
      </c>
      <c r="U1473" s="1019">
        <f t="shared" si="3888"/>
        <v>0</v>
      </c>
      <c r="V1473" s="1019">
        <f t="shared" si="3888"/>
        <v>0</v>
      </c>
      <c r="W1473" s="1019">
        <f t="shared" si="3888"/>
        <v>15.292870828241668</v>
      </c>
      <c r="X1473" s="1019">
        <f t="shared" si="3888"/>
        <v>16.941871167662633</v>
      </c>
      <c r="Y1473" s="1019">
        <f t="shared" si="3888"/>
        <v>13.530349506067445</v>
      </c>
      <c r="Z1473" s="1019">
        <f t="shared" si="3888"/>
        <v>49.71615103485307</v>
      </c>
      <c r="AA1473" s="1019">
        <f t="shared" si="3888"/>
        <v>0</v>
      </c>
      <c r="AB1473" s="1019">
        <f t="shared" si="3888"/>
        <v>0</v>
      </c>
      <c r="AC1473" s="1019">
        <f t="shared" si="3888"/>
        <v>4.9657899508229413</v>
      </c>
      <c r="AD1473" s="1019">
        <f t="shared" si="3888"/>
        <v>7.0548509895963676</v>
      </c>
      <c r="AE1473" s="1019">
        <f t="shared" si="3888"/>
        <v>27.534166484127624</v>
      </c>
      <c r="AF1473" s="1019">
        <f t="shared" si="3888"/>
        <v>32.846679450499323</v>
      </c>
      <c r="AG1473" s="1019">
        <f t="shared" si="3888"/>
        <v>0</v>
      </c>
      <c r="AH1473" s="1019">
        <f t="shared" si="3888"/>
        <v>1.902792849098299</v>
      </c>
      <c r="AI1473" s="1019">
        <f t="shared" si="3888"/>
        <v>19.182621326234599</v>
      </c>
      <c r="AJ1473" s="1019">
        <f t="shared" si="3888"/>
        <v>19.753892602802178</v>
      </c>
      <c r="AK1473" s="1019">
        <f t="shared" si="3888"/>
        <v>16.16933723233668</v>
      </c>
      <c r="AL1473" s="1019">
        <f t="shared" si="3888"/>
        <v>53.901835144178456</v>
      </c>
      <c r="AM1473" s="1019">
        <f t="shared" si="3888"/>
        <v>0</v>
      </c>
      <c r="AN1473" s="1019">
        <f t="shared" si="3888"/>
        <v>0</v>
      </c>
      <c r="AO1473" s="1019">
        <f t="shared" si="3888"/>
        <v>0.79313385292273608</v>
      </c>
      <c r="AP1473" s="1019">
        <f t="shared" si="3888"/>
        <v>10.888655882781347</v>
      </c>
      <c r="AQ1473" s="1019">
        <f t="shared" si="3888"/>
        <v>29.072612918449739</v>
      </c>
      <c r="AR1473" s="1019">
        <f t="shared" si="3888"/>
        <v>36.211676368252753</v>
      </c>
      <c r="AS1473" s="1019">
        <f t="shared" si="3888"/>
        <v>0.68830469620615986</v>
      </c>
      <c r="AT1473" s="1019">
        <f t="shared" si="3888"/>
        <v>4.0271261382907291</v>
      </c>
      <c r="AU1473" s="1019">
        <f t="shared" ref="AU1473:BV1473" si="3889">+AU565</f>
        <v>20.856508491720831</v>
      </c>
      <c r="AV1473" s="1019">
        <f t="shared" si="3889"/>
        <v>22.814539663261282</v>
      </c>
      <c r="AW1473" s="1019">
        <f t="shared" si="3889"/>
        <v>17.178453374638334</v>
      </c>
      <c r="AX1473" s="1019">
        <f t="shared" si="3889"/>
        <v>59.148653222470529</v>
      </c>
      <c r="AY1473" s="1019">
        <f t="shared" si="3889"/>
        <v>0</v>
      </c>
      <c r="AZ1473" s="1019">
        <f t="shared" si="3889"/>
        <v>0</v>
      </c>
      <c r="BA1473" s="1019">
        <f t="shared" si="3889"/>
        <v>0.23613909340438966</v>
      </c>
      <c r="BB1473" s="1019">
        <f t="shared" si="3889"/>
        <v>9.8352090935544325</v>
      </c>
      <c r="BC1473" s="1019">
        <f t="shared" si="3889"/>
        <v>31.3720413076861</v>
      </c>
      <c r="BD1473" s="1019">
        <f t="shared" si="3889"/>
        <v>37.766909718719802</v>
      </c>
      <c r="BE1473" s="1019">
        <f t="shared" si="3889"/>
        <v>0</v>
      </c>
      <c r="BF1473" s="1019">
        <f t="shared" si="3889"/>
        <v>1.2262233272426286</v>
      </c>
      <c r="BG1473" s="1019">
        <f t="shared" si="3889"/>
        <v>22.08610407061828</v>
      </c>
      <c r="BH1473" s="1019">
        <f t="shared" si="3889"/>
        <v>23.674581160584527</v>
      </c>
      <c r="BI1473" s="1019">
        <f t="shared" si="3889"/>
        <v>17.244554674134932</v>
      </c>
      <c r="BJ1473" s="1019">
        <f t="shared" si="3889"/>
        <v>63.641338334366097</v>
      </c>
      <c r="BK1473" s="1019">
        <f t="shared" si="3889"/>
        <v>0</v>
      </c>
      <c r="BL1473" s="1019">
        <f t="shared" si="3889"/>
        <v>0</v>
      </c>
      <c r="BM1473" s="1019">
        <f t="shared" si="3889"/>
        <v>0</v>
      </c>
      <c r="BN1473" s="1019">
        <f t="shared" si="3889"/>
        <v>5.2739862166397131</v>
      </c>
      <c r="BO1473" s="1019">
        <f t="shared" si="3889"/>
        <v>32.646709104398681</v>
      </c>
      <c r="BP1473" s="1019">
        <f t="shared" si="3889"/>
        <v>39.769811799753128</v>
      </c>
      <c r="BQ1473" s="1019">
        <f t="shared" si="3889"/>
        <v>0</v>
      </c>
      <c r="BR1473" s="1019">
        <f t="shared" si="3889"/>
        <v>2.3240381231818255</v>
      </c>
      <c r="BS1473" s="1019">
        <f t="shared" si="3889"/>
        <v>22.506054987816995</v>
      </c>
      <c r="BT1473" s="1019">
        <f t="shared" si="3889"/>
        <v>24.868114029020628</v>
      </c>
      <c r="BU1473" s="1019">
        <f t="shared" si="3889"/>
        <v>18.401300493009625</v>
      </c>
      <c r="BV1473" s="1027">
        <f t="shared" si="3889"/>
        <v>66.201719111704463</v>
      </c>
      <c r="BW1473" s="247">
        <f t="shared" ref="BW1473:BW1536" si="3890">SUM(C1473:BV1473)</f>
        <v>983.74070109475804</v>
      </c>
    </row>
    <row r="1474" spans="1:75" x14ac:dyDescent="0.3">
      <c r="A1474" s="44" t="s">
        <v>712</v>
      </c>
      <c r="O1474" s="1028">
        <f>+O1472+O1473</f>
        <v>15.404817598332439</v>
      </c>
      <c r="P1474" s="1029">
        <f t="shared" ref="P1474:BV1474" si="3891">+P1472+P1473</f>
        <v>14.291216201775207</v>
      </c>
      <c r="Q1474" s="1029">
        <f t="shared" si="3891"/>
        <v>16.799542438058303</v>
      </c>
      <c r="R1474" s="1029">
        <f t="shared" si="3891"/>
        <v>14.126617002049057</v>
      </c>
      <c r="S1474" s="1029">
        <f t="shared" si="3891"/>
        <v>31.871974099498196</v>
      </c>
      <c r="T1474" s="1029">
        <f t="shared" si="3891"/>
        <v>46.503377578153518</v>
      </c>
      <c r="U1474" s="1029">
        <f t="shared" si="3891"/>
        <v>25.040280234390359</v>
      </c>
      <c r="V1474" s="1029">
        <f t="shared" si="3891"/>
        <v>14.333392044698</v>
      </c>
      <c r="W1474" s="1029">
        <f t="shared" si="3891"/>
        <v>23.806847770858671</v>
      </c>
      <c r="X1474" s="1029">
        <f t="shared" si="3891"/>
        <v>29.760943044278843</v>
      </c>
      <c r="Y1474" s="1029">
        <f t="shared" si="3891"/>
        <v>29.555472683756058</v>
      </c>
      <c r="Z1474" s="1029">
        <f t="shared" si="3891"/>
        <v>65.630636326106341</v>
      </c>
      <c r="AA1474" s="1029">
        <f t="shared" si="3891"/>
        <v>35.339573406364963</v>
      </c>
      <c r="AB1474" s="1029">
        <f t="shared" si="3891"/>
        <v>25.880622159818401</v>
      </c>
      <c r="AC1474" s="1029">
        <f t="shared" si="3891"/>
        <v>22.002553487970772</v>
      </c>
      <c r="AD1474" s="1029">
        <f t="shared" si="3891"/>
        <v>18.743707530080851</v>
      </c>
      <c r="AE1474" s="1029">
        <f t="shared" si="3891"/>
        <v>37.491761109483086</v>
      </c>
      <c r="AF1474" s="1029">
        <f t="shared" si="3891"/>
        <v>52.764177539912225</v>
      </c>
      <c r="AG1474" s="1029">
        <f t="shared" si="3891"/>
        <v>28.030969318078384</v>
      </c>
      <c r="AH1474" s="1029">
        <f t="shared" si="3891"/>
        <v>17.143586168224939</v>
      </c>
      <c r="AI1474" s="1029">
        <f t="shared" si="3891"/>
        <v>28.290151478104111</v>
      </c>
      <c r="AJ1474" s="1029">
        <f t="shared" si="3891"/>
        <v>34.783035575545</v>
      </c>
      <c r="AK1474" s="1029">
        <f t="shared" si="3891"/>
        <v>34.647824881844976</v>
      </c>
      <c r="AL1474" s="1029">
        <f t="shared" si="3891"/>
        <v>72.308492112658612</v>
      </c>
      <c r="AM1474" s="1029">
        <f t="shared" si="3891"/>
        <v>38.4138864348499</v>
      </c>
      <c r="AN1474" s="1029">
        <f t="shared" si="3891"/>
        <v>30.822997432980401</v>
      </c>
      <c r="AO1474" s="1029">
        <f t="shared" si="3891"/>
        <v>21.159375494637395</v>
      </c>
      <c r="AP1474" s="1029">
        <f t="shared" si="3891"/>
        <v>21.972138284734278</v>
      </c>
      <c r="AQ1474" s="1029">
        <f t="shared" si="3891"/>
        <v>40.581828210453423</v>
      </c>
      <c r="AR1474" s="1029">
        <f t="shared" si="3891"/>
        <v>57.468824478490276</v>
      </c>
      <c r="AS1474" s="1029">
        <f t="shared" si="3891"/>
        <v>30.79102228017727</v>
      </c>
      <c r="AT1474" s="1029">
        <f t="shared" si="3891"/>
        <v>20.155756856478835</v>
      </c>
      <c r="AU1474" s="1029">
        <f t="shared" si="3891"/>
        <v>31.414285892733567</v>
      </c>
      <c r="AV1474" s="1029">
        <f t="shared" si="3891"/>
        <v>39.269641797550307</v>
      </c>
      <c r="AW1474" s="1029">
        <f t="shared" si="3891"/>
        <v>37.748265744783751</v>
      </c>
      <c r="AX1474" s="1029">
        <f t="shared" si="3891"/>
        <v>78.921554326881079</v>
      </c>
      <c r="AY1474" s="1029">
        <f t="shared" si="3891"/>
        <v>41.339861790271058</v>
      </c>
      <c r="AZ1474" s="1029">
        <f t="shared" si="3891"/>
        <v>34.050871979094758</v>
      </c>
      <c r="BA1474" s="1029">
        <f t="shared" si="3891"/>
        <v>24.023831371009713</v>
      </c>
      <c r="BB1474" s="1029">
        <f t="shared" si="3891"/>
        <v>23.102101044709066</v>
      </c>
      <c r="BC1474" s="1029">
        <f t="shared" si="3891"/>
        <v>44.129918004017988</v>
      </c>
      <c r="BD1474" s="1029">
        <f t="shared" si="3891"/>
        <v>62.137162944819302</v>
      </c>
      <c r="BE1474" s="1029">
        <f t="shared" si="3891"/>
        <v>34.314552671019626</v>
      </c>
      <c r="BF1474" s="1029">
        <f t="shared" si="3891"/>
        <v>20.862539244568687</v>
      </c>
      <c r="BG1474" s="1029">
        <f t="shared" si="3891"/>
        <v>33.607207832544283</v>
      </c>
      <c r="BH1474" s="1029">
        <f t="shared" si="3891"/>
        <v>42.233785486019443</v>
      </c>
      <c r="BI1474" s="1029">
        <f t="shared" si="3891"/>
        <v>40.567689942533747</v>
      </c>
      <c r="BJ1474" s="1029">
        <f t="shared" si="3891"/>
        <v>86.044390989198178</v>
      </c>
      <c r="BK1474" s="1029">
        <f t="shared" si="3891"/>
        <v>47.517051740303486</v>
      </c>
      <c r="BL1474" s="1029">
        <f t="shared" si="3891"/>
        <v>40.813821356956517</v>
      </c>
      <c r="BM1474" s="1029">
        <f t="shared" si="3891"/>
        <v>29.936845529266282</v>
      </c>
      <c r="BN1474" s="1029">
        <f t="shared" si="3891"/>
        <v>23.613796120327017</v>
      </c>
      <c r="BO1474" s="1029">
        <f t="shared" si="3891"/>
        <v>45.361830092267091</v>
      </c>
      <c r="BP1474" s="1029">
        <f t="shared" si="3891"/>
        <v>64.195412618666197</v>
      </c>
      <c r="BQ1474" s="1029">
        <f t="shared" si="3891"/>
        <v>34.566760640820277</v>
      </c>
      <c r="BR1474" s="1029">
        <f t="shared" si="3891"/>
        <v>21.547362459482816</v>
      </c>
      <c r="BS1474" s="1029">
        <f t="shared" si="3891"/>
        <v>34.10848092753853</v>
      </c>
      <c r="BT1474" s="1029">
        <f t="shared" si="3891"/>
        <v>43.234219143849089</v>
      </c>
      <c r="BU1474" s="1029">
        <f t="shared" si="3891"/>
        <v>41.681264647389924</v>
      </c>
      <c r="BV1474" s="1030">
        <f t="shared" si="3891"/>
        <v>88.645476998760586</v>
      </c>
      <c r="BW1474" s="247">
        <f t="shared" si="3890"/>
        <v>2184.9073846002257</v>
      </c>
    </row>
    <row r="1475" spans="1:75" ht="16.2" thickBot="1" x14ac:dyDescent="0.35">
      <c r="A1475" s="297" t="s">
        <v>713</v>
      </c>
      <c r="O1475" s="1026">
        <f t="shared" ref="O1475:AT1475" si="3892">+O559</f>
        <v>7.1099158146149728</v>
      </c>
      <c r="P1475" s="1019">
        <f t="shared" si="3892"/>
        <v>6.5959459392808641</v>
      </c>
      <c r="Q1475" s="1019">
        <f t="shared" si="3892"/>
        <v>7.7536349714115236</v>
      </c>
      <c r="R1475" s="1019">
        <f t="shared" si="3892"/>
        <v>6.5199770778687949</v>
      </c>
      <c r="S1475" s="1019">
        <f t="shared" si="3892"/>
        <v>14.710141892076091</v>
      </c>
      <c r="T1475" s="1019">
        <f t="shared" si="3892"/>
        <v>21.46309734376316</v>
      </c>
      <c r="U1475" s="1019">
        <f t="shared" si="3892"/>
        <v>10.706888189692359</v>
      </c>
      <c r="V1475" s="1019">
        <f t="shared" si="3892"/>
        <v>5.8194151020809972</v>
      </c>
      <c r="W1475" s="1019">
        <f t="shared" si="3892"/>
        <v>10.987775894242461</v>
      </c>
      <c r="X1475" s="1019">
        <f t="shared" si="3892"/>
        <v>13.735819866590232</v>
      </c>
      <c r="Y1475" s="1019">
        <f t="shared" si="3892"/>
        <v>13.640987392502792</v>
      </c>
      <c r="Z1475" s="1019">
        <f t="shared" si="3892"/>
        <v>30.291062919741378</v>
      </c>
      <c r="AA1475" s="1019">
        <f t="shared" si="3892"/>
        <v>9.4589512465465617</v>
      </c>
      <c r="AB1475" s="1019">
        <f t="shared" si="3892"/>
        <v>8.8438586226705702</v>
      </c>
      <c r="AC1475" s="1019">
        <f t="shared" si="3892"/>
        <v>10.313696947486289</v>
      </c>
      <c r="AD1475" s="1019">
        <f t="shared" si="3892"/>
        <v>8.786112904725389</v>
      </c>
      <c r="AE1475" s="1019">
        <f t="shared" si="3892"/>
        <v>17.574263020070187</v>
      </c>
      <c r="AF1475" s="1019">
        <f t="shared" si="3892"/>
        <v>24.733208221833841</v>
      </c>
      <c r="AG1475" s="1019">
        <f t="shared" si="3892"/>
        <v>12.790175998951744</v>
      </c>
      <c r="AH1475" s="1019">
        <f t="shared" si="3892"/>
        <v>8.0360560163554275</v>
      </c>
      <c r="AI1475" s="1019">
        <f t="shared" si="3892"/>
        <v>13.261008505361289</v>
      </c>
      <c r="AJ1475" s="1019">
        <f t="shared" si="3892"/>
        <v>16.304547926036705</v>
      </c>
      <c r="AK1475" s="1019">
        <f t="shared" si="3892"/>
        <v>16.241167913364819</v>
      </c>
      <c r="AL1475" s="1019">
        <f t="shared" si="3892"/>
        <v>33.894605677808713</v>
      </c>
      <c r="AM1475" s="1019">
        <f t="shared" si="3892"/>
        <v>7.5908890018694999</v>
      </c>
      <c r="AN1475" s="1019">
        <f t="shared" si="3892"/>
        <v>10.456755791265742</v>
      </c>
      <c r="AO1475" s="1019">
        <f t="shared" si="3892"/>
        <v>10.075893092684462</v>
      </c>
      <c r="AP1475" s="1019">
        <f t="shared" si="3892"/>
        <v>10.462922992730597</v>
      </c>
      <c r="AQ1475" s="1019">
        <f t="shared" si="3892"/>
        <v>19.3246801002159</v>
      </c>
      <c r="AR1475" s="1019">
        <f t="shared" si="3892"/>
        <v>27.366106894519167</v>
      </c>
      <c r="AS1475" s="1019">
        <f t="shared" si="3892"/>
        <v>14.662391561989164</v>
      </c>
      <c r="AT1475" s="1019">
        <f t="shared" si="3892"/>
        <v>9.5979794554660991</v>
      </c>
      <c r="AU1475" s="1019">
        <f t="shared" ref="AU1475:BV1475" si="3893">+AU559</f>
        <v>14.959183758444542</v>
      </c>
      <c r="AV1475" s="1019">
        <f t="shared" si="3893"/>
        <v>18.699829427404893</v>
      </c>
      <c r="AW1475" s="1019">
        <f t="shared" si="3893"/>
        <v>17.975364640373197</v>
      </c>
      <c r="AX1475" s="1019">
        <f t="shared" si="3893"/>
        <v>37.581692536610021</v>
      </c>
      <c r="AY1475" s="1019">
        <f t="shared" si="3893"/>
        <v>7.2889898111763021</v>
      </c>
      <c r="AZ1475" s="1019">
        <f t="shared" si="3893"/>
        <v>10.263179701489435</v>
      </c>
      <c r="BA1475" s="1019">
        <f t="shared" si="3893"/>
        <v>10.75693941985508</v>
      </c>
      <c r="BB1475" s="1019">
        <f t="shared" si="3893"/>
        <v>10.344224348377177</v>
      </c>
      <c r="BC1475" s="1019">
        <f t="shared" si="3893"/>
        <v>19.759664777918488</v>
      </c>
      <c r="BD1475" s="1019">
        <f t="shared" si="3893"/>
        <v>27.822610273799675</v>
      </c>
      <c r="BE1475" s="1019">
        <f t="shared" si="3893"/>
        <v>14.678236753693566</v>
      </c>
      <c r="BF1475" s="1019">
        <f t="shared" si="3893"/>
        <v>9.341435482642682</v>
      </c>
      <c r="BG1475" s="1019">
        <f t="shared" si="3893"/>
        <v>15.048003507109369</v>
      </c>
      <c r="BH1475" s="1019">
        <f t="shared" si="3893"/>
        <v>18.910650217620631</v>
      </c>
      <c r="BI1475" s="1019">
        <f t="shared" si="3893"/>
        <v>18.164637287701662</v>
      </c>
      <c r="BJ1475" s="1019">
        <f t="shared" si="3893"/>
        <v>38.527339248894691</v>
      </c>
      <c r="BK1475" s="1019">
        <f t="shared" si="3893"/>
        <v>6.7032303833469689</v>
      </c>
      <c r="BL1475" s="1019">
        <f t="shared" si="3893"/>
        <v>10.876975827690234</v>
      </c>
      <c r="BM1475" s="1019">
        <f t="shared" si="3893"/>
        <v>11.597035625578981</v>
      </c>
      <c r="BN1475" s="1019">
        <f t="shared" si="3893"/>
        <v>10.898675132458607</v>
      </c>
      <c r="BO1475" s="1019">
        <f t="shared" si="3893"/>
        <v>20.936229273354023</v>
      </c>
      <c r="BP1475" s="1019">
        <f t="shared" si="3893"/>
        <v>29.628651977845919</v>
      </c>
      <c r="BQ1475" s="1019">
        <f t="shared" si="3893"/>
        <v>15.343436304519285</v>
      </c>
      <c r="BR1475" s="1019">
        <f t="shared" si="3893"/>
        <v>9.9449365197612831</v>
      </c>
      <c r="BS1475" s="1019">
        <f t="shared" si="3893"/>
        <v>15.742375812710074</v>
      </c>
      <c r="BT1475" s="1019">
        <f t="shared" si="3893"/>
        <v>19.95425498946879</v>
      </c>
      <c r="BU1475" s="1019">
        <f t="shared" si="3893"/>
        <v>19.237506760333794</v>
      </c>
      <c r="BV1475" s="1027">
        <f t="shared" si="3893"/>
        <v>40.913297076351022</v>
      </c>
      <c r="BW1475" s="247">
        <f t="shared" si="3890"/>
        <v>941.00852117234831</v>
      </c>
    </row>
    <row r="1476" spans="1:75" ht="16.2" thickBot="1" x14ac:dyDescent="0.35">
      <c r="A1476" s="45" t="s">
        <v>714</v>
      </c>
      <c r="N1476" s="5">
        <f>+N562</f>
        <v>5</v>
      </c>
      <c r="O1476" s="1026">
        <f>+O1474-O1475</f>
        <v>8.2949017837174672</v>
      </c>
      <c r="P1476" s="1019">
        <f t="shared" ref="P1476:BV1476" si="3894">+P1474-P1475</f>
        <v>7.6952702624943425</v>
      </c>
      <c r="Q1476" s="1019">
        <f t="shared" si="3894"/>
        <v>9.0459074666467796</v>
      </c>
      <c r="R1476" s="1019">
        <f t="shared" si="3894"/>
        <v>7.6066399241802625</v>
      </c>
      <c r="S1476" s="1019">
        <f t="shared" si="3894"/>
        <v>17.161832207422105</v>
      </c>
      <c r="T1476" s="1019">
        <f t="shared" si="3894"/>
        <v>25.040280234390359</v>
      </c>
      <c r="U1476" s="1019">
        <f t="shared" si="3894"/>
        <v>14.333392044698</v>
      </c>
      <c r="V1476" s="1019">
        <f t="shared" si="3894"/>
        <v>8.5139769426170027</v>
      </c>
      <c r="W1476" s="1019">
        <f t="shared" si="3894"/>
        <v>12.81907187661621</v>
      </c>
      <c r="X1476" s="1019">
        <f t="shared" si="3894"/>
        <v>16.025123177688613</v>
      </c>
      <c r="Y1476" s="1019">
        <f t="shared" si="3894"/>
        <v>15.914485291253266</v>
      </c>
      <c r="Z1476" s="1019">
        <f t="shared" si="3894"/>
        <v>35.339573406364963</v>
      </c>
      <c r="AA1476" s="1019">
        <f t="shared" si="3894"/>
        <v>25.880622159818401</v>
      </c>
      <c r="AB1476" s="1019">
        <f t="shared" si="3894"/>
        <v>17.036763537147831</v>
      </c>
      <c r="AC1476" s="1019">
        <f t="shared" si="3894"/>
        <v>11.688856540484483</v>
      </c>
      <c r="AD1476" s="1019">
        <f t="shared" si="3894"/>
        <v>9.9575946253554619</v>
      </c>
      <c r="AE1476" s="1019">
        <f t="shared" si="3894"/>
        <v>19.917498089412899</v>
      </c>
      <c r="AF1476" s="1019">
        <f t="shared" si="3894"/>
        <v>28.030969318078384</v>
      </c>
      <c r="AG1476" s="1019">
        <f t="shared" si="3894"/>
        <v>15.24079331912664</v>
      </c>
      <c r="AH1476" s="1019">
        <f t="shared" si="3894"/>
        <v>9.1075301518695113</v>
      </c>
      <c r="AI1476" s="1019">
        <f t="shared" si="3894"/>
        <v>15.029142972742822</v>
      </c>
      <c r="AJ1476" s="1019">
        <f t="shared" si="3894"/>
        <v>18.478487649508295</v>
      </c>
      <c r="AK1476" s="1019">
        <f t="shared" si="3894"/>
        <v>18.406656968480156</v>
      </c>
      <c r="AL1476" s="1019">
        <f t="shared" si="3894"/>
        <v>38.4138864348499</v>
      </c>
      <c r="AM1476" s="1019">
        <f t="shared" si="3894"/>
        <v>30.822997432980401</v>
      </c>
      <c r="AN1476" s="1019">
        <f t="shared" si="3894"/>
        <v>20.366241641714659</v>
      </c>
      <c r="AO1476" s="1019">
        <f t="shared" si="3894"/>
        <v>11.083482401952933</v>
      </c>
      <c r="AP1476" s="1019">
        <f t="shared" si="3894"/>
        <v>11.509215292003681</v>
      </c>
      <c r="AQ1476" s="1019">
        <f t="shared" si="3894"/>
        <v>21.257148110237523</v>
      </c>
      <c r="AR1476" s="1019">
        <f t="shared" si="3894"/>
        <v>30.10271758397111</v>
      </c>
      <c r="AS1476" s="1019">
        <f t="shared" si="3894"/>
        <v>16.128630718188106</v>
      </c>
      <c r="AT1476" s="1019">
        <f t="shared" si="3894"/>
        <v>10.557777401012736</v>
      </c>
      <c r="AU1476" s="1019">
        <f t="shared" si="3894"/>
        <v>16.455102134289024</v>
      </c>
      <c r="AV1476" s="1019">
        <f t="shared" si="3894"/>
        <v>20.569812370145414</v>
      </c>
      <c r="AW1476" s="1019">
        <f t="shared" si="3894"/>
        <v>19.772901104410554</v>
      </c>
      <c r="AX1476" s="1019">
        <f t="shared" si="3894"/>
        <v>41.339861790271058</v>
      </c>
      <c r="AY1476" s="1019">
        <f t="shared" si="3894"/>
        <v>34.050871979094758</v>
      </c>
      <c r="AZ1476" s="1019">
        <f t="shared" si="3894"/>
        <v>23.787692277605323</v>
      </c>
      <c r="BA1476" s="1019">
        <f t="shared" si="3894"/>
        <v>13.266891951154633</v>
      </c>
      <c r="BB1476" s="1019">
        <f t="shared" si="3894"/>
        <v>12.757876696331889</v>
      </c>
      <c r="BC1476" s="1019">
        <f t="shared" si="3894"/>
        <v>24.3702532260995</v>
      </c>
      <c r="BD1476" s="1019">
        <f t="shared" si="3894"/>
        <v>34.314552671019626</v>
      </c>
      <c r="BE1476" s="1019">
        <f t="shared" si="3894"/>
        <v>19.636315917326058</v>
      </c>
      <c r="BF1476" s="1019">
        <f t="shared" si="3894"/>
        <v>11.521103761926005</v>
      </c>
      <c r="BG1476" s="1019">
        <f t="shared" si="3894"/>
        <v>18.559204325434912</v>
      </c>
      <c r="BH1476" s="1019">
        <f t="shared" si="3894"/>
        <v>23.323135268398811</v>
      </c>
      <c r="BI1476" s="1019">
        <f t="shared" si="3894"/>
        <v>22.403052654832084</v>
      </c>
      <c r="BJ1476" s="1019">
        <f t="shared" si="3894"/>
        <v>47.517051740303486</v>
      </c>
      <c r="BK1476" s="1019">
        <f t="shared" si="3894"/>
        <v>40.813821356956517</v>
      </c>
      <c r="BL1476" s="1019">
        <f t="shared" si="3894"/>
        <v>29.936845529266282</v>
      </c>
      <c r="BM1476" s="1019">
        <f t="shared" si="3894"/>
        <v>18.339809903687303</v>
      </c>
      <c r="BN1476" s="1019">
        <f t="shared" si="3894"/>
        <v>12.71512098786841</v>
      </c>
      <c r="BO1476" s="1019">
        <f t="shared" si="3894"/>
        <v>24.425600818913068</v>
      </c>
      <c r="BP1476" s="1019">
        <f t="shared" si="3894"/>
        <v>34.566760640820277</v>
      </c>
      <c r="BQ1476" s="1019">
        <f t="shared" si="3894"/>
        <v>19.22332433630099</v>
      </c>
      <c r="BR1476" s="1019">
        <f t="shared" si="3894"/>
        <v>11.602425939721533</v>
      </c>
      <c r="BS1476" s="1019">
        <f t="shared" si="3894"/>
        <v>18.366105114828457</v>
      </c>
      <c r="BT1476" s="1019">
        <f t="shared" si="3894"/>
        <v>23.279964154380298</v>
      </c>
      <c r="BU1476" s="1019">
        <f t="shared" si="3894"/>
        <v>22.44375788705613</v>
      </c>
      <c r="BV1476" s="1027">
        <f t="shared" si="3894"/>
        <v>47.732179922409564</v>
      </c>
      <c r="BW1476" s="247">
        <f t="shared" si="3890"/>
        <v>1248.8988634278776</v>
      </c>
    </row>
    <row r="1477" spans="1:75" x14ac:dyDescent="0.3">
      <c r="BW1477" s="247">
        <f t="shared" si="3890"/>
        <v>0</v>
      </c>
    </row>
    <row r="1478" spans="1:75" ht="16.2" thickBot="1" x14ac:dyDescent="0.35">
      <c r="A1478" s="46" t="s">
        <v>715</v>
      </c>
      <c r="BW1478" s="247">
        <f t="shared" si="3890"/>
        <v>0</v>
      </c>
    </row>
    <row r="1479" spans="1:75" x14ac:dyDescent="0.3">
      <c r="A1479" s="298" t="s">
        <v>710</v>
      </c>
      <c r="O1479" s="1023">
        <f>+N1483</f>
        <v>32712500</v>
      </c>
      <c r="P1479" s="1024">
        <f t="shared" ref="P1479:BV1479" si="3895">+O1483</f>
        <v>54475811.052707694</v>
      </c>
      <c r="Q1479" s="1024">
        <f t="shared" si="3895"/>
        <v>62783798.162916407</v>
      </c>
      <c r="R1479" s="1024">
        <f t="shared" si="3895"/>
        <v>84595190.806852311</v>
      </c>
      <c r="S1479" s="1024">
        <f t="shared" si="3895"/>
        <v>79705299.815285474</v>
      </c>
      <c r="T1479" s="1024">
        <f t="shared" si="3895"/>
        <v>188044545.63711226</v>
      </c>
      <c r="U1479" s="1024">
        <f t="shared" si="3895"/>
        <v>297570350.9699297</v>
      </c>
      <c r="V1479" s="1024">
        <f t="shared" si="3895"/>
        <v>170333257.51173347</v>
      </c>
      <c r="W1479" s="1024">
        <f t="shared" si="3895"/>
        <v>101177266.51816414</v>
      </c>
      <c r="X1479" s="1024">
        <f t="shared" si="3895"/>
        <v>150627547.25554633</v>
      </c>
      <c r="Y1479" s="1024">
        <f t="shared" si="3895"/>
        <v>180805064.19258323</v>
      </c>
      <c r="Z1479" s="1024">
        <f t="shared" si="3895"/>
        <v>180964059.93054026</v>
      </c>
      <c r="AA1479" s="1024">
        <f t="shared" si="3895"/>
        <v>241831595.91028574</v>
      </c>
      <c r="AB1479" s="1024">
        <f t="shared" si="3895"/>
        <v>177103217.6334289</v>
      </c>
      <c r="AC1479" s="1024">
        <f t="shared" si="3895"/>
        <v>116583968.57140817</v>
      </c>
      <c r="AD1479" s="1024">
        <f t="shared" si="3895"/>
        <v>86497495.608559519</v>
      </c>
      <c r="AE1479" s="1024">
        <f t="shared" si="3895"/>
        <v>80095809.768863887</v>
      </c>
      <c r="AF1479" s="1024">
        <f t="shared" si="3895"/>
        <v>201129886.82804099</v>
      </c>
      <c r="AG1479" s="1024">
        <f t="shared" si="3895"/>
        <v>256776811.69264427</v>
      </c>
      <c r="AH1479" s="1024">
        <f t="shared" si="3895"/>
        <v>139612807.23988086</v>
      </c>
      <c r="AI1479" s="1024">
        <f t="shared" si="3895"/>
        <v>82821148.363674417</v>
      </c>
      <c r="AJ1479" s="1024">
        <f t="shared" si="3895"/>
        <v>150233382.75450942</v>
      </c>
      <c r="AK1479" s="1024">
        <f t="shared" si="3895"/>
        <v>195880157.47830719</v>
      </c>
      <c r="AL1479" s="1024">
        <f t="shared" si="3895"/>
        <v>190713236.16452658</v>
      </c>
      <c r="AM1479" s="1024">
        <f t="shared" si="3895"/>
        <v>384828471.37095088</v>
      </c>
      <c r="AN1479" s="1024">
        <f t="shared" si="3895"/>
        <v>308783309.52849185</v>
      </c>
      <c r="AO1479" s="1024">
        <f t="shared" si="3895"/>
        <v>204028031.68184778</v>
      </c>
      <c r="AP1479" s="1024">
        <f t="shared" si="3895"/>
        <v>111021503.57859778</v>
      </c>
      <c r="AQ1479" s="1024">
        <f t="shared" si="3895"/>
        <v>104873783.02335705</v>
      </c>
      <c r="AR1479" s="1024">
        <f t="shared" si="3895"/>
        <v>202204278.42727357</v>
      </c>
      <c r="AS1479" s="1024">
        <f t="shared" si="3895"/>
        <v>301582806.89542407</v>
      </c>
      <c r="AT1479" s="1024">
        <f t="shared" si="3895"/>
        <v>161617037.56056958</v>
      </c>
      <c r="AU1479" s="1024">
        <f t="shared" si="3895"/>
        <v>99722452.842425823</v>
      </c>
      <c r="AV1479" s="1024">
        <f t="shared" si="3895"/>
        <v>140182228.1736508</v>
      </c>
      <c r="AW1479" s="1024">
        <f t="shared" si="3895"/>
        <v>176405573.71092427</v>
      </c>
      <c r="AX1479" s="1024">
        <f t="shared" si="3895"/>
        <v>152145984.53047445</v>
      </c>
      <c r="AY1479" s="1024">
        <f t="shared" si="3895"/>
        <v>340223468.58988494</v>
      </c>
      <c r="AZ1479" s="1024">
        <f t="shared" si="3895"/>
        <v>280235716.12336969</v>
      </c>
      <c r="BA1479" s="1024">
        <f t="shared" si="3895"/>
        <v>195770639.42531961</v>
      </c>
      <c r="BB1479" s="1024">
        <f t="shared" si="3895"/>
        <v>109041895.52739291</v>
      </c>
      <c r="BC1479" s="1024">
        <f t="shared" si="3895"/>
        <v>106202161.83368203</v>
      </c>
      <c r="BD1479" s="1024">
        <f t="shared" si="3895"/>
        <v>197996376.20899689</v>
      </c>
      <c r="BE1479" s="1024">
        <f t="shared" si="3895"/>
        <v>295893032.99575472</v>
      </c>
      <c r="BF1479" s="1024">
        <f t="shared" si="3895"/>
        <v>169323176.94315952</v>
      </c>
      <c r="BG1479" s="1024">
        <f t="shared" si="3895"/>
        <v>98444792.489727929</v>
      </c>
      <c r="BH1479" s="1024">
        <f t="shared" si="3895"/>
        <v>139464499.55741149</v>
      </c>
      <c r="BI1479" s="1024">
        <f t="shared" si="3895"/>
        <v>186809006.90994707</v>
      </c>
      <c r="BJ1479" s="1024">
        <f t="shared" si="3895"/>
        <v>186430663.76058254</v>
      </c>
      <c r="BK1479" s="1024">
        <f t="shared" si="3895"/>
        <v>432439147.58868718</v>
      </c>
      <c r="BL1479" s="1024">
        <f t="shared" si="3895"/>
        <v>371434957.99991119</v>
      </c>
      <c r="BM1479" s="1024">
        <f t="shared" si="3895"/>
        <v>272446700.45868105</v>
      </c>
      <c r="BN1479" s="1024">
        <f t="shared" si="3895"/>
        <v>166905383.88269219</v>
      </c>
      <c r="BO1479" s="1024">
        <f t="shared" si="3895"/>
        <v>113117001.9188343</v>
      </c>
      <c r="BP1479" s="1024">
        <f t="shared" si="3895"/>
        <v>211564061.14877135</v>
      </c>
      <c r="BQ1479" s="1024">
        <f t="shared" si="3895"/>
        <v>303720712.24486637</v>
      </c>
      <c r="BR1479" s="1024">
        <f t="shared" si="3895"/>
        <v>168905666.91518772</v>
      </c>
      <c r="BS1479" s="1024">
        <f t="shared" si="3895"/>
        <v>98675328.296239167</v>
      </c>
      <c r="BT1479" s="1024">
        <f t="shared" si="3895"/>
        <v>150088305.24104708</v>
      </c>
      <c r="BU1479" s="1024">
        <f t="shared" si="3895"/>
        <v>183135591.24383739</v>
      </c>
      <c r="BV1479" s="1025">
        <f t="shared" si="3895"/>
        <v>182010467.7190977</v>
      </c>
      <c r="BW1479" s="247">
        <f t="shared" si="3890"/>
        <v>10810748426.214569</v>
      </c>
    </row>
    <row r="1480" spans="1:75" ht="16.2" thickBot="1" x14ac:dyDescent="0.35">
      <c r="A1480" s="299" t="s">
        <v>711</v>
      </c>
      <c r="O1480" s="1026">
        <f t="shared" ref="O1480:AT1480" si="3896">+O714</f>
        <v>68456863.383600026</v>
      </c>
      <c r="P1480" s="1019">
        <f t="shared" si="3896"/>
        <v>62122671.249851339</v>
      </c>
      <c r="Q1480" s="1019">
        <f t="shared" si="3896"/>
        <v>94321556.192666411</v>
      </c>
      <c r="R1480" s="1019">
        <f t="shared" si="3896"/>
        <v>63428937.421535</v>
      </c>
      <c r="S1480" s="1019">
        <f t="shared" si="3896"/>
        <v>269520284.93935168</v>
      </c>
      <c r="T1480" s="1019">
        <f t="shared" si="3896"/>
        <v>364586106.16418558</v>
      </c>
      <c r="U1480" s="1019">
        <f t="shared" si="3896"/>
        <v>0</v>
      </c>
      <c r="V1480" s="1019">
        <f t="shared" si="3896"/>
        <v>0</v>
      </c>
      <c r="W1480" s="1019">
        <f t="shared" si="3896"/>
        <v>178559606.95642188</v>
      </c>
      <c r="X1480" s="1019">
        <f t="shared" si="3896"/>
        <v>185153286.24496529</v>
      </c>
      <c r="Y1480" s="1019">
        <f t="shared" si="3896"/>
        <v>155271047.10699144</v>
      </c>
      <c r="Z1480" s="1019">
        <f t="shared" si="3896"/>
        <v>268151761.04570451</v>
      </c>
      <c r="AA1480" s="1019">
        <f t="shared" si="3896"/>
        <v>0</v>
      </c>
      <c r="AB1480" s="1019">
        <f t="shared" si="3896"/>
        <v>0</v>
      </c>
      <c r="AC1480" s="1019">
        <f t="shared" si="3896"/>
        <v>46234846.691762552</v>
      </c>
      <c r="AD1480" s="1019">
        <f t="shared" si="3896"/>
        <v>64271087.485772327</v>
      </c>
      <c r="AE1480" s="1019">
        <f t="shared" si="3896"/>
        <v>298501624.26038957</v>
      </c>
      <c r="AF1480" s="1019">
        <f t="shared" si="3896"/>
        <v>282214699.88752443</v>
      </c>
      <c r="AG1480" s="1019">
        <f t="shared" si="3896"/>
        <v>0</v>
      </c>
      <c r="AH1480" s="1019">
        <f t="shared" si="3896"/>
        <v>16285824.974094307</v>
      </c>
      <c r="AI1480" s="1019">
        <f t="shared" si="3896"/>
        <v>199971101.52716658</v>
      </c>
      <c r="AJ1480" s="1019">
        <f t="shared" si="3896"/>
        <v>218482207.79289201</v>
      </c>
      <c r="AK1480" s="1019">
        <f t="shared" si="3896"/>
        <v>163109463.53727207</v>
      </c>
      <c r="AL1480" s="1019">
        <f t="shared" si="3896"/>
        <v>533669768.76902777</v>
      </c>
      <c r="AM1480" s="1019">
        <f t="shared" si="3896"/>
        <v>0</v>
      </c>
      <c r="AN1480" s="1019">
        <f t="shared" si="3896"/>
        <v>0</v>
      </c>
      <c r="AO1480" s="1019">
        <f t="shared" si="3896"/>
        <v>7922111.5136568667</v>
      </c>
      <c r="AP1480" s="1019">
        <f t="shared" si="3896"/>
        <v>89192082.193265468</v>
      </c>
      <c r="AQ1480" s="1019">
        <f t="shared" si="3896"/>
        <v>281152566.70143765</v>
      </c>
      <c r="AR1480" s="1019">
        <f t="shared" si="3896"/>
        <v>373544716.55489933</v>
      </c>
      <c r="AS1480" s="1019">
        <f t="shared" si="3896"/>
        <v>6958810.2656631153</v>
      </c>
      <c r="AT1480" s="1019">
        <f t="shared" si="3896"/>
        <v>28762190.593152195</v>
      </c>
      <c r="AU1480" s="1019">
        <f t="shared" ref="AU1480:BV1480" si="3897">+AU714</f>
        <v>167898164.57999822</v>
      </c>
      <c r="AV1480" s="1019">
        <f t="shared" si="3897"/>
        <v>196592048.91084072</v>
      </c>
      <c r="AW1480" s="1019">
        <f t="shared" si="3897"/>
        <v>114054942.21089034</v>
      </c>
      <c r="AX1480" s="1019">
        <f t="shared" si="3897"/>
        <v>497371546.41385102</v>
      </c>
      <c r="AY1480" s="1019">
        <f t="shared" si="3897"/>
        <v>0</v>
      </c>
      <c r="AZ1480" s="1019">
        <f t="shared" si="3897"/>
        <v>0</v>
      </c>
      <c r="BA1480" s="1019">
        <f t="shared" si="3897"/>
        <v>1683603.8269862311</v>
      </c>
      <c r="BB1480" s="1019">
        <f t="shared" si="3897"/>
        <v>83270127.252517536</v>
      </c>
      <c r="BC1480" s="1019">
        <f t="shared" si="3897"/>
        <v>252331816.7069338</v>
      </c>
      <c r="BD1480" s="1019">
        <f t="shared" si="3897"/>
        <v>337809926.78331548</v>
      </c>
      <c r="BE1480" s="1019">
        <f t="shared" si="3897"/>
        <v>0</v>
      </c>
      <c r="BF1480" s="1019">
        <f t="shared" si="3897"/>
        <v>8941717.5652665105</v>
      </c>
      <c r="BG1480" s="1019">
        <f t="shared" si="3897"/>
        <v>154099031.03315219</v>
      </c>
      <c r="BH1480" s="1019">
        <f t="shared" si="3897"/>
        <v>198811269.71195191</v>
      </c>
      <c r="BI1480" s="1019">
        <f t="shared" si="3897"/>
        <v>150781654.49435082</v>
      </c>
      <c r="BJ1480" s="1019">
        <f t="shared" si="3897"/>
        <v>596634819.71082366</v>
      </c>
      <c r="BK1480" s="1019">
        <f t="shared" si="3897"/>
        <v>0</v>
      </c>
      <c r="BL1480" s="1019">
        <f t="shared" si="3897"/>
        <v>0</v>
      </c>
      <c r="BM1480" s="1019">
        <f t="shared" si="3897"/>
        <v>0</v>
      </c>
      <c r="BN1480" s="1019">
        <f t="shared" si="3897"/>
        <v>43169048.252285548</v>
      </c>
      <c r="BO1480" s="1019">
        <f t="shared" si="3897"/>
        <v>279787683.07174081</v>
      </c>
      <c r="BP1480" s="1019">
        <f t="shared" si="3897"/>
        <v>352488690.16312313</v>
      </c>
      <c r="BQ1480" s="1019">
        <f t="shared" si="3897"/>
        <v>0</v>
      </c>
      <c r="BR1480" s="1019">
        <f t="shared" si="3897"/>
        <v>14348514.206399057</v>
      </c>
      <c r="BS1480" s="1019">
        <f t="shared" si="3897"/>
        <v>180060095.72284806</v>
      </c>
      <c r="BT1480" s="1019">
        <f t="shared" si="3897"/>
        <v>190020649.92607924</v>
      </c>
      <c r="BU1480" s="1019">
        <f t="shared" si="3897"/>
        <v>154883848.80591524</v>
      </c>
      <c r="BV1480" s="1027">
        <f t="shared" si="3897"/>
        <v>484464021.02730763</v>
      </c>
      <c r="BW1480" s="247">
        <f t="shared" si="3890"/>
        <v>8779348443.8298283</v>
      </c>
    </row>
    <row r="1481" spans="1:75" x14ac:dyDescent="0.3">
      <c r="A1481" s="47" t="s">
        <v>712</v>
      </c>
      <c r="O1481" s="1028">
        <f>+O1479+O1480</f>
        <v>101169363.38360003</v>
      </c>
      <c r="P1481" s="1029">
        <f t="shared" ref="P1481:BV1481" si="3898">+P1479+P1480</f>
        <v>116598482.30255903</v>
      </c>
      <c r="Q1481" s="1029">
        <f t="shared" si="3898"/>
        <v>157105354.35558283</v>
      </c>
      <c r="R1481" s="1029">
        <f t="shared" si="3898"/>
        <v>148024128.2283873</v>
      </c>
      <c r="S1481" s="1029">
        <f t="shared" si="3898"/>
        <v>349225584.75463712</v>
      </c>
      <c r="T1481" s="1029">
        <f t="shared" si="3898"/>
        <v>552630651.8012979</v>
      </c>
      <c r="U1481" s="1029">
        <f t="shared" si="3898"/>
        <v>297570350.9699297</v>
      </c>
      <c r="V1481" s="1029">
        <f t="shared" si="3898"/>
        <v>170333257.51173347</v>
      </c>
      <c r="W1481" s="1029">
        <f t="shared" si="3898"/>
        <v>279736873.47458601</v>
      </c>
      <c r="X1481" s="1029">
        <f t="shared" si="3898"/>
        <v>335780833.50051165</v>
      </c>
      <c r="Y1481" s="1029">
        <f t="shared" si="3898"/>
        <v>336076111.29957467</v>
      </c>
      <c r="Z1481" s="1029">
        <f t="shared" si="3898"/>
        <v>449115820.97624481</v>
      </c>
      <c r="AA1481" s="1029">
        <f t="shared" si="3898"/>
        <v>241831595.91028574</v>
      </c>
      <c r="AB1481" s="1029">
        <f t="shared" si="3898"/>
        <v>177103217.6334289</v>
      </c>
      <c r="AC1481" s="1029">
        <f t="shared" si="3898"/>
        <v>162818815.26317072</v>
      </c>
      <c r="AD1481" s="1029">
        <f t="shared" si="3898"/>
        <v>150768583.09433186</v>
      </c>
      <c r="AE1481" s="1029">
        <f t="shared" si="3898"/>
        <v>378597434.02925348</v>
      </c>
      <c r="AF1481" s="1029">
        <f t="shared" si="3898"/>
        <v>483344586.71556544</v>
      </c>
      <c r="AG1481" s="1029">
        <f t="shared" si="3898"/>
        <v>256776811.69264427</v>
      </c>
      <c r="AH1481" s="1029">
        <f t="shared" si="3898"/>
        <v>155898632.21397516</v>
      </c>
      <c r="AI1481" s="1029">
        <f t="shared" si="3898"/>
        <v>282792249.89084101</v>
      </c>
      <c r="AJ1481" s="1029">
        <f t="shared" si="3898"/>
        <v>368715590.54740143</v>
      </c>
      <c r="AK1481" s="1029">
        <f t="shared" si="3898"/>
        <v>358989621.01557922</v>
      </c>
      <c r="AL1481" s="1029">
        <f t="shared" si="3898"/>
        <v>724383004.93355441</v>
      </c>
      <c r="AM1481" s="1029">
        <f t="shared" si="3898"/>
        <v>384828471.37095088</v>
      </c>
      <c r="AN1481" s="1029">
        <f t="shared" si="3898"/>
        <v>308783309.52849185</v>
      </c>
      <c r="AO1481" s="1029">
        <f t="shared" si="3898"/>
        <v>211950143.19550464</v>
      </c>
      <c r="AP1481" s="1029">
        <f t="shared" si="3898"/>
        <v>200213585.77186325</v>
      </c>
      <c r="AQ1481" s="1029">
        <f t="shared" si="3898"/>
        <v>386026349.72479469</v>
      </c>
      <c r="AR1481" s="1029">
        <f t="shared" si="3898"/>
        <v>575748994.98217297</v>
      </c>
      <c r="AS1481" s="1029">
        <f t="shared" si="3898"/>
        <v>308541617.16108716</v>
      </c>
      <c r="AT1481" s="1029">
        <f t="shared" si="3898"/>
        <v>190379228.15372178</v>
      </c>
      <c r="AU1481" s="1029">
        <f t="shared" si="3898"/>
        <v>267620617.42242405</v>
      </c>
      <c r="AV1481" s="1029">
        <f t="shared" si="3898"/>
        <v>336774277.08449149</v>
      </c>
      <c r="AW1481" s="1029">
        <f t="shared" si="3898"/>
        <v>290460515.92181462</v>
      </c>
      <c r="AX1481" s="1029">
        <f t="shared" si="3898"/>
        <v>649517530.94432545</v>
      </c>
      <c r="AY1481" s="1029">
        <f t="shared" si="3898"/>
        <v>340223468.58988494</v>
      </c>
      <c r="AZ1481" s="1029">
        <f t="shared" si="3898"/>
        <v>280235716.12336969</v>
      </c>
      <c r="BA1481" s="1029">
        <f t="shared" si="3898"/>
        <v>197454243.25230584</v>
      </c>
      <c r="BB1481" s="1029">
        <f t="shared" si="3898"/>
        <v>192312022.77991045</v>
      </c>
      <c r="BC1481" s="1029">
        <f t="shared" si="3898"/>
        <v>358533978.5406158</v>
      </c>
      <c r="BD1481" s="1029">
        <f t="shared" si="3898"/>
        <v>535806302.99231237</v>
      </c>
      <c r="BE1481" s="1029">
        <f t="shared" si="3898"/>
        <v>295893032.99575472</v>
      </c>
      <c r="BF1481" s="1029">
        <f t="shared" si="3898"/>
        <v>178264894.50842604</v>
      </c>
      <c r="BG1481" s="1029">
        <f t="shared" si="3898"/>
        <v>252543823.52288014</v>
      </c>
      <c r="BH1481" s="1029">
        <f t="shared" si="3898"/>
        <v>338275769.2693634</v>
      </c>
      <c r="BI1481" s="1029">
        <f t="shared" si="3898"/>
        <v>337590661.40429789</v>
      </c>
      <c r="BJ1481" s="1029">
        <f t="shared" si="3898"/>
        <v>783065483.47140622</v>
      </c>
      <c r="BK1481" s="1029">
        <f t="shared" si="3898"/>
        <v>432439147.58868718</v>
      </c>
      <c r="BL1481" s="1029">
        <f t="shared" si="3898"/>
        <v>371434957.99991119</v>
      </c>
      <c r="BM1481" s="1029">
        <f t="shared" si="3898"/>
        <v>272446700.45868105</v>
      </c>
      <c r="BN1481" s="1029">
        <f t="shared" si="3898"/>
        <v>210074432.13497773</v>
      </c>
      <c r="BO1481" s="1029">
        <f t="shared" si="3898"/>
        <v>392904684.99057508</v>
      </c>
      <c r="BP1481" s="1029">
        <f t="shared" si="3898"/>
        <v>564052751.31189442</v>
      </c>
      <c r="BQ1481" s="1029">
        <f t="shared" si="3898"/>
        <v>303720712.24486637</v>
      </c>
      <c r="BR1481" s="1029">
        <f t="shared" si="3898"/>
        <v>183254181.12158677</v>
      </c>
      <c r="BS1481" s="1029">
        <f t="shared" si="3898"/>
        <v>278735424.0190872</v>
      </c>
      <c r="BT1481" s="1029">
        <f t="shared" si="3898"/>
        <v>340108955.1671263</v>
      </c>
      <c r="BU1481" s="1029">
        <f t="shared" si="3898"/>
        <v>338019440.04975259</v>
      </c>
      <c r="BV1481" s="1030">
        <f t="shared" si="3898"/>
        <v>666474488.74640536</v>
      </c>
      <c r="BW1481" s="247">
        <f t="shared" si="3890"/>
        <v>19590096870.044399</v>
      </c>
    </row>
    <row r="1482" spans="1:75" ht="16.2" thickBot="1" x14ac:dyDescent="0.35">
      <c r="A1482" s="299" t="s">
        <v>713</v>
      </c>
      <c r="O1482" s="1026">
        <f>+(O1481/O1474)*O1475</f>
        <v>46693552.330892332</v>
      </c>
      <c r="P1482" s="1019">
        <f t="shared" ref="P1482:BV1482" si="3899">+(P1481/P1474)*P1475</f>
        <v>53814684.139642626</v>
      </c>
      <c r="Q1482" s="1019">
        <f t="shared" si="3899"/>
        <v>72510163.548730522</v>
      </c>
      <c r="R1482" s="1019">
        <f t="shared" si="3899"/>
        <v>68318828.413101822</v>
      </c>
      <c r="S1482" s="1019">
        <f t="shared" si="3899"/>
        <v>161181039.11752486</v>
      </c>
      <c r="T1482" s="1019">
        <f t="shared" si="3899"/>
        <v>255060300.83136824</v>
      </c>
      <c r="U1482" s="1019">
        <f t="shared" si="3899"/>
        <v>127237093.45819624</v>
      </c>
      <c r="V1482" s="1019">
        <f t="shared" si="3899"/>
        <v>69155990.993569329</v>
      </c>
      <c r="W1482" s="1019">
        <f t="shared" si="3899"/>
        <v>129109326.21903968</v>
      </c>
      <c r="X1482" s="1019">
        <f t="shared" si="3899"/>
        <v>154975769.30792841</v>
      </c>
      <c r="Y1482" s="1019">
        <f t="shared" si="3899"/>
        <v>155112051.36903441</v>
      </c>
      <c r="Z1482" s="1019">
        <f t="shared" si="3899"/>
        <v>207284225.06595907</v>
      </c>
      <c r="AA1482" s="1019">
        <f t="shared" si="3899"/>
        <v>64728378.276856847</v>
      </c>
      <c r="AB1482" s="1019">
        <f t="shared" si="3899"/>
        <v>60519249.062020734</v>
      </c>
      <c r="AC1482" s="1019">
        <f t="shared" si="3899"/>
        <v>76321319.6546112</v>
      </c>
      <c r="AD1482" s="1019">
        <f t="shared" si="3899"/>
        <v>70672773.325467974</v>
      </c>
      <c r="AE1482" s="1019">
        <f t="shared" si="3899"/>
        <v>177467547.2012125</v>
      </c>
      <c r="AF1482" s="1019">
        <f t="shared" si="3899"/>
        <v>226567775.02292117</v>
      </c>
      <c r="AG1482" s="1019">
        <f t="shared" si="3899"/>
        <v>117164004.45276341</v>
      </c>
      <c r="AH1482" s="1019">
        <f t="shared" si="3899"/>
        <v>73077483.850300744</v>
      </c>
      <c r="AI1482" s="1019">
        <f t="shared" si="3899"/>
        <v>132558867.13633159</v>
      </c>
      <c r="AJ1482" s="1019">
        <f t="shared" si="3899"/>
        <v>172835433.06909424</v>
      </c>
      <c r="AK1482" s="1019">
        <f t="shared" si="3899"/>
        <v>168276384.85105264</v>
      </c>
      <c r="AL1482" s="1019">
        <f t="shared" si="3899"/>
        <v>339554533.56260353</v>
      </c>
      <c r="AM1482" s="1019">
        <f t="shared" si="3899"/>
        <v>76045161.842459038</v>
      </c>
      <c r="AN1482" s="1019">
        <f t="shared" si="3899"/>
        <v>104755277.84664407</v>
      </c>
      <c r="AO1482" s="1019">
        <f t="shared" si="3899"/>
        <v>100928639.61690685</v>
      </c>
      <c r="AP1482" s="1019">
        <f t="shared" si="3899"/>
        <v>95339802.748506203</v>
      </c>
      <c r="AQ1482" s="1019">
        <f t="shared" si="3899"/>
        <v>183822071.29752111</v>
      </c>
      <c r="AR1482" s="1019">
        <f t="shared" si="3899"/>
        <v>274166188.0867489</v>
      </c>
      <c r="AS1482" s="1019">
        <f t="shared" si="3899"/>
        <v>146924579.60051757</v>
      </c>
      <c r="AT1482" s="1019">
        <f t="shared" si="3899"/>
        <v>90656775.311295956</v>
      </c>
      <c r="AU1482" s="1019">
        <f t="shared" si="3899"/>
        <v>127438389.24877323</v>
      </c>
      <c r="AV1482" s="1019">
        <f t="shared" si="3899"/>
        <v>160368703.37356722</v>
      </c>
      <c r="AW1482" s="1019">
        <f t="shared" si="3899"/>
        <v>138314531.39134017</v>
      </c>
      <c r="AX1482" s="1019">
        <f t="shared" si="3899"/>
        <v>309294062.35444051</v>
      </c>
      <c r="AY1482" s="1019">
        <f t="shared" si="3899"/>
        <v>59987752.466515243</v>
      </c>
      <c r="AZ1482" s="1019">
        <f t="shared" si="3899"/>
        <v>84465076.698050082</v>
      </c>
      <c r="BA1482" s="1019">
        <f t="shared" si="3899"/>
        <v>88412347.724912927</v>
      </c>
      <c r="BB1482" s="1019">
        <f t="shared" si="3899"/>
        <v>86109860.946228415</v>
      </c>
      <c r="BC1482" s="1019">
        <f t="shared" si="3899"/>
        <v>160537602.33161891</v>
      </c>
      <c r="BD1482" s="1019">
        <f t="shared" si="3899"/>
        <v>239913269.99655768</v>
      </c>
      <c r="BE1482" s="1019">
        <f t="shared" si="3899"/>
        <v>126569856.05259518</v>
      </c>
      <c r="BF1482" s="1019">
        <f t="shared" si="3899"/>
        <v>79820102.018698111</v>
      </c>
      <c r="BG1482" s="1019">
        <f t="shared" si="3899"/>
        <v>113079323.96546863</v>
      </c>
      <c r="BH1482" s="1019">
        <f t="shared" si="3899"/>
        <v>151466762.35941634</v>
      </c>
      <c r="BI1482" s="1019">
        <f t="shared" si="3899"/>
        <v>151159997.64371535</v>
      </c>
      <c r="BJ1482" s="1019">
        <f t="shared" si="3899"/>
        <v>350626335.88271904</v>
      </c>
      <c r="BK1482" s="1019">
        <f t="shared" si="3899"/>
        <v>61004189.588775985</v>
      </c>
      <c r="BL1482" s="1019">
        <f t="shared" si="3899"/>
        <v>98988257.541230157</v>
      </c>
      <c r="BM1482" s="1019">
        <f t="shared" si="3899"/>
        <v>105541316.57598886</v>
      </c>
      <c r="BN1482" s="1019">
        <f t="shared" si="3899"/>
        <v>96957430.216143429</v>
      </c>
      <c r="BO1482" s="1019">
        <f t="shared" si="3899"/>
        <v>181340623.84180373</v>
      </c>
      <c r="BP1482" s="1019">
        <f t="shared" si="3899"/>
        <v>260332039.06702802</v>
      </c>
      <c r="BQ1482" s="1019">
        <f t="shared" si="3899"/>
        <v>134815045.32967865</v>
      </c>
      <c r="BR1482" s="1019">
        <f t="shared" si="3899"/>
        <v>84578852.825347602</v>
      </c>
      <c r="BS1482" s="1019">
        <f t="shared" si="3899"/>
        <v>128647118.77804011</v>
      </c>
      <c r="BT1482" s="1019">
        <f t="shared" si="3899"/>
        <v>156973363.92328891</v>
      </c>
      <c r="BU1482" s="1019">
        <f t="shared" si="3899"/>
        <v>156008972.33065489</v>
      </c>
      <c r="BV1482" s="1027">
        <f t="shared" si="3899"/>
        <v>307603610.1906485</v>
      </c>
      <c r="BW1482" s="247">
        <f t="shared" si="3890"/>
        <v>8453190065.2740688</v>
      </c>
    </row>
    <row r="1483" spans="1:75" ht="16.2" thickBot="1" x14ac:dyDescent="0.35">
      <c r="A1483" s="48" t="s">
        <v>714</v>
      </c>
      <c r="N1483" s="166">
        <f>+N1476*N712</f>
        <v>32712500</v>
      </c>
      <c r="O1483" s="1026">
        <f>+O1481-O1482</f>
        <v>54475811.052707694</v>
      </c>
      <c r="P1483" s="1019">
        <f t="shared" ref="P1483:BV1483" si="3900">+P1481-P1482</f>
        <v>62783798.162916407</v>
      </c>
      <c r="Q1483" s="1019">
        <f t="shared" si="3900"/>
        <v>84595190.806852311</v>
      </c>
      <c r="R1483" s="1019">
        <f t="shared" si="3900"/>
        <v>79705299.815285474</v>
      </c>
      <c r="S1483" s="1019">
        <f t="shared" si="3900"/>
        <v>188044545.63711226</v>
      </c>
      <c r="T1483" s="1019">
        <f t="shared" si="3900"/>
        <v>297570350.9699297</v>
      </c>
      <c r="U1483" s="1019">
        <f t="shared" si="3900"/>
        <v>170333257.51173347</v>
      </c>
      <c r="V1483" s="1019">
        <f t="shared" si="3900"/>
        <v>101177266.51816414</v>
      </c>
      <c r="W1483" s="1019">
        <f t="shared" si="3900"/>
        <v>150627547.25554633</v>
      </c>
      <c r="X1483" s="1019">
        <f t="shared" si="3900"/>
        <v>180805064.19258323</v>
      </c>
      <c r="Y1483" s="1019">
        <f t="shared" si="3900"/>
        <v>180964059.93054026</v>
      </c>
      <c r="Z1483" s="1019">
        <f t="shared" si="3900"/>
        <v>241831595.91028574</v>
      </c>
      <c r="AA1483" s="1019">
        <f t="shared" si="3900"/>
        <v>177103217.6334289</v>
      </c>
      <c r="AB1483" s="1019">
        <f t="shared" si="3900"/>
        <v>116583968.57140817</v>
      </c>
      <c r="AC1483" s="1019">
        <f t="shared" si="3900"/>
        <v>86497495.608559519</v>
      </c>
      <c r="AD1483" s="1019">
        <f t="shared" si="3900"/>
        <v>80095809.768863887</v>
      </c>
      <c r="AE1483" s="1019">
        <f t="shared" si="3900"/>
        <v>201129886.82804099</v>
      </c>
      <c r="AF1483" s="1019">
        <f t="shared" si="3900"/>
        <v>256776811.69264427</v>
      </c>
      <c r="AG1483" s="1019">
        <f t="shared" si="3900"/>
        <v>139612807.23988086</v>
      </c>
      <c r="AH1483" s="1019">
        <f t="shared" si="3900"/>
        <v>82821148.363674417</v>
      </c>
      <c r="AI1483" s="1019">
        <f t="shared" si="3900"/>
        <v>150233382.75450942</v>
      </c>
      <c r="AJ1483" s="1019">
        <f t="shared" si="3900"/>
        <v>195880157.47830719</v>
      </c>
      <c r="AK1483" s="1019">
        <f t="shared" si="3900"/>
        <v>190713236.16452658</v>
      </c>
      <c r="AL1483" s="1019">
        <f t="shared" si="3900"/>
        <v>384828471.37095088</v>
      </c>
      <c r="AM1483" s="1019">
        <f t="shared" si="3900"/>
        <v>308783309.52849185</v>
      </c>
      <c r="AN1483" s="1019">
        <f t="shared" si="3900"/>
        <v>204028031.68184778</v>
      </c>
      <c r="AO1483" s="1019">
        <f t="shared" si="3900"/>
        <v>111021503.57859778</v>
      </c>
      <c r="AP1483" s="1019">
        <f t="shared" si="3900"/>
        <v>104873783.02335705</v>
      </c>
      <c r="AQ1483" s="1019">
        <f t="shared" si="3900"/>
        <v>202204278.42727357</v>
      </c>
      <c r="AR1483" s="1019">
        <f t="shared" si="3900"/>
        <v>301582806.89542407</v>
      </c>
      <c r="AS1483" s="1019">
        <f t="shared" si="3900"/>
        <v>161617037.56056958</v>
      </c>
      <c r="AT1483" s="1019">
        <f t="shared" si="3900"/>
        <v>99722452.842425823</v>
      </c>
      <c r="AU1483" s="1019">
        <f t="shared" si="3900"/>
        <v>140182228.1736508</v>
      </c>
      <c r="AV1483" s="1019">
        <f t="shared" si="3900"/>
        <v>176405573.71092427</v>
      </c>
      <c r="AW1483" s="1019">
        <f t="shared" si="3900"/>
        <v>152145984.53047445</v>
      </c>
      <c r="AX1483" s="1019">
        <f t="shared" si="3900"/>
        <v>340223468.58988494</v>
      </c>
      <c r="AY1483" s="1019">
        <f t="shared" si="3900"/>
        <v>280235716.12336969</v>
      </c>
      <c r="AZ1483" s="1019">
        <f t="shared" si="3900"/>
        <v>195770639.42531961</v>
      </c>
      <c r="BA1483" s="1019">
        <f t="shared" si="3900"/>
        <v>109041895.52739291</v>
      </c>
      <c r="BB1483" s="1019">
        <f t="shared" si="3900"/>
        <v>106202161.83368203</v>
      </c>
      <c r="BC1483" s="1019">
        <f t="shared" si="3900"/>
        <v>197996376.20899689</v>
      </c>
      <c r="BD1483" s="1019">
        <f t="shared" si="3900"/>
        <v>295893032.99575472</v>
      </c>
      <c r="BE1483" s="1019">
        <f t="shared" si="3900"/>
        <v>169323176.94315952</v>
      </c>
      <c r="BF1483" s="1019">
        <f t="shared" si="3900"/>
        <v>98444792.489727929</v>
      </c>
      <c r="BG1483" s="1019">
        <f t="shared" si="3900"/>
        <v>139464499.55741149</v>
      </c>
      <c r="BH1483" s="1019">
        <f t="shared" si="3900"/>
        <v>186809006.90994707</v>
      </c>
      <c r="BI1483" s="1019">
        <f t="shared" si="3900"/>
        <v>186430663.76058254</v>
      </c>
      <c r="BJ1483" s="1019">
        <f t="shared" si="3900"/>
        <v>432439147.58868718</v>
      </c>
      <c r="BK1483" s="1019">
        <f t="shared" si="3900"/>
        <v>371434957.99991119</v>
      </c>
      <c r="BL1483" s="1019">
        <f t="shared" si="3900"/>
        <v>272446700.45868105</v>
      </c>
      <c r="BM1483" s="1019">
        <f t="shared" si="3900"/>
        <v>166905383.88269219</v>
      </c>
      <c r="BN1483" s="1019">
        <f t="shared" si="3900"/>
        <v>113117001.9188343</v>
      </c>
      <c r="BO1483" s="1019">
        <f t="shared" si="3900"/>
        <v>211564061.14877135</v>
      </c>
      <c r="BP1483" s="1019">
        <f t="shared" si="3900"/>
        <v>303720712.24486637</v>
      </c>
      <c r="BQ1483" s="1019">
        <f t="shared" si="3900"/>
        <v>168905666.91518772</v>
      </c>
      <c r="BR1483" s="1019">
        <f t="shared" si="3900"/>
        <v>98675328.296239167</v>
      </c>
      <c r="BS1483" s="1019">
        <f t="shared" si="3900"/>
        <v>150088305.24104708</v>
      </c>
      <c r="BT1483" s="1019">
        <f t="shared" si="3900"/>
        <v>183135591.24383739</v>
      </c>
      <c r="BU1483" s="1019">
        <f t="shared" si="3900"/>
        <v>182010467.7190977</v>
      </c>
      <c r="BV1483" s="1027">
        <f t="shared" si="3900"/>
        <v>358870878.55575687</v>
      </c>
      <c r="BW1483" s="247">
        <f t="shared" si="3890"/>
        <v>11169619304.770327</v>
      </c>
    </row>
    <row r="1484" spans="1:75" x14ac:dyDescent="0.3">
      <c r="BW1484" s="247">
        <f t="shared" si="3890"/>
        <v>0</v>
      </c>
    </row>
    <row r="1485" spans="1:75" x14ac:dyDescent="0.3">
      <c r="A1485" s="3" t="s">
        <v>716</v>
      </c>
      <c r="BW1485" s="247">
        <f t="shared" si="3890"/>
        <v>0</v>
      </c>
    </row>
    <row r="1486" spans="1:75" ht="16.2" thickBot="1" x14ac:dyDescent="0.35">
      <c r="BW1486" s="247">
        <f t="shared" si="3890"/>
        <v>0</v>
      </c>
    </row>
    <row r="1487" spans="1:75" ht="16.2" thickBot="1" x14ac:dyDescent="0.35">
      <c r="A1487" s="51" t="s">
        <v>375</v>
      </c>
      <c r="O1487" s="167">
        <f t="shared" ref="O1487:AT1487" si="3901">+(O555/O559)*O1482</f>
        <v>17554302.848019972</v>
      </c>
      <c r="P1487" s="167">
        <f t="shared" si="3901"/>
        <v>27266171.873937789</v>
      </c>
      <c r="Q1487" s="167">
        <f t="shared" si="3901"/>
        <v>38909774.891804151</v>
      </c>
      <c r="R1487" s="167">
        <f t="shared" si="3901"/>
        <v>24270886.927163292</v>
      </c>
      <c r="S1487" s="167">
        <f t="shared" si="3901"/>
        <v>82644525.815706313</v>
      </c>
      <c r="T1487" s="167">
        <f t="shared" si="3901"/>
        <v>94284545.772007182</v>
      </c>
      <c r="U1487" s="167">
        <f t="shared" si="3901"/>
        <v>77460611.424497738</v>
      </c>
      <c r="V1487" s="167">
        <f t="shared" si="3901"/>
        <v>30486633.764751632</v>
      </c>
      <c r="W1487" s="167">
        <f t="shared" si="3901"/>
        <v>64638129.582935728</v>
      </c>
      <c r="X1487" s="167">
        <f t="shared" si="3901"/>
        <v>73664748.877752259</v>
      </c>
      <c r="Y1487" s="167">
        <f t="shared" si="3901"/>
        <v>77664919.480049387</v>
      </c>
      <c r="Z1487" s="167">
        <f t="shared" si="3901"/>
        <v>93765506.117427319</v>
      </c>
      <c r="AA1487" s="167">
        <f t="shared" si="3901"/>
        <v>18858188.745803863</v>
      </c>
      <c r="AB1487" s="167">
        <f t="shared" si="3901"/>
        <v>21559281.666994337</v>
      </c>
      <c r="AC1487" s="167">
        <f t="shared" si="3901"/>
        <v>29894341.207952414</v>
      </c>
      <c r="AD1487" s="167">
        <f t="shared" si="3901"/>
        <v>17545453.642282262</v>
      </c>
      <c r="AE1487" s="167">
        <f t="shared" si="3901"/>
        <v>75807982.449700624</v>
      </c>
      <c r="AF1487" s="167">
        <f t="shared" si="3901"/>
        <v>71529495.045332387</v>
      </c>
      <c r="AG1487" s="167">
        <f t="shared" si="3901"/>
        <v>58096355.255162843</v>
      </c>
      <c r="AH1487" s="167">
        <f t="shared" si="3901"/>
        <v>21303989.740932703</v>
      </c>
      <c r="AI1487" s="167">
        <f t="shared" si="3901"/>
        <v>53949832.548879556</v>
      </c>
      <c r="AJ1487" s="167">
        <f t="shared" si="3901"/>
        <v>67986190.463016734</v>
      </c>
      <c r="AK1487" s="167">
        <f t="shared" si="3901"/>
        <v>69304293.08432585</v>
      </c>
      <c r="AL1487" s="167">
        <f t="shared" si="3901"/>
        <v>136417607.48329592</v>
      </c>
      <c r="AM1487" s="167">
        <f t="shared" si="3901"/>
        <v>21313178.46745339</v>
      </c>
      <c r="AN1487" s="167">
        <f t="shared" si="3901"/>
        <v>36400816.245263621</v>
      </c>
      <c r="AO1487" s="167">
        <f t="shared" si="3901"/>
        <v>47592384.34882544</v>
      </c>
      <c r="AP1487" s="167">
        <f t="shared" si="3901"/>
        <v>23650911.459362399</v>
      </c>
      <c r="AQ1487" s="167">
        <f t="shared" si="3901"/>
        <v>82994018.721224174</v>
      </c>
      <c r="AR1487" s="167">
        <f t="shared" si="3901"/>
        <v>90202134.237429783</v>
      </c>
      <c r="AS1487" s="167">
        <f t="shared" si="3901"/>
        <v>74875112.9302122</v>
      </c>
      <c r="AT1487" s="167">
        <f t="shared" si="3901"/>
        <v>26208934.710997902</v>
      </c>
      <c r="AU1487" s="167">
        <f t="shared" ref="AU1487:BV1487" si="3902">+(AU555/AU559)*AU1482</f>
        <v>53769666.606325574</v>
      </c>
      <c r="AV1487" s="167">
        <f t="shared" si="3902"/>
        <v>63970179.859323256</v>
      </c>
      <c r="AW1487" s="167">
        <f t="shared" si="3902"/>
        <v>60005037.528153069</v>
      </c>
      <c r="AX1487" s="167">
        <f t="shared" si="3902"/>
        <v>129881273.47234569</v>
      </c>
      <c r="AY1487" s="167">
        <f t="shared" si="3902"/>
        <v>23698366.167788059</v>
      </c>
      <c r="AZ1487" s="167">
        <f t="shared" si="3902"/>
        <v>28646361.293568011</v>
      </c>
      <c r="BA1487" s="167">
        <f t="shared" si="3902"/>
        <v>39454918.914099626</v>
      </c>
      <c r="BB1487" s="167">
        <f t="shared" si="3902"/>
        <v>20968128.447863791</v>
      </c>
      <c r="BC1487" s="167">
        <f t="shared" si="3902"/>
        <v>73738867.436689258</v>
      </c>
      <c r="BD1487" s="167">
        <f t="shared" si="3902"/>
        <v>79289905.459568024</v>
      </c>
      <c r="BE1487" s="167">
        <f t="shared" si="3902"/>
        <v>65339803.337773971</v>
      </c>
      <c r="BF1487" s="167">
        <f t="shared" si="3902"/>
        <v>21866124.253116302</v>
      </c>
      <c r="BG1487" s="167">
        <f t="shared" si="3902"/>
        <v>48483977.931890115</v>
      </c>
      <c r="BH1487" s="167">
        <f t="shared" si="3902"/>
        <v>61048552.523938946</v>
      </c>
      <c r="BI1487" s="167">
        <f t="shared" si="3902"/>
        <v>66102864.572429031</v>
      </c>
      <c r="BJ1487" s="167">
        <f t="shared" si="3902"/>
        <v>148973656.70035452</v>
      </c>
      <c r="BK1487" s="167">
        <f t="shared" si="3902"/>
        <v>16686406.382917199</v>
      </c>
      <c r="BL1487" s="167">
        <f t="shared" si="3902"/>
        <v>34002863.460163288</v>
      </c>
      <c r="BM1487" s="167">
        <f t="shared" si="3902"/>
        <v>46207233.609357551</v>
      </c>
      <c r="BN1487" s="167">
        <f t="shared" si="3902"/>
        <v>24116424.272786938</v>
      </c>
      <c r="BO1487" s="167">
        <f t="shared" si="3902"/>
        <v>82068520.543556541</v>
      </c>
      <c r="BP1487" s="167">
        <f t="shared" si="3902"/>
        <v>84738354.555856943</v>
      </c>
      <c r="BQ1487" s="167">
        <f t="shared" si="3902"/>
        <v>70354980.44169417</v>
      </c>
      <c r="BR1487" s="167">
        <f t="shared" si="3902"/>
        <v>23849309.436114579</v>
      </c>
      <c r="BS1487" s="167">
        <f t="shared" si="3902"/>
        <v>55462666.25043536</v>
      </c>
      <c r="BT1487" s="167">
        <f t="shared" si="3902"/>
        <v>63000997.842509583</v>
      </c>
      <c r="BU1487" s="167">
        <f t="shared" si="3902"/>
        <v>67799525.521576986</v>
      </c>
      <c r="BV1487" s="167">
        <f t="shared" si="3902"/>
        <v>128529131.40266582</v>
      </c>
      <c r="BW1487" s="1020">
        <f t="shared" si="3890"/>
        <v>3430155358.0553637</v>
      </c>
    </row>
    <row r="1488" spans="1:75" ht="16.2" thickBot="1" x14ac:dyDescent="0.35">
      <c r="A1488" s="52" t="s">
        <v>384</v>
      </c>
      <c r="O1488" s="167">
        <f t="shared" ref="O1488:AT1488" si="3903">+(O556/O559)*O1482</f>
        <v>29139249.482872359</v>
      </c>
      <c r="P1488" s="167">
        <f t="shared" si="3903"/>
        <v>26548512.265704837</v>
      </c>
      <c r="Q1488" s="167">
        <f t="shared" si="3903"/>
        <v>16702325.123227378</v>
      </c>
      <c r="R1488" s="167">
        <f t="shared" si="3903"/>
        <v>34096580.164400347</v>
      </c>
      <c r="S1488" s="167">
        <f t="shared" si="3903"/>
        <v>19569534.231840383</v>
      </c>
      <c r="T1488" s="167">
        <f t="shared" si="3903"/>
        <v>38669357.228817694</v>
      </c>
      <c r="U1488" s="167">
        <f t="shared" si="3903"/>
        <v>21224324.265556339</v>
      </c>
      <c r="V1488" s="167">
        <f t="shared" si="3903"/>
        <v>38669357.228817694</v>
      </c>
      <c r="W1488" s="167">
        <f t="shared" si="3903"/>
        <v>20986075.045691706</v>
      </c>
      <c r="X1488" s="167">
        <f t="shared" si="3903"/>
        <v>36713492.053607516</v>
      </c>
      <c r="Y1488" s="167">
        <f t="shared" si="3903"/>
        <v>20308747.209440667</v>
      </c>
      <c r="Z1488" s="167">
        <f t="shared" si="3903"/>
        <v>22267333.829716571</v>
      </c>
      <c r="AA1488" s="167">
        <f t="shared" si="3903"/>
        <v>45870189.531052984</v>
      </c>
      <c r="AB1488" s="167">
        <f t="shared" si="3903"/>
        <v>38959967.395026401</v>
      </c>
      <c r="AC1488" s="167">
        <f t="shared" si="3903"/>
        <v>30942815.332333621</v>
      </c>
      <c r="AD1488" s="167">
        <f t="shared" si="3903"/>
        <v>45795436.187308103</v>
      </c>
      <c r="AE1488" s="167">
        <f t="shared" si="3903"/>
        <v>42225047.386378989</v>
      </c>
      <c r="AF1488" s="167">
        <f t="shared" si="3903"/>
        <v>52153628.798802324</v>
      </c>
      <c r="AG1488" s="167">
        <f t="shared" si="3903"/>
        <v>38304165.625994548</v>
      </c>
      <c r="AH1488" s="167">
        <f t="shared" si="3903"/>
        <v>51773494.109368049</v>
      </c>
      <c r="AI1488" s="167">
        <f t="shared" si="3903"/>
        <v>41798485.957060717</v>
      </c>
      <c r="AJ1488" s="167">
        <f t="shared" si="3903"/>
        <v>60351888.734717607</v>
      </c>
      <c r="AK1488" s="167">
        <f t="shared" si="3903"/>
        <v>43324567.651027285</v>
      </c>
      <c r="AL1488" s="167">
        <f t="shared" si="3903"/>
        <v>57035570.913358793</v>
      </c>
      <c r="AM1488" s="167">
        <f t="shared" si="3903"/>
        <v>45056761.072945014</v>
      </c>
      <c r="AN1488" s="167">
        <f t="shared" si="3903"/>
        <v>58421052.187326632</v>
      </c>
      <c r="AO1488" s="167">
        <f t="shared" si="3903"/>
        <v>42825671.259050474</v>
      </c>
      <c r="AP1488" s="167">
        <f t="shared" si="3903"/>
        <v>53138788.297847807</v>
      </c>
      <c r="AQ1488" s="167">
        <f t="shared" si="3903"/>
        <v>40668546.625614807</v>
      </c>
      <c r="AR1488" s="167">
        <f t="shared" si="3903"/>
        <v>58424001.903297462</v>
      </c>
      <c r="AS1488" s="167">
        <f t="shared" si="3903"/>
        <v>42841330.864937261</v>
      </c>
      <c r="AT1488" s="167">
        <f t="shared" si="3903"/>
        <v>55082149.297398351</v>
      </c>
      <c r="AU1488" s="167">
        <f t="shared" ref="AU1488:BV1488" si="3904">+(AU556/AU559)*AU1482</f>
        <v>36422159.066718914</v>
      </c>
      <c r="AV1488" s="167">
        <f t="shared" si="3904"/>
        <v>50011790.095557511</v>
      </c>
      <c r="AW1488" s="167">
        <f t="shared" si="3904"/>
        <v>32897539.031911291</v>
      </c>
      <c r="AX1488" s="167">
        <f t="shared" si="3904"/>
        <v>47993859.364905275</v>
      </c>
      <c r="AY1488" s="167">
        <f t="shared" si="3904"/>
        <v>33307748.490133986</v>
      </c>
      <c r="AZ1488" s="167">
        <f t="shared" si="3904"/>
        <v>47152608.389536314</v>
      </c>
      <c r="BA1488" s="167">
        <f t="shared" si="3904"/>
        <v>34593295.111502327</v>
      </c>
      <c r="BB1488" s="167">
        <f t="shared" si="3904"/>
        <v>47694184.931360185</v>
      </c>
      <c r="BC1488" s="167">
        <f t="shared" si="3904"/>
        <v>34195182.930365652</v>
      </c>
      <c r="BD1488" s="167">
        <f t="shared" si="3904"/>
        <v>49404541.395973571</v>
      </c>
      <c r="BE1488" s="167">
        <f t="shared" si="3904"/>
        <v>36293105.342668548</v>
      </c>
      <c r="BF1488" s="167">
        <f t="shared" si="3904"/>
        <v>48956361.65028885</v>
      </c>
      <c r="BG1488" s="167">
        <f t="shared" si="3904"/>
        <v>31628023.380975049</v>
      </c>
      <c r="BH1488" s="167">
        <f t="shared" si="3904"/>
        <v>45890348.423423566</v>
      </c>
      <c r="BI1488" s="167">
        <f t="shared" si="3904"/>
        <v>35024978.52713161</v>
      </c>
      <c r="BJ1488" s="167">
        <f t="shared" si="3904"/>
        <v>52141796.540784702</v>
      </c>
      <c r="BK1488" s="167">
        <f t="shared" si="3904"/>
        <v>41230529.585884035</v>
      </c>
      <c r="BL1488" s="167">
        <f t="shared" si="3904"/>
        <v>54784759.045781098</v>
      </c>
      <c r="BM1488" s="167">
        <f t="shared" si="3904"/>
        <v>40628615.636601783</v>
      </c>
      <c r="BN1488" s="167">
        <f t="shared" si="3904"/>
        <v>53553964.785469249</v>
      </c>
      <c r="BO1488" s="167">
        <f t="shared" si="3904"/>
        <v>38668128.061378047</v>
      </c>
      <c r="BP1488" s="167">
        <f t="shared" si="3904"/>
        <v>52893215.184401743</v>
      </c>
      <c r="BQ1488" s="167">
        <f t="shared" si="3904"/>
        <v>39225838.480284736</v>
      </c>
      <c r="BR1488" s="167">
        <f t="shared" si="3904"/>
        <v>51196941.22942555</v>
      </c>
      <c r="BS1488" s="167">
        <f t="shared" si="3904"/>
        <v>36482643.258318737</v>
      </c>
      <c r="BT1488" s="167">
        <f t="shared" si="3904"/>
        <v>47355964.60766606</v>
      </c>
      <c r="BU1488" s="167">
        <f t="shared" si="3904"/>
        <v>36204061.921143048</v>
      </c>
      <c r="BV1488" s="167">
        <f t="shared" si="3904"/>
        <v>45259649.731316477</v>
      </c>
      <c r="BW1488" s="1020">
        <f t="shared" si="3890"/>
        <v>2470980281.4614487</v>
      </c>
    </row>
    <row r="1489" spans="1:75" ht="16.2" thickBot="1" x14ac:dyDescent="0.35">
      <c r="A1489" s="53" t="s">
        <v>376</v>
      </c>
      <c r="O1489" s="167">
        <f t="shared" ref="O1489:AT1489" si="3905">+(O557/O559)*O1482</f>
        <v>0</v>
      </c>
      <c r="P1489" s="167">
        <f t="shared" si="3905"/>
        <v>0</v>
      </c>
      <c r="Q1489" s="167">
        <f t="shared" si="3905"/>
        <v>16898063.533698991</v>
      </c>
      <c r="R1489" s="167">
        <f t="shared" si="3905"/>
        <v>9951361.3215381894</v>
      </c>
      <c r="S1489" s="167">
        <f t="shared" si="3905"/>
        <v>58966979.069978155</v>
      </c>
      <c r="T1489" s="167">
        <f t="shared" si="3905"/>
        <v>122106397.83054335</v>
      </c>
      <c r="U1489" s="167">
        <f t="shared" si="3905"/>
        <v>28552157.768142164</v>
      </c>
      <c r="V1489" s="167">
        <f t="shared" si="3905"/>
        <v>0</v>
      </c>
      <c r="W1489" s="167">
        <f t="shared" si="3905"/>
        <v>43485121.590412252</v>
      </c>
      <c r="X1489" s="167">
        <f t="shared" si="3905"/>
        <v>44597528.37656866</v>
      </c>
      <c r="Y1489" s="167">
        <f t="shared" si="3905"/>
        <v>57138384.679544359</v>
      </c>
      <c r="Z1489" s="167">
        <f t="shared" si="3905"/>
        <v>91251385.118815184</v>
      </c>
      <c r="AA1489" s="167">
        <f t="shared" si="3905"/>
        <v>0</v>
      </c>
      <c r="AB1489" s="167">
        <f t="shared" si="3905"/>
        <v>0</v>
      </c>
      <c r="AC1489" s="167">
        <f t="shared" si="3905"/>
        <v>15484163.114325162</v>
      </c>
      <c r="AD1489" s="167">
        <f t="shared" si="3905"/>
        <v>7331883.4958775938</v>
      </c>
      <c r="AE1489" s="167">
        <f t="shared" si="3905"/>
        <v>59434517.365132876</v>
      </c>
      <c r="AF1489" s="167">
        <f t="shared" si="3905"/>
        <v>102884651.17878649</v>
      </c>
      <c r="AG1489" s="167">
        <f t="shared" si="3905"/>
        <v>20763483.571606018</v>
      </c>
      <c r="AH1489" s="167">
        <f t="shared" si="3905"/>
        <v>0</v>
      </c>
      <c r="AI1489" s="167">
        <f t="shared" si="3905"/>
        <v>36810548.63039133</v>
      </c>
      <c r="AJ1489" s="167">
        <f t="shared" si="3905"/>
        <v>44497353.871359907</v>
      </c>
      <c r="AK1489" s="167">
        <f t="shared" si="3905"/>
        <v>55647524.115699507</v>
      </c>
      <c r="AL1489" s="167">
        <f t="shared" si="3905"/>
        <v>146101355.16594887</v>
      </c>
      <c r="AM1489" s="167">
        <f t="shared" si="3905"/>
        <v>0</v>
      </c>
      <c r="AN1489" s="167">
        <f t="shared" si="3905"/>
        <v>0</v>
      </c>
      <c r="AO1489" s="167">
        <f t="shared" si="3905"/>
        <v>7704808.3978871023</v>
      </c>
      <c r="AP1489" s="167">
        <f t="shared" si="3905"/>
        <v>9514843.9508269802</v>
      </c>
      <c r="AQ1489" s="167">
        <f t="shared" si="3905"/>
        <v>57495056.966973528</v>
      </c>
      <c r="AR1489" s="167">
        <f t="shared" si="3905"/>
        <v>115606140.98782758</v>
      </c>
      <c r="AS1489" s="167">
        <f t="shared" si="3905"/>
        <v>26401334.23621859</v>
      </c>
      <c r="AT1489" s="167">
        <f t="shared" si="3905"/>
        <v>0</v>
      </c>
      <c r="AU1489" s="167">
        <f t="shared" ref="AU1489:BV1489" si="3906">+(AU557/AU559)*AU1482</f>
        <v>34860321.80507572</v>
      </c>
      <c r="AV1489" s="167">
        <f t="shared" si="3906"/>
        <v>37883162.052735232</v>
      </c>
      <c r="AW1489" s="167">
        <f t="shared" si="3906"/>
        <v>43256632.80201789</v>
      </c>
      <c r="AX1489" s="167">
        <f t="shared" si="3906"/>
        <v>123258469.60449478</v>
      </c>
      <c r="AY1489" s="167">
        <f t="shared" si="3906"/>
        <v>0</v>
      </c>
      <c r="AZ1489" s="167">
        <f t="shared" si="3906"/>
        <v>0</v>
      </c>
      <c r="BA1489" s="167">
        <f t="shared" si="3906"/>
        <v>12148821.154434625</v>
      </c>
      <c r="BB1489" s="167">
        <f t="shared" si="3906"/>
        <v>8681905.0135481246</v>
      </c>
      <c r="BC1489" s="167">
        <f t="shared" si="3906"/>
        <v>50413734.039564043</v>
      </c>
      <c r="BD1489" s="167">
        <f t="shared" si="3906"/>
        <v>102138836.7439786</v>
      </c>
      <c r="BE1489" s="167">
        <f t="shared" si="3906"/>
        <v>22612781.047465112</v>
      </c>
      <c r="BF1489" s="167">
        <f t="shared" si="3906"/>
        <v>0</v>
      </c>
      <c r="BG1489" s="167">
        <f t="shared" si="3906"/>
        <v>30941902.502840988</v>
      </c>
      <c r="BH1489" s="167">
        <f t="shared" si="3906"/>
        <v>36093743.258819535</v>
      </c>
      <c r="BI1489" s="167">
        <f t="shared" si="3906"/>
        <v>47789197.51837603</v>
      </c>
      <c r="BJ1489" s="167">
        <f t="shared" si="3906"/>
        <v>139927820.23618719</v>
      </c>
      <c r="BK1489" s="167">
        <f t="shared" si="3906"/>
        <v>0</v>
      </c>
      <c r="BL1489" s="167">
        <f t="shared" si="3906"/>
        <v>0</v>
      </c>
      <c r="BM1489" s="167">
        <f t="shared" si="3906"/>
        <v>16281554.054318037</v>
      </c>
      <c r="BN1489" s="167">
        <f t="shared" si="3906"/>
        <v>9315573.5639052391</v>
      </c>
      <c r="BO1489" s="167">
        <f t="shared" si="3906"/>
        <v>58297025.135659032</v>
      </c>
      <c r="BP1489" s="167">
        <f t="shared" si="3906"/>
        <v>112852029.84585375</v>
      </c>
      <c r="BQ1489" s="167">
        <f t="shared" si="3906"/>
        <v>22894003.164709888</v>
      </c>
      <c r="BR1489" s="167">
        <f t="shared" si="3906"/>
        <v>0</v>
      </c>
      <c r="BS1489" s="167">
        <f t="shared" si="3906"/>
        <v>34525245.732939027</v>
      </c>
      <c r="BT1489" s="167">
        <f t="shared" si="3906"/>
        <v>37798969.031673871</v>
      </c>
      <c r="BU1489" s="167">
        <f t="shared" si="3906"/>
        <v>49845441.583189793</v>
      </c>
      <c r="BV1489" s="167">
        <f t="shared" si="3906"/>
        <v>125387719.45948374</v>
      </c>
      <c r="BW1489" s="1020">
        <f t="shared" si="3890"/>
        <v>2335829933.6893735</v>
      </c>
    </row>
    <row r="1490" spans="1:75" ht="16.2" thickBot="1" x14ac:dyDescent="0.35">
      <c r="A1490" s="54" t="s">
        <v>377</v>
      </c>
      <c r="O1490" s="167">
        <f t="shared" ref="O1490:AT1490" si="3907">+(O558/O559)*O1482</f>
        <v>0</v>
      </c>
      <c r="P1490" s="167">
        <f t="shared" si="3907"/>
        <v>0</v>
      </c>
      <c r="Q1490" s="167">
        <f t="shared" si="3907"/>
        <v>0</v>
      </c>
      <c r="R1490" s="167">
        <f t="shared" si="3907"/>
        <v>0</v>
      </c>
      <c r="S1490" s="167">
        <f t="shared" si="3907"/>
        <v>0</v>
      </c>
      <c r="T1490" s="167">
        <f t="shared" si="3907"/>
        <v>0</v>
      </c>
      <c r="U1490" s="167">
        <f t="shared" si="3907"/>
        <v>0</v>
      </c>
      <c r="V1490" s="167">
        <f t="shared" si="3907"/>
        <v>0</v>
      </c>
      <c r="W1490" s="167">
        <f t="shared" si="3907"/>
        <v>0</v>
      </c>
      <c r="X1490" s="167">
        <f t="shared" si="3907"/>
        <v>0</v>
      </c>
      <c r="Y1490" s="167">
        <f t="shared" si="3907"/>
        <v>0</v>
      </c>
      <c r="Z1490" s="167">
        <f t="shared" si="3907"/>
        <v>0</v>
      </c>
      <c r="AA1490" s="167">
        <f t="shared" si="3907"/>
        <v>0</v>
      </c>
      <c r="AB1490" s="167">
        <f t="shared" si="3907"/>
        <v>0</v>
      </c>
      <c r="AC1490" s="167">
        <f t="shared" si="3907"/>
        <v>0</v>
      </c>
      <c r="AD1490" s="167">
        <f t="shared" si="3907"/>
        <v>0</v>
      </c>
      <c r="AE1490" s="167">
        <f t="shared" si="3907"/>
        <v>0</v>
      </c>
      <c r="AF1490" s="167">
        <f t="shared" si="3907"/>
        <v>0</v>
      </c>
      <c r="AG1490" s="167">
        <f t="shared" si="3907"/>
        <v>0</v>
      </c>
      <c r="AH1490" s="167">
        <f t="shared" si="3907"/>
        <v>0</v>
      </c>
      <c r="AI1490" s="167">
        <f t="shared" si="3907"/>
        <v>0</v>
      </c>
      <c r="AJ1490" s="167">
        <f t="shared" si="3907"/>
        <v>0</v>
      </c>
      <c r="AK1490" s="167">
        <f t="shared" si="3907"/>
        <v>0</v>
      </c>
      <c r="AL1490" s="167">
        <f t="shared" si="3907"/>
        <v>0</v>
      </c>
      <c r="AM1490" s="167">
        <f t="shared" si="3907"/>
        <v>9675222.302060632</v>
      </c>
      <c r="AN1490" s="167">
        <f t="shared" si="3907"/>
        <v>9933409.4140538163</v>
      </c>
      <c r="AO1490" s="167">
        <f t="shared" si="3907"/>
        <v>2805775.6111438405</v>
      </c>
      <c r="AP1490" s="167">
        <f t="shared" si="3907"/>
        <v>9035259.040469002</v>
      </c>
      <c r="AQ1490" s="167">
        <f t="shared" si="3907"/>
        <v>2664448.9837086126</v>
      </c>
      <c r="AR1490" s="167">
        <f t="shared" si="3907"/>
        <v>9933910.9581940975</v>
      </c>
      <c r="AS1490" s="167">
        <f t="shared" si="3907"/>
        <v>2806801.5691495305</v>
      </c>
      <c r="AT1490" s="167">
        <f t="shared" si="3907"/>
        <v>9365691.3028997015</v>
      </c>
      <c r="AU1490" s="167">
        <f t="shared" ref="AU1490:BV1490" si="3908">+(AU558/AU559)*AU1482</f>
        <v>2386241.770653036</v>
      </c>
      <c r="AV1490" s="167">
        <f t="shared" si="3908"/>
        <v>8503571.3659512512</v>
      </c>
      <c r="AW1490" s="167">
        <f t="shared" si="3908"/>
        <v>2155322.0292579201</v>
      </c>
      <c r="AX1490" s="167">
        <f t="shared" si="3908"/>
        <v>8160459.9126947196</v>
      </c>
      <c r="AY1490" s="167">
        <f t="shared" si="3908"/>
        <v>2981637.8085932061</v>
      </c>
      <c r="AZ1490" s="167">
        <f t="shared" si="3908"/>
        <v>8666107.0149457585</v>
      </c>
      <c r="BA1490" s="167">
        <f t="shared" si="3908"/>
        <v>2215312.544876352</v>
      </c>
      <c r="BB1490" s="167">
        <f t="shared" si="3908"/>
        <v>8765642.5534563158</v>
      </c>
      <c r="BC1490" s="167">
        <f t="shared" si="3908"/>
        <v>2189817.9249999439</v>
      </c>
      <c r="BD1490" s="167">
        <f t="shared" si="3908"/>
        <v>9079986.3970374707</v>
      </c>
      <c r="BE1490" s="167">
        <f t="shared" si="3908"/>
        <v>2324166.3246875629</v>
      </c>
      <c r="BF1490" s="167">
        <f t="shared" si="3908"/>
        <v>8997616.1152929552</v>
      </c>
      <c r="BG1490" s="167">
        <f t="shared" si="3908"/>
        <v>2025420.1497624768</v>
      </c>
      <c r="BH1490" s="167">
        <f t="shared" si="3908"/>
        <v>8434118.1532342974</v>
      </c>
      <c r="BI1490" s="167">
        <f t="shared" si="3908"/>
        <v>2242957.0257786824</v>
      </c>
      <c r="BJ1490" s="167">
        <f t="shared" si="3908"/>
        <v>9583062.4053926766</v>
      </c>
      <c r="BK1490" s="167">
        <f t="shared" si="3908"/>
        <v>3087253.619974745</v>
      </c>
      <c r="BL1490" s="167">
        <f t="shared" si="3908"/>
        <v>10200635.035285775</v>
      </c>
      <c r="BM1490" s="167">
        <f t="shared" si="3908"/>
        <v>2423913.2757114717</v>
      </c>
      <c r="BN1490" s="167">
        <f t="shared" si="3908"/>
        <v>9971467.5939819962</v>
      </c>
      <c r="BO1490" s="167">
        <f t="shared" si="3908"/>
        <v>2306950.1012101197</v>
      </c>
      <c r="BP1490" s="167">
        <f t="shared" si="3908"/>
        <v>9848439.4809155874</v>
      </c>
      <c r="BQ1490" s="167">
        <f t="shared" si="3908"/>
        <v>2340223.2429898428</v>
      </c>
      <c r="BR1490" s="167">
        <f t="shared" si="3908"/>
        <v>9532602.1598074753</v>
      </c>
      <c r="BS1490" s="167">
        <f t="shared" si="3908"/>
        <v>2176563.5363469855</v>
      </c>
      <c r="BT1490" s="167">
        <f t="shared" si="3908"/>
        <v>8817432.4414394125</v>
      </c>
      <c r="BU1490" s="167">
        <f t="shared" si="3908"/>
        <v>2159943.3047450678</v>
      </c>
      <c r="BV1490" s="167">
        <f t="shared" si="3908"/>
        <v>8427109.5971824378</v>
      </c>
      <c r="BW1490" s="1020">
        <f t="shared" si="3890"/>
        <v>216224492.0678848</v>
      </c>
    </row>
    <row r="1491" spans="1:75" x14ac:dyDescent="0.3">
      <c r="BW1491" s="247">
        <f t="shared" si="3890"/>
        <v>0</v>
      </c>
    </row>
    <row r="1492" spans="1:75" ht="16.2" thickBot="1" x14ac:dyDescent="0.35">
      <c r="A1492" s="69" t="s">
        <v>537</v>
      </c>
      <c r="O1492" s="167">
        <f>+O1482-O1487-O1488-O1489-O1490</f>
        <v>0</v>
      </c>
      <c r="P1492" s="167">
        <f t="shared" ref="P1492:BV1492" si="3909">+P1482-P1487-P1488-P1489-P1490</f>
        <v>0</v>
      </c>
      <c r="Q1492" s="167">
        <f t="shared" si="3909"/>
        <v>0</v>
      </c>
      <c r="R1492" s="167">
        <f t="shared" si="3909"/>
        <v>-1.862645149230957E-9</v>
      </c>
      <c r="S1492" s="167">
        <f t="shared" si="3909"/>
        <v>7.4505805969238281E-9</v>
      </c>
      <c r="T1492" s="167">
        <f t="shared" si="3909"/>
        <v>-1.4901161193847656E-8</v>
      </c>
      <c r="U1492" s="167">
        <f t="shared" si="3909"/>
        <v>-3.7252902984619141E-9</v>
      </c>
      <c r="V1492" s="167">
        <f t="shared" si="3909"/>
        <v>7.4505805969238281E-9</v>
      </c>
      <c r="W1492" s="167">
        <f t="shared" si="3909"/>
        <v>-7.4505805969238281E-9</v>
      </c>
      <c r="X1492" s="167">
        <f t="shared" si="3909"/>
        <v>-2.2351741790771484E-8</v>
      </c>
      <c r="Y1492" s="167">
        <f t="shared" si="3909"/>
        <v>0</v>
      </c>
      <c r="Z1492" s="167">
        <f t="shared" si="3909"/>
        <v>0</v>
      </c>
      <c r="AA1492" s="167">
        <f t="shared" si="3909"/>
        <v>0</v>
      </c>
      <c r="AB1492" s="167">
        <f t="shared" si="3909"/>
        <v>0</v>
      </c>
      <c r="AC1492" s="167">
        <f t="shared" si="3909"/>
        <v>7.4505805969238281E-9</v>
      </c>
      <c r="AD1492" s="167">
        <f t="shared" si="3909"/>
        <v>1.4901161193847656E-8</v>
      </c>
      <c r="AE1492" s="167">
        <f t="shared" si="3909"/>
        <v>7.4505805969238281E-9</v>
      </c>
      <c r="AF1492" s="167">
        <f t="shared" si="3909"/>
        <v>-2.9802322387695313E-8</v>
      </c>
      <c r="AG1492" s="167">
        <f t="shared" si="3909"/>
        <v>0</v>
      </c>
      <c r="AH1492" s="167">
        <f t="shared" si="3909"/>
        <v>-7.4505805969238281E-9</v>
      </c>
      <c r="AI1492" s="167">
        <f t="shared" si="3909"/>
        <v>-2.2351741790771484E-8</v>
      </c>
      <c r="AJ1492" s="167">
        <f t="shared" si="3909"/>
        <v>-7.4505805969238281E-9</v>
      </c>
      <c r="AK1492" s="167">
        <f t="shared" si="3909"/>
        <v>0</v>
      </c>
      <c r="AL1492" s="167">
        <f t="shared" si="3909"/>
        <v>-5.9604644775390625E-8</v>
      </c>
      <c r="AM1492" s="167">
        <f t="shared" si="3909"/>
        <v>0</v>
      </c>
      <c r="AN1492" s="167">
        <f t="shared" si="3909"/>
        <v>0</v>
      </c>
      <c r="AO1492" s="167">
        <f t="shared" si="3909"/>
        <v>-4.6566128730773926E-9</v>
      </c>
      <c r="AP1492" s="167">
        <f t="shared" si="3909"/>
        <v>0</v>
      </c>
      <c r="AQ1492" s="167">
        <f t="shared" si="3909"/>
        <v>-7.4505805969238281E-9</v>
      </c>
      <c r="AR1492" s="167">
        <f t="shared" si="3909"/>
        <v>-3.5390257835388184E-8</v>
      </c>
      <c r="AS1492" s="167">
        <f t="shared" si="3909"/>
        <v>-1.0244548320770264E-8</v>
      </c>
      <c r="AT1492" s="167">
        <f t="shared" si="3909"/>
        <v>0</v>
      </c>
      <c r="AU1492" s="167">
        <f t="shared" si="3909"/>
        <v>-1.909211277961731E-8</v>
      </c>
      <c r="AV1492" s="167">
        <f t="shared" si="3909"/>
        <v>-3.3527612686157227E-8</v>
      </c>
      <c r="AW1492" s="167">
        <f t="shared" si="3909"/>
        <v>0</v>
      </c>
      <c r="AX1492" s="167">
        <f t="shared" si="3909"/>
        <v>3.2596290111541748E-8</v>
      </c>
      <c r="AY1492" s="167">
        <f t="shared" si="3909"/>
        <v>-7.4505805969238281E-9</v>
      </c>
      <c r="AZ1492" s="167">
        <f t="shared" si="3909"/>
        <v>0</v>
      </c>
      <c r="BA1492" s="167">
        <f t="shared" si="3909"/>
        <v>-3.7252902984619141E-9</v>
      </c>
      <c r="BB1492" s="167">
        <f t="shared" si="3909"/>
        <v>0</v>
      </c>
      <c r="BC1492" s="167">
        <f t="shared" si="3909"/>
        <v>8.3819031715393066E-9</v>
      </c>
      <c r="BD1492" s="167">
        <f t="shared" si="3909"/>
        <v>2.0489096641540527E-8</v>
      </c>
      <c r="BE1492" s="167">
        <f t="shared" si="3909"/>
        <v>-1.1175870895385742E-8</v>
      </c>
      <c r="BF1492" s="167">
        <f t="shared" si="3909"/>
        <v>0</v>
      </c>
      <c r="BG1492" s="167">
        <f t="shared" si="3909"/>
        <v>0</v>
      </c>
      <c r="BH1492" s="167">
        <f t="shared" si="3909"/>
        <v>-1.6763806343078613E-8</v>
      </c>
      <c r="BI1492" s="167">
        <f t="shared" si="3909"/>
        <v>0</v>
      </c>
      <c r="BJ1492" s="167">
        <f t="shared" si="3909"/>
        <v>-5.9604644775390625E-8</v>
      </c>
      <c r="BK1492" s="167">
        <f t="shared" si="3909"/>
        <v>0</v>
      </c>
      <c r="BL1492" s="167">
        <f t="shared" si="3909"/>
        <v>0</v>
      </c>
      <c r="BM1492" s="167">
        <f t="shared" si="3909"/>
        <v>1.6298145055770874E-8</v>
      </c>
      <c r="BN1492" s="167">
        <f t="shared" si="3909"/>
        <v>0</v>
      </c>
      <c r="BO1492" s="167">
        <f t="shared" si="3909"/>
        <v>-9.7788870334625244E-9</v>
      </c>
      <c r="BP1492" s="167">
        <f t="shared" si="3909"/>
        <v>0</v>
      </c>
      <c r="BQ1492" s="167">
        <f t="shared" si="3909"/>
        <v>1.7695128917694092E-8</v>
      </c>
      <c r="BR1492" s="167">
        <f t="shared" si="3909"/>
        <v>0</v>
      </c>
      <c r="BS1492" s="167">
        <f t="shared" si="3909"/>
        <v>8.8475644588470459E-9</v>
      </c>
      <c r="BT1492" s="167">
        <f t="shared" si="3909"/>
        <v>-1.4901161193847656E-8</v>
      </c>
      <c r="BU1492" s="167">
        <f t="shared" si="3909"/>
        <v>-4.6566128730773926E-9</v>
      </c>
      <c r="BV1492" s="167">
        <f t="shared" si="3909"/>
        <v>1.4901161193847656E-8</v>
      </c>
      <c r="BW1492" s="1020">
        <f t="shared" si="3890"/>
        <v>-2.514570951461792E-7</v>
      </c>
    </row>
    <row r="1493" spans="1:75" x14ac:dyDescent="0.3">
      <c r="A1493" s="69"/>
      <c r="BW1493" s="247">
        <f t="shared" si="3890"/>
        <v>0</v>
      </c>
    </row>
    <row r="1494" spans="1:75" x14ac:dyDescent="0.3">
      <c r="BW1494" s="247">
        <f t="shared" si="3890"/>
        <v>0</v>
      </c>
    </row>
    <row r="1495" spans="1:75" ht="16.2" thickBot="1" x14ac:dyDescent="0.35">
      <c r="A1495" s="228" t="s">
        <v>719</v>
      </c>
      <c r="BW1495" s="247">
        <f t="shared" si="3890"/>
        <v>0</v>
      </c>
    </row>
    <row r="1496" spans="1:75" x14ac:dyDescent="0.3">
      <c r="BW1496" s="247">
        <f t="shared" si="3890"/>
        <v>0</v>
      </c>
    </row>
    <row r="1497" spans="1:75" ht="16.2" thickBot="1" x14ac:dyDescent="0.35">
      <c r="A1497" s="43" t="s">
        <v>709</v>
      </c>
      <c r="BW1497" s="247">
        <f t="shared" si="3890"/>
        <v>0</v>
      </c>
    </row>
    <row r="1498" spans="1:75" x14ac:dyDescent="0.3">
      <c r="A1498" s="296" t="s">
        <v>710</v>
      </c>
      <c r="O1498" s="1023">
        <f>+N1502</f>
        <v>32</v>
      </c>
      <c r="P1498" s="1024">
        <f t="shared" ref="P1498:BV1498" si="3910">+O1502</f>
        <v>23.14394541603717</v>
      </c>
      <c r="Q1498" s="1024">
        <f t="shared" si="3910"/>
        <v>21.325587619845841</v>
      </c>
      <c r="R1498" s="1024">
        <f t="shared" si="3910"/>
        <v>26.045258817039588</v>
      </c>
      <c r="S1498" s="1024">
        <f t="shared" si="3910"/>
        <v>21.780235904493225</v>
      </c>
      <c r="T1498" s="1024">
        <f t="shared" si="3910"/>
        <v>50.570270338979427</v>
      </c>
      <c r="U1498" s="1024">
        <f t="shared" si="3910"/>
        <v>75.665180816190201</v>
      </c>
      <c r="V1498" s="1024">
        <f t="shared" si="3910"/>
        <v>37.32594634128526</v>
      </c>
      <c r="W1498" s="1024">
        <f t="shared" si="3910"/>
        <v>18.879515482666253</v>
      </c>
      <c r="X1498" s="1024">
        <f t="shared" si="3910"/>
        <v>37.616633428899412</v>
      </c>
      <c r="Y1498" s="1024">
        <f t="shared" si="3910"/>
        <v>46.704486674974845</v>
      </c>
      <c r="Z1498" s="1024">
        <f t="shared" si="3910"/>
        <v>46.941795728902505</v>
      </c>
      <c r="AA1498" s="1024">
        <f t="shared" si="3910"/>
        <v>105.70899523079012</v>
      </c>
      <c r="AB1498" s="1024">
        <f t="shared" si="3910"/>
        <v>72.322128882762044</v>
      </c>
      <c r="AC1498" s="1024">
        <f t="shared" si="3910"/>
        <v>41.157344644170735</v>
      </c>
      <c r="AD1498" s="1024">
        <f t="shared" si="3910"/>
        <v>34.112328090795074</v>
      </c>
      <c r="AE1498" s="1024">
        <f t="shared" si="3910"/>
        <v>28.564722728253784</v>
      </c>
      <c r="AF1498" s="1024">
        <f t="shared" si="3910"/>
        <v>59.6641191091271</v>
      </c>
      <c r="AG1498" s="1024">
        <f t="shared" si="3910"/>
        <v>86.206211079212665</v>
      </c>
      <c r="AH1498" s="1024">
        <f t="shared" si="3910"/>
        <v>41.972056288042097</v>
      </c>
      <c r="AI1498" s="1024">
        <f t="shared" si="3910"/>
        <v>25.527961683028906</v>
      </c>
      <c r="AJ1498" s="1024">
        <f t="shared" si="3910"/>
        <v>44.523051421150186</v>
      </c>
      <c r="AK1498" s="1024">
        <f t="shared" si="3910"/>
        <v>54.533573865154125</v>
      </c>
      <c r="AL1498" s="1024">
        <f t="shared" si="3910"/>
        <v>55.111391843373347</v>
      </c>
      <c r="AM1498" s="1024">
        <f t="shared" si="3910"/>
        <v>117.35184806878982</v>
      </c>
      <c r="AN1498" s="1024">
        <f t="shared" si="3910"/>
        <v>91.464297435025415</v>
      </c>
      <c r="AO1498" s="1024">
        <f t="shared" si="3910"/>
        <v>55.971607203859413</v>
      </c>
      <c r="AP1498" s="1024">
        <f t="shared" si="3910"/>
        <v>35.575467989666976</v>
      </c>
      <c r="AQ1498" s="1024">
        <f t="shared" si="3910"/>
        <v>37.980415355097854</v>
      </c>
      <c r="AR1498" s="1024">
        <f t="shared" si="3910"/>
        <v>71.573219588600296</v>
      </c>
      <c r="AS1498" s="1024">
        <f t="shared" si="3910"/>
        <v>104.82156567363856</v>
      </c>
      <c r="AT1498" s="1024">
        <f t="shared" si="3910"/>
        <v>54.011791150002317</v>
      </c>
      <c r="AU1498" s="1024">
        <f t="shared" si="3910"/>
        <v>33.936033265307465</v>
      </c>
      <c r="AV1498" s="1024">
        <f t="shared" si="3910"/>
        <v>55.243610519041283</v>
      </c>
      <c r="AW1498" s="1024">
        <f t="shared" si="3910"/>
        <v>68.409511282183075</v>
      </c>
      <c r="AX1498" s="1024">
        <f t="shared" si="3910"/>
        <v>66.748401804076337</v>
      </c>
      <c r="AY1498" s="1024">
        <f t="shared" si="3910"/>
        <v>141.64245952903363</v>
      </c>
      <c r="AZ1498" s="1024">
        <f t="shared" si="3910"/>
        <v>116.81156806319822</v>
      </c>
      <c r="BA1498" s="1024">
        <f t="shared" si="3910"/>
        <v>81.694759186662765</v>
      </c>
      <c r="BB1498" s="1024">
        <f t="shared" si="3910"/>
        <v>44.492623266710396</v>
      </c>
      <c r="BC1498" s="1024">
        <f t="shared" si="3910"/>
        <v>39.462847659518658</v>
      </c>
      <c r="BD1498" s="1024">
        <f t="shared" si="3910"/>
        <v>75.061208604615828</v>
      </c>
      <c r="BE1498" s="1024">
        <f t="shared" si="3910"/>
        <v>110.88840322557755</v>
      </c>
      <c r="BF1498" s="1024">
        <f t="shared" si="3910"/>
        <v>60.685016523208354</v>
      </c>
      <c r="BG1498" s="1024">
        <f t="shared" si="3910"/>
        <v>34.651531535971117</v>
      </c>
      <c r="BH1498" s="1024">
        <f t="shared" si="3910"/>
        <v>57.196653875598159</v>
      </c>
      <c r="BI1498" s="1024">
        <f t="shared" si="3910"/>
        <v>71.383161257682687</v>
      </c>
      <c r="BJ1498" s="1024">
        <f t="shared" si="3910"/>
        <v>69.425397512893127</v>
      </c>
      <c r="BK1498" s="1024">
        <f t="shared" si="3910"/>
        <v>149.43227667197132</v>
      </c>
      <c r="BL1498" s="1024">
        <f t="shared" si="3910"/>
        <v>126.12173630133989</v>
      </c>
      <c r="BM1498" s="1024">
        <f t="shared" si="3910"/>
        <v>89.441529529617469</v>
      </c>
      <c r="BN1498" s="1024">
        <f t="shared" si="3910"/>
        <v>49.530427339158116</v>
      </c>
      <c r="BO1498" s="1024">
        <f t="shared" si="3910"/>
        <v>42.146305773680112</v>
      </c>
      <c r="BP1498" s="1024">
        <f t="shared" si="3910"/>
        <v>81.417388322020273</v>
      </c>
      <c r="BQ1498" s="1024">
        <f t="shared" si="3910"/>
        <v>120.50021811126709</v>
      </c>
      <c r="BR1498" s="1024">
        <f t="shared" si="3910"/>
        <v>68.658795861351379</v>
      </c>
      <c r="BS1498" s="1024">
        <f t="shared" si="3910"/>
        <v>37.418961052546635</v>
      </c>
      <c r="BT1498" s="1024">
        <f t="shared" si="3910"/>
        <v>60.954347103513633</v>
      </c>
      <c r="BU1498" s="1024">
        <f t="shared" si="3910"/>
        <v>76.814678493865188</v>
      </c>
      <c r="BV1498" s="1025">
        <f t="shared" si="3910"/>
        <v>75.113632002233189</v>
      </c>
      <c r="BW1498" s="247">
        <f t="shared" si="3890"/>
        <v>3761.4364375736982</v>
      </c>
    </row>
    <row r="1499" spans="1:75" ht="16.2" thickBot="1" x14ac:dyDescent="0.35">
      <c r="A1499" s="297" t="s">
        <v>711</v>
      </c>
      <c r="O1499" s="1026">
        <f t="shared" ref="O1499:AT1499" si="3911">+O586</f>
        <v>15.941029790362705</v>
      </c>
      <c r="P1499" s="1019">
        <f t="shared" si="3911"/>
        <v>21.030486082214917</v>
      </c>
      <c r="Q1499" s="1019">
        <f t="shared" si="3911"/>
        <v>32.625305644021871</v>
      </c>
      <c r="R1499" s="1019">
        <f t="shared" si="3911"/>
        <v>19.070944127982081</v>
      </c>
      <c r="S1499" s="1019">
        <f t="shared" si="3911"/>
        <v>82.972466940535583</v>
      </c>
      <c r="T1499" s="1019">
        <f t="shared" si="3911"/>
        <v>106.16474706598599</v>
      </c>
      <c r="U1499" s="1019">
        <f t="shared" si="3911"/>
        <v>0</v>
      </c>
      <c r="V1499" s="1019">
        <f t="shared" si="3911"/>
        <v>1.7816214442376932</v>
      </c>
      <c r="W1499" s="1019">
        <f t="shared" si="3911"/>
        <v>59.040653762911106</v>
      </c>
      <c r="X1499" s="1019">
        <f t="shared" si="3911"/>
        <v>59.128374683548479</v>
      </c>
      <c r="Y1499" s="1019">
        <f t="shared" si="3911"/>
        <v>50.532090192037487</v>
      </c>
      <c r="Z1499" s="1019">
        <f t="shared" si="3911"/>
        <v>172.02683724916278</v>
      </c>
      <c r="AA1499" s="1019">
        <f t="shared" si="3911"/>
        <v>0</v>
      </c>
      <c r="AB1499" s="1019">
        <f t="shared" si="3911"/>
        <v>0</v>
      </c>
      <c r="AC1499" s="1019">
        <f t="shared" si="3911"/>
        <v>30.85757021417443</v>
      </c>
      <c r="AD1499" s="1019">
        <f t="shared" si="3911"/>
        <v>26.190975446629587</v>
      </c>
      <c r="AE1499" s="1019">
        <f t="shared" si="3911"/>
        <v>97.392862057681214</v>
      </c>
      <c r="AF1499" s="1019">
        <f t="shared" si="3911"/>
        <v>122.32677094698852</v>
      </c>
      <c r="AG1499" s="1019">
        <f t="shared" si="3911"/>
        <v>2.4014633066540085</v>
      </c>
      <c r="AH1499" s="1019">
        <f t="shared" si="3911"/>
        <v>11.920307265018955</v>
      </c>
      <c r="AI1499" s="1019">
        <f t="shared" si="3911"/>
        <v>68.465146872732632</v>
      </c>
      <c r="AJ1499" s="1019">
        <f t="shared" si="3911"/>
        <v>70.603382294175233</v>
      </c>
      <c r="AK1499" s="1019">
        <f t="shared" si="3911"/>
        <v>61.812697804189632</v>
      </c>
      <c r="AL1499" s="1019">
        <f t="shared" si="3911"/>
        <v>192.63139852407184</v>
      </c>
      <c r="AM1499" s="1019">
        <f t="shared" si="3911"/>
        <v>0</v>
      </c>
      <c r="AN1499" s="1019">
        <f t="shared" si="3911"/>
        <v>0</v>
      </c>
      <c r="AO1499" s="1019">
        <f t="shared" si="3911"/>
        <v>14.031733033872406</v>
      </c>
      <c r="AP1499" s="1019">
        <f t="shared" si="3911"/>
        <v>39.160188031654627</v>
      </c>
      <c r="AQ1499" s="1019">
        <f t="shared" si="3911"/>
        <v>102.85721028698663</v>
      </c>
      <c r="AR1499" s="1019">
        <f t="shared" si="3911"/>
        <v>134.68857093049496</v>
      </c>
      <c r="AS1499" s="1019">
        <f t="shared" si="3911"/>
        <v>0</v>
      </c>
      <c r="AT1499" s="1019">
        <f t="shared" si="3911"/>
        <v>12.765564630118853</v>
      </c>
      <c r="AU1499" s="1019">
        <f t="shared" ref="AU1499:BV1499" si="3912">+AU586</f>
        <v>74.769135820548001</v>
      </c>
      <c r="AV1499" s="1019">
        <f t="shared" si="3912"/>
        <v>79.368653616867363</v>
      </c>
      <c r="AW1499" s="1019">
        <f t="shared" si="3912"/>
        <v>62.934118074225253</v>
      </c>
      <c r="AX1499" s="1019">
        <f t="shared" si="3912"/>
        <v>211.96740565628011</v>
      </c>
      <c r="AY1499" s="1019">
        <f t="shared" si="3912"/>
        <v>0</v>
      </c>
      <c r="AZ1499" s="1019">
        <f t="shared" si="3912"/>
        <v>0</v>
      </c>
      <c r="BA1499" s="1019">
        <f t="shared" si="3912"/>
        <v>0</v>
      </c>
      <c r="BB1499" s="1019">
        <f t="shared" si="3912"/>
        <v>31.966644073606986</v>
      </c>
      <c r="BC1499" s="1019">
        <f t="shared" si="3912"/>
        <v>105.96824401192447</v>
      </c>
      <c r="BD1499" s="1019">
        <f t="shared" si="3912"/>
        <v>139.78507264494061</v>
      </c>
      <c r="BE1499" s="1019">
        <f t="shared" si="3912"/>
        <v>0</v>
      </c>
      <c r="BF1499" s="1019">
        <f t="shared" si="3912"/>
        <v>6.4523258277356419</v>
      </c>
      <c r="BG1499" s="1019">
        <f t="shared" si="3912"/>
        <v>76.166985348000267</v>
      </c>
      <c r="BH1499" s="1019">
        <f t="shared" si="3912"/>
        <v>81.10822106116197</v>
      </c>
      <c r="BI1499" s="1019">
        <f t="shared" si="3912"/>
        <v>63.128546423547647</v>
      </c>
      <c r="BJ1499" s="1019">
        <f t="shared" si="3912"/>
        <v>220.09963853905117</v>
      </c>
      <c r="BK1499" s="1019">
        <f t="shared" si="3912"/>
        <v>0</v>
      </c>
      <c r="BL1499" s="1019">
        <f t="shared" si="3912"/>
        <v>0</v>
      </c>
      <c r="BM1499" s="1019">
        <f t="shared" si="3912"/>
        <v>0</v>
      </c>
      <c r="BN1499" s="1019">
        <f t="shared" si="3912"/>
        <v>30.930701865140144</v>
      </c>
      <c r="BO1499" s="1019">
        <f t="shared" si="3912"/>
        <v>113.28689011381303</v>
      </c>
      <c r="BP1499" s="1019">
        <f t="shared" si="3912"/>
        <v>148.62848261767135</v>
      </c>
      <c r="BQ1499" s="1019">
        <f t="shared" si="3912"/>
        <v>0</v>
      </c>
      <c r="BR1499" s="1019">
        <f t="shared" si="3912"/>
        <v>2.7774025116921024</v>
      </c>
      <c r="BS1499" s="1019">
        <f t="shared" si="3912"/>
        <v>78.94842887234293</v>
      </c>
      <c r="BT1499" s="1019">
        <f t="shared" si="3912"/>
        <v>85.69185729386524</v>
      </c>
      <c r="BU1499" s="1019">
        <f t="shared" si="3912"/>
        <v>66.584073510398085</v>
      </c>
      <c r="BV1499" s="1027">
        <f t="shared" si="3912"/>
        <v>234.73064836198671</v>
      </c>
      <c r="BW1499" s="247">
        <f t="shared" si="3890"/>
        <v>3523.7138748732432</v>
      </c>
    </row>
    <row r="1500" spans="1:75" x14ac:dyDescent="0.3">
      <c r="A1500" s="44" t="s">
        <v>712</v>
      </c>
      <c r="O1500" s="1028">
        <f>+O1498+O1499</f>
        <v>47.941029790362705</v>
      </c>
      <c r="P1500" s="1029">
        <f t="shared" ref="P1500:BV1500" si="3913">+P1498+P1499</f>
        <v>44.17443149825209</v>
      </c>
      <c r="Q1500" s="1029">
        <f t="shared" si="3913"/>
        <v>53.950893263867712</v>
      </c>
      <c r="R1500" s="1029">
        <f t="shared" si="3913"/>
        <v>45.116202945021669</v>
      </c>
      <c r="S1500" s="1029">
        <f t="shared" si="3913"/>
        <v>104.75270284502881</v>
      </c>
      <c r="T1500" s="1029">
        <f t="shared" si="3913"/>
        <v>156.73501740496542</v>
      </c>
      <c r="U1500" s="1029">
        <f t="shared" si="3913"/>
        <v>75.665180816190201</v>
      </c>
      <c r="V1500" s="1029">
        <f t="shared" si="3913"/>
        <v>39.107567785522953</v>
      </c>
      <c r="W1500" s="1029">
        <f t="shared" si="3913"/>
        <v>77.920169245577355</v>
      </c>
      <c r="X1500" s="1029">
        <f t="shared" si="3913"/>
        <v>96.745008112447891</v>
      </c>
      <c r="Y1500" s="1029">
        <f t="shared" si="3913"/>
        <v>97.236576867012332</v>
      </c>
      <c r="Z1500" s="1029">
        <f t="shared" si="3913"/>
        <v>218.96863297806527</v>
      </c>
      <c r="AA1500" s="1029">
        <f t="shared" si="3913"/>
        <v>105.70899523079012</v>
      </c>
      <c r="AB1500" s="1029">
        <f t="shared" si="3913"/>
        <v>72.322128882762044</v>
      </c>
      <c r="AC1500" s="1029">
        <f t="shared" si="3913"/>
        <v>72.014914858345165</v>
      </c>
      <c r="AD1500" s="1029">
        <f t="shared" si="3913"/>
        <v>60.303303537424661</v>
      </c>
      <c r="AE1500" s="1029">
        <f t="shared" si="3913"/>
        <v>125.957584785935</v>
      </c>
      <c r="AF1500" s="1029">
        <f t="shared" si="3913"/>
        <v>181.99089005611563</v>
      </c>
      <c r="AG1500" s="1029">
        <f t="shared" si="3913"/>
        <v>88.607674385866673</v>
      </c>
      <c r="AH1500" s="1029">
        <f t="shared" si="3913"/>
        <v>53.892363553061053</v>
      </c>
      <c r="AI1500" s="1029">
        <f t="shared" si="3913"/>
        <v>93.993108555761538</v>
      </c>
      <c r="AJ1500" s="1029">
        <f t="shared" si="3913"/>
        <v>115.12643371532542</v>
      </c>
      <c r="AK1500" s="1029">
        <f t="shared" si="3913"/>
        <v>116.34627166934376</v>
      </c>
      <c r="AL1500" s="1029">
        <f t="shared" si="3913"/>
        <v>247.7427903674452</v>
      </c>
      <c r="AM1500" s="1029">
        <f t="shared" si="3913"/>
        <v>117.35184806878982</v>
      </c>
      <c r="AN1500" s="1029">
        <f t="shared" si="3913"/>
        <v>91.464297435025415</v>
      </c>
      <c r="AO1500" s="1029">
        <f t="shared" si="3913"/>
        <v>70.00334023773182</v>
      </c>
      <c r="AP1500" s="1029">
        <f t="shared" si="3913"/>
        <v>74.735656021321603</v>
      </c>
      <c r="AQ1500" s="1029">
        <f t="shared" si="3913"/>
        <v>140.83762564208448</v>
      </c>
      <c r="AR1500" s="1029">
        <f t="shared" si="3913"/>
        <v>206.26179051909526</v>
      </c>
      <c r="AS1500" s="1029">
        <f t="shared" si="3913"/>
        <v>104.82156567363856</v>
      </c>
      <c r="AT1500" s="1029">
        <f t="shared" si="3913"/>
        <v>66.777355780121169</v>
      </c>
      <c r="AU1500" s="1029">
        <f t="shared" si="3913"/>
        <v>108.70516908585546</v>
      </c>
      <c r="AV1500" s="1029">
        <f t="shared" si="3913"/>
        <v>134.61226413590865</v>
      </c>
      <c r="AW1500" s="1029">
        <f t="shared" si="3913"/>
        <v>131.34362935640831</v>
      </c>
      <c r="AX1500" s="1029">
        <f t="shared" si="3913"/>
        <v>278.71580746035647</v>
      </c>
      <c r="AY1500" s="1029">
        <f t="shared" si="3913"/>
        <v>141.64245952903363</v>
      </c>
      <c r="AZ1500" s="1029">
        <f t="shared" si="3913"/>
        <v>116.81156806319822</v>
      </c>
      <c r="BA1500" s="1029">
        <f t="shared" si="3913"/>
        <v>81.694759186662765</v>
      </c>
      <c r="BB1500" s="1029">
        <f t="shared" si="3913"/>
        <v>76.459267340317382</v>
      </c>
      <c r="BC1500" s="1029">
        <f t="shared" si="3913"/>
        <v>145.43109167144314</v>
      </c>
      <c r="BD1500" s="1029">
        <f t="shared" si="3913"/>
        <v>214.84628124955645</v>
      </c>
      <c r="BE1500" s="1029">
        <f t="shared" si="3913"/>
        <v>110.88840322557755</v>
      </c>
      <c r="BF1500" s="1029">
        <f t="shared" si="3913"/>
        <v>67.137342350943996</v>
      </c>
      <c r="BG1500" s="1029">
        <f t="shared" si="3913"/>
        <v>110.81851688397138</v>
      </c>
      <c r="BH1500" s="1029">
        <f t="shared" si="3913"/>
        <v>138.30487493676014</v>
      </c>
      <c r="BI1500" s="1029">
        <f t="shared" si="3913"/>
        <v>134.51170768123035</v>
      </c>
      <c r="BJ1500" s="1029">
        <f t="shared" si="3913"/>
        <v>289.52503605194431</v>
      </c>
      <c r="BK1500" s="1029">
        <f t="shared" si="3913"/>
        <v>149.43227667197132</v>
      </c>
      <c r="BL1500" s="1029">
        <f t="shared" si="3913"/>
        <v>126.12173630133989</v>
      </c>
      <c r="BM1500" s="1029">
        <f t="shared" si="3913"/>
        <v>89.441529529617469</v>
      </c>
      <c r="BN1500" s="1029">
        <f t="shared" si="3913"/>
        <v>80.46112920429826</v>
      </c>
      <c r="BO1500" s="1029">
        <f t="shared" si="3913"/>
        <v>155.43319588749313</v>
      </c>
      <c r="BP1500" s="1029">
        <f t="shared" si="3913"/>
        <v>230.04587093969161</v>
      </c>
      <c r="BQ1500" s="1029">
        <f t="shared" si="3913"/>
        <v>120.50021811126709</v>
      </c>
      <c r="BR1500" s="1029">
        <f t="shared" si="3913"/>
        <v>71.436198373043482</v>
      </c>
      <c r="BS1500" s="1029">
        <f t="shared" si="3913"/>
        <v>116.36738992488957</v>
      </c>
      <c r="BT1500" s="1029">
        <f t="shared" si="3913"/>
        <v>146.64620439737888</v>
      </c>
      <c r="BU1500" s="1029">
        <f t="shared" si="3913"/>
        <v>143.39875200426326</v>
      </c>
      <c r="BV1500" s="1030">
        <f t="shared" si="3913"/>
        <v>309.84428036421991</v>
      </c>
      <c r="BW1500" s="247">
        <f t="shared" si="3890"/>
        <v>7285.15031244694</v>
      </c>
    </row>
    <row r="1501" spans="1:75" ht="16.2" thickBot="1" x14ac:dyDescent="0.35">
      <c r="A1501" s="297" t="s">
        <v>713</v>
      </c>
      <c r="O1501" s="1026">
        <f t="shared" ref="O1501:AT1501" si="3914">+O580</f>
        <v>24.797084374325536</v>
      </c>
      <c r="P1501" s="1019">
        <f t="shared" si="3914"/>
        <v>22.84884387840625</v>
      </c>
      <c r="Q1501" s="1019">
        <f t="shared" si="3914"/>
        <v>27.905634446828124</v>
      </c>
      <c r="R1501" s="1019">
        <f t="shared" si="3914"/>
        <v>23.335967040528445</v>
      </c>
      <c r="S1501" s="1019">
        <f t="shared" si="3914"/>
        <v>54.182432506049381</v>
      </c>
      <c r="T1501" s="1019">
        <f t="shared" si="3914"/>
        <v>81.069836588775217</v>
      </c>
      <c r="U1501" s="1019">
        <f t="shared" si="3914"/>
        <v>38.339234474904941</v>
      </c>
      <c r="V1501" s="1019">
        <f t="shared" si="3914"/>
        <v>20.2280523028567</v>
      </c>
      <c r="W1501" s="1019">
        <f t="shared" si="3914"/>
        <v>40.303535816677943</v>
      </c>
      <c r="X1501" s="1019">
        <f t="shared" si="3914"/>
        <v>50.040521437473046</v>
      </c>
      <c r="Y1501" s="1019">
        <f t="shared" si="3914"/>
        <v>50.294781138109826</v>
      </c>
      <c r="Z1501" s="1019">
        <f t="shared" si="3914"/>
        <v>113.25963774727515</v>
      </c>
      <c r="AA1501" s="1019">
        <f t="shared" si="3914"/>
        <v>33.386866348028079</v>
      </c>
      <c r="AB1501" s="1019">
        <f t="shared" si="3914"/>
        <v>31.164784238591306</v>
      </c>
      <c r="AC1501" s="1019">
        <f t="shared" si="3914"/>
        <v>37.90258676755009</v>
      </c>
      <c r="AD1501" s="1019">
        <f t="shared" si="3914"/>
        <v>31.738580809170877</v>
      </c>
      <c r="AE1501" s="1019">
        <f t="shared" si="3914"/>
        <v>66.293465676807898</v>
      </c>
      <c r="AF1501" s="1019">
        <f t="shared" si="3914"/>
        <v>95.784678976902967</v>
      </c>
      <c r="AG1501" s="1019">
        <f t="shared" si="3914"/>
        <v>46.635618097824576</v>
      </c>
      <c r="AH1501" s="1019">
        <f t="shared" si="3914"/>
        <v>28.364401870032147</v>
      </c>
      <c r="AI1501" s="1019">
        <f t="shared" si="3914"/>
        <v>49.470057134611352</v>
      </c>
      <c r="AJ1501" s="1019">
        <f t="shared" si="3914"/>
        <v>60.592859850171294</v>
      </c>
      <c r="AK1501" s="1019">
        <f t="shared" si="3914"/>
        <v>61.234879825970417</v>
      </c>
      <c r="AL1501" s="1019">
        <f t="shared" si="3914"/>
        <v>130.39094229865537</v>
      </c>
      <c r="AM1501" s="1019">
        <f t="shared" si="3914"/>
        <v>25.887550633764405</v>
      </c>
      <c r="AN1501" s="1019">
        <f t="shared" si="3914"/>
        <v>35.492690231166002</v>
      </c>
      <c r="AO1501" s="1019">
        <f t="shared" si="3914"/>
        <v>34.427872248064844</v>
      </c>
      <c r="AP1501" s="1019">
        <f t="shared" si="3914"/>
        <v>36.755240666223749</v>
      </c>
      <c r="AQ1501" s="1019">
        <f t="shared" si="3914"/>
        <v>69.26440605348418</v>
      </c>
      <c r="AR1501" s="1019">
        <f t="shared" si="3914"/>
        <v>101.4402248454567</v>
      </c>
      <c r="AS1501" s="1019">
        <f t="shared" si="3914"/>
        <v>50.809774523636243</v>
      </c>
      <c r="AT1501" s="1019">
        <f t="shared" si="3914"/>
        <v>32.841322514813704</v>
      </c>
      <c r="AU1501" s="1019">
        <f t="shared" ref="AU1501:BV1501" si="3915">+AU580</f>
        <v>53.461558566814176</v>
      </c>
      <c r="AV1501" s="1019">
        <f t="shared" si="3915"/>
        <v>66.202752853725571</v>
      </c>
      <c r="AW1501" s="1019">
        <f t="shared" si="3915"/>
        <v>64.595227552331977</v>
      </c>
      <c r="AX1501" s="1019">
        <f t="shared" si="3915"/>
        <v>137.07334793132284</v>
      </c>
      <c r="AY1501" s="1019">
        <f t="shared" si="3915"/>
        <v>24.830891465835407</v>
      </c>
      <c r="AZ1501" s="1019">
        <f t="shared" si="3915"/>
        <v>35.116808876535458</v>
      </c>
      <c r="BA1501" s="1019">
        <f t="shared" si="3915"/>
        <v>37.202135919952369</v>
      </c>
      <c r="BB1501" s="1019">
        <f t="shared" si="3915"/>
        <v>36.996419680798724</v>
      </c>
      <c r="BC1501" s="1019">
        <f t="shared" si="3915"/>
        <v>70.369883066827313</v>
      </c>
      <c r="BD1501" s="1019">
        <f t="shared" si="3915"/>
        <v>103.95787802397891</v>
      </c>
      <c r="BE1501" s="1019">
        <f t="shared" si="3915"/>
        <v>50.203386702369194</v>
      </c>
      <c r="BF1501" s="1019">
        <f t="shared" si="3915"/>
        <v>32.485810814972879</v>
      </c>
      <c r="BG1501" s="1019">
        <f t="shared" si="3915"/>
        <v>53.621863008373225</v>
      </c>
      <c r="BH1501" s="1019">
        <f t="shared" si="3915"/>
        <v>66.921713679077456</v>
      </c>
      <c r="BI1501" s="1019">
        <f t="shared" si="3915"/>
        <v>65.086310168337221</v>
      </c>
      <c r="BJ1501" s="1019">
        <f t="shared" si="3915"/>
        <v>140.09275937997299</v>
      </c>
      <c r="BK1501" s="1019">
        <f t="shared" si="3915"/>
        <v>23.310540370631436</v>
      </c>
      <c r="BL1501" s="1019">
        <f t="shared" si="3915"/>
        <v>36.680206771722425</v>
      </c>
      <c r="BM1501" s="1019">
        <f t="shared" si="3915"/>
        <v>39.911102190459353</v>
      </c>
      <c r="BN1501" s="1019">
        <f t="shared" si="3915"/>
        <v>38.314823430618148</v>
      </c>
      <c r="BO1501" s="1019">
        <f t="shared" si="3915"/>
        <v>74.015807565472855</v>
      </c>
      <c r="BP1501" s="1019">
        <f t="shared" si="3915"/>
        <v>109.54565282842452</v>
      </c>
      <c r="BQ1501" s="1019">
        <f t="shared" si="3915"/>
        <v>51.841422249915709</v>
      </c>
      <c r="BR1501" s="1019">
        <f t="shared" si="3915"/>
        <v>34.017237320496847</v>
      </c>
      <c r="BS1501" s="1019">
        <f t="shared" si="3915"/>
        <v>55.413042821375932</v>
      </c>
      <c r="BT1501" s="1019">
        <f t="shared" si="3915"/>
        <v>69.831525903513693</v>
      </c>
      <c r="BU1501" s="1019">
        <f t="shared" si="3915"/>
        <v>68.285120002030069</v>
      </c>
      <c r="BV1501" s="1027">
        <f t="shared" si="3915"/>
        <v>147.54489541153325</v>
      </c>
      <c r="BW1501" s="247">
        <f t="shared" si="3890"/>
        <v>3393.4144899205558</v>
      </c>
    </row>
    <row r="1502" spans="1:75" ht="16.2" thickBot="1" x14ac:dyDescent="0.35">
      <c r="A1502" s="45" t="s">
        <v>714</v>
      </c>
      <c r="N1502" s="5">
        <f>+N583</f>
        <v>32</v>
      </c>
      <c r="O1502" s="1026">
        <f>+O1500-O1501</f>
        <v>23.14394541603717</v>
      </c>
      <c r="P1502" s="1019">
        <f t="shared" ref="P1502:BV1502" si="3916">+P1500-P1501</f>
        <v>21.325587619845841</v>
      </c>
      <c r="Q1502" s="1019">
        <f t="shared" si="3916"/>
        <v>26.045258817039588</v>
      </c>
      <c r="R1502" s="1019">
        <f t="shared" si="3916"/>
        <v>21.780235904493225</v>
      </c>
      <c r="S1502" s="1019">
        <f t="shared" si="3916"/>
        <v>50.570270338979427</v>
      </c>
      <c r="T1502" s="1019">
        <f t="shared" si="3916"/>
        <v>75.665180816190201</v>
      </c>
      <c r="U1502" s="1019">
        <f t="shared" si="3916"/>
        <v>37.32594634128526</v>
      </c>
      <c r="V1502" s="1019">
        <f t="shared" si="3916"/>
        <v>18.879515482666253</v>
      </c>
      <c r="W1502" s="1019">
        <f t="shared" si="3916"/>
        <v>37.616633428899412</v>
      </c>
      <c r="X1502" s="1019">
        <f t="shared" si="3916"/>
        <v>46.704486674974845</v>
      </c>
      <c r="Y1502" s="1019">
        <f t="shared" si="3916"/>
        <v>46.941795728902505</v>
      </c>
      <c r="Z1502" s="1019">
        <f t="shared" si="3916"/>
        <v>105.70899523079012</v>
      </c>
      <c r="AA1502" s="1019">
        <f t="shared" si="3916"/>
        <v>72.322128882762044</v>
      </c>
      <c r="AB1502" s="1019">
        <f t="shared" si="3916"/>
        <v>41.157344644170735</v>
      </c>
      <c r="AC1502" s="1019">
        <f t="shared" si="3916"/>
        <v>34.112328090795074</v>
      </c>
      <c r="AD1502" s="1019">
        <f t="shared" si="3916"/>
        <v>28.564722728253784</v>
      </c>
      <c r="AE1502" s="1019">
        <f t="shared" si="3916"/>
        <v>59.6641191091271</v>
      </c>
      <c r="AF1502" s="1019">
        <f t="shared" si="3916"/>
        <v>86.206211079212665</v>
      </c>
      <c r="AG1502" s="1019">
        <f t="shared" si="3916"/>
        <v>41.972056288042097</v>
      </c>
      <c r="AH1502" s="1019">
        <f t="shared" si="3916"/>
        <v>25.527961683028906</v>
      </c>
      <c r="AI1502" s="1019">
        <f t="shared" si="3916"/>
        <v>44.523051421150186</v>
      </c>
      <c r="AJ1502" s="1019">
        <f t="shared" si="3916"/>
        <v>54.533573865154125</v>
      </c>
      <c r="AK1502" s="1019">
        <f t="shared" si="3916"/>
        <v>55.111391843373347</v>
      </c>
      <c r="AL1502" s="1019">
        <f t="shared" si="3916"/>
        <v>117.35184806878982</v>
      </c>
      <c r="AM1502" s="1019">
        <f t="shared" si="3916"/>
        <v>91.464297435025415</v>
      </c>
      <c r="AN1502" s="1019">
        <f t="shared" si="3916"/>
        <v>55.971607203859413</v>
      </c>
      <c r="AO1502" s="1019">
        <f t="shared" si="3916"/>
        <v>35.575467989666976</v>
      </c>
      <c r="AP1502" s="1019">
        <f t="shared" si="3916"/>
        <v>37.980415355097854</v>
      </c>
      <c r="AQ1502" s="1019">
        <f t="shared" si="3916"/>
        <v>71.573219588600296</v>
      </c>
      <c r="AR1502" s="1019">
        <f t="shared" si="3916"/>
        <v>104.82156567363856</v>
      </c>
      <c r="AS1502" s="1019">
        <f t="shared" si="3916"/>
        <v>54.011791150002317</v>
      </c>
      <c r="AT1502" s="1019">
        <f t="shared" si="3916"/>
        <v>33.936033265307465</v>
      </c>
      <c r="AU1502" s="1019">
        <f t="shared" si="3916"/>
        <v>55.243610519041283</v>
      </c>
      <c r="AV1502" s="1019">
        <f t="shared" si="3916"/>
        <v>68.409511282183075</v>
      </c>
      <c r="AW1502" s="1019">
        <f t="shared" si="3916"/>
        <v>66.748401804076337</v>
      </c>
      <c r="AX1502" s="1019">
        <f t="shared" si="3916"/>
        <v>141.64245952903363</v>
      </c>
      <c r="AY1502" s="1019">
        <f t="shared" si="3916"/>
        <v>116.81156806319822</v>
      </c>
      <c r="AZ1502" s="1019">
        <f t="shared" si="3916"/>
        <v>81.694759186662765</v>
      </c>
      <c r="BA1502" s="1019">
        <f t="shared" si="3916"/>
        <v>44.492623266710396</v>
      </c>
      <c r="BB1502" s="1019">
        <f t="shared" si="3916"/>
        <v>39.462847659518658</v>
      </c>
      <c r="BC1502" s="1019">
        <f t="shared" si="3916"/>
        <v>75.061208604615828</v>
      </c>
      <c r="BD1502" s="1019">
        <f t="shared" si="3916"/>
        <v>110.88840322557755</v>
      </c>
      <c r="BE1502" s="1019">
        <f t="shared" si="3916"/>
        <v>60.685016523208354</v>
      </c>
      <c r="BF1502" s="1019">
        <f t="shared" si="3916"/>
        <v>34.651531535971117</v>
      </c>
      <c r="BG1502" s="1019">
        <f t="shared" si="3916"/>
        <v>57.196653875598159</v>
      </c>
      <c r="BH1502" s="1019">
        <f t="shared" si="3916"/>
        <v>71.383161257682687</v>
      </c>
      <c r="BI1502" s="1019">
        <f t="shared" si="3916"/>
        <v>69.425397512893127</v>
      </c>
      <c r="BJ1502" s="1019">
        <f t="shared" si="3916"/>
        <v>149.43227667197132</v>
      </c>
      <c r="BK1502" s="1019">
        <f t="shared" si="3916"/>
        <v>126.12173630133989</v>
      </c>
      <c r="BL1502" s="1019">
        <f t="shared" si="3916"/>
        <v>89.441529529617469</v>
      </c>
      <c r="BM1502" s="1019">
        <f t="shared" si="3916"/>
        <v>49.530427339158116</v>
      </c>
      <c r="BN1502" s="1019">
        <f t="shared" si="3916"/>
        <v>42.146305773680112</v>
      </c>
      <c r="BO1502" s="1019">
        <f t="shared" si="3916"/>
        <v>81.417388322020273</v>
      </c>
      <c r="BP1502" s="1019">
        <f t="shared" si="3916"/>
        <v>120.50021811126709</v>
      </c>
      <c r="BQ1502" s="1019">
        <f t="shared" si="3916"/>
        <v>68.658795861351379</v>
      </c>
      <c r="BR1502" s="1019">
        <f t="shared" si="3916"/>
        <v>37.418961052546635</v>
      </c>
      <c r="BS1502" s="1019">
        <f t="shared" si="3916"/>
        <v>60.954347103513633</v>
      </c>
      <c r="BT1502" s="1019">
        <f t="shared" si="3916"/>
        <v>76.814678493865188</v>
      </c>
      <c r="BU1502" s="1019">
        <f t="shared" si="3916"/>
        <v>75.113632002233189</v>
      </c>
      <c r="BV1502" s="1027">
        <f t="shared" si="3916"/>
        <v>162.29938495268667</v>
      </c>
      <c r="BW1502" s="247">
        <f t="shared" si="3890"/>
        <v>3923.7358225263847</v>
      </c>
    </row>
    <row r="1503" spans="1:75" x14ac:dyDescent="0.3">
      <c r="BW1503" s="247">
        <f t="shared" si="3890"/>
        <v>0</v>
      </c>
    </row>
    <row r="1504" spans="1:75" ht="16.2" thickBot="1" x14ac:dyDescent="0.35">
      <c r="A1504" s="46" t="s">
        <v>715</v>
      </c>
      <c r="BW1504" s="247">
        <f t="shared" si="3890"/>
        <v>0</v>
      </c>
    </row>
    <row r="1505" spans="1:75" x14ac:dyDescent="0.3">
      <c r="A1505" s="298" t="s">
        <v>710</v>
      </c>
      <c r="O1505" s="1023">
        <f>+N1509</f>
        <v>81680000</v>
      </c>
      <c r="P1505" s="1024">
        <f t="shared" ref="P1505:BV1505" si="3917">+O1509</f>
        <v>59191919.702695139</v>
      </c>
      <c r="Q1505" s="1024">
        <f t="shared" si="3917"/>
        <v>70489120.209204882</v>
      </c>
      <c r="R1505" s="1024">
        <f t="shared" si="3917"/>
        <v>99051390.030588627</v>
      </c>
      <c r="S1505" s="1024">
        <f t="shared" si="3917"/>
        <v>94068642.255060896</v>
      </c>
      <c r="T1505" s="1024">
        <f t="shared" si="3917"/>
        <v>223160568.95293307</v>
      </c>
      <c r="U1505" s="1024">
        <f t="shared" si="3917"/>
        <v>363717159.90589279</v>
      </c>
      <c r="V1505" s="1024">
        <f t="shared" si="3917"/>
        <v>179423177.84228605</v>
      </c>
      <c r="W1505" s="1024">
        <f t="shared" si="3917"/>
        <v>89446951.709085658</v>
      </c>
      <c r="X1505" s="1024">
        <f t="shared" si="3917"/>
        <v>175596089.34334323</v>
      </c>
      <c r="Y1505" s="1024">
        <f t="shared" si="3917"/>
        <v>208405285.14082932</v>
      </c>
      <c r="Z1505" s="1024">
        <f t="shared" si="3917"/>
        <v>211863546.35513747</v>
      </c>
      <c r="AA1505" s="1024">
        <f t="shared" si="3917"/>
        <v>268709160.81629443</v>
      </c>
      <c r="AB1505" s="1024">
        <f t="shared" si="3917"/>
        <v>183840727.25415897</v>
      </c>
      <c r="AC1505" s="1024">
        <f t="shared" si="3917"/>
        <v>104620761.14352134</v>
      </c>
      <c r="AD1505" s="1024">
        <f t="shared" si="3917"/>
        <v>97124717.81693843</v>
      </c>
      <c r="AE1505" s="1024">
        <f t="shared" si="3917"/>
        <v>85620283.229216412</v>
      </c>
      <c r="AF1505" s="1024">
        <f t="shared" si="3917"/>
        <v>212333374.18464401</v>
      </c>
      <c r="AG1505" s="1024">
        <f t="shared" si="3917"/>
        <v>277196571.46920305</v>
      </c>
      <c r="AH1505" s="1024">
        <f t="shared" si="3917"/>
        <v>134491708.30562708</v>
      </c>
      <c r="AI1505" s="1024">
        <f t="shared" si="3917"/>
        <v>80876546.328767598</v>
      </c>
      <c r="AJ1505" s="1024">
        <f t="shared" si="3917"/>
        <v>155721071.95096067</v>
      </c>
      <c r="AK1505" s="1024">
        <f t="shared" si="3917"/>
        <v>201294954.67053151</v>
      </c>
      <c r="AL1505" s="1024">
        <f t="shared" si="3917"/>
        <v>198419370.65081871</v>
      </c>
      <c r="AM1505" s="1024">
        <f t="shared" si="3917"/>
        <v>409989523.34250396</v>
      </c>
      <c r="AN1505" s="1024">
        <f t="shared" si="3917"/>
        <v>319546767.48048753</v>
      </c>
      <c r="AO1505" s="1024">
        <f t="shared" si="3917"/>
        <v>195546750.52729085</v>
      </c>
      <c r="AP1505" s="1024">
        <f t="shared" si="3917"/>
        <v>124226554.53715676</v>
      </c>
      <c r="AQ1505" s="1024">
        <f t="shared" si="3917"/>
        <v>118120592.28840072</v>
      </c>
      <c r="AR1505" s="1024">
        <f t="shared" si="3917"/>
        <v>234490503.6181736</v>
      </c>
      <c r="AS1505" s="1024">
        <f t="shared" si="3917"/>
        <v>365157432.41127396</v>
      </c>
      <c r="AT1505" s="1024">
        <f t="shared" si="3917"/>
        <v>188156004.43973219</v>
      </c>
      <c r="AU1505" s="1024">
        <f t="shared" si="3917"/>
        <v>110701872.26793446</v>
      </c>
      <c r="AV1505" s="1024">
        <f t="shared" si="3917"/>
        <v>157521208.79011717</v>
      </c>
      <c r="AW1505" s="1024">
        <f t="shared" si="3917"/>
        <v>196256481.25615659</v>
      </c>
      <c r="AX1505" s="1024">
        <f t="shared" si="3917"/>
        <v>167536840.17140037</v>
      </c>
      <c r="AY1505" s="1024">
        <f t="shared" si="3917"/>
        <v>383554353.97008669</v>
      </c>
      <c r="AZ1505" s="1024">
        <f t="shared" si="3917"/>
        <v>316314653.62636578</v>
      </c>
      <c r="BA1505" s="1024">
        <f t="shared" si="3917"/>
        <v>221221663.94716814</v>
      </c>
      <c r="BB1505" s="1024">
        <f t="shared" si="3917"/>
        <v>120481806.30469446</v>
      </c>
      <c r="BC1505" s="1024">
        <f t="shared" si="3917"/>
        <v>108067273.99726172</v>
      </c>
      <c r="BD1505" s="1024">
        <f t="shared" si="3917"/>
        <v>199258444.24036002</v>
      </c>
      <c r="BE1505" s="1024">
        <f t="shared" si="3917"/>
        <v>316152559.3777405</v>
      </c>
      <c r="BF1505" s="1024">
        <f t="shared" si="3917"/>
        <v>173018302.46995032</v>
      </c>
      <c r="BG1505" s="1024">
        <f t="shared" si="3917"/>
        <v>97047318.167578623</v>
      </c>
      <c r="BH1505" s="1024">
        <f t="shared" si="3917"/>
        <v>137069660.71858579</v>
      </c>
      <c r="BI1505" s="1024">
        <f t="shared" si="3917"/>
        <v>184740432.60109368</v>
      </c>
      <c r="BJ1505" s="1024">
        <f t="shared" si="3917"/>
        <v>188218640.24284247</v>
      </c>
      <c r="BK1505" s="1024">
        <f t="shared" si="3917"/>
        <v>447426738.84281838</v>
      </c>
      <c r="BL1505" s="1024">
        <f t="shared" si="3917"/>
        <v>377630846.74388087</v>
      </c>
      <c r="BM1505" s="1024">
        <f t="shared" si="3917"/>
        <v>267803802.26955724</v>
      </c>
      <c r="BN1505" s="1024">
        <f t="shared" si="3917"/>
        <v>148302883.8976889</v>
      </c>
      <c r="BO1505" s="1024">
        <f t="shared" si="3917"/>
        <v>121461571.1453505</v>
      </c>
      <c r="BP1505" s="1024">
        <f t="shared" si="3917"/>
        <v>231373319.44222492</v>
      </c>
      <c r="BQ1505" s="1024">
        <f t="shared" si="3917"/>
        <v>348669891.33311844</v>
      </c>
      <c r="BR1505" s="1024">
        <f t="shared" si="3917"/>
        <v>198665656.10640803</v>
      </c>
      <c r="BS1505" s="1024">
        <f t="shared" si="3917"/>
        <v>107048387.51357394</v>
      </c>
      <c r="BT1505" s="1024">
        <f t="shared" si="3917"/>
        <v>165592359.57457396</v>
      </c>
      <c r="BU1505" s="1024">
        <f t="shared" si="3917"/>
        <v>200368472.03575507</v>
      </c>
      <c r="BV1505" s="1025">
        <f t="shared" si="3917"/>
        <v>202052080.00743836</v>
      </c>
      <c r="BW1505" s="247">
        <f t="shared" si="3890"/>
        <v>11705134748.974489</v>
      </c>
    </row>
    <row r="1506" spans="1:75" ht="16.2" thickBot="1" x14ac:dyDescent="0.35">
      <c r="A1506" s="299" t="s">
        <v>711</v>
      </c>
      <c r="O1506" s="1026">
        <f t="shared" ref="O1506:AT1506" si="3918">+O739</f>
        <v>40931833.669868506</v>
      </c>
      <c r="P1506" s="1019">
        <f t="shared" si="3918"/>
        <v>86821257.87351495</v>
      </c>
      <c r="Q1506" s="1019">
        <f t="shared" si="3918"/>
        <v>134688759.13987154</v>
      </c>
      <c r="R1506" s="1019">
        <f t="shared" si="3918"/>
        <v>95805083.212037474</v>
      </c>
      <c r="S1506" s="1019">
        <f t="shared" si="3918"/>
        <v>368192536.29030049</v>
      </c>
      <c r="T1506" s="1019">
        <f t="shared" si="3918"/>
        <v>530253547.99498779</v>
      </c>
      <c r="U1506" s="1019">
        <f t="shared" si="3918"/>
        <v>0</v>
      </c>
      <c r="V1506" s="1019">
        <f t="shared" si="3918"/>
        <v>5859793.5551056545</v>
      </c>
      <c r="W1506" s="1019">
        <f t="shared" si="3918"/>
        <v>274287804.78783965</v>
      </c>
      <c r="X1506" s="1019">
        <f t="shared" si="3918"/>
        <v>256100572.7340889</v>
      </c>
      <c r="Y1506" s="1019">
        <f t="shared" si="3918"/>
        <v>230454918.023384</v>
      </c>
      <c r="Z1506" s="1019">
        <f t="shared" si="3918"/>
        <v>344748286.76432961</v>
      </c>
      <c r="AA1506" s="1019">
        <f t="shared" si="3918"/>
        <v>0</v>
      </c>
      <c r="AB1506" s="1019">
        <f t="shared" si="3918"/>
        <v>0</v>
      </c>
      <c r="AC1506" s="1019">
        <f t="shared" si="3918"/>
        <v>100420309.80334868</v>
      </c>
      <c r="AD1506" s="1019">
        <f t="shared" si="3918"/>
        <v>83629213.444740698</v>
      </c>
      <c r="AE1506" s="1019">
        <f t="shared" si="3918"/>
        <v>362639062.27169877</v>
      </c>
      <c r="AF1506" s="1019">
        <f t="shared" si="3918"/>
        <v>372859387.80589575</v>
      </c>
      <c r="AG1506" s="1019">
        <f t="shared" si="3918"/>
        <v>6730368.2871208536</v>
      </c>
      <c r="AH1506" s="1019">
        <f t="shared" si="3918"/>
        <v>36247667.27732683</v>
      </c>
      <c r="AI1506" s="1019">
        <f t="shared" si="3918"/>
        <v>247867938.90103835</v>
      </c>
      <c r="AJ1506" s="1019">
        <f t="shared" si="3918"/>
        <v>269234943.46460599</v>
      </c>
      <c r="AK1506" s="1019">
        <f t="shared" si="3918"/>
        <v>217590383.37008587</v>
      </c>
      <c r="AL1506" s="1019">
        <f t="shared" si="3918"/>
        <v>667114067.51668978</v>
      </c>
      <c r="AM1506" s="1019">
        <f t="shared" si="3918"/>
        <v>0</v>
      </c>
      <c r="AN1506" s="1019">
        <f t="shared" si="3918"/>
        <v>0</v>
      </c>
      <c r="AO1506" s="1019">
        <f t="shared" si="3918"/>
        <v>48899050.336146757</v>
      </c>
      <c r="AP1506" s="1019">
        <f t="shared" si="3918"/>
        <v>108204288.35292214</v>
      </c>
      <c r="AQ1506" s="1019">
        <f t="shared" si="3918"/>
        <v>343296205.15381193</v>
      </c>
      <c r="AR1506" s="1019">
        <f t="shared" si="3918"/>
        <v>484045089.19110757</v>
      </c>
      <c r="AS1506" s="1019">
        <f t="shared" si="3918"/>
        <v>0</v>
      </c>
      <c r="AT1506" s="1019">
        <f t="shared" si="3918"/>
        <v>29676711.958461531</v>
      </c>
      <c r="AU1506" s="1019">
        <f t="shared" ref="AU1506:BV1506" si="3919">+AU739</f>
        <v>199259215.99648973</v>
      </c>
      <c r="AV1506" s="1019">
        <f t="shared" si="3919"/>
        <v>228660899.48812652</v>
      </c>
      <c r="AW1506" s="1019">
        <f t="shared" si="3919"/>
        <v>133412784.88756682</v>
      </c>
      <c r="AX1506" s="1019">
        <f t="shared" si="3919"/>
        <v>587199146.67296386</v>
      </c>
      <c r="AY1506" s="1019">
        <f t="shared" si="3919"/>
        <v>0</v>
      </c>
      <c r="AZ1506" s="1019">
        <f t="shared" si="3919"/>
        <v>0</v>
      </c>
      <c r="BA1506" s="1019">
        <f t="shared" si="3919"/>
        <v>0</v>
      </c>
      <c r="BB1506" s="1019">
        <f t="shared" si="3919"/>
        <v>88898537.065000087</v>
      </c>
      <c r="BC1506" s="1019">
        <f t="shared" si="3919"/>
        <v>277995961.71843576</v>
      </c>
      <c r="BD1506" s="1019">
        <f t="shared" si="3919"/>
        <v>413287139.554012</v>
      </c>
      <c r="BE1506" s="1019">
        <f t="shared" si="3919"/>
        <v>0</v>
      </c>
      <c r="BF1506" s="1019">
        <f t="shared" si="3919"/>
        <v>15010876.479733137</v>
      </c>
      <c r="BG1506" s="1019">
        <f t="shared" si="3919"/>
        <v>168525149.47468126</v>
      </c>
      <c r="BH1506" s="1019">
        <f t="shared" si="3919"/>
        <v>220864927.44603303</v>
      </c>
      <c r="BI1506" s="1019">
        <f t="shared" si="3919"/>
        <v>179933182.86941335</v>
      </c>
      <c r="BJ1506" s="1019">
        <f t="shared" si="3919"/>
        <v>678670666.26511788</v>
      </c>
      <c r="BK1506" s="1019">
        <f t="shared" si="3919"/>
        <v>0</v>
      </c>
      <c r="BL1506" s="1019">
        <f t="shared" si="3919"/>
        <v>0</v>
      </c>
      <c r="BM1506" s="1019">
        <f t="shared" si="3919"/>
        <v>0</v>
      </c>
      <c r="BN1506" s="1019">
        <f t="shared" si="3919"/>
        <v>83578297.379798055</v>
      </c>
      <c r="BO1506" s="1019">
        <f t="shared" si="3919"/>
        <v>320251129.60798764</v>
      </c>
      <c r="BP1506" s="1019">
        <f t="shared" si="3919"/>
        <v>434269200.37554634</v>
      </c>
      <c r="BQ1506" s="1019">
        <f t="shared" si="3919"/>
        <v>0</v>
      </c>
      <c r="BR1506" s="1019">
        <f t="shared" si="3919"/>
        <v>5699447.3285964895</v>
      </c>
      <c r="BS1506" s="1019">
        <f t="shared" si="3919"/>
        <v>209082480.76515788</v>
      </c>
      <c r="BT1506" s="1019">
        <f t="shared" si="3919"/>
        <v>216929268.85732174</v>
      </c>
      <c r="BU1506" s="1019">
        <f t="shared" si="3919"/>
        <v>185367317.06935427</v>
      </c>
      <c r="BV1506" s="1027">
        <f t="shared" si="3919"/>
        <v>569679203.20671308</v>
      </c>
      <c r="BW1506" s="247">
        <f t="shared" si="3890"/>
        <v>10963173913.688379</v>
      </c>
    </row>
    <row r="1507" spans="1:75" x14ac:dyDescent="0.3">
      <c r="A1507" s="47" t="s">
        <v>712</v>
      </c>
      <c r="O1507" s="1028">
        <f>+O1505+O1506</f>
        <v>122611833.6698685</v>
      </c>
      <c r="P1507" s="1029">
        <f t="shared" ref="P1507:BV1507" si="3920">+P1505+P1506</f>
        <v>146013177.57621008</v>
      </c>
      <c r="Q1507" s="1029">
        <f t="shared" si="3920"/>
        <v>205177879.34907642</v>
      </c>
      <c r="R1507" s="1029">
        <f t="shared" si="3920"/>
        <v>194856473.2426261</v>
      </c>
      <c r="S1507" s="1029">
        <f t="shared" si="3920"/>
        <v>462261178.5453614</v>
      </c>
      <c r="T1507" s="1029">
        <f t="shared" si="3920"/>
        <v>753414116.9479208</v>
      </c>
      <c r="U1507" s="1029">
        <f t="shared" si="3920"/>
        <v>363717159.90589279</v>
      </c>
      <c r="V1507" s="1029">
        <f t="shared" si="3920"/>
        <v>185282971.39739171</v>
      </c>
      <c r="W1507" s="1029">
        <f t="shared" si="3920"/>
        <v>363734756.49692529</v>
      </c>
      <c r="X1507" s="1029">
        <f t="shared" si="3920"/>
        <v>431696662.07743216</v>
      </c>
      <c r="Y1507" s="1029">
        <f t="shared" si="3920"/>
        <v>438860203.1642133</v>
      </c>
      <c r="Z1507" s="1029">
        <f t="shared" si="3920"/>
        <v>556611833.11946702</v>
      </c>
      <c r="AA1507" s="1029">
        <f t="shared" si="3920"/>
        <v>268709160.81629443</v>
      </c>
      <c r="AB1507" s="1029">
        <f t="shared" si="3920"/>
        <v>183840727.25415897</v>
      </c>
      <c r="AC1507" s="1029">
        <f t="shared" si="3920"/>
        <v>205041070.94687003</v>
      </c>
      <c r="AD1507" s="1029">
        <f t="shared" si="3920"/>
        <v>180753931.26167911</v>
      </c>
      <c r="AE1507" s="1029">
        <f t="shared" si="3920"/>
        <v>448259345.50091517</v>
      </c>
      <c r="AF1507" s="1029">
        <f t="shared" si="3920"/>
        <v>585192761.99053979</v>
      </c>
      <c r="AG1507" s="1029">
        <f t="shared" si="3920"/>
        <v>283926939.75632393</v>
      </c>
      <c r="AH1507" s="1029">
        <f t="shared" si="3920"/>
        <v>170739375.5829539</v>
      </c>
      <c r="AI1507" s="1029">
        <f t="shared" si="3920"/>
        <v>328744485.22980595</v>
      </c>
      <c r="AJ1507" s="1029">
        <f t="shared" si="3920"/>
        <v>424956015.41556668</v>
      </c>
      <c r="AK1507" s="1029">
        <f t="shared" si="3920"/>
        <v>418885338.04061735</v>
      </c>
      <c r="AL1507" s="1029">
        <f t="shared" si="3920"/>
        <v>865533438.16750848</v>
      </c>
      <c r="AM1507" s="1029">
        <f t="shared" si="3920"/>
        <v>409989523.34250396</v>
      </c>
      <c r="AN1507" s="1029">
        <f t="shared" si="3920"/>
        <v>319546767.48048753</v>
      </c>
      <c r="AO1507" s="1029">
        <f t="shared" si="3920"/>
        <v>244445800.86343759</v>
      </c>
      <c r="AP1507" s="1029">
        <f t="shared" si="3920"/>
        <v>232430842.8900789</v>
      </c>
      <c r="AQ1507" s="1029">
        <f t="shared" si="3920"/>
        <v>461416797.44221264</v>
      </c>
      <c r="AR1507" s="1029">
        <f t="shared" si="3920"/>
        <v>718535592.80928111</v>
      </c>
      <c r="AS1507" s="1029">
        <f t="shared" si="3920"/>
        <v>365157432.41127396</v>
      </c>
      <c r="AT1507" s="1029">
        <f t="shared" si="3920"/>
        <v>217832716.39819372</v>
      </c>
      <c r="AU1507" s="1029">
        <f t="shared" si="3920"/>
        <v>309961088.2644242</v>
      </c>
      <c r="AV1507" s="1029">
        <f t="shared" si="3920"/>
        <v>386182108.27824366</v>
      </c>
      <c r="AW1507" s="1029">
        <f t="shared" si="3920"/>
        <v>329669266.14372343</v>
      </c>
      <c r="AX1507" s="1029">
        <f t="shared" si="3920"/>
        <v>754735986.84436417</v>
      </c>
      <c r="AY1507" s="1029">
        <f t="shared" si="3920"/>
        <v>383554353.97008669</v>
      </c>
      <c r="AZ1507" s="1029">
        <f t="shared" si="3920"/>
        <v>316314653.62636578</v>
      </c>
      <c r="BA1507" s="1029">
        <f t="shared" si="3920"/>
        <v>221221663.94716814</v>
      </c>
      <c r="BB1507" s="1029">
        <f t="shared" si="3920"/>
        <v>209380343.36969453</v>
      </c>
      <c r="BC1507" s="1029">
        <f t="shared" si="3920"/>
        <v>386063235.71569747</v>
      </c>
      <c r="BD1507" s="1029">
        <f t="shared" si="3920"/>
        <v>612545583.79437208</v>
      </c>
      <c r="BE1507" s="1029">
        <f t="shared" si="3920"/>
        <v>316152559.3777405</v>
      </c>
      <c r="BF1507" s="1029">
        <f t="shared" si="3920"/>
        <v>188029178.94968346</v>
      </c>
      <c r="BG1507" s="1029">
        <f t="shared" si="3920"/>
        <v>265572467.6422599</v>
      </c>
      <c r="BH1507" s="1029">
        <f t="shared" si="3920"/>
        <v>357934588.16461885</v>
      </c>
      <c r="BI1507" s="1029">
        <f t="shared" si="3920"/>
        <v>364673615.47050703</v>
      </c>
      <c r="BJ1507" s="1029">
        <f t="shared" si="3920"/>
        <v>866889306.50796032</v>
      </c>
      <c r="BK1507" s="1029">
        <f t="shared" si="3920"/>
        <v>447426738.84281838</v>
      </c>
      <c r="BL1507" s="1029">
        <f t="shared" si="3920"/>
        <v>377630846.74388087</v>
      </c>
      <c r="BM1507" s="1029">
        <f t="shared" si="3920"/>
        <v>267803802.26955724</v>
      </c>
      <c r="BN1507" s="1029">
        <f t="shared" si="3920"/>
        <v>231881181.27748695</v>
      </c>
      <c r="BO1507" s="1029">
        <f t="shared" si="3920"/>
        <v>441712700.75333816</v>
      </c>
      <c r="BP1507" s="1029">
        <f t="shared" si="3920"/>
        <v>665642519.8177712</v>
      </c>
      <c r="BQ1507" s="1029">
        <f t="shared" si="3920"/>
        <v>348669891.33311844</v>
      </c>
      <c r="BR1507" s="1029">
        <f t="shared" si="3920"/>
        <v>204365103.43500453</v>
      </c>
      <c r="BS1507" s="1029">
        <f t="shared" si="3920"/>
        <v>316130868.27873182</v>
      </c>
      <c r="BT1507" s="1029">
        <f t="shared" si="3920"/>
        <v>382521628.43189573</v>
      </c>
      <c r="BU1507" s="1029">
        <f t="shared" si="3920"/>
        <v>385735789.10510933</v>
      </c>
      <c r="BV1507" s="1030">
        <f t="shared" si="3920"/>
        <v>771731283.21415138</v>
      </c>
      <c r="BW1507" s="247">
        <f t="shared" si="3890"/>
        <v>22668308662.662872</v>
      </c>
    </row>
    <row r="1508" spans="1:75" ht="16.2" thickBot="1" x14ac:dyDescent="0.35">
      <c r="A1508" s="299" t="s">
        <v>713</v>
      </c>
      <c r="O1508" s="1026">
        <f>+(O1507/O1500)*O1501</f>
        <v>63419913.96717336</v>
      </c>
      <c r="P1508" s="1019">
        <f t="shared" ref="P1508:BV1508" si="3921">+(P1507/P1500)*P1501</f>
        <v>75524057.367005199</v>
      </c>
      <c r="Q1508" s="1019">
        <f t="shared" si="3921"/>
        <v>106126489.31848779</v>
      </c>
      <c r="R1508" s="1019">
        <f t="shared" si="3921"/>
        <v>100787830.9875652</v>
      </c>
      <c r="S1508" s="1019">
        <f t="shared" si="3921"/>
        <v>239100609.59242833</v>
      </c>
      <c r="T1508" s="1019">
        <f t="shared" si="3921"/>
        <v>389696957.04202801</v>
      </c>
      <c r="U1508" s="1019">
        <f t="shared" si="3921"/>
        <v>184293982.06360674</v>
      </c>
      <c r="V1508" s="1019">
        <f t="shared" si="3921"/>
        <v>95836019.688306049</v>
      </c>
      <c r="W1508" s="1019">
        <f t="shared" si="3921"/>
        <v>188138667.15358207</v>
      </c>
      <c r="X1508" s="1019">
        <f t="shared" si="3921"/>
        <v>223291376.93660283</v>
      </c>
      <c r="Y1508" s="1019">
        <f t="shared" si="3921"/>
        <v>226996656.80907583</v>
      </c>
      <c r="Z1508" s="1019">
        <f t="shared" si="3921"/>
        <v>287902672.30317259</v>
      </c>
      <c r="AA1508" s="1019">
        <f t="shared" si="3921"/>
        <v>84868433.562135458</v>
      </c>
      <c r="AB1508" s="1019">
        <f t="shared" si="3921"/>
        <v>79219966.110637635</v>
      </c>
      <c r="AC1508" s="1019">
        <f t="shared" si="3921"/>
        <v>107916353.1299316</v>
      </c>
      <c r="AD1508" s="1019">
        <f t="shared" si="3921"/>
        <v>95133648.032462701</v>
      </c>
      <c r="AE1508" s="1019">
        <f t="shared" si="3921"/>
        <v>235925971.31627116</v>
      </c>
      <c r="AF1508" s="1019">
        <f t="shared" si="3921"/>
        <v>307996190.52133673</v>
      </c>
      <c r="AG1508" s="1019">
        <f t="shared" si="3921"/>
        <v>149435231.45069686</v>
      </c>
      <c r="AH1508" s="1019">
        <f t="shared" si="3921"/>
        <v>89862829.254186302</v>
      </c>
      <c r="AI1508" s="1019">
        <f t="shared" si="3921"/>
        <v>173023413.27884528</v>
      </c>
      <c r="AJ1508" s="1019">
        <f t="shared" si="3921"/>
        <v>223661060.74503517</v>
      </c>
      <c r="AK1508" s="1019">
        <f t="shared" si="3921"/>
        <v>220465967.38979864</v>
      </c>
      <c r="AL1508" s="1019">
        <f t="shared" si="3921"/>
        <v>455543914.82500452</v>
      </c>
      <c r="AM1508" s="1019">
        <f t="shared" si="3921"/>
        <v>90442755.862016454</v>
      </c>
      <c r="AN1508" s="1019">
        <f t="shared" si="3921"/>
        <v>124000016.95319667</v>
      </c>
      <c r="AO1508" s="1019">
        <f t="shared" si="3921"/>
        <v>120219246.32628083</v>
      </c>
      <c r="AP1508" s="1019">
        <f t="shared" si="3921"/>
        <v>114310250.60167818</v>
      </c>
      <c r="AQ1508" s="1019">
        <f t="shared" si="3921"/>
        <v>226926293.82403904</v>
      </c>
      <c r="AR1508" s="1019">
        <f t="shared" si="3921"/>
        <v>353378160.39800715</v>
      </c>
      <c r="AS1508" s="1019">
        <f t="shared" si="3921"/>
        <v>177001427.97154176</v>
      </c>
      <c r="AT1508" s="1019">
        <f t="shared" si="3921"/>
        <v>107130844.13025926</v>
      </c>
      <c r="AU1508" s="1019">
        <f t="shared" si="3921"/>
        <v>152439879.47430703</v>
      </c>
      <c r="AV1508" s="1019">
        <f t="shared" si="3921"/>
        <v>189925627.02208707</v>
      </c>
      <c r="AW1508" s="1019">
        <f t="shared" si="3921"/>
        <v>162132425.97232306</v>
      </c>
      <c r="AX1508" s="1019">
        <f t="shared" si="3921"/>
        <v>371181632.87427747</v>
      </c>
      <c r="AY1508" s="1019">
        <f t="shared" si="3921"/>
        <v>67239700.343720913</v>
      </c>
      <c r="AZ1508" s="1019">
        <f t="shared" si="3921"/>
        <v>95092989.679197639</v>
      </c>
      <c r="BA1508" s="1019">
        <f t="shared" si="3921"/>
        <v>100739857.64247368</v>
      </c>
      <c r="BB1508" s="1019">
        <f t="shared" si="3921"/>
        <v>101313069.37243281</v>
      </c>
      <c r="BC1508" s="1019">
        <f t="shared" si="3921"/>
        <v>186804791.47533745</v>
      </c>
      <c r="BD1508" s="1019">
        <f t="shared" si="3921"/>
        <v>296393024.41663158</v>
      </c>
      <c r="BE1508" s="1019">
        <f t="shared" si="3921"/>
        <v>143134256.90779018</v>
      </c>
      <c r="BF1508" s="1019">
        <f t="shared" si="3921"/>
        <v>90981860.782104835</v>
      </c>
      <c r="BG1508" s="1019">
        <f t="shared" si="3921"/>
        <v>128502806.92367409</v>
      </c>
      <c r="BH1508" s="1019">
        <f t="shared" si="3921"/>
        <v>173194155.56352517</v>
      </c>
      <c r="BI1508" s="1019">
        <f t="shared" si="3921"/>
        <v>176454975.22766456</v>
      </c>
      <c r="BJ1508" s="1019">
        <f t="shared" si="3921"/>
        <v>419462567.66514194</v>
      </c>
      <c r="BK1508" s="1019">
        <f t="shared" si="3921"/>
        <v>69795892.098937497</v>
      </c>
      <c r="BL1508" s="1019">
        <f t="shared" si="3921"/>
        <v>109827044.47432363</v>
      </c>
      <c r="BM1508" s="1019">
        <f t="shared" si="3921"/>
        <v>119500918.37186834</v>
      </c>
      <c r="BN1508" s="1019">
        <f t="shared" si="3921"/>
        <v>110419610.13213645</v>
      </c>
      <c r="BO1508" s="1019">
        <f t="shared" si="3921"/>
        <v>210339381.31111324</v>
      </c>
      <c r="BP1508" s="1019">
        <f t="shared" si="3921"/>
        <v>316972628.48465276</v>
      </c>
      <c r="BQ1508" s="1019">
        <f t="shared" si="3921"/>
        <v>150004235.22671041</v>
      </c>
      <c r="BR1508" s="1019">
        <f t="shared" si="3921"/>
        <v>97316715.921430588</v>
      </c>
      <c r="BS1508" s="1019">
        <f t="shared" si="3921"/>
        <v>150538508.70415786</v>
      </c>
      <c r="BT1508" s="1019">
        <f t="shared" si="3921"/>
        <v>182153156.39614066</v>
      </c>
      <c r="BU1508" s="1019">
        <f t="shared" si="3921"/>
        <v>183683709.09767097</v>
      </c>
      <c r="BV1508" s="1027">
        <f t="shared" si="3921"/>
        <v>367491087.24483389</v>
      </c>
      <c r="BW1508" s="247">
        <f t="shared" si="3890"/>
        <v>10640613717.719061</v>
      </c>
    </row>
    <row r="1509" spans="1:75" ht="16.2" thickBot="1" x14ac:dyDescent="0.35">
      <c r="A1509" s="48" t="s">
        <v>714</v>
      </c>
      <c r="N1509" s="166">
        <f>+N1502*N737</f>
        <v>81680000</v>
      </c>
      <c r="O1509" s="1026">
        <f>+O1507-O1508</f>
        <v>59191919.702695139</v>
      </c>
      <c r="P1509" s="1019">
        <f t="shared" ref="P1509:BV1509" si="3922">+P1507-P1508</f>
        <v>70489120.209204882</v>
      </c>
      <c r="Q1509" s="1019">
        <f t="shared" si="3922"/>
        <v>99051390.030588627</v>
      </c>
      <c r="R1509" s="1019">
        <f t="shared" si="3922"/>
        <v>94068642.255060896</v>
      </c>
      <c r="S1509" s="1019">
        <f t="shared" si="3922"/>
        <v>223160568.95293307</v>
      </c>
      <c r="T1509" s="1019">
        <f t="shared" si="3922"/>
        <v>363717159.90589279</v>
      </c>
      <c r="U1509" s="1019">
        <f t="shared" si="3922"/>
        <v>179423177.84228605</v>
      </c>
      <c r="V1509" s="1019">
        <f t="shared" si="3922"/>
        <v>89446951.709085658</v>
      </c>
      <c r="W1509" s="1019">
        <f t="shared" si="3922"/>
        <v>175596089.34334323</v>
      </c>
      <c r="X1509" s="1019">
        <f t="shared" si="3922"/>
        <v>208405285.14082932</v>
      </c>
      <c r="Y1509" s="1019">
        <f t="shared" si="3922"/>
        <v>211863546.35513747</v>
      </c>
      <c r="Z1509" s="1019">
        <f t="shared" si="3922"/>
        <v>268709160.81629443</v>
      </c>
      <c r="AA1509" s="1019">
        <f t="shared" si="3922"/>
        <v>183840727.25415897</v>
      </c>
      <c r="AB1509" s="1019">
        <f t="shared" si="3922"/>
        <v>104620761.14352134</v>
      </c>
      <c r="AC1509" s="1019">
        <f t="shared" si="3922"/>
        <v>97124717.81693843</v>
      </c>
      <c r="AD1509" s="1019">
        <f t="shared" si="3922"/>
        <v>85620283.229216412</v>
      </c>
      <c r="AE1509" s="1019">
        <f t="shared" si="3922"/>
        <v>212333374.18464401</v>
      </c>
      <c r="AF1509" s="1019">
        <f t="shared" si="3922"/>
        <v>277196571.46920305</v>
      </c>
      <c r="AG1509" s="1019">
        <f t="shared" si="3922"/>
        <v>134491708.30562708</v>
      </c>
      <c r="AH1509" s="1019">
        <f t="shared" si="3922"/>
        <v>80876546.328767598</v>
      </c>
      <c r="AI1509" s="1019">
        <f t="shared" si="3922"/>
        <v>155721071.95096067</v>
      </c>
      <c r="AJ1509" s="1019">
        <f t="shared" si="3922"/>
        <v>201294954.67053151</v>
      </c>
      <c r="AK1509" s="1019">
        <f t="shared" si="3922"/>
        <v>198419370.65081871</v>
      </c>
      <c r="AL1509" s="1019">
        <f t="shared" si="3922"/>
        <v>409989523.34250396</v>
      </c>
      <c r="AM1509" s="1019">
        <f t="shared" si="3922"/>
        <v>319546767.48048753</v>
      </c>
      <c r="AN1509" s="1019">
        <f t="shared" si="3922"/>
        <v>195546750.52729085</v>
      </c>
      <c r="AO1509" s="1019">
        <f t="shared" si="3922"/>
        <v>124226554.53715676</v>
      </c>
      <c r="AP1509" s="1019">
        <f t="shared" si="3922"/>
        <v>118120592.28840072</v>
      </c>
      <c r="AQ1509" s="1019">
        <f t="shared" si="3922"/>
        <v>234490503.6181736</v>
      </c>
      <c r="AR1509" s="1019">
        <f t="shared" si="3922"/>
        <v>365157432.41127396</v>
      </c>
      <c r="AS1509" s="1019">
        <f t="shared" si="3922"/>
        <v>188156004.43973219</v>
      </c>
      <c r="AT1509" s="1019">
        <f t="shared" si="3922"/>
        <v>110701872.26793446</v>
      </c>
      <c r="AU1509" s="1019">
        <f t="shared" si="3922"/>
        <v>157521208.79011717</v>
      </c>
      <c r="AV1509" s="1019">
        <f t="shared" si="3922"/>
        <v>196256481.25615659</v>
      </c>
      <c r="AW1509" s="1019">
        <f t="shared" si="3922"/>
        <v>167536840.17140037</v>
      </c>
      <c r="AX1509" s="1019">
        <f t="shared" si="3922"/>
        <v>383554353.97008669</v>
      </c>
      <c r="AY1509" s="1019">
        <f t="shared" si="3922"/>
        <v>316314653.62636578</v>
      </c>
      <c r="AZ1509" s="1019">
        <f t="shared" si="3922"/>
        <v>221221663.94716814</v>
      </c>
      <c r="BA1509" s="1019">
        <f t="shared" si="3922"/>
        <v>120481806.30469446</v>
      </c>
      <c r="BB1509" s="1019">
        <f t="shared" si="3922"/>
        <v>108067273.99726172</v>
      </c>
      <c r="BC1509" s="1019">
        <f t="shared" si="3922"/>
        <v>199258444.24036002</v>
      </c>
      <c r="BD1509" s="1019">
        <f t="shared" si="3922"/>
        <v>316152559.3777405</v>
      </c>
      <c r="BE1509" s="1019">
        <f t="shared" si="3922"/>
        <v>173018302.46995032</v>
      </c>
      <c r="BF1509" s="1019">
        <f t="shared" si="3922"/>
        <v>97047318.167578623</v>
      </c>
      <c r="BG1509" s="1019">
        <f t="shared" si="3922"/>
        <v>137069660.71858579</v>
      </c>
      <c r="BH1509" s="1019">
        <f t="shared" si="3922"/>
        <v>184740432.60109368</v>
      </c>
      <c r="BI1509" s="1019">
        <f t="shared" si="3922"/>
        <v>188218640.24284247</v>
      </c>
      <c r="BJ1509" s="1019">
        <f t="shared" si="3922"/>
        <v>447426738.84281838</v>
      </c>
      <c r="BK1509" s="1019">
        <f t="shared" si="3922"/>
        <v>377630846.74388087</v>
      </c>
      <c r="BL1509" s="1019">
        <f t="shared" si="3922"/>
        <v>267803802.26955724</v>
      </c>
      <c r="BM1509" s="1019">
        <f t="shared" si="3922"/>
        <v>148302883.8976889</v>
      </c>
      <c r="BN1509" s="1019">
        <f t="shared" si="3922"/>
        <v>121461571.1453505</v>
      </c>
      <c r="BO1509" s="1019">
        <f t="shared" si="3922"/>
        <v>231373319.44222492</v>
      </c>
      <c r="BP1509" s="1019">
        <f t="shared" si="3922"/>
        <v>348669891.33311844</v>
      </c>
      <c r="BQ1509" s="1019">
        <f t="shared" si="3922"/>
        <v>198665656.10640803</v>
      </c>
      <c r="BR1509" s="1019">
        <f t="shared" si="3922"/>
        <v>107048387.51357394</v>
      </c>
      <c r="BS1509" s="1019">
        <f t="shared" si="3922"/>
        <v>165592359.57457396</v>
      </c>
      <c r="BT1509" s="1019">
        <f t="shared" si="3922"/>
        <v>200368472.03575507</v>
      </c>
      <c r="BU1509" s="1019">
        <f t="shared" si="3922"/>
        <v>202052080.00743836</v>
      </c>
      <c r="BV1509" s="1027">
        <f t="shared" si="3922"/>
        <v>404240195.9693175</v>
      </c>
      <c r="BW1509" s="247">
        <f t="shared" si="3890"/>
        <v>12109374944.943808</v>
      </c>
    </row>
    <row r="1510" spans="1:75" x14ac:dyDescent="0.3">
      <c r="BW1510" s="247">
        <f t="shared" si="3890"/>
        <v>0</v>
      </c>
    </row>
    <row r="1511" spans="1:75" x14ac:dyDescent="0.3">
      <c r="A1511" s="3" t="s">
        <v>716</v>
      </c>
      <c r="BW1511" s="247">
        <f t="shared" si="3890"/>
        <v>0</v>
      </c>
    </row>
    <row r="1512" spans="1:75" ht="16.2" thickBot="1" x14ac:dyDescent="0.35">
      <c r="BW1512" s="247">
        <f t="shared" si="3890"/>
        <v>0</v>
      </c>
    </row>
    <row r="1513" spans="1:75" ht="16.2" thickBot="1" x14ac:dyDescent="0.35">
      <c r="A1513" s="51" t="s">
        <v>375</v>
      </c>
      <c r="O1513" s="167">
        <f t="shared" ref="O1513:AT1513" si="3923">+(O576/O580)*O1508</f>
        <v>23072249.302490287</v>
      </c>
      <c r="P1513" s="167">
        <f t="shared" si="3923"/>
        <v>37281666.766300298</v>
      </c>
      <c r="Q1513" s="167">
        <f t="shared" si="3923"/>
        <v>53403639.935551599</v>
      </c>
      <c r="R1513" s="167">
        <f t="shared" si="3923"/>
        <v>33763493.704107717</v>
      </c>
      <c r="S1513" s="167">
        <f t="shared" si="3923"/>
        <v>112334450.34681605</v>
      </c>
      <c r="T1513" s="167">
        <f t="shared" si="3923"/>
        <v>128715703.59063578</v>
      </c>
      <c r="U1513" s="167">
        <f t="shared" si="3923"/>
        <v>105747946.47868206</v>
      </c>
      <c r="V1513" s="167">
        <f t="shared" si="3923"/>
        <v>41021116.686423384</v>
      </c>
      <c r="W1513" s="167">
        <f t="shared" si="3923"/>
        <v>86666179.303999692</v>
      </c>
      <c r="X1513" s="167">
        <f t="shared" si="3923"/>
        <v>98327365.012455121</v>
      </c>
      <c r="Y1513" s="167">
        <f t="shared" si="3923"/>
        <v>104038834.39880732</v>
      </c>
      <c r="Z1513" s="167">
        <f t="shared" si="3923"/>
        <v>117553528.07006802</v>
      </c>
      <c r="AA1513" s="167">
        <f t="shared" si="3923"/>
        <v>24284594.232011907</v>
      </c>
      <c r="AB1513" s="167">
        <f t="shared" si="3923"/>
        <v>27762921.15185811</v>
      </c>
      <c r="AC1513" s="167">
        <f t="shared" si="3923"/>
        <v>39873832.19314304</v>
      </c>
      <c r="AD1513" s="167">
        <f t="shared" si="3923"/>
        <v>22665639.608925071</v>
      </c>
      <c r="AE1513" s="167">
        <f t="shared" si="3923"/>
        <v>92616896.938034073</v>
      </c>
      <c r="AF1513" s="167">
        <f t="shared" si="3923"/>
        <v>87041998.636219487</v>
      </c>
      <c r="AG1513" s="167">
        <f t="shared" si="3923"/>
        <v>70449602.851201668</v>
      </c>
      <c r="AH1513" s="167">
        <f t="shared" si="3923"/>
        <v>25729944.925708827</v>
      </c>
      <c r="AI1513" s="167">
        <f t="shared" si="3923"/>
        <v>65438361.804845907</v>
      </c>
      <c r="AJ1513" s="167">
        <f t="shared" si="3923"/>
        <v>82068727.61885044</v>
      </c>
      <c r="AK1513" s="167">
        <f t="shared" si="3923"/>
        <v>83485104.320616022</v>
      </c>
      <c r="AL1513" s="167">
        <f t="shared" si="3923"/>
        <v>164924961.51023948</v>
      </c>
      <c r="AM1513" s="167">
        <f t="shared" si="3923"/>
        <v>22947849.614240494</v>
      </c>
      <c r="AN1513" s="167">
        <f t="shared" si="3923"/>
        <v>39192674.068182781</v>
      </c>
      <c r="AO1513" s="167">
        <f t="shared" si="3923"/>
        <v>51222445.382805668</v>
      </c>
      <c r="AP1513" s="167">
        <f t="shared" si="3923"/>
        <v>24921975.426325418</v>
      </c>
      <c r="AQ1513" s="167">
        <f t="shared" si="3923"/>
        <v>88252304.230237782</v>
      </c>
      <c r="AR1513" s="167">
        <f t="shared" si="3923"/>
        <v>96835664.311137736</v>
      </c>
      <c r="AS1513" s="167">
        <f t="shared" si="3923"/>
        <v>80365054.697147936</v>
      </c>
      <c r="AT1513" s="167">
        <f t="shared" si="3923"/>
        <v>27945552.633359369</v>
      </c>
      <c r="AU1513" s="167">
        <f t="shared" ref="AU1513:BV1513" si="3924">+(AU576/AU580)*AU1508</f>
        <v>55563787.738483541</v>
      </c>
      <c r="AV1513" s="167">
        <f t="shared" si="3924"/>
        <v>66068282.099157378</v>
      </c>
      <c r="AW1513" s="167">
        <f t="shared" si="3924"/>
        <v>60430606.768588088</v>
      </c>
      <c r="AX1513" s="167">
        <f t="shared" si="3924"/>
        <v>131939442.16343886</v>
      </c>
      <c r="AY1513" s="167">
        <f t="shared" si="3924"/>
        <v>22257004.897224147</v>
      </c>
      <c r="AZ1513" s="167">
        <f t="shared" si="3924"/>
        <v>26904057.397223763</v>
      </c>
      <c r="BA1513" s="167">
        <f t="shared" si="3924"/>
        <v>37103981.799968474</v>
      </c>
      <c r="BB1513" s="167">
        <f t="shared" si="3924"/>
        <v>19688860.992739428</v>
      </c>
      <c r="BC1513" s="167">
        <f t="shared" si="3924"/>
        <v>68771825.248318374</v>
      </c>
      <c r="BD1513" s="167">
        <f t="shared" si="3924"/>
        <v>74831108.762044132</v>
      </c>
      <c r="BE1513" s="167">
        <f t="shared" si="3924"/>
        <v>61665478.117549226</v>
      </c>
      <c r="BF1513" s="167">
        <f t="shared" si="3924"/>
        <v>20457113.821055025</v>
      </c>
      <c r="BG1513" s="167">
        <f t="shared" si="3924"/>
        <v>44134147.925157763</v>
      </c>
      <c r="BH1513" s="167">
        <f t="shared" si="3924"/>
        <v>56304197.828858085</v>
      </c>
      <c r="BI1513" s="167">
        <f t="shared" si="3924"/>
        <v>61470181.590986088</v>
      </c>
      <c r="BJ1513" s="167">
        <f t="shared" si="3924"/>
        <v>139901248.10080525</v>
      </c>
      <c r="BK1513" s="167">
        <f t="shared" si="3924"/>
        <v>15685442.574486805</v>
      </c>
      <c r="BL1513" s="167">
        <f t="shared" si="3924"/>
        <v>31963141.130167309</v>
      </c>
      <c r="BM1513" s="167">
        <f t="shared" si="3924"/>
        <v>43435410.39773985</v>
      </c>
      <c r="BN1513" s="167">
        <f t="shared" si="3924"/>
        <v>22321165.277907923</v>
      </c>
      <c r="BO1513" s="167">
        <f t="shared" si="3924"/>
        <v>76932178.476651937</v>
      </c>
      <c r="BP1513" s="167">
        <f t="shared" si="3924"/>
        <v>79730202.731081337</v>
      </c>
      <c r="BQ1513" s="167">
        <f t="shared" si="3924"/>
        <v>66196905.558981374</v>
      </c>
      <c r="BR1513" s="167">
        <f t="shared" si="3924"/>
        <v>22921149.501881614</v>
      </c>
      <c r="BS1513" s="167">
        <f t="shared" si="3924"/>
        <v>52679121.257231429</v>
      </c>
      <c r="BT1513" s="167">
        <f t="shared" si="3924"/>
        <v>59686224.115865134</v>
      </c>
      <c r="BU1513" s="167">
        <f t="shared" si="3924"/>
        <v>64254327.586805366</v>
      </c>
      <c r="BV1513" s="167">
        <f t="shared" si="3924"/>
        <v>121654786.55434409</v>
      </c>
      <c r="BW1513" s="1020">
        <f t="shared" si="3890"/>
        <v>3764903660.1661692</v>
      </c>
    </row>
    <row r="1514" spans="1:75" ht="16.2" thickBot="1" x14ac:dyDescent="0.35">
      <c r="A1514" s="52" t="s">
        <v>384</v>
      </c>
      <c r="O1514" s="167">
        <f t="shared" ref="O1514:AT1514" si="3925">+(O577/O580)*O1508</f>
        <v>40347664.664683066</v>
      </c>
      <c r="P1514" s="167">
        <f t="shared" si="3925"/>
        <v>38242390.600704908</v>
      </c>
      <c r="Q1514" s="167">
        <f t="shared" si="3925"/>
        <v>24150313.114358224</v>
      </c>
      <c r="R1514" s="167">
        <f t="shared" si="3925"/>
        <v>49969642.927216321</v>
      </c>
      <c r="S1514" s="167">
        <f t="shared" si="3925"/>
        <v>28022898.479044899</v>
      </c>
      <c r="T1514" s="167">
        <f t="shared" si="3925"/>
        <v>55614964.808789305</v>
      </c>
      <c r="U1514" s="167">
        <f t="shared" si="3925"/>
        <v>30525204.754103918</v>
      </c>
      <c r="V1514" s="167">
        <f t="shared" si="3925"/>
        <v>54814903.001882665</v>
      </c>
      <c r="W1514" s="167">
        <f t="shared" si="3925"/>
        <v>29643247.72774462</v>
      </c>
      <c r="X1514" s="167">
        <f t="shared" si="3925"/>
        <v>51626665.455103241</v>
      </c>
      <c r="Y1514" s="167">
        <f t="shared" si="3925"/>
        <v>28660740.510523513</v>
      </c>
      <c r="Z1514" s="167">
        <f t="shared" si="3925"/>
        <v>29409962.959418476</v>
      </c>
      <c r="AA1514" s="167">
        <f t="shared" si="3925"/>
        <v>60583839.330123551</v>
      </c>
      <c r="AB1514" s="167">
        <f t="shared" si="3925"/>
        <v>51457044.958779521</v>
      </c>
      <c r="AC1514" s="167">
        <f t="shared" si="3925"/>
        <v>42330578.08369945</v>
      </c>
      <c r="AD1514" s="167">
        <f t="shared" si="3925"/>
        <v>60676561.518004283</v>
      </c>
      <c r="AE1514" s="167">
        <f t="shared" si="3925"/>
        <v>52910372.322059505</v>
      </c>
      <c r="AF1514" s="167">
        <f t="shared" si="3925"/>
        <v>65091399.81833341</v>
      </c>
      <c r="AG1514" s="167">
        <f t="shared" si="3925"/>
        <v>47639923.215994462</v>
      </c>
      <c r="AH1514" s="167">
        <f t="shared" si="3925"/>
        <v>64132884.328477472</v>
      </c>
      <c r="AI1514" s="167">
        <f t="shared" si="3925"/>
        <v>51999390.444622464</v>
      </c>
      <c r="AJ1514" s="167">
        <f t="shared" si="3925"/>
        <v>74721097.813307658</v>
      </c>
      <c r="AK1514" s="167">
        <f t="shared" si="3925"/>
        <v>53527687.069805749</v>
      </c>
      <c r="AL1514" s="167">
        <f t="shared" si="3925"/>
        <v>70722424.428837687</v>
      </c>
      <c r="AM1514" s="167">
        <f t="shared" si="3925"/>
        <v>57465312.482117042</v>
      </c>
      <c r="AN1514" s="167">
        <f t="shared" si="3925"/>
        <v>74510105.465496108</v>
      </c>
      <c r="AO1514" s="167">
        <f t="shared" si="3925"/>
        <v>54598291.608172566</v>
      </c>
      <c r="AP1514" s="167">
        <f t="shared" si="3925"/>
        <v>66328207.133258708</v>
      </c>
      <c r="AQ1514" s="167">
        <f t="shared" si="3925"/>
        <v>51225940.570329376</v>
      </c>
      <c r="AR1514" s="167">
        <f t="shared" si="3925"/>
        <v>74295387.932581976</v>
      </c>
      <c r="AS1514" s="167">
        <f t="shared" si="3925"/>
        <v>54468415.026034519</v>
      </c>
      <c r="AT1514" s="167">
        <f t="shared" si="3925"/>
        <v>69570678.906303242</v>
      </c>
      <c r="AU1514" s="167">
        <f t="shared" ref="AU1514:BV1514" si="3926">+(AU577/AU580)*AU1508</f>
        <v>44583300.552366391</v>
      </c>
      <c r="AV1514" s="167">
        <f t="shared" si="3926"/>
        <v>61184282.633736126</v>
      </c>
      <c r="AW1514" s="167">
        <f t="shared" si="3926"/>
        <v>39245031.689797051</v>
      </c>
      <c r="AX1514" s="167">
        <f t="shared" si="3926"/>
        <v>57751837.920402251</v>
      </c>
      <c r="AY1514" s="167">
        <f t="shared" si="3926"/>
        <v>41958527.705830328</v>
      </c>
      <c r="AZ1514" s="167">
        <f t="shared" si="3926"/>
        <v>59399212.351461135</v>
      </c>
      <c r="BA1514" s="167">
        <f t="shared" si="3926"/>
        <v>43635297.691859797</v>
      </c>
      <c r="BB1514" s="167">
        <f t="shared" si="3926"/>
        <v>60069359.887987055</v>
      </c>
      <c r="BC1514" s="167">
        <f t="shared" si="3926"/>
        <v>42776541.392523207</v>
      </c>
      <c r="BD1514" s="167">
        <f t="shared" si="3926"/>
        <v>62539989.024193794</v>
      </c>
      <c r="BE1514" s="167">
        <f t="shared" si="3926"/>
        <v>45942545.880395211</v>
      </c>
      <c r="BF1514" s="167">
        <f t="shared" si="3926"/>
        <v>61433934.812906243</v>
      </c>
      <c r="BG1514" s="167">
        <f t="shared" si="3926"/>
        <v>38616703.790335707</v>
      </c>
      <c r="BH1514" s="167">
        <f t="shared" si="3926"/>
        <v>56769282.811498873</v>
      </c>
      <c r="BI1514" s="167">
        <f t="shared" si="3926"/>
        <v>43686649.879845381</v>
      </c>
      <c r="BJ1514" s="167">
        <f t="shared" si="3926"/>
        <v>65678730.521581225</v>
      </c>
      <c r="BK1514" s="167">
        <f t="shared" si="3926"/>
        <v>51090739.262675129</v>
      </c>
      <c r="BL1514" s="167">
        <f t="shared" si="3926"/>
        <v>67886439.201468989</v>
      </c>
      <c r="BM1514" s="167">
        <f t="shared" si="3926"/>
        <v>50344878.635847874</v>
      </c>
      <c r="BN1514" s="167">
        <f t="shared" si="3926"/>
        <v>65340866.438978232</v>
      </c>
      <c r="BO1514" s="167">
        <f t="shared" si="3926"/>
        <v>47783052.164670527</v>
      </c>
      <c r="BP1514" s="167">
        <f t="shared" si="3926"/>
        <v>65604272.147137389</v>
      </c>
      <c r="BQ1514" s="167">
        <f t="shared" si="3926"/>
        <v>48652413.620322838</v>
      </c>
      <c r="BR1514" s="167">
        <f t="shared" si="3926"/>
        <v>64862534.238448188</v>
      </c>
      <c r="BS1514" s="167">
        <f t="shared" si="3926"/>
        <v>45678663.40900334</v>
      </c>
      <c r="BT1514" s="167">
        <f t="shared" si="3926"/>
        <v>59141274.223498464</v>
      </c>
      <c r="BU1514" s="167">
        <f t="shared" si="3926"/>
        <v>45229557.654043734</v>
      </c>
      <c r="BV1514" s="167">
        <f t="shared" si="3926"/>
        <v>56471344.773736387</v>
      </c>
      <c r="BW1514" s="1020">
        <f t="shared" si="3890"/>
        <v>3152641405.776463</v>
      </c>
    </row>
    <row r="1515" spans="1:75" ht="16.2" thickBot="1" x14ac:dyDescent="0.35">
      <c r="A1515" s="53" t="s">
        <v>376</v>
      </c>
      <c r="O1515" s="167">
        <f t="shared" ref="O1515:AT1515" si="3927">+(O578/O580)*O1508</f>
        <v>0</v>
      </c>
      <c r="P1515" s="167">
        <f t="shared" si="3927"/>
        <v>0</v>
      </c>
      <c r="Q1515" s="167">
        <f t="shared" si="3927"/>
        <v>28572536.268577974</v>
      </c>
      <c r="R1515" s="167">
        <f t="shared" si="3927"/>
        <v>17054694.356241163</v>
      </c>
      <c r="S1515" s="167">
        <f t="shared" si="3927"/>
        <v>98743260.766567379</v>
      </c>
      <c r="T1515" s="167">
        <f t="shared" si="3927"/>
        <v>205366288.64260295</v>
      </c>
      <c r="U1515" s="167">
        <f t="shared" si="3927"/>
        <v>48020830.830820762</v>
      </c>
      <c r="V1515" s="167">
        <f t="shared" si="3927"/>
        <v>0</v>
      </c>
      <c r="W1515" s="167">
        <f t="shared" si="3927"/>
        <v>71829240.12183775</v>
      </c>
      <c r="X1515" s="167">
        <f t="shared" si="3927"/>
        <v>73337346.469044447</v>
      </c>
      <c r="Y1515" s="167">
        <f t="shared" si="3927"/>
        <v>94297081.899744987</v>
      </c>
      <c r="Z1515" s="167">
        <f t="shared" si="3927"/>
        <v>140939181.27368611</v>
      </c>
      <c r="AA1515" s="167">
        <f t="shared" si="3927"/>
        <v>0</v>
      </c>
      <c r="AB1515" s="167">
        <f t="shared" si="3927"/>
        <v>0</v>
      </c>
      <c r="AC1515" s="167">
        <f t="shared" si="3927"/>
        <v>25711942.853089105</v>
      </c>
      <c r="AD1515" s="167">
        <f t="shared" si="3927"/>
        <v>11791446.905533342</v>
      </c>
      <c r="AE1515" s="167">
        <f t="shared" si="3927"/>
        <v>90398702.056177542</v>
      </c>
      <c r="AF1515" s="167">
        <f t="shared" si="3927"/>
        <v>155862792.06678385</v>
      </c>
      <c r="AG1515" s="167">
        <f t="shared" si="3927"/>
        <v>31345705.383500729</v>
      </c>
      <c r="AH1515" s="167">
        <f t="shared" si="3927"/>
        <v>0</v>
      </c>
      <c r="AI1515" s="167">
        <f t="shared" si="3927"/>
        <v>55585661.029376902</v>
      </c>
      <c r="AJ1515" s="167">
        <f t="shared" si="3927"/>
        <v>66871235.312877089</v>
      </c>
      <c r="AK1515" s="167">
        <f t="shared" si="3927"/>
        <v>83453175.999376863</v>
      </c>
      <c r="AL1515" s="167">
        <f t="shared" si="3927"/>
        <v>219896528.88592729</v>
      </c>
      <c r="AM1515" s="167">
        <f t="shared" si="3927"/>
        <v>0</v>
      </c>
      <c r="AN1515" s="167">
        <f t="shared" si="3927"/>
        <v>0</v>
      </c>
      <c r="AO1515" s="167">
        <f t="shared" si="3927"/>
        <v>11491111.935776733</v>
      </c>
      <c r="AP1515" s="167">
        <f t="shared" si="3927"/>
        <v>13893562.476236289</v>
      </c>
      <c r="AQ1515" s="167">
        <f t="shared" si="3927"/>
        <v>84720231.68678166</v>
      </c>
      <c r="AR1515" s="167">
        <f t="shared" si="3927"/>
        <v>171979544.52734768</v>
      </c>
      <c r="AS1515" s="167">
        <f t="shared" si="3927"/>
        <v>39267476.868108861</v>
      </c>
      <c r="AT1515" s="167">
        <f t="shared" si="3927"/>
        <v>0</v>
      </c>
      <c r="AU1515" s="167">
        <f t="shared" ref="AU1515:BV1515" si="3928">+(AU578/AU580)*AU1508</f>
        <v>49918699.096135676</v>
      </c>
      <c r="AV1515" s="167">
        <f t="shared" si="3928"/>
        <v>54217443.005253449</v>
      </c>
      <c r="AW1515" s="167">
        <f t="shared" si="3928"/>
        <v>60366961.995255455</v>
      </c>
      <c r="AX1515" s="167">
        <f t="shared" si="3928"/>
        <v>173509094.64075786</v>
      </c>
      <c r="AY1515" s="167">
        <f t="shared" si="3928"/>
        <v>0</v>
      </c>
      <c r="AZ1515" s="167">
        <f t="shared" si="3928"/>
        <v>0</v>
      </c>
      <c r="BA1515" s="167">
        <f t="shared" si="3928"/>
        <v>17750710.12522655</v>
      </c>
      <c r="BB1515" s="167">
        <f t="shared" si="3928"/>
        <v>12665962.108895676</v>
      </c>
      <c r="BC1515" s="167">
        <f t="shared" si="3928"/>
        <v>73050834.915144935</v>
      </c>
      <c r="BD1515" s="167">
        <f t="shared" si="3928"/>
        <v>149767443.84824139</v>
      </c>
      <c r="BE1515" s="167">
        <f t="shared" si="3928"/>
        <v>33157401.471761547</v>
      </c>
      <c r="BF1515" s="167">
        <f t="shared" si="3928"/>
        <v>0</v>
      </c>
      <c r="BG1515" s="167">
        <f t="shared" si="3928"/>
        <v>43760849.57350643</v>
      </c>
      <c r="BH1515" s="167">
        <f t="shared" si="3928"/>
        <v>51720124.195042759</v>
      </c>
      <c r="BI1515" s="167">
        <f t="shared" si="3928"/>
        <v>69045627.974852562</v>
      </c>
      <c r="BJ1515" s="167">
        <f t="shared" si="3928"/>
        <v>204163644.56819767</v>
      </c>
      <c r="BK1515" s="167">
        <f t="shared" si="3928"/>
        <v>0</v>
      </c>
      <c r="BL1515" s="167">
        <f t="shared" si="3928"/>
        <v>0</v>
      </c>
      <c r="BM1515" s="167">
        <f t="shared" si="3928"/>
        <v>23349746.76972124</v>
      </c>
      <c r="BN1515" s="167">
        <f t="shared" si="3928"/>
        <v>13154244.382480459</v>
      </c>
      <c r="BO1515" s="167">
        <f t="shared" si="3928"/>
        <v>83373911.747392923</v>
      </c>
      <c r="BP1515" s="167">
        <f t="shared" si="3928"/>
        <v>161996106.08332574</v>
      </c>
      <c r="BQ1515" s="167">
        <f t="shared" si="3928"/>
        <v>32863736.437954731</v>
      </c>
      <c r="BR1515" s="167">
        <f t="shared" si="3928"/>
        <v>0</v>
      </c>
      <c r="BS1515" s="167">
        <f t="shared" si="3928"/>
        <v>50029586.727317214</v>
      </c>
      <c r="BT1515" s="167">
        <f t="shared" si="3928"/>
        <v>54633495.824396722</v>
      </c>
      <c r="BU1515" s="167">
        <f t="shared" si="3928"/>
        <v>72069836.205023885</v>
      </c>
      <c r="BV1515" s="167">
        <f t="shared" si="3928"/>
        <v>181065200.85231197</v>
      </c>
      <c r="BW1515" s="1020">
        <f t="shared" si="3890"/>
        <v>3506060241.1642146</v>
      </c>
    </row>
    <row r="1516" spans="1:75" ht="16.2" thickBot="1" x14ac:dyDescent="0.35">
      <c r="A1516" s="54" t="s">
        <v>377</v>
      </c>
      <c r="O1516" s="167">
        <f t="shared" ref="O1516:AT1516" si="3929">+(O579/O580)*O1508</f>
        <v>0</v>
      </c>
      <c r="P1516" s="167">
        <f t="shared" si="3929"/>
        <v>0</v>
      </c>
      <c r="Q1516" s="167">
        <f t="shared" si="3929"/>
        <v>0</v>
      </c>
      <c r="R1516" s="167">
        <f t="shared" si="3929"/>
        <v>0</v>
      </c>
      <c r="S1516" s="167">
        <f t="shared" si="3929"/>
        <v>0</v>
      </c>
      <c r="T1516" s="167">
        <f t="shared" si="3929"/>
        <v>0</v>
      </c>
      <c r="U1516" s="167">
        <f t="shared" si="3929"/>
        <v>0</v>
      </c>
      <c r="V1516" s="167">
        <f t="shared" si="3929"/>
        <v>0</v>
      </c>
      <c r="W1516" s="167">
        <f t="shared" si="3929"/>
        <v>0</v>
      </c>
      <c r="X1516" s="167">
        <f t="shared" si="3929"/>
        <v>0</v>
      </c>
      <c r="Y1516" s="167">
        <f t="shared" si="3929"/>
        <v>0</v>
      </c>
      <c r="Z1516" s="167">
        <f t="shared" si="3929"/>
        <v>0</v>
      </c>
      <c r="AA1516" s="167">
        <f t="shared" si="3929"/>
        <v>0</v>
      </c>
      <c r="AB1516" s="167">
        <f t="shared" si="3929"/>
        <v>0</v>
      </c>
      <c r="AC1516" s="167">
        <f t="shared" si="3929"/>
        <v>0</v>
      </c>
      <c r="AD1516" s="167">
        <f t="shared" si="3929"/>
        <v>0</v>
      </c>
      <c r="AE1516" s="167">
        <f t="shared" si="3929"/>
        <v>0</v>
      </c>
      <c r="AF1516" s="167">
        <f t="shared" si="3929"/>
        <v>0</v>
      </c>
      <c r="AG1516" s="167">
        <f t="shared" si="3929"/>
        <v>0</v>
      </c>
      <c r="AH1516" s="167">
        <f t="shared" si="3929"/>
        <v>0</v>
      </c>
      <c r="AI1516" s="167">
        <f t="shared" si="3929"/>
        <v>0</v>
      </c>
      <c r="AJ1516" s="167">
        <f t="shared" si="3929"/>
        <v>0</v>
      </c>
      <c r="AK1516" s="167">
        <f t="shared" si="3929"/>
        <v>0</v>
      </c>
      <c r="AL1516" s="167">
        <f t="shared" si="3929"/>
        <v>0</v>
      </c>
      <c r="AM1516" s="167">
        <f t="shared" si="3929"/>
        <v>10029593.765658919</v>
      </c>
      <c r="AN1516" s="167">
        <f t="shared" si="3929"/>
        <v>10297237.419517793</v>
      </c>
      <c r="AO1516" s="167">
        <f t="shared" si="3929"/>
        <v>2907397.3995258552</v>
      </c>
      <c r="AP1516" s="167">
        <f t="shared" si="3929"/>
        <v>9166505.5658577569</v>
      </c>
      <c r="AQ1516" s="167">
        <f t="shared" si="3929"/>
        <v>2727817.3366902261</v>
      </c>
      <c r="AR1516" s="167">
        <f t="shared" si="3929"/>
        <v>10267563.626939768</v>
      </c>
      <c r="AS1516" s="167">
        <f t="shared" si="3929"/>
        <v>2900481.3802504288</v>
      </c>
      <c r="AT1516" s="167">
        <f t="shared" si="3929"/>
        <v>9614612.5905966498</v>
      </c>
      <c r="AU1516" s="167">
        <f t="shared" ref="AU1516:BV1516" si="3930">+(AU579/AU580)*AU1508</f>
        <v>2374092.0873214141</v>
      </c>
      <c r="AV1516" s="167">
        <f t="shared" si="3930"/>
        <v>8455619.2839401104</v>
      </c>
      <c r="AW1516" s="167">
        <f t="shared" si="3930"/>
        <v>2089825.518682465</v>
      </c>
      <c r="AX1516" s="167">
        <f t="shared" si="3930"/>
        <v>7981258.149678464</v>
      </c>
      <c r="AY1516" s="167">
        <f t="shared" si="3930"/>
        <v>3024167.7406664332</v>
      </c>
      <c r="AZ1516" s="167">
        <f t="shared" si="3930"/>
        <v>8789719.9305127431</v>
      </c>
      <c r="BA1516" s="167">
        <f t="shared" si="3930"/>
        <v>2249868.0254188618</v>
      </c>
      <c r="BB1516" s="167">
        <f t="shared" si="3930"/>
        <v>8888886.3828106746</v>
      </c>
      <c r="BC1516" s="167">
        <f t="shared" si="3930"/>
        <v>2205589.9193509649</v>
      </c>
      <c r="BD1516" s="167">
        <f t="shared" si="3930"/>
        <v>9254482.7821522839</v>
      </c>
      <c r="BE1516" s="167">
        <f t="shared" si="3930"/>
        <v>2368831.4380841963</v>
      </c>
      <c r="BF1516" s="167">
        <f t="shared" si="3930"/>
        <v>9090812.1481435727</v>
      </c>
      <c r="BG1516" s="167">
        <f t="shared" si="3930"/>
        <v>1991105.6346741891</v>
      </c>
      <c r="BH1516" s="167">
        <f t="shared" si="3930"/>
        <v>8400550.7281254679</v>
      </c>
      <c r="BI1516" s="167">
        <f t="shared" si="3930"/>
        <v>2252515.7819805322</v>
      </c>
      <c r="BJ1516" s="167">
        <f t="shared" si="3930"/>
        <v>9718944.4745577909</v>
      </c>
      <c r="BK1516" s="167">
        <f t="shared" si="3930"/>
        <v>3019710.2617755523</v>
      </c>
      <c r="BL1516" s="167">
        <f t="shared" si="3930"/>
        <v>9977464.14268733</v>
      </c>
      <c r="BM1516" s="167">
        <f t="shared" si="3930"/>
        <v>2370882.5685593653</v>
      </c>
      <c r="BN1516" s="167">
        <f t="shared" si="3930"/>
        <v>9603334.0327698346</v>
      </c>
      <c r="BO1516" s="167">
        <f t="shared" si="3930"/>
        <v>2250238.9223978375</v>
      </c>
      <c r="BP1516" s="167">
        <f t="shared" si="3930"/>
        <v>9642047.5231082737</v>
      </c>
      <c r="BQ1516" s="167">
        <f t="shared" si="3930"/>
        <v>2291179.6094514718</v>
      </c>
      <c r="BR1516" s="167">
        <f t="shared" si="3930"/>
        <v>9533032.1811007895</v>
      </c>
      <c r="BS1516" s="167">
        <f t="shared" si="3930"/>
        <v>2151137.3106058668</v>
      </c>
      <c r="BT1516" s="167">
        <f t="shared" si="3930"/>
        <v>8692162.2323803622</v>
      </c>
      <c r="BU1516" s="167">
        <f t="shared" si="3930"/>
        <v>2129987.6517979642</v>
      </c>
      <c r="BV1516" s="167">
        <f t="shared" si="3930"/>
        <v>8299755.0644414444</v>
      </c>
      <c r="BW1516" s="1020">
        <f t="shared" si="3890"/>
        <v>217008410.61221364</v>
      </c>
    </row>
    <row r="1517" spans="1:75" x14ac:dyDescent="0.3">
      <c r="BW1517" s="247">
        <f t="shared" si="3890"/>
        <v>0</v>
      </c>
    </row>
    <row r="1518" spans="1:75" ht="16.2" thickBot="1" x14ac:dyDescent="0.35">
      <c r="A1518" s="69" t="s">
        <v>537</v>
      </c>
      <c r="O1518" s="167">
        <f>+O1508-O1513-O1514-O1515-O1516</f>
        <v>7.4505805969238281E-9</v>
      </c>
      <c r="P1518" s="167">
        <f>+P1508-P1513-P1514-P1515-P1516</f>
        <v>-7.4505805969238281E-9</v>
      </c>
      <c r="Q1518" s="167">
        <f t="shared" ref="Q1518:BV1518" si="3931">+Q1508-Q1513-Q1514-Q1515-Q1516</f>
        <v>-3.7252902984619141E-9</v>
      </c>
      <c r="R1518" s="167">
        <f t="shared" si="3931"/>
        <v>3.7252902984619141E-9</v>
      </c>
      <c r="S1518" s="167">
        <f t="shared" si="3931"/>
        <v>0</v>
      </c>
      <c r="T1518" s="167">
        <f t="shared" si="3931"/>
        <v>-2.9802322387695313E-8</v>
      </c>
      <c r="U1518" s="167">
        <f t="shared" si="3931"/>
        <v>7.4505805969238281E-9</v>
      </c>
      <c r="V1518" s="167">
        <f t="shared" si="3931"/>
        <v>0</v>
      </c>
      <c r="W1518" s="167">
        <f t="shared" si="3931"/>
        <v>0</v>
      </c>
      <c r="X1518" s="167">
        <f t="shared" si="3931"/>
        <v>2.9802322387695313E-8</v>
      </c>
      <c r="Y1518" s="167">
        <f t="shared" si="3931"/>
        <v>1.4901161193847656E-8</v>
      </c>
      <c r="Z1518" s="167">
        <f t="shared" si="3931"/>
        <v>0</v>
      </c>
      <c r="AA1518" s="167">
        <f t="shared" si="3931"/>
        <v>0</v>
      </c>
      <c r="AB1518" s="167">
        <f t="shared" si="3931"/>
        <v>7.4505805969238281E-9</v>
      </c>
      <c r="AC1518" s="167">
        <f t="shared" si="3931"/>
        <v>3.7252902984619141E-9</v>
      </c>
      <c r="AD1518" s="167">
        <f t="shared" si="3931"/>
        <v>1.862645149230957E-9</v>
      </c>
      <c r="AE1518" s="167">
        <f t="shared" si="3931"/>
        <v>1.4901161193847656E-8</v>
      </c>
      <c r="AF1518" s="167">
        <f t="shared" si="3931"/>
        <v>-2.9802322387695313E-8</v>
      </c>
      <c r="AG1518" s="167">
        <f t="shared" si="3931"/>
        <v>-3.7252902984619141E-9</v>
      </c>
      <c r="AH1518" s="167">
        <f t="shared" si="3931"/>
        <v>0</v>
      </c>
      <c r="AI1518" s="167">
        <f t="shared" si="3931"/>
        <v>1.4901161193847656E-8</v>
      </c>
      <c r="AJ1518" s="167">
        <f t="shared" si="3931"/>
        <v>-1.4901161193847656E-8</v>
      </c>
      <c r="AK1518" s="167">
        <f t="shared" si="3931"/>
        <v>2.9802322387695313E-8</v>
      </c>
      <c r="AL1518" s="167">
        <f t="shared" si="3931"/>
        <v>5.9604644775390625E-8</v>
      </c>
      <c r="AM1518" s="167">
        <f t="shared" si="3931"/>
        <v>0</v>
      </c>
      <c r="AN1518" s="167">
        <f t="shared" si="3931"/>
        <v>0</v>
      </c>
      <c r="AO1518" s="167">
        <f t="shared" si="3931"/>
        <v>0</v>
      </c>
      <c r="AP1518" s="167">
        <f t="shared" si="3931"/>
        <v>0</v>
      </c>
      <c r="AQ1518" s="167">
        <f t="shared" si="3931"/>
        <v>6.0535967350006104E-9</v>
      </c>
      <c r="AR1518" s="167">
        <f t="shared" si="3931"/>
        <v>0</v>
      </c>
      <c r="AS1518" s="167">
        <f t="shared" si="3931"/>
        <v>1.7695128917694092E-8</v>
      </c>
      <c r="AT1518" s="167">
        <f t="shared" si="3931"/>
        <v>0</v>
      </c>
      <c r="AU1518" s="167">
        <f t="shared" si="3931"/>
        <v>0</v>
      </c>
      <c r="AV1518" s="167">
        <f t="shared" si="3931"/>
        <v>0</v>
      </c>
      <c r="AW1518" s="167">
        <f t="shared" si="3931"/>
        <v>-7.4505805969238281E-9</v>
      </c>
      <c r="AX1518" s="167">
        <f t="shared" si="3931"/>
        <v>3.4458935260772705E-8</v>
      </c>
      <c r="AY1518" s="167">
        <f t="shared" si="3931"/>
        <v>8.3819031715393066E-9</v>
      </c>
      <c r="AZ1518" s="167">
        <f t="shared" si="3931"/>
        <v>0</v>
      </c>
      <c r="BA1518" s="167">
        <f t="shared" si="3931"/>
        <v>0</v>
      </c>
      <c r="BB1518" s="167">
        <f t="shared" si="3931"/>
        <v>-1.6763806343078613E-8</v>
      </c>
      <c r="BC1518" s="167">
        <f t="shared" si="3931"/>
        <v>-2.7939677238464355E-8</v>
      </c>
      <c r="BD1518" s="167">
        <f t="shared" si="3931"/>
        <v>-1.862645149230957E-8</v>
      </c>
      <c r="BE1518" s="167">
        <f t="shared" si="3931"/>
        <v>3.7252902984619141E-9</v>
      </c>
      <c r="BF1518" s="167">
        <f t="shared" si="3931"/>
        <v>0</v>
      </c>
      <c r="BG1518" s="167">
        <f t="shared" si="3931"/>
        <v>-5.1222741603851318E-9</v>
      </c>
      <c r="BH1518" s="167">
        <f t="shared" si="3931"/>
        <v>0</v>
      </c>
      <c r="BI1518" s="167">
        <f t="shared" si="3931"/>
        <v>0</v>
      </c>
      <c r="BJ1518" s="167">
        <f t="shared" si="3931"/>
        <v>-3.3527612686157227E-8</v>
      </c>
      <c r="BK1518" s="167">
        <f t="shared" si="3931"/>
        <v>8.3819031715393066E-9</v>
      </c>
      <c r="BL1518" s="167">
        <f t="shared" si="3931"/>
        <v>0</v>
      </c>
      <c r="BM1518" s="167">
        <f t="shared" si="3931"/>
        <v>5.5879354476928711E-9</v>
      </c>
      <c r="BN1518" s="167">
        <f t="shared" si="3931"/>
        <v>0</v>
      </c>
      <c r="BO1518" s="167">
        <f t="shared" si="3931"/>
        <v>1.4435499906539917E-8</v>
      </c>
      <c r="BP1518" s="167">
        <f t="shared" si="3931"/>
        <v>2.9802322387695313E-8</v>
      </c>
      <c r="BQ1518" s="167">
        <f t="shared" si="3931"/>
        <v>-6.5192580223083496E-9</v>
      </c>
      <c r="BR1518" s="167">
        <f t="shared" si="3931"/>
        <v>0</v>
      </c>
      <c r="BS1518" s="167">
        <f t="shared" si="3931"/>
        <v>9.3132257461547852E-9</v>
      </c>
      <c r="BT1518" s="167">
        <f t="shared" si="3931"/>
        <v>-2.4214386940002441E-8</v>
      </c>
      <c r="BU1518" s="167">
        <f t="shared" si="3931"/>
        <v>1.5832483768463135E-8</v>
      </c>
      <c r="BV1518" s="167">
        <f t="shared" si="3931"/>
        <v>0</v>
      </c>
      <c r="BW1518" s="1020">
        <f t="shared" si="3890"/>
        <v>1.1967495083808899E-7</v>
      </c>
    </row>
    <row r="1519" spans="1:75" x14ac:dyDescent="0.3">
      <c r="BW1519" s="247">
        <f t="shared" si="3890"/>
        <v>0</v>
      </c>
    </row>
    <row r="1520" spans="1:75" x14ac:dyDescent="0.3">
      <c r="A1520" s="3" t="s">
        <v>757</v>
      </c>
      <c r="BW1520" s="247">
        <f t="shared" si="3890"/>
        <v>0</v>
      </c>
    </row>
    <row r="1521" spans="1:75" ht="16.2" thickBot="1" x14ac:dyDescent="0.35">
      <c r="BW1521" s="247">
        <f t="shared" si="3890"/>
        <v>0</v>
      </c>
    </row>
    <row r="1522" spans="1:75" ht="16.2" thickBot="1" x14ac:dyDescent="0.35">
      <c r="A1522" s="51" t="s">
        <v>128</v>
      </c>
      <c r="O1522" s="167">
        <f>+O460*'Monthly Parameters'!O156</f>
        <v>13525672.164477089</v>
      </c>
      <c r="P1522" s="167">
        <f>+P460*'Monthly Parameters'!P156</f>
        <v>16910957.064150032</v>
      </c>
      <c r="Q1522" s="167">
        <f>+Q460*'Monthly Parameters'!Q156</f>
        <v>21053917.257788438</v>
      </c>
      <c r="R1522" s="167">
        <f>+R460*'Monthly Parameters'!R156</f>
        <v>11720847.96905046</v>
      </c>
      <c r="S1522" s="167">
        <f>+S460*'Monthly Parameters'!S156</f>
        <v>38166710.416114777</v>
      </c>
      <c r="T1522" s="167">
        <f>+T460*'Monthly Parameters'!T156</f>
        <v>40147431.68928387</v>
      </c>
      <c r="U1522" s="167">
        <f>+U460*'Monthly Parameters'!U156</f>
        <v>32983609.140942466</v>
      </c>
      <c r="V1522" s="167">
        <f>+V460*'Monthly Parameters'!V156</f>
        <v>12981555.317308122</v>
      </c>
      <c r="W1522" s="167">
        <f>+W460*'Monthly Parameters'!W156</f>
        <v>27836119.111926988</v>
      </c>
      <c r="X1522" s="167">
        <f>+X460*'Monthly Parameters'!X156</f>
        <v>33038340.559884239</v>
      </c>
      <c r="Y1522" s="167">
        <f>+Y460*'Monthly Parameters'!Y156</f>
        <v>34561524.383757204</v>
      </c>
      <c r="Z1522" s="167">
        <f>+Z460*'Monthly Parameters'!Z156</f>
        <v>69336048.917125225</v>
      </c>
      <c r="AA1522" s="167">
        <f>+AA460*'Monthly Parameters'!AA156</f>
        <v>15395635.748601384</v>
      </c>
      <c r="AB1522" s="167">
        <f>+AB460*'Monthly Parameters'!AB156</f>
        <v>17600780.860802431</v>
      </c>
      <c r="AC1522" s="167">
        <f>+AC460*'Monthly Parameters'!AC156</f>
        <v>22568716.999093786</v>
      </c>
      <c r="AD1522" s="167">
        <f>+AD460*'Monthly Parameters'!AD156</f>
        <v>12185928.780686146</v>
      </c>
      <c r="AE1522" s="167">
        <f>+AE460*'Monthly Parameters'!AE156</f>
        <v>41939427.897643268</v>
      </c>
      <c r="AF1522" s="167">
        <f>+AF460*'Monthly Parameters'!AF156</f>
        <v>43623133.838734135</v>
      </c>
      <c r="AG1522" s="167">
        <f>+AG460*'Monthly Parameters'!AG156</f>
        <v>35430769.911523245</v>
      </c>
      <c r="AH1522" s="167">
        <f>+AH460*'Monthly Parameters'!AH156</f>
        <v>13087891.997417144</v>
      </c>
      <c r="AI1522" s="167">
        <f>+AI460*'Monthly Parameters'!AI156</f>
        <v>30151384.514500584</v>
      </c>
      <c r="AJ1522" s="167">
        <f>+AJ460*'Monthly Parameters'!AJ156</f>
        <v>35829939.476687238</v>
      </c>
      <c r="AK1522" s="167">
        <f>+AK460*'Monthly Parameters'!AK156</f>
        <v>37368323.117562979</v>
      </c>
      <c r="AL1522" s="167">
        <f>+AL460*'Monthly Parameters'!AL156</f>
        <v>76074808.787428603</v>
      </c>
      <c r="AM1522" s="167">
        <f>+AM460*'Monthly Parameters'!AM156</f>
        <v>10745271.896800671</v>
      </c>
      <c r="AN1522" s="167">
        <f>+AN460*'Monthly Parameters'!AN156</f>
        <v>18351869.404093232</v>
      </c>
      <c r="AO1522" s="167">
        <f>+AO460*'Monthly Parameters'!AO156</f>
        <v>23996877.239984121</v>
      </c>
      <c r="AP1522" s="167">
        <f>+AP460*'Monthly Parameters'!AP156</f>
        <v>13109157.984154686</v>
      </c>
      <c r="AQ1522" s="167">
        <f>+AQ460*'Monthly Parameters'!AQ156</f>
        <v>44066604.489783145</v>
      </c>
      <c r="AR1522" s="167">
        <f>+AR460*'Monthly Parameters'!AR156</f>
        <v>45474095.951264054</v>
      </c>
      <c r="AS1522" s="167">
        <f>+AS460*'Monthly Parameters'!AS156</f>
        <v>37739486.112105474</v>
      </c>
      <c r="AT1522" s="167">
        <f>+AT460*'Monthly Parameters'!AT156</f>
        <v>14014482.100140536</v>
      </c>
      <c r="AU1522" s="167">
        <f>+AU460*'Monthly Parameters'!AU156</f>
        <v>31878149.457829051</v>
      </c>
      <c r="AV1522" s="167">
        <f>+AV460*'Monthly Parameters'!AV156</f>
        <v>37674173.571811981</v>
      </c>
      <c r="AW1522" s="167">
        <f>+AW460*'Monthly Parameters'!AW156</f>
        <v>39386350.948504873</v>
      </c>
      <c r="AX1522" s="167">
        <f>+AX460*'Monthly Parameters'!AX156</f>
        <v>79707543.688934416</v>
      </c>
      <c r="AY1522" s="167">
        <f>+AY460*'Monthly Parameters'!AY156</f>
        <v>15084600.101344153</v>
      </c>
      <c r="AZ1522" s="167">
        <f>+AZ460*'Monthly Parameters'!AZ156</f>
        <v>18234122.192754947</v>
      </c>
      <c r="BA1522" s="167">
        <f>+BA460*'Monthly Parameters'!BA156</f>
        <v>25147082.017755251</v>
      </c>
      <c r="BB1522" s="167">
        <f>+BB460*'Monthly Parameters'!BB156</f>
        <v>13195181.092011031</v>
      </c>
      <c r="BC1522" s="167">
        <f>+BC460*'Monthly Parameters'!BC156</f>
        <v>47545553.374099962</v>
      </c>
      <c r="BD1522" s="167">
        <f>+BD460*'Monthly Parameters'!BD156</f>
        <v>48169500.805288941</v>
      </c>
      <c r="BE1522" s="167">
        <f>+BE460*'Monthly Parameters'!BE156</f>
        <v>39694658.371124655</v>
      </c>
      <c r="BF1522" s="167">
        <f>+BF460*'Monthly Parameters'!BF156</f>
        <v>13405524.019207502</v>
      </c>
      <c r="BG1522" s="167">
        <f>+BG460*'Monthly Parameters'!BG156</f>
        <v>33799055.834566608</v>
      </c>
      <c r="BH1522" s="167">
        <f>+BH460*'Monthly Parameters'!BH156</f>
        <v>39927777.241783313</v>
      </c>
      <c r="BI1522" s="167">
        <f>+BI460*'Monthly Parameters'!BI156</f>
        <v>41612209.589048699</v>
      </c>
      <c r="BJ1522" s="167">
        <f>+BJ460*'Monthly Parameters'!BJ156</f>
        <v>85752068.581581086</v>
      </c>
      <c r="BK1522" s="167">
        <f>+BK460*'Monthly Parameters'!BK156</f>
        <v>9758427.621594755</v>
      </c>
      <c r="BL1522" s="167">
        <f>+BL460*'Monthly Parameters'!BL156</f>
        <v>19885317.089164831</v>
      </c>
      <c r="BM1522" s="167">
        <f>+BM460*'Monthly Parameters'!BM156</f>
        <v>27022591.588843103</v>
      </c>
      <c r="BN1522" s="167">
        <f>+BN460*'Monthly Parameters'!BN156</f>
        <v>14427732.178369345</v>
      </c>
      <c r="BO1522" s="167">
        <f>+BO460*'Monthly Parameters'!BO156</f>
        <v>50428088.909787595</v>
      </c>
      <c r="BP1522" s="167">
        <f>+BP460*'Monthly Parameters'!BP156</f>
        <v>51328295.743207172</v>
      </c>
      <c r="BQ1522" s="167">
        <f>+BQ460*'Monthly Parameters'!BQ156</f>
        <v>42615899.99058149</v>
      </c>
      <c r="BR1522" s="167">
        <f>+BR460*'Monthly Parameters'!BR156</f>
        <v>14924802.01210572</v>
      </c>
      <c r="BS1522" s="167">
        <f>+BS460*'Monthly Parameters'!BS156</f>
        <v>36121310.693246737</v>
      </c>
      <c r="BT1522" s="167">
        <f>+BT460*'Monthly Parameters'!BT156</f>
        <v>42623540.933474787</v>
      </c>
      <c r="BU1522" s="167">
        <f>+BU460*'Monthly Parameters'!BU156</f>
        <v>44495737.478377685</v>
      </c>
      <c r="BV1522" s="167">
        <f>+BV460*'Monthly Parameters'!BV156</f>
        <v>90984448.916597024</v>
      </c>
      <c r="BW1522" s="1020">
        <f t="shared" si="3890"/>
        <v>1995847065.1438127</v>
      </c>
    </row>
    <row r="1523" spans="1:75" ht="16.2" thickBot="1" x14ac:dyDescent="0.35">
      <c r="A1523" s="52" t="s">
        <v>506</v>
      </c>
      <c r="O1523" s="167">
        <f>+O479*'Monthly Parameters'!O157</f>
        <v>20811055.833749998</v>
      </c>
      <c r="P1523" s="167">
        <f>+P479*'Monthly Parameters'!P157</f>
        <v>15262465.324166669</v>
      </c>
      <c r="Q1523" s="167">
        <f>+Q479*'Monthly Parameters'!Q157</f>
        <v>8377059.6758333314</v>
      </c>
      <c r="R1523" s="167">
        <f>+R479*'Monthly Parameters'!R157</f>
        <v>15262465.324166669</v>
      </c>
      <c r="S1523" s="167">
        <f>+S479*'Monthly Parameters'!S157</f>
        <v>8377059.6758333314</v>
      </c>
      <c r="T1523" s="167">
        <f>+T479*'Monthly Parameters'!T157</f>
        <v>15262465.324166669</v>
      </c>
      <c r="U1523" s="167">
        <f>+U479*'Monthly Parameters'!U157</f>
        <v>8377059.6758333314</v>
      </c>
      <c r="V1523" s="167">
        <f>+V479*'Monthly Parameters'!V157</f>
        <v>15262465.324166669</v>
      </c>
      <c r="W1523" s="167">
        <f>+W479*'Monthly Parameters'!W157</f>
        <v>8377059.6758333314</v>
      </c>
      <c r="X1523" s="167">
        <f>+X479*'Monthly Parameters'!X157</f>
        <v>15262465.324166669</v>
      </c>
      <c r="Y1523" s="167">
        <f>+Y479*'Monthly Parameters'!Y157</f>
        <v>8377059.6758333314</v>
      </c>
      <c r="Z1523" s="167">
        <f>+Z479*'Monthly Parameters'!Z157</f>
        <v>15262465.324166669</v>
      </c>
      <c r="AA1523" s="167">
        <f>+AA479*'Monthly Parameters'!AA157</f>
        <v>32541677.941187035</v>
      </c>
      <c r="AB1523" s="167">
        <f>+AB479*'Monthly Parameters'!AB157</f>
        <v>27639360.650773246</v>
      </c>
      <c r="AC1523" s="167">
        <f>+AC479*'Monthly Parameters'!AC157</f>
        <v>20299692.898610488</v>
      </c>
      <c r="AD1523" s="167">
        <f>+AD479*'Monthly Parameters'!AD157</f>
        <v>27639360.650773246</v>
      </c>
      <c r="AE1523" s="167">
        <f>+AE479*'Monthly Parameters'!AE157</f>
        <v>20299692.898610488</v>
      </c>
      <c r="AF1523" s="167">
        <f>+AF479*'Monthly Parameters'!AF157</f>
        <v>27639360.650773246</v>
      </c>
      <c r="AG1523" s="167">
        <f>+AG479*'Monthly Parameters'!AG157</f>
        <v>20299692.898610488</v>
      </c>
      <c r="AH1523" s="167">
        <f>+AH479*'Monthly Parameters'!AH157</f>
        <v>27639360.650773246</v>
      </c>
      <c r="AI1523" s="167">
        <f>+AI479*'Monthly Parameters'!AI157</f>
        <v>20299692.898610488</v>
      </c>
      <c r="AJ1523" s="167">
        <f>+AJ479*'Monthly Parameters'!AJ157</f>
        <v>27639360.650773246</v>
      </c>
      <c r="AK1523" s="167">
        <f>+AK479*'Monthly Parameters'!AK157</f>
        <v>20299692.898610488</v>
      </c>
      <c r="AL1523" s="167">
        <f>+AL479*'Monthly Parameters'!AL157</f>
        <v>27639360.650773246</v>
      </c>
      <c r="AM1523" s="167">
        <f>+AM479*'Monthly Parameters'!AM157</f>
        <v>23236466.519377537</v>
      </c>
      <c r="AN1523" s="167">
        <f>+AN479*'Monthly Parameters'!AN157</f>
        <v>30128637.541874997</v>
      </c>
      <c r="AO1523" s="167">
        <f>+AO479*'Monthly Parameters'!AO157</f>
        <v>22088304.260406606</v>
      </c>
      <c r="AP1523" s="167">
        <f>+AP479*'Monthly Parameters'!AP157</f>
        <v>30128637.541874997</v>
      </c>
      <c r="AQ1523" s="167">
        <f>+AQ479*'Monthly Parameters'!AQ157</f>
        <v>22088304.260406606</v>
      </c>
      <c r="AR1523" s="167">
        <f>+AR479*'Monthly Parameters'!AR157</f>
        <v>30128637.541874997</v>
      </c>
      <c r="AS1523" s="167">
        <f>+AS479*'Monthly Parameters'!AS157</f>
        <v>22088304.260406606</v>
      </c>
      <c r="AT1523" s="167">
        <f>+AT479*'Monthly Parameters'!AT157</f>
        <v>30128637.541874997</v>
      </c>
      <c r="AU1523" s="167">
        <f>+AU479*'Monthly Parameters'!AU157</f>
        <v>22088304.260406606</v>
      </c>
      <c r="AV1523" s="167">
        <f>+AV479*'Monthly Parameters'!AV157</f>
        <v>30128637.541874997</v>
      </c>
      <c r="AW1523" s="167">
        <f>+AW479*'Monthly Parameters'!AW157</f>
        <v>22088304.260406606</v>
      </c>
      <c r="AX1523" s="167">
        <f>+AX479*'Monthly Parameters'!AX157</f>
        <v>30128637.541874997</v>
      </c>
      <c r="AY1523" s="167">
        <f>+AY479*'Monthly Parameters'!AY157</f>
        <v>21687106.034061186</v>
      </c>
      <c r="AZ1523" s="167">
        <f>+AZ479*'Monthly Parameters'!AZ157</f>
        <v>30701673.462838251</v>
      </c>
      <c r="BA1523" s="167">
        <f>+BA479*'Monthly Parameters'!BA157</f>
        <v>22553778.209422085</v>
      </c>
      <c r="BB1523" s="167">
        <f>+BB479*'Monthly Parameters'!BB157</f>
        <v>30701673.462838251</v>
      </c>
      <c r="BC1523" s="167">
        <f>+BC479*'Monthly Parameters'!BC157</f>
        <v>22553778.209422085</v>
      </c>
      <c r="BD1523" s="167">
        <f>+BD479*'Monthly Parameters'!BD157</f>
        <v>30701673.462838251</v>
      </c>
      <c r="BE1523" s="167">
        <f>+BE479*'Monthly Parameters'!BE157</f>
        <v>22553778.209422085</v>
      </c>
      <c r="BF1523" s="167">
        <f>+BF479*'Monthly Parameters'!BF157</f>
        <v>30701673.462838251</v>
      </c>
      <c r="BG1523" s="167">
        <f>+BG479*'Monthly Parameters'!BG157</f>
        <v>22553778.209422085</v>
      </c>
      <c r="BH1523" s="167">
        <f>+BH479*'Monthly Parameters'!BH157</f>
        <v>30701673.462838251</v>
      </c>
      <c r="BI1523" s="167">
        <f>+BI479*'Monthly Parameters'!BI157</f>
        <v>22553778.209422085</v>
      </c>
      <c r="BJ1523" s="167">
        <f>+BJ479*'Monthly Parameters'!BJ157</f>
        <v>30701673.462838251</v>
      </c>
      <c r="BK1523" s="167">
        <f>+BK479*'Monthly Parameters'!BK157</f>
        <v>24673710.705457591</v>
      </c>
      <c r="BL1523" s="167">
        <f>+BL479*'Monthly Parameters'!BL157</f>
        <v>32785009.296281159</v>
      </c>
      <c r="BM1523" s="167">
        <f>+BM479*'Monthly Parameters'!BM157</f>
        <v>24313505.51761895</v>
      </c>
      <c r="BN1523" s="167">
        <f>+BN479*'Monthly Parameters'!BN157</f>
        <v>32785009.296281159</v>
      </c>
      <c r="BO1523" s="167">
        <f>+BO479*'Monthly Parameters'!BO157</f>
        <v>24313505.51761895</v>
      </c>
      <c r="BP1523" s="167">
        <f>+BP479*'Monthly Parameters'!BP157</f>
        <v>32785009.296281159</v>
      </c>
      <c r="BQ1523" s="167">
        <f>+BQ479*'Monthly Parameters'!BQ157</f>
        <v>24313505.51761895</v>
      </c>
      <c r="BR1523" s="167">
        <f>+BR479*'Monthly Parameters'!BR157</f>
        <v>32785009.296281159</v>
      </c>
      <c r="BS1523" s="167">
        <f>+BS479*'Monthly Parameters'!BS157</f>
        <v>24313505.51761895</v>
      </c>
      <c r="BT1523" s="167">
        <f>+BT479*'Monthly Parameters'!BT157</f>
        <v>32785009.296281159</v>
      </c>
      <c r="BU1523" s="167">
        <f>+BU479*'Monthly Parameters'!BU157</f>
        <v>24313505.51761895</v>
      </c>
      <c r="BV1523" s="167">
        <f>+BV479*'Monthly Parameters'!BV157</f>
        <v>32785009.296281159</v>
      </c>
      <c r="BW1523" s="1020">
        <f t="shared" si="3890"/>
        <v>1430214597.4988964</v>
      </c>
    </row>
    <row r="1524" spans="1:75" ht="16.2" thickBot="1" x14ac:dyDescent="0.35">
      <c r="A1524" s="53" t="s">
        <v>19</v>
      </c>
      <c r="O1524" s="167">
        <f>+O470*'Monthly Parameters'!O158</f>
        <v>0</v>
      </c>
      <c r="P1524" s="167">
        <f>+P470*'Monthly Parameters'!P158</f>
        <v>0</v>
      </c>
      <c r="Q1524" s="167">
        <f>+Q470*'Monthly Parameters'!Q158</f>
        <v>8811496.6558183413</v>
      </c>
      <c r="R1524" s="167">
        <f>+R470*'Monthly Parameters'!R158</f>
        <v>4631209.5222076373</v>
      </c>
      <c r="S1524" s="167">
        <f>+S470*'Monthly Parameters'!S158</f>
        <v>26243277.041734263</v>
      </c>
      <c r="T1524" s="167">
        <f>+T470*'Monthly Parameters'!T158</f>
        <v>50106517.886626497</v>
      </c>
      <c r="U1524" s="167">
        <f>+U470*'Monthly Parameters'!U158</f>
        <v>11716414.777026027</v>
      </c>
      <c r="V1524" s="167">
        <f>+V470*'Monthly Parameters'!V158</f>
        <v>0</v>
      </c>
      <c r="W1524" s="167">
        <f>+W470*'Monthly Parameters'!W158</f>
        <v>18046755.836436667</v>
      </c>
      <c r="X1524" s="167">
        <f>+X470*'Monthly Parameters'!X158</f>
        <v>19275597.625727415</v>
      </c>
      <c r="Y1524" s="167">
        <f>+Y470*'Monthly Parameters'!Y158</f>
        <v>24503859.866965048</v>
      </c>
      <c r="Z1524" s="167">
        <f>+Z470*'Monthly Parameters'!Z158</f>
        <v>65027042.416482657</v>
      </c>
      <c r="AA1524" s="167">
        <f>+AA470*'Monthly Parameters'!AA158</f>
        <v>0</v>
      </c>
      <c r="AB1524" s="167">
        <f>+AB470*'Monthly Parameters'!AB158</f>
        <v>0</v>
      </c>
      <c r="AC1524" s="167">
        <f>+AC470*'Monthly Parameters'!AC158</f>
        <v>10561252.991311226</v>
      </c>
      <c r="AD1524" s="167">
        <f>+AD470*'Monthly Parameters'!AD158</f>
        <v>4600652.3238008153</v>
      </c>
      <c r="AE1524" s="167">
        <f>+AE470*'Monthly Parameters'!AE158</f>
        <v>29706817.533927012</v>
      </c>
      <c r="AF1524" s="167">
        <f>+AF470*'Monthly Parameters'!AF158</f>
        <v>56688128.155395769</v>
      </c>
      <c r="AG1524" s="167">
        <f>+AG470*'Monthly Parameters'!AG158</f>
        <v>11440414.135382209</v>
      </c>
      <c r="AH1524" s="167">
        <f>+AH470*'Monthly Parameters'!AH158</f>
        <v>0</v>
      </c>
      <c r="AI1524" s="167">
        <f>+AI470*'Monthly Parameters'!AI158</f>
        <v>18586570.928893834</v>
      </c>
      <c r="AJ1524" s="167">
        <f>+AJ470*'Monthly Parameters'!AJ158</f>
        <v>21186995.697125521</v>
      </c>
      <c r="AK1524" s="167">
        <f>+AK470*'Monthly Parameters'!AK158</f>
        <v>27108103.981041364</v>
      </c>
      <c r="AL1524" s="167">
        <f>+AL470*'Monthly Parameters'!AL158</f>
        <v>73609608.871181056</v>
      </c>
      <c r="AM1524" s="167">
        <f>+AM470*'Monthly Parameters'!AM158</f>
        <v>0</v>
      </c>
      <c r="AN1524" s="167">
        <f>+AN470*'Monthly Parameters'!AN158</f>
        <v>0</v>
      </c>
      <c r="AO1524" s="167">
        <f>+AO470*'Monthly Parameters'!AO158</f>
        <v>3981902.8592076143</v>
      </c>
      <c r="AP1524" s="167">
        <f>+AP470*'Monthly Parameters'!AP158</f>
        <v>5405553.0800130134</v>
      </c>
      <c r="AQ1524" s="167">
        <f>+AQ470*'Monthly Parameters'!AQ158</f>
        <v>31289948.836019233</v>
      </c>
      <c r="AR1524" s="167">
        <f>+AR470*'Monthly Parameters'!AR158</f>
        <v>59736492.106154107</v>
      </c>
      <c r="AS1524" s="167">
        <f>+AS470*'Monthly Parameters'!AS158</f>
        <v>13639420.481122203</v>
      </c>
      <c r="AT1524" s="167">
        <f>+AT470*'Monthly Parameters'!AT158</f>
        <v>0</v>
      </c>
      <c r="AU1524" s="167">
        <f>+AU470*'Monthly Parameters'!AU158</f>
        <v>21183548.030744292</v>
      </c>
      <c r="AV1524" s="167">
        <f>+AV470*'Monthly Parameters'!AV158</f>
        <v>22867776.316896316</v>
      </c>
      <c r="AW1524" s="167">
        <f>+AW470*'Monthly Parameters'!AW158</f>
        <v>29101963.769718189</v>
      </c>
      <c r="AX1524" s="167">
        <f>+AX470*'Monthly Parameters'!AX158</f>
        <v>77532039.799020484</v>
      </c>
      <c r="AY1524" s="167">
        <f>+AY470*'Monthly Parameters'!AY158</f>
        <v>0</v>
      </c>
      <c r="AZ1524" s="167">
        <f>+AZ470*'Monthly Parameters'!AZ158</f>
        <v>0</v>
      </c>
      <c r="BA1524" s="167">
        <f>+BA470*'Monthly Parameters'!BA158</f>
        <v>7936556.8779104277</v>
      </c>
      <c r="BB1524" s="167">
        <f>+BB470*'Monthly Parameters'!BB158</f>
        <v>5599925.7374410257</v>
      </c>
      <c r="BC1524" s="167">
        <f>+BC470*'Monthly Parameters'!BC158</f>
        <v>33317611.559375871</v>
      </c>
      <c r="BD1524" s="167">
        <f>+BD470*'Monthly Parameters'!BD158</f>
        <v>63599939.736390993</v>
      </c>
      <c r="BE1524" s="167">
        <f>+BE470*'Monthly Parameters'!BE158</f>
        <v>14080555.034084722</v>
      </c>
      <c r="BF1524" s="167">
        <f>+BF470*'Monthly Parameters'!BF158</f>
        <v>0</v>
      </c>
      <c r="BG1524" s="167">
        <f>+BG470*'Monthly Parameters'!BG158</f>
        <v>22108785.603042599</v>
      </c>
      <c r="BH1524" s="167">
        <f>+BH470*'Monthly Parameters'!BH158</f>
        <v>24195981.217537686</v>
      </c>
      <c r="BI1524" s="167">
        <f>+BI470*'Monthly Parameters'!BI158</f>
        <v>30834846.173204191</v>
      </c>
      <c r="BJ1524" s="167">
        <f>+BJ470*'Monthly Parameters'!BJ158</f>
        <v>82556400.109643772</v>
      </c>
      <c r="BK1524" s="167">
        <f>+BK470*'Monthly Parameters'!BK158</f>
        <v>0</v>
      </c>
      <c r="BL1524" s="167">
        <f>+BL470*'Monthly Parameters'!BL158</f>
        <v>0</v>
      </c>
      <c r="BM1524" s="167">
        <f>+BM470*'Monthly Parameters'!BM158</f>
        <v>9778865.8554541003</v>
      </c>
      <c r="BN1524" s="167">
        <f>+BN470*'Monthly Parameters'!BN158</f>
        <v>5723614.3011522405</v>
      </c>
      <c r="BO1524" s="167">
        <f>+BO470*'Monthly Parameters'!BO158</f>
        <v>36788993.232882142</v>
      </c>
      <c r="BP1524" s="167">
        <f>+BP470*'Monthly Parameters'!BP158</f>
        <v>70203990.233676091</v>
      </c>
      <c r="BQ1524" s="167">
        <f>+BQ470*'Monthly Parameters'!BQ158</f>
        <v>14242104.256169867</v>
      </c>
      <c r="BR1524" s="167">
        <f>+BR470*'Monthly Parameters'!BR158</f>
        <v>0</v>
      </c>
      <c r="BS1524" s="167">
        <f>+BS470*'Monthly Parameters'!BS158</f>
        <v>23092722.651991744</v>
      </c>
      <c r="BT1524" s="167">
        <f>+BT470*'Monthly Parameters'!BT158</f>
        <v>26263805.672568612</v>
      </c>
      <c r="BU1524" s="167">
        <f>+BU470*'Monthly Parameters'!BU158</f>
        <v>33596404.891108148</v>
      </c>
      <c r="BV1524" s="167">
        <f>+BV470*'Monthly Parameters'!BV158</f>
        <v>91158297.177188635</v>
      </c>
      <c r="BW1524" s="1020">
        <f t="shared" si="3890"/>
        <v>1341668761.8468015</v>
      </c>
    </row>
    <row r="1525" spans="1:75" ht="16.2" thickBot="1" x14ac:dyDescent="0.35">
      <c r="A1525" s="54" t="s">
        <v>130</v>
      </c>
      <c r="O1525" s="167">
        <f>+O489*'Monthly Parameters'!O159</f>
        <v>0</v>
      </c>
      <c r="P1525" s="167">
        <f>+P489*'Monthly Parameters'!P159</f>
        <v>0</v>
      </c>
      <c r="Q1525" s="167">
        <f>+Q489*'Monthly Parameters'!Q159</f>
        <v>0</v>
      </c>
      <c r="R1525" s="167">
        <f>+R489*'Monthly Parameters'!R159</f>
        <v>0</v>
      </c>
      <c r="S1525" s="167">
        <f>+S489*'Monthly Parameters'!S159</f>
        <v>0</v>
      </c>
      <c r="T1525" s="167">
        <f>+T489*'Monthly Parameters'!T159</f>
        <v>0</v>
      </c>
      <c r="U1525" s="167">
        <f>+U489*'Monthly Parameters'!U159</f>
        <v>0</v>
      </c>
      <c r="V1525" s="167">
        <f>+V489*'Monthly Parameters'!V159</f>
        <v>0</v>
      </c>
      <c r="W1525" s="167">
        <f>+W489*'Monthly Parameters'!W159</f>
        <v>0</v>
      </c>
      <c r="X1525" s="167">
        <f>+X489*'Monthly Parameters'!X159</f>
        <v>0</v>
      </c>
      <c r="Y1525" s="167">
        <f>+Y489*'Monthly Parameters'!Y159</f>
        <v>0</v>
      </c>
      <c r="Z1525" s="167">
        <f>+Z489*'Monthly Parameters'!Z159</f>
        <v>0</v>
      </c>
      <c r="AA1525" s="167">
        <f>+AA489*'Monthly Parameters'!AA159</f>
        <v>0</v>
      </c>
      <c r="AB1525" s="167">
        <f>+AB489*'Monthly Parameters'!AB159</f>
        <v>0</v>
      </c>
      <c r="AC1525" s="167">
        <f>+AC489*'Monthly Parameters'!AC159</f>
        <v>0</v>
      </c>
      <c r="AD1525" s="167">
        <f>+AD489*'Monthly Parameters'!AD159</f>
        <v>0</v>
      </c>
      <c r="AE1525" s="167">
        <f>+AE489*'Monthly Parameters'!AE159</f>
        <v>0</v>
      </c>
      <c r="AF1525" s="167">
        <f>+AF489*'Monthly Parameters'!AF159</f>
        <v>0</v>
      </c>
      <c r="AG1525" s="167">
        <f>+AG489*'Monthly Parameters'!AG159</f>
        <v>0</v>
      </c>
      <c r="AH1525" s="167">
        <f>+AH489*'Monthly Parameters'!AH159</f>
        <v>0</v>
      </c>
      <c r="AI1525" s="167">
        <f>+AI489*'Monthly Parameters'!AI159</f>
        <v>0</v>
      </c>
      <c r="AJ1525" s="167">
        <f>+AJ489*'Monthly Parameters'!AJ159</f>
        <v>0</v>
      </c>
      <c r="AK1525" s="167">
        <f>+AK489*'Monthly Parameters'!AK159</f>
        <v>0</v>
      </c>
      <c r="AL1525" s="167">
        <f>+AL489*'Monthly Parameters'!AL159</f>
        <v>0</v>
      </c>
      <c r="AM1525" s="167">
        <f>+AM489*'Monthly Parameters'!AM159</f>
        <v>5373481.4492453225</v>
      </c>
      <c r="AN1525" s="167">
        <f>+AN489*'Monthly Parameters'!AN159</f>
        <v>5516874.9148852937</v>
      </c>
      <c r="AO1525" s="167">
        <f>+AO489*'Monthly Parameters'!AO159</f>
        <v>1558460.5607712916</v>
      </c>
      <c r="AP1525" s="167">
        <f>+AP489*'Monthly Parameters'!AP159</f>
        <v>5516874.9148852937</v>
      </c>
      <c r="AQ1525" s="167">
        <f>+AQ489*'Monthly Parameters'!AQ159</f>
        <v>1558460.5607712916</v>
      </c>
      <c r="AR1525" s="167">
        <f>+AR489*'Monthly Parameters'!AR159</f>
        <v>5516874.9148852937</v>
      </c>
      <c r="AS1525" s="167">
        <f>+AS489*'Monthly Parameters'!AS159</f>
        <v>1558460.5607712916</v>
      </c>
      <c r="AT1525" s="167">
        <f>+AT489*'Monthly Parameters'!AT159</f>
        <v>5516874.9148852937</v>
      </c>
      <c r="AU1525" s="167">
        <f>+AU489*'Monthly Parameters'!AU159</f>
        <v>1558460.5607712916</v>
      </c>
      <c r="AV1525" s="167">
        <f>+AV489*'Monthly Parameters'!AV159</f>
        <v>5516874.9148852937</v>
      </c>
      <c r="AW1525" s="167">
        <f>+AW489*'Monthly Parameters'!AW159</f>
        <v>1558460.5607712916</v>
      </c>
      <c r="AX1525" s="167">
        <f>+AX489*'Monthly Parameters'!AX159</f>
        <v>5516874.9148852937</v>
      </c>
      <c r="AY1525" s="167">
        <f>+AY489*'Monthly Parameters'!AY159</f>
        <v>2090720.1093276816</v>
      </c>
      <c r="AZ1525" s="167">
        <f>+AZ489*'Monthly Parameters'!AZ159</f>
        <v>6076661.6768524926</v>
      </c>
      <c r="BA1525" s="167">
        <f>+BA489*'Monthly Parameters'!BA159</f>
        <v>1555417.796712558</v>
      </c>
      <c r="BB1525" s="167">
        <f>+BB489*'Monthly Parameters'!BB159</f>
        <v>6076661.6768524926</v>
      </c>
      <c r="BC1525" s="167">
        <f>+BC489*'Monthly Parameters'!BC159</f>
        <v>1555417.796712558</v>
      </c>
      <c r="BD1525" s="167">
        <f>+BD489*'Monthly Parameters'!BD159</f>
        <v>6076661.6768524926</v>
      </c>
      <c r="BE1525" s="167">
        <f>+BE489*'Monthly Parameters'!BE159</f>
        <v>1555417.796712558</v>
      </c>
      <c r="BF1525" s="167">
        <f>+BF489*'Monthly Parameters'!BF159</f>
        <v>6076661.6768524926</v>
      </c>
      <c r="BG1525" s="167">
        <f>+BG489*'Monthly Parameters'!BG159</f>
        <v>1555417.796712558</v>
      </c>
      <c r="BH1525" s="167">
        <f>+BH489*'Monthly Parameters'!BH159</f>
        <v>6076661.6768524926</v>
      </c>
      <c r="BI1525" s="167">
        <f>+BI489*'Monthly Parameters'!BI159</f>
        <v>1555417.796712558</v>
      </c>
      <c r="BJ1525" s="167">
        <f>+BJ489*'Monthly Parameters'!BJ159</f>
        <v>6076661.6768524926</v>
      </c>
      <c r="BK1525" s="167">
        <f>+BK489*'Monthly Parameters'!BK159</f>
        <v>1990996.7217490817</v>
      </c>
      <c r="BL1525" s="167">
        <f>+BL489*'Monthly Parameters'!BL159</f>
        <v>6578478.2900923258</v>
      </c>
      <c r="BM1525" s="167">
        <f>+BM489*'Monthly Parameters'!BM159</f>
        <v>1563202.762002137</v>
      </c>
      <c r="BN1525" s="167">
        <f>+BN489*'Monthly Parameters'!BN159</f>
        <v>6578478.2900923258</v>
      </c>
      <c r="BO1525" s="167">
        <f>+BO489*'Monthly Parameters'!BO159</f>
        <v>1563202.762002137</v>
      </c>
      <c r="BP1525" s="167">
        <f>+BP489*'Monthly Parameters'!BP159</f>
        <v>6578478.2900923258</v>
      </c>
      <c r="BQ1525" s="167">
        <f>+BQ489*'Monthly Parameters'!BQ159</f>
        <v>1563202.762002137</v>
      </c>
      <c r="BR1525" s="167">
        <f>+BR489*'Monthly Parameters'!BR159</f>
        <v>6578478.2900923258</v>
      </c>
      <c r="BS1525" s="167">
        <f>+BS489*'Monthly Parameters'!BS159</f>
        <v>1563202.762002137</v>
      </c>
      <c r="BT1525" s="167">
        <f>+BT489*'Monthly Parameters'!BT159</f>
        <v>6578478.2900923258</v>
      </c>
      <c r="BU1525" s="167">
        <f>+BU489*'Monthly Parameters'!BU159</f>
        <v>1563202.762002137</v>
      </c>
      <c r="BV1525" s="167">
        <f>+BV489*'Monthly Parameters'!BV159</f>
        <v>6578478.2900923258</v>
      </c>
      <c r="BW1525" s="1020">
        <f t="shared" si="3890"/>
        <v>141872693.16873267</v>
      </c>
    </row>
    <row r="1526" spans="1:75" x14ac:dyDescent="0.3">
      <c r="BW1526" s="247">
        <f t="shared" si="3890"/>
        <v>0</v>
      </c>
    </row>
    <row r="1527" spans="1:75" ht="16.2" thickBot="1" x14ac:dyDescent="0.35">
      <c r="A1527" s="3" t="s">
        <v>762</v>
      </c>
      <c r="N1527" s="167">
        <f>+DATA!C554</f>
        <v>90000000</v>
      </c>
      <c r="O1527" s="1038">
        <f>+O1522+O1523+O1524+O1525</f>
        <v>34336727.99822709</v>
      </c>
      <c r="P1527" s="1038">
        <f t="shared" ref="P1527:BV1527" si="3932">+P1522+P1523+P1524+P1525</f>
        <v>32173422.388316698</v>
      </c>
      <c r="Q1527" s="1038">
        <f t="shared" si="3932"/>
        <v>38242473.589440115</v>
      </c>
      <c r="R1527" s="1038">
        <f t="shared" si="3932"/>
        <v>31614522.815424766</v>
      </c>
      <c r="S1527" s="1038">
        <f t="shared" si="3932"/>
        <v>72787047.13368237</v>
      </c>
      <c r="T1527" s="1038">
        <f t="shared" si="3932"/>
        <v>105516414.90007704</v>
      </c>
      <c r="U1527" s="1038">
        <f t="shared" si="3932"/>
        <v>53077083.593801826</v>
      </c>
      <c r="V1527" s="1038">
        <f t="shared" si="3932"/>
        <v>28244020.641474791</v>
      </c>
      <c r="W1527" s="1038">
        <f t="shared" si="3932"/>
        <v>54259934.624196984</v>
      </c>
      <c r="X1527" s="1038">
        <f t="shared" si="3932"/>
        <v>67576403.509778321</v>
      </c>
      <c r="Y1527" s="1038">
        <f t="shared" si="3932"/>
        <v>67442443.926555574</v>
      </c>
      <c r="Z1527" s="1038">
        <f t="shared" si="3932"/>
        <v>149625556.65777457</v>
      </c>
      <c r="AA1527" s="1038">
        <f t="shared" si="3932"/>
        <v>47937313.689788416</v>
      </c>
      <c r="AB1527" s="1038">
        <f t="shared" si="3932"/>
        <v>45240141.511575677</v>
      </c>
      <c r="AC1527" s="1038">
        <f t="shared" si="3932"/>
        <v>53429662.889015496</v>
      </c>
      <c r="AD1527" s="1038">
        <f t="shared" si="3932"/>
        <v>44425941.755260207</v>
      </c>
      <c r="AE1527" s="1038">
        <f t="shared" si="3932"/>
        <v>91945938.330180764</v>
      </c>
      <c r="AF1527" s="1038">
        <f t="shared" si="3932"/>
        <v>127950622.64490315</v>
      </c>
      <c r="AG1527" s="1038">
        <f t="shared" si="3932"/>
        <v>67170876.945515946</v>
      </c>
      <c r="AH1527" s="1038">
        <f t="shared" si="3932"/>
        <v>40727252.648190394</v>
      </c>
      <c r="AI1527" s="1038">
        <f t="shared" si="3932"/>
        <v>69037648.34200491</v>
      </c>
      <c r="AJ1527" s="1038">
        <f t="shared" si="3932"/>
        <v>84656295.824586004</v>
      </c>
      <c r="AK1527" s="1038">
        <f t="shared" si="3932"/>
        <v>84776119.997214824</v>
      </c>
      <c r="AL1527" s="1038">
        <f t="shared" si="3932"/>
        <v>177323778.30938292</v>
      </c>
      <c r="AM1527" s="1038">
        <f t="shared" si="3932"/>
        <v>39355219.86542353</v>
      </c>
      <c r="AN1527" s="1038">
        <f t="shared" si="3932"/>
        <v>53997381.860853523</v>
      </c>
      <c r="AO1527" s="1038">
        <f t="shared" si="3932"/>
        <v>51625544.920369633</v>
      </c>
      <c r="AP1527" s="1038">
        <f t="shared" si="3932"/>
        <v>54160223.520927995</v>
      </c>
      <c r="AQ1527" s="1038">
        <f t="shared" si="3932"/>
        <v>99003318.146980271</v>
      </c>
      <c r="AR1527" s="1038">
        <f t="shared" si="3932"/>
        <v>140856100.51417845</v>
      </c>
      <c r="AS1527" s="1038">
        <f t="shared" si="3932"/>
        <v>75025671.414405569</v>
      </c>
      <c r="AT1527" s="1038">
        <f t="shared" si="3932"/>
        <v>49659994.556900829</v>
      </c>
      <c r="AU1527" s="1038">
        <f t="shared" si="3932"/>
        <v>76708462.309751242</v>
      </c>
      <c r="AV1527" s="1038">
        <f t="shared" si="3932"/>
        <v>96187462.345468596</v>
      </c>
      <c r="AW1527" s="1038">
        <f t="shared" si="3932"/>
        <v>92135079.53940095</v>
      </c>
      <c r="AX1527" s="1038">
        <f t="shared" si="3932"/>
        <v>192885095.9447152</v>
      </c>
      <c r="AY1527" s="1038">
        <f t="shared" si="3932"/>
        <v>38862426.244733021</v>
      </c>
      <c r="AZ1527" s="1038">
        <f t="shared" si="3932"/>
        <v>55012457.332445696</v>
      </c>
      <c r="BA1527" s="1038">
        <f t="shared" si="3932"/>
        <v>57192834.90180032</v>
      </c>
      <c r="BB1527" s="1038">
        <f t="shared" si="3932"/>
        <v>55573441.969142802</v>
      </c>
      <c r="BC1527" s="1038">
        <f t="shared" si="3932"/>
        <v>104972360.93961048</v>
      </c>
      <c r="BD1527" s="1038">
        <f t="shared" si="3932"/>
        <v>148547775.68137068</v>
      </c>
      <c r="BE1527" s="1038">
        <f t="shared" si="3932"/>
        <v>77884409.411344022</v>
      </c>
      <c r="BF1527" s="1038">
        <f t="shared" si="3932"/>
        <v>50183859.158898249</v>
      </c>
      <c r="BG1527" s="1038">
        <f t="shared" si="3932"/>
        <v>80017037.443743855</v>
      </c>
      <c r="BH1527" s="1038">
        <f t="shared" si="3932"/>
        <v>100902093.59901175</v>
      </c>
      <c r="BI1527" s="1038">
        <f t="shared" si="3932"/>
        <v>96556251.768387541</v>
      </c>
      <c r="BJ1527" s="1038">
        <f t="shared" si="3932"/>
        <v>205086803.8309156</v>
      </c>
      <c r="BK1527" s="1038">
        <f t="shared" si="3932"/>
        <v>36423135.04880143</v>
      </c>
      <c r="BL1527" s="1038">
        <f t="shared" si="3932"/>
        <v>59248804.675538316</v>
      </c>
      <c r="BM1527" s="1038">
        <f t="shared" si="3932"/>
        <v>62678165.723918296</v>
      </c>
      <c r="BN1527" s="1038">
        <f t="shared" si="3932"/>
        <v>59514834.065895073</v>
      </c>
      <c r="BO1527" s="1038">
        <f t="shared" si="3932"/>
        <v>113093790.42229083</v>
      </c>
      <c r="BP1527" s="1038">
        <f t="shared" si="3932"/>
        <v>160895773.56325674</v>
      </c>
      <c r="BQ1527" s="1038">
        <f t="shared" si="3932"/>
        <v>82734712.526372448</v>
      </c>
      <c r="BR1527" s="1038">
        <f t="shared" si="3932"/>
        <v>54288289.598479204</v>
      </c>
      <c r="BS1527" s="1038">
        <f t="shared" si="3932"/>
        <v>85090741.624859571</v>
      </c>
      <c r="BT1527" s="1038">
        <f t="shared" si="3932"/>
        <v>108250834.19241688</v>
      </c>
      <c r="BU1527" s="1038">
        <f t="shared" si="3932"/>
        <v>103968850.64910692</v>
      </c>
      <c r="BV1527" s="1038">
        <f t="shared" si="3932"/>
        <v>221506233.68015912</v>
      </c>
      <c r="BW1527" s="1020">
        <f t="shared" si="3890"/>
        <v>4999603117.6582441</v>
      </c>
    </row>
    <row r="1528" spans="1:75" x14ac:dyDescent="0.3">
      <c r="BW1528" s="292">
        <f t="shared" si="3890"/>
        <v>0</v>
      </c>
    </row>
    <row r="1529" spans="1:75" ht="16.2" thickBot="1" x14ac:dyDescent="0.35">
      <c r="A1529" s="3" t="s">
        <v>763</v>
      </c>
      <c r="BW1529" s="247">
        <f t="shared" si="3890"/>
        <v>0</v>
      </c>
    </row>
    <row r="1530" spans="1:75" ht="16.2" thickBot="1" x14ac:dyDescent="0.35">
      <c r="A1530" s="51" t="s">
        <v>128</v>
      </c>
      <c r="O1530" s="128">
        <f>+N1522</f>
        <v>0</v>
      </c>
      <c r="P1530" s="1038">
        <f>+O1522</f>
        <v>13525672.164477089</v>
      </c>
      <c r="Q1530" s="1019">
        <f t="shared" ref="Q1530:BU1530" si="3933">+P1522</f>
        <v>16910957.064150032</v>
      </c>
      <c r="R1530" s="1019">
        <f t="shared" si="3933"/>
        <v>21053917.257788438</v>
      </c>
      <c r="S1530" s="1019">
        <f t="shared" si="3933"/>
        <v>11720847.96905046</v>
      </c>
      <c r="T1530" s="1019">
        <f t="shared" si="3933"/>
        <v>38166710.416114777</v>
      </c>
      <c r="U1530" s="1019">
        <f t="shared" si="3933"/>
        <v>40147431.68928387</v>
      </c>
      <c r="V1530" s="1019">
        <f t="shared" si="3933"/>
        <v>32983609.140942466</v>
      </c>
      <c r="W1530" s="1019">
        <f t="shared" si="3933"/>
        <v>12981555.317308122</v>
      </c>
      <c r="X1530" s="1019">
        <f t="shared" si="3933"/>
        <v>27836119.111926988</v>
      </c>
      <c r="Y1530" s="1019">
        <f t="shared" si="3933"/>
        <v>33038340.559884239</v>
      </c>
      <c r="Z1530" s="1019">
        <f t="shared" si="3933"/>
        <v>34561524.383757204</v>
      </c>
      <c r="AA1530" s="1019">
        <f t="shared" si="3933"/>
        <v>69336048.917125225</v>
      </c>
      <c r="AB1530" s="1019">
        <f t="shared" si="3933"/>
        <v>15395635.748601384</v>
      </c>
      <c r="AC1530" s="1019">
        <f t="shared" si="3933"/>
        <v>17600780.860802431</v>
      </c>
      <c r="AD1530" s="1019">
        <f t="shared" si="3933"/>
        <v>22568716.999093786</v>
      </c>
      <c r="AE1530" s="1019">
        <f t="shared" si="3933"/>
        <v>12185928.780686146</v>
      </c>
      <c r="AF1530" s="1019">
        <f t="shared" si="3933"/>
        <v>41939427.897643268</v>
      </c>
      <c r="AG1530" s="1019">
        <f t="shared" si="3933"/>
        <v>43623133.838734135</v>
      </c>
      <c r="AH1530" s="1019">
        <f t="shared" si="3933"/>
        <v>35430769.911523245</v>
      </c>
      <c r="AI1530" s="1019">
        <f t="shared" si="3933"/>
        <v>13087891.997417144</v>
      </c>
      <c r="AJ1530" s="1019">
        <f t="shared" si="3933"/>
        <v>30151384.514500584</v>
      </c>
      <c r="AK1530" s="1019">
        <f t="shared" si="3933"/>
        <v>35829939.476687238</v>
      </c>
      <c r="AL1530" s="1019">
        <f t="shared" si="3933"/>
        <v>37368323.117562979</v>
      </c>
      <c r="AM1530" s="1019">
        <f t="shared" si="3933"/>
        <v>76074808.787428603</v>
      </c>
      <c r="AN1530" s="1019">
        <f t="shared" si="3933"/>
        <v>10745271.896800671</v>
      </c>
      <c r="AO1530" s="1019">
        <f t="shared" si="3933"/>
        <v>18351869.404093232</v>
      </c>
      <c r="AP1530" s="1019">
        <f t="shared" si="3933"/>
        <v>23996877.239984121</v>
      </c>
      <c r="AQ1530" s="1019">
        <f t="shared" si="3933"/>
        <v>13109157.984154686</v>
      </c>
      <c r="AR1530" s="1019">
        <f t="shared" si="3933"/>
        <v>44066604.489783145</v>
      </c>
      <c r="AS1530" s="1019">
        <f t="shared" si="3933"/>
        <v>45474095.951264054</v>
      </c>
      <c r="AT1530" s="1019">
        <f t="shared" si="3933"/>
        <v>37739486.112105474</v>
      </c>
      <c r="AU1530" s="1019">
        <f t="shared" si="3933"/>
        <v>14014482.100140536</v>
      </c>
      <c r="AV1530" s="1019">
        <f t="shared" si="3933"/>
        <v>31878149.457829051</v>
      </c>
      <c r="AW1530" s="1019">
        <f t="shared" si="3933"/>
        <v>37674173.571811981</v>
      </c>
      <c r="AX1530" s="1019">
        <f t="shared" si="3933"/>
        <v>39386350.948504873</v>
      </c>
      <c r="AY1530" s="1019">
        <f t="shared" si="3933"/>
        <v>79707543.688934416</v>
      </c>
      <c r="AZ1530" s="1019">
        <f t="shared" si="3933"/>
        <v>15084600.101344153</v>
      </c>
      <c r="BA1530" s="1019">
        <f t="shared" si="3933"/>
        <v>18234122.192754947</v>
      </c>
      <c r="BB1530" s="1019">
        <f t="shared" si="3933"/>
        <v>25147082.017755251</v>
      </c>
      <c r="BC1530" s="1019">
        <f t="shared" si="3933"/>
        <v>13195181.092011031</v>
      </c>
      <c r="BD1530" s="1019">
        <f t="shared" si="3933"/>
        <v>47545553.374099962</v>
      </c>
      <c r="BE1530" s="1019">
        <f t="shared" si="3933"/>
        <v>48169500.805288941</v>
      </c>
      <c r="BF1530" s="1019">
        <f t="shared" si="3933"/>
        <v>39694658.371124655</v>
      </c>
      <c r="BG1530" s="1019">
        <f t="shared" si="3933"/>
        <v>13405524.019207502</v>
      </c>
      <c r="BH1530" s="1019">
        <f t="shared" si="3933"/>
        <v>33799055.834566608</v>
      </c>
      <c r="BI1530" s="1019">
        <f t="shared" si="3933"/>
        <v>39927777.241783313</v>
      </c>
      <c r="BJ1530" s="1019">
        <f t="shared" si="3933"/>
        <v>41612209.589048699</v>
      </c>
      <c r="BK1530" s="1019">
        <f t="shared" si="3933"/>
        <v>85752068.581581086</v>
      </c>
      <c r="BL1530" s="1019">
        <f t="shared" si="3933"/>
        <v>9758427.621594755</v>
      </c>
      <c r="BM1530" s="1019">
        <f t="shared" si="3933"/>
        <v>19885317.089164831</v>
      </c>
      <c r="BN1530" s="1019">
        <f t="shared" si="3933"/>
        <v>27022591.588843103</v>
      </c>
      <c r="BO1530" s="1019">
        <f t="shared" si="3933"/>
        <v>14427732.178369345</v>
      </c>
      <c r="BP1530" s="1019">
        <f t="shared" si="3933"/>
        <v>50428088.909787595</v>
      </c>
      <c r="BQ1530" s="1019">
        <f>+BP1522</f>
        <v>51328295.743207172</v>
      </c>
      <c r="BR1530" s="1019">
        <f t="shared" si="3933"/>
        <v>42615899.99058149</v>
      </c>
      <c r="BS1530" s="1019">
        <f t="shared" si="3933"/>
        <v>14924802.01210572</v>
      </c>
      <c r="BT1530" s="1019">
        <f t="shared" si="3933"/>
        <v>36121310.693246737</v>
      </c>
      <c r="BU1530" s="1019">
        <f t="shared" si="3933"/>
        <v>42623540.933474787</v>
      </c>
      <c r="BV1530" s="1019">
        <f>+BU1522</f>
        <v>44495737.478377685</v>
      </c>
      <c r="BW1530" s="1020">
        <f t="shared" si="3890"/>
        <v>1904862616.2272155</v>
      </c>
    </row>
    <row r="1531" spans="1:75" ht="16.2" thickBot="1" x14ac:dyDescent="0.35">
      <c r="A1531" s="52" t="s">
        <v>506</v>
      </c>
      <c r="O1531" s="170">
        <f>+N1523</f>
        <v>0</v>
      </c>
      <c r="P1531" s="1039">
        <f>+O1523</f>
        <v>20811055.833749998</v>
      </c>
      <c r="Q1531" s="217">
        <f t="shared" ref="Q1531:BV1531" si="3934">+P1523</f>
        <v>15262465.324166669</v>
      </c>
      <c r="R1531" s="217">
        <f t="shared" si="3934"/>
        <v>8377059.6758333314</v>
      </c>
      <c r="S1531" s="217">
        <f t="shared" si="3934"/>
        <v>15262465.324166669</v>
      </c>
      <c r="T1531" s="217">
        <f t="shared" si="3934"/>
        <v>8377059.6758333314</v>
      </c>
      <c r="U1531" s="217">
        <f t="shared" si="3934"/>
        <v>15262465.324166669</v>
      </c>
      <c r="V1531" s="217">
        <f t="shared" si="3934"/>
        <v>8377059.6758333314</v>
      </c>
      <c r="W1531" s="217">
        <f t="shared" si="3934"/>
        <v>15262465.324166669</v>
      </c>
      <c r="X1531" s="217">
        <f t="shared" si="3934"/>
        <v>8377059.6758333314</v>
      </c>
      <c r="Y1531" s="217">
        <f t="shared" si="3934"/>
        <v>15262465.324166669</v>
      </c>
      <c r="Z1531" s="217">
        <f t="shared" si="3934"/>
        <v>8377059.6758333314</v>
      </c>
      <c r="AA1531" s="217">
        <f t="shared" si="3934"/>
        <v>15262465.324166669</v>
      </c>
      <c r="AB1531" s="217">
        <f t="shared" si="3934"/>
        <v>32541677.941187035</v>
      </c>
      <c r="AC1531" s="217">
        <f t="shared" si="3934"/>
        <v>27639360.650773246</v>
      </c>
      <c r="AD1531" s="217">
        <f t="shared" si="3934"/>
        <v>20299692.898610488</v>
      </c>
      <c r="AE1531" s="217">
        <f t="shared" si="3934"/>
        <v>27639360.650773246</v>
      </c>
      <c r="AF1531" s="217">
        <f t="shared" si="3934"/>
        <v>20299692.898610488</v>
      </c>
      <c r="AG1531" s="217">
        <f t="shared" si="3934"/>
        <v>27639360.650773246</v>
      </c>
      <c r="AH1531" s="217">
        <f t="shared" si="3934"/>
        <v>20299692.898610488</v>
      </c>
      <c r="AI1531" s="217">
        <f t="shared" si="3934"/>
        <v>27639360.650773246</v>
      </c>
      <c r="AJ1531" s="217">
        <f t="shared" si="3934"/>
        <v>20299692.898610488</v>
      </c>
      <c r="AK1531" s="217">
        <f t="shared" si="3934"/>
        <v>27639360.650773246</v>
      </c>
      <c r="AL1531" s="217">
        <f t="shared" si="3934"/>
        <v>20299692.898610488</v>
      </c>
      <c r="AM1531" s="217">
        <f t="shared" si="3934"/>
        <v>27639360.650773246</v>
      </c>
      <c r="AN1531" s="217">
        <f t="shared" si="3934"/>
        <v>23236466.519377537</v>
      </c>
      <c r="AO1531" s="217">
        <f t="shared" si="3934"/>
        <v>30128637.541874997</v>
      </c>
      <c r="AP1531" s="217">
        <f t="shared" si="3934"/>
        <v>22088304.260406606</v>
      </c>
      <c r="AQ1531" s="217">
        <f t="shared" si="3934"/>
        <v>30128637.541874997</v>
      </c>
      <c r="AR1531" s="217">
        <f t="shared" si="3934"/>
        <v>22088304.260406606</v>
      </c>
      <c r="AS1531" s="217">
        <f t="shared" si="3934"/>
        <v>30128637.541874997</v>
      </c>
      <c r="AT1531" s="217">
        <f t="shared" si="3934"/>
        <v>22088304.260406606</v>
      </c>
      <c r="AU1531" s="217">
        <f t="shared" si="3934"/>
        <v>30128637.541874997</v>
      </c>
      <c r="AV1531" s="217">
        <f t="shared" si="3934"/>
        <v>22088304.260406606</v>
      </c>
      <c r="AW1531" s="217">
        <f t="shared" si="3934"/>
        <v>30128637.541874997</v>
      </c>
      <c r="AX1531" s="217">
        <f t="shared" si="3934"/>
        <v>22088304.260406606</v>
      </c>
      <c r="AY1531" s="217">
        <f t="shared" si="3934"/>
        <v>30128637.541874997</v>
      </c>
      <c r="AZ1531" s="217">
        <f t="shared" si="3934"/>
        <v>21687106.034061186</v>
      </c>
      <c r="BA1531" s="217">
        <f t="shared" si="3934"/>
        <v>30701673.462838251</v>
      </c>
      <c r="BB1531" s="217">
        <f t="shared" si="3934"/>
        <v>22553778.209422085</v>
      </c>
      <c r="BC1531" s="217">
        <f t="shared" si="3934"/>
        <v>30701673.462838251</v>
      </c>
      <c r="BD1531" s="217">
        <f t="shared" si="3934"/>
        <v>22553778.209422085</v>
      </c>
      <c r="BE1531" s="217">
        <f t="shared" si="3934"/>
        <v>30701673.462838251</v>
      </c>
      <c r="BF1531" s="217">
        <f t="shared" si="3934"/>
        <v>22553778.209422085</v>
      </c>
      <c r="BG1531" s="217">
        <f t="shared" si="3934"/>
        <v>30701673.462838251</v>
      </c>
      <c r="BH1531" s="217">
        <f t="shared" si="3934"/>
        <v>22553778.209422085</v>
      </c>
      <c r="BI1531" s="217">
        <f t="shared" si="3934"/>
        <v>30701673.462838251</v>
      </c>
      <c r="BJ1531" s="217">
        <f t="shared" si="3934"/>
        <v>22553778.209422085</v>
      </c>
      <c r="BK1531" s="217">
        <f t="shared" si="3934"/>
        <v>30701673.462838251</v>
      </c>
      <c r="BL1531" s="217">
        <f t="shared" si="3934"/>
        <v>24673710.705457591</v>
      </c>
      <c r="BM1531" s="217">
        <f t="shared" si="3934"/>
        <v>32785009.296281159</v>
      </c>
      <c r="BN1531" s="217">
        <f t="shared" si="3934"/>
        <v>24313505.51761895</v>
      </c>
      <c r="BO1531" s="217">
        <f t="shared" si="3934"/>
        <v>32785009.296281159</v>
      </c>
      <c r="BP1531" s="217">
        <f t="shared" si="3934"/>
        <v>24313505.51761895</v>
      </c>
      <c r="BQ1531" s="217">
        <f>+BP1523</f>
        <v>32785009.296281159</v>
      </c>
      <c r="BR1531" s="217">
        <f t="shared" si="3934"/>
        <v>24313505.51761895</v>
      </c>
      <c r="BS1531" s="217">
        <f t="shared" si="3934"/>
        <v>32785009.296281159</v>
      </c>
      <c r="BT1531" s="217">
        <f t="shared" si="3934"/>
        <v>24313505.51761895</v>
      </c>
      <c r="BU1531" s="217">
        <f t="shared" si="3934"/>
        <v>32785009.296281159</v>
      </c>
      <c r="BV1531" s="217">
        <f t="shared" si="3934"/>
        <v>24313505.51761895</v>
      </c>
      <c r="BW1531" s="1037">
        <f t="shared" si="3890"/>
        <v>1397429588.2026153</v>
      </c>
    </row>
    <row r="1532" spans="1:75" ht="16.2" thickBot="1" x14ac:dyDescent="0.35">
      <c r="A1532" s="53" t="s">
        <v>19</v>
      </c>
      <c r="O1532" s="170">
        <f t="shared" ref="O1532:P1533" si="3935">+N1524</f>
        <v>0</v>
      </c>
      <c r="P1532" s="217">
        <f t="shared" si="3935"/>
        <v>0</v>
      </c>
      <c r="Q1532" s="217">
        <f t="shared" ref="Q1532:BV1532" si="3936">+P1524</f>
        <v>0</v>
      </c>
      <c r="R1532" s="217">
        <f t="shared" si="3936"/>
        <v>8811496.6558183413</v>
      </c>
      <c r="S1532" s="217">
        <f t="shared" si="3936"/>
        <v>4631209.5222076373</v>
      </c>
      <c r="T1532" s="217">
        <f t="shared" si="3936"/>
        <v>26243277.041734263</v>
      </c>
      <c r="U1532" s="217">
        <f t="shared" si="3936"/>
        <v>50106517.886626497</v>
      </c>
      <c r="V1532" s="217">
        <f t="shared" si="3936"/>
        <v>11716414.777026027</v>
      </c>
      <c r="W1532" s="217">
        <f t="shared" si="3936"/>
        <v>0</v>
      </c>
      <c r="X1532" s="217">
        <f t="shared" si="3936"/>
        <v>18046755.836436667</v>
      </c>
      <c r="Y1532" s="217">
        <f t="shared" si="3936"/>
        <v>19275597.625727415</v>
      </c>
      <c r="Z1532" s="217">
        <f t="shared" si="3936"/>
        <v>24503859.866965048</v>
      </c>
      <c r="AA1532" s="217">
        <f t="shared" si="3936"/>
        <v>65027042.416482657</v>
      </c>
      <c r="AB1532" s="217">
        <f t="shared" si="3936"/>
        <v>0</v>
      </c>
      <c r="AC1532" s="217">
        <f t="shared" si="3936"/>
        <v>0</v>
      </c>
      <c r="AD1532" s="217">
        <f t="shared" si="3936"/>
        <v>10561252.991311226</v>
      </c>
      <c r="AE1532" s="217">
        <f t="shared" si="3936"/>
        <v>4600652.3238008153</v>
      </c>
      <c r="AF1532" s="217">
        <f t="shared" si="3936"/>
        <v>29706817.533927012</v>
      </c>
      <c r="AG1532" s="217">
        <f t="shared" si="3936"/>
        <v>56688128.155395769</v>
      </c>
      <c r="AH1532" s="217">
        <f t="shared" si="3936"/>
        <v>11440414.135382209</v>
      </c>
      <c r="AI1532" s="217">
        <f t="shared" si="3936"/>
        <v>0</v>
      </c>
      <c r="AJ1532" s="217">
        <f t="shared" si="3936"/>
        <v>18586570.928893834</v>
      </c>
      <c r="AK1532" s="217">
        <f t="shared" si="3936"/>
        <v>21186995.697125521</v>
      </c>
      <c r="AL1532" s="217">
        <f t="shared" si="3936"/>
        <v>27108103.981041364</v>
      </c>
      <c r="AM1532" s="217">
        <f t="shared" si="3936"/>
        <v>73609608.871181056</v>
      </c>
      <c r="AN1532" s="217">
        <f t="shared" si="3936"/>
        <v>0</v>
      </c>
      <c r="AO1532" s="217">
        <f t="shared" si="3936"/>
        <v>0</v>
      </c>
      <c r="AP1532" s="217">
        <f t="shared" si="3936"/>
        <v>3981902.8592076143</v>
      </c>
      <c r="AQ1532" s="217">
        <f t="shared" si="3936"/>
        <v>5405553.0800130134</v>
      </c>
      <c r="AR1532" s="217">
        <f t="shared" si="3936"/>
        <v>31289948.836019233</v>
      </c>
      <c r="AS1532" s="217">
        <f t="shared" si="3936"/>
        <v>59736492.106154107</v>
      </c>
      <c r="AT1532" s="217">
        <f t="shared" si="3936"/>
        <v>13639420.481122203</v>
      </c>
      <c r="AU1532" s="217">
        <f t="shared" si="3936"/>
        <v>0</v>
      </c>
      <c r="AV1532" s="217">
        <f t="shared" si="3936"/>
        <v>21183548.030744292</v>
      </c>
      <c r="AW1532" s="217">
        <f t="shared" si="3936"/>
        <v>22867776.316896316</v>
      </c>
      <c r="AX1532" s="217">
        <f t="shared" si="3936"/>
        <v>29101963.769718189</v>
      </c>
      <c r="AY1532" s="217">
        <f t="shared" si="3936"/>
        <v>77532039.799020484</v>
      </c>
      <c r="AZ1532" s="217">
        <f t="shared" si="3936"/>
        <v>0</v>
      </c>
      <c r="BA1532" s="217">
        <f t="shared" si="3936"/>
        <v>0</v>
      </c>
      <c r="BB1532" s="217">
        <f t="shared" si="3936"/>
        <v>7936556.8779104277</v>
      </c>
      <c r="BC1532" s="217">
        <f t="shared" si="3936"/>
        <v>5599925.7374410257</v>
      </c>
      <c r="BD1532" s="217">
        <f t="shared" si="3936"/>
        <v>33317611.559375871</v>
      </c>
      <c r="BE1532" s="217">
        <f t="shared" si="3936"/>
        <v>63599939.736390993</v>
      </c>
      <c r="BF1532" s="217">
        <f t="shared" si="3936"/>
        <v>14080555.034084722</v>
      </c>
      <c r="BG1532" s="217">
        <f t="shared" si="3936"/>
        <v>0</v>
      </c>
      <c r="BH1532" s="217">
        <f t="shared" si="3936"/>
        <v>22108785.603042599</v>
      </c>
      <c r="BI1532" s="217">
        <f t="shared" si="3936"/>
        <v>24195981.217537686</v>
      </c>
      <c r="BJ1532" s="217">
        <f t="shared" si="3936"/>
        <v>30834846.173204191</v>
      </c>
      <c r="BK1532" s="217">
        <f t="shared" si="3936"/>
        <v>82556400.109643772</v>
      </c>
      <c r="BL1532" s="217">
        <f t="shared" si="3936"/>
        <v>0</v>
      </c>
      <c r="BM1532" s="217">
        <f t="shared" si="3936"/>
        <v>0</v>
      </c>
      <c r="BN1532" s="217">
        <f t="shared" si="3936"/>
        <v>9778865.8554541003</v>
      </c>
      <c r="BO1532" s="217">
        <f t="shared" si="3936"/>
        <v>5723614.3011522405</v>
      </c>
      <c r="BP1532" s="217">
        <f t="shared" si="3936"/>
        <v>36788993.232882142</v>
      </c>
      <c r="BQ1532" s="217">
        <f t="shared" si="3936"/>
        <v>70203990.233676091</v>
      </c>
      <c r="BR1532" s="217">
        <f t="shared" si="3936"/>
        <v>14242104.256169867</v>
      </c>
      <c r="BS1532" s="217">
        <f t="shared" si="3936"/>
        <v>0</v>
      </c>
      <c r="BT1532" s="217">
        <f t="shared" si="3936"/>
        <v>23092722.651991744</v>
      </c>
      <c r="BU1532" s="217">
        <f t="shared" si="3936"/>
        <v>26263805.672568612</v>
      </c>
      <c r="BV1532" s="217">
        <f t="shared" si="3936"/>
        <v>33596404.891108148</v>
      </c>
      <c r="BW1532" s="1037">
        <f t="shared" si="3890"/>
        <v>1250510464.6696129</v>
      </c>
    </row>
    <row r="1533" spans="1:75" ht="16.2" thickBot="1" x14ac:dyDescent="0.35">
      <c r="A1533" s="54" t="s">
        <v>130</v>
      </c>
      <c r="O1533" s="170">
        <f t="shared" si="3935"/>
        <v>0</v>
      </c>
      <c r="P1533" s="170">
        <f t="shared" si="3935"/>
        <v>0</v>
      </c>
      <c r="Q1533" s="217">
        <f t="shared" ref="Q1533:BV1533" si="3937">+P1525</f>
        <v>0</v>
      </c>
      <c r="R1533" s="217">
        <f t="shared" si="3937"/>
        <v>0</v>
      </c>
      <c r="S1533" s="217">
        <f t="shared" si="3937"/>
        <v>0</v>
      </c>
      <c r="T1533" s="217">
        <f t="shared" si="3937"/>
        <v>0</v>
      </c>
      <c r="U1533" s="217">
        <f t="shared" si="3937"/>
        <v>0</v>
      </c>
      <c r="V1533" s="217">
        <f t="shared" si="3937"/>
        <v>0</v>
      </c>
      <c r="W1533" s="217">
        <f t="shared" si="3937"/>
        <v>0</v>
      </c>
      <c r="X1533" s="217">
        <f t="shared" si="3937"/>
        <v>0</v>
      </c>
      <c r="Y1533" s="217">
        <f t="shared" si="3937"/>
        <v>0</v>
      </c>
      <c r="Z1533" s="217">
        <f t="shared" si="3937"/>
        <v>0</v>
      </c>
      <c r="AA1533" s="217">
        <f t="shared" si="3937"/>
        <v>0</v>
      </c>
      <c r="AB1533" s="217">
        <f t="shared" si="3937"/>
        <v>0</v>
      </c>
      <c r="AC1533" s="217">
        <f t="shared" si="3937"/>
        <v>0</v>
      </c>
      <c r="AD1533" s="217">
        <f t="shared" si="3937"/>
        <v>0</v>
      </c>
      <c r="AE1533" s="217">
        <f t="shared" si="3937"/>
        <v>0</v>
      </c>
      <c r="AF1533" s="217">
        <f t="shared" si="3937"/>
        <v>0</v>
      </c>
      <c r="AG1533" s="217">
        <f t="shared" si="3937"/>
        <v>0</v>
      </c>
      <c r="AH1533" s="217">
        <f t="shared" si="3937"/>
        <v>0</v>
      </c>
      <c r="AI1533" s="217">
        <f t="shared" si="3937"/>
        <v>0</v>
      </c>
      <c r="AJ1533" s="217">
        <f t="shared" si="3937"/>
        <v>0</v>
      </c>
      <c r="AK1533" s="217">
        <f t="shared" si="3937"/>
        <v>0</v>
      </c>
      <c r="AL1533" s="217">
        <f t="shared" si="3937"/>
        <v>0</v>
      </c>
      <c r="AM1533" s="217">
        <f t="shared" si="3937"/>
        <v>0</v>
      </c>
      <c r="AN1533" s="217">
        <f t="shared" si="3937"/>
        <v>5373481.4492453225</v>
      </c>
      <c r="AO1533" s="217">
        <f t="shared" si="3937"/>
        <v>5516874.9148852937</v>
      </c>
      <c r="AP1533" s="217">
        <f t="shared" si="3937"/>
        <v>1558460.5607712916</v>
      </c>
      <c r="AQ1533" s="217">
        <f t="shared" si="3937"/>
        <v>5516874.9148852937</v>
      </c>
      <c r="AR1533" s="217">
        <f t="shared" si="3937"/>
        <v>1558460.5607712916</v>
      </c>
      <c r="AS1533" s="217">
        <f t="shared" si="3937"/>
        <v>5516874.9148852937</v>
      </c>
      <c r="AT1533" s="217">
        <f t="shared" si="3937"/>
        <v>1558460.5607712916</v>
      </c>
      <c r="AU1533" s="217">
        <f t="shared" si="3937"/>
        <v>5516874.9148852937</v>
      </c>
      <c r="AV1533" s="217">
        <f t="shared" si="3937"/>
        <v>1558460.5607712916</v>
      </c>
      <c r="AW1533" s="217">
        <f t="shared" si="3937"/>
        <v>5516874.9148852937</v>
      </c>
      <c r="AX1533" s="217">
        <f t="shared" si="3937"/>
        <v>1558460.5607712916</v>
      </c>
      <c r="AY1533" s="217">
        <f t="shared" si="3937"/>
        <v>5516874.9148852937</v>
      </c>
      <c r="AZ1533" s="217">
        <f t="shared" si="3937"/>
        <v>2090720.1093276816</v>
      </c>
      <c r="BA1533" s="217">
        <f t="shared" si="3937"/>
        <v>6076661.6768524926</v>
      </c>
      <c r="BB1533" s="217">
        <f t="shared" si="3937"/>
        <v>1555417.796712558</v>
      </c>
      <c r="BC1533" s="217">
        <f t="shared" si="3937"/>
        <v>6076661.6768524926</v>
      </c>
      <c r="BD1533" s="217">
        <f t="shared" si="3937"/>
        <v>1555417.796712558</v>
      </c>
      <c r="BE1533" s="217">
        <f t="shared" si="3937"/>
        <v>6076661.6768524926</v>
      </c>
      <c r="BF1533" s="217">
        <f t="shared" si="3937"/>
        <v>1555417.796712558</v>
      </c>
      <c r="BG1533" s="217">
        <f t="shared" si="3937"/>
        <v>6076661.6768524926</v>
      </c>
      <c r="BH1533" s="217">
        <f t="shared" si="3937"/>
        <v>1555417.796712558</v>
      </c>
      <c r="BI1533" s="217">
        <f t="shared" si="3937"/>
        <v>6076661.6768524926</v>
      </c>
      <c r="BJ1533" s="217">
        <f t="shared" si="3937"/>
        <v>1555417.796712558</v>
      </c>
      <c r="BK1533" s="217">
        <f t="shared" si="3937"/>
        <v>6076661.6768524926</v>
      </c>
      <c r="BL1533" s="217">
        <f t="shared" si="3937"/>
        <v>1990996.7217490817</v>
      </c>
      <c r="BM1533" s="217">
        <f t="shared" si="3937"/>
        <v>6578478.2900923258</v>
      </c>
      <c r="BN1533" s="217">
        <f t="shared" si="3937"/>
        <v>1563202.762002137</v>
      </c>
      <c r="BO1533" s="217">
        <f t="shared" si="3937"/>
        <v>6578478.2900923258</v>
      </c>
      <c r="BP1533" s="217">
        <f t="shared" si="3937"/>
        <v>1563202.762002137</v>
      </c>
      <c r="BQ1533" s="217">
        <f t="shared" si="3937"/>
        <v>6578478.2900923258</v>
      </c>
      <c r="BR1533" s="217">
        <f t="shared" si="3937"/>
        <v>1563202.762002137</v>
      </c>
      <c r="BS1533" s="217">
        <f t="shared" si="3937"/>
        <v>6578478.2900923258</v>
      </c>
      <c r="BT1533" s="217">
        <f t="shared" si="3937"/>
        <v>1563202.762002137</v>
      </c>
      <c r="BU1533" s="217">
        <f t="shared" si="3937"/>
        <v>6578478.2900923258</v>
      </c>
      <c r="BV1533" s="217">
        <f t="shared" si="3937"/>
        <v>1563202.762002137</v>
      </c>
      <c r="BW1533" s="1037">
        <f t="shared" si="3890"/>
        <v>135294214.87864035</v>
      </c>
    </row>
    <row r="1534" spans="1:75" x14ac:dyDescent="0.3">
      <c r="P1534" s="186"/>
      <c r="Q1534" s="186"/>
      <c r="R1534" s="186"/>
      <c r="S1534" s="186"/>
      <c r="T1534" s="186"/>
      <c r="U1534" s="186"/>
      <c r="V1534" s="186"/>
      <c r="W1534" s="186"/>
      <c r="X1534" s="186"/>
      <c r="Y1534" s="186"/>
      <c r="Z1534" s="186"/>
      <c r="AA1534" s="186"/>
      <c r="AB1534" s="186"/>
      <c r="AC1534" s="186"/>
      <c r="AD1534" s="186"/>
      <c r="AE1534" s="186"/>
      <c r="AF1534" s="186"/>
      <c r="AG1534" s="186"/>
      <c r="AH1534" s="186"/>
      <c r="AI1534" s="186"/>
      <c r="AJ1534" s="186"/>
      <c r="AK1534" s="186"/>
      <c r="AL1534" s="186"/>
      <c r="AM1534" s="186"/>
      <c r="AN1534" s="186"/>
      <c r="AO1534" s="186"/>
      <c r="AP1534" s="186"/>
      <c r="AQ1534" s="186"/>
      <c r="AR1534" s="186"/>
      <c r="AS1534" s="186"/>
      <c r="AT1534" s="186"/>
      <c r="AU1534" s="186"/>
      <c r="AV1534" s="186"/>
      <c r="AW1534" s="186"/>
      <c r="AX1534" s="186"/>
      <c r="AY1534" s="186"/>
      <c r="AZ1534" s="186"/>
      <c r="BA1534" s="186"/>
      <c r="BB1534" s="186"/>
      <c r="BC1534" s="186"/>
      <c r="BD1534" s="186"/>
      <c r="BE1534" s="186"/>
      <c r="BF1534" s="186"/>
      <c r="BG1534" s="186"/>
      <c r="BH1534" s="186"/>
      <c r="BI1534" s="186"/>
      <c r="BJ1534" s="186"/>
      <c r="BK1534" s="186"/>
      <c r="BL1534" s="186"/>
      <c r="BM1534" s="186"/>
      <c r="BN1534" s="186"/>
      <c r="BO1534" s="186"/>
      <c r="BP1534" s="186"/>
      <c r="BQ1534" s="186"/>
      <c r="BR1534" s="186"/>
      <c r="BS1534" s="186"/>
      <c r="BT1534" s="186"/>
      <c r="BU1534" s="186"/>
      <c r="BV1534" s="186"/>
      <c r="BW1534" s="292">
        <f t="shared" si="3890"/>
        <v>0</v>
      </c>
    </row>
    <row r="1535" spans="1:75" ht="16.2" thickBot="1" x14ac:dyDescent="0.35">
      <c r="A1535" s="3" t="s">
        <v>764</v>
      </c>
      <c r="O1535" s="167">
        <f>+N1527</f>
        <v>90000000</v>
      </c>
      <c r="P1535" s="1019">
        <f>+P1530+P1531+P1532+P1533</f>
        <v>34336727.99822709</v>
      </c>
      <c r="Q1535" s="1019">
        <f t="shared" ref="Q1535:BV1535" si="3938">+Q1530+Q1531+Q1532+Q1533</f>
        <v>32173422.388316698</v>
      </c>
      <c r="R1535" s="1019">
        <f t="shared" si="3938"/>
        <v>38242473.589440115</v>
      </c>
      <c r="S1535" s="1019">
        <f t="shared" si="3938"/>
        <v>31614522.815424766</v>
      </c>
      <c r="T1535" s="1019">
        <f t="shared" si="3938"/>
        <v>72787047.13368237</v>
      </c>
      <c r="U1535" s="1019">
        <f t="shared" si="3938"/>
        <v>105516414.90007704</v>
      </c>
      <c r="V1535" s="1019">
        <f t="shared" si="3938"/>
        <v>53077083.593801826</v>
      </c>
      <c r="W1535" s="1019">
        <f t="shared" si="3938"/>
        <v>28244020.641474791</v>
      </c>
      <c r="X1535" s="1019">
        <f t="shared" si="3938"/>
        <v>54259934.624196984</v>
      </c>
      <c r="Y1535" s="1019">
        <f t="shared" si="3938"/>
        <v>67576403.509778321</v>
      </c>
      <c r="Z1535" s="1019">
        <f t="shared" si="3938"/>
        <v>67442443.926555574</v>
      </c>
      <c r="AA1535" s="1019">
        <f t="shared" si="3938"/>
        <v>149625556.65777457</v>
      </c>
      <c r="AB1535" s="1019">
        <f t="shared" si="3938"/>
        <v>47937313.689788416</v>
      </c>
      <c r="AC1535" s="1019">
        <f t="shared" si="3938"/>
        <v>45240141.511575677</v>
      </c>
      <c r="AD1535" s="1019">
        <f t="shared" si="3938"/>
        <v>53429662.889015496</v>
      </c>
      <c r="AE1535" s="1019">
        <f t="shared" si="3938"/>
        <v>44425941.755260207</v>
      </c>
      <c r="AF1535" s="1019">
        <f t="shared" si="3938"/>
        <v>91945938.330180764</v>
      </c>
      <c r="AG1535" s="1019">
        <f t="shared" si="3938"/>
        <v>127950622.64490315</v>
      </c>
      <c r="AH1535" s="1019">
        <f t="shared" si="3938"/>
        <v>67170876.945515946</v>
      </c>
      <c r="AI1535" s="1019">
        <f t="shared" si="3938"/>
        <v>40727252.648190394</v>
      </c>
      <c r="AJ1535" s="1019">
        <f t="shared" si="3938"/>
        <v>69037648.34200491</v>
      </c>
      <c r="AK1535" s="1019">
        <f t="shared" si="3938"/>
        <v>84656295.824586004</v>
      </c>
      <c r="AL1535" s="1019">
        <f t="shared" si="3938"/>
        <v>84776119.997214824</v>
      </c>
      <c r="AM1535" s="1019">
        <f t="shared" si="3938"/>
        <v>177323778.30938292</v>
      </c>
      <c r="AN1535" s="1019">
        <f t="shared" si="3938"/>
        <v>39355219.86542353</v>
      </c>
      <c r="AO1535" s="1019">
        <f t="shared" si="3938"/>
        <v>53997381.860853523</v>
      </c>
      <c r="AP1535" s="1019">
        <f t="shared" si="3938"/>
        <v>51625544.920369633</v>
      </c>
      <c r="AQ1535" s="1019">
        <f t="shared" si="3938"/>
        <v>54160223.520927995</v>
      </c>
      <c r="AR1535" s="1019">
        <f t="shared" si="3938"/>
        <v>99003318.146980271</v>
      </c>
      <c r="AS1535" s="1019">
        <f t="shared" si="3938"/>
        <v>140856100.51417845</v>
      </c>
      <c r="AT1535" s="1019">
        <f t="shared" si="3938"/>
        <v>75025671.414405569</v>
      </c>
      <c r="AU1535" s="1019">
        <f t="shared" si="3938"/>
        <v>49659994.556900829</v>
      </c>
      <c r="AV1535" s="1019">
        <f t="shared" si="3938"/>
        <v>76708462.309751242</v>
      </c>
      <c r="AW1535" s="1019">
        <f t="shared" si="3938"/>
        <v>96187462.345468596</v>
      </c>
      <c r="AX1535" s="1019">
        <f t="shared" si="3938"/>
        <v>92135079.53940095</v>
      </c>
      <c r="AY1535" s="1019">
        <f t="shared" si="3938"/>
        <v>192885095.9447152</v>
      </c>
      <c r="AZ1535" s="1019">
        <f t="shared" si="3938"/>
        <v>38862426.244733021</v>
      </c>
      <c r="BA1535" s="1019">
        <f t="shared" si="3938"/>
        <v>55012457.332445696</v>
      </c>
      <c r="BB1535" s="1019">
        <f t="shared" si="3938"/>
        <v>57192834.90180032</v>
      </c>
      <c r="BC1535" s="1019">
        <f t="shared" si="3938"/>
        <v>55573441.969142802</v>
      </c>
      <c r="BD1535" s="1019">
        <f t="shared" si="3938"/>
        <v>104972360.93961048</v>
      </c>
      <c r="BE1535" s="1019">
        <f t="shared" si="3938"/>
        <v>148547775.68137068</v>
      </c>
      <c r="BF1535" s="1019">
        <f t="shared" si="3938"/>
        <v>77884409.411344022</v>
      </c>
      <c r="BG1535" s="1019">
        <f t="shared" si="3938"/>
        <v>50183859.158898249</v>
      </c>
      <c r="BH1535" s="1019">
        <f t="shared" si="3938"/>
        <v>80017037.443743855</v>
      </c>
      <c r="BI1535" s="1019">
        <f t="shared" si="3938"/>
        <v>100902093.59901175</v>
      </c>
      <c r="BJ1535" s="1019">
        <f t="shared" si="3938"/>
        <v>96556251.768387541</v>
      </c>
      <c r="BK1535" s="1019">
        <f t="shared" si="3938"/>
        <v>205086803.8309156</v>
      </c>
      <c r="BL1535" s="1019">
        <f t="shared" si="3938"/>
        <v>36423135.04880143</v>
      </c>
      <c r="BM1535" s="1019">
        <f t="shared" si="3938"/>
        <v>59248804.675538316</v>
      </c>
      <c r="BN1535" s="1019">
        <f t="shared" si="3938"/>
        <v>62678165.723918296</v>
      </c>
      <c r="BO1535" s="1019">
        <f t="shared" si="3938"/>
        <v>59514834.065895073</v>
      </c>
      <c r="BP1535" s="1019">
        <f t="shared" si="3938"/>
        <v>113093790.42229083</v>
      </c>
      <c r="BQ1535" s="1019">
        <f t="shared" si="3938"/>
        <v>160895773.56325674</v>
      </c>
      <c r="BR1535" s="1019">
        <f t="shared" si="3938"/>
        <v>82734712.526372448</v>
      </c>
      <c r="BS1535" s="1019">
        <f t="shared" si="3938"/>
        <v>54288289.598479204</v>
      </c>
      <c r="BT1535" s="1019">
        <f t="shared" si="3938"/>
        <v>85090741.624859571</v>
      </c>
      <c r="BU1535" s="1019">
        <f t="shared" si="3938"/>
        <v>108250834.19241688</v>
      </c>
      <c r="BV1535" s="1019">
        <f t="shared" si="3938"/>
        <v>103968850.64910692</v>
      </c>
      <c r="BW1535" s="1020">
        <f t="shared" si="3890"/>
        <v>4778096883.9780846</v>
      </c>
    </row>
    <row r="1536" spans="1:75" x14ac:dyDescent="0.3">
      <c r="BW1536" s="292">
        <f t="shared" si="3890"/>
        <v>0</v>
      </c>
    </row>
    <row r="1537" spans="1:75" x14ac:dyDescent="0.3">
      <c r="A1537" s="767" t="s">
        <v>768</v>
      </c>
      <c r="BW1537" s="247">
        <f t="shared" ref="BW1537:BW1613" si="3939">SUM(C1537:BV1537)</f>
        <v>0</v>
      </c>
    </row>
    <row r="1538" spans="1:75" x14ac:dyDescent="0.3">
      <c r="A1538" s="766" t="s">
        <v>769</v>
      </c>
      <c r="BW1538" s="247">
        <f t="shared" si="3939"/>
        <v>0</v>
      </c>
    </row>
    <row r="1539" spans="1:75" ht="16.2" thickBot="1" x14ac:dyDescent="0.35">
      <c r="BW1539" s="247">
        <f t="shared" si="3939"/>
        <v>0</v>
      </c>
    </row>
    <row r="1540" spans="1:75" ht="16.2" thickBot="1" x14ac:dyDescent="0.35">
      <c r="A1540" s="51" t="s">
        <v>770</v>
      </c>
      <c r="C1540" s="186"/>
      <c r="D1540" s="186"/>
      <c r="E1540" s="186"/>
      <c r="F1540" s="186"/>
      <c r="G1540" s="186"/>
      <c r="H1540" s="186"/>
      <c r="I1540" s="186"/>
      <c r="J1540" s="186"/>
      <c r="K1540" s="186"/>
      <c r="L1540" s="186"/>
      <c r="M1540" s="186"/>
      <c r="N1540" s="186"/>
      <c r="O1540" s="1019">
        <f>+BOARDS!N297*DATA!$C$574</f>
        <v>6763671.5963798603</v>
      </c>
      <c r="P1540" s="1019">
        <f>+BOARDS!O297*DATA!$C$574</f>
        <v>5206161.3127879258</v>
      </c>
      <c r="Q1540" s="1019">
        <f>+BOARDS!P297*DATA!$C$574</f>
        <v>4973302.5368238641</v>
      </c>
      <c r="R1540" s="1019">
        <f>+BOARDS!Q297*DATA!$C$574</f>
        <v>3742288.6382922125</v>
      </c>
      <c r="S1540" s="1019">
        <f>+BOARDS!R297*DATA!$C$574</f>
        <v>6343240.2246831683</v>
      </c>
      <c r="T1540" s="1019">
        <f>+BOARDS!S297*DATA!$C$574</f>
        <v>7801709.611804544</v>
      </c>
      <c r="U1540" s="1019">
        <f>+BOARDS!T297*DATA!$C$574</f>
        <v>7625015.7678583711</v>
      </c>
      <c r="V1540" s="1019">
        <f>+BOARDS!U297*DATA!$C$574</f>
        <v>5138036.7533198567</v>
      </c>
      <c r="W1540" s="1019">
        <f>+BOARDS!V297*DATA!$C$574</f>
        <v>5756498.7812264934</v>
      </c>
      <c r="X1540" s="1019">
        <f>+BOARDS!W297*DATA!$C$574</f>
        <v>6671951.5559658967</v>
      </c>
      <c r="Y1540" s="1019">
        <f>+BOARDS!X297*DATA!$C$574</f>
        <v>7284568.5717369849</v>
      </c>
      <c r="Z1540" s="1019">
        <f>+BOARDS!Y297*DATA!$C$574</f>
        <v>11751610.649120826</v>
      </c>
      <c r="AA1540" s="1019">
        <f>+BOARDS!Z297*DATA!$C$574</f>
        <v>7024661.1197967362</v>
      </c>
      <c r="AB1540" s="1019">
        <f>+BOARDS!AA297*DATA!$C$574</f>
        <v>5403883.4954679785</v>
      </c>
      <c r="AC1540" s="1019">
        <f>+BOARDS!AB297*DATA!$C$574</f>
        <v>5165733.4105000831</v>
      </c>
      <c r="AD1540" s="1019">
        <f>+BOARDS!AC297*DATA!$C$574</f>
        <v>3889271.5327941137</v>
      </c>
      <c r="AE1540" s="1019">
        <f>+BOARDS!AD297*DATA!$C$574</f>
        <v>6588552.650274056</v>
      </c>
      <c r="AF1540" s="1019">
        <f>+BOARDS!AE297*DATA!$C$574</f>
        <v>8097573.8228956321</v>
      </c>
      <c r="AG1540" s="1019">
        <f>+BOARDS!AF297*DATA!$C$574</f>
        <v>7920815.4061253043</v>
      </c>
      <c r="AH1540" s="1019">
        <f>+BOARDS!AG297*DATA!$C$574</f>
        <v>5338266.5905100973</v>
      </c>
      <c r="AI1540" s="1019">
        <f>+BOARDS!AH297*DATA!$C$574</f>
        <v>5980725.941404108</v>
      </c>
      <c r="AJ1540" s="1019">
        <f>+BOARDS!AI297*DATA!$C$574</f>
        <v>6929504.6269703545</v>
      </c>
      <c r="AK1540" s="1019">
        <f>+BOARDS!AJ297*DATA!$C$574</f>
        <v>7565662.1689356156</v>
      </c>
      <c r="AL1540" s="1019">
        <f>+BOARDS!AK297*DATA!$C$574</f>
        <v>12201095.048725916</v>
      </c>
      <c r="AM1540" s="1019">
        <f>+BOARDS!AL297*DATA!$C$574</f>
        <v>7161436.8846398667</v>
      </c>
      <c r="AN1540" s="1019">
        <f>+BOARDS!AM297*DATA!$C$574</f>
        <v>5478904.9081154326</v>
      </c>
      <c r="AO1540" s="1019">
        <f>+BOARDS!AN297*DATA!$C$574</f>
        <v>5271330.8198814103</v>
      </c>
      <c r="AP1540" s="1019">
        <f>+BOARDS!AO297*DATA!$C$574</f>
        <v>3989586.3638258157</v>
      </c>
      <c r="AQ1540" s="1019">
        <f>+BOARDS!AP297*DATA!$C$574</f>
        <v>6722042.435327284</v>
      </c>
      <c r="AR1540" s="1019">
        <f>+BOARDS!AQ297*DATA!$C$574</f>
        <v>8205861.4547166266</v>
      </c>
      <c r="AS1540" s="1019">
        <f>+BOARDS!AR297*DATA!$C$574</f>
        <v>8090038.9879579516</v>
      </c>
      <c r="AT1540" s="1019">
        <f>+BOARDS!AS297*DATA!$C$574</f>
        <v>5460972.7142977268</v>
      </c>
      <c r="AU1540" s="1019">
        <f>+BOARDS!AT297*DATA!$C$574</f>
        <v>6117206.7318978906</v>
      </c>
      <c r="AV1540" s="1019">
        <f>+BOARDS!AU297*DATA!$C$574</f>
        <v>7065407.0332203358</v>
      </c>
      <c r="AW1540" s="1019">
        <f>+BOARDS!AV297*DATA!$C$574</f>
        <v>7713012.1044349317</v>
      </c>
      <c r="AX1540" s="1019">
        <f>+BOARDS!AW297*DATA!$C$574</f>
        <v>12400773.063835897</v>
      </c>
      <c r="AY1540" s="1019">
        <f>+BOARDS!AX297*DATA!$C$574</f>
        <v>7237400.9108271189</v>
      </c>
      <c r="AZ1540" s="1019">
        <f>+BOARDS!AY297*DATA!$C$574</f>
        <v>5522517.8845529687</v>
      </c>
      <c r="BA1540" s="1019">
        <f>+BOARDS!AZ297*DATA!$C$574</f>
        <v>5329655.2594526485</v>
      </c>
      <c r="BB1540" s="1019">
        <f>+BOARDS!BA297*DATA!$C$574</f>
        <v>4043715.1605098955</v>
      </c>
      <c r="BC1540" s="1019">
        <f>+BOARDS!BB297*DATA!$C$574</f>
        <v>6795845.8673447724</v>
      </c>
      <c r="BD1540" s="1019">
        <f>+BOARDS!BC297*DATA!$C$574</f>
        <v>8269186.8525044248</v>
      </c>
      <c r="BE1540" s="1019">
        <f>+BOARDS!BD297*DATA!$C$574</f>
        <v>8183057.2594490107</v>
      </c>
      <c r="BF1540" s="1019">
        <f>+BOARDS!BE297*DATA!$C$574</f>
        <v>5527912.7626690641</v>
      </c>
      <c r="BG1540" s="1019">
        <f>+BOARDS!BF297*DATA!$C$574</f>
        <v>6191715.5214582775</v>
      </c>
      <c r="BH1540" s="1019">
        <f>+BOARDS!BG297*DATA!$C$574</f>
        <v>7140822.8613689449</v>
      </c>
      <c r="BI1540" s="1019">
        <f>+BOARDS!BH297*DATA!$C$574</f>
        <v>7794846.3219662448</v>
      </c>
      <c r="BJ1540" s="1019">
        <f>+BOARDS!BI297*DATA!$C$574</f>
        <v>12514114.999657182</v>
      </c>
      <c r="BK1540" s="1019">
        <f>+BOARDS!BJ297*DATA!$C$574</f>
        <v>7494552.874921211</v>
      </c>
      <c r="BL1540" s="1019">
        <f>+BOARDS!BK297*DATA!$C$574</f>
        <v>5716822.1246641995</v>
      </c>
      <c r="BM1540" s="1019">
        <f>+BOARDS!BL297*DATA!$C$574</f>
        <v>5519341.4862859473</v>
      </c>
      <c r="BN1540" s="1019">
        <f>+BOARDS!BM297*DATA!$C$574</f>
        <v>4188952.6412785915</v>
      </c>
      <c r="BO1540" s="1019">
        <f>+BOARDS!BN297*DATA!$C$574</f>
        <v>7037639.277297196</v>
      </c>
      <c r="BP1540" s="1019">
        <f>+BOARDS!BO297*DATA!$C$574</f>
        <v>8559865.6604435164</v>
      </c>
      <c r="BQ1540" s="1019">
        <f>+BOARDS!BP297*DATA!$C$574</f>
        <v>8474761.1449831408</v>
      </c>
      <c r="BR1540" s="1019">
        <f>+BOARDS!BQ297*DATA!$C$574</f>
        <v>5725515.7958294181</v>
      </c>
      <c r="BS1540" s="1019">
        <f>+BOARDS!BR297*DATA!$C$574</f>
        <v>6412984.4243756421</v>
      </c>
      <c r="BT1540" s="1019">
        <f>+BOARDS!BS297*DATA!$C$574</f>
        <v>7394605.4652982308</v>
      </c>
      <c r="BU1540" s="1019">
        <f>+BOARDS!BT297*DATA!$C$574</f>
        <v>8071807.4359234134</v>
      </c>
      <c r="BV1540" s="1019">
        <f>+BOARDS!BU297*DATA!$C$574</f>
        <v>12956349.518519733</v>
      </c>
      <c r="BW1540" s="1020">
        <f t="shared" si="3939"/>
        <v>416944364.82813191</v>
      </c>
    </row>
    <row r="1541" spans="1:75" ht="16.2" thickBot="1" x14ac:dyDescent="0.35">
      <c r="A1541" s="51" t="s">
        <v>771</v>
      </c>
      <c r="C1541" s="186"/>
      <c r="D1541" s="186"/>
      <c r="E1541" s="186"/>
      <c r="F1541" s="186"/>
      <c r="G1541" s="186"/>
      <c r="H1541" s="186"/>
      <c r="I1541" s="186"/>
      <c r="J1541" s="186"/>
      <c r="K1541" s="186"/>
      <c r="L1541" s="186"/>
      <c r="M1541" s="186"/>
      <c r="N1541" s="186"/>
      <c r="O1541" s="217">
        <f>+O460*DATA!$C$573</f>
        <v>153137864.37898284</v>
      </c>
      <c r="P1541" s="217">
        <f>+P460*DATA!$C$573</f>
        <v>191466111.10463279</v>
      </c>
      <c r="Q1541" s="217">
        <f>+Q460*DATA!$C$573</f>
        <v>238372768.94358173</v>
      </c>
      <c r="R1541" s="217">
        <f>+R460*DATA!$C$573</f>
        <v>132703617.59951158</v>
      </c>
      <c r="S1541" s="217">
        <f>+S460*DATA!$C$573</f>
        <v>432124071.35263866</v>
      </c>
      <c r="T1541" s="217">
        <f>+T460*DATA!$C$573</f>
        <v>454549827.50099212</v>
      </c>
      <c r="U1541" s="217">
        <f>+U460*DATA!$C$573</f>
        <v>373440920.49049765</v>
      </c>
      <c r="V1541" s="217">
        <f>+V460*DATA!$C$573</f>
        <v>146977365.22339043</v>
      </c>
      <c r="W1541" s="217">
        <f>+W460*DATA!$C$573</f>
        <v>315160960.69479799</v>
      </c>
      <c r="X1541" s="217">
        <f>+X460*DATA!$C$573</f>
        <v>374060590.44177645</v>
      </c>
      <c r="Y1541" s="217">
        <f>+Y460*DATA!$C$573</f>
        <v>391306100.68393129</v>
      </c>
      <c r="Z1541" s="217">
        <f>+Z460*DATA!$C$573</f>
        <v>785023792.27640712</v>
      </c>
      <c r="AA1541" s="217">
        <f>+AA460*DATA!$C$573</f>
        <v>168410210.62228996</v>
      </c>
      <c r="AB1541" s="217">
        <f>+AB460*DATA!$C$573</f>
        <v>192531913.60764596</v>
      </c>
      <c r="AC1541" s="217">
        <f>+AC460*DATA!$C$573</f>
        <v>246875312.28695923</v>
      </c>
      <c r="AD1541" s="217">
        <f>+AD460*DATA!$C$573</f>
        <v>133299778.33296126</v>
      </c>
      <c r="AE1541" s="217">
        <f>+AE460*DATA!$C$573</f>
        <v>458768186.05961668</v>
      </c>
      <c r="AF1541" s="217">
        <f>+AF460*DATA!$C$573</f>
        <v>477185955.66623223</v>
      </c>
      <c r="AG1541" s="217">
        <f>+AG460*DATA!$C$573</f>
        <v>387571096.16935349</v>
      </c>
      <c r="AH1541" s="217">
        <f>+AH460*DATA!$C$573</f>
        <v>143166198.77727616</v>
      </c>
      <c r="AI1541" s="217">
        <f>+AI460*DATA!$C$573</f>
        <v>329820807.63387692</v>
      </c>
      <c r="AJ1541" s="217">
        <f>+AJ460*DATA!$C$573</f>
        <v>391937543.36523378</v>
      </c>
      <c r="AK1541" s="217">
        <f>+AK460*DATA!$C$573</f>
        <v>408765657.33261615</v>
      </c>
      <c r="AL1541" s="217">
        <f>+AL460*DATA!$C$573</f>
        <v>832169244.59291458</v>
      </c>
      <c r="AM1541" s="217">
        <f>+AM460*DATA!$C$573</f>
        <v>113604291.83426997</v>
      </c>
      <c r="AN1541" s="217">
        <f>+AN460*DATA!$C$573</f>
        <v>194024976.520861</v>
      </c>
      <c r="AO1541" s="217">
        <f>+AO460*DATA!$C$573</f>
        <v>253706771.80295444</v>
      </c>
      <c r="AP1541" s="217">
        <f>+AP460*DATA!$C$573</f>
        <v>138596456.52865005</v>
      </c>
      <c r="AQ1541" s="217">
        <f>+AQ460*DATA!$C$573</f>
        <v>465893785.16268384</v>
      </c>
      <c r="AR1541" s="217">
        <f>+AR460*DATA!$C$573</f>
        <v>480774476.15682507</v>
      </c>
      <c r="AS1541" s="217">
        <f>+AS460*DATA!$C$573</f>
        <v>399000382.2268604</v>
      </c>
      <c r="AT1541" s="217">
        <f>+AT460*DATA!$C$573</f>
        <v>148167987.71602571</v>
      </c>
      <c r="AU1541" s="217">
        <f>+AU460*DATA!$C$573</f>
        <v>337031452.4309023</v>
      </c>
      <c r="AV1541" s="217">
        <f>+AV460*DATA!$C$573</f>
        <v>398309865.97383296</v>
      </c>
      <c r="AW1541" s="217">
        <f>+AW460*DATA!$C$573</f>
        <v>416411846.10443991</v>
      </c>
      <c r="AX1541" s="217">
        <f>+AX460*DATA!$C$573</f>
        <v>842707298.76334047</v>
      </c>
      <c r="AY1541" s="217">
        <f>+AY460*DATA!$C$573</f>
        <v>153761859.61568496</v>
      </c>
      <c r="AZ1541" s="217">
        <f>+AZ460*DATA!$C$573</f>
        <v>185865884.27808568</v>
      </c>
      <c r="BA1541" s="217">
        <f>+BA460*DATA!$C$573</f>
        <v>256331760.13818556</v>
      </c>
      <c r="BB1541" s="217">
        <f>+BB460*DATA!$C$573</f>
        <v>134502444.1511412</v>
      </c>
      <c r="BC1541" s="217">
        <f>+BC460*DATA!$C$573</f>
        <v>484646106.23698115</v>
      </c>
      <c r="BD1541" s="217">
        <f>+BD460*DATA!$C$573</f>
        <v>491006189.81079084</v>
      </c>
      <c r="BE1541" s="217">
        <f>+BE460*DATA!$C$573</f>
        <v>404619575.39130074</v>
      </c>
      <c r="BF1541" s="217">
        <f>+BF460*DATA!$C$573</f>
        <v>136646532.78626877</v>
      </c>
      <c r="BG1541" s="217">
        <f>+BG460*DATA!$C$573</f>
        <v>344523927.94385284</v>
      </c>
      <c r="BH1541" s="217">
        <f>+BH460*DATA!$C$573</f>
        <v>406995826.05907875</v>
      </c>
      <c r="BI1541" s="217">
        <f>+BI460*DATA!$C$573</f>
        <v>424165750.90775013</v>
      </c>
      <c r="BJ1541" s="217">
        <f>+BJ460*DATA!$C$573</f>
        <v>874096591.38532543</v>
      </c>
      <c r="BK1541" s="217">
        <f>+BK460*DATA!$C$573</f>
        <v>96041888.355942845</v>
      </c>
      <c r="BL1541" s="217">
        <f>+BL460*DATA!$C$573</f>
        <v>195710157.19517946</v>
      </c>
      <c r="BM1541" s="217">
        <f>+BM460*DATA!$C$573</f>
        <v>265954805.94851989</v>
      </c>
      <c r="BN1541" s="217">
        <f>+BN460*DATA!$C$573</f>
        <v>141996917.62205663</v>
      </c>
      <c r="BO1541" s="217">
        <f>+BO460*DATA!$C$573</f>
        <v>496310376.31100303</v>
      </c>
      <c r="BP1541" s="217">
        <f>+BP460*DATA!$C$573</f>
        <v>505170160.64769423</v>
      </c>
      <c r="BQ1541" s="217">
        <f>+BQ460*DATA!$C$573</f>
        <v>419423258.31531614</v>
      </c>
      <c r="BR1541" s="217">
        <f>+BR460*DATA!$C$573</f>
        <v>146889050.58937728</v>
      </c>
      <c r="BS1541" s="217">
        <f>+BS460*DATA!$C$573</f>
        <v>355503880.68607569</v>
      </c>
      <c r="BT1541" s="217">
        <f>+BT460*DATA!$C$573</f>
        <v>419498460.03968698</v>
      </c>
      <c r="BU1541" s="217">
        <f>+BU460*DATA!$C$573</f>
        <v>437924511.70686746</v>
      </c>
      <c r="BV1541" s="217">
        <f>+BV460*DATA!$C$573</f>
        <v>895463759.51362038</v>
      </c>
      <c r="BW1541" s="1037">
        <f t="shared" si="3939"/>
        <v>21020105161.995552</v>
      </c>
    </row>
    <row r="1542" spans="1:75" ht="16.2" thickBot="1" x14ac:dyDescent="0.35">
      <c r="A1542" s="52" t="s">
        <v>772</v>
      </c>
      <c r="C1542" s="186"/>
      <c r="D1542" s="186"/>
      <c r="E1542" s="186"/>
      <c r="F1542" s="186"/>
      <c r="G1542" s="186"/>
      <c r="H1542" s="186"/>
      <c r="I1542" s="186"/>
      <c r="J1542" s="186"/>
      <c r="K1542" s="186"/>
      <c r="L1542" s="186"/>
      <c r="M1542" s="186"/>
      <c r="N1542" s="186"/>
      <c r="O1542" s="217">
        <f>+BOARDS!N303*DATA!$C$574</f>
        <v>2310000</v>
      </c>
      <c r="P1542" s="217">
        <f>+BOARDS!O303*DATA!$C$574</f>
        <v>2823333.3333333335</v>
      </c>
      <c r="Q1542" s="217">
        <f>+BOARDS!P303*DATA!$C$574</f>
        <v>2310000</v>
      </c>
      <c r="R1542" s="217">
        <f>+BOARDS!Q303*DATA!$C$574</f>
        <v>2823333.3333333335</v>
      </c>
      <c r="S1542" s="217">
        <f>+BOARDS!R303*DATA!$C$574</f>
        <v>2310000</v>
      </c>
      <c r="T1542" s="217">
        <f>+BOARDS!S303*DATA!$C$574</f>
        <v>2823333.3333333335</v>
      </c>
      <c r="U1542" s="217">
        <f>+BOARDS!T303*DATA!$C$574</f>
        <v>2310000</v>
      </c>
      <c r="V1542" s="217">
        <f>+BOARDS!U303*DATA!$C$574</f>
        <v>2823333.3333333335</v>
      </c>
      <c r="W1542" s="217">
        <f>+BOARDS!V303*DATA!$C$574</f>
        <v>2310000</v>
      </c>
      <c r="X1542" s="217">
        <f>+BOARDS!W303*DATA!$C$574</f>
        <v>2823333.3333333335</v>
      </c>
      <c r="Y1542" s="217">
        <f>+BOARDS!X303*DATA!$C$574</f>
        <v>2310000</v>
      </c>
      <c r="Z1542" s="217">
        <f>+BOARDS!Y303*DATA!$C$574</f>
        <v>2823333.3333333335</v>
      </c>
      <c r="AA1542" s="217">
        <f>+BOARDS!Z303*DATA!$C$574</f>
        <v>4771616.6666666651</v>
      </c>
      <c r="AB1542" s="217">
        <f>+BOARDS!AA303*DATA!$C$574</f>
        <v>5286050</v>
      </c>
      <c r="AC1542" s="217">
        <f>+BOARDS!AB303*DATA!$C$574</f>
        <v>4771616.6666666651</v>
      </c>
      <c r="AD1542" s="217">
        <f>+BOARDS!AC303*DATA!$C$574</f>
        <v>5286050</v>
      </c>
      <c r="AE1542" s="217">
        <f>+BOARDS!AD303*DATA!$C$574</f>
        <v>4771616.6666666651</v>
      </c>
      <c r="AF1542" s="217">
        <f>+BOARDS!AE303*DATA!$C$574</f>
        <v>5286050</v>
      </c>
      <c r="AG1542" s="217">
        <f>+BOARDS!AF303*DATA!$C$574</f>
        <v>4771616.6666666651</v>
      </c>
      <c r="AH1542" s="217">
        <f>+BOARDS!AG303*DATA!$C$574</f>
        <v>5286050</v>
      </c>
      <c r="AI1542" s="217">
        <f>+BOARDS!AH303*DATA!$C$574</f>
        <v>4771616.6666666651</v>
      </c>
      <c r="AJ1542" s="217">
        <f>+BOARDS!AI303*DATA!$C$574</f>
        <v>5286050</v>
      </c>
      <c r="AK1542" s="217">
        <f>+BOARDS!AJ303*DATA!$C$574</f>
        <v>4771616.6666666651</v>
      </c>
      <c r="AL1542" s="217">
        <f>+BOARDS!AK303*DATA!$C$574</f>
        <v>5286050</v>
      </c>
      <c r="AM1542" s="217">
        <f>+BOARDS!AL303*DATA!$C$574</f>
        <v>5020223.0173333334</v>
      </c>
      <c r="AN1542" s="217">
        <f>+BOARDS!AM303*DATA!$C$574</f>
        <v>5568065.1693333322</v>
      </c>
      <c r="AO1542" s="217">
        <f>+BOARDS!AN303*DATA!$C$574</f>
        <v>5020223.0173333334</v>
      </c>
      <c r="AP1542" s="217">
        <f>+BOARDS!AO303*DATA!$C$574</f>
        <v>5568065.1693333322</v>
      </c>
      <c r="AQ1542" s="217">
        <f>+BOARDS!AP303*DATA!$C$574</f>
        <v>5020223.0173333334</v>
      </c>
      <c r="AR1542" s="217">
        <f>+BOARDS!AQ303*DATA!$C$574</f>
        <v>5568065.1693333322</v>
      </c>
      <c r="AS1542" s="217">
        <f>+BOARDS!AR303*DATA!$C$574</f>
        <v>5020223.0173333334</v>
      </c>
      <c r="AT1542" s="217">
        <f>+BOARDS!AS303*DATA!$C$574</f>
        <v>5568065.1693333322</v>
      </c>
      <c r="AU1542" s="217">
        <f>+BOARDS!AT303*DATA!$C$574</f>
        <v>5020223.0173333334</v>
      </c>
      <c r="AV1542" s="217">
        <f>+BOARDS!AU303*DATA!$C$574</f>
        <v>5568065.1693333322</v>
      </c>
      <c r="AW1542" s="217">
        <f>+BOARDS!AV303*DATA!$C$574</f>
        <v>5020223.0173333334</v>
      </c>
      <c r="AX1542" s="217">
        <f>+BOARDS!AW303*DATA!$C$574</f>
        <v>5568065.1693333322</v>
      </c>
      <c r="AY1542" s="217">
        <f>+BOARDS!AX303*DATA!$C$574</f>
        <v>4935548.1793827722</v>
      </c>
      <c r="AZ1542" s="217">
        <f>+BOARDS!AY303*DATA!$C$574</f>
        <v>5476013.700727093</v>
      </c>
      <c r="BA1542" s="217">
        <f>+BOARDS!AZ303*DATA!$C$574</f>
        <v>4935548.1793827722</v>
      </c>
      <c r="BB1542" s="217">
        <f>+BOARDS!BA303*DATA!$C$574</f>
        <v>5476013.700727093</v>
      </c>
      <c r="BC1542" s="217">
        <f>+BOARDS!BB303*DATA!$C$574</f>
        <v>4935548.1793827722</v>
      </c>
      <c r="BD1542" s="217">
        <f>+BOARDS!BC303*DATA!$C$574</f>
        <v>5476013.700727093</v>
      </c>
      <c r="BE1542" s="217">
        <f>+BOARDS!BD303*DATA!$C$574</f>
        <v>4935548.1793827722</v>
      </c>
      <c r="BF1542" s="217">
        <f>+BOARDS!BE303*DATA!$C$574</f>
        <v>5476013.700727093</v>
      </c>
      <c r="BG1542" s="217">
        <f>+BOARDS!BF303*DATA!$C$574</f>
        <v>4935548.1793827722</v>
      </c>
      <c r="BH1542" s="217">
        <f>+BOARDS!BG303*DATA!$C$574</f>
        <v>5476013.700727093</v>
      </c>
      <c r="BI1542" s="217">
        <f>+BOARDS!BH303*DATA!$C$574</f>
        <v>4935548.1793827722</v>
      </c>
      <c r="BJ1542" s="217">
        <f>+BOARDS!BI303*DATA!$C$574</f>
        <v>5476013.700727093</v>
      </c>
      <c r="BK1542" s="217">
        <f>+BOARDS!BJ303*DATA!$C$574</f>
        <v>5113979.1860916885</v>
      </c>
      <c r="BL1542" s="217">
        <f>+BOARDS!BK303*DATA!$C$574</f>
        <v>5664131.7163342861</v>
      </c>
      <c r="BM1542" s="217">
        <f>+BOARDS!BL303*DATA!$C$574</f>
        <v>5113979.1860916885</v>
      </c>
      <c r="BN1542" s="217">
        <f>+BOARDS!BM303*DATA!$C$574</f>
        <v>5664131.7163342861</v>
      </c>
      <c r="BO1542" s="217">
        <f>+BOARDS!BN303*DATA!$C$574</f>
        <v>5113979.1860916885</v>
      </c>
      <c r="BP1542" s="217">
        <f>+BOARDS!BO303*DATA!$C$574</f>
        <v>5664131.7163342861</v>
      </c>
      <c r="BQ1542" s="217">
        <f>+BOARDS!BP303*DATA!$C$574</f>
        <v>5113979.1860916885</v>
      </c>
      <c r="BR1542" s="217">
        <f>+BOARDS!BQ303*DATA!$C$574</f>
        <v>5664131.7163342861</v>
      </c>
      <c r="BS1542" s="217">
        <f>+BOARDS!BR303*DATA!$C$574</f>
        <v>5113979.1860916885</v>
      </c>
      <c r="BT1542" s="217">
        <f>+BOARDS!BS303*DATA!$C$574</f>
        <v>5664131.7163342861</v>
      </c>
      <c r="BU1542" s="217">
        <f>+BOARDS!BT303*DATA!$C$574</f>
        <v>5113979.1860916885</v>
      </c>
      <c r="BV1542" s="217">
        <f>+BOARDS!BU303*DATA!$C$574</f>
        <v>5664131.7163342861</v>
      </c>
      <c r="BW1542" s="1037">
        <f t="shared" si="3939"/>
        <v>281813765.81521511</v>
      </c>
    </row>
    <row r="1543" spans="1:75" ht="16.2" thickBot="1" x14ac:dyDescent="0.35">
      <c r="A1543" s="52" t="s">
        <v>773</v>
      </c>
      <c r="C1543" s="186"/>
      <c r="D1543" s="186"/>
      <c r="E1543" s="186"/>
      <c r="F1543" s="186"/>
      <c r="G1543" s="186"/>
      <c r="H1543" s="186"/>
      <c r="I1543" s="186"/>
      <c r="J1543" s="186"/>
      <c r="K1543" s="186"/>
      <c r="L1543" s="186"/>
      <c r="M1543" s="186"/>
      <c r="N1543" s="186"/>
      <c r="O1543" s="217">
        <f>+O479*DATA!$C$573</f>
        <v>225956500</v>
      </c>
      <c r="P1543" s="217">
        <f>+P479*DATA!$C$573</f>
        <v>165712555.55555558</v>
      </c>
      <c r="Q1543" s="217">
        <f>+Q479*DATA!$C$573</f>
        <v>90954111.111111104</v>
      </c>
      <c r="R1543" s="217">
        <f>+R479*DATA!$C$573</f>
        <v>165712555.55555558</v>
      </c>
      <c r="S1543" s="217">
        <f>+S479*DATA!$C$573</f>
        <v>90954111.111111104</v>
      </c>
      <c r="T1543" s="217">
        <f>+T479*DATA!$C$573</f>
        <v>165712555.55555558</v>
      </c>
      <c r="U1543" s="217">
        <f>+U479*DATA!$C$573</f>
        <v>90954111.111111104</v>
      </c>
      <c r="V1543" s="217">
        <f>+V479*DATA!$C$573</f>
        <v>165712555.55555558</v>
      </c>
      <c r="W1543" s="217">
        <f>+W479*DATA!$C$573</f>
        <v>90954111.111111104</v>
      </c>
      <c r="X1543" s="217">
        <f>+X479*DATA!$C$573</f>
        <v>165712555.55555558</v>
      </c>
      <c r="Y1543" s="217">
        <f>+Y479*DATA!$C$573</f>
        <v>90954111.111111104</v>
      </c>
      <c r="Z1543" s="217">
        <f>+Z479*DATA!$C$573</f>
        <v>165712555.55555558</v>
      </c>
      <c r="AA1543" s="217">
        <f>+AA479*DATA!$C$573</f>
        <v>341364008.33333325</v>
      </c>
      <c r="AB1543" s="217">
        <f>+AB479*DATA!$C$573</f>
        <v>289938427.77777779</v>
      </c>
      <c r="AC1543" s="217">
        <f>+AC479*DATA!$C$573</f>
        <v>212944905.55555546</v>
      </c>
      <c r="AD1543" s="217">
        <f>+AD479*DATA!$C$573</f>
        <v>289938427.77777779</v>
      </c>
      <c r="AE1543" s="217">
        <f>+AE479*DATA!$C$573</f>
        <v>212944905.55555546</v>
      </c>
      <c r="AF1543" s="217">
        <f>+AF479*DATA!$C$573</f>
        <v>289938427.77777779</v>
      </c>
      <c r="AG1543" s="217">
        <f>+AG479*DATA!$C$573</f>
        <v>212944905.55555546</v>
      </c>
      <c r="AH1543" s="217">
        <f>+AH479*DATA!$C$573</f>
        <v>289938427.77777779</v>
      </c>
      <c r="AI1543" s="217">
        <f>+AI479*DATA!$C$573</f>
        <v>212944905.55555546</v>
      </c>
      <c r="AJ1543" s="217">
        <f>+AJ479*DATA!$C$573</f>
        <v>289938427.77777779</v>
      </c>
      <c r="AK1543" s="217">
        <f>+AK479*DATA!$C$573</f>
        <v>212944905.55555546</v>
      </c>
      <c r="AL1543" s="217">
        <f>+AL479*DATA!$C$573</f>
        <v>289938427.77777779</v>
      </c>
      <c r="AM1543" s="217">
        <f>+AM479*DATA!$C$573</f>
        <v>235588676.25626659</v>
      </c>
      <c r="AN1543" s="217">
        <f>+AN479*DATA!$C$573</f>
        <v>305466660.77546668</v>
      </c>
      <c r="AO1543" s="217">
        <f>+AO479*DATA!$C$573</f>
        <v>223947748.55786654</v>
      </c>
      <c r="AP1543" s="217">
        <f>+AP479*DATA!$C$573</f>
        <v>305466660.77546668</v>
      </c>
      <c r="AQ1543" s="217">
        <f>+AQ479*DATA!$C$573</f>
        <v>223947748.55786654</v>
      </c>
      <c r="AR1543" s="217">
        <f>+AR479*DATA!$C$573</f>
        <v>305466660.77546668</v>
      </c>
      <c r="AS1543" s="217">
        <f>+AS479*DATA!$C$573</f>
        <v>223947748.55786654</v>
      </c>
      <c r="AT1543" s="217">
        <f>+AT479*DATA!$C$573</f>
        <v>305466660.77546668</v>
      </c>
      <c r="AU1543" s="217">
        <f>+AU479*DATA!$C$573</f>
        <v>223947748.55786654</v>
      </c>
      <c r="AV1543" s="217">
        <f>+AV479*DATA!$C$573</f>
        <v>305466660.77546668</v>
      </c>
      <c r="AW1543" s="217">
        <f>+AW479*DATA!$C$573</f>
        <v>223947748.55786654</v>
      </c>
      <c r="AX1543" s="217">
        <f>+AX479*DATA!$C$573</f>
        <v>305466660.77546668</v>
      </c>
      <c r="AY1543" s="217">
        <f>+AY479*DATA!$C$573</f>
        <v>211993926.80368996</v>
      </c>
      <c r="AZ1543" s="217">
        <f>+AZ479*DATA!$C$573</f>
        <v>300112348.16713393</v>
      </c>
      <c r="BA1543" s="217">
        <f>+BA479*DATA!$C$573</f>
        <v>220465745.83835936</v>
      </c>
      <c r="BB1543" s="217">
        <f>+BB479*DATA!$C$573</f>
        <v>300112348.16713393</v>
      </c>
      <c r="BC1543" s="217">
        <f>+BC479*DATA!$C$573</f>
        <v>220465745.83835936</v>
      </c>
      <c r="BD1543" s="217">
        <f>+BD479*DATA!$C$573</f>
        <v>300112348.16713393</v>
      </c>
      <c r="BE1543" s="217">
        <f>+BE479*DATA!$C$573</f>
        <v>220465745.83835936</v>
      </c>
      <c r="BF1543" s="217">
        <f>+BF479*DATA!$C$573</f>
        <v>300112348.16713393</v>
      </c>
      <c r="BG1543" s="217">
        <f>+BG479*DATA!$C$573</f>
        <v>220465745.83835936</v>
      </c>
      <c r="BH1543" s="217">
        <f>+BH479*DATA!$C$573</f>
        <v>300112348.16713393</v>
      </c>
      <c r="BI1543" s="217">
        <f>+BI479*DATA!$C$573</f>
        <v>220465745.83835936</v>
      </c>
      <c r="BJ1543" s="217">
        <f>+BJ479*DATA!$C$573</f>
        <v>300112348.16713393</v>
      </c>
      <c r="BK1543" s="217">
        <f>+BK479*DATA!$C$573</f>
        <v>232874700.17789087</v>
      </c>
      <c r="BL1543" s="217">
        <f>+BL479*DATA!$C$573</f>
        <v>309430523.09161162</v>
      </c>
      <c r="BM1543" s="217">
        <f>+BM479*DATA!$C$573</f>
        <v>229475022.02968714</v>
      </c>
      <c r="BN1543" s="217">
        <f>+BN479*DATA!$C$573</f>
        <v>309430523.09161162</v>
      </c>
      <c r="BO1543" s="217">
        <f>+BO479*DATA!$C$573</f>
        <v>229475022.02968714</v>
      </c>
      <c r="BP1543" s="217">
        <f>+BP479*DATA!$C$573</f>
        <v>309430523.09161162</v>
      </c>
      <c r="BQ1543" s="217">
        <f>+BQ479*DATA!$C$573</f>
        <v>229475022.02968714</v>
      </c>
      <c r="BR1543" s="217">
        <f>+BR479*DATA!$C$573</f>
        <v>309430523.09161162</v>
      </c>
      <c r="BS1543" s="217">
        <f>+BS479*DATA!$C$573</f>
        <v>229475022.02968714</v>
      </c>
      <c r="BT1543" s="217">
        <f>+BT479*DATA!$C$573</f>
        <v>309430523.09161162</v>
      </c>
      <c r="BU1543" s="217">
        <f>+BU479*DATA!$C$573</f>
        <v>229475022.02968714</v>
      </c>
      <c r="BV1543" s="217">
        <f>+BV479*DATA!$C$573</f>
        <v>309430523.09161162</v>
      </c>
      <c r="BW1543" s="1037">
        <f t="shared" si="3939"/>
        <v>14360678569.239355</v>
      </c>
    </row>
    <row r="1544" spans="1:75" ht="16.2" thickBot="1" x14ac:dyDescent="0.35">
      <c r="A1544" s="53" t="s">
        <v>774</v>
      </c>
      <c r="C1544" s="186"/>
      <c r="D1544" s="186"/>
      <c r="E1544" s="186"/>
      <c r="F1544" s="186"/>
      <c r="G1544" s="186"/>
      <c r="H1544" s="186"/>
      <c r="I1544" s="186"/>
      <c r="J1544" s="186"/>
      <c r="K1544" s="186"/>
      <c r="L1544" s="186"/>
      <c r="M1544" s="186"/>
      <c r="N1544" s="186"/>
      <c r="O1544" s="217">
        <f>+BOARDS!N309*DATA!$C$574</f>
        <v>3960008.154407891</v>
      </c>
      <c r="P1544" s="217">
        <f>+BOARDS!O309*DATA!$C$574</f>
        <v>2157223.9569136999</v>
      </c>
      <c r="Q1544" s="217">
        <f>+BOARDS!P309*DATA!$C$574</f>
        <v>2214644.047005869</v>
      </c>
      <c r="R1544" s="217">
        <f>+BOARDS!Q309*DATA!$C$574</f>
        <v>1636867.7972531233</v>
      </c>
      <c r="S1544" s="217">
        <f>+BOARDS!R309*DATA!$C$574</f>
        <v>3219381.6451300099</v>
      </c>
      <c r="T1544" s="217">
        <f>+BOARDS!S309*DATA!$C$574</f>
        <v>6199013.0111901052</v>
      </c>
      <c r="U1544" s="217">
        <f>+BOARDS!T309*DATA!$C$574</f>
        <v>4471964.7450759569</v>
      </c>
      <c r="V1544" s="217">
        <f>+BOARDS!U309*DATA!$C$574</f>
        <v>2180857.4278975888</v>
      </c>
      <c r="W1544" s="217">
        <f>+BOARDS!V309*DATA!$C$574</f>
        <v>3100403.8182795043</v>
      </c>
      <c r="X1544" s="217">
        <f>+BOARDS!W309*DATA!$C$574</f>
        <v>3418015.2002892457</v>
      </c>
      <c r="Y1544" s="217">
        <f>+BOARDS!X309*DATA!$C$574</f>
        <v>4054678.068632944</v>
      </c>
      <c r="Z1544" s="217">
        <f>+BOARDS!Y309*DATA!$C$574</f>
        <v>7976471.7279240629</v>
      </c>
      <c r="AA1544" s="217">
        <f>+BOARDS!Z309*DATA!$C$574</f>
        <v>4158166.9624544624</v>
      </c>
      <c r="AB1544" s="217">
        <f>+BOARDS!AA309*DATA!$C$574</f>
        <v>2265171.4437176613</v>
      </c>
      <c r="AC1544" s="217">
        <f>+BOARDS!AB309*DATA!$C$574</f>
        <v>2325464.8351180428</v>
      </c>
      <c r="AD1544" s="217">
        <f>+BOARDS!AC309*DATA!$C$574</f>
        <v>1718776.6618276695</v>
      </c>
      <c r="AE1544" s="217">
        <f>+BOARDS!AD309*DATA!$C$574</f>
        <v>3380479.5026523159</v>
      </c>
      <c r="AF1544" s="217">
        <f>+BOARDS!AE309*DATA!$C$574</f>
        <v>6509211.6222700588</v>
      </c>
      <c r="AG1544" s="217">
        <f>+BOARDS!AF309*DATA!$C$574</f>
        <v>4695741.8609195584</v>
      </c>
      <c r="AH1544" s="217">
        <f>+BOARDS!AG309*DATA!$C$574</f>
        <v>2289987.5335895843</v>
      </c>
      <c r="AI1544" s="217">
        <f>+BOARDS!AH309*DATA!$C$574</f>
        <v>3255548.0253462112</v>
      </c>
      <c r="AJ1544" s="217">
        <f>+BOARDS!AI309*DATA!$C$574</f>
        <v>3589052.6809117198</v>
      </c>
      <c r="AK1544" s="217">
        <f>+BOARDS!AJ309*DATA!$C$574</f>
        <v>4257574.1591873374</v>
      </c>
      <c r="AL1544" s="217">
        <f>+BOARDS!AK309*DATA!$C$574</f>
        <v>8375614.3731893841</v>
      </c>
      <c r="AM1544" s="217">
        <f>+BOARDS!AL309*DATA!$C$574</f>
        <v>4378716.1381430468</v>
      </c>
      <c r="AN1544" s="217">
        <f>+BOARDS!AM309*DATA!$C$574</f>
        <v>2385316.137092446</v>
      </c>
      <c r="AO1544" s="217">
        <f>+BOARDS!AN309*DATA!$C$574</f>
        <v>2448807.4899727041</v>
      </c>
      <c r="AP1544" s="217">
        <f>+BOARDS!AO309*DATA!$C$574</f>
        <v>1809940.5759710092</v>
      </c>
      <c r="AQ1544" s="217">
        <f>+BOARDS!AP309*DATA!$C$574</f>
        <v>3559780.1354729948</v>
      </c>
      <c r="AR1544" s="217">
        <f>+BOARDS!AQ309*DATA!$C$574</f>
        <v>6854460.2067152634</v>
      </c>
      <c r="AS1544" s="217">
        <f>+BOARDS!AR309*DATA!$C$574</f>
        <v>4944804.009222731</v>
      </c>
      <c r="AT1544" s="217">
        <f>+BOARDS!AS309*DATA!$C$574</f>
        <v>2411448.4723711754</v>
      </c>
      <c r="AU1544" s="217">
        <f>+BOARDS!AT309*DATA!$C$574</f>
        <v>3428222.292610574</v>
      </c>
      <c r="AV1544" s="217">
        <f>+BOARDS!AU309*DATA!$C$574</f>
        <v>3779416.0351072773</v>
      </c>
      <c r="AW1544" s="217">
        <f>+BOARDS!AV309*DATA!$C$574</f>
        <v>4483395.8925906336</v>
      </c>
      <c r="AX1544" s="217">
        <f>+BOARDS!AW309*DATA!$C$574</f>
        <v>8819856.9595433492</v>
      </c>
      <c r="AY1544" s="217">
        <f>+BOARDS!AX309*DATA!$C$574</f>
        <v>4456131.839465416</v>
      </c>
      <c r="AZ1544" s="217">
        <f>+BOARDS!AY309*DATA!$C$574</f>
        <v>2427488.5263962401</v>
      </c>
      <c r="BA1544" s="217">
        <f>+BOARDS!AZ309*DATA!$C$574</f>
        <v>2492102.4063954214</v>
      </c>
      <c r="BB1544" s="217">
        <f>+BOARDS!BA309*DATA!$C$574</f>
        <v>1841940.3253541766</v>
      </c>
      <c r="BC1544" s="217">
        <f>+BOARDS!BB309*DATA!$C$574</f>
        <v>3622717.0482681571</v>
      </c>
      <c r="BD1544" s="217">
        <f>+BOARDS!BC309*DATA!$C$574</f>
        <v>6975647.0631699888</v>
      </c>
      <c r="BE1544" s="217">
        <f>+BOARDS!BD309*DATA!$C$574</f>
        <v>5032228.1441057893</v>
      </c>
      <c r="BF1544" s="217">
        <f>+BOARDS!BE309*DATA!$C$574</f>
        <v>2454082.8813626985</v>
      </c>
      <c r="BG1544" s="217">
        <f>+BOARDS!BF309*DATA!$C$574</f>
        <v>3488833.2627439289</v>
      </c>
      <c r="BH1544" s="217">
        <f>+BOARDS!BG309*DATA!$C$574</f>
        <v>3846236.1106079742</v>
      </c>
      <c r="BI1544" s="217">
        <f>+BOARDS!BH309*DATA!$C$574</f>
        <v>4562662.331971636</v>
      </c>
      <c r="BJ1544" s="217">
        <f>+BOARDS!BI309*DATA!$C$574</f>
        <v>8975792.0305880737</v>
      </c>
      <c r="BK1544" s="217">
        <f>+BOARDS!BJ309*DATA!$C$574</f>
        <v>4639457.1033410225</v>
      </c>
      <c r="BL1544" s="217">
        <f>+BOARDS!BK309*DATA!$C$574</f>
        <v>2527355.4043721817</v>
      </c>
      <c r="BM1544" s="217">
        <f>+BOARDS!BL309*DATA!$C$574</f>
        <v>2594627.4993945286</v>
      </c>
      <c r="BN1544" s="217">
        <f>+BOARDS!BM309*DATA!$C$574</f>
        <v>1917717.7503392471</v>
      </c>
      <c r="BO1544" s="217">
        <f>+BOARDS!BN309*DATA!$C$574</f>
        <v>3771755.6276339088</v>
      </c>
      <c r="BP1544" s="217">
        <f>+BOARDS!BO309*DATA!$C$574</f>
        <v>7262625.183348801</v>
      </c>
      <c r="BQ1544" s="217">
        <f>+BOARDS!BP309*DATA!$C$574</f>
        <v>5239254.0099543007</v>
      </c>
      <c r="BR1544" s="217">
        <f>+BOARDS!BQ309*DATA!$C$574</f>
        <v>2555043.8511019591</v>
      </c>
      <c r="BS1544" s="217">
        <f>+BOARDS!BR309*DATA!$C$574</f>
        <v>3632363.8631732138</v>
      </c>
      <c r="BT1544" s="217">
        <f>+BOARDS!BS309*DATA!$C$574</f>
        <v>4004470.2641983856</v>
      </c>
      <c r="BU1544" s="217">
        <f>+BOARDS!BT309*DATA!$C$574</f>
        <v>4750370.2603089483</v>
      </c>
      <c r="BV1544" s="217">
        <f>+BOARDS!BU309*DATA!$C$574</f>
        <v>9345056.1147264689</v>
      </c>
      <c r="BW1544" s="1037">
        <f t="shared" si="3939"/>
        <v>243130442.50831974</v>
      </c>
    </row>
    <row r="1545" spans="1:75" ht="16.2" thickBot="1" x14ac:dyDescent="0.35">
      <c r="A1545" s="53" t="s">
        <v>775</v>
      </c>
      <c r="C1545" s="186"/>
      <c r="D1545" s="186"/>
      <c r="E1545" s="186"/>
      <c r="F1545" s="186"/>
      <c r="G1545" s="186"/>
      <c r="H1545" s="186"/>
      <c r="I1545" s="186"/>
      <c r="J1545" s="186"/>
      <c r="K1545" s="186"/>
      <c r="L1545" s="186"/>
      <c r="M1545" s="186"/>
      <c r="N1545" s="186"/>
      <c r="O1545" s="217">
        <f>+O470*DATA!$C$573</f>
        <v>0</v>
      </c>
      <c r="P1545" s="217">
        <f>+P470*DATA!$C$573</f>
        <v>0</v>
      </c>
      <c r="Q1545" s="217">
        <f>+Q470*DATA!$C$573</f>
        <v>87176864.247188896</v>
      </c>
      <c r="R1545" s="217">
        <f>+R470*DATA!$C$573</f>
        <v>45819040.690572463</v>
      </c>
      <c r="S1545" s="217">
        <f>+S470*DATA!$C$573</f>
        <v>259638820.67162448</v>
      </c>
      <c r="T1545" s="217">
        <f>+T470*DATA!$C$573</f>
        <v>495730666.23335212</v>
      </c>
      <c r="U1545" s="217">
        <f>+U470*DATA!$C$573</f>
        <v>115916777.86158071</v>
      </c>
      <c r="V1545" s="217">
        <f>+V470*DATA!$C$573</f>
        <v>0</v>
      </c>
      <c r="W1545" s="217">
        <f>+W470*DATA!$C$573</f>
        <v>178546238.52309588</v>
      </c>
      <c r="X1545" s="217">
        <f>+X470*DATA!$C$573</f>
        <v>190703829.68276966</v>
      </c>
      <c r="Y1545" s="217">
        <f>+Y470*DATA!$C$573</f>
        <v>242429833.27287683</v>
      </c>
      <c r="Z1545" s="217">
        <f>+Z470*DATA!$C$573</f>
        <v>643347421.0530045</v>
      </c>
      <c r="AA1545" s="217">
        <f>+AA470*DATA!$C$573</f>
        <v>0</v>
      </c>
      <c r="AB1545" s="217">
        <f>+AB470*DATA!$C$573</f>
        <v>0</v>
      </c>
      <c r="AC1545" s="217">
        <f>+AC470*DATA!$C$573</f>
        <v>100951800.92410757</v>
      </c>
      <c r="AD1545" s="217">
        <f>+AD470*DATA!$C$573</f>
        <v>43976234.438799299</v>
      </c>
      <c r="AE1545" s="217">
        <f>+AE470*DATA!$C$573</f>
        <v>283958421.62298721</v>
      </c>
      <c r="AF1545" s="217">
        <f>+AF470*DATA!$C$573</f>
        <v>541864552.72039688</v>
      </c>
      <c r="AG1545" s="217">
        <f>+AG470*DATA!$C$573</f>
        <v>109355434.5525683</v>
      </c>
      <c r="AH1545" s="217">
        <f>+AH470*DATA!$C$573</f>
        <v>0</v>
      </c>
      <c r="AI1545" s="217">
        <f>+AI470*DATA!$C$573</f>
        <v>177663370.98629987</v>
      </c>
      <c r="AJ1545" s="217">
        <f>+AJ470*DATA!$C$573</f>
        <v>202520039.38886702</v>
      </c>
      <c r="AK1545" s="217">
        <f>+AK470*DATA!$C$573</f>
        <v>259118110.20676377</v>
      </c>
      <c r="AL1545" s="217">
        <f>+AL470*DATA!$C$573</f>
        <v>703611833.46127748</v>
      </c>
      <c r="AM1545" s="217">
        <f>+AM470*DATA!$C$573</f>
        <v>0</v>
      </c>
      <c r="AN1545" s="217">
        <f>+AN470*DATA!$C$573</f>
        <v>0</v>
      </c>
      <c r="AO1545" s="217">
        <f>+AO470*DATA!$C$573</f>
        <v>36787122.936577968</v>
      </c>
      <c r="AP1545" s="217">
        <f>+AP470*DATA!$C$573</f>
        <v>49939627.541342847</v>
      </c>
      <c r="AQ1545" s="217">
        <f>+AQ470*DATA!$C$573</f>
        <v>289074654.80936742</v>
      </c>
      <c r="AR1545" s="217">
        <f>+AR470*DATA!$C$573</f>
        <v>551880283.52512658</v>
      </c>
      <c r="AS1545" s="217">
        <f>+AS470*DATA!$C$573</f>
        <v>126008859.52365236</v>
      </c>
      <c r="AT1545" s="217">
        <f>+AT470*DATA!$C$573</f>
        <v>0</v>
      </c>
      <c r="AU1545" s="217">
        <f>+AU470*DATA!$C$573</f>
        <v>195705875.60615903</v>
      </c>
      <c r="AV1545" s="217">
        <f>+AV470*DATA!$C$573</f>
        <v>211265751.17486289</v>
      </c>
      <c r="AW1545" s="217">
        <f>+AW470*DATA!$C$573</f>
        <v>268860782.58210009</v>
      </c>
      <c r="AX1545" s="217">
        <f>+AX470*DATA!$C$573</f>
        <v>716285851.37754893</v>
      </c>
      <c r="AY1545" s="217">
        <f>+AY470*DATA!$C$573</f>
        <v>0</v>
      </c>
      <c r="AZ1545" s="217">
        <f>+AZ470*DATA!$C$573</f>
        <v>0</v>
      </c>
      <c r="BA1545" s="217">
        <f>+BA470*DATA!$C$573</f>
        <v>70692735.553119689</v>
      </c>
      <c r="BB1545" s="217">
        <f>+BB470*DATA!$C$573</f>
        <v>49879825.138764031</v>
      </c>
      <c r="BC1545" s="217">
        <f>+BC470*DATA!$C$573</f>
        <v>296767620.95462227</v>
      </c>
      <c r="BD1545" s="217">
        <f>+BD470*DATA!$C$573</f>
        <v>566499275.45945811</v>
      </c>
      <c r="BE1545" s="217">
        <f>+BE470*DATA!$C$573</f>
        <v>125418738.72738765</v>
      </c>
      <c r="BF1545" s="217">
        <f>+BF470*DATA!$C$573</f>
        <v>0</v>
      </c>
      <c r="BG1545" s="217">
        <f>+BG470*DATA!$C$573</f>
        <v>196928032.9089011</v>
      </c>
      <c r="BH1545" s="217">
        <f>+BH470*DATA!$C$573</f>
        <v>215519163.7850374</v>
      </c>
      <c r="BI1545" s="217">
        <f>+BI470*DATA!$C$573</f>
        <v>274653059.23912883</v>
      </c>
      <c r="BJ1545" s="217">
        <f>+BJ470*DATA!$C$573</f>
        <v>735348823.29289782</v>
      </c>
      <c r="BK1545" s="217">
        <f>+BK470*DATA!$C$573</f>
        <v>0</v>
      </c>
      <c r="BL1545" s="217">
        <f>+BL470*DATA!$C$573</f>
        <v>0</v>
      </c>
      <c r="BM1545" s="217">
        <f>+BM470*DATA!$C$573</f>
        <v>84100226.794130474</v>
      </c>
      <c r="BN1545" s="217">
        <f>+BN470*DATA!$C$573</f>
        <v>49224242.148751639</v>
      </c>
      <c r="BO1545" s="217">
        <f>+BO470*DATA!$C$573</f>
        <v>316392792.38987422</v>
      </c>
      <c r="BP1545" s="217">
        <f>+BP470*DATA!$C$573</f>
        <v>603768533.87471986</v>
      </c>
      <c r="BQ1545" s="217">
        <f>+BQ470*DATA!$C$573</f>
        <v>122484980.9450542</v>
      </c>
      <c r="BR1545" s="217">
        <f>+BR470*DATA!$C$573</f>
        <v>0</v>
      </c>
      <c r="BS1545" s="217">
        <f>+BS470*DATA!$C$573</f>
        <v>198602091.59564897</v>
      </c>
      <c r="BT1545" s="217">
        <f>+BT470*DATA!$C$573</f>
        <v>225874047.78725448</v>
      </c>
      <c r="BU1545" s="217">
        <f>+BU470*DATA!$C$573</f>
        <v>288935886.08066893</v>
      </c>
      <c r="BV1545" s="217">
        <f>+BV470*DATA!$C$573</f>
        <v>783979817.30083787</v>
      </c>
      <c r="BW1545" s="1037">
        <f t="shared" si="3939"/>
        <v>12333207993.591131</v>
      </c>
    </row>
    <row r="1546" spans="1:75" ht="16.2" thickBot="1" x14ac:dyDescent="0.35">
      <c r="A1546" s="54" t="s">
        <v>776</v>
      </c>
      <c r="C1546" s="186"/>
      <c r="D1546" s="186"/>
      <c r="E1546" s="186"/>
      <c r="F1546" s="186"/>
      <c r="G1546" s="186"/>
      <c r="H1546" s="186"/>
      <c r="I1546" s="186"/>
      <c r="J1546" s="186"/>
      <c r="K1546" s="186"/>
      <c r="L1546" s="186"/>
      <c r="M1546" s="186"/>
      <c r="N1546" s="186"/>
      <c r="O1546" s="217">
        <f>+BOARDS!N315*DATA!$C$574</f>
        <v>0</v>
      </c>
      <c r="P1546" s="217">
        <f>+BOARDS!O315*DATA!$C$574</f>
        <v>0</v>
      </c>
      <c r="Q1546" s="217">
        <f>+BOARDS!P315*DATA!$C$574</f>
        <v>0</v>
      </c>
      <c r="R1546" s="217">
        <f>+BOARDS!Q315*DATA!$C$574</f>
        <v>0</v>
      </c>
      <c r="S1546" s="217">
        <f>+BOARDS!R315*DATA!$C$574</f>
        <v>0</v>
      </c>
      <c r="T1546" s="217">
        <f>+BOARDS!S315*DATA!$C$574</f>
        <v>0</v>
      </c>
      <c r="U1546" s="217">
        <f>+BOARDS!T315*DATA!$C$574</f>
        <v>0</v>
      </c>
      <c r="V1546" s="217">
        <f>+BOARDS!U315*DATA!$C$574</f>
        <v>0</v>
      </c>
      <c r="W1546" s="217">
        <f>+BOARDS!V315*DATA!$C$574</f>
        <v>0</v>
      </c>
      <c r="X1546" s="217">
        <f>+BOARDS!W315*DATA!$C$574</f>
        <v>0</v>
      </c>
      <c r="Y1546" s="217">
        <f>+BOARDS!X315*DATA!$C$574</f>
        <v>0</v>
      </c>
      <c r="Z1546" s="217">
        <f>+BOARDS!Y315*DATA!$C$574</f>
        <v>0</v>
      </c>
      <c r="AA1546" s="217">
        <f>+BOARDS!Z315*DATA!$C$574</f>
        <v>0</v>
      </c>
      <c r="AB1546" s="217">
        <f>+BOARDS!AA315*DATA!$C$574</f>
        <v>0</v>
      </c>
      <c r="AC1546" s="217">
        <f>+BOARDS!AB315*DATA!$C$574</f>
        <v>0</v>
      </c>
      <c r="AD1546" s="217">
        <f>+BOARDS!AC315*DATA!$C$574</f>
        <v>0</v>
      </c>
      <c r="AE1546" s="217">
        <f>+BOARDS!AD315*DATA!$C$574</f>
        <v>0</v>
      </c>
      <c r="AF1546" s="217">
        <f>+BOARDS!AE315*DATA!$C$574</f>
        <v>0</v>
      </c>
      <c r="AG1546" s="217">
        <f>+BOARDS!AF315*DATA!$C$574</f>
        <v>0</v>
      </c>
      <c r="AH1546" s="217">
        <f>+BOARDS!AG315*DATA!$C$574</f>
        <v>0</v>
      </c>
      <c r="AI1546" s="217">
        <f>+BOARDS!AH315*DATA!$C$574</f>
        <v>0</v>
      </c>
      <c r="AJ1546" s="217">
        <f>+BOARDS!AI315*DATA!$C$574</f>
        <v>0</v>
      </c>
      <c r="AK1546" s="217">
        <f>+BOARDS!AJ315*DATA!$C$574</f>
        <v>0</v>
      </c>
      <c r="AL1546" s="217">
        <f>+BOARDS!AK315*DATA!$C$574</f>
        <v>0</v>
      </c>
      <c r="AM1546" s="217">
        <f>+BOARDS!AL315*DATA!$C$574</f>
        <v>513333.33333333337</v>
      </c>
      <c r="AN1546" s="217">
        <f>+BOARDS!AM315*DATA!$C$574</f>
        <v>769999.99999999988</v>
      </c>
      <c r="AO1546" s="217">
        <f>+BOARDS!AN315*DATA!$C$574</f>
        <v>513333.33333333337</v>
      </c>
      <c r="AP1546" s="217">
        <f>+BOARDS!AO315*DATA!$C$574</f>
        <v>769999.99999999988</v>
      </c>
      <c r="AQ1546" s="217">
        <f>+BOARDS!AP315*DATA!$C$574</f>
        <v>513333.33333333337</v>
      </c>
      <c r="AR1546" s="217">
        <f>+BOARDS!AQ315*DATA!$C$574</f>
        <v>769999.99999999988</v>
      </c>
      <c r="AS1546" s="217">
        <f>+BOARDS!AR315*DATA!$C$574</f>
        <v>513333.33333333337</v>
      </c>
      <c r="AT1546" s="217">
        <f>+BOARDS!AS315*DATA!$C$574</f>
        <v>769999.99999999988</v>
      </c>
      <c r="AU1546" s="217">
        <f>+BOARDS!AT315*DATA!$C$574</f>
        <v>513333.33333333337</v>
      </c>
      <c r="AV1546" s="217">
        <f>+BOARDS!AU315*DATA!$C$574</f>
        <v>769999.99999999988</v>
      </c>
      <c r="AW1546" s="217">
        <f>+BOARDS!AV315*DATA!$C$574</f>
        <v>513333.33333333337</v>
      </c>
      <c r="AX1546" s="217">
        <f>+BOARDS!AW315*DATA!$C$574</f>
        <v>769999.99999999988</v>
      </c>
      <c r="AY1546" s="217">
        <f>+BOARDS!AX315*DATA!$C$574</f>
        <v>533866.66666666663</v>
      </c>
      <c r="AZ1546" s="217">
        <f>+BOARDS!AY315*DATA!$C$574</f>
        <v>800799.99999999988</v>
      </c>
      <c r="BA1546" s="217">
        <f>+BOARDS!AZ315*DATA!$C$574</f>
        <v>533866.66666666663</v>
      </c>
      <c r="BB1546" s="217">
        <f>+BOARDS!BA315*DATA!$C$574</f>
        <v>800799.99999999988</v>
      </c>
      <c r="BC1546" s="217">
        <f>+BOARDS!BB315*DATA!$C$574</f>
        <v>533866.66666666663</v>
      </c>
      <c r="BD1546" s="217">
        <f>+BOARDS!BC315*DATA!$C$574</f>
        <v>800799.99999999988</v>
      </c>
      <c r="BE1546" s="217">
        <f>+BOARDS!BD315*DATA!$C$574</f>
        <v>533866.66666666663</v>
      </c>
      <c r="BF1546" s="217">
        <f>+BOARDS!BE315*DATA!$C$574</f>
        <v>800799.99999999988</v>
      </c>
      <c r="BG1546" s="217">
        <f>+BOARDS!BF315*DATA!$C$574</f>
        <v>533866.66666666663</v>
      </c>
      <c r="BH1546" s="217">
        <f>+BOARDS!BG315*DATA!$C$574</f>
        <v>800799.99999999988</v>
      </c>
      <c r="BI1546" s="217">
        <f>+BOARDS!BH315*DATA!$C$574</f>
        <v>533866.66666666663</v>
      </c>
      <c r="BJ1546" s="217">
        <f>+BOARDS!BI315*DATA!$C$574</f>
        <v>800799.99999999988</v>
      </c>
      <c r="BK1546" s="217">
        <f>+BOARDS!BJ315*DATA!$C$574</f>
        <v>549882.66666666674</v>
      </c>
      <c r="BL1546" s="217">
        <f>+BOARDS!BK315*DATA!$C$574</f>
        <v>824823.99999999988</v>
      </c>
      <c r="BM1546" s="217">
        <f>+BOARDS!BL315*DATA!$C$574</f>
        <v>549882.66666666674</v>
      </c>
      <c r="BN1546" s="217">
        <f>+BOARDS!BM315*DATA!$C$574</f>
        <v>824823.99999999988</v>
      </c>
      <c r="BO1546" s="217">
        <f>+BOARDS!BN315*DATA!$C$574</f>
        <v>549882.66666666674</v>
      </c>
      <c r="BP1546" s="217">
        <f>+BOARDS!BO315*DATA!$C$574</f>
        <v>824823.99999999988</v>
      </c>
      <c r="BQ1546" s="217">
        <f>+BOARDS!BP315*DATA!$C$574</f>
        <v>549882.66666666674</v>
      </c>
      <c r="BR1546" s="217">
        <f>+BOARDS!BQ315*DATA!$C$574</f>
        <v>824823.99999999988</v>
      </c>
      <c r="BS1546" s="217">
        <f>+BOARDS!BR315*DATA!$C$574</f>
        <v>549882.66666666674</v>
      </c>
      <c r="BT1546" s="217">
        <f>+BOARDS!BS315*DATA!$C$574</f>
        <v>824823.99999999988</v>
      </c>
      <c r="BU1546" s="217">
        <f>+BOARDS!BT315*DATA!$C$574</f>
        <v>549882.66666666674</v>
      </c>
      <c r="BV1546" s="217">
        <f>+BOARDS!BU315*DATA!$C$574</f>
        <v>824823.99999999988</v>
      </c>
      <c r="BW1546" s="1037">
        <f t="shared" si="3939"/>
        <v>23956240</v>
      </c>
    </row>
    <row r="1547" spans="1:75" ht="16.2" thickBot="1" x14ac:dyDescent="0.35">
      <c r="A1547" s="54" t="s">
        <v>777</v>
      </c>
      <c r="C1547" s="186"/>
      <c r="D1547" s="186"/>
      <c r="E1547" s="186"/>
      <c r="F1547" s="186"/>
      <c r="G1547" s="186"/>
      <c r="H1547" s="186"/>
      <c r="I1547" s="186"/>
      <c r="J1547" s="186"/>
      <c r="K1547" s="186"/>
      <c r="L1547" s="186"/>
      <c r="M1547" s="186"/>
      <c r="N1547" s="186"/>
      <c r="O1547" s="217">
        <f>+O489*DATA!$C$573</f>
        <v>0</v>
      </c>
      <c r="P1547" s="217">
        <f>+P489*DATA!$C$573</f>
        <v>0</v>
      </c>
      <c r="Q1547" s="217">
        <f>+Q489*DATA!$C$573</f>
        <v>0</v>
      </c>
      <c r="R1547" s="217">
        <f>+R489*DATA!$C$573</f>
        <v>0</v>
      </c>
      <c r="S1547" s="217">
        <f>+S489*DATA!$C$573</f>
        <v>0</v>
      </c>
      <c r="T1547" s="217">
        <f>+T489*DATA!$C$573</f>
        <v>0</v>
      </c>
      <c r="U1547" s="217">
        <f>+U489*DATA!$C$573</f>
        <v>0</v>
      </c>
      <c r="V1547" s="217">
        <f>+V489*DATA!$C$573</f>
        <v>0</v>
      </c>
      <c r="W1547" s="217">
        <f>+W489*DATA!$C$573</f>
        <v>0</v>
      </c>
      <c r="X1547" s="217">
        <f>+X489*DATA!$C$573</f>
        <v>0</v>
      </c>
      <c r="Y1547" s="217">
        <f>+Y489*DATA!$C$573</f>
        <v>0</v>
      </c>
      <c r="Z1547" s="217">
        <f>+Z489*DATA!$C$573</f>
        <v>0</v>
      </c>
      <c r="AA1547" s="217">
        <f>+AA489*DATA!$C$573</f>
        <v>0</v>
      </c>
      <c r="AB1547" s="217">
        <f>+AB489*DATA!$C$573</f>
        <v>0</v>
      </c>
      <c r="AC1547" s="217">
        <f>+AC489*DATA!$C$573</f>
        <v>0</v>
      </c>
      <c r="AD1547" s="217">
        <f>+AD489*DATA!$C$573</f>
        <v>0</v>
      </c>
      <c r="AE1547" s="217">
        <f>+AE489*DATA!$C$573</f>
        <v>0</v>
      </c>
      <c r="AF1547" s="217">
        <f>+AF489*DATA!$C$573</f>
        <v>0</v>
      </c>
      <c r="AG1547" s="217">
        <f>+AG489*DATA!$C$573</f>
        <v>0</v>
      </c>
      <c r="AH1547" s="217">
        <f>+AH489*DATA!$C$573</f>
        <v>0</v>
      </c>
      <c r="AI1547" s="217">
        <f>+AI489*DATA!$C$573</f>
        <v>0</v>
      </c>
      <c r="AJ1547" s="217">
        <f>+AJ489*DATA!$C$573</f>
        <v>0</v>
      </c>
      <c r="AK1547" s="217">
        <f>+AK489*DATA!$C$573</f>
        <v>0</v>
      </c>
      <c r="AL1547" s="217">
        <f>+AL489*DATA!$C$573</f>
        <v>0</v>
      </c>
      <c r="AM1547" s="217">
        <f>+AM489*DATA!$C$573</f>
        <v>48732444.444444448</v>
      </c>
      <c r="AN1547" s="217">
        <f>+AN489*DATA!$C$573</f>
        <v>50032888.888888873</v>
      </c>
      <c r="AO1547" s="217">
        <f>+AO489*DATA!$C$573</f>
        <v>14133777.777777785</v>
      </c>
      <c r="AP1547" s="217">
        <f>+AP489*DATA!$C$573</f>
        <v>50032888.888888873</v>
      </c>
      <c r="AQ1547" s="217">
        <f>+AQ489*DATA!$C$573</f>
        <v>14133777.777777785</v>
      </c>
      <c r="AR1547" s="217">
        <f>+AR489*DATA!$C$573</f>
        <v>50032888.888888873</v>
      </c>
      <c r="AS1547" s="217">
        <f>+AS489*DATA!$C$573</f>
        <v>14133777.777777785</v>
      </c>
      <c r="AT1547" s="217">
        <f>+AT489*DATA!$C$573</f>
        <v>50032888.888888873</v>
      </c>
      <c r="AU1547" s="217">
        <f>+AU489*DATA!$C$573</f>
        <v>14133777.777777785</v>
      </c>
      <c r="AV1547" s="217">
        <f>+AV489*DATA!$C$573</f>
        <v>50032888.888888873</v>
      </c>
      <c r="AW1547" s="217">
        <f>+AW489*DATA!$C$573</f>
        <v>14133777.777777785</v>
      </c>
      <c r="AX1547" s="217">
        <f>+AX489*DATA!$C$573</f>
        <v>50032888.888888873</v>
      </c>
      <c r="AY1547" s="217">
        <f>+AY489*DATA!$C$573</f>
        <v>18280826.666666668</v>
      </c>
      <c r="AZ1547" s="217">
        <f>+AZ489*DATA!$C$573</f>
        <v>53133079.999999993</v>
      </c>
      <c r="BA1547" s="217">
        <f>+BA489*DATA!$C$573</f>
        <v>13600253.33333334</v>
      </c>
      <c r="BB1547" s="217">
        <f>+BB489*DATA!$C$573</f>
        <v>53133079.999999993</v>
      </c>
      <c r="BC1547" s="217">
        <f>+BC489*DATA!$C$573</f>
        <v>13600253.33333334</v>
      </c>
      <c r="BD1547" s="217">
        <f>+BD489*DATA!$C$573</f>
        <v>53133079.999999993</v>
      </c>
      <c r="BE1547" s="217">
        <f>+BE489*DATA!$C$573</f>
        <v>13600253.33333334</v>
      </c>
      <c r="BF1547" s="217">
        <f>+BF489*DATA!$C$573</f>
        <v>53133079.999999993</v>
      </c>
      <c r="BG1547" s="217">
        <f>+BG489*DATA!$C$573</f>
        <v>13600253.33333334</v>
      </c>
      <c r="BH1547" s="217">
        <f>+BH489*DATA!$C$573</f>
        <v>53133079.999999993</v>
      </c>
      <c r="BI1547" s="217">
        <f>+BI489*DATA!$C$573</f>
        <v>13600253.33333334</v>
      </c>
      <c r="BJ1547" s="217">
        <f>+BJ489*DATA!$C$573</f>
        <v>53133079.999999993</v>
      </c>
      <c r="BK1547" s="217">
        <f>+BK489*DATA!$C$573</f>
        <v>16808792.000000004</v>
      </c>
      <c r="BL1547" s="217">
        <f>+BL489*DATA!$C$573</f>
        <v>55538149.333333321</v>
      </c>
      <c r="BM1547" s="217">
        <f>+BM489*DATA!$C$573</f>
        <v>13197183.999999998</v>
      </c>
      <c r="BN1547" s="217">
        <f>+BN489*DATA!$C$573</f>
        <v>55538149.333333321</v>
      </c>
      <c r="BO1547" s="217">
        <f>+BO489*DATA!$C$573</f>
        <v>13197183.999999998</v>
      </c>
      <c r="BP1547" s="217">
        <f>+BP489*DATA!$C$573</f>
        <v>55538149.333333321</v>
      </c>
      <c r="BQ1547" s="217">
        <f>+BQ489*DATA!$C$573</f>
        <v>13197183.999999998</v>
      </c>
      <c r="BR1547" s="217">
        <f>+BR489*DATA!$C$573</f>
        <v>55538149.333333321</v>
      </c>
      <c r="BS1547" s="217">
        <f>+BS489*DATA!$C$573</f>
        <v>13197183.999999998</v>
      </c>
      <c r="BT1547" s="217">
        <f>+BT489*DATA!$C$573</f>
        <v>55538149.333333321</v>
      </c>
      <c r="BU1547" s="217">
        <f>+BU489*DATA!$C$573</f>
        <v>13197183.999999998</v>
      </c>
      <c r="BV1547" s="217">
        <f>+BV489*DATA!$C$573</f>
        <v>55538149.333333321</v>
      </c>
      <c r="BW1547" s="1037">
        <f t="shared" si="3939"/>
        <v>1240702848</v>
      </c>
    </row>
    <row r="1548" spans="1:75" x14ac:dyDescent="0.3">
      <c r="BW1548" s="292">
        <f t="shared" si="3939"/>
        <v>0</v>
      </c>
    </row>
    <row r="1549" spans="1:75" ht="16.2" thickBot="1" x14ac:dyDescent="0.35">
      <c r="A1549" s="3" t="s">
        <v>780</v>
      </c>
      <c r="C1549" s="1040">
        <f>+SUM(C1540:C1547)</f>
        <v>0</v>
      </c>
      <c r="D1549" s="1040">
        <f t="shared" ref="D1549:BO1549" si="3940">+SUM(D1540:D1547)</f>
        <v>0</v>
      </c>
      <c r="E1549" s="1040">
        <f t="shared" si="3940"/>
        <v>0</v>
      </c>
      <c r="F1549" s="1040">
        <f t="shared" si="3940"/>
        <v>0</v>
      </c>
      <c r="G1549" s="1040">
        <f t="shared" si="3940"/>
        <v>0</v>
      </c>
      <c r="H1549" s="1040">
        <f t="shared" si="3940"/>
        <v>0</v>
      </c>
      <c r="I1549" s="1040">
        <f t="shared" si="3940"/>
        <v>0</v>
      </c>
      <c r="J1549" s="1040">
        <f t="shared" si="3940"/>
        <v>0</v>
      </c>
      <c r="K1549" s="1040">
        <f t="shared" si="3940"/>
        <v>0</v>
      </c>
      <c r="L1549" s="1040">
        <f t="shared" si="3940"/>
        <v>0</v>
      </c>
      <c r="M1549" s="1040">
        <f t="shared" si="3940"/>
        <v>0</v>
      </c>
      <c r="N1549" s="1040">
        <f t="shared" si="3940"/>
        <v>0</v>
      </c>
      <c r="O1549" s="1040">
        <f t="shared" si="3940"/>
        <v>392128044.12977058</v>
      </c>
      <c r="P1549" s="1040">
        <f t="shared" si="3940"/>
        <v>367365385.26322335</v>
      </c>
      <c r="Q1549" s="1040">
        <f t="shared" si="3940"/>
        <v>426001690.88571155</v>
      </c>
      <c r="R1549" s="1040">
        <f t="shared" si="3940"/>
        <v>352437703.61451828</v>
      </c>
      <c r="S1549" s="1040">
        <f t="shared" si="3940"/>
        <v>794589625.00518751</v>
      </c>
      <c r="T1549" s="1040">
        <f t="shared" si="3940"/>
        <v>1132817105.2462277</v>
      </c>
      <c r="U1549" s="1040">
        <f t="shared" si="3940"/>
        <v>594718789.97612381</v>
      </c>
      <c r="V1549" s="1040">
        <f t="shared" si="3940"/>
        <v>322832148.29349679</v>
      </c>
      <c r="W1549" s="1040">
        <f t="shared" si="3940"/>
        <v>595828212.92851102</v>
      </c>
      <c r="X1549" s="1040">
        <f t="shared" si="3940"/>
        <v>743390275.76969016</v>
      </c>
      <c r="Y1549" s="1040">
        <f t="shared" si="3940"/>
        <v>738339291.70828915</v>
      </c>
      <c r="Z1549" s="1040">
        <f t="shared" si="3940"/>
        <v>1616635184.5953455</v>
      </c>
      <c r="AA1549" s="1040">
        <f t="shared" si="3940"/>
        <v>525728663.70454103</v>
      </c>
      <c r="AB1549" s="1040">
        <f t="shared" si="3940"/>
        <v>495425446.3246094</v>
      </c>
      <c r="AC1549" s="1040">
        <f t="shared" si="3940"/>
        <v>573034833.67890704</v>
      </c>
      <c r="AD1549" s="1040">
        <f t="shared" si="3940"/>
        <v>478108538.74416018</v>
      </c>
      <c r="AE1549" s="1040">
        <f t="shared" si="3940"/>
        <v>970412162.05775237</v>
      </c>
      <c r="AF1549" s="1040">
        <f t="shared" si="3940"/>
        <v>1328881771.6095726</v>
      </c>
      <c r="AG1549" s="1040">
        <f t="shared" si="3940"/>
        <v>727259610.21118879</v>
      </c>
      <c r="AH1549" s="1040">
        <f t="shared" si="3940"/>
        <v>446018930.67915368</v>
      </c>
      <c r="AI1549" s="1040">
        <f t="shared" si="3940"/>
        <v>734436974.80914927</v>
      </c>
      <c r="AJ1549" s="1040">
        <f t="shared" si="3940"/>
        <v>900200617.83976066</v>
      </c>
      <c r="AK1549" s="1040">
        <f t="shared" si="3940"/>
        <v>897423526.08972502</v>
      </c>
      <c r="AL1549" s="1040">
        <f t="shared" si="3940"/>
        <v>1851582265.2538853</v>
      </c>
      <c r="AM1549" s="1040">
        <f t="shared" si="3940"/>
        <v>414999121.90843058</v>
      </c>
      <c r="AN1549" s="1040">
        <f t="shared" si="3940"/>
        <v>563726812.39975774</v>
      </c>
      <c r="AO1549" s="1040">
        <f t="shared" si="3940"/>
        <v>541829115.73569751</v>
      </c>
      <c r="AP1549" s="1040">
        <f t="shared" si="3940"/>
        <v>556173225.84347856</v>
      </c>
      <c r="AQ1549" s="1040">
        <f t="shared" si="3940"/>
        <v>1008865345.2291626</v>
      </c>
      <c r="AR1549" s="1040">
        <f t="shared" si="3940"/>
        <v>1409552696.1770723</v>
      </c>
      <c r="AS1549" s="1040">
        <f t="shared" si="3940"/>
        <v>781659167.43400443</v>
      </c>
      <c r="AT1549" s="1040">
        <f t="shared" si="3940"/>
        <v>517878023.7363835</v>
      </c>
      <c r="AU1549" s="1040">
        <f t="shared" si="3940"/>
        <v>785897839.7478807</v>
      </c>
      <c r="AV1549" s="1040">
        <f t="shared" si="3940"/>
        <v>982258055.05071223</v>
      </c>
      <c r="AW1549" s="1040">
        <f t="shared" si="3940"/>
        <v>941084119.36987662</v>
      </c>
      <c r="AX1549" s="1040">
        <f t="shared" si="3940"/>
        <v>1942051394.9979577</v>
      </c>
      <c r="AY1549" s="1040">
        <f t="shared" si="3940"/>
        <v>401199560.6823836</v>
      </c>
      <c r="AZ1549" s="1040">
        <f t="shared" si="3940"/>
        <v>553338132.55689585</v>
      </c>
      <c r="BA1549" s="1040">
        <f t="shared" si="3940"/>
        <v>574381667.37489545</v>
      </c>
      <c r="BB1549" s="1040">
        <f t="shared" si="3940"/>
        <v>549790166.64363027</v>
      </c>
      <c r="BC1549" s="1040">
        <f t="shared" si="3940"/>
        <v>1031367704.1249586</v>
      </c>
      <c r="BD1549" s="1040">
        <f t="shared" si="3940"/>
        <v>1432272541.0537844</v>
      </c>
      <c r="BE1549" s="1040">
        <f t="shared" si="3940"/>
        <v>782789013.5399853</v>
      </c>
      <c r="BF1549" s="1040">
        <f t="shared" si="3940"/>
        <v>504150770.29816151</v>
      </c>
      <c r="BG1549" s="1040">
        <f t="shared" si="3940"/>
        <v>790667923.65469825</v>
      </c>
      <c r="BH1549" s="1040">
        <f t="shared" si="3940"/>
        <v>993024290.68395412</v>
      </c>
      <c r="BI1549" s="1040">
        <f t="shared" si="3940"/>
        <v>950711732.81855893</v>
      </c>
      <c r="BJ1549" s="1040">
        <f t="shared" si="3940"/>
        <v>1990457563.5763297</v>
      </c>
      <c r="BK1549" s="1040">
        <f t="shared" si="3940"/>
        <v>363523252.36485434</v>
      </c>
      <c r="BL1549" s="1040">
        <f t="shared" si="3940"/>
        <v>575411962.86549509</v>
      </c>
      <c r="BM1549" s="1040">
        <f t="shared" si="3940"/>
        <v>606505069.61077619</v>
      </c>
      <c r="BN1549" s="1040">
        <f t="shared" si="3940"/>
        <v>568785458.30370533</v>
      </c>
      <c r="BO1549" s="1040">
        <f t="shared" si="3940"/>
        <v>1071848631.4882538</v>
      </c>
      <c r="BP1549" s="1040">
        <f t="shared" ref="BP1549:BV1549" si="3941">+SUM(BP1540:BP1547)</f>
        <v>1496218813.5074856</v>
      </c>
      <c r="BQ1549" s="1040">
        <f t="shared" si="3941"/>
        <v>803958322.29775321</v>
      </c>
      <c r="BR1549" s="1040">
        <f t="shared" si="3941"/>
        <v>526627238.37758785</v>
      </c>
      <c r="BS1549" s="1040">
        <f t="shared" si="3941"/>
        <v>812487388.45171905</v>
      </c>
      <c r="BT1549" s="1040">
        <f t="shared" si="3941"/>
        <v>1028229211.6977173</v>
      </c>
      <c r="BU1549" s="1040">
        <f t="shared" si="3941"/>
        <v>988018643.36621416</v>
      </c>
      <c r="BV1549" s="1040">
        <f t="shared" si="3941"/>
        <v>2073202610.5889838</v>
      </c>
      <c r="BW1549" s="1020">
        <f t="shared" si="3939"/>
        <v>49920539385.977692</v>
      </c>
    </row>
    <row r="1550" spans="1:75" x14ac:dyDescent="0.3">
      <c r="BW1550" s="292">
        <f t="shared" si="3939"/>
        <v>0</v>
      </c>
    </row>
    <row r="1551" spans="1:75" ht="16.2" thickBot="1" x14ac:dyDescent="0.35">
      <c r="A1551" s="3" t="s">
        <v>781</v>
      </c>
      <c r="C1551" s="1038">
        <f t="shared" ref="C1551:AH1551" si="3942">+C12+C90+C165+C242+C285+C331+C371</f>
        <v>912000</v>
      </c>
      <c r="D1551" s="1038">
        <f t="shared" si="3942"/>
        <v>681600</v>
      </c>
      <c r="E1551" s="1038">
        <f t="shared" si="3942"/>
        <v>680000</v>
      </c>
      <c r="F1551" s="1038">
        <f t="shared" si="3942"/>
        <v>479200</v>
      </c>
      <c r="G1551" s="1038">
        <f t="shared" si="3942"/>
        <v>857600</v>
      </c>
      <c r="H1551" s="1038">
        <f t="shared" si="3942"/>
        <v>1211200</v>
      </c>
      <c r="I1551" s="1038">
        <f t="shared" si="3942"/>
        <v>1057600</v>
      </c>
      <c r="J1551" s="1038">
        <f t="shared" si="3942"/>
        <v>666800</v>
      </c>
      <c r="K1551" s="1038">
        <f t="shared" si="3942"/>
        <v>839200</v>
      </c>
      <c r="L1551" s="1038">
        <f t="shared" si="3942"/>
        <v>880800</v>
      </c>
      <c r="M1551" s="1038">
        <f t="shared" si="3942"/>
        <v>948800</v>
      </c>
      <c r="N1551" s="1038">
        <f t="shared" si="3942"/>
        <v>1694400</v>
      </c>
      <c r="O1551" s="1038">
        <f t="shared" si="3942"/>
        <v>1184879.9773443411</v>
      </c>
      <c r="P1551" s="1038">
        <f t="shared" si="3942"/>
        <v>926065.32754863263</v>
      </c>
      <c r="Q1551" s="1038">
        <f t="shared" si="3942"/>
        <v>863449.68943906657</v>
      </c>
      <c r="R1551" s="1038">
        <f t="shared" si="3942"/>
        <v>745680.88807987899</v>
      </c>
      <c r="S1551" s="1038">
        <f t="shared" si="3942"/>
        <v>1079329.2608921072</v>
      </c>
      <c r="T1551" s="1038">
        <f t="shared" si="3942"/>
        <v>1529459.632393453</v>
      </c>
      <c r="U1551" s="1038">
        <f t="shared" si="3942"/>
        <v>1309725.5011758478</v>
      </c>
      <c r="V1551" s="1038">
        <f t="shared" si="3942"/>
        <v>922020.68314097985</v>
      </c>
      <c r="W1551" s="1038">
        <f t="shared" si="3942"/>
        <v>1015172.9635914542</v>
      </c>
      <c r="X1551" s="1038">
        <f t="shared" si="3942"/>
        <v>1173936.3717807706</v>
      </c>
      <c r="Y1551" s="1038">
        <f t="shared" si="3942"/>
        <v>1240840.6036699936</v>
      </c>
      <c r="Z1551" s="1038">
        <f t="shared" si="3942"/>
        <v>2050128.7009434751</v>
      </c>
      <c r="AA1551" s="1038">
        <f t="shared" si="3942"/>
        <v>1450404.0680834423</v>
      </c>
      <c r="AB1551" s="1038">
        <f t="shared" si="3942"/>
        <v>1177736.81265324</v>
      </c>
      <c r="AC1551" s="1038">
        <f t="shared" si="3942"/>
        <v>1114801.3556622537</v>
      </c>
      <c r="AD1551" s="1038">
        <f t="shared" si="3942"/>
        <v>990372.56314743485</v>
      </c>
      <c r="AE1551" s="1038">
        <f t="shared" si="3942"/>
        <v>1340058.9835993669</v>
      </c>
      <c r="AF1551" s="1038">
        <f t="shared" si="3942"/>
        <v>1808439.5859241534</v>
      </c>
      <c r="AG1551" s="1038">
        <f t="shared" si="3942"/>
        <v>1580743.0848828659</v>
      </c>
      <c r="AH1551" s="1038">
        <f t="shared" si="3942"/>
        <v>1174027.6476454255</v>
      </c>
      <c r="AI1551" s="1038">
        <f t="shared" ref="AI1551:BN1551" si="3943">+AI12+AI90+AI165+AI242+AI285+AI331+AI371</f>
        <v>1273444.6030379077</v>
      </c>
      <c r="AJ1551" s="1038">
        <f t="shared" si="3943"/>
        <v>1436782.4825347338</v>
      </c>
      <c r="AK1551" s="1038">
        <f t="shared" si="3943"/>
        <v>1508622.9995263289</v>
      </c>
      <c r="AL1551" s="1038">
        <f t="shared" si="3943"/>
        <v>2351159.9474468459</v>
      </c>
      <c r="AM1551" s="1038">
        <f t="shared" si="3943"/>
        <v>1552155.3975863256</v>
      </c>
      <c r="AN1551" s="1038">
        <f t="shared" si="3943"/>
        <v>1291116.9285946556</v>
      </c>
      <c r="AO1551" s="1038">
        <f t="shared" si="3943"/>
        <v>1204881.3327746165</v>
      </c>
      <c r="AP1551" s="1038">
        <f t="shared" si="3943"/>
        <v>1103417.4644663779</v>
      </c>
      <c r="AQ1551" s="1038">
        <f t="shared" si="3943"/>
        <v>1437761.7201333586</v>
      </c>
      <c r="AR1551" s="1038">
        <f t="shared" si="3943"/>
        <v>1945307.8937059294</v>
      </c>
      <c r="AS1551" s="1038">
        <f t="shared" si="3943"/>
        <v>1688036.3043497591</v>
      </c>
      <c r="AT1551" s="1038">
        <f t="shared" si="3943"/>
        <v>1291862.3960002032</v>
      </c>
      <c r="AU1551" s="1038">
        <f t="shared" si="3943"/>
        <v>1370816.8522886483</v>
      </c>
      <c r="AV1551" s="1038">
        <f t="shared" si="3943"/>
        <v>1562080.7488782678</v>
      </c>
      <c r="AW1551" s="1038">
        <f t="shared" si="3943"/>
        <v>1611814.9406992937</v>
      </c>
      <c r="AX1551" s="1038">
        <f t="shared" si="3943"/>
        <v>2505335.9266102342</v>
      </c>
      <c r="AY1551" s="1038">
        <f t="shared" si="3943"/>
        <v>1560267.963303816</v>
      </c>
      <c r="AZ1551" s="1038">
        <f t="shared" si="3943"/>
        <v>1293347.2828796639</v>
      </c>
      <c r="BA1551" s="1038">
        <f t="shared" si="3943"/>
        <v>1208288.4101725006</v>
      </c>
      <c r="BB1551" s="1038">
        <f t="shared" si="3943"/>
        <v>1105679.0169628332</v>
      </c>
      <c r="BC1551" s="1038">
        <f t="shared" si="3943"/>
        <v>1444361.6146965791</v>
      </c>
      <c r="BD1551" s="1038">
        <f t="shared" si="3943"/>
        <v>1956513.419672864</v>
      </c>
      <c r="BE1551" s="1038">
        <f t="shared" si="3943"/>
        <v>1698609.1136003856</v>
      </c>
      <c r="BF1551" s="1038">
        <f t="shared" si="3943"/>
        <v>1296255.3949780778</v>
      </c>
      <c r="BG1551" s="1038">
        <f t="shared" si="3943"/>
        <v>1377269.4209319679</v>
      </c>
      <c r="BH1551" s="1038">
        <f t="shared" si="3943"/>
        <v>1569442.9702458193</v>
      </c>
      <c r="BI1551" s="1038">
        <f t="shared" si="3943"/>
        <v>1620629.4090897564</v>
      </c>
      <c r="BJ1551" s="1038">
        <f t="shared" si="3943"/>
        <v>2524247.3391793044</v>
      </c>
      <c r="BK1551" s="1038">
        <f t="shared" si="3943"/>
        <v>1617988.3482745988</v>
      </c>
      <c r="BL1551" s="1038">
        <f t="shared" si="3943"/>
        <v>1339375.7495791516</v>
      </c>
      <c r="BM1551" s="1038">
        <f t="shared" si="3943"/>
        <v>1252530.0762217117</v>
      </c>
      <c r="BN1551" s="1038">
        <f t="shared" si="3943"/>
        <v>1145056.9189047385</v>
      </c>
      <c r="BO1551" s="1038">
        <f t="shared" ref="BO1551:BV1551" si="3944">+BO12+BO90+BO165+BO242+BO285+BO331+BO371</f>
        <v>1497568.7961535871</v>
      </c>
      <c r="BP1551" s="1038">
        <f t="shared" si="3944"/>
        <v>2028313.3236478732</v>
      </c>
      <c r="BQ1551" s="1038">
        <f t="shared" si="3944"/>
        <v>1761625.1825177998</v>
      </c>
      <c r="BR1551" s="1038">
        <f t="shared" si="3944"/>
        <v>1342683.2148423332</v>
      </c>
      <c r="BS1551" s="1038">
        <f t="shared" si="3944"/>
        <v>1428110.0127552007</v>
      </c>
      <c r="BT1551" s="1038">
        <f t="shared" si="3944"/>
        <v>1626184.6768937185</v>
      </c>
      <c r="BU1551" s="1038">
        <f t="shared" si="3944"/>
        <v>1680549.0499082468</v>
      </c>
      <c r="BV1551" s="1038">
        <f t="shared" si="3944"/>
        <v>2617305.57723459</v>
      </c>
      <c r="BW1551" s="1020">
        <f t="shared" si="3939"/>
        <v>98713273.922878802</v>
      </c>
    </row>
    <row r="1552" spans="1:75" x14ac:dyDescent="0.3">
      <c r="BW1552" s="292">
        <f t="shared" si="3939"/>
        <v>0</v>
      </c>
    </row>
    <row r="1553" spans="1:75" ht="16.2" thickBot="1" x14ac:dyDescent="0.35">
      <c r="A1553" s="766" t="s">
        <v>780</v>
      </c>
      <c r="C1553" s="167">
        <f>+C1549</f>
        <v>0</v>
      </c>
      <c r="D1553" s="167">
        <f t="shared" ref="D1553:BO1553" si="3945">+D1549</f>
        <v>0</v>
      </c>
      <c r="E1553" s="167">
        <f t="shared" si="3945"/>
        <v>0</v>
      </c>
      <c r="F1553" s="167">
        <f t="shared" si="3945"/>
        <v>0</v>
      </c>
      <c r="G1553" s="167">
        <f t="shared" si="3945"/>
        <v>0</v>
      </c>
      <c r="H1553" s="167">
        <f t="shared" si="3945"/>
        <v>0</v>
      </c>
      <c r="I1553" s="167">
        <f t="shared" si="3945"/>
        <v>0</v>
      </c>
      <c r="J1553" s="167">
        <f t="shared" si="3945"/>
        <v>0</v>
      </c>
      <c r="K1553" s="167">
        <f t="shared" si="3945"/>
        <v>0</v>
      </c>
      <c r="L1553" s="167">
        <f t="shared" si="3945"/>
        <v>0</v>
      </c>
      <c r="M1553" s="167">
        <f t="shared" si="3945"/>
        <v>0</v>
      </c>
      <c r="N1553" s="167">
        <f t="shared" si="3945"/>
        <v>0</v>
      </c>
      <c r="O1553" s="167">
        <f t="shared" si="3945"/>
        <v>392128044.12977058</v>
      </c>
      <c r="P1553" s="167">
        <f t="shared" si="3945"/>
        <v>367365385.26322335</v>
      </c>
      <c r="Q1553" s="167">
        <f t="shared" si="3945"/>
        <v>426001690.88571155</v>
      </c>
      <c r="R1553" s="167">
        <f t="shared" si="3945"/>
        <v>352437703.61451828</v>
      </c>
      <c r="S1553" s="167">
        <f t="shared" si="3945"/>
        <v>794589625.00518751</v>
      </c>
      <c r="T1553" s="167">
        <f t="shared" si="3945"/>
        <v>1132817105.2462277</v>
      </c>
      <c r="U1553" s="167">
        <f t="shared" si="3945"/>
        <v>594718789.97612381</v>
      </c>
      <c r="V1553" s="167">
        <f t="shared" si="3945"/>
        <v>322832148.29349679</v>
      </c>
      <c r="W1553" s="167">
        <f t="shared" si="3945"/>
        <v>595828212.92851102</v>
      </c>
      <c r="X1553" s="167">
        <f t="shared" si="3945"/>
        <v>743390275.76969016</v>
      </c>
      <c r="Y1553" s="167">
        <f t="shared" si="3945"/>
        <v>738339291.70828915</v>
      </c>
      <c r="Z1553" s="167">
        <f t="shared" si="3945"/>
        <v>1616635184.5953455</v>
      </c>
      <c r="AA1553" s="167">
        <f t="shared" si="3945"/>
        <v>525728663.70454103</v>
      </c>
      <c r="AB1553" s="167">
        <f t="shared" si="3945"/>
        <v>495425446.3246094</v>
      </c>
      <c r="AC1553" s="167">
        <f t="shared" si="3945"/>
        <v>573034833.67890704</v>
      </c>
      <c r="AD1553" s="167">
        <f t="shared" si="3945"/>
        <v>478108538.74416018</v>
      </c>
      <c r="AE1553" s="167">
        <f t="shared" si="3945"/>
        <v>970412162.05775237</v>
      </c>
      <c r="AF1553" s="167">
        <f t="shared" si="3945"/>
        <v>1328881771.6095726</v>
      </c>
      <c r="AG1553" s="167">
        <f t="shared" si="3945"/>
        <v>727259610.21118879</v>
      </c>
      <c r="AH1553" s="167">
        <f t="shared" si="3945"/>
        <v>446018930.67915368</v>
      </c>
      <c r="AI1553" s="167">
        <f t="shared" si="3945"/>
        <v>734436974.80914927</v>
      </c>
      <c r="AJ1553" s="167">
        <f t="shared" si="3945"/>
        <v>900200617.83976066</v>
      </c>
      <c r="AK1553" s="167">
        <f t="shared" si="3945"/>
        <v>897423526.08972502</v>
      </c>
      <c r="AL1553" s="167">
        <f t="shared" si="3945"/>
        <v>1851582265.2538853</v>
      </c>
      <c r="AM1553" s="167">
        <f t="shared" si="3945"/>
        <v>414999121.90843058</v>
      </c>
      <c r="AN1553" s="167">
        <f t="shared" si="3945"/>
        <v>563726812.39975774</v>
      </c>
      <c r="AO1553" s="167">
        <f t="shared" si="3945"/>
        <v>541829115.73569751</v>
      </c>
      <c r="AP1553" s="167">
        <f t="shared" si="3945"/>
        <v>556173225.84347856</v>
      </c>
      <c r="AQ1553" s="167">
        <f t="shared" si="3945"/>
        <v>1008865345.2291626</v>
      </c>
      <c r="AR1553" s="167">
        <f t="shared" si="3945"/>
        <v>1409552696.1770723</v>
      </c>
      <c r="AS1553" s="167">
        <f t="shared" si="3945"/>
        <v>781659167.43400443</v>
      </c>
      <c r="AT1553" s="167">
        <f t="shared" si="3945"/>
        <v>517878023.7363835</v>
      </c>
      <c r="AU1553" s="167">
        <f t="shared" si="3945"/>
        <v>785897839.7478807</v>
      </c>
      <c r="AV1553" s="167">
        <f t="shared" si="3945"/>
        <v>982258055.05071223</v>
      </c>
      <c r="AW1553" s="167">
        <f t="shared" si="3945"/>
        <v>941084119.36987662</v>
      </c>
      <c r="AX1553" s="167">
        <f t="shared" si="3945"/>
        <v>1942051394.9979577</v>
      </c>
      <c r="AY1553" s="167">
        <f t="shared" si="3945"/>
        <v>401199560.6823836</v>
      </c>
      <c r="AZ1553" s="167">
        <f t="shared" si="3945"/>
        <v>553338132.55689585</v>
      </c>
      <c r="BA1553" s="167">
        <f t="shared" si="3945"/>
        <v>574381667.37489545</v>
      </c>
      <c r="BB1553" s="167">
        <f t="shared" si="3945"/>
        <v>549790166.64363027</v>
      </c>
      <c r="BC1553" s="167">
        <f t="shared" si="3945"/>
        <v>1031367704.1249586</v>
      </c>
      <c r="BD1553" s="167">
        <f t="shared" si="3945"/>
        <v>1432272541.0537844</v>
      </c>
      <c r="BE1553" s="167">
        <f t="shared" si="3945"/>
        <v>782789013.5399853</v>
      </c>
      <c r="BF1553" s="167">
        <f t="shared" si="3945"/>
        <v>504150770.29816151</v>
      </c>
      <c r="BG1553" s="167">
        <f t="shared" si="3945"/>
        <v>790667923.65469825</v>
      </c>
      <c r="BH1553" s="167">
        <f t="shared" si="3945"/>
        <v>993024290.68395412</v>
      </c>
      <c r="BI1553" s="167">
        <f t="shared" si="3945"/>
        <v>950711732.81855893</v>
      </c>
      <c r="BJ1553" s="167">
        <f t="shared" si="3945"/>
        <v>1990457563.5763297</v>
      </c>
      <c r="BK1553" s="167">
        <f t="shared" si="3945"/>
        <v>363523252.36485434</v>
      </c>
      <c r="BL1553" s="167">
        <f t="shared" si="3945"/>
        <v>575411962.86549509</v>
      </c>
      <c r="BM1553" s="167">
        <f t="shared" si="3945"/>
        <v>606505069.61077619</v>
      </c>
      <c r="BN1553" s="167">
        <f t="shared" si="3945"/>
        <v>568785458.30370533</v>
      </c>
      <c r="BO1553" s="167">
        <f t="shared" si="3945"/>
        <v>1071848631.4882538</v>
      </c>
      <c r="BP1553" s="167">
        <f t="shared" ref="BP1553:BV1553" si="3946">+BP1549</f>
        <v>1496218813.5074856</v>
      </c>
      <c r="BQ1553" s="167">
        <f t="shared" si="3946"/>
        <v>803958322.29775321</v>
      </c>
      <c r="BR1553" s="167">
        <f t="shared" si="3946"/>
        <v>526627238.37758785</v>
      </c>
      <c r="BS1553" s="167">
        <f t="shared" si="3946"/>
        <v>812487388.45171905</v>
      </c>
      <c r="BT1553" s="167">
        <f t="shared" si="3946"/>
        <v>1028229211.6977173</v>
      </c>
      <c r="BU1553" s="167">
        <f t="shared" si="3946"/>
        <v>988018643.36621416</v>
      </c>
      <c r="BV1553" s="167">
        <f t="shared" si="3946"/>
        <v>2073202610.5889838</v>
      </c>
      <c r="BW1553" s="1020">
        <f t="shared" si="3939"/>
        <v>49920539385.977692</v>
      </c>
    </row>
    <row r="1554" spans="1:75" x14ac:dyDescent="0.3">
      <c r="BW1554" s="292">
        <f t="shared" si="3939"/>
        <v>0</v>
      </c>
    </row>
    <row r="1555" spans="1:75" x14ac:dyDescent="0.3">
      <c r="BW1555" s="247">
        <f t="shared" si="3939"/>
        <v>0</v>
      </c>
    </row>
    <row r="1556" spans="1:75" ht="16.2" thickBot="1" x14ac:dyDescent="0.35">
      <c r="A1556" s="768" t="s">
        <v>784</v>
      </c>
      <c r="C1556" s="119"/>
      <c r="D1556" s="119"/>
      <c r="E1556" s="119"/>
      <c r="F1556" s="119"/>
      <c r="G1556" s="119"/>
      <c r="H1556" s="119"/>
      <c r="I1556" s="119"/>
      <c r="J1556" s="119"/>
      <c r="K1556" s="119"/>
      <c r="L1556" s="119"/>
      <c r="M1556" s="119"/>
      <c r="N1556" s="119"/>
      <c r="O1556" s="1040">
        <v>0</v>
      </c>
      <c r="P1556" s="1040">
        <v>0</v>
      </c>
      <c r="Q1556" s="1040">
        <f>+DATA!$C$576*BOARDS!P319</f>
        <v>237448664.59574333</v>
      </c>
      <c r="R1556" s="1040">
        <f>+DATA!$C$576*BOARDS!Q319</f>
        <v>205062244.22196674</v>
      </c>
      <c r="S1556" s="1040">
        <f>+DATA!$C$576*BOARDS!R319</f>
        <v>296815546.74532944</v>
      </c>
      <c r="T1556" s="1040">
        <f>+DATA!$C$576*BOARDS!S319</f>
        <v>420601398.90819955</v>
      </c>
      <c r="U1556" s="1040">
        <f>+DATA!$C$576*BOARDS!T319</f>
        <v>360174512.82335818</v>
      </c>
      <c r="V1556" s="1040">
        <f>+DATA!$C$576*BOARDS!U319</f>
        <v>253555687.8637695</v>
      </c>
      <c r="W1556" s="1040">
        <f>+DATA!$C$576*BOARDS!V319</f>
        <v>279172564.98764998</v>
      </c>
      <c r="X1556" s="1040">
        <f>+DATA!$C$576*BOARDS!W319</f>
        <v>322832502.23971188</v>
      </c>
      <c r="Y1556" s="1040">
        <f>+DATA!$C$576*BOARDS!X319</f>
        <v>341231166.0092482</v>
      </c>
      <c r="Z1556" s="1040">
        <f>+DATA!$C$576*BOARDS!Y319</f>
        <v>563785392.75945556</v>
      </c>
      <c r="AA1556" s="1040">
        <f>+DATA!$C$576*BOARDS!Z319</f>
        <v>398861118.72294658</v>
      </c>
      <c r="AB1556" s="1040">
        <f>+DATA!$C$576*BOARDS!AA319</f>
        <v>323877623.47964102</v>
      </c>
      <c r="AC1556" s="1040">
        <f>+DATA!$C$576*BOARDS!AB319</f>
        <v>306570372.80711979</v>
      </c>
      <c r="AD1556" s="1040">
        <f>+DATA!$C$576*BOARDS!AC319</f>
        <v>272352454.86554462</v>
      </c>
      <c r="AE1556" s="1040">
        <f>+DATA!$C$576*BOARDS!AD319</f>
        <v>368516220.4898259</v>
      </c>
      <c r="AF1556" s="1040">
        <f>+DATA!$C$576*BOARDS!AE319</f>
        <v>497320886.12914222</v>
      </c>
      <c r="AG1556" s="1040">
        <f>+DATA!$C$576*BOARDS!AF319</f>
        <v>434704348.34278822</v>
      </c>
      <c r="AH1556" s="1040">
        <f>+DATA!$C$576*BOARDS!AG319</f>
        <v>322857603.10249209</v>
      </c>
      <c r="AI1556" s="1040">
        <f>+DATA!$C$576*BOARDS!AH319</f>
        <v>350197265.8354246</v>
      </c>
      <c r="AJ1556" s="1040">
        <f>+DATA!$C$576*BOARDS!AI319</f>
        <v>395115182.69705188</v>
      </c>
      <c r="AK1556" s="1040">
        <f>+DATA!$C$576*BOARDS!AJ319</f>
        <v>414871324.86974043</v>
      </c>
      <c r="AL1556" s="1040">
        <f>+DATA!$C$576*BOARDS!AK319</f>
        <v>646568985.54788244</v>
      </c>
      <c r="AM1556" s="1040">
        <f>+DATA!$C$576*BOARDS!AL319</f>
        <v>426842734.33623946</v>
      </c>
      <c r="AN1556" s="1040">
        <f>+DATA!$C$576*BOARDS!AM319</f>
        <v>355057155.36353028</v>
      </c>
      <c r="AO1556" s="1040">
        <f>+DATA!$C$576*BOARDS!AN319</f>
        <v>331342366.5130195</v>
      </c>
      <c r="AP1556" s="1040">
        <f>+DATA!$C$576*BOARDS!AO319</f>
        <v>303439802.72825396</v>
      </c>
      <c r="AQ1556" s="1040">
        <f>+DATA!$C$576*BOARDS!AP319</f>
        <v>395384473.03667361</v>
      </c>
      <c r="AR1556" s="1040">
        <f>+DATA!$C$576*BOARDS!AQ319</f>
        <v>534959670.76913059</v>
      </c>
      <c r="AS1556" s="1040">
        <f>+DATA!$C$576*BOARDS!AR319</f>
        <v>464209983.69618368</v>
      </c>
      <c r="AT1556" s="1040">
        <f>+DATA!$C$576*BOARDS!AS319</f>
        <v>355262158.90005583</v>
      </c>
      <c r="AU1556" s="1040">
        <f>+DATA!$C$576*BOARDS!AT319</f>
        <v>376974634.37937826</v>
      </c>
      <c r="AV1556" s="1040">
        <f>+DATA!$C$576*BOARDS!AU319</f>
        <v>429572205.94152361</v>
      </c>
      <c r="AW1556" s="1040">
        <f>+DATA!$C$576*BOARDS!AV319</f>
        <v>443249108.6923058</v>
      </c>
      <c r="AX1556" s="1040">
        <f>+DATA!$C$576*BOARDS!AW319</f>
        <v>688967379.81781447</v>
      </c>
      <c r="AY1556" s="1040">
        <f>+DATA!$C$576*BOARDS!AX319</f>
        <v>429073689.90854937</v>
      </c>
      <c r="AZ1556" s="1040">
        <f>+DATA!$C$576*BOARDS!AY319</f>
        <v>355670502.79190755</v>
      </c>
      <c r="BA1556" s="1040">
        <f>+DATA!$C$576*BOARDS!AZ319</f>
        <v>332279312.79743767</v>
      </c>
      <c r="BB1556" s="1040">
        <f>+DATA!$C$576*BOARDS!BA319</f>
        <v>304061729.66477919</v>
      </c>
      <c r="BC1556" s="1040">
        <f>+DATA!$C$576*BOARDS!BB319</f>
        <v>397199444.04155928</v>
      </c>
      <c r="BD1556" s="1040">
        <f>+DATA!$C$576*BOARDS!BC319</f>
        <v>538041190.41003764</v>
      </c>
      <c r="BE1556" s="1040">
        <f>+DATA!$C$576*BOARDS!BD319</f>
        <v>467117506.24010605</v>
      </c>
      <c r="BF1556" s="1040">
        <f>+DATA!$C$576*BOARDS!BE319</f>
        <v>356470233.61897135</v>
      </c>
      <c r="BG1556" s="1040">
        <f>+DATA!$C$576*BOARDS!BF319</f>
        <v>378749090.75629115</v>
      </c>
      <c r="BH1556" s="1040">
        <f>+DATA!$C$576*BOARDS!BG319</f>
        <v>431596816.81760025</v>
      </c>
      <c r="BI1556" s="1040">
        <f>+DATA!$C$576*BOARDS!BH319</f>
        <v>445673087.49968296</v>
      </c>
      <c r="BJ1556" s="1040">
        <f>+DATA!$C$576*BOARDS!BI319</f>
        <v>694168018.27430868</v>
      </c>
      <c r="BK1556" s="1040">
        <f>+DATA!$C$576*BOARDS!BJ319</f>
        <v>444946795.77551472</v>
      </c>
      <c r="BL1556" s="1040">
        <f>+DATA!$C$576*BOARDS!BK319</f>
        <v>368328331.13426667</v>
      </c>
      <c r="BM1556" s="1040">
        <f>+DATA!$C$576*BOARDS!BL319</f>
        <v>344445770.9609707</v>
      </c>
      <c r="BN1556" s="1040">
        <f>+DATA!$C$576*BOARDS!BM319</f>
        <v>314890652.69880313</v>
      </c>
      <c r="BO1556" s="1040">
        <f>+DATA!$C$576*BOARDS!BN319</f>
        <v>411831418.94223648</v>
      </c>
      <c r="BP1556" s="1040">
        <f>+DATA!$C$576*BOARDS!BO319</f>
        <v>557786164.00316525</v>
      </c>
      <c r="BQ1556" s="1040">
        <f>+DATA!$C$576*BOARDS!BP319</f>
        <v>484446925.19239497</v>
      </c>
      <c r="BR1556" s="1040">
        <f>+DATA!$C$576*BOARDS!BQ319</f>
        <v>369237884.08164161</v>
      </c>
      <c r="BS1556" s="1040">
        <f>+DATA!$C$576*BOARDS!BR319</f>
        <v>392730253.50768024</v>
      </c>
      <c r="BT1556" s="1040">
        <f>+DATA!$C$576*BOARDS!BS319</f>
        <v>447200786.14577258</v>
      </c>
      <c r="BU1556" s="1040">
        <f>+DATA!$C$576*BOARDS!BT319</f>
        <v>462150988.72476792</v>
      </c>
      <c r="BV1556" s="1040">
        <f>+DATA!$C$576*BOARDS!BU319</f>
        <v>719759033.73951221</v>
      </c>
      <c r="BW1556" s="1020">
        <f t="shared" si="3939"/>
        <v>23565610369.946102</v>
      </c>
    </row>
    <row r="1557" spans="1:75" x14ac:dyDescent="0.3">
      <c r="BW1557" s="292">
        <f t="shared" si="3939"/>
        <v>0</v>
      </c>
    </row>
    <row r="1558" spans="1:75" ht="16.2" thickBot="1" x14ac:dyDescent="0.35">
      <c r="A1558" s="408" t="s">
        <v>783</v>
      </c>
      <c r="C1558" s="167">
        <f>+C1556</f>
        <v>0</v>
      </c>
      <c r="D1558" s="167">
        <f t="shared" ref="D1558:BO1558" si="3947">+D1556</f>
        <v>0</v>
      </c>
      <c r="E1558" s="167">
        <f t="shared" si="3947"/>
        <v>0</v>
      </c>
      <c r="F1558" s="167">
        <f t="shared" si="3947"/>
        <v>0</v>
      </c>
      <c r="G1558" s="167">
        <f t="shared" si="3947"/>
        <v>0</v>
      </c>
      <c r="H1558" s="167">
        <f t="shared" si="3947"/>
        <v>0</v>
      </c>
      <c r="I1558" s="167">
        <f t="shared" si="3947"/>
        <v>0</v>
      </c>
      <c r="J1558" s="167">
        <f t="shared" si="3947"/>
        <v>0</v>
      </c>
      <c r="K1558" s="167">
        <f t="shared" si="3947"/>
        <v>0</v>
      </c>
      <c r="L1558" s="167">
        <f t="shared" si="3947"/>
        <v>0</v>
      </c>
      <c r="M1558" s="167">
        <f t="shared" si="3947"/>
        <v>0</v>
      </c>
      <c r="N1558" s="167">
        <f t="shared" si="3947"/>
        <v>0</v>
      </c>
      <c r="O1558" s="167">
        <f t="shared" si="3947"/>
        <v>0</v>
      </c>
      <c r="P1558" s="167">
        <f t="shared" si="3947"/>
        <v>0</v>
      </c>
      <c r="Q1558" s="167">
        <f t="shared" si="3947"/>
        <v>237448664.59574333</v>
      </c>
      <c r="R1558" s="167">
        <f t="shared" si="3947"/>
        <v>205062244.22196674</v>
      </c>
      <c r="S1558" s="167">
        <f t="shared" si="3947"/>
        <v>296815546.74532944</v>
      </c>
      <c r="T1558" s="167">
        <f t="shared" si="3947"/>
        <v>420601398.90819955</v>
      </c>
      <c r="U1558" s="167">
        <f t="shared" si="3947"/>
        <v>360174512.82335818</v>
      </c>
      <c r="V1558" s="167">
        <f t="shared" si="3947"/>
        <v>253555687.8637695</v>
      </c>
      <c r="W1558" s="167">
        <f t="shared" si="3947"/>
        <v>279172564.98764998</v>
      </c>
      <c r="X1558" s="167">
        <f t="shared" si="3947"/>
        <v>322832502.23971188</v>
      </c>
      <c r="Y1558" s="167">
        <f t="shared" si="3947"/>
        <v>341231166.0092482</v>
      </c>
      <c r="Z1558" s="167">
        <f t="shared" si="3947"/>
        <v>563785392.75945556</v>
      </c>
      <c r="AA1558" s="167">
        <f t="shared" si="3947"/>
        <v>398861118.72294658</v>
      </c>
      <c r="AB1558" s="167">
        <f t="shared" si="3947"/>
        <v>323877623.47964102</v>
      </c>
      <c r="AC1558" s="167">
        <f t="shared" si="3947"/>
        <v>306570372.80711979</v>
      </c>
      <c r="AD1558" s="167">
        <f t="shared" si="3947"/>
        <v>272352454.86554462</v>
      </c>
      <c r="AE1558" s="167">
        <f t="shared" si="3947"/>
        <v>368516220.4898259</v>
      </c>
      <c r="AF1558" s="167">
        <f t="shared" si="3947"/>
        <v>497320886.12914222</v>
      </c>
      <c r="AG1558" s="167">
        <f t="shared" si="3947"/>
        <v>434704348.34278822</v>
      </c>
      <c r="AH1558" s="167">
        <f t="shared" si="3947"/>
        <v>322857603.10249209</v>
      </c>
      <c r="AI1558" s="167">
        <f t="shared" si="3947"/>
        <v>350197265.8354246</v>
      </c>
      <c r="AJ1558" s="167">
        <f t="shared" si="3947"/>
        <v>395115182.69705188</v>
      </c>
      <c r="AK1558" s="167">
        <f t="shared" si="3947"/>
        <v>414871324.86974043</v>
      </c>
      <c r="AL1558" s="167">
        <f t="shared" si="3947"/>
        <v>646568985.54788244</v>
      </c>
      <c r="AM1558" s="167">
        <f t="shared" si="3947"/>
        <v>426842734.33623946</v>
      </c>
      <c r="AN1558" s="167">
        <f t="shared" si="3947"/>
        <v>355057155.36353028</v>
      </c>
      <c r="AO1558" s="167">
        <f t="shared" si="3947"/>
        <v>331342366.5130195</v>
      </c>
      <c r="AP1558" s="167">
        <f t="shared" si="3947"/>
        <v>303439802.72825396</v>
      </c>
      <c r="AQ1558" s="167">
        <f t="shared" si="3947"/>
        <v>395384473.03667361</v>
      </c>
      <c r="AR1558" s="167">
        <f t="shared" si="3947"/>
        <v>534959670.76913059</v>
      </c>
      <c r="AS1558" s="167">
        <f t="shared" si="3947"/>
        <v>464209983.69618368</v>
      </c>
      <c r="AT1558" s="167">
        <f t="shared" si="3947"/>
        <v>355262158.90005583</v>
      </c>
      <c r="AU1558" s="167">
        <f t="shared" si="3947"/>
        <v>376974634.37937826</v>
      </c>
      <c r="AV1558" s="167">
        <f t="shared" si="3947"/>
        <v>429572205.94152361</v>
      </c>
      <c r="AW1558" s="167">
        <f t="shared" si="3947"/>
        <v>443249108.6923058</v>
      </c>
      <c r="AX1558" s="167">
        <f t="shared" si="3947"/>
        <v>688967379.81781447</v>
      </c>
      <c r="AY1558" s="167">
        <f t="shared" si="3947"/>
        <v>429073689.90854937</v>
      </c>
      <c r="AZ1558" s="167">
        <f t="shared" si="3947"/>
        <v>355670502.79190755</v>
      </c>
      <c r="BA1558" s="167">
        <f t="shared" si="3947"/>
        <v>332279312.79743767</v>
      </c>
      <c r="BB1558" s="167">
        <f t="shared" si="3947"/>
        <v>304061729.66477919</v>
      </c>
      <c r="BC1558" s="167">
        <f t="shared" si="3947"/>
        <v>397199444.04155928</v>
      </c>
      <c r="BD1558" s="167">
        <f t="shared" si="3947"/>
        <v>538041190.41003764</v>
      </c>
      <c r="BE1558" s="167">
        <f t="shared" si="3947"/>
        <v>467117506.24010605</v>
      </c>
      <c r="BF1558" s="167">
        <f t="shared" si="3947"/>
        <v>356470233.61897135</v>
      </c>
      <c r="BG1558" s="167">
        <f t="shared" si="3947"/>
        <v>378749090.75629115</v>
      </c>
      <c r="BH1558" s="167">
        <f t="shared" si="3947"/>
        <v>431596816.81760025</v>
      </c>
      <c r="BI1558" s="167">
        <f t="shared" si="3947"/>
        <v>445673087.49968296</v>
      </c>
      <c r="BJ1558" s="167">
        <f t="shared" si="3947"/>
        <v>694168018.27430868</v>
      </c>
      <c r="BK1558" s="167">
        <f t="shared" si="3947"/>
        <v>444946795.77551472</v>
      </c>
      <c r="BL1558" s="167">
        <f t="shared" si="3947"/>
        <v>368328331.13426667</v>
      </c>
      <c r="BM1558" s="167">
        <f t="shared" si="3947"/>
        <v>344445770.9609707</v>
      </c>
      <c r="BN1558" s="167">
        <f t="shared" si="3947"/>
        <v>314890652.69880313</v>
      </c>
      <c r="BO1558" s="167">
        <f t="shared" si="3947"/>
        <v>411831418.94223648</v>
      </c>
      <c r="BP1558" s="167">
        <f t="shared" ref="BP1558:BV1558" si="3948">+BP1556</f>
        <v>557786164.00316525</v>
      </c>
      <c r="BQ1558" s="167">
        <f t="shared" si="3948"/>
        <v>484446925.19239497</v>
      </c>
      <c r="BR1558" s="167">
        <f t="shared" si="3948"/>
        <v>369237884.08164161</v>
      </c>
      <c r="BS1558" s="167">
        <f t="shared" si="3948"/>
        <v>392730253.50768024</v>
      </c>
      <c r="BT1558" s="167">
        <f t="shared" si="3948"/>
        <v>447200786.14577258</v>
      </c>
      <c r="BU1558" s="167">
        <f t="shared" si="3948"/>
        <v>462150988.72476792</v>
      </c>
      <c r="BV1558" s="167">
        <f t="shared" si="3948"/>
        <v>719759033.73951221</v>
      </c>
      <c r="BW1558" s="1020">
        <f t="shared" si="3939"/>
        <v>23565610369.946102</v>
      </c>
    </row>
    <row r="1559" spans="1:75" x14ac:dyDescent="0.3">
      <c r="BW1559" s="292">
        <f t="shared" si="3939"/>
        <v>0</v>
      </c>
    </row>
    <row r="1560" spans="1:75" x14ac:dyDescent="0.3">
      <c r="A1560" s="795" t="s">
        <v>1035</v>
      </c>
      <c r="BW1560" s="247">
        <f t="shared" si="3939"/>
        <v>0</v>
      </c>
    </row>
    <row r="1561" spans="1:75" ht="16.2" thickBot="1" x14ac:dyDescent="0.35">
      <c r="BW1561" s="290">
        <f t="shared" si="3939"/>
        <v>0</v>
      </c>
    </row>
    <row r="1562" spans="1:75" x14ac:dyDescent="0.3">
      <c r="A1562" s="5" t="s">
        <v>1036</v>
      </c>
      <c r="O1562" s="1042">
        <f t="shared" ref="O1562:AT1562" si="3949">+O718+O743</f>
        <v>5060116.5159747414</v>
      </c>
      <c r="P1562" s="1043">
        <f t="shared" si="3949"/>
        <v>6578983.877433165</v>
      </c>
      <c r="Q1562" s="1043">
        <f t="shared" si="3949"/>
        <v>10103628.175228182</v>
      </c>
      <c r="R1562" s="1043">
        <f t="shared" si="3949"/>
        <v>7003650.1995582487</v>
      </c>
      <c r="S1562" s="1043">
        <f t="shared" si="3949"/>
        <v>28203715.698579602</v>
      </c>
      <c r="T1562" s="1043">
        <f t="shared" si="3949"/>
        <v>39439447.228008792</v>
      </c>
      <c r="U1562" s="1043">
        <f t="shared" si="3949"/>
        <v>0</v>
      </c>
      <c r="V1562" s="1043">
        <f t="shared" si="3949"/>
        <v>234391.74220422618</v>
      </c>
      <c r="W1562" s="1043">
        <f t="shared" si="3949"/>
        <v>19899492.539334681</v>
      </c>
      <c r="X1562" s="1043">
        <f t="shared" si="3949"/>
        <v>19501687.22161182</v>
      </c>
      <c r="Y1562" s="1043">
        <f t="shared" si="3949"/>
        <v>16981749.07628493</v>
      </c>
      <c r="Z1562" s="1043">
        <f t="shared" si="3949"/>
        <v>27197519.522858411</v>
      </c>
      <c r="AA1562" s="1043">
        <f t="shared" si="3949"/>
        <v>0</v>
      </c>
      <c r="AB1562" s="1043">
        <f t="shared" si="3949"/>
        <v>0</v>
      </c>
      <c r="AC1562" s="1043">
        <f t="shared" si="3949"/>
        <v>11270064.052691273</v>
      </c>
      <c r="AD1562" s="1043">
        <f t="shared" si="3949"/>
        <v>11189313.199583318</v>
      </c>
      <c r="AE1562" s="1043">
        <f t="shared" si="3949"/>
        <v>49906238.679963171</v>
      </c>
      <c r="AF1562" s="1043">
        <f t="shared" si="3949"/>
        <v>49583780.016598374</v>
      </c>
      <c r="AG1562" s="1043">
        <f t="shared" si="3949"/>
        <v>538429.46296966833</v>
      </c>
      <c r="AH1562" s="1043">
        <f t="shared" si="3949"/>
        <v>4039821.1303727478</v>
      </c>
      <c r="AI1562" s="1043">
        <f t="shared" si="3949"/>
        <v>33827412.218984731</v>
      </c>
      <c r="AJ1562" s="1043">
        <f t="shared" si="3949"/>
        <v>36832550.022670925</v>
      </c>
      <c r="AK1562" s="1043">
        <f t="shared" si="3949"/>
        <v>28824893.117215917</v>
      </c>
      <c r="AL1562" s="1043">
        <f t="shared" si="3949"/>
        <v>90726009.215167135</v>
      </c>
      <c r="AM1562" s="1043">
        <f t="shared" si="3949"/>
        <v>0</v>
      </c>
      <c r="AN1562" s="1043">
        <f t="shared" si="3949"/>
        <v>0</v>
      </c>
      <c r="AO1562" s="1043">
        <f t="shared" si="3949"/>
        <v>3409269.7109882175</v>
      </c>
      <c r="AP1562" s="1043">
        <f t="shared" si="3949"/>
        <v>11843782.232771255</v>
      </c>
      <c r="AQ1562" s="1043">
        <f t="shared" si="3949"/>
        <v>37466926.31131497</v>
      </c>
      <c r="AR1562" s="1043">
        <f t="shared" si="3949"/>
        <v>51455388.344760418</v>
      </c>
      <c r="AS1562" s="1043">
        <f t="shared" si="3949"/>
        <v>417528.61593978689</v>
      </c>
      <c r="AT1562" s="1043">
        <f t="shared" si="3949"/>
        <v>3506334.1530968235</v>
      </c>
      <c r="AU1562" s="1043">
        <f t="shared" ref="AU1562:BV1562" si="3950">+AU718+AU743</f>
        <v>22029442.834589276</v>
      </c>
      <c r="AV1562" s="1043">
        <f t="shared" si="3950"/>
        <v>25515176.903938033</v>
      </c>
      <c r="AW1562" s="1043">
        <f t="shared" si="3950"/>
        <v>14848063.625907429</v>
      </c>
      <c r="AX1562" s="1043">
        <f t="shared" si="3950"/>
        <v>65074241.585208893</v>
      </c>
      <c r="AY1562" s="1043">
        <f t="shared" si="3950"/>
        <v>0</v>
      </c>
      <c r="AZ1562" s="1043">
        <f t="shared" si="3950"/>
        <v>0</v>
      </c>
      <c r="BA1562" s="1043">
        <f t="shared" si="3950"/>
        <v>84180.191349311557</v>
      </c>
      <c r="BB1562" s="1043">
        <f t="shared" si="3950"/>
        <v>10386403.957175884</v>
      </c>
      <c r="BC1562" s="1043">
        <f t="shared" si="3950"/>
        <v>32076308.155637197</v>
      </c>
      <c r="BD1562" s="1043">
        <f t="shared" si="3950"/>
        <v>45820596.107946619</v>
      </c>
      <c r="BE1562" s="1043">
        <f t="shared" si="3950"/>
        <v>0</v>
      </c>
      <c r="BF1562" s="1043">
        <f t="shared" si="3950"/>
        <v>1497847.2318446455</v>
      </c>
      <c r="BG1562" s="1043">
        <f t="shared" si="3950"/>
        <v>19501712.014885299</v>
      </c>
      <c r="BH1562" s="1043">
        <f t="shared" si="3950"/>
        <v>25401108.40681991</v>
      </c>
      <c r="BI1562" s="1043">
        <f t="shared" si="3950"/>
        <v>20134405.525576476</v>
      </c>
      <c r="BJ1562" s="1043">
        <f t="shared" si="3950"/>
        <v>77338687.624099433</v>
      </c>
      <c r="BK1562" s="1043">
        <f t="shared" si="3950"/>
        <v>0</v>
      </c>
      <c r="BL1562" s="1043">
        <f t="shared" si="3950"/>
        <v>0</v>
      </c>
      <c r="BM1562" s="1043">
        <f t="shared" si="3950"/>
        <v>0</v>
      </c>
      <c r="BN1562" s="1043">
        <f t="shared" si="3950"/>
        <v>6769057.7641270356</v>
      </c>
      <c r="BO1562" s="1043">
        <f t="shared" si="3950"/>
        <v>32799817.464703828</v>
      </c>
      <c r="BP1562" s="1043">
        <f t="shared" si="3950"/>
        <v>42862781.428564705</v>
      </c>
      <c r="BQ1562" s="1043">
        <f t="shared" si="3950"/>
        <v>0</v>
      </c>
      <c r="BR1562" s="1043">
        <f t="shared" si="3950"/>
        <v>1145883.2188137679</v>
      </c>
      <c r="BS1562" s="1043">
        <f t="shared" si="3950"/>
        <v>21257729.78162878</v>
      </c>
      <c r="BT1562" s="1043">
        <f t="shared" si="3950"/>
        <v>22247702.438430842</v>
      </c>
      <c r="BU1562" s="1043">
        <f t="shared" si="3950"/>
        <v>18561396.781822629</v>
      </c>
      <c r="BV1562" s="1043">
        <f t="shared" si="3950"/>
        <v>57551801.421974108</v>
      </c>
      <c r="BW1562" s="1044">
        <f t="shared" si="3939"/>
        <v>1167946466.7472095</v>
      </c>
    </row>
    <row r="1563" spans="1:75" x14ac:dyDescent="0.3">
      <c r="A1563" s="5" t="s">
        <v>1037</v>
      </c>
      <c r="O1563" s="487">
        <f>+O1315+O1058</f>
        <v>0</v>
      </c>
      <c r="P1563" s="118">
        <f t="shared" ref="P1563:BV1563" si="3951">+P1315+P1058</f>
        <v>0</v>
      </c>
      <c r="Q1563" s="118">
        <f t="shared" si="3951"/>
        <v>0</v>
      </c>
      <c r="R1563" s="118">
        <f t="shared" si="3951"/>
        <v>0</v>
      </c>
      <c r="S1563" s="118">
        <f t="shared" si="3951"/>
        <v>0</v>
      </c>
      <c r="T1563" s="118">
        <f t="shared" si="3951"/>
        <v>95507.021998079988</v>
      </c>
      <c r="U1563" s="118">
        <f t="shared" si="3951"/>
        <v>0</v>
      </c>
      <c r="V1563" s="118">
        <f t="shared" si="3951"/>
        <v>0</v>
      </c>
      <c r="W1563" s="118">
        <f t="shared" si="3951"/>
        <v>0</v>
      </c>
      <c r="X1563" s="118">
        <f t="shared" si="3951"/>
        <v>0</v>
      </c>
      <c r="Y1563" s="118">
        <f t="shared" si="3951"/>
        <v>0</v>
      </c>
      <c r="Z1563" s="118">
        <f t="shared" si="3951"/>
        <v>573042.13198847987</v>
      </c>
      <c r="AA1563" s="118">
        <f t="shared" si="3951"/>
        <v>0</v>
      </c>
      <c r="AB1563" s="118">
        <f t="shared" si="3951"/>
        <v>0</v>
      </c>
      <c r="AC1563" s="118">
        <f t="shared" si="3951"/>
        <v>0</v>
      </c>
      <c r="AD1563" s="118">
        <f t="shared" si="3951"/>
        <v>0</v>
      </c>
      <c r="AE1563" s="118">
        <f t="shared" si="3951"/>
        <v>0</v>
      </c>
      <c r="AF1563" s="118">
        <f t="shared" si="3951"/>
        <v>73135.382450842575</v>
      </c>
      <c r="AG1563" s="118">
        <f t="shared" si="3951"/>
        <v>0</v>
      </c>
      <c r="AH1563" s="118">
        <f t="shared" si="3951"/>
        <v>0</v>
      </c>
      <c r="AI1563" s="118">
        <f t="shared" si="3951"/>
        <v>0</v>
      </c>
      <c r="AJ1563" s="118">
        <f t="shared" si="3951"/>
        <v>0</v>
      </c>
      <c r="AK1563" s="118">
        <f t="shared" si="3951"/>
        <v>0</v>
      </c>
      <c r="AL1563" s="118">
        <f t="shared" si="3951"/>
        <v>590466.31787245197</v>
      </c>
      <c r="AM1563" s="118">
        <f t="shared" si="3951"/>
        <v>0</v>
      </c>
      <c r="AN1563" s="118">
        <f t="shared" si="3951"/>
        <v>0</v>
      </c>
      <c r="AO1563" s="118">
        <f t="shared" si="3951"/>
        <v>0</v>
      </c>
      <c r="AP1563" s="118">
        <f t="shared" si="3951"/>
        <v>0</v>
      </c>
      <c r="AQ1563" s="118">
        <f t="shared" si="3951"/>
        <v>0</v>
      </c>
      <c r="AR1563" s="118">
        <f t="shared" si="3951"/>
        <v>44808.526445425472</v>
      </c>
      <c r="AS1563" s="118">
        <f t="shared" si="3951"/>
        <v>0</v>
      </c>
      <c r="AT1563" s="118">
        <f t="shared" si="3951"/>
        <v>0</v>
      </c>
      <c r="AU1563" s="118">
        <f t="shared" si="3951"/>
        <v>0</v>
      </c>
      <c r="AV1563" s="118">
        <f t="shared" si="3951"/>
        <v>0</v>
      </c>
      <c r="AW1563" s="118">
        <f t="shared" si="3951"/>
        <v>0</v>
      </c>
      <c r="AX1563" s="118">
        <f t="shared" si="3951"/>
        <v>537702.31734510569</v>
      </c>
      <c r="AY1563" s="118">
        <f t="shared" si="3951"/>
        <v>0</v>
      </c>
      <c r="AZ1563" s="118">
        <f t="shared" si="3951"/>
        <v>0</v>
      </c>
      <c r="BA1563" s="118">
        <f t="shared" si="3951"/>
        <v>0</v>
      </c>
      <c r="BB1563" s="118">
        <f t="shared" si="3951"/>
        <v>0</v>
      </c>
      <c r="BC1563" s="118">
        <f t="shared" si="3951"/>
        <v>0</v>
      </c>
      <c r="BD1563" s="118">
        <f t="shared" si="3951"/>
        <v>0</v>
      </c>
      <c r="BE1563" s="118">
        <f t="shared" si="3951"/>
        <v>0</v>
      </c>
      <c r="BF1563" s="118">
        <f t="shared" si="3951"/>
        <v>0</v>
      </c>
      <c r="BG1563" s="118">
        <f t="shared" si="3951"/>
        <v>0</v>
      </c>
      <c r="BH1563" s="118">
        <f t="shared" si="3951"/>
        <v>0</v>
      </c>
      <c r="BI1563" s="118">
        <f t="shared" si="3951"/>
        <v>0</v>
      </c>
      <c r="BJ1563" s="118">
        <f t="shared" si="3951"/>
        <v>554777.24228636385</v>
      </c>
      <c r="BK1563" s="118">
        <f t="shared" si="3951"/>
        <v>0</v>
      </c>
      <c r="BL1563" s="118">
        <f t="shared" si="3951"/>
        <v>0</v>
      </c>
      <c r="BM1563" s="118">
        <f t="shared" si="3951"/>
        <v>0</v>
      </c>
      <c r="BN1563" s="118">
        <f t="shared" si="3951"/>
        <v>0</v>
      </c>
      <c r="BO1563" s="118">
        <f t="shared" si="3951"/>
        <v>0</v>
      </c>
      <c r="BP1563" s="118">
        <f t="shared" si="3951"/>
        <v>0</v>
      </c>
      <c r="BQ1563" s="118">
        <f t="shared" si="3951"/>
        <v>0</v>
      </c>
      <c r="BR1563" s="118">
        <f t="shared" si="3951"/>
        <v>0</v>
      </c>
      <c r="BS1563" s="118">
        <f t="shared" si="3951"/>
        <v>0</v>
      </c>
      <c r="BT1563" s="118">
        <f t="shared" si="3951"/>
        <v>0</v>
      </c>
      <c r="BU1563" s="118">
        <f t="shared" si="3951"/>
        <v>0</v>
      </c>
      <c r="BV1563" s="118">
        <f t="shared" si="3951"/>
        <v>341200.538494965</v>
      </c>
      <c r="BW1563" s="1045">
        <f t="shared" si="3939"/>
        <v>2810639.4788817149</v>
      </c>
    </row>
    <row r="1564" spans="1:75" x14ac:dyDescent="0.3">
      <c r="A1564" s="5" t="s">
        <v>149</v>
      </c>
      <c r="O1564" s="487">
        <f>+SFP!D100</f>
        <v>188706031.35817474</v>
      </c>
      <c r="P1564" s="118">
        <f>+SFP!E100</f>
        <v>326691683.49476588</v>
      </c>
      <c r="Q1564" s="118">
        <f>+SFP!F100</f>
        <v>127551991.46784931</v>
      </c>
      <c r="R1564" s="118">
        <f>+SFP!G100</f>
        <v>245222805.93743953</v>
      </c>
      <c r="S1564" s="118">
        <f>+SFP!H100</f>
        <v>134331413.7942909</v>
      </c>
      <c r="T1564" s="118">
        <f>+SFP!I100</f>
        <v>323056966.13866937</v>
      </c>
      <c r="U1564" s="118">
        <f>+SFP!J100</f>
        <v>220472286.44498754</v>
      </c>
      <c r="V1564" s="118">
        <f>+SFP!K100</f>
        <v>376112713.00693291</v>
      </c>
      <c r="W1564" s="118">
        <f>+SFP!L100</f>
        <v>140664363.15847045</v>
      </c>
      <c r="X1564" s="118">
        <f>+SFP!M100</f>
        <v>304665932.81474668</v>
      </c>
      <c r="Y1564" s="118">
        <f>+SFP!N100</f>
        <v>179096281.02246219</v>
      </c>
      <c r="Z1564" s="118">
        <f>+SFP!O100</f>
        <v>472255563.68583035</v>
      </c>
      <c r="AA1564" s="118">
        <f>+SFP!P100</f>
        <v>211232071.84594482</v>
      </c>
      <c r="AB1564" s="118">
        <f>+SFP!Q100</f>
        <v>369306002.29258972</v>
      </c>
      <c r="AC1564" s="118">
        <f>+SFP!R100</f>
        <v>142018986.31917983</v>
      </c>
      <c r="AD1564" s="118">
        <f>+SFP!S100</f>
        <v>267209233.70518216</v>
      </c>
      <c r="AE1564" s="118">
        <f>+SFP!T100</f>
        <v>139690494.35662258</v>
      </c>
      <c r="AF1564" s="118">
        <f>+SFP!U100</f>
        <v>357396989.62486905</v>
      </c>
      <c r="AG1564" s="118">
        <f>+SFP!V100</f>
        <v>235379831.53809619</v>
      </c>
      <c r="AH1564" s="118">
        <f>+SFP!W100</f>
        <v>397400618.23560143</v>
      </c>
      <c r="AI1564" s="118">
        <f>+SFP!X100</f>
        <v>148567818.88318074</v>
      </c>
      <c r="AJ1564" s="118">
        <f>+SFP!Y100</f>
        <v>318496560.2568748</v>
      </c>
      <c r="AK1564" s="118">
        <f>+SFP!Z100</f>
        <v>190514921.61058694</v>
      </c>
      <c r="AL1564" s="118">
        <f>+SFP!AA100</f>
        <v>457022790.93145853</v>
      </c>
      <c r="AM1564" s="118">
        <f>+SFP!AB100</f>
        <v>244213679.90772027</v>
      </c>
      <c r="AN1564" s="118">
        <f>+SFP!AC100</f>
        <v>428165611.57762313</v>
      </c>
      <c r="AO1564" s="118">
        <f>+SFP!AD100</f>
        <v>173162808.36403239</v>
      </c>
      <c r="AP1564" s="118">
        <f>+SFP!AE100</f>
        <v>313690951.2788322</v>
      </c>
      <c r="AQ1564" s="118">
        <f>+SFP!AF100</f>
        <v>161313671.5211423</v>
      </c>
      <c r="AR1564" s="118">
        <f>+SFP!AG100</f>
        <v>391147995.59008586</v>
      </c>
      <c r="AS1564" s="118">
        <f>+SFP!AH100</f>
        <v>271314841.09848046</v>
      </c>
      <c r="AT1564" s="118">
        <f>+SFP!AI100</f>
        <v>458337952.59499365</v>
      </c>
      <c r="AU1564" s="118">
        <f>+SFP!AJ100</f>
        <v>177043706.8856712</v>
      </c>
      <c r="AV1564" s="118">
        <f>+SFP!AK100</f>
        <v>376960920.8207984</v>
      </c>
      <c r="AW1564" s="118">
        <f>+SFP!AL100</f>
        <v>230400268.05914903</v>
      </c>
      <c r="AX1564" s="118">
        <f>+SFP!AM100</f>
        <v>541457352.25887454</v>
      </c>
      <c r="AY1564" s="118">
        <f>+SFP!AN100</f>
        <v>257644850.52603376</v>
      </c>
      <c r="AZ1564" s="118">
        <f>+SFP!AO100</f>
        <v>454668059.68441921</v>
      </c>
      <c r="BA1564" s="118">
        <f>+SFP!AP100</f>
        <v>189102279.89921671</v>
      </c>
      <c r="BB1564" s="118">
        <f>+SFP!AQ100</f>
        <v>349184302.04006171</v>
      </c>
      <c r="BC1564" s="118">
        <f>+SFP!AR100</f>
        <v>198242386.6331346</v>
      </c>
      <c r="BD1564" s="118">
        <f>+SFP!AS100</f>
        <v>475423633.2531569</v>
      </c>
      <c r="BE1564" s="118">
        <f>+SFP!AT100</f>
        <v>286586492.45846194</v>
      </c>
      <c r="BF1564" s="118">
        <f>+SFP!AU100</f>
        <v>491352749.79073566</v>
      </c>
      <c r="BG1564" s="118">
        <f>+SFP!AV100</f>
        <v>203139542.52888578</v>
      </c>
      <c r="BH1564" s="118">
        <f>+SFP!AW100</f>
        <v>430506041.16194469</v>
      </c>
      <c r="BI1564" s="118">
        <f>+SFP!AX100</f>
        <v>245853882.5408687</v>
      </c>
      <c r="BJ1564" s="118">
        <f>+SFP!AY100</f>
        <v>594615491.21938455</v>
      </c>
      <c r="BK1564" s="118">
        <f>+SFP!AZ100</f>
        <v>265194322.84140074</v>
      </c>
      <c r="BL1564" s="118">
        <f>+SFP!BA100</f>
        <v>465133855.09967649</v>
      </c>
      <c r="BM1564" s="118">
        <f>+SFP!BB100</f>
        <v>192074576.00791234</v>
      </c>
      <c r="BN1564" s="118">
        <f>+SFP!BC100</f>
        <v>353191172.01036048</v>
      </c>
      <c r="BO1564" s="118">
        <f>+SFP!BD100</f>
        <v>172743643.2335307</v>
      </c>
      <c r="BP1564" s="118">
        <f>+SFP!BE100</f>
        <v>430100579.12649649</v>
      </c>
      <c r="BQ1564" s="118">
        <f>+SFP!BF100</f>
        <v>294856107.19474739</v>
      </c>
      <c r="BR1564" s="118">
        <f>+SFP!BG100</f>
        <v>500834590.97223902</v>
      </c>
      <c r="BS1564" s="118">
        <f>+SFP!BH100</f>
        <v>187099269.24016327</v>
      </c>
      <c r="BT1564" s="118">
        <f>+SFP!BI100</f>
        <v>403404214.67871469</v>
      </c>
      <c r="BU1564" s="118">
        <f>+SFP!BJ100</f>
        <v>237939080.58587503</v>
      </c>
      <c r="BV1564" s="118">
        <f>+SFP!BK100</f>
        <v>574769974.66652608</v>
      </c>
      <c r="BW1564" s="1045">
        <f t="shared" si="3939"/>
        <v>18293935209.276161</v>
      </c>
    </row>
    <row r="1565" spans="1:75" x14ac:dyDescent="0.3">
      <c r="A1565" s="5" t="s">
        <v>200</v>
      </c>
      <c r="O1565" s="487">
        <f>+SFP!D101-SFP!C101</f>
        <v>-17485381.519103706</v>
      </c>
      <c r="P1565" s="118">
        <f>+SFP!E101-SFP!D101</f>
        <v>13466347.69258377</v>
      </c>
      <c r="Q1565" s="1041">
        <f>+SFP!F101-SFP!E101</f>
        <v>-18268958.835451465</v>
      </c>
      <c r="R1565" s="118">
        <f>+SFP!G101-SFP!F101</f>
        <v>11706010.720399674</v>
      </c>
      <c r="S1565" s="118">
        <f>+SFP!H101-SFP!G101</f>
        <v>-8497721.7449628562</v>
      </c>
      <c r="T1565" s="118">
        <f>+SFP!I101-SFP!H101</f>
        <v>22654100.482654527</v>
      </c>
      <c r="U1565" s="118">
        <f>+SFP!J101-SFP!I101</f>
        <v>-19018499.652582988</v>
      </c>
      <c r="V1565" s="118">
        <f>+SFP!K101-SFP!J101</f>
        <v>14127708.42655538</v>
      </c>
      <c r="W1565" s="118">
        <f>+SFP!L101-SFP!K101</f>
        <v>-18429394.672153242</v>
      </c>
      <c r="X1565" s="118">
        <f>+SFP!M101-SFP!L101</f>
        <v>17639038.512869168</v>
      </c>
      <c r="Y1565" s="118">
        <f>+SFP!N101-SFP!M101</f>
        <v>-14614813.304669928</v>
      </c>
      <c r="Z1565" s="118">
        <f>+SFP!O101-SFP!N101</f>
        <v>30286904.4337615</v>
      </c>
      <c r="AA1565" s="118">
        <f>+SFP!P101-SFP!O101</f>
        <v>-30428030.536497779</v>
      </c>
      <c r="AB1565" s="118">
        <f>+SFP!Q101-SFP!P101</f>
        <v>13815602.873294469</v>
      </c>
      <c r="AC1565" s="118">
        <f>+SFP!R101-SFP!Q101</f>
        <v>-18916583.912103746</v>
      </c>
      <c r="AD1565" s="118">
        <f>+SFP!S101-SFP!R101</f>
        <v>11983240.182978041</v>
      </c>
      <c r="AE1565" s="118">
        <f>+SFP!T101-SFP!S101</f>
        <v>-8626052.5441277474</v>
      </c>
      <c r="AF1565" s="118">
        <f>+SFP!U101-SFP!T101</f>
        <v>23793954.995544821</v>
      </c>
      <c r="AG1565" s="118">
        <f>+SFP!V101-SFP!U101</f>
        <v>-19953962.221932091</v>
      </c>
      <c r="AH1565" s="118">
        <f>+SFP!W101-SFP!V101</f>
        <v>14450272.540970251</v>
      </c>
      <c r="AI1565" s="118">
        <f>+SFP!X101-SFP!W101</f>
        <v>-18959235.377771094</v>
      </c>
      <c r="AJ1565" s="118">
        <f>+SFP!Y101-SFP!X101</f>
        <v>18167574.415205337</v>
      </c>
      <c r="AK1565" s="118">
        <f>+SFP!Z101-SFP!Y101</f>
        <v>-15000747.563640095</v>
      </c>
      <c r="AL1565" s="118">
        <f>+SFP!AA101-SFP!Z101</f>
        <v>31589315.651073277</v>
      </c>
      <c r="AM1565" s="118">
        <f>+SFP!AB101-SFP!AA101</f>
        <v>-30580697.849264935</v>
      </c>
      <c r="AN1565" s="118">
        <f>+SFP!AC101-SFP!AB101</f>
        <v>15430353.334571257</v>
      </c>
      <c r="AO1565" s="118">
        <f>+SFP!AD101-SFP!AC101</f>
        <v>-20770235.688498124</v>
      </c>
      <c r="AP1565" s="118">
        <f>+SFP!AE101-SFP!AD101</f>
        <v>13464407.024131477</v>
      </c>
      <c r="AQ1565" s="118">
        <f>+SFP!AF101-SFP!AE101</f>
        <v>-9885484.1233249605</v>
      </c>
      <c r="AR1565" s="118">
        <f>+SFP!AG101-SFP!AF101</f>
        <v>25594854.037091374</v>
      </c>
      <c r="AS1565" s="118">
        <f>+SFP!AH101-SFP!AG101</f>
        <v>-21547544.151820503</v>
      </c>
      <c r="AT1565" s="118">
        <f>+SFP!AI101-SFP!AH101</f>
        <v>16181456.329602905</v>
      </c>
      <c r="AU1565" s="118">
        <f>+SFP!AJ101-SFP!AI101</f>
        <v>-20978315.738856517</v>
      </c>
      <c r="AV1565" s="118">
        <f>+SFP!AK101-SFP!AJ101</f>
        <v>20088431.333735034</v>
      </c>
      <c r="AW1565" s="118">
        <f>+SFP!AL101-SFP!AK101</f>
        <v>-16715357.926455855</v>
      </c>
      <c r="AX1565" s="118">
        <f>+SFP!AM101-SFP!AL101</f>
        <v>34153986.872939847</v>
      </c>
      <c r="AY1565" s="118">
        <f>+SFP!AN101-SFP!AM101</f>
        <v>-37166637.366886176</v>
      </c>
      <c r="AZ1565" s="118">
        <f>+SFP!AO101-SFP!AN101</f>
        <v>13533949.418665823</v>
      </c>
      <c r="BA1565" s="118">
        <f>+SFP!AP101-SFP!AO101</f>
        <v>-18438486.199802171</v>
      </c>
      <c r="BB1565" s="118">
        <f>+SFP!AQ101-SFP!AP101</f>
        <v>11720331.196828589</v>
      </c>
      <c r="BC1565" s="118">
        <f>+SFP!AR101-SFP!AQ101</f>
        <v>-8422452.1216494814</v>
      </c>
      <c r="BD1565" s="118">
        <f>+SFP!AS101-SFP!AR101</f>
        <v>22822968.346970074</v>
      </c>
      <c r="BE1565" s="118">
        <f>+SFP!AT101-SFP!AS101</f>
        <v>-19101051.682181217</v>
      </c>
      <c r="BF1565" s="118">
        <f>+SFP!AU101-SFP!AT101</f>
        <v>14238248.576552078</v>
      </c>
      <c r="BG1565" s="118">
        <f>+SFP!AV101-SFP!AU101</f>
        <v>-18656802.84275876</v>
      </c>
      <c r="BH1565" s="118">
        <f>+SFP!AW101-SFP!AV101</f>
        <v>17829291.243329935</v>
      </c>
      <c r="BI1565" s="118">
        <f>+SFP!AX101-SFP!AW101</f>
        <v>-14721573.360435449</v>
      </c>
      <c r="BJ1565" s="118">
        <f>+SFP!AY101-SFP!AX101</f>
        <v>30750654.013243727</v>
      </c>
      <c r="BK1565" s="118">
        <f>+SFP!AZ101-SFP!AY101</f>
        <v>-26575115.749920659</v>
      </c>
      <c r="BL1565" s="118">
        <f>+SFP!BA101-SFP!AZ101</f>
        <v>16690905.351833262</v>
      </c>
      <c r="BM1565" s="118">
        <f>+SFP!BB101-SFP!BA101</f>
        <v>-23366182.321623698</v>
      </c>
      <c r="BN1565" s="118">
        <f>+SFP!BC101-SFP!BB101</f>
        <v>14274187.193855751</v>
      </c>
      <c r="BO1565" s="118">
        <f>+SFP!BD101-SFP!BC101</f>
        <v>-9855441.5134705491</v>
      </c>
      <c r="BP1565" s="118">
        <f>+SFP!BE101-SFP!BD101</f>
        <v>29637930.247817099</v>
      </c>
      <c r="BQ1565" s="118">
        <f>+SFP!BF101-SFP!BE101</f>
        <v>-24601979.027699299</v>
      </c>
      <c r="BR1565" s="118">
        <f>+SFP!BG101-SFP!BF101</f>
        <v>17555651.522617996</v>
      </c>
      <c r="BS1565" s="118">
        <f>+SFP!BH101-SFP!BG101</f>
        <v>-23486459.727857448</v>
      </c>
      <c r="BT1565" s="118">
        <f>+SFP!BI101-SFP!BH101</f>
        <v>22426353.332617782</v>
      </c>
      <c r="BU1565" s="118">
        <f>+SFP!BJ101-SFP!BI101</f>
        <v>-18259311.4652045</v>
      </c>
      <c r="BV1565" s="118">
        <f>+SFP!BK101-SFP!BJ101</f>
        <v>39996395.757536054</v>
      </c>
      <c r="BW1565" s="1045">
        <f t="shared" si="3939"/>
        <v>28741915.319123238</v>
      </c>
    </row>
    <row r="1566" spans="1:75" ht="16.2" thickBot="1" x14ac:dyDescent="0.35">
      <c r="A1566" s="5" t="s">
        <v>579</v>
      </c>
      <c r="O1566" s="491">
        <f>+SFP!D105</f>
        <v>582072443.65487778</v>
      </c>
      <c r="P1566" s="354">
        <f>+SFP!E105</f>
        <v>447042902.76432014</v>
      </c>
      <c r="Q1566" s="354">
        <f>+SFP!F105</f>
        <v>428148909.78371555</v>
      </c>
      <c r="R1566" s="354">
        <f>+SFP!G105</f>
        <v>391104345.37940216</v>
      </c>
      <c r="S1566" s="354">
        <f>+SFP!H105</f>
        <v>530326023.52643639</v>
      </c>
      <c r="T1566" s="354">
        <f>+SFP!I105</f>
        <v>744336770.37185585</v>
      </c>
      <c r="U1566" s="354">
        <f>+SFP!J105</f>
        <v>646570727.15854061</v>
      </c>
      <c r="V1566" s="354">
        <f>+SFP!K105</f>
        <v>467367818.1178751</v>
      </c>
      <c r="W1566" s="354">
        <f>+SFP!L105</f>
        <v>509473098.21961212</v>
      </c>
      <c r="X1566" s="354">
        <f>+SFP!M105</f>
        <v>579749255.85977042</v>
      </c>
      <c r="Y1566" s="354">
        <f>+SFP!N105</f>
        <v>605817054.46737015</v>
      </c>
      <c r="Z1566" s="354">
        <f>+SFP!O105</f>
        <v>984959997.45238602</v>
      </c>
      <c r="AA1566" s="354">
        <f>+SFP!P105</f>
        <v>626920614.11214519</v>
      </c>
      <c r="AB1566" s="354">
        <f>+SFP!Q105</f>
        <v>478702761.18058085</v>
      </c>
      <c r="AC1566" s="354">
        <f>+SFP!R105</f>
        <v>459287595.61855167</v>
      </c>
      <c r="AD1566" s="354">
        <f>+SFP!S105</f>
        <v>417924002.69995165</v>
      </c>
      <c r="AE1566" s="354">
        <f>+SFP!T105</f>
        <v>570373451.20589411</v>
      </c>
      <c r="AF1566" s="354">
        <f>+SFP!U105</f>
        <v>803311973.19773698</v>
      </c>
      <c r="AG1566" s="354">
        <f>+SFP!V105</f>
        <v>696889990.73921835</v>
      </c>
      <c r="AH1566" s="354">
        <f>+SFP!W105</f>
        <v>500580055.03521991</v>
      </c>
      <c r="AI1566" s="354">
        <f>+SFP!X105</f>
        <v>547809701.34990728</v>
      </c>
      <c r="AJ1566" s="354">
        <f>+SFP!Y105</f>
        <v>622924627.3573494</v>
      </c>
      <c r="AK1566" s="354">
        <f>+SFP!Z105</f>
        <v>652562409.30412924</v>
      </c>
      <c r="AL1566" s="354">
        <f>+SFP!AA105</f>
        <v>1064180959.4151448</v>
      </c>
      <c r="AM1566" s="354">
        <f>+SFP!AB105</f>
        <v>673100705.94537532</v>
      </c>
      <c r="AN1566" s="354">
        <f>+SFP!AC105</f>
        <v>514878447.01951671</v>
      </c>
      <c r="AO1566" s="354">
        <f>+SFP!AD105</f>
        <v>494615027.07872844</v>
      </c>
      <c r="AP1566" s="354">
        <f>+SFP!AE105</f>
        <v>449567537.9773947</v>
      </c>
      <c r="AQ1566" s="354">
        <f>+SFP!AF105</f>
        <v>613699239.79790735</v>
      </c>
      <c r="AR1566" s="354">
        <f>+SFP!AG105</f>
        <v>856986973.48655319</v>
      </c>
      <c r="AS1566" s="354">
        <f>+SFP!AH105</f>
        <v>748750080.1762352</v>
      </c>
      <c r="AT1566" s="354">
        <f>+SFP!AI105</f>
        <v>539256355.61572349</v>
      </c>
      <c r="AU1566" s="354">
        <f>+SFP!AJ105</f>
        <v>589058861.89632785</v>
      </c>
      <c r="AV1566" s="354">
        <f>+SFP!AK105</f>
        <v>669716354.8985616</v>
      </c>
      <c r="AW1566" s="354">
        <f>+SFP!AL105</f>
        <v>701317718.71586013</v>
      </c>
      <c r="AX1566" s="354">
        <f>+SFP!AM105</f>
        <v>1139730143.8682325</v>
      </c>
      <c r="AY1566" s="354">
        <f>+SFP!AN105</f>
        <v>683010489.64299512</v>
      </c>
      <c r="AZ1566" s="354">
        <f>+SFP!AO105</f>
        <v>520751821.57856321</v>
      </c>
      <c r="BA1566" s="354">
        <f>+SFP!AP105</f>
        <v>500037669.1185804</v>
      </c>
      <c r="BB1566" s="354">
        <f>+SFP!AQ105</f>
        <v>454341309.41189742</v>
      </c>
      <c r="BC1566" s="354">
        <f>+SFP!AR105</f>
        <v>621383319.25716794</v>
      </c>
      <c r="BD1566" s="354">
        <f>+SFP!AS105</f>
        <v>874653405.48936224</v>
      </c>
      <c r="BE1566" s="354">
        <f>+SFP!AT105</f>
        <v>759517424.00221241</v>
      </c>
      <c r="BF1566" s="354">
        <f>+SFP!AU105</f>
        <v>544758131.85490763</v>
      </c>
      <c r="BG1566" s="354">
        <f>+SFP!AV105</f>
        <v>596682631.15150726</v>
      </c>
      <c r="BH1566" s="354">
        <f>+SFP!AW105</f>
        <v>678321064.8749485</v>
      </c>
      <c r="BI1566" s="354">
        <f>+SFP!AX105</f>
        <v>711105965.96387899</v>
      </c>
      <c r="BJ1566" s="354">
        <f>+SFP!AY105</f>
        <v>1159978282.6441526</v>
      </c>
      <c r="BK1566" s="354">
        <f>+SFP!AZ105</f>
        <v>724161541.77099109</v>
      </c>
      <c r="BL1566" s="354">
        <f>+SFP!BA105</f>
        <v>554934482.89824677</v>
      </c>
      <c r="BM1566" s="354">
        <f>+SFP!BB105</f>
        <v>532392535.52472258</v>
      </c>
      <c r="BN1566" s="354">
        <f>+SFP!BC105</f>
        <v>484963906.34438896</v>
      </c>
      <c r="BO1566" s="354">
        <f>+SFP!BD105</f>
        <v>660067947.55520606</v>
      </c>
      <c r="BP1566" s="354">
        <f>+SFP!BE105</f>
        <v>923686310.94144213</v>
      </c>
      <c r="BQ1566" s="354">
        <f>+SFP!BF105</f>
        <v>805054026.297405</v>
      </c>
      <c r="BR1566" s="354">
        <f>+SFP!BG105</f>
        <v>580761916.8252629</v>
      </c>
      <c r="BS1566" s="354">
        <f>+SFP!BH105</f>
        <v>633800936.05085242</v>
      </c>
      <c r="BT1566" s="354">
        <f>+SFP!BI105</f>
        <v>720865540.74762762</v>
      </c>
      <c r="BU1566" s="354">
        <f>+SFP!BJ105</f>
        <v>754170683.13169968</v>
      </c>
      <c r="BV1566" s="354">
        <f>+SFP!BK105</f>
        <v>1225794867.9304147</v>
      </c>
      <c r="BW1566" s="308">
        <f t="shared" si="3939"/>
        <v>39054311145.456833</v>
      </c>
    </row>
    <row r="1567" spans="1:75" x14ac:dyDescent="0.3">
      <c r="O1567" s="119"/>
      <c r="P1567" s="119"/>
      <c r="Q1567" s="119"/>
      <c r="R1567" s="119"/>
      <c r="S1567" s="119"/>
      <c r="T1567" s="119"/>
      <c r="U1567" s="119"/>
      <c r="V1567" s="119"/>
      <c r="W1567" s="119"/>
      <c r="X1567" s="119"/>
      <c r="Y1567" s="119"/>
      <c r="Z1567" s="119"/>
      <c r="AA1567" s="119"/>
      <c r="AB1567" s="119"/>
      <c r="AC1567" s="119"/>
      <c r="AD1567" s="119"/>
      <c r="AE1567" s="119"/>
      <c r="AF1567" s="119"/>
      <c r="AG1567" s="119"/>
      <c r="AH1567" s="119"/>
      <c r="AI1567" s="119"/>
      <c r="AJ1567" s="119"/>
      <c r="AK1567" s="119"/>
      <c r="AL1567" s="119"/>
      <c r="AM1567" s="119"/>
      <c r="AN1567" s="119"/>
      <c r="AO1567" s="119"/>
      <c r="AP1567" s="119"/>
      <c r="AQ1567" s="119"/>
      <c r="AR1567" s="119"/>
      <c r="AS1567" s="119"/>
      <c r="AT1567" s="119"/>
      <c r="AU1567" s="119"/>
      <c r="AV1567" s="119"/>
      <c r="AW1567" s="119"/>
      <c r="AX1567" s="119"/>
      <c r="AY1567" s="119"/>
      <c r="AZ1567" s="119"/>
      <c r="BA1567" s="119"/>
      <c r="BB1567" s="119"/>
      <c r="BC1567" s="119"/>
      <c r="BD1567" s="119"/>
      <c r="BE1567" s="119"/>
      <c r="BF1567" s="119"/>
      <c r="BG1567" s="119"/>
      <c r="BH1567" s="119"/>
      <c r="BI1567" s="119"/>
      <c r="BJ1567" s="119"/>
      <c r="BK1567" s="119"/>
      <c r="BL1567" s="119"/>
      <c r="BM1567" s="119"/>
      <c r="BN1567" s="119"/>
      <c r="BO1567" s="119"/>
      <c r="BP1567" s="119"/>
      <c r="BQ1567" s="119"/>
      <c r="BR1567" s="119"/>
      <c r="BS1567" s="119"/>
      <c r="BT1567" s="119"/>
      <c r="BU1567" s="119"/>
      <c r="BV1567" s="119"/>
      <c r="BW1567" s="292">
        <f t="shared" si="3939"/>
        <v>0</v>
      </c>
    </row>
    <row r="1568" spans="1:75" ht="16.2" thickBot="1" x14ac:dyDescent="0.35">
      <c r="A1568" s="3" t="s">
        <v>1038</v>
      </c>
      <c r="O1568" s="119"/>
      <c r="P1568" s="119"/>
      <c r="Q1568" s="119"/>
      <c r="R1568" s="119"/>
      <c r="S1568" s="119"/>
      <c r="T1568" s="119"/>
      <c r="U1568" s="119"/>
      <c r="V1568" s="119"/>
      <c r="W1568" s="119"/>
      <c r="X1568" s="119"/>
      <c r="Y1568" s="119"/>
      <c r="Z1568" s="119"/>
      <c r="AA1568" s="119"/>
      <c r="AB1568" s="119"/>
      <c r="AC1568" s="119"/>
      <c r="AD1568" s="119"/>
      <c r="AE1568" s="119"/>
      <c r="AF1568" s="119"/>
      <c r="AG1568" s="119"/>
      <c r="AH1568" s="119"/>
      <c r="AI1568" s="119"/>
      <c r="AJ1568" s="119"/>
      <c r="AK1568" s="119"/>
      <c r="AL1568" s="119"/>
      <c r="AM1568" s="119"/>
      <c r="AN1568" s="119"/>
      <c r="AO1568" s="119"/>
      <c r="AP1568" s="119"/>
      <c r="AQ1568" s="119"/>
      <c r="AR1568" s="119"/>
      <c r="AS1568" s="119"/>
      <c r="AT1568" s="119"/>
      <c r="AU1568" s="119"/>
      <c r="AV1568" s="119"/>
      <c r="AW1568" s="119"/>
      <c r="AX1568" s="119"/>
      <c r="AY1568" s="119"/>
      <c r="AZ1568" s="119"/>
      <c r="BA1568" s="119"/>
      <c r="BB1568" s="119"/>
      <c r="BC1568" s="119"/>
      <c r="BD1568" s="119"/>
      <c r="BE1568" s="119"/>
      <c r="BF1568" s="119"/>
      <c r="BG1568" s="119"/>
      <c r="BH1568" s="119"/>
      <c r="BI1568" s="119"/>
      <c r="BJ1568" s="119"/>
      <c r="BK1568" s="119"/>
      <c r="BL1568" s="119"/>
      <c r="BM1568" s="119"/>
      <c r="BN1568" s="119"/>
      <c r="BO1568" s="119"/>
      <c r="BP1568" s="119"/>
      <c r="BQ1568" s="119"/>
      <c r="BR1568" s="119"/>
      <c r="BS1568" s="119"/>
      <c r="BT1568" s="119"/>
      <c r="BU1568" s="119"/>
      <c r="BV1568" s="119"/>
      <c r="BW1568" s="290">
        <f t="shared" si="3939"/>
        <v>0</v>
      </c>
    </row>
    <row r="1569" spans="1:75" x14ac:dyDescent="0.3">
      <c r="A1569" s="106" t="s">
        <v>1036</v>
      </c>
      <c r="O1569" s="1042">
        <f>+SFP!C102</f>
        <v>130500000</v>
      </c>
      <c r="P1569" s="1043">
        <f t="shared" ref="P1569:AU1569" si="3952">+O718+O743</f>
        <v>5060116.5159747414</v>
      </c>
      <c r="Q1569" s="1043">
        <f t="shared" si="3952"/>
        <v>6578983.877433165</v>
      </c>
      <c r="R1569" s="1043">
        <f t="shared" si="3952"/>
        <v>10103628.175228182</v>
      </c>
      <c r="S1569" s="1043">
        <f t="shared" si="3952"/>
        <v>7003650.1995582487</v>
      </c>
      <c r="T1569" s="1043">
        <f t="shared" si="3952"/>
        <v>28203715.698579602</v>
      </c>
      <c r="U1569" s="1043">
        <f t="shared" si="3952"/>
        <v>39439447.228008792</v>
      </c>
      <c r="V1569" s="1043">
        <f t="shared" si="3952"/>
        <v>0</v>
      </c>
      <c r="W1569" s="1043">
        <f t="shared" si="3952"/>
        <v>234391.74220422618</v>
      </c>
      <c r="X1569" s="1043">
        <f t="shared" si="3952"/>
        <v>19899492.539334681</v>
      </c>
      <c r="Y1569" s="1043">
        <f t="shared" si="3952"/>
        <v>19501687.22161182</v>
      </c>
      <c r="Z1569" s="1043">
        <f t="shared" si="3952"/>
        <v>16981749.07628493</v>
      </c>
      <c r="AA1569" s="1043">
        <f t="shared" si="3952"/>
        <v>27197519.522858411</v>
      </c>
      <c r="AB1569" s="1043">
        <f t="shared" si="3952"/>
        <v>0</v>
      </c>
      <c r="AC1569" s="1043">
        <f t="shared" si="3952"/>
        <v>0</v>
      </c>
      <c r="AD1569" s="1043">
        <f t="shared" si="3952"/>
        <v>11270064.052691273</v>
      </c>
      <c r="AE1569" s="1043">
        <f t="shared" si="3952"/>
        <v>11189313.199583318</v>
      </c>
      <c r="AF1569" s="1043">
        <f t="shared" si="3952"/>
        <v>49906238.679963171</v>
      </c>
      <c r="AG1569" s="1043">
        <f t="shared" si="3952"/>
        <v>49583780.016598374</v>
      </c>
      <c r="AH1569" s="1043">
        <f t="shared" si="3952"/>
        <v>538429.46296966833</v>
      </c>
      <c r="AI1569" s="1043">
        <f t="shared" si="3952"/>
        <v>4039821.1303727478</v>
      </c>
      <c r="AJ1569" s="1043">
        <f t="shared" si="3952"/>
        <v>33827412.218984731</v>
      </c>
      <c r="AK1569" s="1043">
        <f t="shared" si="3952"/>
        <v>36832550.022670925</v>
      </c>
      <c r="AL1569" s="1043">
        <f t="shared" si="3952"/>
        <v>28824893.117215917</v>
      </c>
      <c r="AM1569" s="1043">
        <f t="shared" si="3952"/>
        <v>90726009.215167135</v>
      </c>
      <c r="AN1569" s="1043">
        <f t="shared" si="3952"/>
        <v>0</v>
      </c>
      <c r="AO1569" s="1043">
        <f t="shared" si="3952"/>
        <v>0</v>
      </c>
      <c r="AP1569" s="1043">
        <f t="shared" si="3952"/>
        <v>3409269.7109882175</v>
      </c>
      <c r="AQ1569" s="1043">
        <f t="shared" si="3952"/>
        <v>11843782.232771255</v>
      </c>
      <c r="AR1569" s="1043">
        <f t="shared" si="3952"/>
        <v>37466926.31131497</v>
      </c>
      <c r="AS1569" s="1043">
        <f t="shared" si="3952"/>
        <v>51455388.344760418</v>
      </c>
      <c r="AT1569" s="1043">
        <f t="shared" si="3952"/>
        <v>417528.61593978689</v>
      </c>
      <c r="AU1569" s="1043">
        <f t="shared" si="3952"/>
        <v>3506334.1530968235</v>
      </c>
      <c r="AV1569" s="1043">
        <f t="shared" ref="AV1569:BV1569" si="3953">+AU718+AU743</f>
        <v>22029442.834589276</v>
      </c>
      <c r="AW1569" s="1043">
        <f t="shared" si="3953"/>
        <v>25515176.903938033</v>
      </c>
      <c r="AX1569" s="1043">
        <f t="shared" si="3953"/>
        <v>14848063.625907429</v>
      </c>
      <c r="AY1569" s="1043">
        <f t="shared" si="3953"/>
        <v>65074241.585208893</v>
      </c>
      <c r="AZ1569" s="1043">
        <f t="shared" si="3953"/>
        <v>0</v>
      </c>
      <c r="BA1569" s="1043">
        <f t="shared" si="3953"/>
        <v>0</v>
      </c>
      <c r="BB1569" s="1043">
        <f t="shared" si="3953"/>
        <v>84180.191349311557</v>
      </c>
      <c r="BC1569" s="1043">
        <f t="shared" si="3953"/>
        <v>10386403.957175884</v>
      </c>
      <c r="BD1569" s="1043">
        <f t="shared" si="3953"/>
        <v>32076308.155637197</v>
      </c>
      <c r="BE1569" s="1043">
        <f t="shared" si="3953"/>
        <v>45820596.107946619</v>
      </c>
      <c r="BF1569" s="1043">
        <f t="shared" si="3953"/>
        <v>0</v>
      </c>
      <c r="BG1569" s="1043">
        <f t="shared" si="3953"/>
        <v>1497847.2318446455</v>
      </c>
      <c r="BH1569" s="1043">
        <f t="shared" si="3953"/>
        <v>19501712.014885299</v>
      </c>
      <c r="BI1569" s="1043">
        <f t="shared" si="3953"/>
        <v>25401108.40681991</v>
      </c>
      <c r="BJ1569" s="1043">
        <f t="shared" si="3953"/>
        <v>20134405.525576476</v>
      </c>
      <c r="BK1569" s="1043">
        <f t="shared" si="3953"/>
        <v>77338687.624099433</v>
      </c>
      <c r="BL1569" s="1043">
        <f t="shared" si="3953"/>
        <v>0</v>
      </c>
      <c r="BM1569" s="1043">
        <f t="shared" si="3953"/>
        <v>0</v>
      </c>
      <c r="BN1569" s="1043">
        <f t="shared" si="3953"/>
        <v>0</v>
      </c>
      <c r="BO1569" s="1043">
        <f t="shared" si="3953"/>
        <v>6769057.7641270356</v>
      </c>
      <c r="BP1569" s="1043">
        <f t="shared" si="3953"/>
        <v>32799817.464703828</v>
      </c>
      <c r="BQ1569" s="1043">
        <f t="shared" si="3953"/>
        <v>42862781.428564705</v>
      </c>
      <c r="BR1569" s="1043">
        <f t="shared" si="3953"/>
        <v>0</v>
      </c>
      <c r="BS1569" s="1043">
        <f t="shared" si="3953"/>
        <v>1145883.2188137679</v>
      </c>
      <c r="BT1569" s="1043">
        <f t="shared" si="3953"/>
        <v>21257729.78162878</v>
      </c>
      <c r="BU1569" s="1043">
        <f t="shared" si="3953"/>
        <v>22247702.438430842</v>
      </c>
      <c r="BV1569" s="1043">
        <f t="shared" si="3953"/>
        <v>18561396.781822629</v>
      </c>
      <c r="BW1569" s="1044">
        <f t="shared" si="3939"/>
        <v>1240894665.3252354</v>
      </c>
    </row>
    <row r="1570" spans="1:75" x14ac:dyDescent="0.3">
      <c r="A1570" s="106" t="s">
        <v>1037</v>
      </c>
      <c r="O1570" s="487">
        <f>+N1563</f>
        <v>0</v>
      </c>
      <c r="P1570" s="118">
        <f>+O1563</f>
        <v>0</v>
      </c>
      <c r="Q1570" s="118">
        <f>+P1563</f>
        <v>0</v>
      </c>
      <c r="R1570" s="118">
        <f t="shared" ref="R1570:BV1570" si="3954">+Q1563</f>
        <v>0</v>
      </c>
      <c r="S1570" s="118">
        <f t="shared" si="3954"/>
        <v>0</v>
      </c>
      <c r="T1570" s="118">
        <f t="shared" si="3954"/>
        <v>0</v>
      </c>
      <c r="U1570" s="118">
        <f t="shared" si="3954"/>
        <v>95507.021998079988</v>
      </c>
      <c r="V1570" s="118">
        <f t="shared" si="3954"/>
        <v>0</v>
      </c>
      <c r="W1570" s="118">
        <f t="shared" si="3954"/>
        <v>0</v>
      </c>
      <c r="X1570" s="118">
        <f t="shared" si="3954"/>
        <v>0</v>
      </c>
      <c r="Y1570" s="118">
        <f t="shared" si="3954"/>
        <v>0</v>
      </c>
      <c r="Z1570" s="118">
        <f t="shared" si="3954"/>
        <v>0</v>
      </c>
      <c r="AA1570" s="118">
        <f t="shared" si="3954"/>
        <v>573042.13198847987</v>
      </c>
      <c r="AB1570" s="118">
        <f t="shared" si="3954"/>
        <v>0</v>
      </c>
      <c r="AC1570" s="118">
        <f t="shared" si="3954"/>
        <v>0</v>
      </c>
      <c r="AD1570" s="118">
        <f t="shared" si="3954"/>
        <v>0</v>
      </c>
      <c r="AE1570" s="118">
        <f t="shared" si="3954"/>
        <v>0</v>
      </c>
      <c r="AF1570" s="118">
        <f t="shared" si="3954"/>
        <v>0</v>
      </c>
      <c r="AG1570" s="118">
        <f t="shared" si="3954"/>
        <v>73135.382450842575</v>
      </c>
      <c r="AH1570" s="118">
        <f t="shared" si="3954"/>
        <v>0</v>
      </c>
      <c r="AI1570" s="118">
        <f t="shared" si="3954"/>
        <v>0</v>
      </c>
      <c r="AJ1570" s="118">
        <f t="shared" si="3954"/>
        <v>0</v>
      </c>
      <c r="AK1570" s="118">
        <f t="shared" si="3954"/>
        <v>0</v>
      </c>
      <c r="AL1570" s="118">
        <f t="shared" si="3954"/>
        <v>0</v>
      </c>
      <c r="AM1570" s="118">
        <f t="shared" si="3954"/>
        <v>590466.31787245197</v>
      </c>
      <c r="AN1570" s="118">
        <f t="shared" si="3954"/>
        <v>0</v>
      </c>
      <c r="AO1570" s="118">
        <f t="shared" si="3954"/>
        <v>0</v>
      </c>
      <c r="AP1570" s="118">
        <f t="shared" si="3954"/>
        <v>0</v>
      </c>
      <c r="AQ1570" s="118">
        <f t="shared" si="3954"/>
        <v>0</v>
      </c>
      <c r="AR1570" s="118">
        <f t="shared" si="3954"/>
        <v>0</v>
      </c>
      <c r="AS1570" s="118">
        <f t="shared" si="3954"/>
        <v>44808.526445425472</v>
      </c>
      <c r="AT1570" s="118">
        <f t="shared" si="3954"/>
        <v>0</v>
      </c>
      <c r="AU1570" s="118">
        <f t="shared" si="3954"/>
        <v>0</v>
      </c>
      <c r="AV1570" s="118">
        <f t="shared" si="3954"/>
        <v>0</v>
      </c>
      <c r="AW1570" s="118">
        <f t="shared" si="3954"/>
        <v>0</v>
      </c>
      <c r="AX1570" s="118">
        <f t="shared" si="3954"/>
        <v>0</v>
      </c>
      <c r="AY1570" s="118">
        <f t="shared" si="3954"/>
        <v>537702.31734510569</v>
      </c>
      <c r="AZ1570" s="118">
        <f t="shared" si="3954"/>
        <v>0</v>
      </c>
      <c r="BA1570" s="118">
        <f t="shared" si="3954"/>
        <v>0</v>
      </c>
      <c r="BB1570" s="118">
        <f t="shared" si="3954"/>
        <v>0</v>
      </c>
      <c r="BC1570" s="118">
        <f t="shared" si="3954"/>
        <v>0</v>
      </c>
      <c r="BD1570" s="118">
        <f t="shared" si="3954"/>
        <v>0</v>
      </c>
      <c r="BE1570" s="118">
        <f t="shared" si="3954"/>
        <v>0</v>
      </c>
      <c r="BF1570" s="118">
        <f t="shared" si="3954"/>
        <v>0</v>
      </c>
      <c r="BG1570" s="118">
        <f t="shared" si="3954"/>
        <v>0</v>
      </c>
      <c r="BH1570" s="118">
        <f t="shared" si="3954"/>
        <v>0</v>
      </c>
      <c r="BI1570" s="118">
        <f t="shared" si="3954"/>
        <v>0</v>
      </c>
      <c r="BJ1570" s="118">
        <f t="shared" si="3954"/>
        <v>0</v>
      </c>
      <c r="BK1570" s="118">
        <f t="shared" si="3954"/>
        <v>554777.24228636385</v>
      </c>
      <c r="BL1570" s="118">
        <f t="shared" si="3954"/>
        <v>0</v>
      </c>
      <c r="BM1570" s="118">
        <f t="shared" si="3954"/>
        <v>0</v>
      </c>
      <c r="BN1570" s="118">
        <f t="shared" si="3954"/>
        <v>0</v>
      </c>
      <c r="BO1570" s="118">
        <f t="shared" si="3954"/>
        <v>0</v>
      </c>
      <c r="BP1570" s="118">
        <f t="shared" si="3954"/>
        <v>0</v>
      </c>
      <c r="BQ1570" s="118">
        <f t="shared" si="3954"/>
        <v>0</v>
      </c>
      <c r="BR1570" s="118">
        <f t="shared" si="3954"/>
        <v>0</v>
      </c>
      <c r="BS1570" s="118">
        <f t="shared" si="3954"/>
        <v>0</v>
      </c>
      <c r="BT1570" s="118">
        <f t="shared" si="3954"/>
        <v>0</v>
      </c>
      <c r="BU1570" s="118">
        <f t="shared" si="3954"/>
        <v>0</v>
      </c>
      <c r="BV1570" s="118">
        <f t="shared" si="3954"/>
        <v>0</v>
      </c>
      <c r="BW1570" s="1045">
        <f t="shared" si="3939"/>
        <v>2469438.9403867498</v>
      </c>
    </row>
    <row r="1571" spans="1:75" x14ac:dyDescent="0.3">
      <c r="A1571" s="106" t="s">
        <v>149</v>
      </c>
      <c r="O1571" s="487">
        <f>+SFP!C100</f>
        <v>230000000</v>
      </c>
      <c r="P1571" s="118">
        <v>0</v>
      </c>
      <c r="Q1571" s="1046">
        <f>+O19+P19+O43+P43+O67+P67+O96+P96+O119+P119+O142+P142+O171+P171+O194+P194+O217+P217-O741-P741-O716-P716</f>
        <v>326691683.494766</v>
      </c>
      <c r="R1571" s="118">
        <v>0</v>
      </c>
      <c r="S1571" s="118">
        <f>+Q19+R19+Q43+R43+Q67+R67+Q96+R96+Q119+R119+Q142+R142+Q171+R171+Q194+R194+Q217+R217-Q741-R741-Q716-R716</f>
        <v>245222805.93743956</v>
      </c>
      <c r="T1571" s="118">
        <v>0</v>
      </c>
      <c r="U1571" s="118">
        <f>+S19+T19+S43+T43+S67+T67+S96+T96+S119+T119+S142+T142+S171+T171+S194+T194+S217+T217-S741-T741-S716-T716</f>
        <v>323056966.13866937</v>
      </c>
      <c r="V1571" s="118">
        <v>0</v>
      </c>
      <c r="W1571" s="118">
        <f>+U19+V19+U43+V43+U67+V67+U96+V96+U119+V119+U142+V142+U171+V171+U194+V194+U217+V217-U741-V741-U716-V716</f>
        <v>376112713.00693291</v>
      </c>
      <c r="X1571" s="118">
        <v>0</v>
      </c>
      <c r="Y1571" s="118">
        <f>+W19+X19+W43+X43+W67+X67+W96+X96+W119+X119+W142+X142+W171+X171+W194+X194+W217+X217-W741-X741-W716-X716</f>
        <v>304665932.81474656</v>
      </c>
      <c r="Z1571" s="118">
        <v>0</v>
      </c>
      <c r="AA1571" s="118">
        <f>+Y19+Z19+Y43+Z43+Y67+Z67+Y96+Z96+Y119+Z119+Y142+Z142+Y171+Z171+Y194+Z194+Y217+Z217-Y741-Z741-Y716-Z716</f>
        <v>472255563.6858303</v>
      </c>
      <c r="AB1571" s="118">
        <v>0</v>
      </c>
      <c r="AC1571" s="118">
        <f>+AA19+AB19+AA43+AB43+AA67+AB67+AA96+AB96+AA119+AB119+AA142+AB142+AA171+AB171+AA194+AB194+AA217+AB217-AA741-AB741-AA716-AB716</f>
        <v>369306002.2925899</v>
      </c>
      <c r="AD1571" s="118">
        <v>0</v>
      </c>
      <c r="AE1571" s="118">
        <f>+AC19+AD19+AC43+AD43+AC67+AD67+AC96+AD96+AC119+AD119+AC142+AD142+AC171+AD171+AC194+AD194+AC217+AD217-AC741-AD741-AC716-AD716</f>
        <v>267209233.70518237</v>
      </c>
      <c r="AF1571" s="118">
        <v>0</v>
      </c>
      <c r="AG1571" s="118">
        <f>+AE19+AF19+AE43+AF43+AE67+AF67+AE96+AF96+AE119+AF119+AE142+AF142+AE171+AF171+AE194+AF194+AE217+AF217-AE741-AF741-AE716-AF716</f>
        <v>357396989.62486935</v>
      </c>
      <c r="AH1571" s="118">
        <v>0</v>
      </c>
      <c r="AI1571" s="118">
        <f>+AG19+AH19+AG43+AH43+AG67+AH67+AG96+AH96+AG119+AH119+AG142+AH142+AG171+AH171+AG194+AH194+AG217+AH217-AG741-AH741-AG716-AH716</f>
        <v>397400618.23560178</v>
      </c>
      <c r="AJ1571" s="118">
        <v>0</v>
      </c>
      <c r="AK1571" s="118">
        <f>+AI19+AJ19+AI43+AJ43+AI67+AJ67+AI96+AJ96+AI119+AJ119+AI142+AJ142+AI171+AJ171+AI194+AJ194+AI217+AJ217-AI741-AJ741-AI716-AJ716</f>
        <v>318496560.25687522</v>
      </c>
      <c r="AL1571" s="118">
        <v>0</v>
      </c>
      <c r="AM1571" s="118">
        <f>+AK19+AL19+AK43+AL43+AK67+AL67+AK96+AL96+AK119+AL119+AK142+AL142+AK171+AL171+AK194+AL194+AK217+AL217-AK741-AL741-AK716-AL716</f>
        <v>457022790.93145901</v>
      </c>
      <c r="AN1571" s="118">
        <v>0</v>
      </c>
      <c r="AO1571" s="118">
        <f>+AM19+AN19+AM43+AN43+AM67+AN67+AM96+AN96+AM119+AN119+AM142+AN142+AM171+AN171+AM194+AN194+AM217+AN217-AM741-AN741-AM716-AN716</f>
        <v>428165611.57762372</v>
      </c>
      <c r="AP1571" s="118">
        <v>0</v>
      </c>
      <c r="AQ1571" s="118">
        <f>+AO19+AP19+AO43+AP43+AO67+AP67+AO96+AP96+AO119+AP119+AO142+AP142+AO171+AP171+AO194+AP194+AO217+AP217-AO741-AP741-AO716-AP716</f>
        <v>313690951.27883291</v>
      </c>
      <c r="AR1571" s="118">
        <v>0</v>
      </c>
      <c r="AS1571" s="118">
        <f>+AQ19+AR19+AQ43+AR43+AQ67+AR67+AQ96+AR96+AQ119+AR119+AQ142+AR142+AQ171+AR171+AQ194+AR194+AQ217+AR217-AQ741-AR741-AQ716-AR716</f>
        <v>391147995.59008646</v>
      </c>
      <c r="AT1571" s="118">
        <v>0</v>
      </c>
      <c r="AU1571" s="118">
        <f>+AS19+AT19+AS43+AT43+AS67+AT67+AS96+AT96+AS119+AT119+AS142+AT142+AS171+AT171+AS194+AT194+AS217+AT217-AS741-AT741-AS716-AT716</f>
        <v>458337952.59499437</v>
      </c>
      <c r="AV1571" s="118">
        <v>0</v>
      </c>
      <c r="AW1571" s="118">
        <f>+AU19+AV19+AU43+AV43+AU67+AV67+AU96+AV96+AU119+AV119+AU142+AV142+AU171+AV171+AU194+AV194+AU217+AV217-AU741-AV741-AU716-AV716</f>
        <v>376960920.82079923</v>
      </c>
      <c r="AX1571" s="118">
        <v>0</v>
      </c>
      <c r="AY1571" s="118">
        <f>+AW19+AX19+AW43+AX43+AW67+AX67+AW96+AX96+AW119+AX119+AW142+AX142+AW171+AX171+AW194+AX194+AW217+AX217-AW741-AX741-AW716-AX716</f>
        <v>541457352.25887537</v>
      </c>
      <c r="AZ1571" s="118">
        <v>0</v>
      </c>
      <c r="BA1571" s="118">
        <f>+AY19+AZ19+AY43+AZ43+AY67+AZ67+AY96+AZ96+AY119+AZ119+AY142+AZ142+AY171+AZ171+AY194+AZ194+AY217+AZ217-AY741-AZ741-AY716-AZ716</f>
        <v>454668059.68442017</v>
      </c>
      <c r="BB1571" s="118">
        <v>0</v>
      </c>
      <c r="BC1571" s="118">
        <f>+BA19+BB19+BA43+BB43+BA67+BB67+BA96+BB96+BA119+BB119+BA142+BB142+BA171+BB171+BA194+BB194+BA217+BB217-BA741-BB741-BA716-BB716</f>
        <v>349184302.04006267</v>
      </c>
      <c r="BD1571" s="118">
        <v>0</v>
      </c>
      <c r="BE1571" s="118">
        <f>+BC19+BD19+BC43+BD43+BC67+BD67+BC96+BD96+BC119+BD119+BC142+BD142+BC171+BD171+BC194+BD194+BC217+BD217-BC741-BD741-BC716-BD716</f>
        <v>475423633.25315791</v>
      </c>
      <c r="BF1571" s="118">
        <v>0</v>
      </c>
      <c r="BG1571" s="118">
        <f>+BE19+BF19+BE43+BF43+BE67+BF67+BE96+BF96+BE119+BF119+BE142+BF142+BE171+BF171+BE194+BF194+BE217+BF217-BE741-BF741-BE716-BF716</f>
        <v>491352749.79073662</v>
      </c>
      <c r="BH1571" s="118">
        <v>0</v>
      </c>
      <c r="BI1571" s="118">
        <f>+BG19+BH19+BG43+BH43+BG67+BH67+BG96+BH96+BG119+BH119+BG142+BH142+BG171+BH171+BG194+BH194+BG217+BH217-BG741-BH741-BG716-BH716</f>
        <v>430506041.1619454</v>
      </c>
      <c r="BJ1571" s="118">
        <v>0</v>
      </c>
      <c r="BK1571" s="118">
        <f>+BI19+BJ19+BI43+BJ43+BI67+BJ67+BI96+BJ96+BI119+BJ119+BI142+BJ142+BI171+BJ171+BI194+BJ194+BI217+BJ217-BI741-BJ741-BI716-BJ716</f>
        <v>594615491.21938527</v>
      </c>
      <c r="BL1571" s="118">
        <v>0</v>
      </c>
      <c r="BM1571" s="118">
        <f>+BK19+BL19+BK43+BL43+BK67+BL67+BK96+BL96+BK119+BL119+BK142+BL142+BK171+BL171+BK194+BL194+BK217+BL217-BK741-BL741-BK716-BL716</f>
        <v>465133855.09967715</v>
      </c>
      <c r="BN1571" s="118">
        <v>0</v>
      </c>
      <c r="BO1571" s="118">
        <f>+BM19+BN19+BM43+BN43+BM67+BN67+BM96+BN96+BM119+BN119+BM142+BN142+BM171+BN171+BM194+BN194+BM217+BN217-BM741-BN741-BM716-BN716</f>
        <v>353191172.01036114</v>
      </c>
      <c r="BP1571" s="118">
        <v>0</v>
      </c>
      <c r="BQ1571" s="118">
        <f>+BO19+BP19+BO43+BP43+BO67+BP67+BO96+BP96+BO119+BP119+BO142+BP142+BO171+BP171+BO194+BP194+BO217+BP217-BO741-BP741-BO716-BP716</f>
        <v>430100579.12649709</v>
      </c>
      <c r="BR1571" s="118">
        <v>0</v>
      </c>
      <c r="BS1571" s="118">
        <f>+BQ19+BR19+BQ43+BR43+BQ67+BR67+BQ96+BR96+BQ119+BR119+BQ142+BR142+BQ171+BR171+BQ194+BR194+BQ217+BR217-BQ741-BR741-BQ716-BR716</f>
        <v>500834590.97223967</v>
      </c>
      <c r="BT1571" s="118">
        <v>0</v>
      </c>
      <c r="BU1571" s="118">
        <f>+BS19+BT19+BS43+BT43+BS67+BT67+BS96+BT96+BS119+BT119+BS142+BT142+BS171+BT171+BS194+BT194+BS217+BT217-BS741-BT741-BS716-BT716</f>
        <v>403404214.67871499</v>
      </c>
      <c r="BV1571" s="118">
        <v>0</v>
      </c>
      <c r="BW1571" s="1045">
        <f t="shared" si="3939"/>
        <v>11903013333.283373</v>
      </c>
    </row>
    <row r="1572" spans="1:75" x14ac:dyDescent="0.3">
      <c r="A1572" s="106" t="s">
        <v>200</v>
      </c>
      <c r="O1572" s="487">
        <f>+SFP!C101</f>
        <v>35286348.119102485</v>
      </c>
      <c r="P1572" s="118">
        <v>0</v>
      </c>
      <c r="Q1572" s="118">
        <f>+O21+P21+O45+P45+O69+P69+O98+P98+O121+P121+O144+P144+O173+P173+O196+P196+O219+P219</f>
        <v>31267314.292582575</v>
      </c>
      <c r="R1572" s="118">
        <v>0</v>
      </c>
      <c r="S1572" s="118">
        <f>+Q21+R21+Q45+R45+Q69+R69+Q98+R98+Q121+R121+Q144+R144+Q173+R173+Q196+R196+Q219+R219</f>
        <v>24704366.177530773</v>
      </c>
      <c r="T1572" s="118">
        <v>0</v>
      </c>
      <c r="U1572" s="118">
        <f>+S21+T21+S45+T45+S69+T69+S98+T98+S121+T121+S144+T144+S173+T173+S196+T196+S219+T219</f>
        <v>38860744.915222444</v>
      </c>
      <c r="V1572" s="118">
        <v>0</v>
      </c>
      <c r="W1572" s="118">
        <f>+U21+V21+U45+V45+U69+V69+U98+V98+U121+V121+U144+V144+U173+V173+U196+V196+U219+V219</f>
        <v>33969953.689194843</v>
      </c>
      <c r="X1572" s="118">
        <v>0</v>
      </c>
      <c r="Y1572" s="118">
        <f>+W21+X21+W45+X45+W69+X69+W98+X98+W121+X121+W144+X144+W173+X173+W196+X196+W219+X219</f>
        <v>33179597.52991078</v>
      </c>
      <c r="Z1572" s="118">
        <v>0</v>
      </c>
      <c r="AA1572" s="118">
        <f>+Y21+Z21+Y45+Z45+Y69+Z69+Y98+Z98+Y121+Z121+Y144+Z144+Y173+Z173+Y196+Z196+Y219+Z219</f>
        <v>48851688.659002341</v>
      </c>
      <c r="AB1572" s="118">
        <v>0</v>
      </c>
      <c r="AC1572" s="118">
        <f>+AA21+AB21+AA45+AB45+AA69+AB69+AA98+AB98+AA121+AB121+AA144+AB144+AA173+AB173+AA196+AB196+AA219+AB219</f>
        <v>32239260.995799042</v>
      </c>
      <c r="AD1572" s="118">
        <v>0</v>
      </c>
      <c r="AE1572" s="118">
        <f>+AC21+AD21+AC45+AD45+AC69+AD69+AC98+AD98+AC121+AD121+AC144+AD144+AC173+AD173+AC196+AD196+AC219+AD219</f>
        <v>25305917.266673341</v>
      </c>
      <c r="AF1572" s="118">
        <v>0</v>
      </c>
      <c r="AG1572" s="118">
        <f>+AE21+AF21+AE45+AF45+AE69+AF69+AE98+AF98+AE121+AF121+AE144+AF144+AE173+AF173+AE196+AF196+AE219+AF219</f>
        <v>40473819.718090415</v>
      </c>
      <c r="AH1572" s="118">
        <v>0</v>
      </c>
      <c r="AI1572" s="118">
        <f>+AG21+AH21+AG45+AH45+AG69+AH69+AG98+AH98+AG121+AH121+AG144+AH144+AG173+AH173+AG196+AH196+AG219+AH219</f>
        <v>34970130.03712856</v>
      </c>
      <c r="AJ1572" s="118">
        <v>0</v>
      </c>
      <c r="AK1572" s="118">
        <f>+AI21+AJ21+AI45+AJ45+AI69+AJ69+AI98+AJ98+AI121+AJ121+AI144+AJ144+AI173+AJ173+AI196+AJ196+AI219+AJ219</f>
        <v>34178469.074562803</v>
      </c>
      <c r="AL1572" s="118">
        <v>0</v>
      </c>
      <c r="AM1572" s="118">
        <f>+AK21+AL21+AK45+AL45+AK69+AL69+AK98+AL98+AK121+AL121+AK144+AL144+AK173+AL173+AK196+AL196+AK219+AL219</f>
        <v>50767037.161996007</v>
      </c>
      <c r="AN1572" s="118">
        <v>0</v>
      </c>
      <c r="AO1572" s="118">
        <f>+AM21+AN21+AM45+AN45+AM69+AN69+AM98+AN98+AM121+AN121+AM144+AN144+AM173+AN173+AM196+AN196+AM219+AN219</f>
        <v>35616692.647302315</v>
      </c>
      <c r="AP1572" s="118">
        <v>0</v>
      </c>
      <c r="AQ1572" s="118">
        <f>+AO21+AP21+AO45+AP45+AO69+AP69+AO98+AP98+AO121+AP121+AO144+AP144+AO173+AP173+AO196+AP196+AO219+AP219</f>
        <v>28310863.982935652</v>
      </c>
      <c r="AR1572" s="118">
        <v>0</v>
      </c>
      <c r="AS1572" s="118">
        <f>+AQ21+AR21+AQ45+AR45+AQ69+AR69+AQ98+AR98+AQ121+AR121+AQ144+AR144+AQ173+AR173+AQ196+AR196+AQ219+AR219</f>
        <v>44020233.896702074</v>
      </c>
      <c r="AT1572" s="118">
        <v>0</v>
      </c>
      <c r="AU1572" s="118">
        <f>+AS21+AT21+AS45+AT45+AS69+AT69+AS98+AT98+AS121+AT121+AS144+AT144+AS173+AT173+AS196+AT196+AS219+AT219</f>
        <v>38654146.07448446</v>
      </c>
      <c r="AV1572" s="118">
        <v>0</v>
      </c>
      <c r="AW1572" s="118">
        <f>+AU21+AV21+AU45+AV45+AU69+AV69+AU98+AV98+AU121+AV121+AU144+AV144+AU173+AV173+AU196+AV196+AU219+AV219</f>
        <v>37764261.66936297</v>
      </c>
      <c r="AX1572" s="118">
        <v>0</v>
      </c>
      <c r="AY1572" s="118">
        <f>+AW21+AX21+AW45+AX45+AW69+AX69+AW98+AX98+AW121+AX121+AW144+AX144+AW173+AX173+AW196+AX196+AW219+AX219</f>
        <v>55202890.615846954</v>
      </c>
      <c r="AZ1572" s="118">
        <v>0</v>
      </c>
      <c r="BA1572" s="118">
        <f>+AY21+AZ21+AY45+AZ45+AY69+AZ69+AY98+AZ98+AY121+AZ121+AY144+AZ144+AY173+AZ173+AY196+AZ196+AY219+AZ219</f>
        <v>31570202.667626604</v>
      </c>
      <c r="BB1572" s="118">
        <v>0</v>
      </c>
      <c r="BC1572" s="118">
        <f>+BA21+BB21+BA45+BB45+BA69+BB69+BA98+BB98+BA121+BB121+BA144+BB144+BA173+BB173+BA196+BB196+BA219+BB219</f>
        <v>24852047.664653033</v>
      </c>
      <c r="BD1572" s="118">
        <v>0</v>
      </c>
      <c r="BE1572" s="118">
        <f>+BC21+BD21+BC45+BD45+BC69+BD69+BC98+BD98+BC121+BD121+BC144+BD144+BC173+BD173+BC196+BD196+BC219+BD219</f>
        <v>39252563.889973626</v>
      </c>
      <c r="BF1572" s="118">
        <v>0</v>
      </c>
      <c r="BG1572" s="118">
        <f>+BE21+BF21+BE45+BF45+BE69+BF69+BE98+BF98+BE121+BF121+BE144+BF144+BE173+BF173+BE196+BF196+BE219+BF219</f>
        <v>34389760.784344487</v>
      </c>
      <c r="BH1572" s="118">
        <v>0</v>
      </c>
      <c r="BI1572" s="118">
        <f>+BG21+BH21+BG45+BH45+BG69+BH69+BG98+BH98+BG121+BH121+BG144+BH144+BG173+BH173+BG196+BH196+BG219+BH219</f>
        <v>33562249.184915669</v>
      </c>
      <c r="BJ1572" s="118">
        <v>0</v>
      </c>
      <c r="BK1572" s="118">
        <f>+BI21+BJ21+BI45+BJ45+BI69+BJ69+BI98+BJ98+BI121+BJ121+BI144+BJ144+BI173+BJ173+BI196+BJ196+BI219+BJ219</f>
        <v>49591329.837723941</v>
      </c>
      <c r="BL1572" s="118">
        <v>0</v>
      </c>
      <c r="BM1572" s="118">
        <f>+BK21+BL21+BK45+BL45+BK69+BL69+BK98+BL98+BK121+BL121+BK144+BL144+BK173+BL173+BK196+BL196+BK219+BL219</f>
        <v>39707119.439636543</v>
      </c>
      <c r="BN1572" s="118">
        <v>0</v>
      </c>
      <c r="BO1572" s="118">
        <f>+BM21+BN21+BM45+BN45+BM69+BN69+BM98+BN98+BM121+BN121+BM144+BN144+BM173+BN173+BM196+BN196+BM219+BN219</f>
        <v>30615124.311868586</v>
      </c>
      <c r="BP1572" s="118">
        <v>0</v>
      </c>
      <c r="BQ1572" s="118">
        <f>+BO21+BP21+BO45+BP45+BO69+BP69+BO98+BP98+BO121+BP121+BO144+BP144+BO173+BP173+BO196+BP196+BO219+BP219</f>
        <v>50397613.046215132</v>
      </c>
      <c r="BR1572" s="118">
        <v>0</v>
      </c>
      <c r="BS1572" s="118">
        <f>+BQ21+BR21+BQ45+BR45+BQ69+BR69+BQ98+BR98+BQ121+BR121+BQ144+BR144+BQ173+BR173+BQ196+BR196+BQ219+BR219</f>
        <v>43351285.541133828</v>
      </c>
      <c r="BT1572" s="118">
        <v>0</v>
      </c>
      <c r="BU1572" s="118">
        <f>+BS21+BT21+BS45+BT45+BS69+BT69+BS98+BT98+BS121+BT121+BS144+BT144+BS173+BT173+BS196+BT196+BS219+BT219</f>
        <v>42291179.14589417</v>
      </c>
      <c r="BV1572" s="118">
        <v>0</v>
      </c>
      <c r="BW1572" s="1045">
        <f t="shared" si="3939"/>
        <v>1123204212.0374165</v>
      </c>
    </row>
    <row r="1573" spans="1:75" x14ac:dyDescent="0.3">
      <c r="A1573" s="106" t="s">
        <v>579</v>
      </c>
      <c r="O1573" s="487">
        <f>+SFP!C105</f>
        <v>773963347.24840701</v>
      </c>
      <c r="P1573" s="118">
        <f t="shared" ref="P1573:AU1573" si="3955">+O20+O44+O68+O97+O120+O143+O172+O195+O218</f>
        <v>582072443.6548779</v>
      </c>
      <c r="Q1573" s="118">
        <f t="shared" si="3955"/>
        <v>447042902.76432019</v>
      </c>
      <c r="R1573" s="118">
        <f t="shared" si="3955"/>
        <v>428148909.78371549</v>
      </c>
      <c r="S1573" s="118">
        <f t="shared" si="3955"/>
        <v>391104345.37940222</v>
      </c>
      <c r="T1573" s="118">
        <f t="shared" si="3955"/>
        <v>530326023.52643645</v>
      </c>
      <c r="U1573" s="118">
        <f t="shared" si="3955"/>
        <v>744336770.37185585</v>
      </c>
      <c r="V1573" s="118">
        <f t="shared" si="3955"/>
        <v>646570727.15854096</v>
      </c>
      <c r="W1573" s="118">
        <f t="shared" si="3955"/>
        <v>467367818.11787534</v>
      </c>
      <c r="X1573" s="118">
        <f t="shared" si="3955"/>
        <v>509473098.21961248</v>
      </c>
      <c r="Y1573" s="118">
        <f t="shared" si="3955"/>
        <v>579749255.85977066</v>
      </c>
      <c r="Z1573" s="118">
        <f t="shared" si="3955"/>
        <v>605817054.46737039</v>
      </c>
      <c r="AA1573" s="118">
        <f t="shared" si="3955"/>
        <v>984959997.45238638</v>
      </c>
      <c r="AB1573" s="118">
        <f t="shared" si="3955"/>
        <v>626920614.11214519</v>
      </c>
      <c r="AC1573" s="118">
        <f t="shared" si="3955"/>
        <v>478702761.18058079</v>
      </c>
      <c r="AD1573" s="118">
        <f t="shared" si="3955"/>
        <v>459287595.61855173</v>
      </c>
      <c r="AE1573" s="118">
        <f t="shared" si="3955"/>
        <v>417924002.69995177</v>
      </c>
      <c r="AF1573" s="118">
        <f t="shared" si="3955"/>
        <v>570373451.20589423</v>
      </c>
      <c r="AG1573" s="118">
        <f t="shared" si="3955"/>
        <v>803311973.19773734</v>
      </c>
      <c r="AH1573" s="118">
        <f t="shared" si="3955"/>
        <v>696889990.73921847</v>
      </c>
      <c r="AI1573" s="118">
        <f t="shared" si="3955"/>
        <v>500580055.03522003</v>
      </c>
      <c r="AJ1573" s="118">
        <f t="shared" si="3955"/>
        <v>547809701.3499074</v>
      </c>
      <c r="AK1573" s="118">
        <f t="shared" si="3955"/>
        <v>622924627.35734951</v>
      </c>
      <c r="AL1573" s="118">
        <f t="shared" si="3955"/>
        <v>652562409.30412924</v>
      </c>
      <c r="AM1573" s="118">
        <f t="shared" si="3955"/>
        <v>1064180959.4151448</v>
      </c>
      <c r="AN1573" s="118">
        <f t="shared" si="3955"/>
        <v>673100705.94537568</v>
      </c>
      <c r="AO1573" s="118">
        <f t="shared" si="3955"/>
        <v>514878447.01951718</v>
      </c>
      <c r="AP1573" s="118">
        <f t="shared" si="3955"/>
        <v>494615027.07872891</v>
      </c>
      <c r="AQ1573" s="118">
        <f t="shared" si="3955"/>
        <v>449567537.97739524</v>
      </c>
      <c r="AR1573" s="118">
        <f t="shared" si="3955"/>
        <v>613699239.79790807</v>
      </c>
      <c r="AS1573" s="118">
        <f t="shared" si="3955"/>
        <v>856986973.48655391</v>
      </c>
      <c r="AT1573" s="118">
        <f t="shared" si="3955"/>
        <v>748750080.1762358</v>
      </c>
      <c r="AU1573" s="118">
        <f t="shared" si="3955"/>
        <v>539256355.61572444</v>
      </c>
      <c r="AV1573" s="118">
        <f t="shared" ref="AV1573:BV1573" si="3956">+AU20+AU44+AU68+AU97+AU120+AU143+AU172+AU195+AU218</f>
        <v>589058861.89632881</v>
      </c>
      <c r="AW1573" s="118">
        <f t="shared" si="3956"/>
        <v>669716354.89856243</v>
      </c>
      <c r="AX1573" s="118">
        <f t="shared" si="3956"/>
        <v>701317718.71586084</v>
      </c>
      <c r="AY1573" s="118">
        <f t="shared" si="3956"/>
        <v>1139730143.8682334</v>
      </c>
      <c r="AZ1573" s="118">
        <f t="shared" si="3956"/>
        <v>683010489.64299583</v>
      </c>
      <c r="BA1573" s="118">
        <f t="shared" si="3956"/>
        <v>520751821.57856387</v>
      </c>
      <c r="BB1573" s="118">
        <f t="shared" si="3956"/>
        <v>500037669.11858106</v>
      </c>
      <c r="BC1573" s="118">
        <f t="shared" si="3956"/>
        <v>454341309.41189778</v>
      </c>
      <c r="BD1573" s="118">
        <f t="shared" si="3956"/>
        <v>621383319.25716853</v>
      </c>
      <c r="BE1573" s="118">
        <f t="shared" si="3956"/>
        <v>874653405.48936284</v>
      </c>
      <c r="BF1573" s="118">
        <f t="shared" si="3956"/>
        <v>759517424.00221288</v>
      </c>
      <c r="BG1573" s="118">
        <f t="shared" si="3956"/>
        <v>544758131.85490811</v>
      </c>
      <c r="BH1573" s="118">
        <f t="shared" si="3956"/>
        <v>596682631.15150785</v>
      </c>
      <c r="BI1573" s="118">
        <f t="shared" si="3956"/>
        <v>678321064.87494886</v>
      </c>
      <c r="BJ1573" s="118">
        <f t="shared" si="3956"/>
        <v>711105965.96387947</v>
      </c>
      <c r="BK1573" s="118">
        <f t="shared" si="3956"/>
        <v>1159978282.6441526</v>
      </c>
      <c r="BL1573" s="118">
        <f t="shared" si="3956"/>
        <v>724161541.77099109</v>
      </c>
      <c r="BM1573" s="118">
        <f t="shared" si="3956"/>
        <v>554934482.898247</v>
      </c>
      <c r="BN1573" s="118">
        <f t="shared" si="3956"/>
        <v>532392535.52472305</v>
      </c>
      <c r="BO1573" s="118">
        <f t="shared" si="3956"/>
        <v>484963906.34438944</v>
      </c>
      <c r="BP1573" s="118">
        <f t="shared" si="3956"/>
        <v>660067947.55520666</v>
      </c>
      <c r="BQ1573" s="118">
        <f t="shared" si="3956"/>
        <v>923686310.94144249</v>
      </c>
      <c r="BR1573" s="118">
        <f t="shared" si="3956"/>
        <v>805054026.29740584</v>
      </c>
      <c r="BS1573" s="118">
        <f t="shared" si="3956"/>
        <v>580761916.82526362</v>
      </c>
      <c r="BT1573" s="118">
        <f t="shared" si="3956"/>
        <v>633800936.05085337</v>
      </c>
      <c r="BU1573" s="118">
        <f t="shared" si="3956"/>
        <v>720865540.74762857</v>
      </c>
      <c r="BV1573" s="118">
        <f t="shared" si="3956"/>
        <v>754170683.13170063</v>
      </c>
      <c r="BW1573" s="1045">
        <f t="shared" si="3939"/>
        <v>38602479624.774849</v>
      </c>
    </row>
    <row r="1574" spans="1:75" ht="16.2" thickBot="1" x14ac:dyDescent="0.35">
      <c r="A1574" s="106" t="s">
        <v>253</v>
      </c>
      <c r="O1574" s="491">
        <v>0</v>
      </c>
      <c r="P1574" s="354">
        <f t="shared" ref="P1574:AU1574" si="3957">+O246+O289</f>
        <v>15238784.791854028</v>
      </c>
      <c r="Q1574" s="354">
        <f t="shared" si="3957"/>
        <v>15604607.981360966</v>
      </c>
      <c r="R1574" s="354">
        <f t="shared" si="3957"/>
        <v>11918836.827540107</v>
      </c>
      <c r="S1574" s="354">
        <f t="shared" si="3957"/>
        <v>6563888.8995165359</v>
      </c>
      <c r="T1574" s="354">
        <f t="shared" si="3957"/>
        <v>17118397.257851195</v>
      </c>
      <c r="U1574" s="354">
        <f t="shared" si="3957"/>
        <v>36553805.934776239</v>
      </c>
      <c r="V1574" s="354">
        <f t="shared" si="3957"/>
        <v>18780773.211798493</v>
      </c>
      <c r="W1574" s="354">
        <f t="shared" si="3957"/>
        <v>9830203.714848863</v>
      </c>
      <c r="X1574" s="354">
        <f t="shared" si="3957"/>
        <v>13716555.150809184</v>
      </c>
      <c r="Y1574" s="354">
        <f t="shared" si="3957"/>
        <v>15896230.19232673</v>
      </c>
      <c r="Z1574" s="354">
        <f t="shared" si="3957"/>
        <v>17025571.910398051</v>
      </c>
      <c r="AA1574" s="354">
        <f t="shared" si="3957"/>
        <v>41006016.33030533</v>
      </c>
      <c r="AB1574" s="354">
        <f t="shared" si="3957"/>
        <v>29549789.410781641</v>
      </c>
      <c r="AC1574" s="354">
        <f t="shared" si="3957"/>
        <v>25986078.007183686</v>
      </c>
      <c r="AD1574" s="354">
        <f t="shared" si="3957"/>
        <v>29626274.259650283</v>
      </c>
      <c r="AE1574" s="354">
        <f t="shared" si="3957"/>
        <v>16463262.636320462</v>
      </c>
      <c r="AF1574" s="354">
        <f t="shared" si="3957"/>
        <v>30529114.277709283</v>
      </c>
      <c r="AG1574" s="354">
        <f t="shared" si="3957"/>
        <v>37498205.800449789</v>
      </c>
      <c r="AH1574" s="354">
        <f t="shared" si="3957"/>
        <v>39126312.028641924</v>
      </c>
      <c r="AI1574" s="354">
        <f t="shared" si="3957"/>
        <v>25958625.070575558</v>
      </c>
      <c r="AJ1574" s="354">
        <f t="shared" si="3957"/>
        <v>26796537.638920121</v>
      </c>
      <c r="AK1574" s="354">
        <f t="shared" si="3957"/>
        <v>24667610.859199058</v>
      </c>
      <c r="AL1574" s="354">
        <f t="shared" si="3957"/>
        <v>46972263.345176816</v>
      </c>
      <c r="AM1574" s="354">
        <f t="shared" si="3957"/>
        <v>46448674.971263789</v>
      </c>
      <c r="AN1574" s="354">
        <f t="shared" si="3957"/>
        <v>38693173.768586338</v>
      </c>
      <c r="AO1574" s="354">
        <f t="shared" si="3957"/>
        <v>22924644.799797304</v>
      </c>
      <c r="AP1574" s="354">
        <f t="shared" si="3957"/>
        <v>24480279.186345473</v>
      </c>
      <c r="AQ1574" s="354">
        <f t="shared" si="3957"/>
        <v>15709967.115546605</v>
      </c>
      <c r="AR1574" s="354">
        <f t="shared" si="3957"/>
        <v>31700027.305214688</v>
      </c>
      <c r="AS1574" s="354">
        <f t="shared" si="3957"/>
        <v>42697631.16750706</v>
      </c>
      <c r="AT1574" s="354">
        <f t="shared" si="3957"/>
        <v>38866537.846666157</v>
      </c>
      <c r="AU1574" s="354">
        <f t="shared" si="3957"/>
        <v>22413971.78716113</v>
      </c>
      <c r="AV1574" s="354">
        <f t="shared" ref="AV1574:BV1574" si="3958">+AU246+AU289</f>
        <v>27203450.447626151</v>
      </c>
      <c r="AW1574" s="354">
        <f t="shared" si="3958"/>
        <v>23049630.921414014</v>
      </c>
      <c r="AX1574" s="354">
        <f t="shared" si="3958"/>
        <v>39435804.228525251</v>
      </c>
      <c r="AY1574" s="354">
        <f t="shared" si="3958"/>
        <v>50981359.671487518</v>
      </c>
      <c r="AZ1574" s="354">
        <f t="shared" si="3958"/>
        <v>34013204.595584705</v>
      </c>
      <c r="BA1574" s="354">
        <f t="shared" si="3958"/>
        <v>25925361.266022652</v>
      </c>
      <c r="BB1574" s="354">
        <f t="shared" si="3958"/>
        <v>28861679.993207388</v>
      </c>
      <c r="BC1574" s="354">
        <f t="shared" si="3958"/>
        <v>18393008.130606566</v>
      </c>
      <c r="BD1574" s="354">
        <f t="shared" si="3958"/>
        <v>32840966.125661857</v>
      </c>
      <c r="BE1574" s="354">
        <f t="shared" si="3958"/>
        <v>36369339.926372781</v>
      </c>
      <c r="BF1574" s="354">
        <f t="shared" si="3958"/>
        <v>27377065.797728401</v>
      </c>
      <c r="BG1574" s="354">
        <f t="shared" si="3958"/>
        <v>17313992.983045511</v>
      </c>
      <c r="BH1574" s="354">
        <f t="shared" si="3958"/>
        <v>15647643.482803881</v>
      </c>
      <c r="BI1574" s="354">
        <f t="shared" si="3958"/>
        <v>21321677.054300547</v>
      </c>
      <c r="BJ1574" s="354">
        <f t="shared" si="3958"/>
        <v>34987478.688399389</v>
      </c>
      <c r="BK1574" s="354">
        <f t="shared" si="3958"/>
        <v>46475980.627984136</v>
      </c>
      <c r="BL1574" s="354">
        <f t="shared" si="3958"/>
        <v>24158442.257662632</v>
      </c>
      <c r="BM1574" s="354">
        <f t="shared" si="3958"/>
        <v>25601137.035060726</v>
      </c>
      <c r="BN1574" s="354">
        <f t="shared" si="3958"/>
        <v>24244679.421030805</v>
      </c>
      <c r="BO1574" s="354">
        <f t="shared" si="3958"/>
        <v>15514415.65634504</v>
      </c>
      <c r="BP1574" s="354">
        <f t="shared" si="3958"/>
        <v>34908712.226767093</v>
      </c>
      <c r="BQ1574" s="354">
        <f t="shared" si="3958"/>
        <v>32363542.058506116</v>
      </c>
      <c r="BR1574" s="354">
        <f t="shared" si="3958"/>
        <v>35421971.170164116</v>
      </c>
      <c r="BS1574" s="354">
        <f t="shared" si="3958"/>
        <v>21974193.175800897</v>
      </c>
      <c r="BT1574" s="354">
        <f t="shared" si="3958"/>
        <v>32773632.134971134</v>
      </c>
      <c r="BU1574" s="354">
        <f t="shared" si="3958"/>
        <v>29863207.227031827</v>
      </c>
      <c r="BV1574" s="354">
        <f t="shared" si="3958"/>
        <v>39661156.904951163</v>
      </c>
      <c r="BW1574" s="308">
        <f t="shared" si="3939"/>
        <v>1633045386.6951447</v>
      </c>
    </row>
    <row r="1575" spans="1:75" x14ac:dyDescent="0.3">
      <c r="BW1575" s="292">
        <f t="shared" si="3939"/>
        <v>0</v>
      </c>
    </row>
    <row r="1576" spans="1:75" x14ac:dyDescent="0.3">
      <c r="A1576" s="1105" t="s">
        <v>1072</v>
      </c>
      <c r="O1576" s="119">
        <f>+'Monthly Parameters'!O165*SCI!C3</f>
        <v>70145175.850650236</v>
      </c>
      <c r="P1576" s="119">
        <f>+'Monthly Parameters'!P165*SCI!D3</f>
        <v>57546994.243302681</v>
      </c>
      <c r="Q1576" s="119">
        <f>+'Monthly Parameters'!Q165*SCI!E3</f>
        <v>52191195.618232012</v>
      </c>
      <c r="R1576" s="119">
        <f>+'Monthly Parameters'!R165*SCI!F3</f>
        <v>43177150.008794546</v>
      </c>
      <c r="S1576" s="119">
        <f>+'Monthly Parameters'!S165*SCI!G3</f>
        <v>67119741.809201717</v>
      </c>
      <c r="T1576" s="119">
        <f>+'Monthly Parameters'!T165*SCI!H3</f>
        <v>106697017.95818484</v>
      </c>
      <c r="U1576" s="119">
        <f>+'Monthly Parameters'!U165*SCI!I3</f>
        <v>79840140.366976544</v>
      </c>
      <c r="V1576" s="119">
        <f>+'Monthly Parameters'!V165*SCI!J3</f>
        <v>53724656.838621825</v>
      </c>
      <c r="W1576" s="119">
        <f>+'Monthly Parameters'!W165*SCI!K3</f>
        <v>61724147.567225873</v>
      </c>
      <c r="X1576" s="119">
        <f>+'Monthly Parameters'!X165*SCI!L3</f>
        <v>70478707.852696285</v>
      </c>
      <c r="Y1576" s="119">
        <f>+'Monthly Parameters'!Y165*SCI!M3</f>
        <v>74206077.973898098</v>
      </c>
      <c r="Z1576" s="119">
        <f>+'Monthly Parameters'!Z165*SCI!N3</f>
        <v>134116711.44006176</v>
      </c>
      <c r="AA1576" s="119">
        <f>+'Monthly Parameters'!AA165*SCI!O3</f>
        <v>151768282.30714741</v>
      </c>
      <c r="AB1576" s="119">
        <f>+'Monthly Parameters'!AB165*SCI!P3</f>
        <v>161075850.63039753</v>
      </c>
      <c r="AC1576" s="119">
        <f>+'Monthly Parameters'!AC165*SCI!Q3</f>
        <v>138864873.41344169</v>
      </c>
      <c r="AD1576" s="119">
        <f>+'Monthly Parameters'!AD165*SCI!R3</f>
        <v>141101882.19112813</v>
      </c>
      <c r="AE1576" s="119">
        <f>+'Monthly Parameters'!AE165*SCI!S3</f>
        <v>149840450.48084709</v>
      </c>
      <c r="AF1576" s="119">
        <f>+'Monthly Parameters'!AF165*SCI!T3</f>
        <v>224972053.02464318</v>
      </c>
      <c r="AG1576" s="119">
        <f>+'Monthly Parameters'!AG165*SCI!U3</f>
        <v>205091027.67216307</v>
      </c>
      <c r="AH1576" s="119">
        <f>+'Monthly Parameters'!AH165*SCI!V3</f>
        <v>201634470.9401868</v>
      </c>
      <c r="AI1576" s="119">
        <f>+'Monthly Parameters'!AI165*SCI!W3</f>
        <v>150854514.68468449</v>
      </c>
      <c r="AJ1576" s="119">
        <f>+'Monthly Parameters'!AJ165*SCI!X3</f>
        <v>173505392.37466827</v>
      </c>
      <c r="AK1576" s="119">
        <f>+'Monthly Parameters'!AK165*SCI!Y3</f>
        <v>206031468.17983985</v>
      </c>
      <c r="AL1576" s="119">
        <f>+'Monthly Parameters'!AL165*SCI!Z3</f>
        <v>274247580.56562585</v>
      </c>
      <c r="AM1576" s="119">
        <f>+'Monthly Parameters'!AM165*SCI!AA3</f>
        <v>190394818.54166582</v>
      </c>
      <c r="AN1576" s="119">
        <f>+'Monthly Parameters'!AN165*SCI!AB3</f>
        <v>152864401.3790434</v>
      </c>
      <c r="AO1576" s="119">
        <f>+'Monthly Parameters'!AO165*SCI!AC3</f>
        <v>135430225.48694167</v>
      </c>
      <c r="AP1576" s="119">
        <f>+'Monthly Parameters'!AP165*SCI!AD3</f>
        <v>137524399.93337613</v>
      </c>
      <c r="AQ1576" s="119">
        <f>+'Monthly Parameters'!AQ165*SCI!AE3</f>
        <v>168179895.43286607</v>
      </c>
      <c r="AR1576" s="119">
        <f>+'Monthly Parameters'!AR165*SCI!AF3</f>
        <v>267129894.13572693</v>
      </c>
      <c r="AS1576" s="119">
        <f>+'Monthly Parameters'!AS165*SCI!AG3</f>
        <v>180143540.04811126</v>
      </c>
      <c r="AT1576" s="119">
        <f>+'Monthly Parameters'!AT165*SCI!AH3</f>
        <v>176358030.82626066</v>
      </c>
      <c r="AU1576" s="119">
        <f>+'Monthly Parameters'!AU165*SCI!AI3</f>
        <v>151584767.82512334</v>
      </c>
      <c r="AV1576" s="119">
        <f>+'Monthly Parameters'!AV165*SCI!AJ3</f>
        <v>188341370.63964564</v>
      </c>
      <c r="AW1576" s="119">
        <f>+'Monthly Parameters'!AW165*SCI!AK3</f>
        <v>196176051.32751098</v>
      </c>
      <c r="AX1576" s="119">
        <f>+'Monthly Parameters'!AX165*SCI!AL3</f>
        <v>282684858.75372994</v>
      </c>
      <c r="AY1576" s="119">
        <f>+'Monthly Parameters'!AY165*SCI!AM3</f>
        <v>274850071.25741041</v>
      </c>
      <c r="AZ1576" s="119">
        <f>+'Monthly Parameters'!AZ165*SCI!AN3</f>
        <v>265044514.54825881</v>
      </c>
      <c r="BA1576" s="119">
        <f>+'Monthly Parameters'!BA165*SCI!AO3</f>
        <v>238719440.66281888</v>
      </c>
      <c r="BB1576" s="119">
        <f>+'Monthly Parameters'!BB165*SCI!AP3</f>
        <v>294928030.33496827</v>
      </c>
      <c r="BC1576" s="119">
        <f>+'Monthly Parameters'!BC165*SCI!AQ3</f>
        <v>255647289.49499959</v>
      </c>
      <c r="BD1576" s="119">
        <f>+'Monthly Parameters'!BD165*SCI!AR3</f>
        <v>366088205.95716524</v>
      </c>
      <c r="BE1576" s="119">
        <f>+'Monthly Parameters'!BE165*SCI!AS3</f>
        <v>260582769.61187649</v>
      </c>
      <c r="BF1576" s="119">
        <f>+'Monthly Parameters'!BF165*SCI!AT3</f>
        <v>260297295.09657517</v>
      </c>
      <c r="BG1576" s="119">
        <f>+'Monthly Parameters'!BG165*SCI!AU3</f>
        <v>184594455.05487472</v>
      </c>
      <c r="BH1576" s="119">
        <f>+'Monthly Parameters'!BH165*SCI!AV3</f>
        <v>261765665.78484735</v>
      </c>
      <c r="BI1576" s="119">
        <f>+'Monthly Parameters'!BI165*SCI!AW3</f>
        <v>268441433.84168649</v>
      </c>
      <c r="BJ1576" s="119">
        <f>+'Monthly Parameters'!BJ165*SCI!AX3</f>
        <v>456878464.02438337</v>
      </c>
      <c r="BK1576" s="119">
        <f>+'Monthly Parameters'!BK165*SCI!AY3</f>
        <v>191049615.99180916</v>
      </c>
      <c r="BL1576" s="119">
        <f>+'Monthly Parameters'!BL165*SCI!AZ3</f>
        <v>230785391.50860021</v>
      </c>
      <c r="BM1576" s="119">
        <f>+'Monthly Parameters'!BM165*SCI!BA3</f>
        <v>181656505.39875096</v>
      </c>
      <c r="BN1576" s="119">
        <f>+'Monthly Parameters'!BN165*SCI!BB3</f>
        <v>222463155.87302947</v>
      </c>
      <c r="BO1576" s="119">
        <f>+'Monthly Parameters'!BO165*SCI!BC3</f>
        <v>247491608.95423692</v>
      </c>
      <c r="BP1576" s="119">
        <f>+'Monthly Parameters'!BP165*SCI!BD3</f>
        <v>337801027.86007446</v>
      </c>
      <c r="BQ1576" s="119">
        <f>+'Monthly Parameters'!BQ165*SCI!BE3</f>
        <v>265224318.6533291</v>
      </c>
      <c r="BR1576" s="119">
        <f>+'Monthly Parameters'!BR165*SCI!BF3</f>
        <v>279569158.93505019</v>
      </c>
      <c r="BS1576" s="119">
        <f>+'Monthly Parameters'!BS165*SCI!BG3</f>
        <v>238929317.84225711</v>
      </c>
      <c r="BT1576" s="119">
        <f>+'Monthly Parameters'!BT165*SCI!BH3</f>
        <v>302535564.64351249</v>
      </c>
      <c r="BU1576" s="119">
        <f>+'Monthly Parameters'!BU165*SCI!BI3</f>
        <v>277377160.48616606</v>
      </c>
      <c r="BV1576" s="119">
        <f>+'Monthly Parameters'!BV165*SCI!BJ3</f>
        <v>473127893.01559937</v>
      </c>
      <c r="BW1576" s="247">
        <f t="shared" si="3939"/>
        <v>11912616173.154903</v>
      </c>
    </row>
    <row r="1577" spans="1:75" x14ac:dyDescent="0.3">
      <c r="A1577" s="463"/>
      <c r="O1577" s="119"/>
      <c r="P1577" s="119"/>
      <c r="Q1577" s="119"/>
      <c r="R1577" s="119"/>
      <c r="S1577" s="119"/>
      <c r="T1577" s="119"/>
      <c r="U1577" s="119"/>
      <c r="V1577" s="119"/>
      <c r="W1577" s="119"/>
      <c r="X1577" s="119"/>
      <c r="Y1577" s="119"/>
      <c r="Z1577" s="119"/>
      <c r="AA1577" s="119"/>
      <c r="AB1577" s="119"/>
      <c r="AC1577" s="119"/>
      <c r="AD1577" s="119"/>
      <c r="AE1577" s="119"/>
      <c r="AF1577" s="119"/>
      <c r="AG1577" s="119"/>
      <c r="AH1577" s="119"/>
      <c r="AI1577" s="119"/>
      <c r="AJ1577" s="119"/>
      <c r="AK1577" s="119"/>
      <c r="AL1577" s="119"/>
      <c r="AM1577" s="119"/>
      <c r="AN1577" s="119"/>
      <c r="AO1577" s="119"/>
      <c r="AP1577" s="119"/>
      <c r="AQ1577" s="119"/>
      <c r="AR1577" s="119"/>
      <c r="AS1577" s="119"/>
      <c r="AT1577" s="119"/>
      <c r="AU1577" s="119"/>
      <c r="AV1577" s="119"/>
      <c r="AW1577" s="119"/>
      <c r="AX1577" s="119"/>
      <c r="AY1577" s="119"/>
      <c r="AZ1577" s="119"/>
      <c r="BA1577" s="119"/>
      <c r="BB1577" s="119"/>
      <c r="BC1577" s="119"/>
      <c r="BD1577" s="119"/>
      <c r="BE1577" s="119"/>
      <c r="BF1577" s="119"/>
      <c r="BG1577" s="119"/>
      <c r="BH1577" s="119"/>
      <c r="BI1577" s="119"/>
      <c r="BJ1577" s="119"/>
      <c r="BK1577" s="119"/>
      <c r="BL1577" s="119"/>
      <c r="BM1577" s="119"/>
      <c r="BN1577" s="119"/>
      <c r="BO1577" s="119"/>
      <c r="BP1577" s="119"/>
      <c r="BQ1577" s="119"/>
      <c r="BR1577" s="119"/>
      <c r="BS1577" s="119"/>
      <c r="BT1577" s="119"/>
      <c r="BU1577" s="119"/>
      <c r="BV1577" s="119"/>
      <c r="BW1577" s="247">
        <f t="shared" si="3939"/>
        <v>0</v>
      </c>
    </row>
    <row r="1578" spans="1:75" x14ac:dyDescent="0.3">
      <c r="A1578" s="463"/>
      <c r="O1578" s="119"/>
      <c r="P1578" s="119"/>
      <c r="Q1578" s="119"/>
      <c r="R1578" s="119"/>
      <c r="S1578" s="119"/>
      <c r="T1578" s="119"/>
      <c r="U1578" s="119"/>
      <c r="V1578" s="119"/>
      <c r="W1578" s="119"/>
      <c r="X1578" s="119"/>
      <c r="Y1578" s="119"/>
      <c r="Z1578" s="119"/>
      <c r="AA1578" s="119"/>
      <c r="AB1578" s="119"/>
      <c r="AC1578" s="119"/>
      <c r="AD1578" s="119"/>
      <c r="AE1578" s="119"/>
      <c r="AF1578" s="119"/>
      <c r="AG1578" s="119"/>
      <c r="AH1578" s="119"/>
      <c r="AI1578" s="119"/>
      <c r="AJ1578" s="119"/>
      <c r="AK1578" s="119"/>
      <c r="AL1578" s="119"/>
      <c r="AM1578" s="119"/>
      <c r="AN1578" s="119"/>
      <c r="AO1578" s="119"/>
      <c r="AP1578" s="119"/>
      <c r="AQ1578" s="119"/>
      <c r="AR1578" s="119"/>
      <c r="AS1578" s="119"/>
      <c r="AT1578" s="119"/>
      <c r="AU1578" s="119"/>
      <c r="AV1578" s="119"/>
      <c r="AW1578" s="119"/>
      <c r="AX1578" s="119"/>
      <c r="AY1578" s="119"/>
      <c r="AZ1578" s="119"/>
      <c r="BA1578" s="119"/>
      <c r="BB1578" s="119"/>
      <c r="BC1578" s="119"/>
      <c r="BD1578" s="119"/>
      <c r="BE1578" s="119"/>
      <c r="BF1578" s="119"/>
      <c r="BG1578" s="119"/>
      <c r="BH1578" s="119"/>
      <c r="BI1578" s="119"/>
      <c r="BJ1578" s="119"/>
      <c r="BK1578" s="119"/>
      <c r="BL1578" s="119"/>
      <c r="BM1578" s="119"/>
      <c r="BN1578" s="119"/>
      <c r="BO1578" s="119"/>
      <c r="BP1578" s="119"/>
      <c r="BQ1578" s="119"/>
      <c r="BR1578" s="119"/>
      <c r="BS1578" s="119"/>
      <c r="BT1578" s="119"/>
      <c r="BU1578" s="119"/>
      <c r="BV1578" s="119"/>
      <c r="BW1578" s="247">
        <f t="shared" si="3939"/>
        <v>0</v>
      </c>
    </row>
    <row r="1579" spans="1:75" x14ac:dyDescent="0.3">
      <c r="A1579" s="463" t="s">
        <v>1170</v>
      </c>
      <c r="N1579" s="166">
        <f>+SUM(C23:N23)+SUM(C47:N47)+SUM(C71:N71)+SUM(C100:N100)+SUM(C123:N123)+SUM(C146:N146)+SUM(C175:N175)+SUM(C198:N198)+SUM(C221:N221)</f>
        <v>690395653.78623331</v>
      </c>
      <c r="O1579" s="119"/>
      <c r="P1579" s="119"/>
      <c r="Q1579" s="119"/>
      <c r="R1579" s="119"/>
      <c r="S1579" s="119"/>
      <c r="T1579" s="119"/>
      <c r="U1579" s="119"/>
      <c r="V1579" s="119"/>
      <c r="W1579" s="119"/>
      <c r="X1579" s="119"/>
      <c r="Y1579" s="119"/>
      <c r="Z1579" s="166">
        <f>+SUM(O23:Z23)+SUM(O47:Z47)+SUM(O71:Z71)+SUM(O100:Z100)+SUM(O123:Z123)+SUM(O146:Z146)+SUM(O175:Z175)+SUM(O198:Z198)+SUM(O221:Z221)</f>
        <v>899865083.72464657</v>
      </c>
      <c r="AA1579" s="119"/>
      <c r="AB1579" s="119"/>
      <c r="AC1579" s="119"/>
      <c r="AD1579" s="119"/>
      <c r="AE1579" s="119"/>
      <c r="AF1579" s="119"/>
      <c r="AG1579" s="119"/>
      <c r="AH1579" s="119"/>
      <c r="AI1579" s="119"/>
      <c r="AJ1579" s="119"/>
      <c r="AK1579" s="119"/>
      <c r="AL1579" s="166">
        <f>+SUM(AA23:AL23)+SUM(AA47:AL47)+SUM(AA71:AL71)+SUM(AA100:AL100)+SUM(AA123:AL123)+SUM(AA146:AL146)+SUM(AA175:AL175)+SUM(AA198:AL198)+SUM(AA221:AL221)</f>
        <v>1001791528.2918353</v>
      </c>
      <c r="AM1579" s="119"/>
      <c r="AN1579" s="119"/>
      <c r="AO1579" s="119"/>
      <c r="AP1579" s="119"/>
      <c r="AQ1579" s="119"/>
      <c r="AR1579" s="119"/>
      <c r="AS1579" s="119"/>
      <c r="AT1579" s="119"/>
      <c r="AU1579" s="119"/>
      <c r="AV1579" s="119"/>
      <c r="AW1579" s="119"/>
      <c r="AX1579" s="166">
        <f>+SUM(AM23:AX23)+SUM(AM47:AX47)+SUM(AM71:AX71)+SUM(AM100:AX100)+SUM(AM123:AX123)+SUM(AM146:AX146)+SUM(AM175:AX175)+SUM(AM198:AX198)+SUM(AM221:AX221)</f>
        <v>1041189925.5310892</v>
      </c>
      <c r="AY1579" s="119"/>
      <c r="AZ1579" s="119"/>
      <c r="BA1579" s="119"/>
      <c r="BB1579" s="119"/>
      <c r="BC1579" s="119"/>
      <c r="BD1579" s="119"/>
      <c r="BE1579" s="119"/>
      <c r="BF1579" s="119"/>
      <c r="BG1579" s="119"/>
      <c r="BH1579" s="119"/>
      <c r="BI1579" s="119"/>
      <c r="BJ1579" s="166">
        <f>+SUM(AY23:BJ23)+SUM(AY47:BJ47)+SUM(AY71:BJ71)+SUM(AY100:BJ100)+SUM(AY123:BJ123)+SUM(AY146:BJ146)+SUM(AY175:BJ175)+SUM(AY198:BJ198)+SUM(AY221:BJ221)</f>
        <v>885127096.92670691</v>
      </c>
      <c r="BK1579" s="119"/>
      <c r="BL1579" s="119"/>
      <c r="BM1579" s="119"/>
      <c r="BN1579" s="119"/>
      <c r="BO1579" s="119"/>
      <c r="BP1579" s="119"/>
      <c r="BQ1579" s="119"/>
      <c r="BR1579" s="119"/>
      <c r="BS1579" s="119"/>
      <c r="BT1579" s="119"/>
      <c r="BU1579" s="119"/>
      <c r="BV1579" s="166">
        <f>+SUM(BK23:BV23)+SUM(BK47:BV47)+SUM(BK71:BV71)+SUM(BK100:BV100)+SUM(BK123:BV123)+SUM(BK146:BV146)+SUM(BK175:BV175)+SUM(BK198:BV198)+SUM(BK221:BV221)</f>
        <v>1001386262.3230857</v>
      </c>
      <c r="BW1579" s="247">
        <f t="shared" si="3939"/>
        <v>5519755550.5835972</v>
      </c>
    </row>
    <row r="1580" spans="1:75" x14ac:dyDescent="0.3">
      <c r="A1580" s="463"/>
      <c r="N1580" s="166"/>
      <c r="O1580" s="119"/>
      <c r="P1580" s="119"/>
      <c r="Q1580" s="119"/>
      <c r="R1580" s="119"/>
      <c r="S1580" s="119"/>
      <c r="T1580" s="119"/>
      <c r="U1580" s="119"/>
      <c r="V1580" s="119"/>
      <c r="W1580" s="119"/>
      <c r="X1580" s="119"/>
      <c r="Y1580" s="119"/>
      <c r="Z1580" s="166"/>
      <c r="AA1580" s="119"/>
      <c r="AB1580" s="119"/>
      <c r="AC1580" s="119"/>
      <c r="AD1580" s="119"/>
      <c r="AE1580" s="119"/>
      <c r="AF1580" s="119"/>
      <c r="AG1580" s="119"/>
      <c r="AH1580" s="119"/>
      <c r="AI1580" s="119"/>
      <c r="AJ1580" s="119"/>
      <c r="AK1580" s="119"/>
      <c r="AL1580" s="166"/>
      <c r="AM1580" s="119"/>
      <c r="AN1580" s="119"/>
      <c r="AO1580" s="119"/>
      <c r="AP1580" s="119"/>
      <c r="AQ1580" s="119"/>
      <c r="AR1580" s="119"/>
      <c r="AS1580" s="119"/>
      <c r="AT1580" s="119"/>
      <c r="AU1580" s="119"/>
      <c r="AV1580" s="119"/>
      <c r="AW1580" s="119"/>
      <c r="AX1580" s="166"/>
      <c r="AY1580" s="119"/>
      <c r="AZ1580" s="119"/>
      <c r="BA1580" s="119"/>
      <c r="BB1580" s="119"/>
      <c r="BC1580" s="119"/>
      <c r="BD1580" s="119"/>
      <c r="BE1580" s="119"/>
      <c r="BF1580" s="119"/>
      <c r="BG1580" s="119"/>
      <c r="BH1580" s="119"/>
      <c r="BI1580" s="119"/>
      <c r="BJ1580" s="166"/>
      <c r="BK1580" s="119"/>
      <c r="BL1580" s="119"/>
      <c r="BM1580" s="119"/>
      <c r="BN1580" s="119"/>
      <c r="BO1580" s="119"/>
      <c r="BP1580" s="119"/>
      <c r="BQ1580" s="119"/>
      <c r="BR1580" s="119"/>
      <c r="BS1580" s="119"/>
      <c r="BT1580" s="119"/>
      <c r="BU1580" s="119"/>
      <c r="BV1580" s="166"/>
      <c r="BW1580" s="247">
        <f t="shared" si="3939"/>
        <v>0</v>
      </c>
    </row>
    <row r="1581" spans="1:75" x14ac:dyDescent="0.3">
      <c r="A1581" s="463" t="s">
        <v>1171</v>
      </c>
      <c r="N1581" s="166">
        <f>+SFP!C104</f>
        <v>0</v>
      </c>
      <c r="O1581" s="119"/>
      <c r="P1581" s="119"/>
      <c r="Q1581" s="119"/>
      <c r="R1581" s="119"/>
      <c r="S1581" s="119"/>
      <c r="T1581" s="119"/>
      <c r="U1581" s="119"/>
      <c r="V1581" s="119"/>
      <c r="W1581" s="119"/>
      <c r="X1581" s="119"/>
      <c r="Y1581" s="119"/>
      <c r="Z1581" s="166">
        <f>+SFP!O104</f>
        <v>5643060210.288332</v>
      </c>
      <c r="AA1581" s="119"/>
      <c r="AB1581" s="119"/>
      <c r="AC1581" s="119"/>
      <c r="AD1581" s="119"/>
      <c r="AE1581" s="119"/>
      <c r="AF1581" s="119"/>
      <c r="AG1581" s="119"/>
      <c r="AH1581" s="119"/>
      <c r="AI1581" s="119"/>
      <c r="AJ1581" s="119"/>
      <c r="AK1581" s="119"/>
      <c r="AL1581" s="166">
        <f>+SFP!AA104</f>
        <v>8238726414.0546989</v>
      </c>
      <c r="AM1581" s="119"/>
      <c r="AN1581" s="119"/>
      <c r="AO1581" s="119"/>
      <c r="AP1581" s="119"/>
      <c r="AQ1581" s="119"/>
      <c r="AR1581" s="119"/>
      <c r="AS1581" s="119"/>
      <c r="AT1581" s="119"/>
      <c r="AU1581" s="119"/>
      <c r="AV1581" s="119"/>
      <c r="AW1581" s="119"/>
      <c r="AX1581" s="166">
        <f>+SFP!AM104</f>
        <v>8034033969.2231894</v>
      </c>
      <c r="AY1581" s="119"/>
      <c r="AZ1581" s="119"/>
      <c r="BA1581" s="119"/>
      <c r="BB1581" s="119"/>
      <c r="BC1581" s="119"/>
      <c r="BD1581" s="119"/>
      <c r="BE1581" s="119"/>
      <c r="BF1581" s="119"/>
      <c r="BG1581" s="119"/>
      <c r="BH1581" s="119"/>
      <c r="BI1581" s="119"/>
      <c r="BJ1581" s="166">
        <f>+SFP!AY104</f>
        <v>10225283868.59177</v>
      </c>
      <c r="BK1581" s="119"/>
      <c r="BL1581" s="119"/>
      <c r="BM1581" s="119"/>
      <c r="BN1581" s="119"/>
      <c r="BO1581" s="119"/>
      <c r="BP1581" s="119"/>
      <c r="BQ1581" s="119"/>
      <c r="BR1581" s="119"/>
      <c r="BS1581" s="119"/>
      <c r="BT1581" s="119"/>
      <c r="BU1581" s="119"/>
      <c r="BV1581" s="166">
        <f>+SFP!BK104</f>
        <v>11859109052.463875</v>
      </c>
      <c r="BW1581" s="247">
        <f t="shared" si="3939"/>
        <v>44000213514.621864</v>
      </c>
    </row>
    <row r="1582" spans="1:75" x14ac:dyDescent="0.3">
      <c r="A1582" s="463" t="s">
        <v>1175</v>
      </c>
      <c r="N1582" s="166"/>
      <c r="O1582" s="119">
        <f>+$N$1581*'Monthly Parameters'!O193</f>
        <v>0</v>
      </c>
      <c r="P1582" s="119">
        <f>+$N$1581*'Monthly Parameters'!P193</f>
        <v>0</v>
      </c>
      <c r="Q1582" s="119">
        <f>+$N$1581*'Monthly Parameters'!Q193</f>
        <v>0</v>
      </c>
      <c r="R1582" s="119">
        <f>+$N$1581*'Monthly Parameters'!R193</f>
        <v>0</v>
      </c>
      <c r="S1582" s="119">
        <f>+$N$1581*'Monthly Parameters'!S193</f>
        <v>0</v>
      </c>
      <c r="T1582" s="119">
        <f>+$N$1581*'Monthly Parameters'!T193</f>
        <v>0</v>
      </c>
      <c r="U1582" s="119">
        <f>+$N$1581*'Monthly Parameters'!U193</f>
        <v>0</v>
      </c>
      <c r="V1582" s="119">
        <f>+$N$1581*'Monthly Parameters'!V193</f>
        <v>0</v>
      </c>
      <c r="W1582" s="119">
        <f>+$N$1581*'Monthly Parameters'!W193</f>
        <v>0</v>
      </c>
      <c r="X1582" s="119">
        <f>+$N$1581*'Monthly Parameters'!X193</f>
        <v>0</v>
      </c>
      <c r="Y1582" s="119">
        <f>+$N$1581*'Monthly Parameters'!Y193</f>
        <v>0</v>
      </c>
      <c r="Z1582" s="119">
        <f>+$N$1581*'Monthly Parameters'!Z193</f>
        <v>0</v>
      </c>
      <c r="AA1582" s="119">
        <f>+$Z$1581*'Monthly Parameters'!AA193</f>
        <v>0</v>
      </c>
      <c r="AB1582" s="119">
        <f>+$Z$1581*'Monthly Parameters'!AB193</f>
        <v>1410765052.572083</v>
      </c>
      <c r="AC1582" s="119">
        <f>+$Z$1581*'Monthly Parameters'!AC193</f>
        <v>1410765052.572083</v>
      </c>
      <c r="AD1582" s="119">
        <f>+$Z$1581*'Monthly Parameters'!AD193</f>
        <v>0</v>
      </c>
      <c r="AE1582" s="119">
        <f>+$Z$1581*'Monthly Parameters'!AE193</f>
        <v>0</v>
      </c>
      <c r="AF1582" s="119">
        <f>+$Z$1581*'Monthly Parameters'!AF193</f>
        <v>0</v>
      </c>
      <c r="AG1582" s="119">
        <f>+$Z$1581*'Monthly Parameters'!AG193</f>
        <v>1410765052.572083</v>
      </c>
      <c r="AH1582" s="119">
        <f>+$Z$1581*'Monthly Parameters'!AH193</f>
        <v>0</v>
      </c>
      <c r="AI1582" s="119">
        <f>+$Z$1581*'Monthly Parameters'!AI193</f>
        <v>1410765052.572083</v>
      </c>
      <c r="AJ1582" s="119">
        <f>+$Z$1581*'Monthly Parameters'!AJ193</f>
        <v>0</v>
      </c>
      <c r="AK1582" s="119">
        <f>+$Z$1581*'Monthly Parameters'!AK193</f>
        <v>0</v>
      </c>
      <c r="AL1582" s="119">
        <f>+$Z$1581*'Monthly Parameters'!AL193</f>
        <v>0</v>
      </c>
      <c r="AM1582" s="119">
        <f>+$AL$1581*'Monthly Parameters'!AM193</f>
        <v>0</v>
      </c>
      <c r="AN1582" s="119">
        <f>+$AL$1581*'Monthly Parameters'!AN193</f>
        <v>2059681603.5136747</v>
      </c>
      <c r="AO1582" s="119">
        <f>+$AL$1581*'Monthly Parameters'!AO193</f>
        <v>2059681603.5136747</v>
      </c>
      <c r="AP1582" s="119">
        <f>+$AL$1581*'Monthly Parameters'!AP193</f>
        <v>0</v>
      </c>
      <c r="AQ1582" s="119">
        <f>+$AL$1581*'Monthly Parameters'!AQ193</f>
        <v>0</v>
      </c>
      <c r="AR1582" s="119">
        <f>+$AL$1581*'Monthly Parameters'!AR193</f>
        <v>0</v>
      </c>
      <c r="AS1582" s="119">
        <f>+$AL$1581*'Monthly Parameters'!AS193</f>
        <v>2059681603.5136747</v>
      </c>
      <c r="AT1582" s="119">
        <f>+$AL$1581*'Monthly Parameters'!AT193</f>
        <v>0</v>
      </c>
      <c r="AU1582" s="119">
        <f>+$AL$1581*'Monthly Parameters'!AU193</f>
        <v>2059681603.5136747</v>
      </c>
      <c r="AV1582" s="119">
        <f>+$AL$1581*'Monthly Parameters'!AV193</f>
        <v>0</v>
      </c>
      <c r="AW1582" s="119">
        <f>+$AL$1581*'Monthly Parameters'!AW193</f>
        <v>0</v>
      </c>
      <c r="AX1582" s="119">
        <f>+$AL$1581*'Monthly Parameters'!AX193</f>
        <v>0</v>
      </c>
      <c r="AY1582" s="119">
        <f>+$AX$1581*'Monthly Parameters'!AY193</f>
        <v>0</v>
      </c>
      <c r="AZ1582" s="119">
        <f>+$AX$1581*'Monthly Parameters'!AZ193</f>
        <v>2008508492.3057973</v>
      </c>
      <c r="BA1582" s="119">
        <f>+$AX$1581*'Monthly Parameters'!BA193</f>
        <v>2008508492.3057973</v>
      </c>
      <c r="BB1582" s="119">
        <f>+$AX$1581*'Monthly Parameters'!BB193</f>
        <v>0</v>
      </c>
      <c r="BC1582" s="119">
        <f>+$AX$1581*'Monthly Parameters'!BC193</f>
        <v>0</v>
      </c>
      <c r="BD1582" s="119">
        <f>+$AX$1581*'Monthly Parameters'!BD193</f>
        <v>0</v>
      </c>
      <c r="BE1582" s="119">
        <f>+$AX$1581*'Monthly Parameters'!BE193</f>
        <v>2008508492.3057973</v>
      </c>
      <c r="BF1582" s="119">
        <f>+$AX$1581*'Monthly Parameters'!BF193</f>
        <v>0</v>
      </c>
      <c r="BG1582" s="119">
        <f>+$AX$1581*'Monthly Parameters'!BG193</f>
        <v>2008508492.3057973</v>
      </c>
      <c r="BH1582" s="119">
        <f>+$AX$1581*'Monthly Parameters'!BH193</f>
        <v>0</v>
      </c>
      <c r="BI1582" s="119">
        <f>+$AX$1581*'Monthly Parameters'!BI193</f>
        <v>0</v>
      </c>
      <c r="BJ1582" s="119">
        <f>+$AX$1581*'Monthly Parameters'!BJ193</f>
        <v>0</v>
      </c>
      <c r="BK1582" s="119">
        <f>+$BJ$1581*'Monthly Parameters'!BK193</f>
        <v>0</v>
      </c>
      <c r="BL1582" s="119">
        <f>+$BJ$1581*'Monthly Parameters'!BL193</f>
        <v>2556320967.1479425</v>
      </c>
      <c r="BM1582" s="119">
        <f>+$BJ$1581*'Monthly Parameters'!BM193</f>
        <v>2556320967.1479425</v>
      </c>
      <c r="BN1582" s="119">
        <f>+$BJ$1581*'Monthly Parameters'!BN193</f>
        <v>0</v>
      </c>
      <c r="BO1582" s="119">
        <f>+$BJ$1581*'Monthly Parameters'!BO193</f>
        <v>0</v>
      </c>
      <c r="BP1582" s="119">
        <f>+$BJ$1581*'Monthly Parameters'!BP193</f>
        <v>0</v>
      </c>
      <c r="BQ1582" s="119">
        <f>+$BJ$1581*'Monthly Parameters'!BQ193</f>
        <v>2556320967.1479425</v>
      </c>
      <c r="BR1582" s="119">
        <f>+$BJ$1581*'Monthly Parameters'!BR193</f>
        <v>0</v>
      </c>
      <c r="BS1582" s="119">
        <f>+$BJ$1581*'Monthly Parameters'!BS193</f>
        <v>2556320967.1479425</v>
      </c>
      <c r="BT1582" s="119">
        <f>+$BJ$1581*'Monthly Parameters'!BT193</f>
        <v>0</v>
      </c>
      <c r="BU1582" s="119">
        <f>+$BJ$1581*'Monthly Parameters'!BU193</f>
        <v>0</v>
      </c>
      <c r="BV1582" s="119">
        <f>+$BJ$1581*'Monthly Parameters'!BV193</f>
        <v>0</v>
      </c>
      <c r="BW1582" s="247">
        <f t="shared" si="3939"/>
        <v>32141104462.15799</v>
      </c>
    </row>
    <row r="1583" spans="1:75" x14ac:dyDescent="0.3">
      <c r="A1583" s="463"/>
      <c r="N1583" s="166"/>
      <c r="O1583" s="119"/>
      <c r="P1583" s="119"/>
      <c r="Q1583" s="119"/>
      <c r="R1583" s="119"/>
      <c r="S1583" s="119"/>
      <c r="T1583" s="119"/>
      <c r="U1583" s="119"/>
      <c r="V1583" s="119"/>
      <c r="W1583" s="119"/>
      <c r="X1583" s="119"/>
      <c r="Y1583" s="119"/>
      <c r="Z1583" s="166"/>
      <c r="AA1583" s="119"/>
      <c r="AB1583" s="119"/>
      <c r="AC1583" s="119"/>
      <c r="AD1583" s="119"/>
      <c r="AE1583" s="119"/>
      <c r="AF1583" s="119"/>
      <c r="AG1583" s="119"/>
      <c r="AH1583" s="119"/>
      <c r="AI1583" s="119"/>
      <c r="AJ1583" s="119"/>
      <c r="AK1583" s="119"/>
      <c r="AL1583" s="166"/>
      <c r="AM1583" s="119"/>
      <c r="AN1583" s="119"/>
      <c r="AO1583" s="119"/>
      <c r="AP1583" s="119"/>
      <c r="AQ1583" s="119"/>
      <c r="AR1583" s="119"/>
      <c r="AS1583" s="119"/>
      <c r="AT1583" s="119"/>
      <c r="AU1583" s="119"/>
      <c r="AV1583" s="119"/>
      <c r="AW1583" s="119"/>
      <c r="AX1583" s="166"/>
      <c r="AY1583" s="119"/>
      <c r="AZ1583" s="119"/>
      <c r="BA1583" s="119"/>
      <c r="BB1583" s="119"/>
      <c r="BC1583" s="119"/>
      <c r="BD1583" s="119"/>
      <c r="BE1583" s="119"/>
      <c r="BF1583" s="119"/>
      <c r="BG1583" s="119"/>
      <c r="BH1583" s="119"/>
      <c r="BI1583" s="119"/>
      <c r="BJ1583" s="166"/>
      <c r="BK1583" s="119"/>
      <c r="BL1583" s="119"/>
      <c r="BM1583" s="119"/>
      <c r="BN1583" s="119"/>
      <c r="BO1583" s="119"/>
      <c r="BP1583" s="119"/>
      <c r="BQ1583" s="119"/>
      <c r="BR1583" s="119"/>
      <c r="BS1583" s="119"/>
      <c r="BT1583" s="119"/>
      <c r="BU1583" s="119"/>
      <c r="BV1583" s="166"/>
      <c r="BW1583" s="247"/>
    </row>
    <row r="1584" spans="1:75" x14ac:dyDescent="0.3">
      <c r="A1584" s="463" t="s">
        <v>1176</v>
      </c>
      <c r="N1584" s="166">
        <f>+SFP!C64</f>
        <v>505780269.17084885</v>
      </c>
      <c r="O1584" s="119"/>
      <c r="P1584" s="119"/>
      <c r="Q1584" s="119"/>
      <c r="R1584" s="119"/>
      <c r="S1584" s="119"/>
      <c r="T1584" s="119"/>
      <c r="U1584" s="119"/>
      <c r="V1584" s="119"/>
      <c r="W1584" s="119"/>
      <c r="X1584" s="119"/>
      <c r="Y1584" s="119"/>
      <c r="Z1584" s="166">
        <f>+SFP!O64</f>
        <v>-1.0728836059570313E-6</v>
      </c>
      <c r="AA1584" s="119"/>
      <c r="AB1584" s="119"/>
      <c r="AC1584" s="119"/>
      <c r="AD1584" s="119"/>
      <c r="AE1584" s="119"/>
      <c r="AF1584" s="119"/>
      <c r="AG1584" s="119"/>
      <c r="AH1584" s="119"/>
      <c r="AI1584" s="119"/>
      <c r="AJ1584" s="119"/>
      <c r="AK1584" s="119"/>
      <c r="AL1584" s="166">
        <f>+SFP!AA64</f>
        <v>0</v>
      </c>
      <c r="AM1584" s="119"/>
      <c r="AN1584" s="119"/>
      <c r="AO1584" s="119"/>
      <c r="AP1584" s="119"/>
      <c r="AQ1584" s="119"/>
      <c r="AR1584" s="119"/>
      <c r="AS1584" s="119"/>
      <c r="AT1584" s="119"/>
      <c r="AU1584" s="119"/>
      <c r="AV1584" s="119"/>
      <c r="AW1584" s="119"/>
      <c r="AX1584" s="166">
        <f>+SFP!AM64</f>
        <v>0</v>
      </c>
      <c r="AY1584" s="119"/>
      <c r="AZ1584" s="119"/>
      <c r="BA1584" s="119"/>
      <c r="BB1584" s="119"/>
      <c r="BC1584" s="119"/>
      <c r="BD1584" s="119"/>
      <c r="BE1584" s="119"/>
      <c r="BF1584" s="119"/>
      <c r="BG1584" s="119"/>
      <c r="BH1584" s="119"/>
      <c r="BI1584" s="119"/>
      <c r="BJ1584" s="166">
        <f>+SFP!AY64</f>
        <v>0</v>
      </c>
      <c r="BK1584" s="119"/>
      <c r="BL1584" s="119"/>
      <c r="BM1584" s="119"/>
      <c r="BN1584" s="119"/>
      <c r="BO1584" s="119"/>
      <c r="BP1584" s="119"/>
      <c r="BQ1584" s="119"/>
      <c r="BR1584" s="119"/>
      <c r="BS1584" s="119"/>
      <c r="BT1584" s="119"/>
      <c r="BU1584" s="119"/>
      <c r="BV1584" s="166">
        <f>+SFP!BK64</f>
        <v>0</v>
      </c>
      <c r="BW1584" s="247">
        <f t="shared" si="3939"/>
        <v>505780269.17084777</v>
      </c>
    </row>
    <row r="1585" spans="1:75" x14ac:dyDescent="0.3">
      <c r="A1585" s="463"/>
      <c r="N1585" s="166"/>
      <c r="O1585" s="119"/>
      <c r="P1585" s="119"/>
      <c r="Q1585" s="119"/>
      <c r="R1585" s="119"/>
      <c r="S1585" s="119"/>
      <c r="T1585" s="119"/>
      <c r="U1585" s="119"/>
      <c r="V1585" s="119"/>
      <c r="W1585" s="119"/>
      <c r="X1585" s="119"/>
      <c r="Y1585" s="119"/>
      <c r="Z1585" s="166"/>
      <c r="AA1585" s="119"/>
      <c r="AB1585" s="119"/>
      <c r="AC1585" s="119"/>
      <c r="AD1585" s="119"/>
      <c r="AE1585" s="119"/>
      <c r="AF1585" s="119"/>
      <c r="AG1585" s="119"/>
      <c r="AH1585" s="119"/>
      <c r="AI1585" s="119"/>
      <c r="AJ1585" s="119"/>
      <c r="AK1585" s="119"/>
      <c r="AL1585" s="166"/>
      <c r="AM1585" s="119"/>
      <c r="AN1585" s="119"/>
      <c r="AO1585" s="119"/>
      <c r="AP1585" s="119"/>
      <c r="AQ1585" s="119"/>
      <c r="AR1585" s="119"/>
      <c r="AS1585" s="119"/>
      <c r="AT1585" s="119"/>
      <c r="AU1585" s="119"/>
      <c r="AV1585" s="119"/>
      <c r="AW1585" s="119"/>
      <c r="AX1585" s="166"/>
      <c r="AY1585" s="119"/>
      <c r="AZ1585" s="119"/>
      <c r="BA1585" s="119"/>
      <c r="BB1585" s="119"/>
      <c r="BC1585" s="119"/>
      <c r="BD1585" s="119"/>
      <c r="BE1585" s="119"/>
      <c r="BF1585" s="119"/>
      <c r="BG1585" s="119"/>
      <c r="BH1585" s="119"/>
      <c r="BI1585" s="119"/>
      <c r="BJ1585" s="166"/>
      <c r="BK1585" s="119"/>
      <c r="BL1585" s="119"/>
      <c r="BM1585" s="119"/>
      <c r="BN1585" s="119"/>
      <c r="BO1585" s="119"/>
      <c r="BP1585" s="119"/>
      <c r="BQ1585" s="119"/>
      <c r="BR1585" s="119"/>
      <c r="BS1585" s="119"/>
      <c r="BT1585" s="119"/>
      <c r="BU1585" s="119"/>
      <c r="BV1585" s="166"/>
      <c r="BW1585" s="247"/>
    </row>
    <row r="1586" spans="1:75" x14ac:dyDescent="0.3">
      <c r="A1586" s="463" t="s">
        <v>1168</v>
      </c>
      <c r="N1586" s="166"/>
      <c r="O1586" s="119">
        <f>+$N$1584*'Monthly Parameters'!O195</f>
        <v>0</v>
      </c>
      <c r="P1586" s="119">
        <f>+$N$1584*'Monthly Parameters'!P195</f>
        <v>0</v>
      </c>
      <c r="Q1586" s="119">
        <f>+$N$1584*'Monthly Parameters'!Q195</f>
        <v>0</v>
      </c>
      <c r="R1586" s="119">
        <f>+$N$1584*'Monthly Parameters'!R195</f>
        <v>0</v>
      </c>
      <c r="S1586" s="119">
        <f>+$N$1584*'Monthly Parameters'!S195</f>
        <v>0</v>
      </c>
      <c r="T1586" s="119">
        <f>+$N$1584*'Monthly Parameters'!T195</f>
        <v>0</v>
      </c>
      <c r="U1586" s="119">
        <f>+$N$1584*'Monthly Parameters'!U195</f>
        <v>0</v>
      </c>
      <c r="V1586" s="119">
        <f>+$N$1584*'Monthly Parameters'!V195</f>
        <v>505780269.17084885</v>
      </c>
      <c r="W1586" s="119">
        <f>+$N$1584*'Monthly Parameters'!W195</f>
        <v>0</v>
      </c>
      <c r="X1586" s="119">
        <f>+$N$1584*'Monthly Parameters'!X195</f>
        <v>0</v>
      </c>
      <c r="Y1586" s="119">
        <f>+$N$1584*'Monthly Parameters'!Y195</f>
        <v>0</v>
      </c>
      <c r="Z1586" s="119">
        <f>+$N$1584*'Monthly Parameters'!Z195</f>
        <v>0</v>
      </c>
      <c r="AA1586" s="119">
        <f>+$Z$1584*'Monthly Parameters'!AA195</f>
        <v>0</v>
      </c>
      <c r="AB1586" s="119">
        <f>+$Z$1584*'Monthly Parameters'!AB195</f>
        <v>0</v>
      </c>
      <c r="AC1586" s="119">
        <f>+$Z$1584*'Monthly Parameters'!AC195</f>
        <v>0</v>
      </c>
      <c r="AD1586" s="119">
        <f>+$Z$1584*'Monthly Parameters'!AD195</f>
        <v>0</v>
      </c>
      <c r="AE1586" s="119">
        <f>+$Z$1584*'Monthly Parameters'!AE195</f>
        <v>0</v>
      </c>
      <c r="AF1586" s="119">
        <f>+$Z$1584*'Monthly Parameters'!AF195</f>
        <v>0</v>
      </c>
      <c r="AG1586" s="119">
        <f>+$Z$1584*'Monthly Parameters'!AG195</f>
        <v>0</v>
      </c>
      <c r="AH1586" s="119">
        <f>+$Z$1584*'Monthly Parameters'!AH195</f>
        <v>-1.0728836059570313E-6</v>
      </c>
      <c r="AI1586" s="119">
        <f>+$Z$1584*'Monthly Parameters'!AI195</f>
        <v>0</v>
      </c>
      <c r="AJ1586" s="119">
        <f>+$Z$1584*'Monthly Parameters'!AJ195</f>
        <v>0</v>
      </c>
      <c r="AK1586" s="119">
        <f>+$Z$1584*'Monthly Parameters'!AK195</f>
        <v>0</v>
      </c>
      <c r="AL1586" s="119">
        <f>+$Z$1584*'Monthly Parameters'!AL195</f>
        <v>0</v>
      </c>
      <c r="AM1586" s="119">
        <f>+$AL$1584*'Monthly Parameters'!AM195</f>
        <v>0</v>
      </c>
      <c r="AN1586" s="119">
        <f>+$AL$1584*'Monthly Parameters'!AN195</f>
        <v>0</v>
      </c>
      <c r="AO1586" s="119">
        <f>+$AL$1584*'Monthly Parameters'!AO195</f>
        <v>0</v>
      </c>
      <c r="AP1586" s="119">
        <f>+$AL$1584*'Monthly Parameters'!AP195</f>
        <v>0</v>
      </c>
      <c r="AQ1586" s="119">
        <f>+$AL$1584*'Monthly Parameters'!AQ195</f>
        <v>0</v>
      </c>
      <c r="AR1586" s="119">
        <f>+$AL$1584*'Monthly Parameters'!AR195</f>
        <v>0</v>
      </c>
      <c r="AS1586" s="119">
        <f>+$AL$1584*'Monthly Parameters'!AS195</f>
        <v>0</v>
      </c>
      <c r="AT1586" s="119">
        <f>+$AL$1584*'Monthly Parameters'!AT195</f>
        <v>0</v>
      </c>
      <c r="AU1586" s="119">
        <f>+$AL$1584*'Monthly Parameters'!AU195</f>
        <v>0</v>
      </c>
      <c r="AV1586" s="119">
        <f>+$AL$1584*'Monthly Parameters'!AV195</f>
        <v>0</v>
      </c>
      <c r="AW1586" s="119">
        <f>+$AL$1584*'Monthly Parameters'!AW195</f>
        <v>0</v>
      </c>
      <c r="AX1586" s="119">
        <f>+$AL$1584*'Monthly Parameters'!AX195</f>
        <v>0</v>
      </c>
      <c r="AY1586" s="119">
        <f>+$AX$1584*'Monthly Parameters'!AY195</f>
        <v>0</v>
      </c>
      <c r="AZ1586" s="119">
        <f>+$AX$1584*'Monthly Parameters'!AZ195</f>
        <v>0</v>
      </c>
      <c r="BA1586" s="119">
        <f>+$AX$1584*'Monthly Parameters'!BA195</f>
        <v>0</v>
      </c>
      <c r="BB1586" s="119">
        <f>+$AX$1584*'Monthly Parameters'!BB195</f>
        <v>0</v>
      </c>
      <c r="BC1586" s="119">
        <f>+$AX$1584*'Monthly Parameters'!BC195</f>
        <v>0</v>
      </c>
      <c r="BD1586" s="119">
        <f>+$AX$1584*'Monthly Parameters'!BD195</f>
        <v>0</v>
      </c>
      <c r="BE1586" s="119">
        <f>+$AX$1584*'Monthly Parameters'!BE195</f>
        <v>0</v>
      </c>
      <c r="BF1586" s="119">
        <f>+$AX$1584*'Monthly Parameters'!BF195</f>
        <v>0</v>
      </c>
      <c r="BG1586" s="119">
        <f>+$AX$1584*'Monthly Parameters'!BG195</f>
        <v>0</v>
      </c>
      <c r="BH1586" s="119">
        <f>+$AX$1584*'Monthly Parameters'!BH195</f>
        <v>0</v>
      </c>
      <c r="BI1586" s="119">
        <f>+$AX$1584*'Monthly Parameters'!BI195</f>
        <v>0</v>
      </c>
      <c r="BJ1586" s="119">
        <f>+$AX$1584*'Monthly Parameters'!BJ195</f>
        <v>0</v>
      </c>
      <c r="BK1586" s="119">
        <f>+$BJ$1584*'Monthly Parameters'!BK195</f>
        <v>0</v>
      </c>
      <c r="BL1586" s="119">
        <f>+$BJ$1584*'Monthly Parameters'!BL195</f>
        <v>0</v>
      </c>
      <c r="BM1586" s="119">
        <f>+$BJ$1584*'Monthly Parameters'!BM195</f>
        <v>0</v>
      </c>
      <c r="BN1586" s="119">
        <f>+$BJ$1584*'Monthly Parameters'!BN195</f>
        <v>0</v>
      </c>
      <c r="BO1586" s="119">
        <f>+$BJ$1584*'Monthly Parameters'!BO195</f>
        <v>0</v>
      </c>
      <c r="BP1586" s="119">
        <f>+$BJ$1584*'Monthly Parameters'!BP195</f>
        <v>0</v>
      </c>
      <c r="BQ1586" s="119">
        <f>+$BJ$1584*'Monthly Parameters'!BQ195</f>
        <v>0</v>
      </c>
      <c r="BR1586" s="119">
        <f>+$BJ$1584*'Monthly Parameters'!BR195</f>
        <v>0</v>
      </c>
      <c r="BS1586" s="119">
        <f>+$BJ$1584*'Monthly Parameters'!BS195</f>
        <v>0</v>
      </c>
      <c r="BT1586" s="119">
        <f>+$BJ$1584*'Monthly Parameters'!BT195</f>
        <v>0</v>
      </c>
      <c r="BU1586" s="119">
        <f>+$BJ$1584*'Monthly Parameters'!BU195</f>
        <v>0</v>
      </c>
      <c r="BV1586" s="119">
        <f>+$BJ$1584*'Monthly Parameters'!BV195</f>
        <v>0</v>
      </c>
      <c r="BW1586" s="247">
        <f t="shared" si="3939"/>
        <v>505780269.17084777</v>
      </c>
    </row>
    <row r="1587" spans="1:75" x14ac:dyDescent="0.3">
      <c r="A1587" s="463" t="s">
        <v>1169</v>
      </c>
      <c r="N1587" s="166"/>
      <c r="O1587" s="119">
        <f>+$N$1584*'Monthly Parameters'!O196</f>
        <v>0</v>
      </c>
      <c r="P1587" s="119">
        <f>+$N$1584*'Monthly Parameters'!P196</f>
        <v>0</v>
      </c>
      <c r="Q1587" s="119">
        <f>+$N$1584*'Monthly Parameters'!Q196</f>
        <v>0</v>
      </c>
      <c r="R1587" s="119">
        <f>+$N$1584*'Monthly Parameters'!R196</f>
        <v>0</v>
      </c>
      <c r="S1587" s="119">
        <f>+$N$1584*'Monthly Parameters'!S196</f>
        <v>0</v>
      </c>
      <c r="T1587" s="119">
        <f>+$N$1584*'Monthly Parameters'!T196</f>
        <v>0</v>
      </c>
      <c r="U1587" s="119">
        <f>+$N$1584*'Monthly Parameters'!U196</f>
        <v>0</v>
      </c>
      <c r="V1587" s="119">
        <f>+$N$1584*'Monthly Parameters'!V196</f>
        <v>10115605.383416977</v>
      </c>
      <c r="W1587" s="119">
        <f>+$N$1584*'Monthly Parameters'!W196</f>
        <v>0</v>
      </c>
      <c r="X1587" s="119">
        <f>+$N$1584*'Monthly Parameters'!X196</f>
        <v>0</v>
      </c>
      <c r="Y1587" s="119">
        <f>+$N$1584*'Monthly Parameters'!Y196</f>
        <v>0</v>
      </c>
      <c r="Z1587" s="119">
        <f>+$N$1584*'Monthly Parameters'!Z196</f>
        <v>0</v>
      </c>
      <c r="AA1587" s="119">
        <f>+$Z$1584*'Monthly Parameters'!AA196</f>
        <v>0</v>
      </c>
      <c r="AB1587" s="119">
        <f>+$Z$1584*'Monthly Parameters'!AB196</f>
        <v>0</v>
      </c>
      <c r="AC1587" s="119">
        <f>+$Z$1584*'Monthly Parameters'!AC196</f>
        <v>0</v>
      </c>
      <c r="AD1587" s="119">
        <f>+$Z$1584*'Monthly Parameters'!AD196</f>
        <v>0</v>
      </c>
      <c r="AE1587" s="119">
        <f>+$Z$1584*'Monthly Parameters'!AE196</f>
        <v>0</v>
      </c>
      <c r="AF1587" s="119">
        <f>+$Z$1584*'Monthly Parameters'!AF196</f>
        <v>0</v>
      </c>
      <c r="AG1587" s="119">
        <f>+$Z$1584*'Monthly Parameters'!AG196</f>
        <v>0</v>
      </c>
      <c r="AH1587" s="119">
        <f>+$Z$1584*'Monthly Parameters'!AH196</f>
        <v>-2.1457672119140624E-8</v>
      </c>
      <c r="AI1587" s="119">
        <f>+$Z$1584*'Monthly Parameters'!AI196</f>
        <v>0</v>
      </c>
      <c r="AJ1587" s="119">
        <f>+$Z$1584*'Monthly Parameters'!AJ196</f>
        <v>0</v>
      </c>
      <c r="AK1587" s="119">
        <f>+$Z$1584*'Monthly Parameters'!AK196</f>
        <v>0</v>
      </c>
      <c r="AL1587" s="119">
        <f>+$Z$1584*'Monthly Parameters'!AL196</f>
        <v>0</v>
      </c>
      <c r="AM1587" s="119">
        <f>+$AL$1584*'Monthly Parameters'!AM196</f>
        <v>0</v>
      </c>
      <c r="AN1587" s="119">
        <f>+$AL$1584*'Monthly Parameters'!AN196</f>
        <v>0</v>
      </c>
      <c r="AO1587" s="119">
        <f>+$AL$1584*'Monthly Parameters'!AO196</f>
        <v>0</v>
      </c>
      <c r="AP1587" s="119">
        <f>+$AL$1584*'Monthly Parameters'!AP196</f>
        <v>0</v>
      </c>
      <c r="AQ1587" s="119">
        <f>+$AL$1584*'Monthly Parameters'!AQ196</f>
        <v>0</v>
      </c>
      <c r="AR1587" s="119">
        <f>+$AL$1584*'Monthly Parameters'!AR196</f>
        <v>0</v>
      </c>
      <c r="AS1587" s="119">
        <f>+$AL$1584*'Monthly Parameters'!AS196</f>
        <v>0</v>
      </c>
      <c r="AT1587" s="119">
        <f>+$AL$1584*'Monthly Parameters'!AT196</f>
        <v>0</v>
      </c>
      <c r="AU1587" s="119">
        <f>+$AL$1584*'Monthly Parameters'!AU196</f>
        <v>0</v>
      </c>
      <c r="AV1587" s="119">
        <f>+$AL$1584*'Monthly Parameters'!AV196</f>
        <v>0</v>
      </c>
      <c r="AW1587" s="119">
        <f>+$AL$1584*'Monthly Parameters'!AW196</f>
        <v>0</v>
      </c>
      <c r="AX1587" s="119">
        <f>+$AL$1584*'Monthly Parameters'!AX196</f>
        <v>0</v>
      </c>
      <c r="AY1587" s="119">
        <f>+$AX$1584*'Monthly Parameters'!AY196</f>
        <v>0</v>
      </c>
      <c r="AZ1587" s="119">
        <f>+$AX$1584*'Monthly Parameters'!AZ196</f>
        <v>0</v>
      </c>
      <c r="BA1587" s="119">
        <f>+$AX$1584*'Monthly Parameters'!BA196</f>
        <v>0</v>
      </c>
      <c r="BB1587" s="119">
        <f>+$AX$1584*'Monthly Parameters'!BB196</f>
        <v>0</v>
      </c>
      <c r="BC1587" s="119">
        <f>+$AX$1584*'Monthly Parameters'!BC196</f>
        <v>0</v>
      </c>
      <c r="BD1587" s="119">
        <f>+$AX$1584*'Monthly Parameters'!BD196</f>
        <v>0</v>
      </c>
      <c r="BE1587" s="119">
        <f>+$AX$1584*'Monthly Parameters'!BE196</f>
        <v>0</v>
      </c>
      <c r="BF1587" s="119">
        <f>+$AX$1584*'Monthly Parameters'!BF196</f>
        <v>0</v>
      </c>
      <c r="BG1587" s="119">
        <f>+$AX$1584*'Monthly Parameters'!BG196</f>
        <v>0</v>
      </c>
      <c r="BH1587" s="119">
        <f>+$AX$1584*'Monthly Parameters'!BH196</f>
        <v>0</v>
      </c>
      <c r="BI1587" s="119">
        <f>+$AX$1584*'Monthly Parameters'!BI196</f>
        <v>0</v>
      </c>
      <c r="BJ1587" s="119">
        <f>+$AX$1584*'Monthly Parameters'!BJ196</f>
        <v>0</v>
      </c>
      <c r="BK1587" s="119">
        <f>+$BJ$1584*'Monthly Parameters'!BK196</f>
        <v>0</v>
      </c>
      <c r="BL1587" s="119">
        <f>+$BJ$1584*'Monthly Parameters'!BL196</f>
        <v>0</v>
      </c>
      <c r="BM1587" s="119">
        <f>+$BJ$1584*'Monthly Parameters'!BM196</f>
        <v>0</v>
      </c>
      <c r="BN1587" s="119">
        <f>+$BJ$1584*'Monthly Parameters'!BN196</f>
        <v>0</v>
      </c>
      <c r="BO1587" s="119">
        <f>+$BJ$1584*'Monthly Parameters'!BO196</f>
        <v>0</v>
      </c>
      <c r="BP1587" s="119">
        <f>+$BJ$1584*'Monthly Parameters'!BP196</f>
        <v>0</v>
      </c>
      <c r="BQ1587" s="119">
        <f>+$BJ$1584*'Monthly Parameters'!BQ196</f>
        <v>0</v>
      </c>
      <c r="BR1587" s="119">
        <f>+$BJ$1584*'Monthly Parameters'!BR196</f>
        <v>0</v>
      </c>
      <c r="BS1587" s="119">
        <f>+$BJ$1584*'Monthly Parameters'!BS196</f>
        <v>0</v>
      </c>
      <c r="BT1587" s="119">
        <f>+$BJ$1584*'Monthly Parameters'!BT196</f>
        <v>0</v>
      </c>
      <c r="BU1587" s="119">
        <f>+$BJ$1584*'Monthly Parameters'!BU196</f>
        <v>0</v>
      </c>
      <c r="BV1587" s="119">
        <f>+$BJ$1584*'Monthly Parameters'!BV196</f>
        <v>0</v>
      </c>
      <c r="BW1587" s="247">
        <f t="shared" si="3939"/>
        <v>10115605.383416954</v>
      </c>
    </row>
    <row r="1588" spans="1:75" ht="16.2" thickBot="1" x14ac:dyDescent="0.35">
      <c r="A1588" s="463"/>
      <c r="O1588" s="119"/>
      <c r="P1588" s="119"/>
      <c r="Q1588" s="119"/>
      <c r="R1588" s="119"/>
      <c r="S1588" s="119"/>
      <c r="T1588" s="119"/>
      <c r="U1588" s="119"/>
      <c r="V1588" s="119"/>
      <c r="W1588" s="119"/>
      <c r="X1588" s="119"/>
      <c r="Y1588" s="119"/>
      <c r="Z1588" s="119"/>
      <c r="AA1588" s="119"/>
      <c r="AB1588" s="119"/>
      <c r="AC1588" s="119"/>
      <c r="AD1588" s="119"/>
      <c r="AE1588" s="119"/>
      <c r="AF1588" s="119"/>
      <c r="AG1588" s="119"/>
      <c r="AH1588" s="119"/>
      <c r="AI1588" s="119"/>
      <c r="AJ1588" s="119"/>
      <c r="AK1588" s="119"/>
      <c r="AL1588" s="119"/>
      <c r="AM1588" s="119"/>
      <c r="AN1588" s="119"/>
      <c r="AO1588" s="119"/>
      <c r="AP1588" s="119"/>
      <c r="AQ1588" s="119"/>
      <c r="AR1588" s="119"/>
      <c r="AS1588" s="119"/>
      <c r="AT1588" s="119"/>
      <c r="AU1588" s="119"/>
      <c r="AV1588" s="119"/>
      <c r="AW1588" s="119"/>
      <c r="AX1588" s="119"/>
      <c r="AY1588" s="119"/>
      <c r="AZ1588" s="119"/>
      <c r="BA1588" s="119"/>
      <c r="BB1588" s="119"/>
      <c r="BC1588" s="119"/>
      <c r="BD1588" s="119"/>
      <c r="BE1588" s="119"/>
      <c r="BF1588" s="119"/>
      <c r="BG1588" s="119"/>
      <c r="BH1588" s="119"/>
      <c r="BI1588" s="119"/>
      <c r="BJ1588" s="119"/>
      <c r="BK1588" s="119"/>
      <c r="BL1588" s="119"/>
      <c r="BM1588" s="119"/>
      <c r="BN1588" s="119"/>
      <c r="BO1588" s="119"/>
      <c r="BP1588" s="119"/>
      <c r="BQ1588" s="119"/>
      <c r="BR1588" s="119"/>
      <c r="BS1588" s="119"/>
      <c r="BT1588" s="119"/>
      <c r="BU1588" s="119"/>
      <c r="BV1588" s="119"/>
      <c r="BW1588" s="247">
        <f t="shared" si="3939"/>
        <v>0</v>
      </c>
    </row>
    <row r="1589" spans="1:75" ht="16.2" thickBot="1" x14ac:dyDescent="0.35">
      <c r="A1589" s="1110" t="s">
        <v>1087</v>
      </c>
      <c r="BW1589" s="247">
        <f t="shared" si="3939"/>
        <v>0</v>
      </c>
    </row>
    <row r="1590" spans="1:75" ht="16.2" thickBot="1" x14ac:dyDescent="0.35">
      <c r="BW1590" s="247">
        <f t="shared" si="3939"/>
        <v>0</v>
      </c>
    </row>
    <row r="1591" spans="1:75" ht="16.2" thickBot="1" x14ac:dyDescent="0.35">
      <c r="A1591" s="1106" t="s">
        <v>1090</v>
      </c>
      <c r="C1591" s="167"/>
      <c r="D1591" s="167"/>
      <c r="E1591" s="167"/>
      <c r="F1591" s="167"/>
      <c r="G1591" s="167"/>
      <c r="H1591" s="167"/>
      <c r="I1591" s="167"/>
      <c r="J1591" s="167"/>
      <c r="K1591" s="167"/>
      <c r="L1591" s="167"/>
      <c r="M1591" s="167"/>
      <c r="N1591" s="167">
        <f>+SFP!C220+SFP!C222</f>
        <v>1700000000</v>
      </c>
      <c r="O1591" s="167"/>
      <c r="P1591" s="167"/>
      <c r="Q1591" s="167"/>
      <c r="R1591" s="167"/>
      <c r="S1591" s="167"/>
      <c r="T1591" s="167"/>
      <c r="U1591" s="167"/>
      <c r="V1591" s="167"/>
      <c r="W1591" s="167"/>
      <c r="X1591" s="167"/>
      <c r="Y1591" s="167"/>
      <c r="Z1591" s="167">
        <f>+SFP!O220+SFP!O222</f>
        <v>-26989566837.803528</v>
      </c>
      <c r="AA1591" s="167"/>
      <c r="AB1591" s="167"/>
      <c r="AC1591" s="167"/>
      <c r="AD1591" s="167"/>
      <c r="AE1591" s="167"/>
      <c r="AF1591" s="167"/>
      <c r="AG1591" s="167"/>
      <c r="AH1591" s="167"/>
      <c r="AI1591" s="167"/>
      <c r="AJ1591" s="167"/>
      <c r="AK1591" s="167"/>
      <c r="AL1591" s="167">
        <f>+SFP!AA220+SFP!AA222</f>
        <v>-55890761253.227806</v>
      </c>
      <c r="AM1591" s="167"/>
      <c r="AN1591" s="167"/>
      <c r="AO1591" s="167"/>
      <c r="AP1591" s="167"/>
      <c r="AQ1591" s="167"/>
      <c r="AR1591" s="167"/>
      <c r="AS1591" s="167"/>
      <c r="AT1591" s="167"/>
      <c r="AU1591" s="167"/>
      <c r="AV1591" s="167"/>
      <c r="AW1591" s="167"/>
      <c r="AX1591" s="167">
        <f>+SFP!AM220+SFP!AM222</f>
        <v>-88848153292.072296</v>
      </c>
      <c r="AY1591" s="167"/>
      <c r="AZ1591" s="167"/>
      <c r="BA1591" s="167"/>
      <c r="BB1591" s="167"/>
      <c r="BC1591" s="167"/>
      <c r="BD1591" s="167"/>
      <c r="BE1591" s="167"/>
      <c r="BF1591" s="167"/>
      <c r="BG1591" s="167"/>
      <c r="BH1591" s="167"/>
      <c r="BI1591" s="167"/>
      <c r="BJ1591" s="167">
        <f>+SFP!AY222+SFP!AY220</f>
        <v>-131702595587.64359</v>
      </c>
      <c r="BK1591" s="167"/>
      <c r="BL1591" s="167"/>
      <c r="BM1591" s="167"/>
      <c r="BN1591" s="167"/>
      <c r="BO1591" s="167"/>
      <c r="BP1591" s="167"/>
      <c r="BQ1591" s="167"/>
      <c r="BR1591" s="167"/>
      <c r="BS1591" s="167"/>
      <c r="BT1591" s="167"/>
      <c r="BU1591" s="167"/>
      <c r="BV1591" s="167">
        <f>+SFP!BK220+SFP!BK222</f>
        <v>-182388077122.39221</v>
      </c>
      <c r="BW1591" s="247">
        <f t="shared" si="3939"/>
        <v>-484119154093.1394</v>
      </c>
    </row>
    <row r="1592" spans="1:75" ht="16.2" thickBot="1" x14ac:dyDescent="0.35">
      <c r="A1592" s="1107" t="s">
        <v>487</v>
      </c>
      <c r="C1592" s="167"/>
      <c r="D1592" s="167"/>
      <c r="E1592" s="167"/>
      <c r="F1592" s="167"/>
      <c r="G1592" s="167"/>
      <c r="H1592" s="167"/>
      <c r="I1592" s="167"/>
      <c r="J1592" s="167"/>
      <c r="K1592" s="167"/>
      <c r="L1592" s="167"/>
      <c r="M1592" s="167"/>
      <c r="N1592" s="167"/>
      <c r="O1592" s="167">
        <f>+IF($N$1591&gt;0,$N$1591*'Monthly Parameters'!O185,0)</f>
        <v>0</v>
      </c>
      <c r="P1592" s="167">
        <f>+IF($N$1591&gt;0,$N$1591*'Monthly Parameters'!P185,0)</f>
        <v>170000000</v>
      </c>
      <c r="Q1592" s="167">
        <f>+IF($N$1591&gt;0,$N$1591*'Monthly Parameters'!Q185,0)</f>
        <v>0</v>
      </c>
      <c r="R1592" s="167">
        <f>+IF($N$1591&gt;0,$N$1591*'Monthly Parameters'!R185,0)</f>
        <v>0</v>
      </c>
      <c r="S1592" s="167">
        <f>+IF($N$1591&gt;0,$N$1591*'Monthly Parameters'!S185,0)</f>
        <v>0</v>
      </c>
      <c r="T1592" s="167">
        <f>+IF($N$1591&gt;0,$N$1591*'Monthly Parameters'!T185,0)</f>
        <v>0</v>
      </c>
      <c r="U1592" s="167">
        <f>+IF($N$1591&gt;0,$N$1591*'Monthly Parameters'!U185,0)</f>
        <v>0</v>
      </c>
      <c r="V1592" s="167">
        <f>+IF($N$1591&gt;0,$N$1591*'Monthly Parameters'!V185,0)</f>
        <v>0</v>
      </c>
      <c r="W1592" s="167">
        <f>+IF($N$1591&gt;0,$N$1591*'Monthly Parameters'!W185,0)</f>
        <v>0</v>
      </c>
      <c r="X1592" s="167">
        <f>+IF($N$1591&gt;0,$N$1591*'Monthly Parameters'!X185,0)</f>
        <v>0</v>
      </c>
      <c r="Y1592" s="167">
        <f>+IF($N$1591&gt;0,$N$1591*'Monthly Parameters'!Y185,0)</f>
        <v>0</v>
      </c>
      <c r="Z1592" s="167">
        <f>+IF($N$1591&gt;0,$N$1591*'Monthly Parameters'!Z185,0)</f>
        <v>0</v>
      </c>
      <c r="AA1592" s="167">
        <f>+IF($Z$1591&gt;0,$Z$1591*'Monthly Parameters'!AA185,0)</f>
        <v>0</v>
      </c>
      <c r="AB1592" s="167">
        <f>+IF($Z$1591&gt;0,$Z$1591*'Monthly Parameters'!AB185,0)</f>
        <v>0</v>
      </c>
      <c r="AC1592" s="167">
        <f>+IF($Z$1591&gt;0,$Z$1591*'Monthly Parameters'!AC185,0)</f>
        <v>0</v>
      </c>
      <c r="AD1592" s="167">
        <f>+IF($Z$1591&gt;0,$Z$1591*'Monthly Parameters'!AD185,0)</f>
        <v>0</v>
      </c>
      <c r="AE1592" s="167">
        <f>+IF($Z$1591&gt;0,$Z$1591*'Monthly Parameters'!AE185,0)</f>
        <v>0</v>
      </c>
      <c r="AF1592" s="167">
        <f>+IF($Z$1591&gt;0,$Z$1591*'Monthly Parameters'!AF185,0)</f>
        <v>0</v>
      </c>
      <c r="AG1592" s="167">
        <f>+IF($Z$1591&gt;0,$Z$1591*'Monthly Parameters'!AG185,0)</f>
        <v>0</v>
      </c>
      <c r="AH1592" s="167">
        <f>+IF($Z$1591&gt;0,$Z$1591*'Monthly Parameters'!AH185,0)</f>
        <v>0</v>
      </c>
      <c r="AI1592" s="167">
        <f>+IF($Z$1591&gt;0,$Z$1591*'Monthly Parameters'!AI185,0)</f>
        <v>0</v>
      </c>
      <c r="AJ1592" s="167">
        <f>+IF($Z$1591&gt;0,$Z$1591*'Monthly Parameters'!AJ185,0)</f>
        <v>0</v>
      </c>
      <c r="AK1592" s="167">
        <f>+IF($Z$1591&gt;0,$Z$1591*'Monthly Parameters'!AK185,0)</f>
        <v>0</v>
      </c>
      <c r="AL1592" s="167">
        <f>+IF($Z$1591&gt;0,$Z$1591*'Monthly Parameters'!AL185,0)</f>
        <v>0</v>
      </c>
      <c r="AM1592" s="167">
        <f>+IF($AL$1591&gt;0,$AL$1591*'Monthly Parameters'!AM185,0)</f>
        <v>0</v>
      </c>
      <c r="AN1592" s="167">
        <f>+IF($AL$1591&gt;0,$AL$1591*'Monthly Parameters'!AN185,0)</f>
        <v>0</v>
      </c>
      <c r="AO1592" s="167">
        <f>+IF($AL$1591&gt;0,$AL$1591*'Monthly Parameters'!AO185,0)</f>
        <v>0</v>
      </c>
      <c r="AP1592" s="167">
        <f>+IF($AL$1591&gt;0,$AL$1591*'Monthly Parameters'!AP185,0)</f>
        <v>0</v>
      </c>
      <c r="AQ1592" s="167">
        <f>+IF($AL$1591&gt;0,$AL$1591*'Monthly Parameters'!AQ185,0)</f>
        <v>0</v>
      </c>
      <c r="AR1592" s="167">
        <f>+IF($AL$1591&gt;0,$AL$1591*'Monthly Parameters'!AR185,0)</f>
        <v>0</v>
      </c>
      <c r="AS1592" s="167">
        <f>+IF($AL$1591&gt;0,$AL$1591*'Monthly Parameters'!AS185,0)</f>
        <v>0</v>
      </c>
      <c r="AT1592" s="167">
        <f>+IF($AL$1591&gt;0,$AL$1591*'Monthly Parameters'!AT185,0)</f>
        <v>0</v>
      </c>
      <c r="AU1592" s="167">
        <f>+IF($AL$1591&gt;0,$AL$1591*'Monthly Parameters'!AU185,0)</f>
        <v>0</v>
      </c>
      <c r="AV1592" s="167">
        <f>+IF($AL$1591&gt;0,$AL$1591*'Monthly Parameters'!AV185,0)</f>
        <v>0</v>
      </c>
      <c r="AW1592" s="167">
        <f>+IF($AL$1591&gt;0,$AL$1591*'Monthly Parameters'!AW185,0)</f>
        <v>0</v>
      </c>
      <c r="AX1592" s="167">
        <f>+IF($AL$1591&gt;0,$AL$1591*'Monthly Parameters'!AX185,0)</f>
        <v>0</v>
      </c>
      <c r="AY1592" s="167">
        <f>+IF($AX$1591&gt;0,$AX$1591*'Monthly Parameters'!AY185,0)</f>
        <v>0</v>
      </c>
      <c r="AZ1592" s="167">
        <f>+IF($AX$1591&gt;0,$AX$1591*'Monthly Parameters'!AZ185,0)</f>
        <v>0</v>
      </c>
      <c r="BA1592" s="167">
        <f>+IF($AX$1591&gt;0,$AX$1591*'Monthly Parameters'!BA185,0)</f>
        <v>0</v>
      </c>
      <c r="BB1592" s="167">
        <f>+IF($AX$1591&gt;0,$AX$1591*'Monthly Parameters'!BB185,0)</f>
        <v>0</v>
      </c>
      <c r="BC1592" s="167">
        <f>+IF($AX$1591&gt;0,$AX$1591*'Monthly Parameters'!BC185,0)</f>
        <v>0</v>
      </c>
      <c r="BD1592" s="167">
        <f>+IF($AX$1591&gt;0,$AX$1591*'Monthly Parameters'!BD185,0)</f>
        <v>0</v>
      </c>
      <c r="BE1592" s="167">
        <f>+IF($AX$1591&gt;0,$AX$1591*'Monthly Parameters'!BE185,0)</f>
        <v>0</v>
      </c>
      <c r="BF1592" s="167">
        <f>+IF($AX$1591&gt;0,$AX$1591*'Monthly Parameters'!BF185,0)</f>
        <v>0</v>
      </c>
      <c r="BG1592" s="167">
        <f>+IF($AX$1591&gt;0,$AX$1591*'Monthly Parameters'!BG185,0)</f>
        <v>0</v>
      </c>
      <c r="BH1592" s="167">
        <f>+IF($AX$1591&gt;0,$AX$1591*'Monthly Parameters'!BH185,0)</f>
        <v>0</v>
      </c>
      <c r="BI1592" s="167">
        <f>+IF($AX$1591&gt;0,$AX$1591*'Monthly Parameters'!BI185,0)</f>
        <v>0</v>
      </c>
      <c r="BJ1592" s="167">
        <f>+IF($AX$1591&gt;0,$AX$1591*'Monthly Parameters'!BJ185,0)</f>
        <v>0</v>
      </c>
      <c r="BK1592" s="167">
        <f>+IF($BJ$1591&gt;0,$BJ$1591*'Monthly Parameters'!BK185,0)</f>
        <v>0</v>
      </c>
      <c r="BL1592" s="167">
        <f>+IF($BJ$1591&gt;0,$BJ$1591*'Monthly Parameters'!BL185,0)</f>
        <v>0</v>
      </c>
      <c r="BM1592" s="167">
        <f>+IF($BJ$1591&gt;0,$BJ$1591*'Monthly Parameters'!BM185,0)</f>
        <v>0</v>
      </c>
      <c r="BN1592" s="167">
        <f>+IF($BJ$1591&gt;0,$BJ$1591*'Monthly Parameters'!BN185,0)</f>
        <v>0</v>
      </c>
      <c r="BO1592" s="167">
        <f>+IF($BJ$1591&gt;0,$BJ$1591*'Monthly Parameters'!BO185,0)</f>
        <v>0</v>
      </c>
      <c r="BP1592" s="167">
        <f>+IF($BJ$1591&gt;0,$BJ$1591*'Monthly Parameters'!BP185,0)</f>
        <v>0</v>
      </c>
      <c r="BQ1592" s="167">
        <f>+IF($BJ$1591&gt;0,$BJ$1591*'Monthly Parameters'!BQ185,0)</f>
        <v>0</v>
      </c>
      <c r="BR1592" s="167">
        <f>+IF($BJ$1591&gt;0,$BJ$1591*'Monthly Parameters'!BR185,0)</f>
        <v>0</v>
      </c>
      <c r="BS1592" s="167">
        <f>+IF($BJ$1591&gt;0,$BJ$1591*'Monthly Parameters'!BS185,0)</f>
        <v>0</v>
      </c>
      <c r="BT1592" s="167">
        <f>+IF($BJ$1591&gt;0,$BJ$1591*'Monthly Parameters'!BT185,0)</f>
        <v>0</v>
      </c>
      <c r="BU1592" s="167">
        <f>+IF($BJ$1591&gt;0,$BJ$1591*'Monthly Parameters'!BU185,0)</f>
        <v>0</v>
      </c>
      <c r="BV1592" s="167">
        <f>+IF($BJ$1591&gt;0,$BJ$1591*'Monthly Parameters'!BV185,0)</f>
        <v>0</v>
      </c>
      <c r="BW1592" s="247">
        <f t="shared" si="3939"/>
        <v>170000000</v>
      </c>
    </row>
    <row r="1593" spans="1:75" ht="16.2" thickBot="1" x14ac:dyDescent="0.35">
      <c r="A1593" s="1107" t="s">
        <v>1088</v>
      </c>
      <c r="C1593" s="167"/>
      <c r="D1593" s="167"/>
      <c r="E1593" s="167"/>
      <c r="F1593" s="167"/>
      <c r="G1593" s="167"/>
      <c r="H1593" s="167"/>
      <c r="I1593" s="167"/>
      <c r="J1593" s="167"/>
      <c r="K1593" s="167"/>
      <c r="L1593" s="167"/>
      <c r="M1593" s="167"/>
      <c r="N1593" s="167"/>
      <c r="O1593" s="167">
        <f>+IF($N$1591&gt;0,$N$1591*'Monthly Parameters'!O186,0)</f>
        <v>0</v>
      </c>
      <c r="P1593" s="167">
        <f>+IF($N$1591&gt;0,$N$1591*'Monthly Parameters'!P186,0)</f>
        <v>510000000</v>
      </c>
      <c r="Q1593" s="167">
        <f>+IF($N$1591&gt;0,$N$1591*'Monthly Parameters'!Q186,0)</f>
        <v>0</v>
      </c>
      <c r="R1593" s="167">
        <f>+IF($N$1591&gt;0,$N$1591*'Monthly Parameters'!R186,0)</f>
        <v>0</v>
      </c>
      <c r="S1593" s="167">
        <f>+IF($N$1591&gt;0,$N$1591*'Monthly Parameters'!S186,0)</f>
        <v>0</v>
      </c>
      <c r="T1593" s="167">
        <f>+IF($N$1591&gt;0,$N$1591*'Monthly Parameters'!T186,0)</f>
        <v>0</v>
      </c>
      <c r="U1593" s="167">
        <f>+IF($N$1591&gt;0,$N$1591*'Monthly Parameters'!U186,0)</f>
        <v>0</v>
      </c>
      <c r="V1593" s="167">
        <f>+IF($N$1591&gt;0,$N$1591*'Monthly Parameters'!V186,0)</f>
        <v>0</v>
      </c>
      <c r="W1593" s="167">
        <f>+IF($N$1591&gt;0,$N$1591*'Monthly Parameters'!W186,0)</f>
        <v>0</v>
      </c>
      <c r="X1593" s="167">
        <f>+IF($N$1591&gt;0,$N$1591*'Monthly Parameters'!X186,0)</f>
        <v>0</v>
      </c>
      <c r="Y1593" s="167">
        <f>+IF($N$1591&gt;0,$N$1591*'Monthly Parameters'!Y186,0)</f>
        <v>0</v>
      </c>
      <c r="Z1593" s="167">
        <f>+IF($N$1591&gt;0,$N$1591*'Monthly Parameters'!Z186,0)</f>
        <v>0</v>
      </c>
      <c r="AA1593" s="167">
        <f>+IF($Z$1591&gt;0,$Z$1591*'Monthly Parameters'!AA186,0)</f>
        <v>0</v>
      </c>
      <c r="AB1593" s="167">
        <f>+IF($Z$1591&gt;0,$Z$1591*'Monthly Parameters'!AB186,0)</f>
        <v>0</v>
      </c>
      <c r="AC1593" s="167">
        <f>+IF($Z$1591&gt;0,$Z$1591*'Monthly Parameters'!AC186,0)</f>
        <v>0</v>
      </c>
      <c r="AD1593" s="167">
        <f>+IF($Z$1591&gt;0,$Z$1591*'Monthly Parameters'!AD186,0)</f>
        <v>0</v>
      </c>
      <c r="AE1593" s="167">
        <f>+IF($Z$1591&gt;0,$Z$1591*'Monthly Parameters'!AE186,0)</f>
        <v>0</v>
      </c>
      <c r="AF1593" s="167">
        <f>+IF($Z$1591&gt;0,$Z$1591*'Monthly Parameters'!AF186,0)</f>
        <v>0</v>
      </c>
      <c r="AG1593" s="167">
        <f>+IF($Z$1591&gt;0,$Z$1591*'Monthly Parameters'!AG186,0)</f>
        <v>0</v>
      </c>
      <c r="AH1593" s="167">
        <f>+IF($Z$1591&gt;0,$Z$1591*'Monthly Parameters'!AH186,0)</f>
        <v>0</v>
      </c>
      <c r="AI1593" s="167">
        <f>+IF($Z$1591&gt;0,$Z$1591*'Monthly Parameters'!AI186,0)</f>
        <v>0</v>
      </c>
      <c r="AJ1593" s="167">
        <f>+IF($Z$1591&gt;0,$Z$1591*'Monthly Parameters'!AJ186,0)</f>
        <v>0</v>
      </c>
      <c r="AK1593" s="167">
        <f>+IF($Z$1591&gt;0,$Z$1591*'Monthly Parameters'!AK186,0)</f>
        <v>0</v>
      </c>
      <c r="AL1593" s="167">
        <f>+IF($Z$1591&gt;0,$Z$1591*'Monthly Parameters'!AL186,0)</f>
        <v>0</v>
      </c>
      <c r="AM1593" s="167">
        <f>+IF($AL$1591&gt;0,$AL$1591*'Monthly Parameters'!AM186,0)</f>
        <v>0</v>
      </c>
      <c r="AN1593" s="167">
        <f>+IF($AL$1591&gt;0,$AL$1591*'Monthly Parameters'!AN186,0)</f>
        <v>0</v>
      </c>
      <c r="AO1593" s="167">
        <f>+IF($AL$1591&gt;0,$AL$1591*'Monthly Parameters'!AO186,0)</f>
        <v>0</v>
      </c>
      <c r="AP1593" s="167">
        <f>+IF($AL$1591&gt;0,$AL$1591*'Monthly Parameters'!AP186,0)</f>
        <v>0</v>
      </c>
      <c r="AQ1593" s="167">
        <f>+IF($AL$1591&gt;0,$AL$1591*'Monthly Parameters'!AQ186,0)</f>
        <v>0</v>
      </c>
      <c r="AR1593" s="167">
        <f>+IF($AL$1591&gt;0,$AL$1591*'Monthly Parameters'!AR186,0)</f>
        <v>0</v>
      </c>
      <c r="AS1593" s="167">
        <f>+IF($AL$1591&gt;0,$AL$1591*'Monthly Parameters'!AS186,0)</f>
        <v>0</v>
      </c>
      <c r="AT1593" s="167">
        <f>+IF($AL$1591&gt;0,$AL$1591*'Monthly Parameters'!AT186,0)</f>
        <v>0</v>
      </c>
      <c r="AU1593" s="167">
        <f>+IF($AL$1591&gt;0,$AL$1591*'Monthly Parameters'!AU186,0)</f>
        <v>0</v>
      </c>
      <c r="AV1593" s="167">
        <f>+IF($AL$1591&gt;0,$AL$1591*'Monthly Parameters'!AV186,0)</f>
        <v>0</v>
      </c>
      <c r="AW1593" s="167">
        <f>+IF($AL$1591&gt;0,$AL$1591*'Monthly Parameters'!AW186,0)</f>
        <v>0</v>
      </c>
      <c r="AX1593" s="167">
        <f>+IF($AL$1591&gt;0,$AL$1591*'Monthly Parameters'!AX186,0)</f>
        <v>0</v>
      </c>
      <c r="AY1593" s="167">
        <f>+IF($AX$1591&gt;0,$AX$1591*'Monthly Parameters'!AY186,0)</f>
        <v>0</v>
      </c>
      <c r="AZ1593" s="167">
        <f>+IF($AX$1591&gt;0,$AX$1591*'Monthly Parameters'!AZ186,0)</f>
        <v>0</v>
      </c>
      <c r="BA1593" s="167">
        <f>+IF($AX$1591&gt;0,$AX$1591*'Monthly Parameters'!BA186,0)</f>
        <v>0</v>
      </c>
      <c r="BB1593" s="167">
        <f>+IF($AX$1591&gt;0,$AX$1591*'Monthly Parameters'!BB186,0)</f>
        <v>0</v>
      </c>
      <c r="BC1593" s="167">
        <f>+IF($AX$1591&gt;0,$AX$1591*'Monthly Parameters'!BC186,0)</f>
        <v>0</v>
      </c>
      <c r="BD1593" s="167">
        <f>+IF($AX$1591&gt;0,$AX$1591*'Monthly Parameters'!BD186,0)</f>
        <v>0</v>
      </c>
      <c r="BE1593" s="167">
        <f>+IF($AX$1591&gt;0,$AX$1591*'Monthly Parameters'!BE186,0)</f>
        <v>0</v>
      </c>
      <c r="BF1593" s="167">
        <f>+IF($AX$1591&gt;0,$AX$1591*'Monthly Parameters'!BF186,0)</f>
        <v>0</v>
      </c>
      <c r="BG1593" s="167">
        <f>+IF($AX$1591&gt;0,$AX$1591*'Monthly Parameters'!BG186,0)</f>
        <v>0</v>
      </c>
      <c r="BH1593" s="167">
        <f>+IF($AX$1591&gt;0,$AX$1591*'Monthly Parameters'!BH186,0)</f>
        <v>0</v>
      </c>
      <c r="BI1593" s="167">
        <f>+IF($AX$1591&gt;0,$AX$1591*'Monthly Parameters'!BI186,0)</f>
        <v>0</v>
      </c>
      <c r="BJ1593" s="167">
        <f>+IF($AX$1591&gt;0,$AX$1591*'Monthly Parameters'!BJ186,0)</f>
        <v>0</v>
      </c>
      <c r="BK1593" s="167">
        <f>+IF($BJ$1591&gt;0,$BJ$1591*'Monthly Parameters'!BK186,0)</f>
        <v>0</v>
      </c>
      <c r="BL1593" s="167">
        <f>+IF($BJ$1591&gt;0,$BJ$1591*'Monthly Parameters'!BL186,0)</f>
        <v>0</v>
      </c>
      <c r="BM1593" s="167">
        <f>+IF($BJ$1591&gt;0,$BJ$1591*'Monthly Parameters'!BM186,0)</f>
        <v>0</v>
      </c>
      <c r="BN1593" s="167">
        <f>+IF($BJ$1591&gt;0,$BJ$1591*'Monthly Parameters'!BN186,0)</f>
        <v>0</v>
      </c>
      <c r="BO1593" s="167">
        <f>+IF($BJ$1591&gt;0,$BJ$1591*'Monthly Parameters'!BO186,0)</f>
        <v>0</v>
      </c>
      <c r="BP1593" s="167">
        <f>+IF($BJ$1591&gt;0,$BJ$1591*'Monthly Parameters'!BP186,0)</f>
        <v>0</v>
      </c>
      <c r="BQ1593" s="167">
        <f>+IF($BJ$1591&gt;0,$BJ$1591*'Monthly Parameters'!BQ186,0)</f>
        <v>0</v>
      </c>
      <c r="BR1593" s="167">
        <f>+IF($BJ$1591&gt;0,$BJ$1591*'Monthly Parameters'!BR186,0)</f>
        <v>0</v>
      </c>
      <c r="BS1593" s="167">
        <f>+IF($BJ$1591&gt;0,$BJ$1591*'Monthly Parameters'!BS186,0)</f>
        <v>0</v>
      </c>
      <c r="BT1593" s="167">
        <f>+IF($BJ$1591&gt;0,$BJ$1591*'Monthly Parameters'!BT186,0)</f>
        <v>0</v>
      </c>
      <c r="BU1593" s="167">
        <f>+IF($BJ$1591&gt;0,$BJ$1591*'Monthly Parameters'!BU186,0)</f>
        <v>0</v>
      </c>
      <c r="BV1593" s="167">
        <f>+IF($BJ$1591&gt;0,$BJ$1591*'Monthly Parameters'!BV186,0)</f>
        <v>0</v>
      </c>
      <c r="BW1593" s="1020">
        <f t="shared" si="3939"/>
        <v>510000000</v>
      </c>
    </row>
    <row r="1594" spans="1:75" ht="16.2" thickBot="1" x14ac:dyDescent="0.35">
      <c r="A1594" s="1108" t="s">
        <v>1091</v>
      </c>
      <c r="C1594" s="167"/>
      <c r="D1594" s="167"/>
      <c r="E1594" s="167"/>
      <c r="F1594" s="167"/>
      <c r="G1594" s="167"/>
      <c r="H1594" s="167"/>
      <c r="I1594" s="167"/>
      <c r="J1594" s="167"/>
      <c r="K1594" s="167"/>
      <c r="L1594" s="167"/>
      <c r="M1594" s="167"/>
      <c r="N1594" s="167"/>
      <c r="O1594" s="167">
        <f>+IF($N$1591&gt;0,$N$1591*'Monthly Parameters'!O187,0)</f>
        <v>0</v>
      </c>
      <c r="P1594" s="167">
        <f>+IF($N$1591&gt;0,$N$1591*'Monthly Parameters'!P187,0)</f>
        <v>1020000000</v>
      </c>
      <c r="Q1594" s="167">
        <f>+IF($N$1591&gt;0,$N$1591*'Monthly Parameters'!Q187,0)</f>
        <v>0</v>
      </c>
      <c r="R1594" s="167">
        <f>+IF($N$1591&gt;0,$N$1591*'Monthly Parameters'!R187,0)</f>
        <v>0</v>
      </c>
      <c r="S1594" s="167">
        <f>+IF($N$1591&gt;0,$N$1591*'Monthly Parameters'!S187,0)</f>
        <v>0</v>
      </c>
      <c r="T1594" s="167">
        <f>+IF($N$1591&gt;0,$N$1591*'Monthly Parameters'!T187,0)</f>
        <v>0</v>
      </c>
      <c r="U1594" s="167">
        <f>+IF($N$1591&gt;0,$N$1591*'Monthly Parameters'!U187,0)</f>
        <v>0</v>
      </c>
      <c r="V1594" s="167">
        <f>+IF($N$1591&gt;0,$N$1591*'Monthly Parameters'!V187,0)</f>
        <v>0</v>
      </c>
      <c r="W1594" s="167">
        <f>+IF($N$1591&gt;0,$N$1591*'Monthly Parameters'!W187,0)</f>
        <v>0</v>
      </c>
      <c r="X1594" s="167">
        <f>+IF($N$1591&gt;0,$N$1591*'Monthly Parameters'!X187,0)</f>
        <v>0</v>
      </c>
      <c r="Y1594" s="167">
        <f>+IF($N$1591&gt;0,$N$1591*'Monthly Parameters'!Y187,0)</f>
        <v>0</v>
      </c>
      <c r="Z1594" s="167">
        <f>+IF($N$1591&gt;0,$N$1591*'Monthly Parameters'!Z187,0)</f>
        <v>0</v>
      </c>
      <c r="AA1594" s="167">
        <f>+IF($Z$1591&gt;0,$Z$1591*'Monthly Parameters'!AA187,0)</f>
        <v>0</v>
      </c>
      <c r="AB1594" s="167">
        <f>+IF($Z$1591&gt;0,$Z$1591*'Monthly Parameters'!AB187,0)</f>
        <v>0</v>
      </c>
      <c r="AC1594" s="167">
        <f>+IF($Z$1591&gt;0,$Z$1591*'Monthly Parameters'!AC187,0)</f>
        <v>0</v>
      </c>
      <c r="AD1594" s="167">
        <f>+IF($Z$1591&gt;0,$Z$1591*'Monthly Parameters'!AD187,0)</f>
        <v>0</v>
      </c>
      <c r="AE1594" s="167">
        <f>+IF($Z$1591&gt;0,$Z$1591*'Monthly Parameters'!AE187,0)</f>
        <v>0</v>
      </c>
      <c r="AF1594" s="167">
        <f>+IF($Z$1591&gt;0,$Z$1591*'Monthly Parameters'!AF187,0)</f>
        <v>0</v>
      </c>
      <c r="AG1594" s="167">
        <f>+IF($Z$1591&gt;0,$Z$1591*'Monthly Parameters'!AG187,0)</f>
        <v>0</v>
      </c>
      <c r="AH1594" s="167">
        <f>+IF($Z$1591&gt;0,$Z$1591*'Monthly Parameters'!AH187,0)</f>
        <v>0</v>
      </c>
      <c r="AI1594" s="167">
        <f>+IF($Z$1591&gt;0,$Z$1591*'Monthly Parameters'!AI187,0)</f>
        <v>0</v>
      </c>
      <c r="AJ1594" s="167">
        <f>+IF($Z$1591&gt;0,$Z$1591*'Monthly Parameters'!AJ187,0)</f>
        <v>0</v>
      </c>
      <c r="AK1594" s="167">
        <f>+IF($Z$1591&gt;0,$Z$1591*'Monthly Parameters'!AK187,0)</f>
        <v>0</v>
      </c>
      <c r="AL1594" s="167">
        <f>+IF($Z$1591&gt;0,$Z$1591*'Monthly Parameters'!AL187,0)</f>
        <v>0</v>
      </c>
      <c r="AM1594" s="167">
        <f>+IF($AL$1591&gt;0,$AL$1591*'Monthly Parameters'!AM187,0)</f>
        <v>0</v>
      </c>
      <c r="AN1594" s="167">
        <f>+IF($AL$1591&gt;0,$AL$1591*'Monthly Parameters'!AN187,0)</f>
        <v>0</v>
      </c>
      <c r="AO1594" s="167">
        <f>+IF($AL$1591&gt;0,$AL$1591*'Monthly Parameters'!AO187,0)</f>
        <v>0</v>
      </c>
      <c r="AP1594" s="167">
        <f>+IF($AL$1591&gt;0,$AL$1591*'Monthly Parameters'!AP187,0)</f>
        <v>0</v>
      </c>
      <c r="AQ1594" s="167">
        <f>+IF($AL$1591&gt;0,$AL$1591*'Monthly Parameters'!AQ187,0)</f>
        <v>0</v>
      </c>
      <c r="AR1594" s="167">
        <f>+IF($AL$1591&gt;0,$AL$1591*'Monthly Parameters'!AR187,0)</f>
        <v>0</v>
      </c>
      <c r="AS1594" s="167">
        <f>+IF($AL$1591&gt;0,$AL$1591*'Monthly Parameters'!AS187,0)</f>
        <v>0</v>
      </c>
      <c r="AT1594" s="167">
        <f>+IF($AL$1591&gt;0,$AL$1591*'Monthly Parameters'!AT187,0)</f>
        <v>0</v>
      </c>
      <c r="AU1594" s="167">
        <f>+IF($AL$1591&gt;0,$AL$1591*'Monthly Parameters'!AU187,0)</f>
        <v>0</v>
      </c>
      <c r="AV1594" s="167">
        <f>+IF($AL$1591&gt;0,$AL$1591*'Monthly Parameters'!AV187,0)</f>
        <v>0</v>
      </c>
      <c r="AW1594" s="167">
        <f>+IF($AL$1591&gt;0,$AL$1591*'Monthly Parameters'!AW187,0)</f>
        <v>0</v>
      </c>
      <c r="AX1594" s="167">
        <f>+IF($AL$1591&gt;0,$AL$1591*'Monthly Parameters'!AX187,0)</f>
        <v>0</v>
      </c>
      <c r="AY1594" s="167">
        <f>+IF($AX$1591&gt;0,$AX$1591*'Monthly Parameters'!AY187,0)</f>
        <v>0</v>
      </c>
      <c r="AZ1594" s="167">
        <f>+IF($AX$1591&gt;0,$AX$1591*'Monthly Parameters'!AZ187,0)</f>
        <v>0</v>
      </c>
      <c r="BA1594" s="167">
        <f>+IF($AX$1591&gt;0,$AX$1591*'Monthly Parameters'!BA187,0)</f>
        <v>0</v>
      </c>
      <c r="BB1594" s="167">
        <f>+IF($AX$1591&gt;0,$AX$1591*'Monthly Parameters'!BB187,0)</f>
        <v>0</v>
      </c>
      <c r="BC1594" s="167">
        <f>+IF($AX$1591&gt;0,$AX$1591*'Monthly Parameters'!BC187,0)</f>
        <v>0</v>
      </c>
      <c r="BD1594" s="167">
        <f>+IF($AX$1591&gt;0,$AX$1591*'Monthly Parameters'!BD187,0)</f>
        <v>0</v>
      </c>
      <c r="BE1594" s="167">
        <f>+IF($AX$1591&gt;0,$AX$1591*'Monthly Parameters'!BE187,0)</f>
        <v>0</v>
      </c>
      <c r="BF1594" s="167">
        <f>+IF($AX$1591&gt;0,$AX$1591*'Monthly Parameters'!BF187,0)</f>
        <v>0</v>
      </c>
      <c r="BG1594" s="167">
        <f>+IF($AX$1591&gt;0,$AX$1591*'Monthly Parameters'!BG187,0)</f>
        <v>0</v>
      </c>
      <c r="BH1594" s="167">
        <f>+IF($AX$1591&gt;0,$AX$1591*'Monthly Parameters'!BH187,0)</f>
        <v>0</v>
      </c>
      <c r="BI1594" s="167">
        <f>+IF($AX$1591&gt;0,$AX$1591*'Monthly Parameters'!BI187,0)</f>
        <v>0</v>
      </c>
      <c r="BJ1594" s="167">
        <f>+IF($AX$1591&gt;0,$AX$1591*'Monthly Parameters'!BJ187,0)</f>
        <v>0</v>
      </c>
      <c r="BK1594" s="167">
        <f>+IF($BJ$1591&gt;0,$BJ$1591*'Monthly Parameters'!BK187,0)</f>
        <v>0</v>
      </c>
      <c r="BL1594" s="167">
        <f>+IF($BJ$1591&gt;0,$BJ$1591*'Monthly Parameters'!BL187,0)</f>
        <v>0</v>
      </c>
      <c r="BM1594" s="167">
        <f>+IF($BJ$1591&gt;0,$BJ$1591*'Monthly Parameters'!BM187,0)</f>
        <v>0</v>
      </c>
      <c r="BN1594" s="167">
        <f>+IF($BJ$1591&gt;0,$BJ$1591*'Monthly Parameters'!BN187,0)</f>
        <v>0</v>
      </c>
      <c r="BO1594" s="167">
        <f>+IF($BJ$1591&gt;0,$BJ$1591*'Monthly Parameters'!BO187,0)</f>
        <v>0</v>
      </c>
      <c r="BP1594" s="167">
        <f>+IF($BJ$1591&gt;0,$BJ$1591*'Monthly Parameters'!BP187,0)</f>
        <v>0</v>
      </c>
      <c r="BQ1594" s="167">
        <f>+IF($BJ$1591&gt;0,$BJ$1591*'Monthly Parameters'!BQ187,0)</f>
        <v>0</v>
      </c>
      <c r="BR1594" s="167">
        <f>+IF($BJ$1591&gt;0,$BJ$1591*'Monthly Parameters'!BR187,0)</f>
        <v>0</v>
      </c>
      <c r="BS1594" s="167">
        <f>+IF($BJ$1591&gt;0,$BJ$1591*'Monthly Parameters'!BS187,0)</f>
        <v>0</v>
      </c>
      <c r="BT1594" s="167">
        <f>+IF($BJ$1591&gt;0,$BJ$1591*'Monthly Parameters'!BT187,0)</f>
        <v>0</v>
      </c>
      <c r="BU1594" s="167">
        <f>+IF($BJ$1591&gt;0,$BJ$1591*'Monthly Parameters'!BU187,0)</f>
        <v>0</v>
      </c>
      <c r="BV1594" s="167">
        <f>+IF($BJ$1591&gt;0,$BJ$1591*'Monthly Parameters'!BV187,0)</f>
        <v>0</v>
      </c>
      <c r="BW1594" s="1020">
        <f t="shared" si="3939"/>
        <v>1020000000</v>
      </c>
    </row>
    <row r="1595" spans="1:75" x14ac:dyDescent="0.3">
      <c r="BW1595" s="247">
        <f t="shared" si="3939"/>
        <v>0</v>
      </c>
    </row>
    <row r="1596" spans="1:75" ht="16.2" thickBot="1" x14ac:dyDescent="0.35">
      <c r="A1596" s="167" t="s">
        <v>1092</v>
      </c>
      <c r="C1596" s="167"/>
      <c r="D1596" s="167"/>
      <c r="E1596" s="167"/>
      <c r="F1596" s="167"/>
      <c r="G1596" s="167"/>
      <c r="H1596" s="167"/>
      <c r="I1596" s="167"/>
      <c r="J1596" s="167"/>
      <c r="K1596" s="167"/>
      <c r="L1596" s="167"/>
      <c r="M1596" s="167"/>
      <c r="N1596" s="167"/>
      <c r="O1596" s="167"/>
      <c r="P1596" s="167"/>
      <c r="Q1596" s="167">
        <f>+$P$1594*'Monthly Parameters'!Q188</f>
        <v>255000000</v>
      </c>
      <c r="R1596" s="167">
        <f>+$P$1594*'Monthly Parameters'!R188</f>
        <v>255000000</v>
      </c>
      <c r="S1596" s="167">
        <f>+$P$1594*'Monthly Parameters'!S188</f>
        <v>0</v>
      </c>
      <c r="T1596" s="167">
        <f>+$P$1594*'Monthly Parameters'!T188</f>
        <v>0</v>
      </c>
      <c r="U1596" s="167">
        <f>+$P$1594*'Monthly Parameters'!U188</f>
        <v>0</v>
      </c>
      <c r="V1596" s="167">
        <f>+$P$1594*'Monthly Parameters'!V188</f>
        <v>255000000</v>
      </c>
      <c r="W1596" s="167">
        <f>+$P$1594*'Monthly Parameters'!W188</f>
        <v>0</v>
      </c>
      <c r="X1596" s="167">
        <f>+$P$1594*'Monthly Parameters'!X188</f>
        <v>0</v>
      </c>
      <c r="Y1596" s="167">
        <f>+$P$1594*'Monthly Parameters'!Y188</f>
        <v>0</v>
      </c>
      <c r="Z1596" s="167">
        <f>+$P$1594*'Monthly Parameters'!Z188</f>
        <v>0</v>
      </c>
      <c r="AA1596" s="167">
        <f>+$P$1594*'Monthly Parameters'!AA188</f>
        <v>0</v>
      </c>
      <c r="AB1596" s="167">
        <f>+$P$1594*'Monthly Parameters'!AB188</f>
        <v>255000000</v>
      </c>
      <c r="AC1596" s="167">
        <f>+$AB$1594*'Monthly Parameters'!AC188</f>
        <v>0</v>
      </c>
      <c r="AD1596" s="167">
        <f>+$AB$1594*'Monthly Parameters'!AD188</f>
        <v>0</v>
      </c>
      <c r="AE1596" s="167">
        <f>+$AB$1594*'Monthly Parameters'!AE188</f>
        <v>0</v>
      </c>
      <c r="AF1596" s="167">
        <f>+$AB$1594*'Monthly Parameters'!AF188</f>
        <v>0</v>
      </c>
      <c r="AG1596" s="167">
        <f>+$AB$1594*'Monthly Parameters'!AG188</f>
        <v>0</v>
      </c>
      <c r="AH1596" s="167">
        <f>+$AB$1594*'Monthly Parameters'!AH188</f>
        <v>0</v>
      </c>
      <c r="AI1596" s="167">
        <f>+$AB$1594*'Monthly Parameters'!AI188</f>
        <v>0</v>
      </c>
      <c r="AJ1596" s="167">
        <f>+$AB$1594*'Monthly Parameters'!AJ188</f>
        <v>0</v>
      </c>
      <c r="AK1596" s="167">
        <f>+$AB$1594*'Monthly Parameters'!AK188</f>
        <v>0</v>
      </c>
      <c r="AL1596" s="167">
        <f>+$AB$1594*'Monthly Parameters'!AL188</f>
        <v>0</v>
      </c>
      <c r="AM1596" s="167">
        <f>+$AB$1594*'Monthly Parameters'!AM188</f>
        <v>0</v>
      </c>
      <c r="AN1596" s="167">
        <f>+$AB$1594*'Monthly Parameters'!AN188</f>
        <v>0</v>
      </c>
      <c r="AO1596" s="167">
        <f>+$AN$1594*'Monthly Parameters'!AO188</f>
        <v>0</v>
      </c>
      <c r="AP1596" s="167">
        <f>+$AN$1594*'Monthly Parameters'!AP188</f>
        <v>0</v>
      </c>
      <c r="AQ1596" s="167">
        <f>+$AN$1594*'Monthly Parameters'!AQ188</f>
        <v>0</v>
      </c>
      <c r="AR1596" s="167">
        <f>+$AN$1594*'Monthly Parameters'!AR188</f>
        <v>0</v>
      </c>
      <c r="AS1596" s="167">
        <f>+$AN$1594*'Monthly Parameters'!AS188</f>
        <v>0</v>
      </c>
      <c r="AT1596" s="167">
        <f>+$AN$1594*'Monthly Parameters'!AT188</f>
        <v>0</v>
      </c>
      <c r="AU1596" s="167">
        <f>+$AN$1594*'Monthly Parameters'!AU188</f>
        <v>0</v>
      </c>
      <c r="AV1596" s="167">
        <f>+$AN$1594*'Monthly Parameters'!AV188</f>
        <v>0</v>
      </c>
      <c r="AW1596" s="167">
        <f>+$AN$1594*'Monthly Parameters'!AW188</f>
        <v>0</v>
      </c>
      <c r="AX1596" s="167">
        <f>+$AN$1594*'Monthly Parameters'!AX188</f>
        <v>0</v>
      </c>
      <c r="AY1596" s="167">
        <f>+$AN$1594*'Monthly Parameters'!AY188</f>
        <v>0</v>
      </c>
      <c r="AZ1596" s="167">
        <f>+$AN$1594*'Monthly Parameters'!AZ188</f>
        <v>0</v>
      </c>
      <c r="BA1596" s="167">
        <f>+$AZ$1594*'Monthly Parameters'!BA188</f>
        <v>0</v>
      </c>
      <c r="BB1596" s="167">
        <f>+$AZ$1594*'Monthly Parameters'!BB188</f>
        <v>0</v>
      </c>
      <c r="BC1596" s="167">
        <f>+$AZ$1594*'Monthly Parameters'!BC188</f>
        <v>0</v>
      </c>
      <c r="BD1596" s="167">
        <f>+$AZ$1594*'Monthly Parameters'!BD188</f>
        <v>0</v>
      </c>
      <c r="BE1596" s="167">
        <f>+$AZ$1594*'Monthly Parameters'!BE188</f>
        <v>0</v>
      </c>
      <c r="BF1596" s="167">
        <f>+$AZ$1594*'Monthly Parameters'!BF188</f>
        <v>0</v>
      </c>
      <c r="BG1596" s="167">
        <f>+$AZ$1594*'Monthly Parameters'!BG188</f>
        <v>0</v>
      </c>
      <c r="BH1596" s="167">
        <f>+$AZ$1594*'Monthly Parameters'!BH188</f>
        <v>0</v>
      </c>
      <c r="BI1596" s="167">
        <f>+$AZ$1594*'Monthly Parameters'!BI188</f>
        <v>0</v>
      </c>
      <c r="BJ1596" s="167">
        <f>+$AZ$1594*'Monthly Parameters'!BJ188</f>
        <v>0</v>
      </c>
      <c r="BK1596" s="167">
        <f>+$AZ$1594*'Monthly Parameters'!BK188</f>
        <v>0</v>
      </c>
      <c r="BL1596" s="167">
        <f>+$AZ$1594*'Monthly Parameters'!BL188</f>
        <v>0</v>
      </c>
      <c r="BM1596" s="167">
        <f>+$BL$1594*'Monthly Parameters'!BM188</f>
        <v>0</v>
      </c>
      <c r="BN1596" s="167">
        <f>+$BL$1594*'Monthly Parameters'!BN188</f>
        <v>0</v>
      </c>
      <c r="BO1596" s="167">
        <f>+$BL$1594*'Monthly Parameters'!BO188</f>
        <v>0</v>
      </c>
      <c r="BP1596" s="167">
        <f>+$BL$1594*'Monthly Parameters'!BP188</f>
        <v>0</v>
      </c>
      <c r="BQ1596" s="167">
        <f>+$BL$1594*'Monthly Parameters'!BQ188</f>
        <v>0</v>
      </c>
      <c r="BR1596" s="167">
        <f>+$BL$1594*'Monthly Parameters'!BR188</f>
        <v>0</v>
      </c>
      <c r="BS1596" s="167">
        <f>+$BL$1594*'Monthly Parameters'!BS188</f>
        <v>0</v>
      </c>
      <c r="BT1596" s="167">
        <f>+$BL$1594*'Monthly Parameters'!BT188</f>
        <v>0</v>
      </c>
      <c r="BU1596" s="167">
        <f>+$BL$1594*'Monthly Parameters'!BU188</f>
        <v>0</v>
      </c>
      <c r="BV1596" s="167">
        <f>+$BL$1594*'Monthly Parameters'!BV188</f>
        <v>0</v>
      </c>
      <c r="BW1596" s="1020">
        <f t="shared" si="3939"/>
        <v>1020000000</v>
      </c>
    </row>
    <row r="1597" spans="1:75" x14ac:dyDescent="0.3">
      <c r="BW1597" s="247">
        <f t="shared" si="3939"/>
        <v>0</v>
      </c>
    </row>
    <row r="1598" spans="1:75" x14ac:dyDescent="0.3">
      <c r="BW1598" s="247">
        <f t="shared" si="3939"/>
        <v>0</v>
      </c>
    </row>
    <row r="1599" spans="1:75" x14ac:dyDescent="0.3">
      <c r="BW1599" s="247">
        <f t="shared" si="3939"/>
        <v>0</v>
      </c>
    </row>
    <row r="1600" spans="1:75" x14ac:dyDescent="0.3">
      <c r="BW1600" s="247">
        <f t="shared" si="3939"/>
        <v>0</v>
      </c>
    </row>
    <row r="1601" spans="75:75" x14ac:dyDescent="0.3">
      <c r="BW1601" s="247">
        <f t="shared" si="3939"/>
        <v>0</v>
      </c>
    </row>
    <row r="1602" spans="75:75" x14ac:dyDescent="0.3">
      <c r="BW1602" s="247">
        <f t="shared" si="3939"/>
        <v>0</v>
      </c>
    </row>
    <row r="1603" spans="75:75" x14ac:dyDescent="0.3">
      <c r="BW1603" s="247">
        <f t="shared" si="3939"/>
        <v>0</v>
      </c>
    </row>
    <row r="1604" spans="75:75" x14ac:dyDescent="0.3">
      <c r="BW1604" s="247">
        <f t="shared" si="3939"/>
        <v>0</v>
      </c>
    </row>
    <row r="1605" spans="75:75" x14ac:dyDescent="0.3">
      <c r="BW1605" s="247">
        <f t="shared" si="3939"/>
        <v>0</v>
      </c>
    </row>
    <row r="1606" spans="75:75" x14ac:dyDescent="0.3">
      <c r="BW1606" s="247">
        <f t="shared" si="3939"/>
        <v>0</v>
      </c>
    </row>
    <row r="1607" spans="75:75" x14ac:dyDescent="0.3">
      <c r="BW1607" s="247">
        <f t="shared" si="3939"/>
        <v>0</v>
      </c>
    </row>
    <row r="1608" spans="75:75" x14ac:dyDescent="0.3">
      <c r="BW1608" s="247">
        <f t="shared" si="3939"/>
        <v>0</v>
      </c>
    </row>
    <row r="1609" spans="75:75" x14ac:dyDescent="0.3">
      <c r="BW1609" s="247">
        <f t="shared" si="3939"/>
        <v>0</v>
      </c>
    </row>
    <row r="1610" spans="75:75" x14ac:dyDescent="0.3">
      <c r="BW1610" s="247">
        <f t="shared" si="3939"/>
        <v>0</v>
      </c>
    </row>
    <row r="1611" spans="75:75" x14ac:dyDescent="0.3">
      <c r="BW1611" s="247">
        <f t="shared" si="3939"/>
        <v>0</v>
      </c>
    </row>
    <row r="1612" spans="75:75" x14ac:dyDescent="0.3">
      <c r="BW1612" s="247">
        <f t="shared" si="3939"/>
        <v>0</v>
      </c>
    </row>
    <row r="1613" spans="75:75" x14ac:dyDescent="0.3">
      <c r="BW1613" s="247">
        <f t="shared" si="3939"/>
        <v>0</v>
      </c>
    </row>
    <row r="1614" spans="75:75" x14ac:dyDescent="0.3">
      <c r="BW1614" s="247">
        <f t="shared" ref="BW1614:BW1636" si="3959">SUM(C1614:BV1614)</f>
        <v>0</v>
      </c>
    </row>
    <row r="1615" spans="75:75" x14ac:dyDescent="0.3">
      <c r="BW1615" s="247">
        <f t="shared" si="3959"/>
        <v>0</v>
      </c>
    </row>
    <row r="1616" spans="75:75" x14ac:dyDescent="0.3">
      <c r="BW1616" s="247">
        <f t="shared" si="3959"/>
        <v>0</v>
      </c>
    </row>
    <row r="1617" spans="75:75" x14ac:dyDescent="0.3">
      <c r="BW1617" s="247">
        <f t="shared" si="3959"/>
        <v>0</v>
      </c>
    </row>
    <row r="1618" spans="75:75" x14ac:dyDescent="0.3">
      <c r="BW1618" s="247">
        <f t="shared" si="3959"/>
        <v>0</v>
      </c>
    </row>
    <row r="1619" spans="75:75" x14ac:dyDescent="0.3">
      <c r="BW1619" s="247">
        <f t="shared" si="3959"/>
        <v>0</v>
      </c>
    </row>
    <row r="1620" spans="75:75" x14ac:dyDescent="0.3">
      <c r="BW1620" s="247">
        <f t="shared" si="3959"/>
        <v>0</v>
      </c>
    </row>
    <row r="1621" spans="75:75" x14ac:dyDescent="0.3">
      <c r="BW1621" s="247">
        <f t="shared" si="3959"/>
        <v>0</v>
      </c>
    </row>
    <row r="1622" spans="75:75" x14ac:dyDescent="0.3">
      <c r="BW1622" s="247">
        <f t="shared" si="3959"/>
        <v>0</v>
      </c>
    </row>
    <row r="1623" spans="75:75" x14ac:dyDescent="0.3">
      <c r="BW1623" s="247">
        <f t="shared" si="3959"/>
        <v>0</v>
      </c>
    </row>
    <row r="1624" spans="75:75" x14ac:dyDescent="0.3">
      <c r="BW1624" s="247">
        <f t="shared" si="3959"/>
        <v>0</v>
      </c>
    </row>
    <row r="1625" spans="75:75" x14ac:dyDescent="0.3">
      <c r="BW1625" s="247">
        <f t="shared" si="3959"/>
        <v>0</v>
      </c>
    </row>
    <row r="1626" spans="75:75" x14ac:dyDescent="0.3">
      <c r="BW1626" s="247">
        <f t="shared" si="3959"/>
        <v>0</v>
      </c>
    </row>
    <row r="1627" spans="75:75" x14ac:dyDescent="0.3">
      <c r="BW1627" s="247">
        <f t="shared" si="3959"/>
        <v>0</v>
      </c>
    </row>
    <row r="1628" spans="75:75" x14ac:dyDescent="0.3">
      <c r="BW1628" s="247">
        <f t="shared" si="3959"/>
        <v>0</v>
      </c>
    </row>
    <row r="1629" spans="75:75" x14ac:dyDescent="0.3">
      <c r="BW1629" s="247">
        <f t="shared" si="3959"/>
        <v>0</v>
      </c>
    </row>
    <row r="1630" spans="75:75" x14ac:dyDescent="0.3">
      <c r="BW1630" s="247">
        <f t="shared" si="3959"/>
        <v>0</v>
      </c>
    </row>
    <row r="1631" spans="75:75" x14ac:dyDescent="0.3">
      <c r="BW1631" s="247">
        <f t="shared" si="3959"/>
        <v>0</v>
      </c>
    </row>
    <row r="1632" spans="75:75" x14ac:dyDescent="0.3">
      <c r="BW1632" s="247">
        <f t="shared" si="3959"/>
        <v>0</v>
      </c>
    </row>
    <row r="1633" spans="75:75" x14ac:dyDescent="0.3">
      <c r="BW1633" s="247">
        <f t="shared" si="3959"/>
        <v>0</v>
      </c>
    </row>
    <row r="1634" spans="75:75" x14ac:dyDescent="0.3">
      <c r="BW1634" s="247">
        <f t="shared" si="3959"/>
        <v>0</v>
      </c>
    </row>
    <row r="1635" spans="75:75" x14ac:dyDescent="0.3">
      <c r="BW1635" s="247">
        <f t="shared" si="3959"/>
        <v>0</v>
      </c>
    </row>
    <row r="1636" spans="75:75" x14ac:dyDescent="0.3">
      <c r="BW1636" s="247">
        <f t="shared" si="3959"/>
        <v>0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L166"/>
  <sheetViews>
    <sheetView showGridLines="0" zoomScale="61" zoomScaleNormal="180" workbookViewId="0"/>
  </sheetViews>
  <sheetFormatPr baseColWidth="10" defaultColWidth="6.5546875" defaultRowHeight="14.4" x14ac:dyDescent="0.3"/>
  <cols>
    <col min="2" max="2" width="62.88671875" bestFit="1" customWidth="1"/>
    <col min="3" max="3" width="29" bestFit="1" customWidth="1"/>
    <col min="4" max="4" width="29.5546875" bestFit="1" customWidth="1"/>
    <col min="5" max="5" width="32.109375" bestFit="1" customWidth="1"/>
    <col min="6" max="6" width="30.5546875" bestFit="1" customWidth="1"/>
    <col min="7" max="7" width="29" bestFit="1" customWidth="1"/>
    <col min="8" max="8" width="29.5546875" bestFit="1" customWidth="1"/>
    <col min="9" max="9" width="28.5546875" bestFit="1" customWidth="1"/>
    <col min="10" max="10" width="30.5546875" bestFit="1" customWidth="1"/>
    <col min="11" max="11" width="28.5546875" bestFit="1" customWidth="1"/>
    <col min="12" max="12" width="30.109375" bestFit="1" customWidth="1"/>
  </cols>
  <sheetData>
    <row r="2" spans="2:12" ht="15.6" x14ac:dyDescent="0.3">
      <c r="B2" s="3" t="s">
        <v>733</v>
      </c>
      <c r="C2" s="3"/>
      <c r="D2" s="3"/>
      <c r="E2" s="3" t="s">
        <v>751</v>
      </c>
      <c r="F2" s="5"/>
      <c r="G2" s="5"/>
      <c r="H2" s="5"/>
      <c r="I2" s="5"/>
      <c r="J2" s="5"/>
      <c r="K2" s="5"/>
      <c r="L2" s="3" t="s">
        <v>753</v>
      </c>
    </row>
    <row r="3" spans="2:12" ht="15.6" x14ac:dyDescent="0.3">
      <c r="B3" s="3" t="s">
        <v>750</v>
      </c>
      <c r="C3" s="3"/>
      <c r="D3" s="3"/>
      <c r="E3" s="3" t="s">
        <v>1029</v>
      </c>
      <c r="F3" s="5"/>
      <c r="G3" s="5"/>
      <c r="H3" s="5"/>
      <c r="I3" s="5"/>
      <c r="J3" s="5"/>
      <c r="K3" s="5"/>
      <c r="L3" s="5"/>
    </row>
    <row r="4" spans="2:12" ht="16.2" thickBot="1" x14ac:dyDescent="0.35"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2:12" ht="15.6" x14ac:dyDescent="0.3">
      <c r="B5" s="1514" t="s">
        <v>420</v>
      </c>
      <c r="C5" s="1515"/>
      <c r="D5" s="1515"/>
      <c r="E5" s="1515"/>
      <c r="F5" s="1515"/>
      <c r="G5" s="1515"/>
      <c r="H5" s="1515"/>
      <c r="I5" s="1515"/>
      <c r="J5" s="1515"/>
      <c r="K5" s="1515"/>
      <c r="L5" s="1516"/>
    </row>
    <row r="6" spans="2:12" ht="16.2" thickBot="1" x14ac:dyDescent="0.35">
      <c r="B6" s="1517" t="s">
        <v>989</v>
      </c>
      <c r="C6" s="1518"/>
      <c r="D6" s="1518"/>
      <c r="E6" s="1518"/>
      <c r="F6" s="1518"/>
      <c r="G6" s="1518"/>
      <c r="H6" s="1518"/>
      <c r="I6" s="1518"/>
      <c r="J6" s="1518"/>
      <c r="K6" s="1518"/>
      <c r="L6" s="1519"/>
    </row>
    <row r="7" spans="2:12" ht="16.2" thickBot="1" x14ac:dyDescent="0.35">
      <c r="B7" s="33"/>
      <c r="C7" s="1520">
        <v>2019</v>
      </c>
      <c r="D7" s="1521"/>
      <c r="E7" s="1520">
        <v>2020</v>
      </c>
      <c r="F7" s="1521"/>
      <c r="G7" s="1520">
        <v>2021</v>
      </c>
      <c r="H7" s="1521"/>
      <c r="I7" s="1520">
        <v>2022</v>
      </c>
      <c r="J7" s="1521"/>
      <c r="K7" s="1520">
        <v>2023</v>
      </c>
      <c r="L7" s="1521"/>
    </row>
    <row r="8" spans="2:12" ht="16.2" thickBot="1" x14ac:dyDescent="0.35">
      <c r="B8" s="30"/>
      <c r="C8" s="26" t="s">
        <v>155</v>
      </c>
      <c r="D8" s="26" t="s">
        <v>153</v>
      </c>
      <c r="E8" s="34" t="s">
        <v>437</v>
      </c>
      <c r="F8" s="26" t="s">
        <v>153</v>
      </c>
      <c r="G8" s="26" t="s">
        <v>438</v>
      </c>
      <c r="H8" s="34" t="s">
        <v>153</v>
      </c>
      <c r="I8" s="26" t="s">
        <v>439</v>
      </c>
      <c r="J8" s="26" t="s">
        <v>153</v>
      </c>
      <c r="K8" s="26" t="s">
        <v>440</v>
      </c>
      <c r="L8" s="26" t="s">
        <v>153</v>
      </c>
    </row>
    <row r="9" spans="2:12" ht="16.2" thickBot="1" x14ac:dyDescent="0.35">
      <c r="B9" s="1524" t="s">
        <v>416</v>
      </c>
      <c r="C9" s="1525"/>
      <c r="D9" s="1525"/>
      <c r="E9" s="1525"/>
      <c r="F9" s="1525"/>
      <c r="G9" s="1525"/>
      <c r="H9" s="1525"/>
      <c r="I9" s="1525"/>
      <c r="J9" s="1525"/>
      <c r="K9" s="1525"/>
      <c r="L9" s="1526"/>
    </row>
    <row r="10" spans="2:12" ht="16.2" thickBot="1" x14ac:dyDescent="0.35">
      <c r="B10" s="749" t="s">
        <v>2</v>
      </c>
      <c r="C10" s="798">
        <f>+SCI!D7</f>
        <v>334929016.29865843</v>
      </c>
      <c r="D10" s="798">
        <f>+SUM(SCI!C7:N7)</f>
        <v>5450388150.9206734</v>
      </c>
      <c r="E10" s="798">
        <f>+SCI!R7</f>
        <v>300885416.33603382</v>
      </c>
      <c r="F10" s="798">
        <f>+SUM(SCI!O7:Z7)</f>
        <v>5858776198.6276979</v>
      </c>
      <c r="G10" s="798">
        <f>+SCI!AF7</f>
        <v>567344359.38469183</v>
      </c>
      <c r="H10" s="798">
        <f>+SUM(SCI!AA7:AL7)</f>
        <v>6204129238.8070269</v>
      </c>
      <c r="I10" s="798">
        <f>+SCI!AT7</f>
        <v>422372608.94249856</v>
      </c>
      <c r="J10" s="798">
        <f>+SUM(SCI!AM7:AX7)</f>
        <v>6194615225.871089</v>
      </c>
      <c r="K10" s="798">
        <f>+SCI!BH7</f>
        <v>567565763.43705273</v>
      </c>
      <c r="L10" s="798">
        <f>+SUM(SCI!AY7:BJ7)</f>
        <v>6684348785.0680695</v>
      </c>
    </row>
    <row r="11" spans="2:12" ht="16.2" thickBot="1" x14ac:dyDescent="0.35">
      <c r="B11" s="749" t="s">
        <v>3</v>
      </c>
      <c r="C11" s="798">
        <f>+SCI!D11</f>
        <v>213773781.40394399</v>
      </c>
      <c r="D11" s="798">
        <f>+SUM(SCI!C11:N11)</f>
        <v>4418675364.2641945</v>
      </c>
      <c r="E11" s="798">
        <f>+SCI!R11</f>
        <v>174912844.41759121</v>
      </c>
      <c r="F11" s="798">
        <f>+SUM(SCI!O11:Z11)</f>
        <v>4764759540.5484715</v>
      </c>
      <c r="G11" s="798">
        <f>+SCI!AF11</f>
        <v>735438413.39407873</v>
      </c>
      <c r="H11" s="798">
        <f>+SUM(SCI!AA11:AL11)</f>
        <v>5290011949.2920113</v>
      </c>
      <c r="I11" s="798">
        <f>+SCI!AT11</f>
        <v>248757859.95265505</v>
      </c>
      <c r="J11" s="798">
        <f>+SUM(SCI!AM11:AX11)</f>
        <v>5086071110.244276</v>
      </c>
      <c r="K11" s="798">
        <f>+SCI!BH11</f>
        <v>415623394.12974691</v>
      </c>
      <c r="L11" s="798">
        <f>+SUM(SCI!AY11:BJ11)</f>
        <v>5421992164.7605677</v>
      </c>
    </row>
    <row r="12" spans="2:12" ht="16.2" thickBot="1" x14ac:dyDescent="0.35">
      <c r="B12" s="749" t="s">
        <v>4</v>
      </c>
      <c r="C12" s="798">
        <f>+SCI!D15</f>
        <v>290144927.53623188</v>
      </c>
      <c r="D12" s="798">
        <f>+SUM(SCI!C15:N15)</f>
        <v>3165217391.304348</v>
      </c>
      <c r="E12" s="798">
        <f>+SCI!R15</f>
        <v>321174327.34560561</v>
      </c>
      <c r="F12" s="798">
        <f>+SUM(SCI!O15:Z15)</f>
        <v>3503719934.6793346</v>
      </c>
      <c r="G12" s="798">
        <f>+SCI!AF15</f>
        <v>347506606.1332041</v>
      </c>
      <c r="H12" s="798">
        <f>+SUM(SCI!AA15:AL15)</f>
        <v>3790981157.816772</v>
      </c>
      <c r="I12" s="798">
        <f>+SCI!AT15</f>
        <v>339358679.34339345</v>
      </c>
      <c r="J12" s="798">
        <f>+SUM(SCI!AM15:AX15)</f>
        <v>3702094683.7461095</v>
      </c>
      <c r="K12" s="798">
        <f>+SCI!BH15</f>
        <v>359443758.52380407</v>
      </c>
      <c r="L12" s="798">
        <f>+SUM(SCI!AY15:BJ15)</f>
        <v>3921204638.4414992</v>
      </c>
    </row>
    <row r="13" spans="2:12" ht="16.2" thickBot="1" x14ac:dyDescent="0.35">
      <c r="B13" s="1533" t="s">
        <v>417</v>
      </c>
      <c r="C13" s="1538"/>
      <c r="D13" s="1534"/>
      <c r="E13" s="1534"/>
      <c r="F13" s="1534"/>
      <c r="G13" s="1534"/>
      <c r="H13" s="1534"/>
      <c r="I13" s="1534"/>
      <c r="J13" s="1534"/>
      <c r="K13" s="1534"/>
      <c r="L13" s="1535"/>
    </row>
    <row r="14" spans="2:12" ht="16.2" thickBot="1" x14ac:dyDescent="0.35">
      <c r="B14" s="786" t="s">
        <v>2</v>
      </c>
      <c r="C14" s="798">
        <f>+SCI!D23</f>
        <v>312092159.62721932</v>
      </c>
      <c r="D14" s="798">
        <f>+SUM(SCI!C23:N23)</f>
        <v>4385073444.0677147</v>
      </c>
      <c r="E14" s="798">
        <f>+SCI!R23</f>
        <v>141589824.15498066</v>
      </c>
      <c r="F14" s="798">
        <f>+SUM(SCI!O23:Z23)</f>
        <v>4461995537.5460205</v>
      </c>
      <c r="G14" s="798">
        <f>+SCI!AF23</f>
        <v>580771366.20728409</v>
      </c>
      <c r="H14" s="798">
        <f>+SUM(SCI!AA23:AL23)</f>
        <v>4145792732.9175534</v>
      </c>
      <c r="I14" s="798">
        <f>+SCI!AT23</f>
        <v>171236108.77816737</v>
      </c>
      <c r="J14" s="798">
        <f>+SUM(SCI!AM23:AX23)</f>
        <v>3716232183.2738991</v>
      </c>
      <c r="K14" s="798">
        <f>+SCI!BH23</f>
        <v>350551643.34670377</v>
      </c>
      <c r="L14" s="798">
        <f>+SUM(SCI!AY23:BJ23)</f>
        <v>3978934834.5788002</v>
      </c>
    </row>
    <row r="15" spans="2:12" ht="16.2" thickBot="1" x14ac:dyDescent="0.35">
      <c r="B15" s="749" t="s">
        <v>4</v>
      </c>
      <c r="C15" s="798">
        <f>+SCI!D24</f>
        <v>0</v>
      </c>
      <c r="D15" s="798">
        <f>+SUM(SCI!C24:N24)</f>
        <v>0</v>
      </c>
      <c r="E15" s="798">
        <f>+SCI!R24</f>
        <v>187675428.57142857</v>
      </c>
      <c r="F15" s="798">
        <f>+SUM(SCI!O24:Z24)</f>
        <v>3130459428.5714273</v>
      </c>
      <c r="G15" s="798">
        <f>+SCI!AF24</f>
        <v>273181257.14285713</v>
      </c>
      <c r="H15" s="798">
        <f>+SUM(SCI!AA24:AL24)</f>
        <v>3417336832</v>
      </c>
      <c r="I15" s="798">
        <f>+SCI!AT24</f>
        <v>175043750.88274288</v>
      </c>
      <c r="J15" s="798">
        <f>+SUM(SCI!AM24:AX24)</f>
        <v>3074315790.1604567</v>
      </c>
      <c r="K15" s="798">
        <f>+SCI!BH24</f>
        <v>246712501.19393277</v>
      </c>
      <c r="L15" s="798">
        <f>+SUM(SCI!AY24:BJ24)</f>
        <v>3397354049.5884275</v>
      </c>
    </row>
    <row r="16" spans="2:12" ht="16.2" thickBot="1" x14ac:dyDescent="0.35">
      <c r="B16" s="1533" t="s">
        <v>418</v>
      </c>
      <c r="C16" s="1534"/>
      <c r="D16" s="1534"/>
      <c r="E16" s="1534"/>
      <c r="F16" s="1534"/>
      <c r="G16" s="1534"/>
      <c r="H16" s="1534"/>
      <c r="I16" s="1534"/>
      <c r="J16" s="1534"/>
      <c r="K16" s="1534"/>
      <c r="L16" s="1535"/>
    </row>
    <row r="17" spans="2:12" ht="16.2" thickBot="1" x14ac:dyDescent="0.35">
      <c r="B17" s="749" t="s">
        <v>4</v>
      </c>
      <c r="C17" s="798">
        <f>+SCI!D27</f>
        <v>0</v>
      </c>
      <c r="D17" s="798">
        <f>+SUM(SCI!C27:N27)</f>
        <v>0</v>
      </c>
      <c r="E17" s="798">
        <f>+SCI!R27</f>
        <v>889503333.33333337</v>
      </c>
      <c r="F17" s="798">
        <f>+SUM(SCI!O27:Z27)</f>
        <v>9408687166.666666</v>
      </c>
      <c r="G17" s="798">
        <f>+SCI!AF27</f>
        <v>1385647900.0000002</v>
      </c>
      <c r="H17" s="798">
        <f>+SUM(SCI!AA27:AL27)</f>
        <v>9885578161.333334</v>
      </c>
      <c r="I17" s="798">
        <f>+SCI!AT27</f>
        <v>1042012220.0002668</v>
      </c>
      <c r="J17" s="798">
        <f>+SUM(SCI!AM27:AX27)</f>
        <v>10487747251.436001</v>
      </c>
      <c r="K17" s="798">
        <f>+SCI!BH27</f>
        <v>1249932623.9611778</v>
      </c>
      <c r="L17" s="798">
        <f>+SUM(SCI!AY27:BJ27)</f>
        <v>11378881162.605453</v>
      </c>
    </row>
    <row r="18" spans="2:12" ht="16.2" thickBot="1" x14ac:dyDescent="0.35">
      <c r="B18" s="749" t="s">
        <v>419</v>
      </c>
      <c r="C18" s="798">
        <f>+SCI!D28</f>
        <v>0</v>
      </c>
      <c r="D18" s="798">
        <f>+SUM(SCI!C28:N28)</f>
        <v>0</v>
      </c>
      <c r="E18" s="798">
        <f>+SCI!R28</f>
        <v>0</v>
      </c>
      <c r="F18" s="798">
        <f>+SUM(SCI!O28:Z28)</f>
        <v>0</v>
      </c>
      <c r="G18" s="798">
        <f>+SCI!AF28</f>
        <v>562274999.99999988</v>
      </c>
      <c r="H18" s="798">
        <f>+SUM(SCI!AA28:AL28)</f>
        <v>4379707500</v>
      </c>
      <c r="I18" s="798">
        <f>+SCI!AT28</f>
        <v>493410939.83999991</v>
      </c>
      <c r="J18" s="798">
        <f>+SUM(SCI!AM28:AX28)</f>
        <v>5381564151.5999994</v>
      </c>
      <c r="K18" s="798">
        <f>+SCI!BH28</f>
        <v>591864873.4514879</v>
      </c>
      <c r="L18" s="798">
        <f>+SUM(SCI!AY28:BJ28)</f>
        <v>5817418354.4873753</v>
      </c>
    </row>
    <row r="19" spans="2:12" ht="15.6" x14ac:dyDescent="0.3"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</row>
    <row r="20" spans="2:12" ht="16.2" thickBot="1" x14ac:dyDescent="0.35"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</row>
    <row r="21" spans="2:12" ht="15.6" x14ac:dyDescent="0.3">
      <c r="B21" s="1514" t="s">
        <v>421</v>
      </c>
      <c r="C21" s="1515"/>
      <c r="D21" s="1515"/>
      <c r="E21" s="1515"/>
      <c r="F21" s="1515"/>
      <c r="G21" s="1515"/>
      <c r="H21" s="1515"/>
      <c r="I21" s="1515"/>
      <c r="J21" s="1515"/>
      <c r="K21" s="1515"/>
      <c r="L21" s="1516"/>
    </row>
    <row r="22" spans="2:12" ht="16.2" thickBot="1" x14ac:dyDescent="0.35">
      <c r="B22" s="1517" t="s">
        <v>1034</v>
      </c>
      <c r="C22" s="1518"/>
      <c r="D22" s="1518"/>
      <c r="E22" s="1518"/>
      <c r="F22" s="1518"/>
      <c r="G22" s="1518"/>
      <c r="H22" s="1518"/>
      <c r="I22" s="1518"/>
      <c r="J22" s="1518"/>
      <c r="K22" s="1518"/>
      <c r="L22" s="1519"/>
    </row>
    <row r="23" spans="2:12" ht="16.2" thickBot="1" x14ac:dyDescent="0.35">
      <c r="B23" s="35"/>
      <c r="C23" s="1520">
        <v>2019</v>
      </c>
      <c r="D23" s="1521"/>
      <c r="E23" s="1520">
        <v>2020</v>
      </c>
      <c r="F23" s="1521"/>
      <c r="G23" s="1520">
        <v>2021</v>
      </c>
      <c r="H23" s="1521"/>
      <c r="I23" s="1520">
        <v>2022</v>
      </c>
      <c r="J23" s="1521"/>
      <c r="K23" s="1520">
        <v>2023</v>
      </c>
      <c r="L23" s="1521"/>
    </row>
    <row r="24" spans="2:12" ht="16.2" thickBot="1" x14ac:dyDescent="0.35">
      <c r="B24" s="26"/>
      <c r="C24" s="26" t="s">
        <v>155</v>
      </c>
      <c r="D24" s="26" t="s">
        <v>153</v>
      </c>
      <c r="E24" s="34" t="s">
        <v>437</v>
      </c>
      <c r="F24" s="26" t="s">
        <v>153</v>
      </c>
      <c r="G24" s="26" t="s">
        <v>438</v>
      </c>
      <c r="H24" s="34" t="s">
        <v>153</v>
      </c>
      <c r="I24" s="26" t="s">
        <v>439</v>
      </c>
      <c r="J24" s="26" t="s">
        <v>153</v>
      </c>
      <c r="K24" s="26" t="s">
        <v>440</v>
      </c>
      <c r="L24" s="26" t="s">
        <v>153</v>
      </c>
    </row>
    <row r="25" spans="2:12" ht="16.2" thickBot="1" x14ac:dyDescent="0.35">
      <c r="B25" s="1524" t="s">
        <v>416</v>
      </c>
      <c r="C25" s="1525"/>
      <c r="D25" s="1525"/>
      <c r="E25" s="1525"/>
      <c r="F25" s="1525"/>
      <c r="G25" s="1525"/>
      <c r="H25" s="1525"/>
      <c r="I25" s="1525"/>
      <c r="J25" s="1525"/>
      <c r="K25" s="1525"/>
      <c r="L25" s="1526"/>
    </row>
    <row r="26" spans="2:12" ht="16.2" thickBot="1" x14ac:dyDescent="0.35">
      <c r="B26" s="787" t="s">
        <v>847</v>
      </c>
      <c r="C26" s="798">
        <f>+SFP!E17</f>
        <v>2089033309.4984431</v>
      </c>
      <c r="D26" s="798">
        <f>+SUM(SFP!D17:O17)</f>
        <v>24948141010.523117</v>
      </c>
      <c r="E26" s="798">
        <f>+SFP!S17</f>
        <v>1549421360.7086997</v>
      </c>
      <c r="F26" s="798">
        <f>+SUM(SFP!P17:AA17)</f>
        <v>26384234792.43557</v>
      </c>
      <c r="G26" s="798">
        <f>+SFP!AG17</f>
        <v>2055623746.6526916</v>
      </c>
      <c r="H26" s="798">
        <f>+SUM(SFP!AB17:AM17)</f>
        <v>23312571325.472343</v>
      </c>
      <c r="I26" s="798">
        <f>+SFP!AU17</f>
        <v>2319141536.0168786</v>
      </c>
      <c r="J26" s="798">
        <f>+SUM(SFP!AN17:AY17)</f>
        <v>25929215036.658653</v>
      </c>
      <c r="K26" s="798">
        <f>+SFP!BI17</f>
        <v>2494867018.9240079</v>
      </c>
      <c r="L26" s="798">
        <f>+SUM(SFP!AZ17:BK17)</f>
        <v>32202121936.945503</v>
      </c>
    </row>
    <row r="27" spans="2:12" ht="16.2" thickBot="1" x14ac:dyDescent="0.35">
      <c r="B27" s="787" t="s">
        <v>848</v>
      </c>
      <c r="C27" s="798">
        <f>+SFP!E20</f>
        <v>1107563288.4636898</v>
      </c>
      <c r="D27" s="798">
        <f>+SUM(SFP!D20:O20)</f>
        <v>12117298128.404053</v>
      </c>
      <c r="E27" s="798">
        <f>+SFP!S20</f>
        <v>738171772.57515836</v>
      </c>
      <c r="F27" s="798">
        <f>+SUM(SFP!P20:AA20)</f>
        <v>12569072657.552263</v>
      </c>
      <c r="G27" s="798">
        <f>+SFP!AG20</f>
        <v>1185926629.6703675</v>
      </c>
      <c r="H27" s="798">
        <f>+SUM(SFP!AB20:AM20)</f>
        <v>13564044827.191618</v>
      </c>
      <c r="I27" s="798">
        <f>+SFP!AU20</f>
        <v>2019645060.6831713</v>
      </c>
      <c r="J27" s="798">
        <f>+SUM(SFP!AN20:AY20)</f>
        <v>20736920644.22047</v>
      </c>
      <c r="K27" s="798">
        <f>+SFP!BI20</f>
        <v>700804360.38298988</v>
      </c>
      <c r="L27" s="798">
        <f>+SUM(SFP!AZ20:BK20)</f>
        <v>11239462879.258364</v>
      </c>
    </row>
    <row r="28" spans="2:12" ht="16.2" thickBot="1" x14ac:dyDescent="0.35">
      <c r="B28" s="787" t="s">
        <v>914</v>
      </c>
      <c r="C28" s="798">
        <f>+SFP!E23</f>
        <v>708238657.17296529</v>
      </c>
      <c r="D28" s="798">
        <f>+SUM(SFP!D23:O23)</f>
        <v>10982356771.099995</v>
      </c>
      <c r="E28" s="798">
        <f>+SFP!S23</f>
        <v>761338597.99727631</v>
      </c>
      <c r="F28" s="798">
        <f>+SUM(SFP!P23:AA23)</f>
        <v>11964167516.485222</v>
      </c>
      <c r="G28" s="798">
        <f>+SFP!AG23</f>
        <v>1035812177.0966979</v>
      </c>
      <c r="H28" s="798">
        <f>+SUM(SFP!AB23:AM23)</f>
        <v>11922810968.749245</v>
      </c>
      <c r="I28" s="798">
        <f>+SFP!AU23</f>
        <v>1305044426.427161</v>
      </c>
      <c r="J28" s="798">
        <f>+SUM(SFP!AN23:AY23)</f>
        <v>14884900612.193075</v>
      </c>
      <c r="K28" s="798">
        <f>+SFP!BI23</f>
        <v>1720570730.1565993</v>
      </c>
      <c r="L28" s="798">
        <f>+SUM(SFP!AZ23:BK23)</f>
        <v>21012548712.29361</v>
      </c>
    </row>
    <row r="29" spans="2:12" ht="16.2" thickBot="1" x14ac:dyDescent="0.35">
      <c r="B29" s="1539" t="s">
        <v>417</v>
      </c>
      <c r="C29" s="1540"/>
      <c r="D29" s="1540"/>
      <c r="E29" s="1540"/>
      <c r="F29" s="1540"/>
      <c r="G29" s="1540"/>
      <c r="H29" s="1540"/>
      <c r="I29" s="1540"/>
      <c r="J29" s="1540"/>
      <c r="K29" s="1540"/>
      <c r="L29" s="1541"/>
    </row>
    <row r="30" spans="2:12" ht="16.2" thickBot="1" x14ac:dyDescent="0.35">
      <c r="B30" s="787" t="s">
        <v>990</v>
      </c>
      <c r="C30" s="798">
        <f>+SFP!E28</f>
        <v>1252435176.1746216</v>
      </c>
      <c r="D30" s="798">
        <f>+SUM(SFP!D28:O28)</f>
        <v>12850541857.551474</v>
      </c>
      <c r="E30" s="798">
        <f>+SFP!S28</f>
        <v>855370580.02138865</v>
      </c>
      <c r="F30" s="798">
        <f>+SUM(SFP!P28:AA28)</f>
        <v>14348657563.315735</v>
      </c>
      <c r="G30" s="798">
        <f>+SFP!AG28</f>
        <v>916681271.79593694</v>
      </c>
      <c r="H30" s="798">
        <f>+SUM(SFP!AB28:AM28)</f>
        <v>11478326657.868427</v>
      </c>
      <c r="I30" s="798">
        <f>+SFP!AU28</f>
        <v>566696644.808002</v>
      </c>
      <c r="J30" s="798">
        <f>+SUM(SFP!AN28:AY28)</f>
        <v>8208546254.1493006</v>
      </c>
      <c r="K30" s="798">
        <f>+SFP!BI28</f>
        <v>782206886.4628427</v>
      </c>
      <c r="L30" s="798">
        <f>+SUM(SFP!AZ28:BK28)</f>
        <v>9626725089.4906578</v>
      </c>
    </row>
    <row r="31" spans="2:12" ht="16.2" thickBot="1" x14ac:dyDescent="0.35">
      <c r="B31" s="787" t="s">
        <v>991</v>
      </c>
      <c r="C31" s="798">
        <f>+SFP!E31</f>
        <v>0</v>
      </c>
      <c r="D31" s="798">
        <f>+SUM(SFP!D31:O31)</f>
        <v>0</v>
      </c>
      <c r="E31" s="798">
        <f>+SFP!S31</f>
        <v>603233279.99999988</v>
      </c>
      <c r="F31" s="798">
        <f>+SUM(SFP!P31:AA31)</f>
        <v>7291221599.9999981</v>
      </c>
      <c r="G31" s="798">
        <f>+SFP!AG31</f>
        <v>703190731.77599955</v>
      </c>
      <c r="H31" s="798">
        <f>+SUM(SFP!AB31:AM31)</f>
        <v>8625133720.3199959</v>
      </c>
      <c r="I31" s="798">
        <f>+SFP!AU31</f>
        <v>629962733.29766321</v>
      </c>
      <c r="J31" s="798">
        <f>+SUM(SFP!AN31:AY31)</f>
        <v>7861779504.304121</v>
      </c>
      <c r="K31" s="798">
        <f>+SFP!BI31</f>
        <v>674708119.18368697</v>
      </c>
      <c r="L31" s="798">
        <f>+SUM(SFP!AZ31:BK31)</f>
        <v>8131646230.6230831</v>
      </c>
    </row>
    <row r="32" spans="2:12" ht="16.2" thickBot="1" x14ac:dyDescent="0.35">
      <c r="B32" s="1539" t="s">
        <v>418</v>
      </c>
      <c r="C32" s="1540"/>
      <c r="D32" s="1540"/>
      <c r="E32" s="1540"/>
      <c r="F32" s="1540"/>
      <c r="G32" s="1540"/>
      <c r="H32" s="1540"/>
      <c r="I32" s="1540"/>
      <c r="J32" s="1540"/>
      <c r="K32" s="1540"/>
      <c r="L32" s="1541"/>
    </row>
    <row r="33" spans="2:12" ht="16.2" thickBot="1" x14ac:dyDescent="0.35">
      <c r="B33" s="787" t="s">
        <v>992</v>
      </c>
      <c r="C33" s="798">
        <f>+SFP!E36</f>
        <v>0</v>
      </c>
      <c r="D33" s="798">
        <f>+SUM(SFP!D36:O36)</f>
        <v>0</v>
      </c>
      <c r="E33" s="798">
        <f>+SFP!S36</f>
        <v>1511931200</v>
      </c>
      <c r="F33" s="798">
        <f>+SUM(SFP!P36:AA36)</f>
        <v>18027633758.333332</v>
      </c>
      <c r="G33" s="798">
        <f>+SFP!AG36</f>
        <v>1950460077.9733329</v>
      </c>
      <c r="H33" s="798">
        <f>+SUM(SFP!AB36:AM36)</f>
        <v>19212414575.119995</v>
      </c>
      <c r="I33" s="798">
        <f>+SFP!AU36</f>
        <v>2353720681.9544601</v>
      </c>
      <c r="J33" s="798">
        <f>+SUM(SFP!AN36:AY36)</f>
        <v>26218391087.923325</v>
      </c>
      <c r="K33" s="798">
        <f>+SFP!BI36</f>
        <v>2351705496.4717026</v>
      </c>
      <c r="L33" s="798">
        <f>+SUM(SFP!AZ36:BK36)</f>
        <v>25461825956.375084</v>
      </c>
    </row>
    <row r="34" spans="2:12" ht="16.2" thickBot="1" x14ac:dyDescent="0.35">
      <c r="B34" s="787" t="s">
        <v>979</v>
      </c>
      <c r="C34" s="798">
        <f>+SFP!E39</f>
        <v>0</v>
      </c>
      <c r="D34" s="798">
        <f>+SUM(SFP!D39:O39)</f>
        <v>0</v>
      </c>
      <c r="E34" s="798">
        <f>+SFP!S39</f>
        <v>0</v>
      </c>
      <c r="F34" s="798">
        <f>+SUM(SFP!P39:AA39)</f>
        <v>0</v>
      </c>
      <c r="G34" s="798">
        <f>+SFP!AG39</f>
        <v>1084768440</v>
      </c>
      <c r="H34" s="798">
        <f>+SUM(SFP!AB39:AM39)</f>
        <v>10421300820</v>
      </c>
      <c r="I34" s="798">
        <f>+SFP!AU39</f>
        <v>996267970.15199971</v>
      </c>
      <c r="J34" s="798">
        <f>+SUM(SFP!AN39:AY39)</f>
        <v>11324145058.883995</v>
      </c>
      <c r="K34" s="798">
        <f>+SFP!BI39</f>
        <v>1195478863.1250191</v>
      </c>
      <c r="L34" s="798">
        <f>+SUM(SFP!AZ39:BK39)</f>
        <v>12896432621.895512</v>
      </c>
    </row>
    <row r="35" spans="2:12" ht="15.6" x14ac:dyDescent="0.3"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</row>
    <row r="36" spans="2:12" ht="16.2" thickBot="1" x14ac:dyDescent="0.35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</row>
    <row r="37" spans="2:12" ht="15.6" x14ac:dyDescent="0.3">
      <c r="B37" s="1514" t="s">
        <v>423</v>
      </c>
      <c r="C37" s="1515"/>
      <c r="D37" s="1515"/>
      <c r="E37" s="1515"/>
      <c r="F37" s="1515"/>
      <c r="G37" s="1515"/>
      <c r="H37" s="1515"/>
      <c r="I37" s="1515"/>
      <c r="J37" s="1515"/>
      <c r="K37" s="1515"/>
      <c r="L37" s="1516"/>
    </row>
    <row r="38" spans="2:12" ht="16.2" thickBot="1" x14ac:dyDescent="0.35">
      <c r="B38" s="1517" t="s">
        <v>993</v>
      </c>
      <c r="C38" s="1518"/>
      <c r="D38" s="1518"/>
      <c r="E38" s="1518"/>
      <c r="F38" s="1518"/>
      <c r="G38" s="1518"/>
      <c r="H38" s="1518"/>
      <c r="I38" s="1518"/>
      <c r="J38" s="1518"/>
      <c r="K38" s="1518"/>
      <c r="L38" s="1519"/>
    </row>
    <row r="39" spans="2:12" ht="16.2" thickBot="1" x14ac:dyDescent="0.35">
      <c r="B39" s="35"/>
      <c r="C39" s="1520">
        <v>2019</v>
      </c>
      <c r="D39" s="1521"/>
      <c r="E39" s="1520">
        <v>2020</v>
      </c>
      <c r="F39" s="1521"/>
      <c r="G39" s="1520">
        <v>2021</v>
      </c>
      <c r="H39" s="1521"/>
      <c r="I39" s="1520">
        <v>2022</v>
      </c>
      <c r="J39" s="1521"/>
      <c r="K39" s="1520">
        <v>2023</v>
      </c>
      <c r="L39" s="1521"/>
    </row>
    <row r="40" spans="2:12" ht="16.2" thickBot="1" x14ac:dyDescent="0.35">
      <c r="B40" s="26"/>
      <c r="C40" s="26" t="s">
        <v>155</v>
      </c>
      <c r="D40" s="26" t="s">
        <v>153</v>
      </c>
      <c r="E40" s="34" t="s">
        <v>437</v>
      </c>
      <c r="F40" s="26" t="s">
        <v>153</v>
      </c>
      <c r="G40" s="26" t="s">
        <v>438</v>
      </c>
      <c r="H40" s="34" t="s">
        <v>153</v>
      </c>
      <c r="I40" s="26" t="s">
        <v>439</v>
      </c>
      <c r="J40" s="26" t="s">
        <v>153</v>
      </c>
      <c r="K40" s="26" t="s">
        <v>440</v>
      </c>
      <c r="L40" s="26" t="s">
        <v>153</v>
      </c>
    </row>
    <row r="41" spans="2:12" ht="16.2" thickBot="1" x14ac:dyDescent="0.35">
      <c r="B41" s="1524" t="s">
        <v>40</v>
      </c>
      <c r="C41" s="1525"/>
      <c r="D41" s="1525"/>
      <c r="E41" s="1525"/>
      <c r="F41" s="1525"/>
      <c r="G41" s="1525"/>
      <c r="H41" s="1525"/>
      <c r="I41" s="1525"/>
      <c r="J41" s="1525"/>
      <c r="K41" s="1525"/>
      <c r="L41" s="1526"/>
    </row>
    <row r="42" spans="2:12" ht="16.2" thickBot="1" x14ac:dyDescent="0.35">
      <c r="B42" s="41" t="s">
        <v>2</v>
      </c>
      <c r="C42" s="798">
        <f>+SCI!D35</f>
        <v>33350002.23260558</v>
      </c>
      <c r="D42" s="798">
        <f>+SUM(SCI!C35:N35)</f>
        <v>946596589.4804852</v>
      </c>
      <c r="E42" s="798">
        <f>+SCI!R35</f>
        <v>32947090.402840208</v>
      </c>
      <c r="F42" s="798">
        <f>+SUM(SCI!O35:Z35)</f>
        <v>985175691.25988722</v>
      </c>
      <c r="G42" s="798">
        <f>+SCI!AF35</f>
        <v>152954509.8798992</v>
      </c>
      <c r="H42" s="798">
        <f>+SUM(SCI!AA35:AL35)</f>
        <v>1206937068.9003119</v>
      </c>
      <c r="I42" s="798">
        <f>+SCI!AT35</f>
        <v>41236408.790389843</v>
      </c>
      <c r="J42" s="798">
        <f>+SUM(SCI!AM35:AX35)</f>
        <v>1222239609.8418617</v>
      </c>
      <c r="K42" s="798">
        <f>+SCI!BH35</f>
        <v>133211267.83244516</v>
      </c>
      <c r="L42" s="798">
        <f>+SUM(SCI!AY35:BJ35)</f>
        <v>1343475653.6946516</v>
      </c>
    </row>
    <row r="43" spans="2:12" ht="16.2" thickBot="1" x14ac:dyDescent="0.35">
      <c r="B43" s="41" t="s">
        <v>3</v>
      </c>
      <c r="C43" s="798">
        <f>+SCI!D67</f>
        <v>0</v>
      </c>
      <c r="D43" s="798">
        <f>+SUM(SCI!C67:N67)</f>
        <v>600742188.43913853</v>
      </c>
      <c r="E43" s="798">
        <f>+SCI!R67</f>
        <v>11454976.051028004</v>
      </c>
      <c r="F43" s="798">
        <f>+SUM(SCI!O67:Z67)</f>
        <v>604479029.38116837</v>
      </c>
      <c r="G43" s="798">
        <f>+SCI!AF67</f>
        <v>184927844.93308872</v>
      </c>
      <c r="H43" s="798">
        <f>+SUM(SCI!AA67:AL67)</f>
        <v>765330012.10834289</v>
      </c>
      <c r="I43" s="798">
        <f>+SCI!AT67</f>
        <v>0</v>
      </c>
      <c r="J43" s="798">
        <f>+SUM(SCI!AM67:AX67)</f>
        <v>799145560.50686407</v>
      </c>
      <c r="K43" s="798">
        <f>+SCI!BH67</f>
        <v>75592685.32363151</v>
      </c>
      <c r="L43" s="798">
        <f>+SUM(SCI!AY67:BJ67)</f>
        <v>862680575.7884469</v>
      </c>
    </row>
    <row r="44" spans="2:12" ht="16.2" thickBot="1" x14ac:dyDescent="0.35">
      <c r="B44" s="41" t="s">
        <v>419</v>
      </c>
      <c r="C44" s="798">
        <f>+SCI!D132</f>
        <v>0</v>
      </c>
      <c r="D44" s="798">
        <f>+SUM(SCI!C132:N132)</f>
        <v>0</v>
      </c>
      <c r="E44" s="798">
        <f>+SCI!R132</f>
        <v>0</v>
      </c>
      <c r="F44" s="798">
        <f>+SUM(SCI!O132:Z132)</f>
        <v>0</v>
      </c>
      <c r="G44" s="798">
        <f>+SCI!AF132</f>
        <v>17189267.90110917</v>
      </c>
      <c r="H44" s="798">
        <f>+SUM(SCI!AA132:AL132)</f>
        <v>126939827.55380097</v>
      </c>
      <c r="I44" s="798">
        <f>+SCI!AT132</f>
        <v>18305329.561730273</v>
      </c>
      <c r="J44" s="798">
        <f>+SUM(SCI!AM132:AX132)</f>
        <v>133941311.19295143</v>
      </c>
      <c r="K44" s="798">
        <f>+SCI!BH132</f>
        <v>19062175.239376191</v>
      </c>
      <c r="L44" s="798">
        <f>+SUM(SCI!AY132:BJ132)</f>
        <v>137563763.80278721</v>
      </c>
    </row>
    <row r="45" spans="2:12" ht="16.2" thickBot="1" x14ac:dyDescent="0.35">
      <c r="B45" s="1527" t="s">
        <v>41</v>
      </c>
      <c r="C45" s="1528"/>
      <c r="D45" s="1528"/>
      <c r="E45" s="1528"/>
      <c r="F45" s="1528"/>
      <c r="G45" s="1528"/>
      <c r="H45" s="1528"/>
      <c r="I45" s="1528"/>
      <c r="J45" s="1528"/>
      <c r="K45" s="1528"/>
      <c r="L45" s="1529"/>
    </row>
    <row r="46" spans="2:12" ht="16.2" thickBot="1" x14ac:dyDescent="0.35">
      <c r="B46" s="41" t="s">
        <v>4</v>
      </c>
      <c r="C46" s="798">
        <f>+SCI!D99</f>
        <v>43469524.605440453</v>
      </c>
      <c r="D46" s="798">
        <f>+SUM(SCI!C99:N99)</f>
        <v>493576433.37800407</v>
      </c>
      <c r="E46" s="798">
        <f>+SCI!R99</f>
        <v>93061329.090897784</v>
      </c>
      <c r="F46" s="798">
        <f>+SUM(SCI!O99:Z99)</f>
        <v>1008305707.832442</v>
      </c>
      <c r="G46" s="798">
        <f>+SCI!AF99</f>
        <v>111672183.35975987</v>
      </c>
      <c r="H46" s="798">
        <f>+SUM(SCI!AA99:AL99)</f>
        <v>1050065884.6582682</v>
      </c>
      <c r="I46" s="798">
        <f>+SCI!AT99</f>
        <v>107031780.0383257</v>
      </c>
      <c r="J46" s="798">
        <f>+SUM(SCI!AM99:AX99)</f>
        <v>1159129488.0072925</v>
      </c>
      <c r="K46" s="798">
        <f>+SCI!BH99</f>
        <v>126611246.25166611</v>
      </c>
      <c r="L46" s="798">
        <f>+SUM(SCI!AY99:BJ99)</f>
        <v>1248080615.295753</v>
      </c>
    </row>
    <row r="47" spans="2:12" ht="16.2" thickBot="1" x14ac:dyDescent="0.35">
      <c r="B47" s="1527" t="s">
        <v>42</v>
      </c>
      <c r="C47" s="1528"/>
      <c r="D47" s="1528"/>
      <c r="E47" s="1528"/>
      <c r="F47" s="1528"/>
      <c r="G47" s="1528"/>
      <c r="H47" s="1528"/>
      <c r="I47" s="1528"/>
      <c r="J47" s="1528"/>
      <c r="K47" s="1528"/>
      <c r="L47" s="1529"/>
    </row>
    <row r="48" spans="2:12" ht="16.2" thickBot="1" x14ac:dyDescent="0.35">
      <c r="B48" s="41" t="s">
        <v>2</v>
      </c>
      <c r="C48" s="798">
        <f>+SCI!D36</f>
        <v>53926235.727142952</v>
      </c>
      <c r="D48" s="798">
        <f>+SUM(SCI!C36:N36)</f>
        <v>1189968600.7462814</v>
      </c>
      <c r="E48" s="798">
        <f>+SCI!R36</f>
        <v>30113722.471177861</v>
      </c>
      <c r="F48" s="798">
        <f>+SUM(SCI!O36:Z36)</f>
        <v>913374990.94565296</v>
      </c>
      <c r="G48" s="798">
        <f>+SCI!AF36</f>
        <v>177675416.36285299</v>
      </c>
      <c r="H48" s="798">
        <f>+SUM(SCI!AA36:AL36)</f>
        <v>1371737506.1758208</v>
      </c>
      <c r="I48" s="798">
        <f>+SCI!AT36</f>
        <v>39511799.584642999</v>
      </c>
      <c r="J48" s="798">
        <f>+SUM(SCI!AM36:AX36)</f>
        <v>1155612854.6652825</v>
      </c>
      <c r="K48" s="798">
        <f>+SCI!BH36</f>
        <v>136430760.01409933</v>
      </c>
      <c r="L48" s="798">
        <f>+SUM(SCI!AY36:BJ36)</f>
        <v>1516042683.0705929</v>
      </c>
    </row>
    <row r="49" spans="2:12" ht="16.2" thickBot="1" x14ac:dyDescent="0.35">
      <c r="B49" s="41" t="s">
        <v>4</v>
      </c>
      <c r="C49" s="798">
        <f>+SCI!D100</f>
        <v>53853199.57354264</v>
      </c>
      <c r="D49" s="798">
        <f>+SUM(SCI!C100:N100)</f>
        <v>560108123.68395877</v>
      </c>
      <c r="E49" s="798">
        <f>+SCI!R100</f>
        <v>99915138.279952839</v>
      </c>
      <c r="F49" s="798">
        <f>+SUM(SCI!O100:Z100)</f>
        <v>1097621343.363409</v>
      </c>
      <c r="G49" s="798">
        <f>+SCI!AF100</f>
        <v>120951979.18716572</v>
      </c>
      <c r="H49" s="798">
        <f>+SUM(SCI!AA100:AL100)</f>
        <v>1098562513.2006204</v>
      </c>
      <c r="I49" s="798">
        <f>+SCI!AT100</f>
        <v>104134180.75264598</v>
      </c>
      <c r="J49" s="798">
        <f>+SUM(SCI!AM100:AX100)</f>
        <v>965882678.21453142</v>
      </c>
      <c r="K49" s="798">
        <f>+SCI!BH100</f>
        <v>127469834.21204863</v>
      </c>
      <c r="L49" s="798">
        <f>+SUM(SCI!AY100:BJ100)</f>
        <v>1365361320.5357504</v>
      </c>
    </row>
    <row r="50" spans="2:12" ht="16.2" thickBot="1" x14ac:dyDescent="0.35">
      <c r="B50" s="41" t="s">
        <v>3</v>
      </c>
      <c r="C50" s="798">
        <f>+SCI!D68</f>
        <v>0</v>
      </c>
      <c r="D50" s="798">
        <f>+SUM(SCI!C68:N68)</f>
        <v>590290313.09072375</v>
      </c>
      <c r="E50" s="798">
        <f>+SCI!R68</f>
        <v>11786886.022137532</v>
      </c>
      <c r="F50" s="798">
        <f>+SUM(SCI!O68:Z68)</f>
        <v>607275516.77281475</v>
      </c>
      <c r="G50" s="798">
        <f>+SCI!AF68</f>
        <v>174817146.71521175</v>
      </c>
      <c r="H50" s="798">
        <f>+SUM(SCI!AA68:AL68)</f>
        <v>697892294.27690303</v>
      </c>
      <c r="I50" s="798">
        <f>+SCI!AT68</f>
        <v>0</v>
      </c>
      <c r="J50" s="798">
        <f>+SUM(SCI!AM68:AX68)</f>
        <v>849336584.7635119</v>
      </c>
      <c r="K50" s="798">
        <f>+SCI!BH68</f>
        <v>88151459.733589694</v>
      </c>
      <c r="L50" s="798">
        <f>+SUM(SCI!AY68:BJ68)</f>
        <v>1141363981.3927388</v>
      </c>
    </row>
    <row r="51" spans="2:12" ht="16.2" thickBot="1" x14ac:dyDescent="0.35">
      <c r="B51" s="41" t="s">
        <v>419</v>
      </c>
      <c r="C51" s="798">
        <f>+SCI!D133</f>
        <v>0</v>
      </c>
      <c r="D51" s="798">
        <f>+SUM(SCI!C133:N133)</f>
        <v>0</v>
      </c>
      <c r="E51" s="798">
        <f>+SCI!R133</f>
        <v>0</v>
      </c>
      <c r="F51" s="798">
        <f>+SUM(SCI!O133:Z133)</f>
        <v>0</v>
      </c>
      <c r="G51" s="798">
        <f>+SCI!AF133</f>
        <v>18490196.144002382</v>
      </c>
      <c r="H51" s="798">
        <f>+SUM(SCI!AA133:AL133)</f>
        <v>133744777.97164221</v>
      </c>
      <c r="I51" s="798">
        <f>+SCI!AT133</f>
        <v>21509049.601586893</v>
      </c>
      <c r="J51" s="798">
        <f>+SUM(SCI!AM133:AX133)</f>
        <v>147995444.0063991</v>
      </c>
      <c r="K51" s="798">
        <f>+SCI!BH133</f>
        <v>25287236.314643253</v>
      </c>
      <c r="L51" s="798">
        <f>+SUM(SCI!AY133:BJ133)</f>
        <v>194745661.71181422</v>
      </c>
    </row>
    <row r="52" spans="2:12" ht="16.2" thickBot="1" x14ac:dyDescent="0.35">
      <c r="B52" s="1527" t="s">
        <v>427</v>
      </c>
      <c r="C52" s="1528"/>
      <c r="D52" s="1528"/>
      <c r="E52" s="1528"/>
      <c r="F52" s="1528"/>
      <c r="G52" s="1528"/>
      <c r="H52" s="1528"/>
      <c r="I52" s="1528"/>
      <c r="J52" s="1528"/>
      <c r="K52" s="1528"/>
      <c r="L52" s="1529"/>
    </row>
    <row r="53" spans="2:12" ht="16.2" thickBot="1" x14ac:dyDescent="0.35">
      <c r="B53" s="41" t="s">
        <v>2</v>
      </c>
      <c r="C53" s="798">
        <f>+SCI!D37</f>
        <v>27266171.873937789</v>
      </c>
      <c r="D53" s="798">
        <f>+SUM(SCI!C37:N37)</f>
        <v>702610757.37605274</v>
      </c>
      <c r="E53" s="798">
        <f>+SCI!R37</f>
        <v>17545453.642282262</v>
      </c>
      <c r="F53" s="798">
        <f>+SUM(SCI!O37:Z37)</f>
        <v>642253011.33367944</v>
      </c>
      <c r="G53" s="798">
        <f>+SCI!AF37</f>
        <v>90202134.237429783</v>
      </c>
      <c r="H53" s="798">
        <f>+SUM(SCI!AA37:AL37)</f>
        <v>710863648.58691657</v>
      </c>
      <c r="I53" s="798">
        <f>+SCI!AT37</f>
        <v>21866124.253116302</v>
      </c>
      <c r="J53" s="798">
        <f>+SUM(SCI!AM37:AX37)</f>
        <v>677611527.03907967</v>
      </c>
      <c r="K53" s="798">
        <f>+SCI!BH37</f>
        <v>63000997.842509583</v>
      </c>
      <c r="L53" s="798">
        <f>+SUM(SCI!AY37:BJ37)</f>
        <v>696816413.71963489</v>
      </c>
    </row>
    <row r="54" spans="2:12" ht="16.2" thickBot="1" x14ac:dyDescent="0.35">
      <c r="B54" s="41" t="s">
        <v>4</v>
      </c>
      <c r="C54" s="798">
        <f>+SCI!D101</f>
        <v>26548512.265704837</v>
      </c>
      <c r="D54" s="798">
        <f>+SUM(SCI!C101:N101)</f>
        <v>324894888.12969345</v>
      </c>
      <c r="E54" s="798">
        <f>+SCI!R101</f>
        <v>45795436.187308103</v>
      </c>
      <c r="F54" s="798">
        <f>+SUM(SCI!O101:Z101)</f>
        <v>548535257.62242937</v>
      </c>
      <c r="G54" s="798">
        <f>+SCI!AF101</f>
        <v>58424001.903297462</v>
      </c>
      <c r="H54" s="798">
        <f>+SUM(SCI!AA101:AL101)</f>
        <v>563783649.06751084</v>
      </c>
      <c r="I54" s="798">
        <f>+SCI!AT101</f>
        <v>48956361.65028885</v>
      </c>
      <c r="J54" s="798">
        <f>+SUM(SCI!AM101:AX101)</f>
        <v>496282175.11414438</v>
      </c>
      <c r="K54" s="798">
        <f>+SCI!BH101</f>
        <v>47355964.60766606</v>
      </c>
      <c r="L54" s="798">
        <f>+SUM(SCI!AY101:BJ101)</f>
        <v>537484311.52767062</v>
      </c>
    </row>
    <row r="55" spans="2:12" ht="16.2" thickBot="1" x14ac:dyDescent="0.35">
      <c r="B55" s="41" t="s">
        <v>3</v>
      </c>
      <c r="C55" s="798">
        <f>+SCI!D69</f>
        <v>0</v>
      </c>
      <c r="D55" s="798">
        <f>+SUM(SCI!C69:N69)</f>
        <v>472947379.28924131</v>
      </c>
      <c r="E55" s="798">
        <f>+SCI!R69</f>
        <v>7331883.4958775938</v>
      </c>
      <c r="F55" s="798">
        <f>+SUM(SCI!O69:Z69)</f>
        <v>488955480.50912774</v>
      </c>
      <c r="G55" s="798">
        <f>+SCI!AF69</f>
        <v>115606140.98782758</v>
      </c>
      <c r="H55" s="798">
        <f>+SUM(SCI!AA69:AL69)</f>
        <v>455980770.80405736</v>
      </c>
      <c r="I55" s="798">
        <f>+SCI!AT69</f>
        <v>0</v>
      </c>
      <c r="J55" s="798">
        <f>+SUM(SCI!AM69:AX69)</f>
        <v>450748741.51521432</v>
      </c>
      <c r="K55" s="798">
        <f>+SCI!BH69</f>
        <v>37798969.031673871</v>
      </c>
      <c r="L55" s="798">
        <f>+SUM(SCI!AY69:BJ69)</f>
        <v>467197561.57173234</v>
      </c>
    </row>
    <row r="56" spans="2:12" ht="16.2" thickBot="1" x14ac:dyDescent="0.35">
      <c r="B56" s="41" t="s">
        <v>419</v>
      </c>
      <c r="C56" s="798">
        <f>+SCI!D134</f>
        <v>0</v>
      </c>
      <c r="D56" s="798">
        <f>+SUM(SCI!C134:N134)</f>
        <v>0</v>
      </c>
      <c r="E56" s="798">
        <f>+SCI!R134</f>
        <v>0</v>
      </c>
      <c r="F56" s="798">
        <f>+SUM(SCI!O134:Z134)</f>
        <v>0</v>
      </c>
      <c r="G56" s="798">
        <f>+SCI!AF134</f>
        <v>9933910.9581940975</v>
      </c>
      <c r="H56" s="798">
        <f>+SUM(SCI!AA134:AL134)</f>
        <v>77426114.260236174</v>
      </c>
      <c r="I56" s="798">
        <f>+SCI!AT134</f>
        <v>8997616.1152929552</v>
      </c>
      <c r="J56" s="798">
        <f>+SUM(SCI!AM134:AX134)</f>
        <v>67505844.418057695</v>
      </c>
      <c r="K56" s="798">
        <f>+SCI!BH134</f>
        <v>8817432.4414394125</v>
      </c>
      <c r="L56" s="798">
        <f>+SUM(SCI!AY134:BJ134)</f>
        <v>71292533.389590919</v>
      </c>
    </row>
    <row r="57" spans="2:12" ht="16.2" thickBot="1" x14ac:dyDescent="0.35">
      <c r="B57" s="1524" t="s">
        <v>44</v>
      </c>
      <c r="C57" s="1525"/>
      <c r="D57" s="1525"/>
      <c r="E57" s="1525"/>
      <c r="F57" s="1525"/>
      <c r="G57" s="1525"/>
      <c r="H57" s="1525"/>
      <c r="I57" s="1525"/>
      <c r="J57" s="1525"/>
      <c r="K57" s="1525"/>
      <c r="L57" s="1526"/>
    </row>
    <row r="58" spans="2:12" ht="16.2" thickBot="1" x14ac:dyDescent="0.35">
      <c r="B58" s="38" t="s">
        <v>2</v>
      </c>
      <c r="C58" s="798">
        <f>+SCI!D38</f>
        <v>37281666.766300298</v>
      </c>
      <c r="D58" s="798">
        <f>+SUM(SCI!C38:N38)</f>
        <v>941926173.5963372</v>
      </c>
      <c r="E58" s="798">
        <f>+SCI!R38</f>
        <v>22665639.608925071</v>
      </c>
      <c r="F58" s="798">
        <f>+SUM(SCI!O38:Z38)</f>
        <v>786342585.79165399</v>
      </c>
      <c r="G58" s="798">
        <f>+SCI!AF38</f>
        <v>96835664.311137736</v>
      </c>
      <c r="H58" s="798">
        <f>+SUM(SCI!AA38:AL38)</f>
        <v>745685639.13310504</v>
      </c>
      <c r="I58" s="798">
        <f>+SCI!AT38</f>
        <v>20457113.821055025</v>
      </c>
      <c r="J58" s="798">
        <f>+SUM(SCI!AM38:AX38)</f>
        <v>633489206.48192978</v>
      </c>
      <c r="K58" s="798">
        <f>+SCI!BH38</f>
        <v>59686224.115865134</v>
      </c>
      <c r="L58" s="798">
        <f>+SUM(SCI!AY38:BJ38)</f>
        <v>657460055.16314399</v>
      </c>
    </row>
    <row r="59" spans="2:12" ht="16.2" thickBot="1" x14ac:dyDescent="0.35">
      <c r="B59" s="38" t="s">
        <v>4</v>
      </c>
      <c r="C59" s="798">
        <f>+SCI!D102</f>
        <v>38242390.600704908</v>
      </c>
      <c r="D59" s="798">
        <f>+SUM(SCI!C102:N102)</f>
        <v>461028599.00357312</v>
      </c>
      <c r="E59" s="798">
        <f>+SCI!R102</f>
        <v>60676561.518004283</v>
      </c>
      <c r="F59" s="798">
        <f>+SUM(SCI!O102:Z102)</f>
        <v>695793203.3320452</v>
      </c>
      <c r="G59" s="798">
        <f>+SCI!AF102</f>
        <v>74295387.932581976</v>
      </c>
      <c r="H59" s="798">
        <f>+SUM(SCI!AA102:AL102)</f>
        <v>705226791.92059541</v>
      </c>
      <c r="I59" s="798">
        <f>+SCI!AT102</f>
        <v>61433934.812906243</v>
      </c>
      <c r="J59" s="798">
        <f>+SUM(SCI!AM102:AX102)</f>
        <v>622506775.75041795</v>
      </c>
      <c r="K59" s="798">
        <f>+SCI!BH102</f>
        <v>59141274.223498464</v>
      </c>
      <c r="L59" s="798">
        <f>+SUM(SCI!AY102:BJ102)</f>
        <v>668086035.76983106</v>
      </c>
    </row>
    <row r="60" spans="2:12" ht="16.2" thickBot="1" x14ac:dyDescent="0.35">
      <c r="B60" s="38" t="s">
        <v>3</v>
      </c>
      <c r="C60" s="798">
        <f>+SCI!D70</f>
        <v>0</v>
      </c>
      <c r="D60" s="798">
        <f>+SUM(SCI!C70:N70)</f>
        <v>778160460.62912345</v>
      </c>
      <c r="E60" s="798">
        <f>+SCI!R70</f>
        <v>11791446.905533342</v>
      </c>
      <c r="F60" s="798">
        <f>+SUM(SCI!O70:Z70)</f>
        <v>740917190.49264276</v>
      </c>
      <c r="G60" s="798">
        <f>+SCI!AF70</f>
        <v>171979544.52734768</v>
      </c>
      <c r="H60" s="798">
        <f>+SUM(SCI!AA70:AL70)</f>
        <v>659364126.23165369</v>
      </c>
      <c r="I60" s="798">
        <f>+SCI!AT70</f>
        <v>0</v>
      </c>
      <c r="J60" s="798">
        <f>+SUM(SCI!AM70:AX70)</f>
        <v>655082598.78086948</v>
      </c>
      <c r="K60" s="798">
        <f>+SCI!BH70</f>
        <v>54633495.824396722</v>
      </c>
      <c r="L60" s="798">
        <f>+SUM(SCI!AY70:BJ70)</f>
        <v>672535865.02992487</v>
      </c>
    </row>
    <row r="61" spans="2:12" ht="16.2" thickBot="1" x14ac:dyDescent="0.35">
      <c r="B61" s="38" t="s">
        <v>419</v>
      </c>
      <c r="C61" s="798">
        <f>+SCI!D135</f>
        <v>0</v>
      </c>
      <c r="D61" s="798">
        <f>+SUM(SCI!C135:N135)</f>
        <v>0</v>
      </c>
      <c r="E61" s="798">
        <f>+SCI!R135</f>
        <v>0</v>
      </c>
      <c r="F61" s="798">
        <f>+SUM(SCI!O135:Z135)</f>
        <v>0</v>
      </c>
      <c r="G61" s="798">
        <f>+SCI!AF135</f>
        <v>10267563.626939768</v>
      </c>
      <c r="H61" s="798">
        <f>+SUM(SCI!AA135:AL135)</f>
        <v>78812004.124659851</v>
      </c>
      <c r="I61" s="798">
        <f>+SCI!AT135</f>
        <v>9090812.1481435727</v>
      </c>
      <c r="J61" s="798">
        <f>+SUM(SCI!AM135:AX135)</f>
        <v>68235474.986477718</v>
      </c>
      <c r="K61" s="798">
        <f>+SCI!BH135</f>
        <v>8692162.2323803622</v>
      </c>
      <c r="L61" s="798">
        <f>+SUM(SCI!AY135:BJ135)</f>
        <v>69960931.501076087</v>
      </c>
    </row>
    <row r="62" spans="2:12" ht="15.6" x14ac:dyDescent="0.3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</row>
    <row r="63" spans="2:12" ht="16.2" thickBot="1" x14ac:dyDescent="0.35"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</row>
    <row r="64" spans="2:12" ht="15.6" x14ac:dyDescent="0.3">
      <c r="B64" s="1514" t="s">
        <v>425</v>
      </c>
      <c r="C64" s="1515"/>
      <c r="D64" s="1515"/>
      <c r="E64" s="1515"/>
      <c r="F64" s="1515"/>
      <c r="G64" s="1515"/>
      <c r="H64" s="1515"/>
      <c r="I64" s="1515"/>
      <c r="J64" s="1515"/>
      <c r="K64" s="1515"/>
      <c r="L64" s="1516"/>
    </row>
    <row r="65" spans="2:12" ht="16.2" thickBot="1" x14ac:dyDescent="0.35">
      <c r="B65" s="1517" t="s">
        <v>994</v>
      </c>
      <c r="C65" s="1518"/>
      <c r="D65" s="1518"/>
      <c r="E65" s="1518"/>
      <c r="F65" s="1518"/>
      <c r="G65" s="1518"/>
      <c r="H65" s="1518"/>
      <c r="I65" s="1518"/>
      <c r="J65" s="1518"/>
      <c r="K65" s="1518"/>
      <c r="L65" s="1519"/>
    </row>
    <row r="66" spans="2:12" ht="16.2" thickBot="1" x14ac:dyDescent="0.35">
      <c r="B66" s="35"/>
      <c r="C66" s="1520">
        <v>2019</v>
      </c>
      <c r="D66" s="1521"/>
      <c r="E66" s="1520">
        <v>2020</v>
      </c>
      <c r="F66" s="1521"/>
      <c r="G66" s="1520">
        <v>2021</v>
      </c>
      <c r="H66" s="1521"/>
      <c r="I66" s="1520">
        <v>2022</v>
      </c>
      <c r="J66" s="1521"/>
      <c r="K66" s="1520">
        <v>2023</v>
      </c>
      <c r="L66" s="1521"/>
    </row>
    <row r="67" spans="2:12" ht="16.2" thickBot="1" x14ac:dyDescent="0.35">
      <c r="B67" s="26"/>
      <c r="C67" s="26" t="s">
        <v>155</v>
      </c>
      <c r="D67" s="26" t="s">
        <v>153</v>
      </c>
      <c r="E67" s="34" t="s">
        <v>437</v>
      </c>
      <c r="F67" s="26" t="s">
        <v>153</v>
      </c>
      <c r="G67" s="26" t="s">
        <v>438</v>
      </c>
      <c r="H67" s="34" t="s">
        <v>153</v>
      </c>
      <c r="I67" s="26" t="s">
        <v>439</v>
      </c>
      <c r="J67" s="26" t="s">
        <v>153</v>
      </c>
      <c r="K67" s="26" t="s">
        <v>440</v>
      </c>
      <c r="L67" s="26" t="s">
        <v>153</v>
      </c>
    </row>
    <row r="68" spans="2:12" ht="16.2" thickBot="1" x14ac:dyDescent="0.35">
      <c r="B68" s="38" t="s">
        <v>40</v>
      </c>
      <c r="C68" s="988">
        <f>+SFP!E108</f>
        <v>115299552.08983937</v>
      </c>
      <c r="D68" s="988">
        <f>+SUM(SFP!D108:O108)</f>
        <v>2445058079.4571753</v>
      </c>
      <c r="E68" s="988">
        <f>+SFP!S108</f>
        <v>2.9802322387695313E-8</v>
      </c>
      <c r="F68" s="988">
        <f>+SUM(SFP!P108:AA108)</f>
        <v>1510041450.3401778</v>
      </c>
      <c r="G68" s="988">
        <f>+SFP!AG108</f>
        <v>232990349.75757301</v>
      </c>
      <c r="H68" s="988">
        <f>+SUM(SFP!AB108:AM108)</f>
        <v>1898209052.481318</v>
      </c>
      <c r="I68" s="988">
        <f>+SFP!AU108</f>
        <v>97274174.01791425</v>
      </c>
      <c r="J68" s="988">
        <f>+SUM(SFP!AN108:AY108)</f>
        <v>2508141090.6884356</v>
      </c>
      <c r="K68" s="988">
        <f>+SFP!BI108</f>
        <v>65057122.318942189</v>
      </c>
      <c r="L68" s="988">
        <f>+SUM(SFP!AZ108:BK108)</f>
        <v>1564667367.74032</v>
      </c>
    </row>
    <row r="69" spans="2:12" ht="16.2" thickBot="1" x14ac:dyDescent="0.35">
      <c r="B69" s="38" t="s">
        <v>41</v>
      </c>
      <c r="C69" s="988">
        <f>+SFP!E109</f>
        <v>253319765.22106308</v>
      </c>
      <c r="D69" s="988">
        <f>+SUM(SFP!D109:O109)</f>
        <v>1301000371.0260808</v>
      </c>
      <c r="E69" s="988">
        <f>+SFP!S109</f>
        <v>89843225.691050738</v>
      </c>
      <c r="F69" s="988">
        <f>+SUM(SFP!P109:AA109)</f>
        <v>819632980.62695646</v>
      </c>
      <c r="G69" s="988">
        <f>+SFP!AG109</f>
        <v>106656075.14800259</v>
      </c>
      <c r="H69" s="988">
        <f>+SUM(SFP!AB109:AM109)</f>
        <v>883205329.6154263</v>
      </c>
      <c r="I69" s="988">
        <f>+SFP!AU109</f>
        <v>90747201.340560645</v>
      </c>
      <c r="J69" s="988">
        <f>+SUM(SFP!AN109:AY109)</f>
        <v>863242688.4419961</v>
      </c>
      <c r="K69" s="988">
        <f>+SFP!BI109</f>
        <v>85911392.218405604</v>
      </c>
      <c r="L69" s="988">
        <f>+SUM(SFP!AZ109:BK109)</f>
        <v>864635395.93940723</v>
      </c>
    </row>
    <row r="70" spans="2:12" ht="16.2" thickBot="1" x14ac:dyDescent="0.35">
      <c r="B70" s="38" t="s">
        <v>430</v>
      </c>
      <c r="C70" s="988">
        <f>+SFP!E110</f>
        <v>145095859.8637751</v>
      </c>
      <c r="D70" s="988">
        <f>+SUM(SFP!D110:O110)</f>
        <v>2259396811.8939743</v>
      </c>
      <c r="E70" s="988">
        <f>+SFP!S110</f>
        <v>92754629.534459308</v>
      </c>
      <c r="F70" s="988">
        <f>+SUM(SFP!P110:AA110)</f>
        <v>2921493814.6259847</v>
      </c>
      <c r="G70" s="988">
        <f>+SFP!AG110</f>
        <v>2.384185791015625E-7</v>
      </c>
      <c r="H70" s="988">
        <f>+SUM(SFP!AB110:AM110)</f>
        <v>632120140.39762199</v>
      </c>
      <c r="I70" s="988">
        <f>+SFP!AU110</f>
        <v>22990106.622914493</v>
      </c>
      <c r="J70" s="988">
        <f>+SUM(SFP!AN110:AY110)</f>
        <v>2988503078.4302659</v>
      </c>
      <c r="K70" s="988">
        <f>+SFP!BI110</f>
        <v>292945892.06032431</v>
      </c>
      <c r="L70" s="988">
        <f>+SUM(SFP!AZ110:BK110)</f>
        <v>3015843978.2316017</v>
      </c>
    </row>
    <row r="71" spans="2:12" ht="16.2" thickBot="1" x14ac:dyDescent="0.35">
      <c r="B71" s="38" t="s">
        <v>43</v>
      </c>
      <c r="C71" s="988">
        <f>+SFP!E111</f>
        <v>80990343.716727957</v>
      </c>
      <c r="D71" s="988">
        <f>+SUM(SFP!D111:O111)</f>
        <v>1479769316.7167983</v>
      </c>
      <c r="E71" s="988">
        <f>+SFP!S111</f>
        <v>27660732.594980463</v>
      </c>
      <c r="F71" s="988">
        <f>+SUM(SFP!P111:AA111)</f>
        <v>997822957.14937794</v>
      </c>
      <c r="G71" s="988">
        <f>+SFP!AG111</f>
        <v>229587340.75428391</v>
      </c>
      <c r="H71" s="988">
        <f>+SUM(SFP!AB111:AM111)</f>
        <v>1274469088.6675749</v>
      </c>
      <c r="I71" s="988">
        <f>+SFP!AU111</f>
        <v>56883072.398741826</v>
      </c>
      <c r="J71" s="988">
        <f>+SUM(SFP!AN111:AY111)</f>
        <v>1353992037.6910467</v>
      </c>
      <c r="K71" s="988">
        <f>+SFP!BI111</f>
        <v>63189490.075954288</v>
      </c>
      <c r="L71" s="988">
        <f>+SUM(SFP!AZ111:BK111)</f>
        <v>833710616.37354147</v>
      </c>
    </row>
    <row r="72" spans="2:12" ht="16.2" thickBot="1" x14ac:dyDescent="0.35">
      <c r="B72" s="38" t="s">
        <v>44</v>
      </c>
      <c r="C72" s="988">
        <f>+SFP!E112</f>
        <v>106083085.47364856</v>
      </c>
      <c r="D72" s="988">
        <f>+SUM(SFP!D112:O112)</f>
        <v>2483553086.8303213</v>
      </c>
      <c r="E72" s="988">
        <f>+SFP!S112</f>
        <v>56308876.660943851</v>
      </c>
      <c r="F72" s="988">
        <f>+SUM(SFP!P112:AA112)</f>
        <v>1822071000.0487356</v>
      </c>
      <c r="G72" s="988">
        <f>+SFP!AG112</f>
        <v>172761738.94888574</v>
      </c>
      <c r="H72" s="988">
        <f>+SUM(SFP!AB112:AM112)</f>
        <v>1203833534.4223032</v>
      </c>
      <c r="I72" s="988">
        <f>+SFP!AU112</f>
        <v>115603213.07606244</v>
      </c>
      <c r="J72" s="988">
        <f>+SUM(SFP!AN112:AY112)</f>
        <v>2023778260.6365252</v>
      </c>
      <c r="K72" s="988">
        <f>+SFP!BI112</f>
        <v>175013352.42407274</v>
      </c>
      <c r="L72" s="988">
        <f>+SUM(SFP!AZ112:BK112)</f>
        <v>2013872913.4323156</v>
      </c>
    </row>
    <row r="73" spans="2:12" s="782" customFormat="1" ht="15.6" x14ac:dyDescent="0.3">
      <c r="B73" s="4"/>
      <c r="C73" s="781"/>
      <c r="D73" s="781"/>
      <c r="E73" s="781"/>
      <c r="F73" s="781"/>
      <c r="G73" s="781"/>
      <c r="H73" s="781"/>
      <c r="I73" s="781"/>
      <c r="J73" s="781"/>
      <c r="K73" s="781"/>
      <c r="L73" s="781"/>
    </row>
    <row r="74" spans="2:12" s="782" customFormat="1" ht="16.2" thickBot="1" x14ac:dyDescent="0.35">
      <c r="B74" s="4"/>
      <c r="C74" s="781"/>
      <c r="D74" s="781"/>
      <c r="E74" s="781"/>
      <c r="F74" s="781"/>
      <c r="G74" s="781"/>
      <c r="H74" s="781"/>
      <c r="I74" s="781"/>
      <c r="J74" s="781"/>
      <c r="K74" s="781"/>
      <c r="L74" s="781"/>
    </row>
    <row r="75" spans="2:12" s="782" customFormat="1" ht="15.6" x14ac:dyDescent="0.3">
      <c r="B75" s="1514" t="s">
        <v>428</v>
      </c>
      <c r="C75" s="1515"/>
      <c r="D75" s="1515"/>
      <c r="E75" s="1515"/>
      <c r="F75" s="1515"/>
      <c r="G75" s="1515"/>
      <c r="H75" s="1515"/>
      <c r="I75" s="1515"/>
      <c r="J75" s="1515"/>
      <c r="K75" s="1515"/>
      <c r="L75" s="1516"/>
    </row>
    <row r="76" spans="2:12" s="782" customFormat="1" ht="16.2" thickBot="1" x14ac:dyDescent="0.35">
      <c r="B76" s="1517" t="s">
        <v>995</v>
      </c>
      <c r="C76" s="1518"/>
      <c r="D76" s="1518"/>
      <c r="E76" s="1518"/>
      <c r="F76" s="1518"/>
      <c r="G76" s="1518"/>
      <c r="H76" s="1518"/>
      <c r="I76" s="1518"/>
      <c r="J76" s="1518"/>
      <c r="K76" s="1518"/>
      <c r="L76" s="1519"/>
    </row>
    <row r="77" spans="2:12" s="782" customFormat="1" ht="16.2" thickBot="1" x14ac:dyDescent="0.35">
      <c r="B77" s="35"/>
      <c r="C77" s="1520">
        <v>2019</v>
      </c>
      <c r="D77" s="1521"/>
      <c r="E77" s="1520">
        <v>2020</v>
      </c>
      <c r="F77" s="1521"/>
      <c r="G77" s="1520">
        <v>2021</v>
      </c>
      <c r="H77" s="1521"/>
      <c r="I77" s="1520">
        <v>2022</v>
      </c>
      <c r="J77" s="1521"/>
      <c r="K77" s="1520">
        <v>2023</v>
      </c>
      <c r="L77" s="1521"/>
    </row>
    <row r="78" spans="2:12" s="782" customFormat="1" ht="16.2" thickBot="1" x14ac:dyDescent="0.35">
      <c r="B78" s="26"/>
      <c r="C78" s="26" t="s">
        <v>155</v>
      </c>
      <c r="D78" s="26" t="s">
        <v>153</v>
      </c>
      <c r="E78" s="34" t="s">
        <v>437</v>
      </c>
      <c r="F78" s="26" t="s">
        <v>153</v>
      </c>
      <c r="G78" s="26" t="s">
        <v>438</v>
      </c>
      <c r="H78" s="34" t="s">
        <v>153</v>
      </c>
      <c r="I78" s="26" t="s">
        <v>439</v>
      </c>
      <c r="J78" s="26" t="s">
        <v>153</v>
      </c>
      <c r="K78" s="26" t="s">
        <v>440</v>
      </c>
      <c r="L78" s="26" t="s">
        <v>153</v>
      </c>
    </row>
    <row r="79" spans="2:12" s="782" customFormat="1" ht="16.2" thickBot="1" x14ac:dyDescent="0.35">
      <c r="B79" s="38" t="s">
        <v>40</v>
      </c>
      <c r="C79" s="802">
        <f>+SFP!E45</f>
        <v>50025003.34890835</v>
      </c>
      <c r="D79" s="802">
        <f>+SUM(SFP!D45:O45)</f>
        <v>2571156482.9007187</v>
      </c>
      <c r="E79" s="802">
        <f>+SFP!S45</f>
        <v>314548133.94990349</v>
      </c>
      <c r="F79" s="802">
        <f>+SUM(SFP!P45:AA45)</f>
        <v>3775300824.2468596</v>
      </c>
      <c r="G79" s="802">
        <f>+SFP!AG45</f>
        <v>544443154.82828236</v>
      </c>
      <c r="H79" s="802">
        <f>+SUM(SFP!AB45:AM45)</f>
        <v>4859782089.3459949</v>
      </c>
      <c r="I79" s="802">
        <f>+SFP!AU45</f>
        <v>330526455.52669275</v>
      </c>
      <c r="J79" s="802">
        <f>+SUM(SFP!AN45:AY45)</f>
        <v>5816444769.7312679</v>
      </c>
      <c r="K79" s="802">
        <f>+SFP!BI45</f>
        <v>356990267.819543</v>
      </c>
      <c r="L79" s="802">
        <f>+SUM(SFP!AZ45:BK45)</f>
        <v>6109387304.4735279</v>
      </c>
    </row>
    <row r="80" spans="2:12" s="782" customFormat="1" ht="16.2" thickBot="1" x14ac:dyDescent="0.35">
      <c r="B80" s="38" t="s">
        <v>41</v>
      </c>
      <c r="C80" s="802">
        <f>+SFP!E46</f>
        <v>72449207.675734103</v>
      </c>
      <c r="D80" s="802">
        <f>+SUM(SFP!D46:O46)</f>
        <v>872516310.9955337</v>
      </c>
      <c r="E80" s="802">
        <f>+SFP!S46</f>
        <v>158204259.45452631</v>
      </c>
      <c r="F80" s="802">
        <f>+SUM(SFP!P46:AA46)</f>
        <v>1714119703.3151524</v>
      </c>
      <c r="G80" s="802">
        <f>+SFP!AG46</f>
        <v>189842711.71159178</v>
      </c>
      <c r="H80" s="802">
        <f>+SUM(SFP!AB46:AM46)</f>
        <v>1785112003.9190562</v>
      </c>
      <c r="I80" s="802">
        <f>+SFP!AU46</f>
        <v>174818574.06259862</v>
      </c>
      <c r="J80" s="802">
        <f>+SUM(SFP!AN46:AY46)</f>
        <v>1893244830.411911</v>
      </c>
      <c r="K80" s="802">
        <f>+SFP!BI46</f>
        <v>219459493.5028879</v>
      </c>
      <c r="L80" s="802">
        <f>+SUM(SFP!AZ46:BK46)</f>
        <v>2163339733.1793051</v>
      </c>
    </row>
    <row r="81" spans="2:12" s="782" customFormat="1" ht="16.2" thickBot="1" x14ac:dyDescent="0.35">
      <c r="B81" s="38" t="s">
        <v>430</v>
      </c>
      <c r="C81" s="802">
        <f>+SFP!E47</f>
        <v>122150026.67411031</v>
      </c>
      <c r="D81" s="802">
        <f>+SUM(SFP!D47:O47)</f>
        <v>2652415975.8570924</v>
      </c>
      <c r="E81" s="802">
        <f>+SFP!S47</f>
        <v>155997321.45059514</v>
      </c>
      <c r="F81" s="802">
        <f>+SUM(SFP!P47:AA47)</f>
        <v>3184270072.9818106</v>
      </c>
      <c r="G81" s="802">
        <f>+SFP!AG47</f>
        <v>557526036.86379707</v>
      </c>
      <c r="H81" s="802">
        <f>+SUM(SFP!AB47:AM47)</f>
        <v>3971013264.2267923</v>
      </c>
      <c r="I81" s="802">
        <f>+SFP!AU47</f>
        <v>203691203.59128058</v>
      </c>
      <c r="J81" s="802">
        <f>+SUM(SFP!AN47:AY47)</f>
        <v>4668965297.0026131</v>
      </c>
      <c r="K81" s="802">
        <f>+SFP!BI47</f>
        <v>452807148.32925791</v>
      </c>
      <c r="L81" s="802">
        <f>+SUM(SFP!AZ47:BK47)</f>
        <v>5973259146.2189178</v>
      </c>
    </row>
    <row r="82" spans="2:12" s="782" customFormat="1" ht="16.2" thickBot="1" x14ac:dyDescent="0.35">
      <c r="B82" s="38" t="s">
        <v>43</v>
      </c>
      <c r="C82" s="802">
        <f>+SFP!E48</f>
        <v>62783798.162916407</v>
      </c>
      <c r="D82" s="802">
        <f>+SUM(SFP!D48:O48)</f>
        <v>1792913787.7636566</v>
      </c>
      <c r="E82" s="802">
        <f>+SFP!S48</f>
        <v>80095809.768863723</v>
      </c>
      <c r="F82" s="802">
        <f>+SUM(SFP!P48:AA48)</f>
        <v>2062276393.474793</v>
      </c>
      <c r="G82" s="802">
        <f>+SFP!AG48</f>
        <v>301582806.89542365</v>
      </c>
      <c r="H82" s="802">
        <f>+SUM(SFP!AB48:AM48)</f>
        <v>2302790458.5429173</v>
      </c>
      <c r="I82" s="802">
        <f>+SFP!AU48</f>
        <v>98444792.489727572</v>
      </c>
      <c r="J82" s="802">
        <f>+SUM(SFP!AN48:AY48)</f>
        <v>2398051109.3640265</v>
      </c>
      <c r="K82" s="802">
        <f>+SFP!BI48</f>
        <v>183135591.243837</v>
      </c>
      <c r="L82" s="802">
        <f>+SUM(SFP!AZ48:BK48)</f>
        <v>2580875055.6249166</v>
      </c>
    </row>
    <row r="83" spans="2:12" s="782" customFormat="1" ht="16.2" thickBot="1" x14ac:dyDescent="0.35">
      <c r="B83" s="38" t="s">
        <v>44</v>
      </c>
      <c r="C83" s="802">
        <f>+SFP!E49</f>
        <v>70489120.209204882</v>
      </c>
      <c r="D83" s="802">
        <f>+SUM(SFP!D49:O49)</f>
        <v>2043123012.2633522</v>
      </c>
      <c r="E83" s="802">
        <f>+SFP!S49</f>
        <v>85620283.22921665</v>
      </c>
      <c r="F83" s="802">
        <f>+SUM(SFP!P49:AA49)</f>
        <v>2141529610.3468947</v>
      </c>
      <c r="G83" s="802">
        <f>+SFP!AG49</f>
        <v>365157432.41127443</v>
      </c>
      <c r="H83" s="802">
        <f>+SUM(SFP!AB49:AM49)</f>
        <v>2560815361.7582154</v>
      </c>
      <c r="I83" s="802">
        <f>+SFP!AU49</f>
        <v>97047318.16757904</v>
      </c>
      <c r="J83" s="802">
        <f>+SUM(SFP!AN49:AY49)</f>
        <v>2509017494.5364652</v>
      </c>
      <c r="K83" s="802">
        <f>+SFP!BI49</f>
        <v>200368472.03575554</v>
      </c>
      <c r="L83" s="802">
        <f>+SUM(SFP!AZ49:BK49)</f>
        <v>2773209466.0388937</v>
      </c>
    </row>
    <row r="84" spans="2:12" s="782" customFormat="1" ht="15.6" x14ac:dyDescent="0.3">
      <c r="B84" s="4"/>
      <c r="C84" s="781"/>
      <c r="D84" s="781"/>
      <c r="E84" s="781"/>
      <c r="F84" s="781"/>
      <c r="G84" s="781"/>
      <c r="H84" s="781"/>
      <c r="I84" s="781"/>
      <c r="J84" s="781"/>
      <c r="K84" s="781"/>
      <c r="L84" s="781"/>
    </row>
    <row r="85" spans="2:12" s="782" customFormat="1" ht="16.2" thickBot="1" x14ac:dyDescent="0.35">
      <c r="B85" s="4"/>
      <c r="C85" s="781"/>
      <c r="D85" s="781"/>
      <c r="E85" s="781"/>
      <c r="F85" s="781"/>
      <c r="G85" s="781"/>
      <c r="H85" s="781"/>
      <c r="I85" s="781"/>
      <c r="J85" s="781"/>
      <c r="K85" s="781"/>
      <c r="L85" s="781"/>
    </row>
    <row r="86" spans="2:12" s="782" customFormat="1" ht="15.6" x14ac:dyDescent="0.3">
      <c r="B86" s="1514" t="s">
        <v>431</v>
      </c>
      <c r="C86" s="1515"/>
      <c r="D86" s="1515"/>
      <c r="E86" s="1515"/>
      <c r="F86" s="1515"/>
      <c r="G86" s="1515"/>
      <c r="H86" s="1515"/>
      <c r="I86" s="1515"/>
      <c r="J86" s="1515"/>
      <c r="K86" s="1515"/>
      <c r="L86" s="1516"/>
    </row>
    <row r="87" spans="2:12" s="782" customFormat="1" ht="16.2" thickBot="1" x14ac:dyDescent="0.35">
      <c r="B87" s="1517" t="s">
        <v>996</v>
      </c>
      <c r="C87" s="1518"/>
      <c r="D87" s="1518"/>
      <c r="E87" s="1518"/>
      <c r="F87" s="1518"/>
      <c r="G87" s="1518"/>
      <c r="H87" s="1518"/>
      <c r="I87" s="1518"/>
      <c r="J87" s="1518"/>
      <c r="K87" s="1518"/>
      <c r="L87" s="1519"/>
    </row>
    <row r="88" spans="2:12" s="782" customFormat="1" ht="16.2" thickBot="1" x14ac:dyDescent="0.35">
      <c r="B88" s="35"/>
      <c r="C88" s="1520">
        <v>2019</v>
      </c>
      <c r="D88" s="1521"/>
      <c r="E88" s="1520">
        <v>2020</v>
      </c>
      <c r="F88" s="1521"/>
      <c r="G88" s="1520">
        <v>2021</v>
      </c>
      <c r="H88" s="1521"/>
      <c r="I88" s="1520">
        <v>2022</v>
      </c>
      <c r="J88" s="1521"/>
      <c r="K88" s="1520">
        <v>2023</v>
      </c>
      <c r="L88" s="1521"/>
    </row>
    <row r="89" spans="2:12" s="782" customFormat="1" ht="16.2" thickBot="1" x14ac:dyDescent="0.35">
      <c r="B89" s="26"/>
      <c r="C89" s="26" t="s">
        <v>155</v>
      </c>
      <c r="D89" s="26" t="s">
        <v>153</v>
      </c>
      <c r="E89" s="34" t="s">
        <v>437</v>
      </c>
      <c r="F89" s="26" t="s">
        <v>153</v>
      </c>
      <c r="G89" s="26" t="s">
        <v>438</v>
      </c>
      <c r="H89" s="26" t="s">
        <v>153</v>
      </c>
      <c r="I89" s="26" t="s">
        <v>439</v>
      </c>
      <c r="J89" s="26" t="s">
        <v>153</v>
      </c>
      <c r="K89" s="26" t="s">
        <v>440</v>
      </c>
      <c r="L89" s="26" t="s">
        <v>153</v>
      </c>
    </row>
    <row r="90" spans="2:12" s="782" customFormat="1" ht="16.2" thickBot="1" x14ac:dyDescent="0.35">
      <c r="B90" s="38" t="s">
        <v>2</v>
      </c>
      <c r="C90" s="802">
        <f>+SFP!E52</f>
        <v>457978012.64791971</v>
      </c>
      <c r="D90" s="802">
        <f>+SUM(SFP!D52:O52)</f>
        <v>6884839342.6157246</v>
      </c>
      <c r="E90" s="802">
        <f>+SFP!S52</f>
        <v>480834770.79692715</v>
      </c>
      <c r="F90" s="802">
        <f>+SUM(SFP!P52:AA52)</f>
        <v>7940275208.3572731</v>
      </c>
      <c r="G90" s="802">
        <f>+SFP!AG52</f>
        <v>688559635.58130121</v>
      </c>
      <c r="H90" s="802">
        <f>+SUM(SFP!AB52:AM52)</f>
        <v>7798858184.4479942</v>
      </c>
      <c r="I90" s="802">
        <f>+SFP!AU52</f>
        <v>724421974.49605572</v>
      </c>
      <c r="J90" s="802">
        <f>+SUM(SFP!AN52:AY52)</f>
        <v>9255216352.7797318</v>
      </c>
      <c r="K90" s="802">
        <f>+SFP!BI52</f>
        <v>871052038.46764207</v>
      </c>
      <c r="L90" s="802">
        <f>+SUM(SFP!AZ52:BK52)</f>
        <v>10537023266.124573</v>
      </c>
    </row>
    <row r="91" spans="2:12" s="782" customFormat="1" ht="16.2" thickBot="1" x14ac:dyDescent="0.35">
      <c r="B91" s="38" t="s">
        <v>4</v>
      </c>
      <c r="C91" s="802">
        <f>+SFP!E54</f>
        <v>429183583.50787306</v>
      </c>
      <c r="D91" s="802">
        <f>+SUM(SFP!D54:O54)</f>
        <v>5151191653.4324989</v>
      </c>
      <c r="E91" s="802">
        <f>+SFP!S54</f>
        <v>671580782.54384494</v>
      </c>
      <c r="F91" s="802">
        <f>+SUM(SFP!P54:AA54)</f>
        <v>7859263478.85569</v>
      </c>
      <c r="G91" s="802">
        <f>+SFP!AG54</f>
        <v>645334876.15875673</v>
      </c>
      <c r="H91" s="802">
        <f>+SUM(SFP!AB54:AM54)</f>
        <v>7424639655.9575281</v>
      </c>
      <c r="I91" s="802">
        <f>+SFP!AU54</f>
        <v>805275610.93323684</v>
      </c>
      <c r="J91" s="802">
        <f>+SUM(SFP!AN54:AY54)</f>
        <v>9248007867.7369137</v>
      </c>
      <c r="K91" s="802">
        <f>+SFP!BI54</f>
        <v>918101859.2908082</v>
      </c>
      <c r="L91" s="802">
        <f>+SUM(SFP!AZ54:BK54)</f>
        <v>10750098415.117001</v>
      </c>
    </row>
    <row r="92" spans="2:12" s="782" customFormat="1" ht="16.2" thickBot="1" x14ac:dyDescent="0.35">
      <c r="B92" s="38" t="s">
        <v>3</v>
      </c>
      <c r="C92" s="802">
        <f>+SFP!E53</f>
        <v>26881746.959390122</v>
      </c>
      <c r="D92" s="802">
        <f>+SUM(SFP!D53:O53)</f>
        <v>3670932135.525425</v>
      </c>
      <c r="E92" s="802">
        <f>+SFP!S53</f>
        <v>171375410.98457733</v>
      </c>
      <c r="F92" s="802">
        <f>+SUM(SFP!P53:AA53)</f>
        <v>4418879537.4267521</v>
      </c>
      <c r="G92" s="802">
        <f>+SFP!AG53</f>
        <v>750296315.82745373</v>
      </c>
      <c r="H92" s="802">
        <f>+SUM(SFP!AB53:AM53)</f>
        <v>4460873325.7748671</v>
      </c>
      <c r="I92" s="802">
        <f>+SFP!AU53</f>
        <v>194092451.15725219</v>
      </c>
      <c r="J92" s="802">
        <f>+SUM(SFP!AN53:AY53)</f>
        <v>5104413182.2189007</v>
      </c>
      <c r="K92" s="802">
        <f>+SFP!BI53</f>
        <v>415682133.55928689</v>
      </c>
      <c r="L92" s="802">
        <f>+SUM(SFP!AZ53:BK53)</f>
        <v>5043268228.550396</v>
      </c>
    </row>
    <row r="93" spans="2:12" s="782" customFormat="1" ht="16.2" thickBot="1" x14ac:dyDescent="0.35">
      <c r="B93" s="38" t="s">
        <v>419</v>
      </c>
      <c r="C93" s="802">
        <f>+SFP!E55</f>
        <v>0</v>
      </c>
      <c r="D93" s="802">
        <f>+SUM(SFP!D55:O55)</f>
        <v>0</v>
      </c>
      <c r="E93" s="802">
        <f>+SFP!S55</f>
        <v>0</v>
      </c>
      <c r="F93" s="802">
        <f>+SUM(SFP!P55:AA55)</f>
        <v>0</v>
      </c>
      <c r="G93" s="802">
        <f>+SFP!AG55</f>
        <v>68885475.407271743</v>
      </c>
      <c r="H93" s="802">
        <f>+SUM(SFP!AB55:AM55)</f>
        <v>667615535.08777523</v>
      </c>
      <c r="I93" s="802">
        <f>+SFP!AU55</f>
        <v>107254515.74530704</v>
      </c>
      <c r="J93" s="802">
        <f>+SUM(SFP!AN55:AY55)</f>
        <v>1015909456.1462024</v>
      </c>
      <c r="K93" s="802">
        <f>+SFP!BI55</f>
        <v>133147302.44311579</v>
      </c>
      <c r="L93" s="802">
        <f>+SUM(SFP!AZ55:BK55)</f>
        <v>1298136413.9420965</v>
      </c>
    </row>
    <row r="94" spans="2:12" s="782" customFormat="1" ht="15.6" x14ac:dyDescent="0.3">
      <c r="B94" s="4"/>
      <c r="C94" s="783"/>
      <c r="D94" s="783"/>
      <c r="E94" s="783"/>
      <c r="F94" s="783"/>
      <c r="G94" s="783"/>
      <c r="H94" s="783"/>
      <c r="I94" s="783"/>
      <c r="J94" s="783"/>
      <c r="K94" s="783"/>
      <c r="L94" s="783"/>
    </row>
    <row r="95" spans="2:12" s="782" customFormat="1" ht="16.2" thickBot="1" x14ac:dyDescent="0.35">
      <c r="B95" s="4"/>
      <c r="C95" s="783"/>
      <c r="D95" s="783"/>
      <c r="E95" s="783"/>
      <c r="F95" s="783"/>
      <c r="G95" s="783"/>
      <c r="H95" s="783"/>
      <c r="I95" s="783"/>
      <c r="J95" s="783"/>
      <c r="K95" s="783"/>
      <c r="L95" s="783"/>
    </row>
    <row r="96" spans="2:12" s="782" customFormat="1" ht="15.6" x14ac:dyDescent="0.3">
      <c r="B96" s="1514" t="s">
        <v>433</v>
      </c>
      <c r="C96" s="1515"/>
      <c r="D96" s="1515"/>
      <c r="E96" s="1515"/>
      <c r="F96" s="1515"/>
      <c r="G96" s="1515"/>
      <c r="H96" s="1515"/>
      <c r="I96" s="1515"/>
      <c r="J96" s="1515"/>
      <c r="K96" s="1515"/>
      <c r="L96" s="1516"/>
    </row>
    <row r="97" spans="2:12" s="782" customFormat="1" ht="16.2" thickBot="1" x14ac:dyDescent="0.35">
      <c r="B97" s="1517" t="s">
        <v>1033</v>
      </c>
      <c r="C97" s="1518"/>
      <c r="D97" s="1518"/>
      <c r="E97" s="1518"/>
      <c r="F97" s="1518"/>
      <c r="G97" s="1518"/>
      <c r="H97" s="1518"/>
      <c r="I97" s="1518"/>
      <c r="J97" s="1518"/>
      <c r="K97" s="1518"/>
      <c r="L97" s="1519"/>
    </row>
    <row r="98" spans="2:12" s="782" customFormat="1" ht="16.2" thickBot="1" x14ac:dyDescent="0.35">
      <c r="B98" s="35"/>
      <c r="C98" s="1520">
        <v>2019</v>
      </c>
      <c r="D98" s="1521"/>
      <c r="E98" s="1520">
        <v>2020</v>
      </c>
      <c r="F98" s="1521"/>
      <c r="G98" s="1520">
        <v>2021</v>
      </c>
      <c r="H98" s="1521"/>
      <c r="I98" s="1520">
        <v>2022</v>
      </c>
      <c r="J98" s="1521"/>
      <c r="K98" s="1520">
        <v>2023</v>
      </c>
      <c r="L98" s="1521"/>
    </row>
    <row r="99" spans="2:12" s="782" customFormat="1" ht="16.2" thickBot="1" x14ac:dyDescent="0.35">
      <c r="B99" s="26"/>
      <c r="C99" s="26" t="s">
        <v>155</v>
      </c>
      <c r="D99" s="26" t="s">
        <v>153</v>
      </c>
      <c r="E99" s="34" t="s">
        <v>437</v>
      </c>
      <c r="F99" s="26" t="s">
        <v>153</v>
      </c>
      <c r="G99" s="26" t="s">
        <v>438</v>
      </c>
      <c r="H99" s="26" t="s">
        <v>153</v>
      </c>
      <c r="I99" s="26" t="s">
        <v>439</v>
      </c>
      <c r="J99" s="26" t="s">
        <v>153</v>
      </c>
      <c r="K99" s="26" t="s">
        <v>440</v>
      </c>
      <c r="L99" s="26" t="s">
        <v>153</v>
      </c>
    </row>
    <row r="100" spans="2:12" s="782" customFormat="1" ht="16.2" thickBot="1" x14ac:dyDescent="0.35">
      <c r="B100" s="38" t="s">
        <v>2</v>
      </c>
      <c r="C100" s="802">
        <f>+SFP!E58</f>
        <v>386899557.44674504</v>
      </c>
      <c r="D100" s="802">
        <f>+SUM(SFP!D58:O58)</f>
        <v>6203722038.8420305</v>
      </c>
      <c r="E100" s="802">
        <f>+SFP!S58</f>
        <v>492549519.80158728</v>
      </c>
      <c r="F100" s="802">
        <f>+SUM(SFP!P58:AA58)</f>
        <v>7433214045.3438845</v>
      </c>
      <c r="G100" s="802">
        <f>+SFP!AG58</f>
        <v>783780422.19833064</v>
      </c>
      <c r="H100" s="802">
        <f>+SUM(SFP!AB58:AM58)</f>
        <v>9252807751.0818539</v>
      </c>
      <c r="I100" s="802">
        <f>+SFP!AU58</f>
        <v>845629247.85340357</v>
      </c>
      <c r="J100" s="802">
        <f>+SUM(SFP!AN58:AY58)</f>
        <v>10284555855.278284</v>
      </c>
      <c r="K100" s="802">
        <f>+SFP!BI58</f>
        <v>857369705.32191241</v>
      </c>
      <c r="L100" s="802">
        <f>+SUM(SFP!AZ58:BK58)</f>
        <v>10524152633.964117</v>
      </c>
    </row>
    <row r="101" spans="2:12" s="782" customFormat="1" ht="16.2" thickBot="1" x14ac:dyDescent="0.35">
      <c r="B101" s="38" t="s">
        <v>4</v>
      </c>
      <c r="C101" s="802">
        <f>+SFP!E60</f>
        <v>385148939.5447014</v>
      </c>
      <c r="D101" s="802">
        <f>+SUM(SFP!D60:O60)</f>
        <v>5441670305.459199</v>
      </c>
      <c r="E101" s="802">
        <f>+SFP!S60</f>
        <v>729371750.24179518</v>
      </c>
      <c r="F101" s="802">
        <f>+SUM(SFP!P60:AA60)</f>
        <v>8570141310.994483</v>
      </c>
      <c r="G101" s="802">
        <f>+SFP!AG60</f>
        <v>824283163.00411367</v>
      </c>
      <c r="H101" s="802">
        <f>+SUM(SFP!AB60:AM60)</f>
        <v>9693683086.3999043</v>
      </c>
      <c r="I101" s="802">
        <f>+SFP!AU60</f>
        <v>755272114.28829587</v>
      </c>
      <c r="J101" s="802">
        <f>+SUM(SFP!AN60:AY60)</f>
        <v>8801564568.7246685</v>
      </c>
      <c r="K101" s="802">
        <f>+SFP!BI60</f>
        <v>773598673.15306795</v>
      </c>
      <c r="L101" s="802">
        <f>+SUM(SFP!AZ60:BK60)</f>
        <v>9116612270.4294052</v>
      </c>
    </row>
    <row r="102" spans="2:12" s="782" customFormat="1" ht="16.2" thickBot="1" x14ac:dyDescent="0.35">
      <c r="B102" s="38" t="s">
        <v>3</v>
      </c>
      <c r="C102" s="802">
        <f>+SFP!E59</f>
        <v>83626569.271196306</v>
      </c>
      <c r="D102" s="802">
        <f>+SUM(SFP!D59:O59)</f>
        <v>4862312593.0484171</v>
      </c>
      <c r="E102" s="802">
        <f>+SFP!S59</f>
        <v>305858598.35283965</v>
      </c>
      <c r="F102" s="802">
        <f>+SUM(SFP!P59:AA59)</f>
        <v>6713402799.0769892</v>
      </c>
      <c r="G102" s="802">
        <f>+SFP!AG59</f>
        <v>794234153.67999399</v>
      </c>
      <c r="H102" s="802">
        <f>+SUM(SFP!AB59:AM59)</f>
        <v>6593577411.1430979</v>
      </c>
      <c r="I102" s="802">
        <f>+SFP!AU59</f>
        <v>519808859.04339588</v>
      </c>
      <c r="J102" s="802">
        <f>+SUM(SFP!AN59:AY59)</f>
        <v>7272537016.3279591</v>
      </c>
      <c r="K102" s="802">
        <f>+SFP!BI59</f>
        <v>709652633.0348146</v>
      </c>
      <c r="L102" s="802">
        <f>+SUM(SFP!AZ59:BK59)</f>
        <v>9186417633.0422268</v>
      </c>
    </row>
    <row r="103" spans="2:12" ht="16.2" thickBot="1" x14ac:dyDescent="0.35">
      <c r="B103" s="38" t="s">
        <v>419</v>
      </c>
      <c r="C103" s="802">
        <f>+SFP!E61</f>
        <v>0</v>
      </c>
      <c r="D103" s="802">
        <f>+SUM(SFP!D61:O61)</f>
        <v>0</v>
      </c>
      <c r="E103" s="802">
        <f>+SFP!S61</f>
        <v>0</v>
      </c>
      <c r="F103" s="802">
        <f>+SUM(SFP!P61:AA61)</f>
        <v>0</v>
      </c>
      <c r="G103" s="802">
        <f>+SFP!AG61</f>
        <v>86001919.0660474</v>
      </c>
      <c r="H103" s="802">
        <f>+SUM(SFP!AB61:AM61)</f>
        <v>898028795.8227011</v>
      </c>
      <c r="I103" s="802">
        <f>+SFP!AU61</f>
        <v>90781239.356730744</v>
      </c>
      <c r="J103" s="802">
        <f>+SUM(SFP!AN61:AY61)</f>
        <v>952946717.8795408</v>
      </c>
      <c r="K103" s="802">
        <f>+SFP!BI61</f>
        <v>90557035.679570138</v>
      </c>
      <c r="L103" s="802">
        <f>+SUM(SFP!AZ61:BK61)</f>
        <v>972827329.03377163</v>
      </c>
    </row>
    <row r="104" spans="2:12" s="775" customFormat="1" ht="15.6" x14ac:dyDescent="0.3">
      <c r="B104" s="4"/>
      <c r="C104" s="783"/>
      <c r="D104" s="783"/>
      <c r="E104" s="783"/>
      <c r="F104" s="783"/>
      <c r="G104" s="783"/>
      <c r="H104" s="783"/>
      <c r="I104" s="783"/>
      <c r="J104" s="783"/>
      <c r="K104" s="783"/>
      <c r="L104" s="783"/>
    </row>
    <row r="105" spans="2:12" ht="15" thickBot="1" x14ac:dyDescent="0.35"/>
    <row r="106" spans="2:12" ht="15.6" x14ac:dyDescent="0.3">
      <c r="B106" s="1514" t="s">
        <v>997</v>
      </c>
      <c r="C106" s="1515"/>
      <c r="D106" s="1515"/>
      <c r="E106" s="1515"/>
      <c r="F106" s="1515"/>
      <c r="G106" s="1515"/>
      <c r="H106" s="1515"/>
      <c r="I106" s="1515"/>
      <c r="J106" s="1515"/>
      <c r="K106" s="1515"/>
      <c r="L106" s="1516"/>
    </row>
    <row r="107" spans="2:12" ht="16.2" thickBot="1" x14ac:dyDescent="0.35">
      <c r="B107" s="1517" t="s">
        <v>998</v>
      </c>
      <c r="C107" s="1518"/>
      <c r="D107" s="1518"/>
      <c r="E107" s="1518"/>
      <c r="F107" s="1518"/>
      <c r="G107" s="1518"/>
      <c r="H107" s="1518"/>
      <c r="I107" s="1518"/>
      <c r="J107" s="1518"/>
      <c r="K107" s="1518"/>
      <c r="L107" s="1519"/>
    </row>
    <row r="108" spans="2:12" ht="16.2" thickBot="1" x14ac:dyDescent="0.35">
      <c r="B108" s="35"/>
      <c r="C108" s="1520">
        <v>2019</v>
      </c>
      <c r="D108" s="1521"/>
      <c r="E108" s="1520">
        <v>2020</v>
      </c>
      <c r="F108" s="1521"/>
      <c r="G108" s="1520">
        <v>2021</v>
      </c>
      <c r="H108" s="1521"/>
      <c r="I108" s="1520">
        <v>2022</v>
      </c>
      <c r="J108" s="1521"/>
      <c r="K108" s="1520">
        <v>2023</v>
      </c>
      <c r="L108" s="1521"/>
    </row>
    <row r="109" spans="2:12" ht="16.2" thickBot="1" x14ac:dyDescent="0.35">
      <c r="B109" s="26"/>
      <c r="C109" s="26" t="s">
        <v>155</v>
      </c>
      <c r="D109" s="26" t="s">
        <v>153</v>
      </c>
      <c r="E109" s="34" t="s">
        <v>437</v>
      </c>
      <c r="F109" s="26" t="s">
        <v>153</v>
      </c>
      <c r="G109" s="26" t="s">
        <v>438</v>
      </c>
      <c r="H109" s="34" t="s">
        <v>153</v>
      </c>
      <c r="I109" s="26" t="s">
        <v>439</v>
      </c>
      <c r="J109" s="26" t="s">
        <v>153</v>
      </c>
      <c r="K109" s="26" t="s">
        <v>440</v>
      </c>
      <c r="L109" s="26" t="s">
        <v>153</v>
      </c>
    </row>
    <row r="110" spans="2:12" ht="16.2" thickBot="1" x14ac:dyDescent="0.35">
      <c r="B110" s="1524" t="s">
        <v>416</v>
      </c>
      <c r="C110" s="1525"/>
      <c r="D110" s="1525"/>
      <c r="E110" s="1525"/>
      <c r="F110" s="1525"/>
      <c r="G110" s="1525"/>
      <c r="H110" s="1525"/>
      <c r="I110" s="1525"/>
      <c r="J110" s="1525"/>
      <c r="K110" s="1525"/>
      <c r="L110" s="1526"/>
    </row>
    <row r="111" spans="2:12" ht="16.2" thickBot="1" x14ac:dyDescent="0.35">
      <c r="B111" s="36" t="s">
        <v>847</v>
      </c>
      <c r="C111" s="797">
        <f>+SCI!D177</f>
        <v>0</v>
      </c>
      <c r="D111" s="797">
        <f>+SUM(SCI!C177:N177)</f>
        <v>88800394.03935793</v>
      </c>
      <c r="E111" s="797">
        <f>+SCI!R177</f>
        <v>0</v>
      </c>
      <c r="F111" s="797">
        <f>+SUM(SCI!O177:Z177)</f>
        <v>237383730.51186308</v>
      </c>
      <c r="G111" s="797">
        <f>+SCI!AF177</f>
        <v>18387086.973917261</v>
      </c>
      <c r="H111" s="797">
        <f>+SUM(SCI!AA177:AL177)</f>
        <v>60669999.799835801</v>
      </c>
      <c r="I111" s="797">
        <f>+SCI!AT177</f>
        <v>0</v>
      </c>
      <c r="J111" s="797">
        <f>+SUM(SCI!AM177:AX177)</f>
        <v>254708928.13311243</v>
      </c>
      <c r="K111" s="797">
        <f>+SCI!BH177</f>
        <v>0</v>
      </c>
      <c r="L111" s="797">
        <f>+SUM(SCI!AY177:BJ177)</f>
        <v>112998875.70691174</v>
      </c>
    </row>
    <row r="112" spans="2:12" ht="16.2" thickBot="1" x14ac:dyDescent="0.35">
      <c r="B112" s="36" t="s">
        <v>848</v>
      </c>
      <c r="C112" s="797">
        <f>+SCI!D178</f>
        <v>2396586.1994277462</v>
      </c>
      <c r="D112" s="797">
        <f>+SUM(SCI!C178:N178)</f>
        <v>69291768.586915314</v>
      </c>
      <c r="E112" s="797">
        <f>+SCI!R178</f>
        <v>0</v>
      </c>
      <c r="F112" s="797">
        <f>+SUM(SCI!O178:Z178)</f>
        <v>85747487.586987793</v>
      </c>
      <c r="G112" s="797">
        <f>+SCI!AF178</f>
        <v>12718406.651055418</v>
      </c>
      <c r="H112" s="797">
        <f>+SUM(SCI!AA178:AL178)</f>
        <v>45036047.841234744</v>
      </c>
      <c r="I112" s="797">
        <f>+SCI!AT178</f>
        <v>0</v>
      </c>
      <c r="J112" s="797">
        <f>+SUM(SCI!AM178:AX178)</f>
        <v>197137537.8347877</v>
      </c>
      <c r="K112" s="797">
        <f>+SCI!BH178</f>
        <v>2158779.6686199307</v>
      </c>
      <c r="L112" s="797">
        <f>+SUM(SCI!AY178:BJ178)</f>
        <v>48692774.438219473</v>
      </c>
    </row>
    <row r="113" spans="2:12" ht="16.2" thickBot="1" x14ac:dyDescent="0.35">
      <c r="B113" s="36" t="s">
        <v>914</v>
      </c>
      <c r="C113" s="797">
        <f>+SCI!D179</f>
        <v>4373622.660366036</v>
      </c>
      <c r="D113" s="797">
        <f>+SUM(SCI!C179:N179)</f>
        <v>89727751.276581943</v>
      </c>
      <c r="E113" s="797">
        <f>+SCI!R179</f>
        <v>0</v>
      </c>
      <c r="F113" s="797">
        <f>+SUM(SCI!O179:Z179)</f>
        <v>51034293.261051685</v>
      </c>
      <c r="G113" s="797">
        <f>+SCI!AF179</f>
        <v>9403901.1557294279</v>
      </c>
      <c r="H113" s="797">
        <f>+SUM(SCI!AA179:AL179)</f>
        <v>34605152.828162774</v>
      </c>
      <c r="I113" s="797">
        <f>+SCI!AT179</f>
        <v>0</v>
      </c>
      <c r="J113" s="797">
        <f>+SUM(SCI!AM179:AX179)</f>
        <v>107166666.31227569</v>
      </c>
      <c r="K113" s="797">
        <f>+SCI!BH179</f>
        <v>0</v>
      </c>
      <c r="L113" s="797">
        <f>+SUM(SCI!AY179:BJ179)</f>
        <v>59714213.148397774</v>
      </c>
    </row>
    <row r="114" spans="2:12" ht="16.2" thickBot="1" x14ac:dyDescent="0.35">
      <c r="B114" s="1530" t="s">
        <v>417</v>
      </c>
      <c r="C114" s="1531"/>
      <c r="D114" s="1531"/>
      <c r="E114" s="1531"/>
      <c r="F114" s="1531"/>
      <c r="G114" s="1531"/>
      <c r="H114" s="1531"/>
      <c r="I114" s="1531"/>
      <c r="J114" s="1531"/>
      <c r="K114" s="1531"/>
      <c r="L114" s="1532"/>
    </row>
    <row r="115" spans="2:12" ht="16.2" thickBot="1" x14ac:dyDescent="0.35">
      <c r="B115" s="36" t="s">
        <v>990</v>
      </c>
      <c r="C115" s="798">
        <f>+SCI!D182</f>
        <v>0</v>
      </c>
      <c r="D115" s="799">
        <f>+SUM(SCI!C182:N182)</f>
        <v>66997832.458805911</v>
      </c>
      <c r="E115" s="798">
        <f>+SCI!R182</f>
        <v>0</v>
      </c>
      <c r="F115" s="799">
        <f>+SUM(SCI!O182:Z182)</f>
        <v>74468906.962902009</v>
      </c>
      <c r="G115" s="800">
        <f>+SCI!AF182</f>
        <v>15238423.823180787</v>
      </c>
      <c r="H115" s="799">
        <f>+SUM(SCI!AA182:AL182)</f>
        <v>48987852.768943653</v>
      </c>
      <c r="I115" s="800">
        <f>+SCI!AT182</f>
        <v>0</v>
      </c>
      <c r="J115" s="799">
        <f>+SUM(SCI!AM182:AX182)</f>
        <v>76832789.598210141</v>
      </c>
      <c r="K115" s="800">
        <f>+SCI!BH182</f>
        <v>2590014.1560763866</v>
      </c>
      <c r="L115" s="799">
        <f>+SUM(SCI!AY182:BJ182)</f>
        <v>91125014.704455316</v>
      </c>
    </row>
    <row r="116" spans="2:12" ht="16.2" thickBot="1" x14ac:dyDescent="0.35">
      <c r="B116" s="36" t="s">
        <v>991</v>
      </c>
      <c r="C116" s="801">
        <f>+SCI!D183</f>
        <v>0</v>
      </c>
      <c r="D116" s="799">
        <f>+SUM(SCI!C183:N183)</f>
        <v>0</v>
      </c>
      <c r="E116" s="801">
        <f>+SCI!R183</f>
        <v>0</v>
      </c>
      <c r="F116" s="799">
        <f>+SUM(SCI!O183:Z183)</f>
        <v>71002713.599999964</v>
      </c>
      <c r="G116" s="800">
        <f>+SCI!AF183</f>
        <v>786549.90335999429</v>
      </c>
      <c r="H116" s="799">
        <f>+SUM(SCI!AA183:AL183)</f>
        <v>15578331.525119994</v>
      </c>
      <c r="I116" s="800">
        <f>+SCI!AT183</f>
        <v>0</v>
      </c>
      <c r="J116" s="799">
        <f>+SUM(SCI!AM183:AX183)</f>
        <v>35357293.079347178</v>
      </c>
      <c r="K116" s="800">
        <f>+SCI!BH183</f>
        <v>0</v>
      </c>
      <c r="L116" s="799">
        <f>+SUM(SCI!AY183:BJ183)</f>
        <v>41834258.390260771</v>
      </c>
    </row>
    <row r="117" spans="2:12" ht="16.2" thickBot="1" x14ac:dyDescent="0.35">
      <c r="B117" s="1530" t="s">
        <v>418</v>
      </c>
      <c r="C117" s="1531"/>
      <c r="D117" s="1531"/>
      <c r="E117" s="1531"/>
      <c r="F117" s="1531"/>
      <c r="G117" s="1531"/>
      <c r="H117" s="1531"/>
      <c r="I117" s="1531"/>
      <c r="J117" s="1531"/>
      <c r="K117" s="1531"/>
      <c r="L117" s="1532"/>
    </row>
    <row r="118" spans="2:12" ht="16.2" thickBot="1" x14ac:dyDescent="0.35">
      <c r="B118" s="36" t="s">
        <v>992</v>
      </c>
      <c r="C118" s="798">
        <f>+SCI!D185</f>
        <v>0</v>
      </c>
      <c r="D118" s="799">
        <f>+SUM(SCI!C185:N185)</f>
        <v>0</v>
      </c>
      <c r="E118" s="798">
        <f>+SCI!R185</f>
        <v>9896397.3333333358</v>
      </c>
      <c r="F118" s="799">
        <f>+SUM(SCI!O185:Z185)</f>
        <v>100147978.66666663</v>
      </c>
      <c r="G118" s="800">
        <f>+SCI!AF185</f>
        <v>31589738.682666659</v>
      </c>
      <c r="H118" s="799">
        <f>+SUM(SCI!AA185:AL185)</f>
        <v>78766415.840666696</v>
      </c>
      <c r="I118" s="800">
        <f>+SCI!AT185</f>
        <v>1270952.4437427968</v>
      </c>
      <c r="J118" s="799">
        <f>+SUM(SCI!AM185:AX185)</f>
        <v>38991864.76228074</v>
      </c>
      <c r="K118" s="800">
        <f>+SCI!BH185</f>
        <v>6270345.8967441618</v>
      </c>
      <c r="L118" s="799">
        <f>+SUM(SCI!AY185:BJ185)</f>
        <v>96950224.618680224</v>
      </c>
    </row>
    <row r="119" spans="2:12" ht="16.2" thickBot="1" x14ac:dyDescent="0.35">
      <c r="B119" s="36" t="s">
        <v>979</v>
      </c>
      <c r="C119" s="798">
        <f>+SCI!D186</f>
        <v>0</v>
      </c>
      <c r="D119" s="799">
        <f>+SUM(SCI!C186:N186)</f>
        <v>0</v>
      </c>
      <c r="E119" s="798">
        <f>+SCI!R186</f>
        <v>0</v>
      </c>
      <c r="F119" s="799">
        <f>+SUM(SCI!O186:Z186)</f>
        <v>0</v>
      </c>
      <c r="G119" s="800">
        <f>+SCI!AF186</f>
        <v>15535258.200000003</v>
      </c>
      <c r="H119" s="799">
        <f>+SUM(SCI!AA186:AL186)</f>
        <v>74073308.400000006</v>
      </c>
      <c r="I119" s="800">
        <f>+SCI!AT186</f>
        <v>2629636.3875599951</v>
      </c>
      <c r="J119" s="799">
        <f>+SUM(SCI!AM186:AX186)</f>
        <v>31299082.165259983</v>
      </c>
      <c r="K119" s="800">
        <f>+SCI!BH186</f>
        <v>1216270.229527086</v>
      </c>
      <c r="L119" s="799">
        <f>+SUM(SCI!AY186:BJ186)</f>
        <v>78161338.50828141</v>
      </c>
    </row>
    <row r="121" spans="2:12" ht="15" thickBot="1" x14ac:dyDescent="0.35"/>
    <row r="122" spans="2:12" ht="15.6" x14ac:dyDescent="0.3">
      <c r="B122" s="1514" t="s">
        <v>999</v>
      </c>
      <c r="C122" s="1515"/>
      <c r="D122" s="1515"/>
      <c r="E122" s="1515"/>
      <c r="F122" s="1515"/>
      <c r="G122" s="1515"/>
      <c r="H122" s="1515"/>
      <c r="I122" s="1515"/>
      <c r="J122" s="1515"/>
      <c r="K122" s="1515"/>
      <c r="L122" s="1516"/>
    </row>
    <row r="123" spans="2:12" ht="16.2" thickBot="1" x14ac:dyDescent="0.35">
      <c r="B123" s="1517" t="s">
        <v>1000</v>
      </c>
      <c r="C123" s="1518"/>
      <c r="D123" s="1518"/>
      <c r="E123" s="1518"/>
      <c r="F123" s="1518"/>
      <c r="G123" s="1518"/>
      <c r="H123" s="1518"/>
      <c r="I123" s="1518"/>
      <c r="J123" s="1518"/>
      <c r="K123" s="1518"/>
      <c r="L123" s="1519"/>
    </row>
    <row r="124" spans="2:12" ht="16.2" thickBot="1" x14ac:dyDescent="0.35">
      <c r="B124" s="35"/>
      <c r="C124" s="1520">
        <v>2019</v>
      </c>
      <c r="D124" s="1521"/>
      <c r="E124" s="1520">
        <v>2020</v>
      </c>
      <c r="F124" s="1521"/>
      <c r="G124" s="1520">
        <v>2021</v>
      </c>
      <c r="H124" s="1521"/>
      <c r="I124" s="1520">
        <v>2022</v>
      </c>
      <c r="J124" s="1521"/>
      <c r="K124" s="1520">
        <v>2023</v>
      </c>
      <c r="L124" s="1521"/>
    </row>
    <row r="125" spans="2:12" ht="16.2" thickBot="1" x14ac:dyDescent="0.35">
      <c r="B125" s="38" t="s">
        <v>1001</v>
      </c>
      <c r="C125" s="1542">
        <f>+SUM(SFP!D149:O149)</f>
        <v>734896051.77875018</v>
      </c>
      <c r="D125" s="1543"/>
      <c r="E125" s="1542">
        <f>+SUM(SFP!P149:AA149)</f>
        <v>934621592.88761842</v>
      </c>
      <c r="F125" s="1543"/>
      <c r="G125" s="1542">
        <f>+SUM(SFP!AB149:AM149)</f>
        <v>1021599554.9393759</v>
      </c>
      <c r="H125" s="1543"/>
      <c r="I125" s="1542">
        <f>+SUM(SFP!AN149:AY149)</f>
        <v>1070791752.2814041</v>
      </c>
      <c r="J125" s="1543"/>
      <c r="K125" s="1542">
        <f>+SUM(SFP!AZ149:BK149)</f>
        <v>1147694165.7710946</v>
      </c>
      <c r="L125" s="1543"/>
    </row>
    <row r="126" spans="2:12" ht="15.6" x14ac:dyDescent="0.3">
      <c r="B126" s="4"/>
      <c r="C126" s="784"/>
      <c r="D126" s="784"/>
      <c r="E126" s="784"/>
      <c r="F126" s="784"/>
      <c r="G126" s="784"/>
      <c r="H126" s="784"/>
      <c r="I126" s="784"/>
      <c r="J126" s="784"/>
      <c r="K126" s="784"/>
      <c r="L126" s="784"/>
    </row>
    <row r="127" spans="2:12" ht="16.2" thickBot="1" x14ac:dyDescent="0.35"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</row>
    <row r="128" spans="2:12" ht="15.6" x14ac:dyDescent="0.3">
      <c r="B128" s="1514" t="s">
        <v>1003</v>
      </c>
      <c r="C128" s="1515"/>
      <c r="D128" s="1515"/>
      <c r="E128" s="1515"/>
      <c r="F128" s="1515"/>
      <c r="G128" s="1515"/>
      <c r="H128" s="1515"/>
      <c r="I128" s="1515"/>
      <c r="J128" s="1515"/>
      <c r="K128" s="1515"/>
      <c r="L128" s="1516"/>
    </row>
    <row r="129" spans="2:12" ht="16.2" thickBot="1" x14ac:dyDescent="0.35">
      <c r="B129" s="1517" t="s">
        <v>1002</v>
      </c>
      <c r="C129" s="1518"/>
      <c r="D129" s="1518"/>
      <c r="E129" s="1518"/>
      <c r="F129" s="1518"/>
      <c r="G129" s="1518"/>
      <c r="H129" s="1518"/>
      <c r="I129" s="1518"/>
      <c r="J129" s="1518"/>
      <c r="K129" s="1518"/>
      <c r="L129" s="1519"/>
    </row>
    <row r="130" spans="2:12" ht="16.2" thickBot="1" x14ac:dyDescent="0.35">
      <c r="B130" s="35"/>
      <c r="C130" s="1520">
        <v>2019</v>
      </c>
      <c r="D130" s="1521"/>
      <c r="E130" s="1520">
        <v>2020</v>
      </c>
      <c r="F130" s="1521"/>
      <c r="G130" s="1520">
        <v>2021</v>
      </c>
      <c r="H130" s="1521"/>
      <c r="I130" s="1520">
        <v>2022</v>
      </c>
      <c r="J130" s="1521"/>
      <c r="K130" s="1520">
        <v>2023</v>
      </c>
      <c r="L130" s="1521"/>
    </row>
    <row r="131" spans="2:12" ht="16.2" thickBot="1" x14ac:dyDescent="0.35">
      <c r="B131" s="38" t="s">
        <v>2</v>
      </c>
      <c r="C131" s="1548">
        <f>+SUM(SCI!C49:N49)</f>
        <v>352262733.99180889</v>
      </c>
      <c r="D131" s="1549"/>
      <c r="E131" s="1548">
        <f>+SUM(SCI!O49:Z49)</f>
        <v>381256741.93068099</v>
      </c>
      <c r="F131" s="1549"/>
      <c r="G131" s="1548">
        <f>+SUM(SCI!AA49:AL49)</f>
        <v>396144062.84540629</v>
      </c>
      <c r="H131" s="1549"/>
      <c r="I131" s="1548">
        <f>+SUM(SCI!AM49:AX49)</f>
        <v>421567333.22056615</v>
      </c>
      <c r="J131" s="1549"/>
      <c r="K131" s="1548">
        <f>+SUM(SCI!AY49:BJ49)</f>
        <v>444616193.15535021</v>
      </c>
      <c r="L131" s="1549"/>
    </row>
    <row r="132" spans="2:12" ht="16.2" thickBot="1" x14ac:dyDescent="0.35">
      <c r="B132" s="38" t="s">
        <v>56</v>
      </c>
      <c r="C132" s="1548">
        <f>+SUM(SCI!C114:N114)</f>
        <v>154271146.15791667</v>
      </c>
      <c r="D132" s="1549"/>
      <c r="E132" s="1548">
        <f>+SUM(SCI!O114:Z114)</f>
        <v>299876306.33887899</v>
      </c>
      <c r="F132" s="1549"/>
      <c r="G132" s="1548">
        <f>+SUM(SCI!AA114:AL114)</f>
        <v>314449813.07266062</v>
      </c>
      <c r="H132" s="1549"/>
      <c r="I132" s="1548">
        <f>+SUM(SCI!AM114:AX114)</f>
        <v>318666037.85820115</v>
      </c>
      <c r="J132" s="1549"/>
      <c r="K132" s="1548">
        <f>+SUM(SCI!AY114:BJ114)</f>
        <v>342951294.07123929</v>
      </c>
      <c r="L132" s="1549"/>
    </row>
    <row r="133" spans="2:12" ht="16.2" thickBot="1" x14ac:dyDescent="0.35">
      <c r="B133" s="38" t="s">
        <v>3</v>
      </c>
      <c r="C133" s="1548">
        <f>+SUM(SCI!C81:N81)</f>
        <v>228362171.62902457</v>
      </c>
      <c r="D133" s="1549"/>
      <c r="E133" s="1548">
        <f>+SUM(SCI!O81:Z81)</f>
        <v>253488544.6180588</v>
      </c>
      <c r="F133" s="1549"/>
      <c r="G133" s="1548">
        <f>+SUM(SCI!AA81:AL81)</f>
        <v>264738645.27889544</v>
      </c>
      <c r="H133" s="1549"/>
      <c r="I133" s="1548">
        <f>+SUM(SCI!AM81:AX81)</f>
        <v>284230602.04863125</v>
      </c>
      <c r="J133" s="1549"/>
      <c r="K133" s="1548">
        <f>+SUM(SCI!AY81:BJ81)</f>
        <v>310848798.27219158</v>
      </c>
      <c r="L133" s="1549"/>
    </row>
    <row r="134" spans="2:12" ht="16.2" thickBot="1" x14ac:dyDescent="0.35">
      <c r="B134" s="38" t="s">
        <v>435</v>
      </c>
      <c r="C134" s="1548">
        <f>+SUM(SCI!C147:N147)</f>
        <v>0</v>
      </c>
      <c r="D134" s="1549"/>
      <c r="E134" s="1548">
        <f>+SUM(SCI!O147:Z147)</f>
        <v>0</v>
      </c>
      <c r="F134" s="1549"/>
      <c r="G134" s="1548">
        <f>+SUM(SCI!AA147:AL147)</f>
        <v>46267033.742413536</v>
      </c>
      <c r="H134" s="1549"/>
      <c r="I134" s="1548">
        <f>+SUM(SCI!AM147:AX147)</f>
        <v>46327779.154005423</v>
      </c>
      <c r="J134" s="1549"/>
      <c r="K134" s="1548">
        <f>+SUM(SCI!AY147:BJ147)</f>
        <v>49277880.272313729</v>
      </c>
      <c r="L134" s="1549"/>
    </row>
    <row r="135" spans="2:12" s="775" customFormat="1" ht="15.6" x14ac:dyDescent="0.3">
      <c r="B135" s="4"/>
      <c r="C135" s="785"/>
      <c r="D135" s="785"/>
      <c r="E135" s="785"/>
      <c r="F135" s="785"/>
      <c r="G135" s="785"/>
      <c r="H135" s="785"/>
      <c r="I135" s="785"/>
      <c r="J135" s="785"/>
      <c r="K135" s="785"/>
      <c r="L135" s="785"/>
    </row>
    <row r="136" spans="2:12" ht="16.2" thickBot="1" x14ac:dyDescent="0.35"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</row>
    <row r="137" spans="2:12" ht="15.6" x14ac:dyDescent="0.3">
      <c r="B137" s="1514" t="s">
        <v>1004</v>
      </c>
      <c r="C137" s="1515"/>
      <c r="D137" s="1515"/>
      <c r="E137" s="1515"/>
      <c r="F137" s="1515"/>
      <c r="G137" s="1515"/>
      <c r="H137" s="1515"/>
      <c r="I137" s="1515"/>
      <c r="J137" s="1515"/>
      <c r="K137" s="1515"/>
      <c r="L137" s="1516"/>
    </row>
    <row r="138" spans="2:12" ht="16.2" thickBot="1" x14ac:dyDescent="0.35">
      <c r="B138" s="1517" t="s">
        <v>1002</v>
      </c>
      <c r="C138" s="1518"/>
      <c r="D138" s="1518"/>
      <c r="E138" s="1518"/>
      <c r="F138" s="1518"/>
      <c r="G138" s="1518"/>
      <c r="H138" s="1518"/>
      <c r="I138" s="1518"/>
      <c r="J138" s="1518"/>
      <c r="K138" s="1518"/>
      <c r="L138" s="1519"/>
    </row>
    <row r="139" spans="2:12" ht="16.2" thickBot="1" x14ac:dyDescent="0.35">
      <c r="B139" s="1520" t="s">
        <v>1005</v>
      </c>
      <c r="C139" s="1544"/>
      <c r="D139" s="1544"/>
      <c r="E139" s="1544"/>
      <c r="F139" s="1521"/>
      <c r="G139" s="1545" t="s">
        <v>1011</v>
      </c>
      <c r="H139" s="1546"/>
      <c r="I139" s="1546"/>
      <c r="J139" s="1546"/>
      <c r="K139" s="1546"/>
      <c r="L139" s="1547"/>
    </row>
    <row r="140" spans="2:12" ht="16.2" thickBot="1" x14ac:dyDescent="0.35">
      <c r="B140" s="1520" t="s">
        <v>1006</v>
      </c>
      <c r="C140" s="1544"/>
      <c r="D140" s="1544"/>
      <c r="E140" s="1544"/>
      <c r="F140" s="1521"/>
      <c r="G140" s="1545">
        <f>+SFP!AM73</f>
        <v>2709845833.3333325</v>
      </c>
      <c r="H140" s="1546"/>
      <c r="I140" s="1546"/>
      <c r="J140" s="1546"/>
      <c r="K140" s="1546"/>
      <c r="L140" s="1547"/>
    </row>
    <row r="141" spans="2:12" ht="16.2" thickBot="1" x14ac:dyDescent="0.35">
      <c r="B141" s="1520" t="s">
        <v>1007</v>
      </c>
      <c r="C141" s="1544"/>
      <c r="D141" s="1544"/>
      <c r="E141" s="1544"/>
      <c r="F141" s="1521"/>
      <c r="G141" s="1545">
        <f>+SFP!AM77</f>
        <v>2175000000</v>
      </c>
      <c r="H141" s="1546"/>
      <c r="I141" s="1546"/>
      <c r="J141" s="1546"/>
      <c r="K141" s="1546"/>
      <c r="L141" s="1547"/>
    </row>
    <row r="142" spans="2:12" ht="16.2" thickBot="1" x14ac:dyDescent="0.35">
      <c r="B142" s="1520" t="s">
        <v>1008</v>
      </c>
      <c r="C142" s="1544"/>
      <c r="D142" s="1544"/>
      <c r="E142" s="1544"/>
      <c r="F142" s="1521"/>
      <c r="G142" s="1545">
        <f>+SFP!AM89</f>
        <v>1937150000</v>
      </c>
      <c r="H142" s="1546"/>
      <c r="I142" s="1546"/>
      <c r="J142" s="1546"/>
      <c r="K142" s="1546"/>
      <c r="L142" s="1547"/>
    </row>
    <row r="143" spans="2:12" ht="16.2" thickBot="1" x14ac:dyDescent="0.35">
      <c r="B143" s="1520" t="s">
        <v>1009</v>
      </c>
      <c r="C143" s="1544"/>
      <c r="D143" s="1544"/>
      <c r="E143" s="1544"/>
      <c r="F143" s="1521"/>
      <c r="G143" s="1545">
        <f>+SFP!AM81</f>
        <v>60000000</v>
      </c>
      <c r="H143" s="1546"/>
      <c r="I143" s="1546"/>
      <c r="J143" s="1546"/>
      <c r="K143" s="1546"/>
      <c r="L143" s="1547"/>
    </row>
    <row r="144" spans="2:12" ht="16.2" thickBot="1" x14ac:dyDescent="0.35">
      <c r="B144" s="1520" t="s">
        <v>1010</v>
      </c>
      <c r="C144" s="1544"/>
      <c r="D144" s="1544"/>
      <c r="E144" s="1544"/>
      <c r="F144" s="1521"/>
      <c r="G144" s="1545">
        <f>+SFP!AM85</f>
        <v>717311111.1111095</v>
      </c>
      <c r="H144" s="1546"/>
      <c r="I144" s="1546"/>
      <c r="J144" s="1546"/>
      <c r="K144" s="1546"/>
      <c r="L144" s="1547"/>
    </row>
    <row r="145" spans="2:12" ht="15.6" x14ac:dyDescent="0.3">
      <c r="B145" s="314"/>
      <c r="C145" s="314"/>
      <c r="D145" s="314"/>
      <c r="E145" s="314"/>
      <c r="F145" s="314"/>
      <c r="G145" s="314"/>
      <c r="H145" s="314"/>
      <c r="I145" s="314"/>
      <c r="J145" s="314"/>
      <c r="K145" s="314"/>
      <c r="L145" s="314"/>
    </row>
    <row r="146" spans="2:12" ht="16.2" thickBot="1" x14ac:dyDescent="0.35"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</row>
    <row r="147" spans="2:12" ht="15.6" x14ac:dyDescent="0.3">
      <c r="B147" s="1514" t="s">
        <v>1012</v>
      </c>
      <c r="C147" s="1515"/>
      <c r="D147" s="1515"/>
      <c r="E147" s="1515"/>
      <c r="F147" s="1515"/>
      <c r="G147" s="1515"/>
      <c r="H147" s="1515"/>
      <c r="I147" s="1515"/>
      <c r="J147" s="1515"/>
      <c r="K147" s="1515"/>
      <c r="L147" s="1516"/>
    </row>
    <row r="148" spans="2:12" ht="16.2" thickBot="1" x14ac:dyDescent="0.35">
      <c r="B148" s="1517" t="s">
        <v>1013</v>
      </c>
      <c r="C148" s="1518"/>
      <c r="D148" s="1518"/>
      <c r="E148" s="1518"/>
      <c r="F148" s="1518"/>
      <c r="G148" s="1518"/>
      <c r="H148" s="1518"/>
      <c r="I148" s="1518"/>
      <c r="J148" s="1518"/>
      <c r="K148" s="1518"/>
      <c r="L148" s="1519"/>
    </row>
    <row r="149" spans="2:12" ht="16.2" thickBot="1" x14ac:dyDescent="0.35">
      <c r="B149" s="35"/>
      <c r="C149" s="1520" t="s">
        <v>1014</v>
      </c>
      <c r="D149" s="1521"/>
      <c r="E149" s="1520" t="s">
        <v>1015</v>
      </c>
      <c r="F149" s="1521"/>
      <c r="G149" s="1520" t="s">
        <v>1016</v>
      </c>
      <c r="H149" s="1521"/>
      <c r="I149" s="1520" t="s">
        <v>1017</v>
      </c>
      <c r="J149" s="1521"/>
      <c r="K149" s="1520" t="s">
        <v>1018</v>
      </c>
      <c r="L149" s="1521"/>
    </row>
    <row r="150" spans="2:12" ht="16.2" thickBot="1" x14ac:dyDescent="0.35">
      <c r="B150" s="1517" t="s">
        <v>1019</v>
      </c>
      <c r="C150" s="1518"/>
      <c r="D150" s="1518"/>
      <c r="E150" s="1518"/>
      <c r="F150" s="1518"/>
      <c r="G150" s="1518"/>
      <c r="H150" s="1518"/>
      <c r="I150" s="1518"/>
      <c r="J150" s="1518"/>
      <c r="K150" s="1518"/>
      <c r="L150" s="1519"/>
    </row>
    <row r="151" spans="2:12" ht="16.2" thickBot="1" x14ac:dyDescent="0.35">
      <c r="B151" s="38" t="s">
        <v>2</v>
      </c>
      <c r="C151" s="1550">
        <f>+SUM(SCI!C41:N41)</f>
        <v>5002934929.885931</v>
      </c>
      <c r="D151" s="1551"/>
      <c r="E151" s="1550">
        <f>+SUM(SCI!O41:Z41)</f>
        <v>5752496984.844574</v>
      </c>
      <c r="F151" s="1551"/>
      <c r="G151" s="1550">
        <f>+SUM(SCI!AA41:AL41)</f>
        <v>6471998821.6095276</v>
      </c>
      <c r="H151" s="1551"/>
      <c r="I151" s="1550">
        <f>+SUM(SCI!AM41:AX41)</f>
        <v>7617862148.0603809</v>
      </c>
      <c r="J151" s="1551"/>
      <c r="K151" s="1550">
        <f>+SUM(SCI!AY41:BJ41)</f>
        <v>8168358069.5464973</v>
      </c>
      <c r="L151" s="1551"/>
    </row>
    <row r="152" spans="2:12" ht="16.2" thickBot="1" x14ac:dyDescent="0.35">
      <c r="B152" s="38" t="s">
        <v>56</v>
      </c>
      <c r="C152" s="1550">
        <f>++SUM(SCI!C105:N105)</f>
        <v>5381207189.6241112</v>
      </c>
      <c r="D152" s="1551"/>
      <c r="E152" s="1550">
        <f>+SUM(SCI!O105:Z105)</f>
        <v>5923792931.7127333</v>
      </c>
      <c r="F152" s="1551"/>
      <c r="G152" s="1550">
        <f>+SUM(SCI!AA105:AL105)</f>
        <v>6378432708.1883392</v>
      </c>
      <c r="H152" s="1551"/>
      <c r="I152" s="1550">
        <f>+SUM(SCI!AM105:AX105)</f>
        <v>7529368188.6442003</v>
      </c>
      <c r="J152" s="1551"/>
      <c r="K152" s="1550">
        <f>+SUM(SCI!AY105:BJ105)</f>
        <v>8275279465.0174437</v>
      </c>
      <c r="L152" s="1551"/>
    </row>
    <row r="153" spans="2:12" ht="16.2" thickBot="1" x14ac:dyDescent="0.35">
      <c r="B153" s="38" t="s">
        <v>3</v>
      </c>
      <c r="C153" s="1550">
        <f>+SUM(SCI!C73:N73)</f>
        <v>1833704210.1290615</v>
      </c>
      <c r="D153" s="1551"/>
      <c r="E153" s="1550">
        <f>+SUM(SCI!O73:Z73)</f>
        <v>2125318340.3797262</v>
      </c>
      <c r="F153" s="1551"/>
      <c r="G153" s="1550">
        <f>+SUM(SCI!AA73:AL73)</f>
        <v>2296785119.9935184</v>
      </c>
      <c r="H153" s="1551"/>
      <c r="I153" s="1550">
        <f>+SUM(SCI!AM73:AX73)</f>
        <v>2791079728.6570687</v>
      </c>
      <c r="J153" s="1551"/>
      <c r="K153" s="1550">
        <f>+SUM(SCI!AY73:BJ73)</f>
        <v>3026411751.8132982</v>
      </c>
      <c r="L153" s="1551"/>
    </row>
    <row r="154" spans="2:12" ht="16.2" thickBot="1" x14ac:dyDescent="0.35">
      <c r="B154" s="38" t="s">
        <v>435</v>
      </c>
      <c r="C154" s="1542">
        <f>+SUM(SCI!C138:N138)</f>
        <v>0</v>
      </c>
      <c r="D154" s="1543"/>
      <c r="E154" s="1542">
        <f>+SUM(SCI!O138:Z138)</f>
        <v>0</v>
      </c>
      <c r="F154" s="1543"/>
      <c r="G154" s="1542">
        <f>+SUM(SCI!AA138:AL138)</f>
        <v>783148700.05351472</v>
      </c>
      <c r="H154" s="1543"/>
      <c r="I154" s="1542">
        <f>+SUM(SCI!AM138:AX138)</f>
        <v>893192168.5533762</v>
      </c>
      <c r="J154" s="1543"/>
      <c r="K154" s="1542">
        <f>+SUM(SCI!AY138:BJ138)</f>
        <v>964403980.15640831</v>
      </c>
      <c r="L154" s="1543"/>
    </row>
    <row r="155" spans="2:12" ht="16.2" thickBot="1" x14ac:dyDescent="0.35">
      <c r="B155" s="1552" t="s">
        <v>1020</v>
      </c>
      <c r="C155" s="1553"/>
      <c r="D155" s="1553"/>
      <c r="E155" s="1553"/>
      <c r="F155" s="1553"/>
      <c r="G155" s="1553"/>
      <c r="H155" s="1553"/>
      <c r="I155" s="1553"/>
      <c r="J155" s="1553"/>
      <c r="K155" s="1553"/>
      <c r="L155" s="1554"/>
    </row>
    <row r="156" spans="2:12" ht="16.2" thickBot="1" x14ac:dyDescent="0.35">
      <c r="B156" s="26" t="s">
        <v>1021</v>
      </c>
      <c r="C156" s="1555">
        <f>+SUM(SFP!D119:O119)</f>
        <v>3689207440.8789597</v>
      </c>
      <c r="D156" s="1556"/>
      <c r="E156" s="1545">
        <f>+SUM(SFP!P119:AA119)</f>
        <v>4167327876.472826</v>
      </c>
      <c r="F156" s="1547"/>
      <c r="G156" s="1545">
        <f>+SUM(SFP!AB119:AM119)</f>
        <v>4812256982.8193626</v>
      </c>
      <c r="H156" s="1547"/>
      <c r="I156" s="1545">
        <f>+SUM(SFP!AN119:AY119)</f>
        <v>5698665259.2120562</v>
      </c>
      <c r="J156" s="1547"/>
      <c r="K156" s="1545">
        <f>+SUM(SFP!AZ119:BK119)</f>
        <v>6192157920.8345375</v>
      </c>
      <c r="L156" s="1547"/>
    </row>
    <row r="157" spans="2:12" ht="16.2" thickBot="1" x14ac:dyDescent="0.35">
      <c r="B157" s="26" t="s">
        <v>1022</v>
      </c>
      <c r="C157" s="1555">
        <f>+SUM(SFP!D120:O120)</f>
        <v>4391913620.0939999</v>
      </c>
      <c r="D157" s="1556"/>
      <c r="E157" s="1545">
        <f>+SUM(SFP!P120:AA120)</f>
        <v>5636783633.324605</v>
      </c>
      <c r="F157" s="1547"/>
      <c r="G157" s="1545">
        <f>+SUM(SFP!AB120:AM120)</f>
        <v>6492124224.3220997</v>
      </c>
      <c r="H157" s="1547"/>
      <c r="I157" s="1545">
        <f>+SUM(SFP!AN120:AY120)</f>
        <v>7665491056.3548918</v>
      </c>
      <c r="J157" s="1547"/>
      <c r="K157" s="1545">
        <f>+SUM(SFP!AZ120:BK120)</f>
        <v>8415328158.3583469</v>
      </c>
      <c r="L157" s="1547"/>
    </row>
    <row r="158" spans="2:12" ht="16.2" thickBot="1" x14ac:dyDescent="0.35">
      <c r="B158" s="26" t="s">
        <v>1023</v>
      </c>
      <c r="C158" s="1555">
        <f>+SUM(SFP!D121:O121)</f>
        <v>365992801.67449999</v>
      </c>
      <c r="D158" s="1556"/>
      <c r="E158" s="1545">
        <f>+SUM(SFP!P121:AA121)</f>
        <v>413425384.57071745</v>
      </c>
      <c r="F158" s="1547"/>
      <c r="G158" s="1545">
        <f>+SUM(SFP!AB121:AM121)</f>
        <v>477406446.70827055</v>
      </c>
      <c r="H158" s="1547"/>
      <c r="I158" s="1545">
        <f>+SUM(SFP!AN121:AY121)</f>
        <v>565343775.71548259</v>
      </c>
      <c r="J158" s="1547"/>
      <c r="K158" s="1545">
        <f>+SUM(SFP!AZ121:BK121)</f>
        <v>614301381.03517365</v>
      </c>
      <c r="L158" s="1547"/>
    </row>
    <row r="159" spans="2:12" ht="16.2" thickBot="1" x14ac:dyDescent="0.35">
      <c r="B159" s="26" t="s">
        <v>660</v>
      </c>
      <c r="C159" s="1555">
        <f>+SUM(SFP!D122:O122)</f>
        <v>1689197546.1899998</v>
      </c>
      <c r="D159" s="1556"/>
      <c r="E159" s="1545">
        <f>+SUM(SFP!P122:AA122)</f>
        <v>1908117159.5571566</v>
      </c>
      <c r="F159" s="1547"/>
      <c r="G159" s="1545">
        <f>+SUM(SFP!AB122:AM122)</f>
        <v>2203414369.4227858</v>
      </c>
      <c r="H159" s="1547"/>
      <c r="I159" s="1545">
        <f>+SUM(SFP!AN122:AY122)</f>
        <v>2609278964.8406873</v>
      </c>
      <c r="J159" s="1547"/>
      <c r="K159" s="1545">
        <f>+SUM(SFP!AZ122:BK122)</f>
        <v>2835237143.2392626</v>
      </c>
      <c r="L159" s="1547"/>
    </row>
    <row r="160" spans="2:12" ht="16.2" thickBot="1" x14ac:dyDescent="0.35">
      <c r="B160" s="26" t="s">
        <v>661</v>
      </c>
      <c r="C160" s="1555">
        <f>+SUM(SFP!D123:O123)</f>
        <v>1858117300.809</v>
      </c>
      <c r="D160" s="1556"/>
      <c r="E160" s="1545">
        <f>+SUM(SFP!P123:AA123)</f>
        <v>2098928875.5128722</v>
      </c>
      <c r="F160" s="1547"/>
      <c r="G160" s="1545">
        <f>+SUM(SFP!AB123:AM123)</f>
        <v>2423755806.3650641</v>
      </c>
      <c r="H160" s="1547"/>
      <c r="I160" s="1545">
        <f>+SUM(SFP!AN123:AY123)</f>
        <v>2870206861.3247561</v>
      </c>
      <c r="J160" s="1547"/>
      <c r="K160" s="1545">
        <f>+SUM(SFP!AZ123:BK123)</f>
        <v>3118760857.563189</v>
      </c>
      <c r="L160" s="1547"/>
    </row>
    <row r="161" spans="2:12" ht="16.2" thickBot="1" x14ac:dyDescent="0.35">
      <c r="B161" s="26" t="s">
        <v>1024</v>
      </c>
      <c r="C161" s="1555">
        <f>+SUM(SFP!D124:O124)</f>
        <v>324325928.86847997</v>
      </c>
      <c r="D161" s="1556"/>
      <c r="E161" s="1545">
        <f>+SUM(SFP!P124:AA124)</f>
        <v>366358494.63497394</v>
      </c>
      <c r="F161" s="1547"/>
      <c r="G161" s="1545">
        <f>+SUM(SFP!AB124:AM124)</f>
        <v>423055558.92917478</v>
      </c>
      <c r="H161" s="1547"/>
      <c r="I161" s="1545">
        <f>+SUM(SFP!AN124:AY124)</f>
        <v>500981561.249412</v>
      </c>
      <c r="J161" s="1547"/>
      <c r="K161" s="1545">
        <f>+SUM(SFP!AZ124:BK124)</f>
        <v>544365531.50193846</v>
      </c>
      <c r="L161" s="1547"/>
    </row>
    <row r="162" spans="2:12" ht="16.2" thickBot="1" x14ac:dyDescent="0.35">
      <c r="B162" s="26" t="s">
        <v>639</v>
      </c>
      <c r="C162" s="1555">
        <f>+SUM(SFP!D125:O125)</f>
        <v>1013518527.7139999</v>
      </c>
      <c r="D162" s="1556"/>
      <c r="E162" s="1545">
        <f>+SUM(SFP!P125:AA125)</f>
        <v>1144870295.7342939</v>
      </c>
      <c r="F162" s="1547"/>
      <c r="G162" s="1545">
        <f>+SUM(SFP!AB125:AM125)</f>
        <v>1322048621.6536722</v>
      </c>
      <c r="H162" s="1547"/>
      <c r="I162" s="1545">
        <f>+SUM(SFP!AN125:AY125)</f>
        <v>1565567378.9044132</v>
      </c>
      <c r="J162" s="1547"/>
      <c r="K162" s="1545">
        <f>+SUM(SFP!AZ125:BK125)</f>
        <v>1701142285.9435585</v>
      </c>
      <c r="L162" s="1547"/>
    </row>
    <row r="163" spans="2:12" ht="16.2" thickBot="1" x14ac:dyDescent="0.35">
      <c r="B163" s="26" t="s">
        <v>670</v>
      </c>
      <c r="C163" s="1555">
        <f>+SUM(SFP!D126:O126)</f>
        <v>1297303715.4739199</v>
      </c>
      <c r="D163" s="1556"/>
      <c r="E163" s="1545">
        <f>+SUM(SFP!P126:AA126)</f>
        <v>1465433978.5398958</v>
      </c>
      <c r="F163" s="1547"/>
      <c r="G163" s="1545">
        <f>+SUM(SFP!AB126:AM126)</f>
        <v>1692222235.7166996</v>
      </c>
      <c r="H163" s="1547"/>
      <c r="I163" s="1545">
        <f>+SUM(SFP!AN126:AY126)</f>
        <v>2003926244.997648</v>
      </c>
      <c r="J163" s="1547"/>
      <c r="K163" s="1545">
        <f>+SUM(SFP!AZ126:BK126)</f>
        <v>2177462126.0077538</v>
      </c>
      <c r="L163" s="1547"/>
    </row>
    <row r="164" spans="2:12" ht="16.2" thickBot="1" x14ac:dyDescent="0.35">
      <c r="B164" s="26" t="s">
        <v>1025</v>
      </c>
      <c r="C164" s="1555">
        <f>+SUM(SFP!D127:O127)</f>
        <v>283785187.75992</v>
      </c>
      <c r="D164" s="1556"/>
      <c r="E164" s="1545">
        <f>+SUM(SFP!P127:AA127)</f>
        <v>320563682.80560219</v>
      </c>
      <c r="F164" s="1547"/>
      <c r="G164" s="1545">
        <f>+SUM(SFP!AB127:AM127)</f>
        <v>370173614.0630281</v>
      </c>
      <c r="H164" s="1547"/>
      <c r="I164" s="1545">
        <f>+SUM(SFP!AN127:AY127)</f>
        <v>438358866.09323567</v>
      </c>
      <c r="J164" s="1547"/>
      <c r="K164" s="1545">
        <f>+SUM(SFP!AZ127:BK127)</f>
        <v>476319840.06419629</v>
      </c>
      <c r="L164" s="1547"/>
    </row>
    <row r="165" spans="2:12" ht="16.2" thickBot="1" x14ac:dyDescent="0.35">
      <c r="B165" s="26" t="s">
        <v>1026</v>
      </c>
      <c r="C165" s="1555">
        <f>+SUM(SFP!D128:O128)</f>
        <v>81081482.217119992</v>
      </c>
      <c r="D165" s="1556"/>
      <c r="E165" s="1545">
        <f>+SUM(SFP!P128:AA128)</f>
        <v>91589623.658743486</v>
      </c>
      <c r="F165" s="1547"/>
      <c r="G165" s="1545">
        <f>+SUM(SFP!AB128:AM128)</f>
        <v>105763889.73229373</v>
      </c>
      <c r="H165" s="1547"/>
      <c r="I165" s="1545">
        <f>+SUM(SFP!AN128:AY128)</f>
        <v>125245390.31235301</v>
      </c>
      <c r="J165" s="1547"/>
      <c r="K165" s="1545">
        <f>+SUM(SFP!AZ128:BK128)</f>
        <v>136091382.87548462</v>
      </c>
      <c r="L165" s="1547"/>
    </row>
    <row r="166" spans="2:12" ht="16.2" thickBot="1" x14ac:dyDescent="0.35">
      <c r="B166" s="26" t="s">
        <v>1027</v>
      </c>
      <c r="C166" s="1555">
        <f>+SUM(SFP!D137:O137)</f>
        <v>28190445.110219389</v>
      </c>
      <c r="D166" s="1556"/>
      <c r="E166" s="1545">
        <f>+SUM(SFP!P137:AA137)</f>
        <v>54204567.398720719</v>
      </c>
      <c r="F166" s="1547"/>
      <c r="G166" s="1545">
        <f>+SUM(SFP!AB137:AM137)</f>
        <v>71988644.843304962</v>
      </c>
      <c r="H166" s="1547"/>
      <c r="I166" s="1545">
        <f>+SUM(SFP!AN137:AY137)</f>
        <v>33270675.566701069</v>
      </c>
      <c r="J166" s="1547"/>
      <c r="K166" s="1545">
        <f>+SUM(SFP!AZ137:BK137)</f>
        <v>18751059.565106768</v>
      </c>
      <c r="L166" s="1547"/>
    </row>
  </sheetData>
  <mergeCells count="207">
    <mergeCell ref="K131:L131"/>
    <mergeCell ref="K133:L133"/>
    <mergeCell ref="K132:L132"/>
    <mergeCell ref="K134:L134"/>
    <mergeCell ref="E134:F134"/>
    <mergeCell ref="G131:H131"/>
    <mergeCell ref="G133:H133"/>
    <mergeCell ref="G132:H132"/>
    <mergeCell ref="G134:H134"/>
    <mergeCell ref="I131:J131"/>
    <mergeCell ref="I133:J133"/>
    <mergeCell ref="I132:J132"/>
    <mergeCell ref="I134:J134"/>
    <mergeCell ref="K159:L159"/>
    <mergeCell ref="K160:L160"/>
    <mergeCell ref="K161:L161"/>
    <mergeCell ref="K162:L162"/>
    <mergeCell ref="K163:L163"/>
    <mergeCell ref="I166:J166"/>
    <mergeCell ref="G164:H164"/>
    <mergeCell ref="G165:H165"/>
    <mergeCell ref="G166:H166"/>
    <mergeCell ref="G163:H163"/>
    <mergeCell ref="I164:J164"/>
    <mergeCell ref="I165:J165"/>
    <mergeCell ref="K165:L165"/>
    <mergeCell ref="K166:L166"/>
    <mergeCell ref="I160:J160"/>
    <mergeCell ref="I161:J161"/>
    <mergeCell ref="I162:J162"/>
    <mergeCell ref="G160:H160"/>
    <mergeCell ref="G161:H161"/>
    <mergeCell ref="G162:H162"/>
    <mergeCell ref="I163:J163"/>
    <mergeCell ref="K164:L164"/>
    <mergeCell ref="C166:D166"/>
    <mergeCell ref="C165:D165"/>
    <mergeCell ref="E160:F160"/>
    <mergeCell ref="E161:F161"/>
    <mergeCell ref="E162:F162"/>
    <mergeCell ref="E163:F163"/>
    <mergeCell ref="E164:F164"/>
    <mergeCell ref="E165:F165"/>
    <mergeCell ref="E166:F166"/>
    <mergeCell ref="C160:D160"/>
    <mergeCell ref="C161:D161"/>
    <mergeCell ref="C162:D162"/>
    <mergeCell ref="C163:D163"/>
    <mergeCell ref="C164:D164"/>
    <mergeCell ref="B150:L150"/>
    <mergeCell ref="B155:L155"/>
    <mergeCell ref="C156:D156"/>
    <mergeCell ref="C157:D157"/>
    <mergeCell ref="C158:D158"/>
    <mergeCell ref="C159:D159"/>
    <mergeCell ref="G156:H156"/>
    <mergeCell ref="G157:H157"/>
    <mergeCell ref="G158:H158"/>
    <mergeCell ref="G159:H159"/>
    <mergeCell ref="E156:F156"/>
    <mergeCell ref="I158:J158"/>
    <mergeCell ref="I159:J159"/>
    <mergeCell ref="K156:L156"/>
    <mergeCell ref="K157:L157"/>
    <mergeCell ref="G152:H152"/>
    <mergeCell ref="G154:H154"/>
    <mergeCell ref="I152:J152"/>
    <mergeCell ref="I154:J154"/>
    <mergeCell ref="K152:L152"/>
    <mergeCell ref="K154:L154"/>
    <mergeCell ref="E158:F158"/>
    <mergeCell ref="E159:F159"/>
    <mergeCell ref="K158:L158"/>
    <mergeCell ref="B147:L147"/>
    <mergeCell ref="B148:L148"/>
    <mergeCell ref="C149:D149"/>
    <mergeCell ref="E149:F149"/>
    <mergeCell ref="G149:H149"/>
    <mergeCell ref="I149:J149"/>
    <mergeCell ref="K149:L149"/>
    <mergeCell ref="I156:J156"/>
    <mergeCell ref="I157:J157"/>
    <mergeCell ref="E157:F157"/>
    <mergeCell ref="C151:D151"/>
    <mergeCell ref="C153:D153"/>
    <mergeCell ref="C152:D152"/>
    <mergeCell ref="C154:D154"/>
    <mergeCell ref="E151:F151"/>
    <mergeCell ref="E153:F153"/>
    <mergeCell ref="G151:H151"/>
    <mergeCell ref="G153:H153"/>
    <mergeCell ref="I151:J151"/>
    <mergeCell ref="I153:J153"/>
    <mergeCell ref="K151:L151"/>
    <mergeCell ref="K153:L153"/>
    <mergeCell ref="E152:F152"/>
    <mergeCell ref="E154:F154"/>
    <mergeCell ref="B141:F141"/>
    <mergeCell ref="B142:F142"/>
    <mergeCell ref="B143:F143"/>
    <mergeCell ref="B144:F144"/>
    <mergeCell ref="G141:L141"/>
    <mergeCell ref="G142:L142"/>
    <mergeCell ref="G143:L143"/>
    <mergeCell ref="G144:L144"/>
    <mergeCell ref="B110:L110"/>
    <mergeCell ref="B114:L114"/>
    <mergeCell ref="B117:L117"/>
    <mergeCell ref="B137:L137"/>
    <mergeCell ref="B138:L138"/>
    <mergeCell ref="B140:F140"/>
    <mergeCell ref="G139:L139"/>
    <mergeCell ref="B139:F139"/>
    <mergeCell ref="G140:L140"/>
    <mergeCell ref="C131:D131"/>
    <mergeCell ref="C133:D133"/>
    <mergeCell ref="C132:D132"/>
    <mergeCell ref="C134:D134"/>
    <mergeCell ref="E131:F131"/>
    <mergeCell ref="E133:F133"/>
    <mergeCell ref="E132:F132"/>
    <mergeCell ref="B106:L106"/>
    <mergeCell ref="B107:L107"/>
    <mergeCell ref="C108:D108"/>
    <mergeCell ref="E108:F108"/>
    <mergeCell ref="G108:H108"/>
    <mergeCell ref="I108:J108"/>
    <mergeCell ref="K108:L108"/>
    <mergeCell ref="B123:L123"/>
    <mergeCell ref="C124:D124"/>
    <mergeCell ref="E124:F124"/>
    <mergeCell ref="G124:H124"/>
    <mergeCell ref="I124:J124"/>
    <mergeCell ref="K124:L124"/>
    <mergeCell ref="G77:H77"/>
    <mergeCell ref="I77:J77"/>
    <mergeCell ref="K77:L77"/>
    <mergeCell ref="B86:L86"/>
    <mergeCell ref="B87:L87"/>
    <mergeCell ref="C88:D88"/>
    <mergeCell ref="E88:F88"/>
    <mergeCell ref="G88:H88"/>
    <mergeCell ref="I88:J88"/>
    <mergeCell ref="K88:L88"/>
    <mergeCell ref="B75:L75"/>
    <mergeCell ref="B129:L129"/>
    <mergeCell ref="C130:D130"/>
    <mergeCell ref="E130:F130"/>
    <mergeCell ref="G130:H130"/>
    <mergeCell ref="I130:J130"/>
    <mergeCell ref="K130:L130"/>
    <mergeCell ref="C125:D125"/>
    <mergeCell ref="E125:F125"/>
    <mergeCell ref="G125:H125"/>
    <mergeCell ref="I125:J125"/>
    <mergeCell ref="K125:L125"/>
    <mergeCell ref="B128:L128"/>
    <mergeCell ref="B122:L122"/>
    <mergeCell ref="B96:L96"/>
    <mergeCell ref="B97:L97"/>
    <mergeCell ref="C98:D98"/>
    <mergeCell ref="E98:F98"/>
    <mergeCell ref="G98:H98"/>
    <mergeCell ref="I98:J98"/>
    <mergeCell ref="K98:L98"/>
    <mergeCell ref="B76:L76"/>
    <mergeCell ref="C77:D77"/>
    <mergeCell ref="E77:F77"/>
    <mergeCell ref="B65:L65"/>
    <mergeCell ref="C66:D66"/>
    <mergeCell ref="E66:F66"/>
    <mergeCell ref="G66:H66"/>
    <mergeCell ref="I66:J66"/>
    <mergeCell ref="K66:L66"/>
    <mergeCell ref="B41:L41"/>
    <mergeCell ref="B45:L45"/>
    <mergeCell ref="B47:L47"/>
    <mergeCell ref="B52:L52"/>
    <mergeCell ref="B57:L57"/>
    <mergeCell ref="B64:L64"/>
    <mergeCell ref="B37:L37"/>
    <mergeCell ref="B38:L38"/>
    <mergeCell ref="C39:D39"/>
    <mergeCell ref="E39:F39"/>
    <mergeCell ref="G39:H39"/>
    <mergeCell ref="I39:J39"/>
    <mergeCell ref="K39:L39"/>
    <mergeCell ref="B25:L25"/>
    <mergeCell ref="B29:L29"/>
    <mergeCell ref="B32:L32"/>
    <mergeCell ref="B16:L16"/>
    <mergeCell ref="B21:L21"/>
    <mergeCell ref="B22:L22"/>
    <mergeCell ref="C23:D23"/>
    <mergeCell ref="E23:F23"/>
    <mergeCell ref="G23:H23"/>
    <mergeCell ref="I23:J23"/>
    <mergeCell ref="B5:L5"/>
    <mergeCell ref="B6:L6"/>
    <mergeCell ref="C7:D7"/>
    <mergeCell ref="E7:F7"/>
    <mergeCell ref="G7:H7"/>
    <mergeCell ref="I7:J7"/>
    <mergeCell ref="K7:L7"/>
    <mergeCell ref="B9:L9"/>
    <mergeCell ref="B13:L13"/>
    <mergeCell ref="K23:L23"/>
  </mergeCells>
  <pageMargins left="0.7" right="0.7" top="0.75" bottom="0.75" header="0.3" footer="0.3"/>
  <pageSetup orientation="portrait" horizontalDpi="360" verticalDpi="36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KJ173"/>
  <sheetViews>
    <sheetView showGridLines="0" zoomScale="130" zoomScaleNormal="130" workbookViewId="0">
      <pane xSplit="1" ySplit="1" topLeftCell="DR2" activePane="bottomRight" state="frozen"/>
      <selection pane="topRight"/>
      <selection pane="bottomLeft"/>
      <selection pane="bottomRight"/>
    </sheetView>
  </sheetViews>
  <sheetFormatPr baseColWidth="10" defaultRowHeight="15.6" x14ac:dyDescent="0.3"/>
  <cols>
    <col min="1" max="1" width="46.33203125" style="5" bestFit="1" customWidth="1"/>
    <col min="2" max="2" width="11.5546875" style="5"/>
    <col min="3" max="3" width="18.109375" style="5" bestFit="1" customWidth="1"/>
    <col min="4" max="8" width="15.109375" style="5" bestFit="1" customWidth="1"/>
    <col min="9" max="73" width="17" style="5" bestFit="1" customWidth="1"/>
    <col min="74" max="109" width="18.109375" style="5" bestFit="1" customWidth="1"/>
    <col min="110" max="110" width="17" style="5" bestFit="1" customWidth="1"/>
    <col min="111" max="111" width="15.109375" style="5" bestFit="1" customWidth="1"/>
    <col min="112" max="112" width="17" style="5" bestFit="1" customWidth="1"/>
    <col min="113" max="113" width="14" style="5" bestFit="1" customWidth="1"/>
    <col min="114" max="121" width="15.109375" style="5" bestFit="1" customWidth="1"/>
    <col min="122" max="122" width="17" style="5" bestFit="1" customWidth="1"/>
    <col min="123" max="133" width="15.109375" style="5" bestFit="1" customWidth="1"/>
    <col min="134" max="134" width="17" style="5" bestFit="1" customWidth="1"/>
    <col min="135" max="145" width="15.109375" style="5" bestFit="1" customWidth="1"/>
    <col min="146" max="146" width="17" style="5" bestFit="1" customWidth="1"/>
    <col min="147" max="157" width="15.109375" style="5" bestFit="1" customWidth="1"/>
    <col min="158" max="158" width="17" style="5" bestFit="1" customWidth="1"/>
    <col min="159" max="169" width="15.109375" style="5" bestFit="1" customWidth="1"/>
    <col min="170" max="295" width="14" style="5" bestFit="1" customWidth="1"/>
    <col min="296" max="296" width="12.88671875" style="5" bestFit="1" customWidth="1"/>
    <col min="297" max="16384" width="11.5546875" style="5"/>
  </cols>
  <sheetData>
    <row r="1" spans="1:296" ht="42.6" customHeight="1" x14ac:dyDescent="0.3">
      <c r="A1" s="1300" t="s">
        <v>493</v>
      </c>
      <c r="C1" s="409">
        <v>40210</v>
      </c>
      <c r="D1" s="409">
        <v>40238</v>
      </c>
      <c r="E1" s="409">
        <v>40269</v>
      </c>
      <c r="F1" s="409">
        <v>40299</v>
      </c>
      <c r="G1" s="409">
        <v>40330</v>
      </c>
      <c r="H1" s="409">
        <v>40360</v>
      </c>
      <c r="I1" s="409">
        <v>40391</v>
      </c>
      <c r="J1" s="409">
        <v>40422</v>
      </c>
      <c r="K1" s="409">
        <v>40452</v>
      </c>
      <c r="L1" s="409">
        <v>40483</v>
      </c>
      <c r="M1" s="409">
        <v>40513</v>
      </c>
      <c r="N1" s="409">
        <v>40544</v>
      </c>
      <c r="O1" s="409">
        <v>40575</v>
      </c>
      <c r="P1" s="409">
        <v>40603</v>
      </c>
      <c r="Q1" s="409">
        <v>40634</v>
      </c>
      <c r="R1" s="409">
        <v>40664</v>
      </c>
      <c r="S1" s="409">
        <v>40695</v>
      </c>
      <c r="T1" s="409">
        <v>40725</v>
      </c>
      <c r="U1" s="409">
        <v>40756</v>
      </c>
      <c r="V1" s="409">
        <v>40787</v>
      </c>
      <c r="W1" s="409">
        <v>40817</v>
      </c>
      <c r="X1" s="409">
        <v>40848</v>
      </c>
      <c r="Y1" s="409">
        <v>40878</v>
      </c>
      <c r="Z1" s="409">
        <v>40909</v>
      </c>
      <c r="AA1" s="409">
        <v>40940</v>
      </c>
      <c r="AB1" s="409">
        <v>40969</v>
      </c>
      <c r="AC1" s="409">
        <v>41000</v>
      </c>
      <c r="AD1" s="409">
        <v>41030</v>
      </c>
      <c r="AE1" s="409">
        <v>41061</v>
      </c>
      <c r="AF1" s="409">
        <v>41091</v>
      </c>
      <c r="AG1" s="409">
        <v>41122</v>
      </c>
      <c r="AH1" s="409">
        <v>41153</v>
      </c>
      <c r="AI1" s="409">
        <v>41183</v>
      </c>
      <c r="AJ1" s="409">
        <v>41214</v>
      </c>
      <c r="AK1" s="409">
        <v>41244</v>
      </c>
      <c r="AL1" s="409">
        <v>41275</v>
      </c>
      <c r="AM1" s="409">
        <v>41306</v>
      </c>
      <c r="AN1" s="409">
        <v>41334</v>
      </c>
      <c r="AO1" s="409">
        <v>41365</v>
      </c>
      <c r="AP1" s="409">
        <v>41395</v>
      </c>
      <c r="AQ1" s="409">
        <v>41426</v>
      </c>
      <c r="AR1" s="409">
        <v>41456</v>
      </c>
      <c r="AS1" s="409">
        <v>41487</v>
      </c>
      <c r="AT1" s="409">
        <v>41518</v>
      </c>
      <c r="AU1" s="409">
        <v>41548</v>
      </c>
      <c r="AV1" s="409">
        <v>41579</v>
      </c>
      <c r="AW1" s="409">
        <v>41609</v>
      </c>
      <c r="AX1" s="409">
        <v>41640</v>
      </c>
      <c r="AY1" s="409">
        <v>41671</v>
      </c>
      <c r="AZ1" s="409">
        <v>41699</v>
      </c>
      <c r="BA1" s="409">
        <v>41730</v>
      </c>
      <c r="BB1" s="409">
        <v>41760</v>
      </c>
      <c r="BC1" s="409">
        <v>41791</v>
      </c>
      <c r="BD1" s="409">
        <v>41821</v>
      </c>
      <c r="BE1" s="409">
        <v>41852</v>
      </c>
      <c r="BF1" s="409">
        <v>41883</v>
      </c>
      <c r="BG1" s="409">
        <v>41913</v>
      </c>
      <c r="BH1" s="409">
        <v>41944</v>
      </c>
      <c r="BI1" s="409">
        <v>41974</v>
      </c>
      <c r="BJ1" s="409">
        <v>42005</v>
      </c>
      <c r="BK1" s="409">
        <v>42036</v>
      </c>
      <c r="BL1" s="409">
        <v>42064</v>
      </c>
      <c r="BM1" s="409">
        <v>42095</v>
      </c>
      <c r="BN1" s="409">
        <v>42125</v>
      </c>
      <c r="BO1" s="409">
        <v>42156</v>
      </c>
      <c r="BP1" s="409">
        <v>42186</v>
      </c>
      <c r="BQ1" s="409">
        <v>42217</v>
      </c>
      <c r="BR1" s="409">
        <v>42248</v>
      </c>
      <c r="BS1" s="409">
        <v>42278</v>
      </c>
      <c r="BT1" s="409">
        <v>42309</v>
      </c>
      <c r="BU1" s="409">
        <v>42339</v>
      </c>
      <c r="BV1" s="409">
        <v>42370</v>
      </c>
      <c r="BW1" s="409">
        <v>42401</v>
      </c>
      <c r="BX1" s="409">
        <v>42430</v>
      </c>
      <c r="BY1" s="409">
        <v>42461</v>
      </c>
      <c r="BZ1" s="409">
        <v>42491</v>
      </c>
      <c r="CA1" s="409">
        <v>42522</v>
      </c>
      <c r="CB1" s="409">
        <v>42552</v>
      </c>
      <c r="CC1" s="409">
        <v>42583</v>
      </c>
      <c r="CD1" s="409">
        <v>42614</v>
      </c>
      <c r="CE1" s="409">
        <v>42644</v>
      </c>
      <c r="CF1" s="409">
        <v>42675</v>
      </c>
      <c r="CG1" s="409">
        <v>42705</v>
      </c>
      <c r="CH1" s="409">
        <v>42736</v>
      </c>
      <c r="CI1" s="409">
        <v>42767</v>
      </c>
      <c r="CJ1" s="409">
        <v>42795</v>
      </c>
      <c r="CK1" s="409">
        <v>42826</v>
      </c>
      <c r="CL1" s="409">
        <v>42856</v>
      </c>
      <c r="CM1" s="409">
        <v>42887</v>
      </c>
      <c r="CN1" s="409">
        <v>42917</v>
      </c>
      <c r="CO1" s="409">
        <v>42948</v>
      </c>
      <c r="CP1" s="409">
        <v>42979</v>
      </c>
      <c r="CQ1" s="409">
        <v>43009</v>
      </c>
      <c r="CR1" s="409">
        <v>43040</v>
      </c>
      <c r="CS1" s="409">
        <v>43070</v>
      </c>
      <c r="CT1" s="56">
        <v>43101</v>
      </c>
      <c r="CU1" s="56">
        <v>43132</v>
      </c>
      <c r="CV1" s="56">
        <v>43160</v>
      </c>
      <c r="CW1" s="56">
        <v>43191</v>
      </c>
      <c r="CX1" s="56">
        <v>43221</v>
      </c>
      <c r="CY1" s="56">
        <v>43252</v>
      </c>
      <c r="CZ1" s="56">
        <v>43282</v>
      </c>
      <c r="DA1" s="56">
        <v>43313</v>
      </c>
      <c r="DB1" s="56">
        <v>43344</v>
      </c>
      <c r="DC1" s="56">
        <v>43374</v>
      </c>
      <c r="DD1" s="56">
        <v>43405</v>
      </c>
      <c r="DE1" s="56">
        <v>43435</v>
      </c>
      <c r="DF1" s="57">
        <v>43466</v>
      </c>
      <c r="DG1" s="57">
        <v>43497</v>
      </c>
      <c r="DH1" s="57">
        <v>43525</v>
      </c>
      <c r="DI1" s="57">
        <v>43556</v>
      </c>
      <c r="DJ1" s="57">
        <v>43586</v>
      </c>
      <c r="DK1" s="57">
        <v>43617</v>
      </c>
      <c r="DL1" s="57">
        <v>43647</v>
      </c>
      <c r="DM1" s="57">
        <v>43678</v>
      </c>
      <c r="DN1" s="57">
        <v>43709</v>
      </c>
      <c r="DO1" s="57">
        <v>43739</v>
      </c>
      <c r="DP1" s="57">
        <v>43770</v>
      </c>
      <c r="DQ1" s="57">
        <v>43800</v>
      </c>
      <c r="DR1" s="58">
        <v>43831</v>
      </c>
      <c r="DS1" s="58">
        <v>43862</v>
      </c>
      <c r="DT1" s="58">
        <v>43891</v>
      </c>
      <c r="DU1" s="58">
        <v>43922</v>
      </c>
      <c r="DV1" s="58">
        <v>43952</v>
      </c>
      <c r="DW1" s="58">
        <v>43983</v>
      </c>
      <c r="DX1" s="58">
        <v>44013</v>
      </c>
      <c r="DY1" s="58">
        <v>44044</v>
      </c>
      <c r="DZ1" s="58">
        <v>44075</v>
      </c>
      <c r="EA1" s="58">
        <v>44105</v>
      </c>
      <c r="EB1" s="58">
        <v>44136</v>
      </c>
      <c r="EC1" s="58">
        <v>44166</v>
      </c>
      <c r="ED1" s="59">
        <v>44197</v>
      </c>
      <c r="EE1" s="59">
        <v>44228</v>
      </c>
      <c r="EF1" s="59">
        <v>44256</v>
      </c>
      <c r="EG1" s="59">
        <v>44287</v>
      </c>
      <c r="EH1" s="59">
        <v>44317</v>
      </c>
      <c r="EI1" s="59">
        <v>44348</v>
      </c>
      <c r="EJ1" s="59">
        <v>44378</v>
      </c>
      <c r="EK1" s="59">
        <v>44409</v>
      </c>
      <c r="EL1" s="59">
        <v>44440</v>
      </c>
      <c r="EM1" s="59">
        <v>44470</v>
      </c>
      <c r="EN1" s="59">
        <v>44501</v>
      </c>
      <c r="EO1" s="59">
        <v>44531</v>
      </c>
      <c r="EP1" s="60">
        <v>44562</v>
      </c>
      <c r="EQ1" s="60">
        <v>44593</v>
      </c>
      <c r="ER1" s="60">
        <v>44621</v>
      </c>
      <c r="ES1" s="60">
        <v>44652</v>
      </c>
      <c r="ET1" s="60">
        <v>44682</v>
      </c>
      <c r="EU1" s="60">
        <v>44713</v>
      </c>
      <c r="EV1" s="60">
        <v>44743</v>
      </c>
      <c r="EW1" s="60">
        <v>44774</v>
      </c>
      <c r="EX1" s="60">
        <v>44805</v>
      </c>
      <c r="EY1" s="60">
        <v>44835</v>
      </c>
      <c r="EZ1" s="60">
        <v>44866</v>
      </c>
      <c r="FA1" s="60">
        <v>44896</v>
      </c>
      <c r="FB1" s="61">
        <v>44927</v>
      </c>
      <c r="FC1" s="61">
        <v>44958</v>
      </c>
      <c r="FD1" s="61">
        <v>44986</v>
      </c>
      <c r="FE1" s="61">
        <v>45017</v>
      </c>
      <c r="FF1" s="61">
        <v>45047</v>
      </c>
      <c r="FG1" s="61">
        <v>45078</v>
      </c>
      <c r="FH1" s="61">
        <v>45108</v>
      </c>
      <c r="FI1" s="61">
        <v>45139</v>
      </c>
      <c r="FJ1" s="61">
        <v>45170</v>
      </c>
      <c r="FK1" s="61">
        <v>45200</v>
      </c>
      <c r="FL1" s="61">
        <v>45231</v>
      </c>
      <c r="FM1" s="61">
        <v>45261</v>
      </c>
      <c r="FN1" s="409">
        <v>45292</v>
      </c>
      <c r="FO1" s="409">
        <v>45323</v>
      </c>
      <c r="FP1" s="409">
        <v>45352</v>
      </c>
      <c r="FQ1" s="409">
        <v>45383</v>
      </c>
      <c r="FR1" s="409">
        <v>45413</v>
      </c>
      <c r="FS1" s="409">
        <v>45444</v>
      </c>
      <c r="FT1" s="409">
        <v>45474</v>
      </c>
      <c r="FU1" s="409">
        <v>45505</v>
      </c>
      <c r="FV1" s="409">
        <v>45536</v>
      </c>
      <c r="FW1" s="409">
        <v>45566</v>
      </c>
      <c r="FX1" s="409">
        <v>45597</v>
      </c>
      <c r="FY1" s="409">
        <v>45627</v>
      </c>
      <c r="FZ1" s="409">
        <v>45658</v>
      </c>
      <c r="GA1" s="409">
        <v>45689</v>
      </c>
      <c r="GB1" s="409">
        <v>45717</v>
      </c>
      <c r="GC1" s="409">
        <v>45748</v>
      </c>
      <c r="GD1" s="409">
        <v>45778</v>
      </c>
      <c r="GE1" s="409">
        <v>45809</v>
      </c>
      <c r="GF1" s="409">
        <v>45839</v>
      </c>
      <c r="GG1" s="409">
        <v>45870</v>
      </c>
      <c r="GH1" s="409">
        <v>45901</v>
      </c>
      <c r="GI1" s="409">
        <v>45931</v>
      </c>
      <c r="GJ1" s="409">
        <v>45962</v>
      </c>
      <c r="GK1" s="409">
        <v>45992</v>
      </c>
      <c r="GL1" s="409">
        <v>46023</v>
      </c>
      <c r="GM1" s="409">
        <v>46054</v>
      </c>
      <c r="GN1" s="409">
        <v>46082</v>
      </c>
      <c r="GO1" s="409">
        <v>46113</v>
      </c>
      <c r="GP1" s="409">
        <v>46143</v>
      </c>
      <c r="GQ1" s="409">
        <v>46174</v>
      </c>
      <c r="GR1" s="409">
        <v>46204</v>
      </c>
      <c r="GS1" s="409">
        <v>46235</v>
      </c>
      <c r="GT1" s="409">
        <v>46266</v>
      </c>
      <c r="GU1" s="409">
        <v>46296</v>
      </c>
      <c r="GV1" s="409">
        <v>46327</v>
      </c>
      <c r="GW1" s="409">
        <v>46357</v>
      </c>
      <c r="GX1" s="409">
        <v>46388</v>
      </c>
      <c r="GY1" s="409">
        <v>46419</v>
      </c>
      <c r="GZ1" s="409">
        <v>46447</v>
      </c>
      <c r="HA1" s="409">
        <v>46478</v>
      </c>
      <c r="HB1" s="409">
        <v>46508</v>
      </c>
      <c r="HC1" s="409">
        <v>46539</v>
      </c>
      <c r="HD1" s="409">
        <v>46569</v>
      </c>
      <c r="HE1" s="409">
        <v>46600</v>
      </c>
      <c r="HF1" s="409">
        <v>46631</v>
      </c>
      <c r="HG1" s="409">
        <v>46661</v>
      </c>
      <c r="HH1" s="409">
        <v>46692</v>
      </c>
      <c r="HI1" s="409">
        <v>46722</v>
      </c>
      <c r="HJ1" s="409">
        <v>46753</v>
      </c>
      <c r="HK1" s="409">
        <v>46784</v>
      </c>
      <c r="HL1" s="409">
        <v>46813</v>
      </c>
      <c r="HM1" s="409">
        <v>46844</v>
      </c>
      <c r="HN1" s="409">
        <v>46874</v>
      </c>
      <c r="HO1" s="409">
        <v>46905</v>
      </c>
      <c r="HP1" s="409">
        <v>46935</v>
      </c>
      <c r="HQ1" s="409">
        <v>46966</v>
      </c>
      <c r="HR1" s="409">
        <v>46997</v>
      </c>
      <c r="HS1" s="409">
        <v>47027</v>
      </c>
      <c r="HT1" s="409">
        <v>47058</v>
      </c>
      <c r="HU1" s="409">
        <v>47088</v>
      </c>
      <c r="HV1" s="409">
        <v>47119</v>
      </c>
      <c r="HW1" s="409">
        <v>47150</v>
      </c>
      <c r="HX1" s="409">
        <v>47178</v>
      </c>
      <c r="HY1" s="409">
        <v>47209</v>
      </c>
      <c r="HZ1" s="409">
        <v>47239</v>
      </c>
      <c r="IA1" s="409">
        <v>47270</v>
      </c>
      <c r="IB1" s="409">
        <v>47300</v>
      </c>
      <c r="IC1" s="409">
        <v>47331</v>
      </c>
      <c r="ID1" s="409">
        <v>47362</v>
      </c>
      <c r="IE1" s="409">
        <v>47392</v>
      </c>
      <c r="IF1" s="409">
        <v>47423</v>
      </c>
      <c r="IG1" s="409">
        <v>47453</v>
      </c>
      <c r="IH1" s="409">
        <v>47484</v>
      </c>
      <c r="II1" s="409">
        <v>47515</v>
      </c>
      <c r="IJ1" s="409">
        <v>47543</v>
      </c>
      <c r="IK1" s="409">
        <v>47574</v>
      </c>
      <c r="IL1" s="409">
        <v>47604</v>
      </c>
      <c r="IM1" s="409">
        <v>47635</v>
      </c>
      <c r="IN1" s="409">
        <v>47665</v>
      </c>
      <c r="IO1" s="409">
        <v>47696</v>
      </c>
      <c r="IP1" s="409">
        <v>47727</v>
      </c>
      <c r="IQ1" s="409">
        <v>47757</v>
      </c>
      <c r="IR1" s="409">
        <v>47788</v>
      </c>
      <c r="IS1" s="409">
        <v>47818</v>
      </c>
      <c r="IT1" s="409">
        <v>47849</v>
      </c>
      <c r="IU1" s="409">
        <v>47880</v>
      </c>
      <c r="IV1" s="409">
        <v>47908</v>
      </c>
      <c r="IW1" s="409">
        <v>47939</v>
      </c>
      <c r="IX1" s="409">
        <v>47969</v>
      </c>
      <c r="IY1" s="409">
        <v>48000</v>
      </c>
      <c r="IZ1" s="409">
        <v>48030</v>
      </c>
      <c r="JA1" s="409">
        <v>48061</v>
      </c>
      <c r="JB1" s="409">
        <v>48092</v>
      </c>
      <c r="JC1" s="409">
        <v>48122</v>
      </c>
      <c r="JD1" s="409">
        <v>48153</v>
      </c>
      <c r="JE1" s="409">
        <v>48183</v>
      </c>
      <c r="JF1" s="409">
        <v>48214</v>
      </c>
      <c r="JG1" s="409">
        <v>48245</v>
      </c>
      <c r="JH1" s="409">
        <v>48274</v>
      </c>
      <c r="JI1" s="409">
        <v>48305</v>
      </c>
      <c r="JJ1" s="409">
        <v>48335</v>
      </c>
      <c r="JK1" s="409">
        <v>48366</v>
      </c>
      <c r="JL1" s="409">
        <v>48396</v>
      </c>
      <c r="JM1" s="409">
        <v>48427</v>
      </c>
      <c r="JN1" s="409">
        <v>48458</v>
      </c>
      <c r="JO1" s="409">
        <v>48488</v>
      </c>
      <c r="JP1" s="409">
        <v>48519</v>
      </c>
      <c r="JQ1" s="409">
        <v>48549</v>
      </c>
      <c r="JR1" s="409">
        <v>48580</v>
      </c>
      <c r="JS1" s="409">
        <v>48611</v>
      </c>
      <c r="JT1" s="409">
        <v>48639</v>
      </c>
      <c r="JU1" s="409">
        <v>48670</v>
      </c>
      <c r="JV1" s="409">
        <v>48700</v>
      </c>
      <c r="JW1" s="409">
        <v>48731</v>
      </c>
      <c r="JX1" s="409">
        <v>48761</v>
      </c>
      <c r="JY1" s="409">
        <v>48792</v>
      </c>
      <c r="JZ1" s="409">
        <v>48823</v>
      </c>
      <c r="KA1" s="409">
        <v>48853</v>
      </c>
      <c r="KB1" s="409">
        <v>48884</v>
      </c>
      <c r="KC1" s="409">
        <v>48914</v>
      </c>
      <c r="KD1" s="409">
        <v>48945</v>
      </c>
      <c r="KE1" s="409">
        <v>48976</v>
      </c>
      <c r="KF1" s="409">
        <v>49004</v>
      </c>
      <c r="KG1" s="409">
        <v>49035</v>
      </c>
      <c r="KH1" s="409">
        <v>49065</v>
      </c>
      <c r="KI1" s="409">
        <v>49096</v>
      </c>
      <c r="KJ1" s="409">
        <v>49126</v>
      </c>
    </row>
    <row r="3" spans="1:296" x14ac:dyDescent="0.3">
      <c r="A3" s="410" t="s">
        <v>290</v>
      </c>
    </row>
    <row r="5" spans="1:296" ht="16.2" thickBot="1" x14ac:dyDescent="0.35">
      <c r="A5" t="s">
        <v>494</v>
      </c>
      <c r="BD5" s="128">
        <v>12</v>
      </c>
    </row>
    <row r="6" spans="1:296" ht="16.2" thickBot="1" x14ac:dyDescent="0.35">
      <c r="A6" t="s">
        <v>49</v>
      </c>
      <c r="BD6" s="144">
        <v>7000000000</v>
      </c>
    </row>
    <row r="7" spans="1:296" ht="16.2" thickBot="1" x14ac:dyDescent="0.35">
      <c r="A7" t="s">
        <v>495</v>
      </c>
      <c r="BD7" s="1076">
        <v>0.05</v>
      </c>
    </row>
    <row r="8" spans="1:296" ht="16.2" thickBot="1" x14ac:dyDescent="0.35">
      <c r="A8" t="s">
        <v>496</v>
      </c>
      <c r="BD8" s="1076">
        <v>0.4</v>
      </c>
    </row>
    <row r="9" spans="1:296" ht="16.2" thickBot="1" x14ac:dyDescent="0.35">
      <c r="A9" t="s">
        <v>497</v>
      </c>
      <c r="BD9" s="1076">
        <v>0.6</v>
      </c>
    </row>
    <row r="10" spans="1:296" ht="16.2" thickBot="1" x14ac:dyDescent="0.35">
      <c r="A10" t="s">
        <v>498</v>
      </c>
      <c r="BD10" s="217">
        <v>20</v>
      </c>
    </row>
    <row r="11" spans="1:296" ht="16.2" thickBot="1" x14ac:dyDescent="0.35">
      <c r="A11" t="s">
        <v>499</v>
      </c>
      <c r="BD11" s="170">
        <f>+BD10*12</f>
        <v>240</v>
      </c>
    </row>
    <row r="12" spans="1:296" ht="16.2" thickBot="1" x14ac:dyDescent="0.35">
      <c r="A12" t="s">
        <v>500</v>
      </c>
      <c r="BD12" s="170" t="s">
        <v>501</v>
      </c>
    </row>
    <row r="13" spans="1:296" x14ac:dyDescent="0.3">
      <c r="A13"/>
    </row>
    <row r="14" spans="1:296" ht="16.2" thickBot="1" x14ac:dyDescent="0.35">
      <c r="A14" t="s">
        <v>502</v>
      </c>
      <c r="BD14" s="351">
        <v>1</v>
      </c>
      <c r="BE14" s="5">
        <v>1</v>
      </c>
      <c r="BF14" s="5">
        <f>+BE14+1</f>
        <v>2</v>
      </c>
      <c r="BG14" s="5">
        <f t="shared" ref="BG14:DR14" si="0">+BF14+1</f>
        <v>3</v>
      </c>
      <c r="BH14" s="5">
        <f t="shared" si="0"/>
        <v>4</v>
      </c>
      <c r="BI14" s="5">
        <f t="shared" si="0"/>
        <v>5</v>
      </c>
      <c r="BJ14" s="5">
        <f t="shared" si="0"/>
        <v>6</v>
      </c>
      <c r="BK14" s="5">
        <f t="shared" si="0"/>
        <v>7</v>
      </c>
      <c r="BL14" s="5">
        <f t="shared" si="0"/>
        <v>8</v>
      </c>
      <c r="BM14" s="5">
        <f t="shared" si="0"/>
        <v>9</v>
      </c>
      <c r="BN14" s="5">
        <f t="shared" si="0"/>
        <v>10</v>
      </c>
      <c r="BO14" s="5">
        <f t="shared" si="0"/>
        <v>11</v>
      </c>
      <c r="BP14" s="5">
        <f t="shared" si="0"/>
        <v>12</v>
      </c>
      <c r="BQ14" s="5">
        <f t="shared" si="0"/>
        <v>13</v>
      </c>
      <c r="BR14" s="5">
        <f t="shared" si="0"/>
        <v>14</v>
      </c>
      <c r="BS14" s="5">
        <f t="shared" si="0"/>
        <v>15</v>
      </c>
      <c r="BT14" s="5">
        <f t="shared" si="0"/>
        <v>16</v>
      </c>
      <c r="BU14" s="5">
        <f t="shared" si="0"/>
        <v>17</v>
      </c>
      <c r="BV14" s="5">
        <f t="shared" si="0"/>
        <v>18</v>
      </c>
      <c r="BW14" s="5">
        <f t="shared" si="0"/>
        <v>19</v>
      </c>
      <c r="BX14" s="5">
        <f t="shared" si="0"/>
        <v>20</v>
      </c>
      <c r="BY14" s="5">
        <f t="shared" si="0"/>
        <v>21</v>
      </c>
      <c r="BZ14" s="5">
        <f t="shared" si="0"/>
        <v>22</v>
      </c>
      <c r="CA14" s="5">
        <f t="shared" si="0"/>
        <v>23</v>
      </c>
      <c r="CB14" s="5">
        <f t="shared" si="0"/>
        <v>24</v>
      </c>
      <c r="CC14" s="5">
        <f t="shared" si="0"/>
        <v>25</v>
      </c>
      <c r="CD14" s="5">
        <f t="shared" si="0"/>
        <v>26</v>
      </c>
      <c r="CE14" s="5">
        <f t="shared" si="0"/>
        <v>27</v>
      </c>
      <c r="CF14" s="5">
        <f t="shared" si="0"/>
        <v>28</v>
      </c>
      <c r="CG14" s="5">
        <f t="shared" si="0"/>
        <v>29</v>
      </c>
      <c r="CH14" s="5">
        <f t="shared" si="0"/>
        <v>30</v>
      </c>
      <c r="CI14" s="5">
        <f t="shared" si="0"/>
        <v>31</v>
      </c>
      <c r="CJ14" s="5">
        <f t="shared" si="0"/>
        <v>32</v>
      </c>
      <c r="CK14" s="5">
        <f t="shared" si="0"/>
        <v>33</v>
      </c>
      <c r="CL14" s="5">
        <f t="shared" si="0"/>
        <v>34</v>
      </c>
      <c r="CM14" s="5">
        <f t="shared" si="0"/>
        <v>35</v>
      </c>
      <c r="CN14" s="5">
        <f t="shared" si="0"/>
        <v>36</v>
      </c>
      <c r="CO14" s="5">
        <f t="shared" si="0"/>
        <v>37</v>
      </c>
      <c r="CP14" s="5">
        <f t="shared" si="0"/>
        <v>38</v>
      </c>
      <c r="CQ14" s="5">
        <f t="shared" si="0"/>
        <v>39</v>
      </c>
      <c r="CR14" s="5">
        <f t="shared" si="0"/>
        <v>40</v>
      </c>
      <c r="CS14" s="5">
        <f t="shared" si="0"/>
        <v>41</v>
      </c>
      <c r="CT14" s="5">
        <f t="shared" si="0"/>
        <v>42</v>
      </c>
      <c r="CU14" s="5">
        <f t="shared" si="0"/>
        <v>43</v>
      </c>
      <c r="CV14" s="5">
        <f t="shared" si="0"/>
        <v>44</v>
      </c>
      <c r="CW14" s="5">
        <f t="shared" si="0"/>
        <v>45</v>
      </c>
      <c r="CX14" s="5">
        <f t="shared" si="0"/>
        <v>46</v>
      </c>
      <c r="CY14" s="5">
        <f t="shared" si="0"/>
        <v>47</v>
      </c>
      <c r="CZ14" s="5">
        <f t="shared" si="0"/>
        <v>48</v>
      </c>
      <c r="DA14" s="5">
        <f t="shared" si="0"/>
        <v>49</v>
      </c>
      <c r="DB14" s="5">
        <f t="shared" si="0"/>
        <v>50</v>
      </c>
      <c r="DC14" s="5">
        <f t="shared" si="0"/>
        <v>51</v>
      </c>
      <c r="DD14" s="5">
        <f t="shared" si="0"/>
        <v>52</v>
      </c>
      <c r="DE14" s="5">
        <f t="shared" si="0"/>
        <v>53</v>
      </c>
      <c r="DF14" s="5">
        <f t="shared" si="0"/>
        <v>54</v>
      </c>
      <c r="DG14" s="5">
        <f t="shared" si="0"/>
        <v>55</v>
      </c>
      <c r="DH14" s="5">
        <f t="shared" si="0"/>
        <v>56</v>
      </c>
      <c r="DI14" s="5">
        <f t="shared" si="0"/>
        <v>57</v>
      </c>
      <c r="DJ14" s="5">
        <f t="shared" si="0"/>
        <v>58</v>
      </c>
      <c r="DK14" s="5">
        <f t="shared" si="0"/>
        <v>59</v>
      </c>
      <c r="DL14" s="5">
        <f t="shared" si="0"/>
        <v>60</v>
      </c>
      <c r="DM14" s="5">
        <f t="shared" si="0"/>
        <v>61</v>
      </c>
      <c r="DN14" s="5">
        <f t="shared" si="0"/>
        <v>62</v>
      </c>
      <c r="DO14" s="5">
        <f t="shared" si="0"/>
        <v>63</v>
      </c>
      <c r="DP14" s="5">
        <f t="shared" si="0"/>
        <v>64</v>
      </c>
      <c r="DQ14" s="5">
        <f t="shared" si="0"/>
        <v>65</v>
      </c>
      <c r="DR14" s="5">
        <f t="shared" si="0"/>
        <v>66</v>
      </c>
      <c r="DS14" s="5">
        <f t="shared" ref="DS14:GD14" si="1">+DR14+1</f>
        <v>67</v>
      </c>
      <c r="DT14" s="5">
        <f t="shared" si="1"/>
        <v>68</v>
      </c>
      <c r="DU14" s="5">
        <f t="shared" si="1"/>
        <v>69</v>
      </c>
      <c r="DV14" s="5">
        <f t="shared" si="1"/>
        <v>70</v>
      </c>
      <c r="DW14" s="5">
        <f t="shared" si="1"/>
        <v>71</v>
      </c>
      <c r="DX14" s="5">
        <f t="shared" si="1"/>
        <v>72</v>
      </c>
      <c r="DY14" s="5">
        <f t="shared" si="1"/>
        <v>73</v>
      </c>
      <c r="DZ14" s="5">
        <f t="shared" si="1"/>
        <v>74</v>
      </c>
      <c r="EA14" s="5">
        <f t="shared" si="1"/>
        <v>75</v>
      </c>
      <c r="EB14" s="5">
        <f t="shared" si="1"/>
        <v>76</v>
      </c>
      <c r="EC14" s="5">
        <f t="shared" si="1"/>
        <v>77</v>
      </c>
      <c r="ED14" s="5">
        <f t="shared" si="1"/>
        <v>78</v>
      </c>
      <c r="EE14" s="5">
        <f t="shared" si="1"/>
        <v>79</v>
      </c>
      <c r="EF14" s="5">
        <f t="shared" si="1"/>
        <v>80</v>
      </c>
      <c r="EG14" s="5">
        <f t="shared" si="1"/>
        <v>81</v>
      </c>
      <c r="EH14" s="5">
        <f t="shared" si="1"/>
        <v>82</v>
      </c>
      <c r="EI14" s="5">
        <f t="shared" si="1"/>
        <v>83</v>
      </c>
      <c r="EJ14" s="5">
        <f t="shared" si="1"/>
        <v>84</v>
      </c>
      <c r="EK14" s="5">
        <f t="shared" si="1"/>
        <v>85</v>
      </c>
      <c r="EL14" s="5">
        <f t="shared" si="1"/>
        <v>86</v>
      </c>
      <c r="EM14" s="5">
        <f t="shared" si="1"/>
        <v>87</v>
      </c>
      <c r="EN14" s="5">
        <f t="shared" si="1"/>
        <v>88</v>
      </c>
      <c r="EO14" s="5">
        <f t="shared" si="1"/>
        <v>89</v>
      </c>
      <c r="EP14" s="5">
        <f t="shared" si="1"/>
        <v>90</v>
      </c>
      <c r="EQ14" s="5">
        <f t="shared" si="1"/>
        <v>91</v>
      </c>
      <c r="ER14" s="5">
        <f t="shared" si="1"/>
        <v>92</v>
      </c>
      <c r="ES14" s="5">
        <f t="shared" si="1"/>
        <v>93</v>
      </c>
      <c r="ET14" s="5">
        <f t="shared" si="1"/>
        <v>94</v>
      </c>
      <c r="EU14" s="5">
        <f t="shared" si="1"/>
        <v>95</v>
      </c>
      <c r="EV14" s="5">
        <f t="shared" si="1"/>
        <v>96</v>
      </c>
      <c r="EW14" s="5">
        <f t="shared" si="1"/>
        <v>97</v>
      </c>
      <c r="EX14" s="5">
        <f t="shared" si="1"/>
        <v>98</v>
      </c>
      <c r="EY14" s="5">
        <f t="shared" si="1"/>
        <v>99</v>
      </c>
      <c r="EZ14" s="5">
        <f t="shared" si="1"/>
        <v>100</v>
      </c>
      <c r="FA14" s="5">
        <f t="shared" si="1"/>
        <v>101</v>
      </c>
      <c r="FB14" s="5">
        <f t="shared" si="1"/>
        <v>102</v>
      </c>
      <c r="FC14" s="5">
        <f t="shared" si="1"/>
        <v>103</v>
      </c>
      <c r="FD14" s="5">
        <f t="shared" si="1"/>
        <v>104</v>
      </c>
      <c r="FE14" s="5">
        <f t="shared" si="1"/>
        <v>105</v>
      </c>
      <c r="FF14" s="5">
        <f t="shared" si="1"/>
        <v>106</v>
      </c>
      <c r="FG14" s="5">
        <f t="shared" si="1"/>
        <v>107</v>
      </c>
      <c r="FH14" s="5">
        <f t="shared" si="1"/>
        <v>108</v>
      </c>
      <c r="FI14" s="5">
        <f t="shared" si="1"/>
        <v>109</v>
      </c>
      <c r="FJ14" s="5">
        <f t="shared" si="1"/>
        <v>110</v>
      </c>
      <c r="FK14" s="5">
        <f t="shared" si="1"/>
        <v>111</v>
      </c>
      <c r="FL14" s="5">
        <f t="shared" si="1"/>
        <v>112</v>
      </c>
      <c r="FM14" s="5">
        <f t="shared" si="1"/>
        <v>113</v>
      </c>
      <c r="FN14" s="5">
        <f t="shared" si="1"/>
        <v>114</v>
      </c>
      <c r="FO14" s="5">
        <f t="shared" si="1"/>
        <v>115</v>
      </c>
      <c r="FP14" s="5">
        <f t="shared" si="1"/>
        <v>116</v>
      </c>
      <c r="FQ14" s="5">
        <f t="shared" si="1"/>
        <v>117</v>
      </c>
      <c r="FR14" s="5">
        <f t="shared" si="1"/>
        <v>118</v>
      </c>
      <c r="FS14" s="5">
        <f t="shared" si="1"/>
        <v>119</v>
      </c>
      <c r="FT14" s="5">
        <f t="shared" si="1"/>
        <v>120</v>
      </c>
      <c r="FU14" s="5">
        <f t="shared" si="1"/>
        <v>121</v>
      </c>
      <c r="FV14" s="5">
        <f t="shared" si="1"/>
        <v>122</v>
      </c>
      <c r="FW14" s="5">
        <f t="shared" si="1"/>
        <v>123</v>
      </c>
      <c r="FX14" s="5">
        <f t="shared" si="1"/>
        <v>124</v>
      </c>
      <c r="FY14" s="5">
        <f t="shared" si="1"/>
        <v>125</v>
      </c>
      <c r="FZ14" s="5">
        <f t="shared" si="1"/>
        <v>126</v>
      </c>
      <c r="GA14" s="5">
        <f t="shared" si="1"/>
        <v>127</v>
      </c>
      <c r="GB14" s="5">
        <f t="shared" si="1"/>
        <v>128</v>
      </c>
      <c r="GC14" s="5">
        <f t="shared" si="1"/>
        <v>129</v>
      </c>
      <c r="GD14" s="5">
        <f t="shared" si="1"/>
        <v>130</v>
      </c>
      <c r="GE14" s="5">
        <f t="shared" ref="GE14:IB14" si="2">+GD14+1</f>
        <v>131</v>
      </c>
      <c r="GF14" s="5">
        <f t="shared" si="2"/>
        <v>132</v>
      </c>
      <c r="GG14" s="5">
        <f t="shared" si="2"/>
        <v>133</v>
      </c>
      <c r="GH14" s="5">
        <f t="shared" si="2"/>
        <v>134</v>
      </c>
      <c r="GI14" s="5">
        <f t="shared" si="2"/>
        <v>135</v>
      </c>
      <c r="GJ14" s="5">
        <f t="shared" si="2"/>
        <v>136</v>
      </c>
      <c r="GK14" s="5">
        <f t="shared" si="2"/>
        <v>137</v>
      </c>
      <c r="GL14" s="5">
        <f t="shared" si="2"/>
        <v>138</v>
      </c>
      <c r="GM14" s="5">
        <f t="shared" si="2"/>
        <v>139</v>
      </c>
      <c r="GN14" s="5">
        <f t="shared" si="2"/>
        <v>140</v>
      </c>
      <c r="GO14" s="5">
        <f t="shared" si="2"/>
        <v>141</v>
      </c>
      <c r="GP14" s="5">
        <f t="shared" si="2"/>
        <v>142</v>
      </c>
      <c r="GQ14" s="5">
        <f t="shared" si="2"/>
        <v>143</v>
      </c>
      <c r="GR14" s="5">
        <f t="shared" si="2"/>
        <v>144</v>
      </c>
      <c r="GS14" s="5">
        <f t="shared" si="2"/>
        <v>145</v>
      </c>
      <c r="GT14" s="5">
        <f t="shared" si="2"/>
        <v>146</v>
      </c>
      <c r="GU14" s="5">
        <f t="shared" si="2"/>
        <v>147</v>
      </c>
      <c r="GV14" s="5">
        <f t="shared" si="2"/>
        <v>148</v>
      </c>
      <c r="GW14" s="5">
        <f t="shared" si="2"/>
        <v>149</v>
      </c>
      <c r="GX14" s="5">
        <f t="shared" si="2"/>
        <v>150</v>
      </c>
      <c r="GY14" s="5">
        <f t="shared" si="2"/>
        <v>151</v>
      </c>
      <c r="GZ14" s="5">
        <f t="shared" si="2"/>
        <v>152</v>
      </c>
      <c r="HA14" s="5">
        <f t="shared" si="2"/>
        <v>153</v>
      </c>
      <c r="HB14" s="5">
        <f t="shared" si="2"/>
        <v>154</v>
      </c>
      <c r="HC14" s="5">
        <f t="shared" si="2"/>
        <v>155</v>
      </c>
      <c r="HD14" s="5">
        <f t="shared" si="2"/>
        <v>156</v>
      </c>
      <c r="HE14" s="5">
        <f t="shared" si="2"/>
        <v>157</v>
      </c>
      <c r="HF14" s="5">
        <f t="shared" si="2"/>
        <v>158</v>
      </c>
      <c r="HG14" s="5">
        <f t="shared" si="2"/>
        <v>159</v>
      </c>
      <c r="HH14" s="5">
        <f t="shared" si="2"/>
        <v>160</v>
      </c>
      <c r="HI14" s="5">
        <f t="shared" si="2"/>
        <v>161</v>
      </c>
      <c r="HJ14" s="5">
        <f t="shared" si="2"/>
        <v>162</v>
      </c>
      <c r="HK14" s="5">
        <f t="shared" si="2"/>
        <v>163</v>
      </c>
      <c r="HL14" s="5">
        <f t="shared" si="2"/>
        <v>164</v>
      </c>
      <c r="HM14" s="5">
        <f t="shared" si="2"/>
        <v>165</v>
      </c>
      <c r="HN14" s="5">
        <f t="shared" si="2"/>
        <v>166</v>
      </c>
      <c r="HO14" s="5">
        <f t="shared" si="2"/>
        <v>167</v>
      </c>
      <c r="HP14" s="5">
        <f t="shared" si="2"/>
        <v>168</v>
      </c>
      <c r="HQ14" s="5">
        <f t="shared" si="2"/>
        <v>169</v>
      </c>
      <c r="HR14" s="5">
        <f t="shared" si="2"/>
        <v>170</v>
      </c>
      <c r="HS14" s="5">
        <f t="shared" si="2"/>
        <v>171</v>
      </c>
      <c r="HT14" s="5">
        <f t="shared" si="2"/>
        <v>172</v>
      </c>
      <c r="HU14" s="5">
        <f t="shared" si="2"/>
        <v>173</v>
      </c>
      <c r="HV14" s="5">
        <f t="shared" si="2"/>
        <v>174</v>
      </c>
      <c r="HW14" s="5">
        <f t="shared" si="2"/>
        <v>175</v>
      </c>
      <c r="HX14" s="5">
        <f t="shared" si="2"/>
        <v>176</v>
      </c>
      <c r="HY14" s="5">
        <f t="shared" si="2"/>
        <v>177</v>
      </c>
      <c r="HZ14" s="5">
        <f t="shared" si="2"/>
        <v>178</v>
      </c>
      <c r="IA14" s="5">
        <f t="shared" si="2"/>
        <v>179</v>
      </c>
      <c r="IB14" s="5">
        <f t="shared" si="2"/>
        <v>180</v>
      </c>
      <c r="IC14" s="5">
        <f>+IB14+1</f>
        <v>181</v>
      </c>
      <c r="ID14" s="5">
        <f t="shared" ref="ID14:KJ14" si="3">+IC14+1</f>
        <v>182</v>
      </c>
      <c r="IE14" s="5">
        <f t="shared" si="3"/>
        <v>183</v>
      </c>
      <c r="IF14" s="5">
        <f t="shared" si="3"/>
        <v>184</v>
      </c>
      <c r="IG14" s="5">
        <f t="shared" si="3"/>
        <v>185</v>
      </c>
      <c r="IH14" s="5">
        <f t="shared" si="3"/>
        <v>186</v>
      </c>
      <c r="II14" s="5">
        <f t="shared" si="3"/>
        <v>187</v>
      </c>
      <c r="IJ14" s="5">
        <f t="shared" si="3"/>
        <v>188</v>
      </c>
      <c r="IK14" s="5">
        <f t="shared" si="3"/>
        <v>189</v>
      </c>
      <c r="IL14" s="5">
        <f t="shared" si="3"/>
        <v>190</v>
      </c>
      <c r="IM14" s="5">
        <f t="shared" si="3"/>
        <v>191</v>
      </c>
      <c r="IN14" s="5">
        <f t="shared" si="3"/>
        <v>192</v>
      </c>
      <c r="IO14" s="5">
        <f t="shared" si="3"/>
        <v>193</v>
      </c>
      <c r="IP14" s="5">
        <f t="shared" si="3"/>
        <v>194</v>
      </c>
      <c r="IQ14" s="5">
        <f t="shared" si="3"/>
        <v>195</v>
      </c>
      <c r="IR14" s="5">
        <f t="shared" si="3"/>
        <v>196</v>
      </c>
      <c r="IS14" s="5">
        <f t="shared" si="3"/>
        <v>197</v>
      </c>
      <c r="IT14" s="5">
        <f t="shared" si="3"/>
        <v>198</v>
      </c>
      <c r="IU14" s="5">
        <f t="shared" si="3"/>
        <v>199</v>
      </c>
      <c r="IV14" s="5">
        <f t="shared" si="3"/>
        <v>200</v>
      </c>
      <c r="IW14" s="5">
        <f t="shared" si="3"/>
        <v>201</v>
      </c>
      <c r="IX14" s="5">
        <f t="shared" si="3"/>
        <v>202</v>
      </c>
      <c r="IY14" s="5">
        <f t="shared" si="3"/>
        <v>203</v>
      </c>
      <c r="IZ14" s="5">
        <f t="shared" si="3"/>
        <v>204</v>
      </c>
      <c r="JA14" s="5">
        <f t="shared" si="3"/>
        <v>205</v>
      </c>
      <c r="JB14" s="5">
        <f t="shared" si="3"/>
        <v>206</v>
      </c>
      <c r="JC14" s="5">
        <f t="shared" si="3"/>
        <v>207</v>
      </c>
      <c r="JD14" s="5">
        <f t="shared" si="3"/>
        <v>208</v>
      </c>
      <c r="JE14" s="5">
        <f t="shared" si="3"/>
        <v>209</v>
      </c>
      <c r="JF14" s="5">
        <f t="shared" si="3"/>
        <v>210</v>
      </c>
      <c r="JG14" s="5">
        <f t="shared" si="3"/>
        <v>211</v>
      </c>
      <c r="JH14" s="5">
        <f t="shared" si="3"/>
        <v>212</v>
      </c>
      <c r="JI14" s="5">
        <f t="shared" si="3"/>
        <v>213</v>
      </c>
      <c r="JJ14" s="5">
        <f t="shared" si="3"/>
        <v>214</v>
      </c>
      <c r="JK14" s="5">
        <f t="shared" si="3"/>
        <v>215</v>
      </c>
      <c r="JL14" s="5">
        <f t="shared" si="3"/>
        <v>216</v>
      </c>
      <c r="JM14" s="5">
        <f t="shared" si="3"/>
        <v>217</v>
      </c>
      <c r="JN14" s="5">
        <f t="shared" si="3"/>
        <v>218</v>
      </c>
      <c r="JO14" s="5">
        <f t="shared" si="3"/>
        <v>219</v>
      </c>
      <c r="JP14" s="5">
        <f t="shared" si="3"/>
        <v>220</v>
      </c>
      <c r="JQ14" s="5">
        <f t="shared" si="3"/>
        <v>221</v>
      </c>
      <c r="JR14" s="5">
        <f t="shared" si="3"/>
        <v>222</v>
      </c>
      <c r="JS14" s="5">
        <f t="shared" si="3"/>
        <v>223</v>
      </c>
      <c r="JT14" s="5">
        <f t="shared" si="3"/>
        <v>224</v>
      </c>
      <c r="JU14" s="5">
        <f t="shared" si="3"/>
        <v>225</v>
      </c>
      <c r="JV14" s="5">
        <f t="shared" si="3"/>
        <v>226</v>
      </c>
      <c r="JW14" s="5">
        <f t="shared" si="3"/>
        <v>227</v>
      </c>
      <c r="JX14" s="5">
        <f t="shared" si="3"/>
        <v>228</v>
      </c>
      <c r="JY14" s="5">
        <f t="shared" si="3"/>
        <v>229</v>
      </c>
      <c r="JZ14" s="5">
        <f t="shared" si="3"/>
        <v>230</v>
      </c>
      <c r="KA14" s="5">
        <f t="shared" si="3"/>
        <v>231</v>
      </c>
      <c r="KB14" s="5">
        <f t="shared" si="3"/>
        <v>232</v>
      </c>
      <c r="KC14" s="5">
        <f t="shared" si="3"/>
        <v>233</v>
      </c>
      <c r="KD14" s="5">
        <f t="shared" si="3"/>
        <v>234</v>
      </c>
      <c r="KE14" s="5">
        <f t="shared" si="3"/>
        <v>235</v>
      </c>
      <c r="KF14" s="5">
        <f t="shared" si="3"/>
        <v>236</v>
      </c>
      <c r="KG14" s="5">
        <f t="shared" si="3"/>
        <v>237</v>
      </c>
      <c r="KH14" s="5">
        <f t="shared" si="3"/>
        <v>238</v>
      </c>
      <c r="KI14" s="5">
        <f t="shared" si="3"/>
        <v>239</v>
      </c>
      <c r="KJ14" s="5">
        <f t="shared" si="3"/>
        <v>240</v>
      </c>
    </row>
    <row r="15" spans="1:296" ht="16.2" thickBot="1" x14ac:dyDescent="0.35">
      <c r="A15" t="s">
        <v>229</v>
      </c>
      <c r="BD15" s="351">
        <v>0.4</v>
      </c>
    </row>
    <row r="16" spans="1:296" ht="16.2" thickBot="1" x14ac:dyDescent="0.35">
      <c r="A16" t="s">
        <v>503</v>
      </c>
      <c r="BD16" s="1076">
        <v>0.2</v>
      </c>
    </row>
    <row r="17" spans="1:296" x14ac:dyDescent="0.3">
      <c r="A17"/>
      <c r="BD17" s="397"/>
    </row>
    <row r="18" spans="1:296" ht="16.2" thickBot="1" x14ac:dyDescent="0.35">
      <c r="A18" t="s">
        <v>504</v>
      </c>
      <c r="BD18" s="351">
        <v>0.4</v>
      </c>
      <c r="BE18" s="351">
        <f>+BD18</f>
        <v>0.4</v>
      </c>
      <c r="BF18" s="351">
        <f t="shared" ref="BF18:DQ18" si="4">+BE18</f>
        <v>0.4</v>
      </c>
      <c r="BG18" s="351">
        <f t="shared" si="4"/>
        <v>0.4</v>
      </c>
      <c r="BH18" s="351">
        <f t="shared" si="4"/>
        <v>0.4</v>
      </c>
      <c r="BI18" s="351">
        <f t="shared" si="4"/>
        <v>0.4</v>
      </c>
      <c r="BJ18" s="351">
        <f t="shared" si="4"/>
        <v>0.4</v>
      </c>
      <c r="BK18" s="351">
        <f t="shared" si="4"/>
        <v>0.4</v>
      </c>
      <c r="BL18" s="351">
        <f t="shared" si="4"/>
        <v>0.4</v>
      </c>
      <c r="BM18" s="351">
        <f t="shared" si="4"/>
        <v>0.4</v>
      </c>
      <c r="BN18" s="351">
        <f t="shared" si="4"/>
        <v>0.4</v>
      </c>
      <c r="BO18" s="351">
        <f t="shared" si="4"/>
        <v>0.4</v>
      </c>
      <c r="BP18" s="351">
        <f t="shared" si="4"/>
        <v>0.4</v>
      </c>
      <c r="BQ18" s="351">
        <f t="shared" si="4"/>
        <v>0.4</v>
      </c>
      <c r="BR18" s="351">
        <f t="shared" si="4"/>
        <v>0.4</v>
      </c>
      <c r="BS18" s="351">
        <f t="shared" si="4"/>
        <v>0.4</v>
      </c>
      <c r="BT18" s="351">
        <f t="shared" si="4"/>
        <v>0.4</v>
      </c>
      <c r="BU18" s="351">
        <f t="shared" si="4"/>
        <v>0.4</v>
      </c>
      <c r="BV18" s="351">
        <f t="shared" si="4"/>
        <v>0.4</v>
      </c>
      <c r="BW18" s="351">
        <f t="shared" si="4"/>
        <v>0.4</v>
      </c>
      <c r="BX18" s="351">
        <f t="shared" si="4"/>
        <v>0.4</v>
      </c>
      <c r="BY18" s="351">
        <f t="shared" si="4"/>
        <v>0.4</v>
      </c>
      <c r="BZ18" s="351">
        <f t="shared" si="4"/>
        <v>0.4</v>
      </c>
      <c r="CA18" s="351">
        <f t="shared" si="4"/>
        <v>0.4</v>
      </c>
      <c r="CB18" s="351">
        <f t="shared" si="4"/>
        <v>0.4</v>
      </c>
      <c r="CC18" s="351">
        <f t="shared" si="4"/>
        <v>0.4</v>
      </c>
      <c r="CD18" s="351">
        <f t="shared" si="4"/>
        <v>0.4</v>
      </c>
      <c r="CE18" s="351">
        <f t="shared" si="4"/>
        <v>0.4</v>
      </c>
      <c r="CF18" s="351">
        <f t="shared" si="4"/>
        <v>0.4</v>
      </c>
      <c r="CG18" s="351">
        <f t="shared" si="4"/>
        <v>0.4</v>
      </c>
      <c r="CH18" s="351">
        <f t="shared" si="4"/>
        <v>0.4</v>
      </c>
      <c r="CI18" s="351">
        <f t="shared" si="4"/>
        <v>0.4</v>
      </c>
      <c r="CJ18" s="351">
        <f t="shared" si="4"/>
        <v>0.4</v>
      </c>
      <c r="CK18" s="351">
        <f t="shared" si="4"/>
        <v>0.4</v>
      </c>
      <c r="CL18" s="351">
        <f t="shared" si="4"/>
        <v>0.4</v>
      </c>
      <c r="CM18" s="351">
        <f t="shared" si="4"/>
        <v>0.4</v>
      </c>
      <c r="CN18" s="351">
        <f t="shared" si="4"/>
        <v>0.4</v>
      </c>
      <c r="CO18" s="351">
        <f t="shared" si="4"/>
        <v>0.4</v>
      </c>
      <c r="CP18" s="351">
        <f t="shared" si="4"/>
        <v>0.4</v>
      </c>
      <c r="CQ18" s="351">
        <f t="shared" si="4"/>
        <v>0.4</v>
      </c>
      <c r="CR18" s="351">
        <f t="shared" si="4"/>
        <v>0.4</v>
      </c>
      <c r="CS18" s="351">
        <f t="shared" si="4"/>
        <v>0.4</v>
      </c>
      <c r="CT18" s="351">
        <f t="shared" si="4"/>
        <v>0.4</v>
      </c>
      <c r="CU18" s="351">
        <f t="shared" si="4"/>
        <v>0.4</v>
      </c>
      <c r="CV18" s="351">
        <f t="shared" si="4"/>
        <v>0.4</v>
      </c>
      <c r="CW18" s="351">
        <f t="shared" si="4"/>
        <v>0.4</v>
      </c>
      <c r="CX18" s="351">
        <f t="shared" si="4"/>
        <v>0.4</v>
      </c>
      <c r="CY18" s="351">
        <f t="shared" si="4"/>
        <v>0.4</v>
      </c>
      <c r="CZ18" s="351">
        <f t="shared" si="4"/>
        <v>0.4</v>
      </c>
      <c r="DA18" s="351">
        <f t="shared" si="4"/>
        <v>0.4</v>
      </c>
      <c r="DB18" s="351">
        <f t="shared" si="4"/>
        <v>0.4</v>
      </c>
      <c r="DC18" s="351">
        <f t="shared" si="4"/>
        <v>0.4</v>
      </c>
      <c r="DD18" s="351">
        <f t="shared" si="4"/>
        <v>0.4</v>
      </c>
      <c r="DE18" s="351">
        <f t="shared" si="4"/>
        <v>0.4</v>
      </c>
      <c r="DF18" s="351">
        <f t="shared" si="4"/>
        <v>0.4</v>
      </c>
      <c r="DG18" s="351">
        <f t="shared" si="4"/>
        <v>0.4</v>
      </c>
      <c r="DH18" s="351">
        <f t="shared" si="4"/>
        <v>0.4</v>
      </c>
      <c r="DI18" s="351">
        <f t="shared" si="4"/>
        <v>0.4</v>
      </c>
      <c r="DJ18" s="351">
        <f t="shared" si="4"/>
        <v>0.4</v>
      </c>
      <c r="DK18" s="351">
        <f t="shared" si="4"/>
        <v>0.4</v>
      </c>
      <c r="DL18" s="351">
        <f t="shared" si="4"/>
        <v>0.4</v>
      </c>
      <c r="DM18" s="351">
        <f t="shared" si="4"/>
        <v>0.4</v>
      </c>
      <c r="DN18" s="351">
        <f t="shared" si="4"/>
        <v>0.4</v>
      </c>
      <c r="DO18" s="351">
        <f t="shared" si="4"/>
        <v>0.4</v>
      </c>
      <c r="DP18" s="351">
        <f t="shared" si="4"/>
        <v>0.4</v>
      </c>
      <c r="DQ18" s="351">
        <f t="shared" si="4"/>
        <v>0.4</v>
      </c>
      <c r="DR18" s="351">
        <f t="shared" ref="DR18:GC18" si="5">+DQ18</f>
        <v>0.4</v>
      </c>
      <c r="DS18" s="351">
        <f t="shared" si="5"/>
        <v>0.4</v>
      </c>
      <c r="DT18" s="351">
        <f t="shared" si="5"/>
        <v>0.4</v>
      </c>
      <c r="DU18" s="351">
        <f t="shared" si="5"/>
        <v>0.4</v>
      </c>
      <c r="DV18" s="351">
        <f t="shared" si="5"/>
        <v>0.4</v>
      </c>
      <c r="DW18" s="351">
        <f t="shared" si="5"/>
        <v>0.4</v>
      </c>
      <c r="DX18" s="351">
        <f t="shared" si="5"/>
        <v>0.4</v>
      </c>
      <c r="DY18" s="351">
        <f t="shared" si="5"/>
        <v>0.4</v>
      </c>
      <c r="DZ18" s="351">
        <f t="shared" si="5"/>
        <v>0.4</v>
      </c>
      <c r="EA18" s="351">
        <f t="shared" si="5"/>
        <v>0.4</v>
      </c>
      <c r="EB18" s="351">
        <f t="shared" si="5"/>
        <v>0.4</v>
      </c>
      <c r="EC18" s="351">
        <f t="shared" si="5"/>
        <v>0.4</v>
      </c>
      <c r="ED18" s="351">
        <f t="shared" si="5"/>
        <v>0.4</v>
      </c>
      <c r="EE18" s="351">
        <f t="shared" si="5"/>
        <v>0.4</v>
      </c>
      <c r="EF18" s="351">
        <f t="shared" si="5"/>
        <v>0.4</v>
      </c>
      <c r="EG18" s="351">
        <f t="shared" si="5"/>
        <v>0.4</v>
      </c>
      <c r="EH18" s="351">
        <f t="shared" si="5"/>
        <v>0.4</v>
      </c>
      <c r="EI18" s="351">
        <f t="shared" si="5"/>
        <v>0.4</v>
      </c>
      <c r="EJ18" s="351">
        <f t="shared" si="5"/>
        <v>0.4</v>
      </c>
      <c r="EK18" s="351">
        <f t="shared" si="5"/>
        <v>0.4</v>
      </c>
      <c r="EL18" s="351">
        <f t="shared" si="5"/>
        <v>0.4</v>
      </c>
      <c r="EM18" s="351">
        <f t="shared" si="5"/>
        <v>0.4</v>
      </c>
      <c r="EN18" s="351">
        <f t="shared" si="5"/>
        <v>0.4</v>
      </c>
      <c r="EO18" s="351">
        <f t="shared" si="5"/>
        <v>0.4</v>
      </c>
      <c r="EP18" s="351">
        <f t="shared" si="5"/>
        <v>0.4</v>
      </c>
      <c r="EQ18" s="351">
        <f t="shared" si="5"/>
        <v>0.4</v>
      </c>
      <c r="ER18" s="351">
        <f t="shared" si="5"/>
        <v>0.4</v>
      </c>
      <c r="ES18" s="351">
        <f t="shared" si="5"/>
        <v>0.4</v>
      </c>
      <c r="ET18" s="351">
        <f t="shared" si="5"/>
        <v>0.4</v>
      </c>
      <c r="EU18" s="351">
        <f t="shared" si="5"/>
        <v>0.4</v>
      </c>
      <c r="EV18" s="351">
        <f t="shared" si="5"/>
        <v>0.4</v>
      </c>
      <c r="EW18" s="351">
        <f t="shared" si="5"/>
        <v>0.4</v>
      </c>
      <c r="EX18" s="351">
        <f t="shared" si="5"/>
        <v>0.4</v>
      </c>
      <c r="EY18" s="351">
        <f t="shared" si="5"/>
        <v>0.4</v>
      </c>
      <c r="EZ18" s="351">
        <f t="shared" si="5"/>
        <v>0.4</v>
      </c>
      <c r="FA18" s="351">
        <f t="shared" si="5"/>
        <v>0.4</v>
      </c>
      <c r="FB18" s="351">
        <f t="shared" si="5"/>
        <v>0.4</v>
      </c>
      <c r="FC18" s="351">
        <f t="shared" si="5"/>
        <v>0.4</v>
      </c>
      <c r="FD18" s="351">
        <f t="shared" si="5"/>
        <v>0.4</v>
      </c>
      <c r="FE18" s="351">
        <f t="shared" si="5"/>
        <v>0.4</v>
      </c>
      <c r="FF18" s="351">
        <f t="shared" si="5"/>
        <v>0.4</v>
      </c>
      <c r="FG18" s="351">
        <f t="shared" si="5"/>
        <v>0.4</v>
      </c>
      <c r="FH18" s="351">
        <f t="shared" si="5"/>
        <v>0.4</v>
      </c>
      <c r="FI18" s="351">
        <f t="shared" si="5"/>
        <v>0.4</v>
      </c>
      <c r="FJ18" s="351">
        <f t="shared" si="5"/>
        <v>0.4</v>
      </c>
      <c r="FK18" s="351">
        <f t="shared" si="5"/>
        <v>0.4</v>
      </c>
      <c r="FL18" s="351">
        <f t="shared" si="5"/>
        <v>0.4</v>
      </c>
      <c r="FM18" s="351">
        <f t="shared" si="5"/>
        <v>0.4</v>
      </c>
      <c r="FN18" s="351">
        <f t="shared" si="5"/>
        <v>0.4</v>
      </c>
      <c r="FO18" s="351">
        <f t="shared" si="5"/>
        <v>0.4</v>
      </c>
      <c r="FP18" s="351">
        <f t="shared" si="5"/>
        <v>0.4</v>
      </c>
      <c r="FQ18" s="351">
        <f t="shared" si="5"/>
        <v>0.4</v>
      </c>
      <c r="FR18" s="351">
        <f t="shared" si="5"/>
        <v>0.4</v>
      </c>
      <c r="FS18" s="351">
        <f t="shared" si="5"/>
        <v>0.4</v>
      </c>
      <c r="FT18" s="351">
        <f t="shared" si="5"/>
        <v>0.4</v>
      </c>
      <c r="FU18" s="351">
        <f t="shared" si="5"/>
        <v>0.4</v>
      </c>
      <c r="FV18" s="351">
        <f t="shared" si="5"/>
        <v>0.4</v>
      </c>
      <c r="FW18" s="351">
        <f t="shared" si="5"/>
        <v>0.4</v>
      </c>
      <c r="FX18" s="351">
        <f t="shared" si="5"/>
        <v>0.4</v>
      </c>
      <c r="FY18" s="351">
        <f t="shared" si="5"/>
        <v>0.4</v>
      </c>
      <c r="FZ18" s="351">
        <f t="shared" si="5"/>
        <v>0.4</v>
      </c>
      <c r="GA18" s="351">
        <f t="shared" si="5"/>
        <v>0.4</v>
      </c>
      <c r="GB18" s="351">
        <f t="shared" si="5"/>
        <v>0.4</v>
      </c>
      <c r="GC18" s="351">
        <f t="shared" si="5"/>
        <v>0.4</v>
      </c>
      <c r="GD18" s="351">
        <f t="shared" ref="GD18:IO18" si="6">+GC18</f>
        <v>0.4</v>
      </c>
      <c r="GE18" s="351">
        <f t="shared" si="6"/>
        <v>0.4</v>
      </c>
      <c r="GF18" s="351">
        <f t="shared" si="6"/>
        <v>0.4</v>
      </c>
      <c r="GG18" s="351">
        <f t="shared" si="6"/>
        <v>0.4</v>
      </c>
      <c r="GH18" s="351">
        <f t="shared" si="6"/>
        <v>0.4</v>
      </c>
      <c r="GI18" s="351">
        <f t="shared" si="6"/>
        <v>0.4</v>
      </c>
      <c r="GJ18" s="351">
        <f t="shared" si="6"/>
        <v>0.4</v>
      </c>
      <c r="GK18" s="351">
        <f t="shared" si="6"/>
        <v>0.4</v>
      </c>
      <c r="GL18" s="351">
        <f t="shared" si="6"/>
        <v>0.4</v>
      </c>
      <c r="GM18" s="351">
        <f t="shared" si="6"/>
        <v>0.4</v>
      </c>
      <c r="GN18" s="351">
        <f t="shared" si="6"/>
        <v>0.4</v>
      </c>
      <c r="GO18" s="351">
        <f t="shared" si="6"/>
        <v>0.4</v>
      </c>
      <c r="GP18" s="351">
        <f t="shared" si="6"/>
        <v>0.4</v>
      </c>
      <c r="GQ18" s="351">
        <f t="shared" si="6"/>
        <v>0.4</v>
      </c>
      <c r="GR18" s="351">
        <f t="shared" si="6"/>
        <v>0.4</v>
      </c>
      <c r="GS18" s="351">
        <f t="shared" si="6"/>
        <v>0.4</v>
      </c>
      <c r="GT18" s="351">
        <f t="shared" si="6"/>
        <v>0.4</v>
      </c>
      <c r="GU18" s="351">
        <f t="shared" si="6"/>
        <v>0.4</v>
      </c>
      <c r="GV18" s="351">
        <f t="shared" si="6"/>
        <v>0.4</v>
      </c>
      <c r="GW18" s="351">
        <f t="shared" si="6"/>
        <v>0.4</v>
      </c>
      <c r="GX18" s="351">
        <f t="shared" si="6"/>
        <v>0.4</v>
      </c>
      <c r="GY18" s="351">
        <f t="shared" si="6"/>
        <v>0.4</v>
      </c>
      <c r="GZ18" s="351">
        <f t="shared" si="6"/>
        <v>0.4</v>
      </c>
      <c r="HA18" s="351">
        <f t="shared" si="6"/>
        <v>0.4</v>
      </c>
      <c r="HB18" s="351">
        <f t="shared" si="6"/>
        <v>0.4</v>
      </c>
      <c r="HC18" s="351">
        <f t="shared" si="6"/>
        <v>0.4</v>
      </c>
      <c r="HD18" s="351">
        <f t="shared" si="6"/>
        <v>0.4</v>
      </c>
      <c r="HE18" s="351">
        <f t="shared" si="6"/>
        <v>0.4</v>
      </c>
      <c r="HF18" s="351">
        <f t="shared" si="6"/>
        <v>0.4</v>
      </c>
      <c r="HG18" s="351">
        <f t="shared" si="6"/>
        <v>0.4</v>
      </c>
      <c r="HH18" s="351">
        <f t="shared" si="6"/>
        <v>0.4</v>
      </c>
      <c r="HI18" s="351">
        <f t="shared" si="6"/>
        <v>0.4</v>
      </c>
      <c r="HJ18" s="351">
        <f t="shared" si="6"/>
        <v>0.4</v>
      </c>
      <c r="HK18" s="351">
        <f t="shared" si="6"/>
        <v>0.4</v>
      </c>
      <c r="HL18" s="351">
        <f t="shared" si="6"/>
        <v>0.4</v>
      </c>
      <c r="HM18" s="351">
        <f t="shared" si="6"/>
        <v>0.4</v>
      </c>
      <c r="HN18" s="351">
        <f t="shared" si="6"/>
        <v>0.4</v>
      </c>
      <c r="HO18" s="351">
        <f t="shared" si="6"/>
        <v>0.4</v>
      </c>
      <c r="HP18" s="351">
        <f t="shared" si="6"/>
        <v>0.4</v>
      </c>
      <c r="HQ18" s="351">
        <f t="shared" si="6"/>
        <v>0.4</v>
      </c>
      <c r="HR18" s="351">
        <f t="shared" si="6"/>
        <v>0.4</v>
      </c>
      <c r="HS18" s="351">
        <f t="shared" si="6"/>
        <v>0.4</v>
      </c>
      <c r="HT18" s="351">
        <f t="shared" si="6"/>
        <v>0.4</v>
      </c>
      <c r="HU18" s="351">
        <f t="shared" si="6"/>
        <v>0.4</v>
      </c>
      <c r="HV18" s="351">
        <f t="shared" si="6"/>
        <v>0.4</v>
      </c>
      <c r="HW18" s="351">
        <f t="shared" si="6"/>
        <v>0.4</v>
      </c>
      <c r="HX18" s="351">
        <f t="shared" si="6"/>
        <v>0.4</v>
      </c>
      <c r="HY18" s="351">
        <f t="shared" si="6"/>
        <v>0.4</v>
      </c>
      <c r="HZ18" s="351">
        <f t="shared" si="6"/>
        <v>0.4</v>
      </c>
      <c r="IA18" s="351">
        <f t="shared" si="6"/>
        <v>0.4</v>
      </c>
      <c r="IB18" s="351">
        <f t="shared" si="6"/>
        <v>0.4</v>
      </c>
      <c r="IC18" s="351">
        <f t="shared" si="6"/>
        <v>0.4</v>
      </c>
      <c r="ID18" s="351">
        <f t="shared" si="6"/>
        <v>0.4</v>
      </c>
      <c r="IE18" s="351">
        <f t="shared" si="6"/>
        <v>0.4</v>
      </c>
      <c r="IF18" s="351">
        <f t="shared" si="6"/>
        <v>0.4</v>
      </c>
      <c r="IG18" s="351">
        <f t="shared" si="6"/>
        <v>0.4</v>
      </c>
      <c r="IH18" s="351">
        <f t="shared" si="6"/>
        <v>0.4</v>
      </c>
      <c r="II18" s="351">
        <f t="shared" si="6"/>
        <v>0.4</v>
      </c>
      <c r="IJ18" s="351">
        <f t="shared" si="6"/>
        <v>0.4</v>
      </c>
      <c r="IK18" s="351">
        <f t="shared" si="6"/>
        <v>0.4</v>
      </c>
      <c r="IL18" s="351">
        <f t="shared" si="6"/>
        <v>0.4</v>
      </c>
      <c r="IM18" s="351">
        <f t="shared" si="6"/>
        <v>0.4</v>
      </c>
      <c r="IN18" s="351">
        <f t="shared" si="6"/>
        <v>0.4</v>
      </c>
      <c r="IO18" s="351">
        <f t="shared" si="6"/>
        <v>0.4</v>
      </c>
      <c r="IP18" s="351">
        <f t="shared" ref="IP18:KJ18" si="7">+IO18</f>
        <v>0.4</v>
      </c>
      <c r="IQ18" s="351">
        <f t="shared" si="7"/>
        <v>0.4</v>
      </c>
      <c r="IR18" s="351">
        <f t="shared" si="7"/>
        <v>0.4</v>
      </c>
      <c r="IS18" s="351">
        <f t="shared" si="7"/>
        <v>0.4</v>
      </c>
      <c r="IT18" s="351">
        <f t="shared" si="7"/>
        <v>0.4</v>
      </c>
      <c r="IU18" s="351">
        <f t="shared" si="7"/>
        <v>0.4</v>
      </c>
      <c r="IV18" s="351">
        <f t="shared" si="7"/>
        <v>0.4</v>
      </c>
      <c r="IW18" s="351">
        <f t="shared" si="7"/>
        <v>0.4</v>
      </c>
      <c r="IX18" s="351">
        <f t="shared" si="7"/>
        <v>0.4</v>
      </c>
      <c r="IY18" s="351">
        <f t="shared" si="7"/>
        <v>0.4</v>
      </c>
      <c r="IZ18" s="351">
        <f t="shared" si="7"/>
        <v>0.4</v>
      </c>
      <c r="JA18" s="351">
        <f t="shared" si="7"/>
        <v>0.4</v>
      </c>
      <c r="JB18" s="351">
        <f t="shared" si="7"/>
        <v>0.4</v>
      </c>
      <c r="JC18" s="351">
        <f t="shared" si="7"/>
        <v>0.4</v>
      </c>
      <c r="JD18" s="351">
        <f t="shared" si="7"/>
        <v>0.4</v>
      </c>
      <c r="JE18" s="351">
        <f t="shared" si="7"/>
        <v>0.4</v>
      </c>
      <c r="JF18" s="351">
        <f t="shared" si="7"/>
        <v>0.4</v>
      </c>
      <c r="JG18" s="351">
        <f t="shared" si="7"/>
        <v>0.4</v>
      </c>
      <c r="JH18" s="351">
        <f t="shared" si="7"/>
        <v>0.4</v>
      </c>
      <c r="JI18" s="351">
        <f t="shared" si="7"/>
        <v>0.4</v>
      </c>
      <c r="JJ18" s="351">
        <f t="shared" si="7"/>
        <v>0.4</v>
      </c>
      <c r="JK18" s="351">
        <f t="shared" si="7"/>
        <v>0.4</v>
      </c>
      <c r="JL18" s="351">
        <f t="shared" si="7"/>
        <v>0.4</v>
      </c>
      <c r="JM18" s="351">
        <f t="shared" si="7"/>
        <v>0.4</v>
      </c>
      <c r="JN18" s="351">
        <f t="shared" si="7"/>
        <v>0.4</v>
      </c>
      <c r="JO18" s="351">
        <f t="shared" si="7"/>
        <v>0.4</v>
      </c>
      <c r="JP18" s="351">
        <f t="shared" si="7"/>
        <v>0.4</v>
      </c>
      <c r="JQ18" s="351">
        <f t="shared" si="7"/>
        <v>0.4</v>
      </c>
      <c r="JR18" s="351">
        <f t="shared" si="7"/>
        <v>0.4</v>
      </c>
      <c r="JS18" s="351">
        <f t="shared" si="7"/>
        <v>0.4</v>
      </c>
      <c r="JT18" s="351">
        <f t="shared" si="7"/>
        <v>0.4</v>
      </c>
      <c r="JU18" s="351">
        <f t="shared" si="7"/>
        <v>0.4</v>
      </c>
      <c r="JV18" s="351">
        <f t="shared" si="7"/>
        <v>0.4</v>
      </c>
      <c r="JW18" s="351">
        <f t="shared" si="7"/>
        <v>0.4</v>
      </c>
      <c r="JX18" s="351">
        <f t="shared" si="7"/>
        <v>0.4</v>
      </c>
      <c r="JY18" s="351">
        <f t="shared" si="7"/>
        <v>0.4</v>
      </c>
      <c r="JZ18" s="351">
        <f t="shared" si="7"/>
        <v>0.4</v>
      </c>
      <c r="KA18" s="351">
        <f t="shared" si="7"/>
        <v>0.4</v>
      </c>
      <c r="KB18" s="351">
        <f t="shared" si="7"/>
        <v>0.4</v>
      </c>
      <c r="KC18" s="351">
        <f t="shared" si="7"/>
        <v>0.4</v>
      </c>
      <c r="KD18" s="351">
        <f t="shared" si="7"/>
        <v>0.4</v>
      </c>
      <c r="KE18" s="351">
        <f t="shared" si="7"/>
        <v>0.4</v>
      </c>
      <c r="KF18" s="351">
        <f t="shared" si="7"/>
        <v>0.4</v>
      </c>
      <c r="KG18" s="351">
        <f t="shared" si="7"/>
        <v>0.4</v>
      </c>
      <c r="KH18" s="351">
        <f t="shared" si="7"/>
        <v>0.4</v>
      </c>
      <c r="KI18" s="351">
        <f t="shared" si="7"/>
        <v>0.4</v>
      </c>
      <c r="KJ18" s="351">
        <f t="shared" si="7"/>
        <v>0.4</v>
      </c>
    </row>
    <row r="19" spans="1:296" ht="16.2" thickBot="1" x14ac:dyDescent="0.35">
      <c r="A19" s="271" t="s">
        <v>505</v>
      </c>
      <c r="BD19" s="351">
        <v>0.5</v>
      </c>
      <c r="BE19" s="351">
        <f>+BD19</f>
        <v>0.5</v>
      </c>
      <c r="BF19" s="351">
        <f t="shared" ref="BF19:DE19" si="8">+BE19</f>
        <v>0.5</v>
      </c>
      <c r="BG19" s="351">
        <f t="shared" si="8"/>
        <v>0.5</v>
      </c>
      <c r="BH19" s="351">
        <f t="shared" si="8"/>
        <v>0.5</v>
      </c>
      <c r="BI19" s="351">
        <f t="shared" si="8"/>
        <v>0.5</v>
      </c>
      <c r="BJ19" s="351">
        <f t="shared" si="8"/>
        <v>0.5</v>
      </c>
      <c r="BK19" s="351">
        <f t="shared" si="8"/>
        <v>0.5</v>
      </c>
      <c r="BL19" s="351">
        <f t="shared" si="8"/>
        <v>0.5</v>
      </c>
      <c r="BM19" s="351">
        <f t="shared" si="8"/>
        <v>0.5</v>
      </c>
      <c r="BN19" s="351">
        <f t="shared" si="8"/>
        <v>0.5</v>
      </c>
      <c r="BO19" s="351">
        <f t="shared" si="8"/>
        <v>0.5</v>
      </c>
      <c r="BP19" s="351">
        <f t="shared" si="8"/>
        <v>0.5</v>
      </c>
      <c r="BQ19" s="351">
        <f t="shared" si="8"/>
        <v>0.5</v>
      </c>
      <c r="BR19" s="351">
        <f t="shared" si="8"/>
        <v>0.5</v>
      </c>
      <c r="BS19" s="351">
        <f t="shared" si="8"/>
        <v>0.5</v>
      </c>
      <c r="BT19" s="351">
        <f t="shared" si="8"/>
        <v>0.5</v>
      </c>
      <c r="BU19" s="351">
        <f t="shared" si="8"/>
        <v>0.5</v>
      </c>
      <c r="BV19" s="351">
        <f t="shared" si="8"/>
        <v>0.5</v>
      </c>
      <c r="BW19" s="351">
        <f t="shared" si="8"/>
        <v>0.5</v>
      </c>
      <c r="BX19" s="351">
        <f t="shared" si="8"/>
        <v>0.5</v>
      </c>
      <c r="BY19" s="351">
        <f t="shared" si="8"/>
        <v>0.5</v>
      </c>
      <c r="BZ19" s="351">
        <f t="shared" si="8"/>
        <v>0.5</v>
      </c>
      <c r="CA19" s="351">
        <f t="shared" si="8"/>
        <v>0.5</v>
      </c>
      <c r="CB19" s="351">
        <f t="shared" si="8"/>
        <v>0.5</v>
      </c>
      <c r="CC19" s="351">
        <f t="shared" si="8"/>
        <v>0.5</v>
      </c>
      <c r="CD19" s="351">
        <f t="shared" si="8"/>
        <v>0.5</v>
      </c>
      <c r="CE19" s="351">
        <f t="shared" si="8"/>
        <v>0.5</v>
      </c>
      <c r="CF19" s="351">
        <f t="shared" si="8"/>
        <v>0.5</v>
      </c>
      <c r="CG19" s="351">
        <f t="shared" si="8"/>
        <v>0.5</v>
      </c>
      <c r="CH19" s="351">
        <f t="shared" si="8"/>
        <v>0.5</v>
      </c>
      <c r="CI19" s="351">
        <f t="shared" si="8"/>
        <v>0.5</v>
      </c>
      <c r="CJ19" s="351">
        <f t="shared" si="8"/>
        <v>0.5</v>
      </c>
      <c r="CK19" s="351">
        <f t="shared" si="8"/>
        <v>0.5</v>
      </c>
      <c r="CL19" s="351">
        <f t="shared" si="8"/>
        <v>0.5</v>
      </c>
      <c r="CM19" s="351">
        <f t="shared" si="8"/>
        <v>0.5</v>
      </c>
      <c r="CN19" s="351">
        <f t="shared" si="8"/>
        <v>0.5</v>
      </c>
      <c r="CO19" s="351">
        <f t="shared" si="8"/>
        <v>0.5</v>
      </c>
      <c r="CP19" s="351">
        <f t="shared" si="8"/>
        <v>0.5</v>
      </c>
      <c r="CQ19" s="351">
        <f t="shared" si="8"/>
        <v>0.5</v>
      </c>
      <c r="CR19" s="351">
        <f t="shared" si="8"/>
        <v>0.5</v>
      </c>
      <c r="CS19" s="351">
        <f t="shared" si="8"/>
        <v>0.5</v>
      </c>
      <c r="CT19" s="351">
        <f t="shared" si="8"/>
        <v>0.5</v>
      </c>
      <c r="CU19" s="351">
        <f t="shared" si="8"/>
        <v>0.5</v>
      </c>
      <c r="CV19" s="351">
        <f t="shared" si="8"/>
        <v>0.5</v>
      </c>
      <c r="CW19" s="351">
        <f t="shared" si="8"/>
        <v>0.5</v>
      </c>
      <c r="CX19" s="351">
        <f t="shared" si="8"/>
        <v>0.5</v>
      </c>
      <c r="CY19" s="351">
        <f t="shared" si="8"/>
        <v>0.5</v>
      </c>
      <c r="CZ19" s="351">
        <f t="shared" si="8"/>
        <v>0.5</v>
      </c>
      <c r="DA19" s="351">
        <f t="shared" si="8"/>
        <v>0.5</v>
      </c>
      <c r="DB19" s="351">
        <f t="shared" si="8"/>
        <v>0.5</v>
      </c>
      <c r="DC19" s="351">
        <f t="shared" si="8"/>
        <v>0.5</v>
      </c>
      <c r="DD19" s="351">
        <f t="shared" si="8"/>
        <v>0.5</v>
      </c>
      <c r="DE19" s="351">
        <f t="shared" si="8"/>
        <v>0.5</v>
      </c>
      <c r="DF19" s="351">
        <f>+(Cálculos!O460/(Cálculos!O460+Cálculos!O470+Cálculos!O479+Cálculos!O489))</f>
        <v>0.40395711139058249</v>
      </c>
      <c r="DG19" s="351">
        <f>+(Cálculos!P460/(Cálculos!P460+Cálculos!P470+Cálculos!P479+Cálculos!P489))</f>
        <v>0.53605136301936329</v>
      </c>
      <c r="DH19" s="351">
        <f>+(Cálculos!Q460/(Cálculos!Q460+Cálculos!Q470+Cálculos!Q479+Cálculos!Q489))</f>
        <v>0.57231842979737835</v>
      </c>
      <c r="DI19" s="351">
        <f>+(Cálculos!R460/(Cálculos!R460+Cálculos!R470+Cálculos!R479+Cálculos!R489))</f>
        <v>0.38550273842413441</v>
      </c>
      <c r="DJ19" s="351">
        <f>+(Cálculos!S460/(Cálculos!S460+Cálculos!S470+Cálculos!S479+Cálculos!S489))</f>
        <v>0.55208213137271145</v>
      </c>
      <c r="DK19" s="351">
        <f>+(Cálculos!T460/(Cálculos!T460+Cálculos!T470+Cálculos!T479+Cálculos!T489))</f>
        <v>0.40730524960726205</v>
      </c>
      <c r="DL19" s="351">
        <f>+(Cálculos!U460/(Cálculos!U460+Cálculos!U470+Cálculos!U479+Cálculos!U489))</f>
        <v>0.64351769927953861</v>
      </c>
      <c r="DM19" s="351">
        <f>+(Cálculos!V460/(Cálculos!V460+Cálculos!V470+Cálculos!V479+Cálculos!V489))</f>
        <v>0.47004190239727961</v>
      </c>
      <c r="DN19" s="351">
        <f>+(Cálculos!W460/(Cálculos!W460+Cálculos!W470+Cálculos!W479+Cálculos!W489))</f>
        <v>0.539048770847259</v>
      </c>
      <c r="DO19" s="351">
        <f>+(Cálculos!X460/(Cálculos!X460+Cálculos!X470+Cálculos!X479+Cálculos!X489))</f>
        <v>0.51207718093169452</v>
      </c>
      <c r="DP19" s="351">
        <f>+(Cálculos!Y460/(Cálculos!Y460+Cálculos!Y470+Cálculos!Y479+Cálculos!Y489))</f>
        <v>0.53996340000400778</v>
      </c>
      <c r="DQ19" s="351">
        <f>+(Cálculos!Z460/(Cálculos!Z460+Cálculos!Z470+Cálculos!Z479+Cálculos!Z489))</f>
        <v>0.4924608151712862</v>
      </c>
      <c r="DR19" s="351">
        <f>+(Cálculos!AA460/(Cálculos!AA460+Cálculos!AA470+Cálculos!AA479+Cálculos!AA489))</f>
        <v>0.33036235329301811</v>
      </c>
      <c r="DS19" s="351">
        <f>+(Cálculos!AB460/(Cálculos!AB460+Cálculos!AB470+Cálculos!AB479+Cálculos!AB489))</f>
        <v>0.39905440208984977</v>
      </c>
      <c r="DT19" s="351">
        <f>+(Cálculos!AC460/(Cálculos!AC460+Cálculos!AC470+Cálculos!AC479+Cálculos!AC489))</f>
        <v>0.44024185234838165</v>
      </c>
      <c r="DU19" s="351">
        <f>+(Cálculos!AD460/(Cálculos!AD460+Cálculos!AD470+Cálculos!AD479+Cálculos!AD489))</f>
        <v>0.28530748787681703</v>
      </c>
      <c r="DV19" s="351">
        <f>+(Cálculos!AE460/(Cálculos!AE460+Cálculos!AE470+Cálculos!AE479+Cálculos!AE489))</f>
        <v>0.48004798689158867</v>
      </c>
      <c r="DW19" s="351">
        <f>+(Cálculos!AF460/(Cálculos!AF460+Cálculos!AF470+Cálculos!AF479+Cálculos!AF489))</f>
        <v>0.36454544609405198</v>
      </c>
      <c r="DX19" s="351">
        <f>+(Cálculos!AG460/(Cálculos!AG460+Cálculos!AG470+Cálculos!AG479+Cálculos!AG489))</f>
        <v>0.54597364587840413</v>
      </c>
      <c r="DY19" s="351">
        <f>+(Cálculos!AH460/(Cálculos!AH460+Cálculos!AH470+Cálculos!AH479+Cálculos!AH489))</f>
        <v>0.33055799915145362</v>
      </c>
      <c r="DZ19" s="351">
        <f>+(Cálculos!AI460/(Cálculos!AI460+Cálculos!AI470+Cálculos!AI479+Cálculos!AI489))</f>
        <v>0.45781162209912202</v>
      </c>
      <c r="EA19" s="351">
        <f>+(Cálculos!AJ460/(Cálculos!AJ460+Cálculos!AJ470+Cálculos!AJ479+Cálculos!AJ489))</f>
        <v>0.44316973244770891</v>
      </c>
      <c r="EB19" s="351">
        <f>+(Cálculos!AK460/(Cálculos!AK460+Cálculos!AK470+Cálculos!AK479+Cálculos!AK489))</f>
        <v>0.46406942668697554</v>
      </c>
      <c r="EC19" s="351">
        <f>+(Cálculos!AL460/(Cálculos!AL460+Cálculos!AL470+Cálculos!AL479+Cálculos!AL489))</f>
        <v>0.45580344731744532</v>
      </c>
      <c r="ED19" s="351">
        <f>+(Cálculos!AM460/(Cálculos!AM460+Cálculos!AM470+Cálculos!AM479+Cálculos!AM489))</f>
        <v>0.28549142189877902</v>
      </c>
      <c r="EE19" s="351">
        <f>+(Cálculos!AN460/(Cálculos!AN460+Cálculos!AN470+Cálculos!AN479+Cálculos!AN489))</f>
        <v>0.35307791968408903</v>
      </c>
      <c r="EF19" s="351">
        <f>+(Cálculos!AO460/(Cálculos!AO460+Cálculos!AO470+Cálculos!AO479+Cálculos!AO489))</f>
        <v>0.47998215900181052</v>
      </c>
      <c r="EG19" s="351">
        <f>+(Cálculos!AP460/(Cálculos!AP460+Cálculos!AP470+Cálculos!AP479+Cálculos!AP489))</f>
        <v>0.25475621068660814</v>
      </c>
      <c r="EH19" s="351">
        <f>+(Cálculos!AQ460/(Cálculos!AQ460+Cálculos!AQ470+Cálculos!AQ479+Cálculos!AQ489))</f>
        <v>0.46915442421789189</v>
      </c>
      <c r="EI19" s="351">
        <f>+(Cálculos!AR460/(Cálculos!AR460+Cálculos!AR470+Cálculos!AR479+Cálculos!AR489))</f>
        <v>0.34634080153756502</v>
      </c>
      <c r="EJ19" s="351">
        <f>+(Cálculos!AS460/(Cálculos!AS460+Cálculos!AS470+Cálculos!AS479+Cálculos!AS489))</f>
        <v>0.52287407856808332</v>
      </c>
      <c r="EK19" s="351">
        <f>+(Cálculos!AT460/(Cálculos!AT460+Cálculos!AT470+Cálculos!AT479+Cálculos!AT489))</f>
        <v>0.29417815665996722</v>
      </c>
      <c r="EL19" s="351">
        <f>+(Cálculos!AU460/(Cálculos!AU460+Cálculos!AU470+Cálculos!AU479+Cálculos!AU489))</f>
        <v>0.43723820521382989</v>
      </c>
      <c r="EM19" s="351">
        <f>+(Cálculos!AV460/(Cálculos!AV460+Cálculos!AV470+Cálculos!AV479+Cálculos!AV489))</f>
        <v>0.41272418944232475</v>
      </c>
      <c r="EN19" s="351">
        <f>+(Cálculos!AW460/(Cálculos!AW460+Cálculos!AW470+Cálculos!AW479+Cálculos!AW489))</f>
        <v>0.45097738916270458</v>
      </c>
      <c r="EO19" s="351">
        <f>+(Cálculos!AX460/(Cálculos!AX460+Cálculos!AX470+Cálculos!AX479+Cálculos!AX489))</f>
        <v>0.4401726362545369</v>
      </c>
      <c r="EP19" s="351">
        <f>+(Cálculos!AY460/(Cálculos!AY460+Cálculos!AY470+Cálculos!AY479+Cálculos!AY489))</f>
        <v>0.40038333423494527</v>
      </c>
      <c r="EQ19" s="351">
        <f>+(Cálculos!AZ460/(Cálculos!AZ460+Cálculos!AZ470+Cálculos!AZ479+Cálculos!AZ489))</f>
        <v>0.34476346533160901</v>
      </c>
      <c r="ER19" s="351">
        <f>+(Cálculos!BA460/(Cálculos!BA460+Cálculos!BA470+Cálculos!BA479+Cálculos!BA489))</f>
        <v>0.4568456647991771</v>
      </c>
      <c r="ES19" s="351">
        <f>+(Cálculos!BB460/(Cálculos!BB460+Cálculos!BB470+Cálculos!BB479+Cálculos!BB489))</f>
        <v>0.25017766902139382</v>
      </c>
      <c r="ET19" s="351">
        <f>+(Cálculos!BC460/(Cálculos!BC460+Cálculos!BC470+Cálculos!BC479+Cálculos!BC489))</f>
        <v>0.47725827867842147</v>
      </c>
      <c r="EU19" s="351">
        <f>+(Cálculos!BD460/(Cálculos!BD460+Cálculos!BD470+Cálculos!BD479+Cálculos!BD489))</f>
        <v>0.34804598890908622</v>
      </c>
      <c r="EV19" s="351">
        <f>+(Cálculos!BE460/(Cálculos!BE460+Cálculos!BE470+Cálculos!BE479+Cálculos!BE489))</f>
        <v>0.52953447370154283</v>
      </c>
      <c r="EW19" s="351">
        <f>+(Cálculos!BF460/(Cálculos!BF460+Cálculos!BF470+Cálculos!BF479+Cálculos!BF489))</f>
        <v>0.27893197618579874</v>
      </c>
      <c r="EX19" s="351">
        <f>+(Cálculos!BG460/(Cálculos!BG460+Cálculos!BG470+Cálculos!BG479+Cálculos!BG489))</f>
        <v>0.44425009568184909</v>
      </c>
      <c r="EY19" s="351">
        <f>+(Cálculos!BH460/(Cálculos!BH460+Cálculos!BH470+Cálculos!BH479+Cálculos!BH489))</f>
        <v>0.41710630862501974</v>
      </c>
      <c r="EZ19" s="351">
        <f>+(Cálculos!BI460/(Cálculos!BI460+Cálculos!BI470+Cálculos!BI479+Cálculos!BI489))</f>
        <v>0.45468180708996986</v>
      </c>
      <c r="FA19" s="351">
        <f>+(Cálculos!BJ460/(Cálculos!BJ460+Cálculos!BJ470+Cálculos!BJ479+Cálculos!BJ489))</f>
        <v>0.44535622845120526</v>
      </c>
      <c r="FB19" s="351">
        <f>+(Cálculos!BK460/(Cálculos!BK460+Cálculos!BK470+Cálculos!BK479+Cálculos!BK489))</f>
        <v>0.27779819985343507</v>
      </c>
      <c r="FC19" s="351">
        <f>+(Cálculos!BL460/(Cálculos!BL460+Cálculos!BL470+Cálculos!BL479+Cálculos!BL489))</f>
        <v>0.34905929536839936</v>
      </c>
      <c r="FD19" s="351">
        <f>+(Cálculos!BM460/(Cálculos!BM460+Cálculos!BM470+Cálculos!BM479+Cálculos!BM489))</f>
        <v>0.4486967842061183</v>
      </c>
      <c r="FE19" s="351">
        <f>+(Cálculos!BN460/(Cálculos!BN460+Cálculos!BN470+Cálculos!BN479+Cálculos!BN489))</f>
        <v>0.25530297283838205</v>
      </c>
      <c r="FF19" s="351">
        <f>+(Cálculos!BO460/(Cálculos!BO460+Cálculos!BO470+Cálculos!BO479+Cálculos!BO489))</f>
        <v>0.47026905136734909</v>
      </c>
      <c r="FG19" s="351">
        <f>+(Cálculos!BP460/(Cálculos!BP460+Cálculos!BP470+Cálculos!BP479+Cálculos!BP489))</f>
        <v>0.34274213697293815</v>
      </c>
      <c r="FH19" s="351">
        <f>+(Cálculos!BQ460/(Cálculos!BQ460+Cálculos!BQ470+Cálculos!BQ479+Cálculos!BQ489))</f>
        <v>0.53458285996441879</v>
      </c>
      <c r="FI19" s="351">
        <f>+(Cálculos!BR460/(Cálculos!BR460+Cálculos!BR470+Cálculos!BR479+Cálculos!BR489))</f>
        <v>0.28697242218863067</v>
      </c>
      <c r="FJ19" s="351">
        <f>+(Cálculos!BS460/(Cálculos!BS460+Cálculos!BS470+Cálculos!BS479+Cálculos!BS489))</f>
        <v>0.44617672818234611</v>
      </c>
      <c r="FK19" s="351">
        <f>+(Cálculos!BT460/(Cálculos!BT460+Cálculos!BT470+Cálculos!BT479+Cálculos!BT489))</f>
        <v>0.41520475284903513</v>
      </c>
      <c r="FL19" s="351">
        <f>+(Cálculos!BU460/(Cálculos!BU460+Cálculos!BU470+Cálculos!BU479+Cálculos!BU489))</f>
        <v>0.45168621455604502</v>
      </c>
      <c r="FM19" s="351">
        <f>+(Cálculos!BV460/(Cálculos!BV460+Cálculos!BV470+Cálculos!BV479+Cálculos!BV489))</f>
        <v>0.43800547558192626</v>
      </c>
      <c r="FN19" s="351">
        <f>+FM19</f>
        <v>0.43800547558192626</v>
      </c>
      <c r="FO19" s="351">
        <f t="shared" ref="FO19:HZ19" si="9">+FN19</f>
        <v>0.43800547558192626</v>
      </c>
      <c r="FP19" s="351">
        <f t="shared" si="9"/>
        <v>0.43800547558192626</v>
      </c>
      <c r="FQ19" s="351">
        <f t="shared" si="9"/>
        <v>0.43800547558192626</v>
      </c>
      <c r="FR19" s="351">
        <f t="shared" si="9"/>
        <v>0.43800547558192626</v>
      </c>
      <c r="FS19" s="351">
        <f t="shared" si="9"/>
        <v>0.43800547558192626</v>
      </c>
      <c r="FT19" s="351">
        <f t="shared" si="9"/>
        <v>0.43800547558192626</v>
      </c>
      <c r="FU19" s="351">
        <f t="shared" si="9"/>
        <v>0.43800547558192626</v>
      </c>
      <c r="FV19" s="351">
        <f t="shared" si="9"/>
        <v>0.43800547558192626</v>
      </c>
      <c r="FW19" s="351">
        <f t="shared" si="9"/>
        <v>0.43800547558192626</v>
      </c>
      <c r="FX19" s="351">
        <f t="shared" si="9"/>
        <v>0.43800547558192626</v>
      </c>
      <c r="FY19" s="351">
        <f t="shared" si="9"/>
        <v>0.43800547558192626</v>
      </c>
      <c r="FZ19" s="351">
        <f t="shared" si="9"/>
        <v>0.43800547558192626</v>
      </c>
      <c r="GA19" s="351">
        <f t="shared" si="9"/>
        <v>0.43800547558192626</v>
      </c>
      <c r="GB19" s="351">
        <f t="shared" si="9"/>
        <v>0.43800547558192626</v>
      </c>
      <c r="GC19" s="351">
        <f t="shared" si="9"/>
        <v>0.43800547558192626</v>
      </c>
      <c r="GD19" s="351">
        <f t="shared" si="9"/>
        <v>0.43800547558192626</v>
      </c>
      <c r="GE19" s="351">
        <f t="shared" si="9"/>
        <v>0.43800547558192626</v>
      </c>
      <c r="GF19" s="351">
        <f t="shared" si="9"/>
        <v>0.43800547558192626</v>
      </c>
      <c r="GG19" s="351">
        <f t="shared" si="9"/>
        <v>0.43800547558192626</v>
      </c>
      <c r="GH19" s="351">
        <f t="shared" si="9"/>
        <v>0.43800547558192626</v>
      </c>
      <c r="GI19" s="351">
        <f t="shared" si="9"/>
        <v>0.43800547558192626</v>
      </c>
      <c r="GJ19" s="351">
        <f t="shared" si="9"/>
        <v>0.43800547558192626</v>
      </c>
      <c r="GK19" s="351">
        <f t="shared" si="9"/>
        <v>0.43800547558192626</v>
      </c>
      <c r="GL19" s="351">
        <f t="shared" si="9"/>
        <v>0.43800547558192626</v>
      </c>
      <c r="GM19" s="351">
        <f t="shared" si="9"/>
        <v>0.43800547558192626</v>
      </c>
      <c r="GN19" s="351">
        <f t="shared" si="9"/>
        <v>0.43800547558192626</v>
      </c>
      <c r="GO19" s="351">
        <f t="shared" si="9"/>
        <v>0.43800547558192626</v>
      </c>
      <c r="GP19" s="351">
        <f t="shared" si="9"/>
        <v>0.43800547558192626</v>
      </c>
      <c r="GQ19" s="351">
        <f t="shared" si="9"/>
        <v>0.43800547558192626</v>
      </c>
      <c r="GR19" s="351">
        <f t="shared" si="9"/>
        <v>0.43800547558192626</v>
      </c>
      <c r="GS19" s="351">
        <f t="shared" si="9"/>
        <v>0.43800547558192626</v>
      </c>
      <c r="GT19" s="351">
        <f t="shared" si="9"/>
        <v>0.43800547558192626</v>
      </c>
      <c r="GU19" s="351">
        <f t="shared" si="9"/>
        <v>0.43800547558192626</v>
      </c>
      <c r="GV19" s="351">
        <f t="shared" si="9"/>
        <v>0.43800547558192626</v>
      </c>
      <c r="GW19" s="351">
        <f t="shared" si="9"/>
        <v>0.43800547558192626</v>
      </c>
      <c r="GX19" s="351">
        <f t="shared" si="9"/>
        <v>0.43800547558192626</v>
      </c>
      <c r="GY19" s="351">
        <f t="shared" si="9"/>
        <v>0.43800547558192626</v>
      </c>
      <c r="GZ19" s="351">
        <f t="shared" si="9"/>
        <v>0.43800547558192626</v>
      </c>
      <c r="HA19" s="351">
        <f t="shared" si="9"/>
        <v>0.43800547558192626</v>
      </c>
      <c r="HB19" s="351">
        <f t="shared" si="9"/>
        <v>0.43800547558192626</v>
      </c>
      <c r="HC19" s="351">
        <f t="shared" si="9"/>
        <v>0.43800547558192626</v>
      </c>
      <c r="HD19" s="351">
        <f t="shared" si="9"/>
        <v>0.43800547558192626</v>
      </c>
      <c r="HE19" s="351">
        <f t="shared" si="9"/>
        <v>0.43800547558192626</v>
      </c>
      <c r="HF19" s="351">
        <f t="shared" si="9"/>
        <v>0.43800547558192626</v>
      </c>
      <c r="HG19" s="351">
        <f t="shared" si="9"/>
        <v>0.43800547558192626</v>
      </c>
      <c r="HH19" s="351">
        <f t="shared" si="9"/>
        <v>0.43800547558192626</v>
      </c>
      <c r="HI19" s="351">
        <f t="shared" si="9"/>
        <v>0.43800547558192626</v>
      </c>
      <c r="HJ19" s="351">
        <f t="shared" si="9"/>
        <v>0.43800547558192626</v>
      </c>
      <c r="HK19" s="351">
        <f t="shared" si="9"/>
        <v>0.43800547558192626</v>
      </c>
      <c r="HL19" s="351">
        <f t="shared" si="9"/>
        <v>0.43800547558192626</v>
      </c>
      <c r="HM19" s="351">
        <f t="shared" si="9"/>
        <v>0.43800547558192626</v>
      </c>
      <c r="HN19" s="351">
        <f t="shared" si="9"/>
        <v>0.43800547558192626</v>
      </c>
      <c r="HO19" s="351">
        <f t="shared" si="9"/>
        <v>0.43800547558192626</v>
      </c>
      <c r="HP19" s="351">
        <f t="shared" si="9"/>
        <v>0.43800547558192626</v>
      </c>
      <c r="HQ19" s="351">
        <f t="shared" si="9"/>
        <v>0.43800547558192626</v>
      </c>
      <c r="HR19" s="351">
        <f t="shared" si="9"/>
        <v>0.43800547558192626</v>
      </c>
      <c r="HS19" s="351">
        <f t="shared" si="9"/>
        <v>0.43800547558192626</v>
      </c>
      <c r="HT19" s="351">
        <f t="shared" si="9"/>
        <v>0.43800547558192626</v>
      </c>
      <c r="HU19" s="351">
        <f t="shared" si="9"/>
        <v>0.43800547558192626</v>
      </c>
      <c r="HV19" s="351">
        <f t="shared" si="9"/>
        <v>0.43800547558192626</v>
      </c>
      <c r="HW19" s="351">
        <f t="shared" si="9"/>
        <v>0.43800547558192626</v>
      </c>
      <c r="HX19" s="351">
        <f t="shared" si="9"/>
        <v>0.43800547558192626</v>
      </c>
      <c r="HY19" s="351">
        <f t="shared" si="9"/>
        <v>0.43800547558192626</v>
      </c>
      <c r="HZ19" s="351">
        <f t="shared" si="9"/>
        <v>0.43800547558192626</v>
      </c>
      <c r="IA19" s="351">
        <f t="shared" ref="IA19:KJ19" si="10">+HZ19</f>
        <v>0.43800547558192626</v>
      </c>
      <c r="IB19" s="351">
        <f t="shared" si="10"/>
        <v>0.43800547558192626</v>
      </c>
      <c r="IC19" s="351">
        <f t="shared" si="10"/>
        <v>0.43800547558192626</v>
      </c>
      <c r="ID19" s="351">
        <f t="shared" si="10"/>
        <v>0.43800547558192626</v>
      </c>
      <c r="IE19" s="351">
        <f t="shared" si="10"/>
        <v>0.43800547558192626</v>
      </c>
      <c r="IF19" s="351">
        <f t="shared" si="10"/>
        <v>0.43800547558192626</v>
      </c>
      <c r="IG19" s="351">
        <f t="shared" si="10"/>
        <v>0.43800547558192626</v>
      </c>
      <c r="IH19" s="351">
        <f t="shared" si="10"/>
        <v>0.43800547558192626</v>
      </c>
      <c r="II19" s="351">
        <f t="shared" si="10"/>
        <v>0.43800547558192626</v>
      </c>
      <c r="IJ19" s="351">
        <f t="shared" si="10"/>
        <v>0.43800547558192626</v>
      </c>
      <c r="IK19" s="351">
        <f t="shared" si="10"/>
        <v>0.43800547558192626</v>
      </c>
      <c r="IL19" s="351">
        <f t="shared" si="10"/>
        <v>0.43800547558192626</v>
      </c>
      <c r="IM19" s="351">
        <f t="shared" si="10"/>
        <v>0.43800547558192626</v>
      </c>
      <c r="IN19" s="351">
        <f t="shared" si="10"/>
        <v>0.43800547558192626</v>
      </c>
      <c r="IO19" s="351">
        <f t="shared" si="10"/>
        <v>0.43800547558192626</v>
      </c>
      <c r="IP19" s="351">
        <f t="shared" si="10"/>
        <v>0.43800547558192626</v>
      </c>
      <c r="IQ19" s="351">
        <f t="shared" si="10"/>
        <v>0.43800547558192626</v>
      </c>
      <c r="IR19" s="351">
        <f t="shared" si="10"/>
        <v>0.43800547558192626</v>
      </c>
      <c r="IS19" s="351">
        <f t="shared" si="10"/>
        <v>0.43800547558192626</v>
      </c>
      <c r="IT19" s="351">
        <f t="shared" si="10"/>
        <v>0.43800547558192626</v>
      </c>
      <c r="IU19" s="351">
        <f t="shared" si="10"/>
        <v>0.43800547558192626</v>
      </c>
      <c r="IV19" s="351">
        <f t="shared" si="10"/>
        <v>0.43800547558192626</v>
      </c>
      <c r="IW19" s="351">
        <f t="shared" si="10"/>
        <v>0.43800547558192626</v>
      </c>
      <c r="IX19" s="351">
        <f t="shared" si="10"/>
        <v>0.43800547558192626</v>
      </c>
      <c r="IY19" s="351">
        <f t="shared" si="10"/>
        <v>0.43800547558192626</v>
      </c>
      <c r="IZ19" s="351">
        <f t="shared" si="10"/>
        <v>0.43800547558192626</v>
      </c>
      <c r="JA19" s="351">
        <f t="shared" si="10"/>
        <v>0.43800547558192626</v>
      </c>
      <c r="JB19" s="351">
        <f t="shared" si="10"/>
        <v>0.43800547558192626</v>
      </c>
      <c r="JC19" s="351">
        <f t="shared" si="10"/>
        <v>0.43800547558192626</v>
      </c>
      <c r="JD19" s="351">
        <f t="shared" si="10"/>
        <v>0.43800547558192626</v>
      </c>
      <c r="JE19" s="351">
        <f t="shared" si="10"/>
        <v>0.43800547558192626</v>
      </c>
      <c r="JF19" s="351">
        <f t="shared" si="10"/>
        <v>0.43800547558192626</v>
      </c>
      <c r="JG19" s="351">
        <f t="shared" si="10"/>
        <v>0.43800547558192626</v>
      </c>
      <c r="JH19" s="351">
        <f t="shared" si="10"/>
        <v>0.43800547558192626</v>
      </c>
      <c r="JI19" s="351">
        <f t="shared" si="10"/>
        <v>0.43800547558192626</v>
      </c>
      <c r="JJ19" s="351">
        <f t="shared" si="10"/>
        <v>0.43800547558192626</v>
      </c>
      <c r="JK19" s="351">
        <f t="shared" si="10"/>
        <v>0.43800547558192626</v>
      </c>
      <c r="JL19" s="351">
        <f t="shared" si="10"/>
        <v>0.43800547558192626</v>
      </c>
      <c r="JM19" s="351">
        <f t="shared" si="10"/>
        <v>0.43800547558192626</v>
      </c>
      <c r="JN19" s="351">
        <f t="shared" si="10"/>
        <v>0.43800547558192626</v>
      </c>
      <c r="JO19" s="351">
        <f t="shared" si="10"/>
        <v>0.43800547558192626</v>
      </c>
      <c r="JP19" s="351">
        <f t="shared" si="10"/>
        <v>0.43800547558192626</v>
      </c>
      <c r="JQ19" s="351">
        <f t="shared" si="10"/>
        <v>0.43800547558192626</v>
      </c>
      <c r="JR19" s="351">
        <f t="shared" si="10"/>
        <v>0.43800547558192626</v>
      </c>
      <c r="JS19" s="351">
        <f t="shared" si="10"/>
        <v>0.43800547558192626</v>
      </c>
      <c r="JT19" s="351">
        <f t="shared" si="10"/>
        <v>0.43800547558192626</v>
      </c>
      <c r="JU19" s="351">
        <f t="shared" si="10"/>
        <v>0.43800547558192626</v>
      </c>
      <c r="JV19" s="351">
        <f t="shared" si="10"/>
        <v>0.43800547558192626</v>
      </c>
      <c r="JW19" s="351">
        <f t="shared" si="10"/>
        <v>0.43800547558192626</v>
      </c>
      <c r="JX19" s="351">
        <f t="shared" si="10"/>
        <v>0.43800547558192626</v>
      </c>
      <c r="JY19" s="351">
        <f t="shared" si="10"/>
        <v>0.43800547558192626</v>
      </c>
      <c r="JZ19" s="351">
        <f t="shared" si="10"/>
        <v>0.43800547558192626</v>
      </c>
      <c r="KA19" s="351">
        <f t="shared" si="10"/>
        <v>0.43800547558192626</v>
      </c>
      <c r="KB19" s="351">
        <f t="shared" si="10"/>
        <v>0.43800547558192626</v>
      </c>
      <c r="KC19" s="351">
        <f t="shared" si="10"/>
        <v>0.43800547558192626</v>
      </c>
      <c r="KD19" s="351">
        <f t="shared" si="10"/>
        <v>0.43800547558192626</v>
      </c>
      <c r="KE19" s="351">
        <f t="shared" si="10"/>
        <v>0.43800547558192626</v>
      </c>
      <c r="KF19" s="351">
        <f t="shared" si="10"/>
        <v>0.43800547558192626</v>
      </c>
      <c r="KG19" s="351">
        <f t="shared" si="10"/>
        <v>0.43800547558192626</v>
      </c>
      <c r="KH19" s="351">
        <f t="shared" si="10"/>
        <v>0.43800547558192626</v>
      </c>
      <c r="KI19" s="351">
        <f t="shared" si="10"/>
        <v>0.43800547558192626</v>
      </c>
      <c r="KJ19" s="351">
        <f t="shared" si="10"/>
        <v>0.43800547558192626</v>
      </c>
    </row>
    <row r="20" spans="1:296" ht="16.2" thickBot="1" x14ac:dyDescent="0.35">
      <c r="A20" s="275" t="s">
        <v>458</v>
      </c>
      <c r="BD20" s="351">
        <v>0.5</v>
      </c>
      <c r="BE20" s="351">
        <f>+BD20</f>
        <v>0.5</v>
      </c>
      <c r="BF20" s="351">
        <f t="shared" ref="BF20:DE20" si="11">+BE20</f>
        <v>0.5</v>
      </c>
      <c r="BG20" s="351">
        <f t="shared" si="11"/>
        <v>0.5</v>
      </c>
      <c r="BH20" s="351">
        <f t="shared" si="11"/>
        <v>0.5</v>
      </c>
      <c r="BI20" s="351">
        <f t="shared" si="11"/>
        <v>0.5</v>
      </c>
      <c r="BJ20" s="351">
        <f t="shared" si="11"/>
        <v>0.5</v>
      </c>
      <c r="BK20" s="351">
        <f t="shared" si="11"/>
        <v>0.5</v>
      </c>
      <c r="BL20" s="351">
        <f t="shared" si="11"/>
        <v>0.5</v>
      </c>
      <c r="BM20" s="351">
        <f t="shared" si="11"/>
        <v>0.5</v>
      </c>
      <c r="BN20" s="351">
        <f t="shared" si="11"/>
        <v>0.5</v>
      </c>
      <c r="BO20" s="351">
        <f t="shared" si="11"/>
        <v>0.5</v>
      </c>
      <c r="BP20" s="351">
        <f t="shared" si="11"/>
        <v>0.5</v>
      </c>
      <c r="BQ20" s="351">
        <f t="shared" si="11"/>
        <v>0.5</v>
      </c>
      <c r="BR20" s="351">
        <f t="shared" si="11"/>
        <v>0.5</v>
      </c>
      <c r="BS20" s="351">
        <f t="shared" si="11"/>
        <v>0.5</v>
      </c>
      <c r="BT20" s="351">
        <f t="shared" si="11"/>
        <v>0.5</v>
      </c>
      <c r="BU20" s="351">
        <f t="shared" si="11"/>
        <v>0.5</v>
      </c>
      <c r="BV20" s="351">
        <f t="shared" si="11"/>
        <v>0.5</v>
      </c>
      <c r="BW20" s="351">
        <f t="shared" si="11"/>
        <v>0.5</v>
      </c>
      <c r="BX20" s="351">
        <f t="shared" si="11"/>
        <v>0.5</v>
      </c>
      <c r="BY20" s="351">
        <f t="shared" si="11"/>
        <v>0.5</v>
      </c>
      <c r="BZ20" s="351">
        <f t="shared" si="11"/>
        <v>0.5</v>
      </c>
      <c r="CA20" s="351">
        <f t="shared" si="11"/>
        <v>0.5</v>
      </c>
      <c r="CB20" s="351">
        <f t="shared" si="11"/>
        <v>0.5</v>
      </c>
      <c r="CC20" s="351">
        <f t="shared" si="11"/>
        <v>0.5</v>
      </c>
      <c r="CD20" s="351">
        <f t="shared" si="11"/>
        <v>0.5</v>
      </c>
      <c r="CE20" s="351">
        <f t="shared" si="11"/>
        <v>0.5</v>
      </c>
      <c r="CF20" s="351">
        <f t="shared" si="11"/>
        <v>0.5</v>
      </c>
      <c r="CG20" s="351">
        <f t="shared" si="11"/>
        <v>0.5</v>
      </c>
      <c r="CH20" s="351">
        <f t="shared" si="11"/>
        <v>0.5</v>
      </c>
      <c r="CI20" s="351">
        <f t="shared" si="11"/>
        <v>0.5</v>
      </c>
      <c r="CJ20" s="351">
        <f t="shared" si="11"/>
        <v>0.5</v>
      </c>
      <c r="CK20" s="351">
        <f t="shared" si="11"/>
        <v>0.5</v>
      </c>
      <c r="CL20" s="351">
        <f t="shared" si="11"/>
        <v>0.5</v>
      </c>
      <c r="CM20" s="351">
        <f t="shared" si="11"/>
        <v>0.5</v>
      </c>
      <c r="CN20" s="351">
        <f t="shared" si="11"/>
        <v>0.5</v>
      </c>
      <c r="CO20" s="351">
        <f t="shared" si="11"/>
        <v>0.5</v>
      </c>
      <c r="CP20" s="351">
        <f t="shared" si="11"/>
        <v>0.5</v>
      </c>
      <c r="CQ20" s="351">
        <f t="shared" si="11"/>
        <v>0.5</v>
      </c>
      <c r="CR20" s="351">
        <f t="shared" si="11"/>
        <v>0.5</v>
      </c>
      <c r="CS20" s="351">
        <f t="shared" si="11"/>
        <v>0.5</v>
      </c>
      <c r="CT20" s="351">
        <f t="shared" si="11"/>
        <v>0.5</v>
      </c>
      <c r="CU20" s="351">
        <f t="shared" si="11"/>
        <v>0.5</v>
      </c>
      <c r="CV20" s="351">
        <f t="shared" si="11"/>
        <v>0.5</v>
      </c>
      <c r="CW20" s="351">
        <f t="shared" si="11"/>
        <v>0.5</v>
      </c>
      <c r="CX20" s="351">
        <f t="shared" si="11"/>
        <v>0.5</v>
      </c>
      <c r="CY20" s="351">
        <f t="shared" si="11"/>
        <v>0.5</v>
      </c>
      <c r="CZ20" s="351">
        <f t="shared" si="11"/>
        <v>0.5</v>
      </c>
      <c r="DA20" s="351">
        <f t="shared" si="11"/>
        <v>0.5</v>
      </c>
      <c r="DB20" s="351">
        <f t="shared" si="11"/>
        <v>0.5</v>
      </c>
      <c r="DC20" s="351">
        <f t="shared" si="11"/>
        <v>0.5</v>
      </c>
      <c r="DD20" s="351">
        <f t="shared" si="11"/>
        <v>0.5</v>
      </c>
      <c r="DE20" s="351">
        <f t="shared" si="11"/>
        <v>0.5</v>
      </c>
      <c r="DF20" s="351">
        <f>+(Cálculos!O470/(Cálculos!O460+Cálculos!O470+Cálculos!O479+Cálculos!O489))</f>
        <v>0</v>
      </c>
      <c r="DG20" s="351">
        <f>+(Cálculos!P470/(Cálculos!P460+Cálculos!P470+Cálculos!P479+Cálculos!P489))</f>
        <v>0</v>
      </c>
      <c r="DH20" s="351">
        <f>+(Cálculos!Q470/(Cálculos!Q460+Cálculos!Q470+Cálculos!Q479+Cálculos!Q489))</f>
        <v>0.20930631582510612</v>
      </c>
      <c r="DI20" s="351">
        <f>+(Cálculos!R470/(Cálculos!R460+Cálculos!R470+Cálculos!R479+Cálculos!R489))</f>
        <v>0.13310387446624919</v>
      </c>
      <c r="DJ20" s="351">
        <f>+(Cálculos!S470/(Cálculos!S460+Cálculos!S470+Cálculos!S479+Cálculos!S489))</f>
        <v>0.33171480832992567</v>
      </c>
      <c r="DK20" s="351">
        <f>+(Cálculos!T470/(Cálculos!T460+Cálculos!T470+Cálculos!T479+Cálculos!T489))</f>
        <v>0.44420587256236299</v>
      </c>
      <c r="DL20" s="351">
        <f>+(Cálculos!U470/(Cálculos!U460+Cálculos!U470+Cálculos!U479+Cálculos!U489))</f>
        <v>0.19974912791936483</v>
      </c>
      <c r="DM20" s="351">
        <f>+(Cálculos!V470/(Cálculos!V460+Cálculos!V470+Cálculos!V479+Cálculos!V489))</f>
        <v>0</v>
      </c>
      <c r="DN20" s="351">
        <f>+(Cálculos!W470/(Cálculos!W460+Cálculos!W470+Cálculos!W479+Cálculos!W489))</f>
        <v>0.30538404948092596</v>
      </c>
      <c r="DO20" s="351">
        <f>+(Cálculos!X470/(Cálculos!X460+Cálculos!X470+Cálculos!X479+Cálculos!X489))</f>
        <v>0.26106754358029854</v>
      </c>
      <c r="DP20" s="351">
        <f>+(Cálculos!Y470/(Cálculos!Y460+Cálculos!Y470+Cálculos!Y479+Cálculos!Y489))</f>
        <v>0.3345289961174448</v>
      </c>
      <c r="DQ20" s="351">
        <f>+(Cálculos!Z470/(Cálculos!Z460+Cálculos!Z470+Cálculos!Z479+Cálculos!Z489))</f>
        <v>0.40358444995836978</v>
      </c>
      <c r="DR20" s="351">
        <f>+(Cálculos!AA470/(Cálculos!AA460+Cálculos!AA470+Cálculos!AA479+Cálculos!AA489))</f>
        <v>0</v>
      </c>
      <c r="DS20" s="351">
        <f>+(Cálculos!AB470/(Cálculos!AB460+Cálculos!AB470+Cálculos!AB479+Cálculos!AB489))</f>
        <v>0</v>
      </c>
      <c r="DT20" s="351">
        <f>+(Cálculos!AC470/(Cálculos!AC460+Cálculos!AC470+Cálculos!AC479+Cálculos!AC489))</f>
        <v>0.18002289262959981</v>
      </c>
      <c r="DU20" s="351">
        <f>+(Cálculos!AD470/(Cálculos!AD460+Cálculos!AD470+Cálculos!AD479+Cálculos!AD489))</f>
        <v>9.4124304863253766E-2</v>
      </c>
      <c r="DV20" s="351">
        <f>+(Cálculos!AE470/(Cálculos!AE460+Cálculos!AE470+Cálculos!AE479+Cálculos!AE489))</f>
        <v>0.29712973306155555</v>
      </c>
      <c r="DW20" s="351">
        <f>+(Cálculos!AF470/(Cálculos!AF460+Cálculos!AF470+Cálculos!AF479+Cálculos!AF489))</f>
        <v>0.41395655665980324</v>
      </c>
      <c r="DX20" s="351">
        <f>+(Cálculos!AG470/(Cálculos!AG460+Cálculos!AG470+Cálculos!AG479+Cálculos!AG489))</f>
        <v>0.15404963344633441</v>
      </c>
      <c r="DY20" s="351">
        <f>+(Cálculos!AH470/(Cálculos!AH460+Cálculos!AH470+Cálculos!AH479+Cálculos!AH489))</f>
        <v>0</v>
      </c>
      <c r="DZ20" s="351">
        <f>+(Cálculos!AI470/(Cálculos!AI460+Cálculos!AI470+Cálculos!AI479+Cálculos!AI489))</f>
        <v>0.24660771599687797</v>
      </c>
      <c r="EA20" s="351">
        <f>+(Cálculos!AJ470/(Cálculos!AJ460+Cálculos!AJ470+Cálculos!AJ479+Cálculos!AJ489))</f>
        <v>0.22899248411022435</v>
      </c>
      <c r="EB20" s="351">
        <f>+(Cálculos!AK470/(Cálculos!AK460+Cálculos!AK470+Cálculos!AK479+Cálculos!AK489))</f>
        <v>0.29417538066319976</v>
      </c>
      <c r="EC20" s="351">
        <f>+(Cálculos!AL470/(Cálculos!AL460+Cálculos!AL470+Cálculos!AL479+Cálculos!AL489))</f>
        <v>0.38538879122105102</v>
      </c>
      <c r="ED20" s="351">
        <f>+(Cálculos!AM470/(Cálculos!AM460+Cálculos!AM470+Cálculos!AM479+Cálculos!AM489))</f>
        <v>0</v>
      </c>
      <c r="EE20" s="351">
        <f>+(Cálculos!AN470/(Cálculos!AN460+Cálculos!AN470+Cálculos!AN479+Cálculos!AN489))</f>
        <v>0</v>
      </c>
      <c r="EF20" s="351">
        <f>+(Cálculos!AO470/(Cálculos!AO460+Cálculos!AO470+Cálculos!AO479+Cálculos!AO489))</f>
        <v>6.9596733918783391E-2</v>
      </c>
      <c r="EG20" s="351">
        <f>+(Cálculos!AP470/(Cálculos!AP460+Cálculos!AP470+Cálculos!AP479+Cálculos!AP489))</f>
        <v>9.1794773071295313E-2</v>
      </c>
      <c r="EH20" s="351">
        <f>+(Cálculos!AQ470/(Cálculos!AQ460+Cálculos!AQ470+Cálculos!AQ479+Cálculos!AQ489))</f>
        <v>0.2910977942874205</v>
      </c>
      <c r="EI20" s="351">
        <f>+(Cálculos!AR470/(Cálculos!AR460+Cálculos!AR470+Cálculos!AR479+Cálculos!AR489))</f>
        <v>0.39756407469210775</v>
      </c>
      <c r="EJ20" s="351">
        <f>+(Cálculos!AS470/(Cálculos!AS460+Cálculos!AS470+Cálculos!AS479+Cálculos!AS489))</f>
        <v>0.16512958194958174</v>
      </c>
      <c r="EK20" s="351">
        <f>+(Cálculos!AT470/(Cálculos!AT460+Cálculos!AT470+Cálculos!AT479+Cálculos!AT489))</f>
        <v>0</v>
      </c>
      <c r="EL20" s="351">
        <f>+(Cálculos!AU470/(Cálculos!AU460+Cálculos!AU470+Cálculos!AU479+Cálculos!AU489))</f>
        <v>0.25389347250129862</v>
      </c>
      <c r="EM20" s="351">
        <f>+(Cálculos!AV470/(Cálculos!AV460+Cálculos!AV470+Cálculos!AV479+Cálculos!AV489))</f>
        <v>0.2189111878948472</v>
      </c>
      <c r="EN20" s="351">
        <f>+(Cálculos!AW470/(Cálculos!AW460+Cálculos!AW470+Cálculos!AW479+Cálculos!AW489))</f>
        <v>0.29117839684778418</v>
      </c>
      <c r="EO20" s="351">
        <f>+(Cálculos!AX470/(Cálculos!AX460+Cálculos!AX470+Cálculos!AX479+Cálculos!AX489))</f>
        <v>0.37413872168351142</v>
      </c>
      <c r="EP20" s="351">
        <f>+(Cálculos!AY470/(Cálculos!AY460+Cálculos!AY470+Cálculos!AY479+Cálculos!AY489))</f>
        <v>0</v>
      </c>
      <c r="EQ20" s="351">
        <f>+(Cálculos!AZ470/(Cálculos!AZ460+Cálculos!AZ470+Cálculos!AZ479+Cálculos!AZ489))</f>
        <v>0</v>
      </c>
      <c r="ER20" s="351">
        <f>+(Cálculos!BA470/(Cálculos!BA460+Cálculos!BA470+Cálculos!BA479+Cálculos!BA489))</f>
        <v>0.12599168262577823</v>
      </c>
      <c r="ES20" s="351">
        <f>+(Cálculos!BB470/(Cálculos!BB460+Cálculos!BB470+Cálculos!BB479+Cálculos!BB489))</f>
        <v>9.2777632876233723E-2</v>
      </c>
      <c r="ET20" s="351">
        <f>+(Cálculos!BC470/(Cálculos!BC460+Cálculos!BC470+Cálculos!BC479+Cálculos!BC489))</f>
        <v>0.29224376740383218</v>
      </c>
      <c r="EU20" s="351">
        <f>+(Cálculos!BD470/(Cálculos!BD460+Cálculos!BD470+Cálculos!BD479+Cálculos!BD489))</f>
        <v>0.40155868629588259</v>
      </c>
      <c r="EV20" s="351">
        <f>+(Cálculos!BE470/(Cálculos!BE460+Cálculos!BE470+Cálculos!BE479+Cálculos!BE489))</f>
        <v>0.16413824205141608</v>
      </c>
      <c r="EW20" s="351">
        <f>+(Cálculos!BF470/(Cálculos!BF460+Cálculos!BF470+Cálculos!BF479+Cálculos!BF489))</f>
        <v>0</v>
      </c>
      <c r="EX20" s="351">
        <f>+(Cálculos!BG470/(Cálculos!BG460+Cálculos!BG470+Cálculos!BG479+Cálculos!BG489))</f>
        <v>0.25393097653430663</v>
      </c>
      <c r="EY20" s="351">
        <f>+(Cálculos!BH470/(Cálculos!BH460+Cálculos!BH470+Cálculos!BH479+Cálculos!BH489))</f>
        <v>0.2208730337968603</v>
      </c>
      <c r="EZ20" s="351">
        <f>+(Cálculos!BI470/(Cálculos!BI460+Cálculos!BI470+Cálculos!BI479+Cálculos!BI489))</f>
        <v>0.29441261825213977</v>
      </c>
      <c r="FA20" s="351">
        <f>+(Cálculos!BJ470/(Cálculos!BJ460+Cálculos!BJ470+Cálculos!BJ479+Cálculos!BJ489))</f>
        <v>0.37466360327378206</v>
      </c>
      <c r="FB20" s="351">
        <f>+(Cálculos!BK470/(Cálculos!BK460+Cálculos!BK470+Cálculos!BK479+Cálculos!BK489))</f>
        <v>0</v>
      </c>
      <c r="FC20" s="351">
        <f>+(Cálculos!BL470/(Cálculos!BL460+Cálculos!BL470+Cálculos!BL479+Cálculos!BL489))</f>
        <v>0</v>
      </c>
      <c r="FD20" s="351">
        <f>+(Cálculos!BM470/(Cálculos!BM460+Cálculos!BM470+Cálculos!BM479+Cálculos!BM489))</f>
        <v>0.14188689382374209</v>
      </c>
      <c r="FE20" s="351">
        <f>+(Cálculos!BN470/(Cálculos!BN460+Cálculos!BN470+Cálculos!BN479+Cálculos!BN489))</f>
        <v>8.8502592638958877E-2</v>
      </c>
      <c r="FF20" s="351">
        <f>+(Cálculos!BO470/(Cálculos!BO460+Cálculos!BO470+Cálculos!BO479+Cálculos!BO489))</f>
        <v>0.29979171389198728</v>
      </c>
      <c r="FG20" s="351">
        <f>+(Cálculos!BP470/(Cálculos!BP460+Cálculos!BP470+Cálculos!BP479+Cálculos!BP489))</f>
        <v>0.40963804606336812</v>
      </c>
      <c r="FH20" s="351">
        <f>+(Cálculos!BQ470/(Cálculos!BQ460+Cálculos!BQ470+Cálculos!BQ479+Cálculos!BQ489))</f>
        <v>0.15611526094022368</v>
      </c>
      <c r="FI20" s="351">
        <f>+(Cálculos!BR470/(Cálculos!BR460+Cálculos!BR470+Cálculos!BR479+Cálculos!BR489))</f>
        <v>0</v>
      </c>
      <c r="FJ20" s="351">
        <f>+(Cálculos!BS470/(Cálculos!BS460+Cálculos!BS470+Cálculos!BS479+Cálculos!BS489))</f>
        <v>0.24925643924704421</v>
      </c>
      <c r="FK20" s="351">
        <f>+(Cálculos!BT470/(Cálculos!BT460+Cálculos!BT470+Cálculos!BT479+Cálculos!BT489))</f>
        <v>0.22356215128333401</v>
      </c>
      <c r="FL20" s="351">
        <f>+(Cálculos!BU470/(Cálculos!BU460+Cálculos!BU470+Cálculos!BU479+Cálculos!BU489))</f>
        <v>0.29801564686228871</v>
      </c>
      <c r="FM20" s="351">
        <f>+(Cálculos!BV470/(Cálculos!BV460+Cálculos!BV470+Cálculos!BV479+Cálculos!BV489))</f>
        <v>0.38347442771999984</v>
      </c>
      <c r="FN20" s="351">
        <f>+FM20</f>
        <v>0.38347442771999984</v>
      </c>
      <c r="FO20" s="351">
        <f t="shared" ref="FO20:HZ20" si="12">+FN20</f>
        <v>0.38347442771999984</v>
      </c>
      <c r="FP20" s="351">
        <f t="shared" si="12"/>
        <v>0.38347442771999984</v>
      </c>
      <c r="FQ20" s="351">
        <f t="shared" si="12"/>
        <v>0.38347442771999984</v>
      </c>
      <c r="FR20" s="351">
        <f t="shared" si="12"/>
        <v>0.38347442771999984</v>
      </c>
      <c r="FS20" s="351">
        <f t="shared" si="12"/>
        <v>0.38347442771999984</v>
      </c>
      <c r="FT20" s="351">
        <f t="shared" si="12"/>
        <v>0.38347442771999984</v>
      </c>
      <c r="FU20" s="351">
        <f t="shared" si="12"/>
        <v>0.38347442771999984</v>
      </c>
      <c r="FV20" s="351">
        <f t="shared" si="12"/>
        <v>0.38347442771999984</v>
      </c>
      <c r="FW20" s="351">
        <f t="shared" si="12"/>
        <v>0.38347442771999984</v>
      </c>
      <c r="FX20" s="351">
        <f t="shared" si="12"/>
        <v>0.38347442771999984</v>
      </c>
      <c r="FY20" s="351">
        <f t="shared" si="12"/>
        <v>0.38347442771999984</v>
      </c>
      <c r="FZ20" s="351">
        <f t="shared" si="12"/>
        <v>0.38347442771999984</v>
      </c>
      <c r="GA20" s="351">
        <f t="shared" si="12"/>
        <v>0.38347442771999984</v>
      </c>
      <c r="GB20" s="351">
        <f t="shared" si="12"/>
        <v>0.38347442771999984</v>
      </c>
      <c r="GC20" s="351">
        <f t="shared" si="12"/>
        <v>0.38347442771999984</v>
      </c>
      <c r="GD20" s="351">
        <f t="shared" si="12"/>
        <v>0.38347442771999984</v>
      </c>
      <c r="GE20" s="351">
        <f t="shared" si="12"/>
        <v>0.38347442771999984</v>
      </c>
      <c r="GF20" s="351">
        <f t="shared" si="12"/>
        <v>0.38347442771999984</v>
      </c>
      <c r="GG20" s="351">
        <f t="shared" si="12"/>
        <v>0.38347442771999984</v>
      </c>
      <c r="GH20" s="351">
        <f t="shared" si="12"/>
        <v>0.38347442771999984</v>
      </c>
      <c r="GI20" s="351">
        <f t="shared" si="12"/>
        <v>0.38347442771999984</v>
      </c>
      <c r="GJ20" s="351">
        <f t="shared" si="12"/>
        <v>0.38347442771999984</v>
      </c>
      <c r="GK20" s="351">
        <f t="shared" si="12"/>
        <v>0.38347442771999984</v>
      </c>
      <c r="GL20" s="351">
        <f t="shared" si="12"/>
        <v>0.38347442771999984</v>
      </c>
      <c r="GM20" s="351">
        <f t="shared" si="12"/>
        <v>0.38347442771999984</v>
      </c>
      <c r="GN20" s="351">
        <f t="shared" si="12"/>
        <v>0.38347442771999984</v>
      </c>
      <c r="GO20" s="351">
        <f t="shared" si="12"/>
        <v>0.38347442771999984</v>
      </c>
      <c r="GP20" s="351">
        <f t="shared" si="12"/>
        <v>0.38347442771999984</v>
      </c>
      <c r="GQ20" s="351">
        <f t="shared" si="12"/>
        <v>0.38347442771999984</v>
      </c>
      <c r="GR20" s="351">
        <f t="shared" si="12"/>
        <v>0.38347442771999984</v>
      </c>
      <c r="GS20" s="351">
        <f t="shared" si="12"/>
        <v>0.38347442771999984</v>
      </c>
      <c r="GT20" s="351">
        <f t="shared" si="12"/>
        <v>0.38347442771999984</v>
      </c>
      <c r="GU20" s="351">
        <f t="shared" si="12"/>
        <v>0.38347442771999984</v>
      </c>
      <c r="GV20" s="351">
        <f t="shared" si="12"/>
        <v>0.38347442771999984</v>
      </c>
      <c r="GW20" s="351">
        <f t="shared" si="12"/>
        <v>0.38347442771999984</v>
      </c>
      <c r="GX20" s="351">
        <f t="shared" si="12"/>
        <v>0.38347442771999984</v>
      </c>
      <c r="GY20" s="351">
        <f t="shared" si="12"/>
        <v>0.38347442771999984</v>
      </c>
      <c r="GZ20" s="351">
        <f t="shared" si="12"/>
        <v>0.38347442771999984</v>
      </c>
      <c r="HA20" s="351">
        <f t="shared" si="12"/>
        <v>0.38347442771999984</v>
      </c>
      <c r="HB20" s="351">
        <f t="shared" si="12"/>
        <v>0.38347442771999984</v>
      </c>
      <c r="HC20" s="351">
        <f t="shared" si="12"/>
        <v>0.38347442771999984</v>
      </c>
      <c r="HD20" s="351">
        <f t="shared" si="12"/>
        <v>0.38347442771999984</v>
      </c>
      <c r="HE20" s="351">
        <f t="shared" si="12"/>
        <v>0.38347442771999984</v>
      </c>
      <c r="HF20" s="351">
        <f t="shared" si="12"/>
        <v>0.38347442771999984</v>
      </c>
      <c r="HG20" s="351">
        <f t="shared" si="12"/>
        <v>0.38347442771999984</v>
      </c>
      <c r="HH20" s="351">
        <f t="shared" si="12"/>
        <v>0.38347442771999984</v>
      </c>
      <c r="HI20" s="351">
        <f t="shared" si="12"/>
        <v>0.38347442771999984</v>
      </c>
      <c r="HJ20" s="351">
        <f t="shared" si="12"/>
        <v>0.38347442771999984</v>
      </c>
      <c r="HK20" s="351">
        <f t="shared" si="12"/>
        <v>0.38347442771999984</v>
      </c>
      <c r="HL20" s="351">
        <f t="shared" si="12"/>
        <v>0.38347442771999984</v>
      </c>
      <c r="HM20" s="351">
        <f t="shared" si="12"/>
        <v>0.38347442771999984</v>
      </c>
      <c r="HN20" s="351">
        <f t="shared" si="12"/>
        <v>0.38347442771999984</v>
      </c>
      <c r="HO20" s="351">
        <f t="shared" si="12"/>
        <v>0.38347442771999984</v>
      </c>
      <c r="HP20" s="351">
        <f t="shared" si="12"/>
        <v>0.38347442771999984</v>
      </c>
      <c r="HQ20" s="351">
        <f t="shared" si="12"/>
        <v>0.38347442771999984</v>
      </c>
      <c r="HR20" s="351">
        <f t="shared" si="12"/>
        <v>0.38347442771999984</v>
      </c>
      <c r="HS20" s="351">
        <f t="shared" si="12"/>
        <v>0.38347442771999984</v>
      </c>
      <c r="HT20" s="351">
        <f t="shared" si="12"/>
        <v>0.38347442771999984</v>
      </c>
      <c r="HU20" s="351">
        <f t="shared" si="12"/>
        <v>0.38347442771999984</v>
      </c>
      <c r="HV20" s="351">
        <f t="shared" si="12"/>
        <v>0.38347442771999984</v>
      </c>
      <c r="HW20" s="351">
        <f t="shared" si="12"/>
        <v>0.38347442771999984</v>
      </c>
      <c r="HX20" s="351">
        <f t="shared" si="12"/>
        <v>0.38347442771999984</v>
      </c>
      <c r="HY20" s="351">
        <f t="shared" si="12"/>
        <v>0.38347442771999984</v>
      </c>
      <c r="HZ20" s="351">
        <f t="shared" si="12"/>
        <v>0.38347442771999984</v>
      </c>
      <c r="IA20" s="351">
        <f t="shared" ref="IA20:KJ20" si="13">+HZ20</f>
        <v>0.38347442771999984</v>
      </c>
      <c r="IB20" s="351">
        <f t="shared" si="13"/>
        <v>0.38347442771999984</v>
      </c>
      <c r="IC20" s="351">
        <f t="shared" si="13"/>
        <v>0.38347442771999984</v>
      </c>
      <c r="ID20" s="351">
        <f t="shared" si="13"/>
        <v>0.38347442771999984</v>
      </c>
      <c r="IE20" s="351">
        <f t="shared" si="13"/>
        <v>0.38347442771999984</v>
      </c>
      <c r="IF20" s="351">
        <f t="shared" si="13"/>
        <v>0.38347442771999984</v>
      </c>
      <c r="IG20" s="351">
        <f t="shared" si="13"/>
        <v>0.38347442771999984</v>
      </c>
      <c r="IH20" s="351">
        <f t="shared" si="13"/>
        <v>0.38347442771999984</v>
      </c>
      <c r="II20" s="351">
        <f t="shared" si="13"/>
        <v>0.38347442771999984</v>
      </c>
      <c r="IJ20" s="351">
        <f t="shared" si="13"/>
        <v>0.38347442771999984</v>
      </c>
      <c r="IK20" s="351">
        <f t="shared" si="13"/>
        <v>0.38347442771999984</v>
      </c>
      <c r="IL20" s="351">
        <f t="shared" si="13"/>
        <v>0.38347442771999984</v>
      </c>
      <c r="IM20" s="351">
        <f t="shared" si="13"/>
        <v>0.38347442771999984</v>
      </c>
      <c r="IN20" s="351">
        <f t="shared" si="13"/>
        <v>0.38347442771999984</v>
      </c>
      <c r="IO20" s="351">
        <f t="shared" si="13"/>
        <v>0.38347442771999984</v>
      </c>
      <c r="IP20" s="351">
        <f t="shared" si="13"/>
        <v>0.38347442771999984</v>
      </c>
      <c r="IQ20" s="351">
        <f t="shared" si="13"/>
        <v>0.38347442771999984</v>
      </c>
      <c r="IR20" s="351">
        <f t="shared" si="13"/>
        <v>0.38347442771999984</v>
      </c>
      <c r="IS20" s="351">
        <f t="shared" si="13"/>
        <v>0.38347442771999984</v>
      </c>
      <c r="IT20" s="351">
        <f t="shared" si="13"/>
        <v>0.38347442771999984</v>
      </c>
      <c r="IU20" s="351">
        <f t="shared" si="13"/>
        <v>0.38347442771999984</v>
      </c>
      <c r="IV20" s="351">
        <f t="shared" si="13"/>
        <v>0.38347442771999984</v>
      </c>
      <c r="IW20" s="351">
        <f t="shared" si="13"/>
        <v>0.38347442771999984</v>
      </c>
      <c r="IX20" s="351">
        <f t="shared" si="13"/>
        <v>0.38347442771999984</v>
      </c>
      <c r="IY20" s="351">
        <f t="shared" si="13"/>
        <v>0.38347442771999984</v>
      </c>
      <c r="IZ20" s="351">
        <f t="shared" si="13"/>
        <v>0.38347442771999984</v>
      </c>
      <c r="JA20" s="351">
        <f t="shared" si="13"/>
        <v>0.38347442771999984</v>
      </c>
      <c r="JB20" s="351">
        <f t="shared" si="13"/>
        <v>0.38347442771999984</v>
      </c>
      <c r="JC20" s="351">
        <f t="shared" si="13"/>
        <v>0.38347442771999984</v>
      </c>
      <c r="JD20" s="351">
        <f t="shared" si="13"/>
        <v>0.38347442771999984</v>
      </c>
      <c r="JE20" s="351">
        <f t="shared" si="13"/>
        <v>0.38347442771999984</v>
      </c>
      <c r="JF20" s="351">
        <f t="shared" si="13"/>
        <v>0.38347442771999984</v>
      </c>
      <c r="JG20" s="351">
        <f t="shared" si="13"/>
        <v>0.38347442771999984</v>
      </c>
      <c r="JH20" s="351">
        <f t="shared" si="13"/>
        <v>0.38347442771999984</v>
      </c>
      <c r="JI20" s="351">
        <f t="shared" si="13"/>
        <v>0.38347442771999984</v>
      </c>
      <c r="JJ20" s="351">
        <f t="shared" si="13"/>
        <v>0.38347442771999984</v>
      </c>
      <c r="JK20" s="351">
        <f t="shared" si="13"/>
        <v>0.38347442771999984</v>
      </c>
      <c r="JL20" s="351">
        <f t="shared" si="13"/>
        <v>0.38347442771999984</v>
      </c>
      <c r="JM20" s="351">
        <f t="shared" si="13"/>
        <v>0.38347442771999984</v>
      </c>
      <c r="JN20" s="351">
        <f t="shared" si="13"/>
        <v>0.38347442771999984</v>
      </c>
      <c r="JO20" s="351">
        <f t="shared" si="13"/>
        <v>0.38347442771999984</v>
      </c>
      <c r="JP20" s="351">
        <f t="shared" si="13"/>
        <v>0.38347442771999984</v>
      </c>
      <c r="JQ20" s="351">
        <f t="shared" si="13"/>
        <v>0.38347442771999984</v>
      </c>
      <c r="JR20" s="351">
        <f t="shared" si="13"/>
        <v>0.38347442771999984</v>
      </c>
      <c r="JS20" s="351">
        <f t="shared" si="13"/>
        <v>0.38347442771999984</v>
      </c>
      <c r="JT20" s="351">
        <f t="shared" si="13"/>
        <v>0.38347442771999984</v>
      </c>
      <c r="JU20" s="351">
        <f t="shared" si="13"/>
        <v>0.38347442771999984</v>
      </c>
      <c r="JV20" s="351">
        <f t="shared" si="13"/>
        <v>0.38347442771999984</v>
      </c>
      <c r="JW20" s="351">
        <f t="shared" si="13"/>
        <v>0.38347442771999984</v>
      </c>
      <c r="JX20" s="351">
        <f t="shared" si="13"/>
        <v>0.38347442771999984</v>
      </c>
      <c r="JY20" s="351">
        <f t="shared" si="13"/>
        <v>0.38347442771999984</v>
      </c>
      <c r="JZ20" s="351">
        <f t="shared" si="13"/>
        <v>0.38347442771999984</v>
      </c>
      <c r="KA20" s="351">
        <f t="shared" si="13"/>
        <v>0.38347442771999984</v>
      </c>
      <c r="KB20" s="351">
        <f t="shared" si="13"/>
        <v>0.38347442771999984</v>
      </c>
      <c r="KC20" s="351">
        <f t="shared" si="13"/>
        <v>0.38347442771999984</v>
      </c>
      <c r="KD20" s="351">
        <f t="shared" si="13"/>
        <v>0.38347442771999984</v>
      </c>
      <c r="KE20" s="351">
        <f t="shared" si="13"/>
        <v>0.38347442771999984</v>
      </c>
      <c r="KF20" s="351">
        <f t="shared" si="13"/>
        <v>0.38347442771999984</v>
      </c>
      <c r="KG20" s="351">
        <f t="shared" si="13"/>
        <v>0.38347442771999984</v>
      </c>
      <c r="KH20" s="351">
        <f t="shared" si="13"/>
        <v>0.38347442771999984</v>
      </c>
      <c r="KI20" s="351">
        <f t="shared" si="13"/>
        <v>0.38347442771999984</v>
      </c>
      <c r="KJ20" s="351">
        <f t="shared" si="13"/>
        <v>0.38347442771999984</v>
      </c>
    </row>
    <row r="21" spans="1:296" ht="16.2" thickBot="1" x14ac:dyDescent="0.35">
      <c r="A21" s="278" t="s">
        <v>506</v>
      </c>
      <c r="BD21" s="351">
        <v>0</v>
      </c>
      <c r="BE21" s="351">
        <f>+BD21</f>
        <v>0</v>
      </c>
      <c r="BF21" s="351">
        <f t="shared" ref="BF21:DE21" si="14">+BE21</f>
        <v>0</v>
      </c>
      <c r="BG21" s="351">
        <f t="shared" si="14"/>
        <v>0</v>
      </c>
      <c r="BH21" s="351">
        <f t="shared" si="14"/>
        <v>0</v>
      </c>
      <c r="BI21" s="351">
        <f t="shared" si="14"/>
        <v>0</v>
      </c>
      <c r="BJ21" s="351">
        <f t="shared" si="14"/>
        <v>0</v>
      </c>
      <c r="BK21" s="351">
        <f t="shared" si="14"/>
        <v>0</v>
      </c>
      <c r="BL21" s="351">
        <f t="shared" si="14"/>
        <v>0</v>
      </c>
      <c r="BM21" s="351">
        <f t="shared" si="14"/>
        <v>0</v>
      </c>
      <c r="BN21" s="351">
        <f t="shared" si="14"/>
        <v>0</v>
      </c>
      <c r="BO21" s="351">
        <f t="shared" si="14"/>
        <v>0</v>
      </c>
      <c r="BP21" s="351">
        <f t="shared" si="14"/>
        <v>0</v>
      </c>
      <c r="BQ21" s="351">
        <f t="shared" si="14"/>
        <v>0</v>
      </c>
      <c r="BR21" s="351">
        <f t="shared" si="14"/>
        <v>0</v>
      </c>
      <c r="BS21" s="351">
        <f t="shared" si="14"/>
        <v>0</v>
      </c>
      <c r="BT21" s="351">
        <f t="shared" si="14"/>
        <v>0</v>
      </c>
      <c r="BU21" s="351">
        <f t="shared" si="14"/>
        <v>0</v>
      </c>
      <c r="BV21" s="351">
        <f t="shared" si="14"/>
        <v>0</v>
      </c>
      <c r="BW21" s="351">
        <f t="shared" si="14"/>
        <v>0</v>
      </c>
      <c r="BX21" s="351">
        <f t="shared" si="14"/>
        <v>0</v>
      </c>
      <c r="BY21" s="351">
        <f t="shared" si="14"/>
        <v>0</v>
      </c>
      <c r="BZ21" s="351">
        <f t="shared" si="14"/>
        <v>0</v>
      </c>
      <c r="CA21" s="351">
        <f t="shared" si="14"/>
        <v>0</v>
      </c>
      <c r="CB21" s="351">
        <f t="shared" si="14"/>
        <v>0</v>
      </c>
      <c r="CC21" s="351">
        <f t="shared" si="14"/>
        <v>0</v>
      </c>
      <c r="CD21" s="351">
        <f t="shared" si="14"/>
        <v>0</v>
      </c>
      <c r="CE21" s="351">
        <f t="shared" si="14"/>
        <v>0</v>
      </c>
      <c r="CF21" s="351">
        <f t="shared" si="14"/>
        <v>0</v>
      </c>
      <c r="CG21" s="351">
        <f t="shared" si="14"/>
        <v>0</v>
      </c>
      <c r="CH21" s="351">
        <f t="shared" si="14"/>
        <v>0</v>
      </c>
      <c r="CI21" s="351">
        <f t="shared" si="14"/>
        <v>0</v>
      </c>
      <c r="CJ21" s="351">
        <f t="shared" si="14"/>
        <v>0</v>
      </c>
      <c r="CK21" s="351">
        <f t="shared" si="14"/>
        <v>0</v>
      </c>
      <c r="CL21" s="351">
        <f t="shared" si="14"/>
        <v>0</v>
      </c>
      <c r="CM21" s="351">
        <f t="shared" si="14"/>
        <v>0</v>
      </c>
      <c r="CN21" s="351">
        <f t="shared" si="14"/>
        <v>0</v>
      </c>
      <c r="CO21" s="351">
        <f t="shared" si="14"/>
        <v>0</v>
      </c>
      <c r="CP21" s="351">
        <f t="shared" si="14"/>
        <v>0</v>
      </c>
      <c r="CQ21" s="351">
        <f t="shared" si="14"/>
        <v>0</v>
      </c>
      <c r="CR21" s="351">
        <f t="shared" si="14"/>
        <v>0</v>
      </c>
      <c r="CS21" s="351">
        <f t="shared" si="14"/>
        <v>0</v>
      </c>
      <c r="CT21" s="351">
        <f t="shared" si="14"/>
        <v>0</v>
      </c>
      <c r="CU21" s="351">
        <f t="shared" si="14"/>
        <v>0</v>
      </c>
      <c r="CV21" s="351">
        <f t="shared" si="14"/>
        <v>0</v>
      </c>
      <c r="CW21" s="351">
        <f t="shared" si="14"/>
        <v>0</v>
      </c>
      <c r="CX21" s="351">
        <f t="shared" si="14"/>
        <v>0</v>
      </c>
      <c r="CY21" s="351">
        <f t="shared" si="14"/>
        <v>0</v>
      </c>
      <c r="CZ21" s="351">
        <f t="shared" si="14"/>
        <v>0</v>
      </c>
      <c r="DA21" s="351">
        <f t="shared" si="14"/>
        <v>0</v>
      </c>
      <c r="DB21" s="351">
        <f t="shared" si="14"/>
        <v>0</v>
      </c>
      <c r="DC21" s="351">
        <f t="shared" si="14"/>
        <v>0</v>
      </c>
      <c r="DD21" s="351">
        <f t="shared" si="14"/>
        <v>0</v>
      </c>
      <c r="DE21" s="351">
        <f t="shared" si="14"/>
        <v>0</v>
      </c>
      <c r="DF21" s="351">
        <f>+(Cálculos!O479/(Cálculos!O460+Cálculos!O470+Cálculos!O479+Cálculos!O489))</f>
        <v>0.59604288860941745</v>
      </c>
      <c r="DG21" s="351">
        <f>+(Cálculos!P479/(Cálculos!P460+Cálculos!P470+Cálculos!P479+Cálculos!P489))</f>
        <v>0.46394863698063671</v>
      </c>
      <c r="DH21" s="351">
        <f>+(Cálculos!Q479/(Cálculos!Q460+Cálculos!Q470+Cálculos!Q479+Cálculos!Q489))</f>
        <v>0.21837525437751551</v>
      </c>
      <c r="DI21" s="351">
        <f>+(Cálculos!R479/(Cálculos!R460+Cálculos!R470+Cálculos!R479+Cálculos!R489))</f>
        <v>0.48139338710961643</v>
      </c>
      <c r="DJ21" s="351">
        <f>+(Cálculos!S479/(Cálculos!S460+Cálculos!S470+Cálculos!S479+Cálculos!S489))</f>
        <v>0.11620306029736294</v>
      </c>
      <c r="DK21" s="351">
        <f>+(Cálculos!T479/(Cálculos!T460+Cálculos!T470+Cálculos!T479+Cálculos!T489))</f>
        <v>0.14848887783037501</v>
      </c>
      <c r="DL21" s="351">
        <f>+(Cálculos!U479/(Cálculos!U460+Cálculos!U470+Cálculos!U479+Cálculos!U489))</f>
        <v>0.15673317280109655</v>
      </c>
      <c r="DM21" s="351">
        <f>+(Cálculos!V479/(Cálculos!V460+Cálculos!V470+Cálculos!V479+Cálculos!V489))</f>
        <v>0.5299580976027205</v>
      </c>
      <c r="DN21" s="351">
        <f>+(Cálculos!W479/(Cálculos!W460+Cálculos!W470+Cálculos!W479+Cálculos!W489))</f>
        <v>0.15556717967181499</v>
      </c>
      <c r="DO21" s="351">
        <f>+(Cálculos!X479/(Cálculos!X460+Cálculos!X470+Cálculos!X479+Cálculos!X489))</f>
        <v>0.22685527548800688</v>
      </c>
      <c r="DP21" s="351">
        <f>+(Cálculos!Y479/(Cálculos!Y460+Cálculos!Y470+Cálculos!Y479+Cálculos!Y489))</f>
        <v>0.12550760387854745</v>
      </c>
      <c r="DQ21" s="351">
        <f>+(Cálculos!Z479/(Cálculos!Z460+Cálculos!Z470+Cálculos!Z479+Cálculos!Z489))</f>
        <v>0.10395473487034408</v>
      </c>
      <c r="DR21" s="351">
        <f>+(Cálculos!AA479/(Cálculos!AA460+Cálculos!AA470+Cálculos!AA479+Cálculos!AA489))</f>
        <v>0.66963764670698189</v>
      </c>
      <c r="DS21" s="351">
        <f>+(Cálculos!AB479/(Cálculos!AB460+Cálculos!AB470+Cálculos!AB479+Cálculos!AB489))</f>
        <v>0.60094559791015023</v>
      </c>
      <c r="DT21" s="351">
        <f>+(Cálculos!AC479/(Cálculos!AC460+Cálculos!AC470+Cálculos!AC479+Cálculos!AC489))</f>
        <v>0.37973525502201849</v>
      </c>
      <c r="DU21" s="351">
        <f>+(Cálculos!AD479/(Cálculos!AD460+Cálculos!AD470+Cálculos!AD479+Cálculos!AD489))</f>
        <v>0.62056820725992912</v>
      </c>
      <c r="DV21" s="351">
        <f>+(Cálculos!AE479/(Cálculos!AE460+Cálculos!AE470+Cálculos!AE479+Cálculos!AE489))</f>
        <v>0.22282228004685561</v>
      </c>
      <c r="DW21" s="351">
        <f>+(Cálculos!AF479/(Cálculos!AF460+Cálculos!AF470+Cálculos!AF479+Cálculos!AF489))</f>
        <v>0.22149799724614477</v>
      </c>
      <c r="DX21" s="351">
        <f>+(Cálculos!AG479/(Cálculos!AG460+Cálculos!AG470+Cálculos!AG479+Cálculos!AG489))</f>
        <v>0.29997672067526143</v>
      </c>
      <c r="DY21" s="351">
        <f>+(Cálculos!AH479/(Cálculos!AH460+Cálculos!AH470+Cálculos!AH479+Cálculos!AH489))</f>
        <v>0.66944200084854633</v>
      </c>
      <c r="DZ21" s="351">
        <f>+(Cálculos!AI479/(Cálculos!AI460+Cálculos!AI470+Cálculos!AI479+Cálculos!AI489))</f>
        <v>0.29558066190400001</v>
      </c>
      <c r="EA21" s="351">
        <f>+(Cálculos!AJ479/(Cálculos!AJ460+Cálculos!AJ470+Cálculos!AJ479+Cálculos!AJ489))</f>
        <v>0.32783778344206671</v>
      </c>
      <c r="EB21" s="351">
        <f>+(Cálculos!AK479/(Cálculos!AK460+Cálculos!AK470+Cálculos!AK479+Cálculos!AK489))</f>
        <v>0.24175519264982456</v>
      </c>
      <c r="EC21" s="351">
        <f>+(Cálculos!AL479/(Cálculos!AL460+Cálculos!AL470+Cálculos!AL479+Cálculos!AL489))</f>
        <v>0.15880776146150363</v>
      </c>
      <c r="ED21" s="351">
        <f>+(Cálculos!AM479/(Cálculos!AM460+Cálculos!AM470+Cálculos!AM479+Cálculos!AM489))</f>
        <v>0.59204229947378983</v>
      </c>
      <c r="EE21" s="351">
        <f>+(Cálculos!AN479/(Cálculos!AN460+Cálculos!AN470+Cálculos!AN479+Cálculos!AN489))</f>
        <v>0.55587448097359271</v>
      </c>
      <c r="EF21" s="351">
        <f>+(Cálculos!AO479/(Cálculos!AO460+Cálculos!AO470+Cálculos!AO479+Cálculos!AO489))</f>
        <v>0.42368172947265276</v>
      </c>
      <c r="EG21" s="351">
        <f>+(Cálculos!AP479/(Cálculos!AP460+Cálculos!AP470+Cálculos!AP479+Cálculos!AP489))</f>
        <v>0.56148281809905398</v>
      </c>
      <c r="EH21" s="351">
        <f>+(Cálculos!AQ479/(Cálculos!AQ460+Cálculos!AQ470+Cálculos!AQ479+Cálculos!AQ489))</f>
        <v>0.22551508600371531</v>
      </c>
      <c r="EI21" s="351">
        <f>+(Cálculos!AR479/(Cálculos!AR460+Cálculos!AR470+Cálculos!AR479+Cálculos!AR489))</f>
        <v>0.22005238086197587</v>
      </c>
      <c r="EJ21" s="351">
        <f>+(Cálculos!AS479/(Cálculos!AS460+Cálculos!AS470+Cálculos!AS479+Cálculos!AS489))</f>
        <v>0.2934745877211053</v>
      </c>
      <c r="EK21" s="351">
        <f>+(Cálculos!AT479/(Cálculos!AT460+Cálculos!AT470+Cálculos!AT479+Cálculos!AT489))</f>
        <v>0.60648471085554845</v>
      </c>
      <c r="EL21" s="351">
        <f>+(Cálculos!AU479/(Cálculos!AU460+Cálculos!AU470+Cálculos!AU479+Cálculos!AU489))</f>
        <v>0.29053226615754724</v>
      </c>
      <c r="EM21" s="351">
        <f>+(Cálculos!AV479/(Cálculos!AV460+Cálculos!AV470+Cálculos!AV479+Cálculos!AV489))</f>
        <v>0.3165211076606636</v>
      </c>
      <c r="EN21" s="351">
        <f>+(Cálculos!AW479/(Cálculos!AW460+Cálculos!AW470+Cálculos!AW479+Cálculos!AW489))</f>
        <v>0.24253721861736358</v>
      </c>
      <c r="EO21" s="351">
        <f>+(Cálculos!AX479/(Cálculos!AX460+Cálculos!AX470+Cálculos!AX479+Cálculos!AX489))</f>
        <v>0.15955488407270543</v>
      </c>
      <c r="EP21" s="351">
        <f>+(Cálculos!AY479/(Cálculos!AY460+Cálculos!AY470+Cálculos!AY479+Cálculos!AY489))</f>
        <v>0.55201488498752516</v>
      </c>
      <c r="EQ21" s="351">
        <f>+(Cálculos!AZ479/(Cálculos!AZ460+Cálculos!AZ470+Cálculos!AZ479+Cálculos!AZ489))</f>
        <v>0.55667974542387122</v>
      </c>
      <c r="ER21" s="351">
        <f>+(Cálculos!BA479/(Cálculos!BA460+Cálculos!BA470+Cálculos!BA479+Cálculos!BA489))</f>
        <v>0.39292368674359862</v>
      </c>
      <c r="ES21" s="351">
        <f>+(Cálculos!BB479/(Cálculos!BB460+Cálculos!BB470+Cálculos!BB479+Cálculos!BB489))</f>
        <v>0.55821593564962368</v>
      </c>
      <c r="ET21" s="351">
        <f>+(Cálculos!BC479/(Cálculos!BC460+Cálculos!BC470+Cálculos!BC479+Cálculos!BC489))</f>
        <v>0.21710501954372441</v>
      </c>
      <c r="EU21" s="351">
        <f>+(Cálculos!BD479/(Cálculos!BD460+Cálculos!BD470+Cálculos!BD479+Cálculos!BD489))</f>
        <v>0.21273234669792862</v>
      </c>
      <c r="EV21" s="351">
        <f>+(Cálculos!BE479/(Cálculos!BE460+Cálculos!BE470+Cálculos!BE479+Cálculos!BE489))</f>
        <v>0.28852833573074749</v>
      </c>
      <c r="EW21" s="351">
        <f>+(Cálculos!BF479/(Cálculos!BF460+Cálculos!BF470+Cálculos!BF479+Cálculos!BF489))</f>
        <v>0.61260925283009471</v>
      </c>
      <c r="EX21" s="351">
        <f>+(Cálculos!BG479/(Cálculos!BG460+Cálculos!BG470+Cálculos!BG479+Cálculos!BG489))</f>
        <v>0.28428193440086108</v>
      </c>
      <c r="EY21" s="351">
        <f>+(Cálculos!BH479/(Cálculos!BH460+Cálculos!BH470+Cálculos!BH479+Cálculos!BH489))</f>
        <v>0.30756765967081251</v>
      </c>
      <c r="EZ21" s="351">
        <f>+(Cálculos!BI479/(Cálculos!BI460+Cálculos!BI470+Cálculos!BI479+Cálculos!BI489))</f>
        <v>0.23632686869389496</v>
      </c>
      <c r="FA21" s="351">
        <f>+(Cálculos!BJ479/(Cálculos!BJ460+Cálculos!BJ470+Cálculos!BJ479+Cálculos!BJ489))</f>
        <v>0.15290861994956592</v>
      </c>
      <c r="FB21" s="351">
        <f>+(Cálculos!BK479/(Cálculos!BK460+Cálculos!BK470+Cálculos!BK479+Cálculos!BK489))</f>
        <v>0.67358288771946562</v>
      </c>
      <c r="FC21" s="351">
        <f>+(Cálculos!BL479/(Cálculos!BL460+Cálculos!BL470+Cálculos!BL479+Cálculos!BL489))</f>
        <v>0.55188551224817861</v>
      </c>
      <c r="FD21" s="351">
        <f>+(Cálculos!BM479/(Cálculos!BM460+Cálculos!BM470+Cálculos!BM479+Cálculos!BM489))</f>
        <v>0.38715113296459613</v>
      </c>
      <c r="FE21" s="351">
        <f>+(Cálculos!BN479/(Cálculos!BN460+Cálculos!BN470+Cálculos!BN479+Cálculos!BN489))</f>
        <v>0.55633976958914688</v>
      </c>
      <c r="FF21" s="351">
        <f>+(Cálculos!BO479/(Cálculos!BO460+Cálculos!BO470+Cálculos!BO479+Cálculos!BO489))</f>
        <v>0.21743450484456467</v>
      </c>
      <c r="FG21" s="351">
        <f>+(Cálculos!BP479/(Cálculos!BP460+Cálculos!BP470+Cálculos!BP479+Cálculos!BP489))</f>
        <v>0.20993892155684099</v>
      </c>
      <c r="FH21" s="351">
        <f>+(Cálculos!BQ479/(Cálculos!BQ460+Cálculos!BQ470+Cálculos!BQ479+Cálculos!BQ489))</f>
        <v>0.29248118966927705</v>
      </c>
      <c r="FI21" s="351">
        <f>+(Cálculos!BR479/(Cálculos!BR460+Cálculos!BR470+Cálculos!BR479+Cálculos!BR489))</f>
        <v>0.60452447853942692</v>
      </c>
      <c r="FJ21" s="351">
        <f>+(Cálculos!BS479/(Cálculos!BS460+Cálculos!BS470+Cálculos!BS479+Cálculos!BS489))</f>
        <v>0.28800364803665524</v>
      </c>
      <c r="FK21" s="351">
        <f>+(Cálculos!BT479/(Cálculos!BT460+Cálculos!BT470+Cálculos!BT479+Cálculos!BT489))</f>
        <v>0.30626339808743425</v>
      </c>
      <c r="FL21" s="351">
        <f>+(Cálculos!BU479/(Cálculos!BU460+Cálculos!BU470+Cálculos!BU479+Cálculos!BU489))</f>
        <v>0.23668623533257455</v>
      </c>
      <c r="FM21" s="351">
        <f>+(Cálculos!BV479/(Cálculos!BV460+Cálculos!BV470+Cálculos!BV479+Cálculos!BV489))</f>
        <v>0.15135426976957861</v>
      </c>
      <c r="FN21" s="351">
        <f>+FM21</f>
        <v>0.15135426976957861</v>
      </c>
      <c r="FO21" s="351">
        <f t="shared" ref="FO21:HZ21" si="15">+FN21</f>
        <v>0.15135426976957861</v>
      </c>
      <c r="FP21" s="351">
        <f t="shared" si="15"/>
        <v>0.15135426976957861</v>
      </c>
      <c r="FQ21" s="351">
        <f t="shared" si="15"/>
        <v>0.15135426976957861</v>
      </c>
      <c r="FR21" s="351">
        <f t="shared" si="15"/>
        <v>0.15135426976957861</v>
      </c>
      <c r="FS21" s="351">
        <f t="shared" si="15"/>
        <v>0.15135426976957861</v>
      </c>
      <c r="FT21" s="351">
        <f t="shared" si="15"/>
        <v>0.15135426976957861</v>
      </c>
      <c r="FU21" s="351">
        <f t="shared" si="15"/>
        <v>0.15135426976957861</v>
      </c>
      <c r="FV21" s="351">
        <f t="shared" si="15"/>
        <v>0.15135426976957861</v>
      </c>
      <c r="FW21" s="351">
        <f t="shared" si="15"/>
        <v>0.15135426976957861</v>
      </c>
      <c r="FX21" s="351">
        <f t="shared" si="15"/>
        <v>0.15135426976957861</v>
      </c>
      <c r="FY21" s="351">
        <f t="shared" si="15"/>
        <v>0.15135426976957861</v>
      </c>
      <c r="FZ21" s="351">
        <f t="shared" si="15"/>
        <v>0.15135426976957861</v>
      </c>
      <c r="GA21" s="351">
        <f t="shared" si="15"/>
        <v>0.15135426976957861</v>
      </c>
      <c r="GB21" s="351">
        <f t="shared" si="15"/>
        <v>0.15135426976957861</v>
      </c>
      <c r="GC21" s="351">
        <f t="shared" si="15"/>
        <v>0.15135426976957861</v>
      </c>
      <c r="GD21" s="351">
        <f t="shared" si="15"/>
        <v>0.15135426976957861</v>
      </c>
      <c r="GE21" s="351">
        <f t="shared" si="15"/>
        <v>0.15135426976957861</v>
      </c>
      <c r="GF21" s="351">
        <f t="shared" si="15"/>
        <v>0.15135426976957861</v>
      </c>
      <c r="GG21" s="351">
        <f t="shared" si="15"/>
        <v>0.15135426976957861</v>
      </c>
      <c r="GH21" s="351">
        <f t="shared" si="15"/>
        <v>0.15135426976957861</v>
      </c>
      <c r="GI21" s="351">
        <f t="shared" si="15"/>
        <v>0.15135426976957861</v>
      </c>
      <c r="GJ21" s="351">
        <f t="shared" si="15"/>
        <v>0.15135426976957861</v>
      </c>
      <c r="GK21" s="351">
        <f t="shared" si="15"/>
        <v>0.15135426976957861</v>
      </c>
      <c r="GL21" s="351">
        <f t="shared" si="15"/>
        <v>0.15135426976957861</v>
      </c>
      <c r="GM21" s="351">
        <f t="shared" si="15"/>
        <v>0.15135426976957861</v>
      </c>
      <c r="GN21" s="351">
        <f t="shared" si="15"/>
        <v>0.15135426976957861</v>
      </c>
      <c r="GO21" s="351">
        <f t="shared" si="15"/>
        <v>0.15135426976957861</v>
      </c>
      <c r="GP21" s="351">
        <f t="shared" si="15"/>
        <v>0.15135426976957861</v>
      </c>
      <c r="GQ21" s="351">
        <f t="shared" si="15"/>
        <v>0.15135426976957861</v>
      </c>
      <c r="GR21" s="351">
        <f t="shared" si="15"/>
        <v>0.15135426976957861</v>
      </c>
      <c r="GS21" s="351">
        <f t="shared" si="15"/>
        <v>0.15135426976957861</v>
      </c>
      <c r="GT21" s="351">
        <f t="shared" si="15"/>
        <v>0.15135426976957861</v>
      </c>
      <c r="GU21" s="351">
        <f t="shared" si="15"/>
        <v>0.15135426976957861</v>
      </c>
      <c r="GV21" s="351">
        <f t="shared" si="15"/>
        <v>0.15135426976957861</v>
      </c>
      <c r="GW21" s="351">
        <f t="shared" si="15"/>
        <v>0.15135426976957861</v>
      </c>
      <c r="GX21" s="351">
        <f t="shared" si="15"/>
        <v>0.15135426976957861</v>
      </c>
      <c r="GY21" s="351">
        <f t="shared" si="15"/>
        <v>0.15135426976957861</v>
      </c>
      <c r="GZ21" s="351">
        <f t="shared" si="15"/>
        <v>0.15135426976957861</v>
      </c>
      <c r="HA21" s="351">
        <f t="shared" si="15"/>
        <v>0.15135426976957861</v>
      </c>
      <c r="HB21" s="351">
        <f t="shared" si="15"/>
        <v>0.15135426976957861</v>
      </c>
      <c r="HC21" s="351">
        <f t="shared" si="15"/>
        <v>0.15135426976957861</v>
      </c>
      <c r="HD21" s="351">
        <f t="shared" si="15"/>
        <v>0.15135426976957861</v>
      </c>
      <c r="HE21" s="351">
        <f t="shared" si="15"/>
        <v>0.15135426976957861</v>
      </c>
      <c r="HF21" s="351">
        <f t="shared" si="15"/>
        <v>0.15135426976957861</v>
      </c>
      <c r="HG21" s="351">
        <f t="shared" si="15"/>
        <v>0.15135426976957861</v>
      </c>
      <c r="HH21" s="351">
        <f t="shared" si="15"/>
        <v>0.15135426976957861</v>
      </c>
      <c r="HI21" s="351">
        <f t="shared" si="15"/>
        <v>0.15135426976957861</v>
      </c>
      <c r="HJ21" s="351">
        <f t="shared" si="15"/>
        <v>0.15135426976957861</v>
      </c>
      <c r="HK21" s="351">
        <f t="shared" si="15"/>
        <v>0.15135426976957861</v>
      </c>
      <c r="HL21" s="351">
        <f t="shared" si="15"/>
        <v>0.15135426976957861</v>
      </c>
      <c r="HM21" s="351">
        <f t="shared" si="15"/>
        <v>0.15135426976957861</v>
      </c>
      <c r="HN21" s="351">
        <f t="shared" si="15"/>
        <v>0.15135426976957861</v>
      </c>
      <c r="HO21" s="351">
        <f t="shared" si="15"/>
        <v>0.15135426976957861</v>
      </c>
      <c r="HP21" s="351">
        <f t="shared" si="15"/>
        <v>0.15135426976957861</v>
      </c>
      <c r="HQ21" s="351">
        <f t="shared" si="15"/>
        <v>0.15135426976957861</v>
      </c>
      <c r="HR21" s="351">
        <f t="shared" si="15"/>
        <v>0.15135426976957861</v>
      </c>
      <c r="HS21" s="351">
        <f t="shared" si="15"/>
        <v>0.15135426976957861</v>
      </c>
      <c r="HT21" s="351">
        <f t="shared" si="15"/>
        <v>0.15135426976957861</v>
      </c>
      <c r="HU21" s="351">
        <f t="shared" si="15"/>
        <v>0.15135426976957861</v>
      </c>
      <c r="HV21" s="351">
        <f t="shared" si="15"/>
        <v>0.15135426976957861</v>
      </c>
      <c r="HW21" s="351">
        <f t="shared" si="15"/>
        <v>0.15135426976957861</v>
      </c>
      <c r="HX21" s="351">
        <f t="shared" si="15"/>
        <v>0.15135426976957861</v>
      </c>
      <c r="HY21" s="351">
        <f t="shared" si="15"/>
        <v>0.15135426976957861</v>
      </c>
      <c r="HZ21" s="351">
        <f t="shared" si="15"/>
        <v>0.15135426976957861</v>
      </c>
      <c r="IA21" s="351">
        <f t="shared" ref="IA21:KJ21" si="16">+HZ21</f>
        <v>0.15135426976957861</v>
      </c>
      <c r="IB21" s="351">
        <f t="shared" si="16"/>
        <v>0.15135426976957861</v>
      </c>
      <c r="IC21" s="351">
        <f t="shared" si="16"/>
        <v>0.15135426976957861</v>
      </c>
      <c r="ID21" s="351">
        <f t="shared" si="16"/>
        <v>0.15135426976957861</v>
      </c>
      <c r="IE21" s="351">
        <f t="shared" si="16"/>
        <v>0.15135426976957861</v>
      </c>
      <c r="IF21" s="351">
        <f t="shared" si="16"/>
        <v>0.15135426976957861</v>
      </c>
      <c r="IG21" s="351">
        <f t="shared" si="16"/>
        <v>0.15135426976957861</v>
      </c>
      <c r="IH21" s="351">
        <f t="shared" si="16"/>
        <v>0.15135426976957861</v>
      </c>
      <c r="II21" s="351">
        <f t="shared" si="16"/>
        <v>0.15135426976957861</v>
      </c>
      <c r="IJ21" s="351">
        <f t="shared" si="16"/>
        <v>0.15135426976957861</v>
      </c>
      <c r="IK21" s="351">
        <f t="shared" si="16"/>
        <v>0.15135426976957861</v>
      </c>
      <c r="IL21" s="351">
        <f t="shared" si="16"/>
        <v>0.15135426976957861</v>
      </c>
      <c r="IM21" s="351">
        <f t="shared" si="16"/>
        <v>0.15135426976957861</v>
      </c>
      <c r="IN21" s="351">
        <f t="shared" si="16"/>
        <v>0.15135426976957861</v>
      </c>
      <c r="IO21" s="351">
        <f t="shared" si="16"/>
        <v>0.15135426976957861</v>
      </c>
      <c r="IP21" s="351">
        <f t="shared" si="16"/>
        <v>0.15135426976957861</v>
      </c>
      <c r="IQ21" s="351">
        <f t="shared" si="16"/>
        <v>0.15135426976957861</v>
      </c>
      <c r="IR21" s="351">
        <f t="shared" si="16"/>
        <v>0.15135426976957861</v>
      </c>
      <c r="IS21" s="351">
        <f t="shared" si="16"/>
        <v>0.15135426976957861</v>
      </c>
      <c r="IT21" s="351">
        <f t="shared" si="16"/>
        <v>0.15135426976957861</v>
      </c>
      <c r="IU21" s="351">
        <f t="shared" si="16"/>
        <v>0.15135426976957861</v>
      </c>
      <c r="IV21" s="351">
        <f t="shared" si="16"/>
        <v>0.15135426976957861</v>
      </c>
      <c r="IW21" s="351">
        <f t="shared" si="16"/>
        <v>0.15135426976957861</v>
      </c>
      <c r="IX21" s="351">
        <f t="shared" si="16"/>
        <v>0.15135426976957861</v>
      </c>
      <c r="IY21" s="351">
        <f t="shared" si="16"/>
        <v>0.15135426976957861</v>
      </c>
      <c r="IZ21" s="351">
        <f t="shared" si="16"/>
        <v>0.15135426976957861</v>
      </c>
      <c r="JA21" s="351">
        <f t="shared" si="16"/>
        <v>0.15135426976957861</v>
      </c>
      <c r="JB21" s="351">
        <f t="shared" si="16"/>
        <v>0.15135426976957861</v>
      </c>
      <c r="JC21" s="351">
        <f t="shared" si="16"/>
        <v>0.15135426976957861</v>
      </c>
      <c r="JD21" s="351">
        <f t="shared" si="16"/>
        <v>0.15135426976957861</v>
      </c>
      <c r="JE21" s="351">
        <f t="shared" si="16"/>
        <v>0.15135426976957861</v>
      </c>
      <c r="JF21" s="351">
        <f t="shared" si="16"/>
        <v>0.15135426976957861</v>
      </c>
      <c r="JG21" s="351">
        <f t="shared" si="16"/>
        <v>0.15135426976957861</v>
      </c>
      <c r="JH21" s="351">
        <f t="shared" si="16"/>
        <v>0.15135426976957861</v>
      </c>
      <c r="JI21" s="351">
        <f t="shared" si="16"/>
        <v>0.15135426976957861</v>
      </c>
      <c r="JJ21" s="351">
        <f t="shared" si="16"/>
        <v>0.15135426976957861</v>
      </c>
      <c r="JK21" s="351">
        <f t="shared" si="16"/>
        <v>0.15135426976957861</v>
      </c>
      <c r="JL21" s="351">
        <f t="shared" si="16"/>
        <v>0.15135426976957861</v>
      </c>
      <c r="JM21" s="351">
        <f t="shared" si="16"/>
        <v>0.15135426976957861</v>
      </c>
      <c r="JN21" s="351">
        <f t="shared" si="16"/>
        <v>0.15135426976957861</v>
      </c>
      <c r="JO21" s="351">
        <f t="shared" si="16"/>
        <v>0.15135426976957861</v>
      </c>
      <c r="JP21" s="351">
        <f t="shared" si="16"/>
        <v>0.15135426976957861</v>
      </c>
      <c r="JQ21" s="351">
        <f t="shared" si="16"/>
        <v>0.15135426976957861</v>
      </c>
      <c r="JR21" s="351">
        <f t="shared" si="16"/>
        <v>0.15135426976957861</v>
      </c>
      <c r="JS21" s="351">
        <f t="shared" si="16"/>
        <v>0.15135426976957861</v>
      </c>
      <c r="JT21" s="351">
        <f t="shared" si="16"/>
        <v>0.15135426976957861</v>
      </c>
      <c r="JU21" s="351">
        <f t="shared" si="16"/>
        <v>0.15135426976957861</v>
      </c>
      <c r="JV21" s="351">
        <f t="shared" si="16"/>
        <v>0.15135426976957861</v>
      </c>
      <c r="JW21" s="351">
        <f t="shared" si="16"/>
        <v>0.15135426976957861</v>
      </c>
      <c r="JX21" s="351">
        <f t="shared" si="16"/>
        <v>0.15135426976957861</v>
      </c>
      <c r="JY21" s="351">
        <f t="shared" si="16"/>
        <v>0.15135426976957861</v>
      </c>
      <c r="JZ21" s="351">
        <f t="shared" si="16"/>
        <v>0.15135426976957861</v>
      </c>
      <c r="KA21" s="351">
        <f t="shared" si="16"/>
        <v>0.15135426976957861</v>
      </c>
      <c r="KB21" s="351">
        <f t="shared" si="16"/>
        <v>0.15135426976957861</v>
      </c>
      <c r="KC21" s="351">
        <f t="shared" si="16"/>
        <v>0.15135426976957861</v>
      </c>
      <c r="KD21" s="351">
        <f t="shared" si="16"/>
        <v>0.15135426976957861</v>
      </c>
      <c r="KE21" s="351">
        <f t="shared" si="16"/>
        <v>0.15135426976957861</v>
      </c>
      <c r="KF21" s="351">
        <f t="shared" si="16"/>
        <v>0.15135426976957861</v>
      </c>
      <c r="KG21" s="351">
        <f t="shared" si="16"/>
        <v>0.15135426976957861</v>
      </c>
      <c r="KH21" s="351">
        <f t="shared" si="16"/>
        <v>0.15135426976957861</v>
      </c>
      <c r="KI21" s="351">
        <f t="shared" si="16"/>
        <v>0.15135426976957861</v>
      </c>
      <c r="KJ21" s="351">
        <f t="shared" si="16"/>
        <v>0.15135426976957861</v>
      </c>
    </row>
    <row r="22" spans="1:296" ht="16.2" thickBot="1" x14ac:dyDescent="0.35">
      <c r="A22" s="279" t="s">
        <v>507</v>
      </c>
      <c r="BD22" s="351">
        <v>0</v>
      </c>
      <c r="BE22" s="351">
        <f>+BD22</f>
        <v>0</v>
      </c>
      <c r="BF22" s="351">
        <f t="shared" ref="BF22:DE22" si="17">+BE22</f>
        <v>0</v>
      </c>
      <c r="BG22" s="351">
        <f t="shared" si="17"/>
        <v>0</v>
      </c>
      <c r="BH22" s="351">
        <f t="shared" si="17"/>
        <v>0</v>
      </c>
      <c r="BI22" s="351">
        <f t="shared" si="17"/>
        <v>0</v>
      </c>
      <c r="BJ22" s="351">
        <f t="shared" si="17"/>
        <v>0</v>
      </c>
      <c r="BK22" s="351">
        <f t="shared" si="17"/>
        <v>0</v>
      </c>
      <c r="BL22" s="351">
        <f t="shared" si="17"/>
        <v>0</v>
      </c>
      <c r="BM22" s="351">
        <f t="shared" si="17"/>
        <v>0</v>
      </c>
      <c r="BN22" s="351">
        <f t="shared" si="17"/>
        <v>0</v>
      </c>
      <c r="BO22" s="351">
        <f t="shared" si="17"/>
        <v>0</v>
      </c>
      <c r="BP22" s="351">
        <f t="shared" si="17"/>
        <v>0</v>
      </c>
      <c r="BQ22" s="351">
        <f t="shared" si="17"/>
        <v>0</v>
      </c>
      <c r="BR22" s="351">
        <f t="shared" si="17"/>
        <v>0</v>
      </c>
      <c r="BS22" s="351">
        <f t="shared" si="17"/>
        <v>0</v>
      </c>
      <c r="BT22" s="351">
        <f t="shared" si="17"/>
        <v>0</v>
      </c>
      <c r="BU22" s="351">
        <f t="shared" si="17"/>
        <v>0</v>
      </c>
      <c r="BV22" s="351">
        <f t="shared" si="17"/>
        <v>0</v>
      </c>
      <c r="BW22" s="351">
        <f t="shared" si="17"/>
        <v>0</v>
      </c>
      <c r="BX22" s="351">
        <f t="shared" si="17"/>
        <v>0</v>
      </c>
      <c r="BY22" s="351">
        <f t="shared" si="17"/>
        <v>0</v>
      </c>
      <c r="BZ22" s="351">
        <f t="shared" si="17"/>
        <v>0</v>
      </c>
      <c r="CA22" s="351">
        <f t="shared" si="17"/>
        <v>0</v>
      </c>
      <c r="CB22" s="351">
        <f t="shared" si="17"/>
        <v>0</v>
      </c>
      <c r="CC22" s="351">
        <f t="shared" si="17"/>
        <v>0</v>
      </c>
      <c r="CD22" s="351">
        <f t="shared" si="17"/>
        <v>0</v>
      </c>
      <c r="CE22" s="351">
        <f t="shared" si="17"/>
        <v>0</v>
      </c>
      <c r="CF22" s="351">
        <f t="shared" si="17"/>
        <v>0</v>
      </c>
      <c r="CG22" s="351">
        <f t="shared" si="17"/>
        <v>0</v>
      </c>
      <c r="CH22" s="351">
        <f t="shared" si="17"/>
        <v>0</v>
      </c>
      <c r="CI22" s="351">
        <f t="shared" si="17"/>
        <v>0</v>
      </c>
      <c r="CJ22" s="351">
        <f t="shared" si="17"/>
        <v>0</v>
      </c>
      <c r="CK22" s="351">
        <f t="shared" si="17"/>
        <v>0</v>
      </c>
      <c r="CL22" s="351">
        <f t="shared" si="17"/>
        <v>0</v>
      </c>
      <c r="CM22" s="351">
        <f t="shared" si="17"/>
        <v>0</v>
      </c>
      <c r="CN22" s="351">
        <f t="shared" si="17"/>
        <v>0</v>
      </c>
      <c r="CO22" s="351">
        <f t="shared" si="17"/>
        <v>0</v>
      </c>
      <c r="CP22" s="351">
        <f t="shared" si="17"/>
        <v>0</v>
      </c>
      <c r="CQ22" s="351">
        <f t="shared" si="17"/>
        <v>0</v>
      </c>
      <c r="CR22" s="351">
        <f t="shared" si="17"/>
        <v>0</v>
      </c>
      <c r="CS22" s="351">
        <f t="shared" si="17"/>
        <v>0</v>
      </c>
      <c r="CT22" s="351">
        <f t="shared" si="17"/>
        <v>0</v>
      </c>
      <c r="CU22" s="351">
        <f t="shared" si="17"/>
        <v>0</v>
      </c>
      <c r="CV22" s="351">
        <f t="shared" si="17"/>
        <v>0</v>
      </c>
      <c r="CW22" s="351">
        <f t="shared" si="17"/>
        <v>0</v>
      </c>
      <c r="CX22" s="351">
        <f t="shared" si="17"/>
        <v>0</v>
      </c>
      <c r="CY22" s="351">
        <f t="shared" si="17"/>
        <v>0</v>
      </c>
      <c r="CZ22" s="351">
        <f t="shared" si="17"/>
        <v>0</v>
      </c>
      <c r="DA22" s="351">
        <f t="shared" si="17"/>
        <v>0</v>
      </c>
      <c r="DB22" s="351">
        <f t="shared" si="17"/>
        <v>0</v>
      </c>
      <c r="DC22" s="351">
        <f t="shared" si="17"/>
        <v>0</v>
      </c>
      <c r="DD22" s="351">
        <f t="shared" si="17"/>
        <v>0</v>
      </c>
      <c r="DE22" s="351">
        <f t="shared" si="17"/>
        <v>0</v>
      </c>
      <c r="DF22" s="351">
        <f>+(Cálculos!O489/(Cálculos!O460+Cálculos!O470+Cálculos!O479+Cálculos!O489))</f>
        <v>0</v>
      </c>
      <c r="DG22" s="351">
        <f>+(Cálculos!P489/(Cálculos!P460+Cálculos!P470+Cálculos!P479+Cálculos!P489))</f>
        <v>0</v>
      </c>
      <c r="DH22" s="351">
        <f>+(Cálculos!Q489/(Cálculos!Q460+Cálculos!Q470+Cálculos!Q479+Cálculos!Q489))</f>
        <v>0</v>
      </c>
      <c r="DI22" s="351">
        <f>+(Cálculos!R489/(Cálculos!R460+Cálculos!R470+Cálculos!R479+Cálculos!R489))</f>
        <v>0</v>
      </c>
      <c r="DJ22" s="351">
        <f>+(Cálculos!S489/(Cálculos!S460+Cálculos!S470+Cálculos!S479+Cálculos!S489))</f>
        <v>0</v>
      </c>
      <c r="DK22" s="351">
        <f>+(Cálculos!T489/(Cálculos!T460+Cálculos!T470+Cálculos!T479+Cálculos!T489))</f>
        <v>0</v>
      </c>
      <c r="DL22" s="351">
        <f>+(Cálculos!U489/(Cálculos!U460+Cálculos!U470+Cálculos!U479+Cálculos!U489))</f>
        <v>0</v>
      </c>
      <c r="DM22" s="351">
        <f>+(Cálculos!V489/(Cálculos!V460+Cálculos!V470+Cálculos!V479+Cálculos!V489))</f>
        <v>0</v>
      </c>
      <c r="DN22" s="351">
        <f>+(Cálculos!W489/(Cálculos!W460+Cálculos!W470+Cálculos!W479+Cálculos!W489))</f>
        <v>0</v>
      </c>
      <c r="DO22" s="351">
        <f>+(Cálculos!X489/(Cálculos!X460+Cálculos!X470+Cálculos!X479+Cálculos!X489))</f>
        <v>0</v>
      </c>
      <c r="DP22" s="351">
        <f>+(Cálculos!Y489/(Cálculos!Y460+Cálculos!Y470+Cálculos!Y479+Cálculos!Y489))</f>
        <v>0</v>
      </c>
      <c r="DQ22" s="351">
        <f>+(Cálculos!Z489/(Cálculos!Z460+Cálculos!Z470+Cálculos!Z479+Cálculos!Z489))</f>
        <v>0</v>
      </c>
      <c r="DR22" s="351">
        <f>+(Cálculos!AA489/(Cálculos!AA460+Cálculos!AA470+Cálculos!AA479+Cálculos!AA489))</f>
        <v>0</v>
      </c>
      <c r="DS22" s="351">
        <f>+(Cálculos!AB489/(Cálculos!AB460+Cálculos!AB470+Cálculos!AB479+Cálculos!AB489))</f>
        <v>0</v>
      </c>
      <c r="DT22" s="351">
        <f>+(Cálculos!AC489/(Cálculos!AC460+Cálculos!AC470+Cálculos!AC479+Cálculos!AC489))</f>
        <v>0</v>
      </c>
      <c r="DU22" s="351">
        <f>+(Cálculos!AD489/(Cálculos!AD460+Cálculos!AD470+Cálculos!AD479+Cálculos!AD489))</f>
        <v>0</v>
      </c>
      <c r="DV22" s="351">
        <f>+(Cálculos!AE489/(Cálculos!AE460+Cálculos!AE470+Cálculos!AE479+Cálculos!AE489))</f>
        <v>0</v>
      </c>
      <c r="DW22" s="351">
        <f>+(Cálculos!AF489/(Cálculos!AF460+Cálculos!AF470+Cálculos!AF479+Cálculos!AF489))</f>
        <v>0</v>
      </c>
      <c r="DX22" s="351">
        <f>+(Cálculos!AG489/(Cálculos!AG460+Cálculos!AG470+Cálculos!AG479+Cálculos!AG489))</f>
        <v>0</v>
      </c>
      <c r="DY22" s="351">
        <f>+(Cálculos!AH489/(Cálculos!AH460+Cálculos!AH470+Cálculos!AH479+Cálculos!AH489))</f>
        <v>0</v>
      </c>
      <c r="DZ22" s="351">
        <f>+(Cálculos!AI489/(Cálculos!AI460+Cálculos!AI470+Cálculos!AI479+Cálculos!AI489))</f>
        <v>0</v>
      </c>
      <c r="EA22" s="351">
        <f>+(Cálculos!AJ489/(Cálculos!AJ460+Cálculos!AJ470+Cálculos!AJ479+Cálculos!AJ489))</f>
        <v>0</v>
      </c>
      <c r="EB22" s="351">
        <f>+(Cálculos!AK489/(Cálculos!AK460+Cálculos!AK470+Cálculos!AK479+Cálculos!AK489))</f>
        <v>0</v>
      </c>
      <c r="EC22" s="351">
        <f>+(Cálculos!AL489/(Cálculos!AL460+Cálculos!AL470+Cálculos!AL479+Cálculos!AL489))</f>
        <v>0</v>
      </c>
      <c r="ED22" s="351">
        <f>+(Cálculos!AM489/(Cálculos!AM460+Cálculos!AM470+Cálculos!AM479+Cálculos!AM489))</f>
        <v>0.12246627862743109</v>
      </c>
      <c r="EE22" s="351">
        <f>+(Cálculos!AN489/(Cálculos!AN460+Cálculos!AN470+Cálculos!AN479+Cálculos!AN489))</f>
        <v>9.104759934231825E-2</v>
      </c>
      <c r="EF22" s="351">
        <f>+(Cálculos!AO489/(Cálculos!AO460+Cálculos!AO470+Cálculos!AO479+Cálculos!AO489))</f>
        <v>2.6739377606753316E-2</v>
      </c>
      <c r="EG22" s="351">
        <f>+(Cálculos!AP489/(Cálculos!AP460+Cálculos!AP470+Cálculos!AP479+Cálculos!AP489))</f>
        <v>9.196619814304266E-2</v>
      </c>
      <c r="EH22" s="351">
        <f>+(Cálculos!AQ489/(Cálculos!AQ460+Cálculos!AQ470+Cálculos!AQ479+Cálculos!AQ489))</f>
        <v>1.4232695490972353E-2</v>
      </c>
      <c r="EI22" s="351">
        <f>+(Cálculos!AR489/(Cálculos!AR460+Cálculos!AR470+Cálculos!AR479+Cálculos!AR489))</f>
        <v>3.6042742908351272E-2</v>
      </c>
      <c r="EJ22" s="351">
        <f>+(Cálculos!AS489/(Cálculos!AS460+Cálculos!AS470+Cálculos!AS479+Cálculos!AS489))</f>
        <v>1.8521751761229541E-2</v>
      </c>
      <c r="EK22" s="351">
        <f>+(Cálculos!AT489/(Cálculos!AT460+Cálculos!AT470+Cálculos!AT479+Cálculos!AT489))</f>
        <v>9.9337132484484281E-2</v>
      </c>
      <c r="EL22" s="351">
        <f>+(Cálculos!AU489/(Cálculos!AU460+Cálculos!AU470+Cálculos!AU479+Cálculos!AU489))</f>
        <v>1.8336056127324352E-2</v>
      </c>
      <c r="EM22" s="351">
        <f>+(Cálculos!AV489/(Cálculos!AV460+Cálculos!AV470+Cálculos!AV479+Cálculos!AV489))</f>
        <v>5.1843515002164539E-2</v>
      </c>
      <c r="EN22" s="351">
        <f>+(Cálculos!AW489/(Cálculos!AW460+Cálculos!AW470+Cálculos!AW479+Cálculos!AW489))</f>
        <v>1.5306995372147547E-2</v>
      </c>
      <c r="EO22" s="351">
        <f>+(Cálculos!AX489/(Cálculos!AX460+Cálculos!AX470+Cálculos!AX479+Cálculos!AX489))</f>
        <v>2.6133757989246213E-2</v>
      </c>
      <c r="EP22" s="351">
        <f>+(Cálculos!AY489/(Cálculos!AY460+Cálculos!AY470+Cálculos!AY479+Cálculos!AY489))</f>
        <v>4.7601780777529495E-2</v>
      </c>
      <c r="EQ22" s="351">
        <f>+(Cálculos!AZ489/(Cálculos!AZ460+Cálculos!AZ470+Cálculos!AZ479+Cálculos!AZ489))</f>
        <v>9.8556789244519841E-2</v>
      </c>
      <c r="ER22" s="351">
        <f>+(Cálculos!BA489/(Cálculos!BA460+Cálculos!BA470+Cálculos!BA479+Cálculos!BA489))</f>
        <v>2.423896583144601E-2</v>
      </c>
      <c r="ES22" s="351">
        <f>+(Cálculos!BB489/(Cálculos!BB460+Cálculos!BB470+Cálculos!BB479+Cálculos!BB489))</f>
        <v>9.8828762452748742E-2</v>
      </c>
      <c r="ET22" s="351">
        <f>+(Cálculos!BC489/(Cálculos!BC460+Cálculos!BC470+Cálculos!BC479+Cálculos!BC489))</f>
        <v>1.3392934374021897E-2</v>
      </c>
      <c r="EU22" s="351">
        <f>+(Cálculos!BD489/(Cálculos!BD460+Cálculos!BD470+Cálculos!BD479+Cálculos!BD489))</f>
        <v>3.7662978097102541E-2</v>
      </c>
      <c r="EV22" s="351">
        <f>+(Cálculos!BE489/(Cálculos!BE460+Cálculos!BE470+Cálculos!BE479+Cálculos!BE489))</f>
        <v>1.7798948516293562E-2</v>
      </c>
      <c r="EW22" s="351">
        <f>+(Cálculos!BF489/(Cálculos!BF460+Cálculos!BF470+Cálculos!BF479+Cálculos!BF489))</f>
        <v>0.1084587709841066</v>
      </c>
      <c r="EX22" s="351">
        <f>+(Cálculos!BG489/(Cálculos!BG460+Cálculos!BG470+Cálculos!BG479+Cálculos!BG489))</f>
        <v>1.7536993382983184E-2</v>
      </c>
      <c r="EY22" s="351">
        <f>+(Cálculos!BH489/(Cálculos!BH460+Cálculos!BH470+Cálculos!BH479+Cálculos!BH489))</f>
        <v>5.4452997907307399E-2</v>
      </c>
      <c r="EZ22" s="351">
        <f>+(Cálculos!BI489/(Cálculos!BI460+Cálculos!BI470+Cálculos!BI479+Cálculos!BI489))</f>
        <v>1.4578705963995365E-2</v>
      </c>
      <c r="FA22" s="351">
        <f>+(Cálculos!BJ489/(Cálculos!BJ460+Cálculos!BJ470+Cálculos!BJ479+Cálculos!BJ489))</f>
        <v>2.7071548325446799E-2</v>
      </c>
      <c r="FB22" s="351">
        <f>+(Cálculos!BK489/(Cálculos!BK460+Cálculos!BK470+Cálculos!BK479+Cálculos!BK489))</f>
        <v>4.861891242709919E-2</v>
      </c>
      <c r="FC22" s="351">
        <f>+(Cálculos!BL489/(Cálculos!BL460+Cálculos!BL470+Cálculos!BL479+Cálculos!BL489))</f>
        <v>9.9055192383422017E-2</v>
      </c>
      <c r="FD22" s="351">
        <f>+(Cálculos!BM489/(Cálculos!BM460+Cálculos!BM470+Cálculos!BM479+Cálculos!BM489))</f>
        <v>2.2265189005543487E-2</v>
      </c>
      <c r="FE22" s="351">
        <f>+(Cálculos!BN489/(Cálculos!BN460+Cálculos!BN470+Cálculos!BN479+Cálculos!BN489))</f>
        <v>9.9854664933512208E-2</v>
      </c>
      <c r="FF22" s="351">
        <f>+(Cálculos!BO489/(Cálculos!BO460+Cálculos!BO470+Cálculos!BO479+Cálculos!BO489))</f>
        <v>1.2504729896099024E-2</v>
      </c>
      <c r="FG22" s="351">
        <f>+(Cálculos!BP489/(Cálculos!BP460+Cálculos!BP470+Cálculos!BP479+Cálculos!BP489))</f>
        <v>3.7680895406852856E-2</v>
      </c>
      <c r="FH22" s="351">
        <f>+(Cálculos!BQ489/(Cálculos!BQ460+Cálculos!BQ470+Cálculos!BQ479+Cálculos!BQ489))</f>
        <v>1.6820689426080501E-2</v>
      </c>
      <c r="FI22" s="351">
        <f>+(Cálculos!BR489/(Cálculos!BR460+Cálculos!BR470+Cálculos!BR479+Cálculos!BR489))</f>
        <v>0.10850309927194222</v>
      </c>
      <c r="FJ22" s="351">
        <f>+(Cálculos!BS489/(Cálculos!BS460+Cálculos!BS470+Cálculos!BS479+Cálculos!BS489))</f>
        <v>1.6563184533954479E-2</v>
      </c>
      <c r="FK22" s="351">
        <f>+(Cálculos!BT489/(Cálculos!BT460+Cálculos!BT470+Cálculos!BT479+Cálculos!BT489))</f>
        <v>5.4969697780196586E-2</v>
      </c>
      <c r="FL22" s="351">
        <f>+(Cálculos!BU489/(Cálculos!BU460+Cálculos!BU470+Cálculos!BU479+Cálculos!BU489))</f>
        <v>1.3611903249091697E-2</v>
      </c>
      <c r="FM22" s="351">
        <f>+(Cálculos!BV489/(Cálculos!BV460+Cálculos!BV470+Cálculos!BV479+Cálculos!BV489))</f>
        <v>2.716582692849525E-2</v>
      </c>
      <c r="FN22" s="351">
        <f>+FM22</f>
        <v>2.716582692849525E-2</v>
      </c>
      <c r="FO22" s="351">
        <f t="shared" ref="FO22:HZ22" si="18">+FN22</f>
        <v>2.716582692849525E-2</v>
      </c>
      <c r="FP22" s="351">
        <f t="shared" si="18"/>
        <v>2.716582692849525E-2</v>
      </c>
      <c r="FQ22" s="351">
        <f t="shared" si="18"/>
        <v>2.716582692849525E-2</v>
      </c>
      <c r="FR22" s="351">
        <f t="shared" si="18"/>
        <v>2.716582692849525E-2</v>
      </c>
      <c r="FS22" s="351">
        <f t="shared" si="18"/>
        <v>2.716582692849525E-2</v>
      </c>
      <c r="FT22" s="351">
        <f t="shared" si="18"/>
        <v>2.716582692849525E-2</v>
      </c>
      <c r="FU22" s="351">
        <f t="shared" si="18"/>
        <v>2.716582692849525E-2</v>
      </c>
      <c r="FV22" s="351">
        <f t="shared" si="18"/>
        <v>2.716582692849525E-2</v>
      </c>
      <c r="FW22" s="351">
        <f t="shared" si="18"/>
        <v>2.716582692849525E-2</v>
      </c>
      <c r="FX22" s="351">
        <f t="shared" si="18"/>
        <v>2.716582692849525E-2</v>
      </c>
      <c r="FY22" s="351">
        <f t="shared" si="18"/>
        <v>2.716582692849525E-2</v>
      </c>
      <c r="FZ22" s="351">
        <f t="shared" si="18"/>
        <v>2.716582692849525E-2</v>
      </c>
      <c r="GA22" s="351">
        <f t="shared" si="18"/>
        <v>2.716582692849525E-2</v>
      </c>
      <c r="GB22" s="351">
        <f t="shared" si="18"/>
        <v>2.716582692849525E-2</v>
      </c>
      <c r="GC22" s="351">
        <f t="shared" si="18"/>
        <v>2.716582692849525E-2</v>
      </c>
      <c r="GD22" s="351">
        <f t="shared" si="18"/>
        <v>2.716582692849525E-2</v>
      </c>
      <c r="GE22" s="351">
        <f t="shared" si="18"/>
        <v>2.716582692849525E-2</v>
      </c>
      <c r="GF22" s="351">
        <f t="shared" si="18"/>
        <v>2.716582692849525E-2</v>
      </c>
      <c r="GG22" s="351">
        <f t="shared" si="18"/>
        <v>2.716582692849525E-2</v>
      </c>
      <c r="GH22" s="351">
        <f t="shared" si="18"/>
        <v>2.716582692849525E-2</v>
      </c>
      <c r="GI22" s="351">
        <f t="shared" si="18"/>
        <v>2.716582692849525E-2</v>
      </c>
      <c r="GJ22" s="351">
        <f t="shared" si="18"/>
        <v>2.716582692849525E-2</v>
      </c>
      <c r="GK22" s="351">
        <f t="shared" si="18"/>
        <v>2.716582692849525E-2</v>
      </c>
      <c r="GL22" s="351">
        <f t="shared" si="18"/>
        <v>2.716582692849525E-2</v>
      </c>
      <c r="GM22" s="351">
        <f t="shared" si="18"/>
        <v>2.716582692849525E-2</v>
      </c>
      <c r="GN22" s="351">
        <f t="shared" si="18"/>
        <v>2.716582692849525E-2</v>
      </c>
      <c r="GO22" s="351">
        <f t="shared" si="18"/>
        <v>2.716582692849525E-2</v>
      </c>
      <c r="GP22" s="351">
        <f t="shared" si="18"/>
        <v>2.716582692849525E-2</v>
      </c>
      <c r="GQ22" s="351">
        <f t="shared" si="18"/>
        <v>2.716582692849525E-2</v>
      </c>
      <c r="GR22" s="351">
        <f t="shared" si="18"/>
        <v>2.716582692849525E-2</v>
      </c>
      <c r="GS22" s="351">
        <f t="shared" si="18"/>
        <v>2.716582692849525E-2</v>
      </c>
      <c r="GT22" s="351">
        <f t="shared" si="18"/>
        <v>2.716582692849525E-2</v>
      </c>
      <c r="GU22" s="351">
        <f t="shared" si="18"/>
        <v>2.716582692849525E-2</v>
      </c>
      <c r="GV22" s="351">
        <f t="shared" si="18"/>
        <v>2.716582692849525E-2</v>
      </c>
      <c r="GW22" s="351">
        <f t="shared" si="18"/>
        <v>2.716582692849525E-2</v>
      </c>
      <c r="GX22" s="351">
        <f t="shared" si="18"/>
        <v>2.716582692849525E-2</v>
      </c>
      <c r="GY22" s="351">
        <f t="shared" si="18"/>
        <v>2.716582692849525E-2</v>
      </c>
      <c r="GZ22" s="351">
        <f t="shared" si="18"/>
        <v>2.716582692849525E-2</v>
      </c>
      <c r="HA22" s="351">
        <f t="shared" si="18"/>
        <v>2.716582692849525E-2</v>
      </c>
      <c r="HB22" s="351">
        <f t="shared" si="18"/>
        <v>2.716582692849525E-2</v>
      </c>
      <c r="HC22" s="351">
        <f t="shared" si="18"/>
        <v>2.716582692849525E-2</v>
      </c>
      <c r="HD22" s="351">
        <f t="shared" si="18"/>
        <v>2.716582692849525E-2</v>
      </c>
      <c r="HE22" s="351">
        <f t="shared" si="18"/>
        <v>2.716582692849525E-2</v>
      </c>
      <c r="HF22" s="351">
        <f t="shared" si="18"/>
        <v>2.716582692849525E-2</v>
      </c>
      <c r="HG22" s="351">
        <f t="shared" si="18"/>
        <v>2.716582692849525E-2</v>
      </c>
      <c r="HH22" s="351">
        <f t="shared" si="18"/>
        <v>2.716582692849525E-2</v>
      </c>
      <c r="HI22" s="351">
        <f t="shared" si="18"/>
        <v>2.716582692849525E-2</v>
      </c>
      <c r="HJ22" s="351">
        <f t="shared" si="18"/>
        <v>2.716582692849525E-2</v>
      </c>
      <c r="HK22" s="351">
        <f t="shared" si="18"/>
        <v>2.716582692849525E-2</v>
      </c>
      <c r="HL22" s="351">
        <f t="shared" si="18"/>
        <v>2.716582692849525E-2</v>
      </c>
      <c r="HM22" s="351">
        <f t="shared" si="18"/>
        <v>2.716582692849525E-2</v>
      </c>
      <c r="HN22" s="351">
        <f t="shared" si="18"/>
        <v>2.716582692849525E-2</v>
      </c>
      <c r="HO22" s="351">
        <f t="shared" si="18"/>
        <v>2.716582692849525E-2</v>
      </c>
      <c r="HP22" s="351">
        <f t="shared" si="18"/>
        <v>2.716582692849525E-2</v>
      </c>
      <c r="HQ22" s="351">
        <f t="shared" si="18"/>
        <v>2.716582692849525E-2</v>
      </c>
      <c r="HR22" s="351">
        <f t="shared" si="18"/>
        <v>2.716582692849525E-2</v>
      </c>
      <c r="HS22" s="351">
        <f t="shared" si="18"/>
        <v>2.716582692849525E-2</v>
      </c>
      <c r="HT22" s="351">
        <f t="shared" si="18"/>
        <v>2.716582692849525E-2</v>
      </c>
      <c r="HU22" s="351">
        <f t="shared" si="18"/>
        <v>2.716582692849525E-2</v>
      </c>
      <c r="HV22" s="351">
        <f t="shared" si="18"/>
        <v>2.716582692849525E-2</v>
      </c>
      <c r="HW22" s="351">
        <f t="shared" si="18"/>
        <v>2.716582692849525E-2</v>
      </c>
      <c r="HX22" s="351">
        <f t="shared" si="18"/>
        <v>2.716582692849525E-2</v>
      </c>
      <c r="HY22" s="351">
        <f t="shared" si="18"/>
        <v>2.716582692849525E-2</v>
      </c>
      <c r="HZ22" s="351">
        <f t="shared" si="18"/>
        <v>2.716582692849525E-2</v>
      </c>
      <c r="IA22" s="351">
        <f t="shared" ref="IA22:KJ22" si="19">+HZ22</f>
        <v>2.716582692849525E-2</v>
      </c>
      <c r="IB22" s="351">
        <f t="shared" si="19"/>
        <v>2.716582692849525E-2</v>
      </c>
      <c r="IC22" s="351">
        <f t="shared" si="19"/>
        <v>2.716582692849525E-2</v>
      </c>
      <c r="ID22" s="351">
        <f t="shared" si="19"/>
        <v>2.716582692849525E-2</v>
      </c>
      <c r="IE22" s="351">
        <f t="shared" si="19"/>
        <v>2.716582692849525E-2</v>
      </c>
      <c r="IF22" s="351">
        <f t="shared" si="19"/>
        <v>2.716582692849525E-2</v>
      </c>
      <c r="IG22" s="351">
        <f t="shared" si="19"/>
        <v>2.716582692849525E-2</v>
      </c>
      <c r="IH22" s="351">
        <f t="shared" si="19"/>
        <v>2.716582692849525E-2</v>
      </c>
      <c r="II22" s="351">
        <f t="shared" si="19"/>
        <v>2.716582692849525E-2</v>
      </c>
      <c r="IJ22" s="351">
        <f t="shared" si="19"/>
        <v>2.716582692849525E-2</v>
      </c>
      <c r="IK22" s="351">
        <f t="shared" si="19"/>
        <v>2.716582692849525E-2</v>
      </c>
      <c r="IL22" s="351">
        <f t="shared" si="19"/>
        <v>2.716582692849525E-2</v>
      </c>
      <c r="IM22" s="351">
        <f t="shared" si="19"/>
        <v>2.716582692849525E-2</v>
      </c>
      <c r="IN22" s="351">
        <f t="shared" si="19"/>
        <v>2.716582692849525E-2</v>
      </c>
      <c r="IO22" s="351">
        <f t="shared" si="19"/>
        <v>2.716582692849525E-2</v>
      </c>
      <c r="IP22" s="351">
        <f t="shared" si="19"/>
        <v>2.716582692849525E-2</v>
      </c>
      <c r="IQ22" s="351">
        <f t="shared" si="19"/>
        <v>2.716582692849525E-2</v>
      </c>
      <c r="IR22" s="351">
        <f t="shared" si="19"/>
        <v>2.716582692849525E-2</v>
      </c>
      <c r="IS22" s="351">
        <f t="shared" si="19"/>
        <v>2.716582692849525E-2</v>
      </c>
      <c r="IT22" s="351">
        <f t="shared" si="19"/>
        <v>2.716582692849525E-2</v>
      </c>
      <c r="IU22" s="351">
        <f t="shared" si="19"/>
        <v>2.716582692849525E-2</v>
      </c>
      <c r="IV22" s="351">
        <f t="shared" si="19"/>
        <v>2.716582692849525E-2</v>
      </c>
      <c r="IW22" s="351">
        <f t="shared" si="19"/>
        <v>2.716582692849525E-2</v>
      </c>
      <c r="IX22" s="351">
        <f t="shared" si="19"/>
        <v>2.716582692849525E-2</v>
      </c>
      <c r="IY22" s="351">
        <f t="shared" si="19"/>
        <v>2.716582692849525E-2</v>
      </c>
      <c r="IZ22" s="351">
        <f t="shared" si="19"/>
        <v>2.716582692849525E-2</v>
      </c>
      <c r="JA22" s="351">
        <f t="shared" si="19"/>
        <v>2.716582692849525E-2</v>
      </c>
      <c r="JB22" s="351">
        <f t="shared" si="19"/>
        <v>2.716582692849525E-2</v>
      </c>
      <c r="JC22" s="351">
        <f t="shared" si="19"/>
        <v>2.716582692849525E-2</v>
      </c>
      <c r="JD22" s="351">
        <f t="shared" si="19"/>
        <v>2.716582692849525E-2</v>
      </c>
      <c r="JE22" s="351">
        <f t="shared" si="19"/>
        <v>2.716582692849525E-2</v>
      </c>
      <c r="JF22" s="351">
        <f t="shared" si="19"/>
        <v>2.716582692849525E-2</v>
      </c>
      <c r="JG22" s="351">
        <f t="shared" si="19"/>
        <v>2.716582692849525E-2</v>
      </c>
      <c r="JH22" s="351">
        <f t="shared" si="19"/>
        <v>2.716582692849525E-2</v>
      </c>
      <c r="JI22" s="351">
        <f t="shared" si="19"/>
        <v>2.716582692849525E-2</v>
      </c>
      <c r="JJ22" s="351">
        <f t="shared" si="19"/>
        <v>2.716582692849525E-2</v>
      </c>
      <c r="JK22" s="351">
        <f t="shared" si="19"/>
        <v>2.716582692849525E-2</v>
      </c>
      <c r="JL22" s="351">
        <f t="shared" si="19"/>
        <v>2.716582692849525E-2</v>
      </c>
      <c r="JM22" s="351">
        <f t="shared" si="19"/>
        <v>2.716582692849525E-2</v>
      </c>
      <c r="JN22" s="351">
        <f t="shared" si="19"/>
        <v>2.716582692849525E-2</v>
      </c>
      <c r="JO22" s="351">
        <f t="shared" si="19"/>
        <v>2.716582692849525E-2</v>
      </c>
      <c r="JP22" s="351">
        <f t="shared" si="19"/>
        <v>2.716582692849525E-2</v>
      </c>
      <c r="JQ22" s="351">
        <f t="shared" si="19"/>
        <v>2.716582692849525E-2</v>
      </c>
      <c r="JR22" s="351">
        <f t="shared" si="19"/>
        <v>2.716582692849525E-2</v>
      </c>
      <c r="JS22" s="351">
        <f t="shared" si="19"/>
        <v>2.716582692849525E-2</v>
      </c>
      <c r="JT22" s="351">
        <f t="shared" si="19"/>
        <v>2.716582692849525E-2</v>
      </c>
      <c r="JU22" s="351">
        <f t="shared" si="19"/>
        <v>2.716582692849525E-2</v>
      </c>
      <c r="JV22" s="351">
        <f t="shared" si="19"/>
        <v>2.716582692849525E-2</v>
      </c>
      <c r="JW22" s="351">
        <f t="shared" si="19"/>
        <v>2.716582692849525E-2</v>
      </c>
      <c r="JX22" s="351">
        <f t="shared" si="19"/>
        <v>2.716582692849525E-2</v>
      </c>
      <c r="JY22" s="351">
        <f t="shared" si="19"/>
        <v>2.716582692849525E-2</v>
      </c>
      <c r="JZ22" s="351">
        <f t="shared" si="19"/>
        <v>2.716582692849525E-2</v>
      </c>
      <c r="KA22" s="351">
        <f t="shared" si="19"/>
        <v>2.716582692849525E-2</v>
      </c>
      <c r="KB22" s="351">
        <f t="shared" si="19"/>
        <v>2.716582692849525E-2</v>
      </c>
      <c r="KC22" s="351">
        <f t="shared" si="19"/>
        <v>2.716582692849525E-2</v>
      </c>
      <c r="KD22" s="351">
        <f t="shared" si="19"/>
        <v>2.716582692849525E-2</v>
      </c>
      <c r="KE22" s="351">
        <f t="shared" si="19"/>
        <v>2.716582692849525E-2</v>
      </c>
      <c r="KF22" s="351">
        <f t="shared" si="19"/>
        <v>2.716582692849525E-2</v>
      </c>
      <c r="KG22" s="351">
        <f t="shared" si="19"/>
        <v>2.716582692849525E-2</v>
      </c>
      <c r="KH22" s="351">
        <f t="shared" si="19"/>
        <v>2.716582692849525E-2</v>
      </c>
      <c r="KI22" s="351">
        <f t="shared" si="19"/>
        <v>2.716582692849525E-2</v>
      </c>
      <c r="KJ22" s="351">
        <f t="shared" si="19"/>
        <v>2.716582692849525E-2</v>
      </c>
    </row>
    <row r="24" spans="1:296" x14ac:dyDescent="0.3">
      <c r="A24" s="5" t="s">
        <v>508</v>
      </c>
    </row>
    <row r="26" spans="1:296" ht="16.2" thickBot="1" x14ac:dyDescent="0.35">
      <c r="A26" s="27" t="s">
        <v>509</v>
      </c>
      <c r="BD26" s="1040">
        <f>+BD6*BD8</f>
        <v>2800000000</v>
      </c>
    </row>
    <row r="27" spans="1:296" ht="16.2" thickBot="1" x14ac:dyDescent="0.35">
      <c r="A27" s="27" t="s">
        <v>510</v>
      </c>
      <c r="BD27" s="1040">
        <f>+BD9*BD6</f>
        <v>4200000000</v>
      </c>
    </row>
    <row r="28" spans="1:296" ht="16.2" thickBot="1" x14ac:dyDescent="0.35">
      <c r="A28" s="27" t="s">
        <v>495</v>
      </c>
      <c r="BD28" s="1040">
        <f>+BD27*BD7</f>
        <v>210000000</v>
      </c>
      <c r="BE28" s="166"/>
    </row>
    <row r="29" spans="1:296" ht="16.2" thickBot="1" x14ac:dyDescent="0.35">
      <c r="A29" s="34" t="s">
        <v>511</v>
      </c>
      <c r="BD29" s="167">
        <f>+BD27-BD28</f>
        <v>3990000000</v>
      </c>
      <c r="BE29" s="166"/>
    </row>
    <row r="30" spans="1:296" ht="16.2" thickBot="1" x14ac:dyDescent="0.35">
      <c r="A30" s="27" t="s">
        <v>512</v>
      </c>
      <c r="BD30" s="1040">
        <f>+((BD29/BD11/30)*19)</f>
        <v>10529166.666666666</v>
      </c>
      <c r="BE30" s="1040">
        <f>+BD29/BD11</f>
        <v>16625000</v>
      </c>
      <c r="BF30" s="1040">
        <f>+BE30</f>
        <v>16625000</v>
      </c>
      <c r="BG30" s="1040">
        <f t="shared" ref="BG30:DR30" si="20">+BF30</f>
        <v>16625000</v>
      </c>
      <c r="BH30" s="1040">
        <f t="shared" si="20"/>
        <v>16625000</v>
      </c>
      <c r="BI30" s="1040">
        <f t="shared" si="20"/>
        <v>16625000</v>
      </c>
      <c r="BJ30" s="1040">
        <f t="shared" si="20"/>
        <v>16625000</v>
      </c>
      <c r="BK30" s="1040">
        <f t="shared" si="20"/>
        <v>16625000</v>
      </c>
      <c r="BL30" s="1040">
        <f t="shared" si="20"/>
        <v>16625000</v>
      </c>
      <c r="BM30" s="1040">
        <f t="shared" si="20"/>
        <v>16625000</v>
      </c>
      <c r="BN30" s="1040">
        <f t="shared" si="20"/>
        <v>16625000</v>
      </c>
      <c r="BO30" s="1040">
        <f t="shared" si="20"/>
        <v>16625000</v>
      </c>
      <c r="BP30" s="1040">
        <f t="shared" si="20"/>
        <v>16625000</v>
      </c>
      <c r="BQ30" s="1040">
        <f t="shared" si="20"/>
        <v>16625000</v>
      </c>
      <c r="BR30" s="1040">
        <f t="shared" si="20"/>
        <v>16625000</v>
      </c>
      <c r="BS30" s="1040">
        <f t="shared" si="20"/>
        <v>16625000</v>
      </c>
      <c r="BT30" s="1040">
        <f t="shared" si="20"/>
        <v>16625000</v>
      </c>
      <c r="BU30" s="1040">
        <f t="shared" si="20"/>
        <v>16625000</v>
      </c>
      <c r="BV30" s="1040">
        <f t="shared" si="20"/>
        <v>16625000</v>
      </c>
      <c r="BW30" s="1040">
        <f t="shared" si="20"/>
        <v>16625000</v>
      </c>
      <c r="BX30" s="1040">
        <f t="shared" si="20"/>
        <v>16625000</v>
      </c>
      <c r="BY30" s="1040">
        <f t="shared" si="20"/>
        <v>16625000</v>
      </c>
      <c r="BZ30" s="1040">
        <f t="shared" si="20"/>
        <v>16625000</v>
      </c>
      <c r="CA30" s="1040">
        <f t="shared" si="20"/>
        <v>16625000</v>
      </c>
      <c r="CB30" s="1040">
        <f t="shared" si="20"/>
        <v>16625000</v>
      </c>
      <c r="CC30" s="1040">
        <f t="shared" si="20"/>
        <v>16625000</v>
      </c>
      <c r="CD30" s="1040">
        <f t="shared" si="20"/>
        <v>16625000</v>
      </c>
      <c r="CE30" s="1040">
        <f t="shared" si="20"/>
        <v>16625000</v>
      </c>
      <c r="CF30" s="1040">
        <f t="shared" si="20"/>
        <v>16625000</v>
      </c>
      <c r="CG30" s="1040">
        <f t="shared" si="20"/>
        <v>16625000</v>
      </c>
      <c r="CH30" s="1040">
        <f t="shared" si="20"/>
        <v>16625000</v>
      </c>
      <c r="CI30" s="1040">
        <f t="shared" si="20"/>
        <v>16625000</v>
      </c>
      <c r="CJ30" s="1040">
        <f t="shared" si="20"/>
        <v>16625000</v>
      </c>
      <c r="CK30" s="1040">
        <f t="shared" si="20"/>
        <v>16625000</v>
      </c>
      <c r="CL30" s="1040">
        <f t="shared" si="20"/>
        <v>16625000</v>
      </c>
      <c r="CM30" s="1040">
        <f t="shared" si="20"/>
        <v>16625000</v>
      </c>
      <c r="CN30" s="1040">
        <f t="shared" si="20"/>
        <v>16625000</v>
      </c>
      <c r="CO30" s="1040">
        <f t="shared" si="20"/>
        <v>16625000</v>
      </c>
      <c r="CP30" s="1040">
        <f t="shared" si="20"/>
        <v>16625000</v>
      </c>
      <c r="CQ30" s="1040">
        <f t="shared" si="20"/>
        <v>16625000</v>
      </c>
      <c r="CR30" s="1040">
        <f t="shared" si="20"/>
        <v>16625000</v>
      </c>
      <c r="CS30" s="1040">
        <f t="shared" si="20"/>
        <v>16625000</v>
      </c>
      <c r="CT30" s="1040">
        <f t="shared" si="20"/>
        <v>16625000</v>
      </c>
      <c r="CU30" s="1040">
        <f t="shared" si="20"/>
        <v>16625000</v>
      </c>
      <c r="CV30" s="1040">
        <f t="shared" si="20"/>
        <v>16625000</v>
      </c>
      <c r="CW30" s="1040">
        <f t="shared" si="20"/>
        <v>16625000</v>
      </c>
      <c r="CX30" s="1040">
        <f t="shared" si="20"/>
        <v>16625000</v>
      </c>
      <c r="CY30" s="1040">
        <f t="shared" si="20"/>
        <v>16625000</v>
      </c>
      <c r="CZ30" s="1040">
        <f t="shared" si="20"/>
        <v>16625000</v>
      </c>
      <c r="DA30" s="1040">
        <f t="shared" si="20"/>
        <v>16625000</v>
      </c>
      <c r="DB30" s="1040">
        <f t="shared" si="20"/>
        <v>16625000</v>
      </c>
      <c r="DC30" s="1040">
        <f t="shared" si="20"/>
        <v>16625000</v>
      </c>
      <c r="DD30" s="1040">
        <f t="shared" si="20"/>
        <v>16625000</v>
      </c>
      <c r="DE30" s="1040">
        <f t="shared" si="20"/>
        <v>16625000</v>
      </c>
      <c r="DF30" s="1040">
        <f t="shared" si="20"/>
        <v>16625000</v>
      </c>
      <c r="DG30" s="1040">
        <f t="shared" si="20"/>
        <v>16625000</v>
      </c>
      <c r="DH30" s="1040">
        <f t="shared" si="20"/>
        <v>16625000</v>
      </c>
      <c r="DI30" s="1040">
        <f t="shared" si="20"/>
        <v>16625000</v>
      </c>
      <c r="DJ30" s="1040">
        <f t="shared" si="20"/>
        <v>16625000</v>
      </c>
      <c r="DK30" s="1040">
        <f t="shared" si="20"/>
        <v>16625000</v>
      </c>
      <c r="DL30" s="1040">
        <f t="shared" si="20"/>
        <v>16625000</v>
      </c>
      <c r="DM30" s="1040">
        <f t="shared" si="20"/>
        <v>16625000</v>
      </c>
      <c r="DN30" s="1040">
        <f t="shared" si="20"/>
        <v>16625000</v>
      </c>
      <c r="DO30" s="1040">
        <f t="shared" si="20"/>
        <v>16625000</v>
      </c>
      <c r="DP30" s="1040">
        <f t="shared" si="20"/>
        <v>16625000</v>
      </c>
      <c r="DQ30" s="1040">
        <f t="shared" si="20"/>
        <v>16625000</v>
      </c>
      <c r="DR30" s="1040">
        <f t="shared" si="20"/>
        <v>16625000</v>
      </c>
      <c r="DS30" s="1040">
        <f t="shared" ref="DS30:GD30" si="21">+DR30</f>
        <v>16625000</v>
      </c>
      <c r="DT30" s="1040">
        <f t="shared" si="21"/>
        <v>16625000</v>
      </c>
      <c r="DU30" s="1040">
        <f t="shared" si="21"/>
        <v>16625000</v>
      </c>
      <c r="DV30" s="1040">
        <f t="shared" si="21"/>
        <v>16625000</v>
      </c>
      <c r="DW30" s="1040">
        <f t="shared" si="21"/>
        <v>16625000</v>
      </c>
      <c r="DX30" s="1040">
        <f t="shared" si="21"/>
        <v>16625000</v>
      </c>
      <c r="DY30" s="1040">
        <f t="shared" si="21"/>
        <v>16625000</v>
      </c>
      <c r="DZ30" s="1040">
        <f t="shared" si="21"/>
        <v>16625000</v>
      </c>
      <c r="EA30" s="1040">
        <f t="shared" si="21"/>
        <v>16625000</v>
      </c>
      <c r="EB30" s="1040">
        <f t="shared" si="21"/>
        <v>16625000</v>
      </c>
      <c r="EC30" s="1040">
        <f t="shared" si="21"/>
        <v>16625000</v>
      </c>
      <c r="ED30" s="1040">
        <f t="shared" si="21"/>
        <v>16625000</v>
      </c>
      <c r="EE30" s="1040">
        <f t="shared" si="21"/>
        <v>16625000</v>
      </c>
      <c r="EF30" s="1040">
        <f t="shared" si="21"/>
        <v>16625000</v>
      </c>
      <c r="EG30" s="1040">
        <f t="shared" si="21"/>
        <v>16625000</v>
      </c>
      <c r="EH30" s="1040">
        <f t="shared" si="21"/>
        <v>16625000</v>
      </c>
      <c r="EI30" s="1040">
        <f t="shared" si="21"/>
        <v>16625000</v>
      </c>
      <c r="EJ30" s="1040">
        <f t="shared" si="21"/>
        <v>16625000</v>
      </c>
      <c r="EK30" s="1040">
        <f t="shared" si="21"/>
        <v>16625000</v>
      </c>
      <c r="EL30" s="1040">
        <f t="shared" si="21"/>
        <v>16625000</v>
      </c>
      <c r="EM30" s="1040">
        <f t="shared" si="21"/>
        <v>16625000</v>
      </c>
      <c r="EN30" s="1040">
        <f t="shared" si="21"/>
        <v>16625000</v>
      </c>
      <c r="EO30" s="1040">
        <f t="shared" si="21"/>
        <v>16625000</v>
      </c>
      <c r="EP30" s="1040">
        <f t="shared" si="21"/>
        <v>16625000</v>
      </c>
      <c r="EQ30" s="1040">
        <f t="shared" si="21"/>
        <v>16625000</v>
      </c>
      <c r="ER30" s="1040">
        <f t="shared" si="21"/>
        <v>16625000</v>
      </c>
      <c r="ES30" s="1040">
        <f t="shared" si="21"/>
        <v>16625000</v>
      </c>
      <c r="ET30" s="1040">
        <f t="shared" si="21"/>
        <v>16625000</v>
      </c>
      <c r="EU30" s="1040">
        <f t="shared" si="21"/>
        <v>16625000</v>
      </c>
      <c r="EV30" s="1040">
        <f t="shared" si="21"/>
        <v>16625000</v>
      </c>
      <c r="EW30" s="1040">
        <f t="shared" si="21"/>
        <v>16625000</v>
      </c>
      <c r="EX30" s="1040">
        <f t="shared" si="21"/>
        <v>16625000</v>
      </c>
      <c r="EY30" s="1040">
        <f t="shared" si="21"/>
        <v>16625000</v>
      </c>
      <c r="EZ30" s="1040">
        <f t="shared" si="21"/>
        <v>16625000</v>
      </c>
      <c r="FA30" s="1040">
        <f t="shared" si="21"/>
        <v>16625000</v>
      </c>
      <c r="FB30" s="1040">
        <f t="shared" si="21"/>
        <v>16625000</v>
      </c>
      <c r="FC30" s="1040">
        <f t="shared" si="21"/>
        <v>16625000</v>
      </c>
      <c r="FD30" s="1040">
        <f t="shared" si="21"/>
        <v>16625000</v>
      </c>
      <c r="FE30" s="1040">
        <f t="shared" si="21"/>
        <v>16625000</v>
      </c>
      <c r="FF30" s="1040">
        <f t="shared" si="21"/>
        <v>16625000</v>
      </c>
      <c r="FG30" s="1040">
        <f t="shared" si="21"/>
        <v>16625000</v>
      </c>
      <c r="FH30" s="1040">
        <f t="shared" si="21"/>
        <v>16625000</v>
      </c>
      <c r="FI30" s="1040">
        <f t="shared" si="21"/>
        <v>16625000</v>
      </c>
      <c r="FJ30" s="1040">
        <f t="shared" si="21"/>
        <v>16625000</v>
      </c>
      <c r="FK30" s="1040">
        <f t="shared" si="21"/>
        <v>16625000</v>
      </c>
      <c r="FL30" s="1040">
        <f t="shared" si="21"/>
        <v>16625000</v>
      </c>
      <c r="FM30" s="1040">
        <f t="shared" si="21"/>
        <v>16625000</v>
      </c>
      <c r="FN30" s="1040">
        <f t="shared" si="21"/>
        <v>16625000</v>
      </c>
      <c r="FO30" s="1040">
        <f t="shared" si="21"/>
        <v>16625000</v>
      </c>
      <c r="FP30" s="1040">
        <f t="shared" si="21"/>
        <v>16625000</v>
      </c>
      <c r="FQ30" s="1040">
        <f t="shared" si="21"/>
        <v>16625000</v>
      </c>
      <c r="FR30" s="1040">
        <f t="shared" si="21"/>
        <v>16625000</v>
      </c>
      <c r="FS30" s="1040">
        <f t="shared" si="21"/>
        <v>16625000</v>
      </c>
      <c r="FT30" s="1040">
        <f t="shared" si="21"/>
        <v>16625000</v>
      </c>
      <c r="FU30" s="1040">
        <f t="shared" si="21"/>
        <v>16625000</v>
      </c>
      <c r="FV30" s="1040">
        <f t="shared" si="21"/>
        <v>16625000</v>
      </c>
      <c r="FW30" s="1040">
        <f t="shared" si="21"/>
        <v>16625000</v>
      </c>
      <c r="FX30" s="1040">
        <f t="shared" si="21"/>
        <v>16625000</v>
      </c>
      <c r="FY30" s="1040">
        <f t="shared" si="21"/>
        <v>16625000</v>
      </c>
      <c r="FZ30" s="1040">
        <f t="shared" si="21"/>
        <v>16625000</v>
      </c>
      <c r="GA30" s="1040">
        <f t="shared" si="21"/>
        <v>16625000</v>
      </c>
      <c r="GB30" s="1040">
        <f t="shared" si="21"/>
        <v>16625000</v>
      </c>
      <c r="GC30" s="1040">
        <f t="shared" si="21"/>
        <v>16625000</v>
      </c>
      <c r="GD30" s="1040">
        <f t="shared" si="21"/>
        <v>16625000</v>
      </c>
      <c r="GE30" s="1040">
        <f t="shared" ref="GE30:IP30" si="22">+GD30</f>
        <v>16625000</v>
      </c>
      <c r="GF30" s="1040">
        <f t="shared" si="22"/>
        <v>16625000</v>
      </c>
      <c r="GG30" s="1040">
        <f t="shared" si="22"/>
        <v>16625000</v>
      </c>
      <c r="GH30" s="1040">
        <f t="shared" si="22"/>
        <v>16625000</v>
      </c>
      <c r="GI30" s="1040">
        <f t="shared" si="22"/>
        <v>16625000</v>
      </c>
      <c r="GJ30" s="1040">
        <f t="shared" si="22"/>
        <v>16625000</v>
      </c>
      <c r="GK30" s="1040">
        <f t="shared" si="22"/>
        <v>16625000</v>
      </c>
      <c r="GL30" s="1040">
        <f t="shared" si="22"/>
        <v>16625000</v>
      </c>
      <c r="GM30" s="1040">
        <f t="shared" si="22"/>
        <v>16625000</v>
      </c>
      <c r="GN30" s="1040">
        <f t="shared" si="22"/>
        <v>16625000</v>
      </c>
      <c r="GO30" s="1040">
        <f t="shared" si="22"/>
        <v>16625000</v>
      </c>
      <c r="GP30" s="1040">
        <f t="shared" si="22"/>
        <v>16625000</v>
      </c>
      <c r="GQ30" s="1040">
        <f t="shared" si="22"/>
        <v>16625000</v>
      </c>
      <c r="GR30" s="1040">
        <f t="shared" si="22"/>
        <v>16625000</v>
      </c>
      <c r="GS30" s="1040">
        <f t="shared" si="22"/>
        <v>16625000</v>
      </c>
      <c r="GT30" s="1040">
        <f t="shared" si="22"/>
        <v>16625000</v>
      </c>
      <c r="GU30" s="1040">
        <f t="shared" si="22"/>
        <v>16625000</v>
      </c>
      <c r="GV30" s="1040">
        <f t="shared" si="22"/>
        <v>16625000</v>
      </c>
      <c r="GW30" s="1040">
        <f t="shared" si="22"/>
        <v>16625000</v>
      </c>
      <c r="GX30" s="1040">
        <f t="shared" si="22"/>
        <v>16625000</v>
      </c>
      <c r="GY30" s="1040">
        <f t="shared" si="22"/>
        <v>16625000</v>
      </c>
      <c r="GZ30" s="1040">
        <f t="shared" si="22"/>
        <v>16625000</v>
      </c>
      <c r="HA30" s="1040">
        <f t="shared" si="22"/>
        <v>16625000</v>
      </c>
      <c r="HB30" s="1040">
        <f t="shared" si="22"/>
        <v>16625000</v>
      </c>
      <c r="HC30" s="1040">
        <f t="shared" si="22"/>
        <v>16625000</v>
      </c>
      <c r="HD30" s="1040">
        <f t="shared" si="22"/>
        <v>16625000</v>
      </c>
      <c r="HE30" s="1040">
        <f t="shared" si="22"/>
        <v>16625000</v>
      </c>
      <c r="HF30" s="1040">
        <f t="shared" si="22"/>
        <v>16625000</v>
      </c>
      <c r="HG30" s="1040">
        <f t="shared" si="22"/>
        <v>16625000</v>
      </c>
      <c r="HH30" s="1040">
        <f t="shared" si="22"/>
        <v>16625000</v>
      </c>
      <c r="HI30" s="1040">
        <f t="shared" si="22"/>
        <v>16625000</v>
      </c>
      <c r="HJ30" s="1040">
        <f t="shared" si="22"/>
        <v>16625000</v>
      </c>
      <c r="HK30" s="1040">
        <f t="shared" si="22"/>
        <v>16625000</v>
      </c>
      <c r="HL30" s="1040">
        <f t="shared" si="22"/>
        <v>16625000</v>
      </c>
      <c r="HM30" s="1040">
        <f t="shared" si="22"/>
        <v>16625000</v>
      </c>
      <c r="HN30" s="1040">
        <f t="shared" si="22"/>
        <v>16625000</v>
      </c>
      <c r="HO30" s="1040">
        <f t="shared" si="22"/>
        <v>16625000</v>
      </c>
      <c r="HP30" s="1040">
        <f t="shared" si="22"/>
        <v>16625000</v>
      </c>
      <c r="HQ30" s="1040">
        <f t="shared" si="22"/>
        <v>16625000</v>
      </c>
      <c r="HR30" s="1040">
        <f t="shared" si="22"/>
        <v>16625000</v>
      </c>
      <c r="HS30" s="1040">
        <f t="shared" si="22"/>
        <v>16625000</v>
      </c>
      <c r="HT30" s="1040">
        <f t="shared" si="22"/>
        <v>16625000</v>
      </c>
      <c r="HU30" s="1040">
        <f t="shared" si="22"/>
        <v>16625000</v>
      </c>
      <c r="HV30" s="1040">
        <f t="shared" si="22"/>
        <v>16625000</v>
      </c>
      <c r="HW30" s="1040">
        <f t="shared" si="22"/>
        <v>16625000</v>
      </c>
      <c r="HX30" s="1040">
        <f t="shared" si="22"/>
        <v>16625000</v>
      </c>
      <c r="HY30" s="1040">
        <f t="shared" si="22"/>
        <v>16625000</v>
      </c>
      <c r="HZ30" s="1040">
        <f t="shared" si="22"/>
        <v>16625000</v>
      </c>
      <c r="IA30" s="1040">
        <f t="shared" si="22"/>
        <v>16625000</v>
      </c>
      <c r="IB30" s="1040">
        <f t="shared" si="22"/>
        <v>16625000</v>
      </c>
      <c r="IC30" s="1040">
        <f t="shared" si="22"/>
        <v>16625000</v>
      </c>
      <c r="ID30" s="1040">
        <f t="shared" si="22"/>
        <v>16625000</v>
      </c>
      <c r="IE30" s="1040">
        <f t="shared" si="22"/>
        <v>16625000</v>
      </c>
      <c r="IF30" s="1040">
        <f t="shared" si="22"/>
        <v>16625000</v>
      </c>
      <c r="IG30" s="1040">
        <f t="shared" si="22"/>
        <v>16625000</v>
      </c>
      <c r="IH30" s="1040">
        <f t="shared" si="22"/>
        <v>16625000</v>
      </c>
      <c r="II30" s="1040">
        <f t="shared" si="22"/>
        <v>16625000</v>
      </c>
      <c r="IJ30" s="1040">
        <f t="shared" si="22"/>
        <v>16625000</v>
      </c>
      <c r="IK30" s="1040">
        <f t="shared" si="22"/>
        <v>16625000</v>
      </c>
      <c r="IL30" s="1040">
        <f t="shared" si="22"/>
        <v>16625000</v>
      </c>
      <c r="IM30" s="1040">
        <f t="shared" si="22"/>
        <v>16625000</v>
      </c>
      <c r="IN30" s="1040">
        <f t="shared" si="22"/>
        <v>16625000</v>
      </c>
      <c r="IO30" s="1040">
        <f t="shared" si="22"/>
        <v>16625000</v>
      </c>
      <c r="IP30" s="1040">
        <f t="shared" si="22"/>
        <v>16625000</v>
      </c>
      <c r="IQ30" s="1040">
        <f t="shared" ref="IQ30:KI30" si="23">+IP30</f>
        <v>16625000</v>
      </c>
      <c r="IR30" s="1040">
        <f t="shared" si="23"/>
        <v>16625000</v>
      </c>
      <c r="IS30" s="1040">
        <f t="shared" si="23"/>
        <v>16625000</v>
      </c>
      <c r="IT30" s="1040">
        <f t="shared" si="23"/>
        <v>16625000</v>
      </c>
      <c r="IU30" s="1040">
        <f t="shared" si="23"/>
        <v>16625000</v>
      </c>
      <c r="IV30" s="1040">
        <f t="shared" si="23"/>
        <v>16625000</v>
      </c>
      <c r="IW30" s="1040">
        <f t="shared" si="23"/>
        <v>16625000</v>
      </c>
      <c r="IX30" s="1040">
        <f t="shared" si="23"/>
        <v>16625000</v>
      </c>
      <c r="IY30" s="1040">
        <f t="shared" si="23"/>
        <v>16625000</v>
      </c>
      <c r="IZ30" s="1040">
        <f t="shared" si="23"/>
        <v>16625000</v>
      </c>
      <c r="JA30" s="1040">
        <f t="shared" si="23"/>
        <v>16625000</v>
      </c>
      <c r="JB30" s="1040">
        <f t="shared" si="23"/>
        <v>16625000</v>
      </c>
      <c r="JC30" s="1040">
        <f t="shared" si="23"/>
        <v>16625000</v>
      </c>
      <c r="JD30" s="1040">
        <f t="shared" si="23"/>
        <v>16625000</v>
      </c>
      <c r="JE30" s="1040">
        <f t="shared" si="23"/>
        <v>16625000</v>
      </c>
      <c r="JF30" s="1040">
        <f t="shared" si="23"/>
        <v>16625000</v>
      </c>
      <c r="JG30" s="1040">
        <f t="shared" si="23"/>
        <v>16625000</v>
      </c>
      <c r="JH30" s="1040">
        <f t="shared" si="23"/>
        <v>16625000</v>
      </c>
      <c r="JI30" s="1040">
        <f t="shared" si="23"/>
        <v>16625000</v>
      </c>
      <c r="JJ30" s="1040">
        <f t="shared" si="23"/>
        <v>16625000</v>
      </c>
      <c r="JK30" s="1040">
        <f t="shared" si="23"/>
        <v>16625000</v>
      </c>
      <c r="JL30" s="1040">
        <f t="shared" si="23"/>
        <v>16625000</v>
      </c>
      <c r="JM30" s="1040">
        <f t="shared" si="23"/>
        <v>16625000</v>
      </c>
      <c r="JN30" s="1040">
        <f t="shared" si="23"/>
        <v>16625000</v>
      </c>
      <c r="JO30" s="1040">
        <f t="shared" si="23"/>
        <v>16625000</v>
      </c>
      <c r="JP30" s="1040">
        <f t="shared" si="23"/>
        <v>16625000</v>
      </c>
      <c r="JQ30" s="1040">
        <f t="shared" si="23"/>
        <v>16625000</v>
      </c>
      <c r="JR30" s="1040">
        <f t="shared" si="23"/>
        <v>16625000</v>
      </c>
      <c r="JS30" s="1040">
        <f t="shared" si="23"/>
        <v>16625000</v>
      </c>
      <c r="JT30" s="1040">
        <f t="shared" si="23"/>
        <v>16625000</v>
      </c>
      <c r="JU30" s="1040">
        <f t="shared" si="23"/>
        <v>16625000</v>
      </c>
      <c r="JV30" s="1040">
        <f t="shared" si="23"/>
        <v>16625000</v>
      </c>
      <c r="JW30" s="1040">
        <f t="shared" si="23"/>
        <v>16625000</v>
      </c>
      <c r="JX30" s="1040">
        <f t="shared" si="23"/>
        <v>16625000</v>
      </c>
      <c r="JY30" s="1040">
        <f t="shared" si="23"/>
        <v>16625000</v>
      </c>
      <c r="JZ30" s="1040">
        <f t="shared" si="23"/>
        <v>16625000</v>
      </c>
      <c r="KA30" s="1040">
        <f t="shared" si="23"/>
        <v>16625000</v>
      </c>
      <c r="KB30" s="1040">
        <f t="shared" si="23"/>
        <v>16625000</v>
      </c>
      <c r="KC30" s="1040">
        <f t="shared" si="23"/>
        <v>16625000</v>
      </c>
      <c r="KD30" s="1040">
        <f t="shared" si="23"/>
        <v>16625000</v>
      </c>
      <c r="KE30" s="1040">
        <f t="shared" si="23"/>
        <v>16625000</v>
      </c>
      <c r="KF30" s="1040">
        <f t="shared" si="23"/>
        <v>16625000</v>
      </c>
      <c r="KG30" s="1040">
        <f t="shared" si="23"/>
        <v>16625000</v>
      </c>
      <c r="KH30" s="1040">
        <f t="shared" si="23"/>
        <v>16625000</v>
      </c>
      <c r="KI30" s="1040">
        <f t="shared" si="23"/>
        <v>16625000</v>
      </c>
      <c r="KJ30" s="1040">
        <f>+((BD29/BD11/30)*11)</f>
        <v>6095833.333333333</v>
      </c>
    </row>
    <row r="31" spans="1:296" ht="16.2" thickBot="1" x14ac:dyDescent="0.35">
      <c r="A31" s="1079" t="s">
        <v>513</v>
      </c>
      <c r="BD31" s="1040">
        <f>+BD30*$BD$15</f>
        <v>4211666.666666667</v>
      </c>
      <c r="BE31" s="1040">
        <f t="shared" ref="BE31:DO31" si="24">+BE30*$BD$15</f>
        <v>6650000</v>
      </c>
      <c r="BF31" s="1040">
        <f t="shared" si="24"/>
        <v>6650000</v>
      </c>
      <c r="BG31" s="1040">
        <f t="shared" si="24"/>
        <v>6650000</v>
      </c>
      <c r="BH31" s="1040">
        <f t="shared" si="24"/>
        <v>6650000</v>
      </c>
      <c r="BI31" s="1040">
        <f t="shared" si="24"/>
        <v>6650000</v>
      </c>
      <c r="BJ31" s="1040">
        <f t="shared" si="24"/>
        <v>6650000</v>
      </c>
      <c r="BK31" s="1040">
        <f t="shared" si="24"/>
        <v>6650000</v>
      </c>
      <c r="BL31" s="1040">
        <f t="shared" si="24"/>
        <v>6650000</v>
      </c>
      <c r="BM31" s="1040">
        <f t="shared" si="24"/>
        <v>6650000</v>
      </c>
      <c r="BN31" s="1040">
        <f t="shared" si="24"/>
        <v>6650000</v>
      </c>
      <c r="BO31" s="1040">
        <f t="shared" si="24"/>
        <v>6650000</v>
      </c>
      <c r="BP31" s="1040">
        <f t="shared" si="24"/>
        <v>6650000</v>
      </c>
      <c r="BQ31" s="1040">
        <f t="shared" si="24"/>
        <v>6650000</v>
      </c>
      <c r="BR31" s="1040">
        <f t="shared" si="24"/>
        <v>6650000</v>
      </c>
      <c r="BS31" s="1040">
        <f t="shared" si="24"/>
        <v>6650000</v>
      </c>
      <c r="BT31" s="1040">
        <f t="shared" si="24"/>
        <v>6650000</v>
      </c>
      <c r="BU31" s="1040">
        <f t="shared" si="24"/>
        <v>6650000</v>
      </c>
      <c r="BV31" s="1040">
        <f t="shared" si="24"/>
        <v>6650000</v>
      </c>
      <c r="BW31" s="1040">
        <f t="shared" si="24"/>
        <v>6650000</v>
      </c>
      <c r="BX31" s="1040">
        <f t="shared" si="24"/>
        <v>6650000</v>
      </c>
      <c r="BY31" s="1040">
        <f t="shared" si="24"/>
        <v>6650000</v>
      </c>
      <c r="BZ31" s="1040">
        <f t="shared" si="24"/>
        <v>6650000</v>
      </c>
      <c r="CA31" s="1040">
        <f t="shared" si="24"/>
        <v>6650000</v>
      </c>
      <c r="CB31" s="1040">
        <f t="shared" si="24"/>
        <v>6650000</v>
      </c>
      <c r="CC31" s="1040">
        <f t="shared" si="24"/>
        <v>6650000</v>
      </c>
      <c r="CD31" s="1040">
        <f t="shared" si="24"/>
        <v>6650000</v>
      </c>
      <c r="CE31" s="1040">
        <f t="shared" si="24"/>
        <v>6650000</v>
      </c>
      <c r="CF31" s="1040">
        <f t="shared" si="24"/>
        <v>6650000</v>
      </c>
      <c r="CG31" s="1040">
        <f t="shared" si="24"/>
        <v>6650000</v>
      </c>
      <c r="CH31" s="1040">
        <f t="shared" si="24"/>
        <v>6650000</v>
      </c>
      <c r="CI31" s="1040">
        <f t="shared" si="24"/>
        <v>6650000</v>
      </c>
      <c r="CJ31" s="1040">
        <f t="shared" si="24"/>
        <v>6650000</v>
      </c>
      <c r="CK31" s="1040">
        <f t="shared" si="24"/>
        <v>6650000</v>
      </c>
      <c r="CL31" s="1040">
        <f t="shared" si="24"/>
        <v>6650000</v>
      </c>
      <c r="CM31" s="1040">
        <f t="shared" si="24"/>
        <v>6650000</v>
      </c>
      <c r="CN31" s="1040">
        <f t="shared" si="24"/>
        <v>6650000</v>
      </c>
      <c r="CO31" s="1040">
        <f t="shared" si="24"/>
        <v>6650000</v>
      </c>
      <c r="CP31" s="1040">
        <f t="shared" si="24"/>
        <v>6650000</v>
      </c>
      <c r="CQ31" s="1040">
        <f t="shared" si="24"/>
        <v>6650000</v>
      </c>
      <c r="CR31" s="1040">
        <f t="shared" si="24"/>
        <v>6650000</v>
      </c>
      <c r="CS31" s="1040">
        <f t="shared" si="24"/>
        <v>6650000</v>
      </c>
      <c r="CT31" s="1040">
        <f t="shared" si="24"/>
        <v>6650000</v>
      </c>
      <c r="CU31" s="1040">
        <f t="shared" si="24"/>
        <v>6650000</v>
      </c>
      <c r="CV31" s="1040">
        <f t="shared" si="24"/>
        <v>6650000</v>
      </c>
      <c r="CW31" s="1040">
        <f t="shared" si="24"/>
        <v>6650000</v>
      </c>
      <c r="CX31" s="1040">
        <f t="shared" si="24"/>
        <v>6650000</v>
      </c>
      <c r="CY31" s="1040">
        <f t="shared" si="24"/>
        <v>6650000</v>
      </c>
      <c r="CZ31" s="1040">
        <f t="shared" si="24"/>
        <v>6650000</v>
      </c>
      <c r="DA31" s="1040">
        <f t="shared" si="24"/>
        <v>6650000</v>
      </c>
      <c r="DB31" s="1040">
        <f t="shared" si="24"/>
        <v>6650000</v>
      </c>
      <c r="DC31" s="1040">
        <f t="shared" si="24"/>
        <v>6650000</v>
      </c>
      <c r="DD31" s="1040">
        <f t="shared" si="24"/>
        <v>6650000</v>
      </c>
      <c r="DE31" s="1040">
        <f t="shared" si="24"/>
        <v>6650000</v>
      </c>
      <c r="DF31" s="1040">
        <f t="shared" si="24"/>
        <v>6650000</v>
      </c>
      <c r="DG31" s="1040">
        <f t="shared" si="24"/>
        <v>6650000</v>
      </c>
      <c r="DH31" s="1040">
        <f t="shared" si="24"/>
        <v>6650000</v>
      </c>
      <c r="DI31" s="1040">
        <f t="shared" si="24"/>
        <v>6650000</v>
      </c>
      <c r="DJ31" s="1040">
        <f t="shared" si="24"/>
        <v>6650000</v>
      </c>
      <c r="DK31" s="1040">
        <f t="shared" si="24"/>
        <v>6650000</v>
      </c>
      <c r="DL31" s="1040">
        <f t="shared" si="24"/>
        <v>6650000</v>
      </c>
      <c r="DM31" s="1040">
        <f t="shared" si="24"/>
        <v>6650000</v>
      </c>
      <c r="DN31" s="1040">
        <f t="shared" si="24"/>
        <v>6650000</v>
      </c>
      <c r="DO31" s="1040">
        <f t="shared" si="24"/>
        <v>6650000</v>
      </c>
      <c r="DP31" s="1040">
        <f t="shared" ref="DP31:GA31" si="25">+DP30*$BD$15</f>
        <v>6650000</v>
      </c>
      <c r="DQ31" s="1040">
        <f t="shared" si="25"/>
        <v>6650000</v>
      </c>
      <c r="DR31" s="1040">
        <f t="shared" si="25"/>
        <v>6650000</v>
      </c>
      <c r="DS31" s="1040">
        <f t="shared" si="25"/>
        <v>6650000</v>
      </c>
      <c r="DT31" s="1040">
        <f t="shared" si="25"/>
        <v>6650000</v>
      </c>
      <c r="DU31" s="1040">
        <f t="shared" si="25"/>
        <v>6650000</v>
      </c>
      <c r="DV31" s="1040">
        <f t="shared" si="25"/>
        <v>6650000</v>
      </c>
      <c r="DW31" s="1040">
        <f t="shared" si="25"/>
        <v>6650000</v>
      </c>
      <c r="DX31" s="1040">
        <f t="shared" si="25"/>
        <v>6650000</v>
      </c>
      <c r="DY31" s="1040">
        <f t="shared" si="25"/>
        <v>6650000</v>
      </c>
      <c r="DZ31" s="1040">
        <f t="shared" si="25"/>
        <v>6650000</v>
      </c>
      <c r="EA31" s="1040">
        <f t="shared" si="25"/>
        <v>6650000</v>
      </c>
      <c r="EB31" s="1040">
        <f t="shared" si="25"/>
        <v>6650000</v>
      </c>
      <c r="EC31" s="1040">
        <f t="shared" si="25"/>
        <v>6650000</v>
      </c>
      <c r="ED31" s="1040">
        <f t="shared" si="25"/>
        <v>6650000</v>
      </c>
      <c r="EE31" s="1040">
        <f t="shared" si="25"/>
        <v>6650000</v>
      </c>
      <c r="EF31" s="1040">
        <f t="shared" si="25"/>
        <v>6650000</v>
      </c>
      <c r="EG31" s="1040">
        <f t="shared" si="25"/>
        <v>6650000</v>
      </c>
      <c r="EH31" s="1040">
        <f t="shared" si="25"/>
        <v>6650000</v>
      </c>
      <c r="EI31" s="1040">
        <f t="shared" si="25"/>
        <v>6650000</v>
      </c>
      <c r="EJ31" s="1040">
        <f t="shared" si="25"/>
        <v>6650000</v>
      </c>
      <c r="EK31" s="1040">
        <f t="shared" si="25"/>
        <v>6650000</v>
      </c>
      <c r="EL31" s="1040">
        <f t="shared" si="25"/>
        <v>6650000</v>
      </c>
      <c r="EM31" s="1040">
        <f t="shared" si="25"/>
        <v>6650000</v>
      </c>
      <c r="EN31" s="1040">
        <f t="shared" si="25"/>
        <v>6650000</v>
      </c>
      <c r="EO31" s="1040">
        <f t="shared" si="25"/>
        <v>6650000</v>
      </c>
      <c r="EP31" s="1040">
        <f t="shared" si="25"/>
        <v>6650000</v>
      </c>
      <c r="EQ31" s="1040">
        <f t="shared" si="25"/>
        <v>6650000</v>
      </c>
      <c r="ER31" s="1040">
        <f t="shared" si="25"/>
        <v>6650000</v>
      </c>
      <c r="ES31" s="1040">
        <f t="shared" si="25"/>
        <v>6650000</v>
      </c>
      <c r="ET31" s="1040">
        <f t="shared" si="25"/>
        <v>6650000</v>
      </c>
      <c r="EU31" s="1040">
        <f t="shared" si="25"/>
        <v>6650000</v>
      </c>
      <c r="EV31" s="1040">
        <f t="shared" si="25"/>
        <v>6650000</v>
      </c>
      <c r="EW31" s="1040">
        <f t="shared" si="25"/>
        <v>6650000</v>
      </c>
      <c r="EX31" s="1040">
        <f t="shared" si="25"/>
        <v>6650000</v>
      </c>
      <c r="EY31" s="1040">
        <f t="shared" si="25"/>
        <v>6650000</v>
      </c>
      <c r="EZ31" s="1040">
        <f t="shared" si="25"/>
        <v>6650000</v>
      </c>
      <c r="FA31" s="1040">
        <f t="shared" si="25"/>
        <v>6650000</v>
      </c>
      <c r="FB31" s="1040">
        <f t="shared" si="25"/>
        <v>6650000</v>
      </c>
      <c r="FC31" s="1040">
        <f t="shared" si="25"/>
        <v>6650000</v>
      </c>
      <c r="FD31" s="1040">
        <f t="shared" si="25"/>
        <v>6650000</v>
      </c>
      <c r="FE31" s="1040">
        <f t="shared" si="25"/>
        <v>6650000</v>
      </c>
      <c r="FF31" s="1040">
        <f t="shared" si="25"/>
        <v>6650000</v>
      </c>
      <c r="FG31" s="1040">
        <f t="shared" si="25"/>
        <v>6650000</v>
      </c>
      <c r="FH31" s="1040">
        <f t="shared" si="25"/>
        <v>6650000</v>
      </c>
      <c r="FI31" s="1040">
        <f t="shared" si="25"/>
        <v>6650000</v>
      </c>
      <c r="FJ31" s="1040">
        <f t="shared" si="25"/>
        <v>6650000</v>
      </c>
      <c r="FK31" s="1040">
        <f t="shared" si="25"/>
        <v>6650000</v>
      </c>
      <c r="FL31" s="1040">
        <f t="shared" si="25"/>
        <v>6650000</v>
      </c>
      <c r="FM31" s="1040">
        <f t="shared" si="25"/>
        <v>6650000</v>
      </c>
      <c r="FN31" s="1040">
        <f t="shared" si="25"/>
        <v>6650000</v>
      </c>
      <c r="FO31" s="1040">
        <f t="shared" si="25"/>
        <v>6650000</v>
      </c>
      <c r="FP31" s="1040">
        <f t="shared" si="25"/>
        <v>6650000</v>
      </c>
      <c r="FQ31" s="1040">
        <f t="shared" si="25"/>
        <v>6650000</v>
      </c>
      <c r="FR31" s="1040">
        <f t="shared" si="25"/>
        <v>6650000</v>
      </c>
      <c r="FS31" s="1040">
        <f t="shared" si="25"/>
        <v>6650000</v>
      </c>
      <c r="FT31" s="1040">
        <f t="shared" si="25"/>
        <v>6650000</v>
      </c>
      <c r="FU31" s="1040">
        <f t="shared" si="25"/>
        <v>6650000</v>
      </c>
      <c r="FV31" s="1040">
        <f t="shared" si="25"/>
        <v>6650000</v>
      </c>
      <c r="FW31" s="1040">
        <f t="shared" si="25"/>
        <v>6650000</v>
      </c>
      <c r="FX31" s="1040">
        <f t="shared" si="25"/>
        <v>6650000</v>
      </c>
      <c r="FY31" s="1040">
        <f t="shared" si="25"/>
        <v>6650000</v>
      </c>
      <c r="FZ31" s="1040">
        <f t="shared" si="25"/>
        <v>6650000</v>
      </c>
      <c r="GA31" s="1040">
        <f t="shared" si="25"/>
        <v>6650000</v>
      </c>
      <c r="GB31" s="1040">
        <f t="shared" ref="GB31:IM31" si="26">+GB30*$BD$15</f>
        <v>6650000</v>
      </c>
      <c r="GC31" s="1040">
        <f t="shared" si="26"/>
        <v>6650000</v>
      </c>
      <c r="GD31" s="1040">
        <f t="shared" si="26"/>
        <v>6650000</v>
      </c>
      <c r="GE31" s="1040">
        <f t="shared" si="26"/>
        <v>6650000</v>
      </c>
      <c r="GF31" s="1040">
        <f t="shared" si="26"/>
        <v>6650000</v>
      </c>
      <c r="GG31" s="1040">
        <f t="shared" si="26"/>
        <v>6650000</v>
      </c>
      <c r="GH31" s="1040">
        <f t="shared" si="26"/>
        <v>6650000</v>
      </c>
      <c r="GI31" s="1040">
        <f t="shared" si="26"/>
        <v>6650000</v>
      </c>
      <c r="GJ31" s="1040">
        <f t="shared" si="26"/>
        <v>6650000</v>
      </c>
      <c r="GK31" s="1040">
        <f t="shared" si="26"/>
        <v>6650000</v>
      </c>
      <c r="GL31" s="1040">
        <f t="shared" si="26"/>
        <v>6650000</v>
      </c>
      <c r="GM31" s="1040">
        <f t="shared" si="26"/>
        <v>6650000</v>
      </c>
      <c r="GN31" s="1040">
        <f t="shared" si="26"/>
        <v>6650000</v>
      </c>
      <c r="GO31" s="1040">
        <f t="shared" si="26"/>
        <v>6650000</v>
      </c>
      <c r="GP31" s="1040">
        <f t="shared" si="26"/>
        <v>6650000</v>
      </c>
      <c r="GQ31" s="1040">
        <f t="shared" si="26"/>
        <v>6650000</v>
      </c>
      <c r="GR31" s="1040">
        <f t="shared" si="26"/>
        <v>6650000</v>
      </c>
      <c r="GS31" s="1040">
        <f t="shared" si="26"/>
        <v>6650000</v>
      </c>
      <c r="GT31" s="1040">
        <f t="shared" si="26"/>
        <v>6650000</v>
      </c>
      <c r="GU31" s="1040">
        <f t="shared" si="26"/>
        <v>6650000</v>
      </c>
      <c r="GV31" s="1040">
        <f t="shared" si="26"/>
        <v>6650000</v>
      </c>
      <c r="GW31" s="1040">
        <f t="shared" si="26"/>
        <v>6650000</v>
      </c>
      <c r="GX31" s="1040">
        <f t="shared" si="26"/>
        <v>6650000</v>
      </c>
      <c r="GY31" s="1040">
        <f t="shared" si="26"/>
        <v>6650000</v>
      </c>
      <c r="GZ31" s="1040">
        <f t="shared" si="26"/>
        <v>6650000</v>
      </c>
      <c r="HA31" s="1040">
        <f t="shared" si="26"/>
        <v>6650000</v>
      </c>
      <c r="HB31" s="1040">
        <f t="shared" si="26"/>
        <v>6650000</v>
      </c>
      <c r="HC31" s="1040">
        <f t="shared" si="26"/>
        <v>6650000</v>
      </c>
      <c r="HD31" s="1040">
        <f t="shared" si="26"/>
        <v>6650000</v>
      </c>
      <c r="HE31" s="1040">
        <f t="shared" si="26"/>
        <v>6650000</v>
      </c>
      <c r="HF31" s="1040">
        <f t="shared" si="26"/>
        <v>6650000</v>
      </c>
      <c r="HG31" s="1040">
        <f t="shared" si="26"/>
        <v>6650000</v>
      </c>
      <c r="HH31" s="1040">
        <f t="shared" si="26"/>
        <v>6650000</v>
      </c>
      <c r="HI31" s="1040">
        <f t="shared" si="26"/>
        <v>6650000</v>
      </c>
      <c r="HJ31" s="1040">
        <f t="shared" si="26"/>
        <v>6650000</v>
      </c>
      <c r="HK31" s="1040">
        <f t="shared" si="26"/>
        <v>6650000</v>
      </c>
      <c r="HL31" s="1040">
        <f t="shared" si="26"/>
        <v>6650000</v>
      </c>
      <c r="HM31" s="1040">
        <f t="shared" si="26"/>
        <v>6650000</v>
      </c>
      <c r="HN31" s="1040">
        <f t="shared" si="26"/>
        <v>6650000</v>
      </c>
      <c r="HO31" s="1040">
        <f t="shared" si="26"/>
        <v>6650000</v>
      </c>
      <c r="HP31" s="1040">
        <f t="shared" si="26"/>
        <v>6650000</v>
      </c>
      <c r="HQ31" s="1040">
        <f t="shared" si="26"/>
        <v>6650000</v>
      </c>
      <c r="HR31" s="1040">
        <f t="shared" si="26"/>
        <v>6650000</v>
      </c>
      <c r="HS31" s="1040">
        <f t="shared" si="26"/>
        <v>6650000</v>
      </c>
      <c r="HT31" s="1040">
        <f t="shared" si="26"/>
        <v>6650000</v>
      </c>
      <c r="HU31" s="1040">
        <f t="shared" si="26"/>
        <v>6650000</v>
      </c>
      <c r="HV31" s="1040">
        <f t="shared" si="26"/>
        <v>6650000</v>
      </c>
      <c r="HW31" s="1040">
        <f t="shared" si="26"/>
        <v>6650000</v>
      </c>
      <c r="HX31" s="1040">
        <f t="shared" si="26"/>
        <v>6650000</v>
      </c>
      <c r="HY31" s="1040">
        <f t="shared" si="26"/>
        <v>6650000</v>
      </c>
      <c r="HZ31" s="1040">
        <f t="shared" si="26"/>
        <v>6650000</v>
      </c>
      <c r="IA31" s="1040">
        <f t="shared" si="26"/>
        <v>6650000</v>
      </c>
      <c r="IB31" s="1040">
        <f t="shared" si="26"/>
        <v>6650000</v>
      </c>
      <c r="IC31" s="1040">
        <f t="shared" si="26"/>
        <v>6650000</v>
      </c>
      <c r="ID31" s="1040">
        <f t="shared" si="26"/>
        <v>6650000</v>
      </c>
      <c r="IE31" s="1040">
        <f t="shared" si="26"/>
        <v>6650000</v>
      </c>
      <c r="IF31" s="1040">
        <f t="shared" si="26"/>
        <v>6650000</v>
      </c>
      <c r="IG31" s="1040">
        <f t="shared" si="26"/>
        <v>6650000</v>
      </c>
      <c r="IH31" s="1040">
        <f t="shared" si="26"/>
        <v>6650000</v>
      </c>
      <c r="II31" s="1040">
        <f t="shared" si="26"/>
        <v>6650000</v>
      </c>
      <c r="IJ31" s="1040">
        <f t="shared" si="26"/>
        <v>6650000</v>
      </c>
      <c r="IK31" s="1040">
        <f t="shared" si="26"/>
        <v>6650000</v>
      </c>
      <c r="IL31" s="1040">
        <f t="shared" si="26"/>
        <v>6650000</v>
      </c>
      <c r="IM31" s="1040">
        <f t="shared" si="26"/>
        <v>6650000</v>
      </c>
      <c r="IN31" s="1040">
        <f t="shared" ref="IN31:KJ31" si="27">+IN30*$BD$15</f>
        <v>6650000</v>
      </c>
      <c r="IO31" s="1040">
        <f t="shared" si="27"/>
        <v>6650000</v>
      </c>
      <c r="IP31" s="1040">
        <f t="shared" si="27"/>
        <v>6650000</v>
      </c>
      <c r="IQ31" s="1040">
        <f t="shared" si="27"/>
        <v>6650000</v>
      </c>
      <c r="IR31" s="1040">
        <f t="shared" si="27"/>
        <v>6650000</v>
      </c>
      <c r="IS31" s="1040">
        <f t="shared" si="27"/>
        <v>6650000</v>
      </c>
      <c r="IT31" s="1040">
        <f t="shared" si="27"/>
        <v>6650000</v>
      </c>
      <c r="IU31" s="1040">
        <f t="shared" si="27"/>
        <v>6650000</v>
      </c>
      <c r="IV31" s="1040">
        <f t="shared" si="27"/>
        <v>6650000</v>
      </c>
      <c r="IW31" s="1040">
        <f t="shared" si="27"/>
        <v>6650000</v>
      </c>
      <c r="IX31" s="1040">
        <f t="shared" si="27"/>
        <v>6650000</v>
      </c>
      <c r="IY31" s="1040">
        <f t="shared" si="27"/>
        <v>6650000</v>
      </c>
      <c r="IZ31" s="1040">
        <f t="shared" si="27"/>
        <v>6650000</v>
      </c>
      <c r="JA31" s="1040">
        <f t="shared" si="27"/>
        <v>6650000</v>
      </c>
      <c r="JB31" s="1040">
        <f t="shared" si="27"/>
        <v>6650000</v>
      </c>
      <c r="JC31" s="1040">
        <f t="shared" si="27"/>
        <v>6650000</v>
      </c>
      <c r="JD31" s="1040">
        <f t="shared" si="27"/>
        <v>6650000</v>
      </c>
      <c r="JE31" s="1040">
        <f t="shared" si="27"/>
        <v>6650000</v>
      </c>
      <c r="JF31" s="1040">
        <f t="shared" si="27"/>
        <v>6650000</v>
      </c>
      <c r="JG31" s="1040">
        <f t="shared" si="27"/>
        <v>6650000</v>
      </c>
      <c r="JH31" s="1040">
        <f t="shared" si="27"/>
        <v>6650000</v>
      </c>
      <c r="JI31" s="1040">
        <f t="shared" si="27"/>
        <v>6650000</v>
      </c>
      <c r="JJ31" s="1040">
        <f t="shared" si="27"/>
        <v>6650000</v>
      </c>
      <c r="JK31" s="1040">
        <f t="shared" si="27"/>
        <v>6650000</v>
      </c>
      <c r="JL31" s="1040">
        <f t="shared" si="27"/>
        <v>6650000</v>
      </c>
      <c r="JM31" s="1040">
        <f t="shared" si="27"/>
        <v>6650000</v>
      </c>
      <c r="JN31" s="1040">
        <f t="shared" si="27"/>
        <v>6650000</v>
      </c>
      <c r="JO31" s="1040">
        <f t="shared" si="27"/>
        <v>6650000</v>
      </c>
      <c r="JP31" s="1040">
        <f t="shared" si="27"/>
        <v>6650000</v>
      </c>
      <c r="JQ31" s="1040">
        <f t="shared" si="27"/>
        <v>6650000</v>
      </c>
      <c r="JR31" s="1040">
        <f t="shared" si="27"/>
        <v>6650000</v>
      </c>
      <c r="JS31" s="1040">
        <f t="shared" si="27"/>
        <v>6650000</v>
      </c>
      <c r="JT31" s="1040">
        <f t="shared" si="27"/>
        <v>6650000</v>
      </c>
      <c r="JU31" s="1040">
        <f t="shared" si="27"/>
        <v>6650000</v>
      </c>
      <c r="JV31" s="1040">
        <f t="shared" si="27"/>
        <v>6650000</v>
      </c>
      <c r="JW31" s="1040">
        <f t="shared" si="27"/>
        <v>6650000</v>
      </c>
      <c r="JX31" s="1040">
        <f t="shared" si="27"/>
        <v>6650000</v>
      </c>
      <c r="JY31" s="1040">
        <f t="shared" si="27"/>
        <v>6650000</v>
      </c>
      <c r="JZ31" s="1040">
        <f t="shared" si="27"/>
        <v>6650000</v>
      </c>
      <c r="KA31" s="1040">
        <f t="shared" si="27"/>
        <v>6650000</v>
      </c>
      <c r="KB31" s="1040">
        <f t="shared" si="27"/>
        <v>6650000</v>
      </c>
      <c r="KC31" s="1040">
        <f t="shared" si="27"/>
        <v>6650000</v>
      </c>
      <c r="KD31" s="1040">
        <f t="shared" si="27"/>
        <v>6650000</v>
      </c>
      <c r="KE31" s="1040">
        <f t="shared" si="27"/>
        <v>6650000</v>
      </c>
      <c r="KF31" s="1040">
        <f t="shared" si="27"/>
        <v>6650000</v>
      </c>
      <c r="KG31" s="1040">
        <f t="shared" si="27"/>
        <v>6650000</v>
      </c>
      <c r="KH31" s="1040">
        <f t="shared" si="27"/>
        <v>6650000</v>
      </c>
      <c r="KI31" s="1040">
        <f t="shared" si="27"/>
        <v>6650000</v>
      </c>
      <c r="KJ31" s="1040">
        <f t="shared" si="27"/>
        <v>2438333.3333333335</v>
      </c>
    </row>
    <row r="32" spans="1:296" ht="16.2" thickBot="1" x14ac:dyDescent="0.35">
      <c r="A32" s="1079" t="s">
        <v>514</v>
      </c>
      <c r="BD32" s="1040">
        <f t="shared" ref="BD32:DO32" si="28">+BD30*$BD$16</f>
        <v>2105833.3333333335</v>
      </c>
      <c r="BE32" s="1040">
        <f t="shared" si="28"/>
        <v>3325000</v>
      </c>
      <c r="BF32" s="1040">
        <f t="shared" si="28"/>
        <v>3325000</v>
      </c>
      <c r="BG32" s="1040">
        <f t="shared" si="28"/>
        <v>3325000</v>
      </c>
      <c r="BH32" s="1040">
        <f t="shared" si="28"/>
        <v>3325000</v>
      </c>
      <c r="BI32" s="1040">
        <f t="shared" si="28"/>
        <v>3325000</v>
      </c>
      <c r="BJ32" s="1040">
        <f t="shared" si="28"/>
        <v>3325000</v>
      </c>
      <c r="BK32" s="1040">
        <f t="shared" si="28"/>
        <v>3325000</v>
      </c>
      <c r="BL32" s="1040">
        <f t="shared" si="28"/>
        <v>3325000</v>
      </c>
      <c r="BM32" s="1040">
        <f t="shared" si="28"/>
        <v>3325000</v>
      </c>
      <c r="BN32" s="1040">
        <f t="shared" si="28"/>
        <v>3325000</v>
      </c>
      <c r="BO32" s="1040">
        <f t="shared" si="28"/>
        <v>3325000</v>
      </c>
      <c r="BP32" s="1040">
        <f t="shared" si="28"/>
        <v>3325000</v>
      </c>
      <c r="BQ32" s="1040">
        <f t="shared" si="28"/>
        <v>3325000</v>
      </c>
      <c r="BR32" s="1040">
        <f t="shared" si="28"/>
        <v>3325000</v>
      </c>
      <c r="BS32" s="1040">
        <f t="shared" si="28"/>
        <v>3325000</v>
      </c>
      <c r="BT32" s="1040">
        <f t="shared" si="28"/>
        <v>3325000</v>
      </c>
      <c r="BU32" s="1040">
        <f t="shared" si="28"/>
        <v>3325000</v>
      </c>
      <c r="BV32" s="1040">
        <f t="shared" si="28"/>
        <v>3325000</v>
      </c>
      <c r="BW32" s="1040">
        <f t="shared" si="28"/>
        <v>3325000</v>
      </c>
      <c r="BX32" s="1040">
        <f t="shared" si="28"/>
        <v>3325000</v>
      </c>
      <c r="BY32" s="1040">
        <f t="shared" si="28"/>
        <v>3325000</v>
      </c>
      <c r="BZ32" s="1040">
        <f t="shared" si="28"/>
        <v>3325000</v>
      </c>
      <c r="CA32" s="1040">
        <f t="shared" si="28"/>
        <v>3325000</v>
      </c>
      <c r="CB32" s="1040">
        <f t="shared" si="28"/>
        <v>3325000</v>
      </c>
      <c r="CC32" s="1040">
        <f t="shared" si="28"/>
        <v>3325000</v>
      </c>
      <c r="CD32" s="1040">
        <f t="shared" si="28"/>
        <v>3325000</v>
      </c>
      <c r="CE32" s="1040">
        <f t="shared" si="28"/>
        <v>3325000</v>
      </c>
      <c r="CF32" s="1040">
        <f t="shared" si="28"/>
        <v>3325000</v>
      </c>
      <c r="CG32" s="1040">
        <f t="shared" si="28"/>
        <v>3325000</v>
      </c>
      <c r="CH32" s="1040">
        <f t="shared" si="28"/>
        <v>3325000</v>
      </c>
      <c r="CI32" s="1040">
        <f t="shared" si="28"/>
        <v>3325000</v>
      </c>
      <c r="CJ32" s="1040">
        <f t="shared" si="28"/>
        <v>3325000</v>
      </c>
      <c r="CK32" s="1040">
        <f t="shared" si="28"/>
        <v>3325000</v>
      </c>
      <c r="CL32" s="1040">
        <f t="shared" si="28"/>
        <v>3325000</v>
      </c>
      <c r="CM32" s="1040">
        <f t="shared" si="28"/>
        <v>3325000</v>
      </c>
      <c r="CN32" s="1040">
        <f t="shared" si="28"/>
        <v>3325000</v>
      </c>
      <c r="CO32" s="1040">
        <f t="shared" si="28"/>
        <v>3325000</v>
      </c>
      <c r="CP32" s="1040">
        <f t="shared" si="28"/>
        <v>3325000</v>
      </c>
      <c r="CQ32" s="1040">
        <f t="shared" si="28"/>
        <v>3325000</v>
      </c>
      <c r="CR32" s="1040">
        <f t="shared" si="28"/>
        <v>3325000</v>
      </c>
      <c r="CS32" s="1040">
        <f t="shared" si="28"/>
        <v>3325000</v>
      </c>
      <c r="CT32" s="1040">
        <f t="shared" si="28"/>
        <v>3325000</v>
      </c>
      <c r="CU32" s="1040">
        <f t="shared" si="28"/>
        <v>3325000</v>
      </c>
      <c r="CV32" s="1040">
        <f t="shared" si="28"/>
        <v>3325000</v>
      </c>
      <c r="CW32" s="1040">
        <f t="shared" si="28"/>
        <v>3325000</v>
      </c>
      <c r="CX32" s="1040">
        <f t="shared" si="28"/>
        <v>3325000</v>
      </c>
      <c r="CY32" s="1040">
        <f t="shared" si="28"/>
        <v>3325000</v>
      </c>
      <c r="CZ32" s="1040">
        <f t="shared" si="28"/>
        <v>3325000</v>
      </c>
      <c r="DA32" s="1040">
        <f t="shared" si="28"/>
        <v>3325000</v>
      </c>
      <c r="DB32" s="1040">
        <f t="shared" si="28"/>
        <v>3325000</v>
      </c>
      <c r="DC32" s="1040">
        <f t="shared" si="28"/>
        <v>3325000</v>
      </c>
      <c r="DD32" s="1040">
        <f t="shared" si="28"/>
        <v>3325000</v>
      </c>
      <c r="DE32" s="1040">
        <f t="shared" si="28"/>
        <v>3325000</v>
      </c>
      <c r="DF32" s="1040">
        <f t="shared" si="28"/>
        <v>3325000</v>
      </c>
      <c r="DG32" s="1040">
        <f t="shared" si="28"/>
        <v>3325000</v>
      </c>
      <c r="DH32" s="1040">
        <f t="shared" si="28"/>
        <v>3325000</v>
      </c>
      <c r="DI32" s="1040">
        <f t="shared" si="28"/>
        <v>3325000</v>
      </c>
      <c r="DJ32" s="1040">
        <f t="shared" si="28"/>
        <v>3325000</v>
      </c>
      <c r="DK32" s="1040">
        <f t="shared" si="28"/>
        <v>3325000</v>
      </c>
      <c r="DL32" s="1040">
        <f t="shared" si="28"/>
        <v>3325000</v>
      </c>
      <c r="DM32" s="1040">
        <f t="shared" si="28"/>
        <v>3325000</v>
      </c>
      <c r="DN32" s="1040">
        <f t="shared" si="28"/>
        <v>3325000</v>
      </c>
      <c r="DO32" s="1040">
        <f t="shared" si="28"/>
        <v>3325000</v>
      </c>
      <c r="DP32" s="1040">
        <f t="shared" ref="DP32:GA32" si="29">+DP30*$BD$16</f>
        <v>3325000</v>
      </c>
      <c r="DQ32" s="1040">
        <f t="shared" si="29"/>
        <v>3325000</v>
      </c>
      <c r="DR32" s="1040">
        <f t="shared" si="29"/>
        <v>3325000</v>
      </c>
      <c r="DS32" s="1040">
        <f t="shared" si="29"/>
        <v>3325000</v>
      </c>
      <c r="DT32" s="1040">
        <f t="shared" si="29"/>
        <v>3325000</v>
      </c>
      <c r="DU32" s="1040">
        <f t="shared" si="29"/>
        <v>3325000</v>
      </c>
      <c r="DV32" s="1040">
        <f t="shared" si="29"/>
        <v>3325000</v>
      </c>
      <c r="DW32" s="1040">
        <f t="shared" si="29"/>
        <v>3325000</v>
      </c>
      <c r="DX32" s="1040">
        <f t="shared" si="29"/>
        <v>3325000</v>
      </c>
      <c r="DY32" s="1040">
        <f t="shared" si="29"/>
        <v>3325000</v>
      </c>
      <c r="DZ32" s="1040">
        <f t="shared" si="29"/>
        <v>3325000</v>
      </c>
      <c r="EA32" s="1040">
        <f t="shared" si="29"/>
        <v>3325000</v>
      </c>
      <c r="EB32" s="1040">
        <f t="shared" si="29"/>
        <v>3325000</v>
      </c>
      <c r="EC32" s="1040">
        <f t="shared" si="29"/>
        <v>3325000</v>
      </c>
      <c r="ED32" s="1040">
        <f t="shared" si="29"/>
        <v>3325000</v>
      </c>
      <c r="EE32" s="1040">
        <f t="shared" si="29"/>
        <v>3325000</v>
      </c>
      <c r="EF32" s="1040">
        <f t="shared" si="29"/>
        <v>3325000</v>
      </c>
      <c r="EG32" s="1040">
        <f t="shared" si="29"/>
        <v>3325000</v>
      </c>
      <c r="EH32" s="1040">
        <f t="shared" si="29"/>
        <v>3325000</v>
      </c>
      <c r="EI32" s="1040">
        <f t="shared" si="29"/>
        <v>3325000</v>
      </c>
      <c r="EJ32" s="1040">
        <f t="shared" si="29"/>
        <v>3325000</v>
      </c>
      <c r="EK32" s="1040">
        <f t="shared" si="29"/>
        <v>3325000</v>
      </c>
      <c r="EL32" s="1040">
        <f t="shared" si="29"/>
        <v>3325000</v>
      </c>
      <c r="EM32" s="1040">
        <f t="shared" si="29"/>
        <v>3325000</v>
      </c>
      <c r="EN32" s="1040">
        <f t="shared" si="29"/>
        <v>3325000</v>
      </c>
      <c r="EO32" s="1040">
        <f t="shared" si="29"/>
        <v>3325000</v>
      </c>
      <c r="EP32" s="1040">
        <f t="shared" si="29"/>
        <v>3325000</v>
      </c>
      <c r="EQ32" s="1040">
        <f t="shared" si="29"/>
        <v>3325000</v>
      </c>
      <c r="ER32" s="1040">
        <f t="shared" si="29"/>
        <v>3325000</v>
      </c>
      <c r="ES32" s="1040">
        <f t="shared" si="29"/>
        <v>3325000</v>
      </c>
      <c r="ET32" s="1040">
        <f t="shared" si="29"/>
        <v>3325000</v>
      </c>
      <c r="EU32" s="1040">
        <f t="shared" si="29"/>
        <v>3325000</v>
      </c>
      <c r="EV32" s="1040">
        <f t="shared" si="29"/>
        <v>3325000</v>
      </c>
      <c r="EW32" s="1040">
        <f t="shared" si="29"/>
        <v>3325000</v>
      </c>
      <c r="EX32" s="1040">
        <f t="shared" si="29"/>
        <v>3325000</v>
      </c>
      <c r="EY32" s="1040">
        <f t="shared" si="29"/>
        <v>3325000</v>
      </c>
      <c r="EZ32" s="1040">
        <f t="shared" si="29"/>
        <v>3325000</v>
      </c>
      <c r="FA32" s="1040">
        <f t="shared" si="29"/>
        <v>3325000</v>
      </c>
      <c r="FB32" s="1040">
        <f t="shared" si="29"/>
        <v>3325000</v>
      </c>
      <c r="FC32" s="1040">
        <f t="shared" si="29"/>
        <v>3325000</v>
      </c>
      <c r="FD32" s="1040">
        <f t="shared" si="29"/>
        <v>3325000</v>
      </c>
      <c r="FE32" s="1040">
        <f t="shared" si="29"/>
        <v>3325000</v>
      </c>
      <c r="FF32" s="1040">
        <f t="shared" si="29"/>
        <v>3325000</v>
      </c>
      <c r="FG32" s="1040">
        <f t="shared" si="29"/>
        <v>3325000</v>
      </c>
      <c r="FH32" s="1040">
        <f t="shared" si="29"/>
        <v>3325000</v>
      </c>
      <c r="FI32" s="1040">
        <f t="shared" si="29"/>
        <v>3325000</v>
      </c>
      <c r="FJ32" s="1040">
        <f t="shared" si="29"/>
        <v>3325000</v>
      </c>
      <c r="FK32" s="1040">
        <f t="shared" si="29"/>
        <v>3325000</v>
      </c>
      <c r="FL32" s="1040">
        <f t="shared" si="29"/>
        <v>3325000</v>
      </c>
      <c r="FM32" s="1040">
        <f t="shared" si="29"/>
        <v>3325000</v>
      </c>
      <c r="FN32" s="1040">
        <f t="shared" si="29"/>
        <v>3325000</v>
      </c>
      <c r="FO32" s="1040">
        <f t="shared" si="29"/>
        <v>3325000</v>
      </c>
      <c r="FP32" s="1040">
        <f t="shared" si="29"/>
        <v>3325000</v>
      </c>
      <c r="FQ32" s="1040">
        <f t="shared" si="29"/>
        <v>3325000</v>
      </c>
      <c r="FR32" s="1040">
        <f t="shared" si="29"/>
        <v>3325000</v>
      </c>
      <c r="FS32" s="1040">
        <f t="shared" si="29"/>
        <v>3325000</v>
      </c>
      <c r="FT32" s="1040">
        <f t="shared" si="29"/>
        <v>3325000</v>
      </c>
      <c r="FU32" s="1040">
        <f t="shared" si="29"/>
        <v>3325000</v>
      </c>
      <c r="FV32" s="1040">
        <f t="shared" si="29"/>
        <v>3325000</v>
      </c>
      <c r="FW32" s="1040">
        <f t="shared" si="29"/>
        <v>3325000</v>
      </c>
      <c r="FX32" s="1040">
        <f t="shared" si="29"/>
        <v>3325000</v>
      </c>
      <c r="FY32" s="1040">
        <f t="shared" si="29"/>
        <v>3325000</v>
      </c>
      <c r="FZ32" s="1040">
        <f t="shared" si="29"/>
        <v>3325000</v>
      </c>
      <c r="GA32" s="1040">
        <f t="shared" si="29"/>
        <v>3325000</v>
      </c>
      <c r="GB32" s="1040">
        <f t="shared" ref="GB32:IM32" si="30">+GB30*$BD$16</f>
        <v>3325000</v>
      </c>
      <c r="GC32" s="1040">
        <f t="shared" si="30"/>
        <v>3325000</v>
      </c>
      <c r="GD32" s="1040">
        <f t="shared" si="30"/>
        <v>3325000</v>
      </c>
      <c r="GE32" s="1040">
        <f t="shared" si="30"/>
        <v>3325000</v>
      </c>
      <c r="GF32" s="1040">
        <f t="shared" si="30"/>
        <v>3325000</v>
      </c>
      <c r="GG32" s="1040">
        <f t="shared" si="30"/>
        <v>3325000</v>
      </c>
      <c r="GH32" s="1040">
        <f t="shared" si="30"/>
        <v>3325000</v>
      </c>
      <c r="GI32" s="1040">
        <f t="shared" si="30"/>
        <v>3325000</v>
      </c>
      <c r="GJ32" s="1040">
        <f t="shared" si="30"/>
        <v>3325000</v>
      </c>
      <c r="GK32" s="1040">
        <f t="shared" si="30"/>
        <v>3325000</v>
      </c>
      <c r="GL32" s="1040">
        <f t="shared" si="30"/>
        <v>3325000</v>
      </c>
      <c r="GM32" s="1040">
        <f t="shared" si="30"/>
        <v>3325000</v>
      </c>
      <c r="GN32" s="1040">
        <f t="shared" si="30"/>
        <v>3325000</v>
      </c>
      <c r="GO32" s="1040">
        <f t="shared" si="30"/>
        <v>3325000</v>
      </c>
      <c r="GP32" s="1040">
        <f t="shared" si="30"/>
        <v>3325000</v>
      </c>
      <c r="GQ32" s="1040">
        <f t="shared" si="30"/>
        <v>3325000</v>
      </c>
      <c r="GR32" s="1040">
        <f t="shared" si="30"/>
        <v>3325000</v>
      </c>
      <c r="GS32" s="1040">
        <f t="shared" si="30"/>
        <v>3325000</v>
      </c>
      <c r="GT32" s="1040">
        <f t="shared" si="30"/>
        <v>3325000</v>
      </c>
      <c r="GU32" s="1040">
        <f t="shared" si="30"/>
        <v>3325000</v>
      </c>
      <c r="GV32" s="1040">
        <f t="shared" si="30"/>
        <v>3325000</v>
      </c>
      <c r="GW32" s="1040">
        <f t="shared" si="30"/>
        <v>3325000</v>
      </c>
      <c r="GX32" s="1040">
        <f t="shared" si="30"/>
        <v>3325000</v>
      </c>
      <c r="GY32" s="1040">
        <f t="shared" si="30"/>
        <v>3325000</v>
      </c>
      <c r="GZ32" s="1040">
        <f t="shared" si="30"/>
        <v>3325000</v>
      </c>
      <c r="HA32" s="1040">
        <f t="shared" si="30"/>
        <v>3325000</v>
      </c>
      <c r="HB32" s="1040">
        <f t="shared" si="30"/>
        <v>3325000</v>
      </c>
      <c r="HC32" s="1040">
        <f t="shared" si="30"/>
        <v>3325000</v>
      </c>
      <c r="HD32" s="1040">
        <f t="shared" si="30"/>
        <v>3325000</v>
      </c>
      <c r="HE32" s="1040">
        <f t="shared" si="30"/>
        <v>3325000</v>
      </c>
      <c r="HF32" s="1040">
        <f t="shared" si="30"/>
        <v>3325000</v>
      </c>
      <c r="HG32" s="1040">
        <f t="shared" si="30"/>
        <v>3325000</v>
      </c>
      <c r="HH32" s="1040">
        <f t="shared" si="30"/>
        <v>3325000</v>
      </c>
      <c r="HI32" s="1040">
        <f t="shared" si="30"/>
        <v>3325000</v>
      </c>
      <c r="HJ32" s="1040">
        <f t="shared" si="30"/>
        <v>3325000</v>
      </c>
      <c r="HK32" s="1040">
        <f t="shared" si="30"/>
        <v>3325000</v>
      </c>
      <c r="HL32" s="1040">
        <f t="shared" si="30"/>
        <v>3325000</v>
      </c>
      <c r="HM32" s="1040">
        <f t="shared" si="30"/>
        <v>3325000</v>
      </c>
      <c r="HN32" s="1040">
        <f t="shared" si="30"/>
        <v>3325000</v>
      </c>
      <c r="HO32" s="1040">
        <f t="shared" si="30"/>
        <v>3325000</v>
      </c>
      <c r="HP32" s="1040">
        <f t="shared" si="30"/>
        <v>3325000</v>
      </c>
      <c r="HQ32" s="1040">
        <f t="shared" si="30"/>
        <v>3325000</v>
      </c>
      <c r="HR32" s="1040">
        <f t="shared" si="30"/>
        <v>3325000</v>
      </c>
      <c r="HS32" s="1040">
        <f t="shared" si="30"/>
        <v>3325000</v>
      </c>
      <c r="HT32" s="1040">
        <f t="shared" si="30"/>
        <v>3325000</v>
      </c>
      <c r="HU32" s="1040">
        <f t="shared" si="30"/>
        <v>3325000</v>
      </c>
      <c r="HV32" s="1040">
        <f t="shared" si="30"/>
        <v>3325000</v>
      </c>
      <c r="HW32" s="1040">
        <f t="shared" si="30"/>
        <v>3325000</v>
      </c>
      <c r="HX32" s="1040">
        <f t="shared" si="30"/>
        <v>3325000</v>
      </c>
      <c r="HY32" s="1040">
        <f t="shared" si="30"/>
        <v>3325000</v>
      </c>
      <c r="HZ32" s="1040">
        <f t="shared" si="30"/>
        <v>3325000</v>
      </c>
      <c r="IA32" s="1040">
        <f t="shared" si="30"/>
        <v>3325000</v>
      </c>
      <c r="IB32" s="1040">
        <f t="shared" si="30"/>
        <v>3325000</v>
      </c>
      <c r="IC32" s="1040">
        <f t="shared" si="30"/>
        <v>3325000</v>
      </c>
      <c r="ID32" s="1040">
        <f t="shared" si="30"/>
        <v>3325000</v>
      </c>
      <c r="IE32" s="1040">
        <f t="shared" si="30"/>
        <v>3325000</v>
      </c>
      <c r="IF32" s="1040">
        <f t="shared" si="30"/>
        <v>3325000</v>
      </c>
      <c r="IG32" s="1040">
        <f t="shared" si="30"/>
        <v>3325000</v>
      </c>
      <c r="IH32" s="1040">
        <f t="shared" si="30"/>
        <v>3325000</v>
      </c>
      <c r="II32" s="1040">
        <f t="shared" si="30"/>
        <v>3325000</v>
      </c>
      <c r="IJ32" s="1040">
        <f t="shared" si="30"/>
        <v>3325000</v>
      </c>
      <c r="IK32" s="1040">
        <f t="shared" si="30"/>
        <v>3325000</v>
      </c>
      <c r="IL32" s="1040">
        <f t="shared" si="30"/>
        <v>3325000</v>
      </c>
      <c r="IM32" s="1040">
        <f t="shared" si="30"/>
        <v>3325000</v>
      </c>
      <c r="IN32" s="1040">
        <f t="shared" ref="IN32:KJ32" si="31">+IN30*$BD$16</f>
        <v>3325000</v>
      </c>
      <c r="IO32" s="1040">
        <f t="shared" si="31"/>
        <v>3325000</v>
      </c>
      <c r="IP32" s="1040">
        <f t="shared" si="31"/>
        <v>3325000</v>
      </c>
      <c r="IQ32" s="1040">
        <f t="shared" si="31"/>
        <v>3325000</v>
      </c>
      <c r="IR32" s="1040">
        <f t="shared" si="31"/>
        <v>3325000</v>
      </c>
      <c r="IS32" s="1040">
        <f t="shared" si="31"/>
        <v>3325000</v>
      </c>
      <c r="IT32" s="1040">
        <f t="shared" si="31"/>
        <v>3325000</v>
      </c>
      <c r="IU32" s="1040">
        <f t="shared" si="31"/>
        <v>3325000</v>
      </c>
      <c r="IV32" s="1040">
        <f t="shared" si="31"/>
        <v>3325000</v>
      </c>
      <c r="IW32" s="1040">
        <f t="shared" si="31"/>
        <v>3325000</v>
      </c>
      <c r="IX32" s="1040">
        <f t="shared" si="31"/>
        <v>3325000</v>
      </c>
      <c r="IY32" s="1040">
        <f t="shared" si="31"/>
        <v>3325000</v>
      </c>
      <c r="IZ32" s="1040">
        <f t="shared" si="31"/>
        <v>3325000</v>
      </c>
      <c r="JA32" s="1040">
        <f t="shared" si="31"/>
        <v>3325000</v>
      </c>
      <c r="JB32" s="1040">
        <f t="shared" si="31"/>
        <v>3325000</v>
      </c>
      <c r="JC32" s="1040">
        <f t="shared" si="31"/>
        <v>3325000</v>
      </c>
      <c r="JD32" s="1040">
        <f t="shared" si="31"/>
        <v>3325000</v>
      </c>
      <c r="JE32" s="1040">
        <f t="shared" si="31"/>
        <v>3325000</v>
      </c>
      <c r="JF32" s="1040">
        <f t="shared" si="31"/>
        <v>3325000</v>
      </c>
      <c r="JG32" s="1040">
        <f t="shared" si="31"/>
        <v>3325000</v>
      </c>
      <c r="JH32" s="1040">
        <f t="shared" si="31"/>
        <v>3325000</v>
      </c>
      <c r="JI32" s="1040">
        <f t="shared" si="31"/>
        <v>3325000</v>
      </c>
      <c r="JJ32" s="1040">
        <f t="shared" si="31"/>
        <v>3325000</v>
      </c>
      <c r="JK32" s="1040">
        <f t="shared" si="31"/>
        <v>3325000</v>
      </c>
      <c r="JL32" s="1040">
        <f t="shared" si="31"/>
        <v>3325000</v>
      </c>
      <c r="JM32" s="1040">
        <f t="shared" si="31"/>
        <v>3325000</v>
      </c>
      <c r="JN32" s="1040">
        <f t="shared" si="31"/>
        <v>3325000</v>
      </c>
      <c r="JO32" s="1040">
        <f t="shared" si="31"/>
        <v>3325000</v>
      </c>
      <c r="JP32" s="1040">
        <f t="shared" si="31"/>
        <v>3325000</v>
      </c>
      <c r="JQ32" s="1040">
        <f t="shared" si="31"/>
        <v>3325000</v>
      </c>
      <c r="JR32" s="1040">
        <f t="shared" si="31"/>
        <v>3325000</v>
      </c>
      <c r="JS32" s="1040">
        <f t="shared" si="31"/>
        <v>3325000</v>
      </c>
      <c r="JT32" s="1040">
        <f t="shared" si="31"/>
        <v>3325000</v>
      </c>
      <c r="JU32" s="1040">
        <f t="shared" si="31"/>
        <v>3325000</v>
      </c>
      <c r="JV32" s="1040">
        <f t="shared" si="31"/>
        <v>3325000</v>
      </c>
      <c r="JW32" s="1040">
        <f t="shared" si="31"/>
        <v>3325000</v>
      </c>
      <c r="JX32" s="1040">
        <f t="shared" si="31"/>
        <v>3325000</v>
      </c>
      <c r="JY32" s="1040">
        <f t="shared" si="31"/>
        <v>3325000</v>
      </c>
      <c r="JZ32" s="1040">
        <f t="shared" si="31"/>
        <v>3325000</v>
      </c>
      <c r="KA32" s="1040">
        <f t="shared" si="31"/>
        <v>3325000</v>
      </c>
      <c r="KB32" s="1040">
        <f t="shared" si="31"/>
        <v>3325000</v>
      </c>
      <c r="KC32" s="1040">
        <f t="shared" si="31"/>
        <v>3325000</v>
      </c>
      <c r="KD32" s="1040">
        <f t="shared" si="31"/>
        <v>3325000</v>
      </c>
      <c r="KE32" s="1040">
        <f t="shared" si="31"/>
        <v>3325000</v>
      </c>
      <c r="KF32" s="1040">
        <f t="shared" si="31"/>
        <v>3325000</v>
      </c>
      <c r="KG32" s="1040">
        <f t="shared" si="31"/>
        <v>3325000</v>
      </c>
      <c r="KH32" s="1040">
        <f t="shared" si="31"/>
        <v>3325000</v>
      </c>
      <c r="KI32" s="1040">
        <f t="shared" si="31"/>
        <v>3325000</v>
      </c>
      <c r="KJ32" s="1040">
        <f t="shared" si="31"/>
        <v>1219166.6666666667</v>
      </c>
    </row>
    <row r="33" spans="1:296" ht="16.2" thickBot="1" x14ac:dyDescent="0.35">
      <c r="A33" s="27" t="s">
        <v>504</v>
      </c>
      <c r="BD33" s="1040">
        <f>+BD30*BD18</f>
        <v>4211666.666666667</v>
      </c>
      <c r="BE33" s="1040">
        <f t="shared" ref="BE33:DO33" si="32">+BE30*BE18</f>
        <v>6650000</v>
      </c>
      <c r="BF33" s="1040">
        <f t="shared" si="32"/>
        <v>6650000</v>
      </c>
      <c r="BG33" s="1040">
        <f t="shared" si="32"/>
        <v>6650000</v>
      </c>
      <c r="BH33" s="1040">
        <f t="shared" si="32"/>
        <v>6650000</v>
      </c>
      <c r="BI33" s="1040">
        <f t="shared" si="32"/>
        <v>6650000</v>
      </c>
      <c r="BJ33" s="1040">
        <f t="shared" si="32"/>
        <v>6650000</v>
      </c>
      <c r="BK33" s="1040">
        <f t="shared" si="32"/>
        <v>6650000</v>
      </c>
      <c r="BL33" s="1040">
        <f t="shared" si="32"/>
        <v>6650000</v>
      </c>
      <c r="BM33" s="1040">
        <f t="shared" si="32"/>
        <v>6650000</v>
      </c>
      <c r="BN33" s="1040">
        <f t="shared" si="32"/>
        <v>6650000</v>
      </c>
      <c r="BO33" s="1040">
        <f t="shared" si="32"/>
        <v>6650000</v>
      </c>
      <c r="BP33" s="1040">
        <f t="shared" si="32"/>
        <v>6650000</v>
      </c>
      <c r="BQ33" s="1040">
        <f t="shared" si="32"/>
        <v>6650000</v>
      </c>
      <c r="BR33" s="1040">
        <f t="shared" si="32"/>
        <v>6650000</v>
      </c>
      <c r="BS33" s="1040">
        <f t="shared" si="32"/>
        <v>6650000</v>
      </c>
      <c r="BT33" s="1040">
        <f t="shared" si="32"/>
        <v>6650000</v>
      </c>
      <c r="BU33" s="1040">
        <f t="shared" si="32"/>
        <v>6650000</v>
      </c>
      <c r="BV33" s="1040">
        <f t="shared" si="32"/>
        <v>6650000</v>
      </c>
      <c r="BW33" s="1040">
        <f t="shared" si="32"/>
        <v>6650000</v>
      </c>
      <c r="BX33" s="1040">
        <f t="shared" si="32"/>
        <v>6650000</v>
      </c>
      <c r="BY33" s="1040">
        <f t="shared" si="32"/>
        <v>6650000</v>
      </c>
      <c r="BZ33" s="1040">
        <f t="shared" si="32"/>
        <v>6650000</v>
      </c>
      <c r="CA33" s="1040">
        <f t="shared" si="32"/>
        <v>6650000</v>
      </c>
      <c r="CB33" s="1040">
        <f t="shared" si="32"/>
        <v>6650000</v>
      </c>
      <c r="CC33" s="1040">
        <f t="shared" si="32"/>
        <v>6650000</v>
      </c>
      <c r="CD33" s="1040">
        <f t="shared" si="32"/>
        <v>6650000</v>
      </c>
      <c r="CE33" s="1040">
        <f t="shared" si="32"/>
        <v>6650000</v>
      </c>
      <c r="CF33" s="1040">
        <f t="shared" si="32"/>
        <v>6650000</v>
      </c>
      <c r="CG33" s="1040">
        <f t="shared" si="32"/>
        <v>6650000</v>
      </c>
      <c r="CH33" s="1040">
        <f t="shared" si="32"/>
        <v>6650000</v>
      </c>
      <c r="CI33" s="1040">
        <f t="shared" si="32"/>
        <v>6650000</v>
      </c>
      <c r="CJ33" s="1040">
        <f t="shared" si="32"/>
        <v>6650000</v>
      </c>
      <c r="CK33" s="1040">
        <f t="shared" si="32"/>
        <v>6650000</v>
      </c>
      <c r="CL33" s="1040">
        <f t="shared" si="32"/>
        <v>6650000</v>
      </c>
      <c r="CM33" s="1040">
        <f t="shared" si="32"/>
        <v>6650000</v>
      </c>
      <c r="CN33" s="1040">
        <f t="shared" si="32"/>
        <v>6650000</v>
      </c>
      <c r="CO33" s="1040">
        <f t="shared" si="32"/>
        <v>6650000</v>
      </c>
      <c r="CP33" s="1040">
        <f t="shared" si="32"/>
        <v>6650000</v>
      </c>
      <c r="CQ33" s="1040">
        <f t="shared" si="32"/>
        <v>6650000</v>
      </c>
      <c r="CR33" s="1040">
        <f t="shared" si="32"/>
        <v>6650000</v>
      </c>
      <c r="CS33" s="1040">
        <f t="shared" si="32"/>
        <v>6650000</v>
      </c>
      <c r="CT33" s="1040">
        <f t="shared" si="32"/>
        <v>6650000</v>
      </c>
      <c r="CU33" s="1040">
        <f t="shared" si="32"/>
        <v>6650000</v>
      </c>
      <c r="CV33" s="1040">
        <f t="shared" si="32"/>
        <v>6650000</v>
      </c>
      <c r="CW33" s="1040">
        <f t="shared" si="32"/>
        <v>6650000</v>
      </c>
      <c r="CX33" s="1040">
        <f t="shared" si="32"/>
        <v>6650000</v>
      </c>
      <c r="CY33" s="1040">
        <f t="shared" si="32"/>
        <v>6650000</v>
      </c>
      <c r="CZ33" s="1040">
        <f t="shared" si="32"/>
        <v>6650000</v>
      </c>
      <c r="DA33" s="1040">
        <f t="shared" si="32"/>
        <v>6650000</v>
      </c>
      <c r="DB33" s="1040">
        <f t="shared" si="32"/>
        <v>6650000</v>
      </c>
      <c r="DC33" s="1040">
        <f t="shared" si="32"/>
        <v>6650000</v>
      </c>
      <c r="DD33" s="1040">
        <f t="shared" si="32"/>
        <v>6650000</v>
      </c>
      <c r="DE33" s="1040">
        <f t="shared" si="32"/>
        <v>6650000</v>
      </c>
      <c r="DF33" s="1040">
        <f t="shared" si="32"/>
        <v>6650000</v>
      </c>
      <c r="DG33" s="1040">
        <f t="shared" si="32"/>
        <v>6650000</v>
      </c>
      <c r="DH33" s="1040">
        <f t="shared" si="32"/>
        <v>6650000</v>
      </c>
      <c r="DI33" s="1040">
        <f t="shared" si="32"/>
        <v>6650000</v>
      </c>
      <c r="DJ33" s="1040">
        <f t="shared" si="32"/>
        <v>6650000</v>
      </c>
      <c r="DK33" s="1040">
        <f t="shared" si="32"/>
        <v>6650000</v>
      </c>
      <c r="DL33" s="1040">
        <f t="shared" si="32"/>
        <v>6650000</v>
      </c>
      <c r="DM33" s="1040">
        <f t="shared" si="32"/>
        <v>6650000</v>
      </c>
      <c r="DN33" s="1040">
        <f t="shared" si="32"/>
        <v>6650000</v>
      </c>
      <c r="DO33" s="1040">
        <f t="shared" si="32"/>
        <v>6650000</v>
      </c>
      <c r="DP33" s="1040">
        <f t="shared" ref="DP33:GA33" si="33">+DP30*DP18</f>
        <v>6650000</v>
      </c>
      <c r="DQ33" s="1040">
        <f t="shared" si="33"/>
        <v>6650000</v>
      </c>
      <c r="DR33" s="1040">
        <f t="shared" si="33"/>
        <v>6650000</v>
      </c>
      <c r="DS33" s="1040">
        <f t="shared" si="33"/>
        <v>6650000</v>
      </c>
      <c r="DT33" s="1040">
        <f t="shared" si="33"/>
        <v>6650000</v>
      </c>
      <c r="DU33" s="1040">
        <f t="shared" si="33"/>
        <v>6650000</v>
      </c>
      <c r="DV33" s="1040">
        <f t="shared" si="33"/>
        <v>6650000</v>
      </c>
      <c r="DW33" s="1040">
        <f t="shared" si="33"/>
        <v>6650000</v>
      </c>
      <c r="DX33" s="1040">
        <f t="shared" si="33"/>
        <v>6650000</v>
      </c>
      <c r="DY33" s="1040">
        <f t="shared" si="33"/>
        <v>6650000</v>
      </c>
      <c r="DZ33" s="1040">
        <f t="shared" si="33"/>
        <v>6650000</v>
      </c>
      <c r="EA33" s="1040">
        <f t="shared" si="33"/>
        <v>6650000</v>
      </c>
      <c r="EB33" s="1040">
        <f t="shared" si="33"/>
        <v>6650000</v>
      </c>
      <c r="EC33" s="1040">
        <f t="shared" si="33"/>
        <v>6650000</v>
      </c>
      <c r="ED33" s="1040">
        <f t="shared" si="33"/>
        <v>6650000</v>
      </c>
      <c r="EE33" s="1040">
        <f t="shared" si="33"/>
        <v>6650000</v>
      </c>
      <c r="EF33" s="1040">
        <f t="shared" si="33"/>
        <v>6650000</v>
      </c>
      <c r="EG33" s="1040">
        <f t="shared" si="33"/>
        <v>6650000</v>
      </c>
      <c r="EH33" s="1040">
        <f t="shared" si="33"/>
        <v>6650000</v>
      </c>
      <c r="EI33" s="1040">
        <f t="shared" si="33"/>
        <v>6650000</v>
      </c>
      <c r="EJ33" s="1040">
        <f t="shared" si="33"/>
        <v>6650000</v>
      </c>
      <c r="EK33" s="1040">
        <f t="shared" si="33"/>
        <v>6650000</v>
      </c>
      <c r="EL33" s="1040">
        <f t="shared" si="33"/>
        <v>6650000</v>
      </c>
      <c r="EM33" s="1040">
        <f t="shared" si="33"/>
        <v>6650000</v>
      </c>
      <c r="EN33" s="1040">
        <f t="shared" si="33"/>
        <v>6650000</v>
      </c>
      <c r="EO33" s="1040">
        <f t="shared" si="33"/>
        <v>6650000</v>
      </c>
      <c r="EP33" s="1040">
        <f t="shared" si="33"/>
        <v>6650000</v>
      </c>
      <c r="EQ33" s="1040">
        <f t="shared" si="33"/>
        <v>6650000</v>
      </c>
      <c r="ER33" s="1040">
        <f t="shared" si="33"/>
        <v>6650000</v>
      </c>
      <c r="ES33" s="1040">
        <f t="shared" si="33"/>
        <v>6650000</v>
      </c>
      <c r="ET33" s="1040">
        <f t="shared" si="33"/>
        <v>6650000</v>
      </c>
      <c r="EU33" s="1040">
        <f t="shared" si="33"/>
        <v>6650000</v>
      </c>
      <c r="EV33" s="1040">
        <f t="shared" si="33"/>
        <v>6650000</v>
      </c>
      <c r="EW33" s="1040">
        <f t="shared" si="33"/>
        <v>6650000</v>
      </c>
      <c r="EX33" s="1040">
        <f t="shared" si="33"/>
        <v>6650000</v>
      </c>
      <c r="EY33" s="1040">
        <f t="shared" si="33"/>
        <v>6650000</v>
      </c>
      <c r="EZ33" s="1040">
        <f t="shared" si="33"/>
        <v>6650000</v>
      </c>
      <c r="FA33" s="1040">
        <f t="shared" si="33"/>
        <v>6650000</v>
      </c>
      <c r="FB33" s="1040">
        <f t="shared" si="33"/>
        <v>6650000</v>
      </c>
      <c r="FC33" s="1040">
        <f t="shared" si="33"/>
        <v>6650000</v>
      </c>
      <c r="FD33" s="1040">
        <f t="shared" si="33"/>
        <v>6650000</v>
      </c>
      <c r="FE33" s="1040">
        <f t="shared" si="33"/>
        <v>6650000</v>
      </c>
      <c r="FF33" s="1040">
        <f t="shared" si="33"/>
        <v>6650000</v>
      </c>
      <c r="FG33" s="1040">
        <f t="shared" si="33"/>
        <v>6650000</v>
      </c>
      <c r="FH33" s="1040">
        <f t="shared" si="33"/>
        <v>6650000</v>
      </c>
      <c r="FI33" s="1040">
        <f t="shared" si="33"/>
        <v>6650000</v>
      </c>
      <c r="FJ33" s="1040">
        <f t="shared" si="33"/>
        <v>6650000</v>
      </c>
      <c r="FK33" s="1040">
        <f t="shared" si="33"/>
        <v>6650000</v>
      </c>
      <c r="FL33" s="1040">
        <f t="shared" si="33"/>
        <v>6650000</v>
      </c>
      <c r="FM33" s="1040">
        <f t="shared" si="33"/>
        <v>6650000</v>
      </c>
      <c r="FN33" s="1040">
        <f t="shared" si="33"/>
        <v>6650000</v>
      </c>
      <c r="FO33" s="1040">
        <f t="shared" si="33"/>
        <v>6650000</v>
      </c>
      <c r="FP33" s="1040">
        <f t="shared" si="33"/>
        <v>6650000</v>
      </c>
      <c r="FQ33" s="1040">
        <f t="shared" si="33"/>
        <v>6650000</v>
      </c>
      <c r="FR33" s="1040">
        <f t="shared" si="33"/>
        <v>6650000</v>
      </c>
      <c r="FS33" s="1040">
        <f t="shared" si="33"/>
        <v>6650000</v>
      </c>
      <c r="FT33" s="1040">
        <f t="shared" si="33"/>
        <v>6650000</v>
      </c>
      <c r="FU33" s="1040">
        <f t="shared" si="33"/>
        <v>6650000</v>
      </c>
      <c r="FV33" s="1040">
        <f t="shared" si="33"/>
        <v>6650000</v>
      </c>
      <c r="FW33" s="1040">
        <f t="shared" si="33"/>
        <v>6650000</v>
      </c>
      <c r="FX33" s="1040">
        <f t="shared" si="33"/>
        <v>6650000</v>
      </c>
      <c r="FY33" s="1040">
        <f t="shared" si="33"/>
        <v>6650000</v>
      </c>
      <c r="FZ33" s="1040">
        <f t="shared" si="33"/>
        <v>6650000</v>
      </c>
      <c r="GA33" s="1040">
        <f t="shared" si="33"/>
        <v>6650000</v>
      </c>
      <c r="GB33" s="1040">
        <f t="shared" ref="GB33:IM33" si="34">+GB30*GB18</f>
        <v>6650000</v>
      </c>
      <c r="GC33" s="1040">
        <f t="shared" si="34"/>
        <v>6650000</v>
      </c>
      <c r="GD33" s="1040">
        <f t="shared" si="34"/>
        <v>6650000</v>
      </c>
      <c r="GE33" s="1040">
        <f t="shared" si="34"/>
        <v>6650000</v>
      </c>
      <c r="GF33" s="1040">
        <f t="shared" si="34"/>
        <v>6650000</v>
      </c>
      <c r="GG33" s="1040">
        <f t="shared" si="34"/>
        <v>6650000</v>
      </c>
      <c r="GH33" s="1040">
        <f t="shared" si="34"/>
        <v>6650000</v>
      </c>
      <c r="GI33" s="1040">
        <f t="shared" si="34"/>
        <v>6650000</v>
      </c>
      <c r="GJ33" s="1040">
        <f t="shared" si="34"/>
        <v>6650000</v>
      </c>
      <c r="GK33" s="1040">
        <f t="shared" si="34"/>
        <v>6650000</v>
      </c>
      <c r="GL33" s="1040">
        <f t="shared" si="34"/>
        <v>6650000</v>
      </c>
      <c r="GM33" s="1040">
        <f t="shared" si="34"/>
        <v>6650000</v>
      </c>
      <c r="GN33" s="1040">
        <f t="shared" si="34"/>
        <v>6650000</v>
      </c>
      <c r="GO33" s="1040">
        <f t="shared" si="34"/>
        <v>6650000</v>
      </c>
      <c r="GP33" s="1040">
        <f t="shared" si="34"/>
        <v>6650000</v>
      </c>
      <c r="GQ33" s="1040">
        <f t="shared" si="34"/>
        <v>6650000</v>
      </c>
      <c r="GR33" s="1040">
        <f t="shared" si="34"/>
        <v>6650000</v>
      </c>
      <c r="GS33" s="1040">
        <f t="shared" si="34"/>
        <v>6650000</v>
      </c>
      <c r="GT33" s="1040">
        <f t="shared" si="34"/>
        <v>6650000</v>
      </c>
      <c r="GU33" s="1040">
        <f t="shared" si="34"/>
        <v>6650000</v>
      </c>
      <c r="GV33" s="1040">
        <f t="shared" si="34"/>
        <v>6650000</v>
      </c>
      <c r="GW33" s="1040">
        <f t="shared" si="34"/>
        <v>6650000</v>
      </c>
      <c r="GX33" s="1040">
        <f t="shared" si="34"/>
        <v>6650000</v>
      </c>
      <c r="GY33" s="1040">
        <f t="shared" si="34"/>
        <v>6650000</v>
      </c>
      <c r="GZ33" s="1040">
        <f t="shared" si="34"/>
        <v>6650000</v>
      </c>
      <c r="HA33" s="1040">
        <f t="shared" si="34"/>
        <v>6650000</v>
      </c>
      <c r="HB33" s="1040">
        <f t="shared" si="34"/>
        <v>6650000</v>
      </c>
      <c r="HC33" s="1040">
        <f t="shared" si="34"/>
        <v>6650000</v>
      </c>
      <c r="HD33" s="1040">
        <f t="shared" si="34"/>
        <v>6650000</v>
      </c>
      <c r="HE33" s="1040">
        <f t="shared" si="34"/>
        <v>6650000</v>
      </c>
      <c r="HF33" s="1040">
        <f t="shared" si="34"/>
        <v>6650000</v>
      </c>
      <c r="HG33" s="1040">
        <f t="shared" si="34"/>
        <v>6650000</v>
      </c>
      <c r="HH33" s="1040">
        <f t="shared" si="34"/>
        <v>6650000</v>
      </c>
      <c r="HI33" s="1040">
        <f t="shared" si="34"/>
        <v>6650000</v>
      </c>
      <c r="HJ33" s="1040">
        <f t="shared" si="34"/>
        <v>6650000</v>
      </c>
      <c r="HK33" s="1040">
        <f t="shared" si="34"/>
        <v>6650000</v>
      </c>
      <c r="HL33" s="1040">
        <f t="shared" si="34"/>
        <v>6650000</v>
      </c>
      <c r="HM33" s="1040">
        <f t="shared" si="34"/>
        <v>6650000</v>
      </c>
      <c r="HN33" s="1040">
        <f t="shared" si="34"/>
        <v>6650000</v>
      </c>
      <c r="HO33" s="1040">
        <f t="shared" si="34"/>
        <v>6650000</v>
      </c>
      <c r="HP33" s="1040">
        <f t="shared" si="34"/>
        <v>6650000</v>
      </c>
      <c r="HQ33" s="1040">
        <f t="shared" si="34"/>
        <v>6650000</v>
      </c>
      <c r="HR33" s="1040">
        <f t="shared" si="34"/>
        <v>6650000</v>
      </c>
      <c r="HS33" s="1040">
        <f t="shared" si="34"/>
        <v>6650000</v>
      </c>
      <c r="HT33" s="1040">
        <f t="shared" si="34"/>
        <v>6650000</v>
      </c>
      <c r="HU33" s="1040">
        <f t="shared" si="34"/>
        <v>6650000</v>
      </c>
      <c r="HV33" s="1040">
        <f t="shared" si="34"/>
        <v>6650000</v>
      </c>
      <c r="HW33" s="1040">
        <f t="shared" si="34"/>
        <v>6650000</v>
      </c>
      <c r="HX33" s="1040">
        <f t="shared" si="34"/>
        <v>6650000</v>
      </c>
      <c r="HY33" s="1040">
        <f t="shared" si="34"/>
        <v>6650000</v>
      </c>
      <c r="HZ33" s="1040">
        <f t="shared" si="34"/>
        <v>6650000</v>
      </c>
      <c r="IA33" s="1040">
        <f t="shared" si="34"/>
        <v>6650000</v>
      </c>
      <c r="IB33" s="1040">
        <f t="shared" si="34"/>
        <v>6650000</v>
      </c>
      <c r="IC33" s="1040">
        <f t="shared" si="34"/>
        <v>6650000</v>
      </c>
      <c r="ID33" s="1040">
        <f t="shared" si="34"/>
        <v>6650000</v>
      </c>
      <c r="IE33" s="1040">
        <f t="shared" si="34"/>
        <v>6650000</v>
      </c>
      <c r="IF33" s="1040">
        <f t="shared" si="34"/>
        <v>6650000</v>
      </c>
      <c r="IG33" s="1040">
        <f t="shared" si="34"/>
        <v>6650000</v>
      </c>
      <c r="IH33" s="1040">
        <f t="shared" si="34"/>
        <v>6650000</v>
      </c>
      <c r="II33" s="1040">
        <f t="shared" si="34"/>
        <v>6650000</v>
      </c>
      <c r="IJ33" s="1040">
        <f t="shared" si="34"/>
        <v>6650000</v>
      </c>
      <c r="IK33" s="1040">
        <f t="shared" si="34"/>
        <v>6650000</v>
      </c>
      <c r="IL33" s="1040">
        <f t="shared" si="34"/>
        <v>6650000</v>
      </c>
      <c r="IM33" s="1040">
        <f t="shared" si="34"/>
        <v>6650000</v>
      </c>
      <c r="IN33" s="1040">
        <f t="shared" ref="IN33:KJ33" si="35">+IN30*IN18</f>
        <v>6650000</v>
      </c>
      <c r="IO33" s="1040">
        <f t="shared" si="35"/>
        <v>6650000</v>
      </c>
      <c r="IP33" s="1040">
        <f t="shared" si="35"/>
        <v>6650000</v>
      </c>
      <c r="IQ33" s="1040">
        <f t="shared" si="35"/>
        <v>6650000</v>
      </c>
      <c r="IR33" s="1040">
        <f t="shared" si="35"/>
        <v>6650000</v>
      </c>
      <c r="IS33" s="1040">
        <f t="shared" si="35"/>
        <v>6650000</v>
      </c>
      <c r="IT33" s="1040">
        <f t="shared" si="35"/>
        <v>6650000</v>
      </c>
      <c r="IU33" s="1040">
        <f t="shared" si="35"/>
        <v>6650000</v>
      </c>
      <c r="IV33" s="1040">
        <f t="shared" si="35"/>
        <v>6650000</v>
      </c>
      <c r="IW33" s="1040">
        <f t="shared" si="35"/>
        <v>6650000</v>
      </c>
      <c r="IX33" s="1040">
        <f t="shared" si="35"/>
        <v>6650000</v>
      </c>
      <c r="IY33" s="1040">
        <f t="shared" si="35"/>
        <v>6650000</v>
      </c>
      <c r="IZ33" s="1040">
        <f t="shared" si="35"/>
        <v>6650000</v>
      </c>
      <c r="JA33" s="1040">
        <f t="shared" si="35"/>
        <v>6650000</v>
      </c>
      <c r="JB33" s="1040">
        <f t="shared" si="35"/>
        <v>6650000</v>
      </c>
      <c r="JC33" s="1040">
        <f t="shared" si="35"/>
        <v>6650000</v>
      </c>
      <c r="JD33" s="1040">
        <f t="shared" si="35"/>
        <v>6650000</v>
      </c>
      <c r="JE33" s="1040">
        <f t="shared" si="35"/>
        <v>6650000</v>
      </c>
      <c r="JF33" s="1040">
        <f t="shared" si="35"/>
        <v>6650000</v>
      </c>
      <c r="JG33" s="1040">
        <f t="shared" si="35"/>
        <v>6650000</v>
      </c>
      <c r="JH33" s="1040">
        <f t="shared" si="35"/>
        <v>6650000</v>
      </c>
      <c r="JI33" s="1040">
        <f t="shared" si="35"/>
        <v>6650000</v>
      </c>
      <c r="JJ33" s="1040">
        <f t="shared" si="35"/>
        <v>6650000</v>
      </c>
      <c r="JK33" s="1040">
        <f t="shared" si="35"/>
        <v>6650000</v>
      </c>
      <c r="JL33" s="1040">
        <f t="shared" si="35"/>
        <v>6650000</v>
      </c>
      <c r="JM33" s="1040">
        <f t="shared" si="35"/>
        <v>6650000</v>
      </c>
      <c r="JN33" s="1040">
        <f t="shared" si="35"/>
        <v>6650000</v>
      </c>
      <c r="JO33" s="1040">
        <f t="shared" si="35"/>
        <v>6650000</v>
      </c>
      <c r="JP33" s="1040">
        <f t="shared" si="35"/>
        <v>6650000</v>
      </c>
      <c r="JQ33" s="1040">
        <f t="shared" si="35"/>
        <v>6650000</v>
      </c>
      <c r="JR33" s="1040">
        <f t="shared" si="35"/>
        <v>6650000</v>
      </c>
      <c r="JS33" s="1040">
        <f t="shared" si="35"/>
        <v>6650000</v>
      </c>
      <c r="JT33" s="1040">
        <f t="shared" si="35"/>
        <v>6650000</v>
      </c>
      <c r="JU33" s="1040">
        <f t="shared" si="35"/>
        <v>6650000</v>
      </c>
      <c r="JV33" s="1040">
        <f t="shared" si="35"/>
        <v>6650000</v>
      </c>
      <c r="JW33" s="1040">
        <f t="shared" si="35"/>
        <v>6650000</v>
      </c>
      <c r="JX33" s="1040">
        <f t="shared" si="35"/>
        <v>6650000</v>
      </c>
      <c r="JY33" s="1040">
        <f t="shared" si="35"/>
        <v>6650000</v>
      </c>
      <c r="JZ33" s="1040">
        <f t="shared" si="35"/>
        <v>6650000</v>
      </c>
      <c r="KA33" s="1040">
        <f t="shared" si="35"/>
        <v>6650000</v>
      </c>
      <c r="KB33" s="1040">
        <f t="shared" si="35"/>
        <v>6650000</v>
      </c>
      <c r="KC33" s="1040">
        <f t="shared" si="35"/>
        <v>6650000</v>
      </c>
      <c r="KD33" s="1040">
        <f t="shared" si="35"/>
        <v>6650000</v>
      </c>
      <c r="KE33" s="1040">
        <f t="shared" si="35"/>
        <v>6650000</v>
      </c>
      <c r="KF33" s="1040">
        <f t="shared" si="35"/>
        <v>6650000</v>
      </c>
      <c r="KG33" s="1040">
        <f t="shared" si="35"/>
        <v>6650000</v>
      </c>
      <c r="KH33" s="1040">
        <f t="shared" si="35"/>
        <v>6650000</v>
      </c>
      <c r="KI33" s="1040">
        <f t="shared" si="35"/>
        <v>6650000</v>
      </c>
      <c r="KJ33" s="1040">
        <f t="shared" si="35"/>
        <v>2438333.3333333335</v>
      </c>
    </row>
    <row r="34" spans="1:296" ht="16.2" thickBot="1" x14ac:dyDescent="0.35">
      <c r="A34" s="271" t="s">
        <v>505</v>
      </c>
      <c r="BD34" s="1040">
        <f t="shared" ref="BD34:DO34" si="36">+BD33*BD19</f>
        <v>2105833.3333333335</v>
      </c>
      <c r="BE34" s="1040">
        <f t="shared" si="36"/>
        <v>3325000</v>
      </c>
      <c r="BF34" s="1040">
        <f t="shared" si="36"/>
        <v>3325000</v>
      </c>
      <c r="BG34" s="1040">
        <f t="shared" si="36"/>
        <v>3325000</v>
      </c>
      <c r="BH34" s="1040">
        <f t="shared" si="36"/>
        <v>3325000</v>
      </c>
      <c r="BI34" s="1040">
        <f t="shared" si="36"/>
        <v>3325000</v>
      </c>
      <c r="BJ34" s="1040">
        <f t="shared" si="36"/>
        <v>3325000</v>
      </c>
      <c r="BK34" s="1040">
        <f t="shared" si="36"/>
        <v>3325000</v>
      </c>
      <c r="BL34" s="1040">
        <f t="shared" si="36"/>
        <v>3325000</v>
      </c>
      <c r="BM34" s="1040">
        <f t="shared" si="36"/>
        <v>3325000</v>
      </c>
      <c r="BN34" s="1040">
        <f t="shared" si="36"/>
        <v>3325000</v>
      </c>
      <c r="BO34" s="1040">
        <f t="shared" si="36"/>
        <v>3325000</v>
      </c>
      <c r="BP34" s="1040">
        <f t="shared" si="36"/>
        <v>3325000</v>
      </c>
      <c r="BQ34" s="1040">
        <f t="shared" si="36"/>
        <v>3325000</v>
      </c>
      <c r="BR34" s="1040">
        <f t="shared" si="36"/>
        <v>3325000</v>
      </c>
      <c r="BS34" s="1040">
        <f t="shared" si="36"/>
        <v>3325000</v>
      </c>
      <c r="BT34" s="1040">
        <f t="shared" si="36"/>
        <v>3325000</v>
      </c>
      <c r="BU34" s="1040">
        <f t="shared" si="36"/>
        <v>3325000</v>
      </c>
      <c r="BV34" s="1040">
        <f t="shared" si="36"/>
        <v>3325000</v>
      </c>
      <c r="BW34" s="1040">
        <f t="shared" si="36"/>
        <v>3325000</v>
      </c>
      <c r="BX34" s="1040">
        <f t="shared" si="36"/>
        <v>3325000</v>
      </c>
      <c r="BY34" s="1040">
        <f t="shared" si="36"/>
        <v>3325000</v>
      </c>
      <c r="BZ34" s="1040">
        <f t="shared" si="36"/>
        <v>3325000</v>
      </c>
      <c r="CA34" s="1040">
        <f t="shared" si="36"/>
        <v>3325000</v>
      </c>
      <c r="CB34" s="1040">
        <f t="shared" si="36"/>
        <v>3325000</v>
      </c>
      <c r="CC34" s="1040">
        <f t="shared" si="36"/>
        <v>3325000</v>
      </c>
      <c r="CD34" s="1040">
        <f t="shared" si="36"/>
        <v>3325000</v>
      </c>
      <c r="CE34" s="1040">
        <f t="shared" si="36"/>
        <v>3325000</v>
      </c>
      <c r="CF34" s="1040">
        <f t="shared" si="36"/>
        <v>3325000</v>
      </c>
      <c r="CG34" s="1040">
        <f t="shared" si="36"/>
        <v>3325000</v>
      </c>
      <c r="CH34" s="1040">
        <f t="shared" si="36"/>
        <v>3325000</v>
      </c>
      <c r="CI34" s="1040">
        <f t="shared" si="36"/>
        <v>3325000</v>
      </c>
      <c r="CJ34" s="1040">
        <f t="shared" si="36"/>
        <v>3325000</v>
      </c>
      <c r="CK34" s="1040">
        <f t="shared" si="36"/>
        <v>3325000</v>
      </c>
      <c r="CL34" s="1040">
        <f t="shared" si="36"/>
        <v>3325000</v>
      </c>
      <c r="CM34" s="1040">
        <f t="shared" si="36"/>
        <v>3325000</v>
      </c>
      <c r="CN34" s="1040">
        <f t="shared" si="36"/>
        <v>3325000</v>
      </c>
      <c r="CO34" s="1040">
        <f t="shared" si="36"/>
        <v>3325000</v>
      </c>
      <c r="CP34" s="1040">
        <f t="shared" si="36"/>
        <v>3325000</v>
      </c>
      <c r="CQ34" s="1040">
        <f t="shared" si="36"/>
        <v>3325000</v>
      </c>
      <c r="CR34" s="1040">
        <f t="shared" si="36"/>
        <v>3325000</v>
      </c>
      <c r="CS34" s="1040">
        <f t="shared" si="36"/>
        <v>3325000</v>
      </c>
      <c r="CT34" s="1040">
        <f t="shared" si="36"/>
        <v>3325000</v>
      </c>
      <c r="CU34" s="1040">
        <f t="shared" si="36"/>
        <v>3325000</v>
      </c>
      <c r="CV34" s="1040">
        <f t="shared" si="36"/>
        <v>3325000</v>
      </c>
      <c r="CW34" s="1040">
        <f t="shared" si="36"/>
        <v>3325000</v>
      </c>
      <c r="CX34" s="1040">
        <f t="shared" si="36"/>
        <v>3325000</v>
      </c>
      <c r="CY34" s="1040">
        <f t="shared" si="36"/>
        <v>3325000</v>
      </c>
      <c r="CZ34" s="1040">
        <f t="shared" si="36"/>
        <v>3325000</v>
      </c>
      <c r="DA34" s="1040">
        <f t="shared" si="36"/>
        <v>3325000</v>
      </c>
      <c r="DB34" s="1040">
        <f t="shared" si="36"/>
        <v>3325000</v>
      </c>
      <c r="DC34" s="1040">
        <f t="shared" si="36"/>
        <v>3325000</v>
      </c>
      <c r="DD34" s="1040">
        <f t="shared" si="36"/>
        <v>3325000</v>
      </c>
      <c r="DE34" s="1040">
        <f t="shared" si="36"/>
        <v>3325000</v>
      </c>
      <c r="DF34" s="1040">
        <f t="shared" si="36"/>
        <v>2686314.7907473734</v>
      </c>
      <c r="DG34" s="1040">
        <f t="shared" si="36"/>
        <v>3564741.5640787659</v>
      </c>
      <c r="DH34" s="1040">
        <f t="shared" si="36"/>
        <v>3805917.5581525662</v>
      </c>
      <c r="DI34" s="1040">
        <f t="shared" si="36"/>
        <v>2563593.2105204938</v>
      </c>
      <c r="DJ34" s="1040">
        <f t="shared" si="36"/>
        <v>3671346.1736285309</v>
      </c>
      <c r="DK34" s="1040">
        <f t="shared" si="36"/>
        <v>2708579.9098882927</v>
      </c>
      <c r="DL34" s="1040">
        <f t="shared" si="36"/>
        <v>4279392.7002089322</v>
      </c>
      <c r="DM34" s="1040">
        <f t="shared" si="36"/>
        <v>3125778.6509419093</v>
      </c>
      <c r="DN34" s="1040">
        <f t="shared" si="36"/>
        <v>3584674.3261342724</v>
      </c>
      <c r="DO34" s="1040">
        <f t="shared" si="36"/>
        <v>3405313.2531957687</v>
      </c>
      <c r="DP34" s="1040">
        <f t="shared" ref="DP34:GA34" si="37">+DP33*DP19</f>
        <v>3590756.6100266515</v>
      </c>
      <c r="DQ34" s="1040">
        <f t="shared" si="37"/>
        <v>3274864.420889053</v>
      </c>
      <c r="DR34" s="1040">
        <f t="shared" si="37"/>
        <v>2196909.6493985704</v>
      </c>
      <c r="DS34" s="1040">
        <f t="shared" si="37"/>
        <v>2653711.7738975012</v>
      </c>
      <c r="DT34" s="1040">
        <f t="shared" si="37"/>
        <v>2927608.318116738</v>
      </c>
      <c r="DU34" s="1040">
        <f t="shared" si="37"/>
        <v>1897294.7943808332</v>
      </c>
      <c r="DV34" s="1040">
        <f t="shared" si="37"/>
        <v>3192319.1128290645</v>
      </c>
      <c r="DW34" s="1040">
        <f t="shared" si="37"/>
        <v>2424227.2165254457</v>
      </c>
      <c r="DX34" s="1040">
        <f t="shared" si="37"/>
        <v>3630724.7450913875</v>
      </c>
      <c r="DY34" s="1040">
        <f t="shared" si="37"/>
        <v>2198210.6943571665</v>
      </c>
      <c r="DZ34" s="1040">
        <f t="shared" si="37"/>
        <v>3044447.2869591615</v>
      </c>
      <c r="EA34" s="1040">
        <f t="shared" si="37"/>
        <v>2947078.7207772643</v>
      </c>
      <c r="EB34" s="1040">
        <f t="shared" si="37"/>
        <v>3086061.6874683872</v>
      </c>
      <c r="EC34" s="1040">
        <f t="shared" si="37"/>
        <v>3031092.9246610114</v>
      </c>
      <c r="ED34" s="1040">
        <f t="shared" si="37"/>
        <v>1898517.9556268805</v>
      </c>
      <c r="EE34" s="1040">
        <f t="shared" si="37"/>
        <v>2347968.165899192</v>
      </c>
      <c r="EF34" s="1040">
        <f t="shared" si="37"/>
        <v>3191881.3573620399</v>
      </c>
      <c r="EG34" s="1040">
        <f t="shared" si="37"/>
        <v>1694128.8010659441</v>
      </c>
      <c r="EH34" s="1040">
        <f t="shared" si="37"/>
        <v>3119876.9210489811</v>
      </c>
      <c r="EI34" s="1040">
        <f t="shared" si="37"/>
        <v>2303166.3302248074</v>
      </c>
      <c r="EJ34" s="1040">
        <f t="shared" si="37"/>
        <v>3477112.622477754</v>
      </c>
      <c r="EK34" s="1040">
        <f t="shared" si="37"/>
        <v>1956284.7417887819</v>
      </c>
      <c r="EL34" s="1040">
        <f t="shared" si="37"/>
        <v>2907634.0646719686</v>
      </c>
      <c r="EM34" s="1040">
        <f t="shared" si="37"/>
        <v>2744615.8597914595</v>
      </c>
      <c r="EN34" s="1040">
        <f t="shared" si="37"/>
        <v>2998999.6379319853</v>
      </c>
      <c r="EO34" s="1040">
        <f t="shared" si="37"/>
        <v>2927148.0310926703</v>
      </c>
      <c r="EP34" s="1040">
        <f t="shared" si="37"/>
        <v>2662549.1726623862</v>
      </c>
      <c r="EQ34" s="1040">
        <f t="shared" si="37"/>
        <v>2292677.0444552</v>
      </c>
      <c r="ER34" s="1040">
        <f t="shared" si="37"/>
        <v>3038023.6709145275</v>
      </c>
      <c r="ES34" s="1040">
        <f t="shared" si="37"/>
        <v>1663681.4989922689</v>
      </c>
      <c r="ET34" s="1040">
        <f t="shared" si="37"/>
        <v>3173767.5532115027</v>
      </c>
      <c r="EU34" s="1040">
        <f t="shared" si="37"/>
        <v>2314505.8262454234</v>
      </c>
      <c r="EV34" s="1040">
        <f t="shared" si="37"/>
        <v>3521404.25011526</v>
      </c>
      <c r="EW34" s="1040">
        <f t="shared" si="37"/>
        <v>1854897.6416355616</v>
      </c>
      <c r="EX34" s="1040">
        <f t="shared" si="37"/>
        <v>2954263.1362842964</v>
      </c>
      <c r="EY34" s="1040">
        <f t="shared" si="37"/>
        <v>2773756.9523563813</v>
      </c>
      <c r="EZ34" s="1040">
        <f t="shared" si="37"/>
        <v>3023634.0171482996</v>
      </c>
      <c r="FA34" s="1040">
        <f t="shared" si="37"/>
        <v>2961618.9192005149</v>
      </c>
      <c r="FB34" s="1040">
        <f t="shared" si="37"/>
        <v>1847358.0290253432</v>
      </c>
      <c r="FC34" s="1040">
        <f t="shared" si="37"/>
        <v>2321244.3141998556</v>
      </c>
      <c r="FD34" s="1040">
        <f t="shared" si="37"/>
        <v>2983833.6149706868</v>
      </c>
      <c r="FE34" s="1040">
        <f t="shared" si="37"/>
        <v>1697764.7693752407</v>
      </c>
      <c r="FF34" s="1040">
        <f t="shared" si="37"/>
        <v>3127289.1915928712</v>
      </c>
      <c r="FG34" s="1040">
        <f t="shared" si="37"/>
        <v>2279235.2108700387</v>
      </c>
      <c r="FH34" s="1040">
        <f t="shared" si="37"/>
        <v>3554976.0187633848</v>
      </c>
      <c r="FI34" s="1040">
        <f t="shared" si="37"/>
        <v>1908366.6075543941</v>
      </c>
      <c r="FJ34" s="1040">
        <f t="shared" si="37"/>
        <v>2967075.2424126016</v>
      </c>
      <c r="FK34" s="1040">
        <f t="shared" si="37"/>
        <v>2761111.6064460836</v>
      </c>
      <c r="FL34" s="1040">
        <f t="shared" si="37"/>
        <v>3003713.3267976996</v>
      </c>
      <c r="FM34" s="1040">
        <f t="shared" si="37"/>
        <v>2912736.4126198096</v>
      </c>
      <c r="FN34" s="1040">
        <f t="shared" si="37"/>
        <v>2912736.4126198096</v>
      </c>
      <c r="FO34" s="1040">
        <f t="shared" si="37"/>
        <v>2912736.4126198096</v>
      </c>
      <c r="FP34" s="1040">
        <f t="shared" si="37"/>
        <v>2912736.4126198096</v>
      </c>
      <c r="FQ34" s="1040">
        <f t="shared" si="37"/>
        <v>2912736.4126198096</v>
      </c>
      <c r="FR34" s="1040">
        <f t="shared" si="37"/>
        <v>2912736.4126198096</v>
      </c>
      <c r="FS34" s="1040">
        <f t="shared" si="37"/>
        <v>2912736.4126198096</v>
      </c>
      <c r="FT34" s="1040">
        <f t="shared" si="37"/>
        <v>2912736.4126198096</v>
      </c>
      <c r="FU34" s="1040">
        <f t="shared" si="37"/>
        <v>2912736.4126198096</v>
      </c>
      <c r="FV34" s="1040">
        <f t="shared" si="37"/>
        <v>2912736.4126198096</v>
      </c>
      <c r="FW34" s="1040">
        <f t="shared" si="37"/>
        <v>2912736.4126198096</v>
      </c>
      <c r="FX34" s="1040">
        <f t="shared" si="37"/>
        <v>2912736.4126198096</v>
      </c>
      <c r="FY34" s="1040">
        <f t="shared" si="37"/>
        <v>2912736.4126198096</v>
      </c>
      <c r="FZ34" s="1040">
        <f t="shared" si="37"/>
        <v>2912736.4126198096</v>
      </c>
      <c r="GA34" s="1040">
        <f t="shared" si="37"/>
        <v>2912736.4126198096</v>
      </c>
      <c r="GB34" s="1040">
        <f t="shared" ref="GB34:IM34" si="38">+GB33*GB19</f>
        <v>2912736.4126198096</v>
      </c>
      <c r="GC34" s="1040">
        <f t="shared" si="38"/>
        <v>2912736.4126198096</v>
      </c>
      <c r="GD34" s="1040">
        <f t="shared" si="38"/>
        <v>2912736.4126198096</v>
      </c>
      <c r="GE34" s="1040">
        <f t="shared" si="38"/>
        <v>2912736.4126198096</v>
      </c>
      <c r="GF34" s="1040">
        <f t="shared" si="38"/>
        <v>2912736.4126198096</v>
      </c>
      <c r="GG34" s="1040">
        <f t="shared" si="38"/>
        <v>2912736.4126198096</v>
      </c>
      <c r="GH34" s="1040">
        <f t="shared" si="38"/>
        <v>2912736.4126198096</v>
      </c>
      <c r="GI34" s="1040">
        <f t="shared" si="38"/>
        <v>2912736.4126198096</v>
      </c>
      <c r="GJ34" s="1040">
        <f t="shared" si="38"/>
        <v>2912736.4126198096</v>
      </c>
      <c r="GK34" s="1040">
        <f t="shared" si="38"/>
        <v>2912736.4126198096</v>
      </c>
      <c r="GL34" s="1040">
        <f t="shared" si="38"/>
        <v>2912736.4126198096</v>
      </c>
      <c r="GM34" s="1040">
        <f t="shared" si="38"/>
        <v>2912736.4126198096</v>
      </c>
      <c r="GN34" s="1040">
        <f t="shared" si="38"/>
        <v>2912736.4126198096</v>
      </c>
      <c r="GO34" s="1040">
        <f t="shared" si="38"/>
        <v>2912736.4126198096</v>
      </c>
      <c r="GP34" s="1040">
        <f t="shared" si="38"/>
        <v>2912736.4126198096</v>
      </c>
      <c r="GQ34" s="1040">
        <f t="shared" si="38"/>
        <v>2912736.4126198096</v>
      </c>
      <c r="GR34" s="1040">
        <f t="shared" si="38"/>
        <v>2912736.4126198096</v>
      </c>
      <c r="GS34" s="1040">
        <f t="shared" si="38"/>
        <v>2912736.4126198096</v>
      </c>
      <c r="GT34" s="1040">
        <f t="shared" si="38"/>
        <v>2912736.4126198096</v>
      </c>
      <c r="GU34" s="1040">
        <f t="shared" si="38"/>
        <v>2912736.4126198096</v>
      </c>
      <c r="GV34" s="1040">
        <f t="shared" si="38"/>
        <v>2912736.4126198096</v>
      </c>
      <c r="GW34" s="1040">
        <f t="shared" si="38"/>
        <v>2912736.4126198096</v>
      </c>
      <c r="GX34" s="1040">
        <f t="shared" si="38"/>
        <v>2912736.4126198096</v>
      </c>
      <c r="GY34" s="1040">
        <f t="shared" si="38"/>
        <v>2912736.4126198096</v>
      </c>
      <c r="GZ34" s="1040">
        <f t="shared" si="38"/>
        <v>2912736.4126198096</v>
      </c>
      <c r="HA34" s="1040">
        <f t="shared" si="38"/>
        <v>2912736.4126198096</v>
      </c>
      <c r="HB34" s="1040">
        <f t="shared" si="38"/>
        <v>2912736.4126198096</v>
      </c>
      <c r="HC34" s="1040">
        <f t="shared" si="38"/>
        <v>2912736.4126198096</v>
      </c>
      <c r="HD34" s="1040">
        <f t="shared" si="38"/>
        <v>2912736.4126198096</v>
      </c>
      <c r="HE34" s="1040">
        <f t="shared" si="38"/>
        <v>2912736.4126198096</v>
      </c>
      <c r="HF34" s="1040">
        <f t="shared" si="38"/>
        <v>2912736.4126198096</v>
      </c>
      <c r="HG34" s="1040">
        <f t="shared" si="38"/>
        <v>2912736.4126198096</v>
      </c>
      <c r="HH34" s="1040">
        <f t="shared" si="38"/>
        <v>2912736.4126198096</v>
      </c>
      <c r="HI34" s="1040">
        <f t="shared" si="38"/>
        <v>2912736.4126198096</v>
      </c>
      <c r="HJ34" s="1040">
        <f t="shared" si="38"/>
        <v>2912736.4126198096</v>
      </c>
      <c r="HK34" s="1040">
        <f t="shared" si="38"/>
        <v>2912736.4126198096</v>
      </c>
      <c r="HL34" s="1040">
        <f t="shared" si="38"/>
        <v>2912736.4126198096</v>
      </c>
      <c r="HM34" s="1040">
        <f t="shared" si="38"/>
        <v>2912736.4126198096</v>
      </c>
      <c r="HN34" s="1040">
        <f t="shared" si="38"/>
        <v>2912736.4126198096</v>
      </c>
      <c r="HO34" s="1040">
        <f t="shared" si="38"/>
        <v>2912736.4126198096</v>
      </c>
      <c r="HP34" s="1040">
        <f t="shared" si="38"/>
        <v>2912736.4126198096</v>
      </c>
      <c r="HQ34" s="1040">
        <f t="shared" si="38"/>
        <v>2912736.4126198096</v>
      </c>
      <c r="HR34" s="1040">
        <f t="shared" si="38"/>
        <v>2912736.4126198096</v>
      </c>
      <c r="HS34" s="1040">
        <f t="shared" si="38"/>
        <v>2912736.4126198096</v>
      </c>
      <c r="HT34" s="1040">
        <f t="shared" si="38"/>
        <v>2912736.4126198096</v>
      </c>
      <c r="HU34" s="1040">
        <f t="shared" si="38"/>
        <v>2912736.4126198096</v>
      </c>
      <c r="HV34" s="1040">
        <f t="shared" si="38"/>
        <v>2912736.4126198096</v>
      </c>
      <c r="HW34" s="1040">
        <f t="shared" si="38"/>
        <v>2912736.4126198096</v>
      </c>
      <c r="HX34" s="1040">
        <f t="shared" si="38"/>
        <v>2912736.4126198096</v>
      </c>
      <c r="HY34" s="1040">
        <f t="shared" si="38"/>
        <v>2912736.4126198096</v>
      </c>
      <c r="HZ34" s="1040">
        <f t="shared" si="38"/>
        <v>2912736.4126198096</v>
      </c>
      <c r="IA34" s="1040">
        <f t="shared" si="38"/>
        <v>2912736.4126198096</v>
      </c>
      <c r="IB34" s="1040">
        <f t="shared" si="38"/>
        <v>2912736.4126198096</v>
      </c>
      <c r="IC34" s="1040">
        <f t="shared" si="38"/>
        <v>2912736.4126198096</v>
      </c>
      <c r="ID34" s="1040">
        <f t="shared" si="38"/>
        <v>2912736.4126198096</v>
      </c>
      <c r="IE34" s="1040">
        <f t="shared" si="38"/>
        <v>2912736.4126198096</v>
      </c>
      <c r="IF34" s="1040">
        <f t="shared" si="38"/>
        <v>2912736.4126198096</v>
      </c>
      <c r="IG34" s="1040">
        <f t="shared" si="38"/>
        <v>2912736.4126198096</v>
      </c>
      <c r="IH34" s="1040">
        <f t="shared" si="38"/>
        <v>2912736.4126198096</v>
      </c>
      <c r="II34" s="1040">
        <f t="shared" si="38"/>
        <v>2912736.4126198096</v>
      </c>
      <c r="IJ34" s="1040">
        <f t="shared" si="38"/>
        <v>2912736.4126198096</v>
      </c>
      <c r="IK34" s="1040">
        <f t="shared" si="38"/>
        <v>2912736.4126198096</v>
      </c>
      <c r="IL34" s="1040">
        <f t="shared" si="38"/>
        <v>2912736.4126198096</v>
      </c>
      <c r="IM34" s="1040">
        <f t="shared" si="38"/>
        <v>2912736.4126198096</v>
      </c>
      <c r="IN34" s="1040">
        <f t="shared" ref="IN34:KJ34" si="39">+IN33*IN19</f>
        <v>2912736.4126198096</v>
      </c>
      <c r="IO34" s="1040">
        <f t="shared" si="39"/>
        <v>2912736.4126198096</v>
      </c>
      <c r="IP34" s="1040">
        <f t="shared" si="39"/>
        <v>2912736.4126198096</v>
      </c>
      <c r="IQ34" s="1040">
        <f t="shared" si="39"/>
        <v>2912736.4126198096</v>
      </c>
      <c r="IR34" s="1040">
        <f t="shared" si="39"/>
        <v>2912736.4126198096</v>
      </c>
      <c r="IS34" s="1040">
        <f t="shared" si="39"/>
        <v>2912736.4126198096</v>
      </c>
      <c r="IT34" s="1040">
        <f t="shared" si="39"/>
        <v>2912736.4126198096</v>
      </c>
      <c r="IU34" s="1040">
        <f t="shared" si="39"/>
        <v>2912736.4126198096</v>
      </c>
      <c r="IV34" s="1040">
        <f t="shared" si="39"/>
        <v>2912736.4126198096</v>
      </c>
      <c r="IW34" s="1040">
        <f t="shared" si="39"/>
        <v>2912736.4126198096</v>
      </c>
      <c r="IX34" s="1040">
        <f t="shared" si="39"/>
        <v>2912736.4126198096</v>
      </c>
      <c r="IY34" s="1040">
        <f t="shared" si="39"/>
        <v>2912736.4126198096</v>
      </c>
      <c r="IZ34" s="1040">
        <f t="shared" si="39"/>
        <v>2912736.4126198096</v>
      </c>
      <c r="JA34" s="1040">
        <f t="shared" si="39"/>
        <v>2912736.4126198096</v>
      </c>
      <c r="JB34" s="1040">
        <f t="shared" si="39"/>
        <v>2912736.4126198096</v>
      </c>
      <c r="JC34" s="1040">
        <f t="shared" si="39"/>
        <v>2912736.4126198096</v>
      </c>
      <c r="JD34" s="1040">
        <f t="shared" si="39"/>
        <v>2912736.4126198096</v>
      </c>
      <c r="JE34" s="1040">
        <f t="shared" si="39"/>
        <v>2912736.4126198096</v>
      </c>
      <c r="JF34" s="1040">
        <f t="shared" si="39"/>
        <v>2912736.4126198096</v>
      </c>
      <c r="JG34" s="1040">
        <f t="shared" si="39"/>
        <v>2912736.4126198096</v>
      </c>
      <c r="JH34" s="1040">
        <f t="shared" si="39"/>
        <v>2912736.4126198096</v>
      </c>
      <c r="JI34" s="1040">
        <f t="shared" si="39"/>
        <v>2912736.4126198096</v>
      </c>
      <c r="JJ34" s="1040">
        <f t="shared" si="39"/>
        <v>2912736.4126198096</v>
      </c>
      <c r="JK34" s="1040">
        <f t="shared" si="39"/>
        <v>2912736.4126198096</v>
      </c>
      <c r="JL34" s="1040">
        <f t="shared" si="39"/>
        <v>2912736.4126198096</v>
      </c>
      <c r="JM34" s="1040">
        <f t="shared" si="39"/>
        <v>2912736.4126198096</v>
      </c>
      <c r="JN34" s="1040">
        <f t="shared" si="39"/>
        <v>2912736.4126198096</v>
      </c>
      <c r="JO34" s="1040">
        <f t="shared" si="39"/>
        <v>2912736.4126198096</v>
      </c>
      <c r="JP34" s="1040">
        <f t="shared" si="39"/>
        <v>2912736.4126198096</v>
      </c>
      <c r="JQ34" s="1040">
        <f t="shared" si="39"/>
        <v>2912736.4126198096</v>
      </c>
      <c r="JR34" s="1040">
        <f t="shared" si="39"/>
        <v>2912736.4126198096</v>
      </c>
      <c r="JS34" s="1040">
        <f t="shared" si="39"/>
        <v>2912736.4126198096</v>
      </c>
      <c r="JT34" s="1040">
        <f t="shared" si="39"/>
        <v>2912736.4126198096</v>
      </c>
      <c r="JU34" s="1040">
        <f t="shared" si="39"/>
        <v>2912736.4126198096</v>
      </c>
      <c r="JV34" s="1040">
        <f t="shared" si="39"/>
        <v>2912736.4126198096</v>
      </c>
      <c r="JW34" s="1040">
        <f t="shared" si="39"/>
        <v>2912736.4126198096</v>
      </c>
      <c r="JX34" s="1040">
        <f t="shared" si="39"/>
        <v>2912736.4126198096</v>
      </c>
      <c r="JY34" s="1040">
        <f t="shared" si="39"/>
        <v>2912736.4126198096</v>
      </c>
      <c r="JZ34" s="1040">
        <f t="shared" si="39"/>
        <v>2912736.4126198096</v>
      </c>
      <c r="KA34" s="1040">
        <f t="shared" si="39"/>
        <v>2912736.4126198096</v>
      </c>
      <c r="KB34" s="1040">
        <f t="shared" si="39"/>
        <v>2912736.4126198096</v>
      </c>
      <c r="KC34" s="1040">
        <f t="shared" si="39"/>
        <v>2912736.4126198096</v>
      </c>
      <c r="KD34" s="1040">
        <f t="shared" si="39"/>
        <v>2912736.4126198096</v>
      </c>
      <c r="KE34" s="1040">
        <f t="shared" si="39"/>
        <v>2912736.4126198096</v>
      </c>
      <c r="KF34" s="1040">
        <f t="shared" si="39"/>
        <v>2912736.4126198096</v>
      </c>
      <c r="KG34" s="1040">
        <f t="shared" si="39"/>
        <v>2912736.4126198096</v>
      </c>
      <c r="KH34" s="1040">
        <f t="shared" si="39"/>
        <v>2912736.4126198096</v>
      </c>
      <c r="KI34" s="1040">
        <f t="shared" si="39"/>
        <v>2912736.4126198096</v>
      </c>
      <c r="KJ34" s="1040">
        <f t="shared" si="39"/>
        <v>1068003.3512939303</v>
      </c>
    </row>
    <row r="35" spans="1:296" ht="16.2" thickBot="1" x14ac:dyDescent="0.35">
      <c r="A35" s="275" t="s">
        <v>458</v>
      </c>
      <c r="BD35" s="144">
        <f t="shared" ref="BD35:DO35" si="40">+BD33*BD20</f>
        <v>2105833.3333333335</v>
      </c>
      <c r="BE35" s="144">
        <f t="shared" si="40"/>
        <v>3325000</v>
      </c>
      <c r="BF35" s="144">
        <f t="shared" si="40"/>
        <v>3325000</v>
      </c>
      <c r="BG35" s="144">
        <f t="shared" si="40"/>
        <v>3325000</v>
      </c>
      <c r="BH35" s="144">
        <f t="shared" si="40"/>
        <v>3325000</v>
      </c>
      <c r="BI35" s="144">
        <f t="shared" si="40"/>
        <v>3325000</v>
      </c>
      <c r="BJ35" s="144">
        <f t="shared" si="40"/>
        <v>3325000</v>
      </c>
      <c r="BK35" s="144">
        <f t="shared" si="40"/>
        <v>3325000</v>
      </c>
      <c r="BL35" s="144">
        <f t="shared" si="40"/>
        <v>3325000</v>
      </c>
      <c r="BM35" s="144">
        <f t="shared" si="40"/>
        <v>3325000</v>
      </c>
      <c r="BN35" s="144">
        <f t="shared" si="40"/>
        <v>3325000</v>
      </c>
      <c r="BO35" s="144">
        <f t="shared" si="40"/>
        <v>3325000</v>
      </c>
      <c r="BP35" s="144">
        <f t="shared" si="40"/>
        <v>3325000</v>
      </c>
      <c r="BQ35" s="144">
        <f t="shared" si="40"/>
        <v>3325000</v>
      </c>
      <c r="BR35" s="144">
        <f t="shared" si="40"/>
        <v>3325000</v>
      </c>
      <c r="BS35" s="144">
        <f t="shared" si="40"/>
        <v>3325000</v>
      </c>
      <c r="BT35" s="144">
        <f t="shared" si="40"/>
        <v>3325000</v>
      </c>
      <c r="BU35" s="144">
        <f t="shared" si="40"/>
        <v>3325000</v>
      </c>
      <c r="BV35" s="144">
        <f t="shared" si="40"/>
        <v>3325000</v>
      </c>
      <c r="BW35" s="144">
        <f t="shared" si="40"/>
        <v>3325000</v>
      </c>
      <c r="BX35" s="144">
        <f t="shared" si="40"/>
        <v>3325000</v>
      </c>
      <c r="BY35" s="144">
        <f t="shared" si="40"/>
        <v>3325000</v>
      </c>
      <c r="BZ35" s="144">
        <f t="shared" si="40"/>
        <v>3325000</v>
      </c>
      <c r="CA35" s="144">
        <f t="shared" si="40"/>
        <v>3325000</v>
      </c>
      <c r="CB35" s="144">
        <f t="shared" si="40"/>
        <v>3325000</v>
      </c>
      <c r="CC35" s="144">
        <f t="shared" si="40"/>
        <v>3325000</v>
      </c>
      <c r="CD35" s="144">
        <f t="shared" si="40"/>
        <v>3325000</v>
      </c>
      <c r="CE35" s="144">
        <f t="shared" si="40"/>
        <v>3325000</v>
      </c>
      <c r="CF35" s="144">
        <f t="shared" si="40"/>
        <v>3325000</v>
      </c>
      <c r="CG35" s="144">
        <f t="shared" si="40"/>
        <v>3325000</v>
      </c>
      <c r="CH35" s="144">
        <f t="shared" si="40"/>
        <v>3325000</v>
      </c>
      <c r="CI35" s="144">
        <f t="shared" si="40"/>
        <v>3325000</v>
      </c>
      <c r="CJ35" s="144">
        <f t="shared" si="40"/>
        <v>3325000</v>
      </c>
      <c r="CK35" s="144">
        <f t="shared" si="40"/>
        <v>3325000</v>
      </c>
      <c r="CL35" s="144">
        <f t="shared" si="40"/>
        <v>3325000</v>
      </c>
      <c r="CM35" s="144">
        <f t="shared" si="40"/>
        <v>3325000</v>
      </c>
      <c r="CN35" s="144">
        <f t="shared" si="40"/>
        <v>3325000</v>
      </c>
      <c r="CO35" s="144">
        <f t="shared" si="40"/>
        <v>3325000</v>
      </c>
      <c r="CP35" s="144">
        <f t="shared" si="40"/>
        <v>3325000</v>
      </c>
      <c r="CQ35" s="144">
        <f t="shared" si="40"/>
        <v>3325000</v>
      </c>
      <c r="CR35" s="144">
        <f t="shared" si="40"/>
        <v>3325000</v>
      </c>
      <c r="CS35" s="144">
        <f t="shared" si="40"/>
        <v>3325000</v>
      </c>
      <c r="CT35" s="144">
        <f t="shared" si="40"/>
        <v>3325000</v>
      </c>
      <c r="CU35" s="144">
        <f t="shared" si="40"/>
        <v>3325000</v>
      </c>
      <c r="CV35" s="144">
        <f t="shared" si="40"/>
        <v>3325000</v>
      </c>
      <c r="CW35" s="144">
        <f t="shared" si="40"/>
        <v>3325000</v>
      </c>
      <c r="CX35" s="144">
        <f t="shared" si="40"/>
        <v>3325000</v>
      </c>
      <c r="CY35" s="144">
        <f t="shared" si="40"/>
        <v>3325000</v>
      </c>
      <c r="CZ35" s="144">
        <f t="shared" si="40"/>
        <v>3325000</v>
      </c>
      <c r="DA35" s="144">
        <f t="shared" si="40"/>
        <v>3325000</v>
      </c>
      <c r="DB35" s="144">
        <f t="shared" si="40"/>
        <v>3325000</v>
      </c>
      <c r="DC35" s="144">
        <f t="shared" si="40"/>
        <v>3325000</v>
      </c>
      <c r="DD35" s="144">
        <f t="shared" si="40"/>
        <v>3325000</v>
      </c>
      <c r="DE35" s="144">
        <f t="shared" si="40"/>
        <v>3325000</v>
      </c>
      <c r="DF35" s="144">
        <f t="shared" si="40"/>
        <v>0</v>
      </c>
      <c r="DG35" s="144">
        <f t="shared" si="40"/>
        <v>0</v>
      </c>
      <c r="DH35" s="144">
        <f t="shared" si="40"/>
        <v>1391887.0002369557</v>
      </c>
      <c r="DI35" s="144">
        <f t="shared" si="40"/>
        <v>885140.76520055707</v>
      </c>
      <c r="DJ35" s="144">
        <f t="shared" si="40"/>
        <v>2205903.4753940059</v>
      </c>
      <c r="DK35" s="144">
        <f t="shared" si="40"/>
        <v>2953969.0525397137</v>
      </c>
      <c r="DL35" s="144">
        <f t="shared" si="40"/>
        <v>1328331.7006637761</v>
      </c>
      <c r="DM35" s="144">
        <f t="shared" si="40"/>
        <v>0</v>
      </c>
      <c r="DN35" s="144">
        <f t="shared" si="40"/>
        <v>2030803.9290481575</v>
      </c>
      <c r="DO35" s="144">
        <f t="shared" si="40"/>
        <v>1736099.1648089853</v>
      </c>
      <c r="DP35" s="144">
        <f t="shared" ref="DP35:GA35" si="41">+DP33*DP20</f>
        <v>2224617.8241810077</v>
      </c>
      <c r="DQ35" s="144">
        <f t="shared" si="41"/>
        <v>2683836.592223159</v>
      </c>
      <c r="DR35" s="144">
        <f t="shared" si="41"/>
        <v>0</v>
      </c>
      <c r="DS35" s="144">
        <f t="shared" si="41"/>
        <v>0</v>
      </c>
      <c r="DT35" s="144">
        <f t="shared" si="41"/>
        <v>1197152.2359868388</v>
      </c>
      <c r="DU35" s="144">
        <f t="shared" si="41"/>
        <v>625926.6273406375</v>
      </c>
      <c r="DV35" s="144">
        <f t="shared" si="41"/>
        <v>1975912.7248593443</v>
      </c>
      <c r="DW35" s="144">
        <f t="shared" si="41"/>
        <v>2752811.1017876915</v>
      </c>
      <c r="DX35" s="144">
        <f t="shared" si="41"/>
        <v>1024430.0624181238</v>
      </c>
      <c r="DY35" s="144">
        <f t="shared" si="41"/>
        <v>0</v>
      </c>
      <c r="DZ35" s="144">
        <f t="shared" si="41"/>
        <v>1639941.3113792385</v>
      </c>
      <c r="EA35" s="144">
        <f t="shared" si="41"/>
        <v>1522800.0193329919</v>
      </c>
      <c r="EB35" s="144">
        <f t="shared" si="41"/>
        <v>1956266.2814102783</v>
      </c>
      <c r="EC35" s="144">
        <f t="shared" si="41"/>
        <v>2562835.4616199895</v>
      </c>
      <c r="ED35" s="144">
        <f t="shared" si="41"/>
        <v>0</v>
      </c>
      <c r="EE35" s="144">
        <f t="shared" si="41"/>
        <v>0</v>
      </c>
      <c r="EF35" s="144">
        <f t="shared" si="41"/>
        <v>462818.28055990953</v>
      </c>
      <c r="EG35" s="144">
        <f t="shared" si="41"/>
        <v>610435.24092411378</v>
      </c>
      <c r="EH35" s="144">
        <f t="shared" si="41"/>
        <v>1935800.3320113462</v>
      </c>
      <c r="EI35" s="144">
        <f t="shared" si="41"/>
        <v>2643801.0967025165</v>
      </c>
      <c r="EJ35" s="144">
        <f t="shared" si="41"/>
        <v>1098111.7199647187</v>
      </c>
      <c r="EK35" s="144">
        <f t="shared" si="41"/>
        <v>0</v>
      </c>
      <c r="EL35" s="144">
        <f t="shared" si="41"/>
        <v>1688391.5921336359</v>
      </c>
      <c r="EM35" s="144">
        <f t="shared" si="41"/>
        <v>1455759.3995007339</v>
      </c>
      <c r="EN35" s="144">
        <f t="shared" si="41"/>
        <v>1936336.3390377648</v>
      </c>
      <c r="EO35" s="144">
        <f t="shared" si="41"/>
        <v>2488022.4991953508</v>
      </c>
      <c r="EP35" s="144">
        <f t="shared" si="41"/>
        <v>0</v>
      </c>
      <c r="EQ35" s="144">
        <f t="shared" si="41"/>
        <v>0</v>
      </c>
      <c r="ER35" s="144">
        <f t="shared" si="41"/>
        <v>837844.68946142518</v>
      </c>
      <c r="ES35" s="144">
        <f t="shared" si="41"/>
        <v>616971.25862695428</v>
      </c>
      <c r="ET35" s="144">
        <f t="shared" si="41"/>
        <v>1943421.0532354841</v>
      </c>
      <c r="EU35" s="144">
        <f t="shared" si="41"/>
        <v>2670365.2638676194</v>
      </c>
      <c r="EV35" s="144">
        <f t="shared" si="41"/>
        <v>1091519.309641917</v>
      </c>
      <c r="EW35" s="144">
        <f t="shared" si="41"/>
        <v>0</v>
      </c>
      <c r="EX35" s="144">
        <f t="shared" si="41"/>
        <v>1688640.9939531391</v>
      </c>
      <c r="EY35" s="144">
        <f t="shared" si="41"/>
        <v>1468805.6747491211</v>
      </c>
      <c r="EZ35" s="144">
        <f t="shared" si="41"/>
        <v>1957843.9113767294</v>
      </c>
      <c r="FA35" s="144">
        <f t="shared" si="41"/>
        <v>2491512.9617706509</v>
      </c>
      <c r="FB35" s="144">
        <f t="shared" si="41"/>
        <v>0</v>
      </c>
      <c r="FC35" s="144">
        <f t="shared" si="41"/>
        <v>0</v>
      </c>
      <c r="FD35" s="144">
        <f t="shared" si="41"/>
        <v>943547.84392788494</v>
      </c>
      <c r="FE35" s="144">
        <f t="shared" si="41"/>
        <v>588542.24104907655</v>
      </c>
      <c r="FF35" s="144">
        <f t="shared" si="41"/>
        <v>1993614.8973817155</v>
      </c>
      <c r="FG35" s="144">
        <f t="shared" si="41"/>
        <v>2724093.0063213981</v>
      </c>
      <c r="FH35" s="144">
        <f t="shared" si="41"/>
        <v>1038166.4852524875</v>
      </c>
      <c r="FI35" s="144">
        <f t="shared" si="41"/>
        <v>0</v>
      </c>
      <c r="FJ35" s="144">
        <f t="shared" si="41"/>
        <v>1657555.3209928439</v>
      </c>
      <c r="FK35" s="144">
        <f t="shared" si="41"/>
        <v>1486688.3060341713</v>
      </c>
      <c r="FL35" s="144">
        <f t="shared" si="41"/>
        <v>1981804.0516342199</v>
      </c>
      <c r="FM35" s="144">
        <f t="shared" si="41"/>
        <v>2550104.944337999</v>
      </c>
      <c r="FN35" s="144">
        <f t="shared" si="41"/>
        <v>2550104.944337999</v>
      </c>
      <c r="FO35" s="144">
        <f t="shared" si="41"/>
        <v>2550104.944337999</v>
      </c>
      <c r="FP35" s="144">
        <f t="shared" si="41"/>
        <v>2550104.944337999</v>
      </c>
      <c r="FQ35" s="144">
        <f t="shared" si="41"/>
        <v>2550104.944337999</v>
      </c>
      <c r="FR35" s="144">
        <f t="shared" si="41"/>
        <v>2550104.944337999</v>
      </c>
      <c r="FS35" s="144">
        <f t="shared" si="41"/>
        <v>2550104.944337999</v>
      </c>
      <c r="FT35" s="144">
        <f t="shared" si="41"/>
        <v>2550104.944337999</v>
      </c>
      <c r="FU35" s="144">
        <f t="shared" si="41"/>
        <v>2550104.944337999</v>
      </c>
      <c r="FV35" s="144">
        <f t="shared" si="41"/>
        <v>2550104.944337999</v>
      </c>
      <c r="FW35" s="144">
        <f t="shared" si="41"/>
        <v>2550104.944337999</v>
      </c>
      <c r="FX35" s="144">
        <f t="shared" si="41"/>
        <v>2550104.944337999</v>
      </c>
      <c r="FY35" s="144">
        <f t="shared" si="41"/>
        <v>2550104.944337999</v>
      </c>
      <c r="FZ35" s="144">
        <f t="shared" si="41"/>
        <v>2550104.944337999</v>
      </c>
      <c r="GA35" s="144">
        <f t="shared" si="41"/>
        <v>2550104.944337999</v>
      </c>
      <c r="GB35" s="144">
        <f t="shared" ref="GB35:IM35" si="42">+GB33*GB20</f>
        <v>2550104.944337999</v>
      </c>
      <c r="GC35" s="144">
        <f t="shared" si="42"/>
        <v>2550104.944337999</v>
      </c>
      <c r="GD35" s="144">
        <f t="shared" si="42"/>
        <v>2550104.944337999</v>
      </c>
      <c r="GE35" s="144">
        <f t="shared" si="42"/>
        <v>2550104.944337999</v>
      </c>
      <c r="GF35" s="144">
        <f t="shared" si="42"/>
        <v>2550104.944337999</v>
      </c>
      <c r="GG35" s="144">
        <f t="shared" si="42"/>
        <v>2550104.944337999</v>
      </c>
      <c r="GH35" s="144">
        <f t="shared" si="42"/>
        <v>2550104.944337999</v>
      </c>
      <c r="GI35" s="144">
        <f t="shared" si="42"/>
        <v>2550104.944337999</v>
      </c>
      <c r="GJ35" s="144">
        <f t="shared" si="42"/>
        <v>2550104.944337999</v>
      </c>
      <c r="GK35" s="144">
        <f t="shared" si="42"/>
        <v>2550104.944337999</v>
      </c>
      <c r="GL35" s="144">
        <f t="shared" si="42"/>
        <v>2550104.944337999</v>
      </c>
      <c r="GM35" s="144">
        <f t="shared" si="42"/>
        <v>2550104.944337999</v>
      </c>
      <c r="GN35" s="144">
        <f t="shared" si="42"/>
        <v>2550104.944337999</v>
      </c>
      <c r="GO35" s="144">
        <f t="shared" si="42"/>
        <v>2550104.944337999</v>
      </c>
      <c r="GP35" s="144">
        <f t="shared" si="42"/>
        <v>2550104.944337999</v>
      </c>
      <c r="GQ35" s="144">
        <f t="shared" si="42"/>
        <v>2550104.944337999</v>
      </c>
      <c r="GR35" s="144">
        <f t="shared" si="42"/>
        <v>2550104.944337999</v>
      </c>
      <c r="GS35" s="144">
        <f t="shared" si="42"/>
        <v>2550104.944337999</v>
      </c>
      <c r="GT35" s="144">
        <f t="shared" si="42"/>
        <v>2550104.944337999</v>
      </c>
      <c r="GU35" s="144">
        <f t="shared" si="42"/>
        <v>2550104.944337999</v>
      </c>
      <c r="GV35" s="144">
        <f t="shared" si="42"/>
        <v>2550104.944337999</v>
      </c>
      <c r="GW35" s="144">
        <f t="shared" si="42"/>
        <v>2550104.944337999</v>
      </c>
      <c r="GX35" s="144">
        <f t="shared" si="42"/>
        <v>2550104.944337999</v>
      </c>
      <c r="GY35" s="144">
        <f t="shared" si="42"/>
        <v>2550104.944337999</v>
      </c>
      <c r="GZ35" s="144">
        <f t="shared" si="42"/>
        <v>2550104.944337999</v>
      </c>
      <c r="HA35" s="144">
        <f t="shared" si="42"/>
        <v>2550104.944337999</v>
      </c>
      <c r="HB35" s="144">
        <f t="shared" si="42"/>
        <v>2550104.944337999</v>
      </c>
      <c r="HC35" s="144">
        <f t="shared" si="42"/>
        <v>2550104.944337999</v>
      </c>
      <c r="HD35" s="144">
        <f t="shared" si="42"/>
        <v>2550104.944337999</v>
      </c>
      <c r="HE35" s="144">
        <f t="shared" si="42"/>
        <v>2550104.944337999</v>
      </c>
      <c r="HF35" s="144">
        <f t="shared" si="42"/>
        <v>2550104.944337999</v>
      </c>
      <c r="HG35" s="144">
        <f t="shared" si="42"/>
        <v>2550104.944337999</v>
      </c>
      <c r="HH35" s="144">
        <f t="shared" si="42"/>
        <v>2550104.944337999</v>
      </c>
      <c r="HI35" s="144">
        <f t="shared" si="42"/>
        <v>2550104.944337999</v>
      </c>
      <c r="HJ35" s="144">
        <f t="shared" si="42"/>
        <v>2550104.944337999</v>
      </c>
      <c r="HK35" s="144">
        <f t="shared" si="42"/>
        <v>2550104.944337999</v>
      </c>
      <c r="HL35" s="144">
        <f t="shared" si="42"/>
        <v>2550104.944337999</v>
      </c>
      <c r="HM35" s="144">
        <f t="shared" si="42"/>
        <v>2550104.944337999</v>
      </c>
      <c r="HN35" s="144">
        <f t="shared" si="42"/>
        <v>2550104.944337999</v>
      </c>
      <c r="HO35" s="144">
        <f t="shared" si="42"/>
        <v>2550104.944337999</v>
      </c>
      <c r="HP35" s="144">
        <f t="shared" si="42"/>
        <v>2550104.944337999</v>
      </c>
      <c r="HQ35" s="144">
        <f t="shared" si="42"/>
        <v>2550104.944337999</v>
      </c>
      <c r="HR35" s="144">
        <f t="shared" si="42"/>
        <v>2550104.944337999</v>
      </c>
      <c r="HS35" s="144">
        <f t="shared" si="42"/>
        <v>2550104.944337999</v>
      </c>
      <c r="HT35" s="144">
        <f t="shared" si="42"/>
        <v>2550104.944337999</v>
      </c>
      <c r="HU35" s="144">
        <f t="shared" si="42"/>
        <v>2550104.944337999</v>
      </c>
      <c r="HV35" s="144">
        <f t="shared" si="42"/>
        <v>2550104.944337999</v>
      </c>
      <c r="HW35" s="144">
        <f t="shared" si="42"/>
        <v>2550104.944337999</v>
      </c>
      <c r="HX35" s="144">
        <f t="shared" si="42"/>
        <v>2550104.944337999</v>
      </c>
      <c r="HY35" s="144">
        <f t="shared" si="42"/>
        <v>2550104.944337999</v>
      </c>
      <c r="HZ35" s="144">
        <f t="shared" si="42"/>
        <v>2550104.944337999</v>
      </c>
      <c r="IA35" s="144">
        <f t="shared" si="42"/>
        <v>2550104.944337999</v>
      </c>
      <c r="IB35" s="144">
        <f t="shared" si="42"/>
        <v>2550104.944337999</v>
      </c>
      <c r="IC35" s="144">
        <f t="shared" si="42"/>
        <v>2550104.944337999</v>
      </c>
      <c r="ID35" s="144">
        <f t="shared" si="42"/>
        <v>2550104.944337999</v>
      </c>
      <c r="IE35" s="144">
        <f t="shared" si="42"/>
        <v>2550104.944337999</v>
      </c>
      <c r="IF35" s="144">
        <f t="shared" si="42"/>
        <v>2550104.944337999</v>
      </c>
      <c r="IG35" s="144">
        <f t="shared" si="42"/>
        <v>2550104.944337999</v>
      </c>
      <c r="IH35" s="144">
        <f t="shared" si="42"/>
        <v>2550104.944337999</v>
      </c>
      <c r="II35" s="144">
        <f t="shared" si="42"/>
        <v>2550104.944337999</v>
      </c>
      <c r="IJ35" s="144">
        <f t="shared" si="42"/>
        <v>2550104.944337999</v>
      </c>
      <c r="IK35" s="144">
        <f t="shared" si="42"/>
        <v>2550104.944337999</v>
      </c>
      <c r="IL35" s="144">
        <f t="shared" si="42"/>
        <v>2550104.944337999</v>
      </c>
      <c r="IM35" s="144">
        <f t="shared" si="42"/>
        <v>2550104.944337999</v>
      </c>
      <c r="IN35" s="144">
        <f t="shared" ref="IN35:KJ35" si="43">+IN33*IN20</f>
        <v>2550104.944337999</v>
      </c>
      <c r="IO35" s="144">
        <f t="shared" si="43"/>
        <v>2550104.944337999</v>
      </c>
      <c r="IP35" s="144">
        <f t="shared" si="43"/>
        <v>2550104.944337999</v>
      </c>
      <c r="IQ35" s="144">
        <f t="shared" si="43"/>
        <v>2550104.944337999</v>
      </c>
      <c r="IR35" s="144">
        <f t="shared" si="43"/>
        <v>2550104.944337999</v>
      </c>
      <c r="IS35" s="144">
        <f t="shared" si="43"/>
        <v>2550104.944337999</v>
      </c>
      <c r="IT35" s="144">
        <f t="shared" si="43"/>
        <v>2550104.944337999</v>
      </c>
      <c r="IU35" s="144">
        <f t="shared" si="43"/>
        <v>2550104.944337999</v>
      </c>
      <c r="IV35" s="144">
        <f t="shared" si="43"/>
        <v>2550104.944337999</v>
      </c>
      <c r="IW35" s="144">
        <f t="shared" si="43"/>
        <v>2550104.944337999</v>
      </c>
      <c r="IX35" s="144">
        <f t="shared" si="43"/>
        <v>2550104.944337999</v>
      </c>
      <c r="IY35" s="144">
        <f t="shared" si="43"/>
        <v>2550104.944337999</v>
      </c>
      <c r="IZ35" s="144">
        <f t="shared" si="43"/>
        <v>2550104.944337999</v>
      </c>
      <c r="JA35" s="144">
        <f t="shared" si="43"/>
        <v>2550104.944337999</v>
      </c>
      <c r="JB35" s="144">
        <f t="shared" si="43"/>
        <v>2550104.944337999</v>
      </c>
      <c r="JC35" s="144">
        <f t="shared" si="43"/>
        <v>2550104.944337999</v>
      </c>
      <c r="JD35" s="144">
        <f t="shared" si="43"/>
        <v>2550104.944337999</v>
      </c>
      <c r="JE35" s="144">
        <f t="shared" si="43"/>
        <v>2550104.944337999</v>
      </c>
      <c r="JF35" s="144">
        <f t="shared" si="43"/>
        <v>2550104.944337999</v>
      </c>
      <c r="JG35" s="144">
        <f t="shared" si="43"/>
        <v>2550104.944337999</v>
      </c>
      <c r="JH35" s="144">
        <f t="shared" si="43"/>
        <v>2550104.944337999</v>
      </c>
      <c r="JI35" s="144">
        <f t="shared" si="43"/>
        <v>2550104.944337999</v>
      </c>
      <c r="JJ35" s="144">
        <f t="shared" si="43"/>
        <v>2550104.944337999</v>
      </c>
      <c r="JK35" s="144">
        <f t="shared" si="43"/>
        <v>2550104.944337999</v>
      </c>
      <c r="JL35" s="144">
        <f t="shared" si="43"/>
        <v>2550104.944337999</v>
      </c>
      <c r="JM35" s="144">
        <f t="shared" si="43"/>
        <v>2550104.944337999</v>
      </c>
      <c r="JN35" s="144">
        <f t="shared" si="43"/>
        <v>2550104.944337999</v>
      </c>
      <c r="JO35" s="144">
        <f t="shared" si="43"/>
        <v>2550104.944337999</v>
      </c>
      <c r="JP35" s="144">
        <f t="shared" si="43"/>
        <v>2550104.944337999</v>
      </c>
      <c r="JQ35" s="144">
        <f t="shared" si="43"/>
        <v>2550104.944337999</v>
      </c>
      <c r="JR35" s="144">
        <f t="shared" si="43"/>
        <v>2550104.944337999</v>
      </c>
      <c r="JS35" s="144">
        <f t="shared" si="43"/>
        <v>2550104.944337999</v>
      </c>
      <c r="JT35" s="144">
        <f t="shared" si="43"/>
        <v>2550104.944337999</v>
      </c>
      <c r="JU35" s="144">
        <f t="shared" si="43"/>
        <v>2550104.944337999</v>
      </c>
      <c r="JV35" s="144">
        <f t="shared" si="43"/>
        <v>2550104.944337999</v>
      </c>
      <c r="JW35" s="144">
        <f t="shared" si="43"/>
        <v>2550104.944337999</v>
      </c>
      <c r="JX35" s="144">
        <f t="shared" si="43"/>
        <v>2550104.944337999</v>
      </c>
      <c r="JY35" s="144">
        <f t="shared" si="43"/>
        <v>2550104.944337999</v>
      </c>
      <c r="JZ35" s="144">
        <f t="shared" si="43"/>
        <v>2550104.944337999</v>
      </c>
      <c r="KA35" s="144">
        <f t="shared" si="43"/>
        <v>2550104.944337999</v>
      </c>
      <c r="KB35" s="144">
        <f t="shared" si="43"/>
        <v>2550104.944337999</v>
      </c>
      <c r="KC35" s="144">
        <f t="shared" si="43"/>
        <v>2550104.944337999</v>
      </c>
      <c r="KD35" s="144">
        <f t="shared" si="43"/>
        <v>2550104.944337999</v>
      </c>
      <c r="KE35" s="144">
        <f t="shared" si="43"/>
        <v>2550104.944337999</v>
      </c>
      <c r="KF35" s="144">
        <f t="shared" si="43"/>
        <v>2550104.944337999</v>
      </c>
      <c r="KG35" s="144">
        <f t="shared" si="43"/>
        <v>2550104.944337999</v>
      </c>
      <c r="KH35" s="144">
        <f t="shared" si="43"/>
        <v>2550104.944337999</v>
      </c>
      <c r="KI35" s="144">
        <f t="shared" si="43"/>
        <v>2550104.944337999</v>
      </c>
      <c r="KJ35" s="144">
        <f t="shared" si="43"/>
        <v>935038.47959059966</v>
      </c>
    </row>
    <row r="36" spans="1:296" ht="16.2" thickBot="1" x14ac:dyDescent="0.35">
      <c r="A36" s="278" t="s">
        <v>506</v>
      </c>
      <c r="BD36" s="144">
        <f t="shared" ref="BD36:DO36" si="44">+BD33*BD21</f>
        <v>0</v>
      </c>
      <c r="BE36" s="144">
        <f t="shared" si="44"/>
        <v>0</v>
      </c>
      <c r="BF36" s="144">
        <f t="shared" si="44"/>
        <v>0</v>
      </c>
      <c r="BG36" s="144">
        <f t="shared" si="44"/>
        <v>0</v>
      </c>
      <c r="BH36" s="144">
        <f t="shared" si="44"/>
        <v>0</v>
      </c>
      <c r="BI36" s="144">
        <f t="shared" si="44"/>
        <v>0</v>
      </c>
      <c r="BJ36" s="144">
        <f t="shared" si="44"/>
        <v>0</v>
      </c>
      <c r="BK36" s="144">
        <f t="shared" si="44"/>
        <v>0</v>
      </c>
      <c r="BL36" s="144">
        <f t="shared" si="44"/>
        <v>0</v>
      </c>
      <c r="BM36" s="144">
        <f t="shared" si="44"/>
        <v>0</v>
      </c>
      <c r="BN36" s="144">
        <f t="shared" si="44"/>
        <v>0</v>
      </c>
      <c r="BO36" s="144">
        <f t="shared" si="44"/>
        <v>0</v>
      </c>
      <c r="BP36" s="144">
        <f t="shared" si="44"/>
        <v>0</v>
      </c>
      <c r="BQ36" s="144">
        <f t="shared" si="44"/>
        <v>0</v>
      </c>
      <c r="BR36" s="144">
        <f t="shared" si="44"/>
        <v>0</v>
      </c>
      <c r="BS36" s="144">
        <f t="shared" si="44"/>
        <v>0</v>
      </c>
      <c r="BT36" s="144">
        <f t="shared" si="44"/>
        <v>0</v>
      </c>
      <c r="BU36" s="144">
        <f t="shared" si="44"/>
        <v>0</v>
      </c>
      <c r="BV36" s="144">
        <f t="shared" si="44"/>
        <v>0</v>
      </c>
      <c r="BW36" s="144">
        <f t="shared" si="44"/>
        <v>0</v>
      </c>
      <c r="BX36" s="144">
        <f t="shared" si="44"/>
        <v>0</v>
      </c>
      <c r="BY36" s="144">
        <f t="shared" si="44"/>
        <v>0</v>
      </c>
      <c r="BZ36" s="144">
        <f t="shared" si="44"/>
        <v>0</v>
      </c>
      <c r="CA36" s="144">
        <f t="shared" si="44"/>
        <v>0</v>
      </c>
      <c r="CB36" s="144">
        <f t="shared" si="44"/>
        <v>0</v>
      </c>
      <c r="CC36" s="144">
        <f t="shared" si="44"/>
        <v>0</v>
      </c>
      <c r="CD36" s="144">
        <f t="shared" si="44"/>
        <v>0</v>
      </c>
      <c r="CE36" s="144">
        <f t="shared" si="44"/>
        <v>0</v>
      </c>
      <c r="CF36" s="144">
        <f t="shared" si="44"/>
        <v>0</v>
      </c>
      <c r="CG36" s="144">
        <f t="shared" si="44"/>
        <v>0</v>
      </c>
      <c r="CH36" s="144">
        <f t="shared" si="44"/>
        <v>0</v>
      </c>
      <c r="CI36" s="144">
        <f t="shared" si="44"/>
        <v>0</v>
      </c>
      <c r="CJ36" s="144">
        <f t="shared" si="44"/>
        <v>0</v>
      </c>
      <c r="CK36" s="144">
        <f t="shared" si="44"/>
        <v>0</v>
      </c>
      <c r="CL36" s="144">
        <f t="shared" si="44"/>
        <v>0</v>
      </c>
      <c r="CM36" s="144">
        <f t="shared" si="44"/>
        <v>0</v>
      </c>
      <c r="CN36" s="144">
        <f t="shared" si="44"/>
        <v>0</v>
      </c>
      <c r="CO36" s="144">
        <f t="shared" si="44"/>
        <v>0</v>
      </c>
      <c r="CP36" s="144">
        <f t="shared" si="44"/>
        <v>0</v>
      </c>
      <c r="CQ36" s="144">
        <f t="shared" si="44"/>
        <v>0</v>
      </c>
      <c r="CR36" s="144">
        <f t="shared" si="44"/>
        <v>0</v>
      </c>
      <c r="CS36" s="144">
        <f t="shared" si="44"/>
        <v>0</v>
      </c>
      <c r="CT36" s="144">
        <f t="shared" si="44"/>
        <v>0</v>
      </c>
      <c r="CU36" s="144">
        <f t="shared" si="44"/>
        <v>0</v>
      </c>
      <c r="CV36" s="144">
        <f t="shared" si="44"/>
        <v>0</v>
      </c>
      <c r="CW36" s="144">
        <f t="shared" si="44"/>
        <v>0</v>
      </c>
      <c r="CX36" s="144">
        <f t="shared" si="44"/>
        <v>0</v>
      </c>
      <c r="CY36" s="144">
        <f t="shared" si="44"/>
        <v>0</v>
      </c>
      <c r="CZ36" s="144">
        <f t="shared" si="44"/>
        <v>0</v>
      </c>
      <c r="DA36" s="144">
        <f t="shared" si="44"/>
        <v>0</v>
      </c>
      <c r="DB36" s="144">
        <f t="shared" si="44"/>
        <v>0</v>
      </c>
      <c r="DC36" s="144">
        <f t="shared" si="44"/>
        <v>0</v>
      </c>
      <c r="DD36" s="144">
        <f t="shared" si="44"/>
        <v>0</v>
      </c>
      <c r="DE36" s="144">
        <f t="shared" si="44"/>
        <v>0</v>
      </c>
      <c r="DF36" s="144">
        <f t="shared" si="44"/>
        <v>3963685.2092526262</v>
      </c>
      <c r="DG36" s="144">
        <f t="shared" si="44"/>
        <v>3085258.4359212341</v>
      </c>
      <c r="DH36" s="144">
        <f t="shared" si="44"/>
        <v>1452195.4416104781</v>
      </c>
      <c r="DI36" s="144">
        <f t="shared" si="44"/>
        <v>3201266.0242789495</v>
      </c>
      <c r="DJ36" s="144">
        <f t="shared" si="44"/>
        <v>772750.35097746353</v>
      </c>
      <c r="DK36" s="144">
        <f t="shared" si="44"/>
        <v>987451.03757199377</v>
      </c>
      <c r="DL36" s="144">
        <f t="shared" si="44"/>
        <v>1042275.5991272921</v>
      </c>
      <c r="DM36" s="144">
        <f t="shared" si="44"/>
        <v>3524221.3490580912</v>
      </c>
      <c r="DN36" s="144">
        <f t="shared" si="44"/>
        <v>1034521.7448175697</v>
      </c>
      <c r="DO36" s="144">
        <f t="shared" si="44"/>
        <v>1508587.5819952458</v>
      </c>
      <c r="DP36" s="144">
        <f t="shared" ref="DP36:GA36" si="45">+DP33*DP21</f>
        <v>834625.56579234055</v>
      </c>
      <c r="DQ36" s="144">
        <f t="shared" si="45"/>
        <v>691298.98688778817</v>
      </c>
      <c r="DR36" s="144">
        <f t="shared" si="45"/>
        <v>4453090.3506014301</v>
      </c>
      <c r="DS36" s="144">
        <f t="shared" si="45"/>
        <v>3996288.2261024988</v>
      </c>
      <c r="DT36" s="144">
        <f t="shared" si="45"/>
        <v>2525239.445896423</v>
      </c>
      <c r="DU36" s="144">
        <f t="shared" si="45"/>
        <v>4126778.5782785285</v>
      </c>
      <c r="DV36" s="144">
        <f t="shared" si="45"/>
        <v>1481768.1623115898</v>
      </c>
      <c r="DW36" s="144">
        <f t="shared" si="45"/>
        <v>1472961.6816868628</v>
      </c>
      <c r="DX36" s="144">
        <f t="shared" si="45"/>
        <v>1994845.1924904885</v>
      </c>
      <c r="DY36" s="144">
        <f t="shared" si="45"/>
        <v>4451789.305642833</v>
      </c>
      <c r="DZ36" s="144">
        <f t="shared" si="45"/>
        <v>1965611.4016616</v>
      </c>
      <c r="EA36" s="144">
        <f t="shared" si="45"/>
        <v>2180121.2598897438</v>
      </c>
      <c r="EB36" s="144">
        <f t="shared" si="45"/>
        <v>1607672.0311213334</v>
      </c>
      <c r="EC36" s="144">
        <f t="shared" si="45"/>
        <v>1056071.6137189991</v>
      </c>
      <c r="ED36" s="144">
        <f t="shared" si="45"/>
        <v>3937081.2915007025</v>
      </c>
      <c r="EE36" s="144">
        <f t="shared" si="45"/>
        <v>3696565.2984743915</v>
      </c>
      <c r="EF36" s="144">
        <f t="shared" si="45"/>
        <v>2817483.500993141</v>
      </c>
      <c r="EG36" s="144">
        <f t="shared" si="45"/>
        <v>3733860.7403587089</v>
      </c>
      <c r="EH36" s="144">
        <f t="shared" si="45"/>
        <v>1499675.3219247069</v>
      </c>
      <c r="EI36" s="144">
        <f t="shared" si="45"/>
        <v>1463348.3327321396</v>
      </c>
      <c r="EJ36" s="144">
        <f t="shared" si="45"/>
        <v>1951606.0083453502</v>
      </c>
      <c r="EK36" s="144">
        <f t="shared" si="45"/>
        <v>4033123.3271893971</v>
      </c>
      <c r="EL36" s="144">
        <f t="shared" si="45"/>
        <v>1932039.5699476891</v>
      </c>
      <c r="EM36" s="144">
        <f t="shared" si="45"/>
        <v>2104865.3659434128</v>
      </c>
      <c r="EN36" s="144">
        <f t="shared" si="45"/>
        <v>1612872.5038054679</v>
      </c>
      <c r="EO36" s="144">
        <f t="shared" si="45"/>
        <v>1061039.979083491</v>
      </c>
      <c r="EP36" s="144">
        <f t="shared" si="45"/>
        <v>3670898.9851670424</v>
      </c>
      <c r="EQ36" s="144">
        <f t="shared" si="45"/>
        <v>3701920.3070687437</v>
      </c>
      <c r="ER36" s="144">
        <f t="shared" si="45"/>
        <v>2612942.5168449311</v>
      </c>
      <c r="ES36" s="144">
        <f t="shared" si="45"/>
        <v>3712135.9720699973</v>
      </c>
      <c r="ET36" s="144">
        <f t="shared" si="45"/>
        <v>1443748.3799657673</v>
      </c>
      <c r="EU36" s="144">
        <f t="shared" si="45"/>
        <v>1414670.1055412253</v>
      </c>
      <c r="EV36" s="144">
        <f t="shared" si="45"/>
        <v>1918713.4326094708</v>
      </c>
      <c r="EW36" s="144">
        <f t="shared" si="45"/>
        <v>4073851.53132013</v>
      </c>
      <c r="EX36" s="144">
        <f t="shared" si="45"/>
        <v>1890474.8637657261</v>
      </c>
      <c r="EY36" s="144">
        <f t="shared" si="45"/>
        <v>2045324.9368109033</v>
      </c>
      <c r="EZ36" s="144">
        <f t="shared" si="45"/>
        <v>1571573.6768144015</v>
      </c>
      <c r="FA36" s="144">
        <f t="shared" si="45"/>
        <v>1016842.3226646134</v>
      </c>
      <c r="FB36" s="144">
        <f t="shared" si="45"/>
        <v>4479326.2033344461</v>
      </c>
      <c r="FC36" s="144">
        <f t="shared" si="45"/>
        <v>3670038.6564503876</v>
      </c>
      <c r="FD36" s="144">
        <f t="shared" si="45"/>
        <v>2574555.0342145641</v>
      </c>
      <c r="FE36" s="144">
        <f t="shared" si="45"/>
        <v>3699659.4677678267</v>
      </c>
      <c r="FF36" s="144">
        <f t="shared" si="45"/>
        <v>1445939.457216355</v>
      </c>
      <c r="FG36" s="144">
        <f t="shared" si="45"/>
        <v>1396093.8283529927</v>
      </c>
      <c r="FH36" s="144">
        <f t="shared" si="45"/>
        <v>1944999.9113006925</v>
      </c>
      <c r="FI36" s="144">
        <f t="shared" si="45"/>
        <v>4020087.7822871893</v>
      </c>
      <c r="FJ36" s="144">
        <f t="shared" si="45"/>
        <v>1915224.2594437574</v>
      </c>
      <c r="FK36" s="144">
        <f t="shared" si="45"/>
        <v>2036651.5972814378</v>
      </c>
      <c r="FL36" s="144">
        <f t="shared" si="45"/>
        <v>1573963.4649616207</v>
      </c>
      <c r="FM36" s="144">
        <f t="shared" si="45"/>
        <v>1006505.8939676977</v>
      </c>
      <c r="FN36" s="144">
        <f t="shared" si="45"/>
        <v>1006505.8939676977</v>
      </c>
      <c r="FO36" s="144">
        <f t="shared" si="45"/>
        <v>1006505.8939676977</v>
      </c>
      <c r="FP36" s="144">
        <f t="shared" si="45"/>
        <v>1006505.8939676977</v>
      </c>
      <c r="FQ36" s="144">
        <f t="shared" si="45"/>
        <v>1006505.8939676977</v>
      </c>
      <c r="FR36" s="144">
        <f t="shared" si="45"/>
        <v>1006505.8939676977</v>
      </c>
      <c r="FS36" s="144">
        <f t="shared" si="45"/>
        <v>1006505.8939676977</v>
      </c>
      <c r="FT36" s="144">
        <f t="shared" si="45"/>
        <v>1006505.8939676977</v>
      </c>
      <c r="FU36" s="144">
        <f t="shared" si="45"/>
        <v>1006505.8939676977</v>
      </c>
      <c r="FV36" s="144">
        <f t="shared" si="45"/>
        <v>1006505.8939676977</v>
      </c>
      <c r="FW36" s="144">
        <f t="shared" si="45"/>
        <v>1006505.8939676977</v>
      </c>
      <c r="FX36" s="144">
        <f t="shared" si="45"/>
        <v>1006505.8939676977</v>
      </c>
      <c r="FY36" s="144">
        <f t="shared" si="45"/>
        <v>1006505.8939676977</v>
      </c>
      <c r="FZ36" s="144">
        <f t="shared" si="45"/>
        <v>1006505.8939676977</v>
      </c>
      <c r="GA36" s="144">
        <f t="shared" si="45"/>
        <v>1006505.8939676977</v>
      </c>
      <c r="GB36" s="144">
        <f t="shared" ref="GB36:IM36" si="46">+GB33*GB21</f>
        <v>1006505.8939676977</v>
      </c>
      <c r="GC36" s="144">
        <f t="shared" si="46"/>
        <v>1006505.8939676977</v>
      </c>
      <c r="GD36" s="144">
        <f t="shared" si="46"/>
        <v>1006505.8939676977</v>
      </c>
      <c r="GE36" s="144">
        <f t="shared" si="46"/>
        <v>1006505.8939676977</v>
      </c>
      <c r="GF36" s="144">
        <f t="shared" si="46"/>
        <v>1006505.8939676977</v>
      </c>
      <c r="GG36" s="144">
        <f t="shared" si="46"/>
        <v>1006505.8939676977</v>
      </c>
      <c r="GH36" s="144">
        <f t="shared" si="46"/>
        <v>1006505.8939676977</v>
      </c>
      <c r="GI36" s="144">
        <f t="shared" si="46"/>
        <v>1006505.8939676977</v>
      </c>
      <c r="GJ36" s="144">
        <f t="shared" si="46"/>
        <v>1006505.8939676977</v>
      </c>
      <c r="GK36" s="144">
        <f t="shared" si="46"/>
        <v>1006505.8939676977</v>
      </c>
      <c r="GL36" s="144">
        <f t="shared" si="46"/>
        <v>1006505.8939676977</v>
      </c>
      <c r="GM36" s="144">
        <f t="shared" si="46"/>
        <v>1006505.8939676977</v>
      </c>
      <c r="GN36" s="144">
        <f t="shared" si="46"/>
        <v>1006505.8939676977</v>
      </c>
      <c r="GO36" s="144">
        <f t="shared" si="46"/>
        <v>1006505.8939676977</v>
      </c>
      <c r="GP36" s="144">
        <f t="shared" si="46"/>
        <v>1006505.8939676977</v>
      </c>
      <c r="GQ36" s="144">
        <f t="shared" si="46"/>
        <v>1006505.8939676977</v>
      </c>
      <c r="GR36" s="144">
        <f t="shared" si="46"/>
        <v>1006505.8939676977</v>
      </c>
      <c r="GS36" s="144">
        <f t="shared" si="46"/>
        <v>1006505.8939676977</v>
      </c>
      <c r="GT36" s="144">
        <f t="shared" si="46"/>
        <v>1006505.8939676977</v>
      </c>
      <c r="GU36" s="144">
        <f t="shared" si="46"/>
        <v>1006505.8939676977</v>
      </c>
      <c r="GV36" s="144">
        <f t="shared" si="46"/>
        <v>1006505.8939676977</v>
      </c>
      <c r="GW36" s="144">
        <f t="shared" si="46"/>
        <v>1006505.8939676977</v>
      </c>
      <c r="GX36" s="144">
        <f t="shared" si="46"/>
        <v>1006505.8939676977</v>
      </c>
      <c r="GY36" s="144">
        <f t="shared" si="46"/>
        <v>1006505.8939676977</v>
      </c>
      <c r="GZ36" s="144">
        <f t="shared" si="46"/>
        <v>1006505.8939676977</v>
      </c>
      <c r="HA36" s="144">
        <f t="shared" si="46"/>
        <v>1006505.8939676977</v>
      </c>
      <c r="HB36" s="144">
        <f t="shared" si="46"/>
        <v>1006505.8939676977</v>
      </c>
      <c r="HC36" s="144">
        <f t="shared" si="46"/>
        <v>1006505.8939676977</v>
      </c>
      <c r="HD36" s="144">
        <f t="shared" si="46"/>
        <v>1006505.8939676977</v>
      </c>
      <c r="HE36" s="144">
        <f t="shared" si="46"/>
        <v>1006505.8939676977</v>
      </c>
      <c r="HF36" s="144">
        <f t="shared" si="46"/>
        <v>1006505.8939676977</v>
      </c>
      <c r="HG36" s="144">
        <f t="shared" si="46"/>
        <v>1006505.8939676977</v>
      </c>
      <c r="HH36" s="144">
        <f t="shared" si="46"/>
        <v>1006505.8939676977</v>
      </c>
      <c r="HI36" s="144">
        <f t="shared" si="46"/>
        <v>1006505.8939676977</v>
      </c>
      <c r="HJ36" s="144">
        <f t="shared" si="46"/>
        <v>1006505.8939676977</v>
      </c>
      <c r="HK36" s="144">
        <f t="shared" si="46"/>
        <v>1006505.8939676977</v>
      </c>
      <c r="HL36" s="144">
        <f t="shared" si="46"/>
        <v>1006505.8939676977</v>
      </c>
      <c r="HM36" s="144">
        <f t="shared" si="46"/>
        <v>1006505.8939676977</v>
      </c>
      <c r="HN36" s="144">
        <f t="shared" si="46"/>
        <v>1006505.8939676977</v>
      </c>
      <c r="HO36" s="144">
        <f t="shared" si="46"/>
        <v>1006505.8939676977</v>
      </c>
      <c r="HP36" s="144">
        <f t="shared" si="46"/>
        <v>1006505.8939676977</v>
      </c>
      <c r="HQ36" s="144">
        <f t="shared" si="46"/>
        <v>1006505.8939676977</v>
      </c>
      <c r="HR36" s="144">
        <f t="shared" si="46"/>
        <v>1006505.8939676977</v>
      </c>
      <c r="HS36" s="144">
        <f t="shared" si="46"/>
        <v>1006505.8939676977</v>
      </c>
      <c r="HT36" s="144">
        <f t="shared" si="46"/>
        <v>1006505.8939676977</v>
      </c>
      <c r="HU36" s="144">
        <f t="shared" si="46"/>
        <v>1006505.8939676977</v>
      </c>
      <c r="HV36" s="144">
        <f t="shared" si="46"/>
        <v>1006505.8939676977</v>
      </c>
      <c r="HW36" s="144">
        <f t="shared" si="46"/>
        <v>1006505.8939676977</v>
      </c>
      <c r="HX36" s="144">
        <f t="shared" si="46"/>
        <v>1006505.8939676977</v>
      </c>
      <c r="HY36" s="144">
        <f t="shared" si="46"/>
        <v>1006505.8939676977</v>
      </c>
      <c r="HZ36" s="144">
        <f t="shared" si="46"/>
        <v>1006505.8939676977</v>
      </c>
      <c r="IA36" s="144">
        <f t="shared" si="46"/>
        <v>1006505.8939676977</v>
      </c>
      <c r="IB36" s="144">
        <f t="shared" si="46"/>
        <v>1006505.8939676977</v>
      </c>
      <c r="IC36" s="144">
        <f t="shared" si="46"/>
        <v>1006505.8939676977</v>
      </c>
      <c r="ID36" s="144">
        <f t="shared" si="46"/>
        <v>1006505.8939676977</v>
      </c>
      <c r="IE36" s="144">
        <f t="shared" si="46"/>
        <v>1006505.8939676977</v>
      </c>
      <c r="IF36" s="144">
        <f t="shared" si="46"/>
        <v>1006505.8939676977</v>
      </c>
      <c r="IG36" s="144">
        <f t="shared" si="46"/>
        <v>1006505.8939676977</v>
      </c>
      <c r="IH36" s="144">
        <f t="shared" si="46"/>
        <v>1006505.8939676977</v>
      </c>
      <c r="II36" s="144">
        <f t="shared" si="46"/>
        <v>1006505.8939676977</v>
      </c>
      <c r="IJ36" s="144">
        <f t="shared" si="46"/>
        <v>1006505.8939676977</v>
      </c>
      <c r="IK36" s="144">
        <f t="shared" si="46"/>
        <v>1006505.8939676977</v>
      </c>
      <c r="IL36" s="144">
        <f t="shared" si="46"/>
        <v>1006505.8939676977</v>
      </c>
      <c r="IM36" s="144">
        <f t="shared" si="46"/>
        <v>1006505.8939676977</v>
      </c>
      <c r="IN36" s="144">
        <f t="shared" ref="IN36:KJ36" si="47">+IN33*IN21</f>
        <v>1006505.8939676977</v>
      </c>
      <c r="IO36" s="144">
        <f t="shared" si="47"/>
        <v>1006505.8939676977</v>
      </c>
      <c r="IP36" s="144">
        <f t="shared" si="47"/>
        <v>1006505.8939676977</v>
      </c>
      <c r="IQ36" s="144">
        <f t="shared" si="47"/>
        <v>1006505.8939676977</v>
      </c>
      <c r="IR36" s="144">
        <f t="shared" si="47"/>
        <v>1006505.8939676977</v>
      </c>
      <c r="IS36" s="144">
        <f t="shared" si="47"/>
        <v>1006505.8939676977</v>
      </c>
      <c r="IT36" s="144">
        <f t="shared" si="47"/>
        <v>1006505.8939676977</v>
      </c>
      <c r="IU36" s="144">
        <f t="shared" si="47"/>
        <v>1006505.8939676977</v>
      </c>
      <c r="IV36" s="144">
        <f t="shared" si="47"/>
        <v>1006505.8939676977</v>
      </c>
      <c r="IW36" s="144">
        <f t="shared" si="47"/>
        <v>1006505.8939676977</v>
      </c>
      <c r="IX36" s="144">
        <f t="shared" si="47"/>
        <v>1006505.8939676977</v>
      </c>
      <c r="IY36" s="144">
        <f t="shared" si="47"/>
        <v>1006505.8939676977</v>
      </c>
      <c r="IZ36" s="144">
        <f t="shared" si="47"/>
        <v>1006505.8939676977</v>
      </c>
      <c r="JA36" s="144">
        <f t="shared" si="47"/>
        <v>1006505.8939676977</v>
      </c>
      <c r="JB36" s="144">
        <f t="shared" si="47"/>
        <v>1006505.8939676977</v>
      </c>
      <c r="JC36" s="144">
        <f t="shared" si="47"/>
        <v>1006505.8939676977</v>
      </c>
      <c r="JD36" s="144">
        <f t="shared" si="47"/>
        <v>1006505.8939676977</v>
      </c>
      <c r="JE36" s="144">
        <f t="shared" si="47"/>
        <v>1006505.8939676977</v>
      </c>
      <c r="JF36" s="144">
        <f t="shared" si="47"/>
        <v>1006505.8939676977</v>
      </c>
      <c r="JG36" s="144">
        <f t="shared" si="47"/>
        <v>1006505.8939676977</v>
      </c>
      <c r="JH36" s="144">
        <f t="shared" si="47"/>
        <v>1006505.8939676977</v>
      </c>
      <c r="JI36" s="144">
        <f t="shared" si="47"/>
        <v>1006505.8939676977</v>
      </c>
      <c r="JJ36" s="144">
        <f t="shared" si="47"/>
        <v>1006505.8939676977</v>
      </c>
      <c r="JK36" s="144">
        <f t="shared" si="47"/>
        <v>1006505.8939676977</v>
      </c>
      <c r="JL36" s="144">
        <f t="shared" si="47"/>
        <v>1006505.8939676977</v>
      </c>
      <c r="JM36" s="144">
        <f t="shared" si="47"/>
        <v>1006505.8939676977</v>
      </c>
      <c r="JN36" s="144">
        <f t="shared" si="47"/>
        <v>1006505.8939676977</v>
      </c>
      <c r="JO36" s="144">
        <f t="shared" si="47"/>
        <v>1006505.8939676977</v>
      </c>
      <c r="JP36" s="144">
        <f t="shared" si="47"/>
        <v>1006505.8939676977</v>
      </c>
      <c r="JQ36" s="144">
        <f t="shared" si="47"/>
        <v>1006505.8939676977</v>
      </c>
      <c r="JR36" s="144">
        <f t="shared" si="47"/>
        <v>1006505.8939676977</v>
      </c>
      <c r="JS36" s="144">
        <f t="shared" si="47"/>
        <v>1006505.8939676977</v>
      </c>
      <c r="JT36" s="144">
        <f t="shared" si="47"/>
        <v>1006505.8939676977</v>
      </c>
      <c r="JU36" s="144">
        <f t="shared" si="47"/>
        <v>1006505.8939676977</v>
      </c>
      <c r="JV36" s="144">
        <f t="shared" si="47"/>
        <v>1006505.8939676977</v>
      </c>
      <c r="JW36" s="144">
        <f t="shared" si="47"/>
        <v>1006505.8939676977</v>
      </c>
      <c r="JX36" s="144">
        <f t="shared" si="47"/>
        <v>1006505.8939676977</v>
      </c>
      <c r="JY36" s="144">
        <f t="shared" si="47"/>
        <v>1006505.8939676977</v>
      </c>
      <c r="JZ36" s="144">
        <f t="shared" si="47"/>
        <v>1006505.8939676977</v>
      </c>
      <c r="KA36" s="144">
        <f t="shared" si="47"/>
        <v>1006505.8939676977</v>
      </c>
      <c r="KB36" s="144">
        <f t="shared" si="47"/>
        <v>1006505.8939676977</v>
      </c>
      <c r="KC36" s="144">
        <f t="shared" si="47"/>
        <v>1006505.8939676977</v>
      </c>
      <c r="KD36" s="144">
        <f t="shared" si="47"/>
        <v>1006505.8939676977</v>
      </c>
      <c r="KE36" s="144">
        <f t="shared" si="47"/>
        <v>1006505.8939676977</v>
      </c>
      <c r="KF36" s="144">
        <f t="shared" si="47"/>
        <v>1006505.8939676977</v>
      </c>
      <c r="KG36" s="144">
        <f t="shared" si="47"/>
        <v>1006505.8939676977</v>
      </c>
      <c r="KH36" s="144">
        <f t="shared" si="47"/>
        <v>1006505.8939676977</v>
      </c>
      <c r="KI36" s="144">
        <f t="shared" si="47"/>
        <v>1006505.8939676977</v>
      </c>
      <c r="KJ36" s="144">
        <f t="shared" si="47"/>
        <v>369052.16112148919</v>
      </c>
    </row>
    <row r="37" spans="1:296" ht="16.2" thickBot="1" x14ac:dyDescent="0.35">
      <c r="A37" s="279" t="s">
        <v>507</v>
      </c>
      <c r="BD37" s="144">
        <f t="shared" ref="BD37:DO37" si="48">+BD33*BD22</f>
        <v>0</v>
      </c>
      <c r="BE37" s="144">
        <f t="shared" si="48"/>
        <v>0</v>
      </c>
      <c r="BF37" s="144">
        <f t="shared" si="48"/>
        <v>0</v>
      </c>
      <c r="BG37" s="144">
        <f t="shared" si="48"/>
        <v>0</v>
      </c>
      <c r="BH37" s="144">
        <f t="shared" si="48"/>
        <v>0</v>
      </c>
      <c r="BI37" s="144">
        <f t="shared" si="48"/>
        <v>0</v>
      </c>
      <c r="BJ37" s="144">
        <f t="shared" si="48"/>
        <v>0</v>
      </c>
      <c r="BK37" s="144">
        <f t="shared" si="48"/>
        <v>0</v>
      </c>
      <c r="BL37" s="144">
        <f t="shared" si="48"/>
        <v>0</v>
      </c>
      <c r="BM37" s="144">
        <f t="shared" si="48"/>
        <v>0</v>
      </c>
      <c r="BN37" s="144">
        <f t="shared" si="48"/>
        <v>0</v>
      </c>
      <c r="BO37" s="144">
        <f t="shared" si="48"/>
        <v>0</v>
      </c>
      <c r="BP37" s="144">
        <f t="shared" si="48"/>
        <v>0</v>
      </c>
      <c r="BQ37" s="144">
        <f t="shared" si="48"/>
        <v>0</v>
      </c>
      <c r="BR37" s="144">
        <f t="shared" si="48"/>
        <v>0</v>
      </c>
      <c r="BS37" s="144">
        <f t="shared" si="48"/>
        <v>0</v>
      </c>
      <c r="BT37" s="144">
        <f t="shared" si="48"/>
        <v>0</v>
      </c>
      <c r="BU37" s="144">
        <f t="shared" si="48"/>
        <v>0</v>
      </c>
      <c r="BV37" s="144">
        <f t="shared" si="48"/>
        <v>0</v>
      </c>
      <c r="BW37" s="144">
        <f t="shared" si="48"/>
        <v>0</v>
      </c>
      <c r="BX37" s="144">
        <f t="shared" si="48"/>
        <v>0</v>
      </c>
      <c r="BY37" s="144">
        <f t="shared" si="48"/>
        <v>0</v>
      </c>
      <c r="BZ37" s="144">
        <f t="shared" si="48"/>
        <v>0</v>
      </c>
      <c r="CA37" s="144">
        <f t="shared" si="48"/>
        <v>0</v>
      </c>
      <c r="CB37" s="144">
        <f t="shared" si="48"/>
        <v>0</v>
      </c>
      <c r="CC37" s="144">
        <f t="shared" si="48"/>
        <v>0</v>
      </c>
      <c r="CD37" s="144">
        <f t="shared" si="48"/>
        <v>0</v>
      </c>
      <c r="CE37" s="144">
        <f t="shared" si="48"/>
        <v>0</v>
      </c>
      <c r="CF37" s="144">
        <f t="shared" si="48"/>
        <v>0</v>
      </c>
      <c r="CG37" s="144">
        <f t="shared" si="48"/>
        <v>0</v>
      </c>
      <c r="CH37" s="144">
        <f t="shared" si="48"/>
        <v>0</v>
      </c>
      <c r="CI37" s="144">
        <f t="shared" si="48"/>
        <v>0</v>
      </c>
      <c r="CJ37" s="144">
        <f t="shared" si="48"/>
        <v>0</v>
      </c>
      <c r="CK37" s="144">
        <f t="shared" si="48"/>
        <v>0</v>
      </c>
      <c r="CL37" s="144">
        <f t="shared" si="48"/>
        <v>0</v>
      </c>
      <c r="CM37" s="144">
        <f t="shared" si="48"/>
        <v>0</v>
      </c>
      <c r="CN37" s="144">
        <f t="shared" si="48"/>
        <v>0</v>
      </c>
      <c r="CO37" s="144">
        <f t="shared" si="48"/>
        <v>0</v>
      </c>
      <c r="CP37" s="144">
        <f t="shared" si="48"/>
        <v>0</v>
      </c>
      <c r="CQ37" s="144">
        <f t="shared" si="48"/>
        <v>0</v>
      </c>
      <c r="CR37" s="144">
        <f t="shared" si="48"/>
        <v>0</v>
      </c>
      <c r="CS37" s="144">
        <f t="shared" si="48"/>
        <v>0</v>
      </c>
      <c r="CT37" s="144">
        <f t="shared" si="48"/>
        <v>0</v>
      </c>
      <c r="CU37" s="144">
        <f t="shared" si="48"/>
        <v>0</v>
      </c>
      <c r="CV37" s="144">
        <f t="shared" si="48"/>
        <v>0</v>
      </c>
      <c r="CW37" s="144">
        <f t="shared" si="48"/>
        <v>0</v>
      </c>
      <c r="CX37" s="144">
        <f t="shared" si="48"/>
        <v>0</v>
      </c>
      <c r="CY37" s="144">
        <f t="shared" si="48"/>
        <v>0</v>
      </c>
      <c r="CZ37" s="144">
        <f t="shared" si="48"/>
        <v>0</v>
      </c>
      <c r="DA37" s="144">
        <f t="shared" si="48"/>
        <v>0</v>
      </c>
      <c r="DB37" s="144">
        <f t="shared" si="48"/>
        <v>0</v>
      </c>
      <c r="DC37" s="144">
        <f t="shared" si="48"/>
        <v>0</v>
      </c>
      <c r="DD37" s="144">
        <f t="shared" si="48"/>
        <v>0</v>
      </c>
      <c r="DE37" s="144">
        <f t="shared" si="48"/>
        <v>0</v>
      </c>
      <c r="DF37" s="144">
        <f t="shared" si="48"/>
        <v>0</v>
      </c>
      <c r="DG37" s="144">
        <f t="shared" si="48"/>
        <v>0</v>
      </c>
      <c r="DH37" s="144">
        <f t="shared" si="48"/>
        <v>0</v>
      </c>
      <c r="DI37" s="144">
        <f t="shared" si="48"/>
        <v>0</v>
      </c>
      <c r="DJ37" s="144">
        <f t="shared" si="48"/>
        <v>0</v>
      </c>
      <c r="DK37" s="144">
        <f t="shared" si="48"/>
        <v>0</v>
      </c>
      <c r="DL37" s="144">
        <f t="shared" si="48"/>
        <v>0</v>
      </c>
      <c r="DM37" s="144">
        <f t="shared" si="48"/>
        <v>0</v>
      </c>
      <c r="DN37" s="144">
        <f t="shared" si="48"/>
        <v>0</v>
      </c>
      <c r="DO37" s="144">
        <f t="shared" si="48"/>
        <v>0</v>
      </c>
      <c r="DP37" s="144">
        <f t="shared" ref="DP37:GA37" si="49">+DP33*DP22</f>
        <v>0</v>
      </c>
      <c r="DQ37" s="144">
        <f t="shared" si="49"/>
        <v>0</v>
      </c>
      <c r="DR37" s="144">
        <f t="shared" si="49"/>
        <v>0</v>
      </c>
      <c r="DS37" s="144">
        <f t="shared" si="49"/>
        <v>0</v>
      </c>
      <c r="DT37" s="144">
        <f t="shared" si="49"/>
        <v>0</v>
      </c>
      <c r="DU37" s="144">
        <f t="shared" si="49"/>
        <v>0</v>
      </c>
      <c r="DV37" s="144">
        <f t="shared" si="49"/>
        <v>0</v>
      </c>
      <c r="DW37" s="144">
        <f t="shared" si="49"/>
        <v>0</v>
      </c>
      <c r="DX37" s="144">
        <f t="shared" si="49"/>
        <v>0</v>
      </c>
      <c r="DY37" s="144">
        <f t="shared" si="49"/>
        <v>0</v>
      </c>
      <c r="DZ37" s="144">
        <f t="shared" si="49"/>
        <v>0</v>
      </c>
      <c r="EA37" s="144">
        <f t="shared" si="49"/>
        <v>0</v>
      </c>
      <c r="EB37" s="144">
        <f t="shared" si="49"/>
        <v>0</v>
      </c>
      <c r="EC37" s="144">
        <f t="shared" si="49"/>
        <v>0</v>
      </c>
      <c r="ED37" s="144">
        <f t="shared" si="49"/>
        <v>814400.75287241675</v>
      </c>
      <c r="EE37" s="144">
        <f t="shared" si="49"/>
        <v>605466.53562641633</v>
      </c>
      <c r="EF37" s="144">
        <f t="shared" si="49"/>
        <v>177816.86108490956</v>
      </c>
      <c r="EG37" s="144">
        <f t="shared" si="49"/>
        <v>611575.21765123366</v>
      </c>
      <c r="EH37" s="144">
        <f t="shared" si="49"/>
        <v>94647.425014966153</v>
      </c>
      <c r="EI37" s="144">
        <f t="shared" si="49"/>
        <v>239684.24034053597</v>
      </c>
      <c r="EJ37" s="144">
        <f t="shared" si="49"/>
        <v>123169.64921217645</v>
      </c>
      <c r="EK37" s="144">
        <f t="shared" si="49"/>
        <v>660591.93102182052</v>
      </c>
      <c r="EL37" s="144">
        <f t="shared" si="49"/>
        <v>121934.77324670694</v>
      </c>
      <c r="EM37" s="144">
        <f t="shared" si="49"/>
        <v>344759.37476439419</v>
      </c>
      <c r="EN37" s="144">
        <f t="shared" si="49"/>
        <v>101791.51922478119</v>
      </c>
      <c r="EO37" s="144">
        <f t="shared" si="49"/>
        <v>173789.49062848731</v>
      </c>
      <c r="EP37" s="144">
        <f t="shared" si="49"/>
        <v>316551.84217057115</v>
      </c>
      <c r="EQ37" s="144">
        <f t="shared" si="49"/>
        <v>655402.64847605699</v>
      </c>
      <c r="ER37" s="144">
        <f t="shared" si="49"/>
        <v>161189.12277911598</v>
      </c>
      <c r="ES37" s="144">
        <f t="shared" si="49"/>
        <v>657211.2703107791</v>
      </c>
      <c r="ET37" s="144">
        <f t="shared" si="49"/>
        <v>89063.013587245616</v>
      </c>
      <c r="EU37" s="144">
        <f t="shared" si="49"/>
        <v>250458.80434573189</v>
      </c>
      <c r="EV37" s="144">
        <f t="shared" si="49"/>
        <v>118363.00763335219</v>
      </c>
      <c r="EW37" s="144">
        <f t="shared" si="49"/>
        <v>721250.82704430888</v>
      </c>
      <c r="EX37" s="144">
        <f t="shared" si="49"/>
        <v>116621.00599683817</v>
      </c>
      <c r="EY37" s="144">
        <f t="shared" si="49"/>
        <v>362112.43608359422</v>
      </c>
      <c r="EZ37" s="144">
        <f t="shared" si="49"/>
        <v>96948.394660569174</v>
      </c>
      <c r="FA37" s="144">
        <f t="shared" si="49"/>
        <v>180025.7963642212</v>
      </c>
      <c r="FB37" s="144">
        <f t="shared" si="49"/>
        <v>323315.76764020958</v>
      </c>
      <c r="FC37" s="144">
        <f t="shared" si="49"/>
        <v>658717.02934975643</v>
      </c>
      <c r="FD37" s="144">
        <f t="shared" si="49"/>
        <v>148063.5068868642</v>
      </c>
      <c r="FE37" s="144">
        <f t="shared" si="49"/>
        <v>664033.52180785616</v>
      </c>
      <c r="FF37" s="144">
        <f t="shared" si="49"/>
        <v>83156.453809058512</v>
      </c>
      <c r="FG37" s="144">
        <f t="shared" si="49"/>
        <v>250577.95445557148</v>
      </c>
      <c r="FH37" s="144">
        <f t="shared" si="49"/>
        <v>111857.58468343533</v>
      </c>
      <c r="FI37" s="144">
        <f t="shared" si="49"/>
        <v>721545.61015841574</v>
      </c>
      <c r="FJ37" s="144">
        <f t="shared" si="49"/>
        <v>110145.17715079729</v>
      </c>
      <c r="FK37" s="144">
        <f t="shared" si="49"/>
        <v>365548.49023830728</v>
      </c>
      <c r="FL37" s="144">
        <f t="shared" si="49"/>
        <v>90519.156606459786</v>
      </c>
      <c r="FM37" s="144">
        <f t="shared" si="49"/>
        <v>180652.74907449342</v>
      </c>
      <c r="FN37" s="144">
        <f t="shared" si="49"/>
        <v>180652.74907449342</v>
      </c>
      <c r="FO37" s="144">
        <f t="shared" si="49"/>
        <v>180652.74907449342</v>
      </c>
      <c r="FP37" s="144">
        <f t="shared" si="49"/>
        <v>180652.74907449342</v>
      </c>
      <c r="FQ37" s="144">
        <f t="shared" si="49"/>
        <v>180652.74907449342</v>
      </c>
      <c r="FR37" s="144">
        <f t="shared" si="49"/>
        <v>180652.74907449342</v>
      </c>
      <c r="FS37" s="144">
        <f t="shared" si="49"/>
        <v>180652.74907449342</v>
      </c>
      <c r="FT37" s="144">
        <f t="shared" si="49"/>
        <v>180652.74907449342</v>
      </c>
      <c r="FU37" s="144">
        <f t="shared" si="49"/>
        <v>180652.74907449342</v>
      </c>
      <c r="FV37" s="144">
        <f t="shared" si="49"/>
        <v>180652.74907449342</v>
      </c>
      <c r="FW37" s="144">
        <f t="shared" si="49"/>
        <v>180652.74907449342</v>
      </c>
      <c r="FX37" s="144">
        <f t="shared" si="49"/>
        <v>180652.74907449342</v>
      </c>
      <c r="FY37" s="144">
        <f t="shared" si="49"/>
        <v>180652.74907449342</v>
      </c>
      <c r="FZ37" s="144">
        <f t="shared" si="49"/>
        <v>180652.74907449342</v>
      </c>
      <c r="GA37" s="144">
        <f t="shared" si="49"/>
        <v>180652.74907449342</v>
      </c>
      <c r="GB37" s="144">
        <f t="shared" ref="GB37:IM37" si="50">+GB33*GB22</f>
        <v>180652.74907449342</v>
      </c>
      <c r="GC37" s="144">
        <f t="shared" si="50"/>
        <v>180652.74907449342</v>
      </c>
      <c r="GD37" s="144">
        <f t="shared" si="50"/>
        <v>180652.74907449342</v>
      </c>
      <c r="GE37" s="144">
        <f t="shared" si="50"/>
        <v>180652.74907449342</v>
      </c>
      <c r="GF37" s="144">
        <f t="shared" si="50"/>
        <v>180652.74907449342</v>
      </c>
      <c r="GG37" s="144">
        <f t="shared" si="50"/>
        <v>180652.74907449342</v>
      </c>
      <c r="GH37" s="144">
        <f t="shared" si="50"/>
        <v>180652.74907449342</v>
      </c>
      <c r="GI37" s="144">
        <f t="shared" si="50"/>
        <v>180652.74907449342</v>
      </c>
      <c r="GJ37" s="144">
        <f t="shared" si="50"/>
        <v>180652.74907449342</v>
      </c>
      <c r="GK37" s="144">
        <f t="shared" si="50"/>
        <v>180652.74907449342</v>
      </c>
      <c r="GL37" s="144">
        <f t="shared" si="50"/>
        <v>180652.74907449342</v>
      </c>
      <c r="GM37" s="144">
        <f t="shared" si="50"/>
        <v>180652.74907449342</v>
      </c>
      <c r="GN37" s="144">
        <f t="shared" si="50"/>
        <v>180652.74907449342</v>
      </c>
      <c r="GO37" s="144">
        <f t="shared" si="50"/>
        <v>180652.74907449342</v>
      </c>
      <c r="GP37" s="144">
        <f t="shared" si="50"/>
        <v>180652.74907449342</v>
      </c>
      <c r="GQ37" s="144">
        <f t="shared" si="50"/>
        <v>180652.74907449342</v>
      </c>
      <c r="GR37" s="144">
        <f t="shared" si="50"/>
        <v>180652.74907449342</v>
      </c>
      <c r="GS37" s="144">
        <f t="shared" si="50"/>
        <v>180652.74907449342</v>
      </c>
      <c r="GT37" s="144">
        <f t="shared" si="50"/>
        <v>180652.74907449342</v>
      </c>
      <c r="GU37" s="144">
        <f t="shared" si="50"/>
        <v>180652.74907449342</v>
      </c>
      <c r="GV37" s="144">
        <f t="shared" si="50"/>
        <v>180652.74907449342</v>
      </c>
      <c r="GW37" s="144">
        <f t="shared" si="50"/>
        <v>180652.74907449342</v>
      </c>
      <c r="GX37" s="144">
        <f t="shared" si="50"/>
        <v>180652.74907449342</v>
      </c>
      <c r="GY37" s="144">
        <f t="shared" si="50"/>
        <v>180652.74907449342</v>
      </c>
      <c r="GZ37" s="144">
        <f t="shared" si="50"/>
        <v>180652.74907449342</v>
      </c>
      <c r="HA37" s="144">
        <f t="shared" si="50"/>
        <v>180652.74907449342</v>
      </c>
      <c r="HB37" s="144">
        <f t="shared" si="50"/>
        <v>180652.74907449342</v>
      </c>
      <c r="HC37" s="144">
        <f t="shared" si="50"/>
        <v>180652.74907449342</v>
      </c>
      <c r="HD37" s="144">
        <f t="shared" si="50"/>
        <v>180652.74907449342</v>
      </c>
      <c r="HE37" s="144">
        <f t="shared" si="50"/>
        <v>180652.74907449342</v>
      </c>
      <c r="HF37" s="144">
        <f t="shared" si="50"/>
        <v>180652.74907449342</v>
      </c>
      <c r="HG37" s="144">
        <f t="shared" si="50"/>
        <v>180652.74907449342</v>
      </c>
      <c r="HH37" s="144">
        <f t="shared" si="50"/>
        <v>180652.74907449342</v>
      </c>
      <c r="HI37" s="144">
        <f t="shared" si="50"/>
        <v>180652.74907449342</v>
      </c>
      <c r="HJ37" s="144">
        <f t="shared" si="50"/>
        <v>180652.74907449342</v>
      </c>
      <c r="HK37" s="144">
        <f t="shared" si="50"/>
        <v>180652.74907449342</v>
      </c>
      <c r="HL37" s="144">
        <f t="shared" si="50"/>
        <v>180652.74907449342</v>
      </c>
      <c r="HM37" s="144">
        <f t="shared" si="50"/>
        <v>180652.74907449342</v>
      </c>
      <c r="HN37" s="144">
        <f t="shared" si="50"/>
        <v>180652.74907449342</v>
      </c>
      <c r="HO37" s="144">
        <f t="shared" si="50"/>
        <v>180652.74907449342</v>
      </c>
      <c r="HP37" s="144">
        <f t="shared" si="50"/>
        <v>180652.74907449342</v>
      </c>
      <c r="HQ37" s="144">
        <f t="shared" si="50"/>
        <v>180652.74907449342</v>
      </c>
      <c r="HR37" s="144">
        <f t="shared" si="50"/>
        <v>180652.74907449342</v>
      </c>
      <c r="HS37" s="144">
        <f t="shared" si="50"/>
        <v>180652.74907449342</v>
      </c>
      <c r="HT37" s="144">
        <f t="shared" si="50"/>
        <v>180652.74907449342</v>
      </c>
      <c r="HU37" s="144">
        <f t="shared" si="50"/>
        <v>180652.74907449342</v>
      </c>
      <c r="HV37" s="144">
        <f t="shared" si="50"/>
        <v>180652.74907449342</v>
      </c>
      <c r="HW37" s="144">
        <f t="shared" si="50"/>
        <v>180652.74907449342</v>
      </c>
      <c r="HX37" s="144">
        <f t="shared" si="50"/>
        <v>180652.74907449342</v>
      </c>
      <c r="HY37" s="144">
        <f t="shared" si="50"/>
        <v>180652.74907449342</v>
      </c>
      <c r="HZ37" s="144">
        <f t="shared" si="50"/>
        <v>180652.74907449342</v>
      </c>
      <c r="IA37" s="144">
        <f t="shared" si="50"/>
        <v>180652.74907449342</v>
      </c>
      <c r="IB37" s="144">
        <f t="shared" si="50"/>
        <v>180652.74907449342</v>
      </c>
      <c r="IC37" s="144">
        <f t="shared" si="50"/>
        <v>180652.74907449342</v>
      </c>
      <c r="ID37" s="144">
        <f t="shared" si="50"/>
        <v>180652.74907449342</v>
      </c>
      <c r="IE37" s="144">
        <f t="shared" si="50"/>
        <v>180652.74907449342</v>
      </c>
      <c r="IF37" s="144">
        <f t="shared" si="50"/>
        <v>180652.74907449342</v>
      </c>
      <c r="IG37" s="144">
        <f t="shared" si="50"/>
        <v>180652.74907449342</v>
      </c>
      <c r="IH37" s="144">
        <f t="shared" si="50"/>
        <v>180652.74907449342</v>
      </c>
      <c r="II37" s="144">
        <f t="shared" si="50"/>
        <v>180652.74907449342</v>
      </c>
      <c r="IJ37" s="144">
        <f t="shared" si="50"/>
        <v>180652.74907449342</v>
      </c>
      <c r="IK37" s="144">
        <f t="shared" si="50"/>
        <v>180652.74907449342</v>
      </c>
      <c r="IL37" s="144">
        <f t="shared" si="50"/>
        <v>180652.74907449342</v>
      </c>
      <c r="IM37" s="144">
        <f t="shared" si="50"/>
        <v>180652.74907449342</v>
      </c>
      <c r="IN37" s="144">
        <f t="shared" ref="IN37:KJ37" si="51">+IN33*IN22</f>
        <v>180652.74907449342</v>
      </c>
      <c r="IO37" s="144">
        <f t="shared" si="51"/>
        <v>180652.74907449342</v>
      </c>
      <c r="IP37" s="144">
        <f t="shared" si="51"/>
        <v>180652.74907449342</v>
      </c>
      <c r="IQ37" s="144">
        <f t="shared" si="51"/>
        <v>180652.74907449342</v>
      </c>
      <c r="IR37" s="144">
        <f t="shared" si="51"/>
        <v>180652.74907449342</v>
      </c>
      <c r="IS37" s="144">
        <f t="shared" si="51"/>
        <v>180652.74907449342</v>
      </c>
      <c r="IT37" s="144">
        <f t="shared" si="51"/>
        <v>180652.74907449342</v>
      </c>
      <c r="IU37" s="144">
        <f t="shared" si="51"/>
        <v>180652.74907449342</v>
      </c>
      <c r="IV37" s="144">
        <f t="shared" si="51"/>
        <v>180652.74907449342</v>
      </c>
      <c r="IW37" s="144">
        <f t="shared" si="51"/>
        <v>180652.74907449342</v>
      </c>
      <c r="IX37" s="144">
        <f t="shared" si="51"/>
        <v>180652.74907449342</v>
      </c>
      <c r="IY37" s="144">
        <f t="shared" si="51"/>
        <v>180652.74907449342</v>
      </c>
      <c r="IZ37" s="144">
        <f t="shared" si="51"/>
        <v>180652.74907449342</v>
      </c>
      <c r="JA37" s="144">
        <f t="shared" si="51"/>
        <v>180652.74907449342</v>
      </c>
      <c r="JB37" s="144">
        <f t="shared" si="51"/>
        <v>180652.74907449342</v>
      </c>
      <c r="JC37" s="144">
        <f t="shared" si="51"/>
        <v>180652.74907449342</v>
      </c>
      <c r="JD37" s="144">
        <f t="shared" si="51"/>
        <v>180652.74907449342</v>
      </c>
      <c r="JE37" s="144">
        <f t="shared" si="51"/>
        <v>180652.74907449342</v>
      </c>
      <c r="JF37" s="144">
        <f t="shared" si="51"/>
        <v>180652.74907449342</v>
      </c>
      <c r="JG37" s="144">
        <f t="shared" si="51"/>
        <v>180652.74907449342</v>
      </c>
      <c r="JH37" s="144">
        <f t="shared" si="51"/>
        <v>180652.74907449342</v>
      </c>
      <c r="JI37" s="144">
        <f t="shared" si="51"/>
        <v>180652.74907449342</v>
      </c>
      <c r="JJ37" s="144">
        <f t="shared" si="51"/>
        <v>180652.74907449342</v>
      </c>
      <c r="JK37" s="144">
        <f t="shared" si="51"/>
        <v>180652.74907449342</v>
      </c>
      <c r="JL37" s="144">
        <f t="shared" si="51"/>
        <v>180652.74907449342</v>
      </c>
      <c r="JM37" s="144">
        <f t="shared" si="51"/>
        <v>180652.74907449342</v>
      </c>
      <c r="JN37" s="144">
        <f t="shared" si="51"/>
        <v>180652.74907449342</v>
      </c>
      <c r="JO37" s="144">
        <f t="shared" si="51"/>
        <v>180652.74907449342</v>
      </c>
      <c r="JP37" s="144">
        <f t="shared" si="51"/>
        <v>180652.74907449342</v>
      </c>
      <c r="JQ37" s="144">
        <f t="shared" si="51"/>
        <v>180652.74907449342</v>
      </c>
      <c r="JR37" s="144">
        <f t="shared" si="51"/>
        <v>180652.74907449342</v>
      </c>
      <c r="JS37" s="144">
        <f t="shared" si="51"/>
        <v>180652.74907449342</v>
      </c>
      <c r="JT37" s="144">
        <f t="shared" si="51"/>
        <v>180652.74907449342</v>
      </c>
      <c r="JU37" s="144">
        <f t="shared" si="51"/>
        <v>180652.74907449342</v>
      </c>
      <c r="JV37" s="144">
        <f t="shared" si="51"/>
        <v>180652.74907449342</v>
      </c>
      <c r="JW37" s="144">
        <f t="shared" si="51"/>
        <v>180652.74907449342</v>
      </c>
      <c r="JX37" s="144">
        <f t="shared" si="51"/>
        <v>180652.74907449342</v>
      </c>
      <c r="JY37" s="144">
        <f t="shared" si="51"/>
        <v>180652.74907449342</v>
      </c>
      <c r="JZ37" s="144">
        <f t="shared" si="51"/>
        <v>180652.74907449342</v>
      </c>
      <c r="KA37" s="144">
        <f t="shared" si="51"/>
        <v>180652.74907449342</v>
      </c>
      <c r="KB37" s="144">
        <f t="shared" si="51"/>
        <v>180652.74907449342</v>
      </c>
      <c r="KC37" s="144">
        <f t="shared" si="51"/>
        <v>180652.74907449342</v>
      </c>
      <c r="KD37" s="144">
        <f t="shared" si="51"/>
        <v>180652.74907449342</v>
      </c>
      <c r="KE37" s="144">
        <f t="shared" si="51"/>
        <v>180652.74907449342</v>
      </c>
      <c r="KF37" s="144">
        <f t="shared" si="51"/>
        <v>180652.74907449342</v>
      </c>
      <c r="KG37" s="144">
        <f t="shared" si="51"/>
        <v>180652.74907449342</v>
      </c>
      <c r="KH37" s="144">
        <f t="shared" si="51"/>
        <v>180652.74907449342</v>
      </c>
      <c r="KI37" s="144">
        <f t="shared" si="51"/>
        <v>180652.74907449342</v>
      </c>
      <c r="KJ37" s="144">
        <f t="shared" si="51"/>
        <v>66239.341327314251</v>
      </c>
    </row>
    <row r="38" spans="1:296" s="106" customFormat="1" x14ac:dyDescent="0.3">
      <c r="A38" s="412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104"/>
      <c r="DV38" s="104"/>
      <c r="DW38" s="104"/>
      <c r="DX38" s="104"/>
      <c r="DY38" s="104"/>
      <c r="DZ38" s="104"/>
      <c r="EA38" s="104"/>
      <c r="EB38" s="104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04"/>
      <c r="EZ38" s="104"/>
      <c r="FA38" s="104"/>
      <c r="FB38" s="104"/>
      <c r="FC38" s="104"/>
      <c r="FD38" s="104"/>
      <c r="FE38" s="104"/>
      <c r="FF38" s="104"/>
      <c r="FG38" s="104"/>
      <c r="FH38" s="104"/>
      <c r="FI38" s="104"/>
      <c r="FJ38" s="104"/>
      <c r="FK38" s="104"/>
      <c r="FL38" s="104"/>
      <c r="FM38" s="104"/>
      <c r="FN38" s="104"/>
      <c r="FO38" s="104"/>
      <c r="FP38" s="104"/>
      <c r="FQ38" s="104"/>
      <c r="FR38" s="104"/>
      <c r="FS38" s="104"/>
      <c r="FT38" s="104"/>
      <c r="FU38" s="104"/>
      <c r="FV38" s="104"/>
      <c r="FW38" s="104"/>
      <c r="FX38" s="104"/>
      <c r="FY38" s="104"/>
      <c r="FZ38" s="104"/>
      <c r="GA38" s="104"/>
      <c r="GB38" s="104"/>
      <c r="GC38" s="104"/>
      <c r="GD38" s="104"/>
      <c r="GE38" s="104"/>
      <c r="GF38" s="104"/>
      <c r="GG38" s="104"/>
      <c r="GH38" s="104"/>
      <c r="GI38" s="104"/>
      <c r="GJ38" s="104"/>
      <c r="GK38" s="104"/>
      <c r="GL38" s="104"/>
      <c r="GM38" s="104"/>
      <c r="GN38" s="104"/>
      <c r="GO38" s="104"/>
      <c r="GP38" s="104"/>
      <c r="GQ38" s="104"/>
      <c r="GR38" s="104"/>
      <c r="GS38" s="104"/>
      <c r="GT38" s="104"/>
      <c r="GU38" s="104"/>
      <c r="GV38" s="104"/>
      <c r="GW38" s="104"/>
      <c r="GX38" s="104"/>
      <c r="GY38" s="104"/>
      <c r="GZ38" s="104"/>
      <c r="HA38" s="104"/>
      <c r="HB38" s="104"/>
      <c r="HC38" s="104"/>
      <c r="HD38" s="104"/>
      <c r="HE38" s="104"/>
      <c r="HF38" s="104"/>
      <c r="HG38" s="104"/>
      <c r="HH38" s="104"/>
      <c r="HI38" s="104"/>
      <c r="HJ38" s="104"/>
      <c r="HK38" s="104"/>
      <c r="HL38" s="104"/>
      <c r="HM38" s="104"/>
      <c r="HN38" s="104"/>
      <c r="HO38" s="104"/>
      <c r="HP38" s="104"/>
      <c r="HQ38" s="104"/>
      <c r="HR38" s="104"/>
      <c r="HS38" s="104"/>
      <c r="HT38" s="104"/>
      <c r="HU38" s="104"/>
      <c r="HV38" s="104"/>
      <c r="HW38" s="104"/>
      <c r="HX38" s="104"/>
      <c r="HY38" s="104"/>
      <c r="HZ38" s="104"/>
      <c r="IA38" s="104"/>
      <c r="IB38" s="104"/>
      <c r="IC38" s="104"/>
      <c r="ID38" s="104"/>
      <c r="IE38" s="104"/>
      <c r="IF38" s="104"/>
      <c r="IG38" s="104"/>
      <c r="IH38" s="104"/>
      <c r="II38" s="104"/>
      <c r="IJ38" s="104"/>
      <c r="IK38" s="104"/>
      <c r="IL38" s="104"/>
      <c r="IM38" s="104"/>
      <c r="IN38" s="104"/>
      <c r="IO38" s="104"/>
      <c r="IP38" s="104"/>
      <c r="IQ38" s="104"/>
      <c r="IR38" s="104"/>
      <c r="IS38" s="104"/>
      <c r="IT38" s="104"/>
      <c r="IU38" s="104"/>
      <c r="IV38" s="104"/>
      <c r="IW38" s="104"/>
      <c r="IX38" s="104"/>
      <c r="IY38" s="104"/>
      <c r="IZ38" s="104"/>
      <c r="JA38" s="104"/>
      <c r="JB38" s="104"/>
      <c r="JC38" s="104"/>
      <c r="JD38" s="104"/>
      <c r="JE38" s="104"/>
      <c r="JF38" s="104"/>
      <c r="JG38" s="104"/>
      <c r="JH38" s="104"/>
      <c r="JI38" s="104"/>
      <c r="JJ38" s="104"/>
      <c r="JK38" s="104"/>
      <c r="JL38" s="104"/>
      <c r="JM38" s="104"/>
      <c r="JN38" s="104"/>
      <c r="JO38" s="104"/>
      <c r="JP38" s="104"/>
      <c r="JQ38" s="104"/>
      <c r="JR38" s="104"/>
      <c r="JS38" s="104"/>
      <c r="JT38" s="104"/>
      <c r="JU38" s="104"/>
      <c r="JV38" s="104"/>
      <c r="JW38" s="104"/>
      <c r="JX38" s="104"/>
      <c r="JY38" s="104"/>
      <c r="JZ38" s="104"/>
      <c r="KA38" s="104"/>
      <c r="KB38" s="104"/>
      <c r="KC38" s="104"/>
      <c r="KD38" s="104"/>
      <c r="KE38" s="104"/>
      <c r="KF38" s="104"/>
      <c r="KG38" s="104"/>
      <c r="KH38" s="104"/>
      <c r="KI38" s="104"/>
      <c r="KJ38" s="104"/>
    </row>
    <row r="39" spans="1:296" s="106" customFormat="1" x14ac:dyDescent="0.3">
      <c r="A39" s="412" t="s">
        <v>538</v>
      </c>
      <c r="BD39" s="104">
        <f t="shared" ref="BD39:DO39" si="52">+BD33-BD34-BD35-BD36-BD37</f>
        <v>0</v>
      </c>
      <c r="BE39" s="104">
        <f t="shared" si="52"/>
        <v>0</v>
      </c>
      <c r="BF39" s="104">
        <f t="shared" si="52"/>
        <v>0</v>
      </c>
      <c r="BG39" s="104">
        <f t="shared" si="52"/>
        <v>0</v>
      </c>
      <c r="BH39" s="104">
        <f t="shared" si="52"/>
        <v>0</v>
      </c>
      <c r="BI39" s="104">
        <f t="shared" si="52"/>
        <v>0</v>
      </c>
      <c r="BJ39" s="104">
        <f t="shared" si="52"/>
        <v>0</v>
      </c>
      <c r="BK39" s="104">
        <f t="shared" si="52"/>
        <v>0</v>
      </c>
      <c r="BL39" s="104">
        <f t="shared" si="52"/>
        <v>0</v>
      </c>
      <c r="BM39" s="104">
        <f t="shared" si="52"/>
        <v>0</v>
      </c>
      <c r="BN39" s="104">
        <f t="shared" si="52"/>
        <v>0</v>
      </c>
      <c r="BO39" s="104">
        <f t="shared" si="52"/>
        <v>0</v>
      </c>
      <c r="BP39" s="104">
        <f t="shared" si="52"/>
        <v>0</v>
      </c>
      <c r="BQ39" s="104">
        <f t="shared" si="52"/>
        <v>0</v>
      </c>
      <c r="BR39" s="104">
        <f t="shared" si="52"/>
        <v>0</v>
      </c>
      <c r="BS39" s="104">
        <f t="shared" si="52"/>
        <v>0</v>
      </c>
      <c r="BT39" s="104">
        <f t="shared" si="52"/>
        <v>0</v>
      </c>
      <c r="BU39" s="104">
        <f t="shared" si="52"/>
        <v>0</v>
      </c>
      <c r="BV39" s="104">
        <f t="shared" si="52"/>
        <v>0</v>
      </c>
      <c r="BW39" s="104">
        <f t="shared" si="52"/>
        <v>0</v>
      </c>
      <c r="BX39" s="104">
        <f t="shared" si="52"/>
        <v>0</v>
      </c>
      <c r="BY39" s="104">
        <f t="shared" si="52"/>
        <v>0</v>
      </c>
      <c r="BZ39" s="104">
        <f t="shared" si="52"/>
        <v>0</v>
      </c>
      <c r="CA39" s="104">
        <f t="shared" si="52"/>
        <v>0</v>
      </c>
      <c r="CB39" s="104">
        <f t="shared" si="52"/>
        <v>0</v>
      </c>
      <c r="CC39" s="104">
        <f t="shared" si="52"/>
        <v>0</v>
      </c>
      <c r="CD39" s="104">
        <f t="shared" si="52"/>
        <v>0</v>
      </c>
      <c r="CE39" s="104">
        <f t="shared" si="52"/>
        <v>0</v>
      </c>
      <c r="CF39" s="104">
        <f t="shared" si="52"/>
        <v>0</v>
      </c>
      <c r="CG39" s="104">
        <f t="shared" si="52"/>
        <v>0</v>
      </c>
      <c r="CH39" s="104">
        <f t="shared" si="52"/>
        <v>0</v>
      </c>
      <c r="CI39" s="104">
        <f t="shared" si="52"/>
        <v>0</v>
      </c>
      <c r="CJ39" s="104">
        <f t="shared" si="52"/>
        <v>0</v>
      </c>
      <c r="CK39" s="104">
        <f t="shared" si="52"/>
        <v>0</v>
      </c>
      <c r="CL39" s="104">
        <f t="shared" si="52"/>
        <v>0</v>
      </c>
      <c r="CM39" s="104">
        <f t="shared" si="52"/>
        <v>0</v>
      </c>
      <c r="CN39" s="104">
        <f t="shared" si="52"/>
        <v>0</v>
      </c>
      <c r="CO39" s="104">
        <f t="shared" si="52"/>
        <v>0</v>
      </c>
      <c r="CP39" s="104">
        <f t="shared" si="52"/>
        <v>0</v>
      </c>
      <c r="CQ39" s="104">
        <f t="shared" si="52"/>
        <v>0</v>
      </c>
      <c r="CR39" s="104">
        <f t="shared" si="52"/>
        <v>0</v>
      </c>
      <c r="CS39" s="104">
        <f t="shared" si="52"/>
        <v>0</v>
      </c>
      <c r="CT39" s="104">
        <f t="shared" si="52"/>
        <v>0</v>
      </c>
      <c r="CU39" s="104">
        <f t="shared" si="52"/>
        <v>0</v>
      </c>
      <c r="CV39" s="104">
        <f t="shared" si="52"/>
        <v>0</v>
      </c>
      <c r="CW39" s="104">
        <f t="shared" si="52"/>
        <v>0</v>
      </c>
      <c r="CX39" s="104">
        <f t="shared" si="52"/>
        <v>0</v>
      </c>
      <c r="CY39" s="104">
        <f t="shared" si="52"/>
        <v>0</v>
      </c>
      <c r="CZ39" s="104">
        <f t="shared" si="52"/>
        <v>0</v>
      </c>
      <c r="DA39" s="104">
        <f t="shared" si="52"/>
        <v>0</v>
      </c>
      <c r="DB39" s="104">
        <f t="shared" si="52"/>
        <v>0</v>
      </c>
      <c r="DC39" s="104">
        <f t="shared" si="52"/>
        <v>0</v>
      </c>
      <c r="DD39" s="104">
        <f t="shared" si="52"/>
        <v>0</v>
      </c>
      <c r="DE39" s="104">
        <f t="shared" si="52"/>
        <v>0</v>
      </c>
      <c r="DF39" s="104">
        <f t="shared" si="52"/>
        <v>4.6566128730773926E-10</v>
      </c>
      <c r="DG39" s="104">
        <f t="shared" si="52"/>
        <v>0</v>
      </c>
      <c r="DH39" s="104">
        <f t="shared" si="52"/>
        <v>0</v>
      </c>
      <c r="DI39" s="104">
        <f t="shared" si="52"/>
        <v>-4.6566128730773926E-10</v>
      </c>
      <c r="DJ39" s="104">
        <f t="shared" si="52"/>
        <v>-3.4924596548080444E-10</v>
      </c>
      <c r="DK39" s="104">
        <f t="shared" si="52"/>
        <v>-1.1641532182693481E-10</v>
      </c>
      <c r="DL39" s="104">
        <f t="shared" si="52"/>
        <v>-3.4924596548080444E-10</v>
      </c>
      <c r="DM39" s="104">
        <f t="shared" si="52"/>
        <v>-4.6566128730773926E-10</v>
      </c>
      <c r="DN39" s="104">
        <f t="shared" si="52"/>
        <v>3.4924596548080444E-10</v>
      </c>
      <c r="DO39" s="104">
        <f t="shared" si="52"/>
        <v>2.3283064365386963E-10</v>
      </c>
      <c r="DP39" s="104">
        <f t="shared" ref="DP39:GA39" si="53">+DP33-DP34-DP35-DP36-DP37</f>
        <v>2.3283064365386963E-10</v>
      </c>
      <c r="DQ39" s="104">
        <f t="shared" si="53"/>
        <v>-2.3283064365386963E-10</v>
      </c>
      <c r="DR39" s="104">
        <f t="shared" si="53"/>
        <v>-9.3132257461547852E-10</v>
      </c>
      <c r="DS39" s="104">
        <f t="shared" si="53"/>
        <v>0</v>
      </c>
      <c r="DT39" s="104">
        <f t="shared" si="53"/>
        <v>4.6566128730773926E-10</v>
      </c>
      <c r="DU39" s="104">
        <f t="shared" si="53"/>
        <v>4.6566128730773926E-10</v>
      </c>
      <c r="DV39" s="104">
        <f t="shared" si="53"/>
        <v>1.3969838619232178E-9</v>
      </c>
      <c r="DW39" s="104">
        <f t="shared" si="53"/>
        <v>0</v>
      </c>
      <c r="DX39" s="104">
        <f t="shared" si="53"/>
        <v>2.3283064365386963E-10</v>
      </c>
      <c r="DY39" s="104">
        <f t="shared" si="53"/>
        <v>9.3132257461547852E-10</v>
      </c>
      <c r="DZ39" s="104">
        <f t="shared" si="53"/>
        <v>0</v>
      </c>
      <c r="EA39" s="104">
        <f t="shared" si="53"/>
        <v>0</v>
      </c>
      <c r="EB39" s="104">
        <f t="shared" si="53"/>
        <v>1.1641532182693481E-9</v>
      </c>
      <c r="EC39" s="104">
        <f t="shared" si="53"/>
        <v>0</v>
      </c>
      <c r="ED39" s="104">
        <f t="shared" si="53"/>
        <v>0</v>
      </c>
      <c r="EE39" s="104">
        <f t="shared" si="53"/>
        <v>0</v>
      </c>
      <c r="EF39" s="104">
        <f t="shared" si="53"/>
        <v>0</v>
      </c>
      <c r="EG39" s="104">
        <f t="shared" si="53"/>
        <v>0</v>
      </c>
      <c r="EH39" s="104">
        <f t="shared" si="53"/>
        <v>-4.5110937207937241E-10</v>
      </c>
      <c r="EI39" s="104">
        <f t="shared" si="53"/>
        <v>4.9476511776447296E-10</v>
      </c>
      <c r="EJ39" s="104">
        <f t="shared" si="53"/>
        <v>6.9849193096160889E-10</v>
      </c>
      <c r="EK39" s="104">
        <f t="shared" si="53"/>
        <v>0</v>
      </c>
      <c r="EL39" s="104">
        <f t="shared" si="53"/>
        <v>-4.8021320253610611E-10</v>
      </c>
      <c r="EM39" s="104">
        <f t="shared" si="53"/>
        <v>-6.4028427004814148E-10</v>
      </c>
      <c r="EN39" s="104">
        <f t="shared" si="53"/>
        <v>8.149072527885437E-10</v>
      </c>
      <c r="EO39" s="104">
        <f t="shared" si="53"/>
        <v>5.8207660913467407E-10</v>
      </c>
      <c r="EP39" s="104">
        <f t="shared" si="53"/>
        <v>0</v>
      </c>
      <c r="EQ39" s="104">
        <f t="shared" si="53"/>
        <v>-1.1641532182693481E-9</v>
      </c>
      <c r="ER39" s="104">
        <f t="shared" si="53"/>
        <v>0</v>
      </c>
      <c r="ES39" s="104">
        <f t="shared" si="53"/>
        <v>0</v>
      </c>
      <c r="ET39" s="104">
        <f t="shared" si="53"/>
        <v>3.3469405025243759E-10</v>
      </c>
      <c r="EU39" s="104">
        <f t="shared" si="53"/>
        <v>0</v>
      </c>
      <c r="EV39" s="104">
        <f t="shared" si="53"/>
        <v>0</v>
      </c>
      <c r="EW39" s="104">
        <f t="shared" si="53"/>
        <v>0</v>
      </c>
      <c r="EX39" s="104">
        <f t="shared" si="53"/>
        <v>2.7648638933897018E-10</v>
      </c>
      <c r="EY39" s="104">
        <f t="shared" si="53"/>
        <v>0</v>
      </c>
      <c r="EZ39" s="104">
        <f t="shared" si="53"/>
        <v>3.2014213502407074E-10</v>
      </c>
      <c r="FA39" s="104">
        <f t="shared" si="53"/>
        <v>-4.0745362639427185E-10</v>
      </c>
      <c r="FB39" s="104">
        <f t="shared" si="53"/>
        <v>1.1059455573558807E-9</v>
      </c>
      <c r="FC39" s="104">
        <f t="shared" si="53"/>
        <v>0</v>
      </c>
      <c r="FD39" s="104">
        <f t="shared" si="53"/>
        <v>0</v>
      </c>
      <c r="FE39" s="104">
        <f t="shared" si="53"/>
        <v>0</v>
      </c>
      <c r="FF39" s="104">
        <f t="shared" si="53"/>
        <v>-2.1827872842550278E-10</v>
      </c>
      <c r="FG39" s="104">
        <f t="shared" si="53"/>
        <v>-9.3132257461547852E-10</v>
      </c>
      <c r="FH39" s="104">
        <f t="shared" si="53"/>
        <v>0</v>
      </c>
      <c r="FI39" s="104">
        <f t="shared" si="53"/>
        <v>1.1641532182693481E-9</v>
      </c>
      <c r="FJ39" s="104">
        <f t="shared" si="53"/>
        <v>-1.8917489796876907E-10</v>
      </c>
      <c r="FK39" s="104">
        <f t="shared" si="53"/>
        <v>0</v>
      </c>
      <c r="FL39" s="104">
        <f t="shared" si="53"/>
        <v>0</v>
      </c>
      <c r="FM39" s="104">
        <f t="shared" si="53"/>
        <v>2.3283064365386963E-10</v>
      </c>
      <c r="FN39" s="104">
        <f t="shared" si="53"/>
        <v>2.3283064365386963E-10</v>
      </c>
      <c r="FO39" s="104">
        <f t="shared" si="53"/>
        <v>2.3283064365386963E-10</v>
      </c>
      <c r="FP39" s="104">
        <f t="shared" si="53"/>
        <v>2.3283064365386963E-10</v>
      </c>
      <c r="FQ39" s="104">
        <f t="shared" si="53"/>
        <v>2.3283064365386963E-10</v>
      </c>
      <c r="FR39" s="104">
        <f t="shared" si="53"/>
        <v>2.3283064365386963E-10</v>
      </c>
      <c r="FS39" s="104">
        <f t="shared" si="53"/>
        <v>2.3283064365386963E-10</v>
      </c>
      <c r="FT39" s="104">
        <f t="shared" si="53"/>
        <v>2.3283064365386963E-10</v>
      </c>
      <c r="FU39" s="104">
        <f t="shared" si="53"/>
        <v>2.3283064365386963E-10</v>
      </c>
      <c r="FV39" s="104">
        <f t="shared" si="53"/>
        <v>2.3283064365386963E-10</v>
      </c>
      <c r="FW39" s="104">
        <f t="shared" si="53"/>
        <v>2.3283064365386963E-10</v>
      </c>
      <c r="FX39" s="104">
        <f t="shared" si="53"/>
        <v>2.3283064365386963E-10</v>
      </c>
      <c r="FY39" s="104">
        <f t="shared" si="53"/>
        <v>2.3283064365386963E-10</v>
      </c>
      <c r="FZ39" s="104">
        <f t="shared" si="53"/>
        <v>2.3283064365386963E-10</v>
      </c>
      <c r="GA39" s="104">
        <f t="shared" si="53"/>
        <v>2.3283064365386963E-10</v>
      </c>
      <c r="GB39" s="104">
        <f t="shared" ref="GB39:IM39" si="54">+GB33-GB34-GB35-GB36-GB37</f>
        <v>2.3283064365386963E-10</v>
      </c>
      <c r="GC39" s="104">
        <f t="shared" si="54"/>
        <v>2.3283064365386963E-10</v>
      </c>
      <c r="GD39" s="104">
        <f t="shared" si="54"/>
        <v>2.3283064365386963E-10</v>
      </c>
      <c r="GE39" s="104">
        <f t="shared" si="54"/>
        <v>2.3283064365386963E-10</v>
      </c>
      <c r="GF39" s="104">
        <f t="shared" si="54"/>
        <v>2.3283064365386963E-10</v>
      </c>
      <c r="GG39" s="104">
        <f t="shared" si="54"/>
        <v>2.3283064365386963E-10</v>
      </c>
      <c r="GH39" s="104">
        <f t="shared" si="54"/>
        <v>2.3283064365386963E-10</v>
      </c>
      <c r="GI39" s="104">
        <f t="shared" si="54"/>
        <v>2.3283064365386963E-10</v>
      </c>
      <c r="GJ39" s="104">
        <f t="shared" si="54"/>
        <v>2.3283064365386963E-10</v>
      </c>
      <c r="GK39" s="104">
        <f t="shared" si="54"/>
        <v>2.3283064365386963E-10</v>
      </c>
      <c r="GL39" s="104">
        <f t="shared" si="54"/>
        <v>2.3283064365386963E-10</v>
      </c>
      <c r="GM39" s="104">
        <f t="shared" si="54"/>
        <v>2.3283064365386963E-10</v>
      </c>
      <c r="GN39" s="104">
        <f t="shared" si="54"/>
        <v>2.3283064365386963E-10</v>
      </c>
      <c r="GO39" s="104">
        <f t="shared" si="54"/>
        <v>2.3283064365386963E-10</v>
      </c>
      <c r="GP39" s="104">
        <f t="shared" si="54"/>
        <v>2.3283064365386963E-10</v>
      </c>
      <c r="GQ39" s="104">
        <f t="shared" si="54"/>
        <v>2.3283064365386963E-10</v>
      </c>
      <c r="GR39" s="104">
        <f t="shared" si="54"/>
        <v>2.3283064365386963E-10</v>
      </c>
      <c r="GS39" s="104">
        <f t="shared" si="54"/>
        <v>2.3283064365386963E-10</v>
      </c>
      <c r="GT39" s="104">
        <f t="shared" si="54"/>
        <v>2.3283064365386963E-10</v>
      </c>
      <c r="GU39" s="104">
        <f t="shared" si="54"/>
        <v>2.3283064365386963E-10</v>
      </c>
      <c r="GV39" s="104">
        <f t="shared" si="54"/>
        <v>2.3283064365386963E-10</v>
      </c>
      <c r="GW39" s="104">
        <f t="shared" si="54"/>
        <v>2.3283064365386963E-10</v>
      </c>
      <c r="GX39" s="104">
        <f t="shared" si="54"/>
        <v>2.3283064365386963E-10</v>
      </c>
      <c r="GY39" s="104">
        <f t="shared" si="54"/>
        <v>2.3283064365386963E-10</v>
      </c>
      <c r="GZ39" s="104">
        <f t="shared" si="54"/>
        <v>2.3283064365386963E-10</v>
      </c>
      <c r="HA39" s="104">
        <f t="shared" si="54"/>
        <v>2.3283064365386963E-10</v>
      </c>
      <c r="HB39" s="104">
        <f t="shared" si="54"/>
        <v>2.3283064365386963E-10</v>
      </c>
      <c r="HC39" s="104">
        <f t="shared" si="54"/>
        <v>2.3283064365386963E-10</v>
      </c>
      <c r="HD39" s="104">
        <f t="shared" si="54"/>
        <v>2.3283064365386963E-10</v>
      </c>
      <c r="HE39" s="104">
        <f t="shared" si="54"/>
        <v>2.3283064365386963E-10</v>
      </c>
      <c r="HF39" s="104">
        <f t="shared" si="54"/>
        <v>2.3283064365386963E-10</v>
      </c>
      <c r="HG39" s="104">
        <f t="shared" si="54"/>
        <v>2.3283064365386963E-10</v>
      </c>
      <c r="HH39" s="104">
        <f t="shared" si="54"/>
        <v>2.3283064365386963E-10</v>
      </c>
      <c r="HI39" s="104">
        <f t="shared" si="54"/>
        <v>2.3283064365386963E-10</v>
      </c>
      <c r="HJ39" s="104">
        <f t="shared" si="54"/>
        <v>2.3283064365386963E-10</v>
      </c>
      <c r="HK39" s="104">
        <f t="shared" si="54"/>
        <v>2.3283064365386963E-10</v>
      </c>
      <c r="HL39" s="104">
        <f t="shared" si="54"/>
        <v>2.3283064365386963E-10</v>
      </c>
      <c r="HM39" s="104">
        <f t="shared" si="54"/>
        <v>2.3283064365386963E-10</v>
      </c>
      <c r="HN39" s="104">
        <f t="shared" si="54"/>
        <v>2.3283064365386963E-10</v>
      </c>
      <c r="HO39" s="104">
        <f t="shared" si="54"/>
        <v>2.3283064365386963E-10</v>
      </c>
      <c r="HP39" s="104">
        <f t="shared" si="54"/>
        <v>2.3283064365386963E-10</v>
      </c>
      <c r="HQ39" s="104">
        <f t="shared" si="54"/>
        <v>2.3283064365386963E-10</v>
      </c>
      <c r="HR39" s="104">
        <f t="shared" si="54"/>
        <v>2.3283064365386963E-10</v>
      </c>
      <c r="HS39" s="104">
        <f t="shared" si="54"/>
        <v>2.3283064365386963E-10</v>
      </c>
      <c r="HT39" s="104">
        <f t="shared" si="54"/>
        <v>2.3283064365386963E-10</v>
      </c>
      <c r="HU39" s="104">
        <f t="shared" si="54"/>
        <v>2.3283064365386963E-10</v>
      </c>
      <c r="HV39" s="104">
        <f t="shared" si="54"/>
        <v>2.3283064365386963E-10</v>
      </c>
      <c r="HW39" s="104">
        <f t="shared" si="54"/>
        <v>2.3283064365386963E-10</v>
      </c>
      <c r="HX39" s="104">
        <f t="shared" si="54"/>
        <v>2.3283064365386963E-10</v>
      </c>
      <c r="HY39" s="104">
        <f t="shared" si="54"/>
        <v>2.3283064365386963E-10</v>
      </c>
      <c r="HZ39" s="104">
        <f t="shared" si="54"/>
        <v>2.3283064365386963E-10</v>
      </c>
      <c r="IA39" s="104">
        <f t="shared" si="54"/>
        <v>2.3283064365386963E-10</v>
      </c>
      <c r="IB39" s="104">
        <f t="shared" si="54"/>
        <v>2.3283064365386963E-10</v>
      </c>
      <c r="IC39" s="104">
        <f t="shared" si="54"/>
        <v>2.3283064365386963E-10</v>
      </c>
      <c r="ID39" s="104">
        <f t="shared" si="54"/>
        <v>2.3283064365386963E-10</v>
      </c>
      <c r="IE39" s="104">
        <f t="shared" si="54"/>
        <v>2.3283064365386963E-10</v>
      </c>
      <c r="IF39" s="104">
        <f t="shared" si="54"/>
        <v>2.3283064365386963E-10</v>
      </c>
      <c r="IG39" s="104">
        <f t="shared" si="54"/>
        <v>2.3283064365386963E-10</v>
      </c>
      <c r="IH39" s="104">
        <f t="shared" si="54"/>
        <v>2.3283064365386963E-10</v>
      </c>
      <c r="II39" s="104">
        <f t="shared" si="54"/>
        <v>2.3283064365386963E-10</v>
      </c>
      <c r="IJ39" s="104">
        <f t="shared" si="54"/>
        <v>2.3283064365386963E-10</v>
      </c>
      <c r="IK39" s="104">
        <f t="shared" si="54"/>
        <v>2.3283064365386963E-10</v>
      </c>
      <c r="IL39" s="104">
        <f t="shared" si="54"/>
        <v>2.3283064365386963E-10</v>
      </c>
      <c r="IM39" s="104">
        <f t="shared" si="54"/>
        <v>2.3283064365386963E-10</v>
      </c>
      <c r="IN39" s="104">
        <f t="shared" ref="IN39:KJ39" si="55">+IN33-IN34-IN35-IN36-IN37</f>
        <v>2.3283064365386963E-10</v>
      </c>
      <c r="IO39" s="104">
        <f t="shared" si="55"/>
        <v>2.3283064365386963E-10</v>
      </c>
      <c r="IP39" s="104">
        <f t="shared" si="55"/>
        <v>2.3283064365386963E-10</v>
      </c>
      <c r="IQ39" s="104">
        <f t="shared" si="55"/>
        <v>2.3283064365386963E-10</v>
      </c>
      <c r="IR39" s="104">
        <f t="shared" si="55"/>
        <v>2.3283064365386963E-10</v>
      </c>
      <c r="IS39" s="104">
        <f t="shared" si="55"/>
        <v>2.3283064365386963E-10</v>
      </c>
      <c r="IT39" s="104">
        <f t="shared" si="55"/>
        <v>2.3283064365386963E-10</v>
      </c>
      <c r="IU39" s="104">
        <f t="shared" si="55"/>
        <v>2.3283064365386963E-10</v>
      </c>
      <c r="IV39" s="104">
        <f t="shared" si="55"/>
        <v>2.3283064365386963E-10</v>
      </c>
      <c r="IW39" s="104">
        <f t="shared" si="55"/>
        <v>2.3283064365386963E-10</v>
      </c>
      <c r="IX39" s="104">
        <f t="shared" si="55"/>
        <v>2.3283064365386963E-10</v>
      </c>
      <c r="IY39" s="104">
        <f t="shared" si="55"/>
        <v>2.3283064365386963E-10</v>
      </c>
      <c r="IZ39" s="104">
        <f t="shared" si="55"/>
        <v>2.3283064365386963E-10</v>
      </c>
      <c r="JA39" s="104">
        <f t="shared" si="55"/>
        <v>2.3283064365386963E-10</v>
      </c>
      <c r="JB39" s="104">
        <f t="shared" si="55"/>
        <v>2.3283064365386963E-10</v>
      </c>
      <c r="JC39" s="104">
        <f t="shared" si="55"/>
        <v>2.3283064365386963E-10</v>
      </c>
      <c r="JD39" s="104">
        <f t="shared" si="55"/>
        <v>2.3283064365386963E-10</v>
      </c>
      <c r="JE39" s="104">
        <f t="shared" si="55"/>
        <v>2.3283064365386963E-10</v>
      </c>
      <c r="JF39" s="104">
        <f t="shared" si="55"/>
        <v>2.3283064365386963E-10</v>
      </c>
      <c r="JG39" s="104">
        <f t="shared" si="55"/>
        <v>2.3283064365386963E-10</v>
      </c>
      <c r="JH39" s="104">
        <f t="shared" si="55"/>
        <v>2.3283064365386963E-10</v>
      </c>
      <c r="JI39" s="104">
        <f t="shared" si="55"/>
        <v>2.3283064365386963E-10</v>
      </c>
      <c r="JJ39" s="104">
        <f t="shared" si="55"/>
        <v>2.3283064365386963E-10</v>
      </c>
      <c r="JK39" s="104">
        <f t="shared" si="55"/>
        <v>2.3283064365386963E-10</v>
      </c>
      <c r="JL39" s="104">
        <f t="shared" si="55"/>
        <v>2.3283064365386963E-10</v>
      </c>
      <c r="JM39" s="104">
        <f t="shared" si="55"/>
        <v>2.3283064365386963E-10</v>
      </c>
      <c r="JN39" s="104">
        <f t="shared" si="55"/>
        <v>2.3283064365386963E-10</v>
      </c>
      <c r="JO39" s="104">
        <f t="shared" si="55"/>
        <v>2.3283064365386963E-10</v>
      </c>
      <c r="JP39" s="104">
        <f t="shared" si="55"/>
        <v>2.3283064365386963E-10</v>
      </c>
      <c r="JQ39" s="104">
        <f t="shared" si="55"/>
        <v>2.3283064365386963E-10</v>
      </c>
      <c r="JR39" s="104">
        <f t="shared" si="55"/>
        <v>2.3283064365386963E-10</v>
      </c>
      <c r="JS39" s="104">
        <f t="shared" si="55"/>
        <v>2.3283064365386963E-10</v>
      </c>
      <c r="JT39" s="104">
        <f t="shared" si="55"/>
        <v>2.3283064365386963E-10</v>
      </c>
      <c r="JU39" s="104">
        <f t="shared" si="55"/>
        <v>2.3283064365386963E-10</v>
      </c>
      <c r="JV39" s="104">
        <f t="shared" si="55"/>
        <v>2.3283064365386963E-10</v>
      </c>
      <c r="JW39" s="104">
        <f t="shared" si="55"/>
        <v>2.3283064365386963E-10</v>
      </c>
      <c r="JX39" s="104">
        <f t="shared" si="55"/>
        <v>2.3283064365386963E-10</v>
      </c>
      <c r="JY39" s="104">
        <f t="shared" si="55"/>
        <v>2.3283064365386963E-10</v>
      </c>
      <c r="JZ39" s="104">
        <f t="shared" si="55"/>
        <v>2.3283064365386963E-10</v>
      </c>
      <c r="KA39" s="104">
        <f t="shared" si="55"/>
        <v>2.3283064365386963E-10</v>
      </c>
      <c r="KB39" s="104">
        <f t="shared" si="55"/>
        <v>2.3283064365386963E-10</v>
      </c>
      <c r="KC39" s="104">
        <f t="shared" si="55"/>
        <v>2.3283064365386963E-10</v>
      </c>
      <c r="KD39" s="104">
        <f t="shared" si="55"/>
        <v>2.3283064365386963E-10</v>
      </c>
      <c r="KE39" s="104">
        <f t="shared" si="55"/>
        <v>2.3283064365386963E-10</v>
      </c>
      <c r="KF39" s="104">
        <f t="shared" si="55"/>
        <v>2.3283064365386963E-10</v>
      </c>
      <c r="KG39" s="104">
        <f t="shared" si="55"/>
        <v>2.3283064365386963E-10</v>
      </c>
      <c r="KH39" s="104">
        <f t="shared" si="55"/>
        <v>2.3283064365386963E-10</v>
      </c>
      <c r="KI39" s="104">
        <f t="shared" si="55"/>
        <v>2.3283064365386963E-10</v>
      </c>
      <c r="KJ39" s="104">
        <f t="shared" si="55"/>
        <v>0</v>
      </c>
    </row>
    <row r="40" spans="1:296" s="106" customFormat="1" x14ac:dyDescent="0.3">
      <c r="A40" s="412" t="s">
        <v>730</v>
      </c>
      <c r="BD40" s="66">
        <f t="shared" ref="BD40:CI40" si="56">+BC40+BD30</f>
        <v>10529166.666666666</v>
      </c>
      <c r="BE40" s="66">
        <f t="shared" si="56"/>
        <v>27154166.666666664</v>
      </c>
      <c r="BF40" s="66">
        <f t="shared" si="56"/>
        <v>43779166.666666664</v>
      </c>
      <c r="BG40" s="66">
        <f t="shared" si="56"/>
        <v>60404166.666666664</v>
      </c>
      <c r="BH40" s="66">
        <f t="shared" si="56"/>
        <v>77029166.666666657</v>
      </c>
      <c r="BI40" s="66">
        <f t="shared" si="56"/>
        <v>93654166.666666657</v>
      </c>
      <c r="BJ40" s="66">
        <f t="shared" si="56"/>
        <v>110279166.66666666</v>
      </c>
      <c r="BK40" s="66">
        <f t="shared" si="56"/>
        <v>126904166.66666666</v>
      </c>
      <c r="BL40" s="66">
        <f t="shared" si="56"/>
        <v>143529166.66666666</v>
      </c>
      <c r="BM40" s="66">
        <f t="shared" si="56"/>
        <v>160154166.66666666</v>
      </c>
      <c r="BN40" s="66">
        <f t="shared" si="56"/>
        <v>176779166.66666666</v>
      </c>
      <c r="BO40" s="66">
        <f t="shared" si="56"/>
        <v>193404166.66666666</v>
      </c>
      <c r="BP40" s="66">
        <f t="shared" si="56"/>
        <v>210029166.66666666</v>
      </c>
      <c r="BQ40" s="66">
        <f t="shared" si="56"/>
        <v>226654166.66666666</v>
      </c>
      <c r="BR40" s="66">
        <f t="shared" si="56"/>
        <v>243279166.66666666</v>
      </c>
      <c r="BS40" s="66">
        <f t="shared" si="56"/>
        <v>259904166.66666666</v>
      </c>
      <c r="BT40" s="66">
        <f t="shared" si="56"/>
        <v>276529166.66666663</v>
      </c>
      <c r="BU40" s="66">
        <f t="shared" si="56"/>
        <v>293154166.66666663</v>
      </c>
      <c r="BV40" s="66">
        <f t="shared" si="56"/>
        <v>309779166.66666663</v>
      </c>
      <c r="BW40" s="66">
        <f t="shared" si="56"/>
        <v>326404166.66666663</v>
      </c>
      <c r="BX40" s="66">
        <f t="shared" si="56"/>
        <v>343029166.66666663</v>
      </c>
      <c r="BY40" s="66">
        <f t="shared" si="56"/>
        <v>359654166.66666663</v>
      </c>
      <c r="BZ40" s="66">
        <f t="shared" si="56"/>
        <v>376279166.66666663</v>
      </c>
      <c r="CA40" s="66">
        <f t="shared" si="56"/>
        <v>392904166.66666663</v>
      </c>
      <c r="CB40" s="66">
        <f t="shared" si="56"/>
        <v>409529166.66666663</v>
      </c>
      <c r="CC40" s="66">
        <f t="shared" si="56"/>
        <v>426154166.66666663</v>
      </c>
      <c r="CD40" s="66">
        <f t="shared" si="56"/>
        <v>442779166.66666663</v>
      </c>
      <c r="CE40" s="66">
        <f t="shared" si="56"/>
        <v>459404166.66666663</v>
      </c>
      <c r="CF40" s="66">
        <f t="shared" si="56"/>
        <v>476029166.66666663</v>
      </c>
      <c r="CG40" s="66">
        <f t="shared" si="56"/>
        <v>492654166.66666663</v>
      </c>
      <c r="CH40" s="66">
        <f t="shared" si="56"/>
        <v>509279166.66666663</v>
      </c>
      <c r="CI40" s="66">
        <f t="shared" si="56"/>
        <v>525904166.66666663</v>
      </c>
      <c r="CJ40" s="66">
        <f t="shared" ref="CJ40:DE40" si="57">+CI40+CJ30</f>
        <v>542529166.66666663</v>
      </c>
      <c r="CK40" s="66">
        <f t="shared" si="57"/>
        <v>559154166.66666663</v>
      </c>
      <c r="CL40" s="66">
        <f t="shared" si="57"/>
        <v>575779166.66666663</v>
      </c>
      <c r="CM40" s="66">
        <f t="shared" si="57"/>
        <v>592404166.66666663</v>
      </c>
      <c r="CN40" s="66">
        <f t="shared" si="57"/>
        <v>609029166.66666663</v>
      </c>
      <c r="CO40" s="66">
        <f t="shared" si="57"/>
        <v>625654166.66666663</v>
      </c>
      <c r="CP40" s="66">
        <f t="shared" si="57"/>
        <v>642279166.66666663</v>
      </c>
      <c r="CQ40" s="66">
        <f t="shared" si="57"/>
        <v>658904166.66666663</v>
      </c>
      <c r="CR40" s="66">
        <f t="shared" si="57"/>
        <v>675529166.66666663</v>
      </c>
      <c r="CS40" s="66">
        <f t="shared" si="57"/>
        <v>692154166.66666663</v>
      </c>
      <c r="CT40" s="66">
        <f t="shared" si="57"/>
        <v>708779166.66666663</v>
      </c>
      <c r="CU40" s="66">
        <f t="shared" si="57"/>
        <v>725404166.66666663</v>
      </c>
      <c r="CV40" s="66">
        <f t="shared" si="57"/>
        <v>742029166.66666663</v>
      </c>
      <c r="CW40" s="66">
        <f t="shared" si="57"/>
        <v>758654166.66666663</v>
      </c>
      <c r="CX40" s="66">
        <f t="shared" si="57"/>
        <v>775279166.66666663</v>
      </c>
      <c r="CY40" s="66">
        <f t="shared" si="57"/>
        <v>791904166.66666663</v>
      </c>
      <c r="CZ40" s="66">
        <f t="shared" si="57"/>
        <v>808529166.66666663</v>
      </c>
      <c r="DA40" s="66">
        <f t="shared" si="57"/>
        <v>825154166.66666663</v>
      </c>
      <c r="DB40" s="66">
        <f t="shared" si="57"/>
        <v>841779166.66666663</v>
      </c>
      <c r="DC40" s="66">
        <f t="shared" si="57"/>
        <v>858404166.66666663</v>
      </c>
      <c r="DD40" s="66">
        <f t="shared" si="57"/>
        <v>875029166.66666663</v>
      </c>
      <c r="DE40" s="66">
        <f t="shared" si="57"/>
        <v>891654166.66666663</v>
      </c>
      <c r="KJ40" s="104"/>
    </row>
    <row r="41" spans="1:296" s="106" customFormat="1" x14ac:dyDescent="0.3">
      <c r="A41" s="412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KJ41" s="104"/>
    </row>
    <row r="43" spans="1:296" x14ac:dyDescent="0.3">
      <c r="A43" s="413" t="s">
        <v>301</v>
      </c>
      <c r="DT43" s="414"/>
    </row>
    <row r="44" spans="1:296" s="106" customFormat="1" x14ac:dyDescent="0.3">
      <c r="A44" s="1077"/>
    </row>
    <row r="45" spans="1:296" x14ac:dyDescent="0.3">
      <c r="A45"/>
      <c r="D45" s="5">
        <v>1</v>
      </c>
      <c r="E45" s="5">
        <f>+D45+1</f>
        <v>2</v>
      </c>
      <c r="F45" s="5">
        <f t="shared" ref="F45:BQ45" si="58">+E45+1</f>
        <v>3</v>
      </c>
      <c r="G45" s="5">
        <f t="shared" si="58"/>
        <v>4</v>
      </c>
      <c r="H45" s="5">
        <f t="shared" si="58"/>
        <v>5</v>
      </c>
      <c r="I45" s="5">
        <f t="shared" si="58"/>
        <v>6</v>
      </c>
      <c r="J45" s="5">
        <f t="shared" si="58"/>
        <v>7</v>
      </c>
      <c r="K45" s="5">
        <f t="shared" si="58"/>
        <v>8</v>
      </c>
      <c r="L45" s="5">
        <f t="shared" si="58"/>
        <v>9</v>
      </c>
      <c r="M45" s="5">
        <f t="shared" si="58"/>
        <v>10</v>
      </c>
      <c r="N45" s="5">
        <f t="shared" si="58"/>
        <v>11</v>
      </c>
      <c r="O45" s="5">
        <f t="shared" si="58"/>
        <v>12</v>
      </c>
      <c r="P45" s="5">
        <f t="shared" si="58"/>
        <v>13</v>
      </c>
      <c r="Q45" s="5">
        <f t="shared" si="58"/>
        <v>14</v>
      </c>
      <c r="R45" s="5">
        <f t="shared" si="58"/>
        <v>15</v>
      </c>
      <c r="S45" s="5">
        <f t="shared" si="58"/>
        <v>16</v>
      </c>
      <c r="T45" s="5">
        <f t="shared" si="58"/>
        <v>17</v>
      </c>
      <c r="U45" s="5">
        <f t="shared" si="58"/>
        <v>18</v>
      </c>
      <c r="V45" s="5">
        <f t="shared" si="58"/>
        <v>19</v>
      </c>
      <c r="W45" s="5">
        <f t="shared" si="58"/>
        <v>20</v>
      </c>
      <c r="X45" s="5">
        <f t="shared" si="58"/>
        <v>21</v>
      </c>
      <c r="Y45" s="5">
        <f t="shared" si="58"/>
        <v>22</v>
      </c>
      <c r="Z45" s="5">
        <f t="shared" si="58"/>
        <v>23</v>
      </c>
      <c r="AA45" s="5">
        <f t="shared" si="58"/>
        <v>24</v>
      </c>
      <c r="AB45" s="5">
        <f t="shared" si="58"/>
        <v>25</v>
      </c>
      <c r="AC45" s="5">
        <f t="shared" si="58"/>
        <v>26</v>
      </c>
      <c r="AD45" s="5">
        <f t="shared" si="58"/>
        <v>27</v>
      </c>
      <c r="AE45" s="5">
        <f t="shared" si="58"/>
        <v>28</v>
      </c>
      <c r="AF45" s="5">
        <f t="shared" si="58"/>
        <v>29</v>
      </c>
      <c r="AG45" s="5">
        <f t="shared" si="58"/>
        <v>30</v>
      </c>
      <c r="AH45" s="5">
        <f t="shared" si="58"/>
        <v>31</v>
      </c>
      <c r="AI45" s="5">
        <f t="shared" si="58"/>
        <v>32</v>
      </c>
      <c r="AJ45" s="5">
        <f t="shared" si="58"/>
        <v>33</v>
      </c>
      <c r="AK45" s="5">
        <f t="shared" si="58"/>
        <v>34</v>
      </c>
      <c r="AL45" s="5">
        <f t="shared" si="58"/>
        <v>35</v>
      </c>
      <c r="AM45" s="5">
        <f t="shared" si="58"/>
        <v>36</v>
      </c>
      <c r="AN45" s="5">
        <f t="shared" si="58"/>
        <v>37</v>
      </c>
      <c r="AO45" s="5">
        <f t="shared" si="58"/>
        <v>38</v>
      </c>
      <c r="AP45" s="5">
        <f t="shared" si="58"/>
        <v>39</v>
      </c>
      <c r="AQ45" s="5">
        <f t="shared" si="58"/>
        <v>40</v>
      </c>
      <c r="AR45" s="5">
        <f t="shared" si="58"/>
        <v>41</v>
      </c>
      <c r="AS45" s="5">
        <f t="shared" si="58"/>
        <v>42</v>
      </c>
      <c r="AT45" s="5">
        <f t="shared" si="58"/>
        <v>43</v>
      </c>
      <c r="AU45" s="5">
        <f t="shared" si="58"/>
        <v>44</v>
      </c>
      <c r="AV45" s="5">
        <f t="shared" si="58"/>
        <v>45</v>
      </c>
      <c r="AW45" s="5">
        <f t="shared" si="58"/>
        <v>46</v>
      </c>
      <c r="AX45" s="5">
        <f t="shared" si="58"/>
        <v>47</v>
      </c>
      <c r="AY45" s="5">
        <f t="shared" si="58"/>
        <v>48</v>
      </c>
      <c r="AZ45" s="5">
        <f t="shared" si="58"/>
        <v>49</v>
      </c>
      <c r="BA45" s="5">
        <f t="shared" si="58"/>
        <v>50</v>
      </c>
      <c r="BB45" s="5">
        <f t="shared" si="58"/>
        <v>51</v>
      </c>
      <c r="BC45" s="5">
        <f t="shared" si="58"/>
        <v>52</v>
      </c>
      <c r="BD45" s="5">
        <f t="shared" si="58"/>
        <v>53</v>
      </c>
      <c r="BE45" s="5">
        <f t="shared" si="58"/>
        <v>54</v>
      </c>
      <c r="BF45" s="5">
        <f t="shared" si="58"/>
        <v>55</v>
      </c>
      <c r="BG45" s="5">
        <f t="shared" si="58"/>
        <v>56</v>
      </c>
      <c r="BH45" s="5">
        <f t="shared" si="58"/>
        <v>57</v>
      </c>
      <c r="BI45" s="5">
        <f t="shared" si="58"/>
        <v>58</v>
      </c>
      <c r="BJ45" s="5">
        <f t="shared" si="58"/>
        <v>59</v>
      </c>
      <c r="BK45" s="5">
        <f t="shared" si="58"/>
        <v>60</v>
      </c>
      <c r="BL45" s="5">
        <f t="shared" si="58"/>
        <v>61</v>
      </c>
      <c r="BM45" s="5">
        <f t="shared" si="58"/>
        <v>62</v>
      </c>
      <c r="BN45" s="5">
        <f t="shared" si="58"/>
        <v>63</v>
      </c>
      <c r="BO45" s="5">
        <f t="shared" si="58"/>
        <v>64</v>
      </c>
      <c r="BP45" s="5">
        <f t="shared" si="58"/>
        <v>65</v>
      </c>
      <c r="BQ45" s="5">
        <f t="shared" si="58"/>
        <v>66</v>
      </c>
      <c r="BR45" s="5">
        <f t="shared" ref="BR45:DS45" si="59">+BQ45+1</f>
        <v>67</v>
      </c>
      <c r="BS45" s="5">
        <f t="shared" si="59"/>
        <v>68</v>
      </c>
      <c r="BT45" s="5">
        <f t="shared" si="59"/>
        <v>69</v>
      </c>
      <c r="BU45" s="5">
        <f t="shared" si="59"/>
        <v>70</v>
      </c>
      <c r="BV45" s="5">
        <f t="shared" si="59"/>
        <v>71</v>
      </c>
      <c r="BW45" s="5">
        <f t="shared" si="59"/>
        <v>72</v>
      </c>
      <c r="BX45" s="5">
        <f t="shared" si="59"/>
        <v>73</v>
      </c>
      <c r="BY45" s="5">
        <f t="shared" si="59"/>
        <v>74</v>
      </c>
      <c r="BZ45" s="5">
        <f t="shared" si="59"/>
        <v>75</v>
      </c>
      <c r="CA45" s="5">
        <f t="shared" si="59"/>
        <v>76</v>
      </c>
      <c r="CB45" s="5">
        <f t="shared" si="59"/>
        <v>77</v>
      </c>
      <c r="CC45" s="5">
        <f t="shared" si="59"/>
        <v>78</v>
      </c>
      <c r="CD45" s="5">
        <f t="shared" si="59"/>
        <v>79</v>
      </c>
      <c r="CE45" s="5">
        <f t="shared" si="59"/>
        <v>80</v>
      </c>
      <c r="CF45" s="5">
        <f t="shared" si="59"/>
        <v>81</v>
      </c>
      <c r="CG45" s="5">
        <f t="shared" si="59"/>
        <v>82</v>
      </c>
      <c r="CH45" s="5">
        <f t="shared" si="59"/>
        <v>83</v>
      </c>
      <c r="CI45" s="5">
        <f t="shared" si="59"/>
        <v>84</v>
      </c>
      <c r="CJ45" s="5">
        <f t="shared" si="59"/>
        <v>85</v>
      </c>
      <c r="CK45" s="5">
        <f t="shared" si="59"/>
        <v>86</v>
      </c>
      <c r="CL45" s="5">
        <f t="shared" si="59"/>
        <v>87</v>
      </c>
      <c r="CM45" s="5">
        <f t="shared" si="59"/>
        <v>88</v>
      </c>
      <c r="CN45" s="5">
        <f t="shared" si="59"/>
        <v>89</v>
      </c>
      <c r="CO45" s="5">
        <f t="shared" si="59"/>
        <v>90</v>
      </c>
      <c r="CP45" s="5">
        <f t="shared" si="59"/>
        <v>91</v>
      </c>
      <c r="CQ45" s="5">
        <f t="shared" si="59"/>
        <v>92</v>
      </c>
      <c r="CR45" s="5">
        <f t="shared" si="59"/>
        <v>93</v>
      </c>
      <c r="CS45" s="5">
        <f t="shared" si="59"/>
        <v>94</v>
      </c>
      <c r="CT45" s="5">
        <f t="shared" si="59"/>
        <v>95</v>
      </c>
      <c r="CU45" s="5">
        <f t="shared" si="59"/>
        <v>96</v>
      </c>
      <c r="CV45" s="5">
        <f t="shared" si="59"/>
        <v>97</v>
      </c>
      <c r="CW45" s="5">
        <f t="shared" si="59"/>
        <v>98</v>
      </c>
      <c r="CX45" s="5">
        <f t="shared" si="59"/>
        <v>99</v>
      </c>
      <c r="CY45" s="5">
        <f t="shared" si="59"/>
        <v>100</v>
      </c>
      <c r="CZ45" s="5">
        <f t="shared" si="59"/>
        <v>101</v>
      </c>
      <c r="DA45" s="5">
        <f t="shared" si="59"/>
        <v>102</v>
      </c>
      <c r="DB45" s="5">
        <f t="shared" si="59"/>
        <v>103</v>
      </c>
      <c r="DC45" s="5">
        <f t="shared" si="59"/>
        <v>104</v>
      </c>
      <c r="DD45" s="5">
        <f t="shared" si="59"/>
        <v>105</v>
      </c>
      <c r="DE45" s="5">
        <f t="shared" si="59"/>
        <v>106</v>
      </c>
      <c r="DF45" s="5">
        <f t="shared" si="59"/>
        <v>107</v>
      </c>
      <c r="DG45" s="5">
        <f t="shared" si="59"/>
        <v>108</v>
      </c>
      <c r="DH45" s="5">
        <f t="shared" si="59"/>
        <v>109</v>
      </c>
      <c r="DI45" s="5">
        <f t="shared" si="59"/>
        <v>110</v>
      </c>
      <c r="DJ45" s="5">
        <f t="shared" si="59"/>
        <v>111</v>
      </c>
      <c r="DK45" s="5">
        <f t="shared" si="59"/>
        <v>112</v>
      </c>
      <c r="DL45" s="5">
        <f t="shared" si="59"/>
        <v>113</v>
      </c>
      <c r="DM45" s="5">
        <f t="shared" si="59"/>
        <v>114</v>
      </c>
      <c r="DN45" s="5">
        <f t="shared" si="59"/>
        <v>115</v>
      </c>
      <c r="DO45" s="5">
        <f t="shared" si="59"/>
        <v>116</v>
      </c>
      <c r="DP45" s="5">
        <f t="shared" si="59"/>
        <v>117</v>
      </c>
      <c r="DQ45" s="5">
        <f t="shared" si="59"/>
        <v>118</v>
      </c>
      <c r="DR45" s="5">
        <f t="shared" si="59"/>
        <v>119</v>
      </c>
      <c r="DS45" s="5">
        <f t="shared" si="59"/>
        <v>120</v>
      </c>
      <c r="DT45" s="414"/>
    </row>
    <row r="46" spans="1:296" ht="16.2" thickBot="1" x14ac:dyDescent="0.35">
      <c r="A46" t="s">
        <v>494</v>
      </c>
      <c r="C46" s="128">
        <v>23</v>
      </c>
      <c r="DT46" s="414"/>
    </row>
    <row r="47" spans="1:296" ht="16.2" thickBot="1" x14ac:dyDescent="0.35">
      <c r="A47" t="s">
        <v>49</v>
      </c>
      <c r="C47" s="144">
        <v>14500000000</v>
      </c>
      <c r="DT47" s="414"/>
    </row>
    <row r="48" spans="1:296" ht="16.2" thickBot="1" x14ac:dyDescent="0.35">
      <c r="A48" t="s">
        <v>495</v>
      </c>
      <c r="C48" s="351">
        <v>0.15</v>
      </c>
      <c r="DT48" s="414"/>
    </row>
    <row r="49" spans="1:124" ht="16.2" thickBot="1" x14ac:dyDescent="0.35">
      <c r="A49" t="s">
        <v>498</v>
      </c>
      <c r="C49" s="170">
        <v>10</v>
      </c>
      <c r="DT49" s="414"/>
    </row>
    <row r="50" spans="1:124" ht="16.2" thickBot="1" x14ac:dyDescent="0.35">
      <c r="A50" t="s">
        <v>499</v>
      </c>
      <c r="C50" s="170">
        <f>+C49*12</f>
        <v>120</v>
      </c>
      <c r="DT50" s="414"/>
    </row>
    <row r="51" spans="1:124" ht="16.2" thickBot="1" x14ac:dyDescent="0.35">
      <c r="A51" t="s">
        <v>500</v>
      </c>
      <c r="C51" s="170" t="s">
        <v>516</v>
      </c>
      <c r="DT51" s="414"/>
    </row>
    <row r="52" spans="1:124" ht="16.2" thickBot="1" x14ac:dyDescent="0.35">
      <c r="A52" t="s">
        <v>517</v>
      </c>
      <c r="C52" s="170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>
        <v>10</v>
      </c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>
        <f>+O52-1</f>
        <v>9</v>
      </c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>
        <f t="shared" ref="AM52" si="60">+AA52-1</f>
        <v>8</v>
      </c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>
        <f t="shared" ref="AY52" si="61">+AM52-1</f>
        <v>7</v>
      </c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>
        <f t="shared" ref="BK52" si="62">+AY52-1</f>
        <v>6</v>
      </c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>
        <f t="shared" ref="BW52" si="63">+BK52-1</f>
        <v>5</v>
      </c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>
        <f t="shared" ref="CI52" si="64">+BW52-1</f>
        <v>4</v>
      </c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>
        <f t="shared" ref="CU52" si="65">+CI52-1</f>
        <v>3</v>
      </c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>
        <f t="shared" ref="DG52" si="66">+CU52-1</f>
        <v>2</v>
      </c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>
        <f t="shared" ref="DS52" si="67">+DG52-1</f>
        <v>1</v>
      </c>
      <c r="DT52" s="414"/>
    </row>
    <row r="53" spans="1:124" ht="16.2" thickBot="1" x14ac:dyDescent="0.35">
      <c r="A53" t="s">
        <v>516</v>
      </c>
      <c r="C53" s="128">
        <f>+C49*(C49+1)/2</f>
        <v>55</v>
      </c>
      <c r="DT53" s="414"/>
    </row>
    <row r="54" spans="1:124" x14ac:dyDescent="0.3">
      <c r="A54"/>
      <c r="DT54" s="414"/>
    </row>
    <row r="55" spans="1:124" x14ac:dyDescent="0.3">
      <c r="A55" s="5" t="s">
        <v>504</v>
      </c>
      <c r="DT55" s="414"/>
    </row>
    <row r="56" spans="1:124" ht="16.2" thickBot="1" x14ac:dyDescent="0.35">
      <c r="A56" s="271" t="s">
        <v>505</v>
      </c>
      <c r="C56" s="351">
        <v>0.5</v>
      </c>
      <c r="D56" s="351">
        <f>+C56</f>
        <v>0.5</v>
      </c>
      <c r="E56" s="351">
        <f t="shared" ref="E56:BP57" si="68">+D56</f>
        <v>0.5</v>
      </c>
      <c r="F56" s="351">
        <f t="shared" si="68"/>
        <v>0.5</v>
      </c>
      <c r="G56" s="351">
        <f t="shared" si="68"/>
        <v>0.5</v>
      </c>
      <c r="H56" s="351">
        <f t="shared" si="68"/>
        <v>0.5</v>
      </c>
      <c r="I56" s="351">
        <f t="shared" si="68"/>
        <v>0.5</v>
      </c>
      <c r="J56" s="351">
        <f t="shared" si="68"/>
        <v>0.5</v>
      </c>
      <c r="K56" s="351">
        <f t="shared" si="68"/>
        <v>0.5</v>
      </c>
      <c r="L56" s="351">
        <f t="shared" si="68"/>
        <v>0.5</v>
      </c>
      <c r="M56" s="351">
        <f t="shared" si="68"/>
        <v>0.5</v>
      </c>
      <c r="N56" s="351">
        <f t="shared" si="68"/>
        <v>0.5</v>
      </c>
      <c r="O56" s="351">
        <f t="shared" si="68"/>
        <v>0.5</v>
      </c>
      <c r="P56" s="351">
        <f t="shared" si="68"/>
        <v>0.5</v>
      </c>
      <c r="Q56" s="351">
        <f t="shared" si="68"/>
        <v>0.5</v>
      </c>
      <c r="R56" s="351">
        <f t="shared" si="68"/>
        <v>0.5</v>
      </c>
      <c r="S56" s="351">
        <f t="shared" si="68"/>
        <v>0.5</v>
      </c>
      <c r="T56" s="351">
        <f t="shared" si="68"/>
        <v>0.5</v>
      </c>
      <c r="U56" s="351">
        <f t="shared" si="68"/>
        <v>0.5</v>
      </c>
      <c r="V56" s="351">
        <f t="shared" si="68"/>
        <v>0.5</v>
      </c>
      <c r="W56" s="351">
        <f t="shared" si="68"/>
        <v>0.5</v>
      </c>
      <c r="X56" s="351">
        <f t="shared" si="68"/>
        <v>0.5</v>
      </c>
      <c r="Y56" s="351">
        <f t="shared" si="68"/>
        <v>0.5</v>
      </c>
      <c r="Z56" s="351">
        <f t="shared" si="68"/>
        <v>0.5</v>
      </c>
      <c r="AA56" s="351">
        <f t="shared" si="68"/>
        <v>0.5</v>
      </c>
      <c r="AB56" s="351">
        <f t="shared" si="68"/>
        <v>0.5</v>
      </c>
      <c r="AC56" s="351">
        <f t="shared" si="68"/>
        <v>0.5</v>
      </c>
      <c r="AD56" s="351">
        <f t="shared" si="68"/>
        <v>0.5</v>
      </c>
      <c r="AE56" s="351">
        <f t="shared" si="68"/>
        <v>0.5</v>
      </c>
      <c r="AF56" s="351">
        <f t="shared" si="68"/>
        <v>0.5</v>
      </c>
      <c r="AG56" s="351">
        <f t="shared" si="68"/>
        <v>0.5</v>
      </c>
      <c r="AH56" s="351">
        <f t="shared" si="68"/>
        <v>0.5</v>
      </c>
      <c r="AI56" s="351">
        <f t="shared" si="68"/>
        <v>0.5</v>
      </c>
      <c r="AJ56" s="351">
        <f t="shared" si="68"/>
        <v>0.5</v>
      </c>
      <c r="AK56" s="351">
        <f t="shared" si="68"/>
        <v>0.5</v>
      </c>
      <c r="AL56" s="351">
        <f t="shared" si="68"/>
        <v>0.5</v>
      </c>
      <c r="AM56" s="351">
        <f t="shared" si="68"/>
        <v>0.5</v>
      </c>
      <c r="AN56" s="351">
        <f t="shared" si="68"/>
        <v>0.5</v>
      </c>
      <c r="AO56" s="351">
        <f t="shared" si="68"/>
        <v>0.5</v>
      </c>
      <c r="AP56" s="351">
        <f t="shared" si="68"/>
        <v>0.5</v>
      </c>
      <c r="AQ56" s="351">
        <f t="shared" si="68"/>
        <v>0.5</v>
      </c>
      <c r="AR56" s="351">
        <f t="shared" si="68"/>
        <v>0.5</v>
      </c>
      <c r="AS56" s="351">
        <f t="shared" si="68"/>
        <v>0.5</v>
      </c>
      <c r="AT56" s="351">
        <f t="shared" si="68"/>
        <v>0.5</v>
      </c>
      <c r="AU56" s="351">
        <f t="shared" si="68"/>
        <v>0.5</v>
      </c>
      <c r="AV56" s="351">
        <f t="shared" si="68"/>
        <v>0.5</v>
      </c>
      <c r="AW56" s="351">
        <f t="shared" si="68"/>
        <v>0.5</v>
      </c>
      <c r="AX56" s="351">
        <f t="shared" si="68"/>
        <v>0.5</v>
      </c>
      <c r="AY56" s="351">
        <f t="shared" si="68"/>
        <v>0.5</v>
      </c>
      <c r="AZ56" s="351">
        <f t="shared" si="68"/>
        <v>0.5</v>
      </c>
      <c r="BA56" s="351">
        <f t="shared" si="68"/>
        <v>0.5</v>
      </c>
      <c r="BB56" s="351">
        <f t="shared" si="68"/>
        <v>0.5</v>
      </c>
      <c r="BC56" s="351">
        <f t="shared" si="68"/>
        <v>0.5</v>
      </c>
      <c r="BD56" s="351">
        <f t="shared" si="68"/>
        <v>0.5</v>
      </c>
      <c r="BE56" s="351">
        <f t="shared" si="68"/>
        <v>0.5</v>
      </c>
      <c r="BF56" s="351">
        <f t="shared" si="68"/>
        <v>0.5</v>
      </c>
      <c r="BG56" s="351">
        <f t="shared" si="68"/>
        <v>0.5</v>
      </c>
      <c r="BH56" s="351">
        <f t="shared" si="68"/>
        <v>0.5</v>
      </c>
      <c r="BI56" s="351">
        <f t="shared" si="68"/>
        <v>0.5</v>
      </c>
      <c r="BJ56" s="351">
        <f t="shared" si="68"/>
        <v>0.5</v>
      </c>
      <c r="BK56" s="351">
        <f t="shared" si="68"/>
        <v>0.5</v>
      </c>
      <c r="BL56" s="351">
        <f t="shared" si="68"/>
        <v>0.5</v>
      </c>
      <c r="BM56" s="351">
        <f t="shared" si="68"/>
        <v>0.5</v>
      </c>
      <c r="BN56" s="351">
        <f t="shared" si="68"/>
        <v>0.5</v>
      </c>
      <c r="BO56" s="351">
        <f t="shared" si="68"/>
        <v>0.5</v>
      </c>
      <c r="BP56" s="351">
        <f t="shared" si="68"/>
        <v>0.5</v>
      </c>
      <c r="BQ56" s="351">
        <f t="shared" ref="BQ56:DE59" si="69">+BP56</f>
        <v>0.5</v>
      </c>
      <c r="BR56" s="351">
        <f t="shared" si="69"/>
        <v>0.5</v>
      </c>
      <c r="BS56" s="351">
        <f t="shared" si="69"/>
        <v>0.5</v>
      </c>
      <c r="BT56" s="351">
        <f t="shared" si="69"/>
        <v>0.5</v>
      </c>
      <c r="BU56" s="351">
        <f t="shared" si="69"/>
        <v>0.5</v>
      </c>
      <c r="BV56" s="351">
        <f t="shared" si="69"/>
        <v>0.5</v>
      </c>
      <c r="BW56" s="351">
        <f t="shared" si="69"/>
        <v>0.5</v>
      </c>
      <c r="BX56" s="351">
        <f t="shared" si="69"/>
        <v>0.5</v>
      </c>
      <c r="BY56" s="351">
        <f t="shared" si="69"/>
        <v>0.5</v>
      </c>
      <c r="BZ56" s="351">
        <f t="shared" si="69"/>
        <v>0.5</v>
      </c>
      <c r="CA56" s="351">
        <f t="shared" si="69"/>
        <v>0.5</v>
      </c>
      <c r="CB56" s="351">
        <f t="shared" si="69"/>
        <v>0.5</v>
      </c>
      <c r="CC56" s="351">
        <f t="shared" si="69"/>
        <v>0.5</v>
      </c>
      <c r="CD56" s="351">
        <f t="shared" si="69"/>
        <v>0.5</v>
      </c>
      <c r="CE56" s="351">
        <f t="shared" si="69"/>
        <v>0.5</v>
      </c>
      <c r="CF56" s="351">
        <f t="shared" si="69"/>
        <v>0.5</v>
      </c>
      <c r="CG56" s="351">
        <f t="shared" si="69"/>
        <v>0.5</v>
      </c>
      <c r="CH56" s="351">
        <f t="shared" si="69"/>
        <v>0.5</v>
      </c>
      <c r="CI56" s="351">
        <f t="shared" si="69"/>
        <v>0.5</v>
      </c>
      <c r="CJ56" s="351">
        <f t="shared" si="69"/>
        <v>0.5</v>
      </c>
      <c r="CK56" s="351">
        <f t="shared" si="69"/>
        <v>0.5</v>
      </c>
      <c r="CL56" s="351">
        <f t="shared" si="69"/>
        <v>0.5</v>
      </c>
      <c r="CM56" s="351">
        <f t="shared" si="69"/>
        <v>0.5</v>
      </c>
      <c r="CN56" s="351">
        <f t="shared" si="69"/>
        <v>0.5</v>
      </c>
      <c r="CO56" s="351">
        <f t="shared" si="69"/>
        <v>0.5</v>
      </c>
      <c r="CP56" s="351">
        <f t="shared" si="69"/>
        <v>0.5</v>
      </c>
      <c r="CQ56" s="351">
        <f t="shared" si="69"/>
        <v>0.5</v>
      </c>
      <c r="CR56" s="351">
        <f t="shared" si="69"/>
        <v>0.5</v>
      </c>
      <c r="CS56" s="351">
        <f t="shared" si="69"/>
        <v>0.5</v>
      </c>
      <c r="CT56" s="351">
        <f t="shared" si="69"/>
        <v>0.5</v>
      </c>
      <c r="CU56" s="351">
        <f t="shared" si="69"/>
        <v>0.5</v>
      </c>
      <c r="CV56" s="351">
        <f t="shared" si="69"/>
        <v>0.5</v>
      </c>
      <c r="CW56" s="351">
        <f t="shared" si="69"/>
        <v>0.5</v>
      </c>
      <c r="CX56" s="351">
        <f t="shared" si="69"/>
        <v>0.5</v>
      </c>
      <c r="CY56" s="351">
        <f t="shared" si="69"/>
        <v>0.5</v>
      </c>
      <c r="CZ56" s="351">
        <f t="shared" si="69"/>
        <v>0.5</v>
      </c>
      <c r="DA56" s="351">
        <f t="shared" si="69"/>
        <v>0.5</v>
      </c>
      <c r="DB56" s="351">
        <f t="shared" si="69"/>
        <v>0.5</v>
      </c>
      <c r="DC56" s="351">
        <f t="shared" si="69"/>
        <v>0.5</v>
      </c>
      <c r="DD56" s="351">
        <f t="shared" si="69"/>
        <v>0.5</v>
      </c>
      <c r="DE56" s="351">
        <f t="shared" si="69"/>
        <v>0.5</v>
      </c>
      <c r="DF56" s="602">
        <f>+(Cálculos!O460/(Cálculos!O460+Cálculos!O470+Cálculos!O479+Cálculos!O489))</f>
        <v>0.40395711139058249</v>
      </c>
      <c r="DG56" s="602">
        <f>+(Cálculos!P460/(Cálculos!P460+Cálculos!P470+Cálculos!P479+Cálculos!P489))</f>
        <v>0.53605136301936329</v>
      </c>
      <c r="DH56" s="602">
        <f>+(Cálculos!Q460/(Cálculos!Q460+Cálculos!Q470+Cálculos!Q479+Cálculos!Q489))</f>
        <v>0.57231842979737835</v>
      </c>
      <c r="DI56" s="602">
        <f>+(Cálculos!R460/(Cálculos!R460+Cálculos!R470+Cálculos!R479+Cálculos!R489))</f>
        <v>0.38550273842413441</v>
      </c>
      <c r="DJ56" s="602">
        <f>+(Cálculos!S460/(Cálculos!S460+Cálculos!S470+Cálculos!S479+Cálculos!S489))</f>
        <v>0.55208213137271145</v>
      </c>
      <c r="DK56" s="602">
        <f>+(Cálculos!T460/(Cálculos!T460+Cálculos!T470+Cálculos!T479+Cálculos!T489))</f>
        <v>0.40730524960726205</v>
      </c>
      <c r="DL56" s="602">
        <f>+(Cálculos!U460/(Cálculos!U460+Cálculos!U470+Cálculos!U479+Cálculos!U489))</f>
        <v>0.64351769927953861</v>
      </c>
      <c r="DM56" s="602">
        <f>+(Cálculos!V460/(Cálculos!V460+Cálculos!V470+Cálculos!V479+Cálculos!V489))</f>
        <v>0.47004190239727961</v>
      </c>
      <c r="DN56" s="602">
        <f>+(Cálculos!W460/(Cálculos!W460+Cálculos!W470+Cálculos!W479+Cálculos!W489))</f>
        <v>0.539048770847259</v>
      </c>
      <c r="DO56" s="602">
        <f>+(Cálculos!X460/(Cálculos!X460+Cálculos!X470+Cálculos!X479+Cálculos!X489))</f>
        <v>0.51207718093169452</v>
      </c>
      <c r="DP56" s="602">
        <f>+(Cálculos!Y460/(Cálculos!Y460+Cálculos!Y470+Cálculos!Y479+Cálculos!Y489))</f>
        <v>0.53996340000400778</v>
      </c>
      <c r="DQ56" s="602">
        <f>+(Cálculos!Z460/(Cálculos!Z460+Cálculos!Z470+Cálculos!Z479+Cálculos!Z489))</f>
        <v>0.4924608151712862</v>
      </c>
      <c r="DR56" s="602">
        <f>+(Cálculos!AA460/(Cálculos!AA460+Cálculos!AA470+Cálculos!AA479+Cálculos!AA489))</f>
        <v>0.33036235329301811</v>
      </c>
      <c r="DS56" s="602">
        <f>+(Cálculos!AB460/(Cálculos!AB460+Cálculos!AB470+Cálculos!AB479+Cálculos!AB489))</f>
        <v>0.39905440208984977</v>
      </c>
      <c r="DT56" s="414"/>
    </row>
    <row r="57" spans="1:124" ht="16.2" thickBot="1" x14ac:dyDescent="0.35">
      <c r="A57" s="275" t="s">
        <v>458</v>
      </c>
      <c r="C57" s="1076">
        <v>0.5</v>
      </c>
      <c r="D57" s="1076">
        <f t="shared" ref="D57:S59" si="70">+C57</f>
        <v>0.5</v>
      </c>
      <c r="E57" s="1076">
        <f t="shared" si="70"/>
        <v>0.5</v>
      </c>
      <c r="F57" s="1076">
        <f t="shared" si="70"/>
        <v>0.5</v>
      </c>
      <c r="G57" s="1076">
        <f t="shared" si="70"/>
        <v>0.5</v>
      </c>
      <c r="H57" s="1076">
        <f t="shared" si="70"/>
        <v>0.5</v>
      </c>
      <c r="I57" s="1076">
        <f t="shared" si="70"/>
        <v>0.5</v>
      </c>
      <c r="J57" s="1076">
        <f t="shared" si="70"/>
        <v>0.5</v>
      </c>
      <c r="K57" s="1076">
        <f t="shared" si="70"/>
        <v>0.5</v>
      </c>
      <c r="L57" s="1076">
        <f t="shared" si="70"/>
        <v>0.5</v>
      </c>
      <c r="M57" s="1076">
        <f t="shared" si="70"/>
        <v>0.5</v>
      </c>
      <c r="N57" s="1076">
        <f t="shared" si="70"/>
        <v>0.5</v>
      </c>
      <c r="O57" s="1076">
        <f t="shared" si="70"/>
        <v>0.5</v>
      </c>
      <c r="P57" s="1076">
        <f t="shared" si="70"/>
        <v>0.5</v>
      </c>
      <c r="Q57" s="1076">
        <f t="shared" si="70"/>
        <v>0.5</v>
      </c>
      <c r="R57" s="1076">
        <f t="shared" si="70"/>
        <v>0.5</v>
      </c>
      <c r="S57" s="1076">
        <f t="shared" si="70"/>
        <v>0.5</v>
      </c>
      <c r="T57" s="1076">
        <f t="shared" si="68"/>
        <v>0.5</v>
      </c>
      <c r="U57" s="1076">
        <f t="shared" si="68"/>
        <v>0.5</v>
      </c>
      <c r="V57" s="1076">
        <f t="shared" si="68"/>
        <v>0.5</v>
      </c>
      <c r="W57" s="1076">
        <f t="shared" si="68"/>
        <v>0.5</v>
      </c>
      <c r="X57" s="1076">
        <f t="shared" si="68"/>
        <v>0.5</v>
      </c>
      <c r="Y57" s="1076">
        <f t="shared" si="68"/>
        <v>0.5</v>
      </c>
      <c r="Z57" s="1076">
        <f t="shared" si="68"/>
        <v>0.5</v>
      </c>
      <c r="AA57" s="1076">
        <f t="shared" si="68"/>
        <v>0.5</v>
      </c>
      <c r="AB57" s="1076">
        <f t="shared" si="68"/>
        <v>0.5</v>
      </c>
      <c r="AC57" s="1076">
        <f t="shared" si="68"/>
        <v>0.5</v>
      </c>
      <c r="AD57" s="1076">
        <f t="shared" si="68"/>
        <v>0.5</v>
      </c>
      <c r="AE57" s="1076">
        <f t="shared" si="68"/>
        <v>0.5</v>
      </c>
      <c r="AF57" s="1076">
        <f t="shared" si="68"/>
        <v>0.5</v>
      </c>
      <c r="AG57" s="1076">
        <f t="shared" si="68"/>
        <v>0.5</v>
      </c>
      <c r="AH57" s="1076">
        <f t="shared" si="68"/>
        <v>0.5</v>
      </c>
      <c r="AI57" s="1076">
        <f t="shared" si="68"/>
        <v>0.5</v>
      </c>
      <c r="AJ57" s="1076">
        <f t="shared" si="68"/>
        <v>0.5</v>
      </c>
      <c r="AK57" s="1076">
        <f t="shared" si="68"/>
        <v>0.5</v>
      </c>
      <c r="AL57" s="1076">
        <f t="shared" si="68"/>
        <v>0.5</v>
      </c>
      <c r="AM57" s="1076">
        <f t="shared" si="68"/>
        <v>0.5</v>
      </c>
      <c r="AN57" s="1076">
        <f t="shared" si="68"/>
        <v>0.5</v>
      </c>
      <c r="AO57" s="1076">
        <f t="shared" si="68"/>
        <v>0.5</v>
      </c>
      <c r="AP57" s="1076">
        <f t="shared" si="68"/>
        <v>0.5</v>
      </c>
      <c r="AQ57" s="1076">
        <f t="shared" si="68"/>
        <v>0.5</v>
      </c>
      <c r="AR57" s="1076">
        <f t="shared" si="68"/>
        <v>0.5</v>
      </c>
      <c r="AS57" s="1076">
        <f t="shared" si="68"/>
        <v>0.5</v>
      </c>
      <c r="AT57" s="1076">
        <f t="shared" si="68"/>
        <v>0.5</v>
      </c>
      <c r="AU57" s="1076">
        <f t="shared" si="68"/>
        <v>0.5</v>
      </c>
      <c r="AV57" s="1076">
        <f t="shared" si="68"/>
        <v>0.5</v>
      </c>
      <c r="AW57" s="1076">
        <f t="shared" si="68"/>
        <v>0.5</v>
      </c>
      <c r="AX57" s="1076">
        <f t="shared" si="68"/>
        <v>0.5</v>
      </c>
      <c r="AY57" s="1076">
        <f t="shared" si="68"/>
        <v>0.5</v>
      </c>
      <c r="AZ57" s="1076">
        <f t="shared" si="68"/>
        <v>0.5</v>
      </c>
      <c r="BA57" s="1076">
        <f t="shared" si="68"/>
        <v>0.5</v>
      </c>
      <c r="BB57" s="1076">
        <f t="shared" si="68"/>
        <v>0.5</v>
      </c>
      <c r="BC57" s="1076">
        <f t="shared" si="68"/>
        <v>0.5</v>
      </c>
      <c r="BD57" s="1076">
        <f t="shared" si="68"/>
        <v>0.5</v>
      </c>
      <c r="BE57" s="1076">
        <f t="shared" si="68"/>
        <v>0.5</v>
      </c>
      <c r="BF57" s="1076">
        <f t="shared" si="68"/>
        <v>0.5</v>
      </c>
      <c r="BG57" s="1076">
        <f t="shared" si="68"/>
        <v>0.5</v>
      </c>
      <c r="BH57" s="1076">
        <f t="shared" si="68"/>
        <v>0.5</v>
      </c>
      <c r="BI57" s="1076">
        <f t="shared" si="68"/>
        <v>0.5</v>
      </c>
      <c r="BJ57" s="1076">
        <f t="shared" si="68"/>
        <v>0.5</v>
      </c>
      <c r="BK57" s="1076">
        <f t="shared" si="68"/>
        <v>0.5</v>
      </c>
      <c r="BL57" s="1076">
        <f t="shared" si="68"/>
        <v>0.5</v>
      </c>
      <c r="BM57" s="1076">
        <f t="shared" si="68"/>
        <v>0.5</v>
      </c>
      <c r="BN57" s="1076">
        <f t="shared" si="68"/>
        <v>0.5</v>
      </c>
      <c r="BO57" s="1076">
        <f t="shared" si="68"/>
        <v>0.5</v>
      </c>
      <c r="BP57" s="1076">
        <f t="shared" si="68"/>
        <v>0.5</v>
      </c>
      <c r="BQ57" s="1076">
        <f t="shared" si="69"/>
        <v>0.5</v>
      </c>
      <c r="BR57" s="1076">
        <f t="shared" si="69"/>
        <v>0.5</v>
      </c>
      <c r="BS57" s="1076">
        <f t="shared" si="69"/>
        <v>0.5</v>
      </c>
      <c r="BT57" s="1076">
        <f t="shared" si="69"/>
        <v>0.5</v>
      </c>
      <c r="BU57" s="1076">
        <f t="shared" si="69"/>
        <v>0.5</v>
      </c>
      <c r="BV57" s="1076">
        <f t="shared" si="69"/>
        <v>0.5</v>
      </c>
      <c r="BW57" s="1076">
        <f t="shared" si="69"/>
        <v>0.5</v>
      </c>
      <c r="BX57" s="1076">
        <f t="shared" si="69"/>
        <v>0.5</v>
      </c>
      <c r="BY57" s="1076">
        <f t="shared" si="69"/>
        <v>0.5</v>
      </c>
      <c r="BZ57" s="1076">
        <f t="shared" si="69"/>
        <v>0.5</v>
      </c>
      <c r="CA57" s="1076">
        <f t="shared" si="69"/>
        <v>0.5</v>
      </c>
      <c r="CB57" s="1076">
        <f t="shared" si="69"/>
        <v>0.5</v>
      </c>
      <c r="CC57" s="1076">
        <f t="shared" si="69"/>
        <v>0.5</v>
      </c>
      <c r="CD57" s="1076">
        <f t="shared" si="69"/>
        <v>0.5</v>
      </c>
      <c r="CE57" s="1076">
        <f t="shared" si="69"/>
        <v>0.5</v>
      </c>
      <c r="CF57" s="1076">
        <f t="shared" si="69"/>
        <v>0.5</v>
      </c>
      <c r="CG57" s="1076">
        <f t="shared" si="69"/>
        <v>0.5</v>
      </c>
      <c r="CH57" s="1076">
        <f t="shared" si="69"/>
        <v>0.5</v>
      </c>
      <c r="CI57" s="1076">
        <f t="shared" si="69"/>
        <v>0.5</v>
      </c>
      <c r="CJ57" s="1076">
        <f t="shared" si="69"/>
        <v>0.5</v>
      </c>
      <c r="CK57" s="1076">
        <f t="shared" si="69"/>
        <v>0.5</v>
      </c>
      <c r="CL57" s="1076">
        <f t="shared" si="69"/>
        <v>0.5</v>
      </c>
      <c r="CM57" s="1076">
        <f t="shared" si="69"/>
        <v>0.5</v>
      </c>
      <c r="CN57" s="1076">
        <f t="shared" si="69"/>
        <v>0.5</v>
      </c>
      <c r="CO57" s="1076">
        <f t="shared" si="69"/>
        <v>0.5</v>
      </c>
      <c r="CP57" s="1076">
        <f t="shared" si="69"/>
        <v>0.5</v>
      </c>
      <c r="CQ57" s="1076">
        <f t="shared" si="69"/>
        <v>0.5</v>
      </c>
      <c r="CR57" s="1076">
        <f t="shared" si="69"/>
        <v>0.5</v>
      </c>
      <c r="CS57" s="1076">
        <f t="shared" si="69"/>
        <v>0.5</v>
      </c>
      <c r="CT57" s="1076">
        <f t="shared" si="69"/>
        <v>0.5</v>
      </c>
      <c r="CU57" s="1076">
        <f t="shared" si="69"/>
        <v>0.5</v>
      </c>
      <c r="CV57" s="1076">
        <f t="shared" si="69"/>
        <v>0.5</v>
      </c>
      <c r="CW57" s="1076">
        <f t="shared" si="69"/>
        <v>0.5</v>
      </c>
      <c r="CX57" s="1076">
        <f t="shared" si="69"/>
        <v>0.5</v>
      </c>
      <c r="CY57" s="1076">
        <f t="shared" si="69"/>
        <v>0.5</v>
      </c>
      <c r="CZ57" s="1076">
        <f t="shared" si="69"/>
        <v>0.5</v>
      </c>
      <c r="DA57" s="1076">
        <f t="shared" si="69"/>
        <v>0.5</v>
      </c>
      <c r="DB57" s="1076">
        <f t="shared" si="69"/>
        <v>0.5</v>
      </c>
      <c r="DC57" s="1076">
        <f t="shared" si="69"/>
        <v>0.5</v>
      </c>
      <c r="DD57" s="1076">
        <f t="shared" si="69"/>
        <v>0.5</v>
      </c>
      <c r="DE57" s="1076">
        <f t="shared" si="69"/>
        <v>0.5</v>
      </c>
      <c r="DF57" s="1078">
        <f>+(Cálculos!O470/(Cálculos!O460+Cálculos!O470+Cálculos!O479+Cálculos!O489))</f>
        <v>0</v>
      </c>
      <c r="DG57" s="1078">
        <f>+(Cálculos!P470/(Cálculos!P460+Cálculos!P470+Cálculos!P479+Cálculos!P489))</f>
        <v>0</v>
      </c>
      <c r="DH57" s="1078">
        <f>+(Cálculos!Q470/(Cálculos!Q460+Cálculos!Q470+Cálculos!Q479+Cálculos!Q489))</f>
        <v>0.20930631582510612</v>
      </c>
      <c r="DI57" s="1078">
        <f>+(Cálculos!R470/(Cálculos!R460+Cálculos!R470+Cálculos!R479+Cálculos!R489))</f>
        <v>0.13310387446624919</v>
      </c>
      <c r="DJ57" s="1078">
        <f>+(Cálculos!S470/(Cálculos!S460+Cálculos!S470+Cálculos!S479+Cálculos!S489))</f>
        <v>0.33171480832992567</v>
      </c>
      <c r="DK57" s="1078">
        <f>+(Cálculos!T470/(Cálculos!T460+Cálculos!T470+Cálculos!T479+Cálculos!T489))</f>
        <v>0.44420587256236299</v>
      </c>
      <c r="DL57" s="1078">
        <f>+(Cálculos!U470/(Cálculos!U460+Cálculos!U470+Cálculos!U479+Cálculos!U489))</f>
        <v>0.19974912791936483</v>
      </c>
      <c r="DM57" s="1078">
        <f>+(Cálculos!V470/(Cálculos!V460+Cálculos!V470+Cálculos!V479+Cálculos!V489))</f>
        <v>0</v>
      </c>
      <c r="DN57" s="1078">
        <f>+(Cálculos!W470/(Cálculos!W460+Cálculos!W470+Cálculos!W479+Cálculos!W489))</f>
        <v>0.30538404948092596</v>
      </c>
      <c r="DO57" s="1078">
        <f>+(Cálculos!X470/(Cálculos!X460+Cálculos!X470+Cálculos!X479+Cálculos!X489))</f>
        <v>0.26106754358029854</v>
      </c>
      <c r="DP57" s="1078">
        <f>+(Cálculos!Y470/(Cálculos!Y460+Cálculos!Y470+Cálculos!Y479+Cálculos!Y489))</f>
        <v>0.3345289961174448</v>
      </c>
      <c r="DQ57" s="1078">
        <f>+(Cálculos!Z470/(Cálculos!Z460+Cálculos!Z470+Cálculos!Z479+Cálculos!Z489))</f>
        <v>0.40358444995836978</v>
      </c>
      <c r="DR57" s="1078">
        <f>+(Cálculos!AA470/(Cálculos!AA460+Cálculos!AA470+Cálculos!AA479+Cálculos!AA489))</f>
        <v>0</v>
      </c>
      <c r="DS57" s="1078">
        <f>+(Cálculos!AB470/(Cálculos!AB460+Cálculos!AB470+Cálculos!AB479+Cálculos!AB489))</f>
        <v>0</v>
      </c>
      <c r="DT57" s="414"/>
    </row>
    <row r="58" spans="1:124" ht="16.2" thickBot="1" x14ac:dyDescent="0.35">
      <c r="A58" s="278" t="s">
        <v>506</v>
      </c>
      <c r="C58" s="1076">
        <v>0</v>
      </c>
      <c r="D58" s="1076">
        <f t="shared" si="70"/>
        <v>0</v>
      </c>
      <c r="E58" s="1076">
        <f t="shared" ref="E58:BP59" si="71">+D58</f>
        <v>0</v>
      </c>
      <c r="F58" s="1076">
        <f t="shared" si="71"/>
        <v>0</v>
      </c>
      <c r="G58" s="1076">
        <f t="shared" si="71"/>
        <v>0</v>
      </c>
      <c r="H58" s="1076">
        <f t="shared" si="71"/>
        <v>0</v>
      </c>
      <c r="I58" s="1076">
        <f t="shared" si="71"/>
        <v>0</v>
      </c>
      <c r="J58" s="1076">
        <f t="shared" si="71"/>
        <v>0</v>
      </c>
      <c r="K58" s="1076">
        <f t="shared" si="71"/>
        <v>0</v>
      </c>
      <c r="L58" s="1076">
        <f t="shared" si="71"/>
        <v>0</v>
      </c>
      <c r="M58" s="1076">
        <f t="shared" si="71"/>
        <v>0</v>
      </c>
      <c r="N58" s="1076">
        <f t="shared" si="71"/>
        <v>0</v>
      </c>
      <c r="O58" s="1076">
        <f t="shared" si="71"/>
        <v>0</v>
      </c>
      <c r="P58" s="1076">
        <f t="shared" si="71"/>
        <v>0</v>
      </c>
      <c r="Q58" s="1076">
        <f t="shared" si="71"/>
        <v>0</v>
      </c>
      <c r="R58" s="1076">
        <f t="shared" si="71"/>
        <v>0</v>
      </c>
      <c r="S58" s="1076">
        <f t="shared" si="71"/>
        <v>0</v>
      </c>
      <c r="T58" s="1076">
        <f t="shared" si="71"/>
        <v>0</v>
      </c>
      <c r="U58" s="1076">
        <f t="shared" si="71"/>
        <v>0</v>
      </c>
      <c r="V58" s="1076">
        <f t="shared" si="71"/>
        <v>0</v>
      </c>
      <c r="W58" s="1076">
        <f t="shared" si="71"/>
        <v>0</v>
      </c>
      <c r="X58" s="1076">
        <f t="shared" si="71"/>
        <v>0</v>
      </c>
      <c r="Y58" s="1076">
        <f t="shared" si="71"/>
        <v>0</v>
      </c>
      <c r="Z58" s="1076">
        <f t="shared" si="71"/>
        <v>0</v>
      </c>
      <c r="AA58" s="1076">
        <f t="shared" si="71"/>
        <v>0</v>
      </c>
      <c r="AB58" s="1076">
        <f t="shared" si="71"/>
        <v>0</v>
      </c>
      <c r="AC58" s="1076">
        <f t="shared" si="71"/>
        <v>0</v>
      </c>
      <c r="AD58" s="1076">
        <f t="shared" si="71"/>
        <v>0</v>
      </c>
      <c r="AE58" s="1076">
        <f t="shared" si="71"/>
        <v>0</v>
      </c>
      <c r="AF58" s="1076">
        <f t="shared" si="71"/>
        <v>0</v>
      </c>
      <c r="AG58" s="1076">
        <f t="shared" si="71"/>
        <v>0</v>
      </c>
      <c r="AH58" s="1076">
        <f t="shared" si="71"/>
        <v>0</v>
      </c>
      <c r="AI58" s="1076">
        <f t="shared" si="71"/>
        <v>0</v>
      </c>
      <c r="AJ58" s="1076">
        <f t="shared" si="71"/>
        <v>0</v>
      </c>
      <c r="AK58" s="1076">
        <f t="shared" si="71"/>
        <v>0</v>
      </c>
      <c r="AL58" s="1076">
        <f t="shared" si="71"/>
        <v>0</v>
      </c>
      <c r="AM58" s="1076">
        <f t="shared" si="71"/>
        <v>0</v>
      </c>
      <c r="AN58" s="1076">
        <f t="shared" si="71"/>
        <v>0</v>
      </c>
      <c r="AO58" s="1076">
        <f t="shared" si="71"/>
        <v>0</v>
      </c>
      <c r="AP58" s="1076">
        <f t="shared" si="71"/>
        <v>0</v>
      </c>
      <c r="AQ58" s="1076">
        <f t="shared" si="71"/>
        <v>0</v>
      </c>
      <c r="AR58" s="1076">
        <f t="shared" si="71"/>
        <v>0</v>
      </c>
      <c r="AS58" s="1076">
        <f t="shared" si="71"/>
        <v>0</v>
      </c>
      <c r="AT58" s="1076">
        <f t="shared" si="71"/>
        <v>0</v>
      </c>
      <c r="AU58" s="1076">
        <f t="shared" si="71"/>
        <v>0</v>
      </c>
      <c r="AV58" s="1076">
        <f t="shared" si="71"/>
        <v>0</v>
      </c>
      <c r="AW58" s="1076">
        <f t="shared" si="71"/>
        <v>0</v>
      </c>
      <c r="AX58" s="1076">
        <f t="shared" si="71"/>
        <v>0</v>
      </c>
      <c r="AY58" s="1076">
        <f t="shared" si="71"/>
        <v>0</v>
      </c>
      <c r="AZ58" s="1076">
        <f t="shared" si="71"/>
        <v>0</v>
      </c>
      <c r="BA58" s="1076">
        <f t="shared" si="71"/>
        <v>0</v>
      </c>
      <c r="BB58" s="1076">
        <f t="shared" si="71"/>
        <v>0</v>
      </c>
      <c r="BC58" s="1076">
        <f t="shared" si="71"/>
        <v>0</v>
      </c>
      <c r="BD58" s="1076">
        <f t="shared" si="71"/>
        <v>0</v>
      </c>
      <c r="BE58" s="1076">
        <f t="shared" si="71"/>
        <v>0</v>
      </c>
      <c r="BF58" s="1076">
        <f t="shared" si="71"/>
        <v>0</v>
      </c>
      <c r="BG58" s="1076">
        <f t="shared" si="71"/>
        <v>0</v>
      </c>
      <c r="BH58" s="1076">
        <f t="shared" si="71"/>
        <v>0</v>
      </c>
      <c r="BI58" s="1076">
        <f t="shared" si="71"/>
        <v>0</v>
      </c>
      <c r="BJ58" s="1076">
        <f t="shared" si="71"/>
        <v>0</v>
      </c>
      <c r="BK58" s="1076">
        <f t="shared" si="71"/>
        <v>0</v>
      </c>
      <c r="BL58" s="1076">
        <f t="shared" si="71"/>
        <v>0</v>
      </c>
      <c r="BM58" s="1076">
        <f t="shared" si="71"/>
        <v>0</v>
      </c>
      <c r="BN58" s="1076">
        <f t="shared" si="71"/>
        <v>0</v>
      </c>
      <c r="BO58" s="1076">
        <f t="shared" si="71"/>
        <v>0</v>
      </c>
      <c r="BP58" s="1076">
        <f t="shared" si="71"/>
        <v>0</v>
      </c>
      <c r="BQ58" s="1076">
        <f t="shared" si="69"/>
        <v>0</v>
      </c>
      <c r="BR58" s="1076">
        <f t="shared" si="69"/>
        <v>0</v>
      </c>
      <c r="BS58" s="1076">
        <f t="shared" si="69"/>
        <v>0</v>
      </c>
      <c r="BT58" s="1076">
        <f t="shared" si="69"/>
        <v>0</v>
      </c>
      <c r="BU58" s="1076">
        <f t="shared" si="69"/>
        <v>0</v>
      </c>
      <c r="BV58" s="1076">
        <f t="shared" si="69"/>
        <v>0</v>
      </c>
      <c r="BW58" s="1076">
        <f t="shared" si="69"/>
        <v>0</v>
      </c>
      <c r="BX58" s="1076">
        <f t="shared" si="69"/>
        <v>0</v>
      </c>
      <c r="BY58" s="1076">
        <f t="shared" si="69"/>
        <v>0</v>
      </c>
      <c r="BZ58" s="1076">
        <f t="shared" si="69"/>
        <v>0</v>
      </c>
      <c r="CA58" s="1076">
        <f t="shared" si="69"/>
        <v>0</v>
      </c>
      <c r="CB58" s="1076">
        <f t="shared" si="69"/>
        <v>0</v>
      </c>
      <c r="CC58" s="1076">
        <f t="shared" si="69"/>
        <v>0</v>
      </c>
      <c r="CD58" s="1076">
        <f t="shared" si="69"/>
        <v>0</v>
      </c>
      <c r="CE58" s="1076">
        <f t="shared" si="69"/>
        <v>0</v>
      </c>
      <c r="CF58" s="1076">
        <f t="shared" si="69"/>
        <v>0</v>
      </c>
      <c r="CG58" s="1076">
        <f t="shared" si="69"/>
        <v>0</v>
      </c>
      <c r="CH58" s="1076">
        <f t="shared" si="69"/>
        <v>0</v>
      </c>
      <c r="CI58" s="1076">
        <f t="shared" si="69"/>
        <v>0</v>
      </c>
      <c r="CJ58" s="1076">
        <f t="shared" si="69"/>
        <v>0</v>
      </c>
      <c r="CK58" s="1076">
        <f t="shared" si="69"/>
        <v>0</v>
      </c>
      <c r="CL58" s="1076">
        <f t="shared" si="69"/>
        <v>0</v>
      </c>
      <c r="CM58" s="1076">
        <f t="shared" si="69"/>
        <v>0</v>
      </c>
      <c r="CN58" s="1076">
        <f t="shared" si="69"/>
        <v>0</v>
      </c>
      <c r="CO58" s="1076">
        <f t="shared" si="69"/>
        <v>0</v>
      </c>
      <c r="CP58" s="1076">
        <f t="shared" si="69"/>
        <v>0</v>
      </c>
      <c r="CQ58" s="1076">
        <f t="shared" si="69"/>
        <v>0</v>
      </c>
      <c r="CR58" s="1076">
        <f t="shared" si="69"/>
        <v>0</v>
      </c>
      <c r="CS58" s="1076">
        <f t="shared" si="69"/>
        <v>0</v>
      </c>
      <c r="CT58" s="1076">
        <f t="shared" si="69"/>
        <v>0</v>
      </c>
      <c r="CU58" s="1076">
        <f t="shared" si="69"/>
        <v>0</v>
      </c>
      <c r="CV58" s="1076">
        <f t="shared" si="69"/>
        <v>0</v>
      </c>
      <c r="CW58" s="1076">
        <f t="shared" si="69"/>
        <v>0</v>
      </c>
      <c r="CX58" s="1076">
        <f t="shared" si="69"/>
        <v>0</v>
      </c>
      <c r="CY58" s="1076">
        <f t="shared" si="69"/>
        <v>0</v>
      </c>
      <c r="CZ58" s="1076">
        <f t="shared" si="69"/>
        <v>0</v>
      </c>
      <c r="DA58" s="1076">
        <f t="shared" si="69"/>
        <v>0</v>
      </c>
      <c r="DB58" s="1076">
        <f t="shared" si="69"/>
        <v>0</v>
      </c>
      <c r="DC58" s="1076">
        <f t="shared" si="69"/>
        <v>0</v>
      </c>
      <c r="DD58" s="1076">
        <f t="shared" si="69"/>
        <v>0</v>
      </c>
      <c r="DE58" s="1076">
        <f t="shared" si="69"/>
        <v>0</v>
      </c>
      <c r="DF58" s="1078">
        <f>+(Cálculos!O479/(Cálculos!O460+Cálculos!O470+Cálculos!O479+Cálculos!O489))</f>
        <v>0.59604288860941745</v>
      </c>
      <c r="DG58" s="1078">
        <f>+(Cálculos!P479/(Cálculos!P460+Cálculos!P470+Cálculos!P479+Cálculos!P489))</f>
        <v>0.46394863698063671</v>
      </c>
      <c r="DH58" s="1078">
        <f>+(Cálculos!Q479/(Cálculos!Q460+Cálculos!Q470+Cálculos!Q479+Cálculos!Q489))</f>
        <v>0.21837525437751551</v>
      </c>
      <c r="DI58" s="1078">
        <f>+(Cálculos!R479/(Cálculos!R460+Cálculos!R470+Cálculos!R479+Cálculos!R489))</f>
        <v>0.48139338710961643</v>
      </c>
      <c r="DJ58" s="1078">
        <f>+(Cálculos!S479/(Cálculos!S460+Cálculos!S470+Cálculos!S479+Cálculos!S489))</f>
        <v>0.11620306029736294</v>
      </c>
      <c r="DK58" s="1078">
        <f>+(Cálculos!T479/(Cálculos!T460+Cálculos!T470+Cálculos!T479+Cálculos!T489))</f>
        <v>0.14848887783037501</v>
      </c>
      <c r="DL58" s="1078">
        <f>+(Cálculos!U479/(Cálculos!U460+Cálculos!U470+Cálculos!U479+Cálculos!U489))</f>
        <v>0.15673317280109655</v>
      </c>
      <c r="DM58" s="1078">
        <f>+(Cálculos!V479/(Cálculos!V460+Cálculos!V470+Cálculos!V479+Cálculos!V489))</f>
        <v>0.5299580976027205</v>
      </c>
      <c r="DN58" s="1078">
        <f>+(Cálculos!W479/(Cálculos!W460+Cálculos!W470+Cálculos!W479+Cálculos!W489))</f>
        <v>0.15556717967181499</v>
      </c>
      <c r="DO58" s="1078">
        <f>+(Cálculos!X479/(Cálculos!X460+Cálculos!X470+Cálculos!X479+Cálculos!X489))</f>
        <v>0.22685527548800688</v>
      </c>
      <c r="DP58" s="1078">
        <f>+(Cálculos!Y479/(Cálculos!Y460+Cálculos!Y470+Cálculos!Y479+Cálculos!Y489))</f>
        <v>0.12550760387854745</v>
      </c>
      <c r="DQ58" s="1078">
        <f>+(Cálculos!Z479/(Cálculos!Z460+Cálculos!Z470+Cálculos!Z479+Cálculos!Z489))</f>
        <v>0.10395473487034408</v>
      </c>
      <c r="DR58" s="1078">
        <f>+(Cálculos!AA479/(Cálculos!AA460+Cálculos!AA470+Cálculos!AA479+Cálculos!AA489))</f>
        <v>0.66963764670698189</v>
      </c>
      <c r="DS58" s="1078">
        <f>+(Cálculos!AB479/(Cálculos!AB460+Cálculos!AB470+Cálculos!AB479+Cálculos!AB489))</f>
        <v>0.60094559791015023</v>
      </c>
      <c r="DT58" s="414"/>
    </row>
    <row r="59" spans="1:124" ht="16.2" thickBot="1" x14ac:dyDescent="0.35">
      <c r="A59" s="279" t="s">
        <v>507</v>
      </c>
      <c r="C59" s="1076">
        <v>0</v>
      </c>
      <c r="D59" s="1076">
        <f t="shared" si="70"/>
        <v>0</v>
      </c>
      <c r="E59" s="1076">
        <f t="shared" si="71"/>
        <v>0</v>
      </c>
      <c r="F59" s="1076">
        <f t="shared" si="71"/>
        <v>0</v>
      </c>
      <c r="G59" s="1076">
        <f t="shared" si="71"/>
        <v>0</v>
      </c>
      <c r="H59" s="1076">
        <f t="shared" si="71"/>
        <v>0</v>
      </c>
      <c r="I59" s="1076">
        <f t="shared" si="71"/>
        <v>0</v>
      </c>
      <c r="J59" s="1076">
        <f t="shared" si="71"/>
        <v>0</v>
      </c>
      <c r="K59" s="1076">
        <f t="shared" si="71"/>
        <v>0</v>
      </c>
      <c r="L59" s="1076">
        <f t="shared" si="71"/>
        <v>0</v>
      </c>
      <c r="M59" s="1076">
        <f t="shared" si="71"/>
        <v>0</v>
      </c>
      <c r="N59" s="1076">
        <f t="shared" si="71"/>
        <v>0</v>
      </c>
      <c r="O59" s="1076">
        <f t="shared" si="71"/>
        <v>0</v>
      </c>
      <c r="P59" s="1076">
        <f t="shared" si="71"/>
        <v>0</v>
      </c>
      <c r="Q59" s="1076">
        <f t="shared" si="71"/>
        <v>0</v>
      </c>
      <c r="R59" s="1076">
        <f t="shared" si="71"/>
        <v>0</v>
      </c>
      <c r="S59" s="1076">
        <f t="shared" si="71"/>
        <v>0</v>
      </c>
      <c r="T59" s="1076">
        <f t="shared" si="71"/>
        <v>0</v>
      </c>
      <c r="U59" s="1076">
        <f t="shared" si="71"/>
        <v>0</v>
      </c>
      <c r="V59" s="1076">
        <f t="shared" si="71"/>
        <v>0</v>
      </c>
      <c r="W59" s="1076">
        <f t="shared" si="71"/>
        <v>0</v>
      </c>
      <c r="X59" s="1076">
        <f t="shared" si="71"/>
        <v>0</v>
      </c>
      <c r="Y59" s="1076">
        <f t="shared" si="71"/>
        <v>0</v>
      </c>
      <c r="Z59" s="1076">
        <f t="shared" si="71"/>
        <v>0</v>
      </c>
      <c r="AA59" s="1076">
        <f t="shared" si="71"/>
        <v>0</v>
      </c>
      <c r="AB59" s="1076">
        <f t="shared" si="71"/>
        <v>0</v>
      </c>
      <c r="AC59" s="1076">
        <f t="shared" si="71"/>
        <v>0</v>
      </c>
      <c r="AD59" s="1076">
        <f t="shared" si="71"/>
        <v>0</v>
      </c>
      <c r="AE59" s="1076">
        <f t="shared" si="71"/>
        <v>0</v>
      </c>
      <c r="AF59" s="1076">
        <f t="shared" si="71"/>
        <v>0</v>
      </c>
      <c r="AG59" s="1076">
        <f t="shared" si="71"/>
        <v>0</v>
      </c>
      <c r="AH59" s="1076">
        <f t="shared" si="71"/>
        <v>0</v>
      </c>
      <c r="AI59" s="1076">
        <f t="shared" si="71"/>
        <v>0</v>
      </c>
      <c r="AJ59" s="1076">
        <f t="shared" si="71"/>
        <v>0</v>
      </c>
      <c r="AK59" s="1076">
        <f t="shared" si="71"/>
        <v>0</v>
      </c>
      <c r="AL59" s="1076">
        <f t="shared" si="71"/>
        <v>0</v>
      </c>
      <c r="AM59" s="1076">
        <f t="shared" si="71"/>
        <v>0</v>
      </c>
      <c r="AN59" s="1076">
        <f t="shared" si="71"/>
        <v>0</v>
      </c>
      <c r="AO59" s="1076">
        <f t="shared" si="71"/>
        <v>0</v>
      </c>
      <c r="AP59" s="1076">
        <f t="shared" si="71"/>
        <v>0</v>
      </c>
      <c r="AQ59" s="1076">
        <f t="shared" si="71"/>
        <v>0</v>
      </c>
      <c r="AR59" s="1076">
        <f t="shared" si="71"/>
        <v>0</v>
      </c>
      <c r="AS59" s="1076">
        <f t="shared" si="71"/>
        <v>0</v>
      </c>
      <c r="AT59" s="1076">
        <f t="shared" si="71"/>
        <v>0</v>
      </c>
      <c r="AU59" s="1076">
        <f t="shared" si="71"/>
        <v>0</v>
      </c>
      <c r="AV59" s="1076">
        <f t="shared" si="71"/>
        <v>0</v>
      </c>
      <c r="AW59" s="1076">
        <f t="shared" si="71"/>
        <v>0</v>
      </c>
      <c r="AX59" s="1076">
        <f t="shared" si="71"/>
        <v>0</v>
      </c>
      <c r="AY59" s="1076">
        <f t="shared" si="71"/>
        <v>0</v>
      </c>
      <c r="AZ59" s="1076">
        <f t="shared" si="71"/>
        <v>0</v>
      </c>
      <c r="BA59" s="1076">
        <f t="shared" si="71"/>
        <v>0</v>
      </c>
      <c r="BB59" s="1076">
        <f t="shared" si="71"/>
        <v>0</v>
      </c>
      <c r="BC59" s="1076">
        <f t="shared" si="71"/>
        <v>0</v>
      </c>
      <c r="BD59" s="1076">
        <f t="shared" si="71"/>
        <v>0</v>
      </c>
      <c r="BE59" s="1076">
        <f t="shared" si="71"/>
        <v>0</v>
      </c>
      <c r="BF59" s="1076">
        <f t="shared" si="71"/>
        <v>0</v>
      </c>
      <c r="BG59" s="1076">
        <f t="shared" si="71"/>
        <v>0</v>
      </c>
      <c r="BH59" s="1076">
        <f t="shared" si="71"/>
        <v>0</v>
      </c>
      <c r="BI59" s="1076">
        <f t="shared" si="71"/>
        <v>0</v>
      </c>
      <c r="BJ59" s="1076">
        <f t="shared" si="71"/>
        <v>0</v>
      </c>
      <c r="BK59" s="1076">
        <f t="shared" si="71"/>
        <v>0</v>
      </c>
      <c r="BL59" s="1076">
        <f t="shared" si="71"/>
        <v>0</v>
      </c>
      <c r="BM59" s="1076">
        <f t="shared" si="71"/>
        <v>0</v>
      </c>
      <c r="BN59" s="1076">
        <f t="shared" si="71"/>
        <v>0</v>
      </c>
      <c r="BO59" s="1076">
        <f t="shared" si="71"/>
        <v>0</v>
      </c>
      <c r="BP59" s="1076">
        <f t="shared" si="71"/>
        <v>0</v>
      </c>
      <c r="BQ59" s="1076">
        <f t="shared" si="69"/>
        <v>0</v>
      </c>
      <c r="BR59" s="1076">
        <f t="shared" si="69"/>
        <v>0</v>
      </c>
      <c r="BS59" s="1076">
        <f t="shared" si="69"/>
        <v>0</v>
      </c>
      <c r="BT59" s="1076">
        <f t="shared" si="69"/>
        <v>0</v>
      </c>
      <c r="BU59" s="1076">
        <f t="shared" si="69"/>
        <v>0</v>
      </c>
      <c r="BV59" s="1076">
        <f t="shared" si="69"/>
        <v>0</v>
      </c>
      <c r="BW59" s="1076">
        <f t="shared" si="69"/>
        <v>0</v>
      </c>
      <c r="BX59" s="1076">
        <f t="shared" si="69"/>
        <v>0</v>
      </c>
      <c r="BY59" s="1076">
        <f t="shared" si="69"/>
        <v>0</v>
      </c>
      <c r="BZ59" s="1076">
        <f t="shared" si="69"/>
        <v>0</v>
      </c>
      <c r="CA59" s="1076">
        <f t="shared" si="69"/>
        <v>0</v>
      </c>
      <c r="CB59" s="1076">
        <f t="shared" si="69"/>
        <v>0</v>
      </c>
      <c r="CC59" s="1076">
        <f t="shared" si="69"/>
        <v>0</v>
      </c>
      <c r="CD59" s="1076">
        <f t="shared" si="69"/>
        <v>0</v>
      </c>
      <c r="CE59" s="1076">
        <f t="shared" si="69"/>
        <v>0</v>
      </c>
      <c r="CF59" s="1076">
        <f t="shared" si="69"/>
        <v>0</v>
      </c>
      <c r="CG59" s="1076">
        <f t="shared" si="69"/>
        <v>0</v>
      </c>
      <c r="CH59" s="1076">
        <f t="shared" si="69"/>
        <v>0</v>
      </c>
      <c r="CI59" s="1076">
        <f t="shared" si="69"/>
        <v>0</v>
      </c>
      <c r="CJ59" s="1076">
        <f t="shared" si="69"/>
        <v>0</v>
      </c>
      <c r="CK59" s="1076">
        <f t="shared" si="69"/>
        <v>0</v>
      </c>
      <c r="CL59" s="1076">
        <f t="shared" si="69"/>
        <v>0</v>
      </c>
      <c r="CM59" s="1076">
        <f t="shared" si="69"/>
        <v>0</v>
      </c>
      <c r="CN59" s="1076">
        <f t="shared" si="69"/>
        <v>0</v>
      </c>
      <c r="CO59" s="1076">
        <f t="shared" si="69"/>
        <v>0</v>
      </c>
      <c r="CP59" s="1076">
        <f t="shared" si="69"/>
        <v>0</v>
      </c>
      <c r="CQ59" s="1076">
        <f t="shared" si="69"/>
        <v>0</v>
      </c>
      <c r="CR59" s="1076">
        <f t="shared" si="69"/>
        <v>0</v>
      </c>
      <c r="CS59" s="1076">
        <f t="shared" si="69"/>
        <v>0</v>
      </c>
      <c r="CT59" s="1076">
        <f t="shared" si="69"/>
        <v>0</v>
      </c>
      <c r="CU59" s="1076">
        <f t="shared" si="69"/>
        <v>0</v>
      </c>
      <c r="CV59" s="1076">
        <f t="shared" si="69"/>
        <v>0</v>
      </c>
      <c r="CW59" s="1076">
        <f t="shared" si="69"/>
        <v>0</v>
      </c>
      <c r="CX59" s="1076">
        <f t="shared" si="69"/>
        <v>0</v>
      </c>
      <c r="CY59" s="1076">
        <f t="shared" si="69"/>
        <v>0</v>
      </c>
      <c r="CZ59" s="1076">
        <f t="shared" si="69"/>
        <v>0</v>
      </c>
      <c r="DA59" s="1076">
        <f t="shared" si="69"/>
        <v>0</v>
      </c>
      <c r="DB59" s="1076">
        <f t="shared" si="69"/>
        <v>0</v>
      </c>
      <c r="DC59" s="1076">
        <f t="shared" si="69"/>
        <v>0</v>
      </c>
      <c r="DD59" s="1076">
        <f t="shared" si="69"/>
        <v>0</v>
      </c>
      <c r="DE59" s="1076">
        <f t="shared" si="69"/>
        <v>0</v>
      </c>
      <c r="DF59" s="1078">
        <f>+(Cálculos!O489/(Cálculos!O460+Cálculos!O470+Cálculos!O479+Cálculos!O489))</f>
        <v>0</v>
      </c>
      <c r="DG59" s="1078">
        <f>+(Cálculos!P489/(Cálculos!P460+Cálculos!P470+Cálculos!P479+Cálculos!P489))</f>
        <v>0</v>
      </c>
      <c r="DH59" s="1078">
        <f>+(Cálculos!Q489/(Cálculos!Q460+Cálculos!Q470+Cálculos!Q479+Cálculos!Q489))</f>
        <v>0</v>
      </c>
      <c r="DI59" s="1078">
        <f>+(Cálculos!R489/(Cálculos!R460+Cálculos!R470+Cálculos!R479+Cálculos!R489))</f>
        <v>0</v>
      </c>
      <c r="DJ59" s="1078">
        <f>+(Cálculos!S489/(Cálculos!S460+Cálculos!S470+Cálculos!S479+Cálculos!S489))</f>
        <v>0</v>
      </c>
      <c r="DK59" s="1078">
        <f>+(Cálculos!T489/(Cálculos!T460+Cálculos!T470+Cálculos!T479+Cálculos!T489))</f>
        <v>0</v>
      </c>
      <c r="DL59" s="1078">
        <f>+(Cálculos!U489/(Cálculos!U460+Cálculos!U470+Cálculos!U479+Cálculos!U489))</f>
        <v>0</v>
      </c>
      <c r="DM59" s="1078">
        <f>+(Cálculos!V489/(Cálculos!V460+Cálculos!V470+Cálculos!V479+Cálculos!V489))</f>
        <v>0</v>
      </c>
      <c r="DN59" s="1078">
        <f>+(Cálculos!W489/(Cálculos!W460+Cálculos!W470+Cálculos!W479+Cálculos!W489))</f>
        <v>0</v>
      </c>
      <c r="DO59" s="1078">
        <f>+(Cálculos!X489/(Cálculos!X460+Cálculos!X470+Cálculos!X479+Cálculos!X489))</f>
        <v>0</v>
      </c>
      <c r="DP59" s="1078">
        <f>+(Cálculos!Y489/(Cálculos!Y460+Cálculos!Y470+Cálculos!Y479+Cálculos!Y489))</f>
        <v>0</v>
      </c>
      <c r="DQ59" s="1078">
        <f>+(Cálculos!Z489/(Cálculos!Z460+Cálculos!Z470+Cálculos!Z479+Cálculos!Z489))</f>
        <v>0</v>
      </c>
      <c r="DR59" s="1078">
        <f>+(Cálculos!AA489/(Cálculos!AA460+Cálculos!AA470+Cálculos!AA479+Cálculos!AA489))</f>
        <v>0</v>
      </c>
      <c r="DS59" s="1078">
        <f>+(Cálculos!AB489/(Cálculos!AB460+Cálculos!AB470+Cálculos!AB479+Cálculos!AB489))</f>
        <v>0</v>
      </c>
      <c r="DT59" s="414"/>
    </row>
    <row r="60" spans="1:124" x14ac:dyDescent="0.3">
      <c r="DT60" s="414"/>
    </row>
    <row r="61" spans="1:124" x14ac:dyDescent="0.3">
      <c r="A61" s="5" t="s">
        <v>511</v>
      </c>
      <c r="C61" s="166">
        <f>+C47-(C47*C48)</f>
        <v>12325000000</v>
      </c>
      <c r="DT61" s="414"/>
    </row>
    <row r="62" spans="1:124" x14ac:dyDescent="0.3">
      <c r="A62" s="5" t="s">
        <v>518</v>
      </c>
      <c r="C62" s="5">
        <f>+$C$61*(C52/$C$53)</f>
        <v>0</v>
      </c>
      <c r="D62" s="119">
        <f t="shared" ref="D62:BO62" si="72">+$C$61*(D52/$C$53)</f>
        <v>0</v>
      </c>
      <c r="E62" s="119">
        <f t="shared" si="72"/>
        <v>0</v>
      </c>
      <c r="F62" s="119">
        <f t="shared" si="72"/>
        <v>0</v>
      </c>
      <c r="G62" s="119">
        <f t="shared" si="72"/>
        <v>0</v>
      </c>
      <c r="H62" s="119">
        <f t="shared" si="72"/>
        <v>0</v>
      </c>
      <c r="I62" s="119">
        <f t="shared" si="72"/>
        <v>0</v>
      </c>
      <c r="J62" s="119">
        <f t="shared" si="72"/>
        <v>0</v>
      </c>
      <c r="K62" s="119">
        <f t="shared" si="72"/>
        <v>0</v>
      </c>
      <c r="L62" s="119">
        <f t="shared" si="72"/>
        <v>0</v>
      </c>
      <c r="M62" s="119">
        <f t="shared" si="72"/>
        <v>0</v>
      </c>
      <c r="N62" s="119">
        <f t="shared" si="72"/>
        <v>0</v>
      </c>
      <c r="O62" s="119">
        <f t="shared" si="72"/>
        <v>2240909090.909091</v>
      </c>
      <c r="P62" s="119">
        <f t="shared" si="72"/>
        <v>0</v>
      </c>
      <c r="Q62" s="119">
        <f t="shared" si="72"/>
        <v>0</v>
      </c>
      <c r="R62" s="119">
        <f t="shared" si="72"/>
        <v>0</v>
      </c>
      <c r="S62" s="119">
        <f t="shared" si="72"/>
        <v>0</v>
      </c>
      <c r="T62" s="119">
        <f t="shared" si="72"/>
        <v>0</v>
      </c>
      <c r="U62" s="119">
        <f t="shared" si="72"/>
        <v>0</v>
      </c>
      <c r="V62" s="119">
        <f t="shared" si="72"/>
        <v>0</v>
      </c>
      <c r="W62" s="119">
        <f t="shared" si="72"/>
        <v>0</v>
      </c>
      <c r="X62" s="119">
        <f t="shared" si="72"/>
        <v>0</v>
      </c>
      <c r="Y62" s="119">
        <f t="shared" si="72"/>
        <v>0</v>
      </c>
      <c r="Z62" s="119">
        <f t="shared" si="72"/>
        <v>0</v>
      </c>
      <c r="AA62" s="119">
        <f t="shared" si="72"/>
        <v>2016818181.8181818</v>
      </c>
      <c r="AB62" s="119">
        <f t="shared" si="72"/>
        <v>0</v>
      </c>
      <c r="AC62" s="119">
        <f t="shared" si="72"/>
        <v>0</v>
      </c>
      <c r="AD62" s="119">
        <f t="shared" si="72"/>
        <v>0</v>
      </c>
      <c r="AE62" s="119">
        <f t="shared" si="72"/>
        <v>0</v>
      </c>
      <c r="AF62" s="119">
        <f t="shared" si="72"/>
        <v>0</v>
      </c>
      <c r="AG62" s="119">
        <f t="shared" si="72"/>
        <v>0</v>
      </c>
      <c r="AH62" s="119">
        <f t="shared" si="72"/>
        <v>0</v>
      </c>
      <c r="AI62" s="119">
        <f t="shared" si="72"/>
        <v>0</v>
      </c>
      <c r="AJ62" s="119">
        <f t="shared" si="72"/>
        <v>0</v>
      </c>
      <c r="AK62" s="119">
        <f t="shared" si="72"/>
        <v>0</v>
      </c>
      <c r="AL62" s="119">
        <f t="shared" si="72"/>
        <v>0</v>
      </c>
      <c r="AM62" s="119">
        <f t="shared" si="72"/>
        <v>1792727272.7272727</v>
      </c>
      <c r="AN62" s="119">
        <f t="shared" si="72"/>
        <v>0</v>
      </c>
      <c r="AO62" s="119">
        <f t="shared" si="72"/>
        <v>0</v>
      </c>
      <c r="AP62" s="119">
        <f t="shared" si="72"/>
        <v>0</v>
      </c>
      <c r="AQ62" s="119">
        <f t="shared" si="72"/>
        <v>0</v>
      </c>
      <c r="AR62" s="119">
        <f t="shared" si="72"/>
        <v>0</v>
      </c>
      <c r="AS62" s="119">
        <f t="shared" si="72"/>
        <v>0</v>
      </c>
      <c r="AT62" s="119">
        <f t="shared" si="72"/>
        <v>0</v>
      </c>
      <c r="AU62" s="119">
        <f t="shared" si="72"/>
        <v>0</v>
      </c>
      <c r="AV62" s="119">
        <f t="shared" si="72"/>
        <v>0</v>
      </c>
      <c r="AW62" s="119">
        <f t="shared" si="72"/>
        <v>0</v>
      </c>
      <c r="AX62" s="119">
        <f t="shared" si="72"/>
        <v>0</v>
      </c>
      <c r="AY62" s="119">
        <f t="shared" si="72"/>
        <v>1568636363.6363635</v>
      </c>
      <c r="AZ62" s="119">
        <f t="shared" si="72"/>
        <v>0</v>
      </c>
      <c r="BA62" s="119">
        <f t="shared" si="72"/>
        <v>0</v>
      </c>
      <c r="BB62" s="119">
        <f t="shared" si="72"/>
        <v>0</v>
      </c>
      <c r="BC62" s="119">
        <f t="shared" si="72"/>
        <v>0</v>
      </c>
      <c r="BD62" s="119">
        <f t="shared" si="72"/>
        <v>0</v>
      </c>
      <c r="BE62" s="119">
        <f t="shared" si="72"/>
        <v>0</v>
      </c>
      <c r="BF62" s="119">
        <f t="shared" si="72"/>
        <v>0</v>
      </c>
      <c r="BG62" s="119">
        <f t="shared" si="72"/>
        <v>0</v>
      </c>
      <c r="BH62" s="119">
        <f t="shared" si="72"/>
        <v>0</v>
      </c>
      <c r="BI62" s="119">
        <f t="shared" si="72"/>
        <v>0</v>
      </c>
      <c r="BJ62" s="119">
        <f t="shared" si="72"/>
        <v>0</v>
      </c>
      <c r="BK62" s="119">
        <f t="shared" si="72"/>
        <v>1344545454.5454545</v>
      </c>
      <c r="BL62" s="119">
        <f t="shared" si="72"/>
        <v>0</v>
      </c>
      <c r="BM62" s="119">
        <f t="shared" si="72"/>
        <v>0</v>
      </c>
      <c r="BN62" s="119">
        <f t="shared" si="72"/>
        <v>0</v>
      </c>
      <c r="BO62" s="119">
        <f t="shared" si="72"/>
        <v>0</v>
      </c>
      <c r="BP62" s="119">
        <f t="shared" ref="BP62:DS62" si="73">+$C$61*(BP52/$C$53)</f>
        <v>0</v>
      </c>
      <c r="BQ62" s="119">
        <f t="shared" si="73"/>
        <v>0</v>
      </c>
      <c r="BR62" s="119">
        <f t="shared" si="73"/>
        <v>0</v>
      </c>
      <c r="BS62" s="119">
        <f t="shared" si="73"/>
        <v>0</v>
      </c>
      <c r="BT62" s="119">
        <f t="shared" si="73"/>
        <v>0</v>
      </c>
      <c r="BU62" s="119">
        <f t="shared" si="73"/>
        <v>0</v>
      </c>
      <c r="BV62" s="119">
        <f t="shared" si="73"/>
        <v>0</v>
      </c>
      <c r="BW62" s="119">
        <f t="shared" si="73"/>
        <v>1120454545.4545455</v>
      </c>
      <c r="BX62" s="119">
        <f t="shared" si="73"/>
        <v>0</v>
      </c>
      <c r="BY62" s="119">
        <f t="shared" si="73"/>
        <v>0</v>
      </c>
      <c r="BZ62" s="119">
        <f t="shared" si="73"/>
        <v>0</v>
      </c>
      <c r="CA62" s="119">
        <f t="shared" si="73"/>
        <v>0</v>
      </c>
      <c r="CB62" s="119">
        <f t="shared" si="73"/>
        <v>0</v>
      </c>
      <c r="CC62" s="119">
        <f t="shared" si="73"/>
        <v>0</v>
      </c>
      <c r="CD62" s="119">
        <f t="shared" si="73"/>
        <v>0</v>
      </c>
      <c r="CE62" s="119">
        <f t="shared" si="73"/>
        <v>0</v>
      </c>
      <c r="CF62" s="119">
        <f t="shared" si="73"/>
        <v>0</v>
      </c>
      <c r="CG62" s="119">
        <f t="shared" si="73"/>
        <v>0</v>
      </c>
      <c r="CH62" s="119">
        <f t="shared" si="73"/>
        <v>0</v>
      </c>
      <c r="CI62" s="119">
        <f t="shared" si="73"/>
        <v>896363636.36363637</v>
      </c>
      <c r="CJ62" s="119">
        <f t="shared" si="73"/>
        <v>0</v>
      </c>
      <c r="CK62" s="119">
        <f t="shared" si="73"/>
        <v>0</v>
      </c>
      <c r="CL62" s="119">
        <f t="shared" si="73"/>
        <v>0</v>
      </c>
      <c r="CM62" s="119">
        <f t="shared" si="73"/>
        <v>0</v>
      </c>
      <c r="CN62" s="119">
        <f t="shared" si="73"/>
        <v>0</v>
      </c>
      <c r="CO62" s="119">
        <f t="shared" si="73"/>
        <v>0</v>
      </c>
      <c r="CP62" s="119">
        <f t="shared" si="73"/>
        <v>0</v>
      </c>
      <c r="CQ62" s="119">
        <f t="shared" si="73"/>
        <v>0</v>
      </c>
      <c r="CR62" s="119">
        <f t="shared" si="73"/>
        <v>0</v>
      </c>
      <c r="CS62" s="119">
        <f t="shared" si="73"/>
        <v>0</v>
      </c>
      <c r="CT62" s="119">
        <f t="shared" si="73"/>
        <v>0</v>
      </c>
      <c r="CU62" s="119">
        <f t="shared" si="73"/>
        <v>672272727.27272725</v>
      </c>
      <c r="CV62" s="119">
        <f t="shared" si="73"/>
        <v>0</v>
      </c>
      <c r="CW62" s="119">
        <f t="shared" si="73"/>
        <v>0</v>
      </c>
      <c r="CX62" s="119">
        <f t="shared" si="73"/>
        <v>0</v>
      </c>
      <c r="CY62" s="119">
        <f t="shared" si="73"/>
        <v>0</v>
      </c>
      <c r="CZ62" s="119">
        <f t="shared" si="73"/>
        <v>0</v>
      </c>
      <c r="DA62" s="119">
        <f t="shared" si="73"/>
        <v>0</v>
      </c>
      <c r="DB62" s="119">
        <f t="shared" si="73"/>
        <v>0</v>
      </c>
      <c r="DC62" s="119">
        <f t="shared" si="73"/>
        <v>0</v>
      </c>
      <c r="DD62" s="119">
        <f t="shared" si="73"/>
        <v>0</v>
      </c>
      <c r="DE62" s="119">
        <f t="shared" si="73"/>
        <v>0</v>
      </c>
      <c r="DF62" s="119">
        <f t="shared" si="73"/>
        <v>0</v>
      </c>
      <c r="DG62" s="119">
        <f t="shared" si="73"/>
        <v>448181818.18181819</v>
      </c>
      <c r="DH62" s="119">
        <f t="shared" si="73"/>
        <v>0</v>
      </c>
      <c r="DI62" s="119">
        <f t="shared" si="73"/>
        <v>0</v>
      </c>
      <c r="DJ62" s="119">
        <f t="shared" si="73"/>
        <v>0</v>
      </c>
      <c r="DK62" s="119">
        <f t="shared" si="73"/>
        <v>0</v>
      </c>
      <c r="DL62" s="119">
        <f>+$C$61*(DL52/$C$53)</f>
        <v>0</v>
      </c>
      <c r="DM62" s="119">
        <f t="shared" si="73"/>
        <v>0</v>
      </c>
      <c r="DN62" s="119">
        <f t="shared" si="73"/>
        <v>0</v>
      </c>
      <c r="DO62" s="119">
        <f t="shared" si="73"/>
        <v>0</v>
      </c>
      <c r="DP62" s="119">
        <f t="shared" si="73"/>
        <v>0</v>
      </c>
      <c r="DQ62" s="119">
        <f t="shared" si="73"/>
        <v>0</v>
      </c>
      <c r="DR62" s="119">
        <f t="shared" si="73"/>
        <v>0</v>
      </c>
      <c r="DS62" s="119">
        <f t="shared" si="73"/>
        <v>224090909.09090909</v>
      </c>
      <c r="DT62" s="414"/>
    </row>
    <row r="63" spans="1:124" x14ac:dyDescent="0.3">
      <c r="A63" s="168" t="s">
        <v>519</v>
      </c>
      <c r="C63" s="5">
        <f>+(O62/360)*8</f>
        <v>49797979.797979802</v>
      </c>
      <c r="D63" s="5">
        <f>+O62/12</f>
        <v>186742424.24242425</v>
      </c>
      <c r="E63" s="5">
        <f>+D63</f>
        <v>186742424.24242425</v>
      </c>
      <c r="F63" s="5">
        <f t="shared" ref="F63:N63" si="74">+E63</f>
        <v>186742424.24242425</v>
      </c>
      <c r="G63" s="5">
        <f t="shared" si="74"/>
        <v>186742424.24242425</v>
      </c>
      <c r="H63" s="5">
        <f t="shared" si="74"/>
        <v>186742424.24242425</v>
      </c>
      <c r="I63" s="5">
        <f t="shared" si="74"/>
        <v>186742424.24242425</v>
      </c>
      <c r="J63" s="5">
        <f t="shared" si="74"/>
        <v>186742424.24242425</v>
      </c>
      <c r="K63" s="5">
        <f t="shared" si="74"/>
        <v>186742424.24242425</v>
      </c>
      <c r="L63" s="5">
        <f t="shared" si="74"/>
        <v>186742424.24242425</v>
      </c>
      <c r="M63" s="5">
        <f t="shared" si="74"/>
        <v>186742424.24242425</v>
      </c>
      <c r="N63" s="5">
        <f t="shared" si="74"/>
        <v>186742424.24242425</v>
      </c>
      <c r="O63" s="119">
        <f>+((O62/360)*22)+((AA62/360)*8)</f>
        <v>181762626.26262626</v>
      </c>
      <c r="P63" s="5">
        <f t="shared" ref="P63" si="75">+AA62/12</f>
        <v>168068181.81818181</v>
      </c>
      <c r="Q63" s="5">
        <f t="shared" ref="Q63:CB63" si="76">+P63</f>
        <v>168068181.81818181</v>
      </c>
      <c r="R63" s="5">
        <f t="shared" si="76"/>
        <v>168068181.81818181</v>
      </c>
      <c r="S63" s="5">
        <f t="shared" si="76"/>
        <v>168068181.81818181</v>
      </c>
      <c r="T63" s="5">
        <f t="shared" si="76"/>
        <v>168068181.81818181</v>
      </c>
      <c r="U63" s="5">
        <f t="shared" si="76"/>
        <v>168068181.81818181</v>
      </c>
      <c r="V63" s="5">
        <f t="shared" si="76"/>
        <v>168068181.81818181</v>
      </c>
      <c r="W63" s="5">
        <f t="shared" si="76"/>
        <v>168068181.81818181</v>
      </c>
      <c r="X63" s="5">
        <f t="shared" si="76"/>
        <v>168068181.81818181</v>
      </c>
      <c r="Y63" s="5">
        <f t="shared" si="76"/>
        <v>168068181.81818181</v>
      </c>
      <c r="Z63" s="5">
        <f t="shared" si="76"/>
        <v>168068181.81818181</v>
      </c>
      <c r="AA63" s="119">
        <f t="shared" ref="AA63" si="77">+((AA62/360)*22)+((AM62/360)*8)</f>
        <v>163088383.83838385</v>
      </c>
      <c r="AB63" s="5">
        <f t="shared" ref="AB63" si="78">+AM62/12</f>
        <v>149393939.39393941</v>
      </c>
      <c r="AC63" s="5">
        <f t="shared" ref="AC63" si="79">+AB63</f>
        <v>149393939.39393941</v>
      </c>
      <c r="AD63" s="5">
        <f t="shared" si="76"/>
        <v>149393939.39393941</v>
      </c>
      <c r="AE63" s="5">
        <f t="shared" si="76"/>
        <v>149393939.39393941</v>
      </c>
      <c r="AF63" s="5">
        <f t="shared" si="76"/>
        <v>149393939.39393941</v>
      </c>
      <c r="AG63" s="5">
        <f t="shared" si="76"/>
        <v>149393939.39393941</v>
      </c>
      <c r="AH63" s="5">
        <f t="shared" si="76"/>
        <v>149393939.39393941</v>
      </c>
      <c r="AI63" s="5">
        <f t="shared" si="76"/>
        <v>149393939.39393941</v>
      </c>
      <c r="AJ63" s="5">
        <f t="shared" si="76"/>
        <v>149393939.39393941</v>
      </c>
      <c r="AK63" s="5">
        <f t="shared" si="76"/>
        <v>149393939.39393941</v>
      </c>
      <c r="AL63" s="5">
        <f t="shared" si="76"/>
        <v>149393939.39393941</v>
      </c>
      <c r="AM63" s="119">
        <f t="shared" ref="AM63" si="80">+((AM62/360)*22)+((AY62/360)*8)</f>
        <v>144414141.41414142</v>
      </c>
      <c r="AN63" s="5">
        <f t="shared" ref="AN63" si="81">+AY62/12</f>
        <v>130719696.96969695</v>
      </c>
      <c r="AO63" s="5">
        <f t="shared" ref="AO63" si="82">+AN63</f>
        <v>130719696.96969695</v>
      </c>
      <c r="AP63" s="5">
        <f t="shared" si="76"/>
        <v>130719696.96969695</v>
      </c>
      <c r="AQ63" s="5">
        <f t="shared" si="76"/>
        <v>130719696.96969695</v>
      </c>
      <c r="AR63" s="5">
        <f t="shared" si="76"/>
        <v>130719696.96969695</v>
      </c>
      <c r="AS63" s="5">
        <f t="shared" si="76"/>
        <v>130719696.96969695</v>
      </c>
      <c r="AT63" s="5">
        <f t="shared" si="76"/>
        <v>130719696.96969695</v>
      </c>
      <c r="AU63" s="5">
        <f t="shared" si="76"/>
        <v>130719696.96969695</v>
      </c>
      <c r="AV63" s="5">
        <f t="shared" si="76"/>
        <v>130719696.96969695</v>
      </c>
      <c r="AW63" s="5">
        <f t="shared" si="76"/>
        <v>130719696.96969695</v>
      </c>
      <c r="AX63" s="5">
        <f t="shared" si="76"/>
        <v>130719696.96969695</v>
      </c>
      <c r="AY63" s="119">
        <f t="shared" ref="AY63" si="83">+((AY62/360)*22)+((BK62/360)*8)</f>
        <v>125739898.98989898</v>
      </c>
      <c r="AZ63" s="5">
        <f t="shared" ref="AZ63" si="84">+BK62/12</f>
        <v>112045454.54545455</v>
      </c>
      <c r="BA63" s="5">
        <f t="shared" ref="BA63" si="85">+AZ63</f>
        <v>112045454.54545455</v>
      </c>
      <c r="BB63" s="5">
        <f t="shared" si="76"/>
        <v>112045454.54545455</v>
      </c>
      <c r="BC63" s="5">
        <f t="shared" si="76"/>
        <v>112045454.54545455</v>
      </c>
      <c r="BD63" s="5">
        <f t="shared" si="76"/>
        <v>112045454.54545455</v>
      </c>
      <c r="BE63" s="5">
        <f t="shared" si="76"/>
        <v>112045454.54545455</v>
      </c>
      <c r="BF63" s="5">
        <f t="shared" si="76"/>
        <v>112045454.54545455</v>
      </c>
      <c r="BG63" s="5">
        <f t="shared" si="76"/>
        <v>112045454.54545455</v>
      </c>
      <c r="BH63" s="5">
        <f t="shared" si="76"/>
        <v>112045454.54545455</v>
      </c>
      <c r="BI63" s="5">
        <f t="shared" si="76"/>
        <v>112045454.54545455</v>
      </c>
      <c r="BJ63" s="5">
        <f t="shared" si="76"/>
        <v>112045454.54545455</v>
      </c>
      <c r="BK63" s="119">
        <f t="shared" ref="BK63" si="86">+((BK62/360)*22)+((BW62/360)*8)</f>
        <v>107065656.56565657</v>
      </c>
      <c r="BL63" s="5">
        <f t="shared" ref="BL63" si="87">+BW62/12</f>
        <v>93371212.121212125</v>
      </c>
      <c r="BM63" s="5">
        <f t="shared" ref="BM63" si="88">+BL63</f>
        <v>93371212.121212125</v>
      </c>
      <c r="BN63" s="5">
        <f t="shared" si="76"/>
        <v>93371212.121212125</v>
      </c>
      <c r="BO63" s="5">
        <f t="shared" si="76"/>
        <v>93371212.121212125</v>
      </c>
      <c r="BP63" s="5">
        <f t="shared" si="76"/>
        <v>93371212.121212125</v>
      </c>
      <c r="BQ63" s="5">
        <f t="shared" si="76"/>
        <v>93371212.121212125</v>
      </c>
      <c r="BR63" s="5">
        <f t="shared" si="76"/>
        <v>93371212.121212125</v>
      </c>
      <c r="BS63" s="5">
        <f t="shared" si="76"/>
        <v>93371212.121212125</v>
      </c>
      <c r="BT63" s="5">
        <f t="shared" si="76"/>
        <v>93371212.121212125</v>
      </c>
      <c r="BU63" s="5">
        <f t="shared" si="76"/>
        <v>93371212.121212125</v>
      </c>
      <c r="BV63" s="5">
        <f t="shared" si="76"/>
        <v>93371212.121212125</v>
      </c>
      <c r="BW63" s="119">
        <f t="shared" ref="BW63" si="89">+((BW62/360)*22)+((CI62/360)*8)</f>
        <v>88391414.141414136</v>
      </c>
      <c r="BX63" s="5">
        <f t="shared" ref="BX63" si="90">+CI62/12</f>
        <v>74696969.696969703</v>
      </c>
      <c r="BY63" s="5">
        <f t="shared" ref="BY63" si="91">+BX63</f>
        <v>74696969.696969703</v>
      </c>
      <c r="BZ63" s="5">
        <f t="shared" si="76"/>
        <v>74696969.696969703</v>
      </c>
      <c r="CA63" s="5">
        <f t="shared" si="76"/>
        <v>74696969.696969703</v>
      </c>
      <c r="CB63" s="5">
        <f t="shared" si="76"/>
        <v>74696969.696969703</v>
      </c>
      <c r="CC63" s="5">
        <f t="shared" ref="CC63:DR63" si="92">+CB63</f>
        <v>74696969.696969703</v>
      </c>
      <c r="CD63" s="5">
        <f t="shared" si="92"/>
        <v>74696969.696969703</v>
      </c>
      <c r="CE63" s="5">
        <f t="shared" si="92"/>
        <v>74696969.696969703</v>
      </c>
      <c r="CF63" s="5">
        <f t="shared" si="92"/>
        <v>74696969.696969703</v>
      </c>
      <c r="CG63" s="5">
        <f t="shared" si="92"/>
        <v>74696969.696969703</v>
      </c>
      <c r="CH63" s="5">
        <f t="shared" si="92"/>
        <v>74696969.696969703</v>
      </c>
      <c r="CI63" s="119">
        <f t="shared" ref="CI63" si="93">+((CI62/360)*22)+((CU62/360)*8)</f>
        <v>69717171.717171714</v>
      </c>
      <c r="CJ63" s="5">
        <f t="shared" ref="CJ63" si="94">+CU62/12</f>
        <v>56022727.272727273</v>
      </c>
      <c r="CK63" s="5">
        <f t="shared" ref="CK63" si="95">+CJ63</f>
        <v>56022727.272727273</v>
      </c>
      <c r="CL63" s="5">
        <f t="shared" si="92"/>
        <v>56022727.272727273</v>
      </c>
      <c r="CM63" s="5">
        <f t="shared" si="92"/>
        <v>56022727.272727273</v>
      </c>
      <c r="CN63" s="5">
        <f t="shared" si="92"/>
        <v>56022727.272727273</v>
      </c>
      <c r="CO63" s="5">
        <f t="shared" si="92"/>
        <v>56022727.272727273</v>
      </c>
      <c r="CP63" s="5">
        <f t="shared" si="92"/>
        <v>56022727.272727273</v>
      </c>
      <c r="CQ63" s="5">
        <f t="shared" si="92"/>
        <v>56022727.272727273</v>
      </c>
      <c r="CR63" s="5">
        <f t="shared" si="92"/>
        <v>56022727.272727273</v>
      </c>
      <c r="CS63" s="5">
        <f t="shared" si="92"/>
        <v>56022727.272727273</v>
      </c>
      <c r="CT63" s="5">
        <f t="shared" si="92"/>
        <v>56022727.272727273</v>
      </c>
      <c r="CU63" s="119">
        <f t="shared" ref="CU63" si="96">+((CU62/360)*22)+((DG62/360)*8)</f>
        <v>51042929.292929292</v>
      </c>
      <c r="CV63" s="5">
        <f t="shared" ref="CV63" si="97">+DG62/12</f>
        <v>37348484.848484851</v>
      </c>
      <c r="CW63" s="5">
        <f t="shared" ref="CW63" si="98">+CV63</f>
        <v>37348484.848484851</v>
      </c>
      <c r="CX63" s="5">
        <f t="shared" si="92"/>
        <v>37348484.848484851</v>
      </c>
      <c r="CY63" s="5">
        <f t="shared" si="92"/>
        <v>37348484.848484851</v>
      </c>
      <c r="CZ63" s="5">
        <f t="shared" si="92"/>
        <v>37348484.848484851</v>
      </c>
      <c r="DA63" s="5">
        <f t="shared" si="92"/>
        <v>37348484.848484851</v>
      </c>
      <c r="DB63" s="5">
        <f t="shared" si="92"/>
        <v>37348484.848484851</v>
      </c>
      <c r="DC63" s="5">
        <f t="shared" si="92"/>
        <v>37348484.848484851</v>
      </c>
      <c r="DD63" s="5">
        <f t="shared" si="92"/>
        <v>37348484.848484851</v>
      </c>
      <c r="DE63" s="5">
        <f t="shared" si="92"/>
        <v>37348484.848484851</v>
      </c>
      <c r="DF63" s="5">
        <f t="shared" si="92"/>
        <v>37348484.848484851</v>
      </c>
      <c r="DG63" s="119">
        <f t="shared" ref="DG63" si="99">+((DG62/360)*22)+((DS62/360)*8)</f>
        <v>32368686.86868687</v>
      </c>
      <c r="DH63" s="5">
        <f t="shared" ref="DH63" si="100">+DS62/12</f>
        <v>18674242.424242426</v>
      </c>
      <c r="DI63" s="5">
        <f t="shared" ref="DI63" si="101">+DH63</f>
        <v>18674242.424242426</v>
      </c>
      <c r="DJ63" s="5">
        <f t="shared" si="92"/>
        <v>18674242.424242426</v>
      </c>
      <c r="DK63" s="5">
        <f t="shared" si="92"/>
        <v>18674242.424242426</v>
      </c>
      <c r="DL63" s="5">
        <f t="shared" si="92"/>
        <v>18674242.424242426</v>
      </c>
      <c r="DM63" s="5">
        <f t="shared" si="92"/>
        <v>18674242.424242426</v>
      </c>
      <c r="DN63" s="5">
        <f t="shared" si="92"/>
        <v>18674242.424242426</v>
      </c>
      <c r="DO63" s="5">
        <f t="shared" si="92"/>
        <v>18674242.424242426</v>
      </c>
      <c r="DP63" s="5">
        <f>+DO63</f>
        <v>18674242.424242426</v>
      </c>
      <c r="DQ63" s="5">
        <f t="shared" si="92"/>
        <v>18674242.424242426</v>
      </c>
      <c r="DR63" s="5">
        <f t="shared" si="92"/>
        <v>18674242.424242426</v>
      </c>
      <c r="DS63" s="119">
        <f>+((DS62/360)*22)+((EE62/360)*8)</f>
        <v>13694444.444444444</v>
      </c>
      <c r="DT63" s="414"/>
    </row>
    <row r="64" spans="1:124" x14ac:dyDescent="0.3">
      <c r="DT64" s="414"/>
    </row>
    <row r="65" spans="1:124" x14ac:dyDescent="0.3">
      <c r="A65" s="5" t="s">
        <v>504</v>
      </c>
      <c r="C65" s="119">
        <f t="shared" ref="C65:AH65" si="102">+C63*100%</f>
        <v>49797979.797979802</v>
      </c>
      <c r="D65" s="119">
        <f t="shared" si="102"/>
        <v>186742424.24242425</v>
      </c>
      <c r="E65" s="119">
        <f t="shared" si="102"/>
        <v>186742424.24242425</v>
      </c>
      <c r="F65" s="119">
        <f t="shared" si="102"/>
        <v>186742424.24242425</v>
      </c>
      <c r="G65" s="119">
        <f t="shared" si="102"/>
        <v>186742424.24242425</v>
      </c>
      <c r="H65" s="119">
        <f t="shared" si="102"/>
        <v>186742424.24242425</v>
      </c>
      <c r="I65" s="119">
        <f t="shared" si="102"/>
        <v>186742424.24242425</v>
      </c>
      <c r="J65" s="119">
        <f t="shared" si="102"/>
        <v>186742424.24242425</v>
      </c>
      <c r="K65" s="119">
        <f t="shared" si="102"/>
        <v>186742424.24242425</v>
      </c>
      <c r="L65" s="119">
        <f t="shared" si="102"/>
        <v>186742424.24242425</v>
      </c>
      <c r="M65" s="119">
        <f t="shared" si="102"/>
        <v>186742424.24242425</v>
      </c>
      <c r="N65" s="119">
        <f t="shared" si="102"/>
        <v>186742424.24242425</v>
      </c>
      <c r="O65" s="119">
        <f t="shared" si="102"/>
        <v>181762626.26262626</v>
      </c>
      <c r="P65" s="119">
        <f t="shared" si="102"/>
        <v>168068181.81818181</v>
      </c>
      <c r="Q65" s="119">
        <f t="shared" si="102"/>
        <v>168068181.81818181</v>
      </c>
      <c r="R65" s="119">
        <f t="shared" si="102"/>
        <v>168068181.81818181</v>
      </c>
      <c r="S65" s="119">
        <f t="shared" si="102"/>
        <v>168068181.81818181</v>
      </c>
      <c r="T65" s="119">
        <f t="shared" si="102"/>
        <v>168068181.81818181</v>
      </c>
      <c r="U65" s="119">
        <f t="shared" si="102"/>
        <v>168068181.81818181</v>
      </c>
      <c r="V65" s="119">
        <f t="shared" si="102"/>
        <v>168068181.81818181</v>
      </c>
      <c r="W65" s="119">
        <f t="shared" si="102"/>
        <v>168068181.81818181</v>
      </c>
      <c r="X65" s="119">
        <f t="shared" si="102"/>
        <v>168068181.81818181</v>
      </c>
      <c r="Y65" s="119">
        <f t="shared" si="102"/>
        <v>168068181.81818181</v>
      </c>
      <c r="Z65" s="119">
        <f t="shared" si="102"/>
        <v>168068181.81818181</v>
      </c>
      <c r="AA65" s="119">
        <f t="shared" si="102"/>
        <v>163088383.83838385</v>
      </c>
      <c r="AB65" s="119">
        <f t="shared" si="102"/>
        <v>149393939.39393941</v>
      </c>
      <c r="AC65" s="119">
        <f t="shared" si="102"/>
        <v>149393939.39393941</v>
      </c>
      <c r="AD65" s="119">
        <f t="shared" si="102"/>
        <v>149393939.39393941</v>
      </c>
      <c r="AE65" s="119">
        <f t="shared" si="102"/>
        <v>149393939.39393941</v>
      </c>
      <c r="AF65" s="119">
        <f t="shared" si="102"/>
        <v>149393939.39393941</v>
      </c>
      <c r="AG65" s="119">
        <f t="shared" si="102"/>
        <v>149393939.39393941</v>
      </c>
      <c r="AH65" s="119">
        <f t="shared" si="102"/>
        <v>149393939.39393941</v>
      </c>
      <c r="AI65" s="119">
        <f t="shared" ref="AI65:BN65" si="103">+AI63*100%</f>
        <v>149393939.39393941</v>
      </c>
      <c r="AJ65" s="119">
        <f t="shared" si="103"/>
        <v>149393939.39393941</v>
      </c>
      <c r="AK65" s="119">
        <f t="shared" si="103"/>
        <v>149393939.39393941</v>
      </c>
      <c r="AL65" s="119">
        <f t="shared" si="103"/>
        <v>149393939.39393941</v>
      </c>
      <c r="AM65" s="119">
        <f t="shared" si="103"/>
        <v>144414141.41414142</v>
      </c>
      <c r="AN65" s="119">
        <f t="shared" si="103"/>
        <v>130719696.96969695</v>
      </c>
      <c r="AO65" s="119">
        <f t="shared" si="103"/>
        <v>130719696.96969695</v>
      </c>
      <c r="AP65" s="119">
        <f t="shared" si="103"/>
        <v>130719696.96969695</v>
      </c>
      <c r="AQ65" s="119">
        <f t="shared" si="103"/>
        <v>130719696.96969695</v>
      </c>
      <c r="AR65" s="119">
        <f t="shared" si="103"/>
        <v>130719696.96969695</v>
      </c>
      <c r="AS65" s="119">
        <f t="shared" si="103"/>
        <v>130719696.96969695</v>
      </c>
      <c r="AT65" s="119">
        <f t="shared" si="103"/>
        <v>130719696.96969695</v>
      </c>
      <c r="AU65" s="119">
        <f t="shared" si="103"/>
        <v>130719696.96969695</v>
      </c>
      <c r="AV65" s="119">
        <f t="shared" si="103"/>
        <v>130719696.96969695</v>
      </c>
      <c r="AW65" s="119">
        <f t="shared" si="103"/>
        <v>130719696.96969695</v>
      </c>
      <c r="AX65" s="119">
        <f t="shared" si="103"/>
        <v>130719696.96969695</v>
      </c>
      <c r="AY65" s="119">
        <f t="shared" si="103"/>
        <v>125739898.98989898</v>
      </c>
      <c r="AZ65" s="119">
        <f t="shared" si="103"/>
        <v>112045454.54545455</v>
      </c>
      <c r="BA65" s="119">
        <f t="shared" si="103"/>
        <v>112045454.54545455</v>
      </c>
      <c r="BB65" s="119">
        <f t="shared" si="103"/>
        <v>112045454.54545455</v>
      </c>
      <c r="BC65" s="119">
        <f t="shared" si="103"/>
        <v>112045454.54545455</v>
      </c>
      <c r="BD65" s="119">
        <f t="shared" si="103"/>
        <v>112045454.54545455</v>
      </c>
      <c r="BE65" s="119">
        <f t="shared" si="103"/>
        <v>112045454.54545455</v>
      </c>
      <c r="BF65" s="119">
        <f t="shared" si="103"/>
        <v>112045454.54545455</v>
      </c>
      <c r="BG65" s="119">
        <f t="shared" si="103"/>
        <v>112045454.54545455</v>
      </c>
      <c r="BH65" s="119">
        <f t="shared" si="103"/>
        <v>112045454.54545455</v>
      </c>
      <c r="BI65" s="119">
        <f t="shared" si="103"/>
        <v>112045454.54545455</v>
      </c>
      <c r="BJ65" s="119">
        <f t="shared" si="103"/>
        <v>112045454.54545455</v>
      </c>
      <c r="BK65" s="119">
        <f t="shared" si="103"/>
        <v>107065656.56565657</v>
      </c>
      <c r="BL65" s="119">
        <f t="shared" si="103"/>
        <v>93371212.121212125</v>
      </c>
      <c r="BM65" s="119">
        <f t="shared" si="103"/>
        <v>93371212.121212125</v>
      </c>
      <c r="BN65" s="119">
        <f t="shared" si="103"/>
        <v>93371212.121212125</v>
      </c>
      <c r="BO65" s="119">
        <f t="shared" ref="BO65:CT65" si="104">+BO63*100%</f>
        <v>93371212.121212125</v>
      </c>
      <c r="BP65" s="119">
        <f t="shared" si="104"/>
        <v>93371212.121212125</v>
      </c>
      <c r="BQ65" s="119">
        <f t="shared" si="104"/>
        <v>93371212.121212125</v>
      </c>
      <c r="BR65" s="119">
        <f t="shared" si="104"/>
        <v>93371212.121212125</v>
      </c>
      <c r="BS65" s="119">
        <f t="shared" si="104"/>
        <v>93371212.121212125</v>
      </c>
      <c r="BT65" s="119">
        <f t="shared" si="104"/>
        <v>93371212.121212125</v>
      </c>
      <c r="BU65" s="119">
        <f t="shared" si="104"/>
        <v>93371212.121212125</v>
      </c>
      <c r="BV65" s="119">
        <f t="shared" si="104"/>
        <v>93371212.121212125</v>
      </c>
      <c r="BW65" s="119">
        <f t="shared" si="104"/>
        <v>88391414.141414136</v>
      </c>
      <c r="BX65" s="119">
        <f t="shared" si="104"/>
        <v>74696969.696969703</v>
      </c>
      <c r="BY65" s="119">
        <f t="shared" si="104"/>
        <v>74696969.696969703</v>
      </c>
      <c r="BZ65" s="119">
        <f t="shared" si="104"/>
        <v>74696969.696969703</v>
      </c>
      <c r="CA65" s="119">
        <f t="shared" si="104"/>
        <v>74696969.696969703</v>
      </c>
      <c r="CB65" s="119">
        <f t="shared" si="104"/>
        <v>74696969.696969703</v>
      </c>
      <c r="CC65" s="119">
        <f t="shared" si="104"/>
        <v>74696969.696969703</v>
      </c>
      <c r="CD65" s="119">
        <f t="shared" si="104"/>
        <v>74696969.696969703</v>
      </c>
      <c r="CE65" s="119">
        <f t="shared" si="104"/>
        <v>74696969.696969703</v>
      </c>
      <c r="CF65" s="119">
        <f t="shared" si="104"/>
        <v>74696969.696969703</v>
      </c>
      <c r="CG65" s="119">
        <f t="shared" si="104"/>
        <v>74696969.696969703</v>
      </c>
      <c r="CH65" s="119">
        <f t="shared" si="104"/>
        <v>74696969.696969703</v>
      </c>
      <c r="CI65" s="119">
        <f t="shared" si="104"/>
        <v>69717171.717171714</v>
      </c>
      <c r="CJ65" s="119">
        <f t="shared" si="104"/>
        <v>56022727.272727273</v>
      </c>
      <c r="CK65" s="119">
        <f t="shared" si="104"/>
        <v>56022727.272727273</v>
      </c>
      <c r="CL65" s="119">
        <f t="shared" si="104"/>
        <v>56022727.272727273</v>
      </c>
      <c r="CM65" s="119">
        <f t="shared" si="104"/>
        <v>56022727.272727273</v>
      </c>
      <c r="CN65" s="119">
        <f t="shared" si="104"/>
        <v>56022727.272727273</v>
      </c>
      <c r="CO65" s="119">
        <f t="shared" si="104"/>
        <v>56022727.272727273</v>
      </c>
      <c r="CP65" s="119">
        <f t="shared" si="104"/>
        <v>56022727.272727273</v>
      </c>
      <c r="CQ65" s="119">
        <f t="shared" si="104"/>
        <v>56022727.272727273</v>
      </c>
      <c r="CR65" s="119">
        <f t="shared" si="104"/>
        <v>56022727.272727273</v>
      </c>
      <c r="CS65" s="119">
        <f t="shared" si="104"/>
        <v>56022727.272727273</v>
      </c>
      <c r="CT65" s="119">
        <f t="shared" si="104"/>
        <v>56022727.272727273</v>
      </c>
      <c r="CU65" s="119">
        <f t="shared" ref="CU65:DR65" si="105">+CU63*100%</f>
        <v>51042929.292929292</v>
      </c>
      <c r="CV65" s="119">
        <f t="shared" si="105"/>
        <v>37348484.848484851</v>
      </c>
      <c r="CW65" s="119">
        <f t="shared" si="105"/>
        <v>37348484.848484851</v>
      </c>
      <c r="CX65" s="119">
        <f t="shared" si="105"/>
        <v>37348484.848484851</v>
      </c>
      <c r="CY65" s="119">
        <f t="shared" si="105"/>
        <v>37348484.848484851</v>
      </c>
      <c r="CZ65" s="119">
        <f t="shared" si="105"/>
        <v>37348484.848484851</v>
      </c>
      <c r="DA65" s="119">
        <f t="shared" si="105"/>
        <v>37348484.848484851</v>
      </c>
      <c r="DB65" s="119">
        <f t="shared" si="105"/>
        <v>37348484.848484851</v>
      </c>
      <c r="DC65" s="119">
        <f t="shared" si="105"/>
        <v>37348484.848484851</v>
      </c>
      <c r="DD65" s="119">
        <f t="shared" si="105"/>
        <v>37348484.848484851</v>
      </c>
      <c r="DE65" s="119">
        <f t="shared" si="105"/>
        <v>37348484.848484851</v>
      </c>
      <c r="DF65" s="119">
        <f t="shared" si="105"/>
        <v>37348484.848484851</v>
      </c>
      <c r="DG65" s="119">
        <f t="shared" si="105"/>
        <v>32368686.86868687</v>
      </c>
      <c r="DH65" s="119">
        <f t="shared" si="105"/>
        <v>18674242.424242426</v>
      </c>
      <c r="DI65" s="119">
        <f t="shared" si="105"/>
        <v>18674242.424242426</v>
      </c>
      <c r="DJ65" s="119">
        <f t="shared" si="105"/>
        <v>18674242.424242426</v>
      </c>
      <c r="DK65" s="119">
        <f t="shared" si="105"/>
        <v>18674242.424242426</v>
      </c>
      <c r="DL65" s="119">
        <f t="shared" si="105"/>
        <v>18674242.424242426</v>
      </c>
      <c r="DM65" s="119">
        <f t="shared" si="105"/>
        <v>18674242.424242426</v>
      </c>
      <c r="DN65" s="119">
        <f t="shared" si="105"/>
        <v>18674242.424242426</v>
      </c>
      <c r="DO65" s="119">
        <f t="shared" si="105"/>
        <v>18674242.424242426</v>
      </c>
      <c r="DP65" s="119">
        <f t="shared" si="105"/>
        <v>18674242.424242426</v>
      </c>
      <c r="DQ65" s="119">
        <f t="shared" si="105"/>
        <v>18674242.424242426</v>
      </c>
      <c r="DR65" s="119">
        <f t="shared" si="105"/>
        <v>18674242.424242426</v>
      </c>
      <c r="DS65" s="119">
        <f>+DS63*100%</f>
        <v>13694444.444444444</v>
      </c>
      <c r="DT65" s="414"/>
    </row>
    <row r="66" spans="1:124" ht="16.2" thickBot="1" x14ac:dyDescent="0.35">
      <c r="A66" s="271" t="s">
        <v>505</v>
      </c>
      <c r="C66" s="1040">
        <f t="shared" ref="C66:AH66" si="106">+C63*C56</f>
        <v>24898989.898989901</v>
      </c>
      <c r="D66" s="1040">
        <f t="shared" si="106"/>
        <v>93371212.121212125</v>
      </c>
      <c r="E66" s="1040">
        <f t="shared" si="106"/>
        <v>93371212.121212125</v>
      </c>
      <c r="F66" s="1040">
        <f t="shared" si="106"/>
        <v>93371212.121212125</v>
      </c>
      <c r="G66" s="1040">
        <f t="shared" si="106"/>
        <v>93371212.121212125</v>
      </c>
      <c r="H66" s="1040">
        <f t="shared" si="106"/>
        <v>93371212.121212125</v>
      </c>
      <c r="I66" s="1040">
        <f t="shared" si="106"/>
        <v>93371212.121212125</v>
      </c>
      <c r="J66" s="1040">
        <f t="shared" si="106"/>
        <v>93371212.121212125</v>
      </c>
      <c r="K66" s="1040">
        <f t="shared" si="106"/>
        <v>93371212.121212125</v>
      </c>
      <c r="L66" s="1040">
        <f t="shared" si="106"/>
        <v>93371212.121212125</v>
      </c>
      <c r="M66" s="1040">
        <f t="shared" si="106"/>
        <v>93371212.121212125</v>
      </c>
      <c r="N66" s="1040">
        <f t="shared" si="106"/>
        <v>93371212.121212125</v>
      </c>
      <c r="O66" s="1040">
        <f t="shared" si="106"/>
        <v>90881313.13131313</v>
      </c>
      <c r="P66" s="1040">
        <f t="shared" si="106"/>
        <v>84034090.909090906</v>
      </c>
      <c r="Q66" s="1040">
        <f t="shared" si="106"/>
        <v>84034090.909090906</v>
      </c>
      <c r="R66" s="1040">
        <f t="shared" si="106"/>
        <v>84034090.909090906</v>
      </c>
      <c r="S66" s="1040">
        <f t="shared" si="106"/>
        <v>84034090.909090906</v>
      </c>
      <c r="T66" s="1040">
        <f t="shared" si="106"/>
        <v>84034090.909090906</v>
      </c>
      <c r="U66" s="1040">
        <f t="shared" si="106"/>
        <v>84034090.909090906</v>
      </c>
      <c r="V66" s="1040">
        <f t="shared" si="106"/>
        <v>84034090.909090906</v>
      </c>
      <c r="W66" s="1040">
        <f t="shared" si="106"/>
        <v>84034090.909090906</v>
      </c>
      <c r="X66" s="1040">
        <f t="shared" si="106"/>
        <v>84034090.909090906</v>
      </c>
      <c r="Y66" s="1040">
        <f t="shared" si="106"/>
        <v>84034090.909090906</v>
      </c>
      <c r="Z66" s="1040">
        <f t="shared" si="106"/>
        <v>84034090.909090906</v>
      </c>
      <c r="AA66" s="1040">
        <f t="shared" si="106"/>
        <v>81544191.919191927</v>
      </c>
      <c r="AB66" s="1040">
        <f t="shared" si="106"/>
        <v>74696969.696969703</v>
      </c>
      <c r="AC66" s="1040">
        <f t="shared" si="106"/>
        <v>74696969.696969703</v>
      </c>
      <c r="AD66" s="1040">
        <f t="shared" si="106"/>
        <v>74696969.696969703</v>
      </c>
      <c r="AE66" s="1040">
        <f t="shared" si="106"/>
        <v>74696969.696969703</v>
      </c>
      <c r="AF66" s="1040">
        <f t="shared" si="106"/>
        <v>74696969.696969703</v>
      </c>
      <c r="AG66" s="1040">
        <f t="shared" si="106"/>
        <v>74696969.696969703</v>
      </c>
      <c r="AH66" s="1040">
        <f t="shared" si="106"/>
        <v>74696969.696969703</v>
      </c>
      <c r="AI66" s="1040">
        <f t="shared" ref="AI66:BN66" si="107">+AI63*AI56</f>
        <v>74696969.696969703</v>
      </c>
      <c r="AJ66" s="1040">
        <f t="shared" si="107"/>
        <v>74696969.696969703</v>
      </c>
      <c r="AK66" s="1040">
        <f t="shared" si="107"/>
        <v>74696969.696969703</v>
      </c>
      <c r="AL66" s="1040">
        <f t="shared" si="107"/>
        <v>74696969.696969703</v>
      </c>
      <c r="AM66" s="1040">
        <f t="shared" si="107"/>
        <v>72207070.707070708</v>
      </c>
      <c r="AN66" s="1040">
        <f t="shared" si="107"/>
        <v>65359848.484848477</v>
      </c>
      <c r="AO66" s="1040">
        <f t="shared" si="107"/>
        <v>65359848.484848477</v>
      </c>
      <c r="AP66" s="1040">
        <f t="shared" si="107"/>
        <v>65359848.484848477</v>
      </c>
      <c r="AQ66" s="1040">
        <f t="shared" si="107"/>
        <v>65359848.484848477</v>
      </c>
      <c r="AR66" s="1040">
        <f t="shared" si="107"/>
        <v>65359848.484848477</v>
      </c>
      <c r="AS66" s="1040">
        <f t="shared" si="107"/>
        <v>65359848.484848477</v>
      </c>
      <c r="AT66" s="1040">
        <f t="shared" si="107"/>
        <v>65359848.484848477</v>
      </c>
      <c r="AU66" s="1040">
        <f t="shared" si="107"/>
        <v>65359848.484848477</v>
      </c>
      <c r="AV66" s="1040">
        <f t="shared" si="107"/>
        <v>65359848.484848477</v>
      </c>
      <c r="AW66" s="1040">
        <f t="shared" si="107"/>
        <v>65359848.484848477</v>
      </c>
      <c r="AX66" s="1040">
        <f t="shared" si="107"/>
        <v>65359848.484848477</v>
      </c>
      <c r="AY66" s="1040">
        <f t="shared" si="107"/>
        <v>62869949.49494949</v>
      </c>
      <c r="AZ66" s="1040">
        <f t="shared" si="107"/>
        <v>56022727.272727273</v>
      </c>
      <c r="BA66" s="1040">
        <f t="shared" si="107"/>
        <v>56022727.272727273</v>
      </c>
      <c r="BB66" s="1040">
        <f t="shared" si="107"/>
        <v>56022727.272727273</v>
      </c>
      <c r="BC66" s="1040">
        <f t="shared" si="107"/>
        <v>56022727.272727273</v>
      </c>
      <c r="BD66" s="1040">
        <f t="shared" si="107"/>
        <v>56022727.272727273</v>
      </c>
      <c r="BE66" s="1040">
        <f t="shared" si="107"/>
        <v>56022727.272727273</v>
      </c>
      <c r="BF66" s="1040">
        <f t="shared" si="107"/>
        <v>56022727.272727273</v>
      </c>
      <c r="BG66" s="1040">
        <f t="shared" si="107"/>
        <v>56022727.272727273</v>
      </c>
      <c r="BH66" s="1040">
        <f t="shared" si="107"/>
        <v>56022727.272727273</v>
      </c>
      <c r="BI66" s="1040">
        <f t="shared" si="107"/>
        <v>56022727.272727273</v>
      </c>
      <c r="BJ66" s="1040">
        <f t="shared" si="107"/>
        <v>56022727.272727273</v>
      </c>
      <c r="BK66" s="1040">
        <f t="shared" si="107"/>
        <v>53532828.282828286</v>
      </c>
      <c r="BL66" s="1040">
        <f t="shared" si="107"/>
        <v>46685606.060606062</v>
      </c>
      <c r="BM66" s="1040">
        <f t="shared" si="107"/>
        <v>46685606.060606062</v>
      </c>
      <c r="BN66" s="1040">
        <f t="shared" si="107"/>
        <v>46685606.060606062</v>
      </c>
      <c r="BO66" s="1040">
        <f t="shared" ref="BO66:CT66" si="108">+BO63*BO56</f>
        <v>46685606.060606062</v>
      </c>
      <c r="BP66" s="1040">
        <f t="shared" si="108"/>
        <v>46685606.060606062</v>
      </c>
      <c r="BQ66" s="1040">
        <f t="shared" si="108"/>
        <v>46685606.060606062</v>
      </c>
      <c r="BR66" s="1040">
        <f t="shared" si="108"/>
        <v>46685606.060606062</v>
      </c>
      <c r="BS66" s="1040">
        <f t="shared" si="108"/>
        <v>46685606.060606062</v>
      </c>
      <c r="BT66" s="1040">
        <f t="shared" si="108"/>
        <v>46685606.060606062</v>
      </c>
      <c r="BU66" s="1040">
        <f t="shared" si="108"/>
        <v>46685606.060606062</v>
      </c>
      <c r="BV66" s="1040">
        <f t="shared" si="108"/>
        <v>46685606.060606062</v>
      </c>
      <c r="BW66" s="1040">
        <f t="shared" si="108"/>
        <v>44195707.070707068</v>
      </c>
      <c r="BX66" s="1040">
        <f t="shared" si="108"/>
        <v>37348484.848484851</v>
      </c>
      <c r="BY66" s="1040">
        <f t="shared" si="108"/>
        <v>37348484.848484851</v>
      </c>
      <c r="BZ66" s="1040">
        <f t="shared" si="108"/>
        <v>37348484.848484851</v>
      </c>
      <c r="CA66" s="1040">
        <f t="shared" si="108"/>
        <v>37348484.848484851</v>
      </c>
      <c r="CB66" s="1040">
        <f t="shared" si="108"/>
        <v>37348484.848484851</v>
      </c>
      <c r="CC66" s="1040">
        <f t="shared" si="108"/>
        <v>37348484.848484851</v>
      </c>
      <c r="CD66" s="1040">
        <f t="shared" si="108"/>
        <v>37348484.848484851</v>
      </c>
      <c r="CE66" s="1040">
        <f t="shared" si="108"/>
        <v>37348484.848484851</v>
      </c>
      <c r="CF66" s="1040">
        <f t="shared" si="108"/>
        <v>37348484.848484851</v>
      </c>
      <c r="CG66" s="1040">
        <f t="shared" si="108"/>
        <v>37348484.848484851</v>
      </c>
      <c r="CH66" s="1040">
        <f t="shared" si="108"/>
        <v>37348484.848484851</v>
      </c>
      <c r="CI66" s="1040">
        <f t="shared" si="108"/>
        <v>34858585.858585857</v>
      </c>
      <c r="CJ66" s="1040">
        <f t="shared" si="108"/>
        <v>28011363.636363637</v>
      </c>
      <c r="CK66" s="1040">
        <f t="shared" si="108"/>
        <v>28011363.636363637</v>
      </c>
      <c r="CL66" s="1040">
        <f t="shared" si="108"/>
        <v>28011363.636363637</v>
      </c>
      <c r="CM66" s="1040">
        <f t="shared" si="108"/>
        <v>28011363.636363637</v>
      </c>
      <c r="CN66" s="1040">
        <f t="shared" si="108"/>
        <v>28011363.636363637</v>
      </c>
      <c r="CO66" s="1040">
        <f t="shared" si="108"/>
        <v>28011363.636363637</v>
      </c>
      <c r="CP66" s="1040">
        <f t="shared" si="108"/>
        <v>28011363.636363637</v>
      </c>
      <c r="CQ66" s="1040">
        <f t="shared" si="108"/>
        <v>28011363.636363637</v>
      </c>
      <c r="CR66" s="1040">
        <f t="shared" si="108"/>
        <v>28011363.636363637</v>
      </c>
      <c r="CS66" s="1040">
        <f t="shared" si="108"/>
        <v>28011363.636363637</v>
      </c>
      <c r="CT66" s="1040">
        <f t="shared" si="108"/>
        <v>28011363.636363637</v>
      </c>
      <c r="CU66" s="1040">
        <f t="shared" ref="CU66:DR66" si="109">+CU63*CU56</f>
        <v>25521464.646464646</v>
      </c>
      <c r="CV66" s="1040">
        <f t="shared" si="109"/>
        <v>18674242.424242426</v>
      </c>
      <c r="CW66" s="1040">
        <f t="shared" si="109"/>
        <v>18674242.424242426</v>
      </c>
      <c r="CX66" s="1040">
        <f t="shared" si="109"/>
        <v>18674242.424242426</v>
      </c>
      <c r="CY66" s="1040">
        <f t="shared" si="109"/>
        <v>18674242.424242426</v>
      </c>
      <c r="CZ66" s="1040">
        <f t="shared" si="109"/>
        <v>18674242.424242426</v>
      </c>
      <c r="DA66" s="1040">
        <f t="shared" si="109"/>
        <v>18674242.424242426</v>
      </c>
      <c r="DB66" s="1040">
        <f t="shared" si="109"/>
        <v>18674242.424242426</v>
      </c>
      <c r="DC66" s="1040">
        <f t="shared" si="109"/>
        <v>18674242.424242426</v>
      </c>
      <c r="DD66" s="1040">
        <f t="shared" si="109"/>
        <v>18674242.424242426</v>
      </c>
      <c r="DE66" s="1040">
        <f t="shared" si="109"/>
        <v>18674242.424242426</v>
      </c>
      <c r="DF66" s="1040">
        <f t="shared" si="109"/>
        <v>15087186.054208878</v>
      </c>
      <c r="DG66" s="1040">
        <f t="shared" si="109"/>
        <v>17351278.715106562</v>
      </c>
      <c r="DH66" s="1040">
        <f t="shared" si="109"/>
        <v>10687613.101898013</v>
      </c>
      <c r="DI66" s="1040">
        <f t="shared" si="109"/>
        <v>7198971.5925416015</v>
      </c>
      <c r="DJ66" s="1040">
        <f t="shared" si="109"/>
        <v>10309715.559346469</v>
      </c>
      <c r="DK66" s="1040">
        <f t="shared" si="109"/>
        <v>7606116.9718325837</v>
      </c>
      <c r="DL66" s="1040">
        <f t="shared" si="109"/>
        <v>12017205.52063684</v>
      </c>
      <c r="DM66" s="1040">
        <f t="shared" si="109"/>
        <v>8777676.4349188972</v>
      </c>
      <c r="DN66" s="1040">
        <f t="shared" si="109"/>
        <v>10066327.425291618</v>
      </c>
      <c r="DO66" s="1040">
        <f t="shared" si="109"/>
        <v>9562653.4166411143</v>
      </c>
      <c r="DP66" s="1040">
        <f t="shared" si="109"/>
        <v>10083407.431893025</v>
      </c>
      <c r="DQ66" s="1040">
        <f t="shared" si="109"/>
        <v>9196332.6469486412</v>
      </c>
      <c r="DR66" s="1040">
        <f t="shared" si="109"/>
        <v>6169266.6732370434</v>
      </c>
      <c r="DS66" s="1040">
        <f>+DS63*DS56</f>
        <v>5464828.3397304425</v>
      </c>
      <c r="DT66" s="414"/>
    </row>
    <row r="67" spans="1:124" ht="16.2" thickBot="1" x14ac:dyDescent="0.35">
      <c r="A67" s="275" t="s">
        <v>458</v>
      </c>
      <c r="C67" s="144">
        <f t="shared" ref="C67:AH67" si="110">+C63*C57</f>
        <v>24898989.898989901</v>
      </c>
      <c r="D67" s="144">
        <f t="shared" si="110"/>
        <v>93371212.121212125</v>
      </c>
      <c r="E67" s="144">
        <f t="shared" si="110"/>
        <v>93371212.121212125</v>
      </c>
      <c r="F67" s="144">
        <f t="shared" si="110"/>
        <v>93371212.121212125</v>
      </c>
      <c r="G67" s="144">
        <f t="shared" si="110"/>
        <v>93371212.121212125</v>
      </c>
      <c r="H67" s="144">
        <f t="shared" si="110"/>
        <v>93371212.121212125</v>
      </c>
      <c r="I67" s="144">
        <f t="shared" si="110"/>
        <v>93371212.121212125</v>
      </c>
      <c r="J67" s="144">
        <f t="shared" si="110"/>
        <v>93371212.121212125</v>
      </c>
      <c r="K67" s="144">
        <f t="shared" si="110"/>
        <v>93371212.121212125</v>
      </c>
      <c r="L67" s="144">
        <f t="shared" si="110"/>
        <v>93371212.121212125</v>
      </c>
      <c r="M67" s="144">
        <f t="shared" si="110"/>
        <v>93371212.121212125</v>
      </c>
      <c r="N67" s="144">
        <f t="shared" si="110"/>
        <v>93371212.121212125</v>
      </c>
      <c r="O67" s="144">
        <f t="shared" si="110"/>
        <v>90881313.13131313</v>
      </c>
      <c r="P67" s="144">
        <f t="shared" si="110"/>
        <v>84034090.909090906</v>
      </c>
      <c r="Q67" s="144">
        <f t="shared" si="110"/>
        <v>84034090.909090906</v>
      </c>
      <c r="R67" s="144">
        <f t="shared" si="110"/>
        <v>84034090.909090906</v>
      </c>
      <c r="S67" s="144">
        <f t="shared" si="110"/>
        <v>84034090.909090906</v>
      </c>
      <c r="T67" s="144">
        <f t="shared" si="110"/>
        <v>84034090.909090906</v>
      </c>
      <c r="U67" s="144">
        <f t="shared" si="110"/>
        <v>84034090.909090906</v>
      </c>
      <c r="V67" s="144">
        <f t="shared" si="110"/>
        <v>84034090.909090906</v>
      </c>
      <c r="W67" s="144">
        <f t="shared" si="110"/>
        <v>84034090.909090906</v>
      </c>
      <c r="X67" s="144">
        <f t="shared" si="110"/>
        <v>84034090.909090906</v>
      </c>
      <c r="Y67" s="144">
        <f t="shared" si="110"/>
        <v>84034090.909090906</v>
      </c>
      <c r="Z67" s="144">
        <f t="shared" si="110"/>
        <v>84034090.909090906</v>
      </c>
      <c r="AA67" s="144">
        <f t="shared" si="110"/>
        <v>81544191.919191927</v>
      </c>
      <c r="AB67" s="144">
        <f t="shared" si="110"/>
        <v>74696969.696969703</v>
      </c>
      <c r="AC67" s="144">
        <f t="shared" si="110"/>
        <v>74696969.696969703</v>
      </c>
      <c r="AD67" s="144">
        <f t="shared" si="110"/>
        <v>74696969.696969703</v>
      </c>
      <c r="AE67" s="144">
        <f t="shared" si="110"/>
        <v>74696969.696969703</v>
      </c>
      <c r="AF67" s="144">
        <f t="shared" si="110"/>
        <v>74696969.696969703</v>
      </c>
      <c r="AG67" s="144">
        <f t="shared" si="110"/>
        <v>74696969.696969703</v>
      </c>
      <c r="AH67" s="144">
        <f t="shared" si="110"/>
        <v>74696969.696969703</v>
      </c>
      <c r="AI67" s="144">
        <f t="shared" ref="AI67:BN67" si="111">+AI63*AI57</f>
        <v>74696969.696969703</v>
      </c>
      <c r="AJ67" s="144">
        <f t="shared" si="111"/>
        <v>74696969.696969703</v>
      </c>
      <c r="AK67" s="144">
        <f t="shared" si="111"/>
        <v>74696969.696969703</v>
      </c>
      <c r="AL67" s="144">
        <f t="shared" si="111"/>
        <v>74696969.696969703</v>
      </c>
      <c r="AM67" s="144">
        <f t="shared" si="111"/>
        <v>72207070.707070708</v>
      </c>
      <c r="AN67" s="144">
        <f t="shared" si="111"/>
        <v>65359848.484848477</v>
      </c>
      <c r="AO67" s="144">
        <f t="shared" si="111"/>
        <v>65359848.484848477</v>
      </c>
      <c r="AP67" s="144">
        <f t="shared" si="111"/>
        <v>65359848.484848477</v>
      </c>
      <c r="AQ67" s="144">
        <f t="shared" si="111"/>
        <v>65359848.484848477</v>
      </c>
      <c r="AR67" s="144">
        <f t="shared" si="111"/>
        <v>65359848.484848477</v>
      </c>
      <c r="AS67" s="144">
        <f t="shared" si="111"/>
        <v>65359848.484848477</v>
      </c>
      <c r="AT67" s="144">
        <f t="shared" si="111"/>
        <v>65359848.484848477</v>
      </c>
      <c r="AU67" s="144">
        <f t="shared" si="111"/>
        <v>65359848.484848477</v>
      </c>
      <c r="AV67" s="144">
        <f t="shared" si="111"/>
        <v>65359848.484848477</v>
      </c>
      <c r="AW67" s="144">
        <f t="shared" si="111"/>
        <v>65359848.484848477</v>
      </c>
      <c r="AX67" s="144">
        <f t="shared" si="111"/>
        <v>65359848.484848477</v>
      </c>
      <c r="AY67" s="144">
        <f t="shared" si="111"/>
        <v>62869949.49494949</v>
      </c>
      <c r="AZ67" s="144">
        <f t="shared" si="111"/>
        <v>56022727.272727273</v>
      </c>
      <c r="BA67" s="144">
        <f t="shared" si="111"/>
        <v>56022727.272727273</v>
      </c>
      <c r="BB67" s="144">
        <f t="shared" si="111"/>
        <v>56022727.272727273</v>
      </c>
      <c r="BC67" s="144">
        <f t="shared" si="111"/>
        <v>56022727.272727273</v>
      </c>
      <c r="BD67" s="144">
        <f t="shared" si="111"/>
        <v>56022727.272727273</v>
      </c>
      <c r="BE67" s="144">
        <f t="shared" si="111"/>
        <v>56022727.272727273</v>
      </c>
      <c r="BF67" s="144">
        <f t="shared" si="111"/>
        <v>56022727.272727273</v>
      </c>
      <c r="BG67" s="144">
        <f t="shared" si="111"/>
        <v>56022727.272727273</v>
      </c>
      <c r="BH67" s="144">
        <f t="shared" si="111"/>
        <v>56022727.272727273</v>
      </c>
      <c r="BI67" s="144">
        <f t="shared" si="111"/>
        <v>56022727.272727273</v>
      </c>
      <c r="BJ67" s="144">
        <f t="shared" si="111"/>
        <v>56022727.272727273</v>
      </c>
      <c r="BK67" s="144">
        <f t="shared" si="111"/>
        <v>53532828.282828286</v>
      </c>
      <c r="BL67" s="144">
        <f t="shared" si="111"/>
        <v>46685606.060606062</v>
      </c>
      <c r="BM67" s="144">
        <f t="shared" si="111"/>
        <v>46685606.060606062</v>
      </c>
      <c r="BN67" s="144">
        <f t="shared" si="111"/>
        <v>46685606.060606062</v>
      </c>
      <c r="BO67" s="144">
        <f t="shared" ref="BO67:CT67" si="112">+BO63*BO57</f>
        <v>46685606.060606062</v>
      </c>
      <c r="BP67" s="144">
        <f t="shared" si="112"/>
        <v>46685606.060606062</v>
      </c>
      <c r="BQ67" s="144">
        <f t="shared" si="112"/>
        <v>46685606.060606062</v>
      </c>
      <c r="BR67" s="144">
        <f t="shared" si="112"/>
        <v>46685606.060606062</v>
      </c>
      <c r="BS67" s="144">
        <f t="shared" si="112"/>
        <v>46685606.060606062</v>
      </c>
      <c r="BT67" s="144">
        <f t="shared" si="112"/>
        <v>46685606.060606062</v>
      </c>
      <c r="BU67" s="144">
        <f t="shared" si="112"/>
        <v>46685606.060606062</v>
      </c>
      <c r="BV67" s="144">
        <f t="shared" si="112"/>
        <v>46685606.060606062</v>
      </c>
      <c r="BW67" s="144">
        <f t="shared" si="112"/>
        <v>44195707.070707068</v>
      </c>
      <c r="BX67" s="144">
        <f t="shared" si="112"/>
        <v>37348484.848484851</v>
      </c>
      <c r="BY67" s="144">
        <f t="shared" si="112"/>
        <v>37348484.848484851</v>
      </c>
      <c r="BZ67" s="144">
        <f t="shared" si="112"/>
        <v>37348484.848484851</v>
      </c>
      <c r="CA67" s="144">
        <f t="shared" si="112"/>
        <v>37348484.848484851</v>
      </c>
      <c r="CB67" s="144">
        <f t="shared" si="112"/>
        <v>37348484.848484851</v>
      </c>
      <c r="CC67" s="144">
        <f t="shared" si="112"/>
        <v>37348484.848484851</v>
      </c>
      <c r="CD67" s="144">
        <f t="shared" si="112"/>
        <v>37348484.848484851</v>
      </c>
      <c r="CE67" s="144">
        <f t="shared" si="112"/>
        <v>37348484.848484851</v>
      </c>
      <c r="CF67" s="144">
        <f t="shared" si="112"/>
        <v>37348484.848484851</v>
      </c>
      <c r="CG67" s="144">
        <f t="shared" si="112"/>
        <v>37348484.848484851</v>
      </c>
      <c r="CH67" s="144">
        <f t="shared" si="112"/>
        <v>37348484.848484851</v>
      </c>
      <c r="CI67" s="144">
        <f t="shared" si="112"/>
        <v>34858585.858585857</v>
      </c>
      <c r="CJ67" s="144">
        <f t="shared" si="112"/>
        <v>28011363.636363637</v>
      </c>
      <c r="CK67" s="144">
        <f t="shared" si="112"/>
        <v>28011363.636363637</v>
      </c>
      <c r="CL67" s="144">
        <f t="shared" si="112"/>
        <v>28011363.636363637</v>
      </c>
      <c r="CM67" s="144">
        <f t="shared" si="112"/>
        <v>28011363.636363637</v>
      </c>
      <c r="CN67" s="144">
        <f t="shared" si="112"/>
        <v>28011363.636363637</v>
      </c>
      <c r="CO67" s="144">
        <f t="shared" si="112"/>
        <v>28011363.636363637</v>
      </c>
      <c r="CP67" s="144">
        <f t="shared" si="112"/>
        <v>28011363.636363637</v>
      </c>
      <c r="CQ67" s="144">
        <f t="shared" si="112"/>
        <v>28011363.636363637</v>
      </c>
      <c r="CR67" s="144">
        <f t="shared" si="112"/>
        <v>28011363.636363637</v>
      </c>
      <c r="CS67" s="144">
        <f t="shared" si="112"/>
        <v>28011363.636363637</v>
      </c>
      <c r="CT67" s="144">
        <f t="shared" si="112"/>
        <v>28011363.636363637</v>
      </c>
      <c r="CU67" s="144">
        <f t="shared" ref="CU67:DS67" si="113">+CU63*CU57</f>
        <v>25521464.646464646</v>
      </c>
      <c r="CV67" s="144">
        <f t="shared" si="113"/>
        <v>18674242.424242426</v>
      </c>
      <c r="CW67" s="144">
        <f t="shared" si="113"/>
        <v>18674242.424242426</v>
      </c>
      <c r="CX67" s="144">
        <f t="shared" si="113"/>
        <v>18674242.424242426</v>
      </c>
      <c r="CY67" s="144">
        <f t="shared" si="113"/>
        <v>18674242.424242426</v>
      </c>
      <c r="CZ67" s="144">
        <f t="shared" si="113"/>
        <v>18674242.424242426</v>
      </c>
      <c r="DA67" s="144">
        <f t="shared" si="113"/>
        <v>18674242.424242426</v>
      </c>
      <c r="DB67" s="144">
        <f t="shared" si="113"/>
        <v>18674242.424242426</v>
      </c>
      <c r="DC67" s="144">
        <f t="shared" si="113"/>
        <v>18674242.424242426</v>
      </c>
      <c r="DD67" s="144">
        <f t="shared" si="113"/>
        <v>18674242.424242426</v>
      </c>
      <c r="DE67" s="144">
        <f t="shared" si="113"/>
        <v>18674242.424242426</v>
      </c>
      <c r="DF67" s="144">
        <f t="shared" si="113"/>
        <v>0</v>
      </c>
      <c r="DG67" s="144">
        <f t="shared" si="113"/>
        <v>0</v>
      </c>
      <c r="DH67" s="144">
        <f t="shared" si="113"/>
        <v>3908636.8826430803</v>
      </c>
      <c r="DI67" s="144">
        <f t="shared" si="113"/>
        <v>2485614.0193886687</v>
      </c>
      <c r="DJ67" s="144">
        <f t="shared" si="113"/>
        <v>6194522.7464641426</v>
      </c>
      <c r="DK67" s="144">
        <f t="shared" si="113"/>
        <v>8295208.1505017038</v>
      </c>
      <c r="DL67" s="144">
        <f t="shared" si="113"/>
        <v>3730163.6387972301</v>
      </c>
      <c r="DM67" s="144">
        <f t="shared" si="113"/>
        <v>0</v>
      </c>
      <c r="DN67" s="144">
        <f t="shared" si="113"/>
        <v>5702815.7725036554</v>
      </c>
      <c r="DO67" s="144">
        <f t="shared" si="113"/>
        <v>4875238.5979199698</v>
      </c>
      <c r="DP67" s="144">
        <f t="shared" si="113"/>
        <v>6247075.5714356173</v>
      </c>
      <c r="DQ67" s="144">
        <f t="shared" si="113"/>
        <v>7536633.8571771337</v>
      </c>
      <c r="DR67" s="144">
        <f t="shared" si="113"/>
        <v>0</v>
      </c>
      <c r="DS67" s="144">
        <f t="shared" si="113"/>
        <v>0</v>
      </c>
      <c r="DT67" s="414"/>
    </row>
    <row r="68" spans="1:124" ht="16.2" thickBot="1" x14ac:dyDescent="0.35">
      <c r="A68" s="278" t="s">
        <v>506</v>
      </c>
      <c r="C68" s="144">
        <f t="shared" ref="C68:AH68" si="114">+C63*C58</f>
        <v>0</v>
      </c>
      <c r="D68" s="144">
        <f t="shared" si="114"/>
        <v>0</v>
      </c>
      <c r="E68" s="144">
        <f t="shared" si="114"/>
        <v>0</v>
      </c>
      <c r="F68" s="144">
        <f t="shared" si="114"/>
        <v>0</v>
      </c>
      <c r="G68" s="144">
        <f t="shared" si="114"/>
        <v>0</v>
      </c>
      <c r="H68" s="144">
        <f t="shared" si="114"/>
        <v>0</v>
      </c>
      <c r="I68" s="144">
        <f t="shared" si="114"/>
        <v>0</v>
      </c>
      <c r="J68" s="144">
        <f t="shared" si="114"/>
        <v>0</v>
      </c>
      <c r="K68" s="144">
        <f t="shared" si="114"/>
        <v>0</v>
      </c>
      <c r="L68" s="144">
        <f t="shared" si="114"/>
        <v>0</v>
      </c>
      <c r="M68" s="144">
        <f t="shared" si="114"/>
        <v>0</v>
      </c>
      <c r="N68" s="144">
        <f t="shared" si="114"/>
        <v>0</v>
      </c>
      <c r="O68" s="144">
        <f t="shared" si="114"/>
        <v>0</v>
      </c>
      <c r="P68" s="144">
        <f t="shared" si="114"/>
        <v>0</v>
      </c>
      <c r="Q68" s="144">
        <f t="shared" si="114"/>
        <v>0</v>
      </c>
      <c r="R68" s="144">
        <f t="shared" si="114"/>
        <v>0</v>
      </c>
      <c r="S68" s="144">
        <f t="shared" si="114"/>
        <v>0</v>
      </c>
      <c r="T68" s="144">
        <f t="shared" si="114"/>
        <v>0</v>
      </c>
      <c r="U68" s="144">
        <f t="shared" si="114"/>
        <v>0</v>
      </c>
      <c r="V68" s="144">
        <f t="shared" si="114"/>
        <v>0</v>
      </c>
      <c r="W68" s="144">
        <f t="shared" si="114"/>
        <v>0</v>
      </c>
      <c r="X68" s="144">
        <f t="shared" si="114"/>
        <v>0</v>
      </c>
      <c r="Y68" s="144">
        <f t="shared" si="114"/>
        <v>0</v>
      </c>
      <c r="Z68" s="144">
        <f t="shared" si="114"/>
        <v>0</v>
      </c>
      <c r="AA68" s="144">
        <f t="shared" si="114"/>
        <v>0</v>
      </c>
      <c r="AB68" s="144">
        <f t="shared" si="114"/>
        <v>0</v>
      </c>
      <c r="AC68" s="144">
        <f t="shared" si="114"/>
        <v>0</v>
      </c>
      <c r="AD68" s="144">
        <f t="shared" si="114"/>
        <v>0</v>
      </c>
      <c r="AE68" s="144">
        <f t="shared" si="114"/>
        <v>0</v>
      </c>
      <c r="AF68" s="144">
        <f t="shared" si="114"/>
        <v>0</v>
      </c>
      <c r="AG68" s="144">
        <f t="shared" si="114"/>
        <v>0</v>
      </c>
      <c r="AH68" s="144">
        <f t="shared" si="114"/>
        <v>0</v>
      </c>
      <c r="AI68" s="144">
        <f t="shared" ref="AI68:BN68" si="115">+AI63*AI58</f>
        <v>0</v>
      </c>
      <c r="AJ68" s="144">
        <f t="shared" si="115"/>
        <v>0</v>
      </c>
      <c r="AK68" s="144">
        <f t="shared" si="115"/>
        <v>0</v>
      </c>
      <c r="AL68" s="144">
        <f t="shared" si="115"/>
        <v>0</v>
      </c>
      <c r="AM68" s="144">
        <f t="shared" si="115"/>
        <v>0</v>
      </c>
      <c r="AN68" s="144">
        <f t="shared" si="115"/>
        <v>0</v>
      </c>
      <c r="AO68" s="144">
        <f t="shared" si="115"/>
        <v>0</v>
      </c>
      <c r="AP68" s="144">
        <f t="shared" si="115"/>
        <v>0</v>
      </c>
      <c r="AQ68" s="144">
        <f t="shared" si="115"/>
        <v>0</v>
      </c>
      <c r="AR68" s="144">
        <f t="shared" si="115"/>
        <v>0</v>
      </c>
      <c r="AS68" s="144">
        <f t="shared" si="115"/>
        <v>0</v>
      </c>
      <c r="AT68" s="144">
        <f t="shared" si="115"/>
        <v>0</v>
      </c>
      <c r="AU68" s="144">
        <f t="shared" si="115"/>
        <v>0</v>
      </c>
      <c r="AV68" s="144">
        <f t="shared" si="115"/>
        <v>0</v>
      </c>
      <c r="AW68" s="144">
        <f t="shared" si="115"/>
        <v>0</v>
      </c>
      <c r="AX68" s="144">
        <f t="shared" si="115"/>
        <v>0</v>
      </c>
      <c r="AY68" s="144">
        <f t="shared" si="115"/>
        <v>0</v>
      </c>
      <c r="AZ68" s="144">
        <f t="shared" si="115"/>
        <v>0</v>
      </c>
      <c r="BA68" s="144">
        <f t="shared" si="115"/>
        <v>0</v>
      </c>
      <c r="BB68" s="144">
        <f t="shared" si="115"/>
        <v>0</v>
      </c>
      <c r="BC68" s="144">
        <f t="shared" si="115"/>
        <v>0</v>
      </c>
      <c r="BD68" s="144">
        <f t="shared" si="115"/>
        <v>0</v>
      </c>
      <c r="BE68" s="144">
        <f t="shared" si="115"/>
        <v>0</v>
      </c>
      <c r="BF68" s="144">
        <f t="shared" si="115"/>
        <v>0</v>
      </c>
      <c r="BG68" s="144">
        <f t="shared" si="115"/>
        <v>0</v>
      </c>
      <c r="BH68" s="144">
        <f t="shared" si="115"/>
        <v>0</v>
      </c>
      <c r="BI68" s="144">
        <f t="shared" si="115"/>
        <v>0</v>
      </c>
      <c r="BJ68" s="144">
        <f t="shared" si="115"/>
        <v>0</v>
      </c>
      <c r="BK68" s="144">
        <f t="shared" si="115"/>
        <v>0</v>
      </c>
      <c r="BL68" s="144">
        <f t="shared" si="115"/>
        <v>0</v>
      </c>
      <c r="BM68" s="144">
        <f t="shared" si="115"/>
        <v>0</v>
      </c>
      <c r="BN68" s="144">
        <f t="shared" si="115"/>
        <v>0</v>
      </c>
      <c r="BO68" s="144">
        <f t="shared" ref="BO68:CT68" si="116">+BO63*BO58</f>
        <v>0</v>
      </c>
      <c r="BP68" s="144">
        <f t="shared" si="116"/>
        <v>0</v>
      </c>
      <c r="BQ68" s="144">
        <f t="shared" si="116"/>
        <v>0</v>
      </c>
      <c r="BR68" s="144">
        <f t="shared" si="116"/>
        <v>0</v>
      </c>
      <c r="BS68" s="144">
        <f t="shared" si="116"/>
        <v>0</v>
      </c>
      <c r="BT68" s="144">
        <f t="shared" si="116"/>
        <v>0</v>
      </c>
      <c r="BU68" s="144">
        <f t="shared" si="116"/>
        <v>0</v>
      </c>
      <c r="BV68" s="144">
        <f t="shared" si="116"/>
        <v>0</v>
      </c>
      <c r="BW68" s="144">
        <f t="shared" si="116"/>
        <v>0</v>
      </c>
      <c r="BX68" s="144">
        <f t="shared" si="116"/>
        <v>0</v>
      </c>
      <c r="BY68" s="144">
        <f t="shared" si="116"/>
        <v>0</v>
      </c>
      <c r="BZ68" s="144">
        <f t="shared" si="116"/>
        <v>0</v>
      </c>
      <c r="CA68" s="144">
        <f t="shared" si="116"/>
        <v>0</v>
      </c>
      <c r="CB68" s="144">
        <f t="shared" si="116"/>
        <v>0</v>
      </c>
      <c r="CC68" s="144">
        <f t="shared" si="116"/>
        <v>0</v>
      </c>
      <c r="CD68" s="144">
        <f t="shared" si="116"/>
        <v>0</v>
      </c>
      <c r="CE68" s="144">
        <f t="shared" si="116"/>
        <v>0</v>
      </c>
      <c r="CF68" s="144">
        <f t="shared" si="116"/>
        <v>0</v>
      </c>
      <c r="CG68" s="144">
        <f t="shared" si="116"/>
        <v>0</v>
      </c>
      <c r="CH68" s="144">
        <f t="shared" si="116"/>
        <v>0</v>
      </c>
      <c r="CI68" s="144">
        <f t="shared" si="116"/>
        <v>0</v>
      </c>
      <c r="CJ68" s="144">
        <f t="shared" si="116"/>
        <v>0</v>
      </c>
      <c r="CK68" s="144">
        <f t="shared" si="116"/>
        <v>0</v>
      </c>
      <c r="CL68" s="144">
        <f t="shared" si="116"/>
        <v>0</v>
      </c>
      <c r="CM68" s="144">
        <f t="shared" si="116"/>
        <v>0</v>
      </c>
      <c r="CN68" s="144">
        <f t="shared" si="116"/>
        <v>0</v>
      </c>
      <c r="CO68" s="144">
        <f t="shared" si="116"/>
        <v>0</v>
      </c>
      <c r="CP68" s="144">
        <f t="shared" si="116"/>
        <v>0</v>
      </c>
      <c r="CQ68" s="144">
        <f t="shared" si="116"/>
        <v>0</v>
      </c>
      <c r="CR68" s="144">
        <f t="shared" si="116"/>
        <v>0</v>
      </c>
      <c r="CS68" s="144">
        <f t="shared" si="116"/>
        <v>0</v>
      </c>
      <c r="CT68" s="144">
        <f t="shared" si="116"/>
        <v>0</v>
      </c>
      <c r="CU68" s="144">
        <f t="shared" ref="CU68:DS68" si="117">+CU63*CU58</f>
        <v>0</v>
      </c>
      <c r="CV68" s="144">
        <f t="shared" si="117"/>
        <v>0</v>
      </c>
      <c r="CW68" s="144">
        <f t="shared" si="117"/>
        <v>0</v>
      </c>
      <c r="CX68" s="144">
        <f t="shared" si="117"/>
        <v>0</v>
      </c>
      <c r="CY68" s="144">
        <f t="shared" si="117"/>
        <v>0</v>
      </c>
      <c r="CZ68" s="144">
        <f t="shared" si="117"/>
        <v>0</v>
      </c>
      <c r="DA68" s="144">
        <f t="shared" si="117"/>
        <v>0</v>
      </c>
      <c r="DB68" s="144">
        <f t="shared" si="117"/>
        <v>0</v>
      </c>
      <c r="DC68" s="144">
        <f t="shared" si="117"/>
        <v>0</v>
      </c>
      <c r="DD68" s="144">
        <f t="shared" si="117"/>
        <v>0</v>
      </c>
      <c r="DE68" s="144">
        <f t="shared" si="117"/>
        <v>0</v>
      </c>
      <c r="DF68" s="144">
        <f t="shared" si="117"/>
        <v>22261298.794275973</v>
      </c>
      <c r="DG68" s="144">
        <f t="shared" si="117"/>
        <v>15017408.153580306</v>
      </c>
      <c r="DH68" s="144">
        <f t="shared" si="117"/>
        <v>4077992.4397013318</v>
      </c>
      <c r="DI68" s="144">
        <f t="shared" si="117"/>
        <v>8989656.812312156</v>
      </c>
      <c r="DJ68" s="144">
        <f t="shared" si="117"/>
        <v>2170004.1184318154</v>
      </c>
      <c r="DK68" s="144">
        <f t="shared" si="117"/>
        <v>2772917.3019081396</v>
      </c>
      <c r="DL68" s="144">
        <f t="shared" si="117"/>
        <v>2926873.2648083563</v>
      </c>
      <c r="DM68" s="144">
        <f t="shared" si="117"/>
        <v>9896565.9893235322</v>
      </c>
      <c r="DN68" s="144">
        <f t="shared" si="117"/>
        <v>2905099.2264471515</v>
      </c>
      <c r="DO68" s="144">
        <f t="shared" si="117"/>
        <v>4236350.4096813407</v>
      </c>
      <c r="DP68" s="144">
        <f t="shared" si="117"/>
        <v>2343759.4209137838</v>
      </c>
      <c r="DQ68" s="144">
        <f t="shared" si="117"/>
        <v>1941275.920116653</v>
      </c>
      <c r="DR68" s="144">
        <f t="shared" si="117"/>
        <v>12504975.751005383</v>
      </c>
      <c r="DS68" s="144">
        <f t="shared" si="117"/>
        <v>8229616.1047140015</v>
      </c>
      <c r="DT68" s="414"/>
    </row>
    <row r="69" spans="1:124" ht="16.2" thickBot="1" x14ac:dyDescent="0.35">
      <c r="A69" s="279" t="s">
        <v>507</v>
      </c>
      <c r="C69" s="144">
        <f t="shared" ref="C69:AH69" si="118">+C63*C59</f>
        <v>0</v>
      </c>
      <c r="D69" s="144">
        <f t="shared" si="118"/>
        <v>0</v>
      </c>
      <c r="E69" s="144">
        <f t="shared" si="118"/>
        <v>0</v>
      </c>
      <c r="F69" s="144">
        <f t="shared" si="118"/>
        <v>0</v>
      </c>
      <c r="G69" s="144">
        <f t="shared" si="118"/>
        <v>0</v>
      </c>
      <c r="H69" s="144">
        <f t="shared" si="118"/>
        <v>0</v>
      </c>
      <c r="I69" s="144">
        <f t="shared" si="118"/>
        <v>0</v>
      </c>
      <c r="J69" s="144">
        <f t="shared" si="118"/>
        <v>0</v>
      </c>
      <c r="K69" s="144">
        <f t="shared" si="118"/>
        <v>0</v>
      </c>
      <c r="L69" s="144">
        <f t="shared" si="118"/>
        <v>0</v>
      </c>
      <c r="M69" s="144">
        <f t="shared" si="118"/>
        <v>0</v>
      </c>
      <c r="N69" s="144">
        <f t="shared" si="118"/>
        <v>0</v>
      </c>
      <c r="O69" s="144">
        <f t="shared" si="118"/>
        <v>0</v>
      </c>
      <c r="P69" s="144">
        <f t="shared" si="118"/>
        <v>0</v>
      </c>
      <c r="Q69" s="144">
        <f t="shared" si="118"/>
        <v>0</v>
      </c>
      <c r="R69" s="144">
        <f t="shared" si="118"/>
        <v>0</v>
      </c>
      <c r="S69" s="144">
        <f t="shared" si="118"/>
        <v>0</v>
      </c>
      <c r="T69" s="144">
        <f t="shared" si="118"/>
        <v>0</v>
      </c>
      <c r="U69" s="144">
        <f t="shared" si="118"/>
        <v>0</v>
      </c>
      <c r="V69" s="144">
        <f t="shared" si="118"/>
        <v>0</v>
      </c>
      <c r="W69" s="144">
        <f t="shared" si="118"/>
        <v>0</v>
      </c>
      <c r="X69" s="144">
        <f t="shared" si="118"/>
        <v>0</v>
      </c>
      <c r="Y69" s="144">
        <f t="shared" si="118"/>
        <v>0</v>
      </c>
      <c r="Z69" s="144">
        <f t="shared" si="118"/>
        <v>0</v>
      </c>
      <c r="AA69" s="144">
        <f t="shared" si="118"/>
        <v>0</v>
      </c>
      <c r="AB69" s="144">
        <f t="shared" si="118"/>
        <v>0</v>
      </c>
      <c r="AC69" s="144">
        <f t="shared" si="118"/>
        <v>0</v>
      </c>
      <c r="AD69" s="144">
        <f t="shared" si="118"/>
        <v>0</v>
      </c>
      <c r="AE69" s="144">
        <f t="shared" si="118"/>
        <v>0</v>
      </c>
      <c r="AF69" s="144">
        <f t="shared" si="118"/>
        <v>0</v>
      </c>
      <c r="AG69" s="144">
        <f t="shared" si="118"/>
        <v>0</v>
      </c>
      <c r="AH69" s="144">
        <f t="shared" si="118"/>
        <v>0</v>
      </c>
      <c r="AI69" s="144">
        <f t="shared" ref="AI69:BN69" si="119">+AI63*AI59</f>
        <v>0</v>
      </c>
      <c r="AJ69" s="144">
        <f t="shared" si="119"/>
        <v>0</v>
      </c>
      <c r="AK69" s="144">
        <f t="shared" si="119"/>
        <v>0</v>
      </c>
      <c r="AL69" s="144">
        <f t="shared" si="119"/>
        <v>0</v>
      </c>
      <c r="AM69" s="144">
        <f t="shared" si="119"/>
        <v>0</v>
      </c>
      <c r="AN69" s="144">
        <f t="shared" si="119"/>
        <v>0</v>
      </c>
      <c r="AO69" s="144">
        <f t="shared" si="119"/>
        <v>0</v>
      </c>
      <c r="AP69" s="144">
        <f t="shared" si="119"/>
        <v>0</v>
      </c>
      <c r="AQ69" s="144">
        <f t="shared" si="119"/>
        <v>0</v>
      </c>
      <c r="AR69" s="144">
        <f t="shared" si="119"/>
        <v>0</v>
      </c>
      <c r="AS69" s="144">
        <f t="shared" si="119"/>
        <v>0</v>
      </c>
      <c r="AT69" s="144">
        <f t="shared" si="119"/>
        <v>0</v>
      </c>
      <c r="AU69" s="144">
        <f t="shared" si="119"/>
        <v>0</v>
      </c>
      <c r="AV69" s="144">
        <f t="shared" si="119"/>
        <v>0</v>
      </c>
      <c r="AW69" s="144">
        <f t="shared" si="119"/>
        <v>0</v>
      </c>
      <c r="AX69" s="144">
        <f t="shared" si="119"/>
        <v>0</v>
      </c>
      <c r="AY69" s="144">
        <f t="shared" si="119"/>
        <v>0</v>
      </c>
      <c r="AZ69" s="144">
        <f t="shared" si="119"/>
        <v>0</v>
      </c>
      <c r="BA69" s="144">
        <f t="shared" si="119"/>
        <v>0</v>
      </c>
      <c r="BB69" s="144">
        <f t="shared" si="119"/>
        <v>0</v>
      </c>
      <c r="BC69" s="144">
        <f t="shared" si="119"/>
        <v>0</v>
      </c>
      <c r="BD69" s="144">
        <f t="shared" si="119"/>
        <v>0</v>
      </c>
      <c r="BE69" s="144">
        <f t="shared" si="119"/>
        <v>0</v>
      </c>
      <c r="BF69" s="144">
        <f t="shared" si="119"/>
        <v>0</v>
      </c>
      <c r="BG69" s="144">
        <f t="shared" si="119"/>
        <v>0</v>
      </c>
      <c r="BH69" s="144">
        <f t="shared" si="119"/>
        <v>0</v>
      </c>
      <c r="BI69" s="144">
        <f t="shared" si="119"/>
        <v>0</v>
      </c>
      <c r="BJ69" s="144">
        <f t="shared" si="119"/>
        <v>0</v>
      </c>
      <c r="BK69" s="144">
        <f t="shared" si="119"/>
        <v>0</v>
      </c>
      <c r="BL69" s="144">
        <f t="shared" si="119"/>
        <v>0</v>
      </c>
      <c r="BM69" s="144">
        <f t="shared" si="119"/>
        <v>0</v>
      </c>
      <c r="BN69" s="144">
        <f t="shared" si="119"/>
        <v>0</v>
      </c>
      <c r="BO69" s="144">
        <f t="shared" ref="BO69:CT69" si="120">+BO63*BO59</f>
        <v>0</v>
      </c>
      <c r="BP69" s="144">
        <f t="shared" si="120"/>
        <v>0</v>
      </c>
      <c r="BQ69" s="144">
        <f t="shared" si="120"/>
        <v>0</v>
      </c>
      <c r="BR69" s="144">
        <f t="shared" si="120"/>
        <v>0</v>
      </c>
      <c r="BS69" s="144">
        <f t="shared" si="120"/>
        <v>0</v>
      </c>
      <c r="BT69" s="144">
        <f t="shared" si="120"/>
        <v>0</v>
      </c>
      <c r="BU69" s="144">
        <f t="shared" si="120"/>
        <v>0</v>
      </c>
      <c r="BV69" s="144">
        <f t="shared" si="120"/>
        <v>0</v>
      </c>
      <c r="BW69" s="144">
        <f t="shared" si="120"/>
        <v>0</v>
      </c>
      <c r="BX69" s="144">
        <f t="shared" si="120"/>
        <v>0</v>
      </c>
      <c r="BY69" s="144">
        <f t="shared" si="120"/>
        <v>0</v>
      </c>
      <c r="BZ69" s="144">
        <f t="shared" si="120"/>
        <v>0</v>
      </c>
      <c r="CA69" s="144">
        <f t="shared" si="120"/>
        <v>0</v>
      </c>
      <c r="CB69" s="144">
        <f t="shared" si="120"/>
        <v>0</v>
      </c>
      <c r="CC69" s="144">
        <f t="shared" si="120"/>
        <v>0</v>
      </c>
      <c r="CD69" s="144">
        <f t="shared" si="120"/>
        <v>0</v>
      </c>
      <c r="CE69" s="144">
        <f t="shared" si="120"/>
        <v>0</v>
      </c>
      <c r="CF69" s="144">
        <f t="shared" si="120"/>
        <v>0</v>
      </c>
      <c r="CG69" s="144">
        <f t="shared" si="120"/>
        <v>0</v>
      </c>
      <c r="CH69" s="144">
        <f t="shared" si="120"/>
        <v>0</v>
      </c>
      <c r="CI69" s="144">
        <f t="shared" si="120"/>
        <v>0</v>
      </c>
      <c r="CJ69" s="144">
        <f t="shared" si="120"/>
        <v>0</v>
      </c>
      <c r="CK69" s="144">
        <f t="shared" si="120"/>
        <v>0</v>
      </c>
      <c r="CL69" s="144">
        <f t="shared" si="120"/>
        <v>0</v>
      </c>
      <c r="CM69" s="144">
        <f t="shared" si="120"/>
        <v>0</v>
      </c>
      <c r="CN69" s="144">
        <f t="shared" si="120"/>
        <v>0</v>
      </c>
      <c r="CO69" s="144">
        <f t="shared" si="120"/>
        <v>0</v>
      </c>
      <c r="CP69" s="144">
        <f t="shared" si="120"/>
        <v>0</v>
      </c>
      <c r="CQ69" s="144">
        <f t="shared" si="120"/>
        <v>0</v>
      </c>
      <c r="CR69" s="144">
        <f t="shared" si="120"/>
        <v>0</v>
      </c>
      <c r="CS69" s="144">
        <f t="shared" si="120"/>
        <v>0</v>
      </c>
      <c r="CT69" s="144">
        <f t="shared" si="120"/>
        <v>0</v>
      </c>
      <c r="CU69" s="144">
        <f t="shared" ref="CU69:DS69" si="121">+CU63*CU59</f>
        <v>0</v>
      </c>
      <c r="CV69" s="144">
        <f t="shared" si="121"/>
        <v>0</v>
      </c>
      <c r="CW69" s="144">
        <f t="shared" si="121"/>
        <v>0</v>
      </c>
      <c r="CX69" s="144">
        <f t="shared" si="121"/>
        <v>0</v>
      </c>
      <c r="CY69" s="144">
        <f t="shared" si="121"/>
        <v>0</v>
      </c>
      <c r="CZ69" s="144">
        <f t="shared" si="121"/>
        <v>0</v>
      </c>
      <c r="DA69" s="144">
        <f t="shared" si="121"/>
        <v>0</v>
      </c>
      <c r="DB69" s="144">
        <f t="shared" si="121"/>
        <v>0</v>
      </c>
      <c r="DC69" s="144">
        <f t="shared" si="121"/>
        <v>0</v>
      </c>
      <c r="DD69" s="144">
        <f t="shared" si="121"/>
        <v>0</v>
      </c>
      <c r="DE69" s="144">
        <f t="shared" si="121"/>
        <v>0</v>
      </c>
      <c r="DF69" s="144">
        <f t="shared" si="121"/>
        <v>0</v>
      </c>
      <c r="DG69" s="144">
        <f t="shared" si="121"/>
        <v>0</v>
      </c>
      <c r="DH69" s="144">
        <f t="shared" si="121"/>
        <v>0</v>
      </c>
      <c r="DI69" s="144">
        <f t="shared" si="121"/>
        <v>0</v>
      </c>
      <c r="DJ69" s="144">
        <f t="shared" si="121"/>
        <v>0</v>
      </c>
      <c r="DK69" s="144">
        <f t="shared" si="121"/>
        <v>0</v>
      </c>
      <c r="DL69" s="144">
        <f t="shared" si="121"/>
        <v>0</v>
      </c>
      <c r="DM69" s="144">
        <f t="shared" si="121"/>
        <v>0</v>
      </c>
      <c r="DN69" s="144">
        <f t="shared" si="121"/>
        <v>0</v>
      </c>
      <c r="DO69" s="144">
        <f t="shared" si="121"/>
        <v>0</v>
      </c>
      <c r="DP69" s="144">
        <f t="shared" si="121"/>
        <v>0</v>
      </c>
      <c r="DQ69" s="144">
        <f t="shared" si="121"/>
        <v>0</v>
      </c>
      <c r="DR69" s="144">
        <f t="shared" si="121"/>
        <v>0</v>
      </c>
      <c r="DS69" s="144">
        <f t="shared" si="121"/>
        <v>0</v>
      </c>
      <c r="DT69" s="414"/>
    </row>
    <row r="70" spans="1:124" s="106" customFormat="1" x14ac:dyDescent="0.3">
      <c r="A70" s="412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</row>
    <row r="71" spans="1:124" s="106" customFormat="1" x14ac:dyDescent="0.3">
      <c r="A71" s="412" t="s">
        <v>298</v>
      </c>
      <c r="C71" s="104">
        <f t="shared" ref="C71:BN71" si="122">+C65-C66-C67-C68-C69</f>
        <v>0</v>
      </c>
      <c r="D71" s="104">
        <f t="shared" si="122"/>
        <v>0</v>
      </c>
      <c r="E71" s="104">
        <f t="shared" si="122"/>
        <v>0</v>
      </c>
      <c r="F71" s="104">
        <f t="shared" si="122"/>
        <v>0</v>
      </c>
      <c r="G71" s="104">
        <f t="shared" si="122"/>
        <v>0</v>
      </c>
      <c r="H71" s="104">
        <f t="shared" si="122"/>
        <v>0</v>
      </c>
      <c r="I71" s="104">
        <f t="shared" si="122"/>
        <v>0</v>
      </c>
      <c r="J71" s="104">
        <f t="shared" si="122"/>
        <v>0</v>
      </c>
      <c r="K71" s="104">
        <f t="shared" si="122"/>
        <v>0</v>
      </c>
      <c r="L71" s="104">
        <f t="shared" si="122"/>
        <v>0</v>
      </c>
      <c r="M71" s="104">
        <f t="shared" si="122"/>
        <v>0</v>
      </c>
      <c r="N71" s="104">
        <f t="shared" si="122"/>
        <v>0</v>
      </c>
      <c r="O71" s="104">
        <f t="shared" si="122"/>
        <v>0</v>
      </c>
      <c r="P71" s="104">
        <f t="shared" si="122"/>
        <v>0</v>
      </c>
      <c r="Q71" s="104">
        <f t="shared" si="122"/>
        <v>0</v>
      </c>
      <c r="R71" s="104">
        <f t="shared" si="122"/>
        <v>0</v>
      </c>
      <c r="S71" s="104">
        <f t="shared" si="122"/>
        <v>0</v>
      </c>
      <c r="T71" s="104">
        <f t="shared" si="122"/>
        <v>0</v>
      </c>
      <c r="U71" s="104">
        <f t="shared" si="122"/>
        <v>0</v>
      </c>
      <c r="V71" s="104">
        <f t="shared" si="122"/>
        <v>0</v>
      </c>
      <c r="W71" s="104">
        <f t="shared" si="122"/>
        <v>0</v>
      </c>
      <c r="X71" s="104">
        <f t="shared" si="122"/>
        <v>0</v>
      </c>
      <c r="Y71" s="104">
        <f t="shared" si="122"/>
        <v>0</v>
      </c>
      <c r="Z71" s="104">
        <f t="shared" si="122"/>
        <v>0</v>
      </c>
      <c r="AA71" s="104">
        <f t="shared" si="122"/>
        <v>0</v>
      </c>
      <c r="AB71" s="104">
        <f t="shared" si="122"/>
        <v>0</v>
      </c>
      <c r="AC71" s="104">
        <f t="shared" si="122"/>
        <v>0</v>
      </c>
      <c r="AD71" s="104">
        <f t="shared" si="122"/>
        <v>0</v>
      </c>
      <c r="AE71" s="104">
        <f t="shared" si="122"/>
        <v>0</v>
      </c>
      <c r="AF71" s="104">
        <f t="shared" si="122"/>
        <v>0</v>
      </c>
      <c r="AG71" s="104">
        <f t="shared" si="122"/>
        <v>0</v>
      </c>
      <c r="AH71" s="104">
        <f t="shared" si="122"/>
        <v>0</v>
      </c>
      <c r="AI71" s="104">
        <f t="shared" si="122"/>
        <v>0</v>
      </c>
      <c r="AJ71" s="104">
        <f t="shared" si="122"/>
        <v>0</v>
      </c>
      <c r="AK71" s="104">
        <f t="shared" si="122"/>
        <v>0</v>
      </c>
      <c r="AL71" s="104">
        <f t="shared" si="122"/>
        <v>0</v>
      </c>
      <c r="AM71" s="104">
        <f t="shared" si="122"/>
        <v>0</v>
      </c>
      <c r="AN71" s="104">
        <f t="shared" si="122"/>
        <v>0</v>
      </c>
      <c r="AO71" s="104">
        <f t="shared" si="122"/>
        <v>0</v>
      </c>
      <c r="AP71" s="104">
        <f t="shared" si="122"/>
        <v>0</v>
      </c>
      <c r="AQ71" s="104">
        <f t="shared" si="122"/>
        <v>0</v>
      </c>
      <c r="AR71" s="104">
        <f t="shared" si="122"/>
        <v>0</v>
      </c>
      <c r="AS71" s="104">
        <f t="shared" si="122"/>
        <v>0</v>
      </c>
      <c r="AT71" s="104">
        <f t="shared" si="122"/>
        <v>0</v>
      </c>
      <c r="AU71" s="104">
        <f t="shared" si="122"/>
        <v>0</v>
      </c>
      <c r="AV71" s="104">
        <f t="shared" si="122"/>
        <v>0</v>
      </c>
      <c r="AW71" s="104">
        <f t="shared" si="122"/>
        <v>0</v>
      </c>
      <c r="AX71" s="104">
        <f t="shared" si="122"/>
        <v>0</v>
      </c>
      <c r="AY71" s="104">
        <f t="shared" si="122"/>
        <v>0</v>
      </c>
      <c r="AZ71" s="104">
        <f t="shared" si="122"/>
        <v>0</v>
      </c>
      <c r="BA71" s="104">
        <f t="shared" si="122"/>
        <v>0</v>
      </c>
      <c r="BB71" s="104">
        <f t="shared" si="122"/>
        <v>0</v>
      </c>
      <c r="BC71" s="104">
        <f t="shared" si="122"/>
        <v>0</v>
      </c>
      <c r="BD71" s="104">
        <f t="shared" si="122"/>
        <v>0</v>
      </c>
      <c r="BE71" s="104">
        <f t="shared" si="122"/>
        <v>0</v>
      </c>
      <c r="BF71" s="104">
        <f t="shared" si="122"/>
        <v>0</v>
      </c>
      <c r="BG71" s="104">
        <f t="shared" si="122"/>
        <v>0</v>
      </c>
      <c r="BH71" s="104">
        <f t="shared" si="122"/>
        <v>0</v>
      </c>
      <c r="BI71" s="104">
        <f t="shared" si="122"/>
        <v>0</v>
      </c>
      <c r="BJ71" s="104">
        <f t="shared" si="122"/>
        <v>0</v>
      </c>
      <c r="BK71" s="104">
        <f t="shared" si="122"/>
        <v>0</v>
      </c>
      <c r="BL71" s="104">
        <f t="shared" si="122"/>
        <v>0</v>
      </c>
      <c r="BM71" s="104">
        <f t="shared" si="122"/>
        <v>0</v>
      </c>
      <c r="BN71" s="104">
        <f t="shared" si="122"/>
        <v>0</v>
      </c>
      <c r="BO71" s="104">
        <f t="shared" ref="BO71:DR71" si="123">+BO65-BO66-BO67-BO68-BO69</f>
        <v>0</v>
      </c>
      <c r="BP71" s="104">
        <f t="shared" si="123"/>
        <v>0</v>
      </c>
      <c r="BQ71" s="104">
        <f t="shared" si="123"/>
        <v>0</v>
      </c>
      <c r="BR71" s="104">
        <f t="shared" si="123"/>
        <v>0</v>
      </c>
      <c r="BS71" s="104">
        <f t="shared" si="123"/>
        <v>0</v>
      </c>
      <c r="BT71" s="104">
        <f t="shared" si="123"/>
        <v>0</v>
      </c>
      <c r="BU71" s="104">
        <f t="shared" si="123"/>
        <v>0</v>
      </c>
      <c r="BV71" s="104">
        <f t="shared" si="123"/>
        <v>0</v>
      </c>
      <c r="BW71" s="104">
        <f t="shared" si="123"/>
        <v>0</v>
      </c>
      <c r="BX71" s="104">
        <f t="shared" si="123"/>
        <v>0</v>
      </c>
      <c r="BY71" s="104">
        <f t="shared" si="123"/>
        <v>0</v>
      </c>
      <c r="BZ71" s="104">
        <f t="shared" si="123"/>
        <v>0</v>
      </c>
      <c r="CA71" s="104">
        <f t="shared" si="123"/>
        <v>0</v>
      </c>
      <c r="CB71" s="104">
        <f t="shared" si="123"/>
        <v>0</v>
      </c>
      <c r="CC71" s="104">
        <f t="shared" si="123"/>
        <v>0</v>
      </c>
      <c r="CD71" s="104">
        <f t="shared" si="123"/>
        <v>0</v>
      </c>
      <c r="CE71" s="104">
        <f t="shared" si="123"/>
        <v>0</v>
      </c>
      <c r="CF71" s="104">
        <f t="shared" si="123"/>
        <v>0</v>
      </c>
      <c r="CG71" s="104">
        <f t="shared" si="123"/>
        <v>0</v>
      </c>
      <c r="CH71" s="104">
        <f t="shared" si="123"/>
        <v>0</v>
      </c>
      <c r="CI71" s="104">
        <f t="shared" si="123"/>
        <v>0</v>
      </c>
      <c r="CJ71" s="104">
        <f t="shared" si="123"/>
        <v>0</v>
      </c>
      <c r="CK71" s="104">
        <f t="shared" si="123"/>
        <v>0</v>
      </c>
      <c r="CL71" s="104">
        <f t="shared" si="123"/>
        <v>0</v>
      </c>
      <c r="CM71" s="104">
        <f t="shared" si="123"/>
        <v>0</v>
      </c>
      <c r="CN71" s="104">
        <f t="shared" si="123"/>
        <v>0</v>
      </c>
      <c r="CO71" s="104">
        <f t="shared" si="123"/>
        <v>0</v>
      </c>
      <c r="CP71" s="104">
        <f t="shared" si="123"/>
        <v>0</v>
      </c>
      <c r="CQ71" s="104">
        <f t="shared" si="123"/>
        <v>0</v>
      </c>
      <c r="CR71" s="104">
        <f t="shared" si="123"/>
        <v>0</v>
      </c>
      <c r="CS71" s="104">
        <f t="shared" si="123"/>
        <v>0</v>
      </c>
      <c r="CT71" s="104">
        <f t="shared" si="123"/>
        <v>0</v>
      </c>
      <c r="CU71" s="104">
        <f t="shared" si="123"/>
        <v>0</v>
      </c>
      <c r="CV71" s="104">
        <f t="shared" si="123"/>
        <v>0</v>
      </c>
      <c r="CW71" s="104">
        <f t="shared" si="123"/>
        <v>0</v>
      </c>
      <c r="CX71" s="104">
        <f t="shared" si="123"/>
        <v>0</v>
      </c>
      <c r="CY71" s="104">
        <f t="shared" si="123"/>
        <v>0</v>
      </c>
      <c r="CZ71" s="104">
        <f t="shared" si="123"/>
        <v>0</v>
      </c>
      <c r="DA71" s="104">
        <f t="shared" si="123"/>
        <v>0</v>
      </c>
      <c r="DB71" s="104">
        <f t="shared" si="123"/>
        <v>0</v>
      </c>
      <c r="DC71" s="104">
        <f t="shared" si="123"/>
        <v>0</v>
      </c>
      <c r="DD71" s="104">
        <f t="shared" si="123"/>
        <v>0</v>
      </c>
      <c r="DE71" s="104">
        <f t="shared" si="123"/>
        <v>0</v>
      </c>
      <c r="DF71" s="104">
        <f t="shared" si="123"/>
        <v>0</v>
      </c>
      <c r="DG71" s="104">
        <f t="shared" si="123"/>
        <v>1.862645149230957E-9</v>
      </c>
      <c r="DH71" s="104">
        <f t="shared" si="123"/>
        <v>9.3132257461547852E-10</v>
      </c>
      <c r="DI71" s="104">
        <f t="shared" si="123"/>
        <v>0</v>
      </c>
      <c r="DJ71" s="104">
        <f t="shared" si="123"/>
        <v>-1.3969838619232178E-9</v>
      </c>
      <c r="DK71" s="104">
        <f t="shared" si="123"/>
        <v>-2.3283064365386963E-9</v>
      </c>
      <c r="DL71" s="104">
        <f t="shared" si="123"/>
        <v>-4.6566128730773926E-10</v>
      </c>
      <c r="DM71" s="104">
        <f t="shared" si="123"/>
        <v>-3.7252902984619141E-9</v>
      </c>
      <c r="DN71" s="104">
        <f t="shared" si="123"/>
        <v>4.6566128730773926E-10</v>
      </c>
      <c r="DO71" s="104">
        <f t="shared" si="123"/>
        <v>9.3132257461547852E-10</v>
      </c>
      <c r="DP71" s="104">
        <f t="shared" si="123"/>
        <v>0</v>
      </c>
      <c r="DQ71" s="104">
        <f t="shared" si="123"/>
        <v>-2.0954757928848267E-9</v>
      </c>
      <c r="DR71" s="104">
        <f t="shared" si="123"/>
        <v>-1.862645149230957E-9</v>
      </c>
      <c r="DS71" s="104">
        <f>+DS65-DS66-DS67-DS68-DS69</f>
        <v>0</v>
      </c>
    </row>
    <row r="72" spans="1:124" s="106" customFormat="1" x14ac:dyDescent="0.3">
      <c r="A72" s="412" t="s">
        <v>730</v>
      </c>
      <c r="C72" s="104">
        <f>+B72+C63</f>
        <v>49797979.797979802</v>
      </c>
      <c r="D72" s="104">
        <f t="shared" ref="D72:BO72" si="124">+C72+D63</f>
        <v>236540404.04040405</v>
      </c>
      <c r="E72" s="104">
        <f t="shared" si="124"/>
        <v>423282828.28282833</v>
      </c>
      <c r="F72" s="104">
        <f t="shared" si="124"/>
        <v>610025252.52525258</v>
      </c>
      <c r="G72" s="104">
        <f t="shared" si="124"/>
        <v>796767676.76767683</v>
      </c>
      <c r="H72" s="104">
        <f t="shared" si="124"/>
        <v>983510101.01010108</v>
      </c>
      <c r="I72" s="104">
        <f t="shared" si="124"/>
        <v>1170252525.2525253</v>
      </c>
      <c r="J72" s="104">
        <f t="shared" si="124"/>
        <v>1356994949.4949496</v>
      </c>
      <c r="K72" s="104">
        <f t="shared" si="124"/>
        <v>1543737373.7373738</v>
      </c>
      <c r="L72" s="104">
        <f t="shared" si="124"/>
        <v>1730479797.9797981</v>
      </c>
      <c r="M72" s="104">
        <f t="shared" si="124"/>
        <v>1917222222.2222223</v>
      </c>
      <c r="N72" s="104">
        <f t="shared" si="124"/>
        <v>2103964646.4646466</v>
      </c>
      <c r="O72" s="104">
        <f t="shared" si="124"/>
        <v>2285727272.727273</v>
      </c>
      <c r="P72" s="104">
        <f t="shared" si="124"/>
        <v>2453795454.545455</v>
      </c>
      <c r="Q72" s="104">
        <f t="shared" si="124"/>
        <v>2621863636.363637</v>
      </c>
      <c r="R72" s="104">
        <f t="shared" si="124"/>
        <v>2789931818.181819</v>
      </c>
      <c r="S72" s="104">
        <f t="shared" si="124"/>
        <v>2958000000.000001</v>
      </c>
      <c r="T72" s="104">
        <f t="shared" si="124"/>
        <v>3126068181.8181829</v>
      </c>
      <c r="U72" s="104">
        <f t="shared" si="124"/>
        <v>3294136363.6363649</v>
      </c>
      <c r="V72" s="104">
        <f t="shared" si="124"/>
        <v>3462204545.4545469</v>
      </c>
      <c r="W72" s="104">
        <f t="shared" si="124"/>
        <v>3630272727.2727289</v>
      </c>
      <c r="X72" s="104">
        <f t="shared" si="124"/>
        <v>3798340909.0909109</v>
      </c>
      <c r="Y72" s="104">
        <f t="shared" si="124"/>
        <v>3966409090.9090929</v>
      </c>
      <c r="Z72" s="104">
        <f t="shared" si="124"/>
        <v>4134477272.7272749</v>
      </c>
      <c r="AA72" s="104">
        <f t="shared" si="124"/>
        <v>4297565656.5656586</v>
      </c>
      <c r="AB72" s="104">
        <f t="shared" si="124"/>
        <v>4446959595.9595976</v>
      </c>
      <c r="AC72" s="104">
        <f t="shared" si="124"/>
        <v>4596353535.3535366</v>
      </c>
      <c r="AD72" s="104">
        <f t="shared" si="124"/>
        <v>4745747474.7474756</v>
      </c>
      <c r="AE72" s="104">
        <f t="shared" si="124"/>
        <v>4895141414.1414146</v>
      </c>
      <c r="AF72" s="104">
        <f t="shared" si="124"/>
        <v>5044535353.5353537</v>
      </c>
      <c r="AG72" s="104">
        <f t="shared" si="124"/>
        <v>5193929292.9292927</v>
      </c>
      <c r="AH72" s="104">
        <f t="shared" si="124"/>
        <v>5343323232.3232317</v>
      </c>
      <c r="AI72" s="104">
        <f t="shared" si="124"/>
        <v>5492717171.7171707</v>
      </c>
      <c r="AJ72" s="104">
        <f t="shared" si="124"/>
        <v>5642111111.1111097</v>
      </c>
      <c r="AK72" s="104">
        <f t="shared" si="124"/>
        <v>5791505050.5050488</v>
      </c>
      <c r="AL72" s="104">
        <f t="shared" si="124"/>
        <v>5940898989.8989878</v>
      </c>
      <c r="AM72" s="104">
        <f t="shared" si="124"/>
        <v>6085313131.3131294</v>
      </c>
      <c r="AN72" s="104">
        <f t="shared" si="124"/>
        <v>6216032828.2828264</v>
      </c>
      <c r="AO72" s="104">
        <f t="shared" si="124"/>
        <v>6346752525.2525234</v>
      </c>
      <c r="AP72" s="104">
        <f t="shared" si="124"/>
        <v>6477472222.2222204</v>
      </c>
      <c r="AQ72" s="104">
        <f t="shared" si="124"/>
        <v>6608191919.1919174</v>
      </c>
      <c r="AR72" s="104">
        <f t="shared" si="124"/>
        <v>6738911616.1616144</v>
      </c>
      <c r="AS72" s="104">
        <f t="shared" si="124"/>
        <v>6869631313.1313114</v>
      </c>
      <c r="AT72" s="104">
        <f t="shared" si="124"/>
        <v>7000351010.1010084</v>
      </c>
      <c r="AU72" s="104">
        <f t="shared" si="124"/>
        <v>7131070707.0707054</v>
      </c>
      <c r="AV72" s="104">
        <f t="shared" si="124"/>
        <v>7261790404.0404024</v>
      </c>
      <c r="AW72" s="104">
        <f t="shared" si="124"/>
        <v>7392510101.0100994</v>
      </c>
      <c r="AX72" s="104">
        <f t="shared" si="124"/>
        <v>7523229797.9797964</v>
      </c>
      <c r="AY72" s="104">
        <f t="shared" si="124"/>
        <v>7648969696.9696951</v>
      </c>
      <c r="AZ72" s="104">
        <f t="shared" si="124"/>
        <v>7761015151.5151501</v>
      </c>
      <c r="BA72" s="104">
        <f t="shared" si="124"/>
        <v>7873060606.060605</v>
      </c>
      <c r="BB72" s="104">
        <f t="shared" si="124"/>
        <v>7985106060.60606</v>
      </c>
      <c r="BC72" s="104">
        <f t="shared" si="124"/>
        <v>8097151515.151515</v>
      </c>
      <c r="BD72" s="104">
        <f t="shared" si="124"/>
        <v>8209196969.69697</v>
      </c>
      <c r="BE72" s="104">
        <f t="shared" si="124"/>
        <v>8321242424.242425</v>
      </c>
      <c r="BF72" s="104">
        <f t="shared" si="124"/>
        <v>8433287878.7878799</v>
      </c>
      <c r="BG72" s="104">
        <f t="shared" si="124"/>
        <v>8545333333.3333349</v>
      </c>
      <c r="BH72" s="104">
        <f t="shared" si="124"/>
        <v>8657378787.8787899</v>
      </c>
      <c r="BI72" s="104">
        <f t="shared" si="124"/>
        <v>8769424242.4242439</v>
      </c>
      <c r="BJ72" s="104">
        <f t="shared" si="124"/>
        <v>8881469696.969698</v>
      </c>
      <c r="BK72" s="104">
        <f t="shared" si="124"/>
        <v>8988535353.5353546</v>
      </c>
      <c r="BL72" s="104">
        <f t="shared" si="124"/>
        <v>9081906565.6565666</v>
      </c>
      <c r="BM72" s="104">
        <f t="shared" si="124"/>
        <v>9175277777.7777786</v>
      </c>
      <c r="BN72" s="104">
        <f t="shared" si="124"/>
        <v>9268648989.8989906</v>
      </c>
      <c r="BO72" s="104">
        <f t="shared" si="124"/>
        <v>9362020202.0202026</v>
      </c>
      <c r="BP72" s="104">
        <f t="shared" ref="BP72:DE72" si="125">+BO72+BP63</f>
        <v>9455391414.1414146</v>
      </c>
      <c r="BQ72" s="104">
        <f t="shared" si="125"/>
        <v>9548762626.2626266</v>
      </c>
      <c r="BR72" s="104">
        <f t="shared" si="125"/>
        <v>9642133838.3838387</v>
      </c>
      <c r="BS72" s="104">
        <f t="shared" si="125"/>
        <v>9735505050.5050507</v>
      </c>
      <c r="BT72" s="104">
        <f t="shared" si="125"/>
        <v>9828876262.6262627</v>
      </c>
      <c r="BU72" s="104">
        <f t="shared" si="125"/>
        <v>9922247474.7474747</v>
      </c>
      <c r="BV72" s="104">
        <f t="shared" si="125"/>
        <v>10015618686.868687</v>
      </c>
      <c r="BW72" s="104">
        <f t="shared" si="125"/>
        <v>10104010101.010101</v>
      </c>
      <c r="BX72" s="104">
        <f t="shared" si="125"/>
        <v>10178707070.707071</v>
      </c>
      <c r="BY72" s="104">
        <f t="shared" si="125"/>
        <v>10253404040.404041</v>
      </c>
      <c r="BZ72" s="104">
        <f t="shared" si="125"/>
        <v>10328101010.101011</v>
      </c>
      <c r="CA72" s="104">
        <f t="shared" si="125"/>
        <v>10402797979.797981</v>
      </c>
      <c r="CB72" s="104">
        <f t="shared" si="125"/>
        <v>10477494949.494951</v>
      </c>
      <c r="CC72" s="104">
        <f t="shared" si="125"/>
        <v>10552191919.191921</v>
      </c>
      <c r="CD72" s="104">
        <f t="shared" si="125"/>
        <v>10626888888.888891</v>
      </c>
      <c r="CE72" s="104">
        <f t="shared" si="125"/>
        <v>10701585858.585861</v>
      </c>
      <c r="CF72" s="104">
        <f t="shared" si="125"/>
        <v>10776282828.282831</v>
      </c>
      <c r="CG72" s="104">
        <f t="shared" si="125"/>
        <v>10850979797.979801</v>
      </c>
      <c r="CH72" s="104">
        <f t="shared" si="125"/>
        <v>10925676767.676771</v>
      </c>
      <c r="CI72" s="104">
        <f t="shared" si="125"/>
        <v>10995393939.393944</v>
      </c>
      <c r="CJ72" s="104">
        <f t="shared" si="125"/>
        <v>11051416666.666672</v>
      </c>
      <c r="CK72" s="104">
        <f t="shared" si="125"/>
        <v>11107439393.9394</v>
      </c>
      <c r="CL72" s="104">
        <f t="shared" si="125"/>
        <v>11163462121.212128</v>
      </c>
      <c r="CM72" s="104">
        <f t="shared" si="125"/>
        <v>11219484848.484856</v>
      </c>
      <c r="CN72" s="104">
        <f t="shared" si="125"/>
        <v>11275507575.757584</v>
      </c>
      <c r="CO72" s="104">
        <f t="shared" si="125"/>
        <v>11331530303.030312</v>
      </c>
      <c r="CP72" s="104">
        <f t="shared" si="125"/>
        <v>11387553030.30304</v>
      </c>
      <c r="CQ72" s="104">
        <f t="shared" si="125"/>
        <v>11443575757.575768</v>
      </c>
      <c r="CR72" s="104">
        <f t="shared" si="125"/>
        <v>11499598484.848495</v>
      </c>
      <c r="CS72" s="104">
        <f t="shared" si="125"/>
        <v>11555621212.121223</v>
      </c>
      <c r="CT72" s="104">
        <f t="shared" si="125"/>
        <v>11611643939.393951</v>
      </c>
      <c r="CU72" s="104">
        <f t="shared" si="125"/>
        <v>11662686868.68688</v>
      </c>
      <c r="CV72" s="104">
        <f t="shared" si="125"/>
        <v>11700035353.535364</v>
      </c>
      <c r="CW72" s="104">
        <f t="shared" si="125"/>
        <v>11737383838.383848</v>
      </c>
      <c r="CX72" s="104">
        <f t="shared" si="125"/>
        <v>11774732323.232332</v>
      </c>
      <c r="CY72" s="104">
        <f t="shared" si="125"/>
        <v>11812080808.080816</v>
      </c>
      <c r="CZ72" s="104">
        <f t="shared" si="125"/>
        <v>11849429292.9293</v>
      </c>
      <c r="DA72" s="104">
        <f t="shared" si="125"/>
        <v>11886777777.777784</v>
      </c>
      <c r="DB72" s="104">
        <f t="shared" si="125"/>
        <v>11924126262.626268</v>
      </c>
      <c r="DC72" s="104">
        <f t="shared" si="125"/>
        <v>11961474747.474752</v>
      </c>
      <c r="DD72" s="104">
        <f t="shared" si="125"/>
        <v>11998823232.323236</v>
      </c>
      <c r="DE72" s="104">
        <f t="shared" si="125"/>
        <v>12036171717.171721</v>
      </c>
      <c r="DF72" s="104"/>
      <c r="DG72" s="104"/>
      <c r="DH72" s="104"/>
      <c r="DI72" s="104"/>
      <c r="DJ72" s="104"/>
      <c r="DK72" s="104"/>
      <c r="DL72" s="104"/>
      <c r="DM72" s="104"/>
      <c r="DN72" s="104"/>
      <c r="DO72" s="104"/>
      <c r="DP72" s="104"/>
      <c r="DQ72" s="104"/>
      <c r="DR72" s="104"/>
      <c r="DS72" s="104"/>
    </row>
    <row r="74" spans="1:124" x14ac:dyDescent="0.3">
      <c r="A74" s="1537" t="s">
        <v>295</v>
      </c>
    </row>
    <row r="75" spans="1:124" x14ac:dyDescent="0.3">
      <c r="A75" s="1537"/>
      <c r="DR75" s="416"/>
    </row>
    <row r="76" spans="1:124" x14ac:dyDescent="0.3">
      <c r="BJ76" s="5">
        <v>1</v>
      </c>
      <c r="BK76" s="5">
        <f>+BJ76+1</f>
        <v>2</v>
      </c>
      <c r="BL76" s="5">
        <f t="shared" ref="BL76:DQ76" si="126">+BK76+1</f>
        <v>3</v>
      </c>
      <c r="BM76" s="5">
        <f t="shared" si="126"/>
        <v>4</v>
      </c>
      <c r="BN76" s="5">
        <f t="shared" si="126"/>
        <v>5</v>
      </c>
      <c r="BO76" s="5">
        <f t="shared" si="126"/>
        <v>6</v>
      </c>
      <c r="BP76" s="5">
        <f t="shared" si="126"/>
        <v>7</v>
      </c>
      <c r="BQ76" s="5">
        <f t="shared" si="126"/>
        <v>8</v>
      </c>
      <c r="BR76" s="5">
        <f t="shared" si="126"/>
        <v>9</v>
      </c>
      <c r="BS76" s="5">
        <f t="shared" si="126"/>
        <v>10</v>
      </c>
      <c r="BT76" s="5">
        <f t="shared" si="126"/>
        <v>11</v>
      </c>
      <c r="BU76" s="5">
        <f t="shared" si="126"/>
        <v>12</v>
      </c>
      <c r="BV76" s="5">
        <f t="shared" si="126"/>
        <v>13</v>
      </c>
      <c r="BW76" s="5">
        <f t="shared" si="126"/>
        <v>14</v>
      </c>
      <c r="BX76" s="5">
        <f t="shared" si="126"/>
        <v>15</v>
      </c>
      <c r="BY76" s="5">
        <f t="shared" si="126"/>
        <v>16</v>
      </c>
      <c r="BZ76" s="5">
        <f t="shared" si="126"/>
        <v>17</v>
      </c>
      <c r="CA76" s="5">
        <f t="shared" si="126"/>
        <v>18</v>
      </c>
      <c r="CB76" s="5">
        <f t="shared" si="126"/>
        <v>19</v>
      </c>
      <c r="CC76" s="5">
        <f t="shared" si="126"/>
        <v>20</v>
      </c>
      <c r="CD76" s="5">
        <f t="shared" si="126"/>
        <v>21</v>
      </c>
      <c r="CE76" s="5">
        <f t="shared" si="126"/>
        <v>22</v>
      </c>
      <c r="CF76" s="5">
        <f t="shared" si="126"/>
        <v>23</v>
      </c>
      <c r="CG76" s="5">
        <f t="shared" si="126"/>
        <v>24</v>
      </c>
      <c r="CH76" s="5">
        <f t="shared" si="126"/>
        <v>25</v>
      </c>
      <c r="CI76" s="5">
        <f t="shared" si="126"/>
        <v>26</v>
      </c>
      <c r="CJ76" s="5">
        <f t="shared" si="126"/>
        <v>27</v>
      </c>
      <c r="CK76" s="5">
        <f t="shared" si="126"/>
        <v>28</v>
      </c>
      <c r="CL76" s="5">
        <f t="shared" si="126"/>
        <v>29</v>
      </c>
      <c r="CM76" s="5">
        <f t="shared" si="126"/>
        <v>30</v>
      </c>
      <c r="CN76" s="5">
        <f t="shared" si="126"/>
        <v>31</v>
      </c>
      <c r="CO76" s="5">
        <f t="shared" si="126"/>
        <v>32</v>
      </c>
      <c r="CP76" s="5">
        <f t="shared" si="126"/>
        <v>33</v>
      </c>
      <c r="CQ76" s="5">
        <f t="shared" si="126"/>
        <v>34</v>
      </c>
      <c r="CR76" s="5">
        <f t="shared" si="126"/>
        <v>35</v>
      </c>
      <c r="CS76" s="5">
        <f t="shared" si="126"/>
        <v>36</v>
      </c>
      <c r="CT76" s="5">
        <f t="shared" si="126"/>
        <v>37</v>
      </c>
      <c r="CU76" s="5">
        <f t="shared" si="126"/>
        <v>38</v>
      </c>
      <c r="CV76" s="5">
        <f t="shared" si="126"/>
        <v>39</v>
      </c>
      <c r="CW76" s="5">
        <f t="shared" si="126"/>
        <v>40</v>
      </c>
      <c r="CX76" s="5">
        <f t="shared" si="126"/>
        <v>41</v>
      </c>
      <c r="CY76" s="5">
        <f t="shared" si="126"/>
        <v>42</v>
      </c>
      <c r="CZ76" s="5">
        <f t="shared" si="126"/>
        <v>43</v>
      </c>
      <c r="DA76" s="5">
        <f t="shared" si="126"/>
        <v>44</v>
      </c>
      <c r="DB76" s="5">
        <f t="shared" si="126"/>
        <v>45</v>
      </c>
      <c r="DC76" s="5">
        <f t="shared" si="126"/>
        <v>46</v>
      </c>
      <c r="DD76" s="5">
        <f t="shared" si="126"/>
        <v>47</v>
      </c>
      <c r="DE76" s="5">
        <f t="shared" si="126"/>
        <v>48</v>
      </c>
      <c r="DF76" s="5">
        <f t="shared" si="126"/>
        <v>49</v>
      </c>
      <c r="DG76" s="5">
        <f t="shared" si="126"/>
        <v>50</v>
      </c>
      <c r="DH76" s="5">
        <f t="shared" si="126"/>
        <v>51</v>
      </c>
      <c r="DI76" s="5">
        <f t="shared" si="126"/>
        <v>52</v>
      </c>
      <c r="DJ76" s="5">
        <f t="shared" si="126"/>
        <v>53</v>
      </c>
      <c r="DK76" s="5">
        <f t="shared" si="126"/>
        <v>54</v>
      </c>
      <c r="DL76" s="5">
        <f t="shared" si="126"/>
        <v>55</v>
      </c>
      <c r="DM76" s="5">
        <f t="shared" si="126"/>
        <v>56</v>
      </c>
      <c r="DN76" s="5">
        <f t="shared" si="126"/>
        <v>57</v>
      </c>
      <c r="DO76" s="5">
        <f t="shared" si="126"/>
        <v>58</v>
      </c>
      <c r="DP76" s="5">
        <f t="shared" si="126"/>
        <v>59</v>
      </c>
      <c r="DQ76" s="5">
        <f t="shared" si="126"/>
        <v>60</v>
      </c>
      <c r="DR76" s="416"/>
    </row>
    <row r="77" spans="1:124" ht="16.2" thickBot="1" x14ac:dyDescent="0.35">
      <c r="A77" s="5" t="s">
        <v>494</v>
      </c>
      <c r="BI77" s="128">
        <v>30</v>
      </c>
      <c r="DR77" s="416"/>
    </row>
    <row r="78" spans="1:124" ht="16.2" thickBot="1" x14ac:dyDescent="0.35">
      <c r="A78" s="5" t="s">
        <v>49</v>
      </c>
      <c r="BI78" s="144">
        <v>600000000</v>
      </c>
      <c r="DR78" s="416"/>
    </row>
    <row r="79" spans="1:124" ht="16.2" thickBot="1" x14ac:dyDescent="0.35">
      <c r="A79" s="5" t="s">
        <v>495</v>
      </c>
      <c r="BI79" s="351">
        <v>0.1</v>
      </c>
      <c r="DR79" s="416"/>
    </row>
    <row r="80" spans="1:124" ht="16.2" thickBot="1" x14ac:dyDescent="0.35">
      <c r="A80" s="5" t="s">
        <v>498</v>
      </c>
      <c r="BI80" s="170">
        <v>5</v>
      </c>
      <c r="DR80" s="416"/>
    </row>
    <row r="81" spans="1:122" ht="16.2" thickBot="1" x14ac:dyDescent="0.35">
      <c r="A81" s="5" t="s">
        <v>499</v>
      </c>
      <c r="BI81" s="170">
        <f>+BI80*12</f>
        <v>60</v>
      </c>
      <c r="DR81" s="416"/>
    </row>
    <row r="82" spans="1:122" x14ac:dyDescent="0.3">
      <c r="A82" s="5" t="s">
        <v>500</v>
      </c>
      <c r="BI82" s="5" t="s">
        <v>520</v>
      </c>
      <c r="DR82" s="416"/>
    </row>
    <row r="83" spans="1:122" ht="16.2" thickBot="1" x14ac:dyDescent="0.35">
      <c r="BI83" s="128"/>
      <c r="DR83" s="416"/>
    </row>
    <row r="84" spans="1:122" x14ac:dyDescent="0.3">
      <c r="A84" s="5" t="s">
        <v>502</v>
      </c>
      <c r="DR84" s="416"/>
    </row>
    <row r="85" spans="1:122" ht="16.2" thickBot="1" x14ac:dyDescent="0.35">
      <c r="A85" s="411" t="s">
        <v>229</v>
      </c>
      <c r="BI85" s="351">
        <v>0.65</v>
      </c>
      <c r="DR85" s="416"/>
    </row>
    <row r="86" spans="1:122" ht="16.2" thickBot="1" x14ac:dyDescent="0.35">
      <c r="A86" s="411" t="s">
        <v>503</v>
      </c>
      <c r="BI86" s="351">
        <v>0.35</v>
      </c>
      <c r="DR86" s="416"/>
    </row>
    <row r="87" spans="1:122" x14ac:dyDescent="0.3">
      <c r="DR87" s="416"/>
    </row>
    <row r="88" spans="1:122" x14ac:dyDescent="0.3">
      <c r="A88" s="5" t="s">
        <v>521</v>
      </c>
      <c r="BI88" s="166">
        <f>+BI78</f>
        <v>600000000</v>
      </c>
      <c r="DR88" s="416"/>
    </row>
    <row r="89" spans="1:122" ht="16.2" thickBot="1" x14ac:dyDescent="0.35">
      <c r="A89" s="5" t="s">
        <v>495</v>
      </c>
      <c r="BI89" s="128">
        <f>+BI78*BI79</f>
        <v>60000000</v>
      </c>
      <c r="DR89" s="416"/>
    </row>
    <row r="90" spans="1:122" ht="16.2" thickBot="1" x14ac:dyDescent="0.35">
      <c r="A90" s="5" t="s">
        <v>511</v>
      </c>
      <c r="BI90" s="240">
        <f>+BI88-BI89</f>
        <v>540000000</v>
      </c>
      <c r="DR90" s="416"/>
    </row>
    <row r="91" spans="1:122" ht="16.2" thickBot="1" x14ac:dyDescent="0.35">
      <c r="A91" s="5" t="s">
        <v>522</v>
      </c>
      <c r="BI91" s="1040">
        <f>+((BI90/BI81)/30)*1</f>
        <v>300000</v>
      </c>
      <c r="BJ91" s="1040">
        <f>+((BI90/BI81))</f>
        <v>9000000</v>
      </c>
      <c r="BK91" s="1040">
        <f>+BJ91</f>
        <v>9000000</v>
      </c>
      <c r="BL91" s="1040">
        <f t="shared" ref="BL91:DP91" si="127">+BK91</f>
        <v>9000000</v>
      </c>
      <c r="BM91" s="1040">
        <f t="shared" si="127"/>
        <v>9000000</v>
      </c>
      <c r="BN91" s="1040">
        <f t="shared" si="127"/>
        <v>9000000</v>
      </c>
      <c r="BO91" s="1040">
        <f t="shared" si="127"/>
        <v>9000000</v>
      </c>
      <c r="BP91" s="1040">
        <f t="shared" si="127"/>
        <v>9000000</v>
      </c>
      <c r="BQ91" s="1040">
        <f t="shared" si="127"/>
        <v>9000000</v>
      </c>
      <c r="BR91" s="1040">
        <f t="shared" si="127"/>
        <v>9000000</v>
      </c>
      <c r="BS91" s="1040">
        <f t="shared" si="127"/>
        <v>9000000</v>
      </c>
      <c r="BT91" s="1040">
        <f t="shared" si="127"/>
        <v>9000000</v>
      </c>
      <c r="BU91" s="1040">
        <f t="shared" si="127"/>
        <v>9000000</v>
      </c>
      <c r="BV91" s="1040">
        <f t="shared" si="127"/>
        <v>9000000</v>
      </c>
      <c r="BW91" s="1040">
        <f t="shared" si="127"/>
        <v>9000000</v>
      </c>
      <c r="BX91" s="1040">
        <f t="shared" si="127"/>
        <v>9000000</v>
      </c>
      <c r="BY91" s="1040">
        <f t="shared" si="127"/>
        <v>9000000</v>
      </c>
      <c r="BZ91" s="1040">
        <f t="shared" si="127"/>
        <v>9000000</v>
      </c>
      <c r="CA91" s="1040">
        <f t="shared" si="127"/>
        <v>9000000</v>
      </c>
      <c r="CB91" s="1040">
        <f t="shared" si="127"/>
        <v>9000000</v>
      </c>
      <c r="CC91" s="1040">
        <f t="shared" si="127"/>
        <v>9000000</v>
      </c>
      <c r="CD91" s="1040">
        <f t="shared" si="127"/>
        <v>9000000</v>
      </c>
      <c r="CE91" s="1040">
        <f t="shared" si="127"/>
        <v>9000000</v>
      </c>
      <c r="CF91" s="1040">
        <f t="shared" si="127"/>
        <v>9000000</v>
      </c>
      <c r="CG91" s="1040">
        <f t="shared" si="127"/>
        <v>9000000</v>
      </c>
      <c r="CH91" s="1040">
        <f t="shared" si="127"/>
        <v>9000000</v>
      </c>
      <c r="CI91" s="1040">
        <f t="shared" si="127"/>
        <v>9000000</v>
      </c>
      <c r="CJ91" s="1040">
        <f t="shared" si="127"/>
        <v>9000000</v>
      </c>
      <c r="CK91" s="1040">
        <f t="shared" si="127"/>
        <v>9000000</v>
      </c>
      <c r="CL91" s="1040">
        <f t="shared" si="127"/>
        <v>9000000</v>
      </c>
      <c r="CM91" s="1040">
        <f t="shared" si="127"/>
        <v>9000000</v>
      </c>
      <c r="CN91" s="1040">
        <f t="shared" si="127"/>
        <v>9000000</v>
      </c>
      <c r="CO91" s="1040">
        <f t="shared" si="127"/>
        <v>9000000</v>
      </c>
      <c r="CP91" s="1040">
        <f t="shared" si="127"/>
        <v>9000000</v>
      </c>
      <c r="CQ91" s="1040">
        <f t="shared" si="127"/>
        <v>9000000</v>
      </c>
      <c r="CR91" s="1040">
        <f t="shared" si="127"/>
        <v>9000000</v>
      </c>
      <c r="CS91" s="1040">
        <f t="shared" si="127"/>
        <v>9000000</v>
      </c>
      <c r="CT91" s="1040">
        <f t="shared" si="127"/>
        <v>9000000</v>
      </c>
      <c r="CU91" s="1040">
        <f t="shared" si="127"/>
        <v>9000000</v>
      </c>
      <c r="CV91" s="1040">
        <f t="shared" si="127"/>
        <v>9000000</v>
      </c>
      <c r="CW91" s="1040">
        <f t="shared" si="127"/>
        <v>9000000</v>
      </c>
      <c r="CX91" s="1040">
        <f t="shared" si="127"/>
        <v>9000000</v>
      </c>
      <c r="CY91" s="1040">
        <f t="shared" si="127"/>
        <v>9000000</v>
      </c>
      <c r="CZ91" s="1040">
        <f t="shared" si="127"/>
        <v>9000000</v>
      </c>
      <c r="DA91" s="1040">
        <f t="shared" si="127"/>
        <v>9000000</v>
      </c>
      <c r="DB91" s="1040">
        <f t="shared" si="127"/>
        <v>9000000</v>
      </c>
      <c r="DC91" s="1040">
        <f t="shared" si="127"/>
        <v>9000000</v>
      </c>
      <c r="DD91" s="1040">
        <f t="shared" si="127"/>
        <v>9000000</v>
      </c>
      <c r="DE91" s="1040">
        <f t="shared" si="127"/>
        <v>9000000</v>
      </c>
      <c r="DF91" s="1040">
        <f t="shared" si="127"/>
        <v>9000000</v>
      </c>
      <c r="DG91" s="1040">
        <f t="shared" si="127"/>
        <v>9000000</v>
      </c>
      <c r="DH91" s="1040">
        <f t="shared" si="127"/>
        <v>9000000</v>
      </c>
      <c r="DI91" s="1040">
        <f t="shared" si="127"/>
        <v>9000000</v>
      </c>
      <c r="DJ91" s="1040">
        <f t="shared" si="127"/>
        <v>9000000</v>
      </c>
      <c r="DK91" s="1040">
        <f t="shared" si="127"/>
        <v>9000000</v>
      </c>
      <c r="DL91" s="1040">
        <f t="shared" si="127"/>
        <v>9000000</v>
      </c>
      <c r="DM91" s="1040">
        <f t="shared" si="127"/>
        <v>9000000</v>
      </c>
      <c r="DN91" s="1040">
        <f t="shared" si="127"/>
        <v>9000000</v>
      </c>
      <c r="DO91" s="1040">
        <f t="shared" si="127"/>
        <v>9000000</v>
      </c>
      <c r="DP91" s="1040">
        <f t="shared" si="127"/>
        <v>9000000</v>
      </c>
      <c r="DQ91" s="1040">
        <f>+((BI90/BI81)/30)*29</f>
        <v>8700000</v>
      </c>
      <c r="DR91" s="416"/>
    </row>
    <row r="92" spans="1:122" ht="16.2" thickBot="1" x14ac:dyDescent="0.35">
      <c r="A92" s="5" t="s">
        <v>523</v>
      </c>
      <c r="BI92" s="144">
        <f>+BI91*$BI$85</f>
        <v>195000</v>
      </c>
      <c r="BJ92" s="144">
        <f t="shared" ref="BJ92:DQ92" si="128">+BJ91*$BI$85</f>
        <v>5850000</v>
      </c>
      <c r="BK92" s="144">
        <f t="shared" si="128"/>
        <v>5850000</v>
      </c>
      <c r="BL92" s="144">
        <f t="shared" si="128"/>
        <v>5850000</v>
      </c>
      <c r="BM92" s="144">
        <f t="shared" si="128"/>
        <v>5850000</v>
      </c>
      <c r="BN92" s="144">
        <f t="shared" si="128"/>
        <v>5850000</v>
      </c>
      <c r="BO92" s="144">
        <f t="shared" si="128"/>
        <v>5850000</v>
      </c>
      <c r="BP92" s="144">
        <f t="shared" si="128"/>
        <v>5850000</v>
      </c>
      <c r="BQ92" s="144">
        <f t="shared" si="128"/>
        <v>5850000</v>
      </c>
      <c r="BR92" s="144">
        <f t="shared" si="128"/>
        <v>5850000</v>
      </c>
      <c r="BS92" s="144">
        <f t="shared" si="128"/>
        <v>5850000</v>
      </c>
      <c r="BT92" s="144">
        <f t="shared" si="128"/>
        <v>5850000</v>
      </c>
      <c r="BU92" s="144">
        <f t="shared" si="128"/>
        <v>5850000</v>
      </c>
      <c r="BV92" s="144">
        <f t="shared" si="128"/>
        <v>5850000</v>
      </c>
      <c r="BW92" s="144">
        <f t="shared" si="128"/>
        <v>5850000</v>
      </c>
      <c r="BX92" s="144">
        <f t="shared" si="128"/>
        <v>5850000</v>
      </c>
      <c r="BY92" s="144">
        <f t="shared" si="128"/>
        <v>5850000</v>
      </c>
      <c r="BZ92" s="144">
        <f t="shared" si="128"/>
        <v>5850000</v>
      </c>
      <c r="CA92" s="144">
        <f t="shared" si="128"/>
        <v>5850000</v>
      </c>
      <c r="CB92" s="144">
        <f t="shared" si="128"/>
        <v>5850000</v>
      </c>
      <c r="CC92" s="144">
        <f t="shared" si="128"/>
        <v>5850000</v>
      </c>
      <c r="CD92" s="144">
        <f t="shared" si="128"/>
        <v>5850000</v>
      </c>
      <c r="CE92" s="144">
        <f t="shared" si="128"/>
        <v>5850000</v>
      </c>
      <c r="CF92" s="144">
        <f t="shared" si="128"/>
        <v>5850000</v>
      </c>
      <c r="CG92" s="144">
        <f t="shared" si="128"/>
        <v>5850000</v>
      </c>
      <c r="CH92" s="144">
        <f t="shared" si="128"/>
        <v>5850000</v>
      </c>
      <c r="CI92" s="144">
        <f t="shared" si="128"/>
        <v>5850000</v>
      </c>
      <c r="CJ92" s="144">
        <f t="shared" si="128"/>
        <v>5850000</v>
      </c>
      <c r="CK92" s="144">
        <f t="shared" si="128"/>
        <v>5850000</v>
      </c>
      <c r="CL92" s="144">
        <f t="shared" si="128"/>
        <v>5850000</v>
      </c>
      <c r="CM92" s="144">
        <f t="shared" si="128"/>
        <v>5850000</v>
      </c>
      <c r="CN92" s="144">
        <f t="shared" si="128"/>
        <v>5850000</v>
      </c>
      <c r="CO92" s="144">
        <f t="shared" si="128"/>
        <v>5850000</v>
      </c>
      <c r="CP92" s="144">
        <f t="shared" si="128"/>
        <v>5850000</v>
      </c>
      <c r="CQ92" s="144">
        <f t="shared" si="128"/>
        <v>5850000</v>
      </c>
      <c r="CR92" s="144">
        <f t="shared" si="128"/>
        <v>5850000</v>
      </c>
      <c r="CS92" s="144">
        <f t="shared" si="128"/>
        <v>5850000</v>
      </c>
      <c r="CT92" s="144">
        <f t="shared" si="128"/>
        <v>5850000</v>
      </c>
      <c r="CU92" s="144">
        <f t="shared" si="128"/>
        <v>5850000</v>
      </c>
      <c r="CV92" s="144">
        <f t="shared" si="128"/>
        <v>5850000</v>
      </c>
      <c r="CW92" s="144">
        <f t="shared" si="128"/>
        <v>5850000</v>
      </c>
      <c r="CX92" s="144">
        <f t="shared" si="128"/>
        <v>5850000</v>
      </c>
      <c r="CY92" s="144">
        <f t="shared" si="128"/>
        <v>5850000</v>
      </c>
      <c r="CZ92" s="144">
        <f t="shared" si="128"/>
        <v>5850000</v>
      </c>
      <c r="DA92" s="144">
        <f t="shared" si="128"/>
        <v>5850000</v>
      </c>
      <c r="DB92" s="144">
        <f t="shared" si="128"/>
        <v>5850000</v>
      </c>
      <c r="DC92" s="144">
        <f t="shared" si="128"/>
        <v>5850000</v>
      </c>
      <c r="DD92" s="144">
        <f t="shared" si="128"/>
        <v>5850000</v>
      </c>
      <c r="DE92" s="144">
        <f t="shared" si="128"/>
        <v>5850000</v>
      </c>
      <c r="DF92" s="144">
        <f t="shared" si="128"/>
        <v>5850000</v>
      </c>
      <c r="DG92" s="144">
        <f t="shared" si="128"/>
        <v>5850000</v>
      </c>
      <c r="DH92" s="144">
        <f t="shared" si="128"/>
        <v>5850000</v>
      </c>
      <c r="DI92" s="144">
        <f t="shared" si="128"/>
        <v>5850000</v>
      </c>
      <c r="DJ92" s="144">
        <f t="shared" si="128"/>
        <v>5850000</v>
      </c>
      <c r="DK92" s="144">
        <f t="shared" si="128"/>
        <v>5850000</v>
      </c>
      <c r="DL92" s="144">
        <f t="shared" si="128"/>
        <v>5850000</v>
      </c>
      <c r="DM92" s="144">
        <f t="shared" si="128"/>
        <v>5850000</v>
      </c>
      <c r="DN92" s="144">
        <f t="shared" si="128"/>
        <v>5850000</v>
      </c>
      <c r="DO92" s="144">
        <f t="shared" si="128"/>
        <v>5850000</v>
      </c>
      <c r="DP92" s="144">
        <f t="shared" si="128"/>
        <v>5850000</v>
      </c>
      <c r="DQ92" s="144">
        <f t="shared" si="128"/>
        <v>5655000</v>
      </c>
      <c r="DR92" s="416"/>
    </row>
    <row r="93" spans="1:122" ht="16.2" thickBot="1" x14ac:dyDescent="0.35">
      <c r="A93" s="5" t="s">
        <v>524</v>
      </c>
      <c r="BI93" s="144">
        <f>+BI91*$BI$86</f>
        <v>105000</v>
      </c>
      <c r="BJ93" s="144">
        <f t="shared" ref="BJ93:DQ93" si="129">+BJ91*$BI$86</f>
        <v>3150000</v>
      </c>
      <c r="BK93" s="144">
        <f t="shared" si="129"/>
        <v>3150000</v>
      </c>
      <c r="BL93" s="144">
        <f t="shared" si="129"/>
        <v>3150000</v>
      </c>
      <c r="BM93" s="144">
        <f t="shared" si="129"/>
        <v>3150000</v>
      </c>
      <c r="BN93" s="144">
        <f t="shared" si="129"/>
        <v>3150000</v>
      </c>
      <c r="BO93" s="144">
        <f t="shared" si="129"/>
        <v>3150000</v>
      </c>
      <c r="BP93" s="144">
        <f t="shared" si="129"/>
        <v>3150000</v>
      </c>
      <c r="BQ93" s="144">
        <f t="shared" si="129"/>
        <v>3150000</v>
      </c>
      <c r="BR93" s="144">
        <f t="shared" si="129"/>
        <v>3150000</v>
      </c>
      <c r="BS93" s="144">
        <f t="shared" si="129"/>
        <v>3150000</v>
      </c>
      <c r="BT93" s="144">
        <f t="shared" si="129"/>
        <v>3150000</v>
      </c>
      <c r="BU93" s="144">
        <f t="shared" si="129"/>
        <v>3150000</v>
      </c>
      <c r="BV93" s="144">
        <f t="shared" si="129"/>
        <v>3150000</v>
      </c>
      <c r="BW93" s="144">
        <f t="shared" si="129"/>
        <v>3150000</v>
      </c>
      <c r="BX93" s="144">
        <f t="shared" si="129"/>
        <v>3150000</v>
      </c>
      <c r="BY93" s="144">
        <f t="shared" si="129"/>
        <v>3150000</v>
      </c>
      <c r="BZ93" s="144">
        <f t="shared" si="129"/>
        <v>3150000</v>
      </c>
      <c r="CA93" s="144">
        <f t="shared" si="129"/>
        <v>3150000</v>
      </c>
      <c r="CB93" s="144">
        <f t="shared" si="129"/>
        <v>3150000</v>
      </c>
      <c r="CC93" s="144">
        <f t="shared" si="129"/>
        <v>3150000</v>
      </c>
      <c r="CD93" s="144">
        <f t="shared" si="129"/>
        <v>3150000</v>
      </c>
      <c r="CE93" s="144">
        <f t="shared" si="129"/>
        <v>3150000</v>
      </c>
      <c r="CF93" s="144">
        <f t="shared" si="129"/>
        <v>3150000</v>
      </c>
      <c r="CG93" s="144">
        <f t="shared" si="129"/>
        <v>3150000</v>
      </c>
      <c r="CH93" s="144">
        <f t="shared" si="129"/>
        <v>3150000</v>
      </c>
      <c r="CI93" s="144">
        <f t="shared" si="129"/>
        <v>3150000</v>
      </c>
      <c r="CJ93" s="144">
        <f t="shared" si="129"/>
        <v>3150000</v>
      </c>
      <c r="CK93" s="144">
        <f t="shared" si="129"/>
        <v>3150000</v>
      </c>
      <c r="CL93" s="144">
        <f t="shared" si="129"/>
        <v>3150000</v>
      </c>
      <c r="CM93" s="144">
        <f t="shared" si="129"/>
        <v>3150000</v>
      </c>
      <c r="CN93" s="144">
        <f t="shared" si="129"/>
        <v>3150000</v>
      </c>
      <c r="CO93" s="144">
        <f t="shared" si="129"/>
        <v>3150000</v>
      </c>
      <c r="CP93" s="144">
        <f t="shared" si="129"/>
        <v>3150000</v>
      </c>
      <c r="CQ93" s="144">
        <f t="shared" si="129"/>
        <v>3150000</v>
      </c>
      <c r="CR93" s="144">
        <f t="shared" si="129"/>
        <v>3150000</v>
      </c>
      <c r="CS93" s="144">
        <f t="shared" si="129"/>
        <v>3150000</v>
      </c>
      <c r="CT93" s="144">
        <f t="shared" si="129"/>
        <v>3150000</v>
      </c>
      <c r="CU93" s="144">
        <f t="shared" si="129"/>
        <v>3150000</v>
      </c>
      <c r="CV93" s="144">
        <f t="shared" si="129"/>
        <v>3150000</v>
      </c>
      <c r="CW93" s="144">
        <f t="shared" si="129"/>
        <v>3150000</v>
      </c>
      <c r="CX93" s="144">
        <f t="shared" si="129"/>
        <v>3150000</v>
      </c>
      <c r="CY93" s="144">
        <f t="shared" si="129"/>
        <v>3150000</v>
      </c>
      <c r="CZ93" s="144">
        <f t="shared" si="129"/>
        <v>3150000</v>
      </c>
      <c r="DA93" s="144">
        <f t="shared" si="129"/>
        <v>3150000</v>
      </c>
      <c r="DB93" s="144">
        <f t="shared" si="129"/>
        <v>3150000</v>
      </c>
      <c r="DC93" s="144">
        <f t="shared" si="129"/>
        <v>3150000</v>
      </c>
      <c r="DD93" s="144">
        <f t="shared" si="129"/>
        <v>3150000</v>
      </c>
      <c r="DE93" s="144">
        <f t="shared" si="129"/>
        <v>3150000</v>
      </c>
      <c r="DF93" s="144">
        <f t="shared" si="129"/>
        <v>3150000</v>
      </c>
      <c r="DG93" s="144">
        <f t="shared" si="129"/>
        <v>3150000</v>
      </c>
      <c r="DH93" s="144">
        <f t="shared" si="129"/>
        <v>3150000</v>
      </c>
      <c r="DI93" s="144">
        <f t="shared" si="129"/>
        <v>3150000</v>
      </c>
      <c r="DJ93" s="144">
        <f t="shared" si="129"/>
        <v>3150000</v>
      </c>
      <c r="DK93" s="144">
        <f t="shared" si="129"/>
        <v>3150000</v>
      </c>
      <c r="DL93" s="144">
        <f t="shared" si="129"/>
        <v>3150000</v>
      </c>
      <c r="DM93" s="144">
        <f t="shared" si="129"/>
        <v>3150000</v>
      </c>
      <c r="DN93" s="144">
        <f t="shared" si="129"/>
        <v>3150000</v>
      </c>
      <c r="DO93" s="144">
        <f t="shared" si="129"/>
        <v>3150000</v>
      </c>
      <c r="DP93" s="144">
        <f t="shared" si="129"/>
        <v>3150000</v>
      </c>
      <c r="DQ93" s="144">
        <f t="shared" si="129"/>
        <v>3045000</v>
      </c>
      <c r="DR93" s="416"/>
    </row>
    <row r="94" spans="1:122" x14ac:dyDescent="0.3">
      <c r="BI94" s="119"/>
      <c r="BJ94" s="119"/>
      <c r="BK94" s="119"/>
      <c r="BL94" s="119"/>
      <c r="BM94" s="119"/>
      <c r="BN94" s="119"/>
      <c r="BO94" s="119"/>
      <c r="BP94" s="119"/>
      <c r="BQ94" s="119"/>
      <c r="BR94" s="119"/>
      <c r="BS94" s="119"/>
      <c r="BT94" s="119"/>
      <c r="BU94" s="119"/>
      <c r="BV94" s="119"/>
      <c r="BW94" s="119"/>
      <c r="BX94" s="119"/>
      <c r="BY94" s="119"/>
      <c r="BZ94" s="119"/>
      <c r="CA94" s="119"/>
      <c r="CB94" s="119"/>
      <c r="CC94" s="119"/>
      <c r="CD94" s="119"/>
      <c r="CE94" s="119"/>
      <c r="CF94" s="119"/>
      <c r="CG94" s="119"/>
      <c r="CH94" s="119"/>
      <c r="CI94" s="119"/>
      <c r="CJ94" s="119"/>
      <c r="CK94" s="119"/>
      <c r="CL94" s="119"/>
      <c r="CM94" s="119"/>
      <c r="CN94" s="119"/>
      <c r="CO94" s="119"/>
      <c r="CP94" s="119"/>
      <c r="CQ94" s="119"/>
      <c r="CR94" s="119"/>
      <c r="CS94" s="119"/>
      <c r="CT94" s="119"/>
      <c r="CU94" s="119"/>
      <c r="CV94" s="119"/>
      <c r="CW94" s="119"/>
      <c r="CX94" s="119"/>
      <c r="CY94" s="119"/>
      <c r="CZ94" s="119"/>
      <c r="DA94" s="119"/>
      <c r="DB94" s="119"/>
      <c r="DC94" s="119"/>
      <c r="DD94" s="119"/>
      <c r="DE94" s="119"/>
      <c r="DF94" s="119"/>
      <c r="DG94" s="119"/>
      <c r="DH94" s="119"/>
      <c r="DI94" s="119"/>
      <c r="DJ94" s="119"/>
      <c r="DK94" s="119"/>
      <c r="DL94" s="119"/>
      <c r="DM94" s="119"/>
      <c r="DN94" s="119"/>
      <c r="DO94" s="119"/>
      <c r="DP94" s="119"/>
      <c r="DQ94" s="119"/>
      <c r="DR94" s="416"/>
    </row>
    <row r="95" spans="1:122" x14ac:dyDescent="0.3">
      <c r="A95" s="5" t="s">
        <v>537</v>
      </c>
      <c r="BI95" s="166">
        <f>+BI91-BI92-BI93</f>
        <v>0</v>
      </c>
      <c r="BJ95" s="166">
        <f t="shared" ref="BJ95:DQ95" si="130">+BJ91-BJ92-BJ93</f>
        <v>0</v>
      </c>
      <c r="BK95" s="166">
        <f t="shared" si="130"/>
        <v>0</v>
      </c>
      <c r="BL95" s="166">
        <f t="shared" si="130"/>
        <v>0</v>
      </c>
      <c r="BM95" s="166">
        <f t="shared" si="130"/>
        <v>0</v>
      </c>
      <c r="BN95" s="166">
        <f t="shared" si="130"/>
        <v>0</v>
      </c>
      <c r="BO95" s="166">
        <f t="shared" si="130"/>
        <v>0</v>
      </c>
      <c r="BP95" s="166">
        <f t="shared" si="130"/>
        <v>0</v>
      </c>
      <c r="BQ95" s="166">
        <f t="shared" si="130"/>
        <v>0</v>
      </c>
      <c r="BR95" s="166">
        <f t="shared" si="130"/>
        <v>0</v>
      </c>
      <c r="BS95" s="166">
        <f t="shared" si="130"/>
        <v>0</v>
      </c>
      <c r="BT95" s="166">
        <f t="shared" si="130"/>
        <v>0</v>
      </c>
      <c r="BU95" s="166">
        <f t="shared" si="130"/>
        <v>0</v>
      </c>
      <c r="BV95" s="166">
        <f t="shared" si="130"/>
        <v>0</v>
      </c>
      <c r="BW95" s="166">
        <f t="shared" si="130"/>
        <v>0</v>
      </c>
      <c r="BX95" s="166">
        <f t="shared" si="130"/>
        <v>0</v>
      </c>
      <c r="BY95" s="166">
        <f t="shared" si="130"/>
        <v>0</v>
      </c>
      <c r="BZ95" s="166">
        <f t="shared" si="130"/>
        <v>0</v>
      </c>
      <c r="CA95" s="166">
        <f t="shared" si="130"/>
        <v>0</v>
      </c>
      <c r="CB95" s="166">
        <f t="shared" si="130"/>
        <v>0</v>
      </c>
      <c r="CC95" s="166">
        <f t="shared" si="130"/>
        <v>0</v>
      </c>
      <c r="CD95" s="166">
        <f t="shared" si="130"/>
        <v>0</v>
      </c>
      <c r="CE95" s="166">
        <f t="shared" si="130"/>
        <v>0</v>
      </c>
      <c r="CF95" s="166">
        <f t="shared" si="130"/>
        <v>0</v>
      </c>
      <c r="CG95" s="166">
        <f t="shared" si="130"/>
        <v>0</v>
      </c>
      <c r="CH95" s="166">
        <f t="shared" si="130"/>
        <v>0</v>
      </c>
      <c r="CI95" s="166">
        <f t="shared" si="130"/>
        <v>0</v>
      </c>
      <c r="CJ95" s="166">
        <f t="shared" si="130"/>
        <v>0</v>
      </c>
      <c r="CK95" s="166">
        <f t="shared" si="130"/>
        <v>0</v>
      </c>
      <c r="CL95" s="166">
        <f t="shared" si="130"/>
        <v>0</v>
      </c>
      <c r="CM95" s="166">
        <f t="shared" si="130"/>
        <v>0</v>
      </c>
      <c r="CN95" s="166">
        <f t="shared" si="130"/>
        <v>0</v>
      </c>
      <c r="CO95" s="166">
        <f t="shared" si="130"/>
        <v>0</v>
      </c>
      <c r="CP95" s="166">
        <f t="shared" si="130"/>
        <v>0</v>
      </c>
      <c r="CQ95" s="166">
        <f t="shared" si="130"/>
        <v>0</v>
      </c>
      <c r="CR95" s="166">
        <f t="shared" si="130"/>
        <v>0</v>
      </c>
      <c r="CS95" s="166">
        <f t="shared" si="130"/>
        <v>0</v>
      </c>
      <c r="CT95" s="166">
        <f t="shared" si="130"/>
        <v>0</v>
      </c>
      <c r="CU95" s="166">
        <f t="shared" si="130"/>
        <v>0</v>
      </c>
      <c r="CV95" s="166">
        <f t="shared" si="130"/>
        <v>0</v>
      </c>
      <c r="CW95" s="166">
        <f t="shared" si="130"/>
        <v>0</v>
      </c>
      <c r="CX95" s="166">
        <f t="shared" si="130"/>
        <v>0</v>
      </c>
      <c r="CY95" s="166">
        <f t="shared" si="130"/>
        <v>0</v>
      </c>
      <c r="CZ95" s="166">
        <f t="shared" si="130"/>
        <v>0</v>
      </c>
      <c r="DA95" s="166">
        <f t="shared" si="130"/>
        <v>0</v>
      </c>
      <c r="DB95" s="166">
        <f t="shared" si="130"/>
        <v>0</v>
      </c>
      <c r="DC95" s="166">
        <f t="shared" si="130"/>
        <v>0</v>
      </c>
      <c r="DD95" s="166">
        <f t="shared" si="130"/>
        <v>0</v>
      </c>
      <c r="DE95" s="166">
        <f t="shared" si="130"/>
        <v>0</v>
      </c>
      <c r="DF95" s="166">
        <f t="shared" si="130"/>
        <v>0</v>
      </c>
      <c r="DG95" s="166">
        <f t="shared" si="130"/>
        <v>0</v>
      </c>
      <c r="DH95" s="166">
        <f t="shared" si="130"/>
        <v>0</v>
      </c>
      <c r="DI95" s="166">
        <f t="shared" si="130"/>
        <v>0</v>
      </c>
      <c r="DJ95" s="166">
        <f t="shared" si="130"/>
        <v>0</v>
      </c>
      <c r="DK95" s="166">
        <f t="shared" si="130"/>
        <v>0</v>
      </c>
      <c r="DL95" s="166">
        <f t="shared" si="130"/>
        <v>0</v>
      </c>
      <c r="DM95" s="166">
        <f t="shared" si="130"/>
        <v>0</v>
      </c>
      <c r="DN95" s="166">
        <f t="shared" si="130"/>
        <v>0</v>
      </c>
      <c r="DO95" s="166">
        <f t="shared" si="130"/>
        <v>0</v>
      </c>
      <c r="DP95" s="166">
        <f t="shared" si="130"/>
        <v>0</v>
      </c>
      <c r="DQ95" s="166">
        <f t="shared" si="130"/>
        <v>0</v>
      </c>
      <c r="DR95" s="416"/>
    </row>
    <row r="96" spans="1:122" x14ac:dyDescent="0.3">
      <c r="A96" s="412" t="s">
        <v>730</v>
      </c>
      <c r="BI96" s="166">
        <f>+BH96+BI91</f>
        <v>300000</v>
      </c>
      <c r="BJ96" s="166">
        <f t="shared" ref="BJ96:DD96" si="131">+BI96+BJ91</f>
        <v>9300000</v>
      </c>
      <c r="BK96" s="166">
        <f t="shared" si="131"/>
        <v>18300000</v>
      </c>
      <c r="BL96" s="166">
        <f t="shared" si="131"/>
        <v>27300000</v>
      </c>
      <c r="BM96" s="166">
        <f t="shared" si="131"/>
        <v>36300000</v>
      </c>
      <c r="BN96" s="166">
        <f t="shared" si="131"/>
        <v>45300000</v>
      </c>
      <c r="BO96" s="166">
        <f t="shared" si="131"/>
        <v>54300000</v>
      </c>
      <c r="BP96" s="166">
        <f t="shared" si="131"/>
        <v>63300000</v>
      </c>
      <c r="BQ96" s="166">
        <f t="shared" si="131"/>
        <v>72300000</v>
      </c>
      <c r="BR96" s="166">
        <f t="shared" si="131"/>
        <v>81300000</v>
      </c>
      <c r="BS96" s="166">
        <f t="shared" si="131"/>
        <v>90300000</v>
      </c>
      <c r="BT96" s="166">
        <f t="shared" si="131"/>
        <v>99300000</v>
      </c>
      <c r="BU96" s="166">
        <f t="shared" si="131"/>
        <v>108300000</v>
      </c>
      <c r="BV96" s="166">
        <f t="shared" si="131"/>
        <v>117300000</v>
      </c>
      <c r="BW96" s="166">
        <f t="shared" si="131"/>
        <v>126300000</v>
      </c>
      <c r="BX96" s="166">
        <f t="shared" si="131"/>
        <v>135300000</v>
      </c>
      <c r="BY96" s="166">
        <f t="shared" si="131"/>
        <v>144300000</v>
      </c>
      <c r="BZ96" s="166">
        <f t="shared" si="131"/>
        <v>153300000</v>
      </c>
      <c r="CA96" s="166">
        <f t="shared" si="131"/>
        <v>162300000</v>
      </c>
      <c r="CB96" s="166">
        <f t="shared" si="131"/>
        <v>171300000</v>
      </c>
      <c r="CC96" s="166">
        <f t="shared" si="131"/>
        <v>180300000</v>
      </c>
      <c r="CD96" s="166">
        <f t="shared" si="131"/>
        <v>189300000</v>
      </c>
      <c r="CE96" s="166">
        <f t="shared" si="131"/>
        <v>198300000</v>
      </c>
      <c r="CF96" s="166">
        <f t="shared" si="131"/>
        <v>207300000</v>
      </c>
      <c r="CG96" s="166">
        <f t="shared" si="131"/>
        <v>216300000</v>
      </c>
      <c r="CH96" s="166">
        <f t="shared" si="131"/>
        <v>225300000</v>
      </c>
      <c r="CI96" s="166">
        <f t="shared" si="131"/>
        <v>234300000</v>
      </c>
      <c r="CJ96" s="166">
        <f t="shared" si="131"/>
        <v>243300000</v>
      </c>
      <c r="CK96" s="166">
        <f t="shared" si="131"/>
        <v>252300000</v>
      </c>
      <c r="CL96" s="166">
        <f t="shared" si="131"/>
        <v>261300000</v>
      </c>
      <c r="CM96" s="166">
        <f t="shared" si="131"/>
        <v>270300000</v>
      </c>
      <c r="CN96" s="166">
        <f t="shared" si="131"/>
        <v>279300000</v>
      </c>
      <c r="CO96" s="166">
        <f t="shared" si="131"/>
        <v>288300000</v>
      </c>
      <c r="CP96" s="166">
        <f t="shared" si="131"/>
        <v>297300000</v>
      </c>
      <c r="CQ96" s="166">
        <f t="shared" si="131"/>
        <v>306300000</v>
      </c>
      <c r="CR96" s="166">
        <f t="shared" si="131"/>
        <v>315300000</v>
      </c>
      <c r="CS96" s="166">
        <f t="shared" si="131"/>
        <v>324300000</v>
      </c>
      <c r="CT96" s="166">
        <f t="shared" si="131"/>
        <v>333300000</v>
      </c>
      <c r="CU96" s="166">
        <f t="shared" si="131"/>
        <v>342300000</v>
      </c>
      <c r="CV96" s="166">
        <f t="shared" si="131"/>
        <v>351300000</v>
      </c>
      <c r="CW96" s="166">
        <f t="shared" si="131"/>
        <v>360300000</v>
      </c>
      <c r="CX96" s="166">
        <f t="shared" si="131"/>
        <v>369300000</v>
      </c>
      <c r="CY96" s="166">
        <f t="shared" si="131"/>
        <v>378300000</v>
      </c>
      <c r="CZ96" s="166">
        <f t="shared" si="131"/>
        <v>387300000</v>
      </c>
      <c r="DA96" s="166">
        <f t="shared" si="131"/>
        <v>396300000</v>
      </c>
      <c r="DB96" s="166">
        <f t="shared" si="131"/>
        <v>405300000</v>
      </c>
      <c r="DC96" s="166">
        <f t="shared" si="131"/>
        <v>414300000</v>
      </c>
      <c r="DD96" s="166">
        <f t="shared" si="131"/>
        <v>423300000</v>
      </c>
      <c r="DE96" s="166">
        <f>+DD96+DE91</f>
        <v>432300000</v>
      </c>
      <c r="DF96" s="166"/>
      <c r="DG96" s="166"/>
      <c r="DH96" s="166"/>
      <c r="DI96" s="166"/>
      <c r="DJ96" s="166"/>
      <c r="DK96" s="166"/>
      <c r="DL96" s="166"/>
      <c r="DM96" s="166"/>
      <c r="DN96" s="166"/>
      <c r="DO96" s="166"/>
      <c r="DP96" s="166"/>
      <c r="DQ96" s="166"/>
      <c r="DR96" s="416"/>
    </row>
    <row r="97" spans="1:173" x14ac:dyDescent="0.3">
      <c r="DR97" s="416"/>
      <c r="FQ97" s="416"/>
    </row>
    <row r="98" spans="1:173" x14ac:dyDescent="0.3">
      <c r="A98" s="417" t="s">
        <v>310</v>
      </c>
      <c r="DI98" s="5">
        <v>1</v>
      </c>
      <c r="DJ98" s="5">
        <f>+DI98+1</f>
        <v>2</v>
      </c>
      <c r="DK98" s="5">
        <f t="shared" ref="DK98:FP98" si="132">+DJ98+1</f>
        <v>3</v>
      </c>
      <c r="DL98" s="5">
        <f t="shared" si="132"/>
        <v>4</v>
      </c>
      <c r="DM98" s="5">
        <f t="shared" si="132"/>
        <v>5</v>
      </c>
      <c r="DN98" s="5">
        <f t="shared" si="132"/>
        <v>6</v>
      </c>
      <c r="DO98" s="5">
        <f t="shared" si="132"/>
        <v>7</v>
      </c>
      <c r="DP98" s="5">
        <f t="shared" si="132"/>
        <v>8</v>
      </c>
      <c r="DQ98" s="5">
        <f t="shared" si="132"/>
        <v>9</v>
      </c>
      <c r="DR98" s="5">
        <f t="shared" si="132"/>
        <v>10</v>
      </c>
      <c r="DS98" s="5">
        <f t="shared" si="132"/>
        <v>11</v>
      </c>
      <c r="DT98" s="5">
        <f t="shared" si="132"/>
        <v>12</v>
      </c>
      <c r="DU98" s="5">
        <f t="shared" si="132"/>
        <v>13</v>
      </c>
      <c r="DV98" s="5">
        <f t="shared" si="132"/>
        <v>14</v>
      </c>
      <c r="DW98" s="5">
        <f t="shared" si="132"/>
        <v>15</v>
      </c>
      <c r="DX98" s="5">
        <f t="shared" si="132"/>
        <v>16</v>
      </c>
      <c r="DY98" s="5">
        <f t="shared" si="132"/>
        <v>17</v>
      </c>
      <c r="DZ98" s="5">
        <f t="shared" si="132"/>
        <v>18</v>
      </c>
      <c r="EA98" s="5">
        <f t="shared" si="132"/>
        <v>19</v>
      </c>
      <c r="EB98" s="5">
        <f t="shared" si="132"/>
        <v>20</v>
      </c>
      <c r="EC98" s="5">
        <f t="shared" si="132"/>
        <v>21</v>
      </c>
      <c r="ED98" s="5">
        <f t="shared" si="132"/>
        <v>22</v>
      </c>
      <c r="EE98" s="5">
        <f t="shared" si="132"/>
        <v>23</v>
      </c>
      <c r="EF98" s="5">
        <f t="shared" si="132"/>
        <v>24</v>
      </c>
      <c r="EG98" s="5">
        <f t="shared" si="132"/>
        <v>25</v>
      </c>
      <c r="EH98" s="5">
        <f t="shared" si="132"/>
        <v>26</v>
      </c>
      <c r="EI98" s="5">
        <f t="shared" si="132"/>
        <v>27</v>
      </c>
      <c r="EJ98" s="5">
        <f t="shared" si="132"/>
        <v>28</v>
      </c>
      <c r="EK98" s="5">
        <f t="shared" si="132"/>
        <v>29</v>
      </c>
      <c r="EL98" s="5">
        <f t="shared" si="132"/>
        <v>30</v>
      </c>
      <c r="EM98" s="5">
        <f t="shared" si="132"/>
        <v>31</v>
      </c>
      <c r="EN98" s="5">
        <f t="shared" si="132"/>
        <v>32</v>
      </c>
      <c r="EO98" s="5">
        <f t="shared" si="132"/>
        <v>33</v>
      </c>
      <c r="EP98" s="5">
        <f t="shared" si="132"/>
        <v>34</v>
      </c>
      <c r="EQ98" s="5">
        <f t="shared" si="132"/>
        <v>35</v>
      </c>
      <c r="ER98" s="5">
        <f t="shared" si="132"/>
        <v>36</v>
      </c>
      <c r="ES98" s="5">
        <f t="shared" si="132"/>
        <v>37</v>
      </c>
      <c r="ET98" s="5">
        <f t="shared" si="132"/>
        <v>38</v>
      </c>
      <c r="EU98" s="5">
        <f t="shared" si="132"/>
        <v>39</v>
      </c>
      <c r="EV98" s="5">
        <f t="shared" si="132"/>
        <v>40</v>
      </c>
      <c r="EW98" s="5">
        <f t="shared" si="132"/>
        <v>41</v>
      </c>
      <c r="EX98" s="5">
        <f t="shared" si="132"/>
        <v>42</v>
      </c>
      <c r="EY98" s="5">
        <f t="shared" si="132"/>
        <v>43</v>
      </c>
      <c r="EZ98" s="5">
        <f t="shared" si="132"/>
        <v>44</v>
      </c>
      <c r="FA98" s="5">
        <f t="shared" si="132"/>
        <v>45</v>
      </c>
      <c r="FB98" s="5">
        <f t="shared" si="132"/>
        <v>46</v>
      </c>
      <c r="FC98" s="5">
        <f t="shared" si="132"/>
        <v>47</v>
      </c>
      <c r="FD98" s="5">
        <f t="shared" si="132"/>
        <v>48</v>
      </c>
      <c r="FE98" s="5">
        <f t="shared" si="132"/>
        <v>49</v>
      </c>
      <c r="FF98" s="5">
        <f t="shared" si="132"/>
        <v>50</v>
      </c>
      <c r="FG98" s="5">
        <f t="shared" si="132"/>
        <v>51</v>
      </c>
      <c r="FH98" s="5">
        <f t="shared" si="132"/>
        <v>52</v>
      </c>
      <c r="FI98" s="5">
        <f t="shared" si="132"/>
        <v>53</v>
      </c>
      <c r="FJ98" s="5">
        <f t="shared" si="132"/>
        <v>54</v>
      </c>
      <c r="FK98" s="5">
        <f t="shared" si="132"/>
        <v>55</v>
      </c>
      <c r="FL98" s="5">
        <f t="shared" si="132"/>
        <v>56</v>
      </c>
      <c r="FM98" s="5">
        <f t="shared" si="132"/>
        <v>57</v>
      </c>
      <c r="FN98" s="5">
        <f t="shared" si="132"/>
        <v>58</v>
      </c>
      <c r="FO98" s="5">
        <f t="shared" si="132"/>
        <v>59</v>
      </c>
      <c r="FP98" s="5">
        <f t="shared" si="132"/>
        <v>60</v>
      </c>
      <c r="FQ98" s="416"/>
    </row>
    <row r="99" spans="1:173" x14ac:dyDescent="0.3">
      <c r="A99" s="418"/>
      <c r="FQ99" s="416"/>
    </row>
    <row r="100" spans="1:173" ht="16.2" thickBot="1" x14ac:dyDescent="0.35">
      <c r="A100" s="5" t="s">
        <v>515</v>
      </c>
      <c r="DH100" s="128">
        <v>9</v>
      </c>
      <c r="FQ100" s="416"/>
    </row>
    <row r="101" spans="1:173" ht="16.2" thickBot="1" x14ac:dyDescent="0.35">
      <c r="A101" s="5" t="s">
        <v>525</v>
      </c>
      <c r="DH101" s="144">
        <v>2600000000</v>
      </c>
      <c r="FQ101" s="416"/>
    </row>
    <row r="102" spans="1:173" ht="16.2" thickBot="1" x14ac:dyDescent="0.35">
      <c r="A102" s="5" t="s">
        <v>495</v>
      </c>
      <c r="DH102" s="1076">
        <v>0.05</v>
      </c>
      <c r="FQ102" s="416"/>
    </row>
    <row r="103" spans="1:173" ht="16.2" thickBot="1" x14ac:dyDescent="0.35">
      <c r="A103" s="5" t="s">
        <v>526</v>
      </c>
      <c r="DH103" s="128" t="s">
        <v>528</v>
      </c>
      <c r="FQ103" s="416"/>
    </row>
    <row r="104" spans="1:173" ht="16.2" thickBot="1" x14ac:dyDescent="0.35">
      <c r="A104" s="5" t="s">
        <v>527</v>
      </c>
      <c r="DH104" s="1076">
        <v>0.4</v>
      </c>
      <c r="DT104" s="397">
        <v>0.2</v>
      </c>
      <c r="EF104" s="397">
        <v>0.2</v>
      </c>
      <c r="ER104" s="397">
        <v>0.15</v>
      </c>
      <c r="FD104" s="397">
        <v>0.05</v>
      </c>
      <c r="FQ104" s="416"/>
    </row>
    <row r="105" spans="1:173" ht="16.2" thickBot="1" x14ac:dyDescent="0.35">
      <c r="A105" s="5" t="s">
        <v>498</v>
      </c>
      <c r="DH105" s="170">
        <v>5</v>
      </c>
      <c r="FQ105" s="416"/>
    </row>
    <row r="106" spans="1:173" ht="16.2" thickBot="1" x14ac:dyDescent="0.35">
      <c r="A106" s="5" t="s">
        <v>499</v>
      </c>
      <c r="DH106" s="170">
        <f>+DH105*12</f>
        <v>60</v>
      </c>
      <c r="FQ106" s="416"/>
    </row>
    <row r="107" spans="1:173" x14ac:dyDescent="0.3">
      <c r="FQ107" s="416"/>
    </row>
    <row r="108" spans="1:173" ht="16.2" thickBot="1" x14ac:dyDescent="0.35">
      <c r="A108" s="3" t="s">
        <v>529</v>
      </c>
      <c r="DH108" s="167">
        <f>+DH101</f>
        <v>2600000000</v>
      </c>
      <c r="FQ108" s="416"/>
    </row>
    <row r="109" spans="1:173" ht="16.2" thickBot="1" x14ac:dyDescent="0.35">
      <c r="A109" s="3" t="s">
        <v>495</v>
      </c>
      <c r="DH109" s="1040">
        <f>+DH108*DH102</f>
        <v>130000000</v>
      </c>
      <c r="FQ109" s="416"/>
    </row>
    <row r="110" spans="1:173" ht="16.2" thickBot="1" x14ac:dyDescent="0.35">
      <c r="A110" s="3" t="s">
        <v>530</v>
      </c>
      <c r="DH110" s="240">
        <f>+DH108-DH109</f>
        <v>2470000000</v>
      </c>
      <c r="FQ110" s="416"/>
    </row>
    <row r="111" spans="1:173" ht="16.2" thickBot="1" x14ac:dyDescent="0.35">
      <c r="A111" s="3" t="s">
        <v>531</v>
      </c>
      <c r="DH111" s="1040">
        <f>+$DH$110*DH104</f>
        <v>988000000</v>
      </c>
      <c r="DI111" s="1040">
        <f>+$DH$110*DI104</f>
        <v>0</v>
      </c>
      <c r="DJ111" s="1040">
        <f t="shared" ref="DJ111:FP111" si="133">+$DH$110*DJ104</f>
        <v>0</v>
      </c>
      <c r="DK111" s="1040">
        <f t="shared" si="133"/>
        <v>0</v>
      </c>
      <c r="DL111" s="1040">
        <f t="shared" si="133"/>
        <v>0</v>
      </c>
      <c r="DM111" s="1040">
        <f t="shared" si="133"/>
        <v>0</v>
      </c>
      <c r="DN111" s="1040">
        <f t="shared" si="133"/>
        <v>0</v>
      </c>
      <c r="DO111" s="1040">
        <f t="shared" si="133"/>
        <v>0</v>
      </c>
      <c r="DP111" s="1040">
        <f t="shared" si="133"/>
        <v>0</v>
      </c>
      <c r="DQ111" s="1040">
        <f t="shared" si="133"/>
        <v>0</v>
      </c>
      <c r="DR111" s="1040">
        <f t="shared" si="133"/>
        <v>0</v>
      </c>
      <c r="DS111" s="1040">
        <f t="shared" si="133"/>
        <v>0</v>
      </c>
      <c r="DT111" s="1040">
        <f>+$DH$110*DT104</f>
        <v>494000000</v>
      </c>
      <c r="DU111" s="1040">
        <f t="shared" si="133"/>
        <v>0</v>
      </c>
      <c r="DV111" s="1040">
        <f t="shared" si="133"/>
        <v>0</v>
      </c>
      <c r="DW111" s="1040">
        <f t="shared" si="133"/>
        <v>0</v>
      </c>
      <c r="DX111" s="1040">
        <f t="shared" si="133"/>
        <v>0</v>
      </c>
      <c r="DY111" s="1040">
        <f t="shared" si="133"/>
        <v>0</v>
      </c>
      <c r="DZ111" s="1040">
        <f t="shared" si="133"/>
        <v>0</v>
      </c>
      <c r="EA111" s="1040">
        <f t="shared" si="133"/>
        <v>0</v>
      </c>
      <c r="EB111" s="1040">
        <f t="shared" si="133"/>
        <v>0</v>
      </c>
      <c r="EC111" s="1040">
        <f t="shared" si="133"/>
        <v>0</v>
      </c>
      <c r="ED111" s="1040">
        <f t="shared" si="133"/>
        <v>0</v>
      </c>
      <c r="EE111" s="1040">
        <f t="shared" si="133"/>
        <v>0</v>
      </c>
      <c r="EF111" s="1040">
        <f t="shared" si="133"/>
        <v>494000000</v>
      </c>
      <c r="EG111" s="1040">
        <f t="shared" si="133"/>
        <v>0</v>
      </c>
      <c r="EH111" s="1040">
        <f t="shared" si="133"/>
        <v>0</v>
      </c>
      <c r="EI111" s="1040">
        <f t="shared" si="133"/>
        <v>0</v>
      </c>
      <c r="EJ111" s="1040">
        <f t="shared" si="133"/>
        <v>0</v>
      </c>
      <c r="EK111" s="1040">
        <f t="shared" si="133"/>
        <v>0</v>
      </c>
      <c r="EL111" s="1040">
        <f t="shared" si="133"/>
        <v>0</v>
      </c>
      <c r="EM111" s="1040">
        <f t="shared" si="133"/>
        <v>0</v>
      </c>
      <c r="EN111" s="1040">
        <f t="shared" si="133"/>
        <v>0</v>
      </c>
      <c r="EO111" s="1040">
        <f t="shared" si="133"/>
        <v>0</v>
      </c>
      <c r="EP111" s="1040">
        <f t="shared" si="133"/>
        <v>0</v>
      </c>
      <c r="EQ111" s="1040">
        <f t="shared" si="133"/>
        <v>0</v>
      </c>
      <c r="ER111" s="1040">
        <f t="shared" si="133"/>
        <v>370500000</v>
      </c>
      <c r="ES111" s="1040">
        <f t="shared" si="133"/>
        <v>0</v>
      </c>
      <c r="ET111" s="1040">
        <f t="shared" si="133"/>
        <v>0</v>
      </c>
      <c r="EU111" s="1040">
        <f t="shared" si="133"/>
        <v>0</v>
      </c>
      <c r="EV111" s="1040">
        <f t="shared" si="133"/>
        <v>0</v>
      </c>
      <c r="EW111" s="1040">
        <f t="shared" si="133"/>
        <v>0</v>
      </c>
      <c r="EX111" s="1040">
        <f t="shared" si="133"/>
        <v>0</v>
      </c>
      <c r="EY111" s="1040">
        <f t="shared" si="133"/>
        <v>0</v>
      </c>
      <c r="EZ111" s="1040">
        <f t="shared" si="133"/>
        <v>0</v>
      </c>
      <c r="FA111" s="1040">
        <f t="shared" si="133"/>
        <v>0</v>
      </c>
      <c r="FB111" s="1040">
        <f t="shared" si="133"/>
        <v>0</v>
      </c>
      <c r="FC111" s="1040">
        <f t="shared" si="133"/>
        <v>0</v>
      </c>
      <c r="FD111" s="1040">
        <f t="shared" si="133"/>
        <v>123500000</v>
      </c>
      <c r="FE111" s="1040">
        <f t="shared" si="133"/>
        <v>0</v>
      </c>
      <c r="FF111" s="1040">
        <f t="shared" si="133"/>
        <v>0</v>
      </c>
      <c r="FG111" s="1040">
        <f t="shared" si="133"/>
        <v>0</v>
      </c>
      <c r="FH111" s="1040">
        <f t="shared" si="133"/>
        <v>0</v>
      </c>
      <c r="FI111" s="1040">
        <f t="shared" si="133"/>
        <v>0</v>
      </c>
      <c r="FJ111" s="1040">
        <f t="shared" si="133"/>
        <v>0</v>
      </c>
      <c r="FK111" s="1040">
        <f t="shared" si="133"/>
        <v>0</v>
      </c>
      <c r="FL111" s="1040">
        <f t="shared" si="133"/>
        <v>0</v>
      </c>
      <c r="FM111" s="1040">
        <f t="shared" si="133"/>
        <v>0</v>
      </c>
      <c r="FN111" s="1040">
        <f t="shared" si="133"/>
        <v>0</v>
      </c>
      <c r="FO111" s="1040">
        <f t="shared" si="133"/>
        <v>0</v>
      </c>
      <c r="FP111" s="1040">
        <f t="shared" si="133"/>
        <v>0</v>
      </c>
      <c r="FQ111" s="416"/>
    </row>
    <row r="112" spans="1:173" ht="16.2" thickBot="1" x14ac:dyDescent="0.35">
      <c r="A112" s="411" t="s">
        <v>532</v>
      </c>
      <c r="DH112" s="144">
        <f>+(DH111/360)*22</f>
        <v>60377777.777777776</v>
      </c>
      <c r="DI112" s="144">
        <f>+DH111/12</f>
        <v>82333333.333333328</v>
      </c>
      <c r="DJ112" s="144">
        <f>+DI112</f>
        <v>82333333.333333328</v>
      </c>
      <c r="DK112" s="144">
        <f t="shared" ref="DK112:DS112" si="134">+DJ112</f>
        <v>82333333.333333328</v>
      </c>
      <c r="DL112" s="144">
        <f t="shared" si="134"/>
        <v>82333333.333333328</v>
      </c>
      <c r="DM112" s="144">
        <f t="shared" si="134"/>
        <v>82333333.333333328</v>
      </c>
      <c r="DN112" s="144">
        <f t="shared" si="134"/>
        <v>82333333.333333328</v>
      </c>
      <c r="DO112" s="144">
        <f t="shared" si="134"/>
        <v>82333333.333333328</v>
      </c>
      <c r="DP112" s="144">
        <f t="shared" si="134"/>
        <v>82333333.333333328</v>
      </c>
      <c r="DQ112" s="144">
        <f t="shared" si="134"/>
        <v>82333333.333333328</v>
      </c>
      <c r="DR112" s="144">
        <f t="shared" si="134"/>
        <v>82333333.333333328</v>
      </c>
      <c r="DS112" s="144">
        <f t="shared" si="134"/>
        <v>82333333.333333328</v>
      </c>
      <c r="DT112" s="144">
        <f>+((DH111/360)*8)+((DT111/360)*22)</f>
        <v>52144444.444444448</v>
      </c>
      <c r="DU112" s="144">
        <f>+DT111/12</f>
        <v>41166666.666666664</v>
      </c>
      <c r="DV112" s="144">
        <f t="shared" ref="DV112:FO112" si="135">+DU112</f>
        <v>41166666.666666664</v>
      </c>
      <c r="DW112" s="144">
        <f t="shared" si="135"/>
        <v>41166666.666666664</v>
      </c>
      <c r="DX112" s="144">
        <f t="shared" si="135"/>
        <v>41166666.666666664</v>
      </c>
      <c r="DY112" s="144">
        <f t="shared" si="135"/>
        <v>41166666.666666664</v>
      </c>
      <c r="DZ112" s="144">
        <f t="shared" si="135"/>
        <v>41166666.666666664</v>
      </c>
      <c r="EA112" s="144">
        <f t="shared" si="135"/>
        <v>41166666.666666664</v>
      </c>
      <c r="EB112" s="144">
        <f t="shared" si="135"/>
        <v>41166666.666666664</v>
      </c>
      <c r="EC112" s="144">
        <f t="shared" si="135"/>
        <v>41166666.666666664</v>
      </c>
      <c r="ED112" s="144">
        <f t="shared" si="135"/>
        <v>41166666.666666664</v>
      </c>
      <c r="EE112" s="144">
        <f t="shared" si="135"/>
        <v>41166666.666666664</v>
      </c>
      <c r="EF112" s="144">
        <f t="shared" ref="EF112" si="136">+((DT111/360)*8)+((EF111/360)*22)</f>
        <v>41166666.666666664</v>
      </c>
      <c r="EG112" s="144">
        <f t="shared" ref="EG112" si="137">+EF111/12</f>
        <v>41166666.666666664</v>
      </c>
      <c r="EH112" s="144">
        <f t="shared" ref="EH112" si="138">+EG112</f>
        <v>41166666.666666664</v>
      </c>
      <c r="EI112" s="144">
        <f t="shared" si="135"/>
        <v>41166666.666666664</v>
      </c>
      <c r="EJ112" s="144">
        <f t="shared" si="135"/>
        <v>41166666.666666664</v>
      </c>
      <c r="EK112" s="144">
        <f t="shared" si="135"/>
        <v>41166666.666666664</v>
      </c>
      <c r="EL112" s="144">
        <f t="shared" si="135"/>
        <v>41166666.666666664</v>
      </c>
      <c r="EM112" s="144">
        <f t="shared" si="135"/>
        <v>41166666.666666664</v>
      </c>
      <c r="EN112" s="144">
        <f t="shared" si="135"/>
        <v>41166666.666666664</v>
      </c>
      <c r="EO112" s="144">
        <f t="shared" si="135"/>
        <v>41166666.666666664</v>
      </c>
      <c r="EP112" s="144">
        <f t="shared" si="135"/>
        <v>41166666.666666664</v>
      </c>
      <c r="EQ112" s="144">
        <f t="shared" si="135"/>
        <v>41166666.666666664</v>
      </c>
      <c r="ER112" s="144">
        <f t="shared" ref="ER112" si="139">+((EF111/360)*8)+((ER111/360)*22)</f>
        <v>33619444.44444444</v>
      </c>
      <c r="ES112" s="144">
        <f t="shared" ref="ES112" si="140">+ER111/12</f>
        <v>30875000</v>
      </c>
      <c r="ET112" s="144">
        <f t="shared" ref="ET112" si="141">+ES112</f>
        <v>30875000</v>
      </c>
      <c r="EU112" s="144">
        <f t="shared" si="135"/>
        <v>30875000</v>
      </c>
      <c r="EV112" s="144">
        <f t="shared" si="135"/>
        <v>30875000</v>
      </c>
      <c r="EW112" s="144">
        <f t="shared" si="135"/>
        <v>30875000</v>
      </c>
      <c r="EX112" s="144">
        <f t="shared" si="135"/>
        <v>30875000</v>
      </c>
      <c r="EY112" s="144">
        <f t="shared" si="135"/>
        <v>30875000</v>
      </c>
      <c r="EZ112" s="144">
        <f t="shared" si="135"/>
        <v>30875000</v>
      </c>
      <c r="FA112" s="144">
        <f t="shared" si="135"/>
        <v>30875000</v>
      </c>
      <c r="FB112" s="144">
        <f t="shared" si="135"/>
        <v>30875000</v>
      </c>
      <c r="FC112" s="144">
        <f t="shared" si="135"/>
        <v>30875000</v>
      </c>
      <c r="FD112" s="144">
        <f t="shared" ref="FD112" si="142">+((ER111/360)*8)+((FD111/360)*22)</f>
        <v>15780555.555555556</v>
      </c>
      <c r="FE112" s="144">
        <f t="shared" ref="FE112" si="143">+FD111/12</f>
        <v>10291666.666666666</v>
      </c>
      <c r="FF112" s="144">
        <f t="shared" ref="FF112" si="144">+FE112</f>
        <v>10291666.666666666</v>
      </c>
      <c r="FG112" s="144">
        <f t="shared" si="135"/>
        <v>10291666.666666666</v>
      </c>
      <c r="FH112" s="144">
        <f t="shared" si="135"/>
        <v>10291666.666666666</v>
      </c>
      <c r="FI112" s="144">
        <f t="shared" si="135"/>
        <v>10291666.666666666</v>
      </c>
      <c r="FJ112" s="144">
        <f t="shared" si="135"/>
        <v>10291666.666666666</v>
      </c>
      <c r="FK112" s="144">
        <f t="shared" si="135"/>
        <v>10291666.666666666</v>
      </c>
      <c r="FL112" s="144">
        <f t="shared" si="135"/>
        <v>10291666.666666666</v>
      </c>
      <c r="FM112" s="144">
        <f t="shared" si="135"/>
        <v>10291666.666666666</v>
      </c>
      <c r="FN112" s="144">
        <f t="shared" si="135"/>
        <v>10291666.666666666</v>
      </c>
      <c r="FO112" s="144">
        <f t="shared" si="135"/>
        <v>10291666.666666666</v>
      </c>
      <c r="FP112" s="144">
        <f t="shared" ref="FP112" si="145">+((FD111/360)*8)+((FP111/360)*22)</f>
        <v>2744444.4444444445</v>
      </c>
      <c r="FQ112" s="416"/>
    </row>
    <row r="113" spans="1:231" ht="16.2" thickBot="1" x14ac:dyDescent="0.35">
      <c r="A113" s="3" t="s">
        <v>512</v>
      </c>
      <c r="DH113" s="240">
        <f>+DH112</f>
        <v>60377777.777777776</v>
      </c>
      <c r="DI113" s="240">
        <f>+DI112</f>
        <v>82333333.333333328</v>
      </c>
      <c r="DJ113" s="240">
        <f t="shared" ref="DJ113:FP113" si="146">+DJ112</f>
        <v>82333333.333333328</v>
      </c>
      <c r="DK113" s="240">
        <f t="shared" si="146"/>
        <v>82333333.333333328</v>
      </c>
      <c r="DL113" s="240">
        <f t="shared" si="146"/>
        <v>82333333.333333328</v>
      </c>
      <c r="DM113" s="240">
        <f t="shared" si="146"/>
        <v>82333333.333333328</v>
      </c>
      <c r="DN113" s="240">
        <f t="shared" si="146"/>
        <v>82333333.333333328</v>
      </c>
      <c r="DO113" s="240">
        <f t="shared" si="146"/>
        <v>82333333.333333328</v>
      </c>
      <c r="DP113" s="240">
        <f t="shared" si="146"/>
        <v>82333333.333333328</v>
      </c>
      <c r="DQ113" s="240">
        <f t="shared" si="146"/>
        <v>82333333.333333328</v>
      </c>
      <c r="DR113" s="240">
        <f t="shared" si="146"/>
        <v>82333333.333333328</v>
      </c>
      <c r="DS113" s="240">
        <f t="shared" si="146"/>
        <v>82333333.333333328</v>
      </c>
      <c r="DT113" s="240">
        <f t="shared" si="146"/>
        <v>52144444.444444448</v>
      </c>
      <c r="DU113" s="240">
        <f t="shared" si="146"/>
        <v>41166666.666666664</v>
      </c>
      <c r="DV113" s="240">
        <f t="shared" si="146"/>
        <v>41166666.666666664</v>
      </c>
      <c r="DW113" s="240">
        <f t="shared" si="146"/>
        <v>41166666.666666664</v>
      </c>
      <c r="DX113" s="240">
        <f t="shared" si="146"/>
        <v>41166666.666666664</v>
      </c>
      <c r="DY113" s="240">
        <f t="shared" si="146"/>
        <v>41166666.666666664</v>
      </c>
      <c r="DZ113" s="240">
        <f t="shared" si="146"/>
        <v>41166666.666666664</v>
      </c>
      <c r="EA113" s="240">
        <f t="shared" si="146"/>
        <v>41166666.666666664</v>
      </c>
      <c r="EB113" s="240">
        <f t="shared" si="146"/>
        <v>41166666.666666664</v>
      </c>
      <c r="EC113" s="240">
        <f t="shared" si="146"/>
        <v>41166666.666666664</v>
      </c>
      <c r="ED113" s="240">
        <f t="shared" si="146"/>
        <v>41166666.666666664</v>
      </c>
      <c r="EE113" s="240">
        <f t="shared" si="146"/>
        <v>41166666.666666664</v>
      </c>
      <c r="EF113" s="240">
        <f t="shared" si="146"/>
        <v>41166666.666666664</v>
      </c>
      <c r="EG113" s="240">
        <f t="shared" si="146"/>
        <v>41166666.666666664</v>
      </c>
      <c r="EH113" s="240">
        <f t="shared" si="146"/>
        <v>41166666.666666664</v>
      </c>
      <c r="EI113" s="240">
        <f t="shared" si="146"/>
        <v>41166666.666666664</v>
      </c>
      <c r="EJ113" s="240">
        <f t="shared" si="146"/>
        <v>41166666.666666664</v>
      </c>
      <c r="EK113" s="240">
        <f t="shared" si="146"/>
        <v>41166666.666666664</v>
      </c>
      <c r="EL113" s="240">
        <f t="shared" si="146"/>
        <v>41166666.666666664</v>
      </c>
      <c r="EM113" s="240">
        <f t="shared" si="146"/>
        <v>41166666.666666664</v>
      </c>
      <c r="EN113" s="240">
        <f t="shared" si="146"/>
        <v>41166666.666666664</v>
      </c>
      <c r="EO113" s="240">
        <f t="shared" si="146"/>
        <v>41166666.666666664</v>
      </c>
      <c r="EP113" s="240">
        <f t="shared" si="146"/>
        <v>41166666.666666664</v>
      </c>
      <c r="EQ113" s="240">
        <f t="shared" si="146"/>
        <v>41166666.666666664</v>
      </c>
      <c r="ER113" s="240">
        <f t="shared" si="146"/>
        <v>33619444.44444444</v>
      </c>
      <c r="ES113" s="240">
        <f t="shared" si="146"/>
        <v>30875000</v>
      </c>
      <c r="ET113" s="240">
        <f t="shared" si="146"/>
        <v>30875000</v>
      </c>
      <c r="EU113" s="240">
        <f t="shared" si="146"/>
        <v>30875000</v>
      </c>
      <c r="EV113" s="240">
        <f t="shared" si="146"/>
        <v>30875000</v>
      </c>
      <c r="EW113" s="240">
        <f t="shared" si="146"/>
        <v>30875000</v>
      </c>
      <c r="EX113" s="240">
        <f t="shared" si="146"/>
        <v>30875000</v>
      </c>
      <c r="EY113" s="240">
        <f t="shared" si="146"/>
        <v>30875000</v>
      </c>
      <c r="EZ113" s="240">
        <f t="shared" si="146"/>
        <v>30875000</v>
      </c>
      <c r="FA113" s="240">
        <f t="shared" si="146"/>
        <v>30875000</v>
      </c>
      <c r="FB113" s="240">
        <f t="shared" si="146"/>
        <v>30875000</v>
      </c>
      <c r="FC113" s="240">
        <f t="shared" si="146"/>
        <v>30875000</v>
      </c>
      <c r="FD113" s="240">
        <f t="shared" si="146"/>
        <v>15780555.555555556</v>
      </c>
      <c r="FE113" s="240">
        <f t="shared" si="146"/>
        <v>10291666.666666666</v>
      </c>
      <c r="FF113" s="240">
        <f t="shared" si="146"/>
        <v>10291666.666666666</v>
      </c>
      <c r="FG113" s="240">
        <f t="shared" si="146"/>
        <v>10291666.666666666</v>
      </c>
      <c r="FH113" s="240">
        <f t="shared" si="146"/>
        <v>10291666.666666666</v>
      </c>
      <c r="FI113" s="240">
        <f t="shared" si="146"/>
        <v>10291666.666666666</v>
      </c>
      <c r="FJ113" s="240">
        <f t="shared" si="146"/>
        <v>10291666.666666666</v>
      </c>
      <c r="FK113" s="240">
        <f t="shared" si="146"/>
        <v>10291666.666666666</v>
      </c>
      <c r="FL113" s="240">
        <f t="shared" si="146"/>
        <v>10291666.666666666</v>
      </c>
      <c r="FM113" s="240">
        <f t="shared" si="146"/>
        <v>10291666.666666666</v>
      </c>
      <c r="FN113" s="240">
        <f t="shared" si="146"/>
        <v>10291666.666666666</v>
      </c>
      <c r="FO113" s="240">
        <f t="shared" si="146"/>
        <v>10291666.666666666</v>
      </c>
      <c r="FP113" s="240">
        <f t="shared" si="146"/>
        <v>2744444.4444444445</v>
      </c>
      <c r="FQ113" s="416"/>
    </row>
    <row r="114" spans="1:231" x14ac:dyDescent="0.3">
      <c r="A114" s="3"/>
      <c r="DH114" s="166"/>
      <c r="DI114" s="166"/>
      <c r="DJ114" s="166"/>
      <c r="DK114" s="166"/>
      <c r="DL114" s="166"/>
      <c r="DM114" s="166"/>
      <c r="DN114" s="166"/>
      <c r="DO114" s="166"/>
      <c r="DP114" s="166"/>
      <c r="DQ114" s="166"/>
      <c r="DR114" s="166"/>
      <c r="DS114" s="166"/>
      <c r="DT114" s="166"/>
      <c r="DU114" s="166"/>
      <c r="DV114" s="166"/>
      <c r="DW114" s="166"/>
      <c r="DX114" s="166"/>
      <c r="DY114" s="166"/>
      <c r="DZ114" s="166"/>
      <c r="EA114" s="166"/>
      <c r="EB114" s="166"/>
      <c r="EC114" s="166"/>
      <c r="ED114" s="166"/>
      <c r="EE114" s="166"/>
      <c r="EF114" s="166"/>
      <c r="EG114" s="166"/>
      <c r="EH114" s="166"/>
      <c r="EI114" s="166"/>
      <c r="EJ114" s="166"/>
      <c r="EK114" s="166"/>
      <c r="EL114" s="166"/>
      <c r="EM114" s="166"/>
      <c r="EN114" s="166"/>
      <c r="EO114" s="166"/>
      <c r="EP114" s="166"/>
      <c r="EQ114" s="166"/>
      <c r="ER114" s="166"/>
      <c r="ES114" s="166"/>
      <c r="ET114" s="166"/>
      <c r="EU114" s="166"/>
      <c r="EV114" s="166"/>
      <c r="EW114" s="166"/>
      <c r="EX114" s="166"/>
      <c r="EY114" s="166"/>
      <c r="EZ114" s="166"/>
      <c r="FA114" s="166"/>
      <c r="FB114" s="166"/>
      <c r="FC114" s="166"/>
      <c r="FD114" s="166"/>
      <c r="FE114" s="166"/>
      <c r="FF114" s="166"/>
      <c r="FG114" s="166"/>
      <c r="FH114" s="166"/>
      <c r="FI114" s="166"/>
      <c r="FJ114" s="166"/>
      <c r="FK114" s="166"/>
      <c r="FL114" s="166"/>
      <c r="FM114" s="166"/>
      <c r="FN114" s="166"/>
      <c r="FO114" s="166"/>
      <c r="FP114" s="166"/>
      <c r="FQ114" s="416"/>
    </row>
    <row r="115" spans="1:231" x14ac:dyDescent="0.3">
      <c r="A115" s="3" t="s">
        <v>539</v>
      </c>
      <c r="DH115" s="166">
        <f>+DH110-SUM(DH111:FP111)</f>
        <v>0</v>
      </c>
      <c r="FQ115" s="416"/>
    </row>
    <row r="116" spans="1:231" x14ac:dyDescent="0.3">
      <c r="A116" s="3" t="s">
        <v>540</v>
      </c>
      <c r="DH116" s="166">
        <f>+DH110-SUM(DH112:FP112)</f>
        <v>0</v>
      </c>
      <c r="HW116" s="416"/>
    </row>
    <row r="117" spans="1:231" x14ac:dyDescent="0.3">
      <c r="A117" s="3"/>
      <c r="HW117" s="416"/>
    </row>
    <row r="118" spans="1:231" x14ac:dyDescent="0.3">
      <c r="A118" s="419" t="s">
        <v>316</v>
      </c>
      <c r="DG118" s="5">
        <v>1</v>
      </c>
      <c r="DH118" s="5">
        <f>+DG118+1</f>
        <v>2</v>
      </c>
      <c r="DI118" s="5">
        <f t="shared" ref="DI118:FT118" si="147">+DH118+1</f>
        <v>3</v>
      </c>
      <c r="DJ118" s="5">
        <f t="shared" si="147"/>
        <v>4</v>
      </c>
      <c r="DK118" s="5">
        <f t="shared" si="147"/>
        <v>5</v>
      </c>
      <c r="DL118" s="5">
        <f t="shared" si="147"/>
        <v>6</v>
      </c>
      <c r="DM118" s="5">
        <f t="shared" si="147"/>
        <v>7</v>
      </c>
      <c r="DN118" s="5">
        <f t="shared" si="147"/>
        <v>8</v>
      </c>
      <c r="DO118" s="5">
        <f t="shared" si="147"/>
        <v>9</v>
      </c>
      <c r="DP118" s="5">
        <f t="shared" si="147"/>
        <v>10</v>
      </c>
      <c r="DQ118" s="5">
        <f t="shared" si="147"/>
        <v>11</v>
      </c>
      <c r="DR118" s="5">
        <f t="shared" si="147"/>
        <v>12</v>
      </c>
      <c r="DS118" s="5">
        <f t="shared" si="147"/>
        <v>13</v>
      </c>
      <c r="DT118" s="5">
        <f t="shared" si="147"/>
        <v>14</v>
      </c>
      <c r="DU118" s="5">
        <f t="shared" si="147"/>
        <v>15</v>
      </c>
      <c r="DV118" s="5">
        <f t="shared" si="147"/>
        <v>16</v>
      </c>
      <c r="DW118" s="5">
        <f t="shared" si="147"/>
        <v>17</v>
      </c>
      <c r="DX118" s="5">
        <f t="shared" si="147"/>
        <v>18</v>
      </c>
      <c r="DY118" s="5">
        <f t="shared" si="147"/>
        <v>19</v>
      </c>
      <c r="DZ118" s="5">
        <f t="shared" si="147"/>
        <v>20</v>
      </c>
      <c r="EA118" s="5">
        <f t="shared" si="147"/>
        <v>21</v>
      </c>
      <c r="EB118" s="5">
        <f t="shared" si="147"/>
        <v>22</v>
      </c>
      <c r="EC118" s="5">
        <f t="shared" si="147"/>
        <v>23</v>
      </c>
      <c r="ED118" s="5">
        <f t="shared" si="147"/>
        <v>24</v>
      </c>
      <c r="EE118" s="5">
        <f t="shared" si="147"/>
        <v>25</v>
      </c>
      <c r="EF118" s="5">
        <f t="shared" si="147"/>
        <v>26</v>
      </c>
      <c r="EG118" s="5">
        <f t="shared" si="147"/>
        <v>27</v>
      </c>
      <c r="EH118" s="5">
        <f t="shared" si="147"/>
        <v>28</v>
      </c>
      <c r="EI118" s="5">
        <f t="shared" si="147"/>
        <v>29</v>
      </c>
      <c r="EJ118" s="5">
        <f t="shared" si="147"/>
        <v>30</v>
      </c>
      <c r="EK118" s="5">
        <f t="shared" si="147"/>
        <v>31</v>
      </c>
      <c r="EL118" s="5">
        <f t="shared" si="147"/>
        <v>32</v>
      </c>
      <c r="EM118" s="5">
        <f t="shared" si="147"/>
        <v>33</v>
      </c>
      <c r="EN118" s="5">
        <f t="shared" si="147"/>
        <v>34</v>
      </c>
      <c r="EO118" s="5">
        <f t="shared" si="147"/>
        <v>35</v>
      </c>
      <c r="EP118" s="5">
        <f t="shared" si="147"/>
        <v>36</v>
      </c>
      <c r="EQ118" s="5">
        <f t="shared" si="147"/>
        <v>37</v>
      </c>
      <c r="ER118" s="5">
        <f t="shared" si="147"/>
        <v>38</v>
      </c>
      <c r="ES118" s="5">
        <f t="shared" si="147"/>
        <v>39</v>
      </c>
      <c r="ET118" s="5">
        <f t="shared" si="147"/>
        <v>40</v>
      </c>
      <c r="EU118" s="5">
        <f t="shared" si="147"/>
        <v>41</v>
      </c>
      <c r="EV118" s="5">
        <f t="shared" si="147"/>
        <v>42</v>
      </c>
      <c r="EW118" s="5">
        <f t="shared" si="147"/>
        <v>43</v>
      </c>
      <c r="EX118" s="5">
        <f t="shared" si="147"/>
        <v>44</v>
      </c>
      <c r="EY118" s="5">
        <f t="shared" si="147"/>
        <v>45</v>
      </c>
      <c r="EZ118" s="5">
        <f t="shared" si="147"/>
        <v>46</v>
      </c>
      <c r="FA118" s="5">
        <f t="shared" si="147"/>
        <v>47</v>
      </c>
      <c r="FB118" s="5">
        <f t="shared" si="147"/>
        <v>48</v>
      </c>
      <c r="FC118" s="5">
        <f t="shared" si="147"/>
        <v>49</v>
      </c>
      <c r="FD118" s="5">
        <f t="shared" si="147"/>
        <v>50</v>
      </c>
      <c r="FE118" s="5">
        <f t="shared" si="147"/>
        <v>51</v>
      </c>
      <c r="FF118" s="5">
        <f t="shared" si="147"/>
        <v>52</v>
      </c>
      <c r="FG118" s="5">
        <f t="shared" si="147"/>
        <v>53</v>
      </c>
      <c r="FH118" s="5">
        <f t="shared" si="147"/>
        <v>54</v>
      </c>
      <c r="FI118" s="5">
        <f t="shared" si="147"/>
        <v>55</v>
      </c>
      <c r="FJ118" s="5">
        <f t="shared" si="147"/>
        <v>56</v>
      </c>
      <c r="FK118" s="5">
        <f t="shared" si="147"/>
        <v>57</v>
      </c>
      <c r="FL118" s="5">
        <f t="shared" si="147"/>
        <v>58</v>
      </c>
      <c r="FM118" s="5">
        <f t="shared" si="147"/>
        <v>59</v>
      </c>
      <c r="FN118" s="5">
        <f t="shared" si="147"/>
        <v>60</v>
      </c>
      <c r="FO118" s="5">
        <f t="shared" si="147"/>
        <v>61</v>
      </c>
      <c r="FP118" s="5">
        <f t="shared" si="147"/>
        <v>62</v>
      </c>
      <c r="FQ118" s="5">
        <f t="shared" si="147"/>
        <v>63</v>
      </c>
      <c r="FR118" s="5">
        <f t="shared" si="147"/>
        <v>64</v>
      </c>
      <c r="FS118" s="5">
        <f t="shared" si="147"/>
        <v>65</v>
      </c>
      <c r="FT118" s="5">
        <f t="shared" si="147"/>
        <v>66</v>
      </c>
      <c r="FU118" s="5">
        <f t="shared" ref="FU118:HV118" si="148">+FT118+1</f>
        <v>67</v>
      </c>
      <c r="FV118" s="5">
        <f t="shared" si="148"/>
        <v>68</v>
      </c>
      <c r="FW118" s="5">
        <f t="shared" si="148"/>
        <v>69</v>
      </c>
      <c r="FX118" s="5">
        <f t="shared" si="148"/>
        <v>70</v>
      </c>
      <c r="FY118" s="5">
        <f t="shared" si="148"/>
        <v>71</v>
      </c>
      <c r="FZ118" s="5">
        <f t="shared" si="148"/>
        <v>72</v>
      </c>
      <c r="GA118" s="5">
        <f t="shared" si="148"/>
        <v>73</v>
      </c>
      <c r="GB118" s="5">
        <f t="shared" si="148"/>
        <v>74</v>
      </c>
      <c r="GC118" s="5">
        <f t="shared" si="148"/>
        <v>75</v>
      </c>
      <c r="GD118" s="5">
        <f t="shared" si="148"/>
        <v>76</v>
      </c>
      <c r="GE118" s="5">
        <f t="shared" si="148"/>
        <v>77</v>
      </c>
      <c r="GF118" s="5">
        <f t="shared" si="148"/>
        <v>78</v>
      </c>
      <c r="GG118" s="5">
        <f t="shared" si="148"/>
        <v>79</v>
      </c>
      <c r="GH118" s="5">
        <f t="shared" si="148"/>
        <v>80</v>
      </c>
      <c r="GI118" s="5">
        <f t="shared" si="148"/>
        <v>81</v>
      </c>
      <c r="GJ118" s="5">
        <f t="shared" si="148"/>
        <v>82</v>
      </c>
      <c r="GK118" s="5">
        <f t="shared" si="148"/>
        <v>83</v>
      </c>
      <c r="GL118" s="5">
        <f t="shared" si="148"/>
        <v>84</v>
      </c>
      <c r="GM118" s="5">
        <f t="shared" si="148"/>
        <v>85</v>
      </c>
      <c r="GN118" s="5">
        <f t="shared" si="148"/>
        <v>86</v>
      </c>
      <c r="GO118" s="5">
        <f t="shared" si="148"/>
        <v>87</v>
      </c>
      <c r="GP118" s="5">
        <f t="shared" si="148"/>
        <v>88</v>
      </c>
      <c r="GQ118" s="5">
        <f t="shared" si="148"/>
        <v>89</v>
      </c>
      <c r="GR118" s="5">
        <f t="shared" si="148"/>
        <v>90</v>
      </c>
      <c r="GS118" s="5">
        <f t="shared" si="148"/>
        <v>91</v>
      </c>
      <c r="GT118" s="5">
        <f t="shared" si="148"/>
        <v>92</v>
      </c>
      <c r="GU118" s="5">
        <f t="shared" si="148"/>
        <v>93</v>
      </c>
      <c r="GV118" s="5">
        <f t="shared" si="148"/>
        <v>94</v>
      </c>
      <c r="GW118" s="5">
        <f t="shared" si="148"/>
        <v>95</v>
      </c>
      <c r="GX118" s="5">
        <f t="shared" si="148"/>
        <v>96</v>
      </c>
      <c r="GY118" s="5">
        <f t="shared" si="148"/>
        <v>97</v>
      </c>
      <c r="GZ118" s="5">
        <f t="shared" si="148"/>
        <v>98</v>
      </c>
      <c r="HA118" s="5">
        <f t="shared" si="148"/>
        <v>99</v>
      </c>
      <c r="HB118" s="5">
        <f t="shared" si="148"/>
        <v>100</v>
      </c>
      <c r="HC118" s="5">
        <f t="shared" si="148"/>
        <v>101</v>
      </c>
      <c r="HD118" s="5">
        <f t="shared" si="148"/>
        <v>102</v>
      </c>
      <c r="HE118" s="5">
        <f t="shared" si="148"/>
        <v>103</v>
      </c>
      <c r="HF118" s="5">
        <f t="shared" si="148"/>
        <v>104</v>
      </c>
      <c r="HG118" s="5">
        <f t="shared" si="148"/>
        <v>105</v>
      </c>
      <c r="HH118" s="5">
        <f t="shared" si="148"/>
        <v>106</v>
      </c>
      <c r="HI118" s="5">
        <f t="shared" si="148"/>
        <v>107</v>
      </c>
      <c r="HJ118" s="5">
        <f t="shared" si="148"/>
        <v>108</v>
      </c>
      <c r="HK118" s="5">
        <f t="shared" si="148"/>
        <v>109</v>
      </c>
      <c r="HL118" s="5">
        <f t="shared" si="148"/>
        <v>110</v>
      </c>
      <c r="HM118" s="5">
        <f t="shared" si="148"/>
        <v>111</v>
      </c>
      <c r="HN118" s="5">
        <f t="shared" si="148"/>
        <v>112</v>
      </c>
      <c r="HO118" s="5">
        <f t="shared" si="148"/>
        <v>113</v>
      </c>
      <c r="HP118" s="5">
        <f t="shared" si="148"/>
        <v>114</v>
      </c>
      <c r="HQ118" s="5">
        <f t="shared" si="148"/>
        <v>115</v>
      </c>
      <c r="HR118" s="5">
        <f t="shared" si="148"/>
        <v>116</v>
      </c>
      <c r="HS118" s="5">
        <f t="shared" si="148"/>
        <v>117</v>
      </c>
      <c r="HT118" s="5">
        <f t="shared" si="148"/>
        <v>118</v>
      </c>
      <c r="HU118" s="5">
        <f t="shared" si="148"/>
        <v>119</v>
      </c>
      <c r="HV118" s="5">
        <f t="shared" si="148"/>
        <v>120</v>
      </c>
      <c r="HW118" s="416"/>
    </row>
    <row r="119" spans="1:231" x14ac:dyDescent="0.3">
      <c r="A119" s="420"/>
      <c r="HW119" s="416"/>
    </row>
    <row r="120" spans="1:231" ht="16.2" thickBot="1" x14ac:dyDescent="0.35">
      <c r="A120" s="5" t="s">
        <v>515</v>
      </c>
      <c r="DF120" s="128">
        <v>5</v>
      </c>
      <c r="HW120" s="416"/>
    </row>
    <row r="121" spans="1:231" ht="16.2" thickBot="1" x14ac:dyDescent="0.35">
      <c r="A121" s="5" t="s">
        <v>525</v>
      </c>
      <c r="DF121" s="217">
        <v>2650000000</v>
      </c>
      <c r="HW121" s="416"/>
    </row>
    <row r="122" spans="1:231" ht="16.2" thickBot="1" x14ac:dyDescent="0.35">
      <c r="A122" s="5" t="s">
        <v>495</v>
      </c>
      <c r="DF122" s="351">
        <v>0.1</v>
      </c>
      <c r="HW122" s="416"/>
    </row>
    <row r="123" spans="1:231" ht="16.2" thickBot="1" x14ac:dyDescent="0.35">
      <c r="A123" s="5" t="s">
        <v>526</v>
      </c>
      <c r="DF123" s="170" t="s">
        <v>520</v>
      </c>
      <c r="HW123" s="416"/>
    </row>
    <row r="124" spans="1:231" ht="16.2" thickBot="1" x14ac:dyDescent="0.35">
      <c r="A124" s="5" t="s">
        <v>498</v>
      </c>
      <c r="DF124" s="170">
        <v>10</v>
      </c>
      <c r="HW124" s="416"/>
    </row>
    <row r="125" spans="1:231" ht="16.2" thickBot="1" x14ac:dyDescent="0.35">
      <c r="A125" s="5" t="s">
        <v>499</v>
      </c>
      <c r="DF125" s="170">
        <f>+DF124*12</f>
        <v>120</v>
      </c>
      <c r="HW125" s="416"/>
    </row>
    <row r="126" spans="1:231" ht="16.2" thickBot="1" x14ac:dyDescent="0.35">
      <c r="A126" s="421" t="s">
        <v>535</v>
      </c>
      <c r="DF126" s="1080">
        <f>+Cálculos!O479/Cálculos!O816</f>
        <v>1</v>
      </c>
      <c r="DG126" s="1080">
        <f>+Cálculos!P479/Cálculos!P816</f>
        <v>1</v>
      </c>
      <c r="DH126" s="1080">
        <f>+Cálculos!Q479/Cálculos!Q816</f>
        <v>1</v>
      </c>
      <c r="DI126" s="1080">
        <f>+Cálculos!R479/Cálculos!R816</f>
        <v>1</v>
      </c>
      <c r="DJ126" s="1080">
        <f>+Cálculos!S479/Cálculos!S816</f>
        <v>1</v>
      </c>
      <c r="DK126" s="1080">
        <f>+Cálculos!T479/Cálculos!T816</f>
        <v>1</v>
      </c>
      <c r="DL126" s="1080">
        <f>+Cálculos!U479/Cálculos!U816</f>
        <v>1</v>
      </c>
      <c r="DM126" s="1080">
        <f>+Cálculos!V479/Cálculos!V816</f>
        <v>1</v>
      </c>
      <c r="DN126" s="1080">
        <f>+Cálculos!W479/Cálculos!W816</f>
        <v>1</v>
      </c>
      <c r="DO126" s="1080">
        <f>+Cálculos!X479/Cálculos!X816</f>
        <v>1</v>
      </c>
      <c r="DP126" s="1080">
        <f>+Cálculos!Y479/Cálculos!Y816</f>
        <v>1</v>
      </c>
      <c r="DQ126" s="1080">
        <f>+Cálculos!Z479/Cálculos!Z816</f>
        <v>1</v>
      </c>
      <c r="DR126" s="1080">
        <f>+Cálculos!AA479/Cálculos!AA816</f>
        <v>1</v>
      </c>
      <c r="DS126" s="1080">
        <f>+Cálculos!AB479/Cálculos!AB816</f>
        <v>1</v>
      </c>
      <c r="DT126" s="1080">
        <f>+Cálculos!AC479/Cálculos!AC816</f>
        <v>1</v>
      </c>
      <c r="DU126" s="1080">
        <f>+Cálculos!AD479/Cálculos!AD816</f>
        <v>1</v>
      </c>
      <c r="DV126" s="1080">
        <f>+Cálculos!AE479/Cálculos!AE816</f>
        <v>1</v>
      </c>
      <c r="DW126" s="1080">
        <f>+Cálculos!AF479/Cálculos!AF816</f>
        <v>1</v>
      </c>
      <c r="DX126" s="1080">
        <f>+Cálculos!AG479/Cálculos!AG816</f>
        <v>1</v>
      </c>
      <c r="DY126" s="1080">
        <f>+Cálculos!AH479/Cálculos!AH816</f>
        <v>1</v>
      </c>
      <c r="DZ126" s="1080">
        <f>+Cálculos!AI479/Cálculos!AI816</f>
        <v>1</v>
      </c>
      <c r="EA126" s="1080">
        <f>+Cálculos!AJ479/Cálculos!AJ816</f>
        <v>1</v>
      </c>
      <c r="EB126" s="1080">
        <f>+Cálculos!AK479/Cálculos!AK816</f>
        <v>1</v>
      </c>
      <c r="EC126" s="1080">
        <f>+Cálculos!AL479/Cálculos!AL816</f>
        <v>1</v>
      </c>
      <c r="ED126" s="1080">
        <f>+Cálculos!AM479/Cálculos!AM816</f>
        <v>0.82860068810806931</v>
      </c>
      <c r="EE126" s="1080">
        <f>+Cálculos!AN479/Cálculos!AN816</f>
        <v>0.85926033117024381</v>
      </c>
      <c r="EF126" s="1080">
        <f>+Cálculos!AO479/Cálculos!AO816</f>
        <v>0.94063471452273806</v>
      </c>
      <c r="EG126" s="1080">
        <f>+Cálculos!AP479/Cálculos!AP816</f>
        <v>0.85926033117024381</v>
      </c>
      <c r="EH126" s="1080">
        <f>+Cálculos!AQ479/Cálculos!AQ816</f>
        <v>0.94063471452273806</v>
      </c>
      <c r="EI126" s="1080">
        <f>+Cálculos!AR479/Cálculos!AR816</f>
        <v>0.85926033117024381</v>
      </c>
      <c r="EJ126" s="1080">
        <f>+Cálculos!AS479/Cálculos!AS816</f>
        <v>0.94063471452273806</v>
      </c>
      <c r="EK126" s="1080">
        <f>+Cálculos!AT479/Cálculos!AT816</f>
        <v>0.85926033117024381</v>
      </c>
      <c r="EL126" s="1080">
        <f>+Cálculos!AU479/Cálculos!AU816</f>
        <v>0.94063471452273806</v>
      </c>
      <c r="EM126" s="1080">
        <f>+Cálculos!AV479/Cálculos!AV816</f>
        <v>0.85926033117024381</v>
      </c>
      <c r="EN126" s="1080">
        <f>+Cálculos!AW479/Cálculos!AW816</f>
        <v>0.94063471452273806</v>
      </c>
      <c r="EO126" s="1080">
        <f>+Cálculos!AX479/Cálculos!AX816</f>
        <v>0.85926033117024381</v>
      </c>
      <c r="EP126" s="1080">
        <f>+Cálculos!AY479/Cálculos!AY816</f>
        <v>0.92061297909924811</v>
      </c>
      <c r="EQ126" s="1080">
        <f>+Cálculos!AZ479/Cálculos!AZ816</f>
        <v>0.84958593724570242</v>
      </c>
      <c r="ER126" s="1080">
        <f>+Cálculos!BA479/Cálculos!BA816</f>
        <v>0.94189564746070942</v>
      </c>
      <c r="ES126" s="1080">
        <f>+Cálculos!BB479/Cálculos!BB816</f>
        <v>0.84958593724570242</v>
      </c>
      <c r="ET126" s="1080">
        <f>+Cálculos!BC479/Cálculos!BC816</f>
        <v>0.94189564746070942</v>
      </c>
      <c r="EU126" s="1080">
        <f>+Cálculos!BD479/Cálculos!BD816</f>
        <v>0.84958593724570242</v>
      </c>
      <c r="EV126" s="1080">
        <f>+Cálculos!BE479/Cálculos!BE816</f>
        <v>0.94189564746070942</v>
      </c>
      <c r="EW126" s="1080">
        <f>+Cálculos!BF479/Cálculos!BF816</f>
        <v>0.84958593724570242</v>
      </c>
      <c r="EX126" s="1080">
        <f>+Cálculos!BG479/Cálculos!BG816</f>
        <v>0.94189564746070942</v>
      </c>
      <c r="EY126" s="1080">
        <f>+Cálculos!BH479/Cálculos!BH816</f>
        <v>0.84958593724570242</v>
      </c>
      <c r="EZ126" s="1080">
        <f>+Cálculos!BI479/Cálculos!BI816</f>
        <v>0.94189564746070942</v>
      </c>
      <c r="FA126" s="1080">
        <f>+Cálculos!BJ479/Cálculos!BJ816</f>
        <v>0.84958593724570242</v>
      </c>
      <c r="FB126" s="1080">
        <f>+Cálculos!BK479/Cálculos!BK816</f>
        <v>0.93267960227012403</v>
      </c>
      <c r="FC126" s="1080">
        <f>+Cálculos!BL479/Cálculos!BL816</f>
        <v>0.8478276259594455</v>
      </c>
      <c r="FD126" s="1080">
        <f>+Cálculos!BM479/Cálculos!BM816</f>
        <v>0.94561724139770031</v>
      </c>
      <c r="FE126" s="1080">
        <f>+Cálculos!BN479/Cálculos!BN816</f>
        <v>0.8478276259594455</v>
      </c>
      <c r="FF126" s="1080">
        <f>+Cálculos!BO479/Cálculos!BO816</f>
        <v>0.94561724139770031</v>
      </c>
      <c r="FG126" s="1080">
        <f>+Cálculos!BP479/Cálculos!BP816</f>
        <v>0.8478276259594455</v>
      </c>
      <c r="FH126" s="1080">
        <f>+Cálculos!BQ479/Cálculos!BQ816</f>
        <v>0.94561724139770031</v>
      </c>
      <c r="FI126" s="1080">
        <f>+Cálculos!BR479/Cálculos!BR816</f>
        <v>0.8478276259594455</v>
      </c>
      <c r="FJ126" s="1080">
        <f>+Cálculos!BS479/Cálculos!BS816</f>
        <v>0.94561724139770031</v>
      </c>
      <c r="FK126" s="1080">
        <f>+Cálculos!BT479/Cálculos!BT816</f>
        <v>0.8478276259594455</v>
      </c>
      <c r="FL126" s="1080">
        <f>+Cálculos!BU479/Cálculos!BU816</f>
        <v>0.94561724139770031</v>
      </c>
      <c r="FM126" s="1080">
        <f>+Cálculos!BV479/Cálculos!BV816</f>
        <v>0.8478276259594455</v>
      </c>
      <c r="FN126" s="1080">
        <f>+FM126</f>
        <v>0.8478276259594455</v>
      </c>
      <c r="FO126" s="1080">
        <f t="shared" ref="FO126:HV126" si="149">+FN126</f>
        <v>0.8478276259594455</v>
      </c>
      <c r="FP126" s="1080">
        <f t="shared" si="149"/>
        <v>0.8478276259594455</v>
      </c>
      <c r="FQ126" s="1080">
        <f t="shared" si="149"/>
        <v>0.8478276259594455</v>
      </c>
      <c r="FR126" s="1080">
        <f t="shared" si="149"/>
        <v>0.8478276259594455</v>
      </c>
      <c r="FS126" s="1080">
        <f t="shared" si="149"/>
        <v>0.8478276259594455</v>
      </c>
      <c r="FT126" s="1080">
        <f t="shared" si="149"/>
        <v>0.8478276259594455</v>
      </c>
      <c r="FU126" s="1080">
        <f t="shared" si="149"/>
        <v>0.8478276259594455</v>
      </c>
      <c r="FV126" s="1080">
        <f t="shared" si="149"/>
        <v>0.8478276259594455</v>
      </c>
      <c r="FW126" s="1080">
        <f t="shared" si="149"/>
        <v>0.8478276259594455</v>
      </c>
      <c r="FX126" s="1080">
        <f t="shared" si="149"/>
        <v>0.8478276259594455</v>
      </c>
      <c r="FY126" s="1080">
        <f t="shared" si="149"/>
        <v>0.8478276259594455</v>
      </c>
      <c r="FZ126" s="1080">
        <f t="shared" si="149"/>
        <v>0.8478276259594455</v>
      </c>
      <c r="GA126" s="1080">
        <f t="shared" si="149"/>
        <v>0.8478276259594455</v>
      </c>
      <c r="GB126" s="1080">
        <f t="shared" si="149"/>
        <v>0.8478276259594455</v>
      </c>
      <c r="GC126" s="1080">
        <f t="shared" si="149"/>
        <v>0.8478276259594455</v>
      </c>
      <c r="GD126" s="1080">
        <f t="shared" si="149"/>
        <v>0.8478276259594455</v>
      </c>
      <c r="GE126" s="1080">
        <f t="shared" si="149"/>
        <v>0.8478276259594455</v>
      </c>
      <c r="GF126" s="1080">
        <f t="shared" si="149"/>
        <v>0.8478276259594455</v>
      </c>
      <c r="GG126" s="1080">
        <f t="shared" si="149"/>
        <v>0.8478276259594455</v>
      </c>
      <c r="GH126" s="1080">
        <f t="shared" si="149"/>
        <v>0.8478276259594455</v>
      </c>
      <c r="GI126" s="1080">
        <f t="shared" si="149"/>
        <v>0.8478276259594455</v>
      </c>
      <c r="GJ126" s="1080">
        <f t="shared" si="149"/>
        <v>0.8478276259594455</v>
      </c>
      <c r="GK126" s="1080">
        <f t="shared" si="149"/>
        <v>0.8478276259594455</v>
      </c>
      <c r="GL126" s="1080">
        <f t="shared" si="149"/>
        <v>0.8478276259594455</v>
      </c>
      <c r="GM126" s="1080">
        <f t="shared" si="149"/>
        <v>0.8478276259594455</v>
      </c>
      <c r="GN126" s="1080">
        <f t="shared" si="149"/>
        <v>0.8478276259594455</v>
      </c>
      <c r="GO126" s="1080">
        <f t="shared" si="149"/>
        <v>0.8478276259594455</v>
      </c>
      <c r="GP126" s="1080">
        <f t="shared" si="149"/>
        <v>0.8478276259594455</v>
      </c>
      <c r="GQ126" s="1080">
        <f t="shared" si="149"/>
        <v>0.8478276259594455</v>
      </c>
      <c r="GR126" s="1080">
        <f t="shared" si="149"/>
        <v>0.8478276259594455</v>
      </c>
      <c r="GS126" s="1080">
        <f t="shared" si="149"/>
        <v>0.8478276259594455</v>
      </c>
      <c r="GT126" s="1080">
        <f t="shared" si="149"/>
        <v>0.8478276259594455</v>
      </c>
      <c r="GU126" s="1080">
        <f t="shared" si="149"/>
        <v>0.8478276259594455</v>
      </c>
      <c r="GV126" s="1080">
        <f t="shared" si="149"/>
        <v>0.8478276259594455</v>
      </c>
      <c r="GW126" s="1080">
        <f t="shared" si="149"/>
        <v>0.8478276259594455</v>
      </c>
      <c r="GX126" s="1080">
        <f t="shared" si="149"/>
        <v>0.8478276259594455</v>
      </c>
      <c r="GY126" s="1080">
        <f t="shared" si="149"/>
        <v>0.8478276259594455</v>
      </c>
      <c r="GZ126" s="1080">
        <f t="shared" si="149"/>
        <v>0.8478276259594455</v>
      </c>
      <c r="HA126" s="1080">
        <f t="shared" si="149"/>
        <v>0.8478276259594455</v>
      </c>
      <c r="HB126" s="1080">
        <f t="shared" si="149"/>
        <v>0.8478276259594455</v>
      </c>
      <c r="HC126" s="1080">
        <f t="shared" si="149"/>
        <v>0.8478276259594455</v>
      </c>
      <c r="HD126" s="1080">
        <f t="shared" si="149"/>
        <v>0.8478276259594455</v>
      </c>
      <c r="HE126" s="1080">
        <f t="shared" si="149"/>
        <v>0.8478276259594455</v>
      </c>
      <c r="HF126" s="1080">
        <f t="shared" si="149"/>
        <v>0.8478276259594455</v>
      </c>
      <c r="HG126" s="1080">
        <f t="shared" si="149"/>
        <v>0.8478276259594455</v>
      </c>
      <c r="HH126" s="1080">
        <f t="shared" si="149"/>
        <v>0.8478276259594455</v>
      </c>
      <c r="HI126" s="1080">
        <f t="shared" si="149"/>
        <v>0.8478276259594455</v>
      </c>
      <c r="HJ126" s="1080">
        <f t="shared" si="149"/>
        <v>0.8478276259594455</v>
      </c>
      <c r="HK126" s="1080">
        <f t="shared" si="149"/>
        <v>0.8478276259594455</v>
      </c>
      <c r="HL126" s="1080">
        <f t="shared" si="149"/>
        <v>0.8478276259594455</v>
      </c>
      <c r="HM126" s="1080">
        <f t="shared" si="149"/>
        <v>0.8478276259594455</v>
      </c>
      <c r="HN126" s="1080">
        <f t="shared" si="149"/>
        <v>0.8478276259594455</v>
      </c>
      <c r="HO126" s="1080">
        <f t="shared" si="149"/>
        <v>0.8478276259594455</v>
      </c>
      <c r="HP126" s="1080">
        <f t="shared" si="149"/>
        <v>0.8478276259594455</v>
      </c>
      <c r="HQ126" s="1080">
        <f t="shared" si="149"/>
        <v>0.8478276259594455</v>
      </c>
      <c r="HR126" s="1080">
        <f t="shared" si="149"/>
        <v>0.8478276259594455</v>
      </c>
      <c r="HS126" s="1080">
        <f t="shared" si="149"/>
        <v>0.8478276259594455</v>
      </c>
      <c r="HT126" s="1080">
        <f t="shared" si="149"/>
        <v>0.8478276259594455</v>
      </c>
      <c r="HU126" s="1080">
        <f t="shared" si="149"/>
        <v>0.8478276259594455</v>
      </c>
      <c r="HV126" s="1080">
        <f t="shared" si="149"/>
        <v>0.8478276259594455</v>
      </c>
      <c r="HW126" s="416"/>
    </row>
    <row r="127" spans="1:231" ht="16.2" thickBot="1" x14ac:dyDescent="0.35">
      <c r="A127" s="422" t="s">
        <v>536</v>
      </c>
      <c r="DF127" s="1081">
        <f>+Cálculos!O489/Cálculos!O816</f>
        <v>0</v>
      </c>
      <c r="DG127" s="1081">
        <f>+Cálculos!P489/Cálculos!P816</f>
        <v>0</v>
      </c>
      <c r="DH127" s="1081">
        <f>+Cálculos!Q489/Cálculos!Q816</f>
        <v>0</v>
      </c>
      <c r="DI127" s="1081">
        <f>+Cálculos!R489/Cálculos!R816</f>
        <v>0</v>
      </c>
      <c r="DJ127" s="1081">
        <f>+Cálculos!S489/Cálculos!S816</f>
        <v>0</v>
      </c>
      <c r="DK127" s="1081">
        <f>+Cálculos!T489/Cálculos!T816</f>
        <v>0</v>
      </c>
      <c r="DL127" s="1081">
        <f>+Cálculos!U489/Cálculos!U816</f>
        <v>0</v>
      </c>
      <c r="DM127" s="1081">
        <f>+Cálculos!V489/Cálculos!V816</f>
        <v>0</v>
      </c>
      <c r="DN127" s="1081">
        <f>+Cálculos!W489/Cálculos!W816</f>
        <v>0</v>
      </c>
      <c r="DO127" s="1081">
        <f>+Cálculos!X489/Cálculos!X816</f>
        <v>0</v>
      </c>
      <c r="DP127" s="1081">
        <f>+Cálculos!Y489/Cálculos!Y816</f>
        <v>0</v>
      </c>
      <c r="DQ127" s="1081">
        <f>+Cálculos!Z489/Cálculos!Z816</f>
        <v>0</v>
      </c>
      <c r="DR127" s="1081">
        <f>+Cálculos!AA489/Cálculos!AA816</f>
        <v>0</v>
      </c>
      <c r="DS127" s="1081">
        <f>+Cálculos!AB489/Cálculos!AB816</f>
        <v>0</v>
      </c>
      <c r="DT127" s="1081">
        <f>+Cálculos!AC489/Cálculos!AC816</f>
        <v>0</v>
      </c>
      <c r="DU127" s="1081">
        <f>+Cálculos!AD489/Cálculos!AD816</f>
        <v>0</v>
      </c>
      <c r="DV127" s="1081">
        <f>+Cálculos!AE489/Cálculos!AE816</f>
        <v>0</v>
      </c>
      <c r="DW127" s="1081">
        <f>+Cálculos!AF489/Cálculos!AF816</f>
        <v>0</v>
      </c>
      <c r="DX127" s="1081">
        <f>+Cálculos!AG489/Cálculos!AG816</f>
        <v>0</v>
      </c>
      <c r="DY127" s="1081">
        <f>+Cálculos!AH489/Cálculos!AH816</f>
        <v>0</v>
      </c>
      <c r="DZ127" s="1081">
        <f>+Cálculos!AI489/Cálculos!AI816</f>
        <v>0</v>
      </c>
      <c r="EA127" s="1081">
        <f>+Cálculos!AJ489/Cálculos!AJ816</f>
        <v>0</v>
      </c>
      <c r="EB127" s="1081">
        <f>+Cálculos!AK489/Cálculos!AK816</f>
        <v>0</v>
      </c>
      <c r="EC127" s="1081">
        <f>+Cálculos!AL489/Cálculos!AL816</f>
        <v>0</v>
      </c>
      <c r="ED127" s="1081">
        <f>+Cálculos!AM489/Cálculos!AM816</f>
        <v>0.17139931189193072</v>
      </c>
      <c r="EE127" s="1081">
        <f>+Cálculos!AN489/Cálculos!AN816</f>
        <v>0.14073966882975619</v>
      </c>
      <c r="EF127" s="1081">
        <f>+Cálculos!AO489/Cálculos!AO816</f>
        <v>5.9365285477261949E-2</v>
      </c>
      <c r="EG127" s="1081">
        <f>+Cálculos!AP489/Cálculos!AP816</f>
        <v>0.14073966882975619</v>
      </c>
      <c r="EH127" s="1081">
        <f>+Cálculos!AQ489/Cálculos!AQ816</f>
        <v>5.9365285477261949E-2</v>
      </c>
      <c r="EI127" s="1081">
        <f>+Cálculos!AR489/Cálculos!AR816</f>
        <v>0.14073966882975619</v>
      </c>
      <c r="EJ127" s="1081">
        <f>+Cálculos!AS489/Cálculos!AS816</f>
        <v>5.9365285477261949E-2</v>
      </c>
      <c r="EK127" s="1081">
        <f>+Cálculos!AT489/Cálculos!AT816</f>
        <v>0.14073966882975619</v>
      </c>
      <c r="EL127" s="1081">
        <f>+Cálculos!AU489/Cálculos!AU816</f>
        <v>5.9365285477261949E-2</v>
      </c>
      <c r="EM127" s="1081">
        <f>+Cálculos!AV489/Cálculos!AV816</f>
        <v>0.14073966882975619</v>
      </c>
      <c r="EN127" s="1081">
        <f>+Cálculos!AW489/Cálculos!AW816</f>
        <v>5.9365285477261949E-2</v>
      </c>
      <c r="EO127" s="1081">
        <f>+Cálculos!AX489/Cálculos!AX816</f>
        <v>0.14073966882975619</v>
      </c>
      <c r="EP127" s="1081">
        <f>+Cálculos!AY489/Cálculos!AY816</f>
        <v>7.9387020900751795E-2</v>
      </c>
      <c r="EQ127" s="1081">
        <f>+Cálculos!AZ489/Cálculos!AZ816</f>
        <v>0.15041406275429756</v>
      </c>
      <c r="ER127" s="1081">
        <f>+Cálculos!BA489/Cálculos!BA816</f>
        <v>5.8104352539290631E-2</v>
      </c>
      <c r="ES127" s="1081">
        <f>+Cálculos!BB489/Cálculos!BB816</f>
        <v>0.15041406275429756</v>
      </c>
      <c r="ET127" s="1081">
        <f>+Cálculos!BC489/Cálculos!BC816</f>
        <v>5.8104352539290631E-2</v>
      </c>
      <c r="EU127" s="1081">
        <f>+Cálculos!BD489/Cálculos!BD816</f>
        <v>0.15041406275429756</v>
      </c>
      <c r="EV127" s="1081">
        <f>+Cálculos!BE489/Cálculos!BE816</f>
        <v>5.8104352539290631E-2</v>
      </c>
      <c r="EW127" s="1081">
        <f>+Cálculos!BF489/Cálculos!BF816</f>
        <v>0.15041406275429756</v>
      </c>
      <c r="EX127" s="1081">
        <f>+Cálculos!BG489/Cálculos!BG816</f>
        <v>5.8104352539290631E-2</v>
      </c>
      <c r="EY127" s="1081">
        <f>+Cálculos!BH489/Cálculos!BH816</f>
        <v>0.15041406275429756</v>
      </c>
      <c r="EZ127" s="1081">
        <f>+Cálculos!BI489/Cálculos!BI816</f>
        <v>5.8104352539290631E-2</v>
      </c>
      <c r="FA127" s="1081">
        <f>+Cálculos!BJ489/Cálculos!BJ816</f>
        <v>0.15041406275429756</v>
      </c>
      <c r="FB127" s="1081">
        <f>+Cálculos!BK489/Cálculos!BK816</f>
        <v>6.7320397729876039E-2</v>
      </c>
      <c r="FC127" s="1081">
        <f>+Cálculos!BL489/Cálculos!BL816</f>
        <v>0.15217237404055445</v>
      </c>
      <c r="FD127" s="1081">
        <f>+Cálculos!BM489/Cálculos!BM816</f>
        <v>5.4382758602299637E-2</v>
      </c>
      <c r="FE127" s="1081">
        <f>+Cálculos!BN489/Cálculos!BN816</f>
        <v>0.15217237404055445</v>
      </c>
      <c r="FF127" s="1081">
        <f>+Cálculos!BO489/Cálculos!BO816</f>
        <v>5.4382758602299637E-2</v>
      </c>
      <c r="FG127" s="1081">
        <f>+Cálculos!BP489/Cálculos!BP816</f>
        <v>0.15217237404055445</v>
      </c>
      <c r="FH127" s="1081">
        <f>+Cálculos!BQ489/Cálculos!BQ816</f>
        <v>5.4382758602299637E-2</v>
      </c>
      <c r="FI127" s="1081">
        <f>+Cálculos!BR489/Cálculos!BR816</f>
        <v>0.15217237404055445</v>
      </c>
      <c r="FJ127" s="1081">
        <f>+Cálculos!BS489/Cálculos!BS816</f>
        <v>5.4382758602299637E-2</v>
      </c>
      <c r="FK127" s="1081">
        <f>+Cálculos!BT489/Cálculos!BT816</f>
        <v>0.15217237404055445</v>
      </c>
      <c r="FL127" s="1081">
        <f>+Cálculos!BU489/Cálculos!BU816</f>
        <v>5.4382758602299637E-2</v>
      </c>
      <c r="FM127" s="1081">
        <f>+Cálculos!BV489/Cálculos!BV816</f>
        <v>0.15217237404055445</v>
      </c>
      <c r="FN127" s="1081">
        <f>+FM127</f>
        <v>0.15217237404055445</v>
      </c>
      <c r="FO127" s="1081">
        <f t="shared" ref="FO127:HV127" si="150">+FN127</f>
        <v>0.15217237404055445</v>
      </c>
      <c r="FP127" s="1081">
        <f t="shared" si="150"/>
        <v>0.15217237404055445</v>
      </c>
      <c r="FQ127" s="1081">
        <f t="shared" si="150"/>
        <v>0.15217237404055445</v>
      </c>
      <c r="FR127" s="1081">
        <f t="shared" si="150"/>
        <v>0.15217237404055445</v>
      </c>
      <c r="FS127" s="1081">
        <f t="shared" si="150"/>
        <v>0.15217237404055445</v>
      </c>
      <c r="FT127" s="1081">
        <f t="shared" si="150"/>
        <v>0.15217237404055445</v>
      </c>
      <c r="FU127" s="1081">
        <f t="shared" si="150"/>
        <v>0.15217237404055445</v>
      </c>
      <c r="FV127" s="1081">
        <f t="shared" si="150"/>
        <v>0.15217237404055445</v>
      </c>
      <c r="FW127" s="1081">
        <f t="shared" si="150"/>
        <v>0.15217237404055445</v>
      </c>
      <c r="FX127" s="1081">
        <f t="shared" si="150"/>
        <v>0.15217237404055445</v>
      </c>
      <c r="FY127" s="1081">
        <f t="shared" si="150"/>
        <v>0.15217237404055445</v>
      </c>
      <c r="FZ127" s="1081">
        <f t="shared" si="150"/>
        <v>0.15217237404055445</v>
      </c>
      <c r="GA127" s="1081">
        <f t="shared" si="150"/>
        <v>0.15217237404055445</v>
      </c>
      <c r="GB127" s="1081">
        <f t="shared" si="150"/>
        <v>0.15217237404055445</v>
      </c>
      <c r="GC127" s="1081">
        <f t="shared" si="150"/>
        <v>0.15217237404055445</v>
      </c>
      <c r="GD127" s="1081">
        <f t="shared" si="150"/>
        <v>0.15217237404055445</v>
      </c>
      <c r="GE127" s="1081">
        <f t="shared" si="150"/>
        <v>0.15217237404055445</v>
      </c>
      <c r="GF127" s="1081">
        <f t="shared" si="150"/>
        <v>0.15217237404055445</v>
      </c>
      <c r="GG127" s="1081">
        <f t="shared" si="150"/>
        <v>0.15217237404055445</v>
      </c>
      <c r="GH127" s="1081">
        <f t="shared" si="150"/>
        <v>0.15217237404055445</v>
      </c>
      <c r="GI127" s="1081">
        <f t="shared" si="150"/>
        <v>0.15217237404055445</v>
      </c>
      <c r="GJ127" s="1081">
        <f t="shared" si="150"/>
        <v>0.15217237404055445</v>
      </c>
      <c r="GK127" s="1081">
        <f t="shared" si="150"/>
        <v>0.15217237404055445</v>
      </c>
      <c r="GL127" s="1081">
        <f t="shared" si="150"/>
        <v>0.15217237404055445</v>
      </c>
      <c r="GM127" s="1081">
        <f t="shared" si="150"/>
        <v>0.15217237404055445</v>
      </c>
      <c r="GN127" s="1081">
        <f t="shared" si="150"/>
        <v>0.15217237404055445</v>
      </c>
      <c r="GO127" s="1081">
        <f t="shared" si="150"/>
        <v>0.15217237404055445</v>
      </c>
      <c r="GP127" s="1081">
        <f t="shared" si="150"/>
        <v>0.15217237404055445</v>
      </c>
      <c r="GQ127" s="1081">
        <f t="shared" si="150"/>
        <v>0.15217237404055445</v>
      </c>
      <c r="GR127" s="1081">
        <f t="shared" si="150"/>
        <v>0.15217237404055445</v>
      </c>
      <c r="GS127" s="1081">
        <f t="shared" si="150"/>
        <v>0.15217237404055445</v>
      </c>
      <c r="GT127" s="1081">
        <f t="shared" si="150"/>
        <v>0.15217237404055445</v>
      </c>
      <c r="GU127" s="1081">
        <f t="shared" si="150"/>
        <v>0.15217237404055445</v>
      </c>
      <c r="GV127" s="1081">
        <f t="shared" si="150"/>
        <v>0.15217237404055445</v>
      </c>
      <c r="GW127" s="1081">
        <f t="shared" si="150"/>
        <v>0.15217237404055445</v>
      </c>
      <c r="GX127" s="1081">
        <f t="shared" si="150"/>
        <v>0.15217237404055445</v>
      </c>
      <c r="GY127" s="1081">
        <f t="shared" si="150"/>
        <v>0.15217237404055445</v>
      </c>
      <c r="GZ127" s="1081">
        <f t="shared" si="150"/>
        <v>0.15217237404055445</v>
      </c>
      <c r="HA127" s="1081">
        <f t="shared" si="150"/>
        <v>0.15217237404055445</v>
      </c>
      <c r="HB127" s="1081">
        <f t="shared" si="150"/>
        <v>0.15217237404055445</v>
      </c>
      <c r="HC127" s="1081">
        <f t="shared" si="150"/>
        <v>0.15217237404055445</v>
      </c>
      <c r="HD127" s="1081">
        <f t="shared" si="150"/>
        <v>0.15217237404055445</v>
      </c>
      <c r="HE127" s="1081">
        <f t="shared" si="150"/>
        <v>0.15217237404055445</v>
      </c>
      <c r="HF127" s="1081">
        <f t="shared" si="150"/>
        <v>0.15217237404055445</v>
      </c>
      <c r="HG127" s="1081">
        <f t="shared" si="150"/>
        <v>0.15217237404055445</v>
      </c>
      <c r="HH127" s="1081">
        <f t="shared" si="150"/>
        <v>0.15217237404055445</v>
      </c>
      <c r="HI127" s="1081">
        <f t="shared" si="150"/>
        <v>0.15217237404055445</v>
      </c>
      <c r="HJ127" s="1081">
        <f t="shared" si="150"/>
        <v>0.15217237404055445</v>
      </c>
      <c r="HK127" s="1081">
        <f t="shared" si="150"/>
        <v>0.15217237404055445</v>
      </c>
      <c r="HL127" s="1081">
        <f t="shared" si="150"/>
        <v>0.15217237404055445</v>
      </c>
      <c r="HM127" s="1081">
        <f t="shared" si="150"/>
        <v>0.15217237404055445</v>
      </c>
      <c r="HN127" s="1081">
        <f t="shared" si="150"/>
        <v>0.15217237404055445</v>
      </c>
      <c r="HO127" s="1081">
        <f t="shared" si="150"/>
        <v>0.15217237404055445</v>
      </c>
      <c r="HP127" s="1081">
        <f t="shared" si="150"/>
        <v>0.15217237404055445</v>
      </c>
      <c r="HQ127" s="1081">
        <f t="shared" si="150"/>
        <v>0.15217237404055445</v>
      </c>
      <c r="HR127" s="1081">
        <f t="shared" si="150"/>
        <v>0.15217237404055445</v>
      </c>
      <c r="HS127" s="1081">
        <f t="shared" si="150"/>
        <v>0.15217237404055445</v>
      </c>
      <c r="HT127" s="1081">
        <f t="shared" si="150"/>
        <v>0.15217237404055445</v>
      </c>
      <c r="HU127" s="1081">
        <f t="shared" si="150"/>
        <v>0.15217237404055445</v>
      </c>
      <c r="HV127" s="1081">
        <f t="shared" si="150"/>
        <v>0.15217237404055445</v>
      </c>
      <c r="HW127" s="416"/>
    </row>
    <row r="128" spans="1:231" x14ac:dyDescent="0.3">
      <c r="HW128" s="416"/>
    </row>
    <row r="129" spans="1:231" x14ac:dyDescent="0.3">
      <c r="A129" s="5" t="s">
        <v>533</v>
      </c>
      <c r="HW129" s="416"/>
    </row>
    <row r="130" spans="1:231" ht="16.2" thickBot="1" x14ac:dyDescent="0.35">
      <c r="A130" s="5" t="s">
        <v>529</v>
      </c>
      <c r="DF130" s="1038">
        <f>+DF121</f>
        <v>2650000000</v>
      </c>
      <c r="HW130" s="416"/>
    </row>
    <row r="131" spans="1:231" ht="16.2" thickBot="1" x14ac:dyDescent="0.35">
      <c r="A131" s="5" t="s">
        <v>495</v>
      </c>
      <c r="DF131" s="144">
        <f>+DF121*DF122</f>
        <v>265000000</v>
      </c>
      <c r="HW131" s="416"/>
    </row>
    <row r="132" spans="1:231" ht="16.2" thickBot="1" x14ac:dyDescent="0.35">
      <c r="A132" s="5" t="s">
        <v>511</v>
      </c>
      <c r="DF132" s="144">
        <f>+DF121*(1-DF122)</f>
        <v>2385000000</v>
      </c>
      <c r="HW132" s="416"/>
    </row>
    <row r="133" spans="1:231" ht="16.2" thickBot="1" x14ac:dyDescent="0.35">
      <c r="A133" s="5" t="s">
        <v>512</v>
      </c>
      <c r="DF133" s="144">
        <f>+(DF132/DF125/30)*26</f>
        <v>17225000</v>
      </c>
      <c r="DG133" s="1040">
        <f>+DF132/DF125</f>
        <v>19875000</v>
      </c>
      <c r="DH133" s="1040">
        <f>+DG133</f>
        <v>19875000</v>
      </c>
      <c r="DI133" s="1040">
        <f t="shared" ref="DI133:FT133" si="151">+DH133</f>
        <v>19875000</v>
      </c>
      <c r="DJ133" s="1040">
        <f t="shared" si="151"/>
        <v>19875000</v>
      </c>
      <c r="DK133" s="1040">
        <f t="shared" si="151"/>
        <v>19875000</v>
      </c>
      <c r="DL133" s="1040">
        <f t="shared" si="151"/>
        <v>19875000</v>
      </c>
      <c r="DM133" s="1040">
        <f t="shared" si="151"/>
        <v>19875000</v>
      </c>
      <c r="DN133" s="1040">
        <f t="shared" si="151"/>
        <v>19875000</v>
      </c>
      <c r="DO133" s="1040">
        <f t="shared" si="151"/>
        <v>19875000</v>
      </c>
      <c r="DP133" s="1040">
        <f t="shared" si="151"/>
        <v>19875000</v>
      </c>
      <c r="DQ133" s="1040">
        <f t="shared" si="151"/>
        <v>19875000</v>
      </c>
      <c r="DR133" s="1040">
        <f t="shared" si="151"/>
        <v>19875000</v>
      </c>
      <c r="DS133" s="1040">
        <f t="shared" si="151"/>
        <v>19875000</v>
      </c>
      <c r="DT133" s="1040">
        <f t="shared" si="151"/>
        <v>19875000</v>
      </c>
      <c r="DU133" s="1040">
        <f t="shared" si="151"/>
        <v>19875000</v>
      </c>
      <c r="DV133" s="1040">
        <f t="shared" si="151"/>
        <v>19875000</v>
      </c>
      <c r="DW133" s="1040">
        <f t="shared" si="151"/>
        <v>19875000</v>
      </c>
      <c r="DX133" s="1040">
        <f t="shared" si="151"/>
        <v>19875000</v>
      </c>
      <c r="DY133" s="1040">
        <f t="shared" si="151"/>
        <v>19875000</v>
      </c>
      <c r="DZ133" s="1040">
        <f t="shared" si="151"/>
        <v>19875000</v>
      </c>
      <c r="EA133" s="1040">
        <f t="shared" si="151"/>
        <v>19875000</v>
      </c>
      <c r="EB133" s="1040">
        <f t="shared" si="151"/>
        <v>19875000</v>
      </c>
      <c r="EC133" s="1040">
        <f t="shared" si="151"/>
        <v>19875000</v>
      </c>
      <c r="ED133" s="1040">
        <f t="shared" si="151"/>
        <v>19875000</v>
      </c>
      <c r="EE133" s="1040">
        <f t="shared" si="151"/>
        <v>19875000</v>
      </c>
      <c r="EF133" s="1040">
        <f t="shared" si="151"/>
        <v>19875000</v>
      </c>
      <c r="EG133" s="1040">
        <f t="shared" si="151"/>
        <v>19875000</v>
      </c>
      <c r="EH133" s="1040">
        <f t="shared" si="151"/>
        <v>19875000</v>
      </c>
      <c r="EI133" s="1040">
        <f t="shared" si="151"/>
        <v>19875000</v>
      </c>
      <c r="EJ133" s="1040">
        <f t="shared" si="151"/>
        <v>19875000</v>
      </c>
      <c r="EK133" s="1040">
        <f t="shared" si="151"/>
        <v>19875000</v>
      </c>
      <c r="EL133" s="1040">
        <f t="shared" si="151"/>
        <v>19875000</v>
      </c>
      <c r="EM133" s="1040">
        <f t="shared" si="151"/>
        <v>19875000</v>
      </c>
      <c r="EN133" s="1040">
        <f t="shared" si="151"/>
        <v>19875000</v>
      </c>
      <c r="EO133" s="1040">
        <f t="shared" si="151"/>
        <v>19875000</v>
      </c>
      <c r="EP133" s="1040">
        <f t="shared" si="151"/>
        <v>19875000</v>
      </c>
      <c r="EQ133" s="1040">
        <f t="shared" si="151"/>
        <v>19875000</v>
      </c>
      <c r="ER133" s="1040">
        <f t="shared" si="151"/>
        <v>19875000</v>
      </c>
      <c r="ES133" s="1040">
        <f t="shared" si="151"/>
        <v>19875000</v>
      </c>
      <c r="ET133" s="1040">
        <f t="shared" si="151"/>
        <v>19875000</v>
      </c>
      <c r="EU133" s="1040">
        <f t="shared" si="151"/>
        <v>19875000</v>
      </c>
      <c r="EV133" s="1040">
        <f t="shared" si="151"/>
        <v>19875000</v>
      </c>
      <c r="EW133" s="1040">
        <f t="shared" si="151"/>
        <v>19875000</v>
      </c>
      <c r="EX133" s="1040">
        <f t="shared" si="151"/>
        <v>19875000</v>
      </c>
      <c r="EY133" s="1040">
        <f t="shared" si="151"/>
        <v>19875000</v>
      </c>
      <c r="EZ133" s="1040">
        <f t="shared" si="151"/>
        <v>19875000</v>
      </c>
      <c r="FA133" s="1040">
        <f t="shared" si="151"/>
        <v>19875000</v>
      </c>
      <c r="FB133" s="1040">
        <f t="shared" si="151"/>
        <v>19875000</v>
      </c>
      <c r="FC133" s="1040">
        <f t="shared" si="151"/>
        <v>19875000</v>
      </c>
      <c r="FD133" s="1040">
        <f t="shared" si="151"/>
        <v>19875000</v>
      </c>
      <c r="FE133" s="1040">
        <f t="shared" si="151"/>
        <v>19875000</v>
      </c>
      <c r="FF133" s="1040">
        <f t="shared" si="151"/>
        <v>19875000</v>
      </c>
      <c r="FG133" s="1040">
        <f t="shared" si="151"/>
        <v>19875000</v>
      </c>
      <c r="FH133" s="1040">
        <f t="shared" si="151"/>
        <v>19875000</v>
      </c>
      <c r="FI133" s="1040">
        <f t="shared" si="151"/>
        <v>19875000</v>
      </c>
      <c r="FJ133" s="1040">
        <f t="shared" si="151"/>
        <v>19875000</v>
      </c>
      <c r="FK133" s="1040">
        <f t="shared" si="151"/>
        <v>19875000</v>
      </c>
      <c r="FL133" s="1040">
        <f t="shared" si="151"/>
        <v>19875000</v>
      </c>
      <c r="FM133" s="1040">
        <f t="shared" si="151"/>
        <v>19875000</v>
      </c>
      <c r="FN133" s="1040">
        <f t="shared" si="151"/>
        <v>19875000</v>
      </c>
      <c r="FO133" s="1040">
        <f t="shared" si="151"/>
        <v>19875000</v>
      </c>
      <c r="FP133" s="1040">
        <f t="shared" si="151"/>
        <v>19875000</v>
      </c>
      <c r="FQ133" s="1040">
        <f t="shared" si="151"/>
        <v>19875000</v>
      </c>
      <c r="FR133" s="1040">
        <f t="shared" si="151"/>
        <v>19875000</v>
      </c>
      <c r="FS133" s="1040">
        <f t="shared" si="151"/>
        <v>19875000</v>
      </c>
      <c r="FT133" s="1040">
        <f t="shared" si="151"/>
        <v>19875000</v>
      </c>
      <c r="FU133" s="1040">
        <f t="shared" ref="FU133:HU133" si="152">+FT133</f>
        <v>19875000</v>
      </c>
      <c r="FV133" s="1040">
        <f t="shared" si="152"/>
        <v>19875000</v>
      </c>
      <c r="FW133" s="1040">
        <f t="shared" si="152"/>
        <v>19875000</v>
      </c>
      <c r="FX133" s="1040">
        <f t="shared" si="152"/>
        <v>19875000</v>
      </c>
      <c r="FY133" s="1040">
        <f t="shared" si="152"/>
        <v>19875000</v>
      </c>
      <c r="FZ133" s="1040">
        <f t="shared" si="152"/>
        <v>19875000</v>
      </c>
      <c r="GA133" s="1040">
        <f t="shared" si="152"/>
        <v>19875000</v>
      </c>
      <c r="GB133" s="1040">
        <f t="shared" si="152"/>
        <v>19875000</v>
      </c>
      <c r="GC133" s="1040">
        <f t="shared" si="152"/>
        <v>19875000</v>
      </c>
      <c r="GD133" s="1040">
        <f t="shared" si="152"/>
        <v>19875000</v>
      </c>
      <c r="GE133" s="1040">
        <f t="shared" si="152"/>
        <v>19875000</v>
      </c>
      <c r="GF133" s="1040">
        <f t="shared" si="152"/>
        <v>19875000</v>
      </c>
      <c r="GG133" s="1040">
        <f t="shared" si="152"/>
        <v>19875000</v>
      </c>
      <c r="GH133" s="1040">
        <f t="shared" si="152"/>
        <v>19875000</v>
      </c>
      <c r="GI133" s="1040">
        <f t="shared" si="152"/>
        <v>19875000</v>
      </c>
      <c r="GJ133" s="1040">
        <f t="shared" si="152"/>
        <v>19875000</v>
      </c>
      <c r="GK133" s="1040">
        <f t="shared" si="152"/>
        <v>19875000</v>
      </c>
      <c r="GL133" s="1040">
        <f t="shared" si="152"/>
        <v>19875000</v>
      </c>
      <c r="GM133" s="1040">
        <f t="shared" si="152"/>
        <v>19875000</v>
      </c>
      <c r="GN133" s="1040">
        <f t="shared" si="152"/>
        <v>19875000</v>
      </c>
      <c r="GO133" s="1040">
        <f t="shared" si="152"/>
        <v>19875000</v>
      </c>
      <c r="GP133" s="1040">
        <f t="shared" si="152"/>
        <v>19875000</v>
      </c>
      <c r="GQ133" s="1040">
        <f t="shared" si="152"/>
        <v>19875000</v>
      </c>
      <c r="GR133" s="1040">
        <f t="shared" si="152"/>
        <v>19875000</v>
      </c>
      <c r="GS133" s="1040">
        <f t="shared" si="152"/>
        <v>19875000</v>
      </c>
      <c r="GT133" s="1040">
        <f t="shared" si="152"/>
        <v>19875000</v>
      </c>
      <c r="GU133" s="1040">
        <f t="shared" si="152"/>
        <v>19875000</v>
      </c>
      <c r="GV133" s="1040">
        <f t="shared" si="152"/>
        <v>19875000</v>
      </c>
      <c r="GW133" s="1040">
        <f t="shared" si="152"/>
        <v>19875000</v>
      </c>
      <c r="GX133" s="1040">
        <f t="shared" si="152"/>
        <v>19875000</v>
      </c>
      <c r="GY133" s="1040">
        <f t="shared" si="152"/>
        <v>19875000</v>
      </c>
      <c r="GZ133" s="1040">
        <f t="shared" si="152"/>
        <v>19875000</v>
      </c>
      <c r="HA133" s="1040">
        <f t="shared" si="152"/>
        <v>19875000</v>
      </c>
      <c r="HB133" s="1040">
        <f t="shared" si="152"/>
        <v>19875000</v>
      </c>
      <c r="HC133" s="1040">
        <f t="shared" si="152"/>
        <v>19875000</v>
      </c>
      <c r="HD133" s="1040">
        <f t="shared" si="152"/>
        <v>19875000</v>
      </c>
      <c r="HE133" s="1040">
        <f t="shared" si="152"/>
        <v>19875000</v>
      </c>
      <c r="HF133" s="1040">
        <f t="shared" si="152"/>
        <v>19875000</v>
      </c>
      <c r="HG133" s="1040">
        <f t="shared" si="152"/>
        <v>19875000</v>
      </c>
      <c r="HH133" s="1040">
        <f t="shared" si="152"/>
        <v>19875000</v>
      </c>
      <c r="HI133" s="1040">
        <f t="shared" si="152"/>
        <v>19875000</v>
      </c>
      <c r="HJ133" s="1040">
        <f t="shared" si="152"/>
        <v>19875000</v>
      </c>
      <c r="HK133" s="1040">
        <f t="shared" si="152"/>
        <v>19875000</v>
      </c>
      <c r="HL133" s="1040">
        <f t="shared" si="152"/>
        <v>19875000</v>
      </c>
      <c r="HM133" s="1040">
        <f t="shared" si="152"/>
        <v>19875000</v>
      </c>
      <c r="HN133" s="1040">
        <f t="shared" si="152"/>
        <v>19875000</v>
      </c>
      <c r="HO133" s="1040">
        <f t="shared" si="152"/>
        <v>19875000</v>
      </c>
      <c r="HP133" s="1040">
        <f t="shared" si="152"/>
        <v>19875000</v>
      </c>
      <c r="HQ133" s="1040">
        <f t="shared" si="152"/>
        <v>19875000</v>
      </c>
      <c r="HR133" s="1040">
        <f t="shared" si="152"/>
        <v>19875000</v>
      </c>
      <c r="HS133" s="1040">
        <f t="shared" si="152"/>
        <v>19875000</v>
      </c>
      <c r="HT133" s="1040">
        <f t="shared" si="152"/>
        <v>19875000</v>
      </c>
      <c r="HU133" s="1040">
        <f t="shared" si="152"/>
        <v>19875000</v>
      </c>
      <c r="HV133" s="1040">
        <f>+(DF132/DF125/30)*4</f>
        <v>2650000</v>
      </c>
      <c r="HW133" s="416"/>
    </row>
    <row r="134" spans="1:231" ht="16.2" thickBot="1" x14ac:dyDescent="0.35">
      <c r="A134" s="278" t="s">
        <v>506</v>
      </c>
      <c r="DF134" s="144">
        <f>+DF133*DF126</f>
        <v>17225000</v>
      </c>
      <c r="DG134" s="144">
        <f t="shared" ref="DG134:FR134" si="153">+DG133*DG126</f>
        <v>19875000</v>
      </c>
      <c r="DH134" s="144">
        <f t="shared" si="153"/>
        <v>19875000</v>
      </c>
      <c r="DI134" s="144">
        <f t="shared" si="153"/>
        <v>19875000</v>
      </c>
      <c r="DJ134" s="144">
        <f t="shared" si="153"/>
        <v>19875000</v>
      </c>
      <c r="DK134" s="144">
        <f t="shared" si="153"/>
        <v>19875000</v>
      </c>
      <c r="DL134" s="144">
        <f t="shared" si="153"/>
        <v>19875000</v>
      </c>
      <c r="DM134" s="144">
        <f t="shared" si="153"/>
        <v>19875000</v>
      </c>
      <c r="DN134" s="144">
        <f t="shared" si="153"/>
        <v>19875000</v>
      </c>
      <c r="DO134" s="144">
        <f t="shared" si="153"/>
        <v>19875000</v>
      </c>
      <c r="DP134" s="144">
        <f t="shared" si="153"/>
        <v>19875000</v>
      </c>
      <c r="DQ134" s="144">
        <f t="shared" si="153"/>
        <v>19875000</v>
      </c>
      <c r="DR134" s="144">
        <f t="shared" si="153"/>
        <v>19875000</v>
      </c>
      <c r="DS134" s="144">
        <f t="shared" si="153"/>
        <v>19875000</v>
      </c>
      <c r="DT134" s="144">
        <f t="shared" si="153"/>
        <v>19875000</v>
      </c>
      <c r="DU134" s="144">
        <f t="shared" si="153"/>
        <v>19875000</v>
      </c>
      <c r="DV134" s="144">
        <f t="shared" si="153"/>
        <v>19875000</v>
      </c>
      <c r="DW134" s="144">
        <f t="shared" si="153"/>
        <v>19875000</v>
      </c>
      <c r="DX134" s="144">
        <f t="shared" si="153"/>
        <v>19875000</v>
      </c>
      <c r="DY134" s="144">
        <f t="shared" si="153"/>
        <v>19875000</v>
      </c>
      <c r="DZ134" s="144">
        <f t="shared" si="153"/>
        <v>19875000</v>
      </c>
      <c r="EA134" s="144">
        <f t="shared" si="153"/>
        <v>19875000</v>
      </c>
      <c r="EB134" s="144">
        <f t="shared" si="153"/>
        <v>19875000</v>
      </c>
      <c r="EC134" s="144">
        <f t="shared" si="153"/>
        <v>19875000</v>
      </c>
      <c r="ED134" s="144">
        <f t="shared" si="153"/>
        <v>16468438.676147878</v>
      </c>
      <c r="EE134" s="144">
        <f t="shared" si="153"/>
        <v>17077799.082008597</v>
      </c>
      <c r="EF134" s="144">
        <f t="shared" si="153"/>
        <v>18695114.95113942</v>
      </c>
      <c r="EG134" s="144">
        <f t="shared" si="153"/>
        <v>17077799.082008597</v>
      </c>
      <c r="EH134" s="144">
        <f t="shared" si="153"/>
        <v>18695114.95113942</v>
      </c>
      <c r="EI134" s="144">
        <f t="shared" si="153"/>
        <v>17077799.082008597</v>
      </c>
      <c r="EJ134" s="144">
        <f t="shared" si="153"/>
        <v>18695114.95113942</v>
      </c>
      <c r="EK134" s="144">
        <f t="shared" si="153"/>
        <v>17077799.082008597</v>
      </c>
      <c r="EL134" s="144">
        <f t="shared" si="153"/>
        <v>18695114.95113942</v>
      </c>
      <c r="EM134" s="144">
        <f t="shared" si="153"/>
        <v>17077799.082008597</v>
      </c>
      <c r="EN134" s="144">
        <f t="shared" si="153"/>
        <v>18695114.95113942</v>
      </c>
      <c r="EO134" s="144">
        <f t="shared" si="153"/>
        <v>17077799.082008597</v>
      </c>
      <c r="EP134" s="144">
        <f t="shared" si="153"/>
        <v>18297182.959597558</v>
      </c>
      <c r="EQ134" s="144">
        <f t="shared" si="153"/>
        <v>16885520.502758335</v>
      </c>
      <c r="ER134" s="144">
        <f t="shared" si="153"/>
        <v>18720175.993281599</v>
      </c>
      <c r="ES134" s="144">
        <f t="shared" si="153"/>
        <v>16885520.502758335</v>
      </c>
      <c r="ET134" s="144">
        <f t="shared" si="153"/>
        <v>18720175.993281599</v>
      </c>
      <c r="EU134" s="144">
        <f t="shared" si="153"/>
        <v>16885520.502758335</v>
      </c>
      <c r="EV134" s="144">
        <f t="shared" si="153"/>
        <v>18720175.993281599</v>
      </c>
      <c r="EW134" s="144">
        <f t="shared" si="153"/>
        <v>16885520.502758335</v>
      </c>
      <c r="EX134" s="144">
        <f t="shared" si="153"/>
        <v>18720175.993281599</v>
      </c>
      <c r="EY134" s="144">
        <f t="shared" si="153"/>
        <v>16885520.502758335</v>
      </c>
      <c r="EZ134" s="144">
        <f t="shared" si="153"/>
        <v>18720175.993281599</v>
      </c>
      <c r="FA134" s="144">
        <f t="shared" si="153"/>
        <v>16885520.502758335</v>
      </c>
      <c r="FB134" s="144">
        <f t="shared" si="153"/>
        <v>18537007.095118716</v>
      </c>
      <c r="FC134" s="144">
        <f t="shared" si="153"/>
        <v>16850574.065943979</v>
      </c>
      <c r="FD134" s="144">
        <f t="shared" si="153"/>
        <v>18794142.672779296</v>
      </c>
      <c r="FE134" s="144">
        <f t="shared" si="153"/>
        <v>16850574.065943979</v>
      </c>
      <c r="FF134" s="144">
        <f t="shared" si="153"/>
        <v>18794142.672779296</v>
      </c>
      <c r="FG134" s="144">
        <f t="shared" si="153"/>
        <v>16850574.065943979</v>
      </c>
      <c r="FH134" s="144">
        <f t="shared" si="153"/>
        <v>18794142.672779296</v>
      </c>
      <c r="FI134" s="144">
        <f t="shared" si="153"/>
        <v>16850574.065943979</v>
      </c>
      <c r="FJ134" s="144">
        <f t="shared" si="153"/>
        <v>18794142.672779296</v>
      </c>
      <c r="FK134" s="144">
        <f t="shared" si="153"/>
        <v>16850574.065943979</v>
      </c>
      <c r="FL134" s="144">
        <f t="shared" si="153"/>
        <v>18794142.672779296</v>
      </c>
      <c r="FM134" s="144">
        <f t="shared" si="153"/>
        <v>16850574.065943979</v>
      </c>
      <c r="FN134" s="144">
        <f t="shared" si="153"/>
        <v>16850574.065943979</v>
      </c>
      <c r="FO134" s="144">
        <f t="shared" si="153"/>
        <v>16850574.065943979</v>
      </c>
      <c r="FP134" s="144">
        <f t="shared" si="153"/>
        <v>16850574.065943979</v>
      </c>
      <c r="FQ134" s="144">
        <f t="shared" si="153"/>
        <v>16850574.065943979</v>
      </c>
      <c r="FR134" s="144">
        <f t="shared" si="153"/>
        <v>16850574.065943979</v>
      </c>
      <c r="FS134" s="144">
        <f t="shared" ref="FS134:HV134" si="154">+FS133*FS126</f>
        <v>16850574.065943979</v>
      </c>
      <c r="FT134" s="144">
        <f t="shared" si="154"/>
        <v>16850574.065943979</v>
      </c>
      <c r="FU134" s="144">
        <f t="shared" si="154"/>
        <v>16850574.065943979</v>
      </c>
      <c r="FV134" s="144">
        <f t="shared" si="154"/>
        <v>16850574.065943979</v>
      </c>
      <c r="FW134" s="144">
        <f t="shared" si="154"/>
        <v>16850574.065943979</v>
      </c>
      <c r="FX134" s="144">
        <f t="shared" si="154"/>
        <v>16850574.065943979</v>
      </c>
      <c r="FY134" s="144">
        <f t="shared" si="154"/>
        <v>16850574.065943979</v>
      </c>
      <c r="FZ134" s="144">
        <f t="shared" si="154"/>
        <v>16850574.065943979</v>
      </c>
      <c r="GA134" s="144">
        <f t="shared" si="154"/>
        <v>16850574.065943979</v>
      </c>
      <c r="GB134" s="144">
        <f t="shared" si="154"/>
        <v>16850574.065943979</v>
      </c>
      <c r="GC134" s="144">
        <f t="shared" si="154"/>
        <v>16850574.065943979</v>
      </c>
      <c r="GD134" s="144">
        <f t="shared" si="154"/>
        <v>16850574.065943979</v>
      </c>
      <c r="GE134" s="144">
        <f t="shared" si="154"/>
        <v>16850574.065943979</v>
      </c>
      <c r="GF134" s="144">
        <f t="shared" si="154"/>
        <v>16850574.065943979</v>
      </c>
      <c r="GG134" s="144">
        <f t="shared" si="154"/>
        <v>16850574.065943979</v>
      </c>
      <c r="GH134" s="144">
        <f t="shared" si="154"/>
        <v>16850574.065943979</v>
      </c>
      <c r="GI134" s="144">
        <f t="shared" si="154"/>
        <v>16850574.065943979</v>
      </c>
      <c r="GJ134" s="144">
        <f t="shared" si="154"/>
        <v>16850574.065943979</v>
      </c>
      <c r="GK134" s="144">
        <f t="shared" si="154"/>
        <v>16850574.065943979</v>
      </c>
      <c r="GL134" s="144">
        <f t="shared" si="154"/>
        <v>16850574.065943979</v>
      </c>
      <c r="GM134" s="144">
        <f t="shared" si="154"/>
        <v>16850574.065943979</v>
      </c>
      <c r="GN134" s="144">
        <f t="shared" si="154"/>
        <v>16850574.065943979</v>
      </c>
      <c r="GO134" s="144">
        <f t="shared" si="154"/>
        <v>16850574.065943979</v>
      </c>
      <c r="GP134" s="144">
        <f t="shared" si="154"/>
        <v>16850574.065943979</v>
      </c>
      <c r="GQ134" s="144">
        <f t="shared" si="154"/>
        <v>16850574.065943979</v>
      </c>
      <c r="GR134" s="144">
        <f t="shared" si="154"/>
        <v>16850574.065943979</v>
      </c>
      <c r="GS134" s="144">
        <f t="shared" si="154"/>
        <v>16850574.065943979</v>
      </c>
      <c r="GT134" s="144">
        <f t="shared" si="154"/>
        <v>16850574.065943979</v>
      </c>
      <c r="GU134" s="144">
        <f t="shared" si="154"/>
        <v>16850574.065943979</v>
      </c>
      <c r="GV134" s="144">
        <f t="shared" si="154"/>
        <v>16850574.065943979</v>
      </c>
      <c r="GW134" s="144">
        <f t="shared" si="154"/>
        <v>16850574.065943979</v>
      </c>
      <c r="GX134" s="144">
        <f t="shared" si="154"/>
        <v>16850574.065943979</v>
      </c>
      <c r="GY134" s="144">
        <f t="shared" si="154"/>
        <v>16850574.065943979</v>
      </c>
      <c r="GZ134" s="144">
        <f t="shared" si="154"/>
        <v>16850574.065943979</v>
      </c>
      <c r="HA134" s="144">
        <f t="shared" si="154"/>
        <v>16850574.065943979</v>
      </c>
      <c r="HB134" s="144">
        <f t="shared" si="154"/>
        <v>16850574.065943979</v>
      </c>
      <c r="HC134" s="144">
        <f t="shared" si="154"/>
        <v>16850574.065943979</v>
      </c>
      <c r="HD134" s="144">
        <f t="shared" si="154"/>
        <v>16850574.065943979</v>
      </c>
      <c r="HE134" s="144">
        <f t="shared" si="154"/>
        <v>16850574.065943979</v>
      </c>
      <c r="HF134" s="144">
        <f t="shared" si="154"/>
        <v>16850574.065943979</v>
      </c>
      <c r="HG134" s="144">
        <f t="shared" si="154"/>
        <v>16850574.065943979</v>
      </c>
      <c r="HH134" s="144">
        <f t="shared" si="154"/>
        <v>16850574.065943979</v>
      </c>
      <c r="HI134" s="144">
        <f t="shared" si="154"/>
        <v>16850574.065943979</v>
      </c>
      <c r="HJ134" s="144">
        <f t="shared" si="154"/>
        <v>16850574.065943979</v>
      </c>
      <c r="HK134" s="144">
        <f t="shared" si="154"/>
        <v>16850574.065943979</v>
      </c>
      <c r="HL134" s="144">
        <f t="shared" si="154"/>
        <v>16850574.065943979</v>
      </c>
      <c r="HM134" s="144">
        <f t="shared" si="154"/>
        <v>16850574.065943979</v>
      </c>
      <c r="HN134" s="144">
        <f t="shared" si="154"/>
        <v>16850574.065943979</v>
      </c>
      <c r="HO134" s="144">
        <f t="shared" si="154"/>
        <v>16850574.065943979</v>
      </c>
      <c r="HP134" s="144">
        <f t="shared" si="154"/>
        <v>16850574.065943979</v>
      </c>
      <c r="HQ134" s="144">
        <f t="shared" si="154"/>
        <v>16850574.065943979</v>
      </c>
      <c r="HR134" s="144">
        <f t="shared" si="154"/>
        <v>16850574.065943979</v>
      </c>
      <c r="HS134" s="144">
        <f t="shared" si="154"/>
        <v>16850574.065943979</v>
      </c>
      <c r="HT134" s="144">
        <f t="shared" si="154"/>
        <v>16850574.065943979</v>
      </c>
      <c r="HU134" s="144">
        <f t="shared" si="154"/>
        <v>16850574.065943979</v>
      </c>
      <c r="HV134" s="144">
        <f t="shared" si="154"/>
        <v>2246743.2087925305</v>
      </c>
      <c r="HW134" s="416"/>
    </row>
    <row r="135" spans="1:231" ht="16.2" thickBot="1" x14ac:dyDescent="0.35">
      <c r="A135" s="279" t="s">
        <v>507</v>
      </c>
      <c r="DF135" s="144">
        <f>+DF133*DF127</f>
        <v>0</v>
      </c>
      <c r="DG135" s="144">
        <f t="shared" ref="DG135:FR135" si="155">+DG133*DG127</f>
        <v>0</v>
      </c>
      <c r="DH135" s="144">
        <f t="shared" si="155"/>
        <v>0</v>
      </c>
      <c r="DI135" s="144">
        <f t="shared" si="155"/>
        <v>0</v>
      </c>
      <c r="DJ135" s="144">
        <f t="shared" si="155"/>
        <v>0</v>
      </c>
      <c r="DK135" s="144">
        <f t="shared" si="155"/>
        <v>0</v>
      </c>
      <c r="DL135" s="144">
        <f t="shared" si="155"/>
        <v>0</v>
      </c>
      <c r="DM135" s="144">
        <f t="shared" si="155"/>
        <v>0</v>
      </c>
      <c r="DN135" s="144">
        <f t="shared" si="155"/>
        <v>0</v>
      </c>
      <c r="DO135" s="144">
        <f t="shared" si="155"/>
        <v>0</v>
      </c>
      <c r="DP135" s="144">
        <f t="shared" si="155"/>
        <v>0</v>
      </c>
      <c r="DQ135" s="144">
        <f t="shared" si="155"/>
        <v>0</v>
      </c>
      <c r="DR135" s="144">
        <f t="shared" si="155"/>
        <v>0</v>
      </c>
      <c r="DS135" s="144">
        <f t="shared" si="155"/>
        <v>0</v>
      </c>
      <c r="DT135" s="144">
        <f t="shared" si="155"/>
        <v>0</v>
      </c>
      <c r="DU135" s="144">
        <f t="shared" si="155"/>
        <v>0</v>
      </c>
      <c r="DV135" s="144">
        <f t="shared" si="155"/>
        <v>0</v>
      </c>
      <c r="DW135" s="144">
        <f t="shared" si="155"/>
        <v>0</v>
      </c>
      <c r="DX135" s="144">
        <f t="shared" si="155"/>
        <v>0</v>
      </c>
      <c r="DY135" s="144">
        <f t="shared" si="155"/>
        <v>0</v>
      </c>
      <c r="DZ135" s="144">
        <f t="shared" si="155"/>
        <v>0</v>
      </c>
      <c r="EA135" s="144">
        <f t="shared" si="155"/>
        <v>0</v>
      </c>
      <c r="EB135" s="144">
        <f t="shared" si="155"/>
        <v>0</v>
      </c>
      <c r="EC135" s="144">
        <f t="shared" si="155"/>
        <v>0</v>
      </c>
      <c r="ED135" s="144">
        <f t="shared" si="155"/>
        <v>3406561.3238521232</v>
      </c>
      <c r="EE135" s="144">
        <f t="shared" si="155"/>
        <v>2797200.9179914044</v>
      </c>
      <c r="EF135" s="144">
        <f t="shared" si="155"/>
        <v>1179885.0488605811</v>
      </c>
      <c r="EG135" s="144">
        <f t="shared" si="155"/>
        <v>2797200.9179914044</v>
      </c>
      <c r="EH135" s="144">
        <f t="shared" si="155"/>
        <v>1179885.0488605811</v>
      </c>
      <c r="EI135" s="144">
        <f t="shared" si="155"/>
        <v>2797200.9179914044</v>
      </c>
      <c r="EJ135" s="144">
        <f t="shared" si="155"/>
        <v>1179885.0488605811</v>
      </c>
      <c r="EK135" s="144">
        <f t="shared" si="155"/>
        <v>2797200.9179914044</v>
      </c>
      <c r="EL135" s="144">
        <f t="shared" si="155"/>
        <v>1179885.0488605811</v>
      </c>
      <c r="EM135" s="144">
        <f t="shared" si="155"/>
        <v>2797200.9179914044</v>
      </c>
      <c r="EN135" s="144">
        <f t="shared" si="155"/>
        <v>1179885.0488605811</v>
      </c>
      <c r="EO135" s="144">
        <f t="shared" si="155"/>
        <v>2797200.9179914044</v>
      </c>
      <c r="EP135" s="144">
        <f t="shared" si="155"/>
        <v>1577817.040402442</v>
      </c>
      <c r="EQ135" s="144">
        <f t="shared" si="155"/>
        <v>2989479.4972416637</v>
      </c>
      <c r="ER135" s="144">
        <f t="shared" si="155"/>
        <v>1154824.0067184013</v>
      </c>
      <c r="ES135" s="144">
        <f t="shared" si="155"/>
        <v>2989479.4972416637</v>
      </c>
      <c r="ET135" s="144">
        <f t="shared" si="155"/>
        <v>1154824.0067184013</v>
      </c>
      <c r="EU135" s="144">
        <f t="shared" si="155"/>
        <v>2989479.4972416637</v>
      </c>
      <c r="EV135" s="144">
        <f t="shared" si="155"/>
        <v>1154824.0067184013</v>
      </c>
      <c r="EW135" s="144">
        <f t="shared" si="155"/>
        <v>2989479.4972416637</v>
      </c>
      <c r="EX135" s="144">
        <f t="shared" si="155"/>
        <v>1154824.0067184013</v>
      </c>
      <c r="EY135" s="144">
        <f t="shared" si="155"/>
        <v>2989479.4972416637</v>
      </c>
      <c r="EZ135" s="144">
        <f t="shared" si="155"/>
        <v>1154824.0067184013</v>
      </c>
      <c r="FA135" s="144">
        <f t="shared" si="155"/>
        <v>2989479.4972416637</v>
      </c>
      <c r="FB135" s="144">
        <f t="shared" si="155"/>
        <v>1337992.9048812862</v>
      </c>
      <c r="FC135" s="144">
        <f t="shared" si="155"/>
        <v>3024425.9340560199</v>
      </c>
      <c r="FD135" s="144">
        <f t="shared" si="155"/>
        <v>1080857.3272207053</v>
      </c>
      <c r="FE135" s="144">
        <f t="shared" si="155"/>
        <v>3024425.9340560199</v>
      </c>
      <c r="FF135" s="144">
        <f t="shared" si="155"/>
        <v>1080857.3272207053</v>
      </c>
      <c r="FG135" s="144">
        <f t="shared" si="155"/>
        <v>3024425.9340560199</v>
      </c>
      <c r="FH135" s="144">
        <f t="shared" si="155"/>
        <v>1080857.3272207053</v>
      </c>
      <c r="FI135" s="144">
        <f t="shared" si="155"/>
        <v>3024425.9340560199</v>
      </c>
      <c r="FJ135" s="144">
        <f t="shared" si="155"/>
        <v>1080857.3272207053</v>
      </c>
      <c r="FK135" s="144">
        <f t="shared" si="155"/>
        <v>3024425.9340560199</v>
      </c>
      <c r="FL135" s="144">
        <f t="shared" si="155"/>
        <v>1080857.3272207053</v>
      </c>
      <c r="FM135" s="144">
        <f t="shared" si="155"/>
        <v>3024425.9340560199</v>
      </c>
      <c r="FN135" s="144">
        <f t="shared" si="155"/>
        <v>3024425.9340560199</v>
      </c>
      <c r="FO135" s="144">
        <f t="shared" si="155"/>
        <v>3024425.9340560199</v>
      </c>
      <c r="FP135" s="144">
        <f t="shared" si="155"/>
        <v>3024425.9340560199</v>
      </c>
      <c r="FQ135" s="144">
        <f t="shared" si="155"/>
        <v>3024425.9340560199</v>
      </c>
      <c r="FR135" s="144">
        <f t="shared" si="155"/>
        <v>3024425.9340560199</v>
      </c>
      <c r="FS135" s="144">
        <f t="shared" ref="FS135:HV135" si="156">+FS133*FS127</f>
        <v>3024425.9340560199</v>
      </c>
      <c r="FT135" s="144">
        <f t="shared" si="156"/>
        <v>3024425.9340560199</v>
      </c>
      <c r="FU135" s="144">
        <f t="shared" si="156"/>
        <v>3024425.9340560199</v>
      </c>
      <c r="FV135" s="144">
        <f t="shared" si="156"/>
        <v>3024425.9340560199</v>
      </c>
      <c r="FW135" s="144">
        <f t="shared" si="156"/>
        <v>3024425.9340560199</v>
      </c>
      <c r="FX135" s="144">
        <f t="shared" si="156"/>
        <v>3024425.9340560199</v>
      </c>
      <c r="FY135" s="144">
        <f t="shared" si="156"/>
        <v>3024425.9340560199</v>
      </c>
      <c r="FZ135" s="144">
        <f t="shared" si="156"/>
        <v>3024425.9340560199</v>
      </c>
      <c r="GA135" s="144">
        <f t="shared" si="156"/>
        <v>3024425.9340560199</v>
      </c>
      <c r="GB135" s="144">
        <f t="shared" si="156"/>
        <v>3024425.9340560199</v>
      </c>
      <c r="GC135" s="144">
        <f t="shared" si="156"/>
        <v>3024425.9340560199</v>
      </c>
      <c r="GD135" s="144">
        <f t="shared" si="156"/>
        <v>3024425.9340560199</v>
      </c>
      <c r="GE135" s="144">
        <f t="shared" si="156"/>
        <v>3024425.9340560199</v>
      </c>
      <c r="GF135" s="144">
        <f t="shared" si="156"/>
        <v>3024425.9340560199</v>
      </c>
      <c r="GG135" s="144">
        <f t="shared" si="156"/>
        <v>3024425.9340560199</v>
      </c>
      <c r="GH135" s="144">
        <f t="shared" si="156"/>
        <v>3024425.9340560199</v>
      </c>
      <c r="GI135" s="144">
        <f t="shared" si="156"/>
        <v>3024425.9340560199</v>
      </c>
      <c r="GJ135" s="144">
        <f t="shared" si="156"/>
        <v>3024425.9340560199</v>
      </c>
      <c r="GK135" s="144">
        <f t="shared" si="156"/>
        <v>3024425.9340560199</v>
      </c>
      <c r="GL135" s="144">
        <f t="shared" si="156"/>
        <v>3024425.9340560199</v>
      </c>
      <c r="GM135" s="144">
        <f t="shared" si="156"/>
        <v>3024425.9340560199</v>
      </c>
      <c r="GN135" s="144">
        <f t="shared" si="156"/>
        <v>3024425.9340560199</v>
      </c>
      <c r="GO135" s="144">
        <f t="shared" si="156"/>
        <v>3024425.9340560199</v>
      </c>
      <c r="GP135" s="144">
        <f t="shared" si="156"/>
        <v>3024425.9340560199</v>
      </c>
      <c r="GQ135" s="144">
        <f t="shared" si="156"/>
        <v>3024425.9340560199</v>
      </c>
      <c r="GR135" s="144">
        <f t="shared" si="156"/>
        <v>3024425.9340560199</v>
      </c>
      <c r="GS135" s="144">
        <f t="shared" si="156"/>
        <v>3024425.9340560199</v>
      </c>
      <c r="GT135" s="144">
        <f t="shared" si="156"/>
        <v>3024425.9340560199</v>
      </c>
      <c r="GU135" s="144">
        <f t="shared" si="156"/>
        <v>3024425.9340560199</v>
      </c>
      <c r="GV135" s="144">
        <f t="shared" si="156"/>
        <v>3024425.9340560199</v>
      </c>
      <c r="GW135" s="144">
        <f t="shared" si="156"/>
        <v>3024425.9340560199</v>
      </c>
      <c r="GX135" s="144">
        <f t="shared" si="156"/>
        <v>3024425.9340560199</v>
      </c>
      <c r="GY135" s="144">
        <f t="shared" si="156"/>
        <v>3024425.9340560199</v>
      </c>
      <c r="GZ135" s="144">
        <f t="shared" si="156"/>
        <v>3024425.9340560199</v>
      </c>
      <c r="HA135" s="144">
        <f t="shared" si="156"/>
        <v>3024425.9340560199</v>
      </c>
      <c r="HB135" s="144">
        <f t="shared" si="156"/>
        <v>3024425.9340560199</v>
      </c>
      <c r="HC135" s="144">
        <f t="shared" si="156"/>
        <v>3024425.9340560199</v>
      </c>
      <c r="HD135" s="144">
        <f t="shared" si="156"/>
        <v>3024425.9340560199</v>
      </c>
      <c r="HE135" s="144">
        <f t="shared" si="156"/>
        <v>3024425.9340560199</v>
      </c>
      <c r="HF135" s="144">
        <f t="shared" si="156"/>
        <v>3024425.9340560199</v>
      </c>
      <c r="HG135" s="144">
        <f t="shared" si="156"/>
        <v>3024425.9340560199</v>
      </c>
      <c r="HH135" s="144">
        <f t="shared" si="156"/>
        <v>3024425.9340560199</v>
      </c>
      <c r="HI135" s="144">
        <f t="shared" si="156"/>
        <v>3024425.9340560199</v>
      </c>
      <c r="HJ135" s="144">
        <f t="shared" si="156"/>
        <v>3024425.9340560199</v>
      </c>
      <c r="HK135" s="144">
        <f t="shared" si="156"/>
        <v>3024425.9340560199</v>
      </c>
      <c r="HL135" s="144">
        <f t="shared" si="156"/>
        <v>3024425.9340560199</v>
      </c>
      <c r="HM135" s="144">
        <f t="shared" si="156"/>
        <v>3024425.9340560199</v>
      </c>
      <c r="HN135" s="144">
        <f t="shared" si="156"/>
        <v>3024425.9340560199</v>
      </c>
      <c r="HO135" s="144">
        <f t="shared" si="156"/>
        <v>3024425.9340560199</v>
      </c>
      <c r="HP135" s="144">
        <f t="shared" si="156"/>
        <v>3024425.9340560199</v>
      </c>
      <c r="HQ135" s="144">
        <f t="shared" si="156"/>
        <v>3024425.9340560199</v>
      </c>
      <c r="HR135" s="144">
        <f t="shared" si="156"/>
        <v>3024425.9340560199</v>
      </c>
      <c r="HS135" s="144">
        <f t="shared" si="156"/>
        <v>3024425.9340560199</v>
      </c>
      <c r="HT135" s="144">
        <f t="shared" si="156"/>
        <v>3024425.9340560199</v>
      </c>
      <c r="HU135" s="144">
        <f t="shared" si="156"/>
        <v>3024425.9340560199</v>
      </c>
      <c r="HV135" s="144">
        <f t="shared" si="156"/>
        <v>403256.7912074693</v>
      </c>
      <c r="HW135" s="416"/>
    </row>
    <row r="136" spans="1:231" x14ac:dyDescent="0.3">
      <c r="DF136" s="119"/>
      <c r="DG136" s="119"/>
      <c r="DH136" s="119"/>
      <c r="DI136" s="119"/>
      <c r="DJ136" s="119"/>
      <c r="DK136" s="119"/>
      <c r="DL136" s="119"/>
      <c r="DM136" s="119"/>
      <c r="DN136" s="119"/>
      <c r="DO136" s="119"/>
      <c r="DP136" s="119"/>
      <c r="DQ136" s="119"/>
      <c r="DR136" s="119"/>
      <c r="DS136" s="119"/>
      <c r="DT136" s="119"/>
      <c r="DU136" s="119"/>
      <c r="DV136" s="119"/>
      <c r="DW136" s="119"/>
      <c r="DX136" s="119"/>
      <c r="DY136" s="119"/>
      <c r="DZ136" s="119"/>
      <c r="EA136" s="119"/>
      <c r="EB136" s="119"/>
      <c r="EC136" s="119"/>
      <c r="ED136" s="119"/>
      <c r="EE136" s="119"/>
      <c r="EF136" s="119"/>
      <c r="EG136" s="119"/>
      <c r="EH136" s="119"/>
      <c r="EI136" s="119"/>
      <c r="EJ136" s="119"/>
      <c r="EK136" s="119"/>
      <c r="EL136" s="119"/>
      <c r="EM136" s="119"/>
      <c r="EN136" s="119"/>
      <c r="EO136" s="119"/>
      <c r="EP136" s="119"/>
      <c r="EQ136" s="119"/>
      <c r="ER136" s="119"/>
      <c r="ES136" s="119"/>
      <c r="ET136" s="119"/>
      <c r="EU136" s="119"/>
      <c r="EV136" s="119"/>
      <c r="EW136" s="119"/>
      <c r="EX136" s="119"/>
      <c r="EY136" s="119"/>
      <c r="EZ136" s="119"/>
      <c r="FA136" s="119"/>
      <c r="FB136" s="119"/>
      <c r="FC136" s="119"/>
      <c r="FD136" s="119"/>
      <c r="FE136" s="119"/>
      <c r="FF136" s="119"/>
      <c r="FG136" s="119"/>
      <c r="FH136" s="119"/>
      <c r="FI136" s="119"/>
      <c r="FJ136" s="119"/>
      <c r="FK136" s="119"/>
      <c r="FL136" s="119"/>
      <c r="FM136" s="119"/>
      <c r="FN136" s="119"/>
      <c r="FO136" s="119"/>
      <c r="FP136" s="119"/>
      <c r="FQ136" s="119"/>
      <c r="FR136" s="119"/>
      <c r="FS136" s="119"/>
      <c r="FT136" s="119"/>
      <c r="FU136" s="119"/>
      <c r="FV136" s="119"/>
      <c r="FW136" s="119"/>
      <c r="FX136" s="119"/>
      <c r="FY136" s="119"/>
      <c r="FZ136" s="119"/>
      <c r="GA136" s="119"/>
      <c r="GB136" s="119"/>
      <c r="GC136" s="119"/>
      <c r="GD136" s="119"/>
      <c r="GE136" s="119"/>
      <c r="GF136" s="119"/>
      <c r="GG136" s="119"/>
      <c r="GH136" s="119"/>
      <c r="GI136" s="119"/>
      <c r="GJ136" s="119"/>
      <c r="GK136" s="119"/>
      <c r="GL136" s="119"/>
      <c r="GM136" s="119"/>
      <c r="GN136" s="119"/>
      <c r="GO136" s="119"/>
      <c r="GP136" s="119"/>
      <c r="GQ136" s="119"/>
      <c r="GR136" s="119"/>
      <c r="GS136" s="119"/>
      <c r="GT136" s="119"/>
      <c r="GU136" s="119"/>
      <c r="GV136" s="119"/>
      <c r="GW136" s="119"/>
      <c r="GX136" s="119"/>
      <c r="GY136" s="119"/>
      <c r="GZ136" s="119"/>
      <c r="HA136" s="119"/>
      <c r="HB136" s="119"/>
      <c r="HC136" s="119"/>
      <c r="HD136" s="119"/>
      <c r="HE136" s="119"/>
      <c r="HF136" s="119"/>
      <c r="HG136" s="119"/>
      <c r="HH136" s="119"/>
      <c r="HI136" s="119"/>
      <c r="HJ136" s="119"/>
      <c r="HK136" s="119"/>
      <c r="HL136" s="119"/>
      <c r="HM136" s="119"/>
      <c r="HN136" s="119"/>
      <c r="HO136" s="119"/>
      <c r="HP136" s="119"/>
      <c r="HQ136" s="119"/>
      <c r="HR136" s="119"/>
      <c r="HS136" s="119"/>
      <c r="HT136" s="119"/>
      <c r="HU136" s="119"/>
      <c r="HV136" s="119"/>
      <c r="HW136" s="416"/>
    </row>
    <row r="137" spans="1:231" x14ac:dyDescent="0.3">
      <c r="A137" s="5" t="s">
        <v>534</v>
      </c>
      <c r="DF137" s="119">
        <f>+DF133-DF134-DF135</f>
        <v>0</v>
      </c>
      <c r="DG137" s="119">
        <f t="shared" ref="DG137:FR137" si="157">+DG133-DG134-DG135</f>
        <v>0</v>
      </c>
      <c r="DH137" s="119">
        <f t="shared" si="157"/>
        <v>0</v>
      </c>
      <c r="DI137" s="119">
        <f t="shared" si="157"/>
        <v>0</v>
      </c>
      <c r="DJ137" s="119">
        <f t="shared" si="157"/>
        <v>0</v>
      </c>
      <c r="DK137" s="119">
        <f t="shared" si="157"/>
        <v>0</v>
      </c>
      <c r="DL137" s="119">
        <f t="shared" si="157"/>
        <v>0</v>
      </c>
      <c r="DM137" s="119">
        <f t="shared" si="157"/>
        <v>0</v>
      </c>
      <c r="DN137" s="119">
        <f t="shared" si="157"/>
        <v>0</v>
      </c>
      <c r="DO137" s="119">
        <f t="shared" si="157"/>
        <v>0</v>
      </c>
      <c r="DP137" s="119">
        <f t="shared" si="157"/>
        <v>0</v>
      </c>
      <c r="DQ137" s="119">
        <f t="shared" si="157"/>
        <v>0</v>
      </c>
      <c r="DR137" s="119">
        <f t="shared" si="157"/>
        <v>0</v>
      </c>
      <c r="DS137" s="119">
        <f t="shared" si="157"/>
        <v>0</v>
      </c>
      <c r="DT137" s="119">
        <f t="shared" si="157"/>
        <v>0</v>
      </c>
      <c r="DU137" s="119">
        <f t="shared" si="157"/>
        <v>0</v>
      </c>
      <c r="DV137" s="119">
        <f t="shared" si="157"/>
        <v>0</v>
      </c>
      <c r="DW137" s="119">
        <f t="shared" si="157"/>
        <v>0</v>
      </c>
      <c r="DX137" s="119">
        <f t="shared" si="157"/>
        <v>0</v>
      </c>
      <c r="DY137" s="119">
        <f t="shared" si="157"/>
        <v>0</v>
      </c>
      <c r="DZ137" s="119">
        <f t="shared" si="157"/>
        <v>0</v>
      </c>
      <c r="EA137" s="119">
        <f t="shared" si="157"/>
        <v>0</v>
      </c>
      <c r="EB137" s="119">
        <f t="shared" si="157"/>
        <v>0</v>
      </c>
      <c r="EC137" s="119">
        <f t="shared" si="157"/>
        <v>0</v>
      </c>
      <c r="ED137" s="119">
        <f t="shared" si="157"/>
        <v>0</v>
      </c>
      <c r="EE137" s="119">
        <f t="shared" si="157"/>
        <v>0</v>
      </c>
      <c r="EF137" s="119">
        <f t="shared" si="157"/>
        <v>0</v>
      </c>
      <c r="EG137" s="119">
        <f t="shared" si="157"/>
        <v>0</v>
      </c>
      <c r="EH137" s="119">
        <f t="shared" si="157"/>
        <v>0</v>
      </c>
      <c r="EI137" s="119">
        <f t="shared" si="157"/>
        <v>0</v>
      </c>
      <c r="EJ137" s="119">
        <f t="shared" si="157"/>
        <v>0</v>
      </c>
      <c r="EK137" s="119">
        <f t="shared" si="157"/>
        <v>0</v>
      </c>
      <c r="EL137" s="119">
        <f t="shared" si="157"/>
        <v>0</v>
      </c>
      <c r="EM137" s="119">
        <f t="shared" si="157"/>
        <v>0</v>
      </c>
      <c r="EN137" s="119">
        <f t="shared" si="157"/>
        <v>0</v>
      </c>
      <c r="EO137" s="119">
        <f t="shared" si="157"/>
        <v>0</v>
      </c>
      <c r="EP137" s="119">
        <f t="shared" si="157"/>
        <v>0</v>
      </c>
      <c r="EQ137" s="119">
        <f t="shared" si="157"/>
        <v>0</v>
      </c>
      <c r="ER137" s="119">
        <f t="shared" si="157"/>
        <v>0</v>
      </c>
      <c r="ES137" s="119">
        <f t="shared" si="157"/>
        <v>0</v>
      </c>
      <c r="ET137" s="119">
        <f t="shared" si="157"/>
        <v>0</v>
      </c>
      <c r="EU137" s="119">
        <f t="shared" si="157"/>
        <v>0</v>
      </c>
      <c r="EV137" s="119">
        <f t="shared" si="157"/>
        <v>0</v>
      </c>
      <c r="EW137" s="119">
        <f t="shared" si="157"/>
        <v>0</v>
      </c>
      <c r="EX137" s="119">
        <f t="shared" si="157"/>
        <v>0</v>
      </c>
      <c r="EY137" s="119">
        <f t="shared" si="157"/>
        <v>0</v>
      </c>
      <c r="EZ137" s="119">
        <f t="shared" si="157"/>
        <v>0</v>
      </c>
      <c r="FA137" s="119">
        <f t="shared" si="157"/>
        <v>0</v>
      </c>
      <c r="FB137" s="119">
        <f t="shared" si="157"/>
        <v>-2.5611370801925659E-9</v>
      </c>
      <c r="FC137" s="119">
        <f t="shared" si="157"/>
        <v>0</v>
      </c>
      <c r="FD137" s="119">
        <f t="shared" si="157"/>
        <v>0</v>
      </c>
      <c r="FE137" s="119">
        <f t="shared" si="157"/>
        <v>0</v>
      </c>
      <c r="FF137" s="119">
        <f t="shared" si="157"/>
        <v>0</v>
      </c>
      <c r="FG137" s="119">
        <f t="shared" si="157"/>
        <v>0</v>
      </c>
      <c r="FH137" s="119">
        <f t="shared" si="157"/>
        <v>0</v>
      </c>
      <c r="FI137" s="119">
        <f t="shared" si="157"/>
        <v>0</v>
      </c>
      <c r="FJ137" s="119">
        <f t="shared" si="157"/>
        <v>0</v>
      </c>
      <c r="FK137" s="119">
        <f t="shared" si="157"/>
        <v>0</v>
      </c>
      <c r="FL137" s="119">
        <f t="shared" si="157"/>
        <v>0</v>
      </c>
      <c r="FM137" s="119">
        <f t="shared" si="157"/>
        <v>0</v>
      </c>
      <c r="FN137" s="119">
        <f t="shared" si="157"/>
        <v>0</v>
      </c>
      <c r="FO137" s="119">
        <f t="shared" si="157"/>
        <v>0</v>
      </c>
      <c r="FP137" s="119">
        <f t="shared" si="157"/>
        <v>0</v>
      </c>
      <c r="FQ137" s="119">
        <f t="shared" si="157"/>
        <v>0</v>
      </c>
      <c r="FR137" s="119">
        <f t="shared" si="157"/>
        <v>0</v>
      </c>
      <c r="FS137" s="119">
        <f t="shared" ref="FS137:HV137" si="158">+FS133-FS134-FS135</f>
        <v>0</v>
      </c>
      <c r="FT137" s="119">
        <f t="shared" si="158"/>
        <v>0</v>
      </c>
      <c r="FU137" s="119">
        <f t="shared" si="158"/>
        <v>0</v>
      </c>
      <c r="FV137" s="119">
        <f t="shared" si="158"/>
        <v>0</v>
      </c>
      <c r="FW137" s="119">
        <f t="shared" si="158"/>
        <v>0</v>
      </c>
      <c r="FX137" s="119">
        <f t="shared" si="158"/>
        <v>0</v>
      </c>
      <c r="FY137" s="119">
        <f t="shared" si="158"/>
        <v>0</v>
      </c>
      <c r="FZ137" s="119">
        <f t="shared" si="158"/>
        <v>0</v>
      </c>
      <c r="GA137" s="119">
        <f t="shared" si="158"/>
        <v>0</v>
      </c>
      <c r="GB137" s="119">
        <f t="shared" si="158"/>
        <v>0</v>
      </c>
      <c r="GC137" s="119">
        <f t="shared" si="158"/>
        <v>0</v>
      </c>
      <c r="GD137" s="119">
        <f t="shared" si="158"/>
        <v>0</v>
      </c>
      <c r="GE137" s="119">
        <f t="shared" si="158"/>
        <v>0</v>
      </c>
      <c r="GF137" s="119">
        <f t="shared" si="158"/>
        <v>0</v>
      </c>
      <c r="GG137" s="119">
        <f t="shared" si="158"/>
        <v>0</v>
      </c>
      <c r="GH137" s="119">
        <f t="shared" si="158"/>
        <v>0</v>
      </c>
      <c r="GI137" s="119">
        <f t="shared" si="158"/>
        <v>0</v>
      </c>
      <c r="GJ137" s="119">
        <f t="shared" si="158"/>
        <v>0</v>
      </c>
      <c r="GK137" s="119">
        <f t="shared" si="158"/>
        <v>0</v>
      </c>
      <c r="GL137" s="119">
        <f t="shared" si="158"/>
        <v>0</v>
      </c>
      <c r="GM137" s="119">
        <f t="shared" si="158"/>
        <v>0</v>
      </c>
      <c r="GN137" s="119">
        <f t="shared" si="158"/>
        <v>0</v>
      </c>
      <c r="GO137" s="119">
        <f t="shared" si="158"/>
        <v>0</v>
      </c>
      <c r="GP137" s="119">
        <f t="shared" si="158"/>
        <v>0</v>
      </c>
      <c r="GQ137" s="119">
        <f t="shared" si="158"/>
        <v>0</v>
      </c>
      <c r="GR137" s="119">
        <f t="shared" si="158"/>
        <v>0</v>
      </c>
      <c r="GS137" s="119">
        <f t="shared" si="158"/>
        <v>0</v>
      </c>
      <c r="GT137" s="119">
        <f t="shared" si="158"/>
        <v>0</v>
      </c>
      <c r="GU137" s="119">
        <f t="shared" si="158"/>
        <v>0</v>
      </c>
      <c r="GV137" s="119">
        <f t="shared" si="158"/>
        <v>0</v>
      </c>
      <c r="GW137" s="119">
        <f t="shared" si="158"/>
        <v>0</v>
      </c>
      <c r="GX137" s="119">
        <f t="shared" si="158"/>
        <v>0</v>
      </c>
      <c r="GY137" s="119">
        <f t="shared" si="158"/>
        <v>0</v>
      </c>
      <c r="GZ137" s="119">
        <f t="shared" si="158"/>
        <v>0</v>
      </c>
      <c r="HA137" s="119">
        <f t="shared" si="158"/>
        <v>0</v>
      </c>
      <c r="HB137" s="119">
        <f t="shared" si="158"/>
        <v>0</v>
      </c>
      <c r="HC137" s="119">
        <f t="shared" si="158"/>
        <v>0</v>
      </c>
      <c r="HD137" s="119">
        <f t="shared" si="158"/>
        <v>0</v>
      </c>
      <c r="HE137" s="119">
        <f t="shared" si="158"/>
        <v>0</v>
      </c>
      <c r="HF137" s="119">
        <f t="shared" si="158"/>
        <v>0</v>
      </c>
      <c r="HG137" s="119">
        <f t="shared" si="158"/>
        <v>0</v>
      </c>
      <c r="HH137" s="119">
        <f t="shared" si="158"/>
        <v>0</v>
      </c>
      <c r="HI137" s="119">
        <f t="shared" si="158"/>
        <v>0</v>
      </c>
      <c r="HJ137" s="119">
        <f t="shared" si="158"/>
        <v>0</v>
      </c>
      <c r="HK137" s="119">
        <f t="shared" si="158"/>
        <v>0</v>
      </c>
      <c r="HL137" s="119">
        <f t="shared" si="158"/>
        <v>0</v>
      </c>
      <c r="HM137" s="119">
        <f t="shared" si="158"/>
        <v>0</v>
      </c>
      <c r="HN137" s="119">
        <f t="shared" si="158"/>
        <v>0</v>
      </c>
      <c r="HO137" s="119">
        <f t="shared" si="158"/>
        <v>0</v>
      </c>
      <c r="HP137" s="119">
        <f t="shared" si="158"/>
        <v>0</v>
      </c>
      <c r="HQ137" s="119">
        <f t="shared" si="158"/>
        <v>0</v>
      </c>
      <c r="HR137" s="119">
        <f t="shared" si="158"/>
        <v>0</v>
      </c>
      <c r="HS137" s="119">
        <f t="shared" si="158"/>
        <v>0</v>
      </c>
      <c r="HT137" s="119">
        <f t="shared" si="158"/>
        <v>0</v>
      </c>
      <c r="HU137" s="119">
        <f t="shared" si="158"/>
        <v>0</v>
      </c>
      <c r="HV137" s="119">
        <f t="shared" si="158"/>
        <v>0</v>
      </c>
      <c r="HW137" s="416"/>
    </row>
    <row r="139" spans="1:231" x14ac:dyDescent="0.3">
      <c r="A139" s="768" t="s">
        <v>785</v>
      </c>
    </row>
    <row r="141" spans="1:231" ht="16.2" thickBot="1" x14ac:dyDescent="0.35">
      <c r="A141" s="5" t="s">
        <v>786</v>
      </c>
      <c r="DF141" s="128">
        <v>1</v>
      </c>
    </row>
    <row r="142" spans="1:231" ht="16.2" thickBot="1" x14ac:dyDescent="0.35">
      <c r="A142" s="5" t="s">
        <v>787</v>
      </c>
      <c r="DF142" s="1055">
        <v>0.10199999999999999</v>
      </c>
      <c r="DR142" s="338">
        <v>0.105</v>
      </c>
      <c r="ED142" s="338">
        <v>0.106</v>
      </c>
      <c r="EP142" s="338">
        <v>0.111</v>
      </c>
      <c r="FB142" s="338">
        <v>0.112</v>
      </c>
    </row>
    <row r="143" spans="1:231" ht="16.2" thickBot="1" x14ac:dyDescent="0.35">
      <c r="A143" s="5" t="s">
        <v>788</v>
      </c>
      <c r="DF143" s="1082">
        <f>+SUM(SCI!C3:N3)*DF142</f>
        <v>1776774143.7568069</v>
      </c>
      <c r="DG143" s="166"/>
      <c r="DR143" s="2">
        <f>+SUM(SCI!O3:Z3)*DR142</f>
        <v>3268481769.6971598</v>
      </c>
      <c r="ED143" s="2">
        <f>+SUM(SCI!AA3:AL3)*ED142</f>
        <v>3934034982.6496701</v>
      </c>
      <c r="EP143" s="2">
        <f>+SUM(SCI!AM3:AX3)*EP142</f>
        <v>4178333083.9928327</v>
      </c>
      <c r="FB143" s="2">
        <f>+SUM(SCI!AY3:BJ3)*FB142</f>
        <v>4547215006.8273811</v>
      </c>
    </row>
    <row r="144" spans="1:231" ht="16.2" thickBot="1" x14ac:dyDescent="0.35">
      <c r="A144" s="5" t="s">
        <v>987</v>
      </c>
      <c r="DF144" s="240">
        <f>+BOARDS!N319</f>
        <v>5924.3998867217051</v>
      </c>
      <c r="DG144" s="167">
        <f>+BOARDS!O319</f>
        <v>4630.3266377431628</v>
      </c>
      <c r="DH144" s="167">
        <f>+BOARDS!P319</f>
        <v>4317.248447195333</v>
      </c>
      <c r="DI144" s="167">
        <f>+BOARDS!Q319</f>
        <v>3728.4044403993953</v>
      </c>
      <c r="DJ144" s="167">
        <f>+BOARDS!R319</f>
        <v>5396.6463044605352</v>
      </c>
      <c r="DK144" s="167">
        <f>+BOARDS!S319</f>
        <v>7647.2981619672646</v>
      </c>
      <c r="DL144" s="167">
        <f>+BOARDS!T319</f>
        <v>6548.6275058792398</v>
      </c>
      <c r="DM144" s="167">
        <f>+BOARDS!U319</f>
        <v>4610.1034157048998</v>
      </c>
      <c r="DN144" s="167">
        <f>+BOARDS!V319</f>
        <v>5075.864817957272</v>
      </c>
      <c r="DO144" s="167">
        <f>+BOARDS!W319</f>
        <v>5869.6818589038521</v>
      </c>
      <c r="DP144" s="167">
        <f>+BOARDS!X319</f>
        <v>6204.2030183499674</v>
      </c>
      <c r="DQ144" s="167">
        <f>+BOARDS!Y319</f>
        <v>10250.643504717375</v>
      </c>
      <c r="DR144" s="167">
        <f>+BOARDS!Z319</f>
        <v>7252.0203404172107</v>
      </c>
      <c r="DS144" s="167">
        <f>+BOARDS!AA319</f>
        <v>5888.6840632662006</v>
      </c>
      <c r="DT144" s="167">
        <f>+BOARDS!AB319</f>
        <v>5574.006778311269</v>
      </c>
      <c r="DU144" s="167">
        <f>+BOARDS!AC319</f>
        <v>4951.862815737175</v>
      </c>
      <c r="DV144" s="167">
        <f>+BOARDS!AD319</f>
        <v>6700.2949179968346</v>
      </c>
      <c r="DW144" s="167">
        <f>+BOARDS!AE319</f>
        <v>9042.1979296207683</v>
      </c>
      <c r="DX144" s="167">
        <f>+BOARDS!AF319</f>
        <v>7903.7154244143312</v>
      </c>
      <c r="DY144" s="167">
        <f>+BOARDS!AG319</f>
        <v>5870.1382382271286</v>
      </c>
      <c r="DZ144" s="167">
        <f>+BOARDS!AH319</f>
        <v>6367.2230151895383</v>
      </c>
      <c r="EA144" s="167">
        <f>+BOARDS!AI319</f>
        <v>7183.9124126736706</v>
      </c>
      <c r="EB144" s="167">
        <f>+BOARDS!AJ319</f>
        <v>7543.1149976316447</v>
      </c>
      <c r="EC144" s="167">
        <f>+BOARDS!AK319</f>
        <v>11755.799737234227</v>
      </c>
      <c r="ED144" s="167">
        <f>+BOARDS!AL319</f>
        <v>7760.7769879316265</v>
      </c>
      <c r="EE144" s="167">
        <f>+BOARDS!AM319</f>
        <v>6455.5846429732783</v>
      </c>
      <c r="EF144" s="167">
        <f>+BOARDS!AN319</f>
        <v>6024.4066638730819</v>
      </c>
      <c r="EG144" s="167">
        <f>+BOARDS!AO319</f>
        <v>5517.0873223318904</v>
      </c>
      <c r="EH144" s="167">
        <f>+BOARDS!AP319</f>
        <v>7188.8086006667927</v>
      </c>
      <c r="EI144" s="167">
        <f>+BOARDS!AQ319</f>
        <v>9726.5394685296469</v>
      </c>
      <c r="EJ144" s="167">
        <f>+BOARDS!AR319</f>
        <v>8440.1815217487947</v>
      </c>
      <c r="EK144" s="167">
        <f>+BOARDS!AS319</f>
        <v>6459.3119800010154</v>
      </c>
      <c r="EL144" s="167">
        <f>+BOARDS!AT319</f>
        <v>6854.0842614432413</v>
      </c>
      <c r="EM144" s="167">
        <f>+BOARDS!AU319</f>
        <v>7810.4037443913385</v>
      </c>
      <c r="EN144" s="167">
        <f>+BOARDS!AV319</f>
        <v>8059.0747034964688</v>
      </c>
      <c r="EO144" s="167">
        <f>+BOARDS!AW319</f>
        <v>12526.679633051172</v>
      </c>
      <c r="EP144" s="167">
        <f>+BOARDS!AX319</f>
        <v>7801.3398165190792</v>
      </c>
      <c r="EQ144" s="167">
        <f>+BOARDS!AY319</f>
        <v>6466.7364143983186</v>
      </c>
      <c r="ER144" s="167">
        <f>+BOARDS!AZ319</f>
        <v>6041.4420508625035</v>
      </c>
      <c r="ES144" s="167">
        <f>+BOARDS!BA319</f>
        <v>5528.3950848141667</v>
      </c>
      <c r="ET144" s="167">
        <f>+BOARDS!BB319</f>
        <v>7221.8080734828955</v>
      </c>
      <c r="EU144" s="167">
        <f>+BOARDS!BC319</f>
        <v>9782.5670983643213</v>
      </c>
      <c r="EV144" s="167">
        <f>+BOARDS!BD319</f>
        <v>8493.0455680019277</v>
      </c>
      <c r="EW144" s="167">
        <f>+BOARDS!BE319</f>
        <v>6481.2769748903884</v>
      </c>
      <c r="EX144" s="167">
        <f>+BOARDS!BF319</f>
        <v>6886.3471046598388</v>
      </c>
      <c r="EY144" s="167">
        <f>+BOARDS!BG319</f>
        <v>7847.214851229096</v>
      </c>
      <c r="EZ144" s="167">
        <f>+BOARDS!BH319</f>
        <v>8103.1470454487817</v>
      </c>
      <c r="FA144" s="167">
        <f>+BOARDS!BI319</f>
        <v>12621.236695896521</v>
      </c>
      <c r="FB144" s="167">
        <f>+BOARDS!BJ319</f>
        <v>8089.9417413729952</v>
      </c>
      <c r="FC144" s="167">
        <f>+BOARDS!BK319</f>
        <v>6696.8787478957574</v>
      </c>
      <c r="FD144" s="167">
        <f>+BOARDS!BL319</f>
        <v>6262.6503811085586</v>
      </c>
      <c r="FE144" s="167">
        <f>+BOARDS!BM319</f>
        <v>5725.2845945236932</v>
      </c>
      <c r="FF144" s="167">
        <f>+BOARDS!BN319</f>
        <v>7487.843980767936</v>
      </c>
      <c r="FG144" s="167">
        <f>+BOARDS!BO319</f>
        <v>10141.566618239367</v>
      </c>
      <c r="FH144" s="167">
        <f>+BOARDS!BP319</f>
        <v>8808.1259125889992</v>
      </c>
      <c r="FI144" s="167">
        <f>+BOARDS!BQ319</f>
        <v>6713.4160742116655</v>
      </c>
      <c r="FJ144" s="167">
        <f>+BOARDS!BR319</f>
        <v>7140.5500637760042</v>
      </c>
      <c r="FK144" s="167">
        <f>+BOARDS!BS319</f>
        <v>8130.9233844685923</v>
      </c>
      <c r="FL144" s="167">
        <f>+BOARDS!BT319</f>
        <v>8402.7452495412344</v>
      </c>
      <c r="FM144" s="167">
        <f>+BOARDS!BU319</f>
        <v>13086.527886172949</v>
      </c>
    </row>
    <row r="145" spans="1:169" ht="16.2" thickBot="1" x14ac:dyDescent="0.35">
      <c r="A145" s="5" t="s">
        <v>988</v>
      </c>
      <c r="DF145" s="240">
        <f>+SUM(BOARDS!N319:Y319)</f>
        <v>70203.448000000004</v>
      </c>
      <c r="DG145" s="240">
        <f>+DF145</f>
        <v>70203.448000000004</v>
      </c>
      <c r="DH145" s="240">
        <f t="shared" ref="DH145:DQ145" si="159">+DG145</f>
        <v>70203.448000000004</v>
      </c>
      <c r="DI145" s="240">
        <f t="shared" si="159"/>
        <v>70203.448000000004</v>
      </c>
      <c r="DJ145" s="240">
        <f t="shared" si="159"/>
        <v>70203.448000000004</v>
      </c>
      <c r="DK145" s="240">
        <f t="shared" si="159"/>
        <v>70203.448000000004</v>
      </c>
      <c r="DL145" s="240">
        <f t="shared" si="159"/>
        <v>70203.448000000004</v>
      </c>
      <c r="DM145" s="240">
        <f t="shared" si="159"/>
        <v>70203.448000000004</v>
      </c>
      <c r="DN145" s="240">
        <f t="shared" si="159"/>
        <v>70203.448000000004</v>
      </c>
      <c r="DO145" s="240">
        <f t="shared" si="159"/>
        <v>70203.448000000004</v>
      </c>
      <c r="DP145" s="240">
        <f t="shared" si="159"/>
        <v>70203.448000000004</v>
      </c>
      <c r="DQ145" s="240">
        <f t="shared" si="159"/>
        <v>70203.448000000004</v>
      </c>
      <c r="DR145" s="240">
        <f>+SUM(BOARDS!Z319:AK319)</f>
        <v>86032.97067071998</v>
      </c>
      <c r="DS145" s="240">
        <f>+DR145</f>
        <v>86032.97067071998</v>
      </c>
      <c r="DT145" s="240">
        <f t="shared" ref="DT145:EC145" si="160">+DS145</f>
        <v>86032.97067071998</v>
      </c>
      <c r="DU145" s="240">
        <f t="shared" si="160"/>
        <v>86032.97067071998</v>
      </c>
      <c r="DV145" s="240">
        <f t="shared" si="160"/>
        <v>86032.97067071998</v>
      </c>
      <c r="DW145" s="240">
        <f t="shared" si="160"/>
        <v>86032.97067071998</v>
      </c>
      <c r="DX145" s="240">
        <f t="shared" si="160"/>
        <v>86032.97067071998</v>
      </c>
      <c r="DY145" s="240">
        <f t="shared" si="160"/>
        <v>86032.97067071998</v>
      </c>
      <c r="DZ145" s="240">
        <f t="shared" si="160"/>
        <v>86032.97067071998</v>
      </c>
      <c r="EA145" s="240">
        <f t="shared" si="160"/>
        <v>86032.97067071998</v>
      </c>
      <c r="EB145" s="240">
        <f t="shared" si="160"/>
        <v>86032.97067071998</v>
      </c>
      <c r="EC145" s="240">
        <f t="shared" si="160"/>
        <v>86032.97067071998</v>
      </c>
      <c r="ED145" s="240">
        <f>+SUM(BOARDS!AL319:AW319)</f>
        <v>92822.939530438351</v>
      </c>
      <c r="EE145" s="240">
        <f>+ED145</f>
        <v>92822.939530438351</v>
      </c>
      <c r="EF145" s="240">
        <f t="shared" ref="EF145:EO145" si="161">+EE145</f>
        <v>92822.939530438351</v>
      </c>
      <c r="EG145" s="240">
        <f t="shared" si="161"/>
        <v>92822.939530438351</v>
      </c>
      <c r="EH145" s="240">
        <f t="shared" si="161"/>
        <v>92822.939530438351</v>
      </c>
      <c r="EI145" s="240">
        <f t="shared" si="161"/>
        <v>92822.939530438351</v>
      </c>
      <c r="EJ145" s="240">
        <f t="shared" si="161"/>
        <v>92822.939530438351</v>
      </c>
      <c r="EK145" s="240">
        <f t="shared" si="161"/>
        <v>92822.939530438351</v>
      </c>
      <c r="EL145" s="240">
        <f t="shared" si="161"/>
        <v>92822.939530438351</v>
      </c>
      <c r="EM145" s="240">
        <f t="shared" si="161"/>
        <v>92822.939530438351</v>
      </c>
      <c r="EN145" s="240">
        <f t="shared" si="161"/>
        <v>92822.939530438351</v>
      </c>
      <c r="EO145" s="240">
        <f t="shared" si="161"/>
        <v>92822.939530438351</v>
      </c>
      <c r="EP145" s="240">
        <f>+SUM(BOARDS!AX319:BI319)</f>
        <v>93274.556778567843</v>
      </c>
      <c r="EQ145" s="240">
        <f>+EP145</f>
        <v>93274.556778567843</v>
      </c>
      <c r="ER145" s="240">
        <f t="shared" ref="ER145:FA145" si="162">+EQ145</f>
        <v>93274.556778567843</v>
      </c>
      <c r="ES145" s="240">
        <f t="shared" si="162"/>
        <v>93274.556778567843</v>
      </c>
      <c r="ET145" s="240">
        <f t="shared" si="162"/>
        <v>93274.556778567843</v>
      </c>
      <c r="EU145" s="240">
        <f t="shared" si="162"/>
        <v>93274.556778567843</v>
      </c>
      <c r="EV145" s="240">
        <f t="shared" si="162"/>
        <v>93274.556778567843</v>
      </c>
      <c r="EW145" s="240">
        <f t="shared" si="162"/>
        <v>93274.556778567843</v>
      </c>
      <c r="EX145" s="240">
        <f t="shared" si="162"/>
        <v>93274.556778567843</v>
      </c>
      <c r="EY145" s="240">
        <f t="shared" si="162"/>
        <v>93274.556778567843</v>
      </c>
      <c r="EZ145" s="240">
        <f t="shared" si="162"/>
        <v>93274.556778567843</v>
      </c>
      <c r="FA145" s="240">
        <f t="shared" si="162"/>
        <v>93274.556778567843</v>
      </c>
      <c r="FB145" s="240">
        <f>+SUM(BOARDS!BJ319:BU319)</f>
        <v>96686.454634667753</v>
      </c>
      <c r="FC145" s="240">
        <f>+FB145</f>
        <v>96686.454634667753</v>
      </c>
      <c r="FD145" s="240">
        <f t="shared" ref="FD145:FM145" si="163">+FC145</f>
        <v>96686.454634667753</v>
      </c>
      <c r="FE145" s="240">
        <f t="shared" si="163"/>
        <v>96686.454634667753</v>
      </c>
      <c r="FF145" s="240">
        <f t="shared" si="163"/>
        <v>96686.454634667753</v>
      </c>
      <c r="FG145" s="240">
        <f t="shared" si="163"/>
        <v>96686.454634667753</v>
      </c>
      <c r="FH145" s="240">
        <f t="shared" si="163"/>
        <v>96686.454634667753</v>
      </c>
      <c r="FI145" s="240">
        <f t="shared" si="163"/>
        <v>96686.454634667753</v>
      </c>
      <c r="FJ145" s="240">
        <f t="shared" si="163"/>
        <v>96686.454634667753</v>
      </c>
      <c r="FK145" s="240">
        <f t="shared" si="163"/>
        <v>96686.454634667753</v>
      </c>
      <c r="FL145" s="240">
        <f t="shared" si="163"/>
        <v>96686.454634667753</v>
      </c>
      <c r="FM145" s="240">
        <f t="shared" si="163"/>
        <v>96686.454634667753</v>
      </c>
    </row>
    <row r="146" spans="1:169" ht="16.2" thickBot="1" x14ac:dyDescent="0.35">
      <c r="A146" s="5" t="s">
        <v>789</v>
      </c>
      <c r="DF146" s="1083">
        <f>+DF144/DF145</f>
        <v>8.4389015860327904E-2</v>
      </c>
      <c r="DG146" s="1083">
        <f t="shared" ref="DG146:FM146" si="164">+DG144/DG145</f>
        <v>6.5955829373838773E-2</v>
      </c>
      <c r="DH146" s="1083">
        <f t="shared" si="164"/>
        <v>6.1496245130229686E-2</v>
      </c>
      <c r="DI146" s="1083">
        <f t="shared" si="164"/>
        <v>5.310856584137285E-2</v>
      </c>
      <c r="DJ146" s="1083">
        <f t="shared" si="164"/>
        <v>7.6871527798186415E-2</v>
      </c>
      <c r="DK146" s="1083">
        <f t="shared" si="164"/>
        <v>0.10893052093349125</v>
      </c>
      <c r="DL146" s="1083">
        <f t="shared" si="164"/>
        <v>9.328071045569214E-2</v>
      </c>
      <c r="DM146" s="1083">
        <f t="shared" si="164"/>
        <v>6.5667763436703275E-2</v>
      </c>
      <c r="DN146" s="1083">
        <f t="shared" si="164"/>
        <v>7.2302215383456256E-2</v>
      </c>
      <c r="DO146" s="1083">
        <f t="shared" si="164"/>
        <v>8.3609595057266298E-2</v>
      </c>
      <c r="DP146" s="1083">
        <f t="shared" si="164"/>
        <v>8.8374619696029277E-2</v>
      </c>
      <c r="DQ146" s="1083">
        <f t="shared" si="164"/>
        <v>0.14601339103340585</v>
      </c>
      <c r="DR146" s="1083">
        <f t="shared" si="164"/>
        <v>8.4293501478327149E-2</v>
      </c>
      <c r="DS146" s="1083">
        <f t="shared" si="164"/>
        <v>6.8446829365039291E-2</v>
      </c>
      <c r="DT146" s="1083">
        <f t="shared" si="164"/>
        <v>6.478919343195827E-2</v>
      </c>
      <c r="DU146" s="1083">
        <f t="shared" si="164"/>
        <v>5.7557733705253383E-2</v>
      </c>
      <c r="DV146" s="1083">
        <f t="shared" si="164"/>
        <v>7.7880548187058918E-2</v>
      </c>
      <c r="DW146" s="1083">
        <f t="shared" si="164"/>
        <v>0.10510154257288878</v>
      </c>
      <c r="DX146" s="1083">
        <f t="shared" si="164"/>
        <v>9.1868447210369797E-2</v>
      </c>
      <c r="DY146" s="1083">
        <f t="shared" si="164"/>
        <v>6.8231262880533564E-2</v>
      </c>
      <c r="DZ146" s="1083">
        <f t="shared" si="164"/>
        <v>7.4009103318764355E-2</v>
      </c>
      <c r="EA146" s="1083">
        <f t="shared" si="164"/>
        <v>8.3501852332510548E-2</v>
      </c>
      <c r="EB146" s="1083">
        <f t="shared" si="164"/>
        <v>8.7677025898616673E-2</v>
      </c>
      <c r="EC146" s="1083">
        <f t="shared" si="164"/>
        <v>0.13664295961867948</v>
      </c>
      <c r="ED146" s="1083">
        <f t="shared" si="164"/>
        <v>8.3608394941928385E-2</v>
      </c>
      <c r="EE146" s="1083">
        <f t="shared" si="164"/>
        <v>6.9547298066943611E-2</v>
      </c>
      <c r="EF146" s="1083">
        <f t="shared" si="164"/>
        <v>6.490213189055026E-2</v>
      </c>
      <c r="EG146" s="1083">
        <f t="shared" si="164"/>
        <v>5.9436679663896402E-2</v>
      </c>
      <c r="EH146" s="1083">
        <f t="shared" si="164"/>
        <v>7.7446465680064469E-2</v>
      </c>
      <c r="EI146" s="1083">
        <f t="shared" si="164"/>
        <v>0.10478594534641014</v>
      </c>
      <c r="EJ146" s="1083">
        <f t="shared" si="164"/>
        <v>9.0927755191173451E-2</v>
      </c>
      <c r="EK146" s="1083">
        <f t="shared" si="164"/>
        <v>6.9587453410510536E-2</v>
      </c>
      <c r="EL146" s="1083">
        <f t="shared" si="164"/>
        <v>7.3840413761036519E-2</v>
      </c>
      <c r="EM146" s="1083">
        <f t="shared" si="164"/>
        <v>8.4143033865353545E-2</v>
      </c>
      <c r="EN146" s="1083">
        <f t="shared" si="164"/>
        <v>8.6822015595118596E-2</v>
      </c>
      <c r="EO146" s="1083">
        <f t="shared" si="164"/>
        <v>0.13495241258701404</v>
      </c>
      <c r="EP146" s="1083">
        <f t="shared" si="164"/>
        <v>8.3638454965155429E-2</v>
      </c>
      <c r="EQ146" s="1083">
        <f t="shared" si="164"/>
        <v>6.9330122144136655E-2</v>
      </c>
      <c r="ER146" s="1083">
        <f t="shared" si="164"/>
        <v>6.4770525419968278E-2</v>
      </c>
      <c r="ES146" s="1083">
        <f t="shared" si="164"/>
        <v>5.9270129773315132E-2</v>
      </c>
      <c r="ET146" s="1083">
        <f t="shared" si="164"/>
        <v>7.7425273546218407E-2</v>
      </c>
      <c r="EU146" s="1083">
        <f t="shared" si="164"/>
        <v>0.10487926650338274</v>
      </c>
      <c r="EV146" s="1083">
        <f t="shared" si="164"/>
        <v>9.105425810989666E-2</v>
      </c>
      <c r="EW146" s="1083">
        <f t="shared" si="164"/>
        <v>6.9486012035166522E-2</v>
      </c>
      <c r="EX146" s="1083">
        <f t="shared" si="164"/>
        <v>7.3828783995274358E-2</v>
      </c>
      <c r="EY146" s="1083">
        <f t="shared" si="164"/>
        <v>8.4130282922257632E-2</v>
      </c>
      <c r="EZ146" s="1083">
        <f t="shared" si="164"/>
        <v>8.6874141516271264E-2</v>
      </c>
      <c r="FA146" s="1083">
        <f t="shared" si="164"/>
        <v>0.13531274906895688</v>
      </c>
      <c r="FB146" s="1083">
        <f t="shared" si="164"/>
        <v>8.3671924593171271E-2</v>
      </c>
      <c r="FC146" s="1083">
        <f t="shared" si="164"/>
        <v>6.9263877481081357E-2</v>
      </c>
      <c r="FD146" s="1083">
        <f t="shared" si="164"/>
        <v>6.4772779235438338E-2</v>
      </c>
      <c r="FE146" s="1083">
        <f t="shared" si="164"/>
        <v>5.9214960525306545E-2</v>
      </c>
      <c r="FF146" s="1083">
        <f t="shared" si="164"/>
        <v>7.7444601822054052E-2</v>
      </c>
      <c r="FG146" s="1083">
        <f t="shared" si="164"/>
        <v>0.10489128654638891</v>
      </c>
      <c r="FH146" s="1083">
        <f t="shared" si="164"/>
        <v>9.1099895490746138E-2</v>
      </c>
      <c r="FI146" s="1083">
        <f t="shared" si="164"/>
        <v>6.9434918257976055E-2</v>
      </c>
      <c r="FJ146" s="1083">
        <f t="shared" si="164"/>
        <v>7.3852641414526535E-2</v>
      </c>
      <c r="FK146" s="1083">
        <f t="shared" si="164"/>
        <v>8.4095785859472194E-2</v>
      </c>
      <c r="FL146" s="1083">
        <f t="shared" si="164"/>
        <v>8.6907160690618171E-2</v>
      </c>
      <c r="FM146" s="1083">
        <f t="shared" si="164"/>
        <v>0.13535016808322045</v>
      </c>
    </row>
    <row r="147" spans="1:169" ht="16.2" thickBot="1" x14ac:dyDescent="0.35">
      <c r="A147" s="5" t="s">
        <v>790</v>
      </c>
      <c r="DF147" s="144">
        <f>+$DF$143*DF146</f>
        <v>149940221.39771369</v>
      </c>
      <c r="DG147" s="144">
        <f t="shared" ref="DG147:DQ147" si="165">+$DF$143*DG146</f>
        <v>117188612.26147243</v>
      </c>
      <c r="DH147" s="144">
        <f t="shared" si="165"/>
        <v>109264938.28552255</v>
      </c>
      <c r="DI147" s="144">
        <f t="shared" si="165"/>
        <v>94361926.598957241</v>
      </c>
      <c r="DJ147" s="144">
        <f t="shared" si="165"/>
        <v>136583342.98290023</v>
      </c>
      <c r="DK147" s="144">
        <f t="shared" si="165"/>
        <v>193544933.06058684</v>
      </c>
      <c r="DL147" s="144">
        <f t="shared" si="165"/>
        <v>165738754.44893903</v>
      </c>
      <c r="DM147" s="144">
        <f t="shared" si="165"/>
        <v>116676784.15267301</v>
      </c>
      <c r="DN147" s="144">
        <f t="shared" si="165"/>
        <v>128464706.82966071</v>
      </c>
      <c r="DO147" s="144">
        <f t="shared" si="165"/>
        <v>148555366.66772768</v>
      </c>
      <c r="DP147" s="144">
        <f t="shared" si="165"/>
        <v>157021739.24024585</v>
      </c>
      <c r="DQ147" s="144">
        <f t="shared" si="165"/>
        <v>259432817.8304075</v>
      </c>
      <c r="DR147" s="144">
        <f>+$DR$143*DR146</f>
        <v>275511772.88585287</v>
      </c>
      <c r="DS147" s="144">
        <f t="shared" ref="DS147:EB147" si="166">+$DR$143*DS146</f>
        <v>223717213.97320315</v>
      </c>
      <c r="DT147" s="144">
        <f t="shared" si="166"/>
        <v>211762297.60573855</v>
      </c>
      <c r="DU147" s="144">
        <f t="shared" si="166"/>
        <v>188126403.32070443</v>
      </c>
      <c r="DV147" s="144">
        <f t="shared" si="166"/>
        <v>254551151.96342325</v>
      </c>
      <c r="DW147" s="144">
        <f t="shared" si="166"/>
        <v>343522475.86653692</v>
      </c>
      <c r="DX147" s="144">
        <f t="shared" si="166"/>
        <v>300270344.91747957</v>
      </c>
      <c r="DY147" s="144">
        <f t="shared" si="166"/>
        <v>223012638.84843847</v>
      </c>
      <c r="DZ147" s="144">
        <f t="shared" si="166"/>
        <v>241897404.98901486</v>
      </c>
      <c r="EA147" s="144">
        <f t="shared" si="166"/>
        <v>272924282.084755</v>
      </c>
      <c r="EB147" s="144">
        <f t="shared" si="166"/>
        <v>286570760.77089435</v>
      </c>
      <c r="EC147" s="144">
        <f>+$DR$143*EC146</f>
        <v>446615022.47111905</v>
      </c>
      <c r="ED147" s="144">
        <f>+$ED$143*ED146</f>
        <v>328918350.54473603</v>
      </c>
      <c r="EE147" s="144">
        <f t="shared" ref="EE147:EO147" si="167">+$ED$143*EE146</f>
        <v>273601503.54411995</v>
      </c>
      <c r="EF147" s="144">
        <f t="shared" si="167"/>
        <v>255327257.30596751</v>
      </c>
      <c r="EG147" s="144">
        <f>+$ED$143*EG146</f>
        <v>233825977.05031067</v>
      </c>
      <c r="EH147" s="144">
        <f t="shared" si="167"/>
        <v>304677105.26795071</v>
      </c>
      <c r="EI147" s="144">
        <f t="shared" si="167"/>
        <v>412231574.68279392</v>
      </c>
      <c r="EJ147" s="144">
        <f t="shared" si="167"/>
        <v>357712969.81588149</v>
      </c>
      <c r="EK147" s="144">
        <f t="shared" si="167"/>
        <v>273759476.07045257</v>
      </c>
      <c r="EL147" s="144">
        <f t="shared" si="167"/>
        <v>290490770.86924374</v>
      </c>
      <c r="EM147" s="144">
        <f t="shared" si="167"/>
        <v>331021638.77257675</v>
      </c>
      <c r="EN147" s="144">
        <f t="shared" si="167"/>
        <v>341560846.6153518</v>
      </c>
      <c r="EO147" s="144">
        <f t="shared" si="167"/>
        <v>530907512.11028492</v>
      </c>
      <c r="EP147" s="144">
        <f>+$EP$143*EP146</f>
        <v>349469323.47495353</v>
      </c>
      <c r="EQ147" s="144">
        <f t="shared" ref="EQ147:FA147" si="168">+$EP$143*EQ146</f>
        <v>289684343.0721103</v>
      </c>
      <c r="ER147" s="144">
        <f t="shared" si="168"/>
        <v>270632829.2298522</v>
      </c>
      <c r="ES147" s="144">
        <f t="shared" si="168"/>
        <v>247650344.12439123</v>
      </c>
      <c r="ET147" s="144">
        <f t="shared" si="168"/>
        <v>323508581.99535942</v>
      </c>
      <c r="EU147" s="144">
        <f t="shared" si="168"/>
        <v>438220509.05598539</v>
      </c>
      <c r="EV147" s="144">
        <f t="shared" si="168"/>
        <v>380455019.09900391</v>
      </c>
      <c r="EW147" s="144">
        <f t="shared" si="168"/>
        <v>290335702.96126044</v>
      </c>
      <c r="EX147" s="144">
        <f t="shared" si="168"/>
        <v>308481250.71841538</v>
      </c>
      <c r="EY147" s="144">
        <f t="shared" si="168"/>
        <v>351524344.49974626</v>
      </c>
      <c r="EZ147" s="144">
        <f t="shared" si="168"/>
        <v>362989099.64091146</v>
      </c>
      <c r="FA147" s="144">
        <f t="shared" si="168"/>
        <v>565381736.12084293</v>
      </c>
      <c r="FB147" s="144">
        <f>+$FB$143*FB146</f>
        <v>380474231.16019744</v>
      </c>
      <c r="FC147" s="144">
        <f>+$FB$143*FC146</f>
        <v>314957743.11302626</v>
      </c>
      <c r="FD147" s="144">
        <f t="shared" ref="FD147:FL147" si="169">+$FB$143*FD146</f>
        <v>294535753.7733022</v>
      </c>
      <c r="FE147" s="144">
        <f t="shared" si="169"/>
        <v>269263157.12936491</v>
      </c>
      <c r="FF147" s="144">
        <f t="shared" si="169"/>
        <v>352157255.6030153</v>
      </c>
      <c r="FG147" s="144">
        <f t="shared" si="169"/>
        <v>476963232.26917064</v>
      </c>
      <c r="FH147" s="144">
        <f t="shared" si="169"/>
        <v>414250811.89592689</v>
      </c>
      <c r="FI147" s="144">
        <f t="shared" si="169"/>
        <v>315735502.30050123</v>
      </c>
      <c r="FJ147" s="144">
        <f t="shared" si="169"/>
        <v>335823839.33397639</v>
      </c>
      <c r="FK147" s="144">
        <f t="shared" si="169"/>
        <v>382401619.47113383</v>
      </c>
      <c r="FL147" s="144">
        <f t="shared" si="169"/>
        <v>395185545.29313761</v>
      </c>
      <c r="FM147" s="144">
        <f>+$FB$143*FM146</f>
        <v>615466315.48462844</v>
      </c>
    </row>
    <row r="149" spans="1:169" x14ac:dyDescent="0.3">
      <c r="A149" s="5" t="s">
        <v>982</v>
      </c>
    </row>
    <row r="151" spans="1:169" ht="16.2" thickBot="1" x14ac:dyDescent="0.35">
      <c r="A151" s="5" t="s">
        <v>0</v>
      </c>
    </row>
    <row r="152" spans="1:169" ht="16.2" thickBot="1" x14ac:dyDescent="0.35">
      <c r="A152" s="51" t="s">
        <v>128</v>
      </c>
      <c r="DF152" s="167">
        <f>+BOARDS!C82</f>
        <v>2315.7645743812132</v>
      </c>
      <c r="DG152" s="167">
        <f>+BOARDS!D82</f>
        <v>1656.1939113403171</v>
      </c>
      <c r="DH152" s="167">
        <f>+BOARDS!E82</f>
        <v>1723.755884031234</v>
      </c>
      <c r="DI152" s="167">
        <f>+BOARDS!F82</f>
        <v>1384.1401655955069</v>
      </c>
      <c r="DJ152" s="167">
        <f>+BOARDS!G82</f>
        <v>2193.5892683569627</v>
      </c>
      <c r="DK152" s="167">
        <f>+BOARDS!H82</f>
        <v>2464.6300931799169</v>
      </c>
      <c r="DL152" s="167">
        <f>+BOARDS!I82</f>
        <v>2673.4116918334303</v>
      </c>
      <c r="DM152" s="167">
        <f>+BOARDS!J82</f>
        <v>1837.6688433271638</v>
      </c>
      <c r="DN152" s="167">
        <f>+BOARDS!K82</f>
        <v>2054.7127887089982</v>
      </c>
      <c r="DO152" s="167">
        <f>+BOARDS!L82</f>
        <v>2288.4579077145463</v>
      </c>
      <c r="DP152" s="167">
        <f>+BOARDS!M82</f>
        <v>2494.2799061612154</v>
      </c>
      <c r="DQ152" s="167">
        <f>+BOARDS!N82</f>
        <v>3865.0749653694957</v>
      </c>
      <c r="DR152" s="167">
        <f>+BOARDS!C83</f>
        <v>2411.6372277605951</v>
      </c>
      <c r="DS152" s="167">
        <f>+BOARDS!D83</f>
        <v>1724.7603392698061</v>
      </c>
      <c r="DT152" s="167">
        <f>+BOARDS!E83</f>
        <v>1795.1193776301268</v>
      </c>
      <c r="DU152" s="167">
        <f>+BOARDS!F83</f>
        <v>1441.4435684511607</v>
      </c>
      <c r="DV152" s="167">
        <f>+BOARDS!G83</f>
        <v>2284.403864066941</v>
      </c>
      <c r="DW152" s="167">
        <f>+BOARDS!H83</f>
        <v>2566.6657790375652</v>
      </c>
      <c r="DX152" s="167">
        <f>+BOARDS!I83</f>
        <v>2784.0909358753338</v>
      </c>
      <c r="DY152" s="167">
        <f>+BOARDS!J83</f>
        <v>1913.7483334409083</v>
      </c>
      <c r="DZ152" s="167">
        <f>+BOARDS!K83</f>
        <v>2139.7778981615502</v>
      </c>
      <c r="EA152" s="167">
        <f>+BOARDS!L83</f>
        <v>2383.2000650939285</v>
      </c>
      <c r="EB152" s="167">
        <f>+BOARDS!M83</f>
        <v>2597.5430942762891</v>
      </c>
      <c r="EC152" s="167">
        <f>+BOARDS!N83</f>
        <v>4025.0890689357925</v>
      </c>
      <c r="ED152" s="167">
        <f>+BOARDS!C84</f>
        <v>2520.6914631999293</v>
      </c>
      <c r="EE152" s="167">
        <f>+BOARDS!D84</f>
        <v>1802.7540018115867</v>
      </c>
      <c r="EF152" s="167">
        <f>+BOARDS!E84</f>
        <v>1876.2946758865612</v>
      </c>
      <c r="EG152" s="167">
        <f>+BOARDS!F84</f>
        <v>1506.6256466165223</v>
      </c>
      <c r="EH152" s="167">
        <f>+BOARDS!G84</f>
        <v>2387.7046068000482</v>
      </c>
      <c r="EI152" s="167">
        <f>+BOARDS!H84</f>
        <v>2682.7304055656441</v>
      </c>
      <c r="EJ152" s="167">
        <f>+BOARDS!I84</f>
        <v>2909.9875279956163</v>
      </c>
      <c r="EK152" s="167">
        <f>+BOARDS!J84</f>
        <v>2000.2880330791061</v>
      </c>
      <c r="EL152" s="167">
        <f>+BOARDS!K84</f>
        <v>2236.5386547164157</v>
      </c>
      <c r="EM152" s="167">
        <f>+BOARDS!L84</f>
        <v>2490.968372037476</v>
      </c>
      <c r="EN152" s="167">
        <f>+BOARDS!M84</f>
        <v>2715.0039929994632</v>
      </c>
      <c r="EO152" s="167">
        <f>+BOARDS!N84</f>
        <v>4207.1035966330692</v>
      </c>
      <c r="EP152" s="167">
        <f>+BOARDS!C85</f>
        <v>2577.2557796341353</v>
      </c>
      <c r="EQ152" s="167">
        <f>+BOARDS!D85</f>
        <v>1843.2078016122387</v>
      </c>
      <c r="ER152" s="167">
        <f>+BOARDS!E85</f>
        <v>1918.3987284134555</v>
      </c>
      <c r="ES152" s="167">
        <f>+BOARDS!F85</f>
        <v>1540.4343261265969</v>
      </c>
      <c r="ET152" s="167">
        <f>+BOARDS!G85</f>
        <v>2441.2846981766411</v>
      </c>
      <c r="EU152" s="167">
        <f>+BOARDS!H85</f>
        <v>2742.930875866537</v>
      </c>
      <c r="EV152" s="167">
        <f>+BOARDS!I85</f>
        <v>2975.2876481238382</v>
      </c>
      <c r="EW152" s="167">
        <f>+BOARDS!J85</f>
        <v>2045.1744965414011</v>
      </c>
      <c r="EX152" s="167">
        <f>+BOARDS!K85</f>
        <v>2286.7265821282522</v>
      </c>
      <c r="EY152" s="167">
        <f>+BOARDS!L85</f>
        <v>2546.8657023059968</v>
      </c>
      <c r="EZ152" s="167">
        <f>+BOARDS!M85</f>
        <v>2775.9286826023708</v>
      </c>
      <c r="FA152" s="167">
        <f>+BOARDS!N85</f>
        <v>4301.5110013415151</v>
      </c>
      <c r="FB152" s="167">
        <f>+BOARDS!C86</f>
        <v>2672.7688788273767</v>
      </c>
      <c r="FC152" s="167">
        <f>+BOARDS!D86</f>
        <v>1911.5170827399884</v>
      </c>
      <c r="FD152" s="167">
        <f>+BOARDS!E86</f>
        <v>1989.4945852884584</v>
      </c>
      <c r="FE152" s="167">
        <f>+BOARDS!F86</f>
        <v>1597.5228222528488</v>
      </c>
      <c r="FF152" s="167">
        <f>+BOARDS!G86</f>
        <v>2531.7587090910674</v>
      </c>
      <c r="FG152" s="167">
        <f>+BOARDS!H86</f>
        <v>2844.5838941261513</v>
      </c>
      <c r="FH152" s="167">
        <f>+BOARDS!I86</f>
        <v>3085.5518083633078</v>
      </c>
      <c r="FI152" s="167">
        <f>+BOARDS!J86</f>
        <v>2120.9686633832257</v>
      </c>
      <c r="FJ152" s="167">
        <f>+BOARDS!K86</f>
        <v>2371.4726692619251</v>
      </c>
      <c r="FK152" s="167">
        <f>+BOARDS!L86</f>
        <v>2641.2525452334576</v>
      </c>
      <c r="FL152" s="167">
        <f>+BOARDS!M86</f>
        <v>2878.8045995796151</v>
      </c>
      <c r="FM152" s="167">
        <f>+BOARDS!N86</f>
        <v>4460.9249990512317</v>
      </c>
    </row>
    <row r="153" spans="1:169" ht="16.2" thickBot="1" x14ac:dyDescent="0.35">
      <c r="A153" s="53" t="s">
        <v>19</v>
      </c>
      <c r="DF153" s="240">
        <f>+BOARDS!C93</f>
        <v>1800.0037065490415</v>
      </c>
      <c r="DG153" s="240">
        <f>+BOARDS!D93</f>
        <v>980.55634405168166</v>
      </c>
      <c r="DH153" s="240">
        <f>+BOARDS!E93</f>
        <v>1006.6563850026677</v>
      </c>
      <c r="DI153" s="240">
        <f>+BOARDS!F93</f>
        <v>744.03081693323782</v>
      </c>
      <c r="DJ153" s="240">
        <f>+BOARDS!G93</f>
        <v>1463.3552932409136</v>
      </c>
      <c r="DK153" s="240">
        <f>+BOARDS!H93</f>
        <v>2817.7331869045934</v>
      </c>
      <c r="DL153" s="240">
        <f>+BOARDS!I93</f>
        <v>2032.7112477617986</v>
      </c>
      <c r="DM153" s="240">
        <f>+BOARDS!J93</f>
        <v>991.29883086254029</v>
      </c>
      <c r="DN153" s="240">
        <f>+BOARDS!K93</f>
        <v>1409.2744628543201</v>
      </c>
      <c r="DO153" s="240">
        <f>+BOARDS!L93</f>
        <v>1553.6432728587481</v>
      </c>
      <c r="DP153" s="240">
        <f>+BOARDS!M93</f>
        <v>1843.0354857422474</v>
      </c>
      <c r="DQ153" s="240">
        <f>+BOARDS!N93</f>
        <v>3625.6689672382104</v>
      </c>
      <c r="DR153" s="240">
        <f>+BOARDS!C94</f>
        <v>1890.0758920247556</v>
      </c>
      <c r="DS153" s="240">
        <f>+BOARDS!D94</f>
        <v>1029.6233835080279</v>
      </c>
      <c r="DT153" s="240">
        <f>+BOARDS!E94</f>
        <v>1057.0294705082013</v>
      </c>
      <c r="DU153" s="240">
        <f>+BOARDS!F94</f>
        <v>781.26211901257705</v>
      </c>
      <c r="DV153" s="240">
        <f>+BOARDS!G94</f>
        <v>1536.5815921146891</v>
      </c>
      <c r="DW153" s="240">
        <f>+BOARDS!H94</f>
        <v>2958.7325555772995</v>
      </c>
      <c r="DX153" s="240">
        <f>+BOARDS!I94</f>
        <v>2134.4281185997993</v>
      </c>
      <c r="DY153" s="240">
        <f>+BOARDS!J94</f>
        <v>1040.9034243589019</v>
      </c>
      <c r="DZ153" s="240">
        <f>+BOARDS!K94</f>
        <v>1479.7945569755504</v>
      </c>
      <c r="EA153" s="240">
        <f>+BOARDS!L94</f>
        <v>1631.3875822325999</v>
      </c>
      <c r="EB153" s="240">
        <f>+BOARDS!M94</f>
        <v>1935.2609814487896</v>
      </c>
      <c r="EC153" s="240">
        <f>+BOARDS!N94</f>
        <v>3807.0974423588109</v>
      </c>
      <c r="ED153" s="240">
        <f>+BOARDS!C95</f>
        <v>1990.3255173377486</v>
      </c>
      <c r="EE153" s="240">
        <f>+BOARDS!D95</f>
        <v>1084.2346077692937</v>
      </c>
      <c r="EF153" s="240">
        <f>+BOARDS!E95</f>
        <v>1113.0943136239564</v>
      </c>
      <c r="EG153" s="240">
        <f>+BOARDS!F95</f>
        <v>822.70026180500417</v>
      </c>
      <c r="EH153" s="240">
        <f>+BOARDS!G95</f>
        <v>1618.0818797604522</v>
      </c>
      <c r="EI153" s="240">
        <f>+BOARDS!H95</f>
        <v>3115.6637303251196</v>
      </c>
      <c r="EJ153" s="240">
        <f>+BOARDS!I95</f>
        <v>2247.6381860103324</v>
      </c>
      <c r="EK153" s="240">
        <f>+BOARDS!J95</f>
        <v>1096.112941986898</v>
      </c>
      <c r="EL153" s="240">
        <f>+BOARDS!K95</f>
        <v>1558.2828602775337</v>
      </c>
      <c r="EM153" s="240">
        <f>+BOARDS!L95</f>
        <v>1717.916379594217</v>
      </c>
      <c r="EN153" s="240">
        <f>+BOARDS!M95</f>
        <v>2037.9072239048335</v>
      </c>
      <c r="EO153" s="240">
        <f>+BOARDS!N95</f>
        <v>4009.0258907015223</v>
      </c>
      <c r="EP153" s="240">
        <f>+BOARDS!C96</f>
        <v>2025.5144724842801</v>
      </c>
      <c r="EQ153" s="240">
        <f>+BOARDS!D96</f>
        <v>1103.4038756346547</v>
      </c>
      <c r="ER153" s="240">
        <f>+BOARDS!E96</f>
        <v>1132.7738210888278</v>
      </c>
      <c r="ES153" s="240">
        <f>+BOARDS!F96</f>
        <v>837.24560243371661</v>
      </c>
      <c r="ET153" s="240">
        <f>+BOARDS!G96</f>
        <v>1646.6895673946169</v>
      </c>
      <c r="EU153" s="240">
        <f>+BOARDS!H96</f>
        <v>3170.7486650772676</v>
      </c>
      <c r="EV153" s="240">
        <f>+BOARDS!I96</f>
        <v>2287.3764291389953</v>
      </c>
      <c r="EW153" s="240">
        <f>+BOARDS!J96</f>
        <v>1115.4922188012265</v>
      </c>
      <c r="EX153" s="240">
        <f>+BOARDS!K96</f>
        <v>1585.8333012472403</v>
      </c>
      <c r="EY153" s="240">
        <f>+BOARDS!L96</f>
        <v>1748.2891411854428</v>
      </c>
      <c r="EZ153" s="240">
        <f>+BOARDS!M96</f>
        <v>2073.9374236234707</v>
      </c>
      <c r="FA153" s="240">
        <f>+BOARDS!N96</f>
        <v>4079.9054684491248</v>
      </c>
      <c r="FB153" s="240">
        <f>+BOARDS!C97</f>
        <v>2108.8441378822831</v>
      </c>
      <c r="FC153" s="240">
        <f>+BOARDS!D97</f>
        <v>1148.7979110782644</v>
      </c>
      <c r="FD153" s="240">
        <f>+BOARDS!E97</f>
        <v>1179.3761360884221</v>
      </c>
      <c r="FE153" s="240">
        <f>+BOARDS!F97</f>
        <v>871.68988651783957</v>
      </c>
      <c r="FF153" s="240">
        <f>+BOARDS!G97</f>
        <v>1714.4343761972314</v>
      </c>
      <c r="FG153" s="240">
        <f>+BOARDS!H97</f>
        <v>3301.1932651585457</v>
      </c>
      <c r="FH153" s="240">
        <f>+BOARDS!I97</f>
        <v>2381.4790954337732</v>
      </c>
      <c r="FI153" s="240">
        <f>+BOARDS!J97</f>
        <v>1161.3835686827088</v>
      </c>
      <c r="FJ153" s="240">
        <f>+BOARDS!K97</f>
        <v>1651.0744832605517</v>
      </c>
      <c r="FK153" s="240">
        <f>+BOARDS!L97</f>
        <v>1820.2137564538116</v>
      </c>
      <c r="FL153" s="240">
        <f>+BOARDS!M97</f>
        <v>2159.2592092313403</v>
      </c>
      <c r="FM153" s="240">
        <f>+BOARDS!N97</f>
        <v>4247.7527794211219</v>
      </c>
    </row>
    <row r="154" spans="1:169" ht="16.2" thickBot="1" x14ac:dyDescent="0.35">
      <c r="A154" s="52" t="s">
        <v>506</v>
      </c>
      <c r="DF154" s="240">
        <f>+BOARDS!C101</f>
        <v>1050</v>
      </c>
      <c r="DG154" s="240">
        <f>+BOARDS!D101</f>
        <v>1283.3333333333335</v>
      </c>
      <c r="DH154" s="240">
        <f>+BOARDS!E101</f>
        <v>1050</v>
      </c>
      <c r="DI154" s="240">
        <f>+BOARDS!F101</f>
        <v>1283.3333333333335</v>
      </c>
      <c r="DJ154" s="240">
        <f>+BOARDS!G101</f>
        <v>1050</v>
      </c>
      <c r="DK154" s="240">
        <f>+BOARDS!H101</f>
        <v>1283.3333333333335</v>
      </c>
      <c r="DL154" s="240">
        <f>+BOARDS!I101</f>
        <v>1050</v>
      </c>
      <c r="DM154" s="240">
        <f>+BOARDS!J101</f>
        <v>1283.3333333333335</v>
      </c>
      <c r="DN154" s="240">
        <f>+BOARDS!K101</f>
        <v>1050</v>
      </c>
      <c r="DO154" s="240">
        <f>+BOARDS!L101</f>
        <v>1283.3333333333335</v>
      </c>
      <c r="DP154" s="240">
        <f>+BOARDS!M101</f>
        <v>1050</v>
      </c>
      <c r="DQ154" s="240">
        <f>+BOARDS!N101</f>
        <v>1283.3333333333335</v>
      </c>
      <c r="DR154" s="240">
        <f>+BOARDS!C102</f>
        <v>1097.2499999999998</v>
      </c>
      <c r="DS154" s="240">
        <f>+BOARDS!D102</f>
        <v>1341.0833333333333</v>
      </c>
      <c r="DT154" s="240">
        <f>+BOARDS!E102</f>
        <v>1097.2499999999998</v>
      </c>
      <c r="DU154" s="240">
        <f>+BOARDS!F102</f>
        <v>1341.0833333333333</v>
      </c>
      <c r="DV154" s="240">
        <f>+BOARDS!G102</f>
        <v>1097.2499999999998</v>
      </c>
      <c r="DW154" s="240">
        <f>+BOARDS!H102</f>
        <v>1341.0833333333333</v>
      </c>
      <c r="DX154" s="240">
        <f>+BOARDS!I102</f>
        <v>1097.2499999999998</v>
      </c>
      <c r="DY154" s="240">
        <f>+BOARDS!J102</f>
        <v>1341.0833333333333</v>
      </c>
      <c r="DZ154" s="240">
        <f>+BOARDS!K102</f>
        <v>1097.2499999999998</v>
      </c>
      <c r="EA154" s="240">
        <f>+BOARDS!L102</f>
        <v>1341.0833333333333</v>
      </c>
      <c r="EB154" s="240">
        <f>+BOARDS!M102</f>
        <v>1097.2499999999998</v>
      </c>
      <c r="EC154" s="240">
        <f>+BOARDS!N102</f>
        <v>1341.0833333333333</v>
      </c>
      <c r="ED154" s="240">
        <f>+BOARDS!C103</f>
        <v>1167.3862199999996</v>
      </c>
      <c r="EE154" s="240">
        <f>+BOARDS!D103</f>
        <v>1426.8053799999998</v>
      </c>
      <c r="EF154" s="240">
        <f>+BOARDS!E103</f>
        <v>1167.3862199999996</v>
      </c>
      <c r="EG154" s="240">
        <f>+BOARDS!F103</f>
        <v>1426.8053799999998</v>
      </c>
      <c r="EH154" s="240">
        <f>+BOARDS!G103</f>
        <v>1167.3862199999996</v>
      </c>
      <c r="EI154" s="240">
        <f>+BOARDS!H103</f>
        <v>1426.8053799999998</v>
      </c>
      <c r="EJ154" s="240">
        <f>+BOARDS!I103</f>
        <v>1167.3862199999996</v>
      </c>
      <c r="EK154" s="240">
        <f>+BOARDS!J103</f>
        <v>1426.8053799999998</v>
      </c>
      <c r="EL154" s="240">
        <f>+BOARDS!K103</f>
        <v>1167.3862199999996</v>
      </c>
      <c r="EM154" s="240">
        <f>+BOARDS!L103</f>
        <v>1426.8053799999998</v>
      </c>
      <c r="EN154" s="240">
        <f>+BOARDS!M103</f>
        <v>1167.3862199999996</v>
      </c>
      <c r="EO154" s="240">
        <f>+BOARDS!N103</f>
        <v>1426.8053799999998</v>
      </c>
      <c r="EP154" s="240">
        <f>+BOARDS!C104</f>
        <v>1196.7576572951998</v>
      </c>
      <c r="EQ154" s="240">
        <f>+BOARDS!D104</f>
        <v>1462.7038033607998</v>
      </c>
      <c r="ER154" s="240">
        <f>+BOARDS!E104</f>
        <v>1196.7576572951998</v>
      </c>
      <c r="ES154" s="240">
        <f>+BOARDS!F104</f>
        <v>1462.7038033607998</v>
      </c>
      <c r="ET154" s="240">
        <f>+BOARDS!G104</f>
        <v>1196.7576572951998</v>
      </c>
      <c r="EU154" s="240">
        <f>+BOARDS!H104</f>
        <v>1462.7038033607998</v>
      </c>
      <c r="EV154" s="240">
        <f>+BOARDS!I104</f>
        <v>1196.7576572951998</v>
      </c>
      <c r="EW154" s="240">
        <f>+BOARDS!J104</f>
        <v>1462.7038033607998</v>
      </c>
      <c r="EX154" s="240">
        <f>+BOARDS!K104</f>
        <v>1196.7576572951998</v>
      </c>
      <c r="EY154" s="240">
        <f>+BOARDS!L104</f>
        <v>1462.7038033607998</v>
      </c>
      <c r="EZ154" s="240">
        <f>+BOARDS!M104</f>
        <v>1196.7576572951998</v>
      </c>
      <c r="FA154" s="240">
        <f>+BOARDS!N104</f>
        <v>1462.7038033607998</v>
      </c>
      <c r="FB154" s="240">
        <f>+BOARDS!C105</f>
        <v>1241.5163936780402</v>
      </c>
      <c r="FC154" s="240">
        <f>+BOARDS!D105</f>
        <v>1517.408925606494</v>
      </c>
      <c r="FD154" s="240">
        <f>+BOARDS!E105</f>
        <v>1241.5163936780402</v>
      </c>
      <c r="FE154" s="240">
        <f>+BOARDS!F105</f>
        <v>1517.408925606494</v>
      </c>
      <c r="FF154" s="240">
        <f>+BOARDS!G105</f>
        <v>1241.5163936780402</v>
      </c>
      <c r="FG154" s="240">
        <f>+BOARDS!H105</f>
        <v>1517.408925606494</v>
      </c>
      <c r="FH154" s="240">
        <f>+BOARDS!I105</f>
        <v>1241.5163936780402</v>
      </c>
      <c r="FI154" s="240">
        <f>+BOARDS!J105</f>
        <v>1517.408925606494</v>
      </c>
      <c r="FJ154" s="240">
        <f>+BOARDS!K105</f>
        <v>1241.5163936780402</v>
      </c>
      <c r="FK154" s="240">
        <f>+BOARDS!L105</f>
        <v>1517.408925606494</v>
      </c>
      <c r="FL154" s="240">
        <f>+BOARDS!M105</f>
        <v>1241.5163936780402</v>
      </c>
      <c r="FM154" s="240">
        <f>+BOARDS!N105</f>
        <v>1517.408925606494</v>
      </c>
    </row>
    <row r="156" spans="1:169" ht="16.2" thickBot="1" x14ac:dyDescent="0.35">
      <c r="A156" s="5" t="s">
        <v>27</v>
      </c>
    </row>
    <row r="157" spans="1:169" ht="16.2" thickBot="1" x14ac:dyDescent="0.35">
      <c r="A157" s="51" t="s">
        <v>128</v>
      </c>
      <c r="DF157" s="167">
        <f>+BOARDS!C186</f>
        <v>758.63160579145074</v>
      </c>
      <c r="DG157" s="167">
        <f>+BOARDS!D186</f>
        <v>710.24304901783125</v>
      </c>
      <c r="DH157" s="167">
        <f>+BOARDS!E186</f>
        <v>536.83617816143169</v>
      </c>
      <c r="DI157" s="167">
        <f>+BOARDS!F186</f>
        <v>316.90012453731686</v>
      </c>
      <c r="DJ157" s="167">
        <f>+BOARDS!G186</f>
        <v>689.70174286265899</v>
      </c>
      <c r="DK157" s="167">
        <f>+BOARDS!H186</f>
        <v>1081.6015485494213</v>
      </c>
      <c r="DL157" s="167">
        <f>+BOARDS!I186</f>
        <v>792.50456628401116</v>
      </c>
      <c r="DM157" s="167">
        <f>+BOARDS!J186</f>
        <v>497.80240818186189</v>
      </c>
      <c r="DN157" s="167">
        <f>+BOARDS!K186</f>
        <v>561.8775663939532</v>
      </c>
      <c r="DO157" s="167">
        <f>+BOARDS!L186</f>
        <v>744.2473449972249</v>
      </c>
      <c r="DP157" s="167">
        <f>+BOARDS!M186</f>
        <v>816.88762644650467</v>
      </c>
      <c r="DQ157" s="167">
        <f>+BOARDS!N186</f>
        <v>1476.5662387763343</v>
      </c>
      <c r="DR157" s="167">
        <f>+BOARDS!C187</f>
        <v>781.39055396519439</v>
      </c>
      <c r="DS157" s="167">
        <f>+BOARDS!D187</f>
        <v>731.55034048836637</v>
      </c>
      <c r="DT157" s="167">
        <f>+BOARDS!E187</f>
        <v>552.94126350627471</v>
      </c>
      <c r="DU157" s="167">
        <f>+BOARDS!F187</f>
        <v>326.4071282734364</v>
      </c>
      <c r="DV157" s="167">
        <f>+BOARDS!G187</f>
        <v>710.39279514853888</v>
      </c>
      <c r="DW157" s="167">
        <f>+BOARDS!H187</f>
        <v>1114.0495950059039</v>
      </c>
      <c r="DX157" s="167">
        <f>+BOARDS!I187</f>
        <v>816.27970327253161</v>
      </c>
      <c r="DY157" s="167">
        <f>+BOARDS!J187</f>
        <v>512.73648042731782</v>
      </c>
      <c r="DZ157" s="167">
        <f>+BOARDS!K187</f>
        <v>578.73389338577181</v>
      </c>
      <c r="EA157" s="167">
        <f>+BOARDS!L187</f>
        <v>766.57476534714169</v>
      </c>
      <c r="EB157" s="167">
        <f>+BOARDS!M187</f>
        <v>841.39425523989996</v>
      </c>
      <c r="EC157" s="167">
        <f>+BOARDS!N187</f>
        <v>1520.8632259396245</v>
      </c>
      <c r="ED157" s="167">
        <f>+BOARDS!C188</f>
        <v>734.50712072728265</v>
      </c>
      <c r="EE157" s="167">
        <f>+BOARDS!D188</f>
        <v>687.65732005906432</v>
      </c>
      <c r="EF157" s="167">
        <f>+BOARDS!E188</f>
        <v>519.76478769589812</v>
      </c>
      <c r="EG157" s="167">
        <f>+BOARDS!F188</f>
        <v>306.82270057703016</v>
      </c>
      <c r="EH157" s="167">
        <f>+BOARDS!G188</f>
        <v>667.76922743962643</v>
      </c>
      <c r="EI157" s="167">
        <f>+BOARDS!H188</f>
        <v>1047.2066193055498</v>
      </c>
      <c r="EJ157" s="167">
        <f>+BOARDS!I188</f>
        <v>767.30292107617959</v>
      </c>
      <c r="EK157" s="167">
        <f>+BOARDS!J188</f>
        <v>481.97229160167871</v>
      </c>
      <c r="EL157" s="167">
        <f>+BOARDS!K188</f>
        <v>544.00985978262543</v>
      </c>
      <c r="EM157" s="167">
        <f>+BOARDS!L188</f>
        <v>720.58027942631315</v>
      </c>
      <c r="EN157" s="167">
        <f>+BOARDS!M188</f>
        <v>790.91059992550584</v>
      </c>
      <c r="EO157" s="167">
        <f>+BOARDS!N188</f>
        <v>1429.6114323832469</v>
      </c>
      <c r="EP157" s="167">
        <f>+BOARDS!C189</f>
        <v>712.47190710546408</v>
      </c>
      <c r="EQ157" s="167">
        <f>+BOARDS!D189</f>
        <v>667.02760045729224</v>
      </c>
      <c r="ER157" s="167">
        <f>+BOARDS!E189</f>
        <v>504.17184406502116</v>
      </c>
      <c r="ES157" s="167">
        <f>+BOARDS!F189</f>
        <v>297.61801955971924</v>
      </c>
      <c r="ET157" s="167">
        <f>+BOARDS!G189</f>
        <v>647.73615061643761</v>
      </c>
      <c r="EU157" s="167">
        <f>+BOARDS!H189</f>
        <v>1015.7904207263831</v>
      </c>
      <c r="EV157" s="167">
        <f>+BOARDS!I189</f>
        <v>744.28383344389408</v>
      </c>
      <c r="EW157" s="167">
        <f>+BOARDS!J189</f>
        <v>467.51312285362832</v>
      </c>
      <c r="EX157" s="167">
        <f>+BOARDS!K189</f>
        <v>527.68956398914668</v>
      </c>
      <c r="EY157" s="167">
        <f>+BOARDS!L189</f>
        <v>698.96287104352371</v>
      </c>
      <c r="EZ157" s="167">
        <f>+BOARDS!M189</f>
        <v>767.18328192774061</v>
      </c>
      <c r="FA157" s="167">
        <f>+BOARDS!N189</f>
        <v>1386.7230894117492</v>
      </c>
      <c r="FB157" s="167">
        <f>+BOARDS!C190</f>
        <v>733.84606431862801</v>
      </c>
      <c r="FC157" s="167">
        <f>+BOARDS!D190</f>
        <v>687.03842847101112</v>
      </c>
      <c r="FD157" s="167">
        <f>+BOARDS!E190</f>
        <v>519.29699938697183</v>
      </c>
      <c r="FE157" s="167">
        <f>+BOARDS!F190</f>
        <v>306.54656014651084</v>
      </c>
      <c r="FF157" s="167">
        <f>+BOARDS!G190</f>
        <v>667.16823513493068</v>
      </c>
      <c r="FG157" s="167">
        <f>+BOARDS!H190</f>
        <v>1046.2641333481747</v>
      </c>
      <c r="FH157" s="167">
        <f>+BOARDS!I190</f>
        <v>766.61234844721093</v>
      </c>
      <c r="FI157" s="167">
        <f>+BOARDS!J190</f>
        <v>481.53851653923715</v>
      </c>
      <c r="FJ157" s="167">
        <f>+BOARDS!K190</f>
        <v>543.52025090882103</v>
      </c>
      <c r="FK157" s="167">
        <f>+BOARDS!L190</f>
        <v>719.93175717482939</v>
      </c>
      <c r="FL157" s="167">
        <f>+BOARDS!M190</f>
        <v>790.19878038557283</v>
      </c>
      <c r="FM157" s="167">
        <f>+BOARDS!N190</f>
        <v>1428.3247820941017</v>
      </c>
    </row>
    <row r="158" spans="1:169" ht="16.2" thickBot="1" x14ac:dyDescent="0.35">
      <c r="A158" s="52" t="s">
        <v>506</v>
      </c>
      <c r="DR158" s="240">
        <f>+BOARDS!C193</f>
        <v>779.99999999999989</v>
      </c>
      <c r="DS158" s="240">
        <f>+BOARDS!D193</f>
        <v>520</v>
      </c>
      <c r="DT158" s="240">
        <f>+BOARDS!E193</f>
        <v>779.99999999999989</v>
      </c>
      <c r="DU158" s="240">
        <f>+BOARDS!F193</f>
        <v>520</v>
      </c>
      <c r="DV158" s="240">
        <f>+BOARDS!G193</f>
        <v>779.99999999999989</v>
      </c>
      <c r="DW158" s="240">
        <f>+BOARDS!H193</f>
        <v>520</v>
      </c>
      <c r="DX158" s="240">
        <f>+BOARDS!I193</f>
        <v>779.99999999999989</v>
      </c>
      <c r="DY158" s="240">
        <f>+BOARDS!J193</f>
        <v>520</v>
      </c>
      <c r="DZ158" s="240">
        <f>+BOARDS!K193</f>
        <v>779.99999999999989</v>
      </c>
      <c r="EA158" s="240">
        <f>+BOARDS!L193</f>
        <v>520</v>
      </c>
      <c r="EB158" s="240">
        <f>+BOARDS!M193</f>
        <v>779.99999999999989</v>
      </c>
      <c r="EC158" s="240">
        <f>+BOARDS!N193</f>
        <v>520</v>
      </c>
      <c r="ED158" s="240">
        <f>+BOARDS!C194</f>
        <v>811.19999999999993</v>
      </c>
      <c r="EE158" s="240">
        <f>+BOARDS!D194</f>
        <v>540.79999999999995</v>
      </c>
      <c r="EF158" s="240">
        <f>+BOARDS!E194</f>
        <v>811.19999999999993</v>
      </c>
      <c r="EG158" s="240">
        <f>+BOARDS!F194</f>
        <v>540.79999999999995</v>
      </c>
      <c r="EH158" s="240">
        <f>+BOARDS!G194</f>
        <v>811.19999999999993</v>
      </c>
      <c r="EI158" s="240">
        <f>+BOARDS!H194</f>
        <v>540.79999999999995</v>
      </c>
      <c r="EJ158" s="240">
        <f>+BOARDS!I194</f>
        <v>811.19999999999993</v>
      </c>
      <c r="EK158" s="240">
        <f>+BOARDS!J194</f>
        <v>540.79999999999995</v>
      </c>
      <c r="EL158" s="240">
        <f>+BOARDS!K194</f>
        <v>811.19999999999993</v>
      </c>
      <c r="EM158" s="240">
        <f>+BOARDS!L194</f>
        <v>540.79999999999995</v>
      </c>
      <c r="EN158" s="240">
        <f>+BOARDS!M194</f>
        <v>811.19999999999993</v>
      </c>
      <c r="EO158" s="240">
        <f>+BOARDS!N194</f>
        <v>540.79999999999995</v>
      </c>
      <c r="EP158" s="240">
        <f>+BOARDS!C195</f>
        <v>770.63999999999987</v>
      </c>
      <c r="EQ158" s="240">
        <f>+BOARDS!D195</f>
        <v>513.76</v>
      </c>
      <c r="ER158" s="240">
        <f>+BOARDS!E195</f>
        <v>770.63999999999987</v>
      </c>
      <c r="ES158" s="240">
        <f>+BOARDS!F195</f>
        <v>513.76</v>
      </c>
      <c r="ET158" s="240">
        <f>+BOARDS!G195</f>
        <v>770.63999999999987</v>
      </c>
      <c r="EU158" s="240">
        <f>+BOARDS!H195</f>
        <v>513.76</v>
      </c>
      <c r="EV158" s="240">
        <f>+BOARDS!I195</f>
        <v>770.63999999999987</v>
      </c>
      <c r="EW158" s="240">
        <f>+BOARDS!J195</f>
        <v>513.76</v>
      </c>
      <c r="EX158" s="240">
        <f>+BOARDS!K195</f>
        <v>770.63999999999987</v>
      </c>
      <c r="EY158" s="240">
        <f>+BOARDS!L195</f>
        <v>513.76</v>
      </c>
      <c r="EZ158" s="240">
        <f>+BOARDS!M195</f>
        <v>770.63999999999987</v>
      </c>
      <c r="FA158" s="240">
        <f>+BOARDS!N195</f>
        <v>513.76</v>
      </c>
      <c r="FB158" s="240">
        <f>+BOARDS!C196</f>
        <v>801.46559999999988</v>
      </c>
      <c r="FC158" s="240">
        <f>+BOARDS!D196</f>
        <v>534.31039999999996</v>
      </c>
      <c r="FD158" s="240">
        <f>+BOARDS!E196</f>
        <v>801.46559999999988</v>
      </c>
      <c r="FE158" s="240">
        <f>+BOARDS!F196</f>
        <v>534.31039999999996</v>
      </c>
      <c r="FF158" s="240">
        <f>+BOARDS!G196</f>
        <v>801.46559999999988</v>
      </c>
      <c r="FG158" s="240">
        <f>+BOARDS!H196</f>
        <v>534.31039999999996</v>
      </c>
      <c r="FH158" s="240">
        <f>+BOARDS!I196</f>
        <v>801.46559999999988</v>
      </c>
      <c r="FI158" s="240">
        <f>+BOARDS!J196</f>
        <v>534.31039999999996</v>
      </c>
      <c r="FJ158" s="240">
        <f>+BOARDS!K196</f>
        <v>801.46559999999988</v>
      </c>
      <c r="FK158" s="240">
        <f>+BOARDS!L196</f>
        <v>534.31039999999996</v>
      </c>
      <c r="FL158" s="240">
        <f>+BOARDS!M196</f>
        <v>801.46559999999988</v>
      </c>
      <c r="FM158" s="240">
        <f>+BOARDS!N196</f>
        <v>534.31039999999996</v>
      </c>
    </row>
    <row r="160" spans="1:169" ht="16.2" thickBot="1" x14ac:dyDescent="0.35">
      <c r="A160" s="5" t="s">
        <v>22</v>
      </c>
    </row>
    <row r="161" spans="1:169" ht="16.2" thickBot="1" x14ac:dyDescent="0.35">
      <c r="A161" s="52" t="s">
        <v>506</v>
      </c>
      <c r="DR161" s="1084">
        <f>+BOARDS!C253</f>
        <v>291.66666666666663</v>
      </c>
      <c r="DS161" s="1084">
        <f>+BOARDS!D253</f>
        <v>541.66666666666663</v>
      </c>
      <c r="DT161" s="1084">
        <f>+BOARDS!E253</f>
        <v>291.66666666666663</v>
      </c>
      <c r="DU161" s="1084">
        <f>+BOARDS!F253</f>
        <v>541.66666666666663</v>
      </c>
      <c r="DV161" s="1084">
        <f>+BOARDS!G253</f>
        <v>291.66666666666663</v>
      </c>
      <c r="DW161" s="1084">
        <f>+BOARDS!H253</f>
        <v>541.66666666666663</v>
      </c>
      <c r="DX161" s="1084">
        <f>+BOARDS!I253</f>
        <v>291.66666666666663</v>
      </c>
      <c r="DY161" s="1084">
        <f>+BOARDS!J253</f>
        <v>541.66666666666663</v>
      </c>
      <c r="DZ161" s="1084">
        <f>+BOARDS!K253</f>
        <v>291.66666666666663</v>
      </c>
      <c r="EA161" s="1084">
        <f>+BOARDS!L253</f>
        <v>541.66666666666663</v>
      </c>
      <c r="EB161" s="1084">
        <f>+BOARDS!M253</f>
        <v>291.66666666666663</v>
      </c>
      <c r="EC161" s="1084">
        <f>+BOARDS!N253</f>
        <v>541.66666666666663</v>
      </c>
      <c r="ED161" s="1084">
        <f>+BOARDS!C254</f>
        <v>303.33333333333331</v>
      </c>
      <c r="EE161" s="1084">
        <f>+BOARDS!D254</f>
        <v>563.33333333333337</v>
      </c>
      <c r="EF161" s="1084">
        <f>+BOARDS!E254</f>
        <v>303.33333333333331</v>
      </c>
      <c r="EG161" s="1084">
        <f>+BOARDS!F254</f>
        <v>563.33333333333337</v>
      </c>
      <c r="EH161" s="1084">
        <f>+BOARDS!G254</f>
        <v>303.33333333333331</v>
      </c>
      <c r="EI161" s="1084">
        <f>+BOARDS!H254</f>
        <v>563.33333333333337</v>
      </c>
      <c r="EJ161" s="1084">
        <f>+BOARDS!I254</f>
        <v>303.33333333333331</v>
      </c>
      <c r="EK161" s="1084">
        <f>+BOARDS!J254</f>
        <v>563.33333333333337</v>
      </c>
      <c r="EL161" s="1084">
        <f>+BOARDS!K254</f>
        <v>303.33333333333331</v>
      </c>
      <c r="EM161" s="1084">
        <f>+BOARDS!L254</f>
        <v>563.33333333333337</v>
      </c>
      <c r="EN161" s="1084">
        <f>+BOARDS!M254</f>
        <v>303.33333333333331</v>
      </c>
      <c r="EO161" s="1084">
        <f>+BOARDS!N254</f>
        <v>563.33333333333337</v>
      </c>
      <c r="EP161" s="1084">
        <f>+BOARDS!C255</f>
        <v>276.0333333333333</v>
      </c>
      <c r="EQ161" s="1084">
        <f>+BOARDS!D255</f>
        <v>512.63333333333333</v>
      </c>
      <c r="ER161" s="1084">
        <f>+BOARDS!E255</f>
        <v>276.0333333333333</v>
      </c>
      <c r="ES161" s="1084">
        <f>+BOARDS!F255</f>
        <v>512.63333333333333</v>
      </c>
      <c r="ET161" s="1084">
        <f>+BOARDS!G255</f>
        <v>276.0333333333333</v>
      </c>
      <c r="EU161" s="1084">
        <f>+BOARDS!H255</f>
        <v>512.63333333333333</v>
      </c>
      <c r="EV161" s="1084">
        <f>+BOARDS!I255</f>
        <v>276.0333333333333</v>
      </c>
      <c r="EW161" s="1084">
        <f>+BOARDS!J255</f>
        <v>512.63333333333333</v>
      </c>
      <c r="EX161" s="1084">
        <f>+BOARDS!K255</f>
        <v>276.0333333333333</v>
      </c>
      <c r="EY161" s="1084">
        <f>+BOARDS!L255</f>
        <v>512.63333333333333</v>
      </c>
      <c r="EZ161" s="1084">
        <f>+BOARDS!M255</f>
        <v>276.0333333333333</v>
      </c>
      <c r="FA161" s="1084">
        <f>+BOARDS!N255</f>
        <v>512.63333333333333</v>
      </c>
      <c r="FB161" s="1084">
        <f>+BOARDS!C256</f>
        <v>281.55399999999997</v>
      </c>
      <c r="FC161" s="1084">
        <f>+BOARDS!D256</f>
        <v>522.88600000000008</v>
      </c>
      <c r="FD161" s="1084">
        <f>+BOARDS!E256</f>
        <v>281.55399999999997</v>
      </c>
      <c r="FE161" s="1084">
        <f>+BOARDS!F256</f>
        <v>522.88600000000008</v>
      </c>
      <c r="FF161" s="1084">
        <f>+BOARDS!G256</f>
        <v>281.55399999999997</v>
      </c>
      <c r="FG161" s="1084">
        <f>+BOARDS!H256</f>
        <v>522.88600000000008</v>
      </c>
      <c r="FH161" s="1084">
        <f>+BOARDS!I256</f>
        <v>281.55399999999997</v>
      </c>
      <c r="FI161" s="1084">
        <f>+BOARDS!J256</f>
        <v>522.88600000000008</v>
      </c>
      <c r="FJ161" s="1084">
        <f>+BOARDS!K256</f>
        <v>281.55399999999997</v>
      </c>
      <c r="FK161" s="1084">
        <f>+BOARDS!L256</f>
        <v>522.88600000000008</v>
      </c>
      <c r="FL161" s="1084">
        <f>+BOARDS!M256</f>
        <v>281.55399999999997</v>
      </c>
      <c r="FM161" s="1084">
        <f>+BOARDS!N256</f>
        <v>522.88600000000008</v>
      </c>
    </row>
    <row r="162" spans="1:169" ht="16.2" thickBot="1" x14ac:dyDescent="0.35">
      <c r="A162" s="54" t="s">
        <v>130</v>
      </c>
      <c r="ED162" s="1039">
        <f>+BOARDS!C259</f>
        <v>233.33333333333334</v>
      </c>
      <c r="EE162" s="1039">
        <f>+BOARDS!D259</f>
        <v>349.99999999999994</v>
      </c>
      <c r="EF162" s="1039">
        <f>+BOARDS!E259</f>
        <v>233.33333333333334</v>
      </c>
      <c r="EG162" s="1039">
        <f>+BOARDS!F259</f>
        <v>349.99999999999994</v>
      </c>
      <c r="EH162" s="1039">
        <f>+BOARDS!G259</f>
        <v>233.33333333333334</v>
      </c>
      <c r="EI162" s="1039">
        <f>+BOARDS!H259</f>
        <v>349.99999999999994</v>
      </c>
      <c r="EJ162" s="1039">
        <f>+BOARDS!I259</f>
        <v>233.33333333333334</v>
      </c>
      <c r="EK162" s="1039">
        <f>+BOARDS!J259</f>
        <v>349.99999999999994</v>
      </c>
      <c r="EL162" s="1039">
        <f>+BOARDS!K259</f>
        <v>233.33333333333334</v>
      </c>
      <c r="EM162" s="1039">
        <f>+BOARDS!L259</f>
        <v>349.99999999999994</v>
      </c>
      <c r="EN162" s="1039">
        <f>+BOARDS!M259</f>
        <v>233.33333333333334</v>
      </c>
      <c r="EO162" s="1039">
        <f>+BOARDS!N259</f>
        <v>349.99999999999994</v>
      </c>
      <c r="EP162" s="1039">
        <f>+BOARDS!C260</f>
        <v>242.66666666666666</v>
      </c>
      <c r="EQ162" s="1039">
        <f>+BOARDS!D260</f>
        <v>363.99999999999994</v>
      </c>
      <c r="ER162" s="1039">
        <f>+BOARDS!E260</f>
        <v>242.66666666666666</v>
      </c>
      <c r="ES162" s="1039">
        <f>+BOARDS!F260</f>
        <v>363.99999999999994</v>
      </c>
      <c r="ET162" s="1039">
        <f>+BOARDS!G260</f>
        <v>242.66666666666666</v>
      </c>
      <c r="EU162" s="1039">
        <f>+BOARDS!H260</f>
        <v>363.99999999999994</v>
      </c>
      <c r="EV162" s="1039">
        <f>+BOARDS!I260</f>
        <v>242.66666666666666</v>
      </c>
      <c r="EW162" s="1039">
        <f>+BOARDS!J260</f>
        <v>363.99999999999994</v>
      </c>
      <c r="EX162" s="1039">
        <f>+BOARDS!K260</f>
        <v>242.66666666666666</v>
      </c>
      <c r="EY162" s="1039">
        <f>+BOARDS!L260</f>
        <v>363.99999999999994</v>
      </c>
      <c r="EZ162" s="1039">
        <f>+BOARDS!M260</f>
        <v>242.66666666666666</v>
      </c>
      <c r="FA162" s="1039">
        <f>+BOARDS!N260</f>
        <v>363.99999999999994</v>
      </c>
      <c r="FB162" s="1039">
        <f>+BOARDS!C261</f>
        <v>249.94666666666669</v>
      </c>
      <c r="FC162" s="1039">
        <f>+BOARDS!D261</f>
        <v>374.91999999999996</v>
      </c>
      <c r="FD162" s="1039">
        <f>+BOARDS!E261</f>
        <v>249.94666666666669</v>
      </c>
      <c r="FE162" s="1039">
        <f>+BOARDS!F261</f>
        <v>374.91999999999996</v>
      </c>
      <c r="FF162" s="1039">
        <f>+BOARDS!G261</f>
        <v>249.94666666666669</v>
      </c>
      <c r="FG162" s="1039">
        <f>+BOARDS!H261</f>
        <v>374.91999999999996</v>
      </c>
      <c r="FH162" s="1039">
        <f>+BOARDS!I261</f>
        <v>249.94666666666669</v>
      </c>
      <c r="FI162" s="1039">
        <f>+BOARDS!J261</f>
        <v>374.91999999999996</v>
      </c>
      <c r="FJ162" s="1039">
        <f>+BOARDS!K261</f>
        <v>249.94666666666669</v>
      </c>
      <c r="FK162" s="1039">
        <f>+BOARDS!L261</f>
        <v>374.91999999999996</v>
      </c>
      <c r="FL162" s="1039">
        <f>+BOARDS!M261</f>
        <v>249.94666666666669</v>
      </c>
      <c r="FM162" s="1039">
        <f>+BOARDS!N261</f>
        <v>374.91999999999996</v>
      </c>
    </row>
    <row r="165" spans="1:169" ht="16.2" thickBot="1" x14ac:dyDescent="0.35">
      <c r="A165" s="5" t="s">
        <v>983</v>
      </c>
      <c r="DF165" s="1040">
        <f>+(DF152+DF153+DF154+DF157+DF158+DF161+DF162)*'Monthly Parameters'!O163</f>
        <v>44432999.150412798</v>
      </c>
      <c r="DG165" s="1040">
        <f>+(DG152+DG153+DG154+DG157+DG158+DG161+DG162)*'Monthly Parameters'!P163</f>
        <v>34727449.783073723</v>
      </c>
      <c r="DH165" s="1040">
        <f>+(DH152+DH153+DH154+DH157+DH158+DH161+DH162)*'Monthly Parameters'!Q163</f>
        <v>32379363.353965003</v>
      </c>
      <c r="DI165" s="1040">
        <f>+(DI152+DI153+DI154+DI157+DI158+DI161+DI162)*'Monthly Parameters'!R163</f>
        <v>27963033.302995466</v>
      </c>
      <c r="DJ165" s="1040">
        <f>+(DJ152+DJ153+DJ154+DJ157+DJ158+DJ161+DJ162)*'Monthly Parameters'!S163</f>
        <v>40474847.283454016</v>
      </c>
      <c r="DK165" s="1040">
        <f>+(DK152+DK153+DK154+DK157+DK158+DK161+DK162)*'Monthly Parameters'!T163</f>
        <v>57354736.214754485</v>
      </c>
      <c r="DL165" s="1040">
        <f>+(DL152+DL153+DL154+DL157+DL158+DL161+DL162)*'Monthly Parameters'!U163</f>
        <v>49114706.294094302</v>
      </c>
      <c r="DM165" s="1040">
        <f>+(DM152+DM153+DM154+DM157+DM158+DM161+DM162)*'Monthly Parameters'!V163</f>
        <v>34575775.61778675</v>
      </c>
      <c r="DN165" s="1040">
        <f>+(DN152+DN153+DN154+DN157+DN158+DN161+DN162)*'Monthly Parameters'!W163</f>
        <v>38068986.134679534</v>
      </c>
      <c r="DO165" s="1040">
        <f>+(DO152+DO153+DO154+DO157+DO158+DO161+DO162)*'Monthly Parameters'!X163</f>
        <v>44022613.941778898</v>
      </c>
      <c r="DP165" s="1040">
        <f>+(DP152+DP153+DP154+DP157+DP158+DP161+DP162)*'Monthly Parameters'!Y163</f>
        <v>46531522.637624756</v>
      </c>
      <c r="DQ165" s="1040">
        <f>+(DQ152+DQ153+DQ154+DQ157+DQ158+DQ161+DQ162)*'Monthly Parameters'!Z163</f>
        <v>76879826.285380304</v>
      </c>
      <c r="DR165" s="1040">
        <f>+(DR152+DR153+DR154+DR157+DR158+DR161+DR162)*'Monthly Parameters'!AA163</f>
        <v>54390152.553129084</v>
      </c>
      <c r="DS165" s="1040">
        <f>+(DS152+DS153+DS154+DS157+DS158+DS161+DS162)*'Monthly Parameters'!AB163</f>
        <v>44165130.474496506</v>
      </c>
      <c r="DT165" s="1040">
        <f>+(DT152+DT153+DT154+DT157+DT158+DT161+DT162)*'Monthly Parameters'!AC163</f>
        <v>41805050.837334521</v>
      </c>
      <c r="DU165" s="1040">
        <f>+(DU152+DU153+DU154+DU157+DU158+DU161+DU162)*'Monthly Parameters'!AD163</f>
        <v>37138971.118028805</v>
      </c>
      <c r="DV165" s="1040">
        <f>+(DV152+DV153+DV154+DV157+DV158+DV161+DV162)*'Monthly Parameters'!AE163</f>
        <v>50252211.884976268</v>
      </c>
      <c r="DW165" s="1040">
        <f>+(DW152+DW153+DW154+DW157+DW158+DW161+DW162)*'Monthly Parameters'!AF163</f>
        <v>67816484.472155765</v>
      </c>
      <c r="DX165" s="1040">
        <f>+(DX152+DX153+DX154+DX157+DX158+DX161+DX162)*'Monthly Parameters'!AG163</f>
        <v>59277865.683107488</v>
      </c>
      <c r="DY165" s="1040">
        <f>+(DY152+DY153+DY154+DY157+DY158+DY161+DY162)*'Monthly Parameters'!AH163</f>
        <v>44026036.78670346</v>
      </c>
      <c r="DZ165" s="1040">
        <f>+(DZ152+DZ153+DZ154+DZ157+DZ158+DZ161+DZ162)*'Monthly Parameters'!AI163</f>
        <v>47754172.613921545</v>
      </c>
      <c r="EA165" s="1040">
        <f>+(EA152+EA153+EA154+EA157+EA158+EA161+EA162)*'Monthly Parameters'!AJ163</f>
        <v>53879343.095052533</v>
      </c>
      <c r="EB165" s="1040">
        <f>+(EB152+EB153+EB154+EB157+EB158+EB161+EB162)*'Monthly Parameters'!AK163</f>
        <v>56573362.482237339</v>
      </c>
      <c r="EC165" s="1040">
        <f>+(EC152+EC153+EC154+EC157+EC158+EC161+EC162)*'Monthly Parameters'!AL163</f>
        <v>88168498.029256701</v>
      </c>
      <c r="ED165" s="1040">
        <f>+(ED152+ED153+ED154+ED157+ED158+ED161+ED162)*'Monthly Parameters'!AM163</f>
        <v>58205827.409487195</v>
      </c>
      <c r="EE165" s="1040">
        <f>+(EE152+EE153+EE154+EE157+EE158+EE161+EE162)*'Monthly Parameters'!AN163</f>
        <v>48416884.822299585</v>
      </c>
      <c r="EF165" s="1040">
        <f>+(EF152+EF153+EF154+EF157+EF158+EF161+EF162)*'Monthly Parameters'!AO163</f>
        <v>45183049.979048111</v>
      </c>
      <c r="EG165" s="1040">
        <f>+(EG152+EG153+EG154+EG157+EG158+EG161+EG162)*'Monthly Parameters'!AP163</f>
        <v>41378154.917489171</v>
      </c>
      <c r="EH165" s="1040">
        <f>+(EH152+EH153+EH154+EH157+EH158+EH161+EH162)*'Monthly Parameters'!AQ163</f>
        <v>53916064.505000949</v>
      </c>
      <c r="EI165" s="1040">
        <f>+(EI152+EI153+EI154+EI157+EI158+EI161+EI162)*'Monthly Parameters'!AR163</f>
        <v>72949046.013972357</v>
      </c>
      <c r="EJ165" s="1040">
        <f>+(EJ152+EJ153+EJ154+EJ157+EJ158+EJ161+EJ162)*'Monthly Parameters'!AS163</f>
        <v>63301361.413115963</v>
      </c>
      <c r="EK165" s="1040">
        <f>+(EK152+EK153+EK154+EK157+EK158+EK161+EK162)*'Monthly Parameters'!AT163</f>
        <v>48444839.850007623</v>
      </c>
      <c r="EL165" s="1040">
        <f>+(EL152+EL153+EL154+EL157+EL158+EL161+EL162)*'Monthly Parameters'!AU163</f>
        <v>51405631.960824303</v>
      </c>
      <c r="EM165" s="1040">
        <f>+(EM152+EM153+EM154+EM157+EM158+EM161+EM162)*'Monthly Parameters'!AV163</f>
        <v>58578028.082935035</v>
      </c>
      <c r="EN165" s="1040">
        <f>+(EN152+EN153+EN154+EN157+EN158+EN161+EN162)*'Monthly Parameters'!AW163</f>
        <v>60443060.276223511</v>
      </c>
      <c r="EO165" s="1040">
        <f>+(EO152+EO153+EO154+EO157+EO158+EO161+EO162)*'Monthly Parameters'!AX163</f>
        <v>93950097.247883767</v>
      </c>
      <c r="EP165" s="1040">
        <f>+(EP152+EP153+EP154+EP157+EP158+EP161+EP162)*'Monthly Parameters'!AY163</f>
        <v>58510048.62389309</v>
      </c>
      <c r="EQ165" s="1040">
        <f>+(EQ152+EQ153+EQ154+EQ157+EQ158+EQ161+EQ162)*'Monthly Parameters'!AZ163</f>
        <v>48500523.107987389</v>
      </c>
      <c r="ER165" s="1040">
        <f>+(ER152+ER153+ER154+ER157+ER158+ER161+ER162)*'Monthly Parameters'!BA163</f>
        <v>45310815.381468773</v>
      </c>
      <c r="ES165" s="1040">
        <f>+(ES152+ES153+ES154+ES157+ES158+ES161+ES162)*'Monthly Parameters'!BB163</f>
        <v>41462963.136106245</v>
      </c>
      <c r="ET165" s="1040">
        <f>+(ET152+ET153+ET154+ET157+ET158+ET161+ET162)*'Monthly Parameters'!BC163</f>
        <v>54163560.551121719</v>
      </c>
      <c r="EU165" s="1040">
        <f>+(EU152+EU153+EU154+EU157+EU158+EU161+EU162)*'Monthly Parameters'!BD163</f>
        <v>73369253.23773241</v>
      </c>
      <c r="EV165" s="1040">
        <f>+(EV152+EV153+EV154+EV157+EV158+EV161+EV162)*'Monthly Parameters'!BE163</f>
        <v>63697841.760014445</v>
      </c>
      <c r="EW165" s="1040">
        <f>+(EW152+EW153+EW154+EW157+EW158+EW161+EW162)*'Monthly Parameters'!BF163</f>
        <v>48609577.311677918</v>
      </c>
      <c r="EX165" s="1040">
        <f>+(EX152+EX153+EX154+EX157+EX158+EX161+EX162)*'Monthly Parameters'!BG163</f>
        <v>51647603.284948781</v>
      </c>
      <c r="EY165" s="1040">
        <f>+(EY152+EY153+EY154+EY157+EY158+EY161+EY162)*'Monthly Parameters'!BH163</f>
        <v>58854111.384218223</v>
      </c>
      <c r="EZ165" s="1040">
        <f>+(EZ152+EZ153+EZ154+EZ157+EZ158+EZ161+EZ162)*'Monthly Parameters'!BI163</f>
        <v>60773602.840865865</v>
      </c>
      <c r="FA165" s="1040">
        <f>+(FA152+FA153+FA154+FA157+FA158+FA161+FA162)*'Monthly Parameters'!BJ163</f>
        <v>94659275.219223917</v>
      </c>
      <c r="FB165" s="1040">
        <f>+(FB152+FB153+FB154+FB157+FB158+FB161+FB162)*'Monthly Parameters'!BK163</f>
        <v>60674563.060297459</v>
      </c>
      <c r="FC165" s="1040">
        <f>+(FC152+FC153+FC154+FC157+FC158+FC161+FC162)*'Monthly Parameters'!BL163</f>
        <v>50226590.609218188</v>
      </c>
      <c r="FD165" s="1040">
        <f>+(FD152+FD153+FD154+FD157+FD158+FD161+FD162)*'Monthly Parameters'!BM163</f>
        <v>46969877.858314186</v>
      </c>
      <c r="FE165" s="1040">
        <f>+(FE152+FE153+FE154+FE157+FE158+FE161+FE162)*'Monthly Parameters'!BN163</f>
        <v>42939634.458927706</v>
      </c>
      <c r="FF165" s="1040">
        <f>+(FF152+FF153+FF154+FF157+FF158+FF161+FF162)*'Monthly Parameters'!BO163</f>
        <v>56158829.855759524</v>
      </c>
      <c r="FG165" s="1040">
        <f>+(FG152+FG153+FG154+FG157+FG158+FG161+FG162)*'Monthly Parameters'!BP163</f>
        <v>76061749.636795253</v>
      </c>
      <c r="FH165" s="1040">
        <f>+(FH152+FH153+FH154+FH157+FH158+FH161+FH162)*'Monthly Parameters'!BQ163</f>
        <v>66060944.344417498</v>
      </c>
      <c r="FI165" s="1040">
        <f>+(FI152+FI153+FI154+FI157+FI158+FI161+FI162)*'Monthly Parameters'!BR163</f>
        <v>50350620.556587495</v>
      </c>
      <c r="FJ165" s="1040">
        <f>+(FJ152+FJ153+FJ154+FJ157+FJ158+FJ161+FJ162)*'Monthly Parameters'!BS163</f>
        <v>53554125.478320032</v>
      </c>
      <c r="FK165" s="1040">
        <f>+(FK152+FK153+FK154+FK157+FK158+FK161+FK162)*'Monthly Parameters'!BT163</f>
        <v>60981925.383514456</v>
      </c>
      <c r="FL165" s="1040">
        <f>+(FL152+FL153+FL154+FL157+FL158+FL161+FL162)*'Monthly Parameters'!BU163</f>
        <v>63020589.371559255</v>
      </c>
      <c r="FM165" s="1040">
        <f>+(FM152+FM153+FM154+FM157+FM158+FM161+FM162)*'Monthly Parameters'!BV163</f>
        <v>98148959.146297127</v>
      </c>
    </row>
    <row r="166" spans="1:169" ht="16.2" thickBot="1" x14ac:dyDescent="0.35">
      <c r="A166" s="51" t="s">
        <v>128</v>
      </c>
      <c r="DF166" s="144">
        <f>+(DF165*(DF152+DF157)/(DF152+DF153+DF154+DF157+DF158+DF161+DF162))</f>
        <v>23057971.351294979</v>
      </c>
      <c r="DG166" s="144">
        <f t="shared" ref="DG166:FM166" si="170">+(DG165*(DG152+DG157)/(DG152+DG153+DG154+DG157+DG158+DG161+DG162))</f>
        <v>17748277.202686112</v>
      </c>
      <c r="DH166" s="144">
        <f t="shared" si="170"/>
        <v>16954440.466444992</v>
      </c>
      <c r="DI166" s="144">
        <f t="shared" si="170"/>
        <v>12757802.175996179</v>
      </c>
      <c r="DJ166" s="144">
        <f t="shared" si="170"/>
        <v>21624682.584147163</v>
      </c>
      <c r="DK166" s="144">
        <f t="shared" si="170"/>
        <v>26596737.312970035</v>
      </c>
      <c r="DL166" s="144">
        <f t="shared" si="170"/>
        <v>25994371.935880814</v>
      </c>
      <c r="DM166" s="144">
        <f t="shared" si="170"/>
        <v>17516034.386317693</v>
      </c>
      <c r="DN166" s="144">
        <f t="shared" si="170"/>
        <v>19624427.663272139</v>
      </c>
      <c r="DO166" s="144">
        <f t="shared" si="170"/>
        <v>22745289.395338282</v>
      </c>
      <c r="DP166" s="144">
        <f t="shared" si="170"/>
        <v>24833756.494557902</v>
      </c>
      <c r="DQ166" s="144">
        <f t="shared" si="170"/>
        <v>40062309.031093717</v>
      </c>
      <c r="DR166" s="144">
        <f t="shared" si="170"/>
        <v>23947708.362943418</v>
      </c>
      <c r="DS166" s="144">
        <f t="shared" si="170"/>
        <v>18422330.098186292</v>
      </c>
      <c r="DT166" s="144">
        <f t="shared" si="170"/>
        <v>17610454.80852301</v>
      </c>
      <c r="DU166" s="144">
        <f t="shared" si="170"/>
        <v>13258880.225434478</v>
      </c>
      <c r="DV166" s="144">
        <f t="shared" si="170"/>
        <v>22460974.944116101</v>
      </c>
      <c r="DW166" s="144">
        <f t="shared" si="170"/>
        <v>27605365.305326018</v>
      </c>
      <c r="DX166" s="144">
        <f t="shared" si="170"/>
        <v>27002779.79360899</v>
      </c>
      <c r="DY166" s="144">
        <f t="shared" si="170"/>
        <v>18198636.104011696</v>
      </c>
      <c r="DZ166" s="144">
        <f t="shared" si="170"/>
        <v>20388838.436604917</v>
      </c>
      <c r="EA166" s="144">
        <f t="shared" si="170"/>
        <v>23623311.228308026</v>
      </c>
      <c r="EB166" s="144">
        <f t="shared" si="170"/>
        <v>25792030.121371415</v>
      </c>
      <c r="EC166" s="144">
        <f t="shared" si="170"/>
        <v>41594642.211565621</v>
      </c>
      <c r="ED166" s="144">
        <f t="shared" si="170"/>
        <v>24413989.379454087</v>
      </c>
      <c r="EE166" s="144">
        <f t="shared" si="170"/>
        <v>18678084.914029881</v>
      </c>
      <c r="EF166" s="144">
        <f t="shared" si="170"/>
        <v>17970445.976868443</v>
      </c>
      <c r="EG166" s="144">
        <f t="shared" si="170"/>
        <v>13600862.603951644</v>
      </c>
      <c r="EH166" s="144">
        <f t="shared" si="170"/>
        <v>22916053.75679756</v>
      </c>
      <c r="EI166" s="144">
        <f t="shared" si="170"/>
        <v>27974527.686533958</v>
      </c>
      <c r="EJ166" s="144">
        <f t="shared" si="170"/>
        <v>27579678.368038472</v>
      </c>
      <c r="EK166" s="144">
        <f t="shared" si="170"/>
        <v>18616952.435105886</v>
      </c>
      <c r="EL166" s="144">
        <f t="shared" si="170"/>
        <v>20854113.858742807</v>
      </c>
      <c r="EM166" s="144">
        <f t="shared" si="170"/>
        <v>24086614.885978419</v>
      </c>
      <c r="EN166" s="144">
        <f t="shared" si="170"/>
        <v>26294359.446937267</v>
      </c>
      <c r="EO166" s="144">
        <f t="shared" si="170"/>
        <v>42275362.71762237</v>
      </c>
      <c r="EP166" s="144">
        <f t="shared" si="170"/>
        <v>24672957.650546998</v>
      </c>
      <c r="EQ166" s="144">
        <f t="shared" si="170"/>
        <v>18826765.515521482</v>
      </c>
      <c r="ER166" s="144">
        <f t="shared" si="170"/>
        <v>18169279.293588571</v>
      </c>
      <c r="ES166" s="144">
        <f t="shared" si="170"/>
        <v>13785392.592647372</v>
      </c>
      <c r="ET166" s="144">
        <f t="shared" si="170"/>
        <v>23167656.365948088</v>
      </c>
      <c r="EU166" s="144">
        <f t="shared" si="170"/>
        <v>28190409.7244469</v>
      </c>
      <c r="EV166" s="144">
        <f t="shared" si="170"/>
        <v>27896786.11175799</v>
      </c>
      <c r="EW166" s="144">
        <f t="shared" si="170"/>
        <v>18845157.145462718</v>
      </c>
      <c r="EX166" s="144">
        <f t="shared" si="170"/>
        <v>21108121.095880494</v>
      </c>
      <c r="EY166" s="144">
        <f t="shared" si="170"/>
        <v>24343714.300121404</v>
      </c>
      <c r="EZ166" s="144">
        <f t="shared" si="170"/>
        <v>26573339.733975839</v>
      </c>
      <c r="FA166" s="144">
        <f t="shared" si="170"/>
        <v>42661755.680649482</v>
      </c>
      <c r="FB166" s="144">
        <f t="shared" si="170"/>
        <v>25549612.073595036</v>
      </c>
      <c r="FC166" s="144">
        <f t="shared" si="170"/>
        <v>19489166.334082499</v>
      </c>
      <c r="FD166" s="144">
        <f t="shared" si="170"/>
        <v>18815936.885065727</v>
      </c>
      <c r="FE166" s="144">
        <f t="shared" si="170"/>
        <v>14280520.367995197</v>
      </c>
      <c r="FF166" s="144">
        <f t="shared" si="170"/>
        <v>23991952.081694987</v>
      </c>
      <c r="FG166" s="144">
        <f t="shared" si="170"/>
        <v>29181360.206057448</v>
      </c>
      <c r="FH166" s="144">
        <f t="shared" si="170"/>
        <v>28891231.17607889</v>
      </c>
      <c r="FI166" s="144">
        <f t="shared" si="170"/>
        <v>19518803.849418469</v>
      </c>
      <c r="FJ166" s="144">
        <f t="shared" si="170"/>
        <v>21862446.901280597</v>
      </c>
      <c r="FK166" s="144">
        <f t="shared" si="170"/>
        <v>25208882.268062152</v>
      </c>
      <c r="FL166" s="144">
        <f t="shared" si="170"/>
        <v>27517525.349738907</v>
      </c>
      <c r="FM166" s="144">
        <f t="shared" si="170"/>
        <v>44169373.358590007</v>
      </c>
    </row>
    <row r="167" spans="1:169" ht="16.2" thickBot="1" x14ac:dyDescent="0.35">
      <c r="A167" s="52" t="s">
        <v>506</v>
      </c>
      <c r="DF167" s="144">
        <f>+(DF165*(DF154+DF158+DF161)/(DF152+DF153+DF154+DF157+DF158+DF161+DF162))</f>
        <v>7875000.0000000009</v>
      </c>
      <c r="DG167" s="144">
        <f t="shared" ref="DG167:FM167" si="171">+(DG165*(DG154+DG158+DG161)/(DG152+DG153+DG154+DG157+DG158+DG161+DG162))</f>
        <v>9625000.0000000019</v>
      </c>
      <c r="DH167" s="144">
        <f t="shared" si="171"/>
        <v>7875000</v>
      </c>
      <c r="DI167" s="144">
        <f t="shared" si="171"/>
        <v>9625000.0000000019</v>
      </c>
      <c r="DJ167" s="144">
        <f t="shared" si="171"/>
        <v>7875000</v>
      </c>
      <c r="DK167" s="144">
        <f t="shared" si="171"/>
        <v>9625000.0000000019</v>
      </c>
      <c r="DL167" s="144">
        <f t="shared" si="171"/>
        <v>7875000.0000000009</v>
      </c>
      <c r="DM167" s="144">
        <f t="shared" si="171"/>
        <v>9625000.0000000019</v>
      </c>
      <c r="DN167" s="144">
        <f t="shared" si="171"/>
        <v>7875000.0000000009</v>
      </c>
      <c r="DO167" s="144">
        <f t="shared" si="171"/>
        <v>9625000.0000000019</v>
      </c>
      <c r="DP167" s="144">
        <f t="shared" si="171"/>
        <v>7875000.0000000009</v>
      </c>
      <c r="DQ167" s="144">
        <f t="shared" si="171"/>
        <v>9625000.0000000019</v>
      </c>
      <c r="DR167" s="144">
        <f t="shared" si="171"/>
        <v>16266874.999999994</v>
      </c>
      <c r="DS167" s="144">
        <f t="shared" si="171"/>
        <v>18020625</v>
      </c>
      <c r="DT167" s="144">
        <f t="shared" si="171"/>
        <v>16266874.999999996</v>
      </c>
      <c r="DU167" s="144">
        <f t="shared" si="171"/>
        <v>18020625</v>
      </c>
      <c r="DV167" s="144">
        <f t="shared" si="171"/>
        <v>16266874.999999996</v>
      </c>
      <c r="DW167" s="144">
        <f t="shared" si="171"/>
        <v>18020625</v>
      </c>
      <c r="DX167" s="144">
        <f t="shared" si="171"/>
        <v>16266874.999999994</v>
      </c>
      <c r="DY167" s="144">
        <f t="shared" si="171"/>
        <v>18020625</v>
      </c>
      <c r="DZ167" s="144">
        <f t="shared" si="171"/>
        <v>16266874.999999994</v>
      </c>
      <c r="EA167" s="144">
        <f t="shared" si="171"/>
        <v>18020625</v>
      </c>
      <c r="EB167" s="144">
        <f t="shared" si="171"/>
        <v>16266874.999999994</v>
      </c>
      <c r="EC167" s="144">
        <f t="shared" si="171"/>
        <v>18020625</v>
      </c>
      <c r="ED167" s="144">
        <f t="shared" si="171"/>
        <v>17114396.649999999</v>
      </c>
      <c r="EE167" s="144">
        <f t="shared" si="171"/>
        <v>18982040.349999998</v>
      </c>
      <c r="EF167" s="144">
        <f t="shared" si="171"/>
        <v>17114396.650000002</v>
      </c>
      <c r="EG167" s="144">
        <f t="shared" si="171"/>
        <v>18982040.349999998</v>
      </c>
      <c r="EH167" s="144">
        <f t="shared" si="171"/>
        <v>17114396.650000002</v>
      </c>
      <c r="EI167" s="144">
        <f t="shared" si="171"/>
        <v>18982040.350000001</v>
      </c>
      <c r="EJ167" s="144">
        <f t="shared" si="171"/>
        <v>17114396.649999999</v>
      </c>
      <c r="EK167" s="144">
        <f t="shared" si="171"/>
        <v>18982040.349999998</v>
      </c>
      <c r="EL167" s="144">
        <f t="shared" si="171"/>
        <v>17114396.649999999</v>
      </c>
      <c r="EM167" s="144">
        <f t="shared" si="171"/>
        <v>18982040.349999998</v>
      </c>
      <c r="EN167" s="144">
        <f t="shared" si="171"/>
        <v>17114396.649999999</v>
      </c>
      <c r="EO167" s="144">
        <f t="shared" si="171"/>
        <v>18982040.349999998</v>
      </c>
      <c r="EP167" s="144">
        <f t="shared" si="171"/>
        <v>16825732.429713998</v>
      </c>
      <c r="EQ167" s="144">
        <f t="shared" si="171"/>
        <v>18668228.525206</v>
      </c>
      <c r="ER167" s="144">
        <f t="shared" si="171"/>
        <v>16825732.429713994</v>
      </c>
      <c r="ES167" s="144">
        <f t="shared" si="171"/>
        <v>18668228.525206</v>
      </c>
      <c r="ET167" s="144">
        <f t="shared" si="171"/>
        <v>16825732.429713998</v>
      </c>
      <c r="EU167" s="144">
        <f t="shared" si="171"/>
        <v>18668228.525205996</v>
      </c>
      <c r="EV167" s="144">
        <f t="shared" si="171"/>
        <v>16825732.429713998</v>
      </c>
      <c r="EW167" s="144">
        <f t="shared" si="171"/>
        <v>18668228.525205996</v>
      </c>
      <c r="EX167" s="144">
        <f t="shared" si="171"/>
        <v>16825732.429713998</v>
      </c>
      <c r="EY167" s="144">
        <f t="shared" si="171"/>
        <v>18668228.525206</v>
      </c>
      <c r="EZ167" s="144">
        <f t="shared" si="171"/>
        <v>16825732.429713998</v>
      </c>
      <c r="FA167" s="144">
        <f t="shared" si="171"/>
        <v>18668228.525205996</v>
      </c>
      <c r="FB167" s="144">
        <f t="shared" si="171"/>
        <v>17434019.952585302</v>
      </c>
      <c r="FC167" s="144">
        <f t="shared" si="171"/>
        <v>19309539.942048706</v>
      </c>
      <c r="FD167" s="144">
        <f t="shared" si="171"/>
        <v>17434019.952585299</v>
      </c>
      <c r="FE167" s="144">
        <f t="shared" si="171"/>
        <v>19309539.942048706</v>
      </c>
      <c r="FF167" s="144">
        <f t="shared" si="171"/>
        <v>17434019.952585302</v>
      </c>
      <c r="FG167" s="144">
        <f t="shared" si="171"/>
        <v>19309539.942048702</v>
      </c>
      <c r="FH167" s="144">
        <f t="shared" si="171"/>
        <v>17434019.952585302</v>
      </c>
      <c r="FI167" s="144">
        <f t="shared" si="171"/>
        <v>19309539.942048702</v>
      </c>
      <c r="FJ167" s="144">
        <f t="shared" si="171"/>
        <v>17434019.952585302</v>
      </c>
      <c r="FK167" s="144">
        <f t="shared" si="171"/>
        <v>19309539.942048706</v>
      </c>
      <c r="FL167" s="144">
        <f t="shared" si="171"/>
        <v>17434019.952585299</v>
      </c>
      <c r="FM167" s="144">
        <f t="shared" si="171"/>
        <v>19309539.942048706</v>
      </c>
    </row>
    <row r="168" spans="1:169" ht="16.2" thickBot="1" x14ac:dyDescent="0.35">
      <c r="A168" s="53" t="s">
        <v>19</v>
      </c>
      <c r="DF168" s="144">
        <f>+(DF165*(DF153)/(DF152+DF153+DF154+DF157+DF158+DF161+DF162))</f>
        <v>13500027.799117813</v>
      </c>
      <c r="DG168" s="144">
        <f t="shared" ref="DG168:FM168" si="172">+(DG165*(DG153)/(DG152+DG153+DG154+DG157+DG158+DG161+DG162))</f>
        <v>7354172.5803876128</v>
      </c>
      <c r="DH168" s="144">
        <f t="shared" si="172"/>
        <v>7549922.8875200069</v>
      </c>
      <c r="DI168" s="144">
        <f t="shared" si="172"/>
        <v>5580231.1269992832</v>
      </c>
      <c r="DJ168" s="144">
        <f t="shared" si="172"/>
        <v>10975164.699306853</v>
      </c>
      <c r="DK168" s="144">
        <f t="shared" si="172"/>
        <v>21132998.90178445</v>
      </c>
      <c r="DL168" s="144">
        <f t="shared" si="172"/>
        <v>15245334.35821349</v>
      </c>
      <c r="DM168" s="144">
        <f t="shared" si="172"/>
        <v>7434741.2314690528</v>
      </c>
      <c r="DN168" s="144">
        <f t="shared" si="172"/>
        <v>10569558.4714074</v>
      </c>
      <c r="DO168" s="144">
        <f t="shared" si="172"/>
        <v>11652324.546440611</v>
      </c>
      <c r="DP168" s="144">
        <f t="shared" si="172"/>
        <v>13822766.143066855</v>
      </c>
      <c r="DQ168" s="144">
        <f t="shared" si="172"/>
        <v>27192517.254286576</v>
      </c>
      <c r="DR168" s="144">
        <f t="shared" si="172"/>
        <v>14175569.190185666</v>
      </c>
      <c r="DS168" s="144">
        <f t="shared" si="172"/>
        <v>7722175.3763102097</v>
      </c>
      <c r="DT168" s="144">
        <f t="shared" si="172"/>
        <v>7927721.0288115097</v>
      </c>
      <c r="DU168" s="144">
        <f t="shared" si="172"/>
        <v>5859465.8925943272</v>
      </c>
      <c r="DV168" s="144">
        <f t="shared" si="172"/>
        <v>11524361.940860169</v>
      </c>
      <c r="DW168" s="144">
        <f t="shared" si="172"/>
        <v>22190494.166829746</v>
      </c>
      <c r="DX168" s="144">
        <f t="shared" si="172"/>
        <v>16008210.889498495</v>
      </c>
      <c r="DY168" s="144">
        <f t="shared" si="172"/>
        <v>7806775.682691765</v>
      </c>
      <c r="DZ168" s="144">
        <f t="shared" si="172"/>
        <v>11098459.177316628</v>
      </c>
      <c r="EA168" s="144">
        <f t="shared" si="172"/>
        <v>12235406.866744502</v>
      </c>
      <c r="EB168" s="144">
        <f t="shared" si="172"/>
        <v>14514457.360865921</v>
      </c>
      <c r="EC168" s="144">
        <f t="shared" si="172"/>
        <v>28553230.81769108</v>
      </c>
      <c r="ED168" s="144">
        <f t="shared" si="172"/>
        <v>14927441.380033115</v>
      </c>
      <c r="EE168" s="144">
        <f t="shared" si="172"/>
        <v>8131759.5582697019</v>
      </c>
      <c r="EF168" s="144">
        <f t="shared" si="172"/>
        <v>8348207.3521796726</v>
      </c>
      <c r="EG168" s="144">
        <f t="shared" si="172"/>
        <v>6170251.963537531</v>
      </c>
      <c r="EH168" s="144">
        <f t="shared" si="172"/>
        <v>12135614.098203393</v>
      </c>
      <c r="EI168" s="144">
        <f t="shared" si="172"/>
        <v>23367477.977438398</v>
      </c>
      <c r="EJ168" s="144">
        <f t="shared" si="172"/>
        <v>16857286.395077497</v>
      </c>
      <c r="EK168" s="144">
        <f t="shared" si="172"/>
        <v>8220847.0649017356</v>
      </c>
      <c r="EL168" s="144">
        <f t="shared" si="172"/>
        <v>11687121.452081503</v>
      </c>
      <c r="EM168" s="144">
        <f t="shared" si="172"/>
        <v>12884372.846956627</v>
      </c>
      <c r="EN168" s="144">
        <f t="shared" si="172"/>
        <v>15284304.179286253</v>
      </c>
      <c r="EO168" s="144">
        <f t="shared" si="172"/>
        <v>30067694.180261414</v>
      </c>
      <c r="EP168" s="144">
        <f t="shared" si="172"/>
        <v>15191358.543632101</v>
      </c>
      <c r="EQ168" s="144">
        <f t="shared" si="172"/>
        <v>8275529.0672599105</v>
      </c>
      <c r="ER168" s="144">
        <f t="shared" si="172"/>
        <v>8495803.6581662092</v>
      </c>
      <c r="ES168" s="144">
        <f t="shared" si="172"/>
        <v>6279342.0182528747</v>
      </c>
      <c r="ET168" s="144">
        <f t="shared" si="172"/>
        <v>12350171.755459627</v>
      </c>
      <c r="EU168" s="144">
        <f t="shared" si="172"/>
        <v>23780614.988079507</v>
      </c>
      <c r="EV168" s="144">
        <f t="shared" si="172"/>
        <v>17155323.218542464</v>
      </c>
      <c r="EW168" s="144">
        <f t="shared" si="172"/>
        <v>8366191.6410091976</v>
      </c>
      <c r="EX168" s="144">
        <f t="shared" si="172"/>
        <v>11893749.759354303</v>
      </c>
      <c r="EY168" s="144">
        <f t="shared" si="172"/>
        <v>13112168.558890821</v>
      </c>
      <c r="EZ168" s="144">
        <f t="shared" si="172"/>
        <v>15554530.67717603</v>
      </c>
      <c r="FA168" s="144">
        <f t="shared" si="172"/>
        <v>30599291.013368435</v>
      </c>
      <c r="FB168" s="144">
        <f t="shared" si="172"/>
        <v>15816331.034117125</v>
      </c>
      <c r="FC168" s="144">
        <f t="shared" si="172"/>
        <v>8615984.3330869824</v>
      </c>
      <c r="FD168" s="144">
        <f t="shared" si="172"/>
        <v>8845321.0206631646</v>
      </c>
      <c r="FE168" s="144">
        <f t="shared" si="172"/>
        <v>6537674.1488837972</v>
      </c>
      <c r="FF168" s="144">
        <f t="shared" si="172"/>
        <v>12858257.821479235</v>
      </c>
      <c r="FG168" s="144">
        <f t="shared" si="172"/>
        <v>24758949.488689091</v>
      </c>
      <c r="FH168" s="144">
        <f t="shared" si="172"/>
        <v>17861093.215753298</v>
      </c>
      <c r="FI168" s="144">
        <f t="shared" si="172"/>
        <v>8710376.7651203144</v>
      </c>
      <c r="FJ168" s="144">
        <f t="shared" si="172"/>
        <v>12383058.624454139</v>
      </c>
      <c r="FK168" s="144">
        <f t="shared" si="172"/>
        <v>13651603.173403587</v>
      </c>
      <c r="FL168" s="144">
        <f t="shared" si="172"/>
        <v>16194444.069235051</v>
      </c>
      <c r="FM168" s="144">
        <f t="shared" si="172"/>
        <v>31858145.845658414</v>
      </c>
    </row>
    <row r="169" spans="1:169" ht="16.2" thickBot="1" x14ac:dyDescent="0.35">
      <c r="A169" s="54" t="s">
        <v>130</v>
      </c>
      <c r="DF169" s="144">
        <f>+(DF165*(DF162)/(DF152+DF153+DF154+DF157+DF158+DF161+DF162))</f>
        <v>0</v>
      </c>
      <c r="DG169" s="144">
        <f t="shared" ref="DG169:FM169" si="173">+(DG165*(DG162)/(DG152+DG153+DG154+DG157+DG158+DG161+DG162))</f>
        <v>0</v>
      </c>
      <c r="DH169" s="144">
        <f t="shared" si="173"/>
        <v>0</v>
      </c>
      <c r="DI169" s="144">
        <f t="shared" si="173"/>
        <v>0</v>
      </c>
      <c r="DJ169" s="144">
        <f t="shared" si="173"/>
        <v>0</v>
      </c>
      <c r="DK169" s="144">
        <f t="shared" si="173"/>
        <v>0</v>
      </c>
      <c r="DL169" s="144">
        <f t="shared" si="173"/>
        <v>0</v>
      </c>
      <c r="DM169" s="144">
        <f t="shared" si="173"/>
        <v>0</v>
      </c>
      <c r="DN169" s="144">
        <f t="shared" si="173"/>
        <v>0</v>
      </c>
      <c r="DO169" s="144">
        <f t="shared" si="173"/>
        <v>0</v>
      </c>
      <c r="DP169" s="144">
        <f t="shared" si="173"/>
        <v>0</v>
      </c>
      <c r="DQ169" s="144">
        <f t="shared" si="173"/>
        <v>0</v>
      </c>
      <c r="DR169" s="144">
        <f t="shared" si="173"/>
        <v>0</v>
      </c>
      <c r="DS169" s="144">
        <f t="shared" si="173"/>
        <v>0</v>
      </c>
      <c r="DT169" s="144">
        <f t="shared" si="173"/>
        <v>0</v>
      </c>
      <c r="DU169" s="144">
        <f t="shared" si="173"/>
        <v>0</v>
      </c>
      <c r="DV169" s="144">
        <f t="shared" si="173"/>
        <v>0</v>
      </c>
      <c r="DW169" s="144">
        <f t="shared" si="173"/>
        <v>0</v>
      </c>
      <c r="DX169" s="144">
        <f t="shared" si="173"/>
        <v>0</v>
      </c>
      <c r="DY169" s="144">
        <f t="shared" si="173"/>
        <v>0</v>
      </c>
      <c r="DZ169" s="144">
        <f t="shared" si="173"/>
        <v>0</v>
      </c>
      <c r="EA169" s="144">
        <f t="shared" si="173"/>
        <v>0</v>
      </c>
      <c r="EB169" s="144">
        <f t="shared" si="173"/>
        <v>0</v>
      </c>
      <c r="EC169" s="144">
        <f t="shared" si="173"/>
        <v>0</v>
      </c>
      <c r="ED169" s="144">
        <f t="shared" si="173"/>
        <v>1750000</v>
      </c>
      <c r="EE169" s="144">
        <f t="shared" si="173"/>
        <v>2624999.9999999995</v>
      </c>
      <c r="EF169" s="144">
        <f t="shared" si="173"/>
        <v>1750000.0000000002</v>
      </c>
      <c r="EG169" s="144">
        <f t="shared" si="173"/>
        <v>2624999.9999999995</v>
      </c>
      <c r="EH169" s="144">
        <f t="shared" si="173"/>
        <v>1750000.0000000002</v>
      </c>
      <c r="EI169" s="144">
        <f t="shared" si="173"/>
        <v>2624999.9999999995</v>
      </c>
      <c r="EJ169" s="144">
        <f t="shared" si="173"/>
        <v>1750000.0000000002</v>
      </c>
      <c r="EK169" s="144">
        <f t="shared" si="173"/>
        <v>2624999.9999999995</v>
      </c>
      <c r="EL169" s="144">
        <f t="shared" si="173"/>
        <v>1750000</v>
      </c>
      <c r="EM169" s="144">
        <f t="shared" si="173"/>
        <v>2624999.9999999995</v>
      </c>
      <c r="EN169" s="144">
        <f t="shared" si="173"/>
        <v>1750000.0000000002</v>
      </c>
      <c r="EO169" s="144">
        <f t="shared" si="173"/>
        <v>2624999.9999999991</v>
      </c>
      <c r="EP169" s="144">
        <f t="shared" si="173"/>
        <v>1820000</v>
      </c>
      <c r="EQ169" s="144">
        <f t="shared" si="173"/>
        <v>2729999.9999999995</v>
      </c>
      <c r="ER169" s="144">
        <f t="shared" si="173"/>
        <v>1819999.9999999998</v>
      </c>
      <c r="ES169" s="144">
        <f t="shared" si="173"/>
        <v>2729999.9999999995</v>
      </c>
      <c r="ET169" s="144">
        <f t="shared" si="173"/>
        <v>1820000.0000000002</v>
      </c>
      <c r="EU169" s="144">
        <f t="shared" si="173"/>
        <v>2729999.9999999995</v>
      </c>
      <c r="EV169" s="144">
        <f t="shared" si="173"/>
        <v>1819999.9999999998</v>
      </c>
      <c r="EW169" s="144">
        <f t="shared" si="173"/>
        <v>2729999.9999999995</v>
      </c>
      <c r="EX169" s="144">
        <f t="shared" si="173"/>
        <v>1819999.9999999998</v>
      </c>
      <c r="EY169" s="144">
        <f t="shared" si="173"/>
        <v>2730000</v>
      </c>
      <c r="EZ169" s="144">
        <f t="shared" si="173"/>
        <v>1820000</v>
      </c>
      <c r="FA169" s="144">
        <f t="shared" si="173"/>
        <v>2729999.9999999995</v>
      </c>
      <c r="FB169" s="144">
        <f t="shared" si="173"/>
        <v>1874600.0000000002</v>
      </c>
      <c r="FC169" s="144">
        <f t="shared" si="173"/>
        <v>2811899.9999999995</v>
      </c>
      <c r="FD169" s="144">
        <f t="shared" si="173"/>
        <v>1874600</v>
      </c>
      <c r="FE169" s="144">
        <f t="shared" si="173"/>
        <v>2811899.9999999995</v>
      </c>
      <c r="FF169" s="144">
        <f t="shared" si="173"/>
        <v>1874600.0000000002</v>
      </c>
      <c r="FG169" s="144">
        <f t="shared" si="173"/>
        <v>2811900</v>
      </c>
      <c r="FH169" s="144">
        <f t="shared" si="173"/>
        <v>1874600.0000000002</v>
      </c>
      <c r="FI169" s="144">
        <f t="shared" si="173"/>
        <v>2811899.9999999995</v>
      </c>
      <c r="FJ169" s="144">
        <f t="shared" si="173"/>
        <v>1874600.0000000002</v>
      </c>
      <c r="FK169" s="144">
        <f t="shared" si="173"/>
        <v>2811900</v>
      </c>
      <c r="FL169" s="144">
        <f t="shared" si="173"/>
        <v>1874600</v>
      </c>
      <c r="FM169" s="144">
        <f t="shared" si="173"/>
        <v>2811900</v>
      </c>
    </row>
    <row r="170" spans="1:169" x14ac:dyDescent="0.3">
      <c r="DF170" s="119"/>
      <c r="DG170" s="119"/>
      <c r="DH170" s="119"/>
      <c r="DI170" s="119"/>
      <c r="DJ170" s="119"/>
      <c r="DK170" s="119"/>
      <c r="DL170" s="119"/>
      <c r="DM170" s="119"/>
      <c r="DN170" s="119"/>
      <c r="DO170" s="119"/>
      <c r="DP170" s="119"/>
      <c r="DQ170" s="119"/>
      <c r="DR170" s="119"/>
      <c r="DS170" s="119"/>
      <c r="DT170" s="119"/>
      <c r="DU170" s="119"/>
      <c r="DV170" s="119"/>
      <c r="DW170" s="119"/>
      <c r="DX170" s="119"/>
      <c r="DY170" s="119"/>
      <c r="DZ170" s="119"/>
      <c r="EA170" s="119"/>
      <c r="EB170" s="119"/>
      <c r="EC170" s="119"/>
      <c r="ED170" s="119"/>
      <c r="EE170" s="119"/>
      <c r="EF170" s="119"/>
      <c r="EG170" s="119"/>
      <c r="EH170" s="119"/>
      <c r="EI170" s="119"/>
      <c r="EJ170" s="119"/>
      <c r="EK170" s="119"/>
      <c r="EL170" s="119"/>
      <c r="EM170" s="119"/>
      <c r="EN170" s="119"/>
      <c r="EO170" s="119"/>
      <c r="EP170" s="119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19"/>
      <c r="FA170" s="119"/>
      <c r="FB170" s="119"/>
      <c r="FC170" s="119"/>
      <c r="FD170" s="119"/>
      <c r="FE170" s="119"/>
      <c r="FF170" s="119"/>
      <c r="FG170" s="119"/>
      <c r="FH170" s="119"/>
      <c r="FI170" s="119"/>
      <c r="FJ170" s="119"/>
      <c r="FK170" s="119"/>
      <c r="FL170" s="119"/>
      <c r="FM170" s="119"/>
    </row>
    <row r="171" spans="1:169" ht="16.2" thickBot="1" x14ac:dyDescent="0.35">
      <c r="A171" s="5" t="s">
        <v>984</v>
      </c>
      <c r="DF171" s="1040">
        <f>+DE165</f>
        <v>0</v>
      </c>
      <c r="DG171" s="1040">
        <f t="shared" ref="DG171:FM171" si="174">+DF165</f>
        <v>44432999.150412798</v>
      </c>
      <c r="DH171" s="1040">
        <f t="shared" si="174"/>
        <v>34727449.783073723</v>
      </c>
      <c r="DI171" s="1040">
        <f t="shared" si="174"/>
        <v>32379363.353965003</v>
      </c>
      <c r="DJ171" s="1040">
        <f t="shared" si="174"/>
        <v>27963033.302995466</v>
      </c>
      <c r="DK171" s="1040">
        <f t="shared" si="174"/>
        <v>40474847.283454016</v>
      </c>
      <c r="DL171" s="1040">
        <f t="shared" si="174"/>
        <v>57354736.214754485</v>
      </c>
      <c r="DM171" s="1040">
        <f t="shared" si="174"/>
        <v>49114706.294094302</v>
      </c>
      <c r="DN171" s="1040">
        <f t="shared" si="174"/>
        <v>34575775.61778675</v>
      </c>
      <c r="DO171" s="1040">
        <f t="shared" si="174"/>
        <v>38068986.134679534</v>
      </c>
      <c r="DP171" s="1040">
        <f t="shared" si="174"/>
        <v>44022613.941778898</v>
      </c>
      <c r="DQ171" s="1040">
        <f t="shared" si="174"/>
        <v>46531522.637624756</v>
      </c>
      <c r="DR171" s="1040">
        <f t="shared" si="174"/>
        <v>76879826.285380304</v>
      </c>
      <c r="DS171" s="1040">
        <f t="shared" si="174"/>
        <v>54390152.553129084</v>
      </c>
      <c r="DT171" s="1040">
        <f t="shared" si="174"/>
        <v>44165130.474496506</v>
      </c>
      <c r="DU171" s="1040">
        <f t="shared" si="174"/>
        <v>41805050.837334521</v>
      </c>
      <c r="DV171" s="1040">
        <f t="shared" si="174"/>
        <v>37138971.118028805</v>
      </c>
      <c r="DW171" s="1040">
        <f t="shared" si="174"/>
        <v>50252211.884976268</v>
      </c>
      <c r="DX171" s="1040">
        <f t="shared" si="174"/>
        <v>67816484.472155765</v>
      </c>
      <c r="DY171" s="1040">
        <f t="shared" si="174"/>
        <v>59277865.683107488</v>
      </c>
      <c r="DZ171" s="1040">
        <f t="shared" si="174"/>
        <v>44026036.78670346</v>
      </c>
      <c r="EA171" s="1040">
        <f t="shared" si="174"/>
        <v>47754172.613921545</v>
      </c>
      <c r="EB171" s="1040">
        <f t="shared" si="174"/>
        <v>53879343.095052533</v>
      </c>
      <c r="EC171" s="1040">
        <f t="shared" si="174"/>
        <v>56573362.482237339</v>
      </c>
      <c r="ED171" s="1040">
        <f t="shared" si="174"/>
        <v>88168498.029256701</v>
      </c>
      <c r="EE171" s="1040">
        <f t="shared" si="174"/>
        <v>58205827.409487195</v>
      </c>
      <c r="EF171" s="1040">
        <f t="shared" si="174"/>
        <v>48416884.822299585</v>
      </c>
      <c r="EG171" s="1040">
        <f t="shared" si="174"/>
        <v>45183049.979048111</v>
      </c>
      <c r="EH171" s="1040">
        <f t="shared" si="174"/>
        <v>41378154.917489171</v>
      </c>
      <c r="EI171" s="1040">
        <f t="shared" si="174"/>
        <v>53916064.505000949</v>
      </c>
      <c r="EJ171" s="1040">
        <f t="shared" si="174"/>
        <v>72949046.013972357</v>
      </c>
      <c r="EK171" s="1040">
        <f t="shared" si="174"/>
        <v>63301361.413115963</v>
      </c>
      <c r="EL171" s="1040">
        <f t="shared" si="174"/>
        <v>48444839.850007623</v>
      </c>
      <c r="EM171" s="1040">
        <f t="shared" si="174"/>
        <v>51405631.960824303</v>
      </c>
      <c r="EN171" s="1040">
        <f t="shared" si="174"/>
        <v>58578028.082935035</v>
      </c>
      <c r="EO171" s="1040">
        <f t="shared" si="174"/>
        <v>60443060.276223511</v>
      </c>
      <c r="EP171" s="1040">
        <f t="shared" si="174"/>
        <v>93950097.247883767</v>
      </c>
      <c r="EQ171" s="1040">
        <f t="shared" si="174"/>
        <v>58510048.62389309</v>
      </c>
      <c r="ER171" s="1040">
        <f t="shared" si="174"/>
        <v>48500523.107987389</v>
      </c>
      <c r="ES171" s="1040">
        <f t="shared" si="174"/>
        <v>45310815.381468773</v>
      </c>
      <c r="ET171" s="1040">
        <f t="shared" si="174"/>
        <v>41462963.136106245</v>
      </c>
      <c r="EU171" s="1040">
        <f t="shared" si="174"/>
        <v>54163560.551121719</v>
      </c>
      <c r="EV171" s="1040">
        <f t="shared" si="174"/>
        <v>73369253.23773241</v>
      </c>
      <c r="EW171" s="1040">
        <f t="shared" si="174"/>
        <v>63697841.760014445</v>
      </c>
      <c r="EX171" s="1040">
        <f t="shared" si="174"/>
        <v>48609577.311677918</v>
      </c>
      <c r="EY171" s="1040">
        <f t="shared" si="174"/>
        <v>51647603.284948781</v>
      </c>
      <c r="EZ171" s="1040">
        <f t="shared" si="174"/>
        <v>58854111.384218223</v>
      </c>
      <c r="FA171" s="1040">
        <f t="shared" si="174"/>
        <v>60773602.840865865</v>
      </c>
      <c r="FB171" s="1040">
        <f t="shared" si="174"/>
        <v>94659275.219223917</v>
      </c>
      <c r="FC171" s="1040">
        <f t="shared" si="174"/>
        <v>60674563.060297459</v>
      </c>
      <c r="FD171" s="1040">
        <f t="shared" si="174"/>
        <v>50226590.609218188</v>
      </c>
      <c r="FE171" s="1040">
        <f t="shared" si="174"/>
        <v>46969877.858314186</v>
      </c>
      <c r="FF171" s="1040">
        <f t="shared" si="174"/>
        <v>42939634.458927706</v>
      </c>
      <c r="FG171" s="1040">
        <f t="shared" si="174"/>
        <v>56158829.855759524</v>
      </c>
      <c r="FH171" s="1040">
        <f t="shared" si="174"/>
        <v>76061749.636795253</v>
      </c>
      <c r="FI171" s="1040">
        <f t="shared" si="174"/>
        <v>66060944.344417498</v>
      </c>
      <c r="FJ171" s="1040">
        <f t="shared" si="174"/>
        <v>50350620.556587495</v>
      </c>
      <c r="FK171" s="1040">
        <f t="shared" si="174"/>
        <v>53554125.478320032</v>
      </c>
      <c r="FL171" s="1040">
        <f t="shared" si="174"/>
        <v>60981925.383514456</v>
      </c>
      <c r="FM171" s="1040">
        <f t="shared" si="174"/>
        <v>63020589.371559255</v>
      </c>
    </row>
    <row r="173" spans="1:169" ht="16.2" thickBot="1" x14ac:dyDescent="0.35">
      <c r="A173" s="5" t="s">
        <v>538</v>
      </c>
      <c r="DF173" s="167">
        <f>+DF165-DF166-DF167-DF169-DF168</f>
        <v>0</v>
      </c>
      <c r="DG173" s="167">
        <f t="shared" ref="DG173:FM173" si="175">+DG165-DG166-DG167-DG169-DG168</f>
        <v>0</v>
      </c>
      <c r="DH173" s="167">
        <f t="shared" si="175"/>
        <v>0</v>
      </c>
      <c r="DI173" s="167">
        <f t="shared" si="175"/>
        <v>0</v>
      </c>
      <c r="DJ173" s="167">
        <f t="shared" si="175"/>
        <v>0</v>
      </c>
      <c r="DK173" s="167">
        <f t="shared" si="175"/>
        <v>0</v>
      </c>
      <c r="DL173" s="167">
        <f t="shared" si="175"/>
        <v>0</v>
      </c>
      <c r="DM173" s="167">
        <f t="shared" si="175"/>
        <v>0</v>
      </c>
      <c r="DN173" s="167">
        <f t="shared" si="175"/>
        <v>0</v>
      </c>
      <c r="DO173" s="167">
        <f t="shared" si="175"/>
        <v>0</v>
      </c>
      <c r="DP173" s="167">
        <f t="shared" si="175"/>
        <v>0</v>
      </c>
      <c r="DQ173" s="167">
        <f t="shared" si="175"/>
        <v>0</v>
      </c>
      <c r="DR173" s="167">
        <f t="shared" si="175"/>
        <v>0</v>
      </c>
      <c r="DS173" s="167">
        <f t="shared" si="175"/>
        <v>0</v>
      </c>
      <c r="DT173" s="167">
        <f t="shared" si="175"/>
        <v>0</v>
      </c>
      <c r="DU173" s="167">
        <f t="shared" si="175"/>
        <v>0</v>
      </c>
      <c r="DV173" s="167">
        <f t="shared" si="175"/>
        <v>0</v>
      </c>
      <c r="DW173" s="167">
        <f t="shared" si="175"/>
        <v>0</v>
      </c>
      <c r="DX173" s="167">
        <f t="shared" si="175"/>
        <v>0</v>
      </c>
      <c r="DY173" s="167">
        <f t="shared" si="175"/>
        <v>0</v>
      </c>
      <c r="DZ173" s="167">
        <f t="shared" si="175"/>
        <v>0</v>
      </c>
      <c r="EA173" s="167">
        <f t="shared" si="175"/>
        <v>0</v>
      </c>
      <c r="EB173" s="167">
        <f t="shared" si="175"/>
        <v>0</v>
      </c>
      <c r="EC173" s="167">
        <f t="shared" si="175"/>
        <v>0</v>
      </c>
      <c r="ED173" s="167">
        <f t="shared" si="175"/>
        <v>0</v>
      </c>
      <c r="EE173" s="167">
        <f t="shared" si="175"/>
        <v>0</v>
      </c>
      <c r="EF173" s="167">
        <f t="shared" si="175"/>
        <v>-7.4505805969238281E-9</v>
      </c>
      <c r="EG173" s="167">
        <f t="shared" si="175"/>
        <v>0</v>
      </c>
      <c r="EH173" s="167">
        <f t="shared" si="175"/>
        <v>0</v>
      </c>
      <c r="EI173" s="167">
        <f t="shared" si="175"/>
        <v>0</v>
      </c>
      <c r="EJ173" s="167">
        <f t="shared" si="175"/>
        <v>0</v>
      </c>
      <c r="EK173" s="167">
        <f t="shared" si="175"/>
        <v>0</v>
      </c>
      <c r="EL173" s="167">
        <f t="shared" si="175"/>
        <v>0</v>
      </c>
      <c r="EM173" s="167">
        <f t="shared" si="175"/>
        <v>0</v>
      </c>
      <c r="EN173" s="167">
        <f t="shared" si="175"/>
        <v>0</v>
      </c>
      <c r="EO173" s="167">
        <f t="shared" si="175"/>
        <v>0</v>
      </c>
      <c r="EP173" s="167">
        <f t="shared" si="175"/>
        <v>0</v>
      </c>
      <c r="EQ173" s="167">
        <f t="shared" si="175"/>
        <v>0</v>
      </c>
      <c r="ER173" s="167">
        <f t="shared" si="175"/>
        <v>0</v>
      </c>
      <c r="ES173" s="167">
        <f t="shared" si="175"/>
        <v>0</v>
      </c>
      <c r="ET173" s="167">
        <f t="shared" si="175"/>
        <v>0</v>
      </c>
      <c r="EU173" s="167">
        <f t="shared" si="175"/>
        <v>0</v>
      </c>
      <c r="EV173" s="167">
        <f t="shared" si="175"/>
        <v>0</v>
      </c>
      <c r="EW173" s="167">
        <f t="shared" si="175"/>
        <v>0</v>
      </c>
      <c r="EX173" s="167">
        <f t="shared" si="175"/>
        <v>0</v>
      </c>
      <c r="EY173" s="167">
        <f t="shared" si="175"/>
        <v>0</v>
      </c>
      <c r="EZ173" s="167">
        <f t="shared" si="175"/>
        <v>0</v>
      </c>
      <c r="FA173" s="167">
        <f t="shared" si="175"/>
        <v>0</v>
      </c>
      <c r="FB173" s="167">
        <f t="shared" si="175"/>
        <v>0</v>
      </c>
      <c r="FC173" s="167">
        <f t="shared" si="175"/>
        <v>0</v>
      </c>
      <c r="FD173" s="167">
        <f t="shared" si="175"/>
        <v>0</v>
      </c>
      <c r="FE173" s="167">
        <f t="shared" si="175"/>
        <v>7.4505805969238281E-9</v>
      </c>
      <c r="FF173" s="167">
        <f t="shared" si="175"/>
        <v>0</v>
      </c>
      <c r="FG173" s="167">
        <f t="shared" si="175"/>
        <v>0</v>
      </c>
      <c r="FH173" s="167">
        <f t="shared" si="175"/>
        <v>0</v>
      </c>
      <c r="FI173" s="167">
        <f t="shared" si="175"/>
        <v>0</v>
      </c>
      <c r="FJ173" s="167">
        <f t="shared" si="175"/>
        <v>0</v>
      </c>
      <c r="FK173" s="167">
        <f t="shared" si="175"/>
        <v>0</v>
      </c>
      <c r="FL173" s="167">
        <f t="shared" si="175"/>
        <v>0</v>
      </c>
      <c r="FM173" s="167">
        <f t="shared" si="175"/>
        <v>0</v>
      </c>
    </row>
  </sheetData>
  <mergeCells count="1">
    <mergeCell ref="A74:A75"/>
  </mergeCells>
  <pageMargins left="0.7" right="0.7" top="0.75" bottom="0.75" header="0.3" footer="0.3"/>
  <pageSetup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13FA6"/>
  </sheetPr>
  <dimension ref="A1:BL242"/>
  <sheetViews>
    <sheetView showGridLines="0" zoomScale="93" zoomScaleNormal="110" workbookViewId="0">
      <pane xSplit="1" ySplit="2" topLeftCell="BF3" activePane="bottomRight" state="frozen"/>
      <selection pane="topRight"/>
      <selection pane="bottomLeft"/>
      <selection pane="bottomRight" activeCell="BK114" sqref="BK114"/>
    </sheetView>
  </sheetViews>
  <sheetFormatPr baseColWidth="10" defaultRowHeight="14.4" x14ac:dyDescent="0.3"/>
  <cols>
    <col min="1" max="1" width="51.77734375" customWidth="1"/>
    <col min="2" max="2" width="2.109375" bestFit="1" customWidth="1"/>
    <col min="3" max="3" width="23.77734375" bestFit="1" customWidth="1"/>
    <col min="4" max="63" width="20.6640625" bestFit="1" customWidth="1"/>
    <col min="64" max="64" width="22.21875" bestFit="1" customWidth="1"/>
    <col min="65" max="65" width="20.21875" bestFit="1" customWidth="1"/>
  </cols>
  <sheetData>
    <row r="1" spans="1:64" ht="29.4" customHeight="1" x14ac:dyDescent="0.3">
      <c r="A1" s="803" t="s">
        <v>541</v>
      </c>
      <c r="C1" s="860">
        <v>43435</v>
      </c>
      <c r="D1" s="861">
        <v>43466</v>
      </c>
      <c r="E1" s="861">
        <v>43497</v>
      </c>
      <c r="F1" s="861">
        <v>43525</v>
      </c>
      <c r="G1" s="861">
        <v>43556</v>
      </c>
      <c r="H1" s="861">
        <v>43586</v>
      </c>
      <c r="I1" s="861">
        <v>43617</v>
      </c>
      <c r="J1" s="861">
        <v>43647</v>
      </c>
      <c r="K1" s="861">
        <v>43678</v>
      </c>
      <c r="L1" s="861">
        <v>43709</v>
      </c>
      <c r="M1" s="861">
        <v>43739</v>
      </c>
      <c r="N1" s="861">
        <v>43770</v>
      </c>
      <c r="O1" s="861">
        <v>43800</v>
      </c>
      <c r="P1" s="862">
        <v>43831</v>
      </c>
      <c r="Q1" s="862">
        <v>43862</v>
      </c>
      <c r="R1" s="862">
        <v>43891</v>
      </c>
      <c r="S1" s="862">
        <v>43922</v>
      </c>
      <c r="T1" s="862">
        <v>43952</v>
      </c>
      <c r="U1" s="862">
        <v>43983</v>
      </c>
      <c r="V1" s="862">
        <v>44013</v>
      </c>
      <c r="W1" s="862">
        <v>44044</v>
      </c>
      <c r="X1" s="862">
        <v>44075</v>
      </c>
      <c r="Y1" s="862">
        <v>44105</v>
      </c>
      <c r="Z1" s="862">
        <v>44136</v>
      </c>
      <c r="AA1" s="862">
        <v>44166</v>
      </c>
      <c r="AB1" s="863">
        <v>44197</v>
      </c>
      <c r="AC1" s="863">
        <v>44228</v>
      </c>
      <c r="AD1" s="863">
        <v>44256</v>
      </c>
      <c r="AE1" s="863">
        <v>44287</v>
      </c>
      <c r="AF1" s="863">
        <v>44317</v>
      </c>
      <c r="AG1" s="863">
        <v>44348</v>
      </c>
      <c r="AH1" s="863">
        <v>44378</v>
      </c>
      <c r="AI1" s="863">
        <v>44409</v>
      </c>
      <c r="AJ1" s="863">
        <v>44440</v>
      </c>
      <c r="AK1" s="863">
        <v>44470</v>
      </c>
      <c r="AL1" s="863">
        <v>44501</v>
      </c>
      <c r="AM1" s="863">
        <v>44531</v>
      </c>
      <c r="AN1" s="864">
        <v>44562</v>
      </c>
      <c r="AO1" s="864">
        <v>44593</v>
      </c>
      <c r="AP1" s="864">
        <v>44621</v>
      </c>
      <c r="AQ1" s="864">
        <v>44652</v>
      </c>
      <c r="AR1" s="864">
        <v>44682</v>
      </c>
      <c r="AS1" s="864">
        <v>44713</v>
      </c>
      <c r="AT1" s="864">
        <v>44743</v>
      </c>
      <c r="AU1" s="864">
        <v>44774</v>
      </c>
      <c r="AV1" s="864">
        <v>44805</v>
      </c>
      <c r="AW1" s="864">
        <v>44835</v>
      </c>
      <c r="AX1" s="864">
        <v>44866</v>
      </c>
      <c r="AY1" s="864">
        <v>44896</v>
      </c>
      <c r="AZ1" s="865">
        <v>44927</v>
      </c>
      <c r="BA1" s="865">
        <v>44958</v>
      </c>
      <c r="BB1" s="865">
        <v>44986</v>
      </c>
      <c r="BC1" s="865">
        <v>45017</v>
      </c>
      <c r="BD1" s="865">
        <v>45047</v>
      </c>
      <c r="BE1" s="865">
        <v>45078</v>
      </c>
      <c r="BF1" s="865">
        <v>45108</v>
      </c>
      <c r="BG1" s="865">
        <v>45139</v>
      </c>
      <c r="BH1" s="865">
        <v>45170</v>
      </c>
      <c r="BI1" s="865">
        <v>45200</v>
      </c>
      <c r="BJ1" s="865">
        <v>45231</v>
      </c>
      <c r="BK1" s="865">
        <v>45261</v>
      </c>
      <c r="BL1" s="838" t="s">
        <v>240</v>
      </c>
    </row>
    <row r="2" spans="1:64" ht="15.6" x14ac:dyDescent="0.3">
      <c r="A2" s="34" t="s">
        <v>537</v>
      </c>
      <c r="B2" s="921">
        <f>+COUNTIF(D2:BK2,"FALLAMOS")</f>
        <v>0</v>
      </c>
      <c r="C2" s="866" t="str">
        <f>+IF(C224=0,"VAMO QUE VAMO","FALLAMOS")</f>
        <v>VAMO QUE VAMO</v>
      </c>
      <c r="D2" s="866" t="str">
        <f>+IF(D224=0,"VAMO QUE VAMO","FALLAMOS")</f>
        <v>VAMO QUE VAMO</v>
      </c>
      <c r="E2" s="866" t="str">
        <f t="shared" ref="E2:BK2" si="0">+IF(E224=0,"VAMO QUE VAMO","FALLAMOS")</f>
        <v>VAMO QUE VAMO</v>
      </c>
      <c r="F2" s="866" t="str">
        <f t="shared" si="0"/>
        <v>VAMO QUE VAMO</v>
      </c>
      <c r="G2" s="866" t="str">
        <f t="shared" si="0"/>
        <v>VAMO QUE VAMO</v>
      </c>
      <c r="H2" s="866" t="str">
        <f t="shared" si="0"/>
        <v>VAMO QUE VAMO</v>
      </c>
      <c r="I2" s="866" t="str">
        <f t="shared" si="0"/>
        <v>VAMO QUE VAMO</v>
      </c>
      <c r="J2" s="866" t="str">
        <f t="shared" si="0"/>
        <v>VAMO QUE VAMO</v>
      </c>
      <c r="K2" s="866" t="str">
        <f t="shared" si="0"/>
        <v>VAMO QUE VAMO</v>
      </c>
      <c r="L2" s="866" t="str">
        <f t="shared" si="0"/>
        <v>VAMO QUE VAMO</v>
      </c>
      <c r="M2" s="866" t="str">
        <f t="shared" si="0"/>
        <v>VAMO QUE VAMO</v>
      </c>
      <c r="N2" s="866" t="str">
        <f t="shared" si="0"/>
        <v>VAMO QUE VAMO</v>
      </c>
      <c r="O2" s="866" t="str">
        <f t="shared" si="0"/>
        <v>VAMO QUE VAMO</v>
      </c>
      <c r="P2" s="866" t="str">
        <f t="shared" si="0"/>
        <v>VAMO QUE VAMO</v>
      </c>
      <c r="Q2" s="866" t="str">
        <f t="shared" si="0"/>
        <v>VAMO QUE VAMO</v>
      </c>
      <c r="R2" s="866" t="str">
        <f t="shared" si="0"/>
        <v>VAMO QUE VAMO</v>
      </c>
      <c r="S2" s="866" t="str">
        <f t="shared" si="0"/>
        <v>VAMO QUE VAMO</v>
      </c>
      <c r="T2" s="866" t="str">
        <f t="shared" si="0"/>
        <v>VAMO QUE VAMO</v>
      </c>
      <c r="U2" s="866" t="str">
        <f t="shared" si="0"/>
        <v>VAMO QUE VAMO</v>
      </c>
      <c r="V2" s="866" t="str">
        <f t="shared" si="0"/>
        <v>VAMO QUE VAMO</v>
      </c>
      <c r="W2" s="866" t="str">
        <f t="shared" si="0"/>
        <v>VAMO QUE VAMO</v>
      </c>
      <c r="X2" s="866" t="str">
        <f t="shared" si="0"/>
        <v>VAMO QUE VAMO</v>
      </c>
      <c r="Y2" s="866" t="str">
        <f t="shared" si="0"/>
        <v>VAMO QUE VAMO</v>
      </c>
      <c r="Z2" s="866" t="str">
        <f t="shared" si="0"/>
        <v>VAMO QUE VAMO</v>
      </c>
      <c r="AA2" s="866" t="str">
        <f t="shared" si="0"/>
        <v>VAMO QUE VAMO</v>
      </c>
      <c r="AB2" s="866" t="str">
        <f t="shared" si="0"/>
        <v>VAMO QUE VAMO</v>
      </c>
      <c r="AC2" s="866" t="str">
        <f t="shared" si="0"/>
        <v>VAMO QUE VAMO</v>
      </c>
      <c r="AD2" s="866" t="str">
        <f t="shared" si="0"/>
        <v>VAMO QUE VAMO</v>
      </c>
      <c r="AE2" s="866" t="str">
        <f t="shared" si="0"/>
        <v>VAMO QUE VAMO</v>
      </c>
      <c r="AF2" s="866" t="str">
        <f t="shared" si="0"/>
        <v>VAMO QUE VAMO</v>
      </c>
      <c r="AG2" s="866" t="str">
        <f t="shared" si="0"/>
        <v>VAMO QUE VAMO</v>
      </c>
      <c r="AH2" s="866" t="str">
        <f t="shared" si="0"/>
        <v>VAMO QUE VAMO</v>
      </c>
      <c r="AI2" s="866" t="str">
        <f t="shared" si="0"/>
        <v>VAMO QUE VAMO</v>
      </c>
      <c r="AJ2" s="866" t="str">
        <f t="shared" si="0"/>
        <v>VAMO QUE VAMO</v>
      </c>
      <c r="AK2" s="866" t="str">
        <f t="shared" si="0"/>
        <v>VAMO QUE VAMO</v>
      </c>
      <c r="AL2" s="866" t="str">
        <f t="shared" si="0"/>
        <v>VAMO QUE VAMO</v>
      </c>
      <c r="AM2" s="866" t="str">
        <f t="shared" si="0"/>
        <v>VAMO QUE VAMO</v>
      </c>
      <c r="AN2" s="866" t="str">
        <f t="shared" si="0"/>
        <v>VAMO QUE VAMO</v>
      </c>
      <c r="AO2" s="866" t="str">
        <f t="shared" si="0"/>
        <v>VAMO QUE VAMO</v>
      </c>
      <c r="AP2" s="866" t="str">
        <f t="shared" si="0"/>
        <v>VAMO QUE VAMO</v>
      </c>
      <c r="AQ2" s="866" t="str">
        <f t="shared" si="0"/>
        <v>VAMO QUE VAMO</v>
      </c>
      <c r="AR2" s="866" t="str">
        <f t="shared" si="0"/>
        <v>VAMO QUE VAMO</v>
      </c>
      <c r="AS2" s="866" t="str">
        <f t="shared" si="0"/>
        <v>VAMO QUE VAMO</v>
      </c>
      <c r="AT2" s="866" t="str">
        <f t="shared" si="0"/>
        <v>VAMO QUE VAMO</v>
      </c>
      <c r="AU2" s="866" t="str">
        <f t="shared" si="0"/>
        <v>VAMO QUE VAMO</v>
      </c>
      <c r="AV2" s="866" t="str">
        <f t="shared" si="0"/>
        <v>VAMO QUE VAMO</v>
      </c>
      <c r="AW2" s="866" t="str">
        <f t="shared" si="0"/>
        <v>VAMO QUE VAMO</v>
      </c>
      <c r="AX2" s="866" t="str">
        <f t="shared" si="0"/>
        <v>VAMO QUE VAMO</v>
      </c>
      <c r="AY2" s="866" t="str">
        <f t="shared" si="0"/>
        <v>VAMO QUE VAMO</v>
      </c>
      <c r="AZ2" s="866" t="str">
        <f t="shared" si="0"/>
        <v>VAMO QUE VAMO</v>
      </c>
      <c r="BA2" s="866" t="str">
        <f t="shared" si="0"/>
        <v>VAMO QUE VAMO</v>
      </c>
      <c r="BB2" s="866" t="str">
        <f t="shared" si="0"/>
        <v>VAMO QUE VAMO</v>
      </c>
      <c r="BC2" s="866" t="str">
        <f t="shared" si="0"/>
        <v>VAMO QUE VAMO</v>
      </c>
      <c r="BD2" s="866" t="str">
        <f t="shared" si="0"/>
        <v>VAMO QUE VAMO</v>
      </c>
      <c r="BE2" s="866" t="str">
        <f t="shared" si="0"/>
        <v>VAMO QUE VAMO</v>
      </c>
      <c r="BF2" s="866" t="str">
        <f t="shared" si="0"/>
        <v>VAMO QUE VAMO</v>
      </c>
      <c r="BG2" s="866" t="str">
        <f t="shared" si="0"/>
        <v>VAMO QUE VAMO</v>
      </c>
      <c r="BH2" s="866" t="str">
        <f t="shared" si="0"/>
        <v>VAMO QUE VAMO</v>
      </c>
      <c r="BI2" s="866" t="str">
        <f t="shared" si="0"/>
        <v>VAMO QUE VAMO</v>
      </c>
      <c r="BJ2" s="866" t="str">
        <f t="shared" si="0"/>
        <v>VAMO QUE VAMO</v>
      </c>
      <c r="BK2" s="866" t="str">
        <f t="shared" si="0"/>
        <v>VAMO QUE VAMO</v>
      </c>
    </row>
    <row r="3" spans="1:64" ht="15.6" x14ac:dyDescent="0.3">
      <c r="A3" s="804" t="s">
        <v>542</v>
      </c>
      <c r="C3" s="1248">
        <f t="shared" ref="C3:D3" si="1">+C5+C69</f>
        <v>23537841230.564163</v>
      </c>
      <c r="D3" s="989">
        <f t="shared" si="1"/>
        <v>22660115416.157661</v>
      </c>
      <c r="E3" s="989">
        <f t="shared" ref="E3:BK3" si="2">+E5+E69</f>
        <v>23351037603.764404</v>
      </c>
      <c r="F3" s="989">
        <f t="shared" si="2"/>
        <v>22460075381.037712</v>
      </c>
      <c r="G3" s="989">
        <f t="shared" si="2"/>
        <v>21533580942.260361</v>
      </c>
      <c r="H3" s="989">
        <f t="shared" si="2"/>
        <v>22841971513.606304</v>
      </c>
      <c r="I3" s="989">
        <f t="shared" si="2"/>
        <v>25620194400.845745</v>
      </c>
      <c r="J3" s="989">
        <f t="shared" si="2"/>
        <v>24902477256.368008</v>
      </c>
      <c r="K3" s="989">
        <f t="shared" si="2"/>
        <v>22633751565.417122</v>
      </c>
      <c r="L3" s="989">
        <f t="shared" si="2"/>
        <v>22011291955.3428</v>
      </c>
      <c r="M3" s="989">
        <f t="shared" si="2"/>
        <v>22071506637.513237</v>
      </c>
      <c r="N3" s="989">
        <f t="shared" si="2"/>
        <v>22257572469.978207</v>
      </c>
      <c r="O3" s="989">
        <f t="shared" si="2"/>
        <v>25041265580.998528</v>
      </c>
      <c r="P3" s="989">
        <f t="shared" si="2"/>
        <v>27438938178.850334</v>
      </c>
      <c r="Q3" s="989">
        <f t="shared" si="2"/>
        <v>26036047772.878319</v>
      </c>
      <c r="R3" s="989">
        <f t="shared" si="2"/>
        <v>24880323066.215637</v>
      </c>
      <c r="S3" s="989">
        <f t="shared" si="2"/>
        <v>24004272624.581684</v>
      </c>
      <c r="T3" s="989">
        <f t="shared" si="2"/>
        <v>24757240812.448925</v>
      </c>
      <c r="U3" s="989">
        <f t="shared" si="2"/>
        <v>26872984620.001884</v>
      </c>
      <c r="V3" s="989">
        <f t="shared" si="2"/>
        <v>26459755871.667786</v>
      </c>
      <c r="W3" s="989">
        <f t="shared" si="2"/>
        <v>25631066241.011032</v>
      </c>
      <c r="X3" s="989">
        <f t="shared" si="2"/>
        <v>24782283106.021908</v>
      </c>
      <c r="Y3" s="989">
        <f t="shared" si="2"/>
        <v>24490093783.749786</v>
      </c>
      <c r="Z3" s="989">
        <f t="shared" si="2"/>
        <v>25027034274.996658</v>
      </c>
      <c r="AA3" s="989">
        <f t="shared" si="2"/>
        <v>27829358546.150444</v>
      </c>
      <c r="AB3" s="989">
        <f t="shared" si="2"/>
        <v>30484448149.061768</v>
      </c>
      <c r="AC3" s="989">
        <f t="shared" si="2"/>
        <v>28641598074.403984</v>
      </c>
      <c r="AD3" s="989">
        <f t="shared" si="2"/>
        <v>25400652143.966999</v>
      </c>
      <c r="AE3" s="989">
        <f t="shared" si="2"/>
        <v>23947022160.030643</v>
      </c>
      <c r="AF3" s="989">
        <f t="shared" si="2"/>
        <v>25105943543.524467</v>
      </c>
      <c r="AG3" s="989">
        <f t="shared" si="2"/>
        <v>28869876582.829021</v>
      </c>
      <c r="AH3" s="989">
        <f t="shared" si="2"/>
        <v>27572573440.753506</v>
      </c>
      <c r="AI3" s="989">
        <f t="shared" si="2"/>
        <v>25449103132.85759</v>
      </c>
      <c r="AJ3" s="989">
        <f t="shared" si="2"/>
        <v>24157455205.490639</v>
      </c>
      <c r="AK3" s="989">
        <f t="shared" si="2"/>
        <v>24506320777.775665</v>
      </c>
      <c r="AL3" s="989">
        <f t="shared" si="2"/>
        <v>24838887275.399414</v>
      </c>
      <c r="AM3" s="989">
        <f t="shared" si="2"/>
        <v>28308224294.096413</v>
      </c>
      <c r="AN3" s="989">
        <f t="shared" si="2"/>
        <v>30282622853.467285</v>
      </c>
      <c r="AO3" s="989">
        <f t="shared" si="2"/>
        <v>27774870518.078434</v>
      </c>
      <c r="AP3" s="989">
        <f t="shared" si="2"/>
        <v>26891729875.507988</v>
      </c>
      <c r="AQ3" s="989">
        <f t="shared" si="2"/>
        <v>26736284044.489426</v>
      </c>
      <c r="AR3" s="989">
        <f t="shared" si="2"/>
        <v>27323959781.379646</v>
      </c>
      <c r="AS3" s="989">
        <f t="shared" si="2"/>
        <v>30170154486.98822</v>
      </c>
      <c r="AT3" s="989">
        <f t="shared" si="2"/>
        <v>28580270432.889927</v>
      </c>
      <c r="AU3" s="989">
        <f t="shared" si="2"/>
        <v>26776534871.451694</v>
      </c>
      <c r="AV3" s="989">
        <f t="shared" si="2"/>
        <v>24775175656.647942</v>
      </c>
      <c r="AW3" s="989">
        <f t="shared" si="2"/>
        <v>24918611962.837231</v>
      </c>
      <c r="AX3" s="989">
        <f t="shared" si="2"/>
        <v>25218371368.777664</v>
      </c>
      <c r="AY3" s="989">
        <f t="shared" si="2"/>
        <v>30223623182.587563</v>
      </c>
      <c r="AZ3" s="989">
        <f t="shared" si="2"/>
        <v>31682725654.976883</v>
      </c>
      <c r="BA3" s="989">
        <f t="shared" si="2"/>
        <v>29529916512.448837</v>
      </c>
      <c r="BB3" s="989">
        <f t="shared" si="2"/>
        <v>26395016630.541954</v>
      </c>
      <c r="BC3" s="989">
        <f t="shared" si="2"/>
        <v>25403571962.581825</v>
      </c>
      <c r="BD3" s="989">
        <f t="shared" si="2"/>
        <v>26755766405.238235</v>
      </c>
      <c r="BE3" s="989">
        <f t="shared" si="2"/>
        <v>29682105756.879337</v>
      </c>
      <c r="BF3" s="989">
        <f t="shared" si="2"/>
        <v>28672202188.496326</v>
      </c>
      <c r="BG3" s="989">
        <f t="shared" si="2"/>
        <v>27262337944.654648</v>
      </c>
      <c r="BH3" s="989">
        <f t="shared" si="2"/>
        <v>26286663554.264919</v>
      </c>
      <c r="BI3" s="989">
        <f t="shared" si="2"/>
        <v>26699287593.790913</v>
      </c>
      <c r="BJ3" s="989">
        <f t="shared" si="2"/>
        <v>26934668495.688362</v>
      </c>
      <c r="BK3" s="989">
        <f t="shared" si="2"/>
        <v>31615443955.87809</v>
      </c>
      <c r="BL3" s="990">
        <f t="shared" ref="BL3:BL5" si="3">+SUM(C3:BK3)</f>
        <v>1593006101323.1619</v>
      </c>
    </row>
    <row r="4" spans="1:64" ht="16.2" thickBot="1" x14ac:dyDescent="0.35">
      <c r="A4" s="808"/>
      <c r="B4" s="775"/>
      <c r="C4" s="12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849"/>
      <c r="AH4" s="849"/>
      <c r="AI4" s="849"/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991"/>
    </row>
    <row r="5" spans="1:64" ht="16.2" thickBot="1" x14ac:dyDescent="0.35">
      <c r="A5" s="707" t="s">
        <v>543</v>
      </c>
      <c r="C5" s="1250">
        <f t="shared" ref="C5:D5" si="4">+C7+C9+C13+C42+C63</f>
        <v>14797967114.40255</v>
      </c>
      <c r="D5" s="992">
        <f t="shared" si="4"/>
        <v>11350439784.844534</v>
      </c>
      <c r="E5" s="992">
        <f t="shared" ref="E5:BK5" si="5">+E7+E9+E13+E42+E63</f>
        <v>12119230659.319962</v>
      </c>
      <c r="F5" s="992">
        <f t="shared" si="5"/>
        <v>8752820456.7952881</v>
      </c>
      <c r="G5" s="992">
        <f t="shared" si="5"/>
        <v>7972833593.7755146</v>
      </c>
      <c r="H5" s="992">
        <f t="shared" si="5"/>
        <v>9427731740.8790321</v>
      </c>
      <c r="I5" s="992">
        <f t="shared" si="5"/>
        <v>12352462203.876049</v>
      </c>
      <c r="J5" s="992">
        <f t="shared" si="5"/>
        <v>11781252635.15589</v>
      </c>
      <c r="K5" s="992">
        <f t="shared" si="5"/>
        <v>9659034519.9625759</v>
      </c>
      <c r="L5" s="992">
        <f t="shared" si="5"/>
        <v>9183082485.6458321</v>
      </c>
      <c r="M5" s="992">
        <f t="shared" si="5"/>
        <v>9389804743.5738468</v>
      </c>
      <c r="N5" s="992">
        <f t="shared" si="5"/>
        <v>9722378151.7963886</v>
      </c>
      <c r="O5" s="992">
        <f t="shared" si="5"/>
        <v>12652278838.574284</v>
      </c>
      <c r="P5" s="992">
        <f t="shared" si="5"/>
        <v>15187459012.183668</v>
      </c>
      <c r="Q5" s="992">
        <f t="shared" si="5"/>
        <v>13917096383.989429</v>
      </c>
      <c r="R5" s="992">
        <f t="shared" si="5"/>
        <v>12850016121.771191</v>
      </c>
      <c r="S5" s="992">
        <f t="shared" si="5"/>
        <v>12051632346.803907</v>
      </c>
      <c r="T5" s="992">
        <f t="shared" si="5"/>
        <v>12882267201.337814</v>
      </c>
      <c r="U5" s="992">
        <f t="shared" si="5"/>
        <v>15075677675.557438</v>
      </c>
      <c r="V5" s="992">
        <f t="shared" si="5"/>
        <v>14740115593.890011</v>
      </c>
      <c r="W5" s="992">
        <f t="shared" si="5"/>
        <v>13989092629.899921</v>
      </c>
      <c r="X5" s="992">
        <f t="shared" si="5"/>
        <v>13217976161.577465</v>
      </c>
      <c r="Y5" s="992">
        <f t="shared" si="5"/>
        <v>13003453505.972008</v>
      </c>
      <c r="Z5" s="992">
        <f t="shared" si="5"/>
        <v>13618060663.885548</v>
      </c>
      <c r="AA5" s="992">
        <f t="shared" si="5"/>
        <v>16498051601.706003</v>
      </c>
      <c r="AB5" s="992">
        <f t="shared" si="5"/>
        <v>19230807871.283993</v>
      </c>
      <c r="AC5" s="992">
        <f t="shared" si="5"/>
        <v>17465624463.292873</v>
      </c>
      <c r="AD5" s="992">
        <f t="shared" si="5"/>
        <v>14302345199.522556</v>
      </c>
      <c r="AE5" s="992">
        <f t="shared" si="5"/>
        <v>12926381882.252867</v>
      </c>
      <c r="AF5" s="992">
        <f t="shared" si="5"/>
        <v>14162969932.413357</v>
      </c>
      <c r="AG5" s="992">
        <f t="shared" si="5"/>
        <v>18004569638.384579</v>
      </c>
      <c r="AH5" s="992">
        <f t="shared" si="5"/>
        <v>16784933162.975729</v>
      </c>
      <c r="AI5" s="992">
        <f t="shared" si="5"/>
        <v>14739129521.746481</v>
      </c>
      <c r="AJ5" s="992">
        <f t="shared" si="5"/>
        <v>13525148261.046196</v>
      </c>
      <c r="AK5" s="992">
        <f t="shared" si="5"/>
        <v>13951680499.997892</v>
      </c>
      <c r="AL5" s="992">
        <f t="shared" si="5"/>
        <v>14361913664.288307</v>
      </c>
      <c r="AM5" s="992">
        <f t="shared" si="5"/>
        <v>17908917349.65197</v>
      </c>
      <c r="AN5" s="992">
        <f t="shared" si="5"/>
        <v>19960982575.68951</v>
      </c>
      <c r="AO5" s="992">
        <f t="shared" si="5"/>
        <v>17530896906.967327</v>
      </c>
      <c r="AP5" s="992">
        <f t="shared" si="5"/>
        <v>16717875708.841326</v>
      </c>
      <c r="AQ5" s="992">
        <f t="shared" si="5"/>
        <v>16629804877.822763</v>
      </c>
      <c r="AR5" s="992">
        <f t="shared" si="5"/>
        <v>17284855614.712982</v>
      </c>
      <c r="AS5" s="992">
        <f t="shared" si="5"/>
        <v>20198425320.321556</v>
      </c>
      <c r="AT5" s="992">
        <f t="shared" si="5"/>
        <v>18675916266.223263</v>
      </c>
      <c r="AU5" s="992">
        <f t="shared" si="5"/>
        <v>16939555704.78503</v>
      </c>
      <c r="AV5" s="992">
        <f t="shared" si="5"/>
        <v>15005571489.981277</v>
      </c>
      <c r="AW5" s="992">
        <f t="shared" si="5"/>
        <v>15216382796.170567</v>
      </c>
      <c r="AX5" s="992">
        <f t="shared" si="5"/>
        <v>15583517202.111</v>
      </c>
      <c r="AY5" s="992">
        <f t="shared" si="5"/>
        <v>20656144015.920898</v>
      </c>
      <c r="AZ5" s="992">
        <f t="shared" si="5"/>
        <v>22182621488.310219</v>
      </c>
      <c r="BA5" s="992">
        <f t="shared" si="5"/>
        <v>20097187345.782173</v>
      </c>
      <c r="BB5" s="992">
        <f t="shared" si="5"/>
        <v>17014568019.430845</v>
      </c>
      <c r="BC5" s="992">
        <f t="shared" si="5"/>
        <v>16069915018.137381</v>
      </c>
      <c r="BD5" s="992">
        <f t="shared" si="5"/>
        <v>17468901127.460461</v>
      </c>
      <c r="BE5" s="992">
        <f t="shared" si="5"/>
        <v>20442032145.768227</v>
      </c>
      <c r="BF5" s="992">
        <f t="shared" si="5"/>
        <v>19478920244.051884</v>
      </c>
      <c r="BG5" s="992">
        <f t="shared" si="5"/>
        <v>18115847666.876869</v>
      </c>
      <c r="BH5" s="992">
        <f t="shared" si="5"/>
        <v>17186964943.153809</v>
      </c>
      <c r="BI5" s="992">
        <f t="shared" si="5"/>
        <v>17646380649.34647</v>
      </c>
      <c r="BJ5" s="992">
        <f t="shared" si="5"/>
        <v>17928553217.910583</v>
      </c>
      <c r="BK5" s="992">
        <f t="shared" si="5"/>
        <v>22656120344.766979</v>
      </c>
      <c r="BL5" s="990">
        <f t="shared" si="3"/>
        <v>930244577964.57605</v>
      </c>
    </row>
    <row r="6" spans="1:64" ht="16.2" thickBot="1" x14ac:dyDescent="0.35">
      <c r="A6" s="808"/>
      <c r="B6" s="775"/>
      <c r="C6" s="1249"/>
      <c r="D6" s="849"/>
      <c r="E6" s="849"/>
      <c r="F6" s="849"/>
      <c r="G6" s="849"/>
      <c r="H6" s="849"/>
      <c r="I6" s="849"/>
      <c r="J6" s="849"/>
      <c r="K6" s="849"/>
      <c r="L6" s="849"/>
      <c r="M6" s="849"/>
      <c r="N6" s="849"/>
      <c r="O6" s="849"/>
      <c r="P6" s="849"/>
      <c r="Q6" s="849"/>
      <c r="R6" s="849"/>
      <c r="S6" s="849"/>
      <c r="T6" s="849"/>
      <c r="U6" s="849"/>
      <c r="V6" s="849"/>
      <c r="W6" s="849"/>
      <c r="X6" s="849"/>
      <c r="Y6" s="849"/>
      <c r="Z6" s="849"/>
      <c r="AA6" s="849"/>
      <c r="AB6" s="849"/>
      <c r="AC6" s="849"/>
      <c r="AD6" s="849"/>
      <c r="AE6" s="849"/>
      <c r="AF6" s="849"/>
      <c r="AG6" s="849"/>
      <c r="AH6" s="849"/>
      <c r="AI6" s="849"/>
      <c r="AJ6" s="849"/>
      <c r="AK6" s="849"/>
      <c r="AL6" s="849"/>
      <c r="AM6" s="849"/>
      <c r="AN6" s="849"/>
      <c r="AO6" s="849"/>
      <c r="AP6" s="849"/>
      <c r="AQ6" s="849"/>
      <c r="AR6" s="849"/>
      <c r="AS6" s="849"/>
      <c r="AT6" s="849"/>
      <c r="AU6" s="849"/>
      <c r="AV6" s="849"/>
      <c r="AW6" s="849"/>
      <c r="AX6" s="849"/>
      <c r="AY6" s="849"/>
      <c r="AZ6" s="849"/>
      <c r="BA6" s="849"/>
      <c r="BB6" s="849"/>
      <c r="BC6" s="849"/>
      <c r="BD6" s="849"/>
      <c r="BE6" s="849"/>
      <c r="BF6" s="849"/>
      <c r="BG6" s="849"/>
      <c r="BH6" s="849"/>
      <c r="BI6" s="849"/>
      <c r="BJ6" s="849"/>
      <c r="BK6" s="849"/>
      <c r="BL6" s="991"/>
    </row>
    <row r="7" spans="1:64" ht="16.2" thickBot="1" x14ac:dyDescent="0.35">
      <c r="A7" s="404" t="s">
        <v>544</v>
      </c>
      <c r="C7" s="717">
        <f>+TCF!B166</f>
        <v>148238212.1025331</v>
      </c>
      <c r="D7" s="993">
        <f>+TCF!C166</f>
        <v>70145175.850650311</v>
      </c>
      <c r="E7" s="993">
        <f>+TCF!D166</f>
        <v>57546994.243302822</v>
      </c>
      <c r="F7" s="993">
        <f>+TCF!E166</f>
        <v>52191195.618232012</v>
      </c>
      <c r="G7" s="993">
        <f>+TCF!F166</f>
        <v>43177150.008794546</v>
      </c>
      <c r="H7" s="993">
        <f>+TCF!G166</f>
        <v>67119741.809201717</v>
      </c>
      <c r="I7" s="993">
        <f>+TCF!H166</f>
        <v>106697017.9581852</v>
      </c>
      <c r="J7" s="993">
        <f>+TCF!I166</f>
        <v>79840140.366975784</v>
      </c>
      <c r="K7" s="993">
        <f>+TCF!J166</f>
        <v>53724656.83862114</v>
      </c>
      <c r="L7" s="993">
        <f>+TCF!K166</f>
        <v>61724147.56722641</v>
      </c>
      <c r="M7" s="993">
        <f>+TCF!L166</f>
        <v>70478707.852695465</v>
      </c>
      <c r="N7" s="993">
        <f>+TCF!M166</f>
        <v>74206077.973897934</v>
      </c>
      <c r="O7" s="993">
        <f>+TCF!N166</f>
        <v>134116711.44006157</v>
      </c>
      <c r="P7" s="993">
        <f>+TCF!O166</f>
        <v>151768282.30714798</v>
      </c>
      <c r="Q7" s="993">
        <f>+TCF!P166</f>
        <v>161075850.6303978</v>
      </c>
      <c r="R7" s="993">
        <f>+TCF!Q166</f>
        <v>138864873.4134407</v>
      </c>
      <c r="S7" s="993">
        <f>+TCF!R166</f>
        <v>141101882.19112778</v>
      </c>
      <c r="T7" s="993">
        <f>+TCF!S166</f>
        <v>149840450.48084641</v>
      </c>
      <c r="U7" s="993">
        <f>+TCF!T166</f>
        <v>224972053.02464294</v>
      </c>
      <c r="V7" s="993">
        <f>+TCF!U166</f>
        <v>205091027.67216492</v>
      </c>
      <c r="W7" s="993">
        <f>+TCF!V166</f>
        <v>201634470.94018555</v>
      </c>
      <c r="X7" s="993">
        <f>+TCF!W166</f>
        <v>150854514.68468475</v>
      </c>
      <c r="Y7" s="993">
        <f>+TCF!X166</f>
        <v>173505392.37467194</v>
      </c>
      <c r="Z7" s="993">
        <f>+TCF!Y166</f>
        <v>206031468.17984009</v>
      </c>
      <c r="AA7" s="993">
        <f>+TCF!Z166</f>
        <v>274247580.56562805</v>
      </c>
      <c r="AB7" s="993">
        <f>+TCF!AA166</f>
        <v>190394818.54166412</v>
      </c>
      <c r="AC7" s="993">
        <f>+TCF!AB166</f>
        <v>152864401.37904358</v>
      </c>
      <c r="AD7" s="993">
        <f>+TCF!AC166</f>
        <v>135430225.48693848</v>
      </c>
      <c r="AE7" s="993">
        <f>+TCF!AD166</f>
        <v>137524399.9333725</v>
      </c>
      <c r="AF7" s="993">
        <f>+TCF!AE166</f>
        <v>168179895.43286896</v>
      </c>
      <c r="AG7" s="993">
        <f>+TCF!AF166</f>
        <v>267129894.13572693</v>
      </c>
      <c r="AH7" s="993">
        <f>+TCF!AG166</f>
        <v>180143540.04811096</v>
      </c>
      <c r="AI7" s="993">
        <f>+TCF!AH166</f>
        <v>176358030.82626343</v>
      </c>
      <c r="AJ7" s="993">
        <f>+TCF!AI166</f>
        <v>151584767.82512665</v>
      </c>
      <c r="AK7" s="993">
        <f>+TCF!AJ166</f>
        <v>188341370.63964844</v>
      </c>
      <c r="AL7" s="993">
        <f>+TCF!AK166</f>
        <v>196176051.32751465</v>
      </c>
      <c r="AM7" s="993">
        <f>+TCF!AL166</f>
        <v>282684858.75372314</v>
      </c>
      <c r="AN7" s="993">
        <f>+TCF!AM166</f>
        <v>274850071.25741577</v>
      </c>
      <c r="AO7" s="993">
        <f>+TCF!AN166</f>
        <v>265044514.54826355</v>
      </c>
      <c r="AP7" s="993">
        <f>+TCF!AO166</f>
        <v>238719440.66281128</v>
      </c>
      <c r="AQ7" s="993">
        <f>+TCF!AP166</f>
        <v>294928030.33496094</v>
      </c>
      <c r="AR7" s="993">
        <f>+TCF!AQ166</f>
        <v>255647289.49499512</v>
      </c>
      <c r="AS7" s="993">
        <f>+TCF!AR166</f>
        <v>366088205.95716858</v>
      </c>
      <c r="AT7" s="993">
        <f>+TCF!AS166</f>
        <v>260582769.61187744</v>
      </c>
      <c r="AU7" s="993">
        <f>+TCF!AT166</f>
        <v>260297295.09657288</v>
      </c>
      <c r="AV7" s="993">
        <f>+TCF!AU166</f>
        <v>184594455.05487061</v>
      </c>
      <c r="AW7" s="993">
        <f>+TCF!AV166</f>
        <v>261765665.78485107</v>
      </c>
      <c r="AX7" s="993">
        <f>+TCF!AW166</f>
        <v>268441433.84169006</v>
      </c>
      <c r="AY7" s="993">
        <f>+TCF!AX166</f>
        <v>456878464.02438354</v>
      </c>
      <c r="AZ7" s="993">
        <f>+TCF!AY166</f>
        <v>191049615.99180603</v>
      </c>
      <c r="BA7" s="993">
        <f>+TCF!AZ166</f>
        <v>230785391.50860596</v>
      </c>
      <c r="BB7" s="993">
        <f>+TCF!BA166</f>
        <v>181656505.39874268</v>
      </c>
      <c r="BC7" s="993">
        <f>+TCF!BB166</f>
        <v>222463155.87301636</v>
      </c>
      <c r="BD7" s="993">
        <f>+TCF!BC166</f>
        <v>247491608.95422363</v>
      </c>
      <c r="BE7" s="993">
        <f>+TCF!BD166</f>
        <v>337801027.8600769</v>
      </c>
      <c r="BF7" s="993">
        <f>+TCF!BE166</f>
        <v>265224318.65332031</v>
      </c>
      <c r="BG7" s="993">
        <f>+TCF!BF166</f>
        <v>279569158.93505859</v>
      </c>
      <c r="BH7" s="993">
        <f>+TCF!BG166</f>
        <v>238929317.84225464</v>
      </c>
      <c r="BI7" s="993">
        <f>+TCF!BH166</f>
        <v>302535564.64352417</v>
      </c>
      <c r="BJ7" s="993">
        <f>+TCF!BI166</f>
        <v>277377160.48617554</v>
      </c>
      <c r="BK7" s="993">
        <f>+TCF!BJ166</f>
        <v>473127893.01559448</v>
      </c>
      <c r="BL7" s="994">
        <f>+SUM(C7:BK7)</f>
        <v>12060854385.25742</v>
      </c>
    </row>
    <row r="8" spans="1:64" ht="16.2" thickBot="1" x14ac:dyDescent="0.35">
      <c r="A8" s="4"/>
      <c r="C8" s="72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990"/>
    </row>
    <row r="9" spans="1:64" ht="16.2" thickBot="1" x14ac:dyDescent="0.35">
      <c r="A9" s="404" t="s">
        <v>545</v>
      </c>
      <c r="C9" s="717">
        <f>+C10+C11</f>
        <v>8698962222.9150581</v>
      </c>
      <c r="D9" s="993">
        <f t="shared" ref="D9:BK9" si="6">+D10+D11</f>
        <v>2270427982.5623188</v>
      </c>
      <c r="E9" s="993">
        <f t="shared" si="6"/>
        <v>2896756727.9742103</v>
      </c>
      <c r="F9" s="993">
        <f t="shared" si="6"/>
        <v>0</v>
      </c>
      <c r="G9" s="993">
        <f t="shared" si="6"/>
        <v>0</v>
      </c>
      <c r="H9" s="993">
        <f t="shared" si="6"/>
        <v>0</v>
      </c>
      <c r="I9" s="993">
        <f t="shared" si="6"/>
        <v>0</v>
      </c>
      <c r="J9" s="993">
        <f t="shared" si="6"/>
        <v>0</v>
      </c>
      <c r="K9" s="993">
        <f t="shared" si="6"/>
        <v>0</v>
      </c>
      <c r="L9" s="993">
        <f t="shared" si="6"/>
        <v>0</v>
      </c>
      <c r="M9" s="993">
        <f t="shared" si="6"/>
        <v>0</v>
      </c>
      <c r="N9" s="993">
        <f t="shared" si="6"/>
        <v>0</v>
      </c>
      <c r="O9" s="993">
        <f t="shared" si="6"/>
        <v>0</v>
      </c>
      <c r="P9" s="993">
        <f t="shared" si="6"/>
        <v>0</v>
      </c>
      <c r="Q9" s="993">
        <f t="shared" si="6"/>
        <v>0</v>
      </c>
      <c r="R9" s="993">
        <f t="shared" si="6"/>
        <v>0</v>
      </c>
      <c r="S9" s="993">
        <f t="shared" si="6"/>
        <v>0</v>
      </c>
      <c r="T9" s="993">
        <f t="shared" si="6"/>
        <v>0</v>
      </c>
      <c r="U9" s="993">
        <f t="shared" si="6"/>
        <v>0</v>
      </c>
      <c r="V9" s="993">
        <f t="shared" si="6"/>
        <v>0</v>
      </c>
      <c r="W9" s="993">
        <f t="shared" si="6"/>
        <v>0</v>
      </c>
      <c r="X9" s="993">
        <f t="shared" si="6"/>
        <v>0</v>
      </c>
      <c r="Y9" s="993">
        <f t="shared" si="6"/>
        <v>0</v>
      </c>
      <c r="Z9" s="993">
        <f t="shared" si="6"/>
        <v>0</v>
      </c>
      <c r="AA9" s="993">
        <f t="shared" si="6"/>
        <v>0</v>
      </c>
      <c r="AB9" s="993">
        <f t="shared" si="6"/>
        <v>0</v>
      </c>
      <c r="AC9" s="993">
        <f t="shared" si="6"/>
        <v>0</v>
      </c>
      <c r="AD9" s="993">
        <f t="shared" si="6"/>
        <v>0</v>
      </c>
      <c r="AE9" s="993">
        <f t="shared" si="6"/>
        <v>0</v>
      </c>
      <c r="AF9" s="993">
        <f t="shared" si="6"/>
        <v>0</v>
      </c>
      <c r="AG9" s="993">
        <f t="shared" si="6"/>
        <v>0</v>
      </c>
      <c r="AH9" s="993">
        <f t="shared" si="6"/>
        <v>0</v>
      </c>
      <c r="AI9" s="993">
        <f t="shared" si="6"/>
        <v>0</v>
      </c>
      <c r="AJ9" s="993">
        <f t="shared" si="6"/>
        <v>0</v>
      </c>
      <c r="AK9" s="993">
        <f t="shared" si="6"/>
        <v>0</v>
      </c>
      <c r="AL9" s="993">
        <f t="shared" si="6"/>
        <v>0</v>
      </c>
      <c r="AM9" s="993">
        <f t="shared" si="6"/>
        <v>0</v>
      </c>
      <c r="AN9" s="993">
        <f t="shared" si="6"/>
        <v>0</v>
      </c>
      <c r="AO9" s="993">
        <f t="shared" si="6"/>
        <v>0</v>
      </c>
      <c r="AP9" s="993">
        <f t="shared" si="6"/>
        <v>0</v>
      </c>
      <c r="AQ9" s="993">
        <f t="shared" si="6"/>
        <v>0</v>
      </c>
      <c r="AR9" s="993">
        <f t="shared" si="6"/>
        <v>0</v>
      </c>
      <c r="AS9" s="993">
        <f t="shared" si="6"/>
        <v>0</v>
      </c>
      <c r="AT9" s="993">
        <f t="shared" si="6"/>
        <v>0</v>
      </c>
      <c r="AU9" s="993">
        <f t="shared" si="6"/>
        <v>0</v>
      </c>
      <c r="AV9" s="993">
        <f t="shared" si="6"/>
        <v>0</v>
      </c>
      <c r="AW9" s="993">
        <f t="shared" si="6"/>
        <v>0</v>
      </c>
      <c r="AX9" s="993">
        <f t="shared" si="6"/>
        <v>0</v>
      </c>
      <c r="AY9" s="993">
        <f t="shared" si="6"/>
        <v>0</v>
      </c>
      <c r="AZ9" s="993">
        <f t="shared" si="6"/>
        <v>0</v>
      </c>
      <c r="BA9" s="993">
        <f t="shared" si="6"/>
        <v>0</v>
      </c>
      <c r="BB9" s="993">
        <f t="shared" si="6"/>
        <v>0</v>
      </c>
      <c r="BC9" s="993">
        <f t="shared" si="6"/>
        <v>0</v>
      </c>
      <c r="BD9" s="993">
        <f t="shared" si="6"/>
        <v>0</v>
      </c>
      <c r="BE9" s="993">
        <f t="shared" si="6"/>
        <v>0</v>
      </c>
      <c r="BF9" s="993">
        <f t="shared" si="6"/>
        <v>0</v>
      </c>
      <c r="BG9" s="993">
        <f t="shared" si="6"/>
        <v>0</v>
      </c>
      <c r="BH9" s="993">
        <f t="shared" si="6"/>
        <v>0</v>
      </c>
      <c r="BI9" s="993">
        <f t="shared" si="6"/>
        <v>0</v>
      </c>
      <c r="BJ9" s="993">
        <f t="shared" si="6"/>
        <v>0</v>
      </c>
      <c r="BK9" s="993">
        <f t="shared" si="6"/>
        <v>0</v>
      </c>
      <c r="BL9" s="994">
        <f t="shared" ref="BL9:BL87" si="7">+SUM(C9:BK9)</f>
        <v>13866146933.451588</v>
      </c>
    </row>
    <row r="10" spans="1:64" ht="15.6" x14ac:dyDescent="0.3">
      <c r="A10" s="805" t="s">
        <v>546</v>
      </c>
      <c r="C10" s="721">
        <v>8698962222.9150581</v>
      </c>
      <c r="D10" s="1">
        <f>+C10+TCF!C164-TCF!C145</f>
        <v>2270427982.5623188</v>
      </c>
      <c r="E10" s="1">
        <f>+D10+TCF!D164-TCF!D145</f>
        <v>2896756727.9742103</v>
      </c>
      <c r="F10" s="1">
        <f>+E10+TCF!E164-TCF!E145</f>
        <v>0</v>
      </c>
      <c r="G10" s="1">
        <f>+F10+TCF!F164-TCF!F145</f>
        <v>0</v>
      </c>
      <c r="H10" s="1">
        <f>+G10+TCF!G164-TCF!G145</f>
        <v>0</v>
      </c>
      <c r="I10" s="1">
        <f>+H10+TCF!H164-TCF!H145</f>
        <v>0</v>
      </c>
      <c r="J10" s="1">
        <f>+I10+TCF!I164-TCF!I145</f>
        <v>0</v>
      </c>
      <c r="K10" s="1">
        <f>+J10+TCF!J164-TCF!J145</f>
        <v>0</v>
      </c>
      <c r="L10" s="1">
        <f>+K10+TCF!K164-TCF!K145</f>
        <v>0</v>
      </c>
      <c r="M10" s="1">
        <f>+L10+TCF!L164-TCF!L145</f>
        <v>0</v>
      </c>
      <c r="N10" s="1">
        <f>+M10+TCF!M164-TCF!M145</f>
        <v>0</v>
      </c>
      <c r="O10" s="1">
        <f>+N10+TCF!N164-TCF!N145</f>
        <v>0</v>
      </c>
      <c r="P10" s="1">
        <f>+O10+TCF!O164-TCF!O145</f>
        <v>0</v>
      </c>
      <c r="Q10" s="1">
        <f>+P10+TCF!P164-TCF!P145</f>
        <v>0</v>
      </c>
      <c r="R10" s="1">
        <f>+Q10+TCF!Q164-TCF!Q145</f>
        <v>0</v>
      </c>
      <c r="S10" s="1">
        <f>+R10+TCF!R164-TCF!R145</f>
        <v>0</v>
      </c>
      <c r="T10" s="1">
        <f>+S10+TCF!S164-TCF!S145</f>
        <v>0</v>
      </c>
      <c r="U10" s="1">
        <f>+T10+TCF!T164-TCF!T145</f>
        <v>0</v>
      </c>
      <c r="V10" s="1">
        <f>+U10+TCF!U164-TCF!U145</f>
        <v>0</v>
      </c>
      <c r="W10" s="1">
        <f>+V10+TCF!V164-TCF!V145</f>
        <v>0</v>
      </c>
      <c r="X10" s="1">
        <f>+W10+TCF!W164-TCF!W145</f>
        <v>0</v>
      </c>
      <c r="Y10" s="1">
        <f>+X10+TCF!X164-TCF!X145</f>
        <v>0</v>
      </c>
      <c r="Z10" s="1">
        <f>+Y10+TCF!Y164-TCF!Y145</f>
        <v>0</v>
      </c>
      <c r="AA10" s="1">
        <f>+Z10+TCF!Z164-TCF!Z145</f>
        <v>0</v>
      </c>
      <c r="AB10" s="1">
        <f>+AA10+TCF!AA164-TCF!AA145</f>
        <v>0</v>
      </c>
      <c r="AC10" s="1">
        <f>+AB10+TCF!AB164-TCF!AB145</f>
        <v>0</v>
      </c>
      <c r="AD10" s="1">
        <f>+AC10+TCF!AC164-TCF!AC145</f>
        <v>0</v>
      </c>
      <c r="AE10" s="1">
        <f>+AD10+TCF!AD164-TCF!AD145</f>
        <v>0</v>
      </c>
      <c r="AF10" s="1">
        <f>+AE10+TCF!AE164-TCF!AE145</f>
        <v>0</v>
      </c>
      <c r="AG10" s="1">
        <f>+AF10+TCF!AF164-TCF!AF145</f>
        <v>0</v>
      </c>
      <c r="AH10" s="1">
        <f>+AG10+TCF!AG164-TCF!AG145</f>
        <v>0</v>
      </c>
      <c r="AI10" s="1">
        <f>+AH10+TCF!AH164-TCF!AH145</f>
        <v>0</v>
      </c>
      <c r="AJ10" s="1">
        <f>+AI10+TCF!AI164-TCF!AI145</f>
        <v>0</v>
      </c>
      <c r="AK10" s="1">
        <f>+AJ10+TCF!AJ164-TCF!AJ145</f>
        <v>0</v>
      </c>
      <c r="AL10" s="1">
        <f>+AK10+TCF!AK164-TCF!AK145</f>
        <v>0</v>
      </c>
      <c r="AM10" s="1">
        <f>+AL10+TCF!AL164-TCF!AL145</f>
        <v>0</v>
      </c>
      <c r="AN10" s="1">
        <f>+AM10+TCF!AM164-TCF!AM145</f>
        <v>0</v>
      </c>
      <c r="AO10" s="1">
        <f>+AN10+TCF!AN164-TCF!AN145</f>
        <v>0</v>
      </c>
      <c r="AP10" s="1">
        <f>+AO10+TCF!AO164-TCF!AO145</f>
        <v>0</v>
      </c>
      <c r="AQ10" s="1">
        <f>+AP10+TCF!AP164-TCF!AP145</f>
        <v>0</v>
      </c>
      <c r="AR10" s="1">
        <f>+AQ10+TCF!AQ164-TCF!AQ145</f>
        <v>0</v>
      </c>
      <c r="AS10" s="1">
        <f>+AR10+TCF!AR164-TCF!AR145</f>
        <v>0</v>
      </c>
      <c r="AT10" s="1">
        <f>+AS10+TCF!AS164-TCF!AS145</f>
        <v>0</v>
      </c>
      <c r="AU10" s="1">
        <f>+AT10+TCF!AT164-TCF!AT145</f>
        <v>0</v>
      </c>
      <c r="AV10" s="1">
        <f>+AU10+TCF!AU164-TCF!AU145</f>
        <v>0</v>
      </c>
      <c r="AW10" s="1">
        <f>+AV10+TCF!AV164-TCF!AV145</f>
        <v>0</v>
      </c>
      <c r="AX10" s="1">
        <f>+AW10+TCF!AW164-TCF!AW145</f>
        <v>0</v>
      </c>
      <c r="AY10" s="1">
        <f>+AX10+TCF!AX164-TCF!AX145</f>
        <v>0</v>
      </c>
      <c r="AZ10" s="1">
        <f>+AY10+TCF!AY164-TCF!AY145</f>
        <v>0</v>
      </c>
      <c r="BA10" s="1">
        <f>+AZ10+TCF!AZ164-TCF!AZ145</f>
        <v>0</v>
      </c>
      <c r="BB10" s="1">
        <f>+BA10+TCF!BA164-TCF!BA145</f>
        <v>0</v>
      </c>
      <c r="BC10" s="1">
        <f>+BB10+TCF!BB164-TCF!BB145</f>
        <v>0</v>
      </c>
      <c r="BD10" s="1">
        <f>+BC10+TCF!BC164-TCF!BC145</f>
        <v>0</v>
      </c>
      <c r="BE10" s="1">
        <f>+BD10+TCF!BD164-TCF!BD145</f>
        <v>0</v>
      </c>
      <c r="BF10" s="1">
        <f>+BE10+TCF!BE164-TCF!BE145</f>
        <v>0</v>
      </c>
      <c r="BG10" s="1">
        <f>+BF10+TCF!BF164-TCF!BF145</f>
        <v>0</v>
      </c>
      <c r="BH10" s="1">
        <f>+BG10+TCF!BG164-TCF!BG145</f>
        <v>0</v>
      </c>
      <c r="BI10" s="1">
        <f>+BH10+TCF!BH164-TCF!BH145</f>
        <v>0</v>
      </c>
      <c r="BJ10" s="1">
        <f>+BI10+TCF!BI164-TCF!BI145</f>
        <v>0</v>
      </c>
      <c r="BK10" s="1">
        <f>+BJ10+TCF!BJ164-TCF!BJ145</f>
        <v>0</v>
      </c>
      <c r="BL10" s="990">
        <f t="shared" si="7"/>
        <v>13866146933.451588</v>
      </c>
    </row>
    <row r="11" spans="1:64" ht="15.6" x14ac:dyDescent="0.3">
      <c r="A11" s="805" t="s">
        <v>547</v>
      </c>
      <c r="C11" s="721"/>
      <c r="D11" s="1">
        <f>+C11+SCI!C213-TCF!C146</f>
        <v>0</v>
      </c>
      <c r="E11" s="1">
        <f>+D11+SCI!D213-TCF!D146</f>
        <v>0</v>
      </c>
      <c r="F11" s="1">
        <f>+E11+SCI!E213-TCF!E146</f>
        <v>0</v>
      </c>
      <c r="G11" s="1">
        <f>+F11+SCI!F213-TCF!F146</f>
        <v>0</v>
      </c>
      <c r="H11" s="1">
        <f>+G11+SCI!G213-TCF!G146</f>
        <v>0</v>
      </c>
      <c r="I11" s="1">
        <f>+H11+SCI!H213-TCF!H146</f>
        <v>0</v>
      </c>
      <c r="J11" s="1">
        <f>+I11+SCI!I213-TCF!I146</f>
        <v>0</v>
      </c>
      <c r="K11" s="1">
        <f>+J11+SCI!J213-TCF!J146</f>
        <v>0</v>
      </c>
      <c r="L11" s="1">
        <f>+K11+SCI!K213-TCF!K146</f>
        <v>0</v>
      </c>
      <c r="M11" s="1">
        <f>+L11+SCI!L213-TCF!L146</f>
        <v>0</v>
      </c>
      <c r="N11" s="1">
        <f>+M11+SCI!M213-TCF!M146</f>
        <v>0</v>
      </c>
      <c r="O11" s="1">
        <f>+N11+SCI!N213-TCF!N146</f>
        <v>0</v>
      </c>
      <c r="P11" s="1">
        <f>+O11+SCI!O213-TCF!O146</f>
        <v>0</v>
      </c>
      <c r="Q11" s="1">
        <f>+P11+SCI!P213-TCF!P146</f>
        <v>0</v>
      </c>
      <c r="R11" s="1">
        <f>+Q11+SCI!Q213-TCF!Q146</f>
        <v>0</v>
      </c>
      <c r="S11" s="1">
        <f>+R11+SCI!R213-TCF!R146</f>
        <v>0</v>
      </c>
      <c r="T11" s="1">
        <f>+S11+SCI!S213-TCF!S146</f>
        <v>0</v>
      </c>
      <c r="U11" s="1">
        <f>+T11+SCI!T213-TCF!T146</f>
        <v>0</v>
      </c>
      <c r="V11" s="1">
        <f>+U11+SCI!U213-TCF!U146</f>
        <v>0</v>
      </c>
      <c r="W11" s="1">
        <f>+V11+SCI!V213-TCF!V146</f>
        <v>0</v>
      </c>
      <c r="X11" s="1">
        <f>+W11+SCI!W213-TCF!W146</f>
        <v>0</v>
      </c>
      <c r="Y11" s="1">
        <f>+X11+SCI!X213-TCF!X146</f>
        <v>0</v>
      </c>
      <c r="Z11" s="1">
        <f>+Y11+SCI!Y213-TCF!Y146</f>
        <v>0</v>
      </c>
      <c r="AA11" s="1">
        <f>+Z11+SCI!Z213-TCF!Z146</f>
        <v>0</v>
      </c>
      <c r="AB11" s="1">
        <f>+AA11+SCI!AA213-TCF!AA146</f>
        <v>0</v>
      </c>
      <c r="AC11" s="1">
        <f>+AB11+SCI!AB213-TCF!AB146</f>
        <v>0</v>
      </c>
      <c r="AD11" s="1">
        <f>+AC11+SCI!AC213-TCF!AC146</f>
        <v>0</v>
      </c>
      <c r="AE11" s="1">
        <f>+AD11+SCI!AD213-TCF!AD146</f>
        <v>0</v>
      </c>
      <c r="AF11" s="1">
        <f>+AE11+SCI!AE213-TCF!AE146</f>
        <v>0</v>
      </c>
      <c r="AG11" s="1">
        <f>+AF11+SCI!AF213-TCF!AF146</f>
        <v>0</v>
      </c>
      <c r="AH11" s="1">
        <f>+AG11+SCI!AG213-TCF!AG146</f>
        <v>0</v>
      </c>
      <c r="AI11" s="1">
        <f>+AH11+SCI!AH213-TCF!AH146</f>
        <v>0</v>
      </c>
      <c r="AJ11" s="1">
        <f>+AI11+SCI!AI213-TCF!AI146</f>
        <v>0</v>
      </c>
      <c r="AK11" s="1">
        <f>+AJ11+SCI!AJ213-TCF!AJ146</f>
        <v>0</v>
      </c>
      <c r="AL11" s="1">
        <f>+AK11+SCI!AK213-TCF!AK146</f>
        <v>0</v>
      </c>
      <c r="AM11" s="1">
        <f>+AL11+SCI!AL213-TCF!AL146</f>
        <v>0</v>
      </c>
      <c r="AN11" s="1">
        <f>+AM11+SCI!AM213-TCF!AM146</f>
        <v>0</v>
      </c>
      <c r="AO11" s="1">
        <f>+AN11+SCI!AN213-TCF!AN146</f>
        <v>0</v>
      </c>
      <c r="AP11" s="1">
        <f>+AO11+SCI!AO213-TCF!AO146</f>
        <v>0</v>
      </c>
      <c r="AQ11" s="1">
        <f>+AP11+SCI!AP213-TCF!AP146</f>
        <v>0</v>
      </c>
      <c r="AR11" s="1">
        <f>+AQ11+SCI!AQ213-TCF!AQ146</f>
        <v>0</v>
      </c>
      <c r="AS11" s="1">
        <f>+AR11+SCI!AR213-TCF!AR146</f>
        <v>0</v>
      </c>
      <c r="AT11" s="1">
        <f>+AS11+SCI!AS213-TCF!AS146</f>
        <v>0</v>
      </c>
      <c r="AU11" s="1">
        <f>+AT11+SCI!AT213-TCF!AT146</f>
        <v>0</v>
      </c>
      <c r="AV11" s="1">
        <f>+AU11+SCI!AU213-TCF!AU146</f>
        <v>0</v>
      </c>
      <c r="AW11" s="1">
        <f>+AV11+SCI!AV213-TCF!AV146</f>
        <v>0</v>
      </c>
      <c r="AX11" s="1">
        <f>+AW11+SCI!AW213-TCF!AW146</f>
        <v>0</v>
      </c>
      <c r="AY11" s="1">
        <f>+AX11+SCI!AX213-TCF!AX146</f>
        <v>0</v>
      </c>
      <c r="AZ11" s="1">
        <f>+AY11+SCI!AY213-TCF!AY146</f>
        <v>0</v>
      </c>
      <c r="BA11" s="1">
        <f>+AZ11+SCI!AZ213-TCF!AZ146</f>
        <v>0</v>
      </c>
      <c r="BB11" s="1">
        <f>+BA11+SCI!BA213-TCF!BA146</f>
        <v>0</v>
      </c>
      <c r="BC11" s="1">
        <f>+BB11+SCI!BB213-TCF!BB146</f>
        <v>0</v>
      </c>
      <c r="BD11" s="1">
        <f>+BC11+SCI!BC213-TCF!BC146</f>
        <v>0</v>
      </c>
      <c r="BE11" s="1">
        <f>+BD11+SCI!BD213-TCF!BD146</f>
        <v>0</v>
      </c>
      <c r="BF11" s="1">
        <f>+BE11+SCI!BE213-TCF!BE146</f>
        <v>0</v>
      </c>
      <c r="BG11" s="1">
        <f>+BF11+SCI!BF213-TCF!BF146</f>
        <v>0</v>
      </c>
      <c r="BH11" s="1">
        <f>+BG11+SCI!BG213-TCF!BG146</f>
        <v>0</v>
      </c>
      <c r="BI11" s="1">
        <f>+BH11+SCI!BH213-TCF!BH146</f>
        <v>0</v>
      </c>
      <c r="BJ11" s="1">
        <f>+BI11+SCI!BI213-TCF!BI146</f>
        <v>0</v>
      </c>
      <c r="BK11" s="1">
        <f>+BJ11+SCI!BJ213-TCF!BJ146</f>
        <v>0</v>
      </c>
      <c r="BL11" s="990">
        <f t="shared" si="7"/>
        <v>0</v>
      </c>
    </row>
    <row r="12" spans="1:64" ht="16.2" thickBot="1" x14ac:dyDescent="0.35">
      <c r="C12" s="72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990"/>
    </row>
    <row r="13" spans="1:64" ht="16.2" thickBot="1" x14ac:dyDescent="0.35">
      <c r="A13" s="404" t="s">
        <v>548</v>
      </c>
      <c r="C13" s="717">
        <f t="shared" ref="C13:D13" si="8">+C15+C26+C34</f>
        <v>4439144978.508131</v>
      </c>
      <c r="D13" s="993">
        <f t="shared" si="8"/>
        <v>4980004974.5119791</v>
      </c>
      <c r="E13" s="993">
        <f t="shared" ref="E13:BK13" si="9">+E15+E26+E34</f>
        <v>4867084117.1444082</v>
      </c>
      <c r="F13" s="993">
        <f t="shared" si="9"/>
        <v>4170341099.7649055</v>
      </c>
      <c r="G13" s="993">
        <f t="shared" si="9"/>
        <v>3431490143.4187493</v>
      </c>
      <c r="H13" s="993">
        <f t="shared" si="9"/>
        <v>3784299216.6212101</v>
      </c>
      <c r="I13" s="993">
        <f t="shared" si="9"/>
        <v>5198274712.5110741</v>
      </c>
      <c r="J13" s="993">
        <f t="shared" si="9"/>
        <v>5734107544.8063221</v>
      </c>
      <c r="K13" s="993">
        <f t="shared" si="9"/>
        <v>5065165821.0248241</v>
      </c>
      <c r="L13" s="993">
        <f t="shared" si="9"/>
        <v>4468187580.0314388</v>
      </c>
      <c r="M13" s="993">
        <f t="shared" si="9"/>
        <v>4402231091.0128756</v>
      </c>
      <c r="N13" s="993">
        <f t="shared" si="9"/>
        <v>4740822759.4005098</v>
      </c>
      <c r="O13" s="993">
        <f t="shared" si="9"/>
        <v>6560768134.5343676</v>
      </c>
      <c r="P13" s="993">
        <f t="shared" si="9"/>
        <v>6899130617.1202812</v>
      </c>
      <c r="Q13" s="993">
        <f t="shared" si="9"/>
        <v>6599113061.182745</v>
      </c>
      <c r="R13" s="993">
        <f t="shared" si="9"/>
        <v>6076280514.8822346</v>
      </c>
      <c r="S13" s="993">
        <f t="shared" si="9"/>
        <v>5630489211.3044729</v>
      </c>
      <c r="T13" s="993">
        <f t="shared" si="9"/>
        <v>5845920646.5404587</v>
      </c>
      <c r="U13" s="993">
        <f t="shared" si="9"/>
        <v>7089480081.7869473</v>
      </c>
      <c r="V13" s="993">
        <f t="shared" si="9"/>
        <v>7924747738.4903755</v>
      </c>
      <c r="W13" s="993">
        <f t="shared" si="9"/>
        <v>8042662895.6490479</v>
      </c>
      <c r="X13" s="993">
        <f t="shared" si="9"/>
        <v>7283977689.4715309</v>
      </c>
      <c r="Y13" s="993">
        <f t="shared" si="9"/>
        <v>6822290840.5154839</v>
      </c>
      <c r="Z13" s="993">
        <f t="shared" si="9"/>
        <v>7306489622.3147583</v>
      </c>
      <c r="AA13" s="993">
        <f t="shared" si="9"/>
        <v>9071016841.1540413</v>
      </c>
      <c r="AB13" s="993">
        <f t="shared" si="9"/>
        <v>9683358120.7567902</v>
      </c>
      <c r="AC13" s="993">
        <f t="shared" si="9"/>
        <v>9093637922.9955025</v>
      </c>
      <c r="AD13" s="993">
        <f t="shared" si="9"/>
        <v>6726696702.4867382</v>
      </c>
      <c r="AE13" s="993">
        <f t="shared" si="9"/>
        <v>5725380261.3020229</v>
      </c>
      <c r="AF13" s="993">
        <f t="shared" si="9"/>
        <v>6237540888.1337595</v>
      </c>
      <c r="AG13" s="993">
        <f t="shared" si="9"/>
        <v>8544162698.0822525</v>
      </c>
      <c r="AH13" s="993">
        <f t="shared" si="9"/>
        <v>8841766262.1139736</v>
      </c>
      <c r="AI13" s="993">
        <f t="shared" si="9"/>
        <v>7894049889.2246017</v>
      </c>
      <c r="AJ13" s="993">
        <f t="shared" si="9"/>
        <v>6861479962.5093393</v>
      </c>
      <c r="AK13" s="993">
        <f t="shared" si="9"/>
        <v>7148968302.6088009</v>
      </c>
      <c r="AL13" s="993">
        <f t="shared" si="9"/>
        <v>7721065329.9347792</v>
      </c>
      <c r="AM13" s="993">
        <f t="shared" si="9"/>
        <v>9830379880.2002335</v>
      </c>
      <c r="AN13" s="993">
        <f t="shared" si="9"/>
        <v>9460403898.7334251</v>
      </c>
      <c r="AO13" s="993">
        <f t="shared" si="9"/>
        <v>8042335726.1431942</v>
      </c>
      <c r="AP13" s="993">
        <f t="shared" si="9"/>
        <v>8153984679.3984509</v>
      </c>
      <c r="AQ13" s="993">
        <f t="shared" si="9"/>
        <v>8434070344.2022552</v>
      </c>
      <c r="AR13" s="993">
        <f t="shared" si="9"/>
        <v>8558973074.6139011</v>
      </c>
      <c r="AS13" s="993">
        <f t="shared" si="9"/>
        <v>10108836434.175919</v>
      </c>
      <c r="AT13" s="993">
        <f t="shared" si="9"/>
        <v>10148950451.471537</v>
      </c>
      <c r="AU13" s="993">
        <f t="shared" si="9"/>
        <v>9598457951.8670578</v>
      </c>
      <c r="AV13" s="993">
        <f t="shared" si="9"/>
        <v>8057376893.9048195</v>
      </c>
      <c r="AW13" s="993">
        <f t="shared" si="9"/>
        <v>8022420062.7974911</v>
      </c>
      <c r="AX13" s="993">
        <f t="shared" si="9"/>
        <v>8517939534.0733166</v>
      </c>
      <c r="AY13" s="993">
        <f t="shared" si="9"/>
        <v>11397184498.956924</v>
      </c>
      <c r="AZ13" s="993">
        <f t="shared" si="9"/>
        <v>10592397440.235861</v>
      </c>
      <c r="BA13" s="993">
        <f t="shared" si="9"/>
        <v>9649649549.5880775</v>
      </c>
      <c r="BB13" s="993">
        <f t="shared" si="9"/>
        <v>7670355612.9321423</v>
      </c>
      <c r="BC13" s="993">
        <f t="shared" si="9"/>
        <v>7218310883.2892723</v>
      </c>
      <c r="BD13" s="993">
        <f t="shared" si="9"/>
        <v>7930597873.5746918</v>
      </c>
      <c r="BE13" s="993">
        <f t="shared" si="9"/>
        <v>9562992780.7725792</v>
      </c>
      <c r="BF13" s="993">
        <f t="shared" si="9"/>
        <v>10247193427.866167</v>
      </c>
      <c r="BG13" s="993">
        <f t="shared" si="9"/>
        <v>10094753635.859438</v>
      </c>
      <c r="BH13" s="993">
        <f t="shared" si="9"/>
        <v>9319743828.8631134</v>
      </c>
      <c r="BI13" s="993">
        <f t="shared" si="9"/>
        <v>9379963466.0923347</v>
      </c>
      <c r="BJ13" s="993">
        <f t="shared" si="9"/>
        <v>9822568437.453228</v>
      </c>
      <c r="BK13" s="993">
        <f t="shared" si="9"/>
        <v>12486558620.046892</v>
      </c>
      <c r="BL13" s="994">
        <f t="shared" si="7"/>
        <v>463218027260.96399</v>
      </c>
    </row>
    <row r="14" spans="1:64" ht="16.2" thickBot="1" x14ac:dyDescent="0.35">
      <c r="A14" s="4"/>
      <c r="C14" s="72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990"/>
    </row>
    <row r="15" spans="1:64" ht="16.2" thickBot="1" x14ac:dyDescent="0.35">
      <c r="A15" s="692" t="s">
        <v>549</v>
      </c>
      <c r="C15" s="1251">
        <v>3276328744.9081306</v>
      </c>
      <c r="D15" s="995">
        <f t="shared" ref="D15" si="10">+D16+D19+D22</f>
        <v>3756601798.7144914</v>
      </c>
      <c r="E15" s="995">
        <f t="shared" ref="E15:BK15" si="11">+E16+E19+E22</f>
        <v>3677270699.7785177</v>
      </c>
      <c r="F15" s="995">
        <f t="shared" si="11"/>
        <v>3159074474.4513998</v>
      </c>
      <c r="G15" s="995">
        <f t="shared" si="11"/>
        <v>2809276377.3818407</v>
      </c>
      <c r="H15" s="995">
        <f t="shared" si="11"/>
        <v>3081517397.0902858</v>
      </c>
      <c r="I15" s="995">
        <f t="shared" si="11"/>
        <v>4001078351.6911225</v>
      </c>
      <c r="J15" s="995">
        <f t="shared" si="11"/>
        <v>4479971687.6068268</v>
      </c>
      <c r="K15" s="995">
        <f t="shared" si="11"/>
        <v>4030615449.5787015</v>
      </c>
      <c r="L15" s="995">
        <f t="shared" si="11"/>
        <v>3539003412.9254799</v>
      </c>
      <c r="M15" s="995">
        <f t="shared" si="11"/>
        <v>3590893698.6574087</v>
      </c>
      <c r="N15" s="995">
        <f t="shared" si="11"/>
        <v>3900478123.411027</v>
      </c>
      <c r="O15" s="995">
        <f t="shared" si="11"/>
        <v>5168980958.8216629</v>
      </c>
      <c r="P15" s="995">
        <f t="shared" si="11"/>
        <v>5001560771.6730061</v>
      </c>
      <c r="Q15" s="995">
        <f t="shared" si="11"/>
        <v>4123191026.7612591</v>
      </c>
      <c r="R15" s="995">
        <f t="shared" si="11"/>
        <v>3194789668.9881392</v>
      </c>
      <c r="S15" s="995">
        <f t="shared" si="11"/>
        <v>2820012296.4843678</v>
      </c>
      <c r="T15" s="995">
        <f t="shared" si="11"/>
        <v>3114989124.9202237</v>
      </c>
      <c r="U15" s="995">
        <f t="shared" si="11"/>
        <v>4009453079.5284128</v>
      </c>
      <c r="V15" s="995">
        <f t="shared" si="11"/>
        <v>4470087153.7061167</v>
      </c>
      <c r="W15" s="995">
        <f t="shared" si="11"/>
        <v>4049654626.4936819</v>
      </c>
      <c r="X15" s="995">
        <f t="shared" si="11"/>
        <v>3583494254.7078791</v>
      </c>
      <c r="Y15" s="995">
        <f t="shared" si="11"/>
        <v>3601939426.5793052</v>
      </c>
      <c r="Z15" s="995">
        <f t="shared" si="11"/>
        <v>3918987358.6627736</v>
      </c>
      <c r="AA15" s="995">
        <f t="shared" si="11"/>
        <v>5201250582.3904209</v>
      </c>
      <c r="AB15" s="995">
        <f t="shared" si="11"/>
        <v>5263696426.4383984</v>
      </c>
      <c r="AC15" s="995">
        <f t="shared" si="11"/>
        <v>4655715164.9915829</v>
      </c>
      <c r="AD15" s="995">
        <f t="shared" si="11"/>
        <v>2957127842.6621361</v>
      </c>
      <c r="AE15" s="995">
        <f t="shared" si="11"/>
        <v>2705808051.1060014</v>
      </c>
      <c r="AF15" s="995">
        <f t="shared" si="11"/>
        <v>3038034473.2376795</v>
      </c>
      <c r="AG15" s="995">
        <f t="shared" si="11"/>
        <v>4116466166.9785271</v>
      </c>
      <c r="AH15" s="995">
        <f t="shared" si="11"/>
        <v>4501772747.5208454</v>
      </c>
      <c r="AI15" s="995">
        <f t="shared" si="11"/>
        <v>3749514135.8937845</v>
      </c>
      <c r="AJ15" s="995">
        <f t="shared" si="11"/>
        <v>3316115488.8189812</v>
      </c>
      <c r="AK15" s="995">
        <f t="shared" si="11"/>
        <v>3563606596.5520635</v>
      </c>
      <c r="AL15" s="995">
        <f t="shared" si="11"/>
        <v>3873313374.7336845</v>
      </c>
      <c r="AM15" s="995">
        <f t="shared" si="11"/>
        <v>5220177171.1902218</v>
      </c>
      <c r="AN15" s="995">
        <f t="shared" si="11"/>
        <v>5031696135.7657757</v>
      </c>
      <c r="AO15" s="995">
        <f t="shared" si="11"/>
        <v>3844494338.2560492</v>
      </c>
      <c r="AP15" s="995">
        <f t="shared" si="11"/>
        <v>4083772493.9091883</v>
      </c>
      <c r="AQ15" s="995">
        <f t="shared" si="11"/>
        <v>3587901839.4259911</v>
      </c>
      <c r="AR15" s="995">
        <f t="shared" si="11"/>
        <v>3909539416.8833046</v>
      </c>
      <c r="AS15" s="995">
        <f t="shared" si="11"/>
        <v>4997552026.3512831</v>
      </c>
      <c r="AT15" s="995">
        <f t="shared" si="11"/>
        <v>5663017829.2149563</v>
      </c>
      <c r="AU15" s="995">
        <f t="shared" si="11"/>
        <v>5215515956.6372023</v>
      </c>
      <c r="AV15" s="995">
        <f t="shared" si="11"/>
        <v>4572603389.4462891</v>
      </c>
      <c r="AW15" s="995">
        <f t="shared" si="11"/>
        <v>4539948674.6156816</v>
      </c>
      <c r="AX15" s="995">
        <f t="shared" si="11"/>
        <v>4946190828.6735601</v>
      </c>
      <c r="AY15" s="995">
        <f t="shared" si="11"/>
        <v>6494012610.8137226</v>
      </c>
      <c r="AZ15" s="995">
        <f t="shared" si="11"/>
        <v>6385189416.8404722</v>
      </c>
      <c r="BA15" s="995">
        <f t="shared" si="11"/>
        <v>5500455383.8323879</v>
      </c>
      <c r="BB15" s="995">
        <f t="shared" si="11"/>
        <v>4253640753.1323242</v>
      </c>
      <c r="BC15" s="995">
        <f t="shared" si="11"/>
        <v>3752300485.4298</v>
      </c>
      <c r="BD15" s="995">
        <f t="shared" si="11"/>
        <v>4041723826.8702011</v>
      </c>
      <c r="BE15" s="995">
        <f t="shared" si="11"/>
        <v>5070269568.5717602</v>
      </c>
      <c r="BF15" s="995">
        <f t="shared" si="11"/>
        <v>5731098526.7649345</v>
      </c>
      <c r="BG15" s="995">
        <f t="shared" si="11"/>
        <v>5378404238.4264307</v>
      </c>
      <c r="BH15" s="995">
        <f t="shared" si="11"/>
        <v>4740137487.5796938</v>
      </c>
      <c r="BI15" s="995">
        <f t="shared" si="11"/>
        <v>4663421960.3865871</v>
      </c>
      <c r="BJ15" s="995">
        <f t="shared" si="11"/>
        <v>5055405848.2594881</v>
      </c>
      <c r="BK15" s="995">
        <f t="shared" si="11"/>
        <v>6546984727.1859407</v>
      </c>
      <c r="BL15" s="990">
        <f t="shared" si="7"/>
        <v>260527125949.30948</v>
      </c>
    </row>
    <row r="16" spans="1:64" ht="16.2" thickBot="1" x14ac:dyDescent="0.35">
      <c r="A16" s="855" t="s">
        <v>791</v>
      </c>
      <c r="C16" s="1252">
        <f t="shared" ref="C16:D16" si="12">+C17-C18</f>
        <v>1920156849.2574103</v>
      </c>
      <c r="D16" s="996">
        <f t="shared" si="12"/>
        <v>2151755920.6780725</v>
      </c>
      <c r="E16" s="996">
        <f t="shared" ref="E16:BK16" si="13">+E17-E18</f>
        <v>1984581644.0235209</v>
      </c>
      <c r="F16" s="996">
        <f t="shared" si="13"/>
        <v>1668353108.516556</v>
      </c>
      <c r="G16" s="996">
        <f t="shared" si="13"/>
        <v>1448616149.5378225</v>
      </c>
      <c r="H16" s="996">
        <f t="shared" si="13"/>
        <v>1572331273.3536007</v>
      </c>
      <c r="I16" s="996">
        <f t="shared" si="13"/>
        <v>2025996169.8020036</v>
      </c>
      <c r="J16" s="996">
        <f t="shared" si="13"/>
        <v>2330969058.2775249</v>
      </c>
      <c r="K16" s="996">
        <f t="shared" si="13"/>
        <v>2161894859.0381055</v>
      </c>
      <c r="L16" s="996">
        <f t="shared" si="13"/>
        <v>1869184913.2139015</v>
      </c>
      <c r="M16" s="996">
        <f t="shared" si="13"/>
        <v>1833770225.5018189</v>
      </c>
      <c r="N16" s="996">
        <f t="shared" si="13"/>
        <v>2014655834.544116</v>
      </c>
      <c r="O16" s="996">
        <f t="shared" si="13"/>
        <v>2638624803.5099168</v>
      </c>
      <c r="P16" s="996">
        <f t="shared" si="13"/>
        <v>2613523500.8028145</v>
      </c>
      <c r="Q16" s="996">
        <f t="shared" si="13"/>
        <v>2316138447.8239632</v>
      </c>
      <c r="R16" s="996">
        <f t="shared" si="13"/>
        <v>1623693901.7058613</v>
      </c>
      <c r="S16" s="996">
        <f t="shared" si="13"/>
        <v>1425467651.8520038</v>
      </c>
      <c r="T16" s="996">
        <f t="shared" si="13"/>
        <v>1557021368.6155241</v>
      </c>
      <c r="U16" s="996">
        <f t="shared" si="13"/>
        <v>2036917930.761241</v>
      </c>
      <c r="V16" s="996">
        <f t="shared" si="13"/>
        <v>2323522820.4435191</v>
      </c>
      <c r="W16" s="996">
        <f t="shared" si="13"/>
        <v>2101371674.47171</v>
      </c>
      <c r="X16" s="996">
        <f t="shared" si="13"/>
        <v>1819318067.6441495</v>
      </c>
      <c r="Y16" s="996">
        <f t="shared" si="13"/>
        <v>1822215294.9169106</v>
      </c>
      <c r="Z16" s="996">
        <f t="shared" si="13"/>
        <v>1999590669.7949917</v>
      </c>
      <c r="AA16" s="996">
        <f t="shared" si="13"/>
        <v>2634714680.2080369</v>
      </c>
      <c r="AB16" s="996">
        <f t="shared" si="13"/>
        <v>2848055281.791965</v>
      </c>
      <c r="AC16" s="996">
        <f t="shared" si="13"/>
        <v>2434265167.3064523</v>
      </c>
      <c r="AD16" s="996">
        <f t="shared" si="13"/>
        <v>1323802040.4408169</v>
      </c>
      <c r="AE16" s="996">
        <f t="shared" si="13"/>
        <v>1233569328.2285576</v>
      </c>
      <c r="AF16" s="996">
        <f t="shared" si="13"/>
        <v>1399439222.0964527</v>
      </c>
      <c r="AG16" s="996">
        <f t="shared" si="13"/>
        <v>1993955034.2531109</v>
      </c>
      <c r="AH16" s="996">
        <f t="shared" si="13"/>
        <v>2184783483.6316919</v>
      </c>
      <c r="AI16" s="996">
        <f t="shared" si="13"/>
        <v>1710080576.6364362</v>
      </c>
      <c r="AJ16" s="996">
        <f t="shared" si="13"/>
        <v>1487068092.0556359</v>
      </c>
      <c r="AK16" s="996">
        <f t="shared" si="13"/>
        <v>1672062245.5001113</v>
      </c>
      <c r="AL16" s="996">
        <f t="shared" si="13"/>
        <v>1828596450.2530825</v>
      </c>
      <c r="AM16" s="996">
        <f t="shared" si="13"/>
        <v>2497517263.5138593</v>
      </c>
      <c r="AN16" s="996">
        <f t="shared" si="13"/>
        <v>2363827726.6146955</v>
      </c>
      <c r="AO16" s="996">
        <f t="shared" si="13"/>
        <v>1519165166.6985419</v>
      </c>
      <c r="AP16" s="996">
        <f t="shared" si="13"/>
        <v>1665861328.5961239</v>
      </c>
      <c r="AQ16" s="996">
        <f t="shared" si="13"/>
        <v>1479118584.2283542</v>
      </c>
      <c r="AR16" s="996">
        <f t="shared" si="13"/>
        <v>1628489293.4678426</v>
      </c>
      <c r="AS16" s="996">
        <f t="shared" si="13"/>
        <v>2172113579.2698007</v>
      </c>
      <c r="AT16" s="996">
        <f t="shared" si="13"/>
        <v>2456546097.4197173</v>
      </c>
      <c r="AU16" s="996">
        <f t="shared" si="13"/>
        <v>2156801628.495697</v>
      </c>
      <c r="AV16" s="996">
        <f t="shared" si="13"/>
        <v>1867681828.6659896</v>
      </c>
      <c r="AW16" s="996">
        <f t="shared" si="13"/>
        <v>1914587202.3699622</v>
      </c>
      <c r="AX16" s="996">
        <f t="shared" si="13"/>
        <v>2100031278.5800917</v>
      </c>
      <c r="AY16" s="996">
        <f t="shared" si="13"/>
        <v>2789946269.6857266</v>
      </c>
      <c r="AZ16" s="996">
        <f t="shared" si="13"/>
        <v>2892213822.6689067</v>
      </c>
      <c r="BA16" s="996">
        <f t="shared" si="13"/>
        <v>2337161355.1483135</v>
      </c>
      <c r="BB16" s="996">
        <f t="shared" si="13"/>
        <v>2184290500.9849415</v>
      </c>
      <c r="BC16" s="996">
        <f t="shared" si="13"/>
        <v>1885679987.060257</v>
      </c>
      <c r="BD16" s="996">
        <f t="shared" si="13"/>
        <v>2037359678.6592829</v>
      </c>
      <c r="BE16" s="996">
        <f t="shared" si="13"/>
        <v>2600367015.8097024</v>
      </c>
      <c r="BF16" s="996">
        <f t="shared" si="13"/>
        <v>3005619691.2454967</v>
      </c>
      <c r="BG16" s="996">
        <f t="shared" si="13"/>
        <v>2831723591.5431676</v>
      </c>
      <c r="BH16" s="996">
        <f t="shared" si="13"/>
        <v>2445743316.0449648</v>
      </c>
      <c r="BI16" s="996">
        <f t="shared" si="13"/>
        <v>2370123667.9778075</v>
      </c>
      <c r="BJ16" s="996">
        <f t="shared" si="13"/>
        <v>2604570610.7314973</v>
      </c>
      <c r="BK16" s="996">
        <f t="shared" si="13"/>
        <v>3397162602.2238913</v>
      </c>
      <c r="BL16" s="997">
        <f t="shared" si="7"/>
        <v>127213766828.19408</v>
      </c>
    </row>
    <row r="17" spans="1:64" ht="15.6" x14ac:dyDescent="0.3">
      <c r="A17" s="807" t="s">
        <v>550</v>
      </c>
      <c r="C17" s="721">
        <v>2042720052.4015002</v>
      </c>
      <c r="D17" s="1">
        <f>+C17+Cálculos!O18+Cálculos!O95+Cálculos!O170+Cálculos!O19+Cálculos!O96+Cálculos!O171+Cálculos!O20+Cálculos!O21+Cálculos!O97+Cálculos!O98+Cálculos!O172+Cálculos!O173-Cálculos!O23-Cálculos!O36-Cálculos!O100-Cálculos!O113-Cálculos!O175-Cálculos!O188</f>
        <v>2265006232.2927079</v>
      </c>
      <c r="E17" s="1">
        <f>+D17+Cálculos!P18+Cálculos!P95+Cálculos!P170+Cálculos!P19+Cálculos!P96+Cálculos!P171+Cálculos!P20+Cálculos!P21+Cálculos!P97+Cálculos!P98+Cálculos!P172+Cálculos!P173-Cálculos!P23-Cálculos!P36-Cálculos!P100-Cálculos!P113-Cálculos!P175-Cálculos!P188</f>
        <v>2089033309.4984431</v>
      </c>
      <c r="F17" s="1">
        <f>+E17+Cálculos!Q18+Cálculos!Q95+Cálculos!Q170+Cálculos!Q19+Cálculos!Q96+Cálculos!Q171+Cálculos!Q20+Cálculos!Q21+Cálculos!Q97+Cálculos!Q98+Cálculos!Q172+Cálculos!Q173-Cálculos!Q23-Cálculos!Q36-Cálculos!Q100-Cálculos!Q113-Cálculos!Q175-Cálculos!Q188</f>
        <v>1756161166.8595326</v>
      </c>
      <c r="G17" s="1">
        <f>+F17+Cálculos!R18+Cálculos!R95+Cálculos!R170+Cálculos!R19+Cálculos!R96+Cálculos!R171+Cálculos!R20+Cálculos!R21+Cálculos!R97+Cálculos!R98+Cálculos!R172+Cálculos!R173-Cálculos!R23-Cálculos!R36-Cálculos!R100-Cálculos!R113-Cálculos!R175-Cálculos!R188</f>
        <v>1524859104.7766552</v>
      </c>
      <c r="H17" s="1">
        <f>+G17+Cálculos!S18+Cálculos!S95+Cálculos!S170+Cálculos!S19+Cálculos!S96+Cálculos!S171+Cálculos!S20+Cálculos!S21+Cálculos!S97+Cálculos!S98+Cálculos!S172+Cálculos!S173-Cálculos!S23-Cálculos!S36-Cálculos!S100-Cálculos!S113-Cálculos!S175-Cálculos!S188</f>
        <v>1655085550.8985271</v>
      </c>
      <c r="I17" s="1">
        <f>+H17+Cálculos!T18+Cálculos!T95+Cálculos!T170+Cálculos!T19+Cálculos!T96+Cálculos!T171+Cálculos!T20+Cálculos!T21+Cálculos!T97+Cálculos!T98+Cálculos!T172+Cálculos!T173-Cálculos!T23-Cálculos!T36-Cálculos!T100-Cálculos!T113-Cálculos!T175-Cálculos!T188</f>
        <v>2132627547.1600039</v>
      </c>
      <c r="J17" s="1">
        <f>+I17+Cálculos!U18+Cálculos!U95+Cálculos!U170+Cálculos!U19+Cálculos!U96+Cálculos!U171+Cálculos!U20+Cálculos!U21+Cálculos!U97+Cálculos!U98+Cálculos!U172+Cálculos!U173-Cálculos!U23-Cálculos!U36-Cálculos!U100-Cálculos!U113-Cálculos!U175-Cálculos!U188</f>
        <v>2453651640.2921314</v>
      </c>
      <c r="K17" s="1">
        <f>+J17+Cálculos!V18+Cálculos!V95+Cálculos!V170+Cálculos!V19+Cálculos!V96+Cálculos!V171+Cálculos!V20+Cálculos!V21+Cálculos!V97+Cálculos!V98+Cálculos!V172+Cálculos!V173-Cálculos!V23-Cálculos!V36-Cálculos!V100-Cálculos!V113-Cálculos!V175-Cálculos!V188</f>
        <v>2275678798.9874797</v>
      </c>
      <c r="L17" s="1">
        <f>+K17+Cálculos!W18+Cálculos!W95+Cálculos!W170+Cálculos!W19+Cálculos!W96+Cálculos!W171+Cálculos!W20+Cálculos!W21+Cálculos!W97+Cálculos!W98+Cálculos!W172+Cálculos!W173-Cálculos!W23-Cálculos!W36-Cálculos!W100-Cálculos!W113-Cálculos!W175-Cálculos!W188</f>
        <v>1967563066.5409489</v>
      </c>
      <c r="M17" s="1">
        <f>+L17+Cálculos!X18+Cálculos!X95+Cálculos!X170+Cálculos!X19+Cálculos!X96+Cálculos!X171+Cálculos!X20+Cálculos!X21+Cálculos!X97+Cálculos!X98+Cálculos!X172+Cálculos!X173-Cálculos!X23-Cálculos!X36-Cálculos!X100-Cálculos!X113-Cálculos!X175-Cálculos!X188</f>
        <v>1930284447.8966515</v>
      </c>
      <c r="N17" s="1">
        <f>+M17+Cálculos!Y18+Cálculos!Y95+Cálculos!Y170+Cálculos!Y19+Cálculos!Y96+Cálculos!Y171+Cálculos!Y20+Cálculos!Y21+Cálculos!Y97+Cálculos!Y98+Cálculos!Y172+Cálculos!Y173-Cálculos!Y23-Cálculos!Y36-Cálculos!Y100-Cálculos!Y113-Cálculos!Y175-Cálculos!Y188</f>
        <v>2120690352.151701</v>
      </c>
      <c r="O17" s="1">
        <f>+N17+Cálculos!Z18+Cálculos!Z95+Cálculos!Z170+Cálculos!Z19+Cálculos!Z96+Cálculos!Z171+Cálculos!Z20+Cálculos!Z21+Cálculos!Z97+Cálculos!Z98+Cálculos!Z172+Cálculos!Z173-Cálculos!Z23-Cálculos!Z36-Cálculos!Z100-Cálculos!Z113-Cálculos!Z175-Cálculos!Z188</f>
        <v>2777499793.1683335</v>
      </c>
      <c r="P17" s="1">
        <f>+O17+Cálculos!AA18+Cálculos!AA95+Cálculos!AA170+Cálculos!AA19+Cálculos!AA96+Cálculos!AA171+Cálculos!AA20+Cálculos!AA21+Cálculos!AA97+Cálculos!AA98+Cálculos!AA172+Cálculos!AA173-Cálculos!AA23-Cálculos!AA36-Cálculos!AA100-Cálculos!AA113-Cálculos!AA175-Cálculos!AA188</f>
        <v>2840786413.9161029</v>
      </c>
      <c r="Q17" s="1">
        <f>+P17+Cálculos!AB18+Cálculos!AB95+Cálculos!AB170+Cálculos!AB19+Cálculos!AB96+Cálculos!AB171+Cálculos!AB20+Cálculos!AB21+Cálculos!AB97+Cálculos!AB98+Cálculos!AB172+Cálculos!AB173-Cálculos!AB23-Cálculos!AB36-Cálculos!AB100-Cálculos!AB113-Cálculos!AB175-Cálculos!AB188</f>
        <v>2517541791.1130033</v>
      </c>
      <c r="R17" s="1">
        <f>+Q17+Cálculos!AC18+Cálculos!AC95+Cálculos!AC170+Cálculos!AC19+Cálculos!AC96+Cálculos!AC171+Cálculos!AC20+Cálculos!AC21+Cálculos!AC97+Cálculos!AC98+Cálculos!AC172+Cálculos!AC173-Cálculos!AC23-Cálculos!AC36-Cálculos!AC100-Cálculos!AC113-Cálculos!AC175-Cálculos!AC188</f>
        <v>1764884675.7672405</v>
      </c>
      <c r="S17" s="1">
        <f>+R17+Cálculos!AD18+Cálculos!AD95+Cálculos!AD170+Cálculos!AD19+Cálculos!AD96+Cálculos!AD171+Cálculos!AD20+Cálculos!AD21+Cálculos!AD97+Cálculos!AD98+Cálculos!AD172+Cálculos!AD173-Cálculos!AD23-Cálculos!AD36-Cálculos!AD100-Cálculos!AD113-Cálculos!AD175-Cálculos!AD188</f>
        <v>1549421360.7086997</v>
      </c>
      <c r="T17" s="1">
        <f>+S17+Cálculos!AE18+Cálculos!AE95+Cálculos!AE170+Cálculos!AE19+Cálculos!AE96+Cálculos!AE171+Cálculos!AE20+Cálculos!AE21+Cálculos!AE97+Cálculos!AE98+Cálculos!AE172+Cálculos!AE173-Cálculos!AE23-Cálculos!AE36-Cálculos!AE100-Cálculos!AE113-Cálculos!AE175-Cálculos!AE188</f>
        <v>1692414531.1038306</v>
      </c>
      <c r="U17" s="1">
        <f>+T17+Cálculos!AF18+Cálculos!AF95+Cálculos!AF170+Cálculos!AF19+Cálculos!AF96+Cálculos!AF171+Cálculos!AF20+Cálculos!AF21+Cálculos!AF97+Cálculos!AF98+Cálculos!AF172+Cálculos!AF173-Cálculos!AF23-Cálculos!AF36-Cálculos!AF100-Cálculos!AF113-Cálculos!AF175-Cálculos!AF188</f>
        <v>2214041229.0883055</v>
      </c>
      <c r="V17" s="1">
        <f>+U17+Cálculos!AG18+Cálculos!AG95+Cálculos!AG170+Cálculos!AG19+Cálculos!AG96+Cálculos!AG171+Cálculos!AG20+Cálculos!AG21+Cálculos!AG97+Cálculos!AG98+Cálculos!AG172+Cálculos!AG173-Cálculos!AG23-Cálculos!AG36-Cálculos!AG100-Cálculos!AG113-Cálculos!AG175-Cálculos!AG188</f>
        <v>2525568283.0907817</v>
      </c>
      <c r="W17" s="1">
        <f>+V17+Cálculos!AH18+Cálculos!AH95+Cálculos!AH170+Cálculos!AH19+Cálculos!AH96+Cálculos!AH171+Cálculos!AH20+Cálculos!AH21+Cálculos!AH97+Cálculos!AH98+Cálculos!AH172+Cálculos!AH173-Cálculos!AH23-Cálculos!AH36-Cálculos!AH100-Cálculos!AH113-Cálculos!AH175-Cálculos!AH188</f>
        <v>2284099646.1649022</v>
      </c>
      <c r="X17" s="1">
        <f>+W17+Cálculos!AI18+Cálculos!AI95+Cálculos!AI170+Cálculos!AI19+Cálculos!AI96+Cálculos!AI171+Cálculos!AI20+Cálculos!AI21+Cálculos!AI97+Cálculos!AI98+Cálculos!AI172+Cálculos!AI173-Cálculos!AI23-Cálculos!AI36-Cálculos!AI100-Cálculos!AI113-Cálculos!AI175-Cálculos!AI188</f>
        <v>1977519638.7436409</v>
      </c>
      <c r="Y17" s="1">
        <f>+X17+Cálculos!AJ18+Cálculos!AJ95+Cálculos!AJ170+Cálculos!AJ19+Cálculos!AJ96+Cálculos!AJ171+Cálculos!AJ20+Cálculos!AJ21+Cálculos!AJ97+Cálculos!AJ98+Cálculos!AJ172+Cálculos!AJ173-Cálculos!AJ23-Cálculos!AJ36-Cálculos!AJ100-Cálculos!AJ113-Cálculos!AJ175-Cálculos!AJ188</f>
        <v>1980668798.8227291</v>
      </c>
      <c r="Z17" s="1">
        <f>+Y17+Cálculos!AK18+Cálculos!AK95+Cálculos!AK170+Cálculos!AK19+Cálculos!AK96+Cálculos!AK171+Cálculos!AK20+Cálculos!AK21+Cálculos!AK97+Cálculos!AK98+Cálculos!AK172+Cálculos!AK173-Cálculos!AK23-Cálculos!AK36-Cálculos!AK100-Cálculos!AK113-Cálculos!AK175-Cálculos!AK188</f>
        <v>2173468119.3423824</v>
      </c>
      <c r="AA17" s="1">
        <f>+Z17+Cálculos!AL18+Cálculos!AL95+Cálculos!AL170+Cálculos!AL19+Cálculos!AL96+Cálculos!AL171+Cálculos!AL20+Cálculos!AL21+Cálculos!AL97+Cálculos!AL98+Cálculos!AL172+Cálculos!AL173-Cálculos!AL23-Cálculos!AL36-Cálculos!AL100-Cálculos!AL113-Cálculos!AL175-Cálculos!AL188</f>
        <v>2863820304.5739532</v>
      </c>
      <c r="AB17" s="1">
        <f>+AA17+Cálculos!AM18+Cálculos!AM95+Cálculos!AM170+Cálculos!AM19+Cálculos!AM96+Cálculos!AM171+Cálculos!AM20+Cálculos!AM21+Cálculos!AM97+Cálculos!AM98+Cálculos!AM172+Cálculos!AM173-Cálculos!AM23-Cálculos!AM36-Cálculos!AM100-Cálculos!AM113-Cálculos!AM175-Cálculos!AM188</f>
        <v>2936139465.7649126</v>
      </c>
      <c r="AC17" s="1">
        <f>+AB17+Cálculos!AN18+Cálculos!AN95+Cálculos!AN170+Cálculos!AN19+Cálculos!AN96+Cálculos!AN171+Cálculos!AN20+Cálculos!AN21+Cálculos!AN97+Cálculos!AN98+Cálculos!AN172+Cálculos!AN173-Cálculos!AN23-Cálculos!AN36-Cálculos!AN100-Cálculos!AN113-Cálculos!AN175-Cálculos!AN188</f>
        <v>2509551718.8726311</v>
      </c>
      <c r="AD17" s="1">
        <f>+AC17+Cálculos!AO18+Cálculos!AO95+Cálculos!AO170+Cálculos!AO19+Cálculos!AO96+Cálculos!AO171+Cálculos!AO20+Cálculos!AO21+Cálculos!AO97+Cálculos!AO98+Cálculos!AO172+Cálculos!AO173-Cálculos!AO23-Cálculos!AO36-Cálculos!AO100-Cálculos!AO113-Cálculos!AO175-Cálculos!AO188</f>
        <v>1364744371.5884709</v>
      </c>
      <c r="AE17" s="1">
        <f>+AD17+Cálculos!AP18+Cálculos!AP95+Cálculos!AP170+Cálculos!AP19+Cálculos!AP96+Cálculos!AP171+Cálculos!AP20+Cálculos!AP21+Cálculos!AP97+Cálculos!AP98+Cálculos!AP172+Cálculos!AP173-Cálculos!AP23-Cálculos!AP36-Cálculos!AP100-Cálculos!AP113-Cálculos!AP175-Cálculos!AP188</f>
        <v>1271720956.9366572</v>
      </c>
      <c r="AF17" s="1">
        <f>+AE17+Cálculos!AQ18+Cálculos!AQ95+Cálculos!AQ170+Cálculos!AQ19+Cálculos!AQ96+Cálculos!AQ171+Cálculos!AQ20+Cálculos!AQ21+Cálculos!AQ97+Cálculos!AQ98+Cálculos!AQ172+Cálculos!AQ173-Cálculos!AQ23-Cálculos!AQ36-Cálculos!AQ100-Cálculos!AQ113-Cálculos!AQ175-Cálculos!AQ188</f>
        <v>1442720847.5221162</v>
      </c>
      <c r="AG17" s="1">
        <f>+AF17+Cálculos!AR18+Cálculos!AR95+Cálculos!AR170+Cálculos!AR19+Cálculos!AR96+Cálculos!AR171+Cálculos!AR20+Cálculos!AR21+Cálculos!AR97+Cálculos!AR98+Cálculos!AR172+Cálculos!AR173-Cálculos!AR23-Cálculos!AR36-Cálculos!AR100-Cálculos!AR113-Cálculos!AR175-Cálculos!AR188</f>
        <v>2055623746.6526916</v>
      </c>
      <c r="AH17" s="1">
        <f>+AG17+Cálculos!AS18+Cálculos!AS95+Cálculos!AS170+Cálculos!AS19+Cálculos!AS96+Cálculos!AS171+Cálculos!AS20+Cálculos!AS21+Cálculos!AS97+Cálculos!AS98+Cálculos!AS172+Cálculos!AS173-Cálculos!AS23-Cálculos!AS36-Cálculos!AS100-Cálculos!AS113-Cálculos!AS175-Cálculos!AS188</f>
        <v>2252354106.8367958</v>
      </c>
      <c r="AI17" s="1">
        <f>+AH17+Cálculos!AT18+Cálculos!AT95+Cálculos!AT170+Cálculos!AT19+Cálculos!AT96+Cálculos!AT171+Cálculos!AT20+Cálculos!AT21+Cálculos!AT97+Cálculos!AT98+Cálculos!AT172+Cálculos!AT173-Cálculos!AT23-Cálculos!AT36-Cálculos!AT100-Cálculos!AT113-Cálculos!AT175-Cálculos!AT188</f>
        <v>1762969666.6355011</v>
      </c>
      <c r="AJ17" s="1">
        <f>+AI17+Cálculos!AU18+Cálculos!AU95+Cálculos!AU170+Cálculos!AU19+Cálculos!AU96+Cálculos!AU171+Cálculos!AU20+Cálculos!AU21+Cálculos!AU97+Cálculos!AU98+Cálculos!AU172+Cálculos!AU173-Cálculos!AU23-Cálculos!AU36-Cálculos!AU100-Cálculos!AU113-Cálculos!AU175-Cálculos!AU188</f>
        <v>1533059888.7171504</v>
      </c>
      <c r="AK17" s="1">
        <f>+AJ17+Cálculos!AV18+Cálculos!AV95+Cálculos!AV170+Cálculos!AV19+Cálculos!AV96+Cálculos!AV171+Cálculos!AV20+Cálculos!AV21+Cálculos!AV97+Cálculos!AV98+Cálculos!AV172+Cálculos!AV173-Cálculos!AV23-Cálculos!AV36-Cálculos!AV100-Cálculos!AV113-Cálculos!AV175-Cálculos!AV188</f>
        <v>1723775510.824857</v>
      </c>
      <c r="AL17" s="1">
        <f>+AK17+Cálculos!AW18+Cálculos!AW95+Cálculos!AW170+Cálculos!AW19+Cálculos!AW96+Cálculos!AW171+Cálculos!AW20+Cálculos!AW21+Cálculos!AW97+Cálculos!AW98+Cálculos!AW172+Cálculos!AW173-Cálculos!AW23-Cálculos!AW36-Cálculos!AW100-Cálculos!AW113-Cálculos!AW175-Cálculos!AW188</f>
        <v>1885150979.6423531</v>
      </c>
      <c r="AM17" s="1">
        <f>+AL17+Cálculos!AX18+Cálculos!AX95+Cálculos!AX170+Cálculos!AX19+Cálculos!AX96+Cálculos!AX171+Cálculos!AX20+Cálculos!AX21+Cálculos!AX97+Cálculos!AX98+Cálculos!AX172+Cálculos!AX173-Cálculos!AX23-Cálculos!AX36-Cálculos!AX100-Cálculos!AX113-Cálculos!AX175-Cálculos!AX188</f>
        <v>2574760065.4782052</v>
      </c>
      <c r="AN17" s="1">
        <f>+AM17+Cálculos!AY18+Cálculos!AY95+Cálculos!AY170+Cálculos!AY19+Cálculos!AY96+Cálculos!AY171+Cálculos!AY20+Cálculos!AY21+Cálculos!AY97+Cálculos!AY98+Cálculos!AY172+Cálculos!AY173-Cálculos!AY23-Cálculos!AY36-Cálculos!AY100-Cálculos!AY113-Cálculos!AY175-Cálculos!AY188</f>
        <v>2541750243.6717157</v>
      </c>
      <c r="AO17" s="1">
        <f>+AN17+Cálculos!AZ18+Cálculos!AZ95+Cálculos!AZ170+Cálculos!AZ19+Cálculos!AZ96+Cálculos!AZ171+Cálculos!AZ20+Cálculos!AZ21+Cálculos!AZ97+Cálculos!AZ98+Cálculos!AZ172+Cálculos!AZ173-Cálculos!AZ23-Cálculos!AZ36-Cálculos!AZ100-Cálculos!AZ113-Cálculos!AZ175-Cálculos!AZ188</f>
        <v>1633510931.9339161</v>
      </c>
      <c r="AP17" s="1">
        <f>+AO17+Cálculos!BA18+Cálculos!BA95+Cálculos!BA170+Cálculos!BA19+Cálculos!BA96+Cálculos!BA171+Cálculos!BA20+Cálculos!BA21+Cálculos!BA97+Cálculos!BA98+Cálculos!BA172+Cálculos!BA173-Cálculos!BA23-Cálculos!BA36-Cálculos!BA100-Cálculos!BA113-Cálculos!BA175-Cálculos!BA188</f>
        <v>1791248740.4259398</v>
      </c>
      <c r="AQ17" s="1">
        <f>+AP17+Cálculos!BB18+Cálculos!BB95+Cálculos!BB170+Cálculos!BB19+Cálculos!BB96+Cálculos!BB171+Cálculos!BB20+Cálculos!BB21+Cálculos!BB97+Cálculos!BB98+Cálculos!BB172+Cálculos!BB173-Cálculos!BB23-Cálculos!BB36-Cálculos!BB100-Cálculos!BB113-Cálculos!BB175-Cálculos!BB188</f>
        <v>1590450090.5681229</v>
      </c>
      <c r="AR17" s="1">
        <f>+AQ17+Cálculos!BC18+Cálculos!BC95+Cálculos!BC170+Cálculos!BC19+Cálculos!BC96+Cálculos!BC171+Cálculos!BC20+Cálculos!BC21+Cálculos!BC97+Cálculos!BC98+Cálculos!BC172+Cálculos!BC173-Cálculos!BC23-Cálculos!BC36-Cálculos!BC100-Cálculos!BC113-Cálculos!BC175-Cálculos!BC188</f>
        <v>1751063756.4170351</v>
      </c>
      <c r="AS17" s="1">
        <f>+AR17+Cálculos!BD18+Cálculos!BD95+Cálculos!BD170+Cálculos!BD19+Cálculos!BD96+Cálculos!BD171+Cálculos!BD20+Cálculos!BD21+Cálculos!BD97+Cálculos!BD98+Cálculos!BD172+Cálculos!BD173-Cálculos!BD23-Cálculos!BD36-Cálculos!BD100-Cálculos!BD113-Cálculos!BD175-Cálculos!BD188</f>
        <v>2335605999.2148395</v>
      </c>
      <c r="AT17" s="1">
        <f>+AS17+Cálculos!BE18+Cálculos!BE95+Cálculos!BE170+Cálculos!BE19+Cálculos!BE96+Cálculos!BE171+Cálculos!BE20+Cálculos!BE21+Cálculos!BE97+Cálculos!BE98+Cálculos!BE172+Cálculos!BE173-Cálculos!BE23-Cálculos!BE36-Cálculos!BE100-Cálculos!BE113-Cálculos!BE175-Cálculos!BE188</f>
        <v>2641447416.5803413</v>
      </c>
      <c r="AU17" s="1">
        <f>+AT17+Cálculos!BF18+Cálculos!BF95+Cálculos!BF170+Cálculos!BF19+Cálculos!BF96+Cálculos!BF171+Cálculos!BF20+Cálculos!BF21+Cálculos!BF97+Cálculos!BF98+Cálculos!BF172+Cálculos!BF173-Cálculos!BF23-Cálculos!BF36-Cálculos!BF100-Cálculos!BF113-Cálculos!BF175-Cálculos!BF188</f>
        <v>2319141536.0168786</v>
      </c>
      <c r="AV17" s="1">
        <f>+AU17+Cálculos!BG18+Cálculos!BG95+Cálculos!BG170+Cálculos!BG19+Cálculos!BG96+Cálculos!BG171+Cálculos!BG20+Cálculos!BG21+Cálculos!BG97+Cálculos!BG98+Cálculos!BG172+Cálculos!BG173-Cálculos!BG23-Cálculos!BG36-Cálculos!BG100-Cálculos!BG113-Cálculos!BG175-Cálculos!BG188</f>
        <v>2008260030.8236449</v>
      </c>
      <c r="AW17" s="1">
        <f>+AV17+Cálculos!BH18+Cálculos!BH95+Cálculos!BH170+Cálculos!BH19+Cálculos!BH96+Cálculos!BH171+Cálculos!BH20+Cálculos!BH21+Cálculos!BH97+Cálculos!BH98+Cálculos!BH172+Cálculos!BH173-Cálculos!BH23-Cálculos!BH36-Cálculos!BH100-Cálculos!BH113-Cálculos!BH175-Cálculos!BH188</f>
        <v>2058695916.5268412</v>
      </c>
      <c r="AX17" s="1">
        <f>+AW17+Cálculos!BI18+Cálculos!BI95+Cálculos!BI170+Cálculos!BI19+Cálculos!BI96+Cálculos!BI171+Cálculos!BI20+Cálculos!BI21+Cálculos!BI97+Cálculos!BI98+Cálculos!BI172+Cálculos!BI173-Cálculos!BI23-Cálculos!BI36-Cálculos!BI100-Cálculos!BI113-Cálculos!BI175-Cálculos!BI188</f>
        <v>2258098149.0108514</v>
      </c>
      <c r="AY17" s="1">
        <f>+AX17+Cálculos!BJ18+Cálculos!BJ95+Cálculos!BJ170+Cálculos!BJ19+Cálculos!BJ96+Cálculos!BJ171+Cálculos!BJ20+Cálculos!BJ21+Cálculos!BJ97+Cálculos!BJ98+Cálculos!BJ172+Cálculos!BJ173-Cálculos!BJ23-Cálculos!BJ36-Cálculos!BJ100-Cálculos!BJ113-Cálculos!BJ175-Cálculos!BJ188</f>
        <v>2999942225.4685235</v>
      </c>
      <c r="AZ17" s="1">
        <f>+AY17+Cálculos!BK18+Cálculos!BK95+Cálculos!BK170+Cálculos!BK19+Cálculos!BK96+Cálculos!BK171+Cálculos!BK20+Cálculos!BK21+Cálculos!BK97+Cálculos!BK98+Cálculos!BK172+Cálculos!BK173-Cálculos!BK23-Cálculos!BK36-Cálculos!BK100-Cálculos!BK113-Cálculos!BK175-Cálculos!BK188</f>
        <v>3044435602.8093753</v>
      </c>
      <c r="BA17" s="1">
        <f>+AZ17+Cálculos!BL18+Cálculos!BL95+Cálculos!BL170+Cálculos!BL19+Cálculos!BL96+Cálculos!BL171+Cálculos!BL20+Cálculos!BL21+Cálculos!BL97+Cálculos!BL98+Cálculos!BL172+Cálculos!BL173-Cálculos!BL23-Cálculos!BL36-Cálculos!BL100-Cálculos!BL113-Cálculos!BL175-Cálculos!BL188</f>
        <v>2460169847.5245404</v>
      </c>
      <c r="BB17" s="1">
        <f>+BA17+Cálculos!BM18+Cálculos!BM95+Cálculos!BM170+Cálculos!BM19+Cálculos!BM96+Cálculos!BM171+Cálculos!BM20+Cálculos!BM21+Cálculos!BM97+Cálculos!BM98+Cálculos!BM172+Cálculos!BM173-Cálculos!BM23-Cálculos!BM36-Cálculos!BM100-Cálculos!BM113-Cálculos!BM175-Cálculos!BM188</f>
        <v>2299253158.9315176</v>
      </c>
      <c r="BC17" s="1">
        <f>+BB17+Cálculos!BN18+Cálculos!BN95+Cálculos!BN170+Cálculos!BN19+Cálculos!BN96+Cálculos!BN171+Cálculos!BN20+Cálculos!BN21+Cálculos!BN97+Cálculos!BN98+Cálculos!BN172+Cálculos!BN173-Cálculos!BN23-Cálculos!BN36-Cálculos!BN100-Cálculos!BN113-Cálculos!BN175-Cálculos!BN188</f>
        <v>1984926302.1686916</v>
      </c>
      <c r="BD17" s="1">
        <f>+BC17+Cálculos!BO18+Cálculos!BO95+Cálculos!BO170+Cálculos!BO19+Cálculos!BO96+Cálculos!BO171+Cálculos!BO20+Cálculos!BO21+Cálculos!BO97+Cálculos!BO98+Cálculos!BO172+Cálculos!BO173-Cálculos!BO23-Cálculos!BO36-Cálculos!BO100-Cálculos!BO113-Cálculos!BO175-Cálculos!BO188</f>
        <v>2144589135.430824</v>
      </c>
      <c r="BE17" s="1">
        <f>+BD17+Cálculos!BP18+Cálculos!BP95+Cálculos!BP170+Cálculos!BP19+Cálculos!BP96+Cálculos!BP171+Cálculos!BP20+Cálculos!BP21+Cálculos!BP97+Cálculos!BP98+Cálculos!BP172+Cálculos!BP173-Cálculos!BP23-Cálculos!BP36-Cálculos!BP100-Cálculos!BP113-Cálculos!BP175-Cálculos!BP188</f>
        <v>2737228437.6944237</v>
      </c>
      <c r="BF17" s="1">
        <f>+BE17+Cálculos!BQ18+Cálculos!BQ95+Cálculos!BQ170+Cálculos!BQ19+Cálculos!BQ96+Cálculos!BQ171+Cálculos!BQ20+Cálculos!BQ21+Cálculos!BQ97+Cálculos!BQ98+Cálculos!BQ172+Cálculos!BQ173-Cálculos!BQ23-Cálculos!BQ36-Cálculos!BQ100-Cálculos!BQ113-Cálculos!BQ175-Cálculos!BQ188</f>
        <v>3163810201.311049</v>
      </c>
      <c r="BG17" s="1">
        <f>+BF17+Cálculos!BR18+Cálculos!BR95+Cálculos!BR170+Cálculos!BR19+Cálculos!BR96+Cálculos!BR171+Cálculos!BR20+Cálculos!BR21+Cálculos!BR97+Cálculos!BR98+Cálculos!BR172+Cálculos!BR173-Cálculos!BR23-Cálculos!BR36-Cálculos!BR100-Cálculos!BR113-Cálculos!BR175-Cálculos!BR188</f>
        <v>2980761675.3085976</v>
      </c>
      <c r="BH17" s="1">
        <f>+BG17+Cálculos!BS18+Cálculos!BS95+Cálculos!BS170+Cálculos!BS19+Cálculos!BS96+Cálculos!BS171+Cálculos!BS20+Cálculos!BS21+Cálculos!BS97+Cálculos!BS98+Cálculos!BS172+Cálculos!BS173-Cálculos!BS23-Cálculos!BS36-Cálculos!BS100-Cálculos!BS113-Cálculos!BS175-Cálculos!BS188</f>
        <v>2574466648.4683838</v>
      </c>
      <c r="BI17" s="1">
        <f>+BH17+Cálculos!BT18+Cálculos!BT95+Cálculos!BT170+Cálculos!BT19+Cálculos!BT96+Cálculos!BT171+Cálculos!BT20+Cálculos!BT21+Cálculos!BT97+Cálculos!BT98+Cálculos!BT172+Cálculos!BT173-Cálculos!BT23-Cálculos!BT36-Cálculos!BT100-Cálculos!BT113-Cálculos!BT175-Cálculos!BT188</f>
        <v>2494867018.9240079</v>
      </c>
      <c r="BJ17" s="1">
        <f>+BI17+Cálculos!BU18+Cálculos!BU95+Cálculos!BU170+Cálculos!BU19+Cálculos!BU96+Cálculos!BU171+Cálculos!BU20+Cálculos!BU21+Cálculos!BU97+Cálculos!BU98+Cálculos!BU172+Cálculos!BU173-Cálculos!BU23-Cálculos!BU36-Cálculos!BU100-Cálculos!BU113-Cálculos!BU175-Cálculos!BU188</f>
        <v>2741653274.4542079</v>
      </c>
      <c r="BK17" s="1">
        <f>+BJ17+Cálculos!BV18+Cálculos!BV95+Cálculos!BV170+Cálculos!BV19+Cálculos!BV96+Cálculos!BV171+Cálculos!BV20+Cálculos!BV21+Cálculos!BV97+Cálculos!BV98+Cálculos!BV172+Cálculos!BV173-Cálculos!BV23-Cálculos!BV36-Cálculos!BV100-Cálculos!BV113-Cálculos!BV175-Cálculos!BV188</f>
        <v>3575960633.9198856</v>
      </c>
      <c r="BL17" s="990">
        <f t="shared" si="7"/>
        <v>134819004154.43669</v>
      </c>
    </row>
    <row r="18" spans="1:64" ht="15.6" x14ac:dyDescent="0.3">
      <c r="A18" s="807" t="s">
        <v>551</v>
      </c>
      <c r="C18" s="721">
        <v>122563203.14409001</v>
      </c>
      <c r="D18" s="1">
        <f>+Cálculos!O411</f>
        <v>113250311.61463541</v>
      </c>
      <c r="E18" s="1">
        <f>+Cálculos!P411</f>
        <v>104451665.47492217</v>
      </c>
      <c r="F18" s="1">
        <f>+Cálculos!Q411</f>
        <v>87808058.34297663</v>
      </c>
      <c r="G18" s="1">
        <f>+Cálculos!R411</f>
        <v>76242955.238832757</v>
      </c>
      <c r="H18" s="1">
        <f>+Cálculos!S411</f>
        <v>82754277.54492636</v>
      </c>
      <c r="I18" s="1">
        <f>+Cálculos!T411</f>
        <v>106631377.3580002</v>
      </c>
      <c r="J18" s="1">
        <f>+Cálculos!U411</f>
        <v>122682582.01460658</v>
      </c>
      <c r="K18" s="1">
        <f>+Cálculos!V411</f>
        <v>113783939.94937399</v>
      </c>
      <c r="L18" s="1">
        <f>+Cálculos!W411</f>
        <v>98378153.327047452</v>
      </c>
      <c r="M18" s="1">
        <f>+Cálculos!X411</f>
        <v>96514222.394832581</v>
      </c>
      <c r="N18" s="1">
        <f>+Cálculos!Y411</f>
        <v>106034517.60758506</v>
      </c>
      <c r="O18" s="1">
        <f>+Cálculos!Z411</f>
        <v>138874989.65841669</v>
      </c>
      <c r="P18" s="1">
        <f>+Cálculos!AA411</f>
        <v>227262913.11328822</v>
      </c>
      <c r="Q18" s="1">
        <f>+Cálculos!AB411</f>
        <v>201403343.28904027</v>
      </c>
      <c r="R18" s="1">
        <f>+Cálculos!AC411</f>
        <v>141190774.06137925</v>
      </c>
      <c r="S18" s="1">
        <f>+Cálculos!AD411</f>
        <v>123953708.85669598</v>
      </c>
      <c r="T18" s="1">
        <f>+Cálculos!AE411</f>
        <v>135393162.48830646</v>
      </c>
      <c r="U18" s="1">
        <f>+Cálculos!AF411</f>
        <v>177123298.32706445</v>
      </c>
      <c r="V18" s="1">
        <f>+Cálculos!AG411</f>
        <v>202045462.64726254</v>
      </c>
      <c r="W18" s="1">
        <f>+Cálculos!AH411</f>
        <v>182727971.69319218</v>
      </c>
      <c r="X18" s="1">
        <f>+Cálculos!AI411</f>
        <v>158201571.09949127</v>
      </c>
      <c r="Y18" s="1">
        <f>+Cálculos!AJ411</f>
        <v>158453503.90581834</v>
      </c>
      <c r="Z18" s="1">
        <f>+Cálculos!AK411</f>
        <v>173877449.54739061</v>
      </c>
      <c r="AA18" s="1">
        <f>+Cálculos!AL411</f>
        <v>229105624.36591625</v>
      </c>
      <c r="AB18" s="1">
        <f>+Cálculos!AM411</f>
        <v>88084183.972947374</v>
      </c>
      <c r="AC18" s="1">
        <f>+Cálculos!AN411</f>
        <v>75286551.566178933</v>
      </c>
      <c r="AD18" s="1">
        <f>+Cálculos!AO411</f>
        <v>40942331.147654124</v>
      </c>
      <c r="AE18" s="1">
        <f>+Cálculos!AP411</f>
        <v>38151628.708099715</v>
      </c>
      <c r="AF18" s="1">
        <f>+Cálculos!AQ411</f>
        <v>43281625.425663486</v>
      </c>
      <c r="AG18" s="1">
        <f>+Cálculos!AR411</f>
        <v>61668712.399580747</v>
      </c>
      <c r="AH18" s="1">
        <f>+Cálculos!AS411</f>
        <v>67570623.205103874</v>
      </c>
      <c r="AI18" s="1">
        <f>+Cálculos!AT411</f>
        <v>52889089.999065034</v>
      </c>
      <c r="AJ18" s="1">
        <f>+Cálculos!AU411</f>
        <v>45991796.661514513</v>
      </c>
      <c r="AK18" s="1">
        <f>+Cálculos!AV411</f>
        <v>51713265.324745707</v>
      </c>
      <c r="AL18" s="1">
        <f>+Cálculos!AW411</f>
        <v>56554529.389270589</v>
      </c>
      <c r="AM18" s="1">
        <f>+Cálculos!AX411</f>
        <v>77242801.964346156</v>
      </c>
      <c r="AN18" s="1">
        <f>+Cálculos!AY411</f>
        <v>177922517.05702013</v>
      </c>
      <c r="AO18" s="1">
        <f>+Cálculos!AZ411</f>
        <v>114345765.23537414</v>
      </c>
      <c r="AP18" s="1">
        <f>+Cálculos!BA411</f>
        <v>125387411.8298158</v>
      </c>
      <c r="AQ18" s="1">
        <f>+Cálculos!BB411</f>
        <v>111331506.33976862</v>
      </c>
      <c r="AR18" s="1">
        <f>+Cálculos!BC411</f>
        <v>122574462.94919246</v>
      </c>
      <c r="AS18" s="1">
        <f>+Cálculos!BD411</f>
        <v>163492419.94503877</v>
      </c>
      <c r="AT18" s="1">
        <f>+Cálculos!BE411</f>
        <v>184901319.16062391</v>
      </c>
      <c r="AU18" s="1">
        <f>+Cálculos!BF411</f>
        <v>162339907.52118152</v>
      </c>
      <c r="AV18" s="1">
        <f>+Cálculos!BG411</f>
        <v>140578202.15765515</v>
      </c>
      <c r="AW18" s="1">
        <f>+Cálculos!BH411</f>
        <v>144108714.15687889</v>
      </c>
      <c r="AX18" s="1">
        <f>+Cálculos!BI411</f>
        <v>158066870.43075961</v>
      </c>
      <c r="AY18" s="1">
        <f>+Cálculos!BJ411</f>
        <v>209995955.78279665</v>
      </c>
      <c r="AZ18" s="1">
        <f>+Cálculos!BK411</f>
        <v>152221780.14046878</v>
      </c>
      <c r="BA18" s="1">
        <f>+Cálculos!BL411</f>
        <v>123008492.37622702</v>
      </c>
      <c r="BB18" s="1">
        <f>+Cálculos!BM411</f>
        <v>114962657.94657588</v>
      </c>
      <c r="BC18" s="1">
        <f>+Cálculos!BN411</f>
        <v>99246315.108434588</v>
      </c>
      <c r="BD18" s="1">
        <f>+Cálculos!BO411</f>
        <v>107229456.77154121</v>
      </c>
      <c r="BE18" s="1">
        <f>+Cálculos!BP411</f>
        <v>136861421.88472119</v>
      </c>
      <c r="BF18" s="1">
        <f>+Cálculos!BQ411</f>
        <v>158190510.06555244</v>
      </c>
      <c r="BG18" s="1">
        <f>+Cálculos!BR411</f>
        <v>149038083.76542988</v>
      </c>
      <c r="BH18" s="1">
        <f>+Cálculos!BS411</f>
        <v>128723332.42341919</v>
      </c>
      <c r="BI18" s="1">
        <f>+Cálculos!BT411</f>
        <v>124743350.9462004</v>
      </c>
      <c r="BJ18" s="1">
        <f>+Cálculos!BU411</f>
        <v>137082663.7227104</v>
      </c>
      <c r="BK18" s="1">
        <f>+Cálculos!BV411</f>
        <v>178798031.69599429</v>
      </c>
      <c r="BL18" s="990">
        <f t="shared" si="7"/>
        <v>7605237326.2426405</v>
      </c>
    </row>
    <row r="19" spans="1:64" ht="16.2" thickBot="1" x14ac:dyDescent="0.35">
      <c r="A19" s="856" t="s">
        <v>792</v>
      </c>
      <c r="C19" s="1252">
        <f t="shared" ref="C19" si="14">+C20-C21</f>
        <v>898969599.15889728</v>
      </c>
      <c r="D19" s="996">
        <f>+D20-D21</f>
        <v>1003562974.0315003</v>
      </c>
      <c r="E19" s="996">
        <f t="shared" ref="E19:BK19" si="15">+E20-E21</f>
        <v>1041109491.1558684</v>
      </c>
      <c r="F19" s="996">
        <f t="shared" si="15"/>
        <v>724101818.22709334</v>
      </c>
      <c r="G19" s="996">
        <f t="shared" si="15"/>
        <v>653937295.31090379</v>
      </c>
      <c r="H19" s="996">
        <f t="shared" si="15"/>
        <v>741989459.25620222</v>
      </c>
      <c r="I19" s="996">
        <f t="shared" si="15"/>
        <v>1049826056.4176344</v>
      </c>
      <c r="J19" s="996">
        <f t="shared" si="15"/>
        <v>1173785010.0452251</v>
      </c>
      <c r="K19" s="996">
        <f t="shared" si="15"/>
        <v>954603470.68572688</v>
      </c>
      <c r="L19" s="996">
        <f t="shared" si="15"/>
        <v>821378227.94190812</v>
      </c>
      <c r="M19" s="996">
        <f t="shared" si="15"/>
        <v>892128607.12652528</v>
      </c>
      <c r="N19" s="996">
        <f t="shared" si="15"/>
        <v>984282793.22299659</v>
      </c>
      <c r="O19" s="996">
        <f t="shared" si="15"/>
        <v>1349555037.2782254</v>
      </c>
      <c r="P19" s="996">
        <f t="shared" si="15"/>
        <v>1301671943.7669656</v>
      </c>
      <c r="Q19" s="996">
        <f t="shared" si="15"/>
        <v>739062325.01735914</v>
      </c>
      <c r="R19" s="996">
        <f t="shared" si="15"/>
        <v>814509622.02554154</v>
      </c>
      <c r="S19" s="996">
        <f t="shared" si="15"/>
        <v>686499748.49489725</v>
      </c>
      <c r="T19" s="996">
        <f t="shared" si="15"/>
        <v>779057397.58973455</v>
      </c>
      <c r="U19" s="996">
        <f t="shared" si="15"/>
        <v>1009793884.7014705</v>
      </c>
      <c r="V19" s="996">
        <f t="shared" si="15"/>
        <v>1137434795.1361423</v>
      </c>
      <c r="W19" s="996">
        <f t="shared" si="15"/>
        <v>1044860253.5945818</v>
      </c>
      <c r="X19" s="996">
        <f t="shared" si="15"/>
        <v>928831808.6422894</v>
      </c>
      <c r="Y19" s="996">
        <f t="shared" si="15"/>
        <v>898631305.78819358</v>
      </c>
      <c r="Z19" s="996">
        <f t="shared" si="15"/>
        <v>994635360.0561837</v>
      </c>
      <c r="AA19" s="996">
        <f t="shared" si="15"/>
        <v>1354249126.7102456</v>
      </c>
      <c r="AB19" s="996">
        <f t="shared" si="15"/>
        <v>1373288523.442615</v>
      </c>
      <c r="AC19" s="996">
        <f t="shared" si="15"/>
        <v>1302035405.3357515</v>
      </c>
      <c r="AD19" s="996">
        <f t="shared" si="15"/>
        <v>828736048.98334992</v>
      </c>
      <c r="AE19" s="996">
        <f t="shared" si="15"/>
        <v>723943907.00923228</v>
      </c>
      <c r="AF19" s="996">
        <f t="shared" si="15"/>
        <v>833247804.85822284</v>
      </c>
      <c r="AG19" s="996">
        <f t="shared" si="15"/>
        <v>1138489564.4835527</v>
      </c>
      <c r="AH19" s="996">
        <f t="shared" si="15"/>
        <v>1257138199.294728</v>
      </c>
      <c r="AI19" s="996">
        <f t="shared" si="15"/>
        <v>1069215049.2507447</v>
      </c>
      <c r="AJ19" s="996">
        <f t="shared" si="15"/>
        <v>945825073.63037634</v>
      </c>
      <c r="AK19" s="996">
        <f t="shared" si="15"/>
        <v>977523370.72591388</v>
      </c>
      <c r="AL19" s="996">
        <f t="shared" si="15"/>
        <v>1078544157.554951</v>
      </c>
      <c r="AM19" s="996">
        <f t="shared" si="15"/>
        <v>1493495929.5345147</v>
      </c>
      <c r="AN19" s="996">
        <f t="shared" si="15"/>
        <v>1430533087.3076043</v>
      </c>
      <c r="AO19" s="996">
        <f t="shared" si="15"/>
        <v>1310689981.1232159</v>
      </c>
      <c r="AP19" s="996">
        <f t="shared" si="15"/>
        <v>1416071956.7556751</v>
      </c>
      <c r="AQ19" s="996">
        <f t="shared" si="15"/>
        <v>1188008835.7139635</v>
      </c>
      <c r="AR19" s="996">
        <f t="shared" si="15"/>
        <v>1294038887.1460407</v>
      </c>
      <c r="AS19" s="996">
        <f t="shared" si="15"/>
        <v>1643984295.2760217</v>
      </c>
      <c r="AT19" s="996">
        <f t="shared" si="15"/>
        <v>1942976343.0199673</v>
      </c>
      <c r="AU19" s="996">
        <f t="shared" si="15"/>
        <v>1858073455.8285174</v>
      </c>
      <c r="AV19" s="996">
        <f t="shared" si="15"/>
        <v>1599696400.9793062</v>
      </c>
      <c r="AW19" s="996">
        <f t="shared" si="15"/>
        <v>1510680557.8010345</v>
      </c>
      <c r="AX19" s="996">
        <f t="shared" si="15"/>
        <v>1680700052.8411698</v>
      </c>
      <c r="AY19" s="996">
        <f t="shared" si="15"/>
        <v>2202513138.8903141</v>
      </c>
      <c r="AZ19" s="996">
        <f t="shared" si="15"/>
        <v>2051674422.4864254</v>
      </c>
      <c r="BA19" s="996">
        <f t="shared" si="15"/>
        <v>1573772392.1588159</v>
      </c>
      <c r="BB19" s="996">
        <f t="shared" si="15"/>
        <v>544687318.39602768</v>
      </c>
      <c r="BC19" s="996">
        <f t="shared" si="15"/>
        <v>479021398.58535713</v>
      </c>
      <c r="BD19" s="996">
        <f t="shared" si="15"/>
        <v>563631632.19198132</v>
      </c>
      <c r="BE19" s="996">
        <f t="shared" si="15"/>
        <v>781715150.75479352</v>
      </c>
      <c r="BF19" s="996">
        <f t="shared" si="15"/>
        <v>842856025.5325191</v>
      </c>
      <c r="BG19" s="996">
        <f t="shared" si="15"/>
        <v>695093434.40840077</v>
      </c>
      <c r="BH19" s="996">
        <f t="shared" si="15"/>
        <v>624935217.28496504</v>
      </c>
      <c r="BI19" s="996">
        <f t="shared" si="15"/>
        <v>658756098.76001048</v>
      </c>
      <c r="BJ19" s="996">
        <f t="shared" si="15"/>
        <v>724997959.406991</v>
      </c>
      <c r="BK19" s="996">
        <f t="shared" si="15"/>
        <v>1023954056.5365747</v>
      </c>
      <c r="BL19" s="997">
        <f t="shared" si="7"/>
        <v>66643012544.671944</v>
      </c>
    </row>
    <row r="20" spans="1:64" ht="15.6" x14ac:dyDescent="0.3">
      <c r="A20" s="807" t="s">
        <v>550</v>
      </c>
      <c r="C20" s="721">
        <v>966633977.59021211</v>
      </c>
      <c r="D20" s="1">
        <f>+C20+Cálculos!O42+Cálculos!O43+Cálculos!O44+Cálculos!O45-Cálculos!O47-Cálculos!O60+Cálculos!O118+Cálculos!O119+Cálculos!O120+Cálculos!O121-Cálculos!O123-Cálculos!O136+Cálculos!O193+Cálculos!O194+Cálculos!O195+Cálculos!O196-Cálculos!O198-Cálculos!O211</f>
        <v>1067620185.139894</v>
      </c>
      <c r="E20" s="1">
        <f>+D20+Cálculos!P42+Cálculos!P43+Cálculos!P44+Cálculos!P45-Cálculos!P47-Cálculos!P60+Cálculos!P118+Cálculos!P119+Cálculos!P120+Cálculos!P121-Cálculos!P123-Cálculos!P136+Cálculos!P193+Cálculos!P194+Cálculos!P195+Cálculos!P196-Cálculos!P198-Cálculos!P211</f>
        <v>1107563288.4636898</v>
      </c>
      <c r="F20" s="1">
        <f>+E20+Cálculos!Q42+Cálculos!Q43+Cálculos!Q44+Cálculos!Q45-Cálculos!Q47-Cálculos!Q60+Cálculos!Q118+Cálculos!Q119+Cálculos!Q120+Cálculos!Q121-Cálculos!Q123-Cálculos!Q136+Cálculos!Q193+Cálculos!Q194+Cálculos!Q195+Cálculos!Q196-Cálculos!Q198-Cálculos!Q211</f>
        <v>770321083.22031212</v>
      </c>
      <c r="G20" s="1">
        <f>+F20+Cálculos!R42+Cálculos!R43+Cálculos!R44+Cálculos!R45-Cálculos!R47-Cálculos!R60+Cálculos!R118+Cálculos!R119+Cálculos!R120+Cálculos!R121-Cálculos!R123-Cálculos!R136+Cálculos!R193+Cálculos!R194+Cálculos!R195+Cálculos!R196-Cálculos!R198-Cálculos!R211</f>
        <v>695677973.73500407</v>
      </c>
      <c r="H20" s="1">
        <f>+G20+Cálculos!S42+Cálculos!S43+Cálculos!S44+Cálculos!S45-Cálculos!S47-Cálculos!S60+Cálculos!S118+Cálculos!S119+Cálculos!S120+Cálculos!S121-Cálculos!S123-Cálculos!S136+Cálculos!S193+Cálculos!S194+Cálculos!S195+Cálculos!S196-Cálculos!S198-Cálculos!S211</f>
        <v>789350488.57042789</v>
      </c>
      <c r="I20" s="1">
        <f>+H20+Cálculos!T42+Cálculos!T43+Cálculos!T44+Cálculos!T45-Cálculos!T47-Cálculos!T60+Cálculos!T118+Cálculos!T119+Cálculos!T120+Cálculos!T121-Cálculos!T123-Cálculos!T136+Cálculos!T193+Cálculos!T194+Cálculos!T195+Cálculos!T196-Cálculos!T198-Cálculos!T211</f>
        <v>1116836230.2315259</v>
      </c>
      <c r="J20" s="1">
        <f>+I20+Cálculos!U42+Cálculos!U43+Cálculos!U44+Cálculos!U45-Cálculos!U47-Cálculos!U60+Cálculos!U118+Cálculos!U119+Cálculos!U120+Cálculos!U121-Cálculos!U123-Cálculos!U136+Cálculos!U193+Cálculos!U194+Cálculos!U195+Cálculos!U196-Cálculos!U198-Cálculos!U211</f>
        <v>1248707457.4949203</v>
      </c>
      <c r="K20" s="1">
        <f>+J20+Cálculos!V42+Cálculos!V43+Cálculos!V44+Cálculos!V45-Cálculos!V47-Cálculos!V60+Cálculos!V118+Cálculos!V119+Cálculos!V120+Cálculos!V121-Cálculos!V123-Cálculos!V136+Cálculos!V193+Cálculos!V194+Cálculos!V195+Cálculos!V196-Cálculos!V198-Cálculos!V211</f>
        <v>1015535607.1124754</v>
      </c>
      <c r="L20" s="1">
        <f>+K20+Cálculos!W42+Cálculos!W43+Cálculos!W44+Cálculos!W45-Cálculos!W47-Cálculos!W60+Cálculos!W118+Cálculos!W119+Cálculos!W120+Cálculos!W121-Cálculos!W123-Cálculos!W136+Cálculos!W193+Cálculos!W194+Cálculos!W195+Cálculos!W196-Cálculos!W198-Cálculos!W211</f>
        <v>873806625.47011507</v>
      </c>
      <c r="M20" s="1">
        <f>+L20+Cálculos!X42+Cálculos!X43+Cálculos!X44+Cálculos!X45-Cálculos!X47-Cálculos!X60+Cálculos!X118+Cálculos!X119+Cálculos!X120+Cálculos!X121-Cálculos!X123-Cálculos!X136+Cálculos!X193+Cálculos!X194+Cálculos!X195+Cálculos!X196-Cálculos!X198-Cálculos!X211</f>
        <v>949072986.3048141</v>
      </c>
      <c r="N20" s="1">
        <f>+M20+Cálculos!Y42+Cálculos!Y43+Cálculos!Y44+Cálculos!Y45-Cálculos!Y47-Cálculos!Y60+Cálculos!Y118+Cálculos!Y119+Cálculos!Y120+Cálculos!Y121-Cálculos!Y123-Cálculos!Y136+Cálculos!Y193+Cálculos!Y194+Cálculos!Y195+Cálculos!Y196-Cálculos!Y198-Cálculos!Y211</f>
        <v>1047109354.4925495</v>
      </c>
      <c r="O20" s="1">
        <f>+N20+Cálculos!Z42+Cálculos!Z43+Cálculos!Z44+Cálculos!Z45-Cálculos!Z47-Cálculos!Z60+Cálculos!Z118+Cálculos!Z119+Cálculos!Z120+Cálculos!Z121-Cálculos!Z123-Cálculos!Z136+Cálculos!Z193+Cálculos!Z194+Cálculos!Z195+Cálculos!Z196-Cálculos!Z198-Cálculos!Z211</f>
        <v>1435696848.1683249</v>
      </c>
      <c r="P20" s="1">
        <f>+O20+Cálculos!AA42+Cálculos!AA43+Cálculos!AA44+Cálculos!AA45-Cálculos!AA47-Cálculos!AA60+Cálculos!AA118+Cálculos!AA119+Cálculos!AA120+Cálculos!AA121-Cálculos!AA123-Cálculos!AA136+Cálculos!AA193+Cálculos!AA194+Cálculos!AA195+Cálculos!AA196-Cálculos!AA198-Cálculos!AA211</f>
        <v>1399647251.3623285</v>
      </c>
      <c r="Q20" s="1">
        <f>+P20+Cálculos!AB42+Cálculos!AB43+Cálculos!AB44+Cálculos!AB45-Cálculos!AB47-Cálculos!AB60+Cálculos!AB118+Cálculos!AB119+Cálculos!AB120+Cálculos!AB121-Cálculos!AB123-Cálculos!AB136+Cálculos!AB193+Cálculos!AB194+Cálculos!AB195+Cálculos!AB196-Cálculos!AB198-Cálculos!AB211</f>
        <v>794690672.0616765</v>
      </c>
      <c r="R20" s="1">
        <f>+Q20+Cálculos!AC42+Cálculos!AC43+Cálculos!AC44+Cálculos!AC45-Cálculos!AC47-Cálculos!AC60+Cálculos!AC118+Cálculos!AC119+Cálculos!AC120+Cálculos!AC121-Cálculos!AC123-Cálculos!AC136+Cálculos!AC193+Cálculos!AC194+Cálculos!AC195+Cálculos!AC196-Cálculos!AC198-Cálculos!AC211</f>
        <v>875816797.87692642</v>
      </c>
      <c r="S20" s="1">
        <f>+R20+Cálculos!AD42+Cálculos!AD43+Cálculos!AD44+Cálculos!AD45-Cálculos!AD47-Cálculos!AD60+Cálculos!AD118+Cálculos!AD119+Cálculos!AD120+Cálculos!AD121-Cálculos!AD123-Cálculos!AD136+Cálculos!AD193+Cálculos!AD194+Cálculos!AD195+Cálculos!AD196-Cálculos!AD198-Cálculos!AD211</f>
        <v>738171772.57515836</v>
      </c>
      <c r="T20" s="1">
        <f>+S20+Cálculos!AE42+Cálculos!AE43+Cálculos!AE44+Cálculos!AE45-Cálculos!AE47-Cálculos!AE60+Cálculos!AE118+Cálculos!AE119+Cálculos!AE120+Cálculos!AE121-Cálculos!AE123-Cálculos!AE136+Cálculos!AE193+Cálculos!AE194+Cálculos!AE195+Cálculos!AE196-Cálculos!AE198-Cálculos!AE211</f>
        <v>837696126.44057477</v>
      </c>
      <c r="U20" s="1">
        <f>+T20+Cálculos!AF42+Cálculos!AF43+Cálculos!AF44+Cálculos!AF45-Cálculos!AF47-Cálculos!AF60+Cálculos!AF118+Cálculos!AF119+Cálculos!AF120+Cálculos!AF121-Cálculos!AF123-Cálculos!AF136+Cálculos!AF193+Cálculos!AF194+Cálculos!AF195+Cálculos!AF196-Cálculos!AF198-Cálculos!AF211</f>
        <v>1085799876.0230865</v>
      </c>
      <c r="V20" s="1">
        <f>+U20+Cálculos!AG42+Cálculos!AG43+Cálculos!AG44+Cálculos!AG45-Cálculos!AG47-Cálculos!AG60+Cálculos!AG118+Cálculos!AG119+Cálculos!AG120+Cálculos!AG121-Cálculos!AG123-Cálculos!AG136+Cálculos!AG193+Cálculos!AG194+Cálculos!AG195+Cálculos!AG196-Cálculos!AG198-Cálculos!AG211</f>
        <v>1223048166.8130562</v>
      </c>
      <c r="W20" s="1">
        <f>+V20+Cálculos!AH42+Cálculos!AH43+Cálculos!AH44+Cálculos!AH45-Cálculos!AH47-Cálculos!AH60+Cálculos!AH118+Cálculos!AH119+Cálculos!AH120+Cálculos!AH121-Cálculos!AH123-Cálculos!AH136+Cálculos!AH193+Cálculos!AH194+Cálculos!AH195+Cálculos!AH196-Cálculos!AH198-Cálculos!AH211</f>
        <v>1123505649.026432</v>
      </c>
      <c r="X20" s="1">
        <f>+W20+Cálculos!AI42+Cálculos!AI43+Cálculos!AI44+Cálculos!AI45-Cálculos!AI47-Cálculos!AI60+Cálculos!AI118+Cálculos!AI119+Cálculos!AI120+Cálculos!AI121-Cálculos!AI123-Cálculos!AI136+Cálculos!AI193+Cálculos!AI194+Cálculos!AI195+Cálculos!AI196-Cálculos!AI198-Cálculos!AI211</f>
        <v>998743880.26052618</v>
      </c>
      <c r="Y20" s="1">
        <f>+X20+Cálculos!AJ42+Cálculos!AJ43+Cálculos!AJ44+Cálculos!AJ45-Cálculos!AJ47-Cálculos!AJ60+Cálculos!AJ118+Cálculos!AJ119+Cálculos!AJ120+Cálculos!AJ121-Cálculos!AJ123-Cálculos!AJ136+Cálculos!AJ193+Cálculos!AJ194+Cálculos!AJ195+Cálculos!AJ196-Cálculos!AJ198-Cálculos!AJ211</f>
        <v>966270221.27762747</v>
      </c>
      <c r="Z20" s="1">
        <f>+Y20+Cálculos!AK42+Cálculos!AK43+Cálculos!AK44+Cálculos!AK45-Cálculos!AK47-Cálculos!AK60+Cálculos!AK118+Cálculos!AK119+Cálculos!AK120+Cálculos!AK121-Cálculos!AK123-Cálculos!AK136+Cálculos!AK193+Cálculos!AK194+Cálculos!AK195+Cálculos!AK196-Cálculos!AK198-Cálculos!AK211</f>
        <v>1069500387.1571867</v>
      </c>
      <c r="AA20" s="1">
        <f>+Z20+Cálculos!AL42+Cálculos!AL43+Cálculos!AL44+Cálculos!AL45-Cálculos!AL47-Cálculos!AL60+Cálculos!AL118+Cálculos!AL119+Cálculos!AL120+Cálculos!AL121-Cálculos!AL123-Cálculos!AL136+Cálculos!AL193+Cálculos!AL194+Cálculos!AL195+Cálculos!AL196-Cálculos!AL198-Cálculos!AL211</f>
        <v>1456181856.6776834</v>
      </c>
      <c r="AB20" s="1">
        <f>+AA20+Cálculos!AM42+Cálculos!AM43+Cálculos!AM44+Cálculos!AM45-Cálculos!AM47-Cálculos!AM60+Cálculos!AM118+Cálculos!AM119+Cálculos!AM120+Cálculos!AM121-Cálculos!AM123-Cálculos!AM136+Cálculos!AM193+Cálculos!AM194+Cálculos!AM195+Cálculos!AM196-Cálculos!AM198-Cálculos!AM211</f>
        <v>1430508878.5860574</v>
      </c>
      <c r="AC20" s="1">
        <f>+AB20+Cálculos!AN42+Cálculos!AN43+Cálculos!AN44+Cálculos!AN45-Cálculos!AN47-Cálculos!AN60+Cálculos!AN118+Cálculos!AN119+Cálculos!AN120+Cálculos!AN121-Cálculos!AN123-Cálculos!AN136+Cálculos!AN193+Cálculos!AN194+Cálculos!AN195+Cálculos!AN196-Cálculos!AN198-Cálculos!AN211</f>
        <v>1356286880.5580745</v>
      </c>
      <c r="AD20" s="1">
        <f>+AC20+Cálculos!AO42+Cálculos!AO43+Cálculos!AO44+Cálculos!AO45-Cálculos!AO47-Cálculos!AO60+Cálculos!AO118+Cálculos!AO119+Cálculos!AO120+Cálculos!AO121-Cálculos!AO123-Cálculos!AO136+Cálculos!AO193+Cálculos!AO194+Cálculos!AO195+Cálculos!AO196-Cálculos!AO198-Cálculos!AO211</f>
        <v>863266717.69098949</v>
      </c>
      <c r="AE20" s="1">
        <f>+AD20+Cálculos!AP42+Cálculos!AP43+Cálculos!AP44+Cálculos!AP45-Cálculos!AP47-Cálculos!AP60+Cálculos!AP118+Cálculos!AP119+Cálculos!AP120+Cálculos!AP121-Cálculos!AP123-Cálculos!AP136+Cálculos!AP193+Cálculos!AP194+Cálculos!AP195+Cálculos!AP196-Cálculos!AP198-Cálculos!AP211</f>
        <v>754108236.46795034</v>
      </c>
      <c r="AF20" s="1">
        <f>+AE20+Cálculos!AQ42+Cálculos!AQ43+Cálculos!AQ44+Cálculos!AQ45-Cálculos!AQ47-Cálculos!AQ60+Cálculos!AQ118+Cálculos!AQ119+Cálculos!AQ120+Cálculos!AQ121-Cálculos!AQ123-Cálculos!AQ136+Cálculos!AQ193+Cálculos!AQ194+Cálculos!AQ195+Cálculos!AQ196-Cálculos!AQ198-Cálculos!AQ211</f>
        <v>867966463.39398217</v>
      </c>
      <c r="AG20" s="1">
        <f>+AF20+Cálculos!AR42+Cálculos!AR43+Cálculos!AR44+Cálculos!AR45-Cálculos!AR47-Cálculos!AR60+Cálculos!AR118+Cálculos!AR119+Cálculos!AR120+Cálculos!AR121-Cálculos!AR123-Cálculos!AR136+Cálculos!AR193+Cálculos!AR194+Cálculos!AR195+Cálculos!AR196-Cálculos!AR198-Cálculos!AR211</f>
        <v>1185926629.6703675</v>
      </c>
      <c r="AH20" s="1">
        <f>+AG20+Cálculos!AS42+Cálculos!AS43+Cálculos!AS44+Cálculos!AS45-Cálculos!AS47-Cálculos!AS60+Cálculos!AS118+Cálculos!AS119+Cálculos!AS120+Cálculos!AS121-Cálculos!AS123-Cálculos!AS136+Cálculos!AS193+Cálculos!AS194+Cálculos!AS195+Cálculos!AS196-Cálculos!AS198-Cálculos!AS211</f>
        <v>1309518957.598675</v>
      </c>
      <c r="AI20" s="1">
        <f>+AH20+Cálculos!AT42+Cálculos!AT43+Cálculos!AT44+Cálculos!AT45-Cálculos!AT47-Cálculos!AT60+Cálculos!AT118+Cálculos!AT119+Cálculos!AT120+Cálculos!AT121-Cálculos!AT123-Cálculos!AT136+Cálculos!AT193+Cálculos!AT194+Cálculos!AT195+Cálculos!AT196-Cálculos!AT198-Cálculos!AT211</f>
        <v>1113765676.3028591</v>
      </c>
      <c r="AJ20" s="1">
        <f>+AI20+Cálculos!AU42+Cálculos!AU43+Cálculos!AU44+Cálculos!AU45-Cálculos!AU47-Cálculos!AU60+Cálculos!AU118+Cálculos!AU119+Cálculos!AU120+Cálculos!AU121-Cálculos!AU123-Cálculos!AU136+Cálculos!AU193+Cálculos!AU194+Cálculos!AU195+Cálculos!AU196-Cálculos!AU198-Cálculos!AU211</f>
        <v>985234451.69830871</v>
      </c>
      <c r="AK20" s="1">
        <f>+AJ20+Cálculos!AV42+Cálculos!AV43+Cálculos!AV44+Cálculos!AV45-Cálculos!AV47-Cálculos!AV60+Cálculos!AV118+Cálculos!AV119+Cálculos!AV120+Cálculos!AV121-Cálculos!AV123-Cálculos!AV136+Cálculos!AV193+Cálculos!AV194+Cálculos!AV195+Cálculos!AV196-Cálculos!AV198-Cálculos!AV211</f>
        <v>1018253511.172827</v>
      </c>
      <c r="AL20" s="1">
        <f>+AK20+Cálculos!AW42+Cálculos!AW43+Cálculos!AW44+Cálculos!AW45-Cálculos!AW47-Cálculos!AW60+Cálculos!AW118+Cálculos!AW119+Cálculos!AW120+Cálculos!AW121-Cálculos!AW123-Cálculos!AW136+Cálculos!AW193+Cálculos!AW194+Cálculos!AW195+Cálculos!AW196-Cálculos!AW198-Cálculos!AW211</f>
        <v>1123483497.453074</v>
      </c>
      <c r="AM20" s="1">
        <f>+AL20+Cálculos!AX42+Cálculos!AX43+Cálculos!AX44+Cálculos!AX45-Cálculos!AX47-Cálculos!AX60+Cálculos!AX118+Cálculos!AX119+Cálculos!AX120+Cálculos!AX121-Cálculos!AX123-Cálculos!AX136+Cálculos!AX193+Cálculos!AX194+Cálculos!AX195+Cálculos!AX196-Cálculos!AX198-Cálculos!AX211</f>
        <v>1555724926.5984528</v>
      </c>
      <c r="AN20" s="1">
        <f>+AM20+Cálculos!AY42+Cálculos!AY43+Cálculos!AY44+Cálculos!AY45-Cálculos!AY47-Cálculos!AY60+Cálculos!AY118+Cálculos!AY119+Cálculos!AY120+Cálculos!AY121-Cálculos!AY123-Cálculos!AY136+Cálculos!AY193+Cálculos!AY194+Cálculos!AY195+Cálculos!AY196-Cálculos!AY198-Cálculos!AY211</f>
        <v>1554927268.8126135</v>
      </c>
      <c r="AO20" s="1">
        <f>+AN20+Cálculos!AZ42+Cálculos!AZ43+Cálculos!AZ44+Cálculos!AZ45-Cálculos!AZ47-Cálculos!AZ60+Cálculos!AZ118+Cálculos!AZ119+Cálculos!AZ120+Cálculos!AZ121-Cálculos!AZ123-Cálculos!AZ136+Cálculos!AZ193+Cálculos!AZ194+Cálculos!AZ195+Cálculos!AZ196-Cálculos!AZ198-Cálculos!AZ211</f>
        <v>1424663022.9600172</v>
      </c>
      <c r="AP20" s="1">
        <f>+AO20+Cálculos!BA42+Cálculos!BA43+Cálculos!BA44+Cálculos!BA45-Cálculos!BA47-Cálculos!BA60+Cálculos!BA118+Cálculos!BA119+Cálculos!BA120+Cálculos!BA121-Cálculos!BA123-Cálculos!BA136+Cálculos!BA193+Cálculos!BA194+Cálculos!BA195+Cálculos!BA196-Cálculos!BA198-Cálculos!BA211</f>
        <v>1539208648.6474729</v>
      </c>
      <c r="AQ20" s="1">
        <f>+AP20+Cálculos!BB42+Cálculos!BB43+Cálculos!BB44+Cálculos!BB45-Cálculos!BB47-Cálculos!BB60+Cálculos!BB118+Cálculos!BB119+Cálculos!BB120+Cálculos!BB121-Cálculos!BB123-Cálculos!BB136+Cálculos!BB193+Cálculos!BB194+Cálculos!BB195+Cálculos!BB196-Cálculos!BB198-Cálculos!BB211</f>
        <v>1291313951.8630037</v>
      </c>
      <c r="AR20" s="1">
        <f>+AQ20+Cálculos!BC42+Cálculos!BC43+Cálculos!BC44+Cálculos!BC45-Cálculos!BC47-Cálculos!BC60+Cálculos!BC118+Cálculos!BC119+Cálculos!BC120+Cálculos!BC121-Cálculos!BC123-Cálculos!BC136+Cálculos!BC193+Cálculos!BC194+Cálculos!BC195+Cálculos!BC196-Cálculos!BC198-Cálculos!BC211</f>
        <v>1406564007.7674356</v>
      </c>
      <c r="AS20" s="1">
        <f>+AR20+Cálculos!BD42+Cálculos!BD43+Cálculos!BD44+Cálculos!BD45-Cálculos!BD47-Cálculos!BD60+Cálculos!BD118+Cálculos!BD119+Cálculos!BD120+Cálculos!BD121-Cálculos!BD123-Cálculos!BD136+Cálculos!BD193+Cálculos!BD194+Cálculos!BD195+Cálculos!BD196-Cálculos!BD198-Cálculos!BD211</f>
        <v>1786939451.3869801</v>
      </c>
      <c r="AT20" s="1">
        <f>+AS20+Cálculos!BE42+Cálculos!BE43+Cálculos!BE44+Cálculos!BE45-Cálculos!BE47-Cálculos!BE60+Cálculos!BE118+Cálculos!BE119+Cálculos!BE120+Cálculos!BE121-Cálculos!BE123-Cálculos!BE136+Cálculos!BE193+Cálculos!BE194+Cálculos!BE195+Cálculos!BE196-Cálculos!BE198-Cálculos!BE211</f>
        <v>2111930807.6303992</v>
      </c>
      <c r="AU20" s="1">
        <f>+AT20+Cálculos!BF42+Cálculos!BF43+Cálculos!BF44+Cálculos!BF45-Cálculos!BF47-Cálculos!BF60+Cálculos!BF118+Cálculos!BF119+Cálculos!BF120+Cálculos!BF121-Cálculos!BF123-Cálculos!BF136+Cálculos!BF193+Cálculos!BF194+Cálculos!BF195+Cálculos!BF196-Cálculos!BF198-Cálculos!BF211</f>
        <v>2019645060.6831713</v>
      </c>
      <c r="AV20" s="1">
        <f>+AU20+Cálculos!BG42+Cálculos!BG43+Cálculos!BG44+Cálculos!BG45-Cálculos!BG47-Cálculos!BG60+Cálculos!BG118+Cálculos!BG119+Cálculos!BG120+Cálculos!BG121-Cálculos!BG123-Cálculos!BG136+Cálculos!BG193+Cálculos!BG194+Cálculos!BG195+Cálculos!BG196-Cálculos!BG198-Cálculos!BG211</f>
        <v>1738800435.8470721</v>
      </c>
      <c r="AW20" s="1">
        <f>+AV20+Cálculos!BH42+Cálculos!BH43+Cálculos!BH44+Cálculos!BH45-Cálculos!BH47-Cálculos!BH60+Cálculos!BH118+Cálculos!BH119+Cálculos!BH120+Cálculos!BH121-Cálculos!BH123-Cálculos!BH136+Cálculos!BH193+Cálculos!BH194+Cálculos!BH195+Cálculos!BH196-Cálculos!BH198-Cálculos!BH211</f>
        <v>1642044084.5663419</v>
      </c>
      <c r="AX20" s="1">
        <f>+AW20+Cálculos!BI42+Cálculos!BI43+Cálculos!BI44+Cálculos!BI45-Cálculos!BI47-Cálculos!BI60+Cálculos!BI118+Cálculos!BI119+Cálculos!BI120+Cálculos!BI121-Cálculos!BI123-Cálculos!BI136+Cálculos!BI193+Cálculos!BI194+Cálculos!BI195+Cálculos!BI196-Cálculos!BI198-Cálculos!BI211</f>
        <v>1826847883.5230107</v>
      </c>
      <c r="AY20" s="1">
        <f>+AX20+Cálculos!BJ42+Cálculos!BJ43+Cálculos!BJ44+Cálculos!BJ45-Cálculos!BJ47-Cálculos!BJ60+Cálculos!BJ118+Cálculos!BJ119+Cálculos!BJ120+Cálculos!BJ121-Cálculos!BJ123-Cálculos!BJ136+Cálculos!BJ193+Cálculos!BJ194+Cálculos!BJ195+Cálculos!BJ196-Cálculos!BJ198-Cálculos!BJ211</f>
        <v>2394036020.5329499</v>
      </c>
      <c r="AZ20" s="1">
        <f>+AY20+Cálculos!BK42+Cálculos!BK43+Cálculos!BK44+Cálculos!BK45-Cálculos!BK47-Cálculos!BK60+Cálculos!BK118+Cálculos!BK119+Cálculos!BK120+Cálculos!BK121-Cálculos!BK123-Cálculos!BK136+Cálculos!BK193+Cálculos!BK194+Cálculos!BK195+Cálculos!BK196-Cálculos!BK198-Cálculos!BK211</f>
        <v>2182632364.347261</v>
      </c>
      <c r="BA20" s="1">
        <f>+AZ20+Cálculos!BL42+Cálculos!BL43+Cálculos!BL44+Cálculos!BL45-Cálculos!BL47-Cálculos!BL60+Cálculos!BL118+Cálculos!BL119+Cálculos!BL120+Cálculos!BL121-Cálculos!BL123-Cálculos!BL136+Cálculos!BL193+Cálculos!BL194+Cálculos!BL195+Cálculos!BL196-Cálculos!BL198-Cálculos!BL211</f>
        <v>1674225949.1051233</v>
      </c>
      <c r="BB20" s="1">
        <f>+BA20+Cálculos!BM42+Cálculos!BM43+Cálculos!BM44+Cálculos!BM45-Cálculos!BM47-Cálculos!BM60+Cálculos!BM118+Cálculos!BM119+Cálculos!BM120+Cálculos!BM121-Cálculos!BM123-Cálculos!BM136+Cálculos!BM193+Cálculos!BM194+Cálculos!BM195+Cálculos!BM196-Cálculos!BM198-Cálculos!BM211</f>
        <v>579454594.03832734</v>
      </c>
      <c r="BC20" s="1">
        <f>+BB20+Cálculos!BN42+Cálculos!BN43+Cálculos!BN44+Cálculos!BN45-Cálculos!BN47-Cálculos!BN60+Cálculos!BN118+Cálculos!BN119+Cálculos!BN120+Cálculos!BN121-Cálculos!BN123-Cálculos!BN136+Cálculos!BN193+Cálculos!BN194+Cálculos!BN195+Cálculos!BN196-Cálculos!BN198-Cálculos!BN211</f>
        <v>509597232.53761399</v>
      </c>
      <c r="BD20" s="1">
        <f>+BC20+Cálculos!BO42+Cálculos!BO43+Cálculos!BO44+Cálculos!BO45-Cálculos!BO47-Cálculos!BO60+Cálculos!BO118+Cálculos!BO119+Cálculos!BO120+Cálculos!BO121-Cálculos!BO123-Cálculos!BO136+Cálculos!BO193+Cálculos!BO194+Cálculos!BO195+Cálculos!BO196-Cálculos!BO198-Cálculos!BO211</f>
        <v>599608119.35317159</v>
      </c>
      <c r="BE20" s="1">
        <f>+BD20+Cálculos!BP42+Cálculos!BP43+Cálculos!BP44+Cálculos!BP45-Cálculos!BP47-Cálculos!BP60+Cálculos!BP118+Cálculos!BP119+Cálculos!BP120+Cálculos!BP121-Cálculos!BP123-Cálculos!BP136+Cálculos!BP193+Cálculos!BP194+Cálculos!BP195+Cálculos!BP196-Cálculos!BP198-Cálculos!BP211</f>
        <v>831611862.50509953</v>
      </c>
      <c r="BF20" s="1">
        <f>+BE20+Cálculos!BQ42+Cálculos!BQ43+Cálculos!BQ44+Cálculos!BQ45-Cálculos!BQ47-Cálculos!BQ60+Cálculos!BQ118+Cálculos!BQ119+Cálculos!BQ120+Cálculos!BQ121-Cálculos!BQ123-Cálculos!BQ136+Cálculos!BQ193+Cálculos!BQ194+Cálculos!BQ195+Cálculos!BQ196-Cálculos!BQ198-Cálculos!BQ211</f>
        <v>896655346.31119049</v>
      </c>
      <c r="BG20" s="1">
        <f>+BF20+Cálculos!BR42+Cálculos!BR43+Cálculos!BR44+Cálculos!BR45-Cálculos!BR47-Cálculos!BR60+Cálculos!BR118+Cálculos!BR119+Cálculos!BR120+Cálculos!BR121-Cálculos!BR123-Cálculos!BR136+Cálculos!BR193+Cálculos!BR194+Cálculos!BR195+Cálculos!BR196-Cálculos!BR198-Cálculos!BR211</f>
        <v>739461100.43446887</v>
      </c>
      <c r="BH20" s="1">
        <f>+BG20+Cálculos!BS42+Cálculos!BS43+Cálculos!BS44+Cálculos!BS45-Cálculos!BS47-Cálculos!BS60+Cálculos!BS118+Cálculos!BS119+Cálculos!BS120+Cálculos!BS121-Cálculos!BS123-Cálculos!BS136+Cálculos!BS193+Cálculos!BS194+Cálculos!BS195+Cálculos!BS196-Cálculos!BS198-Cálculos!BS211</f>
        <v>664824699.23932445</v>
      </c>
      <c r="BI20" s="1">
        <f>+BH20+Cálculos!BT42+Cálculos!BT43+Cálculos!BT44+Cálculos!BT45-Cálculos!BT47-Cálculos!BT60+Cálculos!BT118+Cálculos!BT119+Cálculos!BT120+Cálculos!BT121-Cálculos!BT123-Cálculos!BT136+Cálculos!BT193+Cálculos!BT194+Cálculos!BT195+Cálculos!BT196-Cálculos!BT198-Cálculos!BT211</f>
        <v>700804360.38298988</v>
      </c>
      <c r="BJ20" s="1">
        <f>+BI20+Cálculos!BU42+Cálculos!BU43+Cálculos!BU44+Cálculos!BU45-Cálculos!BU47-Cálculos!BU60+Cálculos!BU118+Cálculos!BU119+Cálculos!BU120+Cálculos!BU121-Cálculos!BU123-Cálculos!BU136+Cálculos!BU193+Cálculos!BU194+Cálculos!BU195+Cálculos!BU196-Cálculos!BU198-Cálculos!BU211</f>
        <v>771274424.90105426</v>
      </c>
      <c r="BK20" s="1">
        <f>+BJ20+Cálculos!BV42+Cálculos!BV43+Cálculos!BV44+Cálculos!BV45-Cálculos!BV47-Cálculos!BV60+Cálculos!BV118+Cálculos!BV119+Cálculos!BV120+Cálculos!BV121-Cálculos!BV123-Cálculos!BV136+Cálculos!BV193+Cálculos!BV194+Cálculos!BV195+Cálculos!BV196-Cálculos!BV198-Cálculos!BV211</f>
        <v>1089312826.1027391</v>
      </c>
      <c r="BL20" s="990">
        <f t="shared" si="7"/>
        <v>71193433114.21698</v>
      </c>
    </row>
    <row r="21" spans="1:64" ht="15.6" x14ac:dyDescent="0.3">
      <c r="A21" s="807" t="s">
        <v>551</v>
      </c>
      <c r="C21" s="721">
        <v>67664378.431314856</v>
      </c>
      <c r="D21" s="1">
        <f>+Cálculos!O412</f>
        <v>64057211.108393639</v>
      </c>
      <c r="E21" s="1">
        <f>+Cálculos!P412</f>
        <v>66453797.307821386</v>
      </c>
      <c r="F21" s="1">
        <f>+Cálculos!Q412</f>
        <v>46219264.993218727</v>
      </c>
      <c r="G21" s="1">
        <f>+Cálculos!R412</f>
        <v>41740678.424100243</v>
      </c>
      <c r="H21" s="1">
        <f>+Cálculos!S412</f>
        <v>47361029.314225674</v>
      </c>
      <c r="I21" s="1">
        <f>+Cálculos!T412</f>
        <v>67010173.813891552</v>
      </c>
      <c r="J21" s="1">
        <f>+Cálculos!U412</f>
        <v>74922447.449695215</v>
      </c>
      <c r="K21" s="1">
        <f>+Cálculos!V412</f>
        <v>60932136.426748522</v>
      </c>
      <c r="L21" s="1">
        <f>+Cálculos!W412</f>
        <v>52428397.5282069</v>
      </c>
      <c r="M21" s="1">
        <f>+Cálculos!X412</f>
        <v>56944379.178288847</v>
      </c>
      <c r="N21" s="1">
        <f>+Cálculos!Y412</f>
        <v>62826561.269552968</v>
      </c>
      <c r="O21" s="1">
        <f>+Cálculos!Z412</f>
        <v>86141810.890099496</v>
      </c>
      <c r="P21" s="1">
        <f>+Cálculos!AA412</f>
        <v>97975307.595363006</v>
      </c>
      <c r="Q21" s="1">
        <f>+Cálculos!AB412</f>
        <v>55628347.044317357</v>
      </c>
      <c r="R21" s="1">
        <f>+Cálculos!AC412</f>
        <v>61307175.851384856</v>
      </c>
      <c r="S21" s="1">
        <f>+Cálculos!AD412</f>
        <v>51672024.080261089</v>
      </c>
      <c r="T21" s="1">
        <f>+Cálculos!AE412</f>
        <v>58638728.850840241</v>
      </c>
      <c r="U21" s="1">
        <f>+Cálculos!AF412</f>
        <v>76005991.321616068</v>
      </c>
      <c r="V21" s="1">
        <f>+Cálculos!AG412</f>
        <v>85613371.676913947</v>
      </c>
      <c r="W21" s="1">
        <f>+Cálculos!AH412</f>
        <v>78645395.431850255</v>
      </c>
      <c r="X21" s="1">
        <f>+Cálculos!AI412</f>
        <v>69912071.61823684</v>
      </c>
      <c r="Y21" s="1">
        <f>+Cálculos!AJ412</f>
        <v>67638915.489433929</v>
      </c>
      <c r="Z21" s="1">
        <f>+Cálculos!AK412</f>
        <v>74865027.101003081</v>
      </c>
      <c r="AA21" s="1">
        <f>+Cálculos!AL412</f>
        <v>101932729.96743785</v>
      </c>
      <c r="AB21" s="1">
        <f>+Cálculos!AM412</f>
        <v>57220355.143442295</v>
      </c>
      <c r="AC21" s="1">
        <f>+Cálculos!AN412</f>
        <v>54251475.222322978</v>
      </c>
      <c r="AD21" s="1">
        <f>+Cálculos!AO412</f>
        <v>34530668.707639582</v>
      </c>
      <c r="AE21" s="1">
        <f>+Cálculos!AP412</f>
        <v>30164329.458718013</v>
      </c>
      <c r="AF21" s="1">
        <f>+Cálculos!AQ412</f>
        <v>34718658.535759285</v>
      </c>
      <c r="AG21" s="1">
        <f>+Cálculos!AR412</f>
        <v>47437065.186814703</v>
      </c>
      <c r="AH21" s="1">
        <f>+Cálculos!AS412</f>
        <v>52380758.303947002</v>
      </c>
      <c r="AI21" s="1">
        <f>+Cálculos!AT412</f>
        <v>44550627.05211436</v>
      </c>
      <c r="AJ21" s="1">
        <f>+Cálculos!AU412</f>
        <v>39409378.067932352</v>
      </c>
      <c r="AK21" s="1">
        <f>+Cálculos!AV412</f>
        <v>40730140.446913078</v>
      </c>
      <c r="AL21" s="1">
        <f>+Cálculos!AW412</f>
        <v>44939339.898122959</v>
      </c>
      <c r="AM21" s="1">
        <f>+Cálculos!AX412</f>
        <v>62228997.063938111</v>
      </c>
      <c r="AN21" s="1">
        <f>+Cálculos!AY412</f>
        <v>124394181.50500908</v>
      </c>
      <c r="AO21" s="1">
        <f>+Cálculos!AZ412</f>
        <v>113973041.83680138</v>
      </c>
      <c r="AP21" s="1">
        <f>+Cálculos!BA412</f>
        <v>123136691.89179783</v>
      </c>
      <c r="AQ21" s="1">
        <f>+Cálculos!BB412</f>
        <v>103305116.1490403</v>
      </c>
      <c r="AR21" s="1">
        <f>+Cálculos!BC412</f>
        <v>112525120.62139484</v>
      </c>
      <c r="AS21" s="1">
        <f>+Cálculos!BD412</f>
        <v>142955156.1109584</v>
      </c>
      <c r="AT21" s="1">
        <f>+Cálculos!BE412</f>
        <v>168954464.61043194</v>
      </c>
      <c r="AU21" s="1">
        <f>+Cálculos!BF412</f>
        <v>161571604.85465372</v>
      </c>
      <c r="AV21" s="1">
        <f>+Cálculos!BG412</f>
        <v>139104034.86776578</v>
      </c>
      <c r="AW21" s="1">
        <f>+Cálculos!BH412</f>
        <v>131363526.76530735</v>
      </c>
      <c r="AX21" s="1">
        <f>+Cálculos!BI412</f>
        <v>146147830.68184087</v>
      </c>
      <c r="AY21" s="1">
        <f>+Cálculos!BJ412</f>
        <v>191522881.642636</v>
      </c>
      <c r="AZ21" s="1">
        <f>+Cálculos!BK412</f>
        <v>130957941.86083566</v>
      </c>
      <c r="BA21" s="1">
        <f>+Cálculos!BL412</f>
        <v>100453556.94630739</v>
      </c>
      <c r="BB21" s="1">
        <f>+Cálculos!BM412</f>
        <v>34767275.642299637</v>
      </c>
      <c r="BC21" s="1">
        <f>+Cálculos!BN412</f>
        <v>30575833.95225684</v>
      </c>
      <c r="BD21" s="1">
        <f>+Cálculos!BO412</f>
        <v>35976487.161190294</v>
      </c>
      <c r="BE21" s="1">
        <f>+Cálculos!BP412</f>
        <v>49896711.750305973</v>
      </c>
      <c r="BF21" s="1">
        <f>+Cálculos!BQ412</f>
        <v>53799320.778671429</v>
      </c>
      <c r="BG21" s="1">
        <f>+Cálculos!BR412</f>
        <v>44367666.026068129</v>
      </c>
      <c r="BH21" s="1">
        <f>+Cálculos!BS412</f>
        <v>39889481.954359464</v>
      </c>
      <c r="BI21" s="1">
        <f>+Cálculos!BT412</f>
        <v>42048261.622979395</v>
      </c>
      <c r="BJ21" s="1">
        <f>+Cálculos!BU412</f>
        <v>46276465.494063251</v>
      </c>
      <c r="BK21" s="1">
        <f>+Cálculos!BV412</f>
        <v>65358769.566164345</v>
      </c>
      <c r="BL21" s="990">
        <f t="shared" si="7"/>
        <v>4550420569.5450201</v>
      </c>
    </row>
    <row r="22" spans="1:64" ht="16.2" thickBot="1" x14ac:dyDescent="0.35">
      <c r="A22" s="857" t="s">
        <v>793</v>
      </c>
      <c r="C22" s="1252">
        <f t="shared" ref="C22:D22" si="16">+C23-C24</f>
        <v>457202296.49182343</v>
      </c>
      <c r="D22" s="996">
        <f t="shared" si="16"/>
        <v>601282904.00491858</v>
      </c>
      <c r="E22" s="996">
        <f t="shared" ref="E22:BK22" si="17">+E23-E24</f>
        <v>651579564.59912801</v>
      </c>
      <c r="F22" s="996">
        <f t="shared" si="17"/>
        <v>766619547.70775044</v>
      </c>
      <c r="G22" s="996">
        <f t="shared" si="17"/>
        <v>706722932.53311455</v>
      </c>
      <c r="H22" s="996">
        <f t="shared" si="17"/>
        <v>767196664.48048246</v>
      </c>
      <c r="I22" s="996">
        <f t="shared" si="17"/>
        <v>925256125.47148454</v>
      </c>
      <c r="J22" s="996">
        <f t="shared" si="17"/>
        <v>975217619.28407657</v>
      </c>
      <c r="K22" s="996">
        <f t="shared" si="17"/>
        <v>914117119.85486925</v>
      </c>
      <c r="L22" s="996">
        <f t="shared" si="17"/>
        <v>848440271.76967072</v>
      </c>
      <c r="M22" s="996">
        <f t="shared" si="17"/>
        <v>864994866.02906466</v>
      </c>
      <c r="N22" s="996">
        <f t="shared" si="17"/>
        <v>901539495.64391422</v>
      </c>
      <c r="O22" s="996">
        <f t="shared" si="17"/>
        <v>1180801118.0335209</v>
      </c>
      <c r="P22" s="996">
        <f t="shared" si="17"/>
        <v>1086365327.1032255</v>
      </c>
      <c r="Q22" s="996">
        <f t="shared" si="17"/>
        <v>1067990253.9199369</v>
      </c>
      <c r="R22" s="996">
        <f t="shared" si="17"/>
        <v>756586145.25673652</v>
      </c>
      <c r="S22" s="996">
        <f t="shared" si="17"/>
        <v>708044896.13746691</v>
      </c>
      <c r="T22" s="996">
        <f t="shared" si="17"/>
        <v>778910358.71496534</v>
      </c>
      <c r="U22" s="996">
        <f t="shared" si="17"/>
        <v>962741264.06570137</v>
      </c>
      <c r="V22" s="996">
        <f t="shared" si="17"/>
        <v>1009129538.1264551</v>
      </c>
      <c r="W22" s="996">
        <f t="shared" si="17"/>
        <v>903422698.42738998</v>
      </c>
      <c r="X22" s="996">
        <f t="shared" si="17"/>
        <v>835344378.42143989</v>
      </c>
      <c r="Y22" s="996">
        <f t="shared" si="17"/>
        <v>881092825.87420082</v>
      </c>
      <c r="Z22" s="996">
        <f t="shared" si="17"/>
        <v>924761328.8115983</v>
      </c>
      <c r="AA22" s="996">
        <f t="shared" si="17"/>
        <v>1212286775.4721384</v>
      </c>
      <c r="AB22" s="996">
        <f t="shared" si="17"/>
        <v>1042352621.2038188</v>
      </c>
      <c r="AC22" s="996">
        <f t="shared" si="17"/>
        <v>919414592.34937871</v>
      </c>
      <c r="AD22" s="996">
        <f t="shared" si="17"/>
        <v>804589753.23796928</v>
      </c>
      <c r="AE22" s="996">
        <f t="shared" si="17"/>
        <v>748294815.86821163</v>
      </c>
      <c r="AF22" s="996">
        <f t="shared" si="17"/>
        <v>805347446.28300381</v>
      </c>
      <c r="AG22" s="996">
        <f t="shared" si="17"/>
        <v>984021568.24186301</v>
      </c>
      <c r="AH22" s="996">
        <f t="shared" si="17"/>
        <v>1059851064.5944254</v>
      </c>
      <c r="AI22" s="996">
        <f t="shared" si="17"/>
        <v>970218510.00660396</v>
      </c>
      <c r="AJ22" s="996">
        <f t="shared" si="17"/>
        <v>883222323.13296914</v>
      </c>
      <c r="AK22" s="996">
        <f t="shared" si="17"/>
        <v>914020980.32603848</v>
      </c>
      <c r="AL22" s="996">
        <f t="shared" si="17"/>
        <v>966172766.92565095</v>
      </c>
      <c r="AM22" s="996">
        <f t="shared" si="17"/>
        <v>1229163978.1418481</v>
      </c>
      <c r="AN22" s="996">
        <f t="shared" si="17"/>
        <v>1237335321.8434761</v>
      </c>
      <c r="AO22" s="996">
        <f t="shared" si="17"/>
        <v>1014639190.4342912</v>
      </c>
      <c r="AP22" s="996">
        <f t="shared" si="17"/>
        <v>1001839208.557389</v>
      </c>
      <c r="AQ22" s="996">
        <f t="shared" si="17"/>
        <v>920774419.48367333</v>
      </c>
      <c r="AR22" s="996">
        <f t="shared" si="17"/>
        <v>987011236.26942134</v>
      </c>
      <c r="AS22" s="996">
        <f t="shared" si="17"/>
        <v>1181454151.8054612</v>
      </c>
      <c r="AT22" s="996">
        <f t="shared" si="17"/>
        <v>1263495388.7752717</v>
      </c>
      <c r="AU22" s="996">
        <f t="shared" si="17"/>
        <v>1200640872.312988</v>
      </c>
      <c r="AV22" s="996">
        <f t="shared" si="17"/>
        <v>1105225159.8009934</v>
      </c>
      <c r="AW22" s="996">
        <f t="shared" si="17"/>
        <v>1114680914.4446847</v>
      </c>
      <c r="AX22" s="996">
        <f t="shared" si="17"/>
        <v>1165459497.2522981</v>
      </c>
      <c r="AY22" s="996">
        <f t="shared" si="17"/>
        <v>1501553202.2376819</v>
      </c>
      <c r="AZ22" s="996">
        <f t="shared" si="17"/>
        <v>1441301171.6851397</v>
      </c>
      <c r="BA22" s="996">
        <f t="shared" si="17"/>
        <v>1589521636.5252588</v>
      </c>
      <c r="BB22" s="996">
        <f t="shared" si="17"/>
        <v>1524662933.7513552</v>
      </c>
      <c r="BC22" s="996">
        <f t="shared" si="17"/>
        <v>1387599099.7841859</v>
      </c>
      <c r="BD22" s="996">
        <f t="shared" si="17"/>
        <v>1440732516.0189369</v>
      </c>
      <c r="BE22" s="996">
        <f t="shared" si="17"/>
        <v>1688187402.0072641</v>
      </c>
      <c r="BF22" s="996">
        <f t="shared" si="17"/>
        <v>1882622809.986918</v>
      </c>
      <c r="BG22" s="996">
        <f t="shared" si="17"/>
        <v>1851587212.4748621</v>
      </c>
      <c r="BH22" s="996">
        <f t="shared" si="17"/>
        <v>1669458954.249764</v>
      </c>
      <c r="BI22" s="996">
        <f t="shared" si="17"/>
        <v>1634542193.6487694</v>
      </c>
      <c r="BJ22" s="996">
        <f t="shared" si="17"/>
        <v>1725837278.1209998</v>
      </c>
      <c r="BK22" s="996">
        <f t="shared" si="17"/>
        <v>2125868068.4254751</v>
      </c>
      <c r="BL22" s="997">
        <f t="shared" si="7"/>
        <v>66670346576.44342</v>
      </c>
    </row>
    <row r="23" spans="1:64" ht="15.6" x14ac:dyDescent="0.3">
      <c r="A23" s="807" t="s">
        <v>550</v>
      </c>
      <c r="C23" s="721">
        <v>486385421.79981214</v>
      </c>
      <c r="D23" s="1">
        <f>+C23+Cálculos!O66+Cálculos!O67+Cálculos!O68+Cálculos!O69-Cálculos!O71-Cálculos!O84+Cálculos!O141+Cálculos!O142+Cálculos!O143+Cálculos!O144-Cálculos!O146-Cálculos!O159+Cálculos!O216+Cálculos!O217+Cálculos!O218+Cálculos!O219-Cálculos!O221-Cálculos!O234</f>
        <v>653568373.9183898</v>
      </c>
      <c r="E23" s="1">
        <f>+D23+Cálculos!P66+Cálculos!P67+Cálculos!P68+Cálculos!P69-Cálculos!P71-Cálculos!P84+Cálculos!P141+Cálculos!P142+Cálculos!P143+Cálculos!P144-Cálculos!P146-Cálculos!P159+Cálculos!P216+Cálculos!P217+Cálculos!P218+Cálculos!P219-Cálculos!P221-Cálculos!P234</f>
        <v>708238657.17296529</v>
      </c>
      <c r="F23" s="1">
        <f>+E23+Cálculos!Q66+Cálculos!Q67+Cálculos!Q68+Cálculos!Q69-Cálculos!Q71-Cálculos!Q84+Cálculos!Q141+Cálculos!Q142+Cálculos!Q143+Cálculos!Q144-Cálculos!Q146-Cálculos!Q159+Cálculos!Q216+Cálculos!Q217+Cálculos!Q218+Cálculos!Q219-Cálculos!Q221-Cálculos!Q234</f>
        <v>833282117.07364178</v>
      </c>
      <c r="G23" s="1">
        <f>+F23+Cálculos!R66+Cálculos!R67+Cálculos!R68+Cálculos!R69-Cálculos!R71-Cálculos!R84+Cálculos!R141+Cálculos!R142+Cálculos!R143+Cálculos!R144-Cálculos!R146-Cálculos!R159+Cálculos!R216+Cálculos!R217+Cálculos!R218+Cálculos!R219-Cálculos!R221-Cálculos!R234</f>
        <v>768177100.5794723</v>
      </c>
      <c r="H23" s="1">
        <f>+G23+Cálculos!S66+Cálculos!S67+Cálculos!S68+Cálculos!S69-Cálculos!S71-Cálculos!S84+Cálculos!S141+Cálculos!S142+Cálculos!S143+Cálculos!S144-Cálculos!S146-Cálculos!S159+Cálculos!S216+Cálculos!S217+Cálculos!S218+Cálculos!S219-Cálculos!S221-Cálculos!S234</f>
        <v>833909417.9135679</v>
      </c>
      <c r="I23" s="1">
        <f>+H23+Cálculos!T66+Cálculos!T67+Cálculos!T68+Cálculos!T69-Cálculos!T71-Cálculos!T84+Cálculos!T141+Cálculos!T142+Cálculos!T143+Cálculos!T144-Cálculos!T146-Cálculos!T159+Cálculos!T216+Cálculos!T217+Cálculos!T218+Cálculos!T219-Cálculos!T221-Cálculos!T234</f>
        <v>1005713179.8603092</v>
      </c>
      <c r="J23" s="1">
        <f>+I23+Cálculos!U66+Cálculos!U67+Cálculos!U68+Cálculos!U69-Cálculos!U71-Cálculos!U84+Cálculos!U141+Cálculos!U142+Cálculos!U143+Cálculos!U144-Cálculos!U146-Cálculos!U159+Cálculos!U216+Cálculos!U217+Cálculos!U218+Cálculos!U219-Cálculos!U221-Cálculos!U234</f>
        <v>1060019151.3957354</v>
      </c>
      <c r="K23" s="1">
        <f>+J23+Cálculos!V66+Cálculos!V67+Cálculos!V68+Cálculos!V69-Cálculos!V71-Cálculos!V84+Cálculos!V141+Cálculos!V142+Cálculos!V143+Cálculos!V144-Cálculos!V146-Cálculos!V159+Cálculos!V216+Cálculos!V217+Cálculos!V218+Cálculos!V219-Cálculos!V221-Cálculos!V234</f>
        <v>993605565.05964053</v>
      </c>
      <c r="L23" s="1">
        <f>+K23+Cálculos!W66+Cálculos!W67+Cálculos!W68+Cálculos!W69-Cálculos!W71-Cálculos!W84+Cálculos!W141+Cálculos!W142+Cálculos!W143+Cálculos!W144-Cálculos!W146-Cálculos!W159+Cálculos!W216+Cálculos!W217+Cálculos!W218+Cálculos!W219-Cálculos!W221-Cálculos!W234</f>
        <v>922217686.70616376</v>
      </c>
      <c r="M23" s="1">
        <f>+L23+Cálculos!X66+Cálculos!X67+Cálculos!X68+Cálculos!X69-Cálculos!X71-Cálculos!X84+Cálculos!X141+Cálculos!X142+Cálculos!X143+Cálculos!X144-Cálculos!X146-Cálculos!X159+Cálculos!X216+Cálculos!X217+Cálculos!X218+Cálculos!X219-Cálculos!X221-Cálculos!X234</f>
        <v>940211810.90115726</v>
      </c>
      <c r="N23" s="1">
        <f>+M23+Cálculos!Y66+Cálculos!Y67+Cálculos!Y68+Cálculos!Y69-Cálculos!Y71-Cálculos!Y84+Cálculos!Y141+Cálculos!Y142+Cálculos!Y143+Cálculos!Y144-Cálculos!Y146-Cálculos!Y159+Cálculos!Y216+Cálculos!Y217+Cálculos!Y218+Cálculos!Y219-Cálculos!Y221-Cálculos!Y234</f>
        <v>979934234.39555895</v>
      </c>
      <c r="O23" s="1">
        <f>+N23+Cálculos!Z66+Cálculos!Z67+Cálculos!Z68+Cálculos!Z69-Cálculos!Z71-Cálculos!Z84+Cálculos!Z141+Cálculos!Z142+Cálculos!Z143+Cálculos!Z144-Cálculos!Z146-Cálculos!Z159+Cálculos!Z216+Cálculos!Z217+Cálculos!Z218+Cálculos!Z219-Cálculos!Z221-Cálculos!Z234</f>
        <v>1283479476.1233923</v>
      </c>
      <c r="P23" s="1">
        <f>+O23+Cálculos!AA66+Cálculos!AA67+Cálculos!AA68+Cálculos!AA69-Cálculos!AA71-Cálculos!AA84+Cálculos!AA141+Cálculos!AA142+Cálculos!AA143+Cálculos!AA144-Cálculos!AA146-Cálculos!AA159+Cálculos!AA216+Cálculos!AA217+Cálculos!AA218+Cálculos!AA219-Cálculos!AA221-Cálculos!AA234</f>
        <v>1168134760.3260489</v>
      </c>
      <c r="Q23" s="1">
        <f>+P23+Cálculos!AB66+Cálculos!AB67+Cálculos!AB68+Cálculos!AB69-Cálculos!AB71-Cálculos!AB84+Cálculos!AB141+Cálculos!AB142+Cálculos!AB143+Cálculos!AB144-Cálculos!AB146-Cálculos!AB159+Cálculos!AB216+Cálculos!AB217+Cálculos!AB218+Cálculos!AB219-Cálculos!AB221-Cálculos!AB234</f>
        <v>1148376617.1182117</v>
      </c>
      <c r="R23" s="1">
        <f>+Q23+Cálculos!AC66+Cálculos!AC67+Cálculos!AC68+Cálculos!AC69-Cálculos!AC71-Cálculos!AC84+Cálculos!AC141+Cálculos!AC142+Cálculos!AC143+Cálculos!AC144-Cálculos!AC146-Cálculos!AC159+Cálculos!AC216+Cálculos!AC217+Cálculos!AC218+Cálculos!AC219-Cálculos!AC221-Cálculos!AC234</f>
        <v>813533489.52337265</v>
      </c>
      <c r="S23" s="1">
        <f>+R23+Cálculos!AD66+Cálculos!AD67+Cálculos!AD68+Cálculos!AD69-Cálculos!AD71-Cálculos!AD84+Cálculos!AD141+Cálculos!AD142+Cálculos!AD143+Cálculos!AD144-Cálculos!AD146-Cálculos!AD159+Cálculos!AD216+Cálculos!AD217+Cálculos!AD218+Cálculos!AD219-Cálculos!AD221-Cálculos!AD234</f>
        <v>761338597.99727631</v>
      </c>
      <c r="T23" s="1">
        <f>+S23+Cálculos!AE66+Cálculos!AE67+Cálculos!AE68+Cálculos!AE69-Cálculos!AE71-Cálculos!AE84+Cálculos!AE141+Cálculos!AE142+Cálculos!AE143+Cálculos!AE144-Cálculos!AE146-Cálculos!AE159+Cálculos!AE216+Cálculos!AE217+Cálculos!AE218+Cálculos!AE219-Cálculos!AE221-Cálculos!AE234</f>
        <v>837538020.1236186</v>
      </c>
      <c r="U23" s="1">
        <f>+T23+Cálculos!AF66+Cálculos!AF67+Cálculos!AF68+Cálculos!AF69-Cálculos!AF71-Cálculos!AF84+Cálculos!AF141+Cálculos!AF142+Cálculos!AF143+Cálculos!AF144-Cálculos!AF146-Cálculos!AF159+Cálculos!AF216+Cálculos!AF217+Cálculos!AF218+Cálculos!AF219-Cálculos!AF221-Cálculos!AF234</f>
        <v>1035205660.2857004</v>
      </c>
      <c r="V23" s="1">
        <f>+U23+Cálculos!AG66+Cálculos!AG67+Cálculos!AG68+Cálculos!AG69-Cálculos!AG71-Cálculos!AG84+Cálculos!AG141+Cálculos!AG142+Cálculos!AG143+Cálculos!AG144-Cálculos!AG146-Cálculos!AG159+Cálculos!AG216+Cálculos!AG217+Cálculos!AG218+Cálculos!AG219-Cálculos!AG221-Cálculos!AG234</f>
        <v>1085085524.867156</v>
      </c>
      <c r="W23" s="1">
        <f>+V23+Cálculos!AH66+Cálculos!AH67+Cálculos!AH68+Cálculos!AH69-Cálculos!AH71-Cálculos!AH84+Cálculos!AH141+Cálculos!AH142+Cálculos!AH143+Cálculos!AH144-Cálculos!AH146-Cálculos!AH159+Cálculos!AH216+Cálculos!AH217+Cálculos!AH218+Cálculos!AH219-Cálculos!AH221-Cálculos!AH234</f>
        <v>971422256.37353766</v>
      </c>
      <c r="X23" s="1">
        <f>+W23+Cálculos!AI66+Cálculos!AI67+Cálculos!AI68+Cálculos!AI69-Cálculos!AI71-Cálculos!AI84+Cálculos!AI141+Cálculos!AI142+Cálculos!AI143+Cálculos!AI144-Cálculos!AI146-Cálculos!AI159+Cálculos!AI216+Cálculos!AI217+Cálculos!AI218+Cálculos!AI219-Cálculos!AI221-Cálculos!AI234</f>
        <v>898219761.74348378</v>
      </c>
      <c r="Y23" s="1">
        <f>+X23+Cálculos!AJ66+Cálculos!AJ67+Cálculos!AJ68+Cálculos!AJ69-Cálculos!AJ71-Cálculos!AJ84+Cálculos!AJ141+Cálculos!AJ142+Cálculos!AJ143+Cálculos!AJ144-Cálculos!AJ146-Cálculos!AJ159+Cálculos!AJ216+Cálculos!AJ217+Cálculos!AJ218+Cálculos!AJ219-Cálculos!AJ221-Cálculos!AJ234</f>
        <v>947411640.72494709</v>
      </c>
      <c r="Z23" s="1">
        <f>+Y23+Cálculos!AK66+Cálculos!AK67+Cálculos!AK68+Cálculos!AK69-Cálculos!AK71-Cálculos!AK84+Cálculos!AK141+Cálculos!AK142+Cálculos!AK143+Cálculos!AK144-Cálculos!AK146-Cálculos!AK159+Cálculos!AK216+Cálculos!AK217+Cálculos!AK218+Cálculos!AK219-Cálculos!AK221-Cálculos!AK234</f>
        <v>994367020.227525</v>
      </c>
      <c r="AA23" s="1">
        <f>+Z23+Cálculos!AL66+Cálculos!AL67+Cálculos!AL68+Cálculos!AL69-Cálculos!AL71-Cálculos!AL84+Cálculos!AL141+Cálculos!AL142+Cálculos!AL143+Cálculos!AL144-Cálculos!AL146-Cálculos!AL159+Cálculos!AL216+Cálculos!AL217+Cálculos!AL218+Cálculos!AL219-Cálculos!AL221-Cálculos!AL234</f>
        <v>1303534167.1743424</v>
      </c>
      <c r="AB23" s="1">
        <f>+AA23+Cálculos!AM66+Cálculos!AM67+Cálculos!AM68+Cálculos!AM69-Cálculos!AM71-Cálculos!AM84+Cálculos!AM141+Cálculos!AM142+Cálculos!AM143+Cálculos!AM144-Cálculos!AM146-Cálculos!AM159+Cálculos!AM216+Cálculos!AM217+Cálculos!AM218+Cálculos!AM219-Cálculos!AM221-Cálculos!AM234</f>
        <v>1097213285.477704</v>
      </c>
      <c r="AC23" s="1">
        <f>+AB23+Cálculos!AN66+Cálculos!AN67+Cálculos!AN68+Cálculos!AN69-Cálculos!AN71-Cálculos!AN84+Cálculos!AN141+Cálculos!AN142+Cálculos!AN143+Cálculos!AN144-Cálculos!AN146-Cálculos!AN159+Cálculos!AN216+Cálculos!AN217+Cálculos!AN218+Cálculos!AN219-Cálculos!AN221-Cálculos!AN234</f>
        <v>967804834.05197763</v>
      </c>
      <c r="AD23" s="1">
        <f>+AC23+Cálculos!AO66+Cálculos!AO67+Cálculos!AO68+Cálculos!AO69-Cálculos!AO71-Cálculos!AO84+Cálculos!AO141+Cálculos!AO142+Cálculos!AO143+Cálculos!AO144-Cálculos!AO146-Cálculos!AO159+Cálculos!AO216+Cálculos!AO217+Cálculos!AO218+Cálculos!AO219-Cálculos!AO221-Cálculos!AO234</f>
        <v>846936582.35575712</v>
      </c>
      <c r="AE23" s="1">
        <f>+AD23+Cálculos!AP66+Cálculos!AP67+Cálculos!AP68+Cálculos!AP69-Cálculos!AP71-Cálculos!AP84+Cálculos!AP141+Cálculos!AP142+Cálculos!AP143+Cálculos!AP144-Cálculos!AP146-Cálculos!AP159+Cálculos!AP216+Cálculos!AP217+Cálculos!AP218+Cálculos!AP219-Cálculos!AP221-Cálculos!AP234</f>
        <v>787678753.54548597</v>
      </c>
      <c r="AF23" s="1">
        <f>+AE23+Cálculos!AQ66+Cálculos!AQ67+Cálculos!AQ68+Cálculos!AQ69-Cálculos!AQ71-Cálculos!AQ84+Cálculos!AQ141+Cálculos!AQ142+Cálculos!AQ143+Cálculos!AQ144-Cálculos!AQ146-Cálculos!AQ159+Cálculos!AQ216+Cálculos!AQ217+Cálculos!AQ218+Cálculos!AQ219-Cálculos!AQ221-Cálculos!AQ234</f>
        <v>847734153.98210931</v>
      </c>
      <c r="AG23" s="1">
        <f>+AF23+Cálculos!AR66+Cálculos!AR67+Cálculos!AR68+Cálculos!AR69-Cálculos!AR71-Cálculos!AR84+Cálculos!AR141+Cálculos!AR142+Cálculos!AR143+Cálculos!AR144-Cálculos!AR146-Cálculos!AR159+Cálculos!AR216+Cálculos!AR217+Cálculos!AR218+Cálculos!AR219-Cálculos!AR221-Cálculos!AR234</f>
        <v>1035812177.0966979</v>
      </c>
      <c r="AH23" s="1">
        <f>+AG23+Cálculos!AS66+Cálculos!AS67+Cálculos!AS68+Cálculos!AS69-Cálculos!AS71-Cálculos!AS84+Cálculos!AS141+Cálculos!AS142+Cálculos!AS143+Cálculos!AS144-Cálculos!AS146-Cálculos!AS159+Cálculos!AS216+Cálculos!AS217+Cálculos!AS218+Cálculos!AS219-Cálculos!AS221-Cálculos!AS234</f>
        <v>1115632699.5730793</v>
      </c>
      <c r="AI23" s="1">
        <f>+AH23+Cálculos!AT66+Cálculos!AT67+Cálculos!AT68+Cálculos!AT69-Cálculos!AT71-Cálculos!AT84+Cálculos!AT141+Cálculos!AT142+Cálculos!AT143+Cálculos!AT144-Cálculos!AT146-Cálculos!AT159+Cálculos!AT216+Cálculos!AT217+Cálculos!AT218+Cálculos!AT219-Cálculos!AT221-Cálculos!AT234</f>
        <v>1021282642.1122147</v>
      </c>
      <c r="AJ23" s="1">
        <f>+AI23+Cálculos!AU66+Cálculos!AU67+Cálculos!AU68+Cálculos!AU69-Cálculos!AU71-Cálculos!AU84+Cálculos!AU141+Cálculos!AU142+Cálculos!AU143+Cálculos!AU144-Cálculos!AU146-Cálculos!AU159+Cálculos!AU216+Cálculos!AU217+Cálculos!AU218+Cálculos!AU219-Cálculos!AU221-Cálculos!AU234</f>
        <v>929707708.56102014</v>
      </c>
      <c r="AK23" s="1">
        <f>+AJ23+Cálculos!AV66+Cálculos!AV67+Cálculos!AV68+Cálculos!AV69-Cálculos!AV71-Cálculos!AV84+Cálculos!AV141+Cálculos!AV142+Cálculos!AV143+Cálculos!AV144-Cálculos!AV146-Cálculos!AV159+Cálculos!AV216+Cálculos!AV217+Cálculos!AV218+Cálculos!AV219-Cálculos!AV221-Cálculos!AV234</f>
        <v>962127347.7116195</v>
      </c>
      <c r="AL23" s="1">
        <f>+AK23+Cálculos!AW66+Cálculos!AW67+Cálculos!AW68+Cálculos!AW69-Cálculos!AW71-Cálculos!AW84+Cálculos!AW141+Cálculos!AW142+Cálculos!AW143+Cálculos!AW144-Cálculos!AW146-Cálculos!AW159+Cálculos!AW216+Cálculos!AW217+Cálculos!AW218+Cálculos!AW219-Cálculos!AW221-Cálculos!AW234</f>
        <v>1017023965.1848958</v>
      </c>
      <c r="AM23" s="1">
        <f>+AL23+Cálculos!AX66+Cálculos!AX67+Cálculos!AX68+Cálculos!AX69-Cálculos!AX71-Cálculos!AX84+Cálculos!AX141+Cálculos!AX142+Cálculos!AX143+Cálculos!AX144-Cálculos!AX146-Cálculos!AX159+Cálculos!AX216+Cálculos!AX217+Cálculos!AX218+Cálculos!AX219-Cálculos!AX221-Cálculos!AX234</f>
        <v>1293856819.0966823</v>
      </c>
      <c r="AN23" s="1">
        <f>+AM23+Cálculos!AY66+Cálculos!AY67+Cálculos!AY68+Cálculos!AY69-Cálculos!AY71-Cálculos!AY84+Cálculos!AY141+Cálculos!AY142+Cálculos!AY143+Cálculos!AY144-Cálculos!AY146-Cálculos!AY159+Cálculos!AY216+Cálculos!AY217+Cálculos!AY218+Cálculos!AY219-Cálculos!AY221-Cálculos!AY234</f>
        <v>1344929697.6559522</v>
      </c>
      <c r="AO23" s="1">
        <f>+AN23+Cálculos!AZ66+Cálculos!AZ67+Cálculos!AZ68+Cálculos!AZ69-Cálculos!AZ71-Cálculos!AZ84+Cálculos!AZ141+Cálculos!AZ142+Cálculos!AZ143+Cálculos!AZ144-Cálculos!AZ146-Cálculos!AZ159+Cálculos!AZ216+Cálculos!AZ217+Cálculos!AZ218+Cálculos!AZ219-Cálculos!AZ221-Cálculos!AZ234</f>
        <v>1102868685.2546644</v>
      </c>
      <c r="AP23" s="1">
        <f>+AO23+Cálculos!BA66+Cálculos!BA67+Cálculos!BA68+Cálculos!BA69-Cálculos!BA71-Cálculos!BA84+Cálculos!BA141+Cálculos!BA142+Cálculos!BA143+Cálculos!BA144-Cálculos!BA146-Cálculos!BA159+Cálculos!BA216+Cálculos!BA217+Cálculos!BA218+Cálculos!BA219-Cálculos!BA221-Cálculos!BA234</f>
        <v>1088955661.4754229</v>
      </c>
      <c r="AQ23" s="1">
        <f>+AP23+Cálculos!BB66+Cálculos!BB67+Cálculos!BB68+Cálculos!BB69-Cálculos!BB71-Cálculos!BB84+Cálculos!BB141+Cálculos!BB142+Cálculos!BB143+Cálculos!BB144-Cálculos!BB146-Cálculos!BB159+Cálculos!BB216+Cálculos!BB217+Cálculos!BB218+Cálculos!BB219-Cálculos!BB221-Cálculos!BB234</f>
        <v>1000841760.3083405</v>
      </c>
      <c r="AR23" s="1">
        <f>+AQ23+Cálculos!BC66+Cálculos!BC67+Cálculos!BC68+Cálculos!BC69-Cálculos!BC71-Cálculos!BC84+Cálculos!BC141+Cálculos!BC142+Cálculos!BC143+Cálculos!BC144-Cálculos!BC146-Cálculos!BC159+Cálculos!BC216+Cálculos!BC217+Cálculos!BC218+Cálculos!BC219-Cálculos!BC221-Cálculos!BC234</f>
        <v>1072838300.2928493</v>
      </c>
      <c r="AS23" s="1">
        <f>+AR23+Cálculos!BD66+Cálculos!BD67+Cálculos!BD68+Cálculos!BD69-Cálculos!BD71-Cálculos!BD84+Cálculos!BD141+Cálculos!BD142+Cálculos!BD143+Cálculos!BD144-Cálculos!BD146-Cálculos!BD159+Cálculos!BD216+Cálculos!BD217+Cálculos!BD218+Cálculos!BD219-Cálculos!BD221-Cálculos!BD234</f>
        <v>1284189295.4407187</v>
      </c>
      <c r="AT23" s="1">
        <f>+AS23+Cálculos!BE66+Cálculos!BE67+Cálculos!BE68+Cálculos!BE69-Cálculos!BE71-Cálculos!BE84+Cálculos!BE141+Cálculos!BE142+Cálculos!BE143+Cálculos!BE144-Cálculos!BE146-Cálculos!BE159+Cálculos!BE216+Cálculos!BE217+Cálculos!BE218+Cálculos!BE219-Cálculos!BE221-Cálculos!BE234</f>
        <v>1373364553.0165997</v>
      </c>
      <c r="AU23" s="1">
        <f>+AT23+Cálculos!BF66+Cálculos!BF67+Cálculos!BF68+Cálculos!BF69-Cálculos!BF71-Cálculos!BF84+Cálculos!BF141+Cálculos!BF142+Cálculos!BF143+Cálculos!BF144-Cálculos!BF146-Cálculos!BF159+Cálculos!BF216+Cálculos!BF217+Cálculos!BF218+Cálculos!BF219-Cálculos!BF221-Cálculos!BF234</f>
        <v>1305044426.427161</v>
      </c>
      <c r="AV23" s="1">
        <f>+AU23+Cálculos!BG66+Cálculos!BG67+Cálculos!BG68+Cálculos!BG69-Cálculos!BG71-Cálculos!BG84+Cálculos!BG141+Cálculos!BG142+Cálculos!BG143+Cálculos!BG144-Cálculos!BG146-Cálculos!BG159+Cálculos!BG216+Cálculos!BG217+Cálculos!BG218+Cálculos!BG219-Cálculos!BG221-Cálculos!BG234</f>
        <v>1201331695.4358623</v>
      </c>
      <c r="AW23" s="1">
        <f>+AV23+Cálculos!BH66+Cálculos!BH67+Cálculos!BH68+Cálculos!BH69-Cálculos!BH71-Cálculos!BH84+Cálculos!BH141+Cálculos!BH142+Cálculos!BH143+Cálculos!BH144-Cálculos!BH146-Cálculos!BH159+Cálculos!BH216+Cálculos!BH217+Cálculos!BH218+Cálculos!BH219-Cálculos!BH221-Cálculos!BH234</f>
        <v>1211609689.6137877</v>
      </c>
      <c r="AX23" s="1">
        <f>+AW23+Cálculos!BI66+Cálculos!BI67+Cálculos!BI68+Cálculos!BI69-Cálculos!BI71-Cálculos!BI84+Cálculos!BI141+Cálculos!BI142+Cálculos!BI143+Cálculos!BI144-Cálculos!BI146-Cálculos!BI159+Cálculos!BI216+Cálculos!BI217+Cálculos!BI218+Cálculos!BI219-Cálculos!BI221-Cálculos!BI234</f>
        <v>1266803801.3611937</v>
      </c>
      <c r="AY23" s="1">
        <f>+AX23+Cálculos!BJ66+Cálculos!BJ67+Cálculos!BJ68+Cálculos!BJ69-Cálculos!BJ71-Cálculos!BJ84+Cálculos!BJ141+Cálculos!BJ142+Cálculos!BJ143+Cálculos!BJ144-Cálculos!BJ146-Cálculos!BJ159+Cálculos!BJ216+Cálculos!BJ217+Cálculos!BJ218+Cálculos!BJ219-Cálculos!BJ221-Cálculos!BJ234</f>
        <v>1632123045.9105237</v>
      </c>
      <c r="AZ23" s="1">
        <f>+AY23+Cálculos!BK66+Cálculos!BK67+Cálculos!BK68+Cálculos!BK69-Cálculos!BK71-Cálculos!BK84+Cálculos!BK141+Cálculos!BK142+Cálculos!BK143+Cálculos!BK144-Cálculos!BK146-Cálculos!BK159+Cálculos!BK216+Cálculos!BK217+Cálculos!BK218+Cálculos!BK219-Cálculos!BK221-Cálculos!BK234</f>
        <v>1517159128.0896206</v>
      </c>
      <c r="BA23" s="1">
        <f>+AZ23+Cálculos!BL66+Cálculos!BL67+Cálculos!BL68+Cálculos!BL69-Cálculos!BL71-Cálculos!BL84+Cálculos!BL141+Cálculos!BL142+Cálculos!BL143+Cálculos!BL144-Cálculos!BL146-Cálculos!BL159+Cálculos!BL216+Cálculos!BL217+Cálculos!BL218+Cálculos!BL219-Cálculos!BL221-Cálculos!BL234</f>
        <v>1673180670.0265882</v>
      </c>
      <c r="BB23" s="1">
        <f>+BA23+Cálculos!BM66+Cálculos!BM67+Cálculos!BM68+Cálculos!BM69-Cálculos!BM71-Cálculos!BM84+Cálculos!BM141+Cálculos!BM142+Cálculos!BM143+Cálculos!BM144-Cálculos!BM146-Cálculos!BM159+Cálculos!BM216+Cálculos!BM217+Cálculos!BM218+Cálculos!BM219-Cálculos!BM221-Cálculos!BM234</f>
        <v>1604908351.3172159</v>
      </c>
      <c r="BC23" s="1">
        <f>+BB23+Cálculos!BN66+Cálculos!BN67+Cálculos!BN68+Cálculos!BN69-Cálculos!BN71-Cálculos!BN84+Cálculos!BN141+Cálculos!BN142+Cálculos!BN143+Cálculos!BN144-Cálculos!BN146-Cálculos!BN159+Cálculos!BN216+Cálculos!BN217+Cálculos!BN218+Cálculos!BN219-Cálculos!BN221-Cálculos!BN234</f>
        <v>1460630631.3517747</v>
      </c>
      <c r="BD23" s="1">
        <f>+BC23+Cálculos!BO66+Cálculos!BO67+Cálculos!BO68+Cálculos!BO69-Cálculos!BO71-Cálculos!BO84+Cálculos!BO141+Cálculos!BO142+Cálculos!BO143+Cálculos!BO144-Cálculos!BO146-Cálculos!BO159+Cálculos!BO216+Cálculos!BO217+Cálculos!BO218+Cálculos!BO219-Cálculos!BO221-Cálculos!BO234</f>
        <v>1516560543.1778283</v>
      </c>
      <c r="BE23" s="1">
        <f>+BD23+Cálculos!BP66+Cálculos!BP67+Cálculos!BP68+Cálculos!BP69-Cálculos!BP71-Cálculos!BP84+Cálculos!BP141+Cálculos!BP142+Cálculos!BP143+Cálculos!BP144-Cálculos!BP146-Cálculos!BP159+Cálculos!BP216+Cálculos!BP217+Cálculos!BP218+Cálculos!BP219-Cálculos!BP221-Cálculos!BP234</f>
        <v>1777039370.5339622</v>
      </c>
      <c r="BF23" s="1">
        <f>+BE23+Cálculos!BQ66+Cálculos!BQ67+Cálculos!BQ68+Cálculos!BQ69-Cálculos!BQ71-Cálculos!BQ84+Cálculos!BQ141+Cálculos!BQ142+Cálculos!BQ143+Cálculos!BQ144-Cálculos!BQ146-Cálculos!BQ159+Cálculos!BQ216+Cálculos!BQ217+Cálculos!BQ218+Cálculos!BQ219-Cálculos!BQ221-Cálculos!BQ234</f>
        <v>1981708221.038861</v>
      </c>
      <c r="BG23" s="1">
        <f>+BF23+Cálculos!BR66+Cálculos!BR67+Cálculos!BR68+Cálculos!BR69-Cálculos!BR71-Cálculos!BR84+Cálculos!BR141+Cálculos!BR142+Cálculos!BR143+Cálculos!BR144-Cálculos!BR146-Cálculos!BR159+Cálculos!BR216+Cálculos!BR217+Cálculos!BR218+Cálculos!BR219-Cálculos!BR221-Cálculos!BR234</f>
        <v>1949039171.0261707</v>
      </c>
      <c r="BH23" s="1">
        <f>+BG23+Cálculos!BS66+Cálculos!BS67+Cálculos!BS68+Cálculos!BS69-Cálculos!BS71-Cálculos!BS84+Cálculos!BS141+Cálculos!BS142+Cálculos!BS143+Cálculos!BS144-Cálculos!BS146-Cálculos!BS159+Cálculos!BS216+Cálculos!BS217+Cálculos!BS218+Cálculos!BS219-Cálculos!BS221-Cálculos!BS234</f>
        <v>1757325214.9997516</v>
      </c>
      <c r="BI23" s="1">
        <f>+BH23+Cálculos!BT66+Cálculos!BT67+Cálculos!BT68+Cálculos!BT69-Cálculos!BT71-Cálculos!BT84+Cálculos!BT141+Cálculos!BT142+Cálculos!BT143+Cálculos!BT144-Cálculos!BT146-Cálculos!BT159+Cálculos!BT216+Cálculos!BT217+Cálculos!BT218+Cálculos!BT219-Cálculos!BT221-Cálculos!BT234</f>
        <v>1720570730.1565993</v>
      </c>
      <c r="BJ23" s="1">
        <f>+BI23+Cálculos!BU66+Cálculos!BU67+Cálculos!BU68+Cálculos!BU69-Cálculos!BU71-Cálculos!BU84+Cálculos!BU141+Cálculos!BU142+Cálculos!BU143+Cálculos!BU144-Cálculos!BU146-Cálculos!BU159+Cálculos!BU216+Cálculos!BU217+Cálculos!BU218+Cálculos!BU219-Cálculos!BU221-Cálculos!BU234</f>
        <v>1816670819.0747366</v>
      </c>
      <c r="BK23" s="1">
        <f>+BJ23+Cálculos!BV66+Cálculos!BV67+Cálculos!BV68+Cálculos!BV69-Cálculos!BV71-Cálculos!BV84+Cálculos!BV141+Cálculos!BV142+Cálculos!BV143+Cálculos!BV144-Cálculos!BV146-Cálculos!BV159+Cálculos!BV216+Cálculos!BV217+Cálculos!BV218+Cálculos!BV219-Cálculos!BV221-Cálculos!BV234</f>
        <v>2237755861.5005002</v>
      </c>
      <c r="BL23" s="990">
        <f t="shared" si="7"/>
        <v>71253170002.620956</v>
      </c>
    </row>
    <row r="24" spans="1:64" ht="15.6" x14ac:dyDescent="0.3">
      <c r="A24" s="807" t="s">
        <v>551</v>
      </c>
      <c r="C24" s="721">
        <v>29183125.307988726</v>
      </c>
      <c r="D24" s="1">
        <f>+Cálculos!O413</f>
        <v>52285469.913471185</v>
      </c>
      <c r="E24" s="1">
        <f>+Cálculos!P413</f>
        <v>56659092.573837221</v>
      </c>
      <c r="F24" s="1">
        <f>+Cálculos!Q413</f>
        <v>66662569.365891345</v>
      </c>
      <c r="G24" s="1">
        <f>+Cálculos!R413</f>
        <v>61454168.046357788</v>
      </c>
      <c r="H24" s="1">
        <f>+Cálculos!S413</f>
        <v>66712753.433085434</v>
      </c>
      <c r="I24" s="1">
        <f>+Cálculos!T413</f>
        <v>80457054.388824746</v>
      </c>
      <c r="J24" s="1">
        <f>+Cálculos!U413</f>
        <v>84801532.111658826</v>
      </c>
      <c r="K24" s="1">
        <f>+Cálculos!V413</f>
        <v>79488445.20477125</v>
      </c>
      <c r="L24" s="1">
        <f>+Cálculos!W413</f>
        <v>73777414.936493099</v>
      </c>
      <c r="M24" s="1">
        <f>+Cálculos!X413</f>
        <v>75216944.87209259</v>
      </c>
      <c r="N24" s="1">
        <f>+Cálculos!Y413</f>
        <v>78394738.751644716</v>
      </c>
      <c r="O24" s="1">
        <f>+Cálculos!Z413</f>
        <v>102678358.08987139</v>
      </c>
      <c r="P24" s="1">
        <f>+Cálculos!AA413</f>
        <v>81769433.222823426</v>
      </c>
      <c r="Q24" s="1">
        <f>+Cálculos!AB413</f>
        <v>80386363.198274836</v>
      </c>
      <c r="R24" s="1">
        <f>+Cálculos!AC413</f>
        <v>56947344.266636088</v>
      </c>
      <c r="S24" s="1">
        <f>+Cálculos!AD413</f>
        <v>53293701.859809346</v>
      </c>
      <c r="T24" s="1">
        <f>+Cálculos!AE413</f>
        <v>58627661.408653311</v>
      </c>
      <c r="U24" s="1">
        <f>+Cálculos!AF413</f>
        <v>72464396.219999045</v>
      </c>
      <c r="V24" s="1">
        <f>+Cálculos!AG413</f>
        <v>75955986.74070093</v>
      </c>
      <c r="W24" s="1">
        <f>+Cálculos!AH413</f>
        <v>67999557.946147636</v>
      </c>
      <c r="X24" s="1">
        <f>+Cálculos!AI413</f>
        <v>62875383.322043873</v>
      </c>
      <c r="Y24" s="1">
        <f>+Cálculos!AJ413</f>
        <v>66318814.850746304</v>
      </c>
      <c r="Z24" s="1">
        <f>+Cálculos!AK413</f>
        <v>69605691.415926754</v>
      </c>
      <c r="AA24" s="1">
        <f>+Cálculos!AL413</f>
        <v>91247391.702203974</v>
      </c>
      <c r="AB24" s="1">
        <f>+Cálculos!AM413</f>
        <v>54860664.273885205</v>
      </c>
      <c r="AC24" s="1">
        <f>+Cálculos!AN413</f>
        <v>48390241.702598885</v>
      </c>
      <c r="AD24" s="1">
        <f>+Cálculos!AO413</f>
        <v>42346829.11778786</v>
      </c>
      <c r="AE24" s="1">
        <f>+Cálculos!AP413</f>
        <v>39383937.677274302</v>
      </c>
      <c r="AF24" s="1">
        <f>+Cálculos!AQ413</f>
        <v>42386707.699105471</v>
      </c>
      <c r="AG24" s="1">
        <f>+Cálculos!AR413</f>
        <v>51790608.854834899</v>
      </c>
      <c r="AH24" s="1">
        <f>+Cálculos!AS413</f>
        <v>55781634.978653967</v>
      </c>
      <c r="AI24" s="1">
        <f>+Cálculos!AT413</f>
        <v>51064132.105610736</v>
      </c>
      <c r="AJ24" s="1">
        <f>+Cálculos!AU413</f>
        <v>46485385.42805101</v>
      </c>
      <c r="AK24" s="1">
        <f>+Cálculos!AV413</f>
        <v>48106367.385580979</v>
      </c>
      <c r="AL24" s="1">
        <f>+Cálculos!AW413</f>
        <v>50851198.259244792</v>
      </c>
      <c r="AM24" s="1">
        <f>+Cálculos!AX413</f>
        <v>64692840.954834118</v>
      </c>
      <c r="AN24" s="1">
        <f>+Cálculos!AY413</f>
        <v>107594375.81247617</v>
      </c>
      <c r="AO24" s="1">
        <f>+Cálculos!AZ413</f>
        <v>88229494.820373163</v>
      </c>
      <c r="AP24" s="1">
        <f>+Cálculos!BA413</f>
        <v>87116452.918033823</v>
      </c>
      <c r="AQ24" s="1">
        <f>+Cálculos!BB413</f>
        <v>80067340.824667245</v>
      </c>
      <c r="AR24" s="1">
        <f>+Cálculos!BC413</f>
        <v>85827064.023427948</v>
      </c>
      <c r="AS24" s="1">
        <f>+Cálculos!BD413</f>
        <v>102735143.6352575</v>
      </c>
      <c r="AT24" s="1">
        <f>+Cálculos!BE413</f>
        <v>109869164.24132797</v>
      </c>
      <c r="AU24" s="1">
        <f>+Cálculos!BF413</f>
        <v>104403554.11417288</v>
      </c>
      <c r="AV24" s="1">
        <f>+Cálculos!BG413</f>
        <v>96106535.634868979</v>
      </c>
      <c r="AW24" s="1">
        <f>+Cálculos!BH413</f>
        <v>96928775.169103011</v>
      </c>
      <c r="AX24" s="1">
        <f>+Cálculos!BI413</f>
        <v>101344304.1088955</v>
      </c>
      <c r="AY24" s="1">
        <f>+Cálculos!BJ413</f>
        <v>130569843.67284189</v>
      </c>
      <c r="AZ24" s="1">
        <f>+Cálculos!BK413</f>
        <v>75857956.404481038</v>
      </c>
      <c r="BA24" s="1">
        <f>+Cálculos!BL413</f>
        <v>83659033.501329422</v>
      </c>
      <c r="BB24" s="1">
        <f>+Cálculos!BM413</f>
        <v>80245417.565860793</v>
      </c>
      <c r="BC24" s="1">
        <f>+Cálculos!BN413</f>
        <v>73031531.567588732</v>
      </c>
      <c r="BD24" s="1">
        <f>+Cálculos!BO413</f>
        <v>75828027.158891425</v>
      </c>
      <c r="BE24" s="1">
        <f>+Cálculos!BP413</f>
        <v>88851968.526698112</v>
      </c>
      <c r="BF24" s="1">
        <f>+Cálculos!BQ413</f>
        <v>99085411.051943064</v>
      </c>
      <c r="BG24" s="1">
        <f>+Cálculos!BR413</f>
        <v>97451958.551308542</v>
      </c>
      <c r="BH24" s="1">
        <f>+Cálculos!BS413</f>
        <v>87866260.749987587</v>
      </c>
      <c r="BI24" s="1">
        <f>+Cálculos!BT413</f>
        <v>86028536.507829964</v>
      </c>
      <c r="BJ24" s="1">
        <f>+Cálculos!BU413</f>
        <v>90833540.953736842</v>
      </c>
      <c r="BK24" s="1">
        <f>+Cálculos!BV413</f>
        <v>111887793.07502502</v>
      </c>
      <c r="BL24" s="990">
        <f t="shared" si="7"/>
        <v>4582823426.1775427</v>
      </c>
    </row>
    <row r="25" spans="1:64" ht="16.2" thickBot="1" x14ac:dyDescent="0.35">
      <c r="A25" s="807"/>
      <c r="C25" s="72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990"/>
    </row>
    <row r="26" spans="1:64" ht="16.2" thickBot="1" x14ac:dyDescent="0.35">
      <c r="A26" s="693" t="s">
        <v>552</v>
      </c>
      <c r="C26" s="1253">
        <f t="shared" ref="C26:D26" si="18">+C27+C30</f>
        <v>1162816233.5999999</v>
      </c>
      <c r="D26" s="998">
        <f t="shared" si="18"/>
        <v>1223403175.797488</v>
      </c>
      <c r="E26" s="998">
        <f t="shared" ref="E26:BK26" si="19">+E27+E30</f>
        <v>1189813417.3658905</v>
      </c>
      <c r="F26" s="998">
        <f t="shared" si="19"/>
        <v>1011266625.3135055</v>
      </c>
      <c r="G26" s="998">
        <f t="shared" si="19"/>
        <v>622213766.03690863</v>
      </c>
      <c r="H26" s="998">
        <f t="shared" si="19"/>
        <v>702781819.53092432</v>
      </c>
      <c r="I26" s="998">
        <f t="shared" si="19"/>
        <v>1197196360.819952</v>
      </c>
      <c r="J26" s="998">
        <f t="shared" si="19"/>
        <v>1254135857.1994951</v>
      </c>
      <c r="K26" s="998">
        <f t="shared" si="19"/>
        <v>1034550371.4461224</v>
      </c>
      <c r="L26" s="998">
        <f t="shared" si="19"/>
        <v>929184167.10595894</v>
      </c>
      <c r="M26" s="998">
        <f t="shared" si="19"/>
        <v>811337392.3554666</v>
      </c>
      <c r="N26" s="998">
        <f t="shared" si="19"/>
        <v>840344635.98948312</v>
      </c>
      <c r="O26" s="998">
        <f t="shared" si="19"/>
        <v>1391787175.7127047</v>
      </c>
      <c r="P26" s="998">
        <f t="shared" si="19"/>
        <v>1599753781.4472747</v>
      </c>
      <c r="Q26" s="998">
        <f t="shared" si="19"/>
        <v>1510217970.4214857</v>
      </c>
      <c r="R26" s="998">
        <f t="shared" si="19"/>
        <v>1667550429.8940954</v>
      </c>
      <c r="S26" s="998">
        <f t="shared" si="19"/>
        <v>1359022962.8201051</v>
      </c>
      <c r="T26" s="998">
        <f t="shared" si="19"/>
        <v>1422934129.6202345</v>
      </c>
      <c r="U26" s="998">
        <f t="shared" si="19"/>
        <v>1620584914.2585342</v>
      </c>
      <c r="V26" s="998">
        <f t="shared" si="19"/>
        <v>1838414888.7842588</v>
      </c>
      <c r="W26" s="998">
        <f t="shared" si="19"/>
        <v>1872360493.1553659</v>
      </c>
      <c r="X26" s="998">
        <f t="shared" si="19"/>
        <v>1767525498.7636523</v>
      </c>
      <c r="Y26" s="998">
        <f t="shared" si="19"/>
        <v>1540876213.9361792</v>
      </c>
      <c r="Z26" s="998">
        <f t="shared" si="19"/>
        <v>1826801927.6519842</v>
      </c>
      <c r="AA26" s="998">
        <f t="shared" si="19"/>
        <v>2169618770.7636199</v>
      </c>
      <c r="AB26" s="998">
        <f t="shared" si="19"/>
        <v>2328978447.7683902</v>
      </c>
      <c r="AC26" s="998">
        <f t="shared" si="19"/>
        <v>2181264882.7379184</v>
      </c>
      <c r="AD26" s="998">
        <f t="shared" si="19"/>
        <v>1741264819.6879358</v>
      </c>
      <c r="AE26" s="998">
        <f t="shared" si="19"/>
        <v>1004392337.8153546</v>
      </c>
      <c r="AF26" s="998">
        <f t="shared" si="19"/>
        <v>1170477753.9920802</v>
      </c>
      <c r="AG26" s="998">
        <f t="shared" si="19"/>
        <v>1555077123.429059</v>
      </c>
      <c r="AH26" s="998">
        <f t="shared" si="19"/>
        <v>1811447143.8091288</v>
      </c>
      <c r="AI26" s="998">
        <f t="shared" si="19"/>
        <v>1566700037.9074845</v>
      </c>
      <c r="AJ26" s="998">
        <f t="shared" si="19"/>
        <v>1371441804.3803587</v>
      </c>
      <c r="AK26" s="998">
        <f t="shared" si="19"/>
        <v>1187053523.9707379</v>
      </c>
      <c r="AL26" s="998">
        <f t="shared" si="19"/>
        <v>1461644096.6284282</v>
      </c>
      <c r="AM26" s="998">
        <f t="shared" si="19"/>
        <v>1919579990.934011</v>
      </c>
      <c r="AN26" s="998">
        <f t="shared" si="19"/>
        <v>1851422484.5545833</v>
      </c>
      <c r="AO26" s="998">
        <f t="shared" si="19"/>
        <v>1457283684.0225587</v>
      </c>
      <c r="AP26" s="998">
        <f t="shared" si="19"/>
        <v>1216442151.0235524</v>
      </c>
      <c r="AQ26" s="998">
        <f t="shared" si="19"/>
        <v>1093144104.8861172</v>
      </c>
      <c r="AR26" s="998">
        <f t="shared" si="19"/>
        <v>1195480276.8273721</v>
      </c>
      <c r="AS26" s="998">
        <f t="shared" si="19"/>
        <v>1402505314.7685256</v>
      </c>
      <c r="AT26" s="998">
        <f t="shared" si="19"/>
        <v>1345933839.9698865</v>
      </c>
      <c r="AU26" s="998">
        <f t="shared" si="19"/>
        <v>1124859815.4193254</v>
      </c>
      <c r="AV26" s="998">
        <f t="shared" si="19"/>
        <v>878413170.90468693</v>
      </c>
      <c r="AW26" s="998">
        <f t="shared" si="19"/>
        <v>867593860.72108936</v>
      </c>
      <c r="AX26" s="998">
        <f t="shared" si="19"/>
        <v>1124517314.6976833</v>
      </c>
      <c r="AY26" s="998">
        <f t="shared" si="19"/>
        <v>1548510195.150836</v>
      </c>
      <c r="AZ26" s="998">
        <f t="shared" si="19"/>
        <v>1445668054.7748518</v>
      </c>
      <c r="BA26" s="998">
        <f t="shared" si="19"/>
        <v>1366438570.3260174</v>
      </c>
      <c r="BB26" s="998">
        <f t="shared" si="19"/>
        <v>1199507782.2482152</v>
      </c>
      <c r="BC26" s="998">
        <f t="shared" si="19"/>
        <v>941677198.08668268</v>
      </c>
      <c r="BD26" s="998">
        <f t="shared" si="19"/>
        <v>1191937752.2605147</v>
      </c>
      <c r="BE26" s="998">
        <f t="shared" si="19"/>
        <v>1322022565.5613856</v>
      </c>
      <c r="BF26" s="998">
        <f t="shared" si="19"/>
        <v>1468910884.5051618</v>
      </c>
      <c r="BG26" s="998">
        <f t="shared" si="19"/>
        <v>1309625939.9771214</v>
      </c>
      <c r="BH26" s="998">
        <f t="shared" si="19"/>
        <v>1376821042.2498949</v>
      </c>
      <c r="BI26" s="998">
        <f t="shared" si="19"/>
        <v>1347108886.3866441</v>
      </c>
      <c r="BJ26" s="998">
        <f t="shared" si="19"/>
        <v>1530253408.3806114</v>
      </c>
      <c r="BK26" s="998">
        <f t="shared" si="19"/>
        <v>1919045992.0537705</v>
      </c>
      <c r="BL26" s="994">
        <f t="shared" si="7"/>
        <v>84390939232.608673</v>
      </c>
    </row>
    <row r="27" spans="1:64" ht="16.2" thickBot="1" x14ac:dyDescent="0.35">
      <c r="A27" s="858" t="s">
        <v>553</v>
      </c>
      <c r="C27" s="1252">
        <v>1162816233.5999999</v>
      </c>
      <c r="D27" s="996">
        <f>+D28-D29</f>
        <v>1223403175.797488</v>
      </c>
      <c r="E27" s="996">
        <f t="shared" ref="E27:BK27" si="20">+E28-E29</f>
        <v>1189813417.3658905</v>
      </c>
      <c r="F27" s="996">
        <f t="shared" si="20"/>
        <v>1011266625.3135055</v>
      </c>
      <c r="G27" s="996">
        <f t="shared" si="20"/>
        <v>622213766.03690863</v>
      </c>
      <c r="H27" s="996">
        <f t="shared" si="20"/>
        <v>702781819.53092432</v>
      </c>
      <c r="I27" s="996">
        <f t="shared" si="20"/>
        <v>1197196360.819952</v>
      </c>
      <c r="J27" s="996">
        <f t="shared" si="20"/>
        <v>1254135857.1994951</v>
      </c>
      <c r="K27" s="996">
        <f t="shared" si="20"/>
        <v>1034550371.4461224</v>
      </c>
      <c r="L27" s="996">
        <f t="shared" si="20"/>
        <v>929184167.10595894</v>
      </c>
      <c r="M27" s="996">
        <f t="shared" si="20"/>
        <v>811337392.3554666</v>
      </c>
      <c r="N27" s="996">
        <f t="shared" si="20"/>
        <v>840344635.98948312</v>
      </c>
      <c r="O27" s="996">
        <f t="shared" si="20"/>
        <v>1391787175.7127047</v>
      </c>
      <c r="P27" s="996">
        <f t="shared" si="20"/>
        <v>1340728885.4472747</v>
      </c>
      <c r="Q27" s="996">
        <f t="shared" si="20"/>
        <v>1116422053.6214857</v>
      </c>
      <c r="R27" s="996">
        <f t="shared" si="20"/>
        <v>1105623703.4940956</v>
      </c>
      <c r="S27" s="996">
        <f t="shared" si="20"/>
        <v>804048345.22010529</v>
      </c>
      <c r="T27" s="996">
        <f t="shared" si="20"/>
        <v>835374731.22023451</v>
      </c>
      <c r="U27" s="996">
        <f t="shared" si="20"/>
        <v>1058336703.0585343</v>
      </c>
      <c r="V27" s="996">
        <f t="shared" si="20"/>
        <v>1192597851.9842591</v>
      </c>
      <c r="W27" s="996">
        <f t="shared" si="20"/>
        <v>1237623200.355366</v>
      </c>
      <c r="X27" s="996">
        <f t="shared" si="20"/>
        <v>1135796385.1636524</v>
      </c>
      <c r="Y27" s="996">
        <f t="shared" si="20"/>
        <v>991240540.33617938</v>
      </c>
      <c r="Z27" s="996">
        <f t="shared" si="20"/>
        <v>1138715380.4519846</v>
      </c>
      <c r="AA27" s="996">
        <f t="shared" si="20"/>
        <v>1531230329.1636202</v>
      </c>
      <c r="AB27" s="996">
        <f t="shared" si="20"/>
        <v>1571063455.1283906</v>
      </c>
      <c r="AC27" s="996">
        <f t="shared" si="20"/>
        <v>1470889273.1891189</v>
      </c>
      <c r="AD27" s="996">
        <f t="shared" si="20"/>
        <v>1040880114.2748162</v>
      </c>
      <c r="AE27" s="996">
        <f t="shared" si="20"/>
        <v>452048838.08031487</v>
      </c>
      <c r="AF27" s="996">
        <f t="shared" si="20"/>
        <v>514291849.16776061</v>
      </c>
      <c r="AG27" s="996">
        <f t="shared" si="20"/>
        <v>880014020.92409945</v>
      </c>
      <c r="AH27" s="996">
        <f t="shared" si="20"/>
        <v>1011393473.1019294</v>
      </c>
      <c r="AI27" s="996">
        <f t="shared" si="20"/>
        <v>854682723.29628491</v>
      </c>
      <c r="AJ27" s="996">
        <f t="shared" si="20"/>
        <v>657837081.69235909</v>
      </c>
      <c r="AK27" s="996">
        <f t="shared" si="20"/>
        <v>599906912.05393815</v>
      </c>
      <c r="AL27" s="996">
        <f t="shared" si="20"/>
        <v>749915107.15770853</v>
      </c>
      <c r="AM27" s="996">
        <f t="shared" si="20"/>
        <v>1216270743.4869711</v>
      </c>
      <c r="AN27" s="996">
        <f t="shared" si="20"/>
        <v>1128255677.2561259</v>
      </c>
      <c r="AO27" s="996">
        <f t="shared" si="20"/>
        <v>900362705.20078349</v>
      </c>
      <c r="AP27" s="996">
        <f t="shared" si="20"/>
        <v>597502742.24731994</v>
      </c>
      <c r="AQ27" s="996">
        <f t="shared" si="20"/>
        <v>416131211.71768248</v>
      </c>
      <c r="AR27" s="996">
        <f t="shared" si="20"/>
        <v>479666866.93739611</v>
      </c>
      <c r="AS27" s="996">
        <f t="shared" si="20"/>
        <v>711716097.36597371</v>
      </c>
      <c r="AT27" s="996">
        <f t="shared" si="20"/>
        <v>686738750.44654381</v>
      </c>
      <c r="AU27" s="996">
        <f t="shared" si="20"/>
        <v>532694846.11952186</v>
      </c>
      <c r="AV27" s="996">
        <f t="shared" si="20"/>
        <v>372898445.92665499</v>
      </c>
      <c r="AW27" s="996">
        <f t="shared" si="20"/>
        <v>396786099.58948815</v>
      </c>
      <c r="AX27" s="996">
        <f t="shared" si="20"/>
        <v>546553936.25577199</v>
      </c>
      <c r="AY27" s="996">
        <f t="shared" si="20"/>
        <v>946726099.83708072</v>
      </c>
      <c r="AZ27" s="996">
        <f t="shared" si="20"/>
        <v>810107584.11925423</v>
      </c>
      <c r="BA27" s="996">
        <f t="shared" si="20"/>
        <v>713837512.7898972</v>
      </c>
      <c r="BB27" s="996">
        <f t="shared" si="20"/>
        <v>559361847.90804815</v>
      </c>
      <c r="BC27" s="996">
        <f t="shared" si="20"/>
        <v>442969897.96632719</v>
      </c>
      <c r="BD27" s="996">
        <f t="shared" si="20"/>
        <v>565334345.8420583</v>
      </c>
      <c r="BE27" s="996">
        <f t="shared" si="20"/>
        <v>749840640.15129972</v>
      </c>
      <c r="BF27" s="996">
        <f t="shared" si="20"/>
        <v>814309107.60238492</v>
      </c>
      <c r="BG27" s="996">
        <f t="shared" si="20"/>
        <v>731580546.93714201</v>
      </c>
      <c r="BH27" s="996">
        <f t="shared" si="20"/>
        <v>689845172.75093675</v>
      </c>
      <c r="BI27" s="996">
        <f t="shared" si="20"/>
        <v>719630335.54581523</v>
      </c>
      <c r="BJ27" s="996">
        <f t="shared" si="20"/>
        <v>808496799.12394869</v>
      </c>
      <c r="BK27" s="996">
        <f t="shared" si="20"/>
        <v>1251273291.5942926</v>
      </c>
      <c r="BL27" s="997">
        <f t="shared" si="7"/>
        <v>54450383260.576118</v>
      </c>
    </row>
    <row r="28" spans="1:64" ht="15.6" x14ac:dyDescent="0.3">
      <c r="A28" s="807" t="s">
        <v>550</v>
      </c>
      <c r="C28" s="721">
        <v>1224017088</v>
      </c>
      <c r="D28" s="1">
        <f>+C28+Cálculos!O262+Cálculos!O246-Cálculos!O277</f>
        <v>1287792816.6289346</v>
      </c>
      <c r="E28" s="1">
        <f>+D28+Cálculos!P262+Cálculos!P246-Cálculos!P277</f>
        <v>1252435176.1746216</v>
      </c>
      <c r="F28" s="1">
        <f>+E28+Cálculos!Q262+Cálculos!Q246-Cálculos!Q277</f>
        <v>1064491184.5405321</v>
      </c>
      <c r="G28" s="1">
        <f>+F28+Cálculos!R262+Cálculos!R246-Cálculos!R277</f>
        <v>654961858.98621964</v>
      </c>
      <c r="H28" s="1">
        <f>+G28+Cálculos!S262+Cálculos!S246-Cálculos!S277</f>
        <v>739770336.34834135</v>
      </c>
      <c r="I28" s="1">
        <f>+H28+Cálculos!T262+Cálculos!T246-Cálculos!T277</f>
        <v>1260206695.5999496</v>
      </c>
      <c r="J28" s="1">
        <f>+I28+Cálculos!U262+Cálculos!U246-Cálculos!U277</f>
        <v>1320143007.5784159</v>
      </c>
      <c r="K28" s="1">
        <f>+J28+Cálculos!V262+Cálculos!V246-Cálculos!V277</f>
        <v>1089000390.9959183</v>
      </c>
      <c r="L28" s="1">
        <f>+K28+Cálculos!W262+Cálculos!W246-Cálculos!W277</f>
        <v>978088596.95364106</v>
      </c>
      <c r="M28" s="1">
        <f>+L28+Cálculos!X262+Cálculos!X246-Cálculos!X277</f>
        <v>854039360.37417543</v>
      </c>
      <c r="N28" s="1">
        <f>+M28+Cálculos!Y262+Cálculos!Y246-Cálculos!Y277</f>
        <v>884573301.04156113</v>
      </c>
      <c r="O28" s="1">
        <f>+N28+Cálculos!Z262+Cálculos!Z246-Cálculos!Z277</f>
        <v>1465039132.3291628</v>
      </c>
      <c r="P28" s="1">
        <f>+O28+Cálculos!AA262+Cálculos!AA246-Cálculos!AA277</f>
        <v>1426307324.9439092</v>
      </c>
      <c r="Q28" s="1">
        <f>+P28+Cálculos!AB262+Cálculos!AB246-Cálculos!AB277</f>
        <v>1187683035.7675381</v>
      </c>
      <c r="R28" s="1">
        <f>+Q28+Cálculos!AC262+Cálculos!AC246-Cálculos!AC277</f>
        <v>1176195429.2490377</v>
      </c>
      <c r="S28" s="1">
        <f>+R28+Cálculos!AD262+Cálculos!AD246-Cálculos!AD277</f>
        <v>855370580.02138865</v>
      </c>
      <c r="T28" s="1">
        <f>+S28+Cálculos!AE262+Cálculos!AE246-Cálculos!AE277</f>
        <v>888696522.57471752</v>
      </c>
      <c r="U28" s="1">
        <f>+T28+Cálculos!AF262+Cálculos!AF246-Cálculos!AF277</f>
        <v>1125890109.6367385</v>
      </c>
      <c r="V28" s="1">
        <f>+U28+Cálculos!AG262+Cálculos!AG246-Cálculos!AG277</f>
        <v>1268721119.1321905</v>
      </c>
      <c r="W28" s="1">
        <f>+V28+Cálculos!AH262+Cálculos!AH246-Cálculos!AH277</f>
        <v>1316620425.9099638</v>
      </c>
      <c r="X28" s="1">
        <f>+W28+Cálculos!AI262+Cálculos!AI246-Cálculos!AI277</f>
        <v>1208294026.7698429</v>
      </c>
      <c r="Y28" s="1">
        <f>+X28+Cálculos!AJ262+Cálculos!AJ246-Cálculos!AJ277</f>
        <v>1054511213.1235951</v>
      </c>
      <c r="Z28" s="1">
        <f>+Y28+Cálculos!AK262+Cálculos!AK246-Cálculos!AK277</f>
        <v>1211399340.9063666</v>
      </c>
      <c r="AA28" s="1">
        <f>+Z28+Cálculos!AL262+Cálculos!AL246-Cálculos!AL277</f>
        <v>1628968435.280447</v>
      </c>
      <c r="AB28" s="1">
        <f>+AA28+Cálculos!AM262+Cálculos!AM246-Cálculos!AM277</f>
        <v>1636524432.4254069</v>
      </c>
      <c r="AC28" s="1">
        <f>+AB28+Cálculos!AN262+Cálculos!AN246-Cálculos!AN277</f>
        <v>1532176326.2386656</v>
      </c>
      <c r="AD28" s="1">
        <f>+AC28+Cálculos!AO262+Cálculos!AO246-Cálculos!AO277</f>
        <v>1084250119.0362668</v>
      </c>
      <c r="AE28" s="1">
        <f>+AD28+Cálculos!AP262+Cálculos!AP246-Cálculos!AP277</f>
        <v>470884206.33366132</v>
      </c>
      <c r="AF28" s="1">
        <f>+AE28+Cálculos!AQ262+Cálculos!AQ246-Cálculos!AQ277</f>
        <v>535720676.21641731</v>
      </c>
      <c r="AG28" s="1">
        <f>+AF28+Cálculos!AR262+Cálculos!AR246-Cálculos!AR277</f>
        <v>916681271.79593694</v>
      </c>
      <c r="AH28" s="1">
        <f>+AG28+Cálculos!AS262+Cálculos!AS246-Cálculos!AS277</f>
        <v>1053534867.8145099</v>
      </c>
      <c r="AI28" s="1">
        <f>+AH28+Cálculos!AT262+Cálculos!AT246-Cálculos!AT277</f>
        <v>890294503.43363011</v>
      </c>
      <c r="AJ28" s="1">
        <f>+AI28+Cálculos!AU262+Cálculos!AU246-Cálculos!AU277</f>
        <v>685246960.09620738</v>
      </c>
      <c r="AK28" s="1">
        <f>+AJ28+Cálculos!AV262+Cálculos!AV246-Cálculos!AV277</f>
        <v>624903033.38951886</v>
      </c>
      <c r="AL28" s="1">
        <f>+AK28+Cálculos!AW262+Cálculos!AW246-Cálculos!AW277</f>
        <v>781161569.95594633</v>
      </c>
      <c r="AM28" s="1">
        <f>+AL28+Cálculos!AX262+Cálculos!AX246-Cálculos!AX277</f>
        <v>1266948691.1322615</v>
      </c>
      <c r="AN28" s="1">
        <f>+AM28+Cálculos!AY262+Cálculos!AY246-Cálculos!AY277</f>
        <v>1200271997.0809851</v>
      </c>
      <c r="AO28" s="1">
        <f>+AN28+Cálculos!AZ262+Cálculos!AZ246-Cálculos!AZ277</f>
        <v>957832665.10721648</v>
      </c>
      <c r="AP28" s="1">
        <f>+AO28+Cálculos!BA262+Cálculos!BA246-Cálculos!BA277</f>
        <v>635641215.15672338</v>
      </c>
      <c r="AQ28" s="1">
        <f>+AP28+Cálculos!BB262+Cálculos!BB246-Cálculos!BB277</f>
        <v>442692778.4230665</v>
      </c>
      <c r="AR28" s="1">
        <f>+AQ28+Cálculos!BC262+Cálculos!BC246-Cálculos!BC277</f>
        <v>510283900.99722987</v>
      </c>
      <c r="AS28" s="1">
        <f>+AR28+Cálculos!BD262+Cálculos!BD246-Cálculos!BD277</f>
        <v>757144784.43188691</v>
      </c>
      <c r="AT28" s="1">
        <f>+AS28+Cálculos!BE262+Cálculos!BE246-Cálculos!BE277</f>
        <v>730573138.77291894</v>
      </c>
      <c r="AU28" s="1">
        <f>+AT28+Cálculos!BF262+Cálculos!BF246-Cálculos!BF277</f>
        <v>566696644.808002</v>
      </c>
      <c r="AV28" s="1">
        <f>+AU28+Cálculos!BG262+Cálculos!BG246-Cálculos!BG277</f>
        <v>396700474.39005852</v>
      </c>
      <c r="AW28" s="1">
        <f>+AV28+Cálculos!BH262+Cálculos!BH246-Cálculos!BH277</f>
        <v>422112871.90371078</v>
      </c>
      <c r="AX28" s="1">
        <f>+AW28+Cálculos!BI262+Cálculos!BI246-Cálculos!BI277</f>
        <v>581440357.7189064</v>
      </c>
      <c r="AY28" s="1">
        <f>+AX28+Cálculos!BJ262+Cálculos!BJ246-Cálculos!BJ277</f>
        <v>1007155425.3585966</v>
      </c>
      <c r="AZ28" s="1">
        <f>+AY28+Cálculos!BK262+Cálculos!BK246-Cálculos!BK277</f>
        <v>880551721.86875463</v>
      </c>
      <c r="BA28" s="1">
        <f>+AZ28+Cálculos!BL262+Cálculos!BL246-Cálculos!BL277</f>
        <v>775910339.98901868</v>
      </c>
      <c r="BB28" s="1">
        <f>+BA28+Cálculos!BM262+Cálculos!BM246-Cálculos!BM277</f>
        <v>608002008.59570456</v>
      </c>
      <c r="BC28" s="1">
        <f>+BB28+Cálculos!BN262+Cálculos!BN246-Cálculos!BN277</f>
        <v>481489019.52861649</v>
      </c>
      <c r="BD28" s="1">
        <f>+BC28+Cálculos!BO262+Cálculos!BO246-Cálculos!BO277</f>
        <v>614493854.17615032</v>
      </c>
      <c r="BE28" s="1">
        <f>+BD28+Cálculos!BP262+Cálculos!BP246-Cálculos!BP277</f>
        <v>815044174.07749963</v>
      </c>
      <c r="BF28" s="1">
        <f>+BE28+Cálculos!BQ262+Cálculos!BQ246-Cálculos!BQ277</f>
        <v>885118595.21998358</v>
      </c>
      <c r="BG28" s="1">
        <f>+BF28+Cálculos!BR262+Cálculos!BR246-Cálculos!BR277</f>
        <v>795196246.67080653</v>
      </c>
      <c r="BH28" s="1">
        <f>+BG28+Cálculos!BS262+Cálculos!BS246-Cálculos!BS277</f>
        <v>749831709.51188779</v>
      </c>
      <c r="BI28" s="1">
        <f>+BH28+Cálculos!BT262+Cálculos!BT246-Cálculos!BT277</f>
        <v>782206886.4628427</v>
      </c>
      <c r="BJ28" s="1">
        <f>+BI28+Cálculos!BU262+Cálculos!BU246-Cálculos!BU277</f>
        <v>878800868.61298776</v>
      </c>
      <c r="BK28" s="1">
        <f>+BJ28+Cálculos!BV262+Cálculos!BV246-Cálculos!BV277</f>
        <v>1360079664.7764051</v>
      </c>
      <c r="BL28" s="990">
        <f t="shared" si="7"/>
        <v>57736814510.37561</v>
      </c>
    </row>
    <row r="29" spans="1:64" ht="15.6" x14ac:dyDescent="0.3">
      <c r="A29" s="807" t="s">
        <v>551</v>
      </c>
      <c r="C29" s="721">
        <v>61200854.400000006</v>
      </c>
      <c r="D29" s="1">
        <f>+Cálculos!O416</f>
        <v>64389640.831446737</v>
      </c>
      <c r="E29" s="1">
        <f>+Cálculos!P416</f>
        <v>62621758.808731079</v>
      </c>
      <c r="F29" s="1">
        <f>+Cálculos!Q416</f>
        <v>53224559.227026612</v>
      </c>
      <c r="G29" s="1">
        <f>+Cálculos!R416</f>
        <v>32748092.949310984</v>
      </c>
      <c r="H29" s="1">
        <f>+Cálculos!S416</f>
        <v>36988516.81741707</v>
      </c>
      <c r="I29" s="1">
        <f>+Cálculos!T416</f>
        <v>63010334.779997483</v>
      </c>
      <c r="J29" s="1">
        <f>+Cálculos!U416</f>
        <v>66007150.378920794</v>
      </c>
      <c r="K29" s="1">
        <f>+Cálculos!V416</f>
        <v>54450019.549795918</v>
      </c>
      <c r="L29" s="1">
        <f>+Cálculos!W416</f>
        <v>48904429.847682059</v>
      </c>
      <c r="M29" s="1">
        <f>+Cálculos!X416</f>
        <v>42701968.018708773</v>
      </c>
      <c r="N29" s="1">
        <f>+Cálculos!Y416</f>
        <v>44228665.052078061</v>
      </c>
      <c r="O29" s="1">
        <f>+Cálculos!Z416</f>
        <v>73251956.616458148</v>
      </c>
      <c r="P29" s="1">
        <f>+Cálculos!AA416</f>
        <v>85578439.496634543</v>
      </c>
      <c r="Q29" s="1">
        <f>+Cálculos!AB416</f>
        <v>71260982.146052286</v>
      </c>
      <c r="R29" s="1">
        <f>+Cálculos!AC416</f>
        <v>70571725.754942268</v>
      </c>
      <c r="S29" s="1">
        <f>+Cálculos!AD416</f>
        <v>51322234.801283315</v>
      </c>
      <c r="T29" s="1">
        <f>+Cálculos!AE416</f>
        <v>53321791.354483046</v>
      </c>
      <c r="U29" s="1">
        <f>+Cálculos!AF416</f>
        <v>67553406.578204304</v>
      </c>
      <c r="V29" s="1">
        <f>+Cálculos!AG416</f>
        <v>76123267.147931427</v>
      </c>
      <c r="W29" s="1">
        <f>+Cálculos!AH416</f>
        <v>78997225.554597825</v>
      </c>
      <c r="X29" s="1">
        <f>+Cálculos!AI416</f>
        <v>72497641.606190562</v>
      </c>
      <c r="Y29" s="1">
        <f>+Cálculos!AJ416</f>
        <v>63270672.787415706</v>
      </c>
      <c r="Z29" s="1">
        <f>+Cálculos!AK416</f>
        <v>72683960.454381987</v>
      </c>
      <c r="AA29" s="1">
        <f>+Cálculos!AL416</f>
        <v>97738106.116826817</v>
      </c>
      <c r="AB29" s="1">
        <f>+Cálculos!AM416</f>
        <v>65460977.297016278</v>
      </c>
      <c r="AC29" s="1">
        <f>+Cálculos!AN416</f>
        <v>61287053.049546622</v>
      </c>
      <c r="AD29" s="1">
        <f>+Cálculos!AO416</f>
        <v>43370004.761450671</v>
      </c>
      <c r="AE29" s="1">
        <f>+Cálculos!AP416</f>
        <v>18835368.253346454</v>
      </c>
      <c r="AF29" s="1">
        <f>+Cálculos!AQ416</f>
        <v>21428827.048656695</v>
      </c>
      <c r="AG29" s="1">
        <f>+Cálculos!AR416</f>
        <v>36667250.871837482</v>
      </c>
      <c r="AH29" s="1">
        <f>+Cálculos!AS416</f>
        <v>42141394.712580398</v>
      </c>
      <c r="AI29" s="1">
        <f>+Cálculos!AT416</f>
        <v>35611780.137345202</v>
      </c>
      <c r="AJ29" s="1">
        <f>+Cálculos!AU416</f>
        <v>27409878.403848294</v>
      </c>
      <c r="AK29" s="1">
        <f>+Cálculos!AV416</f>
        <v>24996121.335580755</v>
      </c>
      <c r="AL29" s="1">
        <f>+Cálculos!AW416</f>
        <v>31246462.798237853</v>
      </c>
      <c r="AM29" s="1">
        <f>+Cálculos!AX416</f>
        <v>50677947.645290464</v>
      </c>
      <c r="AN29" s="1">
        <f>+Cálculos!AY416</f>
        <v>72016319.824859098</v>
      </c>
      <c r="AO29" s="1">
        <f>+Cálculos!AZ416</f>
        <v>57469959.906432986</v>
      </c>
      <c r="AP29" s="1">
        <f>+Cálculos!BA416</f>
        <v>38138472.909403399</v>
      </c>
      <c r="AQ29" s="1">
        <f>+Cálculos!BB416</f>
        <v>26561566.70538399</v>
      </c>
      <c r="AR29" s="1">
        <f>+Cálculos!BC416</f>
        <v>30617034.059833791</v>
      </c>
      <c r="AS29" s="1">
        <f>+Cálculos!BD416</f>
        <v>45428687.065913215</v>
      </c>
      <c r="AT29" s="1">
        <f>+Cálculos!BE416</f>
        <v>43834388.326375134</v>
      </c>
      <c r="AU29" s="1">
        <f>+Cálculos!BF416</f>
        <v>34001798.688480116</v>
      </c>
      <c r="AV29" s="1">
        <f>+Cálculos!BG416</f>
        <v>23802028.463403512</v>
      </c>
      <c r="AW29" s="1">
        <f>+Cálculos!BH416</f>
        <v>25326772.314222645</v>
      </c>
      <c r="AX29" s="1">
        <f>+Cálculos!BI416</f>
        <v>34886421.463134386</v>
      </c>
      <c r="AY29" s="1">
        <f>+Cálculos!BJ416</f>
        <v>60429325.521515794</v>
      </c>
      <c r="AZ29" s="1">
        <f>+Cálculos!BK416</f>
        <v>70444137.749500364</v>
      </c>
      <c r="BA29" s="1">
        <f>+Cálculos!BL416</f>
        <v>62072827.199121498</v>
      </c>
      <c r="BB29" s="1">
        <f>+Cálculos!BM416</f>
        <v>48640160.687656365</v>
      </c>
      <c r="BC29" s="1">
        <f>+Cálculos!BN416</f>
        <v>38519121.56228932</v>
      </c>
      <c r="BD29" s="1">
        <f>+Cálculos!BO416</f>
        <v>49159508.334092028</v>
      </c>
      <c r="BE29" s="1">
        <f>+Cálculos!BP416</f>
        <v>65203533.926199973</v>
      </c>
      <c r="BF29" s="1">
        <f>+Cálculos!BQ416</f>
        <v>70809487.617598683</v>
      </c>
      <c r="BG29" s="1">
        <f>+Cálculos!BR416</f>
        <v>63615699.73366452</v>
      </c>
      <c r="BH29" s="1">
        <f>+Cálculos!BS416</f>
        <v>59986536.760951027</v>
      </c>
      <c r="BI29" s="1">
        <f>+Cálculos!BT416</f>
        <v>62576550.917027414</v>
      </c>
      <c r="BJ29" s="1">
        <f>+Cálculos!BU416</f>
        <v>70304069.489039019</v>
      </c>
      <c r="BK29" s="1">
        <f>+Cálculos!BV416</f>
        <v>108806373.18211241</v>
      </c>
      <c r="BL29" s="990">
        <f>+SUM(C29:BK29)</f>
        <v>3286431249.7994652</v>
      </c>
    </row>
    <row r="30" spans="1:64" ht="16.2" thickBot="1" x14ac:dyDescent="0.35">
      <c r="A30" s="858" t="s">
        <v>794</v>
      </c>
      <c r="C30" s="1252">
        <f>+C31-C32</f>
        <v>0</v>
      </c>
      <c r="D30" s="996">
        <f>+D31-D32</f>
        <v>0</v>
      </c>
      <c r="E30" s="996">
        <f t="shared" ref="E30:BK30" si="21">+E31-E32</f>
        <v>0</v>
      </c>
      <c r="F30" s="996">
        <f t="shared" si="21"/>
        <v>0</v>
      </c>
      <c r="G30" s="996">
        <f t="shared" si="21"/>
        <v>0</v>
      </c>
      <c r="H30" s="996">
        <f t="shared" si="21"/>
        <v>0</v>
      </c>
      <c r="I30" s="996">
        <f t="shared" si="21"/>
        <v>0</v>
      </c>
      <c r="J30" s="996">
        <f t="shared" si="21"/>
        <v>0</v>
      </c>
      <c r="K30" s="996">
        <f t="shared" si="21"/>
        <v>0</v>
      </c>
      <c r="L30" s="996">
        <f t="shared" si="21"/>
        <v>0</v>
      </c>
      <c r="M30" s="996">
        <f t="shared" si="21"/>
        <v>0</v>
      </c>
      <c r="N30" s="996">
        <f t="shared" si="21"/>
        <v>0</v>
      </c>
      <c r="O30" s="996">
        <f t="shared" si="21"/>
        <v>0</v>
      </c>
      <c r="P30" s="996">
        <f t="shared" si="21"/>
        <v>259024895.99999994</v>
      </c>
      <c r="Q30" s="996">
        <f t="shared" si="21"/>
        <v>393795916.79999995</v>
      </c>
      <c r="R30" s="996">
        <f t="shared" si="21"/>
        <v>561926726.39999986</v>
      </c>
      <c r="S30" s="996">
        <f t="shared" si="21"/>
        <v>554974617.5999999</v>
      </c>
      <c r="T30" s="996">
        <f t="shared" si="21"/>
        <v>587559398.39999998</v>
      </c>
      <c r="U30" s="996">
        <f t="shared" si="21"/>
        <v>562248211.19999993</v>
      </c>
      <c r="V30" s="996">
        <f t="shared" si="21"/>
        <v>645817036.79999983</v>
      </c>
      <c r="W30" s="996">
        <f t="shared" si="21"/>
        <v>634737292.79999983</v>
      </c>
      <c r="X30" s="996">
        <f t="shared" si="21"/>
        <v>631729113.59999979</v>
      </c>
      <c r="Y30" s="996">
        <f t="shared" si="21"/>
        <v>549635673.59999979</v>
      </c>
      <c r="Z30" s="996">
        <f t="shared" si="21"/>
        <v>688086547.19999957</v>
      </c>
      <c r="AA30" s="996">
        <f t="shared" si="21"/>
        <v>638388441.59999955</v>
      </c>
      <c r="AB30" s="996">
        <f t="shared" si="21"/>
        <v>757914992.63999951</v>
      </c>
      <c r="AC30" s="996">
        <f t="shared" si="21"/>
        <v>710375609.54879951</v>
      </c>
      <c r="AD30" s="996">
        <f t="shared" si="21"/>
        <v>700384705.41311967</v>
      </c>
      <c r="AE30" s="996">
        <f t="shared" si="21"/>
        <v>552343499.73503971</v>
      </c>
      <c r="AF30" s="996">
        <f t="shared" si="21"/>
        <v>656185904.82431972</v>
      </c>
      <c r="AG30" s="996">
        <f t="shared" si="21"/>
        <v>675063102.50495958</v>
      </c>
      <c r="AH30" s="996">
        <f t="shared" si="21"/>
        <v>800053670.70719945</v>
      </c>
      <c r="AI30" s="996">
        <f t="shared" si="21"/>
        <v>712017314.61119962</v>
      </c>
      <c r="AJ30" s="996">
        <f t="shared" si="21"/>
        <v>713604722.68799961</v>
      </c>
      <c r="AK30" s="996">
        <f t="shared" si="21"/>
        <v>587146611.91679966</v>
      </c>
      <c r="AL30" s="996">
        <f t="shared" si="21"/>
        <v>711728989.4707197</v>
      </c>
      <c r="AM30" s="996">
        <f t="shared" si="21"/>
        <v>703309247.44703984</v>
      </c>
      <c r="AN30" s="996">
        <f t="shared" si="21"/>
        <v>723166807.29845738</v>
      </c>
      <c r="AO30" s="996">
        <f t="shared" si="21"/>
        <v>556920978.82177508</v>
      </c>
      <c r="AP30" s="996">
        <f t="shared" si="21"/>
        <v>618939408.7762326</v>
      </c>
      <c r="AQ30" s="996">
        <f t="shared" si="21"/>
        <v>677012893.16843474</v>
      </c>
      <c r="AR30" s="996">
        <f t="shared" si="21"/>
        <v>715813409.88997591</v>
      </c>
      <c r="AS30" s="996">
        <f t="shared" si="21"/>
        <v>690789217.40255189</v>
      </c>
      <c r="AT30" s="996">
        <f t="shared" si="21"/>
        <v>659195089.52334273</v>
      </c>
      <c r="AU30" s="996">
        <f t="shared" si="21"/>
        <v>592164969.29980338</v>
      </c>
      <c r="AV30" s="996">
        <f t="shared" si="21"/>
        <v>505514724.97803193</v>
      </c>
      <c r="AW30" s="996">
        <f t="shared" si="21"/>
        <v>470807761.13160121</v>
      </c>
      <c r="AX30" s="996">
        <f t="shared" si="21"/>
        <v>577963378.44191146</v>
      </c>
      <c r="AY30" s="996">
        <f t="shared" si="21"/>
        <v>601784095.31375539</v>
      </c>
      <c r="AZ30" s="996">
        <f t="shared" si="21"/>
        <v>635560470.65559769</v>
      </c>
      <c r="BA30" s="996">
        <f t="shared" si="21"/>
        <v>652601057.5361203</v>
      </c>
      <c r="BB30" s="996">
        <f t="shared" si="21"/>
        <v>640145934.34016716</v>
      </c>
      <c r="BC30" s="996">
        <f t="shared" si="21"/>
        <v>498707300.12035549</v>
      </c>
      <c r="BD30" s="996">
        <f t="shared" si="21"/>
        <v>626603406.41845655</v>
      </c>
      <c r="BE30" s="996">
        <f t="shared" si="21"/>
        <v>572181925.4100858</v>
      </c>
      <c r="BF30" s="996">
        <f t="shared" si="21"/>
        <v>654601776.90277696</v>
      </c>
      <c r="BG30" s="996">
        <f t="shared" si="21"/>
        <v>578045393.03997922</v>
      </c>
      <c r="BH30" s="996">
        <f t="shared" si="21"/>
        <v>686975869.49895811</v>
      </c>
      <c r="BI30" s="996">
        <f t="shared" si="21"/>
        <v>627478550.8408289</v>
      </c>
      <c r="BJ30" s="996">
        <f t="shared" si="21"/>
        <v>721756609.25666261</v>
      </c>
      <c r="BK30" s="996">
        <f t="shared" si="21"/>
        <v>667772700.4594779</v>
      </c>
      <c r="BL30" s="997">
        <f t="shared" si="7"/>
        <v>29940555972.032536</v>
      </c>
    </row>
    <row r="31" spans="1:64" ht="15.6" x14ac:dyDescent="0.3">
      <c r="A31" s="807" t="s">
        <v>550</v>
      </c>
      <c r="C31" s="721"/>
      <c r="D31" s="1">
        <f>+C31+Cálculos!O306+Cálculos!O289-Cálculos!O320</f>
        <v>0</v>
      </c>
      <c r="E31" s="1">
        <f>+D31+Cálculos!P306+Cálculos!P289-Cálculos!P320</f>
        <v>0</v>
      </c>
      <c r="F31" s="1">
        <f>+E31+Cálculos!Q306+Cálculos!Q289-Cálculos!Q320</f>
        <v>0</v>
      </c>
      <c r="G31" s="1">
        <f>+F31+Cálculos!R306+Cálculos!R289-Cálculos!R320</f>
        <v>0</v>
      </c>
      <c r="H31" s="1">
        <f>+G31+Cálculos!S306+Cálculos!S289-Cálculos!S320</f>
        <v>0</v>
      </c>
      <c r="I31" s="1">
        <f>+H31+Cálculos!T306+Cálculos!T289-Cálculos!T320</f>
        <v>0</v>
      </c>
      <c r="J31" s="1">
        <f>+I31+Cálculos!U306+Cálculos!U289-Cálculos!U320</f>
        <v>0</v>
      </c>
      <c r="K31" s="1">
        <f>+J31+Cálculos!V306+Cálculos!V289-Cálculos!V320</f>
        <v>0</v>
      </c>
      <c r="L31" s="1">
        <f>+K31+Cálculos!W306+Cálculos!W289-Cálculos!W320</f>
        <v>0</v>
      </c>
      <c r="M31" s="1">
        <f>+L31+Cálculos!X306+Cálculos!X289-Cálculos!X320</f>
        <v>0</v>
      </c>
      <c r="N31" s="1">
        <f>+M31+Cálculos!Y306+Cálculos!Y289-Cálculos!Y320</f>
        <v>0</v>
      </c>
      <c r="O31" s="1">
        <f>+N31+Cálculos!Z306+Cálculos!Z289-Cálculos!Z320</f>
        <v>0</v>
      </c>
      <c r="P31" s="1">
        <f>+O31+Cálculos!AA306+Cálculos!AA289-Cálculos!AA320</f>
        <v>281548799.99999994</v>
      </c>
      <c r="Q31" s="1">
        <f>+P31+Cálculos!AB306+Cálculos!AB289-Cálculos!AB320</f>
        <v>428039039.99999994</v>
      </c>
      <c r="R31" s="1">
        <f>+Q31+Cálculos!AC306+Cálculos!AC289-Cálculos!AC320</f>
        <v>610789919.99999988</v>
      </c>
      <c r="S31" s="1">
        <f>+R31+Cálculos!AD306+Cálculos!AD289-Cálculos!AD320</f>
        <v>603233279.99999988</v>
      </c>
      <c r="T31" s="1">
        <f>+S31+Cálculos!AE306+Cálculos!AE289-Cálculos!AE320</f>
        <v>638651520</v>
      </c>
      <c r="U31" s="1">
        <f>+T31+Cálculos!AF306+Cálculos!AF289-Cálculos!AF320</f>
        <v>611139359.99999988</v>
      </c>
      <c r="V31" s="1">
        <f>+U31+Cálculos!AG306+Cálculos!AG289-Cálculos!AG320</f>
        <v>701975039.99999976</v>
      </c>
      <c r="W31" s="1">
        <f>+V31+Cálculos!AH306+Cálculos!AH289-Cálculos!AH320</f>
        <v>689931839.99999976</v>
      </c>
      <c r="X31" s="1">
        <f>+W31+Cálculos!AI306+Cálculos!AI289-Cálculos!AI320</f>
        <v>686662079.99999976</v>
      </c>
      <c r="Y31" s="1">
        <f>+X31+Cálculos!AJ306+Cálculos!AJ289-Cálculos!AJ320</f>
        <v>597430079.99999976</v>
      </c>
      <c r="Z31" s="1">
        <f>+Y31+Cálculos!AK306+Cálculos!AK289-Cálculos!AK320</f>
        <v>747920159.99999952</v>
      </c>
      <c r="AA31" s="1">
        <f>+Z31+Cálculos!AL306+Cálculos!AL289-Cálculos!AL320</f>
        <v>693900479.99999952</v>
      </c>
      <c r="AB31" s="1">
        <f>+AA31+Cálculos!AM306+Cálculos!AM289-Cálculos!AM320</f>
        <v>789494783.99999952</v>
      </c>
      <c r="AC31" s="1">
        <f>+AB31+Cálculos!AN306+Cálculos!AN289-Cálculos!AN320</f>
        <v>739974593.27999949</v>
      </c>
      <c r="AD31" s="1">
        <f>+AC31+Cálculos!AO306+Cálculos!AO289-Cálculos!AO320</f>
        <v>729567401.47199965</v>
      </c>
      <c r="AE31" s="1">
        <f>+AD31+Cálculos!AP306+Cálculos!AP289-Cálculos!AP320</f>
        <v>575357812.22399974</v>
      </c>
      <c r="AF31" s="1">
        <f>+AE31+Cálculos!AQ306+Cálculos!AQ289-Cálculos!AQ320</f>
        <v>683526984.19199967</v>
      </c>
      <c r="AG31" s="1">
        <f>+AF31+Cálculos!AR306+Cálculos!AR289-Cálculos!AR320</f>
        <v>703190731.77599955</v>
      </c>
      <c r="AH31" s="1">
        <f>+AG31+Cálculos!AS306+Cálculos!AS289-Cálculos!AS320</f>
        <v>833389240.31999946</v>
      </c>
      <c r="AI31" s="1">
        <f>+AH31+Cálculos!AT306+Cálculos!AT289-Cálculos!AT320</f>
        <v>741684702.71999955</v>
      </c>
      <c r="AJ31" s="1">
        <f>+AI31+Cálculos!AU306+Cálculos!AU289-Cálculos!AU320</f>
        <v>743338252.79999959</v>
      </c>
      <c r="AK31" s="1">
        <f>+AJ31+Cálculos!AV306+Cálculos!AV289-Cálculos!AV320</f>
        <v>611611054.07999969</v>
      </c>
      <c r="AL31" s="1">
        <f>+AK31+Cálculos!AW306+Cálculos!AW289-Cálculos!AW320</f>
        <v>741384364.03199971</v>
      </c>
      <c r="AM31" s="1">
        <f>+AL31+Cálculos!AX306+Cálculos!AX289-Cálculos!AX320</f>
        <v>732613799.42399979</v>
      </c>
      <c r="AN31" s="1">
        <f>+AM31+Cálculos!AY306+Cálculos!AY289-Cálculos!AY320</f>
        <v>769326390.74303973</v>
      </c>
      <c r="AO31" s="1">
        <f>+AN31+Cálculos!AZ306+Cálculos!AZ289-Cálculos!AZ320</f>
        <v>592469126.40614367</v>
      </c>
      <c r="AP31" s="1">
        <f>+AO31+Cálculos!BA306+Cálculos!BA289-Cálculos!BA320</f>
        <v>658446179.54918361</v>
      </c>
      <c r="AQ31" s="1">
        <f>+AP31+Cálculos!BB306+Cálculos!BB289-Cálculos!BB320</f>
        <v>720226482.09407949</v>
      </c>
      <c r="AR31" s="1">
        <f>+AQ31+Cálculos!BC306+Cálculos!BC289-Cálculos!BC320</f>
        <v>761503627.54252756</v>
      </c>
      <c r="AS31" s="1">
        <f>+AR31+Cálculos!BD306+Cálculos!BD289-Cálculos!BD320</f>
        <v>734882146.1729275</v>
      </c>
      <c r="AT31" s="1">
        <f>+AS31+Cálculos!BE306+Cálculos!BE289-Cálculos!BE320</f>
        <v>701271371.83334327</v>
      </c>
      <c r="AU31" s="1">
        <f>+AT31+Cálculos!BF306+Cálculos!BF289-Cálculos!BF320</f>
        <v>629962733.29766321</v>
      </c>
      <c r="AV31" s="1">
        <f>+AU31+Cálculos!BG306+Cálculos!BG289-Cálculos!BG320</f>
        <v>537781622.31705523</v>
      </c>
      <c r="AW31" s="1">
        <f>+AV31+Cálculos!BH306+Cálculos!BH289-Cálculos!BH320</f>
        <v>500859320.35276723</v>
      </c>
      <c r="AX31" s="1">
        <f>+AW31+Cálculos!BI306+Cálculos!BI289-Cálculos!BI320</f>
        <v>614854657.9169271</v>
      </c>
      <c r="AY31" s="1">
        <f>+AX31+Cálculos!BJ306+Cálculos!BJ289-Cálculos!BJ320</f>
        <v>640195846.0784632</v>
      </c>
      <c r="AZ31" s="1">
        <f>+AY31+Cálculos!BK306+Cálculos!BK289-Cálculos!BK320</f>
        <v>683398355.54365349</v>
      </c>
      <c r="BA31" s="1">
        <f>+AZ31+Cálculos!BL306+Cálculos!BL289-Cálculos!BL320</f>
        <v>701721567.2431401</v>
      </c>
      <c r="BB31" s="1">
        <f>+BA31+Cálculos!BM306+Cálculos!BM289-Cálculos!BM320</f>
        <v>688328961.65609372</v>
      </c>
      <c r="BC31" s="1">
        <f>+BB31+Cálculos!BN306+Cálculos!BN289-Cálculos!BN320</f>
        <v>536244408.73156506</v>
      </c>
      <c r="BD31" s="1">
        <f>+BC31+Cálculos!BO306+Cálculos!BO289-Cálculos!BO320</f>
        <v>673767103.67575967</v>
      </c>
      <c r="BE31" s="1">
        <f>+BD31+Cálculos!BP306+Cálculos!BP289-Cálculos!BP320</f>
        <v>615249382.16138256</v>
      </c>
      <c r="BF31" s="1">
        <f>+BE31+Cálculos!BQ306+Cálculos!BQ289-Cálculos!BQ320</f>
        <v>703872878.39008272</v>
      </c>
      <c r="BG31" s="1">
        <f>+BF31+Cálculos!BR306+Cálculos!BR289-Cálculos!BR320</f>
        <v>621554186.06449378</v>
      </c>
      <c r="BH31" s="1">
        <f>+BG31+Cálculos!BS306+Cálculos!BS289-Cálculos!BS320</f>
        <v>738683730.64404094</v>
      </c>
      <c r="BI31" s="1">
        <f>+BH31+Cálculos!BT306+Cálculos!BT289-Cálculos!BT320</f>
        <v>674708119.18368697</v>
      </c>
      <c r="BJ31" s="1">
        <f>+BI31+Cálculos!BU306+Cálculos!BU289-Cálculos!BU320</f>
        <v>776082375.54479849</v>
      </c>
      <c r="BK31" s="1">
        <f>+BJ31+Cálculos!BV306+Cálculos!BV289-Cálculos!BV320</f>
        <v>718035161.78438485</v>
      </c>
      <c r="BL31" s="990">
        <f t="shared" si="7"/>
        <v>31909781055.247196</v>
      </c>
    </row>
    <row r="32" spans="1:64" ht="15.6" x14ac:dyDescent="0.3">
      <c r="A32" s="807" t="s">
        <v>551</v>
      </c>
      <c r="C32" s="721"/>
      <c r="D32" s="1">
        <f>+Cálculos!O417</f>
        <v>0</v>
      </c>
      <c r="E32" s="1">
        <f>+Cálculos!P417</f>
        <v>0</v>
      </c>
      <c r="F32" s="1">
        <f>+Cálculos!Q417</f>
        <v>0</v>
      </c>
      <c r="G32" s="1">
        <f>+Cálculos!R417</f>
        <v>0</v>
      </c>
      <c r="H32" s="1">
        <f>+Cálculos!S417</f>
        <v>0</v>
      </c>
      <c r="I32" s="1">
        <f>+Cálculos!T417</f>
        <v>0</v>
      </c>
      <c r="J32" s="1">
        <f>+Cálculos!U417</f>
        <v>0</v>
      </c>
      <c r="K32" s="1">
        <f>+Cálculos!V417</f>
        <v>0</v>
      </c>
      <c r="L32" s="1">
        <f>+Cálculos!W417</f>
        <v>0</v>
      </c>
      <c r="M32" s="1">
        <f>+Cálculos!X417</f>
        <v>0</v>
      </c>
      <c r="N32" s="1">
        <f>+Cálculos!Y417</f>
        <v>0</v>
      </c>
      <c r="O32" s="1">
        <f>+Cálculos!Z417</f>
        <v>0</v>
      </c>
      <c r="P32" s="1">
        <f>+Cálculos!AA417</f>
        <v>22523903.999999996</v>
      </c>
      <c r="Q32" s="1">
        <f>+Cálculos!AB417</f>
        <v>34243123.199999996</v>
      </c>
      <c r="R32" s="1">
        <f>+Cálculos!AC417</f>
        <v>48863193.599999994</v>
      </c>
      <c r="S32" s="1">
        <f>+Cálculos!AD417</f>
        <v>48258662.399999991</v>
      </c>
      <c r="T32" s="1">
        <f>+Cálculos!AE417</f>
        <v>51092121.600000001</v>
      </c>
      <c r="U32" s="1">
        <f>+Cálculos!AF417</f>
        <v>48891148.79999999</v>
      </c>
      <c r="V32" s="1">
        <f>+Cálculos!AG417</f>
        <v>56158003.199999981</v>
      </c>
      <c r="W32" s="1">
        <f>+Cálculos!AH417</f>
        <v>55194547.199999981</v>
      </c>
      <c r="X32" s="1">
        <f>+Cálculos!AI417</f>
        <v>54932966.399999984</v>
      </c>
      <c r="Y32" s="1">
        <f>+Cálculos!AJ417</f>
        <v>47794406.399999984</v>
      </c>
      <c r="Z32" s="1">
        <f>+Cálculos!AK417</f>
        <v>59833612.79999996</v>
      </c>
      <c r="AA32" s="1">
        <f>+Cálculos!AL417</f>
        <v>55512038.399999961</v>
      </c>
      <c r="AB32" s="1">
        <f>+Cálculos!AM417</f>
        <v>31579791.359999981</v>
      </c>
      <c r="AC32" s="1">
        <f>+Cálculos!AN417</f>
        <v>29598983.73119998</v>
      </c>
      <c r="AD32" s="1">
        <f>+Cálculos!AO417</f>
        <v>29182696.058879986</v>
      </c>
      <c r="AE32" s="1">
        <f>+Cálculos!AP417</f>
        <v>23014312.48895999</v>
      </c>
      <c r="AF32" s="1">
        <f>+Cálculos!AQ417</f>
        <v>27341079.367679987</v>
      </c>
      <c r="AG32" s="1">
        <f>+Cálculos!AR417</f>
        <v>28127629.271039981</v>
      </c>
      <c r="AH32" s="1">
        <f>+Cálculos!AS417</f>
        <v>33335569.61279998</v>
      </c>
      <c r="AI32" s="1">
        <f>+Cálculos!AT417</f>
        <v>29667388.108799983</v>
      </c>
      <c r="AJ32" s="1">
        <f>+Cálculos!AU417</f>
        <v>29733530.111999985</v>
      </c>
      <c r="AK32" s="1">
        <f>+Cálculos!AV417</f>
        <v>24464442.163199987</v>
      </c>
      <c r="AL32" s="1">
        <f>+Cálculos!AW417</f>
        <v>29655374.56127999</v>
      </c>
      <c r="AM32" s="1">
        <f>+Cálculos!AX417</f>
        <v>29304551.976959992</v>
      </c>
      <c r="AN32" s="1">
        <f>+Cálculos!AY417</f>
        <v>46159583.44458238</v>
      </c>
      <c r="AO32" s="1">
        <f>+Cálculos!AZ417</f>
        <v>35548147.584368616</v>
      </c>
      <c r="AP32" s="1">
        <f>+Cálculos!BA417</f>
        <v>39506770.772951014</v>
      </c>
      <c r="AQ32" s="1">
        <f>+Cálculos!BB417</f>
        <v>43213588.92564477</v>
      </c>
      <c r="AR32" s="1">
        <f>+Cálculos!BC417</f>
        <v>45690217.652551651</v>
      </c>
      <c r="AS32" s="1">
        <f>+Cálculos!BD417</f>
        <v>44092928.770375647</v>
      </c>
      <c r="AT32" s="1">
        <f>+Cálculos!BE417</f>
        <v>42076282.310000591</v>
      </c>
      <c r="AU32" s="1">
        <f>+Cálculos!BF417</f>
        <v>37797763.997859791</v>
      </c>
      <c r="AV32" s="1">
        <f>+Cálculos!BG417</f>
        <v>32266897.339023311</v>
      </c>
      <c r="AW32" s="1">
        <f>+Cálculos!BH417</f>
        <v>30051559.221166033</v>
      </c>
      <c r="AX32" s="1">
        <f>+Cálculos!BI417</f>
        <v>36891279.475015625</v>
      </c>
      <c r="AY32" s="1">
        <f>+Cálculos!BJ417</f>
        <v>38411750.764707789</v>
      </c>
      <c r="AZ32" s="1">
        <f>+Cálculos!BK417</f>
        <v>47837884.888055749</v>
      </c>
      <c r="BA32" s="1">
        <f>+Cálculos!BL417</f>
        <v>49120509.707019813</v>
      </c>
      <c r="BB32" s="1">
        <f>+Cálculos!BM417</f>
        <v>48183027.315926567</v>
      </c>
      <c r="BC32" s="1">
        <f>+Cálculos!BN417</f>
        <v>37537108.611209556</v>
      </c>
      <c r="BD32" s="1">
        <f>+Cálculos!BO417</f>
        <v>47163697.257303178</v>
      </c>
      <c r="BE32" s="1">
        <f>+Cálculos!BP417</f>
        <v>43067456.751296781</v>
      </c>
      <c r="BF32" s="1">
        <f>+Cálculos!BQ417</f>
        <v>49271101.487305798</v>
      </c>
      <c r="BG32" s="1">
        <f>+Cálculos!BR417</f>
        <v>43508793.024514571</v>
      </c>
      <c r="BH32" s="1">
        <f>+Cálculos!BS417</f>
        <v>51707861.145082869</v>
      </c>
      <c r="BI32" s="1">
        <f>+Cálculos!BT417</f>
        <v>47229568.342858091</v>
      </c>
      <c r="BJ32" s="1">
        <f>+Cálculos!BU417</f>
        <v>54325766.288135901</v>
      </c>
      <c r="BK32" s="1">
        <f>+Cálculos!BV417</f>
        <v>50262461.324906945</v>
      </c>
      <c r="BL32" s="990">
        <f t="shared" si="7"/>
        <v>1969225083.2146635</v>
      </c>
    </row>
    <row r="33" spans="1:64" ht="16.2" thickBot="1" x14ac:dyDescent="0.35">
      <c r="A33" s="807"/>
      <c r="C33" s="72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990"/>
    </row>
    <row r="34" spans="1:64" ht="16.2" thickBot="1" x14ac:dyDescent="0.35">
      <c r="A34" s="770" t="s">
        <v>842</v>
      </c>
      <c r="C34" s="1254">
        <f>+C35+C38</f>
        <v>0</v>
      </c>
      <c r="D34" s="999">
        <f>+D35+D38</f>
        <v>0</v>
      </c>
      <c r="E34" s="999">
        <f t="shared" ref="E34:BK34" si="22">+E35+E38</f>
        <v>0</v>
      </c>
      <c r="F34" s="999">
        <f t="shared" si="22"/>
        <v>0</v>
      </c>
      <c r="G34" s="999">
        <f t="shared" si="22"/>
        <v>0</v>
      </c>
      <c r="H34" s="999">
        <f t="shared" si="22"/>
        <v>0</v>
      </c>
      <c r="I34" s="999">
        <f t="shared" si="22"/>
        <v>0</v>
      </c>
      <c r="J34" s="999">
        <f t="shared" si="22"/>
        <v>0</v>
      </c>
      <c r="K34" s="999">
        <f t="shared" si="22"/>
        <v>0</v>
      </c>
      <c r="L34" s="999">
        <f t="shared" si="22"/>
        <v>0</v>
      </c>
      <c r="M34" s="999">
        <f t="shared" si="22"/>
        <v>0</v>
      </c>
      <c r="N34" s="999">
        <f t="shared" si="22"/>
        <v>0</v>
      </c>
      <c r="O34" s="999">
        <f t="shared" si="22"/>
        <v>0</v>
      </c>
      <c r="P34" s="999">
        <f t="shared" si="22"/>
        <v>297816063.99999994</v>
      </c>
      <c r="Q34" s="999">
        <f t="shared" si="22"/>
        <v>965704063.99999988</v>
      </c>
      <c r="R34" s="999">
        <f t="shared" si="22"/>
        <v>1213940415.9999998</v>
      </c>
      <c r="S34" s="999">
        <f t="shared" si="22"/>
        <v>1451453952</v>
      </c>
      <c r="T34" s="999">
        <f t="shared" si="22"/>
        <v>1307997392.0000002</v>
      </c>
      <c r="U34" s="999">
        <f t="shared" si="22"/>
        <v>1459442088</v>
      </c>
      <c r="V34" s="999">
        <f t="shared" si="22"/>
        <v>1616245695.9999998</v>
      </c>
      <c r="W34" s="999">
        <f t="shared" si="22"/>
        <v>2120647775.9999995</v>
      </c>
      <c r="X34" s="999">
        <f t="shared" si="22"/>
        <v>1932957935.9999995</v>
      </c>
      <c r="Y34" s="999">
        <f t="shared" si="22"/>
        <v>1679475199.9999998</v>
      </c>
      <c r="Z34" s="999">
        <f t="shared" si="22"/>
        <v>1560700335.9999998</v>
      </c>
      <c r="AA34" s="999">
        <f t="shared" si="22"/>
        <v>1700147487.9999998</v>
      </c>
      <c r="AB34" s="999">
        <f t="shared" si="22"/>
        <v>2090683246.5500002</v>
      </c>
      <c r="AC34" s="999">
        <f t="shared" si="22"/>
        <v>2256657875.2659998</v>
      </c>
      <c r="AD34" s="999">
        <f t="shared" si="22"/>
        <v>2028304040.1366668</v>
      </c>
      <c r="AE34" s="999">
        <f t="shared" si="22"/>
        <v>2015179872.3806665</v>
      </c>
      <c r="AF34" s="999">
        <f t="shared" si="22"/>
        <v>2029028660.9039996</v>
      </c>
      <c r="AG34" s="999">
        <f t="shared" si="22"/>
        <v>2872619407.6746664</v>
      </c>
      <c r="AH34" s="999">
        <f t="shared" si="22"/>
        <v>2528546370.7839994</v>
      </c>
      <c r="AI34" s="999">
        <f t="shared" si="22"/>
        <v>2577835715.4233327</v>
      </c>
      <c r="AJ34" s="999">
        <f t="shared" si="22"/>
        <v>2173922669.3099995</v>
      </c>
      <c r="AK34" s="999">
        <f t="shared" si="22"/>
        <v>2398308182.0859995</v>
      </c>
      <c r="AL34" s="999">
        <f t="shared" si="22"/>
        <v>2386107858.5726662</v>
      </c>
      <c r="AM34" s="999">
        <f t="shared" si="22"/>
        <v>2690622718.0759997</v>
      </c>
      <c r="AN34" s="999">
        <f t="shared" si="22"/>
        <v>2577285278.4130664</v>
      </c>
      <c r="AO34" s="999">
        <f t="shared" si="22"/>
        <v>2740557703.8645864</v>
      </c>
      <c r="AP34" s="999">
        <f t="shared" si="22"/>
        <v>2853770034.4657097</v>
      </c>
      <c r="AQ34" s="999">
        <f t="shared" si="22"/>
        <v>3753024399.8901477</v>
      </c>
      <c r="AR34" s="999">
        <f t="shared" si="22"/>
        <v>3453953380.9032254</v>
      </c>
      <c r="AS34" s="999">
        <f t="shared" si="22"/>
        <v>3708779093.0561104</v>
      </c>
      <c r="AT34" s="999">
        <f t="shared" si="22"/>
        <v>3139998782.2866936</v>
      </c>
      <c r="AU34" s="999">
        <f t="shared" si="22"/>
        <v>3258082179.8105307</v>
      </c>
      <c r="AV34" s="999">
        <f t="shared" si="22"/>
        <v>2606360333.5538435</v>
      </c>
      <c r="AW34" s="999">
        <f t="shared" si="22"/>
        <v>2614877527.4607196</v>
      </c>
      <c r="AX34" s="999">
        <f t="shared" si="22"/>
        <v>2447231390.7020731</v>
      </c>
      <c r="AY34" s="999">
        <f t="shared" si="22"/>
        <v>3354661692.9923668</v>
      </c>
      <c r="AZ34" s="999">
        <f t="shared" si="22"/>
        <v>2761539968.6205368</v>
      </c>
      <c r="BA34" s="999">
        <f t="shared" si="22"/>
        <v>2782755595.4296713</v>
      </c>
      <c r="BB34" s="999">
        <f t="shared" si="22"/>
        <v>2217207077.5516033</v>
      </c>
      <c r="BC34" s="999">
        <f t="shared" si="22"/>
        <v>2524333199.7727904</v>
      </c>
      <c r="BD34" s="999">
        <f t="shared" si="22"/>
        <v>2696936294.4439759</v>
      </c>
      <c r="BE34" s="999">
        <f t="shared" si="22"/>
        <v>3170700646.6394339</v>
      </c>
      <c r="BF34" s="999">
        <f t="shared" si="22"/>
        <v>3047184016.5960712</v>
      </c>
      <c r="BG34" s="999">
        <f t="shared" si="22"/>
        <v>3406723457.4558864</v>
      </c>
      <c r="BH34" s="999">
        <f t="shared" si="22"/>
        <v>3202785299.0335255</v>
      </c>
      <c r="BI34" s="999">
        <f t="shared" si="22"/>
        <v>3369432619.3191023</v>
      </c>
      <c r="BJ34" s="999">
        <f t="shared" si="22"/>
        <v>3236909180.8131294</v>
      </c>
      <c r="BK34" s="999">
        <f t="shared" si="22"/>
        <v>4020527900.8071804</v>
      </c>
      <c r="BL34" s="994">
        <f t="shared" si="7"/>
        <v>118299962079.04599</v>
      </c>
    </row>
    <row r="35" spans="1:64" ht="16.2" thickBot="1" x14ac:dyDescent="0.35">
      <c r="A35" s="859" t="s">
        <v>795</v>
      </c>
      <c r="C35" s="1255">
        <f>+C36-C37</f>
        <v>0</v>
      </c>
      <c r="D35" s="1000">
        <f>+D36-D37</f>
        <v>0</v>
      </c>
      <c r="E35" s="1000">
        <f t="shared" ref="E35:BK35" si="23">+E36-E37</f>
        <v>0</v>
      </c>
      <c r="F35" s="1000">
        <f t="shared" si="23"/>
        <v>0</v>
      </c>
      <c r="G35" s="1000">
        <f t="shared" si="23"/>
        <v>0</v>
      </c>
      <c r="H35" s="1000">
        <f t="shared" si="23"/>
        <v>0</v>
      </c>
      <c r="I35" s="1000">
        <f t="shared" si="23"/>
        <v>0</v>
      </c>
      <c r="J35" s="1000">
        <f t="shared" si="23"/>
        <v>0</v>
      </c>
      <c r="K35" s="1000">
        <f t="shared" si="23"/>
        <v>0</v>
      </c>
      <c r="L35" s="1000">
        <f t="shared" si="23"/>
        <v>0</v>
      </c>
      <c r="M35" s="1000">
        <f t="shared" si="23"/>
        <v>0</v>
      </c>
      <c r="N35" s="1000">
        <f t="shared" si="23"/>
        <v>0</v>
      </c>
      <c r="O35" s="1000">
        <f t="shared" si="23"/>
        <v>0</v>
      </c>
      <c r="P35" s="1000">
        <f t="shared" si="23"/>
        <v>297816063.99999994</v>
      </c>
      <c r="Q35" s="1000">
        <f t="shared" si="23"/>
        <v>965704063.99999988</v>
      </c>
      <c r="R35" s="1000">
        <f t="shared" si="23"/>
        <v>1213940415.9999998</v>
      </c>
      <c r="S35" s="1000">
        <f t="shared" si="23"/>
        <v>1451453952</v>
      </c>
      <c r="T35" s="1000">
        <f t="shared" si="23"/>
        <v>1307997392.0000002</v>
      </c>
      <c r="U35" s="1000">
        <f t="shared" si="23"/>
        <v>1459442088</v>
      </c>
      <c r="V35" s="1000">
        <f t="shared" si="23"/>
        <v>1616245695.9999998</v>
      </c>
      <c r="W35" s="1000">
        <f t="shared" si="23"/>
        <v>2120647775.9999995</v>
      </c>
      <c r="X35" s="1000">
        <f t="shared" si="23"/>
        <v>1932957935.9999995</v>
      </c>
      <c r="Y35" s="1000">
        <f t="shared" si="23"/>
        <v>1679475199.9999998</v>
      </c>
      <c r="Z35" s="1000">
        <f t="shared" si="23"/>
        <v>1560700335.9999998</v>
      </c>
      <c r="AA35" s="1000">
        <f t="shared" si="23"/>
        <v>1700147487.9999998</v>
      </c>
      <c r="AB35" s="1000">
        <f t="shared" si="23"/>
        <v>1741087846.55</v>
      </c>
      <c r="AC35" s="1000">
        <f t="shared" si="23"/>
        <v>1607355977.2659998</v>
      </c>
      <c r="AD35" s="1000">
        <f t="shared" si="23"/>
        <v>1294882106.1366668</v>
      </c>
      <c r="AE35" s="1000">
        <f t="shared" si="23"/>
        <v>1268219259.3806665</v>
      </c>
      <c r="AF35" s="1000">
        <f t="shared" si="23"/>
        <v>1252732039.1039996</v>
      </c>
      <c r="AG35" s="1000">
        <f t="shared" si="23"/>
        <v>1852937074.0746663</v>
      </c>
      <c r="AH35" s="1000">
        <f t="shared" si="23"/>
        <v>1563036913.9839993</v>
      </c>
      <c r="AI35" s="1000">
        <f t="shared" si="23"/>
        <v>1635747373.8233325</v>
      </c>
      <c r="AJ35" s="1000">
        <f t="shared" si="23"/>
        <v>1330077149.3099992</v>
      </c>
      <c r="AK35" s="1000">
        <f t="shared" si="23"/>
        <v>1526174255.0859997</v>
      </c>
      <c r="AL35" s="1000">
        <f t="shared" si="23"/>
        <v>1473566151.5726662</v>
      </c>
      <c r="AM35" s="1000">
        <f t="shared" si="23"/>
        <v>1705977700.0759997</v>
      </c>
      <c r="AN35" s="1000">
        <f t="shared" si="23"/>
        <v>1646357046.6130664</v>
      </c>
      <c r="AO35" s="1000">
        <f t="shared" si="23"/>
        <v>1904978538.8985865</v>
      </c>
      <c r="AP35" s="1000">
        <f t="shared" si="23"/>
        <v>1961673562.7461095</v>
      </c>
      <c r="AQ35" s="1000">
        <f t="shared" si="23"/>
        <v>2683641870.2401676</v>
      </c>
      <c r="AR35" s="1000">
        <f t="shared" si="23"/>
        <v>2459792924.9691253</v>
      </c>
      <c r="AS35" s="1000">
        <f t="shared" si="23"/>
        <v>2621375369.0331302</v>
      </c>
      <c r="AT35" s="1000">
        <f t="shared" si="23"/>
        <v>2244369598.5719738</v>
      </c>
      <c r="AU35" s="1000">
        <f t="shared" si="23"/>
        <v>2306646268.315371</v>
      </c>
      <c r="AV35" s="1000">
        <f t="shared" si="23"/>
        <v>1862149847.8551638</v>
      </c>
      <c r="AW35" s="1000">
        <f t="shared" si="23"/>
        <v>1847257191.6256402</v>
      </c>
      <c r="AX35" s="1000">
        <f t="shared" si="23"/>
        <v>1753161805.6896338</v>
      </c>
      <c r="AY35" s="1000">
        <f t="shared" si="23"/>
        <v>2402619241.6068873</v>
      </c>
      <c r="AZ35" s="1000">
        <f t="shared" si="23"/>
        <v>1946257988.7093606</v>
      </c>
      <c r="BA35" s="1000">
        <f t="shared" si="23"/>
        <v>1865070194.7133043</v>
      </c>
      <c r="BB35" s="1000">
        <f t="shared" si="23"/>
        <v>1564101644.2732182</v>
      </c>
      <c r="BC35" s="1000">
        <f t="shared" si="23"/>
        <v>1704172569.7263789</v>
      </c>
      <c r="BD35" s="1000">
        <f t="shared" si="23"/>
        <v>1772279951.9349537</v>
      </c>
      <c r="BE35" s="1000">
        <f t="shared" si="23"/>
        <v>2132673266.0065458</v>
      </c>
      <c r="BF35" s="1000">
        <f t="shared" si="23"/>
        <v>2013542293.1132858</v>
      </c>
      <c r="BG35" s="1000">
        <f t="shared" si="23"/>
        <v>2275639440.7041597</v>
      </c>
      <c r="BH35" s="1000">
        <f t="shared" si="23"/>
        <v>2107148975.0909748</v>
      </c>
      <c r="BI35" s="1000">
        <f t="shared" si="23"/>
        <v>2257637276.6128345</v>
      </c>
      <c r="BJ35" s="1000">
        <f t="shared" si="23"/>
        <v>2114322944.00613</v>
      </c>
      <c r="BK35" s="1000">
        <f t="shared" si="23"/>
        <v>2690506373.2289371</v>
      </c>
      <c r="BL35" s="1001">
        <f t="shared" si="7"/>
        <v>85695698438.648941</v>
      </c>
    </row>
    <row r="36" spans="1:64" ht="15.6" x14ac:dyDescent="0.3">
      <c r="A36" s="807" t="s">
        <v>550</v>
      </c>
      <c r="C36" s="721"/>
      <c r="D36" s="1">
        <f>+C36+Cálculos!O349-Cálculos!O363</f>
        <v>0</v>
      </c>
      <c r="E36" s="1">
        <f>+D36+Cálculos!P349-Cálculos!P363</f>
        <v>0</v>
      </c>
      <c r="F36" s="1">
        <f>+E36+Cálculos!Q349-Cálculos!Q363</f>
        <v>0</v>
      </c>
      <c r="G36" s="1">
        <f>+F36+Cálculos!R349-Cálculos!R363</f>
        <v>0</v>
      </c>
      <c r="H36" s="1">
        <f>+G36+Cálculos!S349-Cálculos!S363</f>
        <v>0</v>
      </c>
      <c r="I36" s="1">
        <f>+H36+Cálculos!T349-Cálculos!T363</f>
        <v>0</v>
      </c>
      <c r="J36" s="1">
        <f>+I36+Cálculos!U349-Cálculos!U363</f>
        <v>0</v>
      </c>
      <c r="K36" s="1">
        <f>+J36+Cálculos!V349-Cálculos!V363</f>
        <v>0</v>
      </c>
      <c r="L36" s="1">
        <f>+K36+Cálculos!W349-Cálculos!W363</f>
        <v>0</v>
      </c>
      <c r="M36" s="1">
        <f>+L36+Cálculos!X349-Cálculos!X363</f>
        <v>0</v>
      </c>
      <c r="N36" s="1">
        <f>+M36+Cálculos!Y349-Cálculos!Y363</f>
        <v>0</v>
      </c>
      <c r="O36" s="1">
        <f>+N36+Cálculos!Z349-Cálculos!Z363</f>
        <v>0</v>
      </c>
      <c r="P36" s="1">
        <f>+O36+Cálculos!AA349-Cálculos!AA363</f>
        <v>310225066.66666663</v>
      </c>
      <c r="Q36" s="1">
        <f>+P36+Cálculos!AB349-Cálculos!AB363</f>
        <v>1005941733.3333333</v>
      </c>
      <c r="R36" s="1">
        <f>+Q36+Cálculos!AC349-Cálculos!AC363</f>
        <v>1264521266.6666665</v>
      </c>
      <c r="S36" s="1">
        <f>+R36+Cálculos!AD349-Cálculos!AD363</f>
        <v>1511931200</v>
      </c>
      <c r="T36" s="1">
        <f>+S36+Cálculos!AE349-Cálculos!AE363</f>
        <v>1362497283.3333335</v>
      </c>
      <c r="U36" s="1">
        <f>+T36+Cálculos!AF349-Cálculos!AF363</f>
        <v>1520252175</v>
      </c>
      <c r="V36" s="1">
        <f>+U36+Cálculos!AG349-Cálculos!AG363</f>
        <v>1683589266.6666665</v>
      </c>
      <c r="W36" s="1">
        <f>+V36+Cálculos!AH349-Cálculos!AH363</f>
        <v>2209008099.9999995</v>
      </c>
      <c r="X36" s="1">
        <f>+W36+Cálculos!AI349-Cálculos!AI363</f>
        <v>2013497849.9999995</v>
      </c>
      <c r="Y36" s="1">
        <f>+X36+Cálculos!AJ349-Cálculos!AJ363</f>
        <v>1749453333.333333</v>
      </c>
      <c r="Z36" s="1">
        <f>+Y36+Cálculos!AK349-Cálculos!AK363</f>
        <v>1625729516.6666665</v>
      </c>
      <c r="AA36" s="1">
        <f>+Z36+Cálculos!AL349-Cálculos!AL363</f>
        <v>1770986966.6666665</v>
      </c>
      <c r="AB36" s="1">
        <f>+AA36+Cálculos!AM349-Cálculos!AM363</f>
        <v>1832724049</v>
      </c>
      <c r="AC36" s="1">
        <f>+AB36+Cálculos!AN349-Cálculos!AN363</f>
        <v>1691953660.2799997</v>
      </c>
      <c r="AD36" s="1">
        <f>+AC36+Cálculos!AO349-Cálculos!AO363</f>
        <v>1363033795.9333334</v>
      </c>
      <c r="AE36" s="1">
        <f>+AD36+Cálculos!AP349-Cálculos!AP363</f>
        <v>1334967641.4533331</v>
      </c>
      <c r="AF36" s="1">
        <f>+AE36+Cálculos!AQ349-Cálculos!AQ363</f>
        <v>1318665304.3199997</v>
      </c>
      <c r="AG36" s="1">
        <f>+AF36+Cálculos!AR349-Cálculos!AR363</f>
        <v>1950460077.9733329</v>
      </c>
      <c r="AH36" s="1">
        <f>+AG36+Cálculos!AS349-Cálculos!AS363</f>
        <v>1645302014.7199993</v>
      </c>
      <c r="AI36" s="1">
        <f>+AH36+Cálculos!AT349-Cálculos!AT363</f>
        <v>1721839340.8666658</v>
      </c>
      <c r="AJ36" s="1">
        <f>+AI36+Cálculos!AU349-Cálculos!AU363</f>
        <v>1400081209.7999992</v>
      </c>
      <c r="AK36" s="1">
        <f>+AJ36+Cálculos!AV349-Cálculos!AV363</f>
        <v>1606499215.8799996</v>
      </c>
      <c r="AL36" s="1">
        <f>+AK36+Cálculos!AW349-Cálculos!AW363</f>
        <v>1551122264.8133328</v>
      </c>
      <c r="AM36" s="1">
        <f>+AL36+Cálculos!AX349-Cálculos!AX363</f>
        <v>1795766000.0799997</v>
      </c>
      <c r="AN36" s="1">
        <f>+AM36+Cálculos!AY349-Cálculos!AY363</f>
        <v>1679956170.0133331</v>
      </c>
      <c r="AO36" s="1">
        <f>+AN36+Cálculos!AZ349-Cálculos!AZ363</f>
        <v>1943855651.9373331</v>
      </c>
      <c r="AP36" s="1">
        <f>+AO36+Cálculos!BA349-Cálculos!BA363</f>
        <v>2001707717.0878668</v>
      </c>
      <c r="AQ36" s="1">
        <f>+AP36+Cálculos!BB349-Cálculos!BB363</f>
        <v>2738410071.6736403</v>
      </c>
      <c r="AR36" s="1">
        <f>+AQ36+Cálculos!BC349-Cálculos!BC363</f>
        <v>2509992780.58074</v>
      </c>
      <c r="AS36" s="1">
        <f>+AR36+Cálculos!BD349-Cálculos!BD363</f>
        <v>2674872825.5440102</v>
      </c>
      <c r="AT36" s="1">
        <f>+AS36+Cálculos!BE349-Cálculos!BE363</f>
        <v>2290173059.7673202</v>
      </c>
      <c r="AU36" s="1">
        <f>+AT36+Cálculos!BF349-Cálculos!BF363</f>
        <v>2353720681.9544601</v>
      </c>
      <c r="AV36" s="1">
        <f>+AU36+Cálculos!BG349-Cálculos!BG363</f>
        <v>1900152905.9746571</v>
      </c>
      <c r="AW36" s="1">
        <f>+AV36+Cálculos!BH349-Cálculos!BH363</f>
        <v>1884956317.985347</v>
      </c>
      <c r="AX36" s="1">
        <f>+AW36+Cálculos!BI349-Cálculos!BI363</f>
        <v>1788940618.0506468</v>
      </c>
      <c r="AY36" s="1">
        <f>+AX36+Cálculos!BJ349-Cálculos!BJ363</f>
        <v>2451652287.3539667</v>
      </c>
      <c r="AZ36" s="1">
        <f>+AY36+Cálculos!BK349-Cálculos!BK363</f>
        <v>2027352071.5722506</v>
      </c>
      <c r="BA36" s="1">
        <f>+AZ36+Cálculos!BL349-Cálculos!BL363</f>
        <v>1942781452.8263586</v>
      </c>
      <c r="BB36" s="1">
        <f>+BA36+Cálculos!BM349-Cálculos!BM363</f>
        <v>1629272546.1179357</v>
      </c>
      <c r="BC36" s="1">
        <f>+BB36+Cálculos!BN349-Cálculos!BN363</f>
        <v>1775179760.1316447</v>
      </c>
      <c r="BD36" s="1">
        <f>+BC36+Cálculos!BO349-Cálculos!BO363</f>
        <v>1846124949.9322433</v>
      </c>
      <c r="BE36" s="1">
        <f>+BD36+Cálculos!BP349-Cálculos!BP363</f>
        <v>2221534652.0901518</v>
      </c>
      <c r="BF36" s="1">
        <f>+BE36+Cálculos!BQ349-Cálculos!BQ363</f>
        <v>2097439888.6596727</v>
      </c>
      <c r="BG36" s="1">
        <f>+BF36+Cálculos!BR349-Cálculos!BR363</f>
        <v>2370457750.7334995</v>
      </c>
      <c r="BH36" s="1">
        <f>+BG36+Cálculos!BS349-Cálculos!BS363</f>
        <v>2194946849.0530987</v>
      </c>
      <c r="BI36" s="1">
        <f>+BH36+Cálculos!BT349-Cálculos!BT363</f>
        <v>2351705496.4717026</v>
      </c>
      <c r="BJ36" s="1">
        <f>+BI36+Cálculos!BU349-Cálculos!BU363</f>
        <v>2202419733.3397188</v>
      </c>
      <c r="BK36" s="1">
        <f>+BJ36+Cálculos!BV349-Cálculos!BV363</f>
        <v>2802610805.4468098</v>
      </c>
      <c r="BL36" s="990">
        <f t="shared" si="7"/>
        <v>88920265377.751709</v>
      </c>
    </row>
    <row r="37" spans="1:64" ht="15.6" x14ac:dyDescent="0.3">
      <c r="A37" s="807" t="s">
        <v>551</v>
      </c>
      <c r="C37" s="721"/>
      <c r="D37" s="1">
        <f>+Cálculos!O420</f>
        <v>0</v>
      </c>
      <c r="E37" s="1">
        <f>+Cálculos!P420</f>
        <v>0</v>
      </c>
      <c r="F37" s="1">
        <f>+Cálculos!Q420</f>
        <v>0</v>
      </c>
      <c r="G37" s="1">
        <f>+Cálculos!R420</f>
        <v>0</v>
      </c>
      <c r="H37" s="1">
        <f>+Cálculos!S420</f>
        <v>0</v>
      </c>
      <c r="I37" s="1">
        <f>+Cálculos!T420</f>
        <v>0</v>
      </c>
      <c r="J37" s="1">
        <f>+Cálculos!U420</f>
        <v>0</v>
      </c>
      <c r="K37" s="1">
        <f>+Cálculos!V420</f>
        <v>0</v>
      </c>
      <c r="L37" s="1">
        <f>+Cálculos!W420</f>
        <v>0</v>
      </c>
      <c r="M37" s="1">
        <f>+Cálculos!X420</f>
        <v>0</v>
      </c>
      <c r="N37" s="1">
        <f>+Cálculos!Y420</f>
        <v>0</v>
      </c>
      <c r="O37" s="1">
        <f>+Cálculos!Z420</f>
        <v>0</v>
      </c>
      <c r="P37" s="1">
        <f>+Cálculos!AA420</f>
        <v>12409002.666666666</v>
      </c>
      <c r="Q37" s="1">
        <f>+Cálculos!AB420</f>
        <v>40237669.333333328</v>
      </c>
      <c r="R37" s="1">
        <f>+Cálculos!AC420</f>
        <v>50580850.666666664</v>
      </c>
      <c r="S37" s="1">
        <f>+Cálculos!AD420</f>
        <v>60477248</v>
      </c>
      <c r="T37" s="1">
        <f>+Cálculos!AE420</f>
        <v>54499891.333333343</v>
      </c>
      <c r="U37" s="1">
        <f>+Cálculos!AF420</f>
        <v>60810087</v>
      </c>
      <c r="V37" s="1">
        <f>+Cálculos!AG420</f>
        <v>67343570.666666657</v>
      </c>
      <c r="W37" s="1">
        <f>+Cálculos!AH420</f>
        <v>88360323.999999985</v>
      </c>
      <c r="X37" s="1">
        <f>+Cálculos!AI420</f>
        <v>80539913.999999985</v>
      </c>
      <c r="Y37" s="1">
        <f>+Cálculos!AJ420</f>
        <v>69978133.333333328</v>
      </c>
      <c r="Z37" s="1">
        <f>+Cálculos!AK420</f>
        <v>65029180.666666664</v>
      </c>
      <c r="AA37" s="1">
        <f>+Cálculos!AL420</f>
        <v>70839478.666666657</v>
      </c>
      <c r="AB37" s="1">
        <f>+Cálculos!AM420</f>
        <v>91636202.450000003</v>
      </c>
      <c r="AC37" s="1">
        <f>+Cálculos!AN420</f>
        <v>84597683.013999999</v>
      </c>
      <c r="AD37" s="1">
        <f>+Cálculos!AO420</f>
        <v>68151689.796666667</v>
      </c>
      <c r="AE37" s="1">
        <f>+Cálculos!AP420</f>
        <v>66748382.07266666</v>
      </c>
      <c r="AF37" s="1">
        <f>+Cálculos!AQ420</f>
        <v>65933265.215999991</v>
      </c>
      <c r="AG37" s="1">
        <f>+Cálculos!AR420</f>
        <v>97523003.89866665</v>
      </c>
      <c r="AH37" s="1">
        <f>+Cálculos!AS420</f>
        <v>82265100.735999972</v>
      </c>
      <c r="AI37" s="1">
        <f>+Cálculos!AT420</f>
        <v>86091967.043333292</v>
      </c>
      <c r="AJ37" s="1">
        <f>+Cálculos!AU420</f>
        <v>70004060.489999965</v>
      </c>
      <c r="AK37" s="1">
        <f>+Cálculos!AV420</f>
        <v>80324960.793999985</v>
      </c>
      <c r="AL37" s="1">
        <f>+Cálculos!AW420</f>
        <v>77556113.240666643</v>
      </c>
      <c r="AM37" s="1">
        <f>+Cálculos!AX420</f>
        <v>89788300.003999993</v>
      </c>
      <c r="AN37" s="1">
        <f>+Cálculos!AY420</f>
        <v>33599123.400266662</v>
      </c>
      <c r="AO37" s="1">
        <f>+Cálculos!AZ420</f>
        <v>38877113.038746662</v>
      </c>
      <c r="AP37" s="1">
        <f>+Cálculos!BA420</f>
        <v>40034154.341757335</v>
      </c>
      <c r="AQ37" s="1">
        <f>+Cálculos!BB420</f>
        <v>54768201.433472805</v>
      </c>
      <c r="AR37" s="1">
        <f>+Cálculos!BC420</f>
        <v>50199855.611614801</v>
      </c>
      <c r="AS37" s="1">
        <f>+Cálculos!BD420</f>
        <v>53497456.510880202</v>
      </c>
      <c r="AT37" s="1">
        <f>+Cálculos!BE420</f>
        <v>45803461.195346408</v>
      </c>
      <c r="AU37" s="1">
        <f>+Cálculos!BF420</f>
        <v>47074413.639089204</v>
      </c>
      <c r="AV37" s="1">
        <f>+Cálculos!BG420</f>
        <v>38003058.119493142</v>
      </c>
      <c r="AW37" s="1">
        <f>+Cálculos!BH420</f>
        <v>37699126.359706938</v>
      </c>
      <c r="AX37" s="1">
        <f>+Cálculos!BI420</f>
        <v>35778812.361012936</v>
      </c>
      <c r="AY37" s="1">
        <f>+Cálculos!BJ420</f>
        <v>49033045.747079335</v>
      </c>
      <c r="AZ37" s="1">
        <f>+Cálculos!BK420</f>
        <v>81094082.86289002</v>
      </c>
      <c r="BA37" s="1">
        <f>+Cálculos!BL420</f>
        <v>77711258.11305435</v>
      </c>
      <c r="BB37" s="1">
        <f>+Cálculos!BM420</f>
        <v>65170901.844717428</v>
      </c>
      <c r="BC37" s="1">
        <f>+Cálculos!BN420</f>
        <v>71007190.405265793</v>
      </c>
      <c r="BD37" s="1">
        <f>+Cálculos!BO420</f>
        <v>73844997.997289732</v>
      </c>
      <c r="BE37" s="1">
        <f>+Cálculos!BP420</f>
        <v>88861386.083606079</v>
      </c>
      <c r="BF37" s="1">
        <f>+Cálculos!BQ420</f>
        <v>83897595.546386912</v>
      </c>
      <c r="BG37" s="1">
        <f>+Cálculos!BR420</f>
        <v>94818310.029339984</v>
      </c>
      <c r="BH37" s="1">
        <f>+Cálculos!BS420</f>
        <v>87797873.962123945</v>
      </c>
      <c r="BI37" s="1">
        <f>+Cálculos!BT420</f>
        <v>94068219.858868107</v>
      </c>
      <c r="BJ37" s="1">
        <f>+Cálculos!BU420</f>
        <v>88096789.333588749</v>
      </c>
      <c r="BK37" s="1">
        <f>+Cálculos!BV420</f>
        <v>112104432.2178724</v>
      </c>
      <c r="BL37" s="990">
        <f t="shared" si="7"/>
        <v>3224566939.1028028</v>
      </c>
    </row>
    <row r="38" spans="1:64" ht="16.2" thickBot="1" x14ac:dyDescent="0.35">
      <c r="A38" s="858" t="s">
        <v>796</v>
      </c>
      <c r="C38" s="1252">
        <f>+C39-C40</f>
        <v>0</v>
      </c>
      <c r="D38" s="996">
        <f>+D39-D40</f>
        <v>0</v>
      </c>
      <c r="E38" s="996">
        <f t="shared" ref="E38:BK38" si="24">+E39-E40</f>
        <v>0</v>
      </c>
      <c r="F38" s="996">
        <f t="shared" si="24"/>
        <v>0</v>
      </c>
      <c r="G38" s="996">
        <f t="shared" si="24"/>
        <v>0</v>
      </c>
      <c r="H38" s="996">
        <f t="shared" si="24"/>
        <v>0</v>
      </c>
      <c r="I38" s="996">
        <f t="shared" si="24"/>
        <v>0</v>
      </c>
      <c r="J38" s="996">
        <f t="shared" si="24"/>
        <v>0</v>
      </c>
      <c r="K38" s="996">
        <f t="shared" si="24"/>
        <v>0</v>
      </c>
      <c r="L38" s="996">
        <f t="shared" si="24"/>
        <v>0</v>
      </c>
      <c r="M38" s="996">
        <f t="shared" si="24"/>
        <v>0</v>
      </c>
      <c r="N38" s="996">
        <f t="shared" si="24"/>
        <v>0</v>
      </c>
      <c r="O38" s="996">
        <f t="shared" si="24"/>
        <v>0</v>
      </c>
      <c r="P38" s="996">
        <f t="shared" si="24"/>
        <v>0</v>
      </c>
      <c r="Q38" s="996">
        <f t="shared" si="24"/>
        <v>0</v>
      </c>
      <c r="R38" s="996">
        <f t="shared" si="24"/>
        <v>0</v>
      </c>
      <c r="S38" s="996">
        <f t="shared" si="24"/>
        <v>0</v>
      </c>
      <c r="T38" s="996">
        <f t="shared" si="24"/>
        <v>0</v>
      </c>
      <c r="U38" s="996">
        <f t="shared" si="24"/>
        <v>0</v>
      </c>
      <c r="V38" s="996">
        <f t="shared" si="24"/>
        <v>0</v>
      </c>
      <c r="W38" s="996">
        <f t="shared" si="24"/>
        <v>0</v>
      </c>
      <c r="X38" s="996">
        <f t="shared" si="24"/>
        <v>0</v>
      </c>
      <c r="Y38" s="996">
        <f t="shared" si="24"/>
        <v>0</v>
      </c>
      <c r="Z38" s="996">
        <f t="shared" si="24"/>
        <v>0</v>
      </c>
      <c r="AA38" s="996">
        <f t="shared" si="24"/>
        <v>0</v>
      </c>
      <c r="AB38" s="996">
        <f t="shared" si="24"/>
        <v>349595400.00000012</v>
      </c>
      <c r="AC38" s="996">
        <f t="shared" si="24"/>
        <v>649301898</v>
      </c>
      <c r="AD38" s="996">
        <f t="shared" si="24"/>
        <v>733421934</v>
      </c>
      <c r="AE38" s="996">
        <f t="shared" si="24"/>
        <v>746960613</v>
      </c>
      <c r="AF38" s="996">
        <f t="shared" si="24"/>
        <v>776296621.79999995</v>
      </c>
      <c r="AG38" s="996">
        <f t="shared" si="24"/>
        <v>1019682333.6</v>
      </c>
      <c r="AH38" s="996">
        <f t="shared" si="24"/>
        <v>965509456.79999995</v>
      </c>
      <c r="AI38" s="996">
        <f t="shared" si="24"/>
        <v>942088341.60000002</v>
      </c>
      <c r="AJ38" s="996">
        <f t="shared" si="24"/>
        <v>843845520</v>
      </c>
      <c r="AK38" s="996">
        <f t="shared" si="24"/>
        <v>872133927</v>
      </c>
      <c r="AL38" s="996">
        <f t="shared" si="24"/>
        <v>912541707</v>
      </c>
      <c r="AM38" s="996">
        <f t="shared" si="24"/>
        <v>984645018</v>
      </c>
      <c r="AN38" s="996">
        <f t="shared" si="24"/>
        <v>930928231.79999995</v>
      </c>
      <c r="AO38" s="996">
        <f t="shared" si="24"/>
        <v>835579164.96599996</v>
      </c>
      <c r="AP38" s="996">
        <f t="shared" si="24"/>
        <v>892096471.71959996</v>
      </c>
      <c r="AQ38" s="996">
        <f t="shared" si="24"/>
        <v>1069382529.6499799</v>
      </c>
      <c r="AR38" s="996">
        <f t="shared" si="24"/>
        <v>994160455.93410003</v>
      </c>
      <c r="AS38" s="996">
        <f t="shared" si="24"/>
        <v>1087403724.02298</v>
      </c>
      <c r="AT38" s="996">
        <f t="shared" si="24"/>
        <v>895629183.71471977</v>
      </c>
      <c r="AU38" s="996">
        <f t="shared" si="24"/>
        <v>951435911.49515975</v>
      </c>
      <c r="AV38" s="996">
        <f t="shared" si="24"/>
        <v>744210485.69867957</v>
      </c>
      <c r="AW38" s="996">
        <f t="shared" si="24"/>
        <v>767620335.83507955</v>
      </c>
      <c r="AX38" s="996">
        <f t="shared" si="24"/>
        <v>694069585.01243949</v>
      </c>
      <c r="AY38" s="996">
        <f t="shared" si="24"/>
        <v>952042451.38547945</v>
      </c>
      <c r="AZ38" s="996">
        <f t="shared" si="24"/>
        <v>815281979.91117644</v>
      </c>
      <c r="BA38" s="996">
        <f t="shared" si="24"/>
        <v>917685400.71636724</v>
      </c>
      <c r="BB38" s="996">
        <f t="shared" si="24"/>
        <v>653105433.27838492</v>
      </c>
      <c r="BC38" s="996">
        <f t="shared" si="24"/>
        <v>820160630.04641163</v>
      </c>
      <c r="BD38" s="996">
        <f t="shared" si="24"/>
        <v>924656342.50902236</v>
      </c>
      <c r="BE38" s="996">
        <f t="shared" si="24"/>
        <v>1038027380.632888</v>
      </c>
      <c r="BF38" s="996">
        <f t="shared" si="24"/>
        <v>1033641723.4827855</v>
      </c>
      <c r="BG38" s="996">
        <f t="shared" si="24"/>
        <v>1131084016.7517266</v>
      </c>
      <c r="BH38" s="996">
        <f t="shared" si="24"/>
        <v>1095636323.9425507</v>
      </c>
      <c r="BI38" s="996">
        <f t="shared" si="24"/>
        <v>1111795342.7062678</v>
      </c>
      <c r="BJ38" s="996">
        <f t="shared" si="24"/>
        <v>1122586236.8069994</v>
      </c>
      <c r="BK38" s="996">
        <f t="shared" si="24"/>
        <v>1330021527.5782433</v>
      </c>
      <c r="BL38" s="997">
        <f t="shared" si="7"/>
        <v>32604263640.397041</v>
      </c>
    </row>
    <row r="39" spans="1:64" ht="15.6" x14ac:dyDescent="0.3">
      <c r="A39" s="807" t="s">
        <v>550</v>
      </c>
      <c r="C39" s="721"/>
      <c r="D39" s="1">
        <f>+C39+Cálculos!O389-Cálculos!O403</f>
        <v>0</v>
      </c>
      <c r="E39" s="1">
        <f>+D39+Cálculos!P389-Cálculos!P403</f>
        <v>0</v>
      </c>
      <c r="F39" s="1">
        <f>+E39+Cálculos!Q389-Cálculos!Q403</f>
        <v>0</v>
      </c>
      <c r="G39" s="1">
        <f>+F39+Cálculos!R389-Cálculos!R403</f>
        <v>0</v>
      </c>
      <c r="H39" s="1">
        <f>+G39+Cálculos!S389-Cálculos!S403</f>
        <v>0</v>
      </c>
      <c r="I39" s="1">
        <f>+H39+Cálculos!T389-Cálculos!T403</f>
        <v>0</v>
      </c>
      <c r="J39" s="1">
        <f>+I39+Cálculos!U389-Cálculos!U403</f>
        <v>0</v>
      </c>
      <c r="K39" s="1">
        <f>+J39+Cálculos!V389-Cálculos!V403</f>
        <v>0</v>
      </c>
      <c r="L39" s="1">
        <f>+K39+Cálculos!W389-Cálculos!W403</f>
        <v>0</v>
      </c>
      <c r="M39" s="1">
        <f>+L39+Cálculos!X389-Cálculos!X403</f>
        <v>0</v>
      </c>
      <c r="N39" s="1">
        <f>+M39+Cálculos!Y389-Cálculos!Y403</f>
        <v>0</v>
      </c>
      <c r="O39" s="1">
        <f>+N39+Cálculos!Z389-Cálculos!Z403</f>
        <v>0</v>
      </c>
      <c r="P39" s="1">
        <f>+O39+Cálculos!AA389-Cálculos!AA403</f>
        <v>0</v>
      </c>
      <c r="Q39" s="1">
        <f>+P39+Cálculos!AB389-Cálculos!AB403</f>
        <v>0</v>
      </c>
      <c r="R39" s="1">
        <f>+Q39+Cálculos!AC389-Cálculos!AC403</f>
        <v>0</v>
      </c>
      <c r="S39" s="1">
        <f>+R39+Cálculos!AD389-Cálculos!AD403</f>
        <v>0</v>
      </c>
      <c r="T39" s="1">
        <f>+S39+Cálculos!AE389-Cálculos!AE403</f>
        <v>0</v>
      </c>
      <c r="U39" s="1">
        <f>+T39+Cálculos!AF389-Cálculos!AF403</f>
        <v>0</v>
      </c>
      <c r="V39" s="1">
        <f>+U39+Cálculos!AG389-Cálculos!AG403</f>
        <v>0</v>
      </c>
      <c r="W39" s="1">
        <f>+V39+Cálculos!AH389-Cálculos!AH403</f>
        <v>0</v>
      </c>
      <c r="X39" s="1">
        <f>+W39+Cálculos!AI389-Cálculos!AI403</f>
        <v>0</v>
      </c>
      <c r="Y39" s="1">
        <f>+X39+Cálculos!AJ389-Cálculos!AJ403</f>
        <v>0</v>
      </c>
      <c r="Z39" s="1">
        <f>+Y39+Cálculos!AK389-Cálculos!AK403</f>
        <v>0</v>
      </c>
      <c r="AA39" s="1">
        <f>+Z39+Cálculos!AL389-Cálculos!AL403</f>
        <v>0</v>
      </c>
      <c r="AB39" s="1">
        <f>+AA39+Cálculos!AM389-Cálculos!AM403</f>
        <v>371910000.00000012</v>
      </c>
      <c r="AC39" s="1">
        <f>+AB39+Cálculos!AN389-Cálculos!AN403</f>
        <v>690746700</v>
      </c>
      <c r="AD39" s="1">
        <f>+AC39+Cálculos!AO389-Cálculos!AO403</f>
        <v>780236100</v>
      </c>
      <c r="AE39" s="1">
        <f>+AD39+Cálculos!AP389-Cálculos!AP403</f>
        <v>794638950</v>
      </c>
      <c r="AF39" s="1">
        <f>+AE39+Cálculos!AQ389-Cálculos!AQ403</f>
        <v>825847470</v>
      </c>
      <c r="AG39" s="1">
        <f>+AF39+Cálculos!AR389-Cálculos!AR403</f>
        <v>1084768440</v>
      </c>
      <c r="AH39" s="1">
        <f>+AG39+Cálculos!AS389-Cálculos!AS403</f>
        <v>1027137720</v>
      </c>
      <c r="AI39" s="1">
        <f>+AH39+Cálculos!AT389-Cálculos!AT403</f>
        <v>1002221640</v>
      </c>
      <c r="AJ39" s="1">
        <f>+AI39+Cálculos!AU389-Cálculos!AU403</f>
        <v>897708000</v>
      </c>
      <c r="AK39" s="1">
        <f>+AJ39+Cálculos!AV389-Cálculos!AV403</f>
        <v>927802050</v>
      </c>
      <c r="AL39" s="1">
        <f>+AK39+Cálculos!AW389-Cálculos!AW403</f>
        <v>970789050</v>
      </c>
      <c r="AM39" s="1">
        <f>+AL39+Cálculos!AX389-Cálculos!AX403</f>
        <v>1047494700</v>
      </c>
      <c r="AN39" s="1">
        <f>+AM39+Cálculos!AY389-Cálculos!AY403</f>
        <v>974793960</v>
      </c>
      <c r="AO39" s="1">
        <f>+AN39+Cálculos!AZ389-Cálculos!AZ403</f>
        <v>874952005.19999993</v>
      </c>
      <c r="AP39" s="1">
        <f>+AO39+Cálculos!BA389-Cálculos!BA403</f>
        <v>934132431.12</v>
      </c>
      <c r="AQ39" s="1">
        <f>+AP39+Cálculos!BB389-Cálculos!BB403</f>
        <v>1119772282.3559999</v>
      </c>
      <c r="AR39" s="1">
        <f>+AQ39+Cálculos!BC389-Cálculos!BC403</f>
        <v>1041005713.02</v>
      </c>
      <c r="AS39" s="1">
        <f>+AR39+Cálculos!BD389-Cálculos!BD403</f>
        <v>1138642642.9559999</v>
      </c>
      <c r="AT39" s="1">
        <f>+AS39+Cálculos!BE389-Cálculos!BE403</f>
        <v>937831605.98399973</v>
      </c>
      <c r="AU39" s="1">
        <f>+AT39+Cálculos!BF389-Cálculos!BF403</f>
        <v>996267970.15199971</v>
      </c>
      <c r="AV39" s="1">
        <f>+AU39+Cálculos!BG389-Cálculos!BG403</f>
        <v>779277995.49599957</v>
      </c>
      <c r="AW39" s="1">
        <f>+AV39+Cálculos!BH389-Cálculos!BH403</f>
        <v>803790927.5759995</v>
      </c>
      <c r="AX39" s="1">
        <f>+AW39+Cálculos!BI389-Cálculos!BI403</f>
        <v>726774434.56799948</v>
      </c>
      <c r="AY39" s="1">
        <f>+AX39+Cálculos!BJ389-Cálculos!BJ403</f>
        <v>996903090.45599937</v>
      </c>
      <c r="AZ39" s="1">
        <f>+AY39+Cálculos!BK389-Cálculos!BK403</f>
        <v>876647290.2270714</v>
      </c>
      <c r="BA39" s="1">
        <f>+AZ39+Cálculos!BL389-Cálculos!BL403</f>
        <v>986758495.39394331</v>
      </c>
      <c r="BB39" s="1">
        <f>+BA39+Cálculos!BM389-Cálculos!BM403</f>
        <v>702263906.75095153</v>
      </c>
      <c r="BC39" s="1">
        <f>+BB39+Cálculos!BN389-Cálculos!BN403</f>
        <v>881893150.58753943</v>
      </c>
      <c r="BD39" s="1">
        <f>+BC39+Cálculos!BO389-Cálculos!BO403</f>
        <v>994254131.73013163</v>
      </c>
      <c r="BE39" s="1">
        <f>+BD39+Cálculos!BP389-Cálculos!BP403</f>
        <v>1116158473.7988043</v>
      </c>
      <c r="BF39" s="1">
        <f>+BE39+Cálculos!BQ389-Cálculos!BQ403</f>
        <v>1111442713.4223499</v>
      </c>
      <c r="BG39" s="1">
        <f>+BF39+Cálculos!BR389-Cálculos!BR403</f>
        <v>1216219372.8513188</v>
      </c>
      <c r="BH39" s="1">
        <f>+BG39+Cálculos!BS389-Cálculos!BS403</f>
        <v>1178103574.1317749</v>
      </c>
      <c r="BI39" s="1">
        <f>+BH39+Cálculos!BT389-Cálculos!BT403</f>
        <v>1195478863.1250191</v>
      </c>
      <c r="BJ39" s="1">
        <f>+BI39+Cálculos!BU389-Cálculos!BU403</f>
        <v>1207081975.0612898</v>
      </c>
      <c r="BK39" s="1">
        <f>+BJ39+Cálculos!BV389-Cálculos!BV403</f>
        <v>1430130674.8153152</v>
      </c>
      <c r="BL39" s="990">
        <f t="shared" si="7"/>
        <v>34641878500.77951</v>
      </c>
    </row>
    <row r="40" spans="1:64" ht="15.6" x14ac:dyDescent="0.3">
      <c r="A40" s="807" t="s">
        <v>551</v>
      </c>
      <c r="C40" s="721"/>
      <c r="D40" s="1">
        <f>+Cálculos!O421</f>
        <v>0</v>
      </c>
      <c r="E40" s="1">
        <f>+Cálculos!P421</f>
        <v>0</v>
      </c>
      <c r="F40" s="1">
        <f>+Cálculos!Q421</f>
        <v>0</v>
      </c>
      <c r="G40" s="1">
        <f>+Cálculos!R421</f>
        <v>0</v>
      </c>
      <c r="H40" s="1">
        <f>+Cálculos!S421</f>
        <v>0</v>
      </c>
      <c r="I40" s="1">
        <f>+Cálculos!T421</f>
        <v>0</v>
      </c>
      <c r="J40" s="1">
        <f>+Cálculos!U421</f>
        <v>0</v>
      </c>
      <c r="K40" s="1">
        <f>+Cálculos!V421</f>
        <v>0</v>
      </c>
      <c r="L40" s="1">
        <f>+Cálculos!W421</f>
        <v>0</v>
      </c>
      <c r="M40" s="1">
        <f>+Cálculos!X421</f>
        <v>0</v>
      </c>
      <c r="N40" s="1">
        <f>+Cálculos!Y421</f>
        <v>0</v>
      </c>
      <c r="O40" s="1">
        <f>+Cálculos!Z421</f>
        <v>0</v>
      </c>
      <c r="P40" s="1">
        <f>+Cálculos!AA421</f>
        <v>0</v>
      </c>
      <c r="Q40" s="1">
        <f>+Cálculos!AB421</f>
        <v>0</v>
      </c>
      <c r="R40" s="1">
        <f>+Cálculos!AC421</f>
        <v>0</v>
      </c>
      <c r="S40" s="1">
        <f>+Cálculos!AD421</f>
        <v>0</v>
      </c>
      <c r="T40" s="1">
        <f>+Cálculos!AE421</f>
        <v>0</v>
      </c>
      <c r="U40" s="1">
        <f>+Cálculos!AF421</f>
        <v>0</v>
      </c>
      <c r="V40" s="1">
        <f>+Cálculos!AG421</f>
        <v>0</v>
      </c>
      <c r="W40" s="1">
        <f>+Cálculos!AH421</f>
        <v>0</v>
      </c>
      <c r="X40" s="1">
        <f>+Cálculos!AI421</f>
        <v>0</v>
      </c>
      <c r="Y40" s="1">
        <f>+Cálculos!AJ421</f>
        <v>0</v>
      </c>
      <c r="Z40" s="1">
        <f>+Cálculos!AK421</f>
        <v>0</v>
      </c>
      <c r="AA40" s="1">
        <f>+Cálculos!AL421</f>
        <v>0</v>
      </c>
      <c r="AB40" s="1">
        <f>+Cálculos!AM421</f>
        <v>22314600.000000007</v>
      </c>
      <c r="AC40" s="1">
        <f>+Cálculos!AN421</f>
        <v>41444802</v>
      </c>
      <c r="AD40" s="1">
        <f>+Cálculos!AO421</f>
        <v>46814166</v>
      </c>
      <c r="AE40" s="1">
        <f>+Cálculos!AP421</f>
        <v>47678337</v>
      </c>
      <c r="AF40" s="1">
        <f>+Cálculos!AQ421</f>
        <v>49550848.199999996</v>
      </c>
      <c r="AG40" s="1">
        <f>+Cálculos!AR421</f>
        <v>65086106.399999999</v>
      </c>
      <c r="AH40" s="1">
        <f>+Cálculos!AS421</f>
        <v>61628263.199999996</v>
      </c>
      <c r="AI40" s="1">
        <f>+Cálculos!AT421</f>
        <v>60133298.399999999</v>
      </c>
      <c r="AJ40" s="1">
        <f>+Cálculos!AU421</f>
        <v>53862480</v>
      </c>
      <c r="AK40" s="1">
        <f>+Cálculos!AV421</f>
        <v>55668123</v>
      </c>
      <c r="AL40" s="1">
        <f>+Cálculos!AW421</f>
        <v>58247343</v>
      </c>
      <c r="AM40" s="1">
        <f>+Cálculos!AX421</f>
        <v>62849682</v>
      </c>
      <c r="AN40" s="1">
        <f>+Cálculos!AY421</f>
        <v>43865728.199999996</v>
      </c>
      <c r="AO40" s="1">
        <f>+Cálculos!AZ421</f>
        <v>39372840.233999997</v>
      </c>
      <c r="AP40" s="1">
        <f>+Cálculos!BA421</f>
        <v>42035959.400399998</v>
      </c>
      <c r="AQ40" s="1">
        <f>+Cálculos!BB421</f>
        <v>50389752.706019998</v>
      </c>
      <c r="AR40" s="1">
        <f>+Cálculos!BC421</f>
        <v>46845257.085899994</v>
      </c>
      <c r="AS40" s="1">
        <f>+Cálculos!BD421</f>
        <v>51238918.933019988</v>
      </c>
      <c r="AT40" s="1">
        <f>+Cálculos!BE421</f>
        <v>42202422.269279987</v>
      </c>
      <c r="AU40" s="1">
        <f>+Cálculos!BF421</f>
        <v>44832058.656839982</v>
      </c>
      <c r="AV40" s="1">
        <f>+Cálculos!BG421</f>
        <v>35067509.797319978</v>
      </c>
      <c r="AW40" s="1">
        <f>+Cálculos!BH421</f>
        <v>36170591.740919977</v>
      </c>
      <c r="AX40" s="1">
        <f>+Cálculos!BI421</f>
        <v>32704849.555559974</v>
      </c>
      <c r="AY40" s="1">
        <f>+Cálculos!BJ421</f>
        <v>44860639.070519969</v>
      </c>
      <c r="AZ40" s="1">
        <f>+Cálculos!BK421</f>
        <v>61365310.315895006</v>
      </c>
      <c r="BA40" s="1">
        <f>+Cálculos!BL421</f>
        <v>69073094.677576035</v>
      </c>
      <c r="BB40" s="1">
        <f>+Cálculos!BM421</f>
        <v>49158473.472566612</v>
      </c>
      <c r="BC40" s="1">
        <f>+Cálculos!BN421</f>
        <v>61732520.541127764</v>
      </c>
      <c r="BD40" s="1">
        <f>+Cálculos!BO421</f>
        <v>69597789.221109226</v>
      </c>
      <c r="BE40" s="1">
        <f>+Cálculos!BP421</f>
        <v>78131093.165916309</v>
      </c>
      <c r="BF40" s="1">
        <f>+Cálculos!BQ421</f>
        <v>77800989.939564496</v>
      </c>
      <c r="BG40" s="1">
        <f>+Cálculos!BR421</f>
        <v>85135356.099592328</v>
      </c>
      <c r="BH40" s="1">
        <f>+Cálculos!BS421</f>
        <v>82467250.189224258</v>
      </c>
      <c r="BI40" s="1">
        <f>+Cálculos!BT421</f>
        <v>83683520.418751344</v>
      </c>
      <c r="BJ40" s="1">
        <f>+Cálculos!BU421</f>
        <v>84495738.254290298</v>
      </c>
      <c r="BK40" s="1">
        <f>+Cálculos!BV421</f>
        <v>100109147.23707208</v>
      </c>
      <c r="BL40" s="990">
        <f t="shared" si="7"/>
        <v>2037614860.3824651</v>
      </c>
    </row>
    <row r="41" spans="1:64" ht="16.2" thickBot="1" x14ac:dyDescent="0.35">
      <c r="A41" s="807"/>
      <c r="C41" s="72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990"/>
    </row>
    <row r="42" spans="1:64" ht="16.2" thickBot="1" x14ac:dyDescent="0.35">
      <c r="A42" s="708" t="s">
        <v>554</v>
      </c>
      <c r="C42" s="717">
        <f t="shared" ref="C42" si="25">+C44+C51+C57</f>
        <v>1005841431.7059785</v>
      </c>
      <c r="D42" s="993">
        <f>+D44+D51+D57</f>
        <v>1821928837.3768129</v>
      </c>
      <c r="E42" s="993">
        <f t="shared" ref="E42:BK42" si="26">+E44+E51+E57</f>
        <v>2147615565.4487</v>
      </c>
      <c r="F42" s="993">
        <f t="shared" si="26"/>
        <v>2432765269.0679708</v>
      </c>
      <c r="G42" s="993">
        <f t="shared" si="26"/>
        <v>2442467401.7912207</v>
      </c>
      <c r="H42" s="993">
        <f t="shared" si="26"/>
        <v>3588011732.5213566</v>
      </c>
      <c r="I42" s="993">
        <f t="shared" si="26"/>
        <v>5157775427.9342966</v>
      </c>
      <c r="J42" s="993">
        <f t="shared" si="26"/>
        <v>4159903201.5125661</v>
      </c>
      <c r="K42" s="993">
        <f t="shared" si="26"/>
        <v>3293006821.1085329</v>
      </c>
      <c r="L42" s="993">
        <f t="shared" si="26"/>
        <v>3467986099.418211</v>
      </c>
      <c r="M42" s="993">
        <f t="shared" si="26"/>
        <v>3804535875.1130085</v>
      </c>
      <c r="N42" s="993">
        <f t="shared" si="26"/>
        <v>3873403414.8111162</v>
      </c>
      <c r="O42" s="993">
        <f t="shared" si="26"/>
        <v>5957393992.5998564</v>
      </c>
      <c r="P42" s="993">
        <f t="shared" si="26"/>
        <v>5059022864.657238</v>
      </c>
      <c r="Q42" s="993">
        <f t="shared" si="26"/>
        <v>4239409793.6060815</v>
      </c>
      <c r="R42" s="993">
        <f t="shared" si="26"/>
        <v>3868142637.0910316</v>
      </c>
      <c r="S42" s="993">
        <f t="shared" si="26"/>
        <v>3646036640.5746765</v>
      </c>
      <c r="T42" s="993">
        <f t="shared" si="26"/>
        <v>4430805980.8780956</v>
      </c>
      <c r="U42" s="993">
        <f t="shared" si="26"/>
        <v>5538114564.9752674</v>
      </c>
      <c r="V42" s="993">
        <f t="shared" si="26"/>
        <v>4593554132.6553068</v>
      </c>
      <c r="W42" s="993">
        <f t="shared" si="26"/>
        <v>3884825951.6349306</v>
      </c>
      <c r="X42" s="993">
        <f t="shared" si="26"/>
        <v>4091717402.2991962</v>
      </c>
      <c r="Y42" s="993">
        <f t="shared" si="26"/>
        <v>4505779128.1413994</v>
      </c>
      <c r="Z42" s="993">
        <f t="shared" si="26"/>
        <v>4802476707.9210224</v>
      </c>
      <c r="AA42" s="993">
        <f t="shared" si="26"/>
        <v>7152787179.9863338</v>
      </c>
      <c r="AB42" s="993">
        <f t="shared" si="26"/>
        <v>5664044334.8283138</v>
      </c>
      <c r="AC42" s="993">
        <f t="shared" si="26"/>
        <v>4733007184.7456169</v>
      </c>
      <c r="AD42" s="993">
        <f t="shared" si="26"/>
        <v>4144862771.3430867</v>
      </c>
      <c r="AE42" s="993">
        <f t="shared" si="26"/>
        <v>3943955900.3552437</v>
      </c>
      <c r="AF42" s="993">
        <f t="shared" si="26"/>
        <v>4862032881.5533857</v>
      </c>
      <c r="AG42" s="993">
        <f t="shared" si="26"/>
        <v>6599928103.6336384</v>
      </c>
      <c r="AH42" s="993">
        <f t="shared" si="26"/>
        <v>5429262900.4083443</v>
      </c>
      <c r="AI42" s="993">
        <f t="shared" si="26"/>
        <v>4538504564.2629023</v>
      </c>
      <c r="AJ42" s="993">
        <f t="shared" si="26"/>
        <v>4595389618.0756741</v>
      </c>
      <c r="AK42" s="993">
        <f t="shared" si="26"/>
        <v>4941374531.4156189</v>
      </c>
      <c r="AL42" s="993">
        <f t="shared" si="26"/>
        <v>5021381522.1888628</v>
      </c>
      <c r="AM42" s="993">
        <f t="shared" si="26"/>
        <v>7795852610.6980133</v>
      </c>
      <c r="AN42" s="993">
        <f t="shared" si="26"/>
        <v>6322908549.0680676</v>
      </c>
      <c r="AO42" s="993">
        <f t="shared" si="26"/>
        <v>5551483010.8368883</v>
      </c>
      <c r="AP42" s="993">
        <f t="shared" si="26"/>
        <v>4867932739.37924</v>
      </c>
      <c r="AQ42" s="993">
        <f t="shared" si="26"/>
        <v>4639039512.6645432</v>
      </c>
      <c r="AR42" s="993">
        <f t="shared" si="26"/>
        <v>5463929353.6312342</v>
      </c>
      <c r="AS42" s="993">
        <f t="shared" si="26"/>
        <v>7062317436.8934002</v>
      </c>
      <c r="AT42" s="993">
        <f t="shared" si="26"/>
        <v>5903846598.1569653</v>
      </c>
      <c r="AU42" s="993">
        <f t="shared" si="26"/>
        <v>4947064356.7115564</v>
      </c>
      <c r="AV42" s="993">
        <f t="shared" si="26"/>
        <v>4872891533.0034809</v>
      </c>
      <c r="AW42" s="993">
        <f t="shared" si="26"/>
        <v>5318205070.751812</v>
      </c>
      <c r="AX42" s="993">
        <f t="shared" si="26"/>
        <v>5469175304.1017075</v>
      </c>
      <c r="AY42" s="993">
        <f t="shared" si="26"/>
        <v>8802081052.9395924</v>
      </c>
      <c r="AZ42" s="993">
        <f t="shared" si="26"/>
        <v>7148100492.5242243</v>
      </c>
      <c r="BA42" s="993">
        <f t="shared" si="26"/>
        <v>6215889365.6818428</v>
      </c>
      <c r="BB42" s="993">
        <f t="shared" si="26"/>
        <v>5393846024.9608068</v>
      </c>
      <c r="BC42" s="993">
        <f t="shared" si="26"/>
        <v>5073150586.3781738</v>
      </c>
      <c r="BD42" s="993">
        <f t="shared" si="26"/>
        <v>6009719636.3961744</v>
      </c>
      <c r="BE42" s="993">
        <f t="shared" si="26"/>
        <v>7631296555.3882389</v>
      </c>
      <c r="BF42" s="993">
        <f t="shared" si="26"/>
        <v>6376845395.3846989</v>
      </c>
      <c r="BG42" s="993">
        <f t="shared" si="26"/>
        <v>5399547810.411026</v>
      </c>
      <c r="BH42" s="993">
        <f t="shared" si="26"/>
        <v>5548086427.8773546</v>
      </c>
      <c r="BI42" s="993">
        <f t="shared" si="26"/>
        <v>6181922353.8815002</v>
      </c>
      <c r="BJ42" s="993">
        <f t="shared" si="26"/>
        <v>6353768415.1506147</v>
      </c>
      <c r="BK42" s="993">
        <f t="shared" si="26"/>
        <v>9696433831.7044926</v>
      </c>
      <c r="BL42" s="990">
        <f>+SUM(C42:BK42)</f>
        <v>307484386392.21655</v>
      </c>
    </row>
    <row r="43" spans="1:64" ht="15.6" x14ac:dyDescent="0.3">
      <c r="A43" s="809"/>
      <c r="C43" s="72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990"/>
    </row>
    <row r="44" spans="1:64" ht="16.2" thickBot="1" x14ac:dyDescent="0.35">
      <c r="A44" s="985" t="s">
        <v>555</v>
      </c>
      <c r="C44" s="1252">
        <f t="shared" ref="C44" si="27">+C45+C46+C47+C48+C49</f>
        <v>302792179.68115938</v>
      </c>
      <c r="D44" s="996">
        <f>+D45+D46+D47+D48+D49</f>
        <v>392012389.15192872</v>
      </c>
      <c r="E44" s="996">
        <f t="shared" ref="E44:BK44" si="28">+E45+E46+E47+E48+E49</f>
        <v>377897156.07087409</v>
      </c>
      <c r="F44" s="996">
        <f t="shared" si="28"/>
        <v>434381403.18011087</v>
      </c>
      <c r="G44" s="996">
        <f t="shared" si="28"/>
        <v>396331405.84241593</v>
      </c>
      <c r="H44" s="996">
        <f t="shared" si="28"/>
        <v>933970711.61578763</v>
      </c>
      <c r="I44" s="996">
        <f t="shared" si="28"/>
        <v>1579429206.6023974</v>
      </c>
      <c r="J44" s="996">
        <f t="shared" si="28"/>
        <v>911052706.37266207</v>
      </c>
      <c r="K44" s="996">
        <f t="shared" si="28"/>
        <v>636199492.19990432</v>
      </c>
      <c r="L44" s="996">
        <f t="shared" si="28"/>
        <v>761092259.17914557</v>
      </c>
      <c r="M44" s="996">
        <f t="shared" si="28"/>
        <v>885022959.80001175</v>
      </c>
      <c r="N44" s="996">
        <f t="shared" si="28"/>
        <v>850945651.1686697</v>
      </c>
      <c r="O44" s="996">
        <f t="shared" si="28"/>
        <v>1773790228.596446</v>
      </c>
      <c r="P44" s="996">
        <f t="shared" si="28"/>
        <v>1478796995.2868681</v>
      </c>
      <c r="Q44" s="996">
        <f t="shared" si="28"/>
        <v>1088112546.5418987</v>
      </c>
      <c r="R44" s="996">
        <f t="shared" si="28"/>
        <v>851426551.0013392</v>
      </c>
      <c r="S44" s="996">
        <f t="shared" si="28"/>
        <v>794465807.85310531</v>
      </c>
      <c r="T44" s="996">
        <f t="shared" si="28"/>
        <v>1029762714.0158906</v>
      </c>
      <c r="U44" s="996">
        <f t="shared" si="28"/>
        <v>1351397756.5714254</v>
      </c>
      <c r="V44" s="996">
        <f t="shared" si="28"/>
        <v>790926815.20947397</v>
      </c>
      <c r="W44" s="996">
        <f t="shared" si="28"/>
        <v>658760472.64262295</v>
      </c>
      <c r="X44" s="996">
        <f t="shared" si="28"/>
        <v>800876437.27254105</v>
      </c>
      <c r="Y44" s="996">
        <f t="shared" si="28"/>
        <v>958173682.36488605</v>
      </c>
      <c r="Z44" s="996">
        <f t="shared" si="28"/>
        <v>1054000324.2849567</v>
      </c>
      <c r="AA44" s="996">
        <f t="shared" si="28"/>
        <v>2020796501.320502</v>
      </c>
      <c r="AB44" s="996">
        <f t="shared" si="28"/>
        <v>1660359579.2793002</v>
      </c>
      <c r="AC44" s="996">
        <f t="shared" si="28"/>
        <v>1224467207.4759896</v>
      </c>
      <c r="AD44" s="996">
        <f t="shared" si="28"/>
        <v>924381792.23557913</v>
      </c>
      <c r="AE44" s="996">
        <f t="shared" si="28"/>
        <v>862052656.131724</v>
      </c>
      <c r="AF44" s="996">
        <f t="shared" si="28"/>
        <v>1211999931.0997937</v>
      </c>
      <c r="AG44" s="996">
        <f t="shared" si="28"/>
        <v>1958552142.7103693</v>
      </c>
      <c r="AH44" s="996">
        <f t="shared" si="28"/>
        <v>1177422281.6136651</v>
      </c>
      <c r="AI44" s="996">
        <f t="shared" si="28"/>
        <v>916313168.06022012</v>
      </c>
      <c r="AJ44" s="996">
        <f t="shared" si="28"/>
        <v>971166771.7215538</v>
      </c>
      <c r="AK44" s="996">
        <f t="shared" si="28"/>
        <v>1095164215.7776275</v>
      </c>
      <c r="AL44" s="996">
        <f t="shared" si="28"/>
        <v>1078616965.0977046</v>
      </c>
      <c r="AM44" s="996">
        <f t="shared" si="28"/>
        <v>2399016466.5894508</v>
      </c>
      <c r="AN44" s="996">
        <f t="shared" si="28"/>
        <v>2057465024.706681</v>
      </c>
      <c r="AO44" s="996">
        <f t="shared" si="28"/>
        <v>1729841030.9481683</v>
      </c>
      <c r="AP44" s="996">
        <f t="shared" si="28"/>
        <v>1240300916.2863505</v>
      </c>
      <c r="AQ44" s="996">
        <f t="shared" si="28"/>
        <v>1110686930.0807905</v>
      </c>
      <c r="AR44" s="996">
        <f t="shared" si="28"/>
        <v>1322973155.5553656</v>
      </c>
      <c r="AS44" s="996">
        <f t="shared" si="28"/>
        <v>1951806544.6156645</v>
      </c>
      <c r="AT44" s="996">
        <f t="shared" si="28"/>
        <v>1207507589.5887859</v>
      </c>
      <c r="AU44" s="996">
        <f t="shared" si="28"/>
        <v>904528343.83787858</v>
      </c>
      <c r="AV44" s="996">
        <f t="shared" si="28"/>
        <v>868293050.99316883</v>
      </c>
      <c r="AW44" s="996">
        <f t="shared" si="28"/>
        <v>1069883826.2574992</v>
      </c>
      <c r="AX44" s="996">
        <f t="shared" si="28"/>
        <v>1086988991.6081014</v>
      </c>
      <c r="AY44" s="996">
        <f t="shared" si="28"/>
        <v>2735448096.5678296</v>
      </c>
      <c r="AZ44" s="996">
        <f t="shared" si="28"/>
        <v>2392002262.8585191</v>
      </c>
      <c r="BA44" s="996">
        <f t="shared" si="28"/>
        <v>1951621356.5346394</v>
      </c>
      <c r="BB44" s="996">
        <f t="shared" si="28"/>
        <v>1341846470.0151834</v>
      </c>
      <c r="BC44" s="996">
        <f t="shared" si="28"/>
        <v>1172963706.4404249</v>
      </c>
      <c r="BD44" s="996">
        <f t="shared" si="28"/>
        <v>1463243670.4944148</v>
      </c>
      <c r="BE44" s="996">
        <f t="shared" si="28"/>
        <v>2067553508.8886082</v>
      </c>
      <c r="BF44" s="996">
        <f t="shared" si="28"/>
        <v>1278946115.0982428</v>
      </c>
      <c r="BG44" s="996">
        <f t="shared" si="28"/>
        <v>985249058.97977364</v>
      </c>
      <c r="BH44" s="996">
        <f t="shared" si="28"/>
        <v>1110009430.5481014</v>
      </c>
      <c r="BI44" s="996">
        <f t="shared" si="28"/>
        <v>1412760972.9312816</v>
      </c>
      <c r="BJ44" s="996">
        <f t="shared" si="28"/>
        <v>1408430269.0883119</v>
      </c>
      <c r="BK44" s="996">
        <f t="shared" si="28"/>
        <v>3015443883.658061</v>
      </c>
      <c r="BL44" s="997">
        <f t="shared" si="7"/>
        <v>75477721738.201859</v>
      </c>
    </row>
    <row r="45" spans="1:64" ht="15.6" x14ac:dyDescent="0.3">
      <c r="A45" s="811" t="s">
        <v>556</v>
      </c>
      <c r="C45" s="721">
        <v>61478801.347826086</v>
      </c>
      <c r="D45" s="1">
        <f>+C45+Cálculos!O619-Cálculos!O1415-Cálculos!O1416-Cálculos!O1417</f>
        <v>41839140.059146553</v>
      </c>
      <c r="E45" s="1">
        <f>+D45+Cálculos!P619-Cálculos!P1415-Cálculos!P1416-Cálculos!P1417</f>
        <v>50025003.34890835</v>
      </c>
      <c r="F45" s="1">
        <f>+E45+Cálculos!Q619-Cálculos!Q1415-Cálculos!Q1416-Cálculos!Q1417</f>
        <v>87498775.117212757</v>
      </c>
      <c r="G45" s="1">
        <f>+F45+Cálculos!R619-Cálculos!R1415-Cálculos!R1416-Cálculos!R1417</f>
        <v>55539416.964216724</v>
      </c>
      <c r="H45" s="1">
        <f>+G45+Cálculos!S619-Cálculos!S1415-Cálculos!S1416-Cálculos!S1417</f>
        <v>242728821.96797085</v>
      </c>
      <c r="I45" s="1">
        <f>+H45+Cálculos!T619-Cálculos!T1415-Cálculos!T1416-Cálculos!T1417</f>
        <v>419478799.84533787</v>
      </c>
      <c r="J45" s="1">
        <f>+I45+Cálculos!U619-Cálculos!U1415-Cálculos!U1416-Cálculos!U1417</f>
        <v>278700902.45503652</v>
      </c>
      <c r="K45" s="1">
        <f>+J45+Cálculos!V619-Cálculos!V1415-Cálculos!V1416-Cálculos!V1417</f>
        <v>237226093.43981218</v>
      </c>
      <c r="L45" s="1">
        <f>+K45+Cálculos!W619-Cálculos!W1415-Cálculos!W1416-Cálculos!W1417</f>
        <v>206146546.66626853</v>
      </c>
      <c r="M45" s="1">
        <f>+L45+Cálculos!X619-Cálculos!X1415-Cálculos!X1416-Cálculos!X1417</f>
        <v>213025885.98550969</v>
      </c>
      <c r="N45" s="1">
        <f>+M45+Cálculos!Y619-Cálculos!Y1415-Cálculos!Y1416-Cálculos!Y1417</f>
        <v>203469436.95012537</v>
      </c>
      <c r="O45" s="1">
        <f>+N45+Cálculos!Z619-Cálculos!Z1415-Cálculos!Z1416-Cálculos!Z1417</f>
        <v>535477660.1011734</v>
      </c>
      <c r="P45" s="1">
        <f>+O45+Cálculos!AA619-Cálculos!AA1415-Cálculos!AA1416-Cálculos!AA1417</f>
        <v>493852486.34976339</v>
      </c>
      <c r="Q45" s="1">
        <f>+P45+Cálculos!AB619-Cálculos!AB1415-Cálculos!AB1416-Cálculos!AB1417</f>
        <v>446265262.70698857</v>
      </c>
      <c r="R45" s="1">
        <f>+Q45+Cálculos!AC619-Cálculos!AC1415-Cálculos!AC1416-Cálculos!AC1417</f>
        <v>358950200.4037717</v>
      </c>
      <c r="S45" s="1">
        <f>+R45+Cálculos!AD619-Cálculos!AD1415-Cálculos!AD1416-Cálculos!AD1417</f>
        <v>314548133.94990349</v>
      </c>
      <c r="T45" s="1">
        <f>+S45+Cálculos!AE619-Cálculos!AE1415-Cálculos!AE1416-Cálculos!AE1417</f>
        <v>268119829.47069991</v>
      </c>
      <c r="U45" s="1">
        <f>+T45+Cálculos!AF619-Cálculos!AF1415-Cálculos!AF1416-Cálculos!AF1417</f>
        <v>322777590.8133831</v>
      </c>
      <c r="V45" s="1">
        <f>+U45+Cálculos!AG619-Cálculos!AG1415-Cálculos!AG1416-Cálculos!AG1417</f>
        <v>214757369.03265017</v>
      </c>
      <c r="W45" s="1">
        <f>+V45+Cálculos!AH619-Cálculos!AH1415-Cálculos!AH1416-Cálculos!AH1417</f>
        <v>184001016.38394734</v>
      </c>
      <c r="X45" s="1">
        <f>+W45+Cálculos!AI619-Cálculos!AI1415-Cálculos!AI1416-Cálculos!AI1417</f>
        <v>159273435.43729484</v>
      </c>
      <c r="Y45" s="1">
        <f>+X45+Cálculos!AJ619-Cálculos!AJ1415-Cálculos!AJ1416-Cálculos!AJ1417</f>
        <v>177050538.81561935</v>
      </c>
      <c r="Z45" s="1">
        <f>+Y45+Cálculos!AK619-Cálculos!AK1415-Cálculos!AK1416-Cálculos!AK1417</f>
        <v>265171094.57903466</v>
      </c>
      <c r="AA45" s="1">
        <f>+Z45+Cálculos!AL619-Cálculos!AL1415-Cálculos!AL1416-Cálculos!AL1417</f>
        <v>570533866.30380309</v>
      </c>
      <c r="AB45" s="1">
        <f>+AA45+Cálculos!AM619-Cálculos!AM1415-Cálculos!AM1416-Cálculos!AM1417</f>
        <v>528356734.56678802</v>
      </c>
      <c r="AC45" s="1">
        <f>+AB45+Cálculos!AN619-Cálculos!AN1415-Cálculos!AN1416-Cálculos!AN1417</f>
        <v>465418356.43624842</v>
      </c>
      <c r="AD45" s="1">
        <f>+AC45+Cálculos!AO619-Cálculos!AO1415-Cálculos!AO1416-Cálculos!AO1417</f>
        <v>387342333.65679842</v>
      </c>
      <c r="AE45" s="1">
        <f>+AD45+Cálculos!AP619-Cálculos!AP1415-Cálculos!AP1416-Cálculos!AP1417</f>
        <v>325121748.19314247</v>
      </c>
      <c r="AF45" s="1">
        <f>+AE45+Cálculos!AQ619-Cálculos!AQ1415-Cálculos!AQ1416-Cálculos!AQ1417</f>
        <v>310103587.0920974</v>
      </c>
      <c r="AG45" s="1">
        <f>+AF45+Cálculos!AR619-Cálculos!AR1415-Cálculos!AR1416-Cálculos!AR1417</f>
        <v>544443154.82828236</v>
      </c>
      <c r="AH45" s="1">
        <f>+AG45+Cálculos!AS619-Cálculos!AS1415-Cálculos!AS1416-Cálculos!AS1417</f>
        <v>370424703.33449334</v>
      </c>
      <c r="AI45" s="1">
        <f>+AH45+Cálculos!AT619-Cálculos!AT1415-Cálculos!AT1416-Cálculos!AT1417</f>
        <v>306096988.89571244</v>
      </c>
      <c r="AJ45" s="1">
        <f>+AI45+Cálculos!AU619-Cálculos!AU1415-Cálculos!AU1416-Cálculos!AU1417</f>
        <v>261345889.6183376</v>
      </c>
      <c r="AK45" s="1">
        <f>+AJ45+Cálculos!AV619-Cálculos!AV1415-Cálculos!AV1416-Cálculos!AV1417</f>
        <v>245593751.84169763</v>
      </c>
      <c r="AL45" s="1">
        <f>+AK45+Cálculos!AW619-Cálculos!AW1415-Cálculos!AW1416-Cálculos!AW1417</f>
        <v>290582080.45326006</v>
      </c>
      <c r="AM45" s="1">
        <f>+AL45+Cálculos!AX619-Cálculos!AX1415-Cálculos!AX1416-Cálculos!AX1417</f>
        <v>824952760.42913687</v>
      </c>
      <c r="AN45" s="1">
        <f>+AM45+Cálculos!AY619-Cálculos!AY1415-Cálculos!AY1416-Cálculos!AY1417</f>
        <v>771460832.81504512</v>
      </c>
      <c r="AO45" s="1">
        <f>+AN45+Cálculos!AZ619-Cálculos!AZ1415-Cálculos!AZ1416-Cálculos!AZ1417</f>
        <v>695947244.24018979</v>
      </c>
      <c r="AP45" s="1">
        <f>+AO45+Cálculos!BA619-Cálculos!BA1415-Cálculos!BA1416-Cálculos!BA1417</f>
        <v>588565929.97737622</v>
      </c>
      <c r="AQ45" s="1">
        <f>+AP45+Cálculos!BB619-Cálculos!BB1415-Cálculos!BB1416-Cálculos!BB1417</f>
        <v>511775482.0193454</v>
      </c>
      <c r="AR45" s="1">
        <f>+AQ45+Cálculos!BC619-Cálculos!BC1415-Cálculos!BC1416-Cálculos!BC1417</f>
        <v>383003989.62764472</v>
      </c>
      <c r="AS45" s="1">
        <f>+AR45+Cálculos!BD619-Cálculos!BD1415-Cálculos!BD1416-Cálculos!BD1417</f>
        <v>558994404.65402043</v>
      </c>
      <c r="AT45" s="1">
        <f>+AS45+Cálculos!BE619-Cálculos!BE1415-Cálculos!BE1416-Cálculos!BE1417</f>
        <v>390068193.87881285</v>
      </c>
      <c r="AU45" s="1">
        <f>+AT45+Cálculos!BF619-Cálculos!BF1415-Cálculos!BF1416-Cálculos!BF1417</f>
        <v>330526455.52669275</v>
      </c>
      <c r="AV45" s="1">
        <f>+AU45+Cálculos!BG619-Cálculos!BG1415-Cálculos!BG1416-Cálculos!BG1417</f>
        <v>233086429.46183786</v>
      </c>
      <c r="AW45" s="1">
        <f>+AV45+Cálculos!BH619-Cálculos!BH1415-Cálculos!BH1416-Cálculos!BH1417</f>
        <v>257029048.44077587</v>
      </c>
      <c r="AX45" s="1">
        <f>+AW45+Cálculos!BI619-Cálculos!BI1415-Cálculos!BI1416-Cálculos!BI1417</f>
        <v>283145513.49099571</v>
      </c>
      <c r="AY45" s="1">
        <f>+AX45+Cálculos!BJ619-Cálculos!BJ1415-Cálculos!BJ1416-Cálculos!BJ1417</f>
        <v>812841245.59853196</v>
      </c>
      <c r="AZ45" s="1">
        <f>+AY45+Cálculos!BK619-Cálculos!BK1415-Cálculos!BK1416-Cálculos!BK1417</f>
        <v>777323649.40753126</v>
      </c>
      <c r="BA45" s="1">
        <f>+AZ45+Cálculos!BL619-Cálculos!BL1415-Cálculos!BL1416-Cálculos!BL1417</f>
        <v>697792494.22592652</v>
      </c>
      <c r="BB45" s="1">
        <f>+BA45+Cálculos!BM619-Cálculos!BM1415-Cálculos!BM1416-Cálculos!BM1417</f>
        <v>583084602.79901326</v>
      </c>
      <c r="BC45" s="1">
        <f>+BB45+Cálculos!BN619-Cálculos!BN1415-Cálculos!BN1416-Cálculos!BN1417</f>
        <v>504124229.8997969</v>
      </c>
      <c r="BD45" s="1">
        <f>+BC45+Cálculos!BO619-Cálculos!BO1415-Cálculos!BO1416-Cálculos!BO1417</f>
        <v>399791595.13758892</v>
      </c>
      <c r="BE45" s="1">
        <f>+BD45+Cálculos!BP619-Cálculos!BP1415-Cálculos!BP1416-Cálculos!BP1417</f>
        <v>550841808.65481579</v>
      </c>
      <c r="BF45" s="1">
        <f>+BE45+Cálculos!BQ619-Cálculos!BQ1415-Cálculos!BQ1416-Cálculos!BQ1417</f>
        <v>386156081.18668652</v>
      </c>
      <c r="BG45" s="1">
        <f>+BF45+Cálculos!BR619-Cálculos!BR1415-Cálculos!BR1416-Cálculos!BR1417</f>
        <v>325605356.73788887</v>
      </c>
      <c r="BH45" s="1">
        <f>+BG45+Cálculos!BS619-Cálculos!BS1415-Cálculos!BS1416-Cálculos!BS1417</f>
        <v>273325537.92814416</v>
      </c>
      <c r="BI45" s="1">
        <f>+BH45+Cálculos!BT619-Cálculos!BT1415-Cálculos!BT1416-Cálculos!BT1417</f>
        <v>356990267.819543</v>
      </c>
      <c r="BJ45" s="1">
        <f>+BI45+Cálculos!BU619-Cálculos!BU1415-Cálculos!BU1416-Cálculos!BU1417</f>
        <v>402520819.4275322</v>
      </c>
      <c r="BK45" s="1">
        <f>+BJ45+Cálculos!BV619-Cálculos!BV1415-Cálculos!BV1416-Cálculos!BV1417</f>
        <v>851830861.24906087</v>
      </c>
      <c r="BL45" s="990">
        <f t="shared" si="7"/>
        <v>23193550272.046196</v>
      </c>
    </row>
    <row r="46" spans="1:64" ht="15.6" x14ac:dyDescent="0.3">
      <c r="A46" s="812" t="s">
        <v>557</v>
      </c>
      <c r="C46" s="721">
        <v>84944383.333333328</v>
      </c>
      <c r="D46" s="1">
        <f>+C46+Cálculos!O656-Cálculos!O1440</f>
        <v>97913944.628118649</v>
      </c>
      <c r="E46" s="1">
        <f>+D46+Cálculos!P656-Cálculos!P1440</f>
        <v>72449207.675734103</v>
      </c>
      <c r="F46" s="1">
        <f>+E46+Cálculos!Q656-Cálculos!Q1440</f>
        <v>48590231.162726864</v>
      </c>
      <c r="G46" s="1">
        <f>+F46+Cálculos!R656-Cálculos!R1440</f>
        <v>71872884.53848514</v>
      </c>
      <c r="H46" s="1">
        <f>+G46+Cálculos!S656-Cálculos!S1440</f>
        <v>48203702.78841126</v>
      </c>
      <c r="I46" s="1">
        <f>+H46+Cálculos!T656-Cálculos!T1440</f>
        <v>99107124.444384962</v>
      </c>
      <c r="J46" s="1">
        <f>+I46+Cálculos!U656-Cálculos!U1440</f>
        <v>66469161.514912426</v>
      </c>
      <c r="K46" s="1">
        <f>+J46+Cálculos!V656-Cálculos!V1440</f>
        <v>85755678.516820282</v>
      </c>
      <c r="L46" s="1">
        <f>+K46+Cálculos!W656-Cálculos!W1440</f>
        <v>57514614.394388072</v>
      </c>
      <c r="M46" s="1">
        <f>+L46+Cálculos!X656-Cálculos!X1440</f>
        <v>80367758.398175031</v>
      </c>
      <c r="N46" s="1">
        <f>+M46+Cálculos!Y656-Cálculos!Y1440</f>
        <v>53901044.385133624</v>
      </c>
      <c r="O46" s="1">
        <f>+N46+Cálculos!Z656-Cálculos!Z1440</f>
        <v>90370958.548243433</v>
      </c>
      <c r="P46" s="1">
        <f>+O46+Cálculos!AA656-Cálculos!AA1440</f>
        <v>179397152.09041655</v>
      </c>
      <c r="Q46" s="1">
        <f>+P46+Cálculos!AB656-Cálculos!AB1440</f>
        <v>153638476.32229504</v>
      </c>
      <c r="R46" s="1">
        <f>+Q46+Cálculos!AC656-Cálculos!AC1440</f>
        <v>116010487.77885419</v>
      </c>
      <c r="S46" s="1">
        <f>+R46+Cálculos!AD656-Cálculos!AD1440</f>
        <v>158204259.45452631</v>
      </c>
      <c r="T46" s="1">
        <f>+S46+Cálculos!AE656-Cálculos!AE1440</f>
        <v>113704851.87646383</v>
      </c>
      <c r="U46" s="1">
        <f>+T46+Cálculos!AF656-Cálculos!AF1440</f>
        <v>157354732.72151881</v>
      </c>
      <c r="V46" s="1">
        <f>+U46+Cálculos!AG656-Cálculos!AG1440</f>
        <v>116905067.9037921</v>
      </c>
      <c r="W46" s="1">
        <f>+V46+Cálculos!AH656-Cálculos!AH1440</f>
        <v>166784290.17467993</v>
      </c>
      <c r="X46" s="1">
        <f>+W46+Cálculos!AI656-Cálculos!AI1440</f>
        <v>120356963.34054361</v>
      </c>
      <c r="Y46" s="1">
        <f>+X46+Cálculos!AJ656-Cálculos!AJ1440</f>
        <v>155296424.28768665</v>
      </c>
      <c r="Z46" s="1">
        <f>+Y46+Cálculos!AK656-Cálculos!AK1440</f>
        <v>121658810.00239535</v>
      </c>
      <c r="AA46" s="1">
        <f>+Z46+Cálculos!AL656-Cálculos!AL1440</f>
        <v>154808187.3619799</v>
      </c>
      <c r="AB46" s="1">
        <f>+AA46+Cálculos!AM656-Cálculos!AM1440</f>
        <v>130451264.39795054</v>
      </c>
      <c r="AC46" s="1">
        <f>+AB46+Cálculos!AN656-Cálculos!AN1440</f>
        <v>160724434.00886658</v>
      </c>
      <c r="AD46" s="1">
        <f>+AC46+Cálculos!AO656-Cálculos!AO1440</f>
        <v>118274484.64010081</v>
      </c>
      <c r="AE46" s="1">
        <f>+AD46+Cálculos!AP656-Cálculos!AP1440</f>
        <v>146199577.10968539</v>
      </c>
      <c r="AF46" s="1">
        <f>+AE46+Cálculos!AQ656-Cálculos!AQ1440</f>
        <v>107477643.40626529</v>
      </c>
      <c r="AG46" s="1">
        <f>+AF46+Cálculos!AR656-Cálculos!AR1440</f>
        <v>189842711.71159178</v>
      </c>
      <c r="AH46" s="1">
        <f>+AG46+Cálculos!AS656-Cálculos!AS1440</f>
        <v>143842848.42263764</v>
      </c>
      <c r="AI46" s="1">
        <f>+AH46+Cálculos!AT656-Cálculos!AT1440</f>
        <v>192412652.48467785</v>
      </c>
      <c r="AJ46" s="1">
        <f>+AI46+Cálculos!AU656-Cálculos!AU1440</f>
        <v>136953890.85301769</v>
      </c>
      <c r="AK46" s="1">
        <f>+AJ46+Cálculos!AV656-Cálculos!AV1440</f>
        <v>152001669.32371002</v>
      </c>
      <c r="AL46" s="1">
        <f>+AK46+Cálculos!AW656-Cálculos!AW1440</f>
        <v>115906642.91045144</v>
      </c>
      <c r="AM46" s="1">
        <f>+AL46+Cálculos!AX656-Cálculos!AX1440</f>
        <v>191024184.65010136</v>
      </c>
      <c r="AN46" s="1">
        <f>+AM46+Cálculos!AY656-Cálculos!AY1440</f>
        <v>128460444.11549996</v>
      </c>
      <c r="AO46" s="1">
        <f>+AN46+Cálculos!AZ656-Cálculos!AZ1440</f>
        <v>196460749.40263081</v>
      </c>
      <c r="AP46" s="1">
        <f>+AO46+Cálculos!BA656-Cálculos!BA1440</f>
        <v>143314441.92876625</v>
      </c>
      <c r="AQ46" s="1">
        <f>+AP46+Cálculos!BB656-Cálculos!BB1440</f>
        <v>196726539.63821915</v>
      </c>
      <c r="AR46" s="1">
        <f>+AQ46+Cálculos!BC656-Cálculos!BC1440</f>
        <v>145796893.86837795</v>
      </c>
      <c r="AS46" s="1">
        <f>+AR46+Cálculos!BD656-Cálculos!BD1440</f>
        <v>202197952.61721408</v>
      </c>
      <c r="AT46" s="1">
        <f>+AS46+Cálculos!BE656-Cálculos!BE1440</f>
        <v>141621077.57119018</v>
      </c>
      <c r="AU46" s="1">
        <f>+AT46+Cálculos!BF656-Cálculos!BF1440</f>
        <v>174818574.06259862</v>
      </c>
      <c r="AV46" s="1">
        <f>+AU46+Cálculos!BG656-Cálculos!BG1440</f>
        <v>119169032.55081432</v>
      </c>
      <c r="AW46" s="1">
        <f>+AV46+Cálculos!BH656-Cálculos!BH1440</f>
        <v>147564119.10008144</v>
      </c>
      <c r="AX46" s="1">
        <f>+AW46+Cálculos!BI656-Cálculos!BI1440</f>
        <v>115049616.9316615</v>
      </c>
      <c r="AY46" s="1">
        <f>+AX46+Cálculos!BJ656-Cálculos!BJ1440</f>
        <v>182065388.62485641</v>
      </c>
      <c r="AZ46" s="1">
        <f>+AY46+Cálculos!BK656-Cálculos!BK1440</f>
        <v>136971030.57976359</v>
      </c>
      <c r="BA46" s="1">
        <f>+AZ46+Cálculos!BL656-Cálculos!BL1440</f>
        <v>196869313.78984761</v>
      </c>
      <c r="BB46" s="1">
        <f>+BA46+Cálculos!BM656-Cálculos!BM1440</f>
        <v>142156762.52265167</v>
      </c>
      <c r="BC46" s="1">
        <f>+BB46+Cálculos!BN656-Cálculos!BN1440</f>
        <v>191840479.28944409</v>
      </c>
      <c r="BD46" s="1">
        <f>+BC46+Cálculos!BO656-Cálculos!BO1440</f>
        <v>147705464.33616319</v>
      </c>
      <c r="BE46" s="1">
        <f>+BD46+Cálculos!BP656-Cálculos!BP1440</f>
        <v>203631828.0844295</v>
      </c>
      <c r="BF46" s="1">
        <f>+BE46+Cálculos!BQ656-Cálculos!BQ1440</f>
        <v>148192929.78993791</v>
      </c>
      <c r="BG46" s="1">
        <f>+BF46+Cálculos!BR656-Cálculos!BR1440</f>
        <v>212504764.27140546</v>
      </c>
      <c r="BH46" s="1">
        <f>+BG46+Cálculos!BS656-Cálculos!BS1440</f>
        <v>156869705.07801455</v>
      </c>
      <c r="BI46" s="1">
        <f>+BH46+Cálculos!BT656-Cálculos!BT1440</f>
        <v>219459493.5028879</v>
      </c>
      <c r="BJ46" s="1">
        <f>+BI46+Cálculos!BU656-Cálculos!BU1440</f>
        <v>166417531.83433384</v>
      </c>
      <c r="BK46" s="1">
        <f>+BJ46+Cálculos!BV656-Cálculos!BV1440</f>
        <v>240720430.1004256</v>
      </c>
      <c r="BL46" s="990">
        <f t="shared" si="7"/>
        <v>8513276965.1542892</v>
      </c>
    </row>
    <row r="47" spans="1:64" ht="15.6" x14ac:dyDescent="0.3">
      <c r="A47" s="813" t="s">
        <v>558</v>
      </c>
      <c r="C47" s="721">
        <v>41976495</v>
      </c>
      <c r="D47" s="1">
        <f>+C47+Cálculos!O694-Cálculos!O1461-Cálculos!O1462-Cálculos!O1463-Cálculos!O1464</f>
        <v>138591573.7092607</v>
      </c>
      <c r="E47" s="1">
        <f>+D47+Cálculos!P694-Cálculos!P1461-Cálculos!P1462-Cálculos!P1463-Cálculos!P1464</f>
        <v>122150026.67411031</v>
      </c>
      <c r="F47" s="1">
        <f>+E47+Cálculos!Q694-Cálculos!Q1461-Cálculos!Q1462-Cálculos!Q1463-Cálculos!Q1464</f>
        <v>114645816.06273031</v>
      </c>
      <c r="G47" s="1">
        <f>+F47+Cálculos!R694-Cálculos!R1461-Cálculos!R1462-Cálculos!R1463-Cálculos!R1464</f>
        <v>95145162.269367784</v>
      </c>
      <c r="H47" s="1">
        <f>+G47+Cálculos!S694-Cálculos!S1461-Cálculos!S1462-Cálculos!S1463-Cálculos!S1464</f>
        <v>231833072.26936018</v>
      </c>
      <c r="I47" s="1">
        <f>+H47+Cálculos!T694-Cálculos!T1461-Cálculos!T1462-Cálculos!T1463-Cálculos!T1464</f>
        <v>399555771.4368521</v>
      </c>
      <c r="J47" s="1">
        <f>+I47+Cálculos!U694-Cálculos!U1461-Cálculos!U1462-Cálculos!U1463-Cálculos!U1464</f>
        <v>216126207.0486936</v>
      </c>
      <c r="K47" s="1">
        <f>+J47+Cálculos!V694-Cálculos!V1461-Cálculos!V1462-Cálculos!V1463-Cálculos!V1464</f>
        <v>122593502.01602203</v>
      </c>
      <c r="L47" s="1">
        <f>+K47+Cálculos!W694-Cálculos!W1461-Cálculos!W1462-Cálculos!W1463-Cálculos!W1464</f>
        <v>171207461.51959932</v>
      </c>
      <c r="M47" s="1">
        <f>+L47+Cálculos!X694-Cálculos!X1461-Cálculos!X1462-Cálculos!X1463-Cálculos!X1464</f>
        <v>202418966.08291429</v>
      </c>
      <c r="N47" s="1">
        <f>+M47+Cálculos!Y694-Cálculos!Y1461-Cálculos!Y1462-Cálculos!Y1463-Cálculos!Y1464</f>
        <v>200747563.54773289</v>
      </c>
      <c r="O47" s="1">
        <f>+N47+Cálculos!Z694-Cálculos!Z1461-Cálculos!Z1462-Cálculos!Z1463-Cálculos!Z1464</f>
        <v>637400853.22044897</v>
      </c>
      <c r="P47" s="1">
        <f>+O47+Cálculos!AA694-Cálculos!AA1461-Cálculos!AA1462-Cálculos!AA1463-Cálculos!AA1464</f>
        <v>444603411.95910001</v>
      </c>
      <c r="Q47" s="1">
        <f>+P47+Cálculos!AB694-Cálculos!AB1461-Cálculos!AB1462-Cálculos!AB1463-Cálculos!AB1464</f>
        <v>267004077.79768556</v>
      </c>
      <c r="R47" s="1">
        <f>+Q47+Cálculos!AC694-Cálculos!AC1461-Cálculos!AC1462-Cálculos!AC1463-Cálculos!AC1464</f>
        <v>192843649.39321527</v>
      </c>
      <c r="S47" s="1">
        <f>+R47+Cálculos!AD694-Cálculos!AD1461-Cálculos!AD1462-Cálculos!AD1463-Cálculos!AD1464</f>
        <v>155997321.45059514</v>
      </c>
      <c r="T47" s="1">
        <f>+S47+Cálculos!AE694-Cálculos!AE1461-Cálculos!AE1462-Cálculos!AE1463-Cálculos!AE1464</f>
        <v>234474771.6560418</v>
      </c>
      <c r="U47" s="1">
        <f>+T47+Cálculos!AF694-Cálculos!AF1461-Cálculos!AF1462-Cálculos!AF1463-Cálculos!AF1464</f>
        <v>337292049.87467623</v>
      </c>
      <c r="V47" s="1">
        <f>+U47+Cálculos!AG694-Cálculos!AG1461-Cálculos!AG1462-Cálculos!AG1463-Cálculos!AG1464</f>
        <v>185159862.72752365</v>
      </c>
      <c r="W47" s="1">
        <f>+V47+Cálculos!AH694-Cálculos!AH1461-Cálculos!AH1462-Cálculos!AH1463-Cálculos!AH1464</f>
        <v>144277471.39155358</v>
      </c>
      <c r="X47" s="1">
        <f>+W47+Cálculos!AI694-Cálculos!AI1461-Cálculos!AI1462-Cálculos!AI1463-Cálculos!AI1464</f>
        <v>215291583.78923255</v>
      </c>
      <c r="Y47" s="1">
        <f>+X47+Cálculos!AJ694-Cálculos!AJ1461-Cálculos!AJ1462-Cálculos!AJ1463-Cálculos!AJ1464</f>
        <v>228651607.11274144</v>
      </c>
      <c r="Z47" s="1">
        <f>+Y47+Cálculos!AK694-Cálculos!AK1461-Cálculos!AK1462-Cálculos!AK1463-Cálculos!AK1464</f>
        <v>278037812.88818139</v>
      </c>
      <c r="AA47" s="1">
        <f>+Z47+Cálculos!AL694-Cálculos!AL1461-Cálculos!AL1462-Cálculos!AL1463-Cálculos!AL1464</f>
        <v>500636452.94126427</v>
      </c>
      <c r="AB47" s="1">
        <f>+AA47+Cálculos!AM694-Cálculos!AM1461-Cálculos!AM1462-Cálculos!AM1463-Cálculos!AM1464</f>
        <v>373221503.30558223</v>
      </c>
      <c r="AC47" s="1">
        <f>+AB47+Cálculos!AN694-Cálculos!AN1461-Cálculos!AN1462-Cálculos!AN1463-Cálculos!AN1464</f>
        <v>198749634.82173601</v>
      </c>
      <c r="AD47" s="1">
        <f>+AC47+Cálculos!AO694-Cálculos!AO1461-Cálculos!AO1462-Cálculos!AO1463-Cálculos!AO1464</f>
        <v>183516915.82292536</v>
      </c>
      <c r="AE47" s="1">
        <f>+AD47+Cálculos!AP694-Cálculos!AP1461-Cálculos!AP1462-Cálculos!AP1463-Cálculos!AP1464</f>
        <v>167736955.51713839</v>
      </c>
      <c r="AF47" s="1">
        <f>+AE47+Cálculos!AQ694-Cálculos!AQ1461-Cálculos!AQ1462-Cálculos!AQ1463-Cálculos!AQ1464</f>
        <v>357723918.55598372</v>
      </c>
      <c r="AG47" s="1">
        <f>+AF47+Cálculos!AR694-Cálculos!AR1461-Cálculos!AR1462-Cálculos!AR1463-Cálculos!AR1464</f>
        <v>557526036.86379707</v>
      </c>
      <c r="AH47" s="1">
        <f>+AG47+Cálculos!AS694-Cálculos!AS1461-Cálculos!AS1462-Cálculos!AS1463-Cálculos!AS1464</f>
        <v>313381687.85623229</v>
      </c>
      <c r="AI47" s="1">
        <f>+AH47+Cálculos!AT694-Cálculos!AT1461-Cálculos!AT1462-Cálculos!AT1463-Cálculos!AT1464</f>
        <v>207379201.56946957</v>
      </c>
      <c r="AJ47" s="1">
        <f>+AI47+Cálculos!AU694-Cálculos!AU1461-Cálculos!AU1462-Cálculos!AU1463-Cálculos!AU1464</f>
        <v>275163554.28643042</v>
      </c>
      <c r="AK47" s="1">
        <f>+AJ47+Cálculos!AV694-Cálculos!AV1461-Cálculos!AV1462-Cálculos!AV1463-Cálculos!AV1464</f>
        <v>324906739.64513892</v>
      </c>
      <c r="AL47" s="1">
        <f>+AK47+Cálculos!AW694-Cálculos!AW1461-Cálculos!AW1462-Cálculos!AW1463-Cálculos!AW1464</f>
        <v>352445417.03211832</v>
      </c>
      <c r="AM47" s="1">
        <f>+AL47+Cálculos!AX694-Cálculos!AX1461-Cálculos!AX1462-Cálculos!AX1463-Cálculos!AX1464</f>
        <v>659261698.95024073</v>
      </c>
      <c r="AN47" s="1">
        <f>+AM47+Cálculos!AY694-Cálculos!AY1461-Cálculos!AY1462-Cálculos!AY1463-Cálculos!AY1464</f>
        <v>560993378.02640033</v>
      </c>
      <c r="AO47" s="1">
        <f>+AN47+Cálculos!AZ694-Cálculos!AZ1461-Cálculos!AZ1462-Cálculos!AZ1463-Cálculos!AZ1464</f>
        <v>420440733.9328599</v>
      </c>
      <c r="AP47" s="1">
        <f>+AO47+Cálculos!BA694-Cálculos!BA1461-Cálculos!BA1462-Cálculos!BA1463-Cálculos!BA1464</f>
        <v>278896842.54812068</v>
      </c>
      <c r="AQ47" s="1">
        <f>+AP47+Cálculos!BB694-Cálculos!BB1461-Cálculos!BB1462-Cálculos!BB1463-Cálculos!BB1464</f>
        <v>187915472.59228218</v>
      </c>
      <c r="AR47" s="1">
        <f>+AQ47+Cálculos!BC694-Cálculos!BC1461-Cálculos!BC1462-Cálculos!BC1463-Cálculos!BC1464</f>
        <v>396917451.60998589</v>
      </c>
      <c r="AS47" s="1">
        <f>+AR47+Cálculos!BD694-Cálculos!BD1461-Cálculos!BD1462-Cálculos!BD1463-Cálculos!BD1464</f>
        <v>578568594.97093475</v>
      </c>
      <c r="AT47" s="1">
        <f>+AS47+Cálculos!BE694-Cálculos!BE1461-Cálculos!BE1462-Cálculos!BE1463-Cálculos!BE1464</f>
        <v>333476838.72567302</v>
      </c>
      <c r="AU47" s="1">
        <f>+AT47+Cálculos!BF694-Cálculos!BF1461-Cálculos!BF1462-Cálculos!BF1463-Cálculos!BF1464</f>
        <v>203691203.59128058</v>
      </c>
      <c r="AV47" s="1">
        <f>+AU47+Cálculos!BG694-Cálculos!BG1461-Cálculos!BG1462-Cálculos!BG1463-Cálculos!BG1464</f>
        <v>239503428.70451936</v>
      </c>
      <c r="AW47" s="1">
        <f>+AV47+Cálculos!BH694-Cálculos!BH1461-Cálculos!BH1462-Cálculos!BH1463-Cálculos!BH1464</f>
        <v>293741219.20560127</v>
      </c>
      <c r="AX47" s="1">
        <f>+AW47+Cálculos!BI694-Cálculos!BI1461-Cálculos!BI1462-Cálculos!BI1463-Cálculos!BI1464</f>
        <v>314144557.18201935</v>
      </c>
      <c r="AY47" s="1">
        <f>+AX47+Cálculos!BJ694-Cálculos!BJ1461-Cálculos!BJ1462-Cálculos!BJ1463-Cálculos!BJ1464</f>
        <v>860675575.91293585</v>
      </c>
      <c r="AZ47" s="1">
        <f>+AY47+Cálculos!BK694-Cálculos!BK1461-Cálculos!BK1462-Cálculos!BK1463-Cálculos!BK1464</f>
        <v>728641778.12743211</v>
      </c>
      <c r="BA47" s="1">
        <f>+AZ47+Cálculos!BL694-Cálculos!BL1461-Cálculos!BL1462-Cálculos!BL1463-Cálculos!BL1464</f>
        <v>516709045.79062712</v>
      </c>
      <c r="BB47" s="1">
        <f>+BA47+Cálculos!BM694-Cálculos!BM1461-Cálculos!BM1462-Cálculos!BM1463-Cálculos!BM1464</f>
        <v>301396836.91313761</v>
      </c>
      <c r="BC47" s="1">
        <f>+BB47+Cálculos!BN694-Cálculos!BN1461-Cálculos!BN1462-Cálculos!BN1463-Cálculos!BN1464</f>
        <v>242420424.18699941</v>
      </c>
      <c r="BD47" s="1">
        <f>+BC47+Cálculos!BO694-Cálculos!BO1461-Cálculos!BO1462-Cálculos!BO1463-Cálculos!BO1464</f>
        <v>472809230.42966634</v>
      </c>
      <c r="BE47" s="1">
        <f>+BD47+Cálculos!BP694-Cálculos!BP1461-Cálculos!BP1462-Cálculos!BP1463-Cálculos!BP1464</f>
        <v>660689268.57137811</v>
      </c>
      <c r="BF47" s="1">
        <f>+BE47+Cálculos!BQ694-Cálculos!BQ1461-Cálculos!BQ1462-Cálculos!BQ1463-Cálculos!BQ1464</f>
        <v>377025781.10002238</v>
      </c>
      <c r="BG47" s="1">
        <f>+BF47+Cálculos!BR694-Cálculos!BR1461-Cálculos!BR1462-Cálculos!BR1463-Cálculos!BR1464</f>
        <v>241415222.16066608</v>
      </c>
      <c r="BH47" s="1">
        <f>+BG47+Cálculos!BS694-Cálculos!BS1461-Cálculos!BS1462-Cálculos!BS1463-Cálculos!BS1464</f>
        <v>364133522.72632146</v>
      </c>
      <c r="BI47" s="1">
        <f>+BH47+Cálculos!BT694-Cálculos!BT1461-Cálculos!BT1462-Cálculos!BT1463-Cálculos!BT1464</f>
        <v>452807148.32925791</v>
      </c>
      <c r="BJ47" s="1">
        <f>+BI47+Cálculos!BU694-Cálculos!BU1461-Cálculos!BU1462-Cálculos!BU1463-Cálculos!BU1464</f>
        <v>455429370.09990966</v>
      </c>
      <c r="BK47" s="1">
        <f>+BJ47+Cálculos!BV694-Cálculos!BV1461-Cálculos!BV1462-Cálculos!BV1463-Cálculos!BV1464</f>
        <v>1159781517.7834997</v>
      </c>
      <c r="BL47" s="990">
        <f t="shared" si="7"/>
        <v>20491900251.287228</v>
      </c>
    </row>
    <row r="48" spans="1:64" ht="15.6" x14ac:dyDescent="0.3">
      <c r="A48" s="814" t="s">
        <v>559</v>
      </c>
      <c r="C48" s="721">
        <v>32712500</v>
      </c>
      <c r="D48" s="1">
        <f>+C48+Cálculos!O714-Cálculos!O1487-Cálculos!O1488-Cálculos!O1489-Cálculos!O1490</f>
        <v>54475811.052707694</v>
      </c>
      <c r="E48" s="1">
        <f>+D48+Cálculos!P714-Cálculos!P1487-Cálculos!P1488-Cálculos!P1489-Cálculos!P1490</f>
        <v>62783798.162916407</v>
      </c>
      <c r="F48" s="1">
        <f>+E48+Cálculos!Q714-Cálculos!Q1487-Cálculos!Q1488-Cálculos!Q1489-Cálculos!Q1490</f>
        <v>84595190.806852311</v>
      </c>
      <c r="G48" s="1">
        <f>+F48+Cálculos!R714-Cálculos!R1487-Cálculos!R1488-Cálculos!R1489-Cálculos!R1490</f>
        <v>79705299.815285459</v>
      </c>
      <c r="H48" s="1">
        <f>+G48+Cálculos!S714-Cálculos!S1487-Cálculos!S1488-Cálculos!S1489-Cálculos!S1490</f>
        <v>188044545.63711229</v>
      </c>
      <c r="I48" s="1">
        <f>+H48+Cálculos!T714-Cálculos!T1487-Cálculos!T1488-Cálculos!T1489-Cálculos!T1490</f>
        <v>297570350.9699297</v>
      </c>
      <c r="J48" s="1">
        <f>+I48+Cálculos!U714-Cálculos!U1487-Cálculos!U1488-Cálculos!U1489-Cálculos!U1490</f>
        <v>170333257.51173347</v>
      </c>
      <c r="K48" s="1">
        <f>+J48+Cálculos!V714-Cálculos!V1487-Cálculos!V1488-Cálculos!V1489-Cálculos!V1490</f>
        <v>101177266.51816413</v>
      </c>
      <c r="L48" s="1">
        <f>+K48+Cálculos!W714-Cálculos!W1487-Cálculos!W1488-Cálculos!W1489-Cálculos!W1490</f>
        <v>150627547.25554633</v>
      </c>
      <c r="M48" s="1">
        <f>+L48+Cálculos!X714-Cálculos!X1487-Cálculos!X1488-Cálculos!X1489-Cálculos!X1490</f>
        <v>180805064.1925832</v>
      </c>
      <c r="N48" s="1">
        <f>+M48+Cálculos!Y714-Cálculos!Y1487-Cálculos!Y1488-Cálculos!Y1489-Cálculos!Y1490</f>
        <v>180964059.9305402</v>
      </c>
      <c r="O48" s="1">
        <f>+N48+Cálculos!Z714-Cálculos!Z1487-Cálculos!Z1488-Cálculos!Z1489-Cálculos!Z1490</f>
        <v>241831595.91028559</v>
      </c>
      <c r="P48" s="1">
        <f>+O48+Cálculos!AA714-Cálculos!AA1487-Cálculos!AA1488-Cálculos!AA1489-Cálculos!AA1490</f>
        <v>177103217.63342875</v>
      </c>
      <c r="Q48" s="1">
        <f>+P48+Cálculos!AB714-Cálculos!AB1487-Cálculos!AB1488-Cálculos!AB1489-Cálculos!AB1490</f>
        <v>116583968.57140802</v>
      </c>
      <c r="R48" s="1">
        <f>+Q48+Cálculos!AC714-Cálculos!AC1487-Cálculos!AC1488-Cálculos!AC1489-Cálculos!AC1490</f>
        <v>86497495.60855937</v>
      </c>
      <c r="S48" s="1">
        <f>+R48+Cálculos!AD714-Cálculos!AD1487-Cálculos!AD1488-Cálculos!AD1489-Cálculos!AD1490</f>
        <v>80095809.768863723</v>
      </c>
      <c r="T48" s="1">
        <f>+S48+Cálculos!AE714-Cálculos!AE1487-Cálculos!AE1488-Cálculos!AE1489-Cálculos!AE1490</f>
        <v>201129886.82804078</v>
      </c>
      <c r="U48" s="1">
        <f>+T48+Cálculos!AF714-Cálculos!AF1487-Cálculos!AF1488-Cálculos!AF1489-Cálculos!AF1490</f>
        <v>256776811.69264403</v>
      </c>
      <c r="V48" s="1">
        <f>+U48+Cálculos!AG714-Cálculos!AG1487-Cálculos!AG1488-Cálculos!AG1489-Cálculos!AG1490</f>
        <v>139612807.23988065</v>
      </c>
      <c r="W48" s="1">
        <f>+V48+Cálculos!AH714-Cálculos!AH1487-Cálculos!AH1488-Cálculos!AH1489-Cálculos!AH1490</f>
        <v>82821148.363674194</v>
      </c>
      <c r="X48" s="1">
        <f>+W48+Cálculos!AI714-Cálculos!AI1487-Cálculos!AI1488-Cálculos!AI1489-Cálculos!AI1490</f>
        <v>150233382.75450915</v>
      </c>
      <c r="Y48" s="1">
        <f>+X48+Cálculos!AJ714-Cálculos!AJ1487-Cálculos!AJ1488-Cálculos!AJ1489-Cálculos!AJ1490</f>
        <v>195880157.47830692</v>
      </c>
      <c r="Z48" s="1">
        <f>+Y48+Cálculos!AK714-Cálculos!AK1487-Cálculos!AK1488-Cálculos!AK1489-Cálculos!AK1490</f>
        <v>190713236.16452634</v>
      </c>
      <c r="AA48" s="1">
        <f>+Z48+Cálculos!AL714-Cálculos!AL1487-Cálculos!AL1488-Cálculos!AL1489-Cálculos!AL1490</f>
        <v>384828471.37095058</v>
      </c>
      <c r="AB48" s="1">
        <f>+AA48+Cálculos!AM714-Cálculos!AM1487-Cálculos!AM1488-Cálculos!AM1489-Cálculos!AM1490</f>
        <v>308783309.52849162</v>
      </c>
      <c r="AC48" s="1">
        <f>+AB48+Cálculos!AN714-Cálculos!AN1487-Cálculos!AN1488-Cálculos!AN1489-Cálculos!AN1490</f>
        <v>204028031.68184751</v>
      </c>
      <c r="AD48" s="1">
        <f>+AC48+Cálculos!AO714-Cálculos!AO1487-Cálculos!AO1488-Cálculos!AO1489-Cálculos!AO1490</f>
        <v>111021503.5785975</v>
      </c>
      <c r="AE48" s="1">
        <f>+AD48+Cálculos!AP714-Cálculos!AP1487-Cálculos!AP1488-Cálculos!AP1489-Cálculos!AP1490</f>
        <v>104873783.02335681</v>
      </c>
      <c r="AF48" s="1">
        <f>+AE48+Cálculos!AQ714-Cálculos!AQ1487-Cálculos!AQ1488-Cálculos!AQ1489-Cálculos!AQ1490</f>
        <v>202204278.42727327</v>
      </c>
      <c r="AG48" s="1">
        <f>+AF48+Cálculos!AR714-Cálculos!AR1487-Cálculos!AR1488-Cálculos!AR1489-Cálculos!AR1490</f>
        <v>301582806.89542365</v>
      </c>
      <c r="AH48" s="1">
        <f>+AG48+Cálculos!AS714-Cálculos!AS1487-Cálculos!AS1488-Cálculos!AS1489-Cálculos!AS1490</f>
        <v>161617037.56056917</v>
      </c>
      <c r="AI48" s="1">
        <f>+AH48+Cálculos!AT714-Cálculos!AT1487-Cálculos!AT1488-Cálculos!AT1489-Cálculos!AT1490</f>
        <v>99722452.842425391</v>
      </c>
      <c r="AJ48" s="1">
        <f>+AI48+Cálculos!AU714-Cálculos!AU1487-Cálculos!AU1488-Cálculos!AU1489-Cálculos!AU1490</f>
        <v>140182228.17365035</v>
      </c>
      <c r="AK48" s="1">
        <f>+AJ48+Cálculos!AV714-Cálculos!AV1487-Cálculos!AV1488-Cálculos!AV1489-Cálculos!AV1490</f>
        <v>176405573.71092382</v>
      </c>
      <c r="AL48" s="1">
        <f>+AK48+Cálculos!AW714-Cálculos!AW1487-Cálculos!AW1488-Cálculos!AW1489-Cálculos!AW1490</f>
        <v>152145984.53047398</v>
      </c>
      <c r="AM48" s="1">
        <f>+AL48+Cálculos!AX714-Cálculos!AX1487-Cálculos!AX1488-Cálculos!AX1489-Cálculos!AX1490</f>
        <v>340223468.58988452</v>
      </c>
      <c r="AN48" s="1">
        <f>+AM48+Cálculos!AY714-Cálculos!AY1487-Cálculos!AY1488-Cálculos!AY1489-Cálculos!AY1490</f>
        <v>280235716.12336928</v>
      </c>
      <c r="AO48" s="1">
        <f>+AN48+Cálculos!AZ714-Cálculos!AZ1487-Cálculos!AZ1488-Cálculos!AZ1489-Cálculos!AZ1490</f>
        <v>195770639.42531919</v>
      </c>
      <c r="AP48" s="1">
        <f>+AO48+Cálculos!BA714-Cálculos!BA1487-Cálculos!BA1488-Cálculos!BA1489-Cálculos!BA1490</f>
        <v>109041895.52739249</v>
      </c>
      <c r="AQ48" s="1">
        <f>+AP48+Cálculos!BB714-Cálculos!BB1487-Cálculos!BB1488-Cálculos!BB1489-Cálculos!BB1490</f>
        <v>106202161.83368161</v>
      </c>
      <c r="AR48" s="1">
        <f>+AQ48+Cálculos!BC714-Cálculos!BC1487-Cálculos!BC1488-Cálculos!BC1489-Cálculos!BC1490</f>
        <v>197996376.20899653</v>
      </c>
      <c r="AS48" s="1">
        <f>+AR48+Cálculos!BD714-Cálculos!BD1487-Cálculos!BD1488-Cálculos!BD1489-Cálculos!BD1490</f>
        <v>295893032.99575436</v>
      </c>
      <c r="AT48" s="1">
        <f>+AS48+Cálculos!BE714-Cálculos!BE1487-Cálculos!BE1488-Cálculos!BE1489-Cálculos!BE1490</f>
        <v>169323176.94315916</v>
      </c>
      <c r="AU48" s="1">
        <f>+AT48+Cálculos!BF714-Cálculos!BF1487-Cálculos!BF1488-Cálculos!BF1489-Cálculos!BF1490</f>
        <v>98444792.489727572</v>
      </c>
      <c r="AV48" s="1">
        <f>+AU48+Cálculos!BG714-Cálculos!BG1487-Cálculos!BG1488-Cálculos!BG1489-Cálculos!BG1490</f>
        <v>139464499.55741113</v>
      </c>
      <c r="AW48" s="1">
        <f>+AV48+Cálculos!BH714-Cálculos!BH1487-Cálculos!BH1488-Cálculos!BH1489-Cálculos!BH1490</f>
        <v>186809006.90994668</v>
      </c>
      <c r="AX48" s="1">
        <f>+AW48+Cálculos!BI714-Cálculos!BI1487-Cálculos!BI1488-Cálculos!BI1489-Cálculos!BI1490</f>
        <v>186430663.76058209</v>
      </c>
      <c r="AY48" s="1">
        <f>+AX48+Cálculos!BJ714-Cálculos!BJ1487-Cálculos!BJ1488-Cálculos!BJ1489-Cálculos!BJ1490</f>
        <v>432439147.58868659</v>
      </c>
      <c r="AZ48" s="1">
        <f>+AY48+Cálculos!BK714-Cálculos!BK1487-Cálculos!BK1488-Cálculos!BK1489-Cálculos!BK1490</f>
        <v>371434957.99991059</v>
      </c>
      <c r="BA48" s="1">
        <f>+AZ48+Cálculos!BL714-Cálculos!BL1487-Cálculos!BL1488-Cálculos!BL1489-Cálculos!BL1490</f>
        <v>272446700.45868045</v>
      </c>
      <c r="BB48" s="1">
        <f>+BA48+Cálculos!BM714-Cálculos!BM1487-Cálculos!BM1488-Cálculos!BM1489-Cálculos!BM1490</f>
        <v>166905383.88269162</v>
      </c>
      <c r="BC48" s="1">
        <f>+BB48+Cálculos!BN714-Cálculos!BN1487-Cálculos!BN1488-Cálculos!BN1489-Cálculos!BN1490</f>
        <v>113117001.91883373</v>
      </c>
      <c r="BD48" s="1">
        <f>+BC48+Cálculos!BO714-Cálculos!BO1487-Cálculos!BO1488-Cálculos!BO1489-Cálculos!BO1490</f>
        <v>211564061.14877081</v>
      </c>
      <c r="BE48" s="1">
        <f>+BD48+Cálculos!BP714-Cálculos!BP1487-Cálculos!BP1488-Cálculos!BP1489-Cálculos!BP1490</f>
        <v>303720712.24486589</v>
      </c>
      <c r="BF48" s="1">
        <f>+BE48+Cálculos!BQ714-Cálculos!BQ1487-Cálculos!BQ1488-Cálculos!BQ1489-Cálculos!BQ1490</f>
        <v>168905666.91518727</v>
      </c>
      <c r="BG48" s="1">
        <f>+BF48+Cálculos!BR714-Cálculos!BR1487-Cálculos!BR1488-Cálculos!BR1489-Cálculos!BR1490</f>
        <v>98675328.29623872</v>
      </c>
      <c r="BH48" s="1">
        <f>+BG48+Cálculos!BS714-Cálculos!BS1487-Cálculos!BS1488-Cálculos!BS1489-Cálculos!BS1490</f>
        <v>150088305.2410467</v>
      </c>
      <c r="BI48" s="1">
        <f>+BH48+Cálculos!BT714-Cálculos!BT1487-Cálculos!BT1488-Cálculos!BT1489-Cálculos!BT1490</f>
        <v>183135591.243837</v>
      </c>
      <c r="BJ48" s="1">
        <f>+BI48+Cálculos!BU714-Cálculos!BU1487-Cálculos!BU1488-Cálculos!BU1489-Cálculos!BU1490</f>
        <v>182010467.71909732</v>
      </c>
      <c r="BK48" s="1">
        <f>+BJ48+Cálculos!BV714-Cálculos!BV1487-Cálculos!BV1488-Cálculos!BV1489-Cálculos!BV1490</f>
        <v>358870878.55575639</v>
      </c>
      <c r="BL48" s="990">
        <f t="shared" si="7"/>
        <v>11169619304.770309</v>
      </c>
    </row>
    <row r="49" spans="1:64" ht="15.6" x14ac:dyDescent="0.3">
      <c r="A49" s="815" t="s">
        <v>560</v>
      </c>
      <c r="C49" s="721">
        <v>81680000</v>
      </c>
      <c r="D49" s="1">
        <f>+C49+Cálculos!O739-Cálculos!O1513-Cálculos!O1514-Cálculos!O1515-Cálculos!O1516</f>
        <v>59191919.702695139</v>
      </c>
      <c r="E49" s="1">
        <f>+D49+Cálculos!P739-Cálculos!P1513-Cálculos!P1514-Cálculos!P1515-Cálculos!P1516</f>
        <v>70489120.209204882</v>
      </c>
      <c r="F49" s="1">
        <f>+E49+Cálculos!Q739-Cálculos!Q1513-Cálculos!Q1514-Cálculos!Q1515-Cálculos!Q1516</f>
        <v>99051390.030588612</v>
      </c>
      <c r="G49" s="1">
        <f>+F49+Cálculos!R739-Cálculos!R1513-Cálculos!R1514-Cálculos!R1515-Cálculos!R1516</f>
        <v>94068642.255060881</v>
      </c>
      <c r="H49" s="1">
        <f>+G49+Cálculos!S739-Cálculos!S1513-Cálculos!S1514-Cálculos!S1515-Cálculos!S1516</f>
        <v>223160568.95293304</v>
      </c>
      <c r="I49" s="1">
        <f>+H49+Cálculos!T739-Cálculos!T1513-Cálculos!T1514-Cálculos!T1515-Cálculos!T1516</f>
        <v>363717159.90589285</v>
      </c>
      <c r="J49" s="1">
        <f>+I49+Cálculos!U739-Cálculos!U1513-Cálculos!U1514-Cálculos!U1515-Cálculos!U1516</f>
        <v>179423177.84228611</v>
      </c>
      <c r="K49" s="1">
        <f>+J49+Cálculos!V739-Cálculos!V1513-Cálculos!V1514-Cálculos!V1515-Cálculos!V1516</f>
        <v>89446951.709085703</v>
      </c>
      <c r="L49" s="1">
        <f>+K49+Cálculos!W739-Cálculos!W1513-Cálculos!W1514-Cálculos!W1515-Cálculos!W1516</f>
        <v>175596089.34334332</v>
      </c>
      <c r="M49" s="1">
        <f>+L49+Cálculos!X739-Cálculos!X1513-Cálculos!X1514-Cálculos!X1515-Cálculos!X1516</f>
        <v>208405285.14082944</v>
      </c>
      <c r="N49" s="1">
        <f>+M49+Cálculos!Y739-Cálculos!Y1513-Cálculos!Y1514-Cálculos!Y1515-Cálculos!Y1516</f>
        <v>211863546.35513765</v>
      </c>
      <c r="O49" s="1">
        <f>+N49+Cálculos!Z739-Cálculos!Z1513-Cálculos!Z1514-Cálculos!Z1515-Cálculos!Z1516</f>
        <v>268709160.81629467</v>
      </c>
      <c r="P49" s="1">
        <f>+O49+Cálculos!AA739-Cálculos!AA1513-Cálculos!AA1514-Cálculos!AA1515-Cálculos!AA1516</f>
        <v>183840727.25415921</v>
      </c>
      <c r="Q49" s="1">
        <f>+P49+Cálculos!AB739-Cálculos!AB1513-Cálculos!AB1514-Cálculos!AB1515-Cálculos!AB1516</f>
        <v>104620761.14352158</v>
      </c>
      <c r="R49" s="1">
        <f>+Q49+Cálculos!AC739-Cálculos!AC1513-Cálculos!AC1514-Cálculos!AC1515-Cálculos!AC1516</f>
        <v>97124717.816938668</v>
      </c>
      <c r="S49" s="1">
        <f>+R49+Cálculos!AD739-Cálculos!AD1513-Cálculos!AD1514-Cálculos!AD1515-Cálculos!AD1516</f>
        <v>85620283.22921665</v>
      </c>
      <c r="T49" s="1">
        <f>+S49+Cálculos!AE739-Cálculos!AE1513-Cálculos!AE1514-Cálculos!AE1515-Cálculos!AE1516</f>
        <v>212333374.18464428</v>
      </c>
      <c r="U49" s="1">
        <f>+T49+Cálculos!AF739-Cálculos!AF1513-Cálculos!AF1514-Cálculos!AF1515-Cálculos!AF1516</f>
        <v>277196571.46920329</v>
      </c>
      <c r="V49" s="1">
        <f>+U49+Cálculos!AG739-Cálculos!AG1513-Cálculos!AG1514-Cálculos!AG1515-Cálculos!AG1516</f>
        <v>134491708.30562732</v>
      </c>
      <c r="W49" s="1">
        <f>+V49+Cálculos!AH739-Cálculos!AH1513-Cálculos!AH1514-Cálculos!AH1515-Cálculos!AH1516</f>
        <v>80876546.328767836</v>
      </c>
      <c r="X49" s="1">
        <f>+W49+Cálculos!AI739-Cálculos!AI1513-Cálculos!AI1514-Cálculos!AI1515-Cálculos!AI1516</f>
        <v>155721071.95096093</v>
      </c>
      <c r="Y49" s="1">
        <f>+X49+Cálculos!AJ739-Cálculos!AJ1513-Cálculos!AJ1514-Cálculos!AJ1515-Cálculos!AJ1516</f>
        <v>201294954.67053172</v>
      </c>
      <c r="Z49" s="1">
        <f>+Y49+Cálculos!AK739-Cálculos!AK1513-Cálculos!AK1514-Cálculos!AK1515-Cálculos!AK1516</f>
        <v>198419370.65081897</v>
      </c>
      <c r="AA49" s="1">
        <f>+Z49+Cálculos!AL739-Cálculos!AL1513-Cálculos!AL1514-Cálculos!AL1515-Cálculos!AL1516</f>
        <v>409989523.34250426</v>
      </c>
      <c r="AB49" s="1">
        <f>+AA49+Cálculos!AM739-Cálculos!AM1513-Cálculos!AM1514-Cálculos!AM1515-Cálculos!AM1516</f>
        <v>319546767.48048782</v>
      </c>
      <c r="AC49" s="1">
        <f>+AB49+Cálculos!AN739-Cálculos!AN1513-Cálculos!AN1514-Cálculos!AN1515-Cálculos!AN1516</f>
        <v>195546750.52729115</v>
      </c>
      <c r="AD49" s="1">
        <f>+AC49+Cálculos!AO739-Cálculos!AO1513-Cálculos!AO1514-Cálculos!AO1515-Cálculos!AO1516</f>
        <v>124226554.53715706</v>
      </c>
      <c r="AE49" s="1">
        <f>+AD49+Cálculos!AP739-Cálculos!AP1513-Cálculos!AP1514-Cálculos!AP1515-Cálculos!AP1516</f>
        <v>118120592.28840105</v>
      </c>
      <c r="AF49" s="1">
        <f>+AE49+Cálculos!AQ739-Cálculos!AQ1513-Cálculos!AQ1514-Cálculos!AQ1515-Cálculos!AQ1516</f>
        <v>234490503.61817399</v>
      </c>
      <c r="AG49" s="1">
        <f>+AF49+Cálculos!AR739-Cálculos!AR1513-Cálculos!AR1514-Cálculos!AR1515-Cálculos!AR1516</f>
        <v>365157432.41127443</v>
      </c>
      <c r="AH49" s="1">
        <f>+AG49+Cálculos!AS739-Cálculos!AS1513-Cálculos!AS1514-Cálculos!AS1515-Cálculos!AS1516</f>
        <v>188156004.43973264</v>
      </c>
      <c r="AI49" s="1">
        <f>+AH49+Cálculos!AT739-Cálculos!AT1513-Cálculos!AT1514-Cálculos!AT1515-Cálculos!AT1516</f>
        <v>110701872.2679349</v>
      </c>
      <c r="AJ49" s="1">
        <f>+AI49+Cálculos!AU739-Cálculos!AU1513-Cálculos!AU1514-Cálculos!AU1515-Cálculos!AU1516</f>
        <v>157521208.79011762</v>
      </c>
      <c r="AK49" s="1">
        <f>+AJ49+Cálculos!AV739-Cálculos!AV1513-Cálculos!AV1514-Cálculos!AV1515-Cálculos!AV1516</f>
        <v>196256481.25615707</v>
      </c>
      <c r="AL49" s="1">
        <f>+AK49+Cálculos!AW739-Cálculos!AW1513-Cálculos!AW1514-Cálculos!AW1515-Cálculos!AW1516</f>
        <v>167536840.17140085</v>
      </c>
      <c r="AM49" s="1">
        <f>+AL49+Cálculos!AX739-Cálculos!AX1513-Cálculos!AX1514-Cálculos!AX1515-Cálculos!AX1516</f>
        <v>383554353.97008723</v>
      </c>
      <c r="AN49" s="1">
        <f>+AM49+Cálculos!AY739-Cálculos!AY1513-Cálculos!AY1514-Cálculos!AY1515-Cálculos!AY1516</f>
        <v>316314653.62636632</v>
      </c>
      <c r="AO49" s="1">
        <f>+AN49+Cálculos!AZ739-Cálculos!AZ1513-Cálculos!AZ1514-Cálculos!AZ1515-Cálculos!AZ1516</f>
        <v>221221663.94716865</v>
      </c>
      <c r="AP49" s="1">
        <f>+AO49+Cálculos!BA739-Cálculos!BA1513-Cálculos!BA1514-Cálculos!BA1515-Cálculos!BA1516</f>
        <v>120481806.30469497</v>
      </c>
      <c r="AQ49" s="1">
        <f>+AP49+Cálculos!BB739-Cálculos!BB1513-Cálculos!BB1514-Cálculos!BB1515-Cálculos!BB1516</f>
        <v>108067273.99726224</v>
      </c>
      <c r="AR49" s="1">
        <f>+AQ49+Cálculos!BC739-Cálculos!BC1513-Cálculos!BC1514-Cálculos!BC1515-Cálculos!BC1516</f>
        <v>199258444.24036053</v>
      </c>
      <c r="AS49" s="1">
        <f>+AR49+Cálculos!BD739-Cálculos!BD1513-Cálculos!BD1514-Cálculos!BD1515-Cálculos!BD1516</f>
        <v>316152559.37774092</v>
      </c>
      <c r="AT49" s="1">
        <f>+AS49+Cálculos!BE739-Cálculos!BE1513-Cálculos!BE1514-Cálculos!BE1515-Cálculos!BE1516</f>
        <v>173018302.46995074</v>
      </c>
      <c r="AU49" s="1">
        <f>+AT49+Cálculos!BF739-Cálculos!BF1513-Cálculos!BF1514-Cálculos!BF1515-Cálculos!BF1516</f>
        <v>97047318.16757904</v>
      </c>
      <c r="AV49" s="1">
        <f>+AU49+Cálculos!BG739-Cálculos!BG1513-Cálculos!BG1514-Cálculos!BG1515-Cálculos!BG1516</f>
        <v>137069660.71858621</v>
      </c>
      <c r="AW49" s="1">
        <f>+AV49+Cálculos!BH739-Cálculos!BH1513-Cálculos!BH1514-Cálculos!BH1515-Cálculos!BH1516</f>
        <v>184740432.60109401</v>
      </c>
      <c r="AX49" s="1">
        <f>+AW49+Cálculos!BI739-Cálculos!BI1513-Cálculos!BI1514-Cálculos!BI1515-Cálculos!BI1516</f>
        <v>188218640.24284282</v>
      </c>
      <c r="AY49" s="1">
        <f>+AX49+Cálculos!BJ739-Cálculos!BJ1513-Cálculos!BJ1514-Cálculos!BJ1515-Cálculos!BJ1516</f>
        <v>447426738.84281874</v>
      </c>
      <c r="AZ49" s="1">
        <f>+AY49+Cálculos!BK739-Cálculos!BK1513-Cálculos!BK1514-Cálculos!BK1515-Cálculos!BK1516</f>
        <v>377630846.74388129</v>
      </c>
      <c r="BA49" s="1">
        <f>+AZ49+Cálculos!BL739-Cálculos!BL1513-Cálculos!BL1514-Cálculos!BL1515-Cálculos!BL1516</f>
        <v>267803802.26955765</v>
      </c>
      <c r="BB49" s="1">
        <f>+BA49+Cálculos!BM739-Cálculos!BM1513-Cálculos!BM1514-Cálculos!BM1515-Cálculos!BM1516</f>
        <v>148302883.89768931</v>
      </c>
      <c r="BC49" s="1">
        <f>+BB49+Cálculos!BN739-Cálculos!BN1513-Cálculos!BN1514-Cálculos!BN1515-Cálculos!BN1516</f>
        <v>121461571.14535092</v>
      </c>
      <c r="BD49" s="1">
        <f>+BC49+Cálculos!BO739-Cálculos!BO1513-Cálculos!BO1514-Cálculos!BO1515-Cálculos!BO1516</f>
        <v>231373319.44222537</v>
      </c>
      <c r="BE49" s="1">
        <f>+BD49+Cálculos!BP739-Cálculos!BP1513-Cálculos!BP1514-Cálculos!BP1515-Cálculos!BP1516</f>
        <v>348669891.33311892</v>
      </c>
      <c r="BF49" s="1">
        <f>+BE49+Cálculos!BQ739-Cálculos!BQ1513-Cálculos!BQ1514-Cálculos!BQ1515-Cálculos!BQ1516</f>
        <v>198665656.10640854</v>
      </c>
      <c r="BG49" s="1">
        <f>+BF49+Cálculos!BR739-Cálculos!BR1513-Cálculos!BR1514-Cálculos!BR1515-Cálculos!BR1516</f>
        <v>107048387.51357444</v>
      </c>
      <c r="BH49" s="1">
        <f>+BG49+Cálculos!BS739-Cálculos!BS1513-Cálculos!BS1514-Cálculos!BS1515-Cálculos!BS1516</f>
        <v>165592359.57457447</v>
      </c>
      <c r="BI49" s="1">
        <f>+BH49+Cálculos!BT739-Cálculos!BT1513-Cálculos!BT1514-Cálculos!BT1515-Cálculos!BT1516</f>
        <v>200368472.03575554</v>
      </c>
      <c r="BJ49" s="1">
        <f>+BI49+Cálculos!BU739-Cálculos!BU1513-Cálculos!BU1514-Cálculos!BU1515-Cálculos!BU1516</f>
        <v>202052080.0074389</v>
      </c>
      <c r="BK49" s="1">
        <f>+BJ49+Cálculos!BV739-Cálculos!BV1513-Cálculos!BV1514-Cálculos!BV1515-Cálculos!BV1516</f>
        <v>404240195.96931815</v>
      </c>
      <c r="BL49" s="990">
        <f t="shared" si="7"/>
        <v>12109374944.943821</v>
      </c>
    </row>
    <row r="50" spans="1:64" ht="15.6" x14ac:dyDescent="0.3">
      <c r="A50" s="839"/>
      <c r="B50" s="775"/>
      <c r="C50" s="1249"/>
      <c r="D50" s="849"/>
      <c r="E50" s="849"/>
      <c r="F50" s="849"/>
      <c r="G50" s="849"/>
      <c r="H50" s="849"/>
      <c r="I50" s="849"/>
      <c r="J50" s="849"/>
      <c r="K50" s="849"/>
      <c r="L50" s="849"/>
      <c r="M50" s="849"/>
      <c r="N50" s="849"/>
      <c r="O50" s="849"/>
      <c r="P50" s="849"/>
      <c r="Q50" s="849"/>
      <c r="R50" s="849"/>
      <c r="S50" s="849"/>
      <c r="T50" s="849"/>
      <c r="U50" s="849"/>
      <c r="V50" s="849"/>
      <c r="W50" s="849"/>
      <c r="X50" s="849"/>
      <c r="Y50" s="849"/>
      <c r="Z50" s="849"/>
      <c r="AA50" s="849"/>
      <c r="AB50" s="849"/>
      <c r="AC50" s="849"/>
      <c r="AD50" s="849"/>
      <c r="AE50" s="849"/>
      <c r="AF50" s="849"/>
      <c r="AG50" s="849"/>
      <c r="AH50" s="849"/>
      <c r="AI50" s="849"/>
      <c r="AJ50" s="849"/>
      <c r="AK50" s="849"/>
      <c r="AL50" s="849"/>
      <c r="AM50" s="849"/>
      <c r="AN50" s="849"/>
      <c r="AO50" s="849"/>
      <c r="AP50" s="849"/>
      <c r="AQ50" s="849"/>
      <c r="AR50" s="849"/>
      <c r="AS50" s="849"/>
      <c r="AT50" s="849"/>
      <c r="AU50" s="849"/>
      <c r="AV50" s="849"/>
      <c r="AW50" s="849"/>
      <c r="AX50" s="849"/>
      <c r="AY50" s="849"/>
      <c r="AZ50" s="849"/>
      <c r="BA50" s="849"/>
      <c r="BB50" s="849"/>
      <c r="BC50" s="849"/>
      <c r="BD50" s="849"/>
      <c r="BE50" s="849"/>
      <c r="BF50" s="849"/>
      <c r="BG50" s="849"/>
      <c r="BH50" s="849"/>
      <c r="BI50" s="849"/>
      <c r="BJ50" s="849"/>
      <c r="BK50" s="849"/>
      <c r="BL50" s="991"/>
    </row>
    <row r="51" spans="1:64" ht="16.2" thickBot="1" x14ac:dyDescent="0.35">
      <c r="A51" s="985" t="s">
        <v>561</v>
      </c>
      <c r="C51" s="1252">
        <f t="shared" ref="C51:D51" si="29">+C52+C53+C54+C55</f>
        <v>259880622.49151284</v>
      </c>
      <c r="D51" s="996">
        <f t="shared" si="29"/>
        <v>755490424.52671719</v>
      </c>
      <c r="E51" s="996">
        <f t="shared" ref="E51:BK51" si="30">+E52+E53+E54+E55</f>
        <v>914043343.11518288</v>
      </c>
      <c r="F51" s="996">
        <f t="shared" si="30"/>
        <v>1005980588.797991</v>
      </c>
      <c r="G51" s="996">
        <f t="shared" si="30"/>
        <v>998996799.02313948</v>
      </c>
      <c r="H51" s="996">
        <f t="shared" si="30"/>
        <v>1337304659.2897544</v>
      </c>
      <c r="I51" s="996">
        <f t="shared" si="30"/>
        <v>1800119888.889116</v>
      </c>
      <c r="J51" s="996">
        <f t="shared" si="30"/>
        <v>1506900624.3282366</v>
      </c>
      <c r="K51" s="996">
        <f t="shared" si="30"/>
        <v>1180545373.8090742</v>
      </c>
      <c r="L51" s="996">
        <f t="shared" si="30"/>
        <v>1269246385.0056705</v>
      </c>
      <c r="M51" s="996">
        <f t="shared" si="30"/>
        <v>1401750319.8076043</v>
      </c>
      <c r="N51" s="996">
        <f t="shared" si="30"/>
        <v>1439346905.1734569</v>
      </c>
      <c r="O51" s="996">
        <f t="shared" si="30"/>
        <v>2097237819.8077052</v>
      </c>
      <c r="P51" s="996">
        <f t="shared" si="30"/>
        <v>1628008927.9177427</v>
      </c>
      <c r="Q51" s="996">
        <f t="shared" si="30"/>
        <v>1423048422.0601289</v>
      </c>
      <c r="R51" s="996">
        <f t="shared" si="30"/>
        <v>1397101539.289676</v>
      </c>
      <c r="S51" s="996">
        <f t="shared" si="30"/>
        <v>1323790964.3253493</v>
      </c>
      <c r="T51" s="996">
        <f t="shared" si="30"/>
        <v>1662419099.8504431</v>
      </c>
      <c r="U51" s="996">
        <f t="shared" si="30"/>
        <v>2052703495.4146028</v>
      </c>
      <c r="V51" s="996">
        <f t="shared" si="30"/>
        <v>1737555785.8320694</v>
      </c>
      <c r="W51" s="996">
        <f t="shared" si="30"/>
        <v>1430565070.1298771</v>
      </c>
      <c r="X51" s="996">
        <f t="shared" si="30"/>
        <v>1533612968.0781236</v>
      </c>
      <c r="Y51" s="996">
        <f t="shared" si="30"/>
        <v>1692835745.5157871</v>
      </c>
      <c r="Z51" s="996">
        <f t="shared" si="30"/>
        <v>1781553661.2980266</v>
      </c>
      <c r="AA51" s="996">
        <f t="shared" si="30"/>
        <v>2555222544.9278879</v>
      </c>
      <c r="AB51" s="996">
        <f t="shared" si="30"/>
        <v>1651795699.7233875</v>
      </c>
      <c r="AC51" s="996">
        <f t="shared" si="30"/>
        <v>1434360240.3801699</v>
      </c>
      <c r="AD51" s="996">
        <f t="shared" si="30"/>
        <v>1345723989.6377909</v>
      </c>
      <c r="AE51" s="996">
        <f t="shared" si="30"/>
        <v>1312137855.0366921</v>
      </c>
      <c r="AF51" s="996">
        <f t="shared" si="30"/>
        <v>1656424310.7624702</v>
      </c>
      <c r="AG51" s="996">
        <f t="shared" si="30"/>
        <v>2153076302.9747834</v>
      </c>
      <c r="AH51" s="996">
        <f t="shared" si="30"/>
        <v>1819038684.8506446</v>
      </c>
      <c r="AI51" s="996">
        <f t="shared" si="30"/>
        <v>1479972168.0795403</v>
      </c>
      <c r="AJ51" s="996">
        <f t="shared" si="30"/>
        <v>1553569574.7597661</v>
      </c>
      <c r="AK51" s="996">
        <f t="shared" si="30"/>
        <v>1691816005.3637049</v>
      </c>
      <c r="AL51" s="996">
        <f t="shared" si="30"/>
        <v>1727573280.7481613</v>
      </c>
      <c r="AM51" s="996">
        <f t="shared" si="30"/>
        <v>2526498588.9510541</v>
      </c>
      <c r="AN51" s="996">
        <f t="shared" si="30"/>
        <v>1858290387.0335202</v>
      </c>
      <c r="AO51" s="996">
        <f t="shared" si="30"/>
        <v>1728830157.5059266</v>
      </c>
      <c r="AP51" s="996">
        <f t="shared" si="30"/>
        <v>1694207155.7218134</v>
      </c>
      <c r="AQ51" s="996">
        <f t="shared" si="30"/>
        <v>1678536713.3790545</v>
      </c>
      <c r="AR51" s="996">
        <f t="shared" si="30"/>
        <v>2047118610.522568</v>
      </c>
      <c r="AS51" s="996">
        <f t="shared" si="30"/>
        <v>2541419888.408186</v>
      </c>
      <c r="AT51" s="996">
        <f t="shared" si="30"/>
        <v>2183501958.6606288</v>
      </c>
      <c r="AU51" s="996">
        <f t="shared" si="30"/>
        <v>1831044552.3318517</v>
      </c>
      <c r="AV51" s="996">
        <f t="shared" si="30"/>
        <v>1878506403.4828866</v>
      </c>
      <c r="AW51" s="996">
        <f t="shared" si="30"/>
        <v>2041672109.0950642</v>
      </c>
      <c r="AX51" s="996">
        <f t="shared" si="30"/>
        <v>2092901999.2265661</v>
      </c>
      <c r="AY51" s="996">
        <f t="shared" si="30"/>
        <v>3047516923.5136857</v>
      </c>
      <c r="AZ51" s="996">
        <f t="shared" si="30"/>
        <v>2135410301.0679846</v>
      </c>
      <c r="BA51" s="996">
        <f t="shared" si="30"/>
        <v>1990669868.5048354</v>
      </c>
      <c r="BB51" s="996">
        <f t="shared" si="30"/>
        <v>1947760182.1037219</v>
      </c>
      <c r="BC51" s="996">
        <f t="shared" si="30"/>
        <v>1906045023.3437552</v>
      </c>
      <c r="BD51" s="996">
        <f t="shared" si="30"/>
        <v>2278815977.5440183</v>
      </c>
      <c r="BE51" s="996">
        <f t="shared" si="30"/>
        <v>2758405189.5017142</v>
      </c>
      <c r="BF51" s="996">
        <f t="shared" si="30"/>
        <v>2376468276.308507</v>
      </c>
      <c r="BG51" s="996">
        <f t="shared" si="30"/>
        <v>2045909401.4852533</v>
      </c>
      <c r="BH51" s="996">
        <f t="shared" si="30"/>
        <v>2130039748.2530484</v>
      </c>
      <c r="BI51" s="996">
        <f t="shared" si="30"/>
        <v>2337983333.7608528</v>
      </c>
      <c r="BJ51" s="996">
        <f t="shared" si="30"/>
        <v>2388864740.5258722</v>
      </c>
      <c r="BK51" s="996">
        <f t="shared" si="30"/>
        <v>3332154281.3345008</v>
      </c>
      <c r="BL51" s="997">
        <f t="shared" si="7"/>
        <v>108789321862.58887</v>
      </c>
    </row>
    <row r="52" spans="1:64" ht="15.6" x14ac:dyDescent="0.3">
      <c r="A52" s="816" t="s">
        <v>840</v>
      </c>
      <c r="C52" s="721">
        <v>105626510.18294789</v>
      </c>
      <c r="D52" s="1">
        <f>+SCI!C56</f>
        <v>347564614.84967172</v>
      </c>
      <c r="E52" s="1">
        <f>+SCI!D56</f>
        <v>457978012.64791971</v>
      </c>
      <c r="F52" s="1">
        <f>+SCI!E56</f>
        <v>473327799.59261745</v>
      </c>
      <c r="G52" s="1">
        <f>+SCI!F56</f>
        <v>409355152.66142678</v>
      </c>
      <c r="H52" s="1">
        <f>+SCI!G56</f>
        <v>587098864.521276</v>
      </c>
      <c r="I52" s="1">
        <f>+SCI!H56</f>
        <v>663973708.69988501</v>
      </c>
      <c r="J52" s="1">
        <f>+SCI!I56</f>
        <v>684793841.17998004</v>
      </c>
      <c r="K52" s="1">
        <f>+SCI!J56</f>
        <v>559327965.99336958</v>
      </c>
      <c r="L52" s="1">
        <f>+SCI!K56</f>
        <v>565755783.85869181</v>
      </c>
      <c r="M52" s="1">
        <f>+SCI!L56</f>
        <v>608937762.29452682</v>
      </c>
      <c r="N52" s="1">
        <f>+SCI!M56</f>
        <v>625310807.56013775</v>
      </c>
      <c r="O52" s="1">
        <f>+SCI!N56</f>
        <v>901415028.75622165</v>
      </c>
      <c r="P52" s="1">
        <f>+SCI!O56</f>
        <v>690077684.50023985</v>
      </c>
      <c r="Q52" s="1">
        <f>+SCI!P56</f>
        <v>627124154.7179507</v>
      </c>
      <c r="R52" s="1">
        <f>+SCI!Q56</f>
        <v>571189020.00788271</v>
      </c>
      <c r="S52" s="1">
        <f>+SCI!R56</f>
        <v>480834770.79692715</v>
      </c>
      <c r="T52" s="1">
        <f>+SCI!S56</f>
        <v>646938410.39774406</v>
      </c>
      <c r="U52" s="1">
        <f>+SCI!T56</f>
        <v>678371688.24896014</v>
      </c>
      <c r="V52" s="1">
        <f>+SCI!U56</f>
        <v>702622531.51022112</v>
      </c>
      <c r="W52" s="1">
        <f>+SCI!V56</f>
        <v>596681416.07567549</v>
      </c>
      <c r="X52" s="1">
        <f>+SCI!W56</f>
        <v>607351861.93065751</v>
      </c>
      <c r="Y52" s="1">
        <f>+SCI!X56</f>
        <v>654693360.38881862</v>
      </c>
      <c r="Z52" s="1">
        <f>+SCI!Y56</f>
        <v>689355207.18039322</v>
      </c>
      <c r="AA52" s="1">
        <f>+SCI!Z56</f>
        <v>995035102.60180199</v>
      </c>
      <c r="AB52" s="1">
        <f>+SCI!AA56</f>
        <v>661974866.46954322</v>
      </c>
      <c r="AC52" s="1">
        <f>+SCI!AB56</f>
        <v>603257765.78201091</v>
      </c>
      <c r="AD52" s="1">
        <f>+SCI!AC56</f>
        <v>593545020.8912797</v>
      </c>
      <c r="AE52" s="1">
        <f>+SCI!AD56</f>
        <v>472921295.75570941</v>
      </c>
      <c r="AF52" s="1">
        <f>+SCI!AE56</f>
        <v>636684234.14536738</v>
      </c>
      <c r="AG52" s="1">
        <f>+SCI!AF56</f>
        <v>688559635.58130121</v>
      </c>
      <c r="AH52" s="1">
        <f>+SCI!AG56</f>
        <v>716142711.01039946</v>
      </c>
      <c r="AI52" s="1">
        <f>+SCI!AH56</f>
        <v>595534217.62764239</v>
      </c>
      <c r="AJ52" s="1">
        <f>+SCI!AI56</f>
        <v>592805192.09040356</v>
      </c>
      <c r="AK52" s="1">
        <f>+SCI!AJ56</f>
        <v>629013149.89881313</v>
      </c>
      <c r="AL52" s="1">
        <f>+SCI!AK56</f>
        <v>648187111.59286451</v>
      </c>
      <c r="AM52" s="1">
        <f>+SCI!AL56</f>
        <v>960232983.6026597</v>
      </c>
      <c r="AN52" s="1">
        <f>+SCI!AM56</f>
        <v>779171033.86088848</v>
      </c>
      <c r="AO52" s="1">
        <f>+SCI!AN56</f>
        <v>733057309.59182274</v>
      </c>
      <c r="AP52" s="1">
        <f>+SCI!AO56</f>
        <v>698665263.03267658</v>
      </c>
      <c r="AQ52" s="1">
        <f>+SCI!AP56</f>
        <v>582576295.00829017</v>
      </c>
      <c r="AR52" s="1">
        <f>+SCI!AQ56</f>
        <v>763584718.98568547</v>
      </c>
      <c r="AS52" s="1">
        <f>+SCI!AR56</f>
        <v>793613282.82289982</v>
      </c>
      <c r="AT52" s="1">
        <f>+SCI!AS56</f>
        <v>835522728.42443228</v>
      </c>
      <c r="AU52" s="1">
        <f>+SCI!AT56</f>
        <v>724421974.49605572</v>
      </c>
      <c r="AV52" s="1">
        <f>+SCI!AU56</f>
        <v>704080685.84391582</v>
      </c>
      <c r="AW52" s="1">
        <f>+SCI!AV56</f>
        <v>743913431.76296771</v>
      </c>
      <c r="AX52" s="1">
        <f>+SCI!AW56</f>
        <v>764588323.02902687</v>
      </c>
      <c r="AY52" s="1">
        <f>+SCI!AX56</f>
        <v>1132021305.9210701</v>
      </c>
      <c r="AZ52" s="1">
        <f>+SCI!AY56</f>
        <v>860810206.1150533</v>
      </c>
      <c r="BA52" s="1">
        <f>+SCI!AZ56</f>
        <v>833464839.03298545</v>
      </c>
      <c r="BB52" s="1">
        <f>+SCI!BA56</f>
        <v>794540035.01970267</v>
      </c>
      <c r="BC52" s="1">
        <f>+SCI!BB56</f>
        <v>673572208.809762</v>
      </c>
      <c r="BD52" s="1">
        <f>+SCI!BC56</f>
        <v>862895505.55533135</v>
      </c>
      <c r="BE52" s="1">
        <f>+SCI!BD56</f>
        <v>887149659.65809858</v>
      </c>
      <c r="BF52" s="1">
        <f>+SCI!BE56</f>
        <v>942042206.00050569</v>
      </c>
      <c r="BG52" s="1">
        <f>+SCI!BF56</f>
        <v>826641393.9188236</v>
      </c>
      <c r="BH52" s="1">
        <f>+SCI!BG56</f>
        <v>820323918.08198619</v>
      </c>
      <c r="BI52" s="1">
        <f>+SCI!BH56</f>
        <v>871052038.46764207</v>
      </c>
      <c r="BJ52" s="1">
        <f>+SCI!BI56</f>
        <v>897859523.15174329</v>
      </c>
      <c r="BK52" s="1">
        <f>+SCI!BJ56</f>
        <v>1266671732.3129382</v>
      </c>
      <c r="BL52" s="990">
        <f t="shared" si="7"/>
        <v>42521838864.508232</v>
      </c>
    </row>
    <row r="53" spans="1:64" ht="15.6" x14ac:dyDescent="0.3">
      <c r="A53" s="817" t="s">
        <v>3</v>
      </c>
      <c r="C53" s="721">
        <v>154254112.30856493</v>
      </c>
      <c r="D53" s="1">
        <f>+SCI!C88</f>
        <v>63186494.993648745</v>
      </c>
      <c r="E53" s="1">
        <f>+SCI!D88</f>
        <v>26881746.959390122</v>
      </c>
      <c r="F53" s="1">
        <f>+SCI!E88</f>
        <v>133805591.83929497</v>
      </c>
      <c r="G53" s="1">
        <f>+SCI!F88</f>
        <v>139287717.18746424</v>
      </c>
      <c r="H53" s="1">
        <f>+SCI!G88</f>
        <v>340852969.39300656</v>
      </c>
      <c r="I53" s="1">
        <f>+SCI!H88</f>
        <v>668193953.42593813</v>
      </c>
      <c r="J53" s="1">
        <f>+SCI!I88</f>
        <v>398612367.40756035</v>
      </c>
      <c r="K53" s="1">
        <f>+SCI!J88</f>
        <v>148250117.11693621</v>
      </c>
      <c r="L53" s="1">
        <f>+SCI!K88</f>
        <v>282345394.54919446</v>
      </c>
      <c r="M53" s="1">
        <f>+SCI!L88</f>
        <v>331262358.47549433</v>
      </c>
      <c r="N53" s="1">
        <f>+SCI!M88</f>
        <v>398630129.23124737</v>
      </c>
      <c r="O53" s="1">
        <f>+SCI!N88</f>
        <v>739623294.94624972</v>
      </c>
      <c r="P53" s="1">
        <f>+SCI!O88</f>
        <v>285442840.44108158</v>
      </c>
      <c r="Q53" s="1">
        <f>+SCI!P88</f>
        <v>111444900.69880542</v>
      </c>
      <c r="R53" s="1">
        <f>+SCI!Q88</f>
        <v>195740114.88696241</v>
      </c>
      <c r="S53" s="1">
        <f>+SCI!R88</f>
        <v>171375410.98457733</v>
      </c>
      <c r="T53" s="1">
        <f>+SCI!S88</f>
        <v>390145322.48361099</v>
      </c>
      <c r="U53" s="1">
        <f>+SCI!T88</f>
        <v>706213181.76718926</v>
      </c>
      <c r="V53" s="1">
        <f>+SCI!U88</f>
        <v>411858128.24000162</v>
      </c>
      <c r="W53" s="1">
        <f>+SCI!V88</f>
        <v>158898879.85159704</v>
      </c>
      <c r="X53" s="1">
        <f>+SCI!W88</f>
        <v>293303467.30483681</v>
      </c>
      <c r="Y53" s="1">
        <f>+SCI!X88</f>
        <v>360310667.93571305</v>
      </c>
      <c r="Z53" s="1">
        <f>+SCI!Y88</f>
        <v>454434871.88887954</v>
      </c>
      <c r="AA53" s="1">
        <f>+SCI!Z88</f>
        <v>879711750.94349778</v>
      </c>
      <c r="AB53" s="1">
        <f>+SCI!AA88</f>
        <v>326443302.2806074</v>
      </c>
      <c r="AC53" s="1">
        <f>+SCI!AB88</f>
        <v>122569275.57355088</v>
      </c>
      <c r="AD53" s="1">
        <f>+SCI!AC88</f>
        <v>110807811.17756511</v>
      </c>
      <c r="AE53" s="1">
        <f>+SCI!AD88</f>
        <v>150275372.50450948</v>
      </c>
      <c r="AF53" s="1">
        <f>+SCI!AE88</f>
        <v>386731130.43892294</v>
      </c>
      <c r="AG53" s="1">
        <f>+SCI!AF88</f>
        <v>750296315.82745373</v>
      </c>
      <c r="AH53" s="1">
        <f>+SCI!AG88</f>
        <v>447695366.30452657</v>
      </c>
      <c r="AI53" s="1">
        <f>+SCI!AH88</f>
        <v>166475639.56193796</v>
      </c>
      <c r="AJ53" s="1">
        <f>+SCI!AI88</f>
        <v>315006917.30294579</v>
      </c>
      <c r="AK53" s="1">
        <f>+SCI!AJ88</f>
        <v>369399704.03354722</v>
      </c>
      <c r="AL53" s="1">
        <f>+SCI!AK88</f>
        <v>447166652.02541047</v>
      </c>
      <c r="AM53" s="1">
        <f>+SCI!AL88</f>
        <v>868005838.74388993</v>
      </c>
      <c r="AN53" s="1">
        <f>+SCI!AM88</f>
        <v>334246485.89143693</v>
      </c>
      <c r="AO53" s="1">
        <f>+SCI!AN88</f>
        <v>130105908.66286495</v>
      </c>
      <c r="AP53" s="1">
        <f>+SCI!AO88</f>
        <v>180540594.66198313</v>
      </c>
      <c r="AQ53" s="1">
        <f>+SCI!AP88</f>
        <v>199374268.732849</v>
      </c>
      <c r="AR53" s="1">
        <f>+SCI!AQ88</f>
        <v>449929612.3664782</v>
      </c>
      <c r="AS53" s="1">
        <f>+SCI!AR88</f>
        <v>833088434.01282942</v>
      </c>
      <c r="AT53" s="1">
        <f>+SCI!AS88</f>
        <v>504738102.47659826</v>
      </c>
      <c r="AU53" s="1">
        <f>+SCI!AT88</f>
        <v>194092451.15725219</v>
      </c>
      <c r="AV53" s="1">
        <f>+SCI!AU88</f>
        <v>349326324.79254508</v>
      </c>
      <c r="AW53" s="1">
        <f>+SCI!AV88</f>
        <v>416117319.14759511</v>
      </c>
      <c r="AX53" s="1">
        <f>+SCI!AW88</f>
        <v>509922935.02589321</v>
      </c>
      <c r="AY53" s="1">
        <f>+SCI!AX88</f>
        <v>1002930745.290576</v>
      </c>
      <c r="AZ53" s="1">
        <f>+SCI!AY88</f>
        <v>357329678.54719543</v>
      </c>
      <c r="BA53" s="1">
        <f>+SCI!AZ88</f>
        <v>128910373.22599362</v>
      </c>
      <c r="BB53" s="1">
        <f>+SCI!BA88</f>
        <v>194470003.10034001</v>
      </c>
      <c r="BC53" s="1">
        <f>+SCI!BB88</f>
        <v>193054642.8510282</v>
      </c>
      <c r="BD53" s="1">
        <f>+SCI!BC88</f>
        <v>451459617.39599782</v>
      </c>
      <c r="BE53" s="1">
        <f>+SCI!BD88</f>
        <v>823581622.41520727</v>
      </c>
      <c r="BF53" s="1">
        <f>+SCI!BE88</f>
        <v>466157325.55104262</v>
      </c>
      <c r="BG53" s="1">
        <f>+SCI!BF88</f>
        <v>166814101.85802513</v>
      </c>
      <c r="BH53" s="1">
        <f>+SCI!BG88</f>
        <v>337726777.72607005</v>
      </c>
      <c r="BI53" s="1">
        <f>+SCI!BH88</f>
        <v>415682133.55928689</v>
      </c>
      <c r="BJ53" s="1">
        <f>+SCI!BI88</f>
        <v>515490309.51027364</v>
      </c>
      <c r="BK53" s="1">
        <f>+SCI!BJ88</f>
        <v>992591642.80993569</v>
      </c>
      <c r="BL53" s="990">
        <f t="shared" si="7"/>
        <v>22852620521.804909</v>
      </c>
    </row>
    <row r="54" spans="1:64" ht="15.6" x14ac:dyDescent="0.3">
      <c r="A54" s="818" t="s">
        <v>841</v>
      </c>
      <c r="C54" s="721"/>
      <c r="D54" s="1">
        <f>+SCI!C121</f>
        <v>344739314.6833967</v>
      </c>
      <c r="E54" s="1">
        <f>+SCI!D121</f>
        <v>429183583.50787306</v>
      </c>
      <c r="F54" s="1">
        <f>+SCI!E121</f>
        <v>398847197.36607856</v>
      </c>
      <c r="G54" s="1">
        <f>+SCI!F121</f>
        <v>450353929.17424852</v>
      </c>
      <c r="H54" s="1">
        <f>+SCI!G121</f>
        <v>409352825.37547177</v>
      </c>
      <c r="I54" s="1">
        <f>+SCI!H121</f>
        <v>467952226.76329297</v>
      </c>
      <c r="J54" s="1">
        <f>+SCI!I121</f>
        <v>423494415.74069625</v>
      </c>
      <c r="K54" s="1">
        <f>+SCI!J121</f>
        <v>472967290.69876838</v>
      </c>
      <c r="L54" s="1">
        <f>+SCI!K121</f>
        <v>421145206.59778422</v>
      </c>
      <c r="M54" s="1">
        <f>+SCI!L121</f>
        <v>461550199.03758317</v>
      </c>
      <c r="N54" s="1">
        <f>+SCI!M121</f>
        <v>415405968.38207167</v>
      </c>
      <c r="O54" s="1">
        <f>+SCI!N121</f>
        <v>456199496.10523397</v>
      </c>
      <c r="P54" s="1">
        <f>+SCI!O121</f>
        <v>652488402.97642124</v>
      </c>
      <c r="Q54" s="1">
        <f>+SCI!P121</f>
        <v>684479366.64337277</v>
      </c>
      <c r="R54" s="1">
        <f>+SCI!Q121</f>
        <v>630172404.39483082</v>
      </c>
      <c r="S54" s="1">
        <f>+SCI!R121</f>
        <v>671580782.54384494</v>
      </c>
      <c r="T54" s="1">
        <f>+SCI!S121</f>
        <v>625335366.96908808</v>
      </c>
      <c r="U54" s="1">
        <f>+SCI!T121</f>
        <v>668118625.39845312</v>
      </c>
      <c r="V54" s="1">
        <f>+SCI!U121</f>
        <v>623075126.08184671</v>
      </c>
      <c r="W54" s="1">
        <f>+SCI!V121</f>
        <v>674984774.20260465</v>
      </c>
      <c r="X54" s="1">
        <f>+SCI!W121</f>
        <v>632957638.84262931</v>
      </c>
      <c r="Y54" s="1">
        <f>+SCI!X121</f>
        <v>677831717.19125533</v>
      </c>
      <c r="Z54" s="1">
        <f>+SCI!Y121</f>
        <v>637763582.22875381</v>
      </c>
      <c r="AA54" s="1">
        <f>+SCI!Z121</f>
        <v>680475691.38258791</v>
      </c>
      <c r="AB54" s="1">
        <f>+SCI!AA121</f>
        <v>603179200.96571946</v>
      </c>
      <c r="AC54" s="1">
        <f>+SCI!AB121</f>
        <v>635381501.3780899</v>
      </c>
      <c r="AD54" s="1">
        <f>+SCI!AC121</f>
        <v>600800851.15418971</v>
      </c>
      <c r="AE54" s="1">
        <f>+SCI!AD121</f>
        <v>622523034.83911121</v>
      </c>
      <c r="AF54" s="1">
        <f>+SCI!AE121</f>
        <v>594334666.78212941</v>
      </c>
      <c r="AG54" s="1">
        <f>+SCI!AF121</f>
        <v>645334876.15875673</v>
      </c>
      <c r="AH54" s="1">
        <f>+SCI!AG121</f>
        <v>615285886.42759502</v>
      </c>
      <c r="AI54" s="1">
        <f>+SCI!AH121</f>
        <v>649202840.88372004</v>
      </c>
      <c r="AJ54" s="1">
        <f>+SCI!AI121</f>
        <v>606358620.85916269</v>
      </c>
      <c r="AK54" s="1">
        <f>+SCI!AJ121</f>
        <v>627346939.3377974</v>
      </c>
      <c r="AL54" s="1">
        <f>+SCI!AK121</f>
        <v>593796531.39263988</v>
      </c>
      <c r="AM54" s="1">
        <f>+SCI!AL121</f>
        <v>631094705.77861667</v>
      </c>
      <c r="AN54" s="1">
        <f>+SCI!AM121</f>
        <v>684902377.19334042</v>
      </c>
      <c r="AO54" s="1">
        <f>+SCI!AN121</f>
        <v>762600334.40274906</v>
      </c>
      <c r="AP54" s="1">
        <f>+SCI!AO121</f>
        <v>751164374.1464659</v>
      </c>
      <c r="AQ54" s="1">
        <f>+SCI!AP121</f>
        <v>791540558.66356862</v>
      </c>
      <c r="AR54" s="1">
        <f>+SCI!AQ121</f>
        <v>768726335.68828964</v>
      </c>
      <c r="AS54" s="1">
        <f>+SCI!AR121</f>
        <v>807868109.5466547</v>
      </c>
      <c r="AT54" s="1">
        <f>+SCI!AS121</f>
        <v>777476433.60856926</v>
      </c>
      <c r="AU54" s="1">
        <f>+SCI!AT121</f>
        <v>805275610.93323684</v>
      </c>
      <c r="AV54" s="1">
        <f>+SCI!AU121</f>
        <v>760118708.04686761</v>
      </c>
      <c r="AW54" s="1">
        <f>+SCI!AV121</f>
        <v>778657947.20657372</v>
      </c>
      <c r="AX54" s="1">
        <f>+SCI!AW121</f>
        <v>754692882.17034793</v>
      </c>
      <c r="AY54" s="1">
        <f>+SCI!AX121</f>
        <v>804984196.13025177</v>
      </c>
      <c r="AZ54" s="1">
        <f>+SCI!AY121</f>
        <v>836589380.38116276</v>
      </c>
      <c r="BA54" s="1">
        <f>+SCI!AZ121</f>
        <v>895890539.73312998</v>
      </c>
      <c r="BB54" s="1">
        <f>+SCI!BA121</f>
        <v>875506089.17657626</v>
      </c>
      <c r="BC54" s="1">
        <f>+SCI!BB121</f>
        <v>906662630.95760763</v>
      </c>
      <c r="BD54" s="1">
        <f>+SCI!BC121</f>
        <v>881106100.06917012</v>
      </c>
      <c r="BE54" s="1">
        <f>+SCI!BD121</f>
        <v>914700244.04142499</v>
      </c>
      <c r="BF54" s="1">
        <f>+SCI!BE121</f>
        <v>884866385.76457679</v>
      </c>
      <c r="BG54" s="1">
        <f>+SCI!BF121</f>
        <v>919267104.96843767</v>
      </c>
      <c r="BH54" s="1">
        <f>+SCI!BG121</f>
        <v>888447817.48666549</v>
      </c>
      <c r="BI54" s="1">
        <f>+SCI!BH121</f>
        <v>918101859.2908082</v>
      </c>
      <c r="BJ54" s="1">
        <f>+SCI!BI121</f>
        <v>891676100.75023234</v>
      </c>
      <c r="BK54" s="1">
        <f>+SCI!BJ121</f>
        <v>937284162.49720764</v>
      </c>
      <c r="BL54" s="990">
        <f t="shared" si="7"/>
        <v>40433201071.099632</v>
      </c>
    </row>
    <row r="55" spans="1:64" ht="15.6" x14ac:dyDescent="0.3">
      <c r="A55" s="819" t="s">
        <v>797</v>
      </c>
      <c r="C55" s="721"/>
      <c r="D55" s="1">
        <f>+SCI!C154</f>
        <v>0</v>
      </c>
      <c r="E55" s="1">
        <f>+SCI!D154</f>
        <v>0</v>
      </c>
      <c r="F55" s="1">
        <f>+SCI!E154</f>
        <v>0</v>
      </c>
      <c r="G55" s="1">
        <f>+SCI!F154</f>
        <v>0</v>
      </c>
      <c r="H55" s="1">
        <f>+SCI!G154</f>
        <v>0</v>
      </c>
      <c r="I55" s="1">
        <f>+SCI!H154</f>
        <v>0</v>
      </c>
      <c r="J55" s="1">
        <f>+SCI!I154</f>
        <v>0</v>
      </c>
      <c r="K55" s="1">
        <f>+SCI!J154</f>
        <v>0</v>
      </c>
      <c r="L55" s="1">
        <f>+SCI!K154</f>
        <v>0</v>
      </c>
      <c r="M55" s="1">
        <f>+SCI!L154</f>
        <v>0</v>
      </c>
      <c r="N55" s="1">
        <f>+SCI!M154</f>
        <v>0</v>
      </c>
      <c r="O55" s="1">
        <f>+SCI!N154</f>
        <v>0</v>
      </c>
      <c r="P55" s="1">
        <f>+SCI!O154</f>
        <v>0</v>
      </c>
      <c r="Q55" s="1">
        <f>+SCI!P154</f>
        <v>0</v>
      </c>
      <c r="R55" s="1">
        <f>+SCI!Q154</f>
        <v>0</v>
      </c>
      <c r="S55" s="1">
        <f>+SCI!R154</f>
        <v>0</v>
      </c>
      <c r="T55" s="1">
        <f>+SCI!S154</f>
        <v>0</v>
      </c>
      <c r="U55" s="1">
        <f>+SCI!T154</f>
        <v>0</v>
      </c>
      <c r="V55" s="1">
        <f>+SCI!U154</f>
        <v>0</v>
      </c>
      <c r="W55" s="1">
        <f>+SCI!V154</f>
        <v>0</v>
      </c>
      <c r="X55" s="1">
        <f>+SCI!W154</f>
        <v>0</v>
      </c>
      <c r="Y55" s="1">
        <f>+SCI!X154</f>
        <v>0</v>
      </c>
      <c r="Z55" s="1">
        <f>+SCI!Y154</f>
        <v>0</v>
      </c>
      <c r="AA55" s="1">
        <f>+SCI!Z154</f>
        <v>0</v>
      </c>
      <c r="AB55" s="1">
        <f>+SCI!AA154</f>
        <v>60198330.007517315</v>
      </c>
      <c r="AC55" s="1">
        <f>+SCI!AB154</f>
        <v>73151697.646518141</v>
      </c>
      <c r="AD55" s="1">
        <f>+SCI!AC154</f>
        <v>40570306.414756477</v>
      </c>
      <c r="AE55" s="1">
        <f>+SCI!AD154</f>
        <v>66418151.937362313</v>
      </c>
      <c r="AF55" s="1">
        <f>+SCI!AE154</f>
        <v>38674279.396050498</v>
      </c>
      <c r="AG55" s="1">
        <f>+SCI!AF154</f>
        <v>68885475.407271743</v>
      </c>
      <c r="AH55" s="1">
        <f>+SCI!AG154</f>
        <v>39914721.108123228</v>
      </c>
      <c r="AI55" s="1">
        <f>+SCI!AH154</f>
        <v>68759470.006239846</v>
      </c>
      <c r="AJ55" s="1">
        <f>+SCI!AI154</f>
        <v>39398844.507254004</v>
      </c>
      <c r="AK55" s="1">
        <f>+SCI!AJ154</f>
        <v>66056212.093547009</v>
      </c>
      <c r="AL55" s="1">
        <f>+SCI!AK154</f>
        <v>38422985.737246625</v>
      </c>
      <c r="AM55" s="1">
        <f>+SCI!AL154</f>
        <v>67165060.825888097</v>
      </c>
      <c r="AN55" s="1">
        <f>+SCI!AM154</f>
        <v>59970490.087854326</v>
      </c>
      <c r="AO55" s="1">
        <f>+SCI!AN154</f>
        <v>103066604.84848982</v>
      </c>
      <c r="AP55" s="1">
        <f>+SCI!AO154</f>
        <v>63836923.880688049</v>
      </c>
      <c r="AQ55" s="1">
        <f>+SCI!AP154</f>
        <v>105045590.97434662</v>
      </c>
      <c r="AR55" s="1">
        <f>+SCI!AQ154</f>
        <v>64877943.482114457</v>
      </c>
      <c r="AS55" s="1">
        <f>+SCI!AR154</f>
        <v>106850062.02580214</v>
      </c>
      <c r="AT55" s="1">
        <f>+SCI!AS154</f>
        <v>65764694.151028924</v>
      </c>
      <c r="AU55" s="1">
        <f>+SCI!AT154</f>
        <v>107254515.74530704</v>
      </c>
      <c r="AV55" s="1">
        <f>+SCI!AU154</f>
        <v>64980684.799557857</v>
      </c>
      <c r="AW55" s="1">
        <f>+SCI!AV154</f>
        <v>102983410.97792761</v>
      </c>
      <c r="AX55" s="1">
        <f>+SCI!AW154</f>
        <v>63697859.001297958</v>
      </c>
      <c r="AY55" s="1">
        <f>+SCI!AX154</f>
        <v>107580676.17178769</v>
      </c>
      <c r="AZ55" s="1">
        <f>+SCI!AY154</f>
        <v>80681036.024573326</v>
      </c>
      <c r="BA55" s="1">
        <f>+SCI!AZ154</f>
        <v>132404116.51272631</v>
      </c>
      <c r="BB55" s="1">
        <f>+SCI!BA154</f>
        <v>83244054.807103008</v>
      </c>
      <c r="BC55" s="1">
        <f>+SCI!BB154</f>
        <v>132755540.72535747</v>
      </c>
      <c r="BD55" s="1">
        <f>+SCI!BC154</f>
        <v>83354754.523518935</v>
      </c>
      <c r="BE55" s="1">
        <f>+SCI!BD154</f>
        <v>132973663.38698335</v>
      </c>
      <c r="BF55" s="1">
        <f>+SCI!BE154</f>
        <v>83402358.992381975</v>
      </c>
      <c r="BG55" s="1">
        <f>+SCI!BF154</f>
        <v>133186800.73996681</v>
      </c>
      <c r="BH55" s="1">
        <f>+SCI!BG154</f>
        <v>83541234.958326533</v>
      </c>
      <c r="BI55" s="1">
        <f>+SCI!BH154</f>
        <v>133147302.44311579</v>
      </c>
      <c r="BJ55" s="1">
        <f>+SCI!BI154</f>
        <v>83838807.113623336</v>
      </c>
      <c r="BK55" s="1">
        <f>+SCI!BJ154</f>
        <v>135606743.71441957</v>
      </c>
      <c r="BL55" s="990">
        <f t="shared" si="7"/>
        <v>2981661405.1760736</v>
      </c>
    </row>
    <row r="56" spans="1:64" ht="15.6" x14ac:dyDescent="0.3">
      <c r="A56" s="69"/>
      <c r="B56" s="775"/>
      <c r="C56" s="1249"/>
      <c r="D56" s="849"/>
      <c r="E56" s="849"/>
      <c r="F56" s="849"/>
      <c r="G56" s="849"/>
      <c r="H56" s="849"/>
      <c r="I56" s="849"/>
      <c r="J56" s="849"/>
      <c r="K56" s="849"/>
      <c r="L56" s="849"/>
      <c r="M56" s="849"/>
      <c r="N56" s="849"/>
      <c r="O56" s="849"/>
      <c r="P56" s="849"/>
      <c r="Q56" s="849"/>
      <c r="R56" s="849"/>
      <c r="S56" s="849"/>
      <c r="T56" s="849"/>
      <c r="U56" s="849"/>
      <c r="V56" s="849"/>
      <c r="W56" s="849"/>
      <c r="X56" s="849"/>
      <c r="Y56" s="849"/>
      <c r="Z56" s="849"/>
      <c r="AA56" s="849"/>
      <c r="AB56" s="849"/>
      <c r="AC56" s="849"/>
      <c r="AD56" s="849"/>
      <c r="AE56" s="849"/>
      <c r="AF56" s="849"/>
      <c r="AG56" s="849"/>
      <c r="AH56" s="849"/>
      <c r="AI56" s="849"/>
      <c r="AJ56" s="849"/>
      <c r="AK56" s="849"/>
      <c r="AL56" s="849"/>
      <c r="AM56" s="849"/>
      <c r="AN56" s="849"/>
      <c r="AO56" s="849"/>
      <c r="AP56" s="849"/>
      <c r="AQ56" s="849"/>
      <c r="AR56" s="849"/>
      <c r="AS56" s="849"/>
      <c r="AT56" s="849"/>
      <c r="AU56" s="849"/>
      <c r="AV56" s="849"/>
      <c r="AW56" s="849"/>
      <c r="AX56" s="849"/>
      <c r="AY56" s="849"/>
      <c r="AZ56" s="849"/>
      <c r="BA56" s="849"/>
      <c r="BB56" s="849"/>
      <c r="BC56" s="849"/>
      <c r="BD56" s="849"/>
      <c r="BE56" s="849"/>
      <c r="BF56" s="849"/>
      <c r="BG56" s="849"/>
      <c r="BH56" s="849"/>
      <c r="BI56" s="849"/>
      <c r="BJ56" s="849"/>
      <c r="BK56" s="849"/>
      <c r="BL56" s="991"/>
    </row>
    <row r="57" spans="1:64" ht="16.2" thickBot="1" x14ac:dyDescent="0.35">
      <c r="A57" s="985" t="s">
        <v>562</v>
      </c>
      <c r="C57" s="1252">
        <f t="shared" ref="C57:D57" si="31">+C58+C59+C60+C61</f>
        <v>443168629.53330624</v>
      </c>
      <c r="D57" s="996">
        <f t="shared" si="31"/>
        <v>674426023.6981672</v>
      </c>
      <c r="E57" s="996">
        <f t="shared" ref="E57:BK57" si="32">+E58+E59+E60+E61</f>
        <v>855675066.26264274</v>
      </c>
      <c r="F57" s="996">
        <f t="shared" si="32"/>
        <v>992403277.08986866</v>
      </c>
      <c r="G57" s="996">
        <f t="shared" si="32"/>
        <v>1047139196.9256654</v>
      </c>
      <c r="H57" s="996">
        <f t="shared" si="32"/>
        <v>1316736361.6158147</v>
      </c>
      <c r="I57" s="996">
        <f t="shared" si="32"/>
        <v>1778226332.4427836</v>
      </c>
      <c r="J57" s="996">
        <f t="shared" si="32"/>
        <v>1741949870.8116674</v>
      </c>
      <c r="K57" s="996">
        <f t="shared" si="32"/>
        <v>1476261955.0995545</v>
      </c>
      <c r="L57" s="996">
        <f t="shared" si="32"/>
        <v>1437647455.2333949</v>
      </c>
      <c r="M57" s="996">
        <f t="shared" si="32"/>
        <v>1517762595.5053926</v>
      </c>
      <c r="N57" s="996">
        <f t="shared" si="32"/>
        <v>1583110858.4689896</v>
      </c>
      <c r="O57" s="996">
        <f t="shared" si="32"/>
        <v>2086365944.1957054</v>
      </c>
      <c r="P57" s="996">
        <f t="shared" si="32"/>
        <v>1952216941.4526274</v>
      </c>
      <c r="Q57" s="996">
        <f t="shared" si="32"/>
        <v>1728248825.0040536</v>
      </c>
      <c r="R57" s="996">
        <f t="shared" si="32"/>
        <v>1619614546.8000164</v>
      </c>
      <c r="S57" s="996">
        <f t="shared" si="32"/>
        <v>1527779868.3962221</v>
      </c>
      <c r="T57" s="996">
        <f t="shared" si="32"/>
        <v>1738624167.0117614</v>
      </c>
      <c r="U57" s="996">
        <f t="shared" si="32"/>
        <v>2134013312.9892397</v>
      </c>
      <c r="V57" s="996">
        <f t="shared" si="32"/>
        <v>2065071531.6137633</v>
      </c>
      <c r="W57" s="996">
        <f t="shared" si="32"/>
        <v>1795500408.8624308</v>
      </c>
      <c r="X57" s="996">
        <f t="shared" si="32"/>
        <v>1757227996.9485319</v>
      </c>
      <c r="Y57" s="996">
        <f t="shared" si="32"/>
        <v>1854769700.2607265</v>
      </c>
      <c r="Z57" s="996">
        <f t="shared" si="32"/>
        <v>1966922722.3380396</v>
      </c>
      <c r="AA57" s="996">
        <f t="shared" si="32"/>
        <v>2576768133.7379432</v>
      </c>
      <c r="AB57" s="996">
        <f t="shared" si="32"/>
        <v>2351889055.8256269</v>
      </c>
      <c r="AC57" s="996">
        <f t="shared" si="32"/>
        <v>2074179736.8894577</v>
      </c>
      <c r="AD57" s="996">
        <f t="shared" si="32"/>
        <v>1874756989.4697165</v>
      </c>
      <c r="AE57" s="996">
        <f t="shared" si="32"/>
        <v>1769765389.1868274</v>
      </c>
      <c r="AF57" s="996">
        <f t="shared" si="32"/>
        <v>1993608639.6911218</v>
      </c>
      <c r="AG57" s="996">
        <f t="shared" si="32"/>
        <v>2488299657.9484854</v>
      </c>
      <c r="AH57" s="996">
        <f t="shared" si="32"/>
        <v>2432801933.9440351</v>
      </c>
      <c r="AI57" s="996">
        <f t="shared" si="32"/>
        <v>2142219228.1231415</v>
      </c>
      <c r="AJ57" s="996">
        <f t="shared" si="32"/>
        <v>2070653271.5943544</v>
      </c>
      <c r="AK57" s="996">
        <f t="shared" si="32"/>
        <v>2154394310.2742863</v>
      </c>
      <c r="AL57" s="996">
        <f t="shared" si="32"/>
        <v>2215191276.3429966</v>
      </c>
      <c r="AM57" s="996">
        <f t="shared" si="32"/>
        <v>2870337555.1575084</v>
      </c>
      <c r="AN57" s="996">
        <f t="shared" si="32"/>
        <v>2407153137.3278666</v>
      </c>
      <c r="AO57" s="996">
        <f t="shared" si="32"/>
        <v>2092811822.3827932</v>
      </c>
      <c r="AP57" s="996">
        <f t="shared" si="32"/>
        <v>1933424667.3710766</v>
      </c>
      <c r="AQ57" s="996">
        <f t="shared" si="32"/>
        <v>1849815869.2046981</v>
      </c>
      <c r="AR57" s="996">
        <f t="shared" si="32"/>
        <v>2093837587.5533006</v>
      </c>
      <c r="AS57" s="996">
        <f t="shared" si="32"/>
        <v>2569091003.8695498</v>
      </c>
      <c r="AT57" s="996">
        <f t="shared" si="32"/>
        <v>2512837049.9075508</v>
      </c>
      <c r="AU57" s="996">
        <f t="shared" si="32"/>
        <v>2211491460.5418262</v>
      </c>
      <c r="AV57" s="996">
        <f t="shared" si="32"/>
        <v>2126092078.5274255</v>
      </c>
      <c r="AW57" s="996">
        <f t="shared" si="32"/>
        <v>2206649135.3992481</v>
      </c>
      <c r="AX57" s="996">
        <f t="shared" si="32"/>
        <v>2289284313.2670407</v>
      </c>
      <c r="AY57" s="996">
        <f t="shared" si="32"/>
        <v>3019116032.8580775</v>
      </c>
      <c r="AZ57" s="996">
        <f t="shared" si="32"/>
        <v>2620687928.5977201</v>
      </c>
      <c r="BA57" s="996">
        <f t="shared" si="32"/>
        <v>2273598140.6423678</v>
      </c>
      <c r="BB57" s="996">
        <f t="shared" si="32"/>
        <v>2104239372.8419015</v>
      </c>
      <c r="BC57" s="996">
        <f t="shared" si="32"/>
        <v>1994141856.5939934</v>
      </c>
      <c r="BD57" s="996">
        <f t="shared" si="32"/>
        <v>2267659988.3577414</v>
      </c>
      <c r="BE57" s="996">
        <f t="shared" si="32"/>
        <v>2805337856.9979157</v>
      </c>
      <c r="BF57" s="996">
        <f t="shared" si="32"/>
        <v>2721431003.9779496</v>
      </c>
      <c r="BG57" s="996">
        <f t="shared" si="32"/>
        <v>2368389349.9459987</v>
      </c>
      <c r="BH57" s="996">
        <f t="shared" si="32"/>
        <v>2308037249.0762048</v>
      </c>
      <c r="BI57" s="996">
        <f t="shared" si="32"/>
        <v>2431178047.1893654</v>
      </c>
      <c r="BJ57" s="996">
        <f t="shared" si="32"/>
        <v>2556473405.5364304</v>
      </c>
      <c r="BK57" s="996">
        <f t="shared" si="32"/>
        <v>3348835666.7119317</v>
      </c>
      <c r="BL57" s="997">
        <f t="shared" si="7"/>
        <v>123217342791.42583</v>
      </c>
    </row>
    <row r="58" spans="1:64" ht="15.6" x14ac:dyDescent="0.3">
      <c r="A58" s="816" t="s">
        <v>840</v>
      </c>
      <c r="C58" s="721">
        <v>254286043.03302267</v>
      </c>
      <c r="D58" s="1">
        <f>+SCI!C62</f>
        <v>301989898.6253857</v>
      </c>
      <c r="E58" s="1">
        <f>+SCI!D62</f>
        <v>386899557.44674504</v>
      </c>
      <c r="F58" s="1">
        <f>+SCI!E62</f>
        <v>424796393.89430094</v>
      </c>
      <c r="G58" s="1">
        <f>+SCI!F62</f>
        <v>397445768.37815875</v>
      </c>
      <c r="H58" s="1">
        <f>+SCI!G62</f>
        <v>499418713.1185171</v>
      </c>
      <c r="I58" s="1">
        <f>+SCI!H62</f>
        <v>581456472.31026721</v>
      </c>
      <c r="J58" s="1">
        <f>+SCI!I62</f>
        <v>621814974.84090996</v>
      </c>
      <c r="K58" s="1">
        <f>+SCI!J62</f>
        <v>556851637.02615929</v>
      </c>
      <c r="L58" s="1">
        <f>+SCI!K62</f>
        <v>539214577.25373554</v>
      </c>
      <c r="M58" s="1">
        <f>+SCI!L62</f>
        <v>560324293.85199106</v>
      </c>
      <c r="N58" s="1">
        <f>+SCI!M62</f>
        <v>577594019.34241641</v>
      </c>
      <c r="O58" s="1">
        <f>+SCI!N62</f>
        <v>755915732.75344396</v>
      </c>
      <c r="P58" s="1">
        <f>+SCI!O62</f>
        <v>686504306.7379179</v>
      </c>
      <c r="Q58" s="1">
        <f>+SCI!P62</f>
        <v>623719649.2293222</v>
      </c>
      <c r="R58" s="1">
        <f>+SCI!Q62</f>
        <v>567547920.96439815</v>
      </c>
      <c r="S58" s="1">
        <f>+SCI!R62</f>
        <v>492549519.80158728</v>
      </c>
      <c r="T58" s="1">
        <f>+SCI!S62</f>
        <v>568419317.61758184</v>
      </c>
      <c r="U58" s="1">
        <f>+SCI!T62</f>
        <v>614102896.10164094</v>
      </c>
      <c r="V58" s="1">
        <f>+SCI!U62</f>
        <v>644878264.53267598</v>
      </c>
      <c r="W58" s="1">
        <f>+SCI!V62</f>
        <v>590554945.86855769</v>
      </c>
      <c r="X58" s="1">
        <f>+SCI!W62</f>
        <v>578209512.7915132</v>
      </c>
      <c r="Y58" s="1">
        <f>+SCI!X62</f>
        <v>602974169.39376521</v>
      </c>
      <c r="Z58" s="1">
        <f>+SCI!Y62</f>
        <v>632863776.88196027</v>
      </c>
      <c r="AA58" s="1">
        <f>+SCI!Z62</f>
        <v>830889765.42296445</v>
      </c>
      <c r="AB58" s="1">
        <f>+SCI!AA62</f>
        <v>808064811.88576889</v>
      </c>
      <c r="AC58" s="1">
        <f>+SCI!AB62</f>
        <v>755467628.79367137</v>
      </c>
      <c r="AD58" s="1">
        <f>+SCI!AC62</f>
        <v>728459126.46608663</v>
      </c>
      <c r="AE58" s="1">
        <f>+SCI!AD62</f>
        <v>627863144.24156451</v>
      </c>
      <c r="AF58" s="1">
        <f>+SCI!AE62</f>
        <v>712961854.69961226</v>
      </c>
      <c r="AG58" s="1">
        <f>+SCI!AF62</f>
        <v>783780422.19833064</v>
      </c>
      <c r="AH58" s="1">
        <f>+SCI!AG62</f>
        <v>831024691.58217359</v>
      </c>
      <c r="AI58" s="1">
        <f>+SCI!AH62</f>
        <v>758284922.56404686</v>
      </c>
      <c r="AJ58" s="1">
        <f>+SCI!AI62</f>
        <v>728960740.02932012</v>
      </c>
      <c r="AK58" s="1">
        <f>+SCI!AJ62</f>
        <v>745120139.93510485</v>
      </c>
      <c r="AL58" s="1">
        <f>+SCI!AK62</f>
        <v>765560386.17031264</v>
      </c>
      <c r="AM58" s="1">
        <f>+SCI!AL62</f>
        <v>1007259882.5158621</v>
      </c>
      <c r="AN58" s="1">
        <f>+SCI!AM62</f>
        <v>923736412.18887138</v>
      </c>
      <c r="AO58" s="1">
        <f>+SCI!AN62</f>
        <v>859795351.26571965</v>
      </c>
      <c r="AP58" s="1">
        <f>+SCI!AO62</f>
        <v>811468305.38709855</v>
      </c>
      <c r="AQ58" s="1">
        <f>+SCI!AP62</f>
        <v>713292618.00091028</v>
      </c>
      <c r="AR58" s="1">
        <f>+SCI!AQ62</f>
        <v>799083800.04337907</v>
      </c>
      <c r="AS58" s="1">
        <f>+SCI!AR62</f>
        <v>852897525.35782015</v>
      </c>
      <c r="AT58" s="1">
        <f>+SCI!AS62</f>
        <v>902441603.7124877</v>
      </c>
      <c r="AU58" s="1">
        <f>+SCI!AT62</f>
        <v>845629247.85340357</v>
      </c>
      <c r="AV58" s="1">
        <f>+SCI!AU62</f>
        <v>809680957.96840489</v>
      </c>
      <c r="AW58" s="1">
        <f>+SCI!AV62</f>
        <v>822998325.96480954</v>
      </c>
      <c r="AX58" s="1">
        <f>+SCI!AW62</f>
        <v>842309487.89097071</v>
      </c>
      <c r="AY58" s="1">
        <f>+SCI!AX62</f>
        <v>1101222219.6444099</v>
      </c>
      <c r="AZ58" s="1">
        <f>+SCI!AY62</f>
        <v>950964711.18856215</v>
      </c>
      <c r="BA58" s="1">
        <f>+SCI!AZ62</f>
        <v>877527291.09132671</v>
      </c>
      <c r="BB58" s="1">
        <f>+SCI!BA62</f>
        <v>825660256.04656172</v>
      </c>
      <c r="BC58" s="1">
        <f>+SCI!BB62</f>
        <v>730605226.52356195</v>
      </c>
      <c r="BD58" s="1">
        <f>+SCI!BC62</f>
        <v>813286650.91841781</v>
      </c>
      <c r="BE58" s="1">
        <f>+SCI!BD62</f>
        <v>859451031.38071823</v>
      </c>
      <c r="BF58" s="1">
        <f>+SCI!BE62</f>
        <v>911070515.51808536</v>
      </c>
      <c r="BG58" s="1">
        <f>+SCI!BF62</f>
        <v>858302314.51854682</v>
      </c>
      <c r="BH58" s="1">
        <f>+SCI!BG62</f>
        <v>834565816.74569643</v>
      </c>
      <c r="BI58" s="1">
        <f>+SCI!BH62</f>
        <v>857369705.32191241</v>
      </c>
      <c r="BJ58" s="1">
        <f>+SCI!BI62</f>
        <v>882675841.46555662</v>
      </c>
      <c r="BK58" s="1">
        <f>+SCI!BJ62</f>
        <v>1122673273.2451701</v>
      </c>
      <c r="BL58" s="990">
        <f t="shared" si="7"/>
        <v>43952738367.54319</v>
      </c>
    </row>
    <row r="59" spans="1:64" ht="15.6" x14ac:dyDescent="0.3">
      <c r="A59" s="817" t="s">
        <v>3</v>
      </c>
      <c r="C59" s="721">
        <v>188882586.5002836</v>
      </c>
      <c r="D59" s="1">
        <f>+SCI!C94</f>
        <v>136540075.40947282</v>
      </c>
      <c r="E59" s="1">
        <f>+SCI!D94</f>
        <v>83626569.271196306</v>
      </c>
      <c r="F59" s="1">
        <f>+SCI!E94</f>
        <v>145342765.58259857</v>
      </c>
      <c r="G59" s="1">
        <f>+SCI!F94</f>
        <v>177793008.83764982</v>
      </c>
      <c r="H59" s="1">
        <f>+SCI!G94</f>
        <v>354226476.79225248</v>
      </c>
      <c r="I59" s="1">
        <f>+SCI!H94</f>
        <v>696996489.52530575</v>
      </c>
      <c r="J59" s="1">
        <f>+SCI!I94</f>
        <v>636559126.84911776</v>
      </c>
      <c r="K59" s="1">
        <f>+SCI!J94</f>
        <v>408262263.90222156</v>
      </c>
      <c r="L59" s="1">
        <f>+SCI!K94</f>
        <v>412054019.32656693</v>
      </c>
      <c r="M59" s="1">
        <f>+SCI!L94</f>
        <v>453015750.87744564</v>
      </c>
      <c r="N59" s="1">
        <f>+SCI!M94</f>
        <v>525673038.55224586</v>
      </c>
      <c r="O59" s="1">
        <f>+SCI!N94</f>
        <v>832223008.12234414</v>
      </c>
      <c r="P59" s="1">
        <f>+SCI!O94</f>
        <v>631429484.73579502</v>
      </c>
      <c r="Q59" s="1">
        <f>+SCI!P94</f>
        <v>394496338.02091694</v>
      </c>
      <c r="R59" s="1">
        <f>+SCI!Q94</f>
        <v>347938554.47087222</v>
      </c>
      <c r="S59" s="1">
        <f>+SCI!R94</f>
        <v>305858598.35283965</v>
      </c>
      <c r="T59" s="1">
        <f>+SCI!S94</f>
        <v>461565904.65140271</v>
      </c>
      <c r="U59" s="1">
        <f>+SCI!T94</f>
        <v>791042422.05818582</v>
      </c>
      <c r="V59" s="1">
        <f>+SCI!U94</f>
        <v>713262651.7614243</v>
      </c>
      <c r="W59" s="1">
        <f>+SCI!V94</f>
        <v>472183367.39760476</v>
      </c>
      <c r="X59" s="1">
        <f>+SCI!W94</f>
        <v>463941886.69009167</v>
      </c>
      <c r="Y59" s="1">
        <f>+SCI!X94</f>
        <v>513877080.41935366</v>
      </c>
      <c r="Z59" s="1">
        <f>+SCI!Y94</f>
        <v>613715843.79120028</v>
      </c>
      <c r="AA59" s="1">
        <f>+SCI!Z94</f>
        <v>1004090666.7273018</v>
      </c>
      <c r="AB59" s="1">
        <f>+SCI!AA94</f>
        <v>718257764.78027678</v>
      </c>
      <c r="AC59" s="1">
        <f>+SCI!AB94</f>
        <v>424798402.90030026</v>
      </c>
      <c r="AD59" s="1">
        <f>+SCI!AC94</f>
        <v>281973454.134547</v>
      </c>
      <c r="AE59" s="1">
        <f>+SCI!AD94</f>
        <v>248711494.53001559</v>
      </c>
      <c r="AF59" s="1">
        <f>+SCI!AE94</f>
        <v>423262816.04753894</v>
      </c>
      <c r="AG59" s="1">
        <f>+SCI!AF94</f>
        <v>794234153.67999399</v>
      </c>
      <c r="AH59" s="1">
        <f>+SCI!AG94</f>
        <v>720129454.59079397</v>
      </c>
      <c r="AI59" s="1">
        <f>+SCI!AH94</f>
        <v>460868179.54282445</v>
      </c>
      <c r="AJ59" s="1">
        <f>+SCI!AI94</f>
        <v>462164881.58599979</v>
      </c>
      <c r="AK59" s="1">
        <f>+SCI!AJ94</f>
        <v>506384869.19701642</v>
      </c>
      <c r="AL59" s="1">
        <f>+SCI!AK94</f>
        <v>588864768.37196791</v>
      </c>
      <c r="AM59" s="1">
        <f>+SCI!AL94</f>
        <v>963927171.78182232</v>
      </c>
      <c r="AN59" s="1">
        <f>+SCI!AM94</f>
        <v>706180729.55279124</v>
      </c>
      <c r="AO59" s="1">
        <f>+SCI!AN94</f>
        <v>428546815.66244149</v>
      </c>
      <c r="AP59" s="1">
        <f>+SCI!AO94</f>
        <v>338672195.99838245</v>
      </c>
      <c r="AQ59" s="1">
        <f>+SCI!AP94</f>
        <v>311518370.37585837</v>
      </c>
      <c r="AR59" s="1">
        <f>+SCI!AQ94</f>
        <v>492793348.19618517</v>
      </c>
      <c r="AS59" s="1">
        <f>+SCI!AR94</f>
        <v>873448676.07720399</v>
      </c>
      <c r="AT59" s="1">
        <f>+SCI!AS94</f>
        <v>796100893.19035518</v>
      </c>
      <c r="AU59" s="1">
        <f>+SCI!AT94</f>
        <v>519808859.04339588</v>
      </c>
      <c r="AV59" s="1">
        <f>+SCI!AU94</f>
        <v>511651864.45485556</v>
      </c>
      <c r="AW59" s="1">
        <f>+SCI!AV94</f>
        <v>559548195.93253613</v>
      </c>
      <c r="AX59" s="1">
        <f>+SCI!AW94</f>
        <v>654373457.3577615</v>
      </c>
      <c r="AY59" s="1">
        <f>+SCI!AX94</f>
        <v>1079893610.486192</v>
      </c>
      <c r="AZ59" s="1">
        <f>+SCI!AY94</f>
        <v>874943378.88109171</v>
      </c>
      <c r="BA59" s="1">
        <f>+SCI!AZ94</f>
        <v>558325164.3399148</v>
      </c>
      <c r="BB59" s="1">
        <f>+SCI!BA94</f>
        <v>461478210.07652617</v>
      </c>
      <c r="BC59" s="1">
        <f>+SCI!BB94</f>
        <v>411727832.71110201</v>
      </c>
      <c r="BD59" s="1">
        <f>+SCI!BC94</f>
        <v>629107307.66429901</v>
      </c>
      <c r="BE59" s="1">
        <f>+SCI!BD94</f>
        <v>1086661424.8464062</v>
      </c>
      <c r="BF59" s="1">
        <f>+SCI!BE94</f>
        <v>980353205.12730563</v>
      </c>
      <c r="BG59" s="1">
        <f>+SCI!BF94</f>
        <v>646564823.05555141</v>
      </c>
      <c r="BH59" s="1">
        <f>+SCI!BG94</f>
        <v>639901265.64596641</v>
      </c>
      <c r="BI59" s="1">
        <f>+SCI!BH94</f>
        <v>709652633.0348146</v>
      </c>
      <c r="BJ59" s="1">
        <f>+SCI!BI94</f>
        <v>838098481.68328881</v>
      </c>
      <c r="BK59" s="1">
        <f>+SCI!BJ94</f>
        <v>1349603905.9759593</v>
      </c>
      <c r="BL59" s="990">
        <f t="shared" si="7"/>
        <v>34817130039.138969</v>
      </c>
    </row>
    <row r="60" spans="1:64" ht="15.6" x14ac:dyDescent="0.3">
      <c r="A60" s="818" t="s">
        <v>841</v>
      </c>
      <c r="C60" s="721"/>
      <c r="D60" s="1">
        <f>+SCI!C127</f>
        <v>235896049.66330868</v>
      </c>
      <c r="E60" s="1">
        <f>+SCI!D127</f>
        <v>385148939.5447014</v>
      </c>
      <c r="F60" s="1">
        <f>+SCI!E127</f>
        <v>422264117.61296916</v>
      </c>
      <c r="G60" s="1">
        <f>+SCI!F127</f>
        <v>471900419.70985675</v>
      </c>
      <c r="H60" s="1">
        <f>+SCI!G127</f>
        <v>463091171.70504516</v>
      </c>
      <c r="I60" s="1">
        <f>+SCI!H127</f>
        <v>499773370.6072107</v>
      </c>
      <c r="J60" s="1">
        <f>+SCI!I127</f>
        <v>483575769.12163973</v>
      </c>
      <c r="K60" s="1">
        <f>+SCI!J127</f>
        <v>511148054.17117363</v>
      </c>
      <c r="L60" s="1">
        <f>+SCI!K127</f>
        <v>486378858.65309244</v>
      </c>
      <c r="M60" s="1">
        <f>+SCI!L127</f>
        <v>504422550.77595592</v>
      </c>
      <c r="N60" s="1">
        <f>+SCI!M127</f>
        <v>479843800.57432723</v>
      </c>
      <c r="O60" s="1">
        <f>+SCI!N127</f>
        <v>498227203.31991732</v>
      </c>
      <c r="P60" s="1">
        <f>+SCI!O127</f>
        <v>634283149.9789145</v>
      </c>
      <c r="Q60" s="1">
        <f>+SCI!P127</f>
        <v>710032837.75381434</v>
      </c>
      <c r="R60" s="1">
        <f>+SCI!Q127</f>
        <v>704128071.36474621</v>
      </c>
      <c r="S60" s="1">
        <f>+SCI!R127</f>
        <v>729371750.24179518</v>
      </c>
      <c r="T60" s="1">
        <f>+SCI!S127</f>
        <v>708638944.74277687</v>
      </c>
      <c r="U60" s="1">
        <f>+SCI!T127</f>
        <v>728867994.82941282</v>
      </c>
      <c r="V60" s="1">
        <f>+SCI!U127</f>
        <v>706930615.31966305</v>
      </c>
      <c r="W60" s="1">
        <f>+SCI!V127</f>
        <v>732762095.59626842</v>
      </c>
      <c r="X60" s="1">
        <f>+SCI!W127</f>
        <v>715076597.46692705</v>
      </c>
      <c r="Y60" s="1">
        <f>+SCI!X127</f>
        <v>737918450.44760764</v>
      </c>
      <c r="Z60" s="1">
        <f>+SCI!Y127</f>
        <v>720343101.66487908</v>
      </c>
      <c r="AA60" s="1">
        <f>+SCI!Z127</f>
        <v>741787701.587677</v>
      </c>
      <c r="AB60" s="1">
        <f>+SCI!AA127</f>
        <v>771131819.04640031</v>
      </c>
      <c r="AC60" s="1">
        <f>+SCI!AB127</f>
        <v>808076761.11248422</v>
      </c>
      <c r="AD60" s="1">
        <f>+SCI!AC127</f>
        <v>796591088.18741941</v>
      </c>
      <c r="AE60" s="1">
        <f>+SCI!AD127</f>
        <v>808632497.03383934</v>
      </c>
      <c r="AF60" s="1">
        <f>+SCI!AE127</f>
        <v>791827645.92660713</v>
      </c>
      <c r="AG60" s="1">
        <f>+SCI!AF127</f>
        <v>824283163.00411367</v>
      </c>
      <c r="AH60" s="1">
        <f>+SCI!AG127</f>
        <v>814447611.78770471</v>
      </c>
      <c r="AI60" s="1">
        <f>+SCI!AH127</f>
        <v>836583562.88898587</v>
      </c>
      <c r="AJ60" s="1">
        <f>+SCI!AI127</f>
        <v>812620108.17643595</v>
      </c>
      <c r="AK60" s="1">
        <f>+SCI!AJ127</f>
        <v>818957019.76727319</v>
      </c>
      <c r="AL60" s="1">
        <f>+SCI!AK127</f>
        <v>795663447.81760645</v>
      </c>
      <c r="AM60" s="1">
        <f>+SCI!AL127</f>
        <v>814868361.65103459</v>
      </c>
      <c r="AN60" s="1">
        <f>+SCI!AM127</f>
        <v>711109937.90466845</v>
      </c>
      <c r="AO60" s="1">
        <f>+SCI!AN127</f>
        <v>718205898.40008879</v>
      </c>
      <c r="AP60" s="1">
        <f>+SCI!AO127</f>
        <v>714095591.32886171</v>
      </c>
      <c r="AQ60" s="1">
        <f>+SCI!AP127</f>
        <v>736461177.53596258</v>
      </c>
      <c r="AR60" s="1">
        <f>+SCI!AQ127</f>
        <v>731339850.86510491</v>
      </c>
      <c r="AS60" s="1">
        <f>+SCI!AR127</f>
        <v>752595403.67440712</v>
      </c>
      <c r="AT60" s="1">
        <f>+SCI!AS127</f>
        <v>742571164.69876599</v>
      </c>
      <c r="AU60" s="1">
        <f>+SCI!AT127</f>
        <v>755272114.28829587</v>
      </c>
      <c r="AV60" s="1">
        <f>+SCI!AU127</f>
        <v>733297330.51744044</v>
      </c>
      <c r="AW60" s="1">
        <f>+SCI!AV127</f>
        <v>736033967.6847744</v>
      </c>
      <c r="AX60" s="1">
        <f>+SCI!AW127</f>
        <v>722870365.48265433</v>
      </c>
      <c r="AY60" s="1">
        <f>+SCI!AX127</f>
        <v>747711766.34364438</v>
      </c>
      <c r="AZ60" s="1">
        <f>+SCI!AY127</f>
        <v>724343175.05450237</v>
      </c>
      <c r="BA60" s="1">
        <f>+SCI!AZ127</f>
        <v>748064739.13024175</v>
      </c>
      <c r="BB60" s="1">
        <f>+SCI!BA127</f>
        <v>745585230.62163413</v>
      </c>
      <c r="BC60" s="1">
        <f>+SCI!BB127</f>
        <v>761592468.29759085</v>
      </c>
      <c r="BD60" s="1">
        <f>+SCI!BC127</f>
        <v>753516542.82601881</v>
      </c>
      <c r="BE60" s="1">
        <f>+SCI!BD127</f>
        <v>768822073.42763102</v>
      </c>
      <c r="BF60" s="1">
        <f>+SCI!BE127</f>
        <v>758171661.38864744</v>
      </c>
      <c r="BG60" s="1">
        <f>+SCI!BF127</f>
        <v>772983604.6872803</v>
      </c>
      <c r="BH60" s="1">
        <f>+SCI!BG127</f>
        <v>761620013.31050503</v>
      </c>
      <c r="BI60" s="1">
        <f>+SCI!BH127</f>
        <v>773598673.15306795</v>
      </c>
      <c r="BJ60" s="1">
        <f>+SCI!BI127</f>
        <v>763594000.27091658</v>
      </c>
      <c r="BK60" s="1">
        <f>+SCI!BJ127</f>
        <v>784720088.26136971</v>
      </c>
      <c r="BL60" s="990">
        <f t="shared" si="7"/>
        <v>41623671542.00766</v>
      </c>
    </row>
    <row r="61" spans="1:64" ht="15.6" x14ac:dyDescent="0.3">
      <c r="A61" s="819" t="s">
        <v>797</v>
      </c>
      <c r="C61" s="721"/>
      <c r="D61" s="1">
        <f>+SCI!C160</f>
        <v>0</v>
      </c>
      <c r="E61" s="1">
        <f>+SCI!D160</f>
        <v>0</v>
      </c>
      <c r="F61" s="1">
        <f>+SCI!E160</f>
        <v>0</v>
      </c>
      <c r="G61" s="1">
        <f>+SCI!F160</f>
        <v>0</v>
      </c>
      <c r="H61" s="1">
        <f>+SCI!G160</f>
        <v>0</v>
      </c>
      <c r="I61" s="1">
        <f>+SCI!H160</f>
        <v>0</v>
      </c>
      <c r="J61" s="1">
        <f>+SCI!I160</f>
        <v>0</v>
      </c>
      <c r="K61" s="1">
        <f>+SCI!J160</f>
        <v>0</v>
      </c>
      <c r="L61" s="1">
        <f>+SCI!K160</f>
        <v>0</v>
      </c>
      <c r="M61" s="1">
        <f>+SCI!L160</f>
        <v>0</v>
      </c>
      <c r="N61" s="1">
        <f>+SCI!M160</f>
        <v>0</v>
      </c>
      <c r="O61" s="1">
        <f>+SCI!N160</f>
        <v>0</v>
      </c>
      <c r="P61" s="1">
        <f>+SCI!O160</f>
        <v>0</v>
      </c>
      <c r="Q61" s="1">
        <f>+SCI!P160</f>
        <v>0</v>
      </c>
      <c r="R61" s="1">
        <f>+SCI!Q160</f>
        <v>0</v>
      </c>
      <c r="S61" s="1">
        <f>+SCI!R160</f>
        <v>0</v>
      </c>
      <c r="T61" s="1">
        <f>+SCI!S160</f>
        <v>0</v>
      </c>
      <c r="U61" s="1">
        <f>+SCI!T160</f>
        <v>0</v>
      </c>
      <c r="V61" s="1">
        <f>+SCI!U160</f>
        <v>0</v>
      </c>
      <c r="W61" s="1">
        <f>+SCI!V160</f>
        <v>0</v>
      </c>
      <c r="X61" s="1">
        <f>+SCI!W160</f>
        <v>0</v>
      </c>
      <c r="Y61" s="1">
        <f>+SCI!X160</f>
        <v>0</v>
      </c>
      <c r="Z61" s="1">
        <f>+SCI!Y160</f>
        <v>0</v>
      </c>
      <c r="AA61" s="1">
        <f>+SCI!Z160</f>
        <v>0</v>
      </c>
      <c r="AB61" s="1">
        <f>+SCI!AA160</f>
        <v>54434660.113180555</v>
      </c>
      <c r="AC61" s="1">
        <f>+SCI!AB160</f>
        <v>85836944.083001927</v>
      </c>
      <c r="AD61" s="1">
        <f>+SCI!AC160</f>
        <v>67733320.681663483</v>
      </c>
      <c r="AE61" s="1">
        <f>+SCI!AD160</f>
        <v>84558253.381408021</v>
      </c>
      <c r="AF61" s="1">
        <f>+SCI!AE160</f>
        <v>65556323.017363459</v>
      </c>
      <c r="AG61" s="1">
        <f>+SCI!AF160</f>
        <v>86001919.0660474</v>
      </c>
      <c r="AH61" s="1">
        <f>+SCI!AG160</f>
        <v>67200175.983362615</v>
      </c>
      <c r="AI61" s="1">
        <f>+SCI!AH160</f>
        <v>86482563.127284214</v>
      </c>
      <c r="AJ61" s="1">
        <f>+SCI!AI160</f>
        <v>66907541.802598447</v>
      </c>
      <c r="AK61" s="1">
        <f>+SCI!AJ160</f>
        <v>83932281.374891952</v>
      </c>
      <c r="AL61" s="1">
        <f>+SCI!AK160</f>
        <v>65102673.983109467</v>
      </c>
      <c r="AM61" s="1">
        <f>+SCI!AL160</f>
        <v>84282139.208789483</v>
      </c>
      <c r="AN61" s="1">
        <f>+SCI!AM160</f>
        <v>66126057.681535579</v>
      </c>
      <c r="AO61" s="1">
        <f>+SCI!AN160</f>
        <v>86263757.054543212</v>
      </c>
      <c r="AP61" s="1">
        <f>+SCI!AO160</f>
        <v>69188574.656734049</v>
      </c>
      <c r="AQ61" s="1">
        <f>+SCI!AP160</f>
        <v>88543703.291966796</v>
      </c>
      <c r="AR61" s="1">
        <f>+SCI!AQ160</f>
        <v>70620588.448631585</v>
      </c>
      <c r="AS61" s="1">
        <f>+SCI!AR160</f>
        <v>90149398.760118693</v>
      </c>
      <c r="AT61" s="1">
        <f>+SCI!AS160</f>
        <v>71723388.305941388</v>
      </c>
      <c r="AU61" s="1">
        <f>+SCI!AT160</f>
        <v>90781239.356730744</v>
      </c>
      <c r="AV61" s="1">
        <f>+SCI!AU160</f>
        <v>71461925.586724475</v>
      </c>
      <c r="AW61" s="1">
        <f>+SCI!AV160</f>
        <v>88068645.817128271</v>
      </c>
      <c r="AX61" s="1">
        <f>+SCI!AW160</f>
        <v>69731002.535654619</v>
      </c>
      <c r="AY61" s="1">
        <f>+SCI!AX160</f>
        <v>90288436.383831397</v>
      </c>
      <c r="AZ61" s="1">
        <f>+SCI!AY160</f>
        <v>70436663.47356379</v>
      </c>
      <c r="BA61" s="1">
        <f>+SCI!AZ160</f>
        <v>89680946.080884412</v>
      </c>
      <c r="BB61" s="1">
        <f>+SCI!BA160</f>
        <v>71515676.097179651</v>
      </c>
      <c r="BC61" s="1">
        <f>+SCI!BB160</f>
        <v>90216329.061738625</v>
      </c>
      <c r="BD61" s="1">
        <f>+SCI!BC160</f>
        <v>71749486.949005663</v>
      </c>
      <c r="BE61" s="1">
        <f>+SCI!BD160</f>
        <v>90403327.343160227</v>
      </c>
      <c r="BF61" s="1">
        <f>+SCI!BE160</f>
        <v>71835621.943911076</v>
      </c>
      <c r="BG61" s="1">
        <f>+SCI!BF160</f>
        <v>90538607.68462044</v>
      </c>
      <c r="BH61" s="1">
        <f>+SCI!BG160</f>
        <v>71950153.374036744</v>
      </c>
      <c r="BI61" s="1">
        <f>+SCI!BH160</f>
        <v>90557035.679570138</v>
      </c>
      <c r="BJ61" s="1">
        <f>+SCI!BI160</f>
        <v>72105082.116668388</v>
      </c>
      <c r="BK61" s="1">
        <f>+SCI!BJ160</f>
        <v>91838399.229432583</v>
      </c>
      <c r="BL61" s="990">
        <f t="shared" si="7"/>
        <v>2823802842.7360134</v>
      </c>
    </row>
    <row r="62" spans="1:64" ht="16.2" thickBot="1" x14ac:dyDescent="0.35">
      <c r="A62" s="69"/>
      <c r="B62" s="775"/>
      <c r="C62" s="1249"/>
      <c r="D62" s="849"/>
      <c r="E62" s="849"/>
      <c r="F62" s="849"/>
      <c r="G62" s="849"/>
      <c r="H62" s="849"/>
      <c r="I62" s="849"/>
      <c r="J62" s="849"/>
      <c r="K62" s="849"/>
      <c r="L62" s="849"/>
      <c r="M62" s="849"/>
      <c r="N62" s="849"/>
      <c r="O62" s="849"/>
      <c r="P62" s="849"/>
      <c r="Q62" s="849"/>
      <c r="R62" s="849"/>
      <c r="S62" s="849"/>
      <c r="T62" s="849"/>
      <c r="U62" s="849"/>
      <c r="V62" s="849"/>
      <c r="W62" s="849"/>
      <c r="X62" s="849"/>
      <c r="Y62" s="849"/>
      <c r="Z62" s="849"/>
      <c r="AA62" s="849"/>
      <c r="AB62" s="849"/>
      <c r="AC62" s="849"/>
      <c r="AD62" s="849"/>
      <c r="AE62" s="849"/>
      <c r="AF62" s="849"/>
      <c r="AG62" s="849"/>
      <c r="AH62" s="849"/>
      <c r="AI62" s="849"/>
      <c r="AJ62" s="849"/>
      <c r="AK62" s="849"/>
      <c r="AL62" s="849"/>
      <c r="AM62" s="849"/>
      <c r="AN62" s="849"/>
      <c r="AO62" s="849"/>
      <c r="AP62" s="849"/>
      <c r="AQ62" s="849"/>
      <c r="AR62" s="849"/>
      <c r="AS62" s="849"/>
      <c r="AT62" s="849"/>
      <c r="AU62" s="849"/>
      <c r="AV62" s="849"/>
      <c r="AW62" s="849"/>
      <c r="AX62" s="849"/>
      <c r="AY62" s="849"/>
      <c r="AZ62" s="849"/>
      <c r="BA62" s="849"/>
      <c r="BB62" s="849"/>
      <c r="BC62" s="849"/>
      <c r="BD62" s="849"/>
      <c r="BE62" s="849"/>
      <c r="BF62" s="849"/>
      <c r="BG62" s="849"/>
      <c r="BH62" s="849"/>
      <c r="BI62" s="849"/>
      <c r="BJ62" s="849"/>
      <c r="BK62" s="849"/>
      <c r="BL62" s="991"/>
    </row>
    <row r="63" spans="1:64" ht="16.2" thickBot="1" x14ac:dyDescent="0.35">
      <c r="A63" s="708" t="s">
        <v>563</v>
      </c>
      <c r="C63" s="717">
        <f t="shared" ref="C63:D63" si="33">+C64+C65</f>
        <v>505780269.17084885</v>
      </c>
      <c r="D63" s="993">
        <f t="shared" si="33"/>
        <v>2207932814.5427723</v>
      </c>
      <c r="E63" s="993">
        <f t="shared" ref="E63:BK63" si="34">+E64+E65</f>
        <v>2150227254.5093412</v>
      </c>
      <c r="F63" s="993">
        <f t="shared" si="34"/>
        <v>2097522892.3441801</v>
      </c>
      <c r="G63" s="993">
        <f t="shared" si="34"/>
        <v>2055698898.5567508</v>
      </c>
      <c r="H63" s="993">
        <f t="shared" si="34"/>
        <v>1988301049.9272633</v>
      </c>
      <c r="I63" s="993">
        <f t="shared" si="34"/>
        <v>1889715045.4724913</v>
      </c>
      <c r="J63" s="993">
        <f t="shared" si="34"/>
        <v>1807401748.4700253</v>
      </c>
      <c r="K63" s="993">
        <f t="shared" si="34"/>
        <v>1247137220.9905982</v>
      </c>
      <c r="L63" s="993">
        <f t="shared" si="34"/>
        <v>1185184658.6289549</v>
      </c>
      <c r="M63" s="993">
        <f t="shared" si="34"/>
        <v>1112559069.5952668</v>
      </c>
      <c r="N63" s="993">
        <f t="shared" si="34"/>
        <v>1033945899.610864</v>
      </c>
      <c r="O63" s="993">
        <f t="shared" si="34"/>
        <v>-1.0728836059570313E-6</v>
      </c>
      <c r="P63" s="993">
        <f t="shared" si="34"/>
        <v>3077537248.0990014</v>
      </c>
      <c r="Q63" s="993">
        <f t="shared" si="34"/>
        <v>2917497678.5702066</v>
      </c>
      <c r="R63" s="993">
        <f t="shared" si="34"/>
        <v>2766728096.3844843</v>
      </c>
      <c r="S63" s="993">
        <f t="shared" si="34"/>
        <v>2634004612.7336292</v>
      </c>
      <c r="T63" s="993">
        <f t="shared" si="34"/>
        <v>2455700123.4384131</v>
      </c>
      <c r="U63" s="993">
        <f t="shared" si="34"/>
        <v>2223110975.7705808</v>
      </c>
      <c r="V63" s="993">
        <f t="shared" si="34"/>
        <v>2016722695.0721631</v>
      </c>
      <c r="W63" s="993">
        <f t="shared" si="34"/>
        <v>1859969311.6757574</v>
      </c>
      <c r="X63" s="993">
        <f t="shared" si="34"/>
        <v>1691426555.1220527</v>
      </c>
      <c r="Y63" s="993">
        <f t="shared" si="34"/>
        <v>1501878144.9404526</v>
      </c>
      <c r="Z63" s="993">
        <f t="shared" si="34"/>
        <v>1303062865.4699275</v>
      </c>
      <c r="AA63" s="993">
        <f t="shared" si="34"/>
        <v>0</v>
      </c>
      <c r="AB63" s="993">
        <f t="shared" si="34"/>
        <v>3693010597.1572261</v>
      </c>
      <c r="AC63" s="993">
        <f t="shared" si="34"/>
        <v>3486114954.1727114</v>
      </c>
      <c r="AD63" s="993">
        <f t="shared" si="34"/>
        <v>3295355500.2057943</v>
      </c>
      <c r="AE63" s="993">
        <f t="shared" si="34"/>
        <v>3119521320.6622281</v>
      </c>
      <c r="AF63" s="993">
        <f t="shared" si="34"/>
        <v>2895216267.2933421</v>
      </c>
      <c r="AG63" s="993">
        <f t="shared" si="34"/>
        <v>2593348942.5329609</v>
      </c>
      <c r="AH63" s="993">
        <f t="shared" si="34"/>
        <v>2333760460.4053006</v>
      </c>
      <c r="AI63" s="993">
        <f t="shared" si="34"/>
        <v>2130217037.4327145</v>
      </c>
      <c r="AJ63" s="993">
        <f t="shared" si="34"/>
        <v>1916693912.6360559</v>
      </c>
      <c r="AK63" s="993">
        <f t="shared" si="34"/>
        <v>1672996295.3338246</v>
      </c>
      <c r="AL63" s="993">
        <f t="shared" si="34"/>
        <v>1423290760.8371506</v>
      </c>
      <c r="AM63" s="993">
        <f t="shared" si="34"/>
        <v>0</v>
      </c>
      <c r="AN63" s="993">
        <f t="shared" si="34"/>
        <v>3902820056.6306014</v>
      </c>
      <c r="AO63" s="993">
        <f t="shared" si="34"/>
        <v>3672033655.4389801</v>
      </c>
      <c r="AP63" s="993">
        <f t="shared" si="34"/>
        <v>3457238849.4008236</v>
      </c>
      <c r="AQ63" s="993">
        <f t="shared" si="34"/>
        <v>3261766990.6210046</v>
      </c>
      <c r="AR63" s="993">
        <f t="shared" si="34"/>
        <v>3006305896.9728518</v>
      </c>
      <c r="AS63" s="993">
        <f t="shared" si="34"/>
        <v>2661183243.2950659</v>
      </c>
      <c r="AT63" s="993">
        <f t="shared" si="34"/>
        <v>2362536446.9828844</v>
      </c>
      <c r="AU63" s="993">
        <f t="shared" si="34"/>
        <v>2133736101.1098447</v>
      </c>
      <c r="AV63" s="993">
        <f t="shared" si="34"/>
        <v>1890708608.0181055</v>
      </c>
      <c r="AW63" s="993">
        <f t="shared" si="34"/>
        <v>1613991996.8364129</v>
      </c>
      <c r="AX63" s="993">
        <f t="shared" si="34"/>
        <v>1327960930.0942864</v>
      </c>
      <c r="AY63" s="993">
        <f t="shared" si="34"/>
        <v>0</v>
      </c>
      <c r="AZ63" s="993">
        <f t="shared" si="34"/>
        <v>4251073939.5583277</v>
      </c>
      <c r="BA63" s="993">
        <f t="shared" si="34"/>
        <v>4000863039.0036483</v>
      </c>
      <c r="BB63" s="993">
        <f t="shared" si="34"/>
        <v>3768709876.1391549</v>
      </c>
      <c r="BC63" s="993">
        <f t="shared" si="34"/>
        <v>3555990392.5969181</v>
      </c>
      <c r="BD63" s="993">
        <f t="shared" si="34"/>
        <v>3281092008.5353689</v>
      </c>
      <c r="BE63" s="993">
        <f t="shared" si="34"/>
        <v>2909941781.7473311</v>
      </c>
      <c r="BF63" s="993">
        <f t="shared" si="34"/>
        <v>2589657102.1476984</v>
      </c>
      <c r="BG63" s="993">
        <f t="shared" si="34"/>
        <v>2341977061.6713476</v>
      </c>
      <c r="BH63" s="993">
        <f t="shared" si="34"/>
        <v>2080205368.5710883</v>
      </c>
      <c r="BI63" s="993">
        <f t="shared" si="34"/>
        <v>1781959264.7291121</v>
      </c>
      <c r="BJ63" s="993">
        <f t="shared" si="34"/>
        <v>1474839204.8205652</v>
      </c>
      <c r="BK63" s="993">
        <f t="shared" si="34"/>
        <v>0</v>
      </c>
      <c r="BL63" s="990">
        <f t="shared" si="7"/>
        <v>133615162992.68678</v>
      </c>
    </row>
    <row r="64" spans="1:64" ht="15.6" x14ac:dyDescent="0.3">
      <c r="A64" s="1129" t="s">
        <v>564</v>
      </c>
      <c r="C64" s="721">
        <v>505780269.17084885</v>
      </c>
      <c r="D64" s="1">
        <f>+C64+Cálculos!O23+Cálculos!O100+Cálculos!O175+Cálculos!O47+Cálculos!O123+Cálculos!O198+Cálculos!O71+Cálculos!O146+Cálculos!O221-TCF!C73</f>
        <v>581098892.18367922</v>
      </c>
      <c r="E64" s="1">
        <f>+D64+Cálculos!P23+Cálculos!P100+Cálculos!P175+Cálculos!P47+Cálculos!P123+Cálculos!P198+Cálculos!P71+Cálculos!P146+Cálculos!P221-TCF!D73</f>
        <v>640581944.4117204</v>
      </c>
      <c r="F64" s="1">
        <f>+E64+Cálculos!Q23+Cálculos!Q100+Cálculos!Q175+Cálculos!Q47+Cálculos!Q123+Cálculos!Q198+Cálculos!Q71+Cálculos!Q146+Cálculos!Q221-TCF!E73</f>
        <v>697142520.5320822</v>
      </c>
      <c r="G64" s="1">
        <f>+F64+Cálculos!R23+Cálculos!R100+Cálculos!R175+Cálculos!R47+Cálculos!R123+Cálculos!R198+Cálculos!R71+Cálculos!R146+Cálculos!R221-TCF!F73</f>
        <v>749680453.34360981</v>
      </c>
      <c r="H64" s="1">
        <f>+G64+Cálculos!S23+Cálculos!S100+Cálculos!S175+Cálculos!S47+Cálculos!S123+Cálculos!S198+Cálculos!S71+Cálculos!S146+Cálculos!S221-TCF!G73</f>
        <v>818865947.69702244</v>
      </c>
      <c r="I64" s="1">
        <f>+H64+Cálculos!T23+Cálculos!T100+Cálculos!T175+Cálculos!T47+Cálculos!T123+Cálculos!T198+Cálculos!T71+Cálculos!T146+Cálculos!T221-TCF!H73</f>
        <v>913824876.30283737</v>
      </c>
      <c r="J64" s="1">
        <f>+I64+Cálculos!U23+Cálculos!U100+Cálculos!U175+Cálculos!U47+Cálculos!U123+Cálculos!U198+Cálculos!U71+Cálculos!U146+Cálculos!U221-TCF!I73</f>
        <v>997250333.74931049</v>
      </c>
      <c r="K64" s="1">
        <f>+J64+Cálculos!V23+Cálculos!V100+Cálculos!V175+Cálculos!V47+Cálculos!V123+Cálculos!V198+Cálculos!V71+Cálculos!V146+Cálculos!V221-TCF!J73</f>
        <v>553662590.4225564</v>
      </c>
      <c r="L64" s="1">
        <f>+K64+Cálculos!W23+Cálculos!W100+Cálculos!W175+Cálculos!W47+Cálculos!W123+Cálculos!W198+Cálculos!W71+Cálculos!W146+Cálculos!W221-TCF!K73</f>
        <v>620174734.89057386</v>
      </c>
      <c r="M64" s="1">
        <f>+L64+Cálculos!X23+Cálculos!X100+Cálculos!X175+Cálculos!X47+Cálculos!X123+Cálculos!X198+Cálculos!X71+Cálculos!X146+Cálculos!X221-TCF!L73</f>
        <v>696104512.52461338</v>
      </c>
      <c r="N64" s="1">
        <f>+M64+Cálculos!Y23+Cálculos!Y100+Cálculos!Y175+Cálculos!Y47+Cálculos!Y123+Cálculos!Y198+Cálculos!Y71+Cálculos!Y146+Cálculos!Y221-TCF!M73</f>
        <v>774513081.78045642</v>
      </c>
      <c r="O64" s="1136">
        <f>+N64+Cálculos!Z23+Cálculos!Z100+Cálculos!Z175+Cálculos!Z47+Cálculos!Z123+Cálculos!Z198+Cálculos!Z71+Cálculos!Z146+Cálculos!Z221-TCF!N73-IF(SCI!N241&gt;Cálculos!Z1579,Cálculos!Z1579,SCI!N241)</f>
        <v>-1.0728836059570313E-6</v>
      </c>
      <c r="P64" s="1">
        <f>+O64+Cálculos!AA23+Cálculos!AA100+Cálculos!AA175+Cálculos!AA47+Cálculos!AA123+Cálculos!AA198+Cálculos!AA71+Cálculos!AA146+Cálculos!AA221-TCF!O73</f>
        <v>84567251.287694976</v>
      </c>
      <c r="Q64" s="1">
        <f>+P64+Cálculos!AB23+Cálculos!AB100+Cálculos!AB175+Cálculos!AB47+Cálculos!AB123+Cálculos!AB198+Cálculos!AB71+Cálculos!AB146+Cálculos!AB221-TCF!P73</f>
        <v>148244895.73210338</v>
      </c>
      <c r="R64" s="1">
        <f>+Q64+Cálculos!AC23+Cálculos!AC100+Cálculos!AC175+Cálculos!AC47+Cálculos!AC123+Cálculos!AC198+Cálculos!AC71+Cálculos!AC146+Cálculos!AC221-TCF!Q73</f>
        <v>209237611.15211967</v>
      </c>
      <c r="S64" s="1">
        <f>+R64+Cálculos!AD23+Cálculos!AD100+Cálculos!AD175+Cálculos!AD47+Cálculos!AD123+Cálculos!AD198+Cálculos!AD71+Cálculos!AD146+Cálculos!AD221-TCF!R73</f>
        <v>264640530.82196927</v>
      </c>
      <c r="T64" s="1">
        <f>+S64+Cálculos!AE23+Cálculos!AE100+Cálculos!AE175+Cálculos!AE47+Cálculos!AE123+Cálculos!AE198+Cálculos!AE71+Cálculos!AE146+Cálculos!AE221-TCF!S73</f>
        <v>340887193.49017632</v>
      </c>
      <c r="U64" s="1">
        <f>+T64+Cálculos!AF23+Cálculos!AF100+Cálculos!AF175+Cálculos!AF47+Cálculos!AF123+Cálculos!AF198+Cálculos!AF71+Cálculos!AF146+Cálculos!AF221-TCF!T73</f>
        <v>451820521.68888104</v>
      </c>
      <c r="V64" s="1">
        <f>+U64+Cálculos!AG23+Cálculos!AG100+Cálculos!AG175+Cálculos!AG47+Cálculos!AG123+Cálculos!AG198+Cálculos!AG71+Cálculos!AG146+Cálculos!AG221-TCF!U73</f>
        <v>545702585.90794265</v>
      </c>
      <c r="W64" s="1">
        <f>+V64+Cálculos!AH23+Cálculos!AH100+Cálculos!AH175+Cálculos!AH47+Cálculos!AH123+Cálculos!AH198+Cálculos!AH71+Cálculos!AH146+Cálculos!AH221-TCF!V73</f>
        <v>611961841.35997546</v>
      </c>
      <c r="X64" s="1">
        <f>+W64+Cálculos!AI23+Cálculos!AI100+Cálculos!AI175+Cálculos!AI47+Cálculos!AI123+Cálculos!AI198+Cálculos!AI71+Cálculos!AI146+Cálculos!AI221-TCF!W73</f>
        <v>685316489.79528582</v>
      </c>
      <c r="Y64" s="1">
        <f>+X64+Cálculos!AJ23+Cálculos!AJ100+Cálculos!AJ175+Cálculos!AJ47+Cálculos!AJ123+Cálculos!AJ198+Cálculos!AJ71+Cálculos!AJ146+Cálculos!AJ221-TCF!X73</f>
        <v>768692361.69844043</v>
      </c>
      <c r="Z64" s="1">
        <f>+Y64+Cálculos!AK23+Cálculos!AK100+Cálculos!AK175+Cálculos!AK47+Cálculos!AK123+Cálculos!AK198+Cálculos!AK71+Cálculos!AK146+Cálculos!AK221-TCF!Y73</f>
        <v>856447842.99880958</v>
      </c>
      <c r="AA64" s="1136">
        <f>+Z64+Cálculos!AL23+Cálculos!AL100+Cálculos!AL175+Cálculos!AL47+Cálculos!AL123+Cálculos!AL198+Cálculos!AL71+Cálculos!AL146+Cálculos!AL221-TCF!Z73-IF(SCI!Z241&gt;Cálculos!AL1579,Cálculos!AL1579,SCI!Z241)</f>
        <v>0</v>
      </c>
      <c r="AB64" s="1">
        <f>+AA64+Cálculos!AM23+Cálculos!AM100+Cálculos!AM175+Cálculos!AM47+Cálculos!AM123+Cálculos!AM198+Cálculos!AM71+Cálculos!AM146+Cálculos!AM221-TCF!AA73</f>
        <v>87893965.052293435</v>
      </c>
      <c r="AC64" s="1">
        <f>+AB64+Cálculos!AN23+Cálculos!AN100+Cálculos!AN175+Cálculos!AN47+Cálculos!AN123+Cálculos!AN198+Cálculos!AN71+Cálculos!AN146+Cálculos!AN221-TCF!AB73</f>
        <v>154599825.61189866</v>
      </c>
      <c r="AD64" s="1">
        <f>+AC64+Cálculos!AO23+Cálculos!AO100+Cálculos!AO175+Cálculos!AO47+Cálculos!AO123+Cálculos!AO198+Cálculos!AO71+Cálculos!AO146+Cálculos!AO221-TCF!AC73</f>
        <v>219167628.95094866</v>
      </c>
      <c r="AE64" s="1">
        <f>+AD64+Cálculos!AP23+Cálculos!AP100+Cálculos!AP175+Cálculos!AP47+Cálculos!AP123+Cálculos!AP198+Cálculos!AP71+Cálculos!AP146+Cálculos!AP221-TCF!AD73</f>
        <v>277159426.45769346</v>
      </c>
      <c r="AF64" s="1">
        <f>+AE64+Cálculos!AQ23+Cálculos!AQ100+Cálculos!AQ175+Cálculos!AQ47+Cálculos!AQ123+Cálculos!AQ198+Cálculos!AQ71+Cálculos!AQ146+Cálculos!AQ221-TCF!AE73</f>
        <v>357531478.35675871</v>
      </c>
      <c r="AG64" s="1">
        <f>+AF64+Cálculos!AR23+Cálculos!AR100+Cálculos!AR175+Cálculos!AR47+Cálculos!AR123+Cálculos!AR198+Cálculos!AR71+Cálculos!AR146+Cálculos!AR221-TCF!AF73</f>
        <v>467895728.27917105</v>
      </c>
      <c r="AH64" s="1">
        <f>+AG64+Cálculos!AS23+Cálculos!AS100+Cálculos!AS175+Cálculos!AS47+Cálculos!AS123+Cálculos!AS198+Cálculos!AS71+Cálculos!AS146+Cálculos!AS221-TCF!AG73</f>
        <v>566020215.96739256</v>
      </c>
      <c r="AI64" s="1">
        <f>+AH64+Cálculos!AT23+Cálculos!AT100+Cálculos!AT175+Cálculos!AT47+Cálculos!AT123+Cálculos!AT198+Cálculos!AT71+Cálculos!AT146+Cálculos!AT221-TCF!AH73</f>
        <v>636236269.06525898</v>
      </c>
      <c r="AJ64" s="1">
        <f>+AI64+Cálculos!AU23+Cálculos!AU100+Cálculos!AU175+Cálculos!AU47+Cálculos!AU123+Cálculos!AU198+Cálculos!AU71+Cálculos!AU146+Cálculos!AU221-TCF!AI73</f>
        <v>713203915.13784409</v>
      </c>
      <c r="AK64" s="1">
        <f>+AJ64+Cálculos!AV23+Cálculos!AV100+Cálculos!AV175+Cálculos!AV47+Cálculos!AV123+Cálculos!AV198+Cálculos!AV71+Cálculos!AV146+Cálculos!AV221-TCF!AJ73</f>
        <v>800527936.60818911</v>
      </c>
      <c r="AL64" s="1">
        <f>+AK64+Cálculos!AW23+Cálculos!AW100+Cálculos!AW175+Cálculos!AW47+Cálculos!AW123+Cálculos!AW198+Cálculos!AW71+Cálculos!AW146+Cálculos!AW221-TCF!AK73</f>
        <v>892383248.72686672</v>
      </c>
      <c r="AM64" s="1136">
        <f>+AL64+Cálculos!AX23+Cálculos!AX100+Cálculos!AX175+Cálculos!AX47+Cálculos!AX123+Cálculos!AX198+Cálculos!AX71+Cálculos!AX146+Cálculos!AX221-TCF!AL73-IF(SCI!AL241&gt;Cálculos!AX1579,Cálculos!AX1579,SCI!AL241)</f>
        <v>0</v>
      </c>
      <c r="AN64" s="1">
        <f>+AM64+Cálculos!AY23+Cálculos!AY100+Cálculos!AY175+Cálculos!AY47+Cálculos!AY123+Cálculos!AY198+Cálculos!AY71+Cálculos!AY146+Cálculos!AY221-TCF!AM73</f>
        <v>73956296.112723961</v>
      </c>
      <c r="AO64" s="1">
        <f>+AN64+Cálculos!AZ23+Cálculos!AZ100+Cálculos!AZ175+Cálculos!AZ47+Cálculos!AZ123+Cálculos!AZ198+Cálculos!AZ71+Cálculos!AZ146+Cálculos!AZ221-TCF!AN73</f>
        <v>132854237.99321383</v>
      </c>
      <c r="AP64" s="1">
        <f>+AO64+Cálculos!BA23+Cálculos!BA100+Cálculos!BA175+Cálculos!BA47+Cálculos!BA123+Cálculos!BA198+Cálculos!BA71+Cálculos!BA146+Cálculos!BA221-TCF!AO73</f>
        <v>188692261.18491006</v>
      </c>
      <c r="AQ64" s="1">
        <f>+AP64+Cálculos!BB23+Cálculos!BB100+Cálculos!BB175+Cálculos!BB47+Cálculos!BB123+Cálculos!BB198+Cálculos!BB71+Cálculos!BB146+Cálculos!BB221-TCF!AP73</f>
        <v>240870746.52948216</v>
      </c>
      <c r="AR64" s="1">
        <f>+AQ64+Cálculos!BC23+Cálculos!BC100+Cálculos!BC175+Cálculos!BC47+Cálculos!BC123+Cálculos!BC198+Cálculos!BC71+Cálculos!BC146+Cálculos!BC221-TCF!AQ73</f>
        <v>308918234.87668878</v>
      </c>
      <c r="AS64" s="1">
        <f>+AR64+Cálculos!BD23+Cálculos!BD100+Cálculos!BD175+Cálculos!BD47+Cálculos!BD123+Cálculos!BD198+Cálculos!BD71+Cálculos!BD146+Cálculos!BD221-TCF!AR73</f>
        <v>402016090.25488764</v>
      </c>
      <c r="AT64" s="1">
        <f>+AS64+Cálculos!BE23+Cálculos!BE100+Cálculos!BE175+Cálculos!BE47+Cálculos!BE123+Cálculos!BE198+Cálculos!BE71+Cálculos!BE146+Cálculos!BE221-TCF!AS73</f>
        <v>483824313.04171067</v>
      </c>
      <c r="AU64" s="1">
        <f>+AT64+Cálculos!BF23+Cálculos!BF100+Cálculos!BF175+Cálculos!BF47+Cálculos!BF123+Cálculos!BF198+Cálculos!BF71+Cálculos!BF146+Cálculos!BF221-TCF!AT73</f>
        <v>545359670.12993085</v>
      </c>
      <c r="AV64" s="1">
        <f>+AU64+Cálculos!BG23+Cálculos!BG100+Cálculos!BG175+Cálculos!BG47+Cálculos!BG123+Cálculos!BG198+Cálculos!BG71+Cálculos!BG146+Cálculos!BG221-TCF!AU73</f>
        <v>610813427.75660813</v>
      </c>
      <c r="AW64" s="1">
        <f>+AV64+Cálculos!BH23+Cálculos!BH100+Cálculos!BH175+Cálculos!BH47+Cálculos!BH123+Cálculos!BH198+Cálculos!BH71+Cálculos!BH146+Cálculos!BH221-TCF!AV73</f>
        <v>685621161.07466161</v>
      </c>
      <c r="AX64" s="1">
        <f>+AW64+Cálculos!BI23+Cálculos!BI100+Cálculos!BI175+Cálculos!BI47+Cálculos!BI123+Cálculos!BI198+Cálculos!BI71+Cálculos!BI146+Cálculos!BI221-TCF!AW73</f>
        <v>762579193.97344637</v>
      </c>
      <c r="AY64" s="1136">
        <f>+AX64+Cálculos!BJ23+Cálculos!BJ100+Cálculos!BJ175+Cálculos!BJ47+Cálculos!BJ123+Cálculos!BJ198+Cálculos!BJ71+Cálculos!BJ146+Cálculos!BJ221-TCF!AX73-IF(SCI!AX241&gt;Cálculos!BJ1579,Cálculos!BJ1579,SCI!AX241)</f>
        <v>0</v>
      </c>
      <c r="AZ64" s="1">
        <f>+AY64+Cálculos!BK23+Cálculos!BK100+Cálculos!BK175+Cálculos!BK47+Cálculos!BK123+Cálculos!BK198+Cálculos!BK71+Cálculos!BK146+Cálculos!BK221-TCF!AY73</f>
        <v>84333163.891144559</v>
      </c>
      <c r="BA64" s="1">
        <f>+AZ64+Cálculos!BL23+Cálculos!BL100+Cálculos!BL175+Cálculos!BL47+Cálculos!BL123+Cálculos!BL198+Cálculos!BL71+Cálculos!BL146+Cálculos!BL221-TCF!AZ73</f>
        <v>149080006.44949108</v>
      </c>
      <c r="BB64" s="1">
        <f>+BA64+Cálculos!BM23+Cálculos!BM100+Cálculos!BM175+Cálculos!BM47+Cálculos!BM123+Cálculos!BM198+Cálculos!BM71+Cálculos!BM146+Cálculos!BM221-TCF!BA73</f>
        <v>211462597.35829973</v>
      </c>
      <c r="BC64" s="1">
        <f>+BB64+Cálculos!BN23+Cálculos!BN100+Cálculos!BN175+Cálculos!BN47+Cálculos!BN123+Cálculos!BN198+Cálculos!BN71+Cálculos!BN146+Cálculos!BN221-TCF!BB73</f>
        <v>268006270.94542688</v>
      </c>
      <c r="BD64" s="1">
        <f>+BC64+Cálculos!BO23+Cálculos!BO100+Cálculos!BO175+Cálculos!BO47+Cálculos!BO123+Cálculos!BO198+Cálculos!BO71+Cálculos!BO146+Cálculos!BO221-TCF!BC73</f>
        <v>345265142.48689389</v>
      </c>
      <c r="BE64" s="1">
        <f>+BD64+Cálculos!BP23+Cálculos!BP100+Cálculos!BP175+Cálculos!BP47+Cálculos!BP123+Cálculos!BP198+Cálculos!BP71+Cálculos!BP146+Cálculos!BP221-TCF!BD73</f>
        <v>451078147.96802676</v>
      </c>
      <c r="BF64" s="1">
        <f>+BE64+Cálculos!BQ23+Cálculos!BQ100+Cálculos!BQ175+Cálculos!BQ47+Cálculos!BQ123+Cálculos!BQ198+Cálculos!BQ71+Cálculos!BQ146+Cálculos!BQ221-TCF!BE73</f>
        <v>545044280.26432157</v>
      </c>
      <c r="BG64" s="1">
        <f>+BF64+Cálculos!BR23+Cálculos!BR100+Cálculos!BR175+Cálculos!BR47+Cálculos!BR123+Cálculos!BR198+Cálculos!BR71+Cálculos!BR146+Cálculos!BR221-TCF!BF73</f>
        <v>613099742.08847153</v>
      </c>
      <c r="BH64" s="1">
        <f>+BG64+Cálculos!BS23+Cálculos!BS100+Cálculos!BS175+Cálculos!BS47+Cálculos!BS123+Cálculos!BS198+Cálculos!BS71+Cálculos!BS146+Cálculos!BS221-TCF!BG73</f>
        <v>687151888.32218874</v>
      </c>
      <c r="BI64" s="1">
        <f>+BH64+Cálculos!BT23+Cálculos!BT100+Cálculos!BT175+Cálculos!BT47+Cálculos!BT123+Cálculos!BT198+Cálculos!BT71+Cálculos!BT146+Cálculos!BT221-TCF!BH73</f>
        <v>771307403.95134687</v>
      </c>
      <c r="BJ64" s="1">
        <f>+BI64+Cálculos!BU23+Cálculos!BU100+Cálculos!BU175+Cálculos!BU47+Cálculos!BU123+Cálculos!BU198+Cálculos!BU71+Cálculos!BU146+Cálculos!BU221-TCF!BI73</f>
        <v>859372889.33593857</v>
      </c>
      <c r="BK64" s="1136">
        <f>+BJ64+Cálculos!BV23+Cálculos!BV100+Cálculos!BV175+Cálculos!BV47+Cálculos!BV123+Cálculos!BV198+Cálculos!BV71+Cálculos!BV146+Cálculos!BV221-TCF!BJ73-IF(SCI!BJ241&gt;Cálculos!BV1579,Cálculos!BV1579,SCI!BJ241)</f>
        <v>0</v>
      </c>
      <c r="BL64" s="990">
        <f t="shared" si="7"/>
        <v>28109526087.146832</v>
      </c>
    </row>
    <row r="65" spans="1:64" ht="15.6" x14ac:dyDescent="0.3">
      <c r="A65" s="1121" t="s">
        <v>798</v>
      </c>
      <c r="C65" s="721">
        <f t="shared" ref="C65" si="35">+C66-C67</f>
        <v>0</v>
      </c>
      <c r="D65" s="1">
        <f>+D66-D67</f>
        <v>1626833922.3590932</v>
      </c>
      <c r="E65" s="1">
        <f t="shared" ref="E65:BK65" si="36">+E66-E67</f>
        <v>1509645310.0976207</v>
      </c>
      <c r="F65" s="1">
        <f t="shared" si="36"/>
        <v>1400380371.812098</v>
      </c>
      <c r="G65" s="1">
        <f t="shared" si="36"/>
        <v>1306018445.213141</v>
      </c>
      <c r="H65" s="1">
        <f t="shared" si="36"/>
        <v>1169435102.2302408</v>
      </c>
      <c r="I65" s="1">
        <f t="shared" si="36"/>
        <v>975890169.16965389</v>
      </c>
      <c r="J65" s="1">
        <f t="shared" si="36"/>
        <v>810151414.72071481</v>
      </c>
      <c r="K65" s="1">
        <f t="shared" si="36"/>
        <v>693474630.5680418</v>
      </c>
      <c r="L65" s="1">
        <f t="shared" si="36"/>
        <v>565009923.73838115</v>
      </c>
      <c r="M65" s="1">
        <f t="shared" si="36"/>
        <v>416454557.07065344</v>
      </c>
      <c r="N65" s="1">
        <f t="shared" si="36"/>
        <v>259432817.83040762</v>
      </c>
      <c r="O65" s="1">
        <f t="shared" si="36"/>
        <v>0</v>
      </c>
      <c r="P65" s="1">
        <f t="shared" si="36"/>
        <v>2992969996.8113065</v>
      </c>
      <c r="Q65" s="1">
        <f t="shared" si="36"/>
        <v>2769252782.8381033</v>
      </c>
      <c r="R65" s="1">
        <f t="shared" si="36"/>
        <v>2557490485.2323647</v>
      </c>
      <c r="S65" s="1">
        <f t="shared" si="36"/>
        <v>2369364081.9116602</v>
      </c>
      <c r="T65" s="1">
        <f t="shared" si="36"/>
        <v>2114812929.9482369</v>
      </c>
      <c r="U65" s="1">
        <f t="shared" si="36"/>
        <v>1771290454.0816998</v>
      </c>
      <c r="V65" s="1">
        <f t="shared" si="36"/>
        <v>1471020109.1642203</v>
      </c>
      <c r="W65" s="1">
        <f t="shared" si="36"/>
        <v>1248007470.3157821</v>
      </c>
      <c r="X65" s="1">
        <f t="shared" si="36"/>
        <v>1006110065.326767</v>
      </c>
      <c r="Y65" s="1">
        <f t="shared" si="36"/>
        <v>733185783.24201202</v>
      </c>
      <c r="Z65" s="1">
        <f t="shared" si="36"/>
        <v>446615022.47111797</v>
      </c>
      <c r="AA65" s="1">
        <f t="shared" si="36"/>
        <v>0</v>
      </c>
      <c r="AB65" s="1">
        <f t="shared" si="36"/>
        <v>3605116632.1049328</v>
      </c>
      <c r="AC65" s="1">
        <f t="shared" si="36"/>
        <v>3331515128.560813</v>
      </c>
      <c r="AD65" s="1">
        <f t="shared" si="36"/>
        <v>3076187871.2548456</v>
      </c>
      <c r="AE65" s="1">
        <f t="shared" si="36"/>
        <v>2842361894.2045345</v>
      </c>
      <c r="AF65" s="1">
        <f t="shared" si="36"/>
        <v>2537684788.9365835</v>
      </c>
      <c r="AG65" s="1">
        <f t="shared" si="36"/>
        <v>2125453214.2537899</v>
      </c>
      <c r="AH65" s="1">
        <f t="shared" si="36"/>
        <v>1767740244.4379082</v>
      </c>
      <c r="AI65" s="1">
        <f t="shared" si="36"/>
        <v>1493980768.3674555</v>
      </c>
      <c r="AJ65" s="1">
        <f t="shared" si="36"/>
        <v>1203489997.4982119</v>
      </c>
      <c r="AK65" s="1">
        <f t="shared" si="36"/>
        <v>872468358.72563553</v>
      </c>
      <c r="AL65" s="1">
        <f t="shared" si="36"/>
        <v>530907512.11028385</v>
      </c>
      <c r="AM65" s="1">
        <f t="shared" si="36"/>
        <v>0</v>
      </c>
      <c r="AN65" s="1">
        <f t="shared" si="36"/>
        <v>3828863760.5178776</v>
      </c>
      <c r="AO65" s="1">
        <f t="shared" si="36"/>
        <v>3539179417.4457664</v>
      </c>
      <c r="AP65" s="1">
        <f t="shared" si="36"/>
        <v>3268546588.2159138</v>
      </c>
      <c r="AQ65" s="1">
        <f t="shared" si="36"/>
        <v>3020896244.0915222</v>
      </c>
      <c r="AR65" s="1">
        <f t="shared" si="36"/>
        <v>2697387662.0961628</v>
      </c>
      <c r="AS65" s="1">
        <f t="shared" si="36"/>
        <v>2259167153.0401783</v>
      </c>
      <c r="AT65" s="1">
        <f t="shared" si="36"/>
        <v>1878712133.9411736</v>
      </c>
      <c r="AU65" s="1">
        <f t="shared" si="36"/>
        <v>1588376430.9799137</v>
      </c>
      <c r="AV65" s="1">
        <f t="shared" si="36"/>
        <v>1279895180.2614975</v>
      </c>
      <c r="AW65" s="1">
        <f t="shared" si="36"/>
        <v>928370835.76175117</v>
      </c>
      <c r="AX65" s="1">
        <f t="shared" si="36"/>
        <v>565381736.12084007</v>
      </c>
      <c r="AY65" s="1">
        <f t="shared" si="36"/>
        <v>0</v>
      </c>
      <c r="AZ65" s="1">
        <f t="shared" si="36"/>
        <v>4166740775.6671829</v>
      </c>
      <c r="BA65" s="1">
        <f t="shared" si="36"/>
        <v>3851783032.5541573</v>
      </c>
      <c r="BB65" s="1">
        <f t="shared" si="36"/>
        <v>3557247278.7808552</v>
      </c>
      <c r="BC65" s="1">
        <f t="shared" si="36"/>
        <v>3287984121.6514912</v>
      </c>
      <c r="BD65" s="1">
        <f t="shared" si="36"/>
        <v>2935826866.0484753</v>
      </c>
      <c r="BE65" s="1">
        <f t="shared" si="36"/>
        <v>2458863633.7793045</v>
      </c>
      <c r="BF65" s="1">
        <f t="shared" si="36"/>
        <v>2044612821.8833771</v>
      </c>
      <c r="BG65" s="1">
        <f t="shared" si="36"/>
        <v>1728877319.5828762</v>
      </c>
      <c r="BH65" s="1">
        <f t="shared" si="36"/>
        <v>1393053480.2488995</v>
      </c>
      <c r="BI65" s="1">
        <f t="shared" si="36"/>
        <v>1010651860.7777653</v>
      </c>
      <c r="BJ65" s="1">
        <f t="shared" si="36"/>
        <v>615466315.48462677</v>
      </c>
      <c r="BK65" s="1">
        <f t="shared" si="36"/>
        <v>0</v>
      </c>
      <c r="BL65" s="990">
        <f t="shared" si="7"/>
        <v>105505636905.53992</v>
      </c>
    </row>
    <row r="66" spans="1:64" ht="15.6" x14ac:dyDescent="0.3">
      <c r="A66" s="820" t="s">
        <v>568</v>
      </c>
      <c r="C66" s="721"/>
      <c r="D66" s="1">
        <f>+C66+Assets!DF143</f>
        <v>1776774143.7568069</v>
      </c>
      <c r="E66" s="1">
        <f>+D66+Assets!DG143</f>
        <v>1776774143.7568069</v>
      </c>
      <c r="F66" s="1">
        <f>+E66+Assets!DH143</f>
        <v>1776774143.7568069</v>
      </c>
      <c r="G66" s="1">
        <f>+F66+Assets!DI143</f>
        <v>1776774143.7568069</v>
      </c>
      <c r="H66" s="1">
        <f>+G66+Assets!DJ143</f>
        <v>1776774143.7568069</v>
      </c>
      <c r="I66" s="1">
        <f>+H66+Assets!DK143</f>
        <v>1776774143.7568069</v>
      </c>
      <c r="J66" s="1">
        <f>+I66+Assets!DL143</f>
        <v>1776774143.7568069</v>
      </c>
      <c r="K66" s="1">
        <f>+J66+Assets!DM143</f>
        <v>1776774143.7568069</v>
      </c>
      <c r="L66" s="1">
        <f>+K66+Assets!DN143</f>
        <v>1776774143.7568069</v>
      </c>
      <c r="M66" s="1">
        <f>+L66+Assets!DO143</f>
        <v>1776774143.7568069</v>
      </c>
      <c r="N66" s="1">
        <f>+M66+Assets!DP143</f>
        <v>1776774143.7568069</v>
      </c>
      <c r="O66" s="1">
        <f>+N66+Assets!DQ143</f>
        <v>1776774143.7568069</v>
      </c>
      <c r="P66" s="1">
        <f>+O66+Assets!DR143</f>
        <v>5045255913.4539661</v>
      </c>
      <c r="Q66" s="1">
        <f>+P66+Assets!DS143</f>
        <v>5045255913.4539661</v>
      </c>
      <c r="R66" s="1">
        <f>+Q66+Assets!DT143</f>
        <v>5045255913.4539661</v>
      </c>
      <c r="S66" s="1">
        <f>+R66+Assets!DU143</f>
        <v>5045255913.4539661</v>
      </c>
      <c r="T66" s="1">
        <f>+S66+Assets!DV143</f>
        <v>5045255913.4539661</v>
      </c>
      <c r="U66" s="1">
        <f>+T66+Assets!DW143</f>
        <v>5045255913.4539661</v>
      </c>
      <c r="V66" s="1">
        <f>+U66+Assets!DX143</f>
        <v>5045255913.4539661</v>
      </c>
      <c r="W66" s="1">
        <f>+V66+Assets!DY143</f>
        <v>5045255913.4539661</v>
      </c>
      <c r="X66" s="1">
        <f>+W66+Assets!DZ143</f>
        <v>5045255913.4539661</v>
      </c>
      <c r="Y66" s="1">
        <f>+X66+Assets!EA143</f>
        <v>5045255913.4539661</v>
      </c>
      <c r="Z66" s="1">
        <f>+Y66+Assets!EB143</f>
        <v>5045255913.4539661</v>
      </c>
      <c r="AA66" s="1">
        <f>+Z66+Assets!EC143</f>
        <v>5045255913.4539661</v>
      </c>
      <c r="AB66" s="1">
        <f>+AA66+Assets!ED143</f>
        <v>8979290896.1036358</v>
      </c>
      <c r="AC66" s="1">
        <f>+AB66+Assets!EE143</f>
        <v>8979290896.1036358</v>
      </c>
      <c r="AD66" s="1">
        <f>+AC66+Assets!EF143</f>
        <v>8979290896.1036358</v>
      </c>
      <c r="AE66" s="1">
        <f>+AD66+Assets!EG143</f>
        <v>8979290896.1036358</v>
      </c>
      <c r="AF66" s="1">
        <f>+AE66+Assets!EH143</f>
        <v>8979290896.1036358</v>
      </c>
      <c r="AG66" s="1">
        <f>+AF66+Assets!EI143</f>
        <v>8979290896.1036358</v>
      </c>
      <c r="AH66" s="1">
        <f>+AG66+Assets!EJ143</f>
        <v>8979290896.1036358</v>
      </c>
      <c r="AI66" s="1">
        <f>+AH66+Assets!EK143</f>
        <v>8979290896.1036358</v>
      </c>
      <c r="AJ66" s="1">
        <f>+AI66+Assets!EL143</f>
        <v>8979290896.1036358</v>
      </c>
      <c r="AK66" s="1">
        <f>+AJ66+Assets!EM143</f>
        <v>8979290896.1036358</v>
      </c>
      <c r="AL66" s="1">
        <f>+AK66+Assets!EN143</f>
        <v>8979290896.1036358</v>
      </c>
      <c r="AM66" s="1">
        <f>+AL66+Assets!EO143</f>
        <v>8979290896.1036358</v>
      </c>
      <c r="AN66" s="1">
        <f>+AM66+Assets!EP143</f>
        <v>13157623980.096468</v>
      </c>
      <c r="AO66" s="1">
        <f>+AN66+Assets!EQ143</f>
        <v>13157623980.096468</v>
      </c>
      <c r="AP66" s="1">
        <f>+AO66+Assets!ER143</f>
        <v>13157623980.096468</v>
      </c>
      <c r="AQ66" s="1">
        <f>+AP66+Assets!ES143</f>
        <v>13157623980.096468</v>
      </c>
      <c r="AR66" s="1">
        <f>+AQ66+Assets!ET143</f>
        <v>13157623980.096468</v>
      </c>
      <c r="AS66" s="1">
        <f>+AR66+Assets!EU143</f>
        <v>13157623980.096468</v>
      </c>
      <c r="AT66" s="1">
        <f>+AS66+Assets!EV143</f>
        <v>13157623980.096468</v>
      </c>
      <c r="AU66" s="1">
        <f>+AT66+Assets!EW143</f>
        <v>13157623980.096468</v>
      </c>
      <c r="AV66" s="1">
        <f>+AU66+Assets!EX143</f>
        <v>13157623980.096468</v>
      </c>
      <c r="AW66" s="1">
        <f>+AV66+Assets!EY143</f>
        <v>13157623980.096468</v>
      </c>
      <c r="AX66" s="1">
        <f>+AW66+Assets!EZ143</f>
        <v>13157623980.096468</v>
      </c>
      <c r="AY66" s="1">
        <f>+AX66+Assets!FA143</f>
        <v>13157623980.096468</v>
      </c>
      <c r="AZ66" s="1">
        <f>+AY66+Assets!FB143</f>
        <v>17704838986.923851</v>
      </c>
      <c r="BA66" s="1">
        <f>+AZ66+Assets!FC143</f>
        <v>17704838986.923851</v>
      </c>
      <c r="BB66" s="1">
        <f>+BA66+Assets!FD143</f>
        <v>17704838986.923851</v>
      </c>
      <c r="BC66" s="1">
        <f>+BB66+Assets!FE143</f>
        <v>17704838986.923851</v>
      </c>
      <c r="BD66" s="1">
        <f>+BC66+Assets!FF143</f>
        <v>17704838986.923851</v>
      </c>
      <c r="BE66" s="1">
        <f>+BD66+Assets!FG143</f>
        <v>17704838986.923851</v>
      </c>
      <c r="BF66" s="1">
        <f>+BE66+Assets!FH143</f>
        <v>17704838986.923851</v>
      </c>
      <c r="BG66" s="1">
        <f>+BF66+Assets!FI143</f>
        <v>17704838986.923851</v>
      </c>
      <c r="BH66" s="1">
        <f>+BG66+Assets!FJ143</f>
        <v>17704838986.923851</v>
      </c>
      <c r="BI66" s="1">
        <f>+BH66+Assets!FK143</f>
        <v>17704838986.923851</v>
      </c>
      <c r="BJ66" s="1">
        <f>+BI66+Assets!FL143</f>
        <v>17704838986.923851</v>
      </c>
      <c r="BK66" s="1">
        <f>+BJ66+Assets!FM143</f>
        <v>17704838986.923851</v>
      </c>
      <c r="BL66" s="990">
        <f t="shared" si="7"/>
        <v>559965407044.0166</v>
      </c>
    </row>
    <row r="67" spans="1:64" ht="15.6" x14ac:dyDescent="0.3">
      <c r="A67" s="821" t="s">
        <v>799</v>
      </c>
      <c r="C67" s="721"/>
      <c r="D67" s="1">
        <f>+C67+Assets!DF147</f>
        <v>149940221.39771369</v>
      </c>
      <c r="E67" s="1">
        <f>+D67+Assets!DG147</f>
        <v>267128833.65918612</v>
      </c>
      <c r="F67" s="1">
        <f>+E67+Assets!DH147</f>
        <v>376393771.9447087</v>
      </c>
      <c r="G67" s="1">
        <f>+F67+Assets!DI147</f>
        <v>470755698.54366595</v>
      </c>
      <c r="H67" s="1">
        <f>+G67+Assets!DJ147</f>
        <v>607339041.52656615</v>
      </c>
      <c r="I67" s="1">
        <f>+H67+Assets!DK147</f>
        <v>800883974.58715296</v>
      </c>
      <c r="J67" s="1">
        <f>+I67+Assets!DL147</f>
        <v>966622729.03609204</v>
      </c>
      <c r="K67" s="1">
        <f>+J67+Assets!DM147</f>
        <v>1083299513.188765</v>
      </c>
      <c r="L67" s="1">
        <f>+K67+Assets!DN147</f>
        <v>1211764220.0184257</v>
      </c>
      <c r="M67" s="1">
        <f>+L67+Assets!DO147</f>
        <v>1360319586.6861534</v>
      </c>
      <c r="N67" s="1">
        <f>+M67+Assets!DP147</f>
        <v>1517341325.9263992</v>
      </c>
      <c r="O67" s="1">
        <f>+N67+Assets!DQ147</f>
        <v>1776774143.7568069</v>
      </c>
      <c r="P67" s="1">
        <f>+O67+Assets!DR147</f>
        <v>2052285916.6426597</v>
      </c>
      <c r="Q67" s="1">
        <f>+P67+Assets!DS147</f>
        <v>2276003130.6158628</v>
      </c>
      <c r="R67" s="1">
        <f>+Q67+Assets!DT147</f>
        <v>2487765428.2216015</v>
      </c>
      <c r="S67" s="1">
        <f>+R67+Assets!DU147</f>
        <v>2675891831.5423059</v>
      </c>
      <c r="T67" s="1">
        <f>+S67+Assets!DV147</f>
        <v>2930442983.5057292</v>
      </c>
      <c r="U67" s="1">
        <f>+T67+Assets!DW147</f>
        <v>3273965459.3722663</v>
      </c>
      <c r="V67" s="1">
        <f>+U67+Assets!DX147</f>
        <v>3574235804.2897458</v>
      </c>
      <c r="W67" s="1">
        <f>+V67+Assets!DY147</f>
        <v>3797248443.1381841</v>
      </c>
      <c r="X67" s="1">
        <f>+W67+Assets!DZ147</f>
        <v>4039145848.1271992</v>
      </c>
      <c r="Y67" s="1">
        <f>+X67+Assets!EA147</f>
        <v>4312070130.2119541</v>
      </c>
      <c r="Z67" s="1">
        <f>+Y67+Assets!EB147</f>
        <v>4598640890.9828482</v>
      </c>
      <c r="AA67" s="1">
        <f>+Z67+Assets!EC147</f>
        <v>5045255913.4539671</v>
      </c>
      <c r="AB67" s="1">
        <f>+AA67+Assets!ED147</f>
        <v>5374174263.998703</v>
      </c>
      <c r="AC67" s="1">
        <f>+AB67+Assets!EE147</f>
        <v>5647775767.5428228</v>
      </c>
      <c r="AD67" s="1">
        <f>+AC67+Assets!EF147</f>
        <v>5903103024.8487902</v>
      </c>
      <c r="AE67" s="1">
        <f>+AD67+Assets!EG147</f>
        <v>6136929001.8991013</v>
      </c>
      <c r="AF67" s="1">
        <f>+AE67+Assets!EH147</f>
        <v>6441606107.1670523</v>
      </c>
      <c r="AG67" s="1">
        <f>+AF67+Assets!EI147</f>
        <v>6853837681.8498459</v>
      </c>
      <c r="AH67" s="1">
        <f>+AG67+Assets!EJ147</f>
        <v>7211550651.6657276</v>
      </c>
      <c r="AI67" s="1">
        <f>+AH67+Assets!EK147</f>
        <v>7485310127.7361803</v>
      </c>
      <c r="AJ67" s="1">
        <f>+AI67+Assets!EL147</f>
        <v>7775800898.6054239</v>
      </c>
      <c r="AK67" s="1">
        <f>+AJ67+Assets!EM147</f>
        <v>8106822537.3780003</v>
      </c>
      <c r="AL67" s="1">
        <f>+AK67+Assets!EN147</f>
        <v>8448383383.9933519</v>
      </c>
      <c r="AM67" s="1">
        <f>+AL67+Assets!EO147</f>
        <v>8979290896.1036377</v>
      </c>
      <c r="AN67" s="1">
        <f>+AM67+Assets!EP147</f>
        <v>9328760219.5785904</v>
      </c>
      <c r="AO67" s="1">
        <f>+AN67+Assets!EQ147</f>
        <v>9618444562.6507015</v>
      </c>
      <c r="AP67" s="1">
        <f>+AO67+Assets!ER147</f>
        <v>9889077391.8805542</v>
      </c>
      <c r="AQ67" s="1">
        <f>+AP67+Assets!ES147</f>
        <v>10136727736.004946</v>
      </c>
      <c r="AR67" s="1">
        <f>+AQ67+Assets!ET147</f>
        <v>10460236318.000305</v>
      </c>
      <c r="AS67" s="1">
        <f>+AR67+Assets!EU147</f>
        <v>10898456827.05629</v>
      </c>
      <c r="AT67" s="1">
        <f>+AS67+Assets!EV147</f>
        <v>11278911846.155294</v>
      </c>
      <c r="AU67" s="1">
        <f>+AT67+Assets!EW147</f>
        <v>11569247549.116554</v>
      </c>
      <c r="AV67" s="1">
        <f>+AU67+Assets!EX147</f>
        <v>11877728799.83497</v>
      </c>
      <c r="AW67" s="1">
        <f>+AV67+Assets!EY147</f>
        <v>12229253144.334717</v>
      </c>
      <c r="AX67" s="1">
        <f>+AW67+Assets!EZ147</f>
        <v>12592242243.975628</v>
      </c>
      <c r="AY67" s="1">
        <f>+AX67+Assets!FA147</f>
        <v>13157623980.09647</v>
      </c>
      <c r="AZ67" s="1">
        <f>+AY67+Assets!FB147</f>
        <v>13538098211.256668</v>
      </c>
      <c r="BA67" s="1">
        <f>+AZ67+Assets!FC147</f>
        <v>13853055954.369694</v>
      </c>
      <c r="BB67" s="1">
        <f>+BA67+Assets!FD147</f>
        <v>14147591708.142996</v>
      </c>
      <c r="BC67" s="1">
        <f>+BB67+Assets!FE147</f>
        <v>14416854865.27236</v>
      </c>
      <c r="BD67" s="1">
        <f>+BC67+Assets!FF147</f>
        <v>14769012120.875376</v>
      </c>
      <c r="BE67" s="1">
        <f>+BD67+Assets!FG147</f>
        <v>15245975353.144547</v>
      </c>
      <c r="BF67" s="1">
        <f>+BE67+Assets!FH147</f>
        <v>15660226165.040474</v>
      </c>
      <c r="BG67" s="1">
        <f>+BF67+Assets!FI147</f>
        <v>15975961667.340975</v>
      </c>
      <c r="BH67" s="1">
        <f>+BG67+Assets!FJ147</f>
        <v>16311785506.674952</v>
      </c>
      <c r="BI67" s="1">
        <f>+BH67+Assets!FK147</f>
        <v>16694187126.146086</v>
      </c>
      <c r="BJ67" s="1">
        <f>+BI67+Assets!FL147</f>
        <v>17089372671.439224</v>
      </c>
      <c r="BK67" s="1">
        <f>+BJ67+Assets!FM147</f>
        <v>17704838986.923851</v>
      </c>
      <c r="BL67" s="990">
        <f t="shared" si="7"/>
        <v>454459770138.47668</v>
      </c>
    </row>
    <row r="68" spans="1:64" ht="15.6" x14ac:dyDescent="0.3">
      <c r="A68" s="821"/>
      <c r="C68" s="72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990"/>
    </row>
    <row r="69" spans="1:64" ht="15.6" x14ac:dyDescent="0.3">
      <c r="A69" s="822" t="s">
        <v>565</v>
      </c>
      <c r="C69" s="1256">
        <f t="shared" ref="C69:D69" si="37">+C71+C73+C77+C81+C85+C89</f>
        <v>8739874116.1616135</v>
      </c>
      <c r="D69" s="1002">
        <f t="shared" si="37"/>
        <v>11309675631.313129</v>
      </c>
      <c r="E69" s="1002">
        <f t="shared" ref="E69:BK69" si="38">+E71+E73+E77+E81+E85+E89</f>
        <v>11231806944.444443</v>
      </c>
      <c r="F69" s="1002">
        <f t="shared" si="38"/>
        <v>13707254924.242424</v>
      </c>
      <c r="G69" s="1002">
        <f t="shared" si="38"/>
        <v>13560747348.484846</v>
      </c>
      <c r="H69" s="1002">
        <f t="shared" si="38"/>
        <v>13414239772.727272</v>
      </c>
      <c r="I69" s="1002">
        <f t="shared" si="38"/>
        <v>13267732196.969696</v>
      </c>
      <c r="J69" s="1002">
        <f t="shared" si="38"/>
        <v>13121224621.212118</v>
      </c>
      <c r="K69" s="1002">
        <f t="shared" si="38"/>
        <v>12974717045.454544</v>
      </c>
      <c r="L69" s="1002">
        <f t="shared" si="38"/>
        <v>12828209469.696968</v>
      </c>
      <c r="M69" s="1002">
        <f t="shared" si="38"/>
        <v>12681701893.939392</v>
      </c>
      <c r="N69" s="1002">
        <f t="shared" si="38"/>
        <v>12535194318.181818</v>
      </c>
      <c r="O69" s="1002">
        <f t="shared" si="38"/>
        <v>12388986742.424242</v>
      </c>
      <c r="P69" s="1002">
        <f t="shared" si="38"/>
        <v>12251479166.666666</v>
      </c>
      <c r="Q69" s="1002">
        <f t="shared" si="38"/>
        <v>12118951388.888889</v>
      </c>
      <c r="R69" s="1002">
        <f t="shared" si="38"/>
        <v>12030306944.444445</v>
      </c>
      <c r="S69" s="1002">
        <f t="shared" si="38"/>
        <v>11952640277.777777</v>
      </c>
      <c r="T69" s="1002">
        <f t="shared" si="38"/>
        <v>11874973611.111111</v>
      </c>
      <c r="U69" s="1002">
        <f t="shared" si="38"/>
        <v>11797306944.444445</v>
      </c>
      <c r="V69" s="1002">
        <f t="shared" si="38"/>
        <v>11719640277.777777</v>
      </c>
      <c r="W69" s="1002">
        <f t="shared" si="38"/>
        <v>11641973611.111111</v>
      </c>
      <c r="X69" s="1002">
        <f t="shared" si="38"/>
        <v>11564306944.444443</v>
      </c>
      <c r="Y69" s="1002">
        <f t="shared" si="38"/>
        <v>11486640277.777777</v>
      </c>
      <c r="Z69" s="1002">
        <f t="shared" si="38"/>
        <v>11408973611.111111</v>
      </c>
      <c r="AA69" s="1002">
        <f t="shared" si="38"/>
        <v>11331306944.444443</v>
      </c>
      <c r="AB69" s="1002">
        <f t="shared" si="38"/>
        <v>11253640277.777777</v>
      </c>
      <c r="AC69" s="1002">
        <f t="shared" si="38"/>
        <v>11175973611.111111</v>
      </c>
      <c r="AD69" s="1002">
        <f t="shared" si="38"/>
        <v>11098306944.444443</v>
      </c>
      <c r="AE69" s="1002">
        <f t="shared" si="38"/>
        <v>11020640277.777777</v>
      </c>
      <c r="AF69" s="1002">
        <f t="shared" si="38"/>
        <v>10942973611.111111</v>
      </c>
      <c r="AG69" s="1002">
        <f t="shared" si="38"/>
        <v>10865306944.444443</v>
      </c>
      <c r="AH69" s="1002">
        <f t="shared" si="38"/>
        <v>10787640277.777777</v>
      </c>
      <c r="AI69" s="1002">
        <f t="shared" si="38"/>
        <v>10709973611.111109</v>
      </c>
      <c r="AJ69" s="1002">
        <f t="shared" si="38"/>
        <v>10632306944.444443</v>
      </c>
      <c r="AK69" s="1002">
        <f t="shared" si="38"/>
        <v>10554640277.777775</v>
      </c>
      <c r="AL69" s="1002">
        <f t="shared" si="38"/>
        <v>10476973611.111109</v>
      </c>
      <c r="AM69" s="1002">
        <f t="shared" si="38"/>
        <v>10399306944.444443</v>
      </c>
      <c r="AN69" s="1002">
        <f t="shared" si="38"/>
        <v>10321640277.777775</v>
      </c>
      <c r="AO69" s="1002">
        <f t="shared" si="38"/>
        <v>10243973611.111107</v>
      </c>
      <c r="AP69" s="1002">
        <f t="shared" si="38"/>
        <v>10173854166.666664</v>
      </c>
      <c r="AQ69" s="1002">
        <f t="shared" si="38"/>
        <v>10106479166.666664</v>
      </c>
      <c r="AR69" s="1002">
        <f t="shared" si="38"/>
        <v>10039104166.666664</v>
      </c>
      <c r="AS69" s="1002">
        <f t="shared" si="38"/>
        <v>9971729166.6666641</v>
      </c>
      <c r="AT69" s="1002">
        <f t="shared" si="38"/>
        <v>9904354166.6666641</v>
      </c>
      <c r="AU69" s="1002">
        <f t="shared" si="38"/>
        <v>9836979166.6666641</v>
      </c>
      <c r="AV69" s="1002">
        <f t="shared" si="38"/>
        <v>9769604166.6666641</v>
      </c>
      <c r="AW69" s="1002">
        <f t="shared" si="38"/>
        <v>9702229166.6666641</v>
      </c>
      <c r="AX69" s="1002">
        <f t="shared" si="38"/>
        <v>9634854166.6666641</v>
      </c>
      <c r="AY69" s="1002">
        <f t="shared" si="38"/>
        <v>9567479166.6666641</v>
      </c>
      <c r="AZ69" s="1002">
        <f t="shared" si="38"/>
        <v>9500104166.6666641</v>
      </c>
      <c r="BA69" s="1002">
        <f t="shared" si="38"/>
        <v>9432729166.6666641</v>
      </c>
      <c r="BB69" s="1002">
        <f t="shared" si="38"/>
        <v>9380448611.1111088</v>
      </c>
      <c r="BC69" s="1002">
        <f t="shared" si="38"/>
        <v>9333656944.4444427</v>
      </c>
      <c r="BD69" s="1002">
        <f t="shared" si="38"/>
        <v>9286865277.7777767</v>
      </c>
      <c r="BE69" s="1002">
        <f t="shared" si="38"/>
        <v>9240073611.1111107</v>
      </c>
      <c r="BF69" s="1002">
        <f t="shared" si="38"/>
        <v>9193281944.4444427</v>
      </c>
      <c r="BG69" s="1002">
        <f t="shared" si="38"/>
        <v>9146490277.7777767</v>
      </c>
      <c r="BH69" s="1002">
        <f t="shared" si="38"/>
        <v>9099698611.1111107</v>
      </c>
      <c r="BI69" s="1002">
        <f t="shared" si="38"/>
        <v>9052906944.4444427</v>
      </c>
      <c r="BJ69" s="1002">
        <f t="shared" si="38"/>
        <v>9006115277.7777767</v>
      </c>
      <c r="BK69" s="1002">
        <f t="shared" si="38"/>
        <v>8959323611.1111107</v>
      </c>
      <c r="BL69" s="990">
        <f t="shared" si="7"/>
        <v>662761523358.58594</v>
      </c>
    </row>
    <row r="70" spans="1:64" ht="16.2" thickBot="1" x14ac:dyDescent="0.35">
      <c r="A70" s="808"/>
      <c r="B70" s="775"/>
      <c r="C70" s="1249"/>
      <c r="D70" s="849"/>
      <c r="E70" s="849"/>
      <c r="F70" s="849"/>
      <c r="G70" s="849"/>
      <c r="H70" s="849"/>
      <c r="I70" s="849"/>
      <c r="J70" s="849"/>
      <c r="K70" s="849"/>
      <c r="L70" s="849"/>
      <c r="M70" s="849"/>
      <c r="N70" s="849"/>
      <c r="O70" s="849"/>
      <c r="P70" s="849"/>
      <c r="Q70" s="849"/>
      <c r="R70" s="849"/>
      <c r="S70" s="849"/>
      <c r="T70" s="849"/>
      <c r="U70" s="849"/>
      <c r="V70" s="849"/>
      <c r="W70" s="849"/>
      <c r="X70" s="849"/>
      <c r="Y70" s="849"/>
      <c r="Z70" s="849"/>
      <c r="AA70" s="849"/>
      <c r="AB70" s="849"/>
      <c r="AC70" s="849"/>
      <c r="AD70" s="849"/>
      <c r="AE70" s="849"/>
      <c r="AF70" s="849"/>
      <c r="AG70" s="849"/>
      <c r="AH70" s="849"/>
      <c r="AI70" s="849"/>
      <c r="AJ70" s="849"/>
      <c r="AK70" s="849"/>
      <c r="AL70" s="849"/>
      <c r="AM70" s="849"/>
      <c r="AN70" s="849"/>
      <c r="AO70" s="849"/>
      <c r="AP70" s="849"/>
      <c r="AQ70" s="849"/>
      <c r="AR70" s="849"/>
      <c r="AS70" s="849"/>
      <c r="AT70" s="849"/>
      <c r="AU70" s="849"/>
      <c r="AV70" s="849"/>
      <c r="AW70" s="849"/>
      <c r="AX70" s="849"/>
      <c r="AY70" s="849"/>
      <c r="AZ70" s="849"/>
      <c r="BA70" s="849"/>
      <c r="BB70" s="849"/>
      <c r="BC70" s="849"/>
      <c r="BD70" s="849"/>
      <c r="BE70" s="849"/>
      <c r="BF70" s="849"/>
      <c r="BG70" s="849"/>
      <c r="BH70" s="849"/>
      <c r="BI70" s="849"/>
      <c r="BJ70" s="849"/>
      <c r="BK70" s="849"/>
      <c r="BL70" s="991"/>
    </row>
    <row r="71" spans="1:64" ht="16.2" thickBot="1" x14ac:dyDescent="0.35">
      <c r="A71" s="404" t="s">
        <v>566</v>
      </c>
      <c r="C71" s="717">
        <f>+Assets!BD26</f>
        <v>2800000000</v>
      </c>
      <c r="D71" s="993">
        <f>+C71</f>
        <v>2800000000</v>
      </c>
      <c r="E71" s="993">
        <f t="shared" ref="E71:BK71" si="39">+D71</f>
        <v>2800000000</v>
      </c>
      <c r="F71" s="993">
        <f t="shared" si="39"/>
        <v>2800000000</v>
      </c>
      <c r="G71" s="993">
        <f t="shared" si="39"/>
        <v>2800000000</v>
      </c>
      <c r="H71" s="993">
        <f t="shared" si="39"/>
        <v>2800000000</v>
      </c>
      <c r="I71" s="993">
        <f t="shared" si="39"/>
        <v>2800000000</v>
      </c>
      <c r="J71" s="993">
        <f t="shared" si="39"/>
        <v>2800000000</v>
      </c>
      <c r="K71" s="993">
        <f t="shared" si="39"/>
        <v>2800000000</v>
      </c>
      <c r="L71" s="993">
        <f t="shared" si="39"/>
        <v>2800000000</v>
      </c>
      <c r="M71" s="993">
        <f t="shared" si="39"/>
        <v>2800000000</v>
      </c>
      <c r="N71" s="993">
        <f t="shared" si="39"/>
        <v>2800000000</v>
      </c>
      <c r="O71" s="993">
        <f t="shared" si="39"/>
        <v>2800000000</v>
      </c>
      <c r="P71" s="993">
        <f t="shared" si="39"/>
        <v>2800000000</v>
      </c>
      <c r="Q71" s="993">
        <f t="shared" si="39"/>
        <v>2800000000</v>
      </c>
      <c r="R71" s="993">
        <f t="shared" si="39"/>
        <v>2800000000</v>
      </c>
      <c r="S71" s="993">
        <f t="shared" si="39"/>
        <v>2800000000</v>
      </c>
      <c r="T71" s="993">
        <f t="shared" si="39"/>
        <v>2800000000</v>
      </c>
      <c r="U71" s="993">
        <f t="shared" si="39"/>
        <v>2800000000</v>
      </c>
      <c r="V71" s="993">
        <f t="shared" si="39"/>
        <v>2800000000</v>
      </c>
      <c r="W71" s="993">
        <f t="shared" si="39"/>
        <v>2800000000</v>
      </c>
      <c r="X71" s="993">
        <f t="shared" si="39"/>
        <v>2800000000</v>
      </c>
      <c r="Y71" s="993">
        <f t="shared" si="39"/>
        <v>2800000000</v>
      </c>
      <c r="Z71" s="993">
        <f t="shared" si="39"/>
        <v>2800000000</v>
      </c>
      <c r="AA71" s="993">
        <f t="shared" si="39"/>
        <v>2800000000</v>
      </c>
      <c r="AB71" s="993">
        <f t="shared" si="39"/>
        <v>2800000000</v>
      </c>
      <c r="AC71" s="993">
        <f t="shared" si="39"/>
        <v>2800000000</v>
      </c>
      <c r="AD71" s="993">
        <f t="shared" si="39"/>
        <v>2800000000</v>
      </c>
      <c r="AE71" s="993">
        <f t="shared" si="39"/>
        <v>2800000000</v>
      </c>
      <c r="AF71" s="993">
        <f t="shared" si="39"/>
        <v>2800000000</v>
      </c>
      <c r="AG71" s="993">
        <f t="shared" si="39"/>
        <v>2800000000</v>
      </c>
      <c r="AH71" s="993">
        <f t="shared" si="39"/>
        <v>2800000000</v>
      </c>
      <c r="AI71" s="993">
        <f t="shared" si="39"/>
        <v>2800000000</v>
      </c>
      <c r="AJ71" s="993">
        <f t="shared" si="39"/>
        <v>2800000000</v>
      </c>
      <c r="AK71" s="993">
        <f t="shared" si="39"/>
        <v>2800000000</v>
      </c>
      <c r="AL71" s="993">
        <f t="shared" si="39"/>
        <v>2800000000</v>
      </c>
      <c r="AM71" s="993">
        <f t="shared" si="39"/>
        <v>2800000000</v>
      </c>
      <c r="AN71" s="993">
        <f t="shared" si="39"/>
        <v>2800000000</v>
      </c>
      <c r="AO71" s="993">
        <f t="shared" si="39"/>
        <v>2800000000</v>
      </c>
      <c r="AP71" s="993">
        <f t="shared" si="39"/>
        <v>2800000000</v>
      </c>
      <c r="AQ71" s="993">
        <f t="shared" si="39"/>
        <v>2800000000</v>
      </c>
      <c r="AR71" s="993">
        <f t="shared" si="39"/>
        <v>2800000000</v>
      </c>
      <c r="AS71" s="993">
        <f t="shared" si="39"/>
        <v>2800000000</v>
      </c>
      <c r="AT71" s="993">
        <f t="shared" si="39"/>
        <v>2800000000</v>
      </c>
      <c r="AU71" s="993">
        <f t="shared" si="39"/>
        <v>2800000000</v>
      </c>
      <c r="AV71" s="993">
        <f t="shared" si="39"/>
        <v>2800000000</v>
      </c>
      <c r="AW71" s="993">
        <f t="shared" si="39"/>
        <v>2800000000</v>
      </c>
      <c r="AX71" s="993">
        <f t="shared" si="39"/>
        <v>2800000000</v>
      </c>
      <c r="AY71" s="993">
        <f t="shared" si="39"/>
        <v>2800000000</v>
      </c>
      <c r="AZ71" s="993">
        <f t="shared" si="39"/>
        <v>2800000000</v>
      </c>
      <c r="BA71" s="993">
        <f t="shared" si="39"/>
        <v>2800000000</v>
      </c>
      <c r="BB71" s="993">
        <f t="shared" si="39"/>
        <v>2800000000</v>
      </c>
      <c r="BC71" s="993">
        <f t="shared" si="39"/>
        <v>2800000000</v>
      </c>
      <c r="BD71" s="993">
        <f t="shared" si="39"/>
        <v>2800000000</v>
      </c>
      <c r="BE71" s="993">
        <f t="shared" si="39"/>
        <v>2800000000</v>
      </c>
      <c r="BF71" s="993">
        <f t="shared" si="39"/>
        <v>2800000000</v>
      </c>
      <c r="BG71" s="993">
        <f t="shared" si="39"/>
        <v>2800000000</v>
      </c>
      <c r="BH71" s="993">
        <f t="shared" si="39"/>
        <v>2800000000</v>
      </c>
      <c r="BI71" s="993">
        <f t="shared" si="39"/>
        <v>2800000000</v>
      </c>
      <c r="BJ71" s="993">
        <f t="shared" si="39"/>
        <v>2800000000</v>
      </c>
      <c r="BK71" s="993">
        <f t="shared" si="39"/>
        <v>2800000000</v>
      </c>
      <c r="BL71" s="990">
        <f t="shared" si="7"/>
        <v>170800000000</v>
      </c>
    </row>
    <row r="72" spans="1:64" ht="16.2" thickBot="1" x14ac:dyDescent="0.35">
      <c r="A72" s="4"/>
      <c r="C72" s="72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990"/>
    </row>
    <row r="73" spans="1:64" ht="16.2" thickBot="1" x14ac:dyDescent="0.35">
      <c r="A73" s="404" t="s">
        <v>567</v>
      </c>
      <c r="C73" s="717">
        <v>3308345833.3333335</v>
      </c>
      <c r="D73" s="993">
        <f>+D74-D75</f>
        <v>3291720833.3333335</v>
      </c>
      <c r="E73" s="993">
        <f t="shared" ref="E73:BK73" si="40">+E74-E75</f>
        <v>3275095833.3333335</v>
      </c>
      <c r="F73" s="993">
        <f t="shared" si="40"/>
        <v>3258470833.3333335</v>
      </c>
      <c r="G73" s="993">
        <f t="shared" si="40"/>
        <v>3241845833.333333</v>
      </c>
      <c r="H73" s="993">
        <f t="shared" si="40"/>
        <v>3225220833.333333</v>
      </c>
      <c r="I73" s="993">
        <f t="shared" si="40"/>
        <v>3208595833.333333</v>
      </c>
      <c r="J73" s="993">
        <f t="shared" si="40"/>
        <v>3191970833.333333</v>
      </c>
      <c r="K73" s="993">
        <f t="shared" si="40"/>
        <v>3175345833.333333</v>
      </c>
      <c r="L73" s="993">
        <f t="shared" si="40"/>
        <v>3158720833.333333</v>
      </c>
      <c r="M73" s="993">
        <f t="shared" si="40"/>
        <v>3142095833.333333</v>
      </c>
      <c r="N73" s="993">
        <f t="shared" si="40"/>
        <v>3125470833.333333</v>
      </c>
      <c r="O73" s="993">
        <f t="shared" si="40"/>
        <v>3108845833.333333</v>
      </c>
      <c r="P73" s="993">
        <f t="shared" si="40"/>
        <v>3092220833.333333</v>
      </c>
      <c r="Q73" s="993">
        <f t="shared" si="40"/>
        <v>3075595833.333333</v>
      </c>
      <c r="R73" s="993">
        <f t="shared" si="40"/>
        <v>3058970833.333333</v>
      </c>
      <c r="S73" s="993">
        <f t="shared" si="40"/>
        <v>3042345833.333333</v>
      </c>
      <c r="T73" s="993">
        <f t="shared" si="40"/>
        <v>3025720833.3333335</v>
      </c>
      <c r="U73" s="993">
        <f t="shared" si="40"/>
        <v>3009095833.333333</v>
      </c>
      <c r="V73" s="993">
        <f t="shared" si="40"/>
        <v>2992470833.333333</v>
      </c>
      <c r="W73" s="993">
        <f t="shared" si="40"/>
        <v>2975845833.333333</v>
      </c>
      <c r="X73" s="993">
        <f t="shared" si="40"/>
        <v>2959220833.333333</v>
      </c>
      <c r="Y73" s="993">
        <f t="shared" si="40"/>
        <v>2942595833.333333</v>
      </c>
      <c r="Z73" s="993">
        <f t="shared" si="40"/>
        <v>2925970833.333333</v>
      </c>
      <c r="AA73" s="993">
        <f t="shared" si="40"/>
        <v>2909345833.333333</v>
      </c>
      <c r="AB73" s="993">
        <f t="shared" si="40"/>
        <v>2892720833.333333</v>
      </c>
      <c r="AC73" s="993">
        <f t="shared" si="40"/>
        <v>2876095833.333333</v>
      </c>
      <c r="AD73" s="993">
        <f t="shared" si="40"/>
        <v>2859470833.333333</v>
      </c>
      <c r="AE73" s="993">
        <f t="shared" si="40"/>
        <v>2842845833.333333</v>
      </c>
      <c r="AF73" s="993">
        <f t="shared" si="40"/>
        <v>2826220833.333333</v>
      </c>
      <c r="AG73" s="993">
        <f t="shared" si="40"/>
        <v>2809595833.333333</v>
      </c>
      <c r="AH73" s="993">
        <f t="shared" si="40"/>
        <v>2792970833.333333</v>
      </c>
      <c r="AI73" s="993">
        <f t="shared" si="40"/>
        <v>2776345833.333333</v>
      </c>
      <c r="AJ73" s="993">
        <f t="shared" si="40"/>
        <v>2759720833.333333</v>
      </c>
      <c r="AK73" s="993">
        <f t="shared" si="40"/>
        <v>2743095833.3333325</v>
      </c>
      <c r="AL73" s="993">
        <f t="shared" si="40"/>
        <v>2726470833.3333325</v>
      </c>
      <c r="AM73" s="993">
        <f t="shared" si="40"/>
        <v>2709845833.3333325</v>
      </c>
      <c r="AN73" s="993">
        <f t="shared" si="40"/>
        <v>2693220833.3333325</v>
      </c>
      <c r="AO73" s="993">
        <f t="shared" si="40"/>
        <v>2676595833.3333321</v>
      </c>
      <c r="AP73" s="993">
        <f t="shared" si="40"/>
        <v>2659970833.3333321</v>
      </c>
      <c r="AQ73" s="993">
        <f t="shared" si="40"/>
        <v>2643345833.3333321</v>
      </c>
      <c r="AR73" s="993">
        <f t="shared" si="40"/>
        <v>2626720833.3333321</v>
      </c>
      <c r="AS73" s="993">
        <f t="shared" si="40"/>
        <v>2610095833.3333321</v>
      </c>
      <c r="AT73" s="993">
        <f t="shared" si="40"/>
        <v>2593470833.3333321</v>
      </c>
      <c r="AU73" s="993">
        <f t="shared" si="40"/>
        <v>2576845833.3333321</v>
      </c>
      <c r="AV73" s="993">
        <f t="shared" si="40"/>
        <v>2560220833.3333321</v>
      </c>
      <c r="AW73" s="993">
        <f t="shared" si="40"/>
        <v>2543595833.3333321</v>
      </c>
      <c r="AX73" s="993">
        <f t="shared" si="40"/>
        <v>2526970833.3333321</v>
      </c>
      <c r="AY73" s="993">
        <f t="shared" si="40"/>
        <v>2510345833.3333325</v>
      </c>
      <c r="AZ73" s="993">
        <f t="shared" si="40"/>
        <v>2493720833.333333</v>
      </c>
      <c r="BA73" s="993">
        <f t="shared" si="40"/>
        <v>2477095833.333333</v>
      </c>
      <c r="BB73" s="993">
        <f t="shared" si="40"/>
        <v>2460470833.333333</v>
      </c>
      <c r="BC73" s="993">
        <f t="shared" si="40"/>
        <v>2443845833.333333</v>
      </c>
      <c r="BD73" s="993">
        <f t="shared" si="40"/>
        <v>2427220833.333333</v>
      </c>
      <c r="BE73" s="993">
        <f t="shared" si="40"/>
        <v>2410595833.333333</v>
      </c>
      <c r="BF73" s="993">
        <f t="shared" si="40"/>
        <v>2393970833.333333</v>
      </c>
      <c r="BG73" s="993">
        <f t="shared" si="40"/>
        <v>2377345833.333333</v>
      </c>
      <c r="BH73" s="993">
        <f t="shared" si="40"/>
        <v>2360720833.333333</v>
      </c>
      <c r="BI73" s="993">
        <f t="shared" si="40"/>
        <v>2344095833.333333</v>
      </c>
      <c r="BJ73" s="993">
        <f t="shared" si="40"/>
        <v>2327470833.333333</v>
      </c>
      <c r="BK73" s="993">
        <f t="shared" si="40"/>
        <v>2310845833.333333</v>
      </c>
      <c r="BL73" s="990">
        <f t="shared" si="7"/>
        <v>171385345833.33337</v>
      </c>
    </row>
    <row r="74" spans="1:64" ht="15.6" x14ac:dyDescent="0.3">
      <c r="A74" s="805" t="s">
        <v>568</v>
      </c>
      <c r="C74" s="721">
        <v>4200000000</v>
      </c>
      <c r="D74" s="1">
        <f>+C74+Assets!DF6</f>
        <v>4200000000</v>
      </c>
      <c r="E74" s="1">
        <f>+D74+Assets!DG6</f>
        <v>4200000000</v>
      </c>
      <c r="F74" s="1">
        <f>+E74+Assets!DH6</f>
        <v>4200000000</v>
      </c>
      <c r="G74" s="1">
        <f>+F74+Assets!DI6</f>
        <v>4200000000</v>
      </c>
      <c r="H74" s="1">
        <f>+G74+Assets!DJ6</f>
        <v>4200000000</v>
      </c>
      <c r="I74" s="1">
        <f>+H74+Assets!DK6</f>
        <v>4200000000</v>
      </c>
      <c r="J74" s="1">
        <f>+I74+Assets!DL6</f>
        <v>4200000000</v>
      </c>
      <c r="K74" s="1">
        <f>+J74+Assets!DM6</f>
        <v>4200000000</v>
      </c>
      <c r="L74" s="1">
        <f>+K74+Assets!DN6</f>
        <v>4200000000</v>
      </c>
      <c r="M74" s="1">
        <f>+L74+Assets!DO6</f>
        <v>4200000000</v>
      </c>
      <c r="N74" s="1">
        <f>+M74+Assets!DP6</f>
        <v>4200000000</v>
      </c>
      <c r="O74" s="1">
        <f>+N74+Assets!DQ6</f>
        <v>4200000000</v>
      </c>
      <c r="P74" s="1">
        <f>+O74+Assets!DR6</f>
        <v>4200000000</v>
      </c>
      <c r="Q74" s="1">
        <f>+P74+Assets!DS6</f>
        <v>4200000000</v>
      </c>
      <c r="R74" s="1">
        <f>+Q74+Assets!DT6</f>
        <v>4200000000</v>
      </c>
      <c r="S74" s="1">
        <f>+R74+Assets!DU6</f>
        <v>4200000000</v>
      </c>
      <c r="T74" s="1">
        <f>+S74+Assets!DV6</f>
        <v>4200000000</v>
      </c>
      <c r="U74" s="1">
        <f>+T74+Assets!DW6</f>
        <v>4200000000</v>
      </c>
      <c r="V74" s="1">
        <f>+U74+Assets!DX6</f>
        <v>4200000000</v>
      </c>
      <c r="W74" s="1">
        <f>+V74+Assets!DY6</f>
        <v>4200000000</v>
      </c>
      <c r="X74" s="1">
        <f>+W74+Assets!DZ6</f>
        <v>4200000000</v>
      </c>
      <c r="Y74" s="1">
        <f>+X74+Assets!EA6</f>
        <v>4200000000</v>
      </c>
      <c r="Z74" s="1">
        <f>+Y74+Assets!EB6</f>
        <v>4200000000</v>
      </c>
      <c r="AA74" s="1">
        <f>+Z74+Assets!EC6</f>
        <v>4200000000</v>
      </c>
      <c r="AB74" s="1">
        <f>+AA74+Assets!ED6</f>
        <v>4200000000</v>
      </c>
      <c r="AC74" s="1">
        <f>+AB74+Assets!EE6</f>
        <v>4200000000</v>
      </c>
      <c r="AD74" s="1">
        <f>+AC74+Assets!EF6</f>
        <v>4200000000</v>
      </c>
      <c r="AE74" s="1">
        <f>+AD74+Assets!EG6</f>
        <v>4200000000</v>
      </c>
      <c r="AF74" s="1">
        <f>+AE74+Assets!EH6</f>
        <v>4200000000</v>
      </c>
      <c r="AG74" s="1">
        <f>+AF74+Assets!EI6</f>
        <v>4200000000</v>
      </c>
      <c r="AH74" s="1">
        <f>+AG74+Assets!EJ6</f>
        <v>4200000000</v>
      </c>
      <c r="AI74" s="1">
        <f>+AH74+Assets!EK6</f>
        <v>4200000000</v>
      </c>
      <c r="AJ74" s="1">
        <f>+AI74+Assets!EL6</f>
        <v>4200000000</v>
      </c>
      <c r="AK74" s="1">
        <f>+AJ74+Assets!EM6</f>
        <v>4200000000</v>
      </c>
      <c r="AL74" s="1">
        <f>+AK74+Assets!EN6</f>
        <v>4200000000</v>
      </c>
      <c r="AM74" s="1">
        <f>+AL74+Assets!EO6</f>
        <v>4200000000</v>
      </c>
      <c r="AN74" s="1">
        <f>+AM74+Assets!EP6</f>
        <v>4200000000</v>
      </c>
      <c r="AO74" s="1">
        <f>+AN74+Assets!EQ6</f>
        <v>4200000000</v>
      </c>
      <c r="AP74" s="1">
        <f>+AO74+Assets!ER6</f>
        <v>4200000000</v>
      </c>
      <c r="AQ74" s="1">
        <f>+AP74+Assets!ES6</f>
        <v>4200000000</v>
      </c>
      <c r="AR74" s="1">
        <f>+AQ74+Assets!ET6</f>
        <v>4200000000</v>
      </c>
      <c r="AS74" s="1">
        <f>+AR74+Assets!EU6</f>
        <v>4200000000</v>
      </c>
      <c r="AT74" s="1">
        <f>+AS74+Assets!EV6</f>
        <v>4200000000</v>
      </c>
      <c r="AU74" s="1">
        <f>+AT74+Assets!EW6</f>
        <v>4200000000</v>
      </c>
      <c r="AV74" s="1">
        <f>+AU74+Assets!EX6</f>
        <v>4200000000</v>
      </c>
      <c r="AW74" s="1">
        <f>+AV74+Assets!EY6</f>
        <v>4200000000</v>
      </c>
      <c r="AX74" s="1">
        <f>+AW74+Assets!EZ6</f>
        <v>4200000000</v>
      </c>
      <c r="AY74" s="1">
        <f>+AX74+Assets!FA6</f>
        <v>4200000000</v>
      </c>
      <c r="AZ74" s="1">
        <f>+AY74+Assets!FB6</f>
        <v>4200000000</v>
      </c>
      <c r="BA74" s="1">
        <f>+AZ74+Assets!FC6</f>
        <v>4200000000</v>
      </c>
      <c r="BB74" s="1">
        <f>+BA74+Assets!FD6</f>
        <v>4200000000</v>
      </c>
      <c r="BC74" s="1">
        <f>+BB74+Assets!FE6</f>
        <v>4200000000</v>
      </c>
      <c r="BD74" s="1">
        <f>+BC74+Assets!FF6</f>
        <v>4200000000</v>
      </c>
      <c r="BE74" s="1">
        <f>+BD74+Assets!FG6</f>
        <v>4200000000</v>
      </c>
      <c r="BF74" s="1">
        <f>+BE74+Assets!FH6</f>
        <v>4200000000</v>
      </c>
      <c r="BG74" s="1">
        <f>+BF74+Assets!FI6</f>
        <v>4200000000</v>
      </c>
      <c r="BH74" s="1">
        <f>+BG74+Assets!FJ6</f>
        <v>4200000000</v>
      </c>
      <c r="BI74" s="1">
        <f>+BH74+Assets!FK6</f>
        <v>4200000000</v>
      </c>
      <c r="BJ74" s="1">
        <f>+BI74+Assets!FL6</f>
        <v>4200000000</v>
      </c>
      <c r="BK74" s="1">
        <f>+BJ74+Assets!FM6</f>
        <v>4200000000</v>
      </c>
      <c r="BL74" s="990">
        <f t="shared" si="7"/>
        <v>256200000000</v>
      </c>
    </row>
    <row r="75" spans="1:64" ht="15.6" x14ac:dyDescent="0.3">
      <c r="A75" s="805" t="s">
        <v>569</v>
      </c>
      <c r="C75" s="721">
        <v>891654166.66666663</v>
      </c>
      <c r="D75" s="1">
        <f>+C75+Assets!DF31+Assets!DF32+Assets!DF34+Assets!DF35+Assets!DF36+Assets!DF37</f>
        <v>908279166.66666663</v>
      </c>
      <c r="E75" s="1">
        <f>+D75+Assets!DG31+Assets!DG32+Assets!DG34+Assets!DG35+Assets!DG36+Assets!DG37</f>
        <v>924904166.66666663</v>
      </c>
      <c r="F75" s="1">
        <f>+E75+Assets!DH31+Assets!DH32+Assets!DH34+Assets!DH35+Assets!DH36+Assets!DH37</f>
        <v>941529166.66666663</v>
      </c>
      <c r="G75" s="1">
        <f>+F75+Assets!DI31+Assets!DI32+Assets!DI34+Assets!DI35+Assets!DI36+Assets!DI37</f>
        <v>958154166.66666675</v>
      </c>
      <c r="H75" s="1">
        <f>+G75+Assets!DJ31+Assets!DJ32+Assets!DJ34+Assets!DJ35+Assets!DJ36+Assets!DJ37</f>
        <v>974779166.66666675</v>
      </c>
      <c r="I75" s="1">
        <f>+H75+Assets!DK31+Assets!DK32+Assets!DK34+Assets!DK35+Assets!DK36+Assets!DK37</f>
        <v>991404166.66666675</v>
      </c>
      <c r="J75" s="1">
        <f>+I75+Assets!DL31+Assets!DL32+Assets!DL34+Assets!DL35+Assets!DL36+Assets!DL37</f>
        <v>1008029166.6666667</v>
      </c>
      <c r="K75" s="1">
        <f>+J75+Assets!DM31+Assets!DM32+Assets!DM34+Assets!DM35+Assets!DM36+Assets!DM37</f>
        <v>1024654166.6666667</v>
      </c>
      <c r="L75" s="1">
        <f>+K75+Assets!DN31+Assets!DN32+Assets!DN34+Assets!DN35+Assets!DN36+Assets!DN37</f>
        <v>1041279166.6666669</v>
      </c>
      <c r="M75" s="1">
        <f>+L75+Assets!DO31+Assets!DO32+Assets!DO34+Assets!DO35+Assets!DO36+Assets!DO37</f>
        <v>1057904166.6666669</v>
      </c>
      <c r="N75" s="1">
        <f>+M75+Assets!DP31+Assets!DP32+Assets!DP34+Assets!DP35+Assets!DP36+Assets!DP37</f>
        <v>1074529166.6666667</v>
      </c>
      <c r="O75" s="1">
        <f>+N75+Assets!DQ31+Assets!DQ32+Assets!DQ34+Assets!DQ35+Assets!DQ36+Assets!DQ37</f>
        <v>1091154166.6666667</v>
      </c>
      <c r="P75" s="1">
        <f>+O75+Assets!DR31+Assets!DR32+Assets!DR34+Assets!DR35+Assets!DR36+Assets!DR37</f>
        <v>1107779166.6666667</v>
      </c>
      <c r="Q75" s="1">
        <f>+P75+Assets!DS31+Assets!DS32+Assets!DS34+Assets!DS35+Assets!DS36+Assets!DS37</f>
        <v>1124404166.6666667</v>
      </c>
      <c r="R75" s="1">
        <f>+Q75+Assets!DT31+Assets!DT32+Assets!DT34+Assets!DT35+Assets!DT36+Assets!DT37</f>
        <v>1141029166.6666667</v>
      </c>
      <c r="S75" s="1">
        <f>+R75+Assets!DU31+Assets!DU32+Assets!DU34+Assets!DU35+Assets!DU36+Assets!DU37</f>
        <v>1157654166.6666667</v>
      </c>
      <c r="T75" s="1">
        <f>+S75+Assets!DV31+Assets!DV32+Assets!DV34+Assets!DV35+Assets!DV36+Assets!DV37</f>
        <v>1174279166.6666665</v>
      </c>
      <c r="U75" s="1">
        <f>+T75+Assets!DW31+Assets!DW32+Assets!DW34+Assets!DW35+Assets!DW36+Assets!DW37</f>
        <v>1190904166.6666667</v>
      </c>
      <c r="V75" s="1">
        <f>+U75+Assets!DX31+Assets!DX32+Assets!DX34+Assets!DX35+Assets!DX36+Assets!DX37</f>
        <v>1207529166.666667</v>
      </c>
      <c r="W75" s="1">
        <f>+V75+Assets!DY31+Assets!DY32+Assets!DY34+Assets!DY35+Assets!DY36+Assets!DY37</f>
        <v>1224154166.666667</v>
      </c>
      <c r="X75" s="1">
        <f>+W75+Assets!DZ31+Assets!DZ32+Assets!DZ34+Assets!DZ35+Assets!DZ36+Assets!DZ37</f>
        <v>1240779166.666667</v>
      </c>
      <c r="Y75" s="1">
        <f>+X75+Assets!EA31+Assets!EA32+Assets!EA34+Assets!EA35+Assets!EA36+Assets!EA37</f>
        <v>1257404166.666667</v>
      </c>
      <c r="Z75" s="1">
        <f>+Y75+Assets!EB31+Assets!EB32+Assets!EB34+Assets!EB35+Assets!EB36+Assets!EB37</f>
        <v>1274029166.6666667</v>
      </c>
      <c r="AA75" s="1">
        <f>+Z75+Assets!EC31+Assets!EC32+Assets!EC34+Assets!EC35+Assets!EC36+Assets!EC37</f>
        <v>1290654166.6666667</v>
      </c>
      <c r="AB75" s="1">
        <f>+AA75+Assets!ED31+Assets!ED32+Assets!ED34+Assets!ED35+Assets!ED36+Assets!ED37</f>
        <v>1307279166.666667</v>
      </c>
      <c r="AC75" s="1">
        <f>+AB75+Assets!EE31+Assets!EE32+Assets!EE34+Assets!EE35+Assets!EE36+Assets!EE37</f>
        <v>1323904166.666667</v>
      </c>
      <c r="AD75" s="1">
        <f>+AC75+Assets!EF31+Assets!EF32+Assets!EF34+Assets!EF35+Assets!EF36+Assets!EF37</f>
        <v>1340529166.6666672</v>
      </c>
      <c r="AE75" s="1">
        <f>+AD75+Assets!EG31+Assets!EG32+Assets!EG34+Assets!EG35+Assets!EG36+Assets!EG37</f>
        <v>1357154166.666667</v>
      </c>
      <c r="AF75" s="1">
        <f>+AE75+Assets!EH31+Assets!EH32+Assets!EH34+Assets!EH35+Assets!EH36+Assets!EH37</f>
        <v>1373779166.666667</v>
      </c>
      <c r="AG75" s="1">
        <f>+AF75+Assets!EI31+Assets!EI32+Assets!EI34+Assets!EI35+Assets!EI36+Assets!EI37</f>
        <v>1390404166.666667</v>
      </c>
      <c r="AH75" s="1">
        <f>+AG75+Assets!EJ31+Assets!EJ32+Assets!EJ34+Assets!EJ35+Assets!EJ36+Assets!EJ37</f>
        <v>1407029166.666667</v>
      </c>
      <c r="AI75" s="1">
        <f>+AH75+Assets!EK31+Assets!EK32+Assets!EK34+Assets!EK35+Assets!EK36+Assets!EK37</f>
        <v>1423654166.6666672</v>
      </c>
      <c r="AJ75" s="1">
        <f>+AI75+Assets!EL31+Assets!EL32+Assets!EL34+Assets!EL35+Assets!EL36+Assets!EL37</f>
        <v>1440279166.6666672</v>
      </c>
      <c r="AK75" s="1">
        <f>+AJ75+Assets!EM31+Assets!EM32+Assets!EM34+Assets!EM35+Assets!EM36+Assets!EM37</f>
        <v>1456904166.6666675</v>
      </c>
      <c r="AL75" s="1">
        <f>+AK75+Assets!EN31+Assets!EN32+Assets!EN34+Assets!EN35+Assets!EN36+Assets!EN37</f>
        <v>1473529166.6666675</v>
      </c>
      <c r="AM75" s="1">
        <f>+AL75+Assets!EO31+Assets!EO32+Assets!EO34+Assets!EO35+Assets!EO36+Assets!EO37</f>
        <v>1490154166.6666675</v>
      </c>
      <c r="AN75" s="1">
        <f>+AM75+Assets!EP31+Assets!EP32+Assets!EP34+Assets!EP35+Assets!EP36+Assets!EP37</f>
        <v>1506779166.6666675</v>
      </c>
      <c r="AO75" s="1">
        <f>+AN75+Assets!EQ31+Assets!EQ32+Assets!EQ34+Assets!EQ35+Assets!EQ36+Assets!EQ37</f>
        <v>1523404166.6666677</v>
      </c>
      <c r="AP75" s="1">
        <f>+AO75+Assets!ER31+Assets!ER32+Assets!ER34+Assets!ER35+Assets!ER36+Assets!ER37</f>
        <v>1540029166.6666677</v>
      </c>
      <c r="AQ75" s="1">
        <f>+AP75+Assets!ES31+Assets!ES32+Assets!ES34+Assets!ES35+Assets!ES36+Assets!ES37</f>
        <v>1556654166.6666677</v>
      </c>
      <c r="AR75" s="1">
        <f>+AQ75+Assets!ET31+Assets!ET32+Assets!ET34+Assets!ET35+Assets!ET36+Assets!ET37</f>
        <v>1573279166.6666677</v>
      </c>
      <c r="AS75" s="1">
        <f>+AR75+Assets!EU31+Assets!EU32+Assets!EU34+Assets!EU35+Assets!EU36+Assets!EU37</f>
        <v>1589904166.6666677</v>
      </c>
      <c r="AT75" s="1">
        <f>+AS75+Assets!EV31+Assets!EV32+Assets!EV34+Assets!EV35+Assets!EV36+Assets!EV37</f>
        <v>1606529166.6666677</v>
      </c>
      <c r="AU75" s="1">
        <f>+AT75+Assets!EW31+Assets!EW32+Assets!EW34+Assets!EW35+Assets!EW36+Assets!EW37</f>
        <v>1623154166.6666677</v>
      </c>
      <c r="AV75" s="1">
        <f>+AU75+Assets!EX31+Assets!EX32+Assets!EX34+Assets!EX35+Assets!EX36+Assets!EX37</f>
        <v>1639779166.6666679</v>
      </c>
      <c r="AW75" s="1">
        <f>+AV75+Assets!EY31+Assets!EY32+Assets!EY34+Assets!EY35+Assets!EY36+Assets!EY37</f>
        <v>1656404166.6666679</v>
      </c>
      <c r="AX75" s="1">
        <f>+AW75+Assets!EZ31+Assets!EZ32+Assets!EZ34+Assets!EZ35+Assets!EZ36+Assets!EZ37</f>
        <v>1673029166.6666677</v>
      </c>
      <c r="AY75" s="1">
        <f>+AX75+Assets!FA31+Assets!FA32+Assets!FA34+Assets!FA35+Assets!FA36+Assets!FA37</f>
        <v>1689654166.6666675</v>
      </c>
      <c r="AZ75" s="1">
        <f>+AY75+Assets!FB31+Assets!FB32+Assets!FB34+Assets!FB35+Assets!FB36+Assets!FB37</f>
        <v>1706279166.6666672</v>
      </c>
      <c r="BA75" s="1">
        <f>+AZ75+Assets!FC31+Assets!FC32+Assets!FC34+Assets!FC35+Assets!FC36+Assets!FC37</f>
        <v>1722904166.6666672</v>
      </c>
      <c r="BB75" s="1">
        <f>+BA75+Assets!FD31+Assets!FD32+Assets!FD34+Assets!FD35+Assets!FD36+Assets!FD37</f>
        <v>1739529166.6666672</v>
      </c>
      <c r="BC75" s="1">
        <f>+BB75+Assets!FE31+Assets!FE32+Assets!FE34+Assets!FE35+Assets!FE36+Assets!FE37</f>
        <v>1756154166.6666672</v>
      </c>
      <c r="BD75" s="1">
        <f>+BC75+Assets!FF31+Assets!FF32+Assets!FF34+Assets!FF35+Assets!FF36+Assets!FF37</f>
        <v>1772779166.6666672</v>
      </c>
      <c r="BE75" s="1">
        <f>+BD75+Assets!FG31+Assets!FG32+Assets!FG34+Assets!FG35+Assets!FG36+Assets!FG37</f>
        <v>1789404166.6666672</v>
      </c>
      <c r="BF75" s="1">
        <f>+BE75+Assets!FH31+Assets!FH32+Assets!FH34+Assets!FH35+Assets!FH36+Assets!FH37</f>
        <v>1806029166.666667</v>
      </c>
      <c r="BG75" s="1">
        <f>+BF75+Assets!FI31+Assets!FI32+Assets!FI34+Assets!FI35+Assets!FI36+Assets!FI37</f>
        <v>1822654166.666667</v>
      </c>
      <c r="BH75" s="1">
        <f>+BG75+Assets!FJ31+Assets!FJ32+Assets!FJ34+Assets!FJ35+Assets!FJ36+Assets!FJ37</f>
        <v>1839279166.666667</v>
      </c>
      <c r="BI75" s="1">
        <f>+BH75+Assets!FK31+Assets!FK32+Assets!FK34+Assets!FK35+Assets!FK36+Assets!FK37</f>
        <v>1855904166.6666667</v>
      </c>
      <c r="BJ75" s="1">
        <f>+BI75+Assets!FL31+Assets!FL32+Assets!FL34+Assets!FL35+Assets!FL36+Assets!FL37</f>
        <v>1872529166.6666667</v>
      </c>
      <c r="BK75" s="1">
        <f>+BJ75+Assets!FM31+Assets!FM32+Assets!FM34+Assets!FM35+Assets!FM36+Assets!FM37</f>
        <v>1889154166.6666667</v>
      </c>
      <c r="BL75" s="990">
        <f t="shared" si="7"/>
        <v>84814654166.666672</v>
      </c>
    </row>
    <row r="76" spans="1:64" ht="16.2" thickBot="1" x14ac:dyDescent="0.35">
      <c r="A76" s="805"/>
      <c r="C76" s="72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990"/>
    </row>
    <row r="77" spans="1:64" ht="16.2" thickBot="1" x14ac:dyDescent="0.35">
      <c r="A77" s="404" t="s">
        <v>570</v>
      </c>
      <c r="C77" s="717">
        <v>2463828282.8282795</v>
      </c>
      <c r="D77" s="993">
        <f>+D78-D79</f>
        <v>2426479797.9797955</v>
      </c>
      <c r="E77" s="993">
        <f t="shared" ref="E77:BK77" si="41">+E78-E79</f>
        <v>2394111111.1111088</v>
      </c>
      <c r="F77" s="993">
        <f t="shared" si="41"/>
        <v>2375436868.6868668</v>
      </c>
      <c r="G77" s="993">
        <f t="shared" si="41"/>
        <v>2356762626.2626247</v>
      </c>
      <c r="H77" s="993">
        <f t="shared" si="41"/>
        <v>2338088383.8383827</v>
      </c>
      <c r="I77" s="993">
        <f t="shared" si="41"/>
        <v>2319414141.4141407</v>
      </c>
      <c r="J77" s="993">
        <f t="shared" si="41"/>
        <v>2300739898.9898968</v>
      </c>
      <c r="K77" s="993">
        <f t="shared" si="41"/>
        <v>2282065656.5656548</v>
      </c>
      <c r="L77" s="993">
        <f t="shared" si="41"/>
        <v>2263391414.1414127</v>
      </c>
      <c r="M77" s="993">
        <f t="shared" si="41"/>
        <v>2244717171.7171707</v>
      </c>
      <c r="N77" s="993">
        <f t="shared" si="41"/>
        <v>2226042929.2929287</v>
      </c>
      <c r="O77" s="993">
        <f t="shared" si="41"/>
        <v>2207368686.8686867</v>
      </c>
      <c r="P77" s="993">
        <f t="shared" si="41"/>
        <v>2188694444.4444447</v>
      </c>
      <c r="Q77" s="993">
        <f t="shared" si="41"/>
        <v>2175000000</v>
      </c>
      <c r="R77" s="993">
        <f t="shared" si="41"/>
        <v>2175000000</v>
      </c>
      <c r="S77" s="993">
        <f t="shared" si="41"/>
        <v>2175000000</v>
      </c>
      <c r="T77" s="993">
        <f t="shared" si="41"/>
        <v>2175000000</v>
      </c>
      <c r="U77" s="993">
        <f t="shared" si="41"/>
        <v>2175000000</v>
      </c>
      <c r="V77" s="993">
        <f t="shared" si="41"/>
        <v>2175000000</v>
      </c>
      <c r="W77" s="993">
        <f t="shared" si="41"/>
        <v>2175000000</v>
      </c>
      <c r="X77" s="993">
        <f t="shared" si="41"/>
        <v>2175000000</v>
      </c>
      <c r="Y77" s="993">
        <f t="shared" si="41"/>
        <v>2175000000</v>
      </c>
      <c r="Z77" s="993">
        <f t="shared" si="41"/>
        <v>2175000000</v>
      </c>
      <c r="AA77" s="993">
        <f t="shared" si="41"/>
        <v>2175000000</v>
      </c>
      <c r="AB77" s="993">
        <f t="shared" si="41"/>
        <v>2175000000</v>
      </c>
      <c r="AC77" s="993">
        <f t="shared" si="41"/>
        <v>2175000000</v>
      </c>
      <c r="AD77" s="993">
        <f t="shared" si="41"/>
        <v>2175000000</v>
      </c>
      <c r="AE77" s="993">
        <f t="shared" si="41"/>
        <v>2175000000</v>
      </c>
      <c r="AF77" s="993">
        <f t="shared" si="41"/>
        <v>2175000000</v>
      </c>
      <c r="AG77" s="993">
        <f t="shared" si="41"/>
        <v>2175000000</v>
      </c>
      <c r="AH77" s="993">
        <f t="shared" si="41"/>
        <v>2175000000</v>
      </c>
      <c r="AI77" s="993">
        <f t="shared" si="41"/>
        <v>2175000000</v>
      </c>
      <c r="AJ77" s="993">
        <f t="shared" si="41"/>
        <v>2175000000</v>
      </c>
      <c r="AK77" s="993">
        <f t="shared" si="41"/>
        <v>2175000000</v>
      </c>
      <c r="AL77" s="993">
        <f t="shared" si="41"/>
        <v>2175000000</v>
      </c>
      <c r="AM77" s="993">
        <f t="shared" si="41"/>
        <v>2175000000</v>
      </c>
      <c r="AN77" s="993">
        <f t="shared" si="41"/>
        <v>2175000000</v>
      </c>
      <c r="AO77" s="993">
        <f t="shared" si="41"/>
        <v>2175000000</v>
      </c>
      <c r="AP77" s="993">
        <f t="shared" si="41"/>
        <v>2175000000</v>
      </c>
      <c r="AQ77" s="993">
        <f t="shared" si="41"/>
        <v>2175000000</v>
      </c>
      <c r="AR77" s="993">
        <f t="shared" si="41"/>
        <v>2175000000</v>
      </c>
      <c r="AS77" s="993">
        <f t="shared" si="41"/>
        <v>2175000000</v>
      </c>
      <c r="AT77" s="993">
        <f t="shared" si="41"/>
        <v>2175000000</v>
      </c>
      <c r="AU77" s="993">
        <f t="shared" si="41"/>
        <v>2175000000</v>
      </c>
      <c r="AV77" s="993">
        <f t="shared" si="41"/>
        <v>2175000000</v>
      </c>
      <c r="AW77" s="993">
        <f t="shared" si="41"/>
        <v>2175000000</v>
      </c>
      <c r="AX77" s="993">
        <f t="shared" si="41"/>
        <v>2175000000</v>
      </c>
      <c r="AY77" s="993">
        <f t="shared" si="41"/>
        <v>2175000000</v>
      </c>
      <c r="AZ77" s="993">
        <f t="shared" si="41"/>
        <v>2175000000</v>
      </c>
      <c r="BA77" s="993">
        <f t="shared" si="41"/>
        <v>2175000000</v>
      </c>
      <c r="BB77" s="993">
        <f t="shared" si="41"/>
        <v>2175000000</v>
      </c>
      <c r="BC77" s="993">
        <f t="shared" si="41"/>
        <v>2175000000</v>
      </c>
      <c r="BD77" s="993">
        <f t="shared" si="41"/>
        <v>2175000000</v>
      </c>
      <c r="BE77" s="993">
        <f t="shared" si="41"/>
        <v>2175000000</v>
      </c>
      <c r="BF77" s="993">
        <f t="shared" si="41"/>
        <v>2175000000</v>
      </c>
      <c r="BG77" s="993">
        <f t="shared" si="41"/>
        <v>2175000000</v>
      </c>
      <c r="BH77" s="993">
        <f t="shared" si="41"/>
        <v>2175000000</v>
      </c>
      <c r="BI77" s="993">
        <f t="shared" si="41"/>
        <v>2175000000</v>
      </c>
      <c r="BJ77" s="993">
        <f t="shared" si="41"/>
        <v>2175000000</v>
      </c>
      <c r="BK77" s="993">
        <f t="shared" si="41"/>
        <v>2175000000</v>
      </c>
      <c r="BL77" s="990">
        <f t="shared" si="7"/>
        <v>134612141414.14139</v>
      </c>
    </row>
    <row r="78" spans="1:64" ht="15.6" x14ac:dyDescent="0.3">
      <c r="A78" s="805" t="s">
        <v>568</v>
      </c>
      <c r="C78" s="721">
        <v>14500000000</v>
      </c>
      <c r="D78" s="1">
        <f>+C78+Assets!DF47</f>
        <v>14500000000</v>
      </c>
      <c r="E78" s="1">
        <f>+D78+Assets!DG47</f>
        <v>14500000000</v>
      </c>
      <c r="F78" s="1">
        <f>+E78+Assets!DH47</f>
        <v>14500000000</v>
      </c>
      <c r="G78" s="1">
        <f>+F78+Assets!DI47</f>
        <v>14500000000</v>
      </c>
      <c r="H78" s="1">
        <f>+G78+Assets!DJ47</f>
        <v>14500000000</v>
      </c>
      <c r="I78" s="1">
        <f>+H78+Assets!DK47</f>
        <v>14500000000</v>
      </c>
      <c r="J78" s="1">
        <f>+I78+Assets!DL47</f>
        <v>14500000000</v>
      </c>
      <c r="K78" s="1">
        <f>+J78+Assets!DM47</f>
        <v>14500000000</v>
      </c>
      <c r="L78" s="1">
        <f>+K78+Assets!DN47</f>
        <v>14500000000</v>
      </c>
      <c r="M78" s="1">
        <f>+L78+Assets!DO47</f>
        <v>14500000000</v>
      </c>
      <c r="N78" s="1">
        <f>+M78+Assets!DP47</f>
        <v>14500000000</v>
      </c>
      <c r="O78" s="1">
        <f>+N78+Assets!DQ47</f>
        <v>14500000000</v>
      </c>
      <c r="P78" s="1">
        <f>+O78+Assets!DR47</f>
        <v>14500000000</v>
      </c>
      <c r="Q78" s="1">
        <f>+P78+Assets!DS47</f>
        <v>14500000000</v>
      </c>
      <c r="R78" s="1">
        <f>+Q78+Assets!DT47</f>
        <v>14500000000</v>
      </c>
      <c r="S78" s="1">
        <f>+R78+Assets!DU47</f>
        <v>14500000000</v>
      </c>
      <c r="T78" s="1">
        <f>+S78+Assets!DV47</f>
        <v>14500000000</v>
      </c>
      <c r="U78" s="1">
        <f>+T78+Assets!DW47</f>
        <v>14500000000</v>
      </c>
      <c r="V78" s="1">
        <f>+U78+Assets!DX47</f>
        <v>14500000000</v>
      </c>
      <c r="W78" s="1">
        <f>+V78+Assets!DY47</f>
        <v>14500000000</v>
      </c>
      <c r="X78" s="1">
        <f>+W78+Assets!DZ47</f>
        <v>14500000000</v>
      </c>
      <c r="Y78" s="1">
        <f>+X78+Assets!EA47</f>
        <v>14500000000</v>
      </c>
      <c r="Z78" s="1">
        <f>+Y78+Assets!EB47</f>
        <v>14500000000</v>
      </c>
      <c r="AA78" s="1">
        <f>+Z78+Assets!EC47</f>
        <v>14500000000</v>
      </c>
      <c r="AB78" s="1">
        <f>+AA78+Assets!ED47</f>
        <v>14500000000</v>
      </c>
      <c r="AC78" s="1">
        <f>+AB78+Assets!EE47</f>
        <v>14500000000</v>
      </c>
      <c r="AD78" s="1">
        <f>+AC78+Assets!EF47</f>
        <v>14500000000</v>
      </c>
      <c r="AE78" s="1">
        <f>+AD78+Assets!EG47</f>
        <v>14500000000</v>
      </c>
      <c r="AF78" s="1">
        <f>+AE78+Assets!EH47</f>
        <v>14500000000</v>
      </c>
      <c r="AG78" s="1">
        <f>+AF78+Assets!EI47</f>
        <v>14500000000</v>
      </c>
      <c r="AH78" s="1">
        <f>+AG78+Assets!EJ47</f>
        <v>14500000000</v>
      </c>
      <c r="AI78" s="1">
        <f>+AH78+Assets!EK47</f>
        <v>14500000000</v>
      </c>
      <c r="AJ78" s="1">
        <f>+AI78+Assets!EL47</f>
        <v>14500000000</v>
      </c>
      <c r="AK78" s="1">
        <f>+AJ78+Assets!EM47</f>
        <v>14500000000</v>
      </c>
      <c r="AL78" s="1">
        <f>+AK78+Assets!EN47</f>
        <v>14500000000</v>
      </c>
      <c r="AM78" s="1">
        <f>+AL78+Assets!EO47</f>
        <v>14500000000</v>
      </c>
      <c r="AN78" s="1">
        <f>+AM78+Assets!EP47</f>
        <v>14500000000</v>
      </c>
      <c r="AO78" s="1">
        <f>+AN78+Assets!EQ47</f>
        <v>14500000000</v>
      </c>
      <c r="AP78" s="1">
        <f>+AO78+Assets!ER47</f>
        <v>14500000000</v>
      </c>
      <c r="AQ78" s="1">
        <f>+AP78+Assets!ES47</f>
        <v>14500000000</v>
      </c>
      <c r="AR78" s="1">
        <f>+AQ78+Assets!ET47</f>
        <v>14500000000</v>
      </c>
      <c r="AS78" s="1">
        <f>+AR78+Assets!EU47</f>
        <v>14500000000</v>
      </c>
      <c r="AT78" s="1">
        <f>+AS78+Assets!EV47</f>
        <v>14500000000</v>
      </c>
      <c r="AU78" s="1">
        <f>+AT78+Assets!EW47</f>
        <v>14500000000</v>
      </c>
      <c r="AV78" s="1">
        <f>+AU78+Assets!EX47</f>
        <v>14500000000</v>
      </c>
      <c r="AW78" s="1">
        <f>+AV78+Assets!EY47</f>
        <v>14500000000</v>
      </c>
      <c r="AX78" s="1">
        <f>+AW78+Assets!EZ47</f>
        <v>14500000000</v>
      </c>
      <c r="AY78" s="1">
        <f>+AX78+Assets!FA47</f>
        <v>14500000000</v>
      </c>
      <c r="AZ78" s="1">
        <f>+AY78+Assets!FB47</f>
        <v>14500000000</v>
      </c>
      <c r="BA78" s="1">
        <f>+AZ78+Assets!FC47</f>
        <v>14500000000</v>
      </c>
      <c r="BB78" s="1">
        <f>+BA78+Assets!FD47</f>
        <v>14500000000</v>
      </c>
      <c r="BC78" s="1">
        <f>+BB78+Assets!FE47</f>
        <v>14500000000</v>
      </c>
      <c r="BD78" s="1">
        <f>+BC78+Assets!FF47</f>
        <v>14500000000</v>
      </c>
      <c r="BE78" s="1">
        <f>+BD78+Assets!FG47</f>
        <v>14500000000</v>
      </c>
      <c r="BF78" s="1">
        <f>+BE78+Assets!FH47</f>
        <v>14500000000</v>
      </c>
      <c r="BG78" s="1">
        <f>+BF78+Assets!FI47</f>
        <v>14500000000</v>
      </c>
      <c r="BH78" s="1">
        <f>+BG78+Assets!FJ47</f>
        <v>14500000000</v>
      </c>
      <c r="BI78" s="1">
        <f>+BH78+Assets!FK47</f>
        <v>14500000000</v>
      </c>
      <c r="BJ78" s="1">
        <f>+BI78+Assets!FL47</f>
        <v>14500000000</v>
      </c>
      <c r="BK78" s="1">
        <f>+BJ78+Assets!FM47</f>
        <v>14500000000</v>
      </c>
      <c r="BL78" s="990">
        <f t="shared" si="7"/>
        <v>884500000000</v>
      </c>
    </row>
    <row r="79" spans="1:64" ht="15.6" x14ac:dyDescent="0.3">
      <c r="A79" s="805" t="s">
        <v>569</v>
      </c>
      <c r="C79" s="721">
        <v>12036171717.171721</v>
      </c>
      <c r="D79" s="1">
        <f>+C79+Assets!DF66+Assets!DF67+Assets!DF68+Assets!DF69</f>
        <v>12073520202.020205</v>
      </c>
      <c r="E79" s="1">
        <f>+D79+Assets!DG66+Assets!DG67+Assets!DG68+Assets!DG69</f>
        <v>12105888888.888891</v>
      </c>
      <c r="F79" s="1">
        <f>+E79+Assets!DH66+Assets!DH67+Assets!DH68+Assets!DH69</f>
        <v>12124563131.313133</v>
      </c>
      <c r="G79" s="1">
        <f>+F79+Assets!DI66+Assets!DI67+Assets!DI68+Assets!DI69</f>
        <v>12143237373.737375</v>
      </c>
      <c r="H79" s="1">
        <f>+G79+Assets!DJ66+Assets!DJ67+Assets!DJ68+Assets!DJ69</f>
        <v>12161911616.161617</v>
      </c>
      <c r="I79" s="1">
        <f>+H79+Assets!DK66+Assets!DK67+Assets!DK68+Assets!DK69</f>
        <v>12180585858.585859</v>
      </c>
      <c r="J79" s="1">
        <f>+I79+Assets!DL66+Assets!DL67+Assets!DL68+Assets!DL69</f>
        <v>12199260101.010103</v>
      </c>
      <c r="K79" s="1">
        <f>+J79+Assets!DM66+Assets!DM67+Assets!DM68+Assets!DM69</f>
        <v>12217934343.434345</v>
      </c>
      <c r="L79" s="1">
        <f>+K79+Assets!DN66+Assets!DN67+Assets!DN68+Assets!DN69</f>
        <v>12236608585.858587</v>
      </c>
      <c r="M79" s="1">
        <f>+L79+Assets!DO66+Assets!DO67+Assets!DO68+Assets!DO69</f>
        <v>12255282828.282829</v>
      </c>
      <c r="N79" s="1">
        <f>+M79+Assets!DP66+Assets!DP67+Assets!DP68+Assets!DP69</f>
        <v>12273957070.707071</v>
      </c>
      <c r="O79" s="1">
        <f>+N79+Assets!DQ66+Assets!DQ67+Assets!DQ68+Assets!DQ69</f>
        <v>12292631313.131313</v>
      </c>
      <c r="P79" s="1">
        <f>+O79+Assets!DR66+Assets!DR67+Assets!DR68+Assets!DR69</f>
        <v>12311305555.555555</v>
      </c>
      <c r="Q79" s="1">
        <f>+P79+Assets!DS66+Assets!DS67+Assets!DS68+Assets!DS69</f>
        <v>12325000000</v>
      </c>
      <c r="R79" s="1">
        <f>+Q79+Assets!DT66+Assets!DT67+Assets!DT68+Assets!DT69</f>
        <v>12325000000</v>
      </c>
      <c r="S79" s="1">
        <f>+R79+Assets!DU66+Assets!DU67+Assets!DU68+Assets!DU69</f>
        <v>12325000000</v>
      </c>
      <c r="T79" s="1">
        <f>+S79+Assets!DV66+Assets!DV67+Assets!DV68+Assets!DV69</f>
        <v>12325000000</v>
      </c>
      <c r="U79" s="1">
        <f>+T79+Assets!DW66+Assets!DW67+Assets!DW68+Assets!DW69</f>
        <v>12325000000</v>
      </c>
      <c r="V79" s="1">
        <f>+U79+Assets!DX66+Assets!DX67+Assets!DX68+Assets!DX69</f>
        <v>12325000000</v>
      </c>
      <c r="W79" s="1">
        <f>+V79+Assets!DY66+Assets!DY67+Assets!DY68+Assets!DY69</f>
        <v>12325000000</v>
      </c>
      <c r="X79" s="1">
        <f>+W79+Assets!DZ66+Assets!DZ67+Assets!DZ68+Assets!DZ69</f>
        <v>12325000000</v>
      </c>
      <c r="Y79" s="1">
        <f>+X79+Assets!EA66+Assets!EA67+Assets!EA68+Assets!EA69</f>
        <v>12325000000</v>
      </c>
      <c r="Z79" s="1">
        <f>+Y79+Assets!EB66+Assets!EB67+Assets!EB68+Assets!EB69</f>
        <v>12325000000</v>
      </c>
      <c r="AA79" s="1">
        <f>+Z79+Assets!EC66+Assets!EC67+Assets!EC68+Assets!EC69</f>
        <v>12325000000</v>
      </c>
      <c r="AB79" s="1">
        <f>+AA79+Assets!ED66+Assets!ED67+Assets!ED68+Assets!ED69</f>
        <v>12325000000</v>
      </c>
      <c r="AC79" s="1">
        <f>+AB79+Assets!EE66+Assets!EE67+Assets!EE68+Assets!EE69</f>
        <v>12325000000</v>
      </c>
      <c r="AD79" s="1">
        <f>+AC79+Assets!EF66+Assets!EF67+Assets!EF68+Assets!EF69</f>
        <v>12325000000</v>
      </c>
      <c r="AE79" s="1">
        <f>+AD79+Assets!EG66+Assets!EG67+Assets!EG68+Assets!EG69</f>
        <v>12325000000</v>
      </c>
      <c r="AF79" s="1">
        <f>+AE79+Assets!EH66+Assets!EH67+Assets!EH68+Assets!EH69</f>
        <v>12325000000</v>
      </c>
      <c r="AG79" s="1">
        <f>+AF79+Assets!EI66+Assets!EI67+Assets!EI68+Assets!EI69</f>
        <v>12325000000</v>
      </c>
      <c r="AH79" s="1">
        <f>+AG79+Assets!EJ66+Assets!EJ67+Assets!EJ68+Assets!EJ69</f>
        <v>12325000000</v>
      </c>
      <c r="AI79" s="1">
        <f>+AH79+Assets!EK66+Assets!EK67+Assets!EK68+Assets!EK69</f>
        <v>12325000000</v>
      </c>
      <c r="AJ79" s="1">
        <f>+AI79+Assets!EL66+Assets!EL67+Assets!EL68+Assets!EL69</f>
        <v>12325000000</v>
      </c>
      <c r="AK79" s="1">
        <f>+AJ79+Assets!EM66+Assets!EM67+Assets!EM68+Assets!EM69</f>
        <v>12325000000</v>
      </c>
      <c r="AL79" s="1">
        <f>+AK79+Assets!EN66+Assets!EN67+Assets!EN68+Assets!EN69</f>
        <v>12325000000</v>
      </c>
      <c r="AM79" s="1">
        <f>+AL79+Assets!EO66+Assets!EO67+Assets!EO68+Assets!EO69</f>
        <v>12325000000</v>
      </c>
      <c r="AN79" s="1">
        <f>+AM79+Assets!EP66+Assets!EP67+Assets!EP68+Assets!EP69</f>
        <v>12325000000</v>
      </c>
      <c r="AO79" s="1">
        <f>+AN79+Assets!EQ66+Assets!EQ67+Assets!EQ68+Assets!EQ69</f>
        <v>12325000000</v>
      </c>
      <c r="AP79" s="1">
        <f>+AO79+Assets!ER66+Assets!ER67+Assets!ER68+Assets!ER69</f>
        <v>12325000000</v>
      </c>
      <c r="AQ79" s="1">
        <f>+AP79+Assets!ES66+Assets!ES67+Assets!ES68+Assets!ES69</f>
        <v>12325000000</v>
      </c>
      <c r="AR79" s="1">
        <f>+AQ79+Assets!ET66+Assets!ET67+Assets!ET68+Assets!ET69</f>
        <v>12325000000</v>
      </c>
      <c r="AS79" s="1">
        <f>+AR79+Assets!EU66+Assets!EU67+Assets!EU68+Assets!EU69</f>
        <v>12325000000</v>
      </c>
      <c r="AT79" s="1">
        <f>+AS79+Assets!EV66+Assets!EV67+Assets!EV68+Assets!EV69</f>
        <v>12325000000</v>
      </c>
      <c r="AU79" s="1">
        <f>+AT79+Assets!EW66+Assets!EW67+Assets!EW68+Assets!EW69</f>
        <v>12325000000</v>
      </c>
      <c r="AV79" s="1">
        <f>+AU79+Assets!EX66+Assets!EX67+Assets!EX68+Assets!EX69</f>
        <v>12325000000</v>
      </c>
      <c r="AW79" s="1">
        <f>+AV79+Assets!EY66+Assets!EY67+Assets!EY68+Assets!EY69</f>
        <v>12325000000</v>
      </c>
      <c r="AX79" s="1">
        <f>+AW79+Assets!EZ66+Assets!EZ67+Assets!EZ68+Assets!EZ69</f>
        <v>12325000000</v>
      </c>
      <c r="AY79" s="1">
        <f>+AX79+Assets!FA66+Assets!FA67+Assets!FA68+Assets!FA69</f>
        <v>12325000000</v>
      </c>
      <c r="AZ79" s="1">
        <f>+AY79+Assets!FB66+Assets!FB67+Assets!FB68+Assets!FB69</f>
        <v>12325000000</v>
      </c>
      <c r="BA79" s="1">
        <f>+AZ79+Assets!FC66+Assets!FC67+Assets!FC68+Assets!FC69</f>
        <v>12325000000</v>
      </c>
      <c r="BB79" s="1">
        <f>+BA79+Assets!FD66+Assets!FD67+Assets!FD68+Assets!FD69</f>
        <v>12325000000</v>
      </c>
      <c r="BC79" s="1">
        <f>+BB79+Assets!FE66+Assets!FE67+Assets!FE68+Assets!FE69</f>
        <v>12325000000</v>
      </c>
      <c r="BD79" s="1">
        <f>+BC79+Assets!FF66+Assets!FF67+Assets!FF68+Assets!FF69</f>
        <v>12325000000</v>
      </c>
      <c r="BE79" s="1">
        <f>+BD79+Assets!FG66+Assets!FG67+Assets!FG68+Assets!FG69</f>
        <v>12325000000</v>
      </c>
      <c r="BF79" s="1">
        <f>+BE79+Assets!FH66+Assets!FH67+Assets!FH68+Assets!FH69</f>
        <v>12325000000</v>
      </c>
      <c r="BG79" s="1">
        <f>+BF79+Assets!FI66+Assets!FI67+Assets!FI68+Assets!FI69</f>
        <v>12325000000</v>
      </c>
      <c r="BH79" s="1">
        <f>+BG79+Assets!FJ66+Assets!FJ67+Assets!FJ68+Assets!FJ69</f>
        <v>12325000000</v>
      </c>
      <c r="BI79" s="1">
        <f>+BH79+Assets!FK66+Assets!FK67+Assets!FK68+Assets!FK69</f>
        <v>12325000000</v>
      </c>
      <c r="BJ79" s="1">
        <f>+BI79+Assets!FL66+Assets!FL67+Assets!FL68+Assets!FL69</f>
        <v>12325000000</v>
      </c>
      <c r="BK79" s="1">
        <f>+BJ79+Assets!FM66+Assets!FM67+Assets!FM68+Assets!FM69</f>
        <v>12325000000</v>
      </c>
      <c r="BL79" s="990">
        <f t="shared" si="7"/>
        <v>749887858585.85864</v>
      </c>
    </row>
    <row r="80" spans="1:64" ht="16.2" thickBot="1" x14ac:dyDescent="0.35">
      <c r="A80" s="805"/>
      <c r="C80" s="72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990"/>
    </row>
    <row r="81" spans="1:64" ht="16.2" thickBot="1" x14ac:dyDescent="0.35">
      <c r="A81" s="840" t="s">
        <v>571</v>
      </c>
      <c r="C81" s="717">
        <v>167700000</v>
      </c>
      <c r="D81" s="993">
        <f>+D82-D83</f>
        <v>158700000</v>
      </c>
      <c r="E81" s="993">
        <f t="shared" ref="E81:BK81" si="42">+E82-E83</f>
        <v>149700000</v>
      </c>
      <c r="F81" s="993">
        <f t="shared" si="42"/>
        <v>140700000</v>
      </c>
      <c r="G81" s="993">
        <f t="shared" si="42"/>
        <v>131700000</v>
      </c>
      <c r="H81" s="993">
        <f t="shared" si="42"/>
        <v>122700000</v>
      </c>
      <c r="I81" s="993">
        <f t="shared" si="42"/>
        <v>113700000</v>
      </c>
      <c r="J81" s="993">
        <f t="shared" si="42"/>
        <v>104700000</v>
      </c>
      <c r="K81" s="993">
        <f t="shared" si="42"/>
        <v>95700000</v>
      </c>
      <c r="L81" s="993">
        <f t="shared" si="42"/>
        <v>86700000</v>
      </c>
      <c r="M81" s="993">
        <f t="shared" si="42"/>
        <v>77700000</v>
      </c>
      <c r="N81" s="993">
        <f t="shared" si="42"/>
        <v>68700000</v>
      </c>
      <c r="O81" s="993">
        <f t="shared" si="42"/>
        <v>60000000</v>
      </c>
      <c r="P81" s="993">
        <f t="shared" si="42"/>
        <v>60000000</v>
      </c>
      <c r="Q81" s="993">
        <f t="shared" si="42"/>
        <v>60000000</v>
      </c>
      <c r="R81" s="993">
        <f t="shared" si="42"/>
        <v>60000000</v>
      </c>
      <c r="S81" s="993">
        <f t="shared" si="42"/>
        <v>60000000</v>
      </c>
      <c r="T81" s="993">
        <f t="shared" si="42"/>
        <v>60000000</v>
      </c>
      <c r="U81" s="993">
        <f t="shared" si="42"/>
        <v>60000000</v>
      </c>
      <c r="V81" s="993">
        <f t="shared" si="42"/>
        <v>60000000</v>
      </c>
      <c r="W81" s="993">
        <f t="shared" si="42"/>
        <v>60000000</v>
      </c>
      <c r="X81" s="993">
        <f t="shared" si="42"/>
        <v>60000000</v>
      </c>
      <c r="Y81" s="993">
        <f t="shared" si="42"/>
        <v>60000000</v>
      </c>
      <c r="Z81" s="993">
        <f t="shared" si="42"/>
        <v>60000000</v>
      </c>
      <c r="AA81" s="993">
        <f t="shared" si="42"/>
        <v>60000000</v>
      </c>
      <c r="AB81" s="993">
        <f t="shared" si="42"/>
        <v>60000000</v>
      </c>
      <c r="AC81" s="993">
        <f t="shared" si="42"/>
        <v>60000000</v>
      </c>
      <c r="AD81" s="993">
        <f t="shared" si="42"/>
        <v>60000000</v>
      </c>
      <c r="AE81" s="993">
        <f t="shared" si="42"/>
        <v>60000000</v>
      </c>
      <c r="AF81" s="993">
        <f t="shared" si="42"/>
        <v>60000000</v>
      </c>
      <c r="AG81" s="993">
        <f t="shared" si="42"/>
        <v>60000000</v>
      </c>
      <c r="AH81" s="993">
        <f t="shared" si="42"/>
        <v>60000000</v>
      </c>
      <c r="AI81" s="993">
        <f t="shared" si="42"/>
        <v>60000000</v>
      </c>
      <c r="AJ81" s="993">
        <f t="shared" si="42"/>
        <v>60000000</v>
      </c>
      <c r="AK81" s="993">
        <f t="shared" si="42"/>
        <v>60000000</v>
      </c>
      <c r="AL81" s="993">
        <f t="shared" si="42"/>
        <v>60000000</v>
      </c>
      <c r="AM81" s="993">
        <f t="shared" si="42"/>
        <v>60000000</v>
      </c>
      <c r="AN81" s="993">
        <f t="shared" si="42"/>
        <v>60000000</v>
      </c>
      <c r="AO81" s="993">
        <f t="shared" si="42"/>
        <v>60000000</v>
      </c>
      <c r="AP81" s="993">
        <f t="shared" si="42"/>
        <v>60000000</v>
      </c>
      <c r="AQ81" s="993">
        <f t="shared" si="42"/>
        <v>60000000</v>
      </c>
      <c r="AR81" s="993">
        <f t="shared" si="42"/>
        <v>60000000</v>
      </c>
      <c r="AS81" s="993">
        <f t="shared" si="42"/>
        <v>60000000</v>
      </c>
      <c r="AT81" s="993">
        <f t="shared" si="42"/>
        <v>60000000</v>
      </c>
      <c r="AU81" s="993">
        <f t="shared" si="42"/>
        <v>60000000</v>
      </c>
      <c r="AV81" s="993">
        <f t="shared" si="42"/>
        <v>60000000</v>
      </c>
      <c r="AW81" s="993">
        <f t="shared" si="42"/>
        <v>60000000</v>
      </c>
      <c r="AX81" s="993">
        <f t="shared" si="42"/>
        <v>60000000</v>
      </c>
      <c r="AY81" s="993">
        <f t="shared" si="42"/>
        <v>60000000</v>
      </c>
      <c r="AZ81" s="993">
        <f t="shared" si="42"/>
        <v>60000000</v>
      </c>
      <c r="BA81" s="993">
        <f t="shared" si="42"/>
        <v>60000000</v>
      </c>
      <c r="BB81" s="993">
        <f t="shared" si="42"/>
        <v>60000000</v>
      </c>
      <c r="BC81" s="993">
        <f t="shared" si="42"/>
        <v>60000000</v>
      </c>
      <c r="BD81" s="993">
        <f t="shared" si="42"/>
        <v>60000000</v>
      </c>
      <c r="BE81" s="993">
        <f t="shared" si="42"/>
        <v>60000000</v>
      </c>
      <c r="BF81" s="993">
        <f t="shared" si="42"/>
        <v>60000000</v>
      </c>
      <c r="BG81" s="993">
        <f t="shared" si="42"/>
        <v>60000000</v>
      </c>
      <c r="BH81" s="993">
        <f t="shared" si="42"/>
        <v>60000000</v>
      </c>
      <c r="BI81" s="993">
        <f t="shared" si="42"/>
        <v>60000000</v>
      </c>
      <c r="BJ81" s="993">
        <f t="shared" si="42"/>
        <v>60000000</v>
      </c>
      <c r="BK81" s="993">
        <f t="shared" si="42"/>
        <v>60000000</v>
      </c>
      <c r="BL81" s="990">
        <f t="shared" si="7"/>
        <v>4358400000</v>
      </c>
    </row>
    <row r="82" spans="1:64" ht="15.6" x14ac:dyDescent="0.3">
      <c r="A82" s="805" t="s">
        <v>568</v>
      </c>
      <c r="C82" s="721">
        <v>600000000</v>
      </c>
      <c r="D82" s="1">
        <f>+C82+Assets!DF78</f>
        <v>600000000</v>
      </c>
      <c r="E82" s="1">
        <f>+D82+Assets!DG78</f>
        <v>600000000</v>
      </c>
      <c r="F82" s="1">
        <f>+E82+Assets!DH78</f>
        <v>600000000</v>
      </c>
      <c r="G82" s="1">
        <f>+F82+Assets!DI78</f>
        <v>600000000</v>
      </c>
      <c r="H82" s="1">
        <f>+G82+Assets!DJ78</f>
        <v>600000000</v>
      </c>
      <c r="I82" s="1">
        <f>+H82+Assets!DK78</f>
        <v>600000000</v>
      </c>
      <c r="J82" s="1">
        <f>+I82+Assets!DL78</f>
        <v>600000000</v>
      </c>
      <c r="K82" s="1">
        <f>+J82+Assets!DM78</f>
        <v>600000000</v>
      </c>
      <c r="L82" s="1">
        <f>+K82+Assets!DN78</f>
        <v>600000000</v>
      </c>
      <c r="M82" s="1">
        <f>+L82+Assets!DO78</f>
        <v>600000000</v>
      </c>
      <c r="N82" s="1">
        <f>+M82+Assets!DP78</f>
        <v>600000000</v>
      </c>
      <c r="O82" s="1">
        <f>+N82+Assets!DQ78</f>
        <v>600000000</v>
      </c>
      <c r="P82" s="1">
        <f>+O82+Assets!DR78</f>
        <v>600000000</v>
      </c>
      <c r="Q82" s="1">
        <f>+P82+Assets!DS78</f>
        <v>600000000</v>
      </c>
      <c r="R82" s="1">
        <f>+Q82+Assets!DT78</f>
        <v>600000000</v>
      </c>
      <c r="S82" s="1">
        <f>+R82+Assets!DU78</f>
        <v>600000000</v>
      </c>
      <c r="T82" s="1">
        <f>+S82+Assets!DV78</f>
        <v>600000000</v>
      </c>
      <c r="U82" s="1">
        <f>+T82+Assets!DW78</f>
        <v>600000000</v>
      </c>
      <c r="V82" s="1">
        <f>+U82+Assets!DX78</f>
        <v>600000000</v>
      </c>
      <c r="W82" s="1">
        <f>+V82+Assets!DY78</f>
        <v>600000000</v>
      </c>
      <c r="X82" s="1">
        <f>+W82+Assets!DZ78</f>
        <v>600000000</v>
      </c>
      <c r="Y82" s="1">
        <f>+X82+Assets!EA78</f>
        <v>600000000</v>
      </c>
      <c r="Z82" s="1">
        <f>+Y82+Assets!EB78</f>
        <v>600000000</v>
      </c>
      <c r="AA82" s="1">
        <f>+Z82+Assets!EC78</f>
        <v>600000000</v>
      </c>
      <c r="AB82" s="1">
        <f>+AA82+Assets!ED78</f>
        <v>600000000</v>
      </c>
      <c r="AC82" s="1">
        <f>+AB82+Assets!EE78</f>
        <v>600000000</v>
      </c>
      <c r="AD82" s="1">
        <f>+AC82+Assets!EF78</f>
        <v>600000000</v>
      </c>
      <c r="AE82" s="1">
        <f>+AD82+Assets!EG78</f>
        <v>600000000</v>
      </c>
      <c r="AF82" s="1">
        <f>+AE82+Assets!EH78</f>
        <v>600000000</v>
      </c>
      <c r="AG82" s="1">
        <f>+AF82+Assets!EI78</f>
        <v>600000000</v>
      </c>
      <c r="AH82" s="1">
        <f>+AG82+Assets!EJ78</f>
        <v>600000000</v>
      </c>
      <c r="AI82" s="1">
        <f>+AH82+Assets!EK78</f>
        <v>600000000</v>
      </c>
      <c r="AJ82" s="1">
        <f>+AI82+Assets!EL78</f>
        <v>600000000</v>
      </c>
      <c r="AK82" s="1">
        <f>+AJ82+Assets!EM78</f>
        <v>600000000</v>
      </c>
      <c r="AL82" s="1">
        <f>+AK82+Assets!EN78</f>
        <v>600000000</v>
      </c>
      <c r="AM82" s="1">
        <f>+AL82+Assets!EO78</f>
        <v>600000000</v>
      </c>
      <c r="AN82" s="1">
        <f>+AM82+Assets!EP78</f>
        <v>600000000</v>
      </c>
      <c r="AO82" s="1">
        <f>+AN82+Assets!EQ78</f>
        <v>600000000</v>
      </c>
      <c r="AP82" s="1">
        <f>+AO82+Assets!ER78</f>
        <v>600000000</v>
      </c>
      <c r="AQ82" s="1">
        <f>+AP82+Assets!ES78</f>
        <v>600000000</v>
      </c>
      <c r="AR82" s="1">
        <f>+AQ82+Assets!ET78</f>
        <v>600000000</v>
      </c>
      <c r="AS82" s="1">
        <f>+AR82+Assets!EU78</f>
        <v>600000000</v>
      </c>
      <c r="AT82" s="1">
        <f>+AS82+Assets!EV78</f>
        <v>600000000</v>
      </c>
      <c r="AU82" s="1">
        <f>+AT82+Assets!EW78</f>
        <v>600000000</v>
      </c>
      <c r="AV82" s="1">
        <f>+AU82+Assets!EX78</f>
        <v>600000000</v>
      </c>
      <c r="AW82" s="1">
        <f>+AV82+Assets!EY78</f>
        <v>600000000</v>
      </c>
      <c r="AX82" s="1">
        <f>+AW82+Assets!EZ78</f>
        <v>600000000</v>
      </c>
      <c r="AY82" s="1">
        <f>+AX82+Assets!FA78</f>
        <v>600000000</v>
      </c>
      <c r="AZ82" s="1">
        <f>+AY82+Assets!FB78</f>
        <v>600000000</v>
      </c>
      <c r="BA82" s="1">
        <f>+AZ82+Assets!FC78</f>
        <v>600000000</v>
      </c>
      <c r="BB82" s="1">
        <f>+BA82+Assets!FD78</f>
        <v>600000000</v>
      </c>
      <c r="BC82" s="1">
        <f>+BB82+Assets!FE78</f>
        <v>600000000</v>
      </c>
      <c r="BD82" s="1">
        <f>+BC82+Assets!FF78</f>
        <v>600000000</v>
      </c>
      <c r="BE82" s="1">
        <f>+BD82+Assets!FG78</f>
        <v>600000000</v>
      </c>
      <c r="BF82" s="1">
        <f>+BE82+Assets!FH78</f>
        <v>600000000</v>
      </c>
      <c r="BG82" s="1">
        <f>+BF82+Assets!FI78</f>
        <v>600000000</v>
      </c>
      <c r="BH82" s="1">
        <f>+BG82+Assets!FJ78</f>
        <v>600000000</v>
      </c>
      <c r="BI82" s="1">
        <f>+BH82+Assets!FK78</f>
        <v>600000000</v>
      </c>
      <c r="BJ82" s="1">
        <f>+BI82+Assets!FL78</f>
        <v>600000000</v>
      </c>
      <c r="BK82" s="1">
        <f>+BJ82+Assets!FM78</f>
        <v>600000000</v>
      </c>
      <c r="BL82" s="990">
        <f t="shared" si="7"/>
        <v>36600000000</v>
      </c>
    </row>
    <row r="83" spans="1:64" ht="15.6" x14ac:dyDescent="0.3">
      <c r="A83" s="805" t="s">
        <v>569</v>
      </c>
      <c r="C83" s="721">
        <v>432300000</v>
      </c>
      <c r="D83" s="1">
        <f>+C83+Assets!DF92+Assets!DF93</f>
        <v>441300000</v>
      </c>
      <c r="E83" s="1">
        <f>+D83+Assets!DG92+Assets!DG93</f>
        <v>450300000</v>
      </c>
      <c r="F83" s="1">
        <f>+E83+Assets!DH92+Assets!DH93</f>
        <v>459300000</v>
      </c>
      <c r="G83" s="1">
        <f>+F83+Assets!DI92+Assets!DI93</f>
        <v>468300000</v>
      </c>
      <c r="H83" s="1">
        <f>+G83+Assets!DJ92+Assets!DJ93</f>
        <v>477300000</v>
      </c>
      <c r="I83" s="1">
        <f>+H83+Assets!DK92+Assets!DK93</f>
        <v>486300000</v>
      </c>
      <c r="J83" s="1">
        <f>+I83+Assets!DL92+Assets!DL93</f>
        <v>495300000</v>
      </c>
      <c r="K83" s="1">
        <f>+J83+Assets!DM92+Assets!DM93</f>
        <v>504300000</v>
      </c>
      <c r="L83" s="1">
        <f>+K83+Assets!DN92+Assets!DN93</f>
        <v>513300000</v>
      </c>
      <c r="M83" s="1">
        <f>+L83+Assets!DO92+Assets!DO93</f>
        <v>522300000</v>
      </c>
      <c r="N83" s="1">
        <f>+M83+Assets!DP92+Assets!DP93</f>
        <v>531300000</v>
      </c>
      <c r="O83" s="1">
        <f>+N83+Assets!DQ92+Assets!DQ93</f>
        <v>540000000</v>
      </c>
      <c r="P83" s="1">
        <f>+O83+Assets!DR92+Assets!DR93</f>
        <v>540000000</v>
      </c>
      <c r="Q83" s="1">
        <f>+P83+Assets!DS92+Assets!DS93</f>
        <v>540000000</v>
      </c>
      <c r="R83" s="1">
        <f>+Q83+Assets!DT92+Assets!DT93</f>
        <v>540000000</v>
      </c>
      <c r="S83" s="1">
        <f>+R83+Assets!DU92+Assets!DU93</f>
        <v>540000000</v>
      </c>
      <c r="T83" s="1">
        <f>+S83+Assets!DV92+Assets!DV93</f>
        <v>540000000</v>
      </c>
      <c r="U83" s="1">
        <f>+T83+Assets!DW92+Assets!DW93</f>
        <v>540000000</v>
      </c>
      <c r="V83" s="1">
        <f>+U83+Assets!DX92+Assets!DX93</f>
        <v>540000000</v>
      </c>
      <c r="W83" s="1">
        <f>+V83+Assets!DY92+Assets!DY93</f>
        <v>540000000</v>
      </c>
      <c r="X83" s="1">
        <f>+W83+Assets!DZ92+Assets!DZ93</f>
        <v>540000000</v>
      </c>
      <c r="Y83" s="1">
        <f>+X83+Assets!EA92+Assets!EA93</f>
        <v>540000000</v>
      </c>
      <c r="Z83" s="1">
        <f>+Y83+Assets!EB92+Assets!EB93</f>
        <v>540000000</v>
      </c>
      <c r="AA83" s="1">
        <f>+Z83+Assets!EC92+Assets!EC93</f>
        <v>540000000</v>
      </c>
      <c r="AB83" s="1">
        <f>+AA83+Assets!ED92+Assets!ED93</f>
        <v>540000000</v>
      </c>
      <c r="AC83" s="1">
        <f>+AB83+Assets!EE92+Assets!EE93</f>
        <v>540000000</v>
      </c>
      <c r="AD83" s="1">
        <f>+AC83+Assets!EF92+Assets!EF93</f>
        <v>540000000</v>
      </c>
      <c r="AE83" s="1">
        <f>+AD83+Assets!EG92+Assets!EG93</f>
        <v>540000000</v>
      </c>
      <c r="AF83" s="1">
        <f>+AE83+Assets!EH92+Assets!EH93</f>
        <v>540000000</v>
      </c>
      <c r="AG83" s="1">
        <f>+AF83+Assets!EI92+Assets!EI93</f>
        <v>540000000</v>
      </c>
      <c r="AH83" s="1">
        <f>+AG83+Assets!EJ92+Assets!EJ93</f>
        <v>540000000</v>
      </c>
      <c r="AI83" s="1">
        <f>+AH83+Assets!EK92+Assets!EK93</f>
        <v>540000000</v>
      </c>
      <c r="AJ83" s="1">
        <f>+AI83+Assets!EL92+Assets!EL93</f>
        <v>540000000</v>
      </c>
      <c r="AK83" s="1">
        <f>+AJ83+Assets!EM92+Assets!EM93</f>
        <v>540000000</v>
      </c>
      <c r="AL83" s="1">
        <f>+AK83+Assets!EN92+Assets!EN93</f>
        <v>540000000</v>
      </c>
      <c r="AM83" s="1">
        <f>+AL83+Assets!EO92+Assets!EO93</f>
        <v>540000000</v>
      </c>
      <c r="AN83" s="1">
        <f>+AM83+Assets!EP92+Assets!EP93</f>
        <v>540000000</v>
      </c>
      <c r="AO83" s="1">
        <f>+AN83+Assets!EQ92+Assets!EQ93</f>
        <v>540000000</v>
      </c>
      <c r="AP83" s="1">
        <f>+AO83+Assets!ER92+Assets!ER93</f>
        <v>540000000</v>
      </c>
      <c r="AQ83" s="1">
        <f>+AP83+Assets!ES92+Assets!ES93</f>
        <v>540000000</v>
      </c>
      <c r="AR83" s="1">
        <f>+AQ83+Assets!ET92+Assets!ET93</f>
        <v>540000000</v>
      </c>
      <c r="AS83" s="1">
        <f>+AR83+Assets!EU92+Assets!EU93</f>
        <v>540000000</v>
      </c>
      <c r="AT83" s="1">
        <f>+AS83+Assets!EV92+Assets!EV93</f>
        <v>540000000</v>
      </c>
      <c r="AU83" s="1">
        <f>+AT83+Assets!EW92+Assets!EW93</f>
        <v>540000000</v>
      </c>
      <c r="AV83" s="1">
        <f>+AU83+Assets!EX92+Assets!EX93</f>
        <v>540000000</v>
      </c>
      <c r="AW83" s="1">
        <f>+AV83+Assets!EY92+Assets!EY93</f>
        <v>540000000</v>
      </c>
      <c r="AX83" s="1">
        <f>+AW83+Assets!EZ92+Assets!EZ93</f>
        <v>540000000</v>
      </c>
      <c r="AY83" s="1">
        <f>+AX83+Assets!FA92+Assets!FA93</f>
        <v>540000000</v>
      </c>
      <c r="AZ83" s="1">
        <f>+AY83+Assets!FB92+Assets!FB93</f>
        <v>540000000</v>
      </c>
      <c r="BA83" s="1">
        <f>+AZ83+Assets!FC92+Assets!FC93</f>
        <v>540000000</v>
      </c>
      <c r="BB83" s="1">
        <f>+BA83+Assets!FD92+Assets!FD93</f>
        <v>540000000</v>
      </c>
      <c r="BC83" s="1">
        <f>+BB83+Assets!FE92+Assets!FE93</f>
        <v>540000000</v>
      </c>
      <c r="BD83" s="1">
        <f>+BC83+Assets!FF92+Assets!FF93</f>
        <v>540000000</v>
      </c>
      <c r="BE83" s="1">
        <f>+BD83+Assets!FG92+Assets!FG93</f>
        <v>540000000</v>
      </c>
      <c r="BF83" s="1">
        <f>+BE83+Assets!FH92+Assets!FH93</f>
        <v>540000000</v>
      </c>
      <c r="BG83" s="1">
        <f>+BF83+Assets!FI92+Assets!FI93</f>
        <v>540000000</v>
      </c>
      <c r="BH83" s="1">
        <f>+BG83+Assets!FJ92+Assets!FJ93</f>
        <v>540000000</v>
      </c>
      <c r="BI83" s="1">
        <f>+BH83+Assets!FK92+Assets!FK93</f>
        <v>540000000</v>
      </c>
      <c r="BJ83" s="1">
        <f>+BI83+Assets!FL92+Assets!FL93</f>
        <v>540000000</v>
      </c>
      <c r="BK83" s="1">
        <f>+BJ83+Assets!FM92+Assets!FM93</f>
        <v>540000000</v>
      </c>
      <c r="BL83" s="990">
        <f t="shared" si="7"/>
        <v>32241600000</v>
      </c>
    </row>
    <row r="84" spans="1:64" ht="16.2" thickBot="1" x14ac:dyDescent="0.35">
      <c r="A84" s="805"/>
      <c r="C84" s="72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990"/>
    </row>
    <row r="85" spans="1:64" ht="16.2" thickBot="1" x14ac:dyDescent="0.35">
      <c r="A85" s="404" t="s">
        <v>800</v>
      </c>
      <c r="C85" s="717">
        <f>+C86-C87</f>
        <v>0</v>
      </c>
      <c r="D85" s="993">
        <f>+D86-D87</f>
        <v>0</v>
      </c>
      <c r="E85" s="993">
        <f t="shared" ref="E85:BK85" si="43">+E86-E87</f>
        <v>0</v>
      </c>
      <c r="F85" s="993">
        <f t="shared" si="43"/>
        <v>2539622222.2222223</v>
      </c>
      <c r="G85" s="993">
        <f t="shared" si="43"/>
        <v>2457288888.8888888</v>
      </c>
      <c r="H85" s="993">
        <f t="shared" si="43"/>
        <v>2374955555.5555553</v>
      </c>
      <c r="I85" s="993">
        <f t="shared" si="43"/>
        <v>2292622222.2222223</v>
      </c>
      <c r="J85" s="993">
        <f t="shared" si="43"/>
        <v>2210288888.8888888</v>
      </c>
      <c r="K85" s="993">
        <f t="shared" si="43"/>
        <v>2127955555.5555556</v>
      </c>
      <c r="L85" s="993">
        <f t="shared" si="43"/>
        <v>2045622222.2222223</v>
      </c>
      <c r="M85" s="993">
        <f t="shared" si="43"/>
        <v>1963288888.8888888</v>
      </c>
      <c r="N85" s="993">
        <f t="shared" si="43"/>
        <v>1880955555.5555556</v>
      </c>
      <c r="O85" s="993">
        <f t="shared" si="43"/>
        <v>1798622222.2222223</v>
      </c>
      <c r="P85" s="993">
        <f t="shared" si="43"/>
        <v>1716288888.8888888</v>
      </c>
      <c r="Q85" s="993">
        <f t="shared" si="43"/>
        <v>1633955555.5555553</v>
      </c>
      <c r="R85" s="993">
        <f t="shared" si="43"/>
        <v>1581811111.1111112</v>
      </c>
      <c r="S85" s="993">
        <f t="shared" si="43"/>
        <v>1540644444.4444444</v>
      </c>
      <c r="T85" s="993">
        <f t="shared" si="43"/>
        <v>1499477777.7777777</v>
      </c>
      <c r="U85" s="993">
        <f t="shared" si="43"/>
        <v>1458311111.1111109</v>
      </c>
      <c r="V85" s="993">
        <f t="shared" si="43"/>
        <v>1417144444.4444442</v>
      </c>
      <c r="W85" s="993">
        <f t="shared" si="43"/>
        <v>1375977777.7777774</v>
      </c>
      <c r="X85" s="993">
        <f t="shared" si="43"/>
        <v>1334811111.1111107</v>
      </c>
      <c r="Y85" s="993">
        <f t="shared" si="43"/>
        <v>1293644444.4444439</v>
      </c>
      <c r="Z85" s="993">
        <f t="shared" si="43"/>
        <v>1252477777.7777772</v>
      </c>
      <c r="AA85" s="993">
        <f t="shared" si="43"/>
        <v>1211311111.1111104</v>
      </c>
      <c r="AB85" s="993">
        <f t="shared" si="43"/>
        <v>1170144444.4444437</v>
      </c>
      <c r="AC85" s="993">
        <f t="shared" si="43"/>
        <v>1128977777.777777</v>
      </c>
      <c r="AD85" s="993">
        <f t="shared" si="43"/>
        <v>1087811111.1111102</v>
      </c>
      <c r="AE85" s="993">
        <f t="shared" si="43"/>
        <v>1046644444.4444435</v>
      </c>
      <c r="AF85" s="993">
        <f t="shared" si="43"/>
        <v>1005477777.7777767</v>
      </c>
      <c r="AG85" s="993">
        <f t="shared" si="43"/>
        <v>964311111.11110997</v>
      </c>
      <c r="AH85" s="993">
        <f t="shared" si="43"/>
        <v>923144444.44444323</v>
      </c>
      <c r="AI85" s="993">
        <f t="shared" si="43"/>
        <v>881977777.77777648</v>
      </c>
      <c r="AJ85" s="993">
        <f t="shared" si="43"/>
        <v>840811111.11110973</v>
      </c>
      <c r="AK85" s="993">
        <f t="shared" si="43"/>
        <v>799644444.44444299</v>
      </c>
      <c r="AL85" s="993">
        <f t="shared" si="43"/>
        <v>758477777.77777624</v>
      </c>
      <c r="AM85" s="993">
        <f t="shared" si="43"/>
        <v>717311111.1111095</v>
      </c>
      <c r="AN85" s="993">
        <f t="shared" si="43"/>
        <v>676144444.44444275</v>
      </c>
      <c r="AO85" s="993">
        <f t="shared" si="43"/>
        <v>634977777.777776</v>
      </c>
      <c r="AP85" s="993">
        <f t="shared" si="43"/>
        <v>601358333.33333158</v>
      </c>
      <c r="AQ85" s="993">
        <f t="shared" si="43"/>
        <v>570483333.33333158</v>
      </c>
      <c r="AR85" s="993">
        <f t="shared" si="43"/>
        <v>539608333.33333158</v>
      </c>
      <c r="AS85" s="993">
        <f t="shared" si="43"/>
        <v>508733333.33333158</v>
      </c>
      <c r="AT85" s="993">
        <f t="shared" si="43"/>
        <v>477858333.33333158</v>
      </c>
      <c r="AU85" s="993">
        <f t="shared" si="43"/>
        <v>446983333.33333158</v>
      </c>
      <c r="AV85" s="993">
        <f t="shared" si="43"/>
        <v>416108333.33333158</v>
      </c>
      <c r="AW85" s="993">
        <f t="shared" si="43"/>
        <v>385233333.33333158</v>
      </c>
      <c r="AX85" s="993">
        <f t="shared" si="43"/>
        <v>354358333.33333158</v>
      </c>
      <c r="AY85" s="993">
        <f t="shared" si="43"/>
        <v>323483333.33333158</v>
      </c>
      <c r="AZ85" s="993">
        <f t="shared" si="43"/>
        <v>292608333.33333158</v>
      </c>
      <c r="BA85" s="993">
        <f t="shared" si="43"/>
        <v>261733333.33333158</v>
      </c>
      <c r="BB85" s="993">
        <f t="shared" si="43"/>
        <v>245952777.77777624</v>
      </c>
      <c r="BC85" s="993">
        <f t="shared" si="43"/>
        <v>235661111.11110973</v>
      </c>
      <c r="BD85" s="993">
        <f t="shared" si="43"/>
        <v>225369444.44444323</v>
      </c>
      <c r="BE85" s="993">
        <f t="shared" si="43"/>
        <v>215077777.77777672</v>
      </c>
      <c r="BF85" s="993">
        <f t="shared" si="43"/>
        <v>204786111.11111021</v>
      </c>
      <c r="BG85" s="993">
        <f t="shared" si="43"/>
        <v>194494444.4444437</v>
      </c>
      <c r="BH85" s="993">
        <f t="shared" si="43"/>
        <v>184202777.77777719</v>
      </c>
      <c r="BI85" s="993">
        <f t="shared" si="43"/>
        <v>173911111.11111069</v>
      </c>
      <c r="BJ85" s="993">
        <f t="shared" si="43"/>
        <v>163619444.44444418</v>
      </c>
      <c r="BK85" s="993">
        <f t="shared" si="43"/>
        <v>153327777.77777767</v>
      </c>
      <c r="BL85" s="990">
        <f t="shared" si="7"/>
        <v>58817886111.111015</v>
      </c>
    </row>
    <row r="86" spans="1:64" ht="15.6" x14ac:dyDescent="0.3">
      <c r="A86" s="805" t="s">
        <v>568</v>
      </c>
      <c r="C86" s="721"/>
      <c r="D86" s="1">
        <f>+C86+Assets!DF101</f>
        <v>0</v>
      </c>
      <c r="E86" s="1">
        <f>+D86+Assets!DG101</f>
        <v>0</v>
      </c>
      <c r="F86" s="1">
        <f>+E86+Assets!DH101</f>
        <v>2600000000</v>
      </c>
      <c r="G86" s="1">
        <f>+F86+Assets!DI101</f>
        <v>2600000000</v>
      </c>
      <c r="H86" s="1">
        <f>+G86+Assets!DJ101</f>
        <v>2600000000</v>
      </c>
      <c r="I86" s="1">
        <f>+H86+Assets!DK101</f>
        <v>2600000000</v>
      </c>
      <c r="J86" s="1">
        <f>+I86+Assets!DL101</f>
        <v>2600000000</v>
      </c>
      <c r="K86" s="1">
        <f>+J86+Assets!DM101</f>
        <v>2600000000</v>
      </c>
      <c r="L86" s="1">
        <f>+K86+Assets!DN101</f>
        <v>2600000000</v>
      </c>
      <c r="M86" s="1">
        <f>+L86+Assets!DO101</f>
        <v>2600000000</v>
      </c>
      <c r="N86" s="1">
        <f>+M86+Assets!DP101</f>
        <v>2600000000</v>
      </c>
      <c r="O86" s="1">
        <f>+N86+Assets!DQ101</f>
        <v>2600000000</v>
      </c>
      <c r="P86" s="1">
        <f>+O86+Assets!DR101</f>
        <v>2600000000</v>
      </c>
      <c r="Q86" s="1">
        <f>+P86+Assets!DS101</f>
        <v>2600000000</v>
      </c>
      <c r="R86" s="1">
        <f>+Q86+Assets!DT101</f>
        <v>2600000000</v>
      </c>
      <c r="S86" s="1">
        <f>+R86+Assets!DU101</f>
        <v>2600000000</v>
      </c>
      <c r="T86" s="1">
        <f>+S86+Assets!DV101</f>
        <v>2600000000</v>
      </c>
      <c r="U86" s="1">
        <f>+T86+Assets!DW101</f>
        <v>2600000000</v>
      </c>
      <c r="V86" s="1">
        <f>+U86+Assets!DX101</f>
        <v>2600000000</v>
      </c>
      <c r="W86" s="1">
        <f>+V86+Assets!DY101</f>
        <v>2600000000</v>
      </c>
      <c r="X86" s="1">
        <f>+W86+Assets!DZ101</f>
        <v>2600000000</v>
      </c>
      <c r="Y86" s="1">
        <f>+X86+Assets!EA101</f>
        <v>2600000000</v>
      </c>
      <c r="Z86" s="1">
        <f>+Y86+Assets!EB101</f>
        <v>2600000000</v>
      </c>
      <c r="AA86" s="1">
        <f>+Z86+Assets!EC101</f>
        <v>2600000000</v>
      </c>
      <c r="AB86" s="1">
        <f>+AA86+Assets!ED101</f>
        <v>2600000000</v>
      </c>
      <c r="AC86" s="1">
        <f>+AB86+Assets!EE101</f>
        <v>2600000000</v>
      </c>
      <c r="AD86" s="1">
        <f>+AC86+Assets!EF101</f>
        <v>2600000000</v>
      </c>
      <c r="AE86" s="1">
        <f>+AD86+Assets!EG101</f>
        <v>2600000000</v>
      </c>
      <c r="AF86" s="1">
        <f>+AE86+Assets!EH101</f>
        <v>2600000000</v>
      </c>
      <c r="AG86" s="1">
        <f>+AF86+Assets!EI101</f>
        <v>2600000000</v>
      </c>
      <c r="AH86" s="1">
        <f>+AG86+Assets!EJ101</f>
        <v>2600000000</v>
      </c>
      <c r="AI86" s="1">
        <f>+AH86+Assets!EK101</f>
        <v>2600000000</v>
      </c>
      <c r="AJ86" s="1">
        <f>+AI86+Assets!EL101</f>
        <v>2600000000</v>
      </c>
      <c r="AK86" s="1">
        <f>+AJ86+Assets!EM101</f>
        <v>2600000000</v>
      </c>
      <c r="AL86" s="1">
        <f>+AK86+Assets!EN101</f>
        <v>2600000000</v>
      </c>
      <c r="AM86" s="1">
        <f>+AL86+Assets!EO101</f>
        <v>2600000000</v>
      </c>
      <c r="AN86" s="1">
        <f>+AM86+Assets!EP101</f>
        <v>2600000000</v>
      </c>
      <c r="AO86" s="1">
        <f>+AN86+Assets!EQ101</f>
        <v>2600000000</v>
      </c>
      <c r="AP86" s="1">
        <f>+AO86+Assets!ER101</f>
        <v>2600000000</v>
      </c>
      <c r="AQ86" s="1">
        <f>+AP86+Assets!ES101</f>
        <v>2600000000</v>
      </c>
      <c r="AR86" s="1">
        <f>+AQ86+Assets!ET101</f>
        <v>2600000000</v>
      </c>
      <c r="AS86" s="1">
        <f>+AR86+Assets!EU101</f>
        <v>2600000000</v>
      </c>
      <c r="AT86" s="1">
        <f>+AS86+Assets!EV101</f>
        <v>2600000000</v>
      </c>
      <c r="AU86" s="1">
        <f>+AT86+Assets!EW101</f>
        <v>2600000000</v>
      </c>
      <c r="AV86" s="1">
        <f>+AU86+Assets!EX101</f>
        <v>2600000000</v>
      </c>
      <c r="AW86" s="1">
        <f>+AV86+Assets!EY101</f>
        <v>2600000000</v>
      </c>
      <c r="AX86" s="1">
        <f>+AW86+Assets!EZ101</f>
        <v>2600000000</v>
      </c>
      <c r="AY86" s="1">
        <f>+AX86+Assets!FA101</f>
        <v>2600000000</v>
      </c>
      <c r="AZ86" s="1">
        <f>+AY86+Assets!FB101</f>
        <v>2600000000</v>
      </c>
      <c r="BA86" s="1">
        <f>+AZ86+Assets!FC101</f>
        <v>2600000000</v>
      </c>
      <c r="BB86" s="1">
        <f>+BA86+Assets!FD101</f>
        <v>2600000000</v>
      </c>
      <c r="BC86" s="1">
        <f>+BB86+Assets!FE101</f>
        <v>2600000000</v>
      </c>
      <c r="BD86" s="1">
        <f>+BC86+Assets!FF101</f>
        <v>2600000000</v>
      </c>
      <c r="BE86" s="1">
        <f>+BD86+Assets!FG101</f>
        <v>2600000000</v>
      </c>
      <c r="BF86" s="1">
        <f>+BE86+Assets!FH101</f>
        <v>2600000000</v>
      </c>
      <c r="BG86" s="1">
        <f>+BF86+Assets!FI101</f>
        <v>2600000000</v>
      </c>
      <c r="BH86" s="1">
        <f>+BG86+Assets!FJ101</f>
        <v>2600000000</v>
      </c>
      <c r="BI86" s="1">
        <f>+BH86+Assets!FK101</f>
        <v>2600000000</v>
      </c>
      <c r="BJ86" s="1">
        <f>+BI86+Assets!FL101</f>
        <v>2600000000</v>
      </c>
      <c r="BK86" s="1">
        <f>+BJ86+Assets!FM101</f>
        <v>2600000000</v>
      </c>
      <c r="BL86" s="990">
        <f t="shared" si="7"/>
        <v>150800000000</v>
      </c>
    </row>
    <row r="87" spans="1:64" ht="15.6" x14ac:dyDescent="0.3">
      <c r="A87" s="805" t="s">
        <v>569</v>
      </c>
      <c r="C87" s="721"/>
      <c r="D87" s="1">
        <f>+C87+Assets!DF113</f>
        <v>0</v>
      </c>
      <c r="E87" s="1">
        <f>+D87+Assets!DG113</f>
        <v>0</v>
      </c>
      <c r="F87" s="1">
        <f>+E87+Assets!DH113</f>
        <v>60377777.777777776</v>
      </c>
      <c r="G87" s="1">
        <f>+F87+Assets!DI113</f>
        <v>142711111.1111111</v>
      </c>
      <c r="H87" s="1">
        <f>+G87+Assets!DJ113</f>
        <v>225044444.44444442</v>
      </c>
      <c r="I87" s="1">
        <f>+H87+Assets!DK113</f>
        <v>307377777.77777773</v>
      </c>
      <c r="J87" s="1">
        <f>+I87+Assets!DL113</f>
        <v>389711111.11111104</v>
      </c>
      <c r="K87" s="1">
        <f>+J87+Assets!DM113</f>
        <v>472044444.44444436</v>
      </c>
      <c r="L87" s="1">
        <f>+K87+Assets!DN113</f>
        <v>554377777.77777767</v>
      </c>
      <c r="M87" s="1">
        <f>+L87+Assets!DO113</f>
        <v>636711111.11111104</v>
      </c>
      <c r="N87" s="1">
        <f>+M87+Assets!DP113</f>
        <v>719044444.44444442</v>
      </c>
      <c r="O87" s="1">
        <f>+N87+Assets!DQ113</f>
        <v>801377777.77777779</v>
      </c>
      <c r="P87" s="1">
        <f>+O87+Assets!DR113</f>
        <v>883711111.11111116</v>
      </c>
      <c r="Q87" s="1">
        <f>+P87+Assets!DS113</f>
        <v>966044444.44444454</v>
      </c>
      <c r="R87" s="1">
        <f>+Q87+Assets!DT113</f>
        <v>1018188888.888889</v>
      </c>
      <c r="S87" s="1">
        <f>+R87+Assets!DU113</f>
        <v>1059355555.5555556</v>
      </c>
      <c r="T87" s="1">
        <f>+S87+Assets!DV113</f>
        <v>1100522222.2222223</v>
      </c>
      <c r="U87" s="1">
        <f>+T87+Assets!DW113</f>
        <v>1141688888.8888891</v>
      </c>
      <c r="V87" s="1">
        <f>+U87+Assets!DX113</f>
        <v>1182855555.5555558</v>
      </c>
      <c r="W87" s="1">
        <f>+V87+Assets!DY113</f>
        <v>1224022222.2222226</v>
      </c>
      <c r="X87" s="1">
        <f>+W87+Assets!DZ113</f>
        <v>1265188888.8888893</v>
      </c>
      <c r="Y87" s="1">
        <f>+X87+Assets!EA113</f>
        <v>1306355555.5555561</v>
      </c>
      <c r="Z87" s="1">
        <f>+Y87+Assets!EB113</f>
        <v>1347522222.2222228</v>
      </c>
      <c r="AA87" s="1">
        <f>+Z87+Assets!EC113</f>
        <v>1388688888.8888896</v>
      </c>
      <c r="AB87" s="1">
        <f>+AA87+Assets!ED113</f>
        <v>1429855555.5555563</v>
      </c>
      <c r="AC87" s="1">
        <f>+AB87+Assets!EE113</f>
        <v>1471022222.222223</v>
      </c>
      <c r="AD87" s="1">
        <f>+AC87+Assets!EF113</f>
        <v>1512188888.8888898</v>
      </c>
      <c r="AE87" s="1">
        <f>+AD87+Assets!EG113</f>
        <v>1553355555.5555565</v>
      </c>
      <c r="AF87" s="1">
        <f>+AE87+Assets!EH113</f>
        <v>1594522222.2222233</v>
      </c>
      <c r="AG87" s="1">
        <f>+AF87+Assets!EI113</f>
        <v>1635688888.88889</v>
      </c>
      <c r="AH87" s="1">
        <f>+AG87+Assets!EJ113</f>
        <v>1676855555.5555568</v>
      </c>
      <c r="AI87" s="1">
        <f>+AH87+Assets!EK113</f>
        <v>1718022222.2222235</v>
      </c>
      <c r="AJ87" s="1">
        <f>+AI87+Assets!EL113</f>
        <v>1759188888.8888903</v>
      </c>
      <c r="AK87" s="1">
        <f>+AJ87+Assets!EM113</f>
        <v>1800355555.555557</v>
      </c>
      <c r="AL87" s="1">
        <f>+AK87+Assets!EN113</f>
        <v>1841522222.2222238</v>
      </c>
      <c r="AM87" s="1">
        <f>+AL87+Assets!EO113</f>
        <v>1882688888.8888905</v>
      </c>
      <c r="AN87" s="1">
        <f>+AM87+Assets!EP113</f>
        <v>1923855555.5555573</v>
      </c>
      <c r="AO87" s="1">
        <f>+AN87+Assets!EQ113</f>
        <v>1965022222.222224</v>
      </c>
      <c r="AP87" s="1">
        <f>+AO87+Assets!ER113</f>
        <v>1998641666.6666684</v>
      </c>
      <c r="AQ87" s="1">
        <f>+AP87+Assets!ES113</f>
        <v>2029516666.6666684</v>
      </c>
      <c r="AR87" s="1">
        <f>+AQ87+Assets!ET113</f>
        <v>2060391666.6666684</v>
      </c>
      <c r="AS87" s="1">
        <f>+AR87+Assets!EU113</f>
        <v>2091266666.6666684</v>
      </c>
      <c r="AT87" s="1">
        <f>+AS87+Assets!EV113</f>
        <v>2122141666.6666684</v>
      </c>
      <c r="AU87" s="1">
        <f>+AT87+Assets!EW113</f>
        <v>2153016666.6666684</v>
      </c>
      <c r="AV87" s="1">
        <f>+AU87+Assets!EX113</f>
        <v>2183891666.6666684</v>
      </c>
      <c r="AW87" s="1">
        <f>+AV87+Assets!EY113</f>
        <v>2214766666.6666684</v>
      </c>
      <c r="AX87" s="1">
        <f>+AW87+Assets!EZ113</f>
        <v>2245641666.6666684</v>
      </c>
      <c r="AY87" s="1">
        <f>+AX87+Assets!FA113</f>
        <v>2276516666.6666684</v>
      </c>
      <c r="AZ87" s="1">
        <f>+AY87+Assets!FB113</f>
        <v>2307391666.6666684</v>
      </c>
      <c r="BA87" s="1">
        <f>+AZ87+Assets!FC113</f>
        <v>2338266666.6666684</v>
      </c>
      <c r="BB87" s="1">
        <f>+BA87+Assets!FD113</f>
        <v>2354047222.2222238</v>
      </c>
      <c r="BC87" s="1">
        <f>+BB87+Assets!FE113</f>
        <v>2364338888.8888903</v>
      </c>
      <c r="BD87" s="1">
        <f>+BC87+Assets!FF113</f>
        <v>2374630555.5555568</v>
      </c>
      <c r="BE87" s="1">
        <f>+BD87+Assets!FG113</f>
        <v>2384922222.2222233</v>
      </c>
      <c r="BF87" s="1">
        <f>+BE87+Assets!FH113</f>
        <v>2395213888.8888898</v>
      </c>
      <c r="BG87" s="1">
        <f>+BF87+Assets!FI113</f>
        <v>2405505555.5555563</v>
      </c>
      <c r="BH87" s="1">
        <f>+BG87+Assets!FJ113</f>
        <v>2415797222.2222228</v>
      </c>
      <c r="BI87" s="1">
        <f>+BH87+Assets!FK113</f>
        <v>2426088888.8888893</v>
      </c>
      <c r="BJ87" s="1">
        <f>+BI87+Assets!FL113</f>
        <v>2436380555.5555558</v>
      </c>
      <c r="BK87" s="1">
        <f>+BJ87+Assets!FM113</f>
        <v>2446672222.2222223</v>
      </c>
      <c r="BL87" s="990">
        <f t="shared" si="7"/>
        <v>91982113888.888992</v>
      </c>
    </row>
    <row r="88" spans="1:64" ht="16.2" thickBot="1" x14ac:dyDescent="0.35">
      <c r="A88" s="805"/>
      <c r="C88" s="72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990"/>
    </row>
    <row r="89" spans="1:64" ht="16.2" thickBot="1" x14ac:dyDescent="0.35">
      <c r="A89" s="404" t="s">
        <v>801</v>
      </c>
      <c r="C89" s="717">
        <f>+C90-C91</f>
        <v>0</v>
      </c>
      <c r="D89" s="993">
        <f>+D90-D91</f>
        <v>2632775000</v>
      </c>
      <c r="E89" s="993">
        <f t="shared" ref="E89:BK89" si="44">+E90-E91</f>
        <v>2612900000</v>
      </c>
      <c r="F89" s="993">
        <f t="shared" si="44"/>
        <v>2593025000</v>
      </c>
      <c r="G89" s="993">
        <f t="shared" si="44"/>
        <v>2573150000</v>
      </c>
      <c r="H89" s="993">
        <f t="shared" si="44"/>
        <v>2553275000</v>
      </c>
      <c r="I89" s="993">
        <f t="shared" si="44"/>
        <v>2533400000</v>
      </c>
      <c r="J89" s="993">
        <f t="shared" si="44"/>
        <v>2513525000</v>
      </c>
      <c r="K89" s="993">
        <f t="shared" si="44"/>
        <v>2493650000</v>
      </c>
      <c r="L89" s="993">
        <f t="shared" si="44"/>
        <v>2473775000</v>
      </c>
      <c r="M89" s="993">
        <f t="shared" si="44"/>
        <v>2453900000</v>
      </c>
      <c r="N89" s="993">
        <f t="shared" si="44"/>
        <v>2434025000</v>
      </c>
      <c r="O89" s="993">
        <f t="shared" si="44"/>
        <v>2414150000</v>
      </c>
      <c r="P89" s="993">
        <f t="shared" si="44"/>
        <v>2394275000</v>
      </c>
      <c r="Q89" s="993">
        <f t="shared" si="44"/>
        <v>2374400000</v>
      </c>
      <c r="R89" s="993">
        <f t="shared" si="44"/>
        <v>2354525000</v>
      </c>
      <c r="S89" s="993">
        <f t="shared" si="44"/>
        <v>2334650000</v>
      </c>
      <c r="T89" s="993">
        <f t="shared" si="44"/>
        <v>2314775000</v>
      </c>
      <c r="U89" s="993">
        <f t="shared" si="44"/>
        <v>2294900000</v>
      </c>
      <c r="V89" s="993">
        <f t="shared" si="44"/>
        <v>2275025000</v>
      </c>
      <c r="W89" s="993">
        <f t="shared" si="44"/>
        <v>2255150000</v>
      </c>
      <c r="X89" s="993">
        <f t="shared" si="44"/>
        <v>2235275000</v>
      </c>
      <c r="Y89" s="993">
        <f t="shared" si="44"/>
        <v>2215400000</v>
      </c>
      <c r="Z89" s="993">
        <f t="shared" si="44"/>
        <v>2195525000</v>
      </c>
      <c r="AA89" s="993">
        <f t="shared" si="44"/>
        <v>2175650000</v>
      </c>
      <c r="AB89" s="993">
        <f t="shared" si="44"/>
        <v>2155775000</v>
      </c>
      <c r="AC89" s="993">
        <f t="shared" si="44"/>
        <v>2135900000</v>
      </c>
      <c r="AD89" s="993">
        <f t="shared" si="44"/>
        <v>2116025000</v>
      </c>
      <c r="AE89" s="993">
        <f t="shared" si="44"/>
        <v>2096150000</v>
      </c>
      <c r="AF89" s="993">
        <f t="shared" si="44"/>
        <v>2076275000</v>
      </c>
      <c r="AG89" s="993">
        <f t="shared" si="44"/>
        <v>2056400000</v>
      </c>
      <c r="AH89" s="993">
        <f t="shared" si="44"/>
        <v>2036525000</v>
      </c>
      <c r="AI89" s="993">
        <f t="shared" si="44"/>
        <v>2016650000</v>
      </c>
      <c r="AJ89" s="993">
        <f t="shared" si="44"/>
        <v>1996775000</v>
      </c>
      <c r="AK89" s="993">
        <f t="shared" si="44"/>
        <v>1976900000</v>
      </c>
      <c r="AL89" s="993">
        <f t="shared" si="44"/>
        <v>1957025000</v>
      </c>
      <c r="AM89" s="993">
        <f t="shared" si="44"/>
        <v>1937150000</v>
      </c>
      <c r="AN89" s="993">
        <f t="shared" si="44"/>
        <v>1917275000</v>
      </c>
      <c r="AO89" s="993">
        <f t="shared" si="44"/>
        <v>1897400000</v>
      </c>
      <c r="AP89" s="993">
        <f t="shared" si="44"/>
        <v>1877525000</v>
      </c>
      <c r="AQ89" s="993">
        <f t="shared" si="44"/>
        <v>1857650000</v>
      </c>
      <c r="AR89" s="993">
        <f t="shared" si="44"/>
        <v>1837775000</v>
      </c>
      <c r="AS89" s="993">
        <f t="shared" si="44"/>
        <v>1817900000</v>
      </c>
      <c r="AT89" s="993">
        <f t="shared" si="44"/>
        <v>1798025000</v>
      </c>
      <c r="AU89" s="993">
        <f t="shared" si="44"/>
        <v>1778150000</v>
      </c>
      <c r="AV89" s="993">
        <f t="shared" si="44"/>
        <v>1758275000</v>
      </c>
      <c r="AW89" s="993">
        <f t="shared" si="44"/>
        <v>1738400000</v>
      </c>
      <c r="AX89" s="993">
        <f t="shared" si="44"/>
        <v>1718525000</v>
      </c>
      <c r="AY89" s="993">
        <f t="shared" si="44"/>
        <v>1698650000</v>
      </c>
      <c r="AZ89" s="993">
        <f t="shared" si="44"/>
        <v>1678775000</v>
      </c>
      <c r="BA89" s="993">
        <f t="shared" si="44"/>
        <v>1658900000</v>
      </c>
      <c r="BB89" s="993">
        <f t="shared" si="44"/>
        <v>1639025000</v>
      </c>
      <c r="BC89" s="993">
        <f t="shared" si="44"/>
        <v>1619150000</v>
      </c>
      <c r="BD89" s="993">
        <f t="shared" si="44"/>
        <v>1599275000</v>
      </c>
      <c r="BE89" s="993">
        <f t="shared" si="44"/>
        <v>1579400000</v>
      </c>
      <c r="BF89" s="993">
        <f t="shared" si="44"/>
        <v>1559525000</v>
      </c>
      <c r="BG89" s="993">
        <f t="shared" si="44"/>
        <v>1539650000</v>
      </c>
      <c r="BH89" s="993">
        <f t="shared" si="44"/>
        <v>1519775000</v>
      </c>
      <c r="BI89" s="993">
        <f t="shared" si="44"/>
        <v>1499900000</v>
      </c>
      <c r="BJ89" s="993">
        <f t="shared" si="44"/>
        <v>1480025000</v>
      </c>
      <c r="BK89" s="993">
        <f t="shared" si="44"/>
        <v>1460150000</v>
      </c>
      <c r="BL89" s="990">
        <f t="shared" ref="BL89:BL187" si="45">+SUM(C89:BK89)</f>
        <v>122787750000</v>
      </c>
    </row>
    <row r="90" spans="1:64" ht="15.6" x14ac:dyDescent="0.3">
      <c r="A90" s="805" t="s">
        <v>568</v>
      </c>
      <c r="C90" s="721"/>
      <c r="D90" s="1">
        <f>+C90+Assets!DF130</f>
        <v>2650000000</v>
      </c>
      <c r="E90" s="1">
        <f>+D90+Assets!DG130</f>
        <v>2650000000</v>
      </c>
      <c r="F90" s="1">
        <f>+E90+Assets!DH130</f>
        <v>2650000000</v>
      </c>
      <c r="G90" s="1">
        <f>+F90+Assets!DI130</f>
        <v>2650000000</v>
      </c>
      <c r="H90" s="1">
        <f>+G90+Assets!DJ130</f>
        <v>2650000000</v>
      </c>
      <c r="I90" s="1">
        <f>+H90+Assets!DK130</f>
        <v>2650000000</v>
      </c>
      <c r="J90" s="1">
        <f>+I90+Assets!DL130</f>
        <v>2650000000</v>
      </c>
      <c r="K90" s="1">
        <f>+J90+Assets!DM130</f>
        <v>2650000000</v>
      </c>
      <c r="L90" s="1">
        <f>+K90+Assets!DN130</f>
        <v>2650000000</v>
      </c>
      <c r="M90" s="1">
        <f>+L90+Assets!DO130</f>
        <v>2650000000</v>
      </c>
      <c r="N90" s="1">
        <f>+M90+Assets!DP130</f>
        <v>2650000000</v>
      </c>
      <c r="O90" s="1">
        <f>+N90+Assets!DQ130</f>
        <v>2650000000</v>
      </c>
      <c r="P90" s="1">
        <f>+O90+Assets!DR130</f>
        <v>2650000000</v>
      </c>
      <c r="Q90" s="1">
        <f>+P90+Assets!DS130</f>
        <v>2650000000</v>
      </c>
      <c r="R90" s="1">
        <f>+Q90+Assets!DT130</f>
        <v>2650000000</v>
      </c>
      <c r="S90" s="1">
        <f>+R90+Assets!DU130</f>
        <v>2650000000</v>
      </c>
      <c r="T90" s="1">
        <f>+S90+Assets!DV130</f>
        <v>2650000000</v>
      </c>
      <c r="U90" s="1">
        <f>+T90+Assets!DW130</f>
        <v>2650000000</v>
      </c>
      <c r="V90" s="1">
        <f>+U90+Assets!DX130</f>
        <v>2650000000</v>
      </c>
      <c r="W90" s="1">
        <f>+V90+Assets!DY130</f>
        <v>2650000000</v>
      </c>
      <c r="X90" s="1">
        <f>+W90+Assets!DZ130</f>
        <v>2650000000</v>
      </c>
      <c r="Y90" s="1">
        <f>+X90+Assets!EA130</f>
        <v>2650000000</v>
      </c>
      <c r="Z90" s="1">
        <f>+Y90+Assets!EB130</f>
        <v>2650000000</v>
      </c>
      <c r="AA90" s="1">
        <f>+Z90+Assets!EC130</f>
        <v>2650000000</v>
      </c>
      <c r="AB90" s="1">
        <f>+AA90+Assets!ED130</f>
        <v>2650000000</v>
      </c>
      <c r="AC90" s="1">
        <f>+AB90+Assets!EE130</f>
        <v>2650000000</v>
      </c>
      <c r="AD90" s="1">
        <f>+AC90+Assets!EF130</f>
        <v>2650000000</v>
      </c>
      <c r="AE90" s="1">
        <f>+AD90+Assets!EG130</f>
        <v>2650000000</v>
      </c>
      <c r="AF90" s="1">
        <f>+AE90+Assets!EH130</f>
        <v>2650000000</v>
      </c>
      <c r="AG90" s="1">
        <f>+AF90+Assets!EI130</f>
        <v>2650000000</v>
      </c>
      <c r="AH90" s="1">
        <f>+AG90+Assets!EJ130</f>
        <v>2650000000</v>
      </c>
      <c r="AI90" s="1">
        <f>+AH90+Assets!EK130</f>
        <v>2650000000</v>
      </c>
      <c r="AJ90" s="1">
        <f>+AI90+Assets!EL130</f>
        <v>2650000000</v>
      </c>
      <c r="AK90" s="1">
        <f>+AJ90+Assets!EM130</f>
        <v>2650000000</v>
      </c>
      <c r="AL90" s="1">
        <f>+AK90+Assets!EN130</f>
        <v>2650000000</v>
      </c>
      <c r="AM90" s="1">
        <f>+AL90+Assets!EO130</f>
        <v>2650000000</v>
      </c>
      <c r="AN90" s="1">
        <f>+AM90+Assets!EP130</f>
        <v>2650000000</v>
      </c>
      <c r="AO90" s="1">
        <f>+AN90+Assets!EQ130</f>
        <v>2650000000</v>
      </c>
      <c r="AP90" s="1">
        <f>+AO90+Assets!ER130</f>
        <v>2650000000</v>
      </c>
      <c r="AQ90" s="1">
        <f>+AP90+Assets!ES130</f>
        <v>2650000000</v>
      </c>
      <c r="AR90" s="1">
        <f>+AQ90+Assets!ET130</f>
        <v>2650000000</v>
      </c>
      <c r="AS90" s="1">
        <f>+AR90+Assets!EU130</f>
        <v>2650000000</v>
      </c>
      <c r="AT90" s="1">
        <f>+AS90+Assets!EV130</f>
        <v>2650000000</v>
      </c>
      <c r="AU90" s="1">
        <f>+AT90+Assets!EW130</f>
        <v>2650000000</v>
      </c>
      <c r="AV90" s="1">
        <f>+AU90+Assets!EX130</f>
        <v>2650000000</v>
      </c>
      <c r="AW90" s="1">
        <f>+AV90+Assets!EY130</f>
        <v>2650000000</v>
      </c>
      <c r="AX90" s="1">
        <f>+AW90+Assets!EZ130</f>
        <v>2650000000</v>
      </c>
      <c r="AY90" s="1">
        <f>+AX90+Assets!FA130</f>
        <v>2650000000</v>
      </c>
      <c r="AZ90" s="1">
        <f>+AY90+Assets!FB130</f>
        <v>2650000000</v>
      </c>
      <c r="BA90" s="1">
        <f>+AZ90+Assets!FC130</f>
        <v>2650000000</v>
      </c>
      <c r="BB90" s="1">
        <f>+BA90+Assets!FD130</f>
        <v>2650000000</v>
      </c>
      <c r="BC90" s="1">
        <f>+BB90+Assets!FE130</f>
        <v>2650000000</v>
      </c>
      <c r="BD90" s="1">
        <f>+BC90+Assets!FF130</f>
        <v>2650000000</v>
      </c>
      <c r="BE90" s="1">
        <f>+BD90+Assets!FG130</f>
        <v>2650000000</v>
      </c>
      <c r="BF90" s="1">
        <f>+BE90+Assets!FH130</f>
        <v>2650000000</v>
      </c>
      <c r="BG90" s="1">
        <f>+BF90+Assets!FI130</f>
        <v>2650000000</v>
      </c>
      <c r="BH90" s="1">
        <f>+BG90+Assets!FJ130</f>
        <v>2650000000</v>
      </c>
      <c r="BI90" s="1">
        <f>+BH90+Assets!FK130</f>
        <v>2650000000</v>
      </c>
      <c r="BJ90" s="1">
        <f>+BI90+Assets!FL130</f>
        <v>2650000000</v>
      </c>
      <c r="BK90" s="1">
        <f>+BJ90+Assets!FM130</f>
        <v>2650000000</v>
      </c>
      <c r="BL90" s="990">
        <f t="shared" si="45"/>
        <v>159000000000</v>
      </c>
    </row>
    <row r="91" spans="1:64" ht="15.6" x14ac:dyDescent="0.3">
      <c r="A91" s="805" t="s">
        <v>569</v>
      </c>
      <c r="C91" s="721"/>
      <c r="D91" s="1">
        <f>+C91+Assets!DF134+Assets!DF135</f>
        <v>17225000</v>
      </c>
      <c r="E91" s="1">
        <f>+D91+Assets!DG134+Assets!DG135</f>
        <v>37100000</v>
      </c>
      <c r="F91" s="1">
        <f>+E91+Assets!DH134+Assets!DH135</f>
        <v>56975000</v>
      </c>
      <c r="G91" s="1">
        <f>+F91+Assets!DI134+Assets!DI135</f>
        <v>76850000</v>
      </c>
      <c r="H91" s="1">
        <f>+G91+Assets!DJ134+Assets!DJ135</f>
        <v>96725000</v>
      </c>
      <c r="I91" s="1">
        <f>+H91+Assets!DK134+Assets!DK135</f>
        <v>116600000</v>
      </c>
      <c r="J91" s="1">
        <f>+I91+Assets!DL134+Assets!DL135</f>
        <v>136475000</v>
      </c>
      <c r="K91" s="1">
        <f>+J91+Assets!DM134+Assets!DM135</f>
        <v>156350000</v>
      </c>
      <c r="L91" s="1">
        <f>+K91+Assets!DN134+Assets!DN135</f>
        <v>176225000</v>
      </c>
      <c r="M91" s="1">
        <f>+L91+Assets!DO134+Assets!DO135</f>
        <v>196100000</v>
      </c>
      <c r="N91" s="1">
        <f>+M91+Assets!DP134+Assets!DP135</f>
        <v>215975000</v>
      </c>
      <c r="O91" s="1">
        <f>+N91+Assets!DQ134+Assets!DQ135</f>
        <v>235850000</v>
      </c>
      <c r="P91" s="1">
        <f>+O91+Assets!DR134+Assets!DR135</f>
        <v>255725000</v>
      </c>
      <c r="Q91" s="1">
        <f>+P91+Assets!DS134+Assets!DS135</f>
        <v>275600000</v>
      </c>
      <c r="R91" s="1">
        <f>+Q91+Assets!DT134+Assets!DT135</f>
        <v>295475000</v>
      </c>
      <c r="S91" s="1">
        <f>+R91+Assets!DU134+Assets!DU135</f>
        <v>315350000</v>
      </c>
      <c r="T91" s="1">
        <f>+S91+Assets!DV134+Assets!DV135</f>
        <v>335225000</v>
      </c>
      <c r="U91" s="1">
        <f>+T91+Assets!DW134+Assets!DW135</f>
        <v>355100000</v>
      </c>
      <c r="V91" s="1">
        <f>+U91+Assets!DX134+Assets!DX135</f>
        <v>374975000</v>
      </c>
      <c r="W91" s="1">
        <f>+V91+Assets!DY134+Assets!DY135</f>
        <v>394850000</v>
      </c>
      <c r="X91" s="1">
        <f>+W91+Assets!DZ134+Assets!DZ135</f>
        <v>414725000</v>
      </c>
      <c r="Y91" s="1">
        <f>+X91+Assets!EA134+Assets!EA135</f>
        <v>434600000</v>
      </c>
      <c r="Z91" s="1">
        <f>+Y91+Assets!EB134+Assets!EB135</f>
        <v>454475000</v>
      </c>
      <c r="AA91" s="1">
        <f>+Z91+Assets!EC134+Assets!EC135</f>
        <v>474350000</v>
      </c>
      <c r="AB91" s="1">
        <f>+AA91+Assets!ED134+Assets!ED135</f>
        <v>494225000</v>
      </c>
      <c r="AC91" s="1">
        <f>+AB91+Assets!EE134+Assets!EE135</f>
        <v>514100000</v>
      </c>
      <c r="AD91" s="1">
        <f>+AC91+Assets!EF134+Assets!EF135</f>
        <v>533975000.00000006</v>
      </c>
      <c r="AE91" s="1">
        <f>+AD91+Assets!EG134+Assets!EG135</f>
        <v>553850000</v>
      </c>
      <c r="AF91" s="1">
        <f>+AE91+Assets!EH134+Assets!EH135</f>
        <v>573725000</v>
      </c>
      <c r="AG91" s="1">
        <f>+AF91+Assets!EI134+Assets!EI135</f>
        <v>593600000</v>
      </c>
      <c r="AH91" s="1">
        <f>+AG91+Assets!EJ134+Assets!EJ135</f>
        <v>613475000</v>
      </c>
      <c r="AI91" s="1">
        <f>+AH91+Assets!EK134+Assets!EK135</f>
        <v>633350000</v>
      </c>
      <c r="AJ91" s="1">
        <f>+AI91+Assets!EL134+Assets!EL135</f>
        <v>653225000</v>
      </c>
      <c r="AK91" s="1">
        <f>+AJ91+Assets!EM134+Assets!EM135</f>
        <v>673100000</v>
      </c>
      <c r="AL91" s="1">
        <f>+AK91+Assets!EN134+Assets!EN135</f>
        <v>692975000</v>
      </c>
      <c r="AM91" s="1">
        <f>+AL91+Assets!EO134+Assets!EO135</f>
        <v>712850000</v>
      </c>
      <c r="AN91" s="1">
        <f>+AM91+Assets!EP134+Assets!EP135</f>
        <v>732725000</v>
      </c>
      <c r="AO91" s="1">
        <f>+AN91+Assets!EQ134+Assets!EQ135</f>
        <v>752600000</v>
      </c>
      <c r="AP91" s="1">
        <f>+AO91+Assets!ER134+Assets!ER135</f>
        <v>772475000</v>
      </c>
      <c r="AQ91" s="1">
        <f>+AP91+Assets!ES134+Assets!ES135</f>
        <v>792350000</v>
      </c>
      <c r="AR91" s="1">
        <f>+AQ91+Assets!ET134+Assets!ET135</f>
        <v>812225000</v>
      </c>
      <c r="AS91" s="1">
        <f>+AR91+Assets!EU134+Assets!EU135</f>
        <v>832100000</v>
      </c>
      <c r="AT91" s="1">
        <f>+AS91+Assets!EV134+Assets!EV135</f>
        <v>851975000</v>
      </c>
      <c r="AU91" s="1">
        <f>+AT91+Assets!EW134+Assets!EW135</f>
        <v>871850000</v>
      </c>
      <c r="AV91" s="1">
        <f>+AU91+Assets!EX134+Assets!EX135</f>
        <v>891725000</v>
      </c>
      <c r="AW91" s="1">
        <f>+AV91+Assets!EY134+Assets!EY135</f>
        <v>911600000</v>
      </c>
      <c r="AX91" s="1">
        <f>+AW91+Assets!EZ134+Assets!EZ135</f>
        <v>931475000</v>
      </c>
      <c r="AY91" s="1">
        <f>+AX91+Assets!FA134+Assets!FA135</f>
        <v>951350000</v>
      </c>
      <c r="AZ91" s="1">
        <f>+AY91+Assets!FB134+Assets!FB135</f>
        <v>971225000</v>
      </c>
      <c r="BA91" s="1">
        <f>+AZ91+Assets!FC134+Assets!FC135</f>
        <v>991100000</v>
      </c>
      <c r="BB91" s="1">
        <f>+BA91+Assets!FD134+Assets!FD135</f>
        <v>1010975000</v>
      </c>
      <c r="BC91" s="1">
        <f>+BB91+Assets!FE134+Assets!FE135</f>
        <v>1030850000</v>
      </c>
      <c r="BD91" s="1">
        <f>+BC91+Assets!FF134+Assets!FF135</f>
        <v>1050725000</v>
      </c>
      <c r="BE91" s="1">
        <f>+BD91+Assets!FG134+Assets!FG135</f>
        <v>1070600000</v>
      </c>
      <c r="BF91" s="1">
        <f>+BE91+Assets!FH134+Assets!FH135</f>
        <v>1090475000</v>
      </c>
      <c r="BG91" s="1">
        <f>+BF91+Assets!FI134+Assets!FI135</f>
        <v>1110350000</v>
      </c>
      <c r="BH91" s="1">
        <f>+BG91+Assets!FJ134+Assets!FJ135</f>
        <v>1130225000</v>
      </c>
      <c r="BI91" s="1">
        <f>+BH91+Assets!FK134+Assets!FK135</f>
        <v>1150100000</v>
      </c>
      <c r="BJ91" s="1">
        <f>+BI91+Assets!FL134+Assets!FL135</f>
        <v>1169975000</v>
      </c>
      <c r="BK91" s="1">
        <f>+BJ91+Assets!FM134+Assets!FM135</f>
        <v>1189850000</v>
      </c>
      <c r="BL91" s="990">
        <f t="shared" si="45"/>
        <v>36212250000</v>
      </c>
    </row>
    <row r="92" spans="1:64" ht="15.6" x14ac:dyDescent="0.3">
      <c r="A92" s="805"/>
      <c r="C92" s="72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990"/>
    </row>
    <row r="93" spans="1:64" ht="15.6" x14ac:dyDescent="0.3">
      <c r="A93" s="823" t="s">
        <v>572</v>
      </c>
      <c r="C93" s="1257">
        <f t="shared" ref="C93:D93" si="46">+C95+C193</f>
        <v>17487841230.564163</v>
      </c>
      <c r="D93" s="1003">
        <f t="shared" si="46"/>
        <v>16919591012.925911</v>
      </c>
      <c r="E93" s="1003">
        <f t="shared" ref="E93:BK93" si="47">+E95+E193</f>
        <v>19655874707.735619</v>
      </c>
      <c r="F93" s="1003">
        <f t="shared" si="47"/>
        <v>20605054466.074749</v>
      </c>
      <c r="G93" s="1003">
        <f t="shared" si="47"/>
        <v>21846365066.76149</v>
      </c>
      <c r="H93" s="1003">
        <f t="shared" si="47"/>
        <v>25367015582.610092</v>
      </c>
      <c r="I93" s="1003">
        <f t="shared" si="47"/>
        <v>30483846200.814781</v>
      </c>
      <c r="J93" s="1003">
        <f t="shared" si="47"/>
        <v>32753544089.71751</v>
      </c>
      <c r="K93" s="1003">
        <f t="shared" si="47"/>
        <v>33453785634.375206</v>
      </c>
      <c r="L93" s="1003">
        <f t="shared" si="47"/>
        <v>35421033290.987839</v>
      </c>
      <c r="M93" s="1003">
        <f t="shared" si="47"/>
        <v>38359259878.882576</v>
      </c>
      <c r="N93" s="1003">
        <f t="shared" si="47"/>
        <v>41383947376.877426</v>
      </c>
      <c r="O93" s="1003">
        <f t="shared" si="47"/>
        <v>47000832418.802048</v>
      </c>
      <c r="P93" s="1003">
        <f t="shared" si="47"/>
        <v>52610774699.387291</v>
      </c>
      <c r="Q93" s="1003">
        <f t="shared" si="47"/>
        <v>53447317894.323212</v>
      </c>
      <c r="R93" s="1003">
        <f t="shared" si="47"/>
        <v>54482528229.524124</v>
      </c>
      <c r="S93" s="1003">
        <f t="shared" si="47"/>
        <v>55781799295.285278</v>
      </c>
      <c r="T93" s="1003">
        <f t="shared" si="47"/>
        <v>59194895228.100845</v>
      </c>
      <c r="U93" s="1003">
        <f t="shared" si="47"/>
        <v>63422375188.529846</v>
      </c>
      <c r="V93" s="1003">
        <f t="shared" si="47"/>
        <v>64942415264.869949</v>
      </c>
      <c r="W93" s="1003">
        <f t="shared" si="47"/>
        <v>65372141649.98188</v>
      </c>
      <c r="X93" s="1003">
        <f t="shared" si="47"/>
        <v>67403893707.297226</v>
      </c>
      <c r="Y93" s="1003">
        <f t="shared" si="47"/>
        <v>70441299310.39151</v>
      </c>
      <c r="Z93" s="1003">
        <f t="shared" si="47"/>
        <v>72992300135.760406</v>
      </c>
      <c r="AA93" s="1003">
        <f t="shared" si="47"/>
        <v>78690119799.378265</v>
      </c>
      <c r="AB93" s="1003">
        <f t="shared" si="47"/>
        <v>83446983010.537338</v>
      </c>
      <c r="AC93" s="1003">
        <f t="shared" si="47"/>
        <v>85004565384.488037</v>
      </c>
      <c r="AD93" s="1003">
        <f t="shared" si="47"/>
        <v>85182092321.211487</v>
      </c>
      <c r="AE93" s="1003">
        <f t="shared" si="47"/>
        <v>86794636941.263214</v>
      </c>
      <c r="AF93" s="1003">
        <f t="shared" si="47"/>
        <v>90030346606.612549</v>
      </c>
      <c r="AG93" s="1003">
        <f t="shared" si="47"/>
        <v>94613998957.426178</v>
      </c>
      <c r="AH93" s="1003">
        <f t="shared" si="47"/>
        <v>96924972303.731186</v>
      </c>
      <c r="AI93" s="1003">
        <f t="shared" si="47"/>
        <v>98033666541.918747</v>
      </c>
      <c r="AJ93" s="1003">
        <f t="shared" si="47"/>
        <v>100351383601.7719</v>
      </c>
      <c r="AK93" s="1003">
        <f t="shared" si="47"/>
        <v>103677964755.76089</v>
      </c>
      <c r="AL93" s="1003">
        <f t="shared" si="47"/>
        <v>106103580820.27928</v>
      </c>
      <c r="AM93" s="1003">
        <f t="shared" si="47"/>
        <v>112126377586.16872</v>
      </c>
      <c r="AN93" s="1003">
        <f t="shared" si="47"/>
        <v>117491995982.89386</v>
      </c>
      <c r="AO93" s="1003">
        <f t="shared" si="47"/>
        <v>118081385886.38954</v>
      </c>
      <c r="AP93" s="1003">
        <f t="shared" si="47"/>
        <v>120060354612.42435</v>
      </c>
      <c r="AQ93" s="1003">
        <f t="shared" si="47"/>
        <v>121800141507.22762</v>
      </c>
      <c r="AR93" s="1003">
        <f t="shared" si="47"/>
        <v>125711344230.8562</v>
      </c>
      <c r="AS93" s="1003">
        <f t="shared" si="47"/>
        <v>131798097614.63326</v>
      </c>
      <c r="AT93" s="1003">
        <f t="shared" si="47"/>
        <v>135030288262.94101</v>
      </c>
      <c r="AU93" s="1003">
        <f t="shared" si="47"/>
        <v>137276063474.10614</v>
      </c>
      <c r="AV93" s="1003">
        <f t="shared" si="47"/>
        <v>140755480830.34839</v>
      </c>
      <c r="AW93" s="1003">
        <f t="shared" si="47"/>
        <v>145122036670.58328</v>
      </c>
      <c r="AX93" s="1003">
        <f t="shared" si="47"/>
        <v>149214152299.99109</v>
      </c>
      <c r="AY93" s="1003">
        <f t="shared" si="47"/>
        <v>156896218770.23105</v>
      </c>
      <c r="AZ93" s="1003">
        <f t="shared" si="47"/>
        <v>163949295749.13156</v>
      </c>
      <c r="BA93" s="1003">
        <f t="shared" si="47"/>
        <v>166128749612.33591</v>
      </c>
      <c r="BB93" s="1003">
        <f t="shared" si="47"/>
        <v>168035621423.18073</v>
      </c>
      <c r="BC93" s="1003">
        <f t="shared" si="47"/>
        <v>170809697052.3324</v>
      </c>
      <c r="BD93" s="1003">
        <f t="shared" si="47"/>
        <v>175697403516.33688</v>
      </c>
      <c r="BE93" s="1003">
        <f t="shared" si="47"/>
        <v>182285846578.58591</v>
      </c>
      <c r="BF93" s="1003">
        <f t="shared" si="47"/>
        <v>186071360759.57559</v>
      </c>
      <c r="BG93" s="1003">
        <f t="shared" si="47"/>
        <v>188590717029.4296</v>
      </c>
      <c r="BH93" s="1003">
        <f t="shared" si="47"/>
        <v>192022629022.96161</v>
      </c>
      <c r="BI93" s="1003">
        <f t="shared" si="47"/>
        <v>196498849055.66547</v>
      </c>
      <c r="BJ93" s="1003">
        <f t="shared" si="47"/>
        <v>201275971113.97983</v>
      </c>
      <c r="BK93" s="1003">
        <f t="shared" si="47"/>
        <v>208973521078.27014</v>
      </c>
      <c r="BL93" s="990">
        <f t="shared" si="45"/>
        <v>6081387642325.54</v>
      </c>
    </row>
    <row r="94" spans="1:64" ht="15.6" x14ac:dyDescent="0.3">
      <c r="A94" s="841"/>
      <c r="B94" s="775"/>
      <c r="C94" s="1249"/>
      <c r="D94" s="849"/>
      <c r="E94" s="849"/>
      <c r="F94" s="849"/>
      <c r="G94" s="849"/>
      <c r="H94" s="849"/>
      <c r="I94" s="849"/>
      <c r="J94" s="849"/>
      <c r="K94" s="849"/>
      <c r="L94" s="849"/>
      <c r="M94" s="849"/>
      <c r="N94" s="849"/>
      <c r="O94" s="849"/>
      <c r="P94" s="849"/>
      <c r="Q94" s="849"/>
      <c r="R94" s="849"/>
      <c r="S94" s="849"/>
      <c r="T94" s="849"/>
      <c r="U94" s="849"/>
      <c r="V94" s="849"/>
      <c r="W94" s="849"/>
      <c r="X94" s="849"/>
      <c r="Y94" s="849"/>
      <c r="Z94" s="849"/>
      <c r="AA94" s="849"/>
      <c r="AB94" s="849"/>
      <c r="AC94" s="849"/>
      <c r="AD94" s="849"/>
      <c r="AE94" s="849"/>
      <c r="AF94" s="849"/>
      <c r="AG94" s="849"/>
      <c r="AH94" s="849"/>
      <c r="AI94" s="849"/>
      <c r="AJ94" s="849"/>
      <c r="AK94" s="849"/>
      <c r="AL94" s="849"/>
      <c r="AM94" s="849"/>
      <c r="AN94" s="849"/>
      <c r="AO94" s="849"/>
      <c r="AP94" s="849"/>
      <c r="AQ94" s="849"/>
      <c r="AR94" s="849"/>
      <c r="AS94" s="849"/>
      <c r="AT94" s="849"/>
      <c r="AU94" s="849"/>
      <c r="AV94" s="849"/>
      <c r="AW94" s="849"/>
      <c r="AX94" s="849"/>
      <c r="AY94" s="849"/>
      <c r="AZ94" s="849"/>
      <c r="BA94" s="849"/>
      <c r="BB94" s="849"/>
      <c r="BC94" s="849"/>
      <c r="BD94" s="849"/>
      <c r="BE94" s="849"/>
      <c r="BF94" s="849"/>
      <c r="BG94" s="849"/>
      <c r="BH94" s="849"/>
      <c r="BI94" s="849"/>
      <c r="BJ94" s="849"/>
      <c r="BK94" s="849"/>
      <c r="BL94" s="991"/>
    </row>
    <row r="95" spans="1:64" ht="15.6" x14ac:dyDescent="0.3">
      <c r="A95" s="824" t="s">
        <v>573</v>
      </c>
      <c r="C95" s="1258">
        <f t="shared" ref="C95" si="48">+C97+C151+C189</f>
        <v>4272655142.4759536</v>
      </c>
      <c r="D95" s="1004">
        <f>+D97+D151+D189</f>
        <v>3986554778.7311316</v>
      </c>
      <c r="E95" s="1004">
        <f t="shared" ref="E95:BK95" si="49">+E97+E151+E189</f>
        <v>5657762282.7237186</v>
      </c>
      <c r="F95" s="1004">
        <f t="shared" si="49"/>
        <v>6724474472.6317234</v>
      </c>
      <c r="G95" s="1004">
        <f t="shared" si="49"/>
        <v>7988284523.1946583</v>
      </c>
      <c r="H95" s="1004">
        <f t="shared" si="49"/>
        <v>11616191830.238197</v>
      </c>
      <c r="I95" s="1004">
        <f t="shared" si="49"/>
        <v>16855580447.564495</v>
      </c>
      <c r="J95" s="1004">
        <f t="shared" si="49"/>
        <v>19410213501.564922</v>
      </c>
      <c r="K95" s="1004">
        <f t="shared" si="49"/>
        <v>20188222193.926517</v>
      </c>
      <c r="L95" s="1004">
        <f t="shared" si="49"/>
        <v>19583280328.017113</v>
      </c>
      <c r="M95" s="1004">
        <f t="shared" si="49"/>
        <v>22571969410.835342</v>
      </c>
      <c r="N95" s="1004">
        <f t="shared" si="49"/>
        <v>22962874761.743</v>
      </c>
      <c r="O95" s="1004">
        <f t="shared" si="49"/>
        <v>28738060595.616867</v>
      </c>
      <c r="P95" s="1004">
        <f t="shared" si="49"/>
        <v>34661090161.586716</v>
      </c>
      <c r="Q95" s="1004">
        <f t="shared" si="49"/>
        <v>31603618293.686077</v>
      </c>
      <c r="R95" s="1004">
        <f t="shared" si="49"/>
        <v>32802869059.188927</v>
      </c>
      <c r="S95" s="1004">
        <f t="shared" si="49"/>
        <v>34155955880.503952</v>
      </c>
      <c r="T95" s="1004">
        <f t="shared" si="49"/>
        <v>38179166608.963966</v>
      </c>
      <c r="U95" s="1004">
        <f t="shared" si="49"/>
        <v>42576688042.936371</v>
      </c>
      <c r="V95" s="1004">
        <f t="shared" si="49"/>
        <v>44413382640.626633</v>
      </c>
      <c r="W95" s="1004">
        <f t="shared" si="49"/>
        <v>44952735516.283524</v>
      </c>
      <c r="X95" s="1004">
        <f t="shared" si="49"/>
        <v>47160804202.077499</v>
      </c>
      <c r="Y95" s="1004">
        <f t="shared" si="49"/>
        <v>50255820426.033371</v>
      </c>
      <c r="Z95" s="1004">
        <f t="shared" si="49"/>
        <v>53425039706.885788</v>
      </c>
      <c r="AA95" s="1004">
        <f t="shared" si="49"/>
        <v>59305738632.647171</v>
      </c>
      <c r="AB95" s="1004">
        <f t="shared" si="49"/>
        <v>64383293385.090828</v>
      </c>
      <c r="AC95" s="1004">
        <f t="shared" si="49"/>
        <v>66054623374.102875</v>
      </c>
      <c r="AD95" s="1004">
        <f t="shared" si="49"/>
        <v>66421893749.053505</v>
      </c>
      <c r="AE95" s="1004">
        <f t="shared" si="49"/>
        <v>68096343616.687248</v>
      </c>
      <c r="AF95" s="1004">
        <f t="shared" si="49"/>
        <v>71961020852.712219</v>
      </c>
      <c r="AG95" s="1004">
        <f t="shared" si="49"/>
        <v>76741597159.127563</v>
      </c>
      <c r="AH95" s="1004">
        <f t="shared" si="49"/>
        <v>79377830718.402557</v>
      </c>
      <c r="AI95" s="1004">
        <f t="shared" si="49"/>
        <v>80604936423.996979</v>
      </c>
      <c r="AJ95" s="1004">
        <f t="shared" si="49"/>
        <v>83127089872.936676</v>
      </c>
      <c r="AK95" s="1004">
        <f t="shared" si="49"/>
        <v>86520436478.275742</v>
      </c>
      <c r="AL95" s="1004">
        <f t="shared" si="49"/>
        <v>89592054242.034271</v>
      </c>
      <c r="AM95" s="1004">
        <f t="shared" si="49"/>
        <v>96077148140.504181</v>
      </c>
      <c r="AN95" s="1004">
        <f t="shared" si="49"/>
        <v>101728766537.22932</v>
      </c>
      <c r="AO95" s="1004">
        <f t="shared" si="49"/>
        <v>102396489774.05833</v>
      </c>
      <c r="AP95" s="1004">
        <f t="shared" si="49"/>
        <v>104549680835.90079</v>
      </c>
      <c r="AQ95" s="1004">
        <f t="shared" si="49"/>
        <v>106314467730.70406</v>
      </c>
      <c r="AR95" s="1004">
        <f t="shared" si="49"/>
        <v>110766503787.66599</v>
      </c>
      <c r="AS95" s="1004">
        <f t="shared" si="49"/>
        <v>117033135033.7778</v>
      </c>
      <c r="AT95" s="1004">
        <f t="shared" si="49"/>
        <v>120551325682.08556</v>
      </c>
      <c r="AU95" s="1004">
        <f t="shared" si="49"/>
        <v>122875434226.58401</v>
      </c>
      <c r="AV95" s="1004">
        <f t="shared" si="49"/>
        <v>126540599316.14352</v>
      </c>
      <c r="AW95" s="1004">
        <f t="shared" si="49"/>
        <v>130932155156.3784</v>
      </c>
      <c r="AX95" s="1004">
        <f t="shared" si="49"/>
        <v>135565104119.11955</v>
      </c>
      <c r="AY95" s="1004">
        <f t="shared" si="49"/>
        <v>143439010661.76947</v>
      </c>
      <c r="AZ95" s="1004">
        <f t="shared" si="49"/>
        <v>150778087640.66998</v>
      </c>
      <c r="BA95" s="1004">
        <f t="shared" si="49"/>
        <v>153035874837.20767</v>
      </c>
      <c r="BB95" s="1004">
        <f t="shared" si="49"/>
        <v>155140909959.20679</v>
      </c>
      <c r="BC95" s="1004">
        <f t="shared" si="49"/>
        <v>157939985588.35846</v>
      </c>
      <c r="BD95" s="1004">
        <f t="shared" si="49"/>
        <v>162906025385.69629</v>
      </c>
      <c r="BE95" s="1004">
        <f t="shared" si="49"/>
        <v>169699194648.59238</v>
      </c>
      <c r="BF95" s="1004">
        <f t="shared" si="49"/>
        <v>173770708829.58206</v>
      </c>
      <c r="BG95" s="1004">
        <f t="shared" si="49"/>
        <v>176368398432.76941</v>
      </c>
      <c r="BH95" s="1004">
        <f t="shared" si="49"/>
        <v>180011848249.953</v>
      </c>
      <c r="BI95" s="1004">
        <f t="shared" si="49"/>
        <v>184513068282.65686</v>
      </c>
      <c r="BJ95" s="1004">
        <f t="shared" si="49"/>
        <v>189368523674.30453</v>
      </c>
      <c r="BK95" s="1004">
        <f t="shared" si="49"/>
        <v>197284681245.76285</v>
      </c>
      <c r="BL95" s="990">
        <f t="shared" si="45"/>
        <v>5106517281089.7852</v>
      </c>
    </row>
    <row r="96" spans="1:64" ht="15.6" x14ac:dyDescent="0.3">
      <c r="A96" s="841"/>
      <c r="B96" s="775"/>
      <c r="C96" s="1249"/>
      <c r="D96" s="849"/>
      <c r="E96" s="849"/>
      <c r="F96" s="849"/>
      <c r="G96" s="849"/>
      <c r="H96" s="849"/>
      <c r="I96" s="849"/>
      <c r="J96" s="849"/>
      <c r="K96" s="849"/>
      <c r="L96" s="849"/>
      <c r="M96" s="849"/>
      <c r="N96" s="849"/>
      <c r="O96" s="849"/>
      <c r="P96" s="849"/>
      <c r="Q96" s="849"/>
      <c r="R96" s="849"/>
      <c r="S96" s="849"/>
      <c r="T96" s="849"/>
      <c r="U96" s="849"/>
      <c r="V96" s="849"/>
      <c r="W96" s="849"/>
      <c r="X96" s="849"/>
      <c r="Y96" s="849"/>
      <c r="Z96" s="849"/>
      <c r="AA96" s="849"/>
      <c r="AB96" s="849"/>
      <c r="AC96" s="849"/>
      <c r="AD96" s="849"/>
      <c r="AE96" s="849"/>
      <c r="AF96" s="849"/>
      <c r="AG96" s="849"/>
      <c r="AH96" s="849"/>
      <c r="AI96" s="849"/>
      <c r="AJ96" s="849"/>
      <c r="AK96" s="849"/>
      <c r="AL96" s="849"/>
      <c r="AM96" s="849"/>
      <c r="AN96" s="849"/>
      <c r="AO96" s="849"/>
      <c r="AP96" s="849"/>
      <c r="AQ96" s="849"/>
      <c r="AR96" s="849"/>
      <c r="AS96" s="849"/>
      <c r="AT96" s="849"/>
      <c r="AU96" s="849"/>
      <c r="AV96" s="849"/>
      <c r="AW96" s="849"/>
      <c r="AX96" s="849"/>
      <c r="AY96" s="849"/>
      <c r="AZ96" s="849"/>
      <c r="BA96" s="849"/>
      <c r="BB96" s="849"/>
      <c r="BC96" s="849"/>
      <c r="BD96" s="849"/>
      <c r="BE96" s="849"/>
      <c r="BF96" s="849"/>
      <c r="BG96" s="849"/>
      <c r="BH96" s="849"/>
      <c r="BI96" s="849"/>
      <c r="BJ96" s="849"/>
      <c r="BK96" s="849"/>
      <c r="BL96" s="991"/>
    </row>
    <row r="97" spans="1:64" ht="15.6" x14ac:dyDescent="0.3">
      <c r="A97" s="825" t="s">
        <v>574</v>
      </c>
      <c r="C97" s="721">
        <f>+C99+C107+C114+C116+C141+C143+C145+C147+C149</f>
        <v>2143304895.3675094</v>
      </c>
      <c r="D97" s="1">
        <f>+D99+D107+D116+D141+D143+D145+D147+D149</f>
        <v>2572708890.6464872</v>
      </c>
      <c r="E97" s="1">
        <f t="shared" ref="E97:BK97" si="50">+E99+E107+E116+E141+E143+E145+E147+E149</f>
        <v>2795518363.2756572</v>
      </c>
      <c r="F97" s="1">
        <f t="shared" si="50"/>
        <v>2999258753.9120712</v>
      </c>
      <c r="G97" s="1">
        <f t="shared" si="50"/>
        <v>3690211684.7645292</v>
      </c>
      <c r="H97" s="1">
        <f t="shared" si="50"/>
        <v>4888382684.5450621</v>
      </c>
      <c r="I97" s="1">
        <f t="shared" si="50"/>
        <v>6466352650.8148184</v>
      </c>
      <c r="J97" s="1">
        <f t="shared" si="50"/>
        <v>6326427036.156477</v>
      </c>
      <c r="K97" s="1">
        <f t="shared" si="50"/>
        <v>6554622997.284339</v>
      </c>
      <c r="L97" s="1">
        <f t="shared" si="50"/>
        <v>7304161542.7048311</v>
      </c>
      <c r="M97" s="1">
        <f t="shared" si="50"/>
        <v>8714608270.7411346</v>
      </c>
      <c r="N97" s="1">
        <f t="shared" si="50"/>
        <v>9484659665.4880867</v>
      </c>
      <c r="O97" s="1">
        <f t="shared" si="50"/>
        <v>10431766742.629929</v>
      </c>
      <c r="P97" s="1">
        <f t="shared" si="50"/>
        <v>10265659961.336843</v>
      </c>
      <c r="Q97" s="1">
        <f t="shared" si="50"/>
        <v>8374489701.7031565</v>
      </c>
      <c r="R97" s="1">
        <f t="shared" si="50"/>
        <v>7321149490.5824232</v>
      </c>
      <c r="S97" s="1">
        <f t="shared" si="50"/>
        <v>8364592802.3851719</v>
      </c>
      <c r="T97" s="1">
        <f t="shared" si="50"/>
        <v>9848135702.1096268</v>
      </c>
      <c r="U97" s="1">
        <f t="shared" si="50"/>
        <v>11214228226.858578</v>
      </c>
      <c r="V97" s="1">
        <f t="shared" si="50"/>
        <v>9849129233.2366028</v>
      </c>
      <c r="W97" s="1">
        <f t="shared" si="50"/>
        <v>10171265888.579821</v>
      </c>
      <c r="X97" s="1">
        <f t="shared" si="50"/>
        <v>9805517691.903223</v>
      </c>
      <c r="Y97" s="1">
        <f t="shared" si="50"/>
        <v>11470485544.388615</v>
      </c>
      <c r="Z97" s="1">
        <f t="shared" si="50"/>
        <v>12308750864.474638</v>
      </c>
      <c r="AA97" s="1">
        <f t="shared" si="50"/>
        <v>13383383194.330734</v>
      </c>
      <c r="AB97" s="1">
        <f t="shared" si="50"/>
        <v>12576532732.632181</v>
      </c>
      <c r="AC97" s="1">
        <f t="shared" si="50"/>
        <v>10484595972.049261</v>
      </c>
      <c r="AD97" s="1">
        <f t="shared" si="50"/>
        <v>8959046282.1545467</v>
      </c>
      <c r="AE97" s="1">
        <f t="shared" si="50"/>
        <v>10004425088.368469</v>
      </c>
      <c r="AF97" s="1">
        <f t="shared" si="50"/>
        <v>11064459542.584227</v>
      </c>
      <c r="AG97" s="1">
        <f t="shared" si="50"/>
        <v>12034815227.403673</v>
      </c>
      <c r="AH97" s="1">
        <f t="shared" si="50"/>
        <v>10524440295.632954</v>
      </c>
      <c r="AI97" s="1">
        <f t="shared" si="50"/>
        <v>11442478986.614824</v>
      </c>
      <c r="AJ97" s="1">
        <f t="shared" si="50"/>
        <v>10299364726.142889</v>
      </c>
      <c r="AK97" s="1">
        <f t="shared" si="50"/>
        <v>11704995646.825666</v>
      </c>
      <c r="AL97" s="1">
        <f t="shared" si="50"/>
        <v>12362558592.110373</v>
      </c>
      <c r="AM97" s="1">
        <f t="shared" si="50"/>
        <v>12983618469.895588</v>
      </c>
      <c r="AN97" s="1">
        <f t="shared" si="50"/>
        <v>12691584505.634356</v>
      </c>
      <c r="AO97" s="1">
        <f t="shared" si="50"/>
        <v>10676585211.647005</v>
      </c>
      <c r="AP97" s="1">
        <f t="shared" si="50"/>
        <v>9003867795.2049618</v>
      </c>
      <c r="AQ97" s="1">
        <f t="shared" si="50"/>
        <v>9911061013.7007389</v>
      </c>
      <c r="AR97" s="1">
        <f t="shared" si="50"/>
        <v>11653817148.033478</v>
      </c>
      <c r="AS97" s="1">
        <f t="shared" si="50"/>
        <v>13688452350.766216</v>
      </c>
      <c r="AT97" s="1">
        <f t="shared" si="50"/>
        <v>11842649715.337292</v>
      </c>
      <c r="AU97" s="1">
        <f t="shared" si="50"/>
        <v>12687999070.647938</v>
      </c>
      <c r="AV97" s="1">
        <f t="shared" si="50"/>
        <v>12247245051.820744</v>
      </c>
      <c r="AW97" s="1">
        <f t="shared" si="50"/>
        <v>14217451119.464113</v>
      </c>
      <c r="AX97" s="1">
        <f t="shared" si="50"/>
        <v>15345657220.813412</v>
      </c>
      <c r="AY97" s="1">
        <f t="shared" si="50"/>
        <v>17076088973.968788</v>
      </c>
      <c r="AZ97" s="1">
        <f t="shared" si="50"/>
        <v>16354749600.594879</v>
      </c>
      <c r="BA97" s="1">
        <f t="shared" si="50"/>
        <v>13355946002.972582</v>
      </c>
      <c r="BB97" s="1">
        <f t="shared" si="50"/>
        <v>11776039196.49552</v>
      </c>
      <c r="BC97" s="1">
        <f t="shared" si="50"/>
        <v>12993805331.363468</v>
      </c>
      <c r="BD97" s="1">
        <f t="shared" si="50"/>
        <v>14689116629.741711</v>
      </c>
      <c r="BE97" s="1">
        <f t="shared" si="50"/>
        <v>16360194835.931328</v>
      </c>
      <c r="BF97" s="1">
        <f t="shared" si="50"/>
        <v>14321882779.702568</v>
      </c>
      <c r="BG97" s="1">
        <f t="shared" si="50"/>
        <v>15233719497.513958</v>
      </c>
      <c r="BH97" s="1">
        <f t="shared" si="50"/>
        <v>14089673076.155657</v>
      </c>
      <c r="BI97" s="1">
        <f t="shared" si="50"/>
        <v>15905142734.054367</v>
      </c>
      <c r="BJ97" s="1">
        <f t="shared" si="50"/>
        <v>17174311222.771538</v>
      </c>
      <c r="BK97" s="1">
        <f t="shared" si="50"/>
        <v>18066321554.490368</v>
      </c>
      <c r="BL97" s="990">
        <f t="shared" si="45"/>
        <v>662553465681.46191</v>
      </c>
    </row>
    <row r="98" spans="1:64" ht="16.2" thickBot="1" x14ac:dyDescent="0.35">
      <c r="A98" s="825"/>
      <c r="C98" s="72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990"/>
    </row>
    <row r="99" spans="1:64" ht="16.2" thickBot="1" x14ac:dyDescent="0.35">
      <c r="A99" s="404" t="s">
        <v>575</v>
      </c>
      <c r="C99" s="717">
        <f>+C100+C101+C102+C103+C104+C105</f>
        <v>1169749695.3675094</v>
      </c>
      <c r="D99" s="993">
        <f>+D100+D101+D102+D103+D104+D105</f>
        <v>868663945.22435856</v>
      </c>
      <c r="E99" s="993">
        <f t="shared" ref="E99:BK99" si="51">+E100+E101+E102+E103+E104+E105</f>
        <v>1135177758.1190939</v>
      </c>
      <c r="F99" s="993">
        <f t="shared" si="51"/>
        <v>1348494784.2868438</v>
      </c>
      <c r="G99" s="993">
        <f t="shared" si="51"/>
        <v>1963255561.5123866</v>
      </c>
      <c r="H99" s="993">
        <f t="shared" si="51"/>
        <v>2540593632.3618851</v>
      </c>
      <c r="I99" s="993">
        <f t="shared" si="51"/>
        <v>3544250478.0924935</v>
      </c>
      <c r="J99" s="993">
        <f t="shared" si="51"/>
        <v>4009568127.5569582</v>
      </c>
      <c r="K99" s="993">
        <f t="shared" si="51"/>
        <v>4720117378.1218052</v>
      </c>
      <c r="L99" s="993">
        <f t="shared" si="51"/>
        <v>5155817836.7271986</v>
      </c>
      <c r="M99" s="993">
        <f t="shared" si="51"/>
        <v>6105036653.1519432</v>
      </c>
      <c r="N99" s="993">
        <f t="shared" si="51"/>
        <v>6676550755.3123827</v>
      </c>
      <c r="O99" s="993">
        <f t="shared" si="51"/>
        <v>7176898021.7403975</v>
      </c>
      <c r="P99" s="993">
        <f t="shared" si="51"/>
        <v>7526688765.8551264</v>
      </c>
      <c r="Q99" s="993">
        <f t="shared" si="51"/>
        <v>6855604776.2746305</v>
      </c>
      <c r="R99" s="993">
        <f t="shared" si="51"/>
        <v>5890994062.9035416</v>
      </c>
      <c r="S99" s="993">
        <f t="shared" si="51"/>
        <v>6682234164.8475513</v>
      </c>
      <c r="T99" s="993">
        <f t="shared" si="51"/>
        <v>7587772781.040307</v>
      </c>
      <c r="U99" s="993">
        <f t="shared" si="51"/>
        <v>8737143376.8529434</v>
      </c>
      <c r="V99" s="993">
        <f t="shared" si="51"/>
        <v>7646986699.9291725</v>
      </c>
      <c r="W99" s="993">
        <f t="shared" si="51"/>
        <v>8032999914.050292</v>
      </c>
      <c r="X99" s="993">
        <f t="shared" si="51"/>
        <v>7352447506.5888033</v>
      </c>
      <c r="Y99" s="993">
        <f t="shared" si="51"/>
        <v>8683228250.0814857</v>
      </c>
      <c r="Z99" s="993">
        <f t="shared" si="51"/>
        <v>9205827252.203598</v>
      </c>
      <c r="AA99" s="993">
        <f t="shared" si="51"/>
        <v>9902013677.0963364</v>
      </c>
      <c r="AB99" s="993">
        <f t="shared" si="51"/>
        <v>9754976393.665554</v>
      </c>
      <c r="AC99" s="993">
        <f t="shared" si="51"/>
        <v>8672805780.3400764</v>
      </c>
      <c r="AD99" s="993">
        <f t="shared" si="51"/>
        <v>7261815603.2894192</v>
      </c>
      <c r="AE99" s="993">
        <f t="shared" si="51"/>
        <v>8223504125.57306</v>
      </c>
      <c r="AF99" s="993">
        <f t="shared" si="51"/>
        <v>8822865444.6237869</v>
      </c>
      <c r="AG99" s="993">
        <f t="shared" si="51"/>
        <v>9561335437.3938923</v>
      </c>
      <c r="AH99" s="993">
        <f t="shared" si="51"/>
        <v>8194536954.5296173</v>
      </c>
      <c r="AI99" s="993">
        <f t="shared" si="51"/>
        <v>9081352927.6162281</v>
      </c>
      <c r="AJ99" s="993">
        <f t="shared" si="51"/>
        <v>7781607490.0393963</v>
      </c>
      <c r="AK99" s="993">
        <f t="shared" si="51"/>
        <v>8905707029.8055725</v>
      </c>
      <c r="AL99" s="993">
        <f t="shared" si="51"/>
        <v>9339712251.8451157</v>
      </c>
      <c r="AM99" s="993">
        <f t="shared" si="51"/>
        <v>9836036299.8686981</v>
      </c>
      <c r="AN99" s="993">
        <f t="shared" si="51"/>
        <v>9871930705.6589546</v>
      </c>
      <c r="AO99" s="993">
        <f t="shared" si="51"/>
        <v>8714683506.5395489</v>
      </c>
      <c r="AP99" s="993">
        <f t="shared" si="51"/>
        <v>7143569130.8036976</v>
      </c>
      <c r="AQ99" s="993">
        <f t="shared" si="51"/>
        <v>7771333980.8209867</v>
      </c>
      <c r="AR99" s="993">
        <f t="shared" si="51"/>
        <v>8662356672.046093</v>
      </c>
      <c r="AS99" s="993">
        <f t="shared" si="51"/>
        <v>10069520103.685713</v>
      </c>
      <c r="AT99" s="993">
        <f t="shared" si="51"/>
        <v>8942284356.7465515</v>
      </c>
      <c r="AU99" s="993">
        <f t="shared" si="51"/>
        <v>9997900581.0074558</v>
      </c>
      <c r="AV99" s="993">
        <f t="shared" si="51"/>
        <v>9173392516.6515961</v>
      </c>
      <c r="AW99" s="993">
        <f t="shared" si="51"/>
        <v>10601008978.80332</v>
      </c>
      <c r="AX99" s="993">
        <f t="shared" si="51"/>
        <v>11412356910.372898</v>
      </c>
      <c r="AY99" s="993">
        <f t="shared" si="51"/>
        <v>12107362437.159416</v>
      </c>
      <c r="AZ99" s="993">
        <f t="shared" si="51"/>
        <v>12657022613.123175</v>
      </c>
      <c r="BA99" s="993">
        <f t="shared" si="51"/>
        <v>11247335936.614843</v>
      </c>
      <c r="BB99" s="993">
        <f t="shared" si="51"/>
        <v>9651303064.8110294</v>
      </c>
      <c r="BC99" s="993">
        <f t="shared" si="51"/>
        <v>10741464799.738914</v>
      </c>
      <c r="BD99" s="993">
        <f t="shared" si="51"/>
        <v>11649366844.731911</v>
      </c>
      <c r="BE99" s="993">
        <f t="shared" si="51"/>
        <v>13139233531.959101</v>
      </c>
      <c r="BF99" s="993">
        <f t="shared" si="51"/>
        <v>11478318834.933363</v>
      </c>
      <c r="BG99" s="993">
        <f t="shared" si="51"/>
        <v>12475673142.977566</v>
      </c>
      <c r="BH99" s="993">
        <f t="shared" si="51"/>
        <v>10773624073.98897</v>
      </c>
      <c r="BI99" s="993">
        <f t="shared" si="51"/>
        <v>12131471620.0245</v>
      </c>
      <c r="BJ99" s="993">
        <f t="shared" si="51"/>
        <v>13129748095.657917</v>
      </c>
      <c r="BK99" s="993">
        <f t="shared" si="51"/>
        <v>13781595160.459509</v>
      </c>
      <c r="BL99" s="990">
        <f t="shared" si="45"/>
        <v>503278229193.20667</v>
      </c>
    </row>
    <row r="100" spans="1:64" ht="15.6" x14ac:dyDescent="0.3">
      <c r="A100" s="826" t="s">
        <v>576</v>
      </c>
      <c r="C100" s="721">
        <v>230000000</v>
      </c>
      <c r="D100" s="1">
        <f>+C100+Cálculos!O19+Cálculos!O96+Cálculos!O171+Cálculos!O43+Cálculos!O119+Cálculos!O194+Cálculos!O67+Cálculos!O142+Cálculos!O217-Cálculos!O716-Cálculos!O741-Cálculos!O1571</f>
        <v>188706031.35817474</v>
      </c>
      <c r="E100" s="1">
        <f>+D100+Cálculos!P19+Cálculos!P96+Cálculos!P171+Cálculos!P43+Cálculos!P119+Cálculos!P194+Cálculos!P67+Cálculos!P142+Cálculos!P217-Cálculos!P716-Cálculos!P741-Cálculos!P1571</f>
        <v>326691683.49476588</v>
      </c>
      <c r="F100" s="1">
        <f>+E100+Cálculos!Q19+Cálculos!Q96+Cálculos!Q171+Cálculos!Q43+Cálculos!Q119+Cálculos!Q194+Cálculos!Q67+Cálculos!Q142+Cálculos!Q217-Cálculos!Q716-Cálculos!Q741-Cálculos!Q1571</f>
        <v>127551991.46784931</v>
      </c>
      <c r="G100" s="1">
        <f>+F100+Cálculos!R19+Cálculos!R96+Cálculos!R171+Cálculos!R43+Cálculos!R119+Cálculos!R194+Cálculos!R67+Cálculos!R142+Cálculos!R217-Cálculos!R716-Cálculos!R741-Cálculos!R1571</f>
        <v>245222805.93743953</v>
      </c>
      <c r="H100" s="1">
        <f>+G100+Cálculos!S19+Cálculos!S96+Cálculos!S171+Cálculos!S43+Cálculos!S119+Cálculos!S194+Cálculos!S67+Cálculos!S142+Cálculos!S217-Cálculos!S716-Cálculos!S741-Cálculos!S1571</f>
        <v>134331413.7942909</v>
      </c>
      <c r="I100" s="1">
        <f>+H100+Cálculos!T19+Cálculos!T96+Cálculos!T171+Cálculos!T43+Cálculos!T119+Cálculos!T194+Cálculos!T67+Cálculos!T142+Cálculos!T217-Cálculos!T716-Cálculos!T741-Cálculos!T1571</f>
        <v>323056966.13866937</v>
      </c>
      <c r="J100" s="1">
        <f>+I100+Cálculos!U19+Cálculos!U96+Cálculos!U171+Cálculos!U43+Cálculos!U119+Cálculos!U194+Cálculos!U67+Cálculos!U142+Cálculos!U217-Cálculos!U716-Cálculos!U741-Cálculos!U1571</f>
        <v>220472286.44498754</v>
      </c>
      <c r="K100" s="1">
        <f>+J100+Cálculos!V19+Cálculos!V96+Cálculos!V171+Cálculos!V43+Cálculos!V119+Cálculos!V194+Cálculos!V67+Cálculos!V142+Cálculos!V217-Cálculos!V716-Cálculos!V741-Cálculos!V1571</f>
        <v>376112713.00693291</v>
      </c>
      <c r="L100" s="1">
        <f>+K100+Cálculos!W19+Cálculos!W96+Cálculos!W171+Cálculos!W43+Cálculos!W119+Cálculos!W194+Cálculos!W67+Cálculos!W142+Cálculos!W217-Cálculos!W716-Cálculos!W741-Cálculos!W1571</f>
        <v>140664363.15847045</v>
      </c>
      <c r="M100" s="1">
        <f>+L100+Cálculos!X19+Cálculos!X96+Cálculos!X171+Cálculos!X43+Cálculos!X119+Cálculos!X194+Cálculos!X67+Cálculos!X142+Cálculos!X217-Cálculos!X716-Cálculos!X741-Cálculos!X1571</f>
        <v>304665932.81474668</v>
      </c>
      <c r="N100" s="1">
        <f>+M100+Cálculos!Y19+Cálculos!Y96+Cálculos!Y171+Cálculos!Y43+Cálculos!Y119+Cálculos!Y194+Cálculos!Y67+Cálculos!Y142+Cálculos!Y217-Cálculos!Y716-Cálculos!Y741-Cálculos!Y1571</f>
        <v>179096281.02246219</v>
      </c>
      <c r="O100" s="1">
        <f>+N100+Cálculos!Z19+Cálculos!Z96+Cálculos!Z171+Cálculos!Z43+Cálculos!Z119+Cálculos!Z194+Cálculos!Z67+Cálculos!Z142+Cálculos!Z217-Cálculos!Z716-Cálculos!Z741-Cálculos!Z1571</f>
        <v>472255563.68583035</v>
      </c>
      <c r="P100" s="1">
        <f>+O100+Cálculos!AA19+Cálculos!AA96+Cálculos!AA171+Cálculos!AA43+Cálculos!AA119+Cálculos!AA194+Cálculos!AA67+Cálculos!AA142+Cálculos!AA217-Cálculos!AA716-Cálculos!AA741-Cálculos!AA1571</f>
        <v>211232071.84594482</v>
      </c>
      <c r="Q100" s="1">
        <f>+P100+Cálculos!AB19+Cálculos!AB96+Cálculos!AB171+Cálculos!AB43+Cálculos!AB119+Cálculos!AB194+Cálculos!AB67+Cálculos!AB142+Cálculos!AB217-Cálculos!AB716-Cálculos!AB741-Cálculos!AB1571</f>
        <v>369306002.29258972</v>
      </c>
      <c r="R100" s="1">
        <f>+Q100+Cálculos!AC19+Cálculos!AC96+Cálculos!AC171+Cálculos!AC43+Cálculos!AC119+Cálculos!AC194+Cálculos!AC67+Cálculos!AC142+Cálculos!AC217-Cálculos!AC716-Cálculos!AC741-Cálculos!AC1571</f>
        <v>142018986.31917983</v>
      </c>
      <c r="S100" s="1">
        <f>+R100+Cálculos!AD19+Cálculos!AD96+Cálculos!AD171+Cálculos!AD43+Cálculos!AD119+Cálculos!AD194+Cálculos!AD67+Cálculos!AD142+Cálculos!AD217-Cálculos!AD716-Cálculos!AD741-Cálculos!AD1571</f>
        <v>267209233.70518216</v>
      </c>
      <c r="T100" s="1">
        <f>+S100+Cálculos!AE19+Cálculos!AE96+Cálculos!AE171+Cálculos!AE43+Cálculos!AE119+Cálculos!AE194+Cálculos!AE67+Cálculos!AE142+Cálculos!AE217-Cálculos!AE716-Cálculos!AE741-Cálculos!AE1571</f>
        <v>139690494.35662258</v>
      </c>
      <c r="U100" s="1">
        <f>+T100+Cálculos!AF19+Cálculos!AF96+Cálculos!AF171+Cálculos!AF43+Cálculos!AF119+Cálculos!AF194+Cálculos!AF67+Cálculos!AF142+Cálculos!AF217-Cálculos!AF716-Cálculos!AF741-Cálculos!AF1571</f>
        <v>357396989.62486905</v>
      </c>
      <c r="V100" s="1">
        <f>+U100+Cálculos!AG19+Cálculos!AG96+Cálculos!AG171+Cálculos!AG43+Cálculos!AG119+Cálculos!AG194+Cálculos!AG67+Cálculos!AG142+Cálculos!AG217-Cálculos!AG716-Cálculos!AG741-Cálculos!AG1571</f>
        <v>235379831.53809619</v>
      </c>
      <c r="W100" s="1">
        <f>+V100+Cálculos!AH19+Cálculos!AH96+Cálculos!AH171+Cálculos!AH43+Cálculos!AH119+Cálculos!AH194+Cálculos!AH67+Cálculos!AH142+Cálculos!AH217-Cálculos!AH716-Cálculos!AH741-Cálculos!AH1571</f>
        <v>397400618.23560143</v>
      </c>
      <c r="X100" s="1">
        <f>+W100+Cálculos!AI19+Cálculos!AI96+Cálculos!AI171+Cálculos!AI43+Cálculos!AI119+Cálculos!AI194+Cálculos!AI67+Cálculos!AI142+Cálculos!AI217-Cálculos!AI716-Cálculos!AI741-Cálculos!AI1571</f>
        <v>148567818.88318074</v>
      </c>
      <c r="Y100" s="1">
        <f>+X100+Cálculos!AJ19+Cálculos!AJ96+Cálculos!AJ171+Cálculos!AJ43+Cálculos!AJ119+Cálculos!AJ194+Cálculos!AJ67+Cálculos!AJ142+Cálculos!AJ217-Cálculos!AJ716-Cálculos!AJ741-Cálculos!AJ1571</f>
        <v>318496560.2568748</v>
      </c>
      <c r="Z100" s="1">
        <f>+Y100+Cálculos!AK19+Cálculos!AK96+Cálculos!AK171+Cálculos!AK43+Cálculos!AK119+Cálculos!AK194+Cálculos!AK67+Cálculos!AK142+Cálculos!AK217-Cálculos!AK716-Cálculos!AK741-Cálculos!AK1571</f>
        <v>190514921.61058694</v>
      </c>
      <c r="AA100" s="1">
        <f>+Z100+Cálculos!AL19+Cálculos!AL96+Cálculos!AL171+Cálculos!AL43+Cálculos!AL119+Cálculos!AL194+Cálculos!AL67+Cálculos!AL142+Cálculos!AL217-Cálculos!AL716-Cálculos!AL741-Cálculos!AL1571</f>
        <v>457022790.93145853</v>
      </c>
      <c r="AB100" s="1">
        <f>+AA100+Cálculos!AM19+Cálculos!AM96+Cálculos!AM171+Cálculos!AM43+Cálculos!AM119+Cálculos!AM194+Cálculos!AM67+Cálculos!AM142+Cálculos!AM217-Cálculos!AM716-Cálculos!AM741-Cálculos!AM1571</f>
        <v>244213679.90772027</v>
      </c>
      <c r="AC100" s="1">
        <f>+AB100+Cálculos!AN19+Cálculos!AN96+Cálculos!AN171+Cálculos!AN43+Cálculos!AN119+Cálculos!AN194+Cálculos!AN67+Cálculos!AN142+Cálculos!AN217-Cálculos!AN716-Cálculos!AN741-Cálculos!AN1571</f>
        <v>428165611.57762313</v>
      </c>
      <c r="AD100" s="1">
        <f>+AC100+Cálculos!AO19+Cálculos!AO96+Cálculos!AO171+Cálculos!AO43+Cálculos!AO119+Cálculos!AO194+Cálculos!AO67+Cálculos!AO142+Cálculos!AO217-Cálculos!AO716-Cálculos!AO741-Cálculos!AO1571</f>
        <v>173162808.36403239</v>
      </c>
      <c r="AE100" s="1">
        <f>+AD100+Cálculos!AP19+Cálculos!AP96+Cálculos!AP171+Cálculos!AP43+Cálculos!AP119+Cálculos!AP194+Cálculos!AP67+Cálculos!AP142+Cálculos!AP217-Cálculos!AP716-Cálculos!AP741-Cálculos!AP1571</f>
        <v>313690951.2788322</v>
      </c>
      <c r="AF100" s="1">
        <f>+AE100+Cálculos!AQ19+Cálculos!AQ96+Cálculos!AQ171+Cálculos!AQ43+Cálculos!AQ119+Cálculos!AQ194+Cálculos!AQ67+Cálculos!AQ142+Cálculos!AQ217-Cálculos!AQ716-Cálculos!AQ741-Cálculos!AQ1571</f>
        <v>161313671.5211423</v>
      </c>
      <c r="AG100" s="1">
        <f>+AF100+Cálculos!AR19+Cálculos!AR96+Cálculos!AR171+Cálculos!AR43+Cálculos!AR119+Cálculos!AR194+Cálculos!AR67+Cálculos!AR142+Cálculos!AR217-Cálculos!AR716-Cálculos!AR741-Cálculos!AR1571</f>
        <v>391147995.59008586</v>
      </c>
      <c r="AH100" s="1">
        <f>+AG100+Cálculos!AS19+Cálculos!AS96+Cálculos!AS171+Cálculos!AS43+Cálculos!AS119+Cálculos!AS194+Cálculos!AS67+Cálculos!AS142+Cálculos!AS217-Cálculos!AS716-Cálculos!AS741-Cálculos!AS1571</f>
        <v>271314841.09848046</v>
      </c>
      <c r="AI100" s="1">
        <f>+AH100+Cálculos!AT19+Cálculos!AT96+Cálculos!AT171+Cálculos!AT43+Cálculos!AT119+Cálculos!AT194+Cálculos!AT67+Cálculos!AT142+Cálculos!AT217-Cálculos!AT716-Cálculos!AT741-Cálculos!AT1571</f>
        <v>458337952.59499365</v>
      </c>
      <c r="AJ100" s="1">
        <f>+AI100+Cálculos!AU19+Cálculos!AU96+Cálculos!AU171+Cálculos!AU43+Cálculos!AU119+Cálculos!AU194+Cálculos!AU67+Cálculos!AU142+Cálculos!AU217-Cálculos!AU716-Cálculos!AU741-Cálculos!AU1571</f>
        <v>177043706.8856712</v>
      </c>
      <c r="AK100" s="1">
        <f>+AJ100+Cálculos!AV19+Cálculos!AV96+Cálculos!AV171+Cálculos!AV43+Cálculos!AV119+Cálculos!AV194+Cálculos!AV67+Cálculos!AV142+Cálculos!AV217-Cálculos!AV716-Cálculos!AV741-Cálculos!AV1571</f>
        <v>376960920.8207984</v>
      </c>
      <c r="AL100" s="1">
        <f>+AK100+Cálculos!AW19+Cálculos!AW96+Cálculos!AW171+Cálculos!AW43+Cálculos!AW119+Cálculos!AW194+Cálculos!AW67+Cálculos!AW142+Cálculos!AW217-Cálculos!AW716-Cálculos!AW741-Cálculos!AW1571</f>
        <v>230400268.05914903</v>
      </c>
      <c r="AM100" s="1">
        <f>+AL100+Cálculos!AX19+Cálculos!AX96+Cálculos!AX171+Cálculos!AX43+Cálculos!AX119+Cálculos!AX194+Cálculos!AX67+Cálculos!AX142+Cálculos!AX217-Cálculos!AX716-Cálculos!AX741-Cálculos!AX1571</f>
        <v>541457352.25887454</v>
      </c>
      <c r="AN100" s="1">
        <f>+AM100+Cálculos!AY19+Cálculos!AY96+Cálculos!AY171+Cálculos!AY43+Cálculos!AY119+Cálculos!AY194+Cálculos!AY67+Cálculos!AY142+Cálculos!AY217-Cálculos!AY716-Cálculos!AY741-Cálculos!AY1571</f>
        <v>257644850.52603376</v>
      </c>
      <c r="AO100" s="1">
        <f>+AN100+Cálculos!AZ19+Cálculos!AZ96+Cálculos!AZ171+Cálculos!AZ43+Cálculos!AZ119+Cálculos!AZ194+Cálculos!AZ67+Cálculos!AZ142+Cálculos!AZ217-Cálculos!AZ716-Cálculos!AZ741-Cálculos!AZ1571</f>
        <v>454668059.68441921</v>
      </c>
      <c r="AP100" s="1">
        <f>+AO100+Cálculos!BA19+Cálculos!BA96+Cálculos!BA171+Cálculos!BA43+Cálculos!BA119+Cálculos!BA194+Cálculos!BA67+Cálculos!BA142+Cálculos!BA217-Cálculos!BA716-Cálculos!BA741-Cálculos!BA1571</f>
        <v>189102279.89921671</v>
      </c>
      <c r="AQ100" s="1">
        <f>+AP100+Cálculos!BB19+Cálculos!BB96+Cálculos!BB171+Cálculos!BB43+Cálculos!BB119+Cálculos!BB194+Cálculos!BB67+Cálculos!BB142+Cálculos!BB217-Cálculos!BB716-Cálculos!BB741-Cálculos!BB1571</f>
        <v>349184302.04006171</v>
      </c>
      <c r="AR100" s="1">
        <f>+AQ100+Cálculos!BC19+Cálculos!BC96+Cálculos!BC171+Cálculos!BC43+Cálculos!BC119+Cálculos!BC194+Cálculos!BC67+Cálculos!BC142+Cálculos!BC217-Cálculos!BC716-Cálculos!BC741-Cálculos!BC1571</f>
        <v>198242386.6331346</v>
      </c>
      <c r="AS100" s="1">
        <f>+AR100+Cálculos!BD19+Cálculos!BD96+Cálculos!BD171+Cálculos!BD43+Cálculos!BD119+Cálculos!BD194+Cálculos!BD67+Cálculos!BD142+Cálculos!BD217-Cálculos!BD716-Cálculos!BD741-Cálculos!BD1571</f>
        <v>475423633.2531569</v>
      </c>
      <c r="AT100" s="1">
        <f>+AS100+Cálculos!BE19+Cálculos!BE96+Cálculos!BE171+Cálculos!BE43+Cálculos!BE119+Cálculos!BE194+Cálculos!BE67+Cálculos!BE142+Cálculos!BE217-Cálculos!BE716-Cálculos!BE741-Cálculos!BE1571</f>
        <v>286586492.45846194</v>
      </c>
      <c r="AU100" s="1">
        <f>+AT100+Cálculos!BF19+Cálculos!BF96+Cálculos!BF171+Cálculos!BF43+Cálculos!BF119+Cálculos!BF194+Cálculos!BF67+Cálculos!BF142+Cálculos!BF217-Cálculos!BF716-Cálculos!BF741-Cálculos!BF1571</f>
        <v>491352749.79073566</v>
      </c>
      <c r="AV100" s="1">
        <f>+AU100+Cálculos!BG19+Cálculos!BG96+Cálculos!BG171+Cálculos!BG43+Cálculos!BG119+Cálculos!BG194+Cálculos!BG67+Cálculos!BG142+Cálculos!BG217-Cálculos!BG716-Cálculos!BG741-Cálculos!BG1571</f>
        <v>203139542.52888578</v>
      </c>
      <c r="AW100" s="1">
        <f>+AV100+Cálculos!BH19+Cálculos!BH96+Cálculos!BH171+Cálculos!BH43+Cálculos!BH119+Cálculos!BH194+Cálculos!BH67+Cálculos!BH142+Cálculos!BH217-Cálculos!BH716-Cálculos!BH741-Cálculos!BH1571</f>
        <v>430506041.16194469</v>
      </c>
      <c r="AX100" s="1">
        <f>+AW100+Cálculos!BI19+Cálculos!BI96+Cálculos!BI171+Cálculos!BI43+Cálculos!BI119+Cálculos!BI194+Cálculos!BI67+Cálculos!BI142+Cálculos!BI217-Cálculos!BI716-Cálculos!BI741-Cálculos!BI1571</f>
        <v>245853882.5408687</v>
      </c>
      <c r="AY100" s="1">
        <f>+AX100+Cálculos!BJ19+Cálculos!BJ96+Cálculos!BJ171+Cálculos!BJ43+Cálculos!BJ119+Cálculos!BJ194+Cálculos!BJ67+Cálculos!BJ142+Cálculos!BJ217-Cálculos!BJ716-Cálculos!BJ741-Cálculos!BJ1571</f>
        <v>594615491.21938455</v>
      </c>
      <c r="AZ100" s="1">
        <f>+AY100+Cálculos!BK19+Cálculos!BK96+Cálculos!BK171+Cálculos!BK43+Cálculos!BK119+Cálculos!BK194+Cálculos!BK67+Cálculos!BK142+Cálculos!BK217-Cálculos!BK716-Cálculos!BK741-Cálculos!BK1571</f>
        <v>265194322.84140074</v>
      </c>
      <c r="BA100" s="1">
        <f>+AZ100+Cálculos!BL19+Cálculos!BL96+Cálculos!BL171+Cálculos!BL43+Cálculos!BL119+Cálculos!BL194+Cálculos!BL67+Cálculos!BL142+Cálculos!BL217-Cálculos!BL716-Cálculos!BL741-Cálculos!BL1571</f>
        <v>465133855.09967649</v>
      </c>
      <c r="BB100" s="1">
        <f>+BA100+Cálculos!BM19+Cálculos!BM96+Cálculos!BM171+Cálculos!BM43+Cálculos!BM119+Cálculos!BM194+Cálculos!BM67+Cálculos!BM142+Cálculos!BM217-Cálculos!BM716-Cálculos!BM741-Cálculos!BM1571</f>
        <v>192074576.00791234</v>
      </c>
      <c r="BC100" s="1">
        <f>+BB100+Cálculos!BN19+Cálculos!BN96+Cálculos!BN171+Cálculos!BN43+Cálculos!BN119+Cálculos!BN194+Cálculos!BN67+Cálculos!BN142+Cálculos!BN217-Cálculos!BN716-Cálculos!BN741-Cálculos!BN1571</f>
        <v>353191172.01036048</v>
      </c>
      <c r="BD100" s="1">
        <f>+BC100+Cálculos!BO19+Cálculos!BO96+Cálculos!BO171+Cálculos!BO43+Cálculos!BO119+Cálculos!BO194+Cálculos!BO67+Cálculos!BO142+Cálculos!BO217-Cálculos!BO716-Cálculos!BO741-Cálculos!BO1571</f>
        <v>172743643.2335307</v>
      </c>
      <c r="BE100" s="1">
        <f>+BD100+Cálculos!BP19+Cálculos!BP96+Cálculos!BP171+Cálculos!BP43+Cálculos!BP119+Cálculos!BP194+Cálculos!BP67+Cálculos!BP142+Cálculos!BP217-Cálculos!BP716-Cálculos!BP741-Cálculos!BP1571</f>
        <v>430100579.12649649</v>
      </c>
      <c r="BF100" s="1">
        <f>+BE100+Cálculos!BQ19+Cálculos!BQ96+Cálculos!BQ171+Cálculos!BQ43+Cálculos!BQ119+Cálculos!BQ194+Cálculos!BQ67+Cálculos!BQ142+Cálculos!BQ217-Cálculos!BQ716-Cálculos!BQ741-Cálculos!BQ1571</f>
        <v>294856107.19474739</v>
      </c>
      <c r="BG100" s="1">
        <f>+BF100+Cálculos!BR19+Cálculos!BR96+Cálculos!BR171+Cálculos!BR43+Cálculos!BR119+Cálculos!BR194+Cálculos!BR67+Cálculos!BR142+Cálculos!BR217-Cálculos!BR716-Cálculos!BR741-Cálculos!BR1571</f>
        <v>500834590.97223902</v>
      </c>
      <c r="BH100" s="1">
        <f>+BG100+Cálculos!BS19+Cálculos!BS96+Cálculos!BS171+Cálculos!BS43+Cálculos!BS119+Cálculos!BS194+Cálculos!BS67+Cálculos!BS142+Cálculos!BS217-Cálculos!BS716-Cálculos!BS741-Cálculos!BS1571</f>
        <v>187099269.24016327</v>
      </c>
      <c r="BI100" s="1">
        <f>+BH100+Cálculos!BT19+Cálculos!BT96+Cálculos!BT171+Cálculos!BT43+Cálculos!BT119+Cálculos!BT194+Cálculos!BT67+Cálculos!BT142+Cálculos!BT217-Cálculos!BT716-Cálculos!BT741-Cálculos!BT1571</f>
        <v>403404214.67871469</v>
      </c>
      <c r="BJ100" s="1">
        <f>+BI100+Cálculos!BU19+Cálculos!BU96+Cálculos!BU171+Cálculos!BU43+Cálculos!BU119+Cálculos!BU194+Cálculos!BU67+Cálculos!BU142+Cálculos!BU217-Cálculos!BU716-Cálculos!BU741-Cálculos!BU1571</f>
        <v>237939080.58587503</v>
      </c>
      <c r="BK100" s="1">
        <f>+BJ100+Cálculos!BV19+Cálculos!BV96+Cálculos!BV171+Cálculos!BV43+Cálculos!BV119+Cálculos!BV194+Cálculos!BV67+Cálculos!BV142+Cálculos!BV217-Cálculos!BV716-Cálculos!BV741-Cálculos!BV1571</f>
        <v>574769974.66652608</v>
      </c>
      <c r="BL100" s="990">
        <f t="shared" si="45"/>
        <v>18523935209.276161</v>
      </c>
    </row>
    <row r="101" spans="1:64" ht="15.6" x14ac:dyDescent="0.3">
      <c r="A101" s="826" t="s">
        <v>150</v>
      </c>
      <c r="C101" s="721">
        <v>35286348.119102485</v>
      </c>
      <c r="D101" s="1">
        <f>+C101+Cálculos!O21+Cálculos!O98+Cálculos!O173+Cálculos!O45+Cálculos!O121+Cálculos!O196+Cálculos!O69+Cálculos!O144+Cálculos!O219-Cálculos!O1572</f>
        <v>17800966.59999878</v>
      </c>
      <c r="E101" s="1">
        <f>+D101+Cálculos!P21+Cálculos!P98+Cálculos!P173+Cálculos!P45+Cálculos!P121+Cálculos!P196+Cálculos!P69+Cálculos!P144+Cálculos!P219-Cálculos!P1572</f>
        <v>31267314.292582549</v>
      </c>
      <c r="F101" s="1">
        <f>+E101+Cálculos!Q21+Cálculos!Q98+Cálculos!Q173+Cálculos!Q45+Cálculos!Q121+Cálculos!Q196+Cálculos!Q69+Cálculos!Q144+Cálculos!Q219-Cálculos!Q1572</f>
        <v>12998355.457131084</v>
      </c>
      <c r="G101" s="1">
        <f>+F101+Cálculos!R21+Cálculos!R98+Cálculos!R173+Cálculos!R45+Cálculos!R121+Cálculos!R196+Cálculos!R69+Cálculos!R144+Cálculos!R219-Cálculos!R1572</f>
        <v>24704366.177530758</v>
      </c>
      <c r="H101" s="1">
        <f>+G101+Cálculos!S21+Cálculos!S98+Cálculos!S173+Cálculos!S45+Cálculos!S121+Cálculos!S196+Cálculos!S69+Cálculos!S144+Cálculos!S219-Cálculos!S1572</f>
        <v>16206644.432567902</v>
      </c>
      <c r="I101" s="1">
        <f>+H101+Cálculos!T21+Cálculos!T98+Cálculos!T173+Cálculos!T45+Cálculos!T121+Cálculos!T196+Cálculos!T69+Cálculos!T144+Cálculos!T219-Cálculos!T1572</f>
        <v>38860744.915222429</v>
      </c>
      <c r="J101" s="1">
        <f>+I101+Cálculos!U21+Cálculos!U98+Cálculos!U173+Cálculos!U45+Cálculos!U121+Cálculos!U196+Cálculos!U69+Cálculos!U144+Cálculos!U219-Cálculos!U1572</f>
        <v>19842245.262639441</v>
      </c>
      <c r="K101" s="1">
        <f>+J101+Cálculos!V21+Cálculos!V98+Cálculos!V173+Cálculos!V45+Cálculos!V121+Cálculos!V196+Cálculos!V69+Cálculos!V144+Cálculos!V219-Cálculos!V1572</f>
        <v>33969953.689194821</v>
      </c>
      <c r="L101" s="1">
        <f>+K101+Cálculos!W21+Cálculos!W98+Cálculos!W173+Cálculos!W45+Cálculos!W121+Cálculos!W196+Cálculos!W69+Cálculos!W144+Cálculos!W219-Cálculos!W1572</f>
        <v>15540559.017041579</v>
      </c>
      <c r="M101" s="1">
        <f>+L101+Cálculos!X21+Cálculos!X98+Cálculos!X173+Cálculos!X45+Cálculos!X121+Cálculos!X196+Cálculos!X69+Cálculos!X144+Cálculos!X219-Cálculos!X1572</f>
        <v>33179597.529910747</v>
      </c>
      <c r="N101" s="1">
        <f>+M101+Cálculos!Y21+Cálculos!Y98+Cálculos!Y173+Cálculos!Y45+Cálculos!Y121+Cálculos!Y196+Cálculos!Y69+Cálculos!Y144+Cálculos!Y219-Cálculos!Y1572</f>
        <v>18564784.225240819</v>
      </c>
      <c r="O101" s="1">
        <f>+N101+Cálculos!Z21+Cálculos!Z98+Cálculos!Z173+Cálculos!Z45+Cálculos!Z121+Cálculos!Z196+Cálculos!Z69+Cálculos!Z144+Cálculos!Z219-Cálculos!Z1572</f>
        <v>48851688.659002319</v>
      </c>
      <c r="P101" s="1">
        <f>+O101+Cálculos!AA21+Cálculos!AA98+Cálculos!AA173+Cálculos!AA45+Cálculos!AA121+Cálculos!AA196+Cálculos!AA69+Cálculos!AA144+Cálculos!AA219-Cálculos!AA1572</f>
        <v>18423658.12250454</v>
      </c>
      <c r="Q101" s="1">
        <f>+P101+Cálculos!AB21+Cálculos!AB98+Cálculos!AB173+Cálculos!AB45+Cálculos!AB121+Cálculos!AB196+Cálculos!AB69+Cálculos!AB144+Cálculos!AB219-Cálculos!AB1572</f>
        <v>32239260.995799009</v>
      </c>
      <c r="R101" s="1">
        <f>+Q101+Cálculos!AC21+Cálculos!AC98+Cálculos!AC173+Cálculos!AC45+Cálculos!AC121+Cálculos!AC196+Cálculos!AC69+Cálculos!AC144+Cálculos!AC219-Cálculos!AC1572</f>
        <v>13322677.083695263</v>
      </c>
      <c r="S101" s="1">
        <f>+R101+Cálculos!AD21+Cálculos!AD98+Cálculos!AD173+Cálculos!AD45+Cálculos!AD121+Cálculos!AD196+Cálculos!AD69+Cálculos!AD144+Cálculos!AD219-Cálculos!AD1572</f>
        <v>25305917.266673304</v>
      </c>
      <c r="T101" s="1">
        <f>+S101+Cálculos!AE21+Cálculos!AE98+Cálculos!AE173+Cálculos!AE45+Cálculos!AE121+Cálculos!AE196+Cálculos!AE69+Cálculos!AE144+Cálculos!AE219-Cálculos!AE1572</f>
        <v>16679864.722545557</v>
      </c>
      <c r="U101" s="1">
        <f>+T101+Cálculos!AF21+Cálculos!AF98+Cálculos!AF173+Cálculos!AF45+Cálculos!AF121+Cálculos!AF196+Cálculos!AF69+Cálculos!AF144+Cálculos!AF219-Cálculos!AF1572</f>
        <v>40473819.718090378</v>
      </c>
      <c r="V101" s="1">
        <f>+U101+Cálculos!AG21+Cálculos!AG98+Cálculos!AG173+Cálculos!AG45+Cálculos!AG121+Cálculos!AG196+Cálculos!AG69+Cálculos!AG144+Cálculos!AG219-Cálculos!AG1572</f>
        <v>20519857.496158287</v>
      </c>
      <c r="W101" s="1">
        <f>+V101+Cálculos!AH21+Cálculos!AH98+Cálculos!AH173+Cálculos!AH45+Cálculos!AH121+Cálculos!AH196+Cálculos!AH69+Cálculos!AH144+Cálculos!AH219-Cálculos!AH1572</f>
        <v>34970130.037128538</v>
      </c>
      <c r="X101" s="1">
        <f>+W101+Cálculos!AI21+Cálculos!AI98+Cálculos!AI173+Cálculos!AI45+Cálculos!AI121+Cálculos!AI196+Cálculos!AI69+Cálculos!AI144+Cálculos!AI219-Cálculos!AI1572</f>
        <v>16010894.659357443</v>
      </c>
      <c r="Y101" s="1">
        <f>+X101+Cálculos!AJ21+Cálculos!AJ98+Cálculos!AJ173+Cálculos!AJ45+Cálculos!AJ121+Cálculos!AJ196+Cálculos!AJ69+Cálculos!AJ144+Cálculos!AJ219-Cálculos!AJ1572</f>
        <v>34178469.074562781</v>
      </c>
      <c r="Z101" s="1">
        <f>+Y101+Cálculos!AK21+Cálculos!AK98+Cálculos!AK173+Cálculos!AK45+Cálculos!AK121+Cálculos!AK196+Cálculos!AK69+Cálculos!AK144+Cálculos!AK219-Cálculos!AK1572</f>
        <v>19177721.510922685</v>
      </c>
      <c r="AA101" s="1">
        <f>+Z101+Cálculos!AL21+Cálculos!AL98+Cálculos!AL173+Cálculos!AL45+Cálculos!AL121+Cálculos!AL196+Cálculos!AL69+Cálculos!AL144+Cálculos!AL219-Cálculos!AL1572</f>
        <v>50767037.161995962</v>
      </c>
      <c r="AB101" s="1">
        <f>+AA101+Cálculos!AM21+Cálculos!AM98+Cálculos!AM173+Cálculos!AM45+Cálculos!AM121+Cálculos!AM196+Cálculos!AM69+Cálculos!AM144+Cálculos!AM219-Cálculos!AM1572</f>
        <v>20186339.312731028</v>
      </c>
      <c r="AC101" s="1">
        <f>+AB101+Cálculos!AN21+Cálculos!AN98+Cálculos!AN173+Cálculos!AN45+Cálculos!AN121+Cálculos!AN196+Cálculos!AN69+Cálculos!AN144+Cálculos!AN219-Cálculos!AN1572</f>
        <v>35616692.647302285</v>
      </c>
      <c r="AD101" s="1">
        <f>+AC101+Cálculos!AO21+Cálculos!AO98+Cálculos!AO173+Cálculos!AO45+Cálculos!AO121+Cálculos!AO196+Cálculos!AO69+Cálculos!AO144+Cálculos!AO219-Cálculos!AO1572</f>
        <v>14846456.95880416</v>
      </c>
      <c r="AE101" s="1">
        <f>+AD101+Cálculos!AP21+Cálculos!AP98+Cálculos!AP173+Cálculos!AP45+Cálculos!AP121+Cálculos!AP196+Cálculos!AP69+Cálculos!AP144+Cálculos!AP219-Cálculos!AP1572</f>
        <v>28310863.982935637</v>
      </c>
      <c r="AF101" s="1">
        <f>+AE101+Cálculos!AQ21+Cálculos!AQ98+Cálculos!AQ173+Cálculos!AQ45+Cálculos!AQ121+Cálculos!AQ196+Cálculos!AQ69+Cálculos!AQ144+Cálculos!AQ219-Cálculos!AQ1572</f>
        <v>18425379.859610677</v>
      </c>
      <c r="AG101" s="1">
        <f>+AF101+Cálculos!AR21+Cálculos!AR98+Cálculos!AR173+Cálculos!AR45+Cálculos!AR121+Cálculos!AR196+Cálculos!AR69+Cálculos!AR144+Cálculos!AR219-Cálculos!AR1572</f>
        <v>44020233.896702051</v>
      </c>
      <c r="AH101" s="1">
        <f>+AG101+Cálculos!AS21+Cálculos!AS98+Cálculos!AS173+Cálculos!AS45+Cálculos!AS121+Cálculos!AS196+Cálculos!AS69+Cálculos!AS144+Cálculos!AS219-Cálculos!AS1572</f>
        <v>22472689.744881548</v>
      </c>
      <c r="AI101" s="1">
        <f>+AH101+Cálculos!AT21+Cálculos!AT98+Cálculos!AT173+Cálculos!AT45+Cálculos!AT121+Cálculos!AT196+Cálculos!AT69+Cálculos!AT144+Cálculos!AT219-Cálculos!AT1572</f>
        <v>38654146.074484453</v>
      </c>
      <c r="AJ101" s="1">
        <f>+AI101+Cálculos!AU21+Cálculos!AU98+Cálculos!AU173+Cálculos!AU45+Cálculos!AU121+Cálculos!AU196+Cálculos!AU69+Cálculos!AU144+Cálculos!AU219-Cálculos!AU1572</f>
        <v>17675830.335627936</v>
      </c>
      <c r="AK101" s="1">
        <f>+AJ101+Cálculos!AV21+Cálculos!AV98+Cálculos!AV173+Cálculos!AV45+Cálculos!AV121+Cálculos!AV196+Cálculos!AV69+Cálculos!AV144+Cálculos!AV219-Cálculos!AV1572</f>
        <v>37764261.66936297</v>
      </c>
      <c r="AL101" s="1">
        <f>+AK101+Cálculos!AW21+Cálculos!AW98+Cálculos!AW173+Cálculos!AW45+Cálculos!AW121+Cálculos!AW196+Cálculos!AW69+Cálculos!AW144+Cálculos!AW219-Cálculos!AW1572</f>
        <v>21048903.742907114</v>
      </c>
      <c r="AM101" s="1">
        <f>+AL101+Cálculos!AX21+Cálculos!AX98+Cálculos!AX173+Cálculos!AX45+Cálculos!AX121+Cálculos!AX196+Cálculos!AX69+Cálculos!AX144+Cálculos!AX219-Cálculos!AX1572</f>
        <v>55202890.615846962</v>
      </c>
      <c r="AN101" s="1">
        <f>+AM101+Cálculos!AY21+Cálculos!AY98+Cálculos!AY173+Cálculos!AY45+Cálculos!AY121+Cálculos!AY196+Cálculos!AY69+Cálculos!AY144+Cálculos!AY219-Cálculos!AY1572</f>
        <v>18036253.248960786</v>
      </c>
      <c r="AO101" s="1">
        <f>+AN101+Cálculos!AZ21+Cálculos!AZ98+Cálculos!AZ173+Cálculos!AZ45+Cálculos!AZ121+Cálculos!AZ196+Cálculos!AZ69+Cálculos!AZ144+Cálculos!AZ219-Cálculos!AZ1572</f>
        <v>31570202.667626608</v>
      </c>
      <c r="AP101" s="1">
        <f>+AO101+Cálculos!BA21+Cálculos!BA98+Cálculos!BA173+Cálculos!BA45+Cálculos!BA121+Cálculos!BA196+Cálculos!BA69+Cálculos!BA144+Cálculos!BA219-Cálculos!BA1572</f>
        <v>13131716.467824437</v>
      </c>
      <c r="AQ101" s="1">
        <f>+AP101+Cálculos!BB21+Cálculos!BB98+Cálculos!BB173+Cálculos!BB45+Cálculos!BB121+Cálculos!BB196+Cálculos!BB69+Cálculos!BB144+Cálculos!BB219-Cálculos!BB1572</f>
        <v>24852047.664653026</v>
      </c>
      <c r="AR101" s="1">
        <f>+AQ101+Cálculos!BC21+Cálculos!BC98+Cálculos!BC173+Cálculos!BC45+Cálculos!BC121+Cálculos!BC196+Cálculos!BC69+Cálculos!BC144+Cálculos!BC219-Cálculos!BC1572</f>
        <v>16429595.543003544</v>
      </c>
      <c r="AS101" s="1">
        <f>+AR101+Cálculos!BD21+Cálculos!BD98+Cálculos!BD173+Cálculos!BD45+Cálculos!BD121+Cálculos!BD196+Cálculos!BD69+Cálculos!BD144+Cálculos!BD219-Cálculos!BD1572</f>
        <v>39252563.889973618</v>
      </c>
      <c r="AT101" s="1">
        <f>+AS101+Cálculos!BE21+Cálculos!BE98+Cálculos!BE173+Cálculos!BE45+Cálculos!BE121+Cálculos!BE196+Cálculos!BE69+Cálculos!BE144+Cálculos!BE219-Cálculos!BE1572</f>
        <v>20151512.207792401</v>
      </c>
      <c r="AU101" s="1">
        <f>+AT101+Cálculos!BF21+Cálculos!BF98+Cálculos!BF173+Cálculos!BF45+Cálculos!BF121+Cálculos!BF196+Cálculos!BF69+Cálculos!BF144+Cálculos!BF219-Cálculos!BF1572</f>
        <v>34389760.784344479</v>
      </c>
      <c r="AV101" s="1">
        <f>+AU101+Cálculos!BG21+Cálculos!BG98+Cálculos!BG173+Cálculos!BG45+Cálculos!BG121+Cálculos!BG196+Cálculos!BG69+Cálculos!BG144+Cálculos!BG219-Cálculos!BG1572</f>
        <v>15732957.94158572</v>
      </c>
      <c r="AW101" s="1">
        <f>+AV101+Cálculos!BH21+Cálculos!BH98+Cálculos!BH173+Cálculos!BH45+Cálculos!BH121+Cálculos!BH196+Cálculos!BH69+Cálculos!BH144+Cálculos!BH219-Cálculos!BH1572</f>
        <v>33562249.184915654</v>
      </c>
      <c r="AX101" s="1">
        <f>+AW101+Cálculos!BI21+Cálculos!BI98+Cálculos!BI173+Cálculos!BI45+Cálculos!BI121+Cálculos!BI196+Cálculos!BI69+Cálculos!BI144+Cálculos!BI219-Cálculos!BI1572</f>
        <v>18840675.824480206</v>
      </c>
      <c r="AY101" s="1">
        <f>+AX101+Cálculos!BJ21+Cálculos!BJ98+Cálculos!BJ173+Cálculos!BJ45+Cálculos!BJ121+Cálculos!BJ196+Cálculos!BJ69+Cálculos!BJ144+Cálculos!BJ219-Cálculos!BJ1572</f>
        <v>49591329.837723933</v>
      </c>
      <c r="AZ101" s="1">
        <f>+AY101+Cálculos!BK21+Cálculos!BK98+Cálculos!BK173+Cálculos!BK45+Cálculos!BK121+Cálculos!BK196+Cálculos!BK69+Cálculos!BK144+Cálculos!BK219-Cálculos!BK1572</f>
        <v>23016214.087803274</v>
      </c>
      <c r="BA101" s="1">
        <f>+AZ101+Cálculos!BL21+Cálculos!BL98+Cálculos!BL173+Cálculos!BL45+Cálculos!BL121+Cálculos!BL196+Cálculos!BL69+Cálculos!BL144+Cálculos!BL219-Cálculos!BL1572</f>
        <v>39707119.439636536</v>
      </c>
      <c r="BB101" s="1">
        <f>+BA101+Cálculos!BM21+Cálculos!BM98+Cálculos!BM173+Cálculos!BM45+Cálculos!BM121+Cálculos!BM196+Cálculos!BM69+Cálculos!BM144+Cálculos!BM219-Cálculos!BM1572</f>
        <v>16340937.118012838</v>
      </c>
      <c r="BC101" s="1">
        <f>+BB101+Cálculos!BN21+Cálculos!BN98+Cálculos!BN173+Cálculos!BN45+Cálculos!BN121+Cálculos!BN196+Cálculos!BN69+Cálculos!BN144+Cálculos!BN219-Cálculos!BN1572</f>
        <v>30615124.311868589</v>
      </c>
      <c r="BD101" s="1">
        <f>+BC101+Cálculos!BO21+Cálculos!BO98+Cálculos!BO173+Cálculos!BO45+Cálculos!BO121+Cálculos!BO196+Cálculos!BO69+Cálculos!BO144+Cálculos!BO219-Cálculos!BO1572</f>
        <v>20759682.79839804</v>
      </c>
      <c r="BE101" s="1">
        <f>+BD101+Cálculos!BP21+Cálculos!BP98+Cálculos!BP173+Cálculos!BP45+Cálculos!BP121+Cálculos!BP196+Cálculos!BP69+Cálculos!BP144+Cálculos!BP219-Cálculos!BP1572</f>
        <v>50397613.046215139</v>
      </c>
      <c r="BF101" s="1">
        <f>+BE101+Cálculos!BQ21+Cálculos!BQ98+Cálculos!BQ173+Cálculos!BQ45+Cálculos!BQ121+Cálculos!BQ196+Cálculos!BQ69+Cálculos!BQ144+Cálculos!BQ219-Cálculos!BQ1572</f>
        <v>25795634.01851584</v>
      </c>
      <c r="BG101" s="1">
        <f>+BF101+Cálculos!BR21+Cálculos!BR98+Cálculos!BR173+Cálculos!BR45+Cálculos!BR121+Cálculos!BR196+Cálculos!BR69+Cálculos!BR144+Cálculos!BR219-Cálculos!BR1572</f>
        <v>43351285.541133836</v>
      </c>
      <c r="BH101" s="1">
        <f>+BG101+Cálculos!BS21+Cálculos!BS98+Cálculos!BS173+Cálculos!BS45+Cálculos!BS121+Cálculos!BS196+Cálculos!BS69+Cálculos!BS144+Cálculos!BS219-Cálculos!BS1572</f>
        <v>19864825.813276388</v>
      </c>
      <c r="BI101" s="1">
        <f>+BH101+Cálculos!BT21+Cálculos!BT98+Cálculos!BT173+Cálculos!BT45+Cálculos!BT121+Cálculos!BT196+Cálculos!BT69+Cálculos!BT144+Cálculos!BT219-Cálculos!BT1572</f>
        <v>42291179.14589417</v>
      </c>
      <c r="BJ101" s="1">
        <f>+BI101+Cálculos!BU21+Cálculos!BU98+Cálculos!BU173+Cálculos!BU45+Cálculos!BU121+Cálculos!BU196+Cálculos!BU69+Cálculos!BU144+Cálculos!BU219-Cálculos!BU1572</f>
        <v>24031867.68068967</v>
      </c>
      <c r="BK101" s="1">
        <f>+BJ101+Cálculos!BV21+Cálculos!BV98+Cálculos!BV173+Cálculos!BV45+Cálculos!BV121+Cálculos!BV196+Cálculos!BV69+Cálculos!BV144+Cálculos!BV219-Cálculos!BV1572</f>
        <v>64028263.438225724</v>
      </c>
      <c r="BL101" s="990">
        <f t="shared" si="45"/>
        <v>1739108176.7703507</v>
      </c>
    </row>
    <row r="102" spans="1:64" ht="15.6" x14ac:dyDescent="0.3">
      <c r="A102" s="826" t="s">
        <v>577</v>
      </c>
      <c r="C102" s="721">
        <v>130500000</v>
      </c>
      <c r="D102" s="1">
        <f>+C102+Cálculos!O718+Cálculos!O743-Cálculos!O1569</f>
        <v>5060116.5159747601</v>
      </c>
      <c r="E102" s="1">
        <f>+D102+Cálculos!P718+Cálculos!P743-Cálculos!P1569</f>
        <v>6578983.8774331845</v>
      </c>
      <c r="F102" s="1">
        <f>+E102+Cálculos!Q718+Cálculos!Q743-Cálculos!Q1569</f>
        <v>10103628.175228205</v>
      </c>
      <c r="G102" s="1">
        <f>+F102+Cálculos!R718+Cálculos!R743-Cálculos!R1569</f>
        <v>7003650.1995582692</v>
      </c>
      <c r="H102" s="1">
        <f>+G102+Cálculos!S718+Cálculos!S743-Cálculos!S1569</f>
        <v>28203715.698579624</v>
      </c>
      <c r="I102" s="1">
        <f>+H102+Cálculos!T718+Cálculos!T743-Cálculos!T1569</f>
        <v>39439447.228008814</v>
      </c>
      <c r="J102" s="1">
        <f>+I102+Cálculos!U718+Cálculos!U743-Cálculos!U1569</f>
        <v>0</v>
      </c>
      <c r="K102" s="1">
        <f>+J102+Cálculos!V718+Cálculos!V743-Cálculos!V1569</f>
        <v>234391.74220422618</v>
      </c>
      <c r="L102" s="1">
        <f>+K102+Cálculos!W718+Cálculos!W743-Cálculos!W1569</f>
        <v>19899492.539334681</v>
      </c>
      <c r="M102" s="1">
        <f>+L102+Cálculos!X718+Cálculos!X743-Cálculos!X1569</f>
        <v>19501687.221611816</v>
      </c>
      <c r="N102" s="1">
        <f>+M102+Cálculos!Y718+Cálculos!Y743-Cálculos!Y1569</f>
        <v>16981749.07628493</v>
      </c>
      <c r="O102" s="1">
        <f>+N102+Cálculos!Z718+Cálculos!Z743-Cálculos!Z1569</f>
        <v>27197519.522858411</v>
      </c>
      <c r="P102" s="1">
        <f>+O102+Cálculos!AA718+Cálculos!AA743-Cálculos!AA1569</f>
        <v>0</v>
      </c>
      <c r="Q102" s="1">
        <f>+P102+Cálculos!AB718+Cálculos!AB743-Cálculos!AB1569</f>
        <v>0</v>
      </c>
      <c r="R102" s="1">
        <f>+Q102+Cálculos!AC718+Cálculos!AC743-Cálculos!AC1569</f>
        <v>11270064.052691273</v>
      </c>
      <c r="S102" s="1">
        <f>+R102+Cálculos!AD718+Cálculos!AD743-Cálculos!AD1569</f>
        <v>11189313.199583318</v>
      </c>
      <c r="T102" s="1">
        <f>+S102+Cálculos!AE718+Cálculos!AE743-Cálculos!AE1569</f>
        <v>49906238.679963171</v>
      </c>
      <c r="U102" s="1">
        <f>+T102+Cálculos!AF718+Cálculos!AF743-Cálculos!AF1569</f>
        <v>49583780.016598359</v>
      </c>
      <c r="V102" s="1">
        <f>+U102+Cálculos!AG718+Cálculos!AG743-Cálculos!AG1569</f>
        <v>538429.46296965331</v>
      </c>
      <c r="W102" s="1">
        <f>+V102+Cálculos!AH718+Cálculos!AH743-Cálculos!AH1569</f>
        <v>4039821.1303727329</v>
      </c>
      <c r="X102" s="1">
        <f>+W102+Cálculos!AI718+Cálculos!AI743-Cálculos!AI1569</f>
        <v>33827412.218984716</v>
      </c>
      <c r="Y102" s="1">
        <f>+X102+Cálculos!AJ718+Cálculos!AJ743-Cálculos!AJ1569</f>
        <v>36832550.022670917</v>
      </c>
      <c r="Z102" s="1">
        <f>+Y102+Cálculos!AK718+Cálculos!AK743-Cálculos!AK1569</f>
        <v>28824893.117215902</v>
      </c>
      <c r="AA102" s="1">
        <f>+Z102+Cálculos!AL718+Cálculos!AL743-Cálculos!AL1569</f>
        <v>90726009.21516712</v>
      </c>
      <c r="AB102" s="1">
        <f>+AA102+Cálculos!AM718+Cálculos!AM743-Cálculos!AM1569</f>
        <v>0</v>
      </c>
      <c r="AC102" s="1">
        <f>+AB102+Cálculos!AN718+Cálculos!AN743-Cálculos!AN1569</f>
        <v>0</v>
      </c>
      <c r="AD102" s="1">
        <f>+AC102+Cálculos!AO718+Cálculos!AO743-Cálculos!AO1569</f>
        <v>3409269.7109882175</v>
      </c>
      <c r="AE102" s="1">
        <f>+AD102+Cálculos!AP718+Cálculos!AP743-Cálculos!AP1569</f>
        <v>11843782.232771255</v>
      </c>
      <c r="AF102" s="1">
        <f>+AE102+Cálculos!AQ718+Cálculos!AQ743-Cálculos!AQ1569</f>
        <v>37466926.311314978</v>
      </c>
      <c r="AG102" s="1">
        <f>+AF102+Cálculos!AR718+Cálculos!AR743-Cálculos!AR1569</f>
        <v>51455388.344760418</v>
      </c>
      <c r="AH102" s="1">
        <f>+AG102+Cálculos!AS718+Cálculos!AS743-Cálculos!AS1569</f>
        <v>417528.61593978852</v>
      </c>
      <c r="AI102" s="1">
        <f>+AH102+Cálculos!AT718+Cálculos!AT743-Cálculos!AT1569</f>
        <v>3506334.1530968258</v>
      </c>
      <c r="AJ102" s="1">
        <f>+AI102+Cálculos!AU718+Cálculos!AU743-Cálculos!AU1569</f>
        <v>22029442.834589276</v>
      </c>
      <c r="AK102" s="1">
        <f>+AJ102+Cálculos!AV718+Cálculos!AV743-Cálculos!AV1569</f>
        <v>25515176.903938036</v>
      </c>
      <c r="AL102" s="1">
        <f>+AK102+Cálculos!AW718+Cálculos!AW743-Cálculos!AW1569</f>
        <v>14848063.625907436</v>
      </c>
      <c r="AM102" s="1">
        <f>+AL102+Cálculos!AX718+Cálculos!AX743-Cálculos!AX1569</f>
        <v>65074241.5852089</v>
      </c>
      <c r="AN102" s="1">
        <f>+AM102+Cálculos!AY718+Cálculos!AY743-Cálculos!AY1569</f>
        <v>0</v>
      </c>
      <c r="AO102" s="1">
        <f>+AN102+Cálculos!AZ718+Cálculos!AZ743-Cálculos!AZ1569</f>
        <v>0</v>
      </c>
      <c r="AP102" s="1">
        <f>+AO102+Cálculos!BA718+Cálculos!BA743-Cálculos!BA1569</f>
        <v>84180.191349311557</v>
      </c>
      <c r="AQ102" s="1">
        <f>+AP102+Cálculos!BB718+Cálculos!BB743-Cálculos!BB1569</f>
        <v>10386403.957175884</v>
      </c>
      <c r="AR102" s="1">
        <f>+AQ102+Cálculos!BC718+Cálculos!BC743-Cálculos!BC1569</f>
        <v>32076308.155637201</v>
      </c>
      <c r="AS102" s="1">
        <f>+AR102+Cálculos!BD718+Cálculos!BD743-Cálculos!BD1569</f>
        <v>45820596.107946612</v>
      </c>
      <c r="AT102" s="1">
        <f>+AS102+Cálculos!BE718+Cálculos!BE743-Cálculos!BE1569</f>
        <v>0</v>
      </c>
      <c r="AU102" s="1">
        <f>+AT102+Cálculos!BF718+Cálculos!BF743-Cálculos!BF1569</f>
        <v>1497847.2318446455</v>
      </c>
      <c r="AV102" s="1">
        <f>+AU102+Cálculos!BG718+Cálculos!BG743-Cálculos!BG1569</f>
        <v>19501712.014885299</v>
      </c>
      <c r="AW102" s="1">
        <f>+AV102+Cálculos!BH718+Cálculos!BH743-Cálculos!BH1569</f>
        <v>25401108.40681991</v>
      </c>
      <c r="AX102" s="1">
        <f>+AW102+Cálculos!BI718+Cálculos!BI743-Cálculos!BI1569</f>
        <v>20134405.52557648</v>
      </c>
      <c r="AY102" s="1">
        <f>+AX102+Cálculos!BJ718+Cálculos!BJ743-Cálculos!BJ1569</f>
        <v>77338687.624099448</v>
      </c>
      <c r="AZ102" s="1">
        <f>+AY102+Cálculos!BK718+Cálculos!BK743-Cálculos!BK1569</f>
        <v>0</v>
      </c>
      <c r="BA102" s="1">
        <f>+AZ102+Cálculos!BL718+Cálculos!BL743-Cálculos!BL1569</f>
        <v>0</v>
      </c>
      <c r="BB102" s="1">
        <f>+BA102+Cálculos!BM718+Cálculos!BM743-Cálculos!BM1569</f>
        <v>0</v>
      </c>
      <c r="BC102" s="1">
        <f>+BB102+Cálculos!BN718+Cálculos!BN743-Cálculos!BN1569</f>
        <v>6769057.7641270356</v>
      </c>
      <c r="BD102" s="1">
        <f>+BC102+Cálculos!BO718+Cálculos!BO743-Cálculos!BO1569</f>
        <v>32799817.464703832</v>
      </c>
      <c r="BE102" s="1">
        <f>+BD102+Cálculos!BP718+Cálculos!BP743-Cálculos!BP1569</f>
        <v>42862781.428564698</v>
      </c>
      <c r="BF102" s="1">
        <f>+BE102+Cálculos!BQ718+Cálculos!BQ743-Cálculos!BQ1569</f>
        <v>0</v>
      </c>
      <c r="BG102" s="1">
        <f>+BF102+Cálculos!BR718+Cálculos!BR743-Cálculos!BR1569</f>
        <v>1145883.2188137679</v>
      </c>
      <c r="BH102" s="1">
        <f>+BG102+Cálculos!BS718+Cálculos!BS743-Cálculos!BS1569</f>
        <v>21257729.781628776</v>
      </c>
      <c r="BI102" s="1">
        <f>+BH102+Cálculos!BT718+Cálculos!BT743-Cálculos!BT1569</f>
        <v>22247702.438430838</v>
      </c>
      <c r="BJ102" s="1">
        <f>+BI102+Cálculos!BU718+Cálculos!BU743-Cálculos!BU1569</f>
        <v>18561396.781822626</v>
      </c>
      <c r="BK102" s="1">
        <f>+BJ102+Cálculos!BV718+Cálculos!BV743-Cálculos!BV1569</f>
        <v>57551801.421974115</v>
      </c>
      <c r="BL102" s="990">
        <f t="shared" si="45"/>
        <v>1298446466.7472095</v>
      </c>
    </row>
    <row r="103" spans="1:64" ht="15.6" x14ac:dyDescent="0.3">
      <c r="A103" s="826" t="s">
        <v>829</v>
      </c>
      <c r="C103" s="721">
        <v>0</v>
      </c>
      <c r="D103" s="1">
        <f>+C103+Cálculos!O1058+Cálculos!O1315-Cálculos!O1570</f>
        <v>0</v>
      </c>
      <c r="E103" s="1">
        <f>+D103+Cálculos!P1058+Cálculos!P1315-Cálculos!P1570</f>
        <v>0</v>
      </c>
      <c r="F103" s="1">
        <f>+E103+Cálculos!Q1058+Cálculos!Q1315-Cálculos!Q1570</f>
        <v>0</v>
      </c>
      <c r="G103" s="1">
        <f>+F103+Cálculos!R1058+Cálculos!R1315-Cálculos!R1570</f>
        <v>0</v>
      </c>
      <c r="H103" s="1">
        <f>+G103+Cálculos!S1058+Cálculos!S1315-Cálculos!S1570</f>
        <v>0</v>
      </c>
      <c r="I103" s="1">
        <f>+H103+Cálculos!T1058+Cálculos!T1315-Cálculos!T1570</f>
        <v>95507.021998079988</v>
      </c>
      <c r="J103" s="1">
        <f>+I103+Cálculos!U1058+Cálculos!U1315-Cálculos!U1570</f>
        <v>0</v>
      </c>
      <c r="K103" s="1">
        <f>+J103+Cálculos!V1058+Cálculos!V1315-Cálculos!V1570</f>
        <v>0</v>
      </c>
      <c r="L103" s="1">
        <f>+K103+Cálculos!W1058+Cálculos!W1315-Cálculos!W1570</f>
        <v>0</v>
      </c>
      <c r="M103" s="1">
        <f>+L103+Cálculos!X1058+Cálculos!X1315-Cálculos!X1570</f>
        <v>0</v>
      </c>
      <c r="N103" s="1">
        <f>+M103+Cálculos!Y1058+Cálculos!Y1315-Cálculos!Y1570</f>
        <v>0</v>
      </c>
      <c r="O103" s="1">
        <f>+N103+Cálculos!Z1058+Cálculos!Z1315-Cálculos!Z1570</f>
        <v>573042.13198847987</v>
      </c>
      <c r="P103" s="1">
        <f>+O103+Cálculos!AA1058+Cálculos!AA1315-Cálculos!AA1570</f>
        <v>0</v>
      </c>
      <c r="Q103" s="1">
        <f>+P103+Cálculos!AB1058+Cálculos!AB1315-Cálculos!AB1570</f>
        <v>0</v>
      </c>
      <c r="R103" s="1">
        <f>+Q103+Cálculos!AC1058+Cálculos!AC1315-Cálculos!AC1570</f>
        <v>0</v>
      </c>
      <c r="S103" s="1">
        <f>+R103+Cálculos!AD1058+Cálculos!AD1315-Cálculos!AD1570</f>
        <v>0</v>
      </c>
      <c r="T103" s="1">
        <f>+S103+Cálculos!AE1058+Cálculos!AE1315-Cálculos!AE1570</f>
        <v>0</v>
      </c>
      <c r="U103" s="1">
        <f>+T103+Cálculos!AF1058+Cálculos!AF1315-Cálculos!AF1570</f>
        <v>73135.382450842575</v>
      </c>
      <c r="V103" s="1">
        <f>+U103+Cálculos!AG1058+Cálculos!AG1315-Cálculos!AG1570</f>
        <v>0</v>
      </c>
      <c r="W103" s="1">
        <f>+V103+Cálculos!AH1058+Cálculos!AH1315-Cálculos!AH1570</f>
        <v>0</v>
      </c>
      <c r="X103" s="1">
        <f>+W103+Cálculos!AI1058+Cálculos!AI1315-Cálculos!AI1570</f>
        <v>0</v>
      </c>
      <c r="Y103" s="1">
        <f>+X103+Cálculos!AJ1058+Cálculos!AJ1315-Cálculos!AJ1570</f>
        <v>0</v>
      </c>
      <c r="Z103" s="1">
        <f>+Y103+Cálculos!AK1058+Cálculos!AK1315-Cálculos!AK1570</f>
        <v>0</v>
      </c>
      <c r="AA103" s="1">
        <f>+Z103+Cálculos!AL1058+Cálculos!AL1315-Cálculos!AL1570</f>
        <v>590466.31787245197</v>
      </c>
      <c r="AB103" s="1">
        <f>+AA103+Cálculos!AM1058+Cálculos!AM1315-Cálculos!AM1570</f>
        <v>0</v>
      </c>
      <c r="AC103" s="1">
        <f>+AB103+Cálculos!AN1058+Cálculos!AN1315-Cálculos!AN1570</f>
        <v>0</v>
      </c>
      <c r="AD103" s="1">
        <f>+AC103+Cálculos!AO1058+Cálculos!AO1315-Cálculos!AO1570</f>
        <v>0</v>
      </c>
      <c r="AE103" s="1">
        <f>+AD103+Cálculos!AP1058+Cálculos!AP1315-Cálculos!AP1570</f>
        <v>0</v>
      </c>
      <c r="AF103" s="1">
        <f>+AE103+Cálculos!AQ1058+Cálculos!AQ1315-Cálculos!AQ1570</f>
        <v>0</v>
      </c>
      <c r="AG103" s="1">
        <f>+AF103+Cálculos!AR1058+Cálculos!AR1315-Cálculos!AR1570</f>
        <v>44808.526445425472</v>
      </c>
      <c r="AH103" s="1">
        <f>+AG103+Cálculos!AS1058+Cálculos!AS1315-Cálculos!AS1570</f>
        <v>0</v>
      </c>
      <c r="AI103" s="1">
        <f>+AH103+Cálculos!AT1058+Cálculos!AT1315-Cálculos!AT1570</f>
        <v>0</v>
      </c>
      <c r="AJ103" s="1">
        <f>+AI103+Cálculos!AU1058+Cálculos!AU1315-Cálculos!AU1570</f>
        <v>0</v>
      </c>
      <c r="AK103" s="1">
        <f>+AJ103+Cálculos!AV1058+Cálculos!AV1315-Cálculos!AV1570</f>
        <v>0</v>
      </c>
      <c r="AL103" s="1">
        <f>+AK103+Cálculos!AW1058+Cálculos!AW1315-Cálculos!AW1570</f>
        <v>0</v>
      </c>
      <c r="AM103" s="1">
        <f>+AL103+Cálculos!AX1058+Cálculos!AX1315-Cálculos!AX1570</f>
        <v>537702.31734510569</v>
      </c>
      <c r="AN103" s="1">
        <f>+AM103+Cálculos!AY1058+Cálculos!AY1315-Cálculos!AY1570</f>
        <v>0</v>
      </c>
      <c r="AO103" s="1">
        <f>+AN103+Cálculos!AZ1058+Cálculos!AZ1315-Cálculos!AZ1570</f>
        <v>0</v>
      </c>
      <c r="AP103" s="1">
        <f>+AO103+Cálculos!BA1058+Cálculos!BA1315-Cálculos!BA1570</f>
        <v>0</v>
      </c>
      <c r="AQ103" s="1">
        <f>+AP103+Cálculos!BB1058+Cálculos!BB1315-Cálculos!BB1570</f>
        <v>0</v>
      </c>
      <c r="AR103" s="1">
        <f>+AQ103+Cálculos!BC1058+Cálculos!BC1315-Cálculos!BC1570</f>
        <v>0</v>
      </c>
      <c r="AS103" s="1">
        <f>+AR103+Cálculos!BD1058+Cálculos!BD1315-Cálculos!BD1570</f>
        <v>0</v>
      </c>
      <c r="AT103" s="1">
        <f>+AS103+Cálculos!BE1058+Cálculos!BE1315-Cálculos!BE1570</f>
        <v>0</v>
      </c>
      <c r="AU103" s="1">
        <f>+AT103+Cálculos!BF1058+Cálculos!BF1315-Cálculos!BF1570</f>
        <v>0</v>
      </c>
      <c r="AV103" s="1">
        <f>+AU103+Cálculos!BG1058+Cálculos!BG1315-Cálculos!BG1570</f>
        <v>0</v>
      </c>
      <c r="AW103" s="1">
        <f>+AV103+Cálculos!BH1058+Cálculos!BH1315-Cálculos!BH1570</f>
        <v>0</v>
      </c>
      <c r="AX103" s="1">
        <f>+AW103+Cálculos!BI1058+Cálculos!BI1315-Cálculos!BI1570</f>
        <v>0</v>
      </c>
      <c r="AY103" s="1">
        <f>+AX103+Cálculos!BJ1058+Cálculos!BJ1315-Cálculos!BJ1570</f>
        <v>554777.24228636385</v>
      </c>
      <c r="AZ103" s="1">
        <f>+AY103+Cálculos!BK1058+Cálculos!BK1315-Cálculos!BK1570</f>
        <v>0</v>
      </c>
      <c r="BA103" s="1">
        <f>+AZ103+Cálculos!BL1058+Cálculos!BL1315-Cálculos!BL1570</f>
        <v>0</v>
      </c>
      <c r="BB103" s="1">
        <f>+BA103+Cálculos!BM1058+Cálculos!BM1315-Cálculos!BM1570</f>
        <v>0</v>
      </c>
      <c r="BC103" s="1">
        <f>+BB103+Cálculos!BN1058+Cálculos!BN1315-Cálculos!BN1570</f>
        <v>0</v>
      </c>
      <c r="BD103" s="1">
        <f>+BC103+Cálculos!BO1058+Cálculos!BO1315-Cálculos!BO1570</f>
        <v>0</v>
      </c>
      <c r="BE103" s="1">
        <f>+BD103+Cálculos!BP1058+Cálculos!BP1315-Cálculos!BP1570</f>
        <v>0</v>
      </c>
      <c r="BF103" s="1">
        <f>+BE103+Cálculos!BQ1058+Cálculos!BQ1315-Cálculos!BQ1570</f>
        <v>0</v>
      </c>
      <c r="BG103" s="1">
        <f>+BF103+Cálculos!BR1058+Cálculos!BR1315-Cálculos!BR1570</f>
        <v>0</v>
      </c>
      <c r="BH103" s="1">
        <f>+BG103+Cálculos!BS1058+Cálculos!BS1315-Cálculos!BS1570</f>
        <v>0</v>
      </c>
      <c r="BI103" s="1">
        <f>+BH103+Cálculos!BT1058+Cálculos!BT1315-Cálculos!BT1570</f>
        <v>0</v>
      </c>
      <c r="BJ103" s="1">
        <f>+BI103+Cálculos!BU1058+Cálculos!BU1315-Cálculos!BU1570</f>
        <v>0</v>
      </c>
      <c r="BK103" s="1">
        <f>+BJ103+Cálculos!BV1058+Cálculos!BV1315-Cálculos!BV1570</f>
        <v>341200.538494965</v>
      </c>
      <c r="BL103" s="990">
        <f t="shared" si="45"/>
        <v>2810639.4788817149</v>
      </c>
    </row>
    <row r="104" spans="1:64" ht="15.6" x14ac:dyDescent="0.3">
      <c r="A104" s="826" t="s">
        <v>578</v>
      </c>
      <c r="C104" s="721">
        <v>0</v>
      </c>
      <c r="D104" s="1">
        <f>+C104+SCI!C237-TCF!C66</f>
        <v>75024387.095332533</v>
      </c>
      <c r="E104" s="1">
        <f>+D104+SCI!D237-TCF!D66</f>
        <v>323596873.68999219</v>
      </c>
      <c r="F104" s="1">
        <f>+E104+SCI!E237-TCF!E66</f>
        <v>769691899.40291953</v>
      </c>
      <c r="G104" s="1">
        <f>+F104+SCI!F237-TCF!F66</f>
        <v>1295220393.8184559</v>
      </c>
      <c r="H104" s="1">
        <f>+G104+SCI!G237-TCF!G66</f>
        <v>1831525834.9100103</v>
      </c>
      <c r="I104" s="1">
        <f>+H104+SCI!H237-TCF!H66</f>
        <v>2398461042.416739</v>
      </c>
      <c r="J104" s="1">
        <f>+I104+SCI!I237-TCF!I66</f>
        <v>3122682868.6907907</v>
      </c>
      <c r="K104" s="1">
        <f>+J104+SCI!J237-TCF!J66</f>
        <v>3842432501.5655985</v>
      </c>
      <c r="L104" s="1">
        <f>+K104+SCI!K237-TCF!K66</f>
        <v>4470240323.7927399</v>
      </c>
      <c r="M104" s="1">
        <f>+L104+SCI!L237-TCF!L66</f>
        <v>5167940179.7259035</v>
      </c>
      <c r="N104" s="1">
        <f>+M104+SCI!M237-TCF!M66</f>
        <v>5856090886.5210247</v>
      </c>
      <c r="O104" s="1136">
        <f>+N104+SCI!N237-TCF!N66-IF(SCI!N241&gt;Cálculos!Z1579,Cálculos!Z1579,SCI!N241)</f>
        <v>5643060210.288332</v>
      </c>
      <c r="P104" s="1">
        <f>+O104+SCI!O237-TCF!O66</f>
        <v>6670112421.7745314</v>
      </c>
      <c r="Q104" s="1">
        <f>+P104+SCI!P237-TCF!P66</f>
        <v>5975356751.8056602</v>
      </c>
      <c r="R104" s="1">
        <f>+Q104+SCI!Q237-TCF!Q66</f>
        <v>5265094739.8294239</v>
      </c>
      <c r="S104" s="1">
        <f>+R104+SCI!R237-TCF!R66</f>
        <v>5960605697.97616</v>
      </c>
      <c r="T104" s="1">
        <f>+S104+SCI!S237-TCF!S66</f>
        <v>6811122732.0752811</v>
      </c>
      <c r="U104" s="1">
        <f>+T104+SCI!T237-TCF!T66</f>
        <v>7486303678.9131975</v>
      </c>
      <c r="V104" s="1">
        <f>+U104+SCI!U237-TCF!U66</f>
        <v>6693658590.6927299</v>
      </c>
      <c r="W104" s="1">
        <f>+V104+SCI!V237-TCF!V66</f>
        <v>7096009289.611969</v>
      </c>
      <c r="X104" s="1">
        <f>+W104+SCI!W237-TCF!W66</f>
        <v>6606231679.4773731</v>
      </c>
      <c r="Y104" s="1">
        <f>+X104+SCI!X237-TCF!X66</f>
        <v>7670796043.3700275</v>
      </c>
      <c r="Z104" s="1">
        <f>+Y104+SCI!Y237-TCF!Y66</f>
        <v>8314747306.6607437</v>
      </c>
      <c r="AA104" s="1136">
        <f>+Z104+SCI!Z237-TCF!Z66-IF(SCI!Z241&gt;Cálculos!AL1579,Cálculos!AL1579,SCI!Z241)</f>
        <v>8238726414.0546989</v>
      </c>
      <c r="AB104" s="1">
        <f>+AA104+SCI!AA237-TCF!AA66</f>
        <v>8817475668.4997272</v>
      </c>
      <c r="AC104" s="1">
        <f>+AB104+SCI!AB237-TCF!AB66</f>
        <v>7694145029.0956354</v>
      </c>
      <c r="AD104" s="1">
        <f>+AC104+SCI!AC237-TCF!AC66</f>
        <v>6575782041.1768656</v>
      </c>
      <c r="AE104" s="1">
        <f>+AD104+SCI!AD237-TCF!AD66</f>
        <v>7420090990.1011257</v>
      </c>
      <c r="AF104" s="1">
        <f>+AE104+SCI!AE237-TCF!AE66</f>
        <v>7991960227.133811</v>
      </c>
      <c r="AG104" s="1">
        <f>+AF104+SCI!AF237-TCF!AF66</f>
        <v>8217680037.549345</v>
      </c>
      <c r="AH104" s="1">
        <f>+AG104+SCI!AG237-TCF!AG66</f>
        <v>7151581814.8940802</v>
      </c>
      <c r="AI104" s="1">
        <f>+AH104+SCI!AH237-TCF!AH66</f>
        <v>8041598139.1779308</v>
      </c>
      <c r="AJ104" s="1">
        <f>+AI104+SCI!AI237-TCF!AI66</f>
        <v>6975799648.0871801</v>
      </c>
      <c r="AK104" s="1">
        <f>+AJ104+SCI!AJ237-TCF!AJ66</f>
        <v>7795750315.5129108</v>
      </c>
      <c r="AL104" s="1">
        <f>+AK104+SCI!AK237-TCF!AK66</f>
        <v>8372097297.701292</v>
      </c>
      <c r="AM104" s="1136">
        <f>+AL104+SCI!AL237-TCF!AL66-IF(SCI!AL241&gt;Cálculos!AX1579,Cálculos!AX1579,SCI!AL241)</f>
        <v>8034033969.2231894</v>
      </c>
      <c r="AN104" s="1">
        <f>+AM104+SCI!AM237-TCF!AM66</f>
        <v>8913239112.2409649</v>
      </c>
      <c r="AO104" s="1">
        <f>+AN104+SCI!AN237-TCF!AN66</f>
        <v>7707693422.6089401</v>
      </c>
      <c r="AP104" s="1">
        <f>+AO104+SCI!AO237-TCF!AO66</f>
        <v>6441213285.1267262</v>
      </c>
      <c r="AQ104" s="1">
        <f>+AP104+SCI!AP237-TCF!AP66</f>
        <v>6932569917.7471981</v>
      </c>
      <c r="AR104" s="1">
        <f>+AQ104+SCI!AQ237-TCF!AQ66</f>
        <v>7794225062.4571495</v>
      </c>
      <c r="AS104" s="1">
        <f>+AR104+SCI!AR237-TCF!AR66</f>
        <v>8634369904.9452724</v>
      </c>
      <c r="AT104" s="1">
        <f>+AS104+SCI!AS237-TCF!AS66</f>
        <v>7876028928.0780849</v>
      </c>
      <c r="AU104" s="1">
        <f>+AT104+SCI!AT237-TCF!AT66</f>
        <v>8925902091.345623</v>
      </c>
      <c r="AV104" s="1">
        <f>+AU104+SCI!AU237-TCF!AU66</f>
        <v>8338335673.0147324</v>
      </c>
      <c r="AW104" s="1">
        <f>+AV104+SCI!AV237-TCF!AV66</f>
        <v>9433218515.1746922</v>
      </c>
      <c r="AX104" s="1">
        <f>+AW104+SCI!AW237-TCF!AW66</f>
        <v>10416421980.518093</v>
      </c>
      <c r="AY104" s="1136">
        <f>+AX104+SCI!AX237-TCF!AX66-IF(SCI!AX241&gt;Cálculos!BJ1579,Cálculos!BJ1579,SCI!AX241)</f>
        <v>10225283868.59177</v>
      </c>
      <c r="AZ104" s="1">
        <f>+AY104+SCI!AY237-TCF!AY66</f>
        <v>11644650534.422981</v>
      </c>
      <c r="BA104" s="1">
        <f>+AZ104+SCI!AZ237-TCF!AZ66</f>
        <v>10187560479.177284</v>
      </c>
      <c r="BB104" s="1">
        <f>+BA104+SCI!BA237-TCF!BA66</f>
        <v>8910495016.1603813</v>
      </c>
      <c r="BC104" s="1">
        <f>+BB104+SCI!BB237-TCF!BB66</f>
        <v>9865925539.3081703</v>
      </c>
      <c r="BD104" s="1">
        <f>+BC104+SCI!BC237-TCF!BC66</f>
        <v>10762995753.680071</v>
      </c>
      <c r="BE104" s="1">
        <f>+BD104+SCI!BD237-TCF!BD66</f>
        <v>11692186247.416382</v>
      </c>
      <c r="BF104" s="1">
        <f>+BE104+SCI!BE237-TCF!BE66</f>
        <v>10352613067.422695</v>
      </c>
      <c r="BG104" s="1">
        <f>+BF104+SCI!BF237-TCF!BF66</f>
        <v>11349579466.420116</v>
      </c>
      <c r="BH104" s="1">
        <f>+BG104+SCI!BG237-TCF!BG66</f>
        <v>9911601313.1030502</v>
      </c>
      <c r="BI104" s="1">
        <f>+BH104+SCI!BH237-TCF!BH66</f>
        <v>10942662983.013832</v>
      </c>
      <c r="BJ104" s="1">
        <f>+BI104+SCI!BI237-TCF!BI66</f>
        <v>12095045067.477829</v>
      </c>
      <c r="BK104" s="1136">
        <f>+BJ104+SCI!BJ237-TCF!BJ66-IF(SCI!BJ241&gt;Cálculos!BV1579,Cálculos!BV1579,SCI!BJ241)</f>
        <v>11859109052.463875</v>
      </c>
      <c r="BL104" s="990">
        <f t="shared" si="45"/>
        <v>441885654208.22864</v>
      </c>
    </row>
    <row r="105" spans="1:64" ht="15.6" x14ac:dyDescent="0.3">
      <c r="A105" s="826" t="s">
        <v>579</v>
      </c>
      <c r="C105" s="721">
        <v>773963347.24840701</v>
      </c>
      <c r="D105" s="1">
        <f>+C105+Cálculos!O20+Cálculos!O97+Cálculos!O172+Cálculos!O44+Cálculos!O120+Cálculos!O195+Cálculos!O68+Cálculos!O143+Cálculos!O218-Cálculos!O1573</f>
        <v>582072443.65487778</v>
      </c>
      <c r="E105" s="1">
        <f>+D105+Cálculos!P20+Cálculos!P97+Cálculos!P172+Cálculos!P44+Cálculos!P120+Cálculos!P195+Cálculos!P68+Cálculos!P143+Cálculos!P218-Cálculos!P1573</f>
        <v>447042902.76432014</v>
      </c>
      <c r="F105" s="1">
        <f>+E105+Cálculos!Q20+Cálculos!Q97+Cálculos!Q172+Cálculos!Q44+Cálculos!Q120+Cálculos!Q195+Cálculos!Q68+Cálculos!Q143+Cálculos!Q218-Cálculos!Q1573</f>
        <v>428148909.78371555</v>
      </c>
      <c r="G105" s="1">
        <f>+F105+Cálculos!R20+Cálculos!R97+Cálculos!R172+Cálculos!R44+Cálculos!R120+Cálculos!R195+Cálculos!R68+Cálculos!R143+Cálculos!R218-Cálculos!R1573</f>
        <v>391104345.37940216</v>
      </c>
      <c r="H105" s="1">
        <f>+G105+Cálculos!S20+Cálculos!S97+Cálculos!S172+Cálculos!S44+Cálculos!S120+Cálculos!S195+Cálculos!S68+Cálculos!S143+Cálculos!S218-Cálculos!S1573</f>
        <v>530326023.52643639</v>
      </c>
      <c r="I105" s="1">
        <f>+H105+Cálculos!T20+Cálculos!T97+Cálculos!T172+Cálculos!T44+Cálculos!T120+Cálculos!T195+Cálculos!T68+Cálculos!T143+Cálculos!T218-Cálculos!T1573</f>
        <v>744336770.37185585</v>
      </c>
      <c r="J105" s="1">
        <f>+I105+Cálculos!U20+Cálculos!U97+Cálculos!U172+Cálculos!U44+Cálculos!U120+Cálculos!U195+Cálculos!U68+Cálculos!U143+Cálculos!U218-Cálculos!U1573</f>
        <v>646570727.15854061</v>
      </c>
      <c r="K105" s="1">
        <f>+J105+Cálculos!V20+Cálculos!V97+Cálculos!V172+Cálculos!V44+Cálculos!V120+Cálculos!V195+Cálculos!V68+Cálculos!V143+Cálculos!V218-Cálculos!V1573</f>
        <v>467367818.1178751</v>
      </c>
      <c r="L105" s="1">
        <f>+K105+Cálculos!W20+Cálculos!W97+Cálculos!W172+Cálculos!W44+Cálculos!W120+Cálculos!W195+Cálculos!W68+Cálculos!W143+Cálculos!W218-Cálculos!W1573</f>
        <v>509473098.21961212</v>
      </c>
      <c r="M105" s="1">
        <f>+L105+Cálculos!X20+Cálculos!X97+Cálculos!X172+Cálculos!X44+Cálculos!X120+Cálculos!X195+Cálculos!X68+Cálculos!X143+Cálculos!X218-Cálculos!X1573</f>
        <v>579749255.85977042</v>
      </c>
      <c r="N105" s="1">
        <f>+M105+Cálculos!Y20+Cálculos!Y97+Cálculos!Y172+Cálculos!Y44+Cálculos!Y120+Cálculos!Y195+Cálculos!Y68+Cálculos!Y143+Cálculos!Y218-Cálculos!Y1573</f>
        <v>605817054.46737015</v>
      </c>
      <c r="O105" s="1">
        <f>+N105+Cálculos!Z20+Cálculos!Z97+Cálculos!Z172+Cálculos!Z44+Cálculos!Z120+Cálculos!Z195+Cálculos!Z68+Cálculos!Z143+Cálculos!Z218-Cálculos!Z1573</f>
        <v>984959997.45238602</v>
      </c>
      <c r="P105" s="1">
        <f>+O105+Cálculos!AA20+Cálculos!AA97+Cálculos!AA172+Cálculos!AA44+Cálculos!AA120+Cálculos!AA195+Cálculos!AA68+Cálculos!AA143+Cálculos!AA218-Cálculos!AA1573</f>
        <v>626920614.11214519</v>
      </c>
      <c r="Q105" s="1">
        <f>+P105+Cálculos!AB20+Cálculos!AB97+Cálculos!AB172+Cálculos!AB44+Cálculos!AB120+Cálculos!AB195+Cálculos!AB68+Cálculos!AB143+Cálculos!AB218-Cálculos!AB1573</f>
        <v>478702761.18058085</v>
      </c>
      <c r="R105" s="1">
        <f>+Q105+Cálculos!AC20+Cálculos!AC97+Cálculos!AC172+Cálculos!AC44+Cálculos!AC120+Cálculos!AC195+Cálculos!AC68+Cálculos!AC143+Cálculos!AC218-Cálculos!AC1573</f>
        <v>459287595.61855167</v>
      </c>
      <c r="S105" s="1">
        <f>+R105+Cálculos!AD20+Cálculos!AD97+Cálculos!AD172+Cálculos!AD44+Cálculos!AD120+Cálculos!AD195+Cálculos!AD68+Cálculos!AD143+Cálculos!AD218-Cálculos!AD1573</f>
        <v>417924002.69995165</v>
      </c>
      <c r="T105" s="1">
        <f>+S105+Cálculos!AE20+Cálculos!AE97+Cálculos!AE172+Cálculos!AE44+Cálculos!AE120+Cálculos!AE195+Cálculos!AE68+Cálculos!AE143+Cálculos!AE218-Cálculos!AE1573</f>
        <v>570373451.20589411</v>
      </c>
      <c r="U105" s="1">
        <f>+T105+Cálculos!AF20+Cálculos!AF97+Cálculos!AF172+Cálculos!AF44+Cálculos!AF120+Cálculos!AF195+Cálculos!AF68+Cálculos!AF143+Cálculos!AF218-Cálculos!AF1573</f>
        <v>803311973.19773698</v>
      </c>
      <c r="V105" s="1">
        <f>+U105+Cálculos!AG20+Cálculos!AG97+Cálculos!AG172+Cálculos!AG44+Cálculos!AG120+Cálculos!AG195+Cálculos!AG68+Cálculos!AG143+Cálculos!AG218-Cálculos!AG1573</f>
        <v>696889990.73921835</v>
      </c>
      <c r="W105" s="1">
        <f>+V105+Cálculos!AH20+Cálculos!AH97+Cálculos!AH172+Cálculos!AH44+Cálculos!AH120+Cálculos!AH195+Cálculos!AH68+Cálculos!AH143+Cálculos!AH218-Cálculos!AH1573</f>
        <v>500580055.03521991</v>
      </c>
      <c r="X105" s="1">
        <f>+W105+Cálculos!AI20+Cálculos!AI97+Cálculos!AI172+Cálculos!AI44+Cálculos!AI120+Cálculos!AI195+Cálculos!AI68+Cálculos!AI143+Cálculos!AI218-Cálculos!AI1573</f>
        <v>547809701.34990728</v>
      </c>
      <c r="Y105" s="1">
        <f>+X105+Cálculos!AJ20+Cálculos!AJ97+Cálculos!AJ172+Cálculos!AJ44+Cálculos!AJ120+Cálculos!AJ195+Cálculos!AJ68+Cálculos!AJ143+Cálculos!AJ218-Cálculos!AJ1573</f>
        <v>622924627.3573494</v>
      </c>
      <c r="Z105" s="1">
        <f>+Y105+Cálculos!AK20+Cálculos!AK97+Cálculos!AK172+Cálculos!AK44+Cálculos!AK120+Cálculos!AK195+Cálculos!AK68+Cálculos!AK143+Cálculos!AK218-Cálculos!AK1573</f>
        <v>652562409.30412924</v>
      </c>
      <c r="AA105" s="1">
        <f>+Z105+Cálculos!AL20+Cálculos!AL97+Cálculos!AL172+Cálculos!AL44+Cálculos!AL120+Cálculos!AL195+Cálculos!AL68+Cálculos!AL143+Cálculos!AL218-Cálculos!AL1573</f>
        <v>1064180959.4151448</v>
      </c>
      <c r="AB105" s="1">
        <f>+AA105+Cálculos!AM20+Cálculos!AM97+Cálculos!AM172+Cálculos!AM44+Cálculos!AM120+Cálculos!AM195+Cálculos!AM68+Cálculos!AM143+Cálculos!AM218-Cálculos!AM1573</f>
        <v>673100705.94537532</v>
      </c>
      <c r="AC105" s="1">
        <f>+AB105+Cálculos!AN20+Cálculos!AN97+Cálculos!AN172+Cálculos!AN44+Cálculos!AN120+Cálculos!AN195+Cálculos!AN68+Cálculos!AN143+Cálculos!AN218-Cálculos!AN1573</f>
        <v>514878447.01951671</v>
      </c>
      <c r="AD105" s="1">
        <f>+AC105+Cálculos!AO20+Cálculos!AO97+Cálculos!AO172+Cálculos!AO44+Cálculos!AO120+Cálculos!AO195+Cálculos!AO68+Cálculos!AO143+Cálculos!AO218-Cálculos!AO1573</f>
        <v>494615027.07872844</v>
      </c>
      <c r="AE105" s="1">
        <f>+AD105+Cálculos!AP20+Cálculos!AP97+Cálculos!AP172+Cálculos!AP44+Cálculos!AP120+Cálculos!AP195+Cálculos!AP68+Cálculos!AP143+Cálculos!AP218-Cálculos!AP1573</f>
        <v>449567537.9773947</v>
      </c>
      <c r="AF105" s="1">
        <f>+AE105+Cálculos!AQ20+Cálculos!AQ97+Cálculos!AQ172+Cálculos!AQ44+Cálculos!AQ120+Cálculos!AQ195+Cálculos!AQ68+Cálculos!AQ143+Cálculos!AQ218-Cálculos!AQ1573</f>
        <v>613699239.79790735</v>
      </c>
      <c r="AG105" s="1">
        <f>+AF105+Cálculos!AR20+Cálculos!AR97+Cálculos!AR172+Cálculos!AR44+Cálculos!AR120+Cálculos!AR195+Cálculos!AR68+Cálculos!AR143+Cálculos!AR218-Cálculos!AR1573</f>
        <v>856986973.48655319</v>
      </c>
      <c r="AH105" s="1">
        <f>+AG105+Cálculos!AS20+Cálculos!AS97+Cálculos!AS172+Cálculos!AS44+Cálculos!AS120+Cálculos!AS195+Cálculos!AS68+Cálculos!AS143+Cálculos!AS218-Cálculos!AS1573</f>
        <v>748750080.1762352</v>
      </c>
      <c r="AI105" s="1">
        <f>+AH105+Cálculos!AT20+Cálculos!AT97+Cálculos!AT172+Cálculos!AT44+Cálculos!AT120+Cálculos!AT195+Cálculos!AT68+Cálculos!AT143+Cálculos!AT218-Cálculos!AT1573</f>
        <v>539256355.61572349</v>
      </c>
      <c r="AJ105" s="1">
        <f>+AI105+Cálculos!AU20+Cálculos!AU97+Cálculos!AU172+Cálculos!AU44+Cálculos!AU120+Cálculos!AU195+Cálculos!AU68+Cálculos!AU143+Cálculos!AU218-Cálculos!AU1573</f>
        <v>589058861.89632785</v>
      </c>
      <c r="AK105" s="1">
        <f>+AJ105+Cálculos!AV20+Cálculos!AV97+Cálculos!AV172+Cálculos!AV44+Cálculos!AV120+Cálculos!AV195+Cálculos!AV68+Cálculos!AV143+Cálculos!AV218-Cálculos!AV1573</f>
        <v>669716354.8985616</v>
      </c>
      <c r="AL105" s="1">
        <f>+AK105+Cálculos!AW20+Cálculos!AW97+Cálculos!AW172+Cálculos!AW44+Cálculos!AW120+Cálculos!AW195+Cálculos!AW68+Cálculos!AW143+Cálculos!AW218-Cálculos!AW1573</f>
        <v>701317718.71586013</v>
      </c>
      <c r="AM105" s="1">
        <f>+AL105+Cálculos!AX20+Cálculos!AX97+Cálculos!AX172+Cálculos!AX44+Cálculos!AX120+Cálculos!AX195+Cálculos!AX68+Cálculos!AX143+Cálculos!AX218-Cálculos!AX1573</f>
        <v>1139730143.8682325</v>
      </c>
      <c r="AN105" s="1">
        <f>+AM105+Cálculos!AY20+Cálculos!AY97+Cálculos!AY172+Cálculos!AY44+Cálculos!AY120+Cálculos!AY195+Cálculos!AY68+Cálculos!AY143+Cálculos!AY218-Cálculos!AY1573</f>
        <v>683010489.64299512</v>
      </c>
      <c r="AO105" s="1">
        <f>+AN105+Cálculos!AZ20+Cálculos!AZ97+Cálculos!AZ172+Cálculos!AZ44+Cálculos!AZ120+Cálculos!AZ195+Cálculos!AZ68+Cálculos!AZ143+Cálculos!AZ218-Cálculos!AZ1573</f>
        <v>520751821.57856321</v>
      </c>
      <c r="AP105" s="1">
        <f>+AO105+Cálculos!BA20+Cálculos!BA97+Cálculos!BA172+Cálculos!BA44+Cálculos!BA120+Cálculos!BA195+Cálculos!BA68+Cálculos!BA143+Cálculos!BA218-Cálculos!BA1573</f>
        <v>500037669.1185804</v>
      </c>
      <c r="AQ105" s="1">
        <f>+AP105+Cálculos!BB20+Cálculos!BB97+Cálculos!BB172+Cálculos!BB44+Cálculos!BB120+Cálculos!BB195+Cálculos!BB68+Cálculos!BB143+Cálculos!BB218-Cálculos!BB1573</f>
        <v>454341309.41189742</v>
      </c>
      <c r="AR105" s="1">
        <f>+AQ105+Cálculos!BC20+Cálculos!BC97+Cálculos!BC172+Cálculos!BC44+Cálculos!BC120+Cálculos!BC195+Cálculos!BC68+Cálculos!BC143+Cálculos!BC218-Cálculos!BC1573</f>
        <v>621383319.25716794</v>
      </c>
      <c r="AS105" s="1">
        <f>+AR105+Cálculos!BD20+Cálculos!BD97+Cálculos!BD172+Cálculos!BD44+Cálculos!BD120+Cálculos!BD195+Cálculos!BD68+Cálculos!BD143+Cálculos!BD218-Cálculos!BD1573</f>
        <v>874653405.48936224</v>
      </c>
      <c r="AT105" s="1">
        <f>+AS105+Cálculos!BE20+Cálculos!BE97+Cálculos!BE172+Cálculos!BE44+Cálculos!BE120+Cálculos!BE195+Cálculos!BE68+Cálculos!BE143+Cálculos!BE218-Cálculos!BE1573</f>
        <v>759517424.00221241</v>
      </c>
      <c r="AU105" s="1">
        <f>+AT105+Cálculos!BF20+Cálculos!BF97+Cálculos!BF172+Cálculos!BF44+Cálculos!BF120+Cálculos!BF195+Cálculos!BF68+Cálculos!BF143+Cálculos!BF218-Cálculos!BF1573</f>
        <v>544758131.85490763</v>
      </c>
      <c r="AV105" s="1">
        <f>+AU105+Cálculos!BG20+Cálculos!BG97+Cálculos!BG172+Cálculos!BG44+Cálculos!BG120+Cálculos!BG195+Cálculos!BG68+Cálculos!BG143+Cálculos!BG218-Cálculos!BG1573</f>
        <v>596682631.15150726</v>
      </c>
      <c r="AW105" s="1">
        <f>+AV105+Cálculos!BH20+Cálculos!BH97+Cálculos!BH172+Cálculos!BH44+Cálculos!BH120+Cálculos!BH195+Cálculos!BH68+Cálculos!BH143+Cálculos!BH218-Cálculos!BH1573</f>
        <v>678321064.8749485</v>
      </c>
      <c r="AX105" s="1">
        <f>+AW105+Cálculos!BI20+Cálculos!BI97+Cálculos!BI172+Cálculos!BI44+Cálculos!BI120+Cálculos!BI195+Cálculos!BI68+Cálculos!BI143+Cálculos!BI218-Cálculos!BI1573</f>
        <v>711105965.96387899</v>
      </c>
      <c r="AY105" s="1">
        <f>+AX105+Cálculos!BJ20+Cálculos!BJ97+Cálculos!BJ172+Cálculos!BJ44+Cálculos!BJ120+Cálculos!BJ195+Cálculos!BJ68+Cálculos!BJ143+Cálculos!BJ218-Cálculos!BJ1573</f>
        <v>1159978282.6441526</v>
      </c>
      <c r="AZ105" s="1">
        <f>+AY105+Cálculos!BK20+Cálculos!BK97+Cálculos!BK172+Cálculos!BK44+Cálculos!BK120+Cálculos!BK195+Cálculos!BK68+Cálculos!BK143+Cálculos!BK218-Cálculos!BK1573</f>
        <v>724161541.77099109</v>
      </c>
      <c r="BA105" s="1">
        <f>+AZ105+Cálculos!BL20+Cálculos!BL97+Cálculos!BL172+Cálculos!BL44+Cálculos!BL120+Cálculos!BL195+Cálculos!BL68+Cálculos!BL143+Cálculos!BL218-Cálculos!BL1573</f>
        <v>554934482.89824677</v>
      </c>
      <c r="BB105" s="1">
        <f>+BA105+Cálculos!BM20+Cálculos!BM97+Cálculos!BM172+Cálculos!BM44+Cálculos!BM120+Cálculos!BM195+Cálculos!BM68+Cálculos!BM143+Cálculos!BM218-Cálculos!BM1573</f>
        <v>532392535.52472258</v>
      </c>
      <c r="BC105" s="1">
        <f>+BB105+Cálculos!BN20+Cálculos!BN97+Cálculos!BN172+Cálculos!BN44+Cálculos!BN120+Cálculos!BN195+Cálculos!BN68+Cálculos!BN143+Cálculos!BN218-Cálculos!BN1573</f>
        <v>484963906.34438896</v>
      </c>
      <c r="BD105" s="1">
        <f>+BC105+Cálculos!BO20+Cálculos!BO97+Cálculos!BO172+Cálculos!BO44+Cálculos!BO120+Cálculos!BO195+Cálculos!BO68+Cálculos!BO143+Cálculos!BO218-Cálculos!BO1573</f>
        <v>660067947.55520606</v>
      </c>
      <c r="BE105" s="1">
        <f>+BD105+Cálculos!BP20+Cálculos!BP97+Cálculos!BP172+Cálculos!BP44+Cálculos!BP120+Cálculos!BP195+Cálculos!BP68+Cálculos!BP143+Cálculos!BP218-Cálculos!BP1573</f>
        <v>923686310.94144213</v>
      </c>
      <c r="BF105" s="1">
        <f>+BE105+Cálculos!BQ20+Cálculos!BQ97+Cálculos!BQ172+Cálculos!BQ44+Cálculos!BQ120+Cálculos!BQ195+Cálculos!BQ68+Cálculos!BQ143+Cálculos!BQ218-Cálculos!BQ1573</f>
        <v>805054026.297405</v>
      </c>
      <c r="BG105" s="1">
        <f>+BF105+Cálculos!BR20+Cálculos!BR97+Cálculos!BR172+Cálculos!BR44+Cálculos!BR120+Cálculos!BR195+Cálculos!BR68+Cálculos!BR143+Cálculos!BR218-Cálculos!BR1573</f>
        <v>580761916.8252629</v>
      </c>
      <c r="BH105" s="1">
        <f>+BG105+Cálculos!BS20+Cálculos!BS97+Cálculos!BS172+Cálculos!BS44+Cálculos!BS120+Cálculos!BS195+Cálculos!BS68+Cálculos!BS143+Cálculos!BS218-Cálculos!BS1573</f>
        <v>633800936.05085242</v>
      </c>
      <c r="BI105" s="1">
        <f>+BH105+Cálculos!BT20+Cálculos!BT97+Cálculos!BT172+Cálculos!BT44+Cálculos!BT120+Cálculos!BT195+Cálculos!BT68+Cálculos!BT143+Cálculos!BT218-Cálculos!BT1573</f>
        <v>720865540.74762762</v>
      </c>
      <c r="BJ105" s="1">
        <f>+BI105+Cálculos!BU20+Cálculos!BU97+Cálculos!BU172+Cálculos!BU44+Cálculos!BU120+Cálculos!BU195+Cálculos!BU68+Cálculos!BU143+Cálculos!BU218-Cálculos!BU1573</f>
        <v>754170683.13169968</v>
      </c>
      <c r="BK105" s="1">
        <f>+BJ105+Cálculos!BV20+Cálculos!BV97+Cálculos!BV172+Cálculos!BV44+Cálculos!BV120+Cálculos!BV195+Cálculos!BV68+Cálculos!BV143+Cálculos!BV218-Cálculos!BV1573</f>
        <v>1225794867.9304147</v>
      </c>
      <c r="BL105" s="990">
        <f>+SUM(C105:BK105)</f>
        <v>39828274492.705238</v>
      </c>
    </row>
    <row r="106" spans="1:64" ht="16.2" thickBot="1" x14ac:dyDescent="0.35">
      <c r="A106" s="826"/>
      <c r="C106" s="72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990"/>
    </row>
    <row r="107" spans="1:64" ht="16.2" thickBot="1" x14ac:dyDescent="0.35">
      <c r="A107" s="842" t="s">
        <v>582</v>
      </c>
      <c r="C107" s="717">
        <f>+C108+C109+C110+C111+C112</f>
        <v>870000000</v>
      </c>
      <c r="D107" s="993">
        <f>+D108+D109+D110+D111+D112+D114</f>
        <v>884487743.64504898</v>
      </c>
      <c r="E107" s="993">
        <f t="shared" ref="E107:BK107" si="52">+E108+E109+E110+E111+E112+E114</f>
        <v>708449018.75453639</v>
      </c>
      <c r="F107" s="993">
        <f t="shared" si="52"/>
        <v>553873641.4948566</v>
      </c>
      <c r="G107" s="993">
        <f t="shared" si="52"/>
        <v>500375344.06717002</v>
      </c>
      <c r="H107" s="993">
        <f t="shared" si="52"/>
        <v>909753614.83608341</v>
      </c>
      <c r="I107" s="993">
        <f t="shared" si="52"/>
        <v>1600724768.4250908</v>
      </c>
      <c r="J107" s="993">
        <f t="shared" si="52"/>
        <v>926634319.12991667</v>
      </c>
      <c r="K107" s="993">
        <f t="shared" si="52"/>
        <v>343635758.05434757</v>
      </c>
      <c r="L107" s="993">
        <f t="shared" si="52"/>
        <v>472358030.63895959</v>
      </c>
      <c r="M107" s="993">
        <f t="shared" si="52"/>
        <v>759289700.5239501</v>
      </c>
      <c r="N107" s="993">
        <f t="shared" si="52"/>
        <v>800350100.58994043</v>
      </c>
      <c r="O107" s="993">
        <f t="shared" si="52"/>
        <v>1624990210.135649</v>
      </c>
      <c r="P107" s="993">
        <f t="shared" si="52"/>
        <v>1103389298.2784197</v>
      </c>
      <c r="Q107" s="993">
        <f t="shared" si="52"/>
        <v>422815167.9966678</v>
      </c>
      <c r="R107" s="993">
        <f t="shared" si="52"/>
        <v>160932938.78321183</v>
      </c>
      <c r="S107" s="993">
        <f t="shared" si="52"/>
        <v>275013789.54090303</v>
      </c>
      <c r="T107" s="993">
        <f t="shared" si="52"/>
        <v>612091734.40553403</v>
      </c>
      <c r="U107" s="993">
        <f t="shared" si="52"/>
        <v>977708122.95020223</v>
      </c>
      <c r="V107" s="993">
        <f t="shared" si="52"/>
        <v>604499616.26863825</v>
      </c>
      <c r="W107" s="993">
        <f t="shared" si="52"/>
        <v>427319352.07491124</v>
      </c>
      <c r="X107" s="993">
        <f t="shared" si="52"/>
        <v>537931556.66112685</v>
      </c>
      <c r="Y107" s="993">
        <f t="shared" si="52"/>
        <v>679916134.25417554</v>
      </c>
      <c r="Z107" s="993">
        <f t="shared" si="52"/>
        <v>796604237.85025752</v>
      </c>
      <c r="AA107" s="993">
        <f t="shared" si="52"/>
        <v>1619585521.7518306</v>
      </c>
      <c r="AB107" s="993">
        <f t="shared" si="52"/>
        <v>964328478.53978801</v>
      </c>
      <c r="AC107" s="993">
        <f t="shared" si="52"/>
        <v>556450233.67755747</v>
      </c>
      <c r="AD107" s="993">
        <f t="shared" si="52"/>
        <v>257046303.57935157</v>
      </c>
      <c r="AE107" s="993">
        <f t="shared" si="52"/>
        <v>160413718.47714967</v>
      </c>
      <c r="AF107" s="993">
        <f t="shared" si="52"/>
        <v>355883448.76171553</v>
      </c>
      <c r="AG107" s="993">
        <f t="shared" si="52"/>
        <v>759108529.12113166</v>
      </c>
      <c r="AH107" s="993">
        <f t="shared" si="52"/>
        <v>501457339.08164066</v>
      </c>
      <c r="AI107" s="993">
        <f t="shared" si="52"/>
        <v>395888208.53816628</v>
      </c>
      <c r="AJ107" s="993">
        <f t="shared" si="52"/>
        <v>320012534.98990363</v>
      </c>
      <c r="AK107" s="993">
        <f t="shared" si="52"/>
        <v>379869284.23291481</v>
      </c>
      <c r="AL107" s="993">
        <f t="shared" si="52"/>
        <v>388582186.82882178</v>
      </c>
      <c r="AM107" s="993">
        <f t="shared" si="52"/>
        <v>1016111000.3264948</v>
      </c>
      <c r="AN107" s="993">
        <f t="shared" si="52"/>
        <v>661670878.10890913</v>
      </c>
      <c r="AO107" s="993">
        <f t="shared" si="52"/>
        <v>498772115.18655753</v>
      </c>
      <c r="AP107" s="993">
        <f t="shared" si="52"/>
        <v>171772137.45246691</v>
      </c>
      <c r="AQ107" s="993">
        <f t="shared" si="52"/>
        <v>241926955.20380536</v>
      </c>
      <c r="AR107" s="993">
        <f t="shared" si="52"/>
        <v>790163936.85323548</v>
      </c>
      <c r="AS107" s="993">
        <f t="shared" si="52"/>
        <v>1644493513.2978532</v>
      </c>
      <c r="AT107" s="993">
        <f t="shared" si="52"/>
        <v>784825650.98702717</v>
      </c>
      <c r="AU107" s="993">
        <f t="shared" si="52"/>
        <v>395243124.54488683</v>
      </c>
      <c r="AV107" s="993">
        <f t="shared" si="52"/>
        <v>513885250.99843991</v>
      </c>
      <c r="AW107" s="993">
        <f t="shared" si="52"/>
        <v>787062675.03691888</v>
      </c>
      <c r="AX107" s="993">
        <f t="shared" si="52"/>
        <v>855295290.6194905</v>
      </c>
      <c r="AY107" s="993">
        <f t="shared" si="52"/>
        <v>2561577591.6542478</v>
      </c>
      <c r="AZ107" s="993">
        <f t="shared" si="52"/>
        <v>1324749434.0204871</v>
      </c>
      <c r="BA107" s="993">
        <f t="shared" si="52"/>
        <v>524604493.56645244</v>
      </c>
      <c r="BB107" s="993">
        <f t="shared" si="52"/>
        <v>299104996.79097915</v>
      </c>
      <c r="BC107" s="993">
        <f t="shared" si="52"/>
        <v>197933706.03886512</v>
      </c>
      <c r="BD107" s="993">
        <f t="shared" si="52"/>
        <v>652560823.49069941</v>
      </c>
      <c r="BE107" s="993">
        <f t="shared" si="52"/>
        <v>1087180192.6419795</v>
      </c>
      <c r="BF107" s="993">
        <f t="shared" si="52"/>
        <v>544516266.85580933</v>
      </c>
      <c r="BG107" s="993">
        <f t="shared" si="52"/>
        <v>264343039.43684474</v>
      </c>
      <c r="BH107" s="993">
        <f t="shared" si="52"/>
        <v>523389971.16811687</v>
      </c>
      <c r="BI107" s="993">
        <f t="shared" si="52"/>
        <v>697294137.37925482</v>
      </c>
      <c r="BJ107" s="993">
        <f t="shared" si="52"/>
        <v>702700884.15763402</v>
      </c>
      <c r="BK107" s="993">
        <f t="shared" si="52"/>
        <v>1654823774.6076455</v>
      </c>
      <c r="BL107" s="990">
        <f t="shared" si="45"/>
        <v>43607771827.36467</v>
      </c>
    </row>
    <row r="108" spans="1:64" ht="15.6" x14ac:dyDescent="0.3">
      <c r="A108" s="811" t="s">
        <v>556</v>
      </c>
      <c r="C108" s="721">
        <v>340000000</v>
      </c>
      <c r="D108" s="1">
        <f>+C108+Cálculos!O619-Cálculos!O631-Cálculos!O777</f>
        <v>243364514.18798846</v>
      </c>
      <c r="E108" s="1">
        <f>+D108+Cálculos!P619-Cálculos!P631-Cálculos!P777</f>
        <v>115299552.08983937</v>
      </c>
      <c r="F108" s="1">
        <f>+E108+Cálculos!Q619-Cálculos!Q631-Cálculos!Q777</f>
        <v>97539053.492620617</v>
      </c>
      <c r="G108" s="1">
        <f>+F108+Cálculos!R619-Cálculos!R631-Cálculos!R777</f>
        <v>63629688.509718604</v>
      </c>
      <c r="H108" s="1">
        <f>+G108+Cálculos!S619-Cálculos!S631-Cálculos!S777</f>
        <v>246016860.47451678</v>
      </c>
      <c r="I108" s="1">
        <f>+H108+Cálculos!T619-Cálculos!T631-Cálculos!T777</f>
        <v>436265080.07956201</v>
      </c>
      <c r="J108" s="1">
        <f>+I108+Cálculos!U619-Cálculos!U631-Cálculos!U777</f>
        <v>252362728.37285036</v>
      </c>
      <c r="K108" s="1">
        <f>+J108+Cálculos!V619-Cálculos!V631-Cálculos!V777</f>
        <v>91280502.221518338</v>
      </c>
      <c r="L108" s="1">
        <f>+K108+Cálculos!W619-Cálculos!W631-Cálculos!W777</f>
        <v>69128464.819246188</v>
      </c>
      <c r="M108" s="1">
        <f>+L108+Cálculos!X619-Cálculos!X631-Cálculos!X777</f>
        <v>139323381.55281496</v>
      </c>
      <c r="N108" s="1">
        <f>+M108+Cálculos!Y619-Cálculos!Y631-Cálculos!Y777</f>
        <v>162787332.9966805</v>
      </c>
      <c r="O108" s="1">
        <f>+N108+Cálculos!Z619-Cálculos!Z631-Cálculos!Z777</f>
        <v>528060920.65981889</v>
      </c>
      <c r="P108" s="1">
        <f>+O108+Cálculos!AA619-Cálculos!AA631-Cálculos!AA777</f>
        <v>300815300.40700531</v>
      </c>
      <c r="Q108" s="1">
        <f>+P108+Cálculos!AB619-Cálculos!AB631-Cálculos!AB777</f>
        <v>137798665.97703275</v>
      </c>
      <c r="R108" s="1">
        <f>+Q108+Cálculos!AC619-Cálculos!AC631-Cálculos!AC777</f>
        <v>2.9802322387695313E-8</v>
      </c>
      <c r="S108" s="1">
        <f>+R108+Cálculos!AD619-Cálculos!AD631-Cálculos!AD777</f>
        <v>2.9802322387695313E-8</v>
      </c>
      <c r="T108" s="1">
        <f>+S108+Cálculos!AE619-Cálculos!AE631-Cálculos!AE777</f>
        <v>49221214.582100824</v>
      </c>
      <c r="U108" s="1">
        <f>+T108+Cálculos!AF619-Cálculos!AF631-Cálculos!AF777</f>
        <v>147169214.85530785</v>
      </c>
      <c r="V108" s="1">
        <f>+U108+Cálculos!AG619-Cálculos!AG631-Cálculos!AG777</f>
        <v>126074408.60583608</v>
      </c>
      <c r="W108" s="1">
        <f>+V108+Cálculos!AH619-Cálculos!AH631-Cálculos!AH777</f>
        <v>70033490.036718562</v>
      </c>
      <c r="X108" s="1">
        <f>+W108+Cálculos!AI619-Cálculos!AI631-Cálculos!AI777</f>
        <v>58222840.117631704</v>
      </c>
      <c r="Y108" s="1">
        <f>+X108+Cálculos!AJ619-Cálculos!AJ631-Cálculos!AJ777</f>
        <v>79692954.470982879</v>
      </c>
      <c r="Z108" s="1">
        <f>+Y108+Cálculos!AK619-Cálculos!AK631-Cálculos!AK777</f>
        <v>162327217.14440957</v>
      </c>
      <c r="AA108" s="1">
        <f>+Z108+Cálculos!AL619-Cálculos!AL631-Cálculos!AL777</f>
        <v>378686144.1431523</v>
      </c>
      <c r="AB108" s="1">
        <f>+AA108+Cálculos!AM619-Cálculos!AM631-Cálculos!AM777</f>
        <v>314948181.82932401</v>
      </c>
      <c r="AC108" s="1">
        <f>+AB108+Cálculos!AN619-Cálculos!AN631-Cálculos!AN777</f>
        <v>167994295.53896788</v>
      </c>
      <c r="AD108" s="1">
        <f>+AC108+Cálculos!AO619-Cálculos!AO631-Cálculos!AO777</f>
        <v>70340965.519253835</v>
      </c>
      <c r="AE108" s="1">
        <f>+AD108+Cálculos!AP619-Cálculos!AP631-Cálculos!AP777</f>
        <v>2.9802322387695313E-8</v>
      </c>
      <c r="AF108" s="1">
        <f>+AE108+Cálculos!AQ619-Cálculos!AQ631-Cálculos!AQ777</f>
        <v>56166992.622488201</v>
      </c>
      <c r="AG108" s="1">
        <f>+AF108+Cálculos!AR619-Cálculos!AR631-Cálculos!AR777</f>
        <v>232990349.75757301</v>
      </c>
      <c r="AH108" s="1">
        <f>+AG108+Cálculos!AS619-Cálculos!AS631-Cálculos!AS777</f>
        <v>214268018.8834103</v>
      </c>
      <c r="AI108" s="1">
        <f>+AH108+Cálculos!AT619-Cálculos!AT631-Cálculos!AT777</f>
        <v>127243403.52713802</v>
      </c>
      <c r="AJ108" s="1">
        <f>+AI108+Cálculos!AU619-Cálculos!AU631-Cálculos!AU777</f>
        <v>67178121.186367959</v>
      </c>
      <c r="AK108" s="1">
        <f>+AJ108+Cálculos!AV619-Cálculos!AV631-Cálculos!AV777</f>
        <v>81032871.778150514</v>
      </c>
      <c r="AL108" s="1">
        <f>+AK108+Cálculos!AW619-Cálculos!AW631-Cálculos!AW777</f>
        <v>138813198.88118994</v>
      </c>
      <c r="AM108" s="1">
        <f>+AL108+Cálculos!AX619-Cálculos!AX631-Cálculos!AX777</f>
        <v>427232652.95745409</v>
      </c>
      <c r="AN108" s="1">
        <f>+AM108+Cálculos!AY619-Cálculos!AY631-Cálculos!AY777</f>
        <v>375835566.18155551</v>
      </c>
      <c r="AO108" s="1">
        <f>+AN108+Cálculos!AZ619-Cálculos!AZ631-Cálculos!AZ777</f>
        <v>226201589.01824746</v>
      </c>
      <c r="AP108" s="1">
        <f>+AO108+Cálculos!BA619-Cálculos!BA631-Cálculos!BA777</f>
        <v>53619167.491048545</v>
      </c>
      <c r="AQ108" s="1">
        <f>+AP108+Cálculos!BB619-Cálculos!BB631-Cálculos!BB777</f>
        <v>2.3096799850463867E-7</v>
      </c>
      <c r="AR108" s="1">
        <f>+AQ108+Cálculos!BC619-Cálculos!BC631-Cálculos!BC777</f>
        <v>69419483.571311921</v>
      </c>
      <c r="AS108" s="1">
        <f>+AR108+Cálculos!BD619-Cálculos!BD631-Cálculos!BD777</f>
        <v>354386954.28600007</v>
      </c>
      <c r="AT108" s="1">
        <f>+AS108+Cálculos!BE619-Cálculos!BE631-Cálculos!BE777</f>
        <v>177193477.14300022</v>
      </c>
      <c r="AU108" s="1">
        <f>+AT108+Cálculos!BF619-Cálculos!BF631-Cálculos!BF777</f>
        <v>97274174.01791425</v>
      </c>
      <c r="AV108" s="1">
        <f>+AU108+Cálculos!BG619-Cálculos!BG631-Cálculos!BG777</f>
        <v>110722430.68432412</v>
      </c>
      <c r="AW108" s="1">
        <f>+AV108+Cálculos!BH619-Cálculos!BH631-Cálculos!BH777</f>
        <v>128203792.01664099</v>
      </c>
      <c r="AX108" s="1">
        <f>+AW108+Cálculos!BI619-Cálculos!BI631-Cálculos!BI777</f>
        <v>188210482.33287653</v>
      </c>
      <c r="AY108" s="1">
        <f>+AX108+Cálculos!BJ619-Cálculos!BJ631-Cálculos!BJ777</f>
        <v>727073973.94551563</v>
      </c>
      <c r="AZ108" s="1">
        <f>+AY108+Cálculos!BK619-Cálculos!BK631-Cálculos!BK777</f>
        <v>373786874.55748111</v>
      </c>
      <c r="BA108" s="1">
        <f>+AZ108+Cálculos!BL619-Cálculos!BL631-Cálculos!BL777</f>
        <v>188306732.03968263</v>
      </c>
      <c r="BB108" s="1">
        <f>+BA108+Cálculos!BM619-Cálculos!BM631-Cálculos!BM777</f>
        <v>157279585.45854369</v>
      </c>
      <c r="BC108" s="1">
        <f>+BB108+Cálculos!BN619-Cálculos!BN631-Cálculos!BN777</f>
        <v>6.2584877014160156E-7</v>
      </c>
      <c r="BD108" s="1">
        <f>+BC108+Cálculos!BO619-Cálculos!BO631-Cálculos!BO777</f>
        <v>22628023.469055608</v>
      </c>
      <c r="BE108" s="1">
        <f>+BD108+Cálculos!BP619-Cálculos!BP631-Cálculos!BP777</f>
        <v>98025728.665717781</v>
      </c>
      <c r="BF108" s="1">
        <f>+BE108+Cálculos!BQ619-Cálculos!BQ631-Cálculos!BQ777</f>
        <v>98025728.665717781</v>
      </c>
      <c r="BG108" s="1">
        <f>+BF108+Cálculos!BR619-Cálculos!BR631-Cálculos!BR777</f>
        <v>98025728.665717781</v>
      </c>
      <c r="BH108" s="1">
        <f>+BG108+Cálculos!BS619-Cálculos!BS631-Cálculos!BS777</f>
        <v>93725198.772576585</v>
      </c>
      <c r="BI108" s="1">
        <f>+BH108+Cálculos!BT619-Cálculos!BT631-Cálculos!BT777</f>
        <v>65057122.318942189</v>
      </c>
      <c r="BJ108" s="1">
        <f>+BI108+Cálculos!BU619-Cálculos!BU631-Cálculos!BU777</f>
        <v>110425932.45213833</v>
      </c>
      <c r="BK108" s="1">
        <f>+BJ108+Cálculos!BV619-Cálculos!BV631-Cálculos!BV777</f>
        <v>259380712.6747458</v>
      </c>
      <c r="BL108" s="990">
        <f t="shared" si="45"/>
        <v>10266117040.707428</v>
      </c>
    </row>
    <row r="109" spans="1:64" ht="15.6" x14ac:dyDescent="0.3">
      <c r="A109" s="812" t="s">
        <v>557</v>
      </c>
      <c r="C109" s="721">
        <v>325000000</v>
      </c>
      <c r="D109" s="1">
        <f>+C109+Cálculos!O656-Cálculos!O668-Cálculos!O778</f>
        <v>339116653.24657673</v>
      </c>
      <c r="E109" s="1">
        <f>+D109+Cálculos!P656-Cálculos!P668-Cálculos!P778</f>
        <v>253319765.22106308</v>
      </c>
      <c r="F109" s="1">
        <f>+E109+Cálculos!Q656-Cálculos!Q668-Cálculos!Q778</f>
        <v>103710801.18523481</v>
      </c>
      <c r="G109" s="1">
        <f>+F109+Cálculos!R656-Cálculos!R668-Cálculos!R778</f>
        <v>127114867.81221044</v>
      </c>
      <c r="H109" s="1">
        <f>+G109+Cálculos!S656-Cálculos!S668-Cálculos!S778</f>
        <v>43164149.664252058</v>
      </c>
      <c r="I109" s="1">
        <f>+H109+Cálculos!T656-Cálculos!T668-Cálculos!T778</f>
        <v>81699960.22452043</v>
      </c>
      <c r="J109" s="1">
        <f>+I109+Cálculos!U656-Cálculos!U668-Cálculos!U778</f>
        <v>71739002.609693035</v>
      </c>
      <c r="K109" s="1">
        <f>+J109+Cálculos!V656-Cálculos!V668-Cálculos!V778</f>
        <v>62536105.121190697</v>
      </c>
      <c r="L109" s="1">
        <f>+K109+Cálculos!W656-Cálculos!W668-Cálculos!W778</f>
        <v>45980950.672799997</v>
      </c>
      <c r="M109" s="1">
        <f>+L109+Cálculos!X656-Cálculos!X668-Cálculos!X778</f>
        <v>56808957.994549766</v>
      </c>
      <c r="N109" s="1">
        <f>+M109+Cálculos!Y656-Cálculos!Y668-Cálculos!Y778</f>
        <v>46197969.377749763</v>
      </c>
      <c r="O109" s="1">
        <f>+N109+Cálculos!Z656-Cálculos!Z668-Cálculos!Z778</f>
        <v>69611187.89624007</v>
      </c>
      <c r="P109" s="1">
        <f>+O109+Cálculos!AA656-Cálculos!AA668-Cálculos!AA778</f>
        <v>146499386.56951261</v>
      </c>
      <c r="Q109" s="1">
        <f>+P109+Cálculos!AB656-Cálculos!AB668-Cálculos!AB778</f>
        <v>62136870.743002951</v>
      </c>
      <c r="R109" s="1">
        <f>+Q109+Cálculos!AC656-Cálculos!AC668-Cálculos!AC778</f>
        <v>39693146.545654096</v>
      </c>
      <c r="S109" s="1">
        <f>+R109+Cálculos!AD656-Cálculos!AD668-Cálculos!AD778</f>
        <v>89843225.691050738</v>
      </c>
      <c r="T109" s="1">
        <f>+S109+Cálculos!AE656-Cálculos!AE668-Cálculos!AE778</f>
        <v>33122157.149798229</v>
      </c>
      <c r="U109" s="1">
        <f>+T109+Cálculos!AF656-Cálculos!AF668-Cálculos!AF778</f>
        <v>80120607.250790268</v>
      </c>
      <c r="V109" s="1">
        <f>+U109+Cálculos!AG656-Cálculos!AG668-Cálculos!AG778</f>
        <v>42128348.833323047</v>
      </c>
      <c r="W109" s="1">
        <f>+V109+Cálculos!AH656-Cálculos!AH668-Cálculos!AH778</f>
        <v>85285963.707286775</v>
      </c>
      <c r="X109" s="1">
        <f>+W109+Cálculos!AI656-Cálculos!AI668-Cálculos!AI778</f>
        <v>42218612.979897559</v>
      </c>
      <c r="Y109" s="1">
        <f>+X109+Cálculos!AJ656-Cálculos!AJ668-Cálculos!AJ778</f>
        <v>76898288.177152276</v>
      </c>
      <c r="Z109" s="1">
        <f>+Y109+Cálculos!AK656-Cálculos!AK668-Cálculos!AK778</f>
        <v>46931757.610813409</v>
      </c>
      <c r="AA109" s="1">
        <f>+Z109+Cálculos!AL656-Cálculos!AL668-Cálculos!AL778</f>
        <v>74754615.368674666</v>
      </c>
      <c r="AB109" s="1">
        <f>+AA109+Cálculos!AM656-Cálculos!AM668-Cálculos!AM778</f>
        <v>49794616.701464862</v>
      </c>
      <c r="AC109" s="1">
        <f>+AB109+Cálculos!AN656-Cálculos!AN668-Cálculos!AN778</f>
        <v>76616545.57050395</v>
      </c>
      <c r="AD109" s="1">
        <f>+AC109+Cálculos!AO656-Cálculos!AO668-Cálculos!AO778</f>
        <v>58709826.3023009</v>
      </c>
      <c r="AE109" s="1">
        <f>+AD109+Cálculos!AP656-Cálculos!AP668-Cálculos!AP778</f>
        <v>78576939.472512305</v>
      </c>
      <c r="AF109" s="1">
        <f>+AE109+Cálculos!AQ656-Cálculos!AQ668-Cálculos!AQ778</f>
        <v>44250555.62693347</v>
      </c>
      <c r="AG109" s="1">
        <f>+AF109+Cálculos!AR656-Cálculos!AR668-Cálculos!AR778</f>
        <v>106656075.14800259</v>
      </c>
      <c r="AH109" s="1">
        <f>+AG109+Cálculos!AS656-Cálculos!AS668-Cálculos!AS778</f>
        <v>64849165.197755575</v>
      </c>
      <c r="AI109" s="1">
        <f>+AH109+Cálculos!AT656-Cálculos!AT668-Cálculos!AT778</f>
        <v>112456663.11411366</v>
      </c>
      <c r="AJ109" s="1">
        <f>+AI109+Cálculos!AU656-Cálculos!AU668-Cálculos!AU778</f>
        <v>59816261.686777964</v>
      </c>
      <c r="AK109" s="1">
        <f>+AJ109+Cálculos!AV656-Cálculos!AV668-Cálculos!AV778</f>
        <v>81086102.485290349</v>
      </c>
      <c r="AL109" s="1">
        <f>+AK109+Cálculos!AW656-Cálculos!AW668-Cálculos!AW778</f>
        <v>46834401.725463644</v>
      </c>
      <c r="AM109" s="1">
        <f>+AL109+Cálculos!AX656-Cálculos!AX668-Cálculos!AX778</f>
        <v>103558176.5843069</v>
      </c>
      <c r="AN109" s="1">
        <f>+AM109+Cálculos!AY656-Cálculos!AY668-Cálculos!AY778</f>
        <v>57179793.928976044</v>
      </c>
      <c r="AO109" s="1">
        <f>+AN109+Cálculos!AZ656-Cálculos!AZ668-Cálculos!AZ778</f>
        <v>134850958.9001781</v>
      </c>
      <c r="AP109" s="1">
        <f>+AO109+Cálculos!BA656-Cálculos!BA668-Cálculos!BA778</f>
        <v>47109640.431770653</v>
      </c>
      <c r="AQ109" s="1">
        <f>+AP109+Cálculos!BB656-Cálculos!BB668-Cálculos!BB778</f>
        <v>109216421.46396062</v>
      </c>
      <c r="AR109" s="1">
        <f>+AQ109+Cálculos!BC656-Cálculos!BC668-Cálculos!BC778</f>
        <v>40012293.949385524</v>
      </c>
      <c r="AS109" s="1">
        <f>+AR109+Cálculos!BD656-Cálculos!BD668-Cálculos!BD778</f>
        <v>111316929.4618077</v>
      </c>
      <c r="AT109" s="1">
        <f>+AS109+Cálculos!BE656-Cálculos!BE668-Cálculos!BE778</f>
        <v>34917901.795798168</v>
      </c>
      <c r="AU109" s="1">
        <f>+AT109+Cálculos!BF656-Cálculos!BF668-Cálculos!BF778</f>
        <v>90747201.340560645</v>
      </c>
      <c r="AV109" s="1">
        <f>+AU109+Cálculos!BG656-Cálculos!BG668-Cálculos!BG778</f>
        <v>25291463.698106989</v>
      </c>
      <c r="AW109" s="1">
        <f>+AV109+Cálculos!BH656-Cálculos!BH668-Cálculos!BH778</f>
        <v>75124269.51425828</v>
      </c>
      <c r="AX109" s="1">
        <f>+AW109+Cálculos!BI656-Cálculos!BI668-Cálculos!BI778</f>
        <v>32567175.030305713</v>
      </c>
      <c r="AY109" s="1">
        <f>+AX109+Cálculos!BJ656-Cálculos!BJ668-Cálculos!BJ778</f>
        <v>104908638.92688768</v>
      </c>
      <c r="AZ109" s="1">
        <f>+AY109+Cálculos!BK656-Cálculos!BK668-Cálculos!BK778</f>
        <v>31819058.68827939</v>
      </c>
      <c r="BA109" s="1">
        <f>+AZ109+Cálculos!BL656-Cálculos!BL668-Cálculos!BL778</f>
        <v>80069674.84930186</v>
      </c>
      <c r="BB109" s="1">
        <f>+BA109+Cálculos!BM656-Cálculos!BM668-Cálculos!BM778</f>
        <v>63626048.750506714</v>
      </c>
      <c r="BC109" s="1">
        <f>+BB109+Cálculos!BN656-Cálculos!BN668-Cálculos!BN778</f>
        <v>73646237.926241189</v>
      </c>
      <c r="BD109" s="1">
        <f>+BC109+Cálculos!BO656-Cálculos!BO668-Cálculos!BO778</f>
        <v>63162274.267303392</v>
      </c>
      <c r="BE109" s="1">
        <f>+BD109+Cálculos!BP656-Cálculos!BP668-Cálculos!BP778</f>
        <v>80381873.808514506</v>
      </c>
      <c r="BF109" s="1">
        <f>+BE109+Cálculos!BQ656-Cálculos!BQ668-Cálculos!BQ778</f>
        <v>65146953.792300299</v>
      </c>
      <c r="BG109" s="1">
        <f>+BF109+Cálculos!BR656-Cálculos!BR668-Cálculos!BR778</f>
        <v>82430954.361791998</v>
      </c>
      <c r="BH109" s="1">
        <f>+BG109+Cálculos!BS656-Cálculos!BS668-Cálculos!BS778</f>
        <v>69538931.478408262</v>
      </c>
      <c r="BI109" s="1">
        <f>+BH109+Cálculos!BT656-Cálculos!BT668-Cálculos!BT778</f>
        <v>85911392.218405604</v>
      </c>
      <c r="BJ109" s="1">
        <f>+BI109+Cálculos!BU656-Cálculos!BU668-Cálculos!BU778</f>
        <v>73137425.631961212</v>
      </c>
      <c r="BK109" s="1">
        <f>+BJ109+Cálculos!BV656-Cálculos!BV668-Cálculos!BV778</f>
        <v>95764570.166392773</v>
      </c>
      <c r="BL109" s="990">
        <f t="shared" si="45"/>
        <v>5056716765.6498661</v>
      </c>
    </row>
    <row r="110" spans="1:64" ht="15.6" x14ac:dyDescent="0.3">
      <c r="A110" s="813" t="s">
        <v>558</v>
      </c>
      <c r="C110" s="721">
        <v>42000000</v>
      </c>
      <c r="D110" s="1">
        <f>+C110+Cálculos!O694-Cálculos!O706-Cálculos!O779</f>
        <v>112760704.557561</v>
      </c>
      <c r="E110" s="1">
        <f>+D110+Cálculos!P694-Cálculos!P706-Cálculos!P779</f>
        <v>145095859.8637751</v>
      </c>
      <c r="F110" s="1">
        <f>+E110+Cálculos!Q694-Cálculos!Q706-Cálculos!Q779</f>
        <v>106831964.46935818</v>
      </c>
      <c r="G110" s="1">
        <f>+F110+Cálculos!R694-Cálculos!R706-Cálculos!R779</f>
        <v>76942612.183379695</v>
      </c>
      <c r="H110" s="1">
        <f>+G110+Cálculos!S694-Cálculos!S706-Cálculos!S779</f>
        <v>176327064.61879864</v>
      </c>
      <c r="I110" s="1">
        <f>+H110+Cálculos!T694-Cálculos!T706-Cálculos!T779</f>
        <v>354275008.97112775</v>
      </c>
      <c r="J110" s="1">
        <f>+I110+Cálculos!U694-Cálculos!U706-Cálculos!U779</f>
        <v>262203751.20698726</v>
      </c>
      <c r="K110" s="1">
        <f>+J110+Cálculos!V694-Cálculos!V706-Cálculos!V779</f>
        <v>86804011.231568962</v>
      </c>
      <c r="L110" s="1">
        <f>+K110+Cálculos!W694-Cálculos!W706-Cálculos!W779</f>
        <v>86817464.016802698</v>
      </c>
      <c r="M110" s="1">
        <f>+L110+Cálculos!X694-Cálculos!X706-Cálculos!X779</f>
        <v>165994041.35133469</v>
      </c>
      <c r="N110" s="1">
        <f>+M110+Cálculos!Y694-Cálculos!Y706-Cálculos!Y779</f>
        <v>184062015.10167158</v>
      </c>
      <c r="O110" s="1">
        <f>+N110+Cálculos!Z694-Cálculos!Z706-Cálculos!Z779</f>
        <v>501282314.32160842</v>
      </c>
      <c r="P110" s="1">
        <f>+O110+Cálculos!AA694-Cálculos!AA706-Cálculos!AA779</f>
        <v>425945142.97734439</v>
      </c>
      <c r="Q110" s="1">
        <f>+P110+Cálculos!AB694-Cálculos!AB706-Cálculos!AB779</f>
        <v>149859871.08302599</v>
      </c>
      <c r="R110" s="1">
        <f>+Q110+Cálculos!AC694-Cálculos!AC706-Cálculos!AC779</f>
        <v>45518391.060667664</v>
      </c>
      <c r="S110" s="1">
        <f>+R110+Cálculos!AD694-Cálculos!AD706-Cálculos!AD779</f>
        <v>92754629.534459308</v>
      </c>
      <c r="T110" s="1">
        <f>+S110+Cálculos!AE694-Cálculos!AE706-Cálculos!AE779</f>
        <v>193645385.58211884</v>
      </c>
      <c r="U110" s="1">
        <f>+T110+Cálculos!AF694-Cálculos!AF706-Cálculos!AF779</f>
        <v>346405446.44367743</v>
      </c>
      <c r="V110" s="1">
        <f>+U110+Cálculos!AG694-Cálculos!AG706-Cálculos!AG779</f>
        <v>251029481.71885058</v>
      </c>
      <c r="W110" s="1">
        <f>+V110+Cálculos!AH694-Cálculos!AH706-Cálculos!AH779</f>
        <v>153075670.38547307</v>
      </c>
      <c r="X110" s="1">
        <f>+W110+Cálculos!AI694-Cálculos!AI706-Cálculos!AI779</f>
        <v>224501912.4309313</v>
      </c>
      <c r="Y110" s="1">
        <f>+X110+Cálculos!AJ694-Cálculos!AJ706-Cálculos!AJ779</f>
        <v>235552570.68729356</v>
      </c>
      <c r="Z110" s="1">
        <f>+Y110+Cálculos!AK694-Cálculos!AK706-Cálculos!AK779</f>
        <v>289069740.59699547</v>
      </c>
      <c r="AA110" s="1">
        <f>+Z110+Cálculos!AL694-Cálculos!AL706-Cálculos!AL779</f>
        <v>514135572.12514681</v>
      </c>
      <c r="AB110" s="1">
        <f>+AA110+Cálculos!AM694-Cálculos!AM706-Cálculos!AM779</f>
        <v>383481155.86482728</v>
      </c>
      <c r="AC110" s="1">
        <f>+AB110+Cálculos!AN694-Cálculos!AN706-Cálculos!AN779</f>
        <v>146980581.30556664</v>
      </c>
      <c r="AD110" s="1">
        <f>+AC110+Cálculos!AO694-Cálculos!AO706-Cálculos!AO779</f>
        <v>101658403.22722593</v>
      </c>
      <c r="AE110" s="1">
        <f>+AD110+Cálculos!AP694-Cálculos!AP706-Cálculos!AP779</f>
        <v>2.384185791015625E-7</v>
      </c>
      <c r="AF110" s="1">
        <f>+AE110+Cálculos!AQ694-Cálculos!AQ706-Cálculos!AQ779</f>
        <v>2.384185791015625E-7</v>
      </c>
      <c r="AG110" s="1">
        <f>+AF110+Cálculos!AR694-Cálculos!AR706-Cálculos!AR779</f>
        <v>2.384185791015625E-7</v>
      </c>
      <c r="AH110" s="1">
        <f>+AG110+Cálculos!AS694-Cálculos!AS706-Cálculos!AS779</f>
        <v>2.384185791015625E-7</v>
      </c>
      <c r="AI110" s="1">
        <f>+AH110+Cálculos!AT694-Cálculos!AT706-Cálculos!AT779</f>
        <v>2.384185791015625E-7</v>
      </c>
      <c r="AJ110" s="1">
        <f>+AI110+Cálculos!AU694-Cálculos!AU706-Cálculos!AU779</f>
        <v>2.384185791015625E-7</v>
      </c>
      <c r="AK110" s="1">
        <f>+AJ110+Cálculos!AV694-Cálculos!AV706-Cálculos!AV779</f>
        <v>2.384185791015625E-7</v>
      </c>
      <c r="AL110" s="1">
        <f>+AK110+Cálculos!AW694-Cálculos!AW706-Cálculos!AW779</f>
        <v>2.384185791015625E-7</v>
      </c>
      <c r="AM110" s="1">
        <f>+AL110+Cálculos!AX694-Cálculos!AX706-Cálculos!AX779</f>
        <v>2.384185791015625E-7</v>
      </c>
      <c r="AN110" s="1">
        <f>+AM110+Cálculos!AY694-Cálculos!AY706-Cálculos!AY779</f>
        <v>2.384185791015625E-7</v>
      </c>
      <c r="AO110" s="1">
        <f>+AN110+Cálculos!AZ694-Cálculos!AZ706-Cálculos!AZ779</f>
        <v>2.384185791015625E-7</v>
      </c>
      <c r="AP110" s="1">
        <f>+AO110+Cálculos!BA694-Cálculos!BA706-Cálculos!BA779</f>
        <v>2.384185791015625E-7</v>
      </c>
      <c r="AQ110" s="1">
        <f>+AP110+Cálculos!BB694-Cálculos!BB706-Cálculos!BB779</f>
        <v>39898642.381394342</v>
      </c>
      <c r="AR110" s="1">
        <f>+AQ110+Cálculos!BC694-Cálculos!BC706-Cálculos!BC779</f>
        <v>369590521.55490482</v>
      </c>
      <c r="AS110" s="1">
        <f>+AR110+Cálculos!BD694-Cálculos!BD706-Cálculos!BD779</f>
        <v>635325305.63637555</v>
      </c>
      <c r="AT110" s="1">
        <f>+AS110+Cálculos!BE694-Cálculos!BE706-Cálculos!BE779</f>
        <v>260304325.98360181</v>
      </c>
      <c r="AU110" s="1">
        <f>+AT110+Cálculos!BF694-Cálculos!BF706-Cálculos!BF779</f>
        <v>22990106.622914493</v>
      </c>
      <c r="AV110" s="1">
        <f>+AU110+Cálculos!BG694-Cálculos!BG706-Cálculos!BG779</f>
        <v>163650484.23832095</v>
      </c>
      <c r="AW110" s="1">
        <f>+AV110+Cálculos!BH694-Cálculos!BH706-Cálculos!BH779</f>
        <v>282065803.03217316</v>
      </c>
      <c r="AX110" s="1">
        <f>+AW110+Cálculos!BI694-Cálculos!BI706-Cálculos!BI779</f>
        <v>295787380.35852575</v>
      </c>
      <c r="AY110" s="1">
        <f>+AX110+Cálculos!BJ694-Cálculos!BJ706-Cálculos!BJ779</f>
        <v>918890508.6220541</v>
      </c>
      <c r="AZ110" s="1">
        <f>+AY110+Cálculos!BK694-Cálculos!BK706-Cálculos!BK779</f>
        <v>497750432.11277819</v>
      </c>
      <c r="BA110" s="1">
        <f>+AZ110+Cálculos!BL694-Cálculos!BL706-Cálculos!BL779</f>
        <v>0</v>
      </c>
      <c r="BB110" s="1">
        <f>+BA110+Cálculos!BM694-Cálculos!BM706-Cálculos!BM779</f>
        <v>0</v>
      </c>
      <c r="BC110" s="1">
        <f>+BB110+Cálculos!BN694-Cálculos!BN706-Cálculos!BN779</f>
        <v>57216242.971877575</v>
      </c>
      <c r="BD110" s="1">
        <f>+BC110+Cálculos!BO694-Cálculos!BO706-Cálculos!BO779</f>
        <v>285518751.16437876</v>
      </c>
      <c r="BE110" s="1">
        <f>+BD110+Cálculos!BP694-Cálculos!BP706-Cálculos!BP779</f>
        <v>451480896.01399076</v>
      </c>
      <c r="BF110" s="1">
        <f>+BE110+Cálculos!BQ694-Cálculos!BQ706-Cálculos!BQ779</f>
        <v>184613607.15446484</v>
      </c>
      <c r="BG110" s="1">
        <f>+BF110+Cálculos!BR694-Cálculos!BR706-Cálculos!BR779</f>
        <v>26227517.144479215</v>
      </c>
      <c r="BH110" s="1">
        <f>+BG110+Cálculos!BS694-Cálculos!BS706-Cálculos!BS779</f>
        <v>186857359.35033515</v>
      </c>
      <c r="BI110" s="1">
        <f>+BH110+Cálculos!BT694-Cálculos!BT706-Cálculos!BT779</f>
        <v>292945892.06032431</v>
      </c>
      <c r="BJ110" s="1">
        <f>+BI110+Cálculos!BU694-Cálculos!BU706-Cálculos!BU779</f>
        <v>269361907.71089298</v>
      </c>
      <c r="BK110" s="1">
        <f>+BJ110+Cálculos!BV694-Cálculos!BV706-Cálculos!BV779</f>
        <v>763871372.54807973</v>
      </c>
      <c r="BL110" s="990">
        <f t="shared" si="45"/>
        <v>11859357823.579447</v>
      </c>
    </row>
    <row r="111" spans="1:64" ht="15.6" x14ac:dyDescent="0.3">
      <c r="A111" s="814" t="s">
        <v>559</v>
      </c>
      <c r="C111" s="721">
        <v>85000000</v>
      </c>
      <c r="D111" s="1">
        <f>+C111+Cálculos!O714+Cálculos!O716-Cálculos!O718-Cálculos!O733-Cálculos!O780</f>
        <v>103939853.27639002</v>
      </c>
      <c r="E111" s="1">
        <f>+D111+Cálculos!P714+Cálculos!P716-Cálculos!P718-Cálculos!P733-Cálculos!P780</f>
        <v>80990343.716727957</v>
      </c>
      <c r="F111" s="1">
        <f>+E111+Cálculos!Q714+Cálculos!Q716-Cálculos!Q718-Cálculos!Q733-Cálculos!Q780</f>
        <v>91002548.618896663</v>
      </c>
      <c r="G111" s="1">
        <f>+F111+Cálculos!R714+Cálculos!R716-Cálculos!R718-Cálculos!R733-Cálculos!R780</f>
        <v>80880599.428000227</v>
      </c>
      <c r="H111" s="1">
        <f>+G111+Cálculos!S714+Cálculos!S716-Cálculos!S718-Cálculos!S733-Cálculos!S780</f>
        <v>164721989.85191193</v>
      </c>
      <c r="I111" s="1">
        <f>+H111+Cálculos!T714+Cálculos!T716-Cálculos!T718-Cálculos!T733-Cálculos!T780</f>
        <v>254667004.0027225</v>
      </c>
      <c r="J111" s="1">
        <f>+I111+Cálculos!U714+Cálculos!U716-Cálculos!U718-Cálculos!U733-Cálculos!U780</f>
        <v>104862712.21311095</v>
      </c>
      <c r="K111" s="1">
        <f>+J111+Cálculos!V714+Cálculos!V716-Cálculos!V718-Cálculos!V733-Cálculos!V780</f>
        <v>38281541.147239543</v>
      </c>
      <c r="L111" s="1">
        <f>+K111+Cálculos!W714+Cálculos!W716-Cálculos!W718-Cálculos!W733-Cálculos!W780</f>
        <v>93743793.652121514</v>
      </c>
      <c r="M111" s="1">
        <f>+L111+Cálculos!X714+Cálculos!X716-Cálculos!X718-Cálculos!X733-Cálculos!X780</f>
        <v>134702992.73945534</v>
      </c>
      <c r="N111" s="1">
        <f>+M111+Cálculos!Y714+Cálculos!Y716-Cálculos!Y718-Cálculos!Y733-Cálculos!Y780</f>
        <v>139148248.57303745</v>
      </c>
      <c r="O111" s="1">
        <f>+N111+Cálculos!Z714+Cálculos!Z716-Cálculos!Z718-Cálculos!Z733-Cálculos!Z780</f>
        <v>192827689.4971844</v>
      </c>
      <c r="P111" s="1">
        <f>+O111+Cálculos!AA714+Cálculos!AA716-Cálculos!AA718-Cálculos!AA733-Cálculos!AA780</f>
        <v>72615329.765832007</v>
      </c>
      <c r="Q111" s="1">
        <f>+P111+Cálculos!AB714+Cálculos!AB716-Cálculos!AB718-Cálculos!AB733-Cálculos!AB780</f>
        <v>28155934.909798928</v>
      </c>
      <c r="R111" s="1">
        <f>+Q111+Cálculos!AC714+Cálculos!AC716-Cálculos!AC718-Cálculos!AC733-Cálculos!AC780</f>
        <v>16505840.268959194</v>
      </c>
      <c r="S111" s="1">
        <f>+R111+Cálculos!AD714+Cálculos!AD716-Cálculos!AD718-Cálculos!AD733-Cálculos!AD780</f>
        <v>27660732.594980463</v>
      </c>
      <c r="T111" s="1">
        <f>+S111+Cálculos!AE714+Cálculos!AE716-Cálculos!AE718-Cálculos!AE733-Cálculos!AE780</f>
        <v>117836685.14706761</v>
      </c>
      <c r="U111" s="1">
        <f>+T111+Cálculos!AF714+Cálculos!AF716-Cálculos!AF718-Cálculos!AF733-Cálculos!AF780</f>
        <v>137753464.4579547</v>
      </c>
      <c r="V111" s="1">
        <f>+U111+Cálculos!AG714+Cálculos!AG716-Cálculos!AG718-Cálculos!AG733-Cálculos!AG780</f>
        <v>59233065.063087195</v>
      </c>
      <c r="W111" s="1">
        <f>+V111+Cálculos!AH714+Cálculos!AH716-Cálculos!AH718-Cálculos!AH733-Cálculos!AH780</f>
        <v>34599938.90427912</v>
      </c>
      <c r="X111" s="1">
        <f>+W111+Cálculos!AI714+Cálculos!AI716-Cálculos!AI718-Cálculos!AI733-Cálculos!AI780</f>
        <v>73050837.392556041</v>
      </c>
      <c r="Y111" s="1">
        <f>+X111+Cálculos!AJ714+Cálculos!AJ716-Cálculos!AJ718-Cálculos!AJ733-Cálculos!AJ780</f>
        <v>100056354.68519104</v>
      </c>
      <c r="Z111" s="1">
        <f>+Y111+Cálculos!AK714+Cálculos!AK716-Cálculos!AK718-Cálculos!AK733-Cálculos!AK780</f>
        <v>100912316.03345209</v>
      </c>
      <c r="AA111" s="1">
        <f>+Z111+Cálculos!AL714+Cálculos!AL716-Cálculos!AL718-Cálculos!AL733-Cálculos!AL780</f>
        <v>229442457.92621958</v>
      </c>
      <c r="AB111" s="1">
        <f>+AA111+Cálculos!AM714+Cálculos!AM716-Cálculos!AM718-Cálculos!AM733-Cálculos!AM780</f>
        <v>71071481.695242524</v>
      </c>
      <c r="AC111" s="1">
        <f>+AB111+Cálculos!AN714+Cálculos!AN716-Cálculos!AN718-Cálculos!AN733-Cálculos!AN780</f>
        <v>54434316.414440773</v>
      </c>
      <c r="AD111" s="1">
        <f>+AC111+Cálculos!AO714+Cálculos!AO716-Cálculos!AO718-Cálculos!AO733-Cálculos!AO780</f>
        <v>3390663.7278450802</v>
      </c>
      <c r="AE111" s="1">
        <f>+AD111+Cálculos!AP714+Cálculos!AP716-Cálculos!AP718-Cálculos!AP733-Cálculos!AP780</f>
        <v>39869543.042640135</v>
      </c>
      <c r="AF111" s="1">
        <f>+AE111+Cálculos!AQ714+Cálculos!AQ716-Cálculos!AQ718-Cálculos!AQ733-Cálculos!AQ780</f>
        <v>140268070.0695354</v>
      </c>
      <c r="AG111" s="1">
        <f>+AF111+Cálculos!AR714+Cálculos!AR716-Cálculos!AR718-Cálculos!AR733-Cálculos!AR780</f>
        <v>229587340.75428391</v>
      </c>
      <c r="AH111" s="1">
        <f>+AG111+Cálculos!AS714+Cálculos!AS716-Cálculos!AS718-Cálculos!AS733-Cálculos!AS780</f>
        <v>113000264.77350602</v>
      </c>
      <c r="AI111" s="1">
        <f>+AH111+Cálculos!AT714+Cálculos!AT716-Cálculos!AT718-Cálculos!AT733-Cálculos!AT780</f>
        <v>53768687.642095178</v>
      </c>
      <c r="AJ111" s="1">
        <f>+AI111+Cálculos!AU714+Cálculos!AU716-Cálculos!AU718-Cálculos!AU733-Cálculos!AU780</f>
        <v>78760115.925599694</v>
      </c>
      <c r="AK111" s="1">
        <f>+AJ111+Cálculos!AV714+Cálculos!AV716-Cálculos!AV718-Cálculos!AV733-Cálculos!AV780</f>
        <v>123149158.54742673</v>
      </c>
      <c r="AL111" s="1">
        <f>+AK111+Cálculos!AW714+Cálculos!AW716-Cálculos!AW718-Cálculos!AW733-Cálculos!AW780</f>
        <v>108851317.34324077</v>
      </c>
      <c r="AM111" s="1">
        <f>+AL111+Cálculos!AX714+Cálculos!AX716-Cálculos!AX718-Cálculos!AX733-Cálculos!AX780</f>
        <v>258318128.73171866</v>
      </c>
      <c r="AN111" s="1">
        <f>+AM111+Cálculos!AY714+Cálculos!AY716-Cálculos!AY718-Cálculos!AY733-Cálculos!AY780</f>
        <v>118641389.74912933</v>
      </c>
      <c r="AO111" s="1">
        <f>+AN111+Cálculos!AZ714+Cálculos!AZ716-Cálculos!AZ718-Cálculos!AZ733-Cálculos!AZ780</f>
        <v>53218755.466281995</v>
      </c>
      <c r="AP111" s="1">
        <f>+AO111+Cálculos!BA714+Cálculos!BA716-Cálculos!BA718-Cálculos!BA733-Cálculos!BA780</f>
        <v>787926.59102948755</v>
      </c>
      <c r="AQ111" s="1">
        <f>+AP111+Cálculos!BB714+Cálculos!BB716-Cálculos!BB718-Cálculos!BB733-Cálculos!BB780</f>
        <v>39233061.75118798</v>
      </c>
      <c r="AR111" s="1">
        <f>+AQ111+Cálculos!BC714+Cálculos!BC716-Cálculos!BC718-Cálculos!BC733-Cálculos!BC780</f>
        <v>131344072.2672475</v>
      </c>
      <c r="AS111" s="1">
        <f>+AR111+Cálculos!BD714+Cálculos!BD716-Cálculos!BD718-Cálculos!BD733-Cálculos!BD780</f>
        <v>210448948.99226594</v>
      </c>
      <c r="AT111" s="1">
        <f>+AS111+Cálculos!BE714+Cálculos!BE716-Cálculos!BE718-Cálculos!BE733-Cálculos!BE780</f>
        <v>92062111.984478772</v>
      </c>
      <c r="AU111" s="1">
        <f>+AT111+Cálculos!BF714+Cálculos!BF716-Cálculos!BF718-Cálculos!BF733-Cálculos!BF780</f>
        <v>56883072.398741826</v>
      </c>
      <c r="AV111" s="1">
        <f>+AU111+Cálculos!BG714+Cálculos!BG716-Cálculos!BG718-Cálculos!BG733-Cálculos!BG780</f>
        <v>73513254.463696659</v>
      </c>
      <c r="AW111" s="1">
        <f>+AV111+Cálculos!BH714+Cálculos!BH716-Cálculos!BH718-Cálculos!BH733-Cálculos!BH780</f>
        <v>118478031.00654668</v>
      </c>
      <c r="AX111" s="1">
        <f>+AW111+Cálculos!BI714+Cálculos!BI716-Cálculos!BI718-Cálculos!BI733-Cálculos!BI780</f>
        <v>125619821.21959224</v>
      </c>
      <c r="AY111" s="1">
        <f>+AX111+Cálculos!BJ714+Cálculos!BJ716-Cálculos!BJ718-Cálculos!BJ733-Cálculos!BJ780</f>
        <v>333761591.80084848</v>
      </c>
      <c r="AZ111" s="1">
        <f>+AY111+Cálculos!BK714+Cálculos!BK716-Cálculos!BK718-Cálculos!BK733-Cálculos!BK780</f>
        <v>116596969.97600698</v>
      </c>
      <c r="BA111" s="1">
        <f>+AZ111+Cálculos!BL714+Cálculos!BL716-Cálculos!BL718-Cálculos!BL733-Cálculos!BL780</f>
        <v>93075031.874888256</v>
      </c>
      <c r="BB111" s="1">
        <f>+BA111+Cálculos!BM714+Cálculos!BM716-Cálculos!BM718-Cálculos!BM733-Cálculos!BM780</f>
        <v>-2.384185791015625E-7</v>
      </c>
      <c r="BC111" s="1">
        <f>+BB111+Cálculos!BN714+Cálculos!BN716-Cálculos!BN718-Cálculos!BN733-Cálculos!BN780</f>
        <v>9497190.615502581</v>
      </c>
      <c r="BD111" s="1">
        <f>+BC111+Cálculos!BO714+Cálculos!BO716-Cálculos!BO718-Cálculos!BO733-Cálculos!BO780</f>
        <v>66301885.583534151</v>
      </c>
      <c r="BE111" s="1">
        <f>+BD111+Cálculos!BP714+Cálculos!BP716-Cálculos!BP718-Cálculos!BP733-Cálculos!BP780</f>
        <v>113072752.28152972</v>
      </c>
      <c r="BF111" s="1">
        <f>+BE111+Cálculos!BQ714+Cálculos!BQ716-Cálculos!BQ718-Cálculos!BQ733-Cálculos!BQ780</f>
        <v>69550401.05583477</v>
      </c>
      <c r="BG111" s="1">
        <f>+BF111+Cálculos!BR714+Cálculos!BR716-Cálculos!BR718-Cálculos!BR733-Cálculos!BR780</f>
        <v>41930429.043351069</v>
      </c>
      <c r="BH111" s="1">
        <f>+BG111+Cálculos!BS714+Cálculos!BS716-Cálculos!BS718-Cálculos!BS733-Cálculos!BS780</f>
        <v>41191557.621730179</v>
      </c>
      <c r="BI111" s="1">
        <f>+BH111+Cálculos!BT714+Cálculos!BT716-Cálculos!BT718-Cálculos!BT733-Cálculos!BT780</f>
        <v>63189490.075954288</v>
      </c>
      <c r="BJ111" s="1">
        <f>+BI111+Cálculos!BU714+Cálculos!BU716-Cálculos!BU718-Cálculos!BU733-Cálculos!BU780</f>
        <v>74783328.758682996</v>
      </c>
      <c r="BK111" s="1">
        <f>+BJ111+Cálculos!BV714+Cálculos!BV716-Cálculos!BV718-Cálculos!BV733-Cálculos!BV780</f>
        <v>144521579.48652673</v>
      </c>
      <c r="BL111" s="990">
        <f t="shared" si="45"/>
        <v>6024764016.59834</v>
      </c>
    </row>
    <row r="112" spans="1:64" ht="15.6" x14ac:dyDescent="0.3">
      <c r="A112" s="815" t="s">
        <v>560</v>
      </c>
      <c r="C112" s="721">
        <v>78000000</v>
      </c>
      <c r="D112" s="1">
        <f>+C112+Cálculos!O739+Cálculos!O741-Cálculos!O743-Cálculos!O758-Cálculos!O781</f>
        <v>75504691.203940302</v>
      </c>
      <c r="E112" s="1">
        <f>+D112+Cálculos!P739+Cálculos!P741-Cálculos!P743-Cálculos!P758-Cálculos!P781</f>
        <v>106083085.47364856</v>
      </c>
      <c r="F112" s="1">
        <f>+E112+Cálculos!Q739+Cálculos!Q741-Cálculos!Q743-Cálculos!Q758-Cálculos!Q781</f>
        <v>147646817.89770639</v>
      </c>
      <c r="G112" s="1">
        <f>+F112+Cálculos!R739+Cálculos!R741-Cálculos!R743-Cálculos!R758-Cálculos!R781</f>
        <v>145639303.82766432</v>
      </c>
      <c r="H112" s="1">
        <f>+G112+Cálculos!S739+Cálculos!S741-Cálculos!S743-Cálculos!S758-Cálculos!S781</f>
        <v>270595338.58050442</v>
      </c>
      <c r="I112" s="1">
        <f>+H112+Cálculos!T739+Cálculos!T741-Cálculos!T743-Cálculos!T758-Cálculos!T781</f>
        <v>461166025.0679996</v>
      </c>
      <c r="J112" s="1">
        <f>+I112+Cálculos!U739+Cálculos!U741-Cálculos!U743-Cálculos!U758-Cálculos!U781</f>
        <v>224632075.38154852</v>
      </c>
      <c r="K112" s="1">
        <f>+J112+Cálculos!V739+Cálculos!V741-Cálculos!V743-Cálculos!V758-Cálculos!V781</f>
        <v>57106643.241887808</v>
      </c>
      <c r="L112" s="1">
        <f>+K112+Cálculos!W739+Cálculos!W741-Cálculos!W743-Cálculos!W758-Cálculos!W781</f>
        <v>168289846.72316068</v>
      </c>
      <c r="M112" s="1">
        <f>+L112+Cálculos!X739+Cálculos!X741-Cálculos!X743-Cálculos!X758-Cálculos!X781</f>
        <v>252749525.21842486</v>
      </c>
      <c r="N112" s="1">
        <f>+M112+Cálculos!Y739+Cálculos!Y741-Cálculos!Y743-Cálculos!Y758-Cálculos!Y781</f>
        <v>257890301.06724295</v>
      </c>
      <c r="O112" s="1">
        <f>+N112+Cálculos!Z739+Cálculos!Z741-Cálculos!Z743-Cálculos!Z758-Cálculos!Z781</f>
        <v>316249433.14659292</v>
      </c>
      <c r="P112" s="1">
        <f>+O112+Cálculos!AA739+Cálculos!AA741-Cálculos!AA743-Cálculos!AA758-Cálculos!AA781</f>
        <v>145144466.09155223</v>
      </c>
      <c r="Q112" s="1">
        <f>+P112+Cálculos!AB739+Cálculos!AB741-Cálculos!AB743-Cálculos!AB758-Cálculos!AB781</f>
        <v>34819576.963197216</v>
      </c>
      <c r="R112" s="1">
        <f>+Q112+Cálculos!AC739+Cálculos!AC741-Cálculos!AC743-Cálculos!AC758-Cálculos!AC781</f>
        <v>49708053.352657512</v>
      </c>
      <c r="S112" s="1">
        <f>+R112+Cálculos!AD739+Cálculos!AD741-Cálculos!AD743-Cálculos!AD758-Cálculos!AD781</f>
        <v>56308876.660943851</v>
      </c>
      <c r="T112" s="1">
        <f>+S112+Cálculos!AE739+Cálculos!AE741-Cálculos!AE743-Cálculos!AE758-Cálculos!AE781</f>
        <v>206837690.02683213</v>
      </c>
      <c r="U112" s="1">
        <f>+T112+Cálculos!AF739+Cálculos!AF741-Cálculos!AF743-Cálculos!AF758-Cálculos!AF781</f>
        <v>250836235.90780967</v>
      </c>
      <c r="V112" s="1">
        <f>+U112+Cálculos!AG739+Cálculos!AG741-Cálculos!AG743-Cálculos!AG758-Cálculos!AG781</f>
        <v>112553052.13864762</v>
      </c>
      <c r="W112" s="1">
        <f>+V112+Cálculos!AH739+Cálculos!AH741-Cálculos!AH743-Cálculos!AH758-Cálculos!AH781</f>
        <v>74311674.082089737</v>
      </c>
      <c r="X112" s="1">
        <f>+W112+Cálculos!AI739+Cálculos!AI741-Cálculos!AI743-Cálculos!AI758-Cálculos!AI781</f>
        <v>129076868.03733444</v>
      </c>
      <c r="Y112" s="1">
        <f>+X112+Cálculos!AJ739+Cálculos!AJ741-Cálculos!AJ743-Cálculos!AJ758-Cálculos!AJ781</f>
        <v>175462464.53246716</v>
      </c>
      <c r="Z112" s="1">
        <f>+Y112+Cálculos!AK739+Cálculos!AK741-Cálculos!AK743-Cálculos!AK758-Cálculos!AK781</f>
        <v>184497017.79949066</v>
      </c>
      <c r="AA112" s="1">
        <f>+Z112+Cálculos!AL739+Cálculos!AL741-Cálculos!AL743-Cálculos!AL758-Cálculos!AL781</f>
        <v>402515024.45571321</v>
      </c>
      <c r="AB112" s="1">
        <f>+AA112+Cálculos!AM739+Cálculos!AM741-Cálculos!AM743-Cálculos!AM758-Cálculos!AM781</f>
        <v>131378610.9566862</v>
      </c>
      <c r="AC112" s="1">
        <f>+AB112+Cálculos!AN739+Cálculos!AN741-Cálculos!AN743-Cálculos!AN758-Cálculos!AN781</f>
        <v>99066439.026228458</v>
      </c>
      <c r="AD112" s="1">
        <f>+AC112+Cálculos!AO739+Cálculos!AO741-Cálculos!AO743-Cálculos!AO758-Cálculos!AO781</f>
        <v>12347010.209877044</v>
      </c>
      <c r="AE112" s="1">
        <f>+AD112+Cálculos!AP739+Cálculos!AP741-Cálculos!AP743-Cálculos!AP758-Cálculos!AP781</f>
        <v>32260386.89306365</v>
      </c>
      <c r="AF112" s="1">
        <f>+AE112+Cálculos!AQ739+Cálculos!AQ741-Cálculos!AQ743-Cálculos!AQ758-Cálculos!AQ781</f>
        <v>102549729.00893348</v>
      </c>
      <c r="AG112" s="1">
        <f>+AF112+Cálculos!AR739+Cálculos!AR741-Cálculos!AR743-Cálculos!AR758-Cálculos!AR781</f>
        <v>172761738.94888574</v>
      </c>
      <c r="AH112" s="1">
        <f>+AG112+Cálculos!AS739+Cálculos!AS741-Cálculos!AS743-Cálculos!AS758-Cálculos!AS781</f>
        <v>94490103.85248214</v>
      </c>
      <c r="AI112" s="1">
        <f>+AH112+Cálculos!AT739+Cálculos!AT741-Cálculos!AT743-Cálculos!AT758-Cálculos!AT781</f>
        <v>91054840.498348534</v>
      </c>
      <c r="AJ112" s="1">
        <f>+AI112+Cálculos!AU739+Cálculos!AU741-Cálculos!AU743-Cálculos!AU758-Cálculos!AU781</f>
        <v>102198853.95522019</v>
      </c>
      <c r="AK112" s="1">
        <f>+AJ112+Cálculos!AV739+Cálculos!AV741-Cálculos!AV743-Cálculos!AV758-Cálculos!AV781</f>
        <v>80859405.844202161</v>
      </c>
      <c r="AL112" s="1">
        <f>+AK112+Cálculos!AW739+Cálculos!AW741-Cálculos!AW743-Cálculos!AW758-Cálculos!AW781</f>
        <v>79904007.75586161</v>
      </c>
      <c r="AM112" s="1">
        <f>+AL112+Cálculos!AX739+Cálculos!AX741-Cálculos!AX743-Cálculos!AX758-Cálculos!AX781</f>
        <v>204962407.47251403</v>
      </c>
      <c r="AN112" s="1">
        <f>+AM112+Cálculos!AY739+Cálculos!AY741-Cálculos!AY743-Cálculos!AY758-Cálculos!AY781</f>
        <v>95876555.935914546</v>
      </c>
      <c r="AO112" s="1">
        <f>+AN112+Cálculos!AZ739+Cálculos!AZ741-Cálculos!AZ743-Cálculos!AZ758-Cálculos!AZ781</f>
        <v>72781805.087613761</v>
      </c>
      <c r="AP112" s="1">
        <f>+AO112+Cálculos!BA739+Cálculos!BA741-Cálculos!BA743-Cálculos!BA758-Cálculos!BA781</f>
        <v>59307113.813969508</v>
      </c>
      <c r="AQ112" s="1">
        <f>+AP112+Cálculos!BB739+Cálculos!BB741-Cálculos!BB743-Cálculos!BB758-Cálculos!BB781</f>
        <v>43560283.161850214</v>
      </c>
      <c r="AR112" s="1">
        <f>+AQ112+Cálculos!BC739+Cálculos!BC741-Cálculos!BC743-Cálculos!BC758-Cálculos!BC781</f>
        <v>166710219.4553287</v>
      </c>
      <c r="AS112" s="1">
        <f>+AR112+Cálculos!BD739+Cálculos!BD741-Cálculos!BD743-Cálculos!BD758-Cálculos!BD781</f>
        <v>315287426.51562953</v>
      </c>
      <c r="AT112" s="1">
        <f>+AS112+Cálculos!BE739+Cálculos!BE741-Cálculos!BE743-Cálculos!BE758-Cálculos!BE781</f>
        <v>204956753.99620968</v>
      </c>
      <c r="AU112" s="1">
        <f>+AT112+Cálculos!BF739+Cálculos!BF741-Cálculos!BF743-Cálculos!BF758-Cálculos!BF781</f>
        <v>115603213.07606244</v>
      </c>
      <c r="AV112" s="1">
        <f>+AU112+Cálculos!BG739+Cálculos!BG741-Cálculos!BG743-Cálculos!BG758-Cálculos!BG781</f>
        <v>128228193.55143562</v>
      </c>
      <c r="AW112" s="1">
        <f>+AV112+Cálculos!BH739+Cálculos!BH741-Cálculos!BH743-Cálculos!BH758-Cálculos!BH781</f>
        <v>168970072.50839967</v>
      </c>
      <c r="AX112" s="1">
        <f>+AW112+Cálculos!BI739+Cálculos!BI741-Cálculos!BI743-Cálculos!BI758-Cálculos!BI781</f>
        <v>198425924.91205335</v>
      </c>
      <c r="AY112" s="1">
        <f>+AX112+Cálculos!BJ739+Cálculos!BJ741-Cálculos!BJ743-Cálculos!BJ758-Cálculos!BJ781</f>
        <v>454070698.62205791</v>
      </c>
      <c r="AZ112" s="1">
        <f>+AY112+Cálculos!BK739+Cálculos!BK741-Cálculos!BK743-Cálculos!BK758-Cálculos!BK781</f>
        <v>289695705.26105177</v>
      </c>
      <c r="BA112" s="1">
        <f>+AZ112+Cálculos!BL739+Cálculos!BL741-Cálculos!BL743-Cálculos!BL758-Cálculos!BL781</f>
        <v>150652902.5091657</v>
      </c>
      <c r="BB112" s="1">
        <f>+BA112+Cálculos!BM739+Cálculos!BM741-Cálculos!BM743-Cálculos!BM758-Cálculos!BM781</f>
        <v>66509725.293981642</v>
      </c>
      <c r="BC112" s="1">
        <f>+BB112+Cálculos!BN739+Cálculos!BN741-Cálculos!BN743-Cálculos!BN758-Cálculos!BN781</f>
        <v>46887424.830066785</v>
      </c>
      <c r="BD112" s="1">
        <f>+BC112+Cálculos!BO739+Cálculos!BO741-Cálculos!BO743-Cálculos!BO758-Cálculos!BO781</f>
        <v>200973349.54192966</v>
      </c>
      <c r="BE112" s="1">
        <f>+BD112+Cálculos!BP739+Cálculos!BP741-Cálculos!BP743-Cálculos!BP758-Cálculos!BP781</f>
        <v>325289059.46071833</v>
      </c>
      <c r="BF112" s="1">
        <f>+BE112+Cálculos!BQ739+Cálculos!BQ741-Cálculos!BQ743-Cálculos!BQ758-Cálculos!BQ781</f>
        <v>110738646.09576431</v>
      </c>
      <c r="BG112" s="1">
        <f>+BF112+Cálculos!BR739+Cálculos!BR741-Cálculos!BR743-Cálculos!BR758-Cálculos!BR781</f>
        <v>3197389.9513426125</v>
      </c>
      <c r="BH112" s="1">
        <f>+BG112+Cálculos!BS739+Cálculos!BS741-Cálculos!BS743-Cálculos!BS758-Cálculos!BS781</f>
        <v>118748630.77804565</v>
      </c>
      <c r="BI112" s="1">
        <f>+BH112+Cálculos!BT739+Cálculos!BT741-Cálculos!BT743-Cálculos!BT758-Cálculos!BT781</f>
        <v>175013352.42407274</v>
      </c>
      <c r="BJ112" s="1">
        <f>+BI112+Cálculos!BU739+Cálculos!BU741-Cálculos!BU743-Cálculos!BU758-Cálculos!BU781</f>
        <v>159308028.43452483</v>
      </c>
      <c r="BK112" s="1">
        <f>+BJ112+Cálculos!BV739+Cálculos!BV741-Cálculos!BV743-Cálculos!BV758-Cálculos!BV781</f>
        <v>366858698.85165143</v>
      </c>
      <c r="BL112" s="990">
        <f t="shared" si="45"/>
        <v>9625108795.3702011</v>
      </c>
    </row>
    <row r="113" spans="1:64" ht="16.2" thickBot="1" x14ac:dyDescent="0.35">
      <c r="A113" s="839"/>
      <c r="B113" s="775"/>
      <c r="C113" s="1249"/>
      <c r="D113" s="849"/>
      <c r="E113" s="849"/>
      <c r="F113" s="849"/>
      <c r="G113" s="849"/>
      <c r="H113" s="849"/>
      <c r="I113" s="849"/>
      <c r="J113" s="849"/>
      <c r="K113" s="849"/>
      <c r="L113" s="849"/>
      <c r="M113" s="849"/>
      <c r="N113" s="849"/>
      <c r="O113" s="849"/>
      <c r="P113" s="849"/>
      <c r="Q113" s="849"/>
      <c r="R113" s="849"/>
      <c r="S113" s="849"/>
      <c r="T113" s="849"/>
      <c r="U113" s="849"/>
      <c r="V113" s="849"/>
      <c r="W113" s="849"/>
      <c r="X113" s="849"/>
      <c r="Y113" s="849"/>
      <c r="Z113" s="849"/>
      <c r="AA113" s="849"/>
      <c r="AB113" s="849"/>
      <c r="AC113" s="849"/>
      <c r="AD113" s="849"/>
      <c r="AE113" s="849"/>
      <c r="AF113" s="849"/>
      <c r="AG113" s="849"/>
      <c r="AH113" s="849"/>
      <c r="AI113" s="849"/>
      <c r="AJ113" s="849"/>
      <c r="AK113" s="849"/>
      <c r="AL113" s="849"/>
      <c r="AM113" s="849"/>
      <c r="AN113" s="849"/>
      <c r="AO113" s="849"/>
      <c r="AP113" s="849"/>
      <c r="AQ113" s="849"/>
      <c r="AR113" s="849"/>
      <c r="AS113" s="849"/>
      <c r="AT113" s="849"/>
      <c r="AU113" s="849"/>
      <c r="AV113" s="849"/>
      <c r="AW113" s="849"/>
      <c r="AX113" s="849"/>
      <c r="AY113" s="849"/>
      <c r="AZ113" s="849"/>
      <c r="BA113" s="849"/>
      <c r="BB113" s="849"/>
      <c r="BC113" s="849"/>
      <c r="BD113" s="849"/>
      <c r="BE113" s="849"/>
      <c r="BF113" s="849"/>
      <c r="BG113" s="849"/>
      <c r="BH113" s="849"/>
      <c r="BI113" s="849"/>
      <c r="BJ113" s="849"/>
      <c r="BK113" s="849"/>
      <c r="BL113" s="991"/>
    </row>
    <row r="114" spans="1:64" ht="16.2" thickBot="1" x14ac:dyDescent="0.35">
      <c r="A114" s="843" t="s">
        <v>731</v>
      </c>
      <c r="C114" s="717">
        <v>13555200</v>
      </c>
      <c r="D114" s="993">
        <f>+C114+Cálculos!O764+Cálculos!O765+Cálculos!O766+Cálculos!O767-Cálculos!O773</f>
        <v>9801327.1725923903</v>
      </c>
      <c r="E114" s="993">
        <f>+D114+Cálculos!P764+Cálculos!P765+Cálculos!P766+Cálculos!P767-Cálculos!P773</f>
        <v>7660412.3894822933</v>
      </c>
      <c r="F114" s="993">
        <f>+E114+Cálculos!Q764+Cálculos!Q765+Cálculos!Q766+Cálculos!Q767-Cálculos!Q773</f>
        <v>7142455.8310399652</v>
      </c>
      <c r="G114" s="993">
        <f>+F114+Cálculos!R764+Cálculos!R765+Cálculos!R766+Cálculos!R767-Cálculos!R773</f>
        <v>6168272.306196766</v>
      </c>
      <c r="H114" s="993">
        <f>+G114+Cálculos!S764+Cálculos!S765+Cálculos!S766+Cálculos!S767-Cálculos!S773</f>
        <v>8928211.6460995171</v>
      </c>
      <c r="I114" s="993">
        <f>+H114+Cálculos!T764+Cálculos!T765+Cálculos!T766+Cálculos!T767-Cálculos!T773</f>
        <v>12651690.079158651</v>
      </c>
      <c r="J114" s="993">
        <f>+I114+Cálculos!U764+Cálculos!U765+Cálculos!U766+Cálculos!U767-Cálculos!U773</f>
        <v>10834049.345726622</v>
      </c>
      <c r="K114" s="993">
        <f>+J114+Cálculos!V764+Cálculos!V765+Cálculos!V766+Cálculos!V767-Cálculos!V773</f>
        <v>7626955.0909421947</v>
      </c>
      <c r="L114" s="993">
        <f>+K114+Cálculos!W764+Cálculos!W765+Cálculos!W766+Cálculos!W767-Cálculos!W773</f>
        <v>8397510.7548285201</v>
      </c>
      <c r="M114" s="993">
        <f>+L114+Cálculos!X764+Cálculos!X765+Cálculos!X766+Cálculos!X767-Cálculos!X773</f>
        <v>9710801.6673705447</v>
      </c>
      <c r="N114" s="993">
        <f>+M114+Cálculos!Y764+Cálculos!Y765+Cálculos!Y766+Cálculos!Y767-Cálculos!Y773</f>
        <v>10264233.473558195</v>
      </c>
      <c r="O114" s="993">
        <f>+N114+Cálculos!Z764+Cálculos!Z765+Cálculos!Z766+Cálculos!Z767-Cálculos!Z773</f>
        <v>16958664.614204433</v>
      </c>
      <c r="P114" s="993">
        <f>+O114+Cálculos!AA764+Cálculos!AA765+Cálculos!AA766+Cálculos!AA767-Cálculos!AA773</f>
        <v>12369672.467173014</v>
      </c>
      <c r="Q114" s="993">
        <f>+P114+Cálculos!AB764+Cálculos!AB765+Cálculos!AB766+Cálculos!AB767-Cálculos!AB773</f>
        <v>10044248.320609901</v>
      </c>
      <c r="R114" s="993">
        <f>+Q114+Cálculos!AC764+Cálculos!AC765+Cálculos!AC766+Cálculos!AC767-Cálculos!AC773</f>
        <v>9507507.5552733503</v>
      </c>
      <c r="S114" s="993">
        <f>+R114+Cálculos!AD764+Cálculos!AD765+Cálculos!AD766+Cálculos!AD767-Cálculos!AD773</f>
        <v>8446325.0594686083</v>
      </c>
      <c r="T114" s="993">
        <f>+S114+Cálculos!AE764+Cálculos!AE765+Cálculos!AE766+Cálculos!AE767-Cálculos!AE773</f>
        <v>11428601.917616319</v>
      </c>
      <c r="U114" s="993">
        <f>+T114+Cálculos!AF764+Cálculos!AF765+Cálculos!AF766+Cálculos!AF767-Cálculos!AF773</f>
        <v>15423154.034662304</v>
      </c>
      <c r="V114" s="993">
        <f>+U114+Cálculos!AG764+Cálculos!AG765+Cálculos!AG766+Cálculos!AG767-Cálculos!AG773</f>
        <v>13481259.908893757</v>
      </c>
      <c r="W114" s="993">
        <f>+V114+Cálculos!AH764+Cálculos!AH765+Cálculos!AH766+Cálculos!AH767-Cálculos!AH773</f>
        <v>10012614.959063977</v>
      </c>
      <c r="X114" s="993">
        <f>+W114+Cálculos!AI764+Cálculos!AI765+Cálculos!AI766+Cálculos!AI767-Cálculos!AI773</f>
        <v>10860485.702775797</v>
      </c>
      <c r="Y114" s="993">
        <f>+X114+Cálculos!AJ764+Cálculos!AJ765+Cálculos!AJ766+Cálculos!AJ767-Cálculos!AJ773</f>
        <v>12253501.701088674</v>
      </c>
      <c r="Z114" s="993">
        <f>+Y114+Cálculos!AK764+Cálculos!AK765+Cálculos!AK766+Cálculos!AK767-Cálculos!AK773</f>
        <v>12866188.665096339</v>
      </c>
      <c r="AA114" s="993">
        <f>+Z114+Cálculos!AL764+Cálculos!AL765+Cálculos!AL766+Cálculos!AL767-Cálculos!AL773</f>
        <v>20051707.732924007</v>
      </c>
      <c r="AB114" s="993">
        <f>+AA114+Cálculos!AM764+Cálculos!AM765+Cálculos!AM766+Cálculos!AM767-Cálculos!AM773</f>
        <v>13654431.492243018</v>
      </c>
      <c r="AC114" s="993">
        <f>+AB114+Cálculos!AN764+Cálculos!AN765+Cálculos!AN766+Cálculos!AN767-Cálculos!AN773</f>
        <v>11358055.821849797</v>
      </c>
      <c r="AD114" s="993">
        <f>+AC114+Cálculos!AO764+Cálculos!AO765+Cálculos!AO766+Cálculos!AO767-Cálculos!AO773</f>
        <v>10599434.592848789</v>
      </c>
      <c r="AE114" s="993">
        <f>+AD114+Cálculos!AP764+Cálculos!AP765+Cálculos!AP766+Cálculos!AP767-Cálculos!AP773</f>
        <v>9706849.068933323</v>
      </c>
      <c r="AF114" s="993">
        <f>+AE114+Cálculos!AQ764+Cálculos!AQ765+Cálculos!AQ766+Cálculos!AQ767-Cálculos!AQ773</f>
        <v>12648101.433824746</v>
      </c>
      <c r="AG114" s="993">
        <f>+AF114+Cálculos!AR764+Cálculos!AR765+Cálculos!AR766+Cálculos!AR767-Cálculos!AR773</f>
        <v>17113024.512386087</v>
      </c>
      <c r="AH114" s="993">
        <f>+AG114+Cálculos!AS764+Cálculos!AS765+Cálculos!AS766+Cálculos!AS767-Cálculos!AS773</f>
        <v>14849786.37448635</v>
      </c>
      <c r="AI114" s="993">
        <f>+AH114+Cálculos!AT764+Cálculos!AT765+Cálculos!AT766+Cálculos!AT767-Cálculos!AT773</f>
        <v>11364613.756470624</v>
      </c>
      <c r="AJ114" s="993">
        <f>+AI114+Cálculos!AU764+Cálculos!AU765+Cálculos!AU766+Cálculos!AU767-Cálculos!AU773</f>
        <v>12059182.235937515</v>
      </c>
      <c r="AK114" s="993">
        <f>+AJ114+Cálculos!AV764+Cálculos!AV765+Cálculos!AV766+Cálculos!AV767-Cálculos!AV773</f>
        <v>13741745.577844884</v>
      </c>
      <c r="AL114" s="993">
        <f>+AK114+Cálculos!AW764+Cálculos!AW765+Cálculos!AW766+Cálculos!AW767-Cálculos!AW773</f>
        <v>14179261.123065608</v>
      </c>
      <c r="AM114" s="993">
        <f>+AL114+Cálculos!AX764+Cálculos!AX765+Cálculos!AX766+Cálculos!AX767-Cálculos!AX773</f>
        <v>22039634.580500826</v>
      </c>
      <c r="AN114" s="993">
        <f>+AM114+Cálculos!AY764+Cálculos!AY765+Cálculos!AY766+Cálculos!AY767-Cálculos!AY773</f>
        <v>14137572.31333356</v>
      </c>
      <c r="AO114" s="993">
        <f>+AN114+Cálculos!AZ764+Cálculos!AZ765+Cálculos!AZ766+Cálculos!AZ767-Cálculos!AZ773</f>
        <v>11719006.714235982</v>
      </c>
      <c r="AP114" s="993">
        <f>+AO114+Cálculos!BA764+Cálculos!BA765+Cálculos!BA766+Cálculos!BA767-Cálculos!BA773</f>
        <v>10948289.124648456</v>
      </c>
      <c r="AQ114" s="993">
        <f>+AP114+Cálculos!BB764+Cálculos!BB765+Cálculos!BB766+Cálculos!BB767-Cálculos!BB773</f>
        <v>10018546.44541196</v>
      </c>
      <c r="AR114" s="993">
        <f>+AQ114+Cálculos!BC764+Cálculos!BC765+Cálculos!BC766+Cálculos!BC767-Cálculos!BC773</f>
        <v>13087346.055057045</v>
      </c>
      <c r="AS114" s="993">
        <f>+AR114+Cálculos!BD764+Cálculos!BD765+Cálculos!BD766+Cálculos!BD767-Cálculos!BD773</f>
        <v>17727948.405774314</v>
      </c>
      <c r="AT114" s="993">
        <f>+AS114+Cálculos!BE764+Cálculos!BE765+Cálculos!BE766+Cálculos!BE767-Cálculos!BE773</f>
        <v>15391080.083938628</v>
      </c>
      <c r="AU114" s="993">
        <f>+AT114+Cálculos!BF764+Cálculos!BF765+Cálculos!BF766+Cálculos!BF767-Cálculos!BF773</f>
        <v>11745357.088693157</v>
      </c>
      <c r="AV114" s="993">
        <f>+AU114+Cálculos!BG764+Cálculos!BG765+Cálculos!BG766+Cálculos!BG767-Cálculos!BG773</f>
        <v>12479424.362555634</v>
      </c>
      <c r="AW114" s="993">
        <f>+AV114+Cálculos!BH764+Cálculos!BH765+Cálculos!BH766+Cálculos!BH767-Cálculos!BH773</f>
        <v>14220706.958899958</v>
      </c>
      <c r="AX114" s="993">
        <f>+AW114+Cálculos!BI764+Cálculos!BI765+Cálculos!BI766+Cálculos!BI767-Cálculos!BI773</f>
        <v>14684506.76613684</v>
      </c>
      <c r="AY114" s="993">
        <f>+AX114+Cálculos!BJ764+Cálculos!BJ765+Cálculos!BJ766+Cálculos!BJ767-Cálculos!BJ773</f>
        <v>22872179.736884251</v>
      </c>
      <c r="AZ114" s="993">
        <f>+AY114+Cálculos!BK764+Cálculos!BK765+Cálculos!BK766+Cálculos!BK767-Cálculos!BK773</f>
        <v>15100393.424889788</v>
      </c>
      <c r="BA114" s="993">
        <f>+AZ114+Cálculos!BL764+Cálculos!BL765+Cálculos!BL766+Cálculos!BL767-Cálculos!BL773</f>
        <v>12500152.293413989</v>
      </c>
      <c r="BB114" s="993">
        <f>+BA114+Cálculos!BM764+Cálculos!BM765+Cálculos!BM766+Cálculos!BM767-Cálculos!BM773</f>
        <v>11689637.287947308</v>
      </c>
      <c r="BC114" s="993">
        <f>+BB114+Cálculos!BN764+Cálculos!BN765+Cálculos!BN766+Cálculos!BN767-Cálculos!BN773</f>
        <v>10686609.695176322</v>
      </c>
      <c r="BD114" s="993">
        <f>+BC114+Cálculos!BO764+Cálculos!BO765+Cálculos!BO766+Cálculos!BO767-Cálculos!BO773</f>
        <v>13976539.464497916</v>
      </c>
      <c r="BE114" s="993">
        <f>+BD114+Cálculos!BP764+Cálculos!BP765+Cálculos!BP766+Cálculos!BP767-Cálculos!BP773</f>
        <v>18929882.411508299</v>
      </c>
      <c r="BF114" s="993">
        <f>+BE114+Cálculos!BQ764+Cálculos!BQ765+Cálculos!BQ766+Cálculos!BQ767-Cálculos!BQ773</f>
        <v>16440930.091727328</v>
      </c>
      <c r="BG114" s="993">
        <f>+BF114+Cálculos!BR764+Cálculos!BR765+Cálculos!BR766+Cálculos!BR767-Cálculos!BR773</f>
        <v>12531020.270162059</v>
      </c>
      <c r="BH114" s="993">
        <f>+BG114+Cálculos!BS764+Cálculos!BS765+Cálculos!BS766+Cálculos!BS767-Cálculos!BS773</f>
        <v>13328293.167020973</v>
      </c>
      <c r="BI114" s="993">
        <f>+BH114+Cálculos!BT764+Cálculos!BT765+Cálculos!BT766+Cálculos!BT767-Cálculos!BT773</f>
        <v>15176888.281555697</v>
      </c>
      <c r="BJ114" s="993">
        <f>+BI114+Cálculos!BU764+Cálculos!BU765+Cálculos!BU766+Cálculos!BU767-Cálculos!BU773</f>
        <v>15684261.169433579</v>
      </c>
      <c r="BK114" s="993">
        <f>+BJ114+Cálculos!BV764+Cálculos!BV765+Cálculos!BV766+Cálculos!BV767-Cálculos!BV773</f>
        <v>24426840.880249035</v>
      </c>
      <c r="BL114" s="1005">
        <f t="shared" si="45"/>
        <v>789262585.45938981</v>
      </c>
    </row>
    <row r="115" spans="1:64" ht="16.2" thickBot="1" x14ac:dyDescent="0.35">
      <c r="A115" s="840"/>
      <c r="B115" s="775"/>
      <c r="C115" s="1249"/>
      <c r="D115" s="849"/>
      <c r="E115" s="849"/>
      <c r="F115" s="849"/>
      <c r="G115" s="849"/>
      <c r="H115" s="849"/>
      <c r="I115" s="849"/>
      <c r="J115" s="849"/>
      <c r="K115" s="849"/>
      <c r="L115" s="849"/>
      <c r="M115" s="849"/>
      <c r="N115" s="849"/>
      <c r="O115" s="849"/>
      <c r="P115" s="849"/>
      <c r="Q115" s="849"/>
      <c r="R115" s="849"/>
      <c r="S115" s="849"/>
      <c r="T115" s="849"/>
      <c r="U115" s="849"/>
      <c r="V115" s="849"/>
      <c r="W115" s="849"/>
      <c r="X115" s="849"/>
      <c r="Y115" s="849"/>
      <c r="Z115" s="849"/>
      <c r="AA115" s="849"/>
      <c r="AB115" s="849"/>
      <c r="AC115" s="849"/>
      <c r="AD115" s="849"/>
      <c r="AE115" s="849"/>
      <c r="AF115" s="849"/>
      <c r="AG115" s="849"/>
      <c r="AH115" s="849"/>
      <c r="AI115" s="849"/>
      <c r="AJ115" s="849"/>
      <c r="AK115" s="849"/>
      <c r="AL115" s="849"/>
      <c r="AM115" s="849"/>
      <c r="AN115" s="849"/>
      <c r="AO115" s="849"/>
      <c r="AP115" s="849"/>
      <c r="AQ115" s="849"/>
      <c r="AR115" s="849"/>
      <c r="AS115" s="849"/>
      <c r="AT115" s="849"/>
      <c r="AU115" s="849"/>
      <c r="AV115" s="849"/>
      <c r="AW115" s="849"/>
      <c r="AX115" s="849"/>
      <c r="AY115" s="849"/>
      <c r="AZ115" s="849"/>
      <c r="BA115" s="849"/>
      <c r="BB115" s="849"/>
      <c r="BC115" s="849"/>
      <c r="BD115" s="849"/>
      <c r="BE115" s="849"/>
      <c r="BF115" s="849"/>
      <c r="BG115" s="849"/>
      <c r="BH115" s="849"/>
      <c r="BI115" s="849"/>
      <c r="BJ115" s="849"/>
      <c r="BK115" s="849"/>
      <c r="BL115" s="991"/>
    </row>
    <row r="116" spans="1:64" ht="16.2" thickBot="1" x14ac:dyDescent="0.35">
      <c r="A116" s="840" t="s">
        <v>810</v>
      </c>
      <c r="C116" s="717">
        <f t="shared" ref="C116" si="53">+C117+C137</f>
        <v>0</v>
      </c>
      <c r="D116" s="993">
        <f t="shared" ref="D116" si="54">+D117+D137</f>
        <v>725548689.83658588</v>
      </c>
      <c r="E116" s="993">
        <f t="shared" ref="E116:BK116" si="55">+E117+E137</f>
        <v>869386106.24927568</v>
      </c>
      <c r="F116" s="993">
        <f t="shared" si="55"/>
        <v>1014349654.3594258</v>
      </c>
      <c r="G116" s="993">
        <f t="shared" si="55"/>
        <v>1160439334.1670361</v>
      </c>
      <c r="H116" s="993">
        <f t="shared" si="55"/>
        <v>1307655145.672106</v>
      </c>
      <c r="I116" s="993">
        <f t="shared" si="55"/>
        <v>1121952447.247627</v>
      </c>
      <c r="J116" s="993">
        <f t="shared" si="55"/>
        <v>1269252026.3699083</v>
      </c>
      <c r="K116" s="993">
        <f t="shared" si="55"/>
        <v>1418219861.1340761</v>
      </c>
      <c r="L116" s="993">
        <f t="shared" si="55"/>
        <v>1569940199.4289863</v>
      </c>
      <c r="M116" s="993">
        <f t="shared" si="55"/>
        <v>1722786669.421356</v>
      </c>
      <c r="N116" s="993">
        <f t="shared" si="55"/>
        <v>1876759271.1111858</v>
      </c>
      <c r="O116" s="993">
        <f t="shared" si="55"/>
        <v>1362367111.4804223</v>
      </c>
      <c r="P116" s="993">
        <f t="shared" si="55"/>
        <v>1503704641.5495961</v>
      </c>
      <c r="Q116" s="993">
        <f t="shared" si="55"/>
        <v>980678407.43860149</v>
      </c>
      <c r="R116" s="993">
        <f t="shared" si="55"/>
        <v>1144361500.9096696</v>
      </c>
      <c r="S116" s="993">
        <f t="shared" si="55"/>
        <v>1309316672.4871087</v>
      </c>
      <c r="T116" s="993">
        <f t="shared" si="55"/>
        <v>1475543922.1709194</v>
      </c>
      <c r="U116" s="993">
        <f t="shared" si="55"/>
        <v>1266111414.1379228</v>
      </c>
      <c r="V116" s="993">
        <f t="shared" si="55"/>
        <v>1432067862.381525</v>
      </c>
      <c r="W116" s="993">
        <f t="shared" si="55"/>
        <v>1600234707.9491498</v>
      </c>
      <c r="X116" s="993">
        <f t="shared" si="55"/>
        <v>1771550270.0584459</v>
      </c>
      <c r="Y116" s="993">
        <f t="shared" si="55"/>
        <v>1944137910.2741141</v>
      </c>
      <c r="Z116" s="993">
        <f t="shared" si="55"/>
        <v>2117997628.5961533</v>
      </c>
      <c r="AA116" s="993">
        <f t="shared" si="55"/>
        <v>1549843044.1726623</v>
      </c>
      <c r="AB116" s="993">
        <f t="shared" si="55"/>
        <v>1720973639.3833427</v>
      </c>
      <c r="AC116" s="993">
        <f t="shared" si="55"/>
        <v>1130001046.5486765</v>
      </c>
      <c r="AD116" s="993">
        <f t="shared" si="55"/>
        <v>1318895501.2000122</v>
      </c>
      <c r="AE116" s="993">
        <f t="shared" si="55"/>
        <v>1509258898.7642961</v>
      </c>
      <c r="AF116" s="993">
        <f t="shared" si="55"/>
        <v>1701091239.2415287</v>
      </c>
      <c r="AG116" s="993">
        <f t="shared" si="55"/>
        <v>1457868483.1929905</v>
      </c>
      <c r="AH116" s="993">
        <f t="shared" si="55"/>
        <v>1651252431.3475077</v>
      </c>
      <c r="AI116" s="993">
        <f t="shared" si="55"/>
        <v>1844719044.266361</v>
      </c>
      <c r="AJ116" s="993">
        <f t="shared" si="55"/>
        <v>2042427156.3953876</v>
      </c>
      <c r="AK116" s="993">
        <f t="shared" si="55"/>
        <v>2241604211.4373622</v>
      </c>
      <c r="AL116" s="993">
        <f t="shared" si="55"/>
        <v>2442250209.3922863</v>
      </c>
      <c r="AM116" s="993">
        <f t="shared" si="55"/>
        <v>1793654616.8363104</v>
      </c>
      <c r="AN116" s="993">
        <f t="shared" si="55"/>
        <v>2026597242.4022782</v>
      </c>
      <c r="AO116" s="993">
        <f t="shared" si="55"/>
        <v>1333691248.2144449</v>
      </c>
      <c r="AP116" s="993">
        <f t="shared" si="55"/>
        <v>1557161196.6723216</v>
      </c>
      <c r="AQ116" s="993">
        <f t="shared" si="55"/>
        <v>1782370664.4400916</v>
      </c>
      <c r="AR116" s="993">
        <f t="shared" si="55"/>
        <v>2009319651.5177555</v>
      </c>
      <c r="AS116" s="993">
        <f t="shared" si="55"/>
        <v>1716152364.937176</v>
      </c>
      <c r="AT116" s="993">
        <f t="shared" si="55"/>
        <v>1946580390.6346273</v>
      </c>
      <c r="AU116" s="993">
        <f t="shared" si="55"/>
        <v>2178747935.641973</v>
      </c>
      <c r="AV116" s="993">
        <f t="shared" si="55"/>
        <v>2412654999.9592118</v>
      </c>
      <c r="AW116" s="993">
        <f t="shared" si="55"/>
        <v>2648301583.5863447</v>
      </c>
      <c r="AX116" s="993">
        <f t="shared" si="55"/>
        <v>2885687686.5233717</v>
      </c>
      <c r="AY116" s="993">
        <f t="shared" si="55"/>
        <v>2060926885.4770014</v>
      </c>
      <c r="AZ116" s="993">
        <f t="shared" si="55"/>
        <v>2251721413.0844569</v>
      </c>
      <c r="BA116" s="993">
        <f t="shared" si="55"/>
        <v>1448929040.4714684</v>
      </c>
      <c r="BB116" s="993">
        <f t="shared" si="55"/>
        <v>1691738411.8902473</v>
      </c>
      <c r="BC116" s="993">
        <f t="shared" si="55"/>
        <v>1936437941.4045193</v>
      </c>
      <c r="BD116" s="993">
        <f t="shared" si="55"/>
        <v>2183027629.0142841</v>
      </c>
      <c r="BE116" s="993">
        <f t="shared" si="55"/>
        <v>1864460046.0716891</v>
      </c>
      <c r="BF116" s="993">
        <f t="shared" si="55"/>
        <v>2114830049.8724396</v>
      </c>
      <c r="BG116" s="993">
        <f t="shared" si="55"/>
        <v>2367090211.768683</v>
      </c>
      <c r="BH116" s="993">
        <f t="shared" si="55"/>
        <v>2621240531.7604189</v>
      </c>
      <c r="BI116" s="993">
        <f t="shared" si="55"/>
        <v>2877281009.8476477</v>
      </c>
      <c r="BJ116" s="993">
        <f t="shared" si="55"/>
        <v>3135211646.0303693</v>
      </c>
      <c r="BK116" s="993">
        <f t="shared" si="55"/>
        <v>2257918071.6566849</v>
      </c>
      <c r="BL116" s="1005">
        <f t="shared" si="45"/>
        <v>105676278829.48944</v>
      </c>
    </row>
    <row r="117" spans="1:64" ht="15.6" x14ac:dyDescent="0.3">
      <c r="A117" s="635" t="s">
        <v>811</v>
      </c>
      <c r="C117" s="721">
        <f t="shared" ref="C117" si="56">+C118+C129</f>
        <v>0</v>
      </c>
      <c r="D117" s="1">
        <f t="shared" ref="D117" si="57">+D118+D129</f>
        <v>725548689.83658588</v>
      </c>
      <c r="E117" s="1">
        <f t="shared" ref="E117:BK117" si="58">+E118+E129</f>
        <v>869386106.24927568</v>
      </c>
      <c r="F117" s="1">
        <f t="shared" si="58"/>
        <v>1014349654.3594258</v>
      </c>
      <c r="G117" s="1">
        <f t="shared" si="58"/>
        <v>1160439334.1670361</v>
      </c>
      <c r="H117" s="1">
        <f t="shared" si="58"/>
        <v>1307655145.672106</v>
      </c>
      <c r="I117" s="1">
        <f t="shared" si="58"/>
        <v>1118157579.636636</v>
      </c>
      <c r="J117" s="1">
        <f t="shared" si="58"/>
        <v>1267625654.5366263</v>
      </c>
      <c r="K117" s="1">
        <f t="shared" si="58"/>
        <v>1418219861.1340761</v>
      </c>
      <c r="L117" s="1">
        <f t="shared" si="58"/>
        <v>1569940199.4289863</v>
      </c>
      <c r="M117" s="1">
        <f t="shared" si="58"/>
        <v>1722786669.421356</v>
      </c>
      <c r="N117" s="1">
        <f t="shared" si="58"/>
        <v>1876759271.1111858</v>
      </c>
      <c r="O117" s="1">
        <f t="shared" si="58"/>
        <v>1339597905.8144758</v>
      </c>
      <c r="P117" s="1">
        <f t="shared" si="58"/>
        <v>1493946410.5499048</v>
      </c>
      <c r="Q117" s="1">
        <f t="shared" si="58"/>
        <v>980678407.43860149</v>
      </c>
      <c r="R117" s="1">
        <f t="shared" si="58"/>
        <v>1144361500.9096696</v>
      </c>
      <c r="S117" s="1">
        <f t="shared" si="58"/>
        <v>1309316672.4871087</v>
      </c>
      <c r="T117" s="1">
        <f t="shared" si="58"/>
        <v>1475543922.1709194</v>
      </c>
      <c r="U117" s="1">
        <f t="shared" si="58"/>
        <v>1261419818.0496707</v>
      </c>
      <c r="V117" s="1">
        <f t="shared" si="58"/>
        <v>1430191223.9462242</v>
      </c>
      <c r="W117" s="1">
        <f t="shared" si="58"/>
        <v>1600234707.9491498</v>
      </c>
      <c r="X117" s="1">
        <f t="shared" si="58"/>
        <v>1771550270.0584459</v>
      </c>
      <c r="Y117" s="1">
        <f t="shared" si="58"/>
        <v>1944137910.2741141</v>
      </c>
      <c r="Z117" s="1">
        <f t="shared" si="58"/>
        <v>2117997628.5961533</v>
      </c>
      <c r="AA117" s="1">
        <f t="shared" si="58"/>
        <v>1511964942.2971857</v>
      </c>
      <c r="AB117" s="1">
        <f t="shared" si="58"/>
        <v>1705822398.633152</v>
      </c>
      <c r="AC117" s="1">
        <f t="shared" si="58"/>
        <v>1130001046.5486765</v>
      </c>
      <c r="AD117" s="1">
        <f t="shared" si="58"/>
        <v>1318895501.2000122</v>
      </c>
      <c r="AE117" s="1">
        <f t="shared" si="58"/>
        <v>1509258898.7642961</v>
      </c>
      <c r="AF117" s="1">
        <f t="shared" si="58"/>
        <v>1701091239.2415287</v>
      </c>
      <c r="AG117" s="1">
        <f t="shared" si="58"/>
        <v>1453709648.7471528</v>
      </c>
      <c r="AH117" s="1">
        <f t="shared" si="58"/>
        <v>1648479875.0502827</v>
      </c>
      <c r="AI117" s="1">
        <f t="shared" si="58"/>
        <v>1844719044.266361</v>
      </c>
      <c r="AJ117" s="1">
        <f t="shared" si="58"/>
        <v>2042427156.3953876</v>
      </c>
      <c r="AK117" s="1">
        <f t="shared" si="58"/>
        <v>2241604211.4373622</v>
      </c>
      <c r="AL117" s="1">
        <f t="shared" si="58"/>
        <v>2442250209.3922863</v>
      </c>
      <c r="AM117" s="1">
        <f t="shared" si="58"/>
        <v>1743748603.4862587</v>
      </c>
      <c r="AN117" s="1">
        <f t="shared" si="58"/>
        <v>1993326566.835577</v>
      </c>
      <c r="AO117" s="1">
        <f t="shared" si="58"/>
        <v>1333691248.2144449</v>
      </c>
      <c r="AP117" s="1">
        <f t="shared" si="58"/>
        <v>1557161196.6723216</v>
      </c>
      <c r="AQ117" s="1">
        <f t="shared" si="58"/>
        <v>1782370664.4400916</v>
      </c>
      <c r="AR117" s="1">
        <f t="shared" si="58"/>
        <v>2009319651.5177555</v>
      </c>
      <c r="AS117" s="1">
        <f t="shared" si="58"/>
        <v>1716152364.937176</v>
      </c>
      <c r="AT117" s="1">
        <f t="shared" si="58"/>
        <v>1946580390.6346273</v>
      </c>
      <c r="AU117" s="1">
        <f t="shared" si="58"/>
        <v>2178747935.641973</v>
      </c>
      <c r="AV117" s="1">
        <f t="shared" si="58"/>
        <v>2412654999.9592118</v>
      </c>
      <c r="AW117" s="1">
        <f t="shared" si="58"/>
        <v>2648301583.5863447</v>
      </c>
      <c r="AX117" s="1">
        <f t="shared" si="58"/>
        <v>2885687686.5233717</v>
      </c>
      <c r="AY117" s="1">
        <f t="shared" si="58"/>
        <v>2060926885.4770014</v>
      </c>
      <c r="AZ117" s="1">
        <f t="shared" si="58"/>
        <v>2251721413.0844569</v>
      </c>
      <c r="BA117" s="1">
        <f t="shared" si="58"/>
        <v>1448929040.4714684</v>
      </c>
      <c r="BB117" s="1">
        <f t="shared" si="58"/>
        <v>1691738411.8902473</v>
      </c>
      <c r="BC117" s="1">
        <f t="shared" si="58"/>
        <v>1936437941.4045193</v>
      </c>
      <c r="BD117" s="1">
        <f t="shared" si="58"/>
        <v>2183027629.0142841</v>
      </c>
      <c r="BE117" s="1">
        <f t="shared" si="58"/>
        <v>1864460046.0716891</v>
      </c>
      <c r="BF117" s="1">
        <f t="shared" si="58"/>
        <v>2114830049.8724396</v>
      </c>
      <c r="BG117" s="1">
        <f t="shared" si="58"/>
        <v>2367090211.768683</v>
      </c>
      <c r="BH117" s="1">
        <f t="shared" si="58"/>
        <v>2621240531.7604189</v>
      </c>
      <c r="BI117" s="1">
        <f t="shared" si="58"/>
        <v>2877281009.8476477</v>
      </c>
      <c r="BJ117" s="1">
        <f t="shared" si="58"/>
        <v>3135211646.0303693</v>
      </c>
      <c r="BK117" s="1">
        <f t="shared" si="58"/>
        <v>2239167012.091578</v>
      </c>
      <c r="BL117" s="990">
        <f t="shared" si="45"/>
        <v>105469873437.00539</v>
      </c>
    </row>
    <row r="118" spans="1:64" ht="15.6" x14ac:dyDescent="0.3">
      <c r="A118" s="827" t="s">
        <v>812</v>
      </c>
      <c r="C118" s="721">
        <f t="shared" ref="C118" si="59">+C119+C120+C121+C123+C122+C124+C126+C125+C127+C128</f>
        <v>0</v>
      </c>
      <c r="D118" s="1">
        <f t="shared" ref="D118" si="60">+D119+D120+D121+D123+D122+D124+D126+D125+D127+D128</f>
        <v>698764718.27392983</v>
      </c>
      <c r="E118" s="1">
        <f t="shared" ref="E118:BK118" si="61">+E119+E120+E121+E123+E122+E124+E126+E125+E127+E128</f>
        <v>841220378.00261974</v>
      </c>
      <c r="F118" s="1">
        <f t="shared" si="61"/>
        <v>984802169.42876983</v>
      </c>
      <c r="G118" s="1">
        <f t="shared" si="61"/>
        <v>1129510092.5523801</v>
      </c>
      <c r="H118" s="1">
        <f t="shared" si="61"/>
        <v>1275344147.37345</v>
      </c>
      <c r="I118" s="1">
        <f t="shared" si="61"/>
        <v>1084464824.65398</v>
      </c>
      <c r="J118" s="1">
        <f t="shared" si="61"/>
        <v>1232551142.8699703</v>
      </c>
      <c r="K118" s="1">
        <f t="shared" si="61"/>
        <v>1381763592.7834201</v>
      </c>
      <c r="L118" s="1">
        <f t="shared" si="61"/>
        <v>1532102174.3943303</v>
      </c>
      <c r="M118" s="1">
        <f t="shared" si="61"/>
        <v>1683566887.7027001</v>
      </c>
      <c r="N118" s="1">
        <f t="shared" si="61"/>
        <v>1836157732.7085299</v>
      </c>
      <c r="O118" s="1">
        <f t="shared" si="61"/>
        <v>1314195690.9358199</v>
      </c>
      <c r="P118" s="1">
        <f t="shared" si="61"/>
        <v>1465003483.4794765</v>
      </c>
      <c r="Q118" s="1">
        <f t="shared" si="61"/>
        <v>950242345.4594636</v>
      </c>
      <c r="R118" s="1">
        <f t="shared" si="61"/>
        <v>1112432304.021822</v>
      </c>
      <c r="S118" s="1">
        <f t="shared" si="61"/>
        <v>1275894340.6905515</v>
      </c>
      <c r="T118" s="1">
        <f t="shared" si="61"/>
        <v>1440628455.4656525</v>
      </c>
      <c r="U118" s="1">
        <f t="shared" si="61"/>
        <v>1225011216.435694</v>
      </c>
      <c r="V118" s="1">
        <f t="shared" si="61"/>
        <v>1392289487.423538</v>
      </c>
      <c r="W118" s="1">
        <f t="shared" si="61"/>
        <v>1560839836.5177538</v>
      </c>
      <c r="X118" s="1">
        <f t="shared" si="61"/>
        <v>1730662263.7183404</v>
      </c>
      <c r="Y118" s="1">
        <f t="shared" si="61"/>
        <v>1901756769.0252988</v>
      </c>
      <c r="Z118" s="1">
        <f t="shared" si="61"/>
        <v>2074123352.4386282</v>
      </c>
      <c r="AA118" s="1">
        <f t="shared" si="61"/>
        <v>1484515150.1354671</v>
      </c>
      <c r="AB118" s="1">
        <f t="shared" si="61"/>
        <v>1674725941.3074212</v>
      </c>
      <c r="AC118" s="1">
        <f t="shared" si="61"/>
        <v>1097300355.9725468</v>
      </c>
      <c r="AD118" s="1">
        <f t="shared" si="61"/>
        <v>1284590577.3734839</v>
      </c>
      <c r="AE118" s="1">
        <f t="shared" si="61"/>
        <v>1473349741.6873689</v>
      </c>
      <c r="AF118" s="1">
        <f t="shared" si="61"/>
        <v>1663577848.9142027</v>
      </c>
      <c r="AG118" s="1">
        <f t="shared" si="61"/>
        <v>1414592025.1694279</v>
      </c>
      <c r="AH118" s="1">
        <f t="shared" si="61"/>
        <v>1607758018.2221589</v>
      </c>
      <c r="AI118" s="1">
        <f t="shared" si="61"/>
        <v>1802392954.1878386</v>
      </c>
      <c r="AJ118" s="1">
        <f t="shared" si="61"/>
        <v>1998496833.0664663</v>
      </c>
      <c r="AK118" s="1">
        <f t="shared" si="61"/>
        <v>2196069654.8580422</v>
      </c>
      <c r="AL118" s="1">
        <f t="shared" si="61"/>
        <v>2395111419.5625672</v>
      </c>
      <c r="AM118" s="1">
        <f t="shared" si="61"/>
        <v>1714256379.4109268</v>
      </c>
      <c r="AN118" s="1">
        <f t="shared" si="61"/>
        <v>1960737479.5582111</v>
      </c>
      <c r="AO118" s="1">
        <f t="shared" si="61"/>
        <v>1299420924.4906611</v>
      </c>
      <c r="AP118" s="1">
        <f t="shared" si="61"/>
        <v>1521209636.5021198</v>
      </c>
      <c r="AQ118" s="1">
        <f t="shared" si="61"/>
        <v>1744737867.8234718</v>
      </c>
      <c r="AR118" s="1">
        <f t="shared" si="61"/>
        <v>1970005618.4547179</v>
      </c>
      <c r="AS118" s="1">
        <f t="shared" si="61"/>
        <v>1675157095.4277203</v>
      </c>
      <c r="AT118" s="1">
        <f t="shared" si="61"/>
        <v>1903903884.6787536</v>
      </c>
      <c r="AU118" s="1">
        <f t="shared" si="61"/>
        <v>2134390193.2396812</v>
      </c>
      <c r="AV118" s="1">
        <f t="shared" si="61"/>
        <v>2366616021.1105022</v>
      </c>
      <c r="AW118" s="1">
        <f t="shared" si="61"/>
        <v>2600581368.2912173</v>
      </c>
      <c r="AX118" s="1">
        <f t="shared" si="61"/>
        <v>2836286234.781826</v>
      </c>
      <c r="AY118" s="1">
        <f t="shared" si="61"/>
        <v>2030019034.6460536</v>
      </c>
      <c r="AZ118" s="1">
        <f t="shared" si="61"/>
        <v>2216554684.1895814</v>
      </c>
      <c r="BA118" s="1">
        <f t="shared" si="61"/>
        <v>1411948097.3331511</v>
      </c>
      <c r="BB118" s="1">
        <f t="shared" si="61"/>
        <v>1652943254.5084882</v>
      </c>
      <c r="BC118" s="1">
        <f t="shared" si="61"/>
        <v>1895828569.7793183</v>
      </c>
      <c r="BD118" s="1">
        <f t="shared" si="61"/>
        <v>2140604043.1456413</v>
      </c>
      <c r="BE118" s="1">
        <f t="shared" si="61"/>
        <v>1820222245.9596045</v>
      </c>
      <c r="BF118" s="1">
        <f t="shared" si="61"/>
        <v>2068778035.5169134</v>
      </c>
      <c r="BG118" s="1">
        <f t="shared" si="61"/>
        <v>2319223983.1697149</v>
      </c>
      <c r="BH118" s="1">
        <f t="shared" si="61"/>
        <v>2571560088.9180088</v>
      </c>
      <c r="BI118" s="1">
        <f t="shared" si="61"/>
        <v>2825786352.761796</v>
      </c>
      <c r="BJ118" s="1">
        <f t="shared" si="61"/>
        <v>3081902774.701076</v>
      </c>
      <c r="BK118" s="1">
        <f t="shared" si="61"/>
        <v>2205814497.4401441</v>
      </c>
      <c r="BL118" s="990">
        <f>+SUM(C118:BK118)</f>
        <v>103184296292.6524</v>
      </c>
    </row>
    <row r="119" spans="1:64" ht="15.6" x14ac:dyDescent="0.3">
      <c r="A119" s="807" t="s">
        <v>813</v>
      </c>
      <c r="C119" s="721"/>
      <c r="D119" s="1">
        <f>+C119+Cálculos!O935-Cálculos!O943-Cálculos!O946-Cálculos!O948-Cálculos!O957+Cálculos!O1190-Cálculos!O1198-Cálculos!O1201-Cálculos!O1203-Cálculos!O1213</f>
        <v>307433953.40657997</v>
      </c>
      <c r="E119" s="1">
        <f>+D119+Cálculos!P935-Cálculos!P943-Cálculos!P946-Cálculos!P948-Cálculos!P957+Cálculos!P1190-Cálculos!P1198-Cálculos!P1201-Cálculos!P1203-Cálculos!P1213</f>
        <v>307433953.40657997</v>
      </c>
      <c r="F119" s="1">
        <f>+E119+Cálculos!Q935-Cálculos!Q943-Cálculos!Q946-Cálculos!Q948-Cálculos!Q957+Cálculos!Q1190-Cálculos!Q1198-Cálculos!Q1201-Cálculos!Q1203-Cálculos!Q1213</f>
        <v>307433953.40657997</v>
      </c>
      <c r="G119" s="1">
        <f>+F119+Cálculos!R935-Cálculos!R943-Cálculos!R946-Cálculos!R948-Cálculos!R957+Cálculos!R1190-Cálculos!R1198-Cálculos!R1201-Cálculos!R1203-Cálculos!R1213</f>
        <v>307433953.40657997</v>
      </c>
      <c r="H119" s="1">
        <f>+G119+Cálculos!S935-Cálculos!S943-Cálculos!S946-Cálculos!S948-Cálculos!S957+Cálculos!S1190-Cálculos!S1198-Cálculos!S1201-Cálculos!S1203-Cálculos!S1213</f>
        <v>307433953.40657997</v>
      </c>
      <c r="I119" s="1">
        <f>+H119+Cálculos!T935-Cálculos!T943-Cálculos!T946-Cálculos!T948-Cálculos!T957+Cálculos!T1190-Cálculos!T1198-Cálculos!T1201-Cálculos!T1203-Cálculos!T1213</f>
        <v>307433953.40657997</v>
      </c>
      <c r="J119" s="1">
        <f>+I119+Cálculos!U935-Cálculos!U943-Cálculos!U946-Cálculos!U948-Cálculos!U957+Cálculos!U1190-Cálculos!U1198-Cálculos!U1201-Cálculos!U1203-Cálculos!U1213</f>
        <v>307433953.40657997</v>
      </c>
      <c r="K119" s="1">
        <f>+J119+Cálculos!V935-Cálculos!V943-Cálculos!V946-Cálculos!V948-Cálculos!V957+Cálculos!V1190-Cálculos!V1198-Cálculos!V1201-Cálculos!V1203-Cálculos!V1213</f>
        <v>307433953.40657997</v>
      </c>
      <c r="L119" s="1">
        <f>+K119+Cálculos!W935-Cálculos!W943-Cálculos!W946-Cálculos!W948-Cálculos!W957+Cálculos!W1190-Cálculos!W1198-Cálculos!W1201-Cálculos!W1203-Cálculos!W1213</f>
        <v>307433953.40657997</v>
      </c>
      <c r="M119" s="1">
        <f>+L119+Cálculos!X935-Cálculos!X943-Cálculos!X946-Cálculos!X948-Cálculos!X957+Cálculos!X1190-Cálculos!X1198-Cálculos!X1201-Cálculos!X1203-Cálculos!X1213</f>
        <v>307433953.40657997</v>
      </c>
      <c r="N119" s="1">
        <f>+M119+Cálculos!Y935-Cálculos!Y943-Cálculos!Y946-Cálculos!Y948-Cálculos!Y957+Cálculos!Y1190-Cálculos!Y1198-Cálculos!Y1201-Cálculos!Y1203-Cálculos!Y1213</f>
        <v>307433953.40657997</v>
      </c>
      <c r="O119" s="1">
        <f>+N119+Cálculos!Z935-Cálculos!Z943-Cálculos!Z946-Cálculos!Z948-Cálculos!Z957+Cálculos!Z1190-Cálculos!Z1198-Cálculos!Z1201-Cálculos!Z1203-Cálculos!Z1213</f>
        <v>307433953.40657997</v>
      </c>
      <c r="P119" s="1">
        <f>+O119+Cálculos!AA935-Cálculos!AA943-Cálculos!AA946-Cálculos!AA948-Cálculos!AA957+Cálculos!AA1190-Cálculos!AA1198-Cálculos!AA1201-Cálculos!AA1203-Cálculos!AA1213</f>
        <v>347277323.03940237</v>
      </c>
      <c r="Q119" s="1">
        <f>+P119+Cálculos!AB935-Cálculos!AB943-Cálculos!AB946-Cálculos!AB948-Cálculos!AB957+Cálculos!AB1190-Cálculos!AB1198-Cálculos!AB1201-Cálculos!AB1203-Cálculos!AB1213</f>
        <v>347277323.03940225</v>
      </c>
      <c r="R119" s="1">
        <f>+Q119+Cálculos!AC935-Cálculos!AC943-Cálculos!AC946-Cálculos!AC948-Cálculos!AC957+Cálculos!AC1190-Cálculos!AC1198-Cálculos!AC1201-Cálculos!AC1203-Cálculos!AC1213</f>
        <v>347277323.03940225</v>
      </c>
      <c r="S119" s="1">
        <f>+R119+Cálculos!AD935-Cálculos!AD943-Cálculos!AD946-Cálculos!AD948-Cálculos!AD957+Cálculos!AD1190-Cálculos!AD1198-Cálculos!AD1201-Cálculos!AD1203-Cálculos!AD1213</f>
        <v>347277323.03940225</v>
      </c>
      <c r="T119" s="1">
        <f>+S119+Cálculos!AE935-Cálculos!AE943-Cálculos!AE946-Cálculos!AE948-Cálculos!AE957+Cálculos!AE1190-Cálculos!AE1198-Cálculos!AE1201-Cálculos!AE1203-Cálculos!AE1213</f>
        <v>347277323.03940225</v>
      </c>
      <c r="U119" s="1">
        <f>+T119+Cálculos!AF935-Cálculos!AF943-Cálculos!AF946-Cálculos!AF948-Cálculos!AF957+Cálculos!AF1190-Cálculos!AF1198-Cálculos!AF1201-Cálculos!AF1203-Cálculos!AF1213</f>
        <v>347277323.03940225</v>
      </c>
      <c r="V119" s="1">
        <f>+U119+Cálculos!AG935-Cálculos!AG943-Cálculos!AG946-Cálculos!AG948-Cálculos!AG957+Cálculos!AG1190-Cálculos!AG1198-Cálculos!AG1201-Cálculos!AG1203-Cálculos!AG1213</f>
        <v>347277323.03940225</v>
      </c>
      <c r="W119" s="1">
        <f>+V119+Cálculos!AH935-Cálculos!AH943-Cálculos!AH946-Cálculos!AH948-Cálculos!AH957+Cálculos!AH1190-Cálculos!AH1198-Cálculos!AH1201-Cálculos!AH1203-Cálculos!AH1213</f>
        <v>347277323.03940225</v>
      </c>
      <c r="X119" s="1">
        <f>+W119+Cálculos!AI935-Cálculos!AI943-Cálculos!AI946-Cálculos!AI948-Cálculos!AI957+Cálculos!AI1190-Cálculos!AI1198-Cálculos!AI1201-Cálculos!AI1203-Cálculos!AI1213</f>
        <v>347277323.03940225</v>
      </c>
      <c r="Y119" s="1">
        <f>+X119+Cálculos!AJ935-Cálculos!AJ943-Cálculos!AJ946-Cálculos!AJ948-Cálculos!AJ957+Cálculos!AJ1190-Cálculos!AJ1198-Cálculos!AJ1201-Cálculos!AJ1203-Cálculos!AJ1213</f>
        <v>347277323.03940225</v>
      </c>
      <c r="Z119" s="1">
        <f>+Y119+Cálculos!AK935-Cálculos!AK943-Cálculos!AK946-Cálculos!AK948-Cálculos!AK957+Cálculos!AK1190-Cálculos!AK1198-Cálculos!AK1201-Cálculos!AK1203-Cálculos!AK1213</f>
        <v>347277323.03940225</v>
      </c>
      <c r="AA119" s="1">
        <f>+Z119+Cálculos!AL935-Cálculos!AL943-Cálculos!AL946-Cálculos!AL948-Cálculos!AL957+Cálculos!AL1190-Cálculos!AL1198-Cálculos!AL1201-Cálculos!AL1203-Cálculos!AL1213</f>
        <v>347277323.03940225</v>
      </c>
      <c r="AB119" s="1">
        <f>+AA119+Cálculos!AM935-Cálculos!AM943-Cálculos!AM946-Cálculos!AM948-Cálculos!AM957+Cálculos!AM1190-Cálculos!AM1198-Cálculos!AM1201-Cálculos!AM1203-Cálculos!AM1213</f>
        <v>401021415.23494685</v>
      </c>
      <c r="AC119" s="1">
        <f>+AB119+Cálculos!AN935-Cálculos!AN943-Cálculos!AN946-Cálculos!AN948-Cálculos!AN957+Cálculos!AN1190-Cálculos!AN1198-Cálculos!AN1201-Cálculos!AN1203-Cálculos!AN1213</f>
        <v>401021415.23494691</v>
      </c>
      <c r="AD119" s="1">
        <f>+AC119+Cálculos!AO935-Cálculos!AO943-Cálculos!AO946-Cálculos!AO948-Cálculos!AO957+Cálculos!AO1190-Cálculos!AO1198-Cálculos!AO1201-Cálculos!AO1203-Cálculos!AO1213</f>
        <v>401021415.23494691</v>
      </c>
      <c r="AE119" s="1">
        <f>+AD119+Cálculos!AP935-Cálculos!AP943-Cálculos!AP946-Cálculos!AP948-Cálculos!AP957+Cálculos!AP1190-Cálculos!AP1198-Cálculos!AP1201-Cálculos!AP1203-Cálculos!AP1213</f>
        <v>401021415.23494691</v>
      </c>
      <c r="AF119" s="1">
        <f>+AE119+Cálculos!AQ935-Cálculos!AQ943-Cálculos!AQ946-Cálculos!AQ948-Cálculos!AQ957+Cálculos!AQ1190-Cálculos!AQ1198-Cálculos!AQ1201-Cálculos!AQ1203-Cálculos!AQ1213</f>
        <v>401021415.23494691</v>
      </c>
      <c r="AG119" s="1">
        <f>+AF119+Cálculos!AR935-Cálculos!AR943-Cálculos!AR946-Cálculos!AR948-Cálculos!AR957+Cálculos!AR1190-Cálculos!AR1198-Cálculos!AR1201-Cálculos!AR1203-Cálculos!AR1213</f>
        <v>401021415.23494691</v>
      </c>
      <c r="AH119" s="1">
        <f>+AG119+Cálculos!AS935-Cálculos!AS943-Cálculos!AS946-Cálculos!AS948-Cálculos!AS957+Cálculos!AS1190-Cálculos!AS1198-Cálculos!AS1201-Cálculos!AS1203-Cálculos!AS1213</f>
        <v>401021415.23494691</v>
      </c>
      <c r="AI119" s="1">
        <f>+AH119+Cálculos!AT935-Cálculos!AT943-Cálculos!AT946-Cálculos!AT948-Cálculos!AT957+Cálculos!AT1190-Cálculos!AT1198-Cálculos!AT1201-Cálculos!AT1203-Cálculos!AT1213</f>
        <v>401021415.23494691</v>
      </c>
      <c r="AJ119" s="1">
        <f>+AI119+Cálculos!AU935-Cálculos!AU943-Cálculos!AU946-Cálculos!AU948-Cálculos!AU957+Cálculos!AU1190-Cálculos!AU1198-Cálculos!AU1201-Cálculos!AU1203-Cálculos!AU1213</f>
        <v>401021415.23494691</v>
      </c>
      <c r="AK119" s="1">
        <f>+AJ119+Cálculos!AV935-Cálculos!AV943-Cálculos!AV946-Cálculos!AV948-Cálculos!AV957+Cálculos!AV1190-Cálculos!AV1198-Cálculos!AV1201-Cálculos!AV1203-Cálculos!AV1213</f>
        <v>401021415.23494691</v>
      </c>
      <c r="AL119" s="1">
        <f>+AK119+Cálculos!AW935-Cálculos!AW943-Cálculos!AW946-Cálculos!AW948-Cálculos!AW957+Cálculos!AW1190-Cálculos!AW1198-Cálculos!AW1201-Cálculos!AW1203-Cálculos!AW1213</f>
        <v>401021415.23494691</v>
      </c>
      <c r="AM119" s="1">
        <f>+AL119+Cálculos!AX935-Cálculos!AX943-Cálculos!AX946-Cálculos!AX948-Cálculos!AX957+Cálculos!AX1190-Cálculos!AX1198-Cálculos!AX1201-Cálculos!AX1203-Cálculos!AX1213</f>
        <v>401021415.23494691</v>
      </c>
      <c r="AN119" s="1">
        <f>+AM119+Cálculos!AY935-Cálculos!AY943-Cálculos!AY946-Cálculos!AY948-Cálculos!AY957+Cálculos!AY1190-Cálculos!AY1198-Cálculos!AY1201-Cálculos!AY1203-Cálculos!AY1213</f>
        <v>474888771.60100484</v>
      </c>
      <c r="AO119" s="1">
        <f>+AN119+Cálculos!AZ935-Cálculos!AZ943-Cálculos!AZ946-Cálculos!AZ948-Cálculos!AZ957+Cálculos!AZ1190-Cálculos!AZ1198-Cálculos!AZ1201-Cálculos!AZ1203-Cálculos!AZ1213</f>
        <v>474888771.60100472</v>
      </c>
      <c r="AP119" s="1">
        <f>+AO119+Cálculos!BA935-Cálculos!BA943-Cálculos!BA946-Cálculos!BA948-Cálculos!BA957+Cálculos!BA1190-Cálculos!BA1198-Cálculos!BA1201-Cálculos!BA1203-Cálculos!BA1213</f>
        <v>474888771.60100472</v>
      </c>
      <c r="AQ119" s="1">
        <f>+AP119+Cálculos!BB935-Cálculos!BB943-Cálculos!BB946-Cálculos!BB948-Cálculos!BB957+Cálculos!BB1190-Cálculos!BB1198-Cálculos!BB1201-Cálculos!BB1203-Cálculos!BB1213</f>
        <v>474888771.60100472</v>
      </c>
      <c r="AR119" s="1">
        <f>+AQ119+Cálculos!BC935-Cálculos!BC943-Cálculos!BC946-Cálculos!BC948-Cálculos!BC957+Cálculos!BC1190-Cálculos!BC1198-Cálculos!BC1201-Cálculos!BC1203-Cálculos!BC1213</f>
        <v>474888771.60100472</v>
      </c>
      <c r="AS119" s="1">
        <f>+AR119+Cálculos!BD935-Cálculos!BD943-Cálculos!BD946-Cálculos!BD948-Cálculos!BD957+Cálculos!BD1190-Cálculos!BD1198-Cálculos!BD1201-Cálculos!BD1203-Cálculos!BD1213</f>
        <v>474888771.60100472</v>
      </c>
      <c r="AT119" s="1">
        <f>+AS119+Cálculos!BE935-Cálculos!BE943-Cálculos!BE946-Cálculos!BE948-Cálculos!BE957+Cálculos!BE1190-Cálculos!BE1198-Cálculos!BE1201-Cálculos!BE1203-Cálculos!BE1213</f>
        <v>474888771.60100472</v>
      </c>
      <c r="AU119" s="1">
        <f>+AT119+Cálculos!BF935-Cálculos!BF943-Cálculos!BF946-Cálculos!BF948-Cálculos!BF957+Cálculos!BF1190-Cálculos!BF1198-Cálculos!BF1201-Cálculos!BF1203-Cálculos!BF1213</f>
        <v>474888771.60100472</v>
      </c>
      <c r="AV119" s="1">
        <f>+AU119+Cálculos!BG935-Cálculos!BG943-Cálculos!BG946-Cálculos!BG948-Cálculos!BG957+Cálculos!BG1190-Cálculos!BG1198-Cálculos!BG1201-Cálculos!BG1203-Cálculos!BG1213</f>
        <v>474888771.60100472</v>
      </c>
      <c r="AW119" s="1">
        <f>+AV119+Cálculos!BH935-Cálculos!BH943-Cálculos!BH946-Cálculos!BH948-Cálculos!BH957+Cálculos!BH1190-Cálculos!BH1198-Cálculos!BH1201-Cálculos!BH1203-Cálculos!BH1213</f>
        <v>474888771.60100472</v>
      </c>
      <c r="AX119" s="1">
        <f>+AW119+Cálculos!BI935-Cálculos!BI943-Cálculos!BI946-Cálculos!BI948-Cálculos!BI957+Cálculos!BI1190-Cálculos!BI1198-Cálculos!BI1201-Cálculos!BI1203-Cálculos!BI1213</f>
        <v>474888771.60100472</v>
      </c>
      <c r="AY119" s="1">
        <f>+AX119+Cálculos!BJ935-Cálculos!BJ943-Cálculos!BJ946-Cálculos!BJ948-Cálculos!BJ957+Cálculos!BJ1190-Cálculos!BJ1198-Cálculos!BJ1201-Cálculos!BJ1203-Cálculos!BJ1213</f>
        <v>474888771.60100472</v>
      </c>
      <c r="AZ119" s="1">
        <f>+AY119+Cálculos!BK935-Cálculos!BK943-Cálculos!BK946-Cálculos!BK948-Cálculos!BK957+Cálculos!BK1190-Cálculos!BK1198-Cálculos!BK1201-Cálculos!BK1203-Cálculos!BK1213</f>
        <v>516013160.06954503</v>
      </c>
      <c r="BA119" s="1">
        <f>+AZ119+Cálculos!BL935-Cálculos!BL943-Cálculos!BL946-Cálculos!BL948-Cálculos!BL957+Cálculos!BL1190-Cálculos!BL1198-Cálculos!BL1201-Cálculos!BL1203-Cálculos!BL1213</f>
        <v>516013160.06954491</v>
      </c>
      <c r="BB119" s="1">
        <f>+BA119+Cálculos!BM935-Cálculos!BM943-Cálculos!BM946-Cálculos!BM948-Cálculos!BM957+Cálculos!BM1190-Cálculos!BM1198-Cálculos!BM1201-Cálculos!BM1203-Cálculos!BM1213</f>
        <v>516013160.06954467</v>
      </c>
      <c r="BC119" s="1">
        <f>+BB119+Cálculos!BN935-Cálculos!BN943-Cálculos!BN946-Cálculos!BN948-Cálculos!BN957+Cálculos!BN1190-Cálculos!BN1198-Cálculos!BN1201-Cálculos!BN1203-Cálculos!BN1213</f>
        <v>516013160.06954467</v>
      </c>
      <c r="BD119" s="1">
        <f>+BC119+Cálculos!BO935-Cálculos!BO943-Cálculos!BO946-Cálculos!BO948-Cálculos!BO957+Cálculos!BO1190-Cálculos!BO1198-Cálculos!BO1201-Cálculos!BO1203-Cálculos!BO1213</f>
        <v>516013160.06954467</v>
      </c>
      <c r="BE119" s="1">
        <f>+BD119+Cálculos!BP935-Cálculos!BP943-Cálculos!BP946-Cálculos!BP948-Cálculos!BP957+Cálculos!BP1190-Cálculos!BP1198-Cálculos!BP1201-Cálculos!BP1203-Cálculos!BP1213</f>
        <v>516013160.06954467</v>
      </c>
      <c r="BF119" s="1">
        <f>+BE119+Cálculos!BQ935-Cálculos!BQ943-Cálculos!BQ946-Cálculos!BQ948-Cálculos!BQ957+Cálculos!BQ1190-Cálculos!BQ1198-Cálculos!BQ1201-Cálculos!BQ1203-Cálculos!BQ1213</f>
        <v>516013160.06954467</v>
      </c>
      <c r="BG119" s="1">
        <f>+BF119+Cálculos!BR935-Cálculos!BR943-Cálculos!BR946-Cálculos!BR948-Cálculos!BR957+Cálculos!BR1190-Cálculos!BR1198-Cálculos!BR1201-Cálculos!BR1203-Cálculos!BR1213</f>
        <v>516013160.06954467</v>
      </c>
      <c r="BH119" s="1">
        <f>+BG119+Cálculos!BS935-Cálculos!BS943-Cálculos!BS946-Cálculos!BS948-Cálculos!BS957+Cálculos!BS1190-Cálculos!BS1198-Cálculos!BS1201-Cálculos!BS1203-Cálculos!BS1213</f>
        <v>516013160.06954467</v>
      </c>
      <c r="BI119" s="1">
        <f>+BH119+Cálculos!BT935-Cálculos!BT943-Cálculos!BT946-Cálculos!BT948-Cálculos!BT957+Cálculos!BT1190-Cálculos!BT1198-Cálculos!BT1201-Cálculos!BT1203-Cálculos!BT1213</f>
        <v>516013160.06954467</v>
      </c>
      <c r="BJ119" s="1">
        <f>+BI119+Cálculos!BU935-Cálculos!BU943-Cálculos!BU946-Cálculos!BU948-Cálculos!BU957+Cálculos!BU1190-Cálculos!BU1198-Cálculos!BU1201-Cálculos!BU1203-Cálculos!BU1213</f>
        <v>516013160.06954467</v>
      </c>
      <c r="BK119" s="1">
        <f>+BJ119+Cálculos!BV935-Cálculos!BV943-Cálculos!BV946-Cálculos!BV948-Cálculos!BV957+Cálculos!BV1190-Cálculos!BV1198-Cálculos!BV1201-Cálculos!BV1203-Cálculos!BV1213</f>
        <v>516013160.06954467</v>
      </c>
      <c r="BL119" s="990">
        <f t="shared" si="45"/>
        <v>24559615480.217766</v>
      </c>
    </row>
    <row r="120" spans="1:64" ht="15.6" x14ac:dyDescent="0.3">
      <c r="A120" s="807" t="s">
        <v>814</v>
      </c>
      <c r="C120" s="721"/>
      <c r="D120" s="1">
        <f>+C120+Cálculos!O936-Cálculos!O958+Cálculos!O1191-Cálculos!O1214</f>
        <v>56306584.872999988</v>
      </c>
      <c r="E120" s="1">
        <f>+D120+Cálculos!P936-Cálculos!P958+Cálculos!P1191-Cálculos!P1214</f>
        <v>112613169.74599999</v>
      </c>
      <c r="F120" s="1">
        <f>+E120+Cálculos!Q936-Cálculos!Q958+Cálculos!Q1191-Cálculos!Q1214</f>
        <v>168919754.61899999</v>
      </c>
      <c r="G120" s="1">
        <f>+F120+Cálculos!R936-Cálculos!R958+Cálculos!R1191-Cálculos!R1214</f>
        <v>225226339.49199998</v>
      </c>
      <c r="H120" s="1">
        <f>+G120+Cálculos!S936-Cálculos!S958+Cálculos!S1191-Cálculos!S1214</f>
        <v>281532924.36499995</v>
      </c>
      <c r="I120" s="1">
        <f>+H120+Cálculos!T936-Cálculos!T958+Cálculos!T1191-Cálculos!T1214</f>
        <v>337839509.23799998</v>
      </c>
      <c r="J120" s="1">
        <f>+I120+Cálculos!U936-Cálculos!U958+Cálculos!U1191-Cálculos!U1214</f>
        <v>394146094.111</v>
      </c>
      <c r="K120" s="1">
        <f>+J120+Cálculos!V936-Cálculos!V958+Cálculos!V1191-Cálculos!V1214</f>
        <v>450452678.98400003</v>
      </c>
      <c r="L120" s="1">
        <f>+K120+Cálculos!W936-Cálculos!W958+Cálculos!W1191-Cálculos!W1214</f>
        <v>506759263.85700005</v>
      </c>
      <c r="M120" s="1">
        <f>+L120+Cálculos!X936-Cálculos!X958+Cálculos!X1191-Cálculos!X1214</f>
        <v>563065848.73000002</v>
      </c>
      <c r="N120" s="1">
        <f>+M120+Cálculos!Y936-Cálculos!Y958+Cálculos!Y1191-Cálculos!Y1214</f>
        <v>619372433.60299993</v>
      </c>
      <c r="O120" s="1">
        <f>+N120+Cálculos!Z936-Cálculos!Z958+Cálculos!Z1191-Cálculos!Z1214</f>
        <v>675679018.47599983</v>
      </c>
      <c r="P120" s="1">
        <f>+O120+Cálculos!AA936-Cálculos!AA958+Cálculos!AA1191-Cálculos!AA1214</f>
        <v>739282923.79457164</v>
      </c>
      <c r="Q120" s="1">
        <f>+P120+Cálculos!AB936-Cálculos!AB958+Cálculos!AB1191-Cálculos!AB1214</f>
        <v>127207810.63714367</v>
      </c>
      <c r="R120" s="1">
        <f>+Q120+Cálculos!AC936-Cálculos!AC958+Cálculos!AC1191-Cálculos!AC1214</f>
        <v>190811715.95571557</v>
      </c>
      <c r="S120" s="1">
        <f>+R120+Cálculos!AD936-Cálculos!AD958+Cálculos!AD1191-Cálculos!AD1214</f>
        <v>254415621.27428743</v>
      </c>
      <c r="T120" s="1">
        <f>+S120+Cálculos!AE936-Cálculos!AE958+Cálculos!AE1191-Cálculos!AE1214</f>
        <v>318019526.59285927</v>
      </c>
      <c r="U120" s="1">
        <f>+T120+Cálculos!AF936-Cálculos!AF958+Cálculos!AF1191-Cálculos!AF1214</f>
        <v>381623431.91143119</v>
      </c>
      <c r="V120" s="1">
        <f>+U120+Cálculos!AG936-Cálculos!AG958+Cálculos!AG1191-Cálculos!AG1214</f>
        <v>445227337.23000312</v>
      </c>
      <c r="W120" s="1">
        <f>+V120+Cálculos!AH936-Cálculos!AH958+Cálculos!AH1191-Cálculos!AH1214</f>
        <v>508831242.54857504</v>
      </c>
      <c r="X120" s="1">
        <f>+W120+Cálculos!AI936-Cálculos!AI958+Cálculos!AI1191-Cálculos!AI1214</f>
        <v>572435147.86714685</v>
      </c>
      <c r="Y120" s="1">
        <f>+X120+Cálculos!AJ936-Cálculos!AJ958+Cálculos!AJ1191-Cálculos!AJ1214</f>
        <v>636039053.18571866</v>
      </c>
      <c r="Z120" s="1">
        <f>+Y120+Cálculos!AK936-Cálculos!AK958+Cálculos!AK1191-Cálculos!AK1214</f>
        <v>699642958.50429046</v>
      </c>
      <c r="AA120" s="1">
        <f>+Z120+Cálculos!AL936-Cálculos!AL958+Cálculos!AL1191-Cálculos!AL1214</f>
        <v>763246863.82286227</v>
      </c>
      <c r="AB120" s="1">
        <f>+AA120+Cálculos!AM936-Cálculos!AM958+Cálculos!AM1191-Cálculos!AM1214</f>
        <v>836694009.4702884</v>
      </c>
      <c r="AC120" s="1">
        <f>+AB120+Cálculos!AN936-Cálculos!AN958+Cálculos!AN1191-Cálculos!AN1214</f>
        <v>146894291.2948519</v>
      </c>
      <c r="AD120" s="1">
        <f>+AC120+Cálculos!AO936-Cálculos!AO958+Cálculos!AO1191-Cálculos!AO1214</f>
        <v>220341436.94227809</v>
      </c>
      <c r="AE120" s="1">
        <f>+AD120+Cálculos!AP936-Cálculos!AP958+Cálculos!AP1191-Cálculos!AP1214</f>
        <v>293788582.58970428</v>
      </c>
      <c r="AF120" s="1">
        <f>+AE120+Cálculos!AQ936-Cálculos!AQ958+Cálculos!AQ1191-Cálculos!AQ1214</f>
        <v>367235728.23713046</v>
      </c>
      <c r="AG120" s="1">
        <f>+AF120+Cálculos!AR936-Cálculos!AR958+Cálculos!AR1191-Cálculos!AR1214</f>
        <v>440682873.88455665</v>
      </c>
      <c r="AH120" s="1">
        <f>+AG120+Cálculos!AS936-Cálculos!AS958+Cálculos!AS1191-Cálculos!AS1214</f>
        <v>514130019.53198284</v>
      </c>
      <c r="AI120" s="1">
        <f>+AH120+Cálculos!AT936-Cálculos!AT958+Cálculos!AT1191-Cálculos!AT1214</f>
        <v>587577165.17940903</v>
      </c>
      <c r="AJ120" s="1">
        <f>+AI120+Cálculos!AU936-Cálculos!AU958+Cálculos!AU1191-Cálculos!AU1214</f>
        <v>661024310.82683516</v>
      </c>
      <c r="AK120" s="1">
        <f>+AJ120+Cálculos!AV936-Cálculos!AV958+Cálculos!AV1191-Cálculos!AV1214</f>
        <v>734471456.47426128</v>
      </c>
      <c r="AL120" s="1">
        <f>+AK120+Cálculos!AW936-Cálculos!AW958+Cálculos!AW1191-Cálculos!AW1214</f>
        <v>807918602.12168741</v>
      </c>
      <c r="AM120" s="1">
        <f>+AL120+Cálculos!AX936-Cálculos!AX958+Cálculos!AX1191-Cálculos!AX1214</f>
        <v>881365747.76911354</v>
      </c>
      <c r="AN120" s="1">
        <f>+AM120+Cálculos!AY936-Cálculos!AY958+Cálculos!AY1191-Cálculos!AY1214</f>
        <v>968341713.26380312</v>
      </c>
      <c r="AO120" s="1">
        <f>+AN120+Cálculos!AZ936-Cálculos!AZ958+Cálculos!AZ1191-Cálculos!AZ1214</f>
        <v>173951930.98937839</v>
      </c>
      <c r="AP120" s="1">
        <f>+AO120+Cálculos!BA936-Cálculos!BA958+Cálculos!BA1191-Cálculos!BA1214</f>
        <v>260927896.48406798</v>
      </c>
      <c r="AQ120" s="1">
        <f>+AP120+Cálculos!BB936-Cálculos!BB958+Cálculos!BB1191-Cálculos!BB1214</f>
        <v>347903861.97875756</v>
      </c>
      <c r="AR120" s="1">
        <f>+AQ120+Cálculos!BC936-Cálculos!BC958+Cálculos!BC1191-Cálculos!BC1214</f>
        <v>434879827.47344714</v>
      </c>
      <c r="AS120" s="1">
        <f>+AR120+Cálculos!BD936-Cálculos!BD958+Cálculos!BD1191-Cálculos!BD1214</f>
        <v>521855792.96813673</v>
      </c>
      <c r="AT120" s="1">
        <f>+AS120+Cálculos!BE936-Cálculos!BE958+Cálculos!BE1191-Cálculos!BE1214</f>
        <v>608831758.46282625</v>
      </c>
      <c r="AU120" s="1">
        <f>+AT120+Cálculos!BF936-Cálculos!BF958+Cálculos!BF1191-Cálculos!BF1214</f>
        <v>695807723.95751584</v>
      </c>
      <c r="AV120" s="1">
        <f>+AU120+Cálculos!BG936-Cálculos!BG958+Cálculos!BG1191-Cálculos!BG1214</f>
        <v>782783689.45220542</v>
      </c>
      <c r="AW120" s="1">
        <f>+AV120+Cálculos!BH936-Cálculos!BH958+Cálculos!BH1191-Cálculos!BH1214</f>
        <v>869759654.946895</v>
      </c>
      <c r="AX120" s="1">
        <f>+AW120+Cálculos!BI936-Cálculos!BI958+Cálculos!BI1191-Cálculos!BI1214</f>
        <v>956735620.44158459</v>
      </c>
      <c r="AY120" s="1">
        <f>+AX120+Cálculos!BJ936-Cálculos!BJ958+Cálculos!BJ1191-Cálculos!BJ1214</f>
        <v>1043711585.9362742</v>
      </c>
      <c r="AZ120" s="1">
        <f>+AY120+Cálculos!BK936-Cálculos!BK958+Cálculos!BK1191-Cálculos!BK1214</f>
        <v>1138219490.7109163</v>
      </c>
      <c r="BA120" s="1">
        <f>+AZ120+Cálculos!BL936-Cálculos!BL958+Cálculos!BL1191-Cálculos!BL1214</f>
        <v>189015809.54928333</v>
      </c>
      <c r="BB120" s="1">
        <f>+BA120+Cálculos!BM936-Cálculos!BM958+Cálculos!BM1191-Cálculos!BM1214</f>
        <v>283523714.32392538</v>
      </c>
      <c r="BC120" s="1">
        <f>+BB120+Cálculos!BN936-Cálculos!BN958+Cálculos!BN1191-Cálculos!BN1214</f>
        <v>378031619.09856749</v>
      </c>
      <c r="BD120" s="1">
        <f>+BC120+Cálculos!BO936-Cálculos!BO958+Cálculos!BO1191-Cálculos!BO1214</f>
        <v>472539523.8732096</v>
      </c>
      <c r="BE120" s="1">
        <f>+BD120+Cálculos!BP936-Cálculos!BP958+Cálculos!BP1191-Cálculos!BP1214</f>
        <v>567047428.64785171</v>
      </c>
      <c r="BF120" s="1">
        <f>+BE120+Cálculos!BQ936-Cálculos!BQ958+Cálculos!BQ1191-Cálculos!BQ1214</f>
        <v>661555333.42249382</v>
      </c>
      <c r="BG120" s="1">
        <f>+BF120+Cálculos!BR936-Cálculos!BR958+Cálculos!BR1191-Cálculos!BR1214</f>
        <v>756063238.19713593</v>
      </c>
      <c r="BH120" s="1">
        <f>+BG120+Cálculos!BS936-Cálculos!BS958+Cálculos!BS1191-Cálculos!BS1214</f>
        <v>850571142.97177804</v>
      </c>
      <c r="BI120" s="1">
        <f>+BH120+Cálculos!BT936-Cálculos!BT958+Cálculos!BT1191-Cálculos!BT1214</f>
        <v>945079047.74642015</v>
      </c>
      <c r="BJ120" s="1">
        <f>+BI120+Cálculos!BU936-Cálculos!BU958+Cálculos!BU1191-Cálculos!BU1214</f>
        <v>1039586952.5210623</v>
      </c>
      <c r="BK120" s="1">
        <f>+BJ120+Cálculos!BV936-Cálculos!BV958+Cálculos!BV1191-Cálculos!BV1214</f>
        <v>1134094857.2957041</v>
      </c>
      <c r="BL120" s="990">
        <f t="shared" si="45"/>
        <v>32601640692.453941</v>
      </c>
    </row>
    <row r="121" spans="1:64" ht="15.6" x14ac:dyDescent="0.3">
      <c r="A121" s="807" t="s">
        <v>815</v>
      </c>
      <c r="C121" s="721"/>
      <c r="D121" s="1">
        <f>+C121+Cálculos!O937-Cálculos!O959+Cálculos!O1192-Cálculos!O1215</f>
        <v>563065.84872999997</v>
      </c>
      <c r="E121" s="1">
        <f>+D121+Cálculos!P937-Cálculos!P959+Cálculos!P1192-Cálculos!P1215</f>
        <v>2252263.3949199999</v>
      </c>
      <c r="F121" s="1">
        <f>+E121+Cálculos!Q937-Cálculos!Q959+Cálculos!Q1192-Cálculos!Q1215</f>
        <v>5067592.6385699995</v>
      </c>
      <c r="G121" s="1">
        <f>+F121+Cálculos!R937-Cálculos!R959+Cálculos!R1192-Cálculos!R1215</f>
        <v>9009053.5796799995</v>
      </c>
      <c r="H121" s="1">
        <f>+G121+Cálculos!S937-Cálculos!S959+Cálculos!S1192-Cálculos!S1215</f>
        <v>14076646.218249999</v>
      </c>
      <c r="I121" s="1">
        <f>+H121+Cálculos!T937-Cálculos!T959+Cálculos!T1192-Cálculos!T1215</f>
        <v>20270370.554279998</v>
      </c>
      <c r="J121" s="1">
        <f>+I121+Cálculos!U937-Cálculos!U959+Cálculos!U1192-Cálculos!U1215</f>
        <v>27590226.58777</v>
      </c>
      <c r="K121" s="1">
        <f>+J121+Cálculos!V937-Cálculos!V959+Cálculos!V1192-Cálculos!V1215</f>
        <v>36036214.318719998</v>
      </c>
      <c r="L121" s="1">
        <f>+K121+Cálculos!W937-Cálculos!W959+Cálculos!W1192-Cálculos!W1215</f>
        <v>45608333.747129992</v>
      </c>
      <c r="M121" s="1">
        <f>+L121+Cálculos!X937-Cálculos!X959+Cálculos!X1192-Cálculos!X1215</f>
        <v>56306584.872999996</v>
      </c>
      <c r="N121" s="1">
        <f>+M121+Cálculos!Y937-Cálculos!Y959+Cálculos!Y1192-Cálculos!Y1215</f>
        <v>68130967.696329996</v>
      </c>
      <c r="O121" s="1">
        <f>+N121+Cálculos!Z937-Cálculos!Z959+Cálculos!Z1192-Cálculos!Z1215</f>
        <v>81081482.217119992</v>
      </c>
      <c r="P121" s="1">
        <f>+O121+Cálculos!AA937-Cálculos!AA959+Cálculos!AA1192-Cálculos!AA1215</f>
        <v>636039.05318573862</v>
      </c>
      <c r="Q121" s="1">
        <f>+P121+Cálculos!AB937-Cálculos!AB959+Cálculos!AB1192-Cálculos!AB1215</f>
        <v>2544156.2127428949</v>
      </c>
      <c r="R121" s="1">
        <f>+Q121+Cálculos!AC937-Cálculos!AC959+Cálculos!AC1192-Cálculos!AC1215</f>
        <v>5724351.4786714884</v>
      </c>
      <c r="S121" s="1">
        <f>+R121+Cálculos!AD937-Cálculos!AD959+Cálculos!AD1192-Cálculos!AD1215</f>
        <v>10176624.85097152</v>
      </c>
      <c r="T121" s="1">
        <f>+S121+Cálculos!AE937-Cálculos!AE959+Cálculos!AE1192-Cálculos!AE1215</f>
        <v>15900976.329642989</v>
      </c>
      <c r="U121" s="1">
        <f>+T121+Cálculos!AF937-Cálculos!AF959+Cálculos!AF1192-Cálculos!AF1215</f>
        <v>22897405.914685898</v>
      </c>
      <c r="V121" s="1">
        <f>+U121+Cálculos!AG937-Cálculos!AG959+Cálculos!AG1192-Cálculos!AG1215</f>
        <v>31165913.606100246</v>
      </c>
      <c r="W121" s="1">
        <f>+V121+Cálculos!AH937-Cálculos!AH959+Cálculos!AH1192-Cálculos!AH1215</f>
        <v>40706499.40388602</v>
      </c>
      <c r="X121" s="1">
        <f>+W121+Cálculos!AI937-Cálculos!AI959+Cálculos!AI1192-Cálculos!AI1215</f>
        <v>51519163.308043242</v>
      </c>
      <c r="Y121" s="1">
        <f>+X121+Cálculos!AJ937-Cálculos!AJ959+Cálculos!AJ1192-Cálculos!AJ1215</f>
        <v>63603905.318571895</v>
      </c>
      <c r="Z121" s="1">
        <f>+Y121+Cálculos!AK937-Cálculos!AK959+Cálculos!AK1192-Cálculos!AK1215</f>
        <v>76960725.435471982</v>
      </c>
      <c r="AA121" s="1">
        <f>+Z121+Cálculos!AL937-Cálculos!AL959+Cálculos!AL1192-Cálculos!AL1215</f>
        <v>91589623.658743501</v>
      </c>
      <c r="AB121" s="1">
        <f>+AA121+Cálculos!AM937-Cálculos!AM959+Cálculos!AM1192-Cálculos!AM1215</f>
        <v>734471.45647428185</v>
      </c>
      <c r="AC121" s="1">
        <f>+AB121+Cálculos!AN937-Cálculos!AN959+Cálculos!AN1192-Cálculos!AN1215</f>
        <v>2937885.8258970678</v>
      </c>
      <c r="AD121" s="1">
        <f>+AC121+Cálculos!AO937-Cálculos!AO959+Cálculos!AO1192-Cálculos!AO1215</f>
        <v>6610243.1082683783</v>
      </c>
      <c r="AE121" s="1">
        <f>+AD121+Cálculos!AP937-Cálculos!AP959+Cálculos!AP1192-Cálculos!AP1215</f>
        <v>11751543.303588212</v>
      </c>
      <c r="AF121" s="1">
        <f>+AE121+Cálculos!AQ937-Cálculos!AQ959+Cálculos!AQ1192-Cálculos!AQ1215</f>
        <v>18361786.411856569</v>
      </c>
      <c r="AG121" s="1">
        <f>+AF121+Cálculos!AR937-Cálculos!AR959+Cálculos!AR1192-Cálculos!AR1215</f>
        <v>26440972.433073454</v>
      </c>
      <c r="AH121" s="1">
        <f>+AG121+Cálculos!AS937-Cálculos!AS959+Cálculos!AS1192-Cálculos!AS1215</f>
        <v>35989101.367238864</v>
      </c>
      <c r="AI121" s="1">
        <f>+AH121+Cálculos!AT937-Cálculos!AT959+Cálculos!AT1192-Cálculos!AT1215</f>
        <v>47006173.214352794</v>
      </c>
      <c r="AJ121" s="1">
        <f>+AI121+Cálculos!AU937-Cálculos!AU959+Cálculos!AU1192-Cálculos!AU1215</f>
        <v>59492187.974415243</v>
      </c>
      <c r="AK121" s="1">
        <f>+AJ121+Cálculos!AV937-Cálculos!AV959+Cálculos!AV1192-Cálculos!AV1215</f>
        <v>73447145.647426218</v>
      </c>
      <c r="AL121" s="1">
        <f>+AK121+Cálculos!AW937-Cálculos!AW959+Cálculos!AW1192-Cálculos!AW1215</f>
        <v>88871046.233385712</v>
      </c>
      <c r="AM121" s="1">
        <f>+AL121+Cálculos!AX937-Cálculos!AX959+Cálculos!AX1192-Cálculos!AX1215</f>
        <v>105763889.73229374</v>
      </c>
      <c r="AN121" s="1">
        <f>+AM121+Cálculos!AY937-Cálculos!AY959+Cálculos!AY1192-Cálculos!AY1215</f>
        <v>869759.65494692326</v>
      </c>
      <c r="AO121" s="1">
        <f>+AN121+Cálculos!AZ937-Cálculos!AZ959+Cálculos!AZ1192-Cálculos!AZ1215</f>
        <v>3479038.6197876106</v>
      </c>
      <c r="AP121" s="1">
        <f>+AO121+Cálculos!BA937-Cálculos!BA959+Cálculos!BA1192-Cálculos!BA1215</f>
        <v>7827836.8945220895</v>
      </c>
      <c r="AQ121" s="1">
        <f>+AP121+Cálculos!BB937-Cálculos!BB959+Cálculos!BB1192-Cálculos!BB1215</f>
        <v>13916154.47915036</v>
      </c>
      <c r="AR121" s="1">
        <f>+AQ121+Cálculos!BC937-Cálculos!BC959+Cálculos!BC1192-Cálculos!BC1215</f>
        <v>21743991.373672422</v>
      </c>
      <c r="AS121" s="1">
        <f>+AR121+Cálculos!BD937-Cálculos!BD959+Cálculos!BD1192-Cálculos!BD1215</f>
        <v>31311347.57808828</v>
      </c>
      <c r="AT121" s="1">
        <f>+AS121+Cálculos!BE937-Cálculos!BE959+Cálculos!BE1192-Cálculos!BE1215</f>
        <v>42618223.092397928</v>
      </c>
      <c r="AU121" s="1">
        <f>+AT121+Cálculos!BF937-Cálculos!BF959+Cálculos!BF1192-Cálculos!BF1215</f>
        <v>55664617.91660136</v>
      </c>
      <c r="AV121" s="1">
        <f>+AU121+Cálculos!BG937-Cálculos!BG959+Cálculos!BG1192-Cálculos!BG1215</f>
        <v>70450532.050698578</v>
      </c>
      <c r="AW121" s="1">
        <f>+AV121+Cálculos!BH937-Cálculos!BH959+Cálculos!BH1192-Cálculos!BH1215</f>
        <v>86975965.494689599</v>
      </c>
      <c r="AX121" s="1">
        <f>+AW121+Cálculos!BI937-Cálculos!BI959+Cálculos!BI1192-Cálculos!BI1215</f>
        <v>105240918.24857441</v>
      </c>
      <c r="AY121" s="1">
        <f>+AX121+Cálculos!BJ937-Cálculos!BJ959+Cálculos!BJ1192-Cálculos!BJ1215</f>
        <v>125245390.31235299</v>
      </c>
      <c r="AZ121" s="1">
        <f>+AY121+Cálculos!BK937-Cálculos!BK959+Cálculos!BK1192-Cálculos!BK1215</f>
        <v>945079.04774643481</v>
      </c>
      <c r="BA121" s="1">
        <f>+AZ121+Cálculos!BL937-Cálculos!BL959+Cálculos!BL1192-Cálculos!BL1215</f>
        <v>3780316.1909856978</v>
      </c>
      <c r="BB121" s="1">
        <f>+BA121+Cálculos!BM937-Cálculos!BM959+Cálculos!BM1192-Cálculos!BM1215</f>
        <v>8505711.4297178015</v>
      </c>
      <c r="BC121" s="1">
        <f>+BB121+Cálculos!BN937-Cálculos!BN959+Cálculos!BN1192-Cálculos!BN1215</f>
        <v>15121264.763942748</v>
      </c>
      <c r="BD121" s="1">
        <f>+BC121+Cálculos!BO937-Cálculos!BO959+Cálculos!BO1192-Cálculos!BO1215</f>
        <v>23626976.193660535</v>
      </c>
      <c r="BE121" s="1">
        <f>+BD121+Cálculos!BP937-Cálculos!BP959+Cálculos!BP1192-Cálculos!BP1215</f>
        <v>34022845.718871161</v>
      </c>
      <c r="BF121" s="1">
        <f>+BE121+Cálculos!BQ937-Cálculos!BQ959+Cálculos!BQ1192-Cálculos!BQ1215</f>
        <v>46308873.339574635</v>
      </c>
      <c r="BG121" s="1">
        <f>+BF121+Cálculos!BR937-Cálculos!BR959+Cálculos!BR1192-Cálculos!BR1215</f>
        <v>60485059.055770941</v>
      </c>
      <c r="BH121" s="1">
        <f>+BG121+Cálculos!BS937-Cálculos!BS959+Cálculos!BS1192-Cálculos!BS1215</f>
        <v>76551402.867460087</v>
      </c>
      <c r="BI121" s="1">
        <f>+BH121+Cálculos!BT937-Cálculos!BT959+Cálculos!BT1192-Cálculos!BT1215</f>
        <v>94507904.77464208</v>
      </c>
      <c r="BJ121" s="1">
        <f>+BI121+Cálculos!BU937-Cálculos!BU959+Cálculos!BU1192-Cálculos!BU1215</f>
        <v>114354564.77731691</v>
      </c>
      <c r="BK121" s="1">
        <f>+BJ121+Cálculos!BV937-Cálculos!BV959+Cálculos!BV1192-Cálculos!BV1215</f>
        <v>136091382.87548459</v>
      </c>
      <c r="BL121" s="990">
        <f t="shared" si="45"/>
        <v>2436469789.7041445</v>
      </c>
    </row>
    <row r="122" spans="1:64" ht="15.6" x14ac:dyDescent="0.3">
      <c r="A122" s="807" t="s">
        <v>816</v>
      </c>
      <c r="C122" s="721"/>
      <c r="D122" s="1">
        <f>+C122+Cálculos!O938-Cálculos!O960+Cálculos!O1193-Cálculos!O1216</f>
        <v>56306584.872999988</v>
      </c>
      <c r="E122" s="1">
        <f>+D122+Cálculos!P938-Cálculos!P960+Cálculos!P1193-Cálculos!P1216</f>
        <v>112613169.74599999</v>
      </c>
      <c r="F122" s="1">
        <f>+E122+Cálculos!Q938-Cálculos!Q960+Cálculos!Q1193-Cálculos!Q1216</f>
        <v>168919754.61899999</v>
      </c>
      <c r="G122" s="1">
        <f>+F122+Cálculos!R938-Cálculos!R960+Cálculos!R1193-Cálculos!R1216</f>
        <v>225226339.49199998</v>
      </c>
      <c r="H122" s="1">
        <f>+G122+Cálculos!S938-Cálculos!S960+Cálculos!S1193-Cálculos!S1216</f>
        <v>281532924.36499995</v>
      </c>
      <c r="I122" s="1">
        <f>+H122+Cálculos!T938-Cálculos!T960+Cálculos!T1193-Cálculos!T1216</f>
        <v>0</v>
      </c>
      <c r="J122" s="1">
        <f>+I122+Cálculos!U938-Cálculos!U960+Cálculos!U1193-Cálculos!U1216</f>
        <v>56306584.872999988</v>
      </c>
      <c r="K122" s="1">
        <f>+J122+Cálculos!V938-Cálculos!V960+Cálculos!V1193-Cálculos!V1216</f>
        <v>112613169.74599999</v>
      </c>
      <c r="L122" s="1">
        <f>+K122+Cálculos!W938-Cálculos!W960+Cálculos!W1193-Cálculos!W1216</f>
        <v>168919754.61899999</v>
      </c>
      <c r="M122" s="1">
        <f>+L122+Cálculos!X938-Cálculos!X960+Cálculos!X1193-Cálculos!X1216</f>
        <v>225226339.49199998</v>
      </c>
      <c r="N122" s="1">
        <f>+M122+Cálculos!Y938-Cálculos!Y960+Cálculos!Y1193-Cálculos!Y1216</f>
        <v>281532924.36499995</v>
      </c>
      <c r="O122" s="1">
        <f>+N122+Cálculos!Z938-Cálculos!Z960+Cálculos!Z1193-Cálculos!Z1216</f>
        <v>0</v>
      </c>
      <c r="P122" s="1">
        <f>+O122+Cálculos!AA938-Cálculos!AA960+Cálculos!AA1193-Cálculos!AA1216</f>
        <v>63603905.31857188</v>
      </c>
      <c r="Q122" s="1">
        <f>+P122+Cálculos!AB938-Cálculos!AB960+Cálculos!AB1193-Cálculos!AB1216</f>
        <v>127207810.63714376</v>
      </c>
      <c r="R122" s="1">
        <f>+Q122+Cálculos!AC938-Cálculos!AC960+Cálculos!AC1193-Cálculos!AC1216</f>
        <v>190811715.95571563</v>
      </c>
      <c r="S122" s="1">
        <f>+R122+Cálculos!AD938-Cálculos!AD960+Cálculos!AD1193-Cálculos!AD1216</f>
        <v>254415621.27428749</v>
      </c>
      <c r="T122" s="1">
        <f>+S122+Cálculos!AE938-Cálculos!AE960+Cálculos!AE1193-Cálculos!AE1216</f>
        <v>318019526.59285939</v>
      </c>
      <c r="U122" s="1">
        <f>+T122+Cálculos!AF938-Cálculos!AF960+Cálculos!AF1193-Cálculos!AF1216</f>
        <v>0</v>
      </c>
      <c r="V122" s="1">
        <f>+U122+Cálculos!AG938-Cálculos!AG960+Cálculos!AG1193-Cálculos!AG1216</f>
        <v>63603905.31857188</v>
      </c>
      <c r="W122" s="1">
        <f>+V122+Cálculos!AH938-Cálculos!AH960+Cálculos!AH1193-Cálculos!AH1216</f>
        <v>127207810.63714376</v>
      </c>
      <c r="X122" s="1">
        <f>+W122+Cálculos!AI938-Cálculos!AI960+Cálculos!AI1193-Cálculos!AI1216</f>
        <v>190811715.95571563</v>
      </c>
      <c r="Y122" s="1">
        <f>+X122+Cálculos!AJ938-Cálculos!AJ960+Cálculos!AJ1193-Cálculos!AJ1216</f>
        <v>254415621.27428749</v>
      </c>
      <c r="Z122" s="1">
        <f>+Y122+Cálculos!AK938-Cálculos!AK960+Cálculos!AK1193-Cálculos!AK1216</f>
        <v>318019526.59285939</v>
      </c>
      <c r="AA122" s="1">
        <f>+Z122+Cálculos!AL938-Cálculos!AL960+Cálculos!AL1193-Cálculos!AL1216</f>
        <v>0</v>
      </c>
      <c r="AB122" s="1">
        <f>+AA122+Cálculos!AM938-Cálculos!AM960+Cálculos!AM1193-Cálculos!AM1216</f>
        <v>73447145.647426188</v>
      </c>
      <c r="AC122" s="1">
        <f>+AB122+Cálculos!AN938-Cálculos!AN960+Cálculos!AN1193-Cálculos!AN1216</f>
        <v>146894291.29485238</v>
      </c>
      <c r="AD122" s="1">
        <f>+AC122+Cálculos!AO938-Cálculos!AO960+Cálculos!AO1193-Cálculos!AO1216</f>
        <v>220341436.94227856</v>
      </c>
      <c r="AE122" s="1">
        <f>+AD122+Cálculos!AP938-Cálculos!AP960+Cálculos!AP1193-Cálculos!AP1216</f>
        <v>293788582.58970475</v>
      </c>
      <c r="AF122" s="1">
        <f>+AE122+Cálculos!AQ938-Cálculos!AQ960+Cálculos!AQ1193-Cálculos!AQ1216</f>
        <v>367235728.23713094</v>
      </c>
      <c r="AG122" s="1">
        <f>+AF122+Cálculos!AR938-Cálculos!AR960+Cálculos!AR1193-Cálculos!AR1216</f>
        <v>0</v>
      </c>
      <c r="AH122" s="1">
        <f>+AG122+Cálculos!AS938-Cálculos!AS960+Cálculos!AS1193-Cálculos!AS1216</f>
        <v>73447145.647426188</v>
      </c>
      <c r="AI122" s="1">
        <f>+AH122+Cálculos!AT938-Cálculos!AT960+Cálculos!AT1193-Cálculos!AT1216</f>
        <v>146894291.29485238</v>
      </c>
      <c r="AJ122" s="1">
        <f>+AI122+Cálculos!AU938-Cálculos!AU960+Cálculos!AU1193-Cálculos!AU1216</f>
        <v>220341436.94227856</v>
      </c>
      <c r="AK122" s="1">
        <f>+AJ122+Cálculos!AV938-Cálculos!AV960+Cálculos!AV1193-Cálculos!AV1216</f>
        <v>293788582.58970475</v>
      </c>
      <c r="AL122" s="1">
        <f>+AK122+Cálculos!AW938-Cálculos!AW960+Cálculos!AW1193-Cálculos!AW1216</f>
        <v>367235728.23713094</v>
      </c>
      <c r="AM122" s="1">
        <f>+AL122+Cálculos!AX938-Cálculos!AX960+Cálculos!AX1193-Cálculos!AX1216</f>
        <v>0</v>
      </c>
      <c r="AN122" s="1">
        <f>+AM122+Cálculos!AY938-Cálculos!AY960+Cálculos!AY1193-Cálculos!AY1216</f>
        <v>86975965.494689584</v>
      </c>
      <c r="AO122" s="1">
        <f>+AN122+Cálculos!AZ938-Cálculos!AZ960+Cálculos!AZ1193-Cálculos!AZ1216</f>
        <v>173951930.98937917</v>
      </c>
      <c r="AP122" s="1">
        <f>+AO122+Cálculos!BA938-Cálculos!BA960+Cálculos!BA1193-Cálculos!BA1216</f>
        <v>260927896.48406875</v>
      </c>
      <c r="AQ122" s="1">
        <f>+AP122+Cálculos!BB938-Cálculos!BB960+Cálculos!BB1193-Cálculos!BB1216</f>
        <v>347903861.97875834</v>
      </c>
      <c r="AR122" s="1">
        <f>+AQ122+Cálculos!BC938-Cálculos!BC960+Cálculos!BC1193-Cálculos!BC1216</f>
        <v>434879827.47344792</v>
      </c>
      <c r="AS122" s="1">
        <f>+AR122+Cálculos!BD938-Cálculos!BD960+Cálculos!BD1193-Cálculos!BD1216</f>
        <v>0</v>
      </c>
      <c r="AT122" s="1">
        <f>+AS122+Cálculos!BE938-Cálculos!BE960+Cálculos!BE1193-Cálculos!BE1216</f>
        <v>86975965.494689584</v>
      </c>
      <c r="AU122" s="1">
        <f>+AT122+Cálculos!BF938-Cálculos!BF960+Cálculos!BF1193-Cálculos!BF1216</f>
        <v>173951930.98937917</v>
      </c>
      <c r="AV122" s="1">
        <f>+AU122+Cálculos!BG938-Cálculos!BG960+Cálculos!BG1193-Cálculos!BG1216</f>
        <v>260927896.48406875</v>
      </c>
      <c r="AW122" s="1">
        <f>+AV122+Cálculos!BH938-Cálculos!BH960+Cálculos!BH1193-Cálculos!BH1216</f>
        <v>347903861.97875834</v>
      </c>
      <c r="AX122" s="1">
        <f>+AW122+Cálculos!BI938-Cálculos!BI960+Cálculos!BI1193-Cálculos!BI1216</f>
        <v>434879827.47344792</v>
      </c>
      <c r="AY122" s="1">
        <f>+AX122+Cálculos!BJ938-Cálculos!BJ960+Cálculos!BJ1193-Cálculos!BJ1216</f>
        <v>0</v>
      </c>
      <c r="AZ122" s="1">
        <f>+AY122+Cálculos!BK938-Cálculos!BK960+Cálculos!BK1193-Cálculos!BK1216</f>
        <v>94507904.77464208</v>
      </c>
      <c r="BA122" s="1">
        <f>+AZ122+Cálculos!BL938-Cálculos!BL960+Cálculos!BL1193-Cálculos!BL1216</f>
        <v>189015809.54928416</v>
      </c>
      <c r="BB122" s="1">
        <f>+BA122+Cálculos!BM938-Cálculos!BM960+Cálculos!BM1193-Cálculos!BM1216</f>
        <v>283523714.32392621</v>
      </c>
      <c r="BC122" s="1">
        <f>+BB122+Cálculos!BN938-Cálculos!BN960+Cálculos!BN1193-Cálculos!BN1216</f>
        <v>378031619.09856832</v>
      </c>
      <c r="BD122" s="1">
        <f>+BC122+Cálculos!BO938-Cálculos!BO960+Cálculos!BO1193-Cálculos!BO1216</f>
        <v>472539523.87321043</v>
      </c>
      <c r="BE122" s="1">
        <f>+BD122+Cálculos!BP938-Cálculos!BP960+Cálculos!BP1193-Cálculos!BP1216</f>
        <v>0</v>
      </c>
      <c r="BF122" s="1">
        <f>+BE122+Cálculos!BQ938-Cálculos!BQ960+Cálculos!BQ1193-Cálculos!BQ1216</f>
        <v>94507904.77464208</v>
      </c>
      <c r="BG122" s="1">
        <f>+BF122+Cálculos!BR938-Cálculos!BR960+Cálculos!BR1193-Cálculos!BR1216</f>
        <v>189015809.54928416</v>
      </c>
      <c r="BH122" s="1">
        <f>+BG122+Cálculos!BS938-Cálculos!BS960+Cálculos!BS1193-Cálculos!BS1216</f>
        <v>283523714.32392621</v>
      </c>
      <c r="BI122" s="1">
        <f>+BH122+Cálculos!BT938-Cálculos!BT960+Cálculos!BT1193-Cálculos!BT1216</f>
        <v>378031619.09856832</v>
      </c>
      <c r="BJ122" s="1">
        <f>+BI122+Cálculos!BU938-Cálculos!BU960+Cálculos!BU1193-Cálculos!BU1216</f>
        <v>472539523.87321043</v>
      </c>
      <c r="BK122" s="1">
        <f>+BJ122+Cálculos!BV938-Cálculos!BV960+Cálculos!BV1193-Cálculos!BV1216</f>
        <v>0</v>
      </c>
      <c r="BL122" s="990">
        <f t="shared" si="45"/>
        <v>11245245183.249895</v>
      </c>
    </row>
    <row r="123" spans="1:64" ht="15.6" x14ac:dyDescent="0.3">
      <c r="A123" s="807" t="s">
        <v>817</v>
      </c>
      <c r="C123" s="721"/>
      <c r="D123" s="1">
        <f>+C123+Cálculos!O939-Cálculos!O961+Cálculos!O1194-Cálculos!O1217</f>
        <v>28153292.436499994</v>
      </c>
      <c r="E123" s="1">
        <f>+D123+Cálculos!P939-Cálculos!P961+Cálculos!P1194-Cálculos!P1217</f>
        <v>56306584.872999996</v>
      </c>
      <c r="F123" s="1">
        <f>+E123+Cálculos!Q939-Cálculos!Q961+Cálculos!Q1194-Cálculos!Q1217</f>
        <v>84459877.309499994</v>
      </c>
      <c r="G123" s="1">
        <f>+F123+Cálculos!R939-Cálculos!R961+Cálculos!R1194-Cálculos!R1217</f>
        <v>112613169.74599999</v>
      </c>
      <c r="H123" s="1">
        <f>+G123+Cálculos!S939-Cálculos!S961+Cálculos!S1194-Cálculos!S1217</f>
        <v>140766462.18249997</v>
      </c>
      <c r="I123" s="1">
        <f>+H123+Cálculos!T939-Cálculos!T961+Cálculos!T1194-Cálculos!T1217</f>
        <v>168919754.61899999</v>
      </c>
      <c r="J123" s="1">
        <f>+I123+Cálculos!U939-Cálculos!U961+Cálculos!U1194-Cálculos!U1217</f>
        <v>197073047.0555</v>
      </c>
      <c r="K123" s="1">
        <f>+J123+Cálculos!V939-Cálculos!V961+Cálculos!V1194-Cálculos!V1217</f>
        <v>225226339.49200001</v>
      </c>
      <c r="L123" s="1">
        <f>+K123+Cálculos!W939-Cálculos!W961+Cálculos!W1194-Cálculos!W1217</f>
        <v>253379631.92850003</v>
      </c>
      <c r="M123" s="1">
        <f>+L123+Cálculos!X939-Cálculos!X961+Cálculos!X1194-Cálculos!X1217</f>
        <v>281532924.36500001</v>
      </c>
      <c r="N123" s="1">
        <f>+M123+Cálculos!Y939-Cálculos!Y961+Cálculos!Y1194-Cálculos!Y1217</f>
        <v>309686216.80149996</v>
      </c>
      <c r="O123" s="1">
        <f>+N123+Cálculos!Z939-Cálculos!Z961+Cálculos!Z1194-Cálculos!Z1217</f>
        <v>0</v>
      </c>
      <c r="P123" s="1">
        <f>+O123+Cálculos!AA939-Cálculos!AA961+Cálculos!AA1194-Cálculos!AA1217</f>
        <v>31801952.65928594</v>
      </c>
      <c r="Q123" s="1">
        <f>+P123+Cálculos!AB939-Cálculos!AB961+Cálculos!AB1194-Cálculos!AB1217</f>
        <v>63603905.31857188</v>
      </c>
      <c r="R123" s="1">
        <f>+Q123+Cálculos!AC939-Cálculos!AC961+Cálculos!AC1194-Cálculos!AC1217</f>
        <v>95405857.977857813</v>
      </c>
      <c r="S123" s="1">
        <f>+R123+Cálculos!AD939-Cálculos!AD961+Cálculos!AD1194-Cálculos!AD1217</f>
        <v>127207810.63714375</v>
      </c>
      <c r="T123" s="1">
        <f>+S123+Cálculos!AE939-Cálculos!AE961+Cálculos!AE1194-Cálculos!AE1217</f>
        <v>159009763.29642969</v>
      </c>
      <c r="U123" s="1">
        <f>+T123+Cálculos!AF939-Cálculos!AF961+Cálculos!AF1194-Cálculos!AF1217</f>
        <v>190811715.95571566</v>
      </c>
      <c r="V123" s="1">
        <f>+U123+Cálculos!AG939-Cálculos!AG961+Cálculos!AG1194-Cálculos!AG1217</f>
        <v>222613668.61500162</v>
      </c>
      <c r="W123" s="1">
        <f>+V123+Cálculos!AH939-Cálculos!AH961+Cálculos!AH1194-Cálculos!AH1217</f>
        <v>254415621.27428758</v>
      </c>
      <c r="X123" s="1">
        <f>+W123+Cálculos!AI939-Cálculos!AI961+Cálculos!AI1194-Cálculos!AI1217</f>
        <v>286217573.93357348</v>
      </c>
      <c r="Y123" s="1">
        <f>+X123+Cálculos!AJ939-Cálculos!AJ961+Cálculos!AJ1194-Cálculos!AJ1217</f>
        <v>318019526.59285939</v>
      </c>
      <c r="Z123" s="1">
        <f>+Y123+Cálculos!AK939-Cálculos!AK961+Cálculos!AK1194-Cálculos!AK1217</f>
        <v>349821479.25214529</v>
      </c>
      <c r="AA123" s="1">
        <f>+Z123+Cálculos!AL939-Cálculos!AL961+Cálculos!AL1194-Cálculos!AL1217</f>
        <v>0</v>
      </c>
      <c r="AB123" s="1">
        <f>+AA123+Cálculos!AM939-Cálculos!AM961+Cálculos!AM1194-Cálculos!AM1217</f>
        <v>36723572.823713094</v>
      </c>
      <c r="AC123" s="1">
        <f>+AB123+Cálculos!AN939-Cálculos!AN961+Cálculos!AN1194-Cálculos!AN1217</f>
        <v>73447145.647426188</v>
      </c>
      <c r="AD123" s="1">
        <f>+AC123+Cálculos!AO939-Cálculos!AO961+Cálculos!AO1194-Cálculos!AO1217</f>
        <v>110170718.47113928</v>
      </c>
      <c r="AE123" s="1">
        <f>+AD123+Cálculos!AP939-Cálculos!AP961+Cálculos!AP1194-Cálculos!AP1217</f>
        <v>146894291.29485238</v>
      </c>
      <c r="AF123" s="1">
        <f>+AE123+Cálculos!AQ939-Cálculos!AQ961+Cálculos!AQ1194-Cálculos!AQ1217</f>
        <v>183617864.11856547</v>
      </c>
      <c r="AG123" s="1">
        <f>+AF123+Cálculos!AR939-Cálculos!AR961+Cálculos!AR1194-Cálculos!AR1217</f>
        <v>220341436.94227856</v>
      </c>
      <c r="AH123" s="1">
        <f>+AG123+Cálculos!AS939-Cálculos!AS961+Cálculos!AS1194-Cálculos!AS1217</f>
        <v>257065009.76599166</v>
      </c>
      <c r="AI123" s="1">
        <f>+AH123+Cálculos!AT939-Cálculos!AT961+Cálculos!AT1194-Cálculos!AT1217</f>
        <v>293788582.58970475</v>
      </c>
      <c r="AJ123" s="1">
        <f>+AI123+Cálculos!AU939-Cálculos!AU961+Cálculos!AU1194-Cálculos!AU1217</f>
        <v>330512155.41341782</v>
      </c>
      <c r="AK123" s="1">
        <f>+AJ123+Cálculos!AV939-Cálculos!AV961+Cálculos!AV1194-Cálculos!AV1217</f>
        <v>367235728.23713088</v>
      </c>
      <c r="AL123" s="1">
        <f>+AK123+Cálculos!AW939-Cálculos!AW961+Cálculos!AW1194-Cálculos!AW1217</f>
        <v>403959301.06084394</v>
      </c>
      <c r="AM123" s="1">
        <f>+AL123+Cálculos!AX939-Cálculos!AX961+Cálculos!AX1194-Cálculos!AX1217</f>
        <v>0</v>
      </c>
      <c r="AN123" s="1">
        <f>+AM123+Cálculos!AY939-Cálculos!AY961+Cálculos!AY1194-Cálculos!AY1217</f>
        <v>43487982.747344792</v>
      </c>
      <c r="AO123" s="1">
        <f>+AN123+Cálculos!AZ939-Cálculos!AZ961+Cálculos!AZ1194-Cálculos!AZ1217</f>
        <v>86975965.494689584</v>
      </c>
      <c r="AP123" s="1">
        <f>+AO123+Cálculos!BA939-Cálculos!BA961+Cálculos!BA1194-Cálculos!BA1217</f>
        <v>130463948.24203438</v>
      </c>
      <c r="AQ123" s="1">
        <f>+AP123+Cálculos!BB939-Cálculos!BB961+Cálculos!BB1194-Cálculos!BB1217</f>
        <v>173951930.98937917</v>
      </c>
      <c r="AR123" s="1">
        <f>+AQ123+Cálculos!BC939-Cálculos!BC961+Cálculos!BC1194-Cálculos!BC1217</f>
        <v>217439913.73672396</v>
      </c>
      <c r="AS123" s="1">
        <f>+AR123+Cálculos!BD939-Cálculos!BD961+Cálculos!BD1194-Cálculos!BD1217</f>
        <v>260927896.48406875</v>
      </c>
      <c r="AT123" s="1">
        <f>+AS123+Cálculos!BE939-Cálculos!BE961+Cálculos!BE1194-Cálculos!BE1217</f>
        <v>304415879.23141354</v>
      </c>
      <c r="AU123" s="1">
        <f>+AT123+Cálculos!BF939-Cálculos!BF961+Cálculos!BF1194-Cálculos!BF1217</f>
        <v>347903861.97875834</v>
      </c>
      <c r="AV123" s="1">
        <f>+AU123+Cálculos!BG939-Cálculos!BG961+Cálculos!BG1194-Cálculos!BG1217</f>
        <v>391391844.72610313</v>
      </c>
      <c r="AW123" s="1">
        <f>+AV123+Cálculos!BH939-Cálculos!BH961+Cálculos!BH1194-Cálculos!BH1217</f>
        <v>434879827.47344792</v>
      </c>
      <c r="AX123" s="1">
        <f>+AW123+Cálculos!BI939-Cálculos!BI961+Cálculos!BI1194-Cálculos!BI1217</f>
        <v>478367810.22079271</v>
      </c>
      <c r="AY123" s="1">
        <f>+AX123+Cálculos!BJ939-Cálculos!BJ961+Cálculos!BJ1194-Cálculos!BJ1217</f>
        <v>0</v>
      </c>
      <c r="AZ123" s="1">
        <f>+AY123+Cálculos!BK939-Cálculos!BK961+Cálculos!BK1194-Cálculos!BK1217</f>
        <v>47253952.38732104</v>
      </c>
      <c r="BA123" s="1">
        <f>+AZ123+Cálculos!BL939-Cálculos!BL961+Cálculos!BL1194-Cálculos!BL1217</f>
        <v>94507904.77464208</v>
      </c>
      <c r="BB123" s="1">
        <f>+BA123+Cálculos!BM939-Cálculos!BM961+Cálculos!BM1194-Cálculos!BM1217</f>
        <v>141761857.16196311</v>
      </c>
      <c r="BC123" s="1">
        <f>+BB123+Cálculos!BN939-Cálculos!BN961+Cálculos!BN1194-Cálculos!BN1217</f>
        <v>189015809.54928416</v>
      </c>
      <c r="BD123" s="1">
        <f>+BC123+Cálculos!BO939-Cálculos!BO961+Cálculos!BO1194-Cálculos!BO1217</f>
        <v>236269761.93660522</v>
      </c>
      <c r="BE123" s="1">
        <f>+BD123+Cálculos!BP939-Cálculos!BP961+Cálculos!BP1194-Cálculos!BP1217</f>
        <v>283523714.32392627</v>
      </c>
      <c r="BF123" s="1">
        <f>+BE123+Cálculos!BQ939-Cálculos!BQ961+Cálculos!BQ1194-Cálculos!BQ1217</f>
        <v>330777666.71124732</v>
      </c>
      <c r="BG123" s="1">
        <f>+BF123+Cálculos!BR939-Cálculos!BR961+Cálculos!BR1194-Cálculos!BR1217</f>
        <v>378031619.09856838</v>
      </c>
      <c r="BH123" s="1">
        <f>+BG123+Cálculos!BS939-Cálculos!BS961+Cálculos!BS1194-Cálculos!BS1217</f>
        <v>425285571.48588943</v>
      </c>
      <c r="BI123" s="1">
        <f>+BH123+Cálculos!BT939-Cálculos!BT961+Cálculos!BT1194-Cálculos!BT1217</f>
        <v>472539523.87321049</v>
      </c>
      <c r="BJ123" s="1">
        <f>+BI123+Cálculos!BU939-Cálculos!BU961+Cálculos!BU1194-Cálculos!BU1217</f>
        <v>519793476.26053154</v>
      </c>
      <c r="BK123" s="1">
        <f>+BJ123+Cálculos!BV939-Cálculos!BV961+Cálculos!BV1194-Cálculos!BV1217</f>
        <v>0</v>
      </c>
      <c r="BL123" s="990">
        <f t="shared" si="45"/>
        <v>12369769701.574884</v>
      </c>
    </row>
    <row r="124" spans="1:64" ht="15.6" x14ac:dyDescent="0.3">
      <c r="A124" s="807" t="s">
        <v>662</v>
      </c>
      <c r="C124" s="721"/>
      <c r="D124" s="1">
        <f>+C124+Cálculos!O940-Cálculos!O962+Cálculos!O1195-Cálculos!O1218</f>
        <v>27027160.739039999</v>
      </c>
      <c r="E124" s="1">
        <f>+D124+Cálculos!P940-Cálculos!P962+Cálculos!P1195-Cálculos!P1218</f>
        <v>27027160.739039995</v>
      </c>
      <c r="F124" s="1">
        <f>+E124+Cálculos!Q940-Cálculos!Q962+Cálculos!Q1195-Cálculos!Q1218</f>
        <v>27027160.739039995</v>
      </c>
      <c r="G124" s="1">
        <f>+F124+Cálculos!R940-Cálculos!R962+Cálculos!R1195-Cálculos!R1218</f>
        <v>27027160.739039999</v>
      </c>
      <c r="H124" s="1">
        <f>+G124+Cálculos!S940-Cálculos!S962+Cálculos!S1195-Cálculos!S1218</f>
        <v>27027160.739040002</v>
      </c>
      <c r="I124" s="1">
        <f>+H124+Cálculos!T940-Cálculos!T962+Cálculos!T1195-Cálculos!T1218</f>
        <v>27027160.739039995</v>
      </c>
      <c r="J124" s="1">
        <f>+I124+Cálculos!U940-Cálculos!U962+Cálculos!U1195-Cálculos!U1218</f>
        <v>27027160.739039999</v>
      </c>
      <c r="K124" s="1">
        <f>+J124+Cálculos!V940-Cálculos!V962+Cálculos!V1195-Cálculos!V1218</f>
        <v>27027160.739039999</v>
      </c>
      <c r="L124" s="1">
        <f>+K124+Cálculos!W940-Cálculos!W962+Cálculos!W1195-Cálculos!W1218</f>
        <v>27027160.739039999</v>
      </c>
      <c r="M124" s="1">
        <f>+L124+Cálculos!X940-Cálculos!X962+Cálculos!X1195-Cálculos!X1218</f>
        <v>27027160.739039995</v>
      </c>
      <c r="N124" s="1">
        <f>+M124+Cálculos!Y940-Cálculos!Y962+Cálculos!Y1195-Cálculos!Y1218</f>
        <v>27027160.739039995</v>
      </c>
      <c r="O124" s="1">
        <f>+N124+Cálculos!Z940-Cálculos!Z962+Cálculos!Z1195-Cálculos!Z1218</f>
        <v>27027160.739039987</v>
      </c>
      <c r="P124" s="1">
        <f>+O124+Cálculos!AA940-Cálculos!AA962+Cálculos!AA1195-Cálculos!AA1218</f>
        <v>30529874.552914493</v>
      </c>
      <c r="Q124" s="1">
        <f>+P124+Cálculos!AB940-Cálculos!AB962+Cálculos!AB1195-Cálculos!AB1218</f>
        <v>30529874.552914489</v>
      </c>
      <c r="R124" s="1">
        <f>+Q124+Cálculos!AC940-Cálculos!AC962+Cálculos!AC1195-Cálculos!AC1218</f>
        <v>30529874.552914489</v>
      </c>
      <c r="S124" s="1">
        <f>+R124+Cálculos!AD940-Cálculos!AD962+Cálculos!AD1195-Cálculos!AD1218</f>
        <v>30529874.552914497</v>
      </c>
      <c r="T124" s="1">
        <f>+S124+Cálculos!AE940-Cálculos!AE962+Cálculos!AE1195-Cálculos!AE1218</f>
        <v>30529874.552914497</v>
      </c>
      <c r="U124" s="1">
        <f>+T124+Cálculos!AF940-Cálculos!AF962+Cálculos!AF1195-Cálculos!AF1218</f>
        <v>30529874.552914485</v>
      </c>
      <c r="V124" s="1">
        <f>+U124+Cálculos!AG940-Cálculos!AG962+Cálculos!AG1195-Cálculos!AG1218</f>
        <v>30529874.552914489</v>
      </c>
      <c r="W124" s="1">
        <f>+V124+Cálculos!AH940-Cálculos!AH962+Cálculos!AH1195-Cálculos!AH1218</f>
        <v>30529874.552914497</v>
      </c>
      <c r="X124" s="1">
        <f>+W124+Cálculos!AI940-Cálculos!AI962+Cálculos!AI1195-Cálculos!AI1218</f>
        <v>30529874.552914493</v>
      </c>
      <c r="Y124" s="1">
        <f>+X124+Cálculos!AJ940-Cálculos!AJ962+Cálculos!AJ1195-Cálculos!AJ1218</f>
        <v>30529874.552914493</v>
      </c>
      <c r="Z124" s="1">
        <f>+Y124+Cálculos!AK940-Cálculos!AK962+Cálculos!AK1195-Cálculos!AK1218</f>
        <v>30529874.552914485</v>
      </c>
      <c r="AA124" s="1">
        <f>+Z124+Cálculos!AL940-Cálculos!AL962+Cálculos!AL1195-Cálculos!AL1218</f>
        <v>30529874.552914493</v>
      </c>
      <c r="AB124" s="1">
        <f>+AA124+Cálculos!AM940-Cálculos!AM962+Cálculos!AM1195-Cálculos!AM1218</f>
        <v>35254629.910764568</v>
      </c>
      <c r="AC124" s="1">
        <f>+AB124+Cálculos!AN940-Cálculos!AN962+Cálculos!AN1195-Cálculos!AN1218</f>
        <v>35254629.910764568</v>
      </c>
      <c r="AD124" s="1">
        <f>+AC124+Cálculos!AO940-Cálculos!AO962+Cálculos!AO1195-Cálculos!AO1218</f>
        <v>35254629.910764568</v>
      </c>
      <c r="AE124" s="1">
        <f>+AD124+Cálculos!AP940-Cálculos!AP962+Cálculos!AP1195-Cálculos!AP1218</f>
        <v>35254629.910764568</v>
      </c>
      <c r="AF124" s="1">
        <f>+AE124+Cálculos!AQ940-Cálculos!AQ962+Cálculos!AQ1195-Cálculos!AQ1218</f>
        <v>35254629.91076456</v>
      </c>
      <c r="AG124" s="1">
        <f>+AF124+Cálculos!AR940-Cálculos!AR962+Cálculos!AR1195-Cálculos!AR1218</f>
        <v>35254629.910764568</v>
      </c>
      <c r="AH124" s="1">
        <f>+AG124+Cálculos!AS940-Cálculos!AS962+Cálculos!AS1195-Cálculos!AS1218</f>
        <v>35254629.91076456</v>
      </c>
      <c r="AI124" s="1">
        <f>+AH124+Cálculos!AT940-Cálculos!AT962+Cálculos!AT1195-Cálculos!AT1218</f>
        <v>35254629.91076456</v>
      </c>
      <c r="AJ124" s="1">
        <f>+AI124+Cálculos!AU940-Cálculos!AU962+Cálculos!AU1195-Cálculos!AU1218</f>
        <v>35254629.91076456</v>
      </c>
      <c r="AK124" s="1">
        <f>+AJ124+Cálculos!AV940-Cálculos!AV962+Cálculos!AV1195-Cálculos!AV1218</f>
        <v>35254629.910764553</v>
      </c>
      <c r="AL124" s="1">
        <f>+AK124+Cálculos!AW940-Cálculos!AW962+Cálculos!AW1195-Cálculos!AW1218</f>
        <v>35254629.910764568</v>
      </c>
      <c r="AM124" s="1">
        <f>+AL124+Cálculos!AX940-Cálculos!AX962+Cálculos!AX1195-Cálculos!AX1218</f>
        <v>35254629.910764545</v>
      </c>
      <c r="AN124" s="1">
        <f>+AM124+Cálculos!AY940-Cálculos!AY962+Cálculos!AY1195-Cálculos!AY1218</f>
        <v>41748463.437450983</v>
      </c>
      <c r="AO124" s="1">
        <f>+AN124+Cálculos!AZ940-Cálculos!AZ962+Cálculos!AZ1195-Cálculos!AZ1218</f>
        <v>41748463.43745099</v>
      </c>
      <c r="AP124" s="1">
        <f>+AO124+Cálculos!BA940-Cálculos!BA962+Cálculos!BA1195-Cálculos!BA1218</f>
        <v>41748463.43745099</v>
      </c>
      <c r="AQ124" s="1">
        <f>+AP124+Cálculos!BB940-Cálculos!BB962+Cálculos!BB1195-Cálculos!BB1218</f>
        <v>41748463.43745099</v>
      </c>
      <c r="AR124" s="1">
        <f>+AQ124+Cálculos!BC940-Cálculos!BC962+Cálculos!BC1195-Cálculos!BC1218</f>
        <v>41748463.43745099</v>
      </c>
      <c r="AS124" s="1">
        <f>+AR124+Cálculos!BD940-Cálculos!BD962+Cálculos!BD1195-Cálculos!BD1218</f>
        <v>41748463.43745099</v>
      </c>
      <c r="AT124" s="1">
        <f>+AS124+Cálculos!BE940-Cálculos!BE962+Cálculos!BE1195-Cálculos!BE1218</f>
        <v>41748463.43745099</v>
      </c>
      <c r="AU124" s="1">
        <f>+AT124+Cálculos!BF940-Cálculos!BF962+Cálculos!BF1195-Cálculos!BF1218</f>
        <v>41748463.43745099</v>
      </c>
      <c r="AV124" s="1">
        <f>+AU124+Cálculos!BG940-Cálculos!BG962+Cálculos!BG1195-Cálculos!BG1218</f>
        <v>41748463.43745099</v>
      </c>
      <c r="AW124" s="1">
        <f>+AV124+Cálculos!BH940-Cálculos!BH962+Cálculos!BH1195-Cálculos!BH1218</f>
        <v>41748463.43745099</v>
      </c>
      <c r="AX124" s="1">
        <f>+AW124+Cálculos!BI940-Cálculos!BI962+Cálculos!BI1195-Cálculos!BI1218</f>
        <v>41748463.43745099</v>
      </c>
      <c r="AY124" s="1">
        <f>+AX124+Cálculos!BJ940-Cálculos!BJ962+Cálculos!BJ1195-Cálculos!BJ1218</f>
        <v>41748463.437450998</v>
      </c>
      <c r="AZ124" s="1">
        <f>+AY124+Cálculos!BK940-Cálculos!BK962+Cálculos!BK1195-Cálculos!BK1218</f>
        <v>45363794.291828193</v>
      </c>
      <c r="BA124" s="1">
        <f>+AZ124+Cálculos!BL940-Cálculos!BL962+Cálculos!BL1195-Cálculos!BL1218</f>
        <v>45363794.291828193</v>
      </c>
      <c r="BB124" s="1">
        <f>+BA124+Cálculos!BM940-Cálculos!BM962+Cálculos!BM1195-Cálculos!BM1218</f>
        <v>45363794.291828193</v>
      </c>
      <c r="BC124" s="1">
        <f>+BB124+Cálculos!BN940-Cálculos!BN962+Cálculos!BN1195-Cálculos!BN1218</f>
        <v>45363794.2918282</v>
      </c>
      <c r="BD124" s="1">
        <f>+BC124+Cálculos!BO940-Cálculos!BO962+Cálculos!BO1195-Cálculos!BO1218</f>
        <v>45363794.291828193</v>
      </c>
      <c r="BE124" s="1">
        <f>+BD124+Cálculos!BP940-Cálculos!BP962+Cálculos!BP1195-Cálculos!BP1218</f>
        <v>45363794.291828185</v>
      </c>
      <c r="BF124" s="1">
        <f>+BE124+Cálculos!BQ940-Cálculos!BQ962+Cálculos!BQ1195-Cálculos!BQ1218</f>
        <v>45363794.2918282</v>
      </c>
      <c r="BG124" s="1">
        <f>+BF124+Cálculos!BR940-Cálculos!BR962+Cálculos!BR1195-Cálculos!BR1218</f>
        <v>45363794.291828193</v>
      </c>
      <c r="BH124" s="1">
        <f>+BG124+Cálculos!BS940-Cálculos!BS962+Cálculos!BS1195-Cálculos!BS1218</f>
        <v>45363794.2918282</v>
      </c>
      <c r="BI124" s="1">
        <f>+BH124+Cálculos!BT940-Cálculos!BT962+Cálculos!BT1195-Cálculos!BT1218</f>
        <v>45363794.2918282</v>
      </c>
      <c r="BJ124" s="1">
        <f>+BI124+Cálculos!BU940-Cálculos!BU962+Cálculos!BU1195-Cálculos!BU1218</f>
        <v>45363794.291828193</v>
      </c>
      <c r="BK124" s="1">
        <f>+BJ124+Cálculos!BV940-Cálculos!BV962+Cálculos!BV1195-Cálculos!BV1218</f>
        <v>45363794.291828193</v>
      </c>
      <c r="BL124" s="990">
        <f t="shared" si="45"/>
        <v>2159087075.1839771</v>
      </c>
    </row>
    <row r="125" spans="1:64" ht="15.6" x14ac:dyDescent="0.3">
      <c r="A125" s="807" t="s">
        <v>818</v>
      </c>
      <c r="C125" s="721"/>
      <c r="D125" s="1">
        <f>+C125+Cálculos!O941-Cálculos!O963+Cálculos!O1196-Cálculos!O1219</f>
        <v>84459877.309500009</v>
      </c>
      <c r="E125" s="1">
        <f>+D125+Cálculos!P941-Cálculos!P963+Cálculos!P1196-Cálculos!P1219</f>
        <v>84459877.309500009</v>
      </c>
      <c r="F125" s="1">
        <f>+E125+Cálculos!Q941-Cálculos!Q963+Cálculos!Q1196-Cálculos!Q1219</f>
        <v>84459877.309500009</v>
      </c>
      <c r="G125" s="1">
        <f>+F125+Cálculos!R941-Cálculos!R963+Cálculos!R1196-Cálculos!R1219</f>
        <v>84459877.309500009</v>
      </c>
      <c r="H125" s="1">
        <f>+G125+Cálculos!S941-Cálculos!S963+Cálculos!S1196-Cálculos!S1219</f>
        <v>84459877.309500009</v>
      </c>
      <c r="I125" s="1">
        <f>+H125+Cálculos!T941-Cálculos!T963+Cálculos!T1196-Cálculos!T1219</f>
        <v>84459877.309500009</v>
      </c>
      <c r="J125" s="1">
        <f>+I125+Cálculos!U941-Cálculos!U963+Cálculos!U1196-Cálculos!U1219</f>
        <v>84459877.309500009</v>
      </c>
      <c r="K125" s="1">
        <f>+J125+Cálculos!V941-Cálculos!V963+Cálculos!V1196-Cálculos!V1219</f>
        <v>84459877.309500009</v>
      </c>
      <c r="L125" s="1">
        <f>+K125+Cálculos!W941-Cálculos!W963+Cálculos!W1196-Cálculos!W1219</f>
        <v>84459877.309500009</v>
      </c>
      <c r="M125" s="1">
        <f>+L125+Cálculos!X941-Cálculos!X963+Cálculos!X1196-Cálculos!X1219</f>
        <v>84459877.309500009</v>
      </c>
      <c r="N125" s="1">
        <f>+M125+Cálculos!Y941-Cálculos!Y963+Cálculos!Y1196-Cálculos!Y1219</f>
        <v>84459877.309500009</v>
      </c>
      <c r="O125" s="1">
        <f>+N125+Cálculos!Z941-Cálculos!Z963+Cálculos!Z1196-Cálculos!Z1219</f>
        <v>84459877.309500009</v>
      </c>
      <c r="P125" s="1">
        <f>+O125+Cálculos!AA941-Cálculos!AA963+Cálculos!AA1196-Cálculos!AA1219</f>
        <v>95405857.977857813</v>
      </c>
      <c r="Q125" s="1">
        <f>+P125+Cálculos!AB941-Cálculos!AB963+Cálculos!AB1196-Cálculos!AB1219</f>
        <v>95405857.977857843</v>
      </c>
      <c r="R125" s="1">
        <f>+Q125+Cálculos!AC941-Cálculos!AC963+Cálculos!AC1196-Cálculos!AC1219</f>
        <v>95405857.977857843</v>
      </c>
      <c r="S125" s="1">
        <f>+R125+Cálculos!AD941-Cálculos!AD963+Cálculos!AD1196-Cálculos!AD1219</f>
        <v>95405857.977857843</v>
      </c>
      <c r="T125" s="1">
        <f>+S125+Cálculos!AE941-Cálculos!AE963+Cálculos!AE1196-Cálculos!AE1219</f>
        <v>95405857.977857843</v>
      </c>
      <c r="U125" s="1">
        <f>+T125+Cálculos!AF941-Cálculos!AF963+Cálculos!AF1196-Cálculos!AF1219</f>
        <v>95405857.977857843</v>
      </c>
      <c r="V125" s="1">
        <f>+U125+Cálculos!AG941-Cálculos!AG963+Cálculos!AG1196-Cálculos!AG1219</f>
        <v>95405857.977857843</v>
      </c>
      <c r="W125" s="1">
        <f>+V125+Cálculos!AH941-Cálculos!AH963+Cálculos!AH1196-Cálculos!AH1219</f>
        <v>95405857.977857843</v>
      </c>
      <c r="X125" s="1">
        <f>+W125+Cálculos!AI941-Cálculos!AI963+Cálculos!AI1196-Cálculos!AI1219</f>
        <v>95405857.977857843</v>
      </c>
      <c r="Y125" s="1">
        <f>+X125+Cálculos!AJ941-Cálculos!AJ963+Cálculos!AJ1196-Cálculos!AJ1219</f>
        <v>95405857.977857843</v>
      </c>
      <c r="Z125" s="1">
        <f>+Y125+Cálculos!AK941-Cálculos!AK963+Cálculos!AK1196-Cálculos!AK1219</f>
        <v>95405857.977857843</v>
      </c>
      <c r="AA125" s="1">
        <f>+Z125+Cálculos!AL941-Cálculos!AL963+Cálculos!AL1196-Cálculos!AL1219</f>
        <v>95405857.977857843</v>
      </c>
      <c r="AB125" s="1">
        <f>+AA125+Cálculos!AM941-Cálculos!AM963+Cálculos!AM1196-Cálculos!AM1219</f>
        <v>110170718.47113933</v>
      </c>
      <c r="AC125" s="1">
        <f>+AB125+Cálculos!AN941-Cálculos!AN963+Cálculos!AN1196-Cálculos!AN1219</f>
        <v>110170718.47113934</v>
      </c>
      <c r="AD125" s="1">
        <f>+AC125+Cálculos!AO941-Cálculos!AO963+Cálculos!AO1196-Cálculos!AO1219</f>
        <v>110170718.47113934</v>
      </c>
      <c r="AE125" s="1">
        <f>+AD125+Cálculos!AP941-Cálculos!AP963+Cálculos!AP1196-Cálculos!AP1219</f>
        <v>110170718.47113934</v>
      </c>
      <c r="AF125" s="1">
        <f>+AE125+Cálculos!AQ941-Cálculos!AQ963+Cálculos!AQ1196-Cálculos!AQ1219</f>
        <v>110170718.47113934</v>
      </c>
      <c r="AG125" s="1">
        <f>+AF125+Cálculos!AR941-Cálculos!AR963+Cálculos!AR1196-Cálculos!AR1219</f>
        <v>110170718.47113934</v>
      </c>
      <c r="AH125" s="1">
        <f>+AG125+Cálculos!AS941-Cálculos!AS963+Cálculos!AS1196-Cálculos!AS1219</f>
        <v>110170718.47113934</v>
      </c>
      <c r="AI125" s="1">
        <f>+AH125+Cálculos!AT941-Cálculos!AT963+Cálculos!AT1196-Cálculos!AT1219</f>
        <v>110170718.47113934</v>
      </c>
      <c r="AJ125" s="1">
        <f>+AI125+Cálculos!AU941-Cálculos!AU963+Cálculos!AU1196-Cálculos!AU1219</f>
        <v>110170718.47113934</v>
      </c>
      <c r="AK125" s="1">
        <f>+AJ125+Cálculos!AV941-Cálculos!AV963+Cálculos!AV1196-Cálculos!AV1219</f>
        <v>110170718.47113934</v>
      </c>
      <c r="AL125" s="1">
        <f>+AK125+Cálculos!AW941-Cálculos!AW963+Cálculos!AW1196-Cálculos!AW1219</f>
        <v>110170718.47113934</v>
      </c>
      <c r="AM125" s="1">
        <f>+AL125+Cálculos!AX941-Cálculos!AX963+Cálculos!AX1196-Cálculos!AX1219</f>
        <v>110170718.47113934</v>
      </c>
      <c r="AN125" s="1">
        <f>+AM125+Cálculos!AY941-Cálculos!AY963+Cálculos!AY1196-Cálculos!AY1219</f>
        <v>130463948.24203444</v>
      </c>
      <c r="AO125" s="1">
        <f>+AN125+Cálculos!AZ941-Cálculos!AZ963+Cálculos!AZ1196-Cálculos!AZ1219</f>
        <v>130463948.24203444</v>
      </c>
      <c r="AP125" s="1">
        <f>+AO125+Cálculos!BA941-Cálculos!BA963+Cálculos!BA1196-Cálculos!BA1219</f>
        <v>130463948.24203444</v>
      </c>
      <c r="AQ125" s="1">
        <f>+AP125+Cálculos!BB941-Cálculos!BB963+Cálculos!BB1196-Cálculos!BB1219</f>
        <v>130463948.24203444</v>
      </c>
      <c r="AR125" s="1">
        <f>+AQ125+Cálculos!BC941-Cálculos!BC963+Cálculos!BC1196-Cálculos!BC1219</f>
        <v>130463948.24203444</v>
      </c>
      <c r="AS125" s="1">
        <f>+AR125+Cálculos!BD941-Cálculos!BD963+Cálculos!BD1196-Cálculos!BD1219</f>
        <v>130463948.24203444</v>
      </c>
      <c r="AT125" s="1">
        <f>+AS125+Cálculos!BE941-Cálculos!BE963+Cálculos!BE1196-Cálculos!BE1219</f>
        <v>130463948.24203444</v>
      </c>
      <c r="AU125" s="1">
        <f>+AT125+Cálculos!BF941-Cálculos!BF963+Cálculos!BF1196-Cálculos!BF1219</f>
        <v>130463948.24203444</v>
      </c>
      <c r="AV125" s="1">
        <f>+AU125+Cálculos!BG941-Cálculos!BG963+Cálculos!BG1196-Cálculos!BG1219</f>
        <v>130463948.24203444</v>
      </c>
      <c r="AW125" s="1">
        <f>+AV125+Cálculos!BH941-Cálculos!BH963+Cálculos!BH1196-Cálculos!BH1219</f>
        <v>130463948.24203444</v>
      </c>
      <c r="AX125" s="1">
        <f>+AW125+Cálculos!BI941-Cálculos!BI963+Cálculos!BI1196-Cálculos!BI1219</f>
        <v>130463948.24203444</v>
      </c>
      <c r="AY125" s="1">
        <f>+AX125+Cálculos!BJ941-Cálculos!BJ963+Cálculos!BJ1196-Cálculos!BJ1219</f>
        <v>130463948.24203444</v>
      </c>
      <c r="AZ125" s="1">
        <f>+AY125+Cálculos!BK941-Cálculos!BK963+Cálculos!BK1196-Cálculos!BK1219</f>
        <v>141761857.16196316</v>
      </c>
      <c r="BA125" s="1">
        <f>+AZ125+Cálculos!BL941-Cálculos!BL963+Cálculos!BL1196-Cálculos!BL1219</f>
        <v>141761857.16196316</v>
      </c>
      <c r="BB125" s="1">
        <f>+BA125+Cálculos!BM941-Cálculos!BM963+Cálculos!BM1196-Cálculos!BM1219</f>
        <v>141761857.16196316</v>
      </c>
      <c r="BC125" s="1">
        <f>+BB125+Cálculos!BN941-Cálculos!BN963+Cálculos!BN1196-Cálculos!BN1219</f>
        <v>141761857.16196316</v>
      </c>
      <c r="BD125" s="1">
        <f>+BC125+Cálculos!BO941-Cálculos!BO963+Cálculos!BO1196-Cálculos!BO1219</f>
        <v>141761857.16196316</v>
      </c>
      <c r="BE125" s="1">
        <f>+BD125+Cálculos!BP941-Cálculos!BP963+Cálculos!BP1196-Cálculos!BP1219</f>
        <v>141761857.16196316</v>
      </c>
      <c r="BF125" s="1">
        <f>+BE125+Cálculos!BQ941-Cálculos!BQ963+Cálculos!BQ1196-Cálculos!BQ1219</f>
        <v>141761857.16196316</v>
      </c>
      <c r="BG125" s="1">
        <f>+BF125+Cálculos!BR941-Cálculos!BR963+Cálculos!BR1196-Cálculos!BR1219</f>
        <v>141761857.16196316</v>
      </c>
      <c r="BH125" s="1">
        <f>+BG125+Cálculos!BS941-Cálculos!BS963+Cálculos!BS1196-Cálculos!BS1219</f>
        <v>141761857.16196316</v>
      </c>
      <c r="BI125" s="1">
        <f>+BH125+Cálculos!BT941-Cálculos!BT963+Cálculos!BT1196-Cálculos!BT1219</f>
        <v>141761857.16196316</v>
      </c>
      <c r="BJ125" s="1">
        <f>+BI125+Cálculos!BU941-Cálculos!BU963+Cálculos!BU1196-Cálculos!BU1219</f>
        <v>141761857.16196316</v>
      </c>
      <c r="BK125" s="1">
        <f>+BJ125+Cálculos!BV941-Cálculos!BV963+Cálculos!BV1196-Cálculos!BV1219</f>
        <v>141761857.16196316</v>
      </c>
      <c r="BL125" s="990">
        <f t="shared" si="45"/>
        <v>6747147109.9499435</v>
      </c>
    </row>
    <row r="126" spans="1:64" ht="15.6" x14ac:dyDescent="0.3">
      <c r="A126" s="807" t="s">
        <v>819</v>
      </c>
      <c r="C126" s="721"/>
      <c r="D126" s="1">
        <f>+C126+Cálculos!O944-Cálculos!O964+Cálculos!O1199-Cálculos!O1220</f>
        <v>108108642.95615998</v>
      </c>
      <c r="E126" s="1">
        <f>+D126+Cálculos!P944-Cálculos!P964+Cálculos!P1199-Cálculos!P1220</f>
        <v>108108642.95615998</v>
      </c>
      <c r="F126" s="1">
        <f>+E126+Cálculos!Q944-Cálculos!Q964+Cálculos!Q1199-Cálculos!Q1220</f>
        <v>108108642.95615998</v>
      </c>
      <c r="G126" s="1">
        <f>+F126+Cálculos!R944-Cálculos!R964+Cálculos!R1199-Cálculos!R1220</f>
        <v>108108642.95615998</v>
      </c>
      <c r="H126" s="1">
        <f>+G126+Cálculos!S944-Cálculos!S964+Cálculos!S1199-Cálculos!S1220</f>
        <v>108108642.95615998</v>
      </c>
      <c r="I126" s="1">
        <f>+H126+Cálculos!T944-Cálculos!T964+Cálculos!T1199-Cálculos!T1220</f>
        <v>108108642.95615998</v>
      </c>
      <c r="J126" s="1">
        <f>+I126+Cálculos!U944-Cálculos!U964+Cálculos!U1199-Cálculos!U1220</f>
        <v>108108642.95615998</v>
      </c>
      <c r="K126" s="1">
        <f>+J126+Cálculos!V944-Cálculos!V964+Cálculos!V1199-Cálculos!V1220</f>
        <v>108108642.95615998</v>
      </c>
      <c r="L126" s="1">
        <f>+K126+Cálculos!W944-Cálculos!W964+Cálculos!W1199-Cálculos!W1220</f>
        <v>108108642.95615998</v>
      </c>
      <c r="M126" s="1">
        <f>+L126+Cálculos!X944-Cálculos!X964+Cálculos!X1199-Cálculos!X1220</f>
        <v>108108642.95615998</v>
      </c>
      <c r="N126" s="1">
        <f>+M126+Cálculos!Y944-Cálculos!Y964+Cálculos!Y1199-Cálculos!Y1220</f>
        <v>108108642.95615998</v>
      </c>
      <c r="O126" s="1">
        <f>+N126+Cálculos!Z944-Cálculos!Z964+Cálculos!Z1199-Cálculos!Z1220</f>
        <v>108108642.95615998</v>
      </c>
      <c r="P126" s="1">
        <f>+O126+Cálculos!AA944-Cálculos!AA964+Cálculos!AA1199-Cálculos!AA1220</f>
        <v>122119498.21165797</v>
      </c>
      <c r="Q126" s="1">
        <f>+P126+Cálculos!AB944-Cálculos!AB964+Cálculos!AB1199-Cálculos!AB1220</f>
        <v>122119498.21165796</v>
      </c>
      <c r="R126" s="1">
        <f>+Q126+Cálculos!AC944-Cálculos!AC964+Cálculos!AC1199-Cálculos!AC1220</f>
        <v>122119498.21165796</v>
      </c>
      <c r="S126" s="1">
        <f>+R126+Cálculos!AD944-Cálculos!AD964+Cálculos!AD1199-Cálculos!AD1220</f>
        <v>122119498.21165796</v>
      </c>
      <c r="T126" s="1">
        <f>+S126+Cálculos!AE944-Cálculos!AE964+Cálculos!AE1199-Cálculos!AE1220</f>
        <v>122119498.21165796</v>
      </c>
      <c r="U126" s="1">
        <f>+T126+Cálculos!AF944-Cálculos!AF964+Cálculos!AF1199-Cálculos!AF1220</f>
        <v>122119498.21165796</v>
      </c>
      <c r="V126" s="1">
        <f>+U126+Cálculos!AG944-Cálculos!AG964+Cálculos!AG1199-Cálculos!AG1220</f>
        <v>122119498.21165796</v>
      </c>
      <c r="W126" s="1">
        <f>+V126+Cálculos!AH944-Cálculos!AH964+Cálculos!AH1199-Cálculos!AH1220</f>
        <v>122119498.21165796</v>
      </c>
      <c r="X126" s="1">
        <f>+W126+Cálculos!AI944-Cálculos!AI964+Cálculos!AI1199-Cálculos!AI1220</f>
        <v>122119498.21165796</v>
      </c>
      <c r="Y126" s="1">
        <f>+X126+Cálculos!AJ944-Cálculos!AJ964+Cálculos!AJ1199-Cálculos!AJ1220</f>
        <v>122119498.21165796</v>
      </c>
      <c r="Z126" s="1">
        <f>+Y126+Cálculos!AK944-Cálculos!AK964+Cálculos!AK1199-Cálculos!AK1220</f>
        <v>122119498.21165796</v>
      </c>
      <c r="AA126" s="1">
        <f>+Z126+Cálculos!AL944-Cálculos!AL964+Cálculos!AL1199-Cálculos!AL1220</f>
        <v>122119498.21165796</v>
      </c>
      <c r="AB126" s="1">
        <f>+AA126+Cálculos!AM944-Cálculos!AM964+Cálculos!AM1199-Cálculos!AM1220</f>
        <v>141018519.6430583</v>
      </c>
      <c r="AC126" s="1">
        <f>+AB126+Cálculos!AN944-Cálculos!AN964+Cálculos!AN1199-Cálculos!AN1220</f>
        <v>141018519.6430583</v>
      </c>
      <c r="AD126" s="1">
        <f>+AC126+Cálculos!AO944-Cálculos!AO964+Cálculos!AO1199-Cálculos!AO1220</f>
        <v>141018519.6430583</v>
      </c>
      <c r="AE126" s="1">
        <f>+AD126+Cálculos!AP944-Cálculos!AP964+Cálculos!AP1199-Cálculos!AP1220</f>
        <v>141018519.6430583</v>
      </c>
      <c r="AF126" s="1">
        <f>+AE126+Cálculos!AQ944-Cálculos!AQ964+Cálculos!AQ1199-Cálculos!AQ1220</f>
        <v>141018519.6430583</v>
      </c>
      <c r="AG126" s="1">
        <f>+AF126+Cálculos!AR944-Cálculos!AR964+Cálculos!AR1199-Cálculos!AR1220</f>
        <v>141018519.6430583</v>
      </c>
      <c r="AH126" s="1">
        <f>+AG126+Cálculos!AS944-Cálculos!AS964+Cálculos!AS1199-Cálculos!AS1220</f>
        <v>141018519.6430583</v>
      </c>
      <c r="AI126" s="1">
        <f>+AH126+Cálculos!AT944-Cálculos!AT964+Cálculos!AT1199-Cálculos!AT1220</f>
        <v>141018519.6430583</v>
      </c>
      <c r="AJ126" s="1">
        <f>+AI126+Cálculos!AU944-Cálculos!AU964+Cálculos!AU1199-Cálculos!AU1220</f>
        <v>141018519.6430583</v>
      </c>
      <c r="AK126" s="1">
        <f>+AJ126+Cálculos!AV944-Cálculos!AV964+Cálculos!AV1199-Cálculos!AV1220</f>
        <v>141018519.6430583</v>
      </c>
      <c r="AL126" s="1">
        <f>+AK126+Cálculos!AW944-Cálculos!AW964+Cálculos!AW1199-Cálculos!AW1220</f>
        <v>141018519.6430583</v>
      </c>
      <c r="AM126" s="1">
        <f>+AL126+Cálculos!AX944-Cálculos!AX964+Cálculos!AX1199-Cálculos!AX1220</f>
        <v>141018519.6430583</v>
      </c>
      <c r="AN126" s="1">
        <f>+AM126+Cálculos!AY944-Cálculos!AY964+Cálculos!AY1199-Cálculos!AY1220</f>
        <v>166993853.74980396</v>
      </c>
      <c r="AO126" s="1">
        <f>+AN126+Cálculos!AZ944-Cálculos!AZ964+Cálculos!AZ1199-Cálculos!AZ1220</f>
        <v>166993853.74980396</v>
      </c>
      <c r="AP126" s="1">
        <f>+AO126+Cálculos!BA944-Cálculos!BA964+Cálculos!BA1199-Cálculos!BA1220</f>
        <v>166993853.74980396</v>
      </c>
      <c r="AQ126" s="1">
        <f>+AP126+Cálculos!BB944-Cálculos!BB964+Cálculos!BB1199-Cálculos!BB1220</f>
        <v>166993853.74980396</v>
      </c>
      <c r="AR126" s="1">
        <f>+AQ126+Cálculos!BC944-Cálculos!BC964+Cálculos!BC1199-Cálculos!BC1220</f>
        <v>166993853.74980396</v>
      </c>
      <c r="AS126" s="1">
        <f>+AR126+Cálculos!BD944-Cálculos!BD964+Cálculos!BD1199-Cálculos!BD1220</f>
        <v>166993853.74980396</v>
      </c>
      <c r="AT126" s="1">
        <f>+AS126+Cálculos!BE944-Cálculos!BE964+Cálculos!BE1199-Cálculos!BE1220</f>
        <v>166993853.74980396</v>
      </c>
      <c r="AU126" s="1">
        <f>+AT126+Cálculos!BF944-Cálculos!BF964+Cálculos!BF1199-Cálculos!BF1220</f>
        <v>166993853.74980396</v>
      </c>
      <c r="AV126" s="1">
        <f>+AU126+Cálculos!BG944-Cálculos!BG964+Cálculos!BG1199-Cálculos!BG1220</f>
        <v>166993853.74980396</v>
      </c>
      <c r="AW126" s="1">
        <f>+AV126+Cálculos!BH944-Cálculos!BH964+Cálculos!BH1199-Cálculos!BH1220</f>
        <v>166993853.74980396</v>
      </c>
      <c r="AX126" s="1">
        <f>+AW126+Cálculos!BI944-Cálculos!BI964+Cálculos!BI1199-Cálculos!BI1220</f>
        <v>166993853.74980396</v>
      </c>
      <c r="AY126" s="1">
        <f>+AX126+Cálculos!BJ944-Cálculos!BJ964+Cálculos!BJ1199-Cálculos!BJ1220</f>
        <v>166993853.74980396</v>
      </c>
      <c r="AZ126" s="1">
        <f>+AY126+Cálculos!BK944-Cálculos!BK964+Cálculos!BK1199-Cálculos!BK1220</f>
        <v>181455177.16731277</v>
      </c>
      <c r="BA126" s="1">
        <f>+AZ126+Cálculos!BL944-Cálculos!BL964+Cálculos!BL1199-Cálculos!BL1220</f>
        <v>181455177.16731277</v>
      </c>
      <c r="BB126" s="1">
        <f>+BA126+Cálculos!BM944-Cálculos!BM964+Cálculos!BM1199-Cálculos!BM1220</f>
        <v>181455177.16731277</v>
      </c>
      <c r="BC126" s="1">
        <f>+BB126+Cálculos!BN944-Cálculos!BN964+Cálculos!BN1199-Cálculos!BN1220</f>
        <v>181455177.16731277</v>
      </c>
      <c r="BD126" s="1">
        <f>+BC126+Cálculos!BO944-Cálculos!BO964+Cálculos!BO1199-Cálculos!BO1220</f>
        <v>181455177.16731277</v>
      </c>
      <c r="BE126" s="1">
        <f>+BD126+Cálculos!BP944-Cálculos!BP964+Cálculos!BP1199-Cálculos!BP1220</f>
        <v>181455177.16731277</v>
      </c>
      <c r="BF126" s="1">
        <f>+BE126+Cálculos!BQ944-Cálculos!BQ964+Cálculos!BQ1199-Cálculos!BQ1220</f>
        <v>181455177.16731277</v>
      </c>
      <c r="BG126" s="1">
        <f>+BF126+Cálculos!BR944-Cálculos!BR964+Cálculos!BR1199-Cálculos!BR1220</f>
        <v>181455177.16731277</v>
      </c>
      <c r="BH126" s="1">
        <f>+BG126+Cálculos!BS944-Cálculos!BS964+Cálculos!BS1199-Cálculos!BS1220</f>
        <v>181455177.16731277</v>
      </c>
      <c r="BI126" s="1">
        <f>+BH126+Cálculos!BT944-Cálculos!BT964+Cálculos!BT1199-Cálculos!BT1220</f>
        <v>181455177.16731277</v>
      </c>
      <c r="BJ126" s="1">
        <f>+BI126+Cálculos!BU944-Cálculos!BU964+Cálculos!BU1199-Cálculos!BU1220</f>
        <v>181455177.16731277</v>
      </c>
      <c r="BK126" s="1">
        <f>+BJ126+Cálculos!BV944-Cálculos!BV964+Cálculos!BV1199-Cálculos!BV1220</f>
        <v>181455177.16731277</v>
      </c>
      <c r="BL126" s="990">
        <f t="shared" si="45"/>
        <v>8636348300.7359104</v>
      </c>
    </row>
    <row r="127" spans="1:64" ht="15.6" x14ac:dyDescent="0.3">
      <c r="A127" s="807" t="s">
        <v>820</v>
      </c>
      <c r="C127" s="721"/>
      <c r="D127" s="1">
        <f>+C127+Cálculos!O947-Cálculos!O965+Cálculos!O1202-Cálculos!O1221</f>
        <v>23648765.64666</v>
      </c>
      <c r="E127" s="1">
        <f>+D127+Cálculos!P947-Cálculos!P965+Cálculos!P1202-Cálculos!P1221</f>
        <v>23648765.646659996</v>
      </c>
      <c r="F127" s="1">
        <f>+E127+Cálculos!Q947-Cálculos!Q965+Cálculos!Q1202-Cálculos!Q1221</f>
        <v>23648765.646659996</v>
      </c>
      <c r="G127" s="1">
        <f>+F127+Cálculos!R947-Cálculos!R965+Cálculos!R1202-Cálculos!R1221</f>
        <v>23648765.646659996</v>
      </c>
      <c r="H127" s="1">
        <f>+G127+Cálculos!S947-Cálculos!S965+Cálculos!S1202-Cálculos!S1221</f>
        <v>23648765.646659996</v>
      </c>
      <c r="I127" s="1">
        <f>+H127+Cálculos!T947-Cálculos!T965+Cálculos!T1202-Cálculos!T1221</f>
        <v>23648765.646659996</v>
      </c>
      <c r="J127" s="1">
        <f>+I127+Cálculos!U947-Cálculos!U965+Cálculos!U1202-Cálculos!U1221</f>
        <v>23648765.646659996</v>
      </c>
      <c r="K127" s="1">
        <f>+J127+Cálculos!V947-Cálculos!V965+Cálculos!V1202-Cálculos!V1221</f>
        <v>23648765.646659996</v>
      </c>
      <c r="L127" s="1">
        <f>+K127+Cálculos!W947-Cálculos!W965+Cálculos!W1202-Cálculos!W1221</f>
        <v>23648765.646659996</v>
      </c>
      <c r="M127" s="1">
        <f>+L127+Cálculos!X947-Cálculos!X965+Cálculos!X1202-Cálculos!X1221</f>
        <v>23648765.646659996</v>
      </c>
      <c r="N127" s="1">
        <f>+M127+Cálculos!Y947-Cálculos!Y965+Cálculos!Y1202-Cálculos!Y1221</f>
        <v>23648765.646659996</v>
      </c>
      <c r="O127" s="1">
        <f>+N127+Cálculos!Z947-Cálculos!Z965+Cálculos!Z1202-Cálculos!Z1221</f>
        <v>23648765.646659996</v>
      </c>
      <c r="P127" s="1">
        <f>+O127+Cálculos!AA947-Cálculos!AA965+Cálculos!AA1202-Cálculos!AA1221</f>
        <v>26713640.233800191</v>
      </c>
      <c r="Q127" s="1">
        <f>+P127+Cálculos!AB947-Cálculos!AB965+Cálculos!AB1202-Cálculos!AB1221</f>
        <v>26713640.233800188</v>
      </c>
      <c r="R127" s="1">
        <f>+Q127+Cálculos!AC947-Cálculos!AC965+Cálculos!AC1202-Cálculos!AC1221</f>
        <v>26713640.233800188</v>
      </c>
      <c r="S127" s="1">
        <f>+R127+Cálculos!AD947-Cálculos!AD965+Cálculos!AD1202-Cálculos!AD1221</f>
        <v>26713640.233800188</v>
      </c>
      <c r="T127" s="1">
        <f>+S127+Cálculos!AE947-Cálculos!AE965+Cálculos!AE1202-Cálculos!AE1221</f>
        <v>26713640.233800188</v>
      </c>
      <c r="U127" s="1">
        <f>+T127+Cálculos!AF947-Cálculos!AF965+Cálculos!AF1202-Cálculos!AF1221</f>
        <v>26713640.233800188</v>
      </c>
      <c r="V127" s="1">
        <f>+U127+Cálculos!AG947-Cálculos!AG965+Cálculos!AG1202-Cálculos!AG1221</f>
        <v>26713640.233800188</v>
      </c>
      <c r="W127" s="1">
        <f>+V127+Cálculos!AH947-Cálculos!AH965+Cálculos!AH1202-Cálculos!AH1221</f>
        <v>26713640.233800188</v>
      </c>
      <c r="X127" s="1">
        <f>+W127+Cálculos!AI947-Cálculos!AI965+Cálculos!AI1202-Cálculos!AI1221</f>
        <v>26713640.233800188</v>
      </c>
      <c r="Y127" s="1">
        <f>+X127+Cálculos!AJ947-Cálculos!AJ965+Cálculos!AJ1202-Cálculos!AJ1221</f>
        <v>26713640.233800188</v>
      </c>
      <c r="Z127" s="1">
        <f>+Y127+Cálculos!AK947-Cálculos!AK965+Cálculos!AK1202-Cálculos!AK1221</f>
        <v>26713640.233800188</v>
      </c>
      <c r="AA127" s="1">
        <f>+Z127+Cálculos!AL947-Cálculos!AL965+Cálculos!AL1202-Cálculos!AL1221</f>
        <v>26713640.233800188</v>
      </c>
      <c r="AB127" s="1">
        <f>+AA127+Cálculos!AM947-Cálculos!AM965+Cálculos!AM1202-Cálculos!AM1221</f>
        <v>30847801.171919011</v>
      </c>
      <c r="AC127" s="1">
        <f>+AB127+Cálculos!AN947-Cálculos!AN965+Cálculos!AN1202-Cálculos!AN1221</f>
        <v>30847801.171919011</v>
      </c>
      <c r="AD127" s="1">
        <f>+AC127+Cálculos!AO947-Cálculos!AO965+Cálculos!AO1202-Cálculos!AO1221</f>
        <v>30847801.171919011</v>
      </c>
      <c r="AE127" s="1">
        <f>+AD127+Cálculos!AP947-Cálculos!AP965+Cálculos!AP1202-Cálculos!AP1221</f>
        <v>30847801.171919011</v>
      </c>
      <c r="AF127" s="1">
        <f>+AE127+Cálculos!AQ947-Cálculos!AQ965+Cálculos!AQ1202-Cálculos!AQ1221</f>
        <v>30847801.171919011</v>
      </c>
      <c r="AG127" s="1">
        <f>+AF127+Cálculos!AR947-Cálculos!AR965+Cálculos!AR1202-Cálculos!AR1221</f>
        <v>30847801.171919011</v>
      </c>
      <c r="AH127" s="1">
        <f>+AG127+Cálculos!AS947-Cálculos!AS965+Cálculos!AS1202-Cálculos!AS1221</f>
        <v>30847801.171919011</v>
      </c>
      <c r="AI127" s="1">
        <f>+AH127+Cálculos!AT947-Cálculos!AT965+Cálculos!AT1202-Cálculos!AT1221</f>
        <v>30847801.171919011</v>
      </c>
      <c r="AJ127" s="1">
        <f>+AI127+Cálculos!AU947-Cálculos!AU965+Cálculos!AU1202-Cálculos!AU1221</f>
        <v>30847801.171919011</v>
      </c>
      <c r="AK127" s="1">
        <f>+AJ127+Cálculos!AV947-Cálculos!AV965+Cálculos!AV1202-Cálculos!AV1221</f>
        <v>30847801.171919011</v>
      </c>
      <c r="AL127" s="1">
        <f>+AK127+Cálculos!AW947-Cálculos!AW965+Cálculos!AW1202-Cálculos!AW1221</f>
        <v>30847801.171919011</v>
      </c>
      <c r="AM127" s="1">
        <f>+AL127+Cálculos!AX947-Cálculos!AX965+Cálculos!AX1202-Cálculos!AX1221</f>
        <v>30847801.171919011</v>
      </c>
      <c r="AN127" s="1">
        <f>+AM127+Cálculos!AY947-Cálculos!AY965+Cálculos!AY1202-Cálculos!AY1221</f>
        <v>36529905.507769637</v>
      </c>
      <c r="AO127" s="1">
        <f>+AN127+Cálculos!AZ947-Cálculos!AZ965+Cálculos!AZ1202-Cálculos!AZ1221</f>
        <v>36529905.507769637</v>
      </c>
      <c r="AP127" s="1">
        <f>+AO127+Cálculos!BA947-Cálculos!BA965+Cálculos!BA1202-Cálculos!BA1221</f>
        <v>36529905.507769637</v>
      </c>
      <c r="AQ127" s="1">
        <f>+AP127+Cálculos!BB947-Cálculos!BB965+Cálculos!BB1202-Cálculos!BB1221</f>
        <v>36529905.507769637</v>
      </c>
      <c r="AR127" s="1">
        <f>+AQ127+Cálculos!BC947-Cálculos!BC965+Cálculos!BC1202-Cálculos!BC1221</f>
        <v>36529905.507769637</v>
      </c>
      <c r="AS127" s="1">
        <f>+AR127+Cálculos!BD947-Cálculos!BD965+Cálculos!BD1202-Cálculos!BD1221</f>
        <v>36529905.507769637</v>
      </c>
      <c r="AT127" s="1">
        <f>+AS127+Cálculos!BE947-Cálculos!BE965+Cálculos!BE1202-Cálculos!BE1221</f>
        <v>36529905.507769637</v>
      </c>
      <c r="AU127" s="1">
        <f>+AT127+Cálculos!BF947-Cálculos!BF965+Cálculos!BF1202-Cálculos!BF1221</f>
        <v>36529905.507769637</v>
      </c>
      <c r="AV127" s="1">
        <f>+AU127+Cálculos!BG947-Cálculos!BG965+Cálculos!BG1202-Cálculos!BG1221</f>
        <v>36529905.507769637</v>
      </c>
      <c r="AW127" s="1">
        <f>+AV127+Cálculos!BH947-Cálculos!BH965+Cálculos!BH1202-Cálculos!BH1221</f>
        <v>36529905.507769637</v>
      </c>
      <c r="AX127" s="1">
        <f>+AW127+Cálculos!BI947-Cálculos!BI965+Cálculos!BI1202-Cálculos!BI1221</f>
        <v>36529905.507769637</v>
      </c>
      <c r="AY127" s="1">
        <f>+AX127+Cálculos!BJ947-Cálculos!BJ965+Cálculos!BJ1202-Cálculos!BJ1221</f>
        <v>36529905.507769637</v>
      </c>
      <c r="AZ127" s="1">
        <f>+AY127+Cálculos!BK947-Cálculos!BK965+Cálculos!BK1202-Cálculos!BK1221</f>
        <v>39693320.005349681</v>
      </c>
      <c r="BA127" s="1">
        <f>+AZ127+Cálculos!BL947-Cálculos!BL965+Cálculos!BL1202-Cálculos!BL1221</f>
        <v>39693320.005349681</v>
      </c>
      <c r="BB127" s="1">
        <f>+BA127+Cálculos!BM947-Cálculos!BM965+Cálculos!BM1202-Cálculos!BM1221</f>
        <v>39693320.005349681</v>
      </c>
      <c r="BC127" s="1">
        <f>+BB127+Cálculos!BN947-Cálculos!BN965+Cálculos!BN1202-Cálculos!BN1221</f>
        <v>39693320.005349681</v>
      </c>
      <c r="BD127" s="1">
        <f>+BC127+Cálculos!BO947-Cálculos!BO965+Cálculos!BO1202-Cálculos!BO1221</f>
        <v>39693320.005349681</v>
      </c>
      <c r="BE127" s="1">
        <f>+BD127+Cálculos!BP947-Cálculos!BP965+Cálculos!BP1202-Cálculos!BP1221</f>
        <v>39693320.005349681</v>
      </c>
      <c r="BF127" s="1">
        <f>+BE127+Cálculos!BQ947-Cálculos!BQ965+Cálculos!BQ1202-Cálculos!BQ1221</f>
        <v>39693320.005349681</v>
      </c>
      <c r="BG127" s="1">
        <f>+BF127+Cálculos!BR947-Cálculos!BR965+Cálculos!BR1202-Cálculos!BR1221</f>
        <v>39693320.005349681</v>
      </c>
      <c r="BH127" s="1">
        <f>+BG127+Cálculos!BS947-Cálculos!BS965+Cálculos!BS1202-Cálculos!BS1221</f>
        <v>39693320.005349681</v>
      </c>
      <c r="BI127" s="1">
        <f>+BH127+Cálculos!BT947-Cálculos!BT965+Cálculos!BT1202-Cálculos!BT1221</f>
        <v>39693320.005349681</v>
      </c>
      <c r="BJ127" s="1">
        <f>+BI127+Cálculos!BU947-Cálculos!BU965+Cálculos!BU1202-Cálculos!BU1221</f>
        <v>39693320.005349681</v>
      </c>
      <c r="BK127" s="1">
        <f>+BJ127+Cálculos!BV947-Cálculos!BV965+Cálculos!BV1202-Cálculos!BV1221</f>
        <v>39693320.005349681</v>
      </c>
      <c r="BL127" s="990">
        <f t="shared" si="45"/>
        <v>1889201190.7859807</v>
      </c>
    </row>
    <row r="128" spans="1:64" ht="15.6" x14ac:dyDescent="0.3">
      <c r="A128" s="807" t="s">
        <v>821</v>
      </c>
      <c r="C128" s="721"/>
      <c r="D128" s="1">
        <f>+C128+Cálculos!O948-Cálculos!O966+Cálculos!O1203-Cálculos!O1222</f>
        <v>6756790.1847599996</v>
      </c>
      <c r="E128" s="1">
        <f>+D128+Cálculos!P948-Cálculos!P966+Cálculos!P1203-Cálculos!P1222</f>
        <v>6756790.1847599987</v>
      </c>
      <c r="F128" s="1">
        <f>+E128+Cálculos!Q948-Cálculos!Q966+Cálculos!Q1203-Cálculos!Q1222</f>
        <v>6756790.1847599987</v>
      </c>
      <c r="G128" s="1">
        <f>+F128+Cálculos!R948-Cálculos!R966+Cálculos!R1203-Cálculos!R1222</f>
        <v>6756790.1847599987</v>
      </c>
      <c r="H128" s="1">
        <f>+G128+Cálculos!S948-Cálculos!S966+Cálculos!S1203-Cálculos!S1222</f>
        <v>6756790.1847599987</v>
      </c>
      <c r="I128" s="1">
        <f>+H128+Cálculos!T948-Cálculos!T966+Cálculos!T1203-Cálculos!T1222</f>
        <v>6756790.1847599987</v>
      </c>
      <c r="J128" s="1">
        <f>+I128+Cálculos!U948-Cálculos!U966+Cálculos!U1203-Cálculos!U1222</f>
        <v>6756790.1847599987</v>
      </c>
      <c r="K128" s="1">
        <f>+J128+Cálculos!V948-Cálculos!V966+Cálculos!V1203-Cálculos!V1222</f>
        <v>6756790.1847599987</v>
      </c>
      <c r="L128" s="1">
        <f>+K128+Cálculos!W948-Cálculos!W966+Cálculos!W1203-Cálculos!W1222</f>
        <v>6756790.1847599987</v>
      </c>
      <c r="M128" s="1">
        <f>+L128+Cálculos!X948-Cálculos!X966+Cálculos!X1203-Cálculos!X1222</f>
        <v>6756790.1847599987</v>
      </c>
      <c r="N128" s="1">
        <f>+M128+Cálculos!Y948-Cálculos!Y966+Cálculos!Y1203-Cálculos!Y1222</f>
        <v>6756790.1847599987</v>
      </c>
      <c r="O128" s="1">
        <f>+N128+Cálculos!Z948-Cálculos!Z966+Cálculos!Z1203-Cálculos!Z1222</f>
        <v>6756790.1847599987</v>
      </c>
      <c r="P128" s="1">
        <f>+O128+Cálculos!AA948-Cálculos!AA966+Cálculos!AA1203-Cálculos!AA1222</f>
        <v>7632468.6382286232</v>
      </c>
      <c r="Q128" s="1">
        <f>+P128+Cálculos!AB948-Cálculos!AB966+Cálculos!AB1203-Cálculos!AB1222</f>
        <v>7632468.6382286223</v>
      </c>
      <c r="R128" s="1">
        <f>+Q128+Cálculos!AC948-Cálculos!AC966+Cálculos!AC1203-Cálculos!AC1222</f>
        <v>7632468.6382286223</v>
      </c>
      <c r="S128" s="1">
        <f>+R128+Cálculos!AD948-Cálculos!AD966+Cálculos!AD1203-Cálculos!AD1222</f>
        <v>7632468.6382286223</v>
      </c>
      <c r="T128" s="1">
        <f>+S128+Cálculos!AE948-Cálculos!AE966+Cálculos!AE1203-Cálculos!AE1222</f>
        <v>7632468.6382286223</v>
      </c>
      <c r="U128" s="1">
        <f>+T128+Cálculos!AF948-Cálculos!AF966+Cálculos!AF1203-Cálculos!AF1222</f>
        <v>7632468.6382286223</v>
      </c>
      <c r="V128" s="1">
        <f>+U128+Cálculos!AG948-Cálculos!AG966+Cálculos!AG1203-Cálculos!AG1222</f>
        <v>7632468.6382286223</v>
      </c>
      <c r="W128" s="1">
        <f>+V128+Cálculos!AH948-Cálculos!AH966+Cálculos!AH1203-Cálculos!AH1222</f>
        <v>7632468.6382286223</v>
      </c>
      <c r="X128" s="1">
        <f>+W128+Cálculos!AI948-Cálculos!AI966+Cálculos!AI1203-Cálculos!AI1222</f>
        <v>7632468.6382286223</v>
      </c>
      <c r="Y128" s="1">
        <f>+X128+Cálculos!AJ948-Cálculos!AJ966+Cálculos!AJ1203-Cálculos!AJ1222</f>
        <v>7632468.6382286223</v>
      </c>
      <c r="Z128" s="1">
        <f>+Y128+Cálculos!AK948-Cálculos!AK966+Cálculos!AK1203-Cálculos!AK1222</f>
        <v>7632468.6382286223</v>
      </c>
      <c r="AA128" s="1">
        <f>+Z128+Cálculos!AL948-Cálculos!AL966+Cálculos!AL1203-Cálculos!AL1222</f>
        <v>7632468.6382286223</v>
      </c>
      <c r="AB128" s="1">
        <f>+AA128+Cálculos!AM948-Cálculos!AM966+Cálculos!AM1203-Cálculos!AM1222</f>
        <v>8813657.4776911438</v>
      </c>
      <c r="AC128" s="1">
        <f>+AB128+Cálculos!AN948-Cálculos!AN966+Cálculos!AN1203-Cálculos!AN1222</f>
        <v>8813657.4776911438</v>
      </c>
      <c r="AD128" s="1">
        <f>+AC128+Cálculos!AO948-Cálculos!AO966+Cálculos!AO1203-Cálculos!AO1222</f>
        <v>8813657.4776911438</v>
      </c>
      <c r="AE128" s="1">
        <f>+AD128+Cálculos!AP948-Cálculos!AP966+Cálculos!AP1203-Cálculos!AP1222</f>
        <v>8813657.4776911438</v>
      </c>
      <c r="AF128" s="1">
        <f>+AE128+Cálculos!AQ948-Cálculos!AQ966+Cálculos!AQ1203-Cálculos!AQ1222</f>
        <v>8813657.4776911438</v>
      </c>
      <c r="AG128" s="1">
        <f>+AF128+Cálculos!AR948-Cálculos!AR966+Cálculos!AR1203-Cálculos!AR1222</f>
        <v>8813657.4776911438</v>
      </c>
      <c r="AH128" s="1">
        <f>+AG128+Cálculos!AS948-Cálculos!AS966+Cálculos!AS1203-Cálculos!AS1222</f>
        <v>8813657.4776911438</v>
      </c>
      <c r="AI128" s="1">
        <f>+AH128+Cálculos!AT948-Cálculos!AT966+Cálculos!AT1203-Cálculos!AT1222</f>
        <v>8813657.4776911438</v>
      </c>
      <c r="AJ128" s="1">
        <f>+AI128+Cálculos!AU948-Cálculos!AU966+Cálculos!AU1203-Cálculos!AU1222</f>
        <v>8813657.4776911438</v>
      </c>
      <c r="AK128" s="1">
        <f>+AJ128+Cálculos!AV948-Cálculos!AV966+Cálculos!AV1203-Cálculos!AV1222</f>
        <v>8813657.4776911438</v>
      </c>
      <c r="AL128" s="1">
        <f>+AK128+Cálculos!AW948-Cálculos!AW966+Cálculos!AW1203-Cálculos!AW1222</f>
        <v>8813657.4776911438</v>
      </c>
      <c r="AM128" s="1">
        <f>+AL128+Cálculos!AX948-Cálculos!AX966+Cálculos!AX1203-Cálculos!AX1222</f>
        <v>8813657.4776911438</v>
      </c>
      <c r="AN128" s="1">
        <f>+AM128+Cálculos!AY948-Cálculos!AY966+Cálculos!AY1203-Cálculos!AY1222</f>
        <v>10437115.859362749</v>
      </c>
      <c r="AO128" s="1">
        <f>+AN128+Cálculos!AZ948-Cálculos!AZ966+Cálculos!AZ1203-Cálculos!AZ1222</f>
        <v>10437115.859362751</v>
      </c>
      <c r="AP128" s="1">
        <f>+AO128+Cálculos!BA948-Cálculos!BA966+Cálculos!BA1203-Cálculos!BA1222</f>
        <v>10437115.859362751</v>
      </c>
      <c r="AQ128" s="1">
        <f>+AP128+Cálculos!BB948-Cálculos!BB966+Cálculos!BB1203-Cálculos!BB1222</f>
        <v>10437115.859362751</v>
      </c>
      <c r="AR128" s="1">
        <f>+AQ128+Cálculos!BC948-Cálculos!BC966+Cálculos!BC1203-Cálculos!BC1222</f>
        <v>10437115.859362751</v>
      </c>
      <c r="AS128" s="1">
        <f>+AR128+Cálculos!BD948-Cálculos!BD966+Cálculos!BD1203-Cálculos!BD1222</f>
        <v>10437115.859362751</v>
      </c>
      <c r="AT128" s="1">
        <f>+AS128+Cálculos!BE948-Cálculos!BE966+Cálculos!BE1203-Cálculos!BE1222</f>
        <v>10437115.859362751</v>
      </c>
      <c r="AU128" s="1">
        <f>+AT128+Cálculos!BF948-Cálculos!BF966+Cálculos!BF1203-Cálculos!BF1222</f>
        <v>10437115.859362751</v>
      </c>
      <c r="AV128" s="1">
        <f>+AU128+Cálculos!BG948-Cálculos!BG966+Cálculos!BG1203-Cálculos!BG1222</f>
        <v>10437115.859362751</v>
      </c>
      <c r="AW128" s="1">
        <f>+AV128+Cálculos!BH948-Cálculos!BH966+Cálculos!BH1203-Cálculos!BH1222</f>
        <v>10437115.859362751</v>
      </c>
      <c r="AX128" s="1">
        <f>+AW128+Cálculos!BI948-Cálculos!BI966+Cálculos!BI1203-Cálculos!BI1222</f>
        <v>10437115.859362751</v>
      </c>
      <c r="AY128" s="1">
        <f>+AX128+Cálculos!BJ948-Cálculos!BJ966+Cálculos!BJ1203-Cálculos!BJ1222</f>
        <v>10437115.859362751</v>
      </c>
      <c r="AZ128" s="1">
        <f>+AY128+Cálculos!BK948-Cálculos!BK966+Cálculos!BK1203-Cálculos!BK1222</f>
        <v>11340948.57295705</v>
      </c>
      <c r="BA128" s="1">
        <f>+AZ128+Cálculos!BL948-Cálculos!BL966+Cálculos!BL1203-Cálculos!BL1222</f>
        <v>11340948.572957048</v>
      </c>
      <c r="BB128" s="1">
        <f>+BA128+Cálculos!BM948-Cálculos!BM966+Cálculos!BM1203-Cálculos!BM1222</f>
        <v>11340948.572957048</v>
      </c>
      <c r="BC128" s="1">
        <f>+BB128+Cálculos!BN948-Cálculos!BN966+Cálculos!BN1203-Cálculos!BN1222</f>
        <v>11340948.572957048</v>
      </c>
      <c r="BD128" s="1">
        <f>+BC128+Cálculos!BO948-Cálculos!BO966+Cálculos!BO1203-Cálculos!BO1222</f>
        <v>11340948.572957048</v>
      </c>
      <c r="BE128" s="1">
        <f>+BD128+Cálculos!BP948-Cálculos!BP966+Cálculos!BP1203-Cálculos!BP1222</f>
        <v>11340948.572957048</v>
      </c>
      <c r="BF128" s="1">
        <f>+BE128+Cálculos!BQ948-Cálculos!BQ966+Cálculos!BQ1203-Cálculos!BQ1222</f>
        <v>11340948.572957048</v>
      </c>
      <c r="BG128" s="1">
        <f>+BF128+Cálculos!BR948-Cálculos!BR966+Cálculos!BR1203-Cálculos!BR1222</f>
        <v>11340948.572957048</v>
      </c>
      <c r="BH128" s="1">
        <f>+BG128+Cálculos!BS948-Cálculos!BS966+Cálculos!BS1203-Cálculos!BS1222</f>
        <v>11340948.572957048</v>
      </c>
      <c r="BI128" s="1">
        <f>+BH128+Cálculos!BT948-Cálculos!BT966+Cálculos!BT1203-Cálculos!BT1222</f>
        <v>11340948.572957048</v>
      </c>
      <c r="BJ128" s="1">
        <f>+BI128+Cálculos!BU948-Cálculos!BU966+Cálculos!BU1203-Cálculos!BU1222</f>
        <v>11340948.572957048</v>
      </c>
      <c r="BK128" s="1">
        <f>+BJ128+Cálculos!BV948-Cálculos!BV966+Cálculos!BV1203-Cálculos!BV1222</f>
        <v>11340948.572957048</v>
      </c>
      <c r="BL128" s="990">
        <f t="shared" si="45"/>
        <v>539771768.7959944</v>
      </c>
    </row>
    <row r="129" spans="1:64" ht="15.6" x14ac:dyDescent="0.3">
      <c r="A129" s="827" t="s">
        <v>822</v>
      </c>
      <c r="C129" s="721">
        <f>+C130+C131+C132+C133+C134+C135+C136</f>
        <v>0</v>
      </c>
      <c r="D129" s="1">
        <f t="shared" ref="D129" si="62">+D130+D131+D132+D133+D134+D135+D136</f>
        <v>26783971.562656</v>
      </c>
      <c r="E129" s="1">
        <f t="shared" ref="E129:BK129" si="63">+E130+E131+E132+E133+E134+E135+E136</f>
        <v>28165728.246655993</v>
      </c>
      <c r="F129" s="1">
        <f t="shared" si="63"/>
        <v>29547484.930655986</v>
      </c>
      <c r="G129" s="1">
        <f t="shared" si="63"/>
        <v>30929241.614655979</v>
      </c>
      <c r="H129" s="1">
        <f t="shared" si="63"/>
        <v>32310998.298655972</v>
      </c>
      <c r="I129" s="1">
        <f t="shared" si="63"/>
        <v>33692754.982655965</v>
      </c>
      <c r="J129" s="1">
        <f t="shared" si="63"/>
        <v>35074511.666655958</v>
      </c>
      <c r="K129" s="1">
        <f t="shared" si="63"/>
        <v>36456268.350655951</v>
      </c>
      <c r="L129" s="1">
        <f t="shared" si="63"/>
        <v>37838025.034655944</v>
      </c>
      <c r="M129" s="1">
        <f t="shared" si="63"/>
        <v>39219781.718655936</v>
      </c>
      <c r="N129" s="1">
        <f t="shared" si="63"/>
        <v>40601538.402655929</v>
      </c>
      <c r="O129" s="1">
        <f t="shared" si="63"/>
        <v>25402214.878655918</v>
      </c>
      <c r="P129" s="1">
        <f t="shared" si="63"/>
        <v>28942927.070428252</v>
      </c>
      <c r="Q129" s="1">
        <f t="shared" si="63"/>
        <v>30436061.979137927</v>
      </c>
      <c r="R129" s="1">
        <f t="shared" si="63"/>
        <v>31929196.887847602</v>
      </c>
      <c r="S129" s="1">
        <f t="shared" si="63"/>
        <v>33422331.796557277</v>
      </c>
      <c r="T129" s="1">
        <f t="shared" si="63"/>
        <v>34915466.705266953</v>
      </c>
      <c r="U129" s="1">
        <f t="shared" si="63"/>
        <v>36408601.613976628</v>
      </c>
      <c r="V129" s="1">
        <f t="shared" si="63"/>
        <v>37901736.522686303</v>
      </c>
      <c r="W129" s="1">
        <f t="shared" si="63"/>
        <v>39394871.431395978</v>
      </c>
      <c r="X129" s="1">
        <f t="shared" si="63"/>
        <v>40888006.340105653</v>
      </c>
      <c r="Y129" s="1">
        <f t="shared" si="63"/>
        <v>42381141.248815328</v>
      </c>
      <c r="Z129" s="1">
        <f t="shared" si="63"/>
        <v>43874276.157525003</v>
      </c>
      <c r="AA129" s="1">
        <f t="shared" si="63"/>
        <v>27449792.161718577</v>
      </c>
      <c r="AB129" s="1">
        <f t="shared" si="63"/>
        <v>31096457.325730741</v>
      </c>
      <c r="AC129" s="1">
        <f t="shared" si="63"/>
        <v>32700690.576129567</v>
      </c>
      <c r="AD129" s="1">
        <f t="shared" si="63"/>
        <v>34304923.826528393</v>
      </c>
      <c r="AE129" s="1">
        <f t="shared" si="63"/>
        <v>35909157.076927222</v>
      </c>
      <c r="AF129" s="1">
        <f t="shared" si="63"/>
        <v>37513390.327326044</v>
      </c>
      <c r="AG129" s="1">
        <f t="shared" si="63"/>
        <v>39117623.577724867</v>
      </c>
      <c r="AH129" s="1">
        <f t="shared" si="63"/>
        <v>40721856.828123696</v>
      </c>
      <c r="AI129" s="1">
        <f t="shared" si="63"/>
        <v>42326090.078522511</v>
      </c>
      <c r="AJ129" s="1">
        <f t="shared" si="63"/>
        <v>43930323.32892134</v>
      </c>
      <c r="AK129" s="1">
        <f t="shared" si="63"/>
        <v>45534556.57932017</v>
      </c>
      <c r="AL129" s="1">
        <f t="shared" si="63"/>
        <v>47138789.829719</v>
      </c>
      <c r="AM129" s="1">
        <f t="shared" si="63"/>
        <v>29492224.075331915</v>
      </c>
      <c r="AN129" s="1">
        <f t="shared" si="63"/>
        <v>32589087.277365822</v>
      </c>
      <c r="AO129" s="1">
        <f t="shared" si="63"/>
        <v>34270323.723783791</v>
      </c>
      <c r="AP129" s="1">
        <f t="shared" si="63"/>
        <v>35951560.170201764</v>
      </c>
      <c r="AQ129" s="1">
        <f t="shared" si="63"/>
        <v>37632796.616619729</v>
      </c>
      <c r="AR129" s="1">
        <f t="shared" si="63"/>
        <v>39314033.063037701</v>
      </c>
      <c r="AS129" s="1">
        <f t="shared" si="63"/>
        <v>40995269.509455666</v>
      </c>
      <c r="AT129" s="1">
        <f t="shared" si="63"/>
        <v>42676505.955873631</v>
      </c>
      <c r="AU129" s="1">
        <f t="shared" si="63"/>
        <v>44357742.402291596</v>
      </c>
      <c r="AV129" s="1">
        <f t="shared" si="63"/>
        <v>46038978.848709561</v>
      </c>
      <c r="AW129" s="1">
        <f t="shared" si="63"/>
        <v>47720215.295127533</v>
      </c>
      <c r="AX129" s="1">
        <f t="shared" si="63"/>
        <v>49401451.741545506</v>
      </c>
      <c r="AY129" s="1">
        <f t="shared" si="63"/>
        <v>30907850.83094785</v>
      </c>
      <c r="AZ129" s="1">
        <f t="shared" si="63"/>
        <v>35166728.894875571</v>
      </c>
      <c r="BA129" s="1">
        <f t="shared" si="63"/>
        <v>36980943.138317369</v>
      </c>
      <c r="BB129" s="1">
        <f t="shared" si="63"/>
        <v>38795157.381759159</v>
      </c>
      <c r="BC129" s="1">
        <f t="shared" si="63"/>
        <v>40609371.625200942</v>
      </c>
      <c r="BD129" s="1">
        <f t="shared" si="63"/>
        <v>42423585.868642733</v>
      </c>
      <c r="BE129" s="1">
        <f t="shared" si="63"/>
        <v>44237800.112084523</v>
      </c>
      <c r="BF129" s="1">
        <f t="shared" si="63"/>
        <v>46052014.355526313</v>
      </c>
      <c r="BG129" s="1">
        <f t="shared" si="63"/>
        <v>47866228.598968104</v>
      </c>
      <c r="BH129" s="1">
        <f t="shared" si="63"/>
        <v>49680442.842409894</v>
      </c>
      <c r="BI129" s="1">
        <f t="shared" si="63"/>
        <v>51494657.085851684</v>
      </c>
      <c r="BJ129" s="1">
        <f t="shared" si="63"/>
        <v>53308871.329293475</v>
      </c>
      <c r="BK129" s="1">
        <f t="shared" si="63"/>
        <v>33352514.651433777</v>
      </c>
      <c r="BL129" s="990">
        <f t="shared" si="45"/>
        <v>2285577144.352962</v>
      </c>
    </row>
    <row r="130" spans="1:64" ht="15.6" x14ac:dyDescent="0.3">
      <c r="A130" s="807" t="s">
        <v>813</v>
      </c>
      <c r="C130" s="721"/>
      <c r="D130" s="1">
        <f>+C130+Cálculos!O1355-Cálculos!O1367-Cálculos!O1370-Cálculos!O1372-Cálculos!O1384</f>
        <v>15420404.593439998</v>
      </c>
      <c r="E130" s="1">
        <f>+D130+Cálculos!P1355-Cálculos!P1367-Cálculos!P1370-Cálculos!P1372-Cálculos!P1384</f>
        <v>15420404.593439993</v>
      </c>
      <c r="F130" s="1">
        <f>+E130+Cálculos!Q1355-Cálculos!Q1367-Cálculos!Q1370-Cálculos!Q1372-Cálculos!Q1384</f>
        <v>15420404.593439985</v>
      </c>
      <c r="G130" s="1">
        <f>+F130+Cálculos!R1355-Cálculos!R1367-Cálculos!R1370-Cálculos!R1372-Cálculos!R1384</f>
        <v>15420404.593439978</v>
      </c>
      <c r="H130" s="1">
        <f>+G130+Cálculos!S1355-Cálculos!S1367-Cálculos!S1370-Cálculos!S1372-Cálculos!S1384</f>
        <v>15420404.59343997</v>
      </c>
      <c r="I130" s="1">
        <f>+H130+Cálculos!T1355-Cálculos!T1367-Cálculos!T1370-Cálculos!T1372-Cálculos!T1384</f>
        <v>15420404.593439963</v>
      </c>
      <c r="J130" s="1">
        <f>+I130+Cálculos!U1355-Cálculos!U1367-Cálculos!U1370-Cálculos!U1372-Cálculos!U1384</f>
        <v>15420404.593439955</v>
      </c>
      <c r="K130" s="1">
        <f>+J130+Cálculos!V1355-Cálculos!V1367-Cálculos!V1370-Cálculos!V1372-Cálculos!V1384</f>
        <v>15420404.593439948</v>
      </c>
      <c r="L130" s="1">
        <f>+K130+Cálculos!W1355-Cálculos!W1367-Cálculos!W1370-Cálculos!W1372-Cálculos!W1384</f>
        <v>15420404.59343994</v>
      </c>
      <c r="M130" s="1">
        <f>+L130+Cálculos!X1355-Cálculos!X1367-Cálculos!X1370-Cálculos!X1372-Cálculos!X1384</f>
        <v>15420404.593439933</v>
      </c>
      <c r="N130" s="1">
        <f>+M130+Cálculos!Y1355-Cálculos!Y1367-Cálculos!Y1370-Cálculos!Y1372-Cálculos!Y1384</f>
        <v>15420404.593439925</v>
      </c>
      <c r="O130" s="1">
        <f>+N130+Cálculos!Z1355-Cálculos!Z1367-Cálculos!Z1370-Cálculos!Z1372-Cálculos!Z1384</f>
        <v>15420404.593439918</v>
      </c>
      <c r="P130" s="1">
        <f>+O130+Cálculos!AA1355-Cálculos!AA1367-Cálculos!AA1370-Cálculos!AA1372-Cálculos!AA1384</f>
        <v>16663385.581199884</v>
      </c>
      <c r="Q130" s="1">
        <f>+P130+Cálculos!AB1355-Cálculos!AB1367-Cálculos!AB1370-Cálculos!AB1372-Cálculos!AB1384</f>
        <v>16663385.581199884</v>
      </c>
      <c r="R130" s="1">
        <f>+Q130+Cálculos!AC1355-Cálculos!AC1367-Cálculos!AC1370-Cálculos!AC1372-Cálculos!AC1384</f>
        <v>16663385.581199884</v>
      </c>
      <c r="S130" s="1">
        <f>+R130+Cálculos!AD1355-Cálculos!AD1367-Cálculos!AD1370-Cálculos!AD1372-Cálculos!AD1384</f>
        <v>16663385.581199884</v>
      </c>
      <c r="T130" s="1">
        <f>+S130+Cálculos!AE1355-Cálculos!AE1367-Cálculos!AE1370-Cálculos!AE1372-Cálculos!AE1384</f>
        <v>16663385.581199884</v>
      </c>
      <c r="U130" s="1">
        <f>+T130+Cálculos!AF1355-Cálculos!AF1367-Cálculos!AF1370-Cálculos!AF1372-Cálculos!AF1384</f>
        <v>16663385.581199884</v>
      </c>
      <c r="V130" s="1">
        <f>+U130+Cálculos!AG1355-Cálculos!AG1367-Cálculos!AG1370-Cálculos!AG1372-Cálculos!AG1384</f>
        <v>16663385.581199884</v>
      </c>
      <c r="W130" s="1">
        <f>+V130+Cálculos!AH1355-Cálculos!AH1367-Cálculos!AH1370-Cálculos!AH1372-Cálculos!AH1384</f>
        <v>16663385.581199884</v>
      </c>
      <c r="X130" s="1">
        <f>+W130+Cálculos!AI1355-Cálculos!AI1367-Cálculos!AI1370-Cálculos!AI1372-Cálculos!AI1384</f>
        <v>16663385.581199884</v>
      </c>
      <c r="Y130" s="1">
        <f>+X130+Cálculos!AJ1355-Cálculos!AJ1367-Cálculos!AJ1370-Cálculos!AJ1372-Cálculos!AJ1384</f>
        <v>16663385.581199884</v>
      </c>
      <c r="Z130" s="1">
        <f>+Y130+Cálculos!AK1355-Cálculos!AK1367-Cálculos!AK1370-Cálculos!AK1372-Cálculos!AK1384</f>
        <v>16663385.581199884</v>
      </c>
      <c r="AA130" s="1">
        <f>+Z130+Cálculos!AL1355-Cálculos!AL1367-Cálculos!AL1370-Cálculos!AL1372-Cálculos!AL1384</f>
        <v>16663385.581199884</v>
      </c>
      <c r="AB130" s="1">
        <f>+AA130+Cálculos!AM1355-Cálculos!AM1367-Cálculos!AM1370-Cálculos!AM1372-Cálculos!AM1384</f>
        <v>17903243.074450806</v>
      </c>
      <c r="AC130" s="1">
        <f>+AB130+Cálculos!AN1355-Cálculos!AN1367-Cálculos!AN1370-Cálculos!AN1372-Cálculos!AN1384</f>
        <v>17903243.074450806</v>
      </c>
      <c r="AD130" s="1">
        <f>+AC130+Cálculos!AO1355-Cálculos!AO1367-Cálculos!AO1370-Cálculos!AO1372-Cálculos!AO1384</f>
        <v>17903243.074450806</v>
      </c>
      <c r="AE130" s="1">
        <f>+AD130+Cálculos!AP1355-Cálculos!AP1367-Cálculos!AP1370-Cálculos!AP1372-Cálculos!AP1384</f>
        <v>17903243.074450806</v>
      </c>
      <c r="AF130" s="1">
        <f>+AE130+Cálculos!AQ1355-Cálculos!AQ1367-Cálculos!AQ1370-Cálculos!AQ1372-Cálculos!AQ1384</f>
        <v>17903243.074450806</v>
      </c>
      <c r="AG130" s="1">
        <f>+AF130+Cálculos!AR1355-Cálculos!AR1367-Cálculos!AR1370-Cálculos!AR1372-Cálculos!AR1384</f>
        <v>17903243.074450806</v>
      </c>
      <c r="AH130" s="1">
        <f>+AG130+Cálculos!AS1355-Cálculos!AS1367-Cálculos!AS1370-Cálculos!AS1372-Cálculos!AS1384</f>
        <v>17903243.074450806</v>
      </c>
      <c r="AI130" s="1">
        <f>+AH130+Cálculos!AT1355-Cálculos!AT1367-Cálculos!AT1370-Cálculos!AT1372-Cálculos!AT1384</f>
        <v>17903243.074450806</v>
      </c>
      <c r="AJ130" s="1">
        <f>+AI130+Cálculos!AU1355-Cálculos!AU1367-Cálculos!AU1370-Cálculos!AU1372-Cálculos!AU1384</f>
        <v>17903243.074450806</v>
      </c>
      <c r="AK130" s="1">
        <f>+AJ130+Cálculos!AV1355-Cálculos!AV1367-Cálculos!AV1370-Cálculos!AV1372-Cálculos!AV1384</f>
        <v>17903243.074450806</v>
      </c>
      <c r="AL130" s="1">
        <f>+AK130+Cálculos!AW1355-Cálculos!AW1367-Cálculos!AW1370-Cálculos!AW1372-Cálculos!AW1384</f>
        <v>17903243.074450806</v>
      </c>
      <c r="AM130" s="1">
        <f>+AL130+Cálculos!AX1355-Cálculos!AX1367-Cálculos!AX1370-Cálculos!AX1372-Cálculos!AX1384</f>
        <v>17903243.074450806</v>
      </c>
      <c r="AN130" s="1">
        <f>+AM130+Cálculos!AY1355-Cálculos!AY1367-Cálculos!AY1370-Cálculos!AY1372-Cálculos!AY1384</f>
        <v>18762598.742024444</v>
      </c>
      <c r="AO130" s="1">
        <f>+AN130+Cálculos!AZ1355-Cálculos!AZ1367-Cálculos!AZ1370-Cálculos!AZ1372-Cálculos!AZ1384</f>
        <v>18762598.742024444</v>
      </c>
      <c r="AP130" s="1">
        <f>+AO130+Cálculos!BA1355-Cálculos!BA1367-Cálculos!BA1370-Cálculos!BA1372-Cálculos!BA1384</f>
        <v>18762598.742024444</v>
      </c>
      <c r="AQ130" s="1">
        <f>+AP130+Cálculos!BB1355-Cálculos!BB1367-Cálculos!BB1370-Cálculos!BB1372-Cálculos!BB1384</f>
        <v>18762598.742024444</v>
      </c>
      <c r="AR130" s="1">
        <f>+AQ130+Cálculos!BC1355-Cálculos!BC1367-Cálculos!BC1370-Cálculos!BC1372-Cálculos!BC1384</f>
        <v>18762598.742024444</v>
      </c>
      <c r="AS130" s="1">
        <f>+AR130+Cálculos!BD1355-Cálculos!BD1367-Cálculos!BD1370-Cálculos!BD1372-Cálculos!BD1384</f>
        <v>18762598.742024444</v>
      </c>
      <c r="AT130" s="1">
        <f>+AS130+Cálculos!BE1355-Cálculos!BE1367-Cálculos!BE1370-Cálculos!BE1372-Cálculos!BE1384</f>
        <v>18762598.742024444</v>
      </c>
      <c r="AU130" s="1">
        <f>+AT130+Cálculos!BF1355-Cálculos!BF1367-Cálculos!BF1370-Cálculos!BF1372-Cálculos!BF1384</f>
        <v>18762598.742024444</v>
      </c>
      <c r="AV130" s="1">
        <f>+AU130+Cálculos!BG1355-Cálculos!BG1367-Cálculos!BG1370-Cálculos!BG1372-Cálculos!BG1384</f>
        <v>18762598.742024444</v>
      </c>
      <c r="AW130" s="1">
        <f>+AV130+Cálculos!BH1355-Cálculos!BH1367-Cálculos!BH1370-Cálculos!BH1372-Cálculos!BH1384</f>
        <v>18762598.742024444</v>
      </c>
      <c r="AX130" s="1">
        <f>+AW130+Cálculos!BI1355-Cálculos!BI1367-Cálculos!BI1370-Cálculos!BI1372-Cálculos!BI1384</f>
        <v>18762598.742024444</v>
      </c>
      <c r="AY130" s="1">
        <f>+AX130+Cálculos!BJ1355-Cálculos!BJ1367-Cálculos!BJ1370-Cálculos!BJ1372-Cálculos!BJ1384</f>
        <v>18762598.742024444</v>
      </c>
      <c r="AZ130" s="1">
        <f>+AY130+Cálculos!BK1355-Cálculos!BK1367-Cálculos!BK1370-Cálculos!BK1372-Cálculos!BK1384</f>
        <v>20246630.956810288</v>
      </c>
      <c r="BA130" s="1">
        <f>+AZ130+Cálculos!BL1355-Cálculos!BL1367-Cálculos!BL1370-Cálculos!BL1372-Cálculos!BL1384</f>
        <v>20246630.956810288</v>
      </c>
      <c r="BB130" s="1">
        <f>+BA130+Cálculos!BM1355-Cálculos!BM1367-Cálculos!BM1370-Cálculos!BM1372-Cálculos!BM1384</f>
        <v>20246630.956810288</v>
      </c>
      <c r="BC130" s="1">
        <f>+BB130+Cálculos!BN1355-Cálculos!BN1367-Cálculos!BN1370-Cálculos!BN1372-Cálculos!BN1384</f>
        <v>20246630.956810288</v>
      </c>
      <c r="BD130" s="1">
        <f>+BC130+Cálculos!BO1355-Cálculos!BO1367-Cálculos!BO1370-Cálculos!BO1372-Cálculos!BO1384</f>
        <v>20246630.956810288</v>
      </c>
      <c r="BE130" s="1">
        <f>+BD130+Cálculos!BP1355-Cálculos!BP1367-Cálculos!BP1370-Cálculos!BP1372-Cálculos!BP1384</f>
        <v>20246630.956810288</v>
      </c>
      <c r="BF130" s="1">
        <f>+BE130+Cálculos!BQ1355-Cálculos!BQ1367-Cálculos!BQ1370-Cálculos!BQ1372-Cálculos!BQ1384</f>
        <v>20246630.956810288</v>
      </c>
      <c r="BG130" s="1">
        <f>+BF130+Cálculos!BR1355-Cálculos!BR1367-Cálculos!BR1370-Cálculos!BR1372-Cálculos!BR1384</f>
        <v>20246630.956810288</v>
      </c>
      <c r="BH130" s="1">
        <f>+BG130+Cálculos!BS1355-Cálculos!BS1367-Cálculos!BS1370-Cálculos!BS1372-Cálculos!BS1384</f>
        <v>20246630.956810288</v>
      </c>
      <c r="BI130" s="1">
        <f>+BH130+Cálculos!BT1355-Cálculos!BT1367-Cálculos!BT1370-Cálculos!BT1372-Cálculos!BT1384</f>
        <v>20246630.956810288</v>
      </c>
      <c r="BJ130" s="1">
        <f>+BI130+Cálculos!BU1355-Cálculos!BU1367-Cálculos!BU1370-Cálculos!BU1372-Cálculos!BU1384</f>
        <v>20246630.956810288</v>
      </c>
      <c r="BK130" s="1">
        <f>+BJ130+Cálculos!BV1355-Cálculos!BV1367-Cálculos!BV1370-Cálculos!BV1372-Cálculos!BV1384</f>
        <v>20246630.956810288</v>
      </c>
      <c r="BL130" s="990">
        <f t="shared" si="45"/>
        <v>1067955155.3751037</v>
      </c>
    </row>
    <row r="131" spans="1:64" ht="15.6" x14ac:dyDescent="0.3">
      <c r="A131" s="807" t="s">
        <v>817</v>
      </c>
      <c r="C131" s="721"/>
      <c r="D131" s="1">
        <f>+C131+Cálculos!O1357-Cálculos!O1385</f>
        <v>1381756.6839999999</v>
      </c>
      <c r="E131" s="1">
        <f>+D131+Cálculos!P1357-Cálculos!P1385</f>
        <v>2763513.3679999998</v>
      </c>
      <c r="F131" s="1">
        <f>+E131+Cálculos!Q1357-Cálculos!Q1385</f>
        <v>4145270.0519999997</v>
      </c>
      <c r="G131" s="1">
        <f>+F131+Cálculos!R1357-Cálculos!R1385</f>
        <v>5527026.7359999996</v>
      </c>
      <c r="H131" s="1">
        <f>+G131+Cálculos!S1357-Cálculos!S1385</f>
        <v>6908783.4199999999</v>
      </c>
      <c r="I131" s="1">
        <f>+H131+Cálculos!T1357-Cálculos!T1385</f>
        <v>8290540.1040000003</v>
      </c>
      <c r="J131" s="1">
        <f>+I131+Cálculos!U1357-Cálculos!U1385</f>
        <v>9672296.7880000006</v>
      </c>
      <c r="K131" s="1">
        <f>+J131+Cálculos!V1357-Cálculos!V1385</f>
        <v>11054053.472000001</v>
      </c>
      <c r="L131" s="1">
        <f>+K131+Cálculos!W1357-Cálculos!W1385</f>
        <v>12435810.156000001</v>
      </c>
      <c r="M131" s="1">
        <f>+L131+Cálculos!X1357-Cálculos!X1385</f>
        <v>13817566.840000002</v>
      </c>
      <c r="N131" s="1">
        <f>+M131+Cálculos!Y1357-Cálculos!Y1385</f>
        <v>15199323.524000002</v>
      </c>
      <c r="O131" s="1">
        <f>+N131+Cálculos!Z1357-Cálculos!Z1385</f>
        <v>0</v>
      </c>
      <c r="P131" s="1">
        <f>+O131+Cálculos!AA1357-Cálculos!AA1385</f>
        <v>1493134.9087096748</v>
      </c>
      <c r="Q131" s="1">
        <f>+P131+Cálculos!AB1357-Cálculos!AB1385</f>
        <v>2986269.8174193497</v>
      </c>
      <c r="R131" s="1">
        <f>+Q131+Cálculos!AC1357-Cálculos!AC1385</f>
        <v>4479404.7261290243</v>
      </c>
      <c r="S131" s="1">
        <f>+R131+Cálculos!AD1357-Cálculos!AD1385</f>
        <v>5972539.6348386994</v>
      </c>
      <c r="T131" s="1">
        <f>+S131+Cálculos!AE1357-Cálculos!AE1385</f>
        <v>7465674.5435483744</v>
      </c>
      <c r="U131" s="1">
        <f>+T131+Cálculos!AF1357-Cálculos!AF1385</f>
        <v>8958809.4522580486</v>
      </c>
      <c r="V131" s="1">
        <f>+U131+Cálculos!AG1357-Cálculos!AG1385</f>
        <v>10451944.360967724</v>
      </c>
      <c r="W131" s="1">
        <f>+V131+Cálculos!AH1357-Cálculos!AH1385</f>
        <v>11945079.269677399</v>
      </c>
      <c r="X131" s="1">
        <f>+W131+Cálculos!AI1357-Cálculos!AI1385</f>
        <v>13438214.178387074</v>
      </c>
      <c r="Y131" s="1">
        <f>+X131+Cálculos!AJ1357-Cálculos!AJ1385</f>
        <v>14931349.087096749</v>
      </c>
      <c r="Z131" s="1">
        <f>+Y131+Cálculos!AK1357-Cálculos!AK1385</f>
        <v>16424483.995806424</v>
      </c>
      <c r="AA131" s="1">
        <f>+Z131+Cálculos!AL1357-Cálculos!AL1385</f>
        <v>0</v>
      </c>
      <c r="AB131" s="1">
        <f>+AA131+Cálculos!AM1357-Cálculos!AM1385</f>
        <v>1604233.2503988249</v>
      </c>
      <c r="AC131" s="1">
        <f>+AB131+Cálculos!AN1357-Cálculos!AN1385</f>
        <v>3208466.5007976498</v>
      </c>
      <c r="AD131" s="1">
        <f>+AC131+Cálculos!AO1357-Cálculos!AO1385</f>
        <v>4812699.7511964748</v>
      </c>
      <c r="AE131" s="1">
        <f>+AD131+Cálculos!AP1357-Cálculos!AP1385</f>
        <v>6416933.0015952997</v>
      </c>
      <c r="AF131" s="1">
        <f>+AE131+Cálculos!AQ1357-Cálculos!AQ1385</f>
        <v>8021166.2519941246</v>
      </c>
      <c r="AG131" s="1">
        <f>+AF131+Cálculos!AR1357-Cálculos!AR1385</f>
        <v>9625399.5023929495</v>
      </c>
      <c r="AH131" s="1">
        <f>+AG131+Cálculos!AS1357-Cálculos!AS1385</f>
        <v>11229632.752791774</v>
      </c>
      <c r="AI131" s="1">
        <f>+AH131+Cálculos!AT1357-Cálculos!AT1385</f>
        <v>12833866.003190599</v>
      </c>
      <c r="AJ131" s="1">
        <f>+AI131+Cálculos!AU1357-Cálculos!AU1385</f>
        <v>14438099.253589425</v>
      </c>
      <c r="AK131" s="1">
        <f>+AJ131+Cálculos!AV1357-Cálculos!AV1385</f>
        <v>16042332.503988251</v>
      </c>
      <c r="AL131" s="1">
        <f>+AK131+Cálculos!AW1357-Cálculos!AW1385</f>
        <v>17646565.754387077</v>
      </c>
      <c r="AM131" s="1">
        <f>+AL131+Cálculos!AX1357-Cálculos!AX1385</f>
        <v>0</v>
      </c>
      <c r="AN131" s="1">
        <f>+AM131+Cálculos!AY1357-Cálculos!AY1385</f>
        <v>1681236.4464179687</v>
      </c>
      <c r="AO131" s="1">
        <f>+AN131+Cálculos!AZ1357-Cálculos!AZ1385</f>
        <v>3362472.8928359374</v>
      </c>
      <c r="AP131" s="1">
        <f>+AO131+Cálculos!BA1357-Cálculos!BA1385</f>
        <v>5043709.3392539062</v>
      </c>
      <c r="AQ131" s="1">
        <f>+AP131+Cálculos!BB1357-Cálculos!BB1385</f>
        <v>6724945.7856718749</v>
      </c>
      <c r="AR131" s="1">
        <f>+AQ131+Cálculos!BC1357-Cálculos!BC1385</f>
        <v>8406182.2320898436</v>
      </c>
      <c r="AS131" s="1">
        <f>+AR131+Cálculos!BD1357-Cálculos!BD1385</f>
        <v>10087418.678507812</v>
      </c>
      <c r="AT131" s="1">
        <f>+AS131+Cálculos!BE1357-Cálculos!BE1385</f>
        <v>11768655.124925781</v>
      </c>
      <c r="AU131" s="1">
        <f>+AT131+Cálculos!BF1357-Cálculos!BF1385</f>
        <v>13449891.57134375</v>
      </c>
      <c r="AV131" s="1">
        <f>+AU131+Cálculos!BG1357-Cálculos!BG1385</f>
        <v>15131128.017761718</v>
      </c>
      <c r="AW131" s="1">
        <f>+AV131+Cálculos!BH1357-Cálculos!BH1385</f>
        <v>16812364.464179687</v>
      </c>
      <c r="AX131" s="1">
        <f>+AW131+Cálculos!BI1357-Cálculos!BI1385</f>
        <v>18493600.910597656</v>
      </c>
      <c r="AY131" s="1">
        <f>+AX131+Cálculos!BJ1357-Cálculos!BJ1385</f>
        <v>0</v>
      </c>
      <c r="AZ131" s="1">
        <f>+AY131+Cálculos!BK1357-Cálculos!BK1385</f>
        <v>1814214.2434417896</v>
      </c>
      <c r="BA131" s="1">
        <f>+AZ131+Cálculos!BL1357-Cálculos!BL1385</f>
        <v>3628428.4868835793</v>
      </c>
      <c r="BB131" s="1">
        <f>+BA131+Cálculos!BM1357-Cálculos!BM1385</f>
        <v>5442642.7303253692</v>
      </c>
      <c r="BC131" s="1">
        <f>+BB131+Cálculos!BN1357-Cálculos!BN1385</f>
        <v>7256856.9737671586</v>
      </c>
      <c r="BD131" s="1">
        <f>+BC131+Cálculos!BO1357-Cálculos!BO1385</f>
        <v>9071071.217208948</v>
      </c>
      <c r="BE131" s="1">
        <f>+BD131+Cálculos!BP1357-Cálculos!BP1385</f>
        <v>10885285.460650738</v>
      </c>
      <c r="BF131" s="1">
        <f>+BE131+Cálculos!BQ1357-Cálculos!BQ1385</f>
        <v>12699499.704092529</v>
      </c>
      <c r="BG131" s="1">
        <f>+BF131+Cálculos!BR1357-Cálculos!BR1385</f>
        <v>14513713.947534319</v>
      </c>
      <c r="BH131" s="1">
        <f>+BG131+Cálculos!BS1357-Cálculos!BS1385</f>
        <v>16327928.190976109</v>
      </c>
      <c r="BI131" s="1">
        <f>+BH131+Cálculos!BT1357-Cálculos!BT1385</f>
        <v>18142142.4344179</v>
      </c>
      <c r="BJ131" s="1">
        <f>+BI131+Cálculos!BU1357-Cálculos!BU1385</f>
        <v>19956356.67785969</v>
      </c>
      <c r="BK131" s="1">
        <f>+BJ131+Cálculos!BV1357-Cálculos!BV1385</f>
        <v>0</v>
      </c>
      <c r="BL131" s="990">
        <f t="shared" si="45"/>
        <v>526321985.17590493</v>
      </c>
    </row>
    <row r="132" spans="1:64" ht="15.6" x14ac:dyDescent="0.3">
      <c r="A132" s="807" t="s">
        <v>662</v>
      </c>
      <c r="C132" s="721"/>
      <c r="D132" s="1">
        <f>+C132+Cálculos!O1360-Cálculos!O1386</f>
        <v>2089216.1062079999</v>
      </c>
      <c r="E132" s="1">
        <f>+D132+Cálculos!P1360-Cálculos!P1386</f>
        <v>2089216.1062079999</v>
      </c>
      <c r="F132" s="1">
        <f>+E132+Cálculos!Q1360-Cálculos!Q1386</f>
        <v>2089216.1062079999</v>
      </c>
      <c r="G132" s="1">
        <f>+F132+Cálculos!R1360-Cálculos!R1386</f>
        <v>2089216.1062079999</v>
      </c>
      <c r="H132" s="1">
        <f>+G132+Cálculos!S1360-Cálculos!S1386</f>
        <v>2089216.1062079999</v>
      </c>
      <c r="I132" s="1">
        <f>+H132+Cálculos!T1360-Cálculos!T1386</f>
        <v>2089216.1062079999</v>
      </c>
      <c r="J132" s="1">
        <f>+I132+Cálculos!U1360-Cálculos!U1386</f>
        <v>2089216.1062079999</v>
      </c>
      <c r="K132" s="1">
        <f>+J132+Cálculos!V1360-Cálculos!V1386</f>
        <v>2089216.1062079999</v>
      </c>
      <c r="L132" s="1">
        <f>+K132+Cálculos!W1360-Cálculos!W1386</f>
        <v>2089216.1062079999</v>
      </c>
      <c r="M132" s="1">
        <f>+L132+Cálculos!X1360-Cálculos!X1386</f>
        <v>2089216.1062079999</v>
      </c>
      <c r="N132" s="1">
        <f>+M132+Cálculos!Y1360-Cálculos!Y1386</f>
        <v>2089216.1062079999</v>
      </c>
      <c r="O132" s="1">
        <f>+N132+Cálculos!Z1360-Cálculos!Z1386</f>
        <v>2089216.1062079999</v>
      </c>
      <c r="P132" s="1">
        <f>+O132+Cálculos!AA1360-Cálculos!AA1386</f>
        <v>2257619.9819690273</v>
      </c>
      <c r="Q132" s="1">
        <f>+P132+Cálculos!AB1360-Cálculos!AB1386</f>
        <v>2257619.9819690278</v>
      </c>
      <c r="R132" s="1">
        <f>+Q132+Cálculos!AC1360-Cálculos!AC1386</f>
        <v>2257619.9819690278</v>
      </c>
      <c r="S132" s="1">
        <f>+R132+Cálculos!AD1360-Cálculos!AD1386</f>
        <v>2257619.9819690278</v>
      </c>
      <c r="T132" s="1">
        <f>+S132+Cálculos!AE1360-Cálculos!AE1386</f>
        <v>2257619.9819690278</v>
      </c>
      <c r="U132" s="1">
        <f>+T132+Cálculos!AF1360-Cálculos!AF1386</f>
        <v>2257619.9819690278</v>
      </c>
      <c r="V132" s="1">
        <f>+U132+Cálculos!AG1360-Cálculos!AG1386</f>
        <v>2257619.9819690278</v>
      </c>
      <c r="W132" s="1">
        <f>+V132+Cálculos!AH1360-Cálculos!AH1386</f>
        <v>2257619.9819690278</v>
      </c>
      <c r="X132" s="1">
        <f>+W132+Cálculos!AI1360-Cálculos!AI1386</f>
        <v>2257619.9819690278</v>
      </c>
      <c r="Y132" s="1">
        <f>+X132+Cálculos!AJ1360-Cálculos!AJ1386</f>
        <v>2257619.9819690278</v>
      </c>
      <c r="Z132" s="1">
        <f>+Y132+Cálculos!AK1360-Cálculos!AK1386</f>
        <v>2257619.9819690278</v>
      </c>
      <c r="AA132" s="1">
        <f>+Z132+Cálculos!AL1360-Cálculos!AL1386</f>
        <v>2257619.9819690278</v>
      </c>
      <c r="AB132" s="1">
        <f>+AA132+Cálculos!AM1360-Cálculos!AM1386</f>
        <v>2425600.6746030236</v>
      </c>
      <c r="AC132" s="1">
        <f>+AB132+Cálculos!AN1360-Cálculos!AN1386</f>
        <v>2425600.674603024</v>
      </c>
      <c r="AD132" s="1">
        <f>+AC132+Cálculos!AO1360-Cálculos!AO1386</f>
        <v>2425600.674603024</v>
      </c>
      <c r="AE132" s="1">
        <f>+AD132+Cálculos!AP1360-Cálculos!AP1386</f>
        <v>2425600.674603024</v>
      </c>
      <c r="AF132" s="1">
        <f>+AE132+Cálculos!AQ1360-Cálculos!AQ1386</f>
        <v>2425600.674603024</v>
      </c>
      <c r="AG132" s="1">
        <f>+AF132+Cálculos!AR1360-Cálculos!AR1386</f>
        <v>2425600.674603024</v>
      </c>
      <c r="AH132" s="1">
        <f>+AG132+Cálculos!AS1360-Cálculos!AS1386</f>
        <v>2425600.674603024</v>
      </c>
      <c r="AI132" s="1">
        <f>+AH132+Cálculos!AT1360-Cálculos!AT1386</f>
        <v>2425600.674603024</v>
      </c>
      <c r="AJ132" s="1">
        <f>+AI132+Cálculos!AU1360-Cálculos!AU1386</f>
        <v>2425600.674603024</v>
      </c>
      <c r="AK132" s="1">
        <f>+AJ132+Cálculos!AV1360-Cálculos!AV1386</f>
        <v>2425600.674603024</v>
      </c>
      <c r="AL132" s="1">
        <f>+AK132+Cálculos!AW1360-Cálculos!AW1386</f>
        <v>2425600.674603024</v>
      </c>
      <c r="AM132" s="1">
        <f>+AL132+Cálculos!AX1360-Cálculos!AX1386</f>
        <v>2425600.674603024</v>
      </c>
      <c r="AN132" s="1">
        <f>+AM132+Cálculos!AY1360-Cálculos!AY1386</f>
        <v>2542029.5069839689</v>
      </c>
      <c r="AO132" s="1">
        <f>+AN132+Cálculos!AZ1360-Cálculos!AZ1386</f>
        <v>2542029.5069839684</v>
      </c>
      <c r="AP132" s="1">
        <f>+AO132+Cálculos!BA1360-Cálculos!BA1386</f>
        <v>2542029.5069839684</v>
      </c>
      <c r="AQ132" s="1">
        <f>+AP132+Cálculos!BB1360-Cálculos!BB1386</f>
        <v>2542029.5069839684</v>
      </c>
      <c r="AR132" s="1">
        <f>+AQ132+Cálculos!BC1360-Cálculos!BC1386</f>
        <v>2542029.5069839684</v>
      </c>
      <c r="AS132" s="1">
        <f>+AR132+Cálculos!BD1360-Cálculos!BD1386</f>
        <v>2542029.5069839684</v>
      </c>
      <c r="AT132" s="1">
        <f>+AS132+Cálculos!BE1360-Cálculos!BE1386</f>
        <v>2542029.5069839684</v>
      </c>
      <c r="AU132" s="1">
        <f>+AT132+Cálculos!BF1360-Cálculos!BF1386</f>
        <v>2542029.5069839684</v>
      </c>
      <c r="AV132" s="1">
        <f>+AU132+Cálculos!BG1360-Cálculos!BG1386</f>
        <v>2542029.5069839684</v>
      </c>
      <c r="AW132" s="1">
        <f>+AV132+Cálculos!BH1360-Cálculos!BH1386</f>
        <v>2542029.5069839684</v>
      </c>
      <c r="AX132" s="1">
        <f>+AW132+Cálculos!BI1360-Cálculos!BI1386</f>
        <v>2542029.5069839684</v>
      </c>
      <c r="AY132" s="1">
        <f>+AX132+Cálculos!BJ1360-Cálculos!BJ1386</f>
        <v>2542029.5069839684</v>
      </c>
      <c r="AZ132" s="1">
        <f>+AY132+Cálculos!BK1360-Cálculos!BK1386</f>
        <v>2743091.9360839864</v>
      </c>
      <c r="BA132" s="1">
        <f>+AZ132+Cálculos!BL1360-Cálculos!BL1386</f>
        <v>2743091.9360839869</v>
      </c>
      <c r="BB132" s="1">
        <f>+BA132+Cálculos!BM1360-Cálculos!BM1386</f>
        <v>2743091.9360839869</v>
      </c>
      <c r="BC132" s="1">
        <f>+BB132+Cálculos!BN1360-Cálculos!BN1386</f>
        <v>2743091.9360839869</v>
      </c>
      <c r="BD132" s="1">
        <f>+BC132+Cálculos!BO1360-Cálculos!BO1386</f>
        <v>2743091.9360839869</v>
      </c>
      <c r="BE132" s="1">
        <f>+BD132+Cálculos!BP1360-Cálculos!BP1386</f>
        <v>2743091.9360839869</v>
      </c>
      <c r="BF132" s="1">
        <f>+BE132+Cálculos!BQ1360-Cálculos!BQ1386</f>
        <v>2743091.9360839869</v>
      </c>
      <c r="BG132" s="1">
        <f>+BF132+Cálculos!BR1360-Cálculos!BR1386</f>
        <v>2743091.9360839869</v>
      </c>
      <c r="BH132" s="1">
        <f>+BG132+Cálculos!BS1360-Cálculos!BS1386</f>
        <v>2743091.9360839869</v>
      </c>
      <c r="BI132" s="1">
        <f>+BH132+Cálculos!BT1360-Cálculos!BT1386</f>
        <v>2743091.9360839869</v>
      </c>
      <c r="BJ132" s="1">
        <f>+BI132+Cálculos!BU1360-Cálculos!BU1386</f>
        <v>2743091.9360839869</v>
      </c>
      <c r="BK132" s="1">
        <f>+BJ132+Cálculos!BV1360-Cálculos!BV1386</f>
        <v>2743091.9360839869</v>
      </c>
      <c r="BL132" s="990">
        <f t="shared" si="45"/>
        <v>144690698.47017604</v>
      </c>
    </row>
    <row r="133" spans="1:64" ht="15.6" x14ac:dyDescent="0.3">
      <c r="A133" s="807" t="s">
        <v>818</v>
      </c>
      <c r="C133" s="721"/>
      <c r="D133" s="1">
        <f>+C133+Cálculos!O1365-Cálculos!O1387</f>
        <v>2901689.0363999996</v>
      </c>
      <c r="E133" s="1">
        <f>+D133+Cálculos!P1365-Cálculos!P1387</f>
        <v>2901689.0363999996</v>
      </c>
      <c r="F133" s="1">
        <f>+E133+Cálculos!Q1365-Cálculos!Q1387</f>
        <v>2901689.0363999996</v>
      </c>
      <c r="G133" s="1">
        <f>+F133+Cálculos!R1365-Cálculos!R1387</f>
        <v>2901689.0363999996</v>
      </c>
      <c r="H133" s="1">
        <f>+G133+Cálculos!S1365-Cálculos!S1387</f>
        <v>2901689.0363999996</v>
      </c>
      <c r="I133" s="1">
        <f>+H133+Cálculos!T1365-Cálculos!T1387</f>
        <v>2901689.0363999996</v>
      </c>
      <c r="J133" s="1">
        <f>+I133+Cálculos!U1365-Cálculos!U1387</f>
        <v>2901689.0363999996</v>
      </c>
      <c r="K133" s="1">
        <f>+J133+Cálculos!V1365-Cálculos!V1387</f>
        <v>2901689.0363999996</v>
      </c>
      <c r="L133" s="1">
        <f>+K133+Cálculos!W1365-Cálculos!W1387</f>
        <v>2901689.0363999996</v>
      </c>
      <c r="M133" s="1">
        <f>+L133+Cálculos!X1365-Cálculos!X1387</f>
        <v>2901689.0363999996</v>
      </c>
      <c r="N133" s="1">
        <f>+M133+Cálculos!Y1365-Cálculos!Y1387</f>
        <v>2901689.0363999996</v>
      </c>
      <c r="O133" s="1">
        <f>+N133+Cálculos!Z1365-Cálculos!Z1387</f>
        <v>2901689.0363999996</v>
      </c>
      <c r="P133" s="1">
        <f>+O133+Cálculos!AA1365-Cálculos!AA1387</f>
        <v>3135583.3082903167</v>
      </c>
      <c r="Q133" s="1">
        <f>+P133+Cálculos!AB1365-Cálculos!AB1387</f>
        <v>3135583.3082903167</v>
      </c>
      <c r="R133" s="1">
        <f>+Q133+Cálculos!AC1365-Cálculos!AC1387</f>
        <v>3135583.3082903167</v>
      </c>
      <c r="S133" s="1">
        <f>+R133+Cálculos!AD1365-Cálculos!AD1387</f>
        <v>3135583.3082903167</v>
      </c>
      <c r="T133" s="1">
        <f>+S133+Cálculos!AE1365-Cálculos!AE1387</f>
        <v>3135583.3082903167</v>
      </c>
      <c r="U133" s="1">
        <f>+T133+Cálculos!AF1365-Cálculos!AF1387</f>
        <v>3135583.3082903167</v>
      </c>
      <c r="V133" s="1">
        <f>+U133+Cálculos!AG1365-Cálculos!AG1387</f>
        <v>3135583.3082903167</v>
      </c>
      <c r="W133" s="1">
        <f>+V133+Cálculos!AH1365-Cálculos!AH1387</f>
        <v>3135583.3082903167</v>
      </c>
      <c r="X133" s="1">
        <f>+W133+Cálculos!AI1365-Cálculos!AI1387</f>
        <v>3135583.3082903167</v>
      </c>
      <c r="Y133" s="1">
        <f>+X133+Cálculos!AJ1365-Cálculos!AJ1387</f>
        <v>3135583.3082903167</v>
      </c>
      <c r="Z133" s="1">
        <f>+Y133+Cálculos!AK1365-Cálculos!AK1387</f>
        <v>3135583.3082903167</v>
      </c>
      <c r="AA133" s="1">
        <f>+Z133+Cálculos!AL1365-Cálculos!AL1387</f>
        <v>3135583.3082903167</v>
      </c>
      <c r="AB133" s="1">
        <f>+AA133+Cálculos!AM1365-Cálculos!AM1387</f>
        <v>3368889.825837533</v>
      </c>
      <c r="AC133" s="1">
        <f>+AB133+Cálculos!AN1365-Cálculos!AN1387</f>
        <v>3368889.8258375335</v>
      </c>
      <c r="AD133" s="1">
        <f>+AC133+Cálculos!AO1365-Cálculos!AO1387</f>
        <v>3368889.8258375335</v>
      </c>
      <c r="AE133" s="1">
        <f>+AD133+Cálculos!AP1365-Cálculos!AP1387</f>
        <v>3368889.8258375335</v>
      </c>
      <c r="AF133" s="1">
        <f>+AE133+Cálculos!AQ1365-Cálculos!AQ1387</f>
        <v>3368889.8258375335</v>
      </c>
      <c r="AG133" s="1">
        <f>+AF133+Cálculos!AR1365-Cálculos!AR1387</f>
        <v>3368889.8258375335</v>
      </c>
      <c r="AH133" s="1">
        <f>+AG133+Cálculos!AS1365-Cálculos!AS1387</f>
        <v>3368889.8258375335</v>
      </c>
      <c r="AI133" s="1">
        <f>+AH133+Cálculos!AT1365-Cálculos!AT1387</f>
        <v>3368889.8258375335</v>
      </c>
      <c r="AJ133" s="1">
        <f>+AI133+Cálculos!AU1365-Cálculos!AU1387</f>
        <v>3368889.8258375335</v>
      </c>
      <c r="AK133" s="1">
        <f>+AJ133+Cálculos!AV1365-Cálculos!AV1387</f>
        <v>3368889.8258375335</v>
      </c>
      <c r="AL133" s="1">
        <f>+AK133+Cálculos!AW1365-Cálculos!AW1387</f>
        <v>3368889.8258375335</v>
      </c>
      <c r="AM133" s="1">
        <f>+AL133+Cálculos!AX1365-Cálculos!AX1387</f>
        <v>3368889.8258375335</v>
      </c>
      <c r="AN133" s="1">
        <f>+AM133+Cálculos!AY1365-Cálculos!AY1387</f>
        <v>3530596.537477735</v>
      </c>
      <c r="AO133" s="1">
        <f>+AN133+Cálculos!AZ1365-Cálculos!AZ1387</f>
        <v>3530596.537477735</v>
      </c>
      <c r="AP133" s="1">
        <f>+AO133+Cálculos!BA1365-Cálculos!BA1387</f>
        <v>3530596.537477735</v>
      </c>
      <c r="AQ133" s="1">
        <f>+AP133+Cálculos!BB1365-Cálculos!BB1387</f>
        <v>3530596.537477735</v>
      </c>
      <c r="AR133" s="1">
        <f>+AQ133+Cálculos!BC1365-Cálculos!BC1387</f>
        <v>3530596.537477735</v>
      </c>
      <c r="AS133" s="1">
        <f>+AR133+Cálculos!BD1365-Cálculos!BD1387</f>
        <v>3530596.537477735</v>
      </c>
      <c r="AT133" s="1">
        <f>+AS133+Cálculos!BE1365-Cálculos!BE1387</f>
        <v>3530596.537477735</v>
      </c>
      <c r="AU133" s="1">
        <f>+AT133+Cálculos!BF1365-Cálculos!BF1387</f>
        <v>3530596.537477735</v>
      </c>
      <c r="AV133" s="1">
        <f>+AU133+Cálculos!BG1365-Cálculos!BG1387</f>
        <v>3530596.537477735</v>
      </c>
      <c r="AW133" s="1">
        <f>+AV133+Cálculos!BH1365-Cálculos!BH1387</f>
        <v>3530596.537477735</v>
      </c>
      <c r="AX133" s="1">
        <f>+AW133+Cálculos!BI1365-Cálculos!BI1387</f>
        <v>3530596.537477735</v>
      </c>
      <c r="AY133" s="1">
        <f>+AX133+Cálculos!BJ1365-Cálculos!BJ1387</f>
        <v>3530596.537477735</v>
      </c>
      <c r="AZ133" s="1">
        <f>+AY133+Cálculos!BK1365-Cálculos!BK1387</f>
        <v>3809849.9112277594</v>
      </c>
      <c r="BA133" s="1">
        <f>+AZ133+Cálculos!BL1365-Cálculos!BL1387</f>
        <v>3809849.9112277594</v>
      </c>
      <c r="BB133" s="1">
        <f>+BA133+Cálculos!BM1365-Cálculos!BM1387</f>
        <v>3809849.9112277594</v>
      </c>
      <c r="BC133" s="1">
        <f>+BB133+Cálculos!BN1365-Cálculos!BN1387</f>
        <v>3809849.9112277594</v>
      </c>
      <c r="BD133" s="1">
        <f>+BC133+Cálculos!BO1365-Cálculos!BO1387</f>
        <v>3809849.9112277594</v>
      </c>
      <c r="BE133" s="1">
        <f>+BD133+Cálculos!BP1365-Cálculos!BP1387</f>
        <v>3809849.9112277594</v>
      </c>
      <c r="BF133" s="1">
        <f>+BE133+Cálculos!BQ1365-Cálculos!BQ1387</f>
        <v>3809849.9112277594</v>
      </c>
      <c r="BG133" s="1">
        <f>+BF133+Cálculos!BR1365-Cálculos!BR1387</f>
        <v>3809849.9112277594</v>
      </c>
      <c r="BH133" s="1">
        <f>+BG133+Cálculos!BS1365-Cálculos!BS1387</f>
        <v>3809849.9112277594</v>
      </c>
      <c r="BI133" s="1">
        <f>+BH133+Cálculos!BT1365-Cálculos!BT1387</f>
        <v>3809849.9112277594</v>
      </c>
      <c r="BJ133" s="1">
        <f>+BI133+Cálculos!BU1365-Cálculos!BU1387</f>
        <v>3809849.9112277594</v>
      </c>
      <c r="BK133" s="1">
        <f>+BJ133+Cálculos!BV1365-Cálculos!BV1387</f>
        <v>3809849.9112277594</v>
      </c>
      <c r="BL133" s="990">
        <f t="shared" si="45"/>
        <v>200959303.4308002</v>
      </c>
    </row>
    <row r="134" spans="1:64" ht="15.6" x14ac:dyDescent="0.3">
      <c r="A134" s="807" t="s">
        <v>819</v>
      </c>
      <c r="C134" s="721"/>
      <c r="D134" s="1">
        <f>+C134+Cálculos!O1368-Cálculos!O1388</f>
        <v>3714161.9665919994</v>
      </c>
      <c r="E134" s="1">
        <f>+D134+Cálculos!P1368-Cálculos!P1388</f>
        <v>3714161.9665919994</v>
      </c>
      <c r="F134" s="1">
        <f>+E134+Cálculos!Q1368-Cálculos!Q1388</f>
        <v>3714161.9665919994</v>
      </c>
      <c r="G134" s="1">
        <f>+F134+Cálculos!R1368-Cálculos!R1388</f>
        <v>3714161.9665919994</v>
      </c>
      <c r="H134" s="1">
        <f>+G134+Cálculos!S1368-Cálculos!S1388</f>
        <v>3714161.9665919994</v>
      </c>
      <c r="I134" s="1">
        <f>+H134+Cálculos!T1368-Cálculos!T1388</f>
        <v>3714161.9665919994</v>
      </c>
      <c r="J134" s="1">
        <f>+I134+Cálculos!U1368-Cálculos!U1388</f>
        <v>3714161.9665919994</v>
      </c>
      <c r="K134" s="1">
        <f>+J134+Cálculos!V1368-Cálculos!V1388</f>
        <v>3714161.9665919994</v>
      </c>
      <c r="L134" s="1">
        <f>+K134+Cálculos!W1368-Cálculos!W1388</f>
        <v>3714161.9665919994</v>
      </c>
      <c r="M134" s="1">
        <f>+L134+Cálculos!X1368-Cálculos!X1388</f>
        <v>3714161.9665919994</v>
      </c>
      <c r="N134" s="1">
        <f>+M134+Cálculos!Y1368-Cálculos!Y1388</f>
        <v>3714161.9665919994</v>
      </c>
      <c r="O134" s="1">
        <f>+N134+Cálculos!Z1368-Cálculos!Z1388</f>
        <v>3714161.9665919994</v>
      </c>
      <c r="P134" s="1">
        <f>+O134+Cálculos!AA1368-Cálculos!AA1388</f>
        <v>4013546.6346116061</v>
      </c>
      <c r="Q134" s="1">
        <f>+P134+Cálculos!AB1368-Cálculos!AB1388</f>
        <v>4013546.6346116057</v>
      </c>
      <c r="R134" s="1">
        <f>+Q134+Cálculos!AC1368-Cálculos!AC1388</f>
        <v>4013546.6346116057</v>
      </c>
      <c r="S134" s="1">
        <f>+R134+Cálculos!AD1368-Cálculos!AD1388</f>
        <v>4013546.6346116057</v>
      </c>
      <c r="T134" s="1">
        <f>+S134+Cálculos!AE1368-Cálculos!AE1388</f>
        <v>4013546.6346116057</v>
      </c>
      <c r="U134" s="1">
        <f>+T134+Cálculos!AF1368-Cálculos!AF1388</f>
        <v>4013546.6346116057</v>
      </c>
      <c r="V134" s="1">
        <f>+U134+Cálculos!AG1368-Cálculos!AG1388</f>
        <v>4013546.6346116057</v>
      </c>
      <c r="W134" s="1">
        <f>+V134+Cálculos!AH1368-Cálculos!AH1388</f>
        <v>4013546.6346116057</v>
      </c>
      <c r="X134" s="1">
        <f>+W134+Cálculos!AI1368-Cálculos!AI1388</f>
        <v>4013546.6346116057</v>
      </c>
      <c r="Y134" s="1">
        <f>+X134+Cálculos!AJ1368-Cálculos!AJ1388</f>
        <v>4013546.6346116057</v>
      </c>
      <c r="Z134" s="1">
        <f>+Y134+Cálculos!AK1368-Cálculos!AK1388</f>
        <v>4013546.6346116057</v>
      </c>
      <c r="AA134" s="1">
        <f>+Z134+Cálculos!AL1368-Cálculos!AL1388</f>
        <v>4013546.6346116057</v>
      </c>
      <c r="AB134" s="1">
        <f>+AA134+Cálculos!AM1368-Cálculos!AM1388</f>
        <v>4312178.9770720415</v>
      </c>
      <c r="AC134" s="1">
        <f>+AB134+Cálculos!AN1368-Cálculos!AN1388</f>
        <v>4312178.9770720415</v>
      </c>
      <c r="AD134" s="1">
        <f>+AC134+Cálculos!AO1368-Cálculos!AO1388</f>
        <v>4312178.9770720415</v>
      </c>
      <c r="AE134" s="1">
        <f>+AD134+Cálculos!AP1368-Cálculos!AP1388</f>
        <v>4312178.9770720415</v>
      </c>
      <c r="AF134" s="1">
        <f>+AE134+Cálculos!AQ1368-Cálculos!AQ1388</f>
        <v>4312178.9770720415</v>
      </c>
      <c r="AG134" s="1">
        <f>+AF134+Cálculos!AR1368-Cálculos!AR1388</f>
        <v>4312178.9770720415</v>
      </c>
      <c r="AH134" s="1">
        <f>+AG134+Cálculos!AS1368-Cálculos!AS1388</f>
        <v>4312178.9770720415</v>
      </c>
      <c r="AI134" s="1">
        <f>+AH134+Cálculos!AT1368-Cálculos!AT1388</f>
        <v>4312178.9770720415</v>
      </c>
      <c r="AJ134" s="1">
        <f>+AI134+Cálculos!AU1368-Cálculos!AU1388</f>
        <v>4312178.9770720415</v>
      </c>
      <c r="AK134" s="1">
        <f>+AJ134+Cálculos!AV1368-Cálculos!AV1388</f>
        <v>4312178.9770720415</v>
      </c>
      <c r="AL134" s="1">
        <f>+AK134+Cálculos!AW1368-Cálculos!AW1388</f>
        <v>4312178.9770720415</v>
      </c>
      <c r="AM134" s="1">
        <f>+AL134+Cálculos!AX1368-Cálculos!AX1388</f>
        <v>4312178.9770720415</v>
      </c>
      <c r="AN134" s="1">
        <f>+AM134+Cálculos!AY1368-Cálculos!AY1388</f>
        <v>4519163.5679714996</v>
      </c>
      <c r="AO134" s="1">
        <f>+AN134+Cálculos!AZ1368-Cálculos!AZ1388</f>
        <v>4519163.5679714996</v>
      </c>
      <c r="AP134" s="1">
        <f>+AO134+Cálculos!BA1368-Cálculos!BA1388</f>
        <v>4519163.5679714996</v>
      </c>
      <c r="AQ134" s="1">
        <f>+AP134+Cálculos!BB1368-Cálculos!BB1388</f>
        <v>4519163.5679714996</v>
      </c>
      <c r="AR134" s="1">
        <f>+AQ134+Cálculos!BC1368-Cálculos!BC1388</f>
        <v>4519163.5679714996</v>
      </c>
      <c r="AS134" s="1">
        <f>+AR134+Cálculos!BD1368-Cálculos!BD1388</f>
        <v>4519163.5679714996</v>
      </c>
      <c r="AT134" s="1">
        <f>+AS134+Cálculos!BE1368-Cálculos!BE1388</f>
        <v>4519163.5679714996</v>
      </c>
      <c r="AU134" s="1">
        <f>+AT134+Cálculos!BF1368-Cálculos!BF1388</f>
        <v>4519163.5679714996</v>
      </c>
      <c r="AV134" s="1">
        <f>+AU134+Cálculos!BG1368-Cálculos!BG1388</f>
        <v>4519163.5679714996</v>
      </c>
      <c r="AW134" s="1">
        <f>+AV134+Cálculos!BH1368-Cálculos!BH1388</f>
        <v>4519163.5679714996</v>
      </c>
      <c r="AX134" s="1">
        <f>+AW134+Cálculos!BI1368-Cálculos!BI1388</f>
        <v>4519163.5679714996</v>
      </c>
      <c r="AY134" s="1">
        <f>+AX134+Cálculos!BJ1368-Cálculos!BJ1388</f>
        <v>4519163.5679714996</v>
      </c>
      <c r="AZ134" s="1">
        <f>+AY134+Cálculos!BK1368-Cálculos!BK1388</f>
        <v>4876607.8863715306</v>
      </c>
      <c r="BA134" s="1">
        <f>+AZ134+Cálculos!BL1368-Cálculos!BL1388</f>
        <v>4876607.8863715306</v>
      </c>
      <c r="BB134" s="1">
        <f>+BA134+Cálculos!BM1368-Cálculos!BM1388</f>
        <v>4876607.8863715306</v>
      </c>
      <c r="BC134" s="1">
        <f>+BB134+Cálculos!BN1368-Cálculos!BN1388</f>
        <v>4876607.8863715306</v>
      </c>
      <c r="BD134" s="1">
        <f>+BC134+Cálculos!BO1368-Cálculos!BO1388</f>
        <v>4876607.8863715306</v>
      </c>
      <c r="BE134" s="1">
        <f>+BD134+Cálculos!BP1368-Cálculos!BP1388</f>
        <v>4876607.8863715306</v>
      </c>
      <c r="BF134" s="1">
        <f>+BE134+Cálculos!BQ1368-Cálculos!BQ1388</f>
        <v>4876607.8863715306</v>
      </c>
      <c r="BG134" s="1">
        <f>+BF134+Cálculos!BR1368-Cálculos!BR1388</f>
        <v>4876607.8863715306</v>
      </c>
      <c r="BH134" s="1">
        <f>+BG134+Cálculos!BS1368-Cálculos!BS1388</f>
        <v>4876607.8863715306</v>
      </c>
      <c r="BI134" s="1">
        <f>+BH134+Cálculos!BT1368-Cálculos!BT1388</f>
        <v>4876607.8863715306</v>
      </c>
      <c r="BJ134" s="1">
        <f>+BI134+Cálculos!BU1368-Cálculos!BU1388</f>
        <v>4876607.8863715306</v>
      </c>
      <c r="BK134" s="1">
        <f>+BJ134+Cálculos!BV1368-Cálculos!BV1388</f>
        <v>4876607.8863715306</v>
      </c>
      <c r="BL134" s="990">
        <f t="shared" si="45"/>
        <v>257227908.39142403</v>
      </c>
    </row>
    <row r="135" spans="1:64" ht="15.6" x14ac:dyDescent="0.3">
      <c r="A135" s="807" t="s">
        <v>820</v>
      </c>
      <c r="C135" s="721"/>
      <c r="D135" s="1">
        <f>+C135+Cálculos!O1371-Cálculos!O1389</f>
        <v>812472.930192</v>
      </c>
      <c r="E135" s="1">
        <f>+D135+Cálculos!P1371-Cálculos!P1389</f>
        <v>812472.930192</v>
      </c>
      <c r="F135" s="1">
        <f>+E135+Cálculos!Q1371-Cálculos!Q1389</f>
        <v>812472.930192</v>
      </c>
      <c r="G135" s="1">
        <f>+F135+Cálculos!R1371-Cálculos!R1389</f>
        <v>812472.930192</v>
      </c>
      <c r="H135" s="1">
        <f>+G135+Cálculos!S1371-Cálculos!S1389</f>
        <v>812472.930192</v>
      </c>
      <c r="I135" s="1">
        <f>+H135+Cálculos!T1371-Cálculos!T1389</f>
        <v>812472.930192</v>
      </c>
      <c r="J135" s="1">
        <f>+I135+Cálculos!U1371-Cálculos!U1389</f>
        <v>812472.930192</v>
      </c>
      <c r="K135" s="1">
        <f>+J135+Cálculos!V1371-Cálculos!V1389</f>
        <v>812472.930192</v>
      </c>
      <c r="L135" s="1">
        <f>+K135+Cálculos!W1371-Cálculos!W1389</f>
        <v>812472.930192</v>
      </c>
      <c r="M135" s="1">
        <f>+L135+Cálculos!X1371-Cálculos!X1389</f>
        <v>812472.930192</v>
      </c>
      <c r="N135" s="1">
        <f>+M135+Cálculos!Y1371-Cálculos!Y1389</f>
        <v>812472.930192</v>
      </c>
      <c r="O135" s="1">
        <f>+N135+Cálculos!Z1371-Cálculos!Z1389</f>
        <v>812472.930192</v>
      </c>
      <c r="P135" s="1">
        <f>+O135+Cálculos!AA1371-Cálculos!AA1389</f>
        <v>877963.32632128871</v>
      </c>
      <c r="Q135" s="1">
        <f>+P135+Cálculos!AB1371-Cálculos!AB1389</f>
        <v>877963.32632128871</v>
      </c>
      <c r="R135" s="1">
        <f>+Q135+Cálculos!AC1371-Cálculos!AC1389</f>
        <v>877963.32632128871</v>
      </c>
      <c r="S135" s="1">
        <f>+R135+Cálculos!AD1371-Cálculos!AD1389</f>
        <v>877963.32632128871</v>
      </c>
      <c r="T135" s="1">
        <f>+S135+Cálculos!AE1371-Cálculos!AE1389</f>
        <v>877963.32632128871</v>
      </c>
      <c r="U135" s="1">
        <f>+T135+Cálculos!AF1371-Cálculos!AF1389</f>
        <v>877963.32632128871</v>
      </c>
      <c r="V135" s="1">
        <f>+U135+Cálculos!AG1371-Cálculos!AG1389</f>
        <v>877963.32632128871</v>
      </c>
      <c r="W135" s="1">
        <f>+V135+Cálculos!AH1371-Cálculos!AH1389</f>
        <v>877963.32632128871</v>
      </c>
      <c r="X135" s="1">
        <f>+W135+Cálculos!AI1371-Cálculos!AI1389</f>
        <v>877963.32632128871</v>
      </c>
      <c r="Y135" s="1">
        <f>+X135+Cálculos!AJ1371-Cálculos!AJ1389</f>
        <v>877963.32632128871</v>
      </c>
      <c r="Z135" s="1">
        <f>+Y135+Cálculos!AK1371-Cálculos!AK1389</f>
        <v>877963.32632128871</v>
      </c>
      <c r="AA135" s="1">
        <f>+Z135+Cálculos!AL1371-Cálculos!AL1389</f>
        <v>877963.32632128871</v>
      </c>
      <c r="AB135" s="1">
        <f>+AA135+Cálculos!AM1371-Cálculos!AM1389</f>
        <v>943289.15123450919</v>
      </c>
      <c r="AC135" s="1">
        <f>+AB135+Cálculos!AN1371-Cálculos!AN1389</f>
        <v>943289.15123450931</v>
      </c>
      <c r="AD135" s="1">
        <f>+AC135+Cálculos!AO1371-Cálculos!AO1389</f>
        <v>943289.15123450931</v>
      </c>
      <c r="AE135" s="1">
        <f>+AD135+Cálculos!AP1371-Cálculos!AP1389</f>
        <v>943289.15123450931</v>
      </c>
      <c r="AF135" s="1">
        <f>+AE135+Cálculos!AQ1371-Cálculos!AQ1389</f>
        <v>943289.15123450931</v>
      </c>
      <c r="AG135" s="1">
        <f>+AF135+Cálculos!AR1371-Cálculos!AR1389</f>
        <v>943289.15123450931</v>
      </c>
      <c r="AH135" s="1">
        <f>+AG135+Cálculos!AS1371-Cálculos!AS1389</f>
        <v>943289.15123450931</v>
      </c>
      <c r="AI135" s="1">
        <f>+AH135+Cálculos!AT1371-Cálculos!AT1389</f>
        <v>943289.15123450931</v>
      </c>
      <c r="AJ135" s="1">
        <f>+AI135+Cálculos!AU1371-Cálculos!AU1389</f>
        <v>943289.15123450931</v>
      </c>
      <c r="AK135" s="1">
        <f>+AJ135+Cálculos!AV1371-Cálculos!AV1389</f>
        <v>943289.15123450931</v>
      </c>
      <c r="AL135" s="1">
        <f>+AK135+Cálculos!AW1371-Cálculos!AW1389</f>
        <v>943289.15123450931</v>
      </c>
      <c r="AM135" s="1">
        <f>+AL135+Cálculos!AX1371-Cálculos!AX1389</f>
        <v>943289.15123450931</v>
      </c>
      <c r="AN135" s="1">
        <f>+AM135+Cálculos!AY1371-Cálculos!AY1389</f>
        <v>988567.03049376595</v>
      </c>
      <c r="AO135" s="1">
        <f>+AN135+Cálculos!AZ1371-Cálculos!AZ1389</f>
        <v>988567.03049376607</v>
      </c>
      <c r="AP135" s="1">
        <f>+AO135+Cálculos!BA1371-Cálculos!BA1389</f>
        <v>988567.03049376607</v>
      </c>
      <c r="AQ135" s="1">
        <f>+AP135+Cálculos!BB1371-Cálculos!BB1389</f>
        <v>988567.03049376607</v>
      </c>
      <c r="AR135" s="1">
        <f>+AQ135+Cálculos!BC1371-Cálculos!BC1389</f>
        <v>988567.03049376607</v>
      </c>
      <c r="AS135" s="1">
        <f>+AR135+Cálculos!BD1371-Cálculos!BD1389</f>
        <v>988567.03049376607</v>
      </c>
      <c r="AT135" s="1">
        <f>+AS135+Cálculos!BE1371-Cálculos!BE1389</f>
        <v>988567.03049376607</v>
      </c>
      <c r="AU135" s="1">
        <f>+AT135+Cálculos!BF1371-Cálculos!BF1389</f>
        <v>988567.03049376607</v>
      </c>
      <c r="AV135" s="1">
        <f>+AU135+Cálculos!BG1371-Cálculos!BG1389</f>
        <v>988567.03049376607</v>
      </c>
      <c r="AW135" s="1">
        <f>+AV135+Cálculos!BH1371-Cálculos!BH1389</f>
        <v>988567.03049376607</v>
      </c>
      <c r="AX135" s="1">
        <f>+AW135+Cálculos!BI1371-Cálculos!BI1389</f>
        <v>988567.03049376607</v>
      </c>
      <c r="AY135" s="1">
        <f>+AX135+Cálculos!BJ1371-Cálculos!BJ1389</f>
        <v>988567.03049376607</v>
      </c>
      <c r="AZ135" s="1">
        <f>+AY135+Cálculos!BK1371-Cálculos!BK1389</f>
        <v>1066757.9751437728</v>
      </c>
      <c r="BA135" s="1">
        <f>+AZ135+Cálculos!BL1371-Cálculos!BL1389</f>
        <v>1066757.9751437728</v>
      </c>
      <c r="BB135" s="1">
        <f>+BA135+Cálculos!BM1371-Cálculos!BM1389</f>
        <v>1066757.9751437728</v>
      </c>
      <c r="BC135" s="1">
        <f>+BB135+Cálculos!BN1371-Cálculos!BN1389</f>
        <v>1066757.9751437728</v>
      </c>
      <c r="BD135" s="1">
        <f>+BC135+Cálculos!BO1371-Cálculos!BO1389</f>
        <v>1066757.9751437728</v>
      </c>
      <c r="BE135" s="1">
        <f>+BD135+Cálculos!BP1371-Cálculos!BP1389</f>
        <v>1066757.9751437728</v>
      </c>
      <c r="BF135" s="1">
        <f>+BE135+Cálculos!BQ1371-Cálculos!BQ1389</f>
        <v>1066757.9751437728</v>
      </c>
      <c r="BG135" s="1">
        <f>+BF135+Cálculos!BR1371-Cálculos!BR1389</f>
        <v>1066757.9751437728</v>
      </c>
      <c r="BH135" s="1">
        <f>+BG135+Cálculos!BS1371-Cálculos!BS1389</f>
        <v>1066757.9751437728</v>
      </c>
      <c r="BI135" s="1">
        <f>+BH135+Cálculos!BT1371-Cálculos!BT1389</f>
        <v>1066757.9751437728</v>
      </c>
      <c r="BJ135" s="1">
        <f>+BI135+Cálculos!BU1371-Cálculos!BU1389</f>
        <v>1066757.9751437728</v>
      </c>
      <c r="BK135" s="1">
        <f>+BJ135+Cálculos!BV1371-Cálculos!BV1389</f>
        <v>1066757.9751437728</v>
      </c>
      <c r="BL135" s="990">
        <f t="shared" si="45"/>
        <v>56268604.960624054</v>
      </c>
    </row>
    <row r="136" spans="1:64" ht="15.6" x14ac:dyDescent="0.3">
      <c r="A136" s="807" t="s">
        <v>821</v>
      </c>
      <c r="C136" s="721"/>
      <c r="D136" s="1">
        <f>+C136+Cálculos!O1372-Cálculos!O1390</f>
        <v>464270.24582399993</v>
      </c>
      <c r="E136" s="1">
        <f>+D136+Cálculos!P1372-Cálculos!P1390</f>
        <v>464270.24582399993</v>
      </c>
      <c r="F136" s="1">
        <f>+E136+Cálculos!Q1372-Cálculos!Q1390</f>
        <v>464270.24582399993</v>
      </c>
      <c r="G136" s="1">
        <f>+F136+Cálculos!R1372-Cálculos!R1390</f>
        <v>464270.24582399993</v>
      </c>
      <c r="H136" s="1">
        <f>+G136+Cálculos!S1372-Cálculos!S1390</f>
        <v>464270.24582399993</v>
      </c>
      <c r="I136" s="1">
        <f>+H136+Cálculos!T1372-Cálculos!T1390</f>
        <v>464270.24582399993</v>
      </c>
      <c r="J136" s="1">
        <f>+I136+Cálculos!U1372-Cálculos!U1390</f>
        <v>464270.24582399993</v>
      </c>
      <c r="K136" s="1">
        <f>+J136+Cálculos!V1372-Cálculos!V1390</f>
        <v>464270.24582399993</v>
      </c>
      <c r="L136" s="1">
        <f>+K136+Cálculos!W1372-Cálculos!W1390</f>
        <v>464270.24582399993</v>
      </c>
      <c r="M136" s="1">
        <f>+L136+Cálculos!X1372-Cálculos!X1390</f>
        <v>464270.24582399993</v>
      </c>
      <c r="N136" s="1">
        <f>+M136+Cálculos!Y1372-Cálculos!Y1390</f>
        <v>464270.24582399993</v>
      </c>
      <c r="O136" s="1">
        <f>+N136+Cálculos!Z1372-Cálculos!Z1390</f>
        <v>464270.24582399993</v>
      </c>
      <c r="P136" s="1">
        <f>+O136+Cálculos!AA1372-Cálculos!AA1390</f>
        <v>501693.32932645077</v>
      </c>
      <c r="Q136" s="1">
        <f>+P136+Cálculos!AB1372-Cálculos!AB1390</f>
        <v>501693.32932645071</v>
      </c>
      <c r="R136" s="1">
        <f>+Q136+Cálculos!AC1372-Cálculos!AC1390</f>
        <v>501693.32932645071</v>
      </c>
      <c r="S136" s="1">
        <f>+R136+Cálculos!AD1372-Cálculos!AD1390</f>
        <v>501693.32932645071</v>
      </c>
      <c r="T136" s="1">
        <f>+S136+Cálculos!AE1372-Cálculos!AE1390</f>
        <v>501693.32932645071</v>
      </c>
      <c r="U136" s="1">
        <f>+T136+Cálculos!AF1372-Cálculos!AF1390</f>
        <v>501693.32932645071</v>
      </c>
      <c r="V136" s="1">
        <f>+U136+Cálculos!AG1372-Cálculos!AG1390</f>
        <v>501693.32932645071</v>
      </c>
      <c r="W136" s="1">
        <f>+V136+Cálculos!AH1372-Cálculos!AH1390</f>
        <v>501693.32932645071</v>
      </c>
      <c r="X136" s="1">
        <f>+W136+Cálculos!AI1372-Cálculos!AI1390</f>
        <v>501693.32932645071</v>
      </c>
      <c r="Y136" s="1">
        <f>+X136+Cálculos!AJ1372-Cálculos!AJ1390</f>
        <v>501693.32932645071</v>
      </c>
      <c r="Z136" s="1">
        <f>+Y136+Cálculos!AK1372-Cálculos!AK1390</f>
        <v>501693.32932645071</v>
      </c>
      <c r="AA136" s="1">
        <f>+Z136+Cálculos!AL1372-Cálculos!AL1390</f>
        <v>501693.32932645071</v>
      </c>
      <c r="AB136" s="1">
        <f>+AA136+Cálculos!AM1372-Cálculos!AM1390</f>
        <v>539022.37213400519</v>
      </c>
      <c r="AC136" s="1">
        <f>+AB136+Cálculos!AN1372-Cálculos!AN1390</f>
        <v>539022.37213400519</v>
      </c>
      <c r="AD136" s="1">
        <f>+AC136+Cálculos!AO1372-Cálculos!AO1390</f>
        <v>539022.37213400519</v>
      </c>
      <c r="AE136" s="1">
        <f>+AD136+Cálculos!AP1372-Cálculos!AP1390</f>
        <v>539022.37213400519</v>
      </c>
      <c r="AF136" s="1">
        <f>+AE136+Cálculos!AQ1372-Cálculos!AQ1390</f>
        <v>539022.37213400519</v>
      </c>
      <c r="AG136" s="1">
        <f>+AF136+Cálculos!AR1372-Cálculos!AR1390</f>
        <v>539022.37213400519</v>
      </c>
      <c r="AH136" s="1">
        <f>+AG136+Cálculos!AS1372-Cálculos!AS1390</f>
        <v>539022.37213400519</v>
      </c>
      <c r="AI136" s="1">
        <f>+AH136+Cálculos!AT1372-Cálculos!AT1390</f>
        <v>539022.37213400519</v>
      </c>
      <c r="AJ136" s="1">
        <f>+AI136+Cálculos!AU1372-Cálculos!AU1390</f>
        <v>539022.37213400519</v>
      </c>
      <c r="AK136" s="1">
        <f>+AJ136+Cálculos!AV1372-Cálculos!AV1390</f>
        <v>539022.37213400519</v>
      </c>
      <c r="AL136" s="1">
        <f>+AK136+Cálculos!AW1372-Cálculos!AW1390</f>
        <v>539022.37213400519</v>
      </c>
      <c r="AM136" s="1">
        <f>+AL136+Cálculos!AX1372-Cálculos!AX1390</f>
        <v>539022.37213400519</v>
      </c>
      <c r="AN136" s="1">
        <f>+AM136+Cálculos!AY1372-Cálculos!AY1390</f>
        <v>564895.44599643745</v>
      </c>
      <c r="AO136" s="1">
        <f>+AN136+Cálculos!AZ1372-Cálculos!AZ1390</f>
        <v>564895.44599643745</v>
      </c>
      <c r="AP136" s="1">
        <f>+AO136+Cálculos!BA1372-Cálculos!BA1390</f>
        <v>564895.44599643745</v>
      </c>
      <c r="AQ136" s="1">
        <f>+AP136+Cálculos!BB1372-Cálculos!BB1390</f>
        <v>564895.44599643745</v>
      </c>
      <c r="AR136" s="1">
        <f>+AQ136+Cálculos!BC1372-Cálculos!BC1390</f>
        <v>564895.44599643745</v>
      </c>
      <c r="AS136" s="1">
        <f>+AR136+Cálculos!BD1372-Cálculos!BD1390</f>
        <v>564895.44599643745</v>
      </c>
      <c r="AT136" s="1">
        <f>+AS136+Cálculos!BE1372-Cálculos!BE1390</f>
        <v>564895.44599643745</v>
      </c>
      <c r="AU136" s="1">
        <f>+AT136+Cálculos!BF1372-Cálculos!BF1390</f>
        <v>564895.44599643745</v>
      </c>
      <c r="AV136" s="1">
        <f>+AU136+Cálculos!BG1372-Cálculos!BG1390</f>
        <v>564895.44599643745</v>
      </c>
      <c r="AW136" s="1">
        <f>+AV136+Cálculos!BH1372-Cálculos!BH1390</f>
        <v>564895.44599643745</v>
      </c>
      <c r="AX136" s="1">
        <f>+AW136+Cálculos!BI1372-Cálculos!BI1390</f>
        <v>564895.44599643745</v>
      </c>
      <c r="AY136" s="1">
        <f>+AX136+Cálculos!BJ1372-Cálculos!BJ1390</f>
        <v>564895.44599643745</v>
      </c>
      <c r="AZ136" s="1">
        <f>+AY136+Cálculos!BK1372-Cálculos!BK1390</f>
        <v>609575.98579644132</v>
      </c>
      <c r="BA136" s="1">
        <f>+AZ136+Cálculos!BL1372-Cálculos!BL1390</f>
        <v>609575.98579644132</v>
      </c>
      <c r="BB136" s="1">
        <f>+BA136+Cálculos!BM1372-Cálculos!BM1390</f>
        <v>609575.98579644132</v>
      </c>
      <c r="BC136" s="1">
        <f>+BB136+Cálculos!BN1372-Cálculos!BN1390</f>
        <v>609575.98579644132</v>
      </c>
      <c r="BD136" s="1">
        <f>+BC136+Cálculos!BO1372-Cálculos!BO1390</f>
        <v>609575.98579644132</v>
      </c>
      <c r="BE136" s="1">
        <f>+BD136+Cálculos!BP1372-Cálculos!BP1390</f>
        <v>609575.98579644132</v>
      </c>
      <c r="BF136" s="1">
        <f>+BE136+Cálculos!BQ1372-Cálculos!BQ1390</f>
        <v>609575.98579644132</v>
      </c>
      <c r="BG136" s="1">
        <f>+BF136+Cálculos!BR1372-Cálculos!BR1390</f>
        <v>609575.98579644132</v>
      </c>
      <c r="BH136" s="1">
        <f>+BG136+Cálculos!BS1372-Cálculos!BS1390</f>
        <v>609575.98579644132</v>
      </c>
      <c r="BI136" s="1">
        <f>+BH136+Cálculos!BT1372-Cálculos!BT1390</f>
        <v>609575.98579644132</v>
      </c>
      <c r="BJ136" s="1">
        <f>+BI136+Cálculos!BU1372-Cálculos!BU1390</f>
        <v>609575.98579644132</v>
      </c>
      <c r="BK136" s="1">
        <f>+BJ136+Cálculos!BV1372-Cálculos!BV1390</f>
        <v>609575.98579644132</v>
      </c>
      <c r="BL136" s="990">
        <f t="shared" si="45"/>
        <v>32153488.548928004</v>
      </c>
    </row>
    <row r="137" spans="1:64" ht="15.6" x14ac:dyDescent="0.3">
      <c r="A137" s="810" t="s">
        <v>823</v>
      </c>
      <c r="C137" s="721">
        <f>+C138+C139</f>
        <v>0</v>
      </c>
      <c r="D137" s="1">
        <f>+D138+D139</f>
        <v>0</v>
      </c>
      <c r="E137" s="1">
        <f t="shared" ref="E137:BK137" si="64">+E138+E139</f>
        <v>0</v>
      </c>
      <c r="F137" s="1">
        <f t="shared" si="64"/>
        <v>0</v>
      </c>
      <c r="G137" s="1">
        <f t="shared" si="64"/>
        <v>0</v>
      </c>
      <c r="H137" s="1">
        <f t="shared" si="64"/>
        <v>0</v>
      </c>
      <c r="I137" s="1">
        <f t="shared" si="64"/>
        <v>3794867.6109910719</v>
      </c>
      <c r="J137" s="1">
        <f t="shared" si="64"/>
        <v>1626371.8332818875</v>
      </c>
      <c r="K137" s="1">
        <f t="shared" si="64"/>
        <v>-5.8207660913467407E-11</v>
      </c>
      <c r="L137" s="1">
        <f t="shared" si="64"/>
        <v>-5.8207660913467407E-11</v>
      </c>
      <c r="M137" s="1">
        <f t="shared" si="64"/>
        <v>-5.8207660913467407E-11</v>
      </c>
      <c r="N137" s="1">
        <f t="shared" si="64"/>
        <v>-5.8207660913467407E-11</v>
      </c>
      <c r="O137" s="1">
        <f t="shared" si="64"/>
        <v>22769205.665946428</v>
      </c>
      <c r="P137" s="1">
        <f t="shared" si="64"/>
        <v>9758230.9996913262</v>
      </c>
      <c r="Q137" s="1">
        <f t="shared" si="64"/>
        <v>-1.1641532182693481E-10</v>
      </c>
      <c r="R137" s="1">
        <f t="shared" si="64"/>
        <v>-1.1641532182693481E-10</v>
      </c>
      <c r="S137" s="1">
        <f t="shared" si="64"/>
        <v>-1.1641532182693481E-10</v>
      </c>
      <c r="T137" s="1">
        <f t="shared" si="64"/>
        <v>-1.1641532182693481E-10</v>
      </c>
      <c r="U137" s="1">
        <f t="shared" si="64"/>
        <v>4691596.0882519996</v>
      </c>
      <c r="V137" s="1">
        <f t="shared" si="64"/>
        <v>1876638.4353007998</v>
      </c>
      <c r="W137" s="1">
        <f t="shared" si="64"/>
        <v>-1.1641532182693481E-10</v>
      </c>
      <c r="X137" s="1">
        <f t="shared" si="64"/>
        <v>-1.1641532182693481E-10</v>
      </c>
      <c r="Y137" s="1">
        <f t="shared" si="64"/>
        <v>-1.1641532182693481E-10</v>
      </c>
      <c r="Z137" s="1">
        <f t="shared" si="64"/>
        <v>-1.1641532182693481E-10</v>
      </c>
      <c r="AA137" s="1">
        <f t="shared" si="64"/>
        <v>37878101.875476591</v>
      </c>
      <c r="AB137" s="1">
        <f t="shared" si="64"/>
        <v>15151240.750190638</v>
      </c>
      <c r="AC137" s="1">
        <f t="shared" si="64"/>
        <v>0</v>
      </c>
      <c r="AD137" s="1">
        <f t="shared" si="64"/>
        <v>0</v>
      </c>
      <c r="AE137" s="1">
        <f t="shared" si="64"/>
        <v>0</v>
      </c>
      <c r="AF137" s="1">
        <f t="shared" si="64"/>
        <v>0</v>
      </c>
      <c r="AG137" s="1">
        <f t="shared" si="64"/>
        <v>4158834.4458376332</v>
      </c>
      <c r="AH137" s="1">
        <f t="shared" si="64"/>
        <v>2772556.2972250883</v>
      </c>
      <c r="AI137" s="1">
        <f t="shared" si="64"/>
        <v>-2.9103830456733704E-11</v>
      </c>
      <c r="AJ137" s="1">
        <f t="shared" si="64"/>
        <v>-2.9103830456733704E-11</v>
      </c>
      <c r="AK137" s="1">
        <f t="shared" si="64"/>
        <v>-2.9103830456733704E-11</v>
      </c>
      <c r="AL137" s="1">
        <f t="shared" si="64"/>
        <v>-2.9103830456733704E-11</v>
      </c>
      <c r="AM137" s="1">
        <f t="shared" si="64"/>
        <v>49906013.350051604</v>
      </c>
      <c r="AN137" s="1">
        <f t="shared" si="64"/>
        <v>33270675.566701069</v>
      </c>
      <c r="AO137" s="1">
        <f t="shared" si="64"/>
        <v>-4.6566128730773926E-10</v>
      </c>
      <c r="AP137" s="1">
        <f t="shared" si="64"/>
        <v>-4.6566128730773926E-10</v>
      </c>
      <c r="AQ137" s="1">
        <f t="shared" si="64"/>
        <v>-4.6566128730773926E-10</v>
      </c>
      <c r="AR137" s="1">
        <f t="shared" si="64"/>
        <v>-4.6566128730773926E-10</v>
      </c>
      <c r="AS137" s="1">
        <f t="shared" si="64"/>
        <v>-4.6566128730773926E-10</v>
      </c>
      <c r="AT137" s="1">
        <f t="shared" si="64"/>
        <v>-4.6566128730773926E-10</v>
      </c>
      <c r="AU137" s="1">
        <f t="shared" si="64"/>
        <v>-4.6566128730773926E-10</v>
      </c>
      <c r="AV137" s="1">
        <f t="shared" si="64"/>
        <v>-4.6566128730773926E-10</v>
      </c>
      <c r="AW137" s="1">
        <f t="shared" si="64"/>
        <v>-4.6566128730773926E-10</v>
      </c>
      <c r="AX137" s="1">
        <f t="shared" si="64"/>
        <v>-4.6566128730773926E-10</v>
      </c>
      <c r="AY137" s="1">
        <f t="shared" si="64"/>
        <v>0</v>
      </c>
      <c r="AZ137" s="1">
        <f t="shared" si="64"/>
        <v>0</v>
      </c>
      <c r="BA137" s="1">
        <f t="shared" si="64"/>
        <v>0</v>
      </c>
      <c r="BB137" s="1">
        <f t="shared" si="64"/>
        <v>0</v>
      </c>
      <c r="BC137" s="1">
        <f t="shared" si="64"/>
        <v>0</v>
      </c>
      <c r="BD137" s="1">
        <f t="shared" si="64"/>
        <v>0</v>
      </c>
      <c r="BE137" s="1">
        <f t="shared" si="64"/>
        <v>0</v>
      </c>
      <c r="BF137" s="1">
        <f t="shared" si="64"/>
        <v>0</v>
      </c>
      <c r="BG137" s="1">
        <f t="shared" si="64"/>
        <v>0</v>
      </c>
      <c r="BH137" s="1">
        <f t="shared" si="64"/>
        <v>0</v>
      </c>
      <c r="BI137" s="1">
        <f t="shared" si="64"/>
        <v>0</v>
      </c>
      <c r="BJ137" s="1">
        <f t="shared" si="64"/>
        <v>0</v>
      </c>
      <c r="BK137" s="1">
        <f t="shared" si="64"/>
        <v>18751059.565106768</v>
      </c>
      <c r="BL137" s="990">
        <f t="shared" si="45"/>
        <v>206405392.48405293</v>
      </c>
    </row>
    <row r="138" spans="1:64" ht="15.6" x14ac:dyDescent="0.3">
      <c r="A138" s="828" t="s">
        <v>1039</v>
      </c>
      <c r="C138" s="721"/>
      <c r="D138" s="1">
        <f>+C138+Cálculos!O1341-Cálculos!O1347</f>
        <v>0</v>
      </c>
      <c r="E138" s="1">
        <f>+D138+Cálculos!P1341-Cálculos!P1347</f>
        <v>0</v>
      </c>
      <c r="F138" s="1">
        <f>+E138+Cálculos!Q1341-Cálculos!Q1347</f>
        <v>0</v>
      </c>
      <c r="G138" s="1">
        <f>+F138+Cálculos!R1341-Cálculos!R1347</f>
        <v>0</v>
      </c>
      <c r="H138" s="1">
        <f>+G138+Cálculos!S1341-Cálculos!S1347</f>
        <v>0</v>
      </c>
      <c r="I138" s="1">
        <f>+H138+Cálculos!T1341-Cálculos!T1347</f>
        <v>3456878.8720311997</v>
      </c>
      <c r="J138" s="1">
        <f>+I138+Cálculos!U1341-Cálculos!U1347</f>
        <v>1481519.5165847996</v>
      </c>
      <c r="K138" s="1">
        <f>+J138+Cálculos!V1341-Cálculos!V1347</f>
        <v>0</v>
      </c>
      <c r="L138" s="1">
        <f>+K138+Cálculos!W1341-Cálculos!W1347</f>
        <v>0</v>
      </c>
      <c r="M138" s="1">
        <f>+L138+Cálculos!X1341-Cálculos!X1347</f>
        <v>0</v>
      </c>
      <c r="N138" s="1">
        <f>+M138+Cálculos!Y1341-Cálculos!Y1347</f>
        <v>0</v>
      </c>
      <c r="O138" s="1">
        <f>+N138+Cálculos!Z1341-Cálculos!Z1347</f>
        <v>20741273.232187197</v>
      </c>
      <c r="P138" s="1">
        <f>+O138+Cálculos!AA1341-Cálculos!AA1347</f>
        <v>8889117.0995087977</v>
      </c>
      <c r="Q138" s="1">
        <f>+P138+Cálculos!AB1341-Cálculos!AB1347</f>
        <v>0</v>
      </c>
      <c r="R138" s="1">
        <f>+Q138+Cálculos!AC1341-Cálculos!AC1347</f>
        <v>0</v>
      </c>
      <c r="S138" s="1">
        <f>+R138+Cálculos!AD1341-Cálculos!AD1347</f>
        <v>0</v>
      </c>
      <c r="T138" s="1">
        <f>+S138+Cálculos!AE1341-Cálculos!AE1347</f>
        <v>0</v>
      </c>
      <c r="U138" s="1">
        <f>+T138+Cálculos!AF1341-Cálculos!AF1347</f>
        <v>4321856.0991949625</v>
      </c>
      <c r="V138" s="1">
        <f>+U138+Cálculos!AG1341-Cálculos!AG1347</f>
        <v>1728742.4396779849</v>
      </c>
      <c r="W138" s="1">
        <f>+V138+Cálculos!AH1341-Cálculos!AH1347</f>
        <v>0</v>
      </c>
      <c r="X138" s="1">
        <f>+W138+Cálculos!AI1341-Cálculos!AI1347</f>
        <v>0</v>
      </c>
      <c r="Y138" s="1">
        <f>+X138+Cálculos!AJ1341-Cálculos!AJ1347</f>
        <v>0</v>
      </c>
      <c r="Z138" s="1">
        <f>+Y138+Cálculos!AK1341-Cálculos!AK1347</f>
        <v>0</v>
      </c>
      <c r="AA138" s="1">
        <f>+Z138+Cálculos!AL1341-Cálculos!AL1347</f>
        <v>34892966.601788081</v>
      </c>
      <c r="AB138" s="1">
        <f>+AA138+Cálculos!AM1341-Cálculos!AM1347</f>
        <v>13957186.640715234</v>
      </c>
      <c r="AC138" s="1">
        <f>+AB138+Cálculos!AN1341-Cálculos!AN1347</f>
        <v>0</v>
      </c>
      <c r="AD138" s="1">
        <f>+AC138+Cálculos!AO1341-Cálculos!AO1347</f>
        <v>0</v>
      </c>
      <c r="AE138" s="1">
        <f>+AD138+Cálculos!AP1341-Cálculos!AP1347</f>
        <v>0</v>
      </c>
      <c r="AF138" s="1">
        <f>+AE138+Cálculos!AQ1341-Cálculos!AQ1347</f>
        <v>0</v>
      </c>
      <c r="AG138" s="1">
        <f>+AF138+Cálculos!AR1341-Cálculos!AR1347</f>
        <v>3849655.6133641973</v>
      </c>
      <c r="AH138" s="1">
        <f>+AG138+Cálculos!AS1341-Cálculos!AS1347</f>
        <v>2566437.0755761312</v>
      </c>
      <c r="AI138" s="1">
        <f>+AH138+Cálculos!AT1341-Cálculos!AT1347</f>
        <v>0</v>
      </c>
      <c r="AJ138" s="1">
        <f>+AI138+Cálculos!AU1341-Cálculos!AU1347</f>
        <v>0</v>
      </c>
      <c r="AK138" s="1">
        <f>+AJ138+Cálculos!AV1341-Cálculos!AV1347</f>
        <v>0</v>
      </c>
      <c r="AL138" s="1">
        <f>+AK138+Cálculos!AW1341-Cálculos!AW1347</f>
        <v>0</v>
      </c>
      <c r="AM138" s="1">
        <f>+AL138+Cálculos!AX1341-Cálculos!AX1347</f>
        <v>46195867.360370375</v>
      </c>
      <c r="AN138" s="1">
        <f>+AM138+Cálculos!AY1341-Cálculos!AY1347</f>
        <v>30797244.906913582</v>
      </c>
      <c r="AO138" s="1">
        <f>+AN138+Cálculos!AZ1341-Cálculos!AZ1347</f>
        <v>0</v>
      </c>
      <c r="AP138" s="1">
        <f>+AO138+Cálculos!BA1341-Cálculos!BA1347</f>
        <v>0</v>
      </c>
      <c r="AQ138" s="1">
        <f>+AP138+Cálculos!BB1341-Cálculos!BB1347</f>
        <v>0</v>
      </c>
      <c r="AR138" s="1">
        <f>+AQ138+Cálculos!BC1341-Cálculos!BC1347</f>
        <v>0</v>
      </c>
      <c r="AS138" s="1">
        <f>+AR138+Cálculos!BD1341-Cálculos!BD1347</f>
        <v>0</v>
      </c>
      <c r="AT138" s="1">
        <f>+AS138+Cálculos!BE1341-Cálculos!BE1347</f>
        <v>0</v>
      </c>
      <c r="AU138" s="1">
        <f>+AT138+Cálculos!BF1341-Cálculos!BF1347</f>
        <v>0</v>
      </c>
      <c r="AV138" s="1">
        <f>+AU138+Cálculos!BG1341-Cálculos!BG1347</f>
        <v>0</v>
      </c>
      <c r="AW138" s="1">
        <f>+AV138+Cálculos!BH1341-Cálculos!BH1347</f>
        <v>0</v>
      </c>
      <c r="AX138" s="1">
        <f>+AW138+Cálculos!BI1341-Cálculos!BI1347</f>
        <v>0</v>
      </c>
      <c r="AY138" s="1">
        <f>+AX138+Cálculos!BJ1341-Cálculos!BJ1347</f>
        <v>0</v>
      </c>
      <c r="AZ138" s="1">
        <f>+AY138+Cálculos!BK1341-Cálculos!BK1347</f>
        <v>0</v>
      </c>
      <c r="BA138" s="1">
        <f>+AZ138+Cálculos!BL1341-Cálculos!BL1347</f>
        <v>0</v>
      </c>
      <c r="BB138" s="1">
        <f>+BA138+Cálculos!BM1341-Cálculos!BM1347</f>
        <v>0</v>
      </c>
      <c r="BC138" s="1">
        <f>+BB138+Cálculos!BN1341-Cálculos!BN1347</f>
        <v>0</v>
      </c>
      <c r="BD138" s="1">
        <f>+BC138+Cálculos!BO1341-Cálculos!BO1347</f>
        <v>0</v>
      </c>
      <c r="BE138" s="1">
        <f>+BD138+Cálculos!BP1341-Cálculos!BP1347</f>
        <v>0</v>
      </c>
      <c r="BF138" s="1">
        <f>+BE138+Cálculos!BQ1341-Cálculos!BQ1347</f>
        <v>0</v>
      </c>
      <c r="BG138" s="1">
        <f>+BF138+Cálculos!BR1341-Cálculos!BR1347</f>
        <v>0</v>
      </c>
      <c r="BH138" s="1">
        <f>+BG138+Cálculos!BS1341-Cálculos!BS1347</f>
        <v>0</v>
      </c>
      <c r="BI138" s="1">
        <f>+BH138+Cálculos!BT1341-Cálculos!BT1347</f>
        <v>0</v>
      </c>
      <c r="BJ138" s="1">
        <f>+BI138+Cálculos!BU1341-Cálculos!BU1347</f>
        <v>0</v>
      </c>
      <c r="BK138" s="1">
        <f>+BJ138+Cálculos!BV1341-Cálculos!BV1347</f>
        <v>17371092.942749355</v>
      </c>
      <c r="BL138" s="990">
        <f t="shared" si="45"/>
        <v>190249838.40066189</v>
      </c>
    </row>
    <row r="139" spans="1:64" ht="15.6" x14ac:dyDescent="0.3">
      <c r="A139" s="827" t="s">
        <v>824</v>
      </c>
      <c r="C139" s="721"/>
      <c r="D139" s="1">
        <f>+C139+Cálculos!O1057-Cálculos!O1058-Cálculos!O1067+Cálculos!O1314-Cálculos!O1315-Cálculos!O1324</f>
        <v>0</v>
      </c>
      <c r="E139" s="1">
        <f>+D139+Cálculos!P1057-Cálculos!P1058-Cálculos!P1067+Cálculos!P1314-Cálculos!P1315-Cálculos!P1324</f>
        <v>0</v>
      </c>
      <c r="F139" s="1">
        <f>+E139+Cálculos!Q1057-Cálculos!Q1058-Cálculos!Q1067+Cálculos!Q1314-Cálculos!Q1315-Cálculos!Q1324</f>
        <v>0</v>
      </c>
      <c r="G139" s="1">
        <f>+F139+Cálculos!R1057-Cálculos!R1058-Cálculos!R1067+Cálculos!R1314-Cálculos!R1315-Cálculos!R1324</f>
        <v>0</v>
      </c>
      <c r="H139" s="1">
        <f>+G139+Cálculos!S1057-Cálculos!S1058-Cálculos!S1067+Cálculos!S1314-Cálculos!S1315-Cálculos!S1324</f>
        <v>0</v>
      </c>
      <c r="I139" s="1">
        <f>+H139+Cálculos!T1057-Cálculos!T1058-Cálculos!T1067+Cálculos!T1314-Cálculos!T1315-Cálculos!T1324</f>
        <v>337988.73895987193</v>
      </c>
      <c r="J139" s="1">
        <f>+I139+Cálculos!U1057-Cálculos!U1058-Cálculos!U1067+Cálculos!U1314-Cálculos!U1315-Cálculos!U1324</f>
        <v>144852.31669708792</v>
      </c>
      <c r="K139" s="1">
        <f>+J139+Cálculos!V1057-Cálculos!V1058-Cálculos!V1067+Cálculos!V1314-Cálculos!V1315-Cálculos!V1324</f>
        <v>-5.8207660913467407E-11</v>
      </c>
      <c r="L139" s="1">
        <f>+K139+Cálculos!W1057-Cálculos!W1058-Cálculos!W1067+Cálculos!W1314-Cálculos!W1315-Cálculos!W1324</f>
        <v>-5.8207660913467407E-11</v>
      </c>
      <c r="M139" s="1">
        <f>+L139+Cálculos!X1057-Cálculos!X1058-Cálculos!X1067+Cálculos!X1314-Cálculos!X1315-Cálculos!X1324</f>
        <v>-5.8207660913467407E-11</v>
      </c>
      <c r="N139" s="1">
        <f>+M139+Cálculos!Y1057-Cálculos!Y1058-Cálculos!Y1067+Cálculos!Y1314-Cálculos!Y1315-Cálculos!Y1324</f>
        <v>-5.8207660913467407E-11</v>
      </c>
      <c r="O139" s="1">
        <f>+N139+Cálculos!Z1057-Cálculos!Z1058-Cálculos!Z1067+Cálculos!Z1314-Cálculos!Z1315-Cálculos!Z1324</f>
        <v>2027932.4337592316</v>
      </c>
      <c r="P139" s="1">
        <f>+O139+Cálculos!AA1057-Cálculos!AA1058-Cálculos!AA1067+Cálculos!AA1314-Cálculos!AA1315-Cálculos!AA1324</f>
        <v>869113.90018252772</v>
      </c>
      <c r="Q139" s="1">
        <f>+P139+Cálculos!AB1057-Cálculos!AB1058-Cálculos!AB1067+Cálculos!AB1314-Cálculos!AB1315-Cálculos!AB1324</f>
        <v>-1.1641532182693481E-10</v>
      </c>
      <c r="R139" s="1">
        <f>+Q139+Cálculos!AC1057-Cálculos!AC1058-Cálculos!AC1067+Cálculos!AC1314-Cálculos!AC1315-Cálculos!AC1324</f>
        <v>-1.1641532182693481E-10</v>
      </c>
      <c r="S139" s="1">
        <f>+R139+Cálculos!AD1057-Cálculos!AD1058-Cálculos!AD1067+Cálculos!AD1314-Cálculos!AD1315-Cálculos!AD1324</f>
        <v>-1.1641532182693481E-10</v>
      </c>
      <c r="T139" s="1">
        <f>+S139+Cálculos!AE1057-Cálculos!AE1058-Cálculos!AE1067+Cálculos!AE1314-Cálculos!AE1315-Cálculos!AE1324</f>
        <v>-1.1641532182693481E-10</v>
      </c>
      <c r="U139" s="1">
        <f>+T139+Cálculos!AF1057-Cálculos!AF1058-Cálculos!AF1067+Cálculos!AF1314-Cálculos!AF1315-Cálculos!AF1324</f>
        <v>369739.9890570374</v>
      </c>
      <c r="V139" s="1">
        <f>+U139+Cálculos!AG1057-Cálculos!AG1058-Cálculos!AG1067+Cálculos!AG1314-Cálculos!AG1315-Cálculos!AG1324</f>
        <v>147895.99562281489</v>
      </c>
      <c r="W139" s="1">
        <f>+V139+Cálculos!AH1057-Cálculos!AH1058-Cálculos!AH1067+Cálculos!AH1314-Cálculos!AH1315-Cálculos!AH1324</f>
        <v>-1.1641532182693481E-10</v>
      </c>
      <c r="X139" s="1">
        <f>+W139+Cálculos!AI1057-Cálculos!AI1058-Cálculos!AI1067+Cálculos!AI1314-Cálculos!AI1315-Cálculos!AI1324</f>
        <v>-1.1641532182693481E-10</v>
      </c>
      <c r="Y139" s="1">
        <f>+X139+Cálculos!AJ1057-Cálculos!AJ1058-Cálculos!AJ1067+Cálculos!AJ1314-Cálculos!AJ1315-Cálculos!AJ1324</f>
        <v>-1.1641532182693481E-10</v>
      </c>
      <c r="Z139" s="1">
        <f>+Y139+Cálculos!AK1057-Cálculos!AK1058-Cálculos!AK1067+Cálculos!AK1314-Cálculos!AK1315-Cálculos!AK1324</f>
        <v>-1.1641532182693481E-10</v>
      </c>
      <c r="AA139" s="1">
        <f>+Z139+Cálculos!AL1057-Cálculos!AL1058-Cálculos!AL1067+Cálculos!AL1314-Cálculos!AL1315-Cálculos!AL1324</f>
        <v>2985135.2736885077</v>
      </c>
      <c r="AB139" s="1">
        <f>+AA139+Cálculos!AM1057-Cálculos!AM1058-Cálculos!AM1067+Cálculos!AM1314-Cálculos!AM1315-Cálculos!AM1324</f>
        <v>1194054.1094754031</v>
      </c>
      <c r="AC139" s="1">
        <f>+AB139+Cálculos!AN1057-Cálculos!AN1058-Cálculos!AN1067+Cálculos!AN1314-Cálculos!AN1315-Cálculos!AN1324</f>
        <v>0</v>
      </c>
      <c r="AD139" s="1">
        <f>+AC139+Cálculos!AO1057-Cálculos!AO1058-Cálculos!AO1067+Cálculos!AO1314-Cálculos!AO1315-Cálculos!AO1324</f>
        <v>0</v>
      </c>
      <c r="AE139" s="1">
        <f>+AD139+Cálculos!AP1057-Cálculos!AP1058-Cálculos!AP1067+Cálculos!AP1314-Cálculos!AP1315-Cálculos!AP1324</f>
        <v>0</v>
      </c>
      <c r="AF139" s="1">
        <f>+AE139+Cálculos!AQ1057-Cálculos!AQ1058-Cálculos!AQ1067+Cálculos!AQ1314-Cálculos!AQ1315-Cálculos!AQ1324</f>
        <v>0</v>
      </c>
      <c r="AG139" s="1">
        <f>+AF139+Cálculos!AR1057-Cálculos!AR1058-Cálculos!AR1067+Cálculos!AR1314-Cálculos!AR1315-Cálculos!AR1324</f>
        <v>309178.83247343573</v>
      </c>
      <c r="AH139" s="1">
        <f>+AG139+Cálculos!AS1057-Cálculos!AS1058-Cálculos!AS1067+Cálculos!AS1314-Cálculos!AS1315-Cálculos!AS1324</f>
        <v>206119.22164895714</v>
      </c>
      <c r="AI139" s="1">
        <f>+AH139+Cálculos!AT1057-Cálculos!AT1058-Cálculos!AT1067+Cálculos!AT1314-Cálculos!AT1315-Cálculos!AT1324</f>
        <v>-2.9103830456733704E-11</v>
      </c>
      <c r="AJ139" s="1">
        <f>+AI139+Cálculos!AU1057-Cálculos!AU1058-Cálculos!AU1067+Cálculos!AU1314-Cálculos!AU1315-Cálculos!AU1324</f>
        <v>-2.9103830456733704E-11</v>
      </c>
      <c r="AK139" s="1">
        <f>+AJ139+Cálculos!AV1057-Cálculos!AV1058-Cálculos!AV1067+Cálculos!AV1314-Cálculos!AV1315-Cálculos!AV1324</f>
        <v>-2.9103830456733704E-11</v>
      </c>
      <c r="AL139" s="1">
        <f>+AK139+Cálculos!AW1057-Cálculos!AW1058-Cálculos!AW1067+Cálculos!AW1314-Cálculos!AW1315-Cálculos!AW1324</f>
        <v>-2.9103830456733704E-11</v>
      </c>
      <c r="AM139" s="1">
        <f>+AL139+Cálculos!AX1057-Cálculos!AX1058-Cálculos!AX1067+Cálculos!AX1314-Cálculos!AX1315-Cálculos!AX1324</f>
        <v>3710145.9896812285</v>
      </c>
      <c r="AN139" s="1">
        <f>+AM139+Cálculos!AY1057-Cálculos!AY1058-Cálculos!AY1067+Cálculos!AY1314-Cálculos!AY1315-Cálculos!AY1324</f>
        <v>2473430.6597874854</v>
      </c>
      <c r="AO139" s="1">
        <f>+AN139+Cálculos!AZ1057-Cálculos!AZ1058-Cálculos!AZ1067+Cálculos!AZ1314-Cálculos!AZ1315-Cálculos!AZ1324</f>
        <v>-4.6566128730773926E-10</v>
      </c>
      <c r="AP139" s="1">
        <f>+AO139+Cálculos!BA1057-Cálculos!BA1058-Cálculos!BA1067+Cálculos!BA1314-Cálculos!BA1315-Cálculos!BA1324</f>
        <v>-4.6566128730773926E-10</v>
      </c>
      <c r="AQ139" s="1">
        <f>+AP139+Cálculos!BB1057-Cálculos!BB1058-Cálculos!BB1067+Cálculos!BB1314-Cálculos!BB1315-Cálculos!BB1324</f>
        <v>-4.6566128730773926E-10</v>
      </c>
      <c r="AR139" s="1">
        <f>+AQ139+Cálculos!BC1057-Cálculos!BC1058-Cálculos!BC1067+Cálculos!BC1314-Cálculos!BC1315-Cálculos!BC1324</f>
        <v>-4.6566128730773926E-10</v>
      </c>
      <c r="AS139" s="1">
        <f>+AR139+Cálculos!BD1057-Cálculos!BD1058-Cálculos!BD1067+Cálculos!BD1314-Cálculos!BD1315-Cálculos!BD1324</f>
        <v>-4.6566128730773926E-10</v>
      </c>
      <c r="AT139" s="1">
        <f>+AS139+Cálculos!BE1057-Cálculos!BE1058-Cálculos!BE1067+Cálculos!BE1314-Cálculos!BE1315-Cálculos!BE1324</f>
        <v>-4.6566128730773926E-10</v>
      </c>
      <c r="AU139" s="1">
        <f>+AT139+Cálculos!BF1057-Cálculos!BF1058-Cálculos!BF1067+Cálculos!BF1314-Cálculos!BF1315-Cálculos!BF1324</f>
        <v>-4.6566128730773926E-10</v>
      </c>
      <c r="AV139" s="1">
        <f>+AU139+Cálculos!BG1057-Cálculos!BG1058-Cálculos!BG1067+Cálculos!BG1314-Cálculos!BG1315-Cálculos!BG1324</f>
        <v>-4.6566128730773926E-10</v>
      </c>
      <c r="AW139" s="1">
        <f>+AV139+Cálculos!BH1057-Cálculos!BH1058-Cálculos!BH1067+Cálculos!BH1314-Cálculos!BH1315-Cálculos!BH1324</f>
        <v>-4.6566128730773926E-10</v>
      </c>
      <c r="AX139" s="1">
        <f>+AW139+Cálculos!BI1057-Cálculos!BI1058-Cálculos!BI1067+Cálculos!BI1314-Cálculos!BI1315-Cálculos!BI1324</f>
        <v>-4.6566128730773926E-10</v>
      </c>
      <c r="AY139" s="1">
        <f>+AX139+Cálculos!BJ1057-Cálculos!BJ1058-Cálculos!BJ1067+Cálculos!BJ1314-Cálculos!BJ1315-Cálculos!BJ1324</f>
        <v>0</v>
      </c>
      <c r="AZ139" s="1">
        <f>+AY139+Cálculos!BK1057-Cálculos!BK1058-Cálculos!BK1067+Cálculos!BK1314-Cálculos!BK1315-Cálculos!BK1324</f>
        <v>0</v>
      </c>
      <c r="BA139" s="1">
        <f>+AZ139+Cálculos!BL1057-Cálculos!BL1058-Cálculos!BL1067+Cálculos!BL1314-Cálculos!BL1315-Cálculos!BL1324</f>
        <v>0</v>
      </c>
      <c r="BB139" s="1">
        <f>+BA139+Cálculos!BM1057-Cálculos!BM1058-Cálculos!BM1067+Cálculos!BM1314-Cálculos!BM1315-Cálculos!BM1324</f>
        <v>0</v>
      </c>
      <c r="BC139" s="1">
        <f>+BB139+Cálculos!BN1057-Cálculos!BN1058-Cálculos!BN1067+Cálculos!BN1314-Cálculos!BN1315-Cálculos!BN1324</f>
        <v>0</v>
      </c>
      <c r="BD139" s="1">
        <f>+BC139+Cálculos!BO1057-Cálculos!BO1058-Cálculos!BO1067+Cálculos!BO1314-Cálculos!BO1315-Cálculos!BO1324</f>
        <v>0</v>
      </c>
      <c r="BE139" s="1">
        <f>+BD139+Cálculos!BP1057-Cálculos!BP1058-Cálculos!BP1067+Cálculos!BP1314-Cálculos!BP1315-Cálculos!BP1324</f>
        <v>0</v>
      </c>
      <c r="BF139" s="1">
        <f>+BE139+Cálculos!BQ1057-Cálculos!BQ1058-Cálculos!BQ1067+Cálculos!BQ1314-Cálculos!BQ1315-Cálculos!BQ1324</f>
        <v>0</v>
      </c>
      <c r="BG139" s="1">
        <f>+BF139+Cálculos!BR1057-Cálculos!BR1058-Cálculos!BR1067+Cálculos!BR1314-Cálculos!BR1315-Cálculos!BR1324</f>
        <v>0</v>
      </c>
      <c r="BH139" s="1">
        <f>+BG139+Cálculos!BS1057-Cálculos!BS1058-Cálculos!BS1067+Cálculos!BS1314-Cálculos!BS1315-Cálculos!BS1324</f>
        <v>0</v>
      </c>
      <c r="BI139" s="1">
        <f>+BH139+Cálculos!BT1057-Cálculos!BT1058-Cálculos!BT1067+Cálculos!BT1314-Cálculos!BT1315-Cálculos!BT1324</f>
        <v>0</v>
      </c>
      <c r="BJ139" s="1">
        <f>+BI139+Cálculos!BU1057-Cálculos!BU1058-Cálculos!BU1067+Cálculos!BU1314-Cálculos!BU1315-Cálculos!BU1324</f>
        <v>0</v>
      </c>
      <c r="BK139" s="1">
        <f>+BJ139+Cálculos!BV1057-Cálculos!BV1058-Cálculos!BV1067+Cálculos!BV1314-Cálculos!BV1315-Cálculos!BV1324</f>
        <v>1379966.6223574141</v>
      </c>
      <c r="BL139" s="990">
        <f t="shared" si="45"/>
        <v>16155554.083391003</v>
      </c>
    </row>
    <row r="140" spans="1:64" ht="16.2" thickBot="1" x14ac:dyDescent="0.35">
      <c r="A140" s="827"/>
      <c r="C140" s="72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990"/>
    </row>
    <row r="141" spans="1:64" ht="16.2" thickBot="1" x14ac:dyDescent="0.35">
      <c r="A141" s="840" t="s">
        <v>825</v>
      </c>
      <c r="C141" s="717"/>
      <c r="D141" s="993">
        <f>+C141+Cálculos!O246+Cálculos!O289-Cálculos!O1574</f>
        <v>15238784.791854028</v>
      </c>
      <c r="E141" s="993">
        <f>+D141+Cálculos!P246+Cálculos!P289-Cálculos!P1574</f>
        <v>15604607.981360968</v>
      </c>
      <c r="F141" s="993">
        <f>+E141+Cálculos!Q246+Cálculos!Q289-Cálculos!Q1574</f>
        <v>11918836.827540109</v>
      </c>
      <c r="G141" s="993">
        <f>+F141+Cálculos!R246+Cálculos!R289-Cálculos!R1574</f>
        <v>6563888.8995165378</v>
      </c>
      <c r="H141" s="993">
        <f>+G141+Cálculos!S246+Cálculos!S289-Cálculos!S1574</f>
        <v>17118397.257851198</v>
      </c>
      <c r="I141" s="993">
        <f>+H141+Cálculos!T246+Cálculos!T289-Cálculos!T1574</f>
        <v>36553805.934776247</v>
      </c>
      <c r="J141" s="993">
        <f>+I141+Cálculos!U246+Cálculos!U289-Cálculos!U1574</f>
        <v>18780773.211798497</v>
      </c>
      <c r="K141" s="993">
        <f>+J141+Cálculos!V246+Cálculos!V289-Cálculos!V1574</f>
        <v>9830203.7148488648</v>
      </c>
      <c r="L141" s="993">
        <f>+K141+Cálculos!W246+Cálculos!W289-Cálculos!W1574</f>
        <v>13716555.150809186</v>
      </c>
      <c r="M141" s="993">
        <f>+L141+Cálculos!X246+Cálculos!X289-Cálculos!X1574</f>
        <v>15896230.192326732</v>
      </c>
      <c r="N141" s="993">
        <f>+M141+Cálculos!Y246+Cálculos!Y289-Cálculos!Y1574</f>
        <v>17025571.910398051</v>
      </c>
      <c r="O141" s="993">
        <f>+N141+Cálculos!Z246+Cálculos!Z289-Cálculos!Z1574</f>
        <v>41006016.33030533</v>
      </c>
      <c r="P141" s="993">
        <f>+O141+Cálculos!AA246+Cálculos!AA289-Cálculos!AA1574</f>
        <v>29549789.410781644</v>
      </c>
      <c r="Q141" s="993">
        <f>+P141+Cálculos!AB246+Cálculos!AB289-Cálculos!AB1574</f>
        <v>25986078.00718369</v>
      </c>
      <c r="R141" s="993">
        <f>+Q141+Cálculos!AC246+Cálculos!AC289-Cálculos!AC1574</f>
        <v>29626274.259650283</v>
      </c>
      <c r="S141" s="993">
        <f>+R141+Cálculos!AD246+Cálculos!AD289-Cálculos!AD1574</f>
        <v>16463262.636320464</v>
      </c>
      <c r="T141" s="993">
        <f>+S141+Cálculos!AE246+Cálculos!AE289-Cálculos!AE1574</f>
        <v>30529114.277709283</v>
      </c>
      <c r="U141" s="993">
        <f>+T141+Cálculos!AF246+Cálculos!AF289-Cálculos!AF1574</f>
        <v>37498205.800449781</v>
      </c>
      <c r="V141" s="993">
        <f>+U141+Cálculos!AG246+Cálculos!AG289-Cálculos!AG1574</f>
        <v>39126312.028641909</v>
      </c>
      <c r="W141" s="993">
        <f>+V141+Cálculos!AH246+Cálculos!AH289-Cálculos!AH1574</f>
        <v>25958625.070575535</v>
      </c>
      <c r="X141" s="993">
        <f>+W141+Cálculos!AI246+Cálculos!AI289-Cálculos!AI1574</f>
        <v>26796537.638920091</v>
      </c>
      <c r="Y141" s="993">
        <f>+X141+Cálculos!AJ246+Cálculos!AJ289-Cálculos!AJ1574</f>
        <v>24667610.859199025</v>
      </c>
      <c r="Z141" s="993">
        <f>+Y141+Cálculos!AK246+Cálculos!AK289-Cálculos!AK1574</f>
        <v>46972263.345176771</v>
      </c>
      <c r="AA141" s="993">
        <f>+Z141+Cálculos!AL246+Cálculos!AL289-Cálculos!AL1574</f>
        <v>46448674.971263751</v>
      </c>
      <c r="AB141" s="993">
        <f>+AA141+Cálculos!AM246+Cálculos!AM289-Cálculos!AM1574</f>
        <v>38693173.7685863</v>
      </c>
      <c r="AC141" s="993">
        <f>+AB141+Cálculos!AN246+Cálculos!AN289-Cálculos!AN1574</f>
        <v>22924644.799797267</v>
      </c>
      <c r="AD141" s="993">
        <f>+AC141+Cálculos!AO246+Cálculos!AO289-Cálculos!AO1574</f>
        <v>24480279.186345436</v>
      </c>
      <c r="AE141" s="993">
        <f>+AD141+Cálculos!AP246+Cálculos!AP289-Cálculos!AP1574</f>
        <v>15709967.115546569</v>
      </c>
      <c r="AF141" s="993">
        <f>+AE141+Cálculos!AQ246+Cálculos!AQ289-Cálculos!AQ1574</f>
        <v>31700027.305214651</v>
      </c>
      <c r="AG141" s="993">
        <f>+AF141+Cálculos!AR246+Cálculos!AR289-Cálculos!AR1574</f>
        <v>42697631.167507023</v>
      </c>
      <c r="AH141" s="993">
        <f>+AG141+Cálculos!AS246+Cálculos!AS289-Cálculos!AS1574</f>
        <v>38866537.84666612</v>
      </c>
      <c r="AI141" s="993">
        <f>+AH141+Cálculos!AT246+Cálculos!AT289-Cálculos!AT1574</f>
        <v>22413971.787161089</v>
      </c>
      <c r="AJ141" s="993">
        <f>+AI141+Cálculos!AU246+Cálculos!AU289-Cálculos!AU1574</f>
        <v>27203450.44762611</v>
      </c>
      <c r="AK141" s="993">
        <f>+AJ141+Cálculos!AV246+Cálculos!AV289-Cálculos!AV1574</f>
        <v>23049630.921413973</v>
      </c>
      <c r="AL141" s="993">
        <f>+AK141+Cálculos!AW246+Cálculos!AW289-Cálculos!AW1574</f>
        <v>39435804.228525206</v>
      </c>
      <c r="AM141" s="993">
        <f>+AL141+Cálculos!AX246+Cálculos!AX289-Cálculos!AX1574</f>
        <v>50981359.67148748</v>
      </c>
      <c r="AN141" s="993">
        <f>+AM141+Cálculos!AY246+Cálculos!AY289-Cálculos!AY1574</f>
        <v>34013204.595584668</v>
      </c>
      <c r="AO141" s="993">
        <f>+AN141+Cálculos!AZ246+Cálculos!AZ289-Cálculos!AZ1574</f>
        <v>25925361.266022623</v>
      </c>
      <c r="AP141" s="993">
        <f>+AO141+Cálculos!BA246+Cálculos!BA289-Cálculos!BA1574</f>
        <v>28861679.993207365</v>
      </c>
      <c r="AQ141" s="993">
        <f>+AP141+Cálculos!BB246+Cálculos!BB289-Cálculos!BB1574</f>
        <v>18393008.130606547</v>
      </c>
      <c r="AR141" s="993">
        <f>+AQ141+Cálculos!BC246+Cálculos!BC289-Cálculos!BC1574</f>
        <v>32840966.125661831</v>
      </c>
      <c r="AS141" s="993">
        <f>+AR141+Cálculos!BD246+Cálculos!BD289-Cálculos!BD1574</f>
        <v>36369339.926372759</v>
      </c>
      <c r="AT141" s="993">
        <f>+AS141+Cálculos!BE246+Cálculos!BE289-Cálculos!BE1574</f>
        <v>27377065.797728375</v>
      </c>
      <c r="AU141" s="993">
        <f>+AT141+Cálculos!BF246+Cálculos!BF289-Cálculos!BF1574</f>
        <v>17313992.983045485</v>
      </c>
      <c r="AV141" s="993">
        <f>+AU141+Cálculos!BG246+Cálculos!BG289-Cálculos!BG1574</f>
        <v>15647643.482803855</v>
      </c>
      <c r="AW141" s="993">
        <f>+AV141+Cálculos!BH246+Cálculos!BH289-Cálculos!BH1574</f>
        <v>21321677.054300517</v>
      </c>
      <c r="AX141" s="993">
        <f>+AW141+Cálculos!BI246+Cálculos!BI289-Cálculos!BI1574</f>
        <v>34987478.68839936</v>
      </c>
      <c r="AY141" s="993">
        <f>+AX141+Cálculos!BJ246+Cálculos!BJ289-Cálculos!BJ1574</f>
        <v>46475980.627984107</v>
      </c>
      <c r="AZ141" s="993">
        <f>+AY141+Cálculos!BK246+Cálculos!BK289-Cálculos!BK1574</f>
        <v>24158442.257662594</v>
      </c>
      <c r="BA141" s="993">
        <f>+AZ141+Cálculos!BL246+Cálculos!BL289-Cálculos!BL1574</f>
        <v>25601137.035060689</v>
      </c>
      <c r="BB141" s="993">
        <f>+BA141+Cálculos!BM246+Cálculos!BM289-Cálculos!BM1574</f>
        <v>24244679.421030767</v>
      </c>
      <c r="BC141" s="993">
        <f>+BB141+Cálculos!BN246+Cálculos!BN289-Cálculos!BN1574</f>
        <v>15514415.656345002</v>
      </c>
      <c r="BD141" s="993">
        <f>+BC141+Cálculos!BO246+Cálculos!BO289-Cálculos!BO1574</f>
        <v>34908712.226767048</v>
      </c>
      <c r="BE141" s="993">
        <f>+BD141+Cálculos!BP246+Cálculos!BP289-Cálculos!BP1574</f>
        <v>32363542.058506072</v>
      </c>
      <c r="BF141" s="993">
        <f>+BE141+Cálculos!BQ246+Cálculos!BQ289-Cálculos!BQ1574</f>
        <v>35421971.170164064</v>
      </c>
      <c r="BG141" s="993">
        <f>+BF141+Cálculos!BR246+Cálculos!BR289-Cálculos!BR1574</f>
        <v>21974193.175800845</v>
      </c>
      <c r="BH141" s="993">
        <f>+BG141+Cálculos!BS246+Cálculos!BS289-Cálculos!BS1574</f>
        <v>32773632.134971075</v>
      </c>
      <c r="BI141" s="993">
        <f>+BH141+Cálculos!BT246+Cálculos!BT289-Cálculos!BT1574</f>
        <v>29863207.227031767</v>
      </c>
      <c r="BJ141" s="993">
        <f>+BI141+Cálculos!BU246+Cálculos!BU289-Cálculos!BU1574</f>
        <v>39661156.904951096</v>
      </c>
      <c r="BK141" s="993">
        <f>+BJ141+Cálculos!BV246+Cálculos!BV289-Cálculos!BV1574</f>
        <v>52329354.940069817</v>
      </c>
      <c r="BL141" s="1005">
        <f t="shared" si="45"/>
        <v>1685374741.6352134</v>
      </c>
    </row>
    <row r="142" spans="1:64" ht="16.2" thickBot="1" x14ac:dyDescent="0.35">
      <c r="A142" s="412"/>
      <c r="C142" s="72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990"/>
    </row>
    <row r="143" spans="1:64" ht="16.2" thickBot="1" x14ac:dyDescent="0.35">
      <c r="A143" s="840" t="s">
        <v>826</v>
      </c>
      <c r="C143" s="717"/>
      <c r="D143" s="993">
        <f>+C143+Cálculos!O1556-Cálculos!O1558</f>
        <v>0</v>
      </c>
      <c r="E143" s="993">
        <f>+D143+Cálculos!P1556-Cálculos!P1558</f>
        <v>0</v>
      </c>
      <c r="F143" s="993">
        <f>+E143+Cálculos!Q1556-Cálculos!Q1558</f>
        <v>0</v>
      </c>
      <c r="G143" s="993">
        <f>+F143+Cálculos!R1556-Cálculos!R1558</f>
        <v>0</v>
      </c>
      <c r="H143" s="993">
        <f>+G143+Cálculos!S1556-Cálculos!S1558</f>
        <v>0</v>
      </c>
      <c r="I143" s="993">
        <f>+H143+Cálculos!T1556-Cálculos!T1558</f>
        <v>0</v>
      </c>
      <c r="J143" s="993">
        <f>+I143+Cálculos!U1556-Cálculos!U1558</f>
        <v>0</v>
      </c>
      <c r="K143" s="993">
        <f>+J143+Cálculos!V1556-Cálculos!V1558</f>
        <v>0</v>
      </c>
      <c r="L143" s="993">
        <f>+K143+Cálculos!W1556-Cálculos!W1558</f>
        <v>0</v>
      </c>
      <c r="M143" s="993">
        <f>+L143+Cálculos!X1556-Cálculos!X1558</f>
        <v>0</v>
      </c>
      <c r="N143" s="993">
        <f>+M143+Cálculos!Y1556-Cálculos!Y1558</f>
        <v>0</v>
      </c>
      <c r="O143" s="993">
        <f>+N143+Cálculos!Z1556-Cálculos!Z1558</f>
        <v>0</v>
      </c>
      <c r="P143" s="993">
        <f>+O143+Cálculos!AA1556-Cálculos!AA1558</f>
        <v>0</v>
      </c>
      <c r="Q143" s="993">
        <f>+P143+Cálculos!AB1556-Cálculos!AB1558</f>
        <v>0</v>
      </c>
      <c r="R143" s="993">
        <f>+Q143+Cálculos!AC1556-Cálculos!AC1558</f>
        <v>0</v>
      </c>
      <c r="S143" s="993">
        <f>+R143+Cálculos!AD1556-Cálculos!AD1558</f>
        <v>0</v>
      </c>
      <c r="T143" s="993">
        <f>+S143+Cálculos!AE1556-Cálculos!AE1558</f>
        <v>0</v>
      </c>
      <c r="U143" s="993">
        <f>+T143+Cálculos!AF1556-Cálculos!AF1558</f>
        <v>0</v>
      </c>
      <c r="V143" s="993">
        <f>+U143+Cálculos!AG1556-Cálculos!AG1558</f>
        <v>0</v>
      </c>
      <c r="W143" s="993">
        <f>+V143+Cálculos!AH1556-Cálculos!AH1558</f>
        <v>0</v>
      </c>
      <c r="X143" s="993">
        <f>+W143+Cálculos!AI1556-Cálculos!AI1558</f>
        <v>0</v>
      </c>
      <c r="Y143" s="993">
        <f>+X143+Cálculos!AJ1556-Cálculos!AJ1558</f>
        <v>0</v>
      </c>
      <c r="Z143" s="993">
        <f>+Y143+Cálculos!AK1556-Cálculos!AK1558</f>
        <v>0</v>
      </c>
      <c r="AA143" s="993">
        <f>+Z143+Cálculos!AL1556-Cálculos!AL1558</f>
        <v>0</v>
      </c>
      <c r="AB143" s="993">
        <f>+AA143+Cálculos!AM1556-Cálculos!AM1558</f>
        <v>0</v>
      </c>
      <c r="AC143" s="993">
        <f>+AB143+Cálculos!AN1556-Cálculos!AN1558</f>
        <v>0</v>
      </c>
      <c r="AD143" s="993">
        <f>+AC143+Cálculos!AO1556-Cálculos!AO1558</f>
        <v>0</v>
      </c>
      <c r="AE143" s="993">
        <f>+AD143+Cálculos!AP1556-Cálculos!AP1558</f>
        <v>0</v>
      </c>
      <c r="AF143" s="993">
        <f>+AE143+Cálculos!AQ1556-Cálculos!AQ1558</f>
        <v>0</v>
      </c>
      <c r="AG143" s="993">
        <f>+AF143+Cálculos!AR1556-Cálculos!AR1558</f>
        <v>0</v>
      </c>
      <c r="AH143" s="993">
        <f>+AG143+Cálculos!AS1556-Cálculos!AS1558</f>
        <v>0</v>
      </c>
      <c r="AI143" s="993">
        <f>+AH143+Cálculos!AT1556-Cálculos!AT1558</f>
        <v>0</v>
      </c>
      <c r="AJ143" s="993">
        <f>+AI143+Cálculos!AU1556-Cálculos!AU1558</f>
        <v>0</v>
      </c>
      <c r="AK143" s="993">
        <f>+AJ143+Cálculos!AV1556-Cálculos!AV1558</f>
        <v>0</v>
      </c>
      <c r="AL143" s="993">
        <f>+AK143+Cálculos!AW1556-Cálculos!AW1558</f>
        <v>0</v>
      </c>
      <c r="AM143" s="993">
        <f>+AL143+Cálculos!AX1556-Cálculos!AX1558</f>
        <v>0</v>
      </c>
      <c r="AN143" s="993">
        <f>+AM143+Cálculos!AY1556-Cálculos!AY1558</f>
        <v>0</v>
      </c>
      <c r="AO143" s="993">
        <f>+AN143+Cálculos!AZ1556-Cálculos!AZ1558</f>
        <v>0</v>
      </c>
      <c r="AP143" s="993">
        <f>+AO143+Cálculos!BA1556-Cálculos!BA1558</f>
        <v>0</v>
      </c>
      <c r="AQ143" s="993">
        <f>+AP143+Cálculos!BB1556-Cálculos!BB1558</f>
        <v>0</v>
      </c>
      <c r="AR143" s="993">
        <f>+AQ143+Cálculos!BC1556-Cálculos!BC1558</f>
        <v>0</v>
      </c>
      <c r="AS143" s="993">
        <f>+AR143+Cálculos!BD1556-Cálculos!BD1558</f>
        <v>0</v>
      </c>
      <c r="AT143" s="993">
        <f>+AS143+Cálculos!BE1556-Cálculos!BE1558</f>
        <v>0</v>
      </c>
      <c r="AU143" s="993">
        <f>+AT143+Cálculos!BF1556-Cálculos!BF1558</f>
        <v>0</v>
      </c>
      <c r="AV143" s="993">
        <f>+AU143+Cálculos!BG1556-Cálculos!BG1558</f>
        <v>0</v>
      </c>
      <c r="AW143" s="993">
        <f>+AV143+Cálculos!BH1556-Cálculos!BH1558</f>
        <v>0</v>
      </c>
      <c r="AX143" s="993">
        <f>+AW143+Cálculos!BI1556-Cálculos!BI1558</f>
        <v>0</v>
      </c>
      <c r="AY143" s="993">
        <f>+AX143+Cálculos!BJ1556-Cálculos!BJ1558</f>
        <v>0</v>
      </c>
      <c r="AZ143" s="993">
        <f>+AY143+Cálculos!BK1556-Cálculos!BK1558</f>
        <v>0</v>
      </c>
      <c r="BA143" s="993">
        <f>+AZ143+Cálculos!BL1556-Cálculos!BL1558</f>
        <v>0</v>
      </c>
      <c r="BB143" s="993">
        <f>+BA143+Cálculos!BM1556-Cálculos!BM1558</f>
        <v>0</v>
      </c>
      <c r="BC143" s="993">
        <f>+BB143+Cálculos!BN1556-Cálculos!BN1558</f>
        <v>0</v>
      </c>
      <c r="BD143" s="993">
        <f>+BC143+Cálculos!BO1556-Cálculos!BO1558</f>
        <v>0</v>
      </c>
      <c r="BE143" s="993">
        <f>+BD143+Cálculos!BP1556-Cálculos!BP1558</f>
        <v>0</v>
      </c>
      <c r="BF143" s="993">
        <f>+BE143+Cálculos!BQ1556-Cálculos!BQ1558</f>
        <v>0</v>
      </c>
      <c r="BG143" s="993">
        <f>+BF143+Cálculos!BR1556-Cálculos!BR1558</f>
        <v>0</v>
      </c>
      <c r="BH143" s="993">
        <f>+BG143+Cálculos!BS1556-Cálculos!BS1558</f>
        <v>0</v>
      </c>
      <c r="BI143" s="993">
        <f>+BH143+Cálculos!BT1556-Cálculos!BT1558</f>
        <v>0</v>
      </c>
      <c r="BJ143" s="993">
        <f>+BI143+Cálculos!BU1556-Cálculos!BU1558</f>
        <v>0</v>
      </c>
      <c r="BK143" s="993">
        <f>+BJ143+Cálculos!BV1556-Cálculos!BV1558</f>
        <v>0</v>
      </c>
      <c r="BL143" s="1005">
        <f t="shared" si="45"/>
        <v>0</v>
      </c>
    </row>
    <row r="144" spans="1:64" ht="16.2" thickBot="1" x14ac:dyDescent="0.35">
      <c r="A144" s="412"/>
      <c r="C144" s="72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990"/>
    </row>
    <row r="145" spans="1:64" ht="16.2" thickBot="1" x14ac:dyDescent="0.35">
      <c r="A145" s="840" t="s">
        <v>827</v>
      </c>
      <c r="C145" s="717"/>
      <c r="D145" s="993">
        <f>+C145+Assets!DF166+Assets!DF167+Assets!DF168+Assets!DF169-Assets!DF171</f>
        <v>44432999.15041279</v>
      </c>
      <c r="E145" s="993">
        <f>+D145+Assets!DG166+Assets!DG167+Assets!DG168+Assets!DG169-Assets!DG171</f>
        <v>34727449.783073708</v>
      </c>
      <c r="F145" s="993">
        <f>+E145+Assets!DH166+Assets!DH167+Assets!DH168+Assets!DH169-Assets!DH171</f>
        <v>32379363.353964984</v>
      </c>
      <c r="G145" s="993">
        <f>+F145+Assets!DI166+Assets!DI167+Assets!DI168+Assets!DI169-Assets!DI171</f>
        <v>27963033.30299544</v>
      </c>
      <c r="H145" s="993">
        <f>+G145+Assets!DJ166+Assets!DJ167+Assets!DJ168+Assets!DJ169-Assets!DJ171</f>
        <v>40474847.283453979</v>
      </c>
      <c r="I145" s="993">
        <f>+H145+Assets!DK166+Assets!DK167+Assets!DK168+Assets!DK169-Assets!DK171</f>
        <v>57354736.214754447</v>
      </c>
      <c r="J145" s="993">
        <f>+I145+Assets!DL166+Assets!DL167+Assets!DL168+Assets!DL169-Assets!DL171</f>
        <v>49114706.294094257</v>
      </c>
      <c r="K145" s="993">
        <f>+J145+Assets!DM166+Assets!DM167+Assets!DM168+Assets!DM169-Assets!DM171</f>
        <v>34575775.617786698</v>
      </c>
      <c r="L145" s="993">
        <f>+K145+Assets!DN166+Assets!DN167+Assets!DN168+Assets!DN169-Assets!DN171</f>
        <v>38068986.134679481</v>
      </c>
      <c r="M145" s="993">
        <f>+L145+Assets!DO166+Assets!DO167+Assets!DO168+Assets!DO169-Assets!DO171</f>
        <v>44022613.941778846</v>
      </c>
      <c r="N145" s="993">
        <f>+M145+Assets!DP166+Assets!DP167+Assets!DP168+Assets!DP169-Assets!DP171</f>
        <v>46531522.637624711</v>
      </c>
      <c r="O145" s="993">
        <f>+N145+Assets!DQ166+Assets!DQ167+Assets!DQ168+Assets!DQ169-Assets!DQ171</f>
        <v>76879826.285380244</v>
      </c>
      <c r="P145" s="993">
        <f>+O145+Assets!DR166+Assets!DR167+Assets!DR168+Assets!DR169-Assets!DR171</f>
        <v>54390152.553129017</v>
      </c>
      <c r="Q145" s="993">
        <f>+P145+Assets!DS166+Assets!DS167+Assets!DS168+Assets!DS169-Assets!DS171</f>
        <v>44165130.474496432</v>
      </c>
      <c r="R145" s="993">
        <f>+Q145+Assets!DT166+Assets!DT167+Assets!DT168+Assets!DT169-Assets!DT171</f>
        <v>41805050.837334447</v>
      </c>
      <c r="S145" s="993">
        <f>+R145+Assets!DU166+Assets!DU167+Assets!DU168+Assets!DU169-Assets!DU171</f>
        <v>37138971.118028723</v>
      </c>
      <c r="T145" s="993">
        <f>+S145+Assets!DV166+Assets!DV167+Assets!DV168+Assets!DV169-Assets!DV171</f>
        <v>50252211.884976178</v>
      </c>
      <c r="U145" s="993">
        <f>+T145+Assets!DW166+Assets!DW167+Assets!DW168+Assets!DW169-Assets!DW171</f>
        <v>67816484.472155675</v>
      </c>
      <c r="V145" s="993">
        <f>+U145+Assets!DX166+Assets!DX167+Assets!DX168+Assets!DX169-Assets!DX171</f>
        <v>59277865.683107391</v>
      </c>
      <c r="W145" s="993">
        <f>+V145+Assets!DY166+Assets!DY167+Assets!DY168+Assets!DY169-Assets!DY171</f>
        <v>44026036.786703371</v>
      </c>
      <c r="X145" s="993">
        <f>+W145+Assets!DZ166+Assets!DZ167+Assets!DZ168+Assets!DZ169-Assets!DZ171</f>
        <v>47754172.613921441</v>
      </c>
      <c r="Y145" s="993">
        <f>+X145+Assets!EA166+Assets!EA167+Assets!EA168+Assets!EA169-Assets!EA171</f>
        <v>53879343.095052429</v>
      </c>
      <c r="Z145" s="993">
        <f>+Y145+Assets!EB166+Assets!EB167+Assets!EB168+Assets!EB169-Assets!EB171</f>
        <v>56573362.482237227</v>
      </c>
      <c r="AA145" s="993">
        <f>+Z145+Assets!EC166+Assets!EC167+Assets!EC168+Assets!EC169-Assets!EC171</f>
        <v>88168498.029256582</v>
      </c>
      <c r="AB145" s="993">
        <f>+AA145+Assets!ED166+Assets!ED167+Assets!ED168+Assets!ED169-Assets!ED171</f>
        <v>58205827.409487069</v>
      </c>
      <c r="AC145" s="993">
        <f>+AB145+Assets!EE166+Assets!EE167+Assets!EE168+Assets!EE169-Assets!EE171</f>
        <v>48416884.822299443</v>
      </c>
      <c r="AD145" s="993">
        <f>+AC145+Assets!EF166+Assets!EF167+Assets!EF168+Assets!EF169-Assets!EF171</f>
        <v>45183049.979047984</v>
      </c>
      <c r="AE145" s="993">
        <f>+AD145+Assets!EG166+Assets!EG167+Assets!EG168+Assets!EG169-Assets!EG171</f>
        <v>41378154.917489044</v>
      </c>
      <c r="AF145" s="993">
        <f>+AE145+Assets!EH166+Assets!EH167+Assets!EH168+Assets!EH169-Assets!EH171</f>
        <v>53916064.50500083</v>
      </c>
      <c r="AG145" s="993">
        <f>+AF145+Assets!EI166+Assets!EI167+Assets!EI168+Assets!EI169-Assets!EI171</f>
        <v>72949046.013972223</v>
      </c>
      <c r="AH145" s="993">
        <f>+AG145+Assets!EJ166+Assets!EJ167+Assets!EJ168+Assets!EJ169-Assets!EJ171</f>
        <v>63301361.413115844</v>
      </c>
      <c r="AI145" s="993">
        <f>+AH145+Assets!EK166+Assets!EK167+Assets!EK168+Assets!EK169-Assets!EK171</f>
        <v>48444839.850007504</v>
      </c>
      <c r="AJ145" s="993">
        <f>+AI145+Assets!EL166+Assets!EL167+Assets!EL168+Assets!EL169-Assets!EL171</f>
        <v>51405631.960824192</v>
      </c>
      <c r="AK145" s="993">
        <f>+AJ145+Assets!EM166+Assets!EM167+Assets!EM168+Assets!EM169-Assets!EM171</f>
        <v>58578028.082934923</v>
      </c>
      <c r="AL145" s="993">
        <f>+AK145+Assets!EN166+Assets!EN167+Assets!EN168+Assets!EN169-Assets!EN171</f>
        <v>60443060.276223406</v>
      </c>
      <c r="AM145" s="993">
        <f>+AL145+Assets!EO166+Assets!EO167+Assets!EO168+Assets!EO169-Assets!EO171</f>
        <v>93950097.247883677</v>
      </c>
      <c r="AN145" s="993">
        <f>+AM145+Assets!EP166+Assets!EP167+Assets!EP168+Assets!EP169-Assets!EP171</f>
        <v>58510048.623892993</v>
      </c>
      <c r="AO145" s="993">
        <f>+AN145+Assets!EQ166+Assets!EQ167+Assets!EQ168+Assets!EQ169-Assets!EQ171</f>
        <v>48500523.107987292</v>
      </c>
      <c r="AP145" s="993">
        <f>+AO145+Assets!ER166+Assets!ER167+Assets!ER168+Assets!ER169-Assets!ER171</f>
        <v>45310815.381468683</v>
      </c>
      <c r="AQ145" s="993">
        <f>+AP145+Assets!ES166+Assets!ES167+Assets!ES168+Assets!ES169-Assets!ES171</f>
        <v>41462963.136106163</v>
      </c>
      <c r="AR145" s="993">
        <f>+AQ145+Assets!ET166+Assets!ET167+Assets!ET168+Assets!ET169-Assets!ET171</f>
        <v>54163560.55112163</v>
      </c>
      <c r="AS145" s="993">
        <f>+AR145+Assets!EU166+Assets!EU167+Assets!EU168+Assets!EU169-Assets!EU171</f>
        <v>73369253.237732321</v>
      </c>
      <c r="AT145" s="993">
        <f>+AS145+Assets!EV166+Assets!EV167+Assets!EV168+Assets!EV169-Assets!EV171</f>
        <v>63697841.760014355</v>
      </c>
      <c r="AU145" s="993">
        <f>+AT145+Assets!EW166+Assets!EW167+Assets!EW168+Assets!EW169-Assets!EW171</f>
        <v>48609577.311677828</v>
      </c>
      <c r="AV145" s="993">
        <f>+AU145+Assets!EX166+Assets!EX167+Assets!EX168+Assets!EX169-Assets!EX171</f>
        <v>51647603.284948707</v>
      </c>
      <c r="AW145" s="993">
        <f>+AV145+Assets!EY166+Assets!EY167+Assets!EY168+Assets!EY169-Assets!EY171</f>
        <v>58854111.384218141</v>
      </c>
      <c r="AX145" s="993">
        <f>+AW145+Assets!EZ166+Assets!EZ167+Assets!EZ168+Assets!EZ169-Assets!EZ171</f>
        <v>60773602.840865783</v>
      </c>
      <c r="AY145" s="993">
        <f>+AX145+Assets!FA166+Assets!FA167+Assets!FA168+Assets!FA169-Assets!FA171</f>
        <v>94659275.219223842</v>
      </c>
      <c r="AZ145" s="993">
        <f>+AY145+Assets!FB166+Assets!FB167+Assets!FB168+Assets!FB169-Assets!FB171</f>
        <v>60674563.0602974</v>
      </c>
      <c r="BA145" s="993">
        <f>+AZ145+Assets!FC166+Assets!FC167+Assets!FC168+Assets!FC169-Assets!FC171</f>
        <v>50226590.609218135</v>
      </c>
      <c r="BB145" s="993">
        <f>+BA145+Assets!FD166+Assets!FD167+Assets!FD168+Assets!FD169-Assets!FD171</f>
        <v>46969877.858314119</v>
      </c>
      <c r="BC145" s="993">
        <f>+BB145+Assets!FE166+Assets!FE167+Assets!FE168+Assets!FE169-Assets!FE171</f>
        <v>42939634.458927631</v>
      </c>
      <c r="BD145" s="993">
        <f>+BC145+Assets!FF166+Assets!FF167+Assets!FF168+Assets!FF169-Assets!FF171</f>
        <v>56158829.855759457</v>
      </c>
      <c r="BE145" s="993">
        <f>+BD145+Assets!FG166+Assets!FG167+Assets!FG168+Assets!FG169-Assets!FG171</f>
        <v>76061749.636795163</v>
      </c>
      <c r="BF145" s="993">
        <f>+BE145+Assets!FH166+Assets!FH167+Assets!FH168+Assets!FH169-Assets!FH171</f>
        <v>66060944.344417393</v>
      </c>
      <c r="BG145" s="993">
        <f>+BF145+Assets!FI166+Assets!FI167+Assets!FI168+Assets!FI169-Assets!FI171</f>
        <v>50350620.556587368</v>
      </c>
      <c r="BH145" s="993">
        <f>+BG145+Assets!FJ166+Assets!FJ167+Assets!FJ168+Assets!FJ169-Assets!FJ171</f>
        <v>53554125.478319906</v>
      </c>
      <c r="BI145" s="993">
        <f>+BH145+Assets!FK166+Assets!FK167+Assets!FK168+Assets!FK169-Assets!FK171</f>
        <v>60981925.383514315</v>
      </c>
      <c r="BJ145" s="993">
        <f>+BI145+Assets!FL166+Assets!FL167+Assets!FL168+Assets!FL169-Assets!FL171</f>
        <v>63020589.371559121</v>
      </c>
      <c r="BK145" s="993">
        <f>+BJ145+Assets!FM166+Assets!FM167+Assets!FM168+Assets!FM169-Assets!FM171</f>
        <v>98148959.146296978</v>
      </c>
      <c r="BL145" s="1005">
        <f t="shared" si="45"/>
        <v>3292652772.1079507</v>
      </c>
    </row>
    <row r="146" spans="1:64" ht="16.2" thickBot="1" x14ac:dyDescent="0.35">
      <c r="A146" s="412"/>
      <c r="C146" s="72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990"/>
    </row>
    <row r="147" spans="1:64" ht="16.2" thickBot="1" x14ac:dyDescent="0.35">
      <c r="A147" s="840" t="s">
        <v>828</v>
      </c>
      <c r="C147" s="717"/>
      <c r="D147" s="993">
        <f>+C147+Cálculos!O1549-Cálculos!O1553</f>
        <v>0</v>
      </c>
      <c r="E147" s="993">
        <f>+D147+Cálculos!P1549-Cálculos!P1553</f>
        <v>0</v>
      </c>
      <c r="F147" s="993">
        <f>+E147+Cálculos!Q1549-Cálculos!Q1553</f>
        <v>0</v>
      </c>
      <c r="G147" s="993">
        <f>+F147+Cálculos!R1549-Cálculos!R1553</f>
        <v>0</v>
      </c>
      <c r="H147" s="993">
        <f>+G147+Cálculos!S1549-Cálculos!S1553</f>
        <v>0</v>
      </c>
      <c r="I147" s="993">
        <f>+H147+Cálculos!T1549-Cálculos!T1553</f>
        <v>0</v>
      </c>
      <c r="J147" s="993">
        <f>+I147+Cálculos!U1549-Cálculos!U1553</f>
        <v>0</v>
      </c>
      <c r="K147" s="993">
        <f>+J147+Cálculos!V1549-Cálculos!V1553</f>
        <v>0</v>
      </c>
      <c r="L147" s="993">
        <f>+K147+Cálculos!W1549-Cálculos!W1553</f>
        <v>0</v>
      </c>
      <c r="M147" s="993">
        <f>+L147+Cálculos!X1549-Cálculos!X1553</f>
        <v>0</v>
      </c>
      <c r="N147" s="993">
        <f>+M147+Cálculos!Y1549-Cálculos!Y1553</f>
        <v>0</v>
      </c>
      <c r="O147" s="993">
        <f>+N147+Cálculos!Z1549-Cálculos!Z1553</f>
        <v>0</v>
      </c>
      <c r="P147" s="993">
        <f>+O147+Cálculos!AA1549-Cálculos!AA1553</f>
        <v>0</v>
      </c>
      <c r="Q147" s="993">
        <f>+P147+Cálculos!AB1549-Cálculos!AB1553</f>
        <v>0</v>
      </c>
      <c r="R147" s="993">
        <f>+Q147+Cálculos!AC1549-Cálculos!AC1553</f>
        <v>0</v>
      </c>
      <c r="S147" s="993">
        <f>+R147+Cálculos!AD1549-Cálculos!AD1553</f>
        <v>0</v>
      </c>
      <c r="T147" s="993">
        <f>+S147+Cálculos!AE1549-Cálculos!AE1553</f>
        <v>0</v>
      </c>
      <c r="U147" s="993">
        <f>+T147+Cálculos!AF1549-Cálculos!AF1553</f>
        <v>0</v>
      </c>
      <c r="V147" s="993">
        <f>+U147+Cálculos!AG1549-Cálculos!AG1553</f>
        <v>0</v>
      </c>
      <c r="W147" s="993">
        <f>+V147+Cálculos!AH1549-Cálculos!AH1553</f>
        <v>0</v>
      </c>
      <c r="X147" s="993">
        <f>+W147+Cálculos!AI1549-Cálculos!AI1553</f>
        <v>0</v>
      </c>
      <c r="Y147" s="993">
        <f>+X147+Cálculos!AJ1549-Cálculos!AJ1553</f>
        <v>0</v>
      </c>
      <c r="Z147" s="993">
        <f>+Y147+Cálculos!AK1549-Cálculos!AK1553</f>
        <v>0</v>
      </c>
      <c r="AA147" s="993">
        <f>+Z147+Cálculos!AL1549-Cálculos!AL1553</f>
        <v>0</v>
      </c>
      <c r="AB147" s="993">
        <f>+AA147+Cálculos!AM1549-Cálculos!AM1553</f>
        <v>0</v>
      </c>
      <c r="AC147" s="993">
        <f>+AB147+Cálculos!AN1549-Cálculos!AN1553</f>
        <v>0</v>
      </c>
      <c r="AD147" s="993">
        <f>+AC147+Cálculos!AO1549-Cálculos!AO1553</f>
        <v>0</v>
      </c>
      <c r="AE147" s="993">
        <f>+AD147+Cálculos!AP1549-Cálculos!AP1553</f>
        <v>0</v>
      </c>
      <c r="AF147" s="993">
        <f>+AE147+Cálculos!AQ1549-Cálculos!AQ1553</f>
        <v>0</v>
      </c>
      <c r="AG147" s="993">
        <f>+AF147+Cálculos!AR1549-Cálculos!AR1553</f>
        <v>0</v>
      </c>
      <c r="AH147" s="993">
        <f>+AG147+Cálculos!AS1549-Cálculos!AS1553</f>
        <v>0</v>
      </c>
      <c r="AI147" s="993">
        <f>+AH147+Cálculos!AT1549-Cálculos!AT1553</f>
        <v>0</v>
      </c>
      <c r="AJ147" s="993">
        <f>+AI147+Cálculos!AU1549-Cálculos!AU1553</f>
        <v>0</v>
      </c>
      <c r="AK147" s="993">
        <f>+AJ147+Cálculos!AV1549-Cálculos!AV1553</f>
        <v>0</v>
      </c>
      <c r="AL147" s="993">
        <f>+AK147+Cálculos!AW1549-Cálculos!AW1553</f>
        <v>0</v>
      </c>
      <c r="AM147" s="993">
        <f>+AL147+Cálculos!AX1549-Cálculos!AX1553</f>
        <v>0</v>
      </c>
      <c r="AN147" s="993">
        <f>+AM147+Cálculos!AY1549-Cálculos!AY1553</f>
        <v>0</v>
      </c>
      <c r="AO147" s="993">
        <f>+AN147+Cálculos!AZ1549-Cálculos!AZ1553</f>
        <v>0</v>
      </c>
      <c r="AP147" s="993">
        <f>+AO147+Cálculos!BA1549-Cálculos!BA1553</f>
        <v>0</v>
      </c>
      <c r="AQ147" s="993">
        <f>+AP147+Cálculos!BB1549-Cálculos!BB1553</f>
        <v>0</v>
      </c>
      <c r="AR147" s="993">
        <f>+AQ147+Cálculos!BC1549-Cálculos!BC1553</f>
        <v>0</v>
      </c>
      <c r="AS147" s="993">
        <f>+AR147+Cálculos!BD1549-Cálculos!BD1553</f>
        <v>0</v>
      </c>
      <c r="AT147" s="993">
        <f>+AS147+Cálculos!BE1549-Cálculos!BE1553</f>
        <v>0</v>
      </c>
      <c r="AU147" s="993">
        <f>+AT147+Cálculos!BF1549-Cálculos!BF1553</f>
        <v>0</v>
      </c>
      <c r="AV147" s="993">
        <f>+AU147+Cálculos!BG1549-Cálculos!BG1553</f>
        <v>0</v>
      </c>
      <c r="AW147" s="993">
        <f>+AV147+Cálculos!BH1549-Cálculos!BH1553</f>
        <v>0</v>
      </c>
      <c r="AX147" s="993">
        <f>+AW147+Cálculos!BI1549-Cálculos!BI1553</f>
        <v>0</v>
      </c>
      <c r="AY147" s="993">
        <f>+AX147+Cálculos!BJ1549-Cálculos!BJ1553</f>
        <v>0</v>
      </c>
      <c r="AZ147" s="993">
        <f>+AY147+Cálculos!BK1549-Cálculos!BK1553</f>
        <v>0</v>
      </c>
      <c r="BA147" s="993">
        <f>+AZ147+Cálculos!BL1549-Cálculos!BL1553</f>
        <v>0</v>
      </c>
      <c r="BB147" s="993">
        <f>+BA147+Cálculos!BM1549-Cálculos!BM1553</f>
        <v>0</v>
      </c>
      <c r="BC147" s="993">
        <f>+BB147+Cálculos!BN1549-Cálculos!BN1553</f>
        <v>0</v>
      </c>
      <c r="BD147" s="993">
        <f>+BC147+Cálculos!BO1549-Cálculos!BO1553</f>
        <v>0</v>
      </c>
      <c r="BE147" s="993">
        <f>+BD147+Cálculos!BP1549-Cálculos!BP1553</f>
        <v>0</v>
      </c>
      <c r="BF147" s="993">
        <f>+BE147+Cálculos!BQ1549-Cálculos!BQ1553</f>
        <v>0</v>
      </c>
      <c r="BG147" s="993">
        <f>+BF147+Cálculos!BR1549-Cálculos!BR1553</f>
        <v>0</v>
      </c>
      <c r="BH147" s="993">
        <f>+BG147+Cálculos!BS1549-Cálculos!BS1553</f>
        <v>0</v>
      </c>
      <c r="BI147" s="993">
        <f>+BH147+Cálculos!BT1549-Cálculos!BT1553</f>
        <v>0</v>
      </c>
      <c r="BJ147" s="993">
        <f>+BI147+Cálculos!BU1549-Cálculos!BU1553</f>
        <v>0</v>
      </c>
      <c r="BK147" s="993">
        <f>+BJ147+Cálculos!BV1549-Cálculos!BV1553</f>
        <v>0</v>
      </c>
      <c r="BL147" s="1005">
        <f t="shared" si="45"/>
        <v>0</v>
      </c>
    </row>
    <row r="148" spans="1:64" ht="16.2" thickBot="1" x14ac:dyDescent="0.35">
      <c r="A148" s="412"/>
      <c r="C148" s="72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990"/>
    </row>
    <row r="149" spans="1:64" ht="16.2" thickBot="1" x14ac:dyDescent="0.35">
      <c r="A149" s="840" t="s">
        <v>588</v>
      </c>
      <c r="C149" s="717">
        <v>90000000</v>
      </c>
      <c r="D149" s="993">
        <f>+C149+Cálculos!O1522+Cálculos!O1523+Cálculos!O1524+Cálculos!O1525-Cálculos!O1535</f>
        <v>34336727.99822709</v>
      </c>
      <c r="E149" s="993">
        <f>+D149+Cálculos!P1522+Cálculos!P1523+Cálculos!P1524+Cálculos!P1525-Cálculos!P1535</f>
        <v>32173422.388316706</v>
      </c>
      <c r="F149" s="993">
        <f>+E149+Cálculos!Q1522+Cálculos!Q1523+Cálculos!Q1524+Cálculos!Q1525-Cálculos!Q1535</f>
        <v>38242473.589440115</v>
      </c>
      <c r="G149" s="993">
        <f>+F149+Cálculos!R1522+Cálculos!R1523+Cálculos!R1524+Cálculos!R1525-Cálculos!R1535</f>
        <v>31614522.815424763</v>
      </c>
      <c r="H149" s="993">
        <f>+G149+Cálculos!S1522+Cálculos!S1523+Cálculos!S1524+Cálculos!S1525-Cálculos!S1535</f>
        <v>72787047.13368237</v>
      </c>
      <c r="I149" s="993">
        <f>+H149+Cálculos!T1522+Cálculos!T1523+Cálculos!T1524+Cálculos!T1525-Cálculos!T1535</f>
        <v>105516414.90007704</v>
      </c>
      <c r="J149" s="993">
        <f>+I149+Cálculos!U1522+Cálculos!U1523+Cálculos!U1524+Cálculos!U1525-Cálculos!U1535</f>
        <v>53077083.593801826</v>
      </c>
      <c r="K149" s="993">
        <f>+J149+Cálculos!V1522+Cálculos!V1523+Cálculos!V1524+Cálculos!V1525-Cálculos!V1535</f>
        <v>28244020.641474783</v>
      </c>
      <c r="L149" s="993">
        <f>+K149+Cálculos!W1522+Cálculos!W1523+Cálculos!W1524+Cálculos!W1525-Cálculos!W1535</f>
        <v>54259934.624196969</v>
      </c>
      <c r="M149" s="993">
        <f>+L149+Cálculos!X1522+Cálculos!X1523+Cálculos!X1524+Cálculos!X1525-Cálculos!X1535</f>
        <v>67576403.509778321</v>
      </c>
      <c r="N149" s="993">
        <f>+M149+Cálculos!Y1522+Cálculos!Y1523+Cálculos!Y1524+Cálculos!Y1525-Cálculos!Y1535</f>
        <v>67442443.926555574</v>
      </c>
      <c r="O149" s="993">
        <f>+N149+Cálculos!Z1522+Cálculos!Z1523+Cálculos!Z1524+Cálculos!Z1525-Cálculos!Z1535</f>
        <v>149625556.65777454</v>
      </c>
      <c r="P149" s="993">
        <f>+O149+Cálculos!AA1522+Cálculos!AA1523+Cálculos!AA1524+Cálculos!AA1525-Cálculos!AA1535</f>
        <v>47937313.689788371</v>
      </c>
      <c r="Q149" s="993">
        <f>+P149+Cálculos!AB1522+Cálculos!AB1523+Cálculos!AB1524+Cálculos!AB1525-Cálculos!AB1535</f>
        <v>45240141.511575624</v>
      </c>
      <c r="R149" s="993">
        <f>+Q149+Cálculos!AC1522+Cálculos!AC1523+Cálculos!AC1524+Cálculos!AC1525-Cálculos!AC1535</f>
        <v>53429662.889015444</v>
      </c>
      <c r="S149" s="993">
        <f>+R149+Cálculos!AD1522+Cálculos!AD1523+Cálculos!AD1524+Cálculos!AD1525-Cálculos!AD1535</f>
        <v>44425941.755260155</v>
      </c>
      <c r="T149" s="993">
        <f>+S149+Cálculos!AE1522+Cálculos!AE1523+Cálculos!AE1524+Cálculos!AE1525-Cálculos!AE1535</f>
        <v>91945938.330180734</v>
      </c>
      <c r="U149" s="993">
        <f>+T149+Cálculos!AF1522+Cálculos!AF1523+Cálculos!AF1524+Cálculos!AF1525-Cálculos!AF1535</f>
        <v>127950622.64490312</v>
      </c>
      <c r="V149" s="993">
        <f>+U149+Cálculos!AG1522+Cálculos!AG1523+Cálculos!AG1524+Cálculos!AG1525-Cálculos!AG1535</f>
        <v>67170876.945515931</v>
      </c>
      <c r="W149" s="993">
        <f>+V149+Cálculos!AH1522+Cálculos!AH1523+Cálculos!AH1524+Cálculos!AH1525-Cálculos!AH1535</f>
        <v>40727252.648190379</v>
      </c>
      <c r="X149" s="993">
        <f>+W149+Cálculos!AI1522+Cálculos!AI1523+Cálculos!AI1524+Cálculos!AI1525-Cálculos!AI1535</f>
        <v>69037648.342004895</v>
      </c>
      <c r="Y149" s="993">
        <f>+X149+Cálculos!AJ1522+Cálculos!AJ1523+Cálculos!AJ1524+Cálculos!AJ1525-Cálculos!AJ1535</f>
        <v>84656295.824585989</v>
      </c>
      <c r="Z149" s="993">
        <f>+Y149+Cálculos!AK1522+Cálculos!AK1523+Cálculos!AK1524+Cálculos!AK1525-Cálculos!AK1535</f>
        <v>84776119.997214824</v>
      </c>
      <c r="AA149" s="993">
        <f>+Z149+Cálculos!AL1522+Cálculos!AL1523+Cálculos!AL1524+Cálculos!AL1525-Cálculos!AL1535</f>
        <v>177323778.30938289</v>
      </c>
      <c r="AB149" s="993">
        <f>+AA149+Cálculos!AM1522+Cálculos!AM1523+Cálculos!AM1524+Cálculos!AM1525-Cálculos!AM1535</f>
        <v>39355219.865423501</v>
      </c>
      <c r="AC149" s="993">
        <f>+AB149+Cálculos!AN1522+Cálculos!AN1523+Cálculos!AN1524+Cálculos!AN1525-Cálculos!AN1535</f>
        <v>53997381.860853508</v>
      </c>
      <c r="AD149" s="993">
        <f>+AC149+Cálculos!AO1522+Cálculos!AO1523+Cálculos!AO1524+Cálculos!AO1525-Cálculos!AO1535</f>
        <v>51625544.92036961</v>
      </c>
      <c r="AE149" s="993">
        <f>+AD149+Cálculos!AP1522+Cálculos!AP1523+Cálculos!AP1524+Cálculos!AP1525-Cálculos!AP1535</f>
        <v>54160223.520927973</v>
      </c>
      <c r="AF149" s="993">
        <f>+AE149+Cálculos!AQ1522+Cálculos!AQ1523+Cálculos!AQ1524+Cálculos!AQ1525-Cálculos!AQ1535</f>
        <v>99003318.146980256</v>
      </c>
      <c r="AG149" s="993">
        <f>+AF149+Cálculos!AR1522+Cálculos!AR1523+Cálculos!AR1524+Cálculos!AR1525-Cálculos!AR1535</f>
        <v>140856100.51417845</v>
      </c>
      <c r="AH149" s="993">
        <f>+AG149+Cálculos!AS1522+Cálculos!AS1523+Cálculos!AS1524+Cálculos!AS1525-Cálculos!AS1535</f>
        <v>75025671.414405584</v>
      </c>
      <c r="AI149" s="993">
        <f>+AH149+Cálculos!AT1522+Cálculos!AT1523+Cálculos!AT1524+Cálculos!AT1525-Cálculos!AT1535</f>
        <v>49659994.556900859</v>
      </c>
      <c r="AJ149" s="993">
        <f>+AI149+Cálculos!AU1522+Cálculos!AU1523+Cálculos!AU1524+Cálculos!AU1525-Cálculos!AU1535</f>
        <v>76708462.309751272</v>
      </c>
      <c r="AK149" s="993">
        <f>+AJ149+Cálculos!AV1522+Cálculos!AV1523+Cálculos!AV1524+Cálculos!AV1525-Cálculos!AV1535</f>
        <v>96187462.345468611</v>
      </c>
      <c r="AL149" s="993">
        <f>+AK149+Cálculos!AW1522+Cálculos!AW1523+Cálculos!AW1524+Cálculos!AW1525-Cálculos!AW1535</f>
        <v>92135079.53940098</v>
      </c>
      <c r="AM149" s="993">
        <f>+AL149+Cálculos!AX1522+Cálculos!AX1523+Cálculos!AX1524+Cálculos!AX1525-Cálculos!AX1535</f>
        <v>192885095.9447152</v>
      </c>
      <c r="AN149" s="993">
        <f>+AM149+Cálculos!AY1522+Cálculos!AY1523+Cálculos!AY1524+Cálculos!AY1525-Cálculos!AY1535</f>
        <v>38862426.244733036</v>
      </c>
      <c r="AO149" s="993">
        <f>+AN149+Cálculos!AZ1522+Cálculos!AZ1523+Cálculos!AZ1524+Cálculos!AZ1525-Cálculos!AZ1535</f>
        <v>55012457.332445711</v>
      </c>
      <c r="AP149" s="993">
        <f>+AO149+Cálculos!BA1522+Cálculos!BA1523+Cálculos!BA1524+Cálculos!BA1525-Cálculos!BA1535</f>
        <v>57192834.901800334</v>
      </c>
      <c r="AQ149" s="993">
        <f>+AP149+Cálculos!BB1522+Cálculos!BB1523+Cálculos!BB1524+Cálculos!BB1525-Cálculos!BB1535</f>
        <v>55573441.96914281</v>
      </c>
      <c r="AR149" s="993">
        <f>+AQ149+Cálculos!BC1522+Cálculos!BC1523+Cálculos!BC1524+Cálculos!BC1525-Cálculos!BC1535</f>
        <v>104972360.93961048</v>
      </c>
      <c r="AS149" s="993">
        <f>+AR149+Cálculos!BD1522+Cálculos!BD1523+Cálculos!BD1524+Cálculos!BD1525-Cálculos!BD1535</f>
        <v>148547775.68137071</v>
      </c>
      <c r="AT149" s="993">
        <f>+AS149+Cálculos!BE1522+Cálculos!BE1523+Cálculos!BE1524+Cálculos!BE1525-Cálculos!BE1535</f>
        <v>77884409.411344022</v>
      </c>
      <c r="AU149" s="993">
        <f>+AT149+Cálculos!BF1522+Cálculos!BF1523+Cálculos!BF1524+Cálculos!BF1525-Cálculos!BF1535</f>
        <v>50183859.158898249</v>
      </c>
      <c r="AV149" s="993">
        <f>+AU149+Cálculos!BG1522+Cálculos!BG1523+Cálculos!BG1524+Cálculos!BG1525-Cálculos!BG1535</f>
        <v>80017037.443743855</v>
      </c>
      <c r="AW149" s="993">
        <f>+AV149+Cálculos!BH1522+Cálculos!BH1523+Cálculos!BH1524+Cálculos!BH1525-Cálculos!BH1535</f>
        <v>100902093.59901178</v>
      </c>
      <c r="AX149" s="993">
        <f>+AW149+Cálculos!BI1522+Cálculos!BI1523+Cálculos!BI1524+Cálculos!BI1525-Cálculos!BI1535</f>
        <v>96556251.768387526</v>
      </c>
      <c r="AY149" s="993">
        <f>+AX149+Cálculos!BJ1522+Cálculos!BJ1523+Cálculos!BJ1524+Cálculos!BJ1525-Cálculos!BJ1535</f>
        <v>205086803.83091557</v>
      </c>
      <c r="AZ149" s="993">
        <f>+AY149+Cálculos!BK1522+Cálculos!BK1523+Cálculos!BK1524+Cálculos!BK1525-Cálculos!BK1535</f>
        <v>36423135.048801392</v>
      </c>
      <c r="BA149" s="993">
        <f>+AZ149+Cálculos!BL1522+Cálculos!BL1523+Cálculos!BL1524+Cálculos!BL1525-Cálculos!BL1535</f>
        <v>59248804.675538264</v>
      </c>
      <c r="BB149" s="993">
        <f>+BA149+Cálculos!BM1522+Cálculos!BM1523+Cálculos!BM1524+Cálculos!BM1525-Cálculos!BM1535</f>
        <v>62678165.723918244</v>
      </c>
      <c r="BC149" s="993">
        <f>+BB149+Cálculos!BN1522+Cálculos!BN1523+Cálculos!BN1524+Cálculos!BN1525-Cálculos!BN1535</f>
        <v>59514834.065895014</v>
      </c>
      <c r="BD149" s="993">
        <f>+BC149+Cálculos!BO1522+Cálculos!BO1523+Cálculos!BO1524+Cálculos!BO1525-Cálculos!BO1535</f>
        <v>113093790.42229077</v>
      </c>
      <c r="BE149" s="993">
        <f>+BD149+Cálculos!BP1522+Cálculos!BP1523+Cálculos!BP1524+Cálculos!BP1525-Cálculos!BP1535</f>
        <v>160895773.56325671</v>
      </c>
      <c r="BF149" s="993">
        <f>+BE149+Cálculos!BQ1522+Cálculos!BQ1523+Cálculos!BQ1524+Cálculos!BQ1525-Cálculos!BQ1535</f>
        <v>82734712.526372403</v>
      </c>
      <c r="BG149" s="993">
        <f>+BF149+Cálculos!BR1522+Cálculos!BR1523+Cálculos!BR1524+Cálculos!BR1525-Cálculos!BR1535</f>
        <v>54288289.598479167</v>
      </c>
      <c r="BH149" s="993">
        <f>+BG149+Cálculos!BS1522+Cálculos!BS1523+Cálculos!BS1524+Cálculos!BS1525-Cálculos!BS1535</f>
        <v>85090741.624859542</v>
      </c>
      <c r="BI149" s="993">
        <f>+BH149+Cálculos!BT1522+Cálculos!BT1523+Cálculos!BT1524+Cálculos!BT1525-Cálculos!BT1535</f>
        <v>108250834.19241685</v>
      </c>
      <c r="BJ149" s="993">
        <f>+BI149+Cálculos!BU1522+Cálculos!BU1523+Cálculos!BU1524+Cálculos!BU1525-Cálculos!BU1535</f>
        <v>103968850.64910692</v>
      </c>
      <c r="BK149" s="993">
        <f>+BJ149+Cálculos!BV1522+Cálculos!BV1523+Cálculos!BV1524+Cálculos!BV1525-Cálculos!BV1535</f>
        <v>221506233.68015915</v>
      </c>
      <c r="BL149" s="1005">
        <f t="shared" si="45"/>
        <v>4999603117.6582422</v>
      </c>
    </row>
    <row r="150" spans="1:64" ht="15.6" x14ac:dyDescent="0.3">
      <c r="A150" s="412"/>
      <c r="C150" s="72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990"/>
    </row>
    <row r="151" spans="1:64" ht="15.6" x14ac:dyDescent="0.3">
      <c r="A151" s="825" t="s">
        <v>580</v>
      </c>
      <c r="C151" s="721">
        <f t="shared" ref="C151" si="65">+C153+C157+C161+C165+C169+C173+C177+C181+C185</f>
        <v>2129350247.1084442</v>
      </c>
      <c r="D151" s="1">
        <f>+D153+D157+D161+D165+D169+D173+D177+D181+D185</f>
        <v>1413845888.0846441</v>
      </c>
      <c r="E151" s="1">
        <f t="shared" ref="E151:BK151" si="66">+E153+E157+E161+E165+E169+E173+E177+E181+E185</f>
        <v>1842243919.4480615</v>
      </c>
      <c r="F151" s="1">
        <f t="shared" si="66"/>
        <v>2960215718.7196517</v>
      </c>
      <c r="G151" s="1">
        <f t="shared" si="66"/>
        <v>3788072838.4301286</v>
      </c>
      <c r="H151" s="1">
        <f t="shared" si="66"/>
        <v>6217809145.6931353</v>
      </c>
      <c r="I151" s="1">
        <f t="shared" si="66"/>
        <v>9879227796.7496777</v>
      </c>
      <c r="J151" s="1">
        <f t="shared" si="66"/>
        <v>12573786465.408445</v>
      </c>
      <c r="K151" s="1">
        <f t="shared" si="66"/>
        <v>13378599196.642178</v>
      </c>
      <c r="L151" s="1">
        <f t="shared" si="66"/>
        <v>12024118785.312281</v>
      </c>
      <c r="M151" s="1">
        <f t="shared" si="66"/>
        <v>13602361140.094208</v>
      </c>
      <c r="N151" s="1">
        <f t="shared" si="66"/>
        <v>13223215096.254913</v>
      </c>
      <c r="O151" s="1">
        <f t="shared" si="66"/>
        <v>18051293852.986938</v>
      </c>
      <c r="P151" s="1">
        <f t="shared" si="66"/>
        <v>24140430200.24987</v>
      </c>
      <c r="Q151" s="1">
        <f t="shared" si="66"/>
        <v>23229128591.982922</v>
      </c>
      <c r="R151" s="1">
        <f t="shared" si="66"/>
        <v>25481719568.606503</v>
      </c>
      <c r="S151" s="1">
        <f t="shared" si="66"/>
        <v>25791363078.118782</v>
      </c>
      <c r="T151" s="1">
        <f t="shared" si="66"/>
        <v>28331030906.85434</v>
      </c>
      <c r="U151" s="1">
        <f t="shared" si="66"/>
        <v>31362459816.077793</v>
      </c>
      <c r="V151" s="1">
        <f t="shared" si="66"/>
        <v>34564253407.39003</v>
      </c>
      <c r="W151" s="1">
        <f t="shared" si="66"/>
        <v>34781469627.703705</v>
      </c>
      <c r="X151" s="1">
        <f t="shared" si="66"/>
        <v>37355286510.174278</v>
      </c>
      <c r="Y151" s="1">
        <f t="shared" si="66"/>
        <v>38785334881.64476</v>
      </c>
      <c r="Z151" s="1">
        <f t="shared" si="66"/>
        <v>41116288842.411148</v>
      </c>
      <c r="AA151" s="1">
        <f t="shared" si="66"/>
        <v>45922355438.316437</v>
      </c>
      <c r="AB151" s="1">
        <f t="shared" si="66"/>
        <v>51806760652.458649</v>
      </c>
      <c r="AC151" s="1">
        <f t="shared" si="66"/>
        <v>55570027402.053612</v>
      </c>
      <c r="AD151" s="1">
        <f t="shared" si="66"/>
        <v>57462847466.898956</v>
      </c>
      <c r="AE151" s="1">
        <f t="shared" si="66"/>
        <v>58091918528.318779</v>
      </c>
      <c r="AF151" s="1">
        <f t="shared" si="66"/>
        <v>60896561310.127998</v>
      </c>
      <c r="AG151" s="1">
        <f t="shared" si="66"/>
        <v>64706781931.723885</v>
      </c>
      <c r="AH151" s="1">
        <f t="shared" si="66"/>
        <v>68853390422.769608</v>
      </c>
      <c r="AI151" s="1">
        <f t="shared" si="66"/>
        <v>69162457437.382156</v>
      </c>
      <c r="AJ151" s="1">
        <f t="shared" si="66"/>
        <v>72827725146.793793</v>
      </c>
      <c r="AK151" s="1">
        <f t="shared" si="66"/>
        <v>74815440831.450073</v>
      </c>
      <c r="AL151" s="1">
        <f t="shared" si="66"/>
        <v>77229495649.923904</v>
      </c>
      <c r="AM151" s="1">
        <f t="shared" si="66"/>
        <v>83093529670.608597</v>
      </c>
      <c r="AN151" s="1">
        <f t="shared" si="66"/>
        <v>89037182031.594971</v>
      </c>
      <c r="AO151" s="1">
        <f t="shared" si="66"/>
        <v>91719904562.411331</v>
      </c>
      <c r="AP151" s="1">
        <f t="shared" si="66"/>
        <v>95545813040.695831</v>
      </c>
      <c r="AQ151" s="1">
        <f t="shared" si="66"/>
        <v>96403406717.003311</v>
      </c>
      <c r="AR151" s="1">
        <f t="shared" si="66"/>
        <v>99112686639.632507</v>
      </c>
      <c r="AS151" s="1">
        <f t="shared" si="66"/>
        <v>103344682683.01158</v>
      </c>
      <c r="AT151" s="1">
        <f t="shared" si="66"/>
        <v>108708675966.74826</v>
      </c>
      <c r="AU151" s="1">
        <f t="shared" si="66"/>
        <v>110187435155.93608</v>
      </c>
      <c r="AV151" s="1">
        <f t="shared" si="66"/>
        <v>114293354264.32278</v>
      </c>
      <c r="AW151" s="1">
        <f t="shared" si="66"/>
        <v>116714704036.91429</v>
      </c>
      <c r="AX151" s="1">
        <f t="shared" si="66"/>
        <v>120219446898.30614</v>
      </c>
      <c r="AY151" s="1">
        <f t="shared" si="66"/>
        <v>126362921687.80067</v>
      </c>
      <c r="AZ151" s="1">
        <f t="shared" si="66"/>
        <v>134423338040.07512</v>
      </c>
      <c r="BA151" s="1">
        <f t="shared" si="66"/>
        <v>139679928834.23508</v>
      </c>
      <c r="BB151" s="1">
        <f t="shared" si="66"/>
        <v>143364870762.71127</v>
      </c>
      <c r="BC151" s="1">
        <f t="shared" si="66"/>
        <v>144946180256.995</v>
      </c>
      <c r="BD151" s="1">
        <f t="shared" si="66"/>
        <v>148216908755.95459</v>
      </c>
      <c r="BE151" s="1">
        <f t="shared" si="66"/>
        <v>153338999812.66104</v>
      </c>
      <c r="BF151" s="1">
        <f t="shared" si="66"/>
        <v>159448826049.87949</v>
      </c>
      <c r="BG151" s="1">
        <f t="shared" si="66"/>
        <v>161134678935.25546</v>
      </c>
      <c r="BH151" s="1">
        <f t="shared" si="66"/>
        <v>165922175173.79733</v>
      </c>
      <c r="BI151" s="1">
        <f t="shared" si="66"/>
        <v>168607925548.60248</v>
      </c>
      <c r="BJ151" s="1">
        <f t="shared" si="66"/>
        <v>172194212451.53299</v>
      </c>
      <c r="BK151" s="1">
        <f t="shared" si="66"/>
        <v>179218359691.27249</v>
      </c>
      <c r="BL151" s="990">
        <f t="shared" si="45"/>
        <v>4438608815408.3242</v>
      </c>
    </row>
    <row r="152" spans="1:64" ht="16.2" thickBot="1" x14ac:dyDescent="0.35">
      <c r="A152" s="825"/>
      <c r="C152" s="72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990"/>
    </row>
    <row r="153" spans="1:64" ht="16.2" thickBot="1" x14ac:dyDescent="0.35">
      <c r="A153" s="404" t="s">
        <v>581</v>
      </c>
      <c r="C153" s="717">
        <f t="shared" ref="C153:BK153" si="67">+C154+C155</f>
        <v>0</v>
      </c>
      <c r="D153" s="993">
        <f t="shared" si="67"/>
        <v>0</v>
      </c>
      <c r="E153" s="993">
        <f t="shared" si="67"/>
        <v>0</v>
      </c>
      <c r="F153" s="993">
        <f t="shared" si="67"/>
        <v>1042064429.7737411</v>
      </c>
      <c r="G153" s="993">
        <f t="shared" si="67"/>
        <v>1661990621.406765</v>
      </c>
      <c r="H153" s="993">
        <f t="shared" si="67"/>
        <v>3917732538.0179529</v>
      </c>
      <c r="I153" s="993">
        <f t="shared" si="67"/>
        <v>7500912932.2267132</v>
      </c>
      <c r="J153" s="993">
        <f t="shared" si="67"/>
        <v>10882994087.195211</v>
      </c>
      <c r="K153" s="993">
        <f t="shared" si="67"/>
        <v>11479069679.028856</v>
      </c>
      <c r="L153" s="993">
        <f t="shared" si="67"/>
        <v>9734793191.7349339</v>
      </c>
      <c r="M153" s="993">
        <f t="shared" si="67"/>
        <v>11104511899.648256</v>
      </c>
      <c r="N153" s="993">
        <f t="shared" si="67"/>
        <v>9612710969.4618263</v>
      </c>
      <c r="O153" s="993">
        <f t="shared" si="67"/>
        <v>14319003786.405346</v>
      </c>
      <c r="P153" s="993">
        <f t="shared" si="67"/>
        <v>21086348704.362064</v>
      </c>
      <c r="Q153" s="993">
        <f t="shared" si="67"/>
        <v>19912186693.424297</v>
      </c>
      <c r="R153" s="993">
        <f t="shared" si="67"/>
        <v>22014467710.643803</v>
      </c>
      <c r="S153" s="993">
        <f t="shared" si="67"/>
        <v>22056176095.625401</v>
      </c>
      <c r="T153" s="993">
        <f t="shared" si="67"/>
        <v>24685505235.608166</v>
      </c>
      <c r="U153" s="993">
        <f t="shared" si="67"/>
        <v>27576754494.694103</v>
      </c>
      <c r="V153" s="993">
        <f t="shared" si="67"/>
        <v>31371391605.153431</v>
      </c>
      <c r="W153" s="993">
        <f t="shared" si="67"/>
        <v>31435453014.570553</v>
      </c>
      <c r="X153" s="993">
        <f t="shared" si="67"/>
        <v>33865862204.861526</v>
      </c>
      <c r="Y153" s="993">
        <f t="shared" si="67"/>
        <v>35043622405.260735</v>
      </c>
      <c r="Z153" s="993">
        <f t="shared" si="67"/>
        <v>37413058649.805283</v>
      </c>
      <c r="AA153" s="993">
        <f t="shared" si="67"/>
        <v>42072051500.43145</v>
      </c>
      <c r="AB153" s="993">
        <f t="shared" si="67"/>
        <v>48529203598.265823</v>
      </c>
      <c r="AC153" s="993">
        <f t="shared" si="67"/>
        <v>52157672118.486069</v>
      </c>
      <c r="AD153" s="993">
        <f t="shared" si="67"/>
        <v>53902630900.603806</v>
      </c>
      <c r="AE153" s="993">
        <f t="shared" si="67"/>
        <v>54285746901.010529</v>
      </c>
      <c r="AF153" s="993">
        <f t="shared" si="67"/>
        <v>57121699746.894142</v>
      </c>
      <c r="AG153" s="993">
        <f t="shared" si="67"/>
        <v>60780121747.98333</v>
      </c>
      <c r="AH153" s="993">
        <f t="shared" si="67"/>
        <v>65484130509.011414</v>
      </c>
      <c r="AI153" s="993">
        <f t="shared" si="67"/>
        <v>65667642492.073914</v>
      </c>
      <c r="AJ153" s="993">
        <f t="shared" si="67"/>
        <v>69175787869.070007</v>
      </c>
      <c r="AK153" s="993">
        <f t="shared" si="67"/>
        <v>70918125107.704529</v>
      </c>
      <c r="AL153" s="993">
        <f t="shared" si="67"/>
        <v>73351232598.316986</v>
      </c>
      <c r="AM153" s="993">
        <f t="shared" si="67"/>
        <v>78814001907.655563</v>
      </c>
      <c r="AN153" s="993">
        <f t="shared" si="67"/>
        <v>85392395896.927277</v>
      </c>
      <c r="AO153" s="993">
        <f t="shared" si="67"/>
        <v>88001626724.588211</v>
      </c>
      <c r="AP153" s="993">
        <f t="shared" si="67"/>
        <v>91724060024.565048</v>
      </c>
      <c r="AQ153" s="993">
        <f t="shared" si="67"/>
        <v>92401224685.609634</v>
      </c>
      <c r="AR153" s="993">
        <f t="shared" si="67"/>
        <v>95206534184.366074</v>
      </c>
      <c r="AS153" s="993">
        <f t="shared" si="67"/>
        <v>99337119075.393036</v>
      </c>
      <c r="AT153" s="993">
        <f t="shared" si="67"/>
        <v>105320002584.68057</v>
      </c>
      <c r="AU153" s="993">
        <f t="shared" si="67"/>
        <v>106743628396.73482</v>
      </c>
      <c r="AV153" s="993">
        <f t="shared" si="67"/>
        <v>110750545581.59427</v>
      </c>
      <c r="AW153" s="993">
        <f t="shared" si="67"/>
        <v>113007139217.15326</v>
      </c>
      <c r="AX153" s="993">
        <f t="shared" si="67"/>
        <v>116621854021.17564</v>
      </c>
      <c r="AY153" s="993">
        <f t="shared" si="67"/>
        <v>122924418561.85835</v>
      </c>
      <c r="AZ153" s="993">
        <f t="shared" si="67"/>
        <v>131535986441.95961</v>
      </c>
      <c r="BA153" s="993">
        <f t="shared" si="67"/>
        <v>136717706488.71577</v>
      </c>
      <c r="BB153" s="993">
        <f t="shared" si="67"/>
        <v>140265798124.08749</v>
      </c>
      <c r="BC153" s="993">
        <f t="shared" si="67"/>
        <v>141655925028.20929</v>
      </c>
      <c r="BD153" s="993">
        <f t="shared" si="67"/>
        <v>145369032027.93997</v>
      </c>
      <c r="BE153" s="993">
        <f t="shared" si="67"/>
        <v>150352989898.61987</v>
      </c>
      <c r="BF153" s="993">
        <f t="shared" si="67"/>
        <v>156995977493.75369</v>
      </c>
      <c r="BG153" s="993">
        <f t="shared" si="67"/>
        <v>158620781677.0051</v>
      </c>
      <c r="BH153" s="993">
        <f t="shared" si="67"/>
        <v>163270598965.08557</v>
      </c>
      <c r="BI153" s="993">
        <f t="shared" si="67"/>
        <v>165777711885.10562</v>
      </c>
      <c r="BJ153" s="993">
        <f t="shared" si="67"/>
        <v>169797047220.6907</v>
      </c>
      <c r="BK153" s="993">
        <f t="shared" si="67"/>
        <v>176682761394.49045</v>
      </c>
      <c r="BL153" s="1005">
        <f t="shared" si="45"/>
        <v>4244449523546.7256</v>
      </c>
    </row>
    <row r="154" spans="1:64" ht="15.6" x14ac:dyDescent="0.3">
      <c r="A154" s="805" t="s">
        <v>546</v>
      </c>
      <c r="C154" s="721">
        <v>0</v>
      </c>
      <c r="D154" s="1">
        <f>+C154+TCF!C162-TCF!C143</f>
        <v>0</v>
      </c>
      <c r="E154" s="1">
        <f>+D154+TCF!D162-TCF!D143</f>
        <v>0</v>
      </c>
      <c r="F154" s="1">
        <f>+E154+TCF!E162-TCF!E143</f>
        <v>1030173866.6544015</v>
      </c>
      <c r="G154" s="1">
        <f>+F154+TCF!F162-TCF!F143</f>
        <v>1643893878.5229261</v>
      </c>
      <c r="H154" s="1">
        <f>+G154+TCF!G162-TCF!G143</f>
        <v>3876404730.2579603</v>
      </c>
      <c r="I154" s="1">
        <f>+H154+TCF!H162-TCF!H143</f>
        <v>7422483360.1971588</v>
      </c>
      <c r="J154" s="1">
        <f>+I154+TCF!I162-TCF!I143</f>
        <v>10759312448.938765</v>
      </c>
      <c r="K154" s="1">
        <f>+J154+TCF!J162-TCF!J143</f>
        <v>11340132297.599621</v>
      </c>
      <c r="L154" s="1">
        <f>+K154+TCF!K162-TCF!K143</f>
        <v>9630446498.6420803</v>
      </c>
      <c r="M154" s="1">
        <f>+L154+TCF!L162-TCF!L143</f>
        <v>10978822938.416473</v>
      </c>
      <c r="N154" s="1">
        <f>+M154+TCF!M162-TCF!M143</f>
        <v>9501334960.0872498</v>
      </c>
      <c r="O154" s="1">
        <f>+N154+TCF!N162-TCF!N143</f>
        <v>14160226022.000154</v>
      </c>
      <c r="P154" s="1">
        <f>+O154+TCF!O162-TCF!O143</f>
        <v>20862932082.367157</v>
      </c>
      <c r="Q154" s="1">
        <f>+P154+TCF!P162-TCF!P143</f>
        <v>19689553749.757374</v>
      </c>
      <c r="R154" s="1">
        <f>+Q154+TCF!Q162-TCF!Q143</f>
        <v>21793519312.440784</v>
      </c>
      <c r="S154" s="1">
        <f>+R154+TCF!R162-TCF!R143</f>
        <v>21832920173.10918</v>
      </c>
      <c r="T154" s="1">
        <f>+S154+TCF!S162-TCF!S143</f>
        <v>24433715014.38839</v>
      </c>
      <c r="U154" s="1">
        <f>+T154+TCF!T162-TCF!T143</f>
        <v>27299980156.412258</v>
      </c>
      <c r="V154" s="1">
        <f>+U154+TCF!U162-TCF!U143</f>
        <v>31034881269.444469</v>
      </c>
      <c r="W154" s="1">
        <f>+V154+TCF!V162-TCF!V143</f>
        <v>31088810529.077782</v>
      </c>
      <c r="X154" s="1">
        <f>+W154+TCF!W162-TCF!W143</f>
        <v>33498937235.132477</v>
      </c>
      <c r="Y154" s="1">
        <f>+X154+TCF!X162-TCF!X143</f>
        <v>34632518711.75013</v>
      </c>
      <c r="Z154" s="1">
        <f>+Y154+TCF!Y162-TCF!Y143</f>
        <v>36990736822.224686</v>
      </c>
      <c r="AA154" s="1">
        <f>+Z154+TCF!Z162-TCF!Z143</f>
        <v>41598105811.091454</v>
      </c>
      <c r="AB154" s="1">
        <f>+AA154+TCF!AA162-TCF!AA143</f>
        <v>47994812621.764847</v>
      </c>
      <c r="AC154" s="1">
        <f>+AB154+TCF!AB162-TCF!AB143</f>
        <v>51581721281.517403</v>
      </c>
      <c r="AD154" s="1">
        <f>+AC154+TCF!AC162-TCF!AC143</f>
        <v>53264954051.828583</v>
      </c>
      <c r="AE154" s="1">
        <f>+AD154+TCF!AD162-TCF!AD143</f>
        <v>53658846609.966339</v>
      </c>
      <c r="AF154" s="1">
        <f>+AE154+TCF!AE162-TCF!AE143</f>
        <v>56435957499.726906</v>
      </c>
      <c r="AG154" s="1">
        <f>+AF154+TCF!AF162-TCF!AF143</f>
        <v>60060158382.570816</v>
      </c>
      <c r="AH154" s="1">
        <f>+AG154+TCF!AG162-TCF!AG143</f>
        <v>64700483585.181679</v>
      </c>
      <c r="AI154" s="1">
        <f>+AH154+TCF!AH162-TCF!AH143</f>
        <v>64899283644.719345</v>
      </c>
      <c r="AJ154" s="1">
        <f>+AI154+TCF!AI162-TCF!AI143</f>
        <v>68356374685.829224</v>
      </c>
      <c r="AK154" s="1">
        <f>+AJ154+TCF!AJ162-TCF!AJ143</f>
        <v>70136647792.308502</v>
      </c>
      <c r="AL154" s="1">
        <f>+AK154+TCF!AK162-TCF!AK143</f>
        <v>72542379817.666626</v>
      </c>
      <c r="AM154" s="1">
        <f>+AL154+TCF!AL162-TCF!AL143</f>
        <v>77890620059.030762</v>
      </c>
      <c r="AN154" s="1">
        <f>+AM154+TCF!AM162-TCF!AM143</f>
        <v>84378293428.11351</v>
      </c>
      <c r="AO154" s="1">
        <f>+AN154+TCF!AN162-TCF!AN143</f>
        <v>87034606272.217941</v>
      </c>
      <c r="AP154" s="1">
        <f>+AO154+TCF!AO162-TCF!AO143</f>
        <v>90657815729.309753</v>
      </c>
      <c r="AQ154" s="1">
        <f>+AP154+TCF!AP162-TCF!AP143</f>
        <v>91304589374.072067</v>
      </c>
      <c r="AR154" s="1">
        <f>+AQ154+TCF!AQ162-TCF!AQ143</f>
        <v>94130375777.497314</v>
      </c>
      <c r="AS154" s="1">
        <f>+AR154+TCF!AR162-TCF!AR143</f>
        <v>98180103969.631851</v>
      </c>
      <c r="AT154" s="1">
        <f>+AS154+TCF!AS162-TCF!AS143</f>
        <v>104094909185.9953</v>
      </c>
      <c r="AU154" s="1">
        <f>+AT154+TCF!AT162-TCF!AT143</f>
        <v>105457318503.56232</v>
      </c>
      <c r="AV154" s="1">
        <f>+AU154+TCF!AU162-TCF!AU143</f>
        <v>109463128328.24591</v>
      </c>
      <c r="AW154" s="1">
        <f>+AV154+TCF!AV162-TCF!AV143</f>
        <v>111696939144.19249</v>
      </c>
      <c r="AX154" s="1">
        <f>+AW154+TCF!AW162-TCF!AW143</f>
        <v>115254628309.13397</v>
      </c>
      <c r="AY154" s="1">
        <f>+AX154+TCF!AX162-TCF!AX143</f>
        <v>121504868161.02501</v>
      </c>
      <c r="AZ154" s="1">
        <f>+AY154+TCF!AY162-TCF!AY143</f>
        <v>130010963684.75081</v>
      </c>
      <c r="BA154" s="1">
        <f>+AZ154+TCF!AZ162-TCF!AZ143</f>
        <v>135135737589.9225</v>
      </c>
      <c r="BB154" s="1">
        <f>+BA154+TCF!BA162-TCF!BA143</f>
        <v>138687840858.27313</v>
      </c>
      <c r="BC154" s="1">
        <f>+BB154+TCF!BB162-TCF!BB143</f>
        <v>139997368940.21625</v>
      </c>
      <c r="BD154" s="1">
        <f>+BC154+TCF!BC162-TCF!BC143</f>
        <v>143647081256.60794</v>
      </c>
      <c r="BE154" s="1">
        <f>+BD154+TCF!BD162-TCF!BD143</f>
        <v>148616690068.41428</v>
      </c>
      <c r="BF154" s="1">
        <f>+BE154+TCF!BE162-TCF!BE143</f>
        <v>155187759654.04718</v>
      </c>
      <c r="BG154" s="1">
        <f>+BF154+TCF!BF162-TCF!BF143</f>
        <v>156731005562.651</v>
      </c>
      <c r="BH154" s="1">
        <f>+BG154+TCF!BG162-TCF!BG143</f>
        <v>161412583192.05252</v>
      </c>
      <c r="BI154" s="1">
        <f>+BH154+TCF!BH162-TCF!BH143</f>
        <v>163820318793.08975</v>
      </c>
      <c r="BJ154" s="1">
        <f>+BI154+TCF!BI162-TCF!BI143</f>
        <v>167771538948.84528</v>
      </c>
      <c r="BK154" s="1">
        <f>+BJ154+TCF!BJ162-TCF!BJ143</f>
        <v>174552312579.32434</v>
      </c>
      <c r="BL154" s="990">
        <f t="shared" si="45"/>
        <v>4195350859211.8159</v>
      </c>
    </row>
    <row r="155" spans="1:64" ht="15.6" x14ac:dyDescent="0.3">
      <c r="A155" s="805" t="s">
        <v>547</v>
      </c>
      <c r="C155" s="721">
        <v>0</v>
      </c>
      <c r="D155" s="1">
        <f>+C155+SCI!C224-TCF!C144</f>
        <v>0</v>
      </c>
      <c r="E155" s="1">
        <f>+D155+SCI!D224-TCF!D144</f>
        <v>0</v>
      </c>
      <c r="F155" s="1">
        <f>+E155+SCI!E224-TCF!E144</f>
        <v>11890563.119339567</v>
      </c>
      <c r="G155" s="1">
        <f>+F155+SCI!F224-TCF!F144</f>
        <v>18096742.883838989</v>
      </c>
      <c r="H155" s="1">
        <f>+G155+SCI!G224-TCF!G144</f>
        <v>41327807.759992704</v>
      </c>
      <c r="I155" s="1">
        <f>+H155+SCI!H224-TCF!H144</f>
        <v>78429572.02955395</v>
      </c>
      <c r="J155" s="1">
        <f>+I155+SCI!I224-TCF!I144</f>
        <v>123681638.25644612</v>
      </c>
      <c r="K155" s="1">
        <f>+J155+SCI!J224-TCF!J144</f>
        <v>138937381.42923528</v>
      </c>
      <c r="L155" s="1">
        <f>+K155+SCI!K224-TCF!K144</f>
        <v>104346693.09285423</v>
      </c>
      <c r="M155" s="1">
        <f>+L155+SCI!L224-TCF!L144</f>
        <v>125688961.23178357</v>
      </c>
      <c r="N155" s="1">
        <f>+M155+SCI!M224-TCF!M144</f>
        <v>111376009.37457615</v>
      </c>
      <c r="O155" s="1">
        <f>+N155+SCI!N224-TCF!N144</f>
        <v>158777764.40519214</v>
      </c>
      <c r="P155" s="1">
        <f>+O155+SCI!O224-TCF!O144</f>
        <v>223416621.9949069</v>
      </c>
      <c r="Q155" s="1">
        <f>+P155+SCI!P224-TCF!P144</f>
        <v>222632943.66692254</v>
      </c>
      <c r="R155" s="1">
        <f>+Q155+SCI!Q224-TCF!Q144</f>
        <v>220948398.20301658</v>
      </c>
      <c r="S155" s="1">
        <f>+R155+SCI!R224-TCF!R144</f>
        <v>223255922.51621941</v>
      </c>
      <c r="T155" s="1">
        <f>+S155+SCI!S224-TCF!S144</f>
        <v>251790221.21977729</v>
      </c>
      <c r="U155" s="1">
        <f>+T155+SCI!T224-TCF!T144</f>
        <v>276774338.28184593</v>
      </c>
      <c r="V155" s="1">
        <f>+U155+SCI!U224-TCF!U144</f>
        <v>336510335.7089628</v>
      </c>
      <c r="W155" s="1">
        <f>+V155+SCI!V224-TCF!V144</f>
        <v>346642485.49277061</v>
      </c>
      <c r="X155" s="1">
        <f>+W155+SCI!W224-TCF!W144</f>
        <v>366924969.72904873</v>
      </c>
      <c r="Y155" s="1">
        <f>+X155+SCI!X224-TCF!X144</f>
        <v>411103693.51060462</v>
      </c>
      <c r="Z155" s="1">
        <f>+Y155+SCI!Y224-TCF!Y144</f>
        <v>422321827.58059865</v>
      </c>
      <c r="AA155" s="1">
        <f>+Z155+SCI!Z224-TCF!Z144</f>
        <v>473945689.33999944</v>
      </c>
      <c r="AB155" s="1">
        <f>+AA155+SCI!AA224-TCF!AA144</f>
        <v>534390976.50097275</v>
      </c>
      <c r="AC155" s="1">
        <f>+AB155+SCI!AB224-TCF!AB144</f>
        <v>575950836.96866667</v>
      </c>
      <c r="AD155" s="1">
        <f>+AC155+SCI!AC224-TCF!AC144</f>
        <v>637676848.775226</v>
      </c>
      <c r="AE155" s="1">
        <f>+AD155+SCI!AD224-TCF!AD144</f>
        <v>626900291.04419005</v>
      </c>
      <c r="AF155" s="1">
        <f>+AE155+SCI!AE224-TCF!AE144</f>
        <v>685742247.16723835</v>
      </c>
      <c r="AG155" s="1">
        <f>+AF155+SCI!AF224-TCF!AF144</f>
        <v>719963365.41251326</v>
      </c>
      <c r="AH155" s="1">
        <f>+AG155+SCI!AG224-TCF!AG144</f>
        <v>783646923.8297323</v>
      </c>
      <c r="AI155" s="1">
        <f>+AH155+SCI!AH224-TCF!AH144</f>
        <v>768358847.35457182</v>
      </c>
      <c r="AJ155" s="1">
        <f>+AI155+SCI!AI224-TCF!AI144</f>
        <v>819413183.24078918</v>
      </c>
      <c r="AK155" s="1">
        <f>+AJ155+SCI!AJ224-TCF!AJ144</f>
        <v>781477315.39602423</v>
      </c>
      <c r="AL155" s="1">
        <f>+AK155+SCI!AK224-TCF!AK144</f>
        <v>808852780.65035415</v>
      </c>
      <c r="AM155" s="1">
        <f>+AL155+SCI!AL224-TCF!AL144</f>
        <v>923381848.62480199</v>
      </c>
      <c r="AN155" s="1">
        <f>+AM155+SCI!AM224-TCF!AM144</f>
        <v>1014102468.8137628</v>
      </c>
      <c r="AO155" s="1">
        <f>+AN155+SCI!AN224-TCF!AN144</f>
        <v>967020452.37026799</v>
      </c>
      <c r="AP155" s="1">
        <f>+AO155+SCI!AO224-TCF!AO144</f>
        <v>1066244295.2552915</v>
      </c>
      <c r="AQ155" s="1">
        <f>+AP155+SCI!AP224-TCF!AP144</f>
        <v>1096635311.537569</v>
      </c>
      <c r="AR155" s="1">
        <f>+AQ155+SCI!AQ224-TCF!AQ144</f>
        <v>1076158406.8687577</v>
      </c>
      <c r="AS155" s="1">
        <f>+AR155+SCI!AR224-TCF!AR144</f>
        <v>1157015105.7611902</v>
      </c>
      <c r="AT155" s="1">
        <f>+AS155+SCI!AS224-TCF!AS144</f>
        <v>1225093398.6852722</v>
      </c>
      <c r="AU155" s="1">
        <f>+AT155+SCI!AT224-TCF!AT144</f>
        <v>1286309893.1725016</v>
      </c>
      <c r="AV155" s="1">
        <f>+AU155+SCI!AU224-TCF!AU144</f>
        <v>1287417253.3483648</v>
      </c>
      <c r="AW155" s="1">
        <f>+AV155+SCI!AV224-TCF!AV144</f>
        <v>1310200072.9607699</v>
      </c>
      <c r="AX155" s="1">
        <f>+AW155+SCI!AW224-TCF!AW144</f>
        <v>1367225712.0416732</v>
      </c>
      <c r="AY155" s="1">
        <f>+AX155+SCI!AX224-TCF!AX144</f>
        <v>1419550400.8333426</v>
      </c>
      <c r="AZ155" s="1">
        <f>+AY155+SCI!AY224-TCF!AY144</f>
        <v>1525022757.2088044</v>
      </c>
      <c r="BA155" s="1">
        <f>+AZ155+SCI!AZ224-TCF!AZ144</f>
        <v>1581968898.7932692</v>
      </c>
      <c r="BB155" s="1">
        <f>+BA155+SCI!BA224-TCF!BA144</f>
        <v>1577957265.8143742</v>
      </c>
      <c r="BC155" s="1">
        <f>+BB155+SCI!BB224-TCF!BB144</f>
        <v>1658556087.9930508</v>
      </c>
      <c r="BD155" s="1">
        <f>+BC155+SCI!BC224-TCF!BC144</f>
        <v>1721950771.3320391</v>
      </c>
      <c r="BE155" s="1">
        <f>+BD155+SCI!BD224-TCF!BD144</f>
        <v>1736299830.2056046</v>
      </c>
      <c r="BF155" s="1">
        <f>+BE155+SCI!BE224-TCF!BE144</f>
        <v>1808217839.706511</v>
      </c>
      <c r="BG155" s="1">
        <f>+BF155+SCI!BF224-TCF!BF144</f>
        <v>1889776114.3540859</v>
      </c>
      <c r="BH155" s="1">
        <f>+BG155+SCI!BG224-TCF!BG144</f>
        <v>1858015773.0330458</v>
      </c>
      <c r="BI155" s="1">
        <f>+BH155+SCI!BH224-TCF!BH144</f>
        <v>1957393092.015862</v>
      </c>
      <c r="BJ155" s="1">
        <f>+BI155+SCI!BI224-TCF!BI144</f>
        <v>2025508271.8454192</v>
      </c>
      <c r="BK155" s="1">
        <f>+BJ155+SCI!BJ224-TCF!BJ144</f>
        <v>2130448815.1661003</v>
      </c>
      <c r="BL155" s="990">
        <f t="shared" si="45"/>
        <v>49098664334.9095</v>
      </c>
    </row>
    <row r="156" spans="1:64" ht="16.2" thickBot="1" x14ac:dyDescent="0.35">
      <c r="A156" s="805"/>
      <c r="C156" s="72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990"/>
    </row>
    <row r="157" spans="1:64" ht="16.2" thickBot="1" x14ac:dyDescent="0.35">
      <c r="A157" s="1135" t="s">
        <v>802</v>
      </c>
      <c r="C157" s="717">
        <f t="shared" ref="C157:D157" si="68">+C158+C159</f>
        <v>377458075.96016026</v>
      </c>
      <c r="D157" s="993">
        <f t="shared" si="68"/>
        <v>425973376.23014641</v>
      </c>
      <c r="E157" s="993">
        <f t="shared" ref="E157:BK157" si="69">+E158+E159</f>
        <v>474488676.50013256</v>
      </c>
      <c r="F157" s="993">
        <f t="shared" si="69"/>
        <v>390036742.95001888</v>
      </c>
      <c r="G157" s="993">
        <f t="shared" si="69"/>
        <v>437512449.61851847</v>
      </c>
      <c r="H157" s="993">
        <f t="shared" si="69"/>
        <v>484988156.287018</v>
      </c>
      <c r="I157" s="993">
        <f t="shared" si="69"/>
        <v>403092141.41879326</v>
      </c>
      <c r="J157" s="993">
        <f t="shared" si="69"/>
        <v>449488853.88830996</v>
      </c>
      <c r="K157" s="993">
        <f t="shared" si="69"/>
        <v>495885566.35782671</v>
      </c>
      <c r="L157" s="993">
        <f t="shared" si="69"/>
        <v>416642339.48953414</v>
      </c>
      <c r="M157" s="993">
        <f t="shared" si="69"/>
        <v>461919163.87992656</v>
      </c>
      <c r="N157" s="993">
        <f t="shared" si="69"/>
        <v>507195988.27031893</v>
      </c>
      <c r="O157" s="993">
        <f t="shared" si="69"/>
        <v>430706090.06715602</v>
      </c>
      <c r="P157" s="993">
        <f t="shared" si="69"/>
        <v>474820582.62022531</v>
      </c>
      <c r="Q157" s="993">
        <f t="shared" si="69"/>
        <v>518935075.17329454</v>
      </c>
      <c r="R157" s="993">
        <f t="shared" si="69"/>
        <v>445302856.79166985</v>
      </c>
      <c r="S157" s="993">
        <f t="shared" si="69"/>
        <v>488210965.13078141</v>
      </c>
      <c r="T157" s="993">
        <f t="shared" si="69"/>
        <v>531119073.46989298</v>
      </c>
      <c r="U157" s="993">
        <f t="shared" si="69"/>
        <v>460452840.97504276</v>
      </c>
      <c r="V157" s="993">
        <f t="shared" si="69"/>
        <v>502108843.13848764</v>
      </c>
      <c r="W157" s="993">
        <f t="shared" si="69"/>
        <v>543764845.30193257</v>
      </c>
      <c r="X157" s="993">
        <f t="shared" si="69"/>
        <v>476177009.55896544</v>
      </c>
      <c r="Y157" s="993">
        <f t="shared" si="69"/>
        <v>516533450.72268593</v>
      </c>
      <c r="Z157" s="993">
        <f t="shared" si="69"/>
        <v>556889891.88640642</v>
      </c>
      <c r="AA157" s="993">
        <f t="shared" si="69"/>
        <v>492497124.13221884</v>
      </c>
      <c r="AB157" s="993">
        <f t="shared" si="69"/>
        <v>531504750.93432528</v>
      </c>
      <c r="AC157" s="993">
        <f t="shared" si="69"/>
        <v>570512377.73643172</v>
      </c>
      <c r="AD157" s="993">
        <f t="shared" si="69"/>
        <v>509435771.04779851</v>
      </c>
      <c r="AE157" s="993">
        <f t="shared" si="69"/>
        <v>547043463.42398572</v>
      </c>
      <c r="AF157" s="993">
        <f t="shared" si="69"/>
        <v>584651155.80017304</v>
      </c>
      <c r="AG157" s="993">
        <f t="shared" si="69"/>
        <v>527016392.68147868</v>
      </c>
      <c r="AH157" s="993">
        <f t="shared" si="69"/>
        <v>563171093.11700439</v>
      </c>
      <c r="AI157" s="993">
        <f t="shared" si="69"/>
        <v>599325793.55253017</v>
      </c>
      <c r="AJ157" s="993">
        <f t="shared" si="69"/>
        <v>545263319.87507534</v>
      </c>
      <c r="AK157" s="993">
        <f t="shared" si="69"/>
        <v>579909959.97538853</v>
      </c>
      <c r="AL157" s="993">
        <f t="shared" si="69"/>
        <v>614556600.07570171</v>
      </c>
      <c r="AM157" s="993">
        <f t="shared" si="69"/>
        <v>564201805.60930932</v>
      </c>
      <c r="AN157" s="993">
        <f t="shared" si="69"/>
        <v>597283229.88770533</v>
      </c>
      <c r="AO157" s="993">
        <f t="shared" si="69"/>
        <v>630364654.16610134</v>
      </c>
      <c r="AP157" s="993">
        <f t="shared" si="69"/>
        <v>583858059.95287073</v>
      </c>
      <c r="AQ157" s="993">
        <f t="shared" si="69"/>
        <v>615314946.72969902</v>
      </c>
      <c r="AR157" s="993">
        <f t="shared" si="69"/>
        <v>646771833.50652719</v>
      </c>
      <c r="AS157" s="993">
        <f t="shared" si="69"/>
        <v>604259286.33605313</v>
      </c>
      <c r="AT157" s="993">
        <f t="shared" si="69"/>
        <v>634030065.64000416</v>
      </c>
      <c r="AU157" s="993">
        <f t="shared" si="69"/>
        <v>663800844.94395518</v>
      </c>
      <c r="AV157" s="993">
        <f t="shared" si="69"/>
        <v>625433719.19915807</v>
      </c>
      <c r="AW157" s="993">
        <f t="shared" si="69"/>
        <v>653454487.55700982</v>
      </c>
      <c r="AX157" s="993">
        <f t="shared" si="69"/>
        <v>681475255.91486168</v>
      </c>
      <c r="AY157" s="993">
        <f t="shared" si="69"/>
        <v>647410663.06777477</v>
      </c>
      <c r="AZ157" s="993">
        <f t="shared" si="69"/>
        <v>673615095.06467009</v>
      </c>
      <c r="BA157" s="993">
        <f t="shared" si="69"/>
        <v>699819527.0615654</v>
      </c>
      <c r="BB157" s="993">
        <f t="shared" si="69"/>
        <v>670220533.10901213</v>
      </c>
      <c r="BC157" s="993">
        <f t="shared" si="69"/>
        <v>694539789.5968709</v>
      </c>
      <c r="BD157" s="993">
        <f t="shared" si="69"/>
        <v>718859046.08472955</v>
      </c>
      <c r="BE157" s="993">
        <f t="shared" si="69"/>
        <v>693894897.22481215</v>
      </c>
      <c r="BF157" s="993">
        <f t="shared" si="69"/>
        <v>716257530.05184174</v>
      </c>
      <c r="BG157" s="993">
        <f t="shared" si="69"/>
        <v>738620162.8788712</v>
      </c>
      <c r="BH157" s="993">
        <f t="shared" si="69"/>
        <v>718466519.74060118</v>
      </c>
      <c r="BI157" s="993">
        <f t="shared" si="69"/>
        <v>738798372.87005615</v>
      </c>
      <c r="BJ157" s="993">
        <f t="shared" si="69"/>
        <v>759130225.999511</v>
      </c>
      <c r="BK157" s="993">
        <f t="shared" si="69"/>
        <v>743969406.74973857</v>
      </c>
      <c r="BL157" s="1005">
        <f t="shared" si="45"/>
        <v>34648440816.982658</v>
      </c>
    </row>
    <row r="158" spans="1:64" ht="15.6" x14ac:dyDescent="0.3">
      <c r="A158" s="805" t="s">
        <v>546</v>
      </c>
      <c r="C158" s="721">
        <v>348348895.79816866</v>
      </c>
      <c r="D158" s="1">
        <f>+'Loans '!DG24</f>
        <v>348348895.79816866</v>
      </c>
      <c r="E158" s="1">
        <f>+'Loans '!DH24</f>
        <v>348348895.79816866</v>
      </c>
      <c r="F158" s="1">
        <f>+'Loans '!DI24</f>
        <v>361551318.94891918</v>
      </c>
      <c r="G158" s="1">
        <f>+'Loans '!DJ24</f>
        <v>361551318.94891918</v>
      </c>
      <c r="H158" s="1">
        <f>+'Loans '!DK24</f>
        <v>361551318.94891918</v>
      </c>
      <c r="I158" s="1">
        <f>+'Loans '!DL24</f>
        <v>375254113.9370833</v>
      </c>
      <c r="J158" s="1">
        <f>+'Loans '!DM24</f>
        <v>375254113.9370833</v>
      </c>
      <c r="K158" s="1">
        <f>+'Loans '!DN24</f>
        <v>375254113.9370833</v>
      </c>
      <c r="L158" s="1">
        <f>+'Loans '!DO24</f>
        <v>389476244.85529876</v>
      </c>
      <c r="M158" s="1">
        <f>+'Loans '!DP24</f>
        <v>389476244.85529876</v>
      </c>
      <c r="N158" s="1">
        <f>+'Loans '!DQ24</f>
        <v>389476244.85529876</v>
      </c>
      <c r="O158" s="1">
        <f>+'Loans '!DR24</f>
        <v>404237394.5353145</v>
      </c>
      <c r="P158" s="1">
        <f>+'Loans '!DS24</f>
        <v>404237394.5353145</v>
      </c>
      <c r="Q158" s="1">
        <f>+'Loans '!DT24</f>
        <v>404237394.5353145</v>
      </c>
      <c r="R158" s="1">
        <f>+'Loans '!DU24</f>
        <v>419557991.78820294</v>
      </c>
      <c r="S158" s="1">
        <f>+'Loans '!DV24</f>
        <v>419557991.78820294</v>
      </c>
      <c r="T158" s="1">
        <f>+'Loans '!DW24</f>
        <v>419557991.78820294</v>
      </c>
      <c r="U158" s="1">
        <f>+'Loans '!DX24</f>
        <v>435459239.67697585</v>
      </c>
      <c r="V158" s="1">
        <f>+'Loans '!DY24</f>
        <v>435459239.67697585</v>
      </c>
      <c r="W158" s="1">
        <f>+'Loans '!DZ24</f>
        <v>435459239.67697585</v>
      </c>
      <c r="X158" s="1">
        <f>+'Loans '!EA24</f>
        <v>451963144.86073321</v>
      </c>
      <c r="Y158" s="1">
        <f>+'Loans '!EB24</f>
        <v>451963144.86073321</v>
      </c>
      <c r="Z158" s="1">
        <f>+'Loans '!EC24</f>
        <v>451963144.86073321</v>
      </c>
      <c r="AA158" s="1">
        <f>+'Loans '!ED24</f>
        <v>469092548.050955</v>
      </c>
      <c r="AB158" s="1">
        <f>+'Loans '!EE24</f>
        <v>469092548.050955</v>
      </c>
      <c r="AC158" s="1">
        <f>+'Loans '!EF24</f>
        <v>469092548.050955</v>
      </c>
      <c r="AD158" s="1">
        <f>+'Loans '!EG24</f>
        <v>486871155.62208617</v>
      </c>
      <c r="AE158" s="1">
        <f>+'Loans '!EH24</f>
        <v>486871155.62208617</v>
      </c>
      <c r="AF158" s="1">
        <f>+'Loans '!EI24</f>
        <v>486871155.62208617</v>
      </c>
      <c r="AG158" s="1">
        <f>+'Loans '!EJ24</f>
        <v>505323572.42016327</v>
      </c>
      <c r="AH158" s="1">
        <f>+'Loans '!EK24</f>
        <v>505323572.42016327</v>
      </c>
      <c r="AI158" s="1">
        <f>+'Loans '!EL24</f>
        <v>505323572.42016327</v>
      </c>
      <c r="AJ158" s="1">
        <f>+'Loans '!EM24</f>
        <v>524475335.81488746</v>
      </c>
      <c r="AK158" s="1">
        <f>+'Loans '!EN24</f>
        <v>524475335.81488746</v>
      </c>
      <c r="AL158" s="1">
        <f>+'Loans '!EO24</f>
        <v>524475335.81488746</v>
      </c>
      <c r="AM158" s="1">
        <f>+'Loans '!EP24</f>
        <v>544352951.04227173</v>
      </c>
      <c r="AN158" s="1">
        <f>+'Loans '!EQ24</f>
        <v>544352951.04227173</v>
      </c>
      <c r="AO158" s="1">
        <f>+'Loans '!ER24</f>
        <v>544352951.04227173</v>
      </c>
      <c r="AP158" s="1">
        <f>+'Loans '!ES24</f>
        <v>564983927.88677382</v>
      </c>
      <c r="AQ158" s="1">
        <f>+'Loans '!ET24</f>
        <v>564983927.88677382</v>
      </c>
      <c r="AR158" s="1">
        <f>+'Loans '!EU24</f>
        <v>564983927.88677382</v>
      </c>
      <c r="AS158" s="1">
        <f>+'Loans '!EV24</f>
        <v>586396818.75368249</v>
      </c>
      <c r="AT158" s="1">
        <f>+'Loans '!EW24</f>
        <v>586396818.75368249</v>
      </c>
      <c r="AU158" s="1">
        <f>+'Loans '!EX24</f>
        <v>586396818.75368249</v>
      </c>
      <c r="AV158" s="1">
        <f>+'Loans '!EY24</f>
        <v>608621258.18444705</v>
      </c>
      <c r="AW158" s="1">
        <f>+'Loans '!EZ24</f>
        <v>608621258.18444705</v>
      </c>
      <c r="AX158" s="1">
        <f>+'Loans '!FA24</f>
        <v>608621258.18444705</v>
      </c>
      <c r="AY158" s="1">
        <f>+'Loans '!FB24</f>
        <v>631688003.86963761</v>
      </c>
      <c r="AZ158" s="1">
        <f>+'Loans '!FC24</f>
        <v>631688003.86963761</v>
      </c>
      <c r="BA158" s="1">
        <f>+'Loans '!FD24</f>
        <v>631688003.86963761</v>
      </c>
      <c r="BB158" s="1">
        <f>+'Loans '!FE24</f>
        <v>655628979.21629703</v>
      </c>
      <c r="BC158" s="1">
        <f>+'Loans '!FF24</f>
        <v>655628979.21629703</v>
      </c>
      <c r="BD158" s="1">
        <f>+'Loans '!FG24</f>
        <v>655628979.21629703</v>
      </c>
      <c r="BE158" s="1">
        <f>+'Loans '!FH24</f>
        <v>680477317.52859449</v>
      </c>
      <c r="BF158" s="1">
        <f>+'Loans '!FI24</f>
        <v>680477317.52859449</v>
      </c>
      <c r="BG158" s="1">
        <f>+'Loans '!FJ24</f>
        <v>680477317.52859449</v>
      </c>
      <c r="BH158" s="1">
        <f>+'Loans '!FK24</f>
        <v>706267407.86292827</v>
      </c>
      <c r="BI158" s="1">
        <f>+'Loans '!FL24</f>
        <v>706267407.86292827</v>
      </c>
      <c r="BJ158" s="1">
        <f>+'Loans '!FM24</f>
        <v>706267407.86292827</v>
      </c>
      <c r="BK158" s="1">
        <f>+'Loans '!FN24</f>
        <v>733034942.62093329</v>
      </c>
      <c r="BL158" s="990">
        <f t="shared" si="45"/>
        <v>31183117804.581192</v>
      </c>
    </row>
    <row r="159" spans="1:64" ht="15.6" x14ac:dyDescent="0.3">
      <c r="A159" s="805" t="s">
        <v>547</v>
      </c>
      <c r="C159" s="721">
        <v>29109180.161991626</v>
      </c>
      <c r="D159" s="1">
        <f>+C159+'Loans '!DG27-'Loans '!DG19</f>
        <v>77624480.431977749</v>
      </c>
      <c r="E159" s="1">
        <f>+D159+'Loans '!DH27-'Loans '!DH19</f>
        <v>126139780.70196387</v>
      </c>
      <c r="F159" s="1">
        <f>+E159+'Loans '!DI27-'Loans '!DI19</f>
        <v>28485424.001099706</v>
      </c>
      <c r="G159" s="1">
        <f>+F159+'Loans '!DJ27-'Loans '!DJ19</f>
        <v>75961130.669599265</v>
      </c>
      <c r="H159" s="1">
        <f>+G159+'Loans '!DK27-'Loans '!DK19</f>
        <v>123436837.33809882</v>
      </c>
      <c r="I159" s="1">
        <f>+H159+'Loans '!DL27-'Loans '!DL19</f>
        <v>27838027.481709957</v>
      </c>
      <c r="J159" s="1">
        <f>+I159+'Loans '!DM27-'Loans '!DM19</f>
        <v>74234739.951226681</v>
      </c>
      <c r="K159" s="1">
        <f>+J159+'Loans '!DN27-'Loans '!DN19</f>
        <v>120631452.42074341</v>
      </c>
      <c r="L159" s="1">
        <f>+K159+'Loans '!DO27-'Loans '!DO19</f>
        <v>27166094.634235382</v>
      </c>
      <c r="M159" s="1">
        <f>+L159+'Loans '!DP27-'Loans '!DP19</f>
        <v>72442919.024627775</v>
      </c>
      <c r="N159" s="1">
        <f>+M159+'Loans '!DQ27-'Loans '!DQ19</f>
        <v>117719743.41502017</v>
      </c>
      <c r="O159" s="1">
        <f>+N159+'Loans '!DR27-'Loans '!DR19</f>
        <v>26468695.531841516</v>
      </c>
      <c r="P159" s="1">
        <f>+O159+'Loans '!DS27-'Loans '!DS19</f>
        <v>70583188.08491078</v>
      </c>
      <c r="Q159" s="1">
        <f>+P159+'Loans '!DT27-'Loans '!DT19</f>
        <v>114697680.63798004</v>
      </c>
      <c r="R159" s="1">
        <f>+Q159+'Loans '!DU27-'Loans '!DU19</f>
        <v>25744865.003466934</v>
      </c>
      <c r="S159" s="1">
        <f>+R159+'Loans '!DV27-'Loans '!DV19</f>
        <v>68652973.342578501</v>
      </c>
      <c r="T159" s="1">
        <f>+S159+'Loans '!DW27-'Loans '!DW19</f>
        <v>111561081.68169007</v>
      </c>
      <c r="U159" s="1">
        <f>+T159+'Loans '!DX27-'Loans '!DX19</f>
        <v>24993601.298066914</v>
      </c>
      <c r="V159" s="1">
        <f>+U159+'Loans '!DY27-'Loans '!DY19</f>
        <v>66649603.461511806</v>
      </c>
      <c r="W159" s="1">
        <f>+V159+'Loans '!DZ27-'Loans '!DZ19</f>
        <v>108305605.6249567</v>
      </c>
      <c r="X159" s="1">
        <f>+W159+'Loans '!EA27-'Loans '!EA19</f>
        <v>24213864.698232248</v>
      </c>
      <c r="Y159" s="1">
        <f>+X159+'Loans '!EB27-'Loans '!EB19</f>
        <v>64570305.8619527</v>
      </c>
      <c r="Z159" s="1">
        <f>+Y159+'Loans '!EC27-'Loans '!EC19</f>
        <v>104926747.02567315</v>
      </c>
      <c r="AA159" s="1">
        <f>+Z159+'Loans '!ED27-'Loans '!ED19</f>
        <v>23404576.08126384</v>
      </c>
      <c r="AB159" s="1">
        <f>+AA159+'Loans '!EE27-'Loans '!EE19</f>
        <v>62412202.883370288</v>
      </c>
      <c r="AC159" s="1">
        <f>+AB159+'Loans '!EF27-'Loans '!EF19</f>
        <v>101419829.68547674</v>
      </c>
      <c r="AD159" s="1">
        <f>+AC159+'Loans '!EG27-'Loans '!EG19</f>
        <v>22564615.425712317</v>
      </c>
      <c r="AE159" s="1">
        <f>+AD159+'Loans '!EH27-'Loans '!EH19</f>
        <v>60172307.801899582</v>
      </c>
      <c r="AF159" s="1">
        <f>+AE159+'Loans '!EI27-'Loans '!EI19</f>
        <v>97780000.178086847</v>
      </c>
      <c r="AG159" s="1">
        <f>+AF159+'Loans '!EJ27-'Loans '!EJ19</f>
        <v>21692820.261315405</v>
      </c>
      <c r="AH159" s="1">
        <f>+AG159+'Loans '!EK27-'Loans '!EK19</f>
        <v>57847520.696841165</v>
      </c>
      <c r="AI159" s="1">
        <f>+AH159+'Loans '!EL27-'Loans '!EL19</f>
        <v>94002221.132366925</v>
      </c>
      <c r="AJ159" s="1">
        <f>+AI159+'Loans '!EM27-'Loans '!EM19</f>
        <v>20787984.060187861</v>
      </c>
      <c r="AK159" s="1">
        <f>+AJ159+'Loans '!EN27-'Loans '!EN19</f>
        <v>55434624.160501041</v>
      </c>
      <c r="AL159" s="1">
        <f>+AK159+'Loans '!EO27-'Loans '!EO19</f>
        <v>90081264.26081422</v>
      </c>
      <c r="AM159" s="1">
        <f>+AL159+'Loans '!EP27-'Loans '!EP19</f>
        <v>19848854.567037567</v>
      </c>
      <c r="AN159" s="1">
        <f>+AM159+'Loans '!EQ27-'Loans '!EQ19</f>
        <v>52930278.845433608</v>
      </c>
      <c r="AO159" s="1">
        <f>+AN159+'Loans '!ER27-'Loans '!ER19</f>
        <v>86011703.123829648</v>
      </c>
      <c r="AP159" s="1">
        <f>+AO159+'Loans '!ES27-'Loans '!ES19</f>
        <v>18874132.066096902</v>
      </c>
      <c r="AQ159" s="1">
        <f>+AP159+'Loans '!ET27-'Loans '!ET19</f>
        <v>50331018.842925161</v>
      </c>
      <c r="AR159" s="1">
        <f>+AQ159+'Loans '!EU27-'Loans '!EU19</f>
        <v>81787905.61975342</v>
      </c>
      <c r="AS159" s="1">
        <f>+AR159+'Loans '!EV27-'Loans '!EV19</f>
        <v>17862467.582370579</v>
      </c>
      <c r="AT159" s="1">
        <f>+AS159+'Loans '!EW27-'Loans '!EW19</f>
        <v>47633246.886321619</v>
      </c>
      <c r="AU159" s="1">
        <f>+AT159+'Loans '!EX27-'Loans '!EX19</f>
        <v>77404026.190272659</v>
      </c>
      <c r="AV159" s="1">
        <f>+AU159+'Loans '!EY27-'Loans '!EY19</f>
        <v>16812461.014711022</v>
      </c>
      <c r="AW159" s="1">
        <f>+AV159+'Loans '!EZ27-'Loans '!EZ19</f>
        <v>44833229.372562796</v>
      </c>
      <c r="AX159" s="1">
        <f>+AW159+'Loans '!FA27-'Loans '!FA19</f>
        <v>72853997.730414569</v>
      </c>
      <c r="AY159" s="1">
        <f>+AX159+'Loans '!FB27-'Loans '!FB19</f>
        <v>15722659.198137164</v>
      </c>
      <c r="AZ159" s="1">
        <f>+AY159+'Loans '!FC27-'Loans '!FC19</f>
        <v>41927091.195032507</v>
      </c>
      <c r="BA159" s="1">
        <f>+AZ159+'Loans '!FD27-'Loans '!FD19</f>
        <v>68131523.19192785</v>
      </c>
      <c r="BB159" s="1">
        <f>+BA159+'Loans '!FE27-'Loans '!FE19</f>
        <v>14591553.892715156</v>
      </c>
      <c r="BC159" s="1">
        <f>+BB159+'Loans '!FF27-'Loans '!FF19</f>
        <v>38910810.380573839</v>
      </c>
      <c r="BD159" s="1">
        <f>+BC159+'Loans '!FG27-'Loans '!FG19</f>
        <v>63230066.868432522</v>
      </c>
      <c r="BE159" s="1">
        <f>+BD159+'Loans '!FH27-'Loans '!FH19</f>
        <v>13417579.696217671</v>
      </c>
      <c r="BF159" s="1">
        <f>+BE159+'Loans '!FI27-'Loans '!FI19</f>
        <v>35780212.523247182</v>
      </c>
      <c r="BG159" s="1">
        <f>+BF159+'Loans '!FJ27-'Loans '!FJ19</f>
        <v>58142845.350276694</v>
      </c>
      <c r="BH159" s="1">
        <f>+BG159+'Loans '!FK27-'Loans '!FK19</f>
        <v>12199111.877672933</v>
      </c>
      <c r="BI159" s="1">
        <f>+BH159+'Loans '!FL27-'Loans '!FL19</f>
        <v>32530965.007127859</v>
      </c>
      <c r="BJ159" s="1">
        <f>+BI159+'Loans '!FM27-'Loans '!FM19</f>
        <v>52862818.136582784</v>
      </c>
      <c r="BK159" s="1">
        <f>+BJ159+'Loans '!FN27-'Loans '!FN19</f>
        <v>10934464.128805324</v>
      </c>
      <c r="BL159" s="990">
        <f t="shared" si="45"/>
        <v>3465323012.4014707</v>
      </c>
    </row>
    <row r="160" spans="1:64" ht="16.2" thickBot="1" x14ac:dyDescent="0.35">
      <c r="A160" s="805"/>
      <c r="C160" s="72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990"/>
    </row>
    <row r="161" spans="1:64" ht="16.2" thickBot="1" x14ac:dyDescent="0.35">
      <c r="A161" s="844" t="s">
        <v>803</v>
      </c>
      <c r="C161" s="717">
        <f t="shared" ref="C161:D161" si="70">+C162+C163</f>
        <v>1441213302.6139243</v>
      </c>
      <c r="D161" s="993">
        <f t="shared" si="70"/>
        <v>666410012.66729689</v>
      </c>
      <c r="E161" s="993">
        <f t="shared" ref="E161:BK161" si="71">+E162+E163</f>
        <v>815799680.9438107</v>
      </c>
      <c r="F161" s="993">
        <f t="shared" si="71"/>
        <v>965189349.22032452</v>
      </c>
      <c r="G161" s="993">
        <f t="shared" si="71"/>
        <v>1114579017.4968383</v>
      </c>
      <c r="H161" s="993">
        <f t="shared" si="71"/>
        <v>1263968685.7733521</v>
      </c>
      <c r="I161" s="993">
        <f t="shared" si="71"/>
        <v>1413358354.049866</v>
      </c>
      <c r="J161" s="993">
        <f t="shared" si="71"/>
        <v>668592512.81155801</v>
      </c>
      <c r="K161" s="993">
        <f t="shared" si="71"/>
        <v>820239939.85799694</v>
      </c>
      <c r="L161" s="993">
        <f t="shared" si="71"/>
        <v>971887366.90443599</v>
      </c>
      <c r="M161" s="993">
        <f t="shared" si="71"/>
        <v>1123534793.950875</v>
      </c>
      <c r="N161" s="993">
        <f t="shared" si="71"/>
        <v>1275182220.997314</v>
      </c>
      <c r="O161" s="993">
        <f t="shared" si="71"/>
        <v>1426829648.0437529</v>
      </c>
      <c r="P161" s="993">
        <f t="shared" si="71"/>
        <v>657752004.69644463</v>
      </c>
      <c r="Q161" s="993">
        <f t="shared" si="71"/>
        <v>798185113.00311112</v>
      </c>
      <c r="R161" s="993">
        <f t="shared" si="71"/>
        <v>938618221.30977774</v>
      </c>
      <c r="S161" s="993">
        <f t="shared" si="71"/>
        <v>1079051329.6164443</v>
      </c>
      <c r="T161" s="993">
        <f t="shared" si="71"/>
        <v>1219484437.923111</v>
      </c>
      <c r="U161" s="993">
        <f t="shared" si="71"/>
        <v>1359917546.2297776</v>
      </c>
      <c r="V161" s="993">
        <f t="shared" si="71"/>
        <v>654233256.47346699</v>
      </c>
      <c r="W161" s="993">
        <f t="shared" si="71"/>
        <v>791026280.41153574</v>
      </c>
      <c r="X161" s="993">
        <f t="shared" si="71"/>
        <v>927819304.34960449</v>
      </c>
      <c r="Y161" s="993">
        <f t="shared" si="71"/>
        <v>1064612328.2876732</v>
      </c>
      <c r="Z161" s="993">
        <f t="shared" si="71"/>
        <v>1201405352.2257419</v>
      </c>
      <c r="AA161" s="993">
        <f t="shared" si="71"/>
        <v>1338198376.1638107</v>
      </c>
      <c r="AB161" s="993">
        <f t="shared" si="71"/>
        <v>651785501.83779025</v>
      </c>
      <c r="AC161" s="993">
        <f t="shared" si="71"/>
        <v>786046365.80791783</v>
      </c>
      <c r="AD161" s="993">
        <f t="shared" si="71"/>
        <v>920307229.77804542</v>
      </c>
      <c r="AE161" s="993">
        <f t="shared" si="71"/>
        <v>1054568093.748173</v>
      </c>
      <c r="AF161" s="993">
        <f t="shared" si="71"/>
        <v>1188828957.7183006</v>
      </c>
      <c r="AG161" s="993">
        <f t="shared" si="71"/>
        <v>1323089821.6884282</v>
      </c>
      <c r="AH161" s="993">
        <f t="shared" si="71"/>
        <v>654004633.32536888</v>
      </c>
      <c r="AI161" s="993">
        <f t="shared" si="71"/>
        <v>790561150.55850875</v>
      </c>
      <c r="AJ161" s="993">
        <f t="shared" si="71"/>
        <v>927117667.79164863</v>
      </c>
      <c r="AK161" s="993">
        <f t="shared" si="71"/>
        <v>1063674185.0247885</v>
      </c>
      <c r="AL161" s="993">
        <f t="shared" si="71"/>
        <v>1200230702.2579284</v>
      </c>
      <c r="AM161" s="993">
        <f t="shared" si="71"/>
        <v>1336787219.4910684</v>
      </c>
      <c r="AN161" s="993">
        <f t="shared" si="71"/>
        <v>648483594.58511579</v>
      </c>
      <c r="AO161" s="993">
        <f t="shared" si="71"/>
        <v>779328692.43178701</v>
      </c>
      <c r="AP161" s="993">
        <f t="shared" si="71"/>
        <v>910173790.27845812</v>
      </c>
      <c r="AQ161" s="993">
        <f t="shared" si="71"/>
        <v>1041018888.1251292</v>
      </c>
      <c r="AR161" s="993">
        <f t="shared" si="71"/>
        <v>1171863985.9718003</v>
      </c>
      <c r="AS161" s="993">
        <f t="shared" si="71"/>
        <v>1302709083.8184717</v>
      </c>
      <c r="AT161" s="993">
        <f t="shared" si="71"/>
        <v>641996726.53174305</v>
      </c>
      <c r="AU161" s="993">
        <f t="shared" si="71"/>
        <v>766131271.21975279</v>
      </c>
      <c r="AV161" s="993">
        <f t="shared" si="71"/>
        <v>890265815.90776241</v>
      </c>
      <c r="AW161" s="993">
        <f t="shared" si="71"/>
        <v>1014400360.595772</v>
      </c>
      <c r="AX161" s="993">
        <f t="shared" si="71"/>
        <v>1138534905.2837818</v>
      </c>
      <c r="AY161" s="993">
        <f t="shared" si="71"/>
        <v>1262669449.9717913</v>
      </c>
      <c r="AZ161" s="993">
        <f t="shared" si="71"/>
        <v>636953330.77640736</v>
      </c>
      <c r="BA161" s="993">
        <f t="shared" si="71"/>
        <v>755870569.51062143</v>
      </c>
      <c r="BB161" s="993">
        <f t="shared" si="71"/>
        <v>874787808.2448355</v>
      </c>
      <c r="BC161" s="993">
        <f t="shared" si="71"/>
        <v>993705046.97904956</v>
      </c>
      <c r="BD161" s="993">
        <f t="shared" si="71"/>
        <v>1112622285.7132635</v>
      </c>
      <c r="BE161" s="993">
        <f t="shared" si="71"/>
        <v>1231539524.4474778</v>
      </c>
      <c r="BF161" s="993">
        <f t="shared" si="71"/>
        <v>631696685.99535799</v>
      </c>
      <c r="BG161" s="993">
        <f t="shared" si="71"/>
        <v>745176016.33538306</v>
      </c>
      <c r="BH161" s="993">
        <f t="shared" si="71"/>
        <v>858655346.67540812</v>
      </c>
      <c r="BI161" s="993">
        <f t="shared" si="71"/>
        <v>972134677.01543319</v>
      </c>
      <c r="BJ161" s="993">
        <f t="shared" si="71"/>
        <v>1085614007.3554583</v>
      </c>
      <c r="BK161" s="993">
        <f t="shared" si="71"/>
        <v>1199093337.6954832</v>
      </c>
      <c r="BL161" s="1005">
        <f t="shared" si="45"/>
        <v>60559515166.515358</v>
      </c>
    </row>
    <row r="162" spans="1:64" ht="15.6" x14ac:dyDescent="0.3">
      <c r="A162" s="805" t="s">
        <v>546</v>
      </c>
      <c r="C162" s="721">
        <v>522000000</v>
      </c>
      <c r="D162" s="1">
        <f>+'Loans '!DG56</f>
        <v>522000000</v>
      </c>
      <c r="E162" s="1">
        <f>+'Loans '!DH56</f>
        <v>522000000</v>
      </c>
      <c r="F162" s="1">
        <f>+'Loans '!DI56</f>
        <v>522000000</v>
      </c>
      <c r="G162" s="1">
        <f>+'Loans '!DJ56</f>
        <v>522000000</v>
      </c>
      <c r="H162" s="1">
        <f>+'Loans '!DK56</f>
        <v>522000000</v>
      </c>
      <c r="I162" s="1">
        <f>+'Loans '!DL56</f>
        <v>522000000</v>
      </c>
      <c r="J162" s="1">
        <f>+'Loans '!DM56</f>
        <v>522000000</v>
      </c>
      <c r="K162" s="1">
        <f>+'Loans '!DN56</f>
        <v>522000000</v>
      </c>
      <c r="L162" s="1">
        <f>+'Loans '!DO56</f>
        <v>522000000</v>
      </c>
      <c r="M162" s="1">
        <f>+'Loans '!DP56</f>
        <v>522000000</v>
      </c>
      <c r="N162" s="1">
        <f>+'Loans '!DQ56</f>
        <v>522000000</v>
      </c>
      <c r="O162" s="1">
        <f>+'Loans '!DR56</f>
        <v>522000000</v>
      </c>
      <c r="P162" s="1">
        <f>+'Loans '!DS56</f>
        <v>522000000</v>
      </c>
      <c r="Q162" s="1">
        <f>+'Loans '!DT56</f>
        <v>522000000</v>
      </c>
      <c r="R162" s="1">
        <f>+'Loans '!DU56</f>
        <v>522000000</v>
      </c>
      <c r="S162" s="1">
        <f>+'Loans '!DV56</f>
        <v>522000000</v>
      </c>
      <c r="T162" s="1">
        <f>+'Loans '!DW56</f>
        <v>522000000</v>
      </c>
      <c r="U162" s="1">
        <f>+'Loans '!DX56</f>
        <v>522000000</v>
      </c>
      <c r="V162" s="1">
        <f>+'Loans '!DY56</f>
        <v>522000000</v>
      </c>
      <c r="W162" s="1">
        <f>+'Loans '!DZ56</f>
        <v>522000000</v>
      </c>
      <c r="X162" s="1">
        <f>+'Loans '!EA56</f>
        <v>522000000</v>
      </c>
      <c r="Y162" s="1">
        <f>+'Loans '!EB56</f>
        <v>522000000</v>
      </c>
      <c r="Z162" s="1">
        <f>+'Loans '!EC56</f>
        <v>522000000</v>
      </c>
      <c r="AA162" s="1">
        <f>+'Loans '!ED56</f>
        <v>522000000</v>
      </c>
      <c r="AB162" s="1">
        <f>+'Loans '!EE56</f>
        <v>522000000</v>
      </c>
      <c r="AC162" s="1">
        <f>+'Loans '!EF56</f>
        <v>522000000</v>
      </c>
      <c r="AD162" s="1">
        <f>+'Loans '!EG56</f>
        <v>522000000</v>
      </c>
      <c r="AE162" s="1">
        <f>+'Loans '!EH56</f>
        <v>522000000</v>
      </c>
      <c r="AF162" s="1">
        <f>+'Loans '!EI56</f>
        <v>522000000</v>
      </c>
      <c r="AG162" s="1">
        <f>+'Loans '!EJ56</f>
        <v>522000000</v>
      </c>
      <c r="AH162" s="1">
        <f>+'Loans '!EK56</f>
        <v>522000000</v>
      </c>
      <c r="AI162" s="1">
        <f>+'Loans '!EL56</f>
        <v>522000000</v>
      </c>
      <c r="AJ162" s="1">
        <f>+'Loans '!EM56</f>
        <v>522000000</v>
      </c>
      <c r="AK162" s="1">
        <f>+'Loans '!EN56</f>
        <v>522000000</v>
      </c>
      <c r="AL162" s="1">
        <f>+'Loans '!EO56</f>
        <v>522000000</v>
      </c>
      <c r="AM162" s="1">
        <f>+'Loans '!EP56</f>
        <v>522000000</v>
      </c>
      <c r="AN162" s="1">
        <f>+'Loans '!EQ56</f>
        <v>522000000</v>
      </c>
      <c r="AO162" s="1">
        <f>+'Loans '!ER56</f>
        <v>522000000</v>
      </c>
      <c r="AP162" s="1">
        <f>+'Loans '!ES56</f>
        <v>522000000</v>
      </c>
      <c r="AQ162" s="1">
        <f>+'Loans '!ET56</f>
        <v>522000000</v>
      </c>
      <c r="AR162" s="1">
        <f>+'Loans '!EU56</f>
        <v>522000000</v>
      </c>
      <c r="AS162" s="1">
        <f>+'Loans '!EV56</f>
        <v>522000000</v>
      </c>
      <c r="AT162" s="1">
        <f>+'Loans '!EW56</f>
        <v>522000000</v>
      </c>
      <c r="AU162" s="1">
        <f>+'Loans '!EX56</f>
        <v>522000000</v>
      </c>
      <c r="AV162" s="1">
        <f>+'Loans '!EY56</f>
        <v>522000000</v>
      </c>
      <c r="AW162" s="1">
        <f>+'Loans '!EZ56</f>
        <v>522000000</v>
      </c>
      <c r="AX162" s="1">
        <f>+'Loans '!FA56</f>
        <v>522000000</v>
      </c>
      <c r="AY162" s="1">
        <f>+'Loans '!FB56</f>
        <v>522000000</v>
      </c>
      <c r="AZ162" s="1">
        <f>+'Loans '!FC56</f>
        <v>522000000</v>
      </c>
      <c r="BA162" s="1">
        <f>+'Loans '!FD56</f>
        <v>522000000</v>
      </c>
      <c r="BB162" s="1">
        <f>+'Loans '!FE56</f>
        <v>522000000</v>
      </c>
      <c r="BC162" s="1">
        <f>+'Loans '!FF56</f>
        <v>522000000</v>
      </c>
      <c r="BD162" s="1">
        <f>+'Loans '!FG56</f>
        <v>522000000</v>
      </c>
      <c r="BE162" s="1">
        <f>+'Loans '!FH56</f>
        <v>522000000</v>
      </c>
      <c r="BF162" s="1">
        <f>+'Loans '!FI56</f>
        <v>522000000</v>
      </c>
      <c r="BG162" s="1">
        <f>+'Loans '!FJ56</f>
        <v>522000000</v>
      </c>
      <c r="BH162" s="1">
        <f>+'Loans '!FK56</f>
        <v>522000000</v>
      </c>
      <c r="BI162" s="1">
        <f>+'Loans '!FL56</f>
        <v>522000000</v>
      </c>
      <c r="BJ162" s="1">
        <f>+'Loans '!FM56</f>
        <v>522000000</v>
      </c>
      <c r="BK162" s="1">
        <f>+'Loans '!FN56</f>
        <v>522000000</v>
      </c>
      <c r="BL162" s="990">
        <f t="shared" si="45"/>
        <v>31842000000</v>
      </c>
    </row>
    <row r="163" spans="1:64" ht="15.6" x14ac:dyDescent="0.3">
      <c r="A163" s="805" t="s">
        <v>547</v>
      </c>
      <c r="C163" s="721">
        <v>919213302.61392426</v>
      </c>
      <c r="D163" s="1">
        <f>+C163+'Loans '!DG59-'Loans '!DG52</f>
        <v>144410012.66729689</v>
      </c>
      <c r="E163" s="1">
        <f>+D163+'Loans '!DH59-'Loans '!DH52</f>
        <v>293799680.9438107</v>
      </c>
      <c r="F163" s="1">
        <f>+E163+'Loans '!DI59-'Loans '!DI52</f>
        <v>443189349.22032452</v>
      </c>
      <c r="G163" s="1">
        <f>+F163+'Loans '!DJ59-'Loans '!DJ52</f>
        <v>592579017.49683833</v>
      </c>
      <c r="H163" s="1">
        <f>+G163+'Loans '!DK59-'Loans '!DK52</f>
        <v>741968685.77335215</v>
      </c>
      <c r="I163" s="1">
        <f>+H163+'Loans '!DL59-'Loans '!DL52</f>
        <v>891358354.04986596</v>
      </c>
      <c r="J163" s="1">
        <f>+I163+'Loans '!DM59-'Loans '!DM52</f>
        <v>146592512.81155801</v>
      </c>
      <c r="K163" s="1">
        <f>+J163+'Loans '!DN59-'Loans '!DN52</f>
        <v>298239939.857997</v>
      </c>
      <c r="L163" s="1">
        <f>+K163+'Loans '!DO59-'Loans '!DO52</f>
        <v>449887366.90443599</v>
      </c>
      <c r="M163" s="1">
        <f>+L163+'Loans '!DP59-'Loans '!DP52</f>
        <v>601534793.95087504</v>
      </c>
      <c r="N163" s="1">
        <f>+M163+'Loans '!DQ59-'Loans '!DQ52</f>
        <v>753182220.99731398</v>
      </c>
      <c r="O163" s="1">
        <f>+N163+'Loans '!DR59-'Loans '!DR52</f>
        <v>904829648.04375291</v>
      </c>
      <c r="P163" s="1">
        <f>+O163+'Loans '!DS59-'Loans '!DS52</f>
        <v>135752004.69644463</v>
      </c>
      <c r="Q163" s="1">
        <f>+P163+'Loans '!DT59-'Loans '!DT52</f>
        <v>276185113.00311118</v>
      </c>
      <c r="R163" s="1">
        <f>+Q163+'Loans '!DU59-'Loans '!DU52</f>
        <v>416618221.30977774</v>
      </c>
      <c r="S163" s="1">
        <f>+R163+'Loans '!DV59-'Loans '!DV52</f>
        <v>557051329.61644435</v>
      </c>
      <c r="T163" s="1">
        <f>+S163+'Loans '!DW59-'Loans '!DW52</f>
        <v>697484437.92311096</v>
      </c>
      <c r="U163" s="1">
        <f>+T163+'Loans '!DX59-'Loans '!DX52</f>
        <v>837917546.22977757</v>
      </c>
      <c r="V163" s="1">
        <f>+U163+'Loans '!DY59-'Loans '!DY52</f>
        <v>132233256.47346699</v>
      </c>
      <c r="W163" s="1">
        <f>+V163+'Loans '!DZ59-'Loans '!DZ52</f>
        <v>269026280.41153574</v>
      </c>
      <c r="X163" s="1">
        <f>+W163+'Loans '!EA59-'Loans '!EA52</f>
        <v>405819304.34960449</v>
      </c>
      <c r="Y163" s="1">
        <f>+X163+'Loans '!EB59-'Loans '!EB52</f>
        <v>542612328.28767323</v>
      </c>
      <c r="Z163" s="1">
        <f>+Y163+'Loans '!EC59-'Loans '!EC52</f>
        <v>679405352.22574198</v>
      </c>
      <c r="AA163" s="1">
        <f>+Z163+'Loans '!ED59-'Loans '!ED52</f>
        <v>816198376.16381073</v>
      </c>
      <c r="AB163" s="1">
        <f>+AA163+'Loans '!EE59-'Loans '!EE52</f>
        <v>129785501.83779025</v>
      </c>
      <c r="AC163" s="1">
        <f>+AB163+'Loans '!EF59-'Loans '!EF52</f>
        <v>264046365.80791783</v>
      </c>
      <c r="AD163" s="1">
        <f>+AC163+'Loans '!EG59-'Loans '!EG52</f>
        <v>398307229.77804542</v>
      </c>
      <c r="AE163" s="1">
        <f>+AD163+'Loans '!EH59-'Loans '!EH52</f>
        <v>532568093.748173</v>
      </c>
      <c r="AF163" s="1">
        <f>+AE163+'Loans '!EI59-'Loans '!EI52</f>
        <v>666828957.71830058</v>
      </c>
      <c r="AG163" s="1">
        <f>+AF163+'Loans '!EJ59-'Loans '!EJ52</f>
        <v>801089821.68842816</v>
      </c>
      <c r="AH163" s="1">
        <f>+AG163+'Loans '!EK59-'Loans '!EK52</f>
        <v>132004633.32536888</v>
      </c>
      <c r="AI163" s="1">
        <f>+AH163+'Loans '!EL59-'Loans '!EL52</f>
        <v>268561150.55850875</v>
      </c>
      <c r="AJ163" s="1">
        <f>+AI163+'Loans '!EM59-'Loans '!EM52</f>
        <v>405117667.79164863</v>
      </c>
      <c r="AK163" s="1">
        <f>+AJ163+'Loans '!EN59-'Loans '!EN52</f>
        <v>541674185.0247885</v>
      </c>
      <c r="AL163" s="1">
        <f>+AK163+'Loans '!EO59-'Loans '!EO52</f>
        <v>678230702.25792837</v>
      </c>
      <c r="AM163" s="1">
        <f>+AL163+'Loans '!EP59-'Loans '!EP52</f>
        <v>814787219.49106824</v>
      </c>
      <c r="AN163" s="1">
        <f>+AM163+'Loans '!EQ59-'Loans '!EQ52</f>
        <v>126483594.58511579</v>
      </c>
      <c r="AO163" s="1">
        <f>+AN163+'Loans '!ER59-'Loans '!ER52</f>
        <v>257328692.43178695</v>
      </c>
      <c r="AP163" s="1">
        <f>+AO163+'Loans '!ES59-'Loans '!ES52</f>
        <v>388173790.27845812</v>
      </c>
      <c r="AQ163" s="1">
        <f>+AP163+'Loans '!ET59-'Loans '!ET52</f>
        <v>519018888.12512928</v>
      </c>
      <c r="AR163" s="1">
        <f>+AQ163+'Loans '!EU59-'Loans '!EU52</f>
        <v>649863985.97180045</v>
      </c>
      <c r="AS163" s="1">
        <f>+AR163+'Loans '!EV59-'Loans '!EV52</f>
        <v>780709083.81847167</v>
      </c>
      <c r="AT163" s="1">
        <f>+AS163+'Loans '!EW59-'Loans '!EW52</f>
        <v>119996726.53174305</v>
      </c>
      <c r="AU163" s="1">
        <f>+AT163+'Loans '!EX59-'Loans '!EX52</f>
        <v>244131271.21975273</v>
      </c>
      <c r="AV163" s="1">
        <f>+AU163+'Loans '!EY59-'Loans '!EY52</f>
        <v>368265815.90776241</v>
      </c>
      <c r="AW163" s="1">
        <f>+AV163+'Loans '!EZ59-'Loans '!EZ52</f>
        <v>492400360.59577209</v>
      </c>
      <c r="AX163" s="1">
        <f>+AW163+'Loans '!FA59-'Loans '!FA52</f>
        <v>616534905.28378177</v>
      </c>
      <c r="AY163" s="1">
        <f>+AX163+'Loans '!FB59-'Loans '!FB52</f>
        <v>740669449.97179139</v>
      </c>
      <c r="AZ163" s="1">
        <f>+AY163+'Loans '!FC59-'Loans '!FC52</f>
        <v>114953330.77640736</v>
      </c>
      <c r="BA163" s="1">
        <f>+AZ163+'Loans '!FD59-'Loans '!FD52</f>
        <v>233870569.51062143</v>
      </c>
      <c r="BB163" s="1">
        <f>+BA163+'Loans '!FE59-'Loans '!FE52</f>
        <v>352787808.2448355</v>
      </c>
      <c r="BC163" s="1">
        <f>+BB163+'Loans '!FF59-'Loans '!FF52</f>
        <v>471705046.97904956</v>
      </c>
      <c r="BD163" s="1">
        <f>+BC163+'Loans '!FG59-'Loans '!FG52</f>
        <v>590622285.71326363</v>
      </c>
      <c r="BE163" s="1">
        <f>+BD163+'Loans '!FH59-'Loans '!FH52</f>
        <v>709539524.4474777</v>
      </c>
      <c r="BF163" s="1">
        <f>+BE163+'Loans '!FI59-'Loans '!FI52</f>
        <v>109696685.99535799</v>
      </c>
      <c r="BG163" s="1">
        <f>+BF163+'Loans '!FJ59-'Loans '!FJ52</f>
        <v>223176016.33538306</v>
      </c>
      <c r="BH163" s="1">
        <f>+BG163+'Loans '!FK59-'Loans '!FK52</f>
        <v>336655346.67540812</v>
      </c>
      <c r="BI163" s="1">
        <f>+BH163+'Loans '!FL59-'Loans '!FL52</f>
        <v>450134677.01543319</v>
      </c>
      <c r="BJ163" s="1">
        <f>+BI163+'Loans '!FM59-'Loans '!FM52</f>
        <v>563614007.35545826</v>
      </c>
      <c r="BK163" s="1">
        <f>+BJ163+'Loans '!FN59-'Loans '!FN52</f>
        <v>677093337.69548333</v>
      </c>
      <c r="BL163" s="990">
        <f t="shared" si="45"/>
        <v>28717515166.515358</v>
      </c>
    </row>
    <row r="164" spans="1:64" ht="16.2" thickBot="1" x14ac:dyDescent="0.35">
      <c r="A164" s="805"/>
      <c r="C164" s="72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990"/>
    </row>
    <row r="165" spans="1:64" ht="16.2" thickBot="1" x14ac:dyDescent="0.35">
      <c r="A165" s="845" t="s">
        <v>804</v>
      </c>
      <c r="C165" s="717">
        <f t="shared" ref="C165:D165" si="72">+C166+C167</f>
        <v>67173201.911619157</v>
      </c>
      <c r="D165" s="993">
        <f t="shared" si="72"/>
        <v>73538755.355474547</v>
      </c>
      <c r="E165" s="993">
        <f t="shared" ref="E165:BK165" si="73">+E166+E167</f>
        <v>79904308.799329937</v>
      </c>
      <c r="F165" s="993">
        <f t="shared" si="73"/>
        <v>86269862.243185312</v>
      </c>
      <c r="G165" s="993">
        <f t="shared" si="73"/>
        <v>92635415.687040702</v>
      </c>
      <c r="H165" s="993">
        <f t="shared" si="73"/>
        <v>65224322.452489264</v>
      </c>
      <c r="I165" s="993">
        <f t="shared" si="73"/>
        <v>71071052.95261845</v>
      </c>
      <c r="J165" s="993">
        <f t="shared" si="73"/>
        <v>76917783.452747628</v>
      </c>
      <c r="K165" s="993">
        <f t="shared" si="73"/>
        <v>82764513.952876806</v>
      </c>
      <c r="L165" s="993">
        <f t="shared" si="73"/>
        <v>88611244.453005999</v>
      </c>
      <c r="M165" s="993">
        <f t="shared" si="73"/>
        <v>94457974.953135177</v>
      </c>
      <c r="N165" s="993">
        <f t="shared" si="73"/>
        <v>72660725.476438135</v>
      </c>
      <c r="O165" s="993">
        <f t="shared" si="73"/>
        <v>78215225.497634381</v>
      </c>
      <c r="P165" s="993">
        <f t="shared" si="73"/>
        <v>83769725.518830627</v>
      </c>
      <c r="Q165" s="993">
        <f t="shared" si="73"/>
        <v>89324225.540026858</v>
      </c>
      <c r="R165" s="993">
        <f t="shared" si="73"/>
        <v>94878725.561223105</v>
      </c>
      <c r="S165" s="993">
        <f t="shared" si="73"/>
        <v>100433225.58241935</v>
      </c>
      <c r="T165" s="993">
        <f t="shared" si="73"/>
        <v>80713370.931659192</v>
      </c>
      <c r="U165" s="993">
        <f t="shared" si="73"/>
        <v>85278489.858617693</v>
      </c>
      <c r="V165" s="993">
        <f t="shared" si="73"/>
        <v>89843608.785576195</v>
      </c>
      <c r="W165" s="993">
        <f t="shared" si="73"/>
        <v>94408727.712534696</v>
      </c>
      <c r="X165" s="993">
        <f t="shared" si="73"/>
        <v>98973846.639493197</v>
      </c>
      <c r="Y165" s="993">
        <f t="shared" si="73"/>
        <v>103538965.5664517</v>
      </c>
      <c r="Z165" s="993">
        <f t="shared" si="73"/>
        <v>87487376.134305969</v>
      </c>
      <c r="AA165" s="993">
        <f t="shared" si="73"/>
        <v>91556857.977131024</v>
      </c>
      <c r="AB165" s="993">
        <f t="shared" si="73"/>
        <v>95626339.819956079</v>
      </c>
      <c r="AC165" s="993">
        <f t="shared" si="73"/>
        <v>99695821.662781149</v>
      </c>
      <c r="AD165" s="993">
        <f t="shared" si="73"/>
        <v>103765303.5056062</v>
      </c>
      <c r="AE165" s="993">
        <f t="shared" si="73"/>
        <v>107834785.34843126</v>
      </c>
      <c r="AF165" s="993">
        <f t="shared" si="73"/>
        <v>97471166.35466823</v>
      </c>
      <c r="AG165" s="993">
        <f t="shared" si="73"/>
        <v>100835692.3912552</v>
      </c>
      <c r="AH165" s="993">
        <f t="shared" si="73"/>
        <v>104200218.4278422</v>
      </c>
      <c r="AI165" s="993">
        <f t="shared" si="73"/>
        <v>107564744.46442917</v>
      </c>
      <c r="AJ165" s="993">
        <f t="shared" si="73"/>
        <v>110929270.50101617</v>
      </c>
      <c r="AK165" s="993">
        <f t="shared" si="73"/>
        <v>114293796.53760314</v>
      </c>
      <c r="AL165" s="993">
        <f t="shared" si="73"/>
        <v>114989462.63141124</v>
      </c>
      <c r="AM165" s="993">
        <f t="shared" si="73"/>
        <v>117293152.48771931</v>
      </c>
      <c r="AN165" s="993">
        <f t="shared" si="73"/>
        <v>119596842.34402737</v>
      </c>
      <c r="AO165" s="993">
        <f t="shared" si="73"/>
        <v>121900532.20033544</v>
      </c>
      <c r="AP165" s="993">
        <f t="shared" si="73"/>
        <v>124204222.05664352</v>
      </c>
      <c r="AQ165" s="993">
        <f t="shared" si="73"/>
        <v>126507911.91295159</v>
      </c>
      <c r="AR165" s="993">
        <f t="shared" si="73"/>
        <v>63653461.868956774</v>
      </c>
      <c r="AS165" s="993">
        <f t="shared" si="73"/>
        <v>64946532.117413342</v>
      </c>
      <c r="AT165" s="993">
        <f t="shared" si="73"/>
        <v>66239602.365869917</v>
      </c>
      <c r="AU165" s="993">
        <f t="shared" si="73"/>
        <v>67532672.614326492</v>
      </c>
      <c r="AV165" s="993">
        <f t="shared" si="73"/>
        <v>68825742.862783059</v>
      </c>
      <c r="AW165" s="993">
        <f t="shared" si="73"/>
        <v>70118813.111239627</v>
      </c>
      <c r="AX165" s="993">
        <f t="shared" si="73"/>
        <v>0</v>
      </c>
      <c r="AY165" s="993">
        <f t="shared" si="73"/>
        <v>0</v>
      </c>
      <c r="AZ165" s="993">
        <f t="shared" si="73"/>
        <v>0</v>
      </c>
      <c r="BA165" s="993">
        <f t="shared" si="73"/>
        <v>0</v>
      </c>
      <c r="BB165" s="993">
        <f t="shared" si="73"/>
        <v>0</v>
      </c>
      <c r="BC165" s="993">
        <f t="shared" si="73"/>
        <v>0</v>
      </c>
      <c r="BD165" s="993">
        <f t="shared" si="73"/>
        <v>0</v>
      </c>
      <c r="BE165" s="993">
        <f t="shared" si="73"/>
        <v>0</v>
      </c>
      <c r="BF165" s="993">
        <f t="shared" si="73"/>
        <v>0</v>
      </c>
      <c r="BG165" s="993">
        <f t="shared" si="73"/>
        <v>0</v>
      </c>
      <c r="BH165" s="993">
        <f t="shared" si="73"/>
        <v>0</v>
      </c>
      <c r="BI165" s="993">
        <f t="shared" si="73"/>
        <v>0</v>
      </c>
      <c r="BJ165" s="993">
        <f t="shared" si="73"/>
        <v>0</v>
      </c>
      <c r="BK165" s="993">
        <f t="shared" si="73"/>
        <v>0</v>
      </c>
      <c r="BL165" s="1005">
        <f t="shared" si="45"/>
        <v>4297677620.5831327</v>
      </c>
    </row>
    <row r="166" spans="1:64" ht="15.6" x14ac:dyDescent="0.3">
      <c r="A166" s="805" t="s">
        <v>546</v>
      </c>
      <c r="C166" s="721">
        <v>55290835.483089104</v>
      </c>
      <c r="D166" s="1">
        <f>+'Loans '!DG89</f>
        <v>55290835.483089104</v>
      </c>
      <c r="E166" s="1">
        <f>+'Loans '!DH89</f>
        <v>55290835.483089104</v>
      </c>
      <c r="F166" s="1">
        <f>+'Loans '!DI89</f>
        <v>55290835.483089104</v>
      </c>
      <c r="G166" s="1">
        <f>+'Loans '!DJ89</f>
        <v>55290835.483089104</v>
      </c>
      <c r="H166" s="1">
        <f>+'Loans '!DK89</f>
        <v>60157156.019043967</v>
      </c>
      <c r="I166" s="1">
        <f>+'Loans '!DL89</f>
        <v>60157156.019043967</v>
      </c>
      <c r="J166" s="1">
        <f>+'Loans '!DM89</f>
        <v>60157156.019043967</v>
      </c>
      <c r="K166" s="1">
        <f>+'Loans '!DN89</f>
        <v>60157156.019043967</v>
      </c>
      <c r="L166" s="1">
        <f>+'Loans '!DO89</f>
        <v>60157156.019043967</v>
      </c>
      <c r="M166" s="1">
        <f>+'Loans '!DP89</f>
        <v>60157156.019043967</v>
      </c>
      <c r="N166" s="1">
        <f>+'Loans '!DQ89</f>
        <v>67846825.458068058</v>
      </c>
      <c r="O166" s="1">
        <f>+'Loans '!DR89</f>
        <v>67846825.458068058</v>
      </c>
      <c r="P166" s="1">
        <f>+'Loans '!DS89</f>
        <v>67846825.458068058</v>
      </c>
      <c r="Q166" s="1">
        <f>+'Loans '!DT89</f>
        <v>67846825.458068058</v>
      </c>
      <c r="R166" s="1">
        <f>+'Loans '!DU89</f>
        <v>67846825.458068058</v>
      </c>
      <c r="S166" s="1">
        <f>+'Loans '!DV89</f>
        <v>67846825.458068058</v>
      </c>
      <c r="T166" s="1">
        <f>+'Loans '!DW89</f>
        <v>76756934.528295159</v>
      </c>
      <c r="U166" s="1">
        <f>+'Loans '!DX89</f>
        <v>76756934.528295159</v>
      </c>
      <c r="V166" s="1">
        <f>+'Loans '!DY89</f>
        <v>76756934.528295159</v>
      </c>
      <c r="W166" s="1">
        <f>+'Loans '!DZ89</f>
        <v>76756934.528295159</v>
      </c>
      <c r="X166" s="1">
        <f>+'Loans '!EA89</f>
        <v>76756934.528295159</v>
      </c>
      <c r="Y166" s="1">
        <f>+'Loans '!EB89</f>
        <v>76756934.528295159</v>
      </c>
      <c r="Z166" s="1">
        <f>+'Loans '!EC89</f>
        <v>83960491.870524243</v>
      </c>
      <c r="AA166" s="1">
        <f>+'Loans '!ED89</f>
        <v>83960491.870524243</v>
      </c>
      <c r="AB166" s="1">
        <f>+'Loans '!EE89</f>
        <v>83960491.870524243</v>
      </c>
      <c r="AC166" s="1">
        <f>+'Loans '!EF89</f>
        <v>83960491.870524243</v>
      </c>
      <c r="AD166" s="1">
        <f>+'Loans '!EG89</f>
        <v>83960491.870524243</v>
      </c>
      <c r="AE166" s="1">
        <f>+'Loans '!EH89</f>
        <v>83960491.870524243</v>
      </c>
      <c r="AF166" s="1">
        <f>+'Loans '!EI89</f>
        <v>94555243.789626166</v>
      </c>
      <c r="AG166" s="1">
        <f>+'Loans '!EJ89</f>
        <v>94555243.789626166</v>
      </c>
      <c r="AH166" s="1">
        <f>+'Loans '!EK89</f>
        <v>94555243.789626166</v>
      </c>
      <c r="AI166" s="1">
        <f>+'Loans '!EL89</f>
        <v>94555243.789626166</v>
      </c>
      <c r="AJ166" s="1">
        <f>+'Loans '!EM89</f>
        <v>94555243.789626166</v>
      </c>
      <c r="AK166" s="1">
        <f>+'Loans '!EN89</f>
        <v>94555243.789626166</v>
      </c>
      <c r="AL166" s="1">
        <f>+'Loans '!EO89</f>
        <v>112992931.42261091</v>
      </c>
      <c r="AM166" s="1">
        <f>+'Loans '!EP89</f>
        <v>112992931.42261091</v>
      </c>
      <c r="AN166" s="1">
        <f>+'Loans '!EQ89</f>
        <v>112992931.42261091</v>
      </c>
      <c r="AO166" s="1">
        <f>+'Loans '!ER89</f>
        <v>112992931.42261091</v>
      </c>
      <c r="AP166" s="1">
        <f>+'Loans '!ES89</f>
        <v>112992931.42261091</v>
      </c>
      <c r="AQ166" s="1">
        <f>+'Loans '!ET89</f>
        <v>112992931.42261091</v>
      </c>
      <c r="AR166" s="1">
        <f>+'Loans '!EU89</f>
        <v>62532800.986961082</v>
      </c>
      <c r="AS166" s="1">
        <f>+'Loans '!EV89</f>
        <v>62532800.986961082</v>
      </c>
      <c r="AT166" s="1">
        <f>+'Loans '!EW89</f>
        <v>62532800.986961082</v>
      </c>
      <c r="AU166" s="1">
        <f>+'Loans '!EX89</f>
        <v>62532800.986961082</v>
      </c>
      <c r="AV166" s="1">
        <f>+'Loans '!EY89</f>
        <v>62532800.986961082</v>
      </c>
      <c r="AW166" s="1">
        <f>+'Loans '!EZ89</f>
        <v>62532800.986961082</v>
      </c>
      <c r="AX166" s="1">
        <f>+'Loans '!FA89</f>
        <v>0</v>
      </c>
      <c r="AY166" s="1">
        <f>+'Loans '!FB89</f>
        <v>0</v>
      </c>
      <c r="AZ166" s="1">
        <f>+'Loans '!FC89</f>
        <v>0</v>
      </c>
      <c r="BA166" s="1">
        <f>+'Loans '!FD89</f>
        <v>0</v>
      </c>
      <c r="BB166" s="1">
        <f>+'Loans '!FE89</f>
        <v>0</v>
      </c>
      <c r="BC166" s="1">
        <f>+'Loans '!FF89</f>
        <v>0</v>
      </c>
      <c r="BD166" s="1">
        <f>+'Loans '!FG89</f>
        <v>0</v>
      </c>
      <c r="BE166" s="1">
        <f>+'Loans '!FH89</f>
        <v>0</v>
      </c>
      <c r="BF166" s="1">
        <f>+'Loans '!FI89</f>
        <v>0</v>
      </c>
      <c r="BG166" s="1">
        <f>+'Loans '!FJ89</f>
        <v>0</v>
      </c>
      <c r="BH166" s="1">
        <f>+'Loans '!FK89</f>
        <v>0</v>
      </c>
      <c r="BI166" s="1">
        <f>+'Loans '!FL89</f>
        <v>0</v>
      </c>
      <c r="BJ166" s="1">
        <f>+'Loans '!FM89</f>
        <v>0</v>
      </c>
      <c r="BK166" s="1">
        <f>+'Loans '!FN89</f>
        <v>0</v>
      </c>
      <c r="BL166" s="990">
        <f t="shared" si="45"/>
        <v>3629268481.8662195</v>
      </c>
    </row>
    <row r="167" spans="1:64" ht="15.6" x14ac:dyDescent="0.3">
      <c r="A167" s="805" t="s">
        <v>547</v>
      </c>
      <c r="C167" s="721">
        <v>11882366.428530056</v>
      </c>
      <c r="D167" s="1">
        <f>+C167+'Loans '!DG92-'Loans '!DG85</f>
        <v>18247919.872385442</v>
      </c>
      <c r="E167" s="1">
        <f>+D167+'Loans '!DH92-'Loans '!DH85</f>
        <v>24613473.316240828</v>
      </c>
      <c r="F167" s="1">
        <f>+E167+'Loans '!DI92-'Loans '!DI85</f>
        <v>30979026.760096215</v>
      </c>
      <c r="G167" s="1">
        <f>+F167+'Loans '!DJ92-'Loans '!DJ85</f>
        <v>37344580.203951597</v>
      </c>
      <c r="H167" s="1">
        <f>+G167+'Loans '!DK92-'Loans '!DK85</f>
        <v>5067166.4334452972</v>
      </c>
      <c r="I167" s="1">
        <f>+H167+'Loans '!DL92-'Loans '!DL85</f>
        <v>10913896.933574479</v>
      </c>
      <c r="J167" s="1">
        <f>+I167+'Loans '!DM92-'Loans '!DM85</f>
        <v>16760627.433703661</v>
      </c>
      <c r="K167" s="1">
        <f>+J167+'Loans '!DN92-'Loans '!DN85</f>
        <v>22607357.933832843</v>
      </c>
      <c r="L167" s="1">
        <f>+K167+'Loans '!DO92-'Loans '!DO85</f>
        <v>28454088.433962025</v>
      </c>
      <c r="M167" s="1">
        <f>+L167+'Loans '!DP92-'Loans '!DP85</f>
        <v>34300818.93409121</v>
      </c>
      <c r="N167" s="1">
        <f>+M167+'Loans '!DQ92-'Loans '!DQ85</f>
        <v>4813900.018370077</v>
      </c>
      <c r="O167" s="1">
        <f>+N167+'Loans '!DR92-'Loans '!DR85</f>
        <v>10368400.039566319</v>
      </c>
      <c r="P167" s="1">
        <f>+O167+'Loans '!DS92-'Loans '!DS85</f>
        <v>15922900.060762562</v>
      </c>
      <c r="Q167" s="1">
        <f>+P167+'Loans '!DT92-'Loans '!DT85</f>
        <v>21477400.081958804</v>
      </c>
      <c r="R167" s="1">
        <f>+Q167+'Loans '!DU92-'Loans '!DU85</f>
        <v>27031900.103155047</v>
      </c>
      <c r="S167" s="1">
        <f>+R167+'Loans '!DV92-'Loans '!DV85</f>
        <v>32586400.124351289</v>
      </c>
      <c r="T167" s="1">
        <f>+S167+'Loans '!DW92-'Loans '!DW85</f>
        <v>3956436.40336404</v>
      </c>
      <c r="U167" s="1">
        <f>+T167+'Loans '!DX92-'Loans '!DX85</f>
        <v>8521555.3303225413</v>
      </c>
      <c r="V167" s="1">
        <f>+U167+'Loans '!DY92-'Loans '!DY85</f>
        <v>13086674.257281043</v>
      </c>
      <c r="W167" s="1">
        <f>+V167+'Loans '!DZ92-'Loans '!DZ85</f>
        <v>17651793.184239544</v>
      </c>
      <c r="X167" s="1">
        <f>+W167+'Loans '!EA92-'Loans '!EA85</f>
        <v>22216912.111198045</v>
      </c>
      <c r="Y167" s="1">
        <f>+X167+'Loans '!EB92-'Loans '!EB85</f>
        <v>26782031.038156547</v>
      </c>
      <c r="Z167" s="1">
        <f>+Y167+'Loans '!EC92-'Loans '!EC85</f>
        <v>3526884.2637817226</v>
      </c>
      <c r="AA167" s="1">
        <f>+Z167+'Loans '!ED92-'Loans '!ED85</f>
        <v>7596366.1066067815</v>
      </c>
      <c r="AB167" s="1">
        <f>+AA167+'Loans '!EE92-'Loans '!EE85</f>
        <v>11665847.94943184</v>
      </c>
      <c r="AC167" s="1">
        <f>+AB167+'Loans '!EF92-'Loans '!EF85</f>
        <v>15735329.792256899</v>
      </c>
      <c r="AD167" s="1">
        <f>+AC167+'Loans '!EG92-'Loans '!EG85</f>
        <v>19804811.635081958</v>
      </c>
      <c r="AE167" s="1">
        <f>+AD167+'Loans '!EH92-'Loans '!EH85</f>
        <v>23874293.477907017</v>
      </c>
      <c r="AF167" s="1">
        <f>+AE167+'Loans '!EI92-'Loans '!EI85</f>
        <v>2915922.5650420561</v>
      </c>
      <c r="AG167" s="1">
        <f>+AF167+'Loans '!EJ92-'Loans '!EJ85</f>
        <v>6280448.6016290411</v>
      </c>
      <c r="AH167" s="1">
        <f>+AG167+'Loans '!EK92-'Loans '!EK85</f>
        <v>9644974.6382160261</v>
      </c>
      <c r="AI167" s="1">
        <f>+AH167+'Loans '!EL92-'Loans '!EL85</f>
        <v>13009500.674803011</v>
      </c>
      <c r="AJ167" s="1">
        <f>+AI167+'Loans '!EM92-'Loans '!EM85</f>
        <v>16374026.711389996</v>
      </c>
      <c r="AK167" s="1">
        <f>+AJ167+'Loans '!EN92-'Loans '!EN85</f>
        <v>19738552.747976981</v>
      </c>
      <c r="AL167" s="1">
        <f>+AK167+'Loans '!EO92-'Loans '!EO85</f>
        <v>1996531.208800327</v>
      </c>
      <c r="AM167" s="1">
        <f>+AL167+'Loans '!EP92-'Loans '!EP85</f>
        <v>4300221.065108398</v>
      </c>
      <c r="AN167" s="1">
        <f>+AM167+'Loans '!EQ92-'Loans '!EQ85</f>
        <v>6603910.9214164689</v>
      </c>
      <c r="AO167" s="1">
        <f>+AN167+'Loans '!ER92-'Loans '!ER85</f>
        <v>8907600.7777245399</v>
      </c>
      <c r="AP167" s="1">
        <f>+AO167+'Loans '!ES92-'Loans '!ES85</f>
        <v>11211290.634032611</v>
      </c>
      <c r="AQ167" s="1">
        <f>+AP167+'Loans '!ET92-'Loans '!ET85</f>
        <v>13514980.490340682</v>
      </c>
      <c r="AR167" s="1">
        <f>+AQ167+'Loans '!EU92-'Loans '!EU85</f>
        <v>1120660.8819956928</v>
      </c>
      <c r="AS167" s="1">
        <f>+AR167+'Loans '!EV92-'Loans '!EV85</f>
        <v>2413731.1304522632</v>
      </c>
      <c r="AT167" s="1">
        <f>+AS167+'Loans '!EW92-'Loans '!EW85</f>
        <v>3706801.3789088335</v>
      </c>
      <c r="AU167" s="1">
        <f>+AT167+'Loans '!EX92-'Loans '!EX85</f>
        <v>4999871.6273654038</v>
      </c>
      <c r="AV167" s="1">
        <f>+AU167+'Loans '!EY92-'Loans '!EY85</f>
        <v>6292941.8758219741</v>
      </c>
      <c r="AW167" s="1">
        <f>+AV167+'Loans '!EZ92-'Loans '!EZ85</f>
        <v>7586012.1242785444</v>
      </c>
      <c r="AX167" s="1">
        <f>+AW167+'Loans '!FA92-'Loans '!FA85</f>
        <v>0</v>
      </c>
      <c r="AY167" s="1">
        <f>+AX167+'Loans '!FB92-'Loans '!FB85</f>
        <v>0</v>
      </c>
      <c r="AZ167" s="1">
        <f>+AY167+'Loans '!FC92-'Loans '!FC85</f>
        <v>0</v>
      </c>
      <c r="BA167" s="1">
        <f>+AZ167+'Loans '!FD92-'Loans '!FD85</f>
        <v>0</v>
      </c>
      <c r="BB167" s="1">
        <f>+BA167+'Loans '!FE92-'Loans '!FE85</f>
        <v>0</v>
      </c>
      <c r="BC167" s="1">
        <f>+BB167+'Loans '!FF92-'Loans '!FF85</f>
        <v>0</v>
      </c>
      <c r="BD167" s="1">
        <f>+BC167+'Loans '!FG92-'Loans '!FG85</f>
        <v>0</v>
      </c>
      <c r="BE167" s="1">
        <f>+BD167+'Loans '!FH92-'Loans '!FH85</f>
        <v>0</v>
      </c>
      <c r="BF167" s="1">
        <f>+BE167+'Loans '!FI92-'Loans '!FI85</f>
        <v>0</v>
      </c>
      <c r="BG167" s="1">
        <f>+BF167+'Loans '!FJ92-'Loans '!FJ85</f>
        <v>0</v>
      </c>
      <c r="BH167" s="1">
        <f>+BG167+'Loans '!FK92-'Loans '!FK85</f>
        <v>0</v>
      </c>
      <c r="BI167" s="1">
        <f>+BH167+'Loans '!FL92-'Loans '!FL85</f>
        <v>0</v>
      </c>
      <c r="BJ167" s="1">
        <f>+BI167+'Loans '!FM92-'Loans '!FM85</f>
        <v>0</v>
      </c>
      <c r="BK167" s="1">
        <f>+BJ167+'Loans '!FN92-'Loans '!FN85</f>
        <v>0</v>
      </c>
      <c r="BL167" s="990">
        <f t="shared" si="45"/>
        <v>668409138.71690869</v>
      </c>
    </row>
    <row r="168" spans="1:64" ht="16.2" thickBot="1" x14ac:dyDescent="0.35">
      <c r="A168" s="805"/>
      <c r="C168" s="72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990"/>
    </row>
    <row r="169" spans="1:64" ht="16.2" thickBot="1" x14ac:dyDescent="0.35">
      <c r="A169" s="846" t="s">
        <v>806</v>
      </c>
      <c r="C169" s="717">
        <f t="shared" ref="C169" si="74">+C170+C171</f>
        <v>243505666.62274045</v>
      </c>
      <c r="D169" s="993">
        <f t="shared" ref="D169" si="75">+D170+D171</f>
        <v>247923743.83172631</v>
      </c>
      <c r="E169" s="993">
        <f t="shared" ref="E169:BK169" si="76">+E170+E171</f>
        <v>252433864.31589934</v>
      </c>
      <c r="F169" s="993">
        <f t="shared" si="76"/>
        <v>257037945.64349267</v>
      </c>
      <c r="G169" s="993">
        <f t="shared" si="76"/>
        <v>261737945.33207753</v>
      </c>
      <c r="H169" s="993">
        <f t="shared" si="76"/>
        <v>266535861.68084121</v>
      </c>
      <c r="I169" s="993">
        <f t="shared" si="76"/>
        <v>271433734.62020421</v>
      </c>
      <c r="J169" s="993">
        <f t="shared" si="76"/>
        <v>276433646.57913721</v>
      </c>
      <c r="K169" s="993">
        <f t="shared" si="76"/>
        <v>281537723.37054801</v>
      </c>
      <c r="L169" s="993">
        <f t="shared" si="76"/>
        <v>286748135.09511316</v>
      </c>
      <c r="M169" s="993">
        <f t="shared" si="76"/>
        <v>292067097.06394011</v>
      </c>
      <c r="N169" s="993">
        <f t="shared" si="76"/>
        <v>297496870.74045098</v>
      </c>
      <c r="O169" s="993">
        <f t="shared" si="76"/>
        <v>303039764.70188916</v>
      </c>
      <c r="P169" s="993">
        <f t="shared" si="76"/>
        <v>308698135.6208573</v>
      </c>
      <c r="Q169" s="993">
        <f t="shared" si="76"/>
        <v>314474389.26730394</v>
      </c>
      <c r="R169" s="993">
        <f t="shared" si="76"/>
        <v>320370981.53138477</v>
      </c>
      <c r="S169" s="993">
        <f t="shared" si="76"/>
        <v>326390419.46763408</v>
      </c>
      <c r="T169" s="993">
        <f t="shared" si="76"/>
        <v>332535262.3608886</v>
      </c>
      <c r="U169" s="993">
        <f t="shared" si="76"/>
        <v>338808122.81441909</v>
      </c>
      <c r="V169" s="993">
        <f t="shared" si="76"/>
        <v>345211667.86073154</v>
      </c>
      <c r="W169" s="993">
        <f t="shared" si="76"/>
        <v>351748620.09550893</v>
      </c>
      <c r="X169" s="993">
        <f t="shared" si="76"/>
        <v>358421758.83517748</v>
      </c>
      <c r="Y169" s="993">
        <f t="shared" si="76"/>
        <v>365233921.29858917</v>
      </c>
      <c r="Z169" s="993">
        <f t="shared" si="76"/>
        <v>372188003.81332189</v>
      </c>
      <c r="AA169" s="993">
        <f t="shared" si="76"/>
        <v>379286963.04711151</v>
      </c>
      <c r="AB169" s="993">
        <f t="shared" si="76"/>
        <v>386533817.26493835</v>
      </c>
      <c r="AC169" s="993">
        <f t="shared" si="76"/>
        <v>393931647.61230332</v>
      </c>
      <c r="AD169" s="993">
        <f t="shared" si="76"/>
        <v>401483599.42523843</v>
      </c>
      <c r="AE169" s="993">
        <f t="shared" si="76"/>
        <v>409192883.56760967</v>
      </c>
      <c r="AF169" s="993">
        <f t="shared" si="76"/>
        <v>417062777.79628026</v>
      </c>
      <c r="AG169" s="993">
        <f t="shared" si="76"/>
        <v>425096628.15471488</v>
      </c>
      <c r="AH169" s="993">
        <f t="shared" si="76"/>
        <v>433297850.39561689</v>
      </c>
      <c r="AI169" s="993">
        <f t="shared" si="76"/>
        <v>441669931.43320429</v>
      </c>
      <c r="AJ169" s="993">
        <f t="shared" si="76"/>
        <v>450216430.82574147</v>
      </c>
      <c r="AK169" s="993">
        <f t="shared" si="76"/>
        <v>458940982.28895652</v>
      </c>
      <c r="AL169" s="993">
        <f t="shared" si="76"/>
        <v>467847295.24098855</v>
      </c>
      <c r="AM169" s="993">
        <f t="shared" si="76"/>
        <v>726939156.37952125</v>
      </c>
      <c r="AN169" s="993">
        <f t="shared" si="76"/>
        <v>691789879.48076022</v>
      </c>
      <c r="AO169" s="993">
        <f t="shared" si="76"/>
        <v>655908325.97994161</v>
      </c>
      <c r="AP169" s="993">
        <f t="shared" si="76"/>
        <v>619279240.11452281</v>
      </c>
      <c r="AQ169" s="993">
        <f t="shared" si="76"/>
        <v>581887048.29357421</v>
      </c>
      <c r="AR169" s="993">
        <f t="shared" si="76"/>
        <v>543715852.47635591</v>
      </c>
      <c r="AS169" s="993">
        <f t="shared" si="76"/>
        <v>504749423.41294563</v>
      </c>
      <c r="AT169" s="993">
        <f t="shared" si="76"/>
        <v>464971193.74404758</v>
      </c>
      <c r="AU169" s="993">
        <f t="shared" si="76"/>
        <v>424364250.95704752</v>
      </c>
      <c r="AV169" s="993">
        <f t="shared" si="76"/>
        <v>382911330.19531828</v>
      </c>
      <c r="AW169" s="993">
        <f t="shared" si="76"/>
        <v>340594806.91771966</v>
      </c>
      <c r="AX169" s="993">
        <f t="shared" si="76"/>
        <v>297396689.4051711</v>
      </c>
      <c r="AY169" s="993">
        <f t="shared" si="76"/>
        <v>-1.4901161193847656E-8</v>
      </c>
      <c r="AZ169" s="993">
        <f t="shared" si="76"/>
        <v>-1.4901161193847656E-8</v>
      </c>
      <c r="BA169" s="993">
        <f t="shared" si="76"/>
        <v>-1.4901161193847656E-8</v>
      </c>
      <c r="BB169" s="993">
        <f t="shared" si="76"/>
        <v>-1.4901161193847656E-8</v>
      </c>
      <c r="BC169" s="993">
        <f t="shared" si="76"/>
        <v>-1.4901161193847656E-8</v>
      </c>
      <c r="BD169" s="993">
        <f t="shared" si="76"/>
        <v>-1.4901161193847656E-8</v>
      </c>
      <c r="BE169" s="993">
        <f t="shared" si="76"/>
        <v>-1.4901161193847656E-8</v>
      </c>
      <c r="BF169" s="993">
        <f t="shared" si="76"/>
        <v>-1.4901161193847656E-8</v>
      </c>
      <c r="BG169" s="993">
        <f t="shared" si="76"/>
        <v>-1.4901161193847656E-8</v>
      </c>
      <c r="BH169" s="993">
        <f t="shared" si="76"/>
        <v>-1.4901161193847656E-8</v>
      </c>
      <c r="BI169" s="993">
        <f t="shared" si="76"/>
        <v>-1.4901161193847656E-8</v>
      </c>
      <c r="BJ169" s="993">
        <f t="shared" si="76"/>
        <v>-1.4901161193847656E-8</v>
      </c>
      <c r="BK169" s="993">
        <f t="shared" si="76"/>
        <v>-1.4901161193847656E-8</v>
      </c>
      <c r="BL169" s="1005">
        <f t="shared" si="45"/>
        <v>18571081286.973503</v>
      </c>
    </row>
    <row r="170" spans="1:64" ht="15.6" x14ac:dyDescent="0.3">
      <c r="A170" s="805" t="s">
        <v>546</v>
      </c>
      <c r="C170" s="721">
        <v>222526499.95607379</v>
      </c>
      <c r="D170" s="1">
        <f>+'Loans '!DG149</f>
        <v>227162468.70515865</v>
      </c>
      <c r="E170" s="1">
        <f>+'Loans '!DH149</f>
        <v>231895020.13651612</v>
      </c>
      <c r="F170" s="1">
        <f>+'Loans '!DI149</f>
        <v>236726166.38936019</v>
      </c>
      <c r="G170" s="1">
        <f>+'Loans '!DJ149</f>
        <v>241657961.52247187</v>
      </c>
      <c r="H170" s="1">
        <f>+'Loans '!DK149</f>
        <v>246692502.38752335</v>
      </c>
      <c r="I170" s="1">
        <f>+'Loans '!DL149</f>
        <v>251831929.52059677</v>
      </c>
      <c r="J170" s="1">
        <f>+'Loans '!DM149</f>
        <v>257078428.05227584</v>
      </c>
      <c r="K170" s="1">
        <f>+'Loans '!DN149</f>
        <v>262434228.63669831</v>
      </c>
      <c r="L170" s="1">
        <f>+'Loans '!DO149</f>
        <v>267901608.39996284</v>
      </c>
      <c r="M170" s="1">
        <f>+'Loans '!DP149</f>
        <v>273482891.90829539</v>
      </c>
      <c r="N170" s="1">
        <f>+'Loans '!DQ149</f>
        <v>279180452.15638489</v>
      </c>
      <c r="O170" s="1">
        <f>+'Loans '!DR149</f>
        <v>284996711.57630956</v>
      </c>
      <c r="P170" s="1">
        <f>+'Loans '!DS149</f>
        <v>290934143.06748271</v>
      </c>
      <c r="Q170" s="1">
        <f>+'Loans '!DT149</f>
        <v>296995271.04805529</v>
      </c>
      <c r="R170" s="1">
        <f>+'Loans '!DU149</f>
        <v>303182672.52822304</v>
      </c>
      <c r="S170" s="1">
        <f>+'Loans '!DV149</f>
        <v>309498978.20589435</v>
      </c>
      <c r="T170" s="1">
        <f>+'Loans '!DW149</f>
        <v>315946873.58518386</v>
      </c>
      <c r="U170" s="1">
        <f>+'Loans '!DX149</f>
        <v>322529100.11820847</v>
      </c>
      <c r="V170" s="1">
        <f>+'Loans '!DY149</f>
        <v>329248456.37067109</v>
      </c>
      <c r="W170" s="1">
        <f>+'Loans '!DZ149</f>
        <v>336107799.21172678</v>
      </c>
      <c r="X170" s="1">
        <f>+'Loans '!EA149</f>
        <v>343110045.02863777</v>
      </c>
      <c r="Y170" s="1">
        <f>+'Loans '!EB149</f>
        <v>350258170.96673447</v>
      </c>
      <c r="Z170" s="1">
        <f>+'Loans '!EC149</f>
        <v>357555216.19520807</v>
      </c>
      <c r="AA170" s="1">
        <f>+'Loans '!ED149</f>
        <v>365004283.1992749</v>
      </c>
      <c r="AB170" s="1">
        <f>+'Loans '!EE149</f>
        <v>372608539.09925973</v>
      </c>
      <c r="AC170" s="1">
        <f>+'Loans '!EF149</f>
        <v>380371216.99716097</v>
      </c>
      <c r="AD170" s="1">
        <f>+'Loans '!EG149</f>
        <v>388295617.35126853</v>
      </c>
      <c r="AE170" s="1">
        <f>+'Loans '!EH149</f>
        <v>396385109.37941992</v>
      </c>
      <c r="AF170" s="1">
        <f>+'Loans '!EI149</f>
        <v>404643132.49149114</v>
      </c>
      <c r="AG170" s="1">
        <f>+'Loans '!EJ149</f>
        <v>413073197.75173056</v>
      </c>
      <c r="AH170" s="1">
        <f>+'Loans '!EK149</f>
        <v>421678889.37155831</v>
      </c>
      <c r="AI170" s="1">
        <f>+'Loans '!EL149</f>
        <v>430463866.23346573</v>
      </c>
      <c r="AJ170" s="1">
        <f>+'Loans '!EM149</f>
        <v>439431863.44666296</v>
      </c>
      <c r="AK170" s="1">
        <f>+'Loans '!EN149</f>
        <v>448586693.93513507</v>
      </c>
      <c r="AL170" s="1">
        <f>+'Loans '!EO149</f>
        <v>457932250.05878377</v>
      </c>
      <c r="AM170" s="1">
        <f>+'Loans '!EP149</f>
        <v>717472505.26834178</v>
      </c>
      <c r="AN170" s="1">
        <f>+'Loans '!EQ149</f>
        <v>682780963.98375237</v>
      </c>
      <c r="AO170" s="1">
        <f>+'Loans '!ER149</f>
        <v>647366682.25573397</v>
      </c>
      <c r="AP170" s="1">
        <f>+'Loans '!ES149</f>
        <v>611214602.99171543</v>
      </c>
      <c r="AQ170" s="1">
        <f>+'Loans '!ET149</f>
        <v>574309355.40969634</v>
      </c>
      <c r="AR170" s="1">
        <f>+'Loans '!EU149</f>
        <v>536635248.50305182</v>
      </c>
      <c r="AS170" s="1">
        <f>+'Loans '!EV149</f>
        <v>498176264.36918557</v>
      </c>
      <c r="AT170" s="1">
        <f>+'Loans '!EW149</f>
        <v>458916051.3991971</v>
      </c>
      <c r="AU170" s="1">
        <f>+'Loans '!EX149</f>
        <v>418837917.3256672</v>
      </c>
      <c r="AV170" s="1">
        <f>+'Loans '!EY149</f>
        <v>377924822.12560546</v>
      </c>
      <c r="AW170" s="1">
        <f>+'Loans '!EZ149</f>
        <v>336159370.77554238</v>
      </c>
      <c r="AX170" s="1">
        <f>+'Loans '!FA149</f>
        <v>293523805.85568637</v>
      </c>
      <c r="AY170" s="1">
        <f>+'Loans '!FB149</f>
        <v>0</v>
      </c>
      <c r="AZ170" s="1">
        <f>+'Loans '!FC149</f>
        <v>0</v>
      </c>
      <c r="BA170" s="1">
        <f>+'Loans '!FD149</f>
        <v>0</v>
      </c>
      <c r="BB170" s="1">
        <f>+'Loans '!FE149</f>
        <v>0</v>
      </c>
      <c r="BC170" s="1">
        <f>+'Loans '!FF149</f>
        <v>0</v>
      </c>
      <c r="BD170" s="1">
        <f>+'Loans '!FG149</f>
        <v>0</v>
      </c>
      <c r="BE170" s="1">
        <f>+'Loans '!FH149</f>
        <v>0</v>
      </c>
      <c r="BF170" s="1">
        <f>+'Loans '!FI149</f>
        <v>0</v>
      </c>
      <c r="BG170" s="1">
        <f>+'Loans '!FJ149</f>
        <v>0</v>
      </c>
      <c r="BH170" s="1">
        <f>+'Loans '!FK149</f>
        <v>0</v>
      </c>
      <c r="BI170" s="1">
        <f>+'Loans '!FL149</f>
        <v>0</v>
      </c>
      <c r="BJ170" s="1">
        <f>+'Loans '!FM149</f>
        <v>0</v>
      </c>
      <c r="BK170" s="1">
        <f>+'Loans '!FN149</f>
        <v>0</v>
      </c>
      <c r="BL170" s="990">
        <f t="shared" si="45"/>
        <v>17910725845.252045</v>
      </c>
    </row>
    <row r="171" spans="1:64" ht="15.6" x14ac:dyDescent="0.3">
      <c r="A171" s="805" t="s">
        <v>547</v>
      </c>
      <c r="C171" s="721">
        <v>20979166.666666668</v>
      </c>
      <c r="D171" s="1">
        <f>+C171+'Loans '!DG152-'Loans '!DG143</f>
        <v>20761275.126567647</v>
      </c>
      <c r="E171" s="1">
        <f>+D171+'Loans '!DH152-'Loans '!DH143</f>
        <v>20538844.179383226</v>
      </c>
      <c r="F171" s="1">
        <f>+E171+'Loans '!DI152-'Loans '!DI143</f>
        <v>20311779.254132472</v>
      </c>
      <c r="G171" s="1">
        <f>+F171+'Loans '!DJ152-'Loans '!DJ143</f>
        <v>20079983.809605658</v>
      </c>
      <c r="H171" s="1">
        <f>+G171+'Loans '!DK152-'Loans '!DK143</f>
        <v>19843359.293317866</v>
      </c>
      <c r="I171" s="1">
        <f>+H171+'Loans '!DL152-'Loans '!DL143</f>
        <v>19601805.099607419</v>
      </c>
      <c r="J171" s="1">
        <f>+I171+'Loans '!DM152-'Loans '!DM143</f>
        <v>19355218.52686134</v>
      </c>
      <c r="K171" s="1">
        <f>+J171+'Loans '!DN152-'Loans '!DN143</f>
        <v>19103494.733849712</v>
      </c>
      <c r="L171" s="1">
        <f>+K171+'Loans '!DO152-'Loans '!DO143</f>
        <v>18846526.695150346</v>
      </c>
      <c r="M171" s="1">
        <f>+L171+'Loans '!DP152-'Loans '!DP143</f>
        <v>18584205.155644737</v>
      </c>
      <c r="N171" s="1">
        <f>+M171+'Loans '!DQ152-'Loans '!DQ143</f>
        <v>18316418.584066093</v>
      </c>
      <c r="O171" s="1">
        <f>+N171+'Loans '!DR152-'Loans '!DR143</f>
        <v>18043053.125579566</v>
      </c>
      <c r="P171" s="1">
        <f>+O171+'Loans '!DS152-'Loans '!DS143</f>
        <v>17763992.55337457</v>
      </c>
      <c r="Q171" s="1">
        <f>+P171+'Loans '!DT152-'Loans '!DT143</f>
        <v>17479118.21924863</v>
      </c>
      <c r="R171" s="1">
        <f>+Q171+'Loans '!DU152-'Loans '!DU143</f>
        <v>17188309.00316174</v>
      </c>
      <c r="S171" s="1">
        <f>+R171+'Loans '!DV152-'Loans '!DV143</f>
        <v>16891441.261739712</v>
      </c>
      <c r="T171" s="1">
        <f>+S171+'Loans '!DW152-'Loans '!DW143</f>
        <v>16588388.775704712</v>
      </c>
      <c r="U171" s="1">
        <f>+T171+'Loans '!DX152-'Loans '!DX143</f>
        <v>16279022.696210649</v>
      </c>
      <c r="V171" s="1">
        <f>+U171+'Loans '!DY152-'Loans '!DY143</f>
        <v>15963211.490060471</v>
      </c>
      <c r="W171" s="1">
        <f>+V171+'Loans '!DZ152-'Loans '!DZ143</f>
        <v>15640820.883782156</v>
      </c>
      <c r="X171" s="1">
        <f>+W171+'Loans '!EA152-'Loans '!EA143</f>
        <v>15311713.806539718</v>
      </c>
      <c r="Y171" s="1">
        <f>+X171+'Loans '!EB152-'Loans '!EB143</f>
        <v>14975750.331854727</v>
      </c>
      <c r="Z171" s="1">
        <f>+Y171+'Loans '!EC152-'Loans '!EC143</f>
        <v>14632787.618113797</v>
      </c>
      <c r="AA171" s="1">
        <f>+Z171+'Loans '!ED152-'Loans '!ED143</f>
        <v>14282679.847836595</v>
      </c>
      <c r="AB171" s="1">
        <f>+AA171+'Loans '!EE152-'Loans '!EE143</f>
        <v>13925278.165678617</v>
      </c>
      <c r="AC171" s="1">
        <f>+AB171+'Loans '!EF152-'Loans '!EF143</f>
        <v>13560430.615142353</v>
      </c>
      <c r="AD171" s="1">
        <f>+AC171+'Loans '!EG152-'Loans '!EG143</f>
        <v>13187982.073969916</v>
      </c>
      <c r="AE171" s="1">
        <f>+AD171+'Loans '!EH152-'Loans '!EH143</f>
        <v>12807774.188189715</v>
      </c>
      <c r="AF171" s="1">
        <f>+AE171+'Loans '!EI152-'Loans '!EI143</f>
        <v>12419645.304789096</v>
      </c>
      <c r="AG171" s="1">
        <f>+AF171+'Loans '!EJ152-'Loans '!EJ143</f>
        <v>12023430.402984295</v>
      </c>
      <c r="AH171" s="1">
        <f>+AG171+'Loans '!EK152-'Loans '!EK143</f>
        <v>11618961.024058562</v>
      </c>
      <c r="AI171" s="1">
        <f>+AH171+'Loans '!EL152-'Loans '!EL143</f>
        <v>11206065.199738543</v>
      </c>
      <c r="AJ171" s="1">
        <f>+AI171+'Loans '!EM152-'Loans '!EM143</f>
        <v>10784567.379078526</v>
      </c>
      <c r="AK171" s="1">
        <f>+AJ171+'Loans '!EN152-'Loans '!EN143</f>
        <v>10354288.353821427</v>
      </c>
      <c r="AL171" s="1">
        <f>+AK171+'Loans '!EO152-'Loans '!EO143</f>
        <v>9915045.1822047979</v>
      </c>
      <c r="AM171" s="1">
        <f>+AL171+'Loans '!EP152-'Loans '!EP143</f>
        <v>9466651.1111794934</v>
      </c>
      <c r="AN171" s="1">
        <f>+AM171+'Loans '!EQ152-'Loans '!EQ143</f>
        <v>9008915.4970078263</v>
      </c>
      <c r="AO171" s="1">
        <f>+AN171+'Loans '!ER152-'Loans '!ER143</f>
        <v>8541643.7242075838</v>
      </c>
      <c r="AP171" s="1">
        <f>+AO171+'Loans '!ES152-'Loans '!ES143</f>
        <v>8064637.122807337</v>
      </c>
      <c r="AQ171" s="1">
        <f>+AP171+'Loans '!ET152-'Loans '!ET143</f>
        <v>7577692.8838779218</v>
      </c>
      <c r="AR171" s="1">
        <f>+AQ171+'Loans '!EU152-'Loans '!EU143</f>
        <v>7080603.9733041395</v>
      </c>
      <c r="AS171" s="1">
        <f>+AR171+'Loans '!EV152-'Loans '!EV143</f>
        <v>6573159.0437600724</v>
      </c>
      <c r="AT171" s="1">
        <f>+AS171+'Loans '!EW152-'Loans '!EW143</f>
        <v>6055142.3448505029</v>
      </c>
      <c r="AU171" s="1">
        <f>+AT171+'Loans '!EX152-'Loans '!EX143</f>
        <v>5526333.6313803159</v>
      </c>
      <c r="AV171" s="1">
        <f>+AU171+'Loans '!EY152-'Loans '!EY143</f>
        <v>4986508.0697128344</v>
      </c>
      <c r="AW171" s="1">
        <f>+AV171+'Loans '!EZ152-'Loans '!EZ143</f>
        <v>4435436.1421772791</v>
      </c>
      <c r="AX171" s="1">
        <f>+AW171+'Loans '!FA152-'Loans '!FA143</f>
        <v>3872883.5494847354</v>
      </c>
      <c r="AY171" s="1">
        <f>+AX171+'Loans '!FB152-'Loans '!FB143</f>
        <v>-1.4901161193847656E-8</v>
      </c>
      <c r="AZ171" s="1">
        <f>+AY171+'Loans '!FC152-'Loans '!FC143</f>
        <v>-1.4901161193847656E-8</v>
      </c>
      <c r="BA171" s="1">
        <f>+AZ171+'Loans '!FD152-'Loans '!FD143</f>
        <v>-1.4901161193847656E-8</v>
      </c>
      <c r="BB171" s="1">
        <f>+BA171+'Loans '!FE152-'Loans '!FE143</f>
        <v>-1.4901161193847656E-8</v>
      </c>
      <c r="BC171" s="1">
        <f>+BB171+'Loans '!FF152-'Loans '!FF143</f>
        <v>-1.4901161193847656E-8</v>
      </c>
      <c r="BD171" s="1">
        <f>+BC171+'Loans '!FG152-'Loans '!FG143</f>
        <v>-1.4901161193847656E-8</v>
      </c>
      <c r="BE171" s="1">
        <f>+BD171+'Loans '!FH152-'Loans '!FH143</f>
        <v>-1.4901161193847656E-8</v>
      </c>
      <c r="BF171" s="1">
        <f>+BE171+'Loans '!FI152-'Loans '!FI143</f>
        <v>-1.4901161193847656E-8</v>
      </c>
      <c r="BG171" s="1">
        <f>+BF171+'Loans '!FJ152-'Loans '!FJ143</f>
        <v>-1.4901161193847656E-8</v>
      </c>
      <c r="BH171" s="1">
        <f>+BG171+'Loans '!FK152-'Loans '!FK143</f>
        <v>-1.4901161193847656E-8</v>
      </c>
      <c r="BI171" s="1">
        <f>+BH171+'Loans '!FL152-'Loans '!FL143</f>
        <v>-1.4901161193847656E-8</v>
      </c>
      <c r="BJ171" s="1">
        <f>+BI171+'Loans '!FM152-'Loans '!FM143</f>
        <v>-1.4901161193847656E-8</v>
      </c>
      <c r="BK171" s="1">
        <f>+BJ171+'Loans '!FN152-'Loans '!FN143</f>
        <v>-1.4901161193847656E-8</v>
      </c>
      <c r="BL171" s="990">
        <f t="shared" si="45"/>
        <v>660355441.72146606</v>
      </c>
    </row>
    <row r="172" spans="1:64" ht="16.2" thickBot="1" x14ac:dyDescent="0.35">
      <c r="A172" s="805"/>
      <c r="C172" s="72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990"/>
    </row>
    <row r="173" spans="1:64" ht="16.2" thickBot="1" x14ac:dyDescent="0.35">
      <c r="A173" s="847" t="s">
        <v>805</v>
      </c>
      <c r="C173" s="717">
        <f>+C174+C175</f>
        <v>0</v>
      </c>
      <c r="D173" s="993">
        <f t="shared" ref="D173" si="77">+D174+D175</f>
        <v>0</v>
      </c>
      <c r="E173" s="993">
        <f t="shared" ref="E173:BK173" si="78">+E174+E175</f>
        <v>219617388.8888889</v>
      </c>
      <c r="F173" s="993">
        <f t="shared" si="78"/>
        <v>219617388.8888889</v>
      </c>
      <c r="G173" s="993">
        <f t="shared" si="78"/>
        <v>219617388.8888889</v>
      </c>
      <c r="H173" s="993">
        <f t="shared" si="78"/>
        <v>219359581.48148149</v>
      </c>
      <c r="I173" s="993">
        <f t="shared" si="78"/>
        <v>219359581.48148149</v>
      </c>
      <c r="J173" s="993">
        <f t="shared" si="78"/>
        <v>219359581.48148149</v>
      </c>
      <c r="K173" s="993">
        <f t="shared" si="78"/>
        <v>219101774.07407409</v>
      </c>
      <c r="L173" s="993">
        <f t="shared" si="78"/>
        <v>219101774.07407409</v>
      </c>
      <c r="M173" s="993">
        <f t="shared" si="78"/>
        <v>219101774.07407409</v>
      </c>
      <c r="N173" s="993">
        <f t="shared" si="78"/>
        <v>218843966.66666669</v>
      </c>
      <c r="O173" s="993">
        <f t="shared" si="78"/>
        <v>218843966.66666669</v>
      </c>
      <c r="P173" s="993">
        <f t="shared" si="78"/>
        <v>218843966.66666669</v>
      </c>
      <c r="Q173" s="993">
        <f t="shared" si="78"/>
        <v>218586159.25925928</v>
      </c>
      <c r="R173" s="993">
        <f t="shared" si="78"/>
        <v>218586159.25925928</v>
      </c>
      <c r="S173" s="993">
        <f t="shared" si="78"/>
        <v>218586159.25925928</v>
      </c>
      <c r="T173" s="993">
        <f t="shared" si="78"/>
        <v>218328351.85185188</v>
      </c>
      <c r="U173" s="993">
        <f t="shared" si="78"/>
        <v>218328351.85185188</v>
      </c>
      <c r="V173" s="993">
        <f t="shared" si="78"/>
        <v>218328351.85185188</v>
      </c>
      <c r="W173" s="993">
        <f t="shared" si="78"/>
        <v>218070544.44444445</v>
      </c>
      <c r="X173" s="993">
        <f t="shared" si="78"/>
        <v>218070544.44444445</v>
      </c>
      <c r="Y173" s="993">
        <f t="shared" si="78"/>
        <v>218070544.44444445</v>
      </c>
      <c r="Z173" s="993">
        <f t="shared" si="78"/>
        <v>217812737.03703704</v>
      </c>
      <c r="AA173" s="993">
        <f t="shared" si="78"/>
        <v>217812737.03703704</v>
      </c>
      <c r="AB173" s="993">
        <f t="shared" si="78"/>
        <v>217812737.03703704</v>
      </c>
      <c r="AC173" s="993">
        <f t="shared" si="78"/>
        <v>217554929.62962964</v>
      </c>
      <c r="AD173" s="993">
        <f t="shared" si="78"/>
        <v>217554929.62962964</v>
      </c>
      <c r="AE173" s="993">
        <f t="shared" si="78"/>
        <v>217554929.62962964</v>
      </c>
      <c r="AF173" s="993">
        <f t="shared" si="78"/>
        <v>217297122.22222224</v>
      </c>
      <c r="AG173" s="993">
        <f t="shared" si="78"/>
        <v>217297122.22222224</v>
      </c>
      <c r="AH173" s="993">
        <f t="shared" si="78"/>
        <v>217297122.22222224</v>
      </c>
      <c r="AI173" s="993">
        <f t="shared" si="78"/>
        <v>217039314.81481484</v>
      </c>
      <c r="AJ173" s="993">
        <f t="shared" si="78"/>
        <v>217039314.81481484</v>
      </c>
      <c r="AK173" s="993">
        <f t="shared" si="78"/>
        <v>217039314.81481484</v>
      </c>
      <c r="AL173" s="993">
        <f t="shared" si="78"/>
        <v>216781507.4074074</v>
      </c>
      <c r="AM173" s="993">
        <f t="shared" si="78"/>
        <v>216781507.4074074</v>
      </c>
      <c r="AN173" s="993">
        <f t="shared" si="78"/>
        <v>216781507.4074074</v>
      </c>
      <c r="AO173" s="993">
        <f t="shared" si="78"/>
        <v>216523700</v>
      </c>
      <c r="AP173" s="993">
        <f t="shared" si="78"/>
        <v>216523700</v>
      </c>
      <c r="AQ173" s="993">
        <f t="shared" si="78"/>
        <v>216523700</v>
      </c>
      <c r="AR173" s="993">
        <f t="shared" si="78"/>
        <v>216265892.5925926</v>
      </c>
      <c r="AS173" s="993">
        <f t="shared" si="78"/>
        <v>216265892.5925926</v>
      </c>
      <c r="AT173" s="993">
        <f t="shared" si="78"/>
        <v>216265892.5925926</v>
      </c>
      <c r="AU173" s="993">
        <f t="shared" si="78"/>
        <v>216008085.18518519</v>
      </c>
      <c r="AV173" s="993">
        <f t="shared" si="78"/>
        <v>216008085.18518519</v>
      </c>
      <c r="AW173" s="993">
        <f t="shared" si="78"/>
        <v>216008085.18518519</v>
      </c>
      <c r="AX173" s="993">
        <f t="shared" si="78"/>
        <v>215750277.77777779</v>
      </c>
      <c r="AY173" s="993">
        <f t="shared" si="78"/>
        <v>215750277.77777779</v>
      </c>
      <c r="AZ173" s="993">
        <f t="shared" si="78"/>
        <v>215750277.77777779</v>
      </c>
      <c r="BA173" s="993">
        <f t="shared" si="78"/>
        <v>215492470.37037039</v>
      </c>
      <c r="BB173" s="993">
        <f t="shared" si="78"/>
        <v>215492470.37037039</v>
      </c>
      <c r="BC173" s="993">
        <f t="shared" si="78"/>
        <v>215492470.37037039</v>
      </c>
      <c r="BD173" s="993">
        <f t="shared" si="78"/>
        <v>215234662.96296299</v>
      </c>
      <c r="BE173" s="993">
        <f t="shared" si="78"/>
        <v>215234662.96296299</v>
      </c>
      <c r="BF173" s="993">
        <f t="shared" si="78"/>
        <v>215234662.96296299</v>
      </c>
      <c r="BG173" s="993">
        <f t="shared" si="78"/>
        <v>214976855.55555555</v>
      </c>
      <c r="BH173" s="993">
        <f t="shared" si="78"/>
        <v>214976855.55555555</v>
      </c>
      <c r="BI173" s="993">
        <f t="shared" si="78"/>
        <v>214976855.55555555</v>
      </c>
      <c r="BJ173" s="993">
        <f t="shared" si="78"/>
        <v>214719048.14814815</v>
      </c>
      <c r="BK173" s="993">
        <f t="shared" si="78"/>
        <v>214719048.14814815</v>
      </c>
      <c r="BL173" s="1005">
        <f t="shared" si="45"/>
        <v>12815374062.962965</v>
      </c>
    </row>
    <row r="174" spans="1:64" ht="15.6" x14ac:dyDescent="0.3">
      <c r="A174" s="805" t="s">
        <v>546</v>
      </c>
      <c r="C174" s="721"/>
      <c r="D174" s="1">
        <f>+'Loans '!DG118</f>
        <v>0</v>
      </c>
      <c r="E174" s="1">
        <f>+'Loans '!DH118</f>
        <v>213333333.33333334</v>
      </c>
      <c r="F174" s="1">
        <f>+'Loans '!DI118</f>
        <v>213333333.33333334</v>
      </c>
      <c r="G174" s="1">
        <f>+'Loans '!DJ118</f>
        <v>213333333.33333334</v>
      </c>
      <c r="H174" s="1">
        <f>+'Loans '!DK118</f>
        <v>213333333.33333334</v>
      </c>
      <c r="I174" s="1">
        <f>+'Loans '!DL118</f>
        <v>213333333.33333334</v>
      </c>
      <c r="J174" s="1">
        <f>+'Loans '!DM118</f>
        <v>213333333.33333334</v>
      </c>
      <c r="K174" s="1">
        <f>+'Loans '!DN118</f>
        <v>213333333.33333334</v>
      </c>
      <c r="L174" s="1">
        <f>+'Loans '!DO118</f>
        <v>213333333.33333334</v>
      </c>
      <c r="M174" s="1">
        <f>+'Loans '!DP118</f>
        <v>213333333.33333334</v>
      </c>
      <c r="N174" s="1">
        <f>+'Loans '!DQ118</f>
        <v>213333333.33333334</v>
      </c>
      <c r="O174" s="1">
        <f>+'Loans '!DR118</f>
        <v>213333333.33333334</v>
      </c>
      <c r="P174" s="1">
        <f>+'Loans '!DS118</f>
        <v>213333333.33333334</v>
      </c>
      <c r="Q174" s="1">
        <f>+'Loans '!DT118</f>
        <v>213333333.33333334</v>
      </c>
      <c r="R174" s="1">
        <f>+'Loans '!DU118</f>
        <v>213333333.33333334</v>
      </c>
      <c r="S174" s="1">
        <f>+'Loans '!DV118</f>
        <v>213333333.33333334</v>
      </c>
      <c r="T174" s="1">
        <f>+'Loans '!DW118</f>
        <v>213333333.33333334</v>
      </c>
      <c r="U174" s="1">
        <f>+'Loans '!DX118</f>
        <v>213333333.33333334</v>
      </c>
      <c r="V174" s="1">
        <f>+'Loans '!DY118</f>
        <v>213333333.33333334</v>
      </c>
      <c r="W174" s="1">
        <f>+'Loans '!DZ118</f>
        <v>213333333.33333334</v>
      </c>
      <c r="X174" s="1">
        <f>+'Loans '!EA118</f>
        <v>213333333.33333334</v>
      </c>
      <c r="Y174" s="1">
        <f>+'Loans '!EB118</f>
        <v>213333333.33333334</v>
      </c>
      <c r="Z174" s="1">
        <f>+'Loans '!EC118</f>
        <v>213333333.33333334</v>
      </c>
      <c r="AA174" s="1">
        <f>+'Loans '!ED118</f>
        <v>213333333.33333334</v>
      </c>
      <c r="AB174" s="1">
        <f>+'Loans '!EE118</f>
        <v>213333333.33333334</v>
      </c>
      <c r="AC174" s="1">
        <f>+'Loans '!EF118</f>
        <v>213333333.33333334</v>
      </c>
      <c r="AD174" s="1">
        <f>+'Loans '!EG118</f>
        <v>213333333.33333334</v>
      </c>
      <c r="AE174" s="1">
        <f>+'Loans '!EH118</f>
        <v>213333333.33333334</v>
      </c>
      <c r="AF174" s="1">
        <f>+'Loans '!EI118</f>
        <v>213333333.33333334</v>
      </c>
      <c r="AG174" s="1">
        <f>+'Loans '!EJ118</f>
        <v>213333333.33333334</v>
      </c>
      <c r="AH174" s="1">
        <f>+'Loans '!EK118</f>
        <v>213333333.33333334</v>
      </c>
      <c r="AI174" s="1">
        <f>+'Loans '!EL118</f>
        <v>213333333.33333334</v>
      </c>
      <c r="AJ174" s="1">
        <f>+'Loans '!EM118</f>
        <v>213333333.33333334</v>
      </c>
      <c r="AK174" s="1">
        <f>+'Loans '!EN118</f>
        <v>213333333.33333334</v>
      </c>
      <c r="AL174" s="1">
        <f>+'Loans '!EO118</f>
        <v>213333333.33333334</v>
      </c>
      <c r="AM174" s="1">
        <f>+'Loans '!EP118</f>
        <v>213333333.33333334</v>
      </c>
      <c r="AN174" s="1">
        <f>+'Loans '!EQ118</f>
        <v>213333333.33333334</v>
      </c>
      <c r="AO174" s="1">
        <f>+'Loans '!ER118</f>
        <v>213333333.33333334</v>
      </c>
      <c r="AP174" s="1">
        <f>+'Loans '!ES118</f>
        <v>213333333.33333334</v>
      </c>
      <c r="AQ174" s="1">
        <f>+'Loans '!ET118</f>
        <v>213333333.33333334</v>
      </c>
      <c r="AR174" s="1">
        <f>+'Loans '!EU118</f>
        <v>213333333.33333334</v>
      </c>
      <c r="AS174" s="1">
        <f>+'Loans '!EV118</f>
        <v>213333333.33333334</v>
      </c>
      <c r="AT174" s="1">
        <f>+'Loans '!EW118</f>
        <v>213333333.33333334</v>
      </c>
      <c r="AU174" s="1">
        <f>+'Loans '!EX118</f>
        <v>213333333.33333334</v>
      </c>
      <c r="AV174" s="1">
        <f>+'Loans '!EY118</f>
        <v>213333333.33333334</v>
      </c>
      <c r="AW174" s="1">
        <f>+'Loans '!EZ118</f>
        <v>213333333.33333334</v>
      </c>
      <c r="AX174" s="1">
        <f>+'Loans '!FA118</f>
        <v>213333333.33333334</v>
      </c>
      <c r="AY174" s="1">
        <f>+'Loans '!FB118</f>
        <v>213333333.33333334</v>
      </c>
      <c r="AZ174" s="1">
        <f>+'Loans '!FC118</f>
        <v>213333333.33333334</v>
      </c>
      <c r="BA174" s="1">
        <f>+'Loans '!FD118</f>
        <v>213333333.33333334</v>
      </c>
      <c r="BB174" s="1">
        <f>+'Loans '!FE118</f>
        <v>213333333.33333334</v>
      </c>
      <c r="BC174" s="1">
        <f>+'Loans '!FF118</f>
        <v>213333333.33333334</v>
      </c>
      <c r="BD174" s="1">
        <f>+'Loans '!FG118</f>
        <v>213333333.33333334</v>
      </c>
      <c r="BE174" s="1">
        <f>+'Loans '!FH118</f>
        <v>213333333.33333334</v>
      </c>
      <c r="BF174" s="1">
        <f>+'Loans '!FI118</f>
        <v>213333333.33333334</v>
      </c>
      <c r="BG174" s="1">
        <f>+'Loans '!FJ118</f>
        <v>213333333.33333334</v>
      </c>
      <c r="BH174" s="1">
        <f>+'Loans '!FK118</f>
        <v>213333333.33333334</v>
      </c>
      <c r="BI174" s="1">
        <f>+'Loans '!FL118</f>
        <v>213333333.33333334</v>
      </c>
      <c r="BJ174" s="1">
        <f>+'Loans '!FM118</f>
        <v>213333333.33333334</v>
      </c>
      <c r="BK174" s="1">
        <f>+'Loans '!FN118</f>
        <v>213333333.33333334</v>
      </c>
      <c r="BL174" s="990">
        <f t="shared" si="45"/>
        <v>12586666666.666674</v>
      </c>
    </row>
    <row r="175" spans="1:64" ht="15.6" x14ac:dyDescent="0.3">
      <c r="A175" s="805" t="s">
        <v>547</v>
      </c>
      <c r="C175" s="721"/>
      <c r="D175" s="1">
        <f>+C175+'Loans '!DG121-'Loans '!DG113</f>
        <v>0</v>
      </c>
      <c r="E175" s="1">
        <f>+D175+'Loans '!DH121-'Loans '!DH113</f>
        <v>6284055.555555555</v>
      </c>
      <c r="F175" s="1">
        <f>+E175+'Loans '!DI121-'Loans '!DI113</f>
        <v>6284055.555555556</v>
      </c>
      <c r="G175" s="1">
        <f>+F175+'Loans '!DJ121-'Loans '!DJ113</f>
        <v>6284055.555555556</v>
      </c>
      <c r="H175" s="1">
        <f>+G175+'Loans '!DK121-'Loans '!DK113</f>
        <v>6026248.1481481493</v>
      </c>
      <c r="I175" s="1">
        <f>+H175+'Loans '!DL121-'Loans '!DL113</f>
        <v>6026248.1481481493</v>
      </c>
      <c r="J175" s="1">
        <f>+I175+'Loans '!DM121-'Loans '!DM113</f>
        <v>6026248.1481481493</v>
      </c>
      <c r="K175" s="1">
        <f>+J175+'Loans '!DN121-'Loans '!DN113</f>
        <v>5768440.7407407425</v>
      </c>
      <c r="L175" s="1">
        <f>+K175+'Loans '!DO121-'Loans '!DO113</f>
        <v>5768440.7407407444</v>
      </c>
      <c r="M175" s="1">
        <f>+L175+'Loans '!DP121-'Loans '!DP113</f>
        <v>5768440.7407407444</v>
      </c>
      <c r="N175" s="1">
        <f>+M175+'Loans '!DQ121-'Loans '!DQ113</f>
        <v>5510633.3333333414</v>
      </c>
      <c r="O175" s="1">
        <f>+N175+'Loans '!DR121-'Loans '!DR113</f>
        <v>5510633.3333333395</v>
      </c>
      <c r="P175" s="1">
        <f>+O175+'Loans '!DS121-'Loans '!DS113</f>
        <v>5510633.3333333395</v>
      </c>
      <c r="Q175" s="1">
        <f>+P175+'Loans '!DT121-'Loans '!DT113</f>
        <v>5252825.9259259328</v>
      </c>
      <c r="R175" s="1">
        <f>+Q175+'Loans '!DU121-'Loans '!DU113</f>
        <v>5252825.9259259347</v>
      </c>
      <c r="S175" s="1">
        <f>+R175+'Loans '!DV121-'Loans '!DV113</f>
        <v>5252825.9259259347</v>
      </c>
      <c r="T175" s="1">
        <f>+S175+'Loans '!DW121-'Loans '!DW113</f>
        <v>4995018.5185185242</v>
      </c>
      <c r="U175" s="1">
        <f>+T175+'Loans '!DX121-'Loans '!DX113</f>
        <v>4995018.5185185242</v>
      </c>
      <c r="V175" s="1">
        <f>+U175+'Loans '!DY121-'Loans '!DY113</f>
        <v>4995018.5185185242</v>
      </c>
      <c r="W175" s="1">
        <f>+V175+'Loans '!DZ121-'Loans '!DZ113</f>
        <v>4737211.1111111138</v>
      </c>
      <c r="X175" s="1">
        <f>+W175+'Loans '!EA121-'Loans '!EA113</f>
        <v>4737211.1111111138</v>
      </c>
      <c r="Y175" s="1">
        <f>+X175+'Loans '!EB121-'Loans '!EB113</f>
        <v>4737211.1111111138</v>
      </c>
      <c r="Z175" s="1">
        <f>+Y175+'Loans '!EC121-'Loans '!EC113</f>
        <v>4479403.7037037034</v>
      </c>
      <c r="AA175" s="1">
        <f>+Z175+'Loans '!ED121-'Loans '!ED113</f>
        <v>4479403.7037037034</v>
      </c>
      <c r="AB175" s="1">
        <f>+AA175+'Loans '!EE121-'Loans '!EE113</f>
        <v>4479403.7037037034</v>
      </c>
      <c r="AC175" s="1">
        <f>+AB175+'Loans '!EF121-'Loans '!EF113</f>
        <v>4221596.2962962948</v>
      </c>
      <c r="AD175" s="1">
        <f>+AC175+'Loans '!EG121-'Loans '!EG113</f>
        <v>4221596.2962962948</v>
      </c>
      <c r="AE175" s="1">
        <f>+AD175+'Loans '!EH121-'Loans '!EH113</f>
        <v>4221596.2962962948</v>
      </c>
      <c r="AF175" s="1">
        <f>+AE175+'Loans '!EI121-'Loans '!EI113</f>
        <v>3963788.8888888881</v>
      </c>
      <c r="AG175" s="1">
        <f>+AF175+'Loans '!EJ121-'Loans '!EJ113</f>
        <v>3963788.8888888881</v>
      </c>
      <c r="AH175" s="1">
        <f>+AG175+'Loans '!EK121-'Loans '!EK113</f>
        <v>3963788.8888888881</v>
      </c>
      <c r="AI175" s="1">
        <f>+AH175+'Loans '!EL121-'Loans '!EL113</f>
        <v>3705981.4814814813</v>
      </c>
      <c r="AJ175" s="1">
        <f>+AI175+'Loans '!EM121-'Loans '!EM113</f>
        <v>3705981.4814814813</v>
      </c>
      <c r="AK175" s="1">
        <f>+AJ175+'Loans '!EN121-'Loans '!EN113</f>
        <v>3705981.4814814813</v>
      </c>
      <c r="AL175" s="1">
        <f>+AK175+'Loans '!EO121-'Loans '!EO113</f>
        <v>3448174.0740740728</v>
      </c>
      <c r="AM175" s="1">
        <f>+AL175+'Loans '!EP121-'Loans '!EP113</f>
        <v>3448174.0740740728</v>
      </c>
      <c r="AN175" s="1">
        <f>+AM175+'Loans '!EQ121-'Loans '!EQ113</f>
        <v>3448174.0740740728</v>
      </c>
      <c r="AO175" s="1">
        <f>+AN175+'Loans '!ER121-'Loans '!ER113</f>
        <v>3190366.6666666642</v>
      </c>
      <c r="AP175" s="1">
        <f>+AO175+'Loans '!ES121-'Loans '!ES113</f>
        <v>3190366.6666666642</v>
      </c>
      <c r="AQ175" s="1">
        <f>+AP175+'Loans '!ET121-'Loans '!ET113</f>
        <v>3190366.6666666642</v>
      </c>
      <c r="AR175" s="1">
        <f>+AQ175+'Loans '!EU121-'Loans '!EU113</f>
        <v>2932559.2592592575</v>
      </c>
      <c r="AS175" s="1">
        <f>+AR175+'Loans '!EV121-'Loans '!EV113</f>
        <v>2932559.2592592575</v>
      </c>
      <c r="AT175" s="1">
        <f>+AS175+'Loans '!EW121-'Loans '!EW113</f>
        <v>2932559.2592592575</v>
      </c>
      <c r="AU175" s="1">
        <f>+AT175+'Loans '!EX121-'Loans '!EX113</f>
        <v>2674751.8518518507</v>
      </c>
      <c r="AV175" s="1">
        <f>+AU175+'Loans '!EY121-'Loans '!EY113</f>
        <v>2674751.8518518498</v>
      </c>
      <c r="AW175" s="1">
        <f>+AV175+'Loans '!EZ121-'Loans '!EZ113</f>
        <v>2674751.8518518498</v>
      </c>
      <c r="AX175" s="1">
        <f>+AW175+'Loans '!FA121-'Loans '!FA113</f>
        <v>2416944.4444444431</v>
      </c>
      <c r="AY175" s="1">
        <f>+AX175+'Loans '!FB121-'Loans '!FB113</f>
        <v>2416944.4444444422</v>
      </c>
      <c r="AZ175" s="1">
        <f>+AY175+'Loans '!FC121-'Loans '!FC113</f>
        <v>2416944.4444444422</v>
      </c>
      <c r="BA175" s="1">
        <f>+AZ175+'Loans '!FD121-'Loans '!FD113</f>
        <v>2159137.0370370355</v>
      </c>
      <c r="BB175" s="1">
        <f>+BA175+'Loans '!FE121-'Loans '!FE113</f>
        <v>2159137.0370370355</v>
      </c>
      <c r="BC175" s="1">
        <f>+BB175+'Loans '!FF121-'Loans '!FF113</f>
        <v>2159137.0370370355</v>
      </c>
      <c r="BD175" s="1">
        <f>+BC175+'Loans '!FG121-'Loans '!FG113</f>
        <v>1901329.6296296278</v>
      </c>
      <c r="BE175" s="1">
        <f>+BD175+'Loans '!FH121-'Loans '!FH113</f>
        <v>1901329.6296296278</v>
      </c>
      <c r="BF175" s="1">
        <f>+BE175+'Loans '!FI121-'Loans '!FI113</f>
        <v>1901329.6296296278</v>
      </c>
      <c r="BG175" s="1">
        <f>+BF175+'Loans '!FJ121-'Loans '!FJ113</f>
        <v>1643522.2222222211</v>
      </c>
      <c r="BH175" s="1">
        <f>+BG175+'Loans '!FK121-'Loans '!FK113</f>
        <v>1643522.2222222211</v>
      </c>
      <c r="BI175" s="1">
        <f>+BH175+'Loans '!FL121-'Loans '!FL113</f>
        <v>1643522.2222222211</v>
      </c>
      <c r="BJ175" s="1">
        <f>+BI175+'Loans '!FM121-'Loans '!FM113</f>
        <v>1385714.8148148144</v>
      </c>
      <c r="BK175" s="1">
        <f>+BJ175+'Loans '!FN121-'Loans '!FN113</f>
        <v>1385714.8148148148</v>
      </c>
      <c r="BL175" s="990">
        <f t="shared" si="45"/>
        <v>228707396.29629639</v>
      </c>
    </row>
    <row r="176" spans="1:64" ht="16.2" thickBot="1" x14ac:dyDescent="0.35">
      <c r="A176" s="805"/>
      <c r="C176" s="72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990"/>
    </row>
    <row r="177" spans="1:64" ht="16.2" thickBot="1" x14ac:dyDescent="0.35">
      <c r="A177" s="1090" t="s">
        <v>807</v>
      </c>
      <c r="C177" s="717">
        <f>+C178+C179</f>
        <v>0</v>
      </c>
      <c r="D177" s="993">
        <f t="shared" ref="D177" si="79">+D178+D179</f>
        <v>0</v>
      </c>
      <c r="E177" s="993">
        <f t="shared" ref="E177:BK177" si="80">+E178+E179</f>
        <v>0</v>
      </c>
      <c r="F177" s="993">
        <f t="shared" si="80"/>
        <v>0</v>
      </c>
      <c r="G177" s="993">
        <f t="shared" si="80"/>
        <v>0</v>
      </c>
      <c r="H177" s="993">
        <f t="shared" si="80"/>
        <v>0</v>
      </c>
      <c r="I177" s="993">
        <f t="shared" si="80"/>
        <v>0</v>
      </c>
      <c r="J177" s="993">
        <f t="shared" si="80"/>
        <v>0</v>
      </c>
      <c r="K177" s="993">
        <f t="shared" si="80"/>
        <v>0</v>
      </c>
      <c r="L177" s="993">
        <f t="shared" si="80"/>
        <v>306334733.56118232</v>
      </c>
      <c r="M177" s="993">
        <f t="shared" si="80"/>
        <v>306768436.52400249</v>
      </c>
      <c r="N177" s="993">
        <f t="shared" si="80"/>
        <v>306926974.90445602</v>
      </c>
      <c r="O177" s="993">
        <f t="shared" si="80"/>
        <v>306471093.17984295</v>
      </c>
      <c r="P177" s="993">
        <f t="shared" si="80"/>
        <v>306025903.65292358</v>
      </c>
      <c r="Q177" s="993">
        <f t="shared" si="80"/>
        <v>306432711.90949243</v>
      </c>
      <c r="R177" s="993">
        <f t="shared" si="80"/>
        <v>305488412.0875681</v>
      </c>
      <c r="S177" s="993">
        <f t="shared" si="80"/>
        <v>305506104.9993329</v>
      </c>
      <c r="T177" s="993">
        <f t="shared" si="80"/>
        <v>305516646.30250323</v>
      </c>
      <c r="U177" s="993">
        <f t="shared" si="80"/>
        <v>305343980.19052684</v>
      </c>
      <c r="V177" s="993">
        <f t="shared" si="80"/>
        <v>305812623.60584509</v>
      </c>
      <c r="W177" s="993">
        <f t="shared" si="80"/>
        <v>305982941.43559688</v>
      </c>
      <c r="X177" s="993">
        <f t="shared" si="80"/>
        <v>305786398.79380548</v>
      </c>
      <c r="Y177" s="993">
        <f t="shared" si="80"/>
        <v>306387034.41323495</v>
      </c>
      <c r="Z177" s="993">
        <f t="shared" si="80"/>
        <v>306006875.19560254</v>
      </c>
      <c r="AA177" s="993">
        <f t="shared" si="80"/>
        <v>305933744.1379652</v>
      </c>
      <c r="AB177" s="993">
        <f t="shared" si="80"/>
        <v>305697592.83280426</v>
      </c>
      <c r="AC177" s="993">
        <f t="shared" si="80"/>
        <v>305664400.27598876</v>
      </c>
      <c r="AD177" s="993">
        <f t="shared" si="80"/>
        <v>306157483.92420578</v>
      </c>
      <c r="AE177" s="993">
        <f t="shared" si="80"/>
        <v>305902714.46367031</v>
      </c>
      <c r="AF177" s="993">
        <f t="shared" si="80"/>
        <v>306156091.42603678</v>
      </c>
      <c r="AG177" s="993">
        <f t="shared" si="80"/>
        <v>305986664.4705711</v>
      </c>
      <c r="AH177" s="993">
        <f t="shared" si="80"/>
        <v>306007563.92257077</v>
      </c>
      <c r="AI177" s="993">
        <f t="shared" si="80"/>
        <v>305769937.25673634</v>
      </c>
      <c r="AJ177" s="993">
        <f t="shared" si="80"/>
        <v>305805250.39570534</v>
      </c>
      <c r="AK177" s="993">
        <f t="shared" si="80"/>
        <v>305209511.29247004</v>
      </c>
      <c r="AL177" s="993">
        <f t="shared" si="80"/>
        <v>305159600.8710652</v>
      </c>
      <c r="AM177" s="993">
        <f t="shared" si="80"/>
        <v>305541675.50872624</v>
      </c>
      <c r="AN177" s="993">
        <f t="shared" si="80"/>
        <v>305582471.94657302</v>
      </c>
      <c r="AO177" s="993">
        <f t="shared" si="80"/>
        <v>304971082.10660434</v>
      </c>
      <c r="AP177" s="993">
        <f t="shared" si="80"/>
        <v>305306717.30569112</v>
      </c>
      <c r="AQ177" s="993">
        <f t="shared" si="80"/>
        <v>305395814.42547405</v>
      </c>
      <c r="AR177" s="993">
        <f t="shared" si="80"/>
        <v>304996035.86613417</v>
      </c>
      <c r="AS177" s="993">
        <f t="shared" si="80"/>
        <v>305143412.27711868</v>
      </c>
      <c r="AT177" s="993">
        <f t="shared" si="80"/>
        <v>305075340.0496068</v>
      </c>
      <c r="AU177" s="993">
        <f t="shared" si="80"/>
        <v>305259107.99561018</v>
      </c>
      <c r="AV177" s="993">
        <f t="shared" si="80"/>
        <v>304952936.15197837</v>
      </c>
      <c r="AW177" s="993">
        <f t="shared" si="80"/>
        <v>304876686.22677356</v>
      </c>
      <c r="AX177" s="993">
        <f t="shared" si="80"/>
        <v>304890472.76493716</v>
      </c>
      <c r="AY177" s="993">
        <f t="shared" si="80"/>
        <v>304733860.11442864</v>
      </c>
      <c r="AZ177" s="993">
        <f t="shared" si="80"/>
        <v>304700420.45954078</v>
      </c>
      <c r="BA177" s="993">
        <f t="shared" si="80"/>
        <v>304629321.52393389</v>
      </c>
      <c r="BB177" s="993">
        <f t="shared" si="80"/>
        <v>304399769.64920324</v>
      </c>
      <c r="BC177" s="993">
        <f t="shared" si="80"/>
        <v>304584264.39152509</v>
      </c>
      <c r="BD177" s="993">
        <f t="shared" si="80"/>
        <v>304595823.22993338</v>
      </c>
      <c r="BE177" s="993">
        <f t="shared" si="80"/>
        <v>304383203.80965614</v>
      </c>
      <c r="BF177" s="993">
        <f t="shared" si="80"/>
        <v>304309335.94690889</v>
      </c>
      <c r="BG177" s="993">
        <f t="shared" si="80"/>
        <v>304448514.09392756</v>
      </c>
      <c r="BH177" s="993">
        <f t="shared" si="80"/>
        <v>304125266.70113891</v>
      </c>
      <c r="BI177" s="993">
        <f t="shared" si="80"/>
        <v>304275027.36427569</v>
      </c>
      <c r="BJ177" s="993">
        <f t="shared" si="80"/>
        <v>304272962.45971113</v>
      </c>
      <c r="BK177" s="993">
        <f t="shared" si="80"/>
        <v>304272733.05393887</v>
      </c>
      <c r="BL177" s="1005">
        <f t="shared" si="45"/>
        <v>15879963681.449055</v>
      </c>
    </row>
    <row r="178" spans="1:64" ht="15.6" x14ac:dyDescent="0.3">
      <c r="A178" s="805" t="s">
        <v>546</v>
      </c>
      <c r="C178" s="721"/>
      <c r="D178" s="1">
        <f>+'Loans '!DG182</f>
        <v>0</v>
      </c>
      <c r="E178" s="1">
        <f>+'Loans '!DH182</f>
        <v>0</v>
      </c>
      <c r="F178" s="1">
        <f>+'Loans '!DI182</f>
        <v>0</v>
      </c>
      <c r="G178" s="1">
        <f>+'Loans '!DJ182</f>
        <v>0</v>
      </c>
      <c r="H178" s="1">
        <f>+'Loans '!DK182</f>
        <v>0</v>
      </c>
      <c r="I178" s="1">
        <f>+'Loans '!DL182</f>
        <v>0</v>
      </c>
      <c r="J178" s="1">
        <f>+'Loans '!DM182</f>
        <v>0</v>
      </c>
      <c r="K178" s="1">
        <f>+'Loans '!DN182</f>
        <v>0</v>
      </c>
      <c r="L178" s="1">
        <f>+'Loans '!DO182</f>
        <v>300000000</v>
      </c>
      <c r="M178" s="1">
        <f>+'Loans '!DP182</f>
        <v>300000000</v>
      </c>
      <c r="N178" s="1">
        <f>+'Loans '!DQ182</f>
        <v>300000000</v>
      </c>
      <c r="O178" s="1">
        <f>+'Loans '!DR182</f>
        <v>300000000</v>
      </c>
      <c r="P178" s="1">
        <f>+'Loans '!DS182</f>
        <v>300000000</v>
      </c>
      <c r="Q178" s="1">
        <f>+'Loans '!DT182</f>
        <v>300000000</v>
      </c>
      <c r="R178" s="1">
        <f>+'Loans '!DU182</f>
        <v>300000000</v>
      </c>
      <c r="S178" s="1">
        <f>+'Loans '!DV182</f>
        <v>300000000</v>
      </c>
      <c r="T178" s="1">
        <f>+'Loans '!DW182</f>
        <v>300000000</v>
      </c>
      <c r="U178" s="1">
        <f>+'Loans '!DX182</f>
        <v>300000000</v>
      </c>
      <c r="V178" s="1">
        <f>+'Loans '!DY182</f>
        <v>300000000</v>
      </c>
      <c r="W178" s="1">
        <f>+'Loans '!DZ182</f>
        <v>300000000</v>
      </c>
      <c r="X178" s="1">
        <f>+'Loans '!EA182</f>
        <v>300000000</v>
      </c>
      <c r="Y178" s="1">
        <f>+'Loans '!EB182</f>
        <v>300000000</v>
      </c>
      <c r="Z178" s="1">
        <f>+'Loans '!EC182</f>
        <v>300000000</v>
      </c>
      <c r="AA178" s="1">
        <f>+'Loans '!ED182</f>
        <v>300000000</v>
      </c>
      <c r="AB178" s="1">
        <f>+'Loans '!EE182</f>
        <v>300000000</v>
      </c>
      <c r="AC178" s="1">
        <f>+'Loans '!EF182</f>
        <v>300000000</v>
      </c>
      <c r="AD178" s="1">
        <f>+'Loans '!EG182</f>
        <v>300000000</v>
      </c>
      <c r="AE178" s="1">
        <f>+'Loans '!EH182</f>
        <v>300000000</v>
      </c>
      <c r="AF178" s="1">
        <f>+'Loans '!EI182</f>
        <v>300000000</v>
      </c>
      <c r="AG178" s="1">
        <f>+'Loans '!EJ182</f>
        <v>300000000</v>
      </c>
      <c r="AH178" s="1">
        <f>+'Loans '!EK182</f>
        <v>300000000</v>
      </c>
      <c r="AI178" s="1">
        <f>+'Loans '!EL182</f>
        <v>300000000</v>
      </c>
      <c r="AJ178" s="1">
        <f>+'Loans '!EM182</f>
        <v>300000000</v>
      </c>
      <c r="AK178" s="1">
        <f>+'Loans '!EN182</f>
        <v>300000000</v>
      </c>
      <c r="AL178" s="1">
        <f>+'Loans '!EO182</f>
        <v>300000000</v>
      </c>
      <c r="AM178" s="1">
        <f>+'Loans '!EP182</f>
        <v>300000000</v>
      </c>
      <c r="AN178" s="1">
        <f>+'Loans '!EQ182</f>
        <v>300000000</v>
      </c>
      <c r="AO178" s="1">
        <f>+'Loans '!ER182</f>
        <v>300000000</v>
      </c>
      <c r="AP178" s="1">
        <f>+'Loans '!ES182</f>
        <v>300000000</v>
      </c>
      <c r="AQ178" s="1">
        <f>+'Loans '!ET182</f>
        <v>300000000</v>
      </c>
      <c r="AR178" s="1">
        <f>+'Loans '!EU182</f>
        <v>300000000</v>
      </c>
      <c r="AS178" s="1">
        <f>+'Loans '!EV182</f>
        <v>300000000</v>
      </c>
      <c r="AT178" s="1">
        <f>+'Loans '!EW182</f>
        <v>300000000</v>
      </c>
      <c r="AU178" s="1">
        <f>+'Loans '!EX182</f>
        <v>300000000</v>
      </c>
      <c r="AV178" s="1">
        <f>+'Loans '!EY182</f>
        <v>300000000</v>
      </c>
      <c r="AW178" s="1">
        <f>+'Loans '!EZ182</f>
        <v>300000000</v>
      </c>
      <c r="AX178" s="1">
        <f>+'Loans '!FA182</f>
        <v>300000000</v>
      </c>
      <c r="AY178" s="1">
        <f>+'Loans '!FB182</f>
        <v>300000000</v>
      </c>
      <c r="AZ178" s="1">
        <f>+'Loans '!FC182</f>
        <v>300000000</v>
      </c>
      <c r="BA178" s="1">
        <f>+'Loans '!FD182</f>
        <v>300000000</v>
      </c>
      <c r="BB178" s="1">
        <f>+'Loans '!FE182</f>
        <v>300000000</v>
      </c>
      <c r="BC178" s="1">
        <f>+'Loans '!FF182</f>
        <v>300000000</v>
      </c>
      <c r="BD178" s="1">
        <f>+'Loans '!FG182</f>
        <v>300000000</v>
      </c>
      <c r="BE178" s="1">
        <f>+'Loans '!FH182</f>
        <v>300000000</v>
      </c>
      <c r="BF178" s="1">
        <f>+'Loans '!FI182</f>
        <v>300000000</v>
      </c>
      <c r="BG178" s="1">
        <f>+'Loans '!FJ182</f>
        <v>300000000</v>
      </c>
      <c r="BH178" s="1">
        <f>+'Loans '!FK182</f>
        <v>300000000</v>
      </c>
      <c r="BI178" s="1">
        <f>+'Loans '!FL182</f>
        <v>300000000</v>
      </c>
      <c r="BJ178" s="1">
        <f>+'Loans '!FM182</f>
        <v>300000000</v>
      </c>
      <c r="BK178" s="1">
        <f>+'Loans '!FN182</f>
        <v>300000000</v>
      </c>
      <c r="BL178" s="990">
        <f t="shared" si="45"/>
        <v>15600000000</v>
      </c>
    </row>
    <row r="179" spans="1:64" ht="15.6" x14ac:dyDescent="0.3">
      <c r="A179" s="805" t="s">
        <v>547</v>
      </c>
      <c r="C179" s="721"/>
      <c r="D179" s="1">
        <f>+C179+'Loans '!DG185-'Loans '!DG179</f>
        <v>0</v>
      </c>
      <c r="E179" s="1">
        <f>+D179+'Loans '!DH185-'Loans '!DH179</f>
        <v>0</v>
      </c>
      <c r="F179" s="1">
        <f>+E179+'Loans '!DI185-'Loans '!DI179</f>
        <v>0</v>
      </c>
      <c r="G179" s="1">
        <f>+F179+'Loans '!DJ185-'Loans '!DJ179</f>
        <v>0</v>
      </c>
      <c r="H179" s="1">
        <f>+G179+'Loans '!DK185-'Loans '!DK179</f>
        <v>0</v>
      </c>
      <c r="I179" s="1">
        <f>+H179+'Loans '!DL185-'Loans '!DL179</f>
        <v>0</v>
      </c>
      <c r="J179" s="1">
        <f>+I179+'Loans '!DM185-'Loans '!DM179</f>
        <v>0</v>
      </c>
      <c r="K179" s="1">
        <f>+J179+'Loans '!DN185-'Loans '!DN179</f>
        <v>0</v>
      </c>
      <c r="L179" s="1">
        <f>+K179+'Loans '!DO185-'Loans '!DO179</f>
        <v>6334733.561182294</v>
      </c>
      <c r="M179" s="1">
        <f>+L179+'Loans '!DP185-'Loans '!DP179</f>
        <v>6768436.5240025111</v>
      </c>
      <c r="N179" s="1">
        <f>+M179+'Loans '!DQ185-'Loans '!DQ179</f>
        <v>6926974.9044560492</v>
      </c>
      <c r="O179" s="1">
        <f>+N179+'Loans '!DR185-'Loans '!DR179</f>
        <v>6471093.1798429228</v>
      </c>
      <c r="P179" s="1">
        <f>+O179+'Loans '!DS185-'Loans '!DS179</f>
        <v>6025903.6529235952</v>
      </c>
      <c r="Q179" s="1">
        <f>+P179+'Loans '!DT185-'Loans '!DT179</f>
        <v>6432711.9094924182</v>
      </c>
      <c r="R179" s="1">
        <f>+Q179+'Loans '!DU185-'Loans '!DU179</f>
        <v>5488412.0875681005</v>
      </c>
      <c r="S179" s="1">
        <f>+R179+'Loans '!DV185-'Loans '!DV179</f>
        <v>5506104.9993329011</v>
      </c>
      <c r="T179" s="1">
        <f>+S179+'Loans '!DW185-'Loans '!DW179</f>
        <v>5516646.3025032319</v>
      </c>
      <c r="U179" s="1">
        <f>+T179+'Loans '!DX185-'Loans '!DX179</f>
        <v>5343980.1905268356</v>
      </c>
      <c r="V179" s="1">
        <f>+U179+'Loans '!DY185-'Loans '!DY179</f>
        <v>5812623.6058450751</v>
      </c>
      <c r="W179" s="1">
        <f>+V179+'Loans '!DZ185-'Loans '!DZ179</f>
        <v>5982941.4355968833</v>
      </c>
      <c r="X179" s="1">
        <f>+W179+'Loans '!EA185-'Loans '!EA179</f>
        <v>5786398.7938055024</v>
      </c>
      <c r="Y179" s="1">
        <f>+X179+'Loans '!EB185-'Loans '!EB179</f>
        <v>6387034.4132349417</v>
      </c>
      <c r="Z179" s="1">
        <f>+Y179+'Loans '!EC185-'Loans '!EC179</f>
        <v>6006875.1956025176</v>
      </c>
      <c r="AA179" s="1">
        <f>+Z179+'Loans '!ED185-'Loans '!ED179</f>
        <v>5933744.1379652284</v>
      </c>
      <c r="AB179" s="1">
        <f>+AA179+'Loans '!EE185-'Loans '!EE179</f>
        <v>5697592.832804244</v>
      </c>
      <c r="AC179" s="1">
        <f>+AB179+'Loans '!EF185-'Loans '!EF179</f>
        <v>5664400.2759887315</v>
      </c>
      <c r="AD179" s="1">
        <f>+AC179+'Loans '!EG185-'Loans '!EG179</f>
        <v>6157483.9242057726</v>
      </c>
      <c r="AE179" s="1">
        <f>+AD179+'Loans '!EH185-'Loans '!EH179</f>
        <v>5902714.4636703171</v>
      </c>
      <c r="AF179" s="1">
        <f>+AE179+'Loans '!EI185-'Loans '!EI179</f>
        <v>6156091.42603679</v>
      </c>
      <c r="AG179" s="1">
        <f>+AF179+'Loans '!EJ185-'Loans '!EJ179</f>
        <v>5986664.4705711044</v>
      </c>
      <c r="AH179" s="1">
        <f>+AG179+'Loans '!EK185-'Loans '!EK179</f>
        <v>6007563.9225707427</v>
      </c>
      <c r="AI179" s="1">
        <f>+AH179+'Loans '!EL185-'Loans '!EL179</f>
        <v>5769937.2567363605</v>
      </c>
      <c r="AJ179" s="1">
        <f>+AI179+'Loans '!EM185-'Loans '!EM179</f>
        <v>5805250.3957053162</v>
      </c>
      <c r="AK179" s="1">
        <f>+AJ179+'Loans '!EN185-'Loans '!EN179</f>
        <v>5209511.292470023</v>
      </c>
      <c r="AL179" s="1">
        <f>+AK179+'Loans '!EO185-'Loans '!EO179</f>
        <v>5159600.8710652143</v>
      </c>
      <c r="AM179" s="1">
        <f>+AL179+'Loans '!EP185-'Loans '!EP179</f>
        <v>5541675.5087262243</v>
      </c>
      <c r="AN179" s="1">
        <f>+AM179+'Loans '!EQ185-'Loans '!EQ179</f>
        <v>5582471.9465730116</v>
      </c>
      <c r="AO179" s="1">
        <f>+AN179+'Loans '!ER185-'Loans '!ER179</f>
        <v>4971082.1066043489</v>
      </c>
      <c r="AP179" s="1">
        <f>+AO179+'Loans '!ES185-'Loans '!ES179</f>
        <v>5306717.3056911007</v>
      </c>
      <c r="AQ179" s="1">
        <f>+AP179+'Loans '!ET185-'Loans '!ET179</f>
        <v>5395814.4254740775</v>
      </c>
      <c r="AR179" s="1">
        <f>+AQ179+'Loans '!EU185-'Loans '!EU179</f>
        <v>4996035.8661341779</v>
      </c>
      <c r="AS179" s="1">
        <f>+AR179+'Loans '!EV185-'Loans '!EV179</f>
        <v>5143412.2771187127</v>
      </c>
      <c r="AT179" s="1">
        <f>+AS179+'Loans '!EW185-'Loans '!EW179</f>
        <v>5075340.0496067889</v>
      </c>
      <c r="AU179" s="1">
        <f>+AT179+'Loans '!EX185-'Loans '!EX179</f>
        <v>5259107.9956101999</v>
      </c>
      <c r="AV179" s="1">
        <f>+AU179+'Loans '!EY185-'Loans '!EY179</f>
        <v>4952936.1519783586</v>
      </c>
      <c r="AW179" s="1">
        <f>+AV179+'Loans '!EZ185-'Loans '!EZ179</f>
        <v>4876686.2267735638</v>
      </c>
      <c r="AX179" s="1">
        <f>+AW179+'Loans '!FA185-'Loans '!FA179</f>
        <v>4890472.7649371438</v>
      </c>
      <c r="AY179" s="1">
        <f>+AX179+'Loans '!FB185-'Loans '!FB179</f>
        <v>4733860.1144286692</v>
      </c>
      <c r="AZ179" s="1">
        <f>+AY179+'Loans '!FC185-'Loans '!FC179</f>
        <v>4700420.4595407844</v>
      </c>
      <c r="BA179" s="1">
        <f>+AZ179+'Loans '!FD185-'Loans '!FD179</f>
        <v>4629321.5239339098</v>
      </c>
      <c r="BB179" s="1">
        <f>+BA179+'Loans '!FE185-'Loans '!FE179</f>
        <v>4399769.6492032446</v>
      </c>
      <c r="BC179" s="1">
        <f>+BB179+'Loans '!FF185-'Loans '!FF179</f>
        <v>4584264.3915250655</v>
      </c>
      <c r="BD179" s="1">
        <f>+BC179+'Loans '!FG185-'Loans '!FG179</f>
        <v>4595823.2299333699</v>
      </c>
      <c r="BE179" s="1">
        <f>+BD179+'Loans '!FH185-'Loans '!FH179</f>
        <v>4383203.809656173</v>
      </c>
      <c r="BF179" s="1">
        <f>+BE179+'Loans '!FI185-'Loans '!FI179</f>
        <v>4309335.9469088968</v>
      </c>
      <c r="BG179" s="1">
        <f>+BF179+'Loans '!FJ185-'Loans '!FJ179</f>
        <v>4448514.0939275604</v>
      </c>
      <c r="BH179" s="1">
        <f>+BG179+'Loans '!FK185-'Loans '!FK179</f>
        <v>4125266.7011389099</v>
      </c>
      <c r="BI179" s="1">
        <f>+BH179+'Loans '!FL185-'Loans '!FL179</f>
        <v>4275027.364275692</v>
      </c>
      <c r="BJ179" s="1">
        <f>+BI179+'Loans '!FM185-'Loans '!FM179</f>
        <v>4272962.4597111251</v>
      </c>
      <c r="BK179" s="1">
        <f>+BJ179+'Loans '!FN185-'Loans '!FN179</f>
        <v>4272733.0539388545</v>
      </c>
      <c r="BL179" s="990">
        <f t="shared" si="45"/>
        <v>279963681.44905561</v>
      </c>
    </row>
    <row r="180" spans="1:64" ht="16.2" thickBot="1" x14ac:dyDescent="0.35">
      <c r="A180" s="805"/>
      <c r="C180" s="72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990"/>
    </row>
    <row r="181" spans="1:64" ht="16.2" thickBot="1" x14ac:dyDescent="0.35">
      <c r="A181" s="1091" t="s">
        <v>808</v>
      </c>
      <c r="C181" s="717">
        <f>+C182+C183</f>
        <v>0</v>
      </c>
      <c r="D181" s="993">
        <f t="shared" ref="D181" si="81">+D182+D183</f>
        <v>0</v>
      </c>
      <c r="E181" s="993">
        <f t="shared" ref="E181:BK181" si="82">+E182+E183</f>
        <v>0</v>
      </c>
      <c r="F181" s="993">
        <f t="shared" si="82"/>
        <v>0</v>
      </c>
      <c r="G181" s="993">
        <f t="shared" si="82"/>
        <v>0</v>
      </c>
      <c r="H181" s="993">
        <f t="shared" si="82"/>
        <v>0</v>
      </c>
      <c r="I181" s="993">
        <f t="shared" si="82"/>
        <v>0</v>
      </c>
      <c r="J181" s="993">
        <f t="shared" si="82"/>
        <v>0</v>
      </c>
      <c r="K181" s="993">
        <f t="shared" si="82"/>
        <v>0</v>
      </c>
      <c r="L181" s="993">
        <f t="shared" si="82"/>
        <v>0</v>
      </c>
      <c r="M181" s="993">
        <f t="shared" si="82"/>
        <v>0</v>
      </c>
      <c r="N181" s="993">
        <f t="shared" si="82"/>
        <v>932197379.73744178</v>
      </c>
      <c r="O181" s="993">
        <f t="shared" si="82"/>
        <v>968184278.42465067</v>
      </c>
      <c r="P181" s="993">
        <f t="shared" si="82"/>
        <v>1004171177.1118596</v>
      </c>
      <c r="Q181" s="993">
        <f t="shared" si="82"/>
        <v>1040158075.7990685</v>
      </c>
      <c r="R181" s="993">
        <f t="shared" si="82"/>
        <v>1076144974.4862773</v>
      </c>
      <c r="S181" s="993">
        <f t="shared" si="82"/>
        <v>1112131873.1734862</v>
      </c>
      <c r="T181" s="993">
        <f t="shared" si="82"/>
        <v>930356112.36043966</v>
      </c>
      <c r="U181" s="993">
        <f t="shared" si="82"/>
        <v>957136674.16263771</v>
      </c>
      <c r="V181" s="993">
        <f t="shared" si="82"/>
        <v>983917235.96483576</v>
      </c>
      <c r="W181" s="993">
        <f t="shared" si="82"/>
        <v>1010697797.7670339</v>
      </c>
      <c r="X181" s="993">
        <f t="shared" si="82"/>
        <v>1037478359.569232</v>
      </c>
      <c r="Y181" s="993">
        <f t="shared" si="82"/>
        <v>1064258921.37143</v>
      </c>
      <c r="Z181" s="993">
        <f t="shared" si="82"/>
        <v>930223745.1316098</v>
      </c>
      <c r="AA181" s="993">
        <f t="shared" si="82"/>
        <v>956342470.78965867</v>
      </c>
      <c r="AB181" s="993">
        <f t="shared" si="82"/>
        <v>982461196.44770765</v>
      </c>
      <c r="AC181" s="993">
        <f t="shared" si="82"/>
        <v>1008579922.1057565</v>
      </c>
      <c r="AD181" s="993">
        <f t="shared" si="82"/>
        <v>1034698647.7638055</v>
      </c>
      <c r="AE181" s="993">
        <f t="shared" si="82"/>
        <v>1060817373.4218544</v>
      </c>
      <c r="AF181" s="993">
        <f t="shared" si="82"/>
        <v>929702742.08323073</v>
      </c>
      <c r="AG181" s="993">
        <f t="shared" si="82"/>
        <v>953216452.49938476</v>
      </c>
      <c r="AH181" s="993">
        <f t="shared" si="82"/>
        <v>976730162.91553879</v>
      </c>
      <c r="AI181" s="993">
        <f t="shared" si="82"/>
        <v>1000243873.3316927</v>
      </c>
      <c r="AJ181" s="993">
        <f t="shared" si="82"/>
        <v>1023757583.7478467</v>
      </c>
      <c r="AK181" s="993">
        <f t="shared" si="82"/>
        <v>1047271294.1640007</v>
      </c>
      <c r="AL181" s="993">
        <f t="shared" si="82"/>
        <v>928381027.1578716</v>
      </c>
      <c r="AM181" s="993">
        <f t="shared" si="82"/>
        <v>945286162.9472295</v>
      </c>
      <c r="AN181" s="993">
        <f t="shared" si="82"/>
        <v>962191298.73658741</v>
      </c>
      <c r="AO181" s="993">
        <f t="shared" si="82"/>
        <v>979096434.52594531</v>
      </c>
      <c r="AP181" s="993">
        <f t="shared" si="82"/>
        <v>996001570.31530309</v>
      </c>
      <c r="AQ181" s="993">
        <f t="shared" si="82"/>
        <v>1012906706.104661</v>
      </c>
      <c r="AR181" s="993">
        <f t="shared" si="82"/>
        <v>927616345.39446974</v>
      </c>
      <c r="AS181" s="993">
        <f t="shared" si="82"/>
        <v>940698072.36681855</v>
      </c>
      <c r="AT181" s="993">
        <f t="shared" si="82"/>
        <v>953779799.33916724</v>
      </c>
      <c r="AU181" s="993">
        <f t="shared" si="82"/>
        <v>966861526.31151605</v>
      </c>
      <c r="AV181" s="993">
        <f t="shared" si="82"/>
        <v>979943253.28386474</v>
      </c>
      <c r="AW181" s="993">
        <f t="shared" si="82"/>
        <v>993024980.25621355</v>
      </c>
      <c r="AX181" s="993">
        <f t="shared" si="82"/>
        <v>926826123.11731291</v>
      </c>
      <c r="AY181" s="993">
        <f t="shared" si="82"/>
        <v>935956738.70387769</v>
      </c>
      <c r="AZ181" s="993">
        <f t="shared" si="82"/>
        <v>945087354.29044235</v>
      </c>
      <c r="BA181" s="993">
        <f t="shared" si="82"/>
        <v>954217969.87700701</v>
      </c>
      <c r="BB181" s="993">
        <f t="shared" si="82"/>
        <v>963348585.46357179</v>
      </c>
      <c r="BC181" s="993">
        <f t="shared" si="82"/>
        <v>972479201.05013645</v>
      </c>
      <c r="BD181" s="993">
        <f t="shared" si="82"/>
        <v>463424953.56418961</v>
      </c>
      <c r="BE181" s="993">
        <f t="shared" si="82"/>
        <v>468049721.38513774</v>
      </c>
      <c r="BF181" s="993">
        <f t="shared" si="82"/>
        <v>472674489.20608586</v>
      </c>
      <c r="BG181" s="993">
        <f t="shared" si="82"/>
        <v>477299257.02703398</v>
      </c>
      <c r="BH181" s="993">
        <f t="shared" si="82"/>
        <v>481924024.84798205</v>
      </c>
      <c r="BI181" s="993">
        <f t="shared" si="82"/>
        <v>486548792.66893017</v>
      </c>
      <c r="BJ181" s="993">
        <f t="shared" si="82"/>
        <v>0</v>
      </c>
      <c r="BK181" s="993">
        <f t="shared" si="82"/>
        <v>0</v>
      </c>
      <c r="BL181" s="1005">
        <f t="shared" si="45"/>
        <v>44154502712.271828</v>
      </c>
    </row>
    <row r="182" spans="1:64" ht="15.6" x14ac:dyDescent="0.3">
      <c r="A182" s="805" t="s">
        <v>546</v>
      </c>
      <c r="C182" s="721"/>
      <c r="D182" s="1">
        <f>+'Loans '!DG212</f>
        <v>0</v>
      </c>
      <c r="E182" s="1">
        <f>+'Loans '!DH212</f>
        <v>0</v>
      </c>
      <c r="F182" s="1">
        <f>+'Loans '!DI212</f>
        <v>0</v>
      </c>
      <c r="G182" s="1">
        <f>+'Loans '!DJ212</f>
        <v>0</v>
      </c>
      <c r="H182" s="1">
        <f>+'Loans '!DK212</f>
        <v>0</v>
      </c>
      <c r="I182" s="1">
        <f>+'Loans '!DL212</f>
        <v>0</v>
      </c>
      <c r="J182" s="1">
        <f>+'Loans '!DM212</f>
        <v>0</v>
      </c>
      <c r="K182" s="1">
        <f>+'Loans '!DN212</f>
        <v>0</v>
      </c>
      <c r="L182" s="1">
        <f>+'Loans '!DO212</f>
        <v>0</v>
      </c>
      <c r="M182" s="1">
        <f>+'Loans '!DP212</f>
        <v>0</v>
      </c>
      <c r="N182" s="1">
        <f>+'Loans '!DQ212</f>
        <v>925000000</v>
      </c>
      <c r="O182" s="1">
        <f>+'Loans '!DR212</f>
        <v>925000000</v>
      </c>
      <c r="P182" s="1">
        <f>+'Loans '!DS212</f>
        <v>925000000</v>
      </c>
      <c r="Q182" s="1">
        <f>+'Loans '!DT212</f>
        <v>925000000</v>
      </c>
      <c r="R182" s="1">
        <f>+'Loans '!DU212</f>
        <v>925000000</v>
      </c>
      <c r="S182" s="1">
        <f>+'Loans '!DV212</f>
        <v>925000000</v>
      </c>
      <c r="T182" s="1">
        <f>+'Loans '!DW212</f>
        <v>925000000</v>
      </c>
      <c r="U182" s="1">
        <f>+'Loans '!DX212</f>
        <v>925000000</v>
      </c>
      <c r="V182" s="1">
        <f>+'Loans '!DY212</f>
        <v>925000000</v>
      </c>
      <c r="W182" s="1">
        <f>+'Loans '!DZ212</f>
        <v>925000000</v>
      </c>
      <c r="X182" s="1">
        <f>+'Loans '!EA212</f>
        <v>925000000</v>
      </c>
      <c r="Y182" s="1">
        <f>+'Loans '!EB212</f>
        <v>925000000</v>
      </c>
      <c r="Z182" s="1">
        <f>+'Loans '!EC212</f>
        <v>925000000</v>
      </c>
      <c r="AA182" s="1">
        <f>+'Loans '!ED212</f>
        <v>925000000</v>
      </c>
      <c r="AB182" s="1">
        <f>+'Loans '!EE212</f>
        <v>925000000</v>
      </c>
      <c r="AC182" s="1">
        <f>+'Loans '!EF212</f>
        <v>925000000</v>
      </c>
      <c r="AD182" s="1">
        <f>+'Loans '!EG212</f>
        <v>925000000</v>
      </c>
      <c r="AE182" s="1">
        <f>+'Loans '!EH212</f>
        <v>925000000</v>
      </c>
      <c r="AF182" s="1">
        <f>+'Loans '!EI212</f>
        <v>925000000</v>
      </c>
      <c r="AG182" s="1">
        <f>+'Loans '!EJ212</f>
        <v>925000000</v>
      </c>
      <c r="AH182" s="1">
        <f>+'Loans '!EK212</f>
        <v>925000000</v>
      </c>
      <c r="AI182" s="1">
        <f>+'Loans '!EL212</f>
        <v>925000000</v>
      </c>
      <c r="AJ182" s="1">
        <f>+'Loans '!EM212</f>
        <v>925000000</v>
      </c>
      <c r="AK182" s="1">
        <f>+'Loans '!EN212</f>
        <v>925000000</v>
      </c>
      <c r="AL182" s="1">
        <f>+'Loans '!EO212</f>
        <v>925000000</v>
      </c>
      <c r="AM182" s="1">
        <f>+'Loans '!EP212</f>
        <v>925000000</v>
      </c>
      <c r="AN182" s="1">
        <f>+'Loans '!EQ212</f>
        <v>925000000</v>
      </c>
      <c r="AO182" s="1">
        <f>+'Loans '!ER212</f>
        <v>925000000</v>
      </c>
      <c r="AP182" s="1">
        <f>+'Loans '!ES212</f>
        <v>925000000</v>
      </c>
      <c r="AQ182" s="1">
        <f>+'Loans '!ET212</f>
        <v>925000000</v>
      </c>
      <c r="AR182" s="1">
        <f>+'Loans '!EU212</f>
        <v>925000000</v>
      </c>
      <c r="AS182" s="1">
        <f>+'Loans '!EV212</f>
        <v>925000000</v>
      </c>
      <c r="AT182" s="1">
        <f>+'Loans '!EW212</f>
        <v>925000000</v>
      </c>
      <c r="AU182" s="1">
        <f>+'Loans '!EX212</f>
        <v>925000000</v>
      </c>
      <c r="AV182" s="1">
        <f>+'Loans '!EY212</f>
        <v>925000000</v>
      </c>
      <c r="AW182" s="1">
        <f>+'Loans '!EZ212</f>
        <v>925000000</v>
      </c>
      <c r="AX182" s="1">
        <f>+'Loans '!FA212</f>
        <v>925000000</v>
      </c>
      <c r="AY182" s="1">
        <f>+'Loans '!FB212</f>
        <v>925000000</v>
      </c>
      <c r="AZ182" s="1">
        <f>+'Loans '!FC212</f>
        <v>925000000</v>
      </c>
      <c r="BA182" s="1">
        <f>+'Loans '!FD212</f>
        <v>925000000</v>
      </c>
      <c r="BB182" s="1">
        <f>+'Loans '!FE212</f>
        <v>925000000</v>
      </c>
      <c r="BC182" s="1">
        <f>+'Loans '!FF212</f>
        <v>925000000</v>
      </c>
      <c r="BD182" s="1">
        <f>+'Loans '!FG212</f>
        <v>462500000</v>
      </c>
      <c r="BE182" s="1">
        <f>+'Loans '!FH212</f>
        <v>462500000</v>
      </c>
      <c r="BF182" s="1">
        <f>+'Loans '!FI212</f>
        <v>462500000</v>
      </c>
      <c r="BG182" s="1">
        <f>+'Loans '!FJ212</f>
        <v>462500000</v>
      </c>
      <c r="BH182" s="1">
        <f>+'Loans '!FK212</f>
        <v>462500000</v>
      </c>
      <c r="BI182" s="1">
        <f>+'Loans '!FL212</f>
        <v>462500000</v>
      </c>
      <c r="BJ182" s="1">
        <f>+'Loans '!FM212</f>
        <v>0</v>
      </c>
      <c r="BK182" s="1">
        <f>+'Loans '!FN212</f>
        <v>0</v>
      </c>
      <c r="BL182" s="990">
        <f t="shared" si="45"/>
        <v>41625000000</v>
      </c>
    </row>
    <row r="183" spans="1:64" ht="15.6" x14ac:dyDescent="0.3">
      <c r="A183" s="805" t="s">
        <v>547</v>
      </c>
      <c r="C183" s="721"/>
      <c r="D183" s="1">
        <f>+C183+'Loans '!DG215-'Loans '!DG209</f>
        <v>0</v>
      </c>
      <c r="E183" s="1">
        <f>+D183+'Loans '!DH215-'Loans '!DH209</f>
        <v>0</v>
      </c>
      <c r="F183" s="1">
        <f>+E183+'Loans '!DI215-'Loans '!DI209</f>
        <v>0</v>
      </c>
      <c r="G183" s="1">
        <f>+F183+'Loans '!DJ215-'Loans '!DJ209</f>
        <v>0</v>
      </c>
      <c r="H183" s="1">
        <f>+G183+'Loans '!DK215-'Loans '!DK209</f>
        <v>0</v>
      </c>
      <c r="I183" s="1">
        <f>+H183+'Loans '!DL215-'Loans '!DL209</f>
        <v>0</v>
      </c>
      <c r="J183" s="1">
        <f>+I183+'Loans '!DM215-'Loans '!DM209</f>
        <v>0</v>
      </c>
      <c r="K183" s="1">
        <f>+J183+'Loans '!DN215-'Loans '!DN209</f>
        <v>0</v>
      </c>
      <c r="L183" s="1">
        <f>+K183+'Loans '!DO215-'Loans '!DO209</f>
        <v>0</v>
      </c>
      <c r="M183" s="1">
        <f>+L183+'Loans '!DP215-'Loans '!DP209</f>
        <v>0</v>
      </c>
      <c r="N183" s="1">
        <f>+M183+'Loans '!DQ215-'Loans '!DQ209</f>
        <v>7197379.7374417782</v>
      </c>
      <c r="O183" s="1">
        <f>+N183+'Loans '!DR215-'Loans '!DR209</f>
        <v>43184278.424650662</v>
      </c>
      <c r="P183" s="1">
        <f>+O183+'Loans '!DS215-'Loans '!DS209</f>
        <v>79171177.111859545</v>
      </c>
      <c r="Q183" s="1">
        <f>+P183+'Loans '!DT215-'Loans '!DT209</f>
        <v>115158075.79906842</v>
      </c>
      <c r="R183" s="1">
        <f>+Q183+'Loans '!DU215-'Loans '!DU209</f>
        <v>151144974.48627731</v>
      </c>
      <c r="S183" s="1">
        <f>+R183+'Loans '!DV215-'Loans '!DV209</f>
        <v>187131873.1734862</v>
      </c>
      <c r="T183" s="1">
        <f>+S183+'Loans '!DW215-'Loans '!DW209</f>
        <v>5356112.3604396284</v>
      </c>
      <c r="U183" s="1">
        <f>+T183+'Loans '!DX215-'Loans '!DX209</f>
        <v>32136674.162637714</v>
      </c>
      <c r="V183" s="1">
        <f>+U183+'Loans '!DY215-'Loans '!DY209</f>
        <v>58917235.9648358</v>
      </c>
      <c r="W183" s="1">
        <f>+V183+'Loans '!DZ215-'Loans '!DZ209</f>
        <v>85697797.76703389</v>
      </c>
      <c r="X183" s="1">
        <f>+W183+'Loans '!EA215-'Loans '!EA209</f>
        <v>112478359.56923197</v>
      </c>
      <c r="Y183" s="1">
        <f>+X183+'Loans '!EB215-'Loans '!EB209</f>
        <v>139258921.37143007</v>
      </c>
      <c r="Z183" s="1">
        <f>+Y183+'Loans '!EC215-'Loans '!EC209</f>
        <v>5223745.1316097975</v>
      </c>
      <c r="AA183" s="1">
        <f>+Z183+'Loans '!ED215-'Loans '!ED209</f>
        <v>31342470.789658714</v>
      </c>
      <c r="AB183" s="1">
        <f>+AA183+'Loans '!EE215-'Loans '!EE209</f>
        <v>57461196.447707631</v>
      </c>
      <c r="AC183" s="1">
        <f>+AB183+'Loans '!EF215-'Loans '!EF209</f>
        <v>83579922.105756551</v>
      </c>
      <c r="AD183" s="1">
        <f>+AC183+'Loans '!EG215-'Loans '!EG209</f>
        <v>109698647.76380546</v>
      </c>
      <c r="AE183" s="1">
        <f>+AD183+'Loans '!EH215-'Loans '!EH209</f>
        <v>135817373.42185438</v>
      </c>
      <c r="AF183" s="1">
        <f>+AE183+'Loans '!EI215-'Loans '!EI209</f>
        <v>4702742.0832307935</v>
      </c>
      <c r="AG183" s="1">
        <f>+AF183+'Loans '!EJ215-'Loans '!EJ209</f>
        <v>28216452.499384772</v>
      </c>
      <c r="AH183" s="1">
        <f>+AG183+'Loans '!EK215-'Loans '!EK209</f>
        <v>51730162.915538751</v>
      </c>
      <c r="AI183" s="1">
        <f>+AH183+'Loans '!EL215-'Loans '!EL209</f>
        <v>75243873.331692725</v>
      </c>
      <c r="AJ183" s="1">
        <f>+AI183+'Loans '!EM215-'Loans '!EM209</f>
        <v>98757583.747846708</v>
      </c>
      <c r="AK183" s="1">
        <f>+AJ183+'Loans '!EN215-'Loans '!EN209</f>
        <v>122271294.16400069</v>
      </c>
      <c r="AL183" s="1">
        <f>+AK183+'Loans '!EO215-'Loans '!EO209</f>
        <v>3381027.1578715742</v>
      </c>
      <c r="AM183" s="1">
        <f>+AL183+'Loans '!EP215-'Loans '!EP209</f>
        <v>20286162.947229467</v>
      </c>
      <c r="AN183" s="1">
        <f>+AM183+'Loans '!EQ215-'Loans '!EQ209</f>
        <v>37191298.736587361</v>
      </c>
      <c r="AO183" s="1">
        <f>+AN183+'Loans '!ER215-'Loans '!ER209</f>
        <v>54096434.525945254</v>
      </c>
      <c r="AP183" s="1">
        <f>+AO183+'Loans '!ES215-'Loans '!ES209</f>
        <v>71001570.315303147</v>
      </c>
      <c r="AQ183" s="1">
        <f>+AP183+'Loans '!ET215-'Loans '!ET209</f>
        <v>87906706.104661047</v>
      </c>
      <c r="AR183" s="1">
        <f>+AQ183+'Loans '!EU215-'Loans '!EU209</f>
        <v>2616345.3944697529</v>
      </c>
      <c r="AS183" s="1">
        <f>+AR183+'Loans '!EV215-'Loans '!EV209</f>
        <v>15698072.366818504</v>
      </c>
      <c r="AT183" s="1">
        <f>+AS183+'Loans '!EW215-'Loans '!EW209</f>
        <v>28779799.339167256</v>
      </c>
      <c r="AU183" s="1">
        <f>+AT183+'Loans '!EX215-'Loans '!EX209</f>
        <v>41861526.311516009</v>
      </c>
      <c r="AV183" s="1">
        <f>+AU183+'Loans '!EY215-'Loans '!EY209</f>
        <v>54943253.283864759</v>
      </c>
      <c r="AW183" s="1">
        <f>+AV183+'Loans '!EZ215-'Loans '!EZ209</f>
        <v>68024980.256213516</v>
      </c>
      <c r="AX183" s="1">
        <f>+AW183+'Loans '!FA215-'Loans '!FA209</f>
        <v>1826123.1173129529</v>
      </c>
      <c r="AY183" s="1">
        <f>+AX183+'Loans '!FB215-'Loans '!FB209</f>
        <v>10956738.70387765</v>
      </c>
      <c r="AZ183" s="1">
        <f>+AY183+'Loans '!FC215-'Loans '!FC209</f>
        <v>20087354.290442348</v>
      </c>
      <c r="BA183" s="1">
        <f>+AZ183+'Loans '!FD215-'Loans '!FD209</f>
        <v>29217969.877007045</v>
      </c>
      <c r="BB183" s="1">
        <f>+BA183+'Loans '!FE215-'Loans '!FE209</f>
        <v>38348585.463571742</v>
      </c>
      <c r="BC183" s="1">
        <f>+BB183+'Loans '!FF215-'Loans '!FF209</f>
        <v>47479201.05013644</v>
      </c>
      <c r="BD183" s="1">
        <f>+BC183+'Loans '!FG215-'Loans '!FG209</f>
        <v>924953.56418963522</v>
      </c>
      <c r="BE183" s="1">
        <f>+BD183+'Loans '!FH215-'Loans '!FH209</f>
        <v>5549721.3851377452</v>
      </c>
      <c r="BF183" s="1">
        <f>+BE183+'Loans '!FI215-'Loans '!FI209</f>
        <v>10174489.206085855</v>
      </c>
      <c r="BG183" s="1">
        <f>+BF183+'Loans '!FJ215-'Loans '!FJ209</f>
        <v>14799257.027033966</v>
      </c>
      <c r="BH183" s="1">
        <f>+BG183+'Loans '!FK215-'Loans '!FK209</f>
        <v>19424024.847982075</v>
      </c>
      <c r="BI183" s="1">
        <f>+BH183+'Loans '!FL215-'Loans '!FL209</f>
        <v>24048792.668930184</v>
      </c>
      <c r="BJ183" s="1">
        <f>+BI183+'Loans '!FM215-'Loans '!FM209</f>
        <v>0</v>
      </c>
      <c r="BK183" s="1">
        <f>+BJ183+'Loans '!FN215-'Loans '!FN209</f>
        <v>0</v>
      </c>
      <c r="BL183" s="990">
        <f t="shared" si="45"/>
        <v>2529502712.2718334</v>
      </c>
    </row>
    <row r="184" spans="1:64" ht="16.2" thickBot="1" x14ac:dyDescent="0.35">
      <c r="A184" s="805"/>
      <c r="C184" s="72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990"/>
    </row>
    <row r="185" spans="1:64" ht="16.2" thickBot="1" x14ac:dyDescent="0.35">
      <c r="A185" s="1089" t="s">
        <v>809</v>
      </c>
      <c r="C185" s="717">
        <f>+C186+C187</f>
        <v>0</v>
      </c>
      <c r="D185" s="993">
        <f t="shared" ref="D185" si="83">+D186+D187</f>
        <v>0</v>
      </c>
      <c r="E185" s="993">
        <f t="shared" ref="E185:BK185" si="84">+E186+E187</f>
        <v>0</v>
      </c>
      <c r="F185" s="993">
        <f t="shared" si="84"/>
        <v>0</v>
      </c>
      <c r="G185" s="993">
        <f t="shared" si="84"/>
        <v>0</v>
      </c>
      <c r="H185" s="993">
        <f t="shared" si="84"/>
        <v>0</v>
      </c>
      <c r="I185" s="993">
        <f t="shared" si="84"/>
        <v>0</v>
      </c>
      <c r="J185" s="993">
        <f t="shared" si="84"/>
        <v>0</v>
      </c>
      <c r="K185" s="993">
        <f t="shared" si="84"/>
        <v>0</v>
      </c>
      <c r="L185" s="993">
        <f t="shared" si="84"/>
        <v>0</v>
      </c>
      <c r="M185" s="993">
        <f t="shared" si="84"/>
        <v>0</v>
      </c>
      <c r="N185" s="993">
        <f t="shared" si="84"/>
        <v>0</v>
      </c>
      <c r="O185" s="993">
        <f t="shared" si="84"/>
        <v>0</v>
      </c>
      <c r="P185" s="993">
        <f t="shared" si="84"/>
        <v>0</v>
      </c>
      <c r="Q185" s="993">
        <f t="shared" si="84"/>
        <v>30846148.60706611</v>
      </c>
      <c r="R185" s="993">
        <f t="shared" si="84"/>
        <v>67861526.935545444</v>
      </c>
      <c r="S185" s="993">
        <f t="shared" si="84"/>
        <v>104876905.26402476</v>
      </c>
      <c r="T185" s="993">
        <f t="shared" si="84"/>
        <v>27472416.045824945</v>
      </c>
      <c r="U185" s="993">
        <f t="shared" si="84"/>
        <v>60439315.300814897</v>
      </c>
      <c r="V185" s="993">
        <f t="shared" si="84"/>
        <v>93406214.555804849</v>
      </c>
      <c r="W185" s="993">
        <f t="shared" si="84"/>
        <v>30316855.964561313</v>
      </c>
      <c r="X185" s="993">
        <f t="shared" si="84"/>
        <v>66697083.122034915</v>
      </c>
      <c r="Y185" s="993">
        <f t="shared" si="84"/>
        <v>103077310.27950852</v>
      </c>
      <c r="Z185" s="993">
        <f t="shared" si="84"/>
        <v>31216211.181841478</v>
      </c>
      <c r="AA185" s="993">
        <f t="shared" si="84"/>
        <v>68675664.600051284</v>
      </c>
      <c r="AB185" s="993">
        <f t="shared" si="84"/>
        <v>106135118.01826108</v>
      </c>
      <c r="AC185" s="993">
        <f t="shared" si="84"/>
        <v>30369818.736730963</v>
      </c>
      <c r="AD185" s="993">
        <f t="shared" si="84"/>
        <v>66813601.220808156</v>
      </c>
      <c r="AE185" s="993">
        <f t="shared" si="84"/>
        <v>103257383.70488535</v>
      </c>
      <c r="AF185" s="993">
        <f t="shared" si="84"/>
        <v>33691549.832952395</v>
      </c>
      <c r="AG185" s="993">
        <f t="shared" si="84"/>
        <v>74121409.632495284</v>
      </c>
      <c r="AH185" s="993">
        <f t="shared" si="84"/>
        <v>114551269.43203819</v>
      </c>
      <c r="AI185" s="993">
        <f t="shared" si="84"/>
        <v>32640199.896330684</v>
      </c>
      <c r="AJ185" s="993">
        <f t="shared" si="84"/>
        <v>71808439.771927521</v>
      </c>
      <c r="AK185" s="993">
        <f t="shared" si="84"/>
        <v>110976679.64752436</v>
      </c>
      <c r="AL185" s="993">
        <f t="shared" si="84"/>
        <v>30316855.964561328</v>
      </c>
      <c r="AM185" s="993">
        <f t="shared" si="84"/>
        <v>66697083.12203493</v>
      </c>
      <c r="AN185" s="993">
        <f t="shared" si="84"/>
        <v>103077310.27950853</v>
      </c>
      <c r="AO185" s="993">
        <f t="shared" si="84"/>
        <v>30184416.412409529</v>
      </c>
      <c r="AP185" s="993">
        <f t="shared" si="84"/>
        <v>66405716.10730096</v>
      </c>
      <c r="AQ185" s="993">
        <f t="shared" si="84"/>
        <v>102627015.80219239</v>
      </c>
      <c r="AR185" s="993">
        <f t="shared" si="84"/>
        <v>31269047.589603588</v>
      </c>
      <c r="AS185" s="993">
        <f t="shared" si="84"/>
        <v>68791904.697127879</v>
      </c>
      <c r="AT185" s="993">
        <f t="shared" si="84"/>
        <v>106314761.80465217</v>
      </c>
      <c r="AU185" s="993">
        <f t="shared" si="84"/>
        <v>33848999.973856375</v>
      </c>
      <c r="AV185" s="993">
        <f t="shared" si="84"/>
        <v>74467799.942483991</v>
      </c>
      <c r="AW185" s="993">
        <f t="shared" si="84"/>
        <v>115086599.91111162</v>
      </c>
      <c r="AX185" s="993">
        <f t="shared" si="84"/>
        <v>32719152.866673246</v>
      </c>
      <c r="AY185" s="993">
        <f t="shared" si="84"/>
        <v>71982136.306681126</v>
      </c>
      <c r="AZ185" s="993">
        <f t="shared" si="84"/>
        <v>111245119.74668901</v>
      </c>
      <c r="BA185" s="993">
        <f t="shared" si="84"/>
        <v>32192487.175820246</v>
      </c>
      <c r="BB185" s="993">
        <f t="shared" si="84"/>
        <v>70823471.786804512</v>
      </c>
      <c r="BC185" s="993">
        <f t="shared" si="84"/>
        <v>109454456.39778878</v>
      </c>
      <c r="BD185" s="993">
        <f t="shared" si="84"/>
        <v>33139956.459602714</v>
      </c>
      <c r="BE185" s="993">
        <f t="shared" si="84"/>
        <v>72907904.21112597</v>
      </c>
      <c r="BF185" s="993">
        <f t="shared" si="84"/>
        <v>112675851.96264923</v>
      </c>
      <c r="BG185" s="993">
        <f t="shared" si="84"/>
        <v>33376452.359579504</v>
      </c>
      <c r="BH185" s="993">
        <f t="shared" si="84"/>
        <v>73428195.191074863</v>
      </c>
      <c r="BI185" s="993">
        <f t="shared" si="84"/>
        <v>113479938.02257022</v>
      </c>
      <c r="BJ185" s="993">
        <f t="shared" si="84"/>
        <v>33428986.879431859</v>
      </c>
      <c r="BK185" s="993">
        <f t="shared" si="84"/>
        <v>73543771.134750038</v>
      </c>
      <c r="BL185" s="1005">
        <f t="shared" si="45"/>
        <v>3232736513.8591175</v>
      </c>
    </row>
    <row r="186" spans="1:64" ht="15.6" x14ac:dyDescent="0.3">
      <c r="A186" s="805" t="s">
        <v>546</v>
      </c>
      <c r="C186" s="721"/>
      <c r="D186" s="1">
        <f>+'Loans '!DG242</f>
        <v>0</v>
      </c>
      <c r="E186" s="1">
        <f>+'Loans '!DH242</f>
        <v>0</v>
      </c>
      <c r="F186" s="1">
        <f>+'Loans '!DI242</f>
        <v>0</v>
      </c>
      <c r="G186" s="1">
        <f>+'Loans '!DJ242</f>
        <v>0</v>
      </c>
      <c r="H186" s="1">
        <f>+'Loans '!DK242</f>
        <v>0</v>
      </c>
      <c r="I186" s="1">
        <f>+'Loans '!DL242</f>
        <v>0</v>
      </c>
      <c r="J186" s="1">
        <f>+'Loans '!DM242</f>
        <v>0</v>
      </c>
      <c r="K186" s="1">
        <f>+'Loans '!DN242</f>
        <v>0</v>
      </c>
      <c r="L186" s="1">
        <f>+'Loans '!DO242</f>
        <v>0</v>
      </c>
      <c r="M186" s="1">
        <f>+'Loans '!DP242</f>
        <v>0</v>
      </c>
      <c r="N186" s="1">
        <f>+'Loans '!DQ242</f>
        <v>0</v>
      </c>
      <c r="O186" s="1">
        <f>+'Loans '!DR242</f>
        <v>0</v>
      </c>
      <c r="P186" s="1">
        <f>+'Loans '!DS242</f>
        <v>0</v>
      </c>
      <c r="Q186" s="1">
        <f>+'Loans '!DT242</f>
        <v>0</v>
      </c>
      <c r="R186" s="1">
        <f>+'Loans '!DU242</f>
        <v>0</v>
      </c>
      <c r="S186" s="1">
        <f>+'Loans '!DV242</f>
        <v>0</v>
      </c>
      <c r="T186" s="1">
        <f>+'Loans '!DW242</f>
        <v>0</v>
      </c>
      <c r="U186" s="1">
        <f>+'Loans '!DX242</f>
        <v>0</v>
      </c>
      <c r="V186" s="1">
        <f>+'Loans '!DY242</f>
        <v>0</v>
      </c>
      <c r="W186" s="1">
        <f>+'Loans '!DZ242</f>
        <v>0</v>
      </c>
      <c r="X186" s="1">
        <f>+'Loans '!EA242</f>
        <v>0</v>
      </c>
      <c r="Y186" s="1">
        <f>+'Loans '!EB242</f>
        <v>0</v>
      </c>
      <c r="Z186" s="1">
        <f>+'Loans '!EC242</f>
        <v>0</v>
      </c>
      <c r="AA186" s="1">
        <f>+'Loans '!ED242</f>
        <v>0</v>
      </c>
      <c r="AB186" s="1">
        <f>+'Loans '!EE242</f>
        <v>0</v>
      </c>
      <c r="AC186" s="1">
        <f>+'Loans '!EF242</f>
        <v>0</v>
      </c>
      <c r="AD186" s="1">
        <f>+'Loans '!EG242</f>
        <v>0</v>
      </c>
      <c r="AE186" s="1">
        <f>+'Loans '!EH242</f>
        <v>0</v>
      </c>
      <c r="AF186" s="1">
        <f>+'Loans '!EI242</f>
        <v>0</v>
      </c>
      <c r="AG186" s="1">
        <f>+'Loans '!EJ242</f>
        <v>0</v>
      </c>
      <c r="AH186" s="1">
        <f>+'Loans '!EK242</f>
        <v>0</v>
      </c>
      <c r="AI186" s="1">
        <f>+'Loans '!EL242</f>
        <v>0</v>
      </c>
      <c r="AJ186" s="1">
        <f>+'Loans '!EM242</f>
        <v>0</v>
      </c>
      <c r="AK186" s="1">
        <f>+'Loans '!EN242</f>
        <v>0</v>
      </c>
      <c r="AL186" s="1">
        <f>+'Loans '!EO242</f>
        <v>0</v>
      </c>
      <c r="AM186" s="1">
        <f>+'Loans '!EP242</f>
        <v>0</v>
      </c>
      <c r="AN186" s="1">
        <f>+'Loans '!EQ242</f>
        <v>0</v>
      </c>
      <c r="AO186" s="1">
        <f>+'Loans '!ER242</f>
        <v>0</v>
      </c>
      <c r="AP186" s="1">
        <f>+'Loans '!ES242</f>
        <v>0</v>
      </c>
      <c r="AQ186" s="1">
        <f>+'Loans '!ET242</f>
        <v>0</v>
      </c>
      <c r="AR186" s="1">
        <f>+'Loans '!EU242</f>
        <v>0</v>
      </c>
      <c r="AS186" s="1">
        <f>+'Loans '!EV242</f>
        <v>0</v>
      </c>
      <c r="AT186" s="1">
        <f>+'Loans '!EW242</f>
        <v>0</v>
      </c>
      <c r="AU186" s="1">
        <f>+'Loans '!EX242</f>
        <v>0</v>
      </c>
      <c r="AV186" s="1">
        <f>+'Loans '!EY242</f>
        <v>0</v>
      </c>
      <c r="AW186" s="1">
        <f>+'Loans '!EZ242</f>
        <v>0</v>
      </c>
      <c r="AX186" s="1">
        <f>+'Loans '!FA242</f>
        <v>0</v>
      </c>
      <c r="AY186" s="1">
        <f>+'Loans '!FB242</f>
        <v>0</v>
      </c>
      <c r="AZ186" s="1">
        <f>+'Loans '!FC242</f>
        <v>0</v>
      </c>
      <c r="BA186" s="1">
        <f>+'Loans '!FD242</f>
        <v>0</v>
      </c>
      <c r="BB186" s="1">
        <f>+'Loans '!FE242</f>
        <v>0</v>
      </c>
      <c r="BC186" s="1">
        <f>+'Loans '!FF242</f>
        <v>0</v>
      </c>
      <c r="BD186" s="1">
        <f>+'Loans '!FG242</f>
        <v>0</v>
      </c>
      <c r="BE186" s="1">
        <f>+'Loans '!FH242</f>
        <v>0</v>
      </c>
      <c r="BF186" s="1">
        <f>+'Loans '!FI242</f>
        <v>0</v>
      </c>
      <c r="BG186" s="1">
        <f>+'Loans '!FJ242</f>
        <v>0</v>
      </c>
      <c r="BH186" s="1">
        <f>+'Loans '!FK242</f>
        <v>0</v>
      </c>
      <c r="BI186" s="1">
        <f>+'Loans '!FL242</f>
        <v>0</v>
      </c>
      <c r="BJ186" s="1">
        <f>+'Loans '!FM242</f>
        <v>0</v>
      </c>
      <c r="BK186" s="1">
        <f>+'Loans '!FN242</f>
        <v>0</v>
      </c>
      <c r="BL186" s="990">
        <f t="shared" si="45"/>
        <v>0</v>
      </c>
    </row>
    <row r="187" spans="1:64" ht="15.6" x14ac:dyDescent="0.3">
      <c r="A187" s="805" t="s">
        <v>547</v>
      </c>
      <c r="C187" s="721"/>
      <c r="D187" s="1">
        <f>+C187+'Loans '!DG245-'Loans '!DG239</f>
        <v>0</v>
      </c>
      <c r="E187" s="1">
        <f>+D187+'Loans '!DH245-'Loans '!DH239</f>
        <v>0</v>
      </c>
      <c r="F187" s="1">
        <f>+E187+'Loans '!DI245-'Loans '!DI239</f>
        <v>0</v>
      </c>
      <c r="G187" s="1">
        <f>+F187+'Loans '!DJ245-'Loans '!DJ239</f>
        <v>0</v>
      </c>
      <c r="H187" s="1">
        <f>+G187+'Loans '!DK245-'Loans '!DK239</f>
        <v>0</v>
      </c>
      <c r="I187" s="1">
        <f>+H187+'Loans '!DL245-'Loans '!DL239</f>
        <v>0</v>
      </c>
      <c r="J187" s="1">
        <f>+I187+'Loans '!DM245-'Loans '!DM239</f>
        <v>0</v>
      </c>
      <c r="K187" s="1">
        <f>+J187+'Loans '!DN245-'Loans '!DN239</f>
        <v>0</v>
      </c>
      <c r="L187" s="1">
        <f>+K187+'Loans '!DO245-'Loans '!DO239</f>
        <v>0</v>
      </c>
      <c r="M187" s="1">
        <f>+L187+'Loans '!DP245-'Loans '!DP239</f>
        <v>0</v>
      </c>
      <c r="N187" s="1">
        <f>+M187+'Loans '!DQ245-'Loans '!DQ239</f>
        <v>0</v>
      </c>
      <c r="O187" s="1">
        <f>+N187+'Loans '!DR245-'Loans '!DR239</f>
        <v>0</v>
      </c>
      <c r="P187" s="1">
        <f>+O187+'Loans '!DS245-'Loans '!DS239</f>
        <v>0</v>
      </c>
      <c r="Q187" s="1">
        <f>+P187+'Loans '!DT245-'Loans '!DT239</f>
        <v>30846148.60706611</v>
      </c>
      <c r="R187" s="1">
        <f>+Q187+'Loans '!DU245-'Loans '!DU239</f>
        <v>67861526.935545444</v>
      </c>
      <c r="S187" s="1">
        <f>+R187+'Loans '!DV245-'Loans '!DV239</f>
        <v>104876905.26402476</v>
      </c>
      <c r="T187" s="1">
        <f>+S187+'Loans '!DW245-'Loans '!DW239</f>
        <v>27472416.045824945</v>
      </c>
      <c r="U187" s="1">
        <f>+T187+'Loans '!DX245-'Loans '!DX239</f>
        <v>60439315.300814897</v>
      </c>
      <c r="V187" s="1">
        <f>+U187+'Loans '!DY245-'Loans '!DY239</f>
        <v>93406214.555804849</v>
      </c>
      <c r="W187" s="1">
        <f>+V187+'Loans '!DZ245-'Loans '!DZ239</f>
        <v>30316855.964561313</v>
      </c>
      <c r="X187" s="1">
        <f>+W187+'Loans '!EA245-'Loans '!EA239</f>
        <v>66697083.122034915</v>
      </c>
      <c r="Y187" s="1">
        <f>+X187+'Loans '!EB245-'Loans '!EB239</f>
        <v>103077310.27950852</v>
      </c>
      <c r="Z187" s="1">
        <f>+Y187+'Loans '!EC245-'Loans '!EC239</f>
        <v>31216211.181841478</v>
      </c>
      <c r="AA187" s="1">
        <f>+Z187+'Loans '!ED245-'Loans '!ED239</f>
        <v>68675664.600051284</v>
      </c>
      <c r="AB187" s="1">
        <f>+AA187+'Loans '!EE245-'Loans '!EE239</f>
        <v>106135118.01826108</v>
      </c>
      <c r="AC187" s="1">
        <f>+AB187+'Loans '!EF245-'Loans '!EF239</f>
        <v>30369818.736730963</v>
      </c>
      <c r="AD187" s="1">
        <f>+AC187+'Loans '!EG245-'Loans '!EG239</f>
        <v>66813601.220808156</v>
      </c>
      <c r="AE187" s="1">
        <f>+AD187+'Loans '!EH245-'Loans '!EH239</f>
        <v>103257383.70488535</v>
      </c>
      <c r="AF187" s="1">
        <f>+AE187+'Loans '!EI245-'Loans '!EI239</f>
        <v>33691549.832952395</v>
      </c>
      <c r="AG187" s="1">
        <f>+AF187+'Loans '!EJ245-'Loans '!EJ239</f>
        <v>74121409.632495284</v>
      </c>
      <c r="AH187" s="1">
        <f>+AG187+'Loans '!EK245-'Loans '!EK239</f>
        <v>114551269.43203819</v>
      </c>
      <c r="AI187" s="1">
        <f>+AH187+'Loans '!EL245-'Loans '!EL239</f>
        <v>32640199.896330684</v>
      </c>
      <c r="AJ187" s="1">
        <f>+AI187+'Loans '!EM245-'Loans '!EM239</f>
        <v>71808439.771927521</v>
      </c>
      <c r="AK187" s="1">
        <f>+AJ187+'Loans '!EN245-'Loans '!EN239</f>
        <v>110976679.64752436</v>
      </c>
      <c r="AL187" s="1">
        <f>+AK187+'Loans '!EO245-'Loans '!EO239</f>
        <v>30316855.964561328</v>
      </c>
      <c r="AM187" s="1">
        <f>+AL187+'Loans '!EP245-'Loans '!EP239</f>
        <v>66697083.12203493</v>
      </c>
      <c r="AN187" s="1">
        <f>+AM187+'Loans '!EQ245-'Loans '!EQ239</f>
        <v>103077310.27950853</v>
      </c>
      <c r="AO187" s="1">
        <f>+AN187+'Loans '!ER245-'Loans '!ER239</f>
        <v>30184416.412409529</v>
      </c>
      <c r="AP187" s="1">
        <f>+AO187+'Loans '!ES245-'Loans '!ES239</f>
        <v>66405716.10730096</v>
      </c>
      <c r="AQ187" s="1">
        <f>+AP187+'Loans '!ET245-'Loans '!ET239</f>
        <v>102627015.80219239</v>
      </c>
      <c r="AR187" s="1">
        <f>+AQ187+'Loans '!EU245-'Loans '!EU239</f>
        <v>31269047.589603588</v>
      </c>
      <c r="AS187" s="1">
        <f>+AR187+'Loans '!EV245-'Loans '!EV239</f>
        <v>68791904.697127879</v>
      </c>
      <c r="AT187" s="1">
        <f>+AS187+'Loans '!EW245-'Loans '!EW239</f>
        <v>106314761.80465217</v>
      </c>
      <c r="AU187" s="1">
        <f>+AT187+'Loans '!EX245-'Loans '!EX239</f>
        <v>33848999.973856375</v>
      </c>
      <c r="AV187" s="1">
        <f>+AU187+'Loans '!EY245-'Loans '!EY239</f>
        <v>74467799.942483991</v>
      </c>
      <c r="AW187" s="1">
        <f>+AV187+'Loans '!EZ245-'Loans '!EZ239</f>
        <v>115086599.91111162</v>
      </c>
      <c r="AX187" s="1">
        <f>+AW187+'Loans '!FA245-'Loans '!FA239</f>
        <v>32719152.866673246</v>
      </c>
      <c r="AY187" s="1">
        <f>+AX187+'Loans '!FB245-'Loans '!FB239</f>
        <v>71982136.306681126</v>
      </c>
      <c r="AZ187" s="1">
        <f>+AY187+'Loans '!FC245-'Loans '!FC239</f>
        <v>111245119.74668901</v>
      </c>
      <c r="BA187" s="1">
        <f>+AZ187+'Loans '!FD245-'Loans '!FD239</f>
        <v>32192487.175820246</v>
      </c>
      <c r="BB187" s="1">
        <f>+BA187+'Loans '!FE245-'Loans '!FE239</f>
        <v>70823471.786804512</v>
      </c>
      <c r="BC187" s="1">
        <f>+BB187+'Loans '!FF245-'Loans '!FF239</f>
        <v>109454456.39778878</v>
      </c>
      <c r="BD187" s="1">
        <f>+BC187+'Loans '!FG245-'Loans '!FG239</f>
        <v>33139956.459602714</v>
      </c>
      <c r="BE187" s="1">
        <f>+BD187+'Loans '!FH245-'Loans '!FH239</f>
        <v>72907904.21112597</v>
      </c>
      <c r="BF187" s="1">
        <f>+BE187+'Loans '!FI245-'Loans '!FI239</f>
        <v>112675851.96264923</v>
      </c>
      <c r="BG187" s="1">
        <f>+BF187+'Loans '!FJ245-'Loans '!FJ239</f>
        <v>33376452.359579504</v>
      </c>
      <c r="BH187" s="1">
        <f>+BG187+'Loans '!FK245-'Loans '!FK239</f>
        <v>73428195.191074863</v>
      </c>
      <c r="BI187" s="1">
        <f>+BH187+'Loans '!FL245-'Loans '!FL239</f>
        <v>113479938.02257022</v>
      </c>
      <c r="BJ187" s="1">
        <f>+BI187+'Loans '!FM245-'Loans '!FM239</f>
        <v>33428986.879431859</v>
      </c>
      <c r="BK187" s="1">
        <f>+BJ187+'Loans '!FN245-'Loans '!FN239</f>
        <v>73543771.134750038</v>
      </c>
      <c r="BL187" s="990">
        <f t="shared" si="45"/>
        <v>3232736513.8591175</v>
      </c>
    </row>
    <row r="188" spans="1:64" ht="15.6" x14ac:dyDescent="0.3">
      <c r="A188" s="805"/>
      <c r="C188" s="72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990"/>
    </row>
    <row r="189" spans="1:64" ht="15.6" x14ac:dyDescent="0.3">
      <c r="A189" s="830" t="s">
        <v>830</v>
      </c>
      <c r="C189" s="721">
        <f>+C191</f>
        <v>0</v>
      </c>
      <c r="D189" s="1">
        <f t="shared" ref="D189" si="85">+D191</f>
        <v>0</v>
      </c>
      <c r="E189" s="1">
        <f t="shared" ref="E189:BK189" si="86">+E191</f>
        <v>1020000000</v>
      </c>
      <c r="F189" s="1">
        <f t="shared" si="86"/>
        <v>765000000</v>
      </c>
      <c r="G189" s="1">
        <f t="shared" si="86"/>
        <v>510000000</v>
      </c>
      <c r="H189" s="1">
        <f t="shared" si="86"/>
        <v>510000000</v>
      </c>
      <c r="I189" s="1">
        <f t="shared" si="86"/>
        <v>510000000</v>
      </c>
      <c r="J189" s="1">
        <f t="shared" si="86"/>
        <v>510000000</v>
      </c>
      <c r="K189" s="1">
        <f t="shared" si="86"/>
        <v>255000000</v>
      </c>
      <c r="L189" s="1">
        <f t="shared" si="86"/>
        <v>255000000</v>
      </c>
      <c r="M189" s="1">
        <f t="shared" si="86"/>
        <v>255000000</v>
      </c>
      <c r="N189" s="1">
        <f t="shared" si="86"/>
        <v>255000000</v>
      </c>
      <c r="O189" s="1">
        <f t="shared" si="86"/>
        <v>255000000</v>
      </c>
      <c r="P189" s="1">
        <f t="shared" si="86"/>
        <v>255000000</v>
      </c>
      <c r="Q189" s="1">
        <f t="shared" si="86"/>
        <v>0</v>
      </c>
      <c r="R189" s="1">
        <f t="shared" si="86"/>
        <v>0</v>
      </c>
      <c r="S189" s="1">
        <f t="shared" si="86"/>
        <v>0</v>
      </c>
      <c r="T189" s="1">
        <f t="shared" si="86"/>
        <v>0</v>
      </c>
      <c r="U189" s="1">
        <f t="shared" si="86"/>
        <v>0</v>
      </c>
      <c r="V189" s="1">
        <f t="shared" si="86"/>
        <v>0</v>
      </c>
      <c r="W189" s="1">
        <f t="shared" si="86"/>
        <v>0</v>
      </c>
      <c r="X189" s="1">
        <f t="shared" si="86"/>
        <v>0</v>
      </c>
      <c r="Y189" s="1">
        <f t="shared" si="86"/>
        <v>0</v>
      </c>
      <c r="Z189" s="1">
        <f t="shared" si="86"/>
        <v>0</v>
      </c>
      <c r="AA189" s="1">
        <f t="shared" si="86"/>
        <v>0</v>
      </c>
      <c r="AB189" s="1">
        <f t="shared" si="86"/>
        <v>0</v>
      </c>
      <c r="AC189" s="1">
        <f t="shared" si="86"/>
        <v>0</v>
      </c>
      <c r="AD189" s="1">
        <f t="shared" si="86"/>
        <v>0</v>
      </c>
      <c r="AE189" s="1">
        <f t="shared" si="86"/>
        <v>0</v>
      </c>
      <c r="AF189" s="1">
        <f t="shared" si="86"/>
        <v>0</v>
      </c>
      <c r="AG189" s="1">
        <f t="shared" si="86"/>
        <v>0</v>
      </c>
      <c r="AH189" s="1">
        <f t="shared" si="86"/>
        <v>0</v>
      </c>
      <c r="AI189" s="1">
        <f t="shared" si="86"/>
        <v>0</v>
      </c>
      <c r="AJ189" s="1">
        <f t="shared" si="86"/>
        <v>0</v>
      </c>
      <c r="AK189" s="1">
        <f t="shared" si="86"/>
        <v>0</v>
      </c>
      <c r="AL189" s="1">
        <f t="shared" si="86"/>
        <v>0</v>
      </c>
      <c r="AM189" s="1">
        <f t="shared" si="86"/>
        <v>0</v>
      </c>
      <c r="AN189" s="1">
        <f t="shared" si="86"/>
        <v>0</v>
      </c>
      <c r="AO189" s="1">
        <f t="shared" si="86"/>
        <v>0</v>
      </c>
      <c r="AP189" s="1">
        <f t="shared" si="86"/>
        <v>0</v>
      </c>
      <c r="AQ189" s="1">
        <f t="shared" si="86"/>
        <v>0</v>
      </c>
      <c r="AR189" s="1">
        <f t="shared" si="86"/>
        <v>0</v>
      </c>
      <c r="AS189" s="1">
        <f t="shared" si="86"/>
        <v>0</v>
      </c>
      <c r="AT189" s="1">
        <f t="shared" si="86"/>
        <v>0</v>
      </c>
      <c r="AU189" s="1">
        <f t="shared" si="86"/>
        <v>0</v>
      </c>
      <c r="AV189" s="1">
        <f t="shared" si="86"/>
        <v>0</v>
      </c>
      <c r="AW189" s="1">
        <f t="shared" si="86"/>
        <v>0</v>
      </c>
      <c r="AX189" s="1">
        <f t="shared" si="86"/>
        <v>0</v>
      </c>
      <c r="AY189" s="1">
        <f t="shared" si="86"/>
        <v>0</v>
      </c>
      <c r="AZ189" s="1">
        <f t="shared" si="86"/>
        <v>0</v>
      </c>
      <c r="BA189" s="1">
        <f t="shared" si="86"/>
        <v>0</v>
      </c>
      <c r="BB189" s="1">
        <f t="shared" si="86"/>
        <v>0</v>
      </c>
      <c r="BC189" s="1">
        <f t="shared" si="86"/>
        <v>0</v>
      </c>
      <c r="BD189" s="1">
        <f t="shared" si="86"/>
        <v>0</v>
      </c>
      <c r="BE189" s="1">
        <f t="shared" si="86"/>
        <v>0</v>
      </c>
      <c r="BF189" s="1">
        <f t="shared" si="86"/>
        <v>0</v>
      </c>
      <c r="BG189" s="1">
        <f t="shared" si="86"/>
        <v>0</v>
      </c>
      <c r="BH189" s="1">
        <f t="shared" si="86"/>
        <v>0</v>
      </c>
      <c r="BI189" s="1">
        <f t="shared" si="86"/>
        <v>0</v>
      </c>
      <c r="BJ189" s="1">
        <f t="shared" si="86"/>
        <v>0</v>
      </c>
      <c r="BK189" s="1">
        <f t="shared" si="86"/>
        <v>0</v>
      </c>
      <c r="BL189" s="990">
        <f t="shared" ref="BL189:BL224" si="87">+SUM(C189:BK189)</f>
        <v>5355000000</v>
      </c>
    </row>
    <row r="190" spans="1:64" ht="16.2" thickBot="1" x14ac:dyDescent="0.35">
      <c r="A190" s="830"/>
      <c r="C190" s="72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990"/>
    </row>
    <row r="191" spans="1:64" ht="16.2" thickBot="1" x14ac:dyDescent="0.35">
      <c r="A191" s="848" t="s">
        <v>831</v>
      </c>
      <c r="C191" s="717"/>
      <c r="D191" s="993">
        <f>+C191+Cálculos!O1594-Cálculos!O1596</f>
        <v>0</v>
      </c>
      <c r="E191" s="993">
        <f>+D191+Cálculos!P1594-Cálculos!P1596</f>
        <v>1020000000</v>
      </c>
      <c r="F191" s="993">
        <f>+E191+Cálculos!Q1594-Cálculos!Q1596</f>
        <v>765000000</v>
      </c>
      <c r="G191" s="993">
        <f>+F191+Cálculos!R1594-Cálculos!R1596</f>
        <v>510000000</v>
      </c>
      <c r="H191" s="993">
        <f>+G191+Cálculos!S1594-Cálculos!S1596</f>
        <v>510000000</v>
      </c>
      <c r="I191" s="993">
        <f>+H191+Cálculos!T1594-Cálculos!T1596</f>
        <v>510000000</v>
      </c>
      <c r="J191" s="993">
        <f>+I191+Cálculos!U1594-Cálculos!U1596</f>
        <v>510000000</v>
      </c>
      <c r="K191" s="993">
        <f>+J191+Cálculos!V1594-Cálculos!V1596</f>
        <v>255000000</v>
      </c>
      <c r="L191" s="993">
        <f>+K191+Cálculos!W1594-Cálculos!W1596</f>
        <v>255000000</v>
      </c>
      <c r="M191" s="993">
        <f>+L191+Cálculos!X1594-Cálculos!X1596</f>
        <v>255000000</v>
      </c>
      <c r="N191" s="993">
        <f>+M191+Cálculos!Y1594-Cálculos!Y1596</f>
        <v>255000000</v>
      </c>
      <c r="O191" s="993">
        <f>+N191+Cálculos!Z1594-Cálculos!Z1596</f>
        <v>255000000</v>
      </c>
      <c r="P191" s="993">
        <f>+O191+Cálculos!AA1594-Cálculos!AA1596</f>
        <v>255000000</v>
      </c>
      <c r="Q191" s="993">
        <f>+P191+Cálculos!AB1594-Cálculos!AB1596</f>
        <v>0</v>
      </c>
      <c r="R191" s="993">
        <f>+Q191+Cálculos!AC1594-Cálculos!AC1596</f>
        <v>0</v>
      </c>
      <c r="S191" s="993">
        <f>+R191+Cálculos!AD1594-Cálculos!AD1596</f>
        <v>0</v>
      </c>
      <c r="T191" s="993">
        <f>+S191+Cálculos!AE1594-Cálculos!AE1596</f>
        <v>0</v>
      </c>
      <c r="U191" s="993">
        <f>+T191+Cálculos!AF1594-Cálculos!AF1596</f>
        <v>0</v>
      </c>
      <c r="V191" s="993">
        <f>+U191+Cálculos!AG1594-Cálculos!AG1596</f>
        <v>0</v>
      </c>
      <c r="W191" s="993">
        <f>+V191+Cálculos!AH1594-Cálculos!AH1596</f>
        <v>0</v>
      </c>
      <c r="X191" s="993">
        <f>+W191+Cálculos!AI1594-Cálculos!AI1596</f>
        <v>0</v>
      </c>
      <c r="Y191" s="993">
        <f>+X191+Cálculos!AJ1594-Cálculos!AJ1596</f>
        <v>0</v>
      </c>
      <c r="Z191" s="993">
        <f>+Y191+Cálculos!AK1594-Cálculos!AK1596</f>
        <v>0</v>
      </c>
      <c r="AA191" s="993">
        <f>+Z191+Cálculos!AL1594-Cálculos!AL1596</f>
        <v>0</v>
      </c>
      <c r="AB191" s="993">
        <f>+AA191+Cálculos!AM1594-Cálculos!AM1596</f>
        <v>0</v>
      </c>
      <c r="AC191" s="993">
        <f>+AB191+Cálculos!AN1594-Cálculos!AN1596</f>
        <v>0</v>
      </c>
      <c r="AD191" s="993">
        <f>+AC191+Cálculos!AO1594-Cálculos!AO1596</f>
        <v>0</v>
      </c>
      <c r="AE191" s="993">
        <f>+AD191+Cálculos!AP1594-Cálculos!AP1596</f>
        <v>0</v>
      </c>
      <c r="AF191" s="993">
        <f>+AE191+Cálculos!AQ1594-Cálculos!AQ1596</f>
        <v>0</v>
      </c>
      <c r="AG191" s="993">
        <f>+AF191+Cálculos!AR1594-Cálculos!AR1596</f>
        <v>0</v>
      </c>
      <c r="AH191" s="993">
        <f>+AG191+Cálculos!AS1594-Cálculos!AS1596</f>
        <v>0</v>
      </c>
      <c r="AI191" s="993">
        <f>+AH191+Cálculos!AT1594-Cálculos!AT1596</f>
        <v>0</v>
      </c>
      <c r="AJ191" s="993">
        <f>+AI191+Cálculos!AU1594-Cálculos!AU1596</f>
        <v>0</v>
      </c>
      <c r="AK191" s="993">
        <f>+AJ191+Cálculos!AV1594-Cálculos!AV1596</f>
        <v>0</v>
      </c>
      <c r="AL191" s="993">
        <f>+AK191+Cálculos!AW1594-Cálculos!AW1596</f>
        <v>0</v>
      </c>
      <c r="AM191" s="993">
        <f>+AL191+Cálculos!AX1594-Cálculos!AX1596</f>
        <v>0</v>
      </c>
      <c r="AN191" s="993">
        <f>+AM191+Cálculos!AY1594-Cálculos!AY1596</f>
        <v>0</v>
      </c>
      <c r="AO191" s="993">
        <f>+AN191+Cálculos!AZ1594-Cálculos!AZ1596</f>
        <v>0</v>
      </c>
      <c r="AP191" s="993">
        <f>+AO191+Cálculos!BA1594-Cálculos!BA1596</f>
        <v>0</v>
      </c>
      <c r="AQ191" s="993">
        <f>+AP191+Cálculos!BB1594-Cálculos!BB1596</f>
        <v>0</v>
      </c>
      <c r="AR191" s="993">
        <f>+AQ191+Cálculos!BC1594-Cálculos!BC1596</f>
        <v>0</v>
      </c>
      <c r="AS191" s="993">
        <f>+AR191+Cálculos!BD1594-Cálculos!BD1596</f>
        <v>0</v>
      </c>
      <c r="AT191" s="993">
        <f>+AS191+Cálculos!BE1594-Cálculos!BE1596</f>
        <v>0</v>
      </c>
      <c r="AU191" s="993">
        <f>+AT191+Cálculos!BF1594-Cálculos!BF1596</f>
        <v>0</v>
      </c>
      <c r="AV191" s="993">
        <f>+AU191+Cálculos!BG1594-Cálculos!BG1596</f>
        <v>0</v>
      </c>
      <c r="AW191" s="993">
        <f>+AV191+Cálculos!BH1594-Cálculos!BH1596</f>
        <v>0</v>
      </c>
      <c r="AX191" s="993">
        <f>+AW191+Cálculos!BI1594-Cálculos!BI1596</f>
        <v>0</v>
      </c>
      <c r="AY191" s="993">
        <f>+AX191+Cálculos!BJ1594-Cálculos!BJ1596</f>
        <v>0</v>
      </c>
      <c r="AZ191" s="993">
        <f>+AY191+Cálculos!BK1594-Cálculos!BK1596</f>
        <v>0</v>
      </c>
      <c r="BA191" s="993">
        <f>+AZ191+Cálculos!BL1594-Cálculos!BL1596</f>
        <v>0</v>
      </c>
      <c r="BB191" s="993">
        <f>+BA191+Cálculos!BM1594-Cálculos!BM1596</f>
        <v>0</v>
      </c>
      <c r="BC191" s="993">
        <f>+BB191+Cálculos!BN1594-Cálculos!BN1596</f>
        <v>0</v>
      </c>
      <c r="BD191" s="993">
        <f>+BC191+Cálculos!BO1594-Cálculos!BO1596</f>
        <v>0</v>
      </c>
      <c r="BE191" s="993">
        <f>+BD191+Cálculos!BP1594-Cálculos!BP1596</f>
        <v>0</v>
      </c>
      <c r="BF191" s="993">
        <f>+BE191+Cálculos!BQ1594-Cálculos!BQ1596</f>
        <v>0</v>
      </c>
      <c r="BG191" s="993">
        <f>+BF191+Cálculos!BR1594-Cálculos!BR1596</f>
        <v>0</v>
      </c>
      <c r="BH191" s="993">
        <f>+BG191+Cálculos!BS1594-Cálculos!BS1596</f>
        <v>0</v>
      </c>
      <c r="BI191" s="993">
        <f>+BH191+Cálculos!BT1594-Cálculos!BT1596</f>
        <v>0</v>
      </c>
      <c r="BJ191" s="993">
        <f>+BI191+Cálculos!BU1594-Cálculos!BU1596</f>
        <v>0</v>
      </c>
      <c r="BK191" s="993">
        <f>+BJ191+Cálculos!BV1594-Cálculos!BV1596</f>
        <v>0</v>
      </c>
      <c r="BL191" s="1005">
        <f t="shared" si="87"/>
        <v>5355000000</v>
      </c>
    </row>
    <row r="192" spans="1:64" ht="15.6" x14ac:dyDescent="0.3">
      <c r="A192" s="831"/>
      <c r="C192" s="72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990"/>
    </row>
    <row r="193" spans="1:64" ht="15.6" x14ac:dyDescent="0.3">
      <c r="A193" s="832" t="s">
        <v>589</v>
      </c>
      <c r="C193" s="721">
        <f t="shared" ref="C193:D193" si="88">+C195+C197+C199+C201+C203+C205+C207+C209</f>
        <v>13215186088.088209</v>
      </c>
      <c r="D193" s="1">
        <f t="shared" si="88"/>
        <v>12933036234.194778</v>
      </c>
      <c r="E193" s="1">
        <f t="shared" ref="E193:BK193" si="89">+E195+E197+E199+E201+E203+E205+E207+E209</f>
        <v>13998112425.0119</v>
      </c>
      <c r="F193" s="1">
        <f t="shared" si="89"/>
        <v>13880579993.443026</v>
      </c>
      <c r="G193" s="1">
        <f t="shared" si="89"/>
        <v>13858080543.56683</v>
      </c>
      <c r="H193" s="1">
        <f t="shared" si="89"/>
        <v>13750823752.371893</v>
      </c>
      <c r="I193" s="1">
        <f t="shared" si="89"/>
        <v>13628265753.250286</v>
      </c>
      <c r="J193" s="1">
        <f t="shared" si="89"/>
        <v>13343330588.152588</v>
      </c>
      <c r="K193" s="1">
        <f t="shared" si="89"/>
        <v>13265563440.448689</v>
      </c>
      <c r="L193" s="1">
        <f t="shared" si="89"/>
        <v>15837752962.97073</v>
      </c>
      <c r="M193" s="1">
        <f t="shared" si="89"/>
        <v>15787290468.047235</v>
      </c>
      <c r="N193" s="1">
        <f t="shared" si="89"/>
        <v>18421072615.134422</v>
      </c>
      <c r="O193" s="1">
        <f t="shared" si="89"/>
        <v>18262771823.185181</v>
      </c>
      <c r="P193" s="1">
        <f t="shared" si="89"/>
        <v>17949684537.800575</v>
      </c>
      <c r="Q193" s="1">
        <f t="shared" si="89"/>
        <v>21843699600.637131</v>
      </c>
      <c r="R193" s="1">
        <f t="shared" si="89"/>
        <v>21679659170.335197</v>
      </c>
      <c r="S193" s="1">
        <f t="shared" si="89"/>
        <v>21625843414.78133</v>
      </c>
      <c r="T193" s="1">
        <f t="shared" si="89"/>
        <v>21015728619.136875</v>
      </c>
      <c r="U193" s="1">
        <f t="shared" si="89"/>
        <v>20845687145.593475</v>
      </c>
      <c r="V193" s="1">
        <f t="shared" si="89"/>
        <v>20529032624.243313</v>
      </c>
      <c r="W193" s="1">
        <f t="shared" si="89"/>
        <v>20419406133.698357</v>
      </c>
      <c r="X193" s="1">
        <f t="shared" si="89"/>
        <v>20243089505.21973</v>
      </c>
      <c r="Y193" s="1">
        <f t="shared" si="89"/>
        <v>20185478884.358139</v>
      </c>
      <c r="Z193" s="1">
        <f t="shared" si="89"/>
        <v>19567260428.874626</v>
      </c>
      <c r="AA193" s="1">
        <f t="shared" si="89"/>
        <v>19384381166.731098</v>
      </c>
      <c r="AB193" s="1">
        <f t="shared" si="89"/>
        <v>19063689625.44651</v>
      </c>
      <c r="AC193" s="1">
        <f t="shared" si="89"/>
        <v>18949942010.385155</v>
      </c>
      <c r="AD193" s="1">
        <f t="shared" si="89"/>
        <v>18760198572.15799</v>
      </c>
      <c r="AE193" s="1">
        <f t="shared" si="89"/>
        <v>18698293324.575966</v>
      </c>
      <c r="AF193" s="1">
        <f t="shared" si="89"/>
        <v>18069325753.900337</v>
      </c>
      <c r="AG193" s="1">
        <f t="shared" si="89"/>
        <v>17872401798.298622</v>
      </c>
      <c r="AH193" s="1">
        <f t="shared" si="89"/>
        <v>17547141585.328632</v>
      </c>
      <c r="AI193" s="1">
        <f t="shared" si="89"/>
        <v>17428730117.921768</v>
      </c>
      <c r="AJ193" s="1">
        <f t="shared" si="89"/>
        <v>17224293728.835224</v>
      </c>
      <c r="AK193" s="1">
        <f t="shared" si="89"/>
        <v>17157528277.485161</v>
      </c>
      <c r="AL193" s="1">
        <f t="shared" si="89"/>
        <v>16511526578.245008</v>
      </c>
      <c r="AM193" s="1">
        <f t="shared" si="89"/>
        <v>16049229445.664539</v>
      </c>
      <c r="AN193" s="1">
        <f t="shared" si="89"/>
        <v>15763229445.664539</v>
      </c>
      <c r="AO193" s="1">
        <f t="shared" si="89"/>
        <v>15684896112.331205</v>
      </c>
      <c r="AP193" s="1">
        <f t="shared" si="89"/>
        <v>15510673776.523554</v>
      </c>
      <c r="AQ193" s="1">
        <f t="shared" si="89"/>
        <v>15485673776.523554</v>
      </c>
      <c r="AR193" s="1">
        <f t="shared" si="89"/>
        <v>14944840443.19022</v>
      </c>
      <c r="AS193" s="1">
        <f t="shared" si="89"/>
        <v>14764962580.855457</v>
      </c>
      <c r="AT193" s="1">
        <f t="shared" si="89"/>
        <v>14478962580.855457</v>
      </c>
      <c r="AU193" s="1">
        <f t="shared" si="89"/>
        <v>14400629247.522125</v>
      </c>
      <c r="AV193" s="1">
        <f t="shared" si="89"/>
        <v>14214881514.204876</v>
      </c>
      <c r="AW193" s="1">
        <f t="shared" si="89"/>
        <v>14189881514.204876</v>
      </c>
      <c r="AX193" s="1">
        <f t="shared" si="89"/>
        <v>13649048180.871544</v>
      </c>
      <c r="AY193" s="1">
        <f t="shared" si="89"/>
        <v>13457208108.461569</v>
      </c>
      <c r="AZ193" s="1">
        <f t="shared" si="89"/>
        <v>13171208108.461567</v>
      </c>
      <c r="BA193" s="1">
        <f t="shared" si="89"/>
        <v>13092874775.128235</v>
      </c>
      <c r="BB193" s="1">
        <f t="shared" si="89"/>
        <v>12894711463.973923</v>
      </c>
      <c r="BC193" s="1">
        <f t="shared" si="89"/>
        <v>12869711463.973923</v>
      </c>
      <c r="BD193" s="1">
        <f t="shared" si="89"/>
        <v>12791378130.640591</v>
      </c>
      <c r="BE193" s="1">
        <f t="shared" si="89"/>
        <v>12586651929.99353</v>
      </c>
      <c r="BF193" s="1">
        <f t="shared" si="89"/>
        <v>12300651929.99353</v>
      </c>
      <c r="BG193" s="1">
        <f t="shared" si="89"/>
        <v>12222318596.660198</v>
      </c>
      <c r="BH193" s="1">
        <f t="shared" si="89"/>
        <v>12010780773.008614</v>
      </c>
      <c r="BI193" s="1">
        <f t="shared" si="89"/>
        <v>11985780773.008614</v>
      </c>
      <c r="BJ193" s="1">
        <f t="shared" si="89"/>
        <v>11907447439.67528</v>
      </c>
      <c r="BK193" s="1">
        <f t="shared" si="89"/>
        <v>11688839832.507301</v>
      </c>
      <c r="BL193" s="990">
        <f t="shared" si="87"/>
        <v>974870361235.75464</v>
      </c>
    </row>
    <row r="194" spans="1:64" ht="16.2" thickBot="1" x14ac:dyDescent="0.35">
      <c r="A194" s="42"/>
      <c r="B194" s="775"/>
      <c r="C194" s="1249"/>
      <c r="D194" s="849"/>
      <c r="E194" s="849"/>
      <c r="F194" s="849"/>
      <c r="G194" s="849"/>
      <c r="H194" s="849"/>
      <c r="I194" s="849"/>
      <c r="J194" s="849"/>
      <c r="K194" s="849"/>
      <c r="L194" s="849"/>
      <c r="M194" s="849"/>
      <c r="N194" s="849"/>
      <c r="O194" s="849"/>
      <c r="P194" s="849"/>
      <c r="Q194" s="849"/>
      <c r="R194" s="849"/>
      <c r="S194" s="849"/>
      <c r="T194" s="849"/>
      <c r="U194" s="849"/>
      <c r="V194" s="849"/>
      <c r="W194" s="849"/>
      <c r="X194" s="849"/>
      <c r="Y194" s="849"/>
      <c r="Z194" s="849"/>
      <c r="AA194" s="849"/>
      <c r="AB194" s="849"/>
      <c r="AC194" s="849"/>
      <c r="AD194" s="849"/>
      <c r="AE194" s="849"/>
      <c r="AF194" s="849"/>
      <c r="AG194" s="849"/>
      <c r="AH194" s="849"/>
      <c r="AI194" s="849"/>
      <c r="AJ194" s="849"/>
      <c r="AK194" s="849"/>
      <c r="AL194" s="849"/>
      <c r="AM194" s="849"/>
      <c r="AN194" s="849"/>
      <c r="AO194" s="849"/>
      <c r="AP194" s="849"/>
      <c r="AQ194" s="849"/>
      <c r="AR194" s="849"/>
      <c r="AS194" s="849"/>
      <c r="AT194" s="849"/>
      <c r="AU194" s="849"/>
      <c r="AV194" s="849"/>
      <c r="AW194" s="849"/>
      <c r="AX194" s="849"/>
      <c r="AY194" s="849"/>
      <c r="AZ194" s="849"/>
      <c r="BA194" s="849"/>
      <c r="BB194" s="849"/>
      <c r="BC194" s="849"/>
      <c r="BD194" s="849"/>
      <c r="BE194" s="849"/>
      <c r="BF194" s="849"/>
      <c r="BG194" s="849"/>
      <c r="BH194" s="849"/>
      <c r="BI194" s="849"/>
      <c r="BJ194" s="849"/>
      <c r="BK194" s="849"/>
      <c r="BL194" s="991"/>
    </row>
    <row r="195" spans="1:64" ht="16.2" thickBot="1" x14ac:dyDescent="0.35">
      <c r="A195" s="850" t="s">
        <v>832</v>
      </c>
      <c r="C195" s="717">
        <v>3491912339.2930799</v>
      </c>
      <c r="D195" s="993">
        <f>+'Loans '!DG25</f>
        <v>3491912339.2930799</v>
      </c>
      <c r="E195" s="993">
        <f>+'Loans '!DH25</f>
        <v>3491912339.2930799</v>
      </c>
      <c r="F195" s="993">
        <f>+'Loans '!DI25</f>
        <v>3396420185.1539493</v>
      </c>
      <c r="G195" s="993">
        <f>+'Loans '!DJ25</f>
        <v>3396420185.1539493</v>
      </c>
      <c r="H195" s="993">
        <f>+'Loans '!DK25</f>
        <v>3396420185.1539493</v>
      </c>
      <c r="I195" s="993">
        <f>+'Loans '!DL25</f>
        <v>3297308878.3729458</v>
      </c>
      <c r="J195" s="993">
        <f>+'Loans '!DM25</f>
        <v>3297308878.3729458</v>
      </c>
      <c r="K195" s="993">
        <f>+'Loans '!DN25</f>
        <v>3297308878.3729458</v>
      </c>
      <c r="L195" s="993">
        <f>+'Loans '!DO25</f>
        <v>3194441253.0649424</v>
      </c>
      <c r="M195" s="993">
        <f>+'Loans '!DP25</f>
        <v>3194441253.0649424</v>
      </c>
      <c r="N195" s="993">
        <f>+'Loans '!DQ25</f>
        <v>3194441253.0649424</v>
      </c>
      <c r="O195" s="993">
        <f>+'Loans '!DR25</f>
        <v>3087674944.7577653</v>
      </c>
      <c r="P195" s="993">
        <f>+'Loans '!DS25</f>
        <v>3087674944.7577653</v>
      </c>
      <c r="Q195" s="993">
        <f>+'Loans '!DT25</f>
        <v>3087674944.7577653</v>
      </c>
      <c r="R195" s="993">
        <f>+'Loans '!DU25</f>
        <v>2976862193.3657465</v>
      </c>
      <c r="S195" s="993">
        <f>+'Loans '!DV25</f>
        <v>2976862193.3657465</v>
      </c>
      <c r="T195" s="993">
        <f>+'Loans '!DW25</f>
        <v>2976862193.3657465</v>
      </c>
      <c r="U195" s="993">
        <f>+'Loans '!DX25</f>
        <v>2861849638.6959701</v>
      </c>
      <c r="V195" s="993">
        <f>+'Loans '!DY25</f>
        <v>2861849638.6959701</v>
      </c>
      <c r="W195" s="993">
        <f>+'Loans '!DZ25</f>
        <v>2861849638.6959701</v>
      </c>
      <c r="X195" s="993">
        <f>+'Loans '!EA25</f>
        <v>2742478108.2042093</v>
      </c>
      <c r="Y195" s="993">
        <f>+'Loans '!EB25</f>
        <v>2742478108.2042093</v>
      </c>
      <c r="Z195" s="993">
        <f>+'Loans '!EC25</f>
        <v>2742478108.2042093</v>
      </c>
      <c r="AA195" s="993">
        <f>+'Loans '!ED25</f>
        <v>2618582396.7068105</v>
      </c>
      <c r="AB195" s="993">
        <f>+'Loans '!EE25</f>
        <v>2618582396.7068105</v>
      </c>
      <c r="AC195" s="993">
        <f>+'Loans '!EF25</f>
        <v>2618582396.7068105</v>
      </c>
      <c r="AD195" s="993">
        <f>+'Loans '!EG25</f>
        <v>2489991037.7436604</v>
      </c>
      <c r="AE195" s="993">
        <f>+'Loans '!EH25</f>
        <v>2489991037.7436604</v>
      </c>
      <c r="AF195" s="993">
        <f>+'Loans '!EI25</f>
        <v>2489991037.7436604</v>
      </c>
      <c r="AG195" s="993">
        <f>+'Loans '!EJ25</f>
        <v>2356526066.2758069</v>
      </c>
      <c r="AH195" s="993">
        <f>+'Loans '!EK25</f>
        <v>2356526066.2758069</v>
      </c>
      <c r="AI195" s="993">
        <f>+'Loans '!EL25</f>
        <v>2356526066.2758069</v>
      </c>
      <c r="AJ195" s="993">
        <f>+'Loans '!EM25</f>
        <v>2218002772.3893218</v>
      </c>
      <c r="AK195" s="993">
        <f>+'Loans '!EN25</f>
        <v>2218002772.3893218</v>
      </c>
      <c r="AL195" s="993">
        <f>+'Loans '!EO25</f>
        <v>2218002772.3893218</v>
      </c>
      <c r="AM195" s="993">
        <f>+'Loans '!EP25</f>
        <v>2074229445.6645389</v>
      </c>
      <c r="AN195" s="993">
        <f>+'Loans '!EQ25</f>
        <v>2074229445.6645389</v>
      </c>
      <c r="AO195" s="993">
        <f>+'Loans '!ER25</f>
        <v>2074229445.6645389</v>
      </c>
      <c r="AP195" s="993">
        <f>+'Loans '!ES25</f>
        <v>1925007109.8568866</v>
      </c>
      <c r="AQ195" s="993">
        <f>+'Loans '!ET25</f>
        <v>1925007109.8568866</v>
      </c>
      <c r="AR195" s="993">
        <f>+'Loans '!EU25</f>
        <v>1925007109.8568866</v>
      </c>
      <c r="AS195" s="993">
        <f>+'Loans '!EV25</f>
        <v>1770129247.5221243</v>
      </c>
      <c r="AT195" s="993">
        <f>+'Loans '!EW25</f>
        <v>1770129247.5221243</v>
      </c>
      <c r="AU195" s="993">
        <f>+'Loans '!EX25</f>
        <v>1770129247.5221243</v>
      </c>
      <c r="AV195" s="993">
        <f>+'Loans '!EY25</f>
        <v>1609381514.2048748</v>
      </c>
      <c r="AW195" s="993">
        <f>+'Loans '!EZ25</f>
        <v>1609381514.2048748</v>
      </c>
      <c r="AX195" s="993">
        <f>+'Loans '!FA25</f>
        <v>1609381514.2048748</v>
      </c>
      <c r="AY195" s="993">
        <f>+'Loans '!FB25</f>
        <v>1442541441.7949014</v>
      </c>
      <c r="AZ195" s="993">
        <f>+'Loans '!FC25</f>
        <v>1442541441.7949014</v>
      </c>
      <c r="BA195" s="993">
        <f>+'Loans '!FD25</f>
        <v>1442541441.7949014</v>
      </c>
      <c r="BB195" s="993">
        <f>+'Loans '!FE25</f>
        <v>1269378130.6405897</v>
      </c>
      <c r="BC195" s="993">
        <f>+'Loans '!FF25</f>
        <v>1269378130.6405897</v>
      </c>
      <c r="BD195" s="993">
        <f>+'Loans '!FG25</f>
        <v>1269378130.6405897</v>
      </c>
      <c r="BE195" s="993">
        <f>+'Loans '!FH25</f>
        <v>1089651929.9935298</v>
      </c>
      <c r="BF195" s="993">
        <f>+'Loans '!FI25</f>
        <v>1089651929.9935298</v>
      </c>
      <c r="BG195" s="993">
        <f>+'Loans '!FJ25</f>
        <v>1089651929.9935298</v>
      </c>
      <c r="BH195" s="993">
        <f>+'Loans '!FK25</f>
        <v>903114106.34194624</v>
      </c>
      <c r="BI195" s="993">
        <f>+'Loans '!FL25</f>
        <v>903114106.34194624</v>
      </c>
      <c r="BJ195" s="993">
        <f>+'Loans '!FM25</f>
        <v>903114106.34194624</v>
      </c>
      <c r="BK195" s="993">
        <f>+'Loans '!FN25</f>
        <v>709506499.17396784</v>
      </c>
      <c r="BL195" s="1005">
        <f t="shared" si="87"/>
        <v>141155954719.30487</v>
      </c>
    </row>
    <row r="196" spans="1:64" ht="16.2" thickBot="1" x14ac:dyDescent="0.35">
      <c r="A196" s="164"/>
      <c r="B196" s="775"/>
      <c r="C196" s="1249"/>
      <c r="D196" s="849"/>
      <c r="E196" s="849"/>
      <c r="F196" s="849"/>
      <c r="G196" s="849"/>
      <c r="H196" s="849"/>
      <c r="I196" s="849"/>
      <c r="J196" s="849"/>
      <c r="K196" s="849"/>
      <c r="L196" s="849"/>
      <c r="M196" s="849"/>
      <c r="N196" s="849"/>
      <c r="O196" s="849"/>
      <c r="P196" s="849"/>
      <c r="Q196" s="849"/>
      <c r="R196" s="849"/>
      <c r="S196" s="849"/>
      <c r="T196" s="849"/>
      <c r="U196" s="849"/>
      <c r="V196" s="849"/>
      <c r="W196" s="849"/>
      <c r="X196" s="849"/>
      <c r="Y196" s="849"/>
      <c r="Z196" s="849"/>
      <c r="AA196" s="849"/>
      <c r="AB196" s="849"/>
      <c r="AC196" s="849"/>
      <c r="AD196" s="849"/>
      <c r="AE196" s="849"/>
      <c r="AF196" s="849"/>
      <c r="AG196" s="849"/>
      <c r="AH196" s="849"/>
      <c r="AI196" s="849"/>
      <c r="AJ196" s="849"/>
      <c r="AK196" s="849"/>
      <c r="AL196" s="849"/>
      <c r="AM196" s="849"/>
      <c r="AN196" s="849"/>
      <c r="AO196" s="849"/>
      <c r="AP196" s="849"/>
      <c r="AQ196" s="849"/>
      <c r="AR196" s="849"/>
      <c r="AS196" s="849"/>
      <c r="AT196" s="849"/>
      <c r="AU196" s="849"/>
      <c r="AV196" s="849"/>
      <c r="AW196" s="849"/>
      <c r="AX196" s="849"/>
      <c r="AY196" s="849"/>
      <c r="AZ196" s="849"/>
      <c r="BA196" s="849"/>
      <c r="BB196" s="849"/>
      <c r="BC196" s="849"/>
      <c r="BD196" s="849"/>
      <c r="BE196" s="849"/>
      <c r="BF196" s="849"/>
      <c r="BG196" s="849"/>
      <c r="BH196" s="849"/>
      <c r="BI196" s="849"/>
      <c r="BJ196" s="849"/>
      <c r="BK196" s="849"/>
      <c r="BL196" s="991"/>
    </row>
    <row r="197" spans="1:64" ht="16.2" thickBot="1" x14ac:dyDescent="0.35">
      <c r="A197" s="851" t="s">
        <v>833</v>
      </c>
      <c r="C197" s="717">
        <v>8091000000</v>
      </c>
      <c r="D197" s="993">
        <f>+'Loans '!DG57</f>
        <v>7830000000</v>
      </c>
      <c r="E197" s="993">
        <f>+'Loans '!DH57</f>
        <v>7830000000</v>
      </c>
      <c r="F197" s="993">
        <f>+'Loans '!DI57</f>
        <v>7830000000</v>
      </c>
      <c r="G197" s="993">
        <f>+'Loans '!DJ57</f>
        <v>7830000000</v>
      </c>
      <c r="H197" s="993">
        <f>+'Loans '!DK57</f>
        <v>7830000000</v>
      </c>
      <c r="I197" s="993">
        <f>+'Loans '!DL57</f>
        <v>7830000000</v>
      </c>
      <c r="J197" s="993">
        <f>+'Loans '!DM57</f>
        <v>7569000000</v>
      </c>
      <c r="K197" s="993">
        <f>+'Loans '!DN57</f>
        <v>7569000000</v>
      </c>
      <c r="L197" s="993">
        <f>+'Loans '!DO57</f>
        <v>7569000000</v>
      </c>
      <c r="M197" s="993">
        <f>+'Loans '!DP57</f>
        <v>7569000000</v>
      </c>
      <c r="N197" s="993">
        <f>+'Loans '!DQ57</f>
        <v>7569000000</v>
      </c>
      <c r="O197" s="993">
        <f>+'Loans '!DR57</f>
        <v>7569000000</v>
      </c>
      <c r="P197" s="993">
        <f>+'Loans '!DS57</f>
        <v>7308000000</v>
      </c>
      <c r="Q197" s="993">
        <f>+'Loans '!DT57</f>
        <v>7308000000</v>
      </c>
      <c r="R197" s="993">
        <f>+'Loans '!DU57</f>
        <v>7308000000</v>
      </c>
      <c r="S197" s="993">
        <f>+'Loans '!DV57</f>
        <v>7308000000</v>
      </c>
      <c r="T197" s="993">
        <f>+'Loans '!DW57</f>
        <v>7308000000</v>
      </c>
      <c r="U197" s="993">
        <f>+'Loans '!DX57</f>
        <v>7308000000</v>
      </c>
      <c r="V197" s="993">
        <f>+'Loans '!DY57</f>
        <v>7047000000</v>
      </c>
      <c r="W197" s="993">
        <f>+'Loans '!DZ57</f>
        <v>7047000000</v>
      </c>
      <c r="X197" s="993">
        <f>+'Loans '!EA57</f>
        <v>7047000000</v>
      </c>
      <c r="Y197" s="993">
        <f>+'Loans '!EB57</f>
        <v>7047000000</v>
      </c>
      <c r="Z197" s="993">
        <f>+'Loans '!EC57</f>
        <v>7047000000</v>
      </c>
      <c r="AA197" s="993">
        <f>+'Loans '!ED57</f>
        <v>7047000000</v>
      </c>
      <c r="AB197" s="993">
        <f>+'Loans '!EE57</f>
        <v>6786000000</v>
      </c>
      <c r="AC197" s="993">
        <f>+'Loans '!EF57</f>
        <v>6786000000</v>
      </c>
      <c r="AD197" s="993">
        <f>+'Loans '!EG57</f>
        <v>6786000000</v>
      </c>
      <c r="AE197" s="993">
        <f>+'Loans '!EH57</f>
        <v>6786000000</v>
      </c>
      <c r="AF197" s="993">
        <f>+'Loans '!EI57</f>
        <v>6786000000</v>
      </c>
      <c r="AG197" s="993">
        <f>+'Loans '!EJ57</f>
        <v>6786000000</v>
      </c>
      <c r="AH197" s="993">
        <f>+'Loans '!EK57</f>
        <v>6525000000</v>
      </c>
      <c r="AI197" s="993">
        <f>+'Loans '!EL57</f>
        <v>6525000000</v>
      </c>
      <c r="AJ197" s="993">
        <f>+'Loans '!EM57</f>
        <v>6525000000</v>
      </c>
      <c r="AK197" s="993">
        <f>+'Loans '!EN57</f>
        <v>6525000000</v>
      </c>
      <c r="AL197" s="993">
        <f>+'Loans '!EO57</f>
        <v>6525000000</v>
      </c>
      <c r="AM197" s="993">
        <f>+'Loans '!EP57</f>
        <v>6525000000</v>
      </c>
      <c r="AN197" s="993">
        <f>+'Loans '!EQ57</f>
        <v>6264000000</v>
      </c>
      <c r="AO197" s="993">
        <f>+'Loans '!ER57</f>
        <v>6264000000</v>
      </c>
      <c r="AP197" s="993">
        <f>+'Loans '!ES57</f>
        <v>6264000000</v>
      </c>
      <c r="AQ197" s="993">
        <f>+'Loans '!ET57</f>
        <v>6264000000</v>
      </c>
      <c r="AR197" s="993">
        <f>+'Loans '!EU57</f>
        <v>6264000000</v>
      </c>
      <c r="AS197" s="993">
        <f>+'Loans '!EV57</f>
        <v>6264000000</v>
      </c>
      <c r="AT197" s="993">
        <f>+'Loans '!EW57</f>
        <v>6003000000</v>
      </c>
      <c r="AU197" s="993">
        <f>+'Loans '!EX57</f>
        <v>6003000000</v>
      </c>
      <c r="AV197" s="993">
        <f>+'Loans '!EY57</f>
        <v>6003000000</v>
      </c>
      <c r="AW197" s="993">
        <f>+'Loans '!EZ57</f>
        <v>6003000000</v>
      </c>
      <c r="AX197" s="993">
        <f>+'Loans '!FA57</f>
        <v>6003000000</v>
      </c>
      <c r="AY197" s="993">
        <f>+'Loans '!FB57</f>
        <v>6003000000</v>
      </c>
      <c r="AZ197" s="993">
        <f>+'Loans '!FC57</f>
        <v>5742000000</v>
      </c>
      <c r="BA197" s="993">
        <f>+'Loans '!FD57</f>
        <v>5742000000</v>
      </c>
      <c r="BB197" s="993">
        <f>+'Loans '!FE57</f>
        <v>5742000000</v>
      </c>
      <c r="BC197" s="993">
        <f>+'Loans '!FF57</f>
        <v>5742000000</v>
      </c>
      <c r="BD197" s="993">
        <f>+'Loans '!FG57</f>
        <v>5742000000</v>
      </c>
      <c r="BE197" s="993">
        <f>+'Loans '!FH57</f>
        <v>5742000000</v>
      </c>
      <c r="BF197" s="993">
        <f>+'Loans '!FI57</f>
        <v>5481000000</v>
      </c>
      <c r="BG197" s="993">
        <f>+'Loans '!FJ57</f>
        <v>5481000000</v>
      </c>
      <c r="BH197" s="993">
        <f>+'Loans '!FK57</f>
        <v>5481000000</v>
      </c>
      <c r="BI197" s="993">
        <f>+'Loans '!FL57</f>
        <v>5481000000</v>
      </c>
      <c r="BJ197" s="993">
        <f>+'Loans '!FM57</f>
        <v>5481000000</v>
      </c>
      <c r="BK197" s="993">
        <f>+'Loans '!FN57</f>
        <v>5481000000</v>
      </c>
      <c r="BL197" s="1005">
        <f t="shared" si="87"/>
        <v>407421000000</v>
      </c>
    </row>
    <row r="198" spans="1:64" ht="16.2" thickBot="1" x14ac:dyDescent="0.35">
      <c r="A198" s="164"/>
      <c r="B198" s="775"/>
      <c r="C198" s="1249"/>
      <c r="D198" s="849"/>
      <c r="E198" s="849"/>
      <c r="F198" s="849"/>
      <c r="G198" s="849"/>
      <c r="H198" s="849"/>
      <c r="I198" s="849"/>
      <c r="J198" s="849"/>
      <c r="K198" s="849"/>
      <c r="L198" s="849"/>
      <c r="M198" s="849"/>
      <c r="N198" s="849"/>
      <c r="O198" s="849"/>
      <c r="P198" s="849"/>
      <c r="Q198" s="849"/>
      <c r="R198" s="849"/>
      <c r="S198" s="849"/>
      <c r="T198" s="849"/>
      <c r="U198" s="849"/>
      <c r="V198" s="849"/>
      <c r="W198" s="849"/>
      <c r="X198" s="849"/>
      <c r="Y198" s="849"/>
      <c r="Z198" s="849"/>
      <c r="AA198" s="849"/>
      <c r="AB198" s="849"/>
      <c r="AC198" s="849"/>
      <c r="AD198" s="849"/>
      <c r="AE198" s="849"/>
      <c r="AF198" s="849"/>
      <c r="AG198" s="849"/>
      <c r="AH198" s="849"/>
      <c r="AI198" s="849"/>
      <c r="AJ198" s="849"/>
      <c r="AK198" s="849"/>
      <c r="AL198" s="849"/>
      <c r="AM198" s="849"/>
      <c r="AN198" s="849"/>
      <c r="AO198" s="849"/>
      <c r="AP198" s="849"/>
      <c r="AQ198" s="849"/>
      <c r="AR198" s="849"/>
      <c r="AS198" s="849"/>
      <c r="AT198" s="849"/>
      <c r="AU198" s="849"/>
      <c r="AV198" s="849"/>
      <c r="AW198" s="849"/>
      <c r="AX198" s="849"/>
      <c r="AY198" s="849"/>
      <c r="AZ198" s="849"/>
      <c r="BA198" s="849"/>
      <c r="BB198" s="849"/>
      <c r="BC198" s="849"/>
      <c r="BD198" s="849"/>
      <c r="BE198" s="849"/>
      <c r="BF198" s="849"/>
      <c r="BG198" s="849"/>
      <c r="BH198" s="849"/>
      <c r="BI198" s="849"/>
      <c r="BJ198" s="849"/>
      <c r="BK198" s="849"/>
      <c r="BL198" s="991"/>
    </row>
    <row r="199" spans="1:64" ht="16.2" thickBot="1" x14ac:dyDescent="0.35">
      <c r="A199" s="852" t="s">
        <v>834</v>
      </c>
      <c r="C199" s="717">
        <v>264800248.75120318</v>
      </c>
      <c r="D199" s="993">
        <f>+'Loans '!DG90</f>
        <v>264800248.75120318</v>
      </c>
      <c r="E199" s="993">
        <f>+'Loans '!DH90</f>
        <v>264800248.75120318</v>
      </c>
      <c r="F199" s="993">
        <f>+'Loans '!DI90</f>
        <v>264800248.75120318</v>
      </c>
      <c r="G199" s="993">
        <f>+'Loans '!DJ90</f>
        <v>264800248.75120318</v>
      </c>
      <c r="H199" s="993">
        <f>+'Loans '!DK90</f>
        <v>233844979.30488235</v>
      </c>
      <c r="I199" s="993">
        <f>+'Loans '!DL90</f>
        <v>233844979.30488235</v>
      </c>
      <c r="J199" s="993">
        <f>+'Loans '!DM90</f>
        <v>233844979.30488235</v>
      </c>
      <c r="K199" s="993">
        <f>+'Loans '!DN90</f>
        <v>233844979.30488235</v>
      </c>
      <c r="L199" s="993">
        <f>+'Loans '!DO90</f>
        <v>233844979.30488235</v>
      </c>
      <c r="M199" s="993">
        <f>+'Loans '!DP90</f>
        <v>233844979.30488235</v>
      </c>
      <c r="N199" s="993">
        <f>+'Loans '!DQ90</f>
        <v>196953423.29313511</v>
      </c>
      <c r="O199" s="993">
        <f>+'Loans '!DR90</f>
        <v>196953423.29313511</v>
      </c>
      <c r="P199" s="993">
        <f>+'Loans '!DS90</f>
        <v>196953423.29313511</v>
      </c>
      <c r="Q199" s="993">
        <f>+'Loans '!DT90</f>
        <v>196953423.29313511</v>
      </c>
      <c r="R199" s="993">
        <f>+'Loans '!DU90</f>
        <v>196953423.29313511</v>
      </c>
      <c r="S199" s="993">
        <f>+'Loans '!DV90</f>
        <v>196953423.29313511</v>
      </c>
      <c r="T199" s="993">
        <f>+'Loans '!DW90</f>
        <v>157088044.77658722</v>
      </c>
      <c r="U199" s="993">
        <f>+'Loans '!DX90</f>
        <v>157088044.77658722</v>
      </c>
      <c r="V199" s="993">
        <f>+'Loans '!DY90</f>
        <v>157088044.77658722</v>
      </c>
      <c r="W199" s="993">
        <f>+'Loans '!DZ90</f>
        <v>157088044.77658722</v>
      </c>
      <c r="X199" s="993">
        <f>+'Loans '!EA90</f>
        <v>157088044.77658722</v>
      </c>
      <c r="Y199" s="993">
        <f>+'Loans '!EB90</f>
        <v>157088044.77658722</v>
      </c>
      <c r="Z199" s="993">
        <f>+'Loans '!EC90</f>
        <v>112992931.42261089</v>
      </c>
      <c r="AA199" s="993">
        <f>+'Loans '!ED90</f>
        <v>112992931.42261089</v>
      </c>
      <c r="AB199" s="993">
        <f>+'Loans '!EE90</f>
        <v>112992931.42261089</v>
      </c>
      <c r="AC199" s="993">
        <f>+'Loans '!EF90</f>
        <v>112992931.42261089</v>
      </c>
      <c r="AD199" s="993">
        <f>+'Loans '!EG90</f>
        <v>112992931.42261089</v>
      </c>
      <c r="AE199" s="993">
        <f>+'Loans '!EH90</f>
        <v>112992931.42261089</v>
      </c>
      <c r="AF199" s="993">
        <f>+'Loans '!EI90</f>
        <v>62532800.986961082</v>
      </c>
      <c r="AG199" s="993">
        <f>+'Loans '!EJ90</f>
        <v>62532800.986961082</v>
      </c>
      <c r="AH199" s="993">
        <f>+'Loans '!EK90</f>
        <v>62532800.986961082</v>
      </c>
      <c r="AI199" s="993">
        <f>+'Loans '!EL90</f>
        <v>62532800.986961082</v>
      </c>
      <c r="AJ199" s="993">
        <f>+'Loans '!EM90</f>
        <v>62532800.986961082</v>
      </c>
      <c r="AK199" s="993">
        <f>+'Loans '!EN90</f>
        <v>62532800.986961082</v>
      </c>
      <c r="AL199" s="993">
        <f>+'Loans '!EO90</f>
        <v>0</v>
      </c>
      <c r="AM199" s="993">
        <f>+'Loans '!EP90</f>
        <v>0</v>
      </c>
      <c r="AN199" s="993">
        <f>+'Loans '!EQ90</f>
        <v>0</v>
      </c>
      <c r="AO199" s="993">
        <f>+'Loans '!ER90</f>
        <v>0</v>
      </c>
      <c r="AP199" s="993">
        <f>+'Loans '!ES90</f>
        <v>0</v>
      </c>
      <c r="AQ199" s="993">
        <f>+'Loans '!ET90</f>
        <v>0</v>
      </c>
      <c r="AR199" s="993">
        <f>+'Loans '!EU90</f>
        <v>0</v>
      </c>
      <c r="AS199" s="993">
        <f>+'Loans '!EV90</f>
        <v>0</v>
      </c>
      <c r="AT199" s="993">
        <f>+'Loans '!EW90</f>
        <v>0</v>
      </c>
      <c r="AU199" s="993">
        <f>+'Loans '!EX90</f>
        <v>0</v>
      </c>
      <c r="AV199" s="993">
        <f>+'Loans '!EY90</f>
        <v>0</v>
      </c>
      <c r="AW199" s="993">
        <f>+'Loans '!EZ90</f>
        <v>0</v>
      </c>
      <c r="AX199" s="993">
        <f>+'Loans '!FA90</f>
        <v>0</v>
      </c>
      <c r="AY199" s="993">
        <f>+'Loans '!FB90</f>
        <v>0</v>
      </c>
      <c r="AZ199" s="993">
        <f>+'Loans '!FC90</f>
        <v>0</v>
      </c>
      <c r="BA199" s="993">
        <f>+'Loans '!FD90</f>
        <v>0</v>
      </c>
      <c r="BB199" s="993">
        <f>+'Loans '!FE90</f>
        <v>0</v>
      </c>
      <c r="BC199" s="993">
        <f>+'Loans '!FF90</f>
        <v>0</v>
      </c>
      <c r="BD199" s="993">
        <f>+'Loans '!FG90</f>
        <v>0</v>
      </c>
      <c r="BE199" s="993">
        <f>+'Loans '!FH90</f>
        <v>0</v>
      </c>
      <c r="BF199" s="993">
        <f>+'Loans '!FI90</f>
        <v>0</v>
      </c>
      <c r="BG199" s="993">
        <f>+'Loans '!FJ90</f>
        <v>0</v>
      </c>
      <c r="BH199" s="993">
        <f>+'Loans '!FK90</f>
        <v>0</v>
      </c>
      <c r="BI199" s="993">
        <f>+'Loans '!FL90</f>
        <v>0</v>
      </c>
      <c r="BJ199" s="993">
        <f>+'Loans '!FM90</f>
        <v>0</v>
      </c>
      <c r="BK199" s="993">
        <f>+'Loans '!FN90</f>
        <v>0</v>
      </c>
      <c r="BL199" s="1005">
        <f t="shared" si="87"/>
        <v>5904474322.4610806</v>
      </c>
    </row>
    <row r="200" spans="1:64" ht="16.2" thickBot="1" x14ac:dyDescent="0.35">
      <c r="A200" s="164"/>
      <c r="B200" s="775"/>
      <c r="C200" s="1249"/>
      <c r="D200" s="849"/>
      <c r="E200" s="849"/>
      <c r="F200" s="849"/>
      <c r="G200" s="849"/>
      <c r="H200" s="849"/>
      <c r="I200" s="849"/>
      <c r="J200" s="849"/>
      <c r="K200" s="849"/>
      <c r="L200" s="849"/>
      <c r="M200" s="849"/>
      <c r="N200" s="849"/>
      <c r="O200" s="849"/>
      <c r="P200" s="849"/>
      <c r="Q200" s="849"/>
      <c r="R200" s="849"/>
      <c r="S200" s="849"/>
      <c r="T200" s="849"/>
      <c r="U200" s="849"/>
      <c r="V200" s="849"/>
      <c r="W200" s="849"/>
      <c r="X200" s="849"/>
      <c r="Y200" s="849"/>
      <c r="Z200" s="849"/>
      <c r="AA200" s="849"/>
      <c r="AB200" s="849"/>
      <c r="AC200" s="849"/>
      <c r="AD200" s="849"/>
      <c r="AE200" s="849"/>
      <c r="AF200" s="849"/>
      <c r="AG200" s="849"/>
      <c r="AH200" s="849"/>
      <c r="AI200" s="849"/>
      <c r="AJ200" s="849"/>
      <c r="AK200" s="849"/>
      <c r="AL200" s="849"/>
      <c r="AM200" s="849"/>
      <c r="AN200" s="849"/>
      <c r="AO200" s="849"/>
      <c r="AP200" s="849"/>
      <c r="AQ200" s="849"/>
      <c r="AR200" s="849"/>
      <c r="AS200" s="849"/>
      <c r="AT200" s="849"/>
      <c r="AU200" s="849"/>
      <c r="AV200" s="849"/>
      <c r="AW200" s="849"/>
      <c r="AX200" s="849"/>
      <c r="AY200" s="849"/>
      <c r="AZ200" s="849"/>
      <c r="BA200" s="849"/>
      <c r="BB200" s="849"/>
      <c r="BC200" s="849"/>
      <c r="BD200" s="849"/>
      <c r="BE200" s="849"/>
      <c r="BF200" s="849"/>
      <c r="BG200" s="849"/>
      <c r="BH200" s="849"/>
      <c r="BI200" s="849"/>
      <c r="BJ200" s="849"/>
      <c r="BK200" s="849"/>
      <c r="BL200" s="991"/>
    </row>
    <row r="201" spans="1:64" ht="16.2" thickBot="1" x14ac:dyDescent="0.35">
      <c r="A201" s="853" t="s">
        <v>836</v>
      </c>
      <c r="C201" s="717">
        <v>1367473500.0439262</v>
      </c>
      <c r="D201" s="993">
        <f>+'Loans '!DG150</f>
        <v>1346323646.1504948</v>
      </c>
      <c r="E201" s="993">
        <f>+'Loans '!DH150</f>
        <v>1324733170.3009503</v>
      </c>
      <c r="F201" s="993">
        <f>+'Loans '!DI150</f>
        <v>1302692892.871207</v>
      </c>
      <c r="G201" s="993">
        <f>+'Loans '!DJ150</f>
        <v>1280193442.9950106</v>
      </c>
      <c r="H201" s="993">
        <f>+'Loans '!DK150</f>
        <v>1257225254.5797269</v>
      </c>
      <c r="I201" s="993">
        <f>+'Loans '!DL150</f>
        <v>1233778562.2391248</v>
      </c>
      <c r="J201" s="993">
        <f>+'Loans '!DM150</f>
        <v>1209843397.1414266</v>
      </c>
      <c r="K201" s="993">
        <f>+'Loans '!DN150</f>
        <v>1185409582.77086</v>
      </c>
      <c r="L201" s="993">
        <f>+'Loans '!DO150</f>
        <v>1160466730.6009064</v>
      </c>
      <c r="M201" s="993">
        <f>+'Loans '!DP150</f>
        <v>1135004235.6774123</v>
      </c>
      <c r="N201" s="993">
        <f>+'Loans '!DQ150</f>
        <v>1109011272.1096785</v>
      </c>
      <c r="O201" s="993">
        <f>+'Loans '!DR150</f>
        <v>1082476788.467617</v>
      </c>
      <c r="P201" s="993">
        <f>+'Loans '!DS150</f>
        <v>1055389503.0830126</v>
      </c>
      <c r="Q201" s="993">
        <f>+'Loans '!DT150</f>
        <v>1027737899.2528955</v>
      </c>
      <c r="R201" s="993">
        <f>+'Loans '!DU150</f>
        <v>999510220.34298444</v>
      </c>
      <c r="S201" s="993">
        <f>+'Loans '!DV150</f>
        <v>970694464.78911674</v>
      </c>
      <c r="T201" s="993">
        <f>+'Loans '!DW150</f>
        <v>941278380.99454355</v>
      </c>
      <c r="U201" s="993">
        <f>+'Loans '!DX150</f>
        <v>911249462.12091684</v>
      </c>
      <c r="V201" s="993">
        <f>+'Loans '!DY150</f>
        <v>880594940.77075624</v>
      </c>
      <c r="W201" s="993">
        <f>+'Loans '!DZ150</f>
        <v>849301783.55913365</v>
      </c>
      <c r="X201" s="993">
        <f>+'Loans '!EA150</f>
        <v>817356685.57226908</v>
      </c>
      <c r="Y201" s="993">
        <f>+'Loans '!EB150</f>
        <v>784746064.7106781</v>
      </c>
      <c r="Z201" s="993">
        <f>+'Loans '!EC150</f>
        <v>751456055.91447067</v>
      </c>
      <c r="AA201" s="993">
        <f>+'Loans '!ED150</f>
        <v>717472505.26834238</v>
      </c>
      <c r="AB201" s="993">
        <f>+'Loans '!EE150</f>
        <v>682780963.98375309</v>
      </c>
      <c r="AC201" s="993">
        <f>+'Loans '!EF150</f>
        <v>647366682.25573468</v>
      </c>
      <c r="AD201" s="993">
        <f>+'Loans '!EG150</f>
        <v>611214602.99171603</v>
      </c>
      <c r="AE201" s="993">
        <f>+'Loans '!EH150</f>
        <v>574309355.40969694</v>
      </c>
      <c r="AF201" s="993">
        <f>+'Loans '!EI150</f>
        <v>536635248.50305253</v>
      </c>
      <c r="AG201" s="993">
        <f>+'Loans '!EJ150</f>
        <v>498176264.36918628</v>
      </c>
      <c r="AH201" s="993">
        <f>+'Loans '!EK150</f>
        <v>458916051.39919782</v>
      </c>
      <c r="AI201" s="993">
        <f>+'Loans '!EL150</f>
        <v>418837917.32566792</v>
      </c>
      <c r="AJ201" s="993">
        <f>+'Loans '!EM150</f>
        <v>377924822.12560612</v>
      </c>
      <c r="AK201" s="993">
        <f>+'Loans '!EN150</f>
        <v>336159370.77554315</v>
      </c>
      <c r="AL201" s="993">
        <f>+'Loans '!EO150</f>
        <v>293523805.85568702</v>
      </c>
      <c r="AM201" s="993">
        <f>+'Loans '!EP150</f>
        <v>0</v>
      </c>
      <c r="AN201" s="993">
        <f>+'Loans '!EQ150</f>
        <v>0</v>
      </c>
      <c r="AO201" s="993">
        <f>+'Loans '!ER150</f>
        <v>0</v>
      </c>
      <c r="AP201" s="993">
        <f>+'Loans '!ES150</f>
        <v>0</v>
      </c>
      <c r="AQ201" s="993">
        <f>+'Loans '!ET150</f>
        <v>0</v>
      </c>
      <c r="AR201" s="993">
        <f>+'Loans '!EU150</f>
        <v>6.5565109252929688E-7</v>
      </c>
      <c r="AS201" s="993">
        <f>+'Loans '!EV150</f>
        <v>6.5565109252929688E-7</v>
      </c>
      <c r="AT201" s="993">
        <f>+'Loans '!EW150</f>
        <v>6.5565109252929688E-7</v>
      </c>
      <c r="AU201" s="993">
        <f>+'Loans '!EX150</f>
        <v>6.5565109252929688E-7</v>
      </c>
      <c r="AV201" s="993">
        <f>+'Loans '!EY150</f>
        <v>6.5565109252929688E-7</v>
      </c>
      <c r="AW201" s="993">
        <f>+'Loans '!EZ150</f>
        <v>7.152557373046875E-7</v>
      </c>
      <c r="AX201" s="993">
        <f>+'Loans '!FA150</f>
        <v>7.152557373046875E-7</v>
      </c>
      <c r="AY201" s="993">
        <f>+'Loans '!FB150</f>
        <v>7.152557373046875E-7</v>
      </c>
      <c r="AZ201" s="993">
        <f>+'Loans '!FC150</f>
        <v>0</v>
      </c>
      <c r="BA201" s="993">
        <f>+'Loans '!FD150</f>
        <v>0</v>
      </c>
      <c r="BB201" s="993">
        <f>+'Loans '!FE150</f>
        <v>0</v>
      </c>
      <c r="BC201" s="993">
        <f>+'Loans '!FF150</f>
        <v>0</v>
      </c>
      <c r="BD201" s="993">
        <f>+'Loans '!FG150</f>
        <v>0</v>
      </c>
      <c r="BE201" s="993">
        <f>+'Loans '!FH150</f>
        <v>0</v>
      </c>
      <c r="BF201" s="993">
        <f>+'Loans '!FI150</f>
        <v>0</v>
      </c>
      <c r="BG201" s="993">
        <f>+'Loans '!FJ150</f>
        <v>0</v>
      </c>
      <c r="BH201" s="993">
        <f>+'Loans '!FK150</f>
        <v>0</v>
      </c>
      <c r="BI201" s="993">
        <f>+'Loans '!FL150</f>
        <v>0</v>
      </c>
      <c r="BJ201" s="993">
        <f>+'Loans '!FM150</f>
        <v>0</v>
      </c>
      <c r="BK201" s="993">
        <f>+'Loans '!FN150</f>
        <v>0</v>
      </c>
      <c r="BL201" s="1005">
        <f t="shared" si="87"/>
        <v>32137265527.3223</v>
      </c>
    </row>
    <row r="202" spans="1:64" ht="16.2" thickBot="1" x14ac:dyDescent="0.35">
      <c r="A202" s="164"/>
      <c r="B202" s="775"/>
      <c r="C202" s="1249"/>
      <c r="D202" s="849"/>
      <c r="E202" s="849"/>
      <c r="F202" s="849"/>
      <c r="G202" s="849"/>
      <c r="H202" s="849"/>
      <c r="I202" s="849"/>
      <c r="J202" s="849"/>
      <c r="K202" s="849"/>
      <c r="L202" s="849"/>
      <c r="M202" s="849"/>
      <c r="N202" s="849"/>
      <c r="O202" s="849"/>
      <c r="P202" s="849"/>
      <c r="Q202" s="849"/>
      <c r="R202" s="849"/>
      <c r="S202" s="849"/>
      <c r="T202" s="849"/>
      <c r="U202" s="849"/>
      <c r="V202" s="849"/>
      <c r="W202" s="849"/>
      <c r="X202" s="849"/>
      <c r="Y202" s="849"/>
      <c r="Z202" s="849"/>
      <c r="AA202" s="849"/>
      <c r="AB202" s="849"/>
      <c r="AC202" s="849"/>
      <c r="AD202" s="849"/>
      <c r="AE202" s="849"/>
      <c r="AF202" s="849"/>
      <c r="AG202" s="849"/>
      <c r="AH202" s="849"/>
      <c r="AI202" s="849"/>
      <c r="AJ202" s="849"/>
      <c r="AK202" s="849"/>
      <c r="AL202" s="849"/>
      <c r="AM202" s="849"/>
      <c r="AN202" s="849"/>
      <c r="AO202" s="849"/>
      <c r="AP202" s="849"/>
      <c r="AQ202" s="849"/>
      <c r="AR202" s="849"/>
      <c r="AS202" s="849"/>
      <c r="AT202" s="849"/>
      <c r="AU202" s="849"/>
      <c r="AV202" s="849"/>
      <c r="AW202" s="849"/>
      <c r="AX202" s="849"/>
      <c r="AY202" s="849"/>
      <c r="AZ202" s="849"/>
      <c r="BA202" s="849"/>
      <c r="BB202" s="849"/>
      <c r="BC202" s="849"/>
      <c r="BD202" s="849"/>
      <c r="BE202" s="849"/>
      <c r="BF202" s="849"/>
      <c r="BG202" s="849"/>
      <c r="BH202" s="849"/>
      <c r="BI202" s="849"/>
      <c r="BJ202" s="849"/>
      <c r="BK202" s="849"/>
      <c r="BL202" s="991"/>
    </row>
    <row r="203" spans="1:64" ht="16.2" thickBot="1" x14ac:dyDescent="0.35">
      <c r="A203" s="854" t="s">
        <v>835</v>
      </c>
      <c r="C203" s="717"/>
      <c r="D203" s="993">
        <f>+'Loans '!DG119</f>
        <v>0</v>
      </c>
      <c r="E203" s="993">
        <f>+'Loans '!DH119</f>
        <v>1086666666.6666667</v>
      </c>
      <c r="F203" s="993">
        <f>+'Loans '!DI119</f>
        <v>1086666666.6666667</v>
      </c>
      <c r="G203" s="993">
        <f>+'Loans '!DJ119</f>
        <v>1086666666.6666667</v>
      </c>
      <c r="H203" s="993">
        <f>+'Loans '!DK119</f>
        <v>1033333333.3333334</v>
      </c>
      <c r="I203" s="993">
        <f>+'Loans '!DL119</f>
        <v>1033333333.3333334</v>
      </c>
      <c r="J203" s="993">
        <f>+'Loans '!DM119</f>
        <v>1033333333.3333334</v>
      </c>
      <c r="K203" s="993">
        <f>+'Loans '!DN119</f>
        <v>980000000.00000012</v>
      </c>
      <c r="L203" s="993">
        <f>+'Loans '!DO119</f>
        <v>980000000.00000012</v>
      </c>
      <c r="M203" s="993">
        <f>+'Loans '!DP119</f>
        <v>980000000.00000012</v>
      </c>
      <c r="N203" s="993">
        <f>+'Loans '!DQ119</f>
        <v>926666666.66666687</v>
      </c>
      <c r="O203" s="993">
        <f>+'Loans '!DR119</f>
        <v>926666666.66666687</v>
      </c>
      <c r="P203" s="993">
        <f>+'Loans '!DS119</f>
        <v>926666666.66666687</v>
      </c>
      <c r="Q203" s="993">
        <f>+'Loans '!DT119</f>
        <v>873333333.33333361</v>
      </c>
      <c r="R203" s="993">
        <f>+'Loans '!DU119</f>
        <v>873333333.33333361</v>
      </c>
      <c r="S203" s="993">
        <f>+'Loans '!DV119</f>
        <v>873333333.33333361</v>
      </c>
      <c r="T203" s="993">
        <f>+'Loans '!DW119</f>
        <v>820000000.00000024</v>
      </c>
      <c r="U203" s="993">
        <f>+'Loans '!DX119</f>
        <v>820000000.00000024</v>
      </c>
      <c r="V203" s="993">
        <f>+'Loans '!DY119</f>
        <v>820000000.00000024</v>
      </c>
      <c r="W203" s="993">
        <f>+'Loans '!DZ119</f>
        <v>766666666.66666687</v>
      </c>
      <c r="X203" s="993">
        <f>+'Loans '!EA119</f>
        <v>766666666.66666687</v>
      </c>
      <c r="Y203" s="993">
        <f>+'Loans '!EB119</f>
        <v>766666666.66666687</v>
      </c>
      <c r="Z203" s="993">
        <f>+'Loans '!EC119</f>
        <v>713333333.33333349</v>
      </c>
      <c r="AA203" s="993">
        <f>+'Loans '!ED119</f>
        <v>713333333.33333349</v>
      </c>
      <c r="AB203" s="993">
        <f>+'Loans '!EE119</f>
        <v>713333333.33333349</v>
      </c>
      <c r="AC203" s="993">
        <f>+'Loans '!EF119</f>
        <v>660000000.00000012</v>
      </c>
      <c r="AD203" s="993">
        <f>+'Loans '!EG119</f>
        <v>660000000.00000012</v>
      </c>
      <c r="AE203" s="993">
        <f>+'Loans '!EH119</f>
        <v>660000000.00000012</v>
      </c>
      <c r="AF203" s="993">
        <f>+'Loans '!EI119</f>
        <v>606666666.66666675</v>
      </c>
      <c r="AG203" s="993">
        <f>+'Loans '!EJ119</f>
        <v>606666666.66666675</v>
      </c>
      <c r="AH203" s="993">
        <f>+'Loans '!EK119</f>
        <v>606666666.66666675</v>
      </c>
      <c r="AI203" s="993">
        <f>+'Loans '!EL119</f>
        <v>553333333.33333337</v>
      </c>
      <c r="AJ203" s="993">
        <f>+'Loans '!EM119</f>
        <v>553333333.33333337</v>
      </c>
      <c r="AK203" s="993">
        <f>+'Loans '!EN119</f>
        <v>553333333.33333337</v>
      </c>
      <c r="AL203" s="993">
        <f>+'Loans '!EO119</f>
        <v>500000000</v>
      </c>
      <c r="AM203" s="993">
        <f>+'Loans '!EP119</f>
        <v>500000000</v>
      </c>
      <c r="AN203" s="993">
        <f>+'Loans '!EQ119</f>
        <v>500000000</v>
      </c>
      <c r="AO203" s="993">
        <f>+'Loans '!ER119</f>
        <v>446666666.66666663</v>
      </c>
      <c r="AP203" s="993">
        <f>+'Loans '!ES119</f>
        <v>446666666.66666663</v>
      </c>
      <c r="AQ203" s="993">
        <f>+'Loans '!ET119</f>
        <v>446666666.66666663</v>
      </c>
      <c r="AR203" s="993">
        <f>+'Loans '!EU119</f>
        <v>393333333.33333325</v>
      </c>
      <c r="AS203" s="993">
        <f>+'Loans '!EV119</f>
        <v>393333333.33333325</v>
      </c>
      <c r="AT203" s="993">
        <f>+'Loans '!EW119</f>
        <v>393333333.33333325</v>
      </c>
      <c r="AU203" s="993">
        <f>+'Loans '!EX119</f>
        <v>339999999.99999988</v>
      </c>
      <c r="AV203" s="993">
        <f>+'Loans '!EY119</f>
        <v>339999999.99999988</v>
      </c>
      <c r="AW203" s="993">
        <f>+'Loans '!EZ119</f>
        <v>339999999.99999988</v>
      </c>
      <c r="AX203" s="993">
        <f>+'Loans '!FA119</f>
        <v>286666666.66666663</v>
      </c>
      <c r="AY203" s="993">
        <f>+'Loans '!FB119</f>
        <v>286666666.66666663</v>
      </c>
      <c r="AZ203" s="993">
        <f>+'Loans '!FC119</f>
        <v>286666666.66666663</v>
      </c>
      <c r="BA203" s="993">
        <f>+'Loans '!FD119</f>
        <v>233333333.33333328</v>
      </c>
      <c r="BB203" s="993">
        <f>+'Loans '!FE119</f>
        <v>233333333.33333328</v>
      </c>
      <c r="BC203" s="993">
        <f>+'Loans '!FF119</f>
        <v>233333333.33333328</v>
      </c>
      <c r="BD203" s="993">
        <f>+'Loans '!FG119</f>
        <v>179999999.99999997</v>
      </c>
      <c r="BE203" s="993">
        <f>+'Loans '!FH119</f>
        <v>179999999.99999997</v>
      </c>
      <c r="BF203" s="993">
        <f>+'Loans '!FI119</f>
        <v>179999999.99999997</v>
      </c>
      <c r="BG203" s="993">
        <f>+'Loans '!FJ119</f>
        <v>126666666.66666666</v>
      </c>
      <c r="BH203" s="993">
        <f>+'Loans '!FK119</f>
        <v>126666666.66666666</v>
      </c>
      <c r="BI203" s="993">
        <f>+'Loans '!FL119</f>
        <v>126666666.66666666</v>
      </c>
      <c r="BJ203" s="993">
        <f>+'Loans '!FM119</f>
        <v>73333333.333333343</v>
      </c>
      <c r="BK203" s="993">
        <f>+'Loans '!FN119</f>
        <v>73333333.333333343</v>
      </c>
      <c r="BL203" s="1005">
        <f>+SUM(A203:BK203)</f>
        <v>34726666666.666672</v>
      </c>
    </row>
    <row r="204" spans="1:64" ht="16.2" thickBot="1" x14ac:dyDescent="0.35">
      <c r="A204" s="164"/>
      <c r="B204" s="775"/>
      <c r="C204" s="1249"/>
      <c r="D204" s="849"/>
      <c r="E204" s="849"/>
      <c r="F204" s="849"/>
      <c r="G204" s="849"/>
      <c r="H204" s="849"/>
      <c r="I204" s="849"/>
      <c r="J204" s="849"/>
      <c r="K204" s="849"/>
      <c r="L204" s="849"/>
      <c r="M204" s="849"/>
      <c r="N204" s="849"/>
      <c r="O204" s="849"/>
      <c r="P204" s="849"/>
      <c r="Q204" s="849"/>
      <c r="R204" s="849"/>
      <c r="S204" s="849"/>
      <c r="T204" s="849"/>
      <c r="U204" s="849"/>
      <c r="V204" s="849"/>
      <c r="W204" s="849"/>
      <c r="X204" s="849"/>
      <c r="Y204" s="849"/>
      <c r="Z204" s="849"/>
      <c r="AA204" s="849"/>
      <c r="AB204" s="849"/>
      <c r="AC204" s="849"/>
      <c r="AD204" s="849"/>
      <c r="AE204" s="849"/>
      <c r="AF204" s="849"/>
      <c r="AG204" s="849"/>
      <c r="AH204" s="849"/>
      <c r="AI204" s="849"/>
      <c r="AJ204" s="849"/>
      <c r="AK204" s="849"/>
      <c r="AL204" s="849"/>
      <c r="AM204" s="849"/>
      <c r="AN204" s="849"/>
      <c r="AO204" s="849"/>
      <c r="AP204" s="849"/>
      <c r="AQ204" s="849"/>
      <c r="AR204" s="849"/>
      <c r="AS204" s="849"/>
      <c r="AT204" s="849"/>
      <c r="AU204" s="849"/>
      <c r="AV204" s="849"/>
      <c r="AW204" s="849"/>
      <c r="AX204" s="849"/>
      <c r="AY204" s="849"/>
      <c r="AZ204" s="849"/>
      <c r="BA204" s="849"/>
      <c r="BB204" s="849"/>
      <c r="BC204" s="849"/>
      <c r="BD204" s="849"/>
      <c r="BE204" s="849"/>
      <c r="BF204" s="849"/>
      <c r="BG204" s="849"/>
      <c r="BH204" s="849"/>
      <c r="BI204" s="849"/>
      <c r="BJ204" s="849"/>
      <c r="BK204" s="849"/>
      <c r="BL204" s="991"/>
    </row>
    <row r="205" spans="1:64" ht="16.2" thickBot="1" x14ac:dyDescent="0.35">
      <c r="A205" s="1093" t="s">
        <v>837</v>
      </c>
      <c r="C205" s="717"/>
      <c r="D205" s="993">
        <f>+'Loans '!DG183</f>
        <v>0</v>
      </c>
      <c r="E205" s="993">
        <f>+'Loans '!DH183</f>
        <v>0</v>
      </c>
      <c r="F205" s="993">
        <f>+'Loans '!DI183</f>
        <v>0</v>
      </c>
      <c r="G205" s="993">
        <f>+'Loans '!DJ183</f>
        <v>0</v>
      </c>
      <c r="H205" s="993">
        <f>+'Loans '!DK183</f>
        <v>0</v>
      </c>
      <c r="I205" s="993">
        <f>+'Loans '!DL183</f>
        <v>0</v>
      </c>
      <c r="J205" s="993">
        <f>+'Loans '!DM183</f>
        <v>0</v>
      </c>
      <c r="K205" s="993">
        <f>+'Loans '!DN183</f>
        <v>0</v>
      </c>
      <c r="L205" s="993">
        <f>+'Loans '!DO183</f>
        <v>2700000000</v>
      </c>
      <c r="M205" s="993">
        <f>+'Loans '!DP183</f>
        <v>2675000000</v>
      </c>
      <c r="N205" s="993">
        <f>+'Loans '!DQ183</f>
        <v>2650000000</v>
      </c>
      <c r="O205" s="993">
        <f>+'Loans '!DR183</f>
        <v>2625000000</v>
      </c>
      <c r="P205" s="993">
        <f>+'Loans '!DS183</f>
        <v>2600000000</v>
      </c>
      <c r="Q205" s="993">
        <f>+'Loans '!DT183</f>
        <v>2575000000</v>
      </c>
      <c r="R205" s="993">
        <f>+'Loans '!DU183</f>
        <v>2550000000</v>
      </c>
      <c r="S205" s="993">
        <f>+'Loans '!DV183</f>
        <v>2525000000</v>
      </c>
      <c r="T205" s="993">
        <f>+'Loans '!DW183</f>
        <v>2500000000</v>
      </c>
      <c r="U205" s="993">
        <f>+'Loans '!DX183</f>
        <v>2475000000</v>
      </c>
      <c r="V205" s="993">
        <f>+'Loans '!DY183</f>
        <v>2450000000</v>
      </c>
      <c r="W205" s="993">
        <f>+'Loans '!DZ183</f>
        <v>2425000000</v>
      </c>
      <c r="X205" s="993">
        <f>+'Loans '!EA183</f>
        <v>2400000000</v>
      </c>
      <c r="Y205" s="993">
        <f>+'Loans '!EB183</f>
        <v>2375000000</v>
      </c>
      <c r="Z205" s="993">
        <f>+'Loans '!EC183</f>
        <v>2350000000</v>
      </c>
      <c r="AA205" s="993">
        <f>+'Loans '!ED183</f>
        <v>2325000000</v>
      </c>
      <c r="AB205" s="993">
        <f>+'Loans '!EE183</f>
        <v>2300000000</v>
      </c>
      <c r="AC205" s="993">
        <f>+'Loans '!EF183</f>
        <v>2275000000</v>
      </c>
      <c r="AD205" s="993">
        <f>+'Loans '!EG183</f>
        <v>2250000000</v>
      </c>
      <c r="AE205" s="993">
        <f>+'Loans '!EH183</f>
        <v>2225000000</v>
      </c>
      <c r="AF205" s="993">
        <f>+'Loans '!EI183</f>
        <v>2200000000</v>
      </c>
      <c r="AG205" s="993">
        <f>+'Loans '!EJ183</f>
        <v>2175000000</v>
      </c>
      <c r="AH205" s="993">
        <f>+'Loans '!EK183</f>
        <v>2150000000</v>
      </c>
      <c r="AI205" s="993">
        <f>+'Loans '!EL183</f>
        <v>2125000000</v>
      </c>
      <c r="AJ205" s="993">
        <f>+'Loans '!EM183</f>
        <v>2100000000</v>
      </c>
      <c r="AK205" s="993">
        <f>+'Loans '!EN183</f>
        <v>2075000000</v>
      </c>
      <c r="AL205" s="993">
        <f>+'Loans '!EO183</f>
        <v>2050000000</v>
      </c>
      <c r="AM205" s="993">
        <f>+'Loans '!EP183</f>
        <v>2025000000</v>
      </c>
      <c r="AN205" s="993">
        <f>+'Loans '!EQ183</f>
        <v>2000000000</v>
      </c>
      <c r="AO205" s="993">
        <f>+'Loans '!ER183</f>
        <v>1975000000</v>
      </c>
      <c r="AP205" s="993">
        <f>+'Loans '!ES183</f>
        <v>1950000000</v>
      </c>
      <c r="AQ205" s="993">
        <f>+'Loans '!ET183</f>
        <v>1925000000</v>
      </c>
      <c r="AR205" s="993">
        <f>+'Loans '!EU183</f>
        <v>1900000000</v>
      </c>
      <c r="AS205" s="993">
        <f>+'Loans '!EV183</f>
        <v>1875000000</v>
      </c>
      <c r="AT205" s="993">
        <f>+'Loans '!EW183</f>
        <v>1850000000</v>
      </c>
      <c r="AU205" s="993">
        <f>+'Loans '!EX183</f>
        <v>1825000000</v>
      </c>
      <c r="AV205" s="993">
        <f>+'Loans '!EY183</f>
        <v>1800000000</v>
      </c>
      <c r="AW205" s="993">
        <f>+'Loans '!EZ183</f>
        <v>1775000000</v>
      </c>
      <c r="AX205" s="993">
        <f>+'Loans '!FA183</f>
        <v>1750000000</v>
      </c>
      <c r="AY205" s="993">
        <f>+'Loans '!FB183</f>
        <v>1725000000</v>
      </c>
      <c r="AZ205" s="993">
        <f>+'Loans '!FC183</f>
        <v>1700000000</v>
      </c>
      <c r="BA205" s="993">
        <f>+'Loans '!FD183</f>
        <v>1675000000</v>
      </c>
      <c r="BB205" s="993">
        <f>+'Loans '!FE183</f>
        <v>1650000000</v>
      </c>
      <c r="BC205" s="993">
        <f>+'Loans '!FF183</f>
        <v>1625000000</v>
      </c>
      <c r="BD205" s="993">
        <f>+'Loans '!FG183</f>
        <v>1600000000</v>
      </c>
      <c r="BE205" s="993">
        <f>+'Loans '!FH183</f>
        <v>1575000000</v>
      </c>
      <c r="BF205" s="993">
        <f>+'Loans '!FI183</f>
        <v>1550000000</v>
      </c>
      <c r="BG205" s="993">
        <f>+'Loans '!FJ183</f>
        <v>1525000000</v>
      </c>
      <c r="BH205" s="993">
        <f>+'Loans '!FK183</f>
        <v>1500000000</v>
      </c>
      <c r="BI205" s="993">
        <f>+'Loans '!FL183</f>
        <v>1475000000</v>
      </c>
      <c r="BJ205" s="993">
        <f>+'Loans '!FM183</f>
        <v>1450000000</v>
      </c>
      <c r="BK205" s="993">
        <f>+'Loans '!FN183</f>
        <v>1425000000</v>
      </c>
      <c r="BL205" s="1005">
        <f t="shared" si="87"/>
        <v>107250000000</v>
      </c>
    </row>
    <row r="206" spans="1:64" ht="16.2" thickBot="1" x14ac:dyDescent="0.35">
      <c r="A206" s="834"/>
      <c r="C206" s="72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990"/>
    </row>
    <row r="207" spans="1:64" ht="16.2" thickBot="1" x14ac:dyDescent="0.35">
      <c r="A207" s="1092" t="s">
        <v>838</v>
      </c>
      <c r="C207" s="717"/>
      <c r="D207" s="993">
        <f>+'Loans '!DG213</f>
        <v>0</v>
      </c>
      <c r="E207" s="993">
        <f>+'Loans '!DH213</f>
        <v>0</v>
      </c>
      <c r="F207" s="993">
        <f>+'Loans '!DI213</f>
        <v>0</v>
      </c>
      <c r="G207" s="993">
        <f>+'Loans '!DJ213</f>
        <v>0</v>
      </c>
      <c r="H207" s="993">
        <f>+'Loans '!DK213</f>
        <v>0</v>
      </c>
      <c r="I207" s="993">
        <f>+'Loans '!DL213</f>
        <v>0</v>
      </c>
      <c r="J207" s="993">
        <f>+'Loans '!DM213</f>
        <v>0</v>
      </c>
      <c r="K207" s="993">
        <f>+'Loans '!DN213</f>
        <v>0</v>
      </c>
      <c r="L207" s="993">
        <f>+'Loans '!DO213</f>
        <v>0</v>
      </c>
      <c r="M207" s="993">
        <f>+'Loans '!DP213</f>
        <v>0</v>
      </c>
      <c r="N207" s="993">
        <f>+'Loans '!DQ213</f>
        <v>2775000000</v>
      </c>
      <c r="O207" s="993">
        <f>+'Loans '!DR213</f>
        <v>2775000000</v>
      </c>
      <c r="P207" s="993">
        <f>+'Loans '!DS213</f>
        <v>2775000000</v>
      </c>
      <c r="Q207" s="993">
        <f>+'Loans '!DT213</f>
        <v>2775000000</v>
      </c>
      <c r="R207" s="993">
        <f>+'Loans '!DU213</f>
        <v>2775000000</v>
      </c>
      <c r="S207" s="993">
        <f>+'Loans '!DV213</f>
        <v>2775000000</v>
      </c>
      <c r="T207" s="993">
        <f>+'Loans '!DW213</f>
        <v>2312500000</v>
      </c>
      <c r="U207" s="993">
        <f>+'Loans '!DX213</f>
        <v>2312500000</v>
      </c>
      <c r="V207" s="993">
        <f>+'Loans '!DY213</f>
        <v>2312500000</v>
      </c>
      <c r="W207" s="993">
        <f>+'Loans '!DZ213</f>
        <v>2312500000</v>
      </c>
      <c r="X207" s="993">
        <f>+'Loans '!EA213</f>
        <v>2312500000</v>
      </c>
      <c r="Y207" s="993">
        <f>+'Loans '!EB213</f>
        <v>2312500000</v>
      </c>
      <c r="Z207" s="993">
        <f>+'Loans '!EC213</f>
        <v>1850000000</v>
      </c>
      <c r="AA207" s="993">
        <f>+'Loans '!ED213</f>
        <v>1850000000</v>
      </c>
      <c r="AB207" s="993">
        <f>+'Loans '!EE213</f>
        <v>1850000000</v>
      </c>
      <c r="AC207" s="993">
        <f>+'Loans '!EF213</f>
        <v>1850000000</v>
      </c>
      <c r="AD207" s="993">
        <f>+'Loans '!EG213</f>
        <v>1850000000</v>
      </c>
      <c r="AE207" s="993">
        <f>+'Loans '!EH213</f>
        <v>1850000000</v>
      </c>
      <c r="AF207" s="993">
        <f>+'Loans '!EI213</f>
        <v>1387500000</v>
      </c>
      <c r="AG207" s="993">
        <f>+'Loans '!EJ213</f>
        <v>1387500000</v>
      </c>
      <c r="AH207" s="993">
        <f>+'Loans '!EK213</f>
        <v>1387500000</v>
      </c>
      <c r="AI207" s="993">
        <f>+'Loans '!EL213</f>
        <v>1387500000</v>
      </c>
      <c r="AJ207" s="993">
        <f>+'Loans '!EM213</f>
        <v>1387500000</v>
      </c>
      <c r="AK207" s="993">
        <f>+'Loans '!EN213</f>
        <v>1387500000</v>
      </c>
      <c r="AL207" s="993">
        <f>+'Loans '!EO213</f>
        <v>925000000</v>
      </c>
      <c r="AM207" s="993">
        <f>+'Loans '!EP213</f>
        <v>925000000</v>
      </c>
      <c r="AN207" s="993">
        <f>+'Loans '!EQ213</f>
        <v>925000000</v>
      </c>
      <c r="AO207" s="993">
        <f>+'Loans '!ER213</f>
        <v>925000000</v>
      </c>
      <c r="AP207" s="993">
        <f>+'Loans '!ES213</f>
        <v>925000000</v>
      </c>
      <c r="AQ207" s="993">
        <f>+'Loans '!ET213</f>
        <v>925000000</v>
      </c>
      <c r="AR207" s="993">
        <f>+'Loans '!EU213</f>
        <v>462500000</v>
      </c>
      <c r="AS207" s="993">
        <f>+'Loans '!EV213</f>
        <v>462500000</v>
      </c>
      <c r="AT207" s="993">
        <f>+'Loans '!EW213</f>
        <v>462500000</v>
      </c>
      <c r="AU207" s="993">
        <f>+'Loans '!EX213</f>
        <v>462500000</v>
      </c>
      <c r="AV207" s="993">
        <f>+'Loans '!EY213</f>
        <v>462500000</v>
      </c>
      <c r="AW207" s="993">
        <f>+'Loans '!EZ213</f>
        <v>462500000</v>
      </c>
      <c r="AX207" s="993">
        <f>+'Loans '!FA213</f>
        <v>0</v>
      </c>
      <c r="AY207" s="993">
        <f>+'Loans '!FB213</f>
        <v>0</v>
      </c>
      <c r="AZ207" s="993">
        <f>+'Loans '!FC213</f>
        <v>0</v>
      </c>
      <c r="BA207" s="993">
        <f>+'Loans '!FD213</f>
        <v>0</v>
      </c>
      <c r="BB207" s="993">
        <f>+'Loans '!FE213</f>
        <v>0</v>
      </c>
      <c r="BC207" s="993">
        <f>+'Loans '!FF213</f>
        <v>0</v>
      </c>
      <c r="BD207" s="993">
        <f>+'Loans '!FG213</f>
        <v>0</v>
      </c>
      <c r="BE207" s="993">
        <f>+'Loans '!FH213</f>
        <v>0</v>
      </c>
      <c r="BF207" s="993">
        <f>+'Loans '!FI213</f>
        <v>0</v>
      </c>
      <c r="BG207" s="993">
        <f>+'Loans '!FJ213</f>
        <v>0</v>
      </c>
      <c r="BH207" s="993">
        <f>+'Loans '!FK213</f>
        <v>0</v>
      </c>
      <c r="BI207" s="993">
        <f>+'Loans '!FL213</f>
        <v>0</v>
      </c>
      <c r="BJ207" s="993">
        <f>+'Loans '!FM213</f>
        <v>0</v>
      </c>
      <c r="BK207" s="993">
        <f>+'Loans '!FN213</f>
        <v>0</v>
      </c>
      <c r="BL207" s="1005">
        <f t="shared" si="87"/>
        <v>58275000000</v>
      </c>
    </row>
    <row r="208" spans="1:64" ht="16.2" thickBot="1" x14ac:dyDescent="0.35">
      <c r="A208" s="835"/>
      <c r="C208" s="72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990"/>
    </row>
    <row r="209" spans="1:64" ht="16.2" thickBot="1" x14ac:dyDescent="0.35">
      <c r="A209" s="1094" t="s">
        <v>839</v>
      </c>
      <c r="C209" s="717"/>
      <c r="D209" s="993">
        <f>+'Loans '!DG243</f>
        <v>0</v>
      </c>
      <c r="E209" s="993">
        <f>+'Loans '!DH243</f>
        <v>0</v>
      </c>
      <c r="F209" s="993">
        <f>+'Loans '!DI243</f>
        <v>0</v>
      </c>
      <c r="G209" s="993">
        <f>+'Loans '!DJ243</f>
        <v>0</v>
      </c>
      <c r="H209" s="993">
        <f>+'Loans '!DK243</f>
        <v>0</v>
      </c>
      <c r="I209" s="993">
        <f>+'Loans '!DL243</f>
        <v>0</v>
      </c>
      <c r="J209" s="993">
        <f>+'Loans '!DM243</f>
        <v>0</v>
      </c>
      <c r="K209" s="993">
        <f>+'Loans '!DN243</f>
        <v>0</v>
      </c>
      <c r="L209" s="993">
        <f>+'Loans '!DO243</f>
        <v>0</v>
      </c>
      <c r="M209" s="993">
        <f>+'Loans '!DP243</f>
        <v>0</v>
      </c>
      <c r="N209" s="993">
        <f>+'Loans '!DQ243</f>
        <v>0</v>
      </c>
      <c r="O209" s="993">
        <f>+'Loans '!DR243</f>
        <v>0</v>
      </c>
      <c r="P209" s="993">
        <f>+'Loans '!DS243</f>
        <v>0</v>
      </c>
      <c r="Q209" s="993">
        <f>+'Loans '!DT243</f>
        <v>4000000000</v>
      </c>
      <c r="R209" s="993">
        <f>+'Loans '!DU243</f>
        <v>4000000000</v>
      </c>
      <c r="S209" s="993">
        <f>+'Loans '!DV243</f>
        <v>4000000000</v>
      </c>
      <c r="T209" s="993">
        <f>+'Loans '!DW243</f>
        <v>4000000000</v>
      </c>
      <c r="U209" s="993">
        <f>+'Loans '!DX243</f>
        <v>4000000000</v>
      </c>
      <c r="V209" s="993">
        <f>+'Loans '!DY243</f>
        <v>4000000000</v>
      </c>
      <c r="W209" s="993">
        <f>+'Loans '!DZ243</f>
        <v>4000000000</v>
      </c>
      <c r="X209" s="993">
        <f>+'Loans '!EA243</f>
        <v>4000000000</v>
      </c>
      <c r="Y209" s="993">
        <f>+'Loans '!EB243</f>
        <v>4000000000</v>
      </c>
      <c r="Z209" s="993">
        <f>+'Loans '!EC243</f>
        <v>4000000000</v>
      </c>
      <c r="AA209" s="993">
        <f>+'Loans '!ED243</f>
        <v>4000000000</v>
      </c>
      <c r="AB209" s="993">
        <f>+'Loans '!EE243</f>
        <v>4000000000</v>
      </c>
      <c r="AC209" s="993">
        <f>+'Loans '!EF243</f>
        <v>4000000000</v>
      </c>
      <c r="AD209" s="993">
        <f>+'Loans '!EG243</f>
        <v>4000000000</v>
      </c>
      <c r="AE209" s="993">
        <f>+'Loans '!EH243</f>
        <v>4000000000</v>
      </c>
      <c r="AF209" s="993">
        <f>+'Loans '!EI243</f>
        <v>4000000000</v>
      </c>
      <c r="AG209" s="993">
        <f>+'Loans '!EJ243</f>
        <v>4000000000</v>
      </c>
      <c r="AH209" s="993">
        <f>+'Loans '!EK243</f>
        <v>4000000000</v>
      </c>
      <c r="AI209" s="993">
        <f>+'Loans '!EL243</f>
        <v>4000000000</v>
      </c>
      <c r="AJ209" s="993">
        <f>+'Loans '!EM243</f>
        <v>4000000000</v>
      </c>
      <c r="AK209" s="993">
        <f>+'Loans '!EN243</f>
        <v>4000000000</v>
      </c>
      <c r="AL209" s="993">
        <f>+'Loans '!EO243</f>
        <v>4000000000</v>
      </c>
      <c r="AM209" s="993">
        <f>+'Loans '!EP243</f>
        <v>4000000000</v>
      </c>
      <c r="AN209" s="993">
        <f>+'Loans '!EQ243</f>
        <v>4000000000</v>
      </c>
      <c r="AO209" s="993">
        <f>+'Loans '!ER243</f>
        <v>4000000000</v>
      </c>
      <c r="AP209" s="993">
        <f>+'Loans '!ES243</f>
        <v>4000000000</v>
      </c>
      <c r="AQ209" s="993">
        <f>+'Loans '!ET243</f>
        <v>4000000000</v>
      </c>
      <c r="AR209" s="993">
        <f>+'Loans '!EU243</f>
        <v>4000000000</v>
      </c>
      <c r="AS209" s="993">
        <f>+'Loans '!EV243</f>
        <v>4000000000</v>
      </c>
      <c r="AT209" s="993">
        <f>+'Loans '!EW243</f>
        <v>4000000000</v>
      </c>
      <c r="AU209" s="993">
        <f>+'Loans '!EX243</f>
        <v>4000000000</v>
      </c>
      <c r="AV209" s="993">
        <f>+'Loans '!EY243</f>
        <v>4000000000</v>
      </c>
      <c r="AW209" s="993">
        <f>+'Loans '!EZ243</f>
        <v>4000000000</v>
      </c>
      <c r="AX209" s="993">
        <f>+'Loans '!FA243</f>
        <v>4000000000</v>
      </c>
      <c r="AY209" s="993">
        <f>+'Loans '!FB243</f>
        <v>4000000000</v>
      </c>
      <c r="AZ209" s="993">
        <f>+'Loans '!FC243</f>
        <v>4000000000</v>
      </c>
      <c r="BA209" s="993">
        <f>+'Loans '!FD243</f>
        <v>4000000000</v>
      </c>
      <c r="BB209" s="993">
        <f>+'Loans '!FE243</f>
        <v>4000000000</v>
      </c>
      <c r="BC209" s="993">
        <f>+'Loans '!FF243</f>
        <v>4000000000</v>
      </c>
      <c r="BD209" s="993">
        <f>+'Loans '!FG243</f>
        <v>4000000000</v>
      </c>
      <c r="BE209" s="993">
        <f>+'Loans '!FH243</f>
        <v>4000000000</v>
      </c>
      <c r="BF209" s="993">
        <f>+'Loans '!FI243</f>
        <v>4000000000</v>
      </c>
      <c r="BG209" s="993">
        <f>+'Loans '!FJ243</f>
        <v>4000000000</v>
      </c>
      <c r="BH209" s="993">
        <f>+'Loans '!FK243</f>
        <v>4000000000</v>
      </c>
      <c r="BI209" s="993">
        <f>+'Loans '!FL243</f>
        <v>4000000000</v>
      </c>
      <c r="BJ209" s="993">
        <f>+'Loans '!FM243</f>
        <v>4000000000</v>
      </c>
      <c r="BK209" s="993">
        <f>+'Loans '!FN243</f>
        <v>4000000000</v>
      </c>
      <c r="BL209" s="1005">
        <f t="shared" si="87"/>
        <v>188000000000</v>
      </c>
    </row>
    <row r="210" spans="1:64" ht="15.6" x14ac:dyDescent="0.3">
      <c r="A210" s="835"/>
      <c r="C210" s="72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990"/>
    </row>
    <row r="211" spans="1:64" ht="15.6" x14ac:dyDescent="0.3">
      <c r="A211" s="835"/>
      <c r="C211" s="72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990"/>
    </row>
    <row r="212" spans="1:64" ht="15.6" x14ac:dyDescent="0.3">
      <c r="A212" s="836" t="s">
        <v>590</v>
      </c>
      <c r="C212" s="1259">
        <f t="shared" ref="C212:D212" si="90">+C214+C216+C220+C222</f>
        <v>6050000000</v>
      </c>
      <c r="D212" s="1006">
        <f t="shared" si="90"/>
        <v>5740524403.2317533</v>
      </c>
      <c r="E212" s="1006">
        <f t="shared" ref="E212:BK212" si="91">+E214+E216+E220+E222</f>
        <v>3695162896.0287819</v>
      </c>
      <c r="F212" s="1006">
        <f t="shared" si="91"/>
        <v>1855020914.9629569</v>
      </c>
      <c r="G212" s="1006">
        <f t="shared" si="91"/>
        <v>-312784124.5011301</v>
      </c>
      <c r="H212" s="1006">
        <f t="shared" si="91"/>
        <v>-2525044069.0037918</v>
      </c>
      <c r="I212" s="1006">
        <f t="shared" si="91"/>
        <v>-4863651799.9690475</v>
      </c>
      <c r="J212" s="1006">
        <f t="shared" si="91"/>
        <v>-7851066833.3495102</v>
      </c>
      <c r="K212" s="1006">
        <f t="shared" si="91"/>
        <v>-10820034068.958092</v>
      </c>
      <c r="L212" s="1006">
        <f t="shared" si="91"/>
        <v>-13409741335.645048</v>
      </c>
      <c r="M212" s="1006">
        <f t="shared" si="91"/>
        <v>-16287753241.369349</v>
      </c>
      <c r="N212" s="1006">
        <f t="shared" si="91"/>
        <v>-19126374906.89922</v>
      </c>
      <c r="O212" s="1006">
        <f t="shared" si="91"/>
        <v>-21959566837.803528</v>
      </c>
      <c r="P212" s="1006">
        <f t="shared" si="91"/>
        <v>-25171836520.536961</v>
      </c>
      <c r="Q212" s="1006">
        <f t="shared" si="91"/>
        <v>-27411270121.444881</v>
      </c>
      <c r="R212" s="1006">
        <f t="shared" si="91"/>
        <v>-29602205163.308491</v>
      </c>
      <c r="S212" s="1006">
        <f t="shared" si="91"/>
        <v>-31777526670.703598</v>
      </c>
      <c r="T212" s="1006">
        <f t="shared" si="91"/>
        <v>-34437654415.651917</v>
      </c>
      <c r="U212" s="1006">
        <f t="shared" si="91"/>
        <v>-36549390568.527954</v>
      </c>
      <c r="V212" s="1006">
        <f t="shared" si="91"/>
        <v>-38482659393.202156</v>
      </c>
      <c r="W212" s="1006">
        <f t="shared" si="91"/>
        <v>-39741075408.97084</v>
      </c>
      <c r="X212" s="1006">
        <f t="shared" si="91"/>
        <v>-42621610601.275322</v>
      </c>
      <c r="Y212" s="1006">
        <f t="shared" si="91"/>
        <v>-45951205526.641708</v>
      </c>
      <c r="Z212" s="1006">
        <f t="shared" si="91"/>
        <v>-47965265860.763741</v>
      </c>
      <c r="AA212" s="1006">
        <f t="shared" si="91"/>
        <v>-50860761253.227806</v>
      </c>
      <c r="AB212" s="1006">
        <f t="shared" si="91"/>
        <v>-52962534861.47554</v>
      </c>
      <c r="AC212" s="1006">
        <f t="shared" si="91"/>
        <v>-56362967310.08403</v>
      </c>
      <c r="AD212" s="1006">
        <f t="shared" si="91"/>
        <v>-59781440177.244476</v>
      </c>
      <c r="AE212" s="1006">
        <f t="shared" si="91"/>
        <v>-62847614781.232574</v>
      </c>
      <c r="AF212" s="1006">
        <f t="shared" si="91"/>
        <v>-64924403063.088112</v>
      </c>
      <c r="AG212" s="1006">
        <f t="shared" si="91"/>
        <v>-65744122374.597168</v>
      </c>
      <c r="AH212" s="1006">
        <f t="shared" si="91"/>
        <v>-69352398862.977707</v>
      </c>
      <c r="AI212" s="1006">
        <f t="shared" si="91"/>
        <v>-72584563409.061157</v>
      </c>
      <c r="AJ212" s="1006">
        <f t="shared" si="91"/>
        <v>-76193928396.28125</v>
      </c>
      <c r="AK212" s="1006">
        <f t="shared" si="91"/>
        <v>-79171643977.985214</v>
      </c>
      <c r="AL212" s="1006">
        <f t="shared" si="91"/>
        <v>-81264693544.879868</v>
      </c>
      <c r="AM212" s="1006">
        <f t="shared" si="91"/>
        <v>-83818153292.072296</v>
      </c>
      <c r="AN212" s="1006">
        <f t="shared" si="91"/>
        <v>-87209373129.426575</v>
      </c>
      <c r="AO212" s="1006">
        <f t="shared" si="91"/>
        <v>-90306515368.311127</v>
      </c>
      <c r="AP212" s="1006">
        <f t="shared" si="91"/>
        <v>-93168624736.916382</v>
      </c>
      <c r="AQ212" s="1006">
        <f t="shared" si="91"/>
        <v>-95063857462.738205</v>
      </c>
      <c r="AR212" s="1006">
        <f t="shared" si="91"/>
        <v>-98387384449.476593</v>
      </c>
      <c r="AS212" s="1006">
        <f t="shared" si="91"/>
        <v>-101627943127.64507</v>
      </c>
      <c r="AT212" s="1006">
        <f t="shared" si="91"/>
        <v>-106450017830.05113</v>
      </c>
      <c r="AU212" s="1006">
        <f t="shared" si="91"/>
        <v>-110499528602.6545</v>
      </c>
      <c r="AV212" s="1006">
        <f t="shared" si="91"/>
        <v>-115980305173.70056</v>
      </c>
      <c r="AW212" s="1006">
        <f t="shared" si="91"/>
        <v>-120203424707.74612</v>
      </c>
      <c r="AX212" s="1006">
        <f t="shared" si="91"/>
        <v>-123995780931.21353</v>
      </c>
      <c r="AY212" s="1006">
        <f t="shared" si="91"/>
        <v>-126672595587.64359</v>
      </c>
      <c r="AZ212" s="1006">
        <f t="shared" si="91"/>
        <v>-132266570094.15483</v>
      </c>
      <c r="BA212" s="1006">
        <f t="shared" si="91"/>
        <v>-136598833099.88721</v>
      </c>
      <c r="BB212" s="1006">
        <f t="shared" si="91"/>
        <v>-141640604792.63895</v>
      </c>
      <c r="BC212" s="1006">
        <f t="shared" si="91"/>
        <v>-145406125089.75082</v>
      </c>
      <c r="BD212" s="1006">
        <f t="shared" si="91"/>
        <v>-148941637111.09891</v>
      </c>
      <c r="BE212" s="1006">
        <f t="shared" si="91"/>
        <v>-152603740821.70673</v>
      </c>
      <c r="BF212" s="1006">
        <f t="shared" si="91"/>
        <v>-157399158571.07938</v>
      </c>
      <c r="BG212" s="1006">
        <f t="shared" si="91"/>
        <v>-161328379084.77509</v>
      </c>
      <c r="BH212" s="1006">
        <f t="shared" si="91"/>
        <v>-165735965468.69678</v>
      </c>
      <c r="BI212" s="1006">
        <f t="shared" si="91"/>
        <v>-169799561461.87457</v>
      </c>
      <c r="BJ212" s="1006">
        <f t="shared" si="91"/>
        <v>-174341302618.2915</v>
      </c>
      <c r="BK212" s="1006">
        <f t="shared" si="91"/>
        <v>-177358077122.39221</v>
      </c>
      <c r="BL212" s="990">
        <f t="shared" si="87"/>
        <v>-4488381541002.3799</v>
      </c>
    </row>
    <row r="213" spans="1:64" ht="16.2" thickBot="1" x14ac:dyDescent="0.35">
      <c r="A213" s="808"/>
      <c r="B213" s="775"/>
      <c r="C213" s="1249"/>
      <c r="D213" s="849"/>
      <c r="E213" s="849"/>
      <c r="F213" s="849"/>
      <c r="G213" s="849"/>
      <c r="H213" s="849"/>
      <c r="I213" s="849"/>
      <c r="J213" s="849"/>
      <c r="K213" s="849"/>
      <c r="L213" s="849"/>
      <c r="M213" s="849"/>
      <c r="N213" s="849"/>
      <c r="O213" s="849"/>
      <c r="P213" s="849"/>
      <c r="Q213" s="849"/>
      <c r="R213" s="849"/>
      <c r="S213" s="849"/>
      <c r="T213" s="849"/>
      <c r="U213" s="849"/>
      <c r="V213" s="849"/>
      <c r="W213" s="849"/>
      <c r="X213" s="849"/>
      <c r="Y213" s="849"/>
      <c r="Z213" s="849"/>
      <c r="AA213" s="849"/>
      <c r="AB213" s="849"/>
      <c r="AC213" s="849"/>
      <c r="AD213" s="849"/>
      <c r="AE213" s="849"/>
      <c r="AF213" s="849"/>
      <c r="AG213" s="849"/>
      <c r="AH213" s="849"/>
      <c r="AI213" s="849"/>
      <c r="AJ213" s="849"/>
      <c r="AK213" s="849"/>
      <c r="AL213" s="849"/>
      <c r="AM213" s="849"/>
      <c r="AN213" s="849"/>
      <c r="AO213" s="849"/>
      <c r="AP213" s="849"/>
      <c r="AQ213" s="849"/>
      <c r="AR213" s="849"/>
      <c r="AS213" s="849"/>
      <c r="AT213" s="849"/>
      <c r="AU213" s="849"/>
      <c r="AV213" s="849"/>
      <c r="AW213" s="849"/>
      <c r="AX213" s="849"/>
      <c r="AY213" s="849"/>
      <c r="AZ213" s="849"/>
      <c r="BA213" s="849"/>
      <c r="BB213" s="849"/>
      <c r="BC213" s="849"/>
      <c r="BD213" s="849"/>
      <c r="BE213" s="849"/>
      <c r="BF213" s="849"/>
      <c r="BG213" s="849"/>
      <c r="BH213" s="849"/>
      <c r="BI213" s="849"/>
      <c r="BJ213" s="849"/>
      <c r="BK213" s="849"/>
      <c r="BL213" s="991"/>
    </row>
    <row r="214" spans="1:64" ht="16.2" thickBot="1" x14ac:dyDescent="0.35">
      <c r="A214" s="26" t="s">
        <v>591</v>
      </c>
      <c r="C214" s="717">
        <v>3000000000</v>
      </c>
      <c r="D214" s="993">
        <f>+C214</f>
        <v>3000000000</v>
      </c>
      <c r="E214" s="993">
        <f t="shared" ref="E214:BK214" si="92">+D214</f>
        <v>3000000000</v>
      </c>
      <c r="F214" s="993">
        <f t="shared" si="92"/>
        <v>3000000000</v>
      </c>
      <c r="G214" s="993">
        <f t="shared" si="92"/>
        <v>3000000000</v>
      </c>
      <c r="H214" s="993">
        <f t="shared" si="92"/>
        <v>3000000000</v>
      </c>
      <c r="I214" s="993">
        <f t="shared" si="92"/>
        <v>3000000000</v>
      </c>
      <c r="J214" s="993">
        <f t="shared" si="92"/>
        <v>3000000000</v>
      </c>
      <c r="K214" s="993">
        <f t="shared" si="92"/>
        <v>3000000000</v>
      </c>
      <c r="L214" s="993">
        <f t="shared" si="92"/>
        <v>3000000000</v>
      </c>
      <c r="M214" s="993">
        <f t="shared" si="92"/>
        <v>3000000000</v>
      </c>
      <c r="N214" s="993">
        <f t="shared" si="92"/>
        <v>3000000000</v>
      </c>
      <c r="O214" s="993">
        <f t="shared" si="92"/>
        <v>3000000000</v>
      </c>
      <c r="P214" s="993">
        <f t="shared" si="92"/>
        <v>3000000000</v>
      </c>
      <c r="Q214" s="993">
        <f t="shared" si="92"/>
        <v>3000000000</v>
      </c>
      <c r="R214" s="993">
        <f t="shared" si="92"/>
        <v>3000000000</v>
      </c>
      <c r="S214" s="993">
        <f t="shared" si="92"/>
        <v>3000000000</v>
      </c>
      <c r="T214" s="993">
        <f t="shared" si="92"/>
        <v>3000000000</v>
      </c>
      <c r="U214" s="993">
        <f t="shared" si="92"/>
        <v>3000000000</v>
      </c>
      <c r="V214" s="993">
        <f t="shared" si="92"/>
        <v>3000000000</v>
      </c>
      <c r="W214" s="993">
        <f t="shared" si="92"/>
        <v>3000000000</v>
      </c>
      <c r="X214" s="993">
        <f t="shared" si="92"/>
        <v>3000000000</v>
      </c>
      <c r="Y214" s="993">
        <f t="shared" si="92"/>
        <v>3000000000</v>
      </c>
      <c r="Z214" s="993">
        <f t="shared" si="92"/>
        <v>3000000000</v>
      </c>
      <c r="AA214" s="993">
        <f t="shared" si="92"/>
        <v>3000000000</v>
      </c>
      <c r="AB214" s="993">
        <f t="shared" si="92"/>
        <v>3000000000</v>
      </c>
      <c r="AC214" s="993">
        <f t="shared" si="92"/>
        <v>3000000000</v>
      </c>
      <c r="AD214" s="993">
        <f t="shared" si="92"/>
        <v>3000000000</v>
      </c>
      <c r="AE214" s="993">
        <f t="shared" si="92"/>
        <v>3000000000</v>
      </c>
      <c r="AF214" s="993">
        <f t="shared" si="92"/>
        <v>3000000000</v>
      </c>
      <c r="AG214" s="993">
        <f t="shared" si="92"/>
        <v>3000000000</v>
      </c>
      <c r="AH214" s="993">
        <f t="shared" si="92"/>
        <v>3000000000</v>
      </c>
      <c r="AI214" s="993">
        <f t="shared" si="92"/>
        <v>3000000000</v>
      </c>
      <c r="AJ214" s="993">
        <f t="shared" si="92"/>
        <v>3000000000</v>
      </c>
      <c r="AK214" s="993">
        <f t="shared" si="92"/>
        <v>3000000000</v>
      </c>
      <c r="AL214" s="993">
        <f t="shared" si="92"/>
        <v>3000000000</v>
      </c>
      <c r="AM214" s="993">
        <f t="shared" si="92"/>
        <v>3000000000</v>
      </c>
      <c r="AN214" s="993">
        <f t="shared" si="92"/>
        <v>3000000000</v>
      </c>
      <c r="AO214" s="993">
        <f t="shared" si="92"/>
        <v>3000000000</v>
      </c>
      <c r="AP214" s="993">
        <f t="shared" si="92"/>
        <v>3000000000</v>
      </c>
      <c r="AQ214" s="993">
        <f t="shared" si="92"/>
        <v>3000000000</v>
      </c>
      <c r="AR214" s="993">
        <f t="shared" si="92"/>
        <v>3000000000</v>
      </c>
      <c r="AS214" s="993">
        <f t="shared" si="92"/>
        <v>3000000000</v>
      </c>
      <c r="AT214" s="993">
        <f t="shared" si="92"/>
        <v>3000000000</v>
      </c>
      <c r="AU214" s="993">
        <f t="shared" si="92"/>
        <v>3000000000</v>
      </c>
      <c r="AV214" s="993">
        <f t="shared" si="92"/>
        <v>3000000000</v>
      </c>
      <c r="AW214" s="993">
        <f t="shared" si="92"/>
        <v>3000000000</v>
      </c>
      <c r="AX214" s="993">
        <f t="shared" si="92"/>
        <v>3000000000</v>
      </c>
      <c r="AY214" s="993">
        <f t="shared" si="92"/>
        <v>3000000000</v>
      </c>
      <c r="AZ214" s="993">
        <f t="shared" si="92"/>
        <v>3000000000</v>
      </c>
      <c r="BA214" s="993">
        <f t="shared" si="92"/>
        <v>3000000000</v>
      </c>
      <c r="BB214" s="993">
        <f t="shared" si="92"/>
        <v>3000000000</v>
      </c>
      <c r="BC214" s="993">
        <f t="shared" si="92"/>
        <v>3000000000</v>
      </c>
      <c r="BD214" s="993">
        <f t="shared" si="92"/>
        <v>3000000000</v>
      </c>
      <c r="BE214" s="993">
        <f t="shared" si="92"/>
        <v>3000000000</v>
      </c>
      <c r="BF214" s="993">
        <f t="shared" si="92"/>
        <v>3000000000</v>
      </c>
      <c r="BG214" s="993">
        <f t="shared" si="92"/>
        <v>3000000000</v>
      </c>
      <c r="BH214" s="993">
        <f t="shared" si="92"/>
        <v>3000000000</v>
      </c>
      <c r="BI214" s="993">
        <f t="shared" si="92"/>
        <v>3000000000</v>
      </c>
      <c r="BJ214" s="993">
        <f t="shared" si="92"/>
        <v>3000000000</v>
      </c>
      <c r="BK214" s="993">
        <f t="shared" si="92"/>
        <v>3000000000</v>
      </c>
      <c r="BL214" s="1005">
        <f t="shared" si="87"/>
        <v>183000000000</v>
      </c>
    </row>
    <row r="215" spans="1:64" ht="16.2" thickBot="1" x14ac:dyDescent="0.35">
      <c r="A215" s="34"/>
      <c r="C215" s="72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990"/>
    </row>
    <row r="216" spans="1:64" ht="16.2" thickBot="1" x14ac:dyDescent="0.35">
      <c r="A216" s="26" t="s">
        <v>592</v>
      </c>
      <c r="C216" s="717">
        <v>1350000000</v>
      </c>
      <c r="D216" s="993">
        <f>+D217+D218</f>
        <v>1350000000</v>
      </c>
      <c r="E216" s="993">
        <f t="shared" ref="E216:BK216" si="93">+E217+E218</f>
        <v>2030000000</v>
      </c>
      <c r="F216" s="993">
        <f t="shared" si="93"/>
        <v>2030000000</v>
      </c>
      <c r="G216" s="993">
        <f t="shared" si="93"/>
        <v>2030000000</v>
      </c>
      <c r="H216" s="993">
        <f t="shared" si="93"/>
        <v>2030000000</v>
      </c>
      <c r="I216" s="993">
        <f t="shared" si="93"/>
        <v>2030000000</v>
      </c>
      <c r="J216" s="993">
        <f t="shared" si="93"/>
        <v>2030000000</v>
      </c>
      <c r="K216" s="993">
        <f t="shared" si="93"/>
        <v>2030000000</v>
      </c>
      <c r="L216" s="993">
        <f t="shared" si="93"/>
        <v>2030000000</v>
      </c>
      <c r="M216" s="993">
        <f t="shared" si="93"/>
        <v>2030000000</v>
      </c>
      <c r="N216" s="993">
        <f t="shared" si="93"/>
        <v>2030000000</v>
      </c>
      <c r="O216" s="993">
        <f t="shared" si="93"/>
        <v>2030000000</v>
      </c>
      <c r="P216" s="993">
        <f t="shared" si="93"/>
        <v>2030000000</v>
      </c>
      <c r="Q216" s="993">
        <f t="shared" si="93"/>
        <v>2030000000</v>
      </c>
      <c r="R216" s="993">
        <f t="shared" si="93"/>
        <v>2030000000</v>
      </c>
      <c r="S216" s="993">
        <f t="shared" si="93"/>
        <v>2030000000</v>
      </c>
      <c r="T216" s="993">
        <f t="shared" si="93"/>
        <v>2030000000</v>
      </c>
      <c r="U216" s="993">
        <f t="shared" si="93"/>
        <v>2030000000</v>
      </c>
      <c r="V216" s="993">
        <f t="shared" si="93"/>
        <v>2030000000</v>
      </c>
      <c r="W216" s="993">
        <f t="shared" si="93"/>
        <v>2030000000</v>
      </c>
      <c r="X216" s="993">
        <f t="shared" si="93"/>
        <v>2030000000</v>
      </c>
      <c r="Y216" s="993">
        <f t="shared" si="93"/>
        <v>2030000000</v>
      </c>
      <c r="Z216" s="993">
        <f t="shared" si="93"/>
        <v>2030000000</v>
      </c>
      <c r="AA216" s="993">
        <f t="shared" si="93"/>
        <v>2030000000</v>
      </c>
      <c r="AB216" s="993">
        <f t="shared" si="93"/>
        <v>2030000000</v>
      </c>
      <c r="AC216" s="993">
        <f t="shared" si="93"/>
        <v>2030000000</v>
      </c>
      <c r="AD216" s="993">
        <f t="shared" si="93"/>
        <v>2030000000</v>
      </c>
      <c r="AE216" s="993">
        <f t="shared" si="93"/>
        <v>2030000000</v>
      </c>
      <c r="AF216" s="993">
        <f t="shared" si="93"/>
        <v>2030000000</v>
      </c>
      <c r="AG216" s="993">
        <f t="shared" si="93"/>
        <v>2030000000</v>
      </c>
      <c r="AH216" s="993">
        <f t="shared" si="93"/>
        <v>2030000000</v>
      </c>
      <c r="AI216" s="993">
        <f t="shared" si="93"/>
        <v>2030000000</v>
      </c>
      <c r="AJ216" s="993">
        <f t="shared" si="93"/>
        <v>2030000000</v>
      </c>
      <c r="AK216" s="993">
        <f t="shared" si="93"/>
        <v>2030000000</v>
      </c>
      <c r="AL216" s="993">
        <f t="shared" si="93"/>
        <v>2030000000</v>
      </c>
      <c r="AM216" s="993">
        <f t="shared" si="93"/>
        <v>2030000000</v>
      </c>
      <c r="AN216" s="993">
        <f t="shared" si="93"/>
        <v>2030000000</v>
      </c>
      <c r="AO216" s="993">
        <f t="shared" si="93"/>
        <v>2030000000</v>
      </c>
      <c r="AP216" s="993">
        <f t="shared" si="93"/>
        <v>2030000000</v>
      </c>
      <c r="AQ216" s="993">
        <f t="shared" si="93"/>
        <v>2030000000</v>
      </c>
      <c r="AR216" s="993">
        <f t="shared" si="93"/>
        <v>2030000000</v>
      </c>
      <c r="AS216" s="993">
        <f t="shared" si="93"/>
        <v>2030000000</v>
      </c>
      <c r="AT216" s="993">
        <f t="shared" si="93"/>
        <v>2030000000</v>
      </c>
      <c r="AU216" s="993">
        <f t="shared" si="93"/>
        <v>2030000000</v>
      </c>
      <c r="AV216" s="993">
        <f t="shared" si="93"/>
        <v>2030000000</v>
      </c>
      <c r="AW216" s="993">
        <f t="shared" si="93"/>
        <v>2030000000</v>
      </c>
      <c r="AX216" s="993">
        <f t="shared" si="93"/>
        <v>2030000000</v>
      </c>
      <c r="AY216" s="993">
        <f t="shared" si="93"/>
        <v>2030000000</v>
      </c>
      <c r="AZ216" s="993">
        <f t="shared" si="93"/>
        <v>2030000000</v>
      </c>
      <c r="BA216" s="993">
        <f t="shared" si="93"/>
        <v>2030000000</v>
      </c>
      <c r="BB216" s="993">
        <f t="shared" si="93"/>
        <v>2030000000</v>
      </c>
      <c r="BC216" s="993">
        <f t="shared" si="93"/>
        <v>2030000000</v>
      </c>
      <c r="BD216" s="993">
        <f t="shared" si="93"/>
        <v>2030000000</v>
      </c>
      <c r="BE216" s="993">
        <f t="shared" si="93"/>
        <v>2030000000</v>
      </c>
      <c r="BF216" s="993">
        <f t="shared" si="93"/>
        <v>2030000000</v>
      </c>
      <c r="BG216" s="993">
        <f t="shared" si="93"/>
        <v>2030000000</v>
      </c>
      <c r="BH216" s="993">
        <f t="shared" si="93"/>
        <v>2030000000</v>
      </c>
      <c r="BI216" s="993">
        <f t="shared" si="93"/>
        <v>2030000000</v>
      </c>
      <c r="BJ216" s="993">
        <f t="shared" si="93"/>
        <v>2030000000</v>
      </c>
      <c r="BK216" s="993">
        <f t="shared" si="93"/>
        <v>2030000000</v>
      </c>
      <c r="BL216" s="1005">
        <f t="shared" si="87"/>
        <v>122470000000</v>
      </c>
    </row>
    <row r="217" spans="1:64" ht="15.6" x14ac:dyDescent="0.3">
      <c r="A217" s="837" t="s">
        <v>593</v>
      </c>
      <c r="C217" s="721">
        <v>300000000</v>
      </c>
      <c r="D217" s="1">
        <f>+C217+Cálculos!O1592</f>
        <v>300000000</v>
      </c>
      <c r="E217" s="1">
        <f>+D217+Cálculos!P1592</f>
        <v>470000000</v>
      </c>
      <c r="F217" s="1">
        <f>+E217+Cálculos!Q1592</f>
        <v>470000000</v>
      </c>
      <c r="G217" s="1">
        <f>+F217+Cálculos!R1592</f>
        <v>470000000</v>
      </c>
      <c r="H217" s="1">
        <f>+G217+Cálculos!S1592</f>
        <v>470000000</v>
      </c>
      <c r="I217" s="1">
        <f>+H217+Cálculos!T1592</f>
        <v>470000000</v>
      </c>
      <c r="J217" s="1">
        <f>+I217+Cálculos!U1592</f>
        <v>470000000</v>
      </c>
      <c r="K217" s="1">
        <f>+J217+Cálculos!V1592</f>
        <v>470000000</v>
      </c>
      <c r="L217" s="1">
        <f>+K217+Cálculos!W1592</f>
        <v>470000000</v>
      </c>
      <c r="M217" s="1">
        <f>+L217+Cálculos!X1592</f>
        <v>470000000</v>
      </c>
      <c r="N217" s="1">
        <f>+M217+Cálculos!Y1592</f>
        <v>470000000</v>
      </c>
      <c r="O217" s="1">
        <f>+N217+Cálculos!Z1592</f>
        <v>470000000</v>
      </c>
      <c r="P217" s="1">
        <f>+O217+Cálculos!AA1592</f>
        <v>470000000</v>
      </c>
      <c r="Q217" s="1">
        <f>+P217+Cálculos!AB1592</f>
        <v>470000000</v>
      </c>
      <c r="R217" s="1">
        <f>+Q217+Cálculos!AC1592</f>
        <v>470000000</v>
      </c>
      <c r="S217" s="1">
        <f>+R217+Cálculos!AD1592</f>
        <v>470000000</v>
      </c>
      <c r="T217" s="1">
        <f>+S217+Cálculos!AE1592</f>
        <v>470000000</v>
      </c>
      <c r="U217" s="1">
        <f>+T217+Cálculos!AF1592</f>
        <v>470000000</v>
      </c>
      <c r="V217" s="1">
        <f>+U217+Cálculos!AG1592</f>
        <v>470000000</v>
      </c>
      <c r="W217" s="1">
        <f>+V217+Cálculos!AH1592</f>
        <v>470000000</v>
      </c>
      <c r="X217" s="1">
        <f>+W217+Cálculos!AI1592</f>
        <v>470000000</v>
      </c>
      <c r="Y217" s="1">
        <f>+X217+Cálculos!AJ1592</f>
        <v>470000000</v>
      </c>
      <c r="Z217" s="1">
        <f>+Y217+Cálculos!AK1592</f>
        <v>470000000</v>
      </c>
      <c r="AA217" s="1">
        <f>+Z217+Cálculos!AL1592</f>
        <v>470000000</v>
      </c>
      <c r="AB217" s="1">
        <f>+AA217+Cálculos!AM1592</f>
        <v>470000000</v>
      </c>
      <c r="AC217" s="1">
        <f>+AB217+Cálculos!AN1592</f>
        <v>470000000</v>
      </c>
      <c r="AD217" s="1">
        <f>+AC217+Cálculos!AO1592</f>
        <v>470000000</v>
      </c>
      <c r="AE217" s="1">
        <f>+AD217+Cálculos!AP1592</f>
        <v>470000000</v>
      </c>
      <c r="AF217" s="1">
        <f>+AE217+Cálculos!AQ1592</f>
        <v>470000000</v>
      </c>
      <c r="AG217" s="1">
        <f>+AF217+Cálculos!AR1592</f>
        <v>470000000</v>
      </c>
      <c r="AH217" s="1">
        <f>+AG217+Cálculos!AS1592</f>
        <v>470000000</v>
      </c>
      <c r="AI217" s="1">
        <f>+AH217+Cálculos!AT1592</f>
        <v>470000000</v>
      </c>
      <c r="AJ217" s="1">
        <f>+AI217+Cálculos!AU1592</f>
        <v>470000000</v>
      </c>
      <c r="AK217" s="1">
        <f>+AJ217+Cálculos!AV1592</f>
        <v>470000000</v>
      </c>
      <c r="AL217" s="1">
        <f>+AK217+Cálculos!AW1592</f>
        <v>470000000</v>
      </c>
      <c r="AM217" s="1">
        <f>+AL217+Cálculos!AX1592</f>
        <v>470000000</v>
      </c>
      <c r="AN217" s="1">
        <f>+AM217+Cálculos!AY1592</f>
        <v>470000000</v>
      </c>
      <c r="AO217" s="1">
        <f>+AN217+Cálculos!AZ1592</f>
        <v>470000000</v>
      </c>
      <c r="AP217" s="1">
        <f>+AO217+Cálculos!BA1592</f>
        <v>470000000</v>
      </c>
      <c r="AQ217" s="1">
        <f>+AP217+Cálculos!BB1592</f>
        <v>470000000</v>
      </c>
      <c r="AR217" s="1">
        <f>+AQ217+Cálculos!BC1592</f>
        <v>470000000</v>
      </c>
      <c r="AS217" s="1">
        <f>+AR217+Cálculos!BD1592</f>
        <v>470000000</v>
      </c>
      <c r="AT217" s="1">
        <f>+AS217+Cálculos!BE1592</f>
        <v>470000000</v>
      </c>
      <c r="AU217" s="1">
        <f>+AT217+Cálculos!BF1592</f>
        <v>470000000</v>
      </c>
      <c r="AV217" s="1">
        <f>+AU217+Cálculos!BG1592</f>
        <v>470000000</v>
      </c>
      <c r="AW217" s="1">
        <f>+AV217+Cálculos!BH1592</f>
        <v>470000000</v>
      </c>
      <c r="AX217" s="1">
        <f>+AW217+Cálculos!BI1592</f>
        <v>470000000</v>
      </c>
      <c r="AY217" s="1">
        <f>+AX217+Cálculos!BJ1592</f>
        <v>470000000</v>
      </c>
      <c r="AZ217" s="1">
        <f>+AY217+Cálculos!BK1592</f>
        <v>470000000</v>
      </c>
      <c r="BA217" s="1">
        <f>+AZ217+Cálculos!BL1592</f>
        <v>470000000</v>
      </c>
      <c r="BB217" s="1">
        <f>+BA217+Cálculos!BM1592</f>
        <v>470000000</v>
      </c>
      <c r="BC217" s="1">
        <f>+BB217+Cálculos!BN1592</f>
        <v>470000000</v>
      </c>
      <c r="BD217" s="1">
        <f>+BC217+Cálculos!BO1592</f>
        <v>470000000</v>
      </c>
      <c r="BE217" s="1">
        <f>+BD217+Cálculos!BP1592</f>
        <v>470000000</v>
      </c>
      <c r="BF217" s="1">
        <f>+BE217+Cálculos!BQ1592</f>
        <v>470000000</v>
      </c>
      <c r="BG217" s="1">
        <f>+BF217+Cálculos!BR1592</f>
        <v>470000000</v>
      </c>
      <c r="BH217" s="1">
        <f>+BG217+Cálculos!BS1592</f>
        <v>470000000</v>
      </c>
      <c r="BI217" s="1">
        <f>+BH217+Cálculos!BT1592</f>
        <v>470000000</v>
      </c>
      <c r="BJ217" s="1">
        <f>+BI217+Cálculos!BU1592</f>
        <v>470000000</v>
      </c>
      <c r="BK217" s="1">
        <f>+BJ217+Cálculos!BV1592</f>
        <v>470000000</v>
      </c>
      <c r="BL217" s="990">
        <f t="shared" si="87"/>
        <v>28330000000</v>
      </c>
    </row>
    <row r="218" spans="1:64" ht="15.6" x14ac:dyDescent="0.3">
      <c r="A218" s="837" t="s">
        <v>594</v>
      </c>
      <c r="C218" s="721">
        <v>1049999999.9999999</v>
      </c>
      <c r="D218" s="1">
        <f>+C218+Cálculos!O1593</f>
        <v>1049999999.9999999</v>
      </c>
      <c r="E218" s="1">
        <f>+D218+Cálculos!P1593</f>
        <v>1560000000</v>
      </c>
      <c r="F218" s="1">
        <f>+E218+Cálculos!Q1593</f>
        <v>1560000000</v>
      </c>
      <c r="G218" s="1">
        <f>+F218+Cálculos!R1593</f>
        <v>1560000000</v>
      </c>
      <c r="H218" s="1">
        <f>+G218+Cálculos!S1593</f>
        <v>1560000000</v>
      </c>
      <c r="I218" s="1">
        <f>+H218+Cálculos!T1593</f>
        <v>1560000000</v>
      </c>
      <c r="J218" s="1">
        <f>+I218+Cálculos!U1593</f>
        <v>1560000000</v>
      </c>
      <c r="K218" s="1">
        <f>+J218+Cálculos!V1593</f>
        <v>1560000000</v>
      </c>
      <c r="L218" s="1">
        <f>+K218+Cálculos!W1593</f>
        <v>1560000000</v>
      </c>
      <c r="M218" s="1">
        <f>+L218+Cálculos!X1593</f>
        <v>1560000000</v>
      </c>
      <c r="N218" s="1">
        <f>+M218+Cálculos!Y1593</f>
        <v>1560000000</v>
      </c>
      <c r="O218" s="1">
        <f>+N218+Cálculos!Z1593</f>
        <v>1560000000</v>
      </c>
      <c r="P218" s="1">
        <f>+O218+Cálculos!AA1593</f>
        <v>1560000000</v>
      </c>
      <c r="Q218" s="1">
        <f>+P218+Cálculos!AB1593</f>
        <v>1560000000</v>
      </c>
      <c r="R218" s="1">
        <f>+Q218+Cálculos!AC1593</f>
        <v>1560000000</v>
      </c>
      <c r="S218" s="1">
        <f>+R218+Cálculos!AD1593</f>
        <v>1560000000</v>
      </c>
      <c r="T218" s="1">
        <f>+S218+Cálculos!AE1593</f>
        <v>1560000000</v>
      </c>
      <c r="U218" s="1">
        <f>+T218+Cálculos!AF1593</f>
        <v>1560000000</v>
      </c>
      <c r="V218" s="1">
        <f>+U218+Cálculos!AG1593</f>
        <v>1560000000</v>
      </c>
      <c r="W218" s="1">
        <f>+V218+Cálculos!AH1593</f>
        <v>1560000000</v>
      </c>
      <c r="X218" s="1">
        <f>+W218+Cálculos!AI1593</f>
        <v>1560000000</v>
      </c>
      <c r="Y218" s="1">
        <f>+X218+Cálculos!AJ1593</f>
        <v>1560000000</v>
      </c>
      <c r="Z218" s="1">
        <f>+Y218+Cálculos!AK1593</f>
        <v>1560000000</v>
      </c>
      <c r="AA218" s="1">
        <f>+Z218+Cálculos!AL1593</f>
        <v>1560000000</v>
      </c>
      <c r="AB218" s="1">
        <f>+AA218+Cálculos!AM1593</f>
        <v>1560000000</v>
      </c>
      <c r="AC218" s="1">
        <f>+AB218+Cálculos!AN1593</f>
        <v>1560000000</v>
      </c>
      <c r="AD218" s="1">
        <f>+AC218+Cálculos!AO1593</f>
        <v>1560000000</v>
      </c>
      <c r="AE218" s="1">
        <f>+AD218+Cálculos!AP1593</f>
        <v>1560000000</v>
      </c>
      <c r="AF218" s="1">
        <f>+AE218+Cálculos!AQ1593</f>
        <v>1560000000</v>
      </c>
      <c r="AG218" s="1">
        <f>+AF218+Cálculos!AR1593</f>
        <v>1560000000</v>
      </c>
      <c r="AH218" s="1">
        <f>+AG218+Cálculos!AS1593</f>
        <v>1560000000</v>
      </c>
      <c r="AI218" s="1">
        <f>+AH218+Cálculos!AT1593</f>
        <v>1560000000</v>
      </c>
      <c r="AJ218" s="1">
        <f>+AI218+Cálculos!AU1593</f>
        <v>1560000000</v>
      </c>
      <c r="AK218" s="1">
        <f>+AJ218+Cálculos!AV1593</f>
        <v>1560000000</v>
      </c>
      <c r="AL218" s="1">
        <f>+AK218+Cálculos!AW1593</f>
        <v>1560000000</v>
      </c>
      <c r="AM218" s="1">
        <f>+AL218+Cálculos!AX1593</f>
        <v>1560000000</v>
      </c>
      <c r="AN218" s="1">
        <f>+AM218+Cálculos!AY1593</f>
        <v>1560000000</v>
      </c>
      <c r="AO218" s="1">
        <f>+AN218+Cálculos!AZ1593</f>
        <v>1560000000</v>
      </c>
      <c r="AP218" s="1">
        <f>+AO218+Cálculos!BA1593</f>
        <v>1560000000</v>
      </c>
      <c r="AQ218" s="1">
        <f>+AP218+Cálculos!BB1593</f>
        <v>1560000000</v>
      </c>
      <c r="AR218" s="1">
        <f>+AQ218+Cálculos!BC1593</f>
        <v>1560000000</v>
      </c>
      <c r="AS218" s="1">
        <f>+AR218+Cálculos!BD1593</f>
        <v>1560000000</v>
      </c>
      <c r="AT218" s="1">
        <f>+AS218+Cálculos!BE1593</f>
        <v>1560000000</v>
      </c>
      <c r="AU218" s="1">
        <f>+AT218+Cálculos!BF1593</f>
        <v>1560000000</v>
      </c>
      <c r="AV218" s="1">
        <f>+AU218+Cálculos!BG1593</f>
        <v>1560000000</v>
      </c>
      <c r="AW218" s="1">
        <f>+AV218+Cálculos!BH1593</f>
        <v>1560000000</v>
      </c>
      <c r="AX218" s="1">
        <f>+AW218+Cálculos!BI1593</f>
        <v>1560000000</v>
      </c>
      <c r="AY218" s="1">
        <f>+AX218+Cálculos!BJ1593</f>
        <v>1560000000</v>
      </c>
      <c r="AZ218" s="1">
        <f>+AY218+Cálculos!BK1593</f>
        <v>1560000000</v>
      </c>
      <c r="BA218" s="1">
        <f>+AZ218+Cálculos!BL1593</f>
        <v>1560000000</v>
      </c>
      <c r="BB218" s="1">
        <f>+BA218+Cálculos!BM1593</f>
        <v>1560000000</v>
      </c>
      <c r="BC218" s="1">
        <f>+BB218+Cálculos!BN1593</f>
        <v>1560000000</v>
      </c>
      <c r="BD218" s="1">
        <f>+BC218+Cálculos!BO1593</f>
        <v>1560000000</v>
      </c>
      <c r="BE218" s="1">
        <f>+BD218+Cálculos!BP1593</f>
        <v>1560000000</v>
      </c>
      <c r="BF218" s="1">
        <f>+BE218+Cálculos!BQ1593</f>
        <v>1560000000</v>
      </c>
      <c r="BG218" s="1">
        <f>+BF218+Cálculos!BR1593</f>
        <v>1560000000</v>
      </c>
      <c r="BH218" s="1">
        <f>+BG218+Cálculos!BS1593</f>
        <v>1560000000</v>
      </c>
      <c r="BI218" s="1">
        <f>+BH218+Cálculos!BT1593</f>
        <v>1560000000</v>
      </c>
      <c r="BJ218" s="1">
        <f>+BI218+Cálculos!BU1593</f>
        <v>1560000000</v>
      </c>
      <c r="BK218" s="1">
        <f>+BJ218+Cálculos!BV1593</f>
        <v>1560000000</v>
      </c>
      <c r="BL218" s="990">
        <f t="shared" si="87"/>
        <v>94140000000</v>
      </c>
    </row>
    <row r="219" spans="1:64" ht="16.2" thickBot="1" x14ac:dyDescent="0.35">
      <c r="A219" s="837"/>
      <c r="C219" s="72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990"/>
    </row>
    <row r="220" spans="1:64" ht="16.2" thickBot="1" x14ac:dyDescent="0.35">
      <c r="A220" s="26" t="s">
        <v>595</v>
      </c>
      <c r="C220" s="717">
        <v>1500000000</v>
      </c>
      <c r="D220" s="993">
        <f>+C220+C222-Cálculos!O1592-Cálculos!O1593-Cálculos!O1594</f>
        <v>1700000000</v>
      </c>
      <c r="E220" s="993">
        <f>+D220+D222-Cálculos!P1592-Cálculos!P1593-Cálculos!P1594</f>
        <v>-309475596.76824665</v>
      </c>
      <c r="F220" s="993">
        <f>+E220+E222-Cálculos!Q1592-Cálculos!Q1593-Cálculos!Q1594</f>
        <v>-1334837103.9712179</v>
      </c>
      <c r="G220" s="993">
        <f>+F220+F222-Cálculos!R1592-Cálculos!R1593-Cálculos!R1594</f>
        <v>-3174979085.0370426</v>
      </c>
      <c r="H220" s="993">
        <f>+G220+G222-Cálculos!S1592-Cálculos!S1593-Cálculos!S1594</f>
        <v>-5342784124.5011301</v>
      </c>
      <c r="I220" s="993">
        <f>+H220+H222-Cálculos!T1592-Cálculos!T1593-Cálculos!T1594</f>
        <v>-7555044069.0037918</v>
      </c>
      <c r="J220" s="993">
        <f>+I220+I222-Cálculos!U1592-Cálculos!U1593-Cálculos!U1594</f>
        <v>-9893651799.9690475</v>
      </c>
      <c r="K220" s="993">
        <f>+J220+J222-Cálculos!V1592-Cálculos!V1593-Cálculos!V1594</f>
        <v>-12881066833.34951</v>
      </c>
      <c r="L220" s="993">
        <f>+K220+K222-Cálculos!W1592-Cálculos!W1593-Cálculos!W1594</f>
        <v>-15850034068.958092</v>
      </c>
      <c r="M220" s="993">
        <f>+L220+L222-Cálculos!X1592-Cálculos!X1593-Cálculos!X1594</f>
        <v>-18439741335.64505</v>
      </c>
      <c r="N220" s="993">
        <f>+M220+M222-Cálculos!Y1592-Cálculos!Y1593-Cálculos!Y1594</f>
        <v>-21317753241.369347</v>
      </c>
      <c r="O220" s="993">
        <f>+N220+N222-Cálculos!Z1592-Cálculos!Z1593-Cálculos!Z1594</f>
        <v>-24156374906.89922</v>
      </c>
      <c r="P220" s="993">
        <f>+O220+O222-Cálculos!AA1592-Cálculos!AA1593-Cálculos!AA1594</f>
        <v>-26989566837.803528</v>
      </c>
      <c r="Q220" s="993">
        <f>+P220+P222-Cálculos!AB1592-Cálculos!AB1593-Cálculos!AB1594</f>
        <v>-30201836520.536961</v>
      </c>
      <c r="R220" s="993">
        <f>+Q220+Q222-Cálculos!AC1592-Cálculos!AC1593-Cálculos!AC1594</f>
        <v>-32441270121.444881</v>
      </c>
      <c r="S220" s="993">
        <f>+R220+R222-Cálculos!AD1592-Cálculos!AD1593-Cálculos!AD1594</f>
        <v>-34632205163.308487</v>
      </c>
      <c r="T220" s="993">
        <f>+S220+S222-Cálculos!AE1592-Cálculos!AE1593-Cálculos!AE1594</f>
        <v>-36807526670.703598</v>
      </c>
      <c r="U220" s="993">
        <f>+T220+T222-Cálculos!AF1592-Cálculos!AF1593-Cálculos!AF1594</f>
        <v>-39467654415.651917</v>
      </c>
      <c r="V220" s="993">
        <f>+U220+U222-Cálculos!AG1592-Cálculos!AG1593-Cálculos!AG1594</f>
        <v>-41579390568.527954</v>
      </c>
      <c r="W220" s="993">
        <f>+V220+V222-Cálculos!AH1592-Cálculos!AH1593-Cálculos!AH1594</f>
        <v>-43512659393.202156</v>
      </c>
      <c r="X220" s="993">
        <f>+W220+W222-Cálculos!AI1592-Cálculos!AI1593-Cálculos!AI1594</f>
        <v>-44771075408.97084</v>
      </c>
      <c r="Y220" s="993">
        <f>+X220+X222-Cálculos!AJ1592-Cálculos!AJ1593-Cálculos!AJ1594</f>
        <v>-47651610601.275322</v>
      </c>
      <c r="Z220" s="993">
        <f>+Y220+Y222-Cálculos!AK1592-Cálculos!AK1593-Cálculos!AK1594</f>
        <v>-50981205526.641708</v>
      </c>
      <c r="AA220" s="993">
        <f>+Z220+Z222-Cálculos!AL1592-Cálculos!AL1593-Cálculos!AL1594</f>
        <v>-52995265860.763741</v>
      </c>
      <c r="AB220" s="993">
        <f>+AA220+AA222-Cálculos!AM1592-Cálculos!AM1593-Cálculos!AM1594</f>
        <v>-55890761253.227806</v>
      </c>
      <c r="AC220" s="993">
        <f>+AB220+AB222-Cálculos!AN1592-Cálculos!AN1593-Cálculos!AN1594</f>
        <v>-57992534861.47554</v>
      </c>
      <c r="AD220" s="993">
        <f>+AC220+AC222-Cálculos!AO1592-Cálculos!AO1593-Cálculos!AO1594</f>
        <v>-61392967310.08403</v>
      </c>
      <c r="AE220" s="993">
        <f>+AD220+AD222-Cálculos!AP1592-Cálculos!AP1593-Cálculos!AP1594</f>
        <v>-64811440177.244476</v>
      </c>
      <c r="AF220" s="993">
        <f>+AE220+AE222-Cálculos!AQ1592-Cálculos!AQ1593-Cálculos!AQ1594</f>
        <v>-67877614781.232574</v>
      </c>
      <c r="AG220" s="993">
        <f>+AF220+AF222-Cálculos!AR1592-Cálculos!AR1593-Cálculos!AR1594</f>
        <v>-69954403063.08812</v>
      </c>
      <c r="AH220" s="993">
        <f>+AG220+AG222-Cálculos!AS1592-Cálculos!AS1593-Cálculos!AS1594</f>
        <v>-70774122374.597168</v>
      </c>
      <c r="AI220" s="993">
        <f>+AH220+AH222-Cálculos!AT1592-Cálculos!AT1593-Cálculos!AT1594</f>
        <v>-74382398862.977707</v>
      </c>
      <c r="AJ220" s="993">
        <f>+AI220+AI222-Cálculos!AU1592-Cálculos!AU1593-Cálculos!AU1594</f>
        <v>-77614563409.061157</v>
      </c>
      <c r="AK220" s="993">
        <f>+AJ220+AJ222-Cálculos!AV1592-Cálculos!AV1593-Cálculos!AV1594</f>
        <v>-81223928396.28125</v>
      </c>
      <c r="AL220" s="993">
        <f>+AK220+AK222-Cálculos!AW1592-Cálculos!AW1593-Cálculos!AW1594</f>
        <v>-84201643977.985214</v>
      </c>
      <c r="AM220" s="993">
        <f>+AL220+AL222-Cálculos!AX1592-Cálculos!AX1593-Cálculos!AX1594</f>
        <v>-86294693544.879868</v>
      </c>
      <c r="AN220" s="993">
        <f>+AM220+AM222-Cálculos!AY1592-Cálculos!AY1593-Cálculos!AY1594</f>
        <v>-88848153292.072296</v>
      </c>
      <c r="AO220" s="993">
        <f>+AN220+AN222-Cálculos!AZ1592-Cálculos!AZ1593-Cálculos!AZ1594</f>
        <v>-92239373129.426575</v>
      </c>
      <c r="AP220" s="993">
        <f>+AO220+AO222-Cálculos!BA1592-Cálculos!BA1593-Cálculos!BA1594</f>
        <v>-95336515368.311127</v>
      </c>
      <c r="AQ220" s="993">
        <f>+AP220+AP222-Cálculos!BB1592-Cálculos!BB1593-Cálculos!BB1594</f>
        <v>-98198624736.916382</v>
      </c>
      <c r="AR220" s="993">
        <f>+AQ220+AQ222-Cálculos!BC1592-Cálculos!BC1593-Cálculos!BC1594</f>
        <v>-100093857462.7382</v>
      </c>
      <c r="AS220" s="993">
        <f>+AR220+AR222-Cálculos!BD1592-Cálculos!BD1593-Cálculos!BD1594</f>
        <v>-103417384449.47659</v>
      </c>
      <c r="AT220" s="993">
        <f>+AS220+AS222-Cálculos!BE1592-Cálculos!BE1593-Cálculos!BE1594</f>
        <v>-106657943127.64507</v>
      </c>
      <c r="AU220" s="993">
        <f>+AT220+AT222-Cálculos!BF1592-Cálculos!BF1593-Cálculos!BF1594</f>
        <v>-111480017830.05113</v>
      </c>
      <c r="AV220" s="993">
        <f>+AU220+AU222-Cálculos!BG1592-Cálculos!BG1593-Cálculos!BG1594</f>
        <v>-115529528602.6545</v>
      </c>
      <c r="AW220" s="993">
        <f>+AV220+AV222-Cálculos!BH1592-Cálculos!BH1593-Cálculos!BH1594</f>
        <v>-121010305173.70056</v>
      </c>
      <c r="AX220" s="993">
        <f>+AW220+AW222-Cálculos!BI1592-Cálculos!BI1593-Cálculos!BI1594</f>
        <v>-125233424707.74612</v>
      </c>
      <c r="AY220" s="993">
        <f>+AX220+AX222-Cálculos!BJ1592-Cálculos!BJ1593-Cálculos!BJ1594</f>
        <v>-129025780931.21353</v>
      </c>
      <c r="AZ220" s="993">
        <f>+AY220+AY222-Cálculos!BK1592-Cálculos!BK1593-Cálculos!BK1594</f>
        <v>-131702595587.64359</v>
      </c>
      <c r="BA220" s="993">
        <f>+AZ220+AZ222-Cálculos!BL1592-Cálculos!BL1593-Cálculos!BL1594</f>
        <v>-137296570094.15483</v>
      </c>
      <c r="BB220" s="993">
        <f>+BA220+BA222-Cálculos!BM1592-Cálculos!BM1593-Cálculos!BM1594</f>
        <v>-141628833099.88721</v>
      </c>
      <c r="BC220" s="993">
        <f>+BB220+BB222-Cálculos!BN1592-Cálculos!BN1593-Cálculos!BN1594</f>
        <v>-146670604792.63895</v>
      </c>
      <c r="BD220" s="993">
        <f>+BC220+BC222-Cálculos!BO1592-Cálculos!BO1593-Cálculos!BO1594</f>
        <v>-150436125089.75082</v>
      </c>
      <c r="BE220" s="993">
        <f>+BD220+BD222-Cálculos!BP1592-Cálculos!BP1593-Cálculos!BP1594</f>
        <v>-153971637111.09891</v>
      </c>
      <c r="BF220" s="993">
        <f>+BE220+BE222-Cálculos!BQ1592-Cálculos!BQ1593-Cálculos!BQ1594</f>
        <v>-157633740821.70673</v>
      </c>
      <c r="BG220" s="993">
        <f>+BF220+BF222-Cálculos!BR1592-Cálculos!BR1593-Cálculos!BR1594</f>
        <v>-162429158571.07938</v>
      </c>
      <c r="BH220" s="993">
        <f>+BG220+BG222-Cálculos!BS1592-Cálculos!BS1593-Cálculos!BS1594</f>
        <v>-166358379084.77509</v>
      </c>
      <c r="BI220" s="993">
        <f>+BH220+BH222-Cálculos!BT1592-Cálculos!BT1593-Cálculos!BT1594</f>
        <v>-170765965468.69678</v>
      </c>
      <c r="BJ220" s="993">
        <f>+BI220+BI222-Cálculos!BU1592-Cálculos!BU1593-Cálculos!BU1594</f>
        <v>-174829561461.87457</v>
      </c>
      <c r="BK220" s="993">
        <f>+BJ220+BJ222-Cálculos!BV1592-Cálculos!BV1593-Cálculos!BV1594</f>
        <v>-179371302618.2915</v>
      </c>
      <c r="BL220" s="1005">
        <f t="shared" si="87"/>
        <v>-4611663463879.9883</v>
      </c>
    </row>
    <row r="221" spans="1:64" ht="16.2" thickBot="1" x14ac:dyDescent="0.35">
      <c r="A221" s="34"/>
      <c r="C221" s="72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990"/>
    </row>
    <row r="222" spans="1:64" ht="16.2" thickBot="1" x14ac:dyDescent="0.35">
      <c r="A222" s="26" t="s">
        <v>596</v>
      </c>
      <c r="C222" s="717">
        <f>+SCI!B239</f>
        <v>200000000</v>
      </c>
      <c r="D222" s="993">
        <f>+SCI!C239</f>
        <v>-309475596.76824671</v>
      </c>
      <c r="E222" s="993">
        <f>+SCI!D239</f>
        <v>-1025361507.2029712</v>
      </c>
      <c r="F222" s="993">
        <f>+SCI!E239</f>
        <v>-1840141981.065825</v>
      </c>
      <c r="G222" s="993">
        <f>+SCI!F239</f>
        <v>-2167805039.4640875</v>
      </c>
      <c r="H222" s="993">
        <f>+SCI!G239</f>
        <v>-2212259944.5026617</v>
      </c>
      <c r="I222" s="993">
        <f>+SCI!H239</f>
        <v>-2338607730.9652557</v>
      </c>
      <c r="J222" s="993">
        <f>+SCI!I239</f>
        <v>-2987415033.3804631</v>
      </c>
      <c r="K222" s="993">
        <f>+SCI!J239</f>
        <v>-2968967235.6085825</v>
      </c>
      <c r="L222" s="993">
        <f>+SCI!K239</f>
        <v>-2589707266.6869564</v>
      </c>
      <c r="M222" s="993">
        <f>+SCI!L239</f>
        <v>-2878011905.7242985</v>
      </c>
      <c r="N222" s="993">
        <f>+SCI!M239</f>
        <v>-2838621665.5298743</v>
      </c>
      <c r="O222" s="993">
        <f>+SCI!N239</f>
        <v>-2833191930.9043102</v>
      </c>
      <c r="P222" s="993">
        <f>+SCI!O239</f>
        <v>-3212269682.7334323</v>
      </c>
      <c r="Q222" s="993">
        <f>+SCI!P239</f>
        <v>-2239433600.9079208</v>
      </c>
      <c r="R222" s="993">
        <f>+SCI!Q239</f>
        <v>-2190935041.8636084</v>
      </c>
      <c r="S222" s="993">
        <f>+SCI!R239</f>
        <v>-2175321507.3951097</v>
      </c>
      <c r="T222" s="993">
        <f>+SCI!S239</f>
        <v>-2660127744.9483147</v>
      </c>
      <c r="U222" s="993">
        <f>+SCI!T239</f>
        <v>-2111736152.8760366</v>
      </c>
      <c r="V222" s="993">
        <f>+SCI!U239</f>
        <v>-1933268824.6742043</v>
      </c>
      <c r="W222" s="993">
        <f>+SCI!V239</f>
        <v>-1258416015.7686832</v>
      </c>
      <c r="X222" s="993">
        <f>+SCI!W239</f>
        <v>-2880535192.3044791</v>
      </c>
      <c r="Y222" s="993">
        <f>+SCI!X239</f>
        <v>-3329594925.3663888</v>
      </c>
      <c r="Z222" s="993">
        <f>+SCI!Y239</f>
        <v>-2014060334.1220288</v>
      </c>
      <c r="AA222" s="993">
        <f>+SCI!Z239</f>
        <v>-2895495392.4640684</v>
      </c>
      <c r="AB222" s="993">
        <f>+SCI!AA239</f>
        <v>-2101773608.2477345</v>
      </c>
      <c r="AC222" s="993">
        <f>+SCI!AB239</f>
        <v>-3400432448.6084881</v>
      </c>
      <c r="AD222" s="993">
        <f>+SCI!AC239</f>
        <v>-3418472867.1604471</v>
      </c>
      <c r="AE222" s="993">
        <f>+SCI!AD239</f>
        <v>-3066174603.988102</v>
      </c>
      <c r="AF222" s="993">
        <f>+SCI!AE239</f>
        <v>-2076788281.8555398</v>
      </c>
      <c r="AG222" s="993">
        <f>+SCI!AF239</f>
        <v>-819719311.50904548</v>
      </c>
      <c r="AH222" s="993">
        <f>+SCI!AG239</f>
        <v>-3608276488.3805432</v>
      </c>
      <c r="AI222" s="993">
        <f>+SCI!AH239</f>
        <v>-3232164546.0834579</v>
      </c>
      <c r="AJ222" s="993">
        <f>+SCI!AI239</f>
        <v>-3609364987.2200956</v>
      </c>
      <c r="AK222" s="993">
        <f>+SCI!AJ239</f>
        <v>-2977715581.7039676</v>
      </c>
      <c r="AL222" s="993">
        <f>+SCI!AK239</f>
        <v>-2093049566.8946476</v>
      </c>
      <c r="AM222" s="993">
        <f>+SCI!AL239</f>
        <v>-2553459747.1924248</v>
      </c>
      <c r="AN222" s="993">
        <f>+SCI!AM239</f>
        <v>-3391219837.3542738</v>
      </c>
      <c r="AO222" s="993">
        <f>+SCI!AN239</f>
        <v>-3097142238.8845501</v>
      </c>
      <c r="AP222" s="993">
        <f>+SCI!AO239</f>
        <v>-2862109368.6052494</v>
      </c>
      <c r="AQ222" s="993">
        <f>+SCI!AP239</f>
        <v>-1895232725.8218215</v>
      </c>
      <c r="AR222" s="993">
        <f>+SCI!AQ239</f>
        <v>-3323526986.7383833</v>
      </c>
      <c r="AS222" s="993">
        <f>+SCI!AR239</f>
        <v>-3240558678.1684766</v>
      </c>
      <c r="AT222" s="993">
        <f>+SCI!AS239</f>
        <v>-4822074702.4060678</v>
      </c>
      <c r="AU222" s="993">
        <f>+SCI!AT239</f>
        <v>-4049510772.6033583</v>
      </c>
      <c r="AV222" s="993">
        <f>+SCI!AU239</f>
        <v>-5480776571.0460739</v>
      </c>
      <c r="AW222" s="993">
        <f>+SCI!AV239</f>
        <v>-4223119534.045558</v>
      </c>
      <c r="AX222" s="993">
        <f>+SCI!AW239</f>
        <v>-3792356223.4674072</v>
      </c>
      <c r="AY222" s="993">
        <f>+SCI!AX239</f>
        <v>-2676814656.4300518</v>
      </c>
      <c r="AZ222" s="993">
        <f>+SCI!AY239</f>
        <v>-5593974506.5112438</v>
      </c>
      <c r="BA222" s="993">
        <f>+SCI!AZ239</f>
        <v>-4332263005.7323828</v>
      </c>
      <c r="BB222" s="993">
        <f>+SCI!BA239</f>
        <v>-5041771692.751749</v>
      </c>
      <c r="BC222" s="993">
        <f>+SCI!BB239</f>
        <v>-3765520297.1118736</v>
      </c>
      <c r="BD222" s="993">
        <f>+SCI!BC239</f>
        <v>-3535512021.3480816</v>
      </c>
      <c r="BE222" s="993">
        <f>+SCI!BD239</f>
        <v>-3662103710.6078172</v>
      </c>
      <c r="BF222" s="993">
        <f>+SCI!BE239</f>
        <v>-4795417749.3726616</v>
      </c>
      <c r="BG222" s="993">
        <f>+SCI!BF239</f>
        <v>-3929220513.6957154</v>
      </c>
      <c r="BH222" s="993">
        <f>+SCI!BG239</f>
        <v>-4407586383.921689</v>
      </c>
      <c r="BI222" s="993">
        <f>+SCI!BH239</f>
        <v>-4063595993.1777897</v>
      </c>
      <c r="BJ222" s="993">
        <f>+SCI!BI239</f>
        <v>-4541741156.4169254</v>
      </c>
      <c r="BK222" s="993">
        <f>+SCI!BJ239</f>
        <v>-3016774504.1006975</v>
      </c>
      <c r="BL222" s="1005">
        <f t="shared" si="87"/>
        <v>-182188077122.39221</v>
      </c>
    </row>
    <row r="223" spans="1:64" ht="15.6" x14ac:dyDescent="0.3">
      <c r="A223" s="769"/>
      <c r="C223" s="72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990">
        <f t="shared" si="87"/>
        <v>0</v>
      </c>
    </row>
    <row r="224" spans="1:64" ht="15.6" x14ac:dyDescent="0.3">
      <c r="A224" s="3" t="s">
        <v>537</v>
      </c>
      <c r="C224" s="721">
        <f t="shared" ref="C224:D224" si="94">+ROUND(C3-C93-C212,0)</f>
        <v>0</v>
      </c>
      <c r="D224" s="1">
        <f t="shared" si="94"/>
        <v>0</v>
      </c>
      <c r="E224" s="1">
        <f t="shared" ref="E224:BK224" si="95">+ROUND(E3-E93-E212,0)</f>
        <v>0</v>
      </c>
      <c r="F224" s="1">
        <f t="shared" si="95"/>
        <v>0</v>
      </c>
      <c r="G224" s="1">
        <f t="shared" si="95"/>
        <v>0</v>
      </c>
      <c r="H224" s="1">
        <f t="shared" si="95"/>
        <v>0</v>
      </c>
      <c r="I224" s="1">
        <f t="shared" si="95"/>
        <v>0</v>
      </c>
      <c r="J224" s="1">
        <f t="shared" si="95"/>
        <v>0</v>
      </c>
      <c r="K224" s="1">
        <f t="shared" si="95"/>
        <v>0</v>
      </c>
      <c r="L224" s="1">
        <f t="shared" si="95"/>
        <v>0</v>
      </c>
      <c r="M224" s="1">
        <f t="shared" si="95"/>
        <v>0</v>
      </c>
      <c r="N224" s="1">
        <f t="shared" si="95"/>
        <v>0</v>
      </c>
      <c r="O224" s="1">
        <f t="shared" si="95"/>
        <v>0</v>
      </c>
      <c r="P224" s="1">
        <f t="shared" si="95"/>
        <v>0</v>
      </c>
      <c r="Q224" s="1">
        <f t="shared" si="95"/>
        <v>0</v>
      </c>
      <c r="R224" s="1">
        <f t="shared" si="95"/>
        <v>0</v>
      </c>
      <c r="S224" s="1">
        <f t="shared" si="95"/>
        <v>0</v>
      </c>
      <c r="T224" s="1">
        <f t="shared" si="95"/>
        <v>0</v>
      </c>
      <c r="U224" s="1">
        <f t="shared" si="95"/>
        <v>0</v>
      </c>
      <c r="V224" s="1">
        <f t="shared" si="95"/>
        <v>0</v>
      </c>
      <c r="W224" s="1">
        <f t="shared" si="95"/>
        <v>0</v>
      </c>
      <c r="X224" s="1">
        <f t="shared" si="95"/>
        <v>0</v>
      </c>
      <c r="Y224" s="1">
        <f t="shared" si="95"/>
        <v>0</v>
      </c>
      <c r="Z224" s="1">
        <f t="shared" si="95"/>
        <v>0</v>
      </c>
      <c r="AA224" s="1">
        <f t="shared" si="95"/>
        <v>0</v>
      </c>
      <c r="AB224" s="1">
        <f t="shared" si="95"/>
        <v>0</v>
      </c>
      <c r="AC224" s="1">
        <f t="shared" si="95"/>
        <v>0</v>
      </c>
      <c r="AD224" s="1">
        <f t="shared" si="95"/>
        <v>0</v>
      </c>
      <c r="AE224" s="1">
        <f t="shared" si="95"/>
        <v>0</v>
      </c>
      <c r="AF224" s="1">
        <f t="shared" si="95"/>
        <v>0</v>
      </c>
      <c r="AG224" s="1">
        <f t="shared" si="95"/>
        <v>0</v>
      </c>
      <c r="AH224" s="1">
        <f t="shared" si="95"/>
        <v>0</v>
      </c>
      <c r="AI224" s="1">
        <f t="shared" si="95"/>
        <v>0</v>
      </c>
      <c r="AJ224" s="1">
        <f t="shared" si="95"/>
        <v>0</v>
      </c>
      <c r="AK224" s="1">
        <f t="shared" si="95"/>
        <v>0</v>
      </c>
      <c r="AL224" s="1">
        <f t="shared" si="95"/>
        <v>0</v>
      </c>
      <c r="AM224" s="1">
        <f t="shared" si="95"/>
        <v>0</v>
      </c>
      <c r="AN224" s="1">
        <f t="shared" si="95"/>
        <v>0</v>
      </c>
      <c r="AO224" s="1">
        <f t="shared" si="95"/>
        <v>0</v>
      </c>
      <c r="AP224" s="1">
        <f t="shared" si="95"/>
        <v>0</v>
      </c>
      <c r="AQ224" s="1">
        <f t="shared" si="95"/>
        <v>0</v>
      </c>
      <c r="AR224" s="1">
        <f t="shared" si="95"/>
        <v>0</v>
      </c>
      <c r="AS224" s="1">
        <f t="shared" si="95"/>
        <v>0</v>
      </c>
      <c r="AT224" s="1">
        <f t="shared" si="95"/>
        <v>0</v>
      </c>
      <c r="AU224" s="1">
        <f t="shared" si="95"/>
        <v>0</v>
      </c>
      <c r="AV224" s="1">
        <f t="shared" si="95"/>
        <v>0</v>
      </c>
      <c r="AW224" s="1">
        <f t="shared" si="95"/>
        <v>0</v>
      </c>
      <c r="AX224" s="1">
        <f t="shared" si="95"/>
        <v>0</v>
      </c>
      <c r="AY224" s="1">
        <f t="shared" si="95"/>
        <v>0</v>
      </c>
      <c r="AZ224" s="1">
        <f t="shared" si="95"/>
        <v>0</v>
      </c>
      <c r="BA224" s="1">
        <f t="shared" si="95"/>
        <v>0</v>
      </c>
      <c r="BB224" s="1">
        <f t="shared" si="95"/>
        <v>0</v>
      </c>
      <c r="BC224" s="1">
        <f t="shared" si="95"/>
        <v>0</v>
      </c>
      <c r="BD224" s="1">
        <f t="shared" si="95"/>
        <v>0</v>
      </c>
      <c r="BE224" s="1">
        <f t="shared" si="95"/>
        <v>0</v>
      </c>
      <c r="BF224" s="1">
        <f t="shared" si="95"/>
        <v>0</v>
      </c>
      <c r="BG224" s="1">
        <f t="shared" si="95"/>
        <v>0</v>
      </c>
      <c r="BH224" s="1">
        <f t="shared" si="95"/>
        <v>0</v>
      </c>
      <c r="BI224" s="1">
        <f t="shared" si="95"/>
        <v>0</v>
      </c>
      <c r="BJ224" s="1">
        <f t="shared" si="95"/>
        <v>0</v>
      </c>
      <c r="BK224" s="1">
        <f t="shared" si="95"/>
        <v>0</v>
      </c>
      <c r="BL224" s="990">
        <f t="shared" si="87"/>
        <v>0</v>
      </c>
    </row>
    <row r="225" spans="1:64" x14ac:dyDescent="0.3">
      <c r="A225" s="769"/>
      <c r="C225" s="72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</row>
    <row r="226" spans="1:64" x14ac:dyDescent="0.3">
      <c r="C226" s="72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</row>
    <row r="227" spans="1:64" x14ac:dyDescent="0.3">
      <c r="C227" s="72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</row>
    <row r="228" spans="1:64" x14ac:dyDescent="0.3">
      <c r="C228" s="72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</row>
    <row r="229" spans="1:64" x14ac:dyDescent="0.3">
      <c r="C229" s="72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</row>
    <row r="230" spans="1:64" x14ac:dyDescent="0.3">
      <c r="C230" s="72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</row>
    <row r="231" spans="1:64" x14ac:dyDescent="0.3">
      <c r="C231" s="72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</row>
    <row r="232" spans="1:64" x14ac:dyDescent="0.3">
      <c r="C232" s="72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</row>
    <row r="233" spans="1:64" x14ac:dyDescent="0.3">
      <c r="C233" s="72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</row>
    <row r="234" spans="1:64" x14ac:dyDescent="0.3">
      <c r="C234" s="72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</row>
    <row r="235" spans="1:64" x14ac:dyDescent="0.3">
      <c r="C235" s="72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</row>
    <row r="236" spans="1:64" x14ac:dyDescent="0.3">
      <c r="C236" s="72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</row>
    <row r="237" spans="1:64" x14ac:dyDescent="0.3">
      <c r="C237" s="72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</row>
    <row r="238" spans="1:64" x14ac:dyDescent="0.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</row>
    <row r="239" spans="1:64" x14ac:dyDescent="0.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</row>
    <row r="240" spans="1:64" x14ac:dyDescent="0.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</row>
    <row r="241" spans="3:64" x14ac:dyDescent="0.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</row>
    <row r="242" spans="3:64" x14ac:dyDescent="0.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C9E9E"/>
  </sheetPr>
  <dimension ref="A1:BK179"/>
  <sheetViews>
    <sheetView showGridLines="0" zoomScale="90" workbookViewId="0">
      <pane xSplit="1" ySplit="1" topLeftCell="BD2" activePane="bottomRight" state="frozen"/>
      <selection pane="topRight"/>
      <selection pane="bottomLeft"/>
      <selection pane="bottomRight"/>
    </sheetView>
  </sheetViews>
  <sheetFormatPr baseColWidth="10" defaultRowHeight="14.4" x14ac:dyDescent="0.3"/>
  <cols>
    <col min="1" max="1" width="52.44140625" bestFit="1" customWidth="1"/>
    <col min="2" max="2" width="14.88671875" bestFit="1" customWidth="1"/>
    <col min="3" max="62" width="22.44140625" bestFit="1" customWidth="1"/>
    <col min="63" max="63" width="22.6640625" bestFit="1" customWidth="1"/>
  </cols>
  <sheetData>
    <row r="1" spans="1:63" ht="49.2" customHeight="1" x14ac:dyDescent="0.3">
      <c r="A1" s="1380" t="s">
        <v>1093</v>
      </c>
      <c r="B1" s="1381"/>
      <c r="C1" s="1382">
        <v>43466</v>
      </c>
      <c r="D1" s="1382">
        <v>43497</v>
      </c>
      <c r="E1" s="1382">
        <v>43525</v>
      </c>
      <c r="F1" s="1382">
        <v>43556</v>
      </c>
      <c r="G1" s="1382">
        <v>43586</v>
      </c>
      <c r="H1" s="1382">
        <v>43617</v>
      </c>
      <c r="I1" s="1382">
        <v>43647</v>
      </c>
      <c r="J1" s="1382">
        <v>43678</v>
      </c>
      <c r="K1" s="1382">
        <v>43709</v>
      </c>
      <c r="L1" s="1382">
        <v>43739</v>
      </c>
      <c r="M1" s="1382">
        <v>43770</v>
      </c>
      <c r="N1" s="1382">
        <v>43800</v>
      </c>
      <c r="O1" s="1383">
        <v>43831</v>
      </c>
      <c r="P1" s="1383">
        <v>43862</v>
      </c>
      <c r="Q1" s="1383">
        <v>43891</v>
      </c>
      <c r="R1" s="1383">
        <v>43922</v>
      </c>
      <c r="S1" s="1383">
        <v>43952</v>
      </c>
      <c r="T1" s="1383">
        <v>43983</v>
      </c>
      <c r="U1" s="1383">
        <v>44013</v>
      </c>
      <c r="V1" s="1383">
        <v>44044</v>
      </c>
      <c r="W1" s="1383">
        <v>44075</v>
      </c>
      <c r="X1" s="1383">
        <v>44105</v>
      </c>
      <c r="Y1" s="1383">
        <v>44136</v>
      </c>
      <c r="Z1" s="1383">
        <v>44166</v>
      </c>
      <c r="AA1" s="1384">
        <v>44197</v>
      </c>
      <c r="AB1" s="1384">
        <v>44228</v>
      </c>
      <c r="AC1" s="1384">
        <v>44256</v>
      </c>
      <c r="AD1" s="1384">
        <v>44287</v>
      </c>
      <c r="AE1" s="1384">
        <v>44317</v>
      </c>
      <c r="AF1" s="1384">
        <v>44348</v>
      </c>
      <c r="AG1" s="1384">
        <v>44378</v>
      </c>
      <c r="AH1" s="1384">
        <v>44409</v>
      </c>
      <c r="AI1" s="1384">
        <v>44440</v>
      </c>
      <c r="AJ1" s="1384">
        <v>44470</v>
      </c>
      <c r="AK1" s="1384">
        <v>44501</v>
      </c>
      <c r="AL1" s="1384">
        <v>44531</v>
      </c>
      <c r="AM1" s="1385">
        <v>44562</v>
      </c>
      <c r="AN1" s="1385">
        <v>44593</v>
      </c>
      <c r="AO1" s="1385">
        <v>44621</v>
      </c>
      <c r="AP1" s="1385">
        <v>44652</v>
      </c>
      <c r="AQ1" s="1385">
        <v>44682</v>
      </c>
      <c r="AR1" s="1385">
        <v>44713</v>
      </c>
      <c r="AS1" s="1385">
        <v>44743</v>
      </c>
      <c r="AT1" s="1385">
        <v>44774</v>
      </c>
      <c r="AU1" s="1385">
        <v>44805</v>
      </c>
      <c r="AV1" s="1385">
        <v>44835</v>
      </c>
      <c r="AW1" s="1385">
        <v>44866</v>
      </c>
      <c r="AX1" s="1385">
        <v>44896</v>
      </c>
      <c r="AY1" s="1386">
        <v>44927</v>
      </c>
      <c r="AZ1" s="1386">
        <v>44958</v>
      </c>
      <c r="BA1" s="1386">
        <v>44986</v>
      </c>
      <c r="BB1" s="1386">
        <v>45017</v>
      </c>
      <c r="BC1" s="1386">
        <v>45047</v>
      </c>
      <c r="BD1" s="1386">
        <v>45078</v>
      </c>
      <c r="BE1" s="1386">
        <v>45108</v>
      </c>
      <c r="BF1" s="1386">
        <v>45139</v>
      </c>
      <c r="BG1" s="1386">
        <v>45170</v>
      </c>
      <c r="BH1" s="1386">
        <v>45200</v>
      </c>
      <c r="BI1" s="1386">
        <v>45231</v>
      </c>
      <c r="BJ1" s="1386">
        <v>45261</v>
      </c>
      <c r="BK1" s="1387" t="s">
        <v>240</v>
      </c>
    </row>
    <row r="2" spans="1:63" ht="15" thickBot="1" x14ac:dyDescent="0.35">
      <c r="A2" s="901"/>
    </row>
    <row r="3" spans="1:63" ht="16.2" thickBot="1" x14ac:dyDescent="0.35">
      <c r="A3" s="1127" t="s">
        <v>1094</v>
      </c>
      <c r="C3" s="1123"/>
      <c r="D3" s="1123"/>
      <c r="E3" s="1123"/>
      <c r="F3" s="1123"/>
      <c r="G3" s="1123"/>
      <c r="H3" s="1123"/>
      <c r="I3" s="1123"/>
      <c r="J3" s="1123"/>
      <c r="K3" s="1123"/>
      <c r="L3" s="1123"/>
      <c r="M3" s="1123"/>
      <c r="N3" s="1123"/>
      <c r="O3" s="1123"/>
      <c r="P3" s="1123"/>
      <c r="Q3" s="1123"/>
      <c r="R3" s="1123"/>
      <c r="S3" s="1123"/>
      <c r="T3" s="1123"/>
      <c r="U3" s="1123"/>
      <c r="V3" s="1123"/>
      <c r="W3" s="1123"/>
      <c r="X3" s="1123"/>
      <c r="Y3" s="1123"/>
      <c r="Z3" s="1123"/>
      <c r="AA3" s="1123"/>
      <c r="AB3" s="1123"/>
      <c r="AC3" s="1123"/>
      <c r="AD3" s="1123"/>
      <c r="AE3" s="1123"/>
      <c r="AF3" s="1123"/>
      <c r="AG3" s="1123"/>
      <c r="AH3" s="1123"/>
      <c r="AI3" s="1123"/>
      <c r="AJ3" s="1123"/>
      <c r="AK3" s="1123"/>
      <c r="AL3" s="1123"/>
      <c r="AM3" s="1123"/>
      <c r="AN3" s="1123"/>
      <c r="AO3" s="1123"/>
      <c r="AP3" s="1123"/>
      <c r="AQ3" s="1123"/>
      <c r="AR3" s="1123"/>
      <c r="AS3" s="1123"/>
      <c r="AT3" s="1123"/>
      <c r="AU3" s="1123"/>
      <c r="AV3" s="1123"/>
      <c r="AW3" s="1123"/>
      <c r="AX3" s="1123"/>
      <c r="AY3" s="1123"/>
      <c r="AZ3" s="1123"/>
      <c r="BA3" s="1123"/>
      <c r="BB3" s="1123"/>
      <c r="BC3" s="1123"/>
      <c r="BD3" s="1123"/>
      <c r="BE3" s="1123"/>
      <c r="BF3" s="1123"/>
      <c r="BG3" s="1123"/>
      <c r="BH3" s="1123"/>
      <c r="BI3" s="1123"/>
      <c r="BJ3" s="1123"/>
      <c r="BK3" s="838">
        <f>SUM(C3:BJ3)</f>
        <v>0</v>
      </c>
    </row>
    <row r="4" spans="1:63" s="775" customFormat="1" ht="16.2" thickBot="1" x14ac:dyDescent="0.35">
      <c r="A4" s="1168"/>
      <c r="C4" s="1169"/>
      <c r="D4" s="1169"/>
      <c r="E4" s="1169"/>
      <c r="F4" s="1169"/>
      <c r="G4" s="1169"/>
      <c r="H4" s="1169"/>
      <c r="I4" s="1169"/>
      <c r="J4" s="1169"/>
      <c r="K4" s="1169"/>
      <c r="L4" s="1169"/>
      <c r="M4" s="1169"/>
      <c r="N4" s="1169"/>
      <c r="O4" s="1169"/>
      <c r="P4" s="1169"/>
      <c r="Q4" s="1169"/>
      <c r="R4" s="1169"/>
      <c r="S4" s="1169"/>
      <c r="T4" s="1169"/>
      <c r="U4" s="1169"/>
      <c r="V4" s="1169"/>
      <c r="W4" s="1169"/>
      <c r="X4" s="1169"/>
      <c r="Y4" s="1169"/>
      <c r="Z4" s="1169"/>
      <c r="AA4" s="1169"/>
      <c r="AB4" s="1169"/>
      <c r="AC4" s="1169"/>
      <c r="AD4" s="1169"/>
      <c r="AE4" s="1169"/>
      <c r="AF4" s="1169"/>
      <c r="AG4" s="1169"/>
      <c r="AH4" s="1169"/>
      <c r="AI4" s="1169"/>
      <c r="AJ4" s="1169"/>
      <c r="AK4" s="1169"/>
      <c r="AL4" s="1169"/>
      <c r="AM4" s="1169"/>
      <c r="AN4" s="1169"/>
      <c r="AO4" s="1169"/>
      <c r="AP4" s="1169"/>
      <c r="AQ4" s="1169"/>
      <c r="AR4" s="1169"/>
      <c r="AS4" s="1169"/>
      <c r="AT4" s="1169"/>
      <c r="AU4" s="1169"/>
      <c r="AV4" s="1169"/>
      <c r="AW4" s="1169"/>
      <c r="AX4" s="1169"/>
      <c r="AY4" s="1169"/>
      <c r="AZ4" s="1169"/>
      <c r="BA4" s="1169"/>
      <c r="BB4" s="1169"/>
      <c r="BC4" s="1169"/>
      <c r="BD4" s="1169"/>
      <c r="BE4" s="1169"/>
      <c r="BF4" s="1169"/>
      <c r="BG4" s="1169"/>
      <c r="BH4" s="1169"/>
      <c r="BI4" s="1169"/>
      <c r="BJ4" s="1169"/>
      <c r="BK4" s="1170"/>
    </row>
    <row r="5" spans="1:63" ht="16.2" thickBot="1" x14ac:dyDescent="0.35">
      <c r="A5" s="1128" t="s">
        <v>1095</v>
      </c>
      <c r="C5" s="1172">
        <f>+C6+C10</f>
        <v>848672448.82460284</v>
      </c>
      <c r="D5" s="1172">
        <f t="shared" ref="D5:BJ5" si="0">+D6+D10</f>
        <v>1267657061.5362601</v>
      </c>
      <c r="E5" s="1172">
        <f t="shared" si="0"/>
        <v>1776838791.9803414</v>
      </c>
      <c r="F5" s="1172">
        <f t="shared" si="0"/>
        <v>1644122513.7925584</v>
      </c>
      <c r="G5" s="1172">
        <f t="shared" si="0"/>
        <v>967955080.53052151</v>
      </c>
      <c r="H5" s="1172">
        <f t="shared" si="0"/>
        <v>636672500.04277265</v>
      </c>
      <c r="I5" s="1172">
        <f t="shared" si="0"/>
        <v>1029665203.4301168</v>
      </c>
      <c r="J5" s="1172">
        <f t="shared" si="0"/>
        <v>1783194031.3781254</v>
      </c>
      <c r="K5" s="1172">
        <f t="shared" si="0"/>
        <v>1866627337.8291628</v>
      </c>
      <c r="L5" s="1172">
        <f t="shared" si="0"/>
        <v>1477641527.2479963</v>
      </c>
      <c r="M5" s="1172">
        <f t="shared" si="0"/>
        <v>1125422922.8733897</v>
      </c>
      <c r="N5" s="1172">
        <f t="shared" si="0"/>
        <v>752926221.09339237</v>
      </c>
      <c r="O5" s="1172">
        <f t="shared" si="0"/>
        <v>1703183951.2476916</v>
      </c>
      <c r="P5" s="1172">
        <f t="shared" si="0"/>
        <v>2645460308.2555437</v>
      </c>
      <c r="Q5" s="1172">
        <f t="shared" si="0"/>
        <v>2560315216.2168293</v>
      </c>
      <c r="R5" s="1172">
        <f t="shared" si="0"/>
        <v>2502015961.9396939</v>
      </c>
      <c r="S5" s="1172">
        <f t="shared" si="0"/>
        <v>1902550651.7385492</v>
      </c>
      <c r="T5" s="1172">
        <f t="shared" si="0"/>
        <v>1879052065.3228607</v>
      </c>
      <c r="U5" s="1172">
        <f t="shared" si="0"/>
        <v>2034212833.3520238</v>
      </c>
      <c r="V5" s="1172">
        <f t="shared" si="0"/>
        <v>2773891925.0976839</v>
      </c>
      <c r="W5" s="1172">
        <f t="shared" si="0"/>
        <v>2966715175.4528341</v>
      </c>
      <c r="X5" s="1172">
        <f t="shared" si="0"/>
        <v>2965840412.7305222</v>
      </c>
      <c r="Y5" s="1172">
        <f t="shared" si="0"/>
        <v>2416667431.2655315</v>
      </c>
      <c r="Z5" s="1172">
        <f t="shared" si="0"/>
        <v>2022814913.4359748</v>
      </c>
      <c r="AA5" s="1172">
        <f t="shared" si="0"/>
        <v>2796124290.8134413</v>
      </c>
      <c r="AB5" s="1172">
        <f t="shared" si="0"/>
        <v>3153760204.9567895</v>
      </c>
      <c r="AC5" s="1172">
        <f t="shared" si="0"/>
        <v>4713630049.9868917</v>
      </c>
      <c r="AD5" s="1172">
        <f t="shared" si="0"/>
        <v>3334751863.3386655</v>
      </c>
      <c r="AE5" s="1172">
        <f t="shared" si="0"/>
        <v>2270172914.5488977</v>
      </c>
      <c r="AF5" s="1172">
        <f t="shared" si="0"/>
        <v>2041883726.9237142</v>
      </c>
      <c r="AG5" s="1172">
        <f t="shared" si="0"/>
        <v>2697985802.237155</v>
      </c>
      <c r="AH5" s="1172">
        <f t="shared" si="0"/>
        <v>3922111948.563199</v>
      </c>
      <c r="AI5" s="1172">
        <f t="shared" si="0"/>
        <v>3606094497.4835744</v>
      </c>
      <c r="AJ5" s="1172">
        <f t="shared" si="0"/>
        <v>2838427592.6079578</v>
      </c>
      <c r="AK5" s="1172">
        <f t="shared" si="0"/>
        <v>2674456887.4357367</v>
      </c>
      <c r="AL5" s="1172">
        <f t="shared" si="0"/>
        <v>2514365001.834166</v>
      </c>
      <c r="AM5" s="1172">
        <f t="shared" si="0"/>
        <v>3255098954.4698553</v>
      </c>
      <c r="AN5" s="1172">
        <f t="shared" si="0"/>
        <v>4480742689.7145576</v>
      </c>
      <c r="AO5" s="1172">
        <f t="shared" si="0"/>
        <v>2533249724.9235582</v>
      </c>
      <c r="AP5" s="1172">
        <f t="shared" si="0"/>
        <v>3022611291.0093374</v>
      </c>
      <c r="AQ5" s="1172">
        <f t="shared" si="0"/>
        <v>2690980769.5017648</v>
      </c>
      <c r="AR5" s="1172">
        <f t="shared" si="0"/>
        <v>2408621674.3278461</v>
      </c>
      <c r="AS5" s="1172">
        <f t="shared" si="0"/>
        <v>2821049298.3610687</v>
      </c>
      <c r="AT5" s="1172">
        <f t="shared" si="0"/>
        <v>3488305067.9853106</v>
      </c>
      <c r="AU5" s="1172">
        <f t="shared" si="0"/>
        <v>3679223393.6647053</v>
      </c>
      <c r="AV5" s="1172">
        <f t="shared" si="0"/>
        <v>2946743429.3689694</v>
      </c>
      <c r="AW5" s="1172">
        <f t="shared" si="0"/>
        <v>2442991824.616221</v>
      </c>
      <c r="AX5" s="1172">
        <f t="shared" si="0"/>
        <v>2018179339.0392175</v>
      </c>
      <c r="AY5" s="1172">
        <f t="shared" si="0"/>
        <v>3297951606.5986505</v>
      </c>
      <c r="AZ5" s="1172">
        <f t="shared" si="0"/>
        <v>3882245606.2067766</v>
      </c>
      <c r="BA5" s="1172">
        <f t="shared" si="0"/>
        <v>4373971112.1853533</v>
      </c>
      <c r="BB5" s="1172">
        <f t="shared" si="0"/>
        <v>3262312470.7831688</v>
      </c>
      <c r="BC5" s="1172">
        <f t="shared" si="0"/>
        <v>2334207779.4892988</v>
      </c>
      <c r="BD5" s="1172">
        <f t="shared" si="0"/>
        <v>2498044332.865716</v>
      </c>
      <c r="BE5" s="1172">
        <f t="shared" si="0"/>
        <v>2589122491.6747479</v>
      </c>
      <c r="BF5" s="1172">
        <f t="shared" si="0"/>
        <v>3661972827.9519606</v>
      </c>
      <c r="BG5" s="1172">
        <f t="shared" si="0"/>
        <v>3801123550.0693073</v>
      </c>
      <c r="BH5" s="1172">
        <f t="shared" si="0"/>
        <v>3719535509.3853197</v>
      </c>
      <c r="BI5" s="1172">
        <f t="shared" si="0"/>
        <v>2993572509.7951303</v>
      </c>
      <c r="BJ5" s="1172">
        <f t="shared" si="0"/>
        <v>3094196505.3377457</v>
      </c>
      <c r="BK5" s="1173">
        <f t="shared" ref="BK5:BK70" si="1">SUM(C5:BJ5)</f>
        <v>155409935026.67075</v>
      </c>
    </row>
    <row r="6" spans="1:63" ht="15.6" x14ac:dyDescent="0.3">
      <c r="A6" s="806" t="s">
        <v>1096</v>
      </c>
      <c r="C6" s="1219">
        <f>+C7+C8+C9</f>
        <v>607672481.61645687</v>
      </c>
      <c r="D6" s="1219">
        <f t="shared" ref="D6:BJ6" si="2">+D7+D8+D9</f>
        <v>920207261.45472777</v>
      </c>
      <c r="E6" s="1219">
        <f t="shared" si="2"/>
        <v>1350518063.7954497</v>
      </c>
      <c r="F6" s="1219">
        <f t="shared" si="2"/>
        <v>1103315410.2479153</v>
      </c>
      <c r="G6" s="1219">
        <f t="shared" si="2"/>
        <v>710395612.73561931</v>
      </c>
      <c r="H6" s="1219">
        <f t="shared" si="2"/>
        <v>426032740.59885609</v>
      </c>
      <c r="I6" s="1219">
        <f t="shared" si="2"/>
        <v>713986051.17261314</v>
      </c>
      <c r="J6" s="1219">
        <f t="shared" si="2"/>
        <v>1355447340.4986506</v>
      </c>
      <c r="K6" s="1219">
        <f t="shared" si="2"/>
        <v>1481384440.7707019</v>
      </c>
      <c r="L6" s="1219">
        <f t="shared" si="2"/>
        <v>1035667686.8219962</v>
      </c>
      <c r="M6" s="1219">
        <f t="shared" si="2"/>
        <v>815445425.33281446</v>
      </c>
      <c r="N6" s="1219">
        <f t="shared" si="2"/>
        <v>513271725.77488762</v>
      </c>
      <c r="O6" s="1219">
        <f t="shared" si="2"/>
        <v>1277448888.9801385</v>
      </c>
      <c r="P6" s="1219">
        <f t="shared" si="2"/>
        <v>1859675532.2688322</v>
      </c>
      <c r="Q6" s="1219">
        <f t="shared" si="2"/>
        <v>1880517454.5053232</v>
      </c>
      <c r="R6" s="1219">
        <f t="shared" si="2"/>
        <v>1202275819.9856358</v>
      </c>
      <c r="S6" s="1219">
        <f t="shared" si="2"/>
        <v>764923632.07102597</v>
      </c>
      <c r="T6" s="1219">
        <f t="shared" si="2"/>
        <v>551955101.37588549</v>
      </c>
      <c r="U6" s="1219">
        <f t="shared" si="2"/>
        <v>823138373.94130373</v>
      </c>
      <c r="V6" s="1219">
        <f t="shared" si="2"/>
        <v>1408365197.1306126</v>
      </c>
      <c r="W6" s="1219">
        <f t="shared" si="2"/>
        <v>1545282013.5343108</v>
      </c>
      <c r="X6" s="1219">
        <f t="shared" si="2"/>
        <v>1164016781.9002934</v>
      </c>
      <c r="Y6" s="1219">
        <f t="shared" si="2"/>
        <v>895278388.81143308</v>
      </c>
      <c r="Z6" s="1219">
        <f t="shared" si="2"/>
        <v>627518278.38477969</v>
      </c>
      <c r="AA6" s="1219">
        <f t="shared" si="2"/>
        <v>1446882005.5866749</v>
      </c>
      <c r="AB6" s="1219">
        <f t="shared" si="2"/>
        <v>1614900280.8007684</v>
      </c>
      <c r="AC6" s="1219">
        <f t="shared" si="2"/>
        <v>2702559427.1695838</v>
      </c>
      <c r="AD6" s="1219">
        <f t="shared" si="2"/>
        <v>1121762519.3971276</v>
      </c>
      <c r="AE6" s="1219">
        <f t="shared" si="2"/>
        <v>826303265.42869318</v>
      </c>
      <c r="AF6" s="1219">
        <f t="shared" si="2"/>
        <v>531348290.39042544</v>
      </c>
      <c r="AG6" s="1219">
        <f t="shared" si="2"/>
        <v>1030130003.9464047</v>
      </c>
      <c r="AH6" s="1219">
        <f t="shared" si="2"/>
        <v>1808748226.9857633</v>
      </c>
      <c r="AI6" s="1219">
        <f t="shared" si="2"/>
        <v>1575148824.2069621</v>
      </c>
      <c r="AJ6" s="1219">
        <f t="shared" si="2"/>
        <v>1023649208.2996562</v>
      </c>
      <c r="AK6" s="1219">
        <f t="shared" si="2"/>
        <v>1018029934.7169923</v>
      </c>
      <c r="AL6" s="1219">
        <f t="shared" si="2"/>
        <v>784854876.23939812</v>
      </c>
      <c r="AM6" s="1219">
        <f t="shared" si="2"/>
        <v>1244345910.6259251</v>
      </c>
      <c r="AN6" s="1219">
        <f t="shared" si="2"/>
        <v>2246647509.090107</v>
      </c>
      <c r="AO6" s="1219">
        <f t="shared" si="2"/>
        <v>668089076.78355765</v>
      </c>
      <c r="AP6" s="1219">
        <f t="shared" si="2"/>
        <v>1381006905.7368183</v>
      </c>
      <c r="AQ6" s="1219">
        <f t="shared" si="2"/>
        <v>801191084.26943898</v>
      </c>
      <c r="AR6" s="1219">
        <f t="shared" si="2"/>
        <v>436650086.54738438</v>
      </c>
      <c r="AS6" s="1219">
        <f t="shared" si="2"/>
        <v>682201380.13025784</v>
      </c>
      <c r="AT6" s="1219">
        <f t="shared" si="2"/>
        <v>1493400902.3386765</v>
      </c>
      <c r="AU6" s="1219">
        <f t="shared" si="2"/>
        <v>1798999508.984273</v>
      </c>
      <c r="AV6" s="1219">
        <f t="shared" si="2"/>
        <v>1291257135.0546126</v>
      </c>
      <c r="AW6" s="1219">
        <f t="shared" si="2"/>
        <v>874039854.91635513</v>
      </c>
      <c r="AX6" s="1219">
        <f t="shared" si="2"/>
        <v>463192184.64541382</v>
      </c>
      <c r="AY6" s="1219">
        <f t="shared" si="2"/>
        <v>1631831284.8907552</v>
      </c>
      <c r="AZ6" s="1219">
        <f t="shared" si="2"/>
        <v>1969164742.3789046</v>
      </c>
      <c r="BA6" s="1219">
        <f t="shared" si="2"/>
        <v>2314859428.449522</v>
      </c>
      <c r="BB6" s="1219">
        <f t="shared" si="2"/>
        <v>1430229165.721168</v>
      </c>
      <c r="BC6" s="1219">
        <f t="shared" si="2"/>
        <v>923993863.11316431</v>
      </c>
      <c r="BD6" s="1219">
        <f t="shared" si="2"/>
        <v>639367347.96589637</v>
      </c>
      <c r="BE6" s="1219">
        <f t="shared" si="2"/>
        <v>804616717.84398341</v>
      </c>
      <c r="BF6" s="1219">
        <f t="shared" si="2"/>
        <v>1453307735.1736295</v>
      </c>
      <c r="BG6" s="1219">
        <f t="shared" si="2"/>
        <v>1853332349.4181714</v>
      </c>
      <c r="BH6" s="1219">
        <f t="shared" si="2"/>
        <v>1423007369.3344665</v>
      </c>
      <c r="BI6" s="1219">
        <f t="shared" si="2"/>
        <v>992386342.16079831</v>
      </c>
      <c r="BJ6" s="1219">
        <f t="shared" si="2"/>
        <v>714521212.20854664</v>
      </c>
      <c r="BK6" s="1173">
        <f t="shared" si="1"/>
        <v>70049695664.660538</v>
      </c>
    </row>
    <row r="7" spans="1:63" ht="15.6" x14ac:dyDescent="0.3">
      <c r="A7" s="805" t="s">
        <v>912</v>
      </c>
      <c r="C7" s="1174">
        <f>+(SFP!C17-SFP!D17)+SCI!C8+SCI!C12+SCI!C16</f>
        <v>256207323.70878762</v>
      </c>
      <c r="D7" s="1174">
        <f>+(SFP!D17-SFP!E17)+SCI!D8+SCI!D12+SCI!D16</f>
        <v>532889391.03019291</v>
      </c>
      <c r="E7" s="1174">
        <f>+(SFP!E17-SFP!F17)+SCI!E8+SCI!E12+SCI!E16</f>
        <v>676997405.26529479</v>
      </c>
      <c r="F7" s="1174">
        <f>+(SFP!F17-SFP!G17)+SCI!F8+SCI!F12+SCI!F16</f>
        <v>540428971.1253407</v>
      </c>
      <c r="G7" s="1174">
        <f>+(SFP!G17-SFP!H17)+SCI!G8+SCI!G12+SCI!G16</f>
        <v>301687320.9084934</v>
      </c>
      <c r="H7" s="1174">
        <f>+(SFP!H17-SFP!I17)+SCI!H8+SCI!H12+SCI!H16</f>
        <v>145033874.94898617</v>
      </c>
      <c r="I7" s="1174">
        <f>+(SFP!I17-SFP!J17)+SCI!I8+SCI!I12+SCI!I16</f>
        <v>211766540.25183964</v>
      </c>
      <c r="J7" s="1174">
        <f>+(SFP!J17-SFP!K17)+SCI!J8+SCI!J12+SCI!J16</f>
        <v>550740044.34033167</v>
      </c>
      <c r="K7" s="1174">
        <f>+(SFP!K17-SFP!L17)+SCI!K8+SCI!K12+SCI!K16</f>
        <v>722900451.3623054</v>
      </c>
      <c r="L7" s="1174">
        <f>+(SFP!L17-SFP!M17)+SCI!L8+SCI!L12+SCI!L16</f>
        <v>507809843.58565593</v>
      </c>
      <c r="M7" s="1174">
        <f>+(SFP!M17-SFP!N17)+SCI!M8+SCI!M12+SCI!M16</f>
        <v>307218667.01830149</v>
      </c>
      <c r="N7" s="1174">
        <f>+(SFP!N17-SFP!O17)+SCI!N8+SCI!N12+SCI!N16</f>
        <v>167120324.70974272</v>
      </c>
      <c r="O7" s="1174">
        <f>+(SFP!O17-SFP!P17)+SCI!O8+SCI!O12+SCI!O16</f>
        <v>454765816.13890767</v>
      </c>
      <c r="P7" s="1174">
        <f>+(SFP!P17-SFP!Q17)+SCI!P8+SCI!P12+SCI!P16</f>
        <v>710982817.40006804</v>
      </c>
      <c r="Q7" s="1174">
        <f>+(SFP!Q17-SFP!R17)+SCI!Q8+SCI!Q12+SCI!Q16</f>
        <v>1125979751.2025855</v>
      </c>
      <c r="R7" s="1174">
        <f>+(SFP!R17-SFP!S17)+SCI!R8+SCI!R12+SCI!R16</f>
        <v>551743634.73999214</v>
      </c>
      <c r="S7" s="1174">
        <f>+(SFP!S17-SFP!T17)+SCI!S8+SCI!S12+SCI!S16</f>
        <v>324864813.02692622</v>
      </c>
      <c r="T7" s="1174">
        <f>+(SFP!T17-SFP!U17)+SCI!T8+SCI!T12+SCI!T16</f>
        <v>152356151.97331238</v>
      </c>
      <c r="U7" s="1174">
        <f>+(SFP!U17-SFP!V17)+SCI!U8+SCI!U12+SCI!U16</f>
        <v>264977016.40016538</v>
      </c>
      <c r="V7" s="1174">
        <f>+(SFP!V17-SFP!W17)+SCI!V8+SCI!V12+SCI!V16</f>
        <v>646249209.46810007</v>
      </c>
      <c r="W7" s="1174">
        <f>+(SFP!W17-SFP!X17)+SCI!W8+SCI!W12+SCI!W16</f>
        <v>756005480.19320023</v>
      </c>
      <c r="X7" s="1174">
        <f>+(SFP!X17-SFP!Y17)+SCI!X8+SCI!X12+SCI!X16</f>
        <v>506928820.35617787</v>
      </c>
      <c r="Y7" s="1174">
        <f>+(SFP!Y17-SFP!Z17)+SCI!Y8+SCI!Y12+SCI!Y16</f>
        <v>345833565.6319018</v>
      </c>
      <c r="Z7" s="1174">
        <f>+(SFP!Z17-SFP!AA17)+SCI!Z8+SCI!Z12+SCI!Z16</f>
        <v>200370635.66009134</v>
      </c>
      <c r="AA7" s="1174">
        <f>+(SFP!AA17-SFP!AB17)+SCI!AA8+SCI!AA12+SCI!AA16</f>
        <v>489544500.45544374</v>
      </c>
      <c r="AB7" s="1174">
        <f>+(SFP!AB17-SFP!AC17)+SCI!AB8+SCI!AB12+SCI!AB16</f>
        <v>846053451.04475701</v>
      </c>
      <c r="AC7" s="1174">
        <f>+(SFP!AC17-SFP!AD17)+SCI!AC8+SCI!AC12+SCI!AC16</f>
        <v>1548626904.1629791</v>
      </c>
      <c r="AD7" s="1174">
        <f>+(SFP!AD17-SFP!AE17)+SCI!AD8+SCI!AD12+SCI!AD16</f>
        <v>456572002.27437246</v>
      </c>
      <c r="AE7" s="1174">
        <f>+(SFP!AE17-SFP!AF17)+SCI!AE8+SCI!AE12+SCI!AE16</f>
        <v>335680917.9370352</v>
      </c>
      <c r="AF7" s="1174">
        <f>+(SFP!AF17-SFP!AG17)+SCI!AF8+SCI!AF12+SCI!AF16</f>
        <v>120756693.77362239</v>
      </c>
      <c r="AG7" s="1174">
        <f>+(SFP!AG17-SFP!AH17)+SCI!AG8+SCI!AG12+SCI!AG16</f>
        <v>428433414.31932056</v>
      </c>
      <c r="AH7" s="1174">
        <f>+(SFP!AH17-SFP!AI17)+SCI!AH8+SCI!AH12+SCI!AH16</f>
        <v>926961872.52087176</v>
      </c>
      <c r="AI7" s="1174">
        <f>+(SFP!AI17-SFP!AJ17)+SCI!AI8+SCI!AI12+SCI!AI16</f>
        <v>716745499.37809193</v>
      </c>
      <c r="AJ7" s="1174">
        <f>+(SFP!AJ17-SFP!AK17)+SCI!AJ8+SCI!AJ12+SCI!AJ16</f>
        <v>361756433.15323257</v>
      </c>
      <c r="AK7" s="1174">
        <f>+(SFP!AK17-SFP!AL17)+SCI!AK8+SCI!AK12+SCI!AK16</f>
        <v>422541217.73589909</v>
      </c>
      <c r="AL7" s="1174">
        <f>+(SFP!AL17-SFP!AM17)+SCI!AL8+SCI!AL12+SCI!AL16</f>
        <v>278437465.63564807</v>
      </c>
      <c r="AM7" s="1174">
        <f>+(SFP!AM17-SFP!AN17)+SCI!AM8+SCI!AM12+SCI!AM16</f>
        <v>582823880.40021193</v>
      </c>
      <c r="AN7" s="1174">
        <f>+(SFP!AN17-SFP!AO17)+SCI!AN8+SCI!AN12+SCI!AN16</f>
        <v>1319278699.9656632</v>
      </c>
      <c r="AO7" s="1174">
        <f>+(SFP!AO17-SFP!AP17)+SCI!AO8+SCI!AO12+SCI!AO16</f>
        <v>238107156.90290546</v>
      </c>
      <c r="AP7" s="1174">
        <f>+(SFP!AP17-SFP!AQ17)+SCI!AP8+SCI!AP12+SCI!AP16</f>
        <v>557149322.27388549</v>
      </c>
      <c r="AQ7" s="1174">
        <f>+(SFP!AQ17-SFP!AR17)+SCI!AQ8+SCI!AQ12+SCI!AQ16</f>
        <v>335728506.81440818</v>
      </c>
      <c r="AR7" s="1174">
        <f>+(SFP!AR17-SFP!AS17)+SCI!AR8+SCI!AR12+SCI!AR16</f>
        <v>131333839.46714985</v>
      </c>
      <c r="AS7" s="1174">
        <f>+(SFP!AS17-SFP!AT17)+SCI!AS8+SCI!AS12+SCI!AS16</f>
        <v>306051476.20942271</v>
      </c>
      <c r="AT7" s="1174">
        <f>+(SFP!AT17-SFP!AU17)+SCI!AT8+SCI!AT12+SCI!AT16</f>
        <v>751377325.85414708</v>
      </c>
      <c r="AU7" s="1174">
        <f>+(SFP!AU17-SFP!AV17)+SCI!AU8+SCI!AU12+SCI!AU16</f>
        <v>787670287.01819909</v>
      </c>
      <c r="AV7" s="1174">
        <f>+(SFP!AV17-SFP!AW17)+SCI!AV8+SCI!AV12+SCI!AV16</f>
        <v>490637312.70561206</v>
      </c>
      <c r="AW7" s="1174">
        <f>+(SFP!AW17-SFP!AX17)+SCI!AW8+SCI!AW12+SCI!AW16</f>
        <v>372223146.76067817</v>
      </c>
      <c r="AX7" s="1174">
        <f>+(SFP!AX17-SFP!AY17)+SCI!AX8+SCI!AX12+SCI!AX16</f>
        <v>204156404.60641712</v>
      </c>
      <c r="AY7" s="1174">
        <f>+(SFP!AY17-SFP!AZ17)+SCI!AY8+SCI!AY12+SCI!AY16</f>
        <v>543642316.65432322</v>
      </c>
      <c r="AZ7" s="1174">
        <f>+(SFP!AZ17-SFP!BA17)+SCI!AZ8+SCI!AZ12+SCI!AZ16</f>
        <v>1023502786.2779841</v>
      </c>
      <c r="BA7" s="1174">
        <f>+(SFP!BA17-SFP!BB17)+SCI!BA8+SCI!BA12+SCI!BA16</f>
        <v>584205916.61171114</v>
      </c>
      <c r="BB7" s="1174">
        <f>+(SFP!BB17-SFP!BC17)+SCI!BB8+SCI!BB12+SCI!BB16</f>
        <v>694937712.77362061</v>
      </c>
      <c r="BC7" s="1174">
        <f>+(SFP!BC17-SFP!BD17)+SCI!BC8+SCI!BC12+SCI!BC16</f>
        <v>371323162.28386676</v>
      </c>
      <c r="BD7" s="1174">
        <f>+(SFP!BD17-SFP!BE17)+SCI!BD8+SCI!BD12+SCI!BD16</f>
        <v>172535068.59981188</v>
      </c>
      <c r="BE7" s="1174">
        <f>+(SFP!BE17-SFP!BF17)+SCI!BE8+SCI!BE12+SCI!BE16</f>
        <v>228160704.88458687</v>
      </c>
      <c r="BF7" s="1174">
        <f>+(SFP!BF17-SFP!BG17)+SCI!BF8+SCI!BF12+SCI!BF16</f>
        <v>641725654.78406119</v>
      </c>
      <c r="BG7" s="1174">
        <f>+(SFP!BG17-SFP!BH17)+SCI!BG8+SCI!BG12+SCI!BG16</f>
        <v>916270065.39876747</v>
      </c>
      <c r="BH7" s="1174">
        <f>+(SFP!BH17-SFP!BI17)+SCI!BH8+SCI!BH12+SCI!BH16</f>
        <v>658215135.393592</v>
      </c>
      <c r="BI7" s="1174">
        <f>+(SFP!BI17-SFP!BJ17)+SCI!BI8+SCI!BI12+SCI!BI16</f>
        <v>364814869.69055414</v>
      </c>
      <c r="BJ7" s="1174">
        <f>+(SFP!BJ17-SFP!BK17)+SCI!BJ8+SCI!BJ12+SCI!BJ16</f>
        <v>177865649.97986898</v>
      </c>
      <c r="BK7" s="1173">
        <f t="shared" si="1"/>
        <v>30347704645.149429</v>
      </c>
    </row>
    <row r="8" spans="1:63" ht="15.6" x14ac:dyDescent="0.3">
      <c r="A8" s="805" t="s">
        <v>913</v>
      </c>
      <c r="C8" s="1174">
        <f>+(SFP!C20-SFP!D20)+SCI!C9+SCI!C13+SCI!C17</f>
        <v>224334195.93312556</v>
      </c>
      <c r="D8" s="1174">
        <f>+(SFP!D20-SFP!E20)+SCI!D9+SCI!D13+SCI!D17</f>
        <v>193385410.56442851</v>
      </c>
      <c r="E8" s="1174">
        <f>+(SFP!E20-SFP!F20)+SCI!E9+SCI!E13+SCI!E17</f>
        <v>566110423.70317101</v>
      </c>
      <c r="F8" s="1174">
        <f>+(SFP!F20-SFP!G20)+SCI!F9+SCI!F13+SCI!F17</f>
        <v>273418593.4714725</v>
      </c>
      <c r="G8" s="1174">
        <f>+(SFP!G20-SFP!H20)+SCI!G9+SCI!G13+SCI!G17</f>
        <v>198547927.34767726</v>
      </c>
      <c r="H8" s="1174">
        <f>+(SFP!H20-SFP!I20)+SCI!H9+SCI!H13+SCI!H17</f>
        <v>95074125.237327486</v>
      </c>
      <c r="I8" s="1174">
        <f>+(SFP!I20-SFP!J20)+SCI!I9+SCI!I13+SCI!I17</f>
        <v>232903693.30416271</v>
      </c>
      <c r="J8" s="1174">
        <f>+(SFP!J20-SFP!K20)+SCI!J9+SCI!J13+SCI!J17</f>
        <v>478329865.3942076</v>
      </c>
      <c r="K8" s="1174">
        <f>+(SFP!K20-SFP!L20)+SCI!K9+SCI!K13+SCI!K17</f>
        <v>421397395.49829841</v>
      </c>
      <c r="L8" s="1174">
        <f>+(SFP!L20-SFP!M20)+SCI!L9+SCI!L13+SCI!L17</f>
        <v>240149714.20309615</v>
      </c>
      <c r="M8" s="1174">
        <f>+(SFP!M20-SFP!N20)+SCI!M9+SCI!M13+SCI!M17</f>
        <v>241397799.14115751</v>
      </c>
      <c r="N8" s="1174">
        <f>+(SFP!N20-SFP!O20)+SCI!N9+SCI!N13+SCI!N17</f>
        <v>180584286.65330192</v>
      </c>
      <c r="O8" s="1174">
        <f>+(SFP!O20-SFP!P20)+SCI!O9+SCI!O13+SCI!O17</f>
        <v>387732035.45169675</v>
      </c>
      <c r="P8" s="1174">
        <f>+(SFP!P20-SFP!Q20)+SCI!P9+SCI!P13+SCI!P17</f>
        <v>857879862.56029999</v>
      </c>
      <c r="Q8" s="1174">
        <f>+(SFP!Q20-SFP!R20)+SCI!Q9+SCI!Q13+SCI!Q17</f>
        <v>166671626.34106344</v>
      </c>
      <c r="R8" s="1174">
        <f>+(SFP!R20-SFP!S20)+SCI!R9+SCI!R13+SCI!R17</f>
        <v>353365011.21785629</v>
      </c>
      <c r="S8" s="1174">
        <f>+(SFP!S20-SFP!T20)+SCI!S9+SCI!S13+SCI!S17</f>
        <v>216490796.18130866</v>
      </c>
      <c r="T8" s="1174">
        <f>+(SFP!T20-SFP!U20)+SCI!T9+SCI!T13+SCI!T17</f>
        <v>208705561.57231668</v>
      </c>
      <c r="U8" s="1174">
        <f>+(SFP!U20-SFP!V20)+SCI!U9+SCI!U13+SCI!U17</f>
        <v>256905203.23277661</v>
      </c>
      <c r="V8" s="1174">
        <f>+(SFP!V20-SFP!W20)+SCI!V9+SCI!V13+SCI!V17</f>
        <v>365184448.71562302</v>
      </c>
      <c r="W8" s="1174">
        <f>+(SFP!W20-SFP!X20)+SCI!W9+SCI!W13+SCI!W17</f>
        <v>427270379.91348934</v>
      </c>
      <c r="X8" s="1174">
        <f>+(SFP!X20-SFP!Y20)+SCI!X9+SCI!X13+SCI!X17</f>
        <v>373783632.66376579</v>
      </c>
      <c r="Y8" s="1174">
        <f>+(SFP!Y20-SFP!Z20)+SCI!Y9+SCI!Y13+SCI!Y17</f>
        <v>263634703.15744558</v>
      </c>
      <c r="Z8" s="1174">
        <f>+(SFP!Z20-SFP!AA20)+SCI!Z9+SCI!Z13+SCI!Z17</f>
        <v>227934416.19914028</v>
      </c>
      <c r="AA8" s="1174">
        <f>+(SFP!AA20-SFP!AB20)+SCI!AA9+SCI!AA13+SCI!AA17</f>
        <v>406893180.93013865</v>
      </c>
      <c r="AB8" s="1174">
        <f>+(SFP!AB20-SFP!AC20)+SCI!AB9+SCI!AB13+SCI!AB17</f>
        <v>347672397.936378</v>
      </c>
      <c r="AC8" s="1174">
        <f>+(SFP!AC20-SFP!AD20)+SCI!AC9+SCI!AC13+SCI!AC17</f>
        <v>760883949.15508044</v>
      </c>
      <c r="AD8" s="1174">
        <f>+(SFP!AD20-SFP!AE20)+SCI!AD9+SCI!AD13+SCI!AD17</f>
        <v>342214393.89219844</v>
      </c>
      <c r="AE8" s="1174">
        <f>+(SFP!AE20-SFP!AF20)+SCI!AE9+SCI!AE13+SCI!AE17</f>
        <v>228171496.98927021</v>
      </c>
      <c r="AF8" s="1174">
        <f>+(SFP!AF20-SFP!AG20)+SCI!AF9+SCI!AF13+SCI!AF17</f>
        <v>179147907.45359063</v>
      </c>
      <c r="AG8" s="1174">
        <f>+(SFP!AG20-SFP!AH20)+SCI!AG9+SCI!AG13+SCI!AG17</f>
        <v>303584522.09329885</v>
      </c>
      <c r="AH8" s="1174">
        <f>+(SFP!AH20-SFP!AI20)+SCI!AH9+SCI!AH13+SCI!AH17</f>
        <v>482717381.6450628</v>
      </c>
      <c r="AI8" s="1174">
        <f>+(SFP!AI20-SFP!AJ20)+SCI!AI9+SCI!AI13+SCI!AI17</f>
        <v>456030015.46408182</v>
      </c>
      <c r="AJ8" s="1174">
        <f>+(SFP!AJ20-SFP!AK20)+SCI!AJ9+SCI!AJ13+SCI!AJ17</f>
        <v>336446660.44587886</v>
      </c>
      <c r="AK8" s="1174">
        <f>+(SFP!AK20-SFP!AL20)+SCI!AK9+SCI!AK13+SCI!AK17</f>
        <v>292249199.04162598</v>
      </c>
      <c r="AL8" s="1174">
        <f>+(SFP!AL20-SFP!AM20)+SCI!AL9+SCI!AL13+SCI!AL17</f>
        <v>235385010.4902924</v>
      </c>
      <c r="AM8" s="1174">
        <f>+(SFP!AM20-SFP!AN20)+SCI!AM9+SCI!AM13+SCI!AM17</f>
        <v>374100107.91389132</v>
      </c>
      <c r="AN8" s="1174">
        <f>+(SFP!AN20-SFP!AO20)+SCI!AN9+SCI!AN13+SCI!AN17</f>
        <v>398456365.94203103</v>
      </c>
      <c r="AO8" s="1174">
        <f>+(SFP!AO20-SFP!AP20)+SCI!AO9+SCI!AO13+SCI!AO17</f>
        <v>148257095.60029262</v>
      </c>
      <c r="AP8" s="1174">
        <f>+(SFP!AP20-SFP!AQ20)+SCI!AP9+SCI!AP13+SCI!AP17</f>
        <v>476554130.85090905</v>
      </c>
      <c r="AQ8" s="1174">
        <f>+(SFP!AQ20-SFP!AR20)+SCI!AQ9+SCI!AQ13+SCI!AQ17</f>
        <v>220060454.89986175</v>
      </c>
      <c r="AR8" s="1174">
        <f>+(SFP!AR20-SFP!AS20)+SCI!AR9+SCI!AR13+SCI!AR17</f>
        <v>104918606.38985351</v>
      </c>
      <c r="AS8" s="1174">
        <f>+(SFP!AS20-SFP!AT20)+SCI!AS9+SCI!AS13+SCI!AS17</f>
        <v>93410321.547453254</v>
      </c>
      <c r="AT8" s="1174">
        <f>+(SFP!AT20-SFP!AU20)+SCI!AT9+SCI!AT13+SCI!AT17</f>
        <v>373934516.48208547</v>
      </c>
      <c r="AU8" s="1174">
        <f>+(SFP!AU20-SFP!AV20)+SCI!AU9+SCI!AU13+SCI!AU17</f>
        <v>601829370.41685009</v>
      </c>
      <c r="AV8" s="1174">
        <f>+(SFP!AV20-SFP!AW20)+SCI!AV9+SCI!AV13+SCI!AV17</f>
        <v>458878548.91629541</v>
      </c>
      <c r="AW8" s="1174">
        <f>+(SFP!AW20-SFP!AX20)+SCI!AW9+SCI!AW13+SCI!AW17</f>
        <v>204587180.34802353</v>
      </c>
      <c r="AX8" s="1174">
        <f>+(SFP!AX20-SFP!AY20)+SCI!AX9+SCI!AX13+SCI!AX17</f>
        <v>85630599.854001522</v>
      </c>
      <c r="AY8" s="1174">
        <f>+(SFP!AY20-SFP!AZ20)+SCI!AY9+SCI!AY13+SCI!AY17</f>
        <v>611058177.21746683</v>
      </c>
      <c r="AZ8" s="1174">
        <f>+(SFP!AZ20-SFP!BA20)+SCI!AZ9+SCI!AZ13+SCI!AZ17</f>
        <v>795331966.26522195</v>
      </c>
      <c r="BA8" s="1174">
        <f>+(SFP!BA20-SFP!BB20)+SCI!BA9+SCI!BA13+SCI!BA17</f>
        <v>1376096840.8958619</v>
      </c>
      <c r="BB8" s="1174">
        <f>+(SFP!BB20-SFP!BC20)+SCI!BB9+SCI!BB13+SCI!BB17</f>
        <v>314395136.40294904</v>
      </c>
      <c r="BC8" s="1174">
        <f>+(SFP!BC20-SFP!BD20)+SCI!BC9+SCI!BC13+SCI!BC17</f>
        <v>269032825.67082155</v>
      </c>
      <c r="BD8" s="1174">
        <f>+(SFP!BD20-SFP!BE20)+SCI!BD9+SCI!BD13+SCI!BD17</f>
        <v>287087988.50115317</v>
      </c>
      <c r="BE8" s="1174">
        <f>+(SFP!BE20-SFP!BF20)+SCI!BE9+SCI!BE13+SCI!BE17</f>
        <v>383009797.23336375</v>
      </c>
      <c r="BF8" s="1174">
        <f>+(SFP!BF20-SFP!BG20)+SCI!BF9+SCI!BF13+SCI!BF17</f>
        <v>458628025.74332273</v>
      </c>
      <c r="BG8" s="1174">
        <f>+(SFP!BG20-SFP!BH20)+SCI!BG9+SCI!BG13+SCI!BG17</f>
        <v>418283582.22174942</v>
      </c>
      <c r="BH8" s="1174">
        <f>+(SFP!BH20-SFP!BI20)+SCI!BH9+SCI!BH13+SCI!BH17</f>
        <v>351647007.53762257</v>
      </c>
      <c r="BI8" s="1174">
        <f>+(SFP!BI20-SFP!BJ20)+SCI!BI9+SCI!BI13+SCI!BI17</f>
        <v>346495738.41672146</v>
      </c>
      <c r="BJ8" s="1174">
        <f>+(SFP!BJ20-SFP!BK20)+SCI!BJ9+SCI!BJ13+SCI!BJ17</f>
        <v>380898929.19887537</v>
      </c>
      <c r="BK8" s="1173">
        <f t="shared" si="1"/>
        <v>21355170537.661789</v>
      </c>
    </row>
    <row r="9" spans="1:63" ht="15.6" x14ac:dyDescent="0.3">
      <c r="A9" s="805" t="s">
        <v>914</v>
      </c>
      <c r="C9" s="1174">
        <f>+(SFP!C23-SFP!D23)+SCI!C10+SCI!C14+SCI!C18</f>
        <v>127130961.97454369</v>
      </c>
      <c r="D9" s="1174">
        <f>+(SFP!D23-SFP!E23)+SCI!D10+SCI!D14+SCI!D18</f>
        <v>193932459.86010638</v>
      </c>
      <c r="E9" s="1174">
        <f>+(SFP!E23-SFP!F23)+SCI!E10+SCI!E14+SCI!E18</f>
        <v>107410234.82698405</v>
      </c>
      <c r="F9" s="1174">
        <f>+(SFP!F23-SFP!G23)+SCI!F10+SCI!F14+SCI!F18</f>
        <v>289467845.65110195</v>
      </c>
      <c r="G9" s="1174">
        <f>+(SFP!G23-SFP!H23)+SCI!G10+SCI!G14+SCI!G18</f>
        <v>210160364.47944865</v>
      </c>
      <c r="H9" s="1174">
        <f>+(SFP!H23-SFP!I23)+SCI!H10+SCI!H14+SCI!H18</f>
        <v>185924740.4125424</v>
      </c>
      <c r="I9" s="1174">
        <f>+(SFP!I23-SFP!J23)+SCI!I10+SCI!I14+SCI!I18</f>
        <v>269315817.61661077</v>
      </c>
      <c r="J9" s="1174">
        <f>+(SFP!J23-SFP!K23)+SCI!J10+SCI!J14+SCI!J18</f>
        <v>326377430.7641114</v>
      </c>
      <c r="K9" s="1174">
        <f>+(SFP!K23-SFP!L23)+SCI!K10+SCI!K14+SCI!K18</f>
        <v>337086593.91009796</v>
      </c>
      <c r="L9" s="1174">
        <f>+(SFP!L23-SFP!M23)+SCI!L10+SCI!L14+SCI!L18</f>
        <v>287708129.03324413</v>
      </c>
      <c r="M9" s="1174">
        <f>+(SFP!M23-SFP!N23)+SCI!M10+SCI!M14+SCI!M18</f>
        <v>266828959.1733554</v>
      </c>
      <c r="N9" s="1174">
        <f>+(SFP!N23-SFP!O23)+SCI!N10+SCI!N14+SCI!N18</f>
        <v>165567114.411843</v>
      </c>
      <c r="O9" s="1174">
        <f>+(SFP!O23-SFP!P23)+SCI!O10+SCI!O14+SCI!O18</f>
        <v>434951037.38953412</v>
      </c>
      <c r="P9" s="1174">
        <f>+(SFP!P23-SFP!Q23)+SCI!P10+SCI!P14+SCI!P18</f>
        <v>290812852.30846417</v>
      </c>
      <c r="Q9" s="1174">
        <f>+(SFP!Q23-SFP!R23)+SCI!Q10+SCI!Q14+SCI!Q18</f>
        <v>587866076.96167421</v>
      </c>
      <c r="R9" s="1174">
        <f>+(SFP!R23-SFP!S23)+SCI!R10+SCI!R14+SCI!R18</f>
        <v>297167174.02778745</v>
      </c>
      <c r="S9" s="1174">
        <f>+(SFP!S23-SFP!T23)+SCI!S10+SCI!S14+SCI!S18</f>
        <v>223568022.86279106</v>
      </c>
      <c r="T9" s="1174">
        <f>+(SFP!T23-SFP!U23)+SCI!T10+SCI!T14+SCI!T18</f>
        <v>190893387.83025646</v>
      </c>
      <c r="U9" s="1174">
        <f>+(SFP!U23-SFP!V23)+SCI!U10+SCI!U14+SCI!U18</f>
        <v>301256154.30836171</v>
      </c>
      <c r="V9" s="1174">
        <f>+(SFP!V23-SFP!W23)+SCI!V10+SCI!V14+SCI!V18</f>
        <v>396931538.94688946</v>
      </c>
      <c r="W9" s="1174">
        <f>+(SFP!W23-SFP!X23)+SCI!W10+SCI!W14+SCI!W18</f>
        <v>362006153.42762148</v>
      </c>
      <c r="X9" s="1174">
        <f>+(SFP!X23-SFP!Y23)+SCI!X10+SCI!X14+SCI!X18</f>
        <v>283304328.8803497</v>
      </c>
      <c r="Y9" s="1174">
        <f>+(SFP!Y23-SFP!Z23)+SCI!Y10+SCI!Y14+SCI!Y18</f>
        <v>285810120.02208567</v>
      </c>
      <c r="Z9" s="1174">
        <f>+(SFP!Z23-SFP!AA23)+SCI!Z10+SCI!Z14+SCI!Z18</f>
        <v>199213226.5255481</v>
      </c>
      <c r="AA9" s="1174">
        <f>+(SFP!AA23-SFP!AB23)+SCI!AA10+SCI!AA14+SCI!AA18</f>
        <v>550444324.20109248</v>
      </c>
      <c r="AB9" s="1174">
        <f>+(SFP!AB23-SFP!AC23)+SCI!AB10+SCI!AB14+SCI!AB18</f>
        <v>421174431.81963336</v>
      </c>
      <c r="AC9" s="1174">
        <f>+(SFP!AC23-SFP!AD23)+SCI!AC10+SCI!AC14+SCI!AC18</f>
        <v>393048573.85152435</v>
      </c>
      <c r="AD9" s="1174">
        <f>+(SFP!AD23-SFP!AE23)+SCI!AD10+SCI!AD14+SCI!AD18</f>
        <v>322976123.23055679</v>
      </c>
      <c r="AE9" s="1174">
        <f>+(SFP!AE23-SFP!AF23)+SCI!AE10+SCI!AE14+SCI!AE18</f>
        <v>262450850.50238773</v>
      </c>
      <c r="AF9" s="1174">
        <f>+(SFP!AF23-SFP!AG23)+SCI!AF10+SCI!AF14+SCI!AF18</f>
        <v>231443689.16321239</v>
      </c>
      <c r="AG9" s="1174">
        <f>+(SFP!AG23-SFP!AH23)+SCI!AG10+SCI!AG14+SCI!AG18</f>
        <v>298112067.53378534</v>
      </c>
      <c r="AH9" s="1174">
        <f>+(SFP!AH23-SFP!AI23)+SCI!AH10+SCI!AH14+SCI!AH18</f>
        <v>399068972.81982881</v>
      </c>
      <c r="AI9" s="1174">
        <f>+(SFP!AI23-SFP!AJ23)+SCI!AI10+SCI!AI14+SCI!AI18</f>
        <v>402373309.36478817</v>
      </c>
      <c r="AJ9" s="1174">
        <f>+(SFP!AJ23-SFP!AK23)+SCI!AJ10+SCI!AJ14+SCI!AJ18</f>
        <v>325446114.70054471</v>
      </c>
      <c r="AK9" s="1174">
        <f>+(SFP!AK23-SFP!AL23)+SCI!AK10+SCI!AK14+SCI!AK18</f>
        <v>303239517.93946719</v>
      </c>
      <c r="AL9" s="1174">
        <f>+(SFP!AL23-SFP!AM23)+SCI!AL10+SCI!AL14+SCI!AL18</f>
        <v>271032400.11345768</v>
      </c>
      <c r="AM9" s="1174">
        <f>+(SFP!AM23-SFP!AN23)+SCI!AM10+SCI!AM14+SCI!AM18</f>
        <v>287421922.31182176</v>
      </c>
      <c r="AN9" s="1174">
        <f>+(SFP!AN23-SFP!AO23)+SCI!AN10+SCI!AN14+SCI!AN18</f>
        <v>528912443.18241251</v>
      </c>
      <c r="AO9" s="1174">
        <f>+(SFP!AO23-SFP!AP23)+SCI!AO10+SCI!AO14+SCI!AO18</f>
        <v>281724824.28035957</v>
      </c>
      <c r="AP9" s="1174">
        <f>+(SFP!AP23-SFP!AQ23)+SCI!AP10+SCI!AP14+SCI!AP18</f>
        <v>347303452.61202377</v>
      </c>
      <c r="AQ9" s="1174">
        <f>+(SFP!AQ23-SFP!AR23)+SCI!AQ10+SCI!AQ14+SCI!AQ18</f>
        <v>245402122.55516911</v>
      </c>
      <c r="AR9" s="1174">
        <f>+(SFP!AR23-SFP!AS23)+SCI!AR10+SCI!AR14+SCI!AR18</f>
        <v>200397640.69038105</v>
      </c>
      <c r="AS9" s="1174">
        <f>+(SFP!AS23-SFP!AT23)+SCI!AS10+SCI!AS14+SCI!AS18</f>
        <v>282739582.37338185</v>
      </c>
      <c r="AT9" s="1174">
        <f>+(SFP!AT23-SFP!AU23)+SCI!AT10+SCI!AT14+SCI!AT18</f>
        <v>368089060.00244391</v>
      </c>
      <c r="AU9" s="1174">
        <f>+(SFP!AU23-SFP!AV23)+SCI!AU10+SCI!AU14+SCI!AU18</f>
        <v>409499851.54922396</v>
      </c>
      <c r="AV9" s="1174">
        <f>+(SFP!AV23-SFP!AW23)+SCI!AV10+SCI!AV14+SCI!AV18</f>
        <v>341741273.43270504</v>
      </c>
      <c r="AW9" s="1174">
        <f>+(SFP!AW23-SFP!AX23)+SCI!AW10+SCI!AW14+SCI!AW18</f>
        <v>297229527.80765337</v>
      </c>
      <c r="AX9" s="1174">
        <f>+(SFP!AX23-SFP!AY23)+SCI!AX10+SCI!AX14+SCI!AX18</f>
        <v>173405180.18499517</v>
      </c>
      <c r="AY9" s="1174">
        <f>+(SFP!AY23-SFP!AZ23)+SCI!AY10+SCI!AY14+SCI!AY18</f>
        <v>477130791.01896513</v>
      </c>
      <c r="AZ9" s="1174">
        <f>+(SFP!AZ23-SFP!BA23)+SCI!AZ10+SCI!AZ14+SCI!AZ18</f>
        <v>150329989.83569843</v>
      </c>
      <c r="BA9" s="1174">
        <f>+(SFP!BA23-SFP!BB23)+SCI!BA10+SCI!BA14+SCI!BA18</f>
        <v>354556670.94194871</v>
      </c>
      <c r="BB9" s="1174">
        <f>+(SFP!BB23-SFP!BC23)+SCI!BB10+SCI!BB14+SCI!BB18</f>
        <v>420896316.54459846</v>
      </c>
      <c r="BC9" s="1174">
        <f>+(SFP!BC23-SFP!BD23)+SCI!BC10+SCI!BC14+SCI!BC18</f>
        <v>283637875.158476</v>
      </c>
      <c r="BD9" s="1174">
        <f>+(SFP!BD23-SFP!BE23)+SCI!BD10+SCI!BD14+SCI!BD18</f>
        <v>179744290.86493129</v>
      </c>
      <c r="BE9" s="1174">
        <f>+(SFP!BE23-SFP!BF23)+SCI!BE10+SCI!BE14+SCI!BE18</f>
        <v>193446215.72603279</v>
      </c>
      <c r="BF9" s="1174">
        <f>+(SFP!BF23-SFP!BG23)+SCI!BF10+SCI!BF14+SCI!BF18</f>
        <v>352954054.64624572</v>
      </c>
      <c r="BG9" s="1174">
        <f>+(SFP!BG23-SFP!BH23)+SCI!BG10+SCI!BG14+SCI!BG18</f>
        <v>518778701.79765475</v>
      </c>
      <c r="BH9" s="1174">
        <f>+(SFP!BH23-SFP!BI23)+SCI!BH10+SCI!BH14+SCI!BH18</f>
        <v>413145226.40325177</v>
      </c>
      <c r="BI9" s="1174">
        <f>+(SFP!BI23-SFP!BJ23)+SCI!BI10+SCI!BI14+SCI!BI18</f>
        <v>281075734.05352277</v>
      </c>
      <c r="BJ9" s="1174">
        <f>+(SFP!BJ23-SFP!BK23)+SCI!BJ10+SCI!BJ14+SCI!BJ18</f>
        <v>155756633.02980232</v>
      </c>
      <c r="BK9" s="1173">
        <f t="shared" si="1"/>
        <v>18346820481.849327</v>
      </c>
    </row>
    <row r="10" spans="1:63" ht="15.6" x14ac:dyDescent="0.3">
      <c r="A10" s="4" t="s">
        <v>1097</v>
      </c>
      <c r="C10" s="1175">
        <f>+C11+C14</f>
        <v>240999967.20814592</v>
      </c>
      <c r="D10" s="1175">
        <f t="shared" ref="D10:BJ10" si="3">+D11+D14</f>
        <v>347449800.08153236</v>
      </c>
      <c r="E10" s="1175">
        <f t="shared" si="3"/>
        <v>426320728.18489158</v>
      </c>
      <c r="F10" s="1175">
        <f t="shared" si="3"/>
        <v>540807103.54464316</v>
      </c>
      <c r="G10" s="1175">
        <f t="shared" si="3"/>
        <v>257559467.79490221</v>
      </c>
      <c r="H10" s="1175">
        <f t="shared" si="3"/>
        <v>210639759.44391656</v>
      </c>
      <c r="I10" s="1175">
        <f t="shared" si="3"/>
        <v>315679152.25750363</v>
      </c>
      <c r="J10" s="1175">
        <f t="shared" si="3"/>
        <v>427746690.87947482</v>
      </c>
      <c r="K10" s="1175">
        <f t="shared" si="3"/>
        <v>385242897.05846089</v>
      </c>
      <c r="L10" s="1175">
        <f t="shared" si="3"/>
        <v>441973840.42600018</v>
      </c>
      <c r="M10" s="1175">
        <f t="shared" si="3"/>
        <v>309977497.54057533</v>
      </c>
      <c r="N10" s="1175">
        <f t="shared" si="3"/>
        <v>239654495.31850481</v>
      </c>
      <c r="O10" s="1175">
        <f t="shared" si="3"/>
        <v>425735062.26755321</v>
      </c>
      <c r="P10" s="1175">
        <f t="shared" si="3"/>
        <v>785784775.98671138</v>
      </c>
      <c r="Q10" s="1175">
        <f t="shared" si="3"/>
        <v>679797761.71150601</v>
      </c>
      <c r="R10" s="1175">
        <f t="shared" si="3"/>
        <v>1299740141.9540582</v>
      </c>
      <c r="S10" s="1175">
        <f t="shared" si="3"/>
        <v>1137627019.6675231</v>
      </c>
      <c r="T10" s="1175">
        <f t="shared" si="3"/>
        <v>1327096963.9469752</v>
      </c>
      <c r="U10" s="1175">
        <f t="shared" si="3"/>
        <v>1211074459.4107201</v>
      </c>
      <c r="V10" s="1175">
        <f t="shared" si="3"/>
        <v>1365526727.9670715</v>
      </c>
      <c r="W10" s="1175">
        <f t="shared" si="3"/>
        <v>1421433161.9185233</v>
      </c>
      <c r="X10" s="1175">
        <f t="shared" si="3"/>
        <v>1801823630.8302288</v>
      </c>
      <c r="Y10" s="1175">
        <f t="shared" si="3"/>
        <v>1521389042.4540982</v>
      </c>
      <c r="Z10" s="1175">
        <f t="shared" si="3"/>
        <v>1395296635.0511951</v>
      </c>
      <c r="AA10" s="1175">
        <f t="shared" si="3"/>
        <v>1349242285.2267666</v>
      </c>
      <c r="AB10" s="1175">
        <f t="shared" si="3"/>
        <v>1538859924.1560211</v>
      </c>
      <c r="AC10" s="1175">
        <f t="shared" si="3"/>
        <v>2011070622.8173079</v>
      </c>
      <c r="AD10" s="1175">
        <f t="shared" si="3"/>
        <v>2212989343.9415379</v>
      </c>
      <c r="AE10" s="1175">
        <f t="shared" si="3"/>
        <v>1443869649.1202047</v>
      </c>
      <c r="AF10" s="1175">
        <f t="shared" si="3"/>
        <v>1510535436.5332887</v>
      </c>
      <c r="AG10" s="1175">
        <f t="shared" si="3"/>
        <v>1667855798.2907505</v>
      </c>
      <c r="AH10" s="1175">
        <f t="shared" si="3"/>
        <v>2113363721.5774357</v>
      </c>
      <c r="AI10" s="1175">
        <f t="shared" si="3"/>
        <v>2030945673.2766123</v>
      </c>
      <c r="AJ10" s="1175">
        <f t="shared" si="3"/>
        <v>1814778384.3083019</v>
      </c>
      <c r="AK10" s="1175">
        <f t="shared" si="3"/>
        <v>1656426952.7187443</v>
      </c>
      <c r="AL10" s="1175">
        <f t="shared" si="3"/>
        <v>1729510125.594768</v>
      </c>
      <c r="AM10" s="1175">
        <f t="shared" si="3"/>
        <v>2010753043.8439305</v>
      </c>
      <c r="AN10" s="1175">
        <f t="shared" si="3"/>
        <v>2234095180.6244507</v>
      </c>
      <c r="AO10" s="1175">
        <f t="shared" si="3"/>
        <v>1865160648.1400003</v>
      </c>
      <c r="AP10" s="1175">
        <f t="shared" si="3"/>
        <v>1641604385.2725191</v>
      </c>
      <c r="AQ10" s="1175">
        <f t="shared" si="3"/>
        <v>1889789685.2323258</v>
      </c>
      <c r="AR10" s="1175">
        <f t="shared" si="3"/>
        <v>1971971587.7804618</v>
      </c>
      <c r="AS10" s="1175">
        <f t="shared" si="3"/>
        <v>2138847918.2308106</v>
      </c>
      <c r="AT10" s="1175">
        <f t="shared" si="3"/>
        <v>1994904165.6466341</v>
      </c>
      <c r="AU10" s="1175">
        <f t="shared" si="3"/>
        <v>1880223884.6804323</v>
      </c>
      <c r="AV10" s="1175">
        <f t="shared" si="3"/>
        <v>1655486294.3143568</v>
      </c>
      <c r="AW10" s="1175">
        <f t="shared" si="3"/>
        <v>1568951969.6998658</v>
      </c>
      <c r="AX10" s="1175">
        <f t="shared" si="3"/>
        <v>1554987154.3938036</v>
      </c>
      <c r="AY10" s="1175">
        <f t="shared" si="3"/>
        <v>1666120321.7078953</v>
      </c>
      <c r="AZ10" s="1175">
        <f t="shared" si="3"/>
        <v>1913080863.827872</v>
      </c>
      <c r="BA10" s="1175">
        <f t="shared" si="3"/>
        <v>2059111683.7358315</v>
      </c>
      <c r="BB10" s="1175">
        <f t="shared" si="3"/>
        <v>1832083305.0620008</v>
      </c>
      <c r="BC10" s="1175">
        <f t="shared" si="3"/>
        <v>1410213916.3761346</v>
      </c>
      <c r="BD10" s="1175">
        <f t="shared" si="3"/>
        <v>1858676984.8998194</v>
      </c>
      <c r="BE10" s="1175">
        <f t="shared" si="3"/>
        <v>1784505773.8307645</v>
      </c>
      <c r="BF10" s="1175">
        <f t="shared" si="3"/>
        <v>2208665092.7783313</v>
      </c>
      <c r="BG10" s="1175">
        <f t="shared" si="3"/>
        <v>1947791200.6511362</v>
      </c>
      <c r="BH10" s="1175">
        <f t="shared" si="3"/>
        <v>2296528140.0508533</v>
      </c>
      <c r="BI10" s="1175">
        <f t="shared" si="3"/>
        <v>2001186167.6343319</v>
      </c>
      <c r="BJ10" s="1175">
        <f t="shared" si="3"/>
        <v>2379675293.129199</v>
      </c>
      <c r="BK10" s="1173">
        <f t="shared" si="1"/>
        <v>85360239362.010239</v>
      </c>
    </row>
    <row r="11" spans="1:63" ht="15.6" x14ac:dyDescent="0.3">
      <c r="A11" s="1124" t="s">
        <v>1098</v>
      </c>
      <c r="C11" s="1176">
        <f>+C12+C13</f>
        <v>240999967.20814592</v>
      </c>
      <c r="D11" s="1176">
        <f t="shared" ref="D11:BJ11" si="4">+D12+D13</f>
        <v>347449800.08153236</v>
      </c>
      <c r="E11" s="1176">
        <f t="shared" si="4"/>
        <v>426320728.18489158</v>
      </c>
      <c r="F11" s="1176">
        <f t="shared" si="4"/>
        <v>540807103.54464316</v>
      </c>
      <c r="G11" s="1176">
        <f t="shared" si="4"/>
        <v>257559467.79490221</v>
      </c>
      <c r="H11" s="1176">
        <f t="shared" si="4"/>
        <v>210639759.44391656</v>
      </c>
      <c r="I11" s="1176">
        <f t="shared" si="4"/>
        <v>315679152.25750363</v>
      </c>
      <c r="J11" s="1176">
        <f t="shared" si="4"/>
        <v>427746690.87947482</v>
      </c>
      <c r="K11" s="1176">
        <f t="shared" si="4"/>
        <v>385242897.05846089</v>
      </c>
      <c r="L11" s="1176">
        <f t="shared" si="4"/>
        <v>441973840.42600018</v>
      </c>
      <c r="M11" s="1176">
        <f t="shared" si="4"/>
        <v>309977497.54057533</v>
      </c>
      <c r="N11" s="1176">
        <f t="shared" si="4"/>
        <v>239654495.31850481</v>
      </c>
      <c r="O11" s="1176">
        <f t="shared" si="4"/>
        <v>348178795.60088652</v>
      </c>
      <c r="P11" s="1176">
        <f t="shared" si="4"/>
        <v>611855609.32004476</v>
      </c>
      <c r="Q11" s="1176">
        <f t="shared" si="4"/>
        <v>421262211.71150601</v>
      </c>
      <c r="R11" s="1176">
        <f t="shared" si="4"/>
        <v>657646741.95405829</v>
      </c>
      <c r="S11" s="1176">
        <f t="shared" si="4"/>
        <v>541838103.00085664</v>
      </c>
      <c r="T11" s="1176">
        <f t="shared" si="4"/>
        <v>540282688.94697499</v>
      </c>
      <c r="U11" s="1176">
        <f t="shared" si="4"/>
        <v>548859551.07738674</v>
      </c>
      <c r="V11" s="1176">
        <f t="shared" si="4"/>
        <v>483316394.63373768</v>
      </c>
      <c r="W11" s="1176">
        <f t="shared" si="4"/>
        <v>647526911.91852331</v>
      </c>
      <c r="X11" s="1176">
        <f t="shared" si="4"/>
        <v>736367030.83022892</v>
      </c>
      <c r="Y11" s="1176">
        <f t="shared" si="4"/>
        <v>632067059.12076497</v>
      </c>
      <c r="Z11" s="1176">
        <f t="shared" si="4"/>
        <v>565424085.05119514</v>
      </c>
      <c r="AA11" s="1176">
        <f t="shared" si="4"/>
        <v>670713174.22676682</v>
      </c>
      <c r="AB11" s="1176">
        <f t="shared" si="4"/>
        <v>612361192.90268755</v>
      </c>
      <c r="AC11" s="1176">
        <f t="shared" si="4"/>
        <v>947938982.73730814</v>
      </c>
      <c r="AD11" s="1176">
        <f t="shared" si="4"/>
        <v>1081774844.2615376</v>
      </c>
      <c r="AE11" s="1176">
        <f t="shared" si="4"/>
        <v>460994904.25353783</v>
      </c>
      <c r="AF11" s="1176">
        <f t="shared" si="4"/>
        <v>453328280.18662173</v>
      </c>
      <c r="AG11" s="1176">
        <f t="shared" si="4"/>
        <v>510278652.37075019</v>
      </c>
      <c r="AH11" s="1176">
        <f t="shared" si="4"/>
        <v>703224337.72410226</v>
      </c>
      <c r="AI11" s="1176">
        <f t="shared" si="4"/>
        <v>747463002.20994568</v>
      </c>
      <c r="AJ11" s="1176">
        <f t="shared" si="4"/>
        <v>653063743.85496879</v>
      </c>
      <c r="AK11" s="1176">
        <f t="shared" si="4"/>
        <v>502684238.05207753</v>
      </c>
      <c r="AL11" s="1176">
        <f t="shared" si="4"/>
        <v>542610636.86143506</v>
      </c>
      <c r="AM11" s="1176">
        <f t="shared" si="4"/>
        <v>710228194.64393067</v>
      </c>
      <c r="AN11" s="1176">
        <f t="shared" si="4"/>
        <v>937803821.63111758</v>
      </c>
      <c r="AO11" s="1176">
        <f t="shared" si="4"/>
        <v>833447996.67160082</v>
      </c>
      <c r="AP11" s="1176">
        <f t="shared" si="4"/>
        <v>499028296.80089229</v>
      </c>
      <c r="AQ11" s="1176">
        <f t="shared" si="4"/>
        <v>547951054.49062562</v>
      </c>
      <c r="AR11" s="1176">
        <f t="shared" si="4"/>
        <v>507147396.46239865</v>
      </c>
      <c r="AS11" s="1176">
        <f t="shared" si="4"/>
        <v>607723735.95312023</v>
      </c>
      <c r="AT11" s="1176">
        <f t="shared" si="4"/>
        <v>581464992.16150725</v>
      </c>
      <c r="AU11" s="1176">
        <f t="shared" si="4"/>
        <v>575130151.05462909</v>
      </c>
      <c r="AV11" s="1176">
        <f t="shared" si="4"/>
        <v>437943445.5366466</v>
      </c>
      <c r="AW11" s="1176">
        <f t="shared" si="4"/>
        <v>426426750.38863218</v>
      </c>
      <c r="AX11" s="1176">
        <f t="shared" si="4"/>
        <v>478463356.75845659</v>
      </c>
      <c r="AY11" s="1176">
        <f t="shared" si="4"/>
        <v>566570039.17790425</v>
      </c>
      <c r="AZ11" s="1176">
        <f t="shared" si="4"/>
        <v>598340910.88146377</v>
      </c>
      <c r="BA11" s="1176">
        <f t="shared" si="4"/>
        <v>666194525.40097666</v>
      </c>
      <c r="BB11" s="1176">
        <f t="shared" si="4"/>
        <v>588885855.11851752</v>
      </c>
      <c r="BC11" s="1176">
        <f t="shared" si="4"/>
        <v>427646714.94361335</v>
      </c>
      <c r="BD11" s="1176">
        <f t="shared" si="4"/>
        <v>505238242.78315008</v>
      </c>
      <c r="BE11" s="1176">
        <f t="shared" si="4"/>
        <v>549741506.03209805</v>
      </c>
      <c r="BF11" s="1176">
        <f t="shared" si="4"/>
        <v>611724904.39078391</v>
      </c>
      <c r="BG11" s="1176">
        <f t="shared" si="4"/>
        <v>583707635.27879429</v>
      </c>
      <c r="BH11" s="1176">
        <f t="shared" si="4"/>
        <v>628864579.0500356</v>
      </c>
      <c r="BI11" s="1176">
        <f t="shared" si="4"/>
        <v>595254899.58776665</v>
      </c>
      <c r="BJ11" s="1176">
        <f t="shared" si="4"/>
        <v>623355516.39839411</v>
      </c>
      <c r="BK11" s="1173">
        <f t="shared" si="1"/>
        <v>32853397094.143528</v>
      </c>
    </row>
    <row r="12" spans="1:63" ht="15.6" x14ac:dyDescent="0.3">
      <c r="A12" s="805" t="s">
        <v>852</v>
      </c>
      <c r="C12" s="1174">
        <f>+(SFP!C28-SFP!D28)+SCI!C23</f>
        <v>240999967.20814592</v>
      </c>
      <c r="D12" s="1174">
        <f>+(SFP!D28-SFP!E28)+SCI!D23</f>
        <v>347449800.08153236</v>
      </c>
      <c r="E12" s="1174">
        <f>+(SFP!E28-SFP!F28)+SCI!E23</f>
        <v>426320728.18489158</v>
      </c>
      <c r="F12" s="1174">
        <f>+(SFP!F28-SFP!G28)+SCI!F23</f>
        <v>540807103.54464316</v>
      </c>
      <c r="G12" s="1174">
        <f>+(SFP!G28-SFP!H28)+SCI!G23</f>
        <v>257559467.79490221</v>
      </c>
      <c r="H12" s="1174">
        <f>+(SFP!H28-SFP!I28)+SCI!H23</f>
        <v>210639759.44391656</v>
      </c>
      <c r="I12" s="1174">
        <f>+(SFP!I28-SFP!J28)+SCI!I23</f>
        <v>315679152.25750363</v>
      </c>
      <c r="J12" s="1174">
        <f>+(SFP!J28-SFP!K28)+SCI!J23</f>
        <v>427746690.87947482</v>
      </c>
      <c r="K12" s="1174">
        <f>+(SFP!K28-SFP!L28)+SCI!K23</f>
        <v>385242897.05846089</v>
      </c>
      <c r="L12" s="1174">
        <f>+(SFP!L28-SFP!M28)+SCI!L23</f>
        <v>441973840.42600018</v>
      </c>
      <c r="M12" s="1174">
        <f>+(SFP!M28-SFP!N28)+SCI!M23</f>
        <v>309977497.54057533</v>
      </c>
      <c r="N12" s="1174">
        <f>+(SFP!N28-SFP!O28)+SCI!N23</f>
        <v>239654495.31850481</v>
      </c>
      <c r="O12" s="1174">
        <f>+(SFP!O28-SFP!P28)+SCI!O23</f>
        <v>361585881.31517226</v>
      </c>
      <c r="P12" s="1174">
        <f>+(SFP!P28-SFP!Q28)+SCI!P23</f>
        <v>565202992.17718756</v>
      </c>
      <c r="Q12" s="1174">
        <f>+(SFP!Q28-SFP!R28)+SCI!Q23</f>
        <v>284079377.42579174</v>
      </c>
      <c r="R12" s="1174">
        <f>+(SFP!R28-SFP!S28)+SCI!R23</f>
        <v>462414673.38262975</v>
      </c>
      <c r="S12" s="1174">
        <f>+(SFP!S28-SFP!T28)+SCI!S23</f>
        <v>285759200.14371395</v>
      </c>
      <c r="T12" s="1174">
        <f>+(SFP!T28-SFP!U28)+SCI!T23</f>
        <v>302987671.80411768</v>
      </c>
      <c r="U12" s="1174">
        <f>+(SFP!U28-SFP!V28)+SCI!U23</f>
        <v>293107802.50595814</v>
      </c>
      <c r="V12" s="1174">
        <f>+(SFP!V28-SFP!W28)+SCI!V23</f>
        <v>233677766.06230915</v>
      </c>
      <c r="W12" s="1174">
        <f>+(SFP!W28-SFP!X28)+SCI!W23</f>
        <v>360961151.91852343</v>
      </c>
      <c r="X12" s="1174">
        <f>+(SFP!X28-SFP!Y28)+SCI!X23</f>
        <v>469146459.40165746</v>
      </c>
      <c r="Y12" s="1174">
        <f>+(SFP!Y28-SFP!Z28)+SCI!Y23</f>
        <v>373480567.69219345</v>
      </c>
      <c r="Z12" s="1174">
        <f>+(SFP!Z28-SFP!AA28)+SCI!Z23</f>
        <v>305662690.76548088</v>
      </c>
      <c r="AA12" s="1174">
        <f>+(SFP!AA28-SFP!AB28)+SCI!AA23</f>
        <v>378229398.22676688</v>
      </c>
      <c r="AB12" s="1174">
        <f>+(SFP!AB28-SFP!AC28)+SCI!AB23</f>
        <v>371485566.29697323</v>
      </c>
      <c r="AC12" s="1174">
        <f>+(SFP!AC28-SFP!AD28)+SCI!AC23</f>
        <v>650112969.44359398</v>
      </c>
      <c r="AD12" s="1174">
        <f>+(SFP!AD28-SFP!AE28)+SCI!AD23</f>
        <v>733960091.12782335</v>
      </c>
      <c r="AE12" s="1174">
        <f>+(SFP!AE28-SFP!AF28)+SCI!AE23</f>
        <v>236140054.27868062</v>
      </c>
      <c r="AF12" s="1174">
        <f>+(SFP!AF28-SFP!AG28)+SCI!AF23</f>
        <v>199810770.62776446</v>
      </c>
      <c r="AG12" s="1174">
        <f>+(SFP!AG28-SFP!AH28)+SCI!AG23</f>
        <v>259148264.9147501</v>
      </c>
      <c r="AH12" s="1174">
        <f>+(SFP!AH28-SFP!AI28)+SCI!AH23</f>
        <v>384940051.55267382</v>
      </c>
      <c r="AI12" s="1174">
        <f>+(SFP!AI28-SFP!AJ28)+SCI!AI23</f>
        <v>435761580.86137438</v>
      </c>
      <c r="AJ12" s="1174">
        <f>+(SFP!AJ28-SFP!AK28)+SCI!AJ23</f>
        <v>334159175.53496879</v>
      </c>
      <c r="AK12" s="1174">
        <f>+(SFP!AK28-SFP!AL28)+SCI!AK23</f>
        <v>251514319.66122043</v>
      </c>
      <c r="AL12" s="1174">
        <f>+(SFP!AL28-SFP!AM28)+SCI!AL23</f>
        <v>272550234.5391494</v>
      </c>
      <c r="AM12" s="1174">
        <f>+(SFP!AM28-SFP!AN28)+SCI!AM23</f>
        <v>405763749.74811345</v>
      </c>
      <c r="AN12" s="1174">
        <f>+(SFP!AN28-SFP!AO28)+SCI!AN23</f>
        <v>544516038.78816438</v>
      </c>
      <c r="AO12" s="1174">
        <f>+(SFP!AO28-SFP!AP28)+SCI!AO23</f>
        <v>560534251.47132659</v>
      </c>
      <c r="AP12" s="1174">
        <f>+(SFP!AP28-SFP!AQ28)+SCI!AP23</f>
        <v>334119321.15973103</v>
      </c>
      <c r="AQ12" s="1174">
        <f>+(SFP!AQ28-SFP!AR28)+SCI!AQ23</f>
        <v>244182145.78775948</v>
      </c>
      <c r="AR12" s="1174">
        <f>+(SFP!AR28-SFP!AS28)+SCI!AR23</f>
        <v>247798624.06651282</v>
      </c>
      <c r="AS12" s="1174">
        <f>+(SFP!AS28-SFP!AT28)+SCI!AS23</f>
        <v>305480011.7072503</v>
      </c>
      <c r="AT12" s="1174">
        <f>+(SFP!AT28-SFP!AU28)+SCI!AT23</f>
        <v>335112602.74308431</v>
      </c>
      <c r="AU12" s="1174">
        <f>+(SFP!AU28-SFP!AV28)+SCI!AU23</f>
        <v>302687977.12544966</v>
      </c>
      <c r="AV12" s="1174">
        <f>+(SFP!AV28-SFP!AW28)+SCI!AV23</f>
        <v>227853280.1739586</v>
      </c>
      <c r="AW12" s="1174">
        <f>+(SFP!AW28-SFP!AX28)+SCI!AW23</f>
        <v>202410611.86776352</v>
      </c>
      <c r="AX12" s="1174">
        <f>+(SFP!AX28-SFP!AY28)+SCI!AX23</f>
        <v>265566834.40844977</v>
      </c>
      <c r="AY12" s="1174">
        <f>+(SFP!AY28-SFP!AZ28)+SCI!AY23</f>
        <v>363956252.69480658</v>
      </c>
      <c r="AZ12" s="1174">
        <f>+(SFP!AZ28-SFP!BA28)+SCI!AZ23</f>
        <v>399334350.51208645</v>
      </c>
      <c r="BA12" s="1174">
        <f>+(SFP!BA28-SFP!BB28)+SCI!BA23</f>
        <v>364735947.99953026</v>
      </c>
      <c r="BB12" s="1174">
        <f>+(SFP!BB28-SFP!BC28)+SCI!BB23</f>
        <v>243477027.77632487</v>
      </c>
      <c r="BC12" s="1174">
        <f>+(SFP!BC28-SFP!BD28)+SCI!BC23</f>
        <v>193372262.26602244</v>
      </c>
      <c r="BD12" s="1174">
        <f>+(SFP!BD28-SFP!BE28)+SCI!BD23</f>
        <v>235536156.59861618</v>
      </c>
      <c r="BE12" s="1174">
        <f>+(SFP!BE28-SFP!BF28)+SCI!BE23</f>
        <v>285676230.76936793</v>
      </c>
      <c r="BF12" s="1174">
        <f>+(SFP!BF28-SFP!BG28)+SCI!BF23</f>
        <v>304074607.44593096</v>
      </c>
      <c r="BG12" s="1174">
        <f>+(SFP!BG28-SFP!BH28)+SCI!BG23</f>
        <v>318669657.25123745</v>
      </c>
      <c r="BH12" s="1174">
        <f>+(SFP!BH28-SFP!BI28)+SCI!BH23</f>
        <v>318176466.39574885</v>
      </c>
      <c r="BI12" s="1174">
        <f>+(SFP!BI28-SFP!BJ28)+SCI!BI23</f>
        <v>307740093.99943823</v>
      </c>
      <c r="BJ12" s="1174">
        <f>+(SFP!BJ28-SFP!BK28)+SCI!BJ23</f>
        <v>291261541.45188129</v>
      </c>
      <c r="BK12" s="1173">
        <f t="shared" si="1"/>
        <v>20551966155.607582</v>
      </c>
    </row>
    <row r="13" spans="1:63" ht="15.6" x14ac:dyDescent="0.3">
      <c r="A13" s="805" t="s">
        <v>853</v>
      </c>
      <c r="C13" s="1174">
        <f>+(SFP!C31-SFP!D31)+SCI!C24</f>
        <v>0</v>
      </c>
      <c r="D13" s="1174">
        <f>+(SFP!D31-SFP!E31)+SCI!D24</f>
        <v>0</v>
      </c>
      <c r="E13" s="1174">
        <f>+(SFP!E31-SFP!F31)+SCI!E24</f>
        <v>0</v>
      </c>
      <c r="F13" s="1174">
        <f>+(SFP!F31-SFP!G31)+SCI!F24</f>
        <v>0</v>
      </c>
      <c r="G13" s="1174">
        <f>+(SFP!G31-SFP!H31)+SCI!G24</f>
        <v>0</v>
      </c>
      <c r="H13" s="1174">
        <f>+(SFP!H31-SFP!I31)+SCI!H24</f>
        <v>0</v>
      </c>
      <c r="I13" s="1174">
        <f>+(SFP!I31-SFP!J31)+SCI!I24</f>
        <v>0</v>
      </c>
      <c r="J13" s="1174">
        <f>+(SFP!J31-SFP!K31)+SCI!J24</f>
        <v>0</v>
      </c>
      <c r="K13" s="1174">
        <f>+(SFP!K31-SFP!L31)+SCI!K24</f>
        <v>0</v>
      </c>
      <c r="L13" s="1174">
        <f>+(SFP!L31-SFP!M31)+SCI!L24</f>
        <v>0</v>
      </c>
      <c r="M13" s="1174">
        <f>+(SFP!M31-SFP!N31)+SCI!M24</f>
        <v>0</v>
      </c>
      <c r="N13" s="1174">
        <f>+(SFP!N31-SFP!O31)+SCI!N24</f>
        <v>0</v>
      </c>
      <c r="O13" s="1174">
        <f>+(SFP!O31-SFP!P31)+SCI!O24</f>
        <v>-13407085.714285731</v>
      </c>
      <c r="P13" s="1174">
        <f>+(SFP!P31-SFP!Q31)+SCI!P24</f>
        <v>46652617.142857134</v>
      </c>
      <c r="Q13" s="1174">
        <f>+(SFP!Q31-SFP!R31)+SCI!Q24</f>
        <v>137182834.28571427</v>
      </c>
      <c r="R13" s="1174">
        <f>+(SFP!R31-SFP!S31)+SCI!R24</f>
        <v>195232068.57142857</v>
      </c>
      <c r="S13" s="1174">
        <f>+(SFP!S31-SFP!T31)+SCI!S24</f>
        <v>256078902.85714263</v>
      </c>
      <c r="T13" s="1174">
        <f>+(SFP!T31-SFP!U31)+SCI!T24</f>
        <v>237295017.14285725</v>
      </c>
      <c r="U13" s="1174">
        <f>+(SFP!U31-SFP!V31)+SCI!U24</f>
        <v>255751748.5714286</v>
      </c>
      <c r="V13" s="1174">
        <f>+(SFP!V31-SFP!W31)+SCI!V24</f>
        <v>249638628.57142857</v>
      </c>
      <c r="W13" s="1174">
        <f>+(SFP!W31-SFP!X31)+SCI!W24</f>
        <v>286565759.99999994</v>
      </c>
      <c r="X13" s="1174">
        <f>+(SFP!X31-SFP!Y31)+SCI!X24</f>
        <v>267220571.42857143</v>
      </c>
      <c r="Y13" s="1174">
        <f>+(SFP!Y31-SFP!Z31)+SCI!Y24</f>
        <v>258586491.42857152</v>
      </c>
      <c r="Z13" s="1174">
        <f>+(SFP!Z31-SFP!AA31)+SCI!Z24</f>
        <v>259761394.28571427</v>
      </c>
      <c r="AA13" s="1174">
        <f>+(SFP!AA31-SFP!AB31)+SCI!AA24</f>
        <v>292483776</v>
      </c>
      <c r="AB13" s="1174">
        <f>+(SFP!AB31-SFP!AC31)+SCI!AB24</f>
        <v>240875626.60571429</v>
      </c>
      <c r="AC13" s="1174">
        <f>+(SFP!AC31-SFP!AD31)+SCI!AC24</f>
        <v>297826013.29371417</v>
      </c>
      <c r="AD13" s="1174">
        <f>+(SFP!AD31-SFP!AE31)+SCI!AD24</f>
        <v>347814753.1337142</v>
      </c>
      <c r="AE13" s="1174">
        <f>+(SFP!AE31-SFP!AF31)+SCI!AE24</f>
        <v>224854849.97485721</v>
      </c>
      <c r="AF13" s="1174">
        <f>+(SFP!AF31-SFP!AG31)+SCI!AF24</f>
        <v>253517509.55885726</v>
      </c>
      <c r="AG13" s="1174">
        <f>+(SFP!AG31-SFP!AH31)+SCI!AG24</f>
        <v>251130387.45600009</v>
      </c>
      <c r="AH13" s="1174">
        <f>+(SFP!AH31-SFP!AI31)+SCI!AH24</f>
        <v>318284286.17142844</v>
      </c>
      <c r="AI13" s="1174">
        <f>+(SFP!AI31-SFP!AJ31)+SCI!AI24</f>
        <v>311701421.34857136</v>
      </c>
      <c r="AJ13" s="1174">
        <f>+(SFP!AJ31-SFP!AK31)+SCI!AJ24</f>
        <v>318904568.31999993</v>
      </c>
      <c r="AK13" s="1174">
        <f>+(SFP!AK31-SFP!AL31)+SCI!AK24</f>
        <v>251169918.3908571</v>
      </c>
      <c r="AL13" s="1174">
        <f>+(SFP!AL31-SFP!AM31)+SCI!AL24</f>
        <v>270060402.32228565</v>
      </c>
      <c r="AM13" s="1174">
        <f>+(SFP!AM31-SFP!AN31)+SCI!AM24</f>
        <v>304464444.89581716</v>
      </c>
      <c r="AN13" s="1174">
        <f>+(SFP!AN31-SFP!AO31)+SCI!AN24</f>
        <v>393287782.84295321</v>
      </c>
      <c r="AO13" s="1174">
        <f>+(SFP!AO31-SFP!AP31)+SCI!AO24</f>
        <v>272913745.20027429</v>
      </c>
      <c r="AP13" s="1174">
        <f>+(SFP!AP31-SFP!AQ31)+SCI!AP24</f>
        <v>164908975.64116126</v>
      </c>
      <c r="AQ13" s="1174">
        <f>+(SFP!AQ31-SFP!AR31)+SCI!AQ24</f>
        <v>303768908.7028662</v>
      </c>
      <c r="AR13" s="1174">
        <f>+(SFP!AR31-SFP!AS31)+SCI!AR24</f>
        <v>259348772.3958858</v>
      </c>
      <c r="AS13" s="1174">
        <f>+(SFP!AS31-SFP!AT31)+SCI!AS24</f>
        <v>302243724.24586993</v>
      </c>
      <c r="AT13" s="1174">
        <f>+(SFP!AT31-SFP!AU31)+SCI!AT24</f>
        <v>246352389.41842294</v>
      </c>
      <c r="AU13" s="1174">
        <f>+(SFP!AU31-SFP!AV31)+SCI!AU24</f>
        <v>272442173.92917943</v>
      </c>
      <c r="AV13" s="1174">
        <f>+(SFP!AV31-SFP!AW31)+SCI!AV24</f>
        <v>210090165.362688</v>
      </c>
      <c r="AW13" s="1174">
        <f>+(SFP!AW31-SFP!AX31)+SCI!AW24</f>
        <v>224016138.52086866</v>
      </c>
      <c r="AX13" s="1174">
        <f>+(SFP!AX31-SFP!AY31)+SCI!AX24</f>
        <v>212896522.35000679</v>
      </c>
      <c r="AY13" s="1174">
        <f>+(SFP!AY31-SFP!AZ31)+SCI!AY24</f>
        <v>202613786.48309767</v>
      </c>
      <c r="AZ13" s="1174">
        <f>+(SFP!AZ31-SFP!BA31)+SCI!AZ24</f>
        <v>199006560.36937737</v>
      </c>
      <c r="BA13" s="1174">
        <f>+(SFP!BA31-SFP!BB31)+SCI!BA24</f>
        <v>301458577.40144634</v>
      </c>
      <c r="BB13" s="1174">
        <f>+(SFP!BB31-SFP!BC31)+SCI!BB24</f>
        <v>345408827.34219265</v>
      </c>
      <c r="BC13" s="1174">
        <f>+(SFP!BC31-SFP!BD31)+SCI!BC24</f>
        <v>234274452.67759091</v>
      </c>
      <c r="BD13" s="1174">
        <f>+(SFP!BD31-SFP!BE31)+SCI!BD24</f>
        <v>269702086.18453389</v>
      </c>
      <c r="BE13" s="1174">
        <f>+(SFP!BE31-SFP!BF31)+SCI!BE24</f>
        <v>264065275.26273018</v>
      </c>
      <c r="BF13" s="1174">
        <f>+(SFP!BF31-SFP!BG31)+SCI!BF24</f>
        <v>307650296.94485295</v>
      </c>
      <c r="BG13" s="1174">
        <f>+(SFP!BG31-SFP!BH31)+SCI!BG24</f>
        <v>265037978.02755678</v>
      </c>
      <c r="BH13" s="1174">
        <f>+(SFP!BH31-SFP!BI31)+SCI!BH24</f>
        <v>310688112.65428674</v>
      </c>
      <c r="BI13" s="1174">
        <f>+(SFP!BI31-SFP!BJ31)+SCI!BI24</f>
        <v>287514805.58832842</v>
      </c>
      <c r="BJ13" s="1174">
        <f>+(SFP!BJ31-SFP!BK31)+SCI!BJ24</f>
        <v>332093974.94651282</v>
      </c>
      <c r="BK13" s="1173">
        <f t="shared" si="1"/>
        <v>12301430938.535929</v>
      </c>
    </row>
    <row r="14" spans="1:63" ht="15.6" x14ac:dyDescent="0.3">
      <c r="A14" s="1125" t="s">
        <v>1099</v>
      </c>
      <c r="C14" s="1177">
        <f>+C15+C16</f>
        <v>0</v>
      </c>
      <c r="D14" s="1177">
        <f t="shared" ref="D14:BJ14" si="5">+D15+D16</f>
        <v>0</v>
      </c>
      <c r="E14" s="1177">
        <f t="shared" si="5"/>
        <v>0</v>
      </c>
      <c r="F14" s="1177">
        <f t="shared" si="5"/>
        <v>0</v>
      </c>
      <c r="G14" s="1177">
        <f t="shared" si="5"/>
        <v>0</v>
      </c>
      <c r="H14" s="1177">
        <f t="shared" si="5"/>
        <v>0</v>
      </c>
      <c r="I14" s="1177">
        <f t="shared" si="5"/>
        <v>0</v>
      </c>
      <c r="J14" s="1177">
        <f t="shared" si="5"/>
        <v>0</v>
      </c>
      <c r="K14" s="1177">
        <f t="shared" si="5"/>
        <v>0</v>
      </c>
      <c r="L14" s="1177">
        <f t="shared" si="5"/>
        <v>0</v>
      </c>
      <c r="M14" s="1177">
        <f t="shared" si="5"/>
        <v>0</v>
      </c>
      <c r="N14" s="1177">
        <f t="shared" si="5"/>
        <v>0</v>
      </c>
      <c r="O14" s="1177">
        <f t="shared" si="5"/>
        <v>77556266.666666687</v>
      </c>
      <c r="P14" s="1177">
        <f t="shared" si="5"/>
        <v>173929166.66666663</v>
      </c>
      <c r="Q14" s="1177">
        <f t="shared" si="5"/>
        <v>258535550</v>
      </c>
      <c r="R14" s="1177">
        <f t="shared" si="5"/>
        <v>642093399.99999988</v>
      </c>
      <c r="S14" s="1177">
        <f t="shared" si="5"/>
        <v>595788916.66666651</v>
      </c>
      <c r="T14" s="1177">
        <f t="shared" si="5"/>
        <v>786814275.00000012</v>
      </c>
      <c r="U14" s="1177">
        <f t="shared" si="5"/>
        <v>662214908.33333337</v>
      </c>
      <c r="V14" s="1177">
        <f t="shared" si="5"/>
        <v>882210333.33333373</v>
      </c>
      <c r="W14" s="1177">
        <f t="shared" si="5"/>
        <v>773906249.99999988</v>
      </c>
      <c r="X14" s="1177">
        <f t="shared" si="5"/>
        <v>1065456599.9999998</v>
      </c>
      <c r="Y14" s="1177">
        <f t="shared" si="5"/>
        <v>889321983.33333325</v>
      </c>
      <c r="Z14" s="1177">
        <f t="shared" si="5"/>
        <v>829872550.00000012</v>
      </c>
      <c r="AA14" s="1177">
        <f t="shared" si="5"/>
        <v>678529110.99999988</v>
      </c>
      <c r="AB14" s="1177">
        <f t="shared" si="5"/>
        <v>926498731.25333369</v>
      </c>
      <c r="AC14" s="1177">
        <f t="shared" si="5"/>
        <v>1063131640.0799997</v>
      </c>
      <c r="AD14" s="1177">
        <f t="shared" si="5"/>
        <v>1131214499.6800003</v>
      </c>
      <c r="AE14" s="1177">
        <f t="shared" si="5"/>
        <v>982874744.86666679</v>
      </c>
      <c r="AF14" s="1177">
        <f t="shared" si="5"/>
        <v>1057207156.3466669</v>
      </c>
      <c r="AG14" s="1177">
        <f t="shared" si="5"/>
        <v>1157577145.9200003</v>
      </c>
      <c r="AH14" s="1177">
        <f t="shared" si="5"/>
        <v>1410139383.8533335</v>
      </c>
      <c r="AI14" s="1177">
        <f t="shared" si="5"/>
        <v>1283482671.0666666</v>
      </c>
      <c r="AJ14" s="1177">
        <f t="shared" si="5"/>
        <v>1161714640.4533331</v>
      </c>
      <c r="AK14" s="1177">
        <f t="shared" si="5"/>
        <v>1153742714.6666667</v>
      </c>
      <c r="AL14" s="1177">
        <f t="shared" si="5"/>
        <v>1186899488.7333331</v>
      </c>
      <c r="AM14" s="1177">
        <f t="shared" si="5"/>
        <v>1300524849.1999998</v>
      </c>
      <c r="AN14" s="1177">
        <f t="shared" si="5"/>
        <v>1296291358.9933333</v>
      </c>
      <c r="AO14" s="1177">
        <f t="shared" si="5"/>
        <v>1031712651.4683996</v>
      </c>
      <c r="AP14" s="1177">
        <f t="shared" si="5"/>
        <v>1142576088.4716268</v>
      </c>
      <c r="AQ14" s="1177">
        <f t="shared" si="5"/>
        <v>1341838630.7417002</v>
      </c>
      <c r="AR14" s="1177">
        <f t="shared" si="5"/>
        <v>1464824191.3180633</v>
      </c>
      <c r="AS14" s="1177">
        <f t="shared" si="5"/>
        <v>1531124182.2776904</v>
      </c>
      <c r="AT14" s="1177">
        <f t="shared" si="5"/>
        <v>1413439173.4851267</v>
      </c>
      <c r="AU14" s="1177">
        <f t="shared" si="5"/>
        <v>1305093733.6258032</v>
      </c>
      <c r="AV14" s="1177">
        <f t="shared" si="5"/>
        <v>1217542848.7777102</v>
      </c>
      <c r="AW14" s="1177">
        <f t="shared" si="5"/>
        <v>1142525219.3112338</v>
      </c>
      <c r="AX14" s="1177">
        <f t="shared" si="5"/>
        <v>1076523797.6353469</v>
      </c>
      <c r="AY14" s="1177">
        <f t="shared" si="5"/>
        <v>1099550282.5299911</v>
      </c>
      <c r="AZ14" s="1177">
        <f t="shared" si="5"/>
        <v>1314739952.9464083</v>
      </c>
      <c r="BA14" s="1177">
        <f t="shared" si="5"/>
        <v>1392917158.3348548</v>
      </c>
      <c r="BB14" s="1177">
        <f t="shared" si="5"/>
        <v>1243197449.9434834</v>
      </c>
      <c r="BC14" s="1177">
        <f t="shared" si="5"/>
        <v>982567201.43252134</v>
      </c>
      <c r="BD14" s="1177">
        <f t="shared" si="5"/>
        <v>1353438742.1166694</v>
      </c>
      <c r="BE14" s="1177">
        <f t="shared" si="5"/>
        <v>1234764267.7986665</v>
      </c>
      <c r="BF14" s="1177">
        <f t="shared" si="5"/>
        <v>1596940188.3875473</v>
      </c>
      <c r="BG14" s="1177">
        <f t="shared" si="5"/>
        <v>1364083565.3723419</v>
      </c>
      <c r="BH14" s="1177">
        <f t="shared" si="5"/>
        <v>1667663561.0008178</v>
      </c>
      <c r="BI14" s="1177">
        <f t="shared" si="5"/>
        <v>1405931268.0465653</v>
      </c>
      <c r="BJ14" s="1177">
        <f t="shared" si="5"/>
        <v>1756319776.7308047</v>
      </c>
      <c r="BK14" s="1173">
        <f t="shared" si="1"/>
        <v>52506842267.866707</v>
      </c>
    </row>
    <row r="15" spans="1:63" ht="15.6" x14ac:dyDescent="0.3">
      <c r="A15" s="805" t="s">
        <v>855</v>
      </c>
      <c r="C15" s="1174">
        <f>+(SFP!C36-SFP!D36)+SCI!C27</f>
        <v>0</v>
      </c>
      <c r="D15" s="1174">
        <f>+(SFP!D36-SFP!E36)+SCI!D27</f>
        <v>0</v>
      </c>
      <c r="E15" s="1174">
        <f>+(SFP!E36-SFP!F36)+SCI!E27</f>
        <v>0</v>
      </c>
      <c r="F15" s="1174">
        <f>+(SFP!F36-SFP!G36)+SCI!F27</f>
        <v>0</v>
      </c>
      <c r="G15" s="1174">
        <f>+(SFP!G36-SFP!H36)+SCI!G27</f>
        <v>0</v>
      </c>
      <c r="H15" s="1174">
        <f>+(SFP!H36-SFP!I36)+SCI!H27</f>
        <v>0</v>
      </c>
      <c r="I15" s="1174">
        <f>+(SFP!I36-SFP!J36)+SCI!I27</f>
        <v>0</v>
      </c>
      <c r="J15" s="1174">
        <f>+(SFP!J36-SFP!K36)+SCI!J27</f>
        <v>0</v>
      </c>
      <c r="K15" s="1174">
        <f>+(SFP!K36-SFP!L36)+SCI!K27</f>
        <v>0</v>
      </c>
      <c r="L15" s="1174">
        <f>+(SFP!L36-SFP!M36)+SCI!L27</f>
        <v>0</v>
      </c>
      <c r="M15" s="1174">
        <f>+(SFP!M36-SFP!N36)+SCI!M27</f>
        <v>0</v>
      </c>
      <c r="N15" s="1174">
        <f>+(SFP!N36-SFP!O36)+SCI!N27</f>
        <v>0</v>
      </c>
      <c r="O15" s="1174">
        <f>+(SFP!O36-SFP!P36)+SCI!O27</f>
        <v>77556266.666666687</v>
      </c>
      <c r="P15" s="1174">
        <f>+(SFP!P36-SFP!Q36)+SCI!P27</f>
        <v>173929166.66666663</v>
      </c>
      <c r="Q15" s="1174">
        <f>+(SFP!Q36-SFP!R36)+SCI!Q27</f>
        <v>258535550</v>
      </c>
      <c r="R15" s="1174">
        <f>+(SFP!R36-SFP!S36)+SCI!R27</f>
        <v>642093399.99999988</v>
      </c>
      <c r="S15" s="1174">
        <f>+(SFP!S36-SFP!T36)+SCI!S27</f>
        <v>595788916.66666651</v>
      </c>
      <c r="T15" s="1174">
        <f>+(SFP!T36-SFP!U36)+SCI!T27</f>
        <v>786814275.00000012</v>
      </c>
      <c r="U15" s="1174">
        <f>+(SFP!U36-SFP!V36)+SCI!U27</f>
        <v>662214908.33333337</v>
      </c>
      <c r="V15" s="1174">
        <f>+(SFP!V36-SFP!W36)+SCI!V27</f>
        <v>882210333.33333373</v>
      </c>
      <c r="W15" s="1174">
        <f>+(SFP!W36-SFP!X36)+SCI!W27</f>
        <v>773906249.99999988</v>
      </c>
      <c r="X15" s="1174">
        <f>+(SFP!X36-SFP!Y36)+SCI!X27</f>
        <v>1065456599.9999998</v>
      </c>
      <c r="Y15" s="1174">
        <f>+(SFP!Y36-SFP!Z36)+SCI!Y27</f>
        <v>889321983.33333325</v>
      </c>
      <c r="Z15" s="1174">
        <f>+(SFP!Z36-SFP!AA36)+SCI!Z27</f>
        <v>829872550.00000012</v>
      </c>
      <c r="AA15" s="1174">
        <f>+(SFP!AA36-SFP!AB36)+SCI!AA27</f>
        <v>678529110.99999988</v>
      </c>
      <c r="AB15" s="1174">
        <f>+(SFP!AB36-SFP!AC36)+SCI!AB27</f>
        <v>926498731.25333369</v>
      </c>
      <c r="AC15" s="1174">
        <f>+(SFP!AC36-SFP!AD36)+SCI!AC27</f>
        <v>877176640.07999969</v>
      </c>
      <c r="AD15" s="1174">
        <f>+(SFP!AD36-SFP!AE36)+SCI!AD27</f>
        <v>823032149.68000031</v>
      </c>
      <c r="AE15" s="1174">
        <f>+(SFP!AE36-SFP!AF36)+SCI!AE27</f>
        <v>680426864.86666667</v>
      </c>
      <c r="AF15" s="1174">
        <f>+(SFP!AF36-SFP!AG36)+SCI!AF27</f>
        <v>753853126.34666705</v>
      </c>
      <c r="AG15" s="1174">
        <f>+(SFP!AG36-SFP!AH36)+SCI!AG27</f>
        <v>834170425.92000031</v>
      </c>
      <c r="AH15" s="1174">
        <f>+(SFP!AH36-SFP!AI36)+SCI!AH27</f>
        <v>963280803.85333359</v>
      </c>
      <c r="AI15" s="1174">
        <f>+(SFP!AI36-SFP!AJ36)+SCI!AI27</f>
        <v>892319031.0666666</v>
      </c>
      <c r="AJ15" s="1174">
        <f>+(SFP!AJ36-SFP!AK36)+SCI!AJ27</f>
        <v>788205490.45333314</v>
      </c>
      <c r="AK15" s="1174">
        <f>+(SFP!AK36-SFP!AL36)+SCI!AK27</f>
        <v>815063114.66666675</v>
      </c>
      <c r="AL15" s="1174">
        <f>+(SFP!AL36-SFP!AM36)+SCI!AL27</f>
        <v>828243638.73333323</v>
      </c>
      <c r="AM15" s="1174">
        <f>+(SFP!AM36-SFP!AN36)+SCI!AM27</f>
        <v>816838989.19999993</v>
      </c>
      <c r="AN15" s="1174">
        <f>+(SFP!AN36-SFP!AO36)+SCI!AN27</f>
        <v>727163714.59333336</v>
      </c>
      <c r="AO15" s="1174">
        <f>+(SFP!AO36-SFP!AP36)+SCI!AO27</f>
        <v>666332737.54839969</v>
      </c>
      <c r="AP15" s="1174">
        <f>+(SFP!AP36-SFP!AQ36)+SCI!AP27</f>
        <v>664650804.74762678</v>
      </c>
      <c r="AQ15" s="1174">
        <f>+(SFP!AQ36-SFP!AR36)+SCI!AQ27</f>
        <v>880677947.48570025</v>
      </c>
      <c r="AR15" s="1174">
        <f>+(SFP!AR36-SFP!AS36)+SCI!AR27</f>
        <v>1007376991.6540632</v>
      </c>
      <c r="AS15" s="1174">
        <f>+(SFP!AS36-SFP!AT36)+SCI!AS27</f>
        <v>980827499.70569015</v>
      </c>
      <c r="AT15" s="1174">
        <f>+(SFP!AT36-SFP!AU36)+SCI!AT27</f>
        <v>978464597.8131268</v>
      </c>
      <c r="AU15" s="1174">
        <f>+(SFP!AU36-SFP!AV36)+SCI!AU27</f>
        <v>853588022.96980309</v>
      </c>
      <c r="AV15" s="1174">
        <f>+(SFP!AV36-SFP!AW36)+SCI!AV27</f>
        <v>847802415.8977102</v>
      </c>
      <c r="AW15" s="1174">
        <f>+(SFP!AW36-SFP!AX36)+SCI!AW27</f>
        <v>707197493.02323365</v>
      </c>
      <c r="AX15" s="1174">
        <f>+(SFP!AX36-SFP!AY36)+SCI!AX27</f>
        <v>700939749.5233469</v>
      </c>
      <c r="AY15" s="1174">
        <f>+(SFP!AY36-SFP!AZ36)+SCI!AY27</f>
        <v>774176266.1909833</v>
      </c>
      <c r="AZ15" s="1174">
        <f>+(SFP!AZ36-SFP!BA36)+SCI!AZ27</f>
        <v>994149643.45896018</v>
      </c>
      <c r="BA15" s="1174">
        <f>+(SFP!BA36-SFP!BB36)+SCI!BA27</f>
        <v>814633458.075863</v>
      </c>
      <c r="BB15" s="1174">
        <f>+(SFP!BB36-SFP!BC36)+SCI!BB27</f>
        <v>918711286.34807122</v>
      </c>
      <c r="BC15" s="1174">
        <f>+(SFP!BC36-SFP!BD36)+SCI!BC27</f>
        <v>664037485.53831351</v>
      </c>
      <c r="BD15" s="1174">
        <f>+(SFP!BD36-SFP!BE36)+SCI!BD27</f>
        <v>880600412.84507012</v>
      </c>
      <c r="BE15" s="1174">
        <f>+(SFP!BE36-SFP!BF36)+SCI!BE27</f>
        <v>821303277.51101208</v>
      </c>
      <c r="BF15" s="1174">
        <f>+(SFP!BF36-SFP!BG36)+SCI!BF27</f>
        <v>1067132366.7259562</v>
      </c>
      <c r="BG15" s="1174">
        <f>+(SFP!BG36-SFP!BH36)+SCI!BG27</f>
        <v>900774797.84127784</v>
      </c>
      <c r="BH15" s="1174">
        <f>+(SFP!BH36-SFP!BI36)+SCI!BH27</f>
        <v>1093173976.5425739</v>
      </c>
      <c r="BI15" s="1174">
        <f>+(SFP!BI36-SFP!BJ36)+SCI!BI27</f>
        <v>948807206.45003593</v>
      </c>
      <c r="BJ15" s="1174">
        <f>+(SFP!BJ36-SFP!BK36)+SCI!BJ27</f>
        <v>1150422466.9844942</v>
      </c>
      <c r="BK15" s="1173">
        <f t="shared" si="1"/>
        <v>38358282936.59465</v>
      </c>
    </row>
    <row r="16" spans="1:63" ht="16.2" thickBot="1" x14ac:dyDescent="0.35">
      <c r="A16" s="805" t="s">
        <v>856</v>
      </c>
      <c r="C16" s="1174">
        <f>+(SFP!C39-SFP!D39)+SCI!C28</f>
        <v>0</v>
      </c>
      <c r="D16" s="1174">
        <f>+(SFP!D39-SFP!E39)+SCI!D28</f>
        <v>0</v>
      </c>
      <c r="E16" s="1174">
        <f>+(SFP!E39-SFP!F39)+SCI!E28</f>
        <v>0</v>
      </c>
      <c r="F16" s="1174">
        <f>+(SFP!F39-SFP!G39)+SCI!F28</f>
        <v>0</v>
      </c>
      <c r="G16" s="1174">
        <f>+(SFP!G39-SFP!H39)+SCI!G28</f>
        <v>0</v>
      </c>
      <c r="H16" s="1174">
        <f>+(SFP!H39-SFP!I39)+SCI!H28</f>
        <v>0</v>
      </c>
      <c r="I16" s="1174">
        <f>+(SFP!I39-SFP!J39)+SCI!I28</f>
        <v>0</v>
      </c>
      <c r="J16" s="1174">
        <f>+(SFP!J39-SFP!K39)+SCI!J28</f>
        <v>0</v>
      </c>
      <c r="K16" s="1174">
        <f>+(SFP!K39-SFP!L39)+SCI!K28</f>
        <v>0</v>
      </c>
      <c r="L16" s="1174">
        <f>+(SFP!L39-SFP!M39)+SCI!L28</f>
        <v>0</v>
      </c>
      <c r="M16" s="1174">
        <f>+(SFP!M39-SFP!N39)+SCI!M28</f>
        <v>0</v>
      </c>
      <c r="N16" s="1174">
        <f>+(SFP!N39-SFP!O39)+SCI!N28</f>
        <v>0</v>
      </c>
      <c r="O16" s="1174">
        <f>+(SFP!O39-SFP!P39)+SCI!O28</f>
        <v>0</v>
      </c>
      <c r="P16" s="1174">
        <f>+(SFP!P39-SFP!Q39)+SCI!P28</f>
        <v>0</v>
      </c>
      <c r="Q16" s="1174">
        <f>+(SFP!Q39-SFP!R39)+SCI!Q28</f>
        <v>0</v>
      </c>
      <c r="R16" s="1174">
        <f>+(SFP!R39-SFP!S39)+SCI!R28</f>
        <v>0</v>
      </c>
      <c r="S16" s="1174">
        <f>+(SFP!S39-SFP!T39)+SCI!S28</f>
        <v>0</v>
      </c>
      <c r="T16" s="1174">
        <f>+(SFP!T39-SFP!U39)+SCI!T28</f>
        <v>0</v>
      </c>
      <c r="U16" s="1174">
        <f>+(SFP!U39-SFP!V39)+SCI!U28</f>
        <v>0</v>
      </c>
      <c r="V16" s="1174">
        <f>+(SFP!V39-SFP!W39)+SCI!V28</f>
        <v>0</v>
      </c>
      <c r="W16" s="1174">
        <f>+(SFP!W39-SFP!X39)+SCI!W28</f>
        <v>0</v>
      </c>
      <c r="X16" s="1174">
        <f>+(SFP!X39-SFP!Y39)+SCI!X28</f>
        <v>0</v>
      </c>
      <c r="Y16" s="1174">
        <f>+(SFP!Y39-SFP!Z39)+SCI!Y28</f>
        <v>0</v>
      </c>
      <c r="Z16" s="1174">
        <f>+(SFP!Z39-SFP!AA39)+SCI!Z28</f>
        <v>0</v>
      </c>
      <c r="AA16" s="1174">
        <f>+(SFP!AA39-SFP!AB39)+SCI!AA28</f>
        <v>0</v>
      </c>
      <c r="AB16" s="1174">
        <f>+(SFP!AB39-SFP!AC39)+SCI!AB28</f>
        <v>0</v>
      </c>
      <c r="AC16" s="1174">
        <f>+(SFP!AC39-SFP!AD39)+SCI!AC28</f>
        <v>185955000.00000006</v>
      </c>
      <c r="AD16" s="1174">
        <f>+(SFP!AD39-SFP!AE39)+SCI!AD28</f>
        <v>308182349.99999994</v>
      </c>
      <c r="AE16" s="1174">
        <f>+(SFP!AE39-SFP!AF39)+SCI!AE28</f>
        <v>302447880.00000006</v>
      </c>
      <c r="AF16" s="1174">
        <f>+(SFP!AF39-SFP!AG39)+SCI!AF28</f>
        <v>303354029.99999988</v>
      </c>
      <c r="AG16" s="1174">
        <f>+(SFP!AG39-SFP!AH39)+SCI!AG28</f>
        <v>323406720.00000006</v>
      </c>
      <c r="AH16" s="1174">
        <f>+(SFP!AH39-SFP!AI39)+SCI!AH28</f>
        <v>446858579.99999988</v>
      </c>
      <c r="AI16" s="1174">
        <f>+(SFP!AI39-SFP!AJ39)+SCI!AI28</f>
        <v>391163640.00000006</v>
      </c>
      <c r="AJ16" s="1174">
        <f>+(SFP!AJ39-SFP!AK39)+SCI!AJ28</f>
        <v>373509149.99999994</v>
      </c>
      <c r="AK16" s="1174">
        <f>+(SFP!AK39-SFP!AL39)+SCI!AK28</f>
        <v>338679600.00000006</v>
      </c>
      <c r="AL16" s="1174">
        <f>+(SFP!AL39-SFP!AM39)+SCI!AL28</f>
        <v>358655849.99999988</v>
      </c>
      <c r="AM16" s="1174">
        <f>+(SFP!AM39-SFP!AN39)+SCI!AM28</f>
        <v>483685860</v>
      </c>
      <c r="AN16" s="1174">
        <f>+(SFP!AN39-SFP!AO39)+SCI!AN28</f>
        <v>569127644.39999998</v>
      </c>
      <c r="AO16" s="1174">
        <f>+(SFP!AO39-SFP!AP39)+SCI!AO28</f>
        <v>365379913.91999996</v>
      </c>
      <c r="AP16" s="1174">
        <f>+(SFP!AP39-SFP!AQ39)+SCI!AP28</f>
        <v>477925283.72399998</v>
      </c>
      <c r="AQ16" s="1174">
        <f>+(SFP!AQ39-SFP!AR39)+SCI!AQ28</f>
        <v>461160683.25599992</v>
      </c>
      <c r="AR16" s="1174">
        <f>+(SFP!AR39-SFP!AS39)+SCI!AR28</f>
        <v>457447199.66400015</v>
      </c>
      <c r="AS16" s="1174">
        <f>+(SFP!AS39-SFP!AT39)+SCI!AS28</f>
        <v>550296682.57200015</v>
      </c>
      <c r="AT16" s="1174">
        <f>+(SFP!AT39-SFP!AU39)+SCI!AT28</f>
        <v>434974575.67199993</v>
      </c>
      <c r="AU16" s="1174">
        <f>+(SFP!AU39-SFP!AV39)+SCI!AU28</f>
        <v>451505710.65600014</v>
      </c>
      <c r="AV16" s="1174">
        <f>+(SFP!AV39-SFP!AW39)+SCI!AV28</f>
        <v>369740432.88000005</v>
      </c>
      <c r="AW16" s="1174">
        <f>+(SFP!AW39-SFP!AX39)+SCI!AW28</f>
        <v>435327726.28800005</v>
      </c>
      <c r="AX16" s="1174">
        <f>+(SFP!AX39-SFP!AY39)+SCI!AX28</f>
        <v>375584048.11199999</v>
      </c>
      <c r="AY16" s="1174">
        <f>+(SFP!AY39-SFP!AZ39)+SCI!AY28</f>
        <v>325374016.33900797</v>
      </c>
      <c r="AZ16" s="1174">
        <f>+(SFP!AZ39-SFP!BA39)+SCI!AZ28</f>
        <v>320590309.48744798</v>
      </c>
      <c r="BA16" s="1174">
        <f>+(SFP!BA39-SFP!BB39)+SCI!BA28</f>
        <v>578283700.25899184</v>
      </c>
      <c r="BB16" s="1174">
        <f>+(SFP!BB39-SFP!BC39)+SCI!BB28</f>
        <v>324486163.59541202</v>
      </c>
      <c r="BC16" s="1174">
        <f>+(SFP!BC39-SFP!BD39)+SCI!BC28</f>
        <v>318529715.89420789</v>
      </c>
      <c r="BD16" s="1174">
        <f>+(SFP!BD39-SFP!BE39)+SCI!BD28</f>
        <v>472838329.27159929</v>
      </c>
      <c r="BE16" s="1174">
        <f>+(SFP!BE39-SFP!BF39)+SCI!BE28</f>
        <v>413460990.2876544</v>
      </c>
      <c r="BF16" s="1174">
        <f>+(SFP!BF39-SFP!BG39)+SCI!BF28</f>
        <v>529807821.66159105</v>
      </c>
      <c r="BG16" s="1174">
        <f>+(SFP!BG39-SFP!BH39)+SCI!BG28</f>
        <v>463308767.53106397</v>
      </c>
      <c r="BH16" s="1174">
        <f>+(SFP!BH39-SFP!BI39)+SCI!BH28</f>
        <v>574489584.45824373</v>
      </c>
      <c r="BI16" s="1174">
        <f>+(SFP!BI39-SFP!BJ39)+SCI!BI28</f>
        <v>457124061.59652942</v>
      </c>
      <c r="BJ16" s="1174">
        <f>+(SFP!BJ39-SFP!BK39)+SCI!BJ28</f>
        <v>605897309.74631047</v>
      </c>
      <c r="BK16" s="1173">
        <f t="shared" si="1"/>
        <v>14148559331.272058</v>
      </c>
    </row>
    <row r="17" spans="1:63" ht="16.2" thickBot="1" x14ac:dyDescent="0.35">
      <c r="A17" s="1128" t="s">
        <v>1100</v>
      </c>
      <c r="C17" s="1172">
        <f>+C18+C20+C22+C24+C26</f>
        <v>403575068.79732251</v>
      </c>
      <c r="D17" s="1172">
        <f t="shared" ref="D17:BJ17" si="6">+D18+D20+D22+D24+D26</f>
        <v>473720280.67172718</v>
      </c>
      <c r="E17" s="1172">
        <f t="shared" si="6"/>
        <v>572527886.93203509</v>
      </c>
      <c r="F17" s="1172">
        <f t="shared" si="6"/>
        <v>342615478.60899186</v>
      </c>
      <c r="G17" s="1172">
        <f t="shared" si="6"/>
        <v>921349612.62854934</v>
      </c>
      <c r="H17" s="1172">
        <f t="shared" si="6"/>
        <v>1294634095.6922536</v>
      </c>
      <c r="I17" s="1172">
        <f t="shared" si="6"/>
        <v>679542838.6283133</v>
      </c>
      <c r="J17" s="1172">
        <f t="shared" si="6"/>
        <v>671029216.52817941</v>
      </c>
      <c r="K17" s="1172">
        <f t="shared" si="6"/>
        <v>630926545.88759089</v>
      </c>
      <c r="L17" s="1172">
        <f t="shared" si="6"/>
        <v>585422350.32868648</v>
      </c>
      <c r="M17" s="1172">
        <f t="shared" si="6"/>
        <v>646767639.73044324</v>
      </c>
      <c r="N17" s="1172">
        <f t="shared" si="6"/>
        <v>1573705995.8023622</v>
      </c>
      <c r="O17" s="1172">
        <f t="shared" si="6"/>
        <v>711565849.77614582</v>
      </c>
      <c r="P17" s="1172">
        <f t="shared" si="6"/>
        <v>742865604.67429948</v>
      </c>
      <c r="Q17" s="1172">
        <f t="shared" si="6"/>
        <v>539766099.93393183</v>
      </c>
      <c r="R17" s="1172">
        <f t="shared" si="6"/>
        <v>272982787.27423513</v>
      </c>
      <c r="S17" s="1172">
        <f t="shared" si="6"/>
        <v>781699193.12596381</v>
      </c>
      <c r="T17" s="1172">
        <f t="shared" si="6"/>
        <v>1118961583.4144595</v>
      </c>
      <c r="U17" s="1172">
        <f t="shared" si="6"/>
        <v>422509963.81437987</v>
      </c>
      <c r="V17" s="1172">
        <f t="shared" si="6"/>
        <v>464511686.04402691</v>
      </c>
      <c r="W17" s="1172">
        <f t="shared" si="6"/>
        <v>715572748.02677798</v>
      </c>
      <c r="X17" s="1172">
        <f t="shared" si="6"/>
        <v>835941744.23507178</v>
      </c>
      <c r="Y17" s="1172">
        <f t="shared" si="6"/>
        <v>877822320.73396134</v>
      </c>
      <c r="Z17" s="1172">
        <f t="shared" si="6"/>
        <v>1890333431.8102937</v>
      </c>
      <c r="AA17" s="1172">
        <f t="shared" si="6"/>
        <v>701238881.88847983</v>
      </c>
      <c r="AB17" s="1172">
        <f t="shared" si="6"/>
        <v>531294279.87271309</v>
      </c>
      <c r="AC17" s="1172">
        <f t="shared" si="6"/>
        <v>529283719.04230773</v>
      </c>
      <c r="AD17" s="1172">
        <f t="shared" si="6"/>
        <v>539284449.57379687</v>
      </c>
      <c r="AE17" s="1172">
        <f t="shared" si="6"/>
        <v>1149269526.859828</v>
      </c>
      <c r="AF17" s="1172">
        <f t="shared" si="6"/>
        <v>1934014947.2975671</v>
      </c>
      <c r="AG17" s="1172">
        <f t="shared" si="6"/>
        <v>333329244.11013907</v>
      </c>
      <c r="AH17" s="1172">
        <f t="shared" si="6"/>
        <v>399255739.92228073</v>
      </c>
      <c r="AI17" s="1172">
        <f t="shared" si="6"/>
        <v>905097569.59804773</v>
      </c>
      <c r="AJ17" s="1172">
        <f t="shared" si="6"/>
        <v>952382590.70320499</v>
      </c>
      <c r="AK17" s="1172">
        <f t="shared" si="6"/>
        <v>844296000.60764766</v>
      </c>
      <c r="AL17" s="1172">
        <f t="shared" si="6"/>
        <v>2613288093.0402937</v>
      </c>
      <c r="AM17" s="1172">
        <f t="shared" si="6"/>
        <v>362623570.9151026</v>
      </c>
      <c r="AN17" s="1172">
        <f t="shared" si="6"/>
        <v>348762594.08138329</v>
      </c>
      <c r="AO17" s="1172">
        <f t="shared" si="6"/>
        <v>362510092.3723796</v>
      </c>
      <c r="AP17" s="1172">
        <f t="shared" si="6"/>
        <v>336323548.5236668</v>
      </c>
      <c r="AQ17" s="1172">
        <f t="shared" si="6"/>
        <v>670019434.09303093</v>
      </c>
      <c r="AR17" s="1172">
        <f t="shared" si="6"/>
        <v>1265159984.9861894</v>
      </c>
      <c r="AS17" s="1172">
        <f t="shared" si="6"/>
        <v>883460901.12940931</v>
      </c>
      <c r="AT17" s="1172">
        <f t="shared" si="6"/>
        <v>585488068.82611227</v>
      </c>
      <c r="AU17" s="1172">
        <f t="shared" si="6"/>
        <v>503369952.25550842</v>
      </c>
      <c r="AV17" s="1172">
        <f t="shared" si="6"/>
        <v>747390581.64808464</v>
      </c>
      <c r="AW17" s="1172">
        <f t="shared" si="6"/>
        <v>782832845.36981142</v>
      </c>
      <c r="AX17" s="1172">
        <f t="shared" si="6"/>
        <v>2048601884.8912158</v>
      </c>
      <c r="AY17" s="1172">
        <f t="shared" si="6"/>
        <v>1262983761.6880758</v>
      </c>
      <c r="AZ17" s="1172">
        <f t="shared" si="6"/>
        <v>971021432.79601669</v>
      </c>
      <c r="BA17" s="1172">
        <f t="shared" si="6"/>
        <v>251989947.34280208</v>
      </c>
      <c r="BB17" s="1172">
        <f t="shared" si="6"/>
        <v>530317132.57797712</v>
      </c>
      <c r="BC17" s="1172">
        <f t="shared" si="6"/>
        <v>965031289.06819391</v>
      </c>
      <c r="BD17" s="1172">
        <f t="shared" si="6"/>
        <v>1771603925.496213</v>
      </c>
      <c r="BE17" s="1172">
        <f t="shared" si="6"/>
        <v>570231996.20455396</v>
      </c>
      <c r="BF17" s="1172">
        <f t="shared" si="6"/>
        <v>548790808.93933284</v>
      </c>
      <c r="BG17" s="1172">
        <f t="shared" si="6"/>
        <v>714105804.73350668</v>
      </c>
      <c r="BH17" s="1172">
        <f t="shared" si="6"/>
        <v>1201639156.5275064</v>
      </c>
      <c r="BI17" s="1172">
        <f t="shared" si="6"/>
        <v>1062925375.9112387</v>
      </c>
      <c r="BJ17" s="1172">
        <f t="shared" si="6"/>
        <v>2987811596.9599218</v>
      </c>
      <c r="BK17" s="1173">
        <f t="shared" si="1"/>
        <v>51337380752.953537</v>
      </c>
    </row>
    <row r="18" spans="1:63" ht="15.6" x14ac:dyDescent="0.3">
      <c r="A18" s="811" t="s">
        <v>1101</v>
      </c>
      <c r="C18" s="1178">
        <f>+(SFP!C108-SFP!D108)+C19</f>
        <v>104888584.56276307</v>
      </c>
      <c r="D18" s="1178">
        <f>+(SFP!D108-SFP!E108)+D19</f>
        <v>169600827.62051648</v>
      </c>
      <c r="E18" s="1178">
        <f>+(SFP!E108-SFP!F108)+E19</f>
        <v>113566787.1103317</v>
      </c>
      <c r="F18" s="1178">
        <f>+(SFP!F108-SFP!G108)+F19</f>
        <v>33909364.982902013</v>
      </c>
      <c r="G18" s="1178">
        <f>+(SFP!G108-SFP!H108)+G19</f>
        <v>166621447.68426988</v>
      </c>
      <c r="H18" s="1178">
        <f>+(SFP!H108-SFP!I108)+H19</f>
        <v>266154291.50254688</v>
      </c>
      <c r="I18" s="1178">
        <f>+(SFP!I108-SFP!J108)+I19</f>
        <v>183902351.70671162</v>
      </c>
      <c r="J18" s="1178">
        <f>+(SFP!J108-SFP!K108)+J19</f>
        <v>161082226.15133202</v>
      </c>
      <c r="K18" s="1178">
        <f>+(SFP!K108-SFP!L108)+K19</f>
        <v>128503521.73957412</v>
      </c>
      <c r="L18" s="1178">
        <f>+(SFP!L108-SFP!M108)+L19</f>
        <v>78701679.909345463</v>
      </c>
      <c r="M18" s="1178">
        <f>+(SFP!M108-SFP!N108)+M19</f>
        <v>102625890.82083368</v>
      </c>
      <c r="N18" s="1178">
        <f>+(SFP!N108-SFP!O108)+N19</f>
        <v>323719742.22202528</v>
      </c>
      <c r="O18" s="1178">
        <f>+(SFP!O108-SFP!P108)+O19</f>
        <v>227245620.25281355</v>
      </c>
      <c r="P18" s="1178">
        <f>+(SFP!P108-SFP!Q108)+P19</f>
        <v>163016634.42997253</v>
      </c>
      <c r="Q18" s="1178">
        <f>+(SFP!Q108-SFP!R108)+Q19</f>
        <v>137798665.97703272</v>
      </c>
      <c r="R18" s="1178">
        <f>+(SFP!R108-SFP!S108)+R19</f>
        <v>1.862645149230957E-9</v>
      </c>
      <c r="S18" s="1178">
        <f>+(SFP!S108-SFP!T108)+S19</f>
        <v>91410827.081044361</v>
      </c>
      <c r="T18" s="1178">
        <f>+(SFP!T108-SFP!U108)+T19</f>
        <v>181903429.0788132</v>
      </c>
      <c r="U18" s="1178">
        <f>+(SFP!U108-SFP!V108)+U19</f>
        <v>21094806.249471739</v>
      </c>
      <c r="V18" s="1178">
        <f>+(SFP!V108-SFP!W108)+V19</f>
        <v>56040918.569117516</v>
      </c>
      <c r="W18" s="1178">
        <f>+(SFP!W108-SFP!X108)+W19</f>
        <v>98204070.440314487</v>
      </c>
      <c r="X18" s="1178">
        <f>+(SFP!X108-SFP!Y108)+X19</f>
        <v>119830620.75680083</v>
      </c>
      <c r="Y18" s="1178">
        <f>+(SFP!Y108-SFP!Z108)+Y19</f>
        <v>190489382.33117563</v>
      </c>
      <c r="Z18" s="1178">
        <f>+(SFP!Z108-SFP!AA108)+Z19</f>
        <v>487050728.19379532</v>
      </c>
      <c r="AA18" s="1178">
        <f>+(SFP!AA108-SFP!AB108)+AA19</f>
        <v>63737962.313828349</v>
      </c>
      <c r="AB18" s="1178">
        <f>+(SFP!AB108-SFP!AC108)+AB19</f>
        <v>146953886.29035613</v>
      </c>
      <c r="AC18" s="1178">
        <f>+(SFP!AC108-SFP!AD108)+AC19</f>
        <v>97653330.019713983</v>
      </c>
      <c r="AD18" s="1178">
        <f>+(SFP!AD108-SFP!AE108)+AD19</f>
        <v>70340965.51925382</v>
      </c>
      <c r="AE18" s="1178">
        <f>+(SFP!AE108-SFP!AF108)+AE19</f>
        <v>131056316.11913899</v>
      </c>
      <c r="AF18" s="1178">
        <f>+(SFP!AF108-SFP!AG108)+AF19</f>
        <v>412587833.31519729</v>
      </c>
      <c r="AG18" s="1178">
        <f>+(SFP!AG108-SFP!AH108)+AG19</f>
        <v>18722330.874162756</v>
      </c>
      <c r="AH18" s="1178">
        <f>+(SFP!AH108-SFP!AI108)+AH19</f>
        <v>87024615.35627228</v>
      </c>
      <c r="AI18" s="1178">
        <f>+(SFP!AI108-SFP!AJ108)+AI19</f>
        <v>185757154.55361533</v>
      </c>
      <c r="AJ18" s="1178">
        <f>+(SFP!AJ108-SFP!AK108)+AJ19</f>
        <v>130562949.78920628</v>
      </c>
      <c r="AK18" s="1178">
        <f>+(SFP!AK108-SFP!AL108)+AK19</f>
        <v>176718053.9780404</v>
      </c>
      <c r="AL18" s="1178">
        <f>+(SFP!AL108-SFP!AM108)+AL19</f>
        <v>783963895.7447021</v>
      </c>
      <c r="AM18" s="1178">
        <f>+(SFP!AM108-SFP!AN108)+AM19</f>
        <v>51397086.775898591</v>
      </c>
      <c r="AN18" s="1178">
        <f>+(SFP!AN108-SFP!AO108)+AN19</f>
        <v>149633977.16330796</v>
      </c>
      <c r="AO18" s="1178">
        <f>+(SFP!AO108-SFP!AP108)+AO19</f>
        <v>172582421.52719876</v>
      </c>
      <c r="AP18" s="1178">
        <f>+(SFP!AP108-SFP!AQ108)+AP19</f>
        <v>53619167.491048366</v>
      </c>
      <c r="AQ18" s="1178">
        <f>+(SFP!AQ108-SFP!AR108)+AQ19</f>
        <v>46279655.714207813</v>
      </c>
      <c r="AR18" s="1178">
        <f>+(SFP!AR108-SFP!AS108)+AR19</f>
        <v>247827883.45255178</v>
      </c>
      <c r="AS18" s="1178">
        <f>+(SFP!AS108-SFP!AT108)+AS19</f>
        <v>177193477.14299983</v>
      </c>
      <c r="AT18" s="1178">
        <f>+(SFP!AT108-SFP!AU108)+AT19</f>
        <v>79919303.125085965</v>
      </c>
      <c r="AU18" s="1178">
        <f>+(SFP!AU108-SFP!AV108)+AU19</f>
        <v>37890289.265653133</v>
      </c>
      <c r="AV18" s="1178">
        <f>+(SFP!AV108-SFP!AW108)+AV19</f>
        <v>170522352.39605266</v>
      </c>
      <c r="AW18" s="1178">
        <f>+(SFP!AW108-SFP!AX108)+AW19</f>
        <v>146840953.5580242</v>
      </c>
      <c r="AX18" s="1178">
        <f>+(SFP!AX108-SFP!AY108)+AX19</f>
        <v>509667078.11098146</v>
      </c>
      <c r="AY18" s="1178">
        <f>+(SFP!AY108-SFP!AZ108)+AY19</f>
        <v>353287099.38803452</v>
      </c>
      <c r="AZ18" s="1178">
        <f>+(SFP!AZ108-SFP!BA108)+AZ19</f>
        <v>185480142.51779848</v>
      </c>
      <c r="BA18" s="1178">
        <f>+(SFP!BA108-SFP!BB108)+BA19</f>
        <v>31027146.581138965</v>
      </c>
      <c r="BB18" s="1178">
        <f>+(SFP!BB108-SFP!BC108)+BB19</f>
        <v>157279585.45854309</v>
      </c>
      <c r="BC18" s="1178">
        <f>+(SFP!BC108-SFP!BD108)+BC19</f>
        <v>128225466.32464485</v>
      </c>
      <c r="BD18" s="1178">
        <f>+(SFP!BD108-SFP!BE108)+BD19</f>
        <v>427253662.78108531</v>
      </c>
      <c r="BE18" s="1178">
        <f>+(SFP!BE108-SFP!BF108)+BE19</f>
        <v>-3.6321580410003662E-8</v>
      </c>
      <c r="BF18" s="1178">
        <f>+(SFP!BF108-SFP!BG108)+BF19</f>
        <v>0</v>
      </c>
      <c r="BG18" s="1178">
        <f>+(SFP!BG108-SFP!BH108)+BG19</f>
        <v>126483820.39923306</v>
      </c>
      <c r="BH18" s="1178">
        <f>+(SFP!BH108-SFP!BI108)+BH19</f>
        <v>340198934.74048609</v>
      </c>
      <c r="BI18" s="1178">
        <f>+(SFP!BI108-SFP!BJ108)+BI19</f>
        <v>257089924.08811131</v>
      </c>
      <c r="BJ18" s="1178">
        <f>+(SFP!BJ108-SFP!BK108)+BJ19</f>
        <v>844077087.92810857</v>
      </c>
      <c r="BK18" s="1173">
        <f t="shared" si="1"/>
        <v>10606218229.177187</v>
      </c>
    </row>
    <row r="19" spans="1:63" ht="15.6" x14ac:dyDescent="0.3">
      <c r="A19" s="811" t="s">
        <v>1102</v>
      </c>
      <c r="C19" s="1178">
        <f>+(SFP!D45-SFP!C45)+SCI!C35+SCI!C67+SCI!C132</f>
        <v>8253098.7507515177</v>
      </c>
      <c r="D19" s="1178">
        <f>+(SFP!E45-SFP!D45)+SCI!D35+SCI!D67+SCI!D132</f>
        <v>41535865.522367373</v>
      </c>
      <c r="E19" s="1178">
        <f>+(SFP!F45-SFP!E45)+SCI!E35+SCI!E67+SCI!E132</f>
        <v>95806288.513112947</v>
      </c>
      <c r="F19" s="1178">
        <f>+(SFP!G45-SFP!F45)+SCI!F35+SCI!F67+SCI!F132</f>
        <v>0</v>
      </c>
      <c r="G19" s="1178">
        <f>+(SFP!H45-SFP!G45)+SCI!G35+SCI!G67+SCI!G132</f>
        <v>349008619.64906806</v>
      </c>
      <c r="H19" s="1178">
        <f>+(SFP!I45-SFP!H45)+SCI!H35+SCI!H67+SCI!H132</f>
        <v>456402511.10759211</v>
      </c>
      <c r="I19" s="1178">
        <f>+(SFP!J45-SFP!I45)+SCI!I35+SCI!I67+SCI!I132</f>
        <v>-2.2351741790771484E-8</v>
      </c>
      <c r="J19" s="1178">
        <f>+(SFP!K45-SFP!J45)+SCI!J35+SCI!J67+SCI!J132</f>
        <v>-7.4505805969238281E-9</v>
      </c>
      <c r="K19" s="1178">
        <f>+(SFP!L45-SFP!K45)+SCI!K35+SCI!K67+SCI!K132</f>
        <v>106351484.33730197</v>
      </c>
      <c r="L19" s="1178">
        <f>+(SFP!M45-SFP!L45)+SCI!L35+SCI!L67+SCI!L132</f>
        <v>148896596.64291424</v>
      </c>
      <c r="M19" s="1178">
        <f>+(SFP!N45-SFP!M45)+SCI!M35+SCI!M67+SCI!M132</f>
        <v>126089842.26469922</v>
      </c>
      <c r="N19" s="1178">
        <f>+(SFP!O45-SFP!N45)+SCI!N35+SCI!N67+SCI!N132</f>
        <v>688993329.88516366</v>
      </c>
      <c r="O19" s="1178">
        <f>+(SFP!P45-SFP!O45)+SCI!O35+SCI!O67+SCI!O132</f>
        <v>-2.9802322387695313E-8</v>
      </c>
      <c r="P19" s="1178">
        <f>+(SFP!Q45-SFP!P45)+SCI!P35+SCI!P67+SCI!P132</f>
        <v>-2.2351741790771484E-8</v>
      </c>
      <c r="Q19" s="1178">
        <f>+(SFP!R45-SFP!Q45)+SCI!Q35+SCI!Q67+SCI!Q132</f>
        <v>0</v>
      </c>
      <c r="R19" s="1178">
        <f>+(SFP!S45-SFP!R45)+SCI!R35+SCI!R67+SCI!R132</f>
        <v>1.862645149230957E-9</v>
      </c>
      <c r="S19" s="1178">
        <f>+(SFP!T45-SFP!S45)+SCI!S35+SCI!S67+SCI!S132</f>
        <v>140632041.66314515</v>
      </c>
      <c r="T19" s="1178">
        <f>+(SFP!U45-SFP!T45)+SCI!T35+SCI!T67+SCI!T132</f>
        <v>279851429.3520202</v>
      </c>
      <c r="U19" s="1178">
        <f>+(SFP!V45-SFP!U45)+SCI!U35+SCI!U67+SCI!U132</f>
        <v>-2.9802322387695313E-8</v>
      </c>
      <c r="V19" s="1178">
        <f>+(SFP!W45-SFP!V45)+SCI!V35+SCI!V67+SCI!V132</f>
        <v>-3.7252902984619141E-9</v>
      </c>
      <c r="W19" s="1178">
        <f>+(SFP!X45-SFP!W45)+SCI!W35+SCI!W67+SCI!W132</f>
        <v>86393420.521227628</v>
      </c>
      <c r="X19" s="1178">
        <f>+(SFP!Y45-SFP!X45)+SCI!X35+SCI!X67+SCI!X132</f>
        <v>141300735.11015201</v>
      </c>
      <c r="Y19" s="1178">
        <f>+(SFP!Z45-SFP!Y45)+SCI!Y35+SCI!Y67+SCI!Y132</f>
        <v>273123645.00460231</v>
      </c>
      <c r="Z19" s="1178">
        <f>+(SFP!AA45-SFP!Z45)+SCI!Z35+SCI!Z67+SCI!Z132</f>
        <v>703409655.19253802</v>
      </c>
      <c r="AA19" s="1178">
        <f>+(SFP!AB45-SFP!AA45)+SCI!AA35+SCI!AA67+SCI!AA132</f>
        <v>5.5879354476928711E-8</v>
      </c>
      <c r="AB19" s="1178">
        <f>+(SFP!AC45-SFP!AB45)+SCI!AB35+SCI!AB67+SCI!AB132</f>
        <v>0</v>
      </c>
      <c r="AC19" s="1178">
        <f>+(SFP!AD45-SFP!AC45)+SCI!AC35+SCI!AC67+SCI!AC132</f>
        <v>-5.634501576423645E-8</v>
      </c>
      <c r="AD19" s="1178">
        <f>+(SFP!AE45-SFP!AD45)+SCI!AD35+SCI!AD67+SCI!AD132</f>
        <v>2.0489096641540527E-8</v>
      </c>
      <c r="AE19" s="1178">
        <f>+(SFP!AF45-SFP!AE45)+SCI!AE35+SCI!AE67+SCI!AE132</f>
        <v>187223308.74162716</v>
      </c>
      <c r="AF19" s="1178">
        <f>+(SFP!AG45-SFP!AF45)+SCI!AF35+SCI!AF67+SCI!AF132</f>
        <v>589411190.4502821</v>
      </c>
      <c r="AG19" s="1178">
        <f>+(SFP!AH45-SFP!AG45)+SCI!AG35+SCI!AG67+SCI!AG132</f>
        <v>5.029141902923584E-8</v>
      </c>
      <c r="AH19" s="1178">
        <f>+(SFP!AI45-SFP!AH45)+SCI!AH35+SCI!AH67+SCI!AH132</f>
        <v>0</v>
      </c>
      <c r="AI19" s="1178">
        <f>+(SFP!AJ45-SFP!AI45)+SCI!AI35+SCI!AI67+SCI!AI132</f>
        <v>125691872.21284527</v>
      </c>
      <c r="AJ19" s="1178">
        <f>+(SFP!AK45-SFP!AJ45)+SCI!AJ35+SCI!AJ67+SCI!AJ132</f>
        <v>144417700.38098884</v>
      </c>
      <c r="AK19" s="1178">
        <f>+(SFP!AL45-SFP!AK45)+SCI!AK35+SCI!AK67+SCI!AK132</f>
        <v>234498381.08107984</v>
      </c>
      <c r="AL19" s="1178">
        <f>+(SFP!AM45-SFP!AL45)+SCI!AL35+SCI!AL67+SCI!AL132</f>
        <v>1072383349.8209662</v>
      </c>
      <c r="AM19" s="1178">
        <f>+(SFP!AN45-SFP!AM45)+SCI!AM35+SCI!AM67+SCI!AM132</f>
        <v>1.2107193470001221E-8</v>
      </c>
      <c r="AN19" s="1178">
        <f>+(SFP!AO45-SFP!AN45)+SCI!AN35+SCI!AN67+SCI!AN132</f>
        <v>-7.4505805969238281E-8</v>
      </c>
      <c r="AO19" s="1178">
        <f>+(SFP!AP45-SFP!AO45)+SCI!AO35+SCI!AO67+SCI!AO132</f>
        <v>-1.4714896678924561E-7</v>
      </c>
      <c r="AP19" s="1178">
        <f>+(SFP!AQ45-SFP!AP45)+SCI!AP35+SCI!AP67+SCI!AP132</f>
        <v>5.2154064178466797E-8</v>
      </c>
      <c r="AQ19" s="1178">
        <f>+(SFP!AR45-SFP!AQ45)+SCI!AQ35+SCI!AQ67+SCI!AQ132</f>
        <v>115699139.2855195</v>
      </c>
      <c r="AR19" s="1178">
        <f>+(SFP!AS45-SFP!AR45)+SCI!AR35+SCI!AR67+SCI!AR132</f>
        <v>532795354.16723996</v>
      </c>
      <c r="AS19" s="1178">
        <f>+(SFP!AT45-SFP!AS45)+SCI!AS35+SCI!AS67+SCI!AS132</f>
        <v>-2.2351741790771484E-8</v>
      </c>
      <c r="AT19" s="1178">
        <f>+(SFP!AU45-SFP!AT45)+SCI!AT35+SCI!AT67+SCI!AT132</f>
        <v>0</v>
      </c>
      <c r="AU19" s="1178">
        <f>+(SFP!AV45-SFP!AU45)+SCI!AU35+SCI!AU67+SCI!AU132</f>
        <v>51338545.932062998</v>
      </c>
      <c r="AV19" s="1178">
        <f>+(SFP!AW45-SFP!AV45)+SCI!AV35+SCI!AV67+SCI!AV132</f>
        <v>188003713.72836953</v>
      </c>
      <c r="AW19" s="1178">
        <f>+(SFP!AX45-SFP!AW45)+SCI!AW35+SCI!AW67+SCI!AW132</f>
        <v>206847643.87425974</v>
      </c>
      <c r="AX19" s="1178">
        <f>+(SFP!AY45-SFP!AX45)+SCI!AX35+SCI!AX67+SCI!AX132</f>
        <v>1048530569.7236205</v>
      </c>
      <c r="AY19" s="1178">
        <f>+(SFP!AZ45-SFP!AY45)+SCI!AY35+SCI!AY67+SCI!AY132</f>
        <v>1.3969838619232178E-8</v>
      </c>
      <c r="AZ19" s="1178">
        <f>+(SFP!BA45-SFP!AZ45)+SCI!AZ35+SCI!AZ67+SCI!AZ132</f>
        <v>0</v>
      </c>
      <c r="BA19" s="1178">
        <f>+(SFP!BB45-SFP!BA45)+SCI!BA35+SCI!BA67+SCI!BA132</f>
        <v>2.6077032089233398E-8</v>
      </c>
      <c r="BB19" s="1178">
        <f>+(SFP!BC45-SFP!BB45)+SCI!BB35+SCI!BB67+SCI!BB132</f>
        <v>3.3527612686157227E-8</v>
      </c>
      <c r="BC19" s="1178">
        <f>+(SFP!BD45-SFP!BC45)+SCI!BC35+SCI!BC67+SCI!BC132</f>
        <v>150853489.79369983</v>
      </c>
      <c r="BD19" s="1178">
        <f>+(SFP!BE45-SFP!BD45)+SCI!BD35+SCI!BD67+SCI!BD132</f>
        <v>502651367.9777475</v>
      </c>
      <c r="BE19" s="1178">
        <f>+(SFP!BF45-SFP!BE45)+SCI!BE35+SCI!BE67+SCI!BE132</f>
        <v>-3.6321580410003662E-8</v>
      </c>
      <c r="BF19" s="1178">
        <f>+(SFP!BG45-SFP!BF45)+SCI!BF35+SCI!BF67+SCI!BF132</f>
        <v>0</v>
      </c>
      <c r="BG19" s="1178">
        <f>+(SFP!BH45-SFP!BG45)+SCI!BG35+SCI!BG67+SCI!BG132</f>
        <v>122183290.50609186</v>
      </c>
      <c r="BH19" s="1178">
        <f>+(SFP!BI45-SFP!BH45)+SCI!BH35+SCI!BH67+SCI!BH132</f>
        <v>311530858.2868517</v>
      </c>
      <c r="BI19" s="1178">
        <f>+(SFP!BJ45-SFP!BI45)+SCI!BI35+SCI!BI67+SCI!BI132</f>
        <v>302458734.22130746</v>
      </c>
      <c r="BJ19" s="1178">
        <f>+(SFP!BK45-SFP!BJ45)+SCI!BJ35+SCI!BJ67+SCI!BJ132</f>
        <v>993031868.15071607</v>
      </c>
      <c r="BK19" s="1173">
        <f t="shared" si="1"/>
        <v>10525598941.851936</v>
      </c>
    </row>
    <row r="20" spans="1:63" ht="15.6" x14ac:dyDescent="0.3">
      <c r="A20" s="812" t="s">
        <v>1103</v>
      </c>
      <c r="C20" s="1179">
        <f>+(SFP!C109-SFP!D109)+C21</f>
        <v>57601274.825079784</v>
      </c>
      <c r="D20" s="1179">
        <f>+(SFP!D109-SFP!E109)+D21</f>
        <v>103801675.67856956</v>
      </c>
      <c r="E20" s="1179">
        <f>+(SFP!E109-SFP!F109)+E21</f>
        <v>149608964.03582826</v>
      </c>
      <c r="F20" s="1179">
        <f>+(SFP!F109-SFP!G109)+F21</f>
        <v>43002317.471873716</v>
      </c>
      <c r="G20" s="1179">
        <f>+(SFP!G109-SFP!H109)+G21</f>
        <v>83950718.147958383</v>
      </c>
      <c r="H20" s="1179">
        <f>+(SFP!H109-SFP!I109)+H21</f>
        <v>71831885.762336284</v>
      </c>
      <c r="I20" s="1179">
        <f>+(SFP!I109-SFP!J109)+I21</f>
        <v>9960957.6148273945</v>
      </c>
      <c r="J20" s="1179">
        <f>+(SFP!J109-SFP!K109)+J21</f>
        <v>79942821.600502327</v>
      </c>
      <c r="K20" s="1179">
        <f>+(SFP!K109-SFP!L109)+K21</f>
        <v>16555154.4483907</v>
      </c>
      <c r="L20" s="1179">
        <f>+(SFP!L109-SFP!M109)+L21</f>
        <v>60245791.720942177</v>
      </c>
      <c r="M20" s="1179">
        <f>+(SFP!M109-SFP!N109)+M21</f>
        <v>10610988.616800003</v>
      </c>
      <c r="N20" s="1179">
        <f>+(SFP!N109-SFP!O109)+N21</f>
        <v>67279270.773565531</v>
      </c>
      <c r="O20" s="1179">
        <f>+(SFP!O109-SFP!P109)+O21</f>
        <v>117665731.392675</v>
      </c>
      <c r="P20" s="1179">
        <f>+(SFP!P109-SFP!Q109)+P21</f>
        <v>148979414.36562049</v>
      </c>
      <c r="Q20" s="1179">
        <f>+(SFP!Q109-SFP!R109)+Q21</f>
        <v>53057199.053233974</v>
      </c>
      <c r="R20" s="1179">
        <f>+(SFP!R109-SFP!S109)+R21</f>
        <v>85105021.621173263</v>
      </c>
      <c r="S20" s="1179">
        <f>+(SFP!S109-SFP!T109)+S21</f>
        <v>79106867.949345201</v>
      </c>
      <c r="T20" s="1179">
        <f>+(SFP!T109-SFP!U109)+T21</f>
        <v>89213038.227309272</v>
      </c>
      <c r="U20" s="1179">
        <f>+(SFP!U109-SFP!V109)+U21</f>
        <v>66310280.601971135</v>
      </c>
      <c r="V20" s="1179">
        <f>+(SFP!V109-SFP!W109)+V21</f>
        <v>104830013.38202991</v>
      </c>
      <c r="W20" s="1179">
        <f>+(SFP!W109-SFP!X109)+W21</f>
        <v>67438237.622984409</v>
      </c>
      <c r="X20" s="1179">
        <f>+(SFP!X109-SFP!Y109)+X21</f>
        <v>91610623.566174567</v>
      </c>
      <c r="Y20" s="1179">
        <f>+(SFP!Y109-SFP!Z109)+Y21</f>
        <v>67892922.164809495</v>
      </c>
      <c r="Z20" s="1179">
        <f>+(SFP!Z109-SFP!AA109)+Z21</f>
        <v>96390159.226417333</v>
      </c>
      <c r="AA20" s="1179">
        <f>+(SFP!AA109-SFP!AB109)+AA21</f>
        <v>77339113.584327817</v>
      </c>
      <c r="AB20" s="1179">
        <f>+(SFP!AB109-SFP!AC109)+AB21</f>
        <v>97995025.452974901</v>
      </c>
      <c r="AC20" s="1179">
        <f>+(SFP!AC109-SFP!AD109)+AC21</f>
        <v>45029996.158320099</v>
      </c>
      <c r="AD20" s="1179">
        <f>+(SFP!AD109-SFP!AE109)+AD21</f>
        <v>94057730.540364563</v>
      </c>
      <c r="AE20" s="1179">
        <f>+(SFP!AE109-SFP!AF109)+AE21</f>
        <v>58826593.322314762</v>
      </c>
      <c r="AF20" s="1179">
        <f>+(SFP!AF109-SFP!AG109)+AF21</f>
        <v>131631732.14401723</v>
      </c>
      <c r="AG20" s="1179">
        <f>+(SFP!AG109-SFP!AH109)+AG21</f>
        <v>80420486.909903243</v>
      </c>
      <c r="AH20" s="1179">
        <f>+(SFP!AH109-SFP!AI109)+AH21</f>
        <v>114146219.37196323</v>
      </c>
      <c r="AI20" s="1179">
        <f>+(SFP!AI109-SFP!AJ109)+AI21</f>
        <v>77742752.062156498</v>
      </c>
      <c r="AJ20" s="1179">
        <f>+(SFP!AJ109-SFP!AK109)+AJ21</f>
        <v>83190684.333185852</v>
      </c>
      <c r="AK20" s="1179">
        <f>+(SFP!AK109-SFP!AL109)+AK21</f>
        <v>66337052.529186592</v>
      </c>
      <c r="AL20" s="1179">
        <f>+(SFP!AL109-SFP!AM109)+AL21</f>
        <v>130760934.32204275</v>
      </c>
      <c r="AM20" s="1179">
        <f>+(SFP!AM109-SFP!AN109)+AM21</f>
        <v>62463893.620015129</v>
      </c>
      <c r="AN20" s="1179">
        <f>+(SFP!AN109-SFP!AO109)+AN21</f>
        <v>110611231.78692727</v>
      </c>
      <c r="AO20" s="1179">
        <f>+(SFP!AO109-SFP!AP109)+AO21</f>
        <v>122338546.86929776</v>
      </c>
      <c r="AP20" s="1179">
        <f>+(SFP!AP109-SFP!AQ109)+AP21</f>
        <v>111750136.86392772</v>
      </c>
      <c r="AQ20" s="1179">
        <f>+(SFP!AQ109-SFP!AR109)+AQ21</f>
        <v>107537886.15394491</v>
      </c>
      <c r="AR20" s="1179">
        <f>+(SFP!AR109-SFP!AS109)+AR21</f>
        <v>108891088.10409608</v>
      </c>
      <c r="AS20" s="1179">
        <f>+(SFP!AS109-SFP!AT109)+AS21</f>
        <v>102528934.80642861</v>
      </c>
      <c r="AT20" s="1179">
        <f>+(SFP!AT109-SFP!AU109)+AT21</f>
        <v>84399976.984971657</v>
      </c>
      <c r="AU20" s="1179">
        <f>+(SFP!AU109-SFP!AV109)+AU21</f>
        <v>82766828.304637328</v>
      </c>
      <c r="AV20" s="1179">
        <f>+(SFP!AV109-SFP!AW109)+AV21</f>
        <v>68907659.773982048</v>
      </c>
      <c r="AW20" s="1179">
        <f>+(SFP!AW109-SFP!AX109)+AW21</f>
        <v>80481133.294100896</v>
      </c>
      <c r="AX20" s="1179">
        <f>+(SFP!AX109-SFP!AY109)+AX21</f>
        <v>106142913.07713731</v>
      </c>
      <c r="AY20" s="1179">
        <f>+(SFP!AY109-SFP!AZ109)+AY21</f>
        <v>107016970.60491754</v>
      </c>
      <c r="AZ20" s="1179">
        <f>+(SFP!AZ109-SFP!BA109)+AZ21</f>
        <v>125226117.31243517</v>
      </c>
      <c r="BA20" s="1179">
        <f>+(SFP!BA109-SFP!BB109)+BA21</f>
        <v>43744591.671590567</v>
      </c>
      <c r="BB20" s="1179">
        <f>+(SFP!BB109-SFP!BC109)+BB21</f>
        <v>150340727.18112189</v>
      </c>
      <c r="BC20" s="1179">
        <f>+(SFP!BC109-SFP!BD109)+BC21</f>
        <v>51563639.668827966</v>
      </c>
      <c r="BD20" s="1179">
        <f>+(SFP!BD109-SFP!BE109)+BD21</f>
        <v>156186665.02499533</v>
      </c>
      <c r="BE20" s="1179">
        <f>+(SFP!BE109-SFP!BF109)+BE21</f>
        <v>45291942.754379094</v>
      </c>
      <c r="BF20" s="1179">
        <f>+(SFP!BF109-SFP!BG109)+BF21</f>
        <v>169626736.37624824</v>
      </c>
      <c r="BG20" s="1179">
        <f>+(SFP!BG109-SFP!BH109)+BG21</f>
        <v>47758716.619616628</v>
      </c>
      <c r="BH20" s="1179">
        <f>+(SFP!BH109-SFP!BI109)+BH21</f>
        <v>172828573.93654215</v>
      </c>
      <c r="BI20" s="1179">
        <f>+(SFP!BI109-SFP!BJ109)+BI21</f>
        <v>55742119.437698305</v>
      </c>
      <c r="BJ20" s="1179">
        <f>+(SFP!BJ109-SFP!BK109)+BJ21</f>
        <v>190552924.94344419</v>
      </c>
      <c r="BK20" s="1173">
        <f>SUM(C20:BJ20)</f>
        <v>5344169605.77246</v>
      </c>
    </row>
    <row r="21" spans="1:63" ht="15.6" x14ac:dyDescent="0.3">
      <c r="A21" s="812" t="s">
        <v>1104</v>
      </c>
      <c r="C21" s="1179">
        <f>+(SFP!D46-SFP!C46)+SCI!C99</f>
        <v>71717928.07165651</v>
      </c>
      <c r="D21" s="1179">
        <f>+(SFP!E46-SFP!D46)+SCI!D99</f>
        <v>18004787.653055906</v>
      </c>
      <c r="E21" s="1179">
        <f>+(SFP!F46-SFP!E46)+SCI!E99</f>
        <v>0</v>
      </c>
      <c r="F21" s="1179">
        <f>+(SFP!G46-SFP!F46)+SCI!F99</f>
        <v>66406384.098849341</v>
      </c>
      <c r="G21" s="1179">
        <f>+(SFP!H46-SFP!G46)+SCI!G99</f>
        <v>0</v>
      </c>
      <c r="H21" s="1179">
        <f>+(SFP!I46-SFP!H46)+SCI!H99</f>
        <v>110367696.32260466</v>
      </c>
      <c r="I21" s="1179">
        <f>+(SFP!J46-SFP!I46)+SCI!I99</f>
        <v>0</v>
      </c>
      <c r="J21" s="1179">
        <f>+(SFP!K46-SFP!J46)+SCI!J99</f>
        <v>70739924.111999989</v>
      </c>
      <c r="K21" s="1179">
        <f>+(SFP!L46-SFP!K46)+SCI!K99</f>
        <v>0</v>
      </c>
      <c r="L21" s="1179">
        <f>+(SFP!M46-SFP!L46)+SCI!L99</f>
        <v>71073799.042691946</v>
      </c>
      <c r="M21" s="1179">
        <f>+(SFP!N46-SFP!M46)+SCI!M99</f>
        <v>0</v>
      </c>
      <c r="N21" s="1179">
        <f>+(SFP!O46-SFP!N46)+SCI!N99</f>
        <v>90692489.292055845</v>
      </c>
      <c r="O21" s="1179">
        <f>+(SFP!P46-SFP!O46)+SCI!O99</f>
        <v>194553930.06594753</v>
      </c>
      <c r="P21" s="1179">
        <f>+(SFP!Q46-SFP!P46)+SCI!P99</f>
        <v>64616898.539110839</v>
      </c>
      <c r="Q21" s="1179">
        <f>+(SFP!R46-SFP!Q46)+SCI!Q99</f>
        <v>30613474.855885118</v>
      </c>
      <c r="R21" s="1179">
        <f>+(SFP!S46-SFP!R46)+SCI!R99</f>
        <v>135255100.76656991</v>
      </c>
      <c r="S21" s="1179">
        <f>+(SFP!T46-SFP!S46)+SCI!S99</f>
        <v>22385799.408092685</v>
      </c>
      <c r="T21" s="1179">
        <f>+(SFP!U46-SFP!T46)+SCI!T99</f>
        <v>136211488.32830131</v>
      </c>
      <c r="U21" s="1179">
        <f>+(SFP!V46-SFP!U46)+SCI!U99</f>
        <v>28318022.184503913</v>
      </c>
      <c r="V21" s="1179">
        <f>+(SFP!W46-SFP!V46)+SCI!V99</f>
        <v>147987628.25599363</v>
      </c>
      <c r="W21" s="1179">
        <f>+(SFP!X46-SFP!W46)+SCI!W99</f>
        <v>24370886.895595193</v>
      </c>
      <c r="X21" s="1179">
        <f>+(SFP!Y46-SFP!X46)+SCI!X99</f>
        <v>126290298.76342928</v>
      </c>
      <c r="Y21" s="1179">
        <f>+(SFP!Z46-SFP!Y46)+SCI!Y99</f>
        <v>37926391.598470628</v>
      </c>
      <c r="Z21" s="1179">
        <f>+(SFP!AA46-SFP!Z46)+SCI!Z99</f>
        <v>124213016.98427859</v>
      </c>
      <c r="AA21" s="1179">
        <f>+(SFP!AB46-SFP!AA46)+SCI!AA99</f>
        <v>52379114.917118013</v>
      </c>
      <c r="AB21" s="1179">
        <f>+(SFP!AC46-SFP!AB46)+SCI!AB99</f>
        <v>124816954.32201399</v>
      </c>
      <c r="AC21" s="1179">
        <f>+(SFP!AD46-SFP!AC46)+SCI!AC99</f>
        <v>27123276.890117049</v>
      </c>
      <c r="AD21" s="1179">
        <f>+(SFP!AE46-SFP!AD46)+SCI!AD99</f>
        <v>113924843.71057597</v>
      </c>
      <c r="AE21" s="1179">
        <f>+(SFP!AF46-SFP!AE46)+SCI!AE99</f>
        <v>24500209.476735927</v>
      </c>
      <c r="AF21" s="1179">
        <f>+(SFP!AG46-SFP!AF46)+SCI!AF99</f>
        <v>194037251.66508636</v>
      </c>
      <c r="AG21" s="1179">
        <f>+(SFP!AH46-SFP!AG46)+SCI!AG99</f>
        <v>38613576.959656224</v>
      </c>
      <c r="AH21" s="1179">
        <f>+(SFP!AI46-SFP!AH46)+SCI!AH99</f>
        <v>161753717.28832132</v>
      </c>
      <c r="AI21" s="1179">
        <f>+(SFP!AJ46-SFP!AI46)+SCI!AI99</f>
        <v>25102350.634820804</v>
      </c>
      <c r="AJ21" s="1179">
        <f>+(SFP!AK46-SFP!AJ46)+SCI!AJ99</f>
        <v>104460525.13169824</v>
      </c>
      <c r="AK21" s="1179">
        <f>+(SFP!AL46-SFP!AK46)+SCI!AK99</f>
        <v>32085351.769359887</v>
      </c>
      <c r="AL21" s="1179">
        <f>+(SFP!AM46-SFP!AL46)+SCI!AL99</f>
        <v>187484709.180886</v>
      </c>
      <c r="AM21" s="1179">
        <f>+(SFP!AN46-SFP!AM46)+SCI!AM99</f>
        <v>16085510.964684278</v>
      </c>
      <c r="AN21" s="1179">
        <f>+(SFP!AO46-SFP!AN46)+SCI!AN99</f>
        <v>188282396.75812933</v>
      </c>
      <c r="AO21" s="1179">
        <f>+(SFP!AP46-SFP!AO46)+SCI!AO99</f>
        <v>34597228.400890306</v>
      </c>
      <c r="AP21" s="1179">
        <f>+(SFP!AQ46-SFP!AP46)+SCI!AP99</f>
        <v>173856917.89611769</v>
      </c>
      <c r="AQ21" s="1179">
        <f>+(SFP!AR46-SFP!AQ46)+SCI!AQ99</f>
        <v>38333758.639369816</v>
      </c>
      <c r="AR21" s="1179">
        <f>+(SFP!AS46-SFP!AR46)+SCI!AR99</f>
        <v>180195723.61651826</v>
      </c>
      <c r="AS21" s="1179">
        <f>+(SFP!AT46-SFP!AS46)+SCI!AS99</f>
        <v>26129907.140419081</v>
      </c>
      <c r="AT21" s="1179">
        <f>+(SFP!AU46-SFP!AT46)+SCI!AT99</f>
        <v>140229276.52973413</v>
      </c>
      <c r="AU21" s="1179">
        <f>+(SFP!AV46-SFP!AU46)+SCI!AU99</f>
        <v>17311090.662183672</v>
      </c>
      <c r="AV21" s="1179">
        <f>+(SFP!AW46-SFP!AV46)+SCI!AV99</f>
        <v>118740465.59013334</v>
      </c>
      <c r="AW21" s="1179">
        <f>+(SFP!AX46-SFP!AW46)+SCI!AW99</f>
        <v>37924038.810148329</v>
      </c>
      <c r="AX21" s="1179">
        <f>+(SFP!AY46-SFP!AX46)+SCI!AX99</f>
        <v>178484376.97371927</v>
      </c>
      <c r="AY21" s="1179">
        <f>+(SFP!AZ46-SFP!AY46)+SCI!AY99</f>
        <v>33927390.366309255</v>
      </c>
      <c r="AZ21" s="1179">
        <f>+(SFP!BA46-SFP!AZ46)+SCI!AZ99</f>
        <v>173476733.47345763</v>
      </c>
      <c r="BA21" s="1179">
        <f>+(SFP!BB46-SFP!BA46)+SCI!BA99</f>
        <v>27300965.572795421</v>
      </c>
      <c r="BB21" s="1179">
        <f>+(SFP!BC46-SFP!BB46)+SCI!BB99</f>
        <v>160360916.35685635</v>
      </c>
      <c r="BC21" s="1179">
        <f>+(SFP!BD46-SFP!BC46)+SCI!BC99</f>
        <v>41079676.009890169</v>
      </c>
      <c r="BD21" s="1179">
        <f>+(SFP!BE46-SFP!BD46)+SCI!BD99</f>
        <v>173406264.56620643</v>
      </c>
      <c r="BE21" s="1179">
        <f>+(SFP!BF46-SFP!BE46)+SCI!BE99</f>
        <v>30057022.738164887</v>
      </c>
      <c r="BF21" s="1179">
        <f>+(SFP!BG46-SFP!BF46)+SCI!BF99</f>
        <v>186910736.94573992</v>
      </c>
      <c r="BG21" s="1179">
        <f>+(SFP!BH46-SFP!BG46)+SCI!BG99</f>
        <v>34866693.736232892</v>
      </c>
      <c r="BH21" s="1179">
        <f>+(SFP!BI46-SFP!BH46)+SCI!BH99</f>
        <v>189201034.67653948</v>
      </c>
      <c r="BI21" s="1179">
        <f>+(SFP!BJ46-SFP!BI46)+SCI!BI99</f>
        <v>42968152.851253912</v>
      </c>
      <c r="BJ21" s="1179">
        <f>+(SFP!BK46-SFP!BJ46)+SCI!BJ99</f>
        <v>213180069.47787577</v>
      </c>
      <c r="BK21" s="1173">
        <f t="shared" si="1"/>
        <v>5114934175.9388514</v>
      </c>
    </row>
    <row r="22" spans="1:63" ht="15.6" x14ac:dyDescent="0.3">
      <c r="A22" s="813" t="s">
        <v>1105</v>
      </c>
      <c r="C22" s="1180">
        <f>+(SFP!C110-SFP!D110)+C23</f>
        <v>148141056.8363415</v>
      </c>
      <c r="D22" s="1180">
        <f>+(SFP!D110-SFP!E110)+D23</f>
        <v>59002732.959321097</v>
      </c>
      <c r="E22" s="1180">
        <f>+(SFP!E110-SFP!F110)+E23</f>
        <v>131917757.7795637</v>
      </c>
      <c r="F22" s="1180">
        <f>+(SFP!F110-SFP!G110)+F23</f>
        <v>94340312.259705186</v>
      </c>
      <c r="G22" s="1180">
        <f>+(SFP!G110-SFP!H110)+G23</f>
        <v>241862050.74342078</v>
      </c>
      <c r="H22" s="1180">
        <f>+(SFP!H110-SFP!I110)+H23</f>
        <v>342323964.90650272</v>
      </c>
      <c r="I22" s="1180">
        <f>+(SFP!I110-SFP!J110)+I23</f>
        <v>99341287.830711618</v>
      </c>
      <c r="J22" s="1180">
        <f>+(SFP!J110-SFP!K110)+J23</f>
        <v>190037772.01570728</v>
      </c>
      <c r="K22" s="1180">
        <f>+(SFP!K110-SFP!L110)+K23</f>
        <v>199665913.94151932</v>
      </c>
      <c r="L22" s="1180">
        <f>+(SFP!L110-SFP!M110)+L23</f>
        <v>130639897.30194265</v>
      </c>
      <c r="M22" s="1180">
        <f>+(SFP!M110-SFP!N110)+M23</f>
        <v>157390826.8448343</v>
      </c>
      <c r="N22" s="1180">
        <f>+(SFP!N110-SFP!O110)+N23</f>
        <v>681845508.00023425</v>
      </c>
      <c r="O22" s="1180">
        <f>+(SFP!O110-SFP!P110)+O23</f>
        <v>75337171.34426406</v>
      </c>
      <c r="P22" s="1180">
        <f>+(SFP!P110-SFP!Q110)+P23</f>
        <v>276085271.89431834</v>
      </c>
      <c r="Q22" s="1180">
        <f>+(SFP!Q110-SFP!R110)+Q23</f>
        <v>205493460.15717453</v>
      </c>
      <c r="R22" s="1180">
        <f>+(SFP!R110-SFP!S110)+R23</f>
        <v>57733180.356856465</v>
      </c>
      <c r="S22" s="1180">
        <f>+(SFP!S110-SFP!T110)+S23</f>
        <v>190745577.48146135</v>
      </c>
      <c r="T22" s="1180">
        <f>+(SFP!T110-SFP!U110)+T23</f>
        <v>256686353.60678145</v>
      </c>
      <c r="U22" s="1180">
        <f>+(SFP!U110-SFP!V110)+U23</f>
        <v>111570925.51178655</v>
      </c>
      <c r="V22" s="1180">
        <f>+(SFP!V110-SFP!W110)+V23</f>
        <v>188232757.62609237</v>
      </c>
      <c r="W22" s="1180">
        <f>+(SFP!W110-SFP!X110)+W23</f>
        <v>195307491.9787958</v>
      </c>
      <c r="X22" s="1180">
        <f>+(SFP!X110-SFP!Y110)+X23</f>
        <v>210174462.44236612</v>
      </c>
      <c r="Y22" s="1180">
        <f>+(SFP!Y110-SFP!Z110)+Y23</f>
        <v>248630683.94590285</v>
      </c>
      <c r="Z22" s="1180">
        <f>+(SFP!Z110-SFP!AA110)+Z23</f>
        <v>452656856.65335351</v>
      </c>
      <c r="AA22" s="1180">
        <f>+(SFP!AA110-SFP!AB110)+AA23</f>
        <v>130654416.26031953</v>
      </c>
      <c r="AB22" s="1180">
        <f>+(SFP!AB110-SFP!AC110)+AB23</f>
        <v>237396030.91812265</v>
      </c>
      <c r="AC22" s="1180">
        <f>+(SFP!AC110-SFP!AD110)+AC23</f>
        <v>192016149.51152301</v>
      </c>
      <c r="AD22" s="1180">
        <f>+(SFP!AD110-SFP!AE110)+AD23</f>
        <v>233881638.96597254</v>
      </c>
      <c r="AE22" s="1180">
        <f>+(SFP!AE110-SFP!AF110)+AE23</f>
        <v>505625714.7058897</v>
      </c>
      <c r="AF22" s="1180">
        <f>+(SFP!AF110-SFP!AG110)+AF23</f>
        <v>691736856.71704626</v>
      </c>
      <c r="AG22" s="1180">
        <f>+(SFP!AG110-SFP!AH110)+AG23</f>
        <v>32368904.983228546</v>
      </c>
      <c r="AH22" s="1180">
        <f>+(SFP!AH110-SFP!AI110)+AH23</f>
        <v>76979162.156887084</v>
      </c>
      <c r="AI22" s="1180">
        <f>+(SFP!AI110-SFP!AJ110)+AI23</f>
        <v>310575724.14616412</v>
      </c>
      <c r="AJ22" s="1180">
        <f>+(SFP!AJ110-SFP!AK110)+AJ23</f>
        <v>336425602.69265473</v>
      </c>
      <c r="AK22" s="1180">
        <f>+(SFP!AK110-SFP!AL110)+AK23</f>
        <v>338519927.70943701</v>
      </c>
      <c r="AL22" s="1180">
        <f>+(SFP!AL110-SFP!AM110)+AL23</f>
        <v>888517780.9918642</v>
      </c>
      <c r="AM22" s="1180">
        <f>+(SFP!AM110-SFP!AN110)+AM23</f>
        <v>7.3574483394622803E-8</v>
      </c>
      <c r="AN22" s="1180">
        <f>+(SFP!AN110-SFP!AO110)+AN23</f>
        <v>-5.2154064178466797E-8</v>
      </c>
      <c r="AO22" s="1180">
        <f>+(SFP!AO110-SFP!AP110)+AO23</f>
        <v>4.7497451305389404E-8</v>
      </c>
      <c r="AP22" s="1180">
        <f>+(SFP!AP110-SFP!AQ110)+AP23</f>
        <v>21483884.359212235</v>
      </c>
      <c r="AQ22" s="1180">
        <f>+(SFP!AQ110-SFP!AR110)+AQ23</f>
        <v>201135060.60904658</v>
      </c>
      <c r="AR22" s="1180">
        <f>+(SFP!AR110-SFP!AS110)+AR23</f>
        <v>385026030.8775332</v>
      </c>
      <c r="AS22" s="1180">
        <f>+(SFP!AS110-SFP!AT110)+AS23</f>
        <v>375020979.65277374</v>
      </c>
      <c r="AT22" s="1180">
        <f>+(SFP!AT110-SFP!AU110)+AT23</f>
        <v>272683614.16517079</v>
      </c>
      <c r="AU22" s="1180">
        <f>+(SFP!AU110-SFP!AV110)+AU23</f>
        <v>89343816.717712492</v>
      </c>
      <c r="AV22" s="1180">
        <f>+(SFP!AV110-SFP!AW110)+AV23</f>
        <v>173991027.81987906</v>
      </c>
      <c r="AW22" s="1180">
        <f>+(SFP!AW110-SFP!AX110)+AW23</f>
        <v>261393563.77062136</v>
      </c>
      <c r="AX22" s="1180">
        <f>+(SFP!AX110-SFP!AY110)+AX23</f>
        <v>621272952.01841664</v>
      </c>
      <c r="AY22" s="1180">
        <f>+(SFP!AY110-SFP!AZ110)+AY23</f>
        <v>421140076.50927597</v>
      </c>
      <c r="AZ22" s="1180">
        <f>+(SFP!AZ110-SFP!BA110)+AZ23</f>
        <v>497750432.11277807</v>
      </c>
      <c r="BA22" s="1180">
        <f>+(SFP!BA110-SFP!BB110)+BA23</f>
        <v>-1.5832483768463135E-8</v>
      </c>
      <c r="BB22" s="1180">
        <f>+(SFP!BB110-SFP!BC110)+BB23</f>
        <v>85824364.457816452</v>
      </c>
      <c r="BC22" s="1180">
        <f>+(SFP!BC110-SFP!BD110)+BC23</f>
        <v>396093990.07488704</v>
      </c>
      <c r="BD22" s="1180">
        <f>+(SFP!BD110-SFP!BE110)+BD23</f>
        <v>572492283.76824725</v>
      </c>
      <c r="BE22" s="1180">
        <f>+(SFP!BE110-SFP!BF110)+BE23</f>
        <v>266867288.85952589</v>
      </c>
      <c r="BF22" s="1180">
        <f>+(SFP!BF110-SFP!BG110)+BF23</f>
        <v>223954882.8711836</v>
      </c>
      <c r="BG22" s="1180">
        <f>+(SFP!BG110-SFP!BH110)+BG23</f>
        <v>265533060.63173309</v>
      </c>
      <c r="BH22" s="1180">
        <f>+(SFP!BH110-SFP!BI110)+BH23</f>
        <v>359924383.16732824</v>
      </c>
      <c r="BI22" s="1180">
        <f>+(SFP!BI110-SFP!BJ110)+BI23</f>
        <v>405730681.20334029</v>
      </c>
      <c r="BJ22" s="1180">
        <f>+(SFP!BJ110-SFP!BK110)+BJ23</f>
        <v>1176327280.9993191</v>
      </c>
      <c r="BK22" s="1173">
        <f>SUM(C22:BJ22)</f>
        <v>15992850838.823868</v>
      </c>
    </row>
    <row r="23" spans="1:63" ht="15.6" x14ac:dyDescent="0.3">
      <c r="A23" s="813" t="s">
        <v>1106</v>
      </c>
      <c r="C23" s="1180">
        <f>+(SFP!D47-SFP!C47)+SCI!C36+SCI!C68+SCI!C100+SCI!C133</f>
        <v>218901761.39390251</v>
      </c>
      <c r="D23" s="1180">
        <f>+(SFP!E47-SFP!D47)+SCI!D36+SCI!D68+SCI!D100+SCI!D133</f>
        <v>91337888.265535206</v>
      </c>
      <c r="E23" s="1180">
        <f>+(SFP!F47-SFP!E47)+SCI!E36+SCI!E68+SCI!E100+SCI!E133</f>
        <v>93653862.385146767</v>
      </c>
      <c r="F23" s="1180">
        <f>+(SFP!G47-SFP!F47)+SCI!F36+SCI!F68+SCI!F100+SCI!F133</f>
        <v>64450959.973726705</v>
      </c>
      <c r="G23" s="1180">
        <f>+(SFP!H47-SFP!G47)+SCI!G36+SCI!G68+SCI!G100+SCI!G133</f>
        <v>341246503.17883974</v>
      </c>
      <c r="H23" s="1180">
        <f>+(SFP!I47-SFP!H47)+SCI!H36+SCI!H68+SCI!H100+SCI!H133</f>
        <v>520271909.25883186</v>
      </c>
      <c r="I23" s="1180">
        <f>+(SFP!J47-SFP!I47)+SCI!I36+SCI!I68+SCI!I100+SCI!I133</f>
        <v>7270030.0665711313</v>
      </c>
      <c r="J23" s="1180">
        <f>+(SFP!K47-SFP!J47)+SCI!J36+SCI!J68+SCI!J100+SCI!J133</f>
        <v>14638032.040288985</v>
      </c>
      <c r="K23" s="1180">
        <f>+(SFP!L47-SFP!K47)+SCI!K36+SCI!K68+SCI!K100+SCI!K133</f>
        <v>199679366.72675306</v>
      </c>
      <c r="L23" s="1180">
        <f>+(SFP!M47-SFP!L47)+SCI!L36+SCI!L68+SCI!L100+SCI!L133</f>
        <v>209816474.63647464</v>
      </c>
      <c r="M23" s="1180">
        <f>+(SFP!N47-SFP!M47)+SCI!M36+SCI!M68+SCI!M100+SCI!M133</f>
        <v>175458800.59517118</v>
      </c>
      <c r="N23" s="1180">
        <f>+(SFP!O47-SFP!N47)+SCI!N36+SCI!N68+SCI!N100+SCI!N133</f>
        <v>999065807.22017109</v>
      </c>
      <c r="O23" s="1180">
        <f>+(SFP!P47-SFP!O47)+SCI!O36+SCI!O68+SCI!O100+SCI!O133</f>
        <v>2.9802322387695313E-8</v>
      </c>
      <c r="P23" s="1180">
        <f>+(SFP!Q47-SFP!P47)+SCI!P36+SCI!P68+SCI!P100+SCI!P133</f>
        <v>-4.4703483581542969E-8</v>
      </c>
      <c r="Q23" s="1180">
        <f>+(SFP!R47-SFP!Q47)+SCI!Q36+SCI!Q68+SCI!Q100+SCI!Q133</f>
        <v>101151980.13481621</v>
      </c>
      <c r="R23" s="1180">
        <f>+(SFP!S47-SFP!R47)+SCI!R36+SCI!R68+SCI!R100+SCI!R133</f>
        <v>104969418.83064811</v>
      </c>
      <c r="S23" s="1180">
        <f>+(SFP!T47-SFP!S47)+SCI!S36+SCI!S68+SCI!S100+SCI!S133</f>
        <v>291636333.52912086</v>
      </c>
      <c r="T23" s="1180">
        <f>+(SFP!U47-SFP!T47)+SCI!T36+SCI!T68+SCI!T100+SCI!T133</f>
        <v>409446414.46834004</v>
      </c>
      <c r="U23" s="1180">
        <f>+(SFP!V47-SFP!U47)+SCI!U36+SCI!U68+SCI!U100+SCI!U133</f>
        <v>16194960.786959708</v>
      </c>
      <c r="V23" s="1180">
        <f>+(SFP!W47-SFP!V47)+SCI!V36+SCI!V68+SCI!V100+SCI!V133</f>
        <v>90278946.292714864</v>
      </c>
      <c r="W23" s="1180">
        <f>+(SFP!X47-SFP!W47)+SCI!W36+SCI!W68+SCI!W100+SCI!W133</f>
        <v>266733734.02425402</v>
      </c>
      <c r="X23" s="1180">
        <f>+(SFP!Y47-SFP!X47)+SCI!X36+SCI!X68+SCI!X100+SCI!X133</f>
        <v>221225120.69872838</v>
      </c>
      <c r="Y23" s="1180">
        <f>+(SFP!Z47-SFP!Y47)+SCI!Y36+SCI!Y68+SCI!Y100+SCI!Y133</f>
        <v>302147853.85560477</v>
      </c>
      <c r="Z23" s="1180">
        <f>+(SFP!AA47-SFP!Z47)+SCI!Z36+SCI!Z68+SCI!Z100+SCI!Z133</f>
        <v>677722688.18150485</v>
      </c>
      <c r="AA23" s="1180">
        <f>+(SFP!AB47-SFP!AA47)+SCI!AA36+SCI!AA68+SCI!AA100+SCI!AA133</f>
        <v>0</v>
      </c>
      <c r="AB23" s="1180">
        <f>+(SFP!AC47-SFP!AB47)+SCI!AB36+SCI!AB68+SCI!AB100+SCI!AB133</f>
        <v>895456.35886200704</v>
      </c>
      <c r="AC23" s="1180">
        <f>+(SFP!AD47-SFP!AC47)+SCI!AC36+SCI!AC68+SCI!AC100+SCI!AC133</f>
        <v>146693971.4331823</v>
      </c>
      <c r="AD23" s="1180">
        <f>+(SFP!AE47-SFP!AD47)+SCI!AD36+SCI!AD68+SCI!AD100+SCI!AD133</f>
        <v>132223235.73874685</v>
      </c>
      <c r="AE23" s="1180">
        <f>+(SFP!AF47-SFP!AE47)+SCI!AE36+SCI!AE68+SCI!AE100+SCI!AE133</f>
        <v>505625714.7058897</v>
      </c>
      <c r="AF23" s="1180">
        <f>+(SFP!AG47-SFP!AF47)+SCI!AF36+SCI!AF68+SCI!AF100+SCI!AF133</f>
        <v>691736856.71704626</v>
      </c>
      <c r="AG23" s="1180">
        <f>+(SFP!AH47-SFP!AG47)+SCI!AG36+SCI!AG68+SCI!AG100+SCI!AG133</f>
        <v>32368904.983228546</v>
      </c>
      <c r="AH23" s="1180">
        <f>+(SFP!AI47-SFP!AH47)+SCI!AH36+SCI!AH68+SCI!AH100+SCI!AH133</f>
        <v>76979162.156887084</v>
      </c>
      <c r="AI23" s="1180">
        <f>+(SFP!AJ47-SFP!AI47)+SCI!AI36+SCI!AI68+SCI!AI100+SCI!AI133</f>
        <v>310575724.14616412</v>
      </c>
      <c r="AJ23" s="1180">
        <f>+(SFP!AK47-SFP!AJ47)+SCI!AJ36+SCI!AJ68+SCI!AJ100+SCI!AJ133</f>
        <v>336425602.69265473</v>
      </c>
      <c r="AK23" s="1180">
        <f>+(SFP!AL47-SFP!AK47)+SCI!AK36+SCI!AK68+SCI!AK100+SCI!AK133</f>
        <v>338519927.70943701</v>
      </c>
      <c r="AL23" s="1180">
        <f>+(SFP!AM47-SFP!AL47)+SCI!AL36+SCI!AL68+SCI!AL100+SCI!AL133</f>
        <v>888517780.9918642</v>
      </c>
      <c r="AM23" s="1180">
        <f>+(SFP!AN47-SFP!AM47)+SCI!AM36+SCI!AM68+SCI!AM100+SCI!AM133</f>
        <v>7.3574483394622803E-8</v>
      </c>
      <c r="AN23" s="1180">
        <f>+(SFP!AO47-SFP!AN47)+SCI!AN36+SCI!AN68+SCI!AN100+SCI!AN133</f>
        <v>-5.2154064178466797E-8</v>
      </c>
      <c r="AO23" s="1180">
        <f>+(SFP!AP47-SFP!AO47)+SCI!AO36+SCI!AO68+SCI!AO100+SCI!AO133</f>
        <v>4.7497451305389404E-8</v>
      </c>
      <c r="AP23" s="1180">
        <f>+(SFP!AQ47-SFP!AP47)+SCI!AP36+SCI!AP68+SCI!AP100+SCI!AP133</f>
        <v>61382526.740606338</v>
      </c>
      <c r="AQ23" s="1180">
        <f>+(SFP!AR47-SFP!AQ47)+SCI!AQ36+SCI!AQ68+SCI!AQ100+SCI!AQ133</f>
        <v>530826939.78255707</v>
      </c>
      <c r="AR23" s="1180">
        <f>+(SFP!AS47-SFP!AR47)+SCI!AR36+SCI!AR68+SCI!AR100+SCI!AR133</f>
        <v>650760814.95900393</v>
      </c>
      <c r="AS23" s="1180">
        <f>+(SFP!AT47-SFP!AS47)+SCI!AS36+SCI!AS68+SCI!AS100+SCI!AS133</f>
        <v>0</v>
      </c>
      <c r="AT23" s="1180">
        <f>+(SFP!AU47-SFP!AT47)+SCI!AT36+SCI!AT68+SCI!AT100+SCI!AT133</f>
        <v>35369394.804483443</v>
      </c>
      <c r="AU23" s="1180">
        <f>+(SFP!AV47-SFP!AU47)+SCI!AU36+SCI!AU68+SCI!AU100+SCI!AU133</f>
        <v>230004194.33311895</v>
      </c>
      <c r="AV23" s="1180">
        <f>+(SFP!AW47-SFP!AV47)+SCI!AV36+SCI!AV68+SCI!AV100+SCI!AV133</f>
        <v>292406346.61373127</v>
      </c>
      <c r="AW23" s="1180">
        <f>+(SFP!AX47-SFP!AW47)+SCI!AW36+SCI!AW68+SCI!AW100+SCI!AW133</f>
        <v>275115141.09697396</v>
      </c>
      <c r="AX23" s="1180">
        <f>+(SFP!AY47-SFP!AX47)+SCI!AX36+SCI!AX68+SCI!AX100+SCI!AX133</f>
        <v>1244376080.281945</v>
      </c>
      <c r="AY23" s="1180">
        <f>+(SFP!AZ47-SFP!AY47)+SCI!AY36+SCI!AY68+SCI!AY100+SCI!AY133</f>
        <v>8.1025063991546631E-8</v>
      </c>
      <c r="AZ23" s="1180">
        <f>+(SFP!BA47-SFP!AZ47)+SCI!AZ36+SCI!AZ68+SCI!AZ100+SCI!AZ133</f>
        <v>-8.9406967163085938E-8</v>
      </c>
      <c r="BA23" s="1180">
        <f>+(SFP!BB47-SFP!BA47)+SCI!BA36+SCI!BA68+SCI!BA100+SCI!BA133</f>
        <v>-1.5832483768463135E-8</v>
      </c>
      <c r="BB23" s="1180">
        <f>+(SFP!BC47-SFP!BB47)+SCI!BB36+SCI!BB68+SCI!BB100+SCI!BB133</f>
        <v>143040607.42969403</v>
      </c>
      <c r="BC23" s="1180">
        <f>+(SFP!BD47-SFP!BC47)+SCI!BC36+SCI!BC68+SCI!BC100+SCI!BC133</f>
        <v>624396498.26738822</v>
      </c>
      <c r="BD23" s="1180">
        <f>+(SFP!BE47-SFP!BD47)+SCI!BD36+SCI!BD68+SCI!BD100+SCI!BD133</f>
        <v>738454428.61785924</v>
      </c>
      <c r="BE23" s="1180">
        <f>+(SFP!BF47-SFP!BE47)+SCI!BE36+SCI!BE68+SCI!BE100+SCI!BE133</f>
        <v>-3.7252902984619141E-8</v>
      </c>
      <c r="BF23" s="1180">
        <f>+(SFP!BG47-SFP!BF47)+SCI!BF36+SCI!BF68+SCI!BF100+SCI!BF133</f>
        <v>65568792.861197978</v>
      </c>
      <c r="BG23" s="1180">
        <f>+(SFP!BH47-SFP!BG47)+SCI!BG36+SCI!BG68+SCI!BG100+SCI!BG133</f>
        <v>426162902.83758903</v>
      </c>
      <c r="BH23" s="1180">
        <f>+(SFP!BI47-SFP!BH47)+SCI!BH36+SCI!BH68+SCI!BH100+SCI!BH133</f>
        <v>466012915.87731737</v>
      </c>
      <c r="BI23" s="1180">
        <f>+(SFP!BJ47-SFP!BI47)+SCI!BI36+SCI!BI68+SCI!BI100+SCI!BI133</f>
        <v>382146696.85390896</v>
      </c>
      <c r="BJ23" s="1180">
        <f>+(SFP!BK47-SFP!BJ47)+SCI!BJ36+SCI!BJ68+SCI!BJ100+SCI!BJ133</f>
        <v>1670836745.8365059</v>
      </c>
      <c r="BK23" s="1173">
        <f t="shared" si="1"/>
        <v>16714722211.371943</v>
      </c>
    </row>
    <row r="24" spans="1:63" ht="15.6" x14ac:dyDescent="0.3">
      <c r="A24" s="814" t="s">
        <v>1107</v>
      </c>
      <c r="C24" s="1181">
        <f>+(SFP!C111-SFP!D111)+C25</f>
        <v>49517010.10721001</v>
      </c>
      <c r="D24" s="1181">
        <f>+(SFP!D111-SFP!E111)+D25</f>
        <v>85072180.809513405</v>
      </c>
      <c r="E24" s="1181">
        <f>+(SFP!E111-SFP!F111)+E25</f>
        <v>84309351.29049772</v>
      </c>
      <c r="F24" s="1181">
        <f>+(SFP!F111-SFP!G111)+F25</f>
        <v>73550886.612431407</v>
      </c>
      <c r="G24" s="1181">
        <f>+(SFP!G111-SFP!H111)+G25</f>
        <v>185678894.51543999</v>
      </c>
      <c r="H24" s="1181">
        <f>+(SFP!H111-SFP!I111)+H25</f>
        <v>274641092.01337504</v>
      </c>
      <c r="I24" s="1181">
        <f>+(SFP!I111-SFP!J111)+I25</f>
        <v>149804291.78961158</v>
      </c>
      <c r="J24" s="1181">
        <f>+(SFP!J111-SFP!K111)+J25</f>
        <v>66581171.065871388</v>
      </c>
      <c r="K24" s="1181">
        <f>+(SFP!K111-SFP!L111)+K25</f>
        <v>123097354.4515399</v>
      </c>
      <c r="L24" s="1181">
        <f>+(SFP!L111-SFP!M111)+L25</f>
        <v>144194087.15763149</v>
      </c>
      <c r="M24" s="1181">
        <f>+(SFP!M111-SFP!N111)+M25</f>
        <v>150825791.27340934</v>
      </c>
      <c r="N24" s="1181">
        <f>+(SFP!N111-SFP!O111)+N25</f>
        <v>214472320.1215575</v>
      </c>
      <c r="O24" s="1181">
        <f>+(SFP!O111-SFP!P111)+O25</f>
        <v>120212359.73135239</v>
      </c>
      <c r="P24" s="1181">
        <f>+(SFP!P111-SFP!Q111)+P25</f>
        <v>44459394.856033079</v>
      </c>
      <c r="Q24" s="1181">
        <f>+(SFP!Q111-SFP!R111)+Q25</f>
        <v>57884941.332602285</v>
      </c>
      <c r="R24" s="1181">
        <f>+(SFP!R111-SFP!S111)+R25</f>
        <v>53116195.159751043</v>
      </c>
      <c r="S24" s="1181">
        <f>+(SFP!S111-SFP!T111)+S25</f>
        <v>208325671.70830244</v>
      </c>
      <c r="T24" s="1181">
        <f>+(SFP!T111-SFP!U111)+T25</f>
        <v>262297920.57663733</v>
      </c>
      <c r="U24" s="1181">
        <f>+(SFP!U111-SFP!V111)+U25</f>
        <v>78520399.394867539</v>
      </c>
      <c r="V24" s="1181">
        <f>+(SFP!V111-SFP!W111)+V25</f>
        <v>40918951.132902369</v>
      </c>
      <c r="W24" s="1181">
        <f>+(SFP!W111-SFP!X111)+W25</f>
        <v>161520203.03888965</v>
      </c>
      <c r="X24" s="1181">
        <f>+(SFP!X111-SFP!Y111)+X25</f>
        <v>191476690.50025702</v>
      </c>
      <c r="Y24" s="1181">
        <f>+(SFP!Y111-SFP!Z111)+Y25</f>
        <v>162253502.18901101</v>
      </c>
      <c r="Z24" s="1181">
        <f>+(SFP!Z111-SFP!AA111)+Z25</f>
        <v>405139626.87626034</v>
      </c>
      <c r="AA24" s="1181">
        <f>+(SFP!AA111-SFP!AB111)+AA25</f>
        <v>158370976.23097712</v>
      </c>
      <c r="AB24" s="1181">
        <f>+(SFP!AB111-SFP!AC111)+AB25</f>
        <v>16637165.280801717</v>
      </c>
      <c r="AC24" s="1181">
        <f>+(SFP!AC111-SFP!AD111)+AC25</f>
        <v>58965764.20025254</v>
      </c>
      <c r="AD24" s="1181">
        <f>+(SFP!AD111-SFP!AE111)+AD25</f>
        <v>52713202.878470443</v>
      </c>
      <c r="AE24" s="1181">
        <f>+(SFP!AE111-SFP!AF111)+AE25</f>
        <v>180754039.67454231</v>
      </c>
      <c r="AF24" s="1181">
        <f>+(SFP!AF111-SFP!AG111)+AF25</f>
        <v>284225445.8701508</v>
      </c>
      <c r="AG24" s="1181">
        <f>+(SFP!AG111-SFP!AH111)+AG25</f>
        <v>123545886.24644098</v>
      </c>
      <c r="AH24" s="1181">
        <f>+(SFP!AH111-SFP!AI111)+AH25</f>
        <v>87993767.724563017</v>
      </c>
      <c r="AI24" s="1181">
        <f>+(SFP!AI111-SFP!AJ111)+AI25</f>
        <v>142906736.29649371</v>
      </c>
      <c r="AJ24" s="1181">
        <f>+(SFP!AJ111-SFP!AK111)+AJ25</f>
        <v>152203006.28901368</v>
      </c>
      <c r="AK24" s="1181">
        <f>+(SFP!AK111-SFP!AL111)+AK25</f>
        <v>128352783.41507629</v>
      </c>
      <c r="AL24" s="1181">
        <f>+(SFP!AL111-SFP!AM111)+AL25</f>
        <v>347904735.0253731</v>
      </c>
      <c r="AM24" s="1181">
        <f>+(SFP!AM111-SFP!AN111)+AM25</f>
        <v>139676738.98258933</v>
      </c>
      <c r="AN24" s="1181">
        <f>+(SFP!AN111-SFP!AO111)+AN25</f>
        <v>65422634.28284733</v>
      </c>
      <c r="AO24" s="1181">
        <f>+(SFP!AO111-SFP!AP111)+AO25</f>
        <v>54114432.702238739</v>
      </c>
      <c r="AP24" s="1181">
        <f>+(SFP!AP111-SFP!AQ111)+AP25</f>
        <v>44824992.092359044</v>
      </c>
      <c r="AQ24" s="1181">
        <f>+(SFP!AQ111-SFP!AR111)+AQ25</f>
        <v>160220806.19087431</v>
      </c>
      <c r="AR24" s="1181">
        <f>+(SFP!AR111-SFP!AS111)+AR25</f>
        <v>258705050.05829704</v>
      </c>
      <c r="AS24" s="1181">
        <f>+(SFP!AS111-SFP!AT111)+AS25</f>
        <v>118386837.00778717</v>
      </c>
      <c r="AT24" s="1181">
        <f>+(SFP!AT111-SFP!AU111)+AT25</f>
        <v>44120757.151003465</v>
      </c>
      <c r="AU24" s="1181">
        <f>+(SFP!AU111-SFP!AV111)+AU25</f>
        <v>137468848.96819735</v>
      </c>
      <c r="AV24" s="1181">
        <f>+(SFP!AV111-SFP!AW111)+AV25</f>
        <v>153846493.16910186</v>
      </c>
      <c r="AW24" s="1181">
        <f>+(SFP!AW111-SFP!AX111)+AW25</f>
        <v>143639864.28130519</v>
      </c>
      <c r="AX24" s="1181">
        <f>+(SFP!AX111-SFP!AY111)+AX25</f>
        <v>388493049.12956727</v>
      </c>
      <c r="AY24" s="1181">
        <f>+(SFP!AY111-SFP!AZ111)+AY25</f>
        <v>217164621.82484147</v>
      </c>
      <c r="AZ24" s="1181">
        <f>+(SFP!AZ111-SFP!BA111)+AZ25</f>
        <v>23521938.101118747</v>
      </c>
      <c r="BA24" s="1181">
        <f>+(SFP!BA111-SFP!BB111)+BA25</f>
        <v>93075031.87488851</v>
      </c>
      <c r="BB24" s="1181">
        <f>+(SFP!BB111-SFP!BC111)+BB25</f>
        <v>33671857.636782713</v>
      </c>
      <c r="BC24" s="1181">
        <f>+(SFP!BC111-SFP!BD111)+BC25</f>
        <v>222982988.10370922</v>
      </c>
      <c r="BD24" s="1181">
        <f>+(SFP!BD111-SFP!BE111)+BD25</f>
        <v>305717823.46512759</v>
      </c>
      <c r="BE24" s="1181">
        <f>+(SFP!BE111-SFP!BF111)+BE25</f>
        <v>43522351.225694969</v>
      </c>
      <c r="BF24" s="1181">
        <f>+(SFP!BF111-SFP!BG111)+BF25</f>
        <v>41968486.218882754</v>
      </c>
      <c r="BG24" s="1181">
        <f>+(SFP!BG111-SFP!BH111)+BG25</f>
        <v>180798967.14446896</v>
      </c>
      <c r="BH24" s="1181">
        <f>+(SFP!BH111-SFP!BI111)+BH25</f>
        <v>168022717.47185513</v>
      </c>
      <c r="BI24" s="1181">
        <f>+(SFP!BI111-SFP!BJ111)+BI25</f>
        <v>143290010.12318653</v>
      </c>
      <c r="BJ24" s="1181">
        <f>+(SFP!BJ111-SFP!BK111)+BJ25</f>
        <v>414725770.29946387</v>
      </c>
      <c r="BK24" s="1173">
        <f>SUM(C24:BJ24)</f>
        <v>8719826864.343298</v>
      </c>
    </row>
    <row r="25" spans="1:63" ht="15.6" x14ac:dyDescent="0.3">
      <c r="A25" s="814" t="s">
        <v>1108</v>
      </c>
      <c r="C25" s="1181">
        <f>+(SFP!D48-SFP!C48)+SCI!C37+SCI!C69+SCI!C101+SCI!C134</f>
        <v>68456863.383600026</v>
      </c>
      <c r="D25" s="1181">
        <f>+(SFP!E48-SFP!D48)+SCI!D37+SCI!D69+SCI!D101+SCI!D134</f>
        <v>62122671.249851346</v>
      </c>
      <c r="E25" s="1181">
        <f>+(SFP!F48-SFP!E48)+SCI!E37+SCI!E69+SCI!E101+SCI!E134</f>
        <v>94321556.192666426</v>
      </c>
      <c r="F25" s="1181">
        <f>+(SFP!G48-SFP!F48)+SCI!F37+SCI!F69+SCI!F101+SCI!F134</f>
        <v>63428937.421534978</v>
      </c>
      <c r="G25" s="1181">
        <f>+(SFP!H48-SFP!G48)+SCI!G37+SCI!G69+SCI!G101+SCI!G134</f>
        <v>269520284.93935168</v>
      </c>
      <c r="H25" s="1181">
        <f>+(SFP!I48-SFP!H48)+SCI!H37+SCI!H69+SCI!H101+SCI!H134</f>
        <v>364586106.16418564</v>
      </c>
      <c r="I25" s="1181">
        <f>+(SFP!J48-SFP!I48)+SCI!I37+SCI!I69+SCI!I101+SCI!I134</f>
        <v>1.862645149230957E-8</v>
      </c>
      <c r="J25" s="1181">
        <f>+(SFP!K48-SFP!J48)+SCI!J37+SCI!J69+SCI!J101+SCI!J134</f>
        <v>-2.2351741790771484E-8</v>
      </c>
      <c r="K25" s="1181">
        <f>+(SFP!L48-SFP!K48)+SCI!K37+SCI!K69+SCI!K101+SCI!K134</f>
        <v>178559606.95642188</v>
      </c>
      <c r="L25" s="1181">
        <f>+(SFP!M48-SFP!L48)+SCI!L37+SCI!L69+SCI!L101+SCI!L134</f>
        <v>185153286.24496531</v>
      </c>
      <c r="M25" s="1181">
        <f>+(SFP!N48-SFP!M48)+SCI!M37+SCI!M69+SCI!M101+SCI!M134</f>
        <v>155271047.10699144</v>
      </c>
      <c r="N25" s="1181">
        <f>+(SFP!O48-SFP!N48)+SCI!N37+SCI!N69+SCI!N101+SCI!N134</f>
        <v>268151761.04570445</v>
      </c>
      <c r="O25" s="1181">
        <f>+(SFP!P48-SFP!O48)+SCI!O37+SCI!O69+SCI!O101+SCI!O134</f>
        <v>7.4505805969238281E-9</v>
      </c>
      <c r="P25" s="1181">
        <f>+(SFP!Q48-SFP!P48)+SCI!P37+SCI!P69+SCI!P101+SCI!P134</f>
        <v>0</v>
      </c>
      <c r="Q25" s="1181">
        <f>+(SFP!R48-SFP!Q48)+SCI!Q37+SCI!Q69+SCI!Q101+SCI!Q134</f>
        <v>46234846.691762552</v>
      </c>
      <c r="R25" s="1181">
        <f>+(SFP!S48-SFP!R48)+SCI!R37+SCI!R69+SCI!R101+SCI!R134</f>
        <v>64271087.485772312</v>
      </c>
      <c r="S25" s="1181">
        <f>+(SFP!T48-SFP!S48)+SCI!S37+SCI!S69+SCI!S101+SCI!S134</f>
        <v>298501624.26038957</v>
      </c>
      <c r="T25" s="1181">
        <f>+(SFP!U48-SFP!T48)+SCI!T37+SCI!T69+SCI!T101+SCI!T134</f>
        <v>282214699.88752443</v>
      </c>
      <c r="U25" s="1181">
        <f>+(SFP!V48-SFP!U48)+SCI!U37+SCI!U69+SCI!U101+SCI!U134</f>
        <v>2.9802322387695313E-8</v>
      </c>
      <c r="V25" s="1181">
        <f>+(SFP!W48-SFP!V48)+SCI!V37+SCI!V69+SCI!V101+SCI!V134</f>
        <v>16285824.974094294</v>
      </c>
      <c r="W25" s="1181">
        <f>+(SFP!X48-SFP!W48)+SCI!W37+SCI!W69+SCI!W101+SCI!W134</f>
        <v>199971101.52716658</v>
      </c>
      <c r="X25" s="1181">
        <f>+(SFP!Y48-SFP!X48)+SCI!X37+SCI!X69+SCI!X101+SCI!X134</f>
        <v>218482207.79289201</v>
      </c>
      <c r="Y25" s="1181">
        <f>+(SFP!Z48-SFP!Y48)+SCI!Y37+SCI!Y69+SCI!Y101+SCI!Y134</f>
        <v>163109463.53727207</v>
      </c>
      <c r="Z25" s="1181">
        <f>+(SFP!AA48-SFP!Z48)+SCI!Z37+SCI!Z69+SCI!Z101+SCI!Z134</f>
        <v>533669768.76902783</v>
      </c>
      <c r="AA25" s="1181">
        <f>+(SFP!AB48-SFP!AA48)+SCI!AA37+SCI!AA69+SCI!AA101+SCI!AA134</f>
        <v>7.2643160820007324E-8</v>
      </c>
      <c r="AB25" s="1181">
        <f>+(SFP!AC48-SFP!AB48)+SCI!AB37+SCI!AB69+SCI!AB101+SCI!AB134</f>
        <v>-3.3527612686157227E-8</v>
      </c>
      <c r="AC25" s="1181">
        <f>+(SFP!AD48-SFP!AC48)+SCI!AC37+SCI!AC69+SCI!AC101+SCI!AC134</f>
        <v>7922111.5136568453</v>
      </c>
      <c r="AD25" s="1181">
        <f>+(SFP!AE48-SFP!AD48)+SCI!AD37+SCI!AD69+SCI!AD101+SCI!AD134</f>
        <v>89192082.193265498</v>
      </c>
      <c r="AE25" s="1181">
        <f>+(SFP!AF48-SFP!AE48)+SCI!AE37+SCI!AE69+SCI!AE101+SCI!AE134</f>
        <v>281152566.70143759</v>
      </c>
      <c r="AF25" s="1181">
        <f>+(SFP!AG48-SFP!AF48)+SCI!AF37+SCI!AF69+SCI!AF101+SCI!AF134</f>
        <v>373544716.55489933</v>
      </c>
      <c r="AG25" s="1181">
        <f>+(SFP!AH48-SFP!AG48)+SCI!AG37+SCI!AG69+SCI!AG101+SCI!AG134</f>
        <v>6958810.2656630939</v>
      </c>
      <c r="AH25" s="1181">
        <f>+(SFP!AI48-SFP!AH48)+SCI!AH37+SCI!AH69+SCI!AH101+SCI!AH134</f>
        <v>28762190.59315218</v>
      </c>
      <c r="AI25" s="1181">
        <f>+(SFP!AJ48-SFP!AI48)+SCI!AI37+SCI!AI69+SCI!AI101+SCI!AI134</f>
        <v>167898164.57999822</v>
      </c>
      <c r="AJ25" s="1181">
        <f>+(SFP!AK48-SFP!AJ48)+SCI!AJ37+SCI!AJ69+SCI!AJ101+SCI!AJ134</f>
        <v>196592048.91084072</v>
      </c>
      <c r="AK25" s="1181">
        <f>+(SFP!AL48-SFP!AK48)+SCI!AK37+SCI!AK69+SCI!AK101+SCI!AK134</f>
        <v>114054942.21089032</v>
      </c>
      <c r="AL25" s="1181">
        <f>+(SFP!AM48-SFP!AL48)+SCI!AL37+SCI!AL69+SCI!AL101+SCI!AL134</f>
        <v>497371546.41385096</v>
      </c>
      <c r="AM25" s="1181">
        <f>+(SFP!AN48-SFP!AM48)+SCI!AM37+SCI!AM69+SCI!AM101+SCI!AM134</f>
        <v>7.4505805969238281E-9</v>
      </c>
      <c r="AN25" s="1181">
        <f>+(SFP!AO48-SFP!AN48)+SCI!AN37+SCI!AN69+SCI!AN101+SCI!AN134</f>
        <v>0</v>
      </c>
      <c r="AO25" s="1181">
        <f>+(SFP!AP48-SFP!AO48)+SCI!AO37+SCI!AO69+SCI!AO101+SCI!AO134</f>
        <v>1683603.8269862309</v>
      </c>
      <c r="AP25" s="1181">
        <f>+(SFP!AQ48-SFP!AP48)+SCI!AP37+SCI!AP69+SCI!AP101+SCI!AP134</f>
        <v>83270127.252517536</v>
      </c>
      <c r="AQ25" s="1181">
        <f>+(SFP!AR48-SFP!AQ48)+SCI!AQ37+SCI!AQ69+SCI!AQ101+SCI!AQ134</f>
        <v>252331816.70693383</v>
      </c>
      <c r="AR25" s="1181">
        <f>+(SFP!AS48-SFP!AR48)+SCI!AR37+SCI!AR69+SCI!AR101+SCI!AR134</f>
        <v>337809926.78331548</v>
      </c>
      <c r="AS25" s="1181">
        <f>+(SFP!AT48-SFP!AS48)+SCI!AS37+SCI!AS69+SCI!AS101+SCI!AS134</f>
        <v>-7.4505805969238281E-9</v>
      </c>
      <c r="AT25" s="1181">
        <f>+(SFP!AU48-SFP!AT48)+SCI!AT37+SCI!AT69+SCI!AT101+SCI!AT134</f>
        <v>8941717.5652665161</v>
      </c>
      <c r="AU25" s="1181">
        <f>+(SFP!AV48-SFP!AU48)+SCI!AU37+SCI!AU69+SCI!AU101+SCI!AU134</f>
        <v>154099031.03315219</v>
      </c>
      <c r="AV25" s="1181">
        <f>+(SFP!AW48-SFP!AV48)+SCI!AV37+SCI!AV69+SCI!AV101+SCI!AV134</f>
        <v>198811269.71195188</v>
      </c>
      <c r="AW25" s="1181">
        <f>+(SFP!AX48-SFP!AW48)+SCI!AW37+SCI!AW69+SCI!AW101+SCI!AW134</f>
        <v>150781654.49435076</v>
      </c>
      <c r="AX25" s="1181">
        <f>+(SFP!AY48-SFP!AX48)+SCI!AX37+SCI!AX69+SCI!AX101+SCI!AX134</f>
        <v>596634819.71082354</v>
      </c>
      <c r="AY25" s="1181">
        <f>+(SFP!AZ48-SFP!AY48)+SCI!AY37+SCI!AY69+SCI!AY101+SCI!AY134</f>
        <v>-1.7229467630386353E-8</v>
      </c>
      <c r="AZ25" s="1181">
        <f>+(SFP!BA48-SFP!AZ48)+SCI!AZ37+SCI!AZ69+SCI!AZ101+SCI!AZ134</f>
        <v>1.862645149230957E-8</v>
      </c>
      <c r="BA25" s="1181">
        <f>+(SFP!BB48-SFP!BA48)+SCI!BA37+SCI!BA69+SCI!BA101+SCI!BA134</f>
        <v>1.7229467630386353E-8</v>
      </c>
      <c r="BB25" s="1181">
        <f>+(SFP!BC48-SFP!BB48)+SCI!BB37+SCI!BB69+SCI!BB101+SCI!BB134</f>
        <v>43169048.252285533</v>
      </c>
      <c r="BC25" s="1181">
        <f>+(SFP!BD48-SFP!BC48)+SCI!BC37+SCI!BC69+SCI!BC101+SCI!BC134</f>
        <v>279787683.07174081</v>
      </c>
      <c r="BD25" s="1181">
        <f>+(SFP!BE48-SFP!BD48)+SCI!BD37+SCI!BD69+SCI!BD101+SCI!BD134</f>
        <v>352488690.16312313</v>
      </c>
      <c r="BE25" s="1181">
        <f>+(SFP!BF48-SFP!BE48)+SCI!BE37+SCI!BE69+SCI!BE101+SCI!BE134</f>
        <v>1.2107193470001221E-8</v>
      </c>
      <c r="BF25" s="1181">
        <f>+(SFP!BG48-SFP!BF48)+SCI!BF37+SCI!BF69+SCI!BF101+SCI!BF134</f>
        <v>14348514.206399055</v>
      </c>
      <c r="BG25" s="1181">
        <f>+(SFP!BH48-SFP!BG48)+SCI!BG37+SCI!BG69+SCI!BG101+SCI!BG134</f>
        <v>180060095.72284806</v>
      </c>
      <c r="BH25" s="1181">
        <f>+(SFP!BI48-SFP!BH48)+SCI!BH37+SCI!BH69+SCI!BH101+SCI!BH134</f>
        <v>190020649.92607924</v>
      </c>
      <c r="BI25" s="1181">
        <f>+(SFP!BJ48-SFP!BI48)+SCI!BI37+SCI!BI69+SCI!BI101+SCI!BI134</f>
        <v>154883848.80591524</v>
      </c>
      <c r="BJ25" s="1181">
        <f>+(SFP!BK48-SFP!BJ48)+SCI!BJ37+SCI!BJ69+SCI!BJ101+SCI!BJ134</f>
        <v>484464021.02730757</v>
      </c>
      <c r="BK25" s="1173">
        <f t="shared" si="1"/>
        <v>8779348443.8298283</v>
      </c>
    </row>
    <row r="26" spans="1:63" ht="15.6" x14ac:dyDescent="0.3">
      <c r="A26" s="815" t="s">
        <v>1109</v>
      </c>
      <c r="C26" s="1182">
        <f>+(SFP!C112-SFP!D112)+C27</f>
        <v>43427142.465928189</v>
      </c>
      <c r="D26" s="1182">
        <f>+(SFP!D112-SFP!E112)+D27</f>
        <v>56242863.603806689</v>
      </c>
      <c r="E26" s="1182">
        <f>+(SFP!E112-SFP!F112)+E27</f>
        <v>93125026.715813711</v>
      </c>
      <c r="F26" s="1182">
        <f>+(SFP!F112-SFP!G112)+F27</f>
        <v>97812597.282079548</v>
      </c>
      <c r="G26" s="1182">
        <f>+(SFP!G112-SFP!H112)+G27</f>
        <v>243236501.53746039</v>
      </c>
      <c r="H26" s="1182">
        <f>+(SFP!H112-SFP!I112)+H27</f>
        <v>339682861.5074926</v>
      </c>
      <c r="I26" s="1182">
        <f>+(SFP!I112-SFP!J112)+I27</f>
        <v>236533949.68645108</v>
      </c>
      <c r="J26" s="1182">
        <f>+(SFP!J112-SFP!K112)+J27</f>
        <v>173385225.69476634</v>
      </c>
      <c r="K26" s="1182">
        <f>+(SFP!K112-SFP!L112)+K27</f>
        <v>163104601.30656683</v>
      </c>
      <c r="L26" s="1182">
        <f>+(SFP!L112-SFP!M112)+L27</f>
        <v>171640894.23882475</v>
      </c>
      <c r="M26" s="1182">
        <f>+(SFP!M112-SFP!N112)+M27</f>
        <v>225314142.17456594</v>
      </c>
      <c r="N26" s="1182">
        <f>+(SFP!N112-SFP!O112)+N27</f>
        <v>286389154.68497968</v>
      </c>
      <c r="O26" s="1182">
        <f>+(SFP!O112-SFP!P112)+O27</f>
        <v>171104967.05504069</v>
      </c>
      <c r="P26" s="1182">
        <f>+(SFP!P112-SFP!Q112)+P27</f>
        <v>110324889.128355</v>
      </c>
      <c r="Q26" s="1182">
        <f>+(SFP!Q112-SFP!R112)+Q27</f>
        <v>85531833.413888395</v>
      </c>
      <c r="R26" s="1182">
        <f>+(SFP!R112-SFP!S112)+R27</f>
        <v>77028390.136454344</v>
      </c>
      <c r="S26" s="1182">
        <f>+(SFP!S112-SFP!T112)+S27</f>
        <v>212110248.90581048</v>
      </c>
      <c r="T26" s="1182">
        <f>+(SFP!T112-SFP!U112)+T27</f>
        <v>328860841.92491817</v>
      </c>
      <c r="U26" s="1182">
        <f>+(SFP!U112-SFP!V112)+U27</f>
        <v>145013552.05628294</v>
      </c>
      <c r="V26" s="1182">
        <f>+(SFP!V112-SFP!W112)+V27</f>
        <v>74489045.333884701</v>
      </c>
      <c r="W26" s="1182">
        <f>+(SFP!W112-SFP!X112)+W27</f>
        <v>193102744.94579363</v>
      </c>
      <c r="X26" s="1182">
        <f>+(SFP!X112-SFP!Y112)+X27</f>
        <v>222849346.96947327</v>
      </c>
      <c r="Y26" s="1182">
        <f>+(SFP!Y112-SFP!Z112)+Y27</f>
        <v>208555830.10306239</v>
      </c>
      <c r="Z26" s="1182">
        <f>+(SFP!Z112-SFP!AA112)+Z27</f>
        <v>449096060.8604672</v>
      </c>
      <c r="AA26" s="1182">
        <f>+(SFP!AA112-SFP!AB112)+AA27</f>
        <v>271136413.49902701</v>
      </c>
      <c r="AB26" s="1182">
        <f>+(SFP!AB112-SFP!AC112)+AB27</f>
        <v>32312171.930457741</v>
      </c>
      <c r="AC26" s="1182">
        <f>+(SFP!AC112-SFP!AD112)+AC27</f>
        <v>135618479.15249816</v>
      </c>
      <c r="AD26" s="1182">
        <f>+(SFP!AD112-SFP!AE112)+AD27</f>
        <v>88290911.669735551</v>
      </c>
      <c r="AE26" s="1182">
        <f>+(SFP!AE112-SFP!AF112)+AE27</f>
        <v>273006863.03794217</v>
      </c>
      <c r="AF26" s="1182">
        <f>+(SFP!AF112-SFP!AG112)+AF27</f>
        <v>413833079.25115532</v>
      </c>
      <c r="AG26" s="1182">
        <f>+(SFP!AG112-SFP!AH112)+AG27</f>
        <v>78271635.096403554</v>
      </c>
      <c r="AH26" s="1182">
        <f>+(SFP!AH112-SFP!AI112)+AH27</f>
        <v>33111975.312595133</v>
      </c>
      <c r="AI26" s="1182">
        <f>+(SFP!AI112-SFP!AJ112)+AI27</f>
        <v>188115202.53961805</v>
      </c>
      <c r="AJ26" s="1182">
        <f>+(SFP!AJ112-SFP!AK112)+AJ27</f>
        <v>250000347.59914455</v>
      </c>
      <c r="AK26" s="1182">
        <f>+(SFP!AK112-SFP!AL112)+AK27</f>
        <v>134368182.97590739</v>
      </c>
      <c r="AL26" s="1182">
        <f>+(SFP!AL112-SFP!AM112)+AL27</f>
        <v>462140746.95631146</v>
      </c>
      <c r="AM26" s="1182">
        <f>+(SFP!AM112-SFP!AN112)+AM27</f>
        <v>109085851.53659947</v>
      </c>
      <c r="AN26" s="1182">
        <f>+(SFP!AN112-SFP!AO112)+AN27</f>
        <v>23094750.848300762</v>
      </c>
      <c r="AO26" s="1182">
        <f>+(SFP!AO112-SFP!AP112)+AO27</f>
        <v>13474691.273644254</v>
      </c>
      <c r="AP26" s="1182">
        <f>+(SFP!AP112-SFP!AQ112)+AP27</f>
        <v>104645367.71711941</v>
      </c>
      <c r="AQ26" s="1182">
        <f>+(SFP!AQ112-SFP!AR112)+AQ27</f>
        <v>154846025.42495733</v>
      </c>
      <c r="AR26" s="1182">
        <f>+(SFP!AR112-SFP!AS112)+AR27</f>
        <v>264709932.49371111</v>
      </c>
      <c r="AS26" s="1182">
        <f>+(SFP!AS112-SFP!AT112)+AS27</f>
        <v>110330672.51941985</v>
      </c>
      <c r="AT26" s="1182">
        <f>+(SFP!AT112-SFP!AU112)+AT27</f>
        <v>104364417.39988038</v>
      </c>
      <c r="AU26" s="1182">
        <f>+(SFP!AU112-SFP!AV112)+AU27</f>
        <v>155900168.99930808</v>
      </c>
      <c r="AV26" s="1182">
        <f>+(SFP!AV112-SFP!AW112)+AV27</f>
        <v>180123048.48906896</v>
      </c>
      <c r="AW26" s="1182">
        <f>+(SFP!AW112-SFP!AX112)+AW27</f>
        <v>150477330.46575972</v>
      </c>
      <c r="AX26" s="1182">
        <f>+(SFP!AX112-SFP!AY112)+AX27</f>
        <v>423025892.5551132</v>
      </c>
      <c r="AY26" s="1182">
        <f>+(SFP!AY112-SFP!AZ112)+AY27</f>
        <v>164374993.36100617</v>
      </c>
      <c r="AZ26" s="1182">
        <f>+(SFP!AZ112-SFP!BA112)+AZ27</f>
        <v>139042802.75188607</v>
      </c>
      <c r="BA26" s="1182">
        <f>+(SFP!BA112-SFP!BB112)+BA27</f>
        <v>84143177.215184063</v>
      </c>
      <c r="BB26" s="1182">
        <f>+(SFP!BB112-SFP!BC112)+BB27</f>
        <v>103200597.84371291</v>
      </c>
      <c r="BC26" s="1182">
        <f>+(SFP!BC112-SFP!BD112)+BC27</f>
        <v>166165204.89612484</v>
      </c>
      <c r="BD26" s="1182">
        <f>+(SFP!BD112-SFP!BE112)+BD27</f>
        <v>309953490.45675766</v>
      </c>
      <c r="BE26" s="1182">
        <f>+(SFP!BE112-SFP!BF112)+BE27</f>
        <v>214550413.36495405</v>
      </c>
      <c r="BF26" s="1182">
        <f>+(SFP!BF112-SFP!BG112)+BF27</f>
        <v>113240703.47301818</v>
      </c>
      <c r="BG26" s="1182">
        <f>+(SFP!BG112-SFP!BH112)+BG27</f>
        <v>93531239.938454837</v>
      </c>
      <c r="BH26" s="1182">
        <f>+(SFP!BH112-SFP!BI112)+BH27</f>
        <v>160664547.21129468</v>
      </c>
      <c r="BI26" s="1182">
        <f>+(SFP!BI112-SFP!BJ112)+BI27</f>
        <v>201072641.0589022</v>
      </c>
      <c r="BJ26" s="1182">
        <f>+(SFP!BJ112-SFP!BK112)+BJ27</f>
        <v>362128532.78958648</v>
      </c>
      <c r="BK26" s="1173">
        <f>SUM(C26:BJ26)</f>
        <v>10674315214.836729</v>
      </c>
    </row>
    <row r="27" spans="1:63" ht="16.2" thickBot="1" x14ac:dyDescent="0.35">
      <c r="A27" s="815" t="s">
        <v>1110</v>
      </c>
      <c r="C27" s="1182">
        <f>+(SFP!D49-SFP!C49)+SCI!C38+SCI!C70+SCI!C102+SCI!C135</f>
        <v>40931833.669868492</v>
      </c>
      <c r="D27" s="1182">
        <f>+(SFP!E49-SFP!D49)+SCI!D38+SCI!D70+SCI!D102+SCI!D135</f>
        <v>86821257.87351495</v>
      </c>
      <c r="E27" s="1182">
        <f>+(SFP!F49-SFP!E49)+SCI!E38+SCI!E70+SCI!E102+SCI!E135</f>
        <v>134688759.13987154</v>
      </c>
      <c r="F27" s="1182">
        <f>+(SFP!G49-SFP!F49)+SCI!F38+SCI!F70+SCI!F102+SCI!F135</f>
        <v>95805083.212037474</v>
      </c>
      <c r="G27" s="1182">
        <f>+(SFP!H49-SFP!G49)+SCI!G38+SCI!G70+SCI!G102+SCI!G135</f>
        <v>368192536.29030049</v>
      </c>
      <c r="H27" s="1182">
        <f>+(SFP!I49-SFP!H49)+SCI!H38+SCI!H70+SCI!H102+SCI!H135</f>
        <v>530253547.99498779</v>
      </c>
      <c r="I27" s="1182">
        <f>+(SFP!J49-SFP!I49)+SCI!I38+SCI!I70+SCI!I102+SCI!I135</f>
        <v>-3.7252902984619141E-9</v>
      </c>
      <c r="J27" s="1182">
        <f>+(SFP!K49-SFP!J49)+SCI!J38+SCI!J70+SCI!J102+SCI!J135</f>
        <v>5859793.5551056415</v>
      </c>
      <c r="K27" s="1182">
        <f>+(SFP!L49-SFP!K49)+SCI!K38+SCI!K70+SCI!K102+SCI!K135</f>
        <v>274287804.78783971</v>
      </c>
      <c r="L27" s="1182">
        <f>+(SFP!M49-SFP!L49)+SCI!L38+SCI!L70+SCI!L102+SCI!L135</f>
        <v>256100572.73408893</v>
      </c>
      <c r="M27" s="1182">
        <f>+(SFP!N49-SFP!M49)+SCI!M38+SCI!M70+SCI!M102+SCI!M135</f>
        <v>230454918.02338403</v>
      </c>
      <c r="N27" s="1182">
        <f>+(SFP!O49-SFP!N49)+SCI!N38+SCI!N70+SCI!N102+SCI!N135</f>
        <v>344748286.76432961</v>
      </c>
      <c r="O27" s="1182">
        <f>+(SFP!P49-SFP!O49)+SCI!O38+SCI!O70+SCI!O102+SCI!O135</f>
        <v>0</v>
      </c>
      <c r="P27" s="1182">
        <f>+(SFP!Q49-SFP!P49)+SCI!P38+SCI!P70+SCI!P102+SCI!P135</f>
        <v>-7.4505805969238281E-9</v>
      </c>
      <c r="Q27" s="1182">
        <f>+(SFP!R49-SFP!Q49)+SCI!Q38+SCI!Q70+SCI!Q102+SCI!Q135</f>
        <v>100420309.80334869</v>
      </c>
      <c r="R27" s="1182">
        <f>+(SFP!S49-SFP!R49)+SCI!R38+SCI!R70+SCI!R102+SCI!R135</f>
        <v>83629213.444740683</v>
      </c>
      <c r="S27" s="1182">
        <f>+(SFP!T49-SFP!S49)+SCI!S38+SCI!S70+SCI!S102+SCI!S135</f>
        <v>362639062.27169877</v>
      </c>
      <c r="T27" s="1182">
        <f>+(SFP!U49-SFP!T49)+SCI!T38+SCI!T70+SCI!T102+SCI!T135</f>
        <v>372859387.80589575</v>
      </c>
      <c r="U27" s="1182">
        <f>+(SFP!V49-SFP!U49)+SCI!U38+SCI!U70+SCI!U102+SCI!U135</f>
        <v>6730368.2871208787</v>
      </c>
      <c r="V27" s="1182">
        <f>+(SFP!W49-SFP!V49)+SCI!V38+SCI!V70+SCI!V102+SCI!V135</f>
        <v>36247667.277326822</v>
      </c>
      <c r="W27" s="1182">
        <f>+(SFP!X49-SFP!W49)+SCI!W38+SCI!W70+SCI!W102+SCI!W135</f>
        <v>247867938.90103835</v>
      </c>
      <c r="X27" s="1182">
        <f>+(SFP!Y49-SFP!X49)+SCI!X38+SCI!X70+SCI!X102+SCI!X135</f>
        <v>269234943.46460599</v>
      </c>
      <c r="Y27" s="1182">
        <f>+(SFP!Z49-SFP!Y49)+SCI!Y38+SCI!Y70+SCI!Y102+SCI!Y135</f>
        <v>217590383.3700859</v>
      </c>
      <c r="Z27" s="1182">
        <f>+(SFP!AA49-SFP!Z49)+SCI!Z38+SCI!Z70+SCI!Z102+SCI!Z135</f>
        <v>667114067.51668978</v>
      </c>
      <c r="AA27" s="1182">
        <f>+(SFP!AB49-SFP!AA49)+SCI!AA38+SCI!AA70+SCI!AA102+SCI!AA135</f>
        <v>1.862645149230957E-8</v>
      </c>
      <c r="AB27" s="1182">
        <f>+(SFP!AC49-SFP!AB49)+SCI!AB38+SCI!AB70+SCI!AB102+SCI!AB135</f>
        <v>0</v>
      </c>
      <c r="AC27" s="1182">
        <f>+(SFP!AD49-SFP!AC49)+SCI!AC38+SCI!AC70+SCI!AC102+SCI!AC135</f>
        <v>48899050.336146735</v>
      </c>
      <c r="AD27" s="1182">
        <f>+(SFP!AE49-SFP!AD49)+SCI!AD38+SCI!AD70+SCI!AD102+SCI!AD135</f>
        <v>108204288.35292216</v>
      </c>
      <c r="AE27" s="1182">
        <f>+(SFP!AF49-SFP!AE49)+SCI!AE38+SCI!AE70+SCI!AE102+SCI!AE135</f>
        <v>343296205.15381199</v>
      </c>
      <c r="AF27" s="1182">
        <f>+(SFP!AG49-SFP!AF49)+SCI!AF38+SCI!AF70+SCI!AF102+SCI!AF135</f>
        <v>484045089.19110757</v>
      </c>
      <c r="AG27" s="1182">
        <f>+(SFP!AH49-SFP!AG49)+SCI!AG38+SCI!AG70+SCI!AG102+SCI!AG135</f>
        <v>-4.7497451305389404E-8</v>
      </c>
      <c r="AH27" s="1182">
        <f>+(SFP!AI49-SFP!AH49)+SCI!AH38+SCI!AH70+SCI!AH102+SCI!AH135</f>
        <v>29676711.958461527</v>
      </c>
      <c r="AI27" s="1182">
        <f>+(SFP!AJ49-SFP!AI49)+SCI!AI38+SCI!AI70+SCI!AI102+SCI!AI135</f>
        <v>199259215.9964897</v>
      </c>
      <c r="AJ27" s="1182">
        <f>+(SFP!AK49-SFP!AJ49)+SCI!AJ38+SCI!AJ70+SCI!AJ102+SCI!AJ135</f>
        <v>228660899.48812652</v>
      </c>
      <c r="AK27" s="1182">
        <f>+(SFP!AL49-SFP!AK49)+SCI!AK38+SCI!AK70+SCI!AK102+SCI!AK135</f>
        <v>133412784.88756682</v>
      </c>
      <c r="AL27" s="1182">
        <f>+(SFP!AM49-SFP!AL49)+SCI!AL38+SCI!AL70+SCI!AL102+SCI!AL135</f>
        <v>587199146.67296386</v>
      </c>
      <c r="AM27" s="1182">
        <f>+(SFP!AN49-SFP!AM49)+SCI!AM38+SCI!AM70+SCI!AM102+SCI!AM135</f>
        <v>-8.3819031715393066E-9</v>
      </c>
      <c r="AN27" s="1182">
        <f>+(SFP!AO49-SFP!AN49)+SCI!AN38+SCI!AN70+SCI!AN102+SCI!AN135</f>
        <v>-2.0489096641540527E-8</v>
      </c>
      <c r="AO27" s="1182">
        <f>+(SFP!AP49-SFP!AO49)+SCI!AO38+SCI!AO70+SCI!AO102+SCI!AO135</f>
        <v>0</v>
      </c>
      <c r="AP27" s="1182">
        <f>+(SFP!AQ49-SFP!AP49)+SCI!AP38+SCI!AP70+SCI!AP102+SCI!AP135</f>
        <v>88898537.065000117</v>
      </c>
      <c r="AQ27" s="1182">
        <f>+(SFP!AR49-SFP!AQ49)+SCI!AQ38+SCI!AQ70+SCI!AQ102+SCI!AQ135</f>
        <v>277995961.71843582</v>
      </c>
      <c r="AR27" s="1182">
        <f>+(SFP!AS49-SFP!AR49)+SCI!AR38+SCI!AR70+SCI!AR102+SCI!AR135</f>
        <v>413287139.55401194</v>
      </c>
      <c r="AS27" s="1182">
        <f>+(SFP!AT49-SFP!AS49)+SCI!AS38+SCI!AS70+SCI!AS102+SCI!AS135</f>
        <v>-3.7252902984619141E-9</v>
      </c>
      <c r="AT27" s="1182">
        <f>+(SFP!AU49-SFP!AT49)+SCI!AT38+SCI!AT70+SCI!AT102+SCI!AT135</f>
        <v>15010876.479733145</v>
      </c>
      <c r="AU27" s="1182">
        <f>+(SFP!AV49-SFP!AU49)+SCI!AU38+SCI!AU70+SCI!AU102+SCI!AU135</f>
        <v>168525149.47468126</v>
      </c>
      <c r="AV27" s="1182">
        <f>+(SFP!AW49-SFP!AV49)+SCI!AV38+SCI!AV70+SCI!AV102+SCI!AV135</f>
        <v>220864927.446033</v>
      </c>
      <c r="AW27" s="1182">
        <f>+(SFP!AX49-SFP!AW49)+SCI!AW38+SCI!AW70+SCI!AW102+SCI!AW135</f>
        <v>179933182.86941341</v>
      </c>
      <c r="AX27" s="1182">
        <f>+(SFP!AY49-SFP!AX49)+SCI!AX38+SCI!AX70+SCI!AX102+SCI!AX135</f>
        <v>678670666.26511776</v>
      </c>
      <c r="AY27" s="1182">
        <f>+(SFP!AZ49-SFP!AY49)+SCI!AY38+SCI!AY70+SCI!AY102+SCI!AY135</f>
        <v>3.6321580410003662E-8</v>
      </c>
      <c r="AZ27" s="1182">
        <f>+(SFP!BA49-SFP!AZ49)+SCI!AZ38+SCI!AZ70+SCI!AZ102+SCI!AZ135</f>
        <v>0</v>
      </c>
      <c r="BA27" s="1182">
        <f>+(SFP!BB49-SFP!BA49)+SCI!BA38+SCI!BA70+SCI!BA102+SCI!BA135</f>
        <v>-5.5879354476928711E-9</v>
      </c>
      <c r="BB27" s="1182">
        <f>+(SFP!BC49-SFP!BB49)+SCI!BB38+SCI!BB70+SCI!BB102+SCI!BB135</f>
        <v>83578297.379798055</v>
      </c>
      <c r="BC27" s="1182">
        <f>+(SFP!BD49-SFP!BC49)+SCI!BC38+SCI!BC70+SCI!BC102+SCI!BC135</f>
        <v>320251129.6079877</v>
      </c>
      <c r="BD27" s="1182">
        <f>+(SFP!BE49-SFP!BD49)+SCI!BD38+SCI!BD70+SCI!BD102+SCI!BD135</f>
        <v>434269200.37554634</v>
      </c>
      <c r="BE27" s="1182">
        <f>+(SFP!BF49-SFP!BE49)+SCI!BE38+SCI!BE70+SCI!BE102+SCI!BE135</f>
        <v>3.6321580410003662E-8</v>
      </c>
      <c r="BF27" s="1182">
        <f>+(SFP!BG49-SFP!BF49)+SCI!BF38+SCI!BF70+SCI!BF102+SCI!BF135</f>
        <v>5699447.3285964914</v>
      </c>
      <c r="BG27" s="1182">
        <f>+(SFP!BH49-SFP!BG49)+SCI!BG38+SCI!BG70+SCI!BG102+SCI!BG135</f>
        <v>209082480.76515788</v>
      </c>
      <c r="BH27" s="1182">
        <f>+(SFP!BI49-SFP!BH49)+SCI!BH38+SCI!BH70+SCI!BH102+SCI!BH135</f>
        <v>216929268.85732177</v>
      </c>
      <c r="BI27" s="1182">
        <f>+(SFP!BJ49-SFP!BI49)+SCI!BI38+SCI!BI70+SCI!BI102+SCI!BI135</f>
        <v>185367317.0693543</v>
      </c>
      <c r="BJ27" s="1182">
        <f>+(SFP!BK49-SFP!BJ49)+SCI!BJ38+SCI!BJ70+SCI!BJ102+SCI!BJ135</f>
        <v>569679203.20671308</v>
      </c>
      <c r="BK27" s="1173">
        <f t="shared" si="1"/>
        <v>10963173913.688381</v>
      </c>
    </row>
    <row r="28" spans="1:63" ht="16.2" thickBot="1" x14ac:dyDescent="0.35">
      <c r="A28" s="1128" t="s">
        <v>859</v>
      </c>
      <c r="C28" s="1172">
        <f>+C29+C30</f>
        <v>307433953.40657997</v>
      </c>
      <c r="D28" s="1172">
        <f t="shared" ref="D28:BJ28" si="7">+D29+D30</f>
        <v>864869143.64928007</v>
      </c>
      <c r="E28" s="1172">
        <f t="shared" si="7"/>
        <v>864869143.64927983</v>
      </c>
      <c r="F28" s="1172">
        <f t="shared" si="7"/>
        <v>864869143.64927971</v>
      </c>
      <c r="G28" s="1172">
        <f t="shared" si="7"/>
        <v>864869143.64928007</v>
      </c>
      <c r="H28" s="1172">
        <f t="shared" si="7"/>
        <v>1209128570.7924807</v>
      </c>
      <c r="I28" s="1172">
        <f t="shared" si="7"/>
        <v>866844503.00472593</v>
      </c>
      <c r="J28" s="1172">
        <f t="shared" si="7"/>
        <v>866350663.16586494</v>
      </c>
      <c r="K28" s="1172">
        <f t="shared" si="7"/>
        <v>864869143.64927959</v>
      </c>
      <c r="L28" s="1172">
        <f t="shared" si="7"/>
        <v>864869143.64928007</v>
      </c>
      <c r="M28" s="1172">
        <f t="shared" si="7"/>
        <v>864869143.64928007</v>
      </c>
      <c r="N28" s="1172">
        <f t="shared" si="7"/>
        <v>1579067669.5564847</v>
      </c>
      <c r="O28" s="1172">
        <f t="shared" si="7"/>
        <v>997646151.63190114</v>
      </c>
      <c r="P28" s="1172">
        <f t="shared" si="7"/>
        <v>1661524121.2687726</v>
      </c>
      <c r="Q28" s="1172">
        <f t="shared" si="7"/>
        <v>976955985.69326401</v>
      </c>
      <c r="R28" s="1172">
        <f t="shared" si="7"/>
        <v>976955985.69326413</v>
      </c>
      <c r="S28" s="1172">
        <f t="shared" si="7"/>
        <v>976955985.69326413</v>
      </c>
      <c r="T28" s="1172">
        <f t="shared" si="7"/>
        <v>1362901273.7038901</v>
      </c>
      <c r="U28" s="1172">
        <f t="shared" si="7"/>
        <v>979549099.35278094</v>
      </c>
      <c r="V28" s="1172">
        <f t="shared" si="7"/>
        <v>978684728.1329416</v>
      </c>
      <c r="W28" s="1172">
        <f t="shared" si="7"/>
        <v>976955985.69326448</v>
      </c>
      <c r="X28" s="1172">
        <f t="shared" si="7"/>
        <v>976955985.69326389</v>
      </c>
      <c r="Y28" s="1172">
        <f t="shared" si="7"/>
        <v>976955985.69326425</v>
      </c>
      <c r="Z28" s="1172">
        <f t="shared" si="7"/>
        <v>1775095816.1179142</v>
      </c>
      <c r="AA28" s="1172">
        <f t="shared" si="7"/>
        <v>1143225481.508625</v>
      </c>
      <c r="AB28" s="1172">
        <f t="shared" si="7"/>
        <v>1905352207.6080446</v>
      </c>
      <c r="AC28" s="1172">
        <f t="shared" si="7"/>
        <v>1128148157.1444662</v>
      </c>
      <c r="AD28" s="1172">
        <f t="shared" si="7"/>
        <v>1128148157.1444669</v>
      </c>
      <c r="AE28" s="1172">
        <f t="shared" si="7"/>
        <v>1128148157.1444664</v>
      </c>
      <c r="AF28" s="1172">
        <f t="shared" si="7"/>
        <v>1571397468.1045997</v>
      </c>
      <c r="AG28" s="1172">
        <f t="shared" si="7"/>
        <v>1129431375.6822543</v>
      </c>
      <c r="AH28" s="1172">
        <f t="shared" si="7"/>
        <v>1130714594.2200422</v>
      </c>
      <c r="AI28" s="1172">
        <f t="shared" si="7"/>
        <v>1128148157.1444666</v>
      </c>
      <c r="AJ28" s="1172">
        <f t="shared" si="7"/>
        <v>1128148157.1444669</v>
      </c>
      <c r="AK28" s="1172">
        <f t="shared" si="7"/>
        <v>1128148157.1444662</v>
      </c>
      <c r="AL28" s="1172">
        <f t="shared" si="7"/>
        <v>2040311149.8204939</v>
      </c>
      <c r="AM28" s="1172">
        <f t="shared" si="7"/>
        <v>1323178025.6962755</v>
      </c>
      <c r="AN28" s="1172">
        <f t="shared" si="7"/>
        <v>2248113822.6744604</v>
      </c>
      <c r="AO28" s="1172">
        <f t="shared" si="7"/>
        <v>1335950829.9984319</v>
      </c>
      <c r="AP28" s="1172">
        <f t="shared" si="7"/>
        <v>1335950829.9984322</v>
      </c>
      <c r="AQ28" s="1172">
        <f t="shared" si="7"/>
        <v>1335950829.9984319</v>
      </c>
      <c r="AR28" s="1172">
        <f t="shared" si="7"/>
        <v>1857806622.9665694</v>
      </c>
      <c r="AS28" s="1172">
        <f t="shared" si="7"/>
        <v>1335950829.9984322</v>
      </c>
      <c r="AT28" s="1172">
        <f t="shared" si="7"/>
        <v>1335950829.9984317</v>
      </c>
      <c r="AU28" s="1172">
        <f t="shared" si="7"/>
        <v>1335950829.9984322</v>
      </c>
      <c r="AV28" s="1172">
        <f t="shared" si="7"/>
        <v>1335950829.9984317</v>
      </c>
      <c r="AW28" s="1172">
        <f t="shared" si="7"/>
        <v>1335950829.9984317</v>
      </c>
      <c r="AX28" s="1172">
        <f t="shared" si="7"/>
        <v>2445230334.7155094</v>
      </c>
      <c r="AY28" s="1172">
        <f t="shared" si="7"/>
        <v>1502320608.779326</v>
      </c>
      <c r="AZ28" s="1172">
        <f t="shared" si="7"/>
        <v>2495353003.2747769</v>
      </c>
      <c r="BA28" s="1172">
        <f t="shared" si="7"/>
        <v>1451641417.3385024</v>
      </c>
      <c r="BB28" s="1172">
        <f t="shared" si="7"/>
        <v>1451641417.3385022</v>
      </c>
      <c r="BC28" s="1172">
        <f t="shared" si="7"/>
        <v>1451641417.3385022</v>
      </c>
      <c r="BD28" s="1172">
        <f t="shared" si="7"/>
        <v>2018688845.9863548</v>
      </c>
      <c r="BE28" s="1172">
        <f t="shared" si="7"/>
        <v>1451641417.3385022</v>
      </c>
      <c r="BF28" s="1172">
        <f t="shared" si="7"/>
        <v>1451641417.3385022</v>
      </c>
      <c r="BG28" s="1172">
        <f t="shared" si="7"/>
        <v>1451641417.3385024</v>
      </c>
      <c r="BH28" s="1172">
        <f t="shared" si="7"/>
        <v>1451641417.3385019</v>
      </c>
      <c r="BI28" s="1172">
        <f t="shared" si="7"/>
        <v>1451641417.3385022</v>
      </c>
      <c r="BJ28" s="1172">
        <f t="shared" si="7"/>
        <v>2611792914.0483313</v>
      </c>
      <c r="BK28" s="1173">
        <f t="shared" si="1"/>
        <v>78992589846.486771</v>
      </c>
    </row>
    <row r="29" spans="1:63" ht="15.6" x14ac:dyDescent="0.3">
      <c r="A29" s="1126" t="s">
        <v>1111</v>
      </c>
      <c r="C29" s="1183">
        <f>+(SFP!C118-SFP!D118)+SCI!C42+SCI!C74+SCI!C106+SCI!C139</f>
        <v>307433953.40657997</v>
      </c>
      <c r="D29" s="1183">
        <f>+(SFP!D118-SFP!E118)+SCI!D42+SCI!D74+SCI!D106+SCI!D139</f>
        <v>864869143.64928007</v>
      </c>
      <c r="E29" s="1183">
        <f>+(SFP!E118-SFP!F118)+SCI!E42+SCI!E74+SCI!E106+SCI!E139</f>
        <v>864869143.64927983</v>
      </c>
      <c r="F29" s="1183">
        <f>+(SFP!F118-SFP!G118)+SCI!F42+SCI!F74+SCI!F106+SCI!F139</f>
        <v>864869143.64927971</v>
      </c>
      <c r="G29" s="1183">
        <f>+(SFP!G118-SFP!H118)+SCI!G42+SCI!G74+SCI!G106+SCI!G139</f>
        <v>864869143.64928007</v>
      </c>
      <c r="H29" s="1183">
        <f>+(SFP!H118-SFP!I118)+SCI!H42+SCI!H74+SCI!H106+SCI!H139</f>
        <v>1202708652.88728</v>
      </c>
      <c r="I29" s="1183">
        <f>+(SFP!I118-SFP!J118)+SCI!I42+SCI!I74+SCI!I106+SCI!I139</f>
        <v>864869143.64927948</v>
      </c>
      <c r="J29" s="1183">
        <f>+(SFP!J118-SFP!K118)+SCI!J42+SCI!J74+SCI!J106+SCI!J139</f>
        <v>864869143.64928019</v>
      </c>
      <c r="K29" s="1183">
        <f>+(SFP!K118-SFP!L118)+SCI!K42+SCI!K74+SCI!K106+SCI!K139</f>
        <v>864869143.64927959</v>
      </c>
      <c r="L29" s="1183">
        <f>+(SFP!L118-SFP!M118)+SCI!L42+SCI!L74+SCI!L106+SCI!L139</f>
        <v>864869143.64928007</v>
      </c>
      <c r="M29" s="1183">
        <f>+(SFP!M118-SFP!N118)+SCI!M42+SCI!M74+SCI!M106+SCI!M139</f>
        <v>864869143.64928007</v>
      </c>
      <c r="N29" s="1183">
        <f>+(SFP!N118-SFP!O118)+SCI!N42+SCI!N74+SCI!N106+SCI!N139</f>
        <v>1540548162.1252799</v>
      </c>
      <c r="O29" s="1183">
        <f>+(SFP!O118-SFP!P118)+SCI!O42+SCI!O74+SCI!O106+SCI!O139</f>
        <v>985793995.49922276</v>
      </c>
      <c r="P29" s="1183">
        <f>+(SFP!P118-SFP!Q118)+SCI!P42+SCI!P74+SCI!P106+SCI!P139</f>
        <v>1652635004.1692638</v>
      </c>
      <c r="Q29" s="1183">
        <f>+(SFP!Q118-SFP!R118)+SCI!Q42+SCI!Q74+SCI!Q106+SCI!Q139</f>
        <v>976955985.69326401</v>
      </c>
      <c r="R29" s="1183">
        <f>+(SFP!R118-SFP!S118)+SCI!R42+SCI!R74+SCI!R106+SCI!R139</f>
        <v>976955985.69326413</v>
      </c>
      <c r="S29" s="1183">
        <f>+(SFP!S118-SFP!T118)+SCI!S42+SCI!S74+SCI!S106+SCI!S139</f>
        <v>976955985.69326413</v>
      </c>
      <c r="T29" s="1183">
        <f>+(SFP!T118-SFP!U118)+SCI!T42+SCI!T74+SCI!T106+SCI!T139</f>
        <v>1358579417.6046951</v>
      </c>
      <c r="U29" s="1183">
        <f>+(SFP!U118-SFP!V118)+SCI!U42+SCI!U74+SCI!U106+SCI!U139</f>
        <v>976955985.69326401</v>
      </c>
      <c r="V29" s="1183">
        <f>+(SFP!V118-SFP!W118)+SCI!V42+SCI!V74+SCI!V106+SCI!V139</f>
        <v>976955985.69326365</v>
      </c>
      <c r="W29" s="1183">
        <f>+(SFP!W118-SFP!X118)+SCI!W42+SCI!W74+SCI!W106+SCI!W139</f>
        <v>976955985.69326448</v>
      </c>
      <c r="X29" s="1183">
        <f>+(SFP!X118-SFP!Y118)+SCI!X42+SCI!X74+SCI!X106+SCI!X139</f>
        <v>976955985.69326389</v>
      </c>
      <c r="Y29" s="1183">
        <f>+(SFP!Y118-SFP!Z118)+SCI!Y42+SCI!Y74+SCI!Y106+SCI!Y139</f>
        <v>976955985.69326425</v>
      </c>
      <c r="Z29" s="1183">
        <f>+(SFP!Z118-SFP!AA118)+SCI!Z42+SCI!Z74+SCI!Z106+SCI!Z139</f>
        <v>1740202849.5161262</v>
      </c>
      <c r="AA29" s="1183">
        <f>+(SFP!AA118-SFP!AB118)+SCI!AA42+SCI!AA74+SCI!AA106+SCI!AA139</f>
        <v>1122289701.5475521</v>
      </c>
      <c r="AB29" s="1183">
        <f>+(SFP!AB118-SFP!AC118)+SCI!AB42+SCI!AB74+SCI!AB106+SCI!AB139</f>
        <v>1891395020.9673295</v>
      </c>
      <c r="AC29" s="1183">
        <f>+(SFP!AC118-SFP!AD118)+SCI!AC42+SCI!AC74+SCI!AC106+SCI!AC139</f>
        <v>1128148157.1444662</v>
      </c>
      <c r="AD29" s="1183">
        <f>+(SFP!AD118-SFP!AE118)+SCI!AD42+SCI!AD74+SCI!AD106+SCI!AD139</f>
        <v>1128148157.1444669</v>
      </c>
      <c r="AE29" s="1183">
        <f>+(SFP!AE118-SFP!AF118)+SCI!AE42+SCI!AE74+SCI!AE106+SCI!AE139</f>
        <v>1128148157.1444664</v>
      </c>
      <c r="AF29" s="1183">
        <f>+(SFP!AF118-SFP!AG118)+SCI!AF42+SCI!AF74+SCI!AF106+SCI!AF139</f>
        <v>1568831031.0290236</v>
      </c>
      <c r="AG29" s="1183">
        <f>+(SFP!AG118-SFP!AH118)+SCI!AG42+SCI!AG74+SCI!AG106+SCI!AG139</f>
        <v>1128148157.1444662</v>
      </c>
      <c r="AH29" s="1183">
        <f>+(SFP!AH118-SFP!AI118)+SCI!AH42+SCI!AH74+SCI!AH106+SCI!AH139</f>
        <v>1128148157.1444662</v>
      </c>
      <c r="AI29" s="1183">
        <f>+(SFP!AI118-SFP!AJ118)+SCI!AI42+SCI!AI74+SCI!AI106+SCI!AI139</f>
        <v>1128148157.1444666</v>
      </c>
      <c r="AJ29" s="1183">
        <f>+(SFP!AJ118-SFP!AK118)+SCI!AJ42+SCI!AJ74+SCI!AJ106+SCI!AJ139</f>
        <v>1128148157.1444669</v>
      </c>
      <c r="AK29" s="1183">
        <f>+(SFP!AK118-SFP!AL118)+SCI!AK42+SCI!AK74+SCI!AK106+SCI!AK139</f>
        <v>1128148157.1444662</v>
      </c>
      <c r="AL29" s="1183">
        <f>+(SFP!AL118-SFP!AM118)+SCI!AL42+SCI!AL74+SCI!AL106+SCI!AL139</f>
        <v>2009513904.9135804</v>
      </c>
      <c r="AM29" s="1183">
        <f>+(SFP!AM118-SFP!AN118)+SCI!AM42+SCI!AM74+SCI!AM106+SCI!AM139</f>
        <v>1307779403.2428186</v>
      </c>
      <c r="AN29" s="1183">
        <f>+(SFP!AN118-SFP!AO118)+SCI!AN42+SCI!AN74+SCI!AN106+SCI!AN139</f>
        <v>2217316577.7675467</v>
      </c>
      <c r="AO29" s="1183">
        <f>+(SFP!AO118-SFP!AP118)+SCI!AO42+SCI!AO74+SCI!AO106+SCI!AO139</f>
        <v>1335950829.9984319</v>
      </c>
      <c r="AP29" s="1183">
        <f>+(SFP!AP118-SFP!AQ118)+SCI!AP42+SCI!AP74+SCI!AP106+SCI!AP139</f>
        <v>1335950829.9984322</v>
      </c>
      <c r="AQ29" s="1183">
        <f>+(SFP!AQ118-SFP!AR118)+SCI!AQ42+SCI!AQ74+SCI!AQ106+SCI!AQ139</f>
        <v>1335950829.9984319</v>
      </c>
      <c r="AR29" s="1183">
        <f>+(SFP!AR118-SFP!AS118)+SCI!AR42+SCI!AR74+SCI!AR106+SCI!AR139</f>
        <v>1857806622.9665694</v>
      </c>
      <c r="AS29" s="1183">
        <f>+(SFP!AS118-SFP!AT118)+SCI!AS42+SCI!AS74+SCI!AS106+SCI!AS139</f>
        <v>1335950829.9984322</v>
      </c>
      <c r="AT29" s="1183">
        <f>+(SFP!AT118-SFP!AU118)+SCI!AT42+SCI!AT74+SCI!AT106+SCI!AT139</f>
        <v>1335950829.9984317</v>
      </c>
      <c r="AU29" s="1183">
        <f>+(SFP!AU118-SFP!AV118)+SCI!AU42+SCI!AU74+SCI!AU106+SCI!AU139</f>
        <v>1335950829.9984322</v>
      </c>
      <c r="AV29" s="1183">
        <f>+(SFP!AV118-SFP!AW118)+SCI!AV42+SCI!AV74+SCI!AV106+SCI!AV139</f>
        <v>1335950829.9984317</v>
      </c>
      <c r="AW29" s="1183">
        <f>+(SFP!AW118-SFP!AX118)+SCI!AW42+SCI!AW74+SCI!AW106+SCI!AW139</f>
        <v>1335950829.9984317</v>
      </c>
      <c r="AX29" s="1183">
        <f>+(SFP!AX118-SFP!AY118)+SCI!AX42+SCI!AX74+SCI!AX106+SCI!AX139</f>
        <v>2379662415.9347072</v>
      </c>
      <c r="AY29" s="1183">
        <f>+(SFP!AY118-SFP!AZ118)+SCI!AY42+SCI!AY74+SCI!AY106+SCI!AY139</f>
        <v>1502320608.779326</v>
      </c>
      <c r="AZ29" s="1183">
        <f>+(SFP!AZ118-SFP!BA118)+SCI!AZ42+SCI!AZ74+SCI!AZ106+SCI!AZ139</f>
        <v>2495353003.2747769</v>
      </c>
      <c r="BA29" s="1183">
        <f>+(SFP!BA118-SFP!BB118)+SCI!BA42+SCI!BA74+SCI!BA106+SCI!BA139</f>
        <v>1451641417.3385024</v>
      </c>
      <c r="BB29" s="1183">
        <f>+(SFP!BB118-SFP!BC118)+SCI!BB42+SCI!BB74+SCI!BB106+SCI!BB139</f>
        <v>1451641417.3385022</v>
      </c>
      <c r="BC29" s="1183">
        <f>+(SFP!BC118-SFP!BD118)+SCI!BC42+SCI!BC74+SCI!BC106+SCI!BC139</f>
        <v>1451641417.3385022</v>
      </c>
      <c r="BD29" s="1183">
        <f>+(SFP!BD118-SFP!BE118)+SCI!BD42+SCI!BD74+SCI!BD106+SCI!BD139</f>
        <v>2018688845.9863548</v>
      </c>
      <c r="BE29" s="1183">
        <f>+(SFP!BE118-SFP!BF118)+SCI!BE42+SCI!BE74+SCI!BE106+SCI!BE139</f>
        <v>1451641417.3385022</v>
      </c>
      <c r="BF29" s="1183">
        <f>+(SFP!BF118-SFP!BG118)+SCI!BF42+SCI!BF74+SCI!BF106+SCI!BF139</f>
        <v>1451641417.3385022</v>
      </c>
      <c r="BG29" s="1183">
        <f>+(SFP!BG118-SFP!BH118)+SCI!BG42+SCI!BG74+SCI!BG106+SCI!BG139</f>
        <v>1451641417.3385024</v>
      </c>
      <c r="BH29" s="1183">
        <f>+(SFP!BH118-SFP!BI118)+SCI!BH42+SCI!BH74+SCI!BH106+SCI!BH139</f>
        <v>1451641417.3385019</v>
      </c>
      <c r="BI29" s="1183">
        <f>+(SFP!BI118-SFP!BJ118)+SCI!BI42+SCI!BI74+SCI!BI106+SCI!BI139</f>
        <v>1451641417.3385022</v>
      </c>
      <c r="BJ29" s="1183">
        <f>+(SFP!BJ118-SFP!BK118)+SCI!BJ42+SCI!BJ74+SCI!BJ106+SCI!BJ139</f>
        <v>2585736274.6342072</v>
      </c>
      <c r="BK29" s="1173">
        <f t="shared" si="1"/>
        <v>78669988860.493042</v>
      </c>
    </row>
    <row r="30" spans="1:63" ht="16.2" thickBot="1" x14ac:dyDescent="0.35">
      <c r="A30" s="805" t="s">
        <v>925</v>
      </c>
      <c r="C30" s="1183">
        <f>+(SFP!C138-SFP!D138)+SCI!C43+SCI!C75+SCI!C107+SCI!C140</f>
        <v>0</v>
      </c>
      <c r="D30" s="1183">
        <f>+(SFP!D138-SFP!E138)+SCI!D43+SCI!D75+SCI!D107+SCI!D140</f>
        <v>0</v>
      </c>
      <c r="E30" s="1183">
        <f>+(SFP!E138-SFP!F138)+SCI!E43+SCI!E75+SCI!E107+SCI!E140</f>
        <v>0</v>
      </c>
      <c r="F30" s="1183">
        <f>+(SFP!F138-SFP!G138)+SCI!F43+SCI!F75+SCI!F107+SCI!F140</f>
        <v>0</v>
      </c>
      <c r="G30" s="1183">
        <f>+(SFP!G138-SFP!H138)+SCI!G43+SCI!G75+SCI!G107+SCI!G140</f>
        <v>0</v>
      </c>
      <c r="H30" s="1183">
        <f>+(SFP!H138-SFP!I138)+SCI!H43+SCI!H75+SCI!H107+SCI!H140</f>
        <v>6419917.9052008018</v>
      </c>
      <c r="I30" s="1183">
        <f>+(SFP!I138-SFP!J138)+SCI!I43+SCI!I75+SCI!I107+SCI!I140</f>
        <v>1975359.3554464001</v>
      </c>
      <c r="J30" s="1183">
        <f>+(SFP!J138-SFP!K138)+SCI!J43+SCI!J75+SCI!J107+SCI!J140</f>
        <v>1481519.5165847996</v>
      </c>
      <c r="K30" s="1183">
        <f>+(SFP!K138-SFP!L138)+SCI!K43+SCI!K75+SCI!K107+SCI!K140</f>
        <v>0</v>
      </c>
      <c r="L30" s="1183">
        <f>+(SFP!L138-SFP!M138)+SCI!L43+SCI!L75+SCI!L107+SCI!L140</f>
        <v>0</v>
      </c>
      <c r="M30" s="1183">
        <f>+(SFP!M138-SFP!N138)+SCI!M43+SCI!M75+SCI!M107+SCI!M140</f>
        <v>0</v>
      </c>
      <c r="N30" s="1183">
        <f>+(SFP!N138-SFP!O138)+SCI!N43+SCI!N75+SCI!N107+SCI!N140</f>
        <v>38519507.431204796</v>
      </c>
      <c r="O30" s="1183">
        <f>+(SFP!O138-SFP!P138)+SCI!O43+SCI!O75+SCI!O107+SCI!O140</f>
        <v>11852156.132678399</v>
      </c>
      <c r="P30" s="1183">
        <f>+(SFP!P138-SFP!Q138)+SCI!P43+SCI!P75+SCI!P107+SCI!P140</f>
        <v>8889117.0995087977</v>
      </c>
      <c r="Q30" s="1183">
        <f>+(SFP!Q138-SFP!R138)+SCI!Q43+SCI!Q75+SCI!Q107+SCI!Q140</f>
        <v>0</v>
      </c>
      <c r="R30" s="1183">
        <f>+(SFP!R138-SFP!S138)+SCI!R43+SCI!R75+SCI!R107+SCI!R140</f>
        <v>0</v>
      </c>
      <c r="S30" s="1183">
        <f>+(SFP!S138-SFP!T138)+SCI!S43+SCI!S75+SCI!S107+SCI!S140</f>
        <v>0</v>
      </c>
      <c r="T30" s="1183">
        <f>+(SFP!T138-SFP!U138)+SCI!T43+SCI!T75+SCI!T107+SCI!T140</f>
        <v>4321856.0991949625</v>
      </c>
      <c r="U30" s="1183">
        <f>+(SFP!U138-SFP!V138)+SCI!U43+SCI!U75+SCI!U107+SCI!U140</f>
        <v>2593113.6595169776</v>
      </c>
      <c r="V30" s="1183">
        <f>+(SFP!V138-SFP!W138)+SCI!V43+SCI!V75+SCI!V107+SCI!V140</f>
        <v>1728742.4396779849</v>
      </c>
      <c r="W30" s="1183">
        <f>+(SFP!W138-SFP!X138)+SCI!W43+SCI!W75+SCI!W107+SCI!W140</f>
        <v>0</v>
      </c>
      <c r="X30" s="1183">
        <f>+(SFP!X138-SFP!Y138)+SCI!X43+SCI!X75+SCI!X107+SCI!X140</f>
        <v>0</v>
      </c>
      <c r="Y30" s="1183">
        <f>+(SFP!Y138-SFP!Z138)+SCI!Y43+SCI!Y75+SCI!Y107+SCI!Y140</f>
        <v>0</v>
      </c>
      <c r="Z30" s="1183">
        <f>+(SFP!Z138-SFP!AA138)+SCI!Z43+SCI!Z75+SCI!Z107+SCI!Z140</f>
        <v>34892966.601788089</v>
      </c>
      <c r="AA30" s="1183">
        <f>+(SFP!AA138-SFP!AB138)+SCI!AA43+SCI!AA75+SCI!AA107+SCI!AA140</f>
        <v>20935779.961072847</v>
      </c>
      <c r="AB30" s="1183">
        <f>+(SFP!AB138-SFP!AC138)+SCI!AB43+SCI!AB75+SCI!AB107+SCI!AB140</f>
        <v>13957186.640715234</v>
      </c>
      <c r="AC30" s="1183">
        <f>+(SFP!AC138-SFP!AD138)+SCI!AC43+SCI!AC75+SCI!AC107+SCI!AC140</f>
        <v>0</v>
      </c>
      <c r="AD30" s="1183">
        <f>+(SFP!AD138-SFP!AE138)+SCI!AD43+SCI!AD75+SCI!AD107+SCI!AD140</f>
        <v>0</v>
      </c>
      <c r="AE30" s="1183">
        <f>+(SFP!AE138-SFP!AF138)+SCI!AE43+SCI!AE75+SCI!AE107+SCI!AE140</f>
        <v>0</v>
      </c>
      <c r="AF30" s="1183">
        <f>+(SFP!AF138-SFP!AG138)+SCI!AF43+SCI!AF75+SCI!AF107+SCI!AF140</f>
        <v>2566437.0755761322</v>
      </c>
      <c r="AG30" s="1183">
        <f>+(SFP!AG138-SFP!AH138)+SCI!AG43+SCI!AG75+SCI!AG107+SCI!AG140</f>
        <v>1283218.5377880661</v>
      </c>
      <c r="AH30" s="1183">
        <f>+(SFP!AH138-SFP!AI138)+SCI!AH43+SCI!AH75+SCI!AH107+SCI!AH140</f>
        <v>2566437.0755761312</v>
      </c>
      <c r="AI30" s="1183">
        <f>+(SFP!AI138-SFP!AJ138)+SCI!AI43+SCI!AI75+SCI!AI107+SCI!AI140</f>
        <v>0</v>
      </c>
      <c r="AJ30" s="1183">
        <f>+(SFP!AJ138-SFP!AK138)+SCI!AJ43+SCI!AJ75+SCI!AJ107+SCI!AJ140</f>
        <v>0</v>
      </c>
      <c r="AK30" s="1183">
        <f>+(SFP!AK138-SFP!AL138)+SCI!AK43+SCI!AK75+SCI!AK107+SCI!AK140</f>
        <v>0</v>
      </c>
      <c r="AL30" s="1183">
        <f>+(SFP!AL138-SFP!AM138)+SCI!AL43+SCI!AL75+SCI!AL107+SCI!AL140</f>
        <v>30797244.906913586</v>
      </c>
      <c r="AM30" s="1183">
        <f>+(SFP!AM138-SFP!AN138)+SCI!AM43+SCI!AM75+SCI!AM107+SCI!AM140</f>
        <v>15398622.453456793</v>
      </c>
      <c r="AN30" s="1183">
        <f>+(SFP!AN138-SFP!AO138)+SCI!AN43+SCI!AN75+SCI!AN107+SCI!AN140</f>
        <v>30797244.906913582</v>
      </c>
      <c r="AO30" s="1183">
        <f>+(SFP!AO138-SFP!AP138)+SCI!AO43+SCI!AO75+SCI!AO107+SCI!AO140</f>
        <v>0</v>
      </c>
      <c r="AP30" s="1183">
        <f>+(SFP!AP138-SFP!AQ138)+SCI!AP43+SCI!AP75+SCI!AP107+SCI!AP140</f>
        <v>0</v>
      </c>
      <c r="AQ30" s="1183">
        <f>+(SFP!AQ138-SFP!AR138)+SCI!AQ43+SCI!AQ75+SCI!AQ107+SCI!AQ140</f>
        <v>0</v>
      </c>
      <c r="AR30" s="1183">
        <f>+(SFP!AR138-SFP!AS138)+SCI!AR43+SCI!AR75+SCI!AR107+SCI!AR140</f>
        <v>0</v>
      </c>
      <c r="AS30" s="1183">
        <f>+(SFP!AS138-SFP!AT138)+SCI!AS43+SCI!AS75+SCI!AS107+SCI!AS140</f>
        <v>0</v>
      </c>
      <c r="AT30" s="1183">
        <f>+(SFP!AT138-SFP!AU138)+SCI!AT43+SCI!AT75+SCI!AT107+SCI!AT140</f>
        <v>0</v>
      </c>
      <c r="AU30" s="1183">
        <f>+(SFP!AU138-SFP!AV138)+SCI!AU43+SCI!AU75+SCI!AU107+SCI!AU140</f>
        <v>0</v>
      </c>
      <c r="AV30" s="1183">
        <f>+(SFP!AV138-SFP!AW138)+SCI!AV43+SCI!AV75+SCI!AV107+SCI!AV140</f>
        <v>0</v>
      </c>
      <c r="AW30" s="1183">
        <f>+(SFP!AW138-SFP!AX138)+SCI!AW43+SCI!AW75+SCI!AW107+SCI!AW140</f>
        <v>0</v>
      </c>
      <c r="AX30" s="1183">
        <f>+(SFP!AX138-SFP!AY138)+SCI!AX43+SCI!AX75+SCI!AX107+SCI!AX140</f>
        <v>65567918.780802399</v>
      </c>
      <c r="AY30" s="1183">
        <f>+(SFP!AY138-SFP!AZ138)+SCI!AY43+SCI!AY75+SCI!AY107+SCI!AY140</f>
        <v>0</v>
      </c>
      <c r="AZ30" s="1183">
        <f>+(SFP!AZ138-SFP!BA138)+SCI!AZ43+SCI!AZ75+SCI!AZ107+SCI!AZ140</f>
        <v>0</v>
      </c>
      <c r="BA30" s="1183">
        <f>+(SFP!BA138-SFP!BB138)+SCI!BA43+SCI!BA75+SCI!BA107+SCI!BA140</f>
        <v>0</v>
      </c>
      <c r="BB30" s="1183">
        <f>+(SFP!BB138-SFP!BC138)+SCI!BB43+SCI!BB75+SCI!BB107+SCI!BB140</f>
        <v>0</v>
      </c>
      <c r="BC30" s="1183">
        <f>+(SFP!BC138-SFP!BD138)+SCI!BC43+SCI!BC75+SCI!BC107+SCI!BC140</f>
        <v>0</v>
      </c>
      <c r="BD30" s="1183">
        <f>+(SFP!BD138-SFP!BE138)+SCI!BD43+SCI!BD75+SCI!BD107+SCI!BD140</f>
        <v>0</v>
      </c>
      <c r="BE30" s="1183">
        <f>+(SFP!BE138-SFP!BF138)+SCI!BE43+SCI!BE75+SCI!BE107+SCI!BE140</f>
        <v>0</v>
      </c>
      <c r="BF30" s="1183">
        <f>+(SFP!BF138-SFP!BG138)+SCI!BF43+SCI!BF75+SCI!BF107+SCI!BF140</f>
        <v>0</v>
      </c>
      <c r="BG30" s="1183">
        <f>+(SFP!BG138-SFP!BH138)+SCI!BG43+SCI!BG75+SCI!BG107+SCI!BG140</f>
        <v>0</v>
      </c>
      <c r="BH30" s="1183">
        <f>+(SFP!BH138-SFP!BI138)+SCI!BH43+SCI!BH75+SCI!BH107+SCI!BH140</f>
        <v>0</v>
      </c>
      <c r="BI30" s="1183">
        <f>+(SFP!BI138-SFP!BJ138)+SCI!BI43+SCI!BI75+SCI!BI107+SCI!BI140</f>
        <v>0</v>
      </c>
      <c r="BJ30" s="1183">
        <f>+(SFP!BJ138-SFP!BK138)+SCI!BJ43+SCI!BJ75+SCI!BJ107+SCI!BJ140</f>
        <v>26056639.414124031</v>
      </c>
      <c r="BK30" s="1173">
        <f t="shared" si="1"/>
        <v>322600985.9937408</v>
      </c>
    </row>
    <row r="31" spans="1:63" ht="16.2" thickBot="1" x14ac:dyDescent="0.35">
      <c r="A31" s="1128" t="s">
        <v>1112</v>
      </c>
      <c r="C31" s="1172">
        <f>+C32</f>
        <v>15420404.593439998</v>
      </c>
      <c r="D31" s="1172">
        <f t="shared" ref="D31:BJ31" si="8">+D32</f>
        <v>40822619.472096004</v>
      </c>
      <c r="E31" s="1172">
        <f t="shared" si="8"/>
        <v>40822619.472096004</v>
      </c>
      <c r="F31" s="1172">
        <f t="shared" si="8"/>
        <v>40822619.472096004</v>
      </c>
      <c r="G31" s="1172">
        <f t="shared" si="8"/>
        <v>40822619.472096004</v>
      </c>
      <c r="H31" s="1172">
        <f t="shared" si="8"/>
        <v>40822619.472096004</v>
      </c>
      <c r="I31" s="1172">
        <f t="shared" si="8"/>
        <v>40822619.472096004</v>
      </c>
      <c r="J31" s="1172">
        <f t="shared" si="8"/>
        <v>40822619.472096004</v>
      </c>
      <c r="K31" s="1172">
        <f t="shared" si="8"/>
        <v>40822619.472096004</v>
      </c>
      <c r="L31" s="1172">
        <f t="shared" si="8"/>
        <v>40822619.472096004</v>
      </c>
      <c r="M31" s="1172">
        <f t="shared" si="8"/>
        <v>40822619.472096004</v>
      </c>
      <c r="N31" s="1172">
        <f t="shared" si="8"/>
        <v>57403699.680096008</v>
      </c>
      <c r="O31" s="1172">
        <f t="shared" si="8"/>
        <v>42065600.459855974</v>
      </c>
      <c r="P31" s="1172">
        <f t="shared" si="8"/>
        <v>44113177.742918633</v>
      </c>
      <c r="Q31" s="1172">
        <f t="shared" si="8"/>
        <v>44113177.742918633</v>
      </c>
      <c r="R31" s="1172">
        <f t="shared" si="8"/>
        <v>44113177.742918633</v>
      </c>
      <c r="S31" s="1172">
        <f t="shared" si="8"/>
        <v>44113177.742918633</v>
      </c>
      <c r="T31" s="1172">
        <f t="shared" si="8"/>
        <v>44113177.742918633</v>
      </c>
      <c r="U31" s="1172">
        <f t="shared" si="8"/>
        <v>44113177.742918633</v>
      </c>
      <c r="V31" s="1172">
        <f t="shared" si="8"/>
        <v>44113177.742918633</v>
      </c>
      <c r="W31" s="1172">
        <f t="shared" si="8"/>
        <v>44113177.742918633</v>
      </c>
      <c r="X31" s="1172">
        <f t="shared" si="8"/>
        <v>44113177.742918633</v>
      </c>
      <c r="Y31" s="1172">
        <f t="shared" si="8"/>
        <v>44113177.742918633</v>
      </c>
      <c r="Z31" s="1172">
        <f t="shared" si="8"/>
        <v>62030796.647434741</v>
      </c>
      <c r="AA31" s="1172">
        <f t="shared" si="8"/>
        <v>45353035.236169539</v>
      </c>
      <c r="AB31" s="1172">
        <f t="shared" si="8"/>
        <v>47395467.149782874</v>
      </c>
      <c r="AC31" s="1172">
        <f t="shared" si="8"/>
        <v>47395467.149782874</v>
      </c>
      <c r="AD31" s="1172">
        <f t="shared" si="8"/>
        <v>47395467.149782874</v>
      </c>
      <c r="AE31" s="1172">
        <f t="shared" si="8"/>
        <v>47395467.149782881</v>
      </c>
      <c r="AF31" s="1172">
        <f t="shared" si="8"/>
        <v>47395467.149782881</v>
      </c>
      <c r="AG31" s="1172">
        <f t="shared" si="8"/>
        <v>47395467.149782874</v>
      </c>
      <c r="AH31" s="1172">
        <f t="shared" si="8"/>
        <v>47395467.149782889</v>
      </c>
      <c r="AI31" s="1172">
        <f t="shared" si="8"/>
        <v>47395467.149782874</v>
      </c>
      <c r="AJ31" s="1172">
        <f t="shared" si="8"/>
        <v>47395467.149782874</v>
      </c>
      <c r="AK31" s="1172">
        <f t="shared" si="8"/>
        <v>47395467.149782874</v>
      </c>
      <c r="AL31" s="1172">
        <f t="shared" si="8"/>
        <v>66646266.154568784</v>
      </c>
      <c r="AM31" s="1172">
        <f t="shared" si="8"/>
        <v>48254822.817356527</v>
      </c>
      <c r="AN31" s="1172">
        <f t="shared" si="8"/>
        <v>49670449.572972462</v>
      </c>
      <c r="AO31" s="1172">
        <f t="shared" si="8"/>
        <v>49670449.572972462</v>
      </c>
      <c r="AP31" s="1172">
        <f t="shared" si="8"/>
        <v>49670449.572972469</v>
      </c>
      <c r="AQ31" s="1172">
        <f t="shared" si="8"/>
        <v>49670449.572972462</v>
      </c>
      <c r="AR31" s="1172">
        <f t="shared" si="8"/>
        <v>49670449.572972469</v>
      </c>
      <c r="AS31" s="1172">
        <f t="shared" si="8"/>
        <v>49670449.572972469</v>
      </c>
      <c r="AT31" s="1172">
        <f t="shared" si="8"/>
        <v>49670449.572972469</v>
      </c>
      <c r="AU31" s="1172">
        <f t="shared" si="8"/>
        <v>49670449.572972469</v>
      </c>
      <c r="AV31" s="1172">
        <f t="shared" si="8"/>
        <v>49670449.572972462</v>
      </c>
      <c r="AW31" s="1172">
        <f t="shared" si="8"/>
        <v>49670449.572972462</v>
      </c>
      <c r="AX31" s="1172">
        <f t="shared" si="8"/>
        <v>69845286.929988086</v>
      </c>
      <c r="AY31" s="1172">
        <f t="shared" si="8"/>
        <v>51154481.787758313</v>
      </c>
      <c r="AZ31" s="1172">
        <f t="shared" si="8"/>
        <v>53599145.60824424</v>
      </c>
      <c r="BA31" s="1172">
        <f t="shared" si="8"/>
        <v>53599145.60824424</v>
      </c>
      <c r="BB31" s="1172">
        <f t="shared" si="8"/>
        <v>53599145.608244255</v>
      </c>
      <c r="BC31" s="1172">
        <f t="shared" si="8"/>
        <v>53599145.60824424</v>
      </c>
      <c r="BD31" s="1172">
        <f t="shared" si="8"/>
        <v>53599145.60824424</v>
      </c>
      <c r="BE31" s="1172">
        <f t="shared" si="8"/>
        <v>53599145.60824424</v>
      </c>
      <c r="BF31" s="1172">
        <f t="shared" si="8"/>
        <v>53599145.60824424</v>
      </c>
      <c r="BG31" s="1172">
        <f t="shared" si="8"/>
        <v>53599145.60824424</v>
      </c>
      <c r="BH31" s="1172">
        <f t="shared" si="8"/>
        <v>53599145.60824424</v>
      </c>
      <c r="BI31" s="1172">
        <f t="shared" si="8"/>
        <v>53599145.60824424</v>
      </c>
      <c r="BJ31" s="1172">
        <f t="shared" si="8"/>
        <v>75369716.529545724</v>
      </c>
      <c r="BK31" s="1173">
        <f t="shared" si="1"/>
        <v>2889552706.2963581</v>
      </c>
    </row>
    <row r="32" spans="1:63" ht="16.2" thickBot="1" x14ac:dyDescent="0.35">
      <c r="A32" s="805" t="s">
        <v>1113</v>
      </c>
      <c r="C32" s="1183">
        <f>+(SFP!C129-SFP!D129)+SCI!C171+SCI!C195</f>
        <v>15420404.593439998</v>
      </c>
      <c r="D32" s="1183">
        <f>+(SFP!D129-SFP!E129)+SCI!D171+SCI!D195</f>
        <v>40822619.472096004</v>
      </c>
      <c r="E32" s="1183">
        <f>+(SFP!E129-SFP!F129)+SCI!E171+SCI!E195</f>
        <v>40822619.472096004</v>
      </c>
      <c r="F32" s="1183">
        <f>+(SFP!F129-SFP!G129)+SCI!F171+SCI!F195</f>
        <v>40822619.472096004</v>
      </c>
      <c r="G32" s="1183">
        <f>+(SFP!G129-SFP!H129)+SCI!G171+SCI!G195</f>
        <v>40822619.472096004</v>
      </c>
      <c r="H32" s="1183">
        <f>+(SFP!H129-SFP!I129)+SCI!H171+SCI!H195</f>
        <v>40822619.472096004</v>
      </c>
      <c r="I32" s="1183">
        <f>+(SFP!I129-SFP!J129)+SCI!I171+SCI!I195</f>
        <v>40822619.472096004</v>
      </c>
      <c r="J32" s="1183">
        <f>+(SFP!J129-SFP!K129)+SCI!J171+SCI!J195</f>
        <v>40822619.472096004</v>
      </c>
      <c r="K32" s="1183">
        <f>+(SFP!K129-SFP!L129)+SCI!K171+SCI!K195</f>
        <v>40822619.472096004</v>
      </c>
      <c r="L32" s="1183">
        <f>+(SFP!L129-SFP!M129)+SCI!L171+SCI!L195</f>
        <v>40822619.472096004</v>
      </c>
      <c r="M32" s="1183">
        <f>+(SFP!M129-SFP!N129)+SCI!M171+SCI!M195</f>
        <v>40822619.472096004</v>
      </c>
      <c r="N32" s="1183">
        <f>+(SFP!N129-SFP!O129)+SCI!N171+SCI!N195</f>
        <v>57403699.680096008</v>
      </c>
      <c r="O32" s="1183">
        <f>+(SFP!O129-SFP!P129)+SCI!O171+SCI!O195</f>
        <v>42065600.459855974</v>
      </c>
      <c r="P32" s="1183">
        <f>+(SFP!P129-SFP!Q129)+SCI!P171+SCI!P195</f>
        <v>44113177.742918633</v>
      </c>
      <c r="Q32" s="1183">
        <f>+(SFP!Q129-SFP!R129)+SCI!Q171+SCI!Q195</f>
        <v>44113177.742918633</v>
      </c>
      <c r="R32" s="1183">
        <f>+(SFP!R129-SFP!S129)+SCI!R171+SCI!R195</f>
        <v>44113177.742918633</v>
      </c>
      <c r="S32" s="1183">
        <f>+(SFP!S129-SFP!T129)+SCI!S171+SCI!S195</f>
        <v>44113177.742918633</v>
      </c>
      <c r="T32" s="1183">
        <f>+(SFP!T129-SFP!U129)+SCI!T171+SCI!T195</f>
        <v>44113177.742918633</v>
      </c>
      <c r="U32" s="1183">
        <f>+(SFP!U129-SFP!V129)+SCI!U171+SCI!U195</f>
        <v>44113177.742918633</v>
      </c>
      <c r="V32" s="1183">
        <f>+(SFP!V129-SFP!W129)+SCI!V171+SCI!V195</f>
        <v>44113177.742918633</v>
      </c>
      <c r="W32" s="1183">
        <f>+(SFP!W129-SFP!X129)+SCI!W171+SCI!W195</f>
        <v>44113177.742918633</v>
      </c>
      <c r="X32" s="1183">
        <f>+(SFP!X129-SFP!Y129)+SCI!X171+SCI!X195</f>
        <v>44113177.742918633</v>
      </c>
      <c r="Y32" s="1183">
        <f>+(SFP!Y129-SFP!Z129)+SCI!Y171+SCI!Y195</f>
        <v>44113177.742918633</v>
      </c>
      <c r="Z32" s="1183">
        <f>+(SFP!Z129-SFP!AA129)+SCI!Z171+SCI!Z195</f>
        <v>62030796.647434741</v>
      </c>
      <c r="AA32" s="1183">
        <f>+(SFP!AA129-SFP!AB129)+SCI!AA171+SCI!AA195</f>
        <v>45353035.236169539</v>
      </c>
      <c r="AB32" s="1183">
        <f>+(SFP!AB129-SFP!AC129)+SCI!AB171+SCI!AB195</f>
        <v>47395467.149782874</v>
      </c>
      <c r="AC32" s="1183">
        <f>+(SFP!AC129-SFP!AD129)+SCI!AC171+SCI!AC195</f>
        <v>47395467.149782874</v>
      </c>
      <c r="AD32" s="1183">
        <f>+(SFP!AD129-SFP!AE129)+SCI!AD171+SCI!AD195</f>
        <v>47395467.149782874</v>
      </c>
      <c r="AE32" s="1183">
        <f>+(SFP!AE129-SFP!AF129)+SCI!AE171+SCI!AE195</f>
        <v>47395467.149782881</v>
      </c>
      <c r="AF32" s="1183">
        <f>+(SFP!AF129-SFP!AG129)+SCI!AF171+SCI!AF195</f>
        <v>47395467.149782881</v>
      </c>
      <c r="AG32" s="1183">
        <f>+(SFP!AG129-SFP!AH129)+SCI!AG171+SCI!AG195</f>
        <v>47395467.149782874</v>
      </c>
      <c r="AH32" s="1183">
        <f>+(SFP!AH129-SFP!AI129)+SCI!AH171+SCI!AH195</f>
        <v>47395467.149782889</v>
      </c>
      <c r="AI32" s="1183">
        <f>+(SFP!AI129-SFP!AJ129)+SCI!AI171+SCI!AI195</f>
        <v>47395467.149782874</v>
      </c>
      <c r="AJ32" s="1183">
        <f>+(SFP!AJ129-SFP!AK129)+SCI!AJ171+SCI!AJ195</f>
        <v>47395467.149782874</v>
      </c>
      <c r="AK32" s="1183">
        <f>+(SFP!AK129-SFP!AL129)+SCI!AK171+SCI!AK195</f>
        <v>47395467.149782874</v>
      </c>
      <c r="AL32" s="1183">
        <f>+(SFP!AL129-SFP!AM129)+SCI!AL171+SCI!AL195</f>
        <v>66646266.154568784</v>
      </c>
      <c r="AM32" s="1183">
        <f>+(SFP!AM129-SFP!AN129)+SCI!AM171+SCI!AM195</f>
        <v>48254822.817356527</v>
      </c>
      <c r="AN32" s="1183">
        <f>+(SFP!AN129-SFP!AO129)+SCI!AN171+SCI!AN195</f>
        <v>49670449.572972462</v>
      </c>
      <c r="AO32" s="1183">
        <f>+(SFP!AO129-SFP!AP129)+SCI!AO171+SCI!AO195</f>
        <v>49670449.572972462</v>
      </c>
      <c r="AP32" s="1183">
        <f>+(SFP!AP129-SFP!AQ129)+SCI!AP171+SCI!AP195</f>
        <v>49670449.572972469</v>
      </c>
      <c r="AQ32" s="1183">
        <f>+(SFP!AQ129-SFP!AR129)+SCI!AQ171+SCI!AQ195</f>
        <v>49670449.572972462</v>
      </c>
      <c r="AR32" s="1183">
        <f>+(SFP!AR129-SFP!AS129)+SCI!AR171+SCI!AR195</f>
        <v>49670449.572972469</v>
      </c>
      <c r="AS32" s="1183">
        <f>+(SFP!AS129-SFP!AT129)+SCI!AS171+SCI!AS195</f>
        <v>49670449.572972469</v>
      </c>
      <c r="AT32" s="1183">
        <f>+(SFP!AT129-SFP!AU129)+SCI!AT171+SCI!AT195</f>
        <v>49670449.572972469</v>
      </c>
      <c r="AU32" s="1183">
        <f>+(SFP!AU129-SFP!AV129)+SCI!AU171+SCI!AU195</f>
        <v>49670449.572972469</v>
      </c>
      <c r="AV32" s="1183">
        <f>+(SFP!AV129-SFP!AW129)+SCI!AV171+SCI!AV195</f>
        <v>49670449.572972462</v>
      </c>
      <c r="AW32" s="1183">
        <f>+(SFP!AW129-SFP!AX129)+SCI!AW171+SCI!AW195</f>
        <v>49670449.572972462</v>
      </c>
      <c r="AX32" s="1183">
        <f>+(SFP!AX129-SFP!AY129)+SCI!AX171+SCI!AX195</f>
        <v>69845286.929988086</v>
      </c>
      <c r="AY32" s="1183">
        <f>+(SFP!AY129-SFP!AZ129)+SCI!AY171+SCI!AY195</f>
        <v>51154481.787758313</v>
      </c>
      <c r="AZ32" s="1183">
        <f>+(SFP!AZ129-SFP!BA129)+SCI!AZ171+SCI!AZ195</f>
        <v>53599145.60824424</v>
      </c>
      <c r="BA32" s="1183">
        <f>+(SFP!BA129-SFP!BB129)+SCI!BA171+SCI!BA195</f>
        <v>53599145.60824424</v>
      </c>
      <c r="BB32" s="1183">
        <f>+(SFP!BB129-SFP!BC129)+SCI!BB171+SCI!BB195</f>
        <v>53599145.608244255</v>
      </c>
      <c r="BC32" s="1183">
        <f>+(SFP!BC129-SFP!BD129)+SCI!BC171+SCI!BC195</f>
        <v>53599145.60824424</v>
      </c>
      <c r="BD32" s="1183">
        <f>+(SFP!BD129-SFP!BE129)+SCI!BD171+SCI!BD195</f>
        <v>53599145.60824424</v>
      </c>
      <c r="BE32" s="1183">
        <f>+(SFP!BE129-SFP!BF129)+SCI!BE171+SCI!BE195</f>
        <v>53599145.60824424</v>
      </c>
      <c r="BF32" s="1183">
        <f>+(SFP!BF129-SFP!BG129)+SCI!BF171+SCI!BF195</f>
        <v>53599145.60824424</v>
      </c>
      <c r="BG32" s="1183">
        <f>+(SFP!BG129-SFP!BH129)+SCI!BG171+SCI!BG195</f>
        <v>53599145.60824424</v>
      </c>
      <c r="BH32" s="1183">
        <f>+(SFP!BH129-SFP!BI129)+SCI!BH171+SCI!BH195</f>
        <v>53599145.60824424</v>
      </c>
      <c r="BI32" s="1183">
        <f>+(SFP!BI129-SFP!BJ129)+SCI!BI171+SCI!BI195</f>
        <v>53599145.60824424</v>
      </c>
      <c r="BJ32" s="1183">
        <f>+(SFP!BJ129-SFP!BK129)+SCI!BJ171+SCI!BJ195</f>
        <v>75369716.529545724</v>
      </c>
      <c r="BK32" s="1173">
        <f t="shared" si="1"/>
        <v>2889552706.2963581</v>
      </c>
    </row>
    <row r="33" spans="1:63" ht="16.2" thickBot="1" x14ac:dyDescent="0.35">
      <c r="A33" s="1128" t="s">
        <v>1114</v>
      </c>
      <c r="C33" s="1172">
        <f>+C34+C35+C36+C37+C38+C39+C40</f>
        <v>480444459.33791655</v>
      </c>
      <c r="D33" s="1172">
        <f t="shared" ref="D33:BJ33" si="9">+D34+D35+D36+D37+D38+D39+D40</f>
        <v>455570616.39494866</v>
      </c>
      <c r="E33" s="1172">
        <f t="shared" si="9"/>
        <v>741697411.1961484</v>
      </c>
      <c r="F33" s="1172">
        <f t="shared" si="9"/>
        <v>640619188.53895366</v>
      </c>
      <c r="G33" s="1172">
        <f t="shared" si="9"/>
        <v>1146596491.8167992</v>
      </c>
      <c r="H33" s="1172">
        <f t="shared" si="9"/>
        <v>1656896401.9350903</v>
      </c>
      <c r="I33" s="1172">
        <f t="shared" si="9"/>
        <v>1148382313.1387126</v>
      </c>
      <c r="J33" s="1172">
        <f t="shared" si="9"/>
        <v>698509097.20453584</v>
      </c>
      <c r="K33" s="1172">
        <f t="shared" si="9"/>
        <v>941561177.83040428</v>
      </c>
      <c r="L33" s="1172">
        <f t="shared" si="9"/>
        <v>1164769534.4815896</v>
      </c>
      <c r="M33" s="1172">
        <f t="shared" si="9"/>
        <v>1199750935.1183939</v>
      </c>
      <c r="N33" s="1172">
        <f t="shared" si="9"/>
        <v>2285017535.3387451</v>
      </c>
      <c r="O33" s="1172">
        <f t="shared" si="9"/>
        <v>1180668875.4379475</v>
      </c>
      <c r="P33" s="1172">
        <f t="shared" si="9"/>
        <v>938433033.81812143</v>
      </c>
      <c r="Q33" s="1172">
        <f t="shared" si="9"/>
        <v>975414530.5402422</v>
      </c>
      <c r="R33" s="1172">
        <f t="shared" si="9"/>
        <v>868366226.51465797</v>
      </c>
      <c r="S33" s="1172">
        <f t="shared" si="9"/>
        <v>1414873768.8389471</v>
      </c>
      <c r="T33" s="1172">
        <f t="shared" si="9"/>
        <v>1973303193.7202556</v>
      </c>
      <c r="U33" s="1172">
        <f t="shared" si="9"/>
        <v>1371747957.4709404</v>
      </c>
      <c r="V33" s="1172">
        <f t="shared" si="9"/>
        <v>922122119.27285218</v>
      </c>
      <c r="W33" s="1172">
        <f t="shared" si="9"/>
        <v>1178562232.4701872</v>
      </c>
      <c r="X33" s="1172">
        <f t="shared" si="9"/>
        <v>1425097033.9752359</v>
      </c>
      <c r="Y33" s="1172">
        <f t="shared" si="9"/>
        <v>1440779339.0942149</v>
      </c>
      <c r="Z33" s="1172">
        <f t="shared" si="9"/>
        <v>2656466111.9117904</v>
      </c>
      <c r="AA33" s="1172">
        <f t="shared" si="9"/>
        <v>1136932422.6831241</v>
      </c>
      <c r="AB33" s="1172">
        <f t="shared" si="9"/>
        <v>1046962029.6087062</v>
      </c>
      <c r="AC33" s="1172">
        <f t="shared" si="9"/>
        <v>985388170.36717176</v>
      </c>
      <c r="AD33" s="1172">
        <f t="shared" si="9"/>
        <v>975791370.13479793</v>
      </c>
      <c r="AE33" s="1172">
        <f t="shared" si="9"/>
        <v>1493504985.5835185</v>
      </c>
      <c r="AF33" s="1172">
        <f t="shared" si="9"/>
        <v>2099333174.9178109</v>
      </c>
      <c r="AG33" s="1172">
        <f t="shared" si="9"/>
        <v>1480721475.1023903</v>
      </c>
      <c r="AH33" s="1172">
        <f t="shared" si="9"/>
        <v>1042975687.1196012</v>
      </c>
      <c r="AI33" s="1172">
        <f t="shared" si="9"/>
        <v>1267552443.6301732</v>
      </c>
      <c r="AJ33" s="1172">
        <f t="shared" si="9"/>
        <v>1556157357.024961</v>
      </c>
      <c r="AK33" s="1172">
        <f t="shared" si="9"/>
        <v>1536454290.7613196</v>
      </c>
      <c r="AL33" s="1172">
        <f t="shared" si="9"/>
        <v>2789241753.2886319</v>
      </c>
      <c r="AM33" s="1172">
        <f t="shared" si="9"/>
        <v>1157352948.7698293</v>
      </c>
      <c r="AN33" s="1172">
        <f t="shared" si="9"/>
        <v>1031079956.5201128</v>
      </c>
      <c r="AO33" s="1172">
        <f t="shared" si="9"/>
        <v>1018956648.5998175</v>
      </c>
      <c r="AP33" s="1172">
        <f t="shared" si="9"/>
        <v>977772507.57892787</v>
      </c>
      <c r="AQ33" s="1172">
        <f t="shared" si="9"/>
        <v>1521174141.7221234</v>
      </c>
      <c r="AR33" s="1172">
        <f t="shared" si="9"/>
        <v>2139008625.2089005</v>
      </c>
      <c r="AS33" s="1172">
        <f t="shared" si="9"/>
        <v>1498543771.2336133</v>
      </c>
      <c r="AT33" s="1172">
        <f t="shared" si="9"/>
        <v>1027657407.9871129</v>
      </c>
      <c r="AU33" s="1172">
        <f t="shared" si="9"/>
        <v>1281622157.4705005</v>
      </c>
      <c r="AV33" s="1172">
        <f t="shared" si="9"/>
        <v>1563091139.021306</v>
      </c>
      <c r="AW33" s="1172">
        <f t="shared" si="9"/>
        <v>1556695930.6262729</v>
      </c>
      <c r="AX33" s="1172">
        <f t="shared" si="9"/>
        <v>2853076830.4619632</v>
      </c>
      <c r="AY33" s="1172">
        <f t="shared" si="9"/>
        <v>1153405845.2977142</v>
      </c>
      <c r="AZ33" s="1172">
        <f t="shared" si="9"/>
        <v>1054495690.7563524</v>
      </c>
      <c r="BA33" s="1172">
        <f t="shared" si="9"/>
        <v>1074282845.7639475</v>
      </c>
      <c r="BB33" s="1172">
        <f t="shared" si="9"/>
        <v>1013744055.6373739</v>
      </c>
      <c r="BC33" s="1172">
        <f t="shared" si="9"/>
        <v>1577426832.0800672</v>
      </c>
      <c r="BD33" s="1172">
        <f t="shared" si="9"/>
        <v>2239779307.4214602</v>
      </c>
      <c r="BE33" s="1172">
        <f t="shared" si="9"/>
        <v>1541234223.9900506</v>
      </c>
      <c r="BF33" s="1172">
        <f t="shared" si="9"/>
        <v>1074549487.41611</v>
      </c>
      <c r="BG33" s="1172">
        <f t="shared" si="9"/>
        <v>1311588133.4254577</v>
      </c>
      <c r="BH33" s="1172">
        <f t="shared" si="9"/>
        <v>1630313583.0216298</v>
      </c>
      <c r="BI33" s="1172">
        <f t="shared" si="9"/>
        <v>1624781330.2705498</v>
      </c>
      <c r="BJ33" s="1172">
        <f t="shared" si="9"/>
        <v>2965378297.9555082</v>
      </c>
      <c r="BK33" s="1173">
        <f t="shared" si="1"/>
        <v>82203676443.856552</v>
      </c>
    </row>
    <row r="34" spans="1:63" ht="15.6" x14ac:dyDescent="0.3">
      <c r="A34" s="805" t="s">
        <v>1115</v>
      </c>
      <c r="C34" s="1183">
        <f>+(SFP!C141-SFP!D141)</f>
        <v>-15238784.791854028</v>
      </c>
      <c r="D34" s="1183">
        <f>+(SFP!D141-SFP!E141)</f>
        <v>-365823.18950694054</v>
      </c>
      <c r="E34" s="1183">
        <f>+(SFP!E141-SFP!F141)</f>
        <v>3685771.1538208593</v>
      </c>
      <c r="F34" s="1183">
        <f>+(SFP!F141-SFP!G141)</f>
        <v>5354947.9280235711</v>
      </c>
      <c r="G34" s="1183">
        <f>+(SFP!G141-SFP!H141)</f>
        <v>-10554508.358334661</v>
      </c>
      <c r="H34" s="1183">
        <f>+(SFP!H141-SFP!I141)</f>
        <v>-19435408.676925048</v>
      </c>
      <c r="I34" s="1183">
        <f>+(SFP!I141-SFP!J141)</f>
        <v>17773032.72297775</v>
      </c>
      <c r="J34" s="1183">
        <f>+(SFP!J141-SFP!K141)</f>
        <v>8950569.4969496317</v>
      </c>
      <c r="K34" s="1183">
        <f>+(SFP!K141-SFP!L141)</f>
        <v>-3886351.4359603208</v>
      </c>
      <c r="L34" s="1183">
        <f>+(SFP!L141-SFP!M141)</f>
        <v>-2179675.0415175464</v>
      </c>
      <c r="M34" s="1183">
        <f>+(SFP!M141-SFP!N141)</f>
        <v>-1129341.7180713192</v>
      </c>
      <c r="N34" s="1183">
        <f>+(SFP!N141-SFP!O141)</f>
        <v>-23980444.419907279</v>
      </c>
      <c r="O34" s="1183">
        <f>+(SFP!O141-SFP!P141)</f>
        <v>11456226.919523686</v>
      </c>
      <c r="P34" s="1183">
        <f>+(SFP!P141-SFP!Q141)</f>
        <v>3563711.4035979547</v>
      </c>
      <c r="Q34" s="1183">
        <f>+(SFP!Q141-SFP!R141)</f>
        <v>-3640196.2524665929</v>
      </c>
      <c r="R34" s="1183">
        <f>+(SFP!R141-SFP!S141)</f>
        <v>13163011.623329818</v>
      </c>
      <c r="S34" s="1183">
        <f>+(SFP!S141-SFP!T141)</f>
        <v>-14065851.641388819</v>
      </c>
      <c r="T34" s="1183">
        <f>+(SFP!T141-SFP!U141)</f>
        <v>-6969091.5227404982</v>
      </c>
      <c r="U34" s="1183">
        <f>+(SFP!U141-SFP!V141)</f>
        <v>-1628106.2281921282</v>
      </c>
      <c r="V34" s="1183">
        <f>+(SFP!V141-SFP!W141)</f>
        <v>13167686.958066374</v>
      </c>
      <c r="W34" s="1183">
        <f>+(SFP!W141-SFP!X141)</f>
        <v>-837912.5683445558</v>
      </c>
      <c r="X34" s="1183">
        <f>+(SFP!X141-SFP!Y141)</f>
        <v>2128926.7797210664</v>
      </c>
      <c r="Y34" s="1183">
        <f>+(SFP!Y141-SFP!Z141)</f>
        <v>-22304652.485977747</v>
      </c>
      <c r="Z34" s="1183">
        <f>+(SFP!Z141-SFP!AA141)</f>
        <v>523588.3739130199</v>
      </c>
      <c r="AA34" s="1183">
        <f>+(SFP!AA141-SFP!AB141)</f>
        <v>7755501.2026774511</v>
      </c>
      <c r="AB34" s="1183">
        <f>+(SFP!AB141-SFP!AC141)</f>
        <v>15768528.968789034</v>
      </c>
      <c r="AC34" s="1183">
        <f>+(SFP!AC141-SFP!AD141)</f>
        <v>-1555634.386548169</v>
      </c>
      <c r="AD34" s="1183">
        <f>+(SFP!AD141-SFP!AE141)</f>
        <v>8770312.0707988665</v>
      </c>
      <c r="AE34" s="1183">
        <f>+(SFP!AE141-SFP!AF141)</f>
        <v>-15990060.189668082</v>
      </c>
      <c r="AF34" s="1183">
        <f>+(SFP!AF141-SFP!AG141)</f>
        <v>-10997603.862292372</v>
      </c>
      <c r="AG34" s="1183">
        <f>+(SFP!AG141-SFP!AH141)</f>
        <v>3831093.3208409026</v>
      </c>
      <c r="AH34" s="1183">
        <f>+(SFP!AH141-SFP!AI141)</f>
        <v>16452566.059505031</v>
      </c>
      <c r="AI34" s="1183">
        <f>+(SFP!AI141-SFP!AJ141)</f>
        <v>-4789478.6604650207</v>
      </c>
      <c r="AJ34" s="1183">
        <f>+(SFP!AJ141-SFP!AK141)</f>
        <v>4153819.5262121372</v>
      </c>
      <c r="AK34" s="1183">
        <f>+(SFP!AK141-SFP!AL141)</f>
        <v>-16386173.307111233</v>
      </c>
      <c r="AL34" s="1183">
        <f>+(SFP!AL141-SFP!AM141)</f>
        <v>-11545555.442962274</v>
      </c>
      <c r="AM34" s="1183">
        <f>+(SFP!AM141-SFP!AN141)</f>
        <v>16968155.075902812</v>
      </c>
      <c r="AN34" s="1183">
        <f>+(SFP!AN141-SFP!AO141)</f>
        <v>8087843.3295620456</v>
      </c>
      <c r="AO34" s="1183">
        <f>+(SFP!AO141-SFP!AP141)</f>
        <v>-2936318.7271847427</v>
      </c>
      <c r="AP34" s="1183">
        <f>+(SFP!AP141-SFP!AQ141)</f>
        <v>10468671.862600818</v>
      </c>
      <c r="AQ34" s="1183">
        <f>+(SFP!AQ141-SFP!AR141)</f>
        <v>-14447957.995055284</v>
      </c>
      <c r="AR34" s="1183">
        <f>+(SFP!AR141-SFP!AS141)</f>
        <v>-3528373.8007109277</v>
      </c>
      <c r="AS34" s="1183">
        <f>+(SFP!AS141-SFP!AT141)</f>
        <v>8992274.1286443844</v>
      </c>
      <c r="AT34" s="1183">
        <f>+(SFP!AT141-SFP!AU141)</f>
        <v>10063072.81468289</v>
      </c>
      <c r="AU34" s="1183">
        <f>+(SFP!AU141-SFP!AV141)</f>
        <v>1666349.5002416298</v>
      </c>
      <c r="AV34" s="1183">
        <f>+(SFP!AV141-SFP!AW141)</f>
        <v>-5674033.5714966618</v>
      </c>
      <c r="AW34" s="1183">
        <f>+(SFP!AW141-SFP!AX141)</f>
        <v>-13665801.634098843</v>
      </c>
      <c r="AX34" s="1183">
        <f>+(SFP!AX141-SFP!AY141)</f>
        <v>-11488501.939584747</v>
      </c>
      <c r="AY34" s="1183">
        <f>+(SFP!AY141-SFP!AZ141)</f>
        <v>22317538.370321512</v>
      </c>
      <c r="AZ34" s="1183">
        <f>+(SFP!AZ141-SFP!BA141)</f>
        <v>-1442694.7773980945</v>
      </c>
      <c r="BA34" s="1183">
        <f>+(SFP!BA141-SFP!BB141)</f>
        <v>1356457.6140299216</v>
      </c>
      <c r="BB34" s="1183">
        <f>+(SFP!BB141-SFP!BC141)</f>
        <v>8730263.7646857649</v>
      </c>
      <c r="BC34" s="1183">
        <f>+(SFP!BC141-SFP!BD141)</f>
        <v>-19394296.570422046</v>
      </c>
      <c r="BD34" s="1183">
        <f>+(SFP!BD141-SFP!BE141)</f>
        <v>2545170.1682609767</v>
      </c>
      <c r="BE34" s="1183">
        <f>+(SFP!BE141-SFP!BF141)</f>
        <v>-3058429.111657992</v>
      </c>
      <c r="BF34" s="1183">
        <f>+(SFP!BF141-SFP!BG141)</f>
        <v>13447777.994363219</v>
      </c>
      <c r="BG34" s="1183">
        <f>+(SFP!BG141-SFP!BH141)</f>
        <v>-10799438.95917023</v>
      </c>
      <c r="BH34" s="1183">
        <f>+(SFP!BH141-SFP!BI141)</f>
        <v>2910424.9079393074</v>
      </c>
      <c r="BI34" s="1183">
        <f>+(SFP!BI141-SFP!BJ141)</f>
        <v>-9797949.6779193282</v>
      </c>
      <c r="BJ34" s="1183">
        <f>+(SFP!BJ141-SFP!BK141)</f>
        <v>-12668198.035118721</v>
      </c>
      <c r="BK34" s="1173">
        <f t="shared" si="1"/>
        <v>-52329354.940069817</v>
      </c>
    </row>
    <row r="35" spans="1:63" ht="15.6" x14ac:dyDescent="0.3">
      <c r="A35" s="181" t="s">
        <v>588</v>
      </c>
      <c r="C35" s="1183">
        <f>+(SFP!C149-SFP!D149)+SCI!C49+SCI!C81+SCI!C114+SCI!C147</f>
        <v>90000000</v>
      </c>
      <c r="D35" s="1183">
        <f>+(SFP!D149-SFP!E149)+SCI!D49+SCI!D81+SCI!D114+SCI!D147</f>
        <v>34336727.998227082</v>
      </c>
      <c r="E35" s="1183">
        <f>+(SFP!E149-SFP!F149)+SCI!E49+SCI!E81+SCI!E114+SCI!E147</f>
        <v>32173422.388316698</v>
      </c>
      <c r="F35" s="1183">
        <f>+(SFP!F149-SFP!G149)+SCI!F49+SCI!F81+SCI!F114+SCI!F147</f>
        <v>38242473.589440115</v>
      </c>
      <c r="G35" s="1183">
        <f>+(SFP!G149-SFP!H149)+SCI!G49+SCI!G81+SCI!G114+SCI!G147</f>
        <v>31614522.815424763</v>
      </c>
      <c r="H35" s="1183">
        <f>+(SFP!H149-SFP!I149)+SCI!H49+SCI!H81+SCI!H114+SCI!H147</f>
        <v>72787047.133682355</v>
      </c>
      <c r="I35" s="1183">
        <f>+(SFP!I149-SFP!J149)+SCI!I49+SCI!I81+SCI!I114+SCI!I147</f>
        <v>105516414.90007704</v>
      </c>
      <c r="J35" s="1183">
        <f>+(SFP!J149-SFP!K149)+SCI!J49+SCI!J81+SCI!J114+SCI!J147</f>
        <v>53077083.593801834</v>
      </c>
      <c r="K35" s="1183">
        <f>+(SFP!K149-SFP!L149)+SCI!K49+SCI!K81+SCI!K114+SCI!K147</f>
        <v>28244020.641474798</v>
      </c>
      <c r="L35" s="1183">
        <f>+(SFP!L149-SFP!M149)+SCI!L49+SCI!L81+SCI!L114+SCI!L147</f>
        <v>54259934.624196976</v>
      </c>
      <c r="M35" s="1183">
        <f>+(SFP!M149-SFP!N149)+SCI!M49+SCI!M81+SCI!M114+SCI!M147</f>
        <v>67576403.509778336</v>
      </c>
      <c r="N35" s="1183">
        <f>+(SFP!N149-SFP!O149)+SCI!N49+SCI!N81+SCI!N114+SCI!N147</f>
        <v>67442443.926555589</v>
      </c>
      <c r="O35" s="1183">
        <f>+(SFP!O149-SFP!P149)+SCI!O49+SCI!O81+SCI!O114+SCI!O147</f>
        <v>149625556.65777457</v>
      </c>
      <c r="P35" s="1183">
        <f>+(SFP!P149-SFP!Q149)+SCI!P49+SCI!P81+SCI!P114+SCI!P147</f>
        <v>47937313.689788423</v>
      </c>
      <c r="Q35" s="1183">
        <f>+(SFP!Q149-SFP!R149)+SCI!Q49+SCI!Q81+SCI!Q114+SCI!Q147</f>
        <v>45240141.511575684</v>
      </c>
      <c r="R35" s="1183">
        <f>+(SFP!R149-SFP!S149)+SCI!R49+SCI!R81+SCI!R114+SCI!R147</f>
        <v>53429662.889015496</v>
      </c>
      <c r="S35" s="1183">
        <f>+(SFP!S149-SFP!T149)+SCI!S49+SCI!S81+SCI!S114+SCI!S147</f>
        <v>44425941.755260184</v>
      </c>
      <c r="T35" s="1183">
        <f>+(SFP!T149-SFP!U149)+SCI!T49+SCI!T81+SCI!T114+SCI!T147</f>
        <v>91945938.330180764</v>
      </c>
      <c r="U35" s="1183">
        <f>+(SFP!U149-SFP!V149)+SCI!U49+SCI!U81+SCI!U114+SCI!U147</f>
        <v>127950622.64490314</v>
      </c>
      <c r="V35" s="1183">
        <f>+(SFP!V149-SFP!W149)+SCI!V49+SCI!V81+SCI!V114+SCI!V147</f>
        <v>67170876.945515946</v>
      </c>
      <c r="W35" s="1183">
        <f>+(SFP!W149-SFP!X149)+SCI!W49+SCI!W81+SCI!W114+SCI!W147</f>
        <v>40727252.648190394</v>
      </c>
      <c r="X35" s="1183">
        <f>+(SFP!X149-SFP!Y149)+SCI!X49+SCI!X81+SCI!X114+SCI!X147</f>
        <v>69037648.34200491</v>
      </c>
      <c r="Y35" s="1183">
        <f>+(SFP!Y149-SFP!Z149)+SCI!Y49+SCI!Y81+SCI!Y114+SCI!Y147</f>
        <v>84656295.824586004</v>
      </c>
      <c r="Z35" s="1183">
        <f>+(SFP!Z149-SFP!AA149)+SCI!Z49+SCI!Z81+SCI!Z114+SCI!Z147</f>
        <v>84776119.997214839</v>
      </c>
      <c r="AA35" s="1183">
        <f>+(SFP!AA149-SFP!AB149)+SCI!AA49+SCI!AA81+SCI!AA114+SCI!AA147</f>
        <v>177323778.30938292</v>
      </c>
      <c r="AB35" s="1183">
        <f>+(SFP!AB149-SFP!AC149)+SCI!AB49+SCI!AB81+SCI!AB114+SCI!AB147</f>
        <v>39355219.865423515</v>
      </c>
      <c r="AC35" s="1183">
        <f>+(SFP!AC149-SFP!AD149)+SCI!AC49+SCI!AC81+SCI!AC114+SCI!AC147</f>
        <v>53997381.86085353</v>
      </c>
      <c r="AD35" s="1183">
        <f>+(SFP!AD149-SFP!AE149)+SCI!AD49+SCI!AD81+SCI!AD114+SCI!AD147</f>
        <v>51625544.920369625</v>
      </c>
      <c r="AE35" s="1183">
        <f>+(SFP!AE149-SFP!AF149)+SCI!AE49+SCI!AE81+SCI!AE114+SCI!AE147</f>
        <v>54160223.520927995</v>
      </c>
      <c r="AF35" s="1183">
        <f>+(SFP!AF149-SFP!AG149)+SCI!AF49+SCI!AF81+SCI!AF114+SCI!AF147</f>
        <v>99003318.146980256</v>
      </c>
      <c r="AG35" s="1183">
        <f>+(SFP!AG149-SFP!AH149)+SCI!AG49+SCI!AG81+SCI!AG114+SCI!AG147</f>
        <v>140856100.51417845</v>
      </c>
      <c r="AH35" s="1183">
        <f>+(SFP!AH149-SFP!AI149)+SCI!AH49+SCI!AH81+SCI!AH114+SCI!AH147</f>
        <v>75025671.414405555</v>
      </c>
      <c r="AI35" s="1183">
        <f>+(SFP!AI149-SFP!AJ149)+SCI!AI49+SCI!AI81+SCI!AI114+SCI!AI147</f>
        <v>49659994.556900829</v>
      </c>
      <c r="AJ35" s="1183">
        <f>+(SFP!AJ149-SFP!AK149)+SCI!AJ49+SCI!AJ81+SCI!AJ114+SCI!AJ147</f>
        <v>76708462.309751257</v>
      </c>
      <c r="AK35" s="1183">
        <f>+(SFP!AK149-SFP!AL149)+SCI!AK49+SCI!AK81+SCI!AK114+SCI!AK147</f>
        <v>96187462.345468581</v>
      </c>
      <c r="AL35" s="1183">
        <f>+(SFP!AL149-SFP!AM149)+SCI!AL49+SCI!AL81+SCI!AL114+SCI!AL147</f>
        <v>92135079.53940098</v>
      </c>
      <c r="AM35" s="1183">
        <f>+(SFP!AM149-SFP!AN149)+SCI!AM49+SCI!AM81+SCI!AM114+SCI!AM147</f>
        <v>192885095.9447152</v>
      </c>
      <c r="AN35" s="1183">
        <f>+(SFP!AN149-SFP!AO149)+SCI!AN49+SCI!AN81+SCI!AN114+SCI!AN147</f>
        <v>38862426.244733013</v>
      </c>
      <c r="AO35" s="1183">
        <f>+(SFP!AO149-SFP!AP149)+SCI!AO49+SCI!AO81+SCI!AO114+SCI!AO147</f>
        <v>55012457.332445696</v>
      </c>
      <c r="AP35" s="1183">
        <f>+(SFP!AP149-SFP!AQ149)+SCI!AP49+SCI!AP81+SCI!AP114+SCI!AP147</f>
        <v>57192834.901800327</v>
      </c>
      <c r="AQ35" s="1183">
        <f>+(SFP!AQ149-SFP!AR149)+SCI!AQ49+SCI!AQ81+SCI!AQ114+SCI!AQ147</f>
        <v>55573441.969142802</v>
      </c>
      <c r="AR35" s="1183">
        <f>+(SFP!AR149-SFP!AS149)+SCI!AR49+SCI!AR81+SCI!AR114+SCI!AR147</f>
        <v>104972360.93961045</v>
      </c>
      <c r="AS35" s="1183">
        <f>+(SFP!AS149-SFP!AT149)+SCI!AS49+SCI!AS81+SCI!AS114+SCI!AS147</f>
        <v>148547775.68137071</v>
      </c>
      <c r="AT35" s="1183">
        <f>+(SFP!AT149-SFP!AU149)+SCI!AT49+SCI!AT81+SCI!AT114+SCI!AT147</f>
        <v>77884409.411344022</v>
      </c>
      <c r="AU35" s="1183">
        <f>+(SFP!AU149-SFP!AV149)+SCI!AU49+SCI!AU81+SCI!AU114+SCI!AU147</f>
        <v>50183859.158898242</v>
      </c>
      <c r="AV35" s="1183">
        <f>+(SFP!AV149-SFP!AW149)+SCI!AV49+SCI!AV81+SCI!AV114+SCI!AV147</f>
        <v>80017037.443743825</v>
      </c>
      <c r="AW35" s="1183">
        <f>+(SFP!AW149-SFP!AX149)+SCI!AW49+SCI!AW81+SCI!AW114+SCI!AW147</f>
        <v>100902093.59901179</v>
      </c>
      <c r="AX35" s="1183">
        <f>+(SFP!AX149-SFP!AY149)+SCI!AX49+SCI!AX81+SCI!AX114+SCI!AX147</f>
        <v>96556251.768387556</v>
      </c>
      <c r="AY35" s="1183">
        <f>+(SFP!AY149-SFP!AZ149)+SCI!AY49+SCI!AY81+SCI!AY114+SCI!AY147</f>
        <v>205086803.8309156</v>
      </c>
      <c r="AZ35" s="1183">
        <f>+(SFP!AZ149-SFP!BA149)+SCI!AZ49+SCI!AZ81+SCI!AZ114+SCI!AZ147</f>
        <v>36423135.048801444</v>
      </c>
      <c r="BA35" s="1183">
        <f>+(SFP!BA149-SFP!BB149)+SCI!BA49+SCI!BA81+SCI!BA114+SCI!BA147</f>
        <v>59248804.675538316</v>
      </c>
      <c r="BB35" s="1183">
        <f>+(SFP!BB149-SFP!BC149)+SCI!BB49+SCI!BB81+SCI!BB114+SCI!BB147</f>
        <v>62678165.723918296</v>
      </c>
      <c r="BC35" s="1183">
        <f>+(SFP!BC149-SFP!BD149)+SCI!BC49+SCI!BC81+SCI!BC114+SCI!BC147</f>
        <v>59514834.065895066</v>
      </c>
      <c r="BD35" s="1183">
        <f>+(SFP!BD149-SFP!BE149)+SCI!BD49+SCI!BD81+SCI!BD114+SCI!BD147</f>
        <v>113093790.4222908</v>
      </c>
      <c r="BE35" s="1183">
        <f>+(SFP!BE149-SFP!BF149)+SCI!BE49+SCI!BE81+SCI!BE114+SCI!BE147</f>
        <v>160895773.56325674</v>
      </c>
      <c r="BF35" s="1183">
        <f>+(SFP!BF149-SFP!BG149)+SCI!BF49+SCI!BF81+SCI!BF114+SCI!BF147</f>
        <v>82734712.526372433</v>
      </c>
      <c r="BG35" s="1183">
        <f>+(SFP!BG149-SFP!BH149)+SCI!BG49+SCI!BG81+SCI!BG114+SCI!BG147</f>
        <v>54288289.598479196</v>
      </c>
      <c r="BH35" s="1183">
        <f>+(SFP!BH149-SFP!BI149)+SCI!BH49+SCI!BH81+SCI!BH114+SCI!BH147</f>
        <v>85090741.624859571</v>
      </c>
      <c r="BI35" s="1183">
        <f>+(SFP!BI149-SFP!BJ149)+SCI!BI49+SCI!BI81+SCI!BI114+SCI!BI147</f>
        <v>108250834.19241685</v>
      </c>
      <c r="BJ35" s="1183">
        <f>+(SFP!BJ149-SFP!BK149)+SCI!BJ49+SCI!BJ81+SCI!BJ114+SCI!BJ147</f>
        <v>103968850.6491069</v>
      </c>
      <c r="BK35" s="1173">
        <f t="shared" si="1"/>
        <v>4778096883.9780846</v>
      </c>
    </row>
    <row r="36" spans="1:63" ht="15.6" x14ac:dyDescent="0.3">
      <c r="A36" s="1122" t="s">
        <v>922</v>
      </c>
      <c r="C36" s="1184">
        <f>+(SFP!C114-SFP!D114)+SCI!C39+SCI!C71+SCI!C103+SCI!C136</f>
        <v>13555200</v>
      </c>
      <c r="D36" s="1184">
        <f>+(SFP!D114-SFP!E114)+SCI!D39+SCI!D71+SCI!D103+SCI!D136</f>
        <v>9801327.1725923866</v>
      </c>
      <c r="E36" s="1184">
        <f>+(SFP!E114-SFP!F114)+SCI!E39+SCI!E71+SCI!E103+SCI!E136</f>
        <v>7660412.3894822877</v>
      </c>
      <c r="F36" s="1184">
        <f>+(SFP!F114-SFP!G114)+SCI!F39+SCI!F71+SCI!F103+SCI!F136</f>
        <v>7142455.8310399586</v>
      </c>
      <c r="G36" s="1184">
        <f>+(SFP!G114-SFP!H114)+SCI!G39+SCI!G71+SCI!G103+SCI!G136</f>
        <v>6168272.3061967585</v>
      </c>
      <c r="H36" s="1184">
        <f>+(SFP!H114-SFP!I114)+SCI!H39+SCI!H71+SCI!H103+SCI!H136</f>
        <v>8928211.6460995097</v>
      </c>
      <c r="I36" s="1184">
        <f>+(SFP!I114-SFP!J114)+SCI!I39+SCI!I71+SCI!I103+SCI!I136</f>
        <v>12651690.079158643</v>
      </c>
      <c r="J36" s="1184">
        <f>+(SFP!J114-SFP!K114)+SCI!J39+SCI!J71+SCI!J103+SCI!J136</f>
        <v>10834049.345726613</v>
      </c>
      <c r="K36" s="1184">
        <f>+(SFP!K114-SFP!L114)+SCI!K39+SCI!K71+SCI!K103+SCI!K136</f>
        <v>7626955.0909421854</v>
      </c>
      <c r="L36" s="1184">
        <f>+(SFP!L114-SFP!M114)+SCI!L39+SCI!L71+SCI!L103+SCI!L136</f>
        <v>8397510.7548285089</v>
      </c>
      <c r="M36" s="1184">
        <f>+(SFP!M114-SFP!N114)+SCI!M39+SCI!M71+SCI!M103+SCI!M136</f>
        <v>9710801.6673705373</v>
      </c>
      <c r="N36" s="1184">
        <f>+(SFP!N114-SFP!O114)+SCI!N39+SCI!N71+SCI!N103+SCI!N136</f>
        <v>10264233.473558186</v>
      </c>
      <c r="O36" s="1184">
        <f>+(SFP!O114-SFP!P114)+SCI!O39+SCI!O71+SCI!O103+SCI!O136</f>
        <v>16958664.614204425</v>
      </c>
      <c r="P36" s="1184">
        <f>+(SFP!P114-SFP!Q114)+SCI!P39+SCI!P71+SCI!P103+SCI!P136</f>
        <v>12369672.46717301</v>
      </c>
      <c r="Q36" s="1184">
        <f>+(SFP!Q114-SFP!R114)+SCI!Q39+SCI!Q71+SCI!Q103+SCI!Q136</f>
        <v>10044248.320609897</v>
      </c>
      <c r="R36" s="1184">
        <f>+(SFP!R114-SFP!S114)+SCI!R39+SCI!R71+SCI!R103+SCI!R136</f>
        <v>9507507.5552733466</v>
      </c>
      <c r="S36" s="1184">
        <f>+(SFP!S114-SFP!T114)+SCI!S39+SCI!S71+SCI!S103+SCI!S136</f>
        <v>8446325.0594686065</v>
      </c>
      <c r="T36" s="1184">
        <f>+(SFP!T114-SFP!U114)+SCI!T39+SCI!T71+SCI!T103+SCI!T136</f>
        <v>11428601.917616317</v>
      </c>
      <c r="U36" s="1184">
        <f>+(SFP!U114-SFP!V114)+SCI!U39+SCI!U71+SCI!U103+SCI!U136</f>
        <v>15423154.034662301</v>
      </c>
      <c r="V36" s="1184">
        <f>+(SFP!V114-SFP!W114)+SCI!V39+SCI!V71+SCI!V103+SCI!V136</f>
        <v>13481259.908893751</v>
      </c>
      <c r="W36" s="1184">
        <f>+(SFP!W114-SFP!X114)+SCI!W39+SCI!W71+SCI!W103+SCI!W136</f>
        <v>10012614.95906397</v>
      </c>
      <c r="X36" s="1184">
        <f>+(SFP!X114-SFP!Y114)+SCI!X39+SCI!X71+SCI!X103+SCI!X136</f>
        <v>10860485.702775789</v>
      </c>
      <c r="Y36" s="1184">
        <f>+(SFP!Y114-SFP!Z114)+SCI!Y39+SCI!Y71+SCI!Y103+SCI!Y136</f>
        <v>12253501.701088665</v>
      </c>
      <c r="Z36" s="1184">
        <f>+(SFP!Z114-SFP!AA114)+SCI!Z39+SCI!Z71+SCI!Z103+SCI!Z136</f>
        <v>12866188.665096328</v>
      </c>
      <c r="AA36" s="1184">
        <f>+(SFP!AA114-SFP!AB114)+SCI!AA39+SCI!AA71+SCI!AA103+SCI!AA136</f>
        <v>20051707.732923992</v>
      </c>
      <c r="AB36" s="1184">
        <f>+(SFP!AB114-SFP!AC114)+SCI!AB39+SCI!AB71+SCI!AB103+SCI!AB136</f>
        <v>13654431.492243003</v>
      </c>
      <c r="AC36" s="1184">
        <f>+(SFP!AC114-SFP!AD114)+SCI!AC39+SCI!AC71+SCI!AC103+SCI!AC136</f>
        <v>11358055.821849782</v>
      </c>
      <c r="AD36" s="1184">
        <f>+(SFP!AD114-SFP!AE114)+SCI!AD39+SCI!AD71+SCI!AD103+SCI!AD136</f>
        <v>10599434.592848778</v>
      </c>
      <c r="AE36" s="1184">
        <f>+(SFP!AE114-SFP!AF114)+SCI!AE39+SCI!AE71+SCI!AE103+SCI!AE136</f>
        <v>9706849.0689333118</v>
      </c>
      <c r="AF36" s="1184">
        <f>+(SFP!AF114-SFP!AG114)+SCI!AF39+SCI!AF71+SCI!AF103+SCI!AF136</f>
        <v>12648101.433824737</v>
      </c>
      <c r="AG36" s="1184">
        <f>+(SFP!AG114-SFP!AH114)+SCI!AG39+SCI!AG71+SCI!AG103+SCI!AG136</f>
        <v>17113024.512386076</v>
      </c>
      <c r="AH36" s="1184">
        <f>+(SFP!AH114-SFP!AI114)+SCI!AH39+SCI!AH71+SCI!AH103+SCI!AH136</f>
        <v>14849786.374486342</v>
      </c>
      <c r="AI36" s="1184">
        <f>+(SFP!AI114-SFP!AJ114)+SCI!AI39+SCI!AI71+SCI!AI103+SCI!AI136</f>
        <v>11364613.756470621</v>
      </c>
      <c r="AJ36" s="1184">
        <f>+(SFP!AJ114-SFP!AK114)+SCI!AJ39+SCI!AJ71+SCI!AJ103+SCI!AJ136</f>
        <v>12059182.235937513</v>
      </c>
      <c r="AK36" s="1184">
        <f>+(SFP!AK114-SFP!AL114)+SCI!AK39+SCI!AK71+SCI!AK103+SCI!AK136</f>
        <v>13741745.577844884</v>
      </c>
      <c r="AL36" s="1184">
        <f>+(SFP!AL114-SFP!AM114)+SCI!AL39+SCI!AL71+SCI!AL103+SCI!AL136</f>
        <v>14179261.123065606</v>
      </c>
      <c r="AM36" s="1184">
        <f>+(SFP!AM114-SFP!AN114)+SCI!AM39+SCI!AM71+SCI!AM103+SCI!AM136</f>
        <v>22039634.580500826</v>
      </c>
      <c r="AN36" s="1184">
        <f>+(SFP!AN114-SFP!AO114)+SCI!AN39+SCI!AN71+SCI!AN103+SCI!AN136</f>
        <v>14137572.313333562</v>
      </c>
      <c r="AO36" s="1184">
        <f>+(SFP!AO114-SFP!AP114)+SCI!AO39+SCI!AO71+SCI!AO103+SCI!AO136</f>
        <v>11719006.714235988</v>
      </c>
      <c r="AP36" s="1184">
        <f>+(SFP!AP114-SFP!AQ114)+SCI!AP39+SCI!AP71+SCI!AP103+SCI!AP136</f>
        <v>10948289.124648465</v>
      </c>
      <c r="AQ36" s="1184">
        <f>+(SFP!AQ114-SFP!AR114)+SCI!AQ39+SCI!AQ71+SCI!AQ103+SCI!AQ136</f>
        <v>10018546.445411975</v>
      </c>
      <c r="AR36" s="1184">
        <f>+(SFP!AR114-SFP!AS114)+SCI!AR39+SCI!AR71+SCI!AR103+SCI!AR136</f>
        <v>13087346.055057062</v>
      </c>
      <c r="AS36" s="1184">
        <f>+(SFP!AS114-SFP!AT114)+SCI!AS39+SCI!AS71+SCI!AS103+SCI!AS136</f>
        <v>17727948.405774325</v>
      </c>
      <c r="AT36" s="1184">
        <f>+(SFP!AT114-SFP!AU114)+SCI!AT39+SCI!AT71+SCI!AT103+SCI!AT136</f>
        <v>15391080.083938641</v>
      </c>
      <c r="AU36" s="1184">
        <f>+(SFP!AU114-SFP!AV114)+SCI!AU39+SCI!AU71+SCI!AU103+SCI!AU136</f>
        <v>11745357.088693177</v>
      </c>
      <c r="AV36" s="1184">
        <f>+(SFP!AV114-SFP!AW114)+SCI!AV39+SCI!AV71+SCI!AV103+SCI!AV136</f>
        <v>12479424.362555658</v>
      </c>
      <c r="AW36" s="1184">
        <f>+(SFP!AW114-SFP!AX114)+SCI!AW39+SCI!AW71+SCI!AW103+SCI!AW136</f>
        <v>14220706.95889998</v>
      </c>
      <c r="AX36" s="1184">
        <f>+(SFP!AX114-SFP!AY114)+SCI!AX39+SCI!AX71+SCI!AX103+SCI!AX136</f>
        <v>14684506.766136864</v>
      </c>
      <c r="AY36" s="1184">
        <f>+(SFP!AY114-SFP!AZ114)+SCI!AY39+SCI!AY71+SCI!AY103+SCI!AY136</f>
        <v>22872179.736884277</v>
      </c>
      <c r="AZ36" s="1184">
        <f>+(SFP!AZ114-SFP!BA114)+SCI!AZ39+SCI!AZ71+SCI!AZ103+SCI!AZ136</f>
        <v>15100393.424889818</v>
      </c>
      <c r="BA36" s="1184">
        <f>+(SFP!BA114-SFP!BB114)+SCI!BA39+SCI!BA71+SCI!BA103+SCI!BA136</f>
        <v>12500152.293414019</v>
      </c>
      <c r="BB36" s="1184">
        <f>+(SFP!BB114-SFP!BC114)+SCI!BB39+SCI!BB71+SCI!BB103+SCI!BB136</f>
        <v>11689637.287947338</v>
      </c>
      <c r="BC36" s="1184">
        <f>+(SFP!BC114-SFP!BD114)+SCI!BC39+SCI!BC71+SCI!BC103+SCI!BC136</f>
        <v>10686609.695176356</v>
      </c>
      <c r="BD36" s="1184">
        <f>+(SFP!BD114-SFP!BE114)+SCI!BD39+SCI!BD71+SCI!BD103+SCI!BD136</f>
        <v>13976539.46449795</v>
      </c>
      <c r="BE36" s="1184">
        <f>+(SFP!BE114-SFP!BF114)+SCI!BE39+SCI!BE71+SCI!BE103+SCI!BE136</f>
        <v>18929882.411508329</v>
      </c>
      <c r="BF36" s="1184">
        <f>+(SFP!BF114-SFP!BG114)+SCI!BF39+SCI!BF71+SCI!BF103+SCI!BF136</f>
        <v>16440930.091727361</v>
      </c>
      <c r="BG36" s="1184">
        <f>+(SFP!BG114-SFP!BH114)+SCI!BG39+SCI!BG71+SCI!BG103+SCI!BG136</f>
        <v>12531020.270162094</v>
      </c>
      <c r="BH36" s="1184">
        <f>+(SFP!BH114-SFP!BI114)+SCI!BH39+SCI!BH71+SCI!BH103+SCI!BH136</f>
        <v>13328293.167021006</v>
      </c>
      <c r="BI36" s="1184">
        <f>+(SFP!BI114-SFP!BJ114)+SCI!BI39+SCI!BI71+SCI!BI103+SCI!BI136</f>
        <v>15176888.281555731</v>
      </c>
      <c r="BJ36" s="1184">
        <f>+(SFP!BJ114-SFP!BK114)+SCI!BJ39+SCI!BJ71+SCI!BJ103+SCI!BJ136</f>
        <v>15684261.169433609</v>
      </c>
      <c r="BK36" s="1173">
        <f t="shared" si="1"/>
        <v>764835744.5791409</v>
      </c>
    </row>
    <row r="37" spans="1:63" ht="15.6" x14ac:dyDescent="0.3">
      <c r="A37" s="805" t="s">
        <v>1116</v>
      </c>
      <c r="C37" s="1183">
        <f>+(SFP!C147-SFP!D147)+SCI!C50+SCI!C83+SCI!C115+SCI!C148</f>
        <v>392128044.12977058</v>
      </c>
      <c r="D37" s="1183">
        <f>+(SFP!D147-SFP!E147)+SCI!D50+SCI!D83+SCI!D115+SCI!D148</f>
        <v>367365385.26322335</v>
      </c>
      <c r="E37" s="1183">
        <f>+(SFP!E147-SFP!F147)+SCI!E50+SCI!E83+SCI!E115+SCI!E148</f>
        <v>426001690.88571149</v>
      </c>
      <c r="F37" s="1183">
        <f>+(SFP!F147-SFP!G147)+SCI!F50+SCI!F83+SCI!F115+SCI!F148</f>
        <v>352437703.61451828</v>
      </c>
      <c r="G37" s="1183">
        <f>+(SFP!G147-SFP!H147)+SCI!G50+SCI!G83+SCI!G115+SCI!G148</f>
        <v>794589625.00518751</v>
      </c>
      <c r="H37" s="1183">
        <f>+(SFP!H147-SFP!I147)+SCI!H50+SCI!H83+SCI!H115+SCI!H148</f>
        <v>1132817105.2462277</v>
      </c>
      <c r="I37" s="1183">
        <f>+(SFP!I147-SFP!J147)+SCI!I50+SCI!I83+SCI!I115+SCI!I148</f>
        <v>594718789.97612381</v>
      </c>
      <c r="J37" s="1183">
        <f>+(SFP!J147-SFP!K147)+SCI!J50+SCI!J83+SCI!J115+SCI!J148</f>
        <v>322832148.29349685</v>
      </c>
      <c r="K37" s="1183">
        <f>+(SFP!K147-SFP!L147)+SCI!K50+SCI!K83+SCI!K115+SCI!K148</f>
        <v>595828212.9285109</v>
      </c>
      <c r="L37" s="1183">
        <f>+(SFP!L147-SFP!M147)+SCI!L50+SCI!L83+SCI!L115+SCI!L148</f>
        <v>743390275.76969016</v>
      </c>
      <c r="M37" s="1183">
        <f>+(SFP!M147-SFP!N147)+SCI!M50+SCI!M83+SCI!M115+SCI!M148</f>
        <v>738339291.70828915</v>
      </c>
      <c r="N37" s="1183">
        <f>+(SFP!N147-SFP!O147)+SCI!N50+SCI!N83+SCI!N115+SCI!N148</f>
        <v>1616635184.5953455</v>
      </c>
      <c r="O37" s="1183">
        <f>+(SFP!O147-SFP!P147)+SCI!O50+SCI!O83+SCI!O115+SCI!O148</f>
        <v>525728663.70454109</v>
      </c>
      <c r="P37" s="1183">
        <f>+(SFP!P147-SFP!Q147)+SCI!P50+SCI!P83+SCI!P115+SCI!P148</f>
        <v>495425446.3246094</v>
      </c>
      <c r="Q37" s="1183">
        <f>+(SFP!Q147-SFP!R147)+SCI!Q50+SCI!Q83+SCI!Q115+SCI!Q148</f>
        <v>573034833.67890704</v>
      </c>
      <c r="R37" s="1183">
        <f>+(SFP!R147-SFP!S147)+SCI!R50+SCI!R83+SCI!R115+SCI!R148</f>
        <v>478108538.74416018</v>
      </c>
      <c r="S37" s="1183">
        <f>+(SFP!S147-SFP!T147)+SCI!S50+SCI!S83+SCI!S115+SCI!S148</f>
        <v>970412162.05775237</v>
      </c>
      <c r="T37" s="1183">
        <f>+(SFP!T147-SFP!U147)+SCI!T50+SCI!T83+SCI!T115+SCI!T148</f>
        <v>1328881771.6095726</v>
      </c>
      <c r="U37" s="1183">
        <f>+(SFP!U147-SFP!V147)+SCI!U50+SCI!U83+SCI!U115+SCI!U148</f>
        <v>727259610.21118879</v>
      </c>
      <c r="V37" s="1183">
        <f>+(SFP!V147-SFP!W147)+SCI!V50+SCI!V83+SCI!V115+SCI!V148</f>
        <v>446018930.67915362</v>
      </c>
      <c r="W37" s="1183">
        <f>+(SFP!W147-SFP!X147)+SCI!W50+SCI!W83+SCI!W115+SCI!W148</f>
        <v>734436974.80914927</v>
      </c>
      <c r="X37" s="1183">
        <f>+(SFP!X147-SFP!Y147)+SCI!X50+SCI!X83+SCI!X115+SCI!X148</f>
        <v>900200617.83976066</v>
      </c>
      <c r="Y37" s="1183">
        <f>+(SFP!Y147-SFP!Z147)+SCI!Y50+SCI!Y83+SCI!Y115+SCI!Y148</f>
        <v>897423526.08972502</v>
      </c>
      <c r="Z37" s="1183">
        <f>+(SFP!Z147-SFP!AA147)+SCI!Z50+SCI!Z83+SCI!Z115+SCI!Z148</f>
        <v>1851582265.2538853</v>
      </c>
      <c r="AA37" s="1183">
        <f>+(SFP!AA147-SFP!AB147)+SCI!AA50+SCI!AA83+SCI!AA115+SCI!AA148</f>
        <v>414999121.90843058</v>
      </c>
      <c r="AB37" s="1183">
        <f>+(SFP!AB147-SFP!AC147)+SCI!AB50+SCI!AB83+SCI!AB115+SCI!AB148</f>
        <v>563726812.39975774</v>
      </c>
      <c r="AC37" s="1183">
        <f>+(SFP!AC147-SFP!AD147)+SCI!AC50+SCI!AC83+SCI!AC115+SCI!AC148</f>
        <v>541829115.73569751</v>
      </c>
      <c r="AD37" s="1183">
        <f>+(SFP!AD147-SFP!AE147)+SCI!AD50+SCI!AD83+SCI!AD115+SCI!AD148</f>
        <v>556173225.84347856</v>
      </c>
      <c r="AE37" s="1183">
        <f>+(SFP!AE147-SFP!AF147)+SCI!AE50+SCI!AE83+SCI!AE115+SCI!AE148</f>
        <v>1008865345.2291626</v>
      </c>
      <c r="AF37" s="1183">
        <f>+(SFP!AF147-SFP!AG147)+SCI!AF50+SCI!AF83+SCI!AF115+SCI!AF148</f>
        <v>1409552696.1770725</v>
      </c>
      <c r="AG37" s="1183">
        <f>+(SFP!AG147-SFP!AH147)+SCI!AG50+SCI!AG83+SCI!AG115+SCI!AG148</f>
        <v>781659167.43400443</v>
      </c>
      <c r="AH37" s="1183">
        <f>+(SFP!AH147-SFP!AI147)+SCI!AH50+SCI!AH83+SCI!AH115+SCI!AH148</f>
        <v>517878023.7363835</v>
      </c>
      <c r="AI37" s="1183">
        <f>+(SFP!AI147-SFP!AJ147)+SCI!AI50+SCI!AI83+SCI!AI115+SCI!AI148</f>
        <v>785897839.74788082</v>
      </c>
      <c r="AJ37" s="1183">
        <f>+(SFP!AJ147-SFP!AK147)+SCI!AJ50+SCI!AJ83+SCI!AJ115+SCI!AJ148</f>
        <v>982258055.05071235</v>
      </c>
      <c r="AK37" s="1183">
        <f>+(SFP!AK147-SFP!AL147)+SCI!AK50+SCI!AK83+SCI!AK115+SCI!AK148</f>
        <v>941084119.36987662</v>
      </c>
      <c r="AL37" s="1183">
        <f>+(SFP!AL147-SFP!AM147)+SCI!AL50+SCI!AL83+SCI!AL115+SCI!AL148</f>
        <v>1942051394.9979572</v>
      </c>
      <c r="AM37" s="1183">
        <f>+(SFP!AM147-SFP!AN147)+SCI!AM50+SCI!AM83+SCI!AM115+SCI!AM148</f>
        <v>401199560.68238354</v>
      </c>
      <c r="AN37" s="1183">
        <f>+(SFP!AN147-SFP!AO147)+SCI!AN50+SCI!AN83+SCI!AN115+SCI!AN148</f>
        <v>553338132.55689585</v>
      </c>
      <c r="AO37" s="1183">
        <f>+(SFP!AO147-SFP!AP147)+SCI!AO50+SCI!AO83+SCI!AO115+SCI!AO148</f>
        <v>574381667.37489545</v>
      </c>
      <c r="AP37" s="1183">
        <f>+(SFP!AP147-SFP!AQ147)+SCI!AP50+SCI!AP83+SCI!AP115+SCI!AP148</f>
        <v>549790166.64363027</v>
      </c>
      <c r="AQ37" s="1183">
        <f>+(SFP!AQ147-SFP!AR147)+SCI!AQ50+SCI!AQ83+SCI!AQ115+SCI!AQ148</f>
        <v>1031367704.1249585</v>
      </c>
      <c r="AR37" s="1183">
        <f>+(SFP!AR147-SFP!AS147)+SCI!AR50+SCI!AR83+SCI!AR115+SCI!AR148</f>
        <v>1432272541.0537844</v>
      </c>
      <c r="AS37" s="1183">
        <f>+(SFP!AS147-SFP!AT147)+SCI!AS50+SCI!AS83+SCI!AS115+SCI!AS148</f>
        <v>782789013.5399853</v>
      </c>
      <c r="AT37" s="1183">
        <f>+(SFP!AT147-SFP!AU147)+SCI!AT50+SCI!AT83+SCI!AT115+SCI!AT148</f>
        <v>504150770.29816157</v>
      </c>
      <c r="AU37" s="1183">
        <f>+(SFP!AU147-SFP!AV147)+SCI!AU50+SCI!AU83+SCI!AU115+SCI!AU148</f>
        <v>790667923.65469825</v>
      </c>
      <c r="AV37" s="1183">
        <f>+(SFP!AV147-SFP!AW147)+SCI!AV50+SCI!AV83+SCI!AV115+SCI!AV148</f>
        <v>993024290.68395412</v>
      </c>
      <c r="AW37" s="1183">
        <f>+(SFP!AW147-SFP!AX147)+SCI!AW50+SCI!AW83+SCI!AW115+SCI!AW148</f>
        <v>950711732.81855893</v>
      </c>
      <c r="AX37" s="1183">
        <f>+(SFP!AX147-SFP!AY147)+SCI!AX50+SCI!AX83+SCI!AX115+SCI!AX148</f>
        <v>1990457563.5763295</v>
      </c>
      <c r="AY37" s="1183">
        <f>+(SFP!AY147-SFP!AZ147)+SCI!AY50+SCI!AY83+SCI!AY115+SCI!AY148</f>
        <v>363523252.36485434</v>
      </c>
      <c r="AZ37" s="1183">
        <f>+(SFP!AZ147-SFP!BA147)+SCI!AZ50+SCI!AZ83+SCI!AZ115+SCI!AZ148</f>
        <v>575411962.86549509</v>
      </c>
      <c r="BA37" s="1183">
        <f>+(SFP!BA147-SFP!BB147)+SCI!BA50+SCI!BA83+SCI!BA115+SCI!BA148</f>
        <v>606505069.61077631</v>
      </c>
      <c r="BB37" s="1183">
        <f>+(SFP!BB147-SFP!BC147)+SCI!BB50+SCI!BB83+SCI!BB115+SCI!BB148</f>
        <v>568785458.30370533</v>
      </c>
      <c r="BC37" s="1183">
        <f>+(SFP!BC147-SFP!BD147)+SCI!BC50+SCI!BC83+SCI!BC115+SCI!BC148</f>
        <v>1071848631.4882538</v>
      </c>
      <c r="BD37" s="1183">
        <f>+(SFP!BD147-SFP!BE147)+SCI!BD50+SCI!BD83+SCI!BD115+SCI!BD148</f>
        <v>1496218813.5074856</v>
      </c>
      <c r="BE37" s="1183">
        <f>+(SFP!BE147-SFP!BF147)+SCI!BE50+SCI!BE83+SCI!BE115+SCI!BE148</f>
        <v>803958322.29775321</v>
      </c>
      <c r="BF37" s="1183">
        <f>+(SFP!BF147-SFP!BG147)+SCI!BF50+SCI!BF83+SCI!BF115+SCI!BF148</f>
        <v>526627238.37758785</v>
      </c>
      <c r="BG37" s="1183">
        <f>+(SFP!BG147-SFP!BH147)+SCI!BG50+SCI!BG83+SCI!BG115+SCI!BG148</f>
        <v>812487388.45171893</v>
      </c>
      <c r="BH37" s="1183">
        <f>+(SFP!BH147-SFP!BI147)+SCI!BH50+SCI!BH83+SCI!BH115+SCI!BH148</f>
        <v>1028229211.6977173</v>
      </c>
      <c r="BI37" s="1183">
        <f>+(SFP!BI147-SFP!BJ147)+SCI!BI50+SCI!BI83+SCI!BI115+SCI!BI148</f>
        <v>988018643.36621416</v>
      </c>
      <c r="BJ37" s="1183">
        <f>+(SFP!BJ147-SFP!BK147)+SCI!BJ50+SCI!BJ83+SCI!BJ115+SCI!BJ148</f>
        <v>2073202610.5889835</v>
      </c>
      <c r="BK37" s="1173">
        <f t="shared" si="1"/>
        <v>49920539385.977692</v>
      </c>
    </row>
    <row r="38" spans="1:63" ht="15.6" x14ac:dyDescent="0.3">
      <c r="A38" s="805" t="s">
        <v>1117</v>
      </c>
      <c r="C38" s="1183">
        <f>+(SFP!C145-SFP!D145)+SCI!C51+SCI!C82+SCI!C116+SCI!C149</f>
        <v>2.7939677238464355E-9</v>
      </c>
      <c r="D38" s="1183">
        <f>+(SFP!D145-SFP!E145)+SCI!D51+SCI!D82+SCI!D116+SCI!D149</f>
        <v>44432999.150412805</v>
      </c>
      <c r="E38" s="1183">
        <f>+(SFP!E145-SFP!F145)+SCI!E51+SCI!E82+SCI!E116+SCI!E149</f>
        <v>34727449.783073723</v>
      </c>
      <c r="F38" s="1183">
        <f>+(SFP!F145-SFP!G145)+SCI!F51+SCI!F82+SCI!F116+SCI!F149</f>
        <v>32379363.353965007</v>
      </c>
      <c r="G38" s="1183">
        <f>+(SFP!G145-SFP!H145)+SCI!G51+SCI!G82+SCI!G116+SCI!G149</f>
        <v>27963033.302995477</v>
      </c>
      <c r="H38" s="1183">
        <f>+(SFP!H145-SFP!I145)+SCI!H51+SCI!H82+SCI!H116+SCI!H149</f>
        <v>40474847.283454016</v>
      </c>
      <c r="I38" s="1183">
        <f>+(SFP!I145-SFP!J145)+SCI!I51+SCI!I82+SCI!I116+SCI!I149</f>
        <v>57354736.214754499</v>
      </c>
      <c r="J38" s="1183">
        <f>+(SFP!J145-SFP!K145)+SCI!J51+SCI!J82+SCI!J116+SCI!J149</f>
        <v>49114706.294094302</v>
      </c>
      <c r="K38" s="1183">
        <f>+(SFP!K145-SFP!L145)+SCI!K51+SCI!K82+SCI!K116+SCI!K149</f>
        <v>34575775.617786758</v>
      </c>
      <c r="L38" s="1183">
        <f>+(SFP!L145-SFP!M145)+SCI!L51+SCI!L82+SCI!L116+SCI!L149</f>
        <v>38068986.134679526</v>
      </c>
      <c r="M38" s="1183">
        <f>+(SFP!M145-SFP!N145)+SCI!M51+SCI!M82+SCI!M116+SCI!M149</f>
        <v>44022613.941778891</v>
      </c>
      <c r="N38" s="1183">
        <f>+(SFP!N145-SFP!O145)+SCI!N51+SCI!N82+SCI!N116+SCI!N149</f>
        <v>46531522.637624756</v>
      </c>
      <c r="O38" s="1183">
        <f>+(SFP!O145-SFP!P145)+SCI!O51+SCI!O82+SCI!O116+SCI!O149</f>
        <v>76879826.285380304</v>
      </c>
      <c r="P38" s="1183">
        <f>+(SFP!P145-SFP!Q145)+SCI!P51+SCI!P82+SCI!P116+SCI!P149</f>
        <v>54390152.553129084</v>
      </c>
      <c r="Q38" s="1183">
        <f>+(SFP!Q145-SFP!R145)+SCI!Q51+SCI!Q82+SCI!Q116+SCI!Q149</f>
        <v>44165130.474496499</v>
      </c>
      <c r="R38" s="1183">
        <f>+(SFP!R145-SFP!S145)+SCI!R51+SCI!R82+SCI!R116+SCI!R149</f>
        <v>41805050.837334529</v>
      </c>
      <c r="S38" s="1183">
        <f>+(SFP!S145-SFP!T145)+SCI!S51+SCI!S82+SCI!S116+SCI!S149</f>
        <v>37138971.118028805</v>
      </c>
      <c r="T38" s="1183">
        <f>+(SFP!T145-SFP!U145)+SCI!T51+SCI!T82+SCI!T116+SCI!T149</f>
        <v>50252211.884976268</v>
      </c>
      <c r="U38" s="1183">
        <f>+(SFP!U145-SFP!V145)+SCI!U51+SCI!U82+SCI!U116+SCI!U149</f>
        <v>67816484.472155765</v>
      </c>
      <c r="V38" s="1183">
        <f>+(SFP!V145-SFP!W145)+SCI!V51+SCI!V82+SCI!V116+SCI!V149</f>
        <v>59277865.68310748</v>
      </c>
      <c r="W38" s="1183">
        <f>+(SFP!W145-SFP!X145)+SCI!W51+SCI!W82+SCI!W116+SCI!W149</f>
        <v>44026036.786703467</v>
      </c>
      <c r="X38" s="1183">
        <f>+(SFP!X145-SFP!Y145)+SCI!X51+SCI!X82+SCI!X116+SCI!X149</f>
        <v>47754172.613921538</v>
      </c>
      <c r="Y38" s="1183">
        <f>+(SFP!Y145-SFP!Z145)+SCI!Y51+SCI!Y82+SCI!Y116+SCI!Y149</f>
        <v>53879343.095052533</v>
      </c>
      <c r="Z38" s="1183">
        <f>+(SFP!Z145-SFP!AA145)+SCI!Z51+SCI!Z82+SCI!Z116+SCI!Z149</f>
        <v>56573362.482237346</v>
      </c>
      <c r="AA38" s="1183">
        <f>+(SFP!AA145-SFP!AB145)+SCI!AA51+SCI!AA82+SCI!AA116+SCI!AA149</f>
        <v>88168498.029256731</v>
      </c>
      <c r="AB38" s="1183">
        <f>+(SFP!AB145-SFP!AC145)+SCI!AB51+SCI!AB82+SCI!AB116+SCI!AB149</f>
        <v>58205827.409487203</v>
      </c>
      <c r="AC38" s="1183">
        <f>+(SFP!AC145-SFP!AD145)+SCI!AC51+SCI!AC82+SCI!AC116+SCI!AC149</f>
        <v>48416884.822299577</v>
      </c>
      <c r="AD38" s="1183">
        <f>+(SFP!AD145-SFP!AE145)+SCI!AD51+SCI!AD82+SCI!AD116+SCI!AD149</f>
        <v>45183049.979048118</v>
      </c>
      <c r="AE38" s="1183">
        <f>+(SFP!AE145-SFP!AF145)+SCI!AE51+SCI!AE82+SCI!AE116+SCI!AE149</f>
        <v>41378154.917489171</v>
      </c>
      <c r="AF38" s="1183">
        <f>+(SFP!AF145-SFP!AG145)+SCI!AF51+SCI!AF82+SCI!AF116+SCI!AF149</f>
        <v>53916064.505000964</v>
      </c>
      <c r="AG38" s="1183">
        <f>+(SFP!AG145-SFP!AH145)+SCI!AG51+SCI!AG82+SCI!AG116+SCI!AG149</f>
        <v>72949046.013972342</v>
      </c>
      <c r="AH38" s="1183">
        <f>+(SFP!AH145-SFP!AI145)+SCI!AH51+SCI!AH82+SCI!AH116+SCI!AH149</f>
        <v>63301361.413115963</v>
      </c>
      <c r="AI38" s="1183">
        <f>+(SFP!AI145-SFP!AJ145)+SCI!AI51+SCI!AI82+SCI!AI116+SCI!AI149</f>
        <v>48444839.850007623</v>
      </c>
      <c r="AJ38" s="1183">
        <f>+(SFP!AJ145-SFP!AK145)+SCI!AJ51+SCI!AJ82+SCI!AJ116+SCI!AJ149</f>
        <v>51405631.960824311</v>
      </c>
      <c r="AK38" s="1183">
        <f>+(SFP!AK145-SFP!AL145)+SCI!AK51+SCI!AK82+SCI!AK116+SCI!AK149</f>
        <v>58578028.082935035</v>
      </c>
      <c r="AL38" s="1183">
        <f>+(SFP!AL145-SFP!AM145)+SCI!AL51+SCI!AL82+SCI!AL116+SCI!AL149</f>
        <v>60443060.276223511</v>
      </c>
      <c r="AM38" s="1183">
        <f>+(SFP!AM145-SFP!AN145)+SCI!AM51+SCI!AM82+SCI!AM116+SCI!AM149</f>
        <v>93950097.247883782</v>
      </c>
      <c r="AN38" s="1183">
        <f>+(SFP!AN145-SFP!AO145)+SCI!AN51+SCI!AN82+SCI!AN116+SCI!AN149</f>
        <v>58510048.62389309</v>
      </c>
      <c r="AO38" s="1183">
        <f>+(SFP!AO145-SFP!AP145)+SCI!AO51+SCI!AO82+SCI!AO116+SCI!AO149</f>
        <v>48500523.107987382</v>
      </c>
      <c r="AP38" s="1183">
        <f>+(SFP!AP145-SFP!AQ145)+SCI!AP51+SCI!AP82+SCI!AP116+SCI!AP149</f>
        <v>45310815.381468773</v>
      </c>
      <c r="AQ38" s="1183">
        <f>+(SFP!AQ145-SFP!AR145)+SCI!AQ51+SCI!AQ82+SCI!AQ116+SCI!AQ149</f>
        <v>41462963.136106253</v>
      </c>
      <c r="AR38" s="1183">
        <f>+(SFP!AR145-SFP!AS145)+SCI!AR51+SCI!AR82+SCI!AR116+SCI!AR149</f>
        <v>54163560.551121712</v>
      </c>
      <c r="AS38" s="1183">
        <f>+(SFP!AS145-SFP!AT145)+SCI!AS51+SCI!AS82+SCI!AS116+SCI!AS149</f>
        <v>73369253.237732425</v>
      </c>
      <c r="AT38" s="1183">
        <f>+(SFP!AT145-SFP!AU145)+SCI!AT51+SCI!AT82+SCI!AT116+SCI!AT149</f>
        <v>63697841.760014445</v>
      </c>
      <c r="AU38" s="1183">
        <f>+(SFP!AU145-SFP!AV145)+SCI!AU51+SCI!AU82+SCI!AU116+SCI!AU149</f>
        <v>48609577.311677918</v>
      </c>
      <c r="AV38" s="1183">
        <f>+(SFP!AV145-SFP!AW145)+SCI!AV51+SCI!AV82+SCI!AV116+SCI!AV149</f>
        <v>51647603.284948789</v>
      </c>
      <c r="AW38" s="1183">
        <f>+(SFP!AW145-SFP!AX145)+SCI!AW51+SCI!AW82+SCI!AW116+SCI!AW149</f>
        <v>58854111.384218231</v>
      </c>
      <c r="AX38" s="1183">
        <f>+(SFP!AX145-SFP!AY145)+SCI!AX51+SCI!AX82+SCI!AX116+SCI!AX149</f>
        <v>60773602.84086585</v>
      </c>
      <c r="AY38" s="1183">
        <f>+(SFP!AY145-SFP!AZ145)+SCI!AY51+SCI!AY82+SCI!AY116+SCI!AY149</f>
        <v>94659275.219223917</v>
      </c>
      <c r="AZ38" s="1183">
        <f>+(SFP!AZ145-SFP!BA145)+SCI!AZ51+SCI!AZ82+SCI!AZ116+SCI!AZ149</f>
        <v>60674563.060297452</v>
      </c>
      <c r="BA38" s="1183">
        <f>+(SFP!BA145-SFP!BB145)+SCI!BA51+SCI!BA82+SCI!BA116+SCI!BA149</f>
        <v>50226590.60921821</v>
      </c>
      <c r="BB38" s="1183">
        <f>+(SFP!BB145-SFP!BC145)+SCI!BB51+SCI!BB82+SCI!BB116+SCI!BB149</f>
        <v>46969877.858314186</v>
      </c>
      <c r="BC38" s="1183">
        <f>+(SFP!BC145-SFP!BD145)+SCI!BC51+SCI!BC82+SCI!BC116+SCI!BC149</f>
        <v>42939634.458927698</v>
      </c>
      <c r="BD38" s="1183">
        <f>+(SFP!BD145-SFP!BE145)+SCI!BD51+SCI!BD82+SCI!BD116+SCI!BD149</f>
        <v>56158829.855759531</v>
      </c>
      <c r="BE38" s="1183">
        <f>+(SFP!BE145-SFP!BF145)+SCI!BE51+SCI!BE82+SCI!BE116+SCI!BE149</f>
        <v>76061749.636795253</v>
      </c>
      <c r="BF38" s="1183">
        <f>+(SFP!BF145-SFP!BG145)+SCI!BF51+SCI!BF82+SCI!BF116+SCI!BF149</f>
        <v>66060944.344417512</v>
      </c>
      <c r="BG38" s="1183">
        <f>+(SFP!BG145-SFP!BH145)+SCI!BG51+SCI!BG82+SCI!BG116+SCI!BG149</f>
        <v>50350620.556587502</v>
      </c>
      <c r="BH38" s="1183">
        <f>+(SFP!BH145-SFP!BI145)+SCI!BH51+SCI!BH82+SCI!BH116+SCI!BH149</f>
        <v>53554125.478320032</v>
      </c>
      <c r="BI38" s="1183">
        <f>+(SFP!BI145-SFP!BJ145)+SCI!BI51+SCI!BI82+SCI!BI116+SCI!BI149</f>
        <v>60981925.383514449</v>
      </c>
      <c r="BJ38" s="1183">
        <f>+(SFP!BJ145-SFP!BK145)+SCI!BJ51+SCI!BJ82+SCI!BJ116+SCI!BJ149</f>
        <v>63020589.37155927</v>
      </c>
      <c r="BK38" s="1173">
        <f t="shared" si="1"/>
        <v>3194503812.961658</v>
      </c>
    </row>
    <row r="39" spans="1:63" ht="15.6" x14ac:dyDescent="0.3">
      <c r="A39" s="805" t="s">
        <v>1118</v>
      </c>
      <c r="C39" s="1183">
        <f>+(SFP!C139-SFP!D139)+SCI!C52+SCI!C84+SCI!C117+SCI!C150</f>
        <v>0</v>
      </c>
      <c r="D39" s="1183">
        <f>+(SFP!D139-SFP!E139)+SCI!D52+SCI!D84+SCI!D117+SCI!D150</f>
        <v>0</v>
      </c>
      <c r="E39" s="1183">
        <f>+(SFP!E139-SFP!F139)+SCI!E52+SCI!E84+SCI!E117+SCI!E150</f>
        <v>0</v>
      </c>
      <c r="F39" s="1183">
        <f>+(SFP!F139-SFP!G139)+SCI!F52+SCI!F84+SCI!F117+SCI!F150</f>
        <v>0</v>
      </c>
      <c r="G39" s="1183">
        <f>+(SFP!G139-SFP!H139)+SCI!G52+SCI!G84+SCI!G117+SCI!G150</f>
        <v>0</v>
      </c>
      <c r="H39" s="1183">
        <f>+(SFP!H139-SFP!I139)+SCI!H52+SCI!H84+SCI!H117+SCI!H150</f>
        <v>723200.39435212803</v>
      </c>
      <c r="I39" s="1183">
        <f>+(SFP!I139-SFP!J139)+SCI!I52+SCI!I84+SCI!I117+SCI!I150</f>
        <v>193136.42226278401</v>
      </c>
      <c r="J39" s="1183">
        <f>+(SFP!J139-SFP!K139)+SCI!J52+SCI!J84+SCI!J117+SCI!J150</f>
        <v>144852.31669708798</v>
      </c>
      <c r="K39" s="1183">
        <f>+(SFP!K139-SFP!L139)+SCI!K52+SCI!K84+SCI!K117+SCI!K150</f>
        <v>0</v>
      </c>
      <c r="L39" s="1183">
        <f>+(SFP!L139-SFP!M139)+SCI!L52+SCI!L84+SCI!L117+SCI!L150</f>
        <v>0</v>
      </c>
      <c r="M39" s="1183">
        <f>+(SFP!M139-SFP!N139)+SCI!M52+SCI!M84+SCI!M117+SCI!M150</f>
        <v>0</v>
      </c>
      <c r="N39" s="1183">
        <f>+(SFP!N139-SFP!O139)+SCI!N52+SCI!N84+SCI!N117+SCI!N150</f>
        <v>4339202.3661127668</v>
      </c>
      <c r="O39" s="1183">
        <f>+(SFP!O139-SFP!P139)+SCI!O52+SCI!O84+SCI!O117+SCI!O150</f>
        <v>1158818.5335767039</v>
      </c>
      <c r="P39" s="1183">
        <f>+(SFP!P139-SFP!Q139)+SCI!P52+SCI!P84+SCI!P117+SCI!P150</f>
        <v>869113.90018252784</v>
      </c>
      <c r="Q39" s="1183">
        <f>+(SFP!Q139-SFP!R139)+SCI!Q52+SCI!Q84+SCI!Q117+SCI!Q150</f>
        <v>0</v>
      </c>
      <c r="R39" s="1183">
        <f>+(SFP!R139-SFP!S139)+SCI!R52+SCI!R84+SCI!R117+SCI!R150</f>
        <v>0</v>
      </c>
      <c r="S39" s="1183">
        <f>+(SFP!S139-SFP!T139)+SCI!S52+SCI!S84+SCI!S117+SCI!S150</f>
        <v>0</v>
      </c>
      <c r="T39" s="1183">
        <f>+(SFP!T139-SFP!U139)+SCI!T52+SCI!T84+SCI!T117+SCI!T150</f>
        <v>442875.37150788005</v>
      </c>
      <c r="U39" s="1183">
        <f>+(SFP!U139-SFP!V139)+SCI!U52+SCI!U84+SCI!U117+SCI!U150</f>
        <v>221843.9934342225</v>
      </c>
      <c r="V39" s="1183">
        <f>+(SFP!V139-SFP!W139)+SCI!V52+SCI!V84+SCI!V117+SCI!V150</f>
        <v>147895.99562281501</v>
      </c>
      <c r="W39" s="1183">
        <f>+(SFP!W139-SFP!X139)+SCI!W52+SCI!W84+SCI!W117+SCI!W150</f>
        <v>0</v>
      </c>
      <c r="X39" s="1183">
        <f>+(SFP!X139-SFP!Y139)+SCI!X52+SCI!X84+SCI!X117+SCI!X150</f>
        <v>0</v>
      </c>
      <c r="Y39" s="1183">
        <f>+(SFP!Y139-SFP!Z139)+SCI!Y52+SCI!Y84+SCI!Y117+SCI!Y150</f>
        <v>0</v>
      </c>
      <c r="Z39" s="1183">
        <f>+(SFP!Z139-SFP!AA139)+SCI!Z52+SCI!Z84+SCI!Z117+SCI!Z150</f>
        <v>3575601.5915609598</v>
      </c>
      <c r="AA39" s="1183">
        <f>+(SFP!AA139-SFP!AB139)+SCI!AA52+SCI!AA84+SCI!AA117+SCI!AA150</f>
        <v>1791081.1642131046</v>
      </c>
      <c r="AB39" s="1183">
        <f>+(SFP!AB139-SFP!AC139)+SCI!AB52+SCI!AB84+SCI!AB117+SCI!AB150</f>
        <v>1194054.1094754031</v>
      </c>
      <c r="AC39" s="1183">
        <f>+(SFP!AC139-SFP!AD139)+SCI!AC52+SCI!AC84+SCI!AC117+SCI!AC150</f>
        <v>0</v>
      </c>
      <c r="AD39" s="1183">
        <f>+(SFP!AD139-SFP!AE139)+SCI!AD52+SCI!AD84+SCI!AD117+SCI!AD150</f>
        <v>0</v>
      </c>
      <c r="AE39" s="1183">
        <f>+(SFP!AE139-SFP!AF139)+SCI!AE52+SCI!AE84+SCI!AE117+SCI!AE150</f>
        <v>0</v>
      </c>
      <c r="AF39" s="1183">
        <f>+(SFP!AF139-SFP!AG139)+SCI!AF52+SCI!AF84+SCI!AF117+SCI!AF150</f>
        <v>250927.74809438261</v>
      </c>
      <c r="AG39" s="1183">
        <f>+(SFP!AG139-SFP!AH139)+SCI!AG52+SCI!AG84+SCI!AG117+SCI!AG150</f>
        <v>103059.61082447859</v>
      </c>
      <c r="AH39" s="1183">
        <f>+(SFP!AH139-SFP!AI139)+SCI!AH52+SCI!AH84+SCI!AH117+SCI!AH150</f>
        <v>206119.22164895717</v>
      </c>
      <c r="AI39" s="1183">
        <f>+(SFP!AI139-SFP!AJ139)+SCI!AI52+SCI!AI84+SCI!AI117+SCI!AI150</f>
        <v>0</v>
      </c>
      <c r="AJ39" s="1183">
        <f>+(SFP!AJ139-SFP!AK139)+SCI!AJ52+SCI!AJ84+SCI!AJ117+SCI!AJ150</f>
        <v>0</v>
      </c>
      <c r="AK39" s="1183">
        <f>+(SFP!AK139-SFP!AL139)+SCI!AK52+SCI!AK84+SCI!AK117+SCI!AK150</f>
        <v>0</v>
      </c>
      <c r="AL39" s="1183">
        <f>+(SFP!AL139-SFP!AM139)+SCI!AL52+SCI!AL84+SCI!AL117+SCI!AL150</f>
        <v>3011132.9771325919</v>
      </c>
      <c r="AM39" s="1183">
        <f>+(SFP!AM139-SFP!AN139)+SCI!AM52+SCI!AM84+SCI!AM117+SCI!AM150</f>
        <v>1236715.3298937432</v>
      </c>
      <c r="AN39" s="1183">
        <f>+(SFP!AN139-SFP!AO139)+SCI!AN52+SCI!AN84+SCI!AN117+SCI!AN150</f>
        <v>2473430.6597874858</v>
      </c>
      <c r="AO39" s="1183">
        <f>+(SFP!AO139-SFP!AP139)+SCI!AO52+SCI!AO84+SCI!AO117+SCI!AO150</f>
        <v>0</v>
      </c>
      <c r="AP39" s="1183">
        <f>+(SFP!AP139-SFP!AQ139)+SCI!AP52+SCI!AP84+SCI!AP117+SCI!AP150</f>
        <v>0</v>
      </c>
      <c r="AQ39" s="1183">
        <f>+(SFP!AQ139-SFP!AR139)+SCI!AQ52+SCI!AQ84+SCI!AQ117+SCI!AQ150</f>
        <v>0</v>
      </c>
      <c r="AR39" s="1183">
        <f>+(SFP!AR139-SFP!AS139)+SCI!AR52+SCI!AR84+SCI!AR117+SCI!AR150</f>
        <v>0</v>
      </c>
      <c r="AS39" s="1183">
        <f>+(SFP!AS139-SFP!AT139)+SCI!AS52+SCI!AS84+SCI!AS117+SCI!AS150</f>
        <v>0</v>
      </c>
      <c r="AT39" s="1183">
        <f>+(SFP!AT139-SFP!AU139)+SCI!AT52+SCI!AT84+SCI!AT117+SCI!AT150</f>
        <v>0</v>
      </c>
      <c r="AU39" s="1183">
        <f>+(SFP!AU139-SFP!AV139)+SCI!AU52+SCI!AU84+SCI!AU117+SCI!AU150</f>
        <v>0</v>
      </c>
      <c r="AV39" s="1183">
        <f>+(SFP!AV139-SFP!AW139)+SCI!AV52+SCI!AV84+SCI!AV117+SCI!AV150</f>
        <v>0</v>
      </c>
      <c r="AW39" s="1183">
        <f>+(SFP!AW139-SFP!AX139)+SCI!AW52+SCI!AW84+SCI!AW117+SCI!AW150</f>
        <v>0</v>
      </c>
      <c r="AX39" s="1183">
        <f>+(SFP!AX139-SFP!AY139)+SCI!AX52+SCI!AX84+SCI!AX117+SCI!AX150</f>
        <v>7925389.1755194832</v>
      </c>
      <c r="AY39" s="1183">
        <f>+(SFP!AY139-SFP!AZ139)+SCI!AY52+SCI!AY84+SCI!AY117+SCI!AY150</f>
        <v>0</v>
      </c>
      <c r="AZ39" s="1183">
        <f>+(SFP!AZ139-SFP!BA139)+SCI!AZ52+SCI!AZ84+SCI!AZ117+SCI!AZ150</f>
        <v>0</v>
      </c>
      <c r="BA39" s="1183">
        <f>+(SFP!BA139-SFP!BB139)+SCI!BA52+SCI!BA84+SCI!BA117+SCI!BA150</f>
        <v>0</v>
      </c>
      <c r="BB39" s="1183">
        <f>+(SFP!BB139-SFP!BC139)+SCI!BB52+SCI!BB84+SCI!BB117+SCI!BB150</f>
        <v>0</v>
      </c>
      <c r="BC39" s="1183">
        <f>+(SFP!BC139-SFP!BD139)+SCI!BC52+SCI!BC84+SCI!BC117+SCI!BC150</f>
        <v>0</v>
      </c>
      <c r="BD39" s="1183">
        <f>+(SFP!BD139-SFP!BE139)+SCI!BD52+SCI!BD84+SCI!BD117+SCI!BD150</f>
        <v>0</v>
      </c>
      <c r="BE39" s="1183">
        <f>+(SFP!BE139-SFP!BF139)+SCI!BE52+SCI!BE84+SCI!BE117+SCI!BE150</f>
        <v>0</v>
      </c>
      <c r="BF39" s="1183">
        <f>+(SFP!BF139-SFP!BG139)+SCI!BF52+SCI!BF84+SCI!BF117+SCI!BF150</f>
        <v>0</v>
      </c>
      <c r="BG39" s="1183">
        <f>+(SFP!BG139-SFP!BH139)+SCI!BG52+SCI!BG84+SCI!BG117+SCI!BG150</f>
        <v>0</v>
      </c>
      <c r="BH39" s="1183">
        <f>+(SFP!BH139-SFP!BI139)+SCI!BH52+SCI!BH84+SCI!BH117+SCI!BH150</f>
        <v>0</v>
      </c>
      <c r="BI39" s="1183">
        <f>+(SFP!BI139-SFP!BJ139)+SCI!BI52+SCI!BI84+SCI!BI117+SCI!BI150</f>
        <v>0</v>
      </c>
      <c r="BJ39" s="1183">
        <f>+(SFP!BJ139-SFP!BK139)+SCI!BJ52+SCI!BJ84+SCI!BJ117+SCI!BJ150</f>
        <v>2411150.4720310858</v>
      </c>
      <c r="BK39" s="1173">
        <f t="shared" si="1"/>
        <v>32419601.353930593</v>
      </c>
    </row>
    <row r="40" spans="1:63" ht="16.2" thickBot="1" x14ac:dyDescent="0.35">
      <c r="A40" s="891" t="s">
        <v>1164</v>
      </c>
      <c r="C40" s="1183">
        <f>+(SFP!D143-SFP!C143)+SCI!C197</f>
        <v>0</v>
      </c>
      <c r="D40" s="1183">
        <f>+(SFP!E143-SFP!D143)+SCI!D197</f>
        <v>0</v>
      </c>
      <c r="E40" s="1183">
        <f>+(SFP!F143-SFP!E143)+SCI!E197</f>
        <v>237448664.59574333</v>
      </c>
      <c r="F40" s="1183">
        <f>+(SFP!G143-SFP!F143)+SCI!F197</f>
        <v>205062244.22196674</v>
      </c>
      <c r="G40" s="1183">
        <f>+(SFP!H143-SFP!G143)+SCI!G197</f>
        <v>296815546.74532944</v>
      </c>
      <c r="H40" s="1183">
        <f>+(SFP!I143-SFP!H143)+SCI!H197</f>
        <v>420601398.90819955</v>
      </c>
      <c r="I40" s="1183">
        <f>+(SFP!J143-SFP!I143)+SCI!I197</f>
        <v>360174512.82335818</v>
      </c>
      <c r="J40" s="1183">
        <f>+(SFP!K143-SFP!J143)+SCI!J197</f>
        <v>253555687.8637695</v>
      </c>
      <c r="K40" s="1183">
        <f>+(SFP!L143-SFP!K143)+SCI!K197</f>
        <v>279172564.98764998</v>
      </c>
      <c r="L40" s="1183">
        <f>+(SFP!M143-SFP!L143)+SCI!L197</f>
        <v>322832502.23971188</v>
      </c>
      <c r="M40" s="1183">
        <f>+(SFP!N143-SFP!M143)+SCI!M197</f>
        <v>341231166.0092482</v>
      </c>
      <c r="N40" s="1183">
        <f>+(SFP!O143-SFP!N143)+SCI!N197</f>
        <v>563785392.75945556</v>
      </c>
      <c r="O40" s="1183">
        <f>+(SFP!P143-SFP!O143)+SCI!O197</f>
        <v>398861118.72294658</v>
      </c>
      <c r="P40" s="1183">
        <f>+(SFP!Q143-SFP!P143)+SCI!P197</f>
        <v>323877623.47964102</v>
      </c>
      <c r="Q40" s="1183">
        <f>+(SFP!R143-SFP!Q143)+SCI!Q197</f>
        <v>306570372.80711979</v>
      </c>
      <c r="R40" s="1183">
        <f>+(SFP!S143-SFP!R143)+SCI!R197</f>
        <v>272352454.86554462</v>
      </c>
      <c r="S40" s="1183">
        <f>+(SFP!T143-SFP!S143)+SCI!S197</f>
        <v>368516220.4898259</v>
      </c>
      <c r="T40" s="1183">
        <f>+(SFP!U143-SFP!T143)+SCI!T197</f>
        <v>497320886.12914222</v>
      </c>
      <c r="U40" s="1183">
        <f>+(SFP!V143-SFP!U143)+SCI!U197</f>
        <v>434704348.34278822</v>
      </c>
      <c r="V40" s="1183">
        <f>+(SFP!W143-SFP!V143)+SCI!V197</f>
        <v>322857603.10249209</v>
      </c>
      <c r="W40" s="1183">
        <f>+(SFP!X143-SFP!W143)+SCI!W197</f>
        <v>350197265.8354246</v>
      </c>
      <c r="X40" s="1183">
        <f>+(SFP!Y143-SFP!X143)+SCI!X197</f>
        <v>395115182.69705188</v>
      </c>
      <c r="Y40" s="1183">
        <f>+(SFP!Z143-SFP!Y143)+SCI!Y197</f>
        <v>414871324.86974043</v>
      </c>
      <c r="Z40" s="1183">
        <f>+(SFP!AA143-SFP!Z143)+SCI!Z197</f>
        <v>646568985.54788244</v>
      </c>
      <c r="AA40" s="1183">
        <f>+(SFP!AB143-SFP!AA143)+SCI!AA197</f>
        <v>426842734.33623946</v>
      </c>
      <c r="AB40" s="1183">
        <f>+(SFP!AC143-SFP!AB143)+SCI!AB197</f>
        <v>355057155.36353028</v>
      </c>
      <c r="AC40" s="1183">
        <f>+(SFP!AD143-SFP!AC143)+SCI!AC197</f>
        <v>331342366.5130195</v>
      </c>
      <c r="AD40" s="1183">
        <f>+(SFP!AE143-SFP!AD143)+SCI!AD197</f>
        <v>303439802.72825396</v>
      </c>
      <c r="AE40" s="1183">
        <f>+(SFP!AF143-SFP!AE143)+SCI!AE197</f>
        <v>395384473.03667361</v>
      </c>
      <c r="AF40" s="1183">
        <f>+(SFP!AG143-SFP!AF143)+SCI!AF197</f>
        <v>534959670.76913059</v>
      </c>
      <c r="AG40" s="1183">
        <f>+(SFP!AH143-SFP!AG143)+SCI!AG197</f>
        <v>464209983.69618368</v>
      </c>
      <c r="AH40" s="1183">
        <f>+(SFP!AI143-SFP!AH143)+SCI!AH197</f>
        <v>355262158.90005583</v>
      </c>
      <c r="AI40" s="1183">
        <f>+(SFP!AJ143-SFP!AI143)+SCI!AI197</f>
        <v>376974634.37937826</v>
      </c>
      <c r="AJ40" s="1183">
        <f>+(SFP!AK143-SFP!AJ143)+SCI!AJ197</f>
        <v>429572205.94152361</v>
      </c>
      <c r="AK40" s="1183">
        <f>+(SFP!AL143-SFP!AK143)+SCI!AK197</f>
        <v>443249108.6923058</v>
      </c>
      <c r="AL40" s="1183">
        <f>+(SFP!AM143-SFP!AL143)+SCI!AL197</f>
        <v>688967379.81781447</v>
      </c>
      <c r="AM40" s="1183">
        <f>+(SFP!AN143-SFP!AM143)+SCI!AM197</f>
        <v>429073689.90854937</v>
      </c>
      <c r="AN40" s="1183">
        <f>+(SFP!AO143-SFP!AN143)+SCI!AN197</f>
        <v>355670502.79190755</v>
      </c>
      <c r="AO40" s="1183">
        <f>+(SFP!AP143-SFP!AO143)+SCI!AO197</f>
        <v>332279312.79743767</v>
      </c>
      <c r="AP40" s="1183">
        <f>+(SFP!AQ143-SFP!AP143)+SCI!AP197</f>
        <v>304061729.66477919</v>
      </c>
      <c r="AQ40" s="1183">
        <f>+(SFP!AR143-SFP!AQ143)+SCI!AQ197</f>
        <v>397199444.04155928</v>
      </c>
      <c r="AR40" s="1183">
        <f>+(SFP!AS143-SFP!AR143)+SCI!AR197</f>
        <v>538041190.41003764</v>
      </c>
      <c r="AS40" s="1183">
        <f>+(SFP!AT143-SFP!AS143)+SCI!AS197</f>
        <v>467117506.24010605</v>
      </c>
      <c r="AT40" s="1183">
        <f>+(SFP!AU143-SFP!AT143)+SCI!AT197</f>
        <v>356470233.61897135</v>
      </c>
      <c r="AU40" s="1183">
        <f>+(SFP!AV143-SFP!AU143)+SCI!AU197</f>
        <v>378749090.75629115</v>
      </c>
      <c r="AV40" s="1183">
        <f>+(SFP!AW143-SFP!AV143)+SCI!AV197</f>
        <v>431596816.81760025</v>
      </c>
      <c r="AW40" s="1183">
        <f>+(SFP!AX143-SFP!AW143)+SCI!AW197</f>
        <v>445673087.49968296</v>
      </c>
      <c r="AX40" s="1183">
        <f>+(SFP!AY143-SFP!AX143)+SCI!AX197</f>
        <v>694168018.27430868</v>
      </c>
      <c r="AY40" s="1183">
        <f>+(SFP!AZ143-SFP!AY143)+SCI!AY197</f>
        <v>444946795.77551472</v>
      </c>
      <c r="AZ40" s="1183">
        <f>+(SFP!BA143-SFP!AZ143)+SCI!AZ197</f>
        <v>368328331.13426667</v>
      </c>
      <c r="BA40" s="1183">
        <f>+(SFP!BB143-SFP!BA143)+SCI!BA197</f>
        <v>344445770.9609707</v>
      </c>
      <c r="BB40" s="1183">
        <f>+(SFP!BC143-SFP!BB143)+SCI!BB197</f>
        <v>314890652.69880313</v>
      </c>
      <c r="BC40" s="1183">
        <f>+(SFP!BD143-SFP!BC143)+SCI!BC197</f>
        <v>411831418.94223648</v>
      </c>
      <c r="BD40" s="1183">
        <f>+(SFP!BE143-SFP!BD143)+SCI!BD197</f>
        <v>557786164.00316525</v>
      </c>
      <c r="BE40" s="1183">
        <f>+(SFP!BF143-SFP!BE143)+SCI!BE197</f>
        <v>484446925.19239497</v>
      </c>
      <c r="BF40" s="1183">
        <f>+(SFP!BG143-SFP!BF143)+SCI!BF197</f>
        <v>369237884.08164161</v>
      </c>
      <c r="BG40" s="1183">
        <f>+(SFP!BH143-SFP!BG143)+SCI!BG197</f>
        <v>392730253.50768024</v>
      </c>
      <c r="BH40" s="1183">
        <f>+(SFP!BI143-SFP!BH143)+SCI!BH197</f>
        <v>447200786.14577258</v>
      </c>
      <c r="BI40" s="1183">
        <f>+(SFP!BJ143-SFP!BI143)+SCI!BI197</f>
        <v>462150988.72476792</v>
      </c>
      <c r="BJ40" s="1183">
        <f>+(SFP!BK143-SFP!BJ143)+SCI!BJ197</f>
        <v>719759033.73951221</v>
      </c>
      <c r="BK40" s="1173">
        <f t="shared" si="1"/>
        <v>23565610369.946102</v>
      </c>
    </row>
    <row r="41" spans="1:63" ht="16.2" thickBot="1" x14ac:dyDescent="0.35">
      <c r="A41" s="1128" t="s">
        <v>1119</v>
      </c>
      <c r="C41" s="1172">
        <f>+C42+C43-C44-C45+C46</f>
        <v>-325988876.76728857</v>
      </c>
      <c r="D41" s="1172">
        <f t="shared" ref="D41:BJ41" si="10">+D42+D43-D44-D45+D46</f>
        <v>-43060593.289423913</v>
      </c>
      <c r="E41" s="1172">
        <f t="shared" si="10"/>
        <v>-292863219.96333438</v>
      </c>
      <c r="F41" s="1172">
        <f t="shared" si="10"/>
        <v>39794327.974148899</v>
      </c>
      <c r="G41" s="1172">
        <f t="shared" si="10"/>
        <v>-49352930.094489872</v>
      </c>
      <c r="H41" s="1172">
        <f t="shared" si="10"/>
        <v>330431471.06663752</v>
      </c>
      <c r="I41" s="1172">
        <f t="shared" si="10"/>
        <v>-302794680.00605321</v>
      </c>
      <c r="J41" s="1172">
        <f t="shared" si="10"/>
        <v>434152969.27458942</v>
      </c>
      <c r="K41" s="1172">
        <f t="shared" si="10"/>
        <v>-278284608.88689613</v>
      </c>
      <c r="L41" s="1172">
        <f t="shared" si="10"/>
        <v>175986988.17526418</v>
      </c>
      <c r="M41" s="1172">
        <f t="shared" si="10"/>
        <v>-192525235.74519771</v>
      </c>
      <c r="N41" s="1172">
        <f t="shared" si="10"/>
        <v>577237128.13795614</v>
      </c>
      <c r="O41" s="1172">
        <f t="shared" si="10"/>
        <v>-734058157.00432014</v>
      </c>
      <c r="P41" s="1172">
        <f t="shared" si="10"/>
        <v>-1450771016.6281173</v>
      </c>
      <c r="Q41" s="1172">
        <f t="shared" si="10"/>
        <v>-1737376533.4396431</v>
      </c>
      <c r="R41" s="1172">
        <f t="shared" si="10"/>
        <v>40406974.980530739</v>
      </c>
      <c r="S41" s="1172">
        <f t="shared" si="10"/>
        <v>-59942006.054951906</v>
      </c>
      <c r="T41" s="1172">
        <f t="shared" si="10"/>
        <v>363505644.05692947</v>
      </c>
      <c r="U41" s="1172">
        <f t="shared" si="10"/>
        <v>-1753040219.5583692</v>
      </c>
      <c r="V41" s="1172">
        <f t="shared" si="10"/>
        <v>-86098131.917555749</v>
      </c>
      <c r="W41" s="1172">
        <f t="shared" si="10"/>
        <v>-1704682089.4228973</v>
      </c>
      <c r="X41" s="1172">
        <f t="shared" si="10"/>
        <v>179835369.8931869</v>
      </c>
      <c r="Y41" s="1172">
        <f t="shared" si="10"/>
        <v>-201100085.56351724</v>
      </c>
      <c r="Z41" s="1172">
        <f t="shared" si="10"/>
        <v>564372049.78993464</v>
      </c>
      <c r="AA41" s="1172">
        <f t="shared" si="10"/>
        <v>-722364027.39506602</v>
      </c>
      <c r="AB41" s="1172">
        <f t="shared" si="10"/>
        <v>-2085227437.9946651</v>
      </c>
      <c r="AC41" s="1172">
        <f t="shared" si="10"/>
        <v>-2420285865.6956029</v>
      </c>
      <c r="AD41" s="1172">
        <f t="shared" si="10"/>
        <v>50953263.330852747</v>
      </c>
      <c r="AE41" s="1172">
        <f t="shared" si="10"/>
        <v>-78503113.959567457</v>
      </c>
      <c r="AF41" s="1172">
        <f t="shared" si="10"/>
        <v>388352661.8722682</v>
      </c>
      <c r="AG41" s="1172">
        <f t="shared" si="10"/>
        <v>-2407423683.1556406</v>
      </c>
      <c r="AH41" s="1172">
        <f t="shared" si="10"/>
        <v>-76505209.832262039</v>
      </c>
      <c r="AI41" s="1172">
        <f t="shared" si="10"/>
        <v>-2389119304.7538352</v>
      </c>
      <c r="AJ41" s="1172">
        <f t="shared" si="10"/>
        <v>213339116.80075097</v>
      </c>
      <c r="AK41" s="1172">
        <f t="shared" si="10"/>
        <v>-223529958.98948431</v>
      </c>
      <c r="AL41" s="1172">
        <f t="shared" si="10"/>
        <v>634816819.42081511</v>
      </c>
      <c r="AM41" s="1172">
        <f t="shared" si="10"/>
        <v>-851655089.43768835</v>
      </c>
      <c r="AN41" s="1172">
        <f t="shared" si="10"/>
        <v>-2019107943.6736677</v>
      </c>
      <c r="AO41" s="1172">
        <f t="shared" si="10"/>
        <v>-2369064933.942481</v>
      </c>
      <c r="AP41" s="1172">
        <f t="shared" si="10"/>
        <v>73927508.286418527</v>
      </c>
      <c r="AQ41" s="1172">
        <f t="shared" si="10"/>
        <v>-60369846.030512691</v>
      </c>
      <c r="AR41" s="1172">
        <f t="shared" si="10"/>
        <v>460176445.82098782</v>
      </c>
      <c r="AS41" s="1172">
        <f t="shared" si="10"/>
        <v>-2413390889.0566463</v>
      </c>
      <c r="AT41" s="1172">
        <f t="shared" si="10"/>
        <v>-57290143.326699138</v>
      </c>
      <c r="AU41" s="1172">
        <f t="shared" si="10"/>
        <v>-2328907760.7404852</v>
      </c>
      <c r="AV41" s="1172">
        <f t="shared" si="10"/>
        <v>252026490.28177661</v>
      </c>
      <c r="AW41" s="1172">
        <f t="shared" si="10"/>
        <v>-243546863.79136574</v>
      </c>
      <c r="AX41" s="1172">
        <f t="shared" si="10"/>
        <v>705836676.41877294</v>
      </c>
      <c r="AY41" s="1172">
        <f t="shared" si="10"/>
        <v>-876146188.8922106</v>
      </c>
      <c r="AZ41" s="1172">
        <f t="shared" si="10"/>
        <v>-2573664430.9689255</v>
      </c>
      <c r="BA41" s="1172">
        <f t="shared" si="10"/>
        <v>-2937670966.8436642</v>
      </c>
      <c r="BB41" s="1172">
        <f t="shared" si="10"/>
        <v>71418480.428843141</v>
      </c>
      <c r="BC41" s="1172">
        <f t="shared" si="10"/>
        <v>-92457800.620950252</v>
      </c>
      <c r="BD41" s="1172">
        <f t="shared" si="10"/>
        <v>444800224.04588515</v>
      </c>
      <c r="BE41" s="1172">
        <f t="shared" si="10"/>
        <v>-2928765835.0477247</v>
      </c>
      <c r="BF41" s="1172">
        <f t="shared" si="10"/>
        <v>-68813435.996182442</v>
      </c>
      <c r="BG41" s="1172">
        <f t="shared" si="10"/>
        <v>-2914555875.616003</v>
      </c>
      <c r="BH41" s="1172">
        <f t="shared" si="10"/>
        <v>241640387.83878627</v>
      </c>
      <c r="BI41" s="1172">
        <f t="shared" si="10"/>
        <v>-238484788.55856383</v>
      </c>
      <c r="BJ41" s="1172">
        <f t="shared" si="10"/>
        <v>706438101.64975417</v>
      </c>
      <c r="BK41" s="1173">
        <f t="shared" si="1"/>
        <v>-35639340679.116859</v>
      </c>
    </row>
    <row r="42" spans="1:63" ht="15.6" x14ac:dyDescent="0.3">
      <c r="A42" s="805" t="s">
        <v>576</v>
      </c>
      <c r="C42" s="1183">
        <f>+(SFP!D100-SFP!C100)</f>
        <v>-41293968.641825259</v>
      </c>
      <c r="D42" s="1183">
        <f>+(SFP!E100-SFP!D100)</f>
        <v>137985652.13659114</v>
      </c>
      <c r="E42" s="1183">
        <f>+(SFP!F100-SFP!E100)</f>
        <v>-199139692.02691656</v>
      </c>
      <c r="F42" s="1183">
        <f>+(SFP!G100-SFP!F100)</f>
        <v>117670814.46959022</v>
      </c>
      <c r="G42" s="1183">
        <f>+(SFP!H100-SFP!G100)</f>
        <v>-110891392.14314863</v>
      </c>
      <c r="H42" s="1183">
        <f>+(SFP!I100-SFP!H100)</f>
        <v>188725552.34437847</v>
      </c>
      <c r="I42" s="1183">
        <f>+(SFP!J100-SFP!I100)</f>
        <v>-102584679.69368184</v>
      </c>
      <c r="J42" s="1183">
        <f>+(SFP!K100-SFP!J100)</f>
        <v>155640426.56194538</v>
      </c>
      <c r="K42" s="1183">
        <f>+(SFP!L100-SFP!K100)</f>
        <v>-235448349.84846246</v>
      </c>
      <c r="L42" s="1183">
        <f>+(SFP!M100-SFP!L100)</f>
        <v>164001569.65627623</v>
      </c>
      <c r="M42" s="1183">
        <f>+(SFP!N100-SFP!M100)</f>
        <v>-125569651.79228449</v>
      </c>
      <c r="N42" s="1183">
        <f>+(SFP!O100-SFP!N100)</f>
        <v>293159282.66336817</v>
      </c>
      <c r="O42" s="1183">
        <f>+(SFP!P100-SFP!O100)</f>
        <v>-261023491.83988553</v>
      </c>
      <c r="P42" s="1183">
        <f>+(SFP!Q100-SFP!P100)</f>
        <v>158073930.4466449</v>
      </c>
      <c r="Q42" s="1183">
        <f>+(SFP!R100-SFP!Q100)</f>
        <v>-227287015.97340989</v>
      </c>
      <c r="R42" s="1183">
        <f>+(SFP!S100-SFP!R100)</f>
        <v>125190247.38600233</v>
      </c>
      <c r="S42" s="1183">
        <f>+(SFP!T100-SFP!S100)</f>
        <v>-127518739.34855959</v>
      </c>
      <c r="T42" s="1183">
        <f>+(SFP!U100-SFP!T100)</f>
        <v>217706495.26824647</v>
      </c>
      <c r="U42" s="1183">
        <f>+(SFP!V100-SFP!U100)</f>
        <v>-122017158.08677286</v>
      </c>
      <c r="V42" s="1183">
        <f>+(SFP!W100-SFP!V100)</f>
        <v>162020786.69750524</v>
      </c>
      <c r="W42" s="1183">
        <f>+(SFP!X100-SFP!W100)</f>
        <v>-248832799.35242069</v>
      </c>
      <c r="X42" s="1183">
        <f>+(SFP!Y100-SFP!X100)</f>
        <v>169928741.37369406</v>
      </c>
      <c r="Y42" s="1183">
        <f>+(SFP!Z100-SFP!Y100)</f>
        <v>-127981638.64628786</v>
      </c>
      <c r="Z42" s="1183">
        <f>+(SFP!AA100-SFP!Z100)</f>
        <v>266507869.32087159</v>
      </c>
      <c r="AA42" s="1183">
        <f>+(SFP!AB100-SFP!AA100)</f>
        <v>-212809111.02373827</v>
      </c>
      <c r="AB42" s="1183">
        <f>+(SFP!AC100-SFP!AB100)</f>
        <v>183951931.66990286</v>
      </c>
      <c r="AC42" s="1183">
        <f>+(SFP!AD100-SFP!AC100)</f>
        <v>-255002803.21359074</v>
      </c>
      <c r="AD42" s="1183">
        <f>+(SFP!AE100-SFP!AD100)</f>
        <v>140528142.91479981</v>
      </c>
      <c r="AE42" s="1183">
        <f>+(SFP!AF100-SFP!AE100)</f>
        <v>-152377279.75768989</v>
      </c>
      <c r="AF42" s="1183">
        <f>+(SFP!AG100-SFP!AF100)</f>
        <v>229834324.06894356</v>
      </c>
      <c r="AG42" s="1183">
        <f>+(SFP!AH100-SFP!AG100)</f>
        <v>-119833154.4916054</v>
      </c>
      <c r="AH42" s="1183">
        <f>+(SFP!AI100-SFP!AH100)</f>
        <v>187023111.49651319</v>
      </c>
      <c r="AI42" s="1183">
        <f>+(SFP!AJ100-SFP!AI100)</f>
        <v>-281294245.70932245</v>
      </c>
      <c r="AJ42" s="1183">
        <f>+(SFP!AK100-SFP!AJ100)</f>
        <v>199917213.9351272</v>
      </c>
      <c r="AK42" s="1183">
        <f>+(SFP!AL100-SFP!AK100)</f>
        <v>-146560652.76164937</v>
      </c>
      <c r="AL42" s="1183">
        <f>+(SFP!AM100-SFP!AL100)</f>
        <v>311057084.19972551</v>
      </c>
      <c r="AM42" s="1183">
        <f>+(SFP!AN100-SFP!AM100)</f>
        <v>-283812501.73284078</v>
      </c>
      <c r="AN42" s="1183">
        <f>+(SFP!AO100-SFP!AN100)</f>
        <v>197023209.15838546</v>
      </c>
      <c r="AO42" s="1183">
        <f>+(SFP!AP100-SFP!AO100)</f>
        <v>-265565779.7852025</v>
      </c>
      <c r="AP42" s="1183">
        <f>+(SFP!AQ100-SFP!AP100)</f>
        <v>160082022.140845</v>
      </c>
      <c r="AQ42" s="1183">
        <f>+(SFP!AR100-SFP!AQ100)</f>
        <v>-150941915.40692711</v>
      </c>
      <c r="AR42" s="1183">
        <f>+(SFP!AS100-SFP!AR100)</f>
        <v>277181246.6200223</v>
      </c>
      <c r="AS42" s="1183">
        <f>+(SFP!AT100-SFP!AS100)</f>
        <v>-188837140.79469496</v>
      </c>
      <c r="AT42" s="1183">
        <f>+(SFP!AU100-SFP!AT100)</f>
        <v>204766257.33227372</v>
      </c>
      <c r="AU42" s="1183">
        <f>+(SFP!AV100-SFP!AU100)</f>
        <v>-288213207.26184988</v>
      </c>
      <c r="AV42" s="1183">
        <f>+(SFP!AW100-SFP!AV100)</f>
        <v>227366498.63305891</v>
      </c>
      <c r="AW42" s="1183">
        <f>+(SFP!AX100-SFP!AW100)</f>
        <v>-184652158.62107599</v>
      </c>
      <c r="AX42" s="1183">
        <f>+(SFP!AY100-SFP!AX100)</f>
        <v>348761608.67851585</v>
      </c>
      <c r="AY42" s="1183">
        <f>+(SFP!AZ100-SFP!AY100)</f>
        <v>-329421168.37798381</v>
      </c>
      <c r="AZ42" s="1183">
        <f>+(SFP!BA100-SFP!AZ100)</f>
        <v>199939532.25827575</v>
      </c>
      <c r="BA42" s="1183">
        <f>+(SFP!BB100-SFP!BA100)</f>
        <v>-273059279.09176415</v>
      </c>
      <c r="BB42" s="1183">
        <f>+(SFP!BC100-SFP!BB100)</f>
        <v>161116596.00244814</v>
      </c>
      <c r="BC42" s="1183">
        <f>+(SFP!BD100-SFP!BC100)</f>
        <v>-180447528.77682978</v>
      </c>
      <c r="BD42" s="1183">
        <f>+(SFP!BE100-SFP!BD100)</f>
        <v>257356935.89296579</v>
      </c>
      <c r="BE42" s="1183">
        <f>+(SFP!BF100-SFP!BE100)</f>
        <v>-135244471.93174911</v>
      </c>
      <c r="BF42" s="1183">
        <f>+(SFP!BG100-SFP!BF100)</f>
        <v>205978483.77749163</v>
      </c>
      <c r="BG42" s="1183">
        <f>+(SFP!BH100-SFP!BG100)</f>
        <v>-313735321.73207575</v>
      </c>
      <c r="BH42" s="1183">
        <f>+(SFP!BI100-SFP!BH100)</f>
        <v>216304945.43855143</v>
      </c>
      <c r="BI42" s="1183">
        <f>+(SFP!BJ100-SFP!BI100)</f>
        <v>-165465134.09283966</v>
      </c>
      <c r="BJ42" s="1183">
        <f>+(SFP!BK100-SFP!BJ100)</f>
        <v>336830894.08065104</v>
      </c>
      <c r="BK42" s="1173">
        <f t="shared" si="1"/>
        <v>344769974.66652608</v>
      </c>
    </row>
    <row r="43" spans="1:63" ht="15.6" x14ac:dyDescent="0.3">
      <c r="A43" s="805" t="s">
        <v>150</v>
      </c>
      <c r="C43" s="1183">
        <f>+(SFP!D101-SFP!C101)</f>
        <v>-17485381.519103706</v>
      </c>
      <c r="D43" s="1183">
        <f>+(SFP!E101-SFP!D101)</f>
        <v>13466347.69258377</v>
      </c>
      <c r="E43" s="1183">
        <f>+(SFP!F101-SFP!E101)</f>
        <v>-18268958.835451465</v>
      </c>
      <c r="F43" s="1183">
        <f>+(SFP!G101-SFP!F101)</f>
        <v>11706010.720399674</v>
      </c>
      <c r="G43" s="1183">
        <f>+(SFP!H101-SFP!G101)</f>
        <v>-8497721.7449628562</v>
      </c>
      <c r="H43" s="1183">
        <f>+(SFP!I101-SFP!H101)</f>
        <v>22654100.482654527</v>
      </c>
      <c r="I43" s="1183">
        <f>+(SFP!J101-SFP!I101)</f>
        <v>-19018499.652582988</v>
      </c>
      <c r="J43" s="1183">
        <f>+(SFP!K101-SFP!J101)</f>
        <v>14127708.42655538</v>
      </c>
      <c r="K43" s="1183">
        <f>+(SFP!L101-SFP!K101)</f>
        <v>-18429394.672153242</v>
      </c>
      <c r="L43" s="1183">
        <f>+(SFP!M101-SFP!L101)</f>
        <v>17639038.512869168</v>
      </c>
      <c r="M43" s="1183">
        <f>+(SFP!N101-SFP!M101)</f>
        <v>-14614813.304669928</v>
      </c>
      <c r="N43" s="1183">
        <f>+(SFP!O101-SFP!N101)</f>
        <v>30286904.4337615</v>
      </c>
      <c r="O43" s="1183">
        <f>+(SFP!P101-SFP!O101)</f>
        <v>-30428030.536497779</v>
      </c>
      <c r="P43" s="1183">
        <f>+(SFP!Q101-SFP!P101)</f>
        <v>13815602.873294469</v>
      </c>
      <c r="Q43" s="1183">
        <f>+(SFP!R101-SFP!Q101)</f>
        <v>-18916583.912103746</v>
      </c>
      <c r="R43" s="1183">
        <f>+(SFP!S101-SFP!R101)</f>
        <v>11983240.182978041</v>
      </c>
      <c r="S43" s="1183">
        <f>+(SFP!T101-SFP!S101)</f>
        <v>-8626052.5441277474</v>
      </c>
      <c r="T43" s="1183">
        <f>+(SFP!U101-SFP!T101)</f>
        <v>23793954.995544821</v>
      </c>
      <c r="U43" s="1183">
        <f>+(SFP!V101-SFP!U101)</f>
        <v>-19953962.221932091</v>
      </c>
      <c r="V43" s="1183">
        <f>+(SFP!W101-SFP!V101)</f>
        <v>14450272.540970251</v>
      </c>
      <c r="W43" s="1183">
        <f>+(SFP!X101-SFP!W101)</f>
        <v>-18959235.377771094</v>
      </c>
      <c r="X43" s="1183">
        <f>+(SFP!Y101-SFP!X101)</f>
        <v>18167574.415205337</v>
      </c>
      <c r="Y43" s="1183">
        <f>+(SFP!Z101-SFP!Y101)</f>
        <v>-15000747.563640095</v>
      </c>
      <c r="Z43" s="1183">
        <f>+(SFP!AA101-SFP!Z101)</f>
        <v>31589315.651073277</v>
      </c>
      <c r="AA43" s="1183">
        <f>+(SFP!AB101-SFP!AA101)</f>
        <v>-30580697.849264935</v>
      </c>
      <c r="AB43" s="1183">
        <f>+(SFP!AC101-SFP!AB101)</f>
        <v>15430353.334571257</v>
      </c>
      <c r="AC43" s="1183">
        <f>+(SFP!AD101-SFP!AC101)</f>
        <v>-20770235.688498124</v>
      </c>
      <c r="AD43" s="1183">
        <f>+(SFP!AE101-SFP!AD101)</f>
        <v>13464407.024131477</v>
      </c>
      <c r="AE43" s="1183">
        <f>+(SFP!AF101-SFP!AE101)</f>
        <v>-9885484.1233249605</v>
      </c>
      <c r="AF43" s="1183">
        <f>+(SFP!AG101-SFP!AF101)</f>
        <v>25594854.037091374</v>
      </c>
      <c r="AG43" s="1183">
        <f>+(SFP!AH101-SFP!AG101)</f>
        <v>-21547544.151820503</v>
      </c>
      <c r="AH43" s="1183">
        <f>+(SFP!AI101-SFP!AH101)</f>
        <v>16181456.329602905</v>
      </c>
      <c r="AI43" s="1183">
        <f>+(SFP!AJ101-SFP!AI101)</f>
        <v>-20978315.738856517</v>
      </c>
      <c r="AJ43" s="1183">
        <f>+(SFP!AK101-SFP!AJ101)</f>
        <v>20088431.333735034</v>
      </c>
      <c r="AK43" s="1183">
        <f>+(SFP!AL101-SFP!AK101)</f>
        <v>-16715357.926455855</v>
      </c>
      <c r="AL43" s="1183">
        <f>+(SFP!AM101-SFP!AL101)</f>
        <v>34153986.872939847</v>
      </c>
      <c r="AM43" s="1183">
        <f>+(SFP!AN101-SFP!AM101)</f>
        <v>-37166637.366886176</v>
      </c>
      <c r="AN43" s="1183">
        <f>+(SFP!AO101-SFP!AN101)</f>
        <v>13533949.418665823</v>
      </c>
      <c r="AO43" s="1183">
        <f>+(SFP!AP101-SFP!AO101)</f>
        <v>-18438486.199802171</v>
      </c>
      <c r="AP43" s="1183">
        <f>+(SFP!AQ101-SFP!AP101)</f>
        <v>11720331.196828589</v>
      </c>
      <c r="AQ43" s="1183">
        <f>+(SFP!AR101-SFP!AQ101)</f>
        <v>-8422452.1216494814</v>
      </c>
      <c r="AR43" s="1183">
        <f>+(SFP!AS101-SFP!AR101)</f>
        <v>22822968.346970074</v>
      </c>
      <c r="AS43" s="1183">
        <f>+(SFP!AT101-SFP!AS101)</f>
        <v>-19101051.682181217</v>
      </c>
      <c r="AT43" s="1183">
        <f>+(SFP!AU101-SFP!AT101)</f>
        <v>14238248.576552078</v>
      </c>
      <c r="AU43" s="1183">
        <f>+(SFP!AV101-SFP!AU101)</f>
        <v>-18656802.84275876</v>
      </c>
      <c r="AV43" s="1183">
        <f>+(SFP!AW101-SFP!AV101)</f>
        <v>17829291.243329935</v>
      </c>
      <c r="AW43" s="1183">
        <f>+(SFP!AX101-SFP!AW101)</f>
        <v>-14721573.360435449</v>
      </c>
      <c r="AX43" s="1183">
        <f>+(SFP!AY101-SFP!AX101)</f>
        <v>30750654.013243727</v>
      </c>
      <c r="AY43" s="1183">
        <f>+(SFP!AZ101-SFP!AY101)</f>
        <v>-26575115.749920659</v>
      </c>
      <c r="AZ43" s="1183">
        <f>+(SFP!BA101-SFP!AZ101)</f>
        <v>16690905.351833262</v>
      </c>
      <c r="BA43" s="1183">
        <f>+(SFP!BB101-SFP!BA101)</f>
        <v>-23366182.321623698</v>
      </c>
      <c r="BB43" s="1183">
        <f>+(SFP!BC101-SFP!BB101)</f>
        <v>14274187.193855751</v>
      </c>
      <c r="BC43" s="1183">
        <f>+(SFP!BD101-SFP!BC101)</f>
        <v>-9855441.5134705491</v>
      </c>
      <c r="BD43" s="1183">
        <f>+(SFP!BE101-SFP!BD101)</f>
        <v>29637930.247817099</v>
      </c>
      <c r="BE43" s="1183">
        <f>+(SFP!BF101-SFP!BE101)</f>
        <v>-24601979.027699299</v>
      </c>
      <c r="BF43" s="1183">
        <f>+(SFP!BG101-SFP!BF101)</f>
        <v>17555651.522617996</v>
      </c>
      <c r="BG43" s="1183">
        <f>+(SFP!BH101-SFP!BG101)</f>
        <v>-23486459.727857448</v>
      </c>
      <c r="BH43" s="1183">
        <f>+(SFP!BI101-SFP!BH101)</f>
        <v>22426353.332617782</v>
      </c>
      <c r="BI43" s="1183">
        <f>+(SFP!BJ101-SFP!BI101)</f>
        <v>-18259311.4652045</v>
      </c>
      <c r="BJ43" s="1183">
        <f>+(SFP!BK101-SFP!BJ101)</f>
        <v>39996395.757536054</v>
      </c>
      <c r="BK43" s="1173">
        <f t="shared" si="1"/>
        <v>28741915.319123238</v>
      </c>
    </row>
    <row r="44" spans="1:63" ht="15.6" x14ac:dyDescent="0.3">
      <c r="A44" s="954" t="s">
        <v>1120</v>
      </c>
      <c r="C44" s="1183">
        <f>+(SFP!D64-SFP!C64)</f>
        <v>75318623.012830377</v>
      </c>
      <c r="D44" s="1183">
        <f>+(SFP!E64-SFP!D64)</f>
        <v>59483052.228041172</v>
      </c>
      <c r="E44" s="1183">
        <f>+(SFP!F64-SFP!E64)</f>
        <v>56560576.120361805</v>
      </c>
      <c r="F44" s="1183">
        <f>+(SFP!G64-SFP!F64)</f>
        <v>52537932.81152761</v>
      </c>
      <c r="G44" s="1183">
        <f>+(SFP!H64-SFP!G64)</f>
        <v>69185494.353412628</v>
      </c>
      <c r="H44" s="1183">
        <f>+(SFP!I64-SFP!H64)</f>
        <v>94958928.605814934</v>
      </c>
      <c r="I44" s="1183">
        <f>+(SFP!J64-SFP!I64)</f>
        <v>83425457.446473122</v>
      </c>
      <c r="J44" s="1183">
        <f>+(SFP!K64-SFP!J64)</f>
        <v>-443587743.32675409</v>
      </c>
      <c r="K44" s="1183">
        <f>+(SFP!L64-SFP!K64)</f>
        <v>66512144.468017459</v>
      </c>
      <c r="L44" s="1183">
        <f>+(SFP!M64-SFP!L64)</f>
        <v>75929777.634039521</v>
      </c>
      <c r="M44" s="1183">
        <f>+(SFP!N64-SFP!M64)</f>
        <v>78408569.255843043</v>
      </c>
      <c r="N44" s="1183">
        <f>+(SFP!O64-SFP!N64)</f>
        <v>-774513081.7804575</v>
      </c>
      <c r="O44" s="1183">
        <f>+(SFP!P64-SFP!O64)</f>
        <v>84567251.287696049</v>
      </c>
      <c r="P44" s="1183">
        <f>+(SFP!Q64-SFP!P64)</f>
        <v>63677644.444408402</v>
      </c>
      <c r="Q44" s="1183">
        <f>+(SFP!R64-SFP!Q64)</f>
        <v>60992715.420016289</v>
      </c>
      <c r="R44" s="1183">
        <f>+(SFP!S64-SFP!R64)</f>
        <v>55402919.669849604</v>
      </c>
      <c r="S44" s="1183">
        <f>+(SFP!T64-SFP!S64)</f>
        <v>76246662.668207049</v>
      </c>
      <c r="T44" s="1183">
        <f>+(SFP!U64-SFP!T64)</f>
        <v>110933328.19870472</v>
      </c>
      <c r="U44" s="1183">
        <f>+(SFP!V64-SFP!U64)</f>
        <v>93882064.219061613</v>
      </c>
      <c r="V44" s="1183">
        <f>+(SFP!W64-SFP!V64)</f>
        <v>66259255.452032804</v>
      </c>
      <c r="W44" s="1183">
        <f>+(SFP!X64-SFP!W64)</f>
        <v>73354648.435310364</v>
      </c>
      <c r="X44" s="1183">
        <f>+(SFP!Y64-SFP!X64)</f>
        <v>83375871.903154612</v>
      </c>
      <c r="Y44" s="1183">
        <f>+(SFP!Z64-SFP!Y64)</f>
        <v>87755481.300369143</v>
      </c>
      <c r="Z44" s="1183">
        <f>+(SFP!AA64-SFP!Z64)</f>
        <v>-856447842.99880958</v>
      </c>
      <c r="AA44" s="1183">
        <f>+(SFP!AB64-SFP!AA64)</f>
        <v>87893965.052293435</v>
      </c>
      <c r="AB44" s="1183">
        <f>+(SFP!AC64-SFP!AB64)</f>
        <v>66705860.559605226</v>
      </c>
      <c r="AC44" s="1183">
        <f>+(SFP!AD64-SFP!AC64)</f>
        <v>64567803.339049995</v>
      </c>
      <c r="AD44" s="1183">
        <f>+(SFP!AE64-SFP!AD64)</f>
        <v>57991797.506744802</v>
      </c>
      <c r="AE44" s="1183">
        <f>+(SFP!AF64-SFP!AE64)</f>
        <v>80372051.899065256</v>
      </c>
      <c r="AF44" s="1183">
        <f>+(SFP!AG64-SFP!AF64)</f>
        <v>110364249.92241234</v>
      </c>
      <c r="AG44" s="1183">
        <f>+(SFP!AH64-SFP!AG64)</f>
        <v>98124487.688221514</v>
      </c>
      <c r="AH44" s="1183">
        <f>+(SFP!AI64-SFP!AH64)</f>
        <v>70216053.097866416</v>
      </c>
      <c r="AI44" s="1183">
        <f>+(SFP!AJ64-SFP!AI64)</f>
        <v>76967646.072585106</v>
      </c>
      <c r="AJ44" s="1183">
        <f>+(SFP!AK64-SFP!AJ64)</f>
        <v>87324021.47034502</v>
      </c>
      <c r="AK44" s="1183">
        <f>+(SFP!AL64-SFP!AK64)</f>
        <v>91855312.118677616</v>
      </c>
      <c r="AL44" s="1183">
        <f>+(SFP!AM64-SFP!AL64)</f>
        <v>-892383248.72686672</v>
      </c>
      <c r="AM44" s="1183">
        <f>+(SFP!AN64-SFP!AM64)</f>
        <v>73956296.112723961</v>
      </c>
      <c r="AN44" s="1183">
        <f>+(SFP!AO64-SFP!AN64)</f>
        <v>58897941.880489871</v>
      </c>
      <c r="AO44" s="1183">
        <f>+(SFP!AP64-SFP!AO64)</f>
        <v>55838023.191696227</v>
      </c>
      <c r="AP44" s="1183">
        <f>+(SFP!AQ64-SFP!AP64)</f>
        <v>52178485.344572097</v>
      </c>
      <c r="AQ44" s="1183">
        <f>+(SFP!AR64-SFP!AQ64)</f>
        <v>68047488.347206622</v>
      </c>
      <c r="AR44" s="1183">
        <f>+(SFP!AS64-SFP!AR64)</f>
        <v>93097855.378198862</v>
      </c>
      <c r="AS44" s="1183">
        <f>+(SFP!AT64-SFP!AS64)</f>
        <v>81808222.786823034</v>
      </c>
      <c r="AT44" s="1183">
        <f>+(SFP!AU64-SFP!AT64)</f>
        <v>61535357.088220179</v>
      </c>
      <c r="AU44" s="1183">
        <f>+(SFP!AV64-SFP!AU64)</f>
        <v>65453757.626677275</v>
      </c>
      <c r="AV44" s="1183">
        <f>+(SFP!AW64-SFP!AV64)</f>
        <v>74807733.318053484</v>
      </c>
      <c r="AW44" s="1183">
        <f>+(SFP!AX64-SFP!AW64)</f>
        <v>76958032.898784757</v>
      </c>
      <c r="AX44" s="1183">
        <f>+(SFP!AY64-SFP!AX64)</f>
        <v>-762579193.97344637</v>
      </c>
      <c r="AY44" s="1183">
        <f>+(SFP!AZ64-SFP!AY64)</f>
        <v>84333163.891144559</v>
      </c>
      <c r="AZ44" s="1183">
        <f>+(SFP!BA64-SFP!AZ64)</f>
        <v>64746842.558346525</v>
      </c>
      <c r="BA44" s="1183">
        <f>+(SFP!BB64-SFP!BA64)</f>
        <v>62382590.908808649</v>
      </c>
      <c r="BB44" s="1183">
        <f>+(SFP!BC64-SFP!BB64)</f>
        <v>56543673.587127149</v>
      </c>
      <c r="BC44" s="1183">
        <f>+(SFP!BD64-SFP!BC64)</f>
        <v>77258871.541467011</v>
      </c>
      <c r="BD44" s="1183">
        <f>+(SFP!BE64-SFP!BD64)</f>
        <v>105813005.48113286</v>
      </c>
      <c r="BE44" s="1183">
        <f>+(SFP!BF64-SFP!BE64)</f>
        <v>93966132.296294808</v>
      </c>
      <c r="BF44" s="1183">
        <f>+(SFP!BG64-SFP!BF64)</f>
        <v>68055461.824149966</v>
      </c>
      <c r="BG44" s="1183">
        <f>+(SFP!BH64-SFP!BG64)</f>
        <v>74052146.233717203</v>
      </c>
      <c r="BH44" s="1183">
        <f>+(SFP!BI64-SFP!BH64)</f>
        <v>84155515.629158139</v>
      </c>
      <c r="BI44" s="1183">
        <f>+(SFP!BJ64-SFP!BI64)</f>
        <v>88065485.384591699</v>
      </c>
      <c r="BJ44" s="1183">
        <f>+(SFP!BK64-SFP!BJ64)</f>
        <v>-859372889.33593857</v>
      </c>
      <c r="BK44" s="1173">
        <f t="shared" si="1"/>
        <v>-505780269.17084885</v>
      </c>
    </row>
    <row r="45" spans="1:63" ht="15.6" x14ac:dyDescent="0.3">
      <c r="A45" s="805" t="s">
        <v>1121</v>
      </c>
      <c r="C45" s="1183">
        <f>+(SFP!C104-SFP!D104)+SCI!C237</f>
        <v>0</v>
      </c>
      <c r="D45" s="1183">
        <f>+(SFP!D104-SFP!E104)+SCI!D237</f>
        <v>0</v>
      </c>
      <c r="E45" s="1183">
        <f>+(SFP!E104-SFP!F104)+SCI!E237</f>
        <v>0</v>
      </c>
      <c r="F45" s="1183">
        <f>+(SFP!F104-SFP!G104)+SCI!F237</f>
        <v>0</v>
      </c>
      <c r="G45" s="1183">
        <f>+(SFP!G104-SFP!H104)+SCI!G237</f>
        <v>0</v>
      </c>
      <c r="H45" s="1183">
        <f>+(SFP!H104-SFP!I104)+SCI!H237</f>
        <v>0</v>
      </c>
      <c r="I45" s="1183">
        <f>+(SFP!I104-SFP!J104)+SCI!I237</f>
        <v>0</v>
      </c>
      <c r="J45" s="1183">
        <f>+(SFP!J104-SFP!K104)+SCI!J237</f>
        <v>0</v>
      </c>
      <c r="K45" s="1183">
        <f>+(SFP!K104-SFP!L104)+SCI!K237</f>
        <v>0</v>
      </c>
      <c r="L45" s="1183">
        <f>+(SFP!L104-SFP!M104)+SCI!L237</f>
        <v>0</v>
      </c>
      <c r="M45" s="1183">
        <f>+(SFP!M104-SFP!N104)+SCI!M237</f>
        <v>0</v>
      </c>
      <c r="N45" s="1183">
        <f>+(SFP!N104-SFP!O104)+SCI!N237</f>
        <v>899865083.72464681</v>
      </c>
      <c r="O45" s="1183">
        <f>+(SFP!O104-SFP!P104)+SCI!O237</f>
        <v>0</v>
      </c>
      <c r="P45" s="1183">
        <f>+(SFP!P104-SFP!Q104)+SCI!P237</f>
        <v>1410765052.572084</v>
      </c>
      <c r="Q45" s="1183">
        <f>+(SFP!Q104-SFP!R104)+SCI!Q237</f>
        <v>1410765052.572084</v>
      </c>
      <c r="R45" s="1183">
        <f>+(SFP!R104-SFP!S104)+SCI!R237</f>
        <v>0</v>
      </c>
      <c r="S45" s="1183">
        <f>+(SFP!S104-SFP!T104)+SCI!S237</f>
        <v>0</v>
      </c>
      <c r="T45" s="1183">
        <f>+(SFP!T104-SFP!U104)+SCI!T237</f>
        <v>0</v>
      </c>
      <c r="U45" s="1183">
        <f>+(SFP!U104-SFP!V104)+SCI!U237</f>
        <v>1410765052.572084</v>
      </c>
      <c r="V45" s="1183">
        <f>+(SFP!V104-SFP!W104)+SCI!V237</f>
        <v>0</v>
      </c>
      <c r="W45" s="1183">
        <f>+(SFP!W104-SFP!X104)+SCI!W237</f>
        <v>1410765052.5720825</v>
      </c>
      <c r="X45" s="1183">
        <f>+(SFP!X104-SFP!Y104)+SCI!X237</f>
        <v>0</v>
      </c>
      <c r="Y45" s="1183">
        <f>+(SFP!Y104-SFP!Z104)+SCI!Y237</f>
        <v>0</v>
      </c>
      <c r="Z45" s="1183">
        <f>+(SFP!Z104-SFP!AA104)+SCI!Z237</f>
        <v>1001791528.2918353</v>
      </c>
      <c r="AA45" s="1183">
        <f>+(SFP!AA104-SFP!AB104)+SCI!AA237</f>
        <v>0</v>
      </c>
      <c r="AB45" s="1183">
        <f>+(SFP!AB104-SFP!AC104)+SCI!AB237</f>
        <v>2059681603.5136755</v>
      </c>
      <c r="AC45" s="1183">
        <f>+(SFP!AC104-SFP!AD104)+SCI!AC237</f>
        <v>2059681603.5136757</v>
      </c>
      <c r="AD45" s="1183">
        <f>+(SFP!AD104-SFP!AE104)+SCI!AD237</f>
        <v>0</v>
      </c>
      <c r="AE45" s="1183">
        <f>+(SFP!AE104-SFP!AF104)+SCI!AE237</f>
        <v>0</v>
      </c>
      <c r="AF45" s="1183">
        <f>+(SFP!AF104-SFP!AG104)+SCI!AF237</f>
        <v>2.384185791015625E-7</v>
      </c>
      <c r="AG45" s="1183">
        <f>+(SFP!AG104-SFP!AH104)+SCI!AG237</f>
        <v>2059681603.5136752</v>
      </c>
      <c r="AH45" s="1183">
        <f>+(SFP!AH104-SFP!AI104)+SCI!AH237</f>
        <v>0</v>
      </c>
      <c r="AI45" s="1183">
        <f>+(SFP!AI104-SFP!AJ104)+SCI!AI237</f>
        <v>2059681603.5136757</v>
      </c>
      <c r="AJ45" s="1183">
        <f>+(SFP!AJ104-SFP!AK104)+SCI!AJ237</f>
        <v>0</v>
      </c>
      <c r="AK45" s="1183">
        <f>+(SFP!AK104-SFP!AL104)+SCI!AK237</f>
        <v>0</v>
      </c>
      <c r="AL45" s="1183">
        <f>+(SFP!AL104-SFP!AM104)+SCI!AL237</f>
        <v>1041189925.5310892</v>
      </c>
      <c r="AM45" s="1183">
        <f>+(SFP!AM104-SFP!AN104)+SCI!AM237</f>
        <v>0</v>
      </c>
      <c r="AN45" s="1183">
        <f>+(SFP!AN104-SFP!AO104)+SCI!AN237</f>
        <v>2008508492.3057971</v>
      </c>
      <c r="AO45" s="1183">
        <f>+(SFP!AO104-SFP!AP104)+SCI!AO237</f>
        <v>2008508492.3057971</v>
      </c>
      <c r="AP45" s="1183">
        <f>+(SFP!AP104-SFP!AQ104)+SCI!AP237</f>
        <v>0</v>
      </c>
      <c r="AQ45" s="1183">
        <f>+(SFP!AQ104-SFP!AR104)+SCI!AQ237</f>
        <v>0</v>
      </c>
      <c r="AR45" s="1183">
        <f>+(SFP!AR104-SFP!AS104)+SCI!AR237</f>
        <v>0</v>
      </c>
      <c r="AS45" s="1183">
        <f>+(SFP!AS104-SFP!AT104)+SCI!AS237</f>
        <v>2008508492.3057976</v>
      </c>
      <c r="AT45" s="1183">
        <f>+(SFP!AT104-SFP!AU104)+SCI!AT237</f>
        <v>0</v>
      </c>
      <c r="AU45" s="1183">
        <f>+(SFP!AU104-SFP!AV104)+SCI!AU237</f>
        <v>2008508492.3057985</v>
      </c>
      <c r="AV45" s="1183">
        <f>+(SFP!AV104-SFP!AW104)+SCI!AV237</f>
        <v>0</v>
      </c>
      <c r="AW45" s="1183">
        <f>+(SFP!AW104-SFP!AX104)+SCI!AW237</f>
        <v>0</v>
      </c>
      <c r="AX45" s="1183">
        <f>+(SFP!AX104-SFP!AY104)+SCI!AX237</f>
        <v>885127096.92670667</v>
      </c>
      <c r="AY45" s="1183">
        <f>+(SFP!AY104-SFP!AZ104)+SCI!AY237</f>
        <v>0</v>
      </c>
      <c r="AZ45" s="1183">
        <f>+(SFP!AZ104-SFP!BA104)+SCI!AZ237</f>
        <v>2556320967.1479435</v>
      </c>
      <c r="BA45" s="1183">
        <f>+(SFP!BA104-SFP!BB104)+SCI!BA237</f>
        <v>2556320967.1479435</v>
      </c>
      <c r="BB45" s="1183">
        <f>+(SFP!BB104-SFP!BC104)+SCI!BB237</f>
        <v>0</v>
      </c>
      <c r="BC45" s="1183">
        <f>+(SFP!BC104-SFP!BD104)+SCI!BC237</f>
        <v>0</v>
      </c>
      <c r="BD45" s="1183">
        <f>+(SFP!BD104-SFP!BE104)+SCI!BD237</f>
        <v>9.5367431640625E-7</v>
      </c>
      <c r="BE45" s="1183">
        <f>+(SFP!BE104-SFP!BF104)+SCI!BE237</f>
        <v>2556320967.1479445</v>
      </c>
      <c r="BF45" s="1183">
        <f>+(SFP!BF104-SFP!BG104)+SCI!BF237</f>
        <v>0</v>
      </c>
      <c r="BG45" s="1183">
        <f>+(SFP!BG104-SFP!BH104)+SCI!BG237</f>
        <v>2556320967.1479425</v>
      </c>
      <c r="BH45" s="1183">
        <f>+(SFP!BH104-SFP!BI104)+SCI!BH237</f>
        <v>0</v>
      </c>
      <c r="BI45" s="1183">
        <f>+(SFP!BI104-SFP!BJ104)+SCI!BI237</f>
        <v>0</v>
      </c>
      <c r="BJ45" s="1183">
        <f>+(SFP!BJ104-SFP!BK104)+SCI!BJ237</f>
        <v>1001386262.3230865</v>
      </c>
      <c r="BK45" s="1173">
        <f t="shared" si="1"/>
        <v>36970464358.955376</v>
      </c>
    </row>
    <row r="46" spans="1:63" ht="16.2" thickBot="1" x14ac:dyDescent="0.35">
      <c r="A46" s="805" t="s">
        <v>869</v>
      </c>
      <c r="C46" s="1183">
        <f>+(SFP!D105-SFP!C105)</f>
        <v>-191890903.59352922</v>
      </c>
      <c r="D46" s="1183">
        <f>+(SFP!E105-SFP!D105)</f>
        <v>-135029540.89055765</v>
      </c>
      <c r="E46" s="1183">
        <f>+(SFP!F105-SFP!E105)</f>
        <v>-18893992.980604589</v>
      </c>
      <c r="F46" s="1183">
        <f>+(SFP!G105-SFP!F105)</f>
        <v>-37044564.404313385</v>
      </c>
      <c r="G46" s="1183">
        <f>+(SFP!H105-SFP!G105)</f>
        <v>139221678.14703423</v>
      </c>
      <c r="H46" s="1183">
        <f>+(SFP!I105-SFP!H105)</f>
        <v>214010746.84541947</v>
      </c>
      <c r="I46" s="1183">
        <f>+(SFP!J105-SFP!I105)</f>
        <v>-97766043.213315248</v>
      </c>
      <c r="J46" s="1183">
        <f>+(SFP!K105-SFP!J105)</f>
        <v>-179202909.04066551</v>
      </c>
      <c r="K46" s="1183">
        <f>+(SFP!L105-SFP!K105)</f>
        <v>42105280.101737022</v>
      </c>
      <c r="L46" s="1183">
        <f>+(SFP!M105-SFP!L105)</f>
        <v>70276157.640158296</v>
      </c>
      <c r="M46" s="1183">
        <f>+(SFP!N105-SFP!M105)</f>
        <v>26067798.607599735</v>
      </c>
      <c r="N46" s="1183">
        <f>+(SFP!O105-SFP!N105)</f>
        <v>379142942.98501587</v>
      </c>
      <c r="O46" s="1183">
        <f>+(SFP!P105-SFP!O105)</f>
        <v>-358039383.34024084</v>
      </c>
      <c r="P46" s="1183">
        <f>+(SFP!Q105-SFP!P105)</f>
        <v>-148217852.93156433</v>
      </c>
      <c r="Q46" s="1183">
        <f>+(SFP!R105-SFP!Q105)</f>
        <v>-19415165.562029183</v>
      </c>
      <c r="R46" s="1183">
        <f>+(SFP!S105-SFP!R105)</f>
        <v>-41363592.918600023</v>
      </c>
      <c r="S46" s="1183">
        <f>+(SFP!T105-SFP!S105)</f>
        <v>152449448.50594246</v>
      </c>
      <c r="T46" s="1183">
        <f>+(SFP!U105-SFP!T105)</f>
        <v>232938521.99184287</v>
      </c>
      <c r="U46" s="1183">
        <f>+(SFP!V105-SFP!U105)</f>
        <v>-106421982.45851862</v>
      </c>
      <c r="V46" s="1183">
        <f>+(SFP!W105-SFP!V105)</f>
        <v>-196309935.70399845</v>
      </c>
      <c r="W46" s="1183">
        <f>+(SFP!X105-SFP!W105)</f>
        <v>47229646.314687371</v>
      </c>
      <c r="X46" s="1183">
        <f>+(SFP!Y105-SFP!X105)</f>
        <v>75114926.007442117</v>
      </c>
      <c r="Y46" s="1183">
        <f>+(SFP!Z105-SFP!Y105)</f>
        <v>29637781.946779847</v>
      </c>
      <c r="Z46" s="1183">
        <f>+(SFP!AA105-SFP!Z105)</f>
        <v>411618550.11101556</v>
      </c>
      <c r="AA46" s="1183">
        <f>+(SFP!AB105-SFP!AA105)</f>
        <v>-391080253.46976948</v>
      </c>
      <c r="AB46" s="1183">
        <f>+(SFP!AC105-SFP!AB105)</f>
        <v>-158222258.92585862</v>
      </c>
      <c r="AC46" s="1183">
        <f>+(SFP!AD105-SFP!AC105)</f>
        <v>-20263419.940788269</v>
      </c>
      <c r="AD46" s="1183">
        <f>+(SFP!AE105-SFP!AD105)</f>
        <v>-45047489.101333737</v>
      </c>
      <c r="AE46" s="1183">
        <f>+(SFP!AF105-SFP!AE105)</f>
        <v>164131701.82051265</v>
      </c>
      <c r="AF46" s="1183">
        <f>+(SFP!AG105-SFP!AF105)</f>
        <v>243287733.68864584</v>
      </c>
      <c r="AG46" s="1183">
        <f>+(SFP!AH105-SFP!AG105)</f>
        <v>-108236893.31031799</v>
      </c>
      <c r="AH46" s="1183">
        <f>+(SFP!AI105-SFP!AH105)</f>
        <v>-209493724.56051171</v>
      </c>
      <c r="AI46" s="1183">
        <f>+(SFP!AJ105-SFP!AI105)</f>
        <v>49802506.280604362</v>
      </c>
      <c r="AJ46" s="1183">
        <f>+(SFP!AK105-SFP!AJ105)</f>
        <v>80657493.002233744</v>
      </c>
      <c r="AK46" s="1183">
        <f>+(SFP!AL105-SFP!AK105)</f>
        <v>31601363.817298532</v>
      </c>
      <c r="AL46" s="1183">
        <f>+(SFP!AM105-SFP!AL105)</f>
        <v>438412425.15237236</v>
      </c>
      <c r="AM46" s="1183">
        <f>+(SFP!AN105-SFP!AM105)</f>
        <v>-456719654.22523737</v>
      </c>
      <c r="AN46" s="1183">
        <f>+(SFP!AO105-SFP!AN105)</f>
        <v>-162258668.06443191</v>
      </c>
      <c r="AO46" s="1183">
        <f>+(SFP!AP105-SFP!AO105)</f>
        <v>-20714152.459982812</v>
      </c>
      <c r="AP46" s="1183">
        <f>+(SFP!AQ105-SFP!AP105)</f>
        <v>-45696359.70668298</v>
      </c>
      <c r="AQ46" s="1183">
        <f>+(SFP!AR105-SFP!AQ105)</f>
        <v>167042009.84527051</v>
      </c>
      <c r="AR46" s="1183">
        <f>+(SFP!AS105-SFP!AR105)</f>
        <v>253270086.2321943</v>
      </c>
      <c r="AS46" s="1183">
        <f>+(SFP!AT105-SFP!AS105)</f>
        <v>-115135981.48714983</v>
      </c>
      <c r="AT46" s="1183">
        <f>+(SFP!AU105-SFP!AT105)</f>
        <v>-214759292.14730477</v>
      </c>
      <c r="AU46" s="1183">
        <f>+(SFP!AV105-SFP!AU105)</f>
        <v>51924499.296599627</v>
      </c>
      <c r="AV46" s="1183">
        <f>+(SFP!AW105-SFP!AV105)</f>
        <v>81638433.723441243</v>
      </c>
      <c r="AW46" s="1183">
        <f>+(SFP!AX105-SFP!AW105)</f>
        <v>32784901.088930488</v>
      </c>
      <c r="AX46" s="1183">
        <f>+(SFP!AY105-SFP!AX105)</f>
        <v>448872316.68027365</v>
      </c>
      <c r="AY46" s="1183">
        <f>+(SFP!AZ105-SFP!AY105)</f>
        <v>-435816740.87316155</v>
      </c>
      <c r="AZ46" s="1183">
        <f>+(SFP!BA105-SFP!AZ105)</f>
        <v>-169227058.87274432</v>
      </c>
      <c r="BA46" s="1183">
        <f>+(SFP!BB105-SFP!BA105)</f>
        <v>-22541947.373524189</v>
      </c>
      <c r="BB46" s="1183">
        <f>+(SFP!BC105-SFP!BB105)</f>
        <v>-47428629.180333614</v>
      </c>
      <c r="BC46" s="1183">
        <f>+(SFP!BD105-SFP!BC105)</f>
        <v>175104041.2108171</v>
      </c>
      <c r="BD46" s="1183">
        <f>+(SFP!BE105-SFP!BD105)</f>
        <v>263618363.38623607</v>
      </c>
      <c r="BE46" s="1183">
        <f>+(SFP!BF105-SFP!BE105)</f>
        <v>-118632284.64403713</v>
      </c>
      <c r="BF46" s="1183">
        <f>+(SFP!BG105-SFP!BF105)</f>
        <v>-224292109.4721421</v>
      </c>
      <c r="BG46" s="1183">
        <f>+(SFP!BH105-SFP!BG105)</f>
        <v>53039019.225589514</v>
      </c>
      <c r="BH46" s="1183">
        <f>+(SFP!BI105-SFP!BH105)</f>
        <v>87064604.696775198</v>
      </c>
      <c r="BI46" s="1183">
        <f>+(SFP!BJ105-SFP!BI105)</f>
        <v>33305142.384072065</v>
      </c>
      <c r="BJ46" s="1183">
        <f>+(SFP!BK105-SFP!BJ105)</f>
        <v>471624184.798715</v>
      </c>
      <c r="BK46" s="1173">
        <f t="shared" si="1"/>
        <v>451831520.68200767</v>
      </c>
    </row>
    <row r="47" spans="1:63" ht="16.2" thickBot="1" x14ac:dyDescent="0.35">
      <c r="A47" s="1128" t="s">
        <v>1122</v>
      </c>
      <c r="C47" s="1172">
        <f>+C48+C49</f>
        <v>-125439883.48402524</v>
      </c>
      <c r="D47" s="1172">
        <f t="shared" ref="D47:BJ47" si="11">+D48+D49</f>
        <v>1518867.3614584245</v>
      </c>
      <c r="E47" s="1172">
        <f t="shared" si="11"/>
        <v>3524644.29779502</v>
      </c>
      <c r="F47" s="1172">
        <f t="shared" si="11"/>
        <v>-3099977.9756699353</v>
      </c>
      <c r="G47" s="1172">
        <f t="shared" si="11"/>
        <v>21200065.499021355</v>
      </c>
      <c r="H47" s="1172">
        <f t="shared" si="11"/>
        <v>11331238.551427269</v>
      </c>
      <c r="I47" s="1172">
        <f t="shared" si="11"/>
        <v>-39534954.250006892</v>
      </c>
      <c r="J47" s="1172">
        <f t="shared" si="11"/>
        <v>234391.74220422618</v>
      </c>
      <c r="K47" s="1172">
        <f t="shared" si="11"/>
        <v>19665100.797130454</v>
      </c>
      <c r="L47" s="1172">
        <f t="shared" si="11"/>
        <v>-397805.31772286445</v>
      </c>
      <c r="M47" s="1172">
        <f t="shared" si="11"/>
        <v>-2519938.1453268863</v>
      </c>
      <c r="N47" s="1172">
        <f t="shared" si="11"/>
        <v>10788812.578561962</v>
      </c>
      <c r="O47" s="1172">
        <f t="shared" si="11"/>
        <v>-27770561.654846892</v>
      </c>
      <c r="P47" s="1172">
        <f t="shared" si="11"/>
        <v>0</v>
      </c>
      <c r="Q47" s="1172">
        <f t="shared" si="11"/>
        <v>11270064.052691273</v>
      </c>
      <c r="R47" s="1172">
        <f t="shared" si="11"/>
        <v>-80750.853107955307</v>
      </c>
      <c r="S47" s="1172">
        <f t="shared" si="11"/>
        <v>38716925.48037985</v>
      </c>
      <c r="T47" s="1172">
        <f t="shared" si="11"/>
        <v>-249323.28091397014</v>
      </c>
      <c r="U47" s="1172">
        <f t="shared" si="11"/>
        <v>-49118485.936079547</v>
      </c>
      <c r="V47" s="1172">
        <f t="shared" si="11"/>
        <v>3501391.6674030796</v>
      </c>
      <c r="W47" s="1172">
        <f t="shared" si="11"/>
        <v>29787591.088611983</v>
      </c>
      <c r="X47" s="1172">
        <f t="shared" si="11"/>
        <v>3005137.8036862016</v>
      </c>
      <c r="Y47" s="1172">
        <f t="shared" si="11"/>
        <v>-8007656.9054550156</v>
      </c>
      <c r="Z47" s="1172">
        <f t="shared" si="11"/>
        <v>62491582.415823668</v>
      </c>
      <c r="AA47" s="1172">
        <f t="shared" si="11"/>
        <v>-91316475.53303957</v>
      </c>
      <c r="AB47" s="1172">
        <f t="shared" si="11"/>
        <v>0</v>
      </c>
      <c r="AC47" s="1172">
        <f t="shared" si="11"/>
        <v>3409269.7109882175</v>
      </c>
      <c r="AD47" s="1172">
        <f t="shared" si="11"/>
        <v>8434512.5217830371</v>
      </c>
      <c r="AE47" s="1172">
        <f t="shared" si="11"/>
        <v>25623144.078543723</v>
      </c>
      <c r="AF47" s="1172">
        <f t="shared" si="11"/>
        <v>14033270.559890866</v>
      </c>
      <c r="AG47" s="1172">
        <f t="shared" si="11"/>
        <v>-51082668.255266055</v>
      </c>
      <c r="AH47" s="1172">
        <f t="shared" si="11"/>
        <v>3088805.5371570373</v>
      </c>
      <c r="AI47" s="1172">
        <f t="shared" si="11"/>
        <v>18523108.681492452</v>
      </c>
      <c r="AJ47" s="1172">
        <f t="shared" si="11"/>
        <v>3485734.0693487599</v>
      </c>
      <c r="AK47" s="1172">
        <f t="shared" si="11"/>
        <v>-10667113.2780306</v>
      </c>
      <c r="AL47" s="1172">
        <f t="shared" si="11"/>
        <v>50763880.276646569</v>
      </c>
      <c r="AM47" s="1172">
        <f t="shared" si="11"/>
        <v>-65611943.902554005</v>
      </c>
      <c r="AN47" s="1172">
        <f t="shared" si="11"/>
        <v>0</v>
      </c>
      <c r="AO47" s="1172">
        <f t="shared" si="11"/>
        <v>84180.191349311557</v>
      </c>
      <c r="AP47" s="1172">
        <f t="shared" si="11"/>
        <v>10302223.765826574</v>
      </c>
      <c r="AQ47" s="1172">
        <f t="shared" si="11"/>
        <v>21689904.198461317</v>
      </c>
      <c r="AR47" s="1172">
        <f t="shared" si="11"/>
        <v>13744287.952309411</v>
      </c>
      <c r="AS47" s="1172">
        <f t="shared" si="11"/>
        <v>-45820596.107946612</v>
      </c>
      <c r="AT47" s="1172">
        <f t="shared" si="11"/>
        <v>1497847.2318446455</v>
      </c>
      <c r="AU47" s="1172">
        <f t="shared" si="11"/>
        <v>18003864.783040654</v>
      </c>
      <c r="AV47" s="1172">
        <f t="shared" si="11"/>
        <v>5899396.3919346109</v>
      </c>
      <c r="AW47" s="1172">
        <f t="shared" si="11"/>
        <v>-5266702.8812434301</v>
      </c>
      <c r="AX47" s="1172">
        <f t="shared" si="11"/>
        <v>57759059.34080933</v>
      </c>
      <c r="AY47" s="1172">
        <f t="shared" si="11"/>
        <v>-77893464.866385818</v>
      </c>
      <c r="AZ47" s="1172">
        <f t="shared" si="11"/>
        <v>0</v>
      </c>
      <c r="BA47" s="1172">
        <f t="shared" si="11"/>
        <v>0</v>
      </c>
      <c r="BB47" s="1172">
        <f t="shared" si="11"/>
        <v>6769057.7641270356</v>
      </c>
      <c r="BC47" s="1172">
        <f t="shared" si="11"/>
        <v>26030759.700576797</v>
      </c>
      <c r="BD47" s="1172">
        <f t="shared" si="11"/>
        <v>10062963.963860866</v>
      </c>
      <c r="BE47" s="1172">
        <f t="shared" si="11"/>
        <v>-42862781.428564698</v>
      </c>
      <c r="BF47" s="1172">
        <f t="shared" si="11"/>
        <v>1145883.2188137679</v>
      </c>
      <c r="BG47" s="1172">
        <f t="shared" si="11"/>
        <v>20111846.562815007</v>
      </c>
      <c r="BH47" s="1172">
        <f t="shared" si="11"/>
        <v>989972.65680206195</v>
      </c>
      <c r="BI47" s="1172">
        <f t="shared" si="11"/>
        <v>-3686305.6566082127</v>
      </c>
      <c r="BJ47" s="1172">
        <f t="shared" si="11"/>
        <v>39331605.178646453</v>
      </c>
      <c r="BK47" s="1173">
        <f t="shared" si="1"/>
        <v>-72606998.039530963</v>
      </c>
    </row>
    <row r="48" spans="1:63" ht="15.6" x14ac:dyDescent="0.3">
      <c r="A48" s="805" t="s">
        <v>1123</v>
      </c>
      <c r="C48" s="1183">
        <f>+(SFP!D102-SFP!C102)</f>
        <v>-125439883.48402524</v>
      </c>
      <c r="D48" s="1183">
        <f>+(SFP!E102-SFP!D102)</f>
        <v>1518867.3614584245</v>
      </c>
      <c r="E48" s="1183">
        <f>+(SFP!F102-SFP!E102)</f>
        <v>3524644.29779502</v>
      </c>
      <c r="F48" s="1183">
        <f>+(SFP!G102-SFP!F102)</f>
        <v>-3099977.9756699353</v>
      </c>
      <c r="G48" s="1183">
        <f>+(SFP!H102-SFP!G102)</f>
        <v>21200065.499021355</v>
      </c>
      <c r="H48" s="1183">
        <f>+(SFP!I102-SFP!H102)</f>
        <v>11235731.52942919</v>
      </c>
      <c r="I48" s="1183">
        <f>+(SFP!J102-SFP!I102)</f>
        <v>-39439447.228008814</v>
      </c>
      <c r="J48" s="1183">
        <f>+(SFP!K102-SFP!J102)</f>
        <v>234391.74220422618</v>
      </c>
      <c r="K48" s="1183">
        <f>+(SFP!L102-SFP!K102)</f>
        <v>19665100.797130454</v>
      </c>
      <c r="L48" s="1183">
        <f>+(SFP!M102-SFP!L102)</f>
        <v>-397805.31772286445</v>
      </c>
      <c r="M48" s="1183">
        <f>+(SFP!N102-SFP!M102)</f>
        <v>-2519938.1453268863</v>
      </c>
      <c r="N48" s="1183">
        <f>+(SFP!O102-SFP!N102)</f>
        <v>10215770.446573481</v>
      </c>
      <c r="O48" s="1183">
        <f>+(SFP!P102-SFP!O102)</f>
        <v>-27197519.522858411</v>
      </c>
      <c r="P48" s="1183">
        <f>+(SFP!Q102-SFP!P102)</f>
        <v>0</v>
      </c>
      <c r="Q48" s="1183">
        <f>+(SFP!R102-SFP!Q102)</f>
        <v>11270064.052691273</v>
      </c>
      <c r="R48" s="1183">
        <f>+(SFP!S102-SFP!R102)</f>
        <v>-80750.853107955307</v>
      </c>
      <c r="S48" s="1183">
        <f>+(SFP!T102-SFP!S102)</f>
        <v>38716925.48037985</v>
      </c>
      <c r="T48" s="1183">
        <f>+(SFP!U102-SFP!T102)</f>
        <v>-322458.66336481273</v>
      </c>
      <c r="U48" s="1183">
        <f>+(SFP!V102-SFP!U102)</f>
        <v>-49045350.553628705</v>
      </c>
      <c r="V48" s="1183">
        <f>+(SFP!W102-SFP!V102)</f>
        <v>3501391.6674030796</v>
      </c>
      <c r="W48" s="1183">
        <f>+(SFP!X102-SFP!W102)</f>
        <v>29787591.088611983</v>
      </c>
      <c r="X48" s="1183">
        <f>+(SFP!Y102-SFP!X102)</f>
        <v>3005137.8036862016</v>
      </c>
      <c r="Y48" s="1183">
        <f>+(SFP!Z102-SFP!Y102)</f>
        <v>-8007656.9054550156</v>
      </c>
      <c r="Z48" s="1183">
        <f>+(SFP!AA102-SFP!Z102)</f>
        <v>61901116.097951218</v>
      </c>
      <c r="AA48" s="1183">
        <f>+(SFP!AB102-SFP!AA102)</f>
        <v>-90726009.21516712</v>
      </c>
      <c r="AB48" s="1183">
        <f>+(SFP!AC102-SFP!AB102)</f>
        <v>0</v>
      </c>
      <c r="AC48" s="1183">
        <f>+(SFP!AD102-SFP!AC102)</f>
        <v>3409269.7109882175</v>
      </c>
      <c r="AD48" s="1183">
        <f>+(SFP!AE102-SFP!AD102)</f>
        <v>8434512.5217830371</v>
      </c>
      <c r="AE48" s="1183">
        <f>+(SFP!AF102-SFP!AE102)</f>
        <v>25623144.078543723</v>
      </c>
      <c r="AF48" s="1183">
        <f>+(SFP!AG102-SFP!AF102)</f>
        <v>13988462.03344544</v>
      </c>
      <c r="AG48" s="1183">
        <f>+(SFP!AH102-SFP!AG102)</f>
        <v>-51037859.728820629</v>
      </c>
      <c r="AH48" s="1183">
        <f>+(SFP!AI102-SFP!AH102)</f>
        <v>3088805.5371570373</v>
      </c>
      <c r="AI48" s="1183">
        <f>+(SFP!AJ102-SFP!AI102)</f>
        <v>18523108.681492452</v>
      </c>
      <c r="AJ48" s="1183">
        <f>+(SFP!AK102-SFP!AJ102)</f>
        <v>3485734.0693487599</v>
      </c>
      <c r="AK48" s="1183">
        <f>+(SFP!AL102-SFP!AK102)</f>
        <v>-10667113.2780306</v>
      </c>
      <c r="AL48" s="1183">
        <f>+(SFP!AM102-SFP!AL102)</f>
        <v>50226177.959301464</v>
      </c>
      <c r="AM48" s="1183">
        <f>+(SFP!AN102-SFP!AM102)</f>
        <v>-65074241.5852089</v>
      </c>
      <c r="AN48" s="1183">
        <f>+(SFP!AO102-SFP!AN102)</f>
        <v>0</v>
      </c>
      <c r="AO48" s="1183">
        <f>+(SFP!AP102-SFP!AO102)</f>
        <v>84180.191349311557</v>
      </c>
      <c r="AP48" s="1183">
        <f>+(SFP!AQ102-SFP!AP102)</f>
        <v>10302223.765826574</v>
      </c>
      <c r="AQ48" s="1183">
        <f>+(SFP!AR102-SFP!AQ102)</f>
        <v>21689904.198461317</v>
      </c>
      <c r="AR48" s="1183">
        <f>+(SFP!AS102-SFP!AR102)</f>
        <v>13744287.952309411</v>
      </c>
      <c r="AS48" s="1183">
        <f>+(SFP!AT102-SFP!AS102)</f>
        <v>-45820596.107946612</v>
      </c>
      <c r="AT48" s="1183">
        <f>+(SFP!AU102-SFP!AT102)</f>
        <v>1497847.2318446455</v>
      </c>
      <c r="AU48" s="1183">
        <f>+(SFP!AV102-SFP!AU102)</f>
        <v>18003864.783040654</v>
      </c>
      <c r="AV48" s="1183">
        <f>+(SFP!AW102-SFP!AV102)</f>
        <v>5899396.3919346109</v>
      </c>
      <c r="AW48" s="1183">
        <f>+(SFP!AX102-SFP!AW102)</f>
        <v>-5266702.8812434301</v>
      </c>
      <c r="AX48" s="1183">
        <f>+(SFP!AY102-SFP!AX102)</f>
        <v>57204282.098522969</v>
      </c>
      <c r="AY48" s="1183">
        <f>+(SFP!AZ102-SFP!AY102)</f>
        <v>-77338687.624099448</v>
      </c>
      <c r="AZ48" s="1183">
        <f>+(SFP!BA102-SFP!AZ102)</f>
        <v>0</v>
      </c>
      <c r="BA48" s="1183">
        <f>+(SFP!BB102-SFP!BA102)</f>
        <v>0</v>
      </c>
      <c r="BB48" s="1183">
        <f>+(SFP!BC102-SFP!BB102)</f>
        <v>6769057.7641270356</v>
      </c>
      <c r="BC48" s="1183">
        <f>+(SFP!BD102-SFP!BC102)</f>
        <v>26030759.700576797</v>
      </c>
      <c r="BD48" s="1183">
        <f>+(SFP!BE102-SFP!BD102)</f>
        <v>10062963.963860866</v>
      </c>
      <c r="BE48" s="1183">
        <f>+(SFP!BF102-SFP!BE102)</f>
        <v>-42862781.428564698</v>
      </c>
      <c r="BF48" s="1183">
        <f>+(SFP!BG102-SFP!BF102)</f>
        <v>1145883.2188137679</v>
      </c>
      <c r="BG48" s="1183">
        <f>+(SFP!BH102-SFP!BG102)</f>
        <v>20111846.562815007</v>
      </c>
      <c r="BH48" s="1183">
        <f>+(SFP!BI102-SFP!BH102)</f>
        <v>989972.65680206195</v>
      </c>
      <c r="BI48" s="1183">
        <f>+(SFP!BJ102-SFP!BI102)</f>
        <v>-3686305.6566082127</v>
      </c>
      <c r="BJ48" s="1183">
        <f>+(SFP!BK102-SFP!BJ102)</f>
        <v>38990404.640151486</v>
      </c>
      <c r="BK48" s="1173">
        <f t="shared" si="1"/>
        <v>-72948198.578025922</v>
      </c>
    </row>
    <row r="49" spans="1:63" ht="16.2" thickBot="1" x14ac:dyDescent="0.35">
      <c r="A49" s="805" t="s">
        <v>1124</v>
      </c>
      <c r="C49" s="1183">
        <f>+(SFP!D103-SFP!C103)</f>
        <v>0</v>
      </c>
      <c r="D49" s="1183">
        <f>+(SFP!E103-SFP!D103)</f>
        <v>0</v>
      </c>
      <c r="E49" s="1183">
        <f>+(SFP!F103-SFP!E103)</f>
        <v>0</v>
      </c>
      <c r="F49" s="1183">
        <f>+(SFP!G103-SFP!F103)</f>
        <v>0</v>
      </c>
      <c r="G49" s="1183">
        <f>+(SFP!H103-SFP!G103)</f>
        <v>0</v>
      </c>
      <c r="H49" s="1183">
        <f>+(SFP!I103-SFP!H103)</f>
        <v>95507.021998079988</v>
      </c>
      <c r="I49" s="1183">
        <f>+(SFP!J103-SFP!I103)</f>
        <v>-95507.021998079988</v>
      </c>
      <c r="J49" s="1183">
        <f>+(SFP!K103-SFP!J103)</f>
        <v>0</v>
      </c>
      <c r="K49" s="1183">
        <f>+(SFP!L103-SFP!K103)</f>
        <v>0</v>
      </c>
      <c r="L49" s="1183">
        <f>+(SFP!M103-SFP!L103)</f>
        <v>0</v>
      </c>
      <c r="M49" s="1183">
        <f>+(SFP!N103-SFP!M103)</f>
        <v>0</v>
      </c>
      <c r="N49" s="1183">
        <f>+(SFP!O103-SFP!N103)</f>
        <v>573042.13198847987</v>
      </c>
      <c r="O49" s="1183">
        <f>+(SFP!P103-SFP!O103)</f>
        <v>-573042.13198847987</v>
      </c>
      <c r="P49" s="1183">
        <f>+(SFP!Q103-SFP!P103)</f>
        <v>0</v>
      </c>
      <c r="Q49" s="1183">
        <f>+(SFP!R103-SFP!Q103)</f>
        <v>0</v>
      </c>
      <c r="R49" s="1183">
        <f>+(SFP!S103-SFP!R103)</f>
        <v>0</v>
      </c>
      <c r="S49" s="1183">
        <f>+(SFP!T103-SFP!S103)</f>
        <v>0</v>
      </c>
      <c r="T49" s="1183">
        <f>+(SFP!U103-SFP!T103)</f>
        <v>73135.382450842575</v>
      </c>
      <c r="U49" s="1183">
        <f>+(SFP!V103-SFP!U103)</f>
        <v>-73135.382450842575</v>
      </c>
      <c r="V49" s="1183">
        <f>+(SFP!W103-SFP!V103)</f>
        <v>0</v>
      </c>
      <c r="W49" s="1183">
        <f>+(SFP!X103-SFP!W103)</f>
        <v>0</v>
      </c>
      <c r="X49" s="1183">
        <f>+(SFP!Y103-SFP!X103)</f>
        <v>0</v>
      </c>
      <c r="Y49" s="1183">
        <f>+(SFP!Z103-SFP!Y103)</f>
        <v>0</v>
      </c>
      <c r="Z49" s="1183">
        <f>+(SFP!AA103-SFP!Z103)</f>
        <v>590466.31787245197</v>
      </c>
      <c r="AA49" s="1183">
        <f>+(SFP!AB103-SFP!AA103)</f>
        <v>-590466.31787245197</v>
      </c>
      <c r="AB49" s="1183">
        <f>+(SFP!AC103-SFP!AB103)</f>
        <v>0</v>
      </c>
      <c r="AC49" s="1183">
        <f>+(SFP!AD103-SFP!AC103)</f>
        <v>0</v>
      </c>
      <c r="AD49" s="1183">
        <f>+(SFP!AE103-SFP!AD103)</f>
        <v>0</v>
      </c>
      <c r="AE49" s="1183">
        <f>+(SFP!AF103-SFP!AE103)</f>
        <v>0</v>
      </c>
      <c r="AF49" s="1183">
        <f>+(SFP!AG103-SFP!AF103)</f>
        <v>44808.526445425472</v>
      </c>
      <c r="AG49" s="1183">
        <f>+(SFP!AH103-SFP!AG103)</f>
        <v>-44808.526445425472</v>
      </c>
      <c r="AH49" s="1183">
        <f>+(SFP!AI103-SFP!AH103)</f>
        <v>0</v>
      </c>
      <c r="AI49" s="1183">
        <f>+(SFP!AJ103-SFP!AI103)</f>
        <v>0</v>
      </c>
      <c r="AJ49" s="1183">
        <f>+(SFP!AK103-SFP!AJ103)</f>
        <v>0</v>
      </c>
      <c r="AK49" s="1183">
        <f>+(SFP!AL103-SFP!AK103)</f>
        <v>0</v>
      </c>
      <c r="AL49" s="1183">
        <f>+(SFP!AM103-SFP!AL103)</f>
        <v>537702.31734510569</v>
      </c>
      <c r="AM49" s="1183">
        <f>+(SFP!AN103-SFP!AM103)</f>
        <v>-537702.31734510569</v>
      </c>
      <c r="AN49" s="1183">
        <f>+(SFP!AO103-SFP!AN103)</f>
        <v>0</v>
      </c>
      <c r="AO49" s="1183">
        <f>+(SFP!AP103-SFP!AO103)</f>
        <v>0</v>
      </c>
      <c r="AP49" s="1183">
        <f>+(SFP!AQ103-SFP!AP103)</f>
        <v>0</v>
      </c>
      <c r="AQ49" s="1183">
        <f>+(SFP!AR103-SFP!AQ103)</f>
        <v>0</v>
      </c>
      <c r="AR49" s="1183">
        <f>+(SFP!AS103-SFP!AR103)</f>
        <v>0</v>
      </c>
      <c r="AS49" s="1183">
        <f>+(SFP!AT103-SFP!AS103)</f>
        <v>0</v>
      </c>
      <c r="AT49" s="1183">
        <f>+(SFP!AU103-SFP!AT103)</f>
        <v>0</v>
      </c>
      <c r="AU49" s="1183">
        <f>+(SFP!AV103-SFP!AU103)</f>
        <v>0</v>
      </c>
      <c r="AV49" s="1183">
        <f>+(SFP!AW103-SFP!AV103)</f>
        <v>0</v>
      </c>
      <c r="AW49" s="1183">
        <f>+(SFP!AX103-SFP!AW103)</f>
        <v>0</v>
      </c>
      <c r="AX49" s="1183">
        <f>+(SFP!AY103-SFP!AX103)</f>
        <v>554777.24228636385</v>
      </c>
      <c r="AY49" s="1183">
        <f>+(SFP!AZ103-SFP!AY103)</f>
        <v>-554777.24228636385</v>
      </c>
      <c r="AZ49" s="1183">
        <f>+(SFP!BA103-SFP!AZ103)</f>
        <v>0</v>
      </c>
      <c r="BA49" s="1183">
        <f>+(SFP!BB103-SFP!BA103)</f>
        <v>0</v>
      </c>
      <c r="BB49" s="1183">
        <f>+(SFP!BC103-SFP!BB103)</f>
        <v>0</v>
      </c>
      <c r="BC49" s="1183">
        <f>+(SFP!BD103-SFP!BC103)</f>
        <v>0</v>
      </c>
      <c r="BD49" s="1183">
        <f>+(SFP!BE103-SFP!BD103)</f>
        <v>0</v>
      </c>
      <c r="BE49" s="1183">
        <f>+(SFP!BF103-SFP!BE103)</f>
        <v>0</v>
      </c>
      <c r="BF49" s="1183">
        <f>+(SFP!BG103-SFP!BF103)</f>
        <v>0</v>
      </c>
      <c r="BG49" s="1183">
        <f>+(SFP!BH103-SFP!BG103)</f>
        <v>0</v>
      </c>
      <c r="BH49" s="1183">
        <f>+(SFP!BI103-SFP!BH103)</f>
        <v>0</v>
      </c>
      <c r="BI49" s="1183">
        <f>+(SFP!BJ103-SFP!BI103)</f>
        <v>0</v>
      </c>
      <c r="BJ49" s="1183">
        <f>+(SFP!BK103-SFP!BJ103)</f>
        <v>341200.538494965</v>
      </c>
      <c r="BK49" s="1173">
        <f t="shared" si="1"/>
        <v>341200.538494965</v>
      </c>
    </row>
    <row r="50" spans="1:63" ht="16.2" thickBot="1" x14ac:dyDescent="0.35">
      <c r="A50" s="1127" t="s">
        <v>1125</v>
      </c>
      <c r="C50" s="1192">
        <f>+C5-C17-C28-C31-C33+C41+C47</f>
        <v>-809630197.56197</v>
      </c>
      <c r="D50" s="1192">
        <f t="shared" ref="D50:BJ50" si="12">+D5-D17-D28-D31-D33+D41+D47</f>
        <v>-608867324.57975733</v>
      </c>
      <c r="E50" s="1192">
        <f t="shared" si="12"/>
        <v>-732416844.93475711</v>
      </c>
      <c r="F50" s="1192">
        <f t="shared" si="12"/>
        <v>-208109566.47828388</v>
      </c>
      <c r="G50" s="1192">
        <f t="shared" si="12"/>
        <v>-2033835651.6316714</v>
      </c>
      <c r="H50" s="1192">
        <f t="shared" si="12"/>
        <v>-3223046478.2310829</v>
      </c>
      <c r="I50" s="1192">
        <f t="shared" si="12"/>
        <v>-2048256705.0697913</v>
      </c>
      <c r="J50" s="1192">
        <f t="shared" si="12"/>
        <v>-59130203.975757085</v>
      </c>
      <c r="K50" s="1192">
        <f t="shared" si="12"/>
        <v>-870171657.09997356</v>
      </c>
      <c r="L50" s="1192">
        <f t="shared" si="12"/>
        <v>-1002652937.8261145</v>
      </c>
      <c r="M50" s="1192">
        <f t="shared" si="12"/>
        <v>-1821832588.9873481</v>
      </c>
      <c r="N50" s="1192">
        <f t="shared" si="12"/>
        <v>-4154242738.5677781</v>
      </c>
      <c r="O50" s="1192">
        <f t="shared" si="12"/>
        <v>-1990591244.7173259</v>
      </c>
      <c r="P50" s="1192">
        <f t="shared" si="12"/>
        <v>-2192246645.8766856</v>
      </c>
      <c r="Q50" s="1192">
        <f t="shared" si="12"/>
        <v>-1702041047.0804794</v>
      </c>
      <c r="R50" s="1192">
        <f t="shared" si="12"/>
        <v>379924008.84204078</v>
      </c>
      <c r="S50" s="1192">
        <f t="shared" si="12"/>
        <v>-1336316554.2371163</v>
      </c>
      <c r="T50" s="1192">
        <f t="shared" si="12"/>
        <v>-2256970842.4826474</v>
      </c>
      <c r="U50" s="1192">
        <f t="shared" si="12"/>
        <v>-2585866070.5234447</v>
      </c>
      <c r="V50" s="1192">
        <f t="shared" si="12"/>
        <v>281863473.65479177</v>
      </c>
      <c r="W50" s="1192">
        <f t="shared" si="12"/>
        <v>-1623383466.8145998</v>
      </c>
      <c r="X50" s="1192">
        <f t="shared" si="12"/>
        <v>-133427021.21909508</v>
      </c>
      <c r="Y50" s="1192">
        <f t="shared" si="12"/>
        <v>-1132111134.4677999</v>
      </c>
      <c r="Z50" s="1192">
        <f t="shared" si="12"/>
        <v>-3734247610.8457003</v>
      </c>
      <c r="AA50" s="1192">
        <f t="shared" si="12"/>
        <v>-1044306033.4310627</v>
      </c>
      <c r="AB50" s="1192">
        <f t="shared" si="12"/>
        <v>-2462471217.2771225</v>
      </c>
      <c r="AC50" s="1192">
        <f t="shared" si="12"/>
        <v>-393462059.7014516</v>
      </c>
      <c r="AD50" s="1192">
        <f t="shared" si="12"/>
        <v>703520195.18845677</v>
      </c>
      <c r="AE50" s="1192">
        <f t="shared" si="12"/>
        <v>-1601025192.0697219</v>
      </c>
      <c r="AF50" s="1192">
        <f t="shared" si="12"/>
        <v>-3207871398.1138873</v>
      </c>
      <c r="AG50" s="1192">
        <f t="shared" si="12"/>
        <v>-2751398111.218318</v>
      </c>
      <c r="AH50" s="1192">
        <f t="shared" si="12"/>
        <v>1228354055.8563871</v>
      </c>
      <c r="AI50" s="1192">
        <f t="shared" si="12"/>
        <v>-2112695336.1112387</v>
      </c>
      <c r="AJ50" s="1192">
        <f t="shared" si="12"/>
        <v>-628831128.54435825</v>
      </c>
      <c r="AK50" s="1192">
        <f t="shared" si="12"/>
        <v>-1116034100.4949946</v>
      </c>
      <c r="AL50" s="1192">
        <f t="shared" si="12"/>
        <v>-4309541560.7723598</v>
      </c>
      <c r="AM50" s="1192">
        <f t="shared" si="12"/>
        <v>-553577447.06895089</v>
      </c>
      <c r="AN50" s="1192">
        <f t="shared" si="12"/>
        <v>-1215992076.8080389</v>
      </c>
      <c r="AO50" s="1192">
        <f t="shared" si="12"/>
        <v>-2602819049.3711748</v>
      </c>
      <c r="AP50" s="1192">
        <f t="shared" si="12"/>
        <v>407123687.38758314</v>
      </c>
      <c r="AQ50" s="1192">
        <f t="shared" si="12"/>
        <v>-924514027.71684527</v>
      </c>
      <c r="AR50" s="1192">
        <f t="shared" si="12"/>
        <v>-2429103274.6334882</v>
      </c>
      <c r="AS50" s="1192">
        <f t="shared" si="12"/>
        <v>-3405788138.7379513</v>
      </c>
      <c r="AT50" s="1192">
        <f t="shared" si="12"/>
        <v>433746015.50582671</v>
      </c>
      <c r="AU50" s="1192">
        <f t="shared" si="12"/>
        <v>-1802293891.5901527</v>
      </c>
      <c r="AV50" s="1192">
        <f t="shared" si="12"/>
        <v>-491433684.1981141</v>
      </c>
      <c r="AW50" s="1192">
        <f t="shared" si="12"/>
        <v>-1530971797.6238768</v>
      </c>
      <c r="AX50" s="1192">
        <f t="shared" si="12"/>
        <v>-4634979262.1998777</v>
      </c>
      <c r="AY50" s="1192">
        <f t="shared" si="12"/>
        <v>-1625952744.7128205</v>
      </c>
      <c r="AZ50" s="1192">
        <f t="shared" si="12"/>
        <v>-3265888097.1975393</v>
      </c>
      <c r="BA50" s="1192">
        <f t="shared" si="12"/>
        <v>-1395213210.7118073</v>
      </c>
      <c r="BB50" s="1192">
        <f t="shared" si="12"/>
        <v>291198257.8140415</v>
      </c>
      <c r="BC50" s="1192">
        <f t="shared" si="12"/>
        <v>-1779917945.526082</v>
      </c>
      <c r="BD50" s="1192">
        <f t="shared" si="12"/>
        <v>-3130763703.6368098</v>
      </c>
      <c r="BE50" s="1192">
        <f t="shared" si="12"/>
        <v>-3999212907.9428926</v>
      </c>
      <c r="BF50" s="1192">
        <f t="shared" si="12"/>
        <v>465724415.87240255</v>
      </c>
      <c r="BG50" s="1192">
        <f t="shared" si="12"/>
        <v>-2624254980.0895915</v>
      </c>
      <c r="BH50" s="1192">
        <f t="shared" si="12"/>
        <v>-375027432.61497426</v>
      </c>
      <c r="BI50" s="1192">
        <f t="shared" si="12"/>
        <v>-1441545853.5485764</v>
      </c>
      <c r="BJ50" s="1192">
        <f t="shared" si="12"/>
        <v>-4800386313.3271608</v>
      </c>
      <c r="BK50" s="1185">
        <f t="shared" si="1"/>
        <v>-95725212400.078873</v>
      </c>
    </row>
    <row r="51" spans="1:63" ht="15.6" x14ac:dyDescent="0.3">
      <c r="A51" s="34" t="s">
        <v>1126</v>
      </c>
      <c r="C51" s="1183">
        <f>+TCF!C3</f>
        <v>-809630197.56196952</v>
      </c>
      <c r="D51" s="1183">
        <f>+TCF!D3</f>
        <v>-608867324.57975578</v>
      </c>
      <c r="E51" s="1183">
        <f>+TCF!E3</f>
        <v>-732416844.93475652</v>
      </c>
      <c r="F51" s="1183">
        <f>+TCF!F3</f>
        <v>-208109566.47828406</v>
      </c>
      <c r="G51" s="1183">
        <f>+TCF!G3</f>
        <v>-2033835651.6316712</v>
      </c>
      <c r="H51" s="1183">
        <f>+TCF!H3</f>
        <v>-3223046478.2310824</v>
      </c>
      <c r="I51" s="1183">
        <f>+TCF!I3</f>
        <v>-2048256705.0697927</v>
      </c>
      <c r="J51" s="1183">
        <f>+TCF!J3</f>
        <v>-59130203.97575748</v>
      </c>
      <c r="K51" s="1183">
        <f>+TCF!K3</f>
        <v>-870171657.09997451</v>
      </c>
      <c r="L51" s="1183">
        <f>+TCF!L3</f>
        <v>-1002652937.8261139</v>
      </c>
      <c r="M51" s="1183">
        <f>+TCF!M3</f>
        <v>-1821832588.987349</v>
      </c>
      <c r="N51" s="1183">
        <f>+TCF!N3</f>
        <v>-4154242738.5677752</v>
      </c>
      <c r="O51" s="1183">
        <f>+TCF!O3</f>
        <v>-1990591244.7173257</v>
      </c>
      <c r="P51" s="1183">
        <f>+TCF!P3</f>
        <v>-2192246645.876687</v>
      </c>
      <c r="Q51" s="1183">
        <f>+TCF!Q3</f>
        <v>-1702041047.0804801</v>
      </c>
      <c r="R51" s="1183">
        <f>+TCF!R3</f>
        <v>379924008.84204048</v>
      </c>
      <c r="S51" s="1183">
        <f>+TCF!S3</f>
        <v>-1336316554.2371161</v>
      </c>
      <c r="T51" s="1183">
        <f>+TCF!T3</f>
        <v>-2256970842.4826498</v>
      </c>
      <c r="U51" s="1183">
        <f>+TCF!U3</f>
        <v>-2585866070.5234442</v>
      </c>
      <c r="V51" s="1183">
        <f>+TCF!V3</f>
        <v>281863473.65478945</v>
      </c>
      <c r="W51" s="1183">
        <f>+TCF!W3</f>
        <v>-1623383466.8145998</v>
      </c>
      <c r="X51" s="1183">
        <f>+TCF!X3</f>
        <v>-133427021.21909523</v>
      </c>
      <c r="Y51" s="1183">
        <f>+TCF!Y3</f>
        <v>-1132111134.4678013</v>
      </c>
      <c r="Z51" s="1183">
        <f>+TCF!Z3</f>
        <v>-3734247610.8456998</v>
      </c>
      <c r="AA51" s="1183">
        <f>+TCF!AA3</f>
        <v>-1044306033.4310619</v>
      </c>
      <c r="AB51" s="1183">
        <f>+TCF!AB3</f>
        <v>-2462471217.2771225</v>
      </c>
      <c r="AC51" s="1183">
        <f>+TCF!AC3</f>
        <v>-393462059.70145035</v>
      </c>
      <c r="AD51" s="1183">
        <f>+TCF!AD3</f>
        <v>703520195.18845797</v>
      </c>
      <c r="AE51" s="1183">
        <f>+TCF!AE3</f>
        <v>-1601025192.0697217</v>
      </c>
      <c r="AF51" s="1183">
        <f>+TCF!AF3</f>
        <v>-3207871398.1138873</v>
      </c>
      <c r="AG51" s="1183">
        <f>+TCF!AG3</f>
        <v>-2751398111.2183185</v>
      </c>
      <c r="AH51" s="1183">
        <f>+TCF!AH3</f>
        <v>1228354055.8563869</v>
      </c>
      <c r="AI51" s="1183">
        <f>+TCF!AI3</f>
        <v>-2112695336.111237</v>
      </c>
      <c r="AJ51" s="1183">
        <f>+TCF!AJ3</f>
        <v>-628831128.54435825</v>
      </c>
      <c r="AK51" s="1183">
        <f>+TCF!AK3</f>
        <v>-1116034100.4949951</v>
      </c>
      <c r="AL51" s="1183">
        <f>+TCF!AL3</f>
        <v>-4309541560.7723598</v>
      </c>
      <c r="AM51" s="1183">
        <f>+TCF!AM3</f>
        <v>-553577447.06895065</v>
      </c>
      <c r="AN51" s="1183">
        <f>+TCF!AN3</f>
        <v>-1215992076.8080392</v>
      </c>
      <c r="AO51" s="1183">
        <f>+TCF!AO3</f>
        <v>-2602819049.3711753</v>
      </c>
      <c r="AP51" s="1183">
        <f>+TCF!AP3</f>
        <v>407123687.38758439</v>
      </c>
      <c r="AQ51" s="1183">
        <f>+TCF!AQ3</f>
        <v>-924514027.71684647</v>
      </c>
      <c r="AR51" s="1183">
        <f>+TCF!AR3</f>
        <v>-2429103274.6334872</v>
      </c>
      <c r="AS51" s="1183">
        <f>+TCF!AS3</f>
        <v>-3405788138.7379527</v>
      </c>
      <c r="AT51" s="1183">
        <f>+TCF!AT3</f>
        <v>433746015.50582588</v>
      </c>
      <c r="AU51" s="1183">
        <f>+TCF!AU3</f>
        <v>-1802293891.5901518</v>
      </c>
      <c r="AV51" s="1183">
        <f>+TCF!AV3</f>
        <v>-491433684.19811463</v>
      </c>
      <c r="AW51" s="1183">
        <f>+TCF!AW3</f>
        <v>-1530971797.6238768</v>
      </c>
      <c r="AX51" s="1183">
        <f>+TCF!AX3</f>
        <v>-4634979262.1998777</v>
      </c>
      <c r="AY51" s="1183">
        <f>+TCF!AY3</f>
        <v>-1625952744.7128181</v>
      </c>
      <c r="AZ51" s="1183">
        <f>+TCF!AZ3</f>
        <v>-3265888097.1975384</v>
      </c>
      <c r="BA51" s="1183">
        <f>+TCF!BA3</f>
        <v>-1395213210.7118063</v>
      </c>
      <c r="BB51" s="1183">
        <f>+TCF!BB3</f>
        <v>291198257.8140415</v>
      </c>
      <c r="BC51" s="1183">
        <f>+TCF!BC3</f>
        <v>-1779917945.526083</v>
      </c>
      <c r="BD51" s="1183">
        <f>+TCF!BD3</f>
        <v>-3130763703.6368103</v>
      </c>
      <c r="BE51" s="1183">
        <f>+TCF!BE3</f>
        <v>-3999212907.9428902</v>
      </c>
      <c r="BF51" s="1183">
        <f>+TCF!BF3</f>
        <v>465724415.87240112</v>
      </c>
      <c r="BG51" s="1183">
        <f>+TCF!BG3</f>
        <v>-2624254980.0895901</v>
      </c>
      <c r="BH51" s="1183">
        <f>+TCF!BH3</f>
        <v>-375027432.61497343</v>
      </c>
      <c r="BI51" s="1183">
        <f>+TCF!BI3</f>
        <v>-1441545853.5485756</v>
      </c>
      <c r="BJ51" s="1183">
        <f>+TCF!BJ3</f>
        <v>-4800386313.3271618</v>
      </c>
      <c r="BK51" s="1173">
        <f t="shared" si="1"/>
        <v>-95725212400.078857</v>
      </c>
    </row>
    <row r="52" spans="1:63" ht="15.6" x14ac:dyDescent="0.3">
      <c r="A52" s="1113" t="s">
        <v>537</v>
      </c>
      <c r="C52" s="1186">
        <f>+C50-C51</f>
        <v>0</v>
      </c>
      <c r="D52" s="1186">
        <f t="shared" ref="D52:BJ52" si="13">+D50-D51</f>
        <v>-1.5497207641601563E-6</v>
      </c>
      <c r="E52" s="1186">
        <f t="shared" si="13"/>
        <v>0</v>
      </c>
      <c r="F52" s="1186">
        <f t="shared" si="13"/>
        <v>0</v>
      </c>
      <c r="G52" s="1186">
        <f t="shared" si="13"/>
        <v>0</v>
      </c>
      <c r="H52" s="1186">
        <f t="shared" si="13"/>
        <v>0</v>
      </c>
      <c r="I52" s="1186">
        <f t="shared" si="13"/>
        <v>0</v>
      </c>
      <c r="J52" s="1186">
        <f t="shared" si="13"/>
        <v>3.9488077163696289E-7</v>
      </c>
      <c r="K52" s="1186">
        <f t="shared" si="13"/>
        <v>9.5367431640625E-7</v>
      </c>
      <c r="L52" s="1186">
        <f t="shared" si="13"/>
        <v>0</v>
      </c>
      <c r="M52" s="1186">
        <f t="shared" si="13"/>
        <v>0</v>
      </c>
      <c r="N52" s="1186">
        <f t="shared" si="13"/>
        <v>0</v>
      </c>
      <c r="O52" s="1186">
        <f t="shared" si="13"/>
        <v>0</v>
      </c>
      <c r="P52" s="1186">
        <f t="shared" si="13"/>
        <v>0</v>
      </c>
      <c r="Q52" s="1186">
        <f t="shared" si="13"/>
        <v>0</v>
      </c>
      <c r="R52" s="1186">
        <f t="shared" si="13"/>
        <v>0</v>
      </c>
      <c r="S52" s="1186">
        <f t="shared" si="13"/>
        <v>0</v>
      </c>
      <c r="T52" s="1186">
        <f t="shared" si="13"/>
        <v>0</v>
      </c>
      <c r="U52" s="1186">
        <f t="shared" si="13"/>
        <v>0</v>
      </c>
      <c r="V52" s="1186">
        <f t="shared" si="13"/>
        <v>2.3245811462402344E-6</v>
      </c>
      <c r="W52" s="1186">
        <f t="shared" si="13"/>
        <v>0</v>
      </c>
      <c r="X52" s="1186">
        <f t="shared" si="13"/>
        <v>1.4901161193847656E-7</v>
      </c>
      <c r="Y52" s="1186">
        <f t="shared" si="13"/>
        <v>0</v>
      </c>
      <c r="Z52" s="1186">
        <f t="shared" si="13"/>
        <v>0</v>
      </c>
      <c r="AA52" s="1186">
        <f t="shared" si="13"/>
        <v>0</v>
      </c>
      <c r="AB52" s="1186">
        <f t="shared" si="13"/>
        <v>0</v>
      </c>
      <c r="AC52" s="1186">
        <f t="shared" si="13"/>
        <v>-1.2516975402832031E-6</v>
      </c>
      <c r="AD52" s="1186">
        <f t="shared" si="13"/>
        <v>-1.1920928955078125E-6</v>
      </c>
      <c r="AE52" s="1186">
        <f t="shared" si="13"/>
        <v>0</v>
      </c>
      <c r="AF52" s="1186">
        <f t="shared" si="13"/>
        <v>0</v>
      </c>
      <c r="AG52" s="1186">
        <f t="shared" si="13"/>
        <v>0</v>
      </c>
      <c r="AH52" s="1186">
        <f t="shared" si="13"/>
        <v>0</v>
      </c>
      <c r="AI52" s="1186">
        <f t="shared" si="13"/>
        <v>0</v>
      </c>
      <c r="AJ52" s="1186">
        <f t="shared" si="13"/>
        <v>0</v>
      </c>
      <c r="AK52" s="1186">
        <f t="shared" si="13"/>
        <v>0</v>
      </c>
      <c r="AL52" s="1186">
        <f t="shared" si="13"/>
        <v>0</v>
      </c>
      <c r="AM52" s="1186">
        <f t="shared" si="13"/>
        <v>0</v>
      </c>
      <c r="AN52" s="1186">
        <f t="shared" si="13"/>
        <v>0</v>
      </c>
      <c r="AO52" s="1186">
        <f t="shared" si="13"/>
        <v>0</v>
      </c>
      <c r="AP52" s="1186">
        <f t="shared" si="13"/>
        <v>-1.2516975402832031E-6</v>
      </c>
      <c r="AQ52" s="1186">
        <f t="shared" si="13"/>
        <v>1.1920928955078125E-6</v>
      </c>
      <c r="AR52" s="1186">
        <f t="shared" si="13"/>
        <v>0</v>
      </c>
      <c r="AS52" s="1186">
        <f t="shared" si="13"/>
        <v>0</v>
      </c>
      <c r="AT52" s="1186">
        <f t="shared" si="13"/>
        <v>8.3446502685546875E-7</v>
      </c>
      <c r="AU52" s="1186">
        <f t="shared" si="13"/>
        <v>0</v>
      </c>
      <c r="AV52" s="1186">
        <f t="shared" si="13"/>
        <v>5.3644180297851563E-7</v>
      </c>
      <c r="AW52" s="1186">
        <f t="shared" si="13"/>
        <v>0</v>
      </c>
      <c r="AX52" s="1186">
        <f t="shared" si="13"/>
        <v>0</v>
      </c>
      <c r="AY52" s="1186">
        <f t="shared" si="13"/>
        <v>-2.384185791015625E-6</v>
      </c>
      <c r="AZ52" s="1186">
        <f t="shared" si="13"/>
        <v>0</v>
      </c>
      <c r="BA52" s="1186">
        <f t="shared" si="13"/>
        <v>0</v>
      </c>
      <c r="BB52" s="1186">
        <f t="shared" si="13"/>
        <v>0</v>
      </c>
      <c r="BC52" s="1186">
        <f t="shared" si="13"/>
        <v>0</v>
      </c>
      <c r="BD52" s="1186">
        <f t="shared" si="13"/>
        <v>0</v>
      </c>
      <c r="BE52" s="1186">
        <f t="shared" si="13"/>
        <v>0</v>
      </c>
      <c r="BF52" s="1186">
        <f t="shared" si="13"/>
        <v>1.430511474609375E-6</v>
      </c>
      <c r="BG52" s="1186">
        <f t="shared" si="13"/>
        <v>0</v>
      </c>
      <c r="BH52" s="1186">
        <f t="shared" si="13"/>
        <v>-8.3446502685546875E-7</v>
      </c>
      <c r="BI52" s="1186">
        <f t="shared" si="13"/>
        <v>0</v>
      </c>
      <c r="BJ52" s="1186">
        <f t="shared" si="13"/>
        <v>0</v>
      </c>
      <c r="BK52" s="1173">
        <f t="shared" si="1"/>
        <v>-6.4820051193237305E-7</v>
      </c>
    </row>
    <row r="53" spans="1:63" ht="15.6" x14ac:dyDescent="0.3">
      <c r="A53" s="1113"/>
      <c r="C53" s="1186"/>
      <c r="D53" s="1186"/>
      <c r="E53" s="1186"/>
      <c r="F53" s="1186"/>
      <c r="G53" s="1186"/>
      <c r="H53" s="1186"/>
      <c r="I53" s="1186"/>
      <c r="J53" s="1186"/>
      <c r="K53" s="1186"/>
      <c r="L53" s="1186"/>
      <c r="M53" s="1186"/>
      <c r="N53" s="1186">
        <f>+SUM(C50:N50)</f>
        <v>-17572192894.944286</v>
      </c>
      <c r="O53" s="1186"/>
      <c r="P53" s="1186"/>
      <c r="Q53" s="1186"/>
      <c r="R53" s="1186"/>
      <c r="S53" s="1186"/>
      <c r="T53" s="1186"/>
      <c r="U53" s="1186"/>
      <c r="V53" s="1186"/>
      <c r="W53" s="1186"/>
      <c r="X53" s="1186"/>
      <c r="Y53" s="1186"/>
      <c r="Z53" s="1186">
        <f>+SUM(O50:Z50)</f>
        <v>-18025414155.768063</v>
      </c>
      <c r="AA53" s="1186"/>
      <c r="AB53" s="1186"/>
      <c r="AC53" s="1186"/>
      <c r="AD53" s="1186"/>
      <c r="AE53" s="1186"/>
      <c r="AF53" s="1186"/>
      <c r="AG53" s="1186"/>
      <c r="AH53" s="1186"/>
      <c r="AI53" s="1186"/>
      <c r="AJ53" s="1186"/>
      <c r="AK53" s="1186"/>
      <c r="AL53" s="1186">
        <f>+SUM(AA50:AL50)</f>
        <v>-17695761886.689674</v>
      </c>
      <c r="AM53" s="1186"/>
      <c r="AN53" s="1186"/>
      <c r="AO53" s="1186"/>
      <c r="AP53" s="1186"/>
      <c r="AQ53" s="1186"/>
      <c r="AR53" s="1186"/>
      <c r="AS53" s="1186"/>
      <c r="AT53" s="1186"/>
      <c r="AU53" s="1186"/>
      <c r="AV53" s="1186"/>
      <c r="AW53" s="1186"/>
      <c r="AX53" s="1186">
        <f>+SUM(AM50:AX50)</f>
        <v>-18750602947.055061</v>
      </c>
      <c r="AY53" s="1186"/>
      <c r="AZ53" s="1186"/>
      <c r="BA53" s="1186"/>
      <c r="BB53" s="1186"/>
      <c r="BC53" s="1186"/>
      <c r="BD53" s="1186"/>
      <c r="BE53" s="1186"/>
      <c r="BF53" s="1186"/>
      <c r="BG53" s="1186"/>
      <c r="BH53" s="1186"/>
      <c r="BI53" s="1186"/>
      <c r="BJ53" s="1186">
        <f>+SUM(AY50:BJ50)</f>
        <v>-23681240515.621811</v>
      </c>
      <c r="BK53" s="1173"/>
    </row>
    <row r="54" spans="1:63" ht="15.6" x14ac:dyDescent="0.3">
      <c r="A54" s="314"/>
      <c r="C54" s="1183"/>
      <c r="D54" s="1183"/>
      <c r="E54" s="1183"/>
      <c r="F54" s="1183"/>
      <c r="G54" s="1183"/>
      <c r="H54" s="1183"/>
      <c r="I54" s="1183"/>
      <c r="J54" s="1183"/>
      <c r="K54" s="1183"/>
      <c r="L54" s="1183"/>
      <c r="M54" s="1183"/>
      <c r="N54" s="1183"/>
      <c r="O54" s="1183"/>
      <c r="P54" s="1183"/>
      <c r="Q54" s="1183"/>
      <c r="R54" s="1183"/>
      <c r="S54" s="1183"/>
      <c r="T54" s="1183"/>
      <c r="U54" s="1183"/>
      <c r="V54" s="1183"/>
      <c r="W54" s="1183"/>
      <c r="X54" s="1183"/>
      <c r="Y54" s="1183"/>
      <c r="Z54" s="1183"/>
      <c r="AA54" s="1183"/>
      <c r="AB54" s="1183"/>
      <c r="AC54" s="1183"/>
      <c r="AD54" s="1183"/>
      <c r="AE54" s="1183"/>
      <c r="AF54" s="1183"/>
      <c r="AG54" s="1183"/>
      <c r="AH54" s="1183"/>
      <c r="AI54" s="1183"/>
      <c r="AJ54" s="1183"/>
      <c r="AK54" s="1183"/>
      <c r="AL54" s="1183"/>
      <c r="AM54" s="1183"/>
      <c r="AN54" s="1183"/>
      <c r="AO54" s="1183"/>
      <c r="AP54" s="1183"/>
      <c r="AQ54" s="1183"/>
      <c r="AR54" s="1183"/>
      <c r="AS54" s="1183"/>
      <c r="AT54" s="1183"/>
      <c r="AU54" s="1183"/>
      <c r="AV54" s="1183"/>
      <c r="AW54" s="1183"/>
      <c r="AX54" s="1183"/>
      <c r="AY54" s="1183"/>
      <c r="AZ54" s="1183"/>
      <c r="BA54" s="1183"/>
      <c r="BB54" s="1183"/>
      <c r="BC54" s="1183"/>
      <c r="BD54" s="1183"/>
      <c r="BE54" s="1183"/>
      <c r="BF54" s="1183"/>
      <c r="BG54" s="1183"/>
      <c r="BH54" s="1183"/>
      <c r="BI54" s="1183"/>
      <c r="BJ54" s="1183"/>
      <c r="BK54" s="1173">
        <f t="shared" si="1"/>
        <v>0</v>
      </c>
    </row>
    <row r="55" spans="1:63" ht="15.6" x14ac:dyDescent="0.3">
      <c r="A55" s="1145" t="s">
        <v>1127</v>
      </c>
      <c r="C55" s="1193"/>
      <c r="D55" s="1193"/>
      <c r="E55" s="1193"/>
      <c r="F55" s="1193"/>
      <c r="G55" s="1193"/>
      <c r="H55" s="1193"/>
      <c r="I55" s="1193"/>
      <c r="J55" s="1193"/>
      <c r="K55" s="1193"/>
      <c r="L55" s="1193"/>
      <c r="M55" s="1193"/>
      <c r="N55" s="1193"/>
      <c r="O55" s="1193"/>
      <c r="P55" s="1193"/>
      <c r="Q55" s="1193"/>
      <c r="R55" s="1193"/>
      <c r="S55" s="1193"/>
      <c r="T55" s="1193"/>
      <c r="U55" s="1193"/>
      <c r="V55" s="1193"/>
      <c r="W55" s="1193"/>
      <c r="X55" s="1193"/>
      <c r="Y55" s="1193"/>
      <c r="Z55" s="1193"/>
      <c r="AA55" s="1193"/>
      <c r="AB55" s="1193"/>
      <c r="AC55" s="1193"/>
      <c r="AD55" s="1193"/>
      <c r="AE55" s="1193"/>
      <c r="AF55" s="1193"/>
      <c r="AG55" s="1193"/>
      <c r="AH55" s="1193"/>
      <c r="AI55" s="1193"/>
      <c r="AJ55" s="1193"/>
      <c r="AK55" s="1193"/>
      <c r="AL55" s="1193"/>
      <c r="AM55" s="1193"/>
      <c r="AN55" s="1193"/>
      <c r="AO55" s="1193"/>
      <c r="AP55" s="1193"/>
      <c r="AQ55" s="1193"/>
      <c r="AR55" s="1193"/>
      <c r="AS55" s="1193"/>
      <c r="AT55" s="1193"/>
      <c r="AU55" s="1193"/>
      <c r="AV55" s="1193"/>
      <c r="AW55" s="1193"/>
      <c r="AX55" s="1193"/>
      <c r="AY55" s="1193"/>
      <c r="AZ55" s="1193"/>
      <c r="BA55" s="1193"/>
      <c r="BB55" s="1193"/>
      <c r="BC55" s="1193"/>
      <c r="BD55" s="1193"/>
      <c r="BE55" s="1193"/>
      <c r="BF55" s="1193"/>
      <c r="BG55" s="1193"/>
      <c r="BH55" s="1193"/>
      <c r="BI55" s="1193"/>
      <c r="BJ55" s="1193"/>
      <c r="BK55" s="1173">
        <f t="shared" si="1"/>
        <v>0</v>
      </c>
    </row>
    <row r="56" spans="1:63" s="775" customFormat="1" ht="16.2" thickBot="1" x14ac:dyDescent="0.35">
      <c r="A56" s="1169"/>
      <c r="C56" s="1187"/>
      <c r="D56" s="1187"/>
      <c r="E56" s="1187"/>
      <c r="F56" s="1187"/>
      <c r="G56" s="1187"/>
      <c r="H56" s="1187"/>
      <c r="I56" s="1187"/>
      <c r="J56" s="1187"/>
      <c r="K56" s="1187"/>
      <c r="L56" s="1187"/>
      <c r="M56" s="1187"/>
      <c r="N56" s="1187"/>
      <c r="O56" s="1187"/>
      <c r="P56" s="1187"/>
      <c r="Q56" s="1187"/>
      <c r="R56" s="1187"/>
      <c r="S56" s="1187"/>
      <c r="T56" s="1187"/>
      <c r="U56" s="1187"/>
      <c r="V56" s="1187"/>
      <c r="W56" s="1187"/>
      <c r="X56" s="1187"/>
      <c r="Y56" s="1187"/>
      <c r="Z56" s="1187"/>
      <c r="AA56" s="1187"/>
      <c r="AB56" s="1187"/>
      <c r="AC56" s="1187"/>
      <c r="AD56" s="1187"/>
      <c r="AE56" s="1187"/>
      <c r="AF56" s="1187"/>
      <c r="AG56" s="1187"/>
      <c r="AH56" s="1187"/>
      <c r="AI56" s="1187"/>
      <c r="AJ56" s="1187"/>
      <c r="AK56" s="1187"/>
      <c r="AL56" s="1187"/>
      <c r="AM56" s="1187"/>
      <c r="AN56" s="1187"/>
      <c r="AO56" s="1187"/>
      <c r="AP56" s="1187"/>
      <c r="AQ56" s="1187"/>
      <c r="AR56" s="1187"/>
      <c r="AS56" s="1187"/>
      <c r="AT56" s="1187"/>
      <c r="AU56" s="1187"/>
      <c r="AV56" s="1187"/>
      <c r="AW56" s="1187"/>
      <c r="AX56" s="1187"/>
      <c r="AY56" s="1187"/>
      <c r="AZ56" s="1187"/>
      <c r="BA56" s="1187"/>
      <c r="BB56" s="1187"/>
      <c r="BC56" s="1187"/>
      <c r="BD56" s="1187"/>
      <c r="BE56" s="1187"/>
      <c r="BF56" s="1187"/>
      <c r="BG56" s="1187"/>
      <c r="BH56" s="1187"/>
      <c r="BI56" s="1187"/>
      <c r="BJ56" s="1187"/>
      <c r="BK56" s="1188"/>
    </row>
    <row r="57" spans="1:63" ht="16.2" thickBot="1" x14ac:dyDescent="0.35">
      <c r="A57" s="1128" t="s">
        <v>1128</v>
      </c>
      <c r="C57" s="1172">
        <f>+SCI!C239</f>
        <v>-309475596.76824671</v>
      </c>
      <c r="D57" s="1172">
        <f>+SCI!D239</f>
        <v>-1025361507.2029712</v>
      </c>
      <c r="E57" s="1172">
        <f>+SCI!E239</f>
        <v>-1840141981.065825</v>
      </c>
      <c r="F57" s="1172">
        <f>+SCI!F239</f>
        <v>-2167805039.4640875</v>
      </c>
      <c r="G57" s="1172">
        <f>+SCI!G239</f>
        <v>-2212259944.5026617</v>
      </c>
      <c r="H57" s="1172">
        <f>+SCI!H239</f>
        <v>-2338607730.9652557</v>
      </c>
      <c r="I57" s="1172">
        <f>+SCI!I239</f>
        <v>-2987415033.3804631</v>
      </c>
      <c r="J57" s="1172">
        <f>+SCI!J239</f>
        <v>-2968967235.6085825</v>
      </c>
      <c r="K57" s="1172">
        <f>+SCI!K239</f>
        <v>-2589707266.6869564</v>
      </c>
      <c r="L57" s="1172">
        <f>+SCI!L239</f>
        <v>-2878011905.7242985</v>
      </c>
      <c r="M57" s="1172">
        <f>+SCI!M239</f>
        <v>-2838621665.5298743</v>
      </c>
      <c r="N57" s="1172">
        <f>+SCI!N239</f>
        <v>-2833191930.9043102</v>
      </c>
      <c r="O57" s="1172">
        <f>+SCI!O239</f>
        <v>-3212269682.7334323</v>
      </c>
      <c r="P57" s="1172">
        <f>+SCI!P239</f>
        <v>-2239433600.9079208</v>
      </c>
      <c r="Q57" s="1172">
        <f>+SCI!Q239</f>
        <v>-2190935041.8636084</v>
      </c>
      <c r="R57" s="1172">
        <f>+SCI!R239</f>
        <v>-2175321507.3951097</v>
      </c>
      <c r="S57" s="1172">
        <f>+SCI!S239</f>
        <v>-2660127744.9483147</v>
      </c>
      <c r="T57" s="1172">
        <f>+SCI!T239</f>
        <v>-2111736152.8760366</v>
      </c>
      <c r="U57" s="1172">
        <f>+SCI!U239</f>
        <v>-1933268824.6742043</v>
      </c>
      <c r="V57" s="1172">
        <f>+SCI!V239</f>
        <v>-1258416015.7686832</v>
      </c>
      <c r="W57" s="1172">
        <f>+SCI!W239</f>
        <v>-2880535192.3044791</v>
      </c>
      <c r="X57" s="1172">
        <f>+SCI!X239</f>
        <v>-3329594925.3663888</v>
      </c>
      <c r="Y57" s="1172">
        <f>+SCI!Y239</f>
        <v>-2014060334.1220288</v>
      </c>
      <c r="Z57" s="1172">
        <f>+SCI!Z239</f>
        <v>-2895495392.4640684</v>
      </c>
      <c r="AA57" s="1172">
        <f>+SCI!AA239</f>
        <v>-2101773608.2477345</v>
      </c>
      <c r="AB57" s="1172">
        <f>+SCI!AB239</f>
        <v>-3400432448.6084881</v>
      </c>
      <c r="AC57" s="1172">
        <f>+SCI!AC239</f>
        <v>-3418472867.1604471</v>
      </c>
      <c r="AD57" s="1172">
        <f>+SCI!AD239</f>
        <v>-3066174603.988102</v>
      </c>
      <c r="AE57" s="1172">
        <f>+SCI!AE239</f>
        <v>-2076788281.8555398</v>
      </c>
      <c r="AF57" s="1172">
        <f>+SCI!AF239</f>
        <v>-819719311.50904548</v>
      </c>
      <c r="AG57" s="1172">
        <f>+SCI!AG239</f>
        <v>-3608276488.3805432</v>
      </c>
      <c r="AH57" s="1172">
        <f>+SCI!AH239</f>
        <v>-3232164546.0834579</v>
      </c>
      <c r="AI57" s="1172">
        <f>+SCI!AI239</f>
        <v>-3609364987.2200956</v>
      </c>
      <c r="AJ57" s="1172">
        <f>+SCI!AJ239</f>
        <v>-2977715581.7039676</v>
      </c>
      <c r="AK57" s="1172">
        <f>+SCI!AK239</f>
        <v>-2093049566.8946476</v>
      </c>
      <c r="AL57" s="1172">
        <f>+SCI!AL239</f>
        <v>-2553459747.1924248</v>
      </c>
      <c r="AM57" s="1172">
        <f>+SCI!AM239</f>
        <v>-3391219837.3542738</v>
      </c>
      <c r="AN57" s="1172">
        <f>+SCI!AN239</f>
        <v>-3097142238.8845501</v>
      </c>
      <c r="AO57" s="1172">
        <f>+SCI!AO239</f>
        <v>-2862109368.6052494</v>
      </c>
      <c r="AP57" s="1172">
        <f>+SCI!AP239</f>
        <v>-1895232725.8218215</v>
      </c>
      <c r="AQ57" s="1172">
        <f>+SCI!AQ239</f>
        <v>-3323526986.7383833</v>
      </c>
      <c r="AR57" s="1172">
        <f>+SCI!AR239</f>
        <v>-3240558678.1684766</v>
      </c>
      <c r="AS57" s="1172">
        <f>+SCI!AS239</f>
        <v>-4822074702.4060678</v>
      </c>
      <c r="AT57" s="1172">
        <f>+SCI!AT239</f>
        <v>-4049510772.6033583</v>
      </c>
      <c r="AU57" s="1172">
        <f>+SCI!AU239</f>
        <v>-5480776571.0460739</v>
      </c>
      <c r="AV57" s="1172">
        <f>+SCI!AV239</f>
        <v>-4223119534.045558</v>
      </c>
      <c r="AW57" s="1172">
        <f>+SCI!AW239</f>
        <v>-3792356223.4674072</v>
      </c>
      <c r="AX57" s="1172">
        <f>+SCI!AX239</f>
        <v>-2676814656.4300518</v>
      </c>
      <c r="AY57" s="1172">
        <f>+SCI!AY239</f>
        <v>-5593974506.5112438</v>
      </c>
      <c r="AZ57" s="1172">
        <f>+SCI!AZ239</f>
        <v>-4332263005.7323828</v>
      </c>
      <c r="BA57" s="1172">
        <f>+SCI!BA239</f>
        <v>-5041771692.751749</v>
      </c>
      <c r="BB57" s="1172">
        <f>+SCI!BB239</f>
        <v>-3765520297.1118736</v>
      </c>
      <c r="BC57" s="1172">
        <f>+SCI!BC239</f>
        <v>-3535512021.3480816</v>
      </c>
      <c r="BD57" s="1172">
        <f>+SCI!BD239</f>
        <v>-3662103710.6078172</v>
      </c>
      <c r="BE57" s="1172">
        <f>+SCI!BE239</f>
        <v>-4795417749.3726616</v>
      </c>
      <c r="BF57" s="1172">
        <f>+SCI!BF239</f>
        <v>-3929220513.6957154</v>
      </c>
      <c r="BG57" s="1172">
        <f>+SCI!BG239</f>
        <v>-4407586383.921689</v>
      </c>
      <c r="BH57" s="1172">
        <f>+SCI!BH239</f>
        <v>-4063595993.1777897</v>
      </c>
      <c r="BI57" s="1172">
        <f>+SCI!BI239</f>
        <v>-4541741156.4169254</v>
      </c>
      <c r="BJ57" s="1172">
        <f>+SCI!BJ239</f>
        <v>-3016774504.1006975</v>
      </c>
      <c r="BK57" s="1173">
        <f t="shared" si="1"/>
        <v>-182388077122.39221</v>
      </c>
    </row>
    <row r="58" spans="1:63" ht="16.2" thickBot="1" x14ac:dyDescent="0.35">
      <c r="A58" s="1128" t="s">
        <v>1129</v>
      </c>
      <c r="C58" s="1172">
        <f>+C59+C65+C66</f>
        <v>256429837.28312773</v>
      </c>
      <c r="D58" s="1172">
        <f t="shared" ref="D58:BJ58" si="14">+D59+D65+D66</f>
        <v>201827507.9899531</v>
      </c>
      <c r="E58" s="1172">
        <f t="shared" si="14"/>
        <v>243820435.27959687</v>
      </c>
      <c r="F58" s="1172">
        <f t="shared" si="14"/>
        <v>240869502.35653299</v>
      </c>
      <c r="G58" s="1172">
        <f t="shared" si="14"/>
        <v>304721601.19152874</v>
      </c>
      <c r="H58" s="1172">
        <f t="shared" si="14"/>
        <v>423344872.04922199</v>
      </c>
      <c r="I58" s="1172">
        <f t="shared" si="14"/>
        <v>343551101.82068217</v>
      </c>
      <c r="J58" s="1172">
        <f t="shared" si="14"/>
        <v>263184359.91024876</v>
      </c>
      <c r="K58" s="1172">
        <f t="shared" si="14"/>
        <v>274972282.58723646</v>
      </c>
      <c r="L58" s="1172">
        <f t="shared" si="14"/>
        <v>301018454.0109849</v>
      </c>
      <c r="M58" s="1172">
        <f t="shared" si="14"/>
        <v>323636283.21475959</v>
      </c>
      <c r="N58" s="1172">
        <f t="shared" si="14"/>
        <v>515103026.16196817</v>
      </c>
      <c r="O58" s="1172">
        <f t="shared" si="14"/>
        <v>560500158.35040665</v>
      </c>
      <c r="P58" s="1172">
        <f t="shared" si="14"/>
        <v>395792877.61764759</v>
      </c>
      <c r="Q58" s="1172">
        <f t="shared" si="14"/>
        <v>331048822.5905838</v>
      </c>
      <c r="R58" s="1172">
        <f t="shared" si="14"/>
        <v>275689467.32070446</v>
      </c>
      <c r="S58" s="1172">
        <f t="shared" si="14"/>
        <v>360790952.33432329</v>
      </c>
      <c r="T58" s="1172">
        <f t="shared" si="14"/>
        <v>514665086.54447103</v>
      </c>
      <c r="U58" s="1172">
        <f t="shared" si="14"/>
        <v>438328345.41673785</v>
      </c>
      <c r="V58" s="1172">
        <f t="shared" si="14"/>
        <v>324570017.25510484</v>
      </c>
      <c r="W58" s="1172">
        <f t="shared" si="14"/>
        <v>319564071.65568149</v>
      </c>
      <c r="X58" s="1172">
        <f t="shared" si="14"/>
        <v>354286313.08645117</v>
      </c>
      <c r="Y58" s="1172">
        <f t="shared" si="14"/>
        <v>411626855.32284915</v>
      </c>
      <c r="Z58" s="1172">
        <f t="shared" si="14"/>
        <v>659083710.77146816</v>
      </c>
      <c r="AA58" s="1172">
        <f t="shared" si="14"/>
        <v>449696340.99473608</v>
      </c>
      <c r="AB58" s="1172">
        <f t="shared" si="14"/>
        <v>370398372.21078658</v>
      </c>
      <c r="AC58" s="1172">
        <f t="shared" si="14"/>
        <v>338363287.9726342</v>
      </c>
      <c r="AD58" s="1172">
        <f t="shared" si="14"/>
        <v>312356814.71697736</v>
      </c>
      <c r="AE58" s="1172">
        <f t="shared" si="14"/>
        <v>403823604.6250838</v>
      </c>
      <c r="AF58" s="1172">
        <f t="shared" si="14"/>
        <v>593557606.73937011</v>
      </c>
      <c r="AG58" s="1172">
        <f t="shared" si="14"/>
        <v>460898350.71152556</v>
      </c>
      <c r="AH58" s="1172">
        <f t="shared" si="14"/>
        <v>355253009.04445255</v>
      </c>
      <c r="AI58" s="1172">
        <f t="shared" si="14"/>
        <v>368223579.53911042</v>
      </c>
      <c r="AJ58" s="1172">
        <f t="shared" si="14"/>
        <v>429478061.74298531</v>
      </c>
      <c r="AK58" s="1172">
        <f t="shared" si="14"/>
        <v>445043301.53215414</v>
      </c>
      <c r="AL58" s="1172">
        <f t="shared" si="14"/>
        <v>696659761.82381761</v>
      </c>
      <c r="AM58" s="1172">
        <f t="shared" si="14"/>
        <v>671075828.18019819</v>
      </c>
      <c r="AN58" s="1172">
        <f t="shared" si="14"/>
        <v>372628999.37725699</v>
      </c>
      <c r="AO58" s="1172">
        <f t="shared" si="14"/>
        <v>368736353.98172784</v>
      </c>
      <c r="AP58" s="1172">
        <f t="shared" si="14"/>
        <v>341820002.67442048</v>
      </c>
      <c r="AQ58" s="1172">
        <f t="shared" si="14"/>
        <v>423638362.35725522</v>
      </c>
      <c r="AR58" s="1172">
        <f t="shared" si="14"/>
        <v>616354496.9056896</v>
      </c>
      <c r="AS58" s="1172">
        <f t="shared" si="14"/>
        <v>502372247.42013305</v>
      </c>
      <c r="AT58" s="1172">
        <f t="shared" si="14"/>
        <v>361611291.7925632</v>
      </c>
      <c r="AU58" s="1172">
        <f t="shared" si="14"/>
        <v>375856250.71841538</v>
      </c>
      <c r="AV58" s="1172">
        <f t="shared" si="14"/>
        <v>425879921.82762313</v>
      </c>
      <c r="AW58" s="1172">
        <f t="shared" si="14"/>
        <v>479921458.1738795</v>
      </c>
      <c r="AX58" s="1172">
        <f t="shared" si="14"/>
        <v>811759810.24672151</v>
      </c>
      <c r="AY58" s="1172">
        <f t="shared" si="14"/>
        <v>515855885.87271571</v>
      </c>
      <c r="AZ58" s="1172">
        <f t="shared" si="14"/>
        <v>399124229.39051974</v>
      </c>
      <c r="BA58" s="1172">
        <f t="shared" si="14"/>
        <v>346816309.32885778</v>
      </c>
      <c r="BB58" s="1172">
        <f t="shared" si="14"/>
        <v>334465159.4251411</v>
      </c>
      <c r="BC58" s="1172">
        <f t="shared" si="14"/>
        <v>446099264.42292643</v>
      </c>
      <c r="BD58" s="1172">
        <f t="shared" si="14"/>
        <v>619924747.62917101</v>
      </c>
      <c r="BE58" s="1172">
        <f t="shared" si="14"/>
        <v>508317216.72444296</v>
      </c>
      <c r="BF58" s="1172">
        <f t="shared" si="14"/>
        <v>380782249.61014879</v>
      </c>
      <c r="BG58" s="1172">
        <f t="shared" si="14"/>
        <v>390814574.12121135</v>
      </c>
      <c r="BH58" s="1172">
        <f t="shared" si="14"/>
        <v>441428696.08876806</v>
      </c>
      <c r="BI58" s="1172">
        <f t="shared" si="14"/>
        <v>478985667.40613341</v>
      </c>
      <c r="BJ58" s="1172">
        <f t="shared" si="14"/>
        <v>822233261.87810707</v>
      </c>
      <c r="BK58" s="1173">
        <f t="shared" si="1"/>
        <v>25298680319.329926</v>
      </c>
    </row>
    <row r="59" spans="1:63" ht="15.6" x14ac:dyDescent="0.3">
      <c r="A59" s="1146" t="s">
        <v>1130</v>
      </c>
      <c r="C59" s="1174">
        <f>+C60+C61+C62+C63+C64</f>
        <v>80198484.848484844</v>
      </c>
      <c r="D59" s="1174">
        <f t="shared" ref="D59:BJ59" si="15">+D60+D61+D62+D63+D64</f>
        <v>77868686.86868687</v>
      </c>
      <c r="E59" s="1174">
        <f t="shared" si="15"/>
        <v>124552020.2020202</v>
      </c>
      <c r="F59" s="1174">
        <f t="shared" si="15"/>
        <v>146507575.75757575</v>
      </c>
      <c r="G59" s="1174">
        <f t="shared" si="15"/>
        <v>146507575.75757575</v>
      </c>
      <c r="H59" s="1174">
        <f t="shared" si="15"/>
        <v>146507575.75757575</v>
      </c>
      <c r="I59" s="1174">
        <f t="shared" si="15"/>
        <v>146507575.75757575</v>
      </c>
      <c r="J59" s="1174">
        <f t="shared" si="15"/>
        <v>146507575.75757575</v>
      </c>
      <c r="K59" s="1174">
        <f t="shared" si="15"/>
        <v>146507575.75757575</v>
      </c>
      <c r="L59" s="1174">
        <f t="shared" si="15"/>
        <v>146507575.75757575</v>
      </c>
      <c r="M59" s="1174">
        <f t="shared" si="15"/>
        <v>146507575.75757575</v>
      </c>
      <c r="N59" s="1174">
        <f t="shared" si="15"/>
        <v>146207575.75757575</v>
      </c>
      <c r="O59" s="1174">
        <f t="shared" si="15"/>
        <v>137507575.75757575</v>
      </c>
      <c r="P59" s="1174">
        <f t="shared" si="15"/>
        <v>132527777.77777778</v>
      </c>
      <c r="Q59" s="1174">
        <f t="shared" si="15"/>
        <v>88644444.444444448</v>
      </c>
      <c r="R59" s="1174">
        <f t="shared" si="15"/>
        <v>77666666.666666657</v>
      </c>
      <c r="S59" s="1174">
        <f t="shared" si="15"/>
        <v>77666666.666666657</v>
      </c>
      <c r="T59" s="1174">
        <f t="shared" si="15"/>
        <v>77666666.666666657</v>
      </c>
      <c r="U59" s="1174">
        <f t="shared" si="15"/>
        <v>77666666.666666657</v>
      </c>
      <c r="V59" s="1174">
        <f t="shared" si="15"/>
        <v>77666666.666666657</v>
      </c>
      <c r="W59" s="1174">
        <f t="shared" si="15"/>
        <v>77666666.666666657</v>
      </c>
      <c r="X59" s="1174">
        <f t="shared" si="15"/>
        <v>77666666.666666657</v>
      </c>
      <c r="Y59" s="1174">
        <f t="shared" si="15"/>
        <v>77666666.666666657</v>
      </c>
      <c r="Z59" s="1174">
        <f t="shared" si="15"/>
        <v>77666666.666666657</v>
      </c>
      <c r="AA59" s="1174">
        <f t="shared" si="15"/>
        <v>77666666.666666657</v>
      </c>
      <c r="AB59" s="1174">
        <f t="shared" si="15"/>
        <v>77666666.666666657</v>
      </c>
      <c r="AC59" s="1174">
        <f t="shared" si="15"/>
        <v>77666666.666666657</v>
      </c>
      <c r="AD59" s="1174">
        <f t="shared" si="15"/>
        <v>77666666.666666657</v>
      </c>
      <c r="AE59" s="1174">
        <f t="shared" si="15"/>
        <v>77666666.666666657</v>
      </c>
      <c r="AF59" s="1174">
        <f t="shared" si="15"/>
        <v>77666666.666666657</v>
      </c>
      <c r="AG59" s="1174">
        <f t="shared" si="15"/>
        <v>77666666.666666657</v>
      </c>
      <c r="AH59" s="1174">
        <f t="shared" si="15"/>
        <v>77666666.666666657</v>
      </c>
      <c r="AI59" s="1174">
        <f t="shared" si="15"/>
        <v>77666666.666666657</v>
      </c>
      <c r="AJ59" s="1174">
        <f t="shared" si="15"/>
        <v>77666666.666666657</v>
      </c>
      <c r="AK59" s="1174">
        <f t="shared" si="15"/>
        <v>77666666.666666657</v>
      </c>
      <c r="AL59" s="1174">
        <f t="shared" si="15"/>
        <v>77666666.666666657</v>
      </c>
      <c r="AM59" s="1174">
        <f t="shared" si="15"/>
        <v>77666666.666666657</v>
      </c>
      <c r="AN59" s="1174">
        <f t="shared" si="15"/>
        <v>77666666.666666657</v>
      </c>
      <c r="AO59" s="1174">
        <f t="shared" si="15"/>
        <v>70119444.444444448</v>
      </c>
      <c r="AP59" s="1174">
        <f t="shared" si="15"/>
        <v>67375000</v>
      </c>
      <c r="AQ59" s="1174">
        <f t="shared" si="15"/>
        <v>67375000</v>
      </c>
      <c r="AR59" s="1174">
        <f t="shared" si="15"/>
        <v>67375000</v>
      </c>
      <c r="AS59" s="1174">
        <f t="shared" si="15"/>
        <v>67375000</v>
      </c>
      <c r="AT59" s="1174">
        <f t="shared" si="15"/>
        <v>67375000</v>
      </c>
      <c r="AU59" s="1174">
        <f t="shared" si="15"/>
        <v>67375000</v>
      </c>
      <c r="AV59" s="1174">
        <f t="shared" si="15"/>
        <v>67375000</v>
      </c>
      <c r="AW59" s="1174">
        <f t="shared" si="15"/>
        <v>67375000</v>
      </c>
      <c r="AX59" s="1174">
        <f t="shared" si="15"/>
        <v>67375000</v>
      </c>
      <c r="AY59" s="1174">
        <f t="shared" si="15"/>
        <v>67375000</v>
      </c>
      <c r="AZ59" s="1174">
        <f t="shared" si="15"/>
        <v>67375000</v>
      </c>
      <c r="BA59" s="1174">
        <f t="shared" si="15"/>
        <v>52280555.555555552</v>
      </c>
      <c r="BB59" s="1174">
        <f t="shared" si="15"/>
        <v>46791666.666666664</v>
      </c>
      <c r="BC59" s="1174">
        <f t="shared" si="15"/>
        <v>46791666.666666664</v>
      </c>
      <c r="BD59" s="1174">
        <f t="shared" si="15"/>
        <v>46791666.666666664</v>
      </c>
      <c r="BE59" s="1174">
        <f t="shared" si="15"/>
        <v>46791666.666666664</v>
      </c>
      <c r="BF59" s="1174">
        <f t="shared" si="15"/>
        <v>46791666.666666664</v>
      </c>
      <c r="BG59" s="1174">
        <f t="shared" si="15"/>
        <v>46791666.666666664</v>
      </c>
      <c r="BH59" s="1174">
        <f t="shared" si="15"/>
        <v>46791666.666666664</v>
      </c>
      <c r="BI59" s="1174">
        <f t="shared" si="15"/>
        <v>46791666.666666664</v>
      </c>
      <c r="BJ59" s="1174">
        <f t="shared" si="15"/>
        <v>46791666.666666664</v>
      </c>
      <c r="BK59" s="1173">
        <f t="shared" si="1"/>
        <v>5030550505.0505047</v>
      </c>
    </row>
    <row r="60" spans="1:63" ht="15.6" x14ac:dyDescent="0.3">
      <c r="A60" s="1147" t="s">
        <v>928</v>
      </c>
      <c r="C60" s="1220">
        <f>+SCI!C47+SCI!C79+SCI!C111+SCI!C144+SCI!C169+SCI!C189</f>
        <v>16625000</v>
      </c>
      <c r="D60" s="1220">
        <f>+SCI!D47+SCI!D79+SCI!D111+SCI!D144+SCI!D169+SCI!D189</f>
        <v>16625000</v>
      </c>
      <c r="E60" s="1220">
        <f>+SCI!E47+SCI!E79+SCI!E111+SCI!E144+SCI!E169+SCI!E189</f>
        <v>16625000</v>
      </c>
      <c r="F60" s="1220">
        <f>+SCI!F47+SCI!F79+SCI!F111+SCI!F144+SCI!F169+SCI!F189</f>
        <v>16625000</v>
      </c>
      <c r="G60" s="1220">
        <f>+SCI!G47+SCI!G79+SCI!G111+SCI!G144+SCI!G169+SCI!G189</f>
        <v>16625000</v>
      </c>
      <c r="H60" s="1220">
        <f>+SCI!H47+SCI!H79+SCI!H111+SCI!H144+SCI!H169+SCI!H189</f>
        <v>16625000</v>
      </c>
      <c r="I60" s="1220">
        <f>+SCI!I47+SCI!I79+SCI!I111+SCI!I144+SCI!I169+SCI!I189</f>
        <v>16625000</v>
      </c>
      <c r="J60" s="1220">
        <f>+SCI!J47+SCI!J79+SCI!J111+SCI!J144+SCI!J169+SCI!J189</f>
        <v>16625000</v>
      </c>
      <c r="K60" s="1220">
        <f>+SCI!K47+SCI!K79+SCI!K111+SCI!K144+SCI!K169+SCI!K189</f>
        <v>16625000</v>
      </c>
      <c r="L60" s="1220">
        <f>+SCI!L47+SCI!L79+SCI!L111+SCI!L144+SCI!L169+SCI!L189</f>
        <v>16625000</v>
      </c>
      <c r="M60" s="1220">
        <f>+SCI!M47+SCI!M79+SCI!M111+SCI!M144+SCI!M169+SCI!M189</f>
        <v>16625000</v>
      </c>
      <c r="N60" s="1220">
        <f>+SCI!N47+SCI!N79+SCI!N111+SCI!N144+SCI!N169+SCI!N189</f>
        <v>16625000</v>
      </c>
      <c r="O60" s="1220">
        <f>+SCI!O47+SCI!O79+SCI!O111+SCI!O144+SCI!O169+SCI!O189</f>
        <v>16625000</v>
      </c>
      <c r="P60" s="1220">
        <f>+SCI!P47+SCI!P79+SCI!P111+SCI!P144+SCI!P169+SCI!P189</f>
        <v>16625000</v>
      </c>
      <c r="Q60" s="1220">
        <f>+SCI!Q47+SCI!Q79+SCI!Q111+SCI!Q144+SCI!Q169+SCI!Q189</f>
        <v>16625000</v>
      </c>
      <c r="R60" s="1220">
        <f>+SCI!R47+SCI!R79+SCI!R111+SCI!R144+SCI!R169+SCI!R189</f>
        <v>16625000</v>
      </c>
      <c r="S60" s="1220">
        <f>+SCI!S47+SCI!S79+SCI!S111+SCI!S144+SCI!S169+SCI!S189</f>
        <v>16624999.999999998</v>
      </c>
      <c r="T60" s="1220">
        <f>+SCI!T47+SCI!T79+SCI!T111+SCI!T144+SCI!T169+SCI!T189</f>
        <v>16625000</v>
      </c>
      <c r="U60" s="1220">
        <f>+SCI!U47+SCI!U79+SCI!U111+SCI!U144+SCI!U169+SCI!U189</f>
        <v>16625000</v>
      </c>
      <c r="V60" s="1220">
        <f>+SCI!V47+SCI!V79+SCI!V111+SCI!V144+SCI!V169+SCI!V189</f>
        <v>16625000</v>
      </c>
      <c r="W60" s="1220">
        <f>+SCI!W47+SCI!W79+SCI!W111+SCI!W144+SCI!W169+SCI!W189</f>
        <v>16625000</v>
      </c>
      <c r="X60" s="1220">
        <f>+SCI!X47+SCI!X79+SCI!X111+SCI!X144+SCI!X169+SCI!X189</f>
        <v>16625000</v>
      </c>
      <c r="Y60" s="1220">
        <f>+SCI!Y47+SCI!Y79+SCI!Y111+SCI!Y144+SCI!Y169+SCI!Y189</f>
        <v>16625000</v>
      </c>
      <c r="Z60" s="1220">
        <f>+SCI!Z47+SCI!Z79+SCI!Z111+SCI!Z144+SCI!Z169+SCI!Z189</f>
        <v>16625000</v>
      </c>
      <c r="AA60" s="1220">
        <f>+SCI!AA47+SCI!AA79+SCI!AA111+SCI!AA144+SCI!AA169+SCI!AA189</f>
        <v>16625000</v>
      </c>
      <c r="AB60" s="1220">
        <f>+SCI!AB47+SCI!AB79+SCI!AB111+SCI!AB144+SCI!AB169+SCI!AB189</f>
        <v>16625000</v>
      </c>
      <c r="AC60" s="1220">
        <f>+SCI!AC47+SCI!AC79+SCI!AC111+SCI!AC144+SCI!AC169+SCI!AC189</f>
        <v>16625000</v>
      </c>
      <c r="AD60" s="1220">
        <f>+SCI!AD47+SCI!AD79+SCI!AD111+SCI!AD144+SCI!AD169+SCI!AD189</f>
        <v>16625000</v>
      </c>
      <c r="AE60" s="1220">
        <f>+SCI!AE47+SCI!AE79+SCI!AE111+SCI!AE144+SCI!AE169+SCI!AE189</f>
        <v>16625000</v>
      </c>
      <c r="AF60" s="1220">
        <f>+SCI!AF47+SCI!AF79+SCI!AF111+SCI!AF144+SCI!AF169+SCI!AF189</f>
        <v>16625000</v>
      </c>
      <c r="AG60" s="1220">
        <f>+SCI!AG47+SCI!AG79+SCI!AG111+SCI!AG144+SCI!AG169+SCI!AG189</f>
        <v>16624999.999999998</v>
      </c>
      <c r="AH60" s="1220">
        <f>+SCI!AH47+SCI!AH79+SCI!AH111+SCI!AH144+SCI!AH169+SCI!AH189</f>
        <v>16625000</v>
      </c>
      <c r="AI60" s="1220">
        <f>+SCI!AI47+SCI!AI79+SCI!AI111+SCI!AI144+SCI!AI169+SCI!AI189</f>
        <v>16625000</v>
      </c>
      <c r="AJ60" s="1220">
        <f>+SCI!AJ47+SCI!AJ79+SCI!AJ111+SCI!AJ144+SCI!AJ169+SCI!AJ189</f>
        <v>16625000</v>
      </c>
      <c r="AK60" s="1220">
        <f>+SCI!AK47+SCI!AK79+SCI!AK111+SCI!AK144+SCI!AK169+SCI!AK189</f>
        <v>16625000</v>
      </c>
      <c r="AL60" s="1220">
        <f>+SCI!AL47+SCI!AL79+SCI!AL111+SCI!AL144+SCI!AL169+SCI!AL189</f>
        <v>16625000</v>
      </c>
      <c r="AM60" s="1220">
        <f>+SCI!AM47+SCI!AM79+SCI!AM111+SCI!AM144+SCI!AM169+SCI!AM189</f>
        <v>16625000</v>
      </c>
      <c r="AN60" s="1220">
        <f>+SCI!AN47+SCI!AN79+SCI!AN111+SCI!AN144+SCI!AN169+SCI!AN189</f>
        <v>16625000</v>
      </c>
      <c r="AO60" s="1220">
        <f>+SCI!AO47+SCI!AO79+SCI!AO111+SCI!AO144+SCI!AO169+SCI!AO189</f>
        <v>16625000</v>
      </c>
      <c r="AP60" s="1220">
        <f>+SCI!AP47+SCI!AP79+SCI!AP111+SCI!AP144+SCI!AP169+SCI!AP189</f>
        <v>16625000</v>
      </c>
      <c r="AQ60" s="1220">
        <f>+SCI!AQ47+SCI!AQ79+SCI!AQ111+SCI!AQ144+SCI!AQ169+SCI!AQ189</f>
        <v>16625000</v>
      </c>
      <c r="AR60" s="1220">
        <f>+SCI!AR47+SCI!AR79+SCI!AR111+SCI!AR144+SCI!AR169+SCI!AR189</f>
        <v>16625000</v>
      </c>
      <c r="AS60" s="1220">
        <f>+SCI!AS47+SCI!AS79+SCI!AS111+SCI!AS144+SCI!AS169+SCI!AS189</f>
        <v>16625000</v>
      </c>
      <c r="AT60" s="1220">
        <f>+SCI!AT47+SCI!AT79+SCI!AT111+SCI!AT144+SCI!AT169+SCI!AT189</f>
        <v>16625000</v>
      </c>
      <c r="AU60" s="1220">
        <f>+SCI!AU47+SCI!AU79+SCI!AU111+SCI!AU144+SCI!AU169+SCI!AU189</f>
        <v>16625000</v>
      </c>
      <c r="AV60" s="1220">
        <f>+SCI!AV47+SCI!AV79+SCI!AV111+SCI!AV144+SCI!AV169+SCI!AV189</f>
        <v>16625000</v>
      </c>
      <c r="AW60" s="1220">
        <f>+SCI!AW47+SCI!AW79+SCI!AW111+SCI!AW144+SCI!AW169+SCI!AW189</f>
        <v>16625000</v>
      </c>
      <c r="AX60" s="1220">
        <f>+SCI!AX47+SCI!AX79+SCI!AX111+SCI!AX144+SCI!AX169+SCI!AX189</f>
        <v>16625000</v>
      </c>
      <c r="AY60" s="1220">
        <f>+SCI!AY47+SCI!AY79+SCI!AY111+SCI!AY144+SCI!AY169+SCI!AY189</f>
        <v>16625000</v>
      </c>
      <c r="AZ60" s="1220">
        <f>+SCI!AZ47+SCI!AZ79+SCI!AZ111+SCI!AZ144+SCI!AZ169+SCI!AZ189</f>
        <v>16625000</v>
      </c>
      <c r="BA60" s="1220">
        <f>+SCI!BA47+SCI!BA79+SCI!BA111+SCI!BA144+SCI!BA169+SCI!BA189</f>
        <v>16625000</v>
      </c>
      <c r="BB60" s="1220">
        <f>+SCI!BB47+SCI!BB79+SCI!BB111+SCI!BB144+SCI!BB169+SCI!BB189</f>
        <v>16625000</v>
      </c>
      <c r="BC60" s="1220">
        <f>+SCI!BC47+SCI!BC79+SCI!BC111+SCI!BC144+SCI!BC169+SCI!BC189</f>
        <v>16625000</v>
      </c>
      <c r="BD60" s="1220">
        <f>+SCI!BD47+SCI!BD79+SCI!BD111+SCI!BD144+SCI!BD169+SCI!BD189</f>
        <v>16625000</v>
      </c>
      <c r="BE60" s="1220">
        <f>+SCI!BE47+SCI!BE79+SCI!BE111+SCI!BE144+SCI!BE169+SCI!BE189</f>
        <v>16625000</v>
      </c>
      <c r="BF60" s="1220">
        <f>+SCI!BF47+SCI!BF79+SCI!BF111+SCI!BF144+SCI!BF169+SCI!BF189</f>
        <v>16625000</v>
      </c>
      <c r="BG60" s="1220">
        <f>+SCI!BG47+SCI!BG79+SCI!BG111+SCI!BG144+SCI!BG169+SCI!BG189</f>
        <v>16625000</v>
      </c>
      <c r="BH60" s="1220">
        <f>+SCI!BH47+SCI!BH79+SCI!BH111+SCI!BH144+SCI!BH169+SCI!BH189</f>
        <v>16625000</v>
      </c>
      <c r="BI60" s="1220">
        <f>+SCI!BI47+SCI!BI79+SCI!BI111+SCI!BI144+SCI!BI169+SCI!BI189</f>
        <v>16625000</v>
      </c>
      <c r="BJ60" s="1220">
        <f>+SCI!BJ47+SCI!BJ79+SCI!BJ111+SCI!BJ144+SCI!BJ169+SCI!BJ189</f>
        <v>16625000</v>
      </c>
      <c r="BK60" s="1218">
        <f t="shared" si="1"/>
        <v>997500000</v>
      </c>
    </row>
    <row r="61" spans="1:63" ht="15.6" x14ac:dyDescent="0.3">
      <c r="A61" s="1148" t="s">
        <v>929</v>
      </c>
      <c r="C61" s="1221">
        <f>+SCI!C48+SCI!C80+SCI!C112+SCI!C145</f>
        <v>37348484.848484851</v>
      </c>
      <c r="D61" s="1221">
        <f>+SCI!D48+SCI!D80+SCI!D112+SCI!D145</f>
        <v>32368686.86868687</v>
      </c>
      <c r="E61" s="1221">
        <f>+SCI!E48+SCI!E80+SCI!E112+SCI!E145</f>
        <v>18674242.424242422</v>
      </c>
      <c r="F61" s="1221">
        <f>+SCI!F48+SCI!F80+SCI!F112+SCI!F145</f>
        <v>18674242.424242426</v>
      </c>
      <c r="G61" s="1221">
        <f>+SCI!G48+SCI!G80+SCI!G112+SCI!G145</f>
        <v>18674242.424242426</v>
      </c>
      <c r="H61" s="1221">
        <f>+SCI!H48+SCI!H80+SCI!H112+SCI!H145</f>
        <v>18674242.424242426</v>
      </c>
      <c r="I61" s="1221">
        <f>+SCI!I48+SCI!I80+SCI!I112+SCI!I145</f>
        <v>18674242.424242426</v>
      </c>
      <c r="J61" s="1221">
        <f>+SCI!J48+SCI!J80+SCI!J112+SCI!J145</f>
        <v>18674242.424242429</v>
      </c>
      <c r="K61" s="1221">
        <f>+SCI!K48+SCI!K80+SCI!K112+SCI!K145</f>
        <v>18674242.424242426</v>
      </c>
      <c r="L61" s="1221">
        <f>+SCI!L48+SCI!L80+SCI!L112+SCI!L145</f>
        <v>18674242.424242422</v>
      </c>
      <c r="M61" s="1221">
        <f>+SCI!M48+SCI!M80+SCI!M112+SCI!M145</f>
        <v>18674242.424242426</v>
      </c>
      <c r="N61" s="1221">
        <f>+SCI!N48+SCI!N80+SCI!N112+SCI!N145</f>
        <v>18674242.424242426</v>
      </c>
      <c r="O61" s="1221">
        <f>+SCI!O48+SCI!O80+SCI!O112+SCI!O145</f>
        <v>18674242.424242426</v>
      </c>
      <c r="P61" s="1221">
        <f>+SCI!P48+SCI!P80+SCI!P112+SCI!P145</f>
        <v>13694444.444444444</v>
      </c>
      <c r="Q61" s="1221">
        <f>+SCI!Q48+SCI!Q80+SCI!Q112+SCI!Q145</f>
        <v>0</v>
      </c>
      <c r="R61" s="1221">
        <f>+SCI!R48+SCI!R80+SCI!R112+SCI!R145</f>
        <v>0</v>
      </c>
      <c r="S61" s="1221">
        <f>+SCI!S48+SCI!S80+SCI!S112+SCI!S145</f>
        <v>0</v>
      </c>
      <c r="T61" s="1221">
        <f>+SCI!T48+SCI!T80+SCI!T112+SCI!T145</f>
        <v>0</v>
      </c>
      <c r="U61" s="1221">
        <f>+SCI!U48+SCI!U80+SCI!U112+SCI!U145</f>
        <v>0</v>
      </c>
      <c r="V61" s="1221">
        <f>+SCI!V48+SCI!V80+SCI!V112+SCI!V145</f>
        <v>0</v>
      </c>
      <c r="W61" s="1221">
        <f>+SCI!W48+SCI!W80+SCI!W112+SCI!W145</f>
        <v>0</v>
      </c>
      <c r="X61" s="1221">
        <f>+SCI!X48+SCI!X80+SCI!X112+SCI!X145</f>
        <v>0</v>
      </c>
      <c r="Y61" s="1221">
        <f>+SCI!Y48+SCI!Y80+SCI!Y112+SCI!Y145</f>
        <v>0</v>
      </c>
      <c r="Z61" s="1221">
        <f>+SCI!Z48+SCI!Z80+SCI!Z112+SCI!Z145</f>
        <v>0</v>
      </c>
      <c r="AA61" s="1221">
        <f>+SCI!AA48+SCI!AA80+SCI!AA112+SCI!AA145</f>
        <v>0</v>
      </c>
      <c r="AB61" s="1221">
        <f>+SCI!AB48+SCI!AB80+SCI!AB112+SCI!AB145</f>
        <v>0</v>
      </c>
      <c r="AC61" s="1221">
        <f>+SCI!AC48+SCI!AC80+SCI!AC112+SCI!AC145</f>
        <v>0</v>
      </c>
      <c r="AD61" s="1221">
        <f>+SCI!AD48+SCI!AD80+SCI!AD112+SCI!AD145</f>
        <v>0</v>
      </c>
      <c r="AE61" s="1221">
        <f>+SCI!AE48+SCI!AE80+SCI!AE112+SCI!AE145</f>
        <v>0</v>
      </c>
      <c r="AF61" s="1221">
        <f>+SCI!AF48+SCI!AF80+SCI!AF112+SCI!AF145</f>
        <v>0</v>
      </c>
      <c r="AG61" s="1221">
        <f>+SCI!AG48+SCI!AG80+SCI!AG112+SCI!AG145</f>
        <v>0</v>
      </c>
      <c r="AH61" s="1221">
        <f>+SCI!AH48+SCI!AH80+SCI!AH112+SCI!AH145</f>
        <v>0</v>
      </c>
      <c r="AI61" s="1221">
        <f>+SCI!AI48+SCI!AI80+SCI!AI112+SCI!AI145</f>
        <v>0</v>
      </c>
      <c r="AJ61" s="1221">
        <f>+SCI!AJ48+SCI!AJ80+SCI!AJ112+SCI!AJ145</f>
        <v>0</v>
      </c>
      <c r="AK61" s="1221">
        <f>+SCI!AK48+SCI!AK80+SCI!AK112+SCI!AK145</f>
        <v>0</v>
      </c>
      <c r="AL61" s="1221">
        <f>+SCI!AL48+SCI!AL80+SCI!AL112+SCI!AL145</f>
        <v>0</v>
      </c>
      <c r="AM61" s="1221">
        <f>+SCI!AM48+SCI!AM80+SCI!AM112+SCI!AM145</f>
        <v>0</v>
      </c>
      <c r="AN61" s="1221">
        <f>+SCI!AN48+SCI!AN80+SCI!AN112+SCI!AN145</f>
        <v>0</v>
      </c>
      <c r="AO61" s="1221">
        <f>+SCI!AO48+SCI!AO80+SCI!AO112+SCI!AO145</f>
        <v>0</v>
      </c>
      <c r="AP61" s="1221">
        <f>+SCI!AP48+SCI!AP80+SCI!AP112+SCI!AP145</f>
        <v>0</v>
      </c>
      <c r="AQ61" s="1221">
        <f>+SCI!AQ48+SCI!AQ80+SCI!AQ112+SCI!AQ145</f>
        <v>0</v>
      </c>
      <c r="AR61" s="1221">
        <f>+SCI!AR48+SCI!AR80+SCI!AR112+SCI!AR145</f>
        <v>0</v>
      </c>
      <c r="AS61" s="1221">
        <f>+SCI!AS48+SCI!AS80+SCI!AS112+SCI!AS145</f>
        <v>0</v>
      </c>
      <c r="AT61" s="1221">
        <f>+SCI!AT48+SCI!AT80+SCI!AT112+SCI!AT145</f>
        <v>0</v>
      </c>
      <c r="AU61" s="1221">
        <f>+SCI!AU48+SCI!AU80+SCI!AU112+SCI!AU145</f>
        <v>0</v>
      </c>
      <c r="AV61" s="1221">
        <f>+SCI!AV48+SCI!AV80+SCI!AV112+SCI!AV145</f>
        <v>0</v>
      </c>
      <c r="AW61" s="1221">
        <f>+SCI!AW48+SCI!AW80+SCI!AW112+SCI!AW145</f>
        <v>0</v>
      </c>
      <c r="AX61" s="1221">
        <f>+SCI!AX48+SCI!AX80+SCI!AX112+SCI!AX145</f>
        <v>0</v>
      </c>
      <c r="AY61" s="1221">
        <f>+SCI!AY48+SCI!AY80+SCI!AY112+SCI!AY145</f>
        <v>0</v>
      </c>
      <c r="AZ61" s="1221">
        <f>+SCI!AZ48+SCI!AZ80+SCI!AZ112+SCI!AZ145</f>
        <v>0</v>
      </c>
      <c r="BA61" s="1221">
        <f>+SCI!BA48+SCI!BA80+SCI!BA112+SCI!BA145</f>
        <v>0</v>
      </c>
      <c r="BB61" s="1221">
        <f>+SCI!BB48+SCI!BB80+SCI!BB112+SCI!BB145</f>
        <v>0</v>
      </c>
      <c r="BC61" s="1221">
        <f>+SCI!BC48+SCI!BC80+SCI!BC112+SCI!BC145</f>
        <v>0</v>
      </c>
      <c r="BD61" s="1221">
        <f>+SCI!BD48+SCI!BD80+SCI!BD112+SCI!BD145</f>
        <v>0</v>
      </c>
      <c r="BE61" s="1221">
        <f>+SCI!BE48+SCI!BE80+SCI!BE112+SCI!BE145</f>
        <v>0</v>
      </c>
      <c r="BF61" s="1221">
        <f>+SCI!BF48+SCI!BF80+SCI!BF112+SCI!BF145</f>
        <v>0</v>
      </c>
      <c r="BG61" s="1221">
        <f>+SCI!BG48+SCI!BG80+SCI!BG112+SCI!BG145</f>
        <v>0</v>
      </c>
      <c r="BH61" s="1221">
        <f>+SCI!BH48+SCI!BH80+SCI!BH112+SCI!BH145</f>
        <v>0</v>
      </c>
      <c r="BI61" s="1221">
        <f>+SCI!BI48+SCI!BI80+SCI!BI112+SCI!BI145</f>
        <v>0</v>
      </c>
      <c r="BJ61" s="1221">
        <f>+SCI!BJ48+SCI!BJ80+SCI!BJ112+SCI!BJ145</f>
        <v>0</v>
      </c>
      <c r="BK61" s="1218">
        <f t="shared" si="1"/>
        <v>288828282.82828289</v>
      </c>
    </row>
    <row r="62" spans="1:63" ht="15.6" x14ac:dyDescent="0.3">
      <c r="A62" s="1149" t="s">
        <v>571</v>
      </c>
      <c r="C62" s="1222">
        <f>+SCI!C170+SCI!C190</f>
        <v>9000000</v>
      </c>
      <c r="D62" s="1222">
        <f>+SCI!D170+SCI!D190</f>
        <v>9000000</v>
      </c>
      <c r="E62" s="1222">
        <f>+SCI!E170+SCI!E190</f>
        <v>9000000</v>
      </c>
      <c r="F62" s="1222">
        <f>+SCI!F170+SCI!F190</f>
        <v>9000000</v>
      </c>
      <c r="G62" s="1222">
        <f>+SCI!G170+SCI!G190</f>
        <v>9000000</v>
      </c>
      <c r="H62" s="1222">
        <f>+SCI!H170+SCI!H190</f>
        <v>9000000</v>
      </c>
      <c r="I62" s="1222">
        <f>+SCI!I170+SCI!I190</f>
        <v>9000000</v>
      </c>
      <c r="J62" s="1222">
        <f>+SCI!J170+SCI!J190</f>
        <v>9000000</v>
      </c>
      <c r="K62" s="1222">
        <f>+SCI!K170+SCI!K190</f>
        <v>9000000</v>
      </c>
      <c r="L62" s="1222">
        <f>+SCI!L170+SCI!L190</f>
        <v>9000000</v>
      </c>
      <c r="M62" s="1222">
        <f>+SCI!M170+SCI!M190</f>
        <v>9000000</v>
      </c>
      <c r="N62" s="1222">
        <f>+SCI!N170+SCI!N190</f>
        <v>8700000</v>
      </c>
      <c r="O62" s="1222">
        <f>+SCI!O170+SCI!O190</f>
        <v>0</v>
      </c>
      <c r="P62" s="1222">
        <f>+SCI!P170+SCI!P190</f>
        <v>0</v>
      </c>
      <c r="Q62" s="1222">
        <f>+SCI!Q170+SCI!Q190</f>
        <v>0</v>
      </c>
      <c r="R62" s="1222">
        <f>+SCI!R170+SCI!R190</f>
        <v>0</v>
      </c>
      <c r="S62" s="1222">
        <f>+SCI!S170+SCI!S190</f>
        <v>0</v>
      </c>
      <c r="T62" s="1222">
        <f>+SCI!T170+SCI!T190</f>
        <v>0</v>
      </c>
      <c r="U62" s="1222">
        <f>+SCI!U170+SCI!U190</f>
        <v>0</v>
      </c>
      <c r="V62" s="1222">
        <f>+SCI!V170+SCI!V190</f>
        <v>0</v>
      </c>
      <c r="W62" s="1222">
        <f>+SCI!W170+SCI!W190</f>
        <v>0</v>
      </c>
      <c r="X62" s="1222">
        <f>+SCI!X170+SCI!X190</f>
        <v>0</v>
      </c>
      <c r="Y62" s="1222">
        <f>+SCI!Y170+SCI!Y190</f>
        <v>0</v>
      </c>
      <c r="Z62" s="1222">
        <f>+SCI!Z170+SCI!Z190</f>
        <v>0</v>
      </c>
      <c r="AA62" s="1222">
        <f>+SCI!AA170+SCI!AA190</f>
        <v>0</v>
      </c>
      <c r="AB62" s="1222">
        <f>+SCI!AB170+SCI!AB190</f>
        <v>0</v>
      </c>
      <c r="AC62" s="1222">
        <f>+SCI!AC170+SCI!AC190</f>
        <v>0</v>
      </c>
      <c r="AD62" s="1222">
        <f>+SCI!AD170+SCI!AD190</f>
        <v>0</v>
      </c>
      <c r="AE62" s="1222">
        <f>+SCI!AE170+SCI!AE190</f>
        <v>0</v>
      </c>
      <c r="AF62" s="1222">
        <f>+SCI!AF170+SCI!AF190</f>
        <v>0</v>
      </c>
      <c r="AG62" s="1222">
        <f>+SCI!AG170+SCI!AG190</f>
        <v>0</v>
      </c>
      <c r="AH62" s="1222">
        <f>+SCI!AH170+SCI!AH190</f>
        <v>0</v>
      </c>
      <c r="AI62" s="1222">
        <f>+SCI!AI170+SCI!AI190</f>
        <v>0</v>
      </c>
      <c r="AJ62" s="1222">
        <f>+SCI!AJ170+SCI!AJ190</f>
        <v>0</v>
      </c>
      <c r="AK62" s="1222">
        <f>+SCI!AK170+SCI!AK190</f>
        <v>0</v>
      </c>
      <c r="AL62" s="1222">
        <f>+SCI!AL170+SCI!AL190</f>
        <v>0</v>
      </c>
      <c r="AM62" s="1222">
        <f>+SCI!AM170+SCI!AM190</f>
        <v>0</v>
      </c>
      <c r="AN62" s="1222">
        <f>+SCI!AN170+SCI!AN190</f>
        <v>0</v>
      </c>
      <c r="AO62" s="1222">
        <f>+SCI!AO170+SCI!AO190</f>
        <v>0</v>
      </c>
      <c r="AP62" s="1222">
        <f>+SCI!AP170+SCI!AP190</f>
        <v>0</v>
      </c>
      <c r="AQ62" s="1222">
        <f>+SCI!AQ170+SCI!AQ190</f>
        <v>0</v>
      </c>
      <c r="AR62" s="1222">
        <f>+SCI!AR170+SCI!AR190</f>
        <v>0</v>
      </c>
      <c r="AS62" s="1222">
        <f>+SCI!AS170+SCI!AS190</f>
        <v>0</v>
      </c>
      <c r="AT62" s="1222">
        <f>+SCI!AT170+SCI!AT190</f>
        <v>0</v>
      </c>
      <c r="AU62" s="1222">
        <f>+SCI!AU170+SCI!AU190</f>
        <v>0</v>
      </c>
      <c r="AV62" s="1222">
        <f>+SCI!AV170+SCI!AV190</f>
        <v>0</v>
      </c>
      <c r="AW62" s="1222">
        <f>+SCI!AW170+SCI!AW190</f>
        <v>0</v>
      </c>
      <c r="AX62" s="1222">
        <f>+SCI!AX170+SCI!AX190</f>
        <v>0</v>
      </c>
      <c r="AY62" s="1222">
        <f>+SCI!AY170+SCI!AY190</f>
        <v>0</v>
      </c>
      <c r="AZ62" s="1222">
        <f>+SCI!AZ170+SCI!AZ190</f>
        <v>0</v>
      </c>
      <c r="BA62" s="1222">
        <f>+SCI!BA170+SCI!BA190</f>
        <v>0</v>
      </c>
      <c r="BB62" s="1222">
        <f>+SCI!BB170+SCI!BB190</f>
        <v>0</v>
      </c>
      <c r="BC62" s="1222">
        <f>+SCI!BC170+SCI!BC190</f>
        <v>0</v>
      </c>
      <c r="BD62" s="1222">
        <f>+SCI!BD170+SCI!BD190</f>
        <v>0</v>
      </c>
      <c r="BE62" s="1222">
        <f>+SCI!BE170+SCI!BE190</f>
        <v>0</v>
      </c>
      <c r="BF62" s="1222">
        <f>+SCI!BF170+SCI!BF190</f>
        <v>0</v>
      </c>
      <c r="BG62" s="1222">
        <f>+SCI!BG170+SCI!BG190</f>
        <v>0</v>
      </c>
      <c r="BH62" s="1222">
        <f>+SCI!BH170+SCI!BH190</f>
        <v>0</v>
      </c>
      <c r="BI62" s="1222">
        <f>+SCI!BI170+SCI!BI190</f>
        <v>0</v>
      </c>
      <c r="BJ62" s="1222">
        <f>+SCI!BJ170+SCI!BJ190</f>
        <v>0</v>
      </c>
      <c r="BK62" s="1218">
        <f t="shared" si="1"/>
        <v>107700000</v>
      </c>
    </row>
    <row r="63" spans="1:63" ht="15.6" x14ac:dyDescent="0.3">
      <c r="A63" s="1150" t="s">
        <v>800</v>
      </c>
      <c r="C63" s="1223">
        <f>+SCI!C191</f>
        <v>0</v>
      </c>
      <c r="D63" s="1223">
        <f>+SCI!D191</f>
        <v>0</v>
      </c>
      <c r="E63" s="1223">
        <f>+SCI!E191</f>
        <v>60377777.777777776</v>
      </c>
      <c r="F63" s="1223">
        <f>+SCI!F191</f>
        <v>82333333.333333328</v>
      </c>
      <c r="G63" s="1223">
        <f>+SCI!G191</f>
        <v>82333333.333333328</v>
      </c>
      <c r="H63" s="1223">
        <f>+SCI!H191</f>
        <v>82333333.333333328</v>
      </c>
      <c r="I63" s="1223">
        <f>+SCI!I191</f>
        <v>82333333.333333328</v>
      </c>
      <c r="J63" s="1223">
        <f>+SCI!J191</f>
        <v>82333333.333333328</v>
      </c>
      <c r="K63" s="1223">
        <f>+SCI!K191</f>
        <v>82333333.333333328</v>
      </c>
      <c r="L63" s="1223">
        <f>+SCI!L191</f>
        <v>82333333.333333328</v>
      </c>
      <c r="M63" s="1223">
        <f>+SCI!M191</f>
        <v>82333333.333333328</v>
      </c>
      <c r="N63" s="1223">
        <f>+SCI!N191</f>
        <v>82333333.333333328</v>
      </c>
      <c r="O63" s="1223">
        <f>+SCI!O191</f>
        <v>82333333.333333328</v>
      </c>
      <c r="P63" s="1223">
        <f>+SCI!P191</f>
        <v>82333333.333333328</v>
      </c>
      <c r="Q63" s="1223">
        <f>+SCI!Q191</f>
        <v>52144444.444444448</v>
      </c>
      <c r="R63" s="1223">
        <f>+SCI!R191</f>
        <v>41166666.666666664</v>
      </c>
      <c r="S63" s="1223">
        <f>+SCI!S191</f>
        <v>41166666.666666664</v>
      </c>
      <c r="T63" s="1223">
        <f>+SCI!T191</f>
        <v>41166666.666666664</v>
      </c>
      <c r="U63" s="1223">
        <f>+SCI!U191</f>
        <v>41166666.666666664</v>
      </c>
      <c r="V63" s="1223">
        <f>+SCI!V191</f>
        <v>41166666.666666664</v>
      </c>
      <c r="W63" s="1223">
        <f>+SCI!W191</f>
        <v>41166666.666666664</v>
      </c>
      <c r="X63" s="1223">
        <f>+SCI!X191</f>
        <v>41166666.666666664</v>
      </c>
      <c r="Y63" s="1223">
        <f>+SCI!Y191</f>
        <v>41166666.666666664</v>
      </c>
      <c r="Z63" s="1223">
        <f>+SCI!Z191</f>
        <v>41166666.666666664</v>
      </c>
      <c r="AA63" s="1223">
        <f>+SCI!AA191</f>
        <v>41166666.666666664</v>
      </c>
      <c r="AB63" s="1223">
        <f>+SCI!AB191</f>
        <v>41166666.666666664</v>
      </c>
      <c r="AC63" s="1223">
        <f>+SCI!AC191</f>
        <v>41166666.666666664</v>
      </c>
      <c r="AD63" s="1223">
        <f>+SCI!AD191</f>
        <v>41166666.666666664</v>
      </c>
      <c r="AE63" s="1223">
        <f>+SCI!AE191</f>
        <v>41166666.666666664</v>
      </c>
      <c r="AF63" s="1223">
        <f>+SCI!AF191</f>
        <v>41166666.666666664</v>
      </c>
      <c r="AG63" s="1223">
        <f>+SCI!AG191</f>
        <v>41166666.666666664</v>
      </c>
      <c r="AH63" s="1223">
        <f>+SCI!AH191</f>
        <v>41166666.666666664</v>
      </c>
      <c r="AI63" s="1223">
        <f>+SCI!AI191</f>
        <v>41166666.666666664</v>
      </c>
      <c r="AJ63" s="1223">
        <f>+SCI!AJ191</f>
        <v>41166666.666666664</v>
      </c>
      <c r="AK63" s="1223">
        <f>+SCI!AK191</f>
        <v>41166666.666666664</v>
      </c>
      <c r="AL63" s="1223">
        <f>+SCI!AL191</f>
        <v>41166666.666666664</v>
      </c>
      <c r="AM63" s="1223">
        <f>+SCI!AM191</f>
        <v>41166666.666666664</v>
      </c>
      <c r="AN63" s="1223">
        <f>+SCI!AN191</f>
        <v>41166666.666666664</v>
      </c>
      <c r="AO63" s="1223">
        <f>+SCI!AO191</f>
        <v>33619444.44444444</v>
      </c>
      <c r="AP63" s="1223">
        <f>+SCI!AP191</f>
        <v>30875000</v>
      </c>
      <c r="AQ63" s="1223">
        <f>+SCI!AQ191</f>
        <v>30875000</v>
      </c>
      <c r="AR63" s="1223">
        <f>+SCI!AR191</f>
        <v>30875000</v>
      </c>
      <c r="AS63" s="1223">
        <f>+SCI!AS191</f>
        <v>30875000</v>
      </c>
      <c r="AT63" s="1223">
        <f>+SCI!AT191</f>
        <v>30875000</v>
      </c>
      <c r="AU63" s="1223">
        <f>+SCI!AU191</f>
        <v>30875000</v>
      </c>
      <c r="AV63" s="1223">
        <f>+SCI!AV191</f>
        <v>30875000</v>
      </c>
      <c r="AW63" s="1223">
        <f>+SCI!AW191</f>
        <v>30875000</v>
      </c>
      <c r="AX63" s="1223">
        <f>+SCI!AX191</f>
        <v>30875000</v>
      </c>
      <c r="AY63" s="1223">
        <f>+SCI!AY191</f>
        <v>30875000</v>
      </c>
      <c r="AZ63" s="1223">
        <f>+SCI!AZ191</f>
        <v>30875000</v>
      </c>
      <c r="BA63" s="1223">
        <f>+SCI!BA191</f>
        <v>15780555.555555556</v>
      </c>
      <c r="BB63" s="1223">
        <f>+SCI!BB191</f>
        <v>10291666.666666666</v>
      </c>
      <c r="BC63" s="1223">
        <f>+SCI!BC191</f>
        <v>10291666.666666666</v>
      </c>
      <c r="BD63" s="1223">
        <f>+SCI!BD191</f>
        <v>10291666.666666666</v>
      </c>
      <c r="BE63" s="1223">
        <f>+SCI!BE191</f>
        <v>10291666.666666666</v>
      </c>
      <c r="BF63" s="1223">
        <f>+SCI!BF191</f>
        <v>10291666.666666666</v>
      </c>
      <c r="BG63" s="1223">
        <f>+SCI!BG191</f>
        <v>10291666.666666666</v>
      </c>
      <c r="BH63" s="1223">
        <f>+SCI!BH191</f>
        <v>10291666.666666666</v>
      </c>
      <c r="BI63" s="1223">
        <f>+SCI!BI191</f>
        <v>10291666.666666666</v>
      </c>
      <c r="BJ63" s="1223">
        <f>+SCI!BJ191</f>
        <v>10291666.666666666</v>
      </c>
      <c r="BK63" s="1218">
        <f t="shared" si="1"/>
        <v>2446672222.2222223</v>
      </c>
    </row>
    <row r="64" spans="1:63" ht="15.6" x14ac:dyDescent="0.3">
      <c r="A64" s="1151" t="s">
        <v>942</v>
      </c>
      <c r="C64" s="1224">
        <f>+SCI!C113+SCI!C146</f>
        <v>17225000</v>
      </c>
      <c r="D64" s="1224">
        <f>+SCI!D113+SCI!D146</f>
        <v>19875000</v>
      </c>
      <c r="E64" s="1224">
        <f>+SCI!E113+SCI!E146</f>
        <v>19875000</v>
      </c>
      <c r="F64" s="1224">
        <f>+SCI!F113+SCI!F146</f>
        <v>19875000</v>
      </c>
      <c r="G64" s="1224">
        <f>+SCI!G113+SCI!G146</f>
        <v>19875000</v>
      </c>
      <c r="H64" s="1224">
        <f>+SCI!H113+SCI!H146</f>
        <v>19875000</v>
      </c>
      <c r="I64" s="1224">
        <f>+SCI!I113+SCI!I146</f>
        <v>19875000</v>
      </c>
      <c r="J64" s="1224">
        <f>+SCI!J113+SCI!J146</f>
        <v>19875000</v>
      </c>
      <c r="K64" s="1224">
        <f>+SCI!K113+SCI!K146</f>
        <v>19875000</v>
      </c>
      <c r="L64" s="1224">
        <f>+SCI!L113+SCI!L146</f>
        <v>19875000</v>
      </c>
      <c r="M64" s="1224">
        <f>+SCI!M113+SCI!M146</f>
        <v>19875000</v>
      </c>
      <c r="N64" s="1224">
        <f>+SCI!N113+SCI!N146</f>
        <v>19875000</v>
      </c>
      <c r="O64" s="1224">
        <f>+SCI!O113+SCI!O146</f>
        <v>19875000</v>
      </c>
      <c r="P64" s="1224">
        <f>+SCI!P113+SCI!P146</f>
        <v>19875000</v>
      </c>
      <c r="Q64" s="1224">
        <f>+SCI!Q113+SCI!Q146</f>
        <v>19875000</v>
      </c>
      <c r="R64" s="1224">
        <f>+SCI!R113+SCI!R146</f>
        <v>19875000</v>
      </c>
      <c r="S64" s="1224">
        <f>+SCI!S113+SCI!S146</f>
        <v>19875000</v>
      </c>
      <c r="T64" s="1224">
        <f>+SCI!T113+SCI!T146</f>
        <v>19875000</v>
      </c>
      <c r="U64" s="1224">
        <f>+SCI!U113+SCI!U146</f>
        <v>19875000</v>
      </c>
      <c r="V64" s="1224">
        <f>+SCI!V113+SCI!V146</f>
        <v>19875000</v>
      </c>
      <c r="W64" s="1224">
        <f>+SCI!W113+SCI!W146</f>
        <v>19875000</v>
      </c>
      <c r="X64" s="1224">
        <f>+SCI!X113+SCI!X146</f>
        <v>19875000</v>
      </c>
      <c r="Y64" s="1224">
        <f>+SCI!Y113+SCI!Y146</f>
        <v>19875000</v>
      </c>
      <c r="Z64" s="1224">
        <f>+SCI!Z113+SCI!Z146</f>
        <v>19875000</v>
      </c>
      <c r="AA64" s="1224">
        <f>+SCI!AA113+SCI!AA146</f>
        <v>19875000</v>
      </c>
      <c r="AB64" s="1224">
        <f>+SCI!AB113+SCI!AB146</f>
        <v>19875000</v>
      </c>
      <c r="AC64" s="1224">
        <f>+SCI!AC113+SCI!AC146</f>
        <v>19875000</v>
      </c>
      <c r="AD64" s="1224">
        <f>+SCI!AD113+SCI!AD146</f>
        <v>19875000</v>
      </c>
      <c r="AE64" s="1224">
        <f>+SCI!AE113+SCI!AE146</f>
        <v>19875000</v>
      </c>
      <c r="AF64" s="1224">
        <f>+SCI!AF113+SCI!AF146</f>
        <v>19875000</v>
      </c>
      <c r="AG64" s="1224">
        <f>+SCI!AG113+SCI!AG146</f>
        <v>19875000</v>
      </c>
      <c r="AH64" s="1224">
        <f>+SCI!AH113+SCI!AH146</f>
        <v>19875000</v>
      </c>
      <c r="AI64" s="1224">
        <f>+SCI!AI113+SCI!AI146</f>
        <v>19875000</v>
      </c>
      <c r="AJ64" s="1224">
        <f>+SCI!AJ113+SCI!AJ146</f>
        <v>19875000</v>
      </c>
      <c r="AK64" s="1224">
        <f>+SCI!AK113+SCI!AK146</f>
        <v>19875000</v>
      </c>
      <c r="AL64" s="1224">
        <f>+SCI!AL113+SCI!AL146</f>
        <v>19875000</v>
      </c>
      <c r="AM64" s="1224">
        <f>+SCI!AM113+SCI!AM146</f>
        <v>19875000</v>
      </c>
      <c r="AN64" s="1224">
        <f>+SCI!AN113+SCI!AN146</f>
        <v>19875000</v>
      </c>
      <c r="AO64" s="1224">
        <f>+SCI!AO113+SCI!AO146</f>
        <v>19875000</v>
      </c>
      <c r="AP64" s="1224">
        <f>+SCI!AP113+SCI!AP146</f>
        <v>19875000</v>
      </c>
      <c r="AQ64" s="1224">
        <f>+SCI!AQ113+SCI!AQ146</f>
        <v>19875000</v>
      </c>
      <c r="AR64" s="1224">
        <f>+SCI!AR113+SCI!AR146</f>
        <v>19875000</v>
      </c>
      <c r="AS64" s="1224">
        <f>+SCI!AS113+SCI!AS146</f>
        <v>19875000</v>
      </c>
      <c r="AT64" s="1224">
        <f>+SCI!AT113+SCI!AT146</f>
        <v>19875000</v>
      </c>
      <c r="AU64" s="1224">
        <f>+SCI!AU113+SCI!AU146</f>
        <v>19875000</v>
      </c>
      <c r="AV64" s="1224">
        <f>+SCI!AV113+SCI!AV146</f>
        <v>19875000</v>
      </c>
      <c r="AW64" s="1224">
        <f>+SCI!AW113+SCI!AW146</f>
        <v>19875000</v>
      </c>
      <c r="AX64" s="1224">
        <f>+SCI!AX113+SCI!AX146</f>
        <v>19875000</v>
      </c>
      <c r="AY64" s="1224">
        <f>+SCI!AY113+SCI!AY146</f>
        <v>19875000.000000004</v>
      </c>
      <c r="AZ64" s="1224">
        <f>+SCI!AZ113+SCI!AZ146</f>
        <v>19875000</v>
      </c>
      <c r="BA64" s="1224">
        <f>+SCI!BA113+SCI!BA146</f>
        <v>19875000</v>
      </c>
      <c r="BB64" s="1224">
        <f>+SCI!BB113+SCI!BB146</f>
        <v>19875000</v>
      </c>
      <c r="BC64" s="1224">
        <f>+SCI!BC113+SCI!BC146</f>
        <v>19875000</v>
      </c>
      <c r="BD64" s="1224">
        <f>+SCI!BD113+SCI!BD146</f>
        <v>19875000</v>
      </c>
      <c r="BE64" s="1224">
        <f>+SCI!BE113+SCI!BE146</f>
        <v>19875000</v>
      </c>
      <c r="BF64" s="1224">
        <f>+SCI!BF113+SCI!BF146</f>
        <v>19875000</v>
      </c>
      <c r="BG64" s="1224">
        <f>+SCI!BG113+SCI!BG146</f>
        <v>19875000</v>
      </c>
      <c r="BH64" s="1224">
        <f>+SCI!BH113+SCI!BH146</f>
        <v>19875000</v>
      </c>
      <c r="BI64" s="1224">
        <f>+SCI!BI113+SCI!BI146</f>
        <v>19875000</v>
      </c>
      <c r="BJ64" s="1224">
        <f>+SCI!BJ113+SCI!BJ146</f>
        <v>19875000</v>
      </c>
      <c r="BK64" s="1218">
        <f t="shared" si="1"/>
        <v>1189850000</v>
      </c>
    </row>
    <row r="65" spans="1:63" ht="15.6" x14ac:dyDescent="0.3">
      <c r="A65" s="1146" t="s">
        <v>1131</v>
      </c>
      <c r="C65" s="1174">
        <f>+SCI!C175</f>
        <v>26291131.03692919</v>
      </c>
      <c r="D65" s="1174">
        <f>+SCI!D175</f>
        <v>6770208.8597937822</v>
      </c>
      <c r="E65" s="1174">
        <f>+SCI!E175</f>
        <v>10003476.792054124</v>
      </c>
      <c r="F65" s="1174">
        <f>+SCI!F175</f>
        <v>0</v>
      </c>
      <c r="G65" s="1174">
        <f>+SCI!G175</f>
        <v>21630682.451052766</v>
      </c>
      <c r="H65" s="1174">
        <f>+SCI!H175</f>
        <v>83292363.231059447</v>
      </c>
      <c r="I65" s="1174">
        <f>+SCI!I175</f>
        <v>31304771.61416743</v>
      </c>
      <c r="J65" s="1174">
        <f>+SCI!J175</f>
        <v>0</v>
      </c>
      <c r="K65" s="1174">
        <f>+SCI!K175</f>
        <v>0</v>
      </c>
      <c r="L65" s="1174">
        <f>+SCI!L175</f>
        <v>5955511.5856814384</v>
      </c>
      <c r="M65" s="1174">
        <f>+SCI!M175</f>
        <v>20106968.216938011</v>
      </c>
      <c r="N65" s="1174">
        <f>+SCI!N175</f>
        <v>109462632.57398492</v>
      </c>
      <c r="O65" s="1174">
        <f>+SCI!O175</f>
        <v>147480809.70697811</v>
      </c>
      <c r="P65" s="1174">
        <f>+SCI!P175</f>
        <v>39547885.86666666</v>
      </c>
      <c r="Q65" s="1174">
        <f>+SCI!Q175</f>
        <v>30642080.540400833</v>
      </c>
      <c r="R65" s="1174">
        <f>+SCI!R175</f>
        <v>9896397.3333333358</v>
      </c>
      <c r="S65" s="1174">
        <f>+SCI!S175</f>
        <v>28573133.704233341</v>
      </c>
      <c r="T65" s="1174">
        <f>+SCI!T175</f>
        <v>93475944.011267483</v>
      </c>
      <c r="U65" s="1174">
        <f>+SCI!U175</f>
        <v>60391333.832591623</v>
      </c>
      <c r="V65" s="1174">
        <f>+SCI!V175</f>
        <v>23890711.739999726</v>
      </c>
      <c r="W65" s="1174">
        <f>+SCI!W175</f>
        <v>0</v>
      </c>
      <c r="X65" s="1174">
        <f>+SCI!X175</f>
        <v>3695364.3350295052</v>
      </c>
      <c r="Y65" s="1174">
        <f>+SCI!Y175</f>
        <v>47389427.885288127</v>
      </c>
      <c r="Z65" s="1174">
        <f>+SCI!Z175</f>
        <v>134802021.63368246</v>
      </c>
      <c r="AA65" s="1174">
        <f>+SCI!AA175</f>
        <v>43111323.783333354</v>
      </c>
      <c r="AB65" s="1174">
        <f>+SCI!AB175</f>
        <v>19130201.999999993</v>
      </c>
      <c r="AC65" s="1174">
        <f>+SCI!AC175</f>
        <v>5369364</v>
      </c>
      <c r="AD65" s="1174">
        <f>+SCI!AD175</f>
        <v>864171</v>
      </c>
      <c r="AE65" s="1174">
        <f>+SCI!AE175</f>
        <v>21479832.690466445</v>
      </c>
      <c r="AF65" s="1174">
        <f>+SCI!AF175</f>
        <v>103659365.38990955</v>
      </c>
      <c r="AG65" s="1174">
        <f>+SCI!AG175</f>
        <v>25518714.228977408</v>
      </c>
      <c r="AH65" s="1174">
        <f>+SCI!AH175</f>
        <v>3826866.3073333204</v>
      </c>
      <c r="AI65" s="1174">
        <f>+SCI!AI175</f>
        <v>66142.003200002015</v>
      </c>
      <c r="AJ65" s="1174">
        <f>+SCI!AJ175</f>
        <v>20789756.30374191</v>
      </c>
      <c r="AK65" s="1174">
        <f>+SCI!AK175</f>
        <v>25815788.250135675</v>
      </c>
      <c r="AL65" s="1174">
        <f>+SCI!AL175</f>
        <v>88085583.046866</v>
      </c>
      <c r="AM65" s="1174">
        <f>+SCI!AM175</f>
        <v>243939838.038578</v>
      </c>
      <c r="AN65" s="1174">
        <f>+SCI!AN175</f>
        <v>5277989.6384800002</v>
      </c>
      <c r="AO65" s="1174">
        <f>+SCI!AO175</f>
        <v>27984080.307431184</v>
      </c>
      <c r="AP65" s="1174">
        <f>+SCI!AP175</f>
        <v>26794658.550029226</v>
      </c>
      <c r="AQ65" s="1174">
        <f>+SCI!AQ175</f>
        <v>32754780.361895777</v>
      </c>
      <c r="AR65" s="1174">
        <f>+SCI!AR175</f>
        <v>110758987.84970422</v>
      </c>
      <c r="AS65" s="1174">
        <f>+SCI!AS175</f>
        <v>54542228.321129158</v>
      </c>
      <c r="AT65" s="1174">
        <f>+SCI!AT175</f>
        <v>3900588.8313027918</v>
      </c>
      <c r="AU65" s="1174">
        <f>+SCI!AU175</f>
        <v>0</v>
      </c>
      <c r="AV65" s="1174">
        <f>+SCI!AV175</f>
        <v>6980577.3278769031</v>
      </c>
      <c r="AW65" s="1174">
        <f>+SCI!AW175</f>
        <v>49557358.532968052</v>
      </c>
      <c r="AX65" s="1174">
        <f>+SCI!AX175</f>
        <v>179003074.12587854</v>
      </c>
      <c r="AY65" s="1174">
        <f>+SCI!AY175</f>
        <v>68006654.712518245</v>
      </c>
      <c r="AZ65" s="1174">
        <f>+SCI!AZ175</f>
        <v>16791486.277493477</v>
      </c>
      <c r="BA65" s="1174">
        <f>+SCI!BA175</f>
        <v>0</v>
      </c>
      <c r="BB65" s="1174">
        <f>+SCI!BB175</f>
        <v>18410335.629109517</v>
      </c>
      <c r="BC65" s="1174">
        <f>+SCI!BC175</f>
        <v>47150342.153244495</v>
      </c>
      <c r="BD65" s="1174">
        <f>+SCI!BD175</f>
        <v>96169848.693333715</v>
      </c>
      <c r="BE65" s="1174">
        <f>+SCI!BE175</f>
        <v>47274738.161849387</v>
      </c>
      <c r="BF65" s="1174">
        <f>+SCI!BF175</f>
        <v>18255080.642980903</v>
      </c>
      <c r="BG65" s="1174">
        <f>+SCI!BG175</f>
        <v>8199068.1205682978</v>
      </c>
      <c r="BH65" s="1174">
        <f>+SCI!BH175</f>
        <v>12235409.950967565</v>
      </c>
      <c r="BI65" s="1174">
        <f>+SCI!BI175</f>
        <v>37008455.446329102</v>
      </c>
      <c r="BJ65" s="1174">
        <f>+SCI!BJ175</f>
        <v>159975279.72681198</v>
      </c>
      <c r="BK65" s="1173">
        <f t="shared" si="1"/>
        <v>2563290827.355577</v>
      </c>
    </row>
    <row r="66" spans="1:63" ht="16.2" thickBot="1" x14ac:dyDescent="0.35">
      <c r="A66" s="1146" t="s">
        <v>1132</v>
      </c>
      <c r="C66" s="1174">
        <f>+SCI!C193</f>
        <v>149940221.39771369</v>
      </c>
      <c r="D66" s="1174">
        <f>+SCI!D193</f>
        <v>117188612.26147243</v>
      </c>
      <c r="E66" s="1174">
        <f>+SCI!E193</f>
        <v>109264938.28552255</v>
      </c>
      <c r="F66" s="1174">
        <f>+SCI!F193</f>
        <v>94361926.598957241</v>
      </c>
      <c r="G66" s="1174">
        <f>+SCI!G193</f>
        <v>136583342.98290023</v>
      </c>
      <c r="H66" s="1174">
        <f>+SCI!H193</f>
        <v>193544933.06058684</v>
      </c>
      <c r="I66" s="1174">
        <f>+SCI!I193</f>
        <v>165738754.44893903</v>
      </c>
      <c r="J66" s="1174">
        <f>+SCI!J193</f>
        <v>116676784.15267301</v>
      </c>
      <c r="K66" s="1174">
        <f>+SCI!K193</f>
        <v>128464706.82966071</v>
      </c>
      <c r="L66" s="1174">
        <f>+SCI!L193</f>
        <v>148555366.66772768</v>
      </c>
      <c r="M66" s="1174">
        <f>+SCI!M193</f>
        <v>157021739.24024585</v>
      </c>
      <c r="N66" s="1174">
        <f>+SCI!N193</f>
        <v>259432817.8304075</v>
      </c>
      <c r="O66" s="1174">
        <f>+SCI!O193</f>
        <v>275511772.88585287</v>
      </c>
      <c r="P66" s="1174">
        <f>+SCI!P193</f>
        <v>223717213.97320315</v>
      </c>
      <c r="Q66" s="1174">
        <f>+SCI!Q193</f>
        <v>211762297.60573855</v>
      </c>
      <c r="R66" s="1174">
        <f>+SCI!R193</f>
        <v>188126403.32070443</v>
      </c>
      <c r="S66" s="1174">
        <f>+SCI!S193</f>
        <v>254551151.96342325</v>
      </c>
      <c r="T66" s="1174">
        <f>+SCI!T193</f>
        <v>343522475.86653692</v>
      </c>
      <c r="U66" s="1174">
        <f>+SCI!U193</f>
        <v>300270344.91747957</v>
      </c>
      <c r="V66" s="1174">
        <f>+SCI!V193</f>
        <v>223012638.84843847</v>
      </c>
      <c r="W66" s="1174">
        <f>+SCI!W193</f>
        <v>241897404.98901486</v>
      </c>
      <c r="X66" s="1174">
        <f>+SCI!X193</f>
        <v>272924282.084755</v>
      </c>
      <c r="Y66" s="1174">
        <f>+SCI!Y193</f>
        <v>286570760.77089435</v>
      </c>
      <c r="Z66" s="1174">
        <f>+SCI!Z193</f>
        <v>446615022.47111905</v>
      </c>
      <c r="AA66" s="1174">
        <f>+SCI!AA193</f>
        <v>328918350.54473603</v>
      </c>
      <c r="AB66" s="1174">
        <f>+SCI!AB193</f>
        <v>273601503.54411995</v>
      </c>
      <c r="AC66" s="1174">
        <f>+SCI!AC193</f>
        <v>255327257.30596751</v>
      </c>
      <c r="AD66" s="1174">
        <f>+SCI!AD193</f>
        <v>233825977.05031067</v>
      </c>
      <c r="AE66" s="1174">
        <f>+SCI!AE193</f>
        <v>304677105.26795071</v>
      </c>
      <c r="AF66" s="1174">
        <f>+SCI!AF193</f>
        <v>412231574.68279392</v>
      </c>
      <c r="AG66" s="1174">
        <f>+SCI!AG193</f>
        <v>357712969.81588149</v>
      </c>
      <c r="AH66" s="1174">
        <f>+SCI!AH193</f>
        <v>273759476.07045257</v>
      </c>
      <c r="AI66" s="1174">
        <f>+SCI!AI193</f>
        <v>290490770.86924374</v>
      </c>
      <c r="AJ66" s="1174">
        <f>+SCI!AJ193</f>
        <v>331021638.77257675</v>
      </c>
      <c r="AK66" s="1174">
        <f>+SCI!AK193</f>
        <v>341560846.6153518</v>
      </c>
      <c r="AL66" s="1174">
        <f>+SCI!AL193</f>
        <v>530907512.11028492</v>
      </c>
      <c r="AM66" s="1174">
        <f>+SCI!AM193</f>
        <v>349469323.47495353</v>
      </c>
      <c r="AN66" s="1174">
        <f>+SCI!AN193</f>
        <v>289684343.0721103</v>
      </c>
      <c r="AO66" s="1174">
        <f>+SCI!AO193</f>
        <v>270632829.2298522</v>
      </c>
      <c r="AP66" s="1174">
        <f>+SCI!AP193</f>
        <v>247650344.12439123</v>
      </c>
      <c r="AQ66" s="1174">
        <f>+SCI!AQ193</f>
        <v>323508581.99535942</v>
      </c>
      <c r="AR66" s="1174">
        <f>+SCI!AR193</f>
        <v>438220509.05598539</v>
      </c>
      <c r="AS66" s="1174">
        <f>+SCI!AS193</f>
        <v>380455019.09900391</v>
      </c>
      <c r="AT66" s="1174">
        <f>+SCI!AT193</f>
        <v>290335702.96126044</v>
      </c>
      <c r="AU66" s="1174">
        <f>+SCI!AU193</f>
        <v>308481250.71841538</v>
      </c>
      <c r="AV66" s="1174">
        <f>+SCI!AV193</f>
        <v>351524344.49974626</v>
      </c>
      <c r="AW66" s="1174">
        <f>+SCI!AW193</f>
        <v>362989099.64091146</v>
      </c>
      <c r="AX66" s="1174">
        <f>+SCI!AX193</f>
        <v>565381736.12084293</v>
      </c>
      <c r="AY66" s="1174">
        <f>+SCI!AY193</f>
        <v>380474231.16019744</v>
      </c>
      <c r="AZ66" s="1174">
        <f>+SCI!AZ193</f>
        <v>314957743.11302626</v>
      </c>
      <c r="BA66" s="1174">
        <f>+SCI!BA193</f>
        <v>294535753.7733022</v>
      </c>
      <c r="BB66" s="1174">
        <f>+SCI!BB193</f>
        <v>269263157.12936491</v>
      </c>
      <c r="BC66" s="1174">
        <f>+SCI!BC193</f>
        <v>352157255.6030153</v>
      </c>
      <c r="BD66" s="1174">
        <f>+SCI!BD193</f>
        <v>476963232.26917064</v>
      </c>
      <c r="BE66" s="1174">
        <f>+SCI!BE193</f>
        <v>414250811.89592689</v>
      </c>
      <c r="BF66" s="1174">
        <f>+SCI!BF193</f>
        <v>315735502.30050123</v>
      </c>
      <c r="BG66" s="1174">
        <f>+SCI!BG193</f>
        <v>335823839.33397639</v>
      </c>
      <c r="BH66" s="1174">
        <f>+SCI!BH193</f>
        <v>382401619.47113383</v>
      </c>
      <c r="BI66" s="1174">
        <f>+SCI!BI193</f>
        <v>395185545.29313761</v>
      </c>
      <c r="BJ66" s="1174">
        <f>+SCI!BJ193</f>
        <v>615466315.48462844</v>
      </c>
      <c r="BK66" s="1173">
        <f t="shared" si="1"/>
        <v>17704838986.923851</v>
      </c>
    </row>
    <row r="67" spans="1:63" ht="16.2" thickBot="1" x14ac:dyDescent="0.35">
      <c r="A67" s="1128" t="s">
        <v>1133</v>
      </c>
      <c r="C67" s="1172">
        <f>+C57+C58</f>
        <v>-53045759.485118985</v>
      </c>
      <c r="D67" s="1172">
        <f t="shared" ref="D67:BJ67" si="16">+D57+D58</f>
        <v>-823533999.21301818</v>
      </c>
      <c r="E67" s="1172">
        <f t="shared" si="16"/>
        <v>-1596321545.7862282</v>
      </c>
      <c r="F67" s="1172">
        <f t="shared" si="16"/>
        <v>-1926935537.1075544</v>
      </c>
      <c r="G67" s="1172">
        <f t="shared" si="16"/>
        <v>-1907538343.3111329</v>
      </c>
      <c r="H67" s="1172">
        <f t="shared" si="16"/>
        <v>-1915262858.9160337</v>
      </c>
      <c r="I67" s="1172">
        <f t="shared" si="16"/>
        <v>-2643863931.5597811</v>
      </c>
      <c r="J67" s="1172">
        <f t="shared" si="16"/>
        <v>-2705782875.6983337</v>
      </c>
      <c r="K67" s="1172">
        <f t="shared" si="16"/>
        <v>-2314734984.09972</v>
      </c>
      <c r="L67" s="1172">
        <f t="shared" si="16"/>
        <v>-2576993451.7133136</v>
      </c>
      <c r="M67" s="1172">
        <f t="shared" si="16"/>
        <v>-2514985382.315115</v>
      </c>
      <c r="N67" s="1172">
        <f t="shared" si="16"/>
        <v>-2318088904.742342</v>
      </c>
      <c r="O67" s="1172">
        <f t="shared" si="16"/>
        <v>-2651769524.3830256</v>
      </c>
      <c r="P67" s="1172">
        <f t="shared" si="16"/>
        <v>-1843640723.2902732</v>
      </c>
      <c r="Q67" s="1172">
        <f t="shared" si="16"/>
        <v>-1859886219.2730246</v>
      </c>
      <c r="R67" s="1172">
        <f t="shared" si="16"/>
        <v>-1899632040.0744052</v>
      </c>
      <c r="S67" s="1172">
        <f t="shared" si="16"/>
        <v>-2299336792.6139913</v>
      </c>
      <c r="T67" s="1172">
        <f t="shared" si="16"/>
        <v>-1597071066.3315656</v>
      </c>
      <c r="U67" s="1172">
        <f t="shared" si="16"/>
        <v>-1494940479.2574666</v>
      </c>
      <c r="V67" s="1172">
        <f t="shared" si="16"/>
        <v>-933845998.51357841</v>
      </c>
      <c r="W67" s="1172">
        <f t="shared" si="16"/>
        <v>-2560971120.6487975</v>
      </c>
      <c r="X67" s="1172">
        <f t="shared" si="16"/>
        <v>-2975308612.2799377</v>
      </c>
      <c r="Y67" s="1172">
        <f t="shared" si="16"/>
        <v>-1602433478.7991796</v>
      </c>
      <c r="Z67" s="1172">
        <f t="shared" si="16"/>
        <v>-2236411681.6926003</v>
      </c>
      <c r="AA67" s="1172">
        <f t="shared" si="16"/>
        <v>-1652077267.2529984</v>
      </c>
      <c r="AB67" s="1172">
        <f t="shared" si="16"/>
        <v>-3030034076.3977013</v>
      </c>
      <c r="AC67" s="1172">
        <f t="shared" si="16"/>
        <v>-3080109579.1878128</v>
      </c>
      <c r="AD67" s="1172">
        <f t="shared" si="16"/>
        <v>-2753817789.2711248</v>
      </c>
      <c r="AE67" s="1172">
        <f t="shared" si="16"/>
        <v>-1672964677.2304559</v>
      </c>
      <c r="AF67" s="1172">
        <f t="shared" si="16"/>
        <v>-226161704.76967537</v>
      </c>
      <c r="AG67" s="1172">
        <f t="shared" si="16"/>
        <v>-3147378137.6690178</v>
      </c>
      <c r="AH67" s="1172">
        <f t="shared" si="16"/>
        <v>-2876911537.0390053</v>
      </c>
      <c r="AI67" s="1172">
        <f t="shared" si="16"/>
        <v>-3241141407.6809855</v>
      </c>
      <c r="AJ67" s="1172">
        <f t="shared" si="16"/>
        <v>-2548237519.9609823</v>
      </c>
      <c r="AK67" s="1172">
        <f t="shared" si="16"/>
        <v>-1648006265.3624935</v>
      </c>
      <c r="AL67" s="1172">
        <f t="shared" si="16"/>
        <v>-1856799985.368607</v>
      </c>
      <c r="AM67" s="1172">
        <f t="shared" si="16"/>
        <v>-2720144009.1740756</v>
      </c>
      <c r="AN67" s="1172">
        <f t="shared" si="16"/>
        <v>-2724513239.5072932</v>
      </c>
      <c r="AO67" s="1172">
        <f t="shared" si="16"/>
        <v>-2493373014.6235218</v>
      </c>
      <c r="AP67" s="1172">
        <f t="shared" si="16"/>
        <v>-1553412723.1474009</v>
      </c>
      <c r="AQ67" s="1172">
        <f t="shared" si="16"/>
        <v>-2899888624.3811283</v>
      </c>
      <c r="AR67" s="1172">
        <f t="shared" si="16"/>
        <v>-2624204181.2627869</v>
      </c>
      <c r="AS67" s="1172">
        <f t="shared" si="16"/>
        <v>-4319702454.9859352</v>
      </c>
      <c r="AT67" s="1172">
        <f t="shared" si="16"/>
        <v>-3687899480.8107948</v>
      </c>
      <c r="AU67" s="1172">
        <f t="shared" si="16"/>
        <v>-5104920320.3276587</v>
      </c>
      <c r="AV67" s="1172">
        <f t="shared" si="16"/>
        <v>-3797239612.2179346</v>
      </c>
      <c r="AW67" s="1172">
        <f t="shared" si="16"/>
        <v>-3312434765.2935276</v>
      </c>
      <c r="AX67" s="1172">
        <f t="shared" si="16"/>
        <v>-1865054846.1833303</v>
      </c>
      <c r="AY67" s="1172">
        <f t="shared" si="16"/>
        <v>-5078118620.6385279</v>
      </c>
      <c r="AZ67" s="1172">
        <f t="shared" si="16"/>
        <v>-3933138776.3418632</v>
      </c>
      <c r="BA67" s="1172">
        <f t="shared" si="16"/>
        <v>-4694955383.4228916</v>
      </c>
      <c r="BB67" s="1172">
        <f t="shared" si="16"/>
        <v>-3431055137.6867323</v>
      </c>
      <c r="BC67" s="1172">
        <f t="shared" si="16"/>
        <v>-3089412756.9251552</v>
      </c>
      <c r="BD67" s="1172">
        <f t="shared" si="16"/>
        <v>-3042178962.9786463</v>
      </c>
      <c r="BE67" s="1172">
        <f t="shared" si="16"/>
        <v>-4287100532.6482186</v>
      </c>
      <c r="BF67" s="1172">
        <f t="shared" si="16"/>
        <v>-3548438264.0855665</v>
      </c>
      <c r="BG67" s="1172">
        <f t="shared" si="16"/>
        <v>-4016771809.8004775</v>
      </c>
      <c r="BH67" s="1172">
        <f t="shared" si="16"/>
        <v>-3622167297.0890217</v>
      </c>
      <c r="BI67" s="1172">
        <f t="shared" si="16"/>
        <v>-4062755489.0107918</v>
      </c>
      <c r="BJ67" s="1172">
        <f t="shared" si="16"/>
        <v>-2194541242.2225904</v>
      </c>
      <c r="BK67" s="1173">
        <f t="shared" si="1"/>
        <v>-157089396803.06229</v>
      </c>
    </row>
    <row r="68" spans="1:63" ht="15.6" x14ac:dyDescent="0.3">
      <c r="A68" s="164" t="s">
        <v>1134</v>
      </c>
      <c r="C68" s="1174">
        <f>+SCI!C201</f>
        <v>39519069.152425736</v>
      </c>
      <c r="D68" s="1174">
        <f>+SCI!D201</f>
        <v>20633287.637369487</v>
      </c>
      <c r="E68" s="1174">
        <f>+SCI!E201</f>
        <v>77126990.648670092</v>
      </c>
      <c r="F68" s="1174">
        <f>+SCI!F201</f>
        <v>60424258.807845533</v>
      </c>
      <c r="G68" s="1174">
        <f>+SCI!G201</f>
        <v>69049925.883943275</v>
      </c>
      <c r="H68" s="1174">
        <f>+SCI!H201</f>
        <v>165647170.83476338</v>
      </c>
      <c r="I68" s="1174">
        <f>+SCI!I201</f>
        <v>55920573.358861834</v>
      </c>
      <c r="J68" s="1174">
        <f>+SCI!J201</f>
        <v>179568851.45394999</v>
      </c>
      <c r="K68" s="1174">
        <f>+SCI!K201</f>
        <v>99462781.133814767</v>
      </c>
      <c r="L68" s="1174">
        <f>+SCI!L201</f>
        <v>26267630.382854588</v>
      </c>
      <c r="M68" s="1174">
        <f>+SCI!M201</f>
        <v>28563305.19715815</v>
      </c>
      <c r="N68" s="1174">
        <f>+SCI!N201</f>
        <v>132858727.67020458</v>
      </c>
      <c r="O68" s="1174">
        <f>+SCI!O201</f>
        <v>123222510.81964412</v>
      </c>
      <c r="P68" s="1174">
        <f>+SCI!P201</f>
        <v>213131981.70871696</v>
      </c>
      <c r="Q68" s="1174">
        <f>+SCI!Q201</f>
        <v>256532551.10709932</v>
      </c>
      <c r="R68" s="1174">
        <f>+SCI!R201</f>
        <v>96044703.149197444</v>
      </c>
      <c r="S68" s="1174">
        <f>+SCI!S201</f>
        <v>64535462.15443927</v>
      </c>
      <c r="T68" s="1174">
        <f>+SCI!T201</f>
        <v>103979568.24377996</v>
      </c>
      <c r="U68" s="1174">
        <f>+SCI!U201</f>
        <v>457772452.31156027</v>
      </c>
      <c r="V68" s="1174">
        <f>+SCI!V201</f>
        <v>452281107.35376245</v>
      </c>
      <c r="W68" s="1174">
        <f>+SCI!W201</f>
        <v>79360652.595113531</v>
      </c>
      <c r="X68" s="1174">
        <f>+SCI!X201</f>
        <v>75337424.276335672</v>
      </c>
      <c r="Y68" s="1174">
        <f>+SCI!Y201</f>
        <v>290734643.96566862</v>
      </c>
      <c r="Z68" s="1174">
        <f>+SCI!Z201</f>
        <v>83831763.596178263</v>
      </c>
      <c r="AA68" s="1174">
        <f>+SCI!AA201</f>
        <v>506565891.59101379</v>
      </c>
      <c r="AB68" s="1174">
        <f>+SCI!AB201</f>
        <v>125201716.11748192</v>
      </c>
      <c r="AC68" s="1174">
        <f>+SCI!AC201</f>
        <v>147889735.87846494</v>
      </c>
      <c r="AD68" s="1174">
        <f>+SCI!AD201</f>
        <v>101814225.27588558</v>
      </c>
      <c r="AE68" s="1174">
        <f>+SCI!AE201</f>
        <v>492263233.08682477</v>
      </c>
      <c r="AF68" s="1174">
        <f>+SCI!AF201</f>
        <v>775089697.82219923</v>
      </c>
      <c r="AG68" s="1174">
        <f>+SCI!AG201</f>
        <v>104001672.56462437</v>
      </c>
      <c r="AH68" s="1174">
        <f>+SCI!AH201</f>
        <v>56190485.442426734</v>
      </c>
      <c r="AI68" s="1174">
        <f>+SCI!AI201</f>
        <v>121065828.27083725</v>
      </c>
      <c r="AJ68" s="1174">
        <f>+SCI!AJ201</f>
        <v>76213326.197543919</v>
      </c>
      <c r="AK68" s="1174">
        <f>+SCI!AK201</f>
        <v>524196561.46243924</v>
      </c>
      <c r="AL68" s="1174">
        <f>+SCI!AL201</f>
        <v>288637320.61508381</v>
      </c>
      <c r="AM68" s="1174">
        <f>+SCI!AM201</f>
        <v>509715672.84148604</v>
      </c>
      <c r="AN68" s="1174">
        <f>+SCI!AN201</f>
        <v>171051025.50248453</v>
      </c>
      <c r="AO68" s="1174">
        <f>+SCI!AO201</f>
        <v>338210877.69719303</v>
      </c>
      <c r="AP68" s="1174">
        <f>+SCI!AP201</f>
        <v>276588587.09183979</v>
      </c>
      <c r="AQ68" s="1174">
        <f>+SCI!AQ201</f>
        <v>106235889.37087587</v>
      </c>
      <c r="AR68" s="1174">
        <f>+SCI!AR201</f>
        <v>52197001.357391819</v>
      </c>
      <c r="AS68" s="1174">
        <f>+SCI!AS201</f>
        <v>128294547.20146292</v>
      </c>
      <c r="AT68" s="1174">
        <f>+SCI!AT201</f>
        <v>108808745.26589811</v>
      </c>
      <c r="AU68" s="1174">
        <f>+SCI!AU201</f>
        <v>138991742.91136774</v>
      </c>
      <c r="AV68" s="1174">
        <f>+SCI!AV201</f>
        <v>40952673.596089765</v>
      </c>
      <c r="AW68" s="1174">
        <f>+SCI!AW201</f>
        <v>355773002.12512106</v>
      </c>
      <c r="AX68" s="1174">
        <f>+SCI!AX201</f>
        <v>694319458.58642435</v>
      </c>
      <c r="AY68" s="1174">
        <f>+SCI!AY201</f>
        <v>595459368.75009191</v>
      </c>
      <c r="AZ68" s="1174">
        <f>+SCI!AZ201</f>
        <v>322407573.80081278</v>
      </c>
      <c r="BA68" s="1174">
        <f>+SCI!BA201</f>
        <v>131688436.92321424</v>
      </c>
      <c r="BB68" s="1174">
        <f>+SCI!BB201</f>
        <v>214269145.62775272</v>
      </c>
      <c r="BC68" s="1174">
        <f>+SCI!BC201</f>
        <v>618396889.1515882</v>
      </c>
      <c r="BD68" s="1174">
        <f>+SCI!BD201</f>
        <v>337113839.79927784</v>
      </c>
      <c r="BE68" s="1174">
        <f>+SCI!BE201</f>
        <v>181147455.65811855</v>
      </c>
      <c r="BF68" s="1174">
        <f>+SCI!BF201</f>
        <v>165742622.50543398</v>
      </c>
      <c r="BG68" s="1174">
        <f>+SCI!BG201</f>
        <v>193318772.78173399</v>
      </c>
      <c r="BH68" s="1174">
        <f>+SCI!BH201</f>
        <v>102088797.39112413</v>
      </c>
      <c r="BI68" s="1174">
        <f>+SCI!BI201</f>
        <v>232280416.35099643</v>
      </c>
      <c r="BJ68" s="1174">
        <f>+SCI!BJ201</f>
        <v>672912644.92981923</v>
      </c>
      <c r="BK68" s="1173">
        <f t="shared" si="1"/>
        <v>13258902274.985781</v>
      </c>
    </row>
    <row r="69" spans="1:63" ht="16.2" thickBot="1" x14ac:dyDescent="0.35">
      <c r="A69" s="164" t="s">
        <v>1135</v>
      </c>
      <c r="C69" s="1174">
        <f>+SCI!C215</f>
        <v>299167732.6686635</v>
      </c>
      <c r="D69" s="1174">
        <f>+SCI!D215</f>
        <v>280943093.27118099</v>
      </c>
      <c r="E69" s="1174">
        <f>+SCI!E215</f>
        <v>345986700.98765856</v>
      </c>
      <c r="F69" s="1174">
        <f>+SCI!F215</f>
        <v>369957850.50276864</v>
      </c>
      <c r="G69" s="1174">
        <f>+SCI!G215</f>
        <v>333751198.51993376</v>
      </c>
      <c r="H69" s="1174">
        <f>+SCI!H215</f>
        <v>441884068.38963521</v>
      </c>
      <c r="I69" s="1174">
        <f>+SCI!I215</f>
        <v>444144249.44134891</v>
      </c>
      <c r="J69" s="1174">
        <f>+SCI!J215</f>
        <v>578840543.71218836</v>
      </c>
      <c r="K69" s="1174">
        <f>+SCI!K215</f>
        <v>403834599.00612038</v>
      </c>
      <c r="L69" s="1174">
        <f>+SCI!L215</f>
        <v>534573599.36851799</v>
      </c>
      <c r="M69" s="1174">
        <f>+SCI!M215</f>
        <v>457639449.33649337</v>
      </c>
      <c r="N69" s="1174">
        <f>+SCI!N215</f>
        <v>588483320.41905391</v>
      </c>
      <c r="O69" s="1174">
        <f>+SCI!O215</f>
        <v>601638062.54935229</v>
      </c>
      <c r="P69" s="1174">
        <f>+SCI!P215</f>
        <v>655384164.32794881</v>
      </c>
      <c r="Q69" s="1174">
        <f>+SCI!Q215</f>
        <v>580912183.01482332</v>
      </c>
      <c r="R69" s="1174">
        <f>+SCI!R215</f>
        <v>679179575.63566995</v>
      </c>
      <c r="S69" s="1174">
        <f>+SCI!S215</f>
        <v>643056016.05203664</v>
      </c>
      <c r="T69" s="1174">
        <f>+SCI!T215</f>
        <v>631063586.09738064</v>
      </c>
      <c r="U69" s="1174">
        <f>+SCI!U215</f>
        <v>776926477.10267782</v>
      </c>
      <c r="V69" s="1174">
        <f>+SCI!V215</f>
        <v>809985515.51555395</v>
      </c>
      <c r="W69" s="1174">
        <f>+SCI!W215</f>
        <v>851291922.24814558</v>
      </c>
      <c r="X69" s="1174">
        <f>+SCI!X215</f>
        <v>1262496810.3618846</v>
      </c>
      <c r="Y69" s="1174">
        <f>+SCI!Y215</f>
        <v>833883986.30890882</v>
      </c>
      <c r="Z69" s="1174">
        <f>+SCI!Z215</f>
        <v>900233799.72644913</v>
      </c>
      <c r="AA69" s="1174">
        <f>+SCI!AA215</f>
        <v>897461391.88676548</v>
      </c>
      <c r="AB69" s="1174">
        <f>+SCI!AB215</f>
        <v>1314349864.3251567</v>
      </c>
      <c r="AC69" s="1174">
        <f>+SCI!AC215</f>
        <v>1380050709.9915307</v>
      </c>
      <c r="AD69" s="1174">
        <f>+SCI!AD215</f>
        <v>1328179798.924715</v>
      </c>
      <c r="AE69" s="1174">
        <f>+SCI!AE215</f>
        <v>1035442639.7945464</v>
      </c>
      <c r="AF69" s="1174">
        <f>+SCI!AF215</f>
        <v>1081564966.999609</v>
      </c>
      <c r="AG69" s="1174">
        <f>+SCI!AG215</f>
        <v>1242222447.1470022</v>
      </c>
      <c r="AH69" s="1174">
        <f>+SCI!AH215</f>
        <v>1440063669.5161819</v>
      </c>
      <c r="AI69" s="1174">
        <f>+SCI!AI215</f>
        <v>1446797159.7996931</v>
      </c>
      <c r="AJ69" s="1174">
        <f>+SCI!AJ215</f>
        <v>1323892983.1278167</v>
      </c>
      <c r="AK69" s="1174">
        <f>+SCI!AK215</f>
        <v>1165612051.9599328</v>
      </c>
      <c r="AL69" s="1174">
        <f>+SCI!AL215</f>
        <v>1293973017.936399</v>
      </c>
      <c r="AM69" s="1174">
        <f>+SCI!AM215</f>
        <v>1368119159.858665</v>
      </c>
      <c r="AN69" s="1174">
        <f>+SCI!AN215</f>
        <v>1446240246.6600456</v>
      </c>
      <c r="AO69" s="1174">
        <f>+SCI!AO215</f>
        <v>1392958515.7889524</v>
      </c>
      <c r="AP69" s="1174">
        <f>+SCI!AP215</f>
        <v>1407583861.5845652</v>
      </c>
      <c r="AQ69" s="1174">
        <f>+SCI!AQ215</f>
        <v>1381336350.3478813</v>
      </c>
      <c r="AR69" s="1174">
        <f>+SCI!AR215</f>
        <v>1563173702.4238629</v>
      </c>
      <c r="AS69" s="1174">
        <f>+SCI!AS215</f>
        <v>1885663691.3663168</v>
      </c>
      <c r="AT69" s="1174">
        <f>+SCI!AT215</f>
        <v>1893745101.6691031</v>
      </c>
      <c r="AU69" s="1174">
        <f>+SCI!AU215</f>
        <v>2245479231.3396811</v>
      </c>
      <c r="AV69" s="1174">
        <f>+SCI!AV215</f>
        <v>1858437773.2793713</v>
      </c>
      <c r="AW69" s="1174">
        <f>+SCI!AW215</f>
        <v>1776648908.3188951</v>
      </c>
      <c r="AX69" s="1174">
        <f>+SCI!AX215</f>
        <v>1822537883.2884235</v>
      </c>
      <c r="AY69" s="1174">
        <f>+SCI!AY215</f>
        <v>2289485814.8244467</v>
      </c>
      <c r="AZ69" s="1174">
        <f>+SCI!AZ215</f>
        <v>2123569353.934128</v>
      </c>
      <c r="BA69" s="1174">
        <f>+SCI!BA215</f>
        <v>2148411871.5981674</v>
      </c>
      <c r="BB69" s="1174">
        <f>+SCI!BB215</f>
        <v>1973081618.8947716</v>
      </c>
      <c r="BC69" s="1174">
        <f>+SCI!BC215</f>
        <v>2005845656.170547</v>
      </c>
      <c r="BD69" s="1174">
        <f>+SCI!BD215</f>
        <v>2029309332.8099091</v>
      </c>
      <c r="BE69" s="1174">
        <f>+SCI!BE215</f>
        <v>2073043600.3768275</v>
      </c>
      <c r="BF69" s="1174">
        <f>+SCI!BF215</f>
        <v>2191468120.2386522</v>
      </c>
      <c r="BG69" s="1174">
        <f>+SCI!BG215</f>
        <v>2137965710.5098753</v>
      </c>
      <c r="BH69" s="1174">
        <f>+SCI!BH215</f>
        <v>2313909494.2583528</v>
      </c>
      <c r="BI69" s="1174">
        <f>+SCI!BI215</f>
        <v>2317875106.0316935</v>
      </c>
      <c r="BJ69" s="1174">
        <f>+SCI!BJ215</f>
        <v>2478251926.6816058</v>
      </c>
      <c r="BK69" s="1173">
        <f t="shared" si="1"/>
        <v>75379011238.228516</v>
      </c>
    </row>
    <row r="70" spans="1:63" ht="16.2" thickBot="1" x14ac:dyDescent="0.35">
      <c r="A70" s="1128" t="s">
        <v>1136</v>
      </c>
      <c r="C70" s="1172">
        <f>+C67-C68+C69</f>
        <v>206602904.03111878</v>
      </c>
      <c r="D70" s="1172">
        <f t="shared" ref="D70:BJ70" si="17">+D67-D68+D69</f>
        <v>-563224193.57920671</v>
      </c>
      <c r="E70" s="1172">
        <f t="shared" si="17"/>
        <v>-1327461835.4472399</v>
      </c>
      <c r="F70" s="1172">
        <f t="shared" si="17"/>
        <v>-1617401945.4126315</v>
      </c>
      <c r="G70" s="1172">
        <f t="shared" si="17"/>
        <v>-1642837070.6751425</v>
      </c>
      <c r="H70" s="1172">
        <f t="shared" si="17"/>
        <v>-1639025961.3611617</v>
      </c>
      <c r="I70" s="1172">
        <f t="shared" si="17"/>
        <v>-2255640255.477294</v>
      </c>
      <c r="J70" s="1172">
        <f t="shared" si="17"/>
        <v>-2306511183.4400954</v>
      </c>
      <c r="K70" s="1172">
        <f t="shared" si="17"/>
        <v>-2010363166.2274144</v>
      </c>
      <c r="L70" s="1172">
        <f t="shared" si="17"/>
        <v>-2068687482.7276502</v>
      </c>
      <c r="M70" s="1172">
        <f t="shared" si="17"/>
        <v>-2085909238.1757798</v>
      </c>
      <c r="N70" s="1172">
        <f t="shared" si="17"/>
        <v>-1862464311.9934926</v>
      </c>
      <c r="O70" s="1172">
        <f t="shared" si="17"/>
        <v>-2173353972.6533175</v>
      </c>
      <c r="P70" s="1172">
        <f t="shared" si="17"/>
        <v>-1401388540.6710413</v>
      </c>
      <c r="Q70" s="1172">
        <f t="shared" si="17"/>
        <v>-1535506587.3653007</v>
      </c>
      <c r="R70" s="1172">
        <f t="shared" si="17"/>
        <v>-1316497167.5879326</v>
      </c>
      <c r="S70" s="1172">
        <f t="shared" si="17"/>
        <v>-1720816238.7163939</v>
      </c>
      <c r="T70" s="1172">
        <f t="shared" si="17"/>
        <v>-1069987048.4779649</v>
      </c>
      <c r="U70" s="1172">
        <f t="shared" si="17"/>
        <v>-1175786454.4663491</v>
      </c>
      <c r="V70" s="1172">
        <f t="shared" si="17"/>
        <v>-576141590.35178685</v>
      </c>
      <c r="W70" s="1172">
        <f t="shared" si="17"/>
        <v>-1789039850.9957657</v>
      </c>
      <c r="X70" s="1172">
        <f t="shared" si="17"/>
        <v>-1788149226.1943889</v>
      </c>
      <c r="Y70" s="1172">
        <f t="shared" si="17"/>
        <v>-1059284136.4559394</v>
      </c>
      <c r="Z70" s="1172">
        <f t="shared" si="17"/>
        <v>-1420009645.5623293</v>
      </c>
      <c r="AA70" s="1172">
        <f t="shared" si="17"/>
        <v>-1261181766.9572468</v>
      </c>
      <c r="AB70" s="1172">
        <f t="shared" si="17"/>
        <v>-1840885928.1900263</v>
      </c>
      <c r="AC70" s="1172">
        <f t="shared" si="17"/>
        <v>-1847948605.0747468</v>
      </c>
      <c r="AD70" s="1172">
        <f t="shared" si="17"/>
        <v>-1527452215.6222954</v>
      </c>
      <c r="AE70" s="1172">
        <f t="shared" si="17"/>
        <v>-1129785270.5227344</v>
      </c>
      <c r="AF70" s="1172">
        <f t="shared" si="17"/>
        <v>80313564.407734394</v>
      </c>
      <c r="AG70" s="1172">
        <f t="shared" si="17"/>
        <v>-2009157363.0866399</v>
      </c>
      <c r="AH70" s="1172">
        <f t="shared" si="17"/>
        <v>-1493038352.96525</v>
      </c>
      <c r="AI70" s="1172">
        <f t="shared" si="17"/>
        <v>-1915410076.1521297</v>
      </c>
      <c r="AJ70" s="1172">
        <f t="shared" si="17"/>
        <v>-1300557863.0307097</v>
      </c>
      <c r="AK70" s="1172">
        <f t="shared" si="17"/>
        <v>-1006590774.8649998</v>
      </c>
      <c r="AL70" s="1172">
        <f t="shared" si="17"/>
        <v>-851464288.04729176</v>
      </c>
      <c r="AM70" s="1172">
        <f t="shared" si="17"/>
        <v>-1861740522.1568966</v>
      </c>
      <c r="AN70" s="1172">
        <f t="shared" si="17"/>
        <v>-1449324018.3497319</v>
      </c>
      <c r="AO70" s="1172">
        <f t="shared" si="17"/>
        <v>-1438625376.5317626</v>
      </c>
      <c r="AP70" s="1172">
        <f t="shared" si="17"/>
        <v>-422417448.65467548</v>
      </c>
      <c r="AQ70" s="1172">
        <f t="shared" si="17"/>
        <v>-1624788163.4041228</v>
      </c>
      <c r="AR70" s="1172">
        <f t="shared" si="17"/>
        <v>-1113227480.1963158</v>
      </c>
      <c r="AS70" s="1172">
        <f t="shared" si="17"/>
        <v>-2562333310.8210812</v>
      </c>
      <c r="AT70" s="1172">
        <f t="shared" si="17"/>
        <v>-1902963124.4075899</v>
      </c>
      <c r="AU70" s="1172">
        <f t="shared" si="17"/>
        <v>-2998432831.8993449</v>
      </c>
      <c r="AV70" s="1172">
        <f t="shared" si="17"/>
        <v>-1979754512.5346532</v>
      </c>
      <c r="AW70" s="1172">
        <f t="shared" si="17"/>
        <v>-1891558859.0997536</v>
      </c>
      <c r="AX70" s="1172">
        <f t="shared" si="17"/>
        <v>-736836421.48133087</v>
      </c>
      <c r="AY70" s="1172">
        <f t="shared" si="17"/>
        <v>-3384092174.5641727</v>
      </c>
      <c r="AZ70" s="1172">
        <f t="shared" si="17"/>
        <v>-2131976996.2085478</v>
      </c>
      <c r="BA70" s="1172">
        <f t="shared" si="17"/>
        <v>-2678231948.7479382</v>
      </c>
      <c r="BB70" s="1172">
        <f t="shared" si="17"/>
        <v>-1672242664.4197135</v>
      </c>
      <c r="BC70" s="1172">
        <f t="shared" si="17"/>
        <v>-1701963989.9061961</v>
      </c>
      <c r="BD70" s="1172">
        <f t="shared" si="17"/>
        <v>-1349983469.968015</v>
      </c>
      <c r="BE70" s="1172">
        <f t="shared" si="17"/>
        <v>-2395204387.9295101</v>
      </c>
      <c r="BF70" s="1172">
        <f t="shared" si="17"/>
        <v>-1522712766.3523483</v>
      </c>
      <c r="BG70" s="1172">
        <f t="shared" si="17"/>
        <v>-2072124872.0723362</v>
      </c>
      <c r="BH70" s="1172">
        <f t="shared" si="17"/>
        <v>-1410346600.2217932</v>
      </c>
      <c r="BI70" s="1172">
        <f t="shared" si="17"/>
        <v>-1977160799.3300943</v>
      </c>
      <c r="BJ70" s="1172">
        <f t="shared" si="17"/>
        <v>-389201960.47080374</v>
      </c>
      <c r="BK70" s="1173">
        <f t="shared" si="1"/>
        <v>-94969287839.81955</v>
      </c>
    </row>
    <row r="71" spans="1:63" ht="15.6" x14ac:dyDescent="0.3">
      <c r="A71" s="164" t="s">
        <v>1137</v>
      </c>
      <c r="C71" s="1174">
        <f>+C72+C75-C76</f>
        <v>1016233101.5930889</v>
      </c>
      <c r="D71" s="1174">
        <f t="shared" ref="D71:BJ71" si="18">+D72+D75-D76</f>
        <v>45643131.000551701</v>
      </c>
      <c r="E71" s="1174">
        <f t="shared" si="18"/>
        <v>-595044990.51248264</v>
      </c>
      <c r="F71" s="1174">
        <f t="shared" si="18"/>
        <v>-1409292378.9343479</v>
      </c>
      <c r="G71" s="1174">
        <f t="shared" si="18"/>
        <v>390998580.95652866</v>
      </c>
      <c r="H71" s="1174">
        <f t="shared" si="18"/>
        <v>1584020516.8699231</v>
      </c>
      <c r="I71" s="1174">
        <f t="shared" si="18"/>
        <v>-207383550.4075017</v>
      </c>
      <c r="J71" s="1174">
        <f t="shared" si="18"/>
        <v>-2247380979.4643383</v>
      </c>
      <c r="K71" s="1174">
        <f t="shared" si="18"/>
        <v>-1140191509.1274419</v>
      </c>
      <c r="L71" s="1174">
        <f t="shared" si="18"/>
        <v>-1066034544.9015369</v>
      </c>
      <c r="M71" s="1174">
        <f t="shared" si="18"/>
        <v>-264076649.188429</v>
      </c>
      <c r="N71" s="1174">
        <f t="shared" si="18"/>
        <v>2291778426.5742836</v>
      </c>
      <c r="O71" s="1174">
        <f t="shared" si="18"/>
        <v>-182762727.93599486</v>
      </c>
      <c r="P71" s="1174">
        <f t="shared" si="18"/>
        <v>790858105.20564556</v>
      </c>
      <c r="Q71" s="1174">
        <f t="shared" si="18"/>
        <v>166534459.71518064</v>
      </c>
      <c r="R71" s="1174">
        <f t="shared" si="18"/>
        <v>-1696421176.429975</v>
      </c>
      <c r="S71" s="1174">
        <f t="shared" si="18"/>
        <v>-384499684.47927666</v>
      </c>
      <c r="T71" s="1174">
        <f t="shared" si="18"/>
        <v>1186983794.0046816</v>
      </c>
      <c r="U71" s="1174">
        <f t="shared" si="18"/>
        <v>1410079616.0570958</v>
      </c>
      <c r="V71" s="1174">
        <f t="shared" si="18"/>
        <v>-858005064.0065769</v>
      </c>
      <c r="W71" s="1174">
        <f t="shared" si="18"/>
        <v>-165656384.18116844</v>
      </c>
      <c r="X71" s="1174">
        <f t="shared" si="18"/>
        <v>-1654722204.9752953</v>
      </c>
      <c r="Y71" s="1174">
        <f t="shared" si="18"/>
        <v>72826998.011864066</v>
      </c>
      <c r="Z71" s="1174">
        <f t="shared" si="18"/>
        <v>2314237965.283371</v>
      </c>
      <c r="AA71" s="1174">
        <f t="shared" si="18"/>
        <v>-216875733.5261848</v>
      </c>
      <c r="AB71" s="1174">
        <f t="shared" si="18"/>
        <v>621585289.08709574</v>
      </c>
      <c r="AC71" s="1174">
        <f t="shared" si="18"/>
        <v>-1454486545.3732967</v>
      </c>
      <c r="AD71" s="1174">
        <f t="shared" si="18"/>
        <v>-2230972410.8107505</v>
      </c>
      <c r="AE71" s="1174">
        <f t="shared" si="18"/>
        <v>471239921.54698658</v>
      </c>
      <c r="AF71" s="1174">
        <f t="shared" si="18"/>
        <v>3288184962.5216203</v>
      </c>
      <c r="AG71" s="1174">
        <f t="shared" si="18"/>
        <v>742240748.1316793</v>
      </c>
      <c r="AH71" s="1174">
        <f t="shared" si="18"/>
        <v>-2721392408.8216348</v>
      </c>
      <c r="AI71" s="1174">
        <f t="shared" si="18"/>
        <v>197285259.9591074</v>
      </c>
      <c r="AJ71" s="1174">
        <f t="shared" si="18"/>
        <v>-671726734.48635137</v>
      </c>
      <c r="AK71" s="1174">
        <f t="shared" si="18"/>
        <v>109443325.62999535</v>
      </c>
      <c r="AL71" s="1174">
        <f t="shared" si="18"/>
        <v>3458077272.7250681</v>
      </c>
      <c r="AM71" s="1174">
        <f t="shared" si="18"/>
        <v>-1308163075.0879514</v>
      </c>
      <c r="AN71" s="1174">
        <f t="shared" si="18"/>
        <v>-233331941.54168701</v>
      </c>
      <c r="AO71" s="1174">
        <f t="shared" si="18"/>
        <v>1164193672.8394096</v>
      </c>
      <c r="AP71" s="1174">
        <f t="shared" si="18"/>
        <v>-829541136.04225791</v>
      </c>
      <c r="AQ71" s="1174">
        <f t="shared" si="18"/>
        <v>-700274135.6872772</v>
      </c>
      <c r="AR71" s="1174">
        <f t="shared" si="18"/>
        <v>1315875794.4371719</v>
      </c>
      <c r="AS71" s="1174">
        <f t="shared" si="18"/>
        <v>843454827.91687238</v>
      </c>
      <c r="AT71" s="1174">
        <f t="shared" si="18"/>
        <v>-2336709139.9134212</v>
      </c>
      <c r="AU71" s="1174">
        <f t="shared" si="18"/>
        <v>-1196138940.3091903</v>
      </c>
      <c r="AV71" s="1174">
        <f t="shared" si="18"/>
        <v>-1488320828.3365395</v>
      </c>
      <c r="AW71" s="1174">
        <f t="shared" si="18"/>
        <v>-360587061.475878</v>
      </c>
      <c r="AX71" s="1174">
        <f t="shared" si="18"/>
        <v>3898142840.7185497</v>
      </c>
      <c r="AY71" s="1174">
        <f t="shared" si="18"/>
        <v>-1758139429.8513508</v>
      </c>
      <c r="AZ71" s="1174">
        <f t="shared" si="18"/>
        <v>1133911100.9889879</v>
      </c>
      <c r="BA71" s="1174">
        <f t="shared" si="18"/>
        <v>-1283018738.0361309</v>
      </c>
      <c r="BB71" s="1174">
        <f t="shared" si="18"/>
        <v>-1963440922.2337546</v>
      </c>
      <c r="BC71" s="1174">
        <f t="shared" si="18"/>
        <v>77953955.619888067</v>
      </c>
      <c r="BD71" s="1174">
        <f t="shared" si="18"/>
        <v>1780780233.6687951</v>
      </c>
      <c r="BE71" s="1174">
        <f t="shared" si="18"/>
        <v>1604008520.0133803</v>
      </c>
      <c r="BF71" s="1174">
        <f t="shared" si="18"/>
        <v>-1988437182.2247465</v>
      </c>
      <c r="BG71" s="1174">
        <f t="shared" si="18"/>
        <v>552130108.01725328</v>
      </c>
      <c r="BH71" s="1174">
        <f t="shared" si="18"/>
        <v>-1035319167.6068202</v>
      </c>
      <c r="BI71" s="1174">
        <f t="shared" si="18"/>
        <v>-535614945.78151929</v>
      </c>
      <c r="BJ71" s="1174">
        <f t="shared" si="18"/>
        <v>4411184352.8563557</v>
      </c>
      <c r="BK71" s="1173">
        <f t="shared" ref="BK71:BK140" si="19">SUM(C71:BJ71)</f>
        <v>755924560.25932407</v>
      </c>
    </row>
    <row r="72" spans="1:63" ht="15.6" x14ac:dyDescent="0.3">
      <c r="A72" s="1126" t="s">
        <v>1138</v>
      </c>
      <c r="C72" s="1174">
        <f>+C73+C74</f>
        <v>629549691.20123231</v>
      </c>
      <c r="D72" s="1174">
        <f t="shared" ref="D72:BJ72" si="20">+D73+D74</f>
        <v>-57234124.442165375</v>
      </c>
      <c r="E72" s="1174">
        <f t="shared" si="20"/>
        <v>-676454303.49533939</v>
      </c>
      <c r="F72" s="1174">
        <f t="shared" si="20"/>
        <v>-728041580.80513978</v>
      </c>
      <c r="G72" s="1174">
        <f t="shared" si="20"/>
        <v>443625250.0069257</v>
      </c>
      <c r="H72" s="1174">
        <f t="shared" si="20"/>
        <v>1592226787.7267394</v>
      </c>
      <c r="I72" s="1174">
        <f t="shared" si="20"/>
        <v>650563061.35588741</v>
      </c>
      <c r="J72" s="1174">
        <f t="shared" si="20"/>
        <v>-1152288637.9324431</v>
      </c>
      <c r="K72" s="1174">
        <f t="shared" si="20"/>
        <v>-565632242.01662767</v>
      </c>
      <c r="L72" s="1174">
        <f t="shared" si="20"/>
        <v>7862407.4399690628</v>
      </c>
      <c r="M72" s="1174">
        <f t="shared" si="20"/>
        <v>437107205.86041534</v>
      </c>
      <c r="N72" s="1174">
        <f t="shared" si="20"/>
        <v>1154894925.9273856</v>
      </c>
      <c r="O72" s="1174">
        <f t="shared" si="20"/>
        <v>549501618.71353841</v>
      </c>
      <c r="P72" s="1174">
        <f t="shared" si="20"/>
        <v>-280699083.37688482</v>
      </c>
      <c r="Q72" s="1174">
        <f t="shared" si="20"/>
        <v>-515538594.89050269</v>
      </c>
      <c r="R72" s="1174">
        <f t="shared" si="20"/>
        <v>-430871868.1108712</v>
      </c>
      <c r="S72" s="1174">
        <f t="shared" si="20"/>
        <v>314273874.94175911</v>
      </c>
      <c r="T72" s="1174">
        <f t="shared" si="20"/>
        <v>1445767734.6564608</v>
      </c>
      <c r="U72" s="1174">
        <f t="shared" si="20"/>
        <v>989541054.75508142</v>
      </c>
      <c r="V72" s="1174">
        <f t="shared" si="20"/>
        <v>172859772.35701716</v>
      </c>
      <c r="W72" s="1174">
        <f t="shared" si="20"/>
        <v>-738296031.52203166</v>
      </c>
      <c r="X72" s="1174">
        <f t="shared" si="20"/>
        <v>-403816078.33210683</v>
      </c>
      <c r="Y72" s="1174">
        <f t="shared" si="20"/>
        <v>614394738.31826437</v>
      </c>
      <c r="Z72" s="1174">
        <f t="shared" si="20"/>
        <v>1038559823.0741556</v>
      </c>
      <c r="AA72" s="1174">
        <f t="shared" si="20"/>
        <v>465016649.93328214</v>
      </c>
      <c r="AB72" s="1174">
        <f t="shared" si="20"/>
        <v>-539314321.41312742</v>
      </c>
      <c r="AC72" s="1174">
        <f t="shared" si="20"/>
        <v>-2391891821.8654809</v>
      </c>
      <c r="AD72" s="1174">
        <f t="shared" si="20"/>
        <v>-984686733.60898495</v>
      </c>
      <c r="AE72" s="1174">
        <f t="shared" si="20"/>
        <v>613197394.5646019</v>
      </c>
      <c r="AF72" s="1174">
        <f t="shared" si="20"/>
        <v>2520645425.2608142</v>
      </c>
      <c r="AG72" s="1174">
        <f t="shared" si="20"/>
        <v>402531019.58625394</v>
      </c>
      <c r="AH72" s="1174">
        <f t="shared" si="20"/>
        <v>-912595381.69432199</v>
      </c>
      <c r="AI72" s="1174">
        <f t="shared" si="20"/>
        <v>-1002714054.3255997</v>
      </c>
      <c r="AJ72" s="1174">
        <f t="shared" si="20"/>
        <v>387919272.85648119</v>
      </c>
      <c r="AK72" s="1174">
        <f t="shared" si="20"/>
        <v>686999280.14145756</v>
      </c>
      <c r="AL72" s="1174">
        <f t="shared" si="20"/>
        <v>1304666062.001133</v>
      </c>
      <c r="AM72" s="1174">
        <f t="shared" si="20"/>
        <v>-127252977.71923803</v>
      </c>
      <c r="AN72" s="1174">
        <f t="shared" si="20"/>
        <v>-1476905697.2978582</v>
      </c>
      <c r="AO72" s="1174">
        <f t="shared" si="20"/>
        <v>175026527.85501462</v>
      </c>
      <c r="AP72" s="1174">
        <f t="shared" si="20"/>
        <v>306545309.16821611</v>
      </c>
      <c r="AQ72" s="1174">
        <f t="shared" si="20"/>
        <v>217592157.67877063</v>
      </c>
      <c r="AR72" s="1174">
        <f t="shared" si="20"/>
        <v>1752122913.9077442</v>
      </c>
      <c r="AS72" s="1174">
        <f t="shared" si="20"/>
        <v>156123031.22438276</v>
      </c>
      <c r="AT72" s="1174">
        <f t="shared" si="20"/>
        <v>-534577543.15736622</v>
      </c>
      <c r="AU72" s="1174">
        <f t="shared" si="20"/>
        <v>-1562720135.428309</v>
      </c>
      <c r="AV72" s="1174">
        <f t="shared" si="20"/>
        <v>36571701.558499038</v>
      </c>
      <c r="AW72" s="1174">
        <f t="shared" si="20"/>
        <v>616648806.523525</v>
      </c>
      <c r="AX72" s="1174">
        <f t="shared" si="20"/>
        <v>2295668845.0360413</v>
      </c>
      <c r="AY72" s="1174">
        <f t="shared" si="20"/>
        <v>-825498242.80989146</v>
      </c>
      <c r="AZ72" s="1174">
        <f t="shared" si="20"/>
        <v>-932681369.79092777</v>
      </c>
      <c r="BA72" s="1174">
        <f t="shared" si="20"/>
        <v>-2040882203.7921574</v>
      </c>
      <c r="BB72" s="1174">
        <f t="shared" si="20"/>
        <v>-424979348.78317314</v>
      </c>
      <c r="BC72" s="1174">
        <f t="shared" si="20"/>
        <v>836696203.98012996</v>
      </c>
      <c r="BD72" s="1174">
        <f t="shared" si="20"/>
        <v>1830281520.8663478</v>
      </c>
      <c r="BE72" s="1174">
        <f t="shared" si="20"/>
        <v>820147623.78816056</v>
      </c>
      <c r="BF72" s="1174">
        <f t="shared" si="20"/>
        <v>-99302879.439683676</v>
      </c>
      <c r="BG72" s="1174">
        <f t="shared" si="20"/>
        <v>-740454930.8073765</v>
      </c>
      <c r="BH72" s="1174">
        <f t="shared" si="20"/>
        <v>146314564.2877444</v>
      </c>
      <c r="BI72" s="1174">
        <f t="shared" si="20"/>
        <v>561707481.66653693</v>
      </c>
      <c r="BJ72" s="1174">
        <f t="shared" si="20"/>
        <v>1960529268.0213079</v>
      </c>
      <c r="BK72" s="1173">
        <f t="shared" si="19"/>
        <v>7988348819.3836651</v>
      </c>
    </row>
    <row r="73" spans="1:63" ht="15.6" x14ac:dyDescent="0.3">
      <c r="A73" s="1152" t="s">
        <v>1139</v>
      </c>
      <c r="C73" s="1174">
        <f>+(SFP!D17-SFP!C17)+(SFP!D20-SFP!C20)+(SFP!D23-SFP!C23)+(SFP!D28-SFP!C28)+(SFP!D31-SFP!C31)+(SFP!D36-SFP!C36)+(SFP!D39-SFP!C39)</f>
        <v>554231068.18840194</v>
      </c>
      <c r="D73" s="1174">
        <f>+(SFP!E17-SFP!D17)+(SFP!E20-SFP!D20)+(SFP!E23-SFP!D23)+(SFP!E28-SFP!D28)+(SFP!E31-SFP!D31)+(SFP!E36-SFP!D36)+(SFP!E39-SFP!D39)</f>
        <v>-116717176.67020655</v>
      </c>
      <c r="E73" s="1174">
        <f>+(SFP!F17-SFP!E17)+(SFP!F20-SFP!E20)+(SFP!F23-SFP!E23)+(SFP!F28-SFP!E28)+(SFP!F31-SFP!E31)+(SFP!F36-SFP!E36)+(SFP!F39-SFP!E39)</f>
        <v>-733014879.6157012</v>
      </c>
      <c r="F73" s="1174">
        <f>+(SFP!G17-SFP!F17)+(SFP!G20-SFP!F20)+(SFP!G23-SFP!F23)+(SFP!G28-SFP!F28)+(SFP!G31-SFP!F31)+(SFP!G36-SFP!F36)+(SFP!G39-SFP!F39)</f>
        <v>-780579513.61666739</v>
      </c>
      <c r="G73" s="1174">
        <f>+(SFP!H17-SFP!G17)+(SFP!H20-SFP!G20)+(SFP!H23-SFP!G23)+(SFP!H28-SFP!G28)+(SFP!H31-SFP!G31)+(SFP!H36-SFP!G36)+(SFP!H39-SFP!G39)</f>
        <v>374439755.65351307</v>
      </c>
      <c r="H73" s="1174">
        <f>+(SFP!I17-SFP!H17)+(SFP!I20-SFP!H20)+(SFP!I23-SFP!H23)+(SFP!I28-SFP!H28)+(SFP!I31-SFP!H31)+(SFP!I36-SFP!H36)+(SFP!I39-SFP!H39)</f>
        <v>1497267859.1209245</v>
      </c>
      <c r="I73" s="1174">
        <f>+(SFP!J17-SFP!I17)+(SFP!J20-SFP!I20)+(SFP!J23-SFP!I23)+(SFP!J28-SFP!I28)+(SFP!J31-SFP!I31)+(SFP!J36-SFP!I36)+(SFP!J39-SFP!I39)</f>
        <v>567137603.90941429</v>
      </c>
      <c r="J73" s="1174">
        <f>+(SFP!K17-SFP!J17)+(SFP!K20-SFP!J20)+(SFP!K23-SFP!J23)+(SFP!K28-SFP!J28)+(SFP!K31-SFP!J31)+(SFP!K36-SFP!J36)+(SFP!K39-SFP!J39)</f>
        <v>-708700894.60568905</v>
      </c>
      <c r="K73" s="1174">
        <f>+(SFP!L17-SFP!K17)+(SFP!L20-SFP!K20)+(SFP!L23-SFP!K23)+(SFP!L28-SFP!K28)+(SFP!L31-SFP!K31)+(SFP!L36-SFP!K36)+(SFP!L39-SFP!K39)</f>
        <v>-632144386.48464513</v>
      </c>
      <c r="L73" s="1174">
        <f>+(SFP!M17-SFP!L17)+(SFP!M20-SFP!L20)+(SFP!M23-SFP!L23)+(SFP!M28-SFP!L28)+(SFP!M31-SFP!L31)+(SFP!M36-SFP!L36)+(SFP!M39-SFP!L39)</f>
        <v>-68067370.194070458</v>
      </c>
      <c r="M73" s="1174">
        <f>+(SFP!N17-SFP!M17)+(SFP!N20-SFP!M20)+(SFP!N23-SFP!M23)+(SFP!N28-SFP!M28)+(SFP!N31-SFP!M31)+(SFP!N36-SFP!M36)+(SFP!N39-SFP!M39)</f>
        <v>358698636.6045723</v>
      </c>
      <c r="N73" s="1174">
        <f>+(SFP!O17-SFP!N17)+(SFP!O20-SFP!N20)+(SFP!O23-SFP!N23)+(SFP!O28-SFP!N28)+(SFP!O31-SFP!N31)+(SFP!O36-SFP!N36)+(SFP!O39-SFP!N39)</f>
        <v>1929408007.7078431</v>
      </c>
      <c r="O73" s="1174">
        <f>+(SFP!P17-SFP!O17)+(SFP!P20-SFP!O20)+(SFP!P23-SFP!O23)+(SFP!P28-SFP!O28)+(SFP!P31-SFP!O31)+(SFP!P36-SFP!O36)+(SFP!P39-SFP!O39)</f>
        <v>464934367.42584234</v>
      </c>
      <c r="P73" s="1174">
        <f>+(SFP!Q17-SFP!P17)+(SFP!Q20-SFP!P20)+(SFP!Q23-SFP!P23)+(SFP!Q28-SFP!P28)+(SFP!Q31-SFP!P31)+(SFP!Q36-SFP!P36)+(SFP!Q39-SFP!P39)</f>
        <v>-344376727.82129323</v>
      </c>
      <c r="Q73" s="1174">
        <f>+(SFP!R17-SFP!Q17)+(SFP!R20-SFP!Q20)+(SFP!R23-SFP!Q23)+(SFP!R28-SFP!Q28)+(SFP!R31-SFP!Q31)+(SFP!R36-SFP!Q36)+(SFP!R39-SFP!Q39)</f>
        <v>-576531310.31051898</v>
      </c>
      <c r="R73" s="1174">
        <f>+(SFP!S17-SFP!R17)+(SFP!S20-SFP!R20)+(SFP!S23-SFP!R23)+(SFP!S28-SFP!R28)+(SFP!S31-SFP!R31)+(SFP!S36-SFP!R36)+(SFP!S39-SFP!R39)</f>
        <v>-486274787.78072083</v>
      </c>
      <c r="S73" s="1174">
        <f>+(SFP!T17-SFP!S17)+(SFP!T20-SFP!S20)+(SFP!T23-SFP!S23)+(SFP!T28-SFP!S28)+(SFP!T31-SFP!S31)+(SFP!T36-SFP!S36)+(SFP!T39-SFP!S39)</f>
        <v>238027212.27355206</v>
      </c>
      <c r="T73" s="1174">
        <f>+(SFP!U17-SFP!T17)+(SFP!U20-SFP!T20)+(SFP!U23-SFP!T23)+(SFP!U28-SFP!T28)+(SFP!U31-SFP!T31)+(SFP!U36-SFP!T36)+(SFP!U39-SFP!T39)</f>
        <v>1334834406.457756</v>
      </c>
      <c r="U73" s="1174">
        <f>+(SFP!V17-SFP!U17)+(SFP!V20-SFP!U20)+(SFP!V23-SFP!U23)+(SFP!V28-SFP!U28)+(SFP!V31-SFP!U31)+(SFP!V36-SFP!U36)+(SFP!V39-SFP!U39)</f>
        <v>895658990.5360198</v>
      </c>
      <c r="V73" s="1174">
        <f>+(SFP!W17-SFP!V17)+(SFP!W20-SFP!V20)+(SFP!W23-SFP!V23)+(SFP!W28-SFP!V28)+(SFP!W31-SFP!V31)+(SFP!W36-SFP!V36)+(SFP!W39-SFP!V39)</f>
        <v>106600516.90498435</v>
      </c>
      <c r="W73" s="1174">
        <f>+(SFP!X17-SFP!W17)+(SFP!X20-SFP!W20)+(SFP!X23-SFP!W23)+(SFP!X28-SFP!W28)+(SFP!X31-SFP!W31)+(SFP!X36-SFP!W36)+(SFP!X39-SFP!W39)</f>
        <v>-811650679.95734203</v>
      </c>
      <c r="X73" s="1174">
        <f>+(SFP!Y17-SFP!X17)+(SFP!Y20-SFP!X20)+(SFP!Y23-SFP!X23)+(SFP!Y28-SFP!X28)+(SFP!Y31-SFP!X31)+(SFP!Y36-SFP!X36)+(SFP!Y39-SFP!X39)</f>
        <v>-487191950.23526144</v>
      </c>
      <c r="Y73" s="1174">
        <f>+(SFP!Z17-SFP!Y17)+(SFP!Z20-SFP!Y20)+(SFP!Z23-SFP!Y23)+(SFP!Z28-SFP!Y28)+(SFP!Z31-SFP!Y31)+(SFP!Z36-SFP!Y36)+(SFP!Z39-SFP!Y39)</f>
        <v>526639257.01789522</v>
      </c>
      <c r="Z73" s="1174">
        <f>+(SFP!AA17-SFP!Z17)+(SFP!AA20-SFP!Z20)+(SFP!AA23-SFP!Z23)+(SFP!AA28-SFP!Z28)+(SFP!AA31-SFP!Z31)+(SFP!AA36-SFP!Z36)+(SFP!AA39-SFP!Z39)</f>
        <v>1895007666.0729651</v>
      </c>
      <c r="AA73" s="1174">
        <f>+(SFP!AB17-SFP!AA17)+(SFP!AB20-SFP!AA20)+(SFP!AB23-SFP!AA23)+(SFP!AB28-SFP!AA28)+(SFP!AB31-SFP!AA31)+(SFP!AB36-SFP!AA36)+(SFP!AB39-SFP!AA39)</f>
        <v>377122684.88098872</v>
      </c>
      <c r="AB73" s="1174">
        <f>+(SFP!AC17-SFP!AB17)+(SFP!AC20-SFP!AB20)+(SFP!AC23-SFP!AB23)+(SFP!AC28-SFP!AB28)+(SFP!AC31-SFP!AB31)+(SFP!AC36-SFP!AB36)+(SFP!AC39-SFP!AB39)</f>
        <v>-606020181.97273266</v>
      </c>
      <c r="AC73" s="1174">
        <f>+(SFP!AD17-SFP!AC17)+(SFP!AD20-SFP!AC20)+(SFP!AD23-SFP!AC23)+(SFP!AD28-SFP!AC28)+(SFP!AD31-SFP!AC31)+(SFP!AD36-SFP!AC36)+(SFP!AD39-SFP!AC39)</f>
        <v>-2456459625.2045307</v>
      </c>
      <c r="AD73" s="1174">
        <f>+(SFP!AE17-SFP!AD17)+(SFP!AE20-SFP!AD20)+(SFP!AE23-SFP!AD23)+(SFP!AE28-SFP!AD28)+(SFP!AE31-SFP!AD31)+(SFP!AE36-SFP!AD36)+(SFP!AE39-SFP!AD39)</f>
        <v>-1042678531.1157297</v>
      </c>
      <c r="AE73" s="1174">
        <f>+(SFP!AF17-SFP!AE17)+(SFP!AF20-SFP!AE20)+(SFP!AF23-SFP!AE23)+(SFP!AF28-SFP!AE28)+(SFP!AF31-SFP!AE31)+(SFP!AF36-SFP!AE36)+(SFP!AF39-SFP!AE39)</f>
        <v>532825342.66553664</v>
      </c>
      <c r="AF73" s="1174">
        <f>+(SFP!AG17-SFP!AF17)+(SFP!AG20-SFP!AF20)+(SFP!AG23-SFP!AF23)+(SFP!AG28-SFP!AF28)+(SFP!AG31-SFP!AF31)+(SFP!AG36-SFP!AF36)+(SFP!AG39-SFP!AF39)</f>
        <v>2410281175.3384018</v>
      </c>
      <c r="AG73" s="1174">
        <f>+(SFP!AH17-SFP!AG17)+(SFP!AH20-SFP!AG20)+(SFP!AH23-SFP!AG23)+(SFP!AH28-SFP!AG28)+(SFP!AH31-SFP!AG31)+(SFP!AH36-SFP!AG36)+(SFP!AH39-SFP!AG39)</f>
        <v>304406531.89803243</v>
      </c>
      <c r="AH73" s="1174">
        <f>+(SFP!AI17-SFP!AH17)+(SFP!AI20-SFP!AH20)+(SFP!AI23-SFP!AH23)+(SFP!AI28-SFP!AH28)+(SFP!AI31-SFP!AH31)+(SFP!AI36-SFP!AH36)+(SFP!AI39-SFP!AH39)</f>
        <v>-982811434.79218841</v>
      </c>
      <c r="AI73" s="1174">
        <f>+(SFP!AJ17-SFP!AI17)+(SFP!AJ20-SFP!AI20)+(SFP!AJ23-SFP!AI23)+(SFP!AJ28-SFP!AI28)+(SFP!AJ31-SFP!AI31)+(SFP!AJ36-SFP!AI36)+(SFP!AJ39-SFP!AI39)</f>
        <v>-1079681700.3981848</v>
      </c>
      <c r="AJ73" s="1174">
        <f>+(SFP!AK17-SFP!AJ17)+(SFP!AK20-SFP!AJ20)+(SFP!AK23-SFP!AJ23)+(SFP!AK28-SFP!AJ28)+(SFP!AK31-SFP!AJ31)+(SFP!AK36-SFP!AJ36)+(SFP!AK39-SFP!AJ39)</f>
        <v>300595251.38613617</v>
      </c>
      <c r="AK73" s="1174">
        <f>+(SFP!AL17-SFP!AK17)+(SFP!AL20-SFP!AK20)+(SFP!AL23-SFP!AK23)+(SFP!AL28-SFP!AK28)+(SFP!AL31-SFP!AK31)+(SFP!AL36-SFP!AK36)+(SFP!AL39-SFP!AK39)</f>
        <v>595143968.02277994</v>
      </c>
      <c r="AL73" s="1174">
        <f>+(SFP!AM17-SFP!AL17)+(SFP!AM20-SFP!AL20)+(SFP!AM23-SFP!AL23)+(SFP!AM28-SFP!AL28)+(SFP!AM31-SFP!AL31)+(SFP!AM36-SFP!AL36)+(SFP!AM39-SFP!AL39)</f>
        <v>2197049310.7279997</v>
      </c>
      <c r="AM73" s="1174">
        <f>+(SFP!AN17-SFP!AM17)+(SFP!AN20-SFP!AM20)+(SFP!AN23-SFP!AM23)+(SFP!AN28-SFP!AM28)+(SFP!AN31-SFP!AM31)+(SFP!AN36-SFP!AM36)+(SFP!AN39-SFP!AM39)</f>
        <v>-201209273.83196199</v>
      </c>
      <c r="AN73" s="1174">
        <f>+(SFP!AO17-SFP!AN17)+(SFP!AO20-SFP!AN20)+(SFP!AO23-SFP!AN23)+(SFP!AO28-SFP!AN28)+(SFP!AO31-SFP!AN31)+(SFP!AO36-SFP!AN36)+(SFP!AO39-SFP!AN39)</f>
        <v>-1535803639.1783481</v>
      </c>
      <c r="AO73" s="1174">
        <f>+(SFP!AP17-SFP!AO17)+(SFP!AP20-SFP!AO20)+(SFP!AP23-SFP!AO23)+(SFP!AP28-SFP!AO28)+(SFP!AP31-SFP!AO31)+(SFP!AP36-SFP!AO36)+(SFP!AP39-SFP!AO39)</f>
        <v>119188504.6633184</v>
      </c>
      <c r="AP73" s="1174">
        <f>+(SFP!AQ17-SFP!AP17)+(SFP!AQ20-SFP!AP20)+(SFP!AQ23-SFP!AP23)+(SFP!AQ28-SFP!AP28)+(SFP!AQ31-SFP!AP31)+(SFP!AQ36-SFP!AP36)+(SFP!AQ39-SFP!AP39)</f>
        <v>254366823.82364404</v>
      </c>
      <c r="AQ73" s="1174">
        <f>+(SFP!AR17-SFP!AQ17)+(SFP!AR20-SFP!AQ20)+(SFP!AR23-SFP!AQ23)+(SFP!AR28-SFP!AQ28)+(SFP!AR31-SFP!AQ31)+(SFP!AR36-SFP!AQ36)+(SFP!AR39-SFP!AQ39)</f>
        <v>149544669.33156401</v>
      </c>
      <c r="AR73" s="1174">
        <f>+(SFP!AS17-SFP!AR17)+(SFP!AS20-SFP!AR20)+(SFP!AS23-SFP!AR23)+(SFP!AS28-SFP!AR28)+(SFP!AS31-SFP!AR31)+(SFP!AS36-SFP!AR36)+(SFP!AS39-SFP!AR39)</f>
        <v>1659025058.5295453</v>
      </c>
      <c r="AS73" s="1174">
        <f>+(SFP!AT17-SFP!AS17)+(SFP!AT20-SFP!AS20)+(SFP!AT23-SFP!AS23)+(SFP!AT28-SFP!AS28)+(SFP!AT31-SFP!AS31)+(SFP!AT36-SFP!AS36)+(SFP!AT39-SFP!AS39)</f>
        <v>74314808.437559724</v>
      </c>
      <c r="AT73" s="1174">
        <f>+(SFP!AU17-SFP!AT17)+(SFP!AU20-SFP!AT20)+(SFP!AU23-SFP!AT23)+(SFP!AU28-SFP!AT28)+(SFP!AU31-SFP!AT31)+(SFP!AU36-SFP!AT36)+(SFP!AU39-SFP!AT39)</f>
        <v>-596112900.2455864</v>
      </c>
      <c r="AU73" s="1174">
        <f>+(SFP!AV17-SFP!AU17)+(SFP!AV20-SFP!AU20)+(SFP!AV23-SFP!AU23)+(SFP!AV28-SFP!AU28)+(SFP!AV31-SFP!AU31)+(SFP!AV36-SFP!AU36)+(SFP!AV39-SFP!AU39)</f>
        <v>-1628173893.0549862</v>
      </c>
      <c r="AV73" s="1174">
        <f>+(SFP!AW17-SFP!AV17)+(SFP!AW20-SFP!AV20)+(SFP!AW23-SFP!AV23)+(SFP!AW28-SFP!AV28)+(SFP!AW31-SFP!AV31)+(SFP!AW36-SFP!AV36)+(SFP!AW39-SFP!AV39)</f>
        <v>-38236031.759554446</v>
      </c>
      <c r="AW73" s="1174">
        <f>+(SFP!AX17-SFP!AW17)+(SFP!AX20-SFP!AW20)+(SFP!AX23-SFP!AW23)+(SFP!AX28-SFP!AW28)+(SFP!AX31-SFP!AW31)+(SFP!AX36-SFP!AW36)+(SFP!AX39-SFP!AW39)</f>
        <v>539690773.62474024</v>
      </c>
      <c r="AX73" s="1174">
        <f>+(SFP!AY17-SFP!AX17)+(SFP!AY20-SFP!AX20)+(SFP!AY23-SFP!AX23)+(SFP!AY28-SFP!AX28)+(SFP!AY31-SFP!AX31)+(SFP!AY36-SFP!AX36)+(SFP!AY39-SFP!AX39)</f>
        <v>3058248039.0094876</v>
      </c>
      <c r="AY73" s="1174">
        <f>+(SFP!AZ17-SFP!AY17)+(SFP!AZ20-SFP!AY20)+(SFP!AZ23-SFP!AY23)+(SFP!AZ28-SFP!AY28)+(SFP!AZ31-SFP!AY31)+(SFP!AZ36-SFP!AY36)+(SFP!AZ39-SFP!AY39)</f>
        <v>-909831406.70103598</v>
      </c>
      <c r="AZ73" s="1174">
        <f>+(SFP!BA17-SFP!AZ17)+(SFP!BA20-SFP!AZ20)+(SFP!BA23-SFP!AZ23)+(SFP!BA28-SFP!AZ28)+(SFP!BA31-SFP!AZ31)+(SFP!BA36-SFP!AZ36)+(SFP!BA39-SFP!AZ39)</f>
        <v>-997428212.34927428</v>
      </c>
      <c r="BA73" s="1174">
        <f>+(SFP!BB17-SFP!BA17)+(SFP!BB20-SFP!BA20)+(SFP!BB23-SFP!BA23)+(SFP!BB28-SFP!BA28)+(SFP!BB31-SFP!BA31)+(SFP!BB36-SFP!BA36)+(SFP!BB39-SFP!BA39)</f>
        <v>-2103264794.7009661</v>
      </c>
      <c r="BB73" s="1174">
        <f>+(SFP!BC17-SFP!BB17)+(SFP!BC20-SFP!BB20)+(SFP!BC23-SFP!BB23)+(SFP!BC28-SFP!BB28)+(SFP!BC31-SFP!BB31)+(SFP!BC36-SFP!BB36)+(SFP!BC39-SFP!BB39)</f>
        <v>-481523022.37030029</v>
      </c>
      <c r="BC73" s="1174">
        <f>+(SFP!BD17-SFP!BC17)+(SFP!BD20-SFP!BC20)+(SFP!BD23-SFP!BC23)+(SFP!BD28-SFP!BC28)+(SFP!BD31-SFP!BC31)+(SFP!BD36-SFP!BC36)+(SFP!BD39-SFP!BC39)</f>
        <v>759437332.43866289</v>
      </c>
      <c r="BD73" s="1174">
        <f>+(SFP!BE17-SFP!BD17)+(SFP!BE20-SFP!BD20)+(SFP!BE23-SFP!BD23)+(SFP!BE28-SFP!BD28)+(SFP!BE31-SFP!BD31)+(SFP!BE36-SFP!BD36)+(SFP!BE39-SFP!BD39)</f>
        <v>1724468515.3852148</v>
      </c>
      <c r="BE73" s="1174">
        <f>+(SFP!BF17-SFP!BE17)+(SFP!BF20-SFP!BE20)+(SFP!BF23-SFP!BE23)+(SFP!BF28-SFP!BE28)+(SFP!BF31-SFP!BE31)+(SFP!BF36-SFP!BE36)+(SFP!BF39-SFP!BE39)</f>
        <v>726181491.49186575</v>
      </c>
      <c r="BF73" s="1174">
        <f>+(SFP!BG17-SFP!BF17)+(SFP!BG20-SFP!BF20)+(SFP!BG23-SFP!BF23)+(SFP!BG28-SFP!BF28)+(SFP!BG31-SFP!BF31)+(SFP!BG36-SFP!BF36)+(SFP!BG39-SFP!BF39)</f>
        <v>-167358341.26383364</v>
      </c>
      <c r="BG73" s="1174">
        <f>+(SFP!BH17-SFP!BG17)+(SFP!BH20-SFP!BG20)+(SFP!BH23-SFP!BG23)+(SFP!BH28-SFP!BG28)+(SFP!BH31-SFP!BG31)+(SFP!BH36-SFP!BG36)+(SFP!BH39-SFP!BG39)</f>
        <v>-814507077.04109371</v>
      </c>
      <c r="BH73" s="1174">
        <f>+(SFP!BI17-SFP!BH17)+(SFP!BI20-SFP!BH20)+(SFP!BI23-SFP!BH23)+(SFP!BI28-SFP!BH28)+(SFP!BI31-SFP!BH31)+(SFP!BI36-SFP!BH36)+(SFP!BI39-SFP!BH39)</f>
        <v>62159048.658586264</v>
      </c>
      <c r="BI73" s="1174">
        <f>+(SFP!BJ17-SFP!BI17)+(SFP!BJ20-SFP!BI20)+(SFP!BJ23-SFP!BI23)+(SFP!BJ28-SFP!BI28)+(SFP!BJ31-SFP!BI31)+(SFP!BJ36-SFP!BI36)+(SFP!BJ39-SFP!BI39)</f>
        <v>473641996.28194523</v>
      </c>
      <c r="BJ73" s="1174">
        <f>+(SFP!BK17-SFP!BJ17)+(SFP!BK20-SFP!BJ20)+(SFP!BK23-SFP!BJ23)+(SFP!BK28-SFP!BJ28)+(SFP!BK31-SFP!BJ31)+(SFP!BK36-SFP!BJ36)+(SFP!BK39-SFP!BJ39)</f>
        <v>2819902157.3572464</v>
      </c>
      <c r="BK73" s="1173">
        <f t="shared" si="19"/>
        <v>8494129088.5545177</v>
      </c>
    </row>
    <row r="74" spans="1:63" ht="15.6" x14ac:dyDescent="0.3">
      <c r="A74" s="1152" t="s">
        <v>1140</v>
      </c>
      <c r="C74" s="1174">
        <f>+(SFP!D64-SFP!C64)</f>
        <v>75318623.012830377</v>
      </c>
      <c r="D74" s="1174">
        <f>+(SFP!E64-SFP!D64)</f>
        <v>59483052.228041172</v>
      </c>
      <c r="E74" s="1174">
        <f>+(SFP!F64-SFP!E64)</f>
        <v>56560576.120361805</v>
      </c>
      <c r="F74" s="1174">
        <f>+(SFP!G64-SFP!F64)</f>
        <v>52537932.81152761</v>
      </c>
      <c r="G74" s="1174">
        <f>+(SFP!H64-SFP!G64)</f>
        <v>69185494.353412628</v>
      </c>
      <c r="H74" s="1174">
        <f>+(SFP!I64-SFP!H64)</f>
        <v>94958928.605814934</v>
      </c>
      <c r="I74" s="1174">
        <f>+(SFP!J64-SFP!I64)</f>
        <v>83425457.446473122</v>
      </c>
      <c r="J74" s="1174">
        <f>+(SFP!K64-SFP!J64)</f>
        <v>-443587743.32675409</v>
      </c>
      <c r="K74" s="1174">
        <f>+(SFP!L64-SFP!K64)</f>
        <v>66512144.468017459</v>
      </c>
      <c r="L74" s="1174">
        <f>+(SFP!M64-SFP!L64)</f>
        <v>75929777.634039521</v>
      </c>
      <c r="M74" s="1174">
        <f>+(SFP!N64-SFP!M64)</f>
        <v>78408569.255843043</v>
      </c>
      <c r="N74" s="1174">
        <f>+(SFP!O64-SFP!N64)</f>
        <v>-774513081.7804575</v>
      </c>
      <c r="O74" s="1174">
        <f>+(SFP!P64-SFP!O64)</f>
        <v>84567251.287696049</v>
      </c>
      <c r="P74" s="1174">
        <f>+(SFP!Q64-SFP!P64)</f>
        <v>63677644.444408402</v>
      </c>
      <c r="Q74" s="1174">
        <f>+(SFP!R64-SFP!Q64)</f>
        <v>60992715.420016289</v>
      </c>
      <c r="R74" s="1174">
        <f>+(SFP!S64-SFP!R64)</f>
        <v>55402919.669849604</v>
      </c>
      <c r="S74" s="1174">
        <f>+(SFP!T64-SFP!S64)</f>
        <v>76246662.668207049</v>
      </c>
      <c r="T74" s="1174">
        <f>+(SFP!U64-SFP!T64)</f>
        <v>110933328.19870472</v>
      </c>
      <c r="U74" s="1174">
        <f>+(SFP!V64-SFP!U64)</f>
        <v>93882064.219061613</v>
      </c>
      <c r="V74" s="1174">
        <f>+(SFP!W64-SFP!V64)</f>
        <v>66259255.452032804</v>
      </c>
      <c r="W74" s="1174">
        <f>+(SFP!X64-SFP!W64)</f>
        <v>73354648.435310364</v>
      </c>
      <c r="X74" s="1174">
        <f>+(SFP!Y64-SFP!X64)</f>
        <v>83375871.903154612</v>
      </c>
      <c r="Y74" s="1174">
        <f>+(SFP!Z64-SFP!Y64)</f>
        <v>87755481.300369143</v>
      </c>
      <c r="Z74" s="1174">
        <f>+(SFP!AA64-SFP!Z64)</f>
        <v>-856447842.99880958</v>
      </c>
      <c r="AA74" s="1174">
        <f>+(SFP!AB64-SFP!AA64)</f>
        <v>87893965.052293435</v>
      </c>
      <c r="AB74" s="1174">
        <f>+(SFP!AC64-SFP!AB64)</f>
        <v>66705860.559605226</v>
      </c>
      <c r="AC74" s="1174">
        <f>+(SFP!AD64-SFP!AC64)</f>
        <v>64567803.339049995</v>
      </c>
      <c r="AD74" s="1174">
        <f>+(SFP!AE64-SFP!AD64)</f>
        <v>57991797.506744802</v>
      </c>
      <c r="AE74" s="1174">
        <f>+(SFP!AF64-SFP!AE64)</f>
        <v>80372051.899065256</v>
      </c>
      <c r="AF74" s="1174">
        <f>+(SFP!AG64-SFP!AF64)</f>
        <v>110364249.92241234</v>
      </c>
      <c r="AG74" s="1174">
        <f>+(SFP!AH64-SFP!AG64)</f>
        <v>98124487.688221514</v>
      </c>
      <c r="AH74" s="1174">
        <f>+(SFP!AI64-SFP!AH64)</f>
        <v>70216053.097866416</v>
      </c>
      <c r="AI74" s="1174">
        <f>+(SFP!AJ64-SFP!AI64)</f>
        <v>76967646.072585106</v>
      </c>
      <c r="AJ74" s="1174">
        <f>+(SFP!AK64-SFP!AJ64)</f>
        <v>87324021.47034502</v>
      </c>
      <c r="AK74" s="1174">
        <f>+(SFP!AL64-SFP!AK64)</f>
        <v>91855312.118677616</v>
      </c>
      <c r="AL74" s="1174">
        <f>+(SFP!AM64-SFP!AL64)</f>
        <v>-892383248.72686672</v>
      </c>
      <c r="AM74" s="1174">
        <f>+(SFP!AN64-SFP!AM64)</f>
        <v>73956296.112723961</v>
      </c>
      <c r="AN74" s="1174">
        <f>+(SFP!AO64-SFP!AN64)</f>
        <v>58897941.880489871</v>
      </c>
      <c r="AO74" s="1174">
        <f>+(SFP!AP64-SFP!AO64)</f>
        <v>55838023.191696227</v>
      </c>
      <c r="AP74" s="1174">
        <f>+(SFP!AQ64-SFP!AP64)</f>
        <v>52178485.344572097</v>
      </c>
      <c r="AQ74" s="1174">
        <f>+(SFP!AR64-SFP!AQ64)</f>
        <v>68047488.347206622</v>
      </c>
      <c r="AR74" s="1174">
        <f>+(SFP!AS64-SFP!AR64)</f>
        <v>93097855.378198862</v>
      </c>
      <c r="AS74" s="1174">
        <f>+(SFP!AT64-SFP!AS64)</f>
        <v>81808222.786823034</v>
      </c>
      <c r="AT74" s="1174">
        <f>+(SFP!AU64-SFP!AT64)</f>
        <v>61535357.088220179</v>
      </c>
      <c r="AU74" s="1174">
        <f>+(SFP!AV64-SFP!AU64)</f>
        <v>65453757.626677275</v>
      </c>
      <c r="AV74" s="1174">
        <f>+(SFP!AW64-SFP!AV64)</f>
        <v>74807733.318053484</v>
      </c>
      <c r="AW74" s="1174">
        <f>+(SFP!AX64-SFP!AW64)</f>
        <v>76958032.898784757</v>
      </c>
      <c r="AX74" s="1174">
        <f>+(SFP!AY64-SFP!AX64)</f>
        <v>-762579193.97344637</v>
      </c>
      <c r="AY74" s="1174">
        <f>+(SFP!AZ64-SFP!AY64)</f>
        <v>84333163.891144559</v>
      </c>
      <c r="AZ74" s="1174">
        <f>+(SFP!BA64-SFP!AZ64)</f>
        <v>64746842.558346525</v>
      </c>
      <c r="BA74" s="1174">
        <f>+(SFP!BB64-SFP!BA64)</f>
        <v>62382590.908808649</v>
      </c>
      <c r="BB74" s="1174">
        <f>+(SFP!BC64-SFP!BB64)</f>
        <v>56543673.587127149</v>
      </c>
      <c r="BC74" s="1174">
        <f>+(SFP!BD64-SFP!BC64)</f>
        <v>77258871.541467011</v>
      </c>
      <c r="BD74" s="1174">
        <f>+(SFP!BE64-SFP!BD64)</f>
        <v>105813005.48113286</v>
      </c>
      <c r="BE74" s="1174">
        <f>+(SFP!BF64-SFP!BE64)</f>
        <v>93966132.296294808</v>
      </c>
      <c r="BF74" s="1174">
        <f>+(SFP!BG64-SFP!BF64)</f>
        <v>68055461.824149966</v>
      </c>
      <c r="BG74" s="1174">
        <f>+(SFP!BH64-SFP!BG64)</f>
        <v>74052146.233717203</v>
      </c>
      <c r="BH74" s="1174">
        <f>+(SFP!BI64-SFP!BH64)</f>
        <v>84155515.629158139</v>
      </c>
      <c r="BI74" s="1174">
        <f>+(SFP!BJ64-SFP!BI64)</f>
        <v>88065485.384591699</v>
      </c>
      <c r="BJ74" s="1174">
        <f>+(SFP!BK64-SFP!BJ64)</f>
        <v>-859372889.33593857</v>
      </c>
      <c r="BK74" s="1173">
        <f t="shared" si="19"/>
        <v>-505780269.17084885</v>
      </c>
    </row>
    <row r="75" spans="1:63" ht="15.6" x14ac:dyDescent="0.3">
      <c r="A75" s="1126" t="s">
        <v>1141</v>
      </c>
      <c r="C75" s="1174">
        <f>+SFP!D42-SFP!C42</f>
        <v>816087405.67083442</v>
      </c>
      <c r="D75" s="1174">
        <f>+SFP!E42-SFP!D42</f>
        <v>325686728.07188702</v>
      </c>
      <c r="E75" s="1174">
        <f>+SFP!F42-SFP!E42</f>
        <v>285149703.6192708</v>
      </c>
      <c r="F75" s="1174">
        <f>+SFP!G42-SFP!F42</f>
        <v>9702132.7232499123</v>
      </c>
      <c r="G75" s="1174">
        <f>+SFP!H42-SFP!G42</f>
        <v>1145544330.7301359</v>
      </c>
      <c r="H75" s="1174">
        <f>+SFP!I42-SFP!H42</f>
        <v>1569763695.41294</v>
      </c>
      <c r="I75" s="1174">
        <f>+SFP!J42-SFP!I42</f>
        <v>-997872226.42173052</v>
      </c>
      <c r="J75" s="1174">
        <f>+SFP!K42-SFP!J42</f>
        <v>-866896380.40403318</v>
      </c>
      <c r="K75" s="1174">
        <f>+SFP!L42-SFP!K42</f>
        <v>174979278.30967808</v>
      </c>
      <c r="L75" s="1174">
        <f>+SFP!M42-SFP!L42</f>
        <v>336549775.69479752</v>
      </c>
      <c r="M75" s="1174">
        <f>+SFP!N42-SFP!M42</f>
        <v>68867539.698107719</v>
      </c>
      <c r="N75" s="1174">
        <f>+SFP!O42-SFP!N42</f>
        <v>2083990577.7887402</v>
      </c>
      <c r="O75" s="1174">
        <f>+SFP!P42-SFP!O42</f>
        <v>-898371127.94261837</v>
      </c>
      <c r="P75" s="1174">
        <f>+SFP!Q42-SFP!P42</f>
        <v>-819613071.05115652</v>
      </c>
      <c r="Q75" s="1174">
        <f>+SFP!R42-SFP!Q42</f>
        <v>-371267156.51504993</v>
      </c>
      <c r="R75" s="1174">
        <f>+SFP!S42-SFP!R42</f>
        <v>-222105996.51635504</v>
      </c>
      <c r="S75" s="1174">
        <f>+SFP!T42-SFP!S42</f>
        <v>784769340.30341911</v>
      </c>
      <c r="T75" s="1174">
        <f>+SFP!U42-SFP!T42</f>
        <v>1107308584.0971718</v>
      </c>
      <c r="U75" s="1174">
        <f>+SFP!V42-SFP!U42</f>
        <v>-944560432.31996059</v>
      </c>
      <c r="V75" s="1174">
        <f>+SFP!W42-SFP!V42</f>
        <v>-708728181.02037621</v>
      </c>
      <c r="W75" s="1174">
        <f>+SFP!X42-SFP!W42</f>
        <v>206891450.66426563</v>
      </c>
      <c r="X75" s="1174">
        <f>+SFP!Y42-SFP!X42</f>
        <v>414061725.84220314</v>
      </c>
      <c r="Y75" s="1174">
        <f>+SFP!Z42-SFP!Y42</f>
        <v>296697579.77962303</v>
      </c>
      <c r="Z75" s="1174">
        <f>+SFP!AA42-SFP!Z42</f>
        <v>2350310472.0653114</v>
      </c>
      <c r="AA75" s="1174">
        <f>+SFP!AB42-SFP!AA42</f>
        <v>-1488742845.15802</v>
      </c>
      <c r="AB75" s="1174">
        <f>+SFP!AC42-SFP!AB42</f>
        <v>-931037150.08269691</v>
      </c>
      <c r="AC75" s="1174">
        <f>+SFP!AD42-SFP!AC42</f>
        <v>-588144413.40253019</v>
      </c>
      <c r="AD75" s="1174">
        <f>+SFP!AE42-SFP!AD42</f>
        <v>-200906870.98784304</v>
      </c>
      <c r="AE75" s="1174">
        <f>+SFP!AF42-SFP!AE42</f>
        <v>918076981.19814205</v>
      </c>
      <c r="AF75" s="1174">
        <f>+SFP!AG42-SFP!AF42</f>
        <v>1737895222.0802526</v>
      </c>
      <c r="AG75" s="1174">
        <f>+SFP!AH42-SFP!AG42</f>
        <v>-1170665203.2252941</v>
      </c>
      <c r="AH75" s="1174">
        <f>+SFP!AI42-SFP!AH42</f>
        <v>-890758336.14544201</v>
      </c>
      <c r="AI75" s="1174">
        <f>+SFP!AJ42-SFP!AI42</f>
        <v>56885053.812771797</v>
      </c>
      <c r="AJ75" s="1174">
        <f>+SFP!AK42-SFP!AJ42</f>
        <v>345984913.33994484</v>
      </c>
      <c r="AK75" s="1174">
        <f>+SFP!AL42-SFP!AK42</f>
        <v>80006990.773243904</v>
      </c>
      <c r="AL75" s="1174">
        <f>+SFP!AM42-SFP!AL42</f>
        <v>2774471088.5091505</v>
      </c>
      <c r="AM75" s="1174">
        <f>+SFP!AN42-SFP!AM42</f>
        <v>-1472944061.6299458</v>
      </c>
      <c r="AN75" s="1174">
        <f>+SFP!AO42-SFP!AN42</f>
        <v>-771425538.23117924</v>
      </c>
      <c r="AO75" s="1174">
        <f>+SFP!AP42-SFP!AO42</f>
        <v>-683550271.45764828</v>
      </c>
      <c r="AP75" s="1174">
        <f>+SFP!AQ42-SFP!AP42</f>
        <v>-228893226.71469688</v>
      </c>
      <c r="AQ75" s="1174">
        <f>+SFP!AR42-SFP!AQ42</f>
        <v>824889840.96669102</v>
      </c>
      <c r="AR75" s="1174">
        <f>+SFP!AS42-SFP!AR42</f>
        <v>1598388083.262166</v>
      </c>
      <c r="AS75" s="1174">
        <f>+SFP!AT42-SFP!AS42</f>
        <v>-1158470838.7364349</v>
      </c>
      <c r="AT75" s="1174">
        <f>+SFP!AU42-SFP!AT42</f>
        <v>-956782241.44540882</v>
      </c>
      <c r="AU75" s="1174">
        <f>+SFP!AV42-SFP!AU42</f>
        <v>-74172823.708075523</v>
      </c>
      <c r="AV75" s="1174">
        <f>+SFP!AW42-SFP!AV42</f>
        <v>445313537.74833107</v>
      </c>
      <c r="AW75" s="1174">
        <f>+SFP!AX42-SFP!AW42</f>
        <v>150970233.34989548</v>
      </c>
      <c r="AX75" s="1174">
        <f>+SFP!AY42-SFP!AX42</f>
        <v>3332905748.8378849</v>
      </c>
      <c r="AY75" s="1174">
        <f>+SFP!AZ42-SFP!AY42</f>
        <v>-1653980560.4153681</v>
      </c>
      <c r="AZ75" s="1174">
        <f>+SFP!BA42-SFP!AZ42</f>
        <v>-932211126.84238148</v>
      </c>
      <c r="BA75" s="1174">
        <f>+SFP!BB42-SFP!BA42</f>
        <v>-822043340.72103596</v>
      </c>
      <c r="BB75" s="1174">
        <f>+SFP!BC42-SFP!BB42</f>
        <v>-320695438.58263302</v>
      </c>
      <c r="BC75" s="1174">
        <f>+SFP!BD42-SFP!BC42</f>
        <v>936569050.0180006</v>
      </c>
      <c r="BD75" s="1174">
        <f>+SFP!BE42-SFP!BD42</f>
        <v>1621576918.9920645</v>
      </c>
      <c r="BE75" s="1174">
        <f>+SFP!BF42-SFP!BE42</f>
        <v>-1254451160.00354</v>
      </c>
      <c r="BF75" s="1174">
        <f>+SFP!BG42-SFP!BF42</f>
        <v>-977297584.97367287</v>
      </c>
      <c r="BG75" s="1174">
        <f>+SFP!BH42-SFP!BG42</f>
        <v>148538617.46632862</v>
      </c>
      <c r="BH75" s="1174">
        <f>+SFP!BI42-SFP!BH42</f>
        <v>633835926.00414562</v>
      </c>
      <c r="BI75" s="1174">
        <f>+SFP!BJ42-SFP!BI42</f>
        <v>171846061.26911449</v>
      </c>
      <c r="BJ75" s="1174">
        <f>+SFP!BK42-SFP!BJ42</f>
        <v>3342665416.5538778</v>
      </c>
      <c r="BK75" s="1173">
        <f t="shared" si="19"/>
        <v>8690592399.9985142</v>
      </c>
    </row>
    <row r="76" spans="1:63" ht="15.6" x14ac:dyDescent="0.3">
      <c r="A76" s="837" t="s">
        <v>1142</v>
      </c>
      <c r="C76" s="1174">
        <f>+(SFP!D97-SFP!C97)</f>
        <v>429403995.27897787</v>
      </c>
      <c r="D76" s="1174">
        <f>+(SFP!E97-SFP!D97)</f>
        <v>222809472.62916994</v>
      </c>
      <c r="E76" s="1174">
        <f>+(SFP!F97-SFP!E97)</f>
        <v>203740390.63641405</v>
      </c>
      <c r="F76" s="1174">
        <f>+(SFP!G97-SFP!F97)</f>
        <v>690952930.852458</v>
      </c>
      <c r="G76" s="1174">
        <f>+(SFP!H97-SFP!G97)</f>
        <v>1198170999.7805328</v>
      </c>
      <c r="H76" s="1174">
        <f>+(SFP!I97-SFP!H97)</f>
        <v>1577969966.2697563</v>
      </c>
      <c r="I76" s="1174">
        <f>+(SFP!J97-SFP!I97)</f>
        <v>-139925614.65834141</v>
      </c>
      <c r="J76" s="1174">
        <f>+(SFP!K97-SFP!J97)</f>
        <v>228195961.12786198</v>
      </c>
      <c r="K76" s="1174">
        <f>+(SFP!L97-SFP!K97)</f>
        <v>749538545.42049217</v>
      </c>
      <c r="L76" s="1174">
        <f>+(SFP!M97-SFP!L97)</f>
        <v>1410446728.0363035</v>
      </c>
      <c r="M76" s="1174">
        <f>+(SFP!N97-SFP!M97)</f>
        <v>770051394.74695206</v>
      </c>
      <c r="N76" s="1174">
        <f>+(SFP!O97-SFP!N97)</f>
        <v>947107077.14184189</v>
      </c>
      <c r="O76" s="1174">
        <f>+(SFP!P97-SFP!O97)</f>
        <v>-166106781.2930851</v>
      </c>
      <c r="P76" s="1174">
        <f>+(SFP!Q97-SFP!P97)</f>
        <v>-1891170259.633687</v>
      </c>
      <c r="Q76" s="1174">
        <f>+(SFP!R97-SFP!Q97)</f>
        <v>-1053340211.1207333</v>
      </c>
      <c r="R76" s="1174">
        <f>+(SFP!S97-SFP!R97)</f>
        <v>1043443311.8027487</v>
      </c>
      <c r="S76" s="1174">
        <f>+(SFP!T97-SFP!S97)</f>
        <v>1483542899.7244549</v>
      </c>
      <c r="T76" s="1174">
        <f>+(SFP!U97-SFP!T97)</f>
        <v>1366092524.748951</v>
      </c>
      <c r="U76" s="1174">
        <f>+(SFP!V97-SFP!U97)</f>
        <v>-1365098993.6219749</v>
      </c>
      <c r="V76" s="1174">
        <f>+(SFP!W97-SFP!V97)</f>
        <v>322136655.34321785</v>
      </c>
      <c r="W76" s="1174">
        <f>+(SFP!X97-SFP!W97)</f>
        <v>-365748196.6765976</v>
      </c>
      <c r="X76" s="1174">
        <f>+(SFP!Y97-SFP!X97)</f>
        <v>1664967852.4853916</v>
      </c>
      <c r="Y76" s="1174">
        <f>+(SFP!Z97-SFP!Y97)</f>
        <v>838265320.08602333</v>
      </c>
      <c r="Z76" s="1174">
        <f>+(SFP!AA97-SFP!Z97)</f>
        <v>1074632329.8560963</v>
      </c>
      <c r="AA76" s="1174">
        <f>+(SFP!AB97-SFP!AA97)</f>
        <v>-806850461.69855309</v>
      </c>
      <c r="AB76" s="1174">
        <f>+(SFP!AC97-SFP!AB97)</f>
        <v>-2091936760.5829201</v>
      </c>
      <c r="AC76" s="1174">
        <f>+(SFP!AD97-SFP!AC97)</f>
        <v>-1525549689.8947144</v>
      </c>
      <c r="AD76" s="1174">
        <f>+(SFP!AE97-SFP!AD97)</f>
        <v>1045378806.2139225</v>
      </c>
      <c r="AE76" s="1174">
        <f>+(SFP!AF97-SFP!AE97)</f>
        <v>1060034454.2157574</v>
      </c>
      <c r="AF76" s="1174">
        <f>+(SFP!AG97-SFP!AF97)</f>
        <v>970355684.81944656</v>
      </c>
      <c r="AG76" s="1174">
        <f>+(SFP!AH97-SFP!AG97)</f>
        <v>-1510374931.7707195</v>
      </c>
      <c r="AH76" s="1174">
        <f>+(SFP!AI97-SFP!AH97)</f>
        <v>918038690.98187065</v>
      </c>
      <c r="AI76" s="1174">
        <f>+(SFP!AJ97-SFP!AI97)</f>
        <v>-1143114260.4719353</v>
      </c>
      <c r="AJ76" s="1174">
        <f>+(SFP!AK97-SFP!AJ97)</f>
        <v>1405630920.6827774</v>
      </c>
      <c r="AK76" s="1174">
        <f>+(SFP!AL97-SFP!AK97)</f>
        <v>657562945.28470612</v>
      </c>
      <c r="AL76" s="1174">
        <f>+(SFP!AM97-SFP!AL97)</f>
        <v>621059877.78521538</v>
      </c>
      <c r="AM76" s="1174">
        <f>+(SFP!AN97-SFP!AM97)</f>
        <v>-292033964.26123238</v>
      </c>
      <c r="AN76" s="1174">
        <f>+(SFP!AO97-SFP!AN97)</f>
        <v>-2014999293.9873505</v>
      </c>
      <c r="AO76" s="1174">
        <f>+(SFP!AP97-SFP!AO97)</f>
        <v>-1672717416.4420433</v>
      </c>
      <c r="AP76" s="1174">
        <f>+(SFP!AQ97-SFP!AP97)</f>
        <v>907193218.49577713</v>
      </c>
      <c r="AQ76" s="1174">
        <f>+(SFP!AR97-SFP!AQ97)</f>
        <v>1742756134.3327389</v>
      </c>
      <c r="AR76" s="1174">
        <f>+(SFP!AS97-SFP!AR97)</f>
        <v>2034635202.7327385</v>
      </c>
      <c r="AS76" s="1174">
        <f>+(SFP!AT97-SFP!AS97)</f>
        <v>-1845802635.4289246</v>
      </c>
      <c r="AT76" s="1174">
        <f>+(SFP!AU97-SFP!AT97)</f>
        <v>845349355.31064606</v>
      </c>
      <c r="AU76" s="1174">
        <f>+(SFP!AV97-SFP!AU97)</f>
        <v>-440754018.82719421</v>
      </c>
      <c r="AV76" s="1174">
        <f>+(SFP!AW97-SFP!AV97)</f>
        <v>1970206067.6433697</v>
      </c>
      <c r="AW76" s="1174">
        <f>+(SFP!AX97-SFP!AW97)</f>
        <v>1128206101.3492985</v>
      </c>
      <c r="AX76" s="1174">
        <f>+(SFP!AY97-SFP!AX97)</f>
        <v>1730431753.1553764</v>
      </c>
      <c r="AY76" s="1174">
        <f>+(SFP!AZ97-SFP!AY97)</f>
        <v>-721339373.373909</v>
      </c>
      <c r="AZ76" s="1174">
        <f>+(SFP!BA97-SFP!AZ97)</f>
        <v>-2998803597.6222973</v>
      </c>
      <c r="BA76" s="1174">
        <f>+(SFP!BB97-SFP!BA97)</f>
        <v>-1579906806.4770622</v>
      </c>
      <c r="BB76" s="1174">
        <f>+(SFP!BC97-SFP!BB97)</f>
        <v>1217766134.8679485</v>
      </c>
      <c r="BC76" s="1174">
        <f>+(SFP!BD97-SFP!BC97)</f>
        <v>1695311298.3782425</v>
      </c>
      <c r="BD76" s="1174">
        <f>+(SFP!BE97-SFP!BD97)</f>
        <v>1671078206.1896172</v>
      </c>
      <c r="BE76" s="1174">
        <f>+(SFP!BF97-SFP!BE97)</f>
        <v>-2038312056.2287598</v>
      </c>
      <c r="BF76" s="1174">
        <f>+(SFP!BG97-SFP!BF97)</f>
        <v>911836717.81138992</v>
      </c>
      <c r="BG76" s="1174">
        <f>+(SFP!BH97-SFP!BG97)</f>
        <v>-1144046421.3583012</v>
      </c>
      <c r="BH76" s="1174">
        <f>+(SFP!BI97-SFP!BH97)</f>
        <v>1815469657.8987103</v>
      </c>
      <c r="BI76" s="1174">
        <f>+(SFP!BJ97-SFP!BI97)</f>
        <v>1269168488.7171707</v>
      </c>
      <c r="BJ76" s="1174">
        <f>+(SFP!BK97-SFP!BJ97)</f>
        <v>892010331.71883011</v>
      </c>
      <c r="BK76" s="1173">
        <f t="shared" si="19"/>
        <v>15923016659.12286</v>
      </c>
    </row>
    <row r="77" spans="1:63" ht="15.6" x14ac:dyDescent="0.3">
      <c r="A77" s="1145" t="s">
        <v>1143</v>
      </c>
      <c r="C77" s="1193">
        <f>+C70-C71</f>
        <v>-809630197.56197011</v>
      </c>
      <c r="D77" s="1193">
        <f t="shared" ref="D77:BJ77" si="21">+D70-D71</f>
        <v>-608867324.57975841</v>
      </c>
      <c r="E77" s="1193">
        <f t="shared" si="21"/>
        <v>-732416844.93475723</v>
      </c>
      <c r="F77" s="1193">
        <f t="shared" si="21"/>
        <v>-208109566.47828364</v>
      </c>
      <c r="G77" s="1193">
        <f t="shared" si="21"/>
        <v>-2033835651.6316712</v>
      </c>
      <c r="H77" s="1193">
        <f t="shared" si="21"/>
        <v>-3223046478.2310848</v>
      </c>
      <c r="I77" s="1193">
        <f t="shared" si="21"/>
        <v>-2048256705.0697923</v>
      </c>
      <c r="J77" s="1193">
        <f t="shared" si="21"/>
        <v>-59130203.975757122</v>
      </c>
      <c r="K77" s="1193">
        <f t="shared" si="21"/>
        <v>-870171657.09997249</v>
      </c>
      <c r="L77" s="1193">
        <f t="shared" si="21"/>
        <v>-1002652937.8261132</v>
      </c>
      <c r="M77" s="1193">
        <f t="shared" si="21"/>
        <v>-1821832588.9873509</v>
      </c>
      <c r="N77" s="1193">
        <f t="shared" si="21"/>
        <v>-4154242738.5677762</v>
      </c>
      <c r="O77" s="1193">
        <f t="shared" si="21"/>
        <v>-1990591244.7173226</v>
      </c>
      <c r="P77" s="1193">
        <f t="shared" si="21"/>
        <v>-2192246645.876687</v>
      </c>
      <c r="Q77" s="1193">
        <f t="shared" si="21"/>
        <v>-1702041047.0804813</v>
      </c>
      <c r="R77" s="1193">
        <f t="shared" si="21"/>
        <v>379924008.84204245</v>
      </c>
      <c r="S77" s="1193">
        <f t="shared" si="21"/>
        <v>-1336316554.2371173</v>
      </c>
      <c r="T77" s="1193">
        <f t="shared" si="21"/>
        <v>-2256970842.4826465</v>
      </c>
      <c r="U77" s="1193">
        <f t="shared" si="21"/>
        <v>-2585866070.5234451</v>
      </c>
      <c r="V77" s="1193">
        <f t="shared" si="21"/>
        <v>281863473.65479004</v>
      </c>
      <c r="W77" s="1193">
        <f t="shared" si="21"/>
        <v>-1623383466.8145971</v>
      </c>
      <c r="X77" s="1193">
        <f t="shared" si="21"/>
        <v>-133427021.21909356</v>
      </c>
      <c r="Y77" s="1193">
        <f t="shared" si="21"/>
        <v>-1132111134.4678035</v>
      </c>
      <c r="Z77" s="1193">
        <f t="shared" si="21"/>
        <v>-3734247610.8457003</v>
      </c>
      <c r="AA77" s="1193">
        <f t="shared" si="21"/>
        <v>-1044306033.431062</v>
      </c>
      <c r="AB77" s="1193">
        <f t="shared" si="21"/>
        <v>-2462471217.277122</v>
      </c>
      <c r="AC77" s="1193">
        <f t="shared" si="21"/>
        <v>-393462059.70145011</v>
      </c>
      <c r="AD77" s="1193">
        <f t="shared" si="21"/>
        <v>703520195.1884551</v>
      </c>
      <c r="AE77" s="1193">
        <f t="shared" si="21"/>
        <v>-1601025192.069721</v>
      </c>
      <c r="AF77" s="1193">
        <f t="shared" si="21"/>
        <v>-3207871398.1138859</v>
      </c>
      <c r="AG77" s="1193">
        <f t="shared" si="21"/>
        <v>-2751398111.2183189</v>
      </c>
      <c r="AH77" s="1193">
        <f t="shared" si="21"/>
        <v>1228354055.8563848</v>
      </c>
      <c r="AI77" s="1193">
        <f t="shared" si="21"/>
        <v>-2112695336.111237</v>
      </c>
      <c r="AJ77" s="1193">
        <f t="shared" si="21"/>
        <v>-628831128.54435837</v>
      </c>
      <c r="AK77" s="1193">
        <f t="shared" si="21"/>
        <v>-1116034100.4949951</v>
      </c>
      <c r="AL77" s="1193">
        <f t="shared" si="21"/>
        <v>-4309541560.7723598</v>
      </c>
      <c r="AM77" s="1193">
        <f t="shared" si="21"/>
        <v>-553577447.06894517</v>
      </c>
      <c r="AN77" s="1193">
        <f t="shared" si="21"/>
        <v>-1215992076.8080449</v>
      </c>
      <c r="AO77" s="1193">
        <f t="shared" si="21"/>
        <v>-2602819049.371172</v>
      </c>
      <c r="AP77" s="1193">
        <f t="shared" si="21"/>
        <v>407123687.38758242</v>
      </c>
      <c r="AQ77" s="1193">
        <f t="shared" si="21"/>
        <v>-924514027.71684563</v>
      </c>
      <c r="AR77" s="1193">
        <f t="shared" si="21"/>
        <v>-2429103274.6334877</v>
      </c>
      <c r="AS77" s="1193">
        <f t="shared" si="21"/>
        <v>-3405788138.7379537</v>
      </c>
      <c r="AT77" s="1193">
        <f t="shared" si="21"/>
        <v>433746015.50583124</v>
      </c>
      <c r="AU77" s="1193">
        <f t="shared" si="21"/>
        <v>-1802293891.5901546</v>
      </c>
      <c r="AV77" s="1193">
        <f t="shared" si="21"/>
        <v>-491433684.19811368</v>
      </c>
      <c r="AW77" s="1193">
        <f t="shared" si="21"/>
        <v>-1530971797.6238756</v>
      </c>
      <c r="AX77" s="1193">
        <f t="shared" si="21"/>
        <v>-4634979262.1998806</v>
      </c>
      <c r="AY77" s="1193">
        <f t="shared" si="21"/>
        <v>-1625952744.712822</v>
      </c>
      <c r="AZ77" s="1193">
        <f t="shared" si="21"/>
        <v>-3265888097.1975355</v>
      </c>
      <c r="BA77" s="1193">
        <f t="shared" si="21"/>
        <v>-1395213210.7118073</v>
      </c>
      <c r="BB77" s="1193">
        <f t="shared" si="21"/>
        <v>291198257.81404114</v>
      </c>
      <c r="BC77" s="1193">
        <f t="shared" si="21"/>
        <v>-1779917945.5260842</v>
      </c>
      <c r="BD77" s="1193">
        <f t="shared" si="21"/>
        <v>-3130763703.6368103</v>
      </c>
      <c r="BE77" s="1193">
        <f t="shared" si="21"/>
        <v>-3999212907.9428902</v>
      </c>
      <c r="BF77" s="1193">
        <f t="shared" si="21"/>
        <v>465724415.87239814</v>
      </c>
      <c r="BG77" s="1193">
        <f t="shared" si="21"/>
        <v>-2624254980.0895896</v>
      </c>
      <c r="BH77" s="1193">
        <f t="shared" si="21"/>
        <v>-375027432.61497295</v>
      </c>
      <c r="BI77" s="1193">
        <f t="shared" si="21"/>
        <v>-1441545853.5485749</v>
      </c>
      <c r="BJ77" s="1193">
        <f t="shared" si="21"/>
        <v>-4800386313.3271599</v>
      </c>
      <c r="BK77" s="1173">
        <f t="shared" si="19"/>
        <v>-95725212400.078873</v>
      </c>
    </row>
    <row r="78" spans="1:63" ht="15.6" x14ac:dyDescent="0.3">
      <c r="A78" s="34" t="s">
        <v>1126</v>
      </c>
      <c r="C78" s="1174">
        <f>+TCF!C3</f>
        <v>-809630197.56196952</v>
      </c>
      <c r="D78" s="1174">
        <f>+TCF!D3</f>
        <v>-608867324.57975578</v>
      </c>
      <c r="E78" s="1174">
        <f>+TCF!E3</f>
        <v>-732416844.93475652</v>
      </c>
      <c r="F78" s="1174">
        <f>+TCF!F3</f>
        <v>-208109566.47828406</v>
      </c>
      <c r="G78" s="1174">
        <f>+TCF!G3</f>
        <v>-2033835651.6316712</v>
      </c>
      <c r="H78" s="1174">
        <f>+TCF!H3</f>
        <v>-3223046478.2310824</v>
      </c>
      <c r="I78" s="1174">
        <f>+TCF!I3</f>
        <v>-2048256705.0697927</v>
      </c>
      <c r="J78" s="1174">
        <f>+TCF!J3</f>
        <v>-59130203.97575748</v>
      </c>
      <c r="K78" s="1174">
        <f>+TCF!K3</f>
        <v>-870171657.09997451</v>
      </c>
      <c r="L78" s="1174">
        <f>+TCF!L3</f>
        <v>-1002652937.8261139</v>
      </c>
      <c r="M78" s="1174">
        <f>+TCF!M3</f>
        <v>-1821832588.987349</v>
      </c>
      <c r="N78" s="1174">
        <f>+TCF!N3</f>
        <v>-4154242738.5677752</v>
      </c>
      <c r="O78" s="1174">
        <f>+TCF!O3</f>
        <v>-1990591244.7173257</v>
      </c>
      <c r="P78" s="1174">
        <f>+TCF!P3</f>
        <v>-2192246645.876687</v>
      </c>
      <c r="Q78" s="1174">
        <f>+TCF!Q3</f>
        <v>-1702041047.0804801</v>
      </c>
      <c r="R78" s="1174">
        <f>+TCF!R3</f>
        <v>379924008.84204048</v>
      </c>
      <c r="S78" s="1174">
        <f>+TCF!S3</f>
        <v>-1336316554.2371161</v>
      </c>
      <c r="T78" s="1174">
        <f>+TCF!T3</f>
        <v>-2256970842.4826498</v>
      </c>
      <c r="U78" s="1174">
        <f>+TCF!U3</f>
        <v>-2585866070.5234442</v>
      </c>
      <c r="V78" s="1174">
        <f>+TCF!V3</f>
        <v>281863473.65478945</v>
      </c>
      <c r="W78" s="1174">
        <f>+TCF!W3</f>
        <v>-1623383466.8145998</v>
      </c>
      <c r="X78" s="1174">
        <f>+TCF!X3</f>
        <v>-133427021.21909523</v>
      </c>
      <c r="Y78" s="1174">
        <f>+TCF!Y3</f>
        <v>-1132111134.4678013</v>
      </c>
      <c r="Z78" s="1174">
        <f>+TCF!Z3</f>
        <v>-3734247610.8456998</v>
      </c>
      <c r="AA78" s="1174">
        <f>+TCF!AA3</f>
        <v>-1044306033.4310619</v>
      </c>
      <c r="AB78" s="1174">
        <f>+TCF!AB3</f>
        <v>-2462471217.2771225</v>
      </c>
      <c r="AC78" s="1174">
        <f>+TCF!AC3</f>
        <v>-393462059.70145035</v>
      </c>
      <c r="AD78" s="1174">
        <f>+TCF!AD3</f>
        <v>703520195.18845797</v>
      </c>
      <c r="AE78" s="1174">
        <f>+TCF!AE3</f>
        <v>-1601025192.0697217</v>
      </c>
      <c r="AF78" s="1174">
        <f>+TCF!AF3</f>
        <v>-3207871398.1138873</v>
      </c>
      <c r="AG78" s="1174">
        <f>+TCF!AG3</f>
        <v>-2751398111.2183185</v>
      </c>
      <c r="AH78" s="1174">
        <f>+TCF!AH3</f>
        <v>1228354055.8563869</v>
      </c>
      <c r="AI78" s="1174">
        <f>+TCF!AI3</f>
        <v>-2112695336.111237</v>
      </c>
      <c r="AJ78" s="1174">
        <f>+TCF!AJ3</f>
        <v>-628831128.54435825</v>
      </c>
      <c r="AK78" s="1174">
        <f>+TCF!AK3</f>
        <v>-1116034100.4949951</v>
      </c>
      <c r="AL78" s="1174">
        <f>+TCF!AL3</f>
        <v>-4309541560.7723598</v>
      </c>
      <c r="AM78" s="1174">
        <f>+TCF!AM3</f>
        <v>-553577447.06895065</v>
      </c>
      <c r="AN78" s="1174">
        <f>+TCF!AN3</f>
        <v>-1215992076.8080392</v>
      </c>
      <c r="AO78" s="1174">
        <f>+TCF!AO3</f>
        <v>-2602819049.3711753</v>
      </c>
      <c r="AP78" s="1174">
        <f>+TCF!AP3</f>
        <v>407123687.38758439</v>
      </c>
      <c r="AQ78" s="1174">
        <f>+TCF!AQ3</f>
        <v>-924514027.71684647</v>
      </c>
      <c r="AR78" s="1174">
        <f>+TCF!AR3</f>
        <v>-2429103274.6334872</v>
      </c>
      <c r="AS78" s="1174">
        <f>+TCF!AS3</f>
        <v>-3405788138.7379527</v>
      </c>
      <c r="AT78" s="1174">
        <f>+TCF!AT3</f>
        <v>433746015.50582588</v>
      </c>
      <c r="AU78" s="1174">
        <f>+TCF!AU3</f>
        <v>-1802293891.5901518</v>
      </c>
      <c r="AV78" s="1174">
        <f>+TCF!AV3</f>
        <v>-491433684.19811463</v>
      </c>
      <c r="AW78" s="1174">
        <f>+TCF!AW3</f>
        <v>-1530971797.6238768</v>
      </c>
      <c r="AX78" s="1174">
        <f>+TCF!AX3</f>
        <v>-4634979262.1998777</v>
      </c>
      <c r="AY78" s="1174">
        <f>+TCF!AY3</f>
        <v>-1625952744.7128181</v>
      </c>
      <c r="AZ78" s="1174">
        <f>+TCF!AZ3</f>
        <v>-3265888097.1975384</v>
      </c>
      <c r="BA78" s="1174">
        <f>+TCF!BA3</f>
        <v>-1395213210.7118063</v>
      </c>
      <c r="BB78" s="1174">
        <f>+TCF!BB3</f>
        <v>291198257.8140415</v>
      </c>
      <c r="BC78" s="1174">
        <f>+TCF!BC3</f>
        <v>-1779917945.526083</v>
      </c>
      <c r="BD78" s="1174">
        <f>+TCF!BD3</f>
        <v>-3130763703.6368103</v>
      </c>
      <c r="BE78" s="1174">
        <f>+TCF!BE3</f>
        <v>-3999212907.9428902</v>
      </c>
      <c r="BF78" s="1174">
        <f>+TCF!BF3</f>
        <v>465724415.87240112</v>
      </c>
      <c r="BG78" s="1174">
        <f>+TCF!BG3</f>
        <v>-2624254980.0895901</v>
      </c>
      <c r="BH78" s="1174">
        <f>+TCF!BH3</f>
        <v>-375027432.61497343</v>
      </c>
      <c r="BI78" s="1174">
        <f>+TCF!BI3</f>
        <v>-1441545853.5485756</v>
      </c>
      <c r="BJ78" s="1174">
        <f>+TCF!BJ3</f>
        <v>-4800386313.3271618</v>
      </c>
      <c r="BK78" s="1173">
        <f t="shared" si="19"/>
        <v>-95725212400.078857</v>
      </c>
    </row>
    <row r="79" spans="1:63" ht="15.6" x14ac:dyDescent="0.3">
      <c r="A79" s="1113" t="s">
        <v>537</v>
      </c>
      <c r="C79" s="1186">
        <f>+C77-C78</f>
        <v>0</v>
      </c>
      <c r="D79" s="1186">
        <f t="shared" ref="D79:BJ79" si="22">+D77-D78</f>
        <v>-2.6226043701171875E-6</v>
      </c>
      <c r="E79" s="1186">
        <f t="shared" si="22"/>
        <v>0</v>
      </c>
      <c r="F79" s="1186">
        <f t="shared" si="22"/>
        <v>4.1723251342773438E-7</v>
      </c>
      <c r="G79" s="1186">
        <f t="shared" si="22"/>
        <v>0</v>
      </c>
      <c r="H79" s="1186">
        <f t="shared" si="22"/>
        <v>0</v>
      </c>
      <c r="I79" s="1186">
        <f t="shared" si="22"/>
        <v>0</v>
      </c>
      <c r="J79" s="1186">
        <f t="shared" si="22"/>
        <v>3.5762786865234375E-7</v>
      </c>
      <c r="K79" s="1186">
        <f t="shared" si="22"/>
        <v>2.0265579223632813E-6</v>
      </c>
      <c r="L79" s="1186">
        <f t="shared" si="22"/>
        <v>0</v>
      </c>
      <c r="M79" s="1186">
        <f t="shared" si="22"/>
        <v>-1.9073486328125E-6</v>
      </c>
      <c r="N79" s="1186">
        <f t="shared" si="22"/>
        <v>0</v>
      </c>
      <c r="O79" s="1186">
        <f t="shared" si="22"/>
        <v>3.0994415283203125E-6</v>
      </c>
      <c r="P79" s="1186">
        <f t="shared" si="22"/>
        <v>0</v>
      </c>
      <c r="Q79" s="1186">
        <f t="shared" si="22"/>
        <v>0</v>
      </c>
      <c r="R79" s="1186">
        <f t="shared" si="22"/>
        <v>1.9669532775878906E-6</v>
      </c>
      <c r="S79" s="1186">
        <f t="shared" si="22"/>
        <v>0</v>
      </c>
      <c r="T79" s="1186">
        <f t="shared" si="22"/>
        <v>0</v>
      </c>
      <c r="U79" s="1186">
        <f t="shared" si="22"/>
        <v>0</v>
      </c>
      <c r="V79" s="1186">
        <f t="shared" si="22"/>
        <v>5.9604644775390625E-7</v>
      </c>
      <c r="W79" s="1186">
        <f t="shared" si="22"/>
        <v>2.6226043701171875E-6</v>
      </c>
      <c r="X79" s="1186">
        <f t="shared" si="22"/>
        <v>1.6689300537109375E-6</v>
      </c>
      <c r="Y79" s="1186">
        <f t="shared" si="22"/>
        <v>-2.1457672119140625E-6</v>
      </c>
      <c r="Z79" s="1186">
        <f t="shared" si="22"/>
        <v>0</v>
      </c>
      <c r="AA79" s="1186">
        <f t="shared" si="22"/>
        <v>0</v>
      </c>
      <c r="AB79" s="1186">
        <f t="shared" si="22"/>
        <v>0</v>
      </c>
      <c r="AC79" s="1186">
        <f t="shared" si="22"/>
        <v>0</v>
      </c>
      <c r="AD79" s="1186">
        <f t="shared" si="22"/>
        <v>-2.86102294921875E-6</v>
      </c>
      <c r="AE79" s="1186">
        <f t="shared" si="22"/>
        <v>0</v>
      </c>
      <c r="AF79" s="1186">
        <f t="shared" si="22"/>
        <v>0</v>
      </c>
      <c r="AG79" s="1186">
        <f t="shared" si="22"/>
        <v>0</v>
      </c>
      <c r="AH79" s="1186">
        <f t="shared" si="22"/>
        <v>-2.1457672119140625E-6</v>
      </c>
      <c r="AI79" s="1186">
        <f t="shared" si="22"/>
        <v>0</v>
      </c>
      <c r="AJ79" s="1186">
        <f t="shared" si="22"/>
        <v>0</v>
      </c>
      <c r="AK79" s="1186">
        <f t="shared" si="22"/>
        <v>0</v>
      </c>
      <c r="AL79" s="1186">
        <f t="shared" si="22"/>
        <v>0</v>
      </c>
      <c r="AM79" s="1186">
        <f t="shared" si="22"/>
        <v>5.4836273193359375E-6</v>
      </c>
      <c r="AN79" s="1186">
        <f t="shared" si="22"/>
        <v>-5.7220458984375E-6</v>
      </c>
      <c r="AO79" s="1186">
        <f t="shared" si="22"/>
        <v>0</v>
      </c>
      <c r="AP79" s="1186">
        <f t="shared" si="22"/>
        <v>-1.9669532775878906E-6</v>
      </c>
      <c r="AQ79" s="1186">
        <f t="shared" si="22"/>
        <v>0</v>
      </c>
      <c r="AR79" s="1186">
        <f t="shared" si="22"/>
        <v>0</v>
      </c>
      <c r="AS79" s="1186">
        <f t="shared" si="22"/>
        <v>0</v>
      </c>
      <c r="AT79" s="1186">
        <f t="shared" si="22"/>
        <v>5.3644180297851563E-6</v>
      </c>
      <c r="AU79" s="1186">
        <f t="shared" si="22"/>
        <v>-2.86102294921875E-6</v>
      </c>
      <c r="AV79" s="1186">
        <f t="shared" si="22"/>
        <v>9.5367431640625E-7</v>
      </c>
      <c r="AW79" s="1186">
        <f t="shared" si="22"/>
        <v>0</v>
      </c>
      <c r="AX79" s="1186">
        <f t="shared" si="22"/>
        <v>0</v>
      </c>
      <c r="AY79" s="1186">
        <f t="shared" si="22"/>
        <v>-3.814697265625E-6</v>
      </c>
      <c r="AZ79" s="1186">
        <f t="shared" si="22"/>
        <v>0</v>
      </c>
      <c r="BA79" s="1186">
        <f t="shared" si="22"/>
        <v>0</v>
      </c>
      <c r="BB79" s="1186">
        <f t="shared" si="22"/>
        <v>0</v>
      </c>
      <c r="BC79" s="1186">
        <f t="shared" si="22"/>
        <v>0</v>
      </c>
      <c r="BD79" s="1186">
        <f t="shared" si="22"/>
        <v>0</v>
      </c>
      <c r="BE79" s="1186">
        <f t="shared" si="22"/>
        <v>0</v>
      </c>
      <c r="BF79" s="1186">
        <f t="shared" si="22"/>
        <v>-2.9802322387695313E-6</v>
      </c>
      <c r="BG79" s="1186">
        <f t="shared" si="22"/>
        <v>0</v>
      </c>
      <c r="BH79" s="1186">
        <f t="shared" si="22"/>
        <v>4.76837158203125E-7</v>
      </c>
      <c r="BI79" s="1186">
        <f t="shared" si="22"/>
        <v>0</v>
      </c>
      <c r="BJ79" s="1186">
        <f t="shared" si="22"/>
        <v>0</v>
      </c>
      <c r="BK79" s="1173">
        <f t="shared" si="19"/>
        <v>-3.9935111999511719E-6</v>
      </c>
    </row>
    <row r="80" spans="1:63" ht="16.2" thickBot="1" x14ac:dyDescent="0.35">
      <c r="A80" s="314"/>
      <c r="C80" s="1183"/>
      <c r="D80" s="1183"/>
      <c r="E80" s="1183"/>
      <c r="F80" s="1183"/>
      <c r="G80" s="1183"/>
      <c r="H80" s="1183"/>
      <c r="I80" s="1183"/>
      <c r="J80" s="1183"/>
      <c r="K80" s="1183"/>
      <c r="L80" s="1183"/>
      <c r="M80" s="1183"/>
      <c r="N80" s="1183"/>
      <c r="O80" s="1183"/>
      <c r="P80" s="1183"/>
      <c r="Q80" s="1183"/>
      <c r="R80" s="1183"/>
      <c r="S80" s="1183"/>
      <c r="T80" s="1183"/>
      <c r="U80" s="1183"/>
      <c r="V80" s="1183"/>
      <c r="W80" s="1183"/>
      <c r="X80" s="1183"/>
      <c r="Y80" s="1183"/>
      <c r="Z80" s="1183"/>
      <c r="AA80" s="1183"/>
      <c r="AB80" s="1183"/>
      <c r="AC80" s="1183"/>
      <c r="AD80" s="1183"/>
      <c r="AE80" s="1183"/>
      <c r="AF80" s="1183"/>
      <c r="AG80" s="1183"/>
      <c r="AH80" s="1183"/>
      <c r="AI80" s="1183"/>
      <c r="AJ80" s="1183"/>
      <c r="AK80" s="1183"/>
      <c r="AL80" s="1183"/>
      <c r="AM80" s="1183"/>
      <c r="AN80" s="1183"/>
      <c r="AO80" s="1183"/>
      <c r="AP80" s="1183"/>
      <c r="AQ80" s="1183"/>
      <c r="AR80" s="1183"/>
      <c r="AS80" s="1183"/>
      <c r="AT80" s="1183"/>
      <c r="AU80" s="1183"/>
      <c r="AV80" s="1183"/>
      <c r="AW80" s="1183"/>
      <c r="AX80" s="1183"/>
      <c r="AY80" s="1183"/>
      <c r="AZ80" s="1183"/>
      <c r="BA80" s="1183"/>
      <c r="BB80" s="1183"/>
      <c r="BC80" s="1183"/>
      <c r="BD80" s="1183"/>
      <c r="BE80" s="1183"/>
      <c r="BF80" s="1183"/>
      <c r="BG80" s="1183"/>
      <c r="BH80" s="1183"/>
      <c r="BI80" s="1183"/>
      <c r="BJ80" s="1183"/>
      <c r="BK80" s="1173">
        <f t="shared" si="19"/>
        <v>0</v>
      </c>
    </row>
    <row r="81" spans="1:63" ht="16.2" thickBot="1" x14ac:dyDescent="0.35">
      <c r="A81" s="1167" t="s">
        <v>1144</v>
      </c>
      <c r="C81" s="1194">
        <f>+C50-C77</f>
        <v>0</v>
      </c>
      <c r="D81" s="1194">
        <f t="shared" ref="D81:BJ81" si="23">+D50-D77</f>
        <v>1.0728836059570313E-6</v>
      </c>
      <c r="E81" s="1194">
        <f t="shared" si="23"/>
        <v>0</v>
      </c>
      <c r="F81" s="1194">
        <f t="shared" si="23"/>
        <v>-2.384185791015625E-7</v>
      </c>
      <c r="G81" s="1194">
        <f t="shared" si="23"/>
        <v>0</v>
      </c>
      <c r="H81" s="1194">
        <f t="shared" si="23"/>
        <v>0</v>
      </c>
      <c r="I81" s="1194">
        <f t="shared" si="23"/>
        <v>0</v>
      </c>
      <c r="J81" s="1194">
        <f t="shared" si="23"/>
        <v>0</v>
      </c>
      <c r="K81" s="1194">
        <f t="shared" si="23"/>
        <v>-1.0728836059570313E-6</v>
      </c>
      <c r="L81" s="1194">
        <f t="shared" si="23"/>
        <v>-1.3113021850585938E-6</v>
      </c>
      <c r="M81" s="1194">
        <f t="shared" si="23"/>
        <v>2.86102294921875E-6</v>
      </c>
      <c r="N81" s="1194">
        <f t="shared" si="23"/>
        <v>0</v>
      </c>
      <c r="O81" s="1194">
        <f t="shared" si="23"/>
        <v>-3.337860107421875E-6</v>
      </c>
      <c r="P81" s="1194">
        <f t="shared" si="23"/>
        <v>0</v>
      </c>
      <c r="Q81" s="1194">
        <f t="shared" si="23"/>
        <v>1.9073486328125E-6</v>
      </c>
      <c r="R81" s="1194">
        <f t="shared" si="23"/>
        <v>-1.6689300537109375E-6</v>
      </c>
      <c r="S81" s="1194">
        <f t="shared" si="23"/>
        <v>0</v>
      </c>
      <c r="T81" s="1194">
        <f t="shared" si="23"/>
        <v>0</v>
      </c>
      <c r="U81" s="1194">
        <f t="shared" si="23"/>
        <v>0</v>
      </c>
      <c r="V81" s="1194">
        <f t="shared" si="23"/>
        <v>1.7285346984863281E-6</v>
      </c>
      <c r="W81" s="1194">
        <f t="shared" si="23"/>
        <v>-2.6226043701171875E-6</v>
      </c>
      <c r="X81" s="1194">
        <f t="shared" si="23"/>
        <v>-1.5199184417724609E-6</v>
      </c>
      <c r="Y81" s="1194">
        <f t="shared" si="23"/>
        <v>3.5762786865234375E-6</v>
      </c>
      <c r="Z81" s="1194">
        <f t="shared" si="23"/>
        <v>0</v>
      </c>
      <c r="AA81" s="1194">
        <f t="shared" si="23"/>
        <v>0</v>
      </c>
      <c r="AB81" s="1194">
        <f t="shared" si="23"/>
        <v>0</v>
      </c>
      <c r="AC81" s="1194">
        <f t="shared" si="23"/>
        <v>-1.4901161193847656E-6</v>
      </c>
      <c r="AD81" s="1194">
        <f t="shared" si="23"/>
        <v>1.6689300537109375E-6</v>
      </c>
      <c r="AE81" s="1194">
        <f t="shared" si="23"/>
        <v>0</v>
      </c>
      <c r="AF81" s="1194">
        <f t="shared" si="23"/>
        <v>0</v>
      </c>
      <c r="AG81" s="1194">
        <f t="shared" si="23"/>
        <v>0</v>
      </c>
      <c r="AH81" s="1194">
        <f t="shared" si="23"/>
        <v>2.384185791015625E-6</v>
      </c>
      <c r="AI81" s="1194">
        <f t="shared" si="23"/>
        <v>0</v>
      </c>
      <c r="AJ81" s="1194">
        <f t="shared" si="23"/>
        <v>0</v>
      </c>
      <c r="AK81" s="1194">
        <f t="shared" si="23"/>
        <v>0</v>
      </c>
      <c r="AL81" s="1194">
        <f t="shared" si="23"/>
        <v>0</v>
      </c>
      <c r="AM81" s="1194">
        <f t="shared" si="23"/>
        <v>-5.7220458984375E-6</v>
      </c>
      <c r="AN81" s="1194">
        <f t="shared" si="23"/>
        <v>5.9604644775390625E-6</v>
      </c>
      <c r="AO81" s="1194">
        <f t="shared" si="23"/>
        <v>0</v>
      </c>
      <c r="AP81" s="1194">
        <f t="shared" si="23"/>
        <v>7.152557373046875E-7</v>
      </c>
      <c r="AQ81" s="1194">
        <f t="shared" si="23"/>
        <v>0</v>
      </c>
      <c r="AR81" s="1194">
        <f t="shared" si="23"/>
        <v>0</v>
      </c>
      <c r="AS81" s="1194">
        <f t="shared" si="23"/>
        <v>0</v>
      </c>
      <c r="AT81" s="1194">
        <f t="shared" si="23"/>
        <v>-4.5299530029296875E-6</v>
      </c>
      <c r="AU81" s="1194">
        <f t="shared" si="23"/>
        <v>1.9073486328125E-6</v>
      </c>
      <c r="AV81" s="1194">
        <f t="shared" si="23"/>
        <v>0</v>
      </c>
      <c r="AW81" s="1194">
        <f t="shared" si="23"/>
        <v>0</v>
      </c>
      <c r="AX81" s="1194">
        <f t="shared" si="23"/>
        <v>0</v>
      </c>
      <c r="AY81" s="1194">
        <f t="shared" si="23"/>
        <v>0</v>
      </c>
      <c r="AZ81" s="1194">
        <f t="shared" si="23"/>
        <v>-3.814697265625E-6</v>
      </c>
      <c r="BA81" s="1194">
        <f t="shared" si="23"/>
        <v>0</v>
      </c>
      <c r="BB81" s="1194">
        <f t="shared" si="23"/>
        <v>0</v>
      </c>
      <c r="BC81" s="1194">
        <f t="shared" si="23"/>
        <v>2.1457672119140625E-6</v>
      </c>
      <c r="BD81" s="1194">
        <f t="shared" si="23"/>
        <v>0</v>
      </c>
      <c r="BE81" s="1194">
        <f t="shared" si="23"/>
        <v>0</v>
      </c>
      <c r="BF81" s="1194">
        <f t="shared" si="23"/>
        <v>4.4107437133789063E-6</v>
      </c>
      <c r="BG81" s="1194">
        <f t="shared" si="23"/>
        <v>0</v>
      </c>
      <c r="BH81" s="1194">
        <f t="shared" si="23"/>
        <v>-1.3113021850585938E-6</v>
      </c>
      <c r="BI81" s="1194">
        <f t="shared" si="23"/>
        <v>0</v>
      </c>
      <c r="BJ81" s="1194">
        <f t="shared" si="23"/>
        <v>0</v>
      </c>
      <c r="BK81" s="1173">
        <f t="shared" si="19"/>
        <v>1.6987323760986328E-6</v>
      </c>
    </row>
    <row r="82" spans="1:63" s="775" customFormat="1" ht="15.6" x14ac:dyDescent="0.3">
      <c r="A82" s="42"/>
      <c r="C82" s="1195"/>
      <c r="D82" s="1195"/>
      <c r="E82" s="1195"/>
      <c r="F82" s="1195"/>
      <c r="G82" s="1195"/>
      <c r="H82" s="1195"/>
      <c r="I82" s="1195"/>
      <c r="J82" s="1195"/>
      <c r="K82" s="1195"/>
      <c r="L82" s="1195"/>
      <c r="M82" s="1195"/>
      <c r="N82" s="1195"/>
      <c r="O82" s="1195"/>
      <c r="P82" s="1195"/>
      <c r="Q82" s="1195"/>
      <c r="R82" s="1195"/>
      <c r="S82" s="1195"/>
      <c r="T82" s="1195"/>
      <c r="U82" s="1195"/>
      <c r="V82" s="1195"/>
      <c r="W82" s="1195"/>
      <c r="X82" s="1195"/>
      <c r="Y82" s="1195"/>
      <c r="Z82" s="1195"/>
      <c r="AA82" s="1195"/>
      <c r="AB82" s="1195"/>
      <c r="AC82" s="1195"/>
      <c r="AD82" s="1195"/>
      <c r="AE82" s="1195"/>
      <c r="AF82" s="1195"/>
      <c r="AG82" s="1195"/>
      <c r="AH82" s="1195"/>
      <c r="AI82" s="1195"/>
      <c r="AJ82" s="1195"/>
      <c r="AK82" s="1195"/>
      <c r="AL82" s="1195"/>
      <c r="AM82" s="1195"/>
      <c r="AN82" s="1195"/>
      <c r="AO82" s="1195"/>
      <c r="AP82" s="1195"/>
      <c r="AQ82" s="1195"/>
      <c r="AR82" s="1195"/>
      <c r="AS82" s="1195"/>
      <c r="AT82" s="1195"/>
      <c r="AU82" s="1195"/>
      <c r="AV82" s="1195"/>
      <c r="AW82" s="1195"/>
      <c r="AX82" s="1195"/>
      <c r="AY82" s="1195"/>
      <c r="AZ82" s="1195"/>
      <c r="BA82" s="1195"/>
      <c r="BB82" s="1195"/>
      <c r="BC82" s="1195"/>
      <c r="BD82" s="1195"/>
      <c r="BE82" s="1195"/>
      <c r="BF82" s="1195"/>
      <c r="BG82" s="1195"/>
      <c r="BH82" s="1195"/>
      <c r="BI82" s="1195"/>
      <c r="BJ82" s="1195"/>
      <c r="BK82" s="1188"/>
    </row>
    <row r="83" spans="1:63" s="775" customFormat="1" ht="15.6" x14ac:dyDescent="0.3">
      <c r="A83" s="42"/>
      <c r="C83" s="1195"/>
      <c r="D83" s="1195"/>
      <c r="E83" s="1195"/>
      <c r="F83" s="1195"/>
      <c r="G83" s="1195"/>
      <c r="H83" s="1195"/>
      <c r="I83" s="1195"/>
      <c r="J83" s="1195"/>
      <c r="K83" s="1195"/>
      <c r="L83" s="1195"/>
      <c r="M83" s="1195"/>
      <c r="N83" s="1195"/>
      <c r="O83" s="1195"/>
      <c r="P83" s="1195"/>
      <c r="Q83" s="1195"/>
      <c r="R83" s="1195"/>
      <c r="S83" s="1195"/>
      <c r="T83" s="1195"/>
      <c r="U83" s="1195"/>
      <c r="V83" s="1195"/>
      <c r="W83" s="1195"/>
      <c r="X83" s="1195"/>
      <c r="Y83" s="1195"/>
      <c r="Z83" s="1195"/>
      <c r="AA83" s="1195"/>
      <c r="AB83" s="1195"/>
      <c r="AC83" s="1195"/>
      <c r="AD83" s="1195"/>
      <c r="AE83" s="1195"/>
      <c r="AF83" s="1195"/>
      <c r="AG83" s="1195"/>
      <c r="AH83" s="1195"/>
      <c r="AI83" s="1195"/>
      <c r="AJ83" s="1195"/>
      <c r="AK83" s="1195"/>
      <c r="AL83" s="1195"/>
      <c r="AM83" s="1195"/>
      <c r="AN83" s="1195"/>
      <c r="AO83" s="1195"/>
      <c r="AP83" s="1195"/>
      <c r="AQ83" s="1195"/>
      <c r="AR83" s="1195"/>
      <c r="AS83" s="1195"/>
      <c r="AT83" s="1195"/>
      <c r="AU83" s="1195"/>
      <c r="AV83" s="1195"/>
      <c r="AW83" s="1195"/>
      <c r="AX83" s="1195"/>
      <c r="AY83" s="1195"/>
      <c r="AZ83" s="1195"/>
      <c r="BA83" s="1195"/>
      <c r="BB83" s="1195"/>
      <c r="BC83" s="1195"/>
      <c r="BD83" s="1195"/>
      <c r="BE83" s="1195"/>
      <c r="BF83" s="1195"/>
      <c r="BG83" s="1195"/>
      <c r="BH83" s="1195"/>
      <c r="BI83" s="1195"/>
      <c r="BJ83" s="1195"/>
      <c r="BK83" s="1188"/>
    </row>
    <row r="84" spans="1:63" s="775" customFormat="1" ht="16.2" thickBot="1" x14ac:dyDescent="0.35">
      <c r="A84" s="324"/>
      <c r="C84" s="1187"/>
      <c r="D84" s="1187"/>
      <c r="E84" s="1187"/>
      <c r="F84" s="1187"/>
      <c r="G84" s="1187"/>
      <c r="H84" s="1187"/>
      <c r="I84" s="1187"/>
      <c r="J84" s="1187"/>
      <c r="K84" s="1187"/>
      <c r="L84" s="1187"/>
      <c r="M84" s="1187"/>
      <c r="N84" s="1187"/>
      <c r="O84" s="1187"/>
      <c r="P84" s="1187"/>
      <c r="Q84" s="1187"/>
      <c r="R84" s="1187"/>
      <c r="S84" s="1187"/>
      <c r="T84" s="1187"/>
      <c r="U84" s="1187"/>
      <c r="V84" s="1187"/>
      <c r="W84" s="1187"/>
      <c r="X84" s="1187"/>
      <c r="Y84" s="1187"/>
      <c r="Z84" s="1187"/>
      <c r="AA84" s="1187"/>
      <c r="AB84" s="1187"/>
      <c r="AC84" s="1187"/>
      <c r="AD84" s="1187"/>
      <c r="AE84" s="1187"/>
      <c r="AF84" s="1187"/>
      <c r="AG84" s="1187"/>
      <c r="AH84" s="1187"/>
      <c r="AI84" s="1187"/>
      <c r="AJ84" s="1187"/>
      <c r="AK84" s="1187"/>
      <c r="AL84" s="1187"/>
      <c r="AM84" s="1187"/>
      <c r="AN84" s="1187"/>
      <c r="AO84" s="1187"/>
      <c r="AP84" s="1187"/>
      <c r="AQ84" s="1187"/>
      <c r="AR84" s="1187"/>
      <c r="AS84" s="1187"/>
      <c r="AT84" s="1187"/>
      <c r="AU84" s="1187"/>
      <c r="AV84" s="1187"/>
      <c r="AW84" s="1187"/>
      <c r="AX84" s="1187"/>
      <c r="AY84" s="1187"/>
      <c r="AZ84" s="1187"/>
      <c r="BA84" s="1187"/>
      <c r="BB84" s="1187"/>
      <c r="BC84" s="1187"/>
      <c r="BD84" s="1187"/>
      <c r="BE84" s="1187"/>
      <c r="BF84" s="1187"/>
      <c r="BG84" s="1187"/>
      <c r="BH84" s="1187"/>
      <c r="BI84" s="1187"/>
      <c r="BJ84" s="1187"/>
      <c r="BK84" s="1188">
        <f t="shared" si="19"/>
        <v>0</v>
      </c>
    </row>
    <row r="85" spans="1:63" ht="16.2" thickBot="1" x14ac:dyDescent="0.35">
      <c r="A85" s="1117" t="s">
        <v>871</v>
      </c>
      <c r="C85" s="1196"/>
      <c r="D85" s="1196"/>
      <c r="E85" s="1196"/>
      <c r="F85" s="1196"/>
      <c r="G85" s="1196"/>
      <c r="H85" s="1196"/>
      <c r="I85" s="1196"/>
      <c r="J85" s="1196"/>
      <c r="K85" s="1196"/>
      <c r="L85" s="1196"/>
      <c r="M85" s="1196"/>
      <c r="N85" s="1196"/>
      <c r="O85" s="1196"/>
      <c r="P85" s="1196"/>
      <c r="Q85" s="1196"/>
      <c r="R85" s="1196"/>
      <c r="S85" s="1196"/>
      <c r="T85" s="1196"/>
      <c r="U85" s="1196"/>
      <c r="V85" s="1196"/>
      <c r="W85" s="1196"/>
      <c r="X85" s="1196"/>
      <c r="Y85" s="1196"/>
      <c r="Z85" s="1196"/>
      <c r="AA85" s="1196"/>
      <c r="AB85" s="1196"/>
      <c r="AC85" s="1196"/>
      <c r="AD85" s="1196"/>
      <c r="AE85" s="1196"/>
      <c r="AF85" s="1196"/>
      <c r="AG85" s="1196"/>
      <c r="AH85" s="1196"/>
      <c r="AI85" s="1196"/>
      <c r="AJ85" s="1196"/>
      <c r="AK85" s="1196"/>
      <c r="AL85" s="1196"/>
      <c r="AM85" s="1196"/>
      <c r="AN85" s="1196"/>
      <c r="AO85" s="1196"/>
      <c r="AP85" s="1196"/>
      <c r="AQ85" s="1196"/>
      <c r="AR85" s="1196"/>
      <c r="AS85" s="1196"/>
      <c r="AT85" s="1196"/>
      <c r="AU85" s="1196"/>
      <c r="AV85" s="1196"/>
      <c r="AW85" s="1196"/>
      <c r="AX85" s="1196"/>
      <c r="AY85" s="1196"/>
      <c r="AZ85" s="1196"/>
      <c r="BA85" s="1196"/>
      <c r="BB85" s="1196"/>
      <c r="BC85" s="1196"/>
      <c r="BD85" s="1196"/>
      <c r="BE85" s="1196"/>
      <c r="BF85" s="1196"/>
      <c r="BG85" s="1196"/>
      <c r="BH85" s="1196"/>
      <c r="BI85" s="1196"/>
      <c r="BJ85" s="1196"/>
      <c r="BK85" s="1173">
        <f t="shared" si="19"/>
        <v>0</v>
      </c>
    </row>
    <row r="86" spans="1:63" s="775" customFormat="1" ht="15.6" x14ac:dyDescent="0.3">
      <c r="A86" s="1171"/>
      <c r="C86" s="1197"/>
      <c r="D86" s="1197"/>
      <c r="E86" s="1197"/>
      <c r="F86" s="1197"/>
      <c r="G86" s="1197"/>
      <c r="H86" s="1197"/>
      <c r="I86" s="1197"/>
      <c r="J86" s="1197"/>
      <c r="K86" s="1197"/>
      <c r="L86" s="1197"/>
      <c r="M86" s="1197"/>
      <c r="N86" s="1197"/>
      <c r="O86" s="1197"/>
      <c r="P86" s="1197"/>
      <c r="Q86" s="1197"/>
      <c r="R86" s="1197"/>
      <c r="S86" s="1197"/>
      <c r="T86" s="1197"/>
      <c r="U86" s="1197"/>
      <c r="V86" s="1197"/>
      <c r="W86" s="1197"/>
      <c r="X86" s="1197"/>
      <c r="Y86" s="1197"/>
      <c r="Z86" s="1197"/>
      <c r="AA86" s="1197"/>
      <c r="AB86" s="1197"/>
      <c r="AC86" s="1197"/>
      <c r="AD86" s="1197"/>
      <c r="AE86" s="1197"/>
      <c r="AF86" s="1197"/>
      <c r="AG86" s="1197"/>
      <c r="AH86" s="1197"/>
      <c r="AI86" s="1197"/>
      <c r="AJ86" s="1197"/>
      <c r="AK86" s="1197"/>
      <c r="AL86" s="1197"/>
      <c r="AM86" s="1197"/>
      <c r="AN86" s="1197"/>
      <c r="AO86" s="1197"/>
      <c r="AP86" s="1197"/>
      <c r="AQ86" s="1197"/>
      <c r="AR86" s="1197"/>
      <c r="AS86" s="1197"/>
      <c r="AT86" s="1197"/>
      <c r="AU86" s="1197"/>
      <c r="AV86" s="1197"/>
      <c r="AW86" s="1197"/>
      <c r="AX86" s="1197"/>
      <c r="AY86" s="1197"/>
      <c r="AZ86" s="1197"/>
      <c r="BA86" s="1197"/>
      <c r="BB86" s="1197"/>
      <c r="BC86" s="1197"/>
      <c r="BD86" s="1197"/>
      <c r="BE86" s="1197"/>
      <c r="BF86" s="1197"/>
      <c r="BG86" s="1197"/>
      <c r="BH86" s="1197"/>
      <c r="BI86" s="1197"/>
      <c r="BJ86" s="1197"/>
      <c r="BK86" s="1188"/>
    </row>
    <row r="87" spans="1:63" ht="15.6" x14ac:dyDescent="0.3">
      <c r="A87" s="1153" t="s">
        <v>1145</v>
      </c>
      <c r="C87" s="1198">
        <f>+(SFP!D74-SFP!C74)</f>
        <v>0</v>
      </c>
      <c r="D87" s="1198">
        <f>+(SFP!E74-SFP!D74)</f>
        <v>0</v>
      </c>
      <c r="E87" s="1198">
        <f>+(SFP!F74-SFP!E74)</f>
        <v>0</v>
      </c>
      <c r="F87" s="1198">
        <f>+(SFP!G74-SFP!F74)</f>
        <v>0</v>
      </c>
      <c r="G87" s="1198">
        <f>+(SFP!H74-SFP!G74)</f>
        <v>0</v>
      </c>
      <c r="H87" s="1198">
        <f>+(SFP!I74-SFP!H74)</f>
        <v>0</v>
      </c>
      <c r="I87" s="1198">
        <f>+(SFP!J74-SFP!I74)</f>
        <v>0</v>
      </c>
      <c r="J87" s="1198">
        <f>+(SFP!K74-SFP!J74)</f>
        <v>0</v>
      </c>
      <c r="K87" s="1198">
        <f>+(SFP!L74-SFP!K74)</f>
        <v>0</v>
      </c>
      <c r="L87" s="1198">
        <f>+(SFP!M74-SFP!L74)</f>
        <v>0</v>
      </c>
      <c r="M87" s="1198">
        <f>+(SFP!N74-SFP!M74)</f>
        <v>0</v>
      </c>
      <c r="N87" s="1198">
        <f>+(SFP!O74-SFP!N74)</f>
        <v>0</v>
      </c>
      <c r="O87" s="1198">
        <f>+(SFP!P74-SFP!O74)</f>
        <v>0</v>
      </c>
      <c r="P87" s="1198">
        <f>+(SFP!Q74-SFP!P74)</f>
        <v>0</v>
      </c>
      <c r="Q87" s="1198">
        <f>+(SFP!R74-SFP!Q74)</f>
        <v>0</v>
      </c>
      <c r="R87" s="1198">
        <f>+(SFP!S74-SFP!R74)</f>
        <v>0</v>
      </c>
      <c r="S87" s="1198">
        <f>+(SFP!T74-SFP!S74)</f>
        <v>0</v>
      </c>
      <c r="T87" s="1198">
        <f>+(SFP!U74-SFP!T74)</f>
        <v>0</v>
      </c>
      <c r="U87" s="1198">
        <f>+(SFP!V74-SFP!U74)</f>
        <v>0</v>
      </c>
      <c r="V87" s="1198">
        <f>+(SFP!W74-SFP!V74)</f>
        <v>0</v>
      </c>
      <c r="W87" s="1198">
        <f>+(SFP!X74-SFP!W74)</f>
        <v>0</v>
      </c>
      <c r="X87" s="1198">
        <f>+(SFP!Y74-SFP!X74)</f>
        <v>0</v>
      </c>
      <c r="Y87" s="1198">
        <f>+(SFP!Z74-SFP!Y74)</f>
        <v>0</v>
      </c>
      <c r="Z87" s="1198">
        <f>+(SFP!AA74-SFP!Z74)</f>
        <v>0</v>
      </c>
      <c r="AA87" s="1198">
        <f>+(SFP!AB74-SFP!AA74)</f>
        <v>0</v>
      </c>
      <c r="AB87" s="1198">
        <f>+(SFP!AC74-SFP!AB74)</f>
        <v>0</v>
      </c>
      <c r="AC87" s="1198">
        <f>+(SFP!AD74-SFP!AC74)</f>
        <v>0</v>
      </c>
      <c r="AD87" s="1198">
        <f>+(SFP!AE74-SFP!AD74)</f>
        <v>0</v>
      </c>
      <c r="AE87" s="1198">
        <f>+(SFP!AF74-SFP!AE74)</f>
        <v>0</v>
      </c>
      <c r="AF87" s="1198">
        <f>+(SFP!AG74-SFP!AF74)</f>
        <v>0</v>
      </c>
      <c r="AG87" s="1198">
        <f>+(SFP!AH74-SFP!AG74)</f>
        <v>0</v>
      </c>
      <c r="AH87" s="1198">
        <f>+(SFP!AI74-SFP!AH74)</f>
        <v>0</v>
      </c>
      <c r="AI87" s="1198">
        <f>+(SFP!AJ74-SFP!AI74)</f>
        <v>0</v>
      </c>
      <c r="AJ87" s="1198">
        <f>+(SFP!AK74-SFP!AJ74)</f>
        <v>0</v>
      </c>
      <c r="AK87" s="1198">
        <f>+(SFP!AL74-SFP!AK74)</f>
        <v>0</v>
      </c>
      <c r="AL87" s="1198">
        <f>+(SFP!AM74-SFP!AL74)</f>
        <v>0</v>
      </c>
      <c r="AM87" s="1198">
        <f>+(SFP!AN74-SFP!AM74)</f>
        <v>0</v>
      </c>
      <c r="AN87" s="1198">
        <f>+(SFP!AO74-SFP!AN74)</f>
        <v>0</v>
      </c>
      <c r="AO87" s="1198">
        <f>+(SFP!AP74-SFP!AO74)</f>
        <v>0</v>
      </c>
      <c r="AP87" s="1198">
        <f>+(SFP!AQ74-SFP!AP74)</f>
        <v>0</v>
      </c>
      <c r="AQ87" s="1198">
        <f>+(SFP!AR74-SFP!AQ74)</f>
        <v>0</v>
      </c>
      <c r="AR87" s="1198">
        <f>+(SFP!AS74-SFP!AR74)</f>
        <v>0</v>
      </c>
      <c r="AS87" s="1198">
        <f>+(SFP!AT74-SFP!AS74)</f>
        <v>0</v>
      </c>
      <c r="AT87" s="1198">
        <f>+(SFP!AU74-SFP!AT74)</f>
        <v>0</v>
      </c>
      <c r="AU87" s="1198">
        <f>+(SFP!AV74-SFP!AU74)</f>
        <v>0</v>
      </c>
      <c r="AV87" s="1198">
        <f>+(SFP!AW74-SFP!AV74)</f>
        <v>0</v>
      </c>
      <c r="AW87" s="1198">
        <f>+(SFP!AX74-SFP!AW74)</f>
        <v>0</v>
      </c>
      <c r="AX87" s="1198">
        <f>+(SFP!AY74-SFP!AX74)</f>
        <v>0</v>
      </c>
      <c r="AY87" s="1198">
        <f>+(SFP!AZ74-SFP!AY74)</f>
        <v>0</v>
      </c>
      <c r="AZ87" s="1198">
        <f>+(SFP!BA74-SFP!AZ74)</f>
        <v>0</v>
      </c>
      <c r="BA87" s="1198">
        <f>+(SFP!BB74-SFP!BA74)</f>
        <v>0</v>
      </c>
      <c r="BB87" s="1198">
        <f>+(SFP!BC74-SFP!BB74)</f>
        <v>0</v>
      </c>
      <c r="BC87" s="1198">
        <f>+(SFP!BD74-SFP!BC74)</f>
        <v>0</v>
      </c>
      <c r="BD87" s="1198">
        <f>+(SFP!BE74-SFP!BD74)</f>
        <v>0</v>
      </c>
      <c r="BE87" s="1198">
        <f>+(SFP!BF74-SFP!BE74)</f>
        <v>0</v>
      </c>
      <c r="BF87" s="1198">
        <f>+(SFP!BG74-SFP!BF74)</f>
        <v>0</v>
      </c>
      <c r="BG87" s="1198">
        <f>+(SFP!BH74-SFP!BG74)</f>
        <v>0</v>
      </c>
      <c r="BH87" s="1198">
        <f>+(SFP!BI74-SFP!BH74)</f>
        <v>0</v>
      </c>
      <c r="BI87" s="1198">
        <f>+(SFP!BJ74-SFP!BI74)</f>
        <v>0</v>
      </c>
      <c r="BJ87" s="1198">
        <f>+(SFP!BK74-SFP!BJ74)</f>
        <v>0</v>
      </c>
      <c r="BK87" s="1173">
        <f t="shared" si="19"/>
        <v>0</v>
      </c>
    </row>
    <row r="88" spans="1:63" ht="15.6" x14ac:dyDescent="0.3">
      <c r="A88" s="1154" t="s">
        <v>929</v>
      </c>
      <c r="C88" s="1199">
        <f>+(SFP!D78-SFP!C78)</f>
        <v>0</v>
      </c>
      <c r="D88" s="1199">
        <f>+(SFP!E78-SFP!D78)</f>
        <v>0</v>
      </c>
      <c r="E88" s="1199">
        <f>+(SFP!F78-SFP!E78)</f>
        <v>0</v>
      </c>
      <c r="F88" s="1199">
        <f>+(SFP!G78-SFP!F78)</f>
        <v>0</v>
      </c>
      <c r="G88" s="1199">
        <f>+(SFP!H78-SFP!G78)</f>
        <v>0</v>
      </c>
      <c r="H88" s="1199">
        <f>+(SFP!I78-SFP!H78)</f>
        <v>0</v>
      </c>
      <c r="I88" s="1199">
        <f>+(SFP!J78-SFP!I78)</f>
        <v>0</v>
      </c>
      <c r="J88" s="1199">
        <f>+(SFP!K78-SFP!J78)</f>
        <v>0</v>
      </c>
      <c r="K88" s="1199">
        <f>+(SFP!L78-SFP!K78)</f>
        <v>0</v>
      </c>
      <c r="L88" s="1199">
        <f>+(SFP!M78-SFP!L78)</f>
        <v>0</v>
      </c>
      <c r="M88" s="1199">
        <f>+(SFP!N78-SFP!M78)</f>
        <v>0</v>
      </c>
      <c r="N88" s="1199">
        <f>+(SFP!O78-SFP!N78)</f>
        <v>0</v>
      </c>
      <c r="O88" s="1199">
        <f>+(SFP!P78-SFP!O78)</f>
        <v>0</v>
      </c>
      <c r="P88" s="1199">
        <f>+(SFP!Q78-SFP!P78)</f>
        <v>0</v>
      </c>
      <c r="Q88" s="1199">
        <f>+(SFP!R78-SFP!Q78)</f>
        <v>0</v>
      </c>
      <c r="R88" s="1199">
        <f>+(SFP!S78-SFP!R78)</f>
        <v>0</v>
      </c>
      <c r="S88" s="1199">
        <f>+(SFP!T78-SFP!S78)</f>
        <v>0</v>
      </c>
      <c r="T88" s="1199">
        <f>+(SFP!U78-SFP!T78)</f>
        <v>0</v>
      </c>
      <c r="U88" s="1199">
        <f>+(SFP!V78-SFP!U78)</f>
        <v>0</v>
      </c>
      <c r="V88" s="1199">
        <f>+(SFP!W78-SFP!V78)</f>
        <v>0</v>
      </c>
      <c r="W88" s="1199">
        <f>+(SFP!X78-SFP!W78)</f>
        <v>0</v>
      </c>
      <c r="X88" s="1199">
        <f>+(SFP!Y78-SFP!X78)</f>
        <v>0</v>
      </c>
      <c r="Y88" s="1199">
        <f>+(SFP!Z78-SFP!Y78)</f>
        <v>0</v>
      </c>
      <c r="Z88" s="1199">
        <f>+(SFP!AA78-SFP!Z78)</f>
        <v>0</v>
      </c>
      <c r="AA88" s="1199">
        <f>+(SFP!AB78-SFP!AA78)</f>
        <v>0</v>
      </c>
      <c r="AB88" s="1199">
        <f>+(SFP!AC78-SFP!AB78)</f>
        <v>0</v>
      </c>
      <c r="AC88" s="1199">
        <f>+(SFP!AD78-SFP!AC78)</f>
        <v>0</v>
      </c>
      <c r="AD88" s="1199">
        <f>+(SFP!AE78-SFP!AD78)</f>
        <v>0</v>
      </c>
      <c r="AE88" s="1199">
        <f>+(SFP!AF78-SFP!AE78)</f>
        <v>0</v>
      </c>
      <c r="AF88" s="1199">
        <f>+(SFP!AG78-SFP!AF78)</f>
        <v>0</v>
      </c>
      <c r="AG88" s="1199">
        <f>+(SFP!AH78-SFP!AG78)</f>
        <v>0</v>
      </c>
      <c r="AH88" s="1199">
        <f>+(SFP!AI78-SFP!AH78)</f>
        <v>0</v>
      </c>
      <c r="AI88" s="1199">
        <f>+(SFP!AJ78-SFP!AI78)</f>
        <v>0</v>
      </c>
      <c r="AJ88" s="1199">
        <f>+(SFP!AK78-SFP!AJ78)</f>
        <v>0</v>
      </c>
      <c r="AK88" s="1199">
        <f>+(SFP!AL78-SFP!AK78)</f>
        <v>0</v>
      </c>
      <c r="AL88" s="1199">
        <f>+(SFP!AM78-SFP!AL78)</f>
        <v>0</v>
      </c>
      <c r="AM88" s="1199">
        <f>+(SFP!AN78-SFP!AM78)</f>
        <v>0</v>
      </c>
      <c r="AN88" s="1199">
        <f>+(SFP!AO78-SFP!AN78)</f>
        <v>0</v>
      </c>
      <c r="AO88" s="1199">
        <f>+(SFP!AP78-SFP!AO78)</f>
        <v>0</v>
      </c>
      <c r="AP88" s="1199">
        <f>+(SFP!AQ78-SFP!AP78)</f>
        <v>0</v>
      </c>
      <c r="AQ88" s="1199">
        <f>+(SFP!AR78-SFP!AQ78)</f>
        <v>0</v>
      </c>
      <c r="AR88" s="1199">
        <f>+(SFP!AS78-SFP!AR78)</f>
        <v>0</v>
      </c>
      <c r="AS88" s="1199">
        <f>+(SFP!AT78-SFP!AS78)</f>
        <v>0</v>
      </c>
      <c r="AT88" s="1199">
        <f>+(SFP!AU78-SFP!AT78)</f>
        <v>0</v>
      </c>
      <c r="AU88" s="1199">
        <f>+(SFP!AV78-SFP!AU78)</f>
        <v>0</v>
      </c>
      <c r="AV88" s="1199">
        <f>+(SFP!AW78-SFP!AV78)</f>
        <v>0</v>
      </c>
      <c r="AW88" s="1199">
        <f>+(SFP!AX78-SFP!AW78)</f>
        <v>0</v>
      </c>
      <c r="AX88" s="1199">
        <f>+(SFP!AY78-SFP!AX78)</f>
        <v>0</v>
      </c>
      <c r="AY88" s="1199">
        <f>+(SFP!AZ78-SFP!AY78)</f>
        <v>0</v>
      </c>
      <c r="AZ88" s="1199">
        <f>+(SFP!BA78-SFP!AZ78)</f>
        <v>0</v>
      </c>
      <c r="BA88" s="1199">
        <f>+(SFP!BB78-SFP!BA78)</f>
        <v>0</v>
      </c>
      <c r="BB88" s="1199">
        <f>+(SFP!BC78-SFP!BB78)</f>
        <v>0</v>
      </c>
      <c r="BC88" s="1199">
        <f>+(SFP!BD78-SFP!BC78)</f>
        <v>0</v>
      </c>
      <c r="BD88" s="1199">
        <f>+(SFP!BE78-SFP!BD78)</f>
        <v>0</v>
      </c>
      <c r="BE88" s="1199">
        <f>+(SFP!BF78-SFP!BE78)</f>
        <v>0</v>
      </c>
      <c r="BF88" s="1199">
        <f>+(SFP!BG78-SFP!BF78)</f>
        <v>0</v>
      </c>
      <c r="BG88" s="1199">
        <f>+(SFP!BH78-SFP!BG78)</f>
        <v>0</v>
      </c>
      <c r="BH88" s="1199">
        <f>+(SFP!BI78-SFP!BH78)</f>
        <v>0</v>
      </c>
      <c r="BI88" s="1199">
        <f>+(SFP!BJ78-SFP!BI78)</f>
        <v>0</v>
      </c>
      <c r="BJ88" s="1199">
        <f>+(SFP!BK78-SFP!BJ78)</f>
        <v>0</v>
      </c>
      <c r="BK88" s="1173">
        <f t="shared" si="19"/>
        <v>0</v>
      </c>
    </row>
    <row r="89" spans="1:63" ht="15.6" x14ac:dyDescent="0.3">
      <c r="A89" s="1155" t="s">
        <v>571</v>
      </c>
      <c r="C89" s="1200">
        <f>+(SFP!D82-SFP!C82)</f>
        <v>0</v>
      </c>
      <c r="D89" s="1200">
        <f>+(SFP!E82-SFP!D82)</f>
        <v>0</v>
      </c>
      <c r="E89" s="1200">
        <f>+(SFP!F82-SFP!E82)</f>
        <v>0</v>
      </c>
      <c r="F89" s="1200">
        <f>+(SFP!G82-SFP!F82)</f>
        <v>0</v>
      </c>
      <c r="G89" s="1200">
        <f>+(SFP!H82-SFP!G82)</f>
        <v>0</v>
      </c>
      <c r="H89" s="1200">
        <f>+(SFP!I82-SFP!H82)</f>
        <v>0</v>
      </c>
      <c r="I89" s="1200">
        <f>+(SFP!J82-SFP!I82)</f>
        <v>0</v>
      </c>
      <c r="J89" s="1200">
        <f>+(SFP!K82-SFP!J82)</f>
        <v>0</v>
      </c>
      <c r="K89" s="1200">
        <f>+(SFP!L82-SFP!K82)</f>
        <v>0</v>
      </c>
      <c r="L89" s="1200">
        <f>+(SFP!M82-SFP!L82)</f>
        <v>0</v>
      </c>
      <c r="M89" s="1200">
        <f>+(SFP!N82-SFP!M82)</f>
        <v>0</v>
      </c>
      <c r="N89" s="1200">
        <f>+(SFP!O82-SFP!N82)</f>
        <v>0</v>
      </c>
      <c r="O89" s="1200">
        <f>+(SFP!P82-SFP!O82)</f>
        <v>0</v>
      </c>
      <c r="P89" s="1200">
        <f>+(SFP!Q82-SFP!P82)</f>
        <v>0</v>
      </c>
      <c r="Q89" s="1200">
        <f>+(SFP!R82-SFP!Q82)</f>
        <v>0</v>
      </c>
      <c r="R89" s="1200">
        <f>+(SFP!S82-SFP!R82)</f>
        <v>0</v>
      </c>
      <c r="S89" s="1200">
        <f>+(SFP!T82-SFP!S82)</f>
        <v>0</v>
      </c>
      <c r="T89" s="1200">
        <f>+(SFP!U82-SFP!T82)</f>
        <v>0</v>
      </c>
      <c r="U89" s="1200">
        <f>+(SFP!V82-SFP!U82)</f>
        <v>0</v>
      </c>
      <c r="V89" s="1200">
        <f>+(SFP!W82-SFP!V82)</f>
        <v>0</v>
      </c>
      <c r="W89" s="1200">
        <f>+(SFP!X82-SFP!W82)</f>
        <v>0</v>
      </c>
      <c r="X89" s="1200">
        <f>+(SFP!Y82-SFP!X82)</f>
        <v>0</v>
      </c>
      <c r="Y89" s="1200">
        <f>+(SFP!Z82-SFP!Y82)</f>
        <v>0</v>
      </c>
      <c r="Z89" s="1200">
        <f>+(SFP!AA82-SFP!Z82)</f>
        <v>0</v>
      </c>
      <c r="AA89" s="1200">
        <f>+(SFP!AB82-SFP!AA82)</f>
        <v>0</v>
      </c>
      <c r="AB89" s="1200">
        <f>+(SFP!AC82-SFP!AB82)</f>
        <v>0</v>
      </c>
      <c r="AC89" s="1200">
        <f>+(SFP!AD82-SFP!AC82)</f>
        <v>0</v>
      </c>
      <c r="AD89" s="1200">
        <f>+(SFP!AE82-SFP!AD82)</f>
        <v>0</v>
      </c>
      <c r="AE89" s="1200">
        <f>+(SFP!AF82-SFP!AE82)</f>
        <v>0</v>
      </c>
      <c r="AF89" s="1200">
        <f>+(SFP!AG82-SFP!AF82)</f>
        <v>0</v>
      </c>
      <c r="AG89" s="1200">
        <f>+(SFP!AH82-SFP!AG82)</f>
        <v>0</v>
      </c>
      <c r="AH89" s="1200">
        <f>+(SFP!AI82-SFP!AH82)</f>
        <v>0</v>
      </c>
      <c r="AI89" s="1200">
        <f>+(SFP!AJ82-SFP!AI82)</f>
        <v>0</v>
      </c>
      <c r="AJ89" s="1200">
        <f>+(SFP!AK82-SFP!AJ82)</f>
        <v>0</v>
      </c>
      <c r="AK89" s="1200">
        <f>+(SFP!AL82-SFP!AK82)</f>
        <v>0</v>
      </c>
      <c r="AL89" s="1200">
        <f>+(SFP!AM82-SFP!AL82)</f>
        <v>0</v>
      </c>
      <c r="AM89" s="1200">
        <f>+(SFP!AN82-SFP!AM82)</f>
        <v>0</v>
      </c>
      <c r="AN89" s="1200">
        <f>+(SFP!AO82-SFP!AN82)</f>
        <v>0</v>
      </c>
      <c r="AO89" s="1200">
        <f>+(SFP!AP82-SFP!AO82)</f>
        <v>0</v>
      </c>
      <c r="AP89" s="1200">
        <f>+(SFP!AQ82-SFP!AP82)</f>
        <v>0</v>
      </c>
      <c r="AQ89" s="1200">
        <f>+(SFP!AR82-SFP!AQ82)</f>
        <v>0</v>
      </c>
      <c r="AR89" s="1200">
        <f>+(SFP!AS82-SFP!AR82)</f>
        <v>0</v>
      </c>
      <c r="AS89" s="1200">
        <f>+(SFP!AT82-SFP!AS82)</f>
        <v>0</v>
      </c>
      <c r="AT89" s="1200">
        <f>+(SFP!AU82-SFP!AT82)</f>
        <v>0</v>
      </c>
      <c r="AU89" s="1200">
        <f>+(SFP!AV82-SFP!AU82)</f>
        <v>0</v>
      </c>
      <c r="AV89" s="1200">
        <f>+(SFP!AW82-SFP!AV82)</f>
        <v>0</v>
      </c>
      <c r="AW89" s="1200">
        <f>+(SFP!AX82-SFP!AW82)</f>
        <v>0</v>
      </c>
      <c r="AX89" s="1200">
        <f>+(SFP!AY82-SFP!AX82)</f>
        <v>0</v>
      </c>
      <c r="AY89" s="1200">
        <f>+(SFP!AZ82-SFP!AY82)</f>
        <v>0</v>
      </c>
      <c r="AZ89" s="1200">
        <f>+(SFP!BA82-SFP!AZ82)</f>
        <v>0</v>
      </c>
      <c r="BA89" s="1200">
        <f>+(SFP!BB82-SFP!BA82)</f>
        <v>0</v>
      </c>
      <c r="BB89" s="1200">
        <f>+(SFP!BC82-SFP!BB82)</f>
        <v>0</v>
      </c>
      <c r="BC89" s="1200">
        <f>+(SFP!BD82-SFP!BC82)</f>
        <v>0</v>
      </c>
      <c r="BD89" s="1200">
        <f>+(SFP!BE82-SFP!BD82)</f>
        <v>0</v>
      </c>
      <c r="BE89" s="1200">
        <f>+(SFP!BF82-SFP!BE82)</f>
        <v>0</v>
      </c>
      <c r="BF89" s="1200">
        <f>+(SFP!BG82-SFP!BF82)</f>
        <v>0</v>
      </c>
      <c r="BG89" s="1200">
        <f>+(SFP!BH82-SFP!BG82)</f>
        <v>0</v>
      </c>
      <c r="BH89" s="1200">
        <f>+(SFP!BI82-SFP!BH82)</f>
        <v>0</v>
      </c>
      <c r="BI89" s="1200">
        <f>+(SFP!BJ82-SFP!BI82)</f>
        <v>0</v>
      </c>
      <c r="BJ89" s="1200">
        <f>+(SFP!BK82-SFP!BJ82)</f>
        <v>0</v>
      </c>
      <c r="BK89" s="1173">
        <f t="shared" si="19"/>
        <v>0</v>
      </c>
    </row>
    <row r="90" spans="1:63" ht="15.6" x14ac:dyDescent="0.3">
      <c r="A90" s="1156" t="s">
        <v>800</v>
      </c>
      <c r="C90" s="1201">
        <f>+(SFP!D86-SFP!C86)</f>
        <v>0</v>
      </c>
      <c r="D90" s="1201">
        <f>+(SFP!E86-SFP!D86)</f>
        <v>0</v>
      </c>
      <c r="E90" s="1201">
        <f>+(SFP!F86-SFP!E86)</f>
        <v>2600000000</v>
      </c>
      <c r="F90" s="1201">
        <f>+(SFP!G86-SFP!F86)</f>
        <v>0</v>
      </c>
      <c r="G90" s="1201">
        <f>+(SFP!H86-SFP!G86)</f>
        <v>0</v>
      </c>
      <c r="H90" s="1201">
        <f>+(SFP!I86-SFP!H86)</f>
        <v>0</v>
      </c>
      <c r="I90" s="1201">
        <f>+(SFP!J86-SFP!I86)</f>
        <v>0</v>
      </c>
      <c r="J90" s="1201">
        <f>+(SFP!K86-SFP!J86)</f>
        <v>0</v>
      </c>
      <c r="K90" s="1201">
        <f>+(SFP!L86-SFP!K86)</f>
        <v>0</v>
      </c>
      <c r="L90" s="1201">
        <f>+(SFP!M86-SFP!L86)</f>
        <v>0</v>
      </c>
      <c r="M90" s="1201">
        <f>+(SFP!N86-SFP!M86)</f>
        <v>0</v>
      </c>
      <c r="N90" s="1201">
        <f>+(SFP!O86-SFP!N86)</f>
        <v>0</v>
      </c>
      <c r="O90" s="1201">
        <f>+(SFP!P86-SFP!O86)</f>
        <v>0</v>
      </c>
      <c r="P90" s="1201">
        <f>+(SFP!Q86-SFP!P86)</f>
        <v>0</v>
      </c>
      <c r="Q90" s="1201">
        <f>+(SFP!R86-SFP!Q86)</f>
        <v>0</v>
      </c>
      <c r="R90" s="1201">
        <f>+(SFP!S86-SFP!R86)</f>
        <v>0</v>
      </c>
      <c r="S90" s="1201">
        <f>+(SFP!T86-SFP!S86)</f>
        <v>0</v>
      </c>
      <c r="T90" s="1201">
        <f>+(SFP!U86-SFP!T86)</f>
        <v>0</v>
      </c>
      <c r="U90" s="1201">
        <f>+(SFP!V86-SFP!U86)</f>
        <v>0</v>
      </c>
      <c r="V90" s="1201">
        <f>+(SFP!W86-SFP!V86)</f>
        <v>0</v>
      </c>
      <c r="W90" s="1201">
        <f>+(SFP!X86-SFP!W86)</f>
        <v>0</v>
      </c>
      <c r="X90" s="1201">
        <f>+(SFP!Y86-SFP!X86)</f>
        <v>0</v>
      </c>
      <c r="Y90" s="1201">
        <f>+(SFP!Z86-SFP!Y86)</f>
        <v>0</v>
      </c>
      <c r="Z90" s="1201">
        <f>+(SFP!AA86-SFP!Z86)</f>
        <v>0</v>
      </c>
      <c r="AA90" s="1201">
        <f>+(SFP!AB86-SFP!AA86)</f>
        <v>0</v>
      </c>
      <c r="AB90" s="1201">
        <f>+(SFP!AC86-SFP!AB86)</f>
        <v>0</v>
      </c>
      <c r="AC90" s="1201">
        <f>+(SFP!AD86-SFP!AC86)</f>
        <v>0</v>
      </c>
      <c r="AD90" s="1201">
        <f>+(SFP!AE86-SFP!AD86)</f>
        <v>0</v>
      </c>
      <c r="AE90" s="1201">
        <f>+(SFP!AF86-SFP!AE86)</f>
        <v>0</v>
      </c>
      <c r="AF90" s="1201">
        <f>+(SFP!AG86-SFP!AF86)</f>
        <v>0</v>
      </c>
      <c r="AG90" s="1201">
        <f>+(SFP!AH86-SFP!AG86)</f>
        <v>0</v>
      </c>
      <c r="AH90" s="1201">
        <f>+(SFP!AI86-SFP!AH86)</f>
        <v>0</v>
      </c>
      <c r="AI90" s="1201">
        <f>+(SFP!AJ86-SFP!AI86)</f>
        <v>0</v>
      </c>
      <c r="AJ90" s="1201">
        <f>+(SFP!AK86-SFP!AJ86)</f>
        <v>0</v>
      </c>
      <c r="AK90" s="1201">
        <f>+(SFP!AL86-SFP!AK86)</f>
        <v>0</v>
      </c>
      <c r="AL90" s="1201">
        <f>+(SFP!AM86-SFP!AL86)</f>
        <v>0</v>
      </c>
      <c r="AM90" s="1201">
        <f>+(SFP!AN86-SFP!AM86)</f>
        <v>0</v>
      </c>
      <c r="AN90" s="1201">
        <f>+(SFP!AO86-SFP!AN86)</f>
        <v>0</v>
      </c>
      <c r="AO90" s="1201">
        <f>+(SFP!AP86-SFP!AO86)</f>
        <v>0</v>
      </c>
      <c r="AP90" s="1201">
        <f>+(SFP!AQ86-SFP!AP86)</f>
        <v>0</v>
      </c>
      <c r="AQ90" s="1201">
        <f>+(SFP!AR86-SFP!AQ86)</f>
        <v>0</v>
      </c>
      <c r="AR90" s="1201">
        <f>+(SFP!AS86-SFP!AR86)</f>
        <v>0</v>
      </c>
      <c r="AS90" s="1201">
        <f>+(SFP!AT86-SFP!AS86)</f>
        <v>0</v>
      </c>
      <c r="AT90" s="1201">
        <f>+(SFP!AU86-SFP!AT86)</f>
        <v>0</v>
      </c>
      <c r="AU90" s="1201">
        <f>+(SFP!AV86-SFP!AU86)</f>
        <v>0</v>
      </c>
      <c r="AV90" s="1201">
        <f>+(SFP!AW86-SFP!AV86)</f>
        <v>0</v>
      </c>
      <c r="AW90" s="1201">
        <f>+(SFP!AX86-SFP!AW86)</f>
        <v>0</v>
      </c>
      <c r="AX90" s="1201">
        <f>+(SFP!AY86-SFP!AX86)</f>
        <v>0</v>
      </c>
      <c r="AY90" s="1201">
        <f>+(SFP!AZ86-SFP!AY86)</f>
        <v>0</v>
      </c>
      <c r="AZ90" s="1201">
        <f>+(SFP!BA86-SFP!AZ86)</f>
        <v>0</v>
      </c>
      <c r="BA90" s="1201">
        <f>+(SFP!BB86-SFP!BA86)</f>
        <v>0</v>
      </c>
      <c r="BB90" s="1201">
        <f>+(SFP!BC86-SFP!BB86)</f>
        <v>0</v>
      </c>
      <c r="BC90" s="1201">
        <f>+(SFP!BD86-SFP!BC86)</f>
        <v>0</v>
      </c>
      <c r="BD90" s="1201">
        <f>+(SFP!BE86-SFP!BD86)</f>
        <v>0</v>
      </c>
      <c r="BE90" s="1201">
        <f>+(SFP!BF86-SFP!BE86)</f>
        <v>0</v>
      </c>
      <c r="BF90" s="1201">
        <f>+(SFP!BG86-SFP!BF86)</f>
        <v>0</v>
      </c>
      <c r="BG90" s="1201">
        <f>+(SFP!BH86-SFP!BG86)</f>
        <v>0</v>
      </c>
      <c r="BH90" s="1201">
        <f>+(SFP!BI86-SFP!BH86)</f>
        <v>0</v>
      </c>
      <c r="BI90" s="1201">
        <f>+(SFP!BJ86-SFP!BI86)</f>
        <v>0</v>
      </c>
      <c r="BJ90" s="1201">
        <f>+(SFP!BK86-SFP!BJ86)</f>
        <v>0</v>
      </c>
      <c r="BK90" s="1173">
        <f t="shared" si="19"/>
        <v>2600000000</v>
      </c>
    </row>
    <row r="91" spans="1:63" ht="15.6" x14ac:dyDescent="0.3">
      <c r="A91" s="1157" t="s">
        <v>942</v>
      </c>
      <c r="C91" s="1202">
        <f>+(SFP!D90-SFP!C90)</f>
        <v>2650000000</v>
      </c>
      <c r="D91" s="1202">
        <f>+(SFP!E90-SFP!D90)</f>
        <v>0</v>
      </c>
      <c r="E91" s="1202">
        <f>+(SFP!F90-SFP!E90)</f>
        <v>0</v>
      </c>
      <c r="F91" s="1202">
        <f>+(SFP!G90-SFP!F90)</f>
        <v>0</v>
      </c>
      <c r="G91" s="1202">
        <f>+(SFP!H90-SFP!G90)</f>
        <v>0</v>
      </c>
      <c r="H91" s="1202">
        <f>+(SFP!I90-SFP!H90)</f>
        <v>0</v>
      </c>
      <c r="I91" s="1202">
        <f>+(SFP!J90-SFP!I90)</f>
        <v>0</v>
      </c>
      <c r="J91" s="1202">
        <f>+(SFP!K90-SFP!J90)</f>
        <v>0</v>
      </c>
      <c r="K91" s="1202">
        <f>+(SFP!L90-SFP!K90)</f>
        <v>0</v>
      </c>
      <c r="L91" s="1202">
        <f>+(SFP!M90-SFP!L90)</f>
        <v>0</v>
      </c>
      <c r="M91" s="1202">
        <f>+(SFP!N90-SFP!M90)</f>
        <v>0</v>
      </c>
      <c r="N91" s="1202">
        <f>+(SFP!O90-SFP!N90)</f>
        <v>0</v>
      </c>
      <c r="O91" s="1202">
        <f>+(SFP!P90-SFP!O90)</f>
        <v>0</v>
      </c>
      <c r="P91" s="1202">
        <f>+(SFP!Q90-SFP!P90)</f>
        <v>0</v>
      </c>
      <c r="Q91" s="1202">
        <f>+(SFP!R90-SFP!Q90)</f>
        <v>0</v>
      </c>
      <c r="R91" s="1202">
        <f>+(SFP!S90-SFP!R90)</f>
        <v>0</v>
      </c>
      <c r="S91" s="1202">
        <f>+(SFP!T90-SFP!S90)</f>
        <v>0</v>
      </c>
      <c r="T91" s="1202">
        <f>+(SFP!U90-SFP!T90)</f>
        <v>0</v>
      </c>
      <c r="U91" s="1202">
        <f>+(SFP!V90-SFP!U90)</f>
        <v>0</v>
      </c>
      <c r="V91" s="1202">
        <f>+(SFP!W90-SFP!V90)</f>
        <v>0</v>
      </c>
      <c r="W91" s="1202">
        <f>+(SFP!X90-SFP!W90)</f>
        <v>0</v>
      </c>
      <c r="X91" s="1202">
        <f>+(SFP!Y90-SFP!X90)</f>
        <v>0</v>
      </c>
      <c r="Y91" s="1202">
        <f>+(SFP!Z90-SFP!Y90)</f>
        <v>0</v>
      </c>
      <c r="Z91" s="1202">
        <f>+(SFP!AA90-SFP!Z90)</f>
        <v>0</v>
      </c>
      <c r="AA91" s="1202">
        <f>+(SFP!AB90-SFP!AA90)</f>
        <v>0</v>
      </c>
      <c r="AB91" s="1202">
        <f>+(SFP!AC90-SFP!AB90)</f>
        <v>0</v>
      </c>
      <c r="AC91" s="1202">
        <f>+(SFP!AD90-SFP!AC90)</f>
        <v>0</v>
      </c>
      <c r="AD91" s="1202">
        <f>+(SFP!AE90-SFP!AD90)</f>
        <v>0</v>
      </c>
      <c r="AE91" s="1202">
        <f>+(SFP!AF90-SFP!AE90)</f>
        <v>0</v>
      </c>
      <c r="AF91" s="1202">
        <f>+(SFP!AG90-SFP!AF90)</f>
        <v>0</v>
      </c>
      <c r="AG91" s="1202">
        <f>+(SFP!AH90-SFP!AG90)</f>
        <v>0</v>
      </c>
      <c r="AH91" s="1202">
        <f>+(SFP!AI90-SFP!AH90)</f>
        <v>0</v>
      </c>
      <c r="AI91" s="1202">
        <f>+(SFP!AJ90-SFP!AI90)</f>
        <v>0</v>
      </c>
      <c r="AJ91" s="1202">
        <f>+(SFP!AK90-SFP!AJ90)</f>
        <v>0</v>
      </c>
      <c r="AK91" s="1202">
        <f>+(SFP!AL90-SFP!AK90)</f>
        <v>0</v>
      </c>
      <c r="AL91" s="1202">
        <f>+(SFP!AM90-SFP!AL90)</f>
        <v>0</v>
      </c>
      <c r="AM91" s="1202">
        <f>+(SFP!AN90-SFP!AM90)</f>
        <v>0</v>
      </c>
      <c r="AN91" s="1202">
        <f>+(SFP!AO90-SFP!AN90)</f>
        <v>0</v>
      </c>
      <c r="AO91" s="1202">
        <f>+(SFP!AP90-SFP!AO90)</f>
        <v>0</v>
      </c>
      <c r="AP91" s="1202">
        <f>+(SFP!AQ90-SFP!AP90)</f>
        <v>0</v>
      </c>
      <c r="AQ91" s="1202">
        <f>+(SFP!AR90-SFP!AQ90)</f>
        <v>0</v>
      </c>
      <c r="AR91" s="1202">
        <f>+(SFP!AS90-SFP!AR90)</f>
        <v>0</v>
      </c>
      <c r="AS91" s="1202">
        <f>+(SFP!AT90-SFP!AS90)</f>
        <v>0</v>
      </c>
      <c r="AT91" s="1202">
        <f>+(SFP!AU90-SFP!AT90)</f>
        <v>0</v>
      </c>
      <c r="AU91" s="1202">
        <f>+(SFP!AV90-SFP!AU90)</f>
        <v>0</v>
      </c>
      <c r="AV91" s="1202">
        <f>+(SFP!AW90-SFP!AV90)</f>
        <v>0</v>
      </c>
      <c r="AW91" s="1202">
        <f>+(SFP!AX90-SFP!AW90)</f>
        <v>0</v>
      </c>
      <c r="AX91" s="1202">
        <f>+(SFP!AY90-SFP!AX90)</f>
        <v>0</v>
      </c>
      <c r="AY91" s="1202">
        <f>+(SFP!AZ90-SFP!AY90)</f>
        <v>0</v>
      </c>
      <c r="AZ91" s="1202">
        <f>+(SFP!BA90-SFP!AZ90)</f>
        <v>0</v>
      </c>
      <c r="BA91" s="1202">
        <f>+(SFP!BB90-SFP!BA90)</f>
        <v>0</v>
      </c>
      <c r="BB91" s="1202">
        <f>+(SFP!BC90-SFP!BB90)</f>
        <v>0</v>
      </c>
      <c r="BC91" s="1202">
        <f>+(SFP!BD90-SFP!BC90)</f>
        <v>0</v>
      </c>
      <c r="BD91" s="1202">
        <f>+(SFP!BE90-SFP!BD90)</f>
        <v>0</v>
      </c>
      <c r="BE91" s="1202">
        <f>+(SFP!BF90-SFP!BE90)</f>
        <v>0</v>
      </c>
      <c r="BF91" s="1202">
        <f>+(SFP!BG90-SFP!BF90)</f>
        <v>0</v>
      </c>
      <c r="BG91" s="1202">
        <f>+(SFP!BH90-SFP!BG90)</f>
        <v>0</v>
      </c>
      <c r="BH91" s="1202">
        <f>+(SFP!BI90-SFP!BH90)</f>
        <v>0</v>
      </c>
      <c r="BI91" s="1202">
        <f>+(SFP!BJ90-SFP!BI90)</f>
        <v>0</v>
      </c>
      <c r="BJ91" s="1202">
        <f>+(SFP!BK90-SFP!BJ90)</f>
        <v>0</v>
      </c>
      <c r="BK91" s="1173">
        <f t="shared" si="19"/>
        <v>2650000000</v>
      </c>
    </row>
    <row r="92" spans="1:63" ht="15.6" x14ac:dyDescent="0.3">
      <c r="A92" s="1158" t="s">
        <v>798</v>
      </c>
      <c r="C92" s="1203">
        <f>+(SFP!D66-SFP!C66)</f>
        <v>1776774143.7568069</v>
      </c>
      <c r="D92" s="1203">
        <f>+(SFP!E66-SFP!D66)</f>
        <v>0</v>
      </c>
      <c r="E92" s="1203">
        <f>+(SFP!F66-SFP!E66)</f>
        <v>0</v>
      </c>
      <c r="F92" s="1203">
        <f>+(SFP!G66-SFP!F66)</f>
        <v>0</v>
      </c>
      <c r="G92" s="1203">
        <f>+(SFP!H66-SFP!G66)</f>
        <v>0</v>
      </c>
      <c r="H92" s="1203">
        <f>+(SFP!I66-SFP!H66)</f>
        <v>0</v>
      </c>
      <c r="I92" s="1203">
        <f>+(SFP!J66-SFP!I66)</f>
        <v>0</v>
      </c>
      <c r="J92" s="1203">
        <f>+(SFP!K66-SFP!J66)</f>
        <v>0</v>
      </c>
      <c r="K92" s="1203">
        <f>+(SFP!L66-SFP!K66)</f>
        <v>0</v>
      </c>
      <c r="L92" s="1203">
        <f>+(SFP!M66-SFP!L66)</f>
        <v>0</v>
      </c>
      <c r="M92" s="1203">
        <f>+(SFP!N66-SFP!M66)</f>
        <v>0</v>
      </c>
      <c r="N92" s="1203">
        <f>+(SFP!O66-SFP!N66)</f>
        <v>0</v>
      </c>
      <c r="O92" s="1203">
        <f>+(SFP!P66-SFP!O66)</f>
        <v>3268481769.6971593</v>
      </c>
      <c r="P92" s="1203">
        <f>+(SFP!Q66-SFP!P66)</f>
        <v>0</v>
      </c>
      <c r="Q92" s="1203">
        <f>+(SFP!R66-SFP!Q66)</f>
        <v>0</v>
      </c>
      <c r="R92" s="1203">
        <f>+(SFP!S66-SFP!R66)</f>
        <v>0</v>
      </c>
      <c r="S92" s="1203">
        <f>+(SFP!T66-SFP!S66)</f>
        <v>0</v>
      </c>
      <c r="T92" s="1203">
        <f>+(SFP!U66-SFP!T66)</f>
        <v>0</v>
      </c>
      <c r="U92" s="1203">
        <f>+(SFP!V66-SFP!U66)</f>
        <v>0</v>
      </c>
      <c r="V92" s="1203">
        <f>+(SFP!W66-SFP!V66)</f>
        <v>0</v>
      </c>
      <c r="W92" s="1203">
        <f>+(SFP!X66-SFP!W66)</f>
        <v>0</v>
      </c>
      <c r="X92" s="1203">
        <f>+(SFP!Y66-SFP!X66)</f>
        <v>0</v>
      </c>
      <c r="Y92" s="1203">
        <f>+(SFP!Z66-SFP!Y66)</f>
        <v>0</v>
      </c>
      <c r="Z92" s="1203">
        <f>+(SFP!AA66-SFP!Z66)</f>
        <v>0</v>
      </c>
      <c r="AA92" s="1203">
        <f>+(SFP!AB66-SFP!AA66)</f>
        <v>3934034982.6496696</v>
      </c>
      <c r="AB92" s="1203">
        <f>+(SFP!AC66-SFP!AB66)</f>
        <v>0</v>
      </c>
      <c r="AC92" s="1203">
        <f>+(SFP!AD66-SFP!AC66)</f>
        <v>0</v>
      </c>
      <c r="AD92" s="1203">
        <f>+(SFP!AE66-SFP!AD66)</f>
        <v>0</v>
      </c>
      <c r="AE92" s="1203">
        <f>+(SFP!AF66-SFP!AE66)</f>
        <v>0</v>
      </c>
      <c r="AF92" s="1203">
        <f>+(SFP!AG66-SFP!AF66)</f>
        <v>0</v>
      </c>
      <c r="AG92" s="1203">
        <f>+(SFP!AH66-SFP!AG66)</f>
        <v>0</v>
      </c>
      <c r="AH92" s="1203">
        <f>+(SFP!AI66-SFP!AH66)</f>
        <v>0</v>
      </c>
      <c r="AI92" s="1203">
        <f>+(SFP!AJ66-SFP!AI66)</f>
        <v>0</v>
      </c>
      <c r="AJ92" s="1203">
        <f>+(SFP!AK66-SFP!AJ66)</f>
        <v>0</v>
      </c>
      <c r="AK92" s="1203">
        <f>+(SFP!AL66-SFP!AK66)</f>
        <v>0</v>
      </c>
      <c r="AL92" s="1203">
        <f>+(SFP!AM66-SFP!AL66)</f>
        <v>0</v>
      </c>
      <c r="AM92" s="1203">
        <f>+(SFP!AN66-SFP!AM66)</f>
        <v>4178333083.9928322</v>
      </c>
      <c r="AN92" s="1203">
        <f>+(SFP!AO66-SFP!AN66)</f>
        <v>0</v>
      </c>
      <c r="AO92" s="1203">
        <f>+(SFP!AP66-SFP!AO66)</f>
        <v>0</v>
      </c>
      <c r="AP92" s="1203">
        <f>+(SFP!AQ66-SFP!AP66)</f>
        <v>0</v>
      </c>
      <c r="AQ92" s="1203">
        <f>+(SFP!AR66-SFP!AQ66)</f>
        <v>0</v>
      </c>
      <c r="AR92" s="1203">
        <f>+(SFP!AS66-SFP!AR66)</f>
        <v>0</v>
      </c>
      <c r="AS92" s="1203">
        <f>+(SFP!AT66-SFP!AS66)</f>
        <v>0</v>
      </c>
      <c r="AT92" s="1203">
        <f>+(SFP!AU66-SFP!AT66)</f>
        <v>0</v>
      </c>
      <c r="AU92" s="1203">
        <f>+(SFP!AV66-SFP!AU66)</f>
        <v>0</v>
      </c>
      <c r="AV92" s="1203">
        <f>+(SFP!AW66-SFP!AV66)</f>
        <v>0</v>
      </c>
      <c r="AW92" s="1203">
        <f>+(SFP!AX66-SFP!AW66)</f>
        <v>0</v>
      </c>
      <c r="AX92" s="1203">
        <f>+(SFP!AY66-SFP!AX66)</f>
        <v>0</v>
      </c>
      <c r="AY92" s="1203">
        <f>+(SFP!AZ66-SFP!AY66)</f>
        <v>4547215006.827383</v>
      </c>
      <c r="AZ92" s="1203">
        <f>+(SFP!BA66-SFP!AZ66)</f>
        <v>0</v>
      </c>
      <c r="BA92" s="1203">
        <f>+(SFP!BB66-SFP!BA66)</f>
        <v>0</v>
      </c>
      <c r="BB92" s="1203">
        <f>+(SFP!BC66-SFP!BB66)</f>
        <v>0</v>
      </c>
      <c r="BC92" s="1203">
        <f>+(SFP!BD66-SFP!BC66)</f>
        <v>0</v>
      </c>
      <c r="BD92" s="1203">
        <f>+(SFP!BE66-SFP!BD66)</f>
        <v>0</v>
      </c>
      <c r="BE92" s="1203">
        <f>+(SFP!BF66-SFP!BE66)</f>
        <v>0</v>
      </c>
      <c r="BF92" s="1203">
        <f>+(SFP!BG66-SFP!BF66)</f>
        <v>0</v>
      </c>
      <c r="BG92" s="1203">
        <f>+(SFP!BH66-SFP!BG66)</f>
        <v>0</v>
      </c>
      <c r="BH92" s="1203">
        <f>+(SFP!BI66-SFP!BH66)</f>
        <v>0</v>
      </c>
      <c r="BI92" s="1203">
        <f>+(SFP!BJ66-SFP!BI66)</f>
        <v>0</v>
      </c>
      <c r="BJ92" s="1203">
        <f>+(SFP!BK66-SFP!BJ66)</f>
        <v>0</v>
      </c>
      <c r="BK92" s="1173">
        <f t="shared" si="19"/>
        <v>17704838986.923851</v>
      </c>
    </row>
    <row r="93" spans="1:63" s="775" customFormat="1" ht="16.2" thickBot="1" x14ac:dyDescent="0.35">
      <c r="A93" s="394"/>
      <c r="C93" s="1204"/>
      <c r="D93" s="1204"/>
      <c r="E93" s="1204"/>
      <c r="F93" s="1204"/>
      <c r="G93" s="1204"/>
      <c r="H93" s="1204"/>
      <c r="I93" s="1204"/>
      <c r="J93" s="1204"/>
      <c r="K93" s="1204"/>
      <c r="L93" s="1204"/>
      <c r="M93" s="1204"/>
      <c r="N93" s="1204"/>
      <c r="O93" s="1204"/>
      <c r="P93" s="1204"/>
      <c r="Q93" s="1204"/>
      <c r="R93" s="1204"/>
      <c r="S93" s="1204"/>
      <c r="T93" s="1204"/>
      <c r="U93" s="1204"/>
      <c r="V93" s="1204"/>
      <c r="W93" s="1204"/>
      <c r="X93" s="1204"/>
      <c r="Y93" s="1204"/>
      <c r="Z93" s="1204"/>
      <c r="AA93" s="1204"/>
      <c r="AB93" s="1204"/>
      <c r="AC93" s="1204"/>
      <c r="AD93" s="1204"/>
      <c r="AE93" s="1204"/>
      <c r="AF93" s="1204"/>
      <c r="AG93" s="1204"/>
      <c r="AH93" s="1204"/>
      <c r="AI93" s="1204"/>
      <c r="AJ93" s="1204"/>
      <c r="AK93" s="1204"/>
      <c r="AL93" s="1204"/>
      <c r="AM93" s="1204"/>
      <c r="AN93" s="1204"/>
      <c r="AO93" s="1204"/>
      <c r="AP93" s="1204"/>
      <c r="AQ93" s="1204"/>
      <c r="AR93" s="1204"/>
      <c r="AS93" s="1204"/>
      <c r="AT93" s="1204"/>
      <c r="AU93" s="1204"/>
      <c r="AV93" s="1204"/>
      <c r="AW93" s="1204"/>
      <c r="AX93" s="1204"/>
      <c r="AY93" s="1204"/>
      <c r="AZ93" s="1204"/>
      <c r="BA93" s="1204"/>
      <c r="BB93" s="1204"/>
      <c r="BC93" s="1204"/>
      <c r="BD93" s="1204"/>
      <c r="BE93" s="1204"/>
      <c r="BF93" s="1204"/>
      <c r="BG93" s="1204"/>
      <c r="BH93" s="1204"/>
      <c r="BI93" s="1204"/>
      <c r="BJ93" s="1204"/>
      <c r="BK93" s="1188"/>
    </row>
    <row r="94" spans="1:63" ht="16.2" thickBot="1" x14ac:dyDescent="0.35">
      <c r="A94" s="1117" t="s">
        <v>1146</v>
      </c>
      <c r="C94" s="1205">
        <f>-C87-C88-C89-C90-C91-C92</f>
        <v>-4426774143.7568073</v>
      </c>
      <c r="D94" s="1205">
        <f t="shared" ref="D94:BJ94" si="24">-D87-D88-D89-D90-D91-D92</f>
        <v>0</v>
      </c>
      <c r="E94" s="1205">
        <f t="shared" si="24"/>
        <v>-2600000000</v>
      </c>
      <c r="F94" s="1205">
        <f t="shared" si="24"/>
        <v>0</v>
      </c>
      <c r="G94" s="1205">
        <f t="shared" si="24"/>
        <v>0</v>
      </c>
      <c r="H94" s="1205">
        <f t="shared" si="24"/>
        <v>0</v>
      </c>
      <c r="I94" s="1205">
        <f t="shared" si="24"/>
        <v>0</v>
      </c>
      <c r="J94" s="1205">
        <f t="shared" si="24"/>
        <v>0</v>
      </c>
      <c r="K94" s="1205">
        <f t="shared" si="24"/>
        <v>0</v>
      </c>
      <c r="L94" s="1205">
        <f t="shared" si="24"/>
        <v>0</v>
      </c>
      <c r="M94" s="1205">
        <f t="shared" si="24"/>
        <v>0</v>
      </c>
      <c r="N94" s="1205">
        <f t="shared" si="24"/>
        <v>0</v>
      </c>
      <c r="O94" s="1205">
        <f t="shared" si="24"/>
        <v>-3268481769.6971593</v>
      </c>
      <c r="P94" s="1205">
        <f t="shared" si="24"/>
        <v>0</v>
      </c>
      <c r="Q94" s="1205">
        <f t="shared" si="24"/>
        <v>0</v>
      </c>
      <c r="R94" s="1205">
        <f t="shared" si="24"/>
        <v>0</v>
      </c>
      <c r="S94" s="1205">
        <f t="shared" si="24"/>
        <v>0</v>
      </c>
      <c r="T94" s="1205">
        <f t="shared" si="24"/>
        <v>0</v>
      </c>
      <c r="U94" s="1205">
        <f t="shared" si="24"/>
        <v>0</v>
      </c>
      <c r="V94" s="1205">
        <f t="shared" si="24"/>
        <v>0</v>
      </c>
      <c r="W94" s="1205">
        <f t="shared" si="24"/>
        <v>0</v>
      </c>
      <c r="X94" s="1205">
        <f t="shared" si="24"/>
        <v>0</v>
      </c>
      <c r="Y94" s="1205">
        <f t="shared" si="24"/>
        <v>0</v>
      </c>
      <c r="Z94" s="1205">
        <f t="shared" si="24"/>
        <v>0</v>
      </c>
      <c r="AA94" s="1205">
        <f t="shared" si="24"/>
        <v>-3934034982.6496696</v>
      </c>
      <c r="AB94" s="1205">
        <f t="shared" si="24"/>
        <v>0</v>
      </c>
      <c r="AC94" s="1205">
        <f t="shared" si="24"/>
        <v>0</v>
      </c>
      <c r="AD94" s="1205">
        <f t="shared" si="24"/>
        <v>0</v>
      </c>
      <c r="AE94" s="1205">
        <f t="shared" si="24"/>
        <v>0</v>
      </c>
      <c r="AF94" s="1205">
        <f t="shared" si="24"/>
        <v>0</v>
      </c>
      <c r="AG94" s="1205">
        <f t="shared" si="24"/>
        <v>0</v>
      </c>
      <c r="AH94" s="1205">
        <f t="shared" si="24"/>
        <v>0</v>
      </c>
      <c r="AI94" s="1205">
        <f t="shared" si="24"/>
        <v>0</v>
      </c>
      <c r="AJ94" s="1205">
        <f t="shared" si="24"/>
        <v>0</v>
      </c>
      <c r="AK94" s="1205">
        <f t="shared" si="24"/>
        <v>0</v>
      </c>
      <c r="AL94" s="1205">
        <f t="shared" si="24"/>
        <v>0</v>
      </c>
      <c r="AM94" s="1205">
        <f t="shared" si="24"/>
        <v>-4178333083.9928322</v>
      </c>
      <c r="AN94" s="1205">
        <f t="shared" si="24"/>
        <v>0</v>
      </c>
      <c r="AO94" s="1205">
        <f t="shared" si="24"/>
        <v>0</v>
      </c>
      <c r="AP94" s="1205">
        <f t="shared" si="24"/>
        <v>0</v>
      </c>
      <c r="AQ94" s="1205">
        <f t="shared" si="24"/>
        <v>0</v>
      </c>
      <c r="AR94" s="1205">
        <f t="shared" si="24"/>
        <v>0</v>
      </c>
      <c r="AS94" s="1205">
        <f t="shared" si="24"/>
        <v>0</v>
      </c>
      <c r="AT94" s="1205">
        <f t="shared" si="24"/>
        <v>0</v>
      </c>
      <c r="AU94" s="1205">
        <f t="shared" si="24"/>
        <v>0</v>
      </c>
      <c r="AV94" s="1205">
        <f t="shared" si="24"/>
        <v>0</v>
      </c>
      <c r="AW94" s="1205">
        <f t="shared" si="24"/>
        <v>0</v>
      </c>
      <c r="AX94" s="1205">
        <f t="shared" si="24"/>
        <v>0</v>
      </c>
      <c r="AY94" s="1205">
        <f t="shared" si="24"/>
        <v>-4547215006.827383</v>
      </c>
      <c r="AZ94" s="1205">
        <f t="shared" si="24"/>
        <v>0</v>
      </c>
      <c r="BA94" s="1205">
        <f t="shared" si="24"/>
        <v>0</v>
      </c>
      <c r="BB94" s="1205">
        <f t="shared" si="24"/>
        <v>0</v>
      </c>
      <c r="BC94" s="1205">
        <f t="shared" si="24"/>
        <v>0</v>
      </c>
      <c r="BD94" s="1205">
        <f t="shared" si="24"/>
        <v>0</v>
      </c>
      <c r="BE94" s="1205">
        <f t="shared" si="24"/>
        <v>0</v>
      </c>
      <c r="BF94" s="1205">
        <f t="shared" si="24"/>
        <v>0</v>
      </c>
      <c r="BG94" s="1205">
        <f t="shared" si="24"/>
        <v>0</v>
      </c>
      <c r="BH94" s="1205">
        <f t="shared" si="24"/>
        <v>0</v>
      </c>
      <c r="BI94" s="1205">
        <f t="shared" si="24"/>
        <v>0</v>
      </c>
      <c r="BJ94" s="1205">
        <f t="shared" si="24"/>
        <v>0</v>
      </c>
      <c r="BK94" s="1185">
        <f t="shared" si="19"/>
        <v>-22954838986.923851</v>
      </c>
    </row>
    <row r="95" spans="1:63" ht="16.2" thickBot="1" x14ac:dyDescent="0.35">
      <c r="A95" s="1128" t="s">
        <v>1147</v>
      </c>
      <c r="C95" s="1172">
        <f>+TCF!C75</f>
        <v>-4426774143.7568073</v>
      </c>
      <c r="D95" s="1172">
        <f>+TCF!D75</f>
        <v>0</v>
      </c>
      <c r="E95" s="1172">
        <f>+TCF!E75</f>
        <v>-2600000000</v>
      </c>
      <c r="F95" s="1172">
        <f>+TCF!F75</f>
        <v>0</v>
      </c>
      <c r="G95" s="1172">
        <f>+TCF!G75</f>
        <v>0</v>
      </c>
      <c r="H95" s="1172">
        <f>+TCF!H75</f>
        <v>0</v>
      </c>
      <c r="I95" s="1172">
        <f>+TCF!I75</f>
        <v>0</v>
      </c>
      <c r="J95" s="1172">
        <f>+TCF!J75</f>
        <v>0</v>
      </c>
      <c r="K95" s="1172">
        <f>+TCF!K75</f>
        <v>0</v>
      </c>
      <c r="L95" s="1172">
        <f>+TCF!L75</f>
        <v>0</v>
      </c>
      <c r="M95" s="1172">
        <f>+TCF!M75</f>
        <v>0</v>
      </c>
      <c r="N95" s="1172">
        <f>+TCF!N75</f>
        <v>0</v>
      </c>
      <c r="O95" s="1172">
        <f>+TCF!O75</f>
        <v>-3268481769.6971598</v>
      </c>
      <c r="P95" s="1172">
        <f>+TCF!P75</f>
        <v>0</v>
      </c>
      <c r="Q95" s="1172">
        <f>+TCF!Q75</f>
        <v>0</v>
      </c>
      <c r="R95" s="1172">
        <f>+TCF!R75</f>
        <v>0</v>
      </c>
      <c r="S95" s="1172">
        <f>+TCF!S75</f>
        <v>0</v>
      </c>
      <c r="T95" s="1172">
        <f>+TCF!T75</f>
        <v>0</v>
      </c>
      <c r="U95" s="1172">
        <f>+TCF!U75</f>
        <v>0</v>
      </c>
      <c r="V95" s="1172">
        <f>+TCF!V75</f>
        <v>0</v>
      </c>
      <c r="W95" s="1172">
        <f>+TCF!W75</f>
        <v>0</v>
      </c>
      <c r="X95" s="1172">
        <f>+TCF!X75</f>
        <v>0</v>
      </c>
      <c r="Y95" s="1172">
        <f>+TCF!Y75</f>
        <v>0</v>
      </c>
      <c r="Z95" s="1172">
        <f>+TCF!Z75</f>
        <v>0</v>
      </c>
      <c r="AA95" s="1172">
        <f>+TCF!AA75</f>
        <v>-3934034982.6496701</v>
      </c>
      <c r="AB95" s="1172">
        <f>+TCF!AB75</f>
        <v>0</v>
      </c>
      <c r="AC95" s="1172">
        <f>+TCF!AC75</f>
        <v>0</v>
      </c>
      <c r="AD95" s="1172">
        <f>+TCF!AD75</f>
        <v>0</v>
      </c>
      <c r="AE95" s="1172">
        <f>+TCF!AE75</f>
        <v>0</v>
      </c>
      <c r="AF95" s="1172">
        <f>+TCF!AF75</f>
        <v>0</v>
      </c>
      <c r="AG95" s="1172">
        <f>+TCF!AG75</f>
        <v>0</v>
      </c>
      <c r="AH95" s="1172">
        <f>+TCF!AH75</f>
        <v>0</v>
      </c>
      <c r="AI95" s="1172">
        <f>+TCF!AI75</f>
        <v>0</v>
      </c>
      <c r="AJ95" s="1172">
        <f>+TCF!AJ75</f>
        <v>0</v>
      </c>
      <c r="AK95" s="1172">
        <f>+TCF!AK75</f>
        <v>0</v>
      </c>
      <c r="AL95" s="1172">
        <f>+TCF!AL75</f>
        <v>0</v>
      </c>
      <c r="AM95" s="1172">
        <f>+TCF!AM75</f>
        <v>-4178333083.9928327</v>
      </c>
      <c r="AN95" s="1172">
        <f>+TCF!AN75</f>
        <v>0</v>
      </c>
      <c r="AO95" s="1172">
        <f>+TCF!AO75</f>
        <v>0</v>
      </c>
      <c r="AP95" s="1172">
        <f>+TCF!AP75</f>
        <v>0</v>
      </c>
      <c r="AQ95" s="1172">
        <f>+TCF!AQ75</f>
        <v>0</v>
      </c>
      <c r="AR95" s="1172">
        <f>+TCF!AR75</f>
        <v>0</v>
      </c>
      <c r="AS95" s="1172">
        <f>+TCF!AS75</f>
        <v>0</v>
      </c>
      <c r="AT95" s="1172">
        <f>+TCF!AT75</f>
        <v>0</v>
      </c>
      <c r="AU95" s="1172">
        <f>+TCF!AU75</f>
        <v>0</v>
      </c>
      <c r="AV95" s="1172">
        <f>+TCF!AV75</f>
        <v>0</v>
      </c>
      <c r="AW95" s="1172">
        <f>+TCF!AW75</f>
        <v>0</v>
      </c>
      <c r="AX95" s="1172">
        <f>+TCF!AX75</f>
        <v>0</v>
      </c>
      <c r="AY95" s="1172">
        <f>+TCF!AY75</f>
        <v>-4547215006.8273811</v>
      </c>
      <c r="AZ95" s="1172">
        <f>+TCF!AZ75</f>
        <v>0</v>
      </c>
      <c r="BA95" s="1172">
        <f>+TCF!BA75</f>
        <v>0</v>
      </c>
      <c r="BB95" s="1172">
        <f>+TCF!BB75</f>
        <v>0</v>
      </c>
      <c r="BC95" s="1172">
        <f>+TCF!BC75</f>
        <v>0</v>
      </c>
      <c r="BD95" s="1172">
        <f>+TCF!BD75</f>
        <v>0</v>
      </c>
      <c r="BE95" s="1172">
        <f>+TCF!BE75</f>
        <v>0</v>
      </c>
      <c r="BF95" s="1172">
        <f>+TCF!BF75</f>
        <v>0</v>
      </c>
      <c r="BG95" s="1172">
        <f>+TCF!BG75</f>
        <v>0</v>
      </c>
      <c r="BH95" s="1172">
        <f>+TCF!BH75</f>
        <v>0</v>
      </c>
      <c r="BI95" s="1172">
        <f>+TCF!BI75</f>
        <v>0</v>
      </c>
      <c r="BJ95" s="1172">
        <f>+TCF!BJ75</f>
        <v>0</v>
      </c>
      <c r="BK95" s="1173">
        <f t="shared" si="19"/>
        <v>-22954838986.923851</v>
      </c>
    </row>
    <row r="96" spans="1:63" ht="15.6" x14ac:dyDescent="0.3">
      <c r="A96" s="1113" t="s">
        <v>537</v>
      </c>
      <c r="C96" s="1186">
        <f>+C94-C95</f>
        <v>0</v>
      </c>
      <c r="D96" s="1186">
        <f t="shared" ref="D96:BJ96" si="25">+D94-D95</f>
        <v>0</v>
      </c>
      <c r="E96" s="1186">
        <f t="shared" si="25"/>
        <v>0</v>
      </c>
      <c r="F96" s="1186">
        <f t="shared" si="25"/>
        <v>0</v>
      </c>
      <c r="G96" s="1186">
        <f t="shared" si="25"/>
        <v>0</v>
      </c>
      <c r="H96" s="1186">
        <f t="shared" si="25"/>
        <v>0</v>
      </c>
      <c r="I96" s="1186">
        <f t="shared" si="25"/>
        <v>0</v>
      </c>
      <c r="J96" s="1186">
        <f t="shared" si="25"/>
        <v>0</v>
      </c>
      <c r="K96" s="1186">
        <f t="shared" si="25"/>
        <v>0</v>
      </c>
      <c r="L96" s="1186">
        <f t="shared" si="25"/>
        <v>0</v>
      </c>
      <c r="M96" s="1186">
        <f t="shared" si="25"/>
        <v>0</v>
      </c>
      <c r="N96" s="1186">
        <f t="shared" si="25"/>
        <v>0</v>
      </c>
      <c r="O96" s="1186">
        <f t="shared" si="25"/>
        <v>0</v>
      </c>
      <c r="P96" s="1186">
        <f t="shared" si="25"/>
        <v>0</v>
      </c>
      <c r="Q96" s="1186">
        <f t="shared" si="25"/>
        <v>0</v>
      </c>
      <c r="R96" s="1186">
        <f t="shared" si="25"/>
        <v>0</v>
      </c>
      <c r="S96" s="1186">
        <f t="shared" si="25"/>
        <v>0</v>
      </c>
      <c r="T96" s="1186">
        <f t="shared" si="25"/>
        <v>0</v>
      </c>
      <c r="U96" s="1186">
        <f t="shared" si="25"/>
        <v>0</v>
      </c>
      <c r="V96" s="1186">
        <f t="shared" si="25"/>
        <v>0</v>
      </c>
      <c r="W96" s="1186">
        <f t="shared" si="25"/>
        <v>0</v>
      </c>
      <c r="X96" s="1186">
        <f t="shared" si="25"/>
        <v>0</v>
      </c>
      <c r="Y96" s="1186">
        <f t="shared" si="25"/>
        <v>0</v>
      </c>
      <c r="Z96" s="1186">
        <f t="shared" si="25"/>
        <v>0</v>
      </c>
      <c r="AA96" s="1186">
        <f t="shared" si="25"/>
        <v>0</v>
      </c>
      <c r="AB96" s="1186">
        <f t="shared" si="25"/>
        <v>0</v>
      </c>
      <c r="AC96" s="1186">
        <f t="shared" si="25"/>
        <v>0</v>
      </c>
      <c r="AD96" s="1186">
        <f t="shared" si="25"/>
        <v>0</v>
      </c>
      <c r="AE96" s="1186">
        <f t="shared" si="25"/>
        <v>0</v>
      </c>
      <c r="AF96" s="1186">
        <f t="shared" si="25"/>
        <v>0</v>
      </c>
      <c r="AG96" s="1186">
        <f t="shared" si="25"/>
        <v>0</v>
      </c>
      <c r="AH96" s="1186">
        <f t="shared" si="25"/>
        <v>0</v>
      </c>
      <c r="AI96" s="1186">
        <f t="shared" si="25"/>
        <v>0</v>
      </c>
      <c r="AJ96" s="1186">
        <f t="shared" si="25"/>
        <v>0</v>
      </c>
      <c r="AK96" s="1186">
        <f t="shared" si="25"/>
        <v>0</v>
      </c>
      <c r="AL96" s="1186">
        <f t="shared" si="25"/>
        <v>0</v>
      </c>
      <c r="AM96" s="1186">
        <f t="shared" si="25"/>
        <v>0</v>
      </c>
      <c r="AN96" s="1186">
        <f t="shared" si="25"/>
        <v>0</v>
      </c>
      <c r="AO96" s="1186">
        <f t="shared" si="25"/>
        <v>0</v>
      </c>
      <c r="AP96" s="1186">
        <f t="shared" si="25"/>
        <v>0</v>
      </c>
      <c r="AQ96" s="1186">
        <f t="shared" si="25"/>
        <v>0</v>
      </c>
      <c r="AR96" s="1186">
        <f t="shared" si="25"/>
        <v>0</v>
      </c>
      <c r="AS96" s="1186">
        <f t="shared" si="25"/>
        <v>0</v>
      </c>
      <c r="AT96" s="1186">
        <f t="shared" si="25"/>
        <v>0</v>
      </c>
      <c r="AU96" s="1186">
        <f t="shared" si="25"/>
        <v>0</v>
      </c>
      <c r="AV96" s="1186">
        <f t="shared" si="25"/>
        <v>0</v>
      </c>
      <c r="AW96" s="1186">
        <f t="shared" si="25"/>
        <v>0</v>
      </c>
      <c r="AX96" s="1186">
        <f t="shared" si="25"/>
        <v>0</v>
      </c>
      <c r="AY96" s="1186">
        <f t="shared" si="25"/>
        <v>0</v>
      </c>
      <c r="AZ96" s="1186">
        <f t="shared" si="25"/>
        <v>0</v>
      </c>
      <c r="BA96" s="1186">
        <f t="shared" si="25"/>
        <v>0</v>
      </c>
      <c r="BB96" s="1186">
        <f t="shared" si="25"/>
        <v>0</v>
      </c>
      <c r="BC96" s="1186">
        <f t="shared" si="25"/>
        <v>0</v>
      </c>
      <c r="BD96" s="1186">
        <f t="shared" si="25"/>
        <v>0</v>
      </c>
      <c r="BE96" s="1186">
        <f t="shared" si="25"/>
        <v>0</v>
      </c>
      <c r="BF96" s="1186">
        <f t="shared" si="25"/>
        <v>0</v>
      </c>
      <c r="BG96" s="1186">
        <f t="shared" si="25"/>
        <v>0</v>
      </c>
      <c r="BH96" s="1186">
        <f t="shared" si="25"/>
        <v>0</v>
      </c>
      <c r="BI96" s="1186">
        <f t="shared" si="25"/>
        <v>0</v>
      </c>
      <c r="BJ96" s="1186">
        <f t="shared" si="25"/>
        <v>0</v>
      </c>
      <c r="BK96" s="1173">
        <f t="shared" si="19"/>
        <v>0</v>
      </c>
    </row>
    <row r="97" spans="1:63" ht="15.6" x14ac:dyDescent="0.3">
      <c r="A97" s="1113"/>
      <c r="C97" s="1186"/>
      <c r="D97" s="1186"/>
      <c r="E97" s="1186"/>
      <c r="F97" s="1186"/>
      <c r="G97" s="1186"/>
      <c r="H97" s="1186"/>
      <c r="I97" s="1186"/>
      <c r="J97" s="1186"/>
      <c r="K97" s="1186"/>
      <c r="L97" s="1186"/>
      <c r="M97" s="1186"/>
      <c r="N97" s="1186"/>
      <c r="O97" s="1186"/>
      <c r="P97" s="1186"/>
      <c r="Q97" s="1186"/>
      <c r="R97" s="1186"/>
      <c r="S97" s="1186"/>
      <c r="T97" s="1186"/>
      <c r="U97" s="1186"/>
      <c r="V97" s="1186"/>
      <c r="W97" s="1186"/>
      <c r="X97" s="1186"/>
      <c r="Y97" s="1186"/>
      <c r="Z97" s="1186"/>
      <c r="AA97" s="1186"/>
      <c r="AB97" s="1186"/>
      <c r="AC97" s="1186"/>
      <c r="AD97" s="1186"/>
      <c r="AE97" s="1186"/>
      <c r="AF97" s="1186"/>
      <c r="AG97" s="1186"/>
      <c r="AH97" s="1186"/>
      <c r="AI97" s="1186"/>
      <c r="AJ97" s="1186"/>
      <c r="AK97" s="1186"/>
      <c r="AL97" s="1186"/>
      <c r="AM97" s="1186"/>
      <c r="AN97" s="1186"/>
      <c r="AO97" s="1186"/>
      <c r="AP97" s="1186"/>
      <c r="AQ97" s="1186"/>
      <c r="AR97" s="1186"/>
      <c r="AS97" s="1186"/>
      <c r="AT97" s="1186"/>
      <c r="AU97" s="1186"/>
      <c r="AV97" s="1186"/>
      <c r="AW97" s="1186"/>
      <c r="AX97" s="1186"/>
      <c r="AY97" s="1186"/>
      <c r="AZ97" s="1186"/>
      <c r="BA97" s="1186"/>
      <c r="BB97" s="1186"/>
      <c r="BC97" s="1186"/>
      <c r="BD97" s="1186"/>
      <c r="BE97" s="1186"/>
      <c r="BF97" s="1186"/>
      <c r="BG97" s="1186"/>
      <c r="BH97" s="1186"/>
      <c r="BI97" s="1186"/>
      <c r="BJ97" s="1186"/>
      <c r="BK97" s="1173"/>
    </row>
    <row r="98" spans="1:63" ht="16.2" thickBot="1" x14ac:dyDescent="0.35">
      <c r="A98" s="314"/>
      <c r="C98" s="1183"/>
      <c r="D98" s="1183"/>
      <c r="E98" s="1183"/>
      <c r="F98" s="1183"/>
      <c r="G98" s="1183"/>
      <c r="H98" s="1183"/>
      <c r="I98" s="1183"/>
      <c r="J98" s="1183"/>
      <c r="K98" s="1183"/>
      <c r="L98" s="1183"/>
      <c r="M98" s="1183"/>
      <c r="N98" s="1183"/>
      <c r="O98" s="1183"/>
      <c r="P98" s="1183"/>
      <c r="Q98" s="1183"/>
      <c r="R98" s="1183"/>
      <c r="S98" s="1183"/>
      <c r="T98" s="1183"/>
      <c r="U98" s="1183"/>
      <c r="V98" s="1183"/>
      <c r="W98" s="1183"/>
      <c r="X98" s="1183"/>
      <c r="Y98" s="1183"/>
      <c r="Z98" s="1183"/>
      <c r="AA98" s="1183"/>
      <c r="AB98" s="1183"/>
      <c r="AC98" s="1183"/>
      <c r="AD98" s="1183"/>
      <c r="AE98" s="1183"/>
      <c r="AF98" s="1183"/>
      <c r="AG98" s="1183"/>
      <c r="AH98" s="1183"/>
      <c r="AI98" s="1183"/>
      <c r="AJ98" s="1183"/>
      <c r="AK98" s="1183"/>
      <c r="AL98" s="1183"/>
      <c r="AM98" s="1183"/>
      <c r="AN98" s="1183"/>
      <c r="AO98" s="1183"/>
      <c r="AP98" s="1183"/>
      <c r="AQ98" s="1183"/>
      <c r="AR98" s="1183"/>
      <c r="AS98" s="1183"/>
      <c r="AT98" s="1183"/>
      <c r="AU98" s="1183"/>
      <c r="AV98" s="1183"/>
      <c r="AW98" s="1183"/>
      <c r="AX98" s="1183"/>
      <c r="AY98" s="1183"/>
      <c r="AZ98" s="1183"/>
      <c r="BA98" s="1183"/>
      <c r="BB98" s="1183"/>
      <c r="BC98" s="1183"/>
      <c r="BD98" s="1183"/>
      <c r="BE98" s="1183"/>
      <c r="BF98" s="1183"/>
      <c r="BG98" s="1183"/>
      <c r="BH98" s="1183"/>
      <c r="BI98" s="1183"/>
      <c r="BJ98" s="1183"/>
      <c r="BK98" s="1173">
        <f t="shared" si="19"/>
        <v>0</v>
      </c>
    </row>
    <row r="99" spans="1:63" ht="16.2" thickBot="1" x14ac:dyDescent="0.35">
      <c r="A99" s="1119" t="s">
        <v>830</v>
      </c>
      <c r="C99" s="1206"/>
      <c r="D99" s="1206"/>
      <c r="E99" s="1206"/>
      <c r="F99" s="1206"/>
      <c r="G99" s="1206"/>
      <c r="H99" s="1206"/>
      <c r="I99" s="1206"/>
      <c r="J99" s="1206"/>
      <c r="K99" s="1206"/>
      <c r="L99" s="1206"/>
      <c r="M99" s="1206"/>
      <c r="N99" s="1206"/>
      <c r="O99" s="1206"/>
      <c r="P99" s="1206"/>
      <c r="Q99" s="1206"/>
      <c r="R99" s="1206"/>
      <c r="S99" s="1206"/>
      <c r="T99" s="1206"/>
      <c r="U99" s="1206"/>
      <c r="V99" s="1206"/>
      <c r="W99" s="1206"/>
      <c r="X99" s="1206"/>
      <c r="Y99" s="1206"/>
      <c r="Z99" s="1206"/>
      <c r="AA99" s="1206"/>
      <c r="AB99" s="1206"/>
      <c r="AC99" s="1206"/>
      <c r="AD99" s="1206"/>
      <c r="AE99" s="1206"/>
      <c r="AF99" s="1206"/>
      <c r="AG99" s="1206"/>
      <c r="AH99" s="1206"/>
      <c r="AI99" s="1206"/>
      <c r="AJ99" s="1206"/>
      <c r="AK99" s="1206"/>
      <c r="AL99" s="1206"/>
      <c r="AM99" s="1206"/>
      <c r="AN99" s="1206"/>
      <c r="AO99" s="1206"/>
      <c r="AP99" s="1206"/>
      <c r="AQ99" s="1206"/>
      <c r="AR99" s="1206"/>
      <c r="AS99" s="1206"/>
      <c r="AT99" s="1206"/>
      <c r="AU99" s="1206"/>
      <c r="AV99" s="1206"/>
      <c r="AW99" s="1206"/>
      <c r="AX99" s="1206"/>
      <c r="AY99" s="1206"/>
      <c r="AZ99" s="1206"/>
      <c r="BA99" s="1206"/>
      <c r="BB99" s="1206"/>
      <c r="BC99" s="1206"/>
      <c r="BD99" s="1206"/>
      <c r="BE99" s="1206"/>
      <c r="BF99" s="1206"/>
      <c r="BG99" s="1206"/>
      <c r="BH99" s="1206"/>
      <c r="BI99" s="1206"/>
      <c r="BJ99" s="1206"/>
      <c r="BK99" s="1173">
        <f t="shared" si="19"/>
        <v>0</v>
      </c>
    </row>
    <row r="100" spans="1:63" ht="15.6" x14ac:dyDescent="0.3">
      <c r="A100" s="27" t="s">
        <v>591</v>
      </c>
      <c r="C100" s="1183">
        <f>+(SFP!D214-SFP!C214)</f>
        <v>0</v>
      </c>
      <c r="D100" s="1183">
        <f>+(SFP!E214-SFP!D214)</f>
        <v>0</v>
      </c>
      <c r="E100" s="1183">
        <f>+(SFP!F214-SFP!E214)</f>
        <v>0</v>
      </c>
      <c r="F100" s="1183">
        <f>+(SFP!G214-SFP!F214)</f>
        <v>0</v>
      </c>
      <c r="G100" s="1183">
        <f>+(SFP!H214-SFP!G214)</f>
        <v>0</v>
      </c>
      <c r="H100" s="1183">
        <f>+(SFP!I214-SFP!H214)</f>
        <v>0</v>
      </c>
      <c r="I100" s="1183">
        <f>+(SFP!J214-SFP!I214)</f>
        <v>0</v>
      </c>
      <c r="J100" s="1183">
        <f>+(SFP!K214-SFP!J214)</f>
        <v>0</v>
      </c>
      <c r="K100" s="1183">
        <f>+(SFP!L214-SFP!K214)</f>
        <v>0</v>
      </c>
      <c r="L100" s="1183">
        <f>+(SFP!M214-SFP!L214)</f>
        <v>0</v>
      </c>
      <c r="M100" s="1183">
        <f>+(SFP!N214-SFP!M214)</f>
        <v>0</v>
      </c>
      <c r="N100" s="1183">
        <f>+(SFP!O214-SFP!N214)</f>
        <v>0</v>
      </c>
      <c r="O100" s="1183">
        <f>+(SFP!P214-SFP!O214)</f>
        <v>0</v>
      </c>
      <c r="P100" s="1183">
        <f>+(SFP!Q214-SFP!P214)</f>
        <v>0</v>
      </c>
      <c r="Q100" s="1183">
        <f>+(SFP!R214-SFP!Q214)</f>
        <v>0</v>
      </c>
      <c r="R100" s="1183">
        <f>+(SFP!S214-SFP!R214)</f>
        <v>0</v>
      </c>
      <c r="S100" s="1183">
        <f>+(SFP!T214-SFP!S214)</f>
        <v>0</v>
      </c>
      <c r="T100" s="1183">
        <f>+(SFP!U214-SFP!T214)</f>
        <v>0</v>
      </c>
      <c r="U100" s="1183">
        <f>+(SFP!V214-SFP!U214)</f>
        <v>0</v>
      </c>
      <c r="V100" s="1183">
        <f>+(SFP!W214-SFP!V214)</f>
        <v>0</v>
      </c>
      <c r="W100" s="1183">
        <f>+(SFP!X214-SFP!W214)</f>
        <v>0</v>
      </c>
      <c r="X100" s="1183">
        <f>+(SFP!Y214-SFP!X214)</f>
        <v>0</v>
      </c>
      <c r="Y100" s="1183">
        <f>+(SFP!Z214-SFP!Y214)</f>
        <v>0</v>
      </c>
      <c r="Z100" s="1183">
        <f>+(SFP!AA214-SFP!Z214)</f>
        <v>0</v>
      </c>
      <c r="AA100" s="1183">
        <f>+(SFP!AB214-SFP!AA214)</f>
        <v>0</v>
      </c>
      <c r="AB100" s="1183">
        <f>+(SFP!AC214-SFP!AB214)</f>
        <v>0</v>
      </c>
      <c r="AC100" s="1183">
        <f>+(SFP!AD214-SFP!AC214)</f>
        <v>0</v>
      </c>
      <c r="AD100" s="1183">
        <f>+(SFP!AE214-SFP!AD214)</f>
        <v>0</v>
      </c>
      <c r="AE100" s="1183">
        <f>+(SFP!AF214-SFP!AE214)</f>
        <v>0</v>
      </c>
      <c r="AF100" s="1183">
        <f>+(SFP!AG214-SFP!AF214)</f>
        <v>0</v>
      </c>
      <c r="AG100" s="1183">
        <f>+(SFP!AH214-SFP!AG214)</f>
        <v>0</v>
      </c>
      <c r="AH100" s="1183">
        <f>+(SFP!AI214-SFP!AH214)</f>
        <v>0</v>
      </c>
      <c r="AI100" s="1183">
        <f>+(SFP!AJ214-SFP!AI214)</f>
        <v>0</v>
      </c>
      <c r="AJ100" s="1183">
        <f>+(SFP!AK214-SFP!AJ214)</f>
        <v>0</v>
      </c>
      <c r="AK100" s="1183">
        <f>+(SFP!AL214-SFP!AK214)</f>
        <v>0</v>
      </c>
      <c r="AL100" s="1183">
        <f>+(SFP!AM214-SFP!AL214)</f>
        <v>0</v>
      </c>
      <c r="AM100" s="1183">
        <f>+(SFP!AN214-SFP!AM214)</f>
        <v>0</v>
      </c>
      <c r="AN100" s="1183">
        <f>+(SFP!AO214-SFP!AN214)</f>
        <v>0</v>
      </c>
      <c r="AO100" s="1183">
        <f>+(SFP!AP214-SFP!AO214)</f>
        <v>0</v>
      </c>
      <c r="AP100" s="1183">
        <f>+(SFP!AQ214-SFP!AP214)</f>
        <v>0</v>
      </c>
      <c r="AQ100" s="1183">
        <f>+(SFP!AR214-SFP!AQ214)</f>
        <v>0</v>
      </c>
      <c r="AR100" s="1183">
        <f>+(SFP!AS214-SFP!AR214)</f>
        <v>0</v>
      </c>
      <c r="AS100" s="1183">
        <f>+(SFP!AT214-SFP!AS214)</f>
        <v>0</v>
      </c>
      <c r="AT100" s="1183">
        <f>+(SFP!AU214-SFP!AT214)</f>
        <v>0</v>
      </c>
      <c r="AU100" s="1183">
        <f>+(SFP!AV214-SFP!AU214)</f>
        <v>0</v>
      </c>
      <c r="AV100" s="1183">
        <f>+(SFP!AW214-SFP!AV214)</f>
        <v>0</v>
      </c>
      <c r="AW100" s="1183">
        <f>+(SFP!AX214-SFP!AW214)</f>
        <v>0</v>
      </c>
      <c r="AX100" s="1183">
        <f>+(SFP!AY214-SFP!AX214)</f>
        <v>0</v>
      </c>
      <c r="AY100" s="1183">
        <f>+(SFP!AZ214-SFP!AY214)</f>
        <v>0</v>
      </c>
      <c r="AZ100" s="1183">
        <f>+(SFP!BA214-SFP!AZ214)</f>
        <v>0</v>
      </c>
      <c r="BA100" s="1183">
        <f>+(SFP!BB214-SFP!BA214)</f>
        <v>0</v>
      </c>
      <c r="BB100" s="1183">
        <f>+(SFP!BC214-SFP!BB214)</f>
        <v>0</v>
      </c>
      <c r="BC100" s="1183">
        <f>+(SFP!BD214-SFP!BC214)</f>
        <v>0</v>
      </c>
      <c r="BD100" s="1183">
        <f>+(SFP!BE214-SFP!BD214)</f>
        <v>0</v>
      </c>
      <c r="BE100" s="1183">
        <f>+(SFP!BF214-SFP!BE214)</f>
        <v>0</v>
      </c>
      <c r="BF100" s="1183">
        <f>+(SFP!BG214-SFP!BF214)</f>
        <v>0</v>
      </c>
      <c r="BG100" s="1183">
        <f>+(SFP!BH214-SFP!BG214)</f>
        <v>0</v>
      </c>
      <c r="BH100" s="1183">
        <f>+(SFP!BI214-SFP!BH214)</f>
        <v>0</v>
      </c>
      <c r="BI100" s="1183">
        <f>+(SFP!BJ214-SFP!BI214)</f>
        <v>0</v>
      </c>
      <c r="BJ100" s="1183">
        <f>+(SFP!BK214-SFP!BJ214)</f>
        <v>0</v>
      </c>
      <c r="BK100" s="1173">
        <f t="shared" si="19"/>
        <v>0</v>
      </c>
    </row>
    <row r="101" spans="1:63" ht="15.6" x14ac:dyDescent="0.3">
      <c r="A101" s="27" t="s">
        <v>900</v>
      </c>
      <c r="C101" s="1183">
        <f>+(SFP!C191-SFP!D191)+C102</f>
        <v>0</v>
      </c>
      <c r="D101" s="1183">
        <f>+(SFP!D191-SFP!E191)+D102</f>
        <v>0</v>
      </c>
      <c r="E101" s="1183">
        <f>+(SFP!E191-SFP!F191)+E102</f>
        <v>255000000</v>
      </c>
      <c r="F101" s="1183">
        <f>+(SFP!F191-SFP!G191)+F102</f>
        <v>255000000</v>
      </c>
      <c r="G101" s="1183">
        <f>+(SFP!G191-SFP!H191)+G102</f>
        <v>0</v>
      </c>
      <c r="H101" s="1183">
        <f>+(SFP!H191-SFP!I191)+H102</f>
        <v>0</v>
      </c>
      <c r="I101" s="1183">
        <f>+(SFP!I191-SFP!J191)+I102</f>
        <v>0</v>
      </c>
      <c r="J101" s="1183">
        <f>+(SFP!J191-SFP!K191)+J102</f>
        <v>255000000</v>
      </c>
      <c r="K101" s="1183">
        <f>+(SFP!K191-SFP!L191)+K102</f>
        <v>0</v>
      </c>
      <c r="L101" s="1183">
        <f>+(SFP!L191-SFP!M191)+L102</f>
        <v>0</v>
      </c>
      <c r="M101" s="1183">
        <f>+(SFP!M191-SFP!N191)+M102</f>
        <v>0</v>
      </c>
      <c r="N101" s="1183">
        <f>+(SFP!N191-SFP!O191)+N102</f>
        <v>0</v>
      </c>
      <c r="O101" s="1183">
        <f>+(SFP!O191-SFP!P191)+O102</f>
        <v>0</v>
      </c>
      <c r="P101" s="1183">
        <f>+(SFP!P191-SFP!Q191)+P102</f>
        <v>255000000</v>
      </c>
      <c r="Q101" s="1183">
        <f>+(SFP!Q191-SFP!R191)+Q102</f>
        <v>0</v>
      </c>
      <c r="R101" s="1183">
        <f>+(SFP!R191-SFP!S191)+R102</f>
        <v>0</v>
      </c>
      <c r="S101" s="1183">
        <f>+(SFP!S191-SFP!T191)+S102</f>
        <v>3.814697265625E-6</v>
      </c>
      <c r="T101" s="1183">
        <f>+(SFP!T191-SFP!U191)+T102</f>
        <v>0</v>
      </c>
      <c r="U101" s="1183">
        <f>+(SFP!U191-SFP!V191)+U102</f>
        <v>-2.384185791015625E-6</v>
      </c>
      <c r="V101" s="1183">
        <f>+(SFP!V191-SFP!W191)+V102</f>
        <v>0</v>
      </c>
      <c r="W101" s="1183">
        <f>+(SFP!W191-SFP!X191)+W102</f>
        <v>0</v>
      </c>
      <c r="X101" s="1183">
        <f>+(SFP!X191-SFP!Y191)+X102</f>
        <v>0</v>
      </c>
      <c r="Y101" s="1183">
        <f>+(SFP!Y191-SFP!Z191)+Y102</f>
        <v>3.337860107421875E-6</v>
      </c>
      <c r="Z101" s="1183">
        <f>+(SFP!Z191-SFP!AA191)+Z102</f>
        <v>0</v>
      </c>
      <c r="AA101" s="1183">
        <f>+(SFP!AA191-SFP!AB191)+AA102</f>
        <v>0</v>
      </c>
      <c r="AB101" s="1183">
        <f>+(SFP!AB191-SFP!AC191)+AB102</f>
        <v>0</v>
      </c>
      <c r="AC101" s="1183">
        <f>+(SFP!AC191-SFP!AD191)+AC102</f>
        <v>0</v>
      </c>
      <c r="AD101" s="1183">
        <f>+(SFP!AD191-SFP!AE191)+AD102</f>
        <v>-3.814697265625E-6</v>
      </c>
      <c r="AE101" s="1183">
        <f>+(SFP!AE191-SFP!AF191)+AE102</f>
        <v>-2.384185791015625E-6</v>
      </c>
      <c r="AF101" s="1183">
        <f>+(SFP!AF191-SFP!AG191)+AF102</f>
        <v>1.0609626770019531E-5</v>
      </c>
      <c r="AG101" s="1183">
        <f>+(SFP!AG191-SFP!AH191)+AG102</f>
        <v>-4.291534423828125E-6</v>
      </c>
      <c r="AH101" s="1183">
        <f>+(SFP!AH191-SFP!AI191)+AH102</f>
        <v>-7.62939453125E-6</v>
      </c>
      <c r="AI101" s="1183">
        <f>+(SFP!AI191-SFP!AJ191)+AI102</f>
        <v>0</v>
      </c>
      <c r="AJ101" s="1183">
        <f>+(SFP!AJ191-SFP!AK191)+AJ102</f>
        <v>0</v>
      </c>
      <c r="AK101" s="1183">
        <f>+(SFP!AK191-SFP!AL191)+AK102</f>
        <v>5.7220458984375E-6</v>
      </c>
      <c r="AL101" s="1183">
        <f>+(SFP!AL191-SFP!AM191)+AL102</f>
        <v>3.814697265625E-6</v>
      </c>
      <c r="AM101" s="1183">
        <f>+(SFP!AM191-SFP!AN191)+AM102</f>
        <v>4.76837158203125E-6</v>
      </c>
      <c r="AN101" s="1183">
        <f>+(SFP!AN191-SFP!AO191)+AN102</f>
        <v>0</v>
      </c>
      <c r="AO101" s="1183">
        <f>+(SFP!AO191-SFP!AP191)+AO102</f>
        <v>5.7220458984375E-6</v>
      </c>
      <c r="AP101" s="1183">
        <f>+(SFP!AP191-SFP!AQ191)+AP102</f>
        <v>0</v>
      </c>
      <c r="AQ101" s="1183">
        <f>+(SFP!AQ191-SFP!AR191)+AQ102</f>
        <v>4.76837158203125E-6</v>
      </c>
      <c r="AR101" s="1183">
        <f>+(SFP!AR191-SFP!AS191)+AR102</f>
        <v>-4.291534423828125E-6</v>
      </c>
      <c r="AS101" s="1183">
        <f>+(SFP!AS191-SFP!AT191)+AS102</f>
        <v>0</v>
      </c>
      <c r="AT101" s="1183">
        <f>+(SFP!AT191-SFP!AU191)+AT102</f>
        <v>4.76837158203125E-6</v>
      </c>
      <c r="AU101" s="1183">
        <f>+(SFP!AU191-SFP!AV191)+AU102</f>
        <v>-7.62939453125E-6</v>
      </c>
      <c r="AV101" s="1183">
        <f>+(SFP!AV191-SFP!AW191)+AV102</f>
        <v>4.76837158203125E-6</v>
      </c>
      <c r="AW101" s="1183">
        <f>+(SFP!AW191-SFP!AX191)+AW102</f>
        <v>0</v>
      </c>
      <c r="AX101" s="1183">
        <f>+(SFP!AX191-SFP!AY191)+AX102</f>
        <v>0</v>
      </c>
      <c r="AY101" s="1183">
        <f>+(SFP!AY191-SFP!AZ191)+AY102</f>
        <v>0</v>
      </c>
      <c r="AZ101" s="1183">
        <f>+(SFP!AZ191-SFP!BA191)+AZ102</f>
        <v>0</v>
      </c>
      <c r="BA101" s="1183">
        <f>+(SFP!BA191-SFP!BB191)+BA102</f>
        <v>-9.5367431640625E-6</v>
      </c>
      <c r="BB101" s="1183">
        <f>+(SFP!BB191-SFP!BC191)+BB102</f>
        <v>3.814697265625E-6</v>
      </c>
      <c r="BC101" s="1183">
        <f>+(SFP!BC191-SFP!BD191)+BC102</f>
        <v>0</v>
      </c>
      <c r="BD101" s="1183">
        <f>+(SFP!BD191-SFP!BE191)+BD102</f>
        <v>0</v>
      </c>
      <c r="BE101" s="1183">
        <f>+(SFP!BE191-SFP!BF191)+BE102</f>
        <v>-1.1444091796875E-5</v>
      </c>
      <c r="BF101" s="1183">
        <f>+(SFP!BF191-SFP!BG191)+BF102</f>
        <v>-6.198883056640625E-6</v>
      </c>
      <c r="BG101" s="1183">
        <f>+(SFP!BG191-SFP!BH191)+BG102</f>
        <v>0</v>
      </c>
      <c r="BH101" s="1183">
        <f>+(SFP!BH191-SFP!BI191)+BH102</f>
        <v>5.7220458984375E-6</v>
      </c>
      <c r="BI101" s="1183">
        <f>+(SFP!BI191-SFP!BJ191)+BI102</f>
        <v>0</v>
      </c>
      <c r="BJ101" s="1183">
        <f>+(SFP!BJ191-SFP!BK191)+BJ102</f>
        <v>1.049041748046875E-5</v>
      </c>
      <c r="BK101" s="1173">
        <f t="shared" si="19"/>
        <v>1020000000.0000125</v>
      </c>
    </row>
    <row r="102" spans="1:63" ht="15.6" x14ac:dyDescent="0.3">
      <c r="A102" s="1126" t="s">
        <v>1148</v>
      </c>
      <c r="C102" s="1183">
        <f>+(SFP!C216+SFP!C220+SFP!C222)-(SFP!D216+SFP!D220+SFP!D222)+SCI!C239</f>
        <v>0</v>
      </c>
      <c r="D102" s="1183">
        <f>+(SFP!D216+SFP!D220+SFP!D222)-(SFP!E216+SFP!E220+SFP!E222)+SCI!D239</f>
        <v>1020000000</v>
      </c>
      <c r="E102" s="1183">
        <f>+(SFP!E216+SFP!E220+SFP!E222)-(SFP!F216+SFP!F220+SFP!F222)+SCI!E239</f>
        <v>0</v>
      </c>
      <c r="F102" s="1183">
        <f>+(SFP!F216+SFP!F220+SFP!F222)-(SFP!G216+SFP!G220+SFP!G222)+SCI!F239</f>
        <v>0</v>
      </c>
      <c r="G102" s="1183">
        <f>+(SFP!G216+SFP!G220+SFP!G222)-(SFP!H216+SFP!H220+SFP!H222)+SCI!G239</f>
        <v>0</v>
      </c>
      <c r="H102" s="1183">
        <f>+(SFP!H216+SFP!H220+SFP!H222)-(SFP!I216+SFP!I220+SFP!I222)+SCI!H239</f>
        <v>0</v>
      </c>
      <c r="I102" s="1183">
        <f>+(SFP!I216+SFP!I220+SFP!I222)-(SFP!J216+SFP!J220+SFP!J222)+SCI!I239</f>
        <v>0</v>
      </c>
      <c r="J102" s="1183">
        <f>+(SFP!J216+SFP!J220+SFP!J222)-(SFP!K216+SFP!K220+SFP!K222)+SCI!J239</f>
        <v>0</v>
      </c>
      <c r="K102" s="1183">
        <f>+(SFP!K216+SFP!K220+SFP!K222)-(SFP!L216+SFP!L220+SFP!L222)+SCI!K239</f>
        <v>0</v>
      </c>
      <c r="L102" s="1183">
        <f>+(SFP!L216+SFP!L220+SFP!L222)-(SFP!M216+SFP!M220+SFP!M222)+SCI!L239</f>
        <v>0</v>
      </c>
      <c r="M102" s="1183">
        <f>+(SFP!M216+SFP!M220+SFP!M222)-(SFP!N216+SFP!N220+SFP!N222)+SCI!M239</f>
        <v>0</v>
      </c>
      <c r="N102" s="1183">
        <f>+(SFP!N216+SFP!N220+SFP!N222)-(SFP!O216+SFP!O220+SFP!O222)+SCI!N239</f>
        <v>0</v>
      </c>
      <c r="O102" s="1183">
        <f>+(SFP!O216+SFP!O220+SFP!O222)-(SFP!P216+SFP!P220+SFP!P222)+SCI!O239</f>
        <v>0</v>
      </c>
      <c r="P102" s="1183">
        <f>+(SFP!P216+SFP!P220+SFP!P222)-(SFP!Q216+SFP!Q220+SFP!Q222)+SCI!P239</f>
        <v>0</v>
      </c>
      <c r="Q102" s="1183">
        <f>+(SFP!Q216+SFP!Q220+SFP!Q222)-(SFP!R216+SFP!R220+SFP!R222)+SCI!Q239</f>
        <v>0</v>
      </c>
      <c r="R102" s="1183">
        <f>+(SFP!R216+SFP!R220+SFP!R222)-(SFP!S216+SFP!S220+SFP!S222)+SCI!R239</f>
        <v>0</v>
      </c>
      <c r="S102" s="1183">
        <f>+(SFP!S216+SFP!S220+SFP!S222)-(SFP!T216+SFP!T220+SFP!T222)+SCI!S239</f>
        <v>3.814697265625E-6</v>
      </c>
      <c r="T102" s="1183">
        <f>+(SFP!T216+SFP!T220+SFP!T222)-(SFP!U216+SFP!U220+SFP!U222)+SCI!T239</f>
        <v>0</v>
      </c>
      <c r="U102" s="1183">
        <f>+(SFP!U216+SFP!U220+SFP!U222)-(SFP!V216+SFP!V220+SFP!V222)+SCI!U239</f>
        <v>-2.384185791015625E-6</v>
      </c>
      <c r="V102" s="1183">
        <f>+(SFP!V216+SFP!V220+SFP!V222)-(SFP!W216+SFP!W220+SFP!W222)+SCI!V239</f>
        <v>0</v>
      </c>
      <c r="W102" s="1183">
        <f>+(SFP!W216+SFP!W220+SFP!W222)-(SFP!X216+SFP!X220+SFP!X222)+SCI!W239</f>
        <v>0</v>
      </c>
      <c r="X102" s="1183">
        <f>+(SFP!X216+SFP!X220+SFP!X222)-(SFP!Y216+SFP!Y220+SFP!Y222)+SCI!X239</f>
        <v>0</v>
      </c>
      <c r="Y102" s="1183">
        <f>+(SFP!Y216+SFP!Y220+SFP!Y222)-(SFP!Z216+SFP!Z220+SFP!Z222)+SCI!Y239</f>
        <v>3.337860107421875E-6</v>
      </c>
      <c r="Z102" s="1183">
        <f>+(SFP!Z216+SFP!Z220+SFP!Z222)-(SFP!AA216+SFP!AA220+SFP!AA222)+SCI!Z239</f>
        <v>0</v>
      </c>
      <c r="AA102" s="1183">
        <f>+(SFP!AA216+SFP!AA220+SFP!AA222)-(SFP!AB216+SFP!AB220+SFP!AB222)+SCI!AA239</f>
        <v>0</v>
      </c>
      <c r="AB102" s="1183">
        <f>+(SFP!AB216+SFP!AB220+SFP!AB222)-(SFP!AC216+SFP!AC220+SFP!AC222)+SCI!AB239</f>
        <v>0</v>
      </c>
      <c r="AC102" s="1183">
        <f>+(SFP!AC216+SFP!AC220+SFP!AC222)-(SFP!AD216+SFP!AD220+SFP!AD222)+SCI!AC239</f>
        <v>0</v>
      </c>
      <c r="AD102" s="1183">
        <f>+(SFP!AD216+SFP!AD220+SFP!AD222)-(SFP!AE216+SFP!AE220+SFP!AE222)+SCI!AD239</f>
        <v>-3.814697265625E-6</v>
      </c>
      <c r="AE102" s="1183">
        <f>+(SFP!AE216+SFP!AE220+SFP!AE222)-(SFP!AF216+SFP!AF220+SFP!AF222)+SCI!AE239</f>
        <v>-2.384185791015625E-6</v>
      </c>
      <c r="AF102" s="1183">
        <f>+(SFP!AF216+SFP!AF220+SFP!AF222)-(SFP!AG216+SFP!AG220+SFP!AG222)+SCI!AF239</f>
        <v>1.0609626770019531E-5</v>
      </c>
      <c r="AG102" s="1183">
        <f>+(SFP!AG216+SFP!AG220+SFP!AG222)-(SFP!AH216+SFP!AH220+SFP!AH222)+SCI!AG239</f>
        <v>-4.291534423828125E-6</v>
      </c>
      <c r="AH102" s="1183">
        <f>+(SFP!AH216+SFP!AH220+SFP!AH222)-(SFP!AI216+SFP!AI220+SFP!AI222)+SCI!AH239</f>
        <v>-7.62939453125E-6</v>
      </c>
      <c r="AI102" s="1183">
        <f>+(SFP!AI216+SFP!AI220+SFP!AI222)-(SFP!AJ216+SFP!AJ220+SFP!AJ222)+SCI!AI239</f>
        <v>0</v>
      </c>
      <c r="AJ102" s="1183">
        <f>+(SFP!AJ216+SFP!AJ220+SFP!AJ222)-(SFP!AK216+SFP!AK220+SFP!AK222)+SCI!AJ239</f>
        <v>0</v>
      </c>
      <c r="AK102" s="1183">
        <f>+(SFP!AK216+SFP!AK220+SFP!AK222)-(SFP!AL216+SFP!AL220+SFP!AL222)+SCI!AK239</f>
        <v>5.7220458984375E-6</v>
      </c>
      <c r="AL102" s="1183">
        <f>+(SFP!AL216+SFP!AL220+SFP!AL222)-(SFP!AM216+SFP!AM220+SFP!AM222)+SCI!AL239</f>
        <v>3.814697265625E-6</v>
      </c>
      <c r="AM102" s="1183">
        <f>+(SFP!AM216+SFP!AM220+SFP!AM222)-(SFP!AN216+SFP!AN220+SFP!AN222)+SCI!AM239</f>
        <v>4.76837158203125E-6</v>
      </c>
      <c r="AN102" s="1183">
        <f>+(SFP!AN216+SFP!AN220+SFP!AN222)-(SFP!AO216+SFP!AO220+SFP!AO222)+SCI!AN239</f>
        <v>0</v>
      </c>
      <c r="AO102" s="1183">
        <f>+(SFP!AO216+SFP!AO220+SFP!AO222)-(SFP!AP216+SFP!AP220+SFP!AP222)+SCI!AO239</f>
        <v>5.7220458984375E-6</v>
      </c>
      <c r="AP102" s="1183">
        <f>+(SFP!AP216+SFP!AP220+SFP!AP222)-(SFP!AQ216+SFP!AQ220+SFP!AQ222)+SCI!AP239</f>
        <v>0</v>
      </c>
      <c r="AQ102" s="1183">
        <f>+(SFP!AQ216+SFP!AQ220+SFP!AQ222)-(SFP!AR216+SFP!AR220+SFP!AR222)+SCI!AQ239</f>
        <v>4.76837158203125E-6</v>
      </c>
      <c r="AR102" s="1183">
        <f>+(SFP!AR216+SFP!AR220+SFP!AR222)-(SFP!AS216+SFP!AS220+SFP!AS222)+SCI!AR239</f>
        <v>-4.291534423828125E-6</v>
      </c>
      <c r="AS102" s="1183">
        <f>+(SFP!AS216+SFP!AS220+SFP!AS222)-(SFP!AT216+SFP!AT220+SFP!AT222)+SCI!AS239</f>
        <v>0</v>
      </c>
      <c r="AT102" s="1183">
        <f>+(SFP!AT216+SFP!AT220+SFP!AT222)-(SFP!AU216+SFP!AU220+SFP!AU222)+SCI!AT239</f>
        <v>4.76837158203125E-6</v>
      </c>
      <c r="AU102" s="1183">
        <f>+(SFP!AU216+SFP!AU220+SFP!AU222)-(SFP!AV216+SFP!AV220+SFP!AV222)+SCI!AU239</f>
        <v>-7.62939453125E-6</v>
      </c>
      <c r="AV102" s="1183">
        <f>+(SFP!AV216+SFP!AV220+SFP!AV222)-(SFP!AW216+SFP!AW220+SFP!AW222)+SCI!AV239</f>
        <v>4.76837158203125E-6</v>
      </c>
      <c r="AW102" s="1183">
        <f>+(SFP!AW216+SFP!AW220+SFP!AW222)-(SFP!AX216+SFP!AX220+SFP!AX222)+SCI!AW239</f>
        <v>0</v>
      </c>
      <c r="AX102" s="1183">
        <f>+(SFP!AX216+SFP!AX220+SFP!AX222)-(SFP!AY216+SFP!AY220+SFP!AY222)+SCI!AX239</f>
        <v>0</v>
      </c>
      <c r="AY102" s="1183">
        <f>+(SFP!AY216+SFP!AY220+SFP!AY222)-(SFP!AZ216+SFP!AZ220+SFP!AZ222)+SCI!AY239</f>
        <v>0</v>
      </c>
      <c r="AZ102" s="1183">
        <f>+(SFP!AZ216+SFP!AZ220+SFP!AZ222)-(SFP!BA216+SFP!BA220+SFP!BA222)+SCI!AZ239</f>
        <v>0</v>
      </c>
      <c r="BA102" s="1183">
        <f>+(SFP!BA216+SFP!BA220+SFP!BA222)-(SFP!BB216+SFP!BB220+SFP!BB222)+SCI!BA239</f>
        <v>-9.5367431640625E-6</v>
      </c>
      <c r="BB102" s="1183">
        <f>+(SFP!BB216+SFP!BB220+SFP!BB222)-(SFP!BC216+SFP!BC220+SFP!BC222)+SCI!BB239</f>
        <v>3.814697265625E-6</v>
      </c>
      <c r="BC102" s="1183">
        <f>+(SFP!BC216+SFP!BC220+SFP!BC222)-(SFP!BD216+SFP!BD220+SFP!BD222)+SCI!BC239</f>
        <v>0</v>
      </c>
      <c r="BD102" s="1183">
        <f>+(SFP!BD216+SFP!BD220+SFP!BD222)-(SFP!BE216+SFP!BE220+SFP!BE222)+SCI!BD239</f>
        <v>0</v>
      </c>
      <c r="BE102" s="1183">
        <f>+(SFP!BE216+SFP!BE220+SFP!BE222)-(SFP!BF216+SFP!BF220+SFP!BF222)+SCI!BE239</f>
        <v>-1.1444091796875E-5</v>
      </c>
      <c r="BF102" s="1183">
        <f>+(SFP!BF216+SFP!BF220+SFP!BF222)-(SFP!BG216+SFP!BG220+SFP!BG222)+SCI!BF239</f>
        <v>-6.198883056640625E-6</v>
      </c>
      <c r="BG102" s="1183">
        <f>+(SFP!BG216+SFP!BG220+SFP!BG222)-(SFP!BH216+SFP!BH220+SFP!BH222)+SCI!BG239</f>
        <v>0</v>
      </c>
      <c r="BH102" s="1183">
        <f>+(SFP!BH216+SFP!BH220+SFP!BH222)-(SFP!BI216+SFP!BI220+SFP!BI222)+SCI!BH239</f>
        <v>5.7220458984375E-6</v>
      </c>
      <c r="BI102" s="1183">
        <f>+(SFP!BI216+SFP!BI220+SFP!BI222)-(SFP!BJ216+SFP!BJ220+SFP!BJ222)+SCI!BI239</f>
        <v>0</v>
      </c>
      <c r="BJ102" s="1183">
        <f>+(SFP!BJ216+SFP!BJ220+SFP!BJ222)-(SFP!BK216+SFP!BK220+SFP!BK222)+SCI!BJ239</f>
        <v>1.049041748046875E-5</v>
      </c>
      <c r="BK102" s="1173">
        <f t="shared" si="19"/>
        <v>1020000000.0000125</v>
      </c>
    </row>
    <row r="103" spans="1:63" ht="16.2" thickBot="1" x14ac:dyDescent="0.35">
      <c r="A103" s="1159" t="s">
        <v>1149</v>
      </c>
      <c r="C103" s="1206">
        <f>+C100-C101</f>
        <v>0</v>
      </c>
      <c r="D103" s="1206">
        <f t="shared" ref="D103:BJ103" si="26">+D100-D101</f>
        <v>0</v>
      </c>
      <c r="E103" s="1206">
        <f t="shared" si="26"/>
        <v>-255000000</v>
      </c>
      <c r="F103" s="1206">
        <f t="shared" si="26"/>
        <v>-255000000</v>
      </c>
      <c r="G103" s="1206">
        <f t="shared" si="26"/>
        <v>0</v>
      </c>
      <c r="H103" s="1206">
        <f t="shared" si="26"/>
        <v>0</v>
      </c>
      <c r="I103" s="1206">
        <f t="shared" si="26"/>
        <v>0</v>
      </c>
      <c r="J103" s="1206">
        <f t="shared" si="26"/>
        <v>-255000000</v>
      </c>
      <c r="K103" s="1206">
        <f t="shared" si="26"/>
        <v>0</v>
      </c>
      <c r="L103" s="1206">
        <f t="shared" si="26"/>
        <v>0</v>
      </c>
      <c r="M103" s="1206">
        <f t="shared" si="26"/>
        <v>0</v>
      </c>
      <c r="N103" s="1206">
        <f t="shared" si="26"/>
        <v>0</v>
      </c>
      <c r="O103" s="1206">
        <f t="shared" si="26"/>
        <v>0</v>
      </c>
      <c r="P103" s="1206">
        <f t="shared" si="26"/>
        <v>-255000000</v>
      </c>
      <c r="Q103" s="1206">
        <f t="shared" si="26"/>
        <v>0</v>
      </c>
      <c r="R103" s="1206">
        <f t="shared" si="26"/>
        <v>0</v>
      </c>
      <c r="S103" s="1206">
        <f t="shared" si="26"/>
        <v>-3.814697265625E-6</v>
      </c>
      <c r="T103" s="1206">
        <f t="shared" si="26"/>
        <v>0</v>
      </c>
      <c r="U103" s="1206">
        <f t="shared" si="26"/>
        <v>2.384185791015625E-6</v>
      </c>
      <c r="V103" s="1206">
        <f t="shared" si="26"/>
        <v>0</v>
      </c>
      <c r="W103" s="1206">
        <f t="shared" si="26"/>
        <v>0</v>
      </c>
      <c r="X103" s="1206">
        <f t="shared" si="26"/>
        <v>0</v>
      </c>
      <c r="Y103" s="1206">
        <f t="shared" si="26"/>
        <v>-3.337860107421875E-6</v>
      </c>
      <c r="Z103" s="1206">
        <f t="shared" si="26"/>
        <v>0</v>
      </c>
      <c r="AA103" s="1206">
        <f t="shared" si="26"/>
        <v>0</v>
      </c>
      <c r="AB103" s="1206">
        <f t="shared" si="26"/>
        <v>0</v>
      </c>
      <c r="AC103" s="1206">
        <f t="shared" si="26"/>
        <v>0</v>
      </c>
      <c r="AD103" s="1206">
        <f t="shared" si="26"/>
        <v>3.814697265625E-6</v>
      </c>
      <c r="AE103" s="1206">
        <f t="shared" si="26"/>
        <v>2.384185791015625E-6</v>
      </c>
      <c r="AF103" s="1206">
        <f t="shared" si="26"/>
        <v>-1.0609626770019531E-5</v>
      </c>
      <c r="AG103" s="1206">
        <f t="shared" si="26"/>
        <v>4.291534423828125E-6</v>
      </c>
      <c r="AH103" s="1206">
        <f t="shared" si="26"/>
        <v>7.62939453125E-6</v>
      </c>
      <c r="AI103" s="1206">
        <f t="shared" si="26"/>
        <v>0</v>
      </c>
      <c r="AJ103" s="1206">
        <f t="shared" si="26"/>
        <v>0</v>
      </c>
      <c r="AK103" s="1206">
        <f t="shared" si="26"/>
        <v>-5.7220458984375E-6</v>
      </c>
      <c r="AL103" s="1206">
        <f t="shared" si="26"/>
        <v>-3.814697265625E-6</v>
      </c>
      <c r="AM103" s="1206">
        <f t="shared" si="26"/>
        <v>-4.76837158203125E-6</v>
      </c>
      <c r="AN103" s="1206">
        <f t="shared" si="26"/>
        <v>0</v>
      </c>
      <c r="AO103" s="1206">
        <f t="shared" si="26"/>
        <v>-5.7220458984375E-6</v>
      </c>
      <c r="AP103" s="1206">
        <f t="shared" si="26"/>
        <v>0</v>
      </c>
      <c r="AQ103" s="1206">
        <f t="shared" si="26"/>
        <v>-4.76837158203125E-6</v>
      </c>
      <c r="AR103" s="1206">
        <f t="shared" si="26"/>
        <v>4.291534423828125E-6</v>
      </c>
      <c r="AS103" s="1206">
        <f t="shared" si="26"/>
        <v>0</v>
      </c>
      <c r="AT103" s="1206">
        <f t="shared" si="26"/>
        <v>-4.76837158203125E-6</v>
      </c>
      <c r="AU103" s="1206">
        <f t="shared" si="26"/>
        <v>7.62939453125E-6</v>
      </c>
      <c r="AV103" s="1206">
        <f t="shared" si="26"/>
        <v>-4.76837158203125E-6</v>
      </c>
      <c r="AW103" s="1206">
        <f t="shared" si="26"/>
        <v>0</v>
      </c>
      <c r="AX103" s="1206">
        <f t="shared" si="26"/>
        <v>0</v>
      </c>
      <c r="AY103" s="1206">
        <f t="shared" si="26"/>
        <v>0</v>
      </c>
      <c r="AZ103" s="1206">
        <f t="shared" si="26"/>
        <v>0</v>
      </c>
      <c r="BA103" s="1206">
        <f t="shared" si="26"/>
        <v>9.5367431640625E-6</v>
      </c>
      <c r="BB103" s="1206">
        <f t="shared" si="26"/>
        <v>-3.814697265625E-6</v>
      </c>
      <c r="BC103" s="1206">
        <f t="shared" si="26"/>
        <v>0</v>
      </c>
      <c r="BD103" s="1206">
        <f t="shared" si="26"/>
        <v>0</v>
      </c>
      <c r="BE103" s="1206">
        <f t="shared" si="26"/>
        <v>1.1444091796875E-5</v>
      </c>
      <c r="BF103" s="1206">
        <f t="shared" si="26"/>
        <v>6.198883056640625E-6</v>
      </c>
      <c r="BG103" s="1206">
        <f t="shared" si="26"/>
        <v>0</v>
      </c>
      <c r="BH103" s="1206">
        <f t="shared" si="26"/>
        <v>-5.7220458984375E-6</v>
      </c>
      <c r="BI103" s="1206">
        <f t="shared" si="26"/>
        <v>0</v>
      </c>
      <c r="BJ103" s="1206">
        <f t="shared" si="26"/>
        <v>-1.049041748046875E-5</v>
      </c>
      <c r="BK103" s="1185">
        <f t="shared" si="19"/>
        <v>-1020000000.0000125</v>
      </c>
    </row>
    <row r="104" spans="1:63" ht="16.2" thickBot="1" x14ac:dyDescent="0.35">
      <c r="A104" s="34" t="s">
        <v>1150</v>
      </c>
      <c r="C104" s="1189">
        <f>+TCF!C148</f>
        <v>0</v>
      </c>
      <c r="D104" s="1189">
        <f>+TCF!D148</f>
        <v>0</v>
      </c>
      <c r="E104" s="1189">
        <f>+TCF!E148</f>
        <v>-255000000</v>
      </c>
      <c r="F104" s="1189">
        <f>+TCF!F148</f>
        <v>-255000000</v>
      </c>
      <c r="G104" s="1189">
        <f>+TCF!G148</f>
        <v>0</v>
      </c>
      <c r="H104" s="1189">
        <f>+TCF!H148</f>
        <v>0</v>
      </c>
      <c r="I104" s="1189">
        <f>+TCF!I148</f>
        <v>0</v>
      </c>
      <c r="J104" s="1189">
        <f>+TCF!J148</f>
        <v>-255000000</v>
      </c>
      <c r="K104" s="1189">
        <f>+TCF!K148</f>
        <v>0</v>
      </c>
      <c r="L104" s="1189">
        <f>+TCF!L148</f>
        <v>0</v>
      </c>
      <c r="M104" s="1189">
        <f>+TCF!M148</f>
        <v>0</v>
      </c>
      <c r="N104" s="1189">
        <f>+TCF!N148</f>
        <v>0</v>
      </c>
      <c r="O104" s="1189">
        <f>+TCF!O148</f>
        <v>0</v>
      </c>
      <c r="P104" s="1189">
        <f>+TCF!P148</f>
        <v>-255000000</v>
      </c>
      <c r="Q104" s="1189">
        <f>+TCF!Q148</f>
        <v>0</v>
      </c>
      <c r="R104" s="1189">
        <f>+TCF!R148</f>
        <v>0</v>
      </c>
      <c r="S104" s="1189">
        <f>+TCF!S148</f>
        <v>0</v>
      </c>
      <c r="T104" s="1189">
        <f>+TCF!T148</f>
        <v>0</v>
      </c>
      <c r="U104" s="1189">
        <f>+TCF!U148</f>
        <v>0</v>
      </c>
      <c r="V104" s="1189">
        <f>+TCF!V148</f>
        <v>0</v>
      </c>
      <c r="W104" s="1189">
        <f>+TCF!W148</f>
        <v>0</v>
      </c>
      <c r="X104" s="1189">
        <f>+TCF!X148</f>
        <v>0</v>
      </c>
      <c r="Y104" s="1189">
        <f>+TCF!Y148</f>
        <v>0</v>
      </c>
      <c r="Z104" s="1189">
        <f>+TCF!Z148</f>
        <v>0</v>
      </c>
      <c r="AA104" s="1189">
        <f>+TCF!AA148</f>
        <v>0</v>
      </c>
      <c r="AB104" s="1189">
        <f>+TCF!AB148</f>
        <v>0</v>
      </c>
      <c r="AC104" s="1189">
        <f>+TCF!AC148</f>
        <v>0</v>
      </c>
      <c r="AD104" s="1189">
        <f>+TCF!AD148</f>
        <v>0</v>
      </c>
      <c r="AE104" s="1189">
        <f>+TCF!AE148</f>
        <v>0</v>
      </c>
      <c r="AF104" s="1189">
        <f>+TCF!AF148</f>
        <v>0</v>
      </c>
      <c r="AG104" s="1189">
        <f>+TCF!AG148</f>
        <v>0</v>
      </c>
      <c r="AH104" s="1189">
        <f>+TCF!AH148</f>
        <v>0</v>
      </c>
      <c r="AI104" s="1189">
        <f>+TCF!AI148</f>
        <v>0</v>
      </c>
      <c r="AJ104" s="1189">
        <f>+TCF!AJ148</f>
        <v>0</v>
      </c>
      <c r="AK104" s="1189">
        <f>+TCF!AK148</f>
        <v>0</v>
      </c>
      <c r="AL104" s="1189">
        <f>+TCF!AL148</f>
        <v>0</v>
      </c>
      <c r="AM104" s="1189">
        <f>+TCF!AM148</f>
        <v>0</v>
      </c>
      <c r="AN104" s="1189">
        <f>+TCF!AN148</f>
        <v>0</v>
      </c>
      <c r="AO104" s="1189">
        <f>+TCF!AO148</f>
        <v>0</v>
      </c>
      <c r="AP104" s="1189">
        <f>+TCF!AP148</f>
        <v>0</v>
      </c>
      <c r="AQ104" s="1189">
        <f>+TCF!AQ148</f>
        <v>0</v>
      </c>
      <c r="AR104" s="1189">
        <f>+TCF!AR148</f>
        <v>0</v>
      </c>
      <c r="AS104" s="1189">
        <f>+TCF!AS148</f>
        <v>0</v>
      </c>
      <c r="AT104" s="1189">
        <f>+TCF!AT148</f>
        <v>0</v>
      </c>
      <c r="AU104" s="1189">
        <f>+TCF!AU148</f>
        <v>0</v>
      </c>
      <c r="AV104" s="1189">
        <f>+TCF!AV148</f>
        <v>0</v>
      </c>
      <c r="AW104" s="1189">
        <f>+TCF!AW148</f>
        <v>0</v>
      </c>
      <c r="AX104" s="1189">
        <f>+TCF!AX148</f>
        <v>0</v>
      </c>
      <c r="AY104" s="1189">
        <f>+TCF!AY148</f>
        <v>0</v>
      </c>
      <c r="AZ104" s="1189">
        <f>+TCF!AZ148</f>
        <v>0</v>
      </c>
      <c r="BA104" s="1189">
        <f>+TCF!BA148</f>
        <v>0</v>
      </c>
      <c r="BB104" s="1189">
        <f>+TCF!BB148</f>
        <v>0</v>
      </c>
      <c r="BC104" s="1189">
        <f>+TCF!BC148</f>
        <v>0</v>
      </c>
      <c r="BD104" s="1189">
        <f>+TCF!BD148</f>
        <v>0</v>
      </c>
      <c r="BE104" s="1189">
        <f>+TCF!BE148</f>
        <v>0</v>
      </c>
      <c r="BF104" s="1189">
        <f>+TCF!BF148</f>
        <v>0</v>
      </c>
      <c r="BG104" s="1189">
        <f>+TCF!BG148</f>
        <v>0</v>
      </c>
      <c r="BH104" s="1189">
        <f>+TCF!BH148</f>
        <v>0</v>
      </c>
      <c r="BI104" s="1189">
        <f>+TCF!BI148</f>
        <v>0</v>
      </c>
      <c r="BJ104" s="1189">
        <f>+TCF!BJ148</f>
        <v>0</v>
      </c>
      <c r="BK104" s="1190">
        <f t="shared" si="19"/>
        <v>-1020000000</v>
      </c>
    </row>
    <row r="105" spans="1:63" ht="15.6" x14ac:dyDescent="0.3">
      <c r="A105" s="1113" t="s">
        <v>537</v>
      </c>
      <c r="C105" s="1186">
        <f>+C103-C104</f>
        <v>0</v>
      </c>
      <c r="D105" s="1186">
        <f t="shared" ref="D105:BJ105" si="27">+D103-D104</f>
        <v>0</v>
      </c>
      <c r="E105" s="1186">
        <f t="shared" si="27"/>
        <v>0</v>
      </c>
      <c r="F105" s="1186">
        <f t="shared" si="27"/>
        <v>0</v>
      </c>
      <c r="G105" s="1186">
        <f t="shared" si="27"/>
        <v>0</v>
      </c>
      <c r="H105" s="1186">
        <f t="shared" si="27"/>
        <v>0</v>
      </c>
      <c r="I105" s="1186">
        <f t="shared" si="27"/>
        <v>0</v>
      </c>
      <c r="J105" s="1186">
        <f t="shared" si="27"/>
        <v>0</v>
      </c>
      <c r="K105" s="1186">
        <f t="shared" si="27"/>
        <v>0</v>
      </c>
      <c r="L105" s="1186">
        <f t="shared" si="27"/>
        <v>0</v>
      </c>
      <c r="M105" s="1186">
        <f t="shared" si="27"/>
        <v>0</v>
      </c>
      <c r="N105" s="1186">
        <f t="shared" si="27"/>
        <v>0</v>
      </c>
      <c r="O105" s="1186">
        <f t="shared" si="27"/>
        <v>0</v>
      </c>
      <c r="P105" s="1186">
        <f t="shared" si="27"/>
        <v>0</v>
      </c>
      <c r="Q105" s="1186">
        <f t="shared" si="27"/>
        <v>0</v>
      </c>
      <c r="R105" s="1186">
        <f t="shared" si="27"/>
        <v>0</v>
      </c>
      <c r="S105" s="1186">
        <f t="shared" si="27"/>
        <v>-3.814697265625E-6</v>
      </c>
      <c r="T105" s="1186">
        <f t="shared" si="27"/>
        <v>0</v>
      </c>
      <c r="U105" s="1186">
        <f t="shared" si="27"/>
        <v>2.384185791015625E-6</v>
      </c>
      <c r="V105" s="1186">
        <f t="shared" si="27"/>
        <v>0</v>
      </c>
      <c r="W105" s="1186">
        <f t="shared" si="27"/>
        <v>0</v>
      </c>
      <c r="X105" s="1186">
        <f t="shared" si="27"/>
        <v>0</v>
      </c>
      <c r="Y105" s="1186">
        <f t="shared" si="27"/>
        <v>-3.337860107421875E-6</v>
      </c>
      <c r="Z105" s="1186">
        <f t="shared" si="27"/>
        <v>0</v>
      </c>
      <c r="AA105" s="1186">
        <f t="shared" si="27"/>
        <v>0</v>
      </c>
      <c r="AB105" s="1186">
        <f t="shared" si="27"/>
        <v>0</v>
      </c>
      <c r="AC105" s="1186">
        <f t="shared" si="27"/>
        <v>0</v>
      </c>
      <c r="AD105" s="1186">
        <f t="shared" si="27"/>
        <v>3.814697265625E-6</v>
      </c>
      <c r="AE105" s="1186">
        <f t="shared" si="27"/>
        <v>2.384185791015625E-6</v>
      </c>
      <c r="AF105" s="1186">
        <f t="shared" si="27"/>
        <v>-1.0609626770019531E-5</v>
      </c>
      <c r="AG105" s="1186">
        <f t="shared" si="27"/>
        <v>4.291534423828125E-6</v>
      </c>
      <c r="AH105" s="1186">
        <f t="shared" si="27"/>
        <v>7.62939453125E-6</v>
      </c>
      <c r="AI105" s="1186">
        <f t="shared" si="27"/>
        <v>0</v>
      </c>
      <c r="AJ105" s="1186">
        <f t="shared" si="27"/>
        <v>0</v>
      </c>
      <c r="AK105" s="1186">
        <f t="shared" si="27"/>
        <v>-5.7220458984375E-6</v>
      </c>
      <c r="AL105" s="1186">
        <f t="shared" si="27"/>
        <v>-3.814697265625E-6</v>
      </c>
      <c r="AM105" s="1186">
        <f t="shared" si="27"/>
        <v>-4.76837158203125E-6</v>
      </c>
      <c r="AN105" s="1186">
        <f t="shared" si="27"/>
        <v>0</v>
      </c>
      <c r="AO105" s="1186">
        <f t="shared" si="27"/>
        <v>-5.7220458984375E-6</v>
      </c>
      <c r="AP105" s="1186">
        <f t="shared" si="27"/>
        <v>0</v>
      </c>
      <c r="AQ105" s="1186">
        <f t="shared" si="27"/>
        <v>-4.76837158203125E-6</v>
      </c>
      <c r="AR105" s="1186">
        <f t="shared" si="27"/>
        <v>4.291534423828125E-6</v>
      </c>
      <c r="AS105" s="1186">
        <f t="shared" si="27"/>
        <v>0</v>
      </c>
      <c r="AT105" s="1186">
        <f t="shared" si="27"/>
        <v>-4.76837158203125E-6</v>
      </c>
      <c r="AU105" s="1186">
        <f t="shared" si="27"/>
        <v>7.62939453125E-6</v>
      </c>
      <c r="AV105" s="1186">
        <f t="shared" si="27"/>
        <v>-4.76837158203125E-6</v>
      </c>
      <c r="AW105" s="1186">
        <f t="shared" si="27"/>
        <v>0</v>
      </c>
      <c r="AX105" s="1186">
        <f t="shared" si="27"/>
        <v>0</v>
      </c>
      <c r="AY105" s="1186">
        <f t="shared" si="27"/>
        <v>0</v>
      </c>
      <c r="AZ105" s="1186">
        <f t="shared" si="27"/>
        <v>0</v>
      </c>
      <c r="BA105" s="1186">
        <f t="shared" si="27"/>
        <v>9.5367431640625E-6</v>
      </c>
      <c r="BB105" s="1186">
        <f t="shared" si="27"/>
        <v>-3.814697265625E-6</v>
      </c>
      <c r="BC105" s="1186">
        <f t="shared" si="27"/>
        <v>0</v>
      </c>
      <c r="BD105" s="1186">
        <f t="shared" si="27"/>
        <v>0</v>
      </c>
      <c r="BE105" s="1186">
        <f t="shared" si="27"/>
        <v>1.1444091796875E-5</v>
      </c>
      <c r="BF105" s="1186">
        <f t="shared" si="27"/>
        <v>6.198883056640625E-6</v>
      </c>
      <c r="BG105" s="1186">
        <f t="shared" si="27"/>
        <v>0</v>
      </c>
      <c r="BH105" s="1186">
        <f t="shared" si="27"/>
        <v>-5.7220458984375E-6</v>
      </c>
      <c r="BI105" s="1186">
        <f t="shared" si="27"/>
        <v>0</v>
      </c>
      <c r="BJ105" s="1186">
        <f t="shared" si="27"/>
        <v>-1.049041748046875E-5</v>
      </c>
      <c r="BK105" s="1191">
        <f t="shared" si="19"/>
        <v>-1.2516975402832031E-5</v>
      </c>
    </row>
    <row r="106" spans="1:63" ht="15.6" x14ac:dyDescent="0.3">
      <c r="A106" s="1113"/>
      <c r="C106" s="1186"/>
      <c r="D106" s="1186"/>
      <c r="E106" s="1186"/>
      <c r="F106" s="1186"/>
      <c r="G106" s="1186"/>
      <c r="H106" s="1186"/>
      <c r="I106" s="1186"/>
      <c r="J106" s="1186"/>
      <c r="K106" s="1186"/>
      <c r="L106" s="1186"/>
      <c r="M106" s="1186"/>
      <c r="N106" s="1186"/>
      <c r="O106" s="1186"/>
      <c r="P106" s="1186"/>
      <c r="Q106" s="1186"/>
      <c r="R106" s="1186"/>
      <c r="S106" s="1186"/>
      <c r="T106" s="1186"/>
      <c r="U106" s="1186"/>
      <c r="V106" s="1186"/>
      <c r="W106" s="1186"/>
      <c r="X106" s="1186"/>
      <c r="Y106" s="1186"/>
      <c r="Z106" s="1186"/>
      <c r="AA106" s="1186"/>
      <c r="AB106" s="1186"/>
      <c r="AC106" s="1186"/>
      <c r="AD106" s="1186"/>
      <c r="AE106" s="1186"/>
      <c r="AF106" s="1186"/>
      <c r="AG106" s="1186"/>
      <c r="AH106" s="1186"/>
      <c r="AI106" s="1186"/>
      <c r="AJ106" s="1186"/>
      <c r="AK106" s="1186"/>
      <c r="AL106" s="1186"/>
      <c r="AM106" s="1186"/>
      <c r="AN106" s="1186"/>
      <c r="AO106" s="1186"/>
      <c r="AP106" s="1186"/>
      <c r="AQ106" s="1186"/>
      <c r="AR106" s="1186"/>
      <c r="AS106" s="1186"/>
      <c r="AT106" s="1186"/>
      <c r="AU106" s="1186"/>
      <c r="AV106" s="1186"/>
      <c r="AW106" s="1186"/>
      <c r="AX106" s="1186"/>
      <c r="AY106" s="1186"/>
      <c r="AZ106" s="1186"/>
      <c r="BA106" s="1186"/>
      <c r="BB106" s="1186"/>
      <c r="BC106" s="1186"/>
      <c r="BD106" s="1186"/>
      <c r="BE106" s="1186"/>
      <c r="BF106" s="1186"/>
      <c r="BG106" s="1186"/>
      <c r="BH106" s="1186"/>
      <c r="BI106" s="1186"/>
      <c r="BJ106" s="1186"/>
      <c r="BK106" s="1191"/>
    </row>
    <row r="107" spans="1:63" ht="16.2" thickBot="1" x14ac:dyDescent="0.35">
      <c r="A107" s="27"/>
      <c r="C107" s="1183"/>
      <c r="D107" s="1183"/>
      <c r="E107" s="1183"/>
      <c r="F107" s="1183"/>
      <c r="G107" s="1183"/>
      <c r="H107" s="1183"/>
      <c r="I107" s="1183"/>
      <c r="J107" s="1183"/>
      <c r="K107" s="1183"/>
      <c r="L107" s="1183"/>
      <c r="M107" s="1183"/>
      <c r="N107" s="1183"/>
      <c r="O107" s="1183"/>
      <c r="P107" s="1183"/>
      <c r="Q107" s="1183"/>
      <c r="R107" s="1183"/>
      <c r="S107" s="1183"/>
      <c r="T107" s="1183"/>
      <c r="U107" s="1183"/>
      <c r="V107" s="1183"/>
      <c r="W107" s="1183"/>
      <c r="X107" s="1183"/>
      <c r="Y107" s="1183"/>
      <c r="Z107" s="1183"/>
      <c r="AA107" s="1183"/>
      <c r="AB107" s="1183"/>
      <c r="AC107" s="1183"/>
      <c r="AD107" s="1183"/>
      <c r="AE107" s="1183"/>
      <c r="AF107" s="1183"/>
      <c r="AG107" s="1183"/>
      <c r="AH107" s="1183"/>
      <c r="AI107" s="1183"/>
      <c r="AJ107" s="1183"/>
      <c r="AK107" s="1183"/>
      <c r="AL107" s="1183"/>
      <c r="AM107" s="1183"/>
      <c r="AN107" s="1183"/>
      <c r="AO107" s="1183"/>
      <c r="AP107" s="1183"/>
      <c r="AQ107" s="1183"/>
      <c r="AR107" s="1183"/>
      <c r="AS107" s="1183"/>
      <c r="AT107" s="1183"/>
      <c r="AU107" s="1183"/>
      <c r="AV107" s="1183"/>
      <c r="AW107" s="1183"/>
      <c r="AX107" s="1183"/>
      <c r="AY107" s="1183"/>
      <c r="AZ107" s="1183"/>
      <c r="BA107" s="1183"/>
      <c r="BB107" s="1183"/>
      <c r="BC107" s="1183"/>
      <c r="BD107" s="1183"/>
      <c r="BE107" s="1183"/>
      <c r="BF107" s="1183"/>
      <c r="BG107" s="1183"/>
      <c r="BH107" s="1183"/>
      <c r="BI107" s="1183"/>
      <c r="BJ107" s="1183"/>
      <c r="BK107" s="1173">
        <f t="shared" si="19"/>
        <v>0</v>
      </c>
    </row>
    <row r="108" spans="1:63" ht="16.2" thickBot="1" x14ac:dyDescent="0.35">
      <c r="A108" s="1118" t="s">
        <v>873</v>
      </c>
      <c r="C108" s="1207"/>
      <c r="D108" s="1207"/>
      <c r="E108" s="1207"/>
      <c r="F108" s="1207"/>
      <c r="G108" s="1207"/>
      <c r="H108" s="1207"/>
      <c r="I108" s="1207"/>
      <c r="J108" s="1207"/>
      <c r="K108" s="1207"/>
      <c r="L108" s="1207"/>
      <c r="M108" s="1207"/>
      <c r="N108" s="1207"/>
      <c r="O108" s="1207"/>
      <c r="P108" s="1207"/>
      <c r="Q108" s="1207"/>
      <c r="R108" s="1207"/>
      <c r="S108" s="1207"/>
      <c r="T108" s="1207"/>
      <c r="U108" s="1207"/>
      <c r="V108" s="1207"/>
      <c r="W108" s="1207"/>
      <c r="X108" s="1207"/>
      <c r="Y108" s="1207"/>
      <c r="Z108" s="1207"/>
      <c r="AA108" s="1207"/>
      <c r="AB108" s="1207"/>
      <c r="AC108" s="1207"/>
      <c r="AD108" s="1207"/>
      <c r="AE108" s="1207"/>
      <c r="AF108" s="1207"/>
      <c r="AG108" s="1207"/>
      <c r="AH108" s="1207"/>
      <c r="AI108" s="1207"/>
      <c r="AJ108" s="1207"/>
      <c r="AK108" s="1207"/>
      <c r="AL108" s="1207"/>
      <c r="AM108" s="1207"/>
      <c r="AN108" s="1207"/>
      <c r="AO108" s="1207"/>
      <c r="AP108" s="1207"/>
      <c r="AQ108" s="1207"/>
      <c r="AR108" s="1207"/>
      <c r="AS108" s="1207"/>
      <c r="AT108" s="1207"/>
      <c r="AU108" s="1207"/>
      <c r="AV108" s="1207"/>
      <c r="AW108" s="1207"/>
      <c r="AX108" s="1207"/>
      <c r="AY108" s="1207"/>
      <c r="AZ108" s="1207"/>
      <c r="BA108" s="1207"/>
      <c r="BB108" s="1207"/>
      <c r="BC108" s="1207"/>
      <c r="BD108" s="1207"/>
      <c r="BE108" s="1207"/>
      <c r="BF108" s="1207"/>
      <c r="BG108" s="1207"/>
      <c r="BH108" s="1207"/>
      <c r="BI108" s="1207"/>
      <c r="BJ108" s="1207"/>
      <c r="BK108" s="1173">
        <f t="shared" si="19"/>
        <v>0</v>
      </c>
    </row>
    <row r="109" spans="1:63" ht="15.6" x14ac:dyDescent="0.3">
      <c r="A109" s="412" t="s">
        <v>581</v>
      </c>
      <c r="C109" s="1195">
        <f>+C110-C111</f>
        <v>0</v>
      </c>
      <c r="D109" s="1195">
        <f t="shared" ref="D109:BJ109" si="28">+D110-D111</f>
        <v>0</v>
      </c>
      <c r="E109" s="1195">
        <f t="shared" si="28"/>
        <v>1030173866.6544015</v>
      </c>
      <c r="F109" s="1195">
        <f t="shared" si="28"/>
        <v>601829448.74918497</v>
      </c>
      <c r="G109" s="1195">
        <f t="shared" si="28"/>
        <v>2214414108.8511949</v>
      </c>
      <c r="H109" s="1195">
        <f t="shared" si="28"/>
        <v>3504750822.1792059</v>
      </c>
      <c r="I109" s="1195">
        <f t="shared" si="28"/>
        <v>3258399516.7120519</v>
      </c>
      <c r="J109" s="1195">
        <f t="shared" si="28"/>
        <v>457138210.40441012</v>
      </c>
      <c r="K109" s="1195">
        <f t="shared" si="28"/>
        <v>-1848623180.3867757</v>
      </c>
      <c r="L109" s="1195">
        <f t="shared" si="28"/>
        <v>1244029746.6815388</v>
      </c>
      <c r="M109" s="1195">
        <f t="shared" si="28"/>
        <v>-1603176939.5610073</v>
      </c>
      <c r="N109" s="1195">
        <f t="shared" si="28"/>
        <v>4547515052.5383282</v>
      </c>
      <c r="O109" s="1195">
        <f t="shared" si="28"/>
        <v>6543928295.9618101</v>
      </c>
      <c r="P109" s="1195">
        <f t="shared" si="28"/>
        <v>-1396794954.6046901</v>
      </c>
      <c r="Q109" s="1195">
        <f t="shared" si="28"/>
        <v>1881332619.0164881</v>
      </c>
      <c r="R109" s="1195">
        <f t="shared" si="28"/>
        <v>-181547537.53462061</v>
      </c>
      <c r="S109" s="1195">
        <f t="shared" si="28"/>
        <v>2377538918.7629895</v>
      </c>
      <c r="T109" s="1195">
        <f t="shared" si="28"/>
        <v>2614474920.8040915</v>
      </c>
      <c r="U109" s="1195">
        <f t="shared" si="28"/>
        <v>3458126774.7503653</v>
      </c>
      <c r="V109" s="1195">
        <f t="shared" si="28"/>
        <v>-282581076.07565063</v>
      </c>
      <c r="W109" s="1195">
        <f t="shared" si="28"/>
        <v>2063484220.5619245</v>
      </c>
      <c r="X109" s="1195">
        <f t="shared" si="28"/>
        <v>766656506.88860416</v>
      </c>
      <c r="Y109" s="1195">
        <f t="shared" si="28"/>
        <v>1947114416.9639513</v>
      </c>
      <c r="Z109" s="1195">
        <f t="shared" si="28"/>
        <v>4185047161.2861695</v>
      </c>
      <c r="AA109" s="1195">
        <f t="shared" si="28"/>
        <v>5922761121.3333941</v>
      </c>
      <c r="AB109" s="1195">
        <f t="shared" si="28"/>
        <v>3052517683.2515831</v>
      </c>
      <c r="AC109" s="1195">
        <f t="shared" si="28"/>
        <v>1107281933.3425136</v>
      </c>
      <c r="AD109" s="1195">
        <f t="shared" si="28"/>
        <v>-243784290.63746941</v>
      </c>
      <c r="AE109" s="1195">
        <f t="shared" si="28"/>
        <v>2150210598.7163773</v>
      </c>
      <c r="AF109" s="1195">
        <f t="shared" si="28"/>
        <v>2938458635.676672</v>
      </c>
      <c r="AG109" s="1195">
        <f t="shared" si="28"/>
        <v>3920361837.19835</v>
      </c>
      <c r="AH109" s="1195">
        <f t="shared" si="28"/>
        <v>-584846864.29206574</v>
      </c>
      <c r="AI109" s="1195">
        <f t="shared" si="28"/>
        <v>2688732193.7553072</v>
      </c>
      <c r="AJ109" s="1195">
        <f t="shared" si="28"/>
        <v>960859923.23848963</v>
      </c>
      <c r="AK109" s="1195">
        <f t="shared" si="28"/>
        <v>1624254709.9620996</v>
      </c>
      <c r="AL109" s="1195">
        <f t="shared" si="28"/>
        <v>4539387460.7137814</v>
      </c>
      <c r="AM109" s="1195">
        <f t="shared" si="28"/>
        <v>5564291520.4579468</v>
      </c>
      <c r="AN109" s="1195">
        <f t="shared" si="28"/>
        <v>1642210375.2906687</v>
      </c>
      <c r="AO109" s="1195">
        <f t="shared" si="28"/>
        <v>2656189004.7215443</v>
      </c>
      <c r="AP109" s="1195">
        <f t="shared" si="28"/>
        <v>-419470650.49297714</v>
      </c>
      <c r="AQ109" s="1195">
        <f t="shared" si="28"/>
        <v>1729151091.8876789</v>
      </c>
      <c r="AR109" s="1195">
        <f t="shared" si="28"/>
        <v>2973569785.2657795</v>
      </c>
      <c r="AS109" s="1195">
        <f t="shared" si="28"/>
        <v>4757790110.6022596</v>
      </c>
      <c r="AT109" s="1195">
        <f t="shared" si="28"/>
        <v>137315918.88174534</v>
      </c>
      <c r="AU109" s="1195">
        <f t="shared" si="28"/>
        <v>2719499931.5110931</v>
      </c>
      <c r="AV109" s="1195">
        <f t="shared" si="28"/>
        <v>946393562.59821486</v>
      </c>
      <c r="AW109" s="1195">
        <f t="shared" si="28"/>
        <v>2247489091.9807129</v>
      </c>
      <c r="AX109" s="1195">
        <f t="shared" si="28"/>
        <v>4883014139.8493643</v>
      </c>
      <c r="AY109" s="1195">
        <f t="shared" si="28"/>
        <v>7086545122.892457</v>
      </c>
      <c r="AZ109" s="1195">
        <f t="shared" si="28"/>
        <v>3599751147.9628878</v>
      </c>
      <c r="BA109" s="1195">
        <f t="shared" si="28"/>
        <v>1970134369.557363</v>
      </c>
      <c r="BB109" s="1195">
        <f t="shared" si="28"/>
        <v>-268429183.8712585</v>
      </c>
      <c r="BC109" s="1195">
        <f t="shared" si="28"/>
        <v>1991156228.3986425</v>
      </c>
      <c r="BD109" s="1195">
        <f t="shared" si="28"/>
        <v>3247658040.4742966</v>
      </c>
      <c r="BE109" s="1195">
        <f t="shared" si="28"/>
        <v>4834769755.4272995</v>
      </c>
      <c r="BF109" s="1195">
        <f t="shared" si="28"/>
        <v>-264971931.10268974</v>
      </c>
      <c r="BG109" s="1195">
        <f t="shared" si="28"/>
        <v>2791801515.0474343</v>
      </c>
      <c r="BH109" s="1195">
        <f t="shared" si="28"/>
        <v>549719828.00418639</v>
      </c>
      <c r="BI109" s="1195">
        <f t="shared" si="28"/>
        <v>1993827063.7396626</v>
      </c>
      <c r="BJ109" s="1195">
        <f t="shared" si="28"/>
        <v>4755265358.633647</v>
      </c>
      <c r="BK109" s="1173">
        <f t="shared" si="19"/>
        <v>127584097059.58098</v>
      </c>
    </row>
    <row r="110" spans="1:63" ht="15.6" x14ac:dyDescent="0.3">
      <c r="A110" s="181" t="s">
        <v>546</v>
      </c>
      <c r="C110" s="1225">
        <f>+(SFP!D154-SFP!C154)</f>
        <v>0</v>
      </c>
      <c r="D110" s="1225">
        <f>+(SFP!E154-SFP!D154)</f>
        <v>0</v>
      </c>
      <c r="E110" s="1225">
        <f>+(SFP!F154-SFP!E154)</f>
        <v>1030173866.6544015</v>
      </c>
      <c r="F110" s="1225">
        <f>+(SFP!G154-SFP!F154)</f>
        <v>613720011.86852455</v>
      </c>
      <c r="G110" s="1225">
        <f>+(SFP!H154-SFP!G154)</f>
        <v>2232510851.735034</v>
      </c>
      <c r="H110" s="1225">
        <f>+(SFP!I154-SFP!H154)</f>
        <v>3546078629.9391985</v>
      </c>
      <c r="I110" s="1225">
        <f>+(SFP!J154-SFP!I154)</f>
        <v>3336829088.7416058</v>
      </c>
      <c r="J110" s="1225">
        <f>+(SFP!K154-SFP!J154)</f>
        <v>580819848.66085625</v>
      </c>
      <c r="K110" s="1225">
        <f>+(SFP!L154-SFP!K154)</f>
        <v>-1709685798.9575405</v>
      </c>
      <c r="L110" s="1225">
        <f>+(SFP!M154-SFP!L154)</f>
        <v>1348376439.7743931</v>
      </c>
      <c r="M110" s="1225">
        <f>+(SFP!N154-SFP!M154)</f>
        <v>-1477487978.3292236</v>
      </c>
      <c r="N110" s="1225">
        <f>+(SFP!O154-SFP!N154)</f>
        <v>4658891061.9129047</v>
      </c>
      <c r="O110" s="1225">
        <f>+(SFP!P154-SFP!O154)</f>
        <v>6702706060.3670025</v>
      </c>
      <c r="P110" s="1225">
        <f>+(SFP!Q154-SFP!P154)</f>
        <v>-1173378332.6097832</v>
      </c>
      <c r="Q110" s="1225">
        <f>+(SFP!R154-SFP!Q154)</f>
        <v>2103965562.6834106</v>
      </c>
      <c r="R110" s="1225">
        <f>+(SFP!S154-SFP!R154)</f>
        <v>39400860.668395996</v>
      </c>
      <c r="S110" s="1225">
        <f>+(SFP!T154-SFP!S154)</f>
        <v>2600794841.2792091</v>
      </c>
      <c r="T110" s="1225">
        <f>+(SFP!U154-SFP!T154)</f>
        <v>2866265142.0238686</v>
      </c>
      <c r="U110" s="1225">
        <f>+(SFP!V154-SFP!U154)</f>
        <v>3734901113.0322113</v>
      </c>
      <c r="V110" s="1225">
        <f>+(SFP!W154-SFP!V154)</f>
        <v>53929259.633312225</v>
      </c>
      <c r="W110" s="1225">
        <f>+(SFP!X154-SFP!W154)</f>
        <v>2410126706.0546951</v>
      </c>
      <c r="X110" s="1225">
        <f>+(SFP!Y154-SFP!X154)</f>
        <v>1133581476.6176529</v>
      </c>
      <c r="Y110" s="1225">
        <f>+(SFP!Z154-SFP!Y154)</f>
        <v>2358218110.474556</v>
      </c>
      <c r="Z110" s="1225">
        <f>+(SFP!AA154-SFP!Z154)</f>
        <v>4607368988.8667679</v>
      </c>
      <c r="AA110" s="1225">
        <f>+(SFP!AB154-SFP!AA154)</f>
        <v>6396706810.6733932</v>
      </c>
      <c r="AB110" s="1225">
        <f>+(SFP!AC154-SFP!AB154)</f>
        <v>3586908659.7525558</v>
      </c>
      <c r="AC110" s="1225">
        <f>+(SFP!AD154-SFP!AC154)</f>
        <v>1683232770.3111801</v>
      </c>
      <c r="AD110" s="1225">
        <f>+(SFP!AE154-SFP!AD154)</f>
        <v>393892558.13775635</v>
      </c>
      <c r="AE110" s="1225">
        <f>+(SFP!AF154-SFP!AE154)</f>
        <v>2777110889.7605667</v>
      </c>
      <c r="AF110" s="1225">
        <f>+(SFP!AG154-SFP!AF154)</f>
        <v>3624200882.8439102</v>
      </c>
      <c r="AG110" s="1225">
        <f>+(SFP!AH154-SFP!AG154)</f>
        <v>4640325202.6108627</v>
      </c>
      <c r="AH110" s="1225">
        <f>+(SFP!AI154-SFP!AH154)</f>
        <v>198800059.53766632</v>
      </c>
      <c r="AI110" s="1225">
        <f>+(SFP!AJ154-SFP!AI154)</f>
        <v>3457091041.1098785</v>
      </c>
      <c r="AJ110" s="1225">
        <f>+(SFP!AK154-SFP!AJ154)</f>
        <v>1780273106.4792786</v>
      </c>
      <c r="AK110" s="1225">
        <f>+(SFP!AL154-SFP!AK154)</f>
        <v>2405732025.3581238</v>
      </c>
      <c r="AL110" s="1225">
        <f>+(SFP!AM154-SFP!AL154)</f>
        <v>5348240241.3641357</v>
      </c>
      <c r="AM110" s="1225">
        <f>+(SFP!AN154-SFP!AM154)</f>
        <v>6487673369.0827484</v>
      </c>
      <c r="AN110" s="1225">
        <f>+(SFP!AO154-SFP!AN154)</f>
        <v>2656312844.1044312</v>
      </c>
      <c r="AO110" s="1225">
        <f>+(SFP!AP154-SFP!AO154)</f>
        <v>3623209457.0918121</v>
      </c>
      <c r="AP110" s="1225">
        <f>+(SFP!AQ154-SFP!AP154)</f>
        <v>646773644.76231384</v>
      </c>
      <c r="AQ110" s="1225">
        <f>+(SFP!AR154-SFP!AQ154)</f>
        <v>2825786403.4252472</v>
      </c>
      <c r="AR110" s="1225">
        <f>+(SFP!AS154-SFP!AR154)</f>
        <v>4049728192.1345367</v>
      </c>
      <c r="AS110" s="1225">
        <f>+(SFP!AT154-SFP!AS154)</f>
        <v>5914805216.3634491</v>
      </c>
      <c r="AT110" s="1225">
        <f>+(SFP!AU154-SFP!AT154)</f>
        <v>1362409317.5670166</v>
      </c>
      <c r="AU110" s="1225">
        <f>+(SFP!AV154-SFP!AU154)</f>
        <v>4005809824.6835938</v>
      </c>
      <c r="AV110" s="1225">
        <f>+(SFP!AW154-SFP!AV154)</f>
        <v>2233810815.946579</v>
      </c>
      <c r="AW110" s="1225">
        <f>+(SFP!AX154-SFP!AW154)</f>
        <v>3557689164.9414825</v>
      </c>
      <c r="AX110" s="1225">
        <f>+(SFP!AY154-SFP!AX154)</f>
        <v>6250239851.891037</v>
      </c>
      <c r="AY110" s="1225">
        <f>+(SFP!AZ154-SFP!AY154)</f>
        <v>8506095523.7257996</v>
      </c>
      <c r="AZ110" s="1225">
        <f>+(SFP!BA154-SFP!AZ154)</f>
        <v>5124773905.1716919</v>
      </c>
      <c r="BA110" s="1225">
        <f>+(SFP!BB154-SFP!BA154)</f>
        <v>3552103268.3506317</v>
      </c>
      <c r="BB110" s="1225">
        <f>+(SFP!BC154-SFP!BB154)</f>
        <v>1309528081.9431152</v>
      </c>
      <c r="BC110" s="1225">
        <f>+(SFP!BD154-SFP!BC154)</f>
        <v>3649712316.3916931</v>
      </c>
      <c r="BD110" s="1225">
        <f>+(SFP!BE154-SFP!BD154)</f>
        <v>4969608811.8063354</v>
      </c>
      <c r="BE110" s="1225">
        <f>+(SFP!BF154-SFP!BE154)</f>
        <v>6571069585.6329041</v>
      </c>
      <c r="BF110" s="1225">
        <f>+(SFP!BG154-SFP!BF154)</f>
        <v>1543245908.6038208</v>
      </c>
      <c r="BG110" s="1225">
        <f>+(SFP!BH154-SFP!BG154)</f>
        <v>4681577629.4015198</v>
      </c>
      <c r="BH110" s="1225">
        <f>+(SFP!BI154-SFP!BH154)</f>
        <v>2407735601.0372314</v>
      </c>
      <c r="BI110" s="1225">
        <f>+(SFP!BJ154-SFP!BI154)</f>
        <v>3951220155.7555237</v>
      </c>
      <c r="BJ110" s="1225">
        <f>+(SFP!BK154-SFP!BJ154)</f>
        <v>6780773630.4790649</v>
      </c>
      <c r="BK110" s="1173">
        <f t="shared" si="19"/>
        <v>174552312579.32434</v>
      </c>
    </row>
    <row r="111" spans="1:63" ht="15.6" x14ac:dyDescent="0.3">
      <c r="A111" s="181" t="s">
        <v>547</v>
      </c>
      <c r="C111" s="1225">
        <f>+(SFP!C155-SFP!D155)+SCI!C224</f>
        <v>0</v>
      </c>
      <c r="D111" s="1225">
        <f>+(SFP!D155-SFP!E155)+SCI!D224</f>
        <v>0</v>
      </c>
      <c r="E111" s="1225">
        <f>+(SFP!E155-SFP!F155)+SCI!E224</f>
        <v>0</v>
      </c>
      <c r="F111" s="1225">
        <f>+(SFP!F155-SFP!G155)+SCI!F224</f>
        <v>11890563.119339567</v>
      </c>
      <c r="G111" s="1225">
        <f>+(SFP!G155-SFP!H155)+SCI!G224</f>
        <v>18096742.883838989</v>
      </c>
      <c r="H111" s="1225">
        <f>+(SFP!H155-SFP!I155)+SCI!H224</f>
        <v>41327807.759992704</v>
      </c>
      <c r="I111" s="1225">
        <f>+(SFP!I155-SFP!J155)+SCI!I224</f>
        <v>78429572.029553935</v>
      </c>
      <c r="J111" s="1225">
        <f>+(SFP!J155-SFP!K155)+SCI!J224</f>
        <v>123681638.25644612</v>
      </c>
      <c r="K111" s="1225">
        <f>+(SFP!K155-SFP!L155)+SCI!K224</f>
        <v>138937381.42923528</v>
      </c>
      <c r="L111" s="1225">
        <f>+(SFP!L155-SFP!M155)+SCI!L224</f>
        <v>104346693.09285423</v>
      </c>
      <c r="M111" s="1225">
        <f>+(SFP!M155-SFP!N155)+SCI!M224</f>
        <v>125688961.23178358</v>
      </c>
      <c r="N111" s="1225">
        <f>+(SFP!N155-SFP!O155)+SCI!N224</f>
        <v>111376009.37457615</v>
      </c>
      <c r="O111" s="1225">
        <f>+(SFP!O155-SFP!P155)+SCI!O224</f>
        <v>158777764.40519217</v>
      </c>
      <c r="P111" s="1225">
        <f>+(SFP!P155-SFP!Q155)+SCI!P224</f>
        <v>223416621.99490693</v>
      </c>
      <c r="Q111" s="1225">
        <f>+(SFP!Q155-SFP!R155)+SCI!Q224</f>
        <v>222632943.66692257</v>
      </c>
      <c r="R111" s="1225">
        <f>+(SFP!R155-SFP!S155)+SCI!R224</f>
        <v>220948398.20301661</v>
      </c>
      <c r="S111" s="1225">
        <f>+(SFP!S155-SFP!T155)+SCI!S224</f>
        <v>223255922.51621941</v>
      </c>
      <c r="T111" s="1225">
        <f>+(SFP!T155-SFP!U155)+SCI!T224</f>
        <v>251790221.21977729</v>
      </c>
      <c r="U111" s="1225">
        <f>+(SFP!U155-SFP!V155)+SCI!U224</f>
        <v>276774338.28184599</v>
      </c>
      <c r="V111" s="1225">
        <f>+(SFP!V155-SFP!W155)+SCI!V224</f>
        <v>336510335.70896286</v>
      </c>
      <c r="W111" s="1225">
        <f>+(SFP!W155-SFP!X155)+SCI!W224</f>
        <v>346642485.49277061</v>
      </c>
      <c r="X111" s="1225">
        <f>+(SFP!X155-SFP!Y155)+SCI!X224</f>
        <v>366924969.72904867</v>
      </c>
      <c r="Y111" s="1225">
        <f>+(SFP!Y155-SFP!Z155)+SCI!Y224</f>
        <v>411103693.51060456</v>
      </c>
      <c r="Z111" s="1225">
        <f>+(SFP!Z155-SFP!AA155)+SCI!Z224</f>
        <v>422321827.58059853</v>
      </c>
      <c r="AA111" s="1225">
        <f>+(SFP!AA155-SFP!AB155)+SCI!AA224</f>
        <v>473945689.33999932</v>
      </c>
      <c r="AB111" s="1225">
        <f>+(SFP!AB155-SFP!AC155)+SCI!AB224</f>
        <v>534390976.50097251</v>
      </c>
      <c r="AC111" s="1225">
        <f>+(SFP!AC155-SFP!AD155)+SCI!AC224</f>
        <v>575950836.96866643</v>
      </c>
      <c r="AD111" s="1225">
        <f>+(SFP!AD155-SFP!AE155)+SCI!AD224</f>
        <v>637676848.77522576</v>
      </c>
      <c r="AE111" s="1225">
        <f>+(SFP!AE155-SFP!AF155)+SCI!AE224</f>
        <v>626900291.04418969</v>
      </c>
      <c r="AF111" s="1225">
        <f>+(SFP!AF155-SFP!AG155)+SCI!AF224</f>
        <v>685742247.167238</v>
      </c>
      <c r="AG111" s="1225">
        <f>+(SFP!AG155-SFP!AH155)+SCI!AG224</f>
        <v>719963365.4125129</v>
      </c>
      <c r="AH111" s="1225">
        <f>+(SFP!AH155-SFP!AI155)+SCI!AH224</f>
        <v>783646923.82973206</v>
      </c>
      <c r="AI111" s="1225">
        <f>+(SFP!AI155-SFP!AJ155)+SCI!AI224</f>
        <v>768358847.35457158</v>
      </c>
      <c r="AJ111" s="1225">
        <f>+(SFP!AJ155-SFP!AK155)+SCI!AJ224</f>
        <v>819413183.24078894</v>
      </c>
      <c r="AK111" s="1225">
        <f>+(SFP!AK155-SFP!AL155)+SCI!AK224</f>
        <v>781477315.39602411</v>
      </c>
      <c r="AL111" s="1225">
        <f>+(SFP!AL155-SFP!AM155)+SCI!AL224</f>
        <v>808852780.65035391</v>
      </c>
      <c r="AM111" s="1225">
        <f>+(SFP!AM155-SFP!AN155)+SCI!AM224</f>
        <v>923381848.62480175</v>
      </c>
      <c r="AN111" s="1225">
        <f>+(SFP!AN155-SFP!AO155)+SCI!AN224</f>
        <v>1014102468.8137624</v>
      </c>
      <c r="AO111" s="1225">
        <f>+(SFP!AO155-SFP!AP155)+SCI!AO224</f>
        <v>967020452.37026763</v>
      </c>
      <c r="AP111" s="1225">
        <f>+(SFP!AP155-SFP!AQ155)+SCI!AP224</f>
        <v>1066244295.255291</v>
      </c>
      <c r="AQ111" s="1225">
        <f>+(SFP!AQ155-SFP!AR155)+SCI!AQ224</f>
        <v>1096635311.5375683</v>
      </c>
      <c r="AR111" s="1225">
        <f>+(SFP!AR155-SFP!AS155)+SCI!AR224</f>
        <v>1076158406.868757</v>
      </c>
      <c r="AS111" s="1225">
        <f>+(SFP!AS155-SFP!AT155)+SCI!AS224</f>
        <v>1157015105.7611892</v>
      </c>
      <c r="AT111" s="1225">
        <f>+(SFP!AT155-SFP!AU155)+SCI!AT224</f>
        <v>1225093398.6852713</v>
      </c>
      <c r="AU111" s="1225">
        <f>+(SFP!AU155-SFP!AV155)+SCI!AU224</f>
        <v>1286309893.1725008</v>
      </c>
      <c r="AV111" s="1225">
        <f>+(SFP!AV155-SFP!AW155)+SCI!AV224</f>
        <v>1287417253.3483641</v>
      </c>
      <c r="AW111" s="1225">
        <f>+(SFP!AW155-SFP!AX155)+SCI!AW224</f>
        <v>1310200072.9607694</v>
      </c>
      <c r="AX111" s="1225">
        <f>+(SFP!AX155-SFP!AY155)+SCI!AX224</f>
        <v>1367225712.0416729</v>
      </c>
      <c r="AY111" s="1225">
        <f>+(SFP!AY155-SFP!AZ155)+SCI!AY224</f>
        <v>1419550400.8333423</v>
      </c>
      <c r="AZ111" s="1225">
        <f>+(SFP!AZ155-SFP!BA155)+SCI!AZ224</f>
        <v>1525022757.2088041</v>
      </c>
      <c r="BA111" s="1225">
        <f>+(SFP!BA155-SFP!BB155)+SCI!BA224</f>
        <v>1581968898.7932687</v>
      </c>
      <c r="BB111" s="1225">
        <f>+(SFP!BB155-SFP!BC155)+SCI!BB224</f>
        <v>1577957265.8143737</v>
      </c>
      <c r="BC111" s="1225">
        <f>+(SFP!BC155-SFP!BD155)+SCI!BC224</f>
        <v>1658556087.9930506</v>
      </c>
      <c r="BD111" s="1225">
        <f>+(SFP!BD155-SFP!BE155)+SCI!BD224</f>
        <v>1721950771.3320386</v>
      </c>
      <c r="BE111" s="1225">
        <f>+(SFP!BE155-SFP!BF155)+SCI!BE224</f>
        <v>1736299830.2056041</v>
      </c>
      <c r="BF111" s="1225">
        <f>+(SFP!BF155-SFP!BG155)+SCI!BF224</f>
        <v>1808217839.7065105</v>
      </c>
      <c r="BG111" s="1225">
        <f>+(SFP!BG155-SFP!BH155)+SCI!BG224</f>
        <v>1889776114.3540854</v>
      </c>
      <c r="BH111" s="1225">
        <f>+(SFP!BH155-SFP!BI155)+SCI!BH224</f>
        <v>1858015773.0330451</v>
      </c>
      <c r="BI111" s="1225">
        <f>+(SFP!BI155-SFP!BJ155)+SCI!BI224</f>
        <v>1957393092.015861</v>
      </c>
      <c r="BJ111" s="1225">
        <f>+(SFP!BJ155-SFP!BK155)+SCI!BJ224</f>
        <v>2025508271.845418</v>
      </c>
      <c r="BK111" s="1173">
        <f t="shared" si="19"/>
        <v>46968215519.743385</v>
      </c>
    </row>
    <row r="112" spans="1:63" ht="15.6" x14ac:dyDescent="0.3">
      <c r="A112" s="1160" t="s">
        <v>1151</v>
      </c>
      <c r="C112" s="1208">
        <f>+C113-C114</f>
        <v>0</v>
      </c>
      <c r="D112" s="1208">
        <f t="shared" ref="D112:BJ112" si="29">+D113-D114</f>
        <v>0</v>
      </c>
      <c r="E112" s="1208">
        <f t="shared" si="29"/>
        <v>-227835631.79833841</v>
      </c>
      <c r="F112" s="1208">
        <f t="shared" si="29"/>
        <v>0</v>
      </c>
      <c r="G112" s="1208">
        <f t="shared" si="29"/>
        <v>0</v>
      </c>
      <c r="H112" s="1208">
        <f t="shared" si="29"/>
        <v>-227835631.79833806</v>
      </c>
      <c r="I112" s="1208">
        <f t="shared" si="29"/>
        <v>0</v>
      </c>
      <c r="J112" s="1208">
        <f t="shared" si="29"/>
        <v>0</v>
      </c>
      <c r="K112" s="1208">
        <f t="shared" si="29"/>
        <v>-227835631.79833812</v>
      </c>
      <c r="L112" s="1208">
        <f t="shared" si="29"/>
        <v>0</v>
      </c>
      <c r="M112" s="1208">
        <f t="shared" si="29"/>
        <v>0</v>
      </c>
      <c r="N112" s="1208">
        <f t="shared" si="29"/>
        <v>-227835631.79833847</v>
      </c>
      <c r="O112" s="1208">
        <f t="shared" si="29"/>
        <v>0</v>
      </c>
      <c r="P112" s="1208">
        <f t="shared" si="29"/>
        <v>0</v>
      </c>
      <c r="Q112" s="1208">
        <f t="shared" si="29"/>
        <v>-227835631.79833812</v>
      </c>
      <c r="R112" s="1208">
        <f t="shared" si="29"/>
        <v>0</v>
      </c>
      <c r="S112" s="1208">
        <f t="shared" si="29"/>
        <v>0</v>
      </c>
      <c r="T112" s="1208">
        <f t="shared" si="29"/>
        <v>-227835631.79833826</v>
      </c>
      <c r="U112" s="1208">
        <f t="shared" si="29"/>
        <v>0</v>
      </c>
      <c r="V112" s="1208">
        <f t="shared" si="29"/>
        <v>0</v>
      </c>
      <c r="W112" s="1208">
        <f t="shared" si="29"/>
        <v>-227835631.79833806</v>
      </c>
      <c r="X112" s="1208">
        <f t="shared" si="29"/>
        <v>0</v>
      </c>
      <c r="Y112" s="1208">
        <f t="shared" si="29"/>
        <v>0</v>
      </c>
      <c r="Z112" s="1208">
        <f t="shared" si="29"/>
        <v>-227835631.79833841</v>
      </c>
      <c r="AA112" s="1208">
        <f t="shared" si="29"/>
        <v>0</v>
      </c>
      <c r="AB112" s="1208">
        <f t="shared" si="29"/>
        <v>0</v>
      </c>
      <c r="AC112" s="1208">
        <f t="shared" si="29"/>
        <v>-227835631.7983382</v>
      </c>
      <c r="AD112" s="1208">
        <f t="shared" si="29"/>
        <v>0</v>
      </c>
      <c r="AE112" s="1208">
        <f t="shared" si="29"/>
        <v>0</v>
      </c>
      <c r="AF112" s="1208">
        <f t="shared" si="29"/>
        <v>-227835631.79833823</v>
      </c>
      <c r="AG112" s="1208">
        <f t="shared" si="29"/>
        <v>0</v>
      </c>
      <c r="AH112" s="1208">
        <f t="shared" si="29"/>
        <v>0</v>
      </c>
      <c r="AI112" s="1208">
        <f t="shared" si="29"/>
        <v>-227835631.79833817</v>
      </c>
      <c r="AJ112" s="1208">
        <f t="shared" si="29"/>
        <v>0</v>
      </c>
      <c r="AK112" s="1208">
        <f t="shared" si="29"/>
        <v>0</v>
      </c>
      <c r="AL112" s="1208">
        <f t="shared" si="29"/>
        <v>-227835631.79833823</v>
      </c>
      <c r="AM112" s="1208">
        <f t="shared" si="29"/>
        <v>0</v>
      </c>
      <c r="AN112" s="1208">
        <f t="shared" si="29"/>
        <v>0</v>
      </c>
      <c r="AO112" s="1208">
        <f t="shared" si="29"/>
        <v>-227835631.79833826</v>
      </c>
      <c r="AP112" s="1208">
        <f t="shared" si="29"/>
        <v>0</v>
      </c>
      <c r="AQ112" s="1208">
        <f t="shared" si="29"/>
        <v>0</v>
      </c>
      <c r="AR112" s="1208">
        <f t="shared" si="29"/>
        <v>-227835631.79833841</v>
      </c>
      <c r="AS112" s="1208">
        <f t="shared" si="29"/>
        <v>0</v>
      </c>
      <c r="AT112" s="1208">
        <f t="shared" si="29"/>
        <v>0</v>
      </c>
      <c r="AU112" s="1208">
        <f t="shared" si="29"/>
        <v>-227835631.79833809</v>
      </c>
      <c r="AV112" s="1208">
        <f t="shared" si="29"/>
        <v>0</v>
      </c>
      <c r="AW112" s="1208">
        <f t="shared" si="29"/>
        <v>0</v>
      </c>
      <c r="AX112" s="1208">
        <f t="shared" si="29"/>
        <v>-227835631.79833815</v>
      </c>
      <c r="AY112" s="1208">
        <f t="shared" si="29"/>
        <v>0</v>
      </c>
      <c r="AZ112" s="1208">
        <f t="shared" si="29"/>
        <v>0</v>
      </c>
      <c r="BA112" s="1208">
        <f t="shared" si="29"/>
        <v>-227835631.79833829</v>
      </c>
      <c r="BB112" s="1208">
        <f t="shared" si="29"/>
        <v>0</v>
      </c>
      <c r="BC112" s="1208">
        <f t="shared" si="29"/>
        <v>0</v>
      </c>
      <c r="BD112" s="1208">
        <f t="shared" si="29"/>
        <v>-227835631.79833847</v>
      </c>
      <c r="BE112" s="1208">
        <f t="shared" si="29"/>
        <v>0</v>
      </c>
      <c r="BF112" s="1208">
        <f t="shared" si="29"/>
        <v>0</v>
      </c>
      <c r="BG112" s="1208">
        <f t="shared" si="29"/>
        <v>-227835631.79833829</v>
      </c>
      <c r="BH112" s="1208">
        <f t="shared" si="29"/>
        <v>0</v>
      </c>
      <c r="BI112" s="1208">
        <f t="shared" si="29"/>
        <v>0</v>
      </c>
      <c r="BJ112" s="1208">
        <f t="shared" si="29"/>
        <v>-227835631.79833817</v>
      </c>
      <c r="BK112" s="1173">
        <f t="shared" si="19"/>
        <v>-4556712635.9667645</v>
      </c>
    </row>
    <row r="113" spans="1:63" ht="15.6" x14ac:dyDescent="0.3">
      <c r="A113" s="181" t="s">
        <v>546</v>
      </c>
      <c r="C113" s="1225">
        <f>+(SFP!D158-SFP!C158)+(SFP!D195-SFP!C195)</f>
        <v>0</v>
      </c>
      <c r="D113" s="1225">
        <f>+(SFP!E158-SFP!D158)+(SFP!E195-SFP!D195)</f>
        <v>0</v>
      </c>
      <c r="E113" s="1225">
        <f>+(SFP!F158-SFP!E158)+(SFP!F195-SFP!E195)</f>
        <v>-82289730.988380075</v>
      </c>
      <c r="F113" s="1225">
        <f>+(SFP!G158-SFP!F158)+(SFP!G195-SFP!F195)</f>
        <v>0</v>
      </c>
      <c r="G113" s="1225">
        <f>+(SFP!H158-SFP!G158)+(SFP!H195-SFP!G195)</f>
        <v>0</v>
      </c>
      <c r="H113" s="1225">
        <f>+(SFP!I158-SFP!H158)+(SFP!I195-SFP!H195)</f>
        <v>-85408511.792839348</v>
      </c>
      <c r="I113" s="1225">
        <f>+(SFP!J158-SFP!I158)+(SFP!J195-SFP!I195)</f>
        <v>0</v>
      </c>
      <c r="J113" s="1225">
        <f>+(SFP!K158-SFP!J158)+(SFP!K195-SFP!J195)</f>
        <v>0</v>
      </c>
      <c r="K113" s="1225">
        <f>+(SFP!L158-SFP!K158)+(SFP!L195-SFP!K195)</f>
        <v>-88645494.389787972</v>
      </c>
      <c r="L113" s="1225">
        <f>+(SFP!M158-SFP!L158)+(SFP!M195-SFP!L195)</f>
        <v>0</v>
      </c>
      <c r="M113" s="1225">
        <f>+(SFP!N158-SFP!M158)+(SFP!N195-SFP!M195)</f>
        <v>0</v>
      </c>
      <c r="N113" s="1225">
        <f>+(SFP!O158-SFP!N158)+(SFP!O195-SFP!N195)</f>
        <v>-92005158.627161324</v>
      </c>
      <c r="O113" s="1225">
        <f>+(SFP!P158-SFP!O158)+(SFP!P195-SFP!O195)</f>
        <v>0</v>
      </c>
      <c r="P113" s="1225">
        <f>+(SFP!Q158-SFP!P158)+(SFP!Q195-SFP!P195)</f>
        <v>0</v>
      </c>
      <c r="Q113" s="1225">
        <f>+(SFP!R158-SFP!Q158)+(SFP!R195-SFP!Q195)</f>
        <v>-95492154.139130354</v>
      </c>
      <c r="R113" s="1225">
        <f>+(SFP!S158-SFP!R158)+(SFP!S195-SFP!R195)</f>
        <v>0</v>
      </c>
      <c r="S113" s="1225">
        <f>+(SFP!T158-SFP!S158)+(SFP!T195-SFP!S195)</f>
        <v>0</v>
      </c>
      <c r="T113" s="1225">
        <f>+(SFP!U158-SFP!T158)+(SFP!U195-SFP!T195)</f>
        <v>-99111306.781003535</v>
      </c>
      <c r="U113" s="1225">
        <f>+(SFP!V158-SFP!U158)+(SFP!V195-SFP!U195)</f>
        <v>0</v>
      </c>
      <c r="V113" s="1225">
        <f>+(SFP!W158-SFP!V158)+(SFP!W195-SFP!V195)</f>
        <v>0</v>
      </c>
      <c r="W113" s="1225">
        <f>+(SFP!X158-SFP!W158)+(SFP!X195-SFP!W195)</f>
        <v>-102867625.30800337</v>
      </c>
      <c r="X113" s="1225">
        <f>+(SFP!Y158-SFP!X158)+(SFP!Y195-SFP!X195)</f>
        <v>0</v>
      </c>
      <c r="Y113" s="1225">
        <f>+(SFP!Z158-SFP!Y158)+(SFP!Z195-SFP!Y195)</f>
        <v>0</v>
      </c>
      <c r="Z113" s="1225">
        <f>+(SFP!AA158-SFP!Z158)+(SFP!AA195-SFP!Z195)</f>
        <v>-106766308.30717707</v>
      </c>
      <c r="AA113" s="1225">
        <f>+(SFP!AB158-SFP!AA158)+(SFP!AB195-SFP!AA195)</f>
        <v>0</v>
      </c>
      <c r="AB113" s="1225">
        <f>+(SFP!AC158-SFP!AB158)+(SFP!AC195-SFP!AB195)</f>
        <v>0</v>
      </c>
      <c r="AC113" s="1225">
        <f>+(SFP!AD158-SFP!AC158)+(SFP!AD195-SFP!AC195)</f>
        <v>-110812751.39201885</v>
      </c>
      <c r="AD113" s="1225">
        <f>+(SFP!AE158-SFP!AD158)+(SFP!AE195-SFP!AD195)</f>
        <v>0</v>
      </c>
      <c r="AE113" s="1225">
        <f>+(SFP!AF158-SFP!AE158)+(SFP!AF195-SFP!AE195)</f>
        <v>0</v>
      </c>
      <c r="AF113" s="1225">
        <f>+(SFP!AG158-SFP!AF158)+(SFP!AG195-SFP!AF195)</f>
        <v>-115012554.66977644</v>
      </c>
      <c r="AG113" s="1225">
        <f>+(SFP!AH158-SFP!AG158)+(SFP!AH195-SFP!AG195)</f>
        <v>0</v>
      </c>
      <c r="AH113" s="1225">
        <f>+(SFP!AI158-SFP!AH158)+(SFP!AI195-SFP!AH195)</f>
        <v>0</v>
      </c>
      <c r="AI113" s="1225">
        <f>+(SFP!AJ158-SFP!AI158)+(SFP!AJ195-SFP!AI195)</f>
        <v>-119371530.49176091</v>
      </c>
      <c r="AJ113" s="1225">
        <f>+(SFP!AK158-SFP!AJ158)+(SFP!AK195-SFP!AJ195)</f>
        <v>0</v>
      </c>
      <c r="AK113" s="1225">
        <f>+(SFP!AL158-SFP!AK158)+(SFP!AL195-SFP!AK195)</f>
        <v>0</v>
      </c>
      <c r="AL113" s="1225">
        <f>+(SFP!AM158-SFP!AL158)+(SFP!AM195-SFP!AL195)</f>
        <v>-123895711.49739867</v>
      </c>
      <c r="AM113" s="1225">
        <f>+(SFP!AN158-SFP!AM158)+(SFP!AN195-SFP!AM195)</f>
        <v>0</v>
      </c>
      <c r="AN113" s="1225">
        <f>+(SFP!AO158-SFP!AN158)+(SFP!AO195-SFP!AN195)</f>
        <v>0</v>
      </c>
      <c r="AO113" s="1225">
        <f>+(SFP!AP158-SFP!AO158)+(SFP!AP195-SFP!AO195)</f>
        <v>-128591358.96315014</v>
      </c>
      <c r="AP113" s="1225">
        <f>+(SFP!AQ158-SFP!AP158)+(SFP!AQ195-SFP!AP195)</f>
        <v>0</v>
      </c>
      <c r="AQ113" s="1225">
        <f>+(SFP!AR158-SFP!AQ158)+(SFP!AR195-SFP!AQ195)</f>
        <v>0</v>
      </c>
      <c r="AR113" s="1225">
        <f>+(SFP!AS158-SFP!AR158)+(SFP!AS195-SFP!AR195)</f>
        <v>-133464971.46785367</v>
      </c>
      <c r="AS113" s="1225">
        <f>+(SFP!AT158-SFP!AS158)+(SFP!AT195-SFP!AS195)</f>
        <v>0</v>
      </c>
      <c r="AT113" s="1225">
        <f>+(SFP!AU158-SFP!AT158)+(SFP!AU195-SFP!AT195)</f>
        <v>0</v>
      </c>
      <c r="AU113" s="1225">
        <f>+(SFP!AV158-SFP!AU158)+(SFP!AV195-SFP!AU195)</f>
        <v>-138523293.88648498</v>
      </c>
      <c r="AV113" s="1225">
        <f>+(SFP!AW158-SFP!AV158)+(SFP!AW195-SFP!AV195)</f>
        <v>0</v>
      </c>
      <c r="AW113" s="1225">
        <f>+(SFP!AX158-SFP!AW158)+(SFP!AX195-SFP!AW195)</f>
        <v>0</v>
      </c>
      <c r="AX113" s="1225">
        <f>+(SFP!AY158-SFP!AX158)+(SFP!AY195-SFP!AX195)</f>
        <v>-143773326.72478282</v>
      </c>
      <c r="AY113" s="1225">
        <f>+(SFP!AZ158-SFP!AY158)+(SFP!AZ195-SFP!AY195)</f>
        <v>0</v>
      </c>
      <c r="AZ113" s="1225">
        <f>+(SFP!BA158-SFP!AZ158)+(SFP!BA195-SFP!AZ195)</f>
        <v>0</v>
      </c>
      <c r="BA113" s="1225">
        <f>+(SFP!BB158-SFP!BA158)+(SFP!BB195-SFP!BA195)</f>
        <v>-149222335.80765224</v>
      </c>
      <c r="BB113" s="1225">
        <f>+(SFP!BC158-SFP!BB158)+(SFP!BC195-SFP!BB195)</f>
        <v>0</v>
      </c>
      <c r="BC113" s="1225">
        <f>+(SFP!BD158-SFP!BC158)+(SFP!BD195-SFP!BC195)</f>
        <v>0</v>
      </c>
      <c r="BD113" s="1225">
        <f>+(SFP!BE158-SFP!BD158)+(SFP!BE195-SFP!BD195)</f>
        <v>-154877862.33476245</v>
      </c>
      <c r="BE113" s="1225">
        <f>+(SFP!BF158-SFP!BE158)+(SFP!BF195-SFP!BE195)</f>
        <v>0</v>
      </c>
      <c r="BF113" s="1225">
        <f>+(SFP!BG158-SFP!BF158)+(SFP!BG195-SFP!BF195)</f>
        <v>0</v>
      </c>
      <c r="BG113" s="1225">
        <f>+(SFP!BH158-SFP!BG158)+(SFP!BH195-SFP!BG195)</f>
        <v>-160747733.31724977</v>
      </c>
      <c r="BH113" s="1225">
        <f>+(SFP!BI158-SFP!BH158)+(SFP!BI195-SFP!BH195)</f>
        <v>0</v>
      </c>
      <c r="BI113" s="1225">
        <f>+(SFP!BJ158-SFP!BI158)+(SFP!BJ195-SFP!BI195)</f>
        <v>0</v>
      </c>
      <c r="BJ113" s="1225">
        <f>+(SFP!BK158-SFP!BJ158)+(SFP!BK195-SFP!BJ195)</f>
        <v>-166840072.40997338</v>
      </c>
      <c r="BK113" s="1173">
        <f t="shared" si="19"/>
        <v>-2397719793.2963476</v>
      </c>
    </row>
    <row r="114" spans="1:63" ht="15.6" x14ac:dyDescent="0.3">
      <c r="A114" s="181" t="s">
        <v>547</v>
      </c>
      <c r="C114" s="1225">
        <f>+(SFP!C159-SFP!D159)+SCI!C225</f>
        <v>0</v>
      </c>
      <c r="D114" s="1225">
        <f>+(SFP!D159-SFP!E159)+SCI!D225</f>
        <v>0</v>
      </c>
      <c r="E114" s="1225">
        <f>+(SFP!E159-SFP!F159)+SCI!E225</f>
        <v>145545900.80995834</v>
      </c>
      <c r="F114" s="1225">
        <f>+(SFP!F159-SFP!G159)+SCI!F225</f>
        <v>0</v>
      </c>
      <c r="G114" s="1225">
        <f>+(SFP!G159-SFP!H159)+SCI!G225</f>
        <v>0</v>
      </c>
      <c r="H114" s="1225">
        <f>+(SFP!H159-SFP!I159)+SCI!H225</f>
        <v>142427120.00549871</v>
      </c>
      <c r="I114" s="1225">
        <f>+(SFP!I159-SFP!J159)+SCI!I225</f>
        <v>0</v>
      </c>
      <c r="J114" s="1225">
        <f>+(SFP!J159-SFP!K159)+SCI!J225</f>
        <v>0</v>
      </c>
      <c r="K114" s="1225">
        <f>+(SFP!K159-SFP!L159)+SCI!K225</f>
        <v>139190137.40855014</v>
      </c>
      <c r="L114" s="1225">
        <f>+(SFP!L159-SFP!M159)+SCI!L225</f>
        <v>0</v>
      </c>
      <c r="M114" s="1225">
        <f>+(SFP!M159-SFP!N159)+SCI!M225</f>
        <v>0</v>
      </c>
      <c r="N114" s="1225">
        <f>+(SFP!N159-SFP!O159)+SCI!N225</f>
        <v>135830473.17117715</v>
      </c>
      <c r="O114" s="1225">
        <f>+(SFP!O159-SFP!P159)+SCI!O225</f>
        <v>0</v>
      </c>
      <c r="P114" s="1225">
        <f>+(SFP!P159-SFP!Q159)+SCI!P225</f>
        <v>0</v>
      </c>
      <c r="Q114" s="1225">
        <f>+(SFP!Q159-SFP!R159)+SCI!Q225</f>
        <v>132343477.65920776</v>
      </c>
      <c r="R114" s="1225">
        <f>+(SFP!R159-SFP!S159)+SCI!R225</f>
        <v>0</v>
      </c>
      <c r="S114" s="1225">
        <f>+(SFP!S159-SFP!T159)+SCI!S225</f>
        <v>0</v>
      </c>
      <c r="T114" s="1225">
        <f>+(SFP!T159-SFP!U159)+SCI!T225</f>
        <v>128724325.01733473</v>
      </c>
      <c r="U114" s="1225">
        <f>+(SFP!U159-SFP!V159)+SCI!U225</f>
        <v>0</v>
      </c>
      <c r="V114" s="1225">
        <f>+(SFP!V159-SFP!W159)+SCI!V225</f>
        <v>0</v>
      </c>
      <c r="W114" s="1225">
        <f>+(SFP!W159-SFP!X159)+SCI!W225</f>
        <v>124968006.49033467</v>
      </c>
      <c r="X114" s="1225">
        <f>+(SFP!X159-SFP!Y159)+SCI!X225</f>
        <v>0</v>
      </c>
      <c r="Y114" s="1225">
        <f>+(SFP!Y159-SFP!Z159)+SCI!Y225</f>
        <v>0</v>
      </c>
      <c r="Z114" s="1225">
        <f>+(SFP!Z159-SFP!AA159)+SCI!Z225</f>
        <v>121069323.49116136</v>
      </c>
      <c r="AA114" s="1225">
        <f>+(SFP!AA159-SFP!AB159)+SCI!AA225</f>
        <v>0</v>
      </c>
      <c r="AB114" s="1225">
        <f>+(SFP!AB159-SFP!AC159)+SCI!AB225</f>
        <v>0</v>
      </c>
      <c r="AC114" s="1225">
        <f>+(SFP!AC159-SFP!AD159)+SCI!AC225</f>
        <v>117022880.40631935</v>
      </c>
      <c r="AD114" s="1225">
        <f>+(SFP!AD159-SFP!AE159)+SCI!AD225</f>
        <v>0</v>
      </c>
      <c r="AE114" s="1225">
        <f>+(SFP!AE159-SFP!AF159)+SCI!AE225</f>
        <v>0</v>
      </c>
      <c r="AF114" s="1225">
        <f>+(SFP!AF159-SFP!AG159)+SCI!AF225</f>
        <v>112823077.12856179</v>
      </c>
      <c r="AG114" s="1225">
        <f>+(SFP!AG159-SFP!AH159)+SCI!AG225</f>
        <v>0</v>
      </c>
      <c r="AH114" s="1225">
        <f>+(SFP!AH159-SFP!AI159)+SCI!AH225</f>
        <v>0</v>
      </c>
      <c r="AI114" s="1225">
        <f>+(SFP!AI159-SFP!AJ159)+SCI!AI225</f>
        <v>108464101.30657727</v>
      </c>
      <c r="AJ114" s="1225">
        <f>+(SFP!AJ159-SFP!AK159)+SCI!AJ225</f>
        <v>0</v>
      </c>
      <c r="AK114" s="1225">
        <f>+(SFP!AK159-SFP!AL159)+SCI!AK225</f>
        <v>0</v>
      </c>
      <c r="AL114" s="1225">
        <f>+(SFP!AL159-SFP!AM159)+SCI!AL225</f>
        <v>103939920.30093956</v>
      </c>
      <c r="AM114" s="1225">
        <f>+(SFP!AM159-SFP!AN159)+SCI!AM225</f>
        <v>0</v>
      </c>
      <c r="AN114" s="1225">
        <f>+(SFP!AN159-SFP!AO159)+SCI!AN225</f>
        <v>0</v>
      </c>
      <c r="AO114" s="1225">
        <f>+(SFP!AO159-SFP!AP159)+SCI!AO225</f>
        <v>99244272.835188121</v>
      </c>
      <c r="AP114" s="1225">
        <f>+(SFP!AP159-SFP!AQ159)+SCI!AP225</f>
        <v>0</v>
      </c>
      <c r="AQ114" s="1225">
        <f>+(SFP!AQ159-SFP!AR159)+SCI!AQ225</f>
        <v>0</v>
      </c>
      <c r="AR114" s="1225">
        <f>+(SFP!AR159-SFP!AS159)+SCI!AR225</f>
        <v>94370660.330484763</v>
      </c>
      <c r="AS114" s="1225">
        <f>+(SFP!AS159-SFP!AT159)+SCI!AS225</f>
        <v>0</v>
      </c>
      <c r="AT114" s="1225">
        <f>+(SFP!AT159-SFP!AU159)+SCI!AT225</f>
        <v>0</v>
      </c>
      <c r="AU114" s="1225">
        <f>+(SFP!AU159-SFP!AV159)+SCI!AU225</f>
        <v>89312337.911853105</v>
      </c>
      <c r="AV114" s="1225">
        <f>+(SFP!AV159-SFP!AW159)+SCI!AV225</f>
        <v>0</v>
      </c>
      <c r="AW114" s="1225">
        <f>+(SFP!AW159-SFP!AX159)+SCI!AW225</f>
        <v>0</v>
      </c>
      <c r="AX114" s="1225">
        <f>+(SFP!AX159-SFP!AY159)+SCI!AX225</f>
        <v>84062305.073555321</v>
      </c>
      <c r="AY114" s="1225">
        <f>+(SFP!AY159-SFP!AZ159)+SCI!AY225</f>
        <v>0</v>
      </c>
      <c r="AZ114" s="1225">
        <f>+(SFP!AZ159-SFP!BA159)+SCI!AZ225</f>
        <v>0</v>
      </c>
      <c r="BA114" s="1225">
        <f>+(SFP!BA159-SFP!BB159)+SCI!BA225</f>
        <v>78613295.990686044</v>
      </c>
      <c r="BB114" s="1225">
        <f>+(SFP!BB159-SFP!BC159)+SCI!BB225</f>
        <v>0</v>
      </c>
      <c r="BC114" s="1225">
        <f>+(SFP!BC159-SFP!BD159)+SCI!BC225</f>
        <v>0</v>
      </c>
      <c r="BD114" s="1225">
        <f>+(SFP!BD159-SFP!BE159)+SCI!BD225</f>
        <v>72957769.463576019</v>
      </c>
      <c r="BE114" s="1225">
        <f>+(SFP!BE159-SFP!BF159)+SCI!BE225</f>
        <v>0</v>
      </c>
      <c r="BF114" s="1225">
        <f>+(SFP!BF159-SFP!BG159)+SCI!BF225</f>
        <v>0</v>
      </c>
      <c r="BG114" s="1225">
        <f>+(SFP!BG159-SFP!BH159)+SCI!BG225</f>
        <v>67087898.481088519</v>
      </c>
      <c r="BH114" s="1225">
        <f>+(SFP!BH159-SFP!BI159)+SCI!BH225</f>
        <v>0</v>
      </c>
      <c r="BI114" s="1225">
        <f>+(SFP!BI159-SFP!BJ159)+SCI!BI225</f>
        <v>0</v>
      </c>
      <c r="BJ114" s="1225">
        <f>+(SFP!BJ159-SFP!BK159)+SCI!BJ225</f>
        <v>60995559.388364784</v>
      </c>
      <c r="BK114" s="1173">
        <f t="shared" si="19"/>
        <v>2158992842.6704173</v>
      </c>
    </row>
    <row r="115" spans="1:63" ht="15.6" x14ac:dyDescent="0.3">
      <c r="A115" s="1161" t="s">
        <v>1152</v>
      </c>
      <c r="C115" s="1209">
        <f>+C116-C117</f>
        <v>-1185348572.4609292</v>
      </c>
      <c r="D115" s="1209">
        <f t="shared" ref="D115:BJ115" si="30">+D116-D117</f>
        <v>0</v>
      </c>
      <c r="E115" s="1209">
        <f t="shared" si="30"/>
        <v>0</v>
      </c>
      <c r="F115" s="1209">
        <f t="shared" si="30"/>
        <v>0</v>
      </c>
      <c r="G115" s="1209">
        <f t="shared" si="30"/>
        <v>0</v>
      </c>
      <c r="H115" s="1209">
        <f t="shared" si="30"/>
        <v>0</v>
      </c>
      <c r="I115" s="1209">
        <f t="shared" si="30"/>
        <v>-1157338009.6590829</v>
      </c>
      <c r="J115" s="1209">
        <f t="shared" si="30"/>
        <v>0</v>
      </c>
      <c r="K115" s="1209">
        <f t="shared" si="30"/>
        <v>0</v>
      </c>
      <c r="L115" s="1209">
        <f t="shared" si="30"/>
        <v>0</v>
      </c>
      <c r="M115" s="1209">
        <f t="shared" si="30"/>
        <v>0</v>
      </c>
      <c r="N115" s="1209">
        <f t="shared" si="30"/>
        <v>0</v>
      </c>
      <c r="O115" s="1209">
        <f t="shared" si="30"/>
        <v>-1170884562.2786341</v>
      </c>
      <c r="P115" s="1209">
        <f t="shared" si="30"/>
        <v>0</v>
      </c>
      <c r="Q115" s="1209">
        <f t="shared" si="30"/>
        <v>0</v>
      </c>
      <c r="R115" s="1209">
        <f t="shared" si="30"/>
        <v>0</v>
      </c>
      <c r="S115" s="1209">
        <f t="shared" si="30"/>
        <v>0</v>
      </c>
      <c r="T115" s="1209">
        <f t="shared" si="30"/>
        <v>0</v>
      </c>
      <c r="U115" s="1209">
        <f t="shared" si="30"/>
        <v>-1103598649.8399992</v>
      </c>
      <c r="V115" s="1209">
        <f t="shared" si="30"/>
        <v>0</v>
      </c>
      <c r="W115" s="1209">
        <f t="shared" si="30"/>
        <v>0</v>
      </c>
      <c r="X115" s="1209">
        <f t="shared" si="30"/>
        <v>0</v>
      </c>
      <c r="Y115" s="1209">
        <f t="shared" si="30"/>
        <v>0</v>
      </c>
      <c r="Z115" s="1209">
        <f t="shared" si="30"/>
        <v>0</v>
      </c>
      <c r="AA115" s="1209">
        <f t="shared" si="30"/>
        <v>-1081758143.6284127</v>
      </c>
      <c r="AB115" s="1209">
        <f t="shared" si="30"/>
        <v>0</v>
      </c>
      <c r="AC115" s="1209">
        <f t="shared" si="30"/>
        <v>0</v>
      </c>
      <c r="AD115" s="1209">
        <f t="shared" si="30"/>
        <v>0</v>
      </c>
      <c r="AE115" s="1209">
        <f t="shared" si="30"/>
        <v>0</v>
      </c>
      <c r="AF115" s="1209">
        <f t="shared" si="30"/>
        <v>0</v>
      </c>
      <c r="AG115" s="1209">
        <f t="shared" si="30"/>
        <v>-1066565183.8207655</v>
      </c>
      <c r="AH115" s="1209">
        <f t="shared" si="30"/>
        <v>0</v>
      </c>
      <c r="AI115" s="1209">
        <f t="shared" si="30"/>
        <v>0</v>
      </c>
      <c r="AJ115" s="1209">
        <f t="shared" si="30"/>
        <v>0</v>
      </c>
      <c r="AK115" s="1209">
        <f t="shared" si="30"/>
        <v>0</v>
      </c>
      <c r="AL115" s="1209">
        <f t="shared" si="30"/>
        <v>0</v>
      </c>
      <c r="AM115" s="1209">
        <f t="shared" si="30"/>
        <v>-1080339103.3988392</v>
      </c>
      <c r="AN115" s="1209">
        <f t="shared" si="30"/>
        <v>0</v>
      </c>
      <c r="AO115" s="1209">
        <f t="shared" si="30"/>
        <v>0</v>
      </c>
      <c r="AP115" s="1209">
        <f t="shared" si="30"/>
        <v>0</v>
      </c>
      <c r="AQ115" s="1209">
        <f t="shared" si="30"/>
        <v>0</v>
      </c>
      <c r="AR115" s="1209">
        <f t="shared" si="30"/>
        <v>0</v>
      </c>
      <c r="AS115" s="1209">
        <f t="shared" si="30"/>
        <v>-1046070587.080027</v>
      </c>
      <c r="AT115" s="1209">
        <f t="shared" si="30"/>
        <v>0</v>
      </c>
      <c r="AU115" s="1209">
        <f t="shared" si="30"/>
        <v>0</v>
      </c>
      <c r="AV115" s="1209">
        <f t="shared" si="30"/>
        <v>0</v>
      </c>
      <c r="AW115" s="1209">
        <f t="shared" si="30"/>
        <v>0</v>
      </c>
      <c r="AX115" s="1209">
        <f t="shared" si="30"/>
        <v>0</v>
      </c>
      <c r="AY115" s="1209">
        <f t="shared" si="30"/>
        <v>-1005807268.128058</v>
      </c>
      <c r="AZ115" s="1209">
        <f t="shared" si="30"/>
        <v>0</v>
      </c>
      <c r="BA115" s="1209">
        <f t="shared" si="30"/>
        <v>0</v>
      </c>
      <c r="BB115" s="1209">
        <f t="shared" si="30"/>
        <v>0</v>
      </c>
      <c r="BC115" s="1209">
        <f t="shared" si="30"/>
        <v>0</v>
      </c>
      <c r="BD115" s="1209">
        <f t="shared" si="30"/>
        <v>0</v>
      </c>
      <c r="BE115" s="1209">
        <f t="shared" si="30"/>
        <v>-974503432.4052844</v>
      </c>
      <c r="BF115" s="1209">
        <f t="shared" si="30"/>
        <v>0</v>
      </c>
      <c r="BG115" s="1209">
        <f t="shared" si="30"/>
        <v>0</v>
      </c>
      <c r="BH115" s="1209">
        <f t="shared" si="30"/>
        <v>0</v>
      </c>
      <c r="BI115" s="1209">
        <f t="shared" si="30"/>
        <v>0</v>
      </c>
      <c r="BJ115" s="1209">
        <f t="shared" si="30"/>
        <v>0</v>
      </c>
      <c r="BK115" s="1173">
        <f t="shared" si="19"/>
        <v>-10872213512.700031</v>
      </c>
    </row>
    <row r="116" spans="1:63" ht="15.6" x14ac:dyDescent="0.3">
      <c r="A116" s="181" t="s">
        <v>546</v>
      </c>
      <c r="C116" s="1225">
        <f>+(SFP!D162-SFP!C162)+(SFP!D197-SFP!C197)</f>
        <v>-261000000</v>
      </c>
      <c r="D116" s="1225">
        <f>+(SFP!E162-SFP!D162)+(SFP!E197-SFP!D197)</f>
        <v>0</v>
      </c>
      <c r="E116" s="1225">
        <f>+(SFP!F162-SFP!E162)+(SFP!F197-SFP!E197)</f>
        <v>0</v>
      </c>
      <c r="F116" s="1225">
        <f>+(SFP!G162-SFP!F162)+(SFP!G197-SFP!F197)</f>
        <v>0</v>
      </c>
      <c r="G116" s="1225">
        <f>+(SFP!H162-SFP!G162)+(SFP!H197-SFP!G197)</f>
        <v>0</v>
      </c>
      <c r="H116" s="1225">
        <f>+(SFP!I162-SFP!H162)+(SFP!I197-SFP!H197)</f>
        <v>0</v>
      </c>
      <c r="I116" s="1225">
        <f>+(SFP!J162-SFP!I162)+(SFP!J197-SFP!I197)</f>
        <v>-261000000</v>
      </c>
      <c r="J116" s="1225">
        <f>+(SFP!K162-SFP!J162)+(SFP!K197-SFP!J197)</f>
        <v>0</v>
      </c>
      <c r="K116" s="1225">
        <f>+(SFP!L162-SFP!K162)+(SFP!L197-SFP!K197)</f>
        <v>0</v>
      </c>
      <c r="L116" s="1225">
        <f>+(SFP!M162-SFP!L162)+(SFP!M197-SFP!L197)</f>
        <v>0</v>
      </c>
      <c r="M116" s="1225">
        <f>+(SFP!N162-SFP!M162)+(SFP!N197-SFP!M197)</f>
        <v>0</v>
      </c>
      <c r="N116" s="1225">
        <f>+(SFP!O162-SFP!N162)+(SFP!O197-SFP!N197)</f>
        <v>0</v>
      </c>
      <c r="O116" s="1225">
        <f>+(SFP!P162-SFP!O162)+(SFP!P197-SFP!O197)</f>
        <v>-261000000</v>
      </c>
      <c r="P116" s="1225">
        <f>+(SFP!Q162-SFP!P162)+(SFP!Q197-SFP!P197)</f>
        <v>0</v>
      </c>
      <c r="Q116" s="1225">
        <f>+(SFP!R162-SFP!Q162)+(SFP!R197-SFP!Q197)</f>
        <v>0</v>
      </c>
      <c r="R116" s="1225">
        <f>+(SFP!S162-SFP!R162)+(SFP!S197-SFP!R197)</f>
        <v>0</v>
      </c>
      <c r="S116" s="1225">
        <f>+(SFP!T162-SFP!S162)+(SFP!T197-SFP!S197)</f>
        <v>0</v>
      </c>
      <c r="T116" s="1225">
        <f>+(SFP!U162-SFP!T162)+(SFP!U197-SFP!T197)</f>
        <v>0</v>
      </c>
      <c r="U116" s="1225">
        <f>+(SFP!V162-SFP!U162)+(SFP!V197-SFP!U197)</f>
        <v>-261000000</v>
      </c>
      <c r="V116" s="1225">
        <f>+(SFP!W162-SFP!V162)+(SFP!W197-SFP!V197)</f>
        <v>0</v>
      </c>
      <c r="W116" s="1225">
        <f>+(SFP!X162-SFP!W162)+(SFP!X197-SFP!W197)</f>
        <v>0</v>
      </c>
      <c r="X116" s="1225">
        <f>+(SFP!Y162-SFP!X162)+(SFP!Y197-SFP!X197)</f>
        <v>0</v>
      </c>
      <c r="Y116" s="1225">
        <f>+(SFP!Z162-SFP!Y162)+(SFP!Z197-SFP!Y197)</f>
        <v>0</v>
      </c>
      <c r="Z116" s="1225">
        <f>+(SFP!AA162-SFP!Z162)+(SFP!AA197-SFP!Z197)</f>
        <v>0</v>
      </c>
      <c r="AA116" s="1225">
        <f>+(SFP!AB162-SFP!AA162)+(SFP!AB197-SFP!AA197)</f>
        <v>-261000000</v>
      </c>
      <c r="AB116" s="1225">
        <f>+(SFP!AC162-SFP!AB162)+(SFP!AC197-SFP!AB197)</f>
        <v>0</v>
      </c>
      <c r="AC116" s="1225">
        <f>+(SFP!AD162-SFP!AC162)+(SFP!AD197-SFP!AC197)</f>
        <v>0</v>
      </c>
      <c r="AD116" s="1225">
        <f>+(SFP!AE162-SFP!AD162)+(SFP!AE197-SFP!AD197)</f>
        <v>0</v>
      </c>
      <c r="AE116" s="1225">
        <f>+(SFP!AF162-SFP!AE162)+(SFP!AF197-SFP!AE197)</f>
        <v>0</v>
      </c>
      <c r="AF116" s="1225">
        <f>+(SFP!AG162-SFP!AF162)+(SFP!AG197-SFP!AF197)</f>
        <v>0</v>
      </c>
      <c r="AG116" s="1225">
        <f>+(SFP!AH162-SFP!AG162)+(SFP!AH197-SFP!AG197)</f>
        <v>-261000000</v>
      </c>
      <c r="AH116" s="1225">
        <f>+(SFP!AI162-SFP!AH162)+(SFP!AI197-SFP!AH197)</f>
        <v>0</v>
      </c>
      <c r="AI116" s="1225">
        <f>+(SFP!AJ162-SFP!AI162)+(SFP!AJ197-SFP!AI197)</f>
        <v>0</v>
      </c>
      <c r="AJ116" s="1225">
        <f>+(SFP!AK162-SFP!AJ162)+(SFP!AK197-SFP!AJ197)</f>
        <v>0</v>
      </c>
      <c r="AK116" s="1225">
        <f>+(SFP!AL162-SFP!AK162)+(SFP!AL197-SFP!AK197)</f>
        <v>0</v>
      </c>
      <c r="AL116" s="1225">
        <f>+(SFP!AM162-SFP!AL162)+(SFP!AM197-SFP!AL197)</f>
        <v>0</v>
      </c>
      <c r="AM116" s="1225">
        <f>+(SFP!AN162-SFP!AM162)+(SFP!AN197-SFP!AM197)</f>
        <v>-261000000</v>
      </c>
      <c r="AN116" s="1225">
        <f>+(SFP!AO162-SFP!AN162)+(SFP!AO197-SFP!AN197)</f>
        <v>0</v>
      </c>
      <c r="AO116" s="1225">
        <f>+(SFP!AP162-SFP!AO162)+(SFP!AP197-SFP!AO197)</f>
        <v>0</v>
      </c>
      <c r="AP116" s="1225">
        <f>+(SFP!AQ162-SFP!AP162)+(SFP!AQ197-SFP!AP197)</f>
        <v>0</v>
      </c>
      <c r="AQ116" s="1225">
        <f>+(SFP!AR162-SFP!AQ162)+(SFP!AR197-SFP!AQ197)</f>
        <v>0</v>
      </c>
      <c r="AR116" s="1225">
        <f>+(SFP!AS162-SFP!AR162)+(SFP!AS197-SFP!AR197)</f>
        <v>0</v>
      </c>
      <c r="AS116" s="1225">
        <f>+(SFP!AT162-SFP!AS162)+(SFP!AT197-SFP!AS197)</f>
        <v>-261000000</v>
      </c>
      <c r="AT116" s="1225">
        <f>+(SFP!AU162-SFP!AT162)+(SFP!AU197-SFP!AT197)</f>
        <v>0</v>
      </c>
      <c r="AU116" s="1225">
        <f>+(SFP!AV162-SFP!AU162)+(SFP!AV197-SFP!AU197)</f>
        <v>0</v>
      </c>
      <c r="AV116" s="1225">
        <f>+(SFP!AW162-SFP!AV162)+(SFP!AW197-SFP!AV197)</f>
        <v>0</v>
      </c>
      <c r="AW116" s="1225">
        <f>+(SFP!AX162-SFP!AW162)+(SFP!AX197-SFP!AW197)</f>
        <v>0</v>
      </c>
      <c r="AX116" s="1225">
        <f>+(SFP!AY162-SFP!AX162)+(SFP!AY197-SFP!AX197)</f>
        <v>0</v>
      </c>
      <c r="AY116" s="1225">
        <f>+(SFP!AZ162-SFP!AY162)+(SFP!AZ197-SFP!AY197)</f>
        <v>-261000000</v>
      </c>
      <c r="AZ116" s="1225">
        <f>+(SFP!BA162-SFP!AZ162)+(SFP!BA197-SFP!AZ197)</f>
        <v>0</v>
      </c>
      <c r="BA116" s="1225">
        <f>+(SFP!BB162-SFP!BA162)+(SFP!BB197-SFP!BA197)</f>
        <v>0</v>
      </c>
      <c r="BB116" s="1225">
        <f>+(SFP!BC162-SFP!BB162)+(SFP!BC197-SFP!BB197)</f>
        <v>0</v>
      </c>
      <c r="BC116" s="1225">
        <f>+(SFP!BD162-SFP!BC162)+(SFP!BD197-SFP!BC197)</f>
        <v>0</v>
      </c>
      <c r="BD116" s="1225">
        <f>+(SFP!BE162-SFP!BD162)+(SFP!BE197-SFP!BD197)</f>
        <v>0</v>
      </c>
      <c r="BE116" s="1225">
        <f>+(SFP!BF162-SFP!BE162)+(SFP!BF197-SFP!BE197)</f>
        <v>-261000000</v>
      </c>
      <c r="BF116" s="1225">
        <f>+(SFP!BG162-SFP!BF162)+(SFP!BG197-SFP!BF197)</f>
        <v>0</v>
      </c>
      <c r="BG116" s="1225">
        <f>+(SFP!BH162-SFP!BG162)+(SFP!BH197-SFP!BG197)</f>
        <v>0</v>
      </c>
      <c r="BH116" s="1225">
        <f>+(SFP!BI162-SFP!BH162)+(SFP!BI197-SFP!BH197)</f>
        <v>0</v>
      </c>
      <c r="BI116" s="1225">
        <f>+(SFP!BJ162-SFP!BI162)+(SFP!BJ197-SFP!BI197)</f>
        <v>0</v>
      </c>
      <c r="BJ116" s="1225">
        <f>+(SFP!BK162-SFP!BJ162)+(SFP!BK197-SFP!BJ197)</f>
        <v>0</v>
      </c>
      <c r="BK116" s="1173">
        <f t="shared" si="19"/>
        <v>-2610000000</v>
      </c>
    </row>
    <row r="117" spans="1:63" ht="15.6" x14ac:dyDescent="0.3">
      <c r="A117" s="181" t="s">
        <v>547</v>
      </c>
      <c r="C117" s="1225">
        <f>+(SFP!C163-SFP!D163)+SCI!C226</f>
        <v>924348572.46092916</v>
      </c>
      <c r="D117" s="1225">
        <f>+(SFP!D163-SFP!E163)+SCI!D226</f>
        <v>0</v>
      </c>
      <c r="E117" s="1225">
        <f>+(SFP!E163-SFP!F163)+SCI!E226</f>
        <v>0</v>
      </c>
      <c r="F117" s="1225">
        <f>+(SFP!F163-SFP!G163)+SCI!F226</f>
        <v>0</v>
      </c>
      <c r="G117" s="1225">
        <f>+(SFP!G163-SFP!H163)+SCI!G226</f>
        <v>0</v>
      </c>
      <c r="H117" s="1225">
        <f>+(SFP!H163-SFP!I163)+SCI!H226</f>
        <v>0</v>
      </c>
      <c r="I117" s="1225">
        <f>+(SFP!I163-SFP!J163)+SCI!I226</f>
        <v>896338009.65908277</v>
      </c>
      <c r="J117" s="1225">
        <f>+(SFP!J163-SFP!K163)+SCI!J226</f>
        <v>0</v>
      </c>
      <c r="K117" s="1225">
        <f>+(SFP!K163-SFP!L163)+SCI!K226</f>
        <v>0</v>
      </c>
      <c r="L117" s="1225">
        <f>+(SFP!L163-SFP!M163)+SCI!L226</f>
        <v>0</v>
      </c>
      <c r="M117" s="1225">
        <f>+(SFP!M163-SFP!N163)+SCI!M226</f>
        <v>0</v>
      </c>
      <c r="N117" s="1225">
        <f>+(SFP!N163-SFP!O163)+SCI!N226</f>
        <v>0</v>
      </c>
      <c r="O117" s="1225">
        <f>+(SFP!O163-SFP!P163)+SCI!O226</f>
        <v>909884562.27863395</v>
      </c>
      <c r="P117" s="1225">
        <f>+(SFP!P163-SFP!Q163)+SCI!P226</f>
        <v>0</v>
      </c>
      <c r="Q117" s="1225">
        <f>+(SFP!Q163-SFP!R163)+SCI!Q226</f>
        <v>0</v>
      </c>
      <c r="R117" s="1225">
        <f>+(SFP!R163-SFP!S163)+SCI!R226</f>
        <v>0</v>
      </c>
      <c r="S117" s="1225">
        <f>+(SFP!S163-SFP!T163)+SCI!S226</f>
        <v>0</v>
      </c>
      <c r="T117" s="1225">
        <f>+(SFP!T163-SFP!U163)+SCI!T226</f>
        <v>0</v>
      </c>
      <c r="U117" s="1225">
        <f>+(SFP!U163-SFP!V163)+SCI!U226</f>
        <v>842598649.83999932</v>
      </c>
      <c r="V117" s="1225">
        <f>+(SFP!V163-SFP!W163)+SCI!V226</f>
        <v>0</v>
      </c>
      <c r="W117" s="1225">
        <f>+(SFP!W163-SFP!X163)+SCI!W226</f>
        <v>0</v>
      </c>
      <c r="X117" s="1225">
        <f>+(SFP!X163-SFP!Y163)+SCI!X226</f>
        <v>0</v>
      </c>
      <c r="Y117" s="1225">
        <f>+(SFP!Y163-SFP!Z163)+SCI!Y226</f>
        <v>0</v>
      </c>
      <c r="Z117" s="1225">
        <f>+(SFP!Z163-SFP!AA163)+SCI!Z226</f>
        <v>0</v>
      </c>
      <c r="AA117" s="1225">
        <f>+(SFP!AA163-SFP!AB163)+SCI!AA226</f>
        <v>820758143.62841272</v>
      </c>
      <c r="AB117" s="1225">
        <f>+(SFP!AB163-SFP!AC163)+SCI!AB226</f>
        <v>0</v>
      </c>
      <c r="AC117" s="1225">
        <f>+(SFP!AC163-SFP!AD163)+SCI!AC226</f>
        <v>0</v>
      </c>
      <c r="AD117" s="1225">
        <f>+(SFP!AD163-SFP!AE163)+SCI!AD226</f>
        <v>0</v>
      </c>
      <c r="AE117" s="1225">
        <f>+(SFP!AE163-SFP!AF163)+SCI!AE226</f>
        <v>0</v>
      </c>
      <c r="AF117" s="1225">
        <f>+(SFP!AF163-SFP!AG163)+SCI!AF226</f>
        <v>0</v>
      </c>
      <c r="AG117" s="1225">
        <f>+(SFP!AG163-SFP!AH163)+SCI!AG226</f>
        <v>805565183.8207655</v>
      </c>
      <c r="AH117" s="1225">
        <f>+(SFP!AH163-SFP!AI163)+SCI!AH226</f>
        <v>0</v>
      </c>
      <c r="AI117" s="1225">
        <f>+(SFP!AI163-SFP!AJ163)+SCI!AI226</f>
        <v>0</v>
      </c>
      <c r="AJ117" s="1225">
        <f>+(SFP!AJ163-SFP!AK163)+SCI!AJ226</f>
        <v>0</v>
      </c>
      <c r="AK117" s="1225">
        <f>+(SFP!AK163-SFP!AL163)+SCI!AK226</f>
        <v>0</v>
      </c>
      <c r="AL117" s="1225">
        <f>+(SFP!AL163-SFP!AM163)+SCI!AL226</f>
        <v>0</v>
      </c>
      <c r="AM117" s="1225">
        <f>+(SFP!AM163-SFP!AN163)+SCI!AM226</f>
        <v>819339103.39883924</v>
      </c>
      <c r="AN117" s="1225">
        <f>+(SFP!AN163-SFP!AO163)+SCI!AN226</f>
        <v>0</v>
      </c>
      <c r="AO117" s="1225">
        <f>+(SFP!AO163-SFP!AP163)+SCI!AO226</f>
        <v>0</v>
      </c>
      <c r="AP117" s="1225">
        <f>+(SFP!AP163-SFP!AQ163)+SCI!AP226</f>
        <v>0</v>
      </c>
      <c r="AQ117" s="1225">
        <f>+(SFP!AQ163-SFP!AR163)+SCI!AQ226</f>
        <v>0</v>
      </c>
      <c r="AR117" s="1225">
        <f>+(SFP!AR163-SFP!AS163)+SCI!AR226</f>
        <v>0</v>
      </c>
      <c r="AS117" s="1225">
        <f>+(SFP!AS163-SFP!AT163)+SCI!AS226</f>
        <v>785070587.08002698</v>
      </c>
      <c r="AT117" s="1225">
        <f>+(SFP!AT163-SFP!AU163)+SCI!AT226</f>
        <v>0</v>
      </c>
      <c r="AU117" s="1225">
        <f>+(SFP!AU163-SFP!AV163)+SCI!AU226</f>
        <v>0</v>
      </c>
      <c r="AV117" s="1225">
        <f>+(SFP!AV163-SFP!AW163)+SCI!AV226</f>
        <v>0</v>
      </c>
      <c r="AW117" s="1225">
        <f>+(SFP!AW163-SFP!AX163)+SCI!AW226</f>
        <v>0</v>
      </c>
      <c r="AX117" s="1225">
        <f>+(SFP!AX163-SFP!AY163)+SCI!AX226</f>
        <v>0</v>
      </c>
      <c r="AY117" s="1225">
        <f>+(SFP!AY163-SFP!AZ163)+SCI!AY226</f>
        <v>744807268.12805796</v>
      </c>
      <c r="AZ117" s="1225">
        <f>+(SFP!AZ163-SFP!BA163)+SCI!AZ226</f>
        <v>0</v>
      </c>
      <c r="BA117" s="1225">
        <f>+(SFP!BA163-SFP!BB163)+SCI!BA226</f>
        <v>0</v>
      </c>
      <c r="BB117" s="1225">
        <f>+(SFP!BB163-SFP!BC163)+SCI!BB226</f>
        <v>0</v>
      </c>
      <c r="BC117" s="1225">
        <f>+(SFP!BC163-SFP!BD163)+SCI!BC226</f>
        <v>0</v>
      </c>
      <c r="BD117" s="1225">
        <f>+(SFP!BD163-SFP!BE163)+SCI!BD226</f>
        <v>0</v>
      </c>
      <c r="BE117" s="1225">
        <f>+(SFP!BE163-SFP!BF163)+SCI!BE226</f>
        <v>713503432.4052844</v>
      </c>
      <c r="BF117" s="1225">
        <f>+(SFP!BF163-SFP!BG163)+SCI!BF226</f>
        <v>0</v>
      </c>
      <c r="BG117" s="1225">
        <f>+(SFP!BG163-SFP!BH163)+SCI!BG226</f>
        <v>0</v>
      </c>
      <c r="BH117" s="1225">
        <f>+(SFP!BH163-SFP!BI163)+SCI!BH226</f>
        <v>0</v>
      </c>
      <c r="BI117" s="1225">
        <f>+(SFP!BI163-SFP!BJ163)+SCI!BI226</f>
        <v>0</v>
      </c>
      <c r="BJ117" s="1225">
        <f>+(SFP!BJ163-SFP!BK163)+SCI!BJ226</f>
        <v>0</v>
      </c>
      <c r="BK117" s="1173">
        <f t="shared" si="19"/>
        <v>8262213512.7000313</v>
      </c>
    </row>
    <row r="118" spans="1:63" ht="15.6" x14ac:dyDescent="0.3">
      <c r="A118" s="1162" t="s">
        <v>1153</v>
      </c>
      <c r="C118" s="1210">
        <f>+C119-C120</f>
        <v>0</v>
      </c>
      <c r="D118" s="1210">
        <f t="shared" ref="D118:BJ118" si="31">+D119-D120</f>
        <v>0</v>
      </c>
      <c r="E118" s="1210">
        <f t="shared" si="31"/>
        <v>0</v>
      </c>
      <c r="F118" s="1210">
        <f t="shared" si="31"/>
        <v>0</v>
      </c>
      <c r="G118" s="1210">
        <f t="shared" si="31"/>
        <v>-64282269.573498279</v>
      </c>
      <c r="H118" s="1210">
        <f t="shared" si="31"/>
        <v>0</v>
      </c>
      <c r="I118" s="1210">
        <f t="shared" si="31"/>
        <v>0</v>
      </c>
      <c r="J118" s="1210">
        <f t="shared" si="31"/>
        <v>0</v>
      </c>
      <c r="K118" s="1210">
        <f t="shared" si="31"/>
        <v>0</v>
      </c>
      <c r="L118" s="1210">
        <f t="shared" si="31"/>
        <v>0</v>
      </c>
      <c r="M118" s="1210">
        <f t="shared" si="31"/>
        <v>-64282269.573498249</v>
      </c>
      <c r="N118" s="1210">
        <f t="shared" si="31"/>
        <v>0</v>
      </c>
      <c r="O118" s="1210">
        <f t="shared" si="31"/>
        <v>0</v>
      </c>
      <c r="P118" s="1210">
        <f t="shared" si="31"/>
        <v>0</v>
      </c>
      <c r="Q118" s="1210">
        <f t="shared" si="31"/>
        <v>0</v>
      </c>
      <c r="R118" s="1210">
        <f t="shared" si="31"/>
        <v>0</v>
      </c>
      <c r="S118" s="1210">
        <f t="shared" si="31"/>
        <v>-64282269.573498234</v>
      </c>
      <c r="T118" s="1210">
        <f t="shared" si="31"/>
        <v>0</v>
      </c>
      <c r="U118" s="1210">
        <f t="shared" si="31"/>
        <v>0</v>
      </c>
      <c r="V118" s="1210">
        <f t="shared" si="31"/>
        <v>0</v>
      </c>
      <c r="W118" s="1210">
        <f t="shared" si="31"/>
        <v>0</v>
      </c>
      <c r="X118" s="1210">
        <f t="shared" si="31"/>
        <v>0</v>
      </c>
      <c r="Y118" s="1210">
        <f t="shared" si="31"/>
        <v>-64282269.573498249</v>
      </c>
      <c r="Z118" s="1210">
        <f t="shared" si="31"/>
        <v>0</v>
      </c>
      <c r="AA118" s="1210">
        <f t="shared" si="31"/>
        <v>0</v>
      </c>
      <c r="AB118" s="1210">
        <f t="shared" si="31"/>
        <v>0</v>
      </c>
      <c r="AC118" s="1210">
        <f t="shared" si="31"/>
        <v>0</v>
      </c>
      <c r="AD118" s="1210">
        <f t="shared" si="31"/>
        <v>0</v>
      </c>
      <c r="AE118" s="1210">
        <f t="shared" si="31"/>
        <v>-64282269.573498249</v>
      </c>
      <c r="AF118" s="1210">
        <f t="shared" si="31"/>
        <v>0</v>
      </c>
      <c r="AG118" s="1210">
        <f t="shared" si="31"/>
        <v>0</v>
      </c>
      <c r="AH118" s="1210">
        <f t="shared" si="31"/>
        <v>0</v>
      </c>
      <c r="AI118" s="1210">
        <f t="shared" si="31"/>
        <v>0</v>
      </c>
      <c r="AJ118" s="1210">
        <f t="shared" si="31"/>
        <v>0</v>
      </c>
      <c r="AK118" s="1210">
        <f t="shared" si="31"/>
        <v>-64282269.573498249</v>
      </c>
      <c r="AL118" s="1210">
        <f t="shared" si="31"/>
        <v>0</v>
      </c>
      <c r="AM118" s="1210">
        <f t="shared" si="31"/>
        <v>0</v>
      </c>
      <c r="AN118" s="1210">
        <f t="shared" si="31"/>
        <v>0</v>
      </c>
      <c r="AO118" s="1210">
        <f t="shared" si="31"/>
        <v>0</v>
      </c>
      <c r="AP118" s="1210">
        <f t="shared" si="31"/>
        <v>0</v>
      </c>
      <c r="AQ118" s="1210">
        <f t="shared" si="31"/>
        <v>-64282269.573498249</v>
      </c>
      <c r="AR118" s="1210">
        <f t="shared" si="31"/>
        <v>0</v>
      </c>
      <c r="AS118" s="1210">
        <f t="shared" si="31"/>
        <v>0</v>
      </c>
      <c r="AT118" s="1210">
        <f t="shared" si="31"/>
        <v>0</v>
      </c>
      <c r="AU118" s="1210">
        <f t="shared" si="31"/>
        <v>0</v>
      </c>
      <c r="AV118" s="1210">
        <f t="shared" si="31"/>
        <v>0</v>
      </c>
      <c r="AW118" s="1210">
        <f t="shared" si="31"/>
        <v>-70291222.477700502</v>
      </c>
      <c r="AX118" s="1210">
        <f t="shared" si="31"/>
        <v>0</v>
      </c>
      <c r="AY118" s="1210">
        <f t="shared" si="31"/>
        <v>0</v>
      </c>
      <c r="AZ118" s="1210">
        <f t="shared" si="31"/>
        <v>0</v>
      </c>
      <c r="BA118" s="1210">
        <f t="shared" si="31"/>
        <v>0</v>
      </c>
      <c r="BB118" s="1210">
        <f t="shared" si="31"/>
        <v>0</v>
      </c>
      <c r="BC118" s="1210">
        <f t="shared" si="31"/>
        <v>0</v>
      </c>
      <c r="BD118" s="1210">
        <f t="shared" si="31"/>
        <v>0</v>
      </c>
      <c r="BE118" s="1210">
        <f t="shared" si="31"/>
        <v>0</v>
      </c>
      <c r="BF118" s="1210">
        <f t="shared" si="31"/>
        <v>0</v>
      </c>
      <c r="BG118" s="1210">
        <f t="shared" si="31"/>
        <v>0</v>
      </c>
      <c r="BH118" s="1210">
        <f t="shared" si="31"/>
        <v>0</v>
      </c>
      <c r="BI118" s="1210">
        <f t="shared" si="31"/>
        <v>0</v>
      </c>
      <c r="BJ118" s="1210">
        <f t="shared" si="31"/>
        <v>0</v>
      </c>
      <c r="BK118" s="1173">
        <f t="shared" si="19"/>
        <v>-520267109.49218822</v>
      </c>
    </row>
    <row r="119" spans="1:63" ht="15.6" x14ac:dyDescent="0.3">
      <c r="A119" s="181" t="s">
        <v>546</v>
      </c>
      <c r="C119" s="1225">
        <f>+(SFP!D166-SFP!C166)+(SFP!D199-SFP!C199)</f>
        <v>0</v>
      </c>
      <c r="D119" s="1225">
        <f>+(SFP!E166-SFP!D166)+(SFP!E199-SFP!D199)</f>
        <v>0</v>
      </c>
      <c r="E119" s="1225">
        <f>+(SFP!F166-SFP!E166)+(SFP!F199-SFP!E199)</f>
        <v>0</v>
      </c>
      <c r="F119" s="1225">
        <f>+(SFP!G166-SFP!F166)+(SFP!G199-SFP!F199)</f>
        <v>0</v>
      </c>
      <c r="G119" s="1225">
        <f>+(SFP!H166-SFP!G166)+(SFP!H199-SFP!G199)</f>
        <v>-26088948.910365969</v>
      </c>
      <c r="H119" s="1225">
        <f>+(SFP!I166-SFP!H166)+(SFP!I199-SFP!H199)</f>
        <v>0</v>
      </c>
      <c r="I119" s="1225">
        <f>+(SFP!J166-SFP!I166)+(SFP!J199-SFP!I199)</f>
        <v>0</v>
      </c>
      <c r="J119" s="1225">
        <f>+(SFP!K166-SFP!J166)+(SFP!K199-SFP!J199)</f>
        <v>0</v>
      </c>
      <c r="K119" s="1225">
        <f>+(SFP!L166-SFP!K166)+(SFP!L199-SFP!K199)</f>
        <v>0</v>
      </c>
      <c r="L119" s="1225">
        <f>+(SFP!M166-SFP!L166)+(SFP!M199-SFP!L199)</f>
        <v>0</v>
      </c>
      <c r="M119" s="1225">
        <f>+(SFP!N166-SFP!M166)+(SFP!N199-SFP!M199)</f>
        <v>-29201886.57272315</v>
      </c>
      <c r="N119" s="1225">
        <f>+(SFP!O166-SFP!N166)+(SFP!O199-SFP!N199)</f>
        <v>0</v>
      </c>
      <c r="O119" s="1225">
        <f>+(SFP!P166-SFP!O166)+(SFP!P199-SFP!O199)</f>
        <v>0</v>
      </c>
      <c r="P119" s="1225">
        <f>+(SFP!Q166-SFP!P166)+(SFP!Q199-SFP!P199)</f>
        <v>0</v>
      </c>
      <c r="Q119" s="1225">
        <f>+(SFP!R166-SFP!Q166)+(SFP!R199-SFP!Q199)</f>
        <v>0</v>
      </c>
      <c r="R119" s="1225">
        <f>+(SFP!S166-SFP!R166)+(SFP!S199-SFP!R199)</f>
        <v>0</v>
      </c>
      <c r="S119" s="1225">
        <f>+(SFP!T166-SFP!S166)+(SFP!T199-SFP!S199)</f>
        <v>-30955269.446320787</v>
      </c>
      <c r="T119" s="1225">
        <f>+(SFP!U166-SFP!T166)+(SFP!U199-SFP!T199)</f>
        <v>0</v>
      </c>
      <c r="U119" s="1225">
        <f>+(SFP!V166-SFP!U166)+(SFP!V199-SFP!U199)</f>
        <v>0</v>
      </c>
      <c r="V119" s="1225">
        <f>+(SFP!W166-SFP!V166)+(SFP!W199-SFP!V199)</f>
        <v>0</v>
      </c>
      <c r="W119" s="1225">
        <f>+(SFP!X166-SFP!W166)+(SFP!X199-SFP!W199)</f>
        <v>0</v>
      </c>
      <c r="X119" s="1225">
        <f>+(SFP!Y166-SFP!X166)+(SFP!Y199-SFP!X199)</f>
        <v>0</v>
      </c>
      <c r="Y119" s="1225">
        <f>+(SFP!Z166-SFP!Y166)+(SFP!Z199-SFP!Y199)</f>
        <v>-36891556.011747241</v>
      </c>
      <c r="Z119" s="1225">
        <f>+(SFP!AA166-SFP!Z166)+(SFP!AA199-SFP!Z199)</f>
        <v>0</v>
      </c>
      <c r="AA119" s="1225">
        <f>+(SFP!AB166-SFP!AA166)+(SFP!AB199-SFP!AA199)</f>
        <v>0</v>
      </c>
      <c r="AB119" s="1225">
        <f>+(SFP!AC166-SFP!AB166)+(SFP!AC199-SFP!AB199)</f>
        <v>0</v>
      </c>
      <c r="AC119" s="1225">
        <f>+(SFP!AD166-SFP!AC166)+(SFP!AD199-SFP!AC199)</f>
        <v>0</v>
      </c>
      <c r="AD119" s="1225">
        <f>+(SFP!AE166-SFP!AD166)+(SFP!AE199-SFP!AD199)</f>
        <v>0</v>
      </c>
      <c r="AE119" s="1225">
        <f>+(SFP!AF166-SFP!AE166)+(SFP!AF199-SFP!AE199)</f>
        <v>-39865378.516547889</v>
      </c>
      <c r="AF119" s="1225">
        <f>+(SFP!AG166-SFP!AF166)+(SFP!AG199-SFP!AF199)</f>
        <v>0</v>
      </c>
      <c r="AG119" s="1225">
        <f>+(SFP!AH166-SFP!AG166)+(SFP!AH199-SFP!AG199)</f>
        <v>0</v>
      </c>
      <c r="AH119" s="1225">
        <f>+(SFP!AI166-SFP!AH166)+(SFP!AI199-SFP!AH199)</f>
        <v>0</v>
      </c>
      <c r="AI119" s="1225">
        <f>+(SFP!AJ166-SFP!AI166)+(SFP!AJ199-SFP!AI199)</f>
        <v>0</v>
      </c>
      <c r="AJ119" s="1225">
        <f>+(SFP!AK166-SFP!AJ166)+(SFP!AK199-SFP!AJ199)</f>
        <v>0</v>
      </c>
      <c r="AK119" s="1225">
        <f>+(SFP!AL166-SFP!AK166)+(SFP!AL199-SFP!AK199)</f>
        <v>-44095113.353976339</v>
      </c>
      <c r="AL119" s="1225">
        <f>+(SFP!AM166-SFP!AL166)+(SFP!AM199-SFP!AL199)</f>
        <v>0</v>
      </c>
      <c r="AM119" s="1225">
        <f>+(SFP!AN166-SFP!AM166)+(SFP!AN199-SFP!AM199)</f>
        <v>0</v>
      </c>
      <c r="AN119" s="1225">
        <f>+(SFP!AO166-SFP!AN166)+(SFP!AO199-SFP!AN199)</f>
        <v>0</v>
      </c>
      <c r="AO119" s="1225">
        <f>+(SFP!AP166-SFP!AO166)+(SFP!AP199-SFP!AO199)</f>
        <v>0</v>
      </c>
      <c r="AP119" s="1225">
        <f>+(SFP!AQ166-SFP!AP166)+(SFP!AQ199-SFP!AP199)</f>
        <v>0</v>
      </c>
      <c r="AQ119" s="1225">
        <f>+(SFP!AR166-SFP!AQ166)+(SFP!AR199-SFP!AQ199)</f>
        <v>-50460130.435649827</v>
      </c>
      <c r="AR119" s="1225">
        <f>+(SFP!AS166-SFP!AR166)+(SFP!AS199-SFP!AR199)</f>
        <v>0</v>
      </c>
      <c r="AS119" s="1225">
        <f>+(SFP!AT166-SFP!AS166)+(SFP!AT199-SFP!AS199)</f>
        <v>0</v>
      </c>
      <c r="AT119" s="1225">
        <f>+(SFP!AU166-SFP!AT166)+(SFP!AU199-SFP!AT199)</f>
        <v>0</v>
      </c>
      <c r="AU119" s="1225">
        <f>+(SFP!AV166-SFP!AU166)+(SFP!AV199-SFP!AU199)</f>
        <v>0</v>
      </c>
      <c r="AV119" s="1225">
        <f>+(SFP!AW166-SFP!AV166)+(SFP!AW199-SFP!AV199)</f>
        <v>0</v>
      </c>
      <c r="AW119" s="1225">
        <f>+(SFP!AX166-SFP!AW166)+(SFP!AX199-SFP!AW199)</f>
        <v>-62532800.986961082</v>
      </c>
      <c r="AX119" s="1225">
        <f>+(SFP!AY166-SFP!AX166)+(SFP!AY199-SFP!AX199)</f>
        <v>0</v>
      </c>
      <c r="AY119" s="1225">
        <f>+(SFP!AZ166-SFP!AY166)+(SFP!AZ199-SFP!AY199)</f>
        <v>0</v>
      </c>
      <c r="AZ119" s="1225">
        <f>+(SFP!BA166-SFP!AZ166)+(SFP!BA199-SFP!AZ199)</f>
        <v>0</v>
      </c>
      <c r="BA119" s="1225">
        <f>+(SFP!BB166-SFP!BA166)+(SFP!BB199-SFP!BA199)</f>
        <v>0</v>
      </c>
      <c r="BB119" s="1225">
        <f>+(SFP!BC166-SFP!BB166)+(SFP!BC199-SFP!BB199)</f>
        <v>0</v>
      </c>
      <c r="BC119" s="1225">
        <f>+(SFP!BD166-SFP!BC166)+(SFP!BD199-SFP!BC199)</f>
        <v>0</v>
      </c>
      <c r="BD119" s="1225">
        <f>+(SFP!BE166-SFP!BD166)+(SFP!BE199-SFP!BD199)</f>
        <v>0</v>
      </c>
      <c r="BE119" s="1225">
        <f>+(SFP!BF166-SFP!BE166)+(SFP!BF199-SFP!BE199)</f>
        <v>0</v>
      </c>
      <c r="BF119" s="1225">
        <f>+(SFP!BG166-SFP!BF166)+(SFP!BG199-SFP!BF199)</f>
        <v>0</v>
      </c>
      <c r="BG119" s="1225">
        <f>+(SFP!BH166-SFP!BG166)+(SFP!BH199-SFP!BG199)</f>
        <v>0</v>
      </c>
      <c r="BH119" s="1225">
        <f>+(SFP!BI166-SFP!BH166)+(SFP!BI199-SFP!BH199)</f>
        <v>0</v>
      </c>
      <c r="BI119" s="1225">
        <f>+(SFP!BJ166-SFP!BI166)+(SFP!BJ199-SFP!BI199)</f>
        <v>0</v>
      </c>
      <c r="BJ119" s="1225">
        <f>+(SFP!BK166-SFP!BJ166)+(SFP!BK199-SFP!BJ199)</f>
        <v>0</v>
      </c>
      <c r="BK119" s="1173">
        <f t="shared" si="19"/>
        <v>-320091084.23429227</v>
      </c>
    </row>
    <row r="120" spans="1:63" ht="15.6" x14ac:dyDescent="0.3">
      <c r="A120" s="181" t="s">
        <v>547</v>
      </c>
      <c r="C120" s="1225">
        <f>+(SFP!C167-SFP!D167)+SCI!C227</f>
        <v>0</v>
      </c>
      <c r="D120" s="1225">
        <f>+(SFP!D167-SFP!E167)+SCI!D227</f>
        <v>0</v>
      </c>
      <c r="E120" s="1225">
        <f>+(SFP!E167-SFP!F167)+SCI!E227</f>
        <v>0</v>
      </c>
      <c r="F120" s="1225">
        <f>+(SFP!F167-SFP!G167)+SCI!F227</f>
        <v>0</v>
      </c>
      <c r="G120" s="1225">
        <f>+(SFP!G167-SFP!H167)+SCI!G227</f>
        <v>38193320.66313231</v>
      </c>
      <c r="H120" s="1225">
        <f>+(SFP!H167-SFP!I167)+SCI!H227</f>
        <v>0</v>
      </c>
      <c r="I120" s="1225">
        <f>+(SFP!I167-SFP!J167)+SCI!I227</f>
        <v>0</v>
      </c>
      <c r="J120" s="1225">
        <f>+(SFP!J167-SFP!K167)+SCI!J227</f>
        <v>0</v>
      </c>
      <c r="K120" s="1225">
        <f>+(SFP!K167-SFP!L167)+SCI!K227</f>
        <v>0</v>
      </c>
      <c r="L120" s="1225">
        <f>+(SFP!L167-SFP!M167)+SCI!L227</f>
        <v>0</v>
      </c>
      <c r="M120" s="1225">
        <f>+(SFP!M167-SFP!N167)+SCI!M227</f>
        <v>35080383.000775099</v>
      </c>
      <c r="N120" s="1225">
        <f>+(SFP!N167-SFP!O167)+SCI!N227</f>
        <v>0</v>
      </c>
      <c r="O120" s="1225">
        <f>+(SFP!O167-SFP!P167)+SCI!O227</f>
        <v>0</v>
      </c>
      <c r="P120" s="1225">
        <f>+(SFP!P167-SFP!Q167)+SCI!P227</f>
        <v>0</v>
      </c>
      <c r="Q120" s="1225">
        <f>+(SFP!Q167-SFP!R167)+SCI!Q227</f>
        <v>0</v>
      </c>
      <c r="R120" s="1225">
        <f>+(SFP!R167-SFP!S167)+SCI!R227</f>
        <v>0</v>
      </c>
      <c r="S120" s="1225">
        <f>+(SFP!S167-SFP!T167)+SCI!S227</f>
        <v>33327000.127177447</v>
      </c>
      <c r="T120" s="1225">
        <f>+(SFP!T167-SFP!U167)+SCI!T227</f>
        <v>0</v>
      </c>
      <c r="U120" s="1225">
        <f>+(SFP!U167-SFP!V167)+SCI!U227</f>
        <v>0</v>
      </c>
      <c r="V120" s="1225">
        <f>+(SFP!V167-SFP!W167)+SCI!V227</f>
        <v>0</v>
      </c>
      <c r="W120" s="1225">
        <f>+(SFP!W167-SFP!X167)+SCI!W227</f>
        <v>0</v>
      </c>
      <c r="X120" s="1225">
        <f>+(SFP!X167-SFP!Y167)+SCI!X227</f>
        <v>0</v>
      </c>
      <c r="Y120" s="1225">
        <f>+(SFP!Y167-SFP!Z167)+SCI!Y227</f>
        <v>27390713.561751008</v>
      </c>
      <c r="Z120" s="1225">
        <f>+(SFP!Z167-SFP!AA167)+SCI!Z227</f>
        <v>0</v>
      </c>
      <c r="AA120" s="1225">
        <f>+(SFP!AA167-SFP!AB167)+SCI!AA227</f>
        <v>0</v>
      </c>
      <c r="AB120" s="1225">
        <f>+(SFP!AB167-SFP!AC167)+SCI!AB227</f>
        <v>0</v>
      </c>
      <c r="AC120" s="1225">
        <f>+(SFP!AC167-SFP!AD167)+SCI!AC227</f>
        <v>0</v>
      </c>
      <c r="AD120" s="1225">
        <f>+(SFP!AD167-SFP!AE167)+SCI!AD227</f>
        <v>0</v>
      </c>
      <c r="AE120" s="1225">
        <f>+(SFP!AE167-SFP!AF167)+SCI!AE227</f>
        <v>24416891.056950357</v>
      </c>
      <c r="AF120" s="1225">
        <f>+(SFP!AF167-SFP!AG167)+SCI!AF227</f>
        <v>0</v>
      </c>
      <c r="AG120" s="1225">
        <f>+(SFP!AG167-SFP!AH167)+SCI!AG227</f>
        <v>0</v>
      </c>
      <c r="AH120" s="1225">
        <f>+(SFP!AH167-SFP!AI167)+SCI!AH227</f>
        <v>0</v>
      </c>
      <c r="AI120" s="1225">
        <f>+(SFP!AI167-SFP!AJ167)+SCI!AI227</f>
        <v>0</v>
      </c>
      <c r="AJ120" s="1225">
        <f>+(SFP!AJ167-SFP!AK167)+SCI!AJ227</f>
        <v>0</v>
      </c>
      <c r="AK120" s="1225">
        <f>+(SFP!AK167-SFP!AL167)+SCI!AK227</f>
        <v>20187156.219521914</v>
      </c>
      <c r="AL120" s="1225">
        <f>+(SFP!AL167-SFP!AM167)+SCI!AL227</f>
        <v>0</v>
      </c>
      <c r="AM120" s="1225">
        <f>+(SFP!AM167-SFP!AN167)+SCI!AM227</f>
        <v>0</v>
      </c>
      <c r="AN120" s="1225">
        <f>+(SFP!AN167-SFP!AO167)+SCI!AN227</f>
        <v>0</v>
      </c>
      <c r="AO120" s="1225">
        <f>+(SFP!AO167-SFP!AP167)+SCI!AO227</f>
        <v>0</v>
      </c>
      <c r="AP120" s="1225">
        <f>+(SFP!AP167-SFP!AQ167)+SCI!AP227</f>
        <v>0</v>
      </c>
      <c r="AQ120" s="1225">
        <f>+(SFP!AQ167-SFP!AR167)+SCI!AQ227</f>
        <v>13822139.137848426</v>
      </c>
      <c r="AR120" s="1225">
        <f>+(SFP!AR167-SFP!AS167)+SCI!AR227</f>
        <v>0</v>
      </c>
      <c r="AS120" s="1225">
        <f>+(SFP!AS167-SFP!AT167)+SCI!AS227</f>
        <v>0</v>
      </c>
      <c r="AT120" s="1225">
        <f>+(SFP!AT167-SFP!AU167)+SCI!AT227</f>
        <v>0</v>
      </c>
      <c r="AU120" s="1225">
        <f>+(SFP!AU167-SFP!AV167)+SCI!AU227</f>
        <v>0</v>
      </c>
      <c r="AV120" s="1225">
        <f>+(SFP!AV167-SFP!AW167)+SCI!AV227</f>
        <v>0</v>
      </c>
      <c r="AW120" s="1225">
        <f>+(SFP!AW167-SFP!AX167)+SCI!AW227</f>
        <v>7758421.4907394201</v>
      </c>
      <c r="AX120" s="1225">
        <f>+(SFP!AX167-SFP!AY167)+SCI!AX227</f>
        <v>0</v>
      </c>
      <c r="AY120" s="1225">
        <f>+(SFP!AY167-SFP!AZ167)+SCI!AY227</f>
        <v>0</v>
      </c>
      <c r="AZ120" s="1225">
        <f>+(SFP!AZ167-SFP!BA167)+SCI!AZ227</f>
        <v>0</v>
      </c>
      <c r="BA120" s="1225">
        <f>+(SFP!BA167-SFP!BB167)+SCI!BA227</f>
        <v>0</v>
      </c>
      <c r="BB120" s="1225">
        <f>+(SFP!BB167-SFP!BC167)+SCI!BB227</f>
        <v>0</v>
      </c>
      <c r="BC120" s="1225">
        <f>+(SFP!BC167-SFP!BD167)+SCI!BC227</f>
        <v>0</v>
      </c>
      <c r="BD120" s="1225">
        <f>+(SFP!BD167-SFP!BE167)+SCI!BD227</f>
        <v>0</v>
      </c>
      <c r="BE120" s="1225">
        <f>+(SFP!BE167-SFP!BF167)+SCI!BE227</f>
        <v>0</v>
      </c>
      <c r="BF120" s="1225">
        <f>+(SFP!BF167-SFP!BG167)+SCI!BF227</f>
        <v>0</v>
      </c>
      <c r="BG120" s="1225">
        <f>+(SFP!BG167-SFP!BH167)+SCI!BG227</f>
        <v>0</v>
      </c>
      <c r="BH120" s="1225">
        <f>+(SFP!BH167-SFP!BI167)+SCI!BH227</f>
        <v>0</v>
      </c>
      <c r="BI120" s="1225">
        <f>+(SFP!BI167-SFP!BJ167)+SCI!BI227</f>
        <v>0</v>
      </c>
      <c r="BJ120" s="1225">
        <f>+(SFP!BJ167-SFP!BK167)+SCI!BJ227</f>
        <v>0</v>
      </c>
      <c r="BK120" s="1173">
        <f t="shared" si="19"/>
        <v>200176025.25789601</v>
      </c>
    </row>
    <row r="121" spans="1:63" ht="15.6" x14ac:dyDescent="0.3">
      <c r="A121" s="1163" t="s">
        <v>1154</v>
      </c>
      <c r="C121" s="1211">
        <f>+C122-C123</f>
        <v>0</v>
      </c>
      <c r="D121" s="1211">
        <f t="shared" ref="D121:BJ121" si="32">+D122-D123</f>
        <v>1300000000</v>
      </c>
      <c r="E121" s="1211">
        <f t="shared" si="32"/>
        <v>-17138333.333333332</v>
      </c>
      <c r="F121" s="1211">
        <f t="shared" si="32"/>
        <v>-17138333.333333332</v>
      </c>
      <c r="G121" s="1211">
        <f t="shared" si="32"/>
        <v>-70471666.666666701</v>
      </c>
      <c r="H121" s="1211">
        <f t="shared" si="32"/>
        <v>-16435222.222222224</v>
      </c>
      <c r="I121" s="1211">
        <f t="shared" si="32"/>
        <v>-16435222.222222224</v>
      </c>
      <c r="J121" s="1211">
        <f t="shared" si="32"/>
        <v>-69768555.555555478</v>
      </c>
      <c r="K121" s="1211">
        <f t="shared" si="32"/>
        <v>-15732111.111111114</v>
      </c>
      <c r="L121" s="1211">
        <f t="shared" si="32"/>
        <v>-15732111.111111116</v>
      </c>
      <c r="M121" s="1211">
        <f t="shared" si="32"/>
        <v>-69065444.444444358</v>
      </c>
      <c r="N121" s="1211">
        <f t="shared" si="32"/>
        <v>-15029000.000000006</v>
      </c>
      <c r="O121" s="1211">
        <f t="shared" si="32"/>
        <v>-15029000.000000004</v>
      </c>
      <c r="P121" s="1211">
        <f t="shared" si="32"/>
        <v>-68362333.333333254</v>
      </c>
      <c r="Q121" s="1211">
        <f t="shared" si="32"/>
        <v>-14325888.888888892</v>
      </c>
      <c r="R121" s="1211">
        <f t="shared" si="32"/>
        <v>-14325888.888888894</v>
      </c>
      <c r="S121" s="1211">
        <f t="shared" si="32"/>
        <v>-67659222.222222269</v>
      </c>
      <c r="T121" s="1211">
        <f t="shared" si="32"/>
        <v>-13622777.77777778</v>
      </c>
      <c r="U121" s="1211">
        <f t="shared" si="32"/>
        <v>-13622777.77777778</v>
      </c>
      <c r="V121" s="1211">
        <f t="shared" si="32"/>
        <v>-66956111.111111157</v>
      </c>
      <c r="W121" s="1211">
        <f t="shared" si="32"/>
        <v>-12919666.666666672</v>
      </c>
      <c r="X121" s="1211">
        <f t="shared" si="32"/>
        <v>-12919666.666666672</v>
      </c>
      <c r="Y121" s="1211">
        <f t="shared" si="32"/>
        <v>-66253000.000000045</v>
      </c>
      <c r="Z121" s="1211">
        <f t="shared" si="32"/>
        <v>-12216555.555555558</v>
      </c>
      <c r="AA121" s="1211">
        <f t="shared" si="32"/>
        <v>-12216555.555555558</v>
      </c>
      <c r="AB121" s="1211">
        <f t="shared" si="32"/>
        <v>-65549888.888888933</v>
      </c>
      <c r="AC121" s="1211">
        <f t="shared" si="32"/>
        <v>-11513444.444444446</v>
      </c>
      <c r="AD121" s="1211">
        <f t="shared" si="32"/>
        <v>-11513444.444444446</v>
      </c>
      <c r="AE121" s="1211">
        <f t="shared" si="32"/>
        <v>-64846777.777777821</v>
      </c>
      <c r="AF121" s="1211">
        <f t="shared" si="32"/>
        <v>-10810333.333333336</v>
      </c>
      <c r="AG121" s="1211">
        <f t="shared" si="32"/>
        <v>-10810333.333333336</v>
      </c>
      <c r="AH121" s="1211">
        <f t="shared" si="32"/>
        <v>-64143666.666666709</v>
      </c>
      <c r="AI121" s="1211">
        <f t="shared" si="32"/>
        <v>-10107222.222222224</v>
      </c>
      <c r="AJ121" s="1211">
        <f t="shared" si="32"/>
        <v>-10107222.222222224</v>
      </c>
      <c r="AK121" s="1211">
        <f t="shared" si="32"/>
        <v>-63440555.555555597</v>
      </c>
      <c r="AL121" s="1211">
        <f t="shared" si="32"/>
        <v>-9404111.1111111119</v>
      </c>
      <c r="AM121" s="1211">
        <f t="shared" si="32"/>
        <v>-9404111.1111111119</v>
      </c>
      <c r="AN121" s="1211">
        <f t="shared" si="32"/>
        <v>-62737444.444444485</v>
      </c>
      <c r="AO121" s="1211">
        <f t="shared" si="32"/>
        <v>-8701000</v>
      </c>
      <c r="AP121" s="1211">
        <f t="shared" si="32"/>
        <v>-8701000</v>
      </c>
      <c r="AQ121" s="1211">
        <f t="shared" si="32"/>
        <v>-62034333.333333373</v>
      </c>
      <c r="AR121" s="1211">
        <f t="shared" si="32"/>
        <v>-7997888.888888889</v>
      </c>
      <c r="AS121" s="1211">
        <f t="shared" si="32"/>
        <v>-7997888.888888889</v>
      </c>
      <c r="AT121" s="1211">
        <f t="shared" si="32"/>
        <v>-61331222.222222261</v>
      </c>
      <c r="AU121" s="1211">
        <f t="shared" si="32"/>
        <v>-7294777.777777778</v>
      </c>
      <c r="AV121" s="1211">
        <f t="shared" si="32"/>
        <v>-7294777.7777777771</v>
      </c>
      <c r="AW121" s="1211">
        <f t="shared" si="32"/>
        <v>-60628111.11111103</v>
      </c>
      <c r="AX121" s="1211">
        <f t="shared" si="32"/>
        <v>-6591666.666666667</v>
      </c>
      <c r="AY121" s="1211">
        <f t="shared" si="32"/>
        <v>-6591666.666666666</v>
      </c>
      <c r="AZ121" s="1211">
        <f t="shared" si="32"/>
        <v>-59925000.000000007</v>
      </c>
      <c r="BA121" s="1211">
        <f t="shared" si="32"/>
        <v>-5888555.555555555</v>
      </c>
      <c r="BB121" s="1211">
        <f t="shared" si="32"/>
        <v>-5888555.555555555</v>
      </c>
      <c r="BC121" s="1211">
        <f t="shared" si="32"/>
        <v>-59221888.888888866</v>
      </c>
      <c r="BD121" s="1211">
        <f t="shared" si="32"/>
        <v>-5185444.444444444</v>
      </c>
      <c r="BE121" s="1211">
        <f t="shared" si="32"/>
        <v>-5185444.444444444</v>
      </c>
      <c r="BF121" s="1211">
        <f t="shared" si="32"/>
        <v>-58518777.777777761</v>
      </c>
      <c r="BG121" s="1211">
        <f t="shared" si="32"/>
        <v>-4482333.333333333</v>
      </c>
      <c r="BH121" s="1211">
        <f t="shared" si="32"/>
        <v>-4482333.333333333</v>
      </c>
      <c r="BI121" s="1211">
        <f t="shared" si="32"/>
        <v>-57815666.666666649</v>
      </c>
      <c r="BJ121" s="1211">
        <f t="shared" si="32"/>
        <v>-3779222.2222222225</v>
      </c>
      <c r="BK121" s="1173">
        <f t="shared" si="19"/>
        <v>-333301555.5555557</v>
      </c>
    </row>
    <row r="122" spans="1:63" ht="15.6" x14ac:dyDescent="0.3">
      <c r="A122" s="181" t="s">
        <v>546</v>
      </c>
      <c r="C122" s="1225">
        <f>+(SFP!D174-SFP!C174)+(SFP!D203-SFP!C203)</f>
        <v>0</v>
      </c>
      <c r="D122" s="1225">
        <f>+(SFP!E174-SFP!D174)+(SFP!E203-SFP!D203)</f>
        <v>1300000000</v>
      </c>
      <c r="E122" s="1225">
        <f>+(SFP!F174-SFP!E174)+(SFP!F203-SFP!E203)</f>
        <v>0</v>
      </c>
      <c r="F122" s="1225">
        <f>+(SFP!G174-SFP!F174)+(SFP!G203-SFP!F203)</f>
        <v>0</v>
      </c>
      <c r="G122" s="1225">
        <f>+(SFP!H174-SFP!G174)+(SFP!H203-SFP!G203)</f>
        <v>-53333333.333333373</v>
      </c>
      <c r="H122" s="1225">
        <f>+(SFP!I174-SFP!H174)+(SFP!I203-SFP!H203)</f>
        <v>0</v>
      </c>
      <c r="I122" s="1225">
        <f>+(SFP!J174-SFP!I174)+(SFP!J203-SFP!I203)</f>
        <v>0</v>
      </c>
      <c r="J122" s="1225">
        <f>+(SFP!K174-SFP!J174)+(SFP!K203-SFP!J203)</f>
        <v>-53333333.333333254</v>
      </c>
      <c r="K122" s="1225">
        <f>+(SFP!L174-SFP!K174)+(SFP!L203-SFP!K203)</f>
        <v>0</v>
      </c>
      <c r="L122" s="1225">
        <f>+(SFP!M174-SFP!L174)+(SFP!M203-SFP!L203)</f>
        <v>0</v>
      </c>
      <c r="M122" s="1225">
        <f>+(SFP!N174-SFP!M174)+(SFP!N203-SFP!M203)</f>
        <v>-53333333.333333254</v>
      </c>
      <c r="N122" s="1225">
        <f>+(SFP!O174-SFP!N174)+(SFP!O203-SFP!N203)</f>
        <v>0</v>
      </c>
      <c r="O122" s="1225">
        <f>+(SFP!P174-SFP!O174)+(SFP!P203-SFP!O203)</f>
        <v>0</v>
      </c>
      <c r="P122" s="1225">
        <f>+(SFP!Q174-SFP!P174)+(SFP!Q203-SFP!P203)</f>
        <v>-53333333.333333254</v>
      </c>
      <c r="Q122" s="1225">
        <f>+(SFP!R174-SFP!Q174)+(SFP!R203-SFP!Q203)</f>
        <v>0</v>
      </c>
      <c r="R122" s="1225">
        <f>+(SFP!S174-SFP!R174)+(SFP!S203-SFP!R203)</f>
        <v>0</v>
      </c>
      <c r="S122" s="1225">
        <f>+(SFP!T174-SFP!S174)+(SFP!T203-SFP!S203)</f>
        <v>-53333333.333333373</v>
      </c>
      <c r="T122" s="1225">
        <f>+(SFP!U174-SFP!T174)+(SFP!U203-SFP!T203)</f>
        <v>0</v>
      </c>
      <c r="U122" s="1225">
        <f>+(SFP!V174-SFP!U174)+(SFP!V203-SFP!U203)</f>
        <v>0</v>
      </c>
      <c r="V122" s="1225">
        <f>+(SFP!W174-SFP!V174)+(SFP!W203-SFP!V203)</f>
        <v>-53333333.333333373</v>
      </c>
      <c r="W122" s="1225">
        <f>+(SFP!X174-SFP!W174)+(SFP!X203-SFP!W203)</f>
        <v>0</v>
      </c>
      <c r="X122" s="1225">
        <f>+(SFP!Y174-SFP!X174)+(SFP!Y203-SFP!X203)</f>
        <v>0</v>
      </c>
      <c r="Y122" s="1225">
        <f>+(SFP!Z174-SFP!Y174)+(SFP!Z203-SFP!Y203)</f>
        <v>-53333333.333333373</v>
      </c>
      <c r="Z122" s="1225">
        <f>+(SFP!AA174-SFP!Z174)+(SFP!AA203-SFP!Z203)</f>
        <v>0</v>
      </c>
      <c r="AA122" s="1225">
        <f>+(SFP!AB174-SFP!AA174)+(SFP!AB203-SFP!AA203)</f>
        <v>0</v>
      </c>
      <c r="AB122" s="1225">
        <f>+(SFP!AC174-SFP!AB174)+(SFP!AC203-SFP!AB203)</f>
        <v>-53333333.333333373</v>
      </c>
      <c r="AC122" s="1225">
        <f>+(SFP!AD174-SFP!AC174)+(SFP!AD203-SFP!AC203)</f>
        <v>0</v>
      </c>
      <c r="AD122" s="1225">
        <f>+(SFP!AE174-SFP!AD174)+(SFP!AE203-SFP!AD203)</f>
        <v>0</v>
      </c>
      <c r="AE122" s="1225">
        <f>+(SFP!AF174-SFP!AE174)+(SFP!AF203-SFP!AE203)</f>
        <v>-53333333.333333373</v>
      </c>
      <c r="AF122" s="1225">
        <f>+(SFP!AG174-SFP!AF174)+(SFP!AG203-SFP!AF203)</f>
        <v>0</v>
      </c>
      <c r="AG122" s="1225">
        <f>+(SFP!AH174-SFP!AG174)+(SFP!AH203-SFP!AG203)</f>
        <v>0</v>
      </c>
      <c r="AH122" s="1225">
        <f>+(SFP!AI174-SFP!AH174)+(SFP!AI203-SFP!AH203)</f>
        <v>-53333333.333333373</v>
      </c>
      <c r="AI122" s="1225">
        <f>+(SFP!AJ174-SFP!AI174)+(SFP!AJ203-SFP!AI203)</f>
        <v>0</v>
      </c>
      <c r="AJ122" s="1225">
        <f>+(SFP!AK174-SFP!AJ174)+(SFP!AK203-SFP!AJ203)</f>
        <v>0</v>
      </c>
      <c r="AK122" s="1225">
        <f>+(SFP!AL174-SFP!AK174)+(SFP!AL203-SFP!AK203)</f>
        <v>-53333333.333333373</v>
      </c>
      <c r="AL122" s="1225">
        <f>+(SFP!AM174-SFP!AL174)+(SFP!AM203-SFP!AL203)</f>
        <v>0</v>
      </c>
      <c r="AM122" s="1225">
        <f>+(SFP!AN174-SFP!AM174)+(SFP!AN203-SFP!AM203)</f>
        <v>0</v>
      </c>
      <c r="AN122" s="1225">
        <f>+(SFP!AO174-SFP!AN174)+(SFP!AO203-SFP!AN203)</f>
        <v>-53333333.333333373</v>
      </c>
      <c r="AO122" s="1225">
        <f>+(SFP!AP174-SFP!AO174)+(SFP!AP203-SFP!AO203)</f>
        <v>0</v>
      </c>
      <c r="AP122" s="1225">
        <f>+(SFP!AQ174-SFP!AP174)+(SFP!AQ203-SFP!AP203)</f>
        <v>0</v>
      </c>
      <c r="AQ122" s="1225">
        <f>+(SFP!AR174-SFP!AQ174)+(SFP!AR203-SFP!AQ203)</f>
        <v>-53333333.333333373</v>
      </c>
      <c r="AR122" s="1225">
        <f>+(SFP!AS174-SFP!AR174)+(SFP!AS203-SFP!AR203)</f>
        <v>0</v>
      </c>
      <c r="AS122" s="1225">
        <f>+(SFP!AT174-SFP!AS174)+(SFP!AT203-SFP!AS203)</f>
        <v>0</v>
      </c>
      <c r="AT122" s="1225">
        <f>+(SFP!AU174-SFP!AT174)+(SFP!AU203-SFP!AT203)</f>
        <v>-53333333.333333373</v>
      </c>
      <c r="AU122" s="1225">
        <f>+(SFP!AV174-SFP!AU174)+(SFP!AV203-SFP!AU203)</f>
        <v>0</v>
      </c>
      <c r="AV122" s="1225">
        <f>+(SFP!AW174-SFP!AV174)+(SFP!AW203-SFP!AV203)</f>
        <v>0</v>
      </c>
      <c r="AW122" s="1225">
        <f>+(SFP!AX174-SFP!AW174)+(SFP!AX203-SFP!AW203)</f>
        <v>-53333333.333333254</v>
      </c>
      <c r="AX122" s="1225">
        <f>+(SFP!AY174-SFP!AX174)+(SFP!AY203-SFP!AX203)</f>
        <v>0</v>
      </c>
      <c r="AY122" s="1225">
        <f>+(SFP!AZ174-SFP!AY174)+(SFP!AZ203-SFP!AY203)</f>
        <v>0</v>
      </c>
      <c r="AZ122" s="1225">
        <f>+(SFP!BA174-SFP!AZ174)+(SFP!BA203-SFP!AZ203)</f>
        <v>-53333333.333333343</v>
      </c>
      <c r="BA122" s="1225">
        <f>+(SFP!BB174-SFP!BA174)+(SFP!BB203-SFP!BA203)</f>
        <v>0</v>
      </c>
      <c r="BB122" s="1225">
        <f>+(SFP!BC174-SFP!BB174)+(SFP!BC203-SFP!BB203)</f>
        <v>0</v>
      </c>
      <c r="BC122" s="1225">
        <f>+(SFP!BD174-SFP!BC174)+(SFP!BD203-SFP!BC203)</f>
        <v>-53333333.333333313</v>
      </c>
      <c r="BD122" s="1225">
        <f>+(SFP!BE174-SFP!BD174)+(SFP!BE203-SFP!BD203)</f>
        <v>0</v>
      </c>
      <c r="BE122" s="1225">
        <f>+(SFP!BF174-SFP!BE174)+(SFP!BF203-SFP!BE203)</f>
        <v>0</v>
      </c>
      <c r="BF122" s="1225">
        <f>+(SFP!BG174-SFP!BF174)+(SFP!BG203-SFP!BF203)</f>
        <v>-53333333.333333313</v>
      </c>
      <c r="BG122" s="1225">
        <f>+(SFP!BH174-SFP!BG174)+(SFP!BH203-SFP!BG203)</f>
        <v>0</v>
      </c>
      <c r="BH122" s="1225">
        <f>+(SFP!BI174-SFP!BH174)+(SFP!BI203-SFP!BH203)</f>
        <v>0</v>
      </c>
      <c r="BI122" s="1225">
        <f>+(SFP!BJ174-SFP!BI174)+(SFP!BJ203-SFP!BI203)</f>
        <v>-53333333.333333313</v>
      </c>
      <c r="BJ122" s="1225">
        <f>+(SFP!BK174-SFP!BJ174)+(SFP!BK203-SFP!BJ203)</f>
        <v>0</v>
      </c>
      <c r="BK122" s="1173">
        <f t="shared" si="19"/>
        <v>286666666.66666645</v>
      </c>
    </row>
    <row r="123" spans="1:63" ht="15.6" x14ac:dyDescent="0.3">
      <c r="A123" s="181" t="s">
        <v>547</v>
      </c>
      <c r="C123" s="1225">
        <f>+(SFP!C175-SFP!D175)+SCI!C228</f>
        <v>0</v>
      </c>
      <c r="D123" s="1225">
        <f>+(SFP!D175-SFP!E175)+SCI!D228</f>
        <v>0</v>
      </c>
      <c r="E123" s="1225">
        <f>+(SFP!E175-SFP!F175)+SCI!E228</f>
        <v>17138333.333333332</v>
      </c>
      <c r="F123" s="1225">
        <f>+(SFP!F175-SFP!G175)+SCI!F228</f>
        <v>17138333.333333332</v>
      </c>
      <c r="G123" s="1225">
        <f>+(SFP!G175-SFP!H175)+SCI!G228</f>
        <v>17138333.333333332</v>
      </c>
      <c r="H123" s="1225">
        <f>+(SFP!H175-SFP!I175)+SCI!H228</f>
        <v>16435222.222222224</v>
      </c>
      <c r="I123" s="1225">
        <f>+(SFP!I175-SFP!J175)+SCI!I228</f>
        <v>16435222.222222224</v>
      </c>
      <c r="J123" s="1225">
        <f>+(SFP!J175-SFP!K175)+SCI!J228</f>
        <v>16435222.222222224</v>
      </c>
      <c r="K123" s="1225">
        <f>+(SFP!K175-SFP!L175)+SCI!K228</f>
        <v>15732111.111111114</v>
      </c>
      <c r="L123" s="1225">
        <f>+(SFP!L175-SFP!M175)+SCI!L228</f>
        <v>15732111.111111116</v>
      </c>
      <c r="M123" s="1225">
        <f>+(SFP!M175-SFP!N175)+SCI!M228</f>
        <v>15732111.111111112</v>
      </c>
      <c r="N123" s="1225">
        <f>+(SFP!N175-SFP!O175)+SCI!N228</f>
        <v>15029000.000000006</v>
      </c>
      <c r="O123" s="1225">
        <f>+(SFP!O175-SFP!P175)+SCI!O228</f>
        <v>15029000.000000004</v>
      </c>
      <c r="P123" s="1225">
        <f>+(SFP!P175-SFP!Q175)+SCI!P228</f>
        <v>15029000.000000004</v>
      </c>
      <c r="Q123" s="1225">
        <f>+(SFP!Q175-SFP!R175)+SCI!Q228</f>
        <v>14325888.888888892</v>
      </c>
      <c r="R123" s="1225">
        <f>+(SFP!R175-SFP!S175)+SCI!R228</f>
        <v>14325888.888888894</v>
      </c>
      <c r="S123" s="1225">
        <f>+(SFP!S175-SFP!T175)+SCI!S228</f>
        <v>14325888.888888896</v>
      </c>
      <c r="T123" s="1225">
        <f>+(SFP!T175-SFP!U175)+SCI!T228</f>
        <v>13622777.77777778</v>
      </c>
      <c r="U123" s="1225">
        <f>+(SFP!U175-SFP!V175)+SCI!U228</f>
        <v>13622777.77777778</v>
      </c>
      <c r="V123" s="1225">
        <f>+(SFP!V175-SFP!W175)+SCI!V228</f>
        <v>13622777.777777784</v>
      </c>
      <c r="W123" s="1225">
        <f>+(SFP!W175-SFP!X175)+SCI!W228</f>
        <v>12919666.666666672</v>
      </c>
      <c r="X123" s="1225">
        <f>+(SFP!X175-SFP!Y175)+SCI!X228</f>
        <v>12919666.666666672</v>
      </c>
      <c r="Y123" s="1225">
        <f>+(SFP!Y175-SFP!Z175)+SCI!Y228</f>
        <v>12919666.666666672</v>
      </c>
      <c r="Z123" s="1225">
        <f>+(SFP!Z175-SFP!AA175)+SCI!Z228</f>
        <v>12216555.555555558</v>
      </c>
      <c r="AA123" s="1225">
        <f>+(SFP!AA175-SFP!AB175)+SCI!AA228</f>
        <v>12216555.555555558</v>
      </c>
      <c r="AB123" s="1225">
        <f>+(SFP!AB175-SFP!AC175)+SCI!AB228</f>
        <v>12216555.555555558</v>
      </c>
      <c r="AC123" s="1225">
        <f>+(SFP!AC175-SFP!AD175)+SCI!AC228</f>
        <v>11513444.444444446</v>
      </c>
      <c r="AD123" s="1225">
        <f>+(SFP!AD175-SFP!AE175)+SCI!AD228</f>
        <v>11513444.444444446</v>
      </c>
      <c r="AE123" s="1225">
        <f>+(SFP!AE175-SFP!AF175)+SCI!AE228</f>
        <v>11513444.444444446</v>
      </c>
      <c r="AF123" s="1225">
        <f>+(SFP!AF175-SFP!AG175)+SCI!AF228</f>
        <v>10810333.333333336</v>
      </c>
      <c r="AG123" s="1225">
        <f>+(SFP!AG175-SFP!AH175)+SCI!AG228</f>
        <v>10810333.333333336</v>
      </c>
      <c r="AH123" s="1225">
        <f>+(SFP!AH175-SFP!AI175)+SCI!AH228</f>
        <v>10810333.333333336</v>
      </c>
      <c r="AI123" s="1225">
        <f>+(SFP!AI175-SFP!AJ175)+SCI!AI228</f>
        <v>10107222.222222224</v>
      </c>
      <c r="AJ123" s="1225">
        <f>+(SFP!AJ175-SFP!AK175)+SCI!AJ228</f>
        <v>10107222.222222224</v>
      </c>
      <c r="AK123" s="1225">
        <f>+(SFP!AK175-SFP!AL175)+SCI!AK228</f>
        <v>10107222.222222224</v>
      </c>
      <c r="AL123" s="1225">
        <f>+(SFP!AL175-SFP!AM175)+SCI!AL228</f>
        <v>9404111.1111111119</v>
      </c>
      <c r="AM123" s="1225">
        <f>+(SFP!AM175-SFP!AN175)+SCI!AM228</f>
        <v>9404111.1111111119</v>
      </c>
      <c r="AN123" s="1225">
        <f>+(SFP!AN175-SFP!AO175)+SCI!AN228</f>
        <v>9404111.1111111119</v>
      </c>
      <c r="AO123" s="1225">
        <f>+(SFP!AO175-SFP!AP175)+SCI!AO228</f>
        <v>8701000</v>
      </c>
      <c r="AP123" s="1225">
        <f>+(SFP!AP175-SFP!AQ175)+SCI!AP228</f>
        <v>8701000</v>
      </c>
      <c r="AQ123" s="1225">
        <f>+(SFP!AQ175-SFP!AR175)+SCI!AQ228</f>
        <v>8701000</v>
      </c>
      <c r="AR123" s="1225">
        <f>+(SFP!AR175-SFP!AS175)+SCI!AR228</f>
        <v>7997888.888888889</v>
      </c>
      <c r="AS123" s="1225">
        <f>+(SFP!AS175-SFP!AT175)+SCI!AS228</f>
        <v>7997888.888888889</v>
      </c>
      <c r="AT123" s="1225">
        <f>+(SFP!AT175-SFP!AU175)+SCI!AT228</f>
        <v>7997888.8888888881</v>
      </c>
      <c r="AU123" s="1225">
        <f>+(SFP!AU175-SFP!AV175)+SCI!AU228</f>
        <v>7294777.777777778</v>
      </c>
      <c r="AV123" s="1225">
        <f>+(SFP!AV175-SFP!AW175)+SCI!AV228</f>
        <v>7294777.7777777771</v>
      </c>
      <c r="AW123" s="1225">
        <f>+(SFP!AW175-SFP!AX175)+SCI!AW228</f>
        <v>7294777.7777777761</v>
      </c>
      <c r="AX123" s="1225">
        <f>+(SFP!AX175-SFP!AY175)+SCI!AX228</f>
        <v>6591666.666666667</v>
      </c>
      <c r="AY123" s="1225">
        <f>+(SFP!AY175-SFP!AZ175)+SCI!AY228</f>
        <v>6591666.666666666</v>
      </c>
      <c r="AZ123" s="1225">
        <f>+(SFP!AZ175-SFP!BA175)+SCI!AZ228</f>
        <v>6591666.6666666651</v>
      </c>
      <c r="BA123" s="1225">
        <f>+(SFP!BA175-SFP!BB175)+SCI!BA228</f>
        <v>5888555.555555555</v>
      </c>
      <c r="BB123" s="1225">
        <f>+(SFP!BB175-SFP!BC175)+SCI!BB228</f>
        <v>5888555.555555555</v>
      </c>
      <c r="BC123" s="1225">
        <f>+(SFP!BC175-SFP!BD175)+SCI!BC228</f>
        <v>5888555.555555555</v>
      </c>
      <c r="BD123" s="1225">
        <f>+(SFP!BD175-SFP!BE175)+SCI!BD228</f>
        <v>5185444.444444444</v>
      </c>
      <c r="BE123" s="1225">
        <f>+(SFP!BE175-SFP!BF175)+SCI!BE228</f>
        <v>5185444.444444444</v>
      </c>
      <c r="BF123" s="1225">
        <f>+(SFP!BF175-SFP!BG175)+SCI!BF228</f>
        <v>5185444.444444444</v>
      </c>
      <c r="BG123" s="1225">
        <f>+(SFP!BG175-SFP!BH175)+SCI!BG228</f>
        <v>4482333.333333333</v>
      </c>
      <c r="BH123" s="1225">
        <f>+(SFP!BH175-SFP!BI175)+SCI!BH228</f>
        <v>4482333.333333333</v>
      </c>
      <c r="BI123" s="1225">
        <f>+(SFP!BI175-SFP!BJ175)+SCI!BI228</f>
        <v>4482333.333333333</v>
      </c>
      <c r="BJ123" s="1225">
        <f>+(SFP!BJ175-SFP!BK175)+SCI!BJ228</f>
        <v>3779222.2222222225</v>
      </c>
      <c r="BK123" s="1173">
        <f t="shared" si="19"/>
        <v>619968222.22222221</v>
      </c>
    </row>
    <row r="124" spans="1:63" ht="15.6" x14ac:dyDescent="0.3">
      <c r="A124" s="833" t="s">
        <v>1155</v>
      </c>
      <c r="C124" s="1212">
        <f>+C125-C126</f>
        <v>-49638885.144346565</v>
      </c>
      <c r="D124" s="1212">
        <f t="shared" ref="D124:BJ124" si="33">+D125-D126</f>
        <v>-49638885.144346505</v>
      </c>
      <c r="E124" s="1212">
        <f t="shared" si="33"/>
        <v>-49638885.144346438</v>
      </c>
      <c r="F124" s="1212">
        <f t="shared" si="33"/>
        <v>-49638885.144346513</v>
      </c>
      <c r="G124" s="1212">
        <f t="shared" si="33"/>
        <v>-49638885.144346423</v>
      </c>
      <c r="H124" s="1212">
        <f t="shared" si="33"/>
        <v>-49638885.144346446</v>
      </c>
      <c r="I124" s="1212">
        <f t="shared" si="33"/>
        <v>-49638885.144346669</v>
      </c>
      <c r="J124" s="1212">
        <f t="shared" si="33"/>
        <v>-49638885.144346267</v>
      </c>
      <c r="K124" s="1212">
        <f t="shared" si="33"/>
        <v>-49638885.144346505</v>
      </c>
      <c r="L124" s="1212">
        <f t="shared" si="33"/>
        <v>-49638885.144346327</v>
      </c>
      <c r="M124" s="1212">
        <f t="shared" si="33"/>
        <v>-49638885.144346505</v>
      </c>
      <c r="N124" s="1212">
        <f t="shared" si="33"/>
        <v>-49638885.144346438</v>
      </c>
      <c r="O124" s="1212">
        <f t="shared" si="33"/>
        <v>-49638885.144346431</v>
      </c>
      <c r="P124" s="1212">
        <f t="shared" si="33"/>
        <v>-49638885.144346505</v>
      </c>
      <c r="Q124" s="1212">
        <f t="shared" si="33"/>
        <v>-49638885.144346416</v>
      </c>
      <c r="R124" s="1212">
        <f t="shared" si="33"/>
        <v>-49638885.14434652</v>
      </c>
      <c r="S124" s="1212">
        <f t="shared" si="33"/>
        <v>-49638885.144346401</v>
      </c>
      <c r="T124" s="1212">
        <f t="shared" si="33"/>
        <v>-49638885.144346401</v>
      </c>
      <c r="U124" s="1212">
        <f t="shared" si="33"/>
        <v>-49638885.144346386</v>
      </c>
      <c r="V124" s="1212">
        <f t="shared" si="33"/>
        <v>-49638885.144346625</v>
      </c>
      <c r="W124" s="1212">
        <f t="shared" si="33"/>
        <v>-49638885.144346491</v>
      </c>
      <c r="X124" s="1212">
        <f t="shared" si="33"/>
        <v>-49638885.144346491</v>
      </c>
      <c r="Y124" s="1212">
        <f t="shared" si="33"/>
        <v>-49638885.144346572</v>
      </c>
      <c r="Z124" s="1212">
        <f t="shared" si="33"/>
        <v>-49638885.144346431</v>
      </c>
      <c r="AA124" s="1212">
        <f t="shared" si="33"/>
        <v>-49638885.144346461</v>
      </c>
      <c r="AB124" s="1212">
        <f t="shared" si="33"/>
        <v>-49638885.14434658</v>
      </c>
      <c r="AC124" s="1212">
        <f t="shared" si="33"/>
        <v>-49638885.144346409</v>
      </c>
      <c r="AD124" s="1212">
        <f t="shared" si="33"/>
        <v>-49638885.144346528</v>
      </c>
      <c r="AE124" s="1212">
        <f t="shared" si="33"/>
        <v>-49638885.144346438</v>
      </c>
      <c r="AF124" s="1212">
        <f t="shared" si="33"/>
        <v>-49638885.144346476</v>
      </c>
      <c r="AG124" s="1212">
        <f t="shared" si="33"/>
        <v>-49638885.144346468</v>
      </c>
      <c r="AH124" s="1212">
        <f t="shared" si="33"/>
        <v>-49638885.144346543</v>
      </c>
      <c r="AI124" s="1212">
        <f t="shared" si="33"/>
        <v>-49638885.144346498</v>
      </c>
      <c r="AJ124" s="1212">
        <f t="shared" si="33"/>
        <v>-49638885.144346446</v>
      </c>
      <c r="AK124" s="1212">
        <f t="shared" si="33"/>
        <v>-49638885.144346543</v>
      </c>
      <c r="AL124" s="1212">
        <f t="shared" si="33"/>
        <v>-49638885.144347139</v>
      </c>
      <c r="AM124" s="1212">
        <f t="shared" si="33"/>
        <v>-49638885.144346528</v>
      </c>
      <c r="AN124" s="1212">
        <f t="shared" si="33"/>
        <v>-49638885.14434658</v>
      </c>
      <c r="AO124" s="1212">
        <f t="shared" si="33"/>
        <v>-49638885.144346327</v>
      </c>
      <c r="AP124" s="1212">
        <f t="shared" si="33"/>
        <v>-49638885.144346491</v>
      </c>
      <c r="AQ124" s="1212">
        <f t="shared" si="33"/>
        <v>-49638885.144345872</v>
      </c>
      <c r="AR124" s="1212">
        <f t="shared" si="33"/>
        <v>-49638885.144346491</v>
      </c>
      <c r="AS124" s="1212">
        <f t="shared" si="33"/>
        <v>-49638885.144346498</v>
      </c>
      <c r="AT124" s="1212">
        <f t="shared" si="33"/>
        <v>-49638885.144346505</v>
      </c>
      <c r="AU124" s="1212">
        <f t="shared" si="33"/>
        <v>-49638885.144346476</v>
      </c>
      <c r="AV124" s="1212">
        <f t="shared" si="33"/>
        <v>-49638885.144346476</v>
      </c>
      <c r="AW124" s="1212">
        <f t="shared" si="33"/>
        <v>-49638885.144346476</v>
      </c>
      <c r="AX124" s="1212">
        <f t="shared" si="33"/>
        <v>-299638885.14434648</v>
      </c>
      <c r="AY124" s="1212">
        <f t="shared" si="33"/>
        <v>-7.152557373046875E-7</v>
      </c>
      <c r="AZ124" s="1212">
        <f t="shared" si="33"/>
        <v>0</v>
      </c>
      <c r="BA124" s="1212">
        <f t="shared" si="33"/>
        <v>0</v>
      </c>
      <c r="BB124" s="1212">
        <f t="shared" si="33"/>
        <v>0</v>
      </c>
      <c r="BC124" s="1212">
        <f t="shared" si="33"/>
        <v>0</v>
      </c>
      <c r="BD124" s="1212">
        <f t="shared" si="33"/>
        <v>0</v>
      </c>
      <c r="BE124" s="1212">
        <f t="shared" si="33"/>
        <v>0</v>
      </c>
      <c r="BF124" s="1212">
        <f t="shared" si="33"/>
        <v>0</v>
      </c>
      <c r="BG124" s="1212">
        <f t="shared" si="33"/>
        <v>0</v>
      </c>
      <c r="BH124" s="1212">
        <f t="shared" si="33"/>
        <v>0</v>
      </c>
      <c r="BI124" s="1212">
        <f t="shared" si="33"/>
        <v>0</v>
      </c>
      <c r="BJ124" s="1212">
        <f t="shared" si="33"/>
        <v>0</v>
      </c>
      <c r="BK124" s="1173">
        <f t="shared" si="19"/>
        <v>-2632666486.9286308</v>
      </c>
    </row>
    <row r="125" spans="1:63" ht="15.6" x14ac:dyDescent="0.3">
      <c r="A125" s="181" t="s">
        <v>546</v>
      </c>
      <c r="C125" s="1225">
        <f>+(SFP!D170-SFP!C170)+(SFP!D201-SFP!C201)</f>
        <v>-16513885.144346565</v>
      </c>
      <c r="D125" s="1225">
        <f>+(SFP!E170-SFP!D170)+(SFP!E201-SFP!D201)</f>
        <v>-16857924.418187052</v>
      </c>
      <c r="E125" s="1225">
        <f>+(SFP!F170-SFP!E170)+(SFP!F201-SFP!E201)</f>
        <v>-17209131.176899225</v>
      </c>
      <c r="F125" s="1225">
        <f>+(SFP!G170-SFP!F170)+(SFP!G201-SFP!F201)</f>
        <v>-17567654.743084699</v>
      </c>
      <c r="G125" s="1225">
        <f>+(SFP!H170-SFP!G170)+(SFP!H201-SFP!G201)</f>
        <v>-17933647.550232202</v>
      </c>
      <c r="H125" s="1225">
        <f>+(SFP!I170-SFP!H170)+(SFP!I201-SFP!H201)</f>
        <v>-18307265.20752874</v>
      </c>
      <c r="I125" s="1225">
        <f>+(SFP!J170-SFP!I170)+(SFP!J201-SFP!I201)</f>
        <v>-18688666.566019148</v>
      </c>
      <c r="J125" s="1225">
        <f>+(SFP!K170-SFP!J170)+(SFP!K201-SFP!J201)</f>
        <v>-19078013.786144137</v>
      </c>
      <c r="K125" s="1225">
        <f>+(SFP!L170-SFP!K170)+(SFP!L201-SFP!K201)</f>
        <v>-19475472.406689048</v>
      </c>
      <c r="L125" s="1225">
        <f>+(SFP!M170-SFP!L170)+(SFP!M201-SFP!L201)</f>
        <v>-19881211.41516155</v>
      </c>
      <c r="M125" s="1225">
        <f>+(SFP!N170-SFP!M170)+(SFP!N201-SFP!M201)</f>
        <v>-20295403.319644272</v>
      </c>
      <c r="N125" s="1225">
        <f>+(SFP!O170-SFP!N170)+(SFP!O201-SFP!N201)</f>
        <v>-20718224.222136796</v>
      </c>
      <c r="O125" s="1225">
        <f>+(SFP!P170-SFP!O170)+(SFP!P201-SFP!O201)</f>
        <v>-21149853.893431306</v>
      </c>
      <c r="P125" s="1225">
        <f>+(SFP!Q170-SFP!P170)+(SFP!Q201-SFP!P201)</f>
        <v>-21590475.849544525</v>
      </c>
      <c r="Q125" s="1225">
        <f>+(SFP!R170-SFP!Q170)+(SFP!R201-SFP!Q201)</f>
        <v>-22040277.42974329</v>
      </c>
      <c r="R125" s="1225">
        <f>+(SFP!S170-SFP!R170)+(SFP!S201-SFP!R201)</f>
        <v>-22499449.876196384</v>
      </c>
      <c r="S125" s="1225">
        <f>+(SFP!T170-SFP!S170)+(SFP!T201-SFP!S201)</f>
        <v>-22968188.41528368</v>
      </c>
      <c r="T125" s="1225">
        <f>+(SFP!U170-SFP!T170)+(SFP!U201-SFP!T201)</f>
        <v>-23446692.3406021</v>
      </c>
      <c r="U125" s="1225">
        <f>+(SFP!V170-SFP!U170)+(SFP!V201-SFP!U201)</f>
        <v>-23935165.097697973</v>
      </c>
      <c r="V125" s="1225">
        <f>+(SFP!W170-SFP!V170)+(SFP!W201-SFP!V201)</f>
        <v>-24433814.370566905</v>
      </c>
      <c r="W125" s="1225">
        <f>+(SFP!X170-SFP!W170)+(SFP!X201-SFP!W201)</f>
        <v>-24942852.169953585</v>
      </c>
      <c r="X125" s="1225">
        <f>+(SFP!Y170-SFP!X170)+(SFP!Y201-SFP!X201)</f>
        <v>-25462494.923494279</v>
      </c>
      <c r="Y125" s="1225">
        <f>+(SFP!Z170-SFP!Y170)+(SFP!Z201-SFP!Y201)</f>
        <v>-25992963.567733824</v>
      </c>
      <c r="Z125" s="1225">
        <f>+(SFP!AA170-SFP!Z170)+(SFP!AA201-SFP!Z201)</f>
        <v>-26534483.642061472</v>
      </c>
      <c r="AA125" s="1225">
        <f>+(SFP!AB170-SFP!AA170)+(SFP!AB201-SFP!AA201)</f>
        <v>-27087285.384604454</v>
      </c>
      <c r="AB125" s="1225">
        <f>+(SFP!AC170-SFP!AB170)+(SFP!AC201-SFP!AB201)</f>
        <v>-27651603.830117166</v>
      </c>
      <c r="AC125" s="1225">
        <f>+(SFP!AD170-SFP!AC170)+(SFP!AD201-SFP!AC201)</f>
        <v>-28227678.909911096</v>
      </c>
      <c r="AD125" s="1225">
        <f>+(SFP!AE170-SFP!AD170)+(SFP!AE201-SFP!AD201)</f>
        <v>-28815755.553867698</v>
      </c>
      <c r="AE125" s="1225">
        <f>+(SFP!AF170-SFP!AE170)+(SFP!AF201-SFP!AE201)</f>
        <v>-29416083.794573188</v>
      </c>
      <c r="AF125" s="1225">
        <f>+(SFP!AG170-SFP!AF170)+(SFP!AG201-SFP!AF201)</f>
        <v>-30028918.873626828</v>
      </c>
      <c r="AG125" s="1225">
        <f>+(SFP!AH170-SFP!AG170)+(SFP!AH201-SFP!AG201)</f>
        <v>-30654521.350160718</v>
      </c>
      <c r="AH125" s="1225">
        <f>+(SFP!AI170-SFP!AH170)+(SFP!AI201-SFP!AH201)</f>
        <v>-31293157.211622477</v>
      </c>
      <c r="AI125" s="1225">
        <f>+(SFP!AJ170-SFP!AI170)+(SFP!AJ201-SFP!AI201)</f>
        <v>-31945097.986864567</v>
      </c>
      <c r="AJ125" s="1225">
        <f>+(SFP!AK170-SFP!AJ170)+(SFP!AK201-SFP!AJ201)</f>
        <v>-32610620.861590862</v>
      </c>
      <c r="AK125" s="1225">
        <f>+(SFP!AL170-SFP!AK170)+(SFP!AL201-SFP!AK201)</f>
        <v>-33290008.796207428</v>
      </c>
      <c r="AL125" s="1225">
        <f>+(SFP!AM170-SFP!AL170)+(SFP!AM201-SFP!AL201)</f>
        <v>-33983550.646129012</v>
      </c>
      <c r="AM125" s="1225">
        <f>+(SFP!AN170-SFP!AM170)+(SFP!AN201-SFP!AM201)</f>
        <v>-34691541.28458941</v>
      </c>
      <c r="AN125" s="1225">
        <f>+(SFP!AO170-SFP!AN170)+(SFP!AO201-SFP!AN201)</f>
        <v>-35414281.728018403</v>
      </c>
      <c r="AO125" s="1225">
        <f>+(SFP!AP170-SFP!AO170)+(SFP!AP201-SFP!AO201)</f>
        <v>-36152079.264018536</v>
      </c>
      <c r="AP125" s="1225">
        <f>+(SFP!AQ170-SFP!AP170)+(SFP!AQ201-SFP!AP201)</f>
        <v>-36905247.582019091</v>
      </c>
      <c r="AQ125" s="1225">
        <f>+(SFP!AR170-SFP!AQ170)+(SFP!AR201-SFP!AQ201)</f>
        <v>-37674106.906643867</v>
      </c>
      <c r="AR125" s="1225">
        <f>+(SFP!AS170-SFP!AR170)+(SFP!AS201-SFP!AR201)</f>
        <v>-38458984.133866251</v>
      </c>
      <c r="AS125" s="1225">
        <f>+(SFP!AT170-SFP!AS170)+(SFP!AT201-SFP!AS201)</f>
        <v>-39260212.969988465</v>
      </c>
      <c r="AT125" s="1225">
        <f>+(SFP!AU170-SFP!AT170)+(SFP!AU201-SFP!AT201)</f>
        <v>-40078134.073529899</v>
      </c>
      <c r="AU125" s="1225">
        <f>+(SFP!AV170-SFP!AU170)+(SFP!AV201-SFP!AU201)</f>
        <v>-40913095.200061738</v>
      </c>
      <c r="AV125" s="1225">
        <f>+(SFP!AW170-SFP!AV170)+(SFP!AW201-SFP!AV201)</f>
        <v>-41765451.350063026</v>
      </c>
      <c r="AW125" s="1225">
        <f>+(SFP!AX170-SFP!AW170)+(SFP!AX201-SFP!AW201)</f>
        <v>-42635564.919856012</v>
      </c>
      <c r="AX125" s="1225">
        <f>+(SFP!AY170-SFP!AX170)+(SFP!AY201-SFP!AX201)</f>
        <v>-293523805.85568637</v>
      </c>
      <c r="AY125" s="1225">
        <f>+(SFP!AZ170-SFP!AY170)+(SFP!AZ201-SFP!AY201)</f>
        <v>-7.152557373046875E-7</v>
      </c>
      <c r="AZ125" s="1225">
        <f>+(SFP!BA170-SFP!AZ170)+(SFP!BA201-SFP!AZ201)</f>
        <v>0</v>
      </c>
      <c r="BA125" s="1225">
        <f>+(SFP!BB170-SFP!BA170)+(SFP!BB201-SFP!BA201)</f>
        <v>0</v>
      </c>
      <c r="BB125" s="1225">
        <f>+(SFP!BC170-SFP!BB170)+(SFP!BC201-SFP!BB201)</f>
        <v>0</v>
      </c>
      <c r="BC125" s="1225">
        <f>+(SFP!BD170-SFP!BC170)+(SFP!BD201-SFP!BC201)</f>
        <v>0</v>
      </c>
      <c r="BD125" s="1225">
        <f>+(SFP!BE170-SFP!BD170)+(SFP!BE201-SFP!BD201)</f>
        <v>0</v>
      </c>
      <c r="BE125" s="1225">
        <f>+(SFP!BF170-SFP!BE170)+(SFP!BF201-SFP!BE201)</f>
        <v>0</v>
      </c>
      <c r="BF125" s="1225">
        <f>+(SFP!BG170-SFP!BF170)+(SFP!BG201-SFP!BF201)</f>
        <v>0</v>
      </c>
      <c r="BG125" s="1225">
        <f>+(SFP!BH170-SFP!BG170)+(SFP!BH201-SFP!BG201)</f>
        <v>0</v>
      </c>
      <c r="BH125" s="1225">
        <f>+(SFP!BI170-SFP!BH170)+(SFP!BI201-SFP!BH201)</f>
        <v>0</v>
      </c>
      <c r="BI125" s="1225">
        <f>+(SFP!BJ170-SFP!BI170)+(SFP!BJ201-SFP!BI201)</f>
        <v>0</v>
      </c>
      <c r="BJ125" s="1225">
        <f>+(SFP!BK170-SFP!BJ170)+(SFP!BK201-SFP!BJ201)</f>
        <v>0</v>
      </c>
      <c r="BK125" s="1173">
        <f t="shared" si="19"/>
        <v>-1590000000.0000005</v>
      </c>
    </row>
    <row r="126" spans="1:63" ht="15.6" x14ac:dyDescent="0.3">
      <c r="A126" s="181" t="s">
        <v>547</v>
      </c>
      <c r="C126" s="1225">
        <f>+(SFP!C171-SFP!D171)+SCI!C229</f>
        <v>33125000.000000004</v>
      </c>
      <c r="D126" s="1225">
        <f>+(SFP!D171-SFP!E171)+SCI!D229</f>
        <v>32780960.72615945</v>
      </c>
      <c r="E126" s="1225">
        <f>+(SFP!E171-SFP!F171)+SCI!E229</f>
        <v>32429753.967447214</v>
      </c>
      <c r="F126" s="1225">
        <f>+(SFP!F171-SFP!G171)+SCI!F229</f>
        <v>32071230.401261814</v>
      </c>
      <c r="G126" s="1225">
        <f>+(SFP!G171-SFP!H171)+SCI!G229</f>
        <v>31705237.594114222</v>
      </c>
      <c r="H126" s="1225">
        <f>+(SFP!H171-SFP!I171)+SCI!H229</f>
        <v>31331619.936817706</v>
      </c>
      <c r="I126" s="1225">
        <f>+(SFP!I171-SFP!J171)+SCI!I229</f>
        <v>30950218.578327522</v>
      </c>
      <c r="J126" s="1225">
        <f>+(SFP!J171-SFP!K171)+SCI!J229</f>
        <v>30560871.358202133</v>
      </c>
      <c r="K126" s="1225">
        <f>+(SFP!K171-SFP!L171)+SCI!K229</f>
        <v>30163412.737657461</v>
      </c>
      <c r="L126" s="1225">
        <f>+(SFP!L171-SFP!M171)+SCI!L229</f>
        <v>29757673.729184777</v>
      </c>
      <c r="M126" s="1225">
        <f>+(SFP!M171-SFP!N171)+SCI!M229</f>
        <v>29343481.824702237</v>
      </c>
      <c r="N126" s="1225">
        <f>+(SFP!N171-SFP!O171)+SCI!N229</f>
        <v>28920660.922209643</v>
      </c>
      <c r="O126" s="1225">
        <f>+(SFP!O171-SFP!P171)+SCI!O229</f>
        <v>28489031.250915129</v>
      </c>
      <c r="P126" s="1225">
        <f>+(SFP!P171-SFP!Q171)+SCI!P229</f>
        <v>28048409.294801977</v>
      </c>
      <c r="Q126" s="1225">
        <f>+(SFP!Q171-SFP!R171)+SCI!Q229</f>
        <v>27598607.714603126</v>
      </c>
      <c r="R126" s="1225">
        <f>+(SFP!R171-SFP!S171)+SCI!R229</f>
        <v>27139435.268150136</v>
      </c>
      <c r="S126" s="1225">
        <f>+(SFP!S171-SFP!T171)+SCI!S229</f>
        <v>26670696.729062725</v>
      </c>
      <c r="T126" s="1225">
        <f>+(SFP!T171-SFP!U171)+SCI!T229</f>
        <v>26192192.803744305</v>
      </c>
      <c r="U126" s="1225">
        <f>+(SFP!U171-SFP!V171)+SCI!U229</f>
        <v>25703720.046648417</v>
      </c>
      <c r="V126" s="1225">
        <f>+(SFP!V171-SFP!W171)+SCI!V229</f>
        <v>25205070.77377972</v>
      </c>
      <c r="W126" s="1225">
        <f>+(SFP!W171-SFP!X171)+SCI!W229</f>
        <v>24696032.97439291</v>
      </c>
      <c r="X126" s="1225">
        <f>+(SFP!X171-SFP!Y171)+SCI!X229</f>
        <v>24176390.220852211</v>
      </c>
      <c r="Y126" s="1225">
        <f>+(SFP!Y171-SFP!Z171)+SCI!Y229</f>
        <v>23645921.576612748</v>
      </c>
      <c r="Z126" s="1225">
        <f>+(SFP!Z171-SFP!AA171)+SCI!Z229</f>
        <v>23104401.502284959</v>
      </c>
      <c r="AA126" s="1225">
        <f>+(SFP!AA171-SFP!AB171)+SCI!AA229</f>
        <v>22551599.75974201</v>
      </c>
      <c r="AB126" s="1225">
        <f>+(SFP!AB171-SFP!AC171)+SCI!AB229</f>
        <v>21987281.314229414</v>
      </c>
      <c r="AC126" s="1225">
        <f>+(SFP!AC171-SFP!AD171)+SCI!AC229</f>
        <v>21411206.234435312</v>
      </c>
      <c r="AD126" s="1225">
        <f>+(SFP!AD171-SFP!AE171)+SCI!AD229</f>
        <v>20823129.59047883</v>
      </c>
      <c r="AE126" s="1225">
        <f>+(SFP!AE171-SFP!AF171)+SCI!AE229</f>
        <v>20222801.349773251</v>
      </c>
      <c r="AF126" s="1225">
        <f>+(SFP!AF171-SFP!AG171)+SCI!AF229</f>
        <v>19609966.270719644</v>
      </c>
      <c r="AG126" s="1225">
        <f>+(SFP!AG171-SFP!AH171)+SCI!AG229</f>
        <v>18984363.79418575</v>
      </c>
      <c r="AH126" s="1225">
        <f>+(SFP!AH171-SFP!AI171)+SCI!AH229</f>
        <v>18345727.932724066</v>
      </c>
      <c r="AI126" s="1225">
        <f>+(SFP!AI171-SFP!AJ171)+SCI!AI229</f>
        <v>17693787.157481931</v>
      </c>
      <c r="AJ126" s="1225">
        <f>+(SFP!AJ171-SFP!AK171)+SCI!AJ229</f>
        <v>17028264.282755587</v>
      </c>
      <c r="AK126" s="1225">
        <f>+(SFP!AK171-SFP!AL171)+SCI!AK229</f>
        <v>16348876.348139117</v>
      </c>
      <c r="AL126" s="1225">
        <f>+(SFP!AL171-SFP!AM171)+SCI!AL229</f>
        <v>15655334.498218127</v>
      </c>
      <c r="AM126" s="1225">
        <f>+(SFP!AM171-SFP!AN171)+SCI!AM229</f>
        <v>14947343.85975712</v>
      </c>
      <c r="AN126" s="1225">
        <f>+(SFP!AN171-SFP!AO171)+SCI!AN229</f>
        <v>14224603.416328175</v>
      </c>
      <c r="AO126" s="1225">
        <f>+(SFP!AO171-SFP!AP171)+SCI!AO229</f>
        <v>13486805.880327793</v>
      </c>
      <c r="AP126" s="1225">
        <f>+(SFP!AP171-SFP!AQ171)+SCI!AP229</f>
        <v>12733637.562327402</v>
      </c>
      <c r="AQ126" s="1225">
        <f>+(SFP!AQ171-SFP!AR171)+SCI!AQ229</f>
        <v>11964778.237702006</v>
      </c>
      <c r="AR126" s="1225">
        <f>+(SFP!AR171-SFP!AS171)+SCI!AR229</f>
        <v>11179901.010480244</v>
      </c>
      <c r="AS126" s="1225">
        <f>+(SFP!AS171-SFP!AT171)+SCI!AS229</f>
        <v>10378672.174358033</v>
      </c>
      <c r="AT126" s="1225">
        <f>+(SFP!AT171-SFP!AU171)+SCI!AT229</f>
        <v>9560751.0708166063</v>
      </c>
      <c r="AU126" s="1225">
        <f>+(SFP!AU171-SFP!AV171)+SCI!AU229</f>
        <v>8725789.9442847334</v>
      </c>
      <c r="AV126" s="1225">
        <f>+(SFP!AV171-SFP!AW171)+SCI!AV229</f>
        <v>7873433.7942834469</v>
      </c>
      <c r="AW126" s="1225">
        <f>+(SFP!AW171-SFP!AX171)+SCI!AW229</f>
        <v>7003320.2244904647</v>
      </c>
      <c r="AX126" s="1225">
        <f>+(SFP!AX171-SFP!AY171)+SCI!AX229</f>
        <v>6115079.2886601323</v>
      </c>
      <c r="AY126" s="1225">
        <f>+(SFP!AY171-SFP!AZ171)+SCI!AY229</f>
        <v>0</v>
      </c>
      <c r="AZ126" s="1225">
        <f>+(SFP!AZ171-SFP!BA171)+SCI!AZ229</f>
        <v>0</v>
      </c>
      <c r="BA126" s="1225">
        <f>+(SFP!BA171-SFP!BB171)+SCI!BA229</f>
        <v>0</v>
      </c>
      <c r="BB126" s="1225">
        <f>+(SFP!BB171-SFP!BC171)+SCI!BB229</f>
        <v>0</v>
      </c>
      <c r="BC126" s="1225">
        <f>+(SFP!BC171-SFP!BD171)+SCI!BC229</f>
        <v>0</v>
      </c>
      <c r="BD126" s="1225">
        <f>+(SFP!BD171-SFP!BE171)+SCI!BD229</f>
        <v>0</v>
      </c>
      <c r="BE126" s="1225">
        <f>+(SFP!BE171-SFP!BF171)+SCI!BE229</f>
        <v>0</v>
      </c>
      <c r="BF126" s="1225">
        <f>+(SFP!BF171-SFP!BG171)+SCI!BF229</f>
        <v>0</v>
      </c>
      <c r="BG126" s="1225">
        <f>+(SFP!BG171-SFP!BH171)+SCI!BG229</f>
        <v>0</v>
      </c>
      <c r="BH126" s="1225">
        <f>+(SFP!BH171-SFP!BI171)+SCI!BH229</f>
        <v>0</v>
      </c>
      <c r="BI126" s="1225">
        <f>+(SFP!BI171-SFP!BJ171)+SCI!BI229</f>
        <v>0</v>
      </c>
      <c r="BJ126" s="1225">
        <f>+(SFP!BJ171-SFP!BK171)+SCI!BJ229</f>
        <v>0</v>
      </c>
      <c r="BK126" s="1173">
        <f t="shared" si="19"/>
        <v>1042666486.9286319</v>
      </c>
    </row>
    <row r="127" spans="1:63" ht="15.6" x14ac:dyDescent="0.3">
      <c r="A127" s="1164" t="s">
        <v>807</v>
      </c>
      <c r="C127" s="1213">
        <f>+C128-C129</f>
        <v>0</v>
      </c>
      <c r="D127" s="1213">
        <f t="shared" ref="D127:BJ127" si="34">+D128-D129</f>
        <v>0</v>
      </c>
      <c r="E127" s="1213">
        <f t="shared" si="34"/>
        <v>0</v>
      </c>
      <c r="F127" s="1213">
        <f t="shared" si="34"/>
        <v>0</v>
      </c>
      <c r="G127" s="1213">
        <f t="shared" si="34"/>
        <v>0</v>
      </c>
      <c r="H127" s="1213">
        <f t="shared" si="34"/>
        <v>0</v>
      </c>
      <c r="I127" s="1213">
        <f t="shared" si="34"/>
        <v>0</v>
      </c>
      <c r="J127" s="1213">
        <f t="shared" si="34"/>
        <v>0</v>
      </c>
      <c r="K127" s="1213">
        <f t="shared" si="34"/>
        <v>3000000000</v>
      </c>
      <c r="L127" s="1213">
        <f t="shared" si="34"/>
        <v>-48755250.854433604</v>
      </c>
      <c r="M127" s="1213">
        <f t="shared" si="34"/>
        <v>-50381636.965009406</v>
      </c>
      <c r="N127" s="1213">
        <f t="shared" si="34"/>
        <v>-50976155.891710177</v>
      </c>
      <c r="O127" s="1213">
        <f t="shared" si="34"/>
        <v>-49266599.424410969</v>
      </c>
      <c r="P127" s="1213">
        <f t="shared" si="34"/>
        <v>-47597138.6984635</v>
      </c>
      <c r="Q127" s="1213">
        <f t="shared" si="34"/>
        <v>-49122669.660596579</v>
      </c>
      <c r="R127" s="1213">
        <f t="shared" si="34"/>
        <v>-45581545.328380391</v>
      </c>
      <c r="S127" s="1213">
        <f t="shared" si="34"/>
        <v>-45647893.747498386</v>
      </c>
      <c r="T127" s="1213">
        <f t="shared" si="34"/>
        <v>-45687423.634387128</v>
      </c>
      <c r="U127" s="1213">
        <f t="shared" si="34"/>
        <v>-45039925.714475647</v>
      </c>
      <c r="V127" s="1213">
        <f t="shared" si="34"/>
        <v>-46797338.521919027</v>
      </c>
      <c r="W127" s="1213">
        <f t="shared" si="34"/>
        <v>-47436030.38348832</v>
      </c>
      <c r="X127" s="1213">
        <f t="shared" si="34"/>
        <v>-46698995.476770639</v>
      </c>
      <c r="Y127" s="1213">
        <f t="shared" si="34"/>
        <v>-48951379.049631029</v>
      </c>
      <c r="Z127" s="1213">
        <f t="shared" si="34"/>
        <v>-47525781.983509444</v>
      </c>
      <c r="AA127" s="1213">
        <f t="shared" si="34"/>
        <v>-47251540.517369598</v>
      </c>
      <c r="AB127" s="1213">
        <f t="shared" si="34"/>
        <v>-46365973.123015903</v>
      </c>
      <c r="AC127" s="1213">
        <f t="shared" si="34"/>
        <v>-46241501.034957729</v>
      </c>
      <c r="AD127" s="1213">
        <f t="shared" si="34"/>
        <v>-48090564.71577163</v>
      </c>
      <c r="AE127" s="1213">
        <f t="shared" si="34"/>
        <v>-47135179.238763668</v>
      </c>
      <c r="AF127" s="1213">
        <f t="shared" si="34"/>
        <v>-48085342.847637936</v>
      </c>
      <c r="AG127" s="1213">
        <f t="shared" si="34"/>
        <v>-47449991.764641613</v>
      </c>
      <c r="AH127" s="1213">
        <f t="shared" si="34"/>
        <v>-47528364.70964025</v>
      </c>
      <c r="AI127" s="1213">
        <f t="shared" si="34"/>
        <v>-46637264.712761313</v>
      </c>
      <c r="AJ127" s="1213">
        <f t="shared" si="34"/>
        <v>-46769688.983894899</v>
      </c>
      <c r="AK127" s="1213">
        <f t="shared" si="34"/>
        <v>-44535667.346762538</v>
      </c>
      <c r="AL127" s="1213">
        <f t="shared" si="34"/>
        <v>-44348503.266494513</v>
      </c>
      <c r="AM127" s="1213">
        <f t="shared" si="34"/>
        <v>-45781283.157723308</v>
      </c>
      <c r="AN127" s="1213">
        <f t="shared" si="34"/>
        <v>-45934269.799648762</v>
      </c>
      <c r="AO127" s="1213">
        <f t="shared" si="34"/>
        <v>-43641557.899766266</v>
      </c>
      <c r="AP127" s="1213">
        <f t="shared" si="34"/>
        <v>-44900189.896341592</v>
      </c>
      <c r="AQ127" s="1213">
        <f t="shared" si="34"/>
        <v>-45234304.095527753</v>
      </c>
      <c r="AR127" s="1213">
        <f t="shared" si="34"/>
        <v>-43735134.49800314</v>
      </c>
      <c r="AS127" s="1213">
        <f t="shared" si="34"/>
        <v>-44287796.03919515</v>
      </c>
      <c r="AT127" s="1213">
        <f t="shared" si="34"/>
        <v>-44032525.186025441</v>
      </c>
      <c r="AU127" s="1213">
        <f t="shared" si="34"/>
        <v>-44721654.983538225</v>
      </c>
      <c r="AV127" s="1213">
        <f t="shared" si="34"/>
        <v>-43573510.569918826</v>
      </c>
      <c r="AW127" s="1213">
        <f t="shared" si="34"/>
        <v>-43287573.350400835</v>
      </c>
      <c r="AX127" s="1213">
        <f t="shared" si="34"/>
        <v>-43339272.86851427</v>
      </c>
      <c r="AY127" s="1213">
        <f t="shared" si="34"/>
        <v>-42751975.429107495</v>
      </c>
      <c r="AZ127" s="1213">
        <f t="shared" si="34"/>
        <v>-42626576.723277919</v>
      </c>
      <c r="BA127" s="1213">
        <f t="shared" si="34"/>
        <v>-42359955.714752138</v>
      </c>
      <c r="BB127" s="1213">
        <f t="shared" si="34"/>
        <v>-41499136.184512153</v>
      </c>
      <c r="BC127" s="1213">
        <f t="shared" si="34"/>
        <v>-42190991.468218982</v>
      </c>
      <c r="BD127" s="1213">
        <f t="shared" si="34"/>
        <v>-42234337.112250134</v>
      </c>
      <c r="BE127" s="1213">
        <f t="shared" si="34"/>
        <v>-41437014.286210641</v>
      </c>
      <c r="BF127" s="1213">
        <f t="shared" si="34"/>
        <v>-41160009.800908357</v>
      </c>
      <c r="BG127" s="1213">
        <f t="shared" si="34"/>
        <v>-41681927.852228343</v>
      </c>
      <c r="BH127" s="1213">
        <f t="shared" si="34"/>
        <v>-40469750.129270896</v>
      </c>
      <c r="BI127" s="1213">
        <f t="shared" si="34"/>
        <v>-41031352.616033822</v>
      </c>
      <c r="BJ127" s="1213">
        <f t="shared" si="34"/>
        <v>-41023609.223916695</v>
      </c>
      <c r="BK127" s="1173">
        <f t="shared" si="19"/>
        <v>691158943.51831412</v>
      </c>
    </row>
    <row r="128" spans="1:63" ht="15.6" x14ac:dyDescent="0.3">
      <c r="A128" s="181" t="s">
        <v>546</v>
      </c>
      <c r="C128" s="1225">
        <f>+(SFP!D178-SFP!C178)+(SFP!D205-SFP!C205)</f>
        <v>0</v>
      </c>
      <c r="D128" s="1225">
        <f>+(SFP!E178-SFP!D178)+(SFP!E205-SFP!D205)</f>
        <v>0</v>
      </c>
      <c r="E128" s="1225">
        <f>+(SFP!F178-SFP!E178)+(SFP!F205-SFP!E205)</f>
        <v>0</v>
      </c>
      <c r="F128" s="1225">
        <f>+(SFP!G178-SFP!F178)+(SFP!G205-SFP!F205)</f>
        <v>0</v>
      </c>
      <c r="G128" s="1225">
        <f>+(SFP!H178-SFP!G178)+(SFP!H205-SFP!G205)</f>
        <v>0</v>
      </c>
      <c r="H128" s="1225">
        <f>+(SFP!I178-SFP!H178)+(SFP!I205-SFP!H205)</f>
        <v>0</v>
      </c>
      <c r="I128" s="1225">
        <f>+(SFP!J178-SFP!I178)+(SFP!J205-SFP!I205)</f>
        <v>0</v>
      </c>
      <c r="J128" s="1225">
        <f>+(SFP!K178-SFP!J178)+(SFP!K205-SFP!J205)</f>
        <v>0</v>
      </c>
      <c r="K128" s="1225">
        <f>+(SFP!L178-SFP!K178)+(SFP!L205-SFP!K205)</f>
        <v>3000000000</v>
      </c>
      <c r="L128" s="1225">
        <f>+(SFP!M178-SFP!L178)+(SFP!M205-SFP!L205)</f>
        <v>-25000000</v>
      </c>
      <c r="M128" s="1225">
        <f>+(SFP!N178-SFP!M178)+(SFP!N205-SFP!M205)</f>
        <v>-25000000</v>
      </c>
      <c r="N128" s="1225">
        <f>+(SFP!O178-SFP!N178)+(SFP!O205-SFP!N205)</f>
        <v>-25000000</v>
      </c>
      <c r="O128" s="1225">
        <f>+(SFP!P178-SFP!O178)+(SFP!P205-SFP!O205)</f>
        <v>-25000000</v>
      </c>
      <c r="P128" s="1225">
        <f>+(SFP!Q178-SFP!P178)+(SFP!Q205-SFP!P205)</f>
        <v>-25000000</v>
      </c>
      <c r="Q128" s="1225">
        <f>+(SFP!R178-SFP!Q178)+(SFP!R205-SFP!Q205)</f>
        <v>-25000000</v>
      </c>
      <c r="R128" s="1225">
        <f>+(SFP!S178-SFP!R178)+(SFP!S205-SFP!R205)</f>
        <v>-25000000</v>
      </c>
      <c r="S128" s="1225">
        <f>+(SFP!T178-SFP!S178)+(SFP!T205-SFP!S205)</f>
        <v>-25000000</v>
      </c>
      <c r="T128" s="1225">
        <f>+(SFP!U178-SFP!T178)+(SFP!U205-SFP!T205)</f>
        <v>-25000000</v>
      </c>
      <c r="U128" s="1225">
        <f>+(SFP!V178-SFP!U178)+(SFP!V205-SFP!U205)</f>
        <v>-25000000</v>
      </c>
      <c r="V128" s="1225">
        <f>+(SFP!W178-SFP!V178)+(SFP!W205-SFP!V205)</f>
        <v>-25000000</v>
      </c>
      <c r="W128" s="1225">
        <f>+(SFP!X178-SFP!W178)+(SFP!X205-SFP!W205)</f>
        <v>-25000000</v>
      </c>
      <c r="X128" s="1225">
        <f>+(SFP!Y178-SFP!X178)+(SFP!Y205-SFP!X205)</f>
        <v>-25000000</v>
      </c>
      <c r="Y128" s="1225">
        <f>+(SFP!Z178-SFP!Y178)+(SFP!Z205-SFP!Y205)</f>
        <v>-25000000</v>
      </c>
      <c r="Z128" s="1225">
        <f>+(SFP!AA178-SFP!Z178)+(SFP!AA205-SFP!Z205)</f>
        <v>-25000000</v>
      </c>
      <c r="AA128" s="1225">
        <f>+(SFP!AB178-SFP!AA178)+(SFP!AB205-SFP!AA205)</f>
        <v>-25000000</v>
      </c>
      <c r="AB128" s="1225">
        <f>+(SFP!AC178-SFP!AB178)+(SFP!AC205-SFP!AB205)</f>
        <v>-25000000</v>
      </c>
      <c r="AC128" s="1225">
        <f>+(SFP!AD178-SFP!AC178)+(SFP!AD205-SFP!AC205)</f>
        <v>-25000000</v>
      </c>
      <c r="AD128" s="1225">
        <f>+(SFP!AE178-SFP!AD178)+(SFP!AE205-SFP!AD205)</f>
        <v>-25000000</v>
      </c>
      <c r="AE128" s="1225">
        <f>+(SFP!AF178-SFP!AE178)+(SFP!AF205-SFP!AE205)</f>
        <v>-25000000</v>
      </c>
      <c r="AF128" s="1225">
        <f>+(SFP!AG178-SFP!AF178)+(SFP!AG205-SFP!AF205)</f>
        <v>-25000000</v>
      </c>
      <c r="AG128" s="1225">
        <f>+(SFP!AH178-SFP!AG178)+(SFP!AH205-SFP!AG205)</f>
        <v>-25000000</v>
      </c>
      <c r="AH128" s="1225">
        <f>+(SFP!AI178-SFP!AH178)+(SFP!AI205-SFP!AH205)</f>
        <v>-25000000</v>
      </c>
      <c r="AI128" s="1225">
        <f>+(SFP!AJ178-SFP!AI178)+(SFP!AJ205-SFP!AI205)</f>
        <v>-25000000</v>
      </c>
      <c r="AJ128" s="1225">
        <f>+(SFP!AK178-SFP!AJ178)+(SFP!AK205-SFP!AJ205)</f>
        <v>-25000000</v>
      </c>
      <c r="AK128" s="1225">
        <f>+(SFP!AL178-SFP!AK178)+(SFP!AL205-SFP!AK205)</f>
        <v>-25000000</v>
      </c>
      <c r="AL128" s="1225">
        <f>+(SFP!AM178-SFP!AL178)+(SFP!AM205-SFP!AL205)</f>
        <v>-25000000</v>
      </c>
      <c r="AM128" s="1225">
        <f>+(SFP!AN178-SFP!AM178)+(SFP!AN205-SFP!AM205)</f>
        <v>-25000000</v>
      </c>
      <c r="AN128" s="1225">
        <f>+(SFP!AO178-SFP!AN178)+(SFP!AO205-SFP!AN205)</f>
        <v>-25000000</v>
      </c>
      <c r="AO128" s="1225">
        <f>+(SFP!AP178-SFP!AO178)+(SFP!AP205-SFP!AO205)</f>
        <v>-25000000</v>
      </c>
      <c r="AP128" s="1225">
        <f>+(SFP!AQ178-SFP!AP178)+(SFP!AQ205-SFP!AP205)</f>
        <v>-25000000</v>
      </c>
      <c r="AQ128" s="1225">
        <f>+(SFP!AR178-SFP!AQ178)+(SFP!AR205-SFP!AQ205)</f>
        <v>-25000000</v>
      </c>
      <c r="AR128" s="1225">
        <f>+(SFP!AS178-SFP!AR178)+(SFP!AS205-SFP!AR205)</f>
        <v>-25000000</v>
      </c>
      <c r="AS128" s="1225">
        <f>+(SFP!AT178-SFP!AS178)+(SFP!AT205-SFP!AS205)</f>
        <v>-25000000</v>
      </c>
      <c r="AT128" s="1225">
        <f>+(SFP!AU178-SFP!AT178)+(SFP!AU205-SFP!AT205)</f>
        <v>-25000000</v>
      </c>
      <c r="AU128" s="1225">
        <f>+(SFP!AV178-SFP!AU178)+(SFP!AV205-SFP!AU205)</f>
        <v>-25000000</v>
      </c>
      <c r="AV128" s="1225">
        <f>+(SFP!AW178-SFP!AV178)+(SFP!AW205-SFP!AV205)</f>
        <v>-25000000</v>
      </c>
      <c r="AW128" s="1225">
        <f>+(SFP!AX178-SFP!AW178)+(SFP!AX205-SFP!AW205)</f>
        <v>-25000000</v>
      </c>
      <c r="AX128" s="1225">
        <f>+(SFP!AY178-SFP!AX178)+(SFP!AY205-SFP!AX205)</f>
        <v>-25000000</v>
      </c>
      <c r="AY128" s="1225">
        <f>+(SFP!AZ178-SFP!AY178)+(SFP!AZ205-SFP!AY205)</f>
        <v>-25000000</v>
      </c>
      <c r="AZ128" s="1225">
        <f>+(SFP!BA178-SFP!AZ178)+(SFP!BA205-SFP!AZ205)</f>
        <v>-25000000</v>
      </c>
      <c r="BA128" s="1225">
        <f>+(SFP!BB178-SFP!BA178)+(SFP!BB205-SFP!BA205)</f>
        <v>-25000000</v>
      </c>
      <c r="BB128" s="1225">
        <f>+(SFP!BC178-SFP!BB178)+(SFP!BC205-SFP!BB205)</f>
        <v>-25000000</v>
      </c>
      <c r="BC128" s="1225">
        <f>+(SFP!BD178-SFP!BC178)+(SFP!BD205-SFP!BC205)</f>
        <v>-25000000</v>
      </c>
      <c r="BD128" s="1225">
        <f>+(SFP!BE178-SFP!BD178)+(SFP!BE205-SFP!BD205)</f>
        <v>-25000000</v>
      </c>
      <c r="BE128" s="1225">
        <f>+(SFP!BF178-SFP!BE178)+(SFP!BF205-SFP!BE205)</f>
        <v>-25000000</v>
      </c>
      <c r="BF128" s="1225">
        <f>+(SFP!BG178-SFP!BF178)+(SFP!BG205-SFP!BF205)</f>
        <v>-25000000</v>
      </c>
      <c r="BG128" s="1225">
        <f>+(SFP!BH178-SFP!BG178)+(SFP!BH205-SFP!BG205)</f>
        <v>-25000000</v>
      </c>
      <c r="BH128" s="1225">
        <f>+(SFP!BI178-SFP!BH178)+(SFP!BI205-SFP!BH205)</f>
        <v>-25000000</v>
      </c>
      <c r="BI128" s="1225">
        <f>+(SFP!BJ178-SFP!BI178)+(SFP!BJ205-SFP!BI205)</f>
        <v>-25000000</v>
      </c>
      <c r="BJ128" s="1225">
        <f>+(SFP!BK178-SFP!BJ178)+(SFP!BK205-SFP!BJ205)</f>
        <v>-25000000</v>
      </c>
      <c r="BK128" s="1173">
        <f t="shared" si="19"/>
        <v>1725000000</v>
      </c>
    </row>
    <row r="129" spans="1:63" ht="15.6" x14ac:dyDescent="0.3">
      <c r="A129" s="181" t="s">
        <v>547</v>
      </c>
      <c r="C129" s="1225">
        <f>+(SFP!C179-SFP!D179)+SCI!C230</f>
        <v>0</v>
      </c>
      <c r="D129" s="1225">
        <f>+(SFP!D179-SFP!E179)+SCI!D230</f>
        <v>0</v>
      </c>
      <c r="E129" s="1225">
        <f>+(SFP!E179-SFP!F179)+SCI!E230</f>
        <v>0</v>
      </c>
      <c r="F129" s="1225">
        <f>+(SFP!F179-SFP!G179)+SCI!F230</f>
        <v>0</v>
      </c>
      <c r="G129" s="1225">
        <f>+(SFP!G179-SFP!H179)+SCI!G230</f>
        <v>0</v>
      </c>
      <c r="H129" s="1225">
        <f>+(SFP!H179-SFP!I179)+SCI!H230</f>
        <v>0</v>
      </c>
      <c r="I129" s="1225">
        <f>+(SFP!I179-SFP!J179)+SCI!I230</f>
        <v>0</v>
      </c>
      <c r="J129" s="1225">
        <f>+(SFP!J179-SFP!K179)+SCI!J230</f>
        <v>0</v>
      </c>
      <c r="K129" s="1225">
        <f>+(SFP!K179-SFP!L179)+SCI!K230</f>
        <v>0</v>
      </c>
      <c r="L129" s="1225">
        <f>+(SFP!L179-SFP!M179)+SCI!L230</f>
        <v>23755250.854433604</v>
      </c>
      <c r="M129" s="1225">
        <f>+(SFP!M179-SFP!N179)+SCI!M230</f>
        <v>25381636.96500941</v>
      </c>
      <c r="N129" s="1225">
        <f>+(SFP!N179-SFP!O179)+SCI!N230</f>
        <v>25976155.891710181</v>
      </c>
      <c r="O129" s="1225">
        <f>+(SFP!O179-SFP!P179)+SCI!O230</f>
        <v>24266599.424410969</v>
      </c>
      <c r="P129" s="1225">
        <f>+(SFP!P179-SFP!Q179)+SCI!P230</f>
        <v>22597138.698463503</v>
      </c>
      <c r="Q129" s="1225">
        <f>+(SFP!Q179-SFP!R179)+SCI!Q230</f>
        <v>24122669.660596583</v>
      </c>
      <c r="R129" s="1225">
        <f>+(SFP!R179-SFP!S179)+SCI!R230</f>
        <v>20581545.328380391</v>
      </c>
      <c r="S129" s="1225">
        <f>+(SFP!S179-SFP!T179)+SCI!S230</f>
        <v>20647893.747498386</v>
      </c>
      <c r="T129" s="1225">
        <f>+(SFP!T179-SFP!U179)+SCI!T230</f>
        <v>20687423.634387128</v>
      </c>
      <c r="U129" s="1225">
        <f>+(SFP!U179-SFP!V179)+SCI!U230</f>
        <v>20039925.714475643</v>
      </c>
      <c r="V129" s="1225">
        <f>+(SFP!V179-SFP!W179)+SCI!V230</f>
        <v>21797338.521919031</v>
      </c>
      <c r="W129" s="1225">
        <f>+(SFP!W179-SFP!X179)+SCI!W230</f>
        <v>22436030.38348832</v>
      </c>
      <c r="X129" s="1225">
        <f>+(SFP!X179-SFP!Y179)+SCI!X230</f>
        <v>21698995.476770643</v>
      </c>
      <c r="Y129" s="1225">
        <f>+(SFP!Y179-SFP!Z179)+SCI!Y230</f>
        <v>23951379.049631033</v>
      </c>
      <c r="Z129" s="1225">
        <f>+(SFP!Z179-SFP!AA179)+SCI!Z230</f>
        <v>22525781.983509444</v>
      </c>
      <c r="AA129" s="1225">
        <f>+(SFP!AA179-SFP!AB179)+SCI!AA230</f>
        <v>22251540.517369602</v>
      </c>
      <c r="AB129" s="1225">
        <f>+(SFP!AB179-SFP!AC179)+SCI!AB230</f>
        <v>21365973.123015903</v>
      </c>
      <c r="AC129" s="1225">
        <f>+(SFP!AC179-SFP!AD179)+SCI!AC230</f>
        <v>21241501.034957729</v>
      </c>
      <c r="AD129" s="1225">
        <f>+(SFP!AD179-SFP!AE179)+SCI!AD230</f>
        <v>23090564.715771634</v>
      </c>
      <c r="AE129" s="1225">
        <f>+(SFP!AE179-SFP!AF179)+SCI!AE230</f>
        <v>22135179.238763668</v>
      </c>
      <c r="AF129" s="1225">
        <f>+(SFP!AF179-SFP!AG179)+SCI!AF230</f>
        <v>23085342.847637936</v>
      </c>
      <c r="AG129" s="1225">
        <f>+(SFP!AG179-SFP!AH179)+SCI!AG230</f>
        <v>22449991.764641616</v>
      </c>
      <c r="AH129" s="1225">
        <f>+(SFP!AH179-SFP!AI179)+SCI!AH230</f>
        <v>22528364.70964025</v>
      </c>
      <c r="AI129" s="1225">
        <f>+(SFP!AI179-SFP!AJ179)+SCI!AI230</f>
        <v>21637264.712761309</v>
      </c>
      <c r="AJ129" s="1225">
        <f>+(SFP!AJ179-SFP!AK179)+SCI!AJ230</f>
        <v>21769688.983894899</v>
      </c>
      <c r="AK129" s="1225">
        <f>+(SFP!AK179-SFP!AL179)+SCI!AK230</f>
        <v>19535667.346762542</v>
      </c>
      <c r="AL129" s="1225">
        <f>+(SFP!AL179-SFP!AM179)+SCI!AL230</f>
        <v>19348503.266494516</v>
      </c>
      <c r="AM129" s="1225">
        <f>+(SFP!AM179-SFP!AN179)+SCI!AM230</f>
        <v>20781283.157723308</v>
      </c>
      <c r="AN129" s="1225">
        <f>+(SFP!AN179-SFP!AO179)+SCI!AN230</f>
        <v>20934269.799648758</v>
      </c>
      <c r="AO129" s="1225">
        <f>+(SFP!AO179-SFP!AP179)+SCI!AO230</f>
        <v>18641557.89976627</v>
      </c>
      <c r="AP129" s="1225">
        <f>+(SFP!AP179-SFP!AQ179)+SCI!AP230</f>
        <v>19900189.896341596</v>
      </c>
      <c r="AQ129" s="1225">
        <f>+(SFP!AQ179-SFP!AR179)+SCI!AQ230</f>
        <v>20234304.095527757</v>
      </c>
      <c r="AR129" s="1225">
        <f>+(SFP!AR179-SFP!AS179)+SCI!AR230</f>
        <v>18735134.498003144</v>
      </c>
      <c r="AS129" s="1225">
        <f>+(SFP!AS179-SFP!AT179)+SCI!AS230</f>
        <v>19287796.039195154</v>
      </c>
      <c r="AT129" s="1225">
        <f>+(SFP!AT179-SFP!AU179)+SCI!AT230</f>
        <v>19032525.186025437</v>
      </c>
      <c r="AU129" s="1225">
        <f>+(SFP!AU179-SFP!AV179)+SCI!AU230</f>
        <v>19721654.983538229</v>
      </c>
      <c r="AV129" s="1225">
        <f>+(SFP!AV179-SFP!AW179)+SCI!AV230</f>
        <v>18573510.569918822</v>
      </c>
      <c r="AW129" s="1225">
        <f>+(SFP!AW179-SFP!AX179)+SCI!AW230</f>
        <v>18287573.350400839</v>
      </c>
      <c r="AX129" s="1225">
        <f>+(SFP!AX179-SFP!AY179)+SCI!AX230</f>
        <v>18339272.868514266</v>
      </c>
      <c r="AY129" s="1225">
        <f>+(SFP!AY179-SFP!AZ179)+SCI!AY230</f>
        <v>17751975.429107495</v>
      </c>
      <c r="AZ129" s="1225">
        <f>+(SFP!AZ179-SFP!BA179)+SCI!AZ230</f>
        <v>17626576.723277919</v>
      </c>
      <c r="BA129" s="1225">
        <f>+(SFP!BA179-SFP!BB179)+SCI!BA230</f>
        <v>17359955.714752138</v>
      </c>
      <c r="BB129" s="1225">
        <f>+(SFP!BB179-SFP!BC179)+SCI!BB230</f>
        <v>16499136.184512151</v>
      </c>
      <c r="BC129" s="1225">
        <f>+(SFP!BC179-SFP!BD179)+SCI!BC230</f>
        <v>17190991.468218982</v>
      </c>
      <c r="BD129" s="1225">
        <f>+(SFP!BD179-SFP!BE179)+SCI!BD230</f>
        <v>17234337.112250131</v>
      </c>
      <c r="BE129" s="1225">
        <f>+(SFP!BE179-SFP!BF179)+SCI!BE230</f>
        <v>16437014.286210643</v>
      </c>
      <c r="BF129" s="1225">
        <f>+(SFP!BF179-SFP!BG179)+SCI!BF230</f>
        <v>16160009.800908357</v>
      </c>
      <c r="BG129" s="1225">
        <f>+(SFP!BG179-SFP!BH179)+SCI!BG230</f>
        <v>16681927.85222834</v>
      </c>
      <c r="BH129" s="1225">
        <f>+(SFP!BH179-SFP!BI179)+SCI!BH230</f>
        <v>15469750.129270896</v>
      </c>
      <c r="BI129" s="1225">
        <f>+(SFP!BI179-SFP!BJ179)+SCI!BI230</f>
        <v>16031352.616033822</v>
      </c>
      <c r="BJ129" s="1225">
        <f>+(SFP!BJ179-SFP!BK179)+SCI!BJ230</f>
        <v>16023609.223916691</v>
      </c>
      <c r="BK129" s="1173">
        <f t="shared" si="19"/>
        <v>1033841056.4816871</v>
      </c>
    </row>
    <row r="130" spans="1:63" ht="15.6" x14ac:dyDescent="0.3">
      <c r="A130" s="1165" t="s">
        <v>808</v>
      </c>
      <c r="C130" s="1214">
        <f>+C131-C132</f>
        <v>0</v>
      </c>
      <c r="D130" s="1214">
        <f t="shared" ref="D130:BJ130" si="35">+D131-D132</f>
        <v>0</v>
      </c>
      <c r="E130" s="1214">
        <f t="shared" si="35"/>
        <v>0</v>
      </c>
      <c r="F130" s="1214">
        <f t="shared" si="35"/>
        <v>0</v>
      </c>
      <c r="G130" s="1214">
        <f t="shared" si="35"/>
        <v>0</v>
      </c>
      <c r="H130" s="1214">
        <f t="shared" si="35"/>
        <v>0</v>
      </c>
      <c r="I130" s="1214">
        <f t="shared" si="35"/>
        <v>0</v>
      </c>
      <c r="J130" s="1214">
        <f t="shared" si="35"/>
        <v>0</v>
      </c>
      <c r="K130" s="1214">
        <f t="shared" si="35"/>
        <v>0</v>
      </c>
      <c r="L130" s="1214">
        <f t="shared" si="35"/>
        <v>0</v>
      </c>
      <c r="M130" s="1214">
        <f t="shared" si="35"/>
        <v>3700000000</v>
      </c>
      <c r="N130" s="1214">
        <f t="shared" si="35"/>
        <v>0</v>
      </c>
      <c r="O130" s="1214">
        <f t="shared" si="35"/>
        <v>0</v>
      </c>
      <c r="P130" s="1214">
        <f t="shared" si="35"/>
        <v>0</v>
      </c>
      <c r="Q130" s="1214">
        <f t="shared" si="35"/>
        <v>0</v>
      </c>
      <c r="R130" s="1214">
        <f t="shared" si="35"/>
        <v>0</v>
      </c>
      <c r="S130" s="1214">
        <f t="shared" si="35"/>
        <v>-678421392.12325335</v>
      </c>
      <c r="T130" s="1214">
        <f t="shared" si="35"/>
        <v>0</v>
      </c>
      <c r="U130" s="1214">
        <f t="shared" si="35"/>
        <v>0</v>
      </c>
      <c r="V130" s="1214">
        <f t="shared" si="35"/>
        <v>0</v>
      </c>
      <c r="W130" s="1214">
        <f t="shared" si="35"/>
        <v>0</v>
      </c>
      <c r="X130" s="1214">
        <f t="shared" si="35"/>
        <v>0</v>
      </c>
      <c r="Y130" s="1214">
        <f t="shared" si="35"/>
        <v>-623183370.81318855</v>
      </c>
      <c r="Z130" s="1214">
        <f t="shared" si="35"/>
        <v>0</v>
      </c>
      <c r="AA130" s="1214">
        <f t="shared" si="35"/>
        <v>0</v>
      </c>
      <c r="AB130" s="1214">
        <f t="shared" si="35"/>
        <v>0</v>
      </c>
      <c r="AC130" s="1214">
        <f t="shared" si="35"/>
        <v>0</v>
      </c>
      <c r="AD130" s="1214">
        <f t="shared" si="35"/>
        <v>0</v>
      </c>
      <c r="AE130" s="1214">
        <f t="shared" si="35"/>
        <v>-619212353.94829345</v>
      </c>
      <c r="AF130" s="1214">
        <f t="shared" si="35"/>
        <v>0</v>
      </c>
      <c r="AG130" s="1214">
        <f t="shared" si="35"/>
        <v>0</v>
      </c>
      <c r="AH130" s="1214">
        <f t="shared" si="35"/>
        <v>0</v>
      </c>
      <c r="AI130" s="1214">
        <f t="shared" si="35"/>
        <v>0</v>
      </c>
      <c r="AJ130" s="1214">
        <f t="shared" si="35"/>
        <v>0</v>
      </c>
      <c r="AK130" s="1214">
        <f t="shared" si="35"/>
        <v>-603582262.49692392</v>
      </c>
      <c r="AL130" s="1214">
        <f t="shared" si="35"/>
        <v>0</v>
      </c>
      <c r="AM130" s="1214">
        <f t="shared" si="35"/>
        <v>0</v>
      </c>
      <c r="AN130" s="1214">
        <f t="shared" si="35"/>
        <v>0</v>
      </c>
      <c r="AO130" s="1214">
        <f t="shared" si="35"/>
        <v>0</v>
      </c>
      <c r="AP130" s="1214">
        <f t="shared" si="35"/>
        <v>0</v>
      </c>
      <c r="AQ130" s="1214">
        <f t="shared" si="35"/>
        <v>-563930814.7361474</v>
      </c>
      <c r="AR130" s="1214">
        <f t="shared" si="35"/>
        <v>0</v>
      </c>
      <c r="AS130" s="1214">
        <f t="shared" si="35"/>
        <v>0</v>
      </c>
      <c r="AT130" s="1214">
        <f t="shared" si="35"/>
        <v>0</v>
      </c>
      <c r="AU130" s="1214">
        <f t="shared" si="35"/>
        <v>0</v>
      </c>
      <c r="AV130" s="1214">
        <f t="shared" si="35"/>
        <v>0</v>
      </c>
      <c r="AW130" s="1214">
        <f t="shared" si="35"/>
        <v>-540990361.8340925</v>
      </c>
      <c r="AX130" s="1214">
        <f t="shared" si="35"/>
        <v>0</v>
      </c>
      <c r="AY130" s="1214">
        <f t="shared" si="35"/>
        <v>0</v>
      </c>
      <c r="AZ130" s="1214">
        <f t="shared" si="35"/>
        <v>0</v>
      </c>
      <c r="BA130" s="1214">
        <f t="shared" si="35"/>
        <v>0</v>
      </c>
      <c r="BB130" s="1214">
        <f t="shared" si="35"/>
        <v>0</v>
      </c>
      <c r="BC130" s="1214">
        <f t="shared" si="35"/>
        <v>-517283693.5193882</v>
      </c>
      <c r="BD130" s="1214">
        <f t="shared" si="35"/>
        <v>0</v>
      </c>
      <c r="BE130" s="1214">
        <f t="shared" si="35"/>
        <v>0</v>
      </c>
      <c r="BF130" s="1214">
        <f t="shared" si="35"/>
        <v>0</v>
      </c>
      <c r="BG130" s="1214">
        <f t="shared" si="35"/>
        <v>0</v>
      </c>
      <c r="BH130" s="1214">
        <f t="shared" si="35"/>
        <v>0</v>
      </c>
      <c r="BI130" s="1214">
        <f t="shared" si="35"/>
        <v>-490248606.92568868</v>
      </c>
      <c r="BJ130" s="1214">
        <f t="shared" si="35"/>
        <v>0</v>
      </c>
      <c r="BK130" s="1173">
        <f t="shared" si="19"/>
        <v>-936852856.39697599</v>
      </c>
    </row>
    <row r="131" spans="1:63" ht="15.6" x14ac:dyDescent="0.3">
      <c r="A131" s="181" t="s">
        <v>546</v>
      </c>
      <c r="C131" s="1225">
        <f>+(SFP!D182-SFP!C182)+(SFP!D207-SFP!C207)</f>
        <v>0</v>
      </c>
      <c r="D131" s="1225">
        <f>+(SFP!E182-SFP!D182)+(SFP!E207-SFP!D207)</f>
        <v>0</v>
      </c>
      <c r="E131" s="1225">
        <f>+(SFP!F182-SFP!E182)+(SFP!F207-SFP!E207)</f>
        <v>0</v>
      </c>
      <c r="F131" s="1225">
        <f>+(SFP!G182-SFP!F182)+(SFP!G207-SFP!F207)</f>
        <v>0</v>
      </c>
      <c r="G131" s="1225">
        <f>+(SFP!H182-SFP!G182)+(SFP!H207-SFP!G207)</f>
        <v>0</v>
      </c>
      <c r="H131" s="1225">
        <f>+(SFP!I182-SFP!H182)+(SFP!I207-SFP!H207)</f>
        <v>0</v>
      </c>
      <c r="I131" s="1225">
        <f>+(SFP!J182-SFP!I182)+(SFP!J207-SFP!I207)</f>
        <v>0</v>
      </c>
      <c r="J131" s="1225">
        <f>+(SFP!K182-SFP!J182)+(SFP!K207-SFP!J207)</f>
        <v>0</v>
      </c>
      <c r="K131" s="1225">
        <f>+(SFP!L182-SFP!K182)+(SFP!L207-SFP!K207)</f>
        <v>0</v>
      </c>
      <c r="L131" s="1225">
        <f>+(SFP!M182-SFP!L182)+(SFP!M207-SFP!L207)</f>
        <v>0</v>
      </c>
      <c r="M131" s="1225">
        <f>+(SFP!N182-SFP!M182)+(SFP!N207-SFP!M207)</f>
        <v>3700000000</v>
      </c>
      <c r="N131" s="1225">
        <f>+(SFP!O182-SFP!N182)+(SFP!O207-SFP!N207)</f>
        <v>0</v>
      </c>
      <c r="O131" s="1225">
        <f>+(SFP!P182-SFP!O182)+(SFP!P207-SFP!O207)</f>
        <v>0</v>
      </c>
      <c r="P131" s="1225">
        <f>+(SFP!Q182-SFP!P182)+(SFP!Q207-SFP!P207)</f>
        <v>0</v>
      </c>
      <c r="Q131" s="1225">
        <f>+(SFP!R182-SFP!Q182)+(SFP!R207-SFP!Q207)</f>
        <v>0</v>
      </c>
      <c r="R131" s="1225">
        <f>+(SFP!S182-SFP!R182)+(SFP!S207-SFP!R207)</f>
        <v>0</v>
      </c>
      <c r="S131" s="1225">
        <f>+(SFP!T182-SFP!S182)+(SFP!T207-SFP!S207)</f>
        <v>-462500000</v>
      </c>
      <c r="T131" s="1225">
        <f>+(SFP!U182-SFP!T182)+(SFP!U207-SFP!T207)</f>
        <v>0</v>
      </c>
      <c r="U131" s="1225">
        <f>+(SFP!V182-SFP!U182)+(SFP!V207-SFP!U207)</f>
        <v>0</v>
      </c>
      <c r="V131" s="1225">
        <f>+(SFP!W182-SFP!V182)+(SFP!W207-SFP!V207)</f>
        <v>0</v>
      </c>
      <c r="W131" s="1225">
        <f>+(SFP!X182-SFP!W182)+(SFP!X207-SFP!W207)</f>
        <v>0</v>
      </c>
      <c r="X131" s="1225">
        <f>+(SFP!Y182-SFP!X182)+(SFP!Y207-SFP!X207)</f>
        <v>0</v>
      </c>
      <c r="Y131" s="1225">
        <f>+(SFP!Z182-SFP!Y182)+(SFP!Z207-SFP!Y207)</f>
        <v>-462500000</v>
      </c>
      <c r="Z131" s="1225">
        <f>+(SFP!AA182-SFP!Z182)+(SFP!AA207-SFP!Z207)</f>
        <v>0</v>
      </c>
      <c r="AA131" s="1225">
        <f>+(SFP!AB182-SFP!AA182)+(SFP!AB207-SFP!AA207)</f>
        <v>0</v>
      </c>
      <c r="AB131" s="1225">
        <f>+(SFP!AC182-SFP!AB182)+(SFP!AC207-SFP!AB207)</f>
        <v>0</v>
      </c>
      <c r="AC131" s="1225">
        <f>+(SFP!AD182-SFP!AC182)+(SFP!AD207-SFP!AC207)</f>
        <v>0</v>
      </c>
      <c r="AD131" s="1225">
        <f>+(SFP!AE182-SFP!AD182)+(SFP!AE207-SFP!AD207)</f>
        <v>0</v>
      </c>
      <c r="AE131" s="1225">
        <f>+(SFP!AF182-SFP!AE182)+(SFP!AF207-SFP!AE207)</f>
        <v>-462500000</v>
      </c>
      <c r="AF131" s="1225">
        <f>+(SFP!AG182-SFP!AF182)+(SFP!AG207-SFP!AF207)</f>
        <v>0</v>
      </c>
      <c r="AG131" s="1225">
        <f>+(SFP!AH182-SFP!AG182)+(SFP!AH207-SFP!AG207)</f>
        <v>0</v>
      </c>
      <c r="AH131" s="1225">
        <f>+(SFP!AI182-SFP!AH182)+(SFP!AI207-SFP!AH207)</f>
        <v>0</v>
      </c>
      <c r="AI131" s="1225">
        <f>+(SFP!AJ182-SFP!AI182)+(SFP!AJ207-SFP!AI207)</f>
        <v>0</v>
      </c>
      <c r="AJ131" s="1225">
        <f>+(SFP!AK182-SFP!AJ182)+(SFP!AK207-SFP!AJ207)</f>
        <v>0</v>
      </c>
      <c r="AK131" s="1225">
        <f>+(SFP!AL182-SFP!AK182)+(SFP!AL207-SFP!AK207)</f>
        <v>-462500000</v>
      </c>
      <c r="AL131" s="1225">
        <f>+(SFP!AM182-SFP!AL182)+(SFP!AM207-SFP!AL207)</f>
        <v>0</v>
      </c>
      <c r="AM131" s="1225">
        <f>+(SFP!AN182-SFP!AM182)+(SFP!AN207-SFP!AM207)</f>
        <v>0</v>
      </c>
      <c r="AN131" s="1225">
        <f>+(SFP!AO182-SFP!AN182)+(SFP!AO207-SFP!AN207)</f>
        <v>0</v>
      </c>
      <c r="AO131" s="1225">
        <f>+(SFP!AP182-SFP!AO182)+(SFP!AP207-SFP!AO207)</f>
        <v>0</v>
      </c>
      <c r="AP131" s="1225">
        <f>+(SFP!AQ182-SFP!AP182)+(SFP!AQ207-SFP!AP207)</f>
        <v>0</v>
      </c>
      <c r="AQ131" s="1225">
        <f>+(SFP!AR182-SFP!AQ182)+(SFP!AR207-SFP!AQ207)</f>
        <v>-462500000</v>
      </c>
      <c r="AR131" s="1225">
        <f>+(SFP!AS182-SFP!AR182)+(SFP!AS207-SFP!AR207)</f>
        <v>0</v>
      </c>
      <c r="AS131" s="1225">
        <f>+(SFP!AT182-SFP!AS182)+(SFP!AT207-SFP!AS207)</f>
        <v>0</v>
      </c>
      <c r="AT131" s="1225">
        <f>+(SFP!AU182-SFP!AT182)+(SFP!AU207-SFP!AT207)</f>
        <v>0</v>
      </c>
      <c r="AU131" s="1225">
        <f>+(SFP!AV182-SFP!AU182)+(SFP!AV207-SFP!AU207)</f>
        <v>0</v>
      </c>
      <c r="AV131" s="1225">
        <f>+(SFP!AW182-SFP!AV182)+(SFP!AW207-SFP!AV207)</f>
        <v>0</v>
      </c>
      <c r="AW131" s="1225">
        <f>+(SFP!AX182-SFP!AW182)+(SFP!AX207-SFP!AW207)</f>
        <v>-462500000</v>
      </c>
      <c r="AX131" s="1225">
        <f>+(SFP!AY182-SFP!AX182)+(SFP!AY207-SFP!AX207)</f>
        <v>0</v>
      </c>
      <c r="AY131" s="1225">
        <f>+(SFP!AZ182-SFP!AY182)+(SFP!AZ207-SFP!AY207)</f>
        <v>0</v>
      </c>
      <c r="AZ131" s="1225">
        <f>+(SFP!BA182-SFP!AZ182)+(SFP!BA207-SFP!AZ207)</f>
        <v>0</v>
      </c>
      <c r="BA131" s="1225">
        <f>+(SFP!BB182-SFP!BA182)+(SFP!BB207-SFP!BA207)</f>
        <v>0</v>
      </c>
      <c r="BB131" s="1225">
        <f>+(SFP!BC182-SFP!BB182)+(SFP!BC207-SFP!BB207)</f>
        <v>0</v>
      </c>
      <c r="BC131" s="1225">
        <f>+(SFP!BD182-SFP!BC182)+(SFP!BD207-SFP!BC207)</f>
        <v>-462500000</v>
      </c>
      <c r="BD131" s="1225">
        <f>+(SFP!BE182-SFP!BD182)+(SFP!BE207-SFP!BD207)</f>
        <v>0</v>
      </c>
      <c r="BE131" s="1225">
        <f>+(SFP!BF182-SFP!BE182)+(SFP!BF207-SFP!BE207)</f>
        <v>0</v>
      </c>
      <c r="BF131" s="1225">
        <f>+(SFP!BG182-SFP!BF182)+(SFP!BG207-SFP!BF207)</f>
        <v>0</v>
      </c>
      <c r="BG131" s="1225">
        <f>+(SFP!BH182-SFP!BG182)+(SFP!BH207-SFP!BG207)</f>
        <v>0</v>
      </c>
      <c r="BH131" s="1225">
        <f>+(SFP!BI182-SFP!BH182)+(SFP!BI207-SFP!BH207)</f>
        <v>0</v>
      </c>
      <c r="BI131" s="1225">
        <f>+(SFP!BJ182-SFP!BI182)+(SFP!BJ207-SFP!BI207)</f>
        <v>-462500000</v>
      </c>
      <c r="BJ131" s="1225">
        <f>+(SFP!BK182-SFP!BJ182)+(SFP!BK207-SFP!BJ207)</f>
        <v>0</v>
      </c>
      <c r="BK131" s="1173">
        <f t="shared" si="19"/>
        <v>0</v>
      </c>
    </row>
    <row r="132" spans="1:63" ht="15.6" x14ac:dyDescent="0.3">
      <c r="A132" s="181" t="s">
        <v>547</v>
      </c>
      <c r="C132" s="1225">
        <f>+(SFP!C183-SFP!D183)+SCI!C231</f>
        <v>0</v>
      </c>
      <c r="D132" s="1225">
        <f>+(SFP!D183-SFP!E183)+SCI!D231</f>
        <v>0</v>
      </c>
      <c r="E132" s="1225">
        <f>+(SFP!E183-SFP!F183)+SCI!E231</f>
        <v>0</v>
      </c>
      <c r="F132" s="1225">
        <f>+(SFP!F183-SFP!G183)+SCI!F231</f>
        <v>0</v>
      </c>
      <c r="G132" s="1225">
        <f>+(SFP!G183-SFP!H183)+SCI!G231</f>
        <v>0</v>
      </c>
      <c r="H132" s="1225">
        <f>+(SFP!H183-SFP!I183)+SCI!H231</f>
        <v>0</v>
      </c>
      <c r="I132" s="1225">
        <f>+(SFP!I183-SFP!J183)+SCI!I231</f>
        <v>0</v>
      </c>
      <c r="J132" s="1225">
        <f>+(SFP!J183-SFP!K183)+SCI!J231</f>
        <v>0</v>
      </c>
      <c r="K132" s="1225">
        <f>+(SFP!K183-SFP!L183)+SCI!K231</f>
        <v>0</v>
      </c>
      <c r="L132" s="1225">
        <f>+(SFP!L183-SFP!M183)+SCI!L231</f>
        <v>0</v>
      </c>
      <c r="M132" s="1225">
        <f>+(SFP!M183-SFP!N183)+SCI!M231</f>
        <v>0</v>
      </c>
      <c r="N132" s="1225">
        <f>+(SFP!N183-SFP!O183)+SCI!N231</f>
        <v>0</v>
      </c>
      <c r="O132" s="1225">
        <f>+(SFP!O183-SFP!P183)+SCI!O231</f>
        <v>0</v>
      </c>
      <c r="P132" s="1225">
        <f>+(SFP!P183-SFP!Q183)+SCI!P231</f>
        <v>0</v>
      </c>
      <c r="Q132" s="1225">
        <f>+(SFP!Q183-SFP!R183)+SCI!Q231</f>
        <v>0</v>
      </c>
      <c r="R132" s="1225">
        <f>+(SFP!R183-SFP!S183)+SCI!R231</f>
        <v>0</v>
      </c>
      <c r="S132" s="1225">
        <f>+(SFP!S183-SFP!T183)+SCI!S231</f>
        <v>215921392.12325329</v>
      </c>
      <c r="T132" s="1225">
        <f>+(SFP!T183-SFP!U183)+SCI!T231</f>
        <v>0</v>
      </c>
      <c r="U132" s="1225">
        <f>+(SFP!U183-SFP!V183)+SCI!U231</f>
        <v>0</v>
      </c>
      <c r="V132" s="1225">
        <f>+(SFP!V183-SFP!W183)+SCI!V231</f>
        <v>0</v>
      </c>
      <c r="W132" s="1225">
        <f>+(SFP!W183-SFP!X183)+SCI!W231</f>
        <v>0</v>
      </c>
      <c r="X132" s="1225">
        <f>+(SFP!X183-SFP!Y183)+SCI!X231</f>
        <v>0</v>
      </c>
      <c r="Y132" s="1225">
        <f>+(SFP!Y183-SFP!Z183)+SCI!Y231</f>
        <v>160683370.81318852</v>
      </c>
      <c r="Z132" s="1225">
        <f>+(SFP!Z183-SFP!AA183)+SCI!Z231</f>
        <v>0</v>
      </c>
      <c r="AA132" s="1225">
        <f>+(SFP!AA183-SFP!AB183)+SCI!AA231</f>
        <v>0</v>
      </c>
      <c r="AB132" s="1225">
        <f>+(SFP!AB183-SFP!AC183)+SCI!AB231</f>
        <v>0</v>
      </c>
      <c r="AC132" s="1225">
        <f>+(SFP!AC183-SFP!AD183)+SCI!AC231</f>
        <v>0</v>
      </c>
      <c r="AD132" s="1225">
        <f>+(SFP!AD183-SFP!AE183)+SCI!AD231</f>
        <v>0</v>
      </c>
      <c r="AE132" s="1225">
        <f>+(SFP!AE183-SFP!AF183)+SCI!AE231</f>
        <v>156712353.94829351</v>
      </c>
      <c r="AF132" s="1225">
        <f>+(SFP!AF183-SFP!AG183)+SCI!AF231</f>
        <v>0</v>
      </c>
      <c r="AG132" s="1225">
        <f>+(SFP!AG183-SFP!AH183)+SCI!AG231</f>
        <v>0</v>
      </c>
      <c r="AH132" s="1225">
        <f>+(SFP!AH183-SFP!AI183)+SCI!AH231</f>
        <v>0</v>
      </c>
      <c r="AI132" s="1225">
        <f>+(SFP!AI183-SFP!AJ183)+SCI!AI231</f>
        <v>0</v>
      </c>
      <c r="AJ132" s="1225">
        <f>+(SFP!AJ183-SFP!AK183)+SCI!AJ231</f>
        <v>0</v>
      </c>
      <c r="AK132" s="1225">
        <f>+(SFP!AK183-SFP!AL183)+SCI!AK231</f>
        <v>141082262.49692386</v>
      </c>
      <c r="AL132" s="1225">
        <f>+(SFP!AL183-SFP!AM183)+SCI!AL231</f>
        <v>0</v>
      </c>
      <c r="AM132" s="1225">
        <f>+(SFP!AM183-SFP!AN183)+SCI!AM231</f>
        <v>0</v>
      </c>
      <c r="AN132" s="1225">
        <f>+(SFP!AN183-SFP!AO183)+SCI!AN231</f>
        <v>0</v>
      </c>
      <c r="AO132" s="1225">
        <f>+(SFP!AO183-SFP!AP183)+SCI!AO231</f>
        <v>0</v>
      </c>
      <c r="AP132" s="1225">
        <f>+(SFP!AP183-SFP!AQ183)+SCI!AP231</f>
        <v>0</v>
      </c>
      <c r="AQ132" s="1225">
        <f>+(SFP!AQ183-SFP!AR183)+SCI!AQ231</f>
        <v>101430814.73614736</v>
      </c>
      <c r="AR132" s="1225">
        <f>+(SFP!AR183-SFP!AS183)+SCI!AR231</f>
        <v>0</v>
      </c>
      <c r="AS132" s="1225">
        <f>+(SFP!AS183-SFP!AT183)+SCI!AS231</f>
        <v>0</v>
      </c>
      <c r="AT132" s="1225">
        <f>+(SFP!AT183-SFP!AU183)+SCI!AT231</f>
        <v>0</v>
      </c>
      <c r="AU132" s="1225">
        <f>+(SFP!AU183-SFP!AV183)+SCI!AU231</f>
        <v>0</v>
      </c>
      <c r="AV132" s="1225">
        <f>+(SFP!AV183-SFP!AW183)+SCI!AV231</f>
        <v>0</v>
      </c>
      <c r="AW132" s="1225">
        <f>+(SFP!AW183-SFP!AX183)+SCI!AW231</f>
        <v>78490361.834092498</v>
      </c>
      <c r="AX132" s="1225">
        <f>+(SFP!AX183-SFP!AY183)+SCI!AX231</f>
        <v>0</v>
      </c>
      <c r="AY132" s="1225">
        <f>+(SFP!AY183-SFP!AZ183)+SCI!AY231</f>
        <v>0</v>
      </c>
      <c r="AZ132" s="1225">
        <f>+(SFP!AZ183-SFP!BA183)+SCI!AZ231</f>
        <v>0</v>
      </c>
      <c r="BA132" s="1225">
        <f>+(SFP!BA183-SFP!BB183)+SCI!BA231</f>
        <v>0</v>
      </c>
      <c r="BB132" s="1225">
        <f>+(SFP!BB183-SFP!BC183)+SCI!BB231</f>
        <v>0</v>
      </c>
      <c r="BC132" s="1225">
        <f>+(SFP!BC183-SFP!BD183)+SCI!BC231</f>
        <v>54783693.519388184</v>
      </c>
      <c r="BD132" s="1225">
        <f>+(SFP!BD183-SFP!BE183)+SCI!BD231</f>
        <v>0</v>
      </c>
      <c r="BE132" s="1225">
        <f>+(SFP!BE183-SFP!BF183)+SCI!BE231</f>
        <v>0</v>
      </c>
      <c r="BF132" s="1225">
        <f>+(SFP!BF183-SFP!BG183)+SCI!BF231</f>
        <v>0</v>
      </c>
      <c r="BG132" s="1225">
        <f>+(SFP!BG183-SFP!BH183)+SCI!BG231</f>
        <v>0</v>
      </c>
      <c r="BH132" s="1225">
        <f>+(SFP!BH183-SFP!BI183)+SCI!BH231</f>
        <v>0</v>
      </c>
      <c r="BI132" s="1225">
        <f>+(SFP!BI183-SFP!BJ183)+SCI!BI231</f>
        <v>27748606.925688673</v>
      </c>
      <c r="BJ132" s="1225">
        <f>+(SFP!BJ183-SFP!BK183)+SCI!BJ231</f>
        <v>0</v>
      </c>
      <c r="BK132" s="1173">
        <f t="shared" si="19"/>
        <v>936852856.39697587</v>
      </c>
    </row>
    <row r="133" spans="1:63" ht="15.6" x14ac:dyDescent="0.3">
      <c r="A133" s="1166" t="s">
        <v>809</v>
      </c>
      <c r="C133" s="1215">
        <f>+C134-C135</f>
        <v>0</v>
      </c>
      <c r="D133" s="1215">
        <f t="shared" ref="D133:BJ133" si="36">+D134-D135</f>
        <v>0</v>
      </c>
      <c r="E133" s="1215">
        <f t="shared" si="36"/>
        <v>0</v>
      </c>
      <c r="F133" s="1215">
        <f t="shared" si="36"/>
        <v>0</v>
      </c>
      <c r="G133" s="1215">
        <f t="shared" si="36"/>
        <v>0</v>
      </c>
      <c r="H133" s="1215">
        <f t="shared" si="36"/>
        <v>0</v>
      </c>
      <c r="I133" s="1215">
        <f t="shared" si="36"/>
        <v>0</v>
      </c>
      <c r="J133" s="1215">
        <f t="shared" si="36"/>
        <v>0</v>
      </c>
      <c r="K133" s="1215">
        <f t="shared" si="36"/>
        <v>0</v>
      </c>
      <c r="L133" s="1215">
        <f t="shared" si="36"/>
        <v>0</v>
      </c>
      <c r="M133" s="1215">
        <f t="shared" si="36"/>
        <v>0</v>
      </c>
      <c r="N133" s="1215">
        <f t="shared" si="36"/>
        <v>0</v>
      </c>
      <c r="O133" s="1215">
        <f t="shared" si="36"/>
        <v>0</v>
      </c>
      <c r="P133" s="1215">
        <f t="shared" si="36"/>
        <v>4000000000</v>
      </c>
      <c r="Q133" s="1215">
        <f t="shared" si="36"/>
        <v>0</v>
      </c>
      <c r="R133" s="1215">
        <f t="shared" si="36"/>
        <v>0</v>
      </c>
      <c r="S133" s="1215">
        <f t="shared" si="36"/>
        <v>-111046134.985438</v>
      </c>
      <c r="T133" s="1215">
        <f t="shared" si="36"/>
        <v>0</v>
      </c>
      <c r="U133" s="1215">
        <f t="shared" si="36"/>
        <v>0</v>
      </c>
      <c r="V133" s="1215">
        <f t="shared" si="36"/>
        <v>-98900697.764969856</v>
      </c>
      <c r="W133" s="1215">
        <f t="shared" si="36"/>
        <v>0</v>
      </c>
      <c r="X133" s="1215">
        <f t="shared" si="36"/>
        <v>0</v>
      </c>
      <c r="Y133" s="1215">
        <f t="shared" si="36"/>
        <v>-109140681.47242081</v>
      </c>
      <c r="Z133" s="1215">
        <f t="shared" si="36"/>
        <v>0</v>
      </c>
      <c r="AA133" s="1215">
        <f t="shared" si="36"/>
        <v>0</v>
      </c>
      <c r="AB133" s="1215">
        <f t="shared" si="36"/>
        <v>-112378360.2546294</v>
      </c>
      <c r="AC133" s="1215">
        <f t="shared" si="36"/>
        <v>0</v>
      </c>
      <c r="AD133" s="1215">
        <f t="shared" si="36"/>
        <v>0</v>
      </c>
      <c r="AE133" s="1215">
        <f t="shared" si="36"/>
        <v>-109331347.45223156</v>
      </c>
      <c r="AF133" s="1215">
        <f t="shared" si="36"/>
        <v>0</v>
      </c>
      <c r="AG133" s="1215">
        <f t="shared" si="36"/>
        <v>0</v>
      </c>
      <c r="AH133" s="1215">
        <f t="shared" si="36"/>
        <v>-121289579.39862868</v>
      </c>
      <c r="AI133" s="1215">
        <f t="shared" si="36"/>
        <v>0</v>
      </c>
      <c r="AJ133" s="1215">
        <f t="shared" si="36"/>
        <v>0</v>
      </c>
      <c r="AK133" s="1215">
        <f t="shared" si="36"/>
        <v>-117504719.62679049</v>
      </c>
      <c r="AL133" s="1215">
        <f t="shared" si="36"/>
        <v>0</v>
      </c>
      <c r="AM133" s="1215">
        <f t="shared" si="36"/>
        <v>0</v>
      </c>
      <c r="AN133" s="1215">
        <f t="shared" si="36"/>
        <v>-109140681.47242078</v>
      </c>
      <c r="AO133" s="1215">
        <f t="shared" si="36"/>
        <v>0</v>
      </c>
      <c r="AP133" s="1215">
        <f t="shared" si="36"/>
        <v>0</v>
      </c>
      <c r="AQ133" s="1215">
        <f t="shared" si="36"/>
        <v>-108663899.08467428</v>
      </c>
      <c r="AR133" s="1215">
        <f t="shared" si="36"/>
        <v>0</v>
      </c>
      <c r="AS133" s="1215">
        <f t="shared" si="36"/>
        <v>0</v>
      </c>
      <c r="AT133" s="1215">
        <f t="shared" si="36"/>
        <v>-112568571.32257286</v>
      </c>
      <c r="AU133" s="1215">
        <f t="shared" si="36"/>
        <v>0</v>
      </c>
      <c r="AV133" s="1215">
        <f t="shared" si="36"/>
        <v>0</v>
      </c>
      <c r="AW133" s="1215">
        <f t="shared" si="36"/>
        <v>-121856399.90588288</v>
      </c>
      <c r="AX133" s="1215">
        <f t="shared" si="36"/>
        <v>0</v>
      </c>
      <c r="AY133" s="1215">
        <f t="shared" si="36"/>
        <v>0</v>
      </c>
      <c r="AZ133" s="1215">
        <f t="shared" si="36"/>
        <v>-117788950.32002363</v>
      </c>
      <c r="BA133" s="1215">
        <f t="shared" si="36"/>
        <v>0</v>
      </c>
      <c r="BB133" s="1215">
        <f t="shared" si="36"/>
        <v>0</v>
      </c>
      <c r="BC133" s="1215">
        <f t="shared" si="36"/>
        <v>-115892953.83295281</v>
      </c>
      <c r="BD133" s="1215">
        <f t="shared" si="36"/>
        <v>0</v>
      </c>
      <c r="BE133" s="1215">
        <f t="shared" si="36"/>
        <v>0</v>
      </c>
      <c r="BF133" s="1215">
        <f t="shared" si="36"/>
        <v>-119303843.25456974</v>
      </c>
      <c r="BG133" s="1215">
        <f t="shared" si="36"/>
        <v>0</v>
      </c>
      <c r="BH133" s="1215">
        <f t="shared" si="36"/>
        <v>0</v>
      </c>
      <c r="BI133" s="1215">
        <f t="shared" si="36"/>
        <v>-120155228.49448606</v>
      </c>
      <c r="BJ133" s="1215">
        <f t="shared" si="36"/>
        <v>0</v>
      </c>
      <c r="BK133" s="1173">
        <f t="shared" si="19"/>
        <v>2295037951.3573089</v>
      </c>
    </row>
    <row r="134" spans="1:63" ht="15.6" x14ac:dyDescent="0.3">
      <c r="A134" s="181" t="s">
        <v>546</v>
      </c>
      <c r="C134" s="1225">
        <f>+(SFP!D186-SFP!C186)+(SFP!D209-SFP!C209)</f>
        <v>0</v>
      </c>
      <c r="D134" s="1225">
        <f>+(SFP!E186-SFP!D186)+(SFP!E209-SFP!D209)</f>
        <v>0</v>
      </c>
      <c r="E134" s="1225">
        <f>+(SFP!F186-SFP!E186)+(SFP!F209-SFP!E209)</f>
        <v>0</v>
      </c>
      <c r="F134" s="1225">
        <f>+(SFP!G186-SFP!F186)+(SFP!G209-SFP!F209)</f>
        <v>0</v>
      </c>
      <c r="G134" s="1225">
        <f>+(SFP!H186-SFP!G186)+(SFP!H209-SFP!G209)</f>
        <v>0</v>
      </c>
      <c r="H134" s="1225">
        <f>+(SFP!I186-SFP!H186)+(SFP!I209-SFP!H209)</f>
        <v>0</v>
      </c>
      <c r="I134" s="1225">
        <f>+(SFP!J186-SFP!I186)+(SFP!J209-SFP!I209)</f>
        <v>0</v>
      </c>
      <c r="J134" s="1225">
        <f>+(SFP!K186-SFP!J186)+(SFP!K209-SFP!J209)</f>
        <v>0</v>
      </c>
      <c r="K134" s="1225">
        <f>+(SFP!L186-SFP!K186)+(SFP!L209-SFP!K209)</f>
        <v>0</v>
      </c>
      <c r="L134" s="1225">
        <f>+(SFP!M186-SFP!L186)+(SFP!M209-SFP!L209)</f>
        <v>0</v>
      </c>
      <c r="M134" s="1225">
        <f>+(SFP!N186-SFP!M186)+(SFP!N209-SFP!M209)</f>
        <v>0</v>
      </c>
      <c r="N134" s="1225">
        <f>+(SFP!O186-SFP!N186)+(SFP!O209-SFP!N209)</f>
        <v>0</v>
      </c>
      <c r="O134" s="1225">
        <f>+(SFP!P186-SFP!O186)+(SFP!P209-SFP!O209)</f>
        <v>0</v>
      </c>
      <c r="P134" s="1225">
        <f>+(SFP!Q186-SFP!P186)+(SFP!Q209-SFP!P209)</f>
        <v>4000000000</v>
      </c>
      <c r="Q134" s="1225">
        <f>+(SFP!R186-SFP!Q186)+(SFP!R209-SFP!Q209)</f>
        <v>0</v>
      </c>
      <c r="R134" s="1225">
        <f>+(SFP!S186-SFP!R186)+(SFP!S209-SFP!R209)</f>
        <v>0</v>
      </c>
      <c r="S134" s="1225">
        <f>+(SFP!T186-SFP!S186)+(SFP!T209-SFP!S209)</f>
        <v>0</v>
      </c>
      <c r="T134" s="1225">
        <f>+(SFP!U186-SFP!T186)+(SFP!U209-SFP!T209)</f>
        <v>0</v>
      </c>
      <c r="U134" s="1225">
        <f>+(SFP!V186-SFP!U186)+(SFP!V209-SFP!U209)</f>
        <v>0</v>
      </c>
      <c r="V134" s="1225">
        <f>+(SFP!W186-SFP!V186)+(SFP!W209-SFP!V209)</f>
        <v>0</v>
      </c>
      <c r="W134" s="1225">
        <f>+(SFP!X186-SFP!W186)+(SFP!X209-SFP!W209)</f>
        <v>0</v>
      </c>
      <c r="X134" s="1225">
        <f>+(SFP!Y186-SFP!X186)+(SFP!Y209-SFP!X209)</f>
        <v>0</v>
      </c>
      <c r="Y134" s="1225">
        <f>+(SFP!Z186-SFP!Y186)+(SFP!Z209-SFP!Y209)</f>
        <v>0</v>
      </c>
      <c r="Z134" s="1225">
        <f>+(SFP!AA186-SFP!Z186)+(SFP!AA209-SFP!Z209)</f>
        <v>0</v>
      </c>
      <c r="AA134" s="1225">
        <f>+(SFP!AB186-SFP!AA186)+(SFP!AB209-SFP!AA209)</f>
        <v>0</v>
      </c>
      <c r="AB134" s="1225">
        <f>+(SFP!AC186-SFP!AB186)+(SFP!AC209-SFP!AB209)</f>
        <v>0</v>
      </c>
      <c r="AC134" s="1225">
        <f>+(SFP!AD186-SFP!AC186)+(SFP!AD209-SFP!AC209)</f>
        <v>0</v>
      </c>
      <c r="AD134" s="1225">
        <f>+(SFP!AE186-SFP!AD186)+(SFP!AE209-SFP!AD209)</f>
        <v>0</v>
      </c>
      <c r="AE134" s="1225">
        <f>+(SFP!AF186-SFP!AE186)+(SFP!AF209-SFP!AE209)</f>
        <v>0</v>
      </c>
      <c r="AF134" s="1225">
        <f>+(SFP!AG186-SFP!AF186)+(SFP!AG209-SFP!AF209)</f>
        <v>0</v>
      </c>
      <c r="AG134" s="1225">
        <f>+(SFP!AH186-SFP!AG186)+(SFP!AH209-SFP!AG209)</f>
        <v>0</v>
      </c>
      <c r="AH134" s="1225">
        <f>+(SFP!AI186-SFP!AH186)+(SFP!AI209-SFP!AH209)</f>
        <v>0</v>
      </c>
      <c r="AI134" s="1225">
        <f>+(SFP!AJ186-SFP!AI186)+(SFP!AJ209-SFP!AI209)</f>
        <v>0</v>
      </c>
      <c r="AJ134" s="1225">
        <f>+(SFP!AK186-SFP!AJ186)+(SFP!AK209-SFP!AJ209)</f>
        <v>0</v>
      </c>
      <c r="AK134" s="1225">
        <f>+(SFP!AL186-SFP!AK186)+(SFP!AL209-SFP!AK209)</f>
        <v>0</v>
      </c>
      <c r="AL134" s="1225">
        <f>+(SFP!AM186-SFP!AL186)+(SFP!AM209-SFP!AL209)</f>
        <v>0</v>
      </c>
      <c r="AM134" s="1225">
        <f>+(SFP!AN186-SFP!AM186)+(SFP!AN209-SFP!AM209)</f>
        <v>0</v>
      </c>
      <c r="AN134" s="1225">
        <f>+(SFP!AO186-SFP!AN186)+(SFP!AO209-SFP!AN209)</f>
        <v>0</v>
      </c>
      <c r="AO134" s="1225">
        <f>+(SFP!AP186-SFP!AO186)+(SFP!AP209-SFP!AO209)</f>
        <v>0</v>
      </c>
      <c r="AP134" s="1225">
        <f>+(SFP!AQ186-SFP!AP186)+(SFP!AQ209-SFP!AP209)</f>
        <v>0</v>
      </c>
      <c r="AQ134" s="1225">
        <f>+(SFP!AR186-SFP!AQ186)+(SFP!AR209-SFP!AQ209)</f>
        <v>0</v>
      </c>
      <c r="AR134" s="1225">
        <f>+(SFP!AS186-SFP!AR186)+(SFP!AS209-SFP!AR209)</f>
        <v>0</v>
      </c>
      <c r="AS134" s="1225">
        <f>+(SFP!AT186-SFP!AS186)+(SFP!AT209-SFP!AS209)</f>
        <v>0</v>
      </c>
      <c r="AT134" s="1225">
        <f>+(SFP!AU186-SFP!AT186)+(SFP!AU209-SFP!AT209)</f>
        <v>0</v>
      </c>
      <c r="AU134" s="1225">
        <f>+(SFP!AV186-SFP!AU186)+(SFP!AV209-SFP!AU209)</f>
        <v>0</v>
      </c>
      <c r="AV134" s="1225">
        <f>+(SFP!AW186-SFP!AV186)+(SFP!AW209-SFP!AV209)</f>
        <v>0</v>
      </c>
      <c r="AW134" s="1225">
        <f>+(SFP!AX186-SFP!AW186)+(SFP!AX209-SFP!AW209)</f>
        <v>0</v>
      </c>
      <c r="AX134" s="1225">
        <f>+(SFP!AY186-SFP!AX186)+(SFP!AY209-SFP!AX209)</f>
        <v>0</v>
      </c>
      <c r="AY134" s="1225">
        <f>+(SFP!AZ186-SFP!AY186)+(SFP!AZ209-SFP!AY209)</f>
        <v>0</v>
      </c>
      <c r="AZ134" s="1225">
        <f>+(SFP!BA186-SFP!AZ186)+(SFP!BA209-SFP!AZ209)</f>
        <v>0</v>
      </c>
      <c r="BA134" s="1225">
        <f>+(SFP!BB186-SFP!BA186)+(SFP!BB209-SFP!BA209)</f>
        <v>0</v>
      </c>
      <c r="BB134" s="1225">
        <f>+(SFP!BC186-SFP!BB186)+(SFP!BC209-SFP!BB209)</f>
        <v>0</v>
      </c>
      <c r="BC134" s="1225">
        <f>+(SFP!BD186-SFP!BC186)+(SFP!BD209-SFP!BC209)</f>
        <v>0</v>
      </c>
      <c r="BD134" s="1225">
        <f>+(SFP!BE186-SFP!BD186)+(SFP!BE209-SFP!BD209)</f>
        <v>0</v>
      </c>
      <c r="BE134" s="1225">
        <f>+(SFP!BF186-SFP!BE186)+(SFP!BF209-SFP!BE209)</f>
        <v>0</v>
      </c>
      <c r="BF134" s="1225">
        <f>+(SFP!BG186-SFP!BF186)+(SFP!BG209-SFP!BF209)</f>
        <v>0</v>
      </c>
      <c r="BG134" s="1225">
        <f>+(SFP!BH186-SFP!BG186)+(SFP!BH209-SFP!BG209)</f>
        <v>0</v>
      </c>
      <c r="BH134" s="1225">
        <f>+(SFP!BI186-SFP!BH186)+(SFP!BI209-SFP!BH209)</f>
        <v>0</v>
      </c>
      <c r="BI134" s="1225">
        <f>+(SFP!BJ186-SFP!BI186)+(SFP!BJ209-SFP!BI209)</f>
        <v>0</v>
      </c>
      <c r="BJ134" s="1225">
        <f>+(SFP!BK186-SFP!BJ186)+(SFP!BK209-SFP!BJ209)</f>
        <v>0</v>
      </c>
      <c r="BK134" s="1173">
        <f t="shared" si="19"/>
        <v>4000000000</v>
      </c>
    </row>
    <row r="135" spans="1:63" ht="15.6" x14ac:dyDescent="0.3">
      <c r="A135" s="181" t="s">
        <v>547</v>
      </c>
      <c r="C135" s="1225">
        <f>+(SFP!C187-SFP!D187)+SCI!C232</f>
        <v>0</v>
      </c>
      <c r="D135" s="1225">
        <f>+(SFP!D187-SFP!E187)+SCI!D232</f>
        <v>0</v>
      </c>
      <c r="E135" s="1225">
        <f>+(SFP!E187-SFP!F187)+SCI!E232</f>
        <v>0</v>
      </c>
      <c r="F135" s="1225">
        <f>+(SFP!F187-SFP!G187)+SCI!F232</f>
        <v>0</v>
      </c>
      <c r="G135" s="1225">
        <f>+(SFP!G187-SFP!H187)+SCI!G232</f>
        <v>0</v>
      </c>
      <c r="H135" s="1225">
        <f>+(SFP!H187-SFP!I187)+SCI!H232</f>
        <v>0</v>
      </c>
      <c r="I135" s="1225">
        <f>+(SFP!I187-SFP!J187)+SCI!I232</f>
        <v>0</v>
      </c>
      <c r="J135" s="1225">
        <f>+(SFP!J187-SFP!K187)+SCI!J232</f>
        <v>0</v>
      </c>
      <c r="K135" s="1225">
        <f>+(SFP!K187-SFP!L187)+SCI!K232</f>
        <v>0</v>
      </c>
      <c r="L135" s="1225">
        <f>+(SFP!L187-SFP!M187)+SCI!L232</f>
        <v>0</v>
      </c>
      <c r="M135" s="1225">
        <f>+(SFP!M187-SFP!N187)+SCI!M232</f>
        <v>0</v>
      </c>
      <c r="N135" s="1225">
        <f>+(SFP!N187-SFP!O187)+SCI!N232</f>
        <v>0</v>
      </c>
      <c r="O135" s="1225">
        <f>+(SFP!O187-SFP!P187)+SCI!O232</f>
        <v>0</v>
      </c>
      <c r="P135" s="1225">
        <f>+(SFP!P187-SFP!Q187)+SCI!P232</f>
        <v>0</v>
      </c>
      <c r="Q135" s="1225">
        <f>+(SFP!Q187-SFP!R187)+SCI!Q232</f>
        <v>0</v>
      </c>
      <c r="R135" s="1225">
        <f>+(SFP!R187-SFP!S187)+SCI!R232</f>
        <v>0</v>
      </c>
      <c r="S135" s="1225">
        <f>+(SFP!S187-SFP!T187)+SCI!S232</f>
        <v>111046134.985438</v>
      </c>
      <c r="T135" s="1225">
        <f>+(SFP!T187-SFP!U187)+SCI!T232</f>
        <v>0</v>
      </c>
      <c r="U135" s="1225">
        <f>+(SFP!U187-SFP!V187)+SCI!U232</f>
        <v>0</v>
      </c>
      <c r="V135" s="1225">
        <f>+(SFP!V187-SFP!W187)+SCI!V232</f>
        <v>98900697.764969856</v>
      </c>
      <c r="W135" s="1225">
        <f>+(SFP!W187-SFP!X187)+SCI!W232</f>
        <v>0</v>
      </c>
      <c r="X135" s="1225">
        <f>+(SFP!X187-SFP!Y187)+SCI!X232</f>
        <v>0</v>
      </c>
      <c r="Y135" s="1225">
        <f>+(SFP!Y187-SFP!Z187)+SCI!Y232</f>
        <v>109140681.47242081</v>
      </c>
      <c r="Z135" s="1225">
        <f>+(SFP!Z187-SFP!AA187)+SCI!Z232</f>
        <v>0</v>
      </c>
      <c r="AA135" s="1225">
        <f>+(SFP!AA187-SFP!AB187)+SCI!AA232</f>
        <v>0</v>
      </c>
      <c r="AB135" s="1225">
        <f>+(SFP!AB187-SFP!AC187)+SCI!AB232</f>
        <v>112378360.2546294</v>
      </c>
      <c r="AC135" s="1225">
        <f>+(SFP!AC187-SFP!AD187)+SCI!AC232</f>
        <v>0</v>
      </c>
      <c r="AD135" s="1225">
        <f>+(SFP!AD187-SFP!AE187)+SCI!AD232</f>
        <v>0</v>
      </c>
      <c r="AE135" s="1225">
        <f>+(SFP!AE187-SFP!AF187)+SCI!AE232</f>
        <v>109331347.45223156</v>
      </c>
      <c r="AF135" s="1225">
        <f>+(SFP!AF187-SFP!AG187)+SCI!AF232</f>
        <v>0</v>
      </c>
      <c r="AG135" s="1225">
        <f>+(SFP!AG187-SFP!AH187)+SCI!AG232</f>
        <v>0</v>
      </c>
      <c r="AH135" s="1225">
        <f>+(SFP!AH187-SFP!AI187)+SCI!AH232</f>
        <v>121289579.39862868</v>
      </c>
      <c r="AI135" s="1225">
        <f>+(SFP!AI187-SFP!AJ187)+SCI!AI232</f>
        <v>0</v>
      </c>
      <c r="AJ135" s="1225">
        <f>+(SFP!AJ187-SFP!AK187)+SCI!AJ232</f>
        <v>0</v>
      </c>
      <c r="AK135" s="1225">
        <f>+(SFP!AK187-SFP!AL187)+SCI!AK232</f>
        <v>117504719.62679049</v>
      </c>
      <c r="AL135" s="1225">
        <f>+(SFP!AL187-SFP!AM187)+SCI!AL232</f>
        <v>0</v>
      </c>
      <c r="AM135" s="1225">
        <f>+(SFP!AM187-SFP!AN187)+SCI!AM232</f>
        <v>0</v>
      </c>
      <c r="AN135" s="1225">
        <f>+(SFP!AN187-SFP!AO187)+SCI!AN232</f>
        <v>109140681.47242078</v>
      </c>
      <c r="AO135" s="1225">
        <f>+(SFP!AO187-SFP!AP187)+SCI!AO232</f>
        <v>0</v>
      </c>
      <c r="AP135" s="1225">
        <f>+(SFP!AP187-SFP!AQ187)+SCI!AP232</f>
        <v>0</v>
      </c>
      <c r="AQ135" s="1225">
        <f>+(SFP!AQ187-SFP!AR187)+SCI!AQ232</f>
        <v>108663899.08467428</v>
      </c>
      <c r="AR135" s="1225">
        <f>+(SFP!AR187-SFP!AS187)+SCI!AR232</f>
        <v>0</v>
      </c>
      <c r="AS135" s="1225">
        <f>+(SFP!AS187-SFP!AT187)+SCI!AS232</f>
        <v>0</v>
      </c>
      <c r="AT135" s="1225">
        <f>+(SFP!AT187-SFP!AU187)+SCI!AT232</f>
        <v>112568571.32257286</v>
      </c>
      <c r="AU135" s="1225">
        <f>+(SFP!AU187-SFP!AV187)+SCI!AU232</f>
        <v>0</v>
      </c>
      <c r="AV135" s="1225">
        <f>+(SFP!AV187-SFP!AW187)+SCI!AV232</f>
        <v>0</v>
      </c>
      <c r="AW135" s="1225">
        <f>+(SFP!AW187-SFP!AX187)+SCI!AW232</f>
        <v>121856399.90588288</v>
      </c>
      <c r="AX135" s="1225">
        <f>+(SFP!AX187-SFP!AY187)+SCI!AX232</f>
        <v>0</v>
      </c>
      <c r="AY135" s="1225">
        <f>+(SFP!AY187-SFP!AZ187)+SCI!AY232</f>
        <v>0</v>
      </c>
      <c r="AZ135" s="1225">
        <f>+(SFP!AZ187-SFP!BA187)+SCI!AZ232</f>
        <v>117788950.32002363</v>
      </c>
      <c r="BA135" s="1225">
        <f>+(SFP!BA187-SFP!BB187)+SCI!BA232</f>
        <v>0</v>
      </c>
      <c r="BB135" s="1225">
        <f>+(SFP!BB187-SFP!BC187)+SCI!BB232</f>
        <v>0</v>
      </c>
      <c r="BC135" s="1225">
        <f>+(SFP!BC187-SFP!BD187)+SCI!BC232</f>
        <v>115892953.83295281</v>
      </c>
      <c r="BD135" s="1225">
        <f>+(SFP!BD187-SFP!BE187)+SCI!BD232</f>
        <v>0</v>
      </c>
      <c r="BE135" s="1225">
        <f>+(SFP!BE187-SFP!BF187)+SCI!BE232</f>
        <v>0</v>
      </c>
      <c r="BF135" s="1225">
        <f>+(SFP!BF187-SFP!BG187)+SCI!BF232</f>
        <v>119303843.25456974</v>
      </c>
      <c r="BG135" s="1225">
        <f>+(SFP!BG187-SFP!BH187)+SCI!BG232</f>
        <v>0</v>
      </c>
      <c r="BH135" s="1225">
        <f>+(SFP!BH187-SFP!BI187)+SCI!BH232</f>
        <v>0</v>
      </c>
      <c r="BI135" s="1225">
        <f>+(SFP!BI187-SFP!BJ187)+SCI!BI232</f>
        <v>120155228.49448606</v>
      </c>
      <c r="BJ135" s="1225">
        <f>+(SFP!BJ187-SFP!BK187)+SCI!BJ232</f>
        <v>0</v>
      </c>
      <c r="BK135" s="1173">
        <f t="shared" si="19"/>
        <v>1704962048.6426919</v>
      </c>
    </row>
    <row r="136" spans="1:63" ht="15.6" x14ac:dyDescent="0.3">
      <c r="A136" s="412" t="s">
        <v>1156</v>
      </c>
      <c r="C136" s="1183">
        <f>-C137+C138</f>
        <v>6447433772.0949764</v>
      </c>
      <c r="D136" s="1183">
        <f t="shared" ref="D136:BJ136" si="37">-D137+D138</f>
        <v>-621395970.1422317</v>
      </c>
      <c r="E136" s="1183">
        <f t="shared" si="37"/>
        <v>2903718050.7684255</v>
      </c>
      <c r="F136" s="1183">
        <f t="shared" si="37"/>
        <v>0</v>
      </c>
      <c r="G136" s="1183">
        <f t="shared" si="37"/>
        <v>0</v>
      </c>
      <c r="H136" s="1183">
        <f t="shared" si="37"/>
        <v>0</v>
      </c>
      <c r="I136" s="1183">
        <f t="shared" si="37"/>
        <v>0</v>
      </c>
      <c r="J136" s="1183">
        <f t="shared" si="37"/>
        <v>0</v>
      </c>
      <c r="K136" s="1183">
        <f t="shared" si="37"/>
        <v>0</v>
      </c>
      <c r="L136" s="1183">
        <f t="shared" si="37"/>
        <v>0</v>
      </c>
      <c r="M136" s="1183">
        <f t="shared" si="37"/>
        <v>0</v>
      </c>
      <c r="N136" s="1183">
        <f t="shared" si="37"/>
        <v>0</v>
      </c>
      <c r="O136" s="1183">
        <f t="shared" si="37"/>
        <v>0</v>
      </c>
      <c r="P136" s="1183">
        <f t="shared" si="37"/>
        <v>0</v>
      </c>
      <c r="Q136" s="1183">
        <f t="shared" si="37"/>
        <v>0</v>
      </c>
      <c r="R136" s="1183">
        <f t="shared" si="37"/>
        <v>0</v>
      </c>
      <c r="S136" s="1183">
        <f t="shared" si="37"/>
        <v>0</v>
      </c>
      <c r="T136" s="1183">
        <f t="shared" si="37"/>
        <v>0</v>
      </c>
      <c r="U136" s="1183">
        <f t="shared" si="37"/>
        <v>0</v>
      </c>
      <c r="V136" s="1183">
        <f t="shared" si="37"/>
        <v>0</v>
      </c>
      <c r="W136" s="1183">
        <f t="shared" si="37"/>
        <v>0</v>
      </c>
      <c r="X136" s="1183">
        <f t="shared" si="37"/>
        <v>0</v>
      </c>
      <c r="Y136" s="1183">
        <f t="shared" si="37"/>
        <v>0</v>
      </c>
      <c r="Z136" s="1183">
        <f t="shared" si="37"/>
        <v>0</v>
      </c>
      <c r="AA136" s="1183">
        <f t="shared" si="37"/>
        <v>0</v>
      </c>
      <c r="AB136" s="1183">
        <f t="shared" si="37"/>
        <v>0</v>
      </c>
      <c r="AC136" s="1183">
        <f t="shared" si="37"/>
        <v>0</v>
      </c>
      <c r="AD136" s="1183">
        <f t="shared" si="37"/>
        <v>0</v>
      </c>
      <c r="AE136" s="1183">
        <f t="shared" si="37"/>
        <v>0</v>
      </c>
      <c r="AF136" s="1183">
        <f t="shared" si="37"/>
        <v>0</v>
      </c>
      <c r="AG136" s="1183">
        <f t="shared" si="37"/>
        <v>0</v>
      </c>
      <c r="AH136" s="1183">
        <f t="shared" si="37"/>
        <v>0</v>
      </c>
      <c r="AI136" s="1183">
        <f t="shared" si="37"/>
        <v>0</v>
      </c>
      <c r="AJ136" s="1183">
        <f t="shared" si="37"/>
        <v>0</v>
      </c>
      <c r="AK136" s="1183">
        <f t="shared" si="37"/>
        <v>0</v>
      </c>
      <c r="AL136" s="1183">
        <f t="shared" si="37"/>
        <v>0</v>
      </c>
      <c r="AM136" s="1183">
        <f t="shared" si="37"/>
        <v>0</v>
      </c>
      <c r="AN136" s="1183">
        <f t="shared" si="37"/>
        <v>0</v>
      </c>
      <c r="AO136" s="1183">
        <f t="shared" si="37"/>
        <v>0</v>
      </c>
      <c r="AP136" s="1183">
        <f t="shared" si="37"/>
        <v>0</v>
      </c>
      <c r="AQ136" s="1183">
        <f t="shared" si="37"/>
        <v>0</v>
      </c>
      <c r="AR136" s="1183">
        <f t="shared" si="37"/>
        <v>0</v>
      </c>
      <c r="AS136" s="1183">
        <f t="shared" si="37"/>
        <v>0</v>
      </c>
      <c r="AT136" s="1183">
        <f t="shared" si="37"/>
        <v>0</v>
      </c>
      <c r="AU136" s="1183">
        <f t="shared" si="37"/>
        <v>0</v>
      </c>
      <c r="AV136" s="1183">
        <f t="shared" si="37"/>
        <v>0</v>
      </c>
      <c r="AW136" s="1183">
        <f t="shared" si="37"/>
        <v>0</v>
      </c>
      <c r="AX136" s="1183">
        <f t="shared" si="37"/>
        <v>0</v>
      </c>
      <c r="AY136" s="1183">
        <f t="shared" si="37"/>
        <v>0</v>
      </c>
      <c r="AZ136" s="1183">
        <f t="shared" si="37"/>
        <v>0</v>
      </c>
      <c r="BA136" s="1183">
        <f t="shared" si="37"/>
        <v>0</v>
      </c>
      <c r="BB136" s="1183">
        <f t="shared" si="37"/>
        <v>0</v>
      </c>
      <c r="BC136" s="1183">
        <f t="shared" si="37"/>
        <v>0</v>
      </c>
      <c r="BD136" s="1183">
        <f t="shared" si="37"/>
        <v>0</v>
      </c>
      <c r="BE136" s="1183">
        <f t="shared" si="37"/>
        <v>0</v>
      </c>
      <c r="BF136" s="1183">
        <f t="shared" si="37"/>
        <v>0</v>
      </c>
      <c r="BG136" s="1183">
        <f t="shared" si="37"/>
        <v>0</v>
      </c>
      <c r="BH136" s="1183">
        <f t="shared" si="37"/>
        <v>0</v>
      </c>
      <c r="BI136" s="1183">
        <f t="shared" si="37"/>
        <v>0</v>
      </c>
      <c r="BJ136" s="1183">
        <f t="shared" si="37"/>
        <v>0</v>
      </c>
      <c r="BK136" s="1173">
        <f t="shared" si="19"/>
        <v>8729755852.7211704</v>
      </c>
    </row>
    <row r="137" spans="1:63" ht="15.6" x14ac:dyDescent="0.3">
      <c r="A137" s="181" t="s">
        <v>546</v>
      </c>
      <c r="C137" s="1225">
        <f>+(SFP!D10-SFP!C10)</f>
        <v>-6428534240.3527393</v>
      </c>
      <c r="D137" s="1225">
        <f>+(SFP!E10-SFP!D10)</f>
        <v>626328745.41189146</v>
      </c>
      <c r="E137" s="1225">
        <f>+(SFP!F10-SFP!E10)</f>
        <v>-2896756727.9742103</v>
      </c>
      <c r="F137" s="1225">
        <f>+(SFP!G10-SFP!F10)</f>
        <v>0</v>
      </c>
      <c r="G137" s="1225">
        <f>+(SFP!H10-SFP!G10)</f>
        <v>0</v>
      </c>
      <c r="H137" s="1225">
        <f>+(SFP!I10-SFP!H10)</f>
        <v>0</v>
      </c>
      <c r="I137" s="1225">
        <f>+(SFP!J10-SFP!I10)</f>
        <v>0</v>
      </c>
      <c r="J137" s="1225">
        <f>+(SFP!K10-SFP!J10)</f>
        <v>0</v>
      </c>
      <c r="K137" s="1225">
        <f>+(SFP!L10-SFP!K10)</f>
        <v>0</v>
      </c>
      <c r="L137" s="1225">
        <f>+(SFP!M10-SFP!L10)</f>
        <v>0</v>
      </c>
      <c r="M137" s="1225">
        <f>+(SFP!N10-SFP!M10)</f>
        <v>0</v>
      </c>
      <c r="N137" s="1225">
        <f>+(SFP!O10-SFP!N10)</f>
        <v>0</v>
      </c>
      <c r="O137" s="1225">
        <f>+(SFP!P10-SFP!O10)</f>
        <v>0</v>
      </c>
      <c r="P137" s="1225">
        <f>+(SFP!Q10-SFP!P10)</f>
        <v>0</v>
      </c>
      <c r="Q137" s="1225">
        <f>+(SFP!R10-SFP!Q10)</f>
        <v>0</v>
      </c>
      <c r="R137" s="1225">
        <f>+(SFP!S10-SFP!R10)</f>
        <v>0</v>
      </c>
      <c r="S137" s="1225">
        <f>+(SFP!T10-SFP!S10)</f>
        <v>0</v>
      </c>
      <c r="T137" s="1225">
        <f>+(SFP!U10-SFP!T10)</f>
        <v>0</v>
      </c>
      <c r="U137" s="1225">
        <f>+(SFP!V10-SFP!U10)</f>
        <v>0</v>
      </c>
      <c r="V137" s="1225">
        <f>+(SFP!W10-SFP!V10)</f>
        <v>0</v>
      </c>
      <c r="W137" s="1225">
        <f>+(SFP!X10-SFP!W10)</f>
        <v>0</v>
      </c>
      <c r="X137" s="1225">
        <f>+(SFP!Y10-SFP!X10)</f>
        <v>0</v>
      </c>
      <c r="Y137" s="1225">
        <f>+(SFP!Z10-SFP!Y10)</f>
        <v>0</v>
      </c>
      <c r="Z137" s="1225">
        <f>+(SFP!AA10-SFP!Z10)</f>
        <v>0</v>
      </c>
      <c r="AA137" s="1225">
        <f>+(SFP!AB10-SFP!AA10)</f>
        <v>0</v>
      </c>
      <c r="AB137" s="1225">
        <f>+(SFP!AC10-SFP!AB10)</f>
        <v>0</v>
      </c>
      <c r="AC137" s="1225">
        <f>+(SFP!AD10-SFP!AC10)</f>
        <v>0</v>
      </c>
      <c r="AD137" s="1225">
        <f>+(SFP!AE10-SFP!AD10)</f>
        <v>0</v>
      </c>
      <c r="AE137" s="1225">
        <f>+(SFP!AF10-SFP!AE10)</f>
        <v>0</v>
      </c>
      <c r="AF137" s="1225">
        <f>+(SFP!AG10-SFP!AF10)</f>
        <v>0</v>
      </c>
      <c r="AG137" s="1225">
        <f>+(SFP!AH10-SFP!AG10)</f>
        <v>0</v>
      </c>
      <c r="AH137" s="1225">
        <f>+(SFP!AI10-SFP!AH10)</f>
        <v>0</v>
      </c>
      <c r="AI137" s="1225">
        <f>+(SFP!AJ10-SFP!AI10)</f>
        <v>0</v>
      </c>
      <c r="AJ137" s="1225">
        <f>+(SFP!AK10-SFP!AJ10)</f>
        <v>0</v>
      </c>
      <c r="AK137" s="1225">
        <f>+(SFP!AL10-SFP!AK10)</f>
        <v>0</v>
      </c>
      <c r="AL137" s="1225">
        <f>+(SFP!AM10-SFP!AL10)</f>
        <v>0</v>
      </c>
      <c r="AM137" s="1225">
        <f>+(SFP!AN10-SFP!AM10)</f>
        <v>0</v>
      </c>
      <c r="AN137" s="1225">
        <f>+(SFP!AO10-SFP!AN10)</f>
        <v>0</v>
      </c>
      <c r="AO137" s="1225">
        <f>+(SFP!AP10-SFP!AO10)</f>
        <v>0</v>
      </c>
      <c r="AP137" s="1225">
        <f>+(SFP!AQ10-SFP!AP10)</f>
        <v>0</v>
      </c>
      <c r="AQ137" s="1225">
        <f>+(SFP!AR10-SFP!AQ10)</f>
        <v>0</v>
      </c>
      <c r="AR137" s="1225">
        <f>+(SFP!AS10-SFP!AR10)</f>
        <v>0</v>
      </c>
      <c r="AS137" s="1225">
        <f>+(SFP!AT10-SFP!AS10)</f>
        <v>0</v>
      </c>
      <c r="AT137" s="1225">
        <f>+(SFP!AU10-SFP!AT10)</f>
        <v>0</v>
      </c>
      <c r="AU137" s="1225">
        <f>+(SFP!AV10-SFP!AU10)</f>
        <v>0</v>
      </c>
      <c r="AV137" s="1225">
        <f>+(SFP!AW10-SFP!AV10)</f>
        <v>0</v>
      </c>
      <c r="AW137" s="1225">
        <f>+(SFP!AX10-SFP!AW10)</f>
        <v>0</v>
      </c>
      <c r="AX137" s="1225">
        <f>+(SFP!AY10-SFP!AX10)</f>
        <v>0</v>
      </c>
      <c r="AY137" s="1225">
        <f>+(SFP!AZ10-SFP!AY10)</f>
        <v>0</v>
      </c>
      <c r="AZ137" s="1225">
        <f>+(SFP!BA10-SFP!AZ10)</f>
        <v>0</v>
      </c>
      <c r="BA137" s="1225">
        <f>+(SFP!BB10-SFP!BA10)</f>
        <v>0</v>
      </c>
      <c r="BB137" s="1225">
        <f>+(SFP!BC10-SFP!BB10)</f>
        <v>0</v>
      </c>
      <c r="BC137" s="1225">
        <f>+(SFP!BD10-SFP!BC10)</f>
        <v>0</v>
      </c>
      <c r="BD137" s="1225">
        <f>+(SFP!BE10-SFP!BD10)</f>
        <v>0</v>
      </c>
      <c r="BE137" s="1225">
        <f>+(SFP!BF10-SFP!BE10)</f>
        <v>0</v>
      </c>
      <c r="BF137" s="1225">
        <f>+(SFP!BG10-SFP!BF10)</f>
        <v>0</v>
      </c>
      <c r="BG137" s="1225">
        <f>+(SFP!BH10-SFP!BG10)</f>
        <v>0</v>
      </c>
      <c r="BH137" s="1225">
        <f>+(SFP!BI10-SFP!BH10)</f>
        <v>0</v>
      </c>
      <c r="BI137" s="1225">
        <f>+(SFP!BJ10-SFP!BI10)</f>
        <v>0</v>
      </c>
      <c r="BJ137" s="1225">
        <f>+(SFP!BK10-SFP!BJ10)</f>
        <v>0</v>
      </c>
      <c r="BK137" s="1173">
        <f t="shared" si="19"/>
        <v>-8698962222.9150581</v>
      </c>
    </row>
    <row r="138" spans="1:63" ht="15.6" x14ac:dyDescent="0.3">
      <c r="A138" s="181" t="s">
        <v>547</v>
      </c>
      <c r="C138" s="1225">
        <f>+(SFP!C11-SFP!D11)+SCI!C213</f>
        <v>18899531.742237274</v>
      </c>
      <c r="D138" s="1225">
        <f>+(SFP!D11-SFP!E11)+SCI!D213</f>
        <v>4932775.2696598051</v>
      </c>
      <c r="E138" s="1225">
        <f>+(SFP!E11-SFP!F11)+SCI!E213</f>
        <v>6961322.7942152293</v>
      </c>
      <c r="F138" s="1225">
        <f>+(SFP!F11-SFP!G11)+SCI!F213</f>
        <v>0</v>
      </c>
      <c r="G138" s="1225">
        <f>+(SFP!G11-SFP!H11)+SCI!G213</f>
        <v>0</v>
      </c>
      <c r="H138" s="1225">
        <f>+(SFP!H11-SFP!I11)+SCI!H213</f>
        <v>0</v>
      </c>
      <c r="I138" s="1225">
        <f>+(SFP!I11-SFP!J11)+SCI!I213</f>
        <v>0</v>
      </c>
      <c r="J138" s="1225">
        <f>+(SFP!J11-SFP!K11)+SCI!J213</f>
        <v>0</v>
      </c>
      <c r="K138" s="1225">
        <f>+(SFP!K11-SFP!L11)+SCI!K213</f>
        <v>0</v>
      </c>
      <c r="L138" s="1225">
        <f>+(SFP!L11-SFP!M11)+SCI!L213</f>
        <v>0</v>
      </c>
      <c r="M138" s="1225">
        <f>+(SFP!M11-SFP!N11)+SCI!M213</f>
        <v>0</v>
      </c>
      <c r="N138" s="1225">
        <f>+(SFP!N11-SFP!O11)+SCI!N213</f>
        <v>0</v>
      </c>
      <c r="O138" s="1225">
        <f>+(SFP!O11-SFP!P11)+SCI!O213</f>
        <v>0</v>
      </c>
      <c r="P138" s="1225">
        <f>+(SFP!P11-SFP!Q11)+SCI!P213</f>
        <v>0</v>
      </c>
      <c r="Q138" s="1225">
        <f>+(SFP!Q11-SFP!R11)+SCI!Q213</f>
        <v>0</v>
      </c>
      <c r="R138" s="1225">
        <f>+(SFP!R11-SFP!S11)+SCI!R213</f>
        <v>0</v>
      </c>
      <c r="S138" s="1225">
        <f>+(SFP!S11-SFP!T11)+SCI!S213</f>
        <v>0</v>
      </c>
      <c r="T138" s="1225">
        <f>+(SFP!T11-SFP!U11)+SCI!T213</f>
        <v>0</v>
      </c>
      <c r="U138" s="1225">
        <f>+(SFP!U11-SFP!V11)+SCI!U213</f>
        <v>0</v>
      </c>
      <c r="V138" s="1225">
        <f>+(SFP!V11-SFP!W11)+SCI!V213</f>
        <v>0</v>
      </c>
      <c r="W138" s="1225">
        <f>+(SFP!W11-SFP!X11)+SCI!W213</f>
        <v>0</v>
      </c>
      <c r="X138" s="1225">
        <f>+(SFP!X11-SFP!Y11)+SCI!X213</f>
        <v>0</v>
      </c>
      <c r="Y138" s="1225">
        <f>+(SFP!Y11-SFP!Z11)+SCI!Y213</f>
        <v>0</v>
      </c>
      <c r="Z138" s="1225">
        <f>+(SFP!Z11-SFP!AA11)+SCI!Z213</f>
        <v>0</v>
      </c>
      <c r="AA138" s="1225">
        <f>+(SFP!AA11-SFP!AB11)+SCI!AA213</f>
        <v>0</v>
      </c>
      <c r="AB138" s="1225">
        <f>+(SFP!AB11-SFP!AC11)+SCI!AB213</f>
        <v>0</v>
      </c>
      <c r="AC138" s="1225">
        <f>+(SFP!AC11-SFP!AD11)+SCI!AC213</f>
        <v>0</v>
      </c>
      <c r="AD138" s="1225">
        <f>+(SFP!AD11-SFP!AE11)+SCI!AD213</f>
        <v>0</v>
      </c>
      <c r="AE138" s="1225">
        <f>+(SFP!AE11-SFP!AF11)+SCI!AE213</f>
        <v>0</v>
      </c>
      <c r="AF138" s="1225">
        <f>+(SFP!AF11-SFP!AG11)+SCI!AF213</f>
        <v>0</v>
      </c>
      <c r="AG138" s="1225">
        <f>+(SFP!AG11-SFP!AH11)+SCI!AG213</f>
        <v>0</v>
      </c>
      <c r="AH138" s="1225">
        <f>+(SFP!AH11-SFP!AI11)+SCI!AH213</f>
        <v>0</v>
      </c>
      <c r="AI138" s="1225">
        <f>+(SFP!AI11-SFP!AJ11)+SCI!AI213</f>
        <v>0</v>
      </c>
      <c r="AJ138" s="1225">
        <f>+(SFP!AJ11-SFP!AK11)+SCI!AJ213</f>
        <v>0</v>
      </c>
      <c r="AK138" s="1225">
        <f>+(SFP!AK11-SFP!AL11)+SCI!AK213</f>
        <v>0</v>
      </c>
      <c r="AL138" s="1225">
        <f>+(SFP!AL11-SFP!AM11)+SCI!AL213</f>
        <v>0</v>
      </c>
      <c r="AM138" s="1225">
        <f>+(SFP!AM11-SFP!AN11)+SCI!AM213</f>
        <v>0</v>
      </c>
      <c r="AN138" s="1225">
        <f>+(SFP!AN11-SFP!AO11)+SCI!AN213</f>
        <v>0</v>
      </c>
      <c r="AO138" s="1225">
        <f>+(SFP!AO11-SFP!AP11)+SCI!AO213</f>
        <v>0</v>
      </c>
      <c r="AP138" s="1225">
        <f>+(SFP!AP11-SFP!AQ11)+SCI!AP213</f>
        <v>0</v>
      </c>
      <c r="AQ138" s="1225">
        <f>+(SFP!AQ11-SFP!AR11)+SCI!AQ213</f>
        <v>0</v>
      </c>
      <c r="AR138" s="1225">
        <f>+(SFP!AR11-SFP!AS11)+SCI!AR213</f>
        <v>0</v>
      </c>
      <c r="AS138" s="1225">
        <f>+(SFP!AS11-SFP!AT11)+SCI!AS213</f>
        <v>0</v>
      </c>
      <c r="AT138" s="1225">
        <f>+(SFP!AT11-SFP!AU11)+SCI!AT213</f>
        <v>0</v>
      </c>
      <c r="AU138" s="1225">
        <f>+(SFP!AU11-SFP!AV11)+SCI!AU213</f>
        <v>0</v>
      </c>
      <c r="AV138" s="1225">
        <f>+(SFP!AV11-SFP!AW11)+SCI!AV213</f>
        <v>0</v>
      </c>
      <c r="AW138" s="1225">
        <f>+(SFP!AW11-SFP!AX11)+SCI!AW213</f>
        <v>0</v>
      </c>
      <c r="AX138" s="1225">
        <f>+(SFP!AX11-SFP!AY11)+SCI!AX213</f>
        <v>0</v>
      </c>
      <c r="AY138" s="1225">
        <f>+(SFP!AY11-SFP!AZ11)+SCI!AY213</f>
        <v>0</v>
      </c>
      <c r="AZ138" s="1225">
        <f>+(SFP!AZ11-SFP!BA11)+SCI!AZ213</f>
        <v>0</v>
      </c>
      <c r="BA138" s="1225">
        <f>+(SFP!BA11-SFP!BB11)+SCI!BA213</f>
        <v>0</v>
      </c>
      <c r="BB138" s="1225">
        <f>+(SFP!BB11-SFP!BC11)+SCI!BB213</f>
        <v>0</v>
      </c>
      <c r="BC138" s="1225">
        <f>+(SFP!BC11-SFP!BD11)+SCI!BC213</f>
        <v>0</v>
      </c>
      <c r="BD138" s="1225">
        <f>+(SFP!BD11-SFP!BE11)+SCI!BD213</f>
        <v>0</v>
      </c>
      <c r="BE138" s="1225">
        <f>+(SFP!BE11-SFP!BF11)+SCI!BE213</f>
        <v>0</v>
      </c>
      <c r="BF138" s="1225">
        <f>+(SFP!BF11-SFP!BG11)+SCI!BF213</f>
        <v>0</v>
      </c>
      <c r="BG138" s="1225">
        <f>+(SFP!BG11-SFP!BH11)+SCI!BG213</f>
        <v>0</v>
      </c>
      <c r="BH138" s="1225">
        <f>+(SFP!BH11-SFP!BI11)+SCI!BH213</f>
        <v>0</v>
      </c>
      <c r="BI138" s="1225">
        <f>+(SFP!BI11-SFP!BJ11)+SCI!BI213</f>
        <v>0</v>
      </c>
      <c r="BJ138" s="1225">
        <f>+(SFP!BJ11-SFP!BK11)+SCI!BJ213</f>
        <v>0</v>
      </c>
      <c r="BK138" s="1173">
        <f t="shared" si="19"/>
        <v>30793629.806112308</v>
      </c>
    </row>
    <row r="139" spans="1:63" ht="15.6" x14ac:dyDescent="0.3">
      <c r="A139" s="412" t="s">
        <v>1157</v>
      </c>
      <c r="C139" s="1183">
        <f>-C140+C141</f>
        <v>-5999649.422806575</v>
      </c>
      <c r="D139" s="1183">
        <f t="shared" ref="D139:BJ139" si="38">-D140+D141</f>
        <v>-14118779.655063745</v>
      </c>
      <c r="E139" s="1183">
        <f t="shared" si="38"/>
        <v>-26068704.31471904</v>
      </c>
      <c r="F139" s="1183">
        <f t="shared" si="38"/>
        <v>-16382455.12409332</v>
      </c>
      <c r="G139" s="1183">
        <f t="shared" si="38"/>
        <v>-868755.28888414428</v>
      </c>
      <c r="H139" s="1183">
        <f t="shared" si="38"/>
        <v>12687286.844024479</v>
      </c>
      <c r="I139" s="1183">
        <f t="shared" si="38"/>
        <v>-24715485.336597372</v>
      </c>
      <c r="J139" s="1183">
        <f t="shared" si="38"/>
        <v>-33962429.361301742</v>
      </c>
      <c r="K139" s="1183">
        <f t="shared" si="38"/>
        <v>-18711139.970046878</v>
      </c>
      <c r="L139" s="1183">
        <f t="shared" si="38"/>
        <v>-7905692.4042502064</v>
      </c>
      <c r="M139" s="1183">
        <f t="shared" si="38"/>
        <v>-13570811.782100424</v>
      </c>
      <c r="N139" s="1183">
        <f t="shared" si="38"/>
        <v>13568875.802632172</v>
      </c>
      <c r="O139" s="1183">
        <f t="shared" si="38"/>
        <v>-30817920.451125387</v>
      </c>
      <c r="P139" s="1183">
        <f t="shared" si="38"/>
        <v>-49826439.939719215</v>
      </c>
      <c r="Q139" s="1183">
        <f t="shared" si="38"/>
        <v>-23006625.362811767</v>
      </c>
      <c r="R139" s="1183">
        <f t="shared" si="38"/>
        <v>-34224609.417015791</v>
      </c>
      <c r="S139" s="1183">
        <f t="shared" si="38"/>
        <v>-8087379.7666736692</v>
      </c>
      <c r="T139" s="1183">
        <f t="shared" si="38"/>
        <v>-7707384.6873549968</v>
      </c>
      <c r="U139" s="1183">
        <f t="shared" si="38"/>
        <v>-43078995.74372977</v>
      </c>
      <c r="V139" s="1183">
        <f t="shared" si="38"/>
        <v>-52013455.550270461</v>
      </c>
      <c r="W139" s="1183">
        <f t="shared" si="38"/>
        <v>-28863863.114944331</v>
      </c>
      <c r="X139" s="1183">
        <f t="shared" si="38"/>
        <v>-20392573.081350315</v>
      </c>
      <c r="Y139" s="1183">
        <f t="shared" si="38"/>
        <v>-22504396.048924949</v>
      </c>
      <c r="Z139" s="1183">
        <f t="shared" si="38"/>
        <v>11804174.093923785</v>
      </c>
      <c r="AA139" s="1183">
        <f t="shared" si="38"/>
        <v>-46631671.808972597</v>
      </c>
      <c r="AB139" s="1183">
        <f t="shared" si="38"/>
        <v>-37813815.954253092</v>
      </c>
      <c r="AC139" s="1183">
        <f t="shared" si="38"/>
        <v>-66531260.531167448</v>
      </c>
      <c r="AD139" s="1183">
        <f t="shared" si="38"/>
        <v>-34982093.369648196</v>
      </c>
      <c r="AE139" s="1183">
        <f t="shared" si="38"/>
        <v>7960166.1122602895</v>
      </c>
      <c r="AF139" s="1183">
        <f t="shared" si="38"/>
        <v>35470374.382480651</v>
      </c>
      <c r="AG139" s="1183">
        <f t="shared" si="38"/>
        <v>-58671382.198284805</v>
      </c>
      <c r="AH139" s="1183">
        <f t="shared" si="38"/>
        <v>-70758783.001632407</v>
      </c>
      <c r="AI139" s="1183">
        <f t="shared" si="38"/>
        <v>-29848425.573115356</v>
      </c>
      <c r="AJ139" s="1183">
        <f t="shared" si="38"/>
        <v>-14178826.350281037</v>
      </c>
      <c r="AK139" s="1183">
        <f t="shared" si="38"/>
        <v>-24937705.919889033</v>
      </c>
      <c r="AL139" s="1183">
        <f t="shared" si="38"/>
        <v>58424901.293256953</v>
      </c>
      <c r="AM139" s="1183">
        <f t="shared" si="38"/>
        <v>-78509558.65826346</v>
      </c>
      <c r="AN139" s="1183">
        <f t="shared" si="38"/>
        <v>-106232448.05236867</v>
      </c>
      <c r="AO139" s="1183">
        <f t="shared" si="38"/>
        <v>-45305699.205663219</v>
      </c>
      <c r="AP139" s="1183">
        <f t="shared" si="38"/>
        <v>-46083281.988275982</v>
      </c>
      <c r="AQ139" s="1183">
        <f t="shared" si="38"/>
        <v>-29785734.966326386</v>
      </c>
      <c r="AR139" s="1183">
        <f t="shared" si="38"/>
        <v>-20407861.946706139</v>
      </c>
      <c r="AS139" s="1183">
        <f t="shared" si="38"/>
        <v>-40451832.801204748</v>
      </c>
      <c r="AT139" s="1183">
        <f t="shared" si="38"/>
        <v>-46773925.401476815</v>
      </c>
      <c r="AU139" s="1183">
        <f t="shared" si="38"/>
        <v>-34575198.115290739</v>
      </c>
      <c r="AV139" s="1183">
        <f t="shared" si="38"/>
        <v>-27846612.109926447</v>
      </c>
      <c r="AW139" s="1183">
        <f t="shared" si="38"/>
        <v>-32986779.953610331</v>
      </c>
      <c r="AX139" s="1183">
        <f t="shared" si="38"/>
        <v>-12005092.215420976</v>
      </c>
      <c r="AY139" s="1183">
        <f t="shared" si="38"/>
        <v>-47809368.341633007</v>
      </c>
      <c r="AZ139" s="1183">
        <f t="shared" si="38"/>
        <v>-46595982.075304933</v>
      </c>
      <c r="BA139" s="1183">
        <f t="shared" si="38"/>
        <v>-40610526.388218842</v>
      </c>
      <c r="BB139" s="1183">
        <f t="shared" si="38"/>
        <v>-51429058.262935452</v>
      </c>
      <c r="BC139" s="1183">
        <f t="shared" si="38"/>
        <v>-16761594.404498182</v>
      </c>
      <c r="BD139" s="1183">
        <f t="shared" si="38"/>
        <v>156645.83193293214</v>
      </c>
      <c r="BE139" s="1183">
        <f t="shared" si="38"/>
        <v>-59879358.586856097</v>
      </c>
      <c r="BF139" s="1183">
        <f t="shared" si="38"/>
        <v>-64764380.072363824</v>
      </c>
      <c r="BG139" s="1183">
        <f t="shared" si="38"/>
        <v>-46220642.297162876</v>
      </c>
      <c r="BH139" s="1183">
        <f t="shared" si="38"/>
        <v>-32847878.093400761</v>
      </c>
      <c r="BI139" s="1183">
        <f t="shared" si="38"/>
        <v>-32245921.167895921</v>
      </c>
      <c r="BJ139" s="1183">
        <f t="shared" si="38"/>
        <v>27309952.017918304</v>
      </c>
      <c r="BK139" s="1173">
        <f t="shared" si="19"/>
        <v>-1659927869.2574022</v>
      </c>
    </row>
    <row r="140" spans="1:63" ht="15.6" x14ac:dyDescent="0.3">
      <c r="A140" s="181" t="s">
        <v>1158</v>
      </c>
      <c r="C140" s="1183">
        <f>+SCI!C217</f>
        <v>13699127.980619222</v>
      </c>
      <c r="D140" s="1183">
        <f>+SCI!D217</f>
        <v>19252763.860344525</v>
      </c>
      <c r="E140" s="1183">
        <f>+SCI!E217</f>
        <v>33317992.683893971</v>
      </c>
      <c r="F140" s="1183">
        <f>+SCI!F217</f>
        <v>21825862.169189479</v>
      </c>
      <c r="G140" s="1183">
        <f>+SCI!G217</f>
        <v>20970302.392770942</v>
      </c>
      <c r="H140" s="1183">
        <f>+SCI!H217</f>
        <v>21512112.828532092</v>
      </c>
      <c r="I140" s="1183">
        <f>+SCI!I217</f>
        <v>29421102.89626129</v>
      </c>
      <c r="J140" s="1183">
        <f>+SCI!J217</f>
        <v>35277556.013621427</v>
      </c>
      <c r="K140" s="1183">
        <f>+SCI!K217</f>
        <v>30247098.405418288</v>
      </c>
      <c r="L140" s="1183">
        <f>+SCI!L217</f>
        <v>22776038.039155081</v>
      </c>
      <c r="M140" s="1183">
        <f>+SCI!M217</f>
        <v>25924989.601852596</v>
      </c>
      <c r="N140" s="1183">
        <f>+SCI!N217</f>
        <v>29798457.59112839</v>
      </c>
      <c r="O140" s="1183">
        <f>+SCI!O217</f>
        <v>38815032.574914306</v>
      </c>
      <c r="P140" s="1183">
        <f>+SCI!P217</f>
        <v>52183017.016635634</v>
      </c>
      <c r="Q140" s="1183">
        <f>+SCI!Q217</f>
        <v>28801849.878888015</v>
      </c>
      <c r="R140" s="1183">
        <f>+SCI!R217</f>
        <v>43107664.827932045</v>
      </c>
      <c r="S140" s="1183">
        <f>+SCI!S217</f>
        <v>34297827.261001542</v>
      </c>
      <c r="T140" s="1183">
        <f>+SCI!T217</f>
        <v>43862863.084205352</v>
      </c>
      <c r="U140" s="1183">
        <f>+SCI!U217</f>
        <v>50231303.410134234</v>
      </c>
      <c r="V140" s="1183">
        <f>+SCI!V217</f>
        <v>59486174.912811995</v>
      </c>
      <c r="W140" s="1183">
        <f>+SCI!W217</f>
        <v>47407392.005233675</v>
      </c>
      <c r="X140" s="1183">
        <f>+SCI!X217</f>
        <v>44654104.899713546</v>
      </c>
      <c r="Y140" s="1183">
        <f>+SCI!Y217</f>
        <v>48421018.625980847</v>
      </c>
      <c r="Z140" s="1183">
        <f>+SCI!Z217</f>
        <v>50291844.546216868</v>
      </c>
      <c r="AA140" s="1183">
        <f>+SCI!AA217</f>
        <v>56752814.72203064</v>
      </c>
      <c r="AB140" s="1183">
        <f>+SCI!AB217</f>
        <v>42358190.917754188</v>
      </c>
      <c r="AC140" s="1183">
        <f>+SCI!AC217</f>
        <v>79506288.53200528</v>
      </c>
      <c r="AD140" s="1183">
        <f>+SCI!AD217</f>
        <v>53394512.849782735</v>
      </c>
      <c r="AE140" s="1183">
        <f>+SCI!AE217</f>
        <v>53867975.384239927</v>
      </c>
      <c r="AF140" s="1183">
        <f>+SCI!AF217</f>
        <v>63240782.02000773</v>
      </c>
      <c r="AG140" s="1183">
        <f>+SCI!AG217</f>
        <v>63641405.028619751</v>
      </c>
      <c r="AH140" s="1183">
        <f>+SCI!AH217</f>
        <v>81921815.795330137</v>
      </c>
      <c r="AI140" s="1183">
        <f>+SCI!AI217</f>
        <v>67692224.948562309</v>
      </c>
      <c r="AJ140" s="1183">
        <f>+SCI!AJ217</f>
        <v>58706986.281140894</v>
      </c>
      <c r="AK140" s="1183">
        <f>+SCI!AK217</f>
        <v>64793458.085215151</v>
      </c>
      <c r="AL140" s="1183">
        <f>+SCI!AL217</f>
        <v>73798534.33631064</v>
      </c>
      <c r="AM140" s="1183">
        <f>+SCI!AM217</f>
        <v>80879591.54138501</v>
      </c>
      <c r="AN140" s="1183">
        <f>+SCI!AN217</f>
        <v>109184234.91972345</v>
      </c>
      <c r="AO140" s="1183">
        <f>+SCI!AO217</f>
        <v>47218235.209954433</v>
      </c>
      <c r="AP140" s="1183">
        <f>+SCI!AP217</f>
        <v>52279459.743417479</v>
      </c>
      <c r="AQ140" s="1183">
        <f>+SCI!AQ217</f>
        <v>44803834.015093207</v>
      </c>
      <c r="AR140" s="1183">
        <f>+SCI!AR217</f>
        <v>46263447.136793658</v>
      </c>
      <c r="AS140" s="1183">
        <f>+SCI!AS217</f>
        <v>49009194.62396118</v>
      </c>
      <c r="AT140" s="1183">
        <f>+SCI!AT217</f>
        <v>54326059.527441218</v>
      </c>
      <c r="AU140" s="1183">
        <f>+SCI!AU217</f>
        <v>42737740.644386284</v>
      </c>
      <c r="AV140" s="1183">
        <f>+SCI!AV217</f>
        <v>41328500.474925309</v>
      </c>
      <c r="AW140" s="1183">
        <f>+SCI!AW217</f>
        <v>48621398.805872932</v>
      </c>
      <c r="AX140" s="1183">
        <f>+SCI!AX217</f>
        <v>57621660.240474537</v>
      </c>
      <c r="AY140" s="1183">
        <f>+SCI!AY217</f>
        <v>54833288.554766886</v>
      </c>
      <c r="AZ140" s="1183">
        <f>+SCI!AZ217</f>
        <v>58988020.428654447</v>
      </c>
      <c r="BA140" s="1183">
        <f>+SCI!BA217</f>
        <v>41609246.314592332</v>
      </c>
      <c r="BB140" s="1183">
        <f>+SCI!BB217</f>
        <v>64063115.517188683</v>
      </c>
      <c r="BC140" s="1183">
        <f>+SCI!BC217</f>
        <v>58572068.327194974</v>
      </c>
      <c r="BD140" s="1183">
        <f>+SCI!BD217</f>
        <v>69037474.816924438</v>
      </c>
      <c r="BE140" s="1183">
        <f>+SCI!BE217</f>
        <v>62861227.449743487</v>
      </c>
      <c r="BF140" s="1183">
        <f>+SCI!BF217</f>
        <v>73902900.570891857</v>
      </c>
      <c r="BG140" s="1183">
        <f>+SCI!BG217</f>
        <v>74830367.886041045</v>
      </c>
      <c r="BH140" s="1183">
        <f>+SCI!BH217</f>
        <v>76716086.898230672</v>
      </c>
      <c r="BI140" s="1183">
        <f>+SCI!BI217</f>
        <v>66342711.820851326</v>
      </c>
      <c r="BJ140" s="1183">
        <f>+SCI!BJ217</f>
        <v>92777402.302002609</v>
      </c>
      <c r="BK140" s="1173">
        <f t="shared" si="19"/>
        <v>3074065754.1779661</v>
      </c>
    </row>
    <row r="141" spans="1:63" ht="15.6" x14ac:dyDescent="0.3">
      <c r="A141" s="181" t="s">
        <v>876</v>
      </c>
      <c r="C141" s="1225">
        <f>+SCI!C211</f>
        <v>7699478.557812647</v>
      </c>
      <c r="D141" s="1225">
        <f>+SCI!D211</f>
        <v>5133984.2052807817</v>
      </c>
      <c r="E141" s="1225">
        <f>+SCI!E211</f>
        <v>7249288.3691749312</v>
      </c>
      <c r="F141" s="1225">
        <f>+SCI!F211</f>
        <v>5443407.045096159</v>
      </c>
      <c r="G141" s="1225">
        <f>+SCI!G211</f>
        <v>20101547.103886798</v>
      </c>
      <c r="H141" s="1225">
        <f>+SCI!H211</f>
        <v>34199399.672556572</v>
      </c>
      <c r="I141" s="1225">
        <f>+SCI!I211</f>
        <v>4705617.5596639188</v>
      </c>
      <c r="J141" s="1225">
        <f>+SCI!J211</f>
        <v>1315126.6523196825</v>
      </c>
      <c r="K141" s="1225">
        <f>+SCI!K211</f>
        <v>11535958.435371412</v>
      </c>
      <c r="L141" s="1225">
        <f>+SCI!L211</f>
        <v>14870345.634904874</v>
      </c>
      <c r="M141" s="1225">
        <f>+SCI!M211</f>
        <v>12354177.819752172</v>
      </c>
      <c r="N141" s="1225">
        <f>+SCI!N211</f>
        <v>43367333.393760562</v>
      </c>
      <c r="O141" s="1225">
        <f>+SCI!O211</f>
        <v>7997112.1237889193</v>
      </c>
      <c r="P141" s="1225">
        <f>+SCI!P211</f>
        <v>2356577.0769164171</v>
      </c>
      <c r="Q141" s="1225">
        <f>+SCI!Q211</f>
        <v>5795224.5160762463</v>
      </c>
      <c r="R141" s="1225">
        <f>+SCI!R211</f>
        <v>8883055.4109162521</v>
      </c>
      <c r="S141" s="1225">
        <f>+SCI!S211</f>
        <v>26210447.494327873</v>
      </c>
      <c r="T141" s="1225">
        <f>+SCI!T211</f>
        <v>36155478.396850355</v>
      </c>
      <c r="U141" s="1225">
        <f>+SCI!U211</f>
        <v>7152307.6664044652</v>
      </c>
      <c r="V141" s="1225">
        <f>+SCI!V211</f>
        <v>7472719.3625415331</v>
      </c>
      <c r="W141" s="1225">
        <f>+SCI!W211</f>
        <v>18543528.890289344</v>
      </c>
      <c r="X141" s="1225">
        <f>+SCI!X211</f>
        <v>24261531.818363231</v>
      </c>
      <c r="Y141" s="1225">
        <f>+SCI!Y211</f>
        <v>25916622.577055898</v>
      </c>
      <c r="Z141" s="1225">
        <f>+SCI!Z211</f>
        <v>62096018.640140653</v>
      </c>
      <c r="AA141" s="1225">
        <f>+SCI!AA211</f>
        <v>10121142.913058043</v>
      </c>
      <c r="AB141" s="1225">
        <f>+SCI!AB211</f>
        <v>4544374.9635010939</v>
      </c>
      <c r="AC141" s="1225">
        <f>+SCI!AC211</f>
        <v>12975028.000837836</v>
      </c>
      <c r="AD141" s="1225">
        <f>+SCI!AD211</f>
        <v>18412419.480134539</v>
      </c>
      <c r="AE141" s="1225">
        <f>+SCI!AE211</f>
        <v>61828141.496500216</v>
      </c>
      <c r="AF141" s="1225">
        <f>+SCI!AF211</f>
        <v>98711156.402488381</v>
      </c>
      <c r="AG141" s="1225">
        <f>+SCI!AG211</f>
        <v>4970022.8303349493</v>
      </c>
      <c r="AH141" s="1225">
        <f>+SCI!AH211</f>
        <v>11163032.793697724</v>
      </c>
      <c r="AI141" s="1225">
        <f>+SCI!AI211</f>
        <v>37843799.375446953</v>
      </c>
      <c r="AJ141" s="1225">
        <f>+SCI!AJ211</f>
        <v>44528159.930859856</v>
      </c>
      <c r="AK141" s="1225">
        <f>+SCI!AK211</f>
        <v>39855752.165326118</v>
      </c>
      <c r="AL141" s="1225">
        <f>+SCI!AL211</f>
        <v>132223435.62956759</v>
      </c>
      <c r="AM141" s="1225">
        <f>+SCI!AM211</f>
        <v>2370032.8831215464</v>
      </c>
      <c r="AN141" s="1225">
        <f>+SCI!AN211</f>
        <v>2951786.8673547879</v>
      </c>
      <c r="AO141" s="1225">
        <f>+SCI!AO211</f>
        <v>1912536.0042912145</v>
      </c>
      <c r="AP141" s="1225">
        <f>+SCI!AP211</f>
        <v>6196177.7551414985</v>
      </c>
      <c r="AQ141" s="1225">
        <f>+SCI!AQ211</f>
        <v>15018099.048766823</v>
      </c>
      <c r="AR141" s="1225">
        <f>+SCI!AR211</f>
        <v>25855585.19008752</v>
      </c>
      <c r="AS141" s="1225">
        <f>+SCI!AS211</f>
        <v>8557361.822756432</v>
      </c>
      <c r="AT141" s="1225">
        <f>+SCI!AT211</f>
        <v>7552134.1259644004</v>
      </c>
      <c r="AU141" s="1225">
        <f>+SCI!AU211</f>
        <v>8162542.5290955473</v>
      </c>
      <c r="AV141" s="1225">
        <f>+SCI!AV211</f>
        <v>13481888.364998862</v>
      </c>
      <c r="AW141" s="1225">
        <f>+SCI!AW211</f>
        <v>15634618.852262603</v>
      </c>
      <c r="AX141" s="1225">
        <f>+SCI!AX211</f>
        <v>45616568.025053561</v>
      </c>
      <c r="AY141" s="1225">
        <f>+SCI!AY211</f>
        <v>7023920.2131338771</v>
      </c>
      <c r="AZ141" s="1225">
        <f>+SCI!AZ211</f>
        <v>12392038.353349514</v>
      </c>
      <c r="BA141" s="1225">
        <f>+SCI!BA211</f>
        <v>998719.92637348955</v>
      </c>
      <c r="BB141" s="1225">
        <f>+SCI!BB211</f>
        <v>12634057.254253229</v>
      </c>
      <c r="BC141" s="1225">
        <f>+SCI!BC211</f>
        <v>41810473.922696792</v>
      </c>
      <c r="BD141" s="1225">
        <f>+SCI!BD211</f>
        <v>69194120.64885737</v>
      </c>
      <c r="BE141" s="1225">
        <f>+SCI!BE211</f>
        <v>2981868.86288739</v>
      </c>
      <c r="BF141" s="1225">
        <f>+SCI!BF211</f>
        <v>9138520.4985280316</v>
      </c>
      <c r="BG141" s="1225">
        <f>+SCI!BG211</f>
        <v>28609725.588878166</v>
      </c>
      <c r="BH141" s="1225">
        <f>+SCI!BH211</f>
        <v>43868208.80482991</v>
      </c>
      <c r="BI141" s="1225">
        <f>+SCI!BI211</f>
        <v>34096790.652955405</v>
      </c>
      <c r="BJ141" s="1225">
        <f>+SCI!BJ211</f>
        <v>120087354.31992091</v>
      </c>
      <c r="BK141" s="1173">
        <f t="shared" ref="BK141:BK163" si="39">SUM(C141:BJ141)</f>
        <v>1414137884.9205635</v>
      </c>
    </row>
    <row r="142" spans="1:63" ht="15.6" x14ac:dyDescent="0.3">
      <c r="A142" s="412" t="s">
        <v>963</v>
      </c>
      <c r="C142" s="1225">
        <f>+SCI!C221</f>
        <v>48135360</v>
      </c>
      <c r="D142" s="1225">
        <f>+SCI!D221</f>
        <v>18577222.085950579</v>
      </c>
      <c r="E142" s="1225">
        <f>+SCI!E221</f>
        <v>47790356.979431883</v>
      </c>
      <c r="F142" s="1225">
        <f>+SCI!F221</f>
        <v>77826548.770803079</v>
      </c>
      <c r="G142" s="1225">
        <f>+SCI!G221</f>
        <v>20322667.525778338</v>
      </c>
      <c r="H142" s="1225">
        <f>+SCI!H221</f>
        <v>92352386.640466869</v>
      </c>
      <c r="I142" s="1225">
        <f>+SCI!I221</f>
        <v>40087042.67041716</v>
      </c>
      <c r="J142" s="1225">
        <f>+SCI!J221</f>
        <v>144132568.48982447</v>
      </c>
      <c r="K142" s="1225">
        <f>+SCI!K221</f>
        <v>14048580.967986047</v>
      </c>
      <c r="L142" s="1225">
        <f>+SCI!L221</f>
        <v>113921201.0425747</v>
      </c>
      <c r="M142" s="1225">
        <f>+SCI!M221</f>
        <v>40533180.798447162</v>
      </c>
      <c r="N142" s="1225">
        <f>+SCI!N221</f>
        <v>92942277.749070629</v>
      </c>
      <c r="O142" s="1225">
        <f>+SCI!O221</f>
        <v>45883217.210529327</v>
      </c>
      <c r="P142" s="1225">
        <f>+SCI!P221</f>
        <v>58094380.960882545</v>
      </c>
      <c r="Q142" s="1225">
        <f>+SCI!Q221</f>
        <v>3969330.3385955766</v>
      </c>
      <c r="R142" s="1225">
        <f>+SCI!R221</f>
        <v>89150299.953093708</v>
      </c>
      <c r="S142" s="1225">
        <f>+SCI!S221</f>
        <v>40048276.666666627</v>
      </c>
      <c r="T142" s="1225">
        <f>+SCI!T221</f>
        <v>3503489.7823658586</v>
      </c>
      <c r="U142" s="1225">
        <f>+SCI!U221</f>
        <v>87782640.004230708</v>
      </c>
      <c r="V142" s="1225">
        <f>+SCI!V221</f>
        <v>98035502.216032118</v>
      </c>
      <c r="W142" s="1225">
        <f>+SCI!W221</f>
        <v>132038282.8200399</v>
      </c>
      <c r="X142" s="1225">
        <f>+SCI!X221</f>
        <v>502803914.4541133</v>
      </c>
      <c r="Y142" s="1225">
        <f>+SCI!Y221</f>
        <v>58392293.31091249</v>
      </c>
      <c r="Z142" s="1225">
        <f>+SCI!Z221</f>
        <v>74584928.222892821</v>
      </c>
      <c r="AA142" s="1225">
        <f>+SCI!AA221</f>
        <v>8890900.794831574</v>
      </c>
      <c r="AB142" s="1225">
        <f>+SCI!AB221</f>
        <v>401057114.71448708</v>
      </c>
      <c r="AC142" s="1225">
        <f>+SCI!AC221</f>
        <v>369520265.76178402</v>
      </c>
      <c r="AD142" s="1225">
        <f>+SCI!AD221</f>
        <v>354592287.29509741</v>
      </c>
      <c r="AE142" s="1225">
        <f>+SCI!AE221</f>
        <v>1663238.8581598178</v>
      </c>
      <c r="AF142" s="1225">
        <f>+SCI!AF221</f>
        <v>7115961.5384662151</v>
      </c>
      <c r="AG142" s="1225">
        <f>+SCI!AG221</f>
        <v>103130207.17790022</v>
      </c>
      <c r="AH142" s="1225">
        <f>+SCI!AH221</f>
        <v>300038946.30381662</v>
      </c>
      <c r="AI142" s="1225">
        <f>+SCI!AI221</f>
        <v>272786804.40369147</v>
      </c>
      <c r="AJ142" s="1225">
        <f>+SCI!AJ221</f>
        <v>198579890.42848065</v>
      </c>
      <c r="AK142" s="1225">
        <f>+SCI!AK221</f>
        <v>14035824.859248146</v>
      </c>
      <c r="AL142" s="1225">
        <f>+SCI!AL221</f>
        <v>26597924.889384657</v>
      </c>
      <c r="AM142" s="1225">
        <f>+SCI!AM221</f>
        <v>8715344.9768284485</v>
      </c>
      <c r="AN142" s="1225">
        <f>+SCI!AN221</f>
        <v>107425908.68708782</v>
      </c>
      <c r="AO142" s="1225">
        <f>+SCI!AO221</f>
        <v>20426067.98124218</v>
      </c>
      <c r="AP142" s="1225">
        <f>+SCI!AP221</f>
        <v>0</v>
      </c>
      <c r="AQ142" s="1225">
        <f>+SCI!AQ221</f>
        <v>3452512.9570780396</v>
      </c>
      <c r="AR142" s="1225">
        <f>+SCI!AR221</f>
        <v>109154319.17896438</v>
      </c>
      <c r="AS142" s="1225">
        <f>+SCI!AS221</f>
        <v>368456166.45548493</v>
      </c>
      <c r="AT142" s="1225">
        <f>+SCI!AT221</f>
        <v>308737901.29376143</v>
      </c>
      <c r="AU142" s="1225">
        <f>+SCI!AU221</f>
        <v>672579097.43289542</v>
      </c>
      <c r="AV142" s="1225">
        <f>+SCI!AV221</f>
        <v>266645889.31914276</v>
      </c>
      <c r="AW142" s="1225">
        <f>+SCI!AW221</f>
        <v>124914519.6116581</v>
      </c>
      <c r="AX142" s="1225">
        <f>+SCI!AX221</f>
        <v>118890189.33489846</v>
      </c>
      <c r="AY142" s="1225">
        <f>+SCI!AY221</f>
        <v>491630386.66384745</v>
      </c>
      <c r="AZ142" s="1225">
        <f>+SCI!AZ221</f>
        <v>265734493.59844542</v>
      </c>
      <c r="BA142" s="1225">
        <f>+SCI!BA221</f>
        <v>314074234.4503879</v>
      </c>
      <c r="BB142" s="1225">
        <f>+SCI!BB221</f>
        <v>36892133.482521206</v>
      </c>
      <c r="BC142" s="1225">
        <f>+SCI!BC221</f>
        <v>11445122.906256869</v>
      </c>
      <c r="BD142" s="1225">
        <f>+SCI!BD221</f>
        <v>15309629.052916646</v>
      </c>
      <c r="BE142" s="1225">
        <f>+SCI!BE221</f>
        <v>0</v>
      </c>
      <c r="BF142" s="1225">
        <f>+SCI!BF221</f>
        <v>26091105.689207971</v>
      </c>
      <c r="BG142" s="1225">
        <f>+SCI!BG221</f>
        <v>4978549.7970628068</v>
      </c>
      <c r="BH142" s="1225">
        <f>+SCI!BH221</f>
        <v>81210777.096596658</v>
      </c>
      <c r="BI142" s="1225">
        <f>+SCI!BI221</f>
        <v>28155033.650442421</v>
      </c>
      <c r="BJ142" s="1225">
        <f>+SCI!BJ221</f>
        <v>62561787.197207391</v>
      </c>
      <c r="BK142" s="1173">
        <f t="shared" si="39"/>
        <v>7450446487.5003891</v>
      </c>
    </row>
    <row r="143" spans="1:63" ht="15.6" x14ac:dyDescent="0.3">
      <c r="A143" s="412" t="s">
        <v>958</v>
      </c>
      <c r="C143" s="1183">
        <f>+SCI!C209</f>
        <v>0</v>
      </c>
      <c r="D143" s="1183">
        <f>+SCI!D209</f>
        <v>0</v>
      </c>
      <c r="E143" s="1183">
        <f>+SCI!E209</f>
        <v>16641040.457027271</v>
      </c>
      <c r="F143" s="1183">
        <f>+SCI!F209</f>
        <v>13252294.492237836</v>
      </c>
      <c r="G143" s="1183">
        <f>+SCI!G209</f>
        <v>48948378.780056477</v>
      </c>
      <c r="H143" s="1183">
        <f>+SCI!H209</f>
        <v>131447771.1622068</v>
      </c>
      <c r="I143" s="1183">
        <f>+SCI!I209</f>
        <v>51214955.799197912</v>
      </c>
      <c r="J143" s="1183">
        <f>+SCI!J209</f>
        <v>138494553.97743857</v>
      </c>
      <c r="K143" s="1183">
        <f>+SCI!K209</f>
        <v>52760677.207183182</v>
      </c>
      <c r="L143" s="1183">
        <f>+SCI!L209</f>
        <v>3330891.9867615551</v>
      </c>
      <c r="M143" s="1183">
        <f>+SCI!M209</f>
        <v>16209127.377405981</v>
      </c>
      <c r="N143" s="1183">
        <f>+SCI!N209</f>
        <v>89491394.276444018</v>
      </c>
      <c r="O143" s="1183">
        <f>+SCI!O209</f>
        <v>94316473.828807235</v>
      </c>
      <c r="P143" s="1183">
        <f>+SCI!P209</f>
        <v>126868346.88137609</v>
      </c>
      <c r="Q143" s="1183">
        <f>+SCI!Q209</f>
        <v>166396482.04061329</v>
      </c>
      <c r="R143" s="1183">
        <f>+SCI!R209</f>
        <v>36781766.201988444</v>
      </c>
      <c r="S143" s="1183">
        <f>+SCI!S209</f>
        <v>32347657.993444741</v>
      </c>
      <c r="T143" s="1183">
        <f>+SCI!T209</f>
        <v>65623117.046929598</v>
      </c>
      <c r="U143" s="1183">
        <f>+SCI!U209</f>
        <v>450620144.64515579</v>
      </c>
      <c r="V143" s="1183">
        <f>+SCI!V209</f>
        <v>409603035.99753356</v>
      </c>
      <c r="W143" s="1183">
        <f>+SCI!W209</f>
        <v>7851649.9249988347</v>
      </c>
      <c r="X143" s="1183">
        <f>+SCI!X209</f>
        <v>21875426.843728021</v>
      </c>
      <c r="Y143" s="1183">
        <f>+SCI!Y209</f>
        <v>259869068.72194606</v>
      </c>
      <c r="Z143" s="1183">
        <f>+SCI!Z209</f>
        <v>17414170.556037605</v>
      </c>
      <c r="AA143" s="1183">
        <f>+SCI!AA209</f>
        <v>218114830.17286202</v>
      </c>
      <c r="AB143" s="1183">
        <f>+SCI!AB209</f>
        <v>85227154.942537084</v>
      </c>
      <c r="AC143" s="1183">
        <f>+SCI!AC209</f>
        <v>40026939.181858599</v>
      </c>
      <c r="AD143" s="1183">
        <f>+SCI!AD209</f>
        <v>41175544.864737295</v>
      </c>
      <c r="AE143" s="1183">
        <f>+SCI!AE209</f>
        <v>429619974.7336579</v>
      </c>
      <c r="AF143" s="1183">
        <f>+SCI!AF209</f>
        <v>676378541.41971087</v>
      </c>
      <c r="AG143" s="1183">
        <f>+SCI!AG209</f>
        <v>80315903.371622741</v>
      </c>
      <c r="AH143" s="1183">
        <f>+SCI!AH209</f>
        <v>6105524.4385791123</v>
      </c>
      <c r="AI143" s="1183">
        <f>+SCI!AI209</f>
        <v>36044113.20926781</v>
      </c>
      <c r="AJ143" s="1183">
        <f>+SCI!AJ209</f>
        <v>24002321.249616519</v>
      </c>
      <c r="AK143" s="1183">
        <f>+SCI!AK209</f>
        <v>481571961.74377978</v>
      </c>
      <c r="AL143" s="1183">
        <f>+SCI!AL209</f>
        <v>156063062.40119618</v>
      </c>
      <c r="AM143" s="1183">
        <f>+SCI!AM209</f>
        <v>432172509.55463111</v>
      </c>
      <c r="AN143" s="1183">
        <f>+SCI!AN209</f>
        <v>45085782.408533186</v>
      </c>
      <c r="AO143" s="1183">
        <f>+SCI!AO209</f>
        <v>315853812.79353285</v>
      </c>
      <c r="AP143" s="1183">
        <f>+SCI!AP209</f>
        <v>217878909.80650759</v>
      </c>
      <c r="AQ143" s="1183">
        <f>+SCI!AQ209</f>
        <v>83104948.880131036</v>
      </c>
      <c r="AR143" s="1183">
        <f>+SCI!AR209</f>
        <v>24744127.285128295</v>
      </c>
      <c r="AS143" s="1183">
        <f>+SCI!AS209</f>
        <v>99395748.19951956</v>
      </c>
      <c r="AT143" s="1183">
        <f>+SCI!AT209</f>
        <v>51735621.667522177</v>
      </c>
      <c r="AU143" s="1183">
        <f>+SCI!AU209</f>
        <v>43736365.289524838</v>
      </c>
      <c r="AV143" s="1183">
        <f>+SCI!AV209</f>
        <v>17211007.25098899</v>
      </c>
      <c r="AW143" s="1183">
        <f>+SCI!AW209</f>
        <v>334752327.08880442</v>
      </c>
      <c r="AX143" s="1183">
        <f>+SCI!AX209</f>
        <v>648702890.56137085</v>
      </c>
      <c r="AY143" s="1183">
        <f>+SCI!AY209</f>
        <v>415384445.84446889</v>
      </c>
      <c r="AZ143" s="1183">
        <f>+SCI!AZ209</f>
        <v>238543727.46847874</v>
      </c>
      <c r="BA143" s="1183">
        <f>+SCI!BA209</f>
        <v>6718858.9518084936</v>
      </c>
      <c r="BB143" s="1183">
        <f>+SCI!BB209</f>
        <v>153746460.01695928</v>
      </c>
      <c r="BC143" s="1183">
        <f>+SCI!BC209</f>
        <v>576586415.22889137</v>
      </c>
      <c r="BD143" s="1183">
        <f>+SCI!BD209</f>
        <v>263823478.64441407</v>
      </c>
      <c r="BE143" s="1183">
        <f>+SCI!BE209</f>
        <v>172871693.0316602</v>
      </c>
      <c r="BF143" s="1183">
        <f>+SCI!BF209</f>
        <v>123430472.10682017</v>
      </c>
      <c r="BG143" s="1183">
        <f>+SCI!BG209</f>
        <v>117012709.02751791</v>
      </c>
      <c r="BH143" s="1183">
        <f>+SCI!BH209</f>
        <v>47924590.064693034</v>
      </c>
      <c r="BI143" s="1183">
        <f>+SCI!BI209</f>
        <v>192212195.17276168</v>
      </c>
      <c r="BJ143" s="1183">
        <f>+SCI!BJ209</f>
        <v>548761985.64666939</v>
      </c>
      <c r="BK143" s="1173">
        <f t="shared" si="39"/>
        <v>9697395379.9192848</v>
      </c>
    </row>
    <row r="144" spans="1:63" ht="15.6" x14ac:dyDescent="0.3">
      <c r="A144" s="412" t="s">
        <v>880</v>
      </c>
      <c r="C144" s="1183">
        <f>+SCI!C233</f>
        <v>0</v>
      </c>
      <c r="D144" s="1183">
        <f>+SCI!D233</f>
        <v>0</v>
      </c>
      <c r="E144" s="1183">
        <f>+SCI!E233</f>
        <v>0</v>
      </c>
      <c r="F144" s="1183">
        <f>+SCI!F233</f>
        <v>0</v>
      </c>
      <c r="G144" s="1183">
        <f>+SCI!G233</f>
        <v>0</v>
      </c>
      <c r="H144" s="1183">
        <f>+SCI!H233</f>
        <v>0</v>
      </c>
      <c r="I144" s="1183">
        <f>+SCI!I233</f>
        <v>0</v>
      </c>
      <c r="J144" s="1183">
        <f>+SCI!J233</f>
        <v>10115605.383416977</v>
      </c>
      <c r="K144" s="1183">
        <f>+SCI!K233</f>
        <v>0</v>
      </c>
      <c r="L144" s="1183">
        <f>+SCI!L233</f>
        <v>0</v>
      </c>
      <c r="M144" s="1183">
        <f>+SCI!M233</f>
        <v>0</v>
      </c>
      <c r="N144" s="1183">
        <f>+SCI!N233</f>
        <v>0</v>
      </c>
      <c r="O144" s="1183">
        <f>+SCI!O233</f>
        <v>0</v>
      </c>
      <c r="P144" s="1183">
        <f>+SCI!P233</f>
        <v>0</v>
      </c>
      <c r="Q144" s="1183">
        <f>+SCI!Q233</f>
        <v>0</v>
      </c>
      <c r="R144" s="1183">
        <f>+SCI!R233</f>
        <v>0</v>
      </c>
      <c r="S144" s="1183">
        <f>+SCI!S233</f>
        <v>0</v>
      </c>
      <c r="T144" s="1183">
        <f>+SCI!T233</f>
        <v>0</v>
      </c>
      <c r="U144" s="1183">
        <f>+SCI!U233</f>
        <v>0</v>
      </c>
      <c r="V144" s="1183">
        <f>+SCI!V233</f>
        <v>-2.1457672119140624E-8</v>
      </c>
      <c r="W144" s="1183">
        <f>+SCI!W233</f>
        <v>0</v>
      </c>
      <c r="X144" s="1183">
        <f>+SCI!X233</f>
        <v>0</v>
      </c>
      <c r="Y144" s="1183">
        <f>+SCI!Y233</f>
        <v>0</v>
      </c>
      <c r="Z144" s="1183">
        <f>+SCI!Z233</f>
        <v>0</v>
      </c>
      <c r="AA144" s="1183">
        <f>+SCI!AA233</f>
        <v>0</v>
      </c>
      <c r="AB144" s="1183">
        <f>+SCI!AB233</f>
        <v>0</v>
      </c>
      <c r="AC144" s="1183">
        <f>+SCI!AC233</f>
        <v>0</v>
      </c>
      <c r="AD144" s="1183">
        <f>+SCI!AD233</f>
        <v>0</v>
      </c>
      <c r="AE144" s="1183">
        <f>+SCI!AE233</f>
        <v>0</v>
      </c>
      <c r="AF144" s="1183">
        <f>+SCI!AF233</f>
        <v>0</v>
      </c>
      <c r="AG144" s="1183">
        <f>+SCI!AG233</f>
        <v>0</v>
      </c>
      <c r="AH144" s="1183">
        <f>+SCI!AH233</f>
        <v>0</v>
      </c>
      <c r="AI144" s="1183">
        <f>+SCI!AI233</f>
        <v>0</v>
      </c>
      <c r="AJ144" s="1183">
        <f>+SCI!AJ233</f>
        <v>0</v>
      </c>
      <c r="AK144" s="1183">
        <f>+SCI!AK233</f>
        <v>0</v>
      </c>
      <c r="AL144" s="1183">
        <f>+SCI!AL233</f>
        <v>0</v>
      </c>
      <c r="AM144" s="1183">
        <f>+SCI!AM233</f>
        <v>0</v>
      </c>
      <c r="AN144" s="1183">
        <f>+SCI!AN233</f>
        <v>0</v>
      </c>
      <c r="AO144" s="1183">
        <f>+SCI!AO233</f>
        <v>0</v>
      </c>
      <c r="AP144" s="1183">
        <f>+SCI!AP233</f>
        <v>0</v>
      </c>
      <c r="AQ144" s="1183">
        <f>+SCI!AQ233</f>
        <v>0</v>
      </c>
      <c r="AR144" s="1183">
        <f>+SCI!AR233</f>
        <v>0</v>
      </c>
      <c r="AS144" s="1183">
        <f>+SCI!AS233</f>
        <v>0</v>
      </c>
      <c r="AT144" s="1183">
        <f>+SCI!AT233</f>
        <v>0</v>
      </c>
      <c r="AU144" s="1183">
        <f>+SCI!AU233</f>
        <v>0</v>
      </c>
      <c r="AV144" s="1183">
        <f>+SCI!AV233</f>
        <v>0</v>
      </c>
      <c r="AW144" s="1183">
        <f>+SCI!AW233</f>
        <v>0</v>
      </c>
      <c r="AX144" s="1183">
        <f>+SCI!AX233</f>
        <v>0</v>
      </c>
      <c r="AY144" s="1183">
        <f>+SCI!AY233</f>
        <v>0</v>
      </c>
      <c r="AZ144" s="1183">
        <f>+SCI!AZ233</f>
        <v>0</v>
      </c>
      <c r="BA144" s="1183">
        <f>+SCI!BA233</f>
        <v>0</v>
      </c>
      <c r="BB144" s="1183">
        <f>+SCI!BB233</f>
        <v>0</v>
      </c>
      <c r="BC144" s="1183">
        <f>+SCI!BC233</f>
        <v>0</v>
      </c>
      <c r="BD144" s="1183">
        <f>+SCI!BD233</f>
        <v>0</v>
      </c>
      <c r="BE144" s="1183">
        <f>+SCI!BE233</f>
        <v>0</v>
      </c>
      <c r="BF144" s="1183">
        <f>+SCI!BF233</f>
        <v>0</v>
      </c>
      <c r="BG144" s="1183">
        <f>+SCI!BG233</f>
        <v>0</v>
      </c>
      <c r="BH144" s="1183">
        <f>+SCI!BH233</f>
        <v>0</v>
      </c>
      <c r="BI144" s="1183">
        <f>+SCI!BI233</f>
        <v>0</v>
      </c>
      <c r="BJ144" s="1183">
        <f>+SCI!BJ233</f>
        <v>0</v>
      </c>
      <c r="BK144" s="1173">
        <f t="shared" si="39"/>
        <v>10115605.383416954</v>
      </c>
    </row>
    <row r="145" spans="1:63" ht="15.6" x14ac:dyDescent="0.3">
      <c r="A145" s="1144" t="s">
        <v>1159</v>
      </c>
      <c r="C145" s="1216">
        <f>+C109+C112+C115+C118+C121+C124+C127+C130+C133+C136+C139-C142+C143-C144</f>
        <v>5158311305.0668936</v>
      </c>
      <c r="D145" s="1216">
        <f t="shared" ref="D145:BJ145" si="40">+D109+D112+D115+D118+D121+D124+D127+D130+D133+D136+D139-D142+D143-D144</f>
        <v>596269142.97240746</v>
      </c>
      <c r="E145" s="1216">
        <f t="shared" si="40"/>
        <v>3582061046.3096848</v>
      </c>
      <c r="F145" s="1216">
        <f t="shared" si="40"/>
        <v>454095520.86884654</v>
      </c>
      <c r="G145" s="1216">
        <f t="shared" si="40"/>
        <v>2057778243.4320774</v>
      </c>
      <c r="H145" s="1216">
        <f t="shared" si="40"/>
        <v>3262623754.380064</v>
      </c>
      <c r="I145" s="1216">
        <f t="shared" si="40"/>
        <v>2021399827.4785833</v>
      </c>
      <c r="J145" s="1216">
        <f t="shared" si="40"/>
        <v>288014720.44740385</v>
      </c>
      <c r="K145" s="1216">
        <f t="shared" si="40"/>
        <v>878171147.82857871</v>
      </c>
      <c r="L145" s="1216">
        <f t="shared" si="40"/>
        <v>1011407498.1115847</v>
      </c>
      <c r="M145" s="1216">
        <f t="shared" si="40"/>
        <v>1825559959.1085525</v>
      </c>
      <c r="N145" s="1216">
        <f t="shared" si="40"/>
        <v>4214153372.0339384</v>
      </c>
      <c r="O145" s="1216">
        <f t="shared" si="40"/>
        <v>5276724585.2815714</v>
      </c>
      <c r="P145" s="1216">
        <f t="shared" si="40"/>
        <v>2456554214.1999412</v>
      </c>
      <c r="Q145" s="1216">
        <f t="shared" si="40"/>
        <v>1679830069.863524</v>
      </c>
      <c r="R145" s="1216">
        <f t="shared" si="40"/>
        <v>-377687000.06435746</v>
      </c>
      <c r="S145" s="1216">
        <f t="shared" si="40"/>
        <v>1345055122.5268371</v>
      </c>
      <c r="T145" s="1216">
        <f t="shared" si="40"/>
        <v>2332102445.0264511</v>
      </c>
      <c r="U145" s="1216">
        <f t="shared" si="40"/>
        <v>2565985045.1709619</v>
      </c>
      <c r="V145" s="1216">
        <f t="shared" si="40"/>
        <v>-285320030.38676631</v>
      </c>
      <c r="W145" s="1216">
        <f t="shared" si="40"/>
        <v>1572603510.5590994</v>
      </c>
      <c r="X145" s="1216">
        <f t="shared" si="40"/>
        <v>156077898.9090848</v>
      </c>
      <c r="Y145" s="1216">
        <f t="shared" si="40"/>
        <v>1164637210.2729747</v>
      </c>
      <c r="Z145" s="1216">
        <f t="shared" si="40"/>
        <v>3802463723.2314882</v>
      </c>
      <c r="AA145" s="1216">
        <f t="shared" si="40"/>
        <v>4894488254.0567684</v>
      </c>
      <c r="AB145" s="1216">
        <f t="shared" si="40"/>
        <v>2424940800.1144991</v>
      </c>
      <c r="AC145" s="1216">
        <f t="shared" si="40"/>
        <v>376027883.80933392</v>
      </c>
      <c r="AD145" s="1216">
        <f t="shared" si="40"/>
        <v>-701426020.7420404</v>
      </c>
      <c r="AE145" s="1216">
        <f t="shared" si="40"/>
        <v>1631680687.5692244</v>
      </c>
      <c r="AF145" s="1216">
        <f t="shared" si="40"/>
        <v>3306821396.816741</v>
      </c>
      <c r="AG145" s="1216">
        <f t="shared" si="40"/>
        <v>2664411757.1307006</v>
      </c>
      <c r="AH145" s="1216">
        <f t="shared" si="40"/>
        <v>-1232139565.078218</v>
      </c>
      <c r="AI145" s="1216">
        <f t="shared" si="40"/>
        <v>2087922073.1100998</v>
      </c>
      <c r="AJ145" s="1216">
        <f t="shared" si="40"/>
        <v>665587731.35888088</v>
      </c>
      <c r="AK145" s="1216">
        <f t="shared" si="40"/>
        <v>1123868781.1828647</v>
      </c>
      <c r="AL145" s="1216">
        <f t="shared" si="40"/>
        <v>4396050368.1985588</v>
      </c>
      <c r="AM145" s="1216">
        <f t="shared" si="40"/>
        <v>4724075743.5654669</v>
      </c>
      <c r="AN145" s="1216">
        <f t="shared" si="40"/>
        <v>1206186520.0988851</v>
      </c>
      <c r="AO145" s="1216">
        <f t="shared" si="40"/>
        <v>2576493975.4857206</v>
      </c>
      <c r="AP145" s="1216">
        <f t="shared" si="40"/>
        <v>-350915097.7154336</v>
      </c>
      <c r="AQ145" s="1216">
        <f t="shared" si="40"/>
        <v>885233286.87687898</v>
      </c>
      <c r="AR145" s="1216">
        <f t="shared" si="40"/>
        <v>2539544191.0956597</v>
      </c>
      <c r="AS145" s="1216">
        <f t="shared" si="40"/>
        <v>3300282702.392632</v>
      </c>
      <c r="AT145" s="1216">
        <f t="shared" si="40"/>
        <v>-434031490.02113777</v>
      </c>
      <c r="AU145" s="1216">
        <f t="shared" si="40"/>
        <v>1726591051.5484319</v>
      </c>
      <c r="AV145" s="1216">
        <f t="shared" si="40"/>
        <v>568604894.92809153</v>
      </c>
      <c r="AW145" s="1216">
        <f t="shared" si="40"/>
        <v>1537647565.6807144</v>
      </c>
      <c r="AX145" s="1216">
        <f t="shared" si="40"/>
        <v>4823416292.3825502</v>
      </c>
      <c r="AY145" s="1216">
        <f t="shared" si="40"/>
        <v>5907338903.5076122</v>
      </c>
      <c r="AZ145" s="1216">
        <f t="shared" si="40"/>
        <v>3305623872.7143145</v>
      </c>
      <c r="BA145" s="1216">
        <f t="shared" si="40"/>
        <v>1346084324.6019185</v>
      </c>
      <c r="BB145" s="1216">
        <f t="shared" si="40"/>
        <v>-250391607.33982363</v>
      </c>
      <c r="BC145" s="1216">
        <f t="shared" si="40"/>
        <v>1804946398.6073301</v>
      </c>
      <c r="BD145" s="1216">
        <f t="shared" si="40"/>
        <v>3221073122.5426936</v>
      </c>
      <c r="BE145" s="1216">
        <f t="shared" si="40"/>
        <v>3926636198.7361641</v>
      </c>
      <c r="BF145" s="1216">
        <f t="shared" si="40"/>
        <v>-451379575.59069723</v>
      </c>
      <c r="BG145" s="1216">
        <f t="shared" si="40"/>
        <v>2583615138.9968262</v>
      </c>
      <c r="BH145" s="1216">
        <f t="shared" si="40"/>
        <v>438633679.41627771</v>
      </c>
      <c r="BI145" s="1216">
        <f t="shared" si="40"/>
        <v>1416387449.3912106</v>
      </c>
      <c r="BJ145" s="1216">
        <f t="shared" si="40"/>
        <v>4996137045.8565502</v>
      </c>
      <c r="BK145" s="1173">
        <f t="shared" si="39"/>
        <v>120024941067.91563</v>
      </c>
    </row>
    <row r="146" spans="1:63" ht="16.2" thickBot="1" x14ac:dyDescent="0.35">
      <c r="A146" s="1114" t="s">
        <v>1160</v>
      </c>
      <c r="C146" s="1183">
        <f>+TCF!C84</f>
        <v>7428739287.6292133</v>
      </c>
      <c r="D146" s="1183">
        <f>+TCF!D84</f>
        <v>3493025870.9466186</v>
      </c>
      <c r="E146" s="1183">
        <f>+TCF!E84</f>
        <v>2551887179.6552839</v>
      </c>
      <c r="F146" s="1183">
        <f>+TCF!F84</f>
        <v>-1189798357.6540794</v>
      </c>
      <c r="G146" s="1183">
        <f>+TCF!G84</f>
        <v>-1818626486.8258824</v>
      </c>
      <c r="H146" s="1183">
        <f>+TCF!H84</f>
        <v>-4159859605.8170958</v>
      </c>
      <c r="I146" s="1183">
        <f>+TCF!I84</f>
        <v>-8737912621.4601841</v>
      </c>
      <c r="J146" s="1183">
        <f>+TCF!J84</f>
        <v>-11052117577.15222</v>
      </c>
      <c r="K146" s="1183">
        <f>+TCF!K84</f>
        <v>-8752275350.8135033</v>
      </c>
      <c r="L146" s="1183">
        <f>+TCF!L84</f>
        <v>-9967415440.3048897</v>
      </c>
      <c r="M146" s="1183">
        <f>+TCF!M84</f>
        <v>-7675775000.9786968</v>
      </c>
      <c r="N146" s="1183">
        <f>+TCF!N84</f>
        <v>-9946072649.9662132</v>
      </c>
      <c r="O146" s="1183">
        <f>+TCF!O84</f>
        <v>-15586207497.085583</v>
      </c>
      <c r="P146" s="1183">
        <f>+TCF!P84</f>
        <v>-17232999535.55743</v>
      </c>
      <c r="Q146" s="1183">
        <f>+TCF!Q84</f>
        <v>-20113689242.577255</v>
      </c>
      <c r="R146" s="1183">
        <f>+TCF!R84</f>
        <v>-22210607173.173531</v>
      </c>
      <c r="S146" s="1183">
        <f>+TCF!S84</f>
        <v>-23088659891.861549</v>
      </c>
      <c r="T146" s="1183">
        <f>+TCF!T84</f>
        <v>-24967877711.385803</v>
      </c>
      <c r="U146" s="1183">
        <f>+TCF!U84</f>
        <v>-28468896224.273499</v>
      </c>
      <c r="V146" s="1183">
        <f>+TCF!V84</f>
        <v>-31374130559.464542</v>
      </c>
      <c r="W146" s="1183">
        <f>+TCF!W84</f>
        <v>-31926333724.573372</v>
      </c>
      <c r="X146" s="1183">
        <f>+TCF!X84</f>
        <v>-34476440812.841042</v>
      </c>
      <c r="Y146" s="1183">
        <f>+TCF!Y84</f>
        <v>-35826099611.951706</v>
      </c>
      <c r="Z146" s="1183">
        <f>+TCF!Z84</f>
        <v>-37795642087.859955</v>
      </c>
      <c r="AA146" s="1183">
        <f>+TCF!AA84</f>
        <v>-43100324367.708069</v>
      </c>
      <c r="AB146" s="1183">
        <f>+TCF!AB84</f>
        <v>-49156780481.402893</v>
      </c>
      <c r="AC146" s="1183">
        <f>+TCF!AC84</f>
        <v>-52888926168.019241</v>
      </c>
      <c r="AD146" s="1183">
        <f>+TCF!AD84</f>
        <v>-54360272630.708374</v>
      </c>
      <c r="AE146" s="1183">
        <f>+TCF!AE84</f>
        <v>-54804276812.157692</v>
      </c>
      <c r="AF146" s="1183">
        <f>+TCF!AF84</f>
        <v>-56753336985.754082</v>
      </c>
      <c r="AG146" s="1183">
        <f>+TCF!AG84</f>
        <v>-62036071828.050987</v>
      </c>
      <c r="AH146" s="1183">
        <f>+TCF!AH84</f>
        <v>-66131423209.797577</v>
      </c>
      <c r="AI146" s="1183">
        <f>+TCF!AI84</f>
        <v>-66268452612.719124</v>
      </c>
      <c r="AJ146" s="1183">
        <f>+TCF!AJ84</f>
        <v>-69471060060.949615</v>
      </c>
      <c r="AK146" s="1183">
        <f>+TCF!AK84</f>
        <v>-71418511036.483765</v>
      </c>
      <c r="AL146" s="1183">
        <f>+TCF!AL84</f>
        <v>-73494569690.832214</v>
      </c>
      <c r="AM146" s="1183">
        <f>+TCF!AM84</f>
        <v>-79654217684.548065</v>
      </c>
      <c r="AN146" s="1183">
        <f>+TCF!AN84</f>
        <v>-85828419752.119095</v>
      </c>
      <c r="AO146" s="1183">
        <f>+TCF!AO84</f>
        <v>-88081321753.824081</v>
      </c>
      <c r="AP146" s="1183">
        <f>+TCF!AP84</f>
        <v>-91655504471.787552</v>
      </c>
      <c r="AQ146" s="1183">
        <f>+TCF!AQ84</f>
        <v>-93245142490.620483</v>
      </c>
      <c r="AR146" s="1183">
        <f>+TCF!AR84</f>
        <v>-95640559778.53624</v>
      </c>
      <c r="AS146" s="1183">
        <f>+TCF!AS84</f>
        <v>-100794626483.60271</v>
      </c>
      <c r="AT146" s="1183">
        <f>+TCF!AT84</f>
        <v>-105891349993.58351</v>
      </c>
      <c r="AU146" s="1183">
        <f>+TCF!AU84</f>
        <v>-107736537276.69754</v>
      </c>
      <c r="AV146" s="1183">
        <f>+TCF!AV84</f>
        <v>-111128334249.26447</v>
      </c>
      <c r="AW146" s="1183">
        <f>+TCF!AW84</f>
        <v>-113716980743.45334</v>
      </c>
      <c r="AX146" s="1183">
        <f>+TCF!AX84</f>
        <v>-116681451868.64253</v>
      </c>
      <c r="AY146" s="1183">
        <f>+TCF!AY84</f>
        <v>-124103624781.24329</v>
      </c>
      <c r="AZ146" s="1183">
        <f>+TCF!AZ84</f>
        <v>-131830113717.20827</v>
      </c>
      <c r="BA146" s="1183">
        <f>+TCF!BA84</f>
        <v>-137341756533.67133</v>
      </c>
      <c r="BB146" s="1183">
        <f>+TCF!BB84</f>
        <v>-140247760547.55618</v>
      </c>
      <c r="BC146" s="1183">
        <f>+TCF!BC84</f>
        <v>-141842134858.00076</v>
      </c>
      <c r="BD146" s="1183">
        <f>+TCF!BD84</f>
        <v>-145395616945.8717</v>
      </c>
      <c r="BE146" s="1183">
        <f>+TCF!BE84</f>
        <v>-151261123455.3111</v>
      </c>
      <c r="BF146" s="1183">
        <f>+TCF!BF84</f>
        <v>-157182385138.24176</v>
      </c>
      <c r="BG146" s="1183">
        <f>+TCF!BG84</f>
        <v>-158828968053.05579</v>
      </c>
      <c r="BH146" s="1183">
        <f>+TCF!BH84</f>
        <v>-163381685113.67355</v>
      </c>
      <c r="BI146" s="1183">
        <f>+TCF!BI84</f>
        <v>-166355151499.4541</v>
      </c>
      <c r="BJ146" s="1183">
        <f>+TCF!BJ84</f>
        <v>-169556175533.46786</v>
      </c>
      <c r="BK146" s="1173">
        <f t="shared" si="39"/>
        <v>-4070158733433.3657</v>
      </c>
    </row>
    <row r="147" spans="1:63" ht="16.2" thickBot="1" x14ac:dyDescent="0.35">
      <c r="A147" s="1115" t="s">
        <v>1161</v>
      </c>
      <c r="C147" s="1183">
        <f>+C145-C146</f>
        <v>-2270427982.5623198</v>
      </c>
      <c r="D147" s="1183">
        <f t="shared" ref="D147:BJ147" si="41">+D145-D146</f>
        <v>-2896756727.9742112</v>
      </c>
      <c r="E147" s="1183">
        <f t="shared" si="41"/>
        <v>1030173866.6544008</v>
      </c>
      <c r="F147" s="1183">
        <f t="shared" si="41"/>
        <v>1643893878.5229259</v>
      </c>
      <c r="G147" s="1183">
        <f t="shared" si="41"/>
        <v>3876404730.2579598</v>
      </c>
      <c r="H147" s="1183">
        <f t="shared" si="41"/>
        <v>7422483360.1971598</v>
      </c>
      <c r="I147" s="1183">
        <f t="shared" si="41"/>
        <v>10759312448.938766</v>
      </c>
      <c r="J147" s="1183">
        <f t="shared" si="41"/>
        <v>11340132297.599623</v>
      </c>
      <c r="K147" s="1183">
        <f t="shared" si="41"/>
        <v>9630446498.6420822</v>
      </c>
      <c r="L147" s="1183">
        <f t="shared" si="41"/>
        <v>10978822938.416473</v>
      </c>
      <c r="M147" s="1183">
        <f t="shared" si="41"/>
        <v>9501334960.0872498</v>
      </c>
      <c r="N147" s="1183">
        <f t="shared" si="41"/>
        <v>14160226022.000153</v>
      </c>
      <c r="O147" s="1183">
        <f t="shared" si="41"/>
        <v>20862932082.367153</v>
      </c>
      <c r="P147" s="1183">
        <f t="shared" si="41"/>
        <v>19689553749.75737</v>
      </c>
      <c r="Q147" s="1183">
        <f t="shared" si="41"/>
        <v>21793519312.440781</v>
      </c>
      <c r="R147" s="1183">
        <f t="shared" si="41"/>
        <v>21832920173.109173</v>
      </c>
      <c r="S147" s="1183">
        <f t="shared" si="41"/>
        <v>24433715014.388386</v>
      </c>
      <c r="T147" s="1183">
        <f t="shared" si="41"/>
        <v>27299980156.412254</v>
      </c>
      <c r="U147" s="1183">
        <f t="shared" si="41"/>
        <v>31034881269.444462</v>
      </c>
      <c r="V147" s="1183">
        <f t="shared" si="41"/>
        <v>31088810529.077778</v>
      </c>
      <c r="W147" s="1183">
        <f t="shared" si="41"/>
        <v>33498937235.132473</v>
      </c>
      <c r="X147" s="1183">
        <f t="shared" si="41"/>
        <v>34632518711.75013</v>
      </c>
      <c r="Y147" s="1183">
        <f t="shared" si="41"/>
        <v>36990736822.224678</v>
      </c>
      <c r="Z147" s="1183">
        <f t="shared" si="41"/>
        <v>41598105811.091446</v>
      </c>
      <c r="AA147" s="1183">
        <f t="shared" si="41"/>
        <v>47994812621.764839</v>
      </c>
      <c r="AB147" s="1183">
        <f t="shared" si="41"/>
        <v>51581721281.517395</v>
      </c>
      <c r="AC147" s="1183">
        <f t="shared" si="41"/>
        <v>53264954051.828575</v>
      </c>
      <c r="AD147" s="1183">
        <f t="shared" si="41"/>
        <v>53658846609.966331</v>
      </c>
      <c r="AE147" s="1183">
        <f t="shared" si="41"/>
        <v>56435957499.726913</v>
      </c>
      <c r="AF147" s="1183">
        <f t="shared" si="41"/>
        <v>60060158382.570824</v>
      </c>
      <c r="AG147" s="1183">
        <f t="shared" si="41"/>
        <v>64700483585.181686</v>
      </c>
      <c r="AH147" s="1183">
        <f t="shared" si="41"/>
        <v>64899283644.71936</v>
      </c>
      <c r="AI147" s="1183">
        <f t="shared" si="41"/>
        <v>68356374685.829224</v>
      </c>
      <c r="AJ147" s="1183">
        <f t="shared" si="41"/>
        <v>70136647792.308502</v>
      </c>
      <c r="AK147" s="1183">
        <f t="shared" si="41"/>
        <v>72542379817.666626</v>
      </c>
      <c r="AL147" s="1183">
        <f t="shared" si="41"/>
        <v>77890620059.030777</v>
      </c>
      <c r="AM147" s="1183">
        <f t="shared" si="41"/>
        <v>84378293428.113525</v>
      </c>
      <c r="AN147" s="1183">
        <f t="shared" si="41"/>
        <v>87034606272.217987</v>
      </c>
      <c r="AO147" s="1183">
        <f t="shared" si="41"/>
        <v>90657815729.309799</v>
      </c>
      <c r="AP147" s="1183">
        <f t="shared" si="41"/>
        <v>91304589374.072113</v>
      </c>
      <c r="AQ147" s="1183">
        <f t="shared" si="41"/>
        <v>94130375777.49736</v>
      </c>
      <c r="AR147" s="1183">
        <f t="shared" si="41"/>
        <v>98180103969.631897</v>
      </c>
      <c r="AS147" s="1183">
        <f t="shared" si="41"/>
        <v>104094909185.99535</v>
      </c>
      <c r="AT147" s="1183">
        <f t="shared" si="41"/>
        <v>105457318503.56238</v>
      </c>
      <c r="AU147" s="1183">
        <f t="shared" si="41"/>
        <v>109463128328.24597</v>
      </c>
      <c r="AV147" s="1183">
        <f t="shared" si="41"/>
        <v>111696939144.19255</v>
      </c>
      <c r="AW147" s="1183">
        <f t="shared" si="41"/>
        <v>115254628309.13405</v>
      </c>
      <c r="AX147" s="1183">
        <f t="shared" si="41"/>
        <v>121504868161.02509</v>
      </c>
      <c r="AY147" s="1183">
        <f t="shared" si="41"/>
        <v>130010963684.7509</v>
      </c>
      <c r="AZ147" s="1183">
        <f t="shared" si="41"/>
        <v>135135737589.92258</v>
      </c>
      <c r="BA147" s="1183">
        <f t="shared" si="41"/>
        <v>138687840858.27325</v>
      </c>
      <c r="BB147" s="1183">
        <f t="shared" si="41"/>
        <v>139997368940.21637</v>
      </c>
      <c r="BC147" s="1183">
        <f t="shared" si="41"/>
        <v>143647081256.60809</v>
      </c>
      <c r="BD147" s="1183">
        <f t="shared" si="41"/>
        <v>148616690068.4144</v>
      </c>
      <c r="BE147" s="1183">
        <f t="shared" si="41"/>
        <v>155187759654.04727</v>
      </c>
      <c r="BF147" s="1183">
        <f t="shared" si="41"/>
        <v>156731005562.65106</v>
      </c>
      <c r="BG147" s="1183">
        <f t="shared" si="41"/>
        <v>161412583192.05261</v>
      </c>
      <c r="BH147" s="1183">
        <f t="shared" si="41"/>
        <v>163820318793.08984</v>
      </c>
      <c r="BI147" s="1183">
        <f t="shared" si="41"/>
        <v>167771538948.84531</v>
      </c>
      <c r="BJ147" s="1183">
        <f t="shared" si="41"/>
        <v>174552312579.3244</v>
      </c>
      <c r="BK147" s="1173">
        <f t="shared" si="39"/>
        <v>4190183674501.2813</v>
      </c>
    </row>
    <row r="148" spans="1:63" ht="16.2" thickBot="1" x14ac:dyDescent="0.35">
      <c r="A148" s="1109" t="s">
        <v>1162</v>
      </c>
      <c r="C148" s="1174">
        <f>+TCF!C162-TCF!C164</f>
        <v>-2270427982.5623193</v>
      </c>
      <c r="D148" s="1174">
        <f>+TCF!D162-TCF!D164</f>
        <v>-2896756727.9742103</v>
      </c>
      <c r="E148" s="1174">
        <f>+TCF!E162-TCF!E164</f>
        <v>1030173866.6544015</v>
      </c>
      <c r="F148" s="1174">
        <f>+TCF!F162-TCF!F164</f>
        <v>1643893878.5229261</v>
      </c>
      <c r="G148" s="1174">
        <f>+TCF!G162-TCF!G164</f>
        <v>3876404730.2579608</v>
      </c>
      <c r="H148" s="1174">
        <f>+TCF!H162-TCF!H164</f>
        <v>7422483360.1971607</v>
      </c>
      <c r="I148" s="1174">
        <f>+TCF!I162-TCF!I164</f>
        <v>10759312448.938766</v>
      </c>
      <c r="J148" s="1174">
        <f>+TCF!J162-TCF!J164</f>
        <v>11340132297.599623</v>
      </c>
      <c r="K148" s="1174">
        <f>+TCF!K162-TCF!K164</f>
        <v>9630446498.6420822</v>
      </c>
      <c r="L148" s="1174">
        <f>+TCF!L162-TCF!L164</f>
        <v>10978822938.416473</v>
      </c>
      <c r="M148" s="1174">
        <f>+TCF!M162-TCF!M164</f>
        <v>9501334960.0872478</v>
      </c>
      <c r="N148" s="1174">
        <f>+TCF!N162-TCF!N164</f>
        <v>14160226022.000153</v>
      </c>
      <c r="O148" s="1174">
        <f>+TCF!O162-TCF!O164</f>
        <v>20862932082.367153</v>
      </c>
      <c r="P148" s="1174">
        <f>+TCF!P162-TCF!P164</f>
        <v>19689553749.757366</v>
      </c>
      <c r="Q148" s="1174">
        <f>+TCF!Q162-TCF!Q164</f>
        <v>21793519312.440777</v>
      </c>
      <c r="R148" s="1174">
        <f>+TCF!R162-TCF!R164</f>
        <v>21832920173.109177</v>
      </c>
      <c r="S148" s="1174">
        <f>+TCF!S162-TCF!S164</f>
        <v>24433715014.388386</v>
      </c>
      <c r="T148" s="1174">
        <f>+TCF!T162-TCF!T164</f>
        <v>27299980156.412251</v>
      </c>
      <c r="U148" s="1174">
        <f>+TCF!U162-TCF!U164</f>
        <v>31034881269.444466</v>
      </c>
      <c r="V148" s="1174">
        <f>+TCF!V162-TCF!V164</f>
        <v>31088810529.077774</v>
      </c>
      <c r="W148" s="1174">
        <f>+TCF!W162-TCF!W164</f>
        <v>33498937235.132469</v>
      </c>
      <c r="X148" s="1174">
        <f>+TCF!X162-TCF!X164</f>
        <v>34632518711.750122</v>
      </c>
      <c r="Y148" s="1174">
        <f>+TCF!Y162-TCF!Y164</f>
        <v>36990736822.224678</v>
      </c>
      <c r="Z148" s="1174">
        <f>+TCF!Z162-TCF!Z164</f>
        <v>41598105811.091446</v>
      </c>
      <c r="AA148" s="1174">
        <f>+TCF!AA162-TCF!AA164</f>
        <v>47994812621.764839</v>
      </c>
      <c r="AB148" s="1174">
        <f>+TCF!AB162-TCF!AB164</f>
        <v>51581721281.517395</v>
      </c>
      <c r="AC148" s="1174">
        <f>+TCF!AC162-TCF!AC164</f>
        <v>53264954051.828583</v>
      </c>
      <c r="AD148" s="1174">
        <f>+TCF!AD162-TCF!AD164</f>
        <v>53658846609.966347</v>
      </c>
      <c r="AE148" s="1174">
        <f>+TCF!AE162-TCF!AE164</f>
        <v>56435957499.726913</v>
      </c>
      <c r="AF148" s="1174">
        <f>+TCF!AF162-TCF!AF164</f>
        <v>60060158382.570824</v>
      </c>
      <c r="AG148" s="1174">
        <f>+TCF!AG162-TCF!AG164</f>
        <v>64700483585.181686</v>
      </c>
      <c r="AH148" s="1174">
        <f>+TCF!AH162-TCF!AH164</f>
        <v>64899283644.719345</v>
      </c>
      <c r="AI148" s="1174">
        <f>+TCF!AI162-TCF!AI164</f>
        <v>68356374685.829224</v>
      </c>
      <c r="AJ148" s="1174">
        <f>+TCF!AJ162-TCF!AJ164</f>
        <v>70136647792.308502</v>
      </c>
      <c r="AK148" s="1174">
        <f>+TCF!AK162-TCF!AK164</f>
        <v>72542379817.666626</v>
      </c>
      <c r="AL148" s="1174">
        <f>+TCF!AL162-TCF!AL164</f>
        <v>77890620059.030777</v>
      </c>
      <c r="AM148" s="1174">
        <f>+TCF!AM162-TCF!AM164</f>
        <v>84378293428.113541</v>
      </c>
      <c r="AN148" s="1174">
        <f>+TCF!AN162-TCF!AN164</f>
        <v>87034606272.217987</v>
      </c>
      <c r="AO148" s="1174">
        <f>+TCF!AO162-TCF!AO164</f>
        <v>90657815729.309799</v>
      </c>
      <c r="AP148" s="1174">
        <f>+TCF!AP162-TCF!AP164</f>
        <v>91304589374.072113</v>
      </c>
      <c r="AQ148" s="1174">
        <f>+TCF!AQ162-TCF!AQ164</f>
        <v>94130375777.49736</v>
      </c>
      <c r="AR148" s="1174">
        <f>+TCF!AR162-TCF!AR164</f>
        <v>98180103969.631897</v>
      </c>
      <c r="AS148" s="1174">
        <f>+TCF!AS162-TCF!AS164</f>
        <v>104094909185.99536</v>
      </c>
      <c r="AT148" s="1174">
        <f>+TCF!AT162-TCF!AT164</f>
        <v>105457318503.56238</v>
      </c>
      <c r="AU148" s="1174">
        <f>+TCF!AU162-TCF!AU164</f>
        <v>109463128328.24599</v>
      </c>
      <c r="AV148" s="1174">
        <f>+TCF!AV162-TCF!AV164</f>
        <v>111696939144.19257</v>
      </c>
      <c r="AW148" s="1174">
        <f>+TCF!AW162-TCF!AW164</f>
        <v>115254628309.13405</v>
      </c>
      <c r="AX148" s="1174">
        <f>+TCF!AX162-TCF!AX164</f>
        <v>121504868161.0251</v>
      </c>
      <c r="AY148" s="1174">
        <f>+TCF!AY162-TCF!AY164</f>
        <v>130010963684.7509</v>
      </c>
      <c r="AZ148" s="1174">
        <f>+TCF!AZ162-TCF!AZ164</f>
        <v>135135737589.92261</v>
      </c>
      <c r="BA148" s="1174">
        <f>+TCF!BA162-TCF!BA164</f>
        <v>138687840858.27325</v>
      </c>
      <c r="BB148" s="1174">
        <f>+TCF!BB162-TCF!BB164</f>
        <v>139997368940.2164</v>
      </c>
      <c r="BC148" s="1174">
        <f>+TCF!BC162-TCF!BC164</f>
        <v>143647081256.60806</v>
      </c>
      <c r="BD148" s="1174">
        <f>+TCF!BD162-TCF!BD164</f>
        <v>148616690068.41437</v>
      </c>
      <c r="BE148" s="1174">
        <f>+TCF!BE162-TCF!BE164</f>
        <v>155187759654.04724</v>
      </c>
      <c r="BF148" s="1174">
        <f>+TCF!BF162-TCF!BF164</f>
        <v>156731005562.65109</v>
      </c>
      <c r="BG148" s="1174">
        <f>+TCF!BG162-TCF!BG164</f>
        <v>161412583192.05258</v>
      </c>
      <c r="BH148" s="1174">
        <f>+TCF!BH162-TCF!BH164</f>
        <v>163820318793.08978</v>
      </c>
      <c r="BI148" s="1174">
        <f>+TCF!BI162-TCF!BI164</f>
        <v>167771538948.84534</v>
      </c>
      <c r="BJ148" s="1174">
        <f>+TCF!BJ162-TCF!BJ164</f>
        <v>174552312579.32443</v>
      </c>
      <c r="BK148" s="1173">
        <f t="shared" si="39"/>
        <v>4190183674501.2813</v>
      </c>
    </row>
    <row r="149" spans="1:63" ht="15.6" x14ac:dyDescent="0.3">
      <c r="A149" s="1113" t="s">
        <v>537</v>
      </c>
      <c r="C149" s="1186">
        <f>+C147-C148</f>
        <v>0</v>
      </c>
      <c r="D149" s="1186">
        <f t="shared" ref="D149:BJ149" si="42">+D147-D148</f>
        <v>0</v>
      </c>
      <c r="E149" s="1186">
        <f t="shared" si="42"/>
        <v>0</v>
      </c>
      <c r="F149" s="1186">
        <f t="shared" si="42"/>
        <v>0</v>
      </c>
      <c r="G149" s="1186">
        <f t="shared" si="42"/>
        <v>0</v>
      </c>
      <c r="H149" s="1186">
        <f t="shared" si="42"/>
        <v>0</v>
      </c>
      <c r="I149" s="1186">
        <f t="shared" si="42"/>
        <v>0</v>
      </c>
      <c r="J149" s="1186">
        <f t="shared" si="42"/>
        <v>0</v>
      </c>
      <c r="K149" s="1186">
        <f t="shared" si="42"/>
        <v>0</v>
      </c>
      <c r="L149" s="1186">
        <f t="shared" si="42"/>
        <v>0</v>
      </c>
      <c r="M149" s="1186">
        <f t="shared" si="42"/>
        <v>0</v>
      </c>
      <c r="N149" s="1186">
        <f t="shared" si="42"/>
        <v>0</v>
      </c>
      <c r="O149" s="1186">
        <f t="shared" si="42"/>
        <v>0</v>
      </c>
      <c r="P149" s="1186">
        <f t="shared" si="42"/>
        <v>0</v>
      </c>
      <c r="Q149" s="1186">
        <f t="shared" si="42"/>
        <v>0</v>
      </c>
      <c r="R149" s="1186">
        <f t="shared" si="42"/>
        <v>0</v>
      </c>
      <c r="S149" s="1186">
        <f t="shared" si="42"/>
        <v>0</v>
      </c>
      <c r="T149" s="1186">
        <f t="shared" si="42"/>
        <v>0</v>
      </c>
      <c r="U149" s="1186">
        <f t="shared" si="42"/>
        <v>0</v>
      </c>
      <c r="V149" s="1186">
        <f t="shared" si="42"/>
        <v>0</v>
      </c>
      <c r="W149" s="1186">
        <f t="shared" si="42"/>
        <v>0</v>
      </c>
      <c r="X149" s="1186">
        <f t="shared" si="42"/>
        <v>0</v>
      </c>
      <c r="Y149" s="1186">
        <f t="shared" si="42"/>
        <v>0</v>
      </c>
      <c r="Z149" s="1186">
        <f t="shared" si="42"/>
        <v>0</v>
      </c>
      <c r="AA149" s="1186">
        <f t="shared" si="42"/>
        <v>0</v>
      </c>
      <c r="AB149" s="1186">
        <f t="shared" si="42"/>
        <v>0</v>
      </c>
      <c r="AC149" s="1186">
        <f t="shared" si="42"/>
        <v>0</v>
      </c>
      <c r="AD149" s="1186">
        <f t="shared" si="42"/>
        <v>0</v>
      </c>
      <c r="AE149" s="1186">
        <f t="shared" si="42"/>
        <v>0</v>
      </c>
      <c r="AF149" s="1186">
        <f t="shared" si="42"/>
        <v>0</v>
      </c>
      <c r="AG149" s="1186">
        <f t="shared" si="42"/>
        <v>0</v>
      </c>
      <c r="AH149" s="1186">
        <f t="shared" si="42"/>
        <v>0</v>
      </c>
      <c r="AI149" s="1186">
        <f t="shared" si="42"/>
        <v>0</v>
      </c>
      <c r="AJ149" s="1186">
        <f t="shared" si="42"/>
        <v>0</v>
      </c>
      <c r="AK149" s="1186">
        <f t="shared" si="42"/>
        <v>0</v>
      </c>
      <c r="AL149" s="1186">
        <f t="shared" si="42"/>
        <v>0</v>
      </c>
      <c r="AM149" s="1186">
        <f t="shared" si="42"/>
        <v>0</v>
      </c>
      <c r="AN149" s="1186">
        <f t="shared" si="42"/>
        <v>0</v>
      </c>
      <c r="AO149" s="1186">
        <f t="shared" si="42"/>
        <v>0</v>
      </c>
      <c r="AP149" s="1186">
        <f t="shared" si="42"/>
        <v>0</v>
      </c>
      <c r="AQ149" s="1186">
        <f t="shared" si="42"/>
        <v>0</v>
      </c>
      <c r="AR149" s="1186">
        <f t="shared" si="42"/>
        <v>0</v>
      </c>
      <c r="AS149" s="1186">
        <f t="shared" si="42"/>
        <v>0</v>
      </c>
      <c r="AT149" s="1186">
        <f t="shared" si="42"/>
        <v>0</v>
      </c>
      <c r="AU149" s="1186">
        <f t="shared" si="42"/>
        <v>0</v>
      </c>
      <c r="AV149" s="1186">
        <f t="shared" si="42"/>
        <v>0</v>
      </c>
      <c r="AW149" s="1186">
        <f t="shared" si="42"/>
        <v>0</v>
      </c>
      <c r="AX149" s="1186">
        <f t="shared" si="42"/>
        <v>0</v>
      </c>
      <c r="AY149" s="1186">
        <f t="shared" si="42"/>
        <v>0</v>
      </c>
      <c r="AZ149" s="1186">
        <f t="shared" si="42"/>
        <v>0</v>
      </c>
      <c r="BA149" s="1186">
        <f t="shared" si="42"/>
        <v>0</v>
      </c>
      <c r="BB149" s="1186">
        <f t="shared" si="42"/>
        <v>0</v>
      </c>
      <c r="BC149" s="1186">
        <f t="shared" si="42"/>
        <v>0</v>
      </c>
      <c r="BD149" s="1186">
        <f t="shared" si="42"/>
        <v>0</v>
      </c>
      <c r="BE149" s="1186">
        <f t="shared" si="42"/>
        <v>0</v>
      </c>
      <c r="BF149" s="1186">
        <f t="shared" si="42"/>
        <v>0</v>
      </c>
      <c r="BG149" s="1186">
        <f t="shared" si="42"/>
        <v>0</v>
      </c>
      <c r="BH149" s="1186">
        <f t="shared" si="42"/>
        <v>0</v>
      </c>
      <c r="BI149" s="1186">
        <f t="shared" si="42"/>
        <v>0</v>
      </c>
      <c r="BJ149" s="1186">
        <f t="shared" si="42"/>
        <v>0</v>
      </c>
      <c r="BK149" s="1191">
        <f t="shared" si="39"/>
        <v>0</v>
      </c>
    </row>
    <row r="150" spans="1:63" ht="16.2" thickBot="1" x14ac:dyDescent="0.35">
      <c r="A150" s="42"/>
      <c r="C150" s="1183"/>
      <c r="D150" s="1183"/>
      <c r="E150" s="1183"/>
      <c r="F150" s="1183"/>
      <c r="G150" s="1183"/>
      <c r="H150" s="1183"/>
      <c r="I150" s="1183"/>
      <c r="J150" s="1183"/>
      <c r="K150" s="1183"/>
      <c r="L150" s="1183"/>
      <c r="M150" s="1183"/>
      <c r="N150" s="1183"/>
      <c r="O150" s="1183"/>
      <c r="P150" s="1183"/>
      <c r="Q150" s="1183"/>
      <c r="R150" s="1183"/>
      <c r="S150" s="1183"/>
      <c r="T150" s="1183"/>
      <c r="U150" s="1183"/>
      <c r="V150" s="1183"/>
      <c r="W150" s="1183"/>
      <c r="X150" s="1183"/>
      <c r="Y150" s="1183"/>
      <c r="Z150" s="1183"/>
      <c r="AA150" s="1183"/>
      <c r="AB150" s="1183"/>
      <c r="AC150" s="1183"/>
      <c r="AD150" s="1183"/>
      <c r="AE150" s="1183"/>
      <c r="AF150" s="1183"/>
      <c r="AG150" s="1183"/>
      <c r="AH150" s="1183"/>
      <c r="AI150" s="1183"/>
      <c r="AJ150" s="1183"/>
      <c r="AK150" s="1183"/>
      <c r="AL150" s="1183"/>
      <c r="AM150" s="1183"/>
      <c r="AN150" s="1183"/>
      <c r="AO150" s="1183"/>
      <c r="AP150" s="1183"/>
      <c r="AQ150" s="1183"/>
      <c r="AR150" s="1183"/>
      <c r="AS150" s="1183"/>
      <c r="AT150" s="1183"/>
      <c r="AU150" s="1183"/>
      <c r="AV150" s="1183"/>
      <c r="AW150" s="1183"/>
      <c r="AX150" s="1183"/>
      <c r="AY150" s="1183"/>
      <c r="AZ150" s="1183"/>
      <c r="BA150" s="1183"/>
      <c r="BB150" s="1183"/>
      <c r="BC150" s="1183"/>
      <c r="BD150" s="1183"/>
      <c r="BE150" s="1183"/>
      <c r="BF150" s="1183"/>
      <c r="BG150" s="1183"/>
      <c r="BH150" s="1183"/>
      <c r="BI150" s="1183"/>
      <c r="BJ150" s="1183"/>
      <c r="BK150" s="1173">
        <f t="shared" si="39"/>
        <v>0</v>
      </c>
    </row>
    <row r="151" spans="1:63" ht="16.2" thickBot="1" x14ac:dyDescent="0.35">
      <c r="A151" s="1120" t="s">
        <v>901</v>
      </c>
      <c r="C151" s="1183">
        <f>+C77+C94+C103+C145</f>
        <v>-78093036.251883507</v>
      </c>
      <c r="D151" s="1183">
        <f t="shared" ref="D151:BJ151" si="43">+D77+D94+D103+D145</f>
        <v>-12598181.607350945</v>
      </c>
      <c r="E151" s="1183">
        <f t="shared" si="43"/>
        <v>-5355798.6250724792</v>
      </c>
      <c r="F151" s="1183">
        <f t="shared" si="43"/>
        <v>-9014045.609437108</v>
      </c>
      <c r="G151" s="1183">
        <f t="shared" si="43"/>
        <v>23942591.800406218</v>
      </c>
      <c r="H151" s="1183">
        <f t="shared" si="43"/>
        <v>39577276.148979187</v>
      </c>
      <c r="I151" s="1183">
        <f t="shared" si="43"/>
        <v>-26856877.591208935</v>
      </c>
      <c r="J151" s="1183">
        <f t="shared" si="43"/>
        <v>-26115483.528353274</v>
      </c>
      <c r="K151" s="1183">
        <f t="shared" si="43"/>
        <v>7999490.7286062241</v>
      </c>
      <c r="L151" s="1183">
        <f t="shared" si="43"/>
        <v>8754560.2854714394</v>
      </c>
      <c r="M151" s="1183">
        <f t="shared" si="43"/>
        <v>3727370.1212015152</v>
      </c>
      <c r="N151" s="1183">
        <f t="shared" si="43"/>
        <v>59910633.466162205</v>
      </c>
      <c r="O151" s="1183">
        <f t="shared" si="43"/>
        <v>17651570.867089272</v>
      </c>
      <c r="P151" s="1183">
        <f t="shared" si="43"/>
        <v>9307568.3232541084</v>
      </c>
      <c r="Q151" s="1183">
        <f t="shared" si="43"/>
        <v>-22210977.216957331</v>
      </c>
      <c r="R151" s="1183">
        <f t="shared" si="43"/>
        <v>2237008.7776849866</v>
      </c>
      <c r="S151" s="1183">
        <f t="shared" si="43"/>
        <v>8738568.2897160053</v>
      </c>
      <c r="T151" s="1183">
        <f t="shared" si="43"/>
        <v>75131602.543804646</v>
      </c>
      <c r="U151" s="1183">
        <f t="shared" si="43"/>
        <v>-19881025.352480888</v>
      </c>
      <c r="V151" s="1183">
        <f t="shared" si="43"/>
        <v>-3456556.7319762707</v>
      </c>
      <c r="W151" s="1183">
        <f t="shared" si="43"/>
        <v>-50779956.255497694</v>
      </c>
      <c r="X151" s="1183">
        <f t="shared" si="43"/>
        <v>22650877.689991236</v>
      </c>
      <c r="Y151" s="1183">
        <f t="shared" si="43"/>
        <v>32526075.805167913</v>
      </c>
      <c r="Z151" s="1183">
        <f t="shared" si="43"/>
        <v>68216112.385787964</v>
      </c>
      <c r="AA151" s="1183">
        <f t="shared" si="43"/>
        <v>-83852762.023962975</v>
      </c>
      <c r="AB151" s="1183">
        <f t="shared" si="43"/>
        <v>-37530417.162622929</v>
      </c>
      <c r="AC151" s="1183">
        <f t="shared" si="43"/>
        <v>-17434175.892116189</v>
      </c>
      <c r="AD151" s="1183">
        <f t="shared" si="43"/>
        <v>2094174.4464185238</v>
      </c>
      <c r="AE151" s="1183">
        <f t="shared" si="43"/>
        <v>30655495.499505758</v>
      </c>
      <c r="AF151" s="1183">
        <f t="shared" si="43"/>
        <v>98949998.70284462</v>
      </c>
      <c r="AG151" s="1183">
        <f t="shared" si="43"/>
        <v>-86986354.087614059</v>
      </c>
      <c r="AH151" s="1183">
        <f t="shared" si="43"/>
        <v>-3785509.2218255997</v>
      </c>
      <c r="AI151" s="1183">
        <f t="shared" si="43"/>
        <v>-24773263.001137257</v>
      </c>
      <c r="AJ151" s="1183">
        <f t="shared" si="43"/>
        <v>36756602.814522505</v>
      </c>
      <c r="AK151" s="1183">
        <f t="shared" si="43"/>
        <v>7834680.6878638268</v>
      </c>
      <c r="AL151" s="1183">
        <f t="shared" si="43"/>
        <v>86508807.426195145</v>
      </c>
      <c r="AM151" s="1183">
        <f t="shared" si="43"/>
        <v>-7834787.4963150024</v>
      </c>
      <c r="AN151" s="1183">
        <f t="shared" si="43"/>
        <v>-9805556.7091598511</v>
      </c>
      <c r="AO151" s="1183">
        <f t="shared" si="43"/>
        <v>-26325073.885457039</v>
      </c>
      <c r="AP151" s="1183">
        <f t="shared" si="43"/>
        <v>56208589.672148824</v>
      </c>
      <c r="AQ151" s="1183">
        <f t="shared" si="43"/>
        <v>-39280740.839971423</v>
      </c>
      <c r="AR151" s="1183">
        <f t="shared" si="43"/>
        <v>110440916.46217632</v>
      </c>
      <c r="AS151" s="1183">
        <f t="shared" si="43"/>
        <v>-105505436.34532166</v>
      </c>
      <c r="AT151" s="1183">
        <f t="shared" si="43"/>
        <v>-285474.51531130075</v>
      </c>
      <c r="AU151" s="1183">
        <f t="shared" si="43"/>
        <v>-75702840.041715145</v>
      </c>
      <c r="AV151" s="1183">
        <f t="shared" si="43"/>
        <v>77171210.729973078</v>
      </c>
      <c r="AW151" s="1183">
        <f t="shared" si="43"/>
        <v>6675768.0568387508</v>
      </c>
      <c r="AX151" s="1183">
        <f t="shared" si="43"/>
        <v>188437030.18266964</v>
      </c>
      <c r="AY151" s="1183">
        <f t="shared" si="43"/>
        <v>-265828848.03259277</v>
      </c>
      <c r="AZ151" s="1183">
        <f t="shared" si="43"/>
        <v>39735775.516778946</v>
      </c>
      <c r="BA151" s="1183">
        <f t="shared" si="43"/>
        <v>-49128886.109879255</v>
      </c>
      <c r="BB151" s="1183">
        <f t="shared" si="43"/>
        <v>40806650.47421369</v>
      </c>
      <c r="BC151" s="1183">
        <f t="shared" si="43"/>
        <v>25028453.081245899</v>
      </c>
      <c r="BD151" s="1183">
        <f t="shared" si="43"/>
        <v>90309418.905883312</v>
      </c>
      <c r="BE151" s="1183">
        <f t="shared" si="43"/>
        <v>-72576709.20671463</v>
      </c>
      <c r="BF151" s="1183">
        <f t="shared" si="43"/>
        <v>14344840.281707108</v>
      </c>
      <c r="BG151" s="1183">
        <f t="shared" si="43"/>
        <v>-40639841.092763424</v>
      </c>
      <c r="BH151" s="1183">
        <f t="shared" si="43"/>
        <v>63606246.801299036</v>
      </c>
      <c r="BI151" s="1183">
        <f t="shared" si="43"/>
        <v>-25158404.157364368</v>
      </c>
      <c r="BJ151" s="1183">
        <f t="shared" si="43"/>
        <v>195750732.52937984</v>
      </c>
      <c r="BK151" s="1173">
        <f t="shared" si="39"/>
        <v>324889680.91292441</v>
      </c>
    </row>
    <row r="152" spans="1:63" ht="16.2" thickBot="1" x14ac:dyDescent="0.35">
      <c r="A152" s="1116" t="s">
        <v>902</v>
      </c>
      <c r="C152" s="1183">
        <f>+B153</f>
        <v>148238212.1025331</v>
      </c>
      <c r="D152" s="1183">
        <f t="shared" ref="D152:BJ152" si="44">+C153</f>
        <v>70145175.850649595</v>
      </c>
      <c r="E152" s="1183">
        <f t="shared" si="44"/>
        <v>57546994.24329865</v>
      </c>
      <c r="F152" s="1183">
        <f t="shared" si="44"/>
        <v>52191195.618226171</v>
      </c>
      <c r="G152" s="1183">
        <f t="shared" si="44"/>
        <v>43177150.008789063</v>
      </c>
      <c r="H152" s="1183">
        <f t="shared" si="44"/>
        <v>67119741.80919528</v>
      </c>
      <c r="I152" s="1183">
        <f t="shared" si="44"/>
        <v>106697017.95817447</v>
      </c>
      <c r="J152" s="1183">
        <f t="shared" si="44"/>
        <v>79840140.366965532</v>
      </c>
      <c r="K152" s="1183">
        <f t="shared" si="44"/>
        <v>53724656.838612258</v>
      </c>
      <c r="L152" s="1183">
        <f t="shared" si="44"/>
        <v>61724147.567218482</v>
      </c>
      <c r="M152" s="1183">
        <f t="shared" si="44"/>
        <v>70478707.852689922</v>
      </c>
      <c r="N152" s="1183">
        <f t="shared" si="44"/>
        <v>74206077.973891437</v>
      </c>
      <c r="O152" s="1183">
        <f t="shared" si="44"/>
        <v>134116711.44005364</v>
      </c>
      <c r="P152" s="1183">
        <f t="shared" si="44"/>
        <v>151768282.30714291</v>
      </c>
      <c r="Q152" s="1183">
        <f t="shared" si="44"/>
        <v>161075850.63039702</v>
      </c>
      <c r="R152" s="1183">
        <f t="shared" si="44"/>
        <v>138864873.41343969</v>
      </c>
      <c r="S152" s="1183">
        <f t="shared" si="44"/>
        <v>141101882.19112468</v>
      </c>
      <c r="T152" s="1183">
        <f t="shared" si="44"/>
        <v>149840450.48084068</v>
      </c>
      <c r="U152" s="1183">
        <f t="shared" si="44"/>
        <v>224972053.02464533</v>
      </c>
      <c r="V152" s="1183">
        <f t="shared" si="44"/>
        <v>205091027.67216444</v>
      </c>
      <c r="W152" s="1183">
        <f t="shared" si="44"/>
        <v>201634470.94018817</v>
      </c>
      <c r="X152" s="1183">
        <f t="shared" si="44"/>
        <v>150854514.68469048</v>
      </c>
      <c r="Y152" s="1183">
        <f t="shared" si="44"/>
        <v>173505392.37468171</v>
      </c>
      <c r="Z152" s="1183">
        <f t="shared" si="44"/>
        <v>206031468.17984962</v>
      </c>
      <c r="AA152" s="1183">
        <f t="shared" si="44"/>
        <v>274247580.56563759</v>
      </c>
      <c r="AB152" s="1183">
        <f t="shared" si="44"/>
        <v>190394818.54167461</v>
      </c>
      <c r="AC152" s="1183">
        <f t="shared" si="44"/>
        <v>152864401.37905169</v>
      </c>
      <c r="AD152" s="1183">
        <f t="shared" si="44"/>
        <v>135430225.4869355</v>
      </c>
      <c r="AE152" s="1183">
        <f t="shared" si="44"/>
        <v>137524399.93335402</v>
      </c>
      <c r="AF152" s="1183">
        <f t="shared" si="44"/>
        <v>168179895.43285978</v>
      </c>
      <c r="AG152" s="1183">
        <f t="shared" si="44"/>
        <v>267129894.1357044</v>
      </c>
      <c r="AH152" s="1183">
        <f t="shared" si="44"/>
        <v>180143540.04809034</v>
      </c>
      <c r="AI152" s="1183">
        <f t="shared" si="44"/>
        <v>176358030.82626474</v>
      </c>
      <c r="AJ152" s="1183">
        <f t="shared" si="44"/>
        <v>151584767.82512748</v>
      </c>
      <c r="AK152" s="1183">
        <f t="shared" si="44"/>
        <v>188341370.63964999</v>
      </c>
      <c r="AL152" s="1183">
        <f t="shared" si="44"/>
        <v>196176051.32751381</v>
      </c>
      <c r="AM152" s="1183">
        <f t="shared" si="44"/>
        <v>282684858.75370896</v>
      </c>
      <c r="AN152" s="1183">
        <f t="shared" si="44"/>
        <v>274850071.25739396</v>
      </c>
      <c r="AO152" s="1183">
        <f t="shared" si="44"/>
        <v>265044514.54823411</v>
      </c>
      <c r="AP152" s="1183">
        <f t="shared" si="44"/>
        <v>238719440.66277707</v>
      </c>
      <c r="AQ152" s="1183">
        <f t="shared" si="44"/>
        <v>294928030.33492589</v>
      </c>
      <c r="AR152" s="1183">
        <f t="shared" si="44"/>
        <v>255647289.49495447</v>
      </c>
      <c r="AS152" s="1183">
        <f t="shared" si="44"/>
        <v>366088205.95713079</v>
      </c>
      <c r="AT152" s="1183">
        <f t="shared" si="44"/>
        <v>260582769.61180913</v>
      </c>
      <c r="AU152" s="1183">
        <f t="shared" si="44"/>
        <v>260297295.09649783</v>
      </c>
      <c r="AV152" s="1183">
        <f t="shared" si="44"/>
        <v>184594455.05478269</v>
      </c>
      <c r="AW152" s="1183">
        <f t="shared" si="44"/>
        <v>261765665.78475577</v>
      </c>
      <c r="AX152" s="1183">
        <f t="shared" si="44"/>
        <v>268441433.84159452</v>
      </c>
      <c r="AY152" s="1183">
        <f t="shared" si="44"/>
        <v>456878464.02426416</v>
      </c>
      <c r="AZ152" s="1183">
        <f t="shared" si="44"/>
        <v>191049615.99167138</v>
      </c>
      <c r="BA152" s="1183">
        <f t="shared" si="44"/>
        <v>230785391.50845033</v>
      </c>
      <c r="BB152" s="1183">
        <f t="shared" si="44"/>
        <v>181656505.39857107</v>
      </c>
      <c r="BC152" s="1183">
        <f t="shared" si="44"/>
        <v>222463155.87278476</v>
      </c>
      <c r="BD152" s="1183">
        <f t="shared" si="44"/>
        <v>247491608.95403066</v>
      </c>
      <c r="BE152" s="1183">
        <f t="shared" si="44"/>
        <v>337801027.85991395</v>
      </c>
      <c r="BF152" s="1183">
        <f t="shared" si="44"/>
        <v>265224318.65319932</v>
      </c>
      <c r="BG152" s="1183">
        <f t="shared" si="44"/>
        <v>279569158.93490642</v>
      </c>
      <c r="BH152" s="1183">
        <f t="shared" si="44"/>
        <v>238929317.842143</v>
      </c>
      <c r="BI152" s="1183">
        <f t="shared" si="44"/>
        <v>302535564.64344203</v>
      </c>
      <c r="BJ152" s="1183">
        <f t="shared" si="44"/>
        <v>277377160.48607767</v>
      </c>
      <c r="BK152" s="1173">
        <f t="shared" si="39"/>
        <v>11587726492.239346</v>
      </c>
    </row>
    <row r="153" spans="1:63" ht="16.2" thickBot="1" x14ac:dyDescent="0.35">
      <c r="A153" s="1120" t="s">
        <v>907</v>
      </c>
      <c r="B153" s="1">
        <f>+SFP!C7</f>
        <v>148238212.1025331</v>
      </c>
      <c r="C153" s="1217">
        <f>+C151+C152</f>
        <v>70145175.850649595</v>
      </c>
      <c r="D153" s="1217">
        <f t="shared" ref="D153:BJ153" si="45">+D151+D152</f>
        <v>57546994.24329865</v>
      </c>
      <c r="E153" s="1217">
        <f t="shared" si="45"/>
        <v>52191195.618226171</v>
      </c>
      <c r="F153" s="1217">
        <f t="shared" si="45"/>
        <v>43177150.008789063</v>
      </c>
      <c r="G153" s="1217">
        <f t="shared" si="45"/>
        <v>67119741.80919528</v>
      </c>
      <c r="H153" s="1217">
        <f t="shared" si="45"/>
        <v>106697017.95817447</v>
      </c>
      <c r="I153" s="1217">
        <f t="shared" si="45"/>
        <v>79840140.366965532</v>
      </c>
      <c r="J153" s="1217">
        <f t="shared" si="45"/>
        <v>53724656.838612258</v>
      </c>
      <c r="K153" s="1217">
        <f t="shared" si="45"/>
        <v>61724147.567218482</v>
      </c>
      <c r="L153" s="1217">
        <f t="shared" si="45"/>
        <v>70478707.852689922</v>
      </c>
      <c r="M153" s="1217">
        <f t="shared" si="45"/>
        <v>74206077.973891437</v>
      </c>
      <c r="N153" s="1217">
        <f t="shared" si="45"/>
        <v>134116711.44005364</v>
      </c>
      <c r="O153" s="1217">
        <f t="shared" si="45"/>
        <v>151768282.30714291</v>
      </c>
      <c r="P153" s="1217">
        <f t="shared" si="45"/>
        <v>161075850.63039702</v>
      </c>
      <c r="Q153" s="1217">
        <f t="shared" si="45"/>
        <v>138864873.41343969</v>
      </c>
      <c r="R153" s="1217">
        <f t="shared" si="45"/>
        <v>141101882.19112468</v>
      </c>
      <c r="S153" s="1217">
        <f t="shared" si="45"/>
        <v>149840450.48084068</v>
      </c>
      <c r="T153" s="1217">
        <f t="shared" si="45"/>
        <v>224972053.02464533</v>
      </c>
      <c r="U153" s="1217">
        <f t="shared" si="45"/>
        <v>205091027.67216444</v>
      </c>
      <c r="V153" s="1217">
        <f t="shared" si="45"/>
        <v>201634470.94018817</v>
      </c>
      <c r="W153" s="1217">
        <f t="shared" si="45"/>
        <v>150854514.68469048</v>
      </c>
      <c r="X153" s="1217">
        <f t="shared" si="45"/>
        <v>173505392.37468171</v>
      </c>
      <c r="Y153" s="1217">
        <f t="shared" si="45"/>
        <v>206031468.17984962</v>
      </c>
      <c r="Z153" s="1217">
        <f t="shared" si="45"/>
        <v>274247580.56563759</v>
      </c>
      <c r="AA153" s="1217">
        <f t="shared" si="45"/>
        <v>190394818.54167461</v>
      </c>
      <c r="AB153" s="1217">
        <f t="shared" si="45"/>
        <v>152864401.37905169</v>
      </c>
      <c r="AC153" s="1217">
        <f t="shared" si="45"/>
        <v>135430225.4869355</v>
      </c>
      <c r="AD153" s="1217">
        <f t="shared" si="45"/>
        <v>137524399.93335402</v>
      </c>
      <c r="AE153" s="1217">
        <f t="shared" si="45"/>
        <v>168179895.43285978</v>
      </c>
      <c r="AF153" s="1217">
        <f t="shared" si="45"/>
        <v>267129894.1357044</v>
      </c>
      <c r="AG153" s="1217">
        <f t="shared" si="45"/>
        <v>180143540.04809034</v>
      </c>
      <c r="AH153" s="1217">
        <f t="shared" si="45"/>
        <v>176358030.82626474</v>
      </c>
      <c r="AI153" s="1217">
        <f t="shared" si="45"/>
        <v>151584767.82512748</v>
      </c>
      <c r="AJ153" s="1217">
        <f t="shared" si="45"/>
        <v>188341370.63964999</v>
      </c>
      <c r="AK153" s="1217">
        <f t="shared" si="45"/>
        <v>196176051.32751381</v>
      </c>
      <c r="AL153" s="1217">
        <f t="shared" si="45"/>
        <v>282684858.75370896</v>
      </c>
      <c r="AM153" s="1217">
        <f t="shared" si="45"/>
        <v>274850071.25739396</v>
      </c>
      <c r="AN153" s="1217">
        <f t="shared" si="45"/>
        <v>265044514.54823411</v>
      </c>
      <c r="AO153" s="1217">
        <f t="shared" si="45"/>
        <v>238719440.66277707</v>
      </c>
      <c r="AP153" s="1217">
        <f t="shared" si="45"/>
        <v>294928030.33492589</v>
      </c>
      <c r="AQ153" s="1217">
        <f t="shared" si="45"/>
        <v>255647289.49495447</v>
      </c>
      <c r="AR153" s="1217">
        <f t="shared" si="45"/>
        <v>366088205.95713079</v>
      </c>
      <c r="AS153" s="1217">
        <f t="shared" si="45"/>
        <v>260582769.61180913</v>
      </c>
      <c r="AT153" s="1217">
        <f t="shared" si="45"/>
        <v>260297295.09649783</v>
      </c>
      <c r="AU153" s="1217">
        <f t="shared" si="45"/>
        <v>184594455.05478269</v>
      </c>
      <c r="AV153" s="1217">
        <f t="shared" si="45"/>
        <v>261765665.78475577</v>
      </c>
      <c r="AW153" s="1217">
        <f t="shared" si="45"/>
        <v>268441433.84159452</v>
      </c>
      <c r="AX153" s="1217">
        <f t="shared" si="45"/>
        <v>456878464.02426416</v>
      </c>
      <c r="AY153" s="1217">
        <f t="shared" si="45"/>
        <v>191049615.99167138</v>
      </c>
      <c r="AZ153" s="1217">
        <f t="shared" si="45"/>
        <v>230785391.50845033</v>
      </c>
      <c r="BA153" s="1217">
        <f t="shared" si="45"/>
        <v>181656505.39857107</v>
      </c>
      <c r="BB153" s="1217">
        <f t="shared" si="45"/>
        <v>222463155.87278476</v>
      </c>
      <c r="BC153" s="1217">
        <f t="shared" si="45"/>
        <v>247491608.95403066</v>
      </c>
      <c r="BD153" s="1217">
        <f t="shared" si="45"/>
        <v>337801027.85991395</v>
      </c>
      <c r="BE153" s="1217">
        <f t="shared" si="45"/>
        <v>265224318.65319932</v>
      </c>
      <c r="BF153" s="1217">
        <f t="shared" si="45"/>
        <v>279569158.93490642</v>
      </c>
      <c r="BG153" s="1217">
        <f t="shared" si="45"/>
        <v>238929317.842143</v>
      </c>
      <c r="BH153" s="1217">
        <f t="shared" si="45"/>
        <v>302535564.64344203</v>
      </c>
      <c r="BI153" s="1217">
        <f t="shared" si="45"/>
        <v>277377160.48607767</v>
      </c>
      <c r="BJ153" s="1217">
        <f t="shared" si="45"/>
        <v>473127893.01545751</v>
      </c>
      <c r="BK153" s="1173">
        <f t="shared" si="39"/>
        <v>11912616173.152269</v>
      </c>
    </row>
    <row r="154" spans="1:63" ht="16.2" thickBot="1" x14ac:dyDescent="0.35">
      <c r="A154" s="405" t="s">
        <v>1163</v>
      </c>
      <c r="C154" s="1183">
        <f>+SFP!D7</f>
        <v>70145175.850650311</v>
      </c>
      <c r="D154" s="1183">
        <f>+SFP!E7</f>
        <v>57546994.243302822</v>
      </c>
      <c r="E154" s="1183">
        <f>+SFP!F7</f>
        <v>52191195.618232012</v>
      </c>
      <c r="F154" s="1183">
        <f>+SFP!G7</f>
        <v>43177150.008794546</v>
      </c>
      <c r="G154" s="1183">
        <f>+SFP!H7</f>
        <v>67119741.809201717</v>
      </c>
      <c r="H154" s="1183">
        <f>+SFP!I7</f>
        <v>106697017.9581852</v>
      </c>
      <c r="I154" s="1183">
        <f>+SFP!J7</f>
        <v>79840140.366975784</v>
      </c>
      <c r="J154" s="1183">
        <f>+SFP!K7</f>
        <v>53724656.83862114</v>
      </c>
      <c r="K154" s="1183">
        <f>+SFP!L7</f>
        <v>61724147.56722641</v>
      </c>
      <c r="L154" s="1183">
        <f>+SFP!M7</f>
        <v>70478707.852695465</v>
      </c>
      <c r="M154" s="1183">
        <f>+SFP!N7</f>
        <v>74206077.973897934</v>
      </c>
      <c r="N154" s="1183">
        <f>+SFP!O7</f>
        <v>134116711.44006157</v>
      </c>
      <c r="O154" s="1183">
        <f>+SFP!P7</f>
        <v>151768282.30714798</v>
      </c>
      <c r="P154" s="1183">
        <f>+SFP!Q7</f>
        <v>161075850.6303978</v>
      </c>
      <c r="Q154" s="1183">
        <f>+SFP!R7</f>
        <v>138864873.4134407</v>
      </c>
      <c r="R154" s="1183">
        <f>+SFP!S7</f>
        <v>141101882.19112778</v>
      </c>
      <c r="S154" s="1183">
        <f>+SFP!T7</f>
        <v>149840450.48084641</v>
      </c>
      <c r="T154" s="1183">
        <f>+SFP!U7</f>
        <v>224972053.02464294</v>
      </c>
      <c r="U154" s="1183">
        <f>+SFP!V7</f>
        <v>205091027.67216492</v>
      </c>
      <c r="V154" s="1183">
        <f>+SFP!W7</f>
        <v>201634470.94018555</v>
      </c>
      <c r="W154" s="1183">
        <f>+SFP!X7</f>
        <v>150854514.68468475</v>
      </c>
      <c r="X154" s="1183">
        <f>+SFP!Y7</f>
        <v>173505392.37467194</v>
      </c>
      <c r="Y154" s="1183">
        <f>+SFP!Z7</f>
        <v>206031468.17984009</v>
      </c>
      <c r="Z154" s="1183">
        <f>+SFP!AA7</f>
        <v>274247580.56562805</v>
      </c>
      <c r="AA154" s="1183">
        <f>+SFP!AB7</f>
        <v>190394818.54166412</v>
      </c>
      <c r="AB154" s="1183">
        <f>+SFP!AC7</f>
        <v>152864401.37904358</v>
      </c>
      <c r="AC154" s="1183">
        <f>+SFP!AD7</f>
        <v>135430225.48693848</v>
      </c>
      <c r="AD154" s="1183">
        <f>+SFP!AE7</f>
        <v>137524399.9333725</v>
      </c>
      <c r="AE154" s="1183">
        <f>+SFP!AF7</f>
        <v>168179895.43286896</v>
      </c>
      <c r="AF154" s="1183">
        <f>+SFP!AG7</f>
        <v>267129894.13572693</v>
      </c>
      <c r="AG154" s="1183">
        <f>+SFP!AH7</f>
        <v>180143540.04811096</v>
      </c>
      <c r="AH154" s="1183">
        <f>+SFP!AI7</f>
        <v>176358030.82626343</v>
      </c>
      <c r="AI154" s="1183">
        <f>+SFP!AJ7</f>
        <v>151584767.82512665</v>
      </c>
      <c r="AJ154" s="1183">
        <f>+SFP!AK7</f>
        <v>188341370.63964844</v>
      </c>
      <c r="AK154" s="1183">
        <f>+SFP!AL7</f>
        <v>196176051.32751465</v>
      </c>
      <c r="AL154" s="1183">
        <f>+SFP!AM7</f>
        <v>282684858.75372314</v>
      </c>
      <c r="AM154" s="1183">
        <f>+SFP!AN7</f>
        <v>274850071.25741577</v>
      </c>
      <c r="AN154" s="1183">
        <f>+SFP!AO7</f>
        <v>265044514.54826355</v>
      </c>
      <c r="AO154" s="1183">
        <f>+SFP!AP7</f>
        <v>238719440.66281128</v>
      </c>
      <c r="AP154" s="1183">
        <f>+SFP!AQ7</f>
        <v>294928030.33496094</v>
      </c>
      <c r="AQ154" s="1183">
        <f>+SFP!AR7</f>
        <v>255647289.49499512</v>
      </c>
      <c r="AR154" s="1183">
        <f>+SFP!AS7</f>
        <v>366088205.95716858</v>
      </c>
      <c r="AS154" s="1183">
        <f>+SFP!AT7</f>
        <v>260582769.61187744</v>
      </c>
      <c r="AT154" s="1183">
        <f>+SFP!AU7</f>
        <v>260297295.09657288</v>
      </c>
      <c r="AU154" s="1183">
        <f>+SFP!AV7</f>
        <v>184594455.05487061</v>
      </c>
      <c r="AV154" s="1183">
        <f>+SFP!AW7</f>
        <v>261765665.78485107</v>
      </c>
      <c r="AW154" s="1183">
        <f>+SFP!AX7</f>
        <v>268441433.84169006</v>
      </c>
      <c r="AX154" s="1183">
        <f>+SFP!AY7</f>
        <v>456878464.02438354</v>
      </c>
      <c r="AY154" s="1183">
        <f>+SFP!AZ7</f>
        <v>191049615.99180603</v>
      </c>
      <c r="AZ154" s="1183">
        <f>+SFP!BA7</f>
        <v>230785391.50860596</v>
      </c>
      <c r="BA154" s="1183">
        <f>+SFP!BB7</f>
        <v>181656505.39874268</v>
      </c>
      <c r="BB154" s="1183">
        <f>+SFP!BC7</f>
        <v>222463155.87301636</v>
      </c>
      <c r="BC154" s="1183">
        <f>+SFP!BD7</f>
        <v>247491608.95422363</v>
      </c>
      <c r="BD154" s="1183">
        <f>+SFP!BE7</f>
        <v>337801027.8600769</v>
      </c>
      <c r="BE154" s="1183">
        <f>+SFP!BF7</f>
        <v>265224318.65332031</v>
      </c>
      <c r="BF154" s="1183">
        <f>+SFP!BG7</f>
        <v>279569158.93505859</v>
      </c>
      <c r="BG154" s="1183">
        <f>+SFP!BH7</f>
        <v>238929317.84225464</v>
      </c>
      <c r="BH154" s="1183">
        <f>+SFP!BI7</f>
        <v>302535564.64352417</v>
      </c>
      <c r="BI154" s="1183">
        <f>+SFP!BJ7</f>
        <v>277377160.48617554</v>
      </c>
      <c r="BJ154" s="1183">
        <f>+SFP!BK7</f>
        <v>473127893.01559448</v>
      </c>
      <c r="BK154" s="1173">
        <f t="shared" si="39"/>
        <v>11912616173.154886</v>
      </c>
    </row>
    <row r="155" spans="1:63" ht="15.6" x14ac:dyDescent="0.3">
      <c r="A155" s="1113" t="s">
        <v>537</v>
      </c>
      <c r="C155" s="1186">
        <f>+C153-C154</f>
        <v>-7.152557373046875E-7</v>
      </c>
      <c r="D155" s="1186">
        <f t="shared" ref="D155:BJ155" si="46">+D153-D154</f>
        <v>-4.1723251342773438E-6</v>
      </c>
      <c r="E155" s="1186">
        <f t="shared" si="46"/>
        <v>-5.8412551879882813E-6</v>
      </c>
      <c r="F155" s="1186">
        <f t="shared" si="46"/>
        <v>-5.4836273193359375E-6</v>
      </c>
      <c r="G155" s="1186">
        <f t="shared" si="46"/>
        <v>-6.4373016357421875E-6</v>
      </c>
      <c r="H155" s="1186">
        <f t="shared" si="46"/>
        <v>-1.0728836059570313E-5</v>
      </c>
      <c r="I155" s="1186">
        <f t="shared" si="46"/>
        <v>-1.0251998901367188E-5</v>
      </c>
      <c r="J155" s="1186">
        <f t="shared" si="46"/>
        <v>-8.8810920715332031E-6</v>
      </c>
      <c r="K155" s="1186">
        <f t="shared" si="46"/>
        <v>-7.9274177551269531E-6</v>
      </c>
      <c r="L155" s="1186">
        <f t="shared" si="46"/>
        <v>-5.5432319641113281E-6</v>
      </c>
      <c r="M155" s="1186">
        <f t="shared" si="46"/>
        <v>-6.4969062805175781E-6</v>
      </c>
      <c r="N155" s="1186">
        <f t="shared" si="46"/>
        <v>-7.9274177551269531E-6</v>
      </c>
      <c r="O155" s="1186">
        <f t="shared" si="46"/>
        <v>-5.0663948059082031E-6</v>
      </c>
      <c r="P155" s="1186">
        <f t="shared" si="46"/>
        <v>-7.7486038208007813E-7</v>
      </c>
      <c r="Q155" s="1186">
        <f t="shared" si="46"/>
        <v>-1.0132789611816406E-6</v>
      </c>
      <c r="R155" s="1186">
        <f t="shared" si="46"/>
        <v>-3.0994415283203125E-6</v>
      </c>
      <c r="S155" s="1186">
        <f t="shared" si="46"/>
        <v>-5.7220458984375E-6</v>
      </c>
      <c r="T155" s="1186">
        <f t="shared" si="46"/>
        <v>2.384185791015625E-6</v>
      </c>
      <c r="U155" s="1186">
        <f t="shared" si="46"/>
        <v>-4.76837158203125E-7</v>
      </c>
      <c r="V155" s="1186">
        <f t="shared" si="46"/>
        <v>2.6226043701171875E-6</v>
      </c>
      <c r="W155" s="1186">
        <f t="shared" si="46"/>
        <v>5.7220458984375E-6</v>
      </c>
      <c r="X155" s="1186">
        <f t="shared" si="46"/>
        <v>9.7751617431640625E-6</v>
      </c>
      <c r="Y155" s="1186">
        <f t="shared" si="46"/>
        <v>9.5367431640625E-6</v>
      </c>
      <c r="Z155" s="1186">
        <f t="shared" si="46"/>
        <v>9.5367431640625E-6</v>
      </c>
      <c r="AA155" s="1186">
        <f t="shared" si="46"/>
        <v>1.049041748046875E-5</v>
      </c>
      <c r="AB155" s="1186">
        <f t="shared" si="46"/>
        <v>8.106231689453125E-6</v>
      </c>
      <c r="AC155" s="1186">
        <f t="shared" si="46"/>
        <v>-2.9802322387695313E-6</v>
      </c>
      <c r="AD155" s="1186">
        <f t="shared" si="46"/>
        <v>-1.8477439880371094E-5</v>
      </c>
      <c r="AE155" s="1186">
        <f t="shared" si="46"/>
        <v>-9.1791152954101563E-6</v>
      </c>
      <c r="AF155" s="1186">
        <f t="shared" si="46"/>
        <v>-2.2530555725097656E-5</v>
      </c>
      <c r="AG155" s="1186">
        <f t="shared" si="46"/>
        <v>-2.0623207092285156E-5</v>
      </c>
      <c r="AH155" s="1186">
        <f t="shared" si="46"/>
        <v>1.3113021850585938E-6</v>
      </c>
      <c r="AI155" s="1186">
        <f t="shared" si="46"/>
        <v>8.3446502685546875E-7</v>
      </c>
      <c r="AJ155" s="1186">
        <f t="shared" si="46"/>
        <v>1.5497207641601563E-6</v>
      </c>
      <c r="AK155" s="1186">
        <f t="shared" si="46"/>
        <v>-8.3446502685546875E-7</v>
      </c>
      <c r="AL155" s="1186">
        <f t="shared" si="46"/>
        <v>-1.4185905456542969E-5</v>
      </c>
      <c r="AM155" s="1186">
        <f t="shared" si="46"/>
        <v>-2.1815299987792969E-5</v>
      </c>
      <c r="AN155" s="1186">
        <f t="shared" si="46"/>
        <v>-2.9444694519042969E-5</v>
      </c>
      <c r="AO155" s="1186">
        <f t="shared" si="46"/>
        <v>-3.4213066101074219E-5</v>
      </c>
      <c r="AP155" s="1186">
        <f t="shared" si="46"/>
        <v>-3.5047531127929688E-5</v>
      </c>
      <c r="AQ155" s="1186">
        <f t="shared" si="46"/>
        <v>-4.0650367736816406E-5</v>
      </c>
      <c r="AR155" s="1186">
        <f t="shared" si="46"/>
        <v>-3.7789344787597656E-5</v>
      </c>
      <c r="AS155" s="1186">
        <f t="shared" si="46"/>
        <v>-6.8306922912597656E-5</v>
      </c>
      <c r="AT155" s="1186">
        <f t="shared" si="46"/>
        <v>-7.5042247772216797E-5</v>
      </c>
      <c r="AU155" s="1186">
        <f t="shared" si="46"/>
        <v>-8.7916851043701172E-5</v>
      </c>
      <c r="AV155" s="1186">
        <f t="shared" si="46"/>
        <v>-9.5307826995849609E-5</v>
      </c>
      <c r="AW155" s="1186">
        <f t="shared" si="46"/>
        <v>-9.5546245574951172E-5</v>
      </c>
      <c r="AX155" s="1186">
        <f t="shared" si="46"/>
        <v>-1.1938810348510742E-4</v>
      </c>
      <c r="AY155" s="1186">
        <f t="shared" si="46"/>
        <v>-1.3464689254760742E-4</v>
      </c>
      <c r="AZ155" s="1186">
        <f t="shared" si="46"/>
        <v>-1.5562772750854492E-4</v>
      </c>
      <c r="BA155" s="1186">
        <f t="shared" si="46"/>
        <v>-1.7160177230834961E-4</v>
      </c>
      <c r="BB155" s="1186">
        <f t="shared" si="46"/>
        <v>-2.3159384727478027E-4</v>
      </c>
      <c r="BC155" s="1186">
        <f t="shared" si="46"/>
        <v>-1.9297003746032715E-4</v>
      </c>
      <c r="BD155" s="1186">
        <f t="shared" si="46"/>
        <v>-1.6295909881591797E-4</v>
      </c>
      <c r="BE155" s="1186">
        <f t="shared" si="46"/>
        <v>-1.2099742889404297E-4</v>
      </c>
      <c r="BF155" s="1186">
        <f t="shared" si="46"/>
        <v>-1.5217065811157227E-4</v>
      </c>
      <c r="BG155" s="1186">
        <f t="shared" si="46"/>
        <v>-1.1163949966430664E-4</v>
      </c>
      <c r="BH155" s="1186">
        <f t="shared" si="46"/>
        <v>-8.2135200500488281E-5</v>
      </c>
      <c r="BI155" s="1186">
        <f t="shared" si="46"/>
        <v>-9.7870826721191406E-5</v>
      </c>
      <c r="BJ155" s="1186">
        <f t="shared" si="46"/>
        <v>-1.3697147369384766E-4</v>
      </c>
      <c r="BK155" s="1191">
        <f t="shared" si="39"/>
        <v>-2.6151537895202637E-3</v>
      </c>
    </row>
    <row r="156" spans="1:63" ht="15.6" x14ac:dyDescent="0.3">
      <c r="A156" s="1113"/>
      <c r="C156" s="1183"/>
      <c r="D156" s="1183"/>
      <c r="E156" s="1183"/>
      <c r="F156" s="1183"/>
      <c r="G156" s="1183"/>
      <c r="H156" s="1183"/>
      <c r="I156" s="1183"/>
      <c r="J156" s="1183"/>
      <c r="K156" s="1183"/>
      <c r="L156" s="1183"/>
      <c r="M156" s="1183"/>
      <c r="N156" s="1183"/>
      <c r="O156" s="1183"/>
      <c r="P156" s="1183"/>
      <c r="Q156" s="1183"/>
      <c r="R156" s="1183"/>
      <c r="S156" s="1183"/>
      <c r="T156" s="1183"/>
      <c r="U156" s="1183"/>
      <c r="V156" s="1183"/>
      <c r="W156" s="1183"/>
      <c r="X156" s="1183"/>
      <c r="Y156" s="1183"/>
      <c r="Z156" s="1183"/>
      <c r="AA156" s="1183"/>
      <c r="AB156" s="1183"/>
      <c r="AC156" s="1183"/>
      <c r="AD156" s="1183"/>
      <c r="AE156" s="1183"/>
      <c r="AF156" s="1183"/>
      <c r="AG156" s="1183"/>
      <c r="AH156" s="1183"/>
      <c r="AI156" s="1183"/>
      <c r="AJ156" s="1183"/>
      <c r="AK156" s="1183"/>
      <c r="AL156" s="1183"/>
      <c r="AM156" s="1183"/>
      <c r="AN156" s="1183"/>
      <c r="AO156" s="1183"/>
      <c r="AP156" s="1183"/>
      <c r="AQ156" s="1183"/>
      <c r="AR156" s="1183"/>
      <c r="AS156" s="1183"/>
      <c r="AT156" s="1183"/>
      <c r="AU156" s="1183"/>
      <c r="AV156" s="1183"/>
      <c r="AW156" s="1183"/>
      <c r="AX156" s="1183"/>
      <c r="AY156" s="1183"/>
      <c r="AZ156" s="1183"/>
      <c r="BA156" s="1183"/>
      <c r="BB156" s="1183"/>
      <c r="BC156" s="1183"/>
      <c r="BD156" s="1183"/>
      <c r="BE156" s="1183"/>
      <c r="BF156" s="1183"/>
      <c r="BG156" s="1183"/>
      <c r="BH156" s="1183"/>
      <c r="BI156" s="1183"/>
      <c r="BJ156" s="1183"/>
      <c r="BK156" s="1173">
        <f t="shared" si="39"/>
        <v>0</v>
      </c>
    </row>
    <row r="157" spans="1:63" ht="16.2" thickBot="1" x14ac:dyDescent="0.35">
      <c r="A157" s="1143"/>
      <c r="C157" s="1183"/>
      <c r="D157" s="1183"/>
      <c r="E157" s="1183"/>
      <c r="F157" s="1183"/>
      <c r="G157" s="1183"/>
      <c r="H157" s="1183"/>
      <c r="I157" s="1183"/>
      <c r="J157" s="1183"/>
      <c r="K157" s="1183"/>
      <c r="L157" s="1183"/>
      <c r="M157" s="1183"/>
      <c r="N157" s="1183"/>
      <c r="O157" s="1183"/>
      <c r="P157" s="1183"/>
      <c r="Q157" s="1183"/>
      <c r="R157" s="1183"/>
      <c r="S157" s="1183"/>
      <c r="T157" s="1183"/>
      <c r="U157" s="1183"/>
      <c r="V157" s="1183"/>
      <c r="W157" s="1183"/>
      <c r="X157" s="1183"/>
      <c r="Y157" s="1183"/>
      <c r="Z157" s="1183"/>
      <c r="AA157" s="1183"/>
      <c r="AB157" s="1183"/>
      <c r="AC157" s="1183"/>
      <c r="AD157" s="1183"/>
      <c r="AE157" s="1183"/>
      <c r="AF157" s="1183"/>
      <c r="AG157" s="1183"/>
      <c r="AH157" s="1183"/>
      <c r="AI157" s="1183"/>
      <c r="AJ157" s="1183"/>
      <c r="AK157" s="1183"/>
      <c r="AL157" s="1183"/>
      <c r="AM157" s="1183"/>
      <c r="AN157" s="1183"/>
      <c r="AO157" s="1183"/>
      <c r="AP157" s="1183"/>
      <c r="AQ157" s="1183"/>
      <c r="AR157" s="1183"/>
      <c r="AS157" s="1183"/>
      <c r="AT157" s="1183"/>
      <c r="AU157" s="1183"/>
      <c r="AV157" s="1183"/>
      <c r="AW157" s="1183"/>
      <c r="AX157" s="1183"/>
      <c r="AY157" s="1183"/>
      <c r="AZ157" s="1183"/>
      <c r="BA157" s="1183"/>
      <c r="BB157" s="1183"/>
      <c r="BC157" s="1183"/>
      <c r="BD157" s="1183"/>
      <c r="BE157" s="1183"/>
      <c r="BF157" s="1183"/>
      <c r="BG157" s="1183"/>
      <c r="BH157" s="1183"/>
      <c r="BI157" s="1183"/>
      <c r="BJ157" s="1183"/>
      <c r="BK157" s="1173">
        <f t="shared" si="39"/>
        <v>0</v>
      </c>
    </row>
    <row r="158" spans="1:63" ht="16.2" thickBot="1" x14ac:dyDescent="0.35">
      <c r="A158" s="1120" t="s">
        <v>901</v>
      </c>
      <c r="C158" s="1183">
        <f>+C50+C94+C103+C145</f>
        <v>-78093036.251883507</v>
      </c>
      <c r="D158" s="1183">
        <f t="shared" ref="D158:BJ158" si="47">+D50+D94+D103+D145</f>
        <v>-12598181.607349873</v>
      </c>
      <c r="E158" s="1183">
        <f t="shared" si="47"/>
        <v>-5355798.6250724792</v>
      </c>
      <c r="F158" s="1183">
        <f t="shared" si="47"/>
        <v>-9014045.6094373465</v>
      </c>
      <c r="G158" s="1183">
        <f t="shared" si="47"/>
        <v>23942591.800405979</v>
      </c>
      <c r="H158" s="1183">
        <f t="shared" si="47"/>
        <v>39577276.148981094</v>
      </c>
      <c r="I158" s="1183">
        <f t="shared" si="47"/>
        <v>-26856877.591207981</v>
      </c>
      <c r="J158" s="1183">
        <f t="shared" si="47"/>
        <v>-26115483.528353214</v>
      </c>
      <c r="K158" s="1183">
        <f t="shared" si="47"/>
        <v>7999490.7286051512</v>
      </c>
      <c r="L158" s="1183">
        <f t="shared" si="47"/>
        <v>8754560.2854701281</v>
      </c>
      <c r="M158" s="1183">
        <f t="shared" si="47"/>
        <v>3727370.1212043762</v>
      </c>
      <c r="N158" s="1183">
        <f t="shared" si="47"/>
        <v>59910633.466160297</v>
      </c>
      <c r="O158" s="1183">
        <f t="shared" si="47"/>
        <v>17651570.867086411</v>
      </c>
      <c r="P158" s="1183">
        <f t="shared" si="47"/>
        <v>9307568.3232555389</v>
      </c>
      <c r="Q158" s="1183">
        <f t="shared" si="47"/>
        <v>-22210977.216955423</v>
      </c>
      <c r="R158" s="1183">
        <f t="shared" si="47"/>
        <v>2237008.7776833177</v>
      </c>
      <c r="S158" s="1183">
        <f t="shared" si="47"/>
        <v>8738568.289716959</v>
      </c>
      <c r="T158" s="1183">
        <f t="shared" si="47"/>
        <v>75131602.543803692</v>
      </c>
      <c r="U158" s="1183">
        <f t="shared" si="47"/>
        <v>-19881025.352480412</v>
      </c>
      <c r="V158" s="1183">
        <f t="shared" si="47"/>
        <v>-3456556.7319745421</v>
      </c>
      <c r="W158" s="1183">
        <f t="shared" si="47"/>
        <v>-50779956.255500317</v>
      </c>
      <c r="X158" s="1183">
        <f t="shared" si="47"/>
        <v>22650877.689989716</v>
      </c>
      <c r="Y158" s="1183">
        <f t="shared" si="47"/>
        <v>32526075.80517149</v>
      </c>
      <c r="Z158" s="1183">
        <f t="shared" si="47"/>
        <v>68216112.385787964</v>
      </c>
      <c r="AA158" s="1183">
        <f t="shared" si="47"/>
        <v>-83852762.023963928</v>
      </c>
      <c r="AB158" s="1183">
        <f t="shared" si="47"/>
        <v>-37530417.162623405</v>
      </c>
      <c r="AC158" s="1183">
        <f t="shared" si="47"/>
        <v>-17434175.892117679</v>
      </c>
      <c r="AD158" s="1183">
        <f t="shared" si="47"/>
        <v>2094174.4464201927</v>
      </c>
      <c r="AE158" s="1183">
        <f t="shared" si="47"/>
        <v>30655495.499504805</v>
      </c>
      <c r="AF158" s="1183">
        <f t="shared" si="47"/>
        <v>98949998.702843189</v>
      </c>
      <c r="AG158" s="1183">
        <f t="shared" si="47"/>
        <v>-86986354.087613106</v>
      </c>
      <c r="AH158" s="1183">
        <f t="shared" si="47"/>
        <v>-3785509.2218232155</v>
      </c>
      <c r="AI158" s="1183">
        <f t="shared" si="47"/>
        <v>-24773263.001138926</v>
      </c>
      <c r="AJ158" s="1183">
        <f t="shared" si="47"/>
        <v>36756602.814522624</v>
      </c>
      <c r="AK158" s="1183">
        <f t="shared" si="47"/>
        <v>7834680.6878643036</v>
      </c>
      <c r="AL158" s="1183">
        <f t="shared" si="47"/>
        <v>86508807.426195145</v>
      </c>
      <c r="AM158" s="1183">
        <f t="shared" si="47"/>
        <v>-7834787.4963207245</v>
      </c>
      <c r="AN158" s="1183">
        <f t="shared" si="47"/>
        <v>-9805556.7091538906</v>
      </c>
      <c r="AO158" s="1183">
        <f t="shared" si="47"/>
        <v>-26325073.8854599</v>
      </c>
      <c r="AP158" s="1183">
        <f t="shared" si="47"/>
        <v>56208589.672149539</v>
      </c>
      <c r="AQ158" s="1183">
        <f t="shared" si="47"/>
        <v>-39280740.839971066</v>
      </c>
      <c r="AR158" s="1183">
        <f t="shared" si="47"/>
        <v>110440916.46217585</v>
      </c>
      <c r="AS158" s="1183">
        <f t="shared" si="47"/>
        <v>-105505436.34531927</v>
      </c>
      <c r="AT158" s="1183">
        <f t="shared" si="47"/>
        <v>-285474.51531583071</v>
      </c>
      <c r="AU158" s="1183">
        <f t="shared" si="47"/>
        <v>-75702840.041713238</v>
      </c>
      <c r="AV158" s="1183">
        <f t="shared" si="47"/>
        <v>77171210.729972661</v>
      </c>
      <c r="AW158" s="1183">
        <f t="shared" si="47"/>
        <v>6675768.0568375587</v>
      </c>
      <c r="AX158" s="1183">
        <f t="shared" si="47"/>
        <v>188437030.1826725</v>
      </c>
      <c r="AY158" s="1183">
        <f t="shared" si="47"/>
        <v>-265828848.03259087</v>
      </c>
      <c r="AZ158" s="1183">
        <f t="shared" si="47"/>
        <v>39735775.516775131</v>
      </c>
      <c r="BA158" s="1183">
        <f t="shared" si="47"/>
        <v>-49128886.109879255</v>
      </c>
      <c r="BB158" s="1183">
        <f t="shared" si="47"/>
        <v>40806650.474214047</v>
      </c>
      <c r="BC158" s="1183">
        <f t="shared" si="47"/>
        <v>25028453.081248045</v>
      </c>
      <c r="BD158" s="1183">
        <f t="shared" si="47"/>
        <v>90309418.905883789</v>
      </c>
      <c r="BE158" s="1183">
        <f t="shared" si="47"/>
        <v>-72576709.206717014</v>
      </c>
      <c r="BF158" s="1183">
        <f t="shared" si="47"/>
        <v>14344840.281711519</v>
      </c>
      <c r="BG158" s="1183">
        <f t="shared" si="47"/>
        <v>-40639841.092765331</v>
      </c>
      <c r="BH158" s="1183">
        <f t="shared" si="47"/>
        <v>63606246.801297724</v>
      </c>
      <c r="BI158" s="1183">
        <f t="shared" si="47"/>
        <v>-25158404.157365799</v>
      </c>
      <c r="BJ158" s="1183">
        <f t="shared" si="47"/>
        <v>195750732.52937889</v>
      </c>
      <c r="BK158" s="1173">
        <f t="shared" si="39"/>
        <v>324889680.91292214</v>
      </c>
    </row>
    <row r="159" spans="1:63" ht="16.2" thickBot="1" x14ac:dyDescent="0.35">
      <c r="A159" s="1116" t="s">
        <v>902</v>
      </c>
      <c r="C159" s="1183">
        <f>+B160</f>
        <v>148238212.1025331</v>
      </c>
      <c r="D159" s="1183">
        <f t="shared" ref="D159:BJ159" si="48">+C160</f>
        <v>70145175.850649595</v>
      </c>
      <c r="E159" s="1183">
        <f t="shared" si="48"/>
        <v>57546994.243299723</v>
      </c>
      <c r="F159" s="1183">
        <f t="shared" si="48"/>
        <v>52191195.618227243</v>
      </c>
      <c r="G159" s="1183">
        <f t="shared" si="48"/>
        <v>43177150.008789897</v>
      </c>
      <c r="H159" s="1183">
        <f t="shared" si="48"/>
        <v>67119741.809195876</v>
      </c>
      <c r="I159" s="1183">
        <f t="shared" si="48"/>
        <v>106697017.95817697</v>
      </c>
      <c r="J159" s="1183">
        <f t="shared" si="48"/>
        <v>79840140.366968989</v>
      </c>
      <c r="K159" s="1183">
        <f t="shared" si="48"/>
        <v>53724656.838615775</v>
      </c>
      <c r="L159" s="1183">
        <f t="shared" si="48"/>
        <v>61724147.567220926</v>
      </c>
      <c r="M159" s="1183">
        <f t="shared" si="48"/>
        <v>70478707.852691054</v>
      </c>
      <c r="N159" s="1183">
        <f t="shared" si="48"/>
        <v>74206077.973895431</v>
      </c>
      <c r="O159" s="1183">
        <f t="shared" si="48"/>
        <v>134116711.44005573</v>
      </c>
      <c r="P159" s="1183">
        <f t="shared" si="48"/>
        <v>151768282.30714214</v>
      </c>
      <c r="Q159" s="1183">
        <f t="shared" si="48"/>
        <v>161075850.63039768</v>
      </c>
      <c r="R159" s="1183">
        <f t="shared" si="48"/>
        <v>138864873.41344225</v>
      </c>
      <c r="S159" s="1183">
        <f t="shared" si="48"/>
        <v>141101882.19112557</v>
      </c>
      <c r="T159" s="1183">
        <f t="shared" si="48"/>
        <v>149840450.48084253</v>
      </c>
      <c r="U159" s="1183">
        <f t="shared" si="48"/>
        <v>224972053.02464622</v>
      </c>
      <c r="V159" s="1183">
        <f t="shared" si="48"/>
        <v>205091027.67216581</v>
      </c>
      <c r="W159" s="1183">
        <f t="shared" si="48"/>
        <v>201634470.94019127</v>
      </c>
      <c r="X159" s="1183">
        <f t="shared" si="48"/>
        <v>150854514.68469095</v>
      </c>
      <c r="Y159" s="1183">
        <f t="shared" si="48"/>
        <v>173505392.37468067</v>
      </c>
      <c r="Z159" s="1183">
        <f t="shared" si="48"/>
        <v>206031468.17985216</v>
      </c>
      <c r="AA159" s="1183">
        <f t="shared" si="48"/>
        <v>274247580.56564009</v>
      </c>
      <c r="AB159" s="1183">
        <f t="shared" si="48"/>
        <v>190394818.54167616</v>
      </c>
      <c r="AC159" s="1183">
        <f t="shared" si="48"/>
        <v>152864401.37905276</v>
      </c>
      <c r="AD159" s="1183">
        <f t="shared" si="48"/>
        <v>135430225.48693508</v>
      </c>
      <c r="AE159" s="1183">
        <f t="shared" si="48"/>
        <v>137524399.93335527</v>
      </c>
      <c r="AF159" s="1183">
        <f t="shared" si="48"/>
        <v>168179895.43286008</v>
      </c>
      <c r="AG159" s="1183">
        <f t="shared" si="48"/>
        <v>267129894.13570327</v>
      </c>
      <c r="AH159" s="1183">
        <f t="shared" si="48"/>
        <v>180143540.04809016</v>
      </c>
      <c r="AI159" s="1183">
        <f t="shared" si="48"/>
        <v>176358030.82626694</v>
      </c>
      <c r="AJ159" s="1183">
        <f t="shared" si="48"/>
        <v>151584767.82512802</v>
      </c>
      <c r="AK159" s="1183">
        <f t="shared" si="48"/>
        <v>188341370.63965064</v>
      </c>
      <c r="AL159" s="1183">
        <f t="shared" si="48"/>
        <v>196176051.32751495</v>
      </c>
      <c r="AM159" s="1183">
        <f t="shared" si="48"/>
        <v>282684858.75371009</v>
      </c>
      <c r="AN159" s="1183">
        <f t="shared" si="48"/>
        <v>274850071.25738937</v>
      </c>
      <c r="AO159" s="1183">
        <f t="shared" si="48"/>
        <v>265044514.54823548</v>
      </c>
      <c r="AP159" s="1183">
        <f t="shared" si="48"/>
        <v>238719440.66277558</v>
      </c>
      <c r="AQ159" s="1183">
        <f t="shared" si="48"/>
        <v>294928030.33492512</v>
      </c>
      <c r="AR159" s="1183">
        <f t="shared" si="48"/>
        <v>255647289.49495405</v>
      </c>
      <c r="AS159" s="1183">
        <f t="shared" si="48"/>
        <v>366088205.9571299</v>
      </c>
      <c r="AT159" s="1183">
        <f t="shared" si="48"/>
        <v>260582769.61181062</v>
      </c>
      <c r="AU159" s="1183">
        <f t="shared" si="48"/>
        <v>260297295.09649479</v>
      </c>
      <c r="AV159" s="1183">
        <f t="shared" si="48"/>
        <v>184594455.05478156</v>
      </c>
      <c r="AW159" s="1183">
        <f t="shared" si="48"/>
        <v>261765665.78475422</v>
      </c>
      <c r="AX159" s="1183">
        <f t="shared" si="48"/>
        <v>268441433.84159178</v>
      </c>
      <c r="AY159" s="1183">
        <f t="shared" si="48"/>
        <v>456878464.02426428</v>
      </c>
      <c r="AZ159" s="1183">
        <f t="shared" si="48"/>
        <v>191049615.99167341</v>
      </c>
      <c r="BA159" s="1183">
        <f t="shared" si="48"/>
        <v>230785391.50844854</v>
      </c>
      <c r="BB159" s="1183">
        <f t="shared" si="48"/>
        <v>181656505.39856929</v>
      </c>
      <c r="BC159" s="1183">
        <f t="shared" si="48"/>
        <v>222463155.87278333</v>
      </c>
      <c r="BD159" s="1183">
        <f t="shared" si="48"/>
        <v>247491608.95403138</v>
      </c>
      <c r="BE159" s="1183">
        <f t="shared" si="48"/>
        <v>337801027.85991514</v>
      </c>
      <c r="BF159" s="1183">
        <f t="shared" si="48"/>
        <v>265224318.65319812</v>
      </c>
      <c r="BG159" s="1183">
        <f t="shared" si="48"/>
        <v>279569158.93490964</v>
      </c>
      <c r="BH159" s="1183">
        <f t="shared" si="48"/>
        <v>238929317.84214431</v>
      </c>
      <c r="BI159" s="1183">
        <f t="shared" si="48"/>
        <v>302535564.64344203</v>
      </c>
      <c r="BJ159" s="1183">
        <f t="shared" si="48"/>
        <v>277377160.48607624</v>
      </c>
      <c r="BK159" s="1173">
        <f t="shared" si="39"/>
        <v>11587726492.239374</v>
      </c>
    </row>
    <row r="160" spans="1:63" ht="16.2" thickBot="1" x14ac:dyDescent="0.35">
      <c r="A160" s="1120" t="s">
        <v>907</v>
      </c>
      <c r="B160" s="1">
        <f>+SFP!C7</f>
        <v>148238212.1025331</v>
      </c>
      <c r="C160" s="1217">
        <f>+C158+C159</f>
        <v>70145175.850649595</v>
      </c>
      <c r="D160" s="1217">
        <f t="shared" ref="D160:BJ160" si="49">+D158+D159</f>
        <v>57546994.243299723</v>
      </c>
      <c r="E160" s="1217">
        <f t="shared" si="49"/>
        <v>52191195.618227243</v>
      </c>
      <c r="F160" s="1217">
        <f t="shared" si="49"/>
        <v>43177150.008789897</v>
      </c>
      <c r="G160" s="1217">
        <f t="shared" si="49"/>
        <v>67119741.809195876</v>
      </c>
      <c r="H160" s="1217">
        <f t="shared" si="49"/>
        <v>106697017.95817697</v>
      </c>
      <c r="I160" s="1217">
        <f t="shared" si="49"/>
        <v>79840140.366968989</v>
      </c>
      <c r="J160" s="1217">
        <f t="shared" si="49"/>
        <v>53724656.838615775</v>
      </c>
      <c r="K160" s="1217">
        <f t="shared" si="49"/>
        <v>61724147.567220926</v>
      </c>
      <c r="L160" s="1217">
        <f t="shared" si="49"/>
        <v>70478707.852691054</v>
      </c>
      <c r="M160" s="1217">
        <f t="shared" si="49"/>
        <v>74206077.973895431</v>
      </c>
      <c r="N160" s="1217">
        <f t="shared" si="49"/>
        <v>134116711.44005573</v>
      </c>
      <c r="O160" s="1217">
        <f t="shared" si="49"/>
        <v>151768282.30714214</v>
      </c>
      <c r="P160" s="1217">
        <f t="shared" si="49"/>
        <v>161075850.63039768</v>
      </c>
      <c r="Q160" s="1217">
        <f t="shared" si="49"/>
        <v>138864873.41344225</v>
      </c>
      <c r="R160" s="1217">
        <f t="shared" si="49"/>
        <v>141101882.19112557</v>
      </c>
      <c r="S160" s="1217">
        <f t="shared" si="49"/>
        <v>149840450.48084253</v>
      </c>
      <c r="T160" s="1217">
        <f t="shared" si="49"/>
        <v>224972053.02464622</v>
      </c>
      <c r="U160" s="1217">
        <f t="shared" si="49"/>
        <v>205091027.67216581</v>
      </c>
      <c r="V160" s="1217">
        <f t="shared" si="49"/>
        <v>201634470.94019127</v>
      </c>
      <c r="W160" s="1217">
        <f t="shared" si="49"/>
        <v>150854514.68469095</v>
      </c>
      <c r="X160" s="1217">
        <f t="shared" si="49"/>
        <v>173505392.37468067</v>
      </c>
      <c r="Y160" s="1217">
        <f t="shared" si="49"/>
        <v>206031468.17985216</v>
      </c>
      <c r="Z160" s="1217">
        <f t="shared" si="49"/>
        <v>274247580.56564009</v>
      </c>
      <c r="AA160" s="1217">
        <f t="shared" si="49"/>
        <v>190394818.54167616</v>
      </c>
      <c r="AB160" s="1217">
        <f t="shared" si="49"/>
        <v>152864401.37905276</v>
      </c>
      <c r="AC160" s="1217">
        <f t="shared" si="49"/>
        <v>135430225.48693508</v>
      </c>
      <c r="AD160" s="1217">
        <f t="shared" si="49"/>
        <v>137524399.93335527</v>
      </c>
      <c r="AE160" s="1217">
        <f t="shared" si="49"/>
        <v>168179895.43286008</v>
      </c>
      <c r="AF160" s="1217">
        <f t="shared" si="49"/>
        <v>267129894.13570327</v>
      </c>
      <c r="AG160" s="1217">
        <f t="shared" si="49"/>
        <v>180143540.04809016</v>
      </c>
      <c r="AH160" s="1217">
        <f t="shared" si="49"/>
        <v>176358030.82626694</v>
      </c>
      <c r="AI160" s="1217">
        <f t="shared" si="49"/>
        <v>151584767.82512802</v>
      </c>
      <c r="AJ160" s="1217">
        <f t="shared" si="49"/>
        <v>188341370.63965064</v>
      </c>
      <c r="AK160" s="1217">
        <f t="shared" si="49"/>
        <v>196176051.32751495</v>
      </c>
      <c r="AL160" s="1217">
        <f t="shared" si="49"/>
        <v>282684858.75371009</v>
      </c>
      <c r="AM160" s="1217">
        <f t="shared" si="49"/>
        <v>274850071.25738937</v>
      </c>
      <c r="AN160" s="1217">
        <f t="shared" si="49"/>
        <v>265044514.54823548</v>
      </c>
      <c r="AO160" s="1217">
        <f t="shared" si="49"/>
        <v>238719440.66277558</v>
      </c>
      <c r="AP160" s="1217">
        <f t="shared" si="49"/>
        <v>294928030.33492512</v>
      </c>
      <c r="AQ160" s="1217">
        <f t="shared" si="49"/>
        <v>255647289.49495405</v>
      </c>
      <c r="AR160" s="1217">
        <f t="shared" si="49"/>
        <v>366088205.9571299</v>
      </c>
      <c r="AS160" s="1217">
        <f t="shared" si="49"/>
        <v>260582769.61181062</v>
      </c>
      <c r="AT160" s="1217">
        <f t="shared" si="49"/>
        <v>260297295.09649479</v>
      </c>
      <c r="AU160" s="1217">
        <f t="shared" si="49"/>
        <v>184594455.05478156</v>
      </c>
      <c r="AV160" s="1217">
        <f t="shared" si="49"/>
        <v>261765665.78475422</v>
      </c>
      <c r="AW160" s="1217">
        <f t="shared" si="49"/>
        <v>268441433.84159178</v>
      </c>
      <c r="AX160" s="1217">
        <f t="shared" si="49"/>
        <v>456878464.02426428</v>
      </c>
      <c r="AY160" s="1217">
        <f t="shared" si="49"/>
        <v>191049615.99167341</v>
      </c>
      <c r="AZ160" s="1217">
        <f t="shared" si="49"/>
        <v>230785391.50844854</v>
      </c>
      <c r="BA160" s="1217">
        <f t="shared" si="49"/>
        <v>181656505.39856929</v>
      </c>
      <c r="BB160" s="1217">
        <f t="shared" si="49"/>
        <v>222463155.87278333</v>
      </c>
      <c r="BC160" s="1217">
        <f t="shared" si="49"/>
        <v>247491608.95403138</v>
      </c>
      <c r="BD160" s="1217">
        <f t="shared" si="49"/>
        <v>337801027.85991514</v>
      </c>
      <c r="BE160" s="1217">
        <f t="shared" si="49"/>
        <v>265224318.65319812</v>
      </c>
      <c r="BF160" s="1217">
        <f t="shared" si="49"/>
        <v>279569158.93490964</v>
      </c>
      <c r="BG160" s="1217">
        <f t="shared" si="49"/>
        <v>238929317.84214431</v>
      </c>
      <c r="BH160" s="1217">
        <f t="shared" si="49"/>
        <v>302535564.64344203</v>
      </c>
      <c r="BI160" s="1217">
        <f t="shared" si="49"/>
        <v>277377160.48607624</v>
      </c>
      <c r="BJ160" s="1217">
        <f t="shared" si="49"/>
        <v>473127893.01545513</v>
      </c>
      <c r="BK160" s="1173">
        <f t="shared" si="39"/>
        <v>11912616173.152296</v>
      </c>
    </row>
    <row r="161" spans="1:63" ht="16.2" thickBot="1" x14ac:dyDescent="0.35">
      <c r="A161" s="405" t="s">
        <v>1163</v>
      </c>
      <c r="C161" s="1183">
        <f>+SFP!D7</f>
        <v>70145175.850650311</v>
      </c>
      <c r="D161" s="1183">
        <f>+SFP!E7</f>
        <v>57546994.243302822</v>
      </c>
      <c r="E161" s="1183">
        <f>+SFP!F7</f>
        <v>52191195.618232012</v>
      </c>
      <c r="F161" s="1183">
        <f>+SFP!G7</f>
        <v>43177150.008794546</v>
      </c>
      <c r="G161" s="1183">
        <f>+SFP!H7</f>
        <v>67119741.809201717</v>
      </c>
      <c r="H161" s="1183">
        <f>+SFP!I7</f>
        <v>106697017.9581852</v>
      </c>
      <c r="I161" s="1183">
        <f>+SFP!J7</f>
        <v>79840140.366975784</v>
      </c>
      <c r="J161" s="1183">
        <f>+SFP!K7</f>
        <v>53724656.83862114</v>
      </c>
      <c r="K161" s="1183">
        <f>+SFP!L7</f>
        <v>61724147.56722641</v>
      </c>
      <c r="L161" s="1183">
        <f>+SFP!M7</f>
        <v>70478707.852695465</v>
      </c>
      <c r="M161" s="1183">
        <f>+SFP!N7</f>
        <v>74206077.973897934</v>
      </c>
      <c r="N161" s="1183">
        <f>+SFP!O7</f>
        <v>134116711.44006157</v>
      </c>
      <c r="O161" s="1183">
        <f>+SFP!P7</f>
        <v>151768282.30714798</v>
      </c>
      <c r="P161" s="1183">
        <f>+SFP!Q7</f>
        <v>161075850.6303978</v>
      </c>
      <c r="Q161" s="1183">
        <f>+SFP!R7</f>
        <v>138864873.4134407</v>
      </c>
      <c r="R161" s="1183">
        <f>+SFP!S7</f>
        <v>141101882.19112778</v>
      </c>
      <c r="S161" s="1183">
        <f>+SFP!T7</f>
        <v>149840450.48084641</v>
      </c>
      <c r="T161" s="1183">
        <f>+SFP!U7</f>
        <v>224972053.02464294</v>
      </c>
      <c r="U161" s="1183">
        <f>+SFP!V7</f>
        <v>205091027.67216492</v>
      </c>
      <c r="V161" s="1183">
        <f>+SFP!W7</f>
        <v>201634470.94018555</v>
      </c>
      <c r="W161" s="1183">
        <f>+SFP!X7</f>
        <v>150854514.68468475</v>
      </c>
      <c r="X161" s="1183">
        <f>+SFP!Y7</f>
        <v>173505392.37467194</v>
      </c>
      <c r="Y161" s="1183">
        <f>+SFP!Z7</f>
        <v>206031468.17984009</v>
      </c>
      <c r="Z161" s="1183">
        <f>+SFP!AA7</f>
        <v>274247580.56562805</v>
      </c>
      <c r="AA161" s="1183">
        <f>+SFP!AB7</f>
        <v>190394818.54166412</v>
      </c>
      <c r="AB161" s="1183">
        <f>+SFP!AC7</f>
        <v>152864401.37904358</v>
      </c>
      <c r="AC161" s="1183">
        <f>+SFP!AD7</f>
        <v>135430225.48693848</v>
      </c>
      <c r="AD161" s="1183">
        <f>+SFP!AE7</f>
        <v>137524399.9333725</v>
      </c>
      <c r="AE161" s="1183">
        <f>+SFP!AF7</f>
        <v>168179895.43286896</v>
      </c>
      <c r="AF161" s="1183">
        <f>+SFP!AG7</f>
        <v>267129894.13572693</v>
      </c>
      <c r="AG161" s="1183">
        <f>+SFP!AH7</f>
        <v>180143540.04811096</v>
      </c>
      <c r="AH161" s="1183">
        <f>+SFP!AI7</f>
        <v>176358030.82626343</v>
      </c>
      <c r="AI161" s="1183">
        <f>+SFP!AJ7</f>
        <v>151584767.82512665</v>
      </c>
      <c r="AJ161" s="1183">
        <f>+SFP!AK7</f>
        <v>188341370.63964844</v>
      </c>
      <c r="AK161" s="1183">
        <f>+SFP!AL7</f>
        <v>196176051.32751465</v>
      </c>
      <c r="AL161" s="1183">
        <f>+SFP!AM7</f>
        <v>282684858.75372314</v>
      </c>
      <c r="AM161" s="1183">
        <f>+SFP!AN7</f>
        <v>274850071.25741577</v>
      </c>
      <c r="AN161" s="1183">
        <f>+SFP!AO7</f>
        <v>265044514.54826355</v>
      </c>
      <c r="AO161" s="1183">
        <f>+SFP!AP7</f>
        <v>238719440.66281128</v>
      </c>
      <c r="AP161" s="1183">
        <f>+SFP!AQ7</f>
        <v>294928030.33496094</v>
      </c>
      <c r="AQ161" s="1183">
        <f>+SFP!AR7</f>
        <v>255647289.49499512</v>
      </c>
      <c r="AR161" s="1183">
        <f>+SFP!AS7</f>
        <v>366088205.95716858</v>
      </c>
      <c r="AS161" s="1183">
        <f>+SFP!AT7</f>
        <v>260582769.61187744</v>
      </c>
      <c r="AT161" s="1183">
        <f>+SFP!AU7</f>
        <v>260297295.09657288</v>
      </c>
      <c r="AU161" s="1183">
        <f>+SFP!AV7</f>
        <v>184594455.05487061</v>
      </c>
      <c r="AV161" s="1183">
        <f>+SFP!AW7</f>
        <v>261765665.78485107</v>
      </c>
      <c r="AW161" s="1183">
        <f>+SFP!AX7</f>
        <v>268441433.84169006</v>
      </c>
      <c r="AX161" s="1183">
        <f>+SFP!AY7</f>
        <v>456878464.02438354</v>
      </c>
      <c r="AY161" s="1183">
        <f>+SFP!AZ7</f>
        <v>191049615.99180603</v>
      </c>
      <c r="AZ161" s="1183">
        <f>+SFP!BA7</f>
        <v>230785391.50860596</v>
      </c>
      <c r="BA161" s="1183">
        <f>+SFP!BB7</f>
        <v>181656505.39874268</v>
      </c>
      <c r="BB161" s="1183">
        <f>+SFP!BC7</f>
        <v>222463155.87301636</v>
      </c>
      <c r="BC161" s="1183">
        <f>+SFP!BD7</f>
        <v>247491608.95422363</v>
      </c>
      <c r="BD161" s="1183">
        <f>+SFP!BE7</f>
        <v>337801027.8600769</v>
      </c>
      <c r="BE161" s="1183">
        <f>+SFP!BF7</f>
        <v>265224318.65332031</v>
      </c>
      <c r="BF161" s="1183">
        <f>+SFP!BG7</f>
        <v>279569158.93505859</v>
      </c>
      <c r="BG161" s="1183">
        <f>+SFP!BH7</f>
        <v>238929317.84225464</v>
      </c>
      <c r="BH161" s="1183">
        <f>+SFP!BI7</f>
        <v>302535564.64352417</v>
      </c>
      <c r="BI161" s="1183">
        <f>+SFP!BJ7</f>
        <v>277377160.48617554</v>
      </c>
      <c r="BJ161" s="1183">
        <f>+SFP!BK7</f>
        <v>473127893.01559448</v>
      </c>
      <c r="BK161" s="1173">
        <f t="shared" si="39"/>
        <v>11912616173.154886</v>
      </c>
    </row>
    <row r="162" spans="1:63" ht="15.6" x14ac:dyDescent="0.3">
      <c r="A162" s="1113" t="s">
        <v>537</v>
      </c>
      <c r="C162" s="1186">
        <f>+C160-C161</f>
        <v>-7.152557373046875E-7</v>
      </c>
      <c r="D162" s="1186">
        <f t="shared" ref="D162:BJ162" si="50">+D160-D161</f>
        <v>-3.0994415283203125E-6</v>
      </c>
      <c r="E162" s="1186">
        <f t="shared" si="50"/>
        <v>-4.76837158203125E-6</v>
      </c>
      <c r="F162" s="1186">
        <f t="shared" si="50"/>
        <v>-4.6491622924804688E-6</v>
      </c>
      <c r="G162" s="1186">
        <f t="shared" si="50"/>
        <v>-5.8412551879882813E-6</v>
      </c>
      <c r="H162" s="1186">
        <f t="shared" si="50"/>
        <v>-8.2254409790039063E-6</v>
      </c>
      <c r="I162" s="1186">
        <f t="shared" si="50"/>
        <v>-6.7949295043945313E-6</v>
      </c>
      <c r="J162" s="1186">
        <f t="shared" si="50"/>
        <v>-5.3644180297851563E-6</v>
      </c>
      <c r="K162" s="1186">
        <f t="shared" si="50"/>
        <v>-5.4836273193359375E-6</v>
      </c>
      <c r="L162" s="1186">
        <f t="shared" si="50"/>
        <v>-4.4107437133789063E-6</v>
      </c>
      <c r="M162" s="1186">
        <f t="shared" si="50"/>
        <v>-2.5033950805664063E-6</v>
      </c>
      <c r="N162" s="1186">
        <f t="shared" si="50"/>
        <v>-5.8412551879882813E-6</v>
      </c>
      <c r="O162" s="1186">
        <f t="shared" si="50"/>
        <v>-5.8412551879882813E-6</v>
      </c>
      <c r="P162" s="1186">
        <f t="shared" si="50"/>
        <v>0</v>
      </c>
      <c r="Q162" s="1186">
        <f t="shared" si="50"/>
        <v>1.5497207641601563E-6</v>
      </c>
      <c r="R162" s="1186">
        <f t="shared" si="50"/>
        <v>-2.2053718566894531E-6</v>
      </c>
      <c r="S162" s="1186">
        <f t="shared" si="50"/>
        <v>-3.8743019104003906E-6</v>
      </c>
      <c r="T162" s="1186">
        <f t="shared" si="50"/>
        <v>3.2782554626464844E-6</v>
      </c>
      <c r="U162" s="1186">
        <f t="shared" si="50"/>
        <v>8.9406967163085938E-7</v>
      </c>
      <c r="V162" s="1186">
        <f t="shared" si="50"/>
        <v>5.7220458984375E-6</v>
      </c>
      <c r="W162" s="1186">
        <f t="shared" si="50"/>
        <v>6.198883056640625E-6</v>
      </c>
      <c r="X162" s="1186">
        <f t="shared" si="50"/>
        <v>8.7320804595947266E-6</v>
      </c>
      <c r="Y162" s="1186">
        <f t="shared" si="50"/>
        <v>1.2069940567016602E-5</v>
      </c>
      <c r="Z162" s="1186">
        <f t="shared" si="50"/>
        <v>1.2040138244628906E-5</v>
      </c>
      <c r="AA162" s="1186">
        <f t="shared" si="50"/>
        <v>1.2040138244628906E-5</v>
      </c>
      <c r="AB162" s="1186">
        <f t="shared" si="50"/>
        <v>9.1791152954101563E-6</v>
      </c>
      <c r="AC162" s="1186">
        <f t="shared" si="50"/>
        <v>-3.3974647521972656E-6</v>
      </c>
      <c r="AD162" s="1186">
        <f t="shared" si="50"/>
        <v>-1.7225742340087891E-5</v>
      </c>
      <c r="AE162" s="1186">
        <f t="shared" si="50"/>
        <v>-8.8810920715332031E-6</v>
      </c>
      <c r="AF162" s="1186">
        <f t="shared" si="50"/>
        <v>-2.3663043975830078E-5</v>
      </c>
      <c r="AG162" s="1186">
        <f t="shared" si="50"/>
        <v>-2.0802021026611328E-5</v>
      </c>
      <c r="AH162" s="1186">
        <f t="shared" si="50"/>
        <v>3.5166740417480469E-6</v>
      </c>
      <c r="AI162" s="1186">
        <f t="shared" si="50"/>
        <v>1.3709068298339844E-6</v>
      </c>
      <c r="AJ162" s="1186">
        <f t="shared" si="50"/>
        <v>2.2053718566894531E-6</v>
      </c>
      <c r="AK162" s="1186">
        <f t="shared" si="50"/>
        <v>2.9802322387695313E-7</v>
      </c>
      <c r="AL162" s="1186">
        <f t="shared" si="50"/>
        <v>-1.3053417205810547E-5</v>
      </c>
      <c r="AM162" s="1186">
        <f t="shared" si="50"/>
        <v>-2.6404857635498047E-5</v>
      </c>
      <c r="AN162" s="1186">
        <f t="shared" si="50"/>
        <v>-2.8073787689208984E-5</v>
      </c>
      <c r="AO162" s="1186">
        <f t="shared" si="50"/>
        <v>-3.5703182220458984E-5</v>
      </c>
      <c r="AP162" s="1186">
        <f t="shared" si="50"/>
        <v>-3.5822391510009766E-5</v>
      </c>
      <c r="AQ162" s="1186">
        <f t="shared" si="50"/>
        <v>-4.1067600250244141E-5</v>
      </c>
      <c r="AR162" s="1186">
        <f t="shared" si="50"/>
        <v>-3.8683414459228516E-5</v>
      </c>
      <c r="AS162" s="1186">
        <f t="shared" si="50"/>
        <v>-6.6816806793212891E-5</v>
      </c>
      <c r="AT162" s="1186">
        <f t="shared" si="50"/>
        <v>-7.8082084655761719E-5</v>
      </c>
      <c r="AU162" s="1186">
        <f t="shared" si="50"/>
        <v>-8.9049339294433594E-5</v>
      </c>
      <c r="AV162" s="1186">
        <f t="shared" si="50"/>
        <v>-9.6857547760009766E-5</v>
      </c>
      <c r="AW162" s="1186">
        <f t="shared" si="50"/>
        <v>-9.8288059234619141E-5</v>
      </c>
      <c r="AX162" s="1186">
        <f t="shared" si="50"/>
        <v>-1.1926889419555664E-4</v>
      </c>
      <c r="AY162" s="1186">
        <f t="shared" si="50"/>
        <v>-1.3262033462524414E-4</v>
      </c>
      <c r="AZ162" s="1186">
        <f t="shared" si="50"/>
        <v>-1.5741586685180664E-4</v>
      </c>
      <c r="BA162" s="1186">
        <f t="shared" si="50"/>
        <v>-1.7338991165161133E-4</v>
      </c>
      <c r="BB162" s="1186">
        <f t="shared" si="50"/>
        <v>-2.3302435874938965E-4</v>
      </c>
      <c r="BC162" s="1186">
        <f t="shared" si="50"/>
        <v>-1.9225478172302246E-4</v>
      </c>
      <c r="BD162" s="1186">
        <f t="shared" si="50"/>
        <v>-1.6176700592041016E-4</v>
      </c>
      <c r="BE162" s="1186">
        <f t="shared" si="50"/>
        <v>-1.2218952178955078E-4</v>
      </c>
      <c r="BF162" s="1186">
        <f t="shared" si="50"/>
        <v>-1.4895200729370117E-4</v>
      </c>
      <c r="BG162" s="1186">
        <f t="shared" si="50"/>
        <v>-1.1032819747924805E-4</v>
      </c>
      <c r="BH162" s="1186">
        <f t="shared" si="50"/>
        <v>-8.2135200500488281E-5</v>
      </c>
      <c r="BI162" s="1186">
        <f t="shared" si="50"/>
        <v>-9.9301338195800781E-5</v>
      </c>
      <c r="BJ162" s="1186">
        <f t="shared" si="50"/>
        <v>-1.3935565948486328E-4</v>
      </c>
      <c r="BK162" s="1191">
        <f t="shared" si="39"/>
        <v>-2.5843977928161621E-3</v>
      </c>
    </row>
    <row r="163" spans="1:63" ht="15.6" x14ac:dyDescent="0.3">
      <c r="A163" s="27"/>
      <c r="C163" s="1183"/>
      <c r="D163" s="1183"/>
      <c r="E163" s="1183"/>
      <c r="F163" s="1183"/>
      <c r="G163" s="1183"/>
      <c r="H163" s="1183"/>
      <c r="I163" s="1183"/>
      <c r="J163" s="1183"/>
      <c r="K163" s="1183"/>
      <c r="L163" s="1183"/>
      <c r="M163" s="1183"/>
      <c r="N163" s="1183"/>
      <c r="O163" s="1183"/>
      <c r="P163" s="1183"/>
      <c r="Q163" s="1183"/>
      <c r="R163" s="1183"/>
      <c r="S163" s="1183"/>
      <c r="T163" s="1183"/>
      <c r="U163" s="1183"/>
      <c r="V163" s="1183"/>
      <c r="W163" s="1183"/>
      <c r="X163" s="1183"/>
      <c r="Y163" s="1183"/>
      <c r="Z163" s="1183"/>
      <c r="AA163" s="1183"/>
      <c r="AB163" s="1183"/>
      <c r="AC163" s="1183"/>
      <c r="AD163" s="1183"/>
      <c r="AE163" s="1183"/>
      <c r="AF163" s="1183"/>
      <c r="AG163" s="1183"/>
      <c r="AH163" s="1183"/>
      <c r="AI163" s="1183"/>
      <c r="AJ163" s="1183"/>
      <c r="AK163" s="1183"/>
      <c r="AL163" s="1183"/>
      <c r="AM163" s="1183"/>
      <c r="AN163" s="1183"/>
      <c r="AO163" s="1183"/>
      <c r="AP163" s="1183"/>
      <c r="AQ163" s="1183"/>
      <c r="AR163" s="1183"/>
      <c r="AS163" s="1183"/>
      <c r="AT163" s="1183"/>
      <c r="AU163" s="1183"/>
      <c r="AV163" s="1183"/>
      <c r="AW163" s="1183"/>
      <c r="AX163" s="1183"/>
      <c r="AY163" s="1183"/>
      <c r="AZ163" s="1183"/>
      <c r="BA163" s="1183"/>
      <c r="BB163" s="1183"/>
      <c r="BC163" s="1183"/>
      <c r="BD163" s="1183"/>
      <c r="BE163" s="1183"/>
      <c r="BF163" s="1183"/>
      <c r="BG163" s="1183"/>
      <c r="BH163" s="1183"/>
      <c r="BI163" s="1183"/>
      <c r="BJ163" s="1183"/>
      <c r="BK163" s="1173">
        <f t="shared" si="39"/>
        <v>0</v>
      </c>
    </row>
    <row r="164" spans="1:63" ht="15.6" x14ac:dyDescent="0.3">
      <c r="A164" s="27"/>
      <c r="C164" s="1183"/>
      <c r="D164" s="1183"/>
      <c r="E164" s="1183"/>
      <c r="F164" s="1183"/>
      <c r="G164" s="1183"/>
      <c r="H164" s="1183"/>
      <c r="I164" s="1183"/>
      <c r="J164" s="1183"/>
      <c r="K164" s="1183"/>
      <c r="L164" s="1183"/>
      <c r="M164" s="1183"/>
      <c r="N164" s="1183"/>
      <c r="O164" s="1183"/>
      <c r="P164" s="1183"/>
      <c r="Q164" s="1183"/>
      <c r="R164" s="1183"/>
      <c r="S164" s="1183"/>
      <c r="T164" s="1183"/>
      <c r="U164" s="1183"/>
      <c r="V164" s="1183"/>
      <c r="W164" s="1183"/>
      <c r="X164" s="1183"/>
      <c r="Y164" s="1183"/>
      <c r="Z164" s="1183"/>
      <c r="AA164" s="1183"/>
      <c r="AB164" s="1183"/>
      <c r="AC164" s="1183"/>
      <c r="AD164" s="1183"/>
      <c r="AE164" s="1183"/>
      <c r="AF164" s="1183"/>
      <c r="AG164" s="1183"/>
      <c r="AH164" s="1183"/>
      <c r="AI164" s="1183"/>
      <c r="AJ164" s="1183"/>
      <c r="AK164" s="1183"/>
      <c r="AL164" s="1183"/>
      <c r="AM164" s="1183"/>
      <c r="AN164" s="1183"/>
      <c r="AO164" s="1183"/>
      <c r="AP164" s="1183"/>
      <c r="AQ164" s="1183"/>
      <c r="AR164" s="1183"/>
      <c r="AS164" s="1183"/>
      <c r="AT164" s="1183"/>
      <c r="AU164" s="1183"/>
      <c r="AV164" s="1183"/>
      <c r="AW164" s="1183"/>
      <c r="AX164" s="1183"/>
      <c r="AY164" s="1183"/>
      <c r="AZ164" s="1183"/>
      <c r="BA164" s="1183"/>
      <c r="BB164" s="1183"/>
      <c r="BC164" s="1183"/>
      <c r="BD164" s="1183"/>
      <c r="BE164" s="1183"/>
      <c r="BF164" s="1183"/>
      <c r="BG164" s="1183"/>
      <c r="BH164" s="1183"/>
      <c r="BI164" s="1183"/>
      <c r="BJ164" s="1183"/>
      <c r="BK164" s="1183"/>
    </row>
    <row r="165" spans="1:63" ht="15.6" x14ac:dyDescent="0.3">
      <c r="A165" s="27"/>
      <c r="C165" s="1183"/>
      <c r="D165" s="1183"/>
      <c r="E165" s="1183"/>
      <c r="F165" s="1183"/>
      <c r="G165" s="1183"/>
      <c r="H165" s="1183"/>
      <c r="I165" s="1183"/>
      <c r="J165" s="1183"/>
      <c r="K165" s="1183"/>
      <c r="L165" s="1183"/>
      <c r="M165" s="1183"/>
      <c r="N165" s="1183"/>
      <c r="O165" s="1183"/>
      <c r="P165" s="1183"/>
      <c r="Q165" s="1183"/>
      <c r="R165" s="1183"/>
      <c r="S165" s="1183"/>
      <c r="T165" s="1183"/>
      <c r="U165" s="1183"/>
      <c r="V165" s="1183"/>
      <c r="W165" s="1183"/>
      <c r="X165" s="1183"/>
      <c r="Y165" s="1183"/>
      <c r="Z165" s="1183"/>
      <c r="AA165" s="1183"/>
      <c r="AB165" s="1183"/>
      <c r="AC165" s="1183"/>
      <c r="AD165" s="1183"/>
      <c r="AE165" s="1183"/>
      <c r="AF165" s="1183"/>
      <c r="AG165" s="1183"/>
      <c r="AH165" s="1183"/>
      <c r="AI165" s="1183"/>
      <c r="AJ165" s="1183"/>
      <c r="AK165" s="1183"/>
      <c r="AL165" s="1183"/>
      <c r="AM165" s="1183"/>
      <c r="AN165" s="1183"/>
      <c r="AO165" s="1183"/>
      <c r="AP165" s="1183"/>
      <c r="AQ165" s="1183"/>
      <c r="AR165" s="1183"/>
      <c r="AS165" s="1183"/>
      <c r="AT165" s="1183"/>
      <c r="AU165" s="1183"/>
      <c r="AV165" s="1183"/>
      <c r="AW165" s="1183"/>
      <c r="AX165" s="1183"/>
      <c r="AY165" s="1183"/>
      <c r="AZ165" s="1183"/>
      <c r="BA165" s="1183"/>
      <c r="BB165" s="1183"/>
      <c r="BC165" s="1183"/>
      <c r="BD165" s="1183"/>
      <c r="BE165" s="1183"/>
      <c r="BF165" s="1183"/>
      <c r="BG165" s="1183"/>
      <c r="BH165" s="1183"/>
      <c r="BI165" s="1183"/>
      <c r="BJ165" s="1183"/>
      <c r="BK165" s="1183"/>
    </row>
    <row r="166" spans="1:63" ht="15.6" x14ac:dyDescent="0.3">
      <c r="A166" s="27"/>
      <c r="C166" s="1183"/>
      <c r="D166" s="1183"/>
      <c r="E166" s="1183"/>
      <c r="F166" s="1183"/>
      <c r="G166" s="1183"/>
      <c r="H166" s="1183"/>
      <c r="I166" s="1183"/>
      <c r="J166" s="1183"/>
      <c r="K166" s="1183"/>
      <c r="L166" s="1183"/>
      <c r="M166" s="1183"/>
      <c r="N166" s="1183"/>
      <c r="O166" s="1183"/>
      <c r="P166" s="1183"/>
      <c r="Q166" s="1183"/>
      <c r="R166" s="1183"/>
      <c r="S166" s="1183"/>
      <c r="T166" s="1183"/>
      <c r="U166" s="1183"/>
      <c r="V166" s="1183"/>
      <c r="W166" s="1183"/>
      <c r="X166" s="1183"/>
      <c r="Y166" s="1183"/>
      <c r="Z166" s="1183"/>
      <c r="AA166" s="1183"/>
      <c r="AB166" s="1183"/>
      <c r="AC166" s="1183"/>
      <c r="AD166" s="1183"/>
      <c r="AE166" s="1183"/>
      <c r="AF166" s="1183"/>
      <c r="AG166" s="1183"/>
      <c r="AH166" s="1183"/>
      <c r="AI166" s="1183"/>
      <c r="AJ166" s="1183"/>
      <c r="AK166" s="1183"/>
      <c r="AL166" s="1183"/>
      <c r="AM166" s="1183"/>
      <c r="AN166" s="1183"/>
      <c r="AO166" s="1183"/>
      <c r="AP166" s="1183"/>
      <c r="AQ166" s="1183"/>
      <c r="AR166" s="1183"/>
      <c r="AS166" s="1183"/>
      <c r="AT166" s="1183"/>
      <c r="AU166" s="1183"/>
      <c r="AV166" s="1183"/>
      <c r="AW166" s="1183"/>
      <c r="AX166" s="1183"/>
      <c r="AY166" s="1183"/>
      <c r="AZ166" s="1183"/>
      <c r="BA166" s="1183"/>
      <c r="BB166" s="1183"/>
      <c r="BC166" s="1183"/>
      <c r="BD166" s="1183"/>
      <c r="BE166" s="1183"/>
      <c r="BF166" s="1183"/>
      <c r="BG166" s="1183"/>
      <c r="BH166" s="1183"/>
      <c r="BI166" s="1183"/>
      <c r="BJ166" s="1183"/>
      <c r="BK166" s="1183"/>
    </row>
    <row r="167" spans="1:63" ht="15.6" x14ac:dyDescent="0.3">
      <c r="A167" s="27"/>
      <c r="C167" s="1183"/>
      <c r="D167" s="1183"/>
      <c r="E167" s="1183"/>
      <c r="F167" s="1183"/>
      <c r="G167" s="1183"/>
      <c r="H167" s="1183"/>
      <c r="I167" s="1183"/>
      <c r="J167" s="1183"/>
      <c r="K167" s="1183"/>
      <c r="L167" s="1183"/>
      <c r="M167" s="1183"/>
      <c r="N167" s="1183"/>
      <c r="O167" s="1183"/>
      <c r="P167" s="1183"/>
      <c r="Q167" s="1183"/>
      <c r="R167" s="1183"/>
      <c r="S167" s="1183"/>
      <c r="T167" s="1183"/>
      <c r="U167" s="1183"/>
      <c r="V167" s="1183"/>
      <c r="W167" s="1183"/>
      <c r="X167" s="1183"/>
      <c r="Y167" s="1183"/>
      <c r="Z167" s="1183"/>
      <c r="AA167" s="1183"/>
      <c r="AB167" s="1183"/>
      <c r="AC167" s="1183"/>
      <c r="AD167" s="1183"/>
      <c r="AE167" s="1183"/>
      <c r="AF167" s="1183"/>
      <c r="AG167" s="1183"/>
      <c r="AH167" s="1183"/>
      <c r="AI167" s="1183"/>
      <c r="AJ167" s="1183"/>
      <c r="AK167" s="1183"/>
      <c r="AL167" s="1183"/>
      <c r="AM167" s="1183"/>
      <c r="AN167" s="1183"/>
      <c r="AO167" s="1183"/>
      <c r="AP167" s="1183"/>
      <c r="AQ167" s="1183"/>
      <c r="AR167" s="1183"/>
      <c r="AS167" s="1183"/>
      <c r="AT167" s="1183"/>
      <c r="AU167" s="1183"/>
      <c r="AV167" s="1183"/>
      <c r="AW167" s="1183"/>
      <c r="AX167" s="1183"/>
      <c r="AY167" s="1183"/>
      <c r="AZ167" s="1183"/>
      <c r="BA167" s="1183"/>
      <c r="BB167" s="1183"/>
      <c r="BC167" s="1183"/>
      <c r="BD167" s="1183"/>
      <c r="BE167" s="1183"/>
      <c r="BF167" s="1183"/>
      <c r="BG167" s="1183"/>
      <c r="BH167" s="1183"/>
      <c r="BI167" s="1183"/>
      <c r="BJ167" s="1183"/>
      <c r="BK167" s="1183"/>
    </row>
    <row r="168" spans="1:63" ht="15.6" x14ac:dyDescent="0.3">
      <c r="A168" s="27"/>
      <c r="C168" s="923"/>
      <c r="D168" s="923"/>
      <c r="E168" s="923"/>
      <c r="F168" s="923"/>
      <c r="G168" s="923"/>
      <c r="H168" s="923"/>
      <c r="I168" s="923"/>
      <c r="J168" s="923"/>
      <c r="K168" s="923"/>
      <c r="L168" s="923"/>
      <c r="M168" s="923"/>
      <c r="N168" s="923"/>
      <c r="O168" s="923"/>
      <c r="P168" s="923"/>
      <c r="Q168" s="923"/>
      <c r="R168" s="923"/>
      <c r="S168" s="923"/>
      <c r="T168" s="923"/>
      <c r="U168" s="923"/>
      <c r="V168" s="923"/>
      <c r="W168" s="923"/>
      <c r="X168" s="923"/>
      <c r="Y168" s="923"/>
      <c r="Z168" s="923"/>
      <c r="AA168" s="923"/>
      <c r="AB168" s="923"/>
      <c r="AC168" s="923"/>
      <c r="AD168" s="923"/>
      <c r="AE168" s="923"/>
      <c r="AF168" s="923"/>
      <c r="AG168" s="923"/>
      <c r="AH168" s="923"/>
      <c r="AI168" s="923"/>
      <c r="AJ168" s="923"/>
      <c r="AK168" s="923"/>
      <c r="AL168" s="923"/>
      <c r="AM168" s="923"/>
      <c r="AN168" s="923"/>
      <c r="AO168" s="923"/>
      <c r="AP168" s="923"/>
      <c r="AQ168" s="923"/>
      <c r="AR168" s="923"/>
      <c r="AS168" s="923"/>
      <c r="AT168" s="923"/>
      <c r="AU168" s="923"/>
      <c r="AV168" s="923"/>
      <c r="AW168" s="923"/>
      <c r="AX168" s="923"/>
      <c r="AY168" s="923"/>
      <c r="AZ168" s="923"/>
      <c r="BA168" s="923"/>
      <c r="BB168" s="923"/>
      <c r="BC168" s="923"/>
      <c r="BD168" s="923"/>
      <c r="BE168" s="923"/>
      <c r="BF168" s="923"/>
      <c r="BG168" s="923"/>
      <c r="BH168" s="923"/>
      <c r="BI168" s="923"/>
      <c r="BJ168" s="923"/>
      <c r="BK168" s="923"/>
    </row>
    <row r="169" spans="1:63" ht="15.6" x14ac:dyDescent="0.3">
      <c r="A169" s="27"/>
      <c r="C169" s="923"/>
      <c r="D169" s="923"/>
      <c r="E169" s="923"/>
      <c r="F169" s="923"/>
      <c r="G169" s="923"/>
      <c r="H169" s="923"/>
      <c r="I169" s="923"/>
      <c r="J169" s="923"/>
      <c r="K169" s="923"/>
      <c r="L169" s="923"/>
      <c r="M169" s="923"/>
      <c r="N169" s="923"/>
      <c r="O169" s="923"/>
      <c r="P169" s="923"/>
      <c r="Q169" s="923"/>
      <c r="R169" s="923"/>
      <c r="S169" s="923"/>
      <c r="T169" s="923"/>
      <c r="U169" s="923"/>
      <c r="V169" s="923"/>
      <c r="W169" s="923"/>
      <c r="X169" s="923"/>
      <c r="Y169" s="923"/>
      <c r="Z169" s="923"/>
      <c r="AA169" s="923"/>
      <c r="AB169" s="923"/>
      <c r="AC169" s="923"/>
      <c r="AD169" s="923"/>
      <c r="AE169" s="923"/>
      <c r="AF169" s="923"/>
      <c r="AG169" s="923"/>
      <c r="AH169" s="923"/>
      <c r="AI169" s="923"/>
      <c r="AJ169" s="923"/>
      <c r="AK169" s="923"/>
      <c r="AL169" s="923"/>
      <c r="AM169" s="923"/>
      <c r="AN169" s="923"/>
      <c r="AO169" s="923"/>
      <c r="AP169" s="923"/>
      <c r="AQ169" s="923"/>
      <c r="AR169" s="923"/>
      <c r="AS169" s="923"/>
      <c r="AT169" s="923"/>
      <c r="AU169" s="923"/>
      <c r="AV169" s="923"/>
      <c r="AW169" s="923"/>
      <c r="AX169" s="923"/>
      <c r="AY169" s="923"/>
      <c r="AZ169" s="923"/>
      <c r="BA169" s="923"/>
      <c r="BB169" s="923"/>
      <c r="BC169" s="923"/>
      <c r="BD169" s="923"/>
      <c r="BE169" s="923"/>
      <c r="BF169" s="923"/>
      <c r="BG169" s="923"/>
      <c r="BH169" s="923"/>
      <c r="BI169" s="923"/>
      <c r="BJ169" s="923"/>
      <c r="BK169" s="923"/>
    </row>
    <row r="170" spans="1:63" ht="15.6" x14ac:dyDescent="0.3">
      <c r="A170" s="27"/>
      <c r="C170" s="923"/>
      <c r="D170" s="923"/>
      <c r="E170" s="923"/>
      <c r="F170" s="923"/>
      <c r="G170" s="923"/>
      <c r="H170" s="923"/>
      <c r="I170" s="923"/>
      <c r="J170" s="923"/>
      <c r="K170" s="923"/>
      <c r="L170" s="923"/>
      <c r="M170" s="923"/>
      <c r="N170" s="923"/>
      <c r="O170" s="923"/>
      <c r="P170" s="923"/>
      <c r="Q170" s="923"/>
      <c r="R170" s="923"/>
      <c r="S170" s="923"/>
      <c r="T170" s="923"/>
      <c r="U170" s="923"/>
      <c r="V170" s="923"/>
      <c r="W170" s="923"/>
      <c r="X170" s="923"/>
      <c r="Y170" s="923"/>
      <c r="Z170" s="923"/>
      <c r="AA170" s="923"/>
      <c r="AB170" s="923"/>
      <c r="AC170" s="923"/>
      <c r="AD170" s="923"/>
      <c r="AE170" s="923"/>
      <c r="AF170" s="923"/>
      <c r="AG170" s="923"/>
      <c r="AH170" s="923"/>
      <c r="AI170" s="923"/>
      <c r="AJ170" s="923"/>
      <c r="AK170" s="923"/>
      <c r="AL170" s="923"/>
      <c r="AM170" s="923"/>
      <c r="AN170" s="923"/>
      <c r="AO170" s="923"/>
      <c r="AP170" s="923"/>
      <c r="AQ170" s="923"/>
      <c r="AR170" s="923"/>
      <c r="AS170" s="923"/>
      <c r="AT170" s="923"/>
      <c r="AU170" s="923"/>
      <c r="AV170" s="923"/>
      <c r="AW170" s="923"/>
      <c r="AX170" s="923"/>
      <c r="AY170" s="923"/>
      <c r="AZ170" s="923"/>
      <c r="BA170" s="923"/>
      <c r="BB170" s="923"/>
      <c r="BC170" s="923"/>
      <c r="BD170" s="923"/>
      <c r="BE170" s="923"/>
      <c r="BF170" s="923"/>
      <c r="BG170" s="923"/>
      <c r="BH170" s="923"/>
      <c r="BI170" s="923"/>
      <c r="BJ170" s="923"/>
      <c r="BK170" s="923"/>
    </row>
    <row r="171" spans="1:63" x14ac:dyDescent="0.3">
      <c r="C171" s="923"/>
      <c r="D171" s="923"/>
      <c r="E171" s="923"/>
      <c r="F171" s="923"/>
      <c r="G171" s="923"/>
      <c r="H171" s="923"/>
      <c r="I171" s="923"/>
      <c r="J171" s="923"/>
      <c r="K171" s="923"/>
      <c r="L171" s="923"/>
      <c r="M171" s="923"/>
      <c r="N171" s="923"/>
      <c r="O171" s="923"/>
      <c r="P171" s="923"/>
      <c r="Q171" s="923"/>
      <c r="R171" s="923"/>
      <c r="S171" s="923"/>
      <c r="T171" s="923"/>
      <c r="U171" s="923"/>
      <c r="V171" s="923"/>
      <c r="W171" s="923"/>
      <c r="X171" s="923"/>
      <c r="Y171" s="923"/>
      <c r="Z171" s="923"/>
      <c r="AA171" s="923"/>
      <c r="AB171" s="923"/>
      <c r="AC171" s="923"/>
      <c r="AD171" s="923"/>
      <c r="AE171" s="923"/>
      <c r="AF171" s="923"/>
      <c r="AG171" s="923"/>
      <c r="AH171" s="923"/>
      <c r="AI171" s="923"/>
      <c r="AJ171" s="923"/>
      <c r="AK171" s="923"/>
      <c r="AL171" s="923"/>
      <c r="AM171" s="923"/>
      <c r="AN171" s="923"/>
      <c r="AO171" s="923"/>
      <c r="AP171" s="923"/>
      <c r="AQ171" s="923"/>
      <c r="AR171" s="923"/>
      <c r="AS171" s="923"/>
      <c r="AT171" s="923"/>
      <c r="AU171" s="923"/>
      <c r="AV171" s="923"/>
      <c r="AW171" s="923"/>
      <c r="AX171" s="923"/>
      <c r="AY171" s="923"/>
      <c r="AZ171" s="923"/>
      <c r="BA171" s="923"/>
      <c r="BB171" s="923"/>
      <c r="BC171" s="923"/>
      <c r="BD171" s="923"/>
      <c r="BE171" s="923"/>
      <c r="BF171" s="923"/>
      <c r="BG171" s="923"/>
      <c r="BH171" s="923"/>
      <c r="BI171" s="923"/>
      <c r="BJ171" s="923"/>
      <c r="BK171" s="923"/>
    </row>
    <row r="172" spans="1:63" x14ac:dyDescent="0.3">
      <c r="C172" s="923"/>
      <c r="D172" s="923"/>
      <c r="E172" s="923"/>
      <c r="F172" s="923"/>
      <c r="G172" s="923"/>
      <c r="H172" s="923"/>
      <c r="I172" s="923"/>
      <c r="J172" s="923"/>
      <c r="K172" s="923"/>
      <c r="L172" s="923"/>
      <c r="M172" s="923"/>
      <c r="N172" s="923"/>
      <c r="O172" s="923"/>
      <c r="P172" s="923"/>
      <c r="Q172" s="923"/>
      <c r="R172" s="923"/>
      <c r="S172" s="923"/>
      <c r="T172" s="923"/>
      <c r="U172" s="923"/>
      <c r="V172" s="923"/>
      <c r="W172" s="923"/>
      <c r="X172" s="923"/>
      <c r="Y172" s="923"/>
      <c r="Z172" s="923"/>
      <c r="AA172" s="923"/>
      <c r="AB172" s="923"/>
      <c r="AC172" s="923"/>
      <c r="AD172" s="923"/>
      <c r="AE172" s="923"/>
      <c r="AF172" s="923"/>
      <c r="AG172" s="923"/>
      <c r="AH172" s="923"/>
      <c r="AI172" s="923"/>
      <c r="AJ172" s="923"/>
      <c r="AK172" s="923"/>
      <c r="AL172" s="923"/>
      <c r="AM172" s="923"/>
      <c r="AN172" s="923"/>
      <c r="AO172" s="923"/>
      <c r="AP172" s="923"/>
      <c r="AQ172" s="923"/>
      <c r="AR172" s="923"/>
      <c r="AS172" s="923"/>
      <c r="AT172" s="923"/>
      <c r="AU172" s="923"/>
      <c r="AV172" s="923"/>
      <c r="AW172" s="923"/>
      <c r="AX172" s="923"/>
      <c r="AY172" s="923"/>
      <c r="AZ172" s="923"/>
      <c r="BA172" s="923"/>
      <c r="BB172" s="923"/>
      <c r="BC172" s="923"/>
      <c r="BD172" s="923"/>
      <c r="BE172" s="923"/>
      <c r="BF172" s="923"/>
      <c r="BG172" s="923"/>
      <c r="BH172" s="923"/>
      <c r="BI172" s="923"/>
      <c r="BJ172" s="923"/>
      <c r="BK172" s="923"/>
    </row>
    <row r="173" spans="1:63" x14ac:dyDescent="0.3">
      <c r="C173" s="923"/>
      <c r="D173" s="923"/>
      <c r="E173" s="923"/>
      <c r="F173" s="923"/>
      <c r="G173" s="923"/>
      <c r="H173" s="923"/>
      <c r="I173" s="923"/>
      <c r="J173" s="923"/>
      <c r="K173" s="923"/>
      <c r="L173" s="923"/>
      <c r="M173" s="923"/>
      <c r="N173" s="923"/>
      <c r="O173" s="923"/>
      <c r="P173" s="923"/>
      <c r="Q173" s="923"/>
      <c r="R173" s="923"/>
      <c r="S173" s="923"/>
      <c r="T173" s="923"/>
      <c r="U173" s="923"/>
      <c r="V173" s="923"/>
      <c r="W173" s="923"/>
      <c r="X173" s="923"/>
      <c r="Y173" s="923"/>
      <c r="Z173" s="923"/>
      <c r="AA173" s="923"/>
      <c r="AB173" s="923"/>
      <c r="AC173" s="923"/>
      <c r="AD173" s="923"/>
      <c r="AE173" s="923"/>
      <c r="AF173" s="923"/>
      <c r="AG173" s="923"/>
      <c r="AH173" s="923"/>
      <c r="AI173" s="923"/>
      <c r="AJ173" s="923"/>
      <c r="AK173" s="923"/>
      <c r="AL173" s="923"/>
      <c r="AM173" s="923"/>
      <c r="AN173" s="923"/>
      <c r="AO173" s="923"/>
      <c r="AP173" s="923"/>
      <c r="AQ173" s="923"/>
      <c r="AR173" s="923"/>
      <c r="AS173" s="923"/>
      <c r="AT173" s="923"/>
      <c r="AU173" s="923"/>
      <c r="AV173" s="923"/>
      <c r="AW173" s="923"/>
      <c r="AX173" s="923"/>
      <c r="AY173" s="923"/>
      <c r="AZ173" s="923"/>
      <c r="BA173" s="923"/>
      <c r="BB173" s="923"/>
      <c r="BC173" s="923"/>
      <c r="BD173" s="923"/>
      <c r="BE173" s="923"/>
      <c r="BF173" s="923"/>
      <c r="BG173" s="923"/>
      <c r="BH173" s="923"/>
      <c r="BI173" s="923"/>
      <c r="BJ173" s="923"/>
      <c r="BK173" s="923"/>
    </row>
    <row r="174" spans="1:63" x14ac:dyDescent="0.3">
      <c r="C174" s="923"/>
      <c r="D174" s="923"/>
      <c r="E174" s="923"/>
      <c r="F174" s="923"/>
      <c r="G174" s="923"/>
      <c r="H174" s="923"/>
      <c r="I174" s="923"/>
      <c r="J174" s="923"/>
      <c r="K174" s="923"/>
      <c r="L174" s="923"/>
      <c r="M174" s="923"/>
      <c r="N174" s="923"/>
      <c r="O174" s="923"/>
      <c r="P174" s="923"/>
      <c r="Q174" s="923"/>
      <c r="R174" s="923"/>
      <c r="S174" s="923"/>
      <c r="T174" s="923"/>
      <c r="U174" s="923"/>
      <c r="V174" s="923"/>
      <c r="W174" s="923"/>
      <c r="X174" s="923"/>
      <c r="Y174" s="923"/>
      <c r="Z174" s="923"/>
      <c r="AA174" s="923"/>
      <c r="AB174" s="923"/>
      <c r="AC174" s="923"/>
      <c r="AD174" s="923"/>
      <c r="AE174" s="923"/>
      <c r="AF174" s="923"/>
      <c r="AG174" s="923"/>
      <c r="AH174" s="923"/>
      <c r="AI174" s="923"/>
      <c r="AJ174" s="923"/>
      <c r="AK174" s="923"/>
      <c r="AL174" s="923"/>
      <c r="AM174" s="923"/>
      <c r="AN174" s="923"/>
      <c r="AO174" s="923"/>
      <c r="AP174" s="923"/>
      <c r="AQ174" s="923"/>
      <c r="AR174" s="923"/>
      <c r="AS174" s="923"/>
      <c r="AT174" s="923"/>
      <c r="AU174" s="923"/>
      <c r="AV174" s="923"/>
      <c r="AW174" s="923"/>
      <c r="AX174" s="923"/>
      <c r="AY174" s="923"/>
      <c r="AZ174" s="923"/>
      <c r="BA174" s="923"/>
      <c r="BB174" s="923"/>
      <c r="BC174" s="923"/>
      <c r="BD174" s="923"/>
      <c r="BE174" s="923"/>
      <c r="BF174" s="923"/>
      <c r="BG174" s="923"/>
      <c r="BH174" s="923"/>
      <c r="BI174" s="923"/>
      <c r="BJ174" s="923"/>
      <c r="BK174" s="923"/>
    </row>
    <row r="175" spans="1:63" x14ac:dyDescent="0.3">
      <c r="C175" s="923"/>
      <c r="D175" s="923"/>
      <c r="E175" s="923"/>
      <c r="F175" s="923"/>
      <c r="G175" s="923"/>
      <c r="H175" s="923"/>
      <c r="I175" s="923"/>
      <c r="J175" s="923"/>
      <c r="K175" s="923"/>
      <c r="L175" s="923"/>
      <c r="M175" s="923"/>
      <c r="N175" s="923"/>
      <c r="O175" s="923"/>
      <c r="P175" s="923"/>
      <c r="Q175" s="923"/>
      <c r="R175" s="923"/>
      <c r="S175" s="923"/>
      <c r="T175" s="923"/>
      <c r="U175" s="923"/>
      <c r="V175" s="923"/>
      <c r="W175" s="923"/>
      <c r="X175" s="923"/>
      <c r="Y175" s="923"/>
      <c r="Z175" s="923"/>
      <c r="AA175" s="923"/>
      <c r="AB175" s="923"/>
      <c r="AC175" s="923"/>
      <c r="AD175" s="923"/>
      <c r="AE175" s="923"/>
      <c r="AF175" s="923"/>
      <c r="AG175" s="923"/>
      <c r="AH175" s="923"/>
      <c r="AI175" s="923"/>
      <c r="AJ175" s="923"/>
      <c r="AK175" s="923"/>
      <c r="AL175" s="923"/>
      <c r="AM175" s="923"/>
      <c r="AN175" s="923"/>
      <c r="AO175" s="923"/>
      <c r="AP175" s="923"/>
      <c r="AQ175" s="923"/>
      <c r="AR175" s="923"/>
      <c r="AS175" s="923"/>
      <c r="AT175" s="923"/>
      <c r="AU175" s="923"/>
      <c r="AV175" s="923"/>
      <c r="AW175" s="923"/>
      <c r="AX175" s="923"/>
      <c r="AY175" s="923"/>
      <c r="AZ175" s="923"/>
      <c r="BA175" s="923"/>
      <c r="BB175" s="923"/>
      <c r="BC175" s="923"/>
      <c r="BD175" s="923"/>
      <c r="BE175" s="923"/>
      <c r="BF175" s="923"/>
      <c r="BG175" s="923"/>
      <c r="BH175" s="923"/>
      <c r="BI175" s="923"/>
      <c r="BJ175" s="923"/>
      <c r="BK175" s="923"/>
    </row>
    <row r="176" spans="1:63" x14ac:dyDescent="0.3">
      <c r="C176" s="923"/>
      <c r="D176" s="923"/>
      <c r="E176" s="923"/>
      <c r="F176" s="923"/>
      <c r="G176" s="923"/>
      <c r="H176" s="923"/>
      <c r="I176" s="923"/>
      <c r="J176" s="923"/>
      <c r="K176" s="923"/>
      <c r="L176" s="923"/>
      <c r="M176" s="923"/>
      <c r="N176" s="923"/>
      <c r="O176" s="923"/>
      <c r="P176" s="923"/>
      <c r="Q176" s="923"/>
      <c r="R176" s="923"/>
      <c r="S176" s="923"/>
      <c r="T176" s="923"/>
      <c r="U176" s="923"/>
      <c r="V176" s="923"/>
      <c r="W176" s="923"/>
      <c r="X176" s="923"/>
      <c r="Y176" s="923"/>
      <c r="Z176" s="923"/>
      <c r="AA176" s="923"/>
      <c r="AB176" s="923"/>
      <c r="AC176" s="923"/>
      <c r="AD176" s="923"/>
      <c r="AE176" s="923"/>
      <c r="AF176" s="923"/>
      <c r="AG176" s="923"/>
      <c r="AH176" s="923"/>
      <c r="AI176" s="923"/>
      <c r="AJ176" s="923"/>
      <c r="AK176" s="923"/>
      <c r="AL176" s="923"/>
      <c r="AM176" s="923"/>
      <c r="AN176" s="923"/>
      <c r="AO176" s="923"/>
      <c r="AP176" s="923"/>
      <c r="AQ176" s="923"/>
      <c r="AR176" s="923"/>
      <c r="AS176" s="923"/>
      <c r="AT176" s="923"/>
      <c r="AU176" s="923"/>
      <c r="AV176" s="923"/>
      <c r="AW176" s="923"/>
      <c r="AX176" s="923"/>
      <c r="AY176" s="923"/>
      <c r="AZ176" s="923"/>
      <c r="BA176" s="923"/>
      <c r="BB176" s="923"/>
      <c r="BC176" s="923"/>
      <c r="BD176" s="923"/>
      <c r="BE176" s="923"/>
      <c r="BF176" s="923"/>
      <c r="BG176" s="923"/>
      <c r="BH176" s="923"/>
      <c r="BI176" s="923"/>
      <c r="BJ176" s="923"/>
      <c r="BK176" s="923"/>
    </row>
    <row r="177" spans="3:63" x14ac:dyDescent="0.3">
      <c r="C177" s="923"/>
      <c r="D177" s="923"/>
      <c r="E177" s="923"/>
      <c r="F177" s="923"/>
      <c r="G177" s="923"/>
      <c r="H177" s="923"/>
      <c r="I177" s="923"/>
      <c r="J177" s="923"/>
      <c r="K177" s="923"/>
      <c r="L177" s="923"/>
      <c r="M177" s="923"/>
      <c r="N177" s="923"/>
      <c r="O177" s="923"/>
      <c r="P177" s="923"/>
      <c r="Q177" s="923"/>
      <c r="R177" s="923"/>
      <c r="S177" s="923"/>
      <c r="T177" s="923"/>
      <c r="U177" s="923"/>
      <c r="V177" s="923"/>
      <c r="W177" s="923"/>
      <c r="X177" s="923"/>
      <c r="Y177" s="923"/>
      <c r="Z177" s="923"/>
      <c r="AA177" s="923"/>
      <c r="AB177" s="923"/>
      <c r="AC177" s="923"/>
      <c r="AD177" s="923"/>
      <c r="AE177" s="923"/>
      <c r="AF177" s="923"/>
      <c r="AG177" s="923"/>
      <c r="AH177" s="923"/>
      <c r="AI177" s="923"/>
      <c r="AJ177" s="923"/>
      <c r="AK177" s="923"/>
      <c r="AL177" s="923"/>
      <c r="AM177" s="923"/>
      <c r="AN177" s="923"/>
      <c r="AO177" s="923"/>
      <c r="AP177" s="923"/>
      <c r="AQ177" s="923"/>
      <c r="AR177" s="923"/>
      <c r="AS177" s="923"/>
      <c r="AT177" s="923"/>
      <c r="AU177" s="923"/>
      <c r="AV177" s="923"/>
      <c r="AW177" s="923"/>
      <c r="AX177" s="923"/>
      <c r="AY177" s="923"/>
      <c r="AZ177" s="923"/>
      <c r="BA177" s="923"/>
      <c r="BB177" s="923"/>
      <c r="BC177" s="923"/>
      <c r="BD177" s="923"/>
      <c r="BE177" s="923"/>
      <c r="BF177" s="923"/>
      <c r="BG177" s="923"/>
      <c r="BH177" s="923"/>
      <c r="BI177" s="923"/>
      <c r="BJ177" s="923"/>
      <c r="BK177" s="923"/>
    </row>
    <row r="178" spans="3:63" x14ac:dyDescent="0.3">
      <c r="C178" s="923"/>
      <c r="D178" s="923"/>
      <c r="E178" s="923"/>
      <c r="F178" s="923"/>
      <c r="G178" s="923"/>
      <c r="H178" s="923"/>
      <c r="I178" s="923"/>
      <c r="J178" s="923"/>
      <c r="K178" s="923"/>
      <c r="L178" s="923"/>
      <c r="M178" s="923"/>
      <c r="N178" s="923"/>
      <c r="O178" s="923"/>
      <c r="P178" s="923"/>
      <c r="Q178" s="923"/>
      <c r="R178" s="923"/>
      <c r="S178" s="923"/>
      <c r="T178" s="923"/>
      <c r="U178" s="923"/>
      <c r="V178" s="923"/>
      <c r="W178" s="923"/>
      <c r="X178" s="923"/>
      <c r="Y178" s="923"/>
      <c r="Z178" s="923"/>
      <c r="AA178" s="923"/>
      <c r="AB178" s="923"/>
      <c r="AC178" s="923"/>
      <c r="AD178" s="923"/>
      <c r="AE178" s="923"/>
      <c r="AF178" s="923"/>
      <c r="AG178" s="923"/>
      <c r="AH178" s="923"/>
      <c r="AI178" s="923"/>
      <c r="AJ178" s="923"/>
      <c r="AK178" s="923"/>
      <c r="AL178" s="923"/>
      <c r="AM178" s="923"/>
      <c r="AN178" s="923"/>
      <c r="AO178" s="923"/>
      <c r="AP178" s="923"/>
      <c r="AQ178" s="923"/>
      <c r="AR178" s="923"/>
      <c r="AS178" s="923"/>
      <c r="AT178" s="923"/>
      <c r="AU178" s="923"/>
      <c r="AV178" s="923"/>
      <c r="AW178" s="923"/>
      <c r="AX178" s="923"/>
      <c r="AY178" s="923"/>
      <c r="AZ178" s="923"/>
      <c r="BA178" s="923"/>
      <c r="BB178" s="923"/>
      <c r="BC178" s="923"/>
      <c r="BD178" s="923"/>
      <c r="BE178" s="923"/>
      <c r="BF178" s="923"/>
      <c r="BG178" s="923"/>
      <c r="BH178" s="923"/>
      <c r="BI178" s="923"/>
      <c r="BJ178" s="923"/>
      <c r="BK178" s="923"/>
    </row>
    <row r="179" spans="3:63" x14ac:dyDescent="0.3">
      <c r="C179" s="923"/>
      <c r="D179" s="923"/>
      <c r="E179" s="923"/>
      <c r="F179" s="923"/>
      <c r="G179" s="923"/>
      <c r="H179" s="923"/>
      <c r="I179" s="923"/>
      <c r="J179" s="923"/>
      <c r="K179" s="923"/>
      <c r="L179" s="923"/>
      <c r="M179" s="923"/>
      <c r="N179" s="923"/>
      <c r="O179" s="923"/>
      <c r="P179" s="923"/>
      <c r="Q179" s="923"/>
      <c r="R179" s="923"/>
      <c r="S179" s="923"/>
      <c r="T179" s="923"/>
      <c r="U179" s="923"/>
      <c r="V179" s="923"/>
      <c r="W179" s="923"/>
      <c r="X179" s="923"/>
      <c r="Y179" s="923"/>
      <c r="Z179" s="923"/>
      <c r="AA179" s="923"/>
      <c r="AB179" s="923"/>
      <c r="AC179" s="923"/>
      <c r="AD179" s="923"/>
      <c r="AE179" s="923"/>
      <c r="AF179" s="923"/>
      <c r="AG179" s="923"/>
      <c r="AH179" s="923"/>
      <c r="AI179" s="923"/>
      <c r="AJ179" s="923"/>
      <c r="AK179" s="923"/>
      <c r="AL179" s="923"/>
      <c r="AM179" s="923"/>
      <c r="AN179" s="923"/>
      <c r="AO179" s="923"/>
      <c r="AP179" s="923"/>
      <c r="AQ179" s="923"/>
      <c r="AR179" s="923"/>
      <c r="AS179" s="923"/>
      <c r="AT179" s="923"/>
      <c r="AU179" s="923"/>
      <c r="AV179" s="923"/>
      <c r="AW179" s="923"/>
      <c r="AX179" s="923"/>
      <c r="AY179" s="923"/>
      <c r="AZ179" s="923"/>
      <c r="BA179" s="923"/>
      <c r="BB179" s="923"/>
      <c r="BC179" s="923"/>
      <c r="BD179" s="923"/>
      <c r="BE179" s="923"/>
      <c r="BF179" s="923"/>
      <c r="BG179" s="923"/>
      <c r="BH179" s="923"/>
      <c r="BI179" s="923"/>
      <c r="BJ179" s="923"/>
      <c r="BK179" s="923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5D76F"/>
  </sheetPr>
  <dimension ref="A1:BL271"/>
  <sheetViews>
    <sheetView showGridLines="0" zoomScale="96" zoomScaleNormal="90" workbookViewId="0">
      <pane xSplit="1" ySplit="1" topLeftCell="BE2" activePane="bottomRight" state="frozen"/>
      <selection pane="topRight"/>
      <selection pane="bottomLeft"/>
      <selection pane="bottomRight"/>
    </sheetView>
  </sheetViews>
  <sheetFormatPr baseColWidth="10" defaultRowHeight="14.4" x14ac:dyDescent="0.3"/>
  <cols>
    <col min="1" max="1" width="64.33203125" style="901" customWidth="1"/>
    <col min="2" max="2" width="13.44140625" bestFit="1" customWidth="1"/>
    <col min="3" max="5" width="20" bestFit="1" customWidth="1"/>
    <col min="6" max="6" width="21.109375" bestFit="1" customWidth="1"/>
    <col min="7" max="7" width="20" bestFit="1" customWidth="1"/>
    <col min="8" max="8" width="21.109375" bestFit="1" customWidth="1"/>
    <col min="9" max="9" width="20" bestFit="1" customWidth="1"/>
    <col min="10" max="10" width="21.109375" bestFit="1" customWidth="1"/>
    <col min="11" max="13" width="20" bestFit="1" customWidth="1"/>
    <col min="14" max="18" width="21.109375" bestFit="1" customWidth="1"/>
    <col min="19" max="19" width="20" bestFit="1" customWidth="1"/>
    <col min="20" max="22" width="21.109375" bestFit="1" customWidth="1"/>
    <col min="23" max="23" width="20" bestFit="1" customWidth="1"/>
    <col min="24" max="30" width="21.109375" bestFit="1" customWidth="1"/>
    <col min="31" max="31" width="20" bestFit="1" customWidth="1"/>
    <col min="32" max="42" width="21.109375" bestFit="1" customWidth="1"/>
    <col min="43" max="43" width="20" bestFit="1" customWidth="1"/>
    <col min="44" max="47" width="21.109375" bestFit="1" customWidth="1"/>
    <col min="48" max="48" width="20" bestFit="1" customWidth="1"/>
    <col min="49" max="51" width="21.109375" bestFit="1" customWidth="1"/>
    <col min="52" max="52" width="20" bestFit="1" customWidth="1"/>
    <col min="53" max="58" width="21.109375" bestFit="1" customWidth="1"/>
    <col min="59" max="60" width="20" bestFit="1" customWidth="1"/>
    <col min="61" max="62" width="21.109375" bestFit="1" customWidth="1"/>
    <col min="63" max="63" width="18" bestFit="1" customWidth="1"/>
    <col min="64" max="64" width="16.44140625" bestFit="1" customWidth="1"/>
  </cols>
  <sheetData>
    <row r="1" spans="1:63" ht="55.2" customHeight="1" x14ac:dyDescent="0.3">
      <c r="A1" s="867" t="s">
        <v>909</v>
      </c>
      <c r="B1" s="1381"/>
      <c r="C1" s="1396">
        <v>43466</v>
      </c>
      <c r="D1" s="1396">
        <v>43497</v>
      </c>
      <c r="E1" s="1396">
        <v>43525</v>
      </c>
      <c r="F1" s="1396">
        <v>43556</v>
      </c>
      <c r="G1" s="1396">
        <v>43586</v>
      </c>
      <c r="H1" s="1396">
        <v>43617</v>
      </c>
      <c r="I1" s="1396">
        <v>43647</v>
      </c>
      <c r="J1" s="1396">
        <v>43678</v>
      </c>
      <c r="K1" s="1396">
        <v>43709</v>
      </c>
      <c r="L1" s="1396">
        <v>43739</v>
      </c>
      <c r="M1" s="1396">
        <v>43770</v>
      </c>
      <c r="N1" s="1396">
        <v>43800</v>
      </c>
      <c r="O1" s="1397">
        <v>43831</v>
      </c>
      <c r="P1" s="1397">
        <v>43862</v>
      </c>
      <c r="Q1" s="1397">
        <v>43891</v>
      </c>
      <c r="R1" s="1397">
        <v>43922</v>
      </c>
      <c r="S1" s="1397">
        <v>43952</v>
      </c>
      <c r="T1" s="1397">
        <v>43983</v>
      </c>
      <c r="U1" s="1397">
        <v>44013</v>
      </c>
      <c r="V1" s="1397">
        <v>44044</v>
      </c>
      <c r="W1" s="1397">
        <v>44075</v>
      </c>
      <c r="X1" s="1397">
        <v>44105</v>
      </c>
      <c r="Y1" s="1397">
        <v>44136</v>
      </c>
      <c r="Z1" s="1397">
        <v>44166</v>
      </c>
      <c r="AA1" s="1398">
        <v>44197</v>
      </c>
      <c r="AB1" s="1398">
        <v>44228</v>
      </c>
      <c r="AC1" s="1398">
        <v>44256</v>
      </c>
      <c r="AD1" s="1398">
        <v>44287</v>
      </c>
      <c r="AE1" s="1398">
        <v>44317</v>
      </c>
      <c r="AF1" s="1398">
        <v>44348</v>
      </c>
      <c r="AG1" s="1398">
        <v>44378</v>
      </c>
      <c r="AH1" s="1398">
        <v>44409</v>
      </c>
      <c r="AI1" s="1398">
        <v>44440</v>
      </c>
      <c r="AJ1" s="1398">
        <v>44470</v>
      </c>
      <c r="AK1" s="1398">
        <v>44501</v>
      </c>
      <c r="AL1" s="1398">
        <v>44531</v>
      </c>
      <c r="AM1" s="1399">
        <v>44562</v>
      </c>
      <c r="AN1" s="1399">
        <v>44593</v>
      </c>
      <c r="AO1" s="1399">
        <v>44621</v>
      </c>
      <c r="AP1" s="1399">
        <v>44652</v>
      </c>
      <c r="AQ1" s="1399">
        <v>44682</v>
      </c>
      <c r="AR1" s="1399">
        <v>44713</v>
      </c>
      <c r="AS1" s="1399">
        <v>44743</v>
      </c>
      <c r="AT1" s="1399">
        <v>44774</v>
      </c>
      <c r="AU1" s="1399">
        <v>44805</v>
      </c>
      <c r="AV1" s="1399">
        <v>44835</v>
      </c>
      <c r="AW1" s="1399">
        <v>44866</v>
      </c>
      <c r="AX1" s="1399">
        <v>44896</v>
      </c>
      <c r="AY1" s="1400">
        <v>44927</v>
      </c>
      <c r="AZ1" s="1400">
        <v>44958</v>
      </c>
      <c r="BA1" s="1400">
        <v>44986</v>
      </c>
      <c r="BB1" s="1400">
        <v>45017</v>
      </c>
      <c r="BC1" s="1400">
        <v>45047</v>
      </c>
      <c r="BD1" s="1400">
        <v>45078</v>
      </c>
      <c r="BE1" s="1400">
        <v>45108</v>
      </c>
      <c r="BF1" s="1400">
        <v>45139</v>
      </c>
      <c r="BG1" s="1400">
        <v>45170</v>
      </c>
      <c r="BH1" s="1400">
        <v>45200</v>
      </c>
      <c r="BI1" s="1400">
        <v>45231</v>
      </c>
      <c r="BJ1" s="1400">
        <v>45261</v>
      </c>
      <c r="BK1" s="1401" t="s">
        <v>240</v>
      </c>
    </row>
    <row r="2" spans="1:63" ht="15.6" x14ac:dyDescent="0.3">
      <c r="A2" s="868"/>
    </row>
    <row r="3" spans="1:63" ht="15.6" x14ac:dyDescent="0.3">
      <c r="A3" s="869" t="s">
        <v>910</v>
      </c>
      <c r="B3" s="777"/>
      <c r="C3" s="922">
        <f t="shared" ref="C3:BJ3" si="0">+C5+C20</f>
        <v>1402903517.0130045</v>
      </c>
      <c r="D3" s="922">
        <f t="shared" si="0"/>
        <v>1150939884.8660536</v>
      </c>
      <c r="E3" s="922">
        <f t="shared" si="0"/>
        <v>1043823912.3646402</v>
      </c>
      <c r="F3" s="922">
        <f t="shared" si="0"/>
        <v>863543000.17589092</v>
      </c>
      <c r="G3" s="922">
        <f t="shared" si="0"/>
        <v>1342394836.1840343</v>
      </c>
      <c r="H3" s="922">
        <f t="shared" si="0"/>
        <v>2133940359.1636968</v>
      </c>
      <c r="I3" s="922">
        <f t="shared" si="0"/>
        <v>1596802807.3395309</v>
      </c>
      <c r="J3" s="922">
        <f t="shared" si="0"/>
        <v>1074493136.7724364</v>
      </c>
      <c r="K3" s="922">
        <f t="shared" si="0"/>
        <v>1234482951.3445175</v>
      </c>
      <c r="L3" s="922">
        <f t="shared" si="0"/>
        <v>1409574157.0539258</v>
      </c>
      <c r="M3" s="922">
        <f t="shared" si="0"/>
        <v>1484121559.477962</v>
      </c>
      <c r="N3" s="922">
        <f t="shared" si="0"/>
        <v>2682334228.8012352</v>
      </c>
      <c r="O3" s="922">
        <f t="shared" si="0"/>
        <v>2168118318.6735344</v>
      </c>
      <c r="P3" s="922">
        <f t="shared" si="0"/>
        <v>2301083580.4342504</v>
      </c>
      <c r="Q3" s="922">
        <f t="shared" si="0"/>
        <v>1983783905.9063098</v>
      </c>
      <c r="R3" s="922">
        <f t="shared" si="0"/>
        <v>2015741174.1589732</v>
      </c>
      <c r="S3" s="922">
        <f t="shared" si="0"/>
        <v>2140577864.0121012</v>
      </c>
      <c r="T3" s="922">
        <f t="shared" si="0"/>
        <v>3213886471.7806168</v>
      </c>
      <c r="U3" s="922">
        <f t="shared" si="0"/>
        <v>2929871823.8880434</v>
      </c>
      <c r="V3" s="922">
        <f t="shared" si="0"/>
        <v>2880492442.0026684</v>
      </c>
      <c r="W3" s="922">
        <f t="shared" si="0"/>
        <v>2155064495.4954925</v>
      </c>
      <c r="X3" s="922">
        <f t="shared" si="0"/>
        <v>2478648462.4952607</v>
      </c>
      <c r="Y3" s="922">
        <f t="shared" si="0"/>
        <v>2943306688.2834263</v>
      </c>
      <c r="Z3" s="922">
        <f t="shared" si="0"/>
        <v>3917822579.5089402</v>
      </c>
      <c r="AA3" s="922">
        <f t="shared" si="0"/>
        <v>3173246975.6944304</v>
      </c>
      <c r="AB3" s="922">
        <f t="shared" si="0"/>
        <v>2547740022.9840569</v>
      </c>
      <c r="AC3" s="922">
        <f t="shared" si="0"/>
        <v>2257170424.782361</v>
      </c>
      <c r="AD3" s="922">
        <f t="shared" si="0"/>
        <v>2292073332.2229357</v>
      </c>
      <c r="AE3" s="922">
        <f t="shared" si="0"/>
        <v>2802998257.2144346</v>
      </c>
      <c r="AF3" s="922">
        <f t="shared" si="0"/>
        <v>4452164902.2621155</v>
      </c>
      <c r="AG3" s="922">
        <f t="shared" si="0"/>
        <v>3002392334.1351876</v>
      </c>
      <c r="AH3" s="922">
        <f t="shared" si="0"/>
        <v>2939300513.7710109</v>
      </c>
      <c r="AI3" s="922">
        <f t="shared" si="0"/>
        <v>2526412797.0853891</v>
      </c>
      <c r="AJ3" s="922">
        <f t="shared" si="0"/>
        <v>3139022843.9940939</v>
      </c>
      <c r="AK3" s="922">
        <f t="shared" si="0"/>
        <v>3269600855.4585166</v>
      </c>
      <c r="AL3" s="922">
        <f t="shared" si="0"/>
        <v>4711414312.5621662</v>
      </c>
      <c r="AM3" s="922">
        <f t="shared" si="0"/>
        <v>3053889680.6378932</v>
      </c>
      <c r="AN3" s="922">
        <f t="shared" si="0"/>
        <v>2944939050.5362091</v>
      </c>
      <c r="AO3" s="922">
        <f t="shared" si="0"/>
        <v>2652438229.5868764</v>
      </c>
      <c r="AP3" s="922">
        <f t="shared" si="0"/>
        <v>3276978114.8329811</v>
      </c>
      <c r="AQ3" s="922">
        <f t="shared" si="0"/>
        <v>2840525438.8333287</v>
      </c>
      <c r="AR3" s="922">
        <f t="shared" si="0"/>
        <v>4067646732.8573918</v>
      </c>
      <c r="AS3" s="922">
        <f t="shared" si="0"/>
        <v>2895364106.7986279</v>
      </c>
      <c r="AT3" s="922">
        <f t="shared" si="0"/>
        <v>2892192167.7397242</v>
      </c>
      <c r="AU3" s="922">
        <f t="shared" si="0"/>
        <v>2051049500.6097193</v>
      </c>
      <c r="AV3" s="922">
        <f t="shared" si="0"/>
        <v>2908507397.6094151</v>
      </c>
      <c r="AW3" s="922">
        <f t="shared" si="0"/>
        <v>2982682598.2409611</v>
      </c>
      <c r="AX3" s="922">
        <f t="shared" si="0"/>
        <v>5076427378.0487041</v>
      </c>
      <c r="AY3" s="922">
        <f t="shared" si="0"/>
        <v>2388120199.8976145</v>
      </c>
      <c r="AZ3" s="922">
        <f t="shared" si="0"/>
        <v>2884817393.8575025</v>
      </c>
      <c r="BA3" s="922">
        <f t="shared" si="0"/>
        <v>2270706317.4843869</v>
      </c>
      <c r="BB3" s="922">
        <f t="shared" si="0"/>
        <v>2780789448.4128685</v>
      </c>
      <c r="BC3" s="922">
        <f t="shared" si="0"/>
        <v>3093645111.9279613</v>
      </c>
      <c r="BD3" s="922">
        <f t="shared" si="0"/>
        <v>4222512848.2509308</v>
      </c>
      <c r="BE3" s="922">
        <f t="shared" si="0"/>
        <v>3315303983.1666136</v>
      </c>
      <c r="BF3" s="922">
        <f t="shared" si="0"/>
        <v>3494614486.688127</v>
      </c>
      <c r="BG3" s="922">
        <f t="shared" si="0"/>
        <v>2986616473.028214</v>
      </c>
      <c r="BH3" s="922">
        <f t="shared" si="0"/>
        <v>3781694558.0439062</v>
      </c>
      <c r="BI3" s="922">
        <f t="shared" si="0"/>
        <v>3467214506.0770755</v>
      </c>
      <c r="BJ3" s="922">
        <f t="shared" si="0"/>
        <v>5914098662.6949921</v>
      </c>
      <c r="BK3" s="924">
        <f t="shared" ref="BK3:BK66" si="1">+SUM(C3:BJ3)</f>
        <v>163904064115.22534</v>
      </c>
    </row>
    <row r="4" spans="1:63" ht="16.2" thickBot="1" x14ac:dyDescent="0.35">
      <c r="A4" s="870"/>
      <c r="B4" s="777"/>
      <c r="C4" s="923"/>
      <c r="D4" s="92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4">
        <f t="shared" si="1"/>
        <v>0</v>
      </c>
    </row>
    <row r="5" spans="1:63" ht="16.2" thickBot="1" x14ac:dyDescent="0.35">
      <c r="A5" s="774" t="s">
        <v>846</v>
      </c>
      <c r="B5" s="777"/>
      <c r="C5" s="925">
        <f t="shared" ref="C5:BJ5" si="2">+C7+C11+C15</f>
        <v>1098127821.1759241</v>
      </c>
      <c r="D5" s="925">
        <f t="shared" si="2"/>
        <v>838847725.23883426</v>
      </c>
      <c r="E5" s="925">
        <f t="shared" si="2"/>
        <v>805447175.81383812</v>
      </c>
      <c r="F5" s="925">
        <f t="shared" si="2"/>
        <v>732265222.18556023</v>
      </c>
      <c r="G5" s="925">
        <f t="shared" si="2"/>
        <v>1000026891.0270106</v>
      </c>
      <c r="H5" s="925">
        <f t="shared" si="2"/>
        <v>1402864240.4681721</v>
      </c>
      <c r="I5" s="925">
        <f t="shared" si="2"/>
        <v>1221187343.1035612</v>
      </c>
      <c r="J5" s="925">
        <f t="shared" si="2"/>
        <v>877889062.47545922</v>
      </c>
      <c r="K5" s="925">
        <f t="shared" si="2"/>
        <v>960151848.32833374</v>
      </c>
      <c r="L5" s="925">
        <f t="shared" si="2"/>
        <v>1091649553.2073913</v>
      </c>
      <c r="M5" s="925">
        <f t="shared" si="2"/>
        <v>1143610121.2700009</v>
      </c>
      <c r="N5" s="925">
        <f t="shared" si="2"/>
        <v>1862213902.1951289</v>
      </c>
      <c r="O5" s="925">
        <f t="shared" si="2"/>
        <v>1189341197.124568</v>
      </c>
      <c r="P5" s="925">
        <f t="shared" si="2"/>
        <v>911716186.95724344</v>
      </c>
      <c r="Q5" s="925">
        <f t="shared" si="2"/>
        <v>874143337.37997103</v>
      </c>
      <c r="R5" s="925">
        <f t="shared" si="2"/>
        <v>796972588.09923065</v>
      </c>
      <c r="S5" s="925">
        <f t="shared" si="2"/>
        <v>1083640578.4579155</v>
      </c>
      <c r="T5" s="925">
        <f t="shared" si="2"/>
        <v>1519353189.104954</v>
      </c>
      <c r="U5" s="925">
        <f t="shared" si="2"/>
        <v>1321793583.3152051</v>
      </c>
      <c r="V5" s="925">
        <f t="shared" si="2"/>
        <v>953690773.92449057</v>
      </c>
      <c r="W5" s="925">
        <f t="shared" si="2"/>
        <v>1040737742.7170901</v>
      </c>
      <c r="X5" s="925">
        <f t="shared" si="2"/>
        <v>1183884161.9779463</v>
      </c>
      <c r="Y5" s="925">
        <f t="shared" si="2"/>
        <v>1238263254.7132237</v>
      </c>
      <c r="Z5" s="925">
        <f t="shared" si="2"/>
        <v>2013719080.0836644</v>
      </c>
      <c r="AA5" s="925">
        <f t="shared" si="2"/>
        <v>1287207306.9893701</v>
      </c>
      <c r="AB5" s="925">
        <f t="shared" si="2"/>
        <v>984682084.45477736</v>
      </c>
      <c r="AC5" s="925">
        <f t="shared" si="2"/>
        <v>943863665.32211828</v>
      </c>
      <c r="AD5" s="925">
        <f t="shared" si="2"/>
        <v>860322794.71200371</v>
      </c>
      <c r="AE5" s="925">
        <f t="shared" si="2"/>
        <v>1171216783.3768072</v>
      </c>
      <c r="AF5" s="925">
        <f t="shared" si="2"/>
        <v>1650289378.9119744</v>
      </c>
      <c r="AG5" s="925">
        <f t="shared" si="2"/>
        <v>1430273214.5351977</v>
      </c>
      <c r="AH5" s="925">
        <f t="shared" si="2"/>
        <v>1029260448.027788</v>
      </c>
      <c r="AI5" s="925">
        <f t="shared" si="2"/>
        <v>1125132888.1328664</v>
      </c>
      <c r="AJ5" s="925">
        <f t="shared" si="2"/>
        <v>1279803529.0324802</v>
      </c>
      <c r="AK5" s="925">
        <f t="shared" si="2"/>
        <v>1339532007.2880116</v>
      </c>
      <c r="AL5" s="925">
        <f t="shared" si="2"/>
        <v>2183538245.1324158</v>
      </c>
      <c r="AM5" s="925">
        <f t="shared" si="2"/>
        <v>1261611309.5928659</v>
      </c>
      <c r="AN5" s="925">
        <f t="shared" si="2"/>
        <v>966082939.09842288</v>
      </c>
      <c r="AO5" s="925">
        <f t="shared" si="2"/>
        <v>926459487.18379533</v>
      </c>
      <c r="AP5" s="925">
        <f t="shared" si="2"/>
        <v>844199657.92744982</v>
      </c>
      <c r="AQ5" s="925">
        <f t="shared" si="2"/>
        <v>1149051346.0072918</v>
      </c>
      <c r="AR5" s="925">
        <f t="shared" si="2"/>
        <v>1612918768.1126027</v>
      </c>
      <c r="AS5" s="925">
        <f t="shared" si="2"/>
        <v>1402209411.3150597</v>
      </c>
      <c r="AT5" s="925">
        <f t="shared" si="2"/>
        <v>1010489148.2385471</v>
      </c>
      <c r="AU5" s="925">
        <f t="shared" si="2"/>
        <v>1103560647.9636416</v>
      </c>
      <c r="AV5" s="925">
        <f t="shared" si="2"/>
        <v>1255214663.655004</v>
      </c>
      <c r="AW5" s="925">
        <f t="shared" si="2"/>
        <v>1313439998.1044402</v>
      </c>
      <c r="AX5" s="925">
        <f t="shared" si="2"/>
        <v>2137543642.6623549</v>
      </c>
      <c r="AY5" s="925">
        <f t="shared" si="2"/>
        <v>1349957088.2250147</v>
      </c>
      <c r="AZ5" s="925">
        <f t="shared" si="2"/>
        <v>1032514113.7888998</v>
      </c>
      <c r="BA5" s="925">
        <f t="shared" si="2"/>
        <v>990899066.08033073</v>
      </c>
      <c r="BB5" s="925">
        <f t="shared" si="2"/>
        <v>901767227.49218762</v>
      </c>
      <c r="BC5" s="925">
        <f t="shared" si="2"/>
        <v>1229597495.0169077</v>
      </c>
      <c r="BD5" s="925">
        <f t="shared" si="2"/>
        <v>1724489220.7375579</v>
      </c>
      <c r="BE5" s="925">
        <f t="shared" si="2"/>
        <v>1500910815.7715983</v>
      </c>
      <c r="BF5" s="925">
        <f t="shared" si="2"/>
        <v>1080395913.2817664</v>
      </c>
      <c r="BG5" s="925">
        <f t="shared" si="2"/>
        <v>1180686965.3563943</v>
      </c>
      <c r="BH5" s="925">
        <f t="shared" si="2"/>
        <v>1342632916.0906038</v>
      </c>
      <c r="BI5" s="925">
        <f t="shared" si="2"/>
        <v>1405742751.1272001</v>
      </c>
      <c r="BJ5" s="925">
        <f t="shared" si="2"/>
        <v>2287952015.3016729</v>
      </c>
      <c r="BK5" s="924">
        <f t="shared" si="1"/>
        <v>73456985534.392105</v>
      </c>
    </row>
    <row r="6" spans="1:63" ht="15.6" x14ac:dyDescent="0.3">
      <c r="A6" s="870"/>
      <c r="B6" s="777"/>
      <c r="C6" s="923"/>
      <c r="D6" s="923"/>
      <c r="E6" s="923"/>
      <c r="F6" s="923"/>
      <c r="G6" s="923"/>
      <c r="H6" s="923"/>
      <c r="I6" s="923"/>
      <c r="J6" s="923"/>
      <c r="K6" s="923"/>
      <c r="L6" s="923"/>
      <c r="M6" s="923"/>
      <c r="N6" s="923"/>
      <c r="O6" s="923"/>
      <c r="P6" s="923"/>
      <c r="Q6" s="923"/>
      <c r="R6" s="923"/>
      <c r="S6" s="923"/>
      <c r="T6" s="923"/>
      <c r="U6" s="923"/>
      <c r="V6" s="923"/>
      <c r="W6" s="923"/>
      <c r="X6" s="923"/>
      <c r="Y6" s="923"/>
      <c r="Z6" s="923"/>
      <c r="AA6" s="923"/>
      <c r="AB6" s="923"/>
      <c r="AC6" s="923"/>
      <c r="AD6" s="923"/>
      <c r="AE6" s="923"/>
      <c r="AF6" s="923"/>
      <c r="AG6" s="923"/>
      <c r="AH6" s="923"/>
      <c r="AI6" s="923"/>
      <c r="AJ6" s="923"/>
      <c r="AK6" s="923"/>
      <c r="AL6" s="923"/>
      <c r="AM6" s="923"/>
      <c r="AN6" s="923"/>
      <c r="AO6" s="923"/>
      <c r="AP6" s="923"/>
      <c r="AQ6" s="923"/>
      <c r="AR6" s="923"/>
      <c r="AS6" s="923"/>
      <c r="AT6" s="923"/>
      <c r="AU6" s="923"/>
      <c r="AV6" s="923"/>
      <c r="AW6" s="923"/>
      <c r="AX6" s="923"/>
      <c r="AY6" s="923"/>
      <c r="AZ6" s="923"/>
      <c r="BA6" s="923"/>
      <c r="BB6" s="923"/>
      <c r="BC6" s="923"/>
      <c r="BD6" s="923"/>
      <c r="BE6" s="923"/>
      <c r="BF6" s="923"/>
      <c r="BG6" s="923"/>
      <c r="BH6" s="923"/>
      <c r="BI6" s="923"/>
      <c r="BJ6" s="923"/>
      <c r="BK6" s="924">
        <f t="shared" si="1"/>
        <v>0</v>
      </c>
    </row>
    <row r="7" spans="1:63" ht="15.6" x14ac:dyDescent="0.3">
      <c r="A7" s="871" t="s">
        <v>911</v>
      </c>
      <c r="B7" s="777"/>
      <c r="C7" s="927">
        <f t="shared" ref="C7:BJ7" si="3">+C8+C9+C10</f>
        <v>468312765.5318414</v>
      </c>
      <c r="D7" s="927">
        <f t="shared" si="3"/>
        <v>334929016.29865843</v>
      </c>
      <c r="E7" s="927">
        <f t="shared" si="3"/>
        <v>348591948.45752198</v>
      </c>
      <c r="F7" s="927">
        <f t="shared" si="3"/>
        <v>279912092.96693671</v>
      </c>
      <c r="G7" s="927">
        <f t="shared" si="3"/>
        <v>443605480.48357415</v>
      </c>
      <c r="H7" s="927">
        <f t="shared" si="3"/>
        <v>498417562.69999981</v>
      </c>
      <c r="I7" s="927">
        <f t="shared" si="3"/>
        <v>540639077.33030796</v>
      </c>
      <c r="J7" s="927">
        <f t="shared" si="3"/>
        <v>371628354.48426485</v>
      </c>
      <c r="K7" s="927">
        <f t="shared" si="3"/>
        <v>415520748.13609743</v>
      </c>
      <c r="L7" s="927">
        <f t="shared" si="3"/>
        <v>462790589.08713955</v>
      </c>
      <c r="M7" s="927">
        <f t="shared" si="3"/>
        <v>504413589.26866949</v>
      </c>
      <c r="N7" s="927">
        <f t="shared" si="3"/>
        <v>781626926.17566061</v>
      </c>
      <c r="O7" s="927">
        <f t="shared" si="3"/>
        <v>503402621.65511954</v>
      </c>
      <c r="P7" s="927">
        <f t="shared" si="3"/>
        <v>360024661.47092736</v>
      </c>
      <c r="Q7" s="927">
        <f t="shared" si="3"/>
        <v>374711333.23067951</v>
      </c>
      <c r="R7" s="927">
        <f t="shared" si="3"/>
        <v>300885416.33603382</v>
      </c>
      <c r="S7" s="927">
        <f t="shared" si="3"/>
        <v>476844062.96805686</v>
      </c>
      <c r="T7" s="927">
        <f t="shared" si="3"/>
        <v>535763118.60129178</v>
      </c>
      <c r="U7" s="927">
        <f t="shared" si="3"/>
        <v>581148217.44866014</v>
      </c>
      <c r="V7" s="927">
        <f t="shared" si="3"/>
        <v>399473816.8546406</v>
      </c>
      <c r="W7" s="927">
        <f t="shared" si="3"/>
        <v>446654990.76511067</v>
      </c>
      <c r="X7" s="927">
        <f t="shared" si="3"/>
        <v>497466678.19146442</v>
      </c>
      <c r="Y7" s="927">
        <f t="shared" si="3"/>
        <v>542208416.94961703</v>
      </c>
      <c r="Z7" s="927">
        <f t="shared" si="3"/>
        <v>840192864.15609622</v>
      </c>
      <c r="AA7" s="927">
        <f t="shared" si="3"/>
        <v>533076331.64656138</v>
      </c>
      <c r="AB7" s="927">
        <f t="shared" si="3"/>
        <v>381246774.61592871</v>
      </c>
      <c r="AC7" s="927">
        <f t="shared" si="3"/>
        <v>396799170.98614389</v>
      </c>
      <c r="AD7" s="927">
        <f t="shared" si="3"/>
        <v>318621491.20122701</v>
      </c>
      <c r="AE7" s="927">
        <f t="shared" si="3"/>
        <v>504952244.82283658</v>
      </c>
      <c r="AF7" s="927">
        <f t="shared" si="3"/>
        <v>567344359.38469183</v>
      </c>
      <c r="AG7" s="927">
        <f t="shared" si="3"/>
        <v>615404740.80548382</v>
      </c>
      <c r="AH7" s="927">
        <f t="shared" si="3"/>
        <v>423021310.80996615</v>
      </c>
      <c r="AI7" s="927">
        <f t="shared" si="3"/>
        <v>472983639.23066103</v>
      </c>
      <c r="AJ7" s="927">
        <f t="shared" si="3"/>
        <v>526790486.41980648</v>
      </c>
      <c r="AK7" s="927">
        <f t="shared" si="3"/>
        <v>574169584.06984818</v>
      </c>
      <c r="AL7" s="927">
        <f t="shared" si="3"/>
        <v>889719104.81387234</v>
      </c>
      <c r="AM7" s="927">
        <f t="shared" si="3"/>
        <v>532258860.74614799</v>
      </c>
      <c r="AN7" s="927">
        <f t="shared" si="3"/>
        <v>380662133.87008601</v>
      </c>
      <c r="AO7" s="927">
        <f t="shared" si="3"/>
        <v>396190680.68872738</v>
      </c>
      <c r="AP7" s="927">
        <f t="shared" si="3"/>
        <v>318132886.13317084</v>
      </c>
      <c r="AQ7" s="927">
        <f t="shared" si="3"/>
        <v>504177902.12229681</v>
      </c>
      <c r="AR7" s="927">
        <f t="shared" si="3"/>
        <v>566474338.57007778</v>
      </c>
      <c r="AS7" s="927">
        <f t="shared" si="3"/>
        <v>614461019.54509532</v>
      </c>
      <c r="AT7" s="927">
        <f t="shared" si="3"/>
        <v>422372608.94249856</v>
      </c>
      <c r="AU7" s="927">
        <f t="shared" si="3"/>
        <v>472258320.2875964</v>
      </c>
      <c r="AV7" s="927">
        <f t="shared" si="3"/>
        <v>525982654.84354305</v>
      </c>
      <c r="AW7" s="927">
        <f t="shared" si="3"/>
        <v>573289096.79435837</v>
      </c>
      <c r="AX7" s="927">
        <f t="shared" si="3"/>
        <v>888354723.32749021</v>
      </c>
      <c r="AY7" s="927">
        <f t="shared" si="3"/>
        <v>574338153.29021168</v>
      </c>
      <c r="AZ7" s="927">
        <f t="shared" si="3"/>
        <v>410756500.48920071</v>
      </c>
      <c r="BA7" s="927">
        <f t="shared" si="3"/>
        <v>427512702.33165842</v>
      </c>
      <c r="BB7" s="927">
        <f t="shared" si="3"/>
        <v>343283818.82918763</v>
      </c>
      <c r="BC7" s="927">
        <f t="shared" si="3"/>
        <v>544037171.74143565</v>
      </c>
      <c r="BD7" s="927">
        <f t="shared" si="3"/>
        <v>611258636.52987039</v>
      </c>
      <c r="BE7" s="927">
        <f t="shared" si="3"/>
        <v>663039045.9627583</v>
      </c>
      <c r="BF7" s="927">
        <f t="shared" si="3"/>
        <v>455764520.06892961</v>
      </c>
      <c r="BG7" s="927">
        <f t="shared" si="3"/>
        <v>509594093.31332272</v>
      </c>
      <c r="BH7" s="927">
        <f t="shared" si="3"/>
        <v>567565763.43705273</v>
      </c>
      <c r="BI7" s="927">
        <f t="shared" si="3"/>
        <v>618612155.54534686</v>
      </c>
      <c r="BJ7" s="927">
        <f t="shared" si="3"/>
        <v>958586223.52909327</v>
      </c>
      <c r="BK7" s="924">
        <f t="shared" si="1"/>
        <v>30392257599.294548</v>
      </c>
    </row>
    <row r="8" spans="1:63" ht="15.6" x14ac:dyDescent="0.3">
      <c r="A8" s="872" t="s">
        <v>912</v>
      </c>
      <c r="B8" s="777"/>
      <c r="C8" s="923">
        <f>+Cálculos!O18</f>
        <v>187325106.21273658</v>
      </c>
      <c r="D8" s="923">
        <f>+Cálculos!P18</f>
        <v>133971606.51946338</v>
      </c>
      <c r="E8" s="923">
        <f>+Cálculos!Q18</f>
        <v>139436779.38300881</v>
      </c>
      <c r="F8" s="923">
        <f>+Cálculos!R18</f>
        <v>111964837.18677469</v>
      </c>
      <c r="G8" s="923">
        <f>+Cálculos!S18</f>
        <v>177442192.19342971</v>
      </c>
      <c r="H8" s="923">
        <f>+Cálculos!T18</f>
        <v>199367025.07999995</v>
      </c>
      <c r="I8" s="923">
        <f>+Cálculos!U18</f>
        <v>216255630.93212318</v>
      </c>
      <c r="J8" s="923">
        <f>+Cálculos!V18</f>
        <v>148651341.79370594</v>
      </c>
      <c r="K8" s="923">
        <f>+Cálculos!W18</f>
        <v>166208299.254439</v>
      </c>
      <c r="L8" s="923">
        <f>+Cálculos!X18</f>
        <v>185116235.63485584</v>
      </c>
      <c r="M8" s="923">
        <f>+Cálculos!Y18</f>
        <v>201765435.70746779</v>
      </c>
      <c r="N8" s="923">
        <f>+Cálculos!Z18</f>
        <v>312650770.47026426</v>
      </c>
      <c r="O8" s="923">
        <f>+Cálculos!AA18</f>
        <v>201361048.66204783</v>
      </c>
      <c r="P8" s="923">
        <f>+Cálculos!AB18</f>
        <v>144009864.58837095</v>
      </c>
      <c r="Q8" s="923">
        <f>+Cálculos!AC18</f>
        <v>149884533.29227182</v>
      </c>
      <c r="R8" s="923">
        <f>+Cálculos!AD18</f>
        <v>120354166.53441353</v>
      </c>
      <c r="S8" s="923">
        <f>+Cálculos!AE18</f>
        <v>190737625.18722275</v>
      </c>
      <c r="T8" s="923">
        <f>+Cálculos!AF18</f>
        <v>214305247.44051671</v>
      </c>
      <c r="U8" s="923">
        <f>+Cálculos!AG18</f>
        <v>232459286.97946405</v>
      </c>
      <c r="V8" s="923">
        <f>+Cálculos!AH18</f>
        <v>159789526.74185625</v>
      </c>
      <c r="W8" s="923">
        <f>+Cálculos!AI18</f>
        <v>178661996.30604428</v>
      </c>
      <c r="X8" s="923">
        <f>+Cálculos!AJ18</f>
        <v>198986671.27658579</v>
      </c>
      <c r="Y8" s="923">
        <f>+Cálculos!AK18</f>
        <v>216883366.77984682</v>
      </c>
      <c r="Z8" s="923">
        <f>+Cálculos!AL18</f>
        <v>336077145.66243851</v>
      </c>
      <c r="AA8" s="923">
        <f>+Cálculos!AM18</f>
        <v>213230532.65862456</v>
      </c>
      <c r="AB8" s="923">
        <f>+Cálculos!AN18</f>
        <v>152498709.8463715</v>
      </c>
      <c r="AC8" s="923">
        <f>+Cálculos!AO18</f>
        <v>158719668.39445755</v>
      </c>
      <c r="AD8" s="923">
        <f>+Cálculos!AP18</f>
        <v>127448596.4804908</v>
      </c>
      <c r="AE8" s="923">
        <f>+Cálculos!AQ18</f>
        <v>201980897.92913464</v>
      </c>
      <c r="AF8" s="923">
        <f>+Cálculos!AR18</f>
        <v>226937743.75387675</v>
      </c>
      <c r="AG8" s="923">
        <f>+Cálculos!AS18</f>
        <v>246161896.32219353</v>
      </c>
      <c r="AH8" s="923">
        <f>+Cálculos!AT18</f>
        <v>169208524.32398647</v>
      </c>
      <c r="AI8" s="923">
        <f>+Cálculos!AU18</f>
        <v>189193455.69226441</v>
      </c>
      <c r="AJ8" s="923">
        <f>+Cálculos!AV18</f>
        <v>210716194.56792262</v>
      </c>
      <c r="AK8" s="923">
        <f>+Cálculos!AW18</f>
        <v>229667833.62793928</v>
      </c>
      <c r="AL8" s="923">
        <f>+Cálculos!AX18</f>
        <v>355887641.92554897</v>
      </c>
      <c r="AM8" s="923">
        <f>+Cálculos!AY18</f>
        <v>212903544.2984592</v>
      </c>
      <c r="AN8" s="923">
        <f>+Cálculos!AZ18</f>
        <v>152264853.5480344</v>
      </c>
      <c r="AO8" s="923">
        <f>+Cálculos!BA18</f>
        <v>158476272.27549097</v>
      </c>
      <c r="AP8" s="923">
        <f>+Cálculos!BB18</f>
        <v>127253154.45326835</v>
      </c>
      <c r="AQ8" s="923">
        <f>+Cálculos!BC18</f>
        <v>201671160.84891874</v>
      </c>
      <c r="AR8" s="923">
        <f>+Cálculos!BD18</f>
        <v>226589735.42803112</v>
      </c>
      <c r="AS8" s="923">
        <f>+Cálculos!BE18</f>
        <v>245784407.81803814</v>
      </c>
      <c r="AT8" s="923">
        <f>+Cálculos!BF18</f>
        <v>168949043.57699943</v>
      </c>
      <c r="AU8" s="923">
        <f>+Cálculos!BG18</f>
        <v>188903328.11503857</v>
      </c>
      <c r="AV8" s="923">
        <f>+Cálculos!BH18</f>
        <v>210393061.93741727</v>
      </c>
      <c r="AW8" s="923">
        <f>+Cálculos!BI18</f>
        <v>229315638.71774337</v>
      </c>
      <c r="AX8" s="923">
        <f>+Cálculos!BJ18</f>
        <v>355341889.3309961</v>
      </c>
      <c r="AY8" s="923">
        <f>+Cálculos!BK18</f>
        <v>229735261.31608468</v>
      </c>
      <c r="AZ8" s="923">
        <f>+Cálculos!BL18</f>
        <v>164302600.19568026</v>
      </c>
      <c r="BA8" s="923">
        <f>+Cálculos!BM18</f>
        <v>171005080.93266338</v>
      </c>
      <c r="BB8" s="923">
        <f>+Cálculos!BN18</f>
        <v>137313527.53167507</v>
      </c>
      <c r="BC8" s="923">
        <f>+Cálculos!BO18</f>
        <v>217614868.69657427</v>
      </c>
      <c r="BD8" s="923">
        <f>+Cálculos!BP18</f>
        <v>244503454.61194816</v>
      </c>
      <c r="BE8" s="923">
        <f>+Cálculos!BQ18</f>
        <v>265215618.38510334</v>
      </c>
      <c r="BF8" s="923">
        <f>+Cálculos!BR18</f>
        <v>182305808.02757186</v>
      </c>
      <c r="BG8" s="923">
        <f>+Cálculos!BS18</f>
        <v>203837637.3253291</v>
      </c>
      <c r="BH8" s="923">
        <f>+Cálculos!BT18</f>
        <v>227026305.3748211</v>
      </c>
      <c r="BI8" s="923">
        <f>+Cálculos!BU18</f>
        <v>247444862.21813875</v>
      </c>
      <c r="BJ8" s="923">
        <f>+Cálculos!BV18</f>
        <v>383434489.41163731</v>
      </c>
      <c r="BK8" s="924">
        <f t="shared" si="1"/>
        <v>12156903039.717819</v>
      </c>
    </row>
    <row r="9" spans="1:63" ht="15.6" x14ac:dyDescent="0.3">
      <c r="A9" s="872" t="s">
        <v>913</v>
      </c>
      <c r="B9" s="777"/>
      <c r="C9" s="923">
        <f>+Cálculos!O42</f>
        <v>140493829.65955243</v>
      </c>
      <c r="D9" s="923">
        <f>+Cálculos!P42</f>
        <v>100478704.88959752</v>
      </c>
      <c r="E9" s="923">
        <f>+Cálculos!Q42</f>
        <v>104577584.53725658</v>
      </c>
      <c r="F9" s="923">
        <f>+Cálculos!R42</f>
        <v>83973627.890081003</v>
      </c>
      <c r="G9" s="923">
        <f>+Cálculos!S42</f>
        <v>133081644.14507225</v>
      </c>
      <c r="H9" s="923">
        <f>+Cálculos!T42</f>
        <v>149525268.80999994</v>
      </c>
      <c r="I9" s="923">
        <f>+Cálculos!U42</f>
        <v>162191723.19909239</v>
      </c>
      <c r="J9" s="923">
        <f>+Cálculos!V42</f>
        <v>111488506.34527946</v>
      </c>
      <c r="K9" s="923">
        <f>+Cálculos!W42</f>
        <v>124656224.44082922</v>
      </c>
      <c r="L9" s="923">
        <f>+Cálculos!X42</f>
        <v>138837176.72614187</v>
      </c>
      <c r="M9" s="923">
        <f>+Cálculos!Y42</f>
        <v>151324076.78060085</v>
      </c>
      <c r="N9" s="923">
        <f>+Cálculos!Z42</f>
        <v>234488077.85269818</v>
      </c>
      <c r="O9" s="923">
        <f>+Cálculos!AA42</f>
        <v>151020786.49653587</v>
      </c>
      <c r="P9" s="923">
        <f>+Cálculos!AB42</f>
        <v>108007398.4412782</v>
      </c>
      <c r="Q9" s="923">
        <f>+Cálculos!AC42</f>
        <v>112413399.96920384</v>
      </c>
      <c r="R9" s="923">
        <f>+Cálculos!AD42</f>
        <v>90265624.900810137</v>
      </c>
      <c r="S9" s="923">
        <f>+Cálculos!AE42</f>
        <v>143053218.89041704</v>
      </c>
      <c r="T9" s="923">
        <f>+Cálculos!AF42</f>
        <v>160728935.58038753</v>
      </c>
      <c r="U9" s="923">
        <f>+Cálculos!AG42</f>
        <v>174344465.23459804</v>
      </c>
      <c r="V9" s="923">
        <f>+Cálculos!AH42</f>
        <v>119842145.05639218</v>
      </c>
      <c r="W9" s="923">
        <f>+Cálculos!AI42</f>
        <v>133996497.2295332</v>
      </c>
      <c r="X9" s="923">
        <f>+Cálculos!AJ42</f>
        <v>149240003.45743933</v>
      </c>
      <c r="Y9" s="923">
        <f>+Cálculos!AK42</f>
        <v>162662525.08488509</v>
      </c>
      <c r="Z9" s="923">
        <f>+Cálculos!AL42</f>
        <v>252057859.24682885</v>
      </c>
      <c r="AA9" s="923">
        <f>+Cálculos!AM42</f>
        <v>159922899.4939684</v>
      </c>
      <c r="AB9" s="923">
        <f>+Cálculos!AN42</f>
        <v>114374032.3847786</v>
      </c>
      <c r="AC9" s="923">
        <f>+Cálculos!AO42</f>
        <v>119039751.29584317</v>
      </c>
      <c r="AD9" s="923">
        <f>+Cálculos!AP42</f>
        <v>95586447.360368103</v>
      </c>
      <c r="AE9" s="923">
        <f>+Cálculos!AQ42</f>
        <v>151485673.44685096</v>
      </c>
      <c r="AF9" s="923">
        <f>+Cálculos!AR42</f>
        <v>170203307.81540754</v>
      </c>
      <c r="AG9" s="923">
        <f>+Cálculos!AS42</f>
        <v>184621422.24164513</v>
      </c>
      <c r="AH9" s="923">
        <f>+Cálculos!AT42</f>
        <v>126906393.24298984</v>
      </c>
      <c r="AI9" s="923">
        <f>+Cálculos!AU42</f>
        <v>141895091.7691983</v>
      </c>
      <c r="AJ9" s="923">
        <f>+Cálculos!AV42</f>
        <v>158037145.92594194</v>
      </c>
      <c r="AK9" s="923">
        <f>+Cálculos!AW42</f>
        <v>172250875.22095445</v>
      </c>
      <c r="AL9" s="923">
        <f>+Cálculos!AX42</f>
        <v>266915731.44416168</v>
      </c>
      <c r="AM9" s="923">
        <f>+Cálculos!AY42</f>
        <v>159677658.22384438</v>
      </c>
      <c r="AN9" s="923">
        <f>+Cálculos!AZ42</f>
        <v>114198640.16102581</v>
      </c>
      <c r="AO9" s="923">
        <f>+Cálculos!BA42</f>
        <v>118857204.2066182</v>
      </c>
      <c r="AP9" s="923">
        <f>+Cálculos!BB42</f>
        <v>95439865.839951247</v>
      </c>
      <c r="AQ9" s="923">
        <f>+Cálculos!BC42</f>
        <v>151253370.63668904</v>
      </c>
      <c r="AR9" s="923">
        <f>+Cálculos!BD42</f>
        <v>169942301.57102332</v>
      </c>
      <c r="AS9" s="923">
        <f>+Cálculos!BE42</f>
        <v>184338305.86352858</v>
      </c>
      <c r="AT9" s="923">
        <f>+Cálculos!BF42</f>
        <v>126711782.68274957</v>
      </c>
      <c r="AU9" s="923">
        <f>+Cálculos!BG42</f>
        <v>141677496.08627892</v>
      </c>
      <c r="AV9" s="923">
        <f>+Cálculos!BH42</f>
        <v>157794796.45306292</v>
      </c>
      <c r="AW9" s="923">
        <f>+Cálculos!BI42</f>
        <v>171986729.03830752</v>
      </c>
      <c r="AX9" s="923">
        <f>+Cálculos!BJ42</f>
        <v>266506416.99824706</v>
      </c>
      <c r="AY9" s="923">
        <f>+Cálculos!BK42</f>
        <v>172301445.9870635</v>
      </c>
      <c r="AZ9" s="923">
        <f>+Cálculos!BL42</f>
        <v>123226950.1467602</v>
      </c>
      <c r="BA9" s="923">
        <f>+Cálculos!BM42</f>
        <v>128253810.69949752</v>
      </c>
      <c r="BB9" s="923">
        <f>+Cálculos!BN42</f>
        <v>102985145.64875628</v>
      </c>
      <c r="BC9" s="923">
        <f>+Cálculos!BO42</f>
        <v>163211151.52243069</v>
      </c>
      <c r="BD9" s="923">
        <f>+Cálculos!BP42</f>
        <v>183377590.9589611</v>
      </c>
      <c r="BE9" s="923">
        <f>+Cálculos!BQ42</f>
        <v>198911713.78882748</v>
      </c>
      <c r="BF9" s="923">
        <f>+Cálculos!BR42</f>
        <v>136729356.02067888</v>
      </c>
      <c r="BG9" s="923">
        <f>+Cálculos!BS42</f>
        <v>152878227.9939968</v>
      </c>
      <c r="BH9" s="923">
        <f>+Cálculos!BT42</f>
        <v>170269729.0311158</v>
      </c>
      <c r="BI9" s="923">
        <f>+Cálculos!BU42</f>
        <v>185583646.66360405</v>
      </c>
      <c r="BJ9" s="923">
        <f>+Cálculos!BV42</f>
        <v>287575867.05872798</v>
      </c>
      <c r="BK9" s="924">
        <f t="shared" si="1"/>
        <v>9117677279.7883663</v>
      </c>
    </row>
    <row r="10" spans="1:63" ht="15.6" x14ac:dyDescent="0.3">
      <c r="A10" s="872" t="s">
        <v>914</v>
      </c>
      <c r="B10" s="777"/>
      <c r="C10" s="923">
        <f>+Cálculos!O66</f>
        <v>140493829.65955243</v>
      </c>
      <c r="D10" s="923">
        <f>+Cálculos!P66</f>
        <v>100478704.88959752</v>
      </c>
      <c r="E10" s="923">
        <f>+Cálculos!Q66</f>
        <v>104577584.53725658</v>
      </c>
      <c r="F10" s="923">
        <f>+Cálculos!R66</f>
        <v>83973627.890081003</v>
      </c>
      <c r="G10" s="923">
        <f>+Cálculos!S66</f>
        <v>133081644.14507225</v>
      </c>
      <c r="H10" s="923">
        <f>+Cálculos!T66</f>
        <v>149525268.80999994</v>
      </c>
      <c r="I10" s="923">
        <f>+Cálculos!U66</f>
        <v>162191723.19909239</v>
      </c>
      <c r="J10" s="923">
        <f>+Cálculos!V66</f>
        <v>111488506.34527946</v>
      </c>
      <c r="K10" s="923">
        <f>+Cálculos!W66</f>
        <v>124656224.44082922</v>
      </c>
      <c r="L10" s="923">
        <f>+Cálculos!X66</f>
        <v>138837176.72614187</v>
      </c>
      <c r="M10" s="923">
        <f>+Cálculos!Y66</f>
        <v>151324076.78060085</v>
      </c>
      <c r="N10" s="923">
        <f>+Cálculos!Z66</f>
        <v>234488077.85269818</v>
      </c>
      <c r="O10" s="923">
        <f>+Cálculos!AA66</f>
        <v>151020786.49653587</v>
      </c>
      <c r="P10" s="923">
        <f>+Cálculos!AB66</f>
        <v>108007398.4412782</v>
      </c>
      <c r="Q10" s="923">
        <f>+Cálculos!AC66</f>
        <v>112413399.96920384</v>
      </c>
      <c r="R10" s="923">
        <f>+Cálculos!AD66</f>
        <v>90265624.900810137</v>
      </c>
      <c r="S10" s="923">
        <f>+Cálculos!AE66</f>
        <v>143053218.89041704</v>
      </c>
      <c r="T10" s="923">
        <f>+Cálculos!AF66</f>
        <v>160728935.58038753</v>
      </c>
      <c r="U10" s="923">
        <f>+Cálculos!AG66</f>
        <v>174344465.23459804</v>
      </c>
      <c r="V10" s="923">
        <f>+Cálculos!AH66</f>
        <v>119842145.05639218</v>
      </c>
      <c r="W10" s="923">
        <f>+Cálculos!AI66</f>
        <v>133996497.2295332</v>
      </c>
      <c r="X10" s="923">
        <f>+Cálculos!AJ66</f>
        <v>149240003.45743933</v>
      </c>
      <c r="Y10" s="923">
        <f>+Cálculos!AK66</f>
        <v>162662525.08488509</v>
      </c>
      <c r="Z10" s="923">
        <f>+Cálculos!AL66</f>
        <v>252057859.24682885</v>
      </c>
      <c r="AA10" s="923">
        <f>+Cálculos!AM66</f>
        <v>159922899.4939684</v>
      </c>
      <c r="AB10" s="923">
        <f>+Cálculos!AN66</f>
        <v>114374032.3847786</v>
      </c>
      <c r="AC10" s="923">
        <f>+Cálculos!AO66</f>
        <v>119039751.29584317</v>
      </c>
      <c r="AD10" s="923">
        <f>+Cálculos!AP66</f>
        <v>95586447.360368103</v>
      </c>
      <c r="AE10" s="923">
        <f>+Cálculos!AQ66</f>
        <v>151485673.44685096</v>
      </c>
      <c r="AF10" s="923">
        <f>+Cálculos!AR66</f>
        <v>170203307.81540754</v>
      </c>
      <c r="AG10" s="923">
        <f>+Cálculos!AS66</f>
        <v>184621422.24164513</v>
      </c>
      <c r="AH10" s="923">
        <f>+Cálculos!AT66</f>
        <v>126906393.24298984</v>
      </c>
      <c r="AI10" s="923">
        <f>+Cálculos!AU66</f>
        <v>141895091.7691983</v>
      </c>
      <c r="AJ10" s="923">
        <f>+Cálculos!AV66</f>
        <v>158037145.92594194</v>
      </c>
      <c r="AK10" s="923">
        <f>+Cálculos!AW66</f>
        <v>172250875.22095445</v>
      </c>
      <c r="AL10" s="923">
        <f>+Cálculos!AX66</f>
        <v>266915731.44416168</v>
      </c>
      <c r="AM10" s="923">
        <f>+Cálculos!AY66</f>
        <v>159677658.22384438</v>
      </c>
      <c r="AN10" s="923">
        <f>+Cálculos!AZ66</f>
        <v>114198640.16102581</v>
      </c>
      <c r="AO10" s="923">
        <f>+Cálculos!BA66</f>
        <v>118857204.2066182</v>
      </c>
      <c r="AP10" s="923">
        <f>+Cálculos!BB66</f>
        <v>95439865.839951247</v>
      </c>
      <c r="AQ10" s="923">
        <f>+Cálculos!BC66</f>
        <v>151253370.63668904</v>
      </c>
      <c r="AR10" s="923">
        <f>+Cálculos!BD66</f>
        <v>169942301.57102332</v>
      </c>
      <c r="AS10" s="923">
        <f>+Cálculos!BE66</f>
        <v>184338305.86352858</v>
      </c>
      <c r="AT10" s="923">
        <f>+Cálculos!BF66</f>
        <v>126711782.68274957</v>
      </c>
      <c r="AU10" s="923">
        <f>+Cálculos!BG66</f>
        <v>141677496.08627892</v>
      </c>
      <c r="AV10" s="923">
        <f>+Cálculos!BH66</f>
        <v>157794796.45306292</v>
      </c>
      <c r="AW10" s="923">
        <f>+Cálculos!BI66</f>
        <v>171986729.03830752</v>
      </c>
      <c r="AX10" s="923">
        <f>+Cálculos!BJ66</f>
        <v>266506416.99824706</v>
      </c>
      <c r="AY10" s="923">
        <f>+Cálculos!BK66</f>
        <v>172301445.9870635</v>
      </c>
      <c r="AZ10" s="923">
        <f>+Cálculos!BL66</f>
        <v>123226950.1467602</v>
      </c>
      <c r="BA10" s="923">
        <f>+Cálculos!BM66</f>
        <v>128253810.69949752</v>
      </c>
      <c r="BB10" s="923">
        <f>+Cálculos!BN66</f>
        <v>102985145.64875628</v>
      </c>
      <c r="BC10" s="923">
        <f>+Cálculos!BO66</f>
        <v>163211151.52243069</v>
      </c>
      <c r="BD10" s="923">
        <f>+Cálculos!BP66</f>
        <v>183377590.9589611</v>
      </c>
      <c r="BE10" s="923">
        <f>+Cálculos!BQ66</f>
        <v>198911713.78882748</v>
      </c>
      <c r="BF10" s="923">
        <f>+Cálculos!BR66</f>
        <v>136729356.02067888</v>
      </c>
      <c r="BG10" s="923">
        <f>+Cálculos!BS66</f>
        <v>152878227.9939968</v>
      </c>
      <c r="BH10" s="923">
        <f>+Cálculos!BT66</f>
        <v>170269729.0311158</v>
      </c>
      <c r="BI10" s="923">
        <f>+Cálculos!BU66</f>
        <v>185583646.66360405</v>
      </c>
      <c r="BJ10" s="923">
        <f>+Cálculos!BV66</f>
        <v>287575867.05872798</v>
      </c>
      <c r="BK10" s="924">
        <f t="shared" si="1"/>
        <v>9117677279.7883663</v>
      </c>
    </row>
    <row r="11" spans="1:63" ht="15.6" x14ac:dyDescent="0.3">
      <c r="A11" s="873" t="s">
        <v>915</v>
      </c>
      <c r="B11" s="777"/>
      <c r="C11" s="928">
        <f t="shared" ref="C11:BJ11" si="4">+C12+C13+C14</f>
        <v>392423751.29625654</v>
      </c>
      <c r="D11" s="928">
        <f t="shared" si="4"/>
        <v>213773781.40394399</v>
      </c>
      <c r="E11" s="928">
        <f t="shared" si="4"/>
        <v>219463923.00849003</v>
      </c>
      <c r="F11" s="928">
        <f t="shared" si="4"/>
        <v>162208201.68239164</v>
      </c>
      <c r="G11" s="928">
        <f t="shared" si="4"/>
        <v>319030106.19561034</v>
      </c>
      <c r="H11" s="928">
        <f t="shared" si="4"/>
        <v>614301750.23194051</v>
      </c>
      <c r="I11" s="928">
        <f t="shared" si="4"/>
        <v>443156961.42542708</v>
      </c>
      <c r="J11" s="928">
        <f t="shared" si="4"/>
        <v>216115780.45496252</v>
      </c>
      <c r="K11" s="928">
        <f t="shared" si="4"/>
        <v>307239795.84441024</v>
      </c>
      <c r="L11" s="928">
        <f t="shared" si="4"/>
        <v>338714036.5840199</v>
      </c>
      <c r="M11" s="928">
        <f t="shared" si="4"/>
        <v>401805227.65350538</v>
      </c>
      <c r="N11" s="928">
        <f t="shared" si="4"/>
        <v>790442048.48323655</v>
      </c>
      <c r="O11" s="928">
        <f t="shared" si="4"/>
        <v>423159580.36849844</v>
      </c>
      <c r="P11" s="928">
        <f t="shared" si="4"/>
        <v>230517198.14071044</v>
      </c>
      <c r="Q11" s="928">
        <f t="shared" si="4"/>
        <v>236653009.04834148</v>
      </c>
      <c r="R11" s="928">
        <f t="shared" si="4"/>
        <v>174912844.41759121</v>
      </c>
      <c r="S11" s="928">
        <f t="shared" si="4"/>
        <v>344017520.38890868</v>
      </c>
      <c r="T11" s="928">
        <f t="shared" si="4"/>
        <v>662415743.15805662</v>
      </c>
      <c r="U11" s="928">
        <f t="shared" si="4"/>
        <v>477866370.76559502</v>
      </c>
      <c r="V11" s="928">
        <f t="shared" si="4"/>
        <v>233042629.72424436</v>
      </c>
      <c r="W11" s="928">
        <f t="shared" si="4"/>
        <v>331303756.85102934</v>
      </c>
      <c r="X11" s="928">
        <f t="shared" si="4"/>
        <v>365243156.44087613</v>
      </c>
      <c r="Y11" s="928">
        <f t="shared" si="4"/>
        <v>433275842.66265655</v>
      </c>
      <c r="Z11" s="928">
        <f t="shared" si="4"/>
        <v>852351888.58196259</v>
      </c>
      <c r="AA11" s="928">
        <f t="shared" si="4"/>
        <v>469807388.50655079</v>
      </c>
      <c r="AB11" s="928">
        <f t="shared" si="4"/>
        <v>255928703.70564455</v>
      </c>
      <c r="AC11" s="928">
        <f t="shared" si="4"/>
        <v>262740907.49971643</v>
      </c>
      <c r="AD11" s="928">
        <f t="shared" si="4"/>
        <v>194194697.3775726</v>
      </c>
      <c r="AE11" s="928">
        <f t="shared" si="4"/>
        <v>381940951.71771282</v>
      </c>
      <c r="AF11" s="928">
        <f t="shared" si="4"/>
        <v>735438413.39407873</v>
      </c>
      <c r="AG11" s="928">
        <f t="shared" si="4"/>
        <v>530544886.8934561</v>
      </c>
      <c r="AH11" s="928">
        <f t="shared" si="4"/>
        <v>258732531.08461779</v>
      </c>
      <c r="AI11" s="928">
        <f t="shared" si="4"/>
        <v>367825662.06594741</v>
      </c>
      <c r="AJ11" s="928">
        <f t="shared" si="4"/>
        <v>405506436.47946978</v>
      </c>
      <c r="AK11" s="928">
        <f t="shared" si="4"/>
        <v>481038836.3819055</v>
      </c>
      <c r="AL11" s="928">
        <f t="shared" si="4"/>
        <v>946312534.18533921</v>
      </c>
      <c r="AM11" s="928">
        <f t="shared" si="4"/>
        <v>451695347.56575984</v>
      </c>
      <c r="AN11" s="928">
        <f t="shared" si="4"/>
        <v>246062125.88494349</v>
      </c>
      <c r="AO11" s="928">
        <f t="shared" si="4"/>
        <v>252611705.21410972</v>
      </c>
      <c r="AP11" s="928">
        <f t="shared" si="4"/>
        <v>186708092.45088556</v>
      </c>
      <c r="AQ11" s="928">
        <f t="shared" si="4"/>
        <v>367216342.60403675</v>
      </c>
      <c r="AR11" s="928">
        <f t="shared" si="4"/>
        <v>707085750.19913137</v>
      </c>
      <c r="AS11" s="928">
        <f t="shared" si="4"/>
        <v>510091290.48900616</v>
      </c>
      <c r="AT11" s="928">
        <f t="shared" si="4"/>
        <v>248757859.95265505</v>
      </c>
      <c r="AU11" s="928">
        <f t="shared" si="4"/>
        <v>353645226.39508694</v>
      </c>
      <c r="AV11" s="928">
        <f t="shared" si="4"/>
        <v>389873329.46806735</v>
      </c>
      <c r="AW11" s="928">
        <f t="shared" si="4"/>
        <v>462493800.02912343</v>
      </c>
      <c r="AX11" s="928">
        <f t="shared" si="4"/>
        <v>909830239.99147153</v>
      </c>
      <c r="AY11" s="928">
        <f t="shared" si="4"/>
        <v>481528587.05169082</v>
      </c>
      <c r="AZ11" s="928">
        <f t="shared" si="4"/>
        <v>262313854.77589494</v>
      </c>
      <c r="BA11" s="928">
        <f t="shared" si="4"/>
        <v>269296015.86556</v>
      </c>
      <c r="BB11" s="928">
        <f t="shared" si="4"/>
        <v>199039650.13919598</v>
      </c>
      <c r="BC11" s="928">
        <f t="shared" si="4"/>
        <v>391469975.39235991</v>
      </c>
      <c r="BD11" s="928">
        <f t="shared" si="4"/>
        <v>753786825.68388355</v>
      </c>
      <c r="BE11" s="928">
        <f t="shared" si="4"/>
        <v>543781421.92572784</v>
      </c>
      <c r="BF11" s="928">
        <f t="shared" si="4"/>
        <v>265187634.68903273</v>
      </c>
      <c r="BG11" s="928">
        <f t="shared" si="4"/>
        <v>377002524.15995932</v>
      </c>
      <c r="BH11" s="928">
        <f t="shared" si="4"/>
        <v>415623394.12974691</v>
      </c>
      <c r="BI11" s="928">
        <f t="shared" si="4"/>
        <v>493040247.6987409</v>
      </c>
      <c r="BJ11" s="928">
        <f t="shared" si="4"/>
        <v>969922033.2487756</v>
      </c>
      <c r="BK11" s="924">
        <f t="shared" si="1"/>
        <v>24981510129.109516</v>
      </c>
    </row>
    <row r="12" spans="1:63" ht="15.6" x14ac:dyDescent="0.3">
      <c r="A12" s="872" t="s">
        <v>912</v>
      </c>
      <c r="B12" s="777"/>
      <c r="C12" s="923">
        <f>+Cálculos!O95</f>
        <v>196211875.6481283</v>
      </c>
      <c r="D12" s="923">
        <f>+Cálculos!P95</f>
        <v>106886890.70197199</v>
      </c>
      <c r="E12" s="923">
        <f>+Cálculos!Q95</f>
        <v>109731961.50424503</v>
      </c>
      <c r="F12" s="923">
        <f>+Cálculos!R95</f>
        <v>81104100.841195837</v>
      </c>
      <c r="G12" s="923">
        <f>+Cálculos!S95</f>
        <v>159515053.09780517</v>
      </c>
      <c r="H12" s="923">
        <f>+Cálculos!T95</f>
        <v>307150875.11597025</v>
      </c>
      <c r="I12" s="923">
        <f>+Cálculos!U95</f>
        <v>221578480.71271354</v>
      </c>
      <c r="J12" s="923">
        <f>+Cálculos!V95</f>
        <v>108057890.22748126</v>
      </c>
      <c r="K12" s="923">
        <f>+Cálculos!W95</f>
        <v>153619897.92220512</v>
      </c>
      <c r="L12" s="923">
        <f>+Cálculos!X95</f>
        <v>169357018.29200995</v>
      </c>
      <c r="M12" s="923">
        <f>+Cálculos!Y95</f>
        <v>200902613.82675269</v>
      </c>
      <c r="N12" s="923">
        <f>+Cálculos!Z95</f>
        <v>395221024.24161828</v>
      </c>
      <c r="O12" s="923">
        <f>+Cálculos!AA95</f>
        <v>211579790.18424922</v>
      </c>
      <c r="P12" s="923">
        <f>+Cálculos!AB95</f>
        <v>115258599.07035522</v>
      </c>
      <c r="Q12" s="923">
        <f>+Cálculos!AC95</f>
        <v>118326504.52417074</v>
      </c>
      <c r="R12" s="923">
        <f>+Cálculos!AD95</f>
        <v>87456422.208795607</v>
      </c>
      <c r="S12" s="923">
        <f>+Cálculos!AE95</f>
        <v>172008760.19445434</v>
      </c>
      <c r="T12" s="923">
        <f>+Cálculos!AF95</f>
        <v>331207871.57902831</v>
      </c>
      <c r="U12" s="923">
        <f>+Cálculos!AG95</f>
        <v>238933185.38279754</v>
      </c>
      <c r="V12" s="923">
        <f>+Cálculos!AH95</f>
        <v>116521314.86212219</v>
      </c>
      <c r="W12" s="923">
        <f>+Cálculos!AI95</f>
        <v>165651878.42551467</v>
      </c>
      <c r="X12" s="923">
        <f>+Cálculos!AJ95</f>
        <v>182621578.22043806</v>
      </c>
      <c r="Y12" s="923">
        <f>+Cálculos!AK95</f>
        <v>216637921.33132827</v>
      </c>
      <c r="Z12" s="923">
        <f>+Cálculos!AL95</f>
        <v>426175944.29098129</v>
      </c>
      <c r="AA12" s="923">
        <f>+Cálculos!AM95</f>
        <v>234903694.25327542</v>
      </c>
      <c r="AB12" s="923">
        <f>+Cálculos!AN95</f>
        <v>127964351.85282227</v>
      </c>
      <c r="AC12" s="923">
        <f>+Cálculos!AO95</f>
        <v>131370453.74985822</v>
      </c>
      <c r="AD12" s="923">
        <f>+Cálculos!AP95</f>
        <v>97097348.688786298</v>
      </c>
      <c r="AE12" s="923">
        <f>+Cálculos!AQ95</f>
        <v>190970475.85885641</v>
      </c>
      <c r="AF12" s="923">
        <f>+Cálculos!AR95</f>
        <v>367719206.69703943</v>
      </c>
      <c r="AG12" s="923">
        <f>+Cálculos!AS95</f>
        <v>265272443.44672808</v>
      </c>
      <c r="AH12" s="923">
        <f>+Cálculos!AT95</f>
        <v>129366265.54230891</v>
      </c>
      <c r="AI12" s="923">
        <f>+Cálculos!AU95</f>
        <v>183912831.03297371</v>
      </c>
      <c r="AJ12" s="923">
        <f>+Cálculos!AV95</f>
        <v>202753218.23973489</v>
      </c>
      <c r="AK12" s="923">
        <f>+Cálculos!AW95</f>
        <v>240519418.19095275</v>
      </c>
      <c r="AL12" s="923">
        <f>+Cálculos!AX95</f>
        <v>473156267.09266961</v>
      </c>
      <c r="AM12" s="923">
        <f>+Cálculos!AY95</f>
        <v>225847673.78287992</v>
      </c>
      <c r="AN12" s="923">
        <f>+Cálculos!AZ95</f>
        <v>123031062.94247174</v>
      </c>
      <c r="AO12" s="923">
        <f>+Cálculos!BA95</f>
        <v>126305852.60705486</v>
      </c>
      <c r="AP12" s="923">
        <f>+Cálculos!BB95</f>
        <v>93354046.225442782</v>
      </c>
      <c r="AQ12" s="923">
        <f>+Cálculos!BC95</f>
        <v>183608171.30201837</v>
      </c>
      <c r="AR12" s="923">
        <f>+Cálculos!BD95</f>
        <v>353542875.09956574</v>
      </c>
      <c r="AS12" s="923">
        <f>+Cálculos!BE95</f>
        <v>255045645.24450311</v>
      </c>
      <c r="AT12" s="923">
        <f>+Cálculos!BF95</f>
        <v>124378929.97632754</v>
      </c>
      <c r="AU12" s="923">
        <f>+Cálculos!BG95</f>
        <v>176822613.1975435</v>
      </c>
      <c r="AV12" s="923">
        <f>+Cálculos!BH95</f>
        <v>194936664.73403367</v>
      </c>
      <c r="AW12" s="923">
        <f>+Cálculos!BI95</f>
        <v>231246900.01456171</v>
      </c>
      <c r="AX12" s="923">
        <f>+Cálculos!BJ95</f>
        <v>454915119.99573576</v>
      </c>
      <c r="AY12" s="923">
        <f>+Cálculos!BK95</f>
        <v>240764293.52584541</v>
      </c>
      <c r="AZ12" s="923">
        <f>+Cálculos!BL95</f>
        <v>131156927.38794748</v>
      </c>
      <c r="BA12" s="923">
        <f>+Cálculos!BM95</f>
        <v>134648007.93278</v>
      </c>
      <c r="BB12" s="923">
        <f>+Cálculos!BN95</f>
        <v>99519825.069598004</v>
      </c>
      <c r="BC12" s="923">
        <f>+Cálculos!BO95</f>
        <v>195734987.69617996</v>
      </c>
      <c r="BD12" s="923">
        <f>+Cálculos!BP95</f>
        <v>376893412.84194177</v>
      </c>
      <c r="BE12" s="923">
        <f>+Cálculos!BQ95</f>
        <v>271890710.96286392</v>
      </c>
      <c r="BF12" s="923">
        <f>+Cálculos!BR95</f>
        <v>132593817.34451637</v>
      </c>
      <c r="BG12" s="923">
        <f>+Cálculos!BS95</f>
        <v>188501262.07997966</v>
      </c>
      <c r="BH12" s="923">
        <f>+Cálculos!BT95</f>
        <v>207811697.06487346</v>
      </c>
      <c r="BI12" s="923">
        <f>+Cálculos!BU95</f>
        <v>246520123.84937045</v>
      </c>
      <c r="BJ12" s="923">
        <f>+Cálculos!BV95</f>
        <v>484961016.6243878</v>
      </c>
      <c r="BK12" s="924">
        <f t="shared" si="1"/>
        <v>12490755064.554758</v>
      </c>
    </row>
    <row r="13" spans="1:63" ht="15.6" x14ac:dyDescent="0.3">
      <c r="A13" s="872" t="s">
        <v>913</v>
      </c>
      <c r="B13" s="777"/>
      <c r="C13" s="923">
        <f>+Cálculos!O118</f>
        <v>137348312.95368981</v>
      </c>
      <c r="D13" s="923">
        <f>+Cálculos!P118</f>
        <v>74820823.491380394</v>
      </c>
      <c r="E13" s="923">
        <f>+Cálculos!Q118</f>
        <v>76812373.052971512</v>
      </c>
      <c r="F13" s="923">
        <f>+Cálculos!R118</f>
        <v>56772870.58883708</v>
      </c>
      <c r="G13" s="923">
        <f>+Cálculos!S118</f>
        <v>111660537.16846362</v>
      </c>
      <c r="H13" s="923">
        <f>+Cálculos!T118</f>
        <v>215005612.58117917</v>
      </c>
      <c r="I13" s="923">
        <f>+Cálculos!U118</f>
        <v>155104936.49889946</v>
      </c>
      <c r="J13" s="923">
        <f>+Cálculos!V118</f>
        <v>75640523.159236878</v>
      </c>
      <c r="K13" s="923">
        <f>+Cálculos!W118</f>
        <v>107533928.54554358</v>
      </c>
      <c r="L13" s="923">
        <f>+Cálculos!X118</f>
        <v>118549912.80440696</v>
      </c>
      <c r="M13" s="923">
        <f>+Cálculos!Y118</f>
        <v>140631829.67872688</v>
      </c>
      <c r="N13" s="923">
        <f>+Cálculos!Z118</f>
        <v>276654716.96913278</v>
      </c>
      <c r="O13" s="923">
        <f>+Cálculos!AA118</f>
        <v>148105853.12897444</v>
      </c>
      <c r="P13" s="923">
        <f>+Cálculos!AB118</f>
        <v>80681019.349248648</v>
      </c>
      <c r="Q13" s="923">
        <f>+Cálculos!AC118</f>
        <v>82828553.166919515</v>
      </c>
      <c r="R13" s="923">
        <f>+Cálculos!AD118</f>
        <v>61219495.54615692</v>
      </c>
      <c r="S13" s="923">
        <f>+Cálculos!AE118</f>
        <v>120406132.13611802</v>
      </c>
      <c r="T13" s="923">
        <f>+Cálculos!AF118</f>
        <v>231845510.1053198</v>
      </c>
      <c r="U13" s="923">
        <f>+Cálculos!AG118</f>
        <v>167253229.76795825</v>
      </c>
      <c r="V13" s="923">
        <f>+Cálculos!AH118</f>
        <v>81564920.403485537</v>
      </c>
      <c r="W13" s="923">
        <f>+Cálculos!AI118</f>
        <v>115956314.89786026</v>
      </c>
      <c r="X13" s="923">
        <f>+Cálculos!AJ118</f>
        <v>127835104.75430663</v>
      </c>
      <c r="Y13" s="923">
        <f>+Cálculos!AK118</f>
        <v>151646544.93192977</v>
      </c>
      <c r="Z13" s="923">
        <f>+Cálculos!AL118</f>
        <v>298323161.0036869</v>
      </c>
      <c r="AA13" s="923">
        <f>+Cálculos!AM118</f>
        <v>164432585.97729278</v>
      </c>
      <c r="AB13" s="923">
        <f>+Cálculos!AN118</f>
        <v>89575046.296975583</v>
      </c>
      <c r="AC13" s="923">
        <f>+Cálculos!AO118</f>
        <v>91959317.624900743</v>
      </c>
      <c r="AD13" s="923">
        <f>+Cálculos!AP118</f>
        <v>67968144.0821504</v>
      </c>
      <c r="AE13" s="923">
        <f>+Cálculos!AQ118</f>
        <v>133679333.10119948</v>
      </c>
      <c r="AF13" s="923">
        <f>+Cálculos!AR118</f>
        <v>257403444.68792757</v>
      </c>
      <c r="AG13" s="923">
        <f>+Cálculos!AS118</f>
        <v>185690710.41270965</v>
      </c>
      <c r="AH13" s="923">
        <f>+Cálculos!AT118</f>
        <v>90556385.879616231</v>
      </c>
      <c r="AI13" s="923">
        <f>+Cálculos!AU118</f>
        <v>128738981.72308159</v>
      </c>
      <c r="AJ13" s="923">
        <f>+Cálculos!AV118</f>
        <v>141927252.7678144</v>
      </c>
      <c r="AK13" s="923">
        <f>+Cálculos!AW118</f>
        <v>168363592.73366693</v>
      </c>
      <c r="AL13" s="923">
        <f>+Cálculos!AX118</f>
        <v>331209386.96486872</v>
      </c>
      <c r="AM13" s="923">
        <f>+Cálculos!AY118</f>
        <v>158093371.64801595</v>
      </c>
      <c r="AN13" s="923">
        <f>+Cálculos!AZ118</f>
        <v>86121744.059730217</v>
      </c>
      <c r="AO13" s="923">
        <f>+Cálculos!BA118</f>
        <v>88414096.824938402</v>
      </c>
      <c r="AP13" s="923">
        <f>+Cálculos!BB118</f>
        <v>65347832.357809946</v>
      </c>
      <c r="AQ13" s="923">
        <f>+Cálculos!BC118</f>
        <v>128525719.91141285</v>
      </c>
      <c r="AR13" s="923">
        <f>+Cálculos!BD118</f>
        <v>247480012.56969601</v>
      </c>
      <c r="AS13" s="923">
        <f>+Cálculos!BE118</f>
        <v>178531951.67115217</v>
      </c>
      <c r="AT13" s="923">
        <f>+Cálculos!BF118</f>
        <v>87065250.983429268</v>
      </c>
      <c r="AU13" s="923">
        <f>+Cálculos!BG118</f>
        <v>123775829.23828045</v>
      </c>
      <c r="AV13" s="923">
        <f>+Cálculos!BH118</f>
        <v>136455665.31382355</v>
      </c>
      <c r="AW13" s="923">
        <f>+Cálculos!BI118</f>
        <v>161872830.0101932</v>
      </c>
      <c r="AX13" s="923">
        <f>+Cálculos!BJ118</f>
        <v>318440583.997015</v>
      </c>
      <c r="AY13" s="923">
        <f>+Cálculos!BK118</f>
        <v>168535005.46809179</v>
      </c>
      <c r="AZ13" s="923">
        <f>+Cálculos!BL118</f>
        <v>91809849.171563238</v>
      </c>
      <c r="BA13" s="923">
        <f>+Cálculos!BM118</f>
        <v>94253605.552945986</v>
      </c>
      <c r="BB13" s="923">
        <f>+Cálculos!BN118</f>
        <v>69663877.548718601</v>
      </c>
      <c r="BC13" s="923">
        <f>+Cálculos!BO118</f>
        <v>137014491.38732597</v>
      </c>
      <c r="BD13" s="923">
        <f>+Cálculos!BP118</f>
        <v>263825388.98935923</v>
      </c>
      <c r="BE13" s="923">
        <f>+Cálculos!BQ118</f>
        <v>190323497.67400473</v>
      </c>
      <c r="BF13" s="923">
        <f>+Cálculos!BR118</f>
        <v>92815672.141161457</v>
      </c>
      <c r="BG13" s="923">
        <f>+Cálculos!BS118</f>
        <v>131950883.45598575</v>
      </c>
      <c r="BH13" s="923">
        <f>+Cálculos!BT118</f>
        <v>145468187.94541141</v>
      </c>
      <c r="BI13" s="923">
        <f>+Cálculos!BU118</f>
        <v>172564086.69455931</v>
      </c>
      <c r="BJ13" s="923">
        <f>+Cálculos!BV118</f>
        <v>339472711.63707143</v>
      </c>
      <c r="BK13" s="924">
        <f t="shared" si="1"/>
        <v>8743528545.1883335</v>
      </c>
    </row>
    <row r="14" spans="1:63" ht="15.6" x14ac:dyDescent="0.3">
      <c r="A14" s="872" t="s">
        <v>914</v>
      </c>
      <c r="B14" s="777"/>
      <c r="C14" s="923">
        <f>+Cálculos!O141</f>
        <v>58863562.694438487</v>
      </c>
      <c r="D14" s="923">
        <f>+Cálculos!P141</f>
        <v>32066067.210591596</v>
      </c>
      <c r="E14" s="923">
        <f>+Cálculos!Q141</f>
        <v>32919588.451273508</v>
      </c>
      <c r="F14" s="923">
        <f>+Cálculos!R141</f>
        <v>24331230.25235875</v>
      </c>
      <c r="G14" s="923">
        <f>+Cálculos!S141</f>
        <v>47854515.929341547</v>
      </c>
      <c r="H14" s="923">
        <f>+Cálculos!T141</f>
        <v>92145262.534791067</v>
      </c>
      <c r="I14" s="923">
        <f>+Cálculos!U141</f>
        <v>66473544.213814057</v>
      </c>
      <c r="J14" s="923">
        <f>+Cálculos!V141</f>
        <v>32417367.068244375</v>
      </c>
      <c r="K14" s="923">
        <f>+Cálculos!W141</f>
        <v>46085969.376661532</v>
      </c>
      <c r="L14" s="923">
        <f>+Cálculos!X141</f>
        <v>50807105.487602986</v>
      </c>
      <c r="M14" s="923">
        <f>+Cálculos!Y141</f>
        <v>60270784.148025803</v>
      </c>
      <c r="N14" s="923">
        <f>+Cálculos!Z141</f>
        <v>118566307.27248548</v>
      </c>
      <c r="O14" s="923">
        <f>+Cálculos!AA141</f>
        <v>63473937.055274762</v>
      </c>
      <c r="P14" s="923">
        <f>+Cálculos!AB141</f>
        <v>34577579.721106566</v>
      </c>
      <c r="Q14" s="923">
        <f>+Cálculos!AC141</f>
        <v>35497951.357251219</v>
      </c>
      <c r="R14" s="923">
        <f>+Cálculos!AD141</f>
        <v>26236926.662638683</v>
      </c>
      <c r="S14" s="923">
        <f>+Cálculos!AE141</f>
        <v>51602628.058336303</v>
      </c>
      <c r="T14" s="923">
        <f>+Cálculos!AF141</f>
        <v>99362361.473708495</v>
      </c>
      <c r="U14" s="923">
        <f>+Cálculos!AG141</f>
        <v>71679955.614839256</v>
      </c>
      <c r="V14" s="923">
        <f>+Cálculos!AH141</f>
        <v>34956394.458636656</v>
      </c>
      <c r="W14" s="923">
        <f>+Cálculos!AI141</f>
        <v>49695563.527654402</v>
      </c>
      <c r="X14" s="923">
        <f>+Cálculos!AJ141</f>
        <v>54786473.466131419</v>
      </c>
      <c r="Y14" s="923">
        <f>+Cálculos!AK141</f>
        <v>64991376.399398476</v>
      </c>
      <c r="Z14" s="923">
        <f>+Cálculos!AL141</f>
        <v>127852783.28729439</v>
      </c>
      <c r="AA14" s="923">
        <f>+Cálculos!AM141</f>
        <v>70471108.275982618</v>
      </c>
      <c r="AB14" s="923">
        <f>+Cálculos!AN141</f>
        <v>38389305.555846684</v>
      </c>
      <c r="AC14" s="923">
        <f>+Cálculos!AO141</f>
        <v>39411136.124957465</v>
      </c>
      <c r="AD14" s="923">
        <f>+Cálculos!AP141</f>
        <v>29129204.606635887</v>
      </c>
      <c r="AE14" s="923">
        <f>+Cálculos!AQ141</f>
        <v>57291142.757656924</v>
      </c>
      <c r="AF14" s="923">
        <f>+Cálculos!AR141</f>
        <v>110315762.00911182</v>
      </c>
      <c r="AG14" s="923">
        <f>+Cálculos!AS141</f>
        <v>79581733.034018427</v>
      </c>
      <c r="AH14" s="923">
        <f>+Cálculos!AT141</f>
        <v>38809879.662692674</v>
      </c>
      <c r="AI14" s="923">
        <f>+Cálculos!AU141</f>
        <v>55173849.309892111</v>
      </c>
      <c r="AJ14" s="923">
        <f>+Cálculos!AV141</f>
        <v>60825965.47192046</v>
      </c>
      <c r="AK14" s="923">
        <f>+Cálculos!AW141</f>
        <v>72155825.457285821</v>
      </c>
      <c r="AL14" s="923">
        <f>+Cálculos!AX141</f>
        <v>141946880.12780088</v>
      </c>
      <c r="AM14" s="923">
        <f>+Cálculos!AY141</f>
        <v>67754302.134863973</v>
      </c>
      <c r="AN14" s="923">
        <f>+Cálculos!AZ141</f>
        <v>36909318.882741518</v>
      </c>
      <c r="AO14" s="923">
        <f>+Cálculos!BA141</f>
        <v>37891755.782116458</v>
      </c>
      <c r="AP14" s="923">
        <f>+Cálculos!BB141</f>
        <v>28006213.867632832</v>
      </c>
      <c r="AQ14" s="923">
        <f>+Cálculos!BC141</f>
        <v>55082451.390605509</v>
      </c>
      <c r="AR14" s="923">
        <f>+Cálculos!BD141</f>
        <v>106062862.52986972</v>
      </c>
      <c r="AS14" s="923">
        <f>+Cálculos!BE141</f>
        <v>76513693.573350936</v>
      </c>
      <c r="AT14" s="923">
        <f>+Cálculos!BF141</f>
        <v>37313678.992898263</v>
      </c>
      <c r="AU14" s="923">
        <f>+Cálculos!BG141</f>
        <v>53046783.959263049</v>
      </c>
      <c r="AV14" s="923">
        <f>+Cálculos!BH141</f>
        <v>58480999.420210101</v>
      </c>
      <c r="AW14" s="923">
        <f>+Cálculos!BI141</f>
        <v>69374070.004368514</v>
      </c>
      <c r="AX14" s="923">
        <f>+Cálculos!BJ141</f>
        <v>136474535.99872074</v>
      </c>
      <c r="AY14" s="923">
        <f>+Cálculos!BK141</f>
        <v>72229288.057753623</v>
      </c>
      <c r="AZ14" s="923">
        <f>+Cálculos!BL141</f>
        <v>39347078.216384247</v>
      </c>
      <c r="BA14" s="923">
        <f>+Cálculos!BM141</f>
        <v>40394402.379833996</v>
      </c>
      <c r="BB14" s="923">
        <f>+Cálculos!BN141</f>
        <v>29855947.520879399</v>
      </c>
      <c r="BC14" s="923">
        <f>+Cálculos!BO141</f>
        <v>58720496.308853984</v>
      </c>
      <c r="BD14" s="923">
        <f>+Cálculos!BP141</f>
        <v>113068023.85258253</v>
      </c>
      <c r="BE14" s="923">
        <f>+Cálculos!BQ141</f>
        <v>81567213.288859174</v>
      </c>
      <c r="BF14" s="923">
        <f>+Cálculos!BR141</f>
        <v>39778145.20335491</v>
      </c>
      <c r="BG14" s="923">
        <f>+Cálculos!BS141</f>
        <v>56550378.623993896</v>
      </c>
      <c r="BH14" s="923">
        <f>+Cálculos!BT141</f>
        <v>62343509.119462036</v>
      </c>
      <c r="BI14" s="923">
        <f>+Cálculos!BU141</f>
        <v>73956037.154811129</v>
      </c>
      <c r="BJ14" s="923">
        <f>+Cálculos!BV141</f>
        <v>145488304.98731634</v>
      </c>
      <c r="BK14" s="924">
        <f t="shared" si="1"/>
        <v>3747226519.3664279</v>
      </c>
    </row>
    <row r="15" spans="1:63" ht="15.6" x14ac:dyDescent="0.3">
      <c r="A15" s="874" t="s">
        <v>4</v>
      </c>
      <c r="B15" s="777"/>
      <c r="C15" s="929">
        <f t="shared" ref="C15:BJ15" si="5">+C16+C17+C18</f>
        <v>237391304.34782609</v>
      </c>
      <c r="D15" s="929">
        <f t="shared" si="5"/>
        <v>290144927.53623188</v>
      </c>
      <c r="E15" s="929">
        <f t="shared" si="5"/>
        <v>237391304.34782609</v>
      </c>
      <c r="F15" s="929">
        <f t="shared" si="5"/>
        <v>290144927.53623188</v>
      </c>
      <c r="G15" s="929">
        <f t="shared" si="5"/>
        <v>237391304.34782609</v>
      </c>
      <c r="H15" s="929">
        <f t="shared" si="5"/>
        <v>290144927.53623188</v>
      </c>
      <c r="I15" s="929">
        <f t="shared" si="5"/>
        <v>237391304.34782609</v>
      </c>
      <c r="J15" s="929">
        <f t="shared" si="5"/>
        <v>290144927.53623188</v>
      </c>
      <c r="K15" s="929">
        <f t="shared" si="5"/>
        <v>237391304.34782609</v>
      </c>
      <c r="L15" s="929">
        <f t="shared" si="5"/>
        <v>290144927.53623188</v>
      </c>
      <c r="M15" s="929">
        <f t="shared" si="5"/>
        <v>237391304.34782609</v>
      </c>
      <c r="N15" s="929">
        <f t="shared" si="5"/>
        <v>290144927.53623188</v>
      </c>
      <c r="O15" s="929">
        <f t="shared" si="5"/>
        <v>262778995.10095006</v>
      </c>
      <c r="P15" s="929">
        <f t="shared" si="5"/>
        <v>321174327.34560561</v>
      </c>
      <c r="Q15" s="929">
        <f t="shared" si="5"/>
        <v>262778995.10095006</v>
      </c>
      <c r="R15" s="929">
        <f t="shared" si="5"/>
        <v>321174327.34560561</v>
      </c>
      <c r="S15" s="929">
        <f t="shared" si="5"/>
        <v>262778995.10095006</v>
      </c>
      <c r="T15" s="929">
        <f t="shared" si="5"/>
        <v>321174327.34560561</v>
      </c>
      <c r="U15" s="929">
        <f t="shared" si="5"/>
        <v>262778995.10095006</v>
      </c>
      <c r="V15" s="929">
        <f t="shared" si="5"/>
        <v>321174327.34560561</v>
      </c>
      <c r="W15" s="929">
        <f t="shared" si="5"/>
        <v>262778995.10095006</v>
      </c>
      <c r="X15" s="929">
        <f t="shared" si="5"/>
        <v>321174327.34560561</v>
      </c>
      <c r="Y15" s="929">
        <f t="shared" si="5"/>
        <v>262778995.10095006</v>
      </c>
      <c r="Z15" s="929">
        <f t="shared" si="5"/>
        <v>321174327.34560561</v>
      </c>
      <c r="AA15" s="929">
        <f t="shared" si="5"/>
        <v>284323586.83625793</v>
      </c>
      <c r="AB15" s="929">
        <f t="shared" si="5"/>
        <v>347506606.1332041</v>
      </c>
      <c r="AC15" s="929">
        <f t="shared" si="5"/>
        <v>284323586.83625793</v>
      </c>
      <c r="AD15" s="929">
        <f t="shared" si="5"/>
        <v>347506606.1332041</v>
      </c>
      <c r="AE15" s="929">
        <f t="shared" si="5"/>
        <v>284323586.83625793</v>
      </c>
      <c r="AF15" s="929">
        <f t="shared" si="5"/>
        <v>347506606.1332041</v>
      </c>
      <c r="AG15" s="929">
        <f t="shared" si="5"/>
        <v>284323586.83625793</v>
      </c>
      <c r="AH15" s="929">
        <f t="shared" si="5"/>
        <v>347506606.1332041</v>
      </c>
      <c r="AI15" s="929">
        <f t="shared" si="5"/>
        <v>284323586.83625793</v>
      </c>
      <c r="AJ15" s="929">
        <f t="shared" si="5"/>
        <v>347506606.1332041</v>
      </c>
      <c r="AK15" s="929">
        <f t="shared" si="5"/>
        <v>284323586.83625793</v>
      </c>
      <c r="AL15" s="929">
        <f t="shared" si="5"/>
        <v>347506606.1332041</v>
      </c>
      <c r="AM15" s="929">
        <f t="shared" si="5"/>
        <v>277657101.28095829</v>
      </c>
      <c r="AN15" s="929">
        <f t="shared" si="5"/>
        <v>339358679.34339345</v>
      </c>
      <c r="AO15" s="929">
        <f t="shared" si="5"/>
        <v>277657101.28095829</v>
      </c>
      <c r="AP15" s="929">
        <f t="shared" si="5"/>
        <v>339358679.34339345</v>
      </c>
      <c r="AQ15" s="929">
        <f t="shared" si="5"/>
        <v>277657101.28095829</v>
      </c>
      <c r="AR15" s="929">
        <f t="shared" si="5"/>
        <v>339358679.34339345</v>
      </c>
      <c r="AS15" s="929">
        <f t="shared" si="5"/>
        <v>277657101.28095829</v>
      </c>
      <c r="AT15" s="929">
        <f t="shared" si="5"/>
        <v>339358679.34339345</v>
      </c>
      <c r="AU15" s="929">
        <f t="shared" si="5"/>
        <v>277657101.28095829</v>
      </c>
      <c r="AV15" s="929">
        <f t="shared" si="5"/>
        <v>339358679.34339345</v>
      </c>
      <c r="AW15" s="929">
        <f t="shared" si="5"/>
        <v>277657101.28095829</v>
      </c>
      <c r="AX15" s="929">
        <f t="shared" si="5"/>
        <v>339358679.34339345</v>
      </c>
      <c r="AY15" s="929">
        <f t="shared" si="5"/>
        <v>294090347.88311231</v>
      </c>
      <c r="AZ15" s="929">
        <f t="shared" si="5"/>
        <v>359443758.52380407</v>
      </c>
      <c r="BA15" s="929">
        <f t="shared" si="5"/>
        <v>294090347.88311231</v>
      </c>
      <c r="BB15" s="929">
        <f t="shared" si="5"/>
        <v>359443758.52380407</v>
      </c>
      <c r="BC15" s="929">
        <f t="shared" si="5"/>
        <v>294090347.88311231</v>
      </c>
      <c r="BD15" s="929">
        <f t="shared" si="5"/>
        <v>359443758.52380407</v>
      </c>
      <c r="BE15" s="929">
        <f t="shared" si="5"/>
        <v>294090347.88311231</v>
      </c>
      <c r="BF15" s="929">
        <f t="shared" si="5"/>
        <v>359443758.52380407</v>
      </c>
      <c r="BG15" s="929">
        <f t="shared" si="5"/>
        <v>294090347.88311231</v>
      </c>
      <c r="BH15" s="929">
        <f t="shared" si="5"/>
        <v>359443758.52380407</v>
      </c>
      <c r="BI15" s="929">
        <f t="shared" si="5"/>
        <v>294090347.88311231</v>
      </c>
      <c r="BJ15" s="929">
        <f t="shared" si="5"/>
        <v>359443758.52380407</v>
      </c>
      <c r="BK15" s="924">
        <f t="shared" si="1"/>
        <v>18083217805.98806</v>
      </c>
    </row>
    <row r="16" spans="1:63" ht="15.6" x14ac:dyDescent="0.3">
      <c r="A16" s="872" t="s">
        <v>912</v>
      </c>
      <c r="B16" s="777"/>
      <c r="C16" s="923">
        <f>+Cálculos!O170</f>
        <v>94956521.739130437</v>
      </c>
      <c r="D16" s="923">
        <f>+Cálculos!P170</f>
        <v>116057971.01449275</v>
      </c>
      <c r="E16" s="923">
        <f>+Cálculos!Q170</f>
        <v>94956521.739130437</v>
      </c>
      <c r="F16" s="923">
        <f>+Cálculos!R170</f>
        <v>116057971.01449275</v>
      </c>
      <c r="G16" s="923">
        <f>+Cálculos!S170</f>
        <v>94956521.739130437</v>
      </c>
      <c r="H16" s="923">
        <f>+Cálculos!T170</f>
        <v>116057971.01449275</v>
      </c>
      <c r="I16" s="923">
        <f>+Cálculos!U170</f>
        <v>94956521.739130437</v>
      </c>
      <c r="J16" s="923">
        <f>+Cálculos!V170</f>
        <v>116057971.01449275</v>
      </c>
      <c r="K16" s="923">
        <f>+Cálculos!W170</f>
        <v>94956521.739130437</v>
      </c>
      <c r="L16" s="923">
        <f>+Cálculos!X170</f>
        <v>116057971.01449275</v>
      </c>
      <c r="M16" s="923">
        <f>+Cálculos!Y170</f>
        <v>94956521.739130437</v>
      </c>
      <c r="N16" s="923">
        <f>+Cálculos!Z170</f>
        <v>116057971.01449275</v>
      </c>
      <c r="O16" s="923">
        <f>+Cálculos!AA170</f>
        <v>105111598.04038002</v>
      </c>
      <c r="P16" s="923">
        <f>+Cálculos!AB170</f>
        <v>128469730.93824226</v>
      </c>
      <c r="Q16" s="923">
        <f>+Cálculos!AC170</f>
        <v>105111598.04038002</v>
      </c>
      <c r="R16" s="923">
        <f>+Cálculos!AD170</f>
        <v>128469730.93824226</v>
      </c>
      <c r="S16" s="923">
        <f>+Cálculos!AE170</f>
        <v>105111598.04038002</v>
      </c>
      <c r="T16" s="923">
        <f>+Cálculos!AF170</f>
        <v>128469730.93824226</v>
      </c>
      <c r="U16" s="923">
        <f>+Cálculos!AG170</f>
        <v>105111598.04038002</v>
      </c>
      <c r="V16" s="923">
        <f>+Cálculos!AH170</f>
        <v>128469730.93824226</v>
      </c>
      <c r="W16" s="923">
        <f>+Cálculos!AI170</f>
        <v>105111598.04038002</v>
      </c>
      <c r="X16" s="923">
        <f>+Cálculos!AJ170</f>
        <v>128469730.93824226</v>
      </c>
      <c r="Y16" s="923">
        <f>+Cálculos!AK170</f>
        <v>105111598.04038002</v>
      </c>
      <c r="Z16" s="923">
        <f>+Cálculos!AL170</f>
        <v>128469730.93824226</v>
      </c>
      <c r="AA16" s="923">
        <f>+Cálculos!AM170</f>
        <v>113729434.73450318</v>
      </c>
      <c r="AB16" s="923">
        <f>+Cálculos!AN170</f>
        <v>139002642.45328164</v>
      </c>
      <c r="AC16" s="923">
        <f>+Cálculos!AO170</f>
        <v>113729434.73450318</v>
      </c>
      <c r="AD16" s="923">
        <f>+Cálculos!AP170</f>
        <v>139002642.45328164</v>
      </c>
      <c r="AE16" s="923">
        <f>+Cálculos!AQ170</f>
        <v>113729434.73450318</v>
      </c>
      <c r="AF16" s="923">
        <f>+Cálculos!AR170</f>
        <v>139002642.45328164</v>
      </c>
      <c r="AG16" s="923">
        <f>+Cálculos!AS170</f>
        <v>113729434.73450318</v>
      </c>
      <c r="AH16" s="923">
        <f>+Cálculos!AT170</f>
        <v>139002642.45328164</v>
      </c>
      <c r="AI16" s="923">
        <f>+Cálculos!AU170</f>
        <v>113729434.73450318</v>
      </c>
      <c r="AJ16" s="923">
        <f>+Cálculos!AV170</f>
        <v>139002642.45328164</v>
      </c>
      <c r="AK16" s="923">
        <f>+Cálculos!AW170</f>
        <v>113729434.73450318</v>
      </c>
      <c r="AL16" s="923">
        <f>+Cálculos!AX170</f>
        <v>139002642.45328164</v>
      </c>
      <c r="AM16" s="923">
        <f>+Cálculos!AY170</f>
        <v>111062840.51238333</v>
      </c>
      <c r="AN16" s="923">
        <f>+Cálculos!AZ170</f>
        <v>135743471.73735738</v>
      </c>
      <c r="AO16" s="923">
        <f>+Cálculos!BA170</f>
        <v>111062840.51238333</v>
      </c>
      <c r="AP16" s="923">
        <f>+Cálculos!BB170</f>
        <v>135743471.73735738</v>
      </c>
      <c r="AQ16" s="923">
        <f>+Cálculos!BC170</f>
        <v>111062840.51238333</v>
      </c>
      <c r="AR16" s="923">
        <f>+Cálculos!BD170</f>
        <v>135743471.73735738</v>
      </c>
      <c r="AS16" s="923">
        <f>+Cálculos!BE170</f>
        <v>111062840.51238333</v>
      </c>
      <c r="AT16" s="923">
        <f>+Cálculos!BF170</f>
        <v>135743471.73735738</v>
      </c>
      <c r="AU16" s="923">
        <f>+Cálculos!BG170</f>
        <v>111062840.51238333</v>
      </c>
      <c r="AV16" s="923">
        <f>+Cálculos!BH170</f>
        <v>135743471.73735738</v>
      </c>
      <c r="AW16" s="923">
        <f>+Cálculos!BI170</f>
        <v>111062840.51238333</v>
      </c>
      <c r="AX16" s="923">
        <f>+Cálculos!BJ170</f>
        <v>135743471.73735738</v>
      </c>
      <c r="AY16" s="923">
        <f>+Cálculos!BK170</f>
        <v>117636139.15324493</v>
      </c>
      <c r="AZ16" s="923">
        <f>+Cálculos!BL170</f>
        <v>143777503.40952161</v>
      </c>
      <c r="BA16" s="923">
        <f>+Cálculos!BM170</f>
        <v>117636139.15324493</v>
      </c>
      <c r="BB16" s="923">
        <f>+Cálculos!BN170</f>
        <v>143777503.40952161</v>
      </c>
      <c r="BC16" s="923">
        <f>+Cálculos!BO170</f>
        <v>117636139.15324493</v>
      </c>
      <c r="BD16" s="923">
        <f>+Cálculos!BP170</f>
        <v>143777503.40952161</v>
      </c>
      <c r="BE16" s="923">
        <f>+Cálculos!BQ170</f>
        <v>117636139.15324493</v>
      </c>
      <c r="BF16" s="923">
        <f>+Cálculos!BR170</f>
        <v>143777503.40952161</v>
      </c>
      <c r="BG16" s="923">
        <f>+Cálculos!BS170</f>
        <v>117636139.15324493</v>
      </c>
      <c r="BH16" s="923">
        <f>+Cálculos!BT170</f>
        <v>143777503.40952161</v>
      </c>
      <c r="BI16" s="923">
        <f>+Cálculos!BU170</f>
        <v>117636139.15324493</v>
      </c>
      <c r="BJ16" s="923">
        <f>+Cálculos!BV170</f>
        <v>143777503.40952161</v>
      </c>
      <c r="BK16" s="924">
        <f t="shared" si="1"/>
        <v>7233287122.3952293</v>
      </c>
    </row>
    <row r="17" spans="1:63" ht="15.6" x14ac:dyDescent="0.3">
      <c r="A17" s="872" t="s">
        <v>913</v>
      </c>
      <c r="B17" s="777"/>
      <c r="C17" s="923">
        <f>+Cálculos!O193</f>
        <v>47478260.869565219</v>
      </c>
      <c r="D17" s="923">
        <f>+Cálculos!P193</f>
        <v>58028985.507246375</v>
      </c>
      <c r="E17" s="923">
        <f>+Cálculos!Q193</f>
        <v>47478260.869565219</v>
      </c>
      <c r="F17" s="923">
        <f>+Cálculos!R193</f>
        <v>58028985.507246375</v>
      </c>
      <c r="G17" s="923">
        <f>+Cálculos!S193</f>
        <v>47478260.869565219</v>
      </c>
      <c r="H17" s="923">
        <f>+Cálculos!T193</f>
        <v>58028985.507246375</v>
      </c>
      <c r="I17" s="923">
        <f>+Cálculos!U193</f>
        <v>47478260.869565219</v>
      </c>
      <c r="J17" s="923">
        <f>+Cálculos!V193</f>
        <v>58028985.507246375</v>
      </c>
      <c r="K17" s="923">
        <f>+Cálculos!W193</f>
        <v>47478260.869565219</v>
      </c>
      <c r="L17" s="923">
        <f>+Cálculos!X193</f>
        <v>58028985.507246375</v>
      </c>
      <c r="M17" s="923">
        <f>+Cálculos!Y193</f>
        <v>47478260.869565219</v>
      </c>
      <c r="N17" s="923">
        <f>+Cálculos!Z193</f>
        <v>58028985.507246375</v>
      </c>
      <c r="O17" s="923">
        <f>+Cálculos!AA193</f>
        <v>52555799.020190008</v>
      </c>
      <c r="P17" s="923">
        <f>+Cálculos!AB193</f>
        <v>64234865.469121128</v>
      </c>
      <c r="Q17" s="923">
        <f>+Cálculos!AC193</f>
        <v>52555799.020190008</v>
      </c>
      <c r="R17" s="923">
        <f>+Cálculos!AD193</f>
        <v>64234865.469121128</v>
      </c>
      <c r="S17" s="923">
        <f>+Cálculos!AE193</f>
        <v>52555799.020190008</v>
      </c>
      <c r="T17" s="923">
        <f>+Cálculos!AF193</f>
        <v>64234865.469121128</v>
      </c>
      <c r="U17" s="923">
        <f>+Cálculos!AG193</f>
        <v>52555799.020190008</v>
      </c>
      <c r="V17" s="923">
        <f>+Cálculos!AH193</f>
        <v>64234865.469121128</v>
      </c>
      <c r="W17" s="923">
        <f>+Cálculos!AI193</f>
        <v>52555799.020190008</v>
      </c>
      <c r="X17" s="923">
        <f>+Cálculos!AJ193</f>
        <v>64234865.469121128</v>
      </c>
      <c r="Y17" s="923">
        <f>+Cálculos!AK193</f>
        <v>52555799.020190008</v>
      </c>
      <c r="Z17" s="923">
        <f>+Cálculos!AL193</f>
        <v>64234865.469121128</v>
      </c>
      <c r="AA17" s="923">
        <f>+Cálculos!AM193</f>
        <v>56864717.36725159</v>
      </c>
      <c r="AB17" s="923">
        <f>+Cálculos!AN193</f>
        <v>69501321.226640821</v>
      </c>
      <c r="AC17" s="923">
        <f>+Cálculos!AO193</f>
        <v>56864717.36725159</v>
      </c>
      <c r="AD17" s="923">
        <f>+Cálculos!AP193</f>
        <v>69501321.226640821</v>
      </c>
      <c r="AE17" s="923">
        <f>+Cálculos!AQ193</f>
        <v>56864717.36725159</v>
      </c>
      <c r="AF17" s="923">
        <f>+Cálculos!AR193</f>
        <v>69501321.226640821</v>
      </c>
      <c r="AG17" s="923">
        <f>+Cálculos!AS193</f>
        <v>56864717.36725159</v>
      </c>
      <c r="AH17" s="923">
        <f>+Cálculos!AT193</f>
        <v>69501321.226640821</v>
      </c>
      <c r="AI17" s="923">
        <f>+Cálculos!AU193</f>
        <v>56864717.36725159</v>
      </c>
      <c r="AJ17" s="923">
        <f>+Cálculos!AV193</f>
        <v>69501321.226640821</v>
      </c>
      <c r="AK17" s="923">
        <f>+Cálculos!AW193</f>
        <v>56864717.36725159</v>
      </c>
      <c r="AL17" s="923">
        <f>+Cálculos!AX193</f>
        <v>69501321.226640821</v>
      </c>
      <c r="AM17" s="923">
        <f>+Cálculos!AY193</f>
        <v>55531420.256191663</v>
      </c>
      <c r="AN17" s="923">
        <f>+Cálculos!AZ193</f>
        <v>67871735.868678689</v>
      </c>
      <c r="AO17" s="923">
        <f>+Cálculos!BA193</f>
        <v>55531420.256191663</v>
      </c>
      <c r="AP17" s="923">
        <f>+Cálculos!BB193</f>
        <v>67871735.868678689</v>
      </c>
      <c r="AQ17" s="923">
        <f>+Cálculos!BC193</f>
        <v>55531420.256191663</v>
      </c>
      <c r="AR17" s="923">
        <f>+Cálculos!BD193</f>
        <v>67871735.868678689</v>
      </c>
      <c r="AS17" s="923">
        <f>+Cálculos!BE193</f>
        <v>55531420.256191663</v>
      </c>
      <c r="AT17" s="923">
        <f>+Cálculos!BF193</f>
        <v>67871735.868678689</v>
      </c>
      <c r="AU17" s="923">
        <f>+Cálculos!BG193</f>
        <v>55531420.256191663</v>
      </c>
      <c r="AV17" s="923">
        <f>+Cálculos!BH193</f>
        <v>67871735.868678689</v>
      </c>
      <c r="AW17" s="923">
        <f>+Cálculos!BI193</f>
        <v>55531420.256191663</v>
      </c>
      <c r="AX17" s="923">
        <f>+Cálculos!BJ193</f>
        <v>67871735.868678689</v>
      </c>
      <c r="AY17" s="923">
        <f>+Cálculos!BK193</f>
        <v>58818069.576622464</v>
      </c>
      <c r="AZ17" s="923">
        <f>+Cálculos!BL193</f>
        <v>71888751.704760805</v>
      </c>
      <c r="BA17" s="923">
        <f>+Cálculos!BM193</f>
        <v>58818069.576622464</v>
      </c>
      <c r="BB17" s="923">
        <f>+Cálculos!BN193</f>
        <v>71888751.704760805</v>
      </c>
      <c r="BC17" s="923">
        <f>+Cálculos!BO193</f>
        <v>58818069.576622464</v>
      </c>
      <c r="BD17" s="923">
        <f>+Cálculos!BP193</f>
        <v>71888751.704760805</v>
      </c>
      <c r="BE17" s="923">
        <f>+Cálculos!BQ193</f>
        <v>58818069.576622464</v>
      </c>
      <c r="BF17" s="923">
        <f>+Cálculos!BR193</f>
        <v>71888751.704760805</v>
      </c>
      <c r="BG17" s="923">
        <f>+Cálculos!BS193</f>
        <v>58818069.576622464</v>
      </c>
      <c r="BH17" s="923">
        <f>+Cálculos!BT193</f>
        <v>71888751.704760805</v>
      </c>
      <c r="BI17" s="923">
        <f>+Cálculos!BU193</f>
        <v>58818069.576622464</v>
      </c>
      <c r="BJ17" s="923">
        <f>+Cálculos!BV193</f>
        <v>71888751.704760805</v>
      </c>
      <c r="BK17" s="924">
        <f t="shared" si="1"/>
        <v>3616643561.1976147</v>
      </c>
    </row>
    <row r="18" spans="1:63" ht="15.6" x14ac:dyDescent="0.3">
      <c r="A18" s="872" t="s">
        <v>914</v>
      </c>
      <c r="B18" s="777"/>
      <c r="C18" s="923">
        <f>+Cálculos!O216</f>
        <v>94956521.739130437</v>
      </c>
      <c r="D18" s="923">
        <f>+Cálculos!P216</f>
        <v>116057971.01449275</v>
      </c>
      <c r="E18" s="923">
        <f>+Cálculos!Q216</f>
        <v>94956521.739130437</v>
      </c>
      <c r="F18" s="923">
        <f>+Cálculos!R216</f>
        <v>116057971.01449275</v>
      </c>
      <c r="G18" s="923">
        <f>+Cálculos!S216</f>
        <v>94956521.739130437</v>
      </c>
      <c r="H18" s="923">
        <f>+Cálculos!T216</f>
        <v>116057971.01449275</v>
      </c>
      <c r="I18" s="923">
        <f>+Cálculos!U216</f>
        <v>94956521.739130437</v>
      </c>
      <c r="J18" s="923">
        <f>+Cálculos!V216</f>
        <v>116057971.01449275</v>
      </c>
      <c r="K18" s="923">
        <f>+Cálculos!W216</f>
        <v>94956521.739130437</v>
      </c>
      <c r="L18" s="923">
        <f>+Cálculos!X216</f>
        <v>116057971.01449275</v>
      </c>
      <c r="M18" s="923">
        <f>+Cálculos!Y216</f>
        <v>94956521.739130437</v>
      </c>
      <c r="N18" s="923">
        <f>+Cálculos!Z216</f>
        <v>116057971.01449275</v>
      </c>
      <c r="O18" s="923">
        <f>+Cálculos!AA216</f>
        <v>105111598.04038002</v>
      </c>
      <c r="P18" s="923">
        <f>+Cálculos!AB216</f>
        <v>128469730.93824226</v>
      </c>
      <c r="Q18" s="923">
        <f>+Cálculos!AC216</f>
        <v>105111598.04038002</v>
      </c>
      <c r="R18" s="923">
        <f>+Cálculos!AD216</f>
        <v>128469730.93824226</v>
      </c>
      <c r="S18" s="923">
        <f>+Cálculos!AE216</f>
        <v>105111598.04038002</v>
      </c>
      <c r="T18" s="923">
        <f>+Cálculos!AF216</f>
        <v>128469730.93824226</v>
      </c>
      <c r="U18" s="923">
        <f>+Cálculos!AG216</f>
        <v>105111598.04038002</v>
      </c>
      <c r="V18" s="923">
        <f>+Cálculos!AH216</f>
        <v>128469730.93824226</v>
      </c>
      <c r="W18" s="923">
        <f>+Cálculos!AI216</f>
        <v>105111598.04038002</v>
      </c>
      <c r="X18" s="923">
        <f>+Cálculos!AJ216</f>
        <v>128469730.93824226</v>
      </c>
      <c r="Y18" s="923">
        <f>+Cálculos!AK216</f>
        <v>105111598.04038002</v>
      </c>
      <c r="Z18" s="923">
        <f>+Cálculos!AL216</f>
        <v>128469730.93824226</v>
      </c>
      <c r="AA18" s="923">
        <f>+Cálculos!AM216</f>
        <v>113729434.73450318</v>
      </c>
      <c r="AB18" s="923">
        <f>+Cálculos!AN216</f>
        <v>139002642.45328164</v>
      </c>
      <c r="AC18" s="923">
        <f>+Cálculos!AO216</f>
        <v>113729434.73450318</v>
      </c>
      <c r="AD18" s="923">
        <f>+Cálculos!AP216</f>
        <v>139002642.45328164</v>
      </c>
      <c r="AE18" s="923">
        <f>+Cálculos!AQ216</f>
        <v>113729434.73450318</v>
      </c>
      <c r="AF18" s="923">
        <f>+Cálculos!AR216</f>
        <v>139002642.45328164</v>
      </c>
      <c r="AG18" s="923">
        <f>+Cálculos!AS216</f>
        <v>113729434.73450318</v>
      </c>
      <c r="AH18" s="923">
        <f>+Cálculos!AT216</f>
        <v>139002642.45328164</v>
      </c>
      <c r="AI18" s="923">
        <f>+Cálculos!AU216</f>
        <v>113729434.73450318</v>
      </c>
      <c r="AJ18" s="923">
        <f>+Cálculos!AV216</f>
        <v>139002642.45328164</v>
      </c>
      <c r="AK18" s="923">
        <f>+Cálculos!AW216</f>
        <v>113729434.73450318</v>
      </c>
      <c r="AL18" s="923">
        <f>+Cálculos!AX216</f>
        <v>139002642.45328164</v>
      </c>
      <c r="AM18" s="923">
        <f>+Cálculos!AY216</f>
        <v>111062840.51238333</v>
      </c>
      <c r="AN18" s="923">
        <f>+Cálculos!AZ216</f>
        <v>135743471.73735738</v>
      </c>
      <c r="AO18" s="923">
        <f>+Cálculos!BA216</f>
        <v>111062840.51238333</v>
      </c>
      <c r="AP18" s="923">
        <f>+Cálculos!BB216</f>
        <v>135743471.73735738</v>
      </c>
      <c r="AQ18" s="923">
        <f>+Cálculos!BC216</f>
        <v>111062840.51238333</v>
      </c>
      <c r="AR18" s="923">
        <f>+Cálculos!BD216</f>
        <v>135743471.73735738</v>
      </c>
      <c r="AS18" s="923">
        <f>+Cálculos!BE216</f>
        <v>111062840.51238333</v>
      </c>
      <c r="AT18" s="923">
        <f>+Cálculos!BF216</f>
        <v>135743471.73735738</v>
      </c>
      <c r="AU18" s="923">
        <f>+Cálculos!BG216</f>
        <v>111062840.51238333</v>
      </c>
      <c r="AV18" s="923">
        <f>+Cálculos!BH216</f>
        <v>135743471.73735738</v>
      </c>
      <c r="AW18" s="923">
        <f>+Cálculos!BI216</f>
        <v>111062840.51238333</v>
      </c>
      <c r="AX18" s="923">
        <f>+Cálculos!BJ216</f>
        <v>135743471.73735738</v>
      </c>
      <c r="AY18" s="923">
        <f>+Cálculos!BK216</f>
        <v>117636139.15324493</v>
      </c>
      <c r="AZ18" s="923">
        <f>+Cálculos!BL216</f>
        <v>143777503.40952161</v>
      </c>
      <c r="BA18" s="923">
        <f>+Cálculos!BM216</f>
        <v>117636139.15324493</v>
      </c>
      <c r="BB18" s="923">
        <f>+Cálculos!BN216</f>
        <v>143777503.40952161</v>
      </c>
      <c r="BC18" s="923">
        <f>+Cálculos!BO216</f>
        <v>117636139.15324493</v>
      </c>
      <c r="BD18" s="923">
        <f>+Cálculos!BP216</f>
        <v>143777503.40952161</v>
      </c>
      <c r="BE18" s="923">
        <f>+Cálculos!BQ216</f>
        <v>117636139.15324493</v>
      </c>
      <c r="BF18" s="923">
        <f>+Cálculos!BR216</f>
        <v>143777503.40952161</v>
      </c>
      <c r="BG18" s="923">
        <f>+Cálculos!BS216</f>
        <v>117636139.15324493</v>
      </c>
      <c r="BH18" s="923">
        <f>+Cálculos!BT216</f>
        <v>143777503.40952161</v>
      </c>
      <c r="BI18" s="923">
        <f>+Cálculos!BU216</f>
        <v>117636139.15324493</v>
      </c>
      <c r="BJ18" s="923">
        <f>+Cálculos!BV216</f>
        <v>143777503.40952161</v>
      </c>
      <c r="BK18" s="924">
        <f t="shared" si="1"/>
        <v>7233287122.3952293</v>
      </c>
    </row>
    <row r="19" spans="1:63" ht="16.2" thickBot="1" x14ac:dyDescent="0.35">
      <c r="A19" s="872"/>
      <c r="B19" s="777"/>
      <c r="C19" s="923"/>
      <c r="D19" s="923"/>
      <c r="E19" s="923"/>
      <c r="F19" s="923"/>
      <c r="G19" s="923"/>
      <c r="H19" s="923"/>
      <c r="I19" s="923"/>
      <c r="J19" s="923"/>
      <c r="K19" s="923"/>
      <c r="L19" s="923"/>
      <c r="M19" s="923"/>
      <c r="N19" s="923"/>
      <c r="O19" s="923"/>
      <c r="P19" s="923"/>
      <c r="Q19" s="923"/>
      <c r="R19" s="923"/>
      <c r="S19" s="923"/>
      <c r="T19" s="923"/>
      <c r="U19" s="923"/>
      <c r="V19" s="923"/>
      <c r="W19" s="923"/>
      <c r="X19" s="923"/>
      <c r="Y19" s="923"/>
      <c r="Z19" s="923"/>
      <c r="AA19" s="923"/>
      <c r="AB19" s="923"/>
      <c r="AC19" s="923"/>
      <c r="AD19" s="923"/>
      <c r="AE19" s="923"/>
      <c r="AF19" s="923"/>
      <c r="AG19" s="923"/>
      <c r="AH19" s="923"/>
      <c r="AI19" s="923"/>
      <c r="AJ19" s="923"/>
      <c r="AK19" s="923"/>
      <c r="AL19" s="923"/>
      <c r="AM19" s="923"/>
      <c r="AN19" s="923"/>
      <c r="AO19" s="923"/>
      <c r="AP19" s="923"/>
      <c r="AQ19" s="923"/>
      <c r="AR19" s="923"/>
      <c r="AS19" s="923"/>
      <c r="AT19" s="923"/>
      <c r="AU19" s="923"/>
      <c r="AV19" s="923"/>
      <c r="AW19" s="923"/>
      <c r="AX19" s="923"/>
      <c r="AY19" s="923"/>
      <c r="AZ19" s="923"/>
      <c r="BA19" s="923"/>
      <c r="BB19" s="923"/>
      <c r="BC19" s="923"/>
      <c r="BD19" s="923"/>
      <c r="BE19" s="923"/>
      <c r="BF19" s="923"/>
      <c r="BG19" s="923"/>
      <c r="BH19" s="923"/>
      <c r="BI19" s="923"/>
      <c r="BJ19" s="923"/>
      <c r="BK19" s="924">
        <f t="shared" si="1"/>
        <v>0</v>
      </c>
    </row>
    <row r="20" spans="1:63" ht="16.2" thickBot="1" x14ac:dyDescent="0.35">
      <c r="A20" s="943" t="s">
        <v>850</v>
      </c>
      <c r="B20" s="777"/>
      <c r="C20" s="926">
        <f t="shared" ref="C20" si="6">+C22+C26</f>
        <v>304775695.83708054</v>
      </c>
      <c r="D20" s="926">
        <f t="shared" ref="D20:BJ20" si="7">+D22+D26</f>
        <v>312092159.62721932</v>
      </c>
      <c r="E20" s="926">
        <f t="shared" si="7"/>
        <v>238376736.55080211</v>
      </c>
      <c r="F20" s="926">
        <f t="shared" si="7"/>
        <v>131277777.99033073</v>
      </c>
      <c r="G20" s="926">
        <f t="shared" si="7"/>
        <v>342367945.15702391</v>
      </c>
      <c r="H20" s="926">
        <f t="shared" si="7"/>
        <v>731076118.69552481</v>
      </c>
      <c r="I20" s="926">
        <f t="shared" si="7"/>
        <v>375615464.2359699</v>
      </c>
      <c r="J20" s="926">
        <f t="shared" si="7"/>
        <v>196604074.29697722</v>
      </c>
      <c r="K20" s="926">
        <f t="shared" si="7"/>
        <v>274331103.01618367</v>
      </c>
      <c r="L20" s="926">
        <f t="shared" si="7"/>
        <v>317924603.84653455</v>
      </c>
      <c r="M20" s="926">
        <f t="shared" si="7"/>
        <v>340511438.20796102</v>
      </c>
      <c r="N20" s="926">
        <f t="shared" si="7"/>
        <v>820120326.60610652</v>
      </c>
      <c r="O20" s="926">
        <f t="shared" si="7"/>
        <v>978777121.54896617</v>
      </c>
      <c r="P20" s="926">
        <f t="shared" si="7"/>
        <v>1389367393.4770069</v>
      </c>
      <c r="Q20" s="926">
        <f t="shared" si="7"/>
        <v>1109640568.5263388</v>
      </c>
      <c r="R20" s="926">
        <f t="shared" si="7"/>
        <v>1218768586.0597425</v>
      </c>
      <c r="S20" s="926">
        <f t="shared" si="7"/>
        <v>1056937285.5541856</v>
      </c>
      <c r="T20" s="926">
        <f t="shared" si="7"/>
        <v>1694533282.6756625</v>
      </c>
      <c r="U20" s="926">
        <f t="shared" si="7"/>
        <v>1608078240.5728383</v>
      </c>
      <c r="V20" s="926">
        <f t="shared" si="7"/>
        <v>1926801668.0781779</v>
      </c>
      <c r="W20" s="926">
        <f t="shared" si="7"/>
        <v>1114326752.7784023</v>
      </c>
      <c r="X20" s="926">
        <f t="shared" si="7"/>
        <v>1294764300.5173144</v>
      </c>
      <c r="Y20" s="926">
        <f t="shared" si="7"/>
        <v>1705043433.5702028</v>
      </c>
      <c r="Z20" s="926">
        <f t="shared" si="7"/>
        <v>1904103499.4252758</v>
      </c>
      <c r="AA20" s="926">
        <f t="shared" si="7"/>
        <v>1886039668.7050602</v>
      </c>
      <c r="AB20" s="926">
        <f t="shared" si="7"/>
        <v>1563057938.5292795</v>
      </c>
      <c r="AC20" s="926">
        <f t="shared" si="7"/>
        <v>1313306759.4602427</v>
      </c>
      <c r="AD20" s="926">
        <f t="shared" si="7"/>
        <v>1431750537.5109322</v>
      </c>
      <c r="AE20" s="926">
        <f t="shared" si="7"/>
        <v>1631781473.8376272</v>
      </c>
      <c r="AF20" s="926">
        <f t="shared" si="7"/>
        <v>2801875523.3501415</v>
      </c>
      <c r="AG20" s="926">
        <f t="shared" si="7"/>
        <v>1572119119.5999899</v>
      </c>
      <c r="AH20" s="926">
        <f t="shared" si="7"/>
        <v>1910040065.7432227</v>
      </c>
      <c r="AI20" s="926">
        <f t="shared" si="7"/>
        <v>1401279908.952523</v>
      </c>
      <c r="AJ20" s="926">
        <f t="shared" si="7"/>
        <v>1859219314.9616137</v>
      </c>
      <c r="AK20" s="926">
        <f t="shared" si="7"/>
        <v>1930068848.170505</v>
      </c>
      <c r="AL20" s="926">
        <f t="shared" si="7"/>
        <v>2527876067.4297504</v>
      </c>
      <c r="AM20" s="926">
        <f t="shared" si="7"/>
        <v>1792278371.0450273</v>
      </c>
      <c r="AN20" s="926">
        <f t="shared" si="7"/>
        <v>1978856111.4377863</v>
      </c>
      <c r="AO20" s="926">
        <f t="shared" si="7"/>
        <v>1725978742.4030809</v>
      </c>
      <c r="AP20" s="926">
        <f t="shared" si="7"/>
        <v>2432778456.9055314</v>
      </c>
      <c r="AQ20" s="926">
        <f t="shared" si="7"/>
        <v>1691474092.8260369</v>
      </c>
      <c r="AR20" s="926">
        <f t="shared" si="7"/>
        <v>2454727964.7447891</v>
      </c>
      <c r="AS20" s="926">
        <f t="shared" si="7"/>
        <v>1493154695.4835682</v>
      </c>
      <c r="AT20" s="926">
        <f t="shared" si="7"/>
        <v>1881703019.5011768</v>
      </c>
      <c r="AU20" s="926">
        <f t="shared" si="7"/>
        <v>947488852.64607763</v>
      </c>
      <c r="AV20" s="926">
        <f t="shared" si="7"/>
        <v>1653292733.954411</v>
      </c>
      <c r="AW20" s="926">
        <f t="shared" si="7"/>
        <v>1669242600.1365211</v>
      </c>
      <c r="AX20" s="926">
        <f t="shared" si="7"/>
        <v>2938883735.3863497</v>
      </c>
      <c r="AY20" s="926">
        <f t="shared" si="7"/>
        <v>1038163111.6725999</v>
      </c>
      <c r="AZ20" s="926">
        <f t="shared" si="7"/>
        <v>1852303280.0686026</v>
      </c>
      <c r="BA20" s="926">
        <f t="shared" si="7"/>
        <v>1279807251.4040563</v>
      </c>
      <c r="BB20" s="926">
        <f t="shared" si="7"/>
        <v>1879022220.920681</v>
      </c>
      <c r="BC20" s="926">
        <f t="shared" si="7"/>
        <v>1864047616.9110539</v>
      </c>
      <c r="BD20" s="926">
        <f t="shared" si="7"/>
        <v>2498023627.5133729</v>
      </c>
      <c r="BE20" s="926">
        <f t="shared" si="7"/>
        <v>1814393167.3950152</v>
      </c>
      <c r="BF20" s="926">
        <f t="shared" si="7"/>
        <v>2414218573.4063606</v>
      </c>
      <c r="BG20" s="926">
        <f t="shared" si="7"/>
        <v>1805929507.6718197</v>
      </c>
      <c r="BH20" s="926">
        <f t="shared" si="7"/>
        <v>2439061641.9533024</v>
      </c>
      <c r="BI20" s="926">
        <f t="shared" si="7"/>
        <v>2061471754.9498754</v>
      </c>
      <c r="BJ20" s="926">
        <f t="shared" si="7"/>
        <v>3626146647.3933187</v>
      </c>
      <c r="BK20" s="924">
        <f t="shared" si="1"/>
        <v>90447078580.833145</v>
      </c>
    </row>
    <row r="21" spans="1:63" ht="15.6" x14ac:dyDescent="0.3">
      <c r="A21" s="872"/>
      <c r="B21" s="777"/>
      <c r="C21" s="923"/>
      <c r="D21" s="923"/>
      <c r="E21" s="923"/>
      <c r="F21" s="923"/>
      <c r="G21" s="923"/>
      <c r="H21" s="923"/>
      <c r="I21" s="923"/>
      <c r="J21" s="923"/>
      <c r="K21" s="923"/>
      <c r="L21" s="923"/>
      <c r="M21" s="923"/>
      <c r="N21" s="923"/>
      <c r="O21" s="923"/>
      <c r="P21" s="923"/>
      <c r="Q21" s="923"/>
      <c r="R21" s="923"/>
      <c r="S21" s="923"/>
      <c r="T21" s="923"/>
      <c r="U21" s="923"/>
      <c r="V21" s="923"/>
      <c r="W21" s="923"/>
      <c r="X21" s="923"/>
      <c r="Y21" s="923"/>
      <c r="Z21" s="923"/>
      <c r="AA21" s="923"/>
      <c r="AB21" s="923"/>
      <c r="AC21" s="923"/>
      <c r="AD21" s="923"/>
      <c r="AE21" s="923"/>
      <c r="AF21" s="923"/>
      <c r="AG21" s="923"/>
      <c r="AH21" s="923"/>
      <c r="AI21" s="923"/>
      <c r="AJ21" s="923"/>
      <c r="AK21" s="923"/>
      <c r="AL21" s="923"/>
      <c r="AM21" s="923"/>
      <c r="AN21" s="923"/>
      <c r="AO21" s="923"/>
      <c r="AP21" s="923"/>
      <c r="AQ21" s="923"/>
      <c r="AR21" s="923"/>
      <c r="AS21" s="923"/>
      <c r="AT21" s="923"/>
      <c r="AU21" s="923"/>
      <c r="AV21" s="923"/>
      <c r="AW21" s="923"/>
      <c r="AX21" s="923"/>
      <c r="AY21" s="923"/>
      <c r="AZ21" s="923"/>
      <c r="BA21" s="923"/>
      <c r="BB21" s="923"/>
      <c r="BC21" s="923"/>
      <c r="BD21" s="923"/>
      <c r="BE21" s="923"/>
      <c r="BF21" s="923"/>
      <c r="BG21" s="923"/>
      <c r="BH21" s="923"/>
      <c r="BI21" s="923"/>
      <c r="BJ21" s="923"/>
      <c r="BK21" s="924">
        <f t="shared" si="1"/>
        <v>0</v>
      </c>
    </row>
    <row r="22" spans="1:63" ht="15.6" x14ac:dyDescent="0.3">
      <c r="A22" s="875" t="s">
        <v>851</v>
      </c>
      <c r="B22" s="777"/>
      <c r="C22" s="930">
        <f t="shared" ref="C22:BJ22" si="8">+C23+C24</f>
        <v>304775695.83708054</v>
      </c>
      <c r="D22" s="930">
        <f t="shared" si="8"/>
        <v>312092159.62721932</v>
      </c>
      <c r="E22" s="930">
        <f t="shared" si="8"/>
        <v>238376736.55080211</v>
      </c>
      <c r="F22" s="930">
        <f t="shared" si="8"/>
        <v>131277777.99033073</v>
      </c>
      <c r="G22" s="930">
        <f t="shared" si="8"/>
        <v>342367945.15702391</v>
      </c>
      <c r="H22" s="930">
        <f t="shared" si="8"/>
        <v>731076118.69552481</v>
      </c>
      <c r="I22" s="930">
        <f t="shared" si="8"/>
        <v>375615464.2359699</v>
      </c>
      <c r="J22" s="930">
        <f t="shared" si="8"/>
        <v>196604074.29697722</v>
      </c>
      <c r="K22" s="930">
        <f t="shared" si="8"/>
        <v>274331103.01618367</v>
      </c>
      <c r="L22" s="930">
        <f t="shared" si="8"/>
        <v>317924603.84653455</v>
      </c>
      <c r="M22" s="930">
        <f t="shared" si="8"/>
        <v>340511438.20796102</v>
      </c>
      <c r="N22" s="930">
        <f t="shared" si="8"/>
        <v>820120326.60610652</v>
      </c>
      <c r="O22" s="930">
        <f t="shared" si="8"/>
        <v>590995788.2156328</v>
      </c>
      <c r="P22" s="930">
        <f t="shared" si="8"/>
        <v>519721560.1436736</v>
      </c>
      <c r="Q22" s="930">
        <f t="shared" si="8"/>
        <v>592525485.19300556</v>
      </c>
      <c r="R22" s="930">
        <f t="shared" si="8"/>
        <v>329265252.7264092</v>
      </c>
      <c r="S22" s="930">
        <f t="shared" si="8"/>
        <v>610582285.55418563</v>
      </c>
      <c r="T22" s="930">
        <f t="shared" si="8"/>
        <v>749964116.00899577</v>
      </c>
      <c r="U22" s="930">
        <f t="shared" si="8"/>
        <v>782526240.57283854</v>
      </c>
      <c r="V22" s="930">
        <f t="shared" si="8"/>
        <v>519172501.41151106</v>
      </c>
      <c r="W22" s="930">
        <f t="shared" si="8"/>
        <v>535930752.77840233</v>
      </c>
      <c r="X22" s="930">
        <f t="shared" si="8"/>
        <v>493352217.18398118</v>
      </c>
      <c r="Y22" s="930">
        <f t="shared" si="8"/>
        <v>939445266.9035362</v>
      </c>
      <c r="Z22" s="930">
        <f t="shared" si="8"/>
        <v>928973499.42527556</v>
      </c>
      <c r="AA22" s="930">
        <f t="shared" si="8"/>
        <v>773863475.37172675</v>
      </c>
      <c r="AB22" s="930">
        <f t="shared" si="8"/>
        <v>458492895.99594611</v>
      </c>
      <c r="AC22" s="930">
        <f t="shared" si="8"/>
        <v>489605583.72690946</v>
      </c>
      <c r="AD22" s="930">
        <f t="shared" si="8"/>
        <v>314199342.3109321</v>
      </c>
      <c r="AE22" s="930">
        <f t="shared" si="8"/>
        <v>634000546.10429382</v>
      </c>
      <c r="AF22" s="930">
        <f t="shared" si="8"/>
        <v>853952623.35014129</v>
      </c>
      <c r="AG22" s="930">
        <f t="shared" si="8"/>
        <v>777330756.93332303</v>
      </c>
      <c r="AH22" s="930">
        <f t="shared" si="8"/>
        <v>448279435.74322259</v>
      </c>
      <c r="AI22" s="930">
        <f t="shared" si="8"/>
        <v>544069008.95252299</v>
      </c>
      <c r="AJ22" s="930">
        <f t="shared" si="8"/>
        <v>460992618.42828023</v>
      </c>
      <c r="AK22" s="930">
        <f t="shared" si="8"/>
        <v>788716084.57050502</v>
      </c>
      <c r="AL22" s="930">
        <f t="shared" si="8"/>
        <v>1019627193.4297503</v>
      </c>
      <c r="AM22" s="930">
        <f t="shared" si="8"/>
        <v>680264091.91169405</v>
      </c>
      <c r="AN22" s="930">
        <f t="shared" si="8"/>
        <v>518507225.32045299</v>
      </c>
      <c r="AO22" s="930">
        <f t="shared" si="8"/>
        <v>577233599.86414766</v>
      </c>
      <c r="AP22" s="930">
        <f t="shared" si="8"/>
        <v>367860162.61213124</v>
      </c>
      <c r="AQ22" s="930">
        <f t="shared" si="8"/>
        <v>656819322.51323712</v>
      </c>
      <c r="AR22" s="930">
        <f t="shared" si="8"/>
        <v>727386798.52745557</v>
      </c>
      <c r="AS22" s="930">
        <f t="shared" si="8"/>
        <v>547541315.95456803</v>
      </c>
      <c r="AT22" s="930">
        <f t="shared" si="8"/>
        <v>346279859.66091025</v>
      </c>
      <c r="AU22" s="930">
        <f t="shared" si="8"/>
        <v>312952869.65607762</v>
      </c>
      <c r="AV22" s="930">
        <f t="shared" si="8"/>
        <v>426433541.08601087</v>
      </c>
      <c r="AW22" s="930">
        <f t="shared" si="8"/>
        <v>699749573.76798773</v>
      </c>
      <c r="AX22" s="930">
        <f t="shared" si="8"/>
        <v>929519612.55968285</v>
      </c>
      <c r="AY22" s="930">
        <f t="shared" si="8"/>
        <v>483168845.1532526</v>
      </c>
      <c r="AZ22" s="930">
        <f t="shared" si="8"/>
        <v>512022740.70121449</v>
      </c>
      <c r="BA22" s="930">
        <f t="shared" si="8"/>
        <v>484893588.42061609</v>
      </c>
      <c r="BB22" s="930">
        <f t="shared" si="8"/>
        <v>310288313.12690079</v>
      </c>
      <c r="BC22" s="930">
        <f t="shared" si="8"/>
        <v>698174244.53534174</v>
      </c>
      <c r="BD22" s="930">
        <f t="shared" si="8"/>
        <v>647270841.17012227</v>
      </c>
      <c r="BE22" s="930">
        <f t="shared" si="8"/>
        <v>708439423.40328217</v>
      </c>
      <c r="BF22" s="930">
        <f t="shared" si="8"/>
        <v>439483863.51601791</v>
      </c>
      <c r="BG22" s="930">
        <f t="shared" si="8"/>
        <v>655472642.6994226</v>
      </c>
      <c r="BH22" s="930">
        <f t="shared" si="8"/>
        <v>597264144.54063654</v>
      </c>
      <c r="BI22" s="930">
        <f t="shared" si="8"/>
        <v>793223138.09902322</v>
      </c>
      <c r="BJ22" s="930">
        <f t="shared" si="8"/>
        <v>1046587098.8013978</v>
      </c>
      <c r="BK22" s="924">
        <f t="shared" si="1"/>
        <v>33707494832.7043</v>
      </c>
    </row>
    <row r="23" spans="1:63" ht="15.6" x14ac:dyDescent="0.3">
      <c r="A23" s="876" t="s">
        <v>911</v>
      </c>
      <c r="B23" s="777"/>
      <c r="C23" s="923">
        <f>+Cálculos!O262</f>
        <v>304775695.83708054</v>
      </c>
      <c r="D23" s="923">
        <f>+Cálculos!P262</f>
        <v>312092159.62721932</v>
      </c>
      <c r="E23" s="923">
        <f>+Cálculos!Q262</f>
        <v>238376736.55080211</v>
      </c>
      <c r="F23" s="923">
        <f>+Cálculos!R262</f>
        <v>131277777.99033073</v>
      </c>
      <c r="G23" s="923">
        <f>+Cálculos!S262</f>
        <v>342367945.15702391</v>
      </c>
      <c r="H23" s="923">
        <f>+Cálculos!T262</f>
        <v>731076118.69552481</v>
      </c>
      <c r="I23" s="923">
        <f>+Cálculos!U262</f>
        <v>375615464.2359699</v>
      </c>
      <c r="J23" s="923">
        <f>+Cálculos!V262</f>
        <v>196604074.29697722</v>
      </c>
      <c r="K23" s="923">
        <f>+Cálculos!W262</f>
        <v>274331103.01618367</v>
      </c>
      <c r="L23" s="923">
        <f>+Cálculos!X262</f>
        <v>317924603.84653455</v>
      </c>
      <c r="M23" s="923">
        <f>+Cálculos!Y262</f>
        <v>340511438.20796102</v>
      </c>
      <c r="N23" s="923">
        <f>+Cálculos!Z262</f>
        <v>820120326.60610652</v>
      </c>
      <c r="O23" s="923">
        <f>+Cálculos!AA262</f>
        <v>322854073.92991859</v>
      </c>
      <c r="P23" s="923">
        <f>+Cálculos!AB262</f>
        <v>326578703.00081646</v>
      </c>
      <c r="Q23" s="923">
        <f>+Cálculos!AC262</f>
        <v>272591770.90729141</v>
      </c>
      <c r="R23" s="923">
        <f>+Cálculos!AD262</f>
        <v>141589824.15498066</v>
      </c>
      <c r="S23" s="923">
        <f>+Cálculos!AE262</f>
        <v>319085142.69704282</v>
      </c>
      <c r="T23" s="923">
        <f>+Cálculos!AF262</f>
        <v>540181258.8661387</v>
      </c>
      <c r="U23" s="923">
        <f>+Cálculos!AG262</f>
        <v>435938812.00141007</v>
      </c>
      <c r="V23" s="923">
        <f>+Cálculos!AH262</f>
        <v>281577072.84008253</v>
      </c>
      <c r="W23" s="923">
        <f>+Cálculos!AI262</f>
        <v>252634752.77840242</v>
      </c>
      <c r="X23" s="923">
        <f>+Cálculos!AJ262</f>
        <v>315363645.75540972</v>
      </c>
      <c r="Y23" s="923">
        <f>+Cálculos!AK262</f>
        <v>530368695.47496492</v>
      </c>
      <c r="Z23" s="923">
        <f>+Cálculos!AL262</f>
        <v>723231785.1395613</v>
      </c>
      <c r="AA23" s="923">
        <f>+Cálculos!AM262</f>
        <v>385785395.37172681</v>
      </c>
      <c r="AB23" s="923">
        <f>+Cálculos!AN262</f>
        <v>267137460.11023185</v>
      </c>
      <c r="AC23" s="923">
        <f>+Cálculos!AO262</f>
        <v>202186762.24119514</v>
      </c>
      <c r="AD23" s="923">
        <f>+Cálculos!AP262</f>
        <v>120594178.42521782</v>
      </c>
      <c r="AE23" s="923">
        <f>+Cálculos!AQ262</f>
        <v>300976524.16143662</v>
      </c>
      <c r="AF23" s="923">
        <f>+Cálculos!AR262</f>
        <v>580771366.20728409</v>
      </c>
      <c r="AG23" s="923">
        <f>+Cálculos!AS262</f>
        <v>396001860.93332303</v>
      </c>
      <c r="AH23" s="923">
        <f>+Cálculos!AT262</f>
        <v>221699687.17179406</v>
      </c>
      <c r="AI23" s="923">
        <f>+Cálculos!AU262</f>
        <v>230714037.52395162</v>
      </c>
      <c r="AJ23" s="923">
        <f>+Cálculos!AV262</f>
        <v>273815248.82828027</v>
      </c>
      <c r="AK23" s="923">
        <f>+Cálculos!AW262</f>
        <v>407772856.2276479</v>
      </c>
      <c r="AL23" s="923">
        <f>+Cálculos!AX262</f>
        <v>758337355.71546459</v>
      </c>
      <c r="AM23" s="923">
        <f>+Cálculos!AY262</f>
        <v>339087055.69683701</v>
      </c>
      <c r="AN23" s="923">
        <f>+Cálculos!AZ262</f>
        <v>302076706.81439584</v>
      </c>
      <c r="AO23" s="923">
        <f>+Cálculos!BA262</f>
        <v>238342801.52083349</v>
      </c>
      <c r="AP23" s="923">
        <f>+Cálculos!BB262</f>
        <v>141170884.42607412</v>
      </c>
      <c r="AQ23" s="923">
        <f>+Cálculos!BC262</f>
        <v>311773268.36192286</v>
      </c>
      <c r="AR23" s="923">
        <f>+Cálculos!BD262</f>
        <v>494659507.50116986</v>
      </c>
      <c r="AS23" s="923">
        <f>+Cálculos!BE262</f>
        <v>278908366.04828233</v>
      </c>
      <c r="AT23" s="923">
        <f>+Cálculos!BF262</f>
        <v>171236108.77816737</v>
      </c>
      <c r="AU23" s="923">
        <f>+Cálculos!BG262</f>
        <v>132691806.70750618</v>
      </c>
      <c r="AV23" s="923">
        <f>+Cálculos!BH262</f>
        <v>253265677.68761086</v>
      </c>
      <c r="AW23" s="923">
        <f>+Cálculos!BI262</f>
        <v>361738097.68295914</v>
      </c>
      <c r="AX23" s="923">
        <f>+Cálculos!BJ262</f>
        <v>691281902.04813993</v>
      </c>
      <c r="AY23" s="923">
        <f>+Cálculos!BK262</f>
        <v>237352549.20496461</v>
      </c>
      <c r="AZ23" s="923">
        <f>+Cálculos!BL262</f>
        <v>294692968.6323505</v>
      </c>
      <c r="BA23" s="923">
        <f>+Cálculos!BM262</f>
        <v>196827616.60621613</v>
      </c>
      <c r="BB23" s="923">
        <f>+Cálculos!BN262</f>
        <v>116964038.70923679</v>
      </c>
      <c r="BC23" s="923">
        <f>+Cálculos!BO262</f>
        <v>326377096.91355628</v>
      </c>
      <c r="BD23" s="923">
        <f>+Cálculos!BP262</f>
        <v>436086476.49996549</v>
      </c>
      <c r="BE23" s="923">
        <f>+Cálculos!BQ262</f>
        <v>355750651.91185188</v>
      </c>
      <c r="BF23" s="923">
        <f>+Cálculos!BR262</f>
        <v>214152258.89675394</v>
      </c>
      <c r="BG23" s="923">
        <f>+Cálculos!BS262</f>
        <v>273305120.09231871</v>
      </c>
      <c r="BH23" s="923">
        <f>+Cálculos!BT262</f>
        <v>350551643.34670377</v>
      </c>
      <c r="BI23" s="923">
        <f>+Cálculos!BU262</f>
        <v>404334076.14958328</v>
      </c>
      <c r="BJ23" s="923">
        <f>+Cálculos!BV262</f>
        <v>772540337.61529863</v>
      </c>
      <c r="BK23" s="924">
        <f t="shared" si="1"/>
        <v>20688028732.383984</v>
      </c>
    </row>
    <row r="24" spans="1:63" ht="15.6" x14ac:dyDescent="0.3">
      <c r="A24" s="877" t="s">
        <v>4</v>
      </c>
      <c r="B24" s="777"/>
      <c r="C24" s="923">
        <f>+Cálculos!O306</f>
        <v>0</v>
      </c>
      <c r="D24" s="923">
        <f>+Cálculos!P306</f>
        <v>0</v>
      </c>
      <c r="E24" s="923">
        <f>+Cálculos!Q306</f>
        <v>0</v>
      </c>
      <c r="F24" s="923">
        <f>+Cálculos!R306</f>
        <v>0</v>
      </c>
      <c r="G24" s="923">
        <f>+Cálculos!S306</f>
        <v>0</v>
      </c>
      <c r="H24" s="923">
        <f>+Cálculos!T306</f>
        <v>0</v>
      </c>
      <c r="I24" s="923">
        <f>+Cálculos!U306</f>
        <v>0</v>
      </c>
      <c r="J24" s="923">
        <f>+Cálculos!V306</f>
        <v>0</v>
      </c>
      <c r="K24" s="923">
        <f>+Cálculos!W306</f>
        <v>0</v>
      </c>
      <c r="L24" s="923">
        <f>+Cálculos!X306</f>
        <v>0</v>
      </c>
      <c r="M24" s="923">
        <f>+Cálculos!Y306</f>
        <v>0</v>
      </c>
      <c r="N24" s="923">
        <f>+Cálculos!Z306</f>
        <v>0</v>
      </c>
      <c r="O24" s="923">
        <f>+Cálculos!AA306</f>
        <v>268141714.28571421</v>
      </c>
      <c r="P24" s="923">
        <f>+Cálculos!AB306</f>
        <v>193142857.14285713</v>
      </c>
      <c r="Q24" s="923">
        <f>+Cálculos!AC306</f>
        <v>319933714.28571421</v>
      </c>
      <c r="R24" s="923">
        <f>+Cálculos!AD306</f>
        <v>187675428.57142857</v>
      </c>
      <c r="S24" s="923">
        <f>+Cálculos!AE306</f>
        <v>291497142.85714275</v>
      </c>
      <c r="T24" s="923">
        <f>+Cálculos!AF306</f>
        <v>209782857.14285713</v>
      </c>
      <c r="U24" s="923">
        <f>+Cálculos!AG306</f>
        <v>346587428.57142848</v>
      </c>
      <c r="V24" s="923">
        <f>+Cálculos!AH306</f>
        <v>237595428.57142857</v>
      </c>
      <c r="W24" s="923">
        <f>+Cálculos!AI306</f>
        <v>283295999.99999994</v>
      </c>
      <c r="X24" s="923">
        <f>+Cálculos!AJ306</f>
        <v>177988571.42857143</v>
      </c>
      <c r="Y24" s="923">
        <f>+Cálculos!AK306</f>
        <v>409076571.42857128</v>
      </c>
      <c r="Z24" s="923">
        <f>+Cálculos!AL306</f>
        <v>205741714.28571427</v>
      </c>
      <c r="AA24" s="923">
        <f>+Cálculos!AM306</f>
        <v>388078080</v>
      </c>
      <c r="AB24" s="923">
        <f>+Cálculos!AN306</f>
        <v>191355435.88571426</v>
      </c>
      <c r="AC24" s="923">
        <f>+Cálculos!AO306</f>
        <v>287418821.48571432</v>
      </c>
      <c r="AD24" s="923">
        <f>+Cálculos!AP306</f>
        <v>193605163.88571426</v>
      </c>
      <c r="AE24" s="923">
        <f>+Cálculos!AQ306</f>
        <v>333024021.94285715</v>
      </c>
      <c r="AF24" s="923">
        <f>+Cálculos!AR306</f>
        <v>273181257.14285713</v>
      </c>
      <c r="AG24" s="923">
        <f>+Cálculos!AS306</f>
        <v>381328896</v>
      </c>
      <c r="AH24" s="923">
        <f>+Cálculos!AT306</f>
        <v>226579748.57142854</v>
      </c>
      <c r="AI24" s="923">
        <f>+Cálculos!AU306</f>
        <v>313354971.4285714</v>
      </c>
      <c r="AJ24" s="923">
        <f>+Cálculos!AV306</f>
        <v>187177369.59999999</v>
      </c>
      <c r="AK24" s="923">
        <f>+Cálculos!AW306</f>
        <v>380943228.34285712</v>
      </c>
      <c r="AL24" s="923">
        <f>+Cálculos!AX306</f>
        <v>261289837.7142857</v>
      </c>
      <c r="AM24" s="923">
        <f>+Cálculos!AY306</f>
        <v>341177036.2148571</v>
      </c>
      <c r="AN24" s="923">
        <f>+Cálculos!AZ306</f>
        <v>216430518.50605714</v>
      </c>
      <c r="AO24" s="923">
        <f>+Cálculos!BA306</f>
        <v>338890798.34331423</v>
      </c>
      <c r="AP24" s="923">
        <f>+Cálculos!BB306</f>
        <v>226689278.18605715</v>
      </c>
      <c r="AQ24" s="923">
        <f>+Cálculos!BC306</f>
        <v>345046054.15131426</v>
      </c>
      <c r="AR24" s="923">
        <f>+Cálculos!BD306</f>
        <v>232727291.02628574</v>
      </c>
      <c r="AS24" s="923">
        <f>+Cálculos!BE306</f>
        <v>268632949.9062857</v>
      </c>
      <c r="AT24" s="923">
        <f>+Cálculos!BF306</f>
        <v>175043750.88274288</v>
      </c>
      <c r="AU24" s="923">
        <f>+Cálculos!BG306</f>
        <v>180261062.94857141</v>
      </c>
      <c r="AV24" s="923">
        <f>+Cálculos!BH306</f>
        <v>173167863.39840001</v>
      </c>
      <c r="AW24" s="923">
        <f>+Cálculos!BI306</f>
        <v>338011476.08502853</v>
      </c>
      <c r="AX24" s="923">
        <f>+Cálculos!BJ306</f>
        <v>238237710.51154289</v>
      </c>
      <c r="AY24" s="923">
        <f>+Cálculos!BK306</f>
        <v>245816295.94828796</v>
      </c>
      <c r="AZ24" s="923">
        <f>+Cálculos!BL306</f>
        <v>217329772.06886399</v>
      </c>
      <c r="BA24" s="923">
        <f>+Cálculos!BM306</f>
        <v>288065971.81439996</v>
      </c>
      <c r="BB24" s="923">
        <f>+Cálculos!BN306</f>
        <v>193324274.41766399</v>
      </c>
      <c r="BC24" s="923">
        <f>+Cálculos!BO306</f>
        <v>371797147.62178552</v>
      </c>
      <c r="BD24" s="923">
        <f>+Cálculos!BP306</f>
        <v>211184364.67015678</v>
      </c>
      <c r="BE24" s="923">
        <f>+Cálculos!BQ306</f>
        <v>352688771.49143034</v>
      </c>
      <c r="BF24" s="923">
        <f>+Cálculos!BR306</f>
        <v>225331604.61926398</v>
      </c>
      <c r="BG24" s="923">
        <f>+Cálculos!BS306</f>
        <v>382167522.60710394</v>
      </c>
      <c r="BH24" s="923">
        <f>+Cálculos!BT306</f>
        <v>246712501.19393277</v>
      </c>
      <c r="BI24" s="923">
        <f>+Cálculos!BU306</f>
        <v>388889061.94943994</v>
      </c>
      <c r="BJ24" s="923">
        <f>+Cálculos!BV306</f>
        <v>274046761.18609917</v>
      </c>
      <c r="BK24" s="924">
        <f t="shared" si="1"/>
        <v>13019466100.320314</v>
      </c>
    </row>
    <row r="25" spans="1:63" ht="15.6" x14ac:dyDescent="0.3">
      <c r="A25" s="870"/>
      <c r="B25" s="777"/>
      <c r="C25" s="923"/>
      <c r="D25" s="923"/>
      <c r="E25" s="923"/>
      <c r="F25" s="923"/>
      <c r="G25" s="923"/>
      <c r="H25" s="923"/>
      <c r="I25" s="923"/>
      <c r="J25" s="923"/>
      <c r="K25" s="923"/>
      <c r="L25" s="923"/>
      <c r="M25" s="923"/>
      <c r="N25" s="923"/>
      <c r="O25" s="923"/>
      <c r="P25" s="923"/>
      <c r="Q25" s="923"/>
      <c r="R25" s="923"/>
      <c r="S25" s="923"/>
      <c r="T25" s="923"/>
      <c r="U25" s="923"/>
      <c r="V25" s="923"/>
      <c r="W25" s="923"/>
      <c r="X25" s="923"/>
      <c r="Y25" s="923"/>
      <c r="Z25" s="923"/>
      <c r="AA25" s="923"/>
      <c r="AB25" s="923"/>
      <c r="AC25" s="923"/>
      <c r="AD25" s="923"/>
      <c r="AE25" s="923"/>
      <c r="AF25" s="923"/>
      <c r="AG25" s="923"/>
      <c r="AH25" s="923"/>
      <c r="AI25" s="923"/>
      <c r="AJ25" s="923"/>
      <c r="AK25" s="923"/>
      <c r="AL25" s="923"/>
      <c r="AM25" s="923"/>
      <c r="AN25" s="923"/>
      <c r="AO25" s="923"/>
      <c r="AP25" s="923"/>
      <c r="AQ25" s="923"/>
      <c r="AR25" s="923"/>
      <c r="AS25" s="923"/>
      <c r="AT25" s="923"/>
      <c r="AU25" s="923"/>
      <c r="AV25" s="923"/>
      <c r="AW25" s="923"/>
      <c r="AX25" s="923"/>
      <c r="AY25" s="923"/>
      <c r="AZ25" s="923"/>
      <c r="BA25" s="923"/>
      <c r="BB25" s="923"/>
      <c r="BC25" s="923"/>
      <c r="BD25" s="923"/>
      <c r="BE25" s="923"/>
      <c r="BF25" s="923"/>
      <c r="BG25" s="923"/>
      <c r="BH25" s="923"/>
      <c r="BI25" s="923"/>
      <c r="BJ25" s="923"/>
      <c r="BK25" s="924">
        <f t="shared" si="1"/>
        <v>0</v>
      </c>
    </row>
    <row r="26" spans="1:63" ht="15.6" x14ac:dyDescent="0.3">
      <c r="A26" s="878" t="s">
        <v>854</v>
      </c>
      <c r="B26" s="777"/>
      <c r="C26" s="931">
        <f t="shared" ref="C26:BJ26" si="9">+C27+C28</f>
        <v>0</v>
      </c>
      <c r="D26" s="931">
        <f t="shared" si="9"/>
        <v>0</v>
      </c>
      <c r="E26" s="931">
        <f t="shared" si="9"/>
        <v>0</v>
      </c>
      <c r="F26" s="931">
        <f t="shared" si="9"/>
        <v>0</v>
      </c>
      <c r="G26" s="931">
        <f t="shared" si="9"/>
        <v>0</v>
      </c>
      <c r="H26" s="931">
        <f t="shared" si="9"/>
        <v>0</v>
      </c>
      <c r="I26" s="931">
        <f t="shared" si="9"/>
        <v>0</v>
      </c>
      <c r="J26" s="931">
        <f t="shared" si="9"/>
        <v>0</v>
      </c>
      <c r="K26" s="931">
        <f t="shared" si="9"/>
        <v>0</v>
      </c>
      <c r="L26" s="931">
        <f t="shared" si="9"/>
        <v>0</v>
      </c>
      <c r="M26" s="931">
        <f t="shared" si="9"/>
        <v>0</v>
      </c>
      <c r="N26" s="931">
        <f t="shared" si="9"/>
        <v>0</v>
      </c>
      <c r="O26" s="931">
        <f t="shared" si="9"/>
        <v>387781333.33333331</v>
      </c>
      <c r="P26" s="931">
        <f t="shared" si="9"/>
        <v>869645833.33333325</v>
      </c>
      <c r="Q26" s="931">
        <f t="shared" si="9"/>
        <v>517115083.33333325</v>
      </c>
      <c r="R26" s="931">
        <f t="shared" si="9"/>
        <v>889503333.33333337</v>
      </c>
      <c r="S26" s="931">
        <f t="shared" si="9"/>
        <v>446355000</v>
      </c>
      <c r="T26" s="931">
        <f t="shared" si="9"/>
        <v>944569166.66666663</v>
      </c>
      <c r="U26" s="931">
        <f t="shared" si="9"/>
        <v>825551999.99999988</v>
      </c>
      <c r="V26" s="931">
        <f t="shared" si="9"/>
        <v>1407629166.6666667</v>
      </c>
      <c r="W26" s="931">
        <f t="shared" si="9"/>
        <v>578395999.99999988</v>
      </c>
      <c r="X26" s="931">
        <f t="shared" si="9"/>
        <v>801412083.33333325</v>
      </c>
      <c r="Y26" s="931">
        <f t="shared" si="9"/>
        <v>765598166.66666675</v>
      </c>
      <c r="Z26" s="931">
        <f t="shared" si="9"/>
        <v>975130000.00000012</v>
      </c>
      <c r="AA26" s="931">
        <f t="shared" si="9"/>
        <v>1112176193.3333335</v>
      </c>
      <c r="AB26" s="931">
        <f t="shared" si="9"/>
        <v>1104565042.5333333</v>
      </c>
      <c r="AC26" s="931">
        <f t="shared" si="9"/>
        <v>823701175.73333335</v>
      </c>
      <c r="AD26" s="931">
        <f t="shared" si="9"/>
        <v>1117551195.2</v>
      </c>
      <c r="AE26" s="931">
        <f t="shared" si="9"/>
        <v>997780927.73333335</v>
      </c>
      <c r="AF26" s="931">
        <f t="shared" si="9"/>
        <v>1947922900</v>
      </c>
      <c r="AG26" s="931">
        <f t="shared" si="9"/>
        <v>794788362.66666675</v>
      </c>
      <c r="AH26" s="931">
        <f t="shared" si="9"/>
        <v>1461760630</v>
      </c>
      <c r="AI26" s="931">
        <f t="shared" si="9"/>
        <v>857210900</v>
      </c>
      <c r="AJ26" s="931">
        <f t="shared" si="9"/>
        <v>1398226696.5333335</v>
      </c>
      <c r="AK26" s="931">
        <f t="shared" si="9"/>
        <v>1141352763.5999999</v>
      </c>
      <c r="AL26" s="931">
        <f t="shared" si="9"/>
        <v>1508248874</v>
      </c>
      <c r="AM26" s="931">
        <f t="shared" si="9"/>
        <v>1112014279.1333332</v>
      </c>
      <c r="AN26" s="931">
        <f t="shared" si="9"/>
        <v>1460348886.1173334</v>
      </c>
      <c r="AO26" s="931">
        <f t="shared" si="9"/>
        <v>1148745142.5389333</v>
      </c>
      <c r="AP26" s="931">
        <f t="shared" si="9"/>
        <v>2064918294.2934003</v>
      </c>
      <c r="AQ26" s="931">
        <f t="shared" si="9"/>
        <v>1034654770.3127999</v>
      </c>
      <c r="AR26" s="931">
        <f t="shared" si="9"/>
        <v>1727341166.2173333</v>
      </c>
      <c r="AS26" s="931">
        <f t="shared" si="9"/>
        <v>945613379.52900016</v>
      </c>
      <c r="AT26" s="931">
        <f t="shared" si="9"/>
        <v>1535423159.8402667</v>
      </c>
      <c r="AU26" s="931">
        <f t="shared" si="9"/>
        <v>634535982.99000001</v>
      </c>
      <c r="AV26" s="931">
        <f t="shared" si="9"/>
        <v>1226859192.8684001</v>
      </c>
      <c r="AW26" s="931">
        <f t="shared" si="9"/>
        <v>969493026.36853337</v>
      </c>
      <c r="AX26" s="931">
        <f t="shared" si="9"/>
        <v>2009364122.8266668</v>
      </c>
      <c r="AY26" s="931">
        <f t="shared" si="9"/>
        <v>554994266.51934731</v>
      </c>
      <c r="AZ26" s="931">
        <f t="shared" si="9"/>
        <v>1340280539.367388</v>
      </c>
      <c r="BA26" s="931">
        <f t="shared" si="9"/>
        <v>794913662.98344016</v>
      </c>
      <c r="BB26" s="931">
        <f t="shared" si="9"/>
        <v>1568733907.7937803</v>
      </c>
      <c r="BC26" s="931">
        <f t="shared" si="9"/>
        <v>1165873372.3757122</v>
      </c>
      <c r="BD26" s="931">
        <f t="shared" si="9"/>
        <v>1850752786.3432505</v>
      </c>
      <c r="BE26" s="931">
        <f t="shared" si="9"/>
        <v>1105953743.9917331</v>
      </c>
      <c r="BF26" s="931">
        <f t="shared" si="9"/>
        <v>1974734709.890343</v>
      </c>
      <c r="BG26" s="931">
        <f t="shared" si="9"/>
        <v>1150456864.9723971</v>
      </c>
      <c r="BH26" s="931">
        <f t="shared" si="9"/>
        <v>1841797497.4126658</v>
      </c>
      <c r="BI26" s="931">
        <f t="shared" si="9"/>
        <v>1268248616.8508523</v>
      </c>
      <c r="BJ26" s="931">
        <f t="shared" si="9"/>
        <v>2579559548.5919209</v>
      </c>
      <c r="BK26" s="924">
        <f t="shared" si="1"/>
        <v>56739583748.128815</v>
      </c>
    </row>
    <row r="27" spans="1:63" ht="15.6" x14ac:dyDescent="0.3">
      <c r="A27" s="877" t="s">
        <v>4</v>
      </c>
      <c r="B27" s="777"/>
      <c r="C27" s="923">
        <f>+Cálculos!O349</f>
        <v>0</v>
      </c>
      <c r="D27" s="923">
        <f>+Cálculos!P349</f>
        <v>0</v>
      </c>
      <c r="E27" s="923">
        <f>+Cálculos!Q349</f>
        <v>0</v>
      </c>
      <c r="F27" s="923">
        <f>+Cálculos!R349</f>
        <v>0</v>
      </c>
      <c r="G27" s="923">
        <f>+Cálculos!S349</f>
        <v>0</v>
      </c>
      <c r="H27" s="923">
        <f>+Cálculos!T349</f>
        <v>0</v>
      </c>
      <c r="I27" s="923">
        <f>+Cálculos!U349</f>
        <v>0</v>
      </c>
      <c r="J27" s="923">
        <f>+Cálculos!V349</f>
        <v>0</v>
      </c>
      <c r="K27" s="923">
        <f>+Cálculos!W349</f>
        <v>0</v>
      </c>
      <c r="L27" s="923">
        <f>+Cálculos!X349</f>
        <v>0</v>
      </c>
      <c r="M27" s="923">
        <f>+Cálculos!Y349</f>
        <v>0</v>
      </c>
      <c r="N27" s="923">
        <f>+Cálculos!Z349</f>
        <v>0</v>
      </c>
      <c r="O27" s="923">
        <f>+Cálculos!AA349</f>
        <v>387781333.33333331</v>
      </c>
      <c r="P27" s="923">
        <f>+Cálculos!AB349</f>
        <v>869645833.33333325</v>
      </c>
      <c r="Q27" s="923">
        <f>+Cálculos!AC349</f>
        <v>517115083.33333325</v>
      </c>
      <c r="R27" s="923">
        <f>+Cálculos!AD349</f>
        <v>889503333.33333337</v>
      </c>
      <c r="S27" s="923">
        <f>+Cálculos!AE349</f>
        <v>446355000</v>
      </c>
      <c r="T27" s="923">
        <f>+Cálculos!AF349</f>
        <v>944569166.66666663</v>
      </c>
      <c r="U27" s="923">
        <f>+Cálculos!AG349</f>
        <v>825551999.99999988</v>
      </c>
      <c r="V27" s="923">
        <f>+Cálculos!AH349</f>
        <v>1407629166.6666667</v>
      </c>
      <c r="W27" s="923">
        <f>+Cálculos!AI349</f>
        <v>578395999.99999988</v>
      </c>
      <c r="X27" s="923">
        <f>+Cálculos!AJ349</f>
        <v>801412083.33333325</v>
      </c>
      <c r="Y27" s="923">
        <f>+Cálculos!AK349</f>
        <v>765598166.66666675</v>
      </c>
      <c r="Z27" s="923">
        <f>+Cálculos!AL349</f>
        <v>975130000.00000012</v>
      </c>
      <c r="AA27" s="923">
        <f>+Cálculos!AM349</f>
        <v>740266193.33333337</v>
      </c>
      <c r="AB27" s="923">
        <f>+Cálculos!AN349</f>
        <v>785728342.53333342</v>
      </c>
      <c r="AC27" s="923">
        <f>+Cálculos!AO349</f>
        <v>548256775.73333335</v>
      </c>
      <c r="AD27" s="923">
        <f>+Cálculos!AP349</f>
        <v>794965995.20000005</v>
      </c>
      <c r="AE27" s="923">
        <f>+Cálculos!AQ349</f>
        <v>664124527.73333323</v>
      </c>
      <c r="AF27" s="923">
        <f>+Cálculos!AR349</f>
        <v>1385647900.0000002</v>
      </c>
      <c r="AG27" s="923">
        <f>+Cálculos!AS349</f>
        <v>529012362.66666669</v>
      </c>
      <c r="AH27" s="923">
        <f>+Cálculos!AT349</f>
        <v>1039818130.0000001</v>
      </c>
      <c r="AI27" s="923">
        <f>+Cálculos!AU349</f>
        <v>570560900</v>
      </c>
      <c r="AJ27" s="923">
        <f>+Cálculos!AV349</f>
        <v>994623496.53333354</v>
      </c>
      <c r="AK27" s="923">
        <f>+Cálculos!AW349</f>
        <v>759686163.5999999</v>
      </c>
      <c r="AL27" s="923">
        <f>+Cálculos!AX349</f>
        <v>1072887374.0000001</v>
      </c>
      <c r="AM27" s="923">
        <f>+Cálculos!AY349</f>
        <v>701029159.13333333</v>
      </c>
      <c r="AN27" s="923">
        <f>+Cálculos!AZ349</f>
        <v>991063196.51733339</v>
      </c>
      <c r="AO27" s="923">
        <f>+Cálculos!BA349</f>
        <v>724184802.69893336</v>
      </c>
      <c r="AP27" s="923">
        <f>+Cálculos!BB349</f>
        <v>1401353159.3334002</v>
      </c>
      <c r="AQ27" s="923">
        <f>+Cálculos!BC349</f>
        <v>652260656.39279997</v>
      </c>
      <c r="AR27" s="923">
        <f>+Cálculos!BD349</f>
        <v>1172257036.6173334</v>
      </c>
      <c r="AS27" s="923">
        <f>+Cálculos!BE349</f>
        <v>596127733.92900014</v>
      </c>
      <c r="AT27" s="923">
        <f>+Cálculos!BF349</f>
        <v>1042012220.0002668</v>
      </c>
      <c r="AU27" s="923">
        <f>+Cálculos!BG349</f>
        <v>400020246.99000007</v>
      </c>
      <c r="AV27" s="923">
        <f>+Cálculos!BH349</f>
        <v>832605827.90840018</v>
      </c>
      <c r="AW27" s="923">
        <f>+Cálculos!BI349</f>
        <v>611181793.0885334</v>
      </c>
      <c r="AX27" s="923">
        <f>+Cálculos!BJ349</f>
        <v>1363651418.8266668</v>
      </c>
      <c r="AY27" s="923">
        <f>+Cálculos!BK349</f>
        <v>349876050.40926725</v>
      </c>
      <c r="AZ27" s="923">
        <f>+Cálculos!BL349</f>
        <v>909579024.71306813</v>
      </c>
      <c r="BA27" s="923">
        <f>+Cálculos!BM349</f>
        <v>501124551.3674401</v>
      </c>
      <c r="BB27" s="923">
        <f>+Cálculos!BN349</f>
        <v>1064618500.3617803</v>
      </c>
      <c r="BC27" s="923">
        <f>+Cálculos!BO349</f>
        <v>734982675.33891213</v>
      </c>
      <c r="BD27" s="923">
        <f>+Cálculos!BP349</f>
        <v>1256010115.0029786</v>
      </c>
      <c r="BE27" s="923">
        <f>+Cálculos!BQ349</f>
        <v>697208514.08053303</v>
      </c>
      <c r="BF27" s="923">
        <f>+Cálculos!BR349</f>
        <v>1340150228.799783</v>
      </c>
      <c r="BG27" s="923">
        <f>+Cálculos!BS349</f>
        <v>725263896.16087699</v>
      </c>
      <c r="BH27" s="923">
        <f>+Cálculos!BT349</f>
        <v>1249932623.9611778</v>
      </c>
      <c r="BI27" s="923">
        <f>+Cálculos!BU349</f>
        <v>799521443.31805217</v>
      </c>
      <c r="BJ27" s="923">
        <f>+Cálculos!BV349</f>
        <v>1750613539.0915852</v>
      </c>
      <c r="BK27" s="924">
        <f t="shared" si="1"/>
        <v>41160893742.041458</v>
      </c>
    </row>
    <row r="28" spans="1:63" ht="15.6" x14ac:dyDescent="0.3">
      <c r="A28" s="879" t="s">
        <v>977</v>
      </c>
      <c r="B28" s="777"/>
      <c r="C28" s="923">
        <f>+Cálculos!O389</f>
        <v>0</v>
      </c>
      <c r="D28" s="923">
        <f>+Cálculos!P389</f>
        <v>0</v>
      </c>
      <c r="E28" s="923">
        <f>+Cálculos!Q389</f>
        <v>0</v>
      </c>
      <c r="F28" s="923">
        <f>+Cálculos!R389</f>
        <v>0</v>
      </c>
      <c r="G28" s="923">
        <f>+Cálculos!S389</f>
        <v>0</v>
      </c>
      <c r="H28" s="923">
        <f>+Cálculos!T389</f>
        <v>0</v>
      </c>
      <c r="I28" s="923">
        <f>+Cálculos!U389</f>
        <v>0</v>
      </c>
      <c r="J28" s="923">
        <f>+Cálculos!V389</f>
        <v>0</v>
      </c>
      <c r="K28" s="923">
        <f>+Cálculos!W389</f>
        <v>0</v>
      </c>
      <c r="L28" s="923">
        <f>+Cálculos!X389</f>
        <v>0</v>
      </c>
      <c r="M28" s="923">
        <f>+Cálculos!Y389</f>
        <v>0</v>
      </c>
      <c r="N28" s="923">
        <f>+Cálculos!Z389</f>
        <v>0</v>
      </c>
      <c r="O28" s="923">
        <f>+Cálculos!AA389</f>
        <v>0</v>
      </c>
      <c r="P28" s="923">
        <f>+Cálculos!AB389</f>
        <v>0</v>
      </c>
      <c r="Q28" s="923">
        <f>+Cálculos!AC389</f>
        <v>0</v>
      </c>
      <c r="R28" s="923">
        <f>+Cálculos!AD389</f>
        <v>0</v>
      </c>
      <c r="S28" s="923">
        <f>+Cálculos!AE389</f>
        <v>0</v>
      </c>
      <c r="T28" s="923">
        <f>+Cálculos!AF389</f>
        <v>0</v>
      </c>
      <c r="U28" s="923">
        <f>+Cálculos!AG389</f>
        <v>0</v>
      </c>
      <c r="V28" s="923">
        <f>+Cálculos!AH389</f>
        <v>0</v>
      </c>
      <c r="W28" s="923">
        <f>+Cálculos!AI389</f>
        <v>0</v>
      </c>
      <c r="X28" s="923">
        <f>+Cálculos!AJ389</f>
        <v>0</v>
      </c>
      <c r="Y28" s="923">
        <f>+Cálculos!AK389</f>
        <v>0</v>
      </c>
      <c r="Z28" s="923">
        <f>+Cálculos!AL389</f>
        <v>0</v>
      </c>
      <c r="AA28" s="923">
        <f>+Cálculos!AM389</f>
        <v>371910000.00000012</v>
      </c>
      <c r="AB28" s="923">
        <f>+Cálculos!AN389</f>
        <v>318836699.99999994</v>
      </c>
      <c r="AC28" s="923">
        <f>+Cálculos!AO389</f>
        <v>275444400.00000006</v>
      </c>
      <c r="AD28" s="923">
        <f>+Cálculos!AP389</f>
        <v>322585199.99999994</v>
      </c>
      <c r="AE28" s="923">
        <f>+Cálculos!AQ389</f>
        <v>333656400.00000006</v>
      </c>
      <c r="AF28" s="923">
        <f>+Cálculos!AR389</f>
        <v>562274999.99999988</v>
      </c>
      <c r="AG28" s="923">
        <f>+Cálculos!AS389</f>
        <v>265776000.00000006</v>
      </c>
      <c r="AH28" s="923">
        <f>+Cálculos!AT389</f>
        <v>421942499.99999988</v>
      </c>
      <c r="AI28" s="923">
        <f>+Cálculos!AU389</f>
        <v>286650000.00000006</v>
      </c>
      <c r="AJ28" s="923">
        <f>+Cálculos!AV389</f>
        <v>403603199.99999994</v>
      </c>
      <c r="AK28" s="923">
        <f>+Cálculos!AW389</f>
        <v>381666600.00000006</v>
      </c>
      <c r="AL28" s="923">
        <f>+Cálculos!AX389</f>
        <v>435361499.99999988</v>
      </c>
      <c r="AM28" s="923">
        <f>+Cálculos!AY389</f>
        <v>410985120</v>
      </c>
      <c r="AN28" s="923">
        <f>+Cálculos!AZ389</f>
        <v>469285689.5999999</v>
      </c>
      <c r="AO28" s="923">
        <f>+Cálculos!BA389</f>
        <v>424560339.84000003</v>
      </c>
      <c r="AP28" s="923">
        <f>+Cálculos!BB389</f>
        <v>663565134.95999992</v>
      </c>
      <c r="AQ28" s="923">
        <f>+Cálculos!BC389</f>
        <v>382394113.91999996</v>
      </c>
      <c r="AR28" s="923">
        <f>+Cálculos!BD389</f>
        <v>555084129.60000002</v>
      </c>
      <c r="AS28" s="923">
        <f>+Cálculos!BE389</f>
        <v>349485645.60000002</v>
      </c>
      <c r="AT28" s="923">
        <f>+Cálculos!BF389</f>
        <v>493410939.83999991</v>
      </c>
      <c r="AU28" s="923">
        <f>+Cálculos!BG389</f>
        <v>234515736</v>
      </c>
      <c r="AV28" s="923">
        <f>+Cálculos!BH389</f>
        <v>394253364.95999998</v>
      </c>
      <c r="AW28" s="923">
        <f>+Cálculos!BI389</f>
        <v>358311233.28000003</v>
      </c>
      <c r="AX28" s="923">
        <f>+Cálculos!BJ389</f>
        <v>645712703.99999988</v>
      </c>
      <c r="AY28" s="923">
        <f>+Cálculos!BK389</f>
        <v>205118216.11008003</v>
      </c>
      <c r="AZ28" s="923">
        <f>+Cálculos!BL389</f>
        <v>430701514.65431988</v>
      </c>
      <c r="BA28" s="923">
        <f>+Cálculos!BM389</f>
        <v>293789111.61600006</v>
      </c>
      <c r="BB28" s="923">
        <f>+Cálculos!BN389</f>
        <v>504115407.43199992</v>
      </c>
      <c r="BC28" s="923">
        <f>+Cálculos!BO389</f>
        <v>430890697.03680009</v>
      </c>
      <c r="BD28" s="923">
        <f>+Cálculos!BP389</f>
        <v>594742671.34027195</v>
      </c>
      <c r="BE28" s="923">
        <f>+Cálculos!BQ389</f>
        <v>408745229.91120005</v>
      </c>
      <c r="BF28" s="923">
        <f>+Cálculos!BR389</f>
        <v>634584481.09055996</v>
      </c>
      <c r="BG28" s="923">
        <f>+Cálculos!BS389</f>
        <v>425192968.81152004</v>
      </c>
      <c r="BH28" s="923">
        <f>+Cálculos!BT389</f>
        <v>591864873.4514879</v>
      </c>
      <c r="BI28" s="923">
        <f>+Cálculos!BU389</f>
        <v>468727173.53280014</v>
      </c>
      <c r="BJ28" s="923">
        <f>+Cálculos!BV389</f>
        <v>828946009.50033593</v>
      </c>
      <c r="BK28" s="924">
        <f t="shared" si="1"/>
        <v>15578690006.087378</v>
      </c>
    </row>
    <row r="29" spans="1:63" ht="15.6" x14ac:dyDescent="0.3">
      <c r="A29" s="870"/>
      <c r="B29" s="777"/>
      <c r="C29" s="923"/>
      <c r="D29" s="923"/>
      <c r="E29" s="923"/>
      <c r="F29" s="923"/>
      <c r="G29" s="923"/>
      <c r="H29" s="923"/>
      <c r="I29" s="923"/>
      <c r="J29" s="923"/>
      <c r="K29" s="923"/>
      <c r="L29" s="923"/>
      <c r="M29" s="923"/>
      <c r="N29" s="923"/>
      <c r="O29" s="923"/>
      <c r="P29" s="923"/>
      <c r="Q29" s="923"/>
      <c r="R29" s="923"/>
      <c r="S29" s="923"/>
      <c r="T29" s="923"/>
      <c r="U29" s="923"/>
      <c r="V29" s="923"/>
      <c r="W29" s="923"/>
      <c r="X29" s="923"/>
      <c r="Y29" s="923"/>
      <c r="Z29" s="923"/>
      <c r="AA29" s="923"/>
      <c r="AB29" s="923"/>
      <c r="AC29" s="923"/>
      <c r="AD29" s="923"/>
      <c r="AE29" s="923"/>
      <c r="AF29" s="923"/>
      <c r="AG29" s="923"/>
      <c r="AH29" s="923"/>
      <c r="AI29" s="923"/>
      <c r="AJ29" s="923"/>
      <c r="AK29" s="923"/>
      <c r="AL29" s="923"/>
      <c r="AM29" s="923"/>
      <c r="AN29" s="923"/>
      <c r="AO29" s="923"/>
      <c r="AP29" s="923"/>
      <c r="AQ29" s="923"/>
      <c r="AR29" s="923"/>
      <c r="AS29" s="923"/>
      <c r="AT29" s="923"/>
      <c r="AU29" s="923"/>
      <c r="AV29" s="923"/>
      <c r="AW29" s="923"/>
      <c r="AX29" s="923"/>
      <c r="AY29" s="923"/>
      <c r="AZ29" s="923"/>
      <c r="BA29" s="923"/>
      <c r="BB29" s="923"/>
      <c r="BC29" s="923"/>
      <c r="BD29" s="923"/>
      <c r="BE29" s="923"/>
      <c r="BF29" s="923"/>
      <c r="BG29" s="923"/>
      <c r="BH29" s="923"/>
      <c r="BI29" s="923"/>
      <c r="BJ29" s="923"/>
      <c r="BK29" s="924">
        <f t="shared" si="1"/>
        <v>0</v>
      </c>
    </row>
    <row r="30" spans="1:63" ht="15.6" x14ac:dyDescent="0.3">
      <c r="A30" s="869" t="s">
        <v>916</v>
      </c>
      <c r="B30" s="777"/>
      <c r="C30" s="922">
        <f t="shared" ref="C30:BJ30" si="10">+C32+C64+C96+C129</f>
        <v>1140295334.5789421</v>
      </c>
      <c r="D30" s="922">
        <f t="shared" si="10"/>
        <v>1482280902.5631914</v>
      </c>
      <c r="E30" s="922">
        <f t="shared" si="10"/>
        <v>1690736923.7713556</v>
      </c>
      <c r="F30" s="922">
        <f t="shared" si="10"/>
        <v>1753349073.2191658</v>
      </c>
      <c r="G30" s="922">
        <f t="shared" si="10"/>
        <v>2155105785.2904396</v>
      </c>
      <c r="H30" s="922">
        <f t="shared" si="10"/>
        <v>2788424580.3780766</v>
      </c>
      <c r="I30" s="922">
        <f t="shared" si="10"/>
        <v>2771041589.9875612</v>
      </c>
      <c r="J30" s="922">
        <f t="shared" si="10"/>
        <v>2410693865.7421007</v>
      </c>
      <c r="K30" s="922">
        <f t="shared" si="10"/>
        <v>2340860596.6252871</v>
      </c>
      <c r="L30" s="922">
        <f t="shared" si="10"/>
        <v>2460724147.8768473</v>
      </c>
      <c r="M30" s="922">
        <f t="shared" si="10"/>
        <v>2543643791.1175184</v>
      </c>
      <c r="N30" s="922">
        <f t="shared" si="10"/>
        <v>3297173606.8114648</v>
      </c>
      <c r="O30" s="922">
        <f t="shared" si="10"/>
        <v>2915151890.8903198</v>
      </c>
      <c r="P30" s="922">
        <f t="shared" si="10"/>
        <v>2657198246.8152542</v>
      </c>
      <c r="Q30" s="922">
        <f t="shared" si="10"/>
        <v>2493135767.2170148</v>
      </c>
      <c r="R30" s="922">
        <f t="shared" si="10"/>
        <v>2345293616.0829973</v>
      </c>
      <c r="S30" s="922">
        <f t="shared" si="10"/>
        <v>2623279535.4879198</v>
      </c>
      <c r="T30" s="922">
        <f t="shared" si="10"/>
        <v>3092290374.639895</v>
      </c>
      <c r="U30" s="922">
        <f t="shared" si="10"/>
        <v>3033752653.0083594</v>
      </c>
      <c r="V30" s="922">
        <f t="shared" si="10"/>
        <v>2712344417.6810961</v>
      </c>
      <c r="W30" s="922">
        <f t="shared" si="10"/>
        <v>2653838325.5667186</v>
      </c>
      <c r="X30" s="922">
        <f t="shared" si="10"/>
        <v>2788036829.4483147</v>
      </c>
      <c r="Y30" s="922">
        <f t="shared" si="10"/>
        <v>2924686923.9272804</v>
      </c>
      <c r="Z30" s="922">
        <f t="shared" si="10"/>
        <v>3746411291.1859684</v>
      </c>
      <c r="AA30" s="922">
        <f t="shared" si="10"/>
        <v>3406362053.4702277</v>
      </c>
      <c r="AB30" s="922">
        <f t="shared" si="10"/>
        <v>3074743131.3007879</v>
      </c>
      <c r="AC30" s="922">
        <f t="shared" si="10"/>
        <v>2809983347.3490009</v>
      </c>
      <c r="AD30" s="922">
        <f t="shared" si="10"/>
        <v>2649302095.7925348</v>
      </c>
      <c r="AE30" s="922">
        <f t="shared" si="10"/>
        <v>2943055117.2676291</v>
      </c>
      <c r="AF30" s="922">
        <f t="shared" si="10"/>
        <v>3588697156.2695346</v>
      </c>
      <c r="AG30" s="922">
        <f t="shared" si="10"/>
        <v>3531281632.2670517</v>
      </c>
      <c r="AH30" s="922">
        <f t="shared" si="10"/>
        <v>3164585683.1521726</v>
      </c>
      <c r="AI30" s="922">
        <f t="shared" si="10"/>
        <v>3048490426.0350337</v>
      </c>
      <c r="AJ30" s="922">
        <f t="shared" si="10"/>
        <v>3167583133.2573676</v>
      </c>
      <c r="AK30" s="922">
        <f t="shared" si="10"/>
        <v>3234120839.0426478</v>
      </c>
      <c r="AL30" s="922">
        <f t="shared" si="10"/>
        <v>4148309923.3384757</v>
      </c>
      <c r="AM30" s="922">
        <f t="shared" si="10"/>
        <v>3582524683.8490758</v>
      </c>
      <c r="AN30" s="922">
        <f t="shared" si="10"/>
        <v>3210803077.4008708</v>
      </c>
      <c r="AO30" s="922">
        <f t="shared" si="10"/>
        <v>2991929252.4782271</v>
      </c>
      <c r="AP30" s="922">
        <f t="shared" si="10"/>
        <v>2879150515.1830149</v>
      </c>
      <c r="AQ30" s="922">
        <f t="shared" si="10"/>
        <v>3181632327.4665504</v>
      </c>
      <c r="AR30" s="922">
        <f t="shared" si="10"/>
        <v>3777861494.1361566</v>
      </c>
      <c r="AS30" s="922">
        <f t="shared" si="10"/>
        <v>3715585709.9216022</v>
      </c>
      <c r="AT30" s="922">
        <f t="shared" si="10"/>
        <v>3363985209.2414155</v>
      </c>
      <c r="AU30" s="922">
        <f t="shared" si="10"/>
        <v>3224964481.7584743</v>
      </c>
      <c r="AV30" s="922">
        <f t="shared" si="10"/>
        <v>3336955565.1471186</v>
      </c>
      <c r="AW30" s="922">
        <f t="shared" si="10"/>
        <v>3420538218.4782391</v>
      </c>
      <c r="AX30" s="922">
        <f t="shared" si="10"/>
        <v>4400280110.2359524</v>
      </c>
      <c r="AY30" s="922">
        <f t="shared" si="10"/>
        <v>3879010553.003376</v>
      </c>
      <c r="AZ30" s="922">
        <f t="shared" si="10"/>
        <v>3520346787.1778507</v>
      </c>
      <c r="BA30" s="922">
        <f t="shared" si="10"/>
        <v>3296348631.2886271</v>
      </c>
      <c r="BB30" s="922">
        <f t="shared" si="10"/>
        <v>3153822577.134304</v>
      </c>
      <c r="BC30" s="922">
        <f t="shared" si="10"/>
        <v>3457819108.668334</v>
      </c>
      <c r="BD30" s="922">
        <f t="shared" si="10"/>
        <v>4056631300.6277823</v>
      </c>
      <c r="BE30" s="922">
        <f t="shared" si="10"/>
        <v>3980425298.8977847</v>
      </c>
      <c r="BF30" s="922">
        <f t="shared" si="10"/>
        <v>3622234610.1097274</v>
      </c>
      <c r="BG30" s="922">
        <f t="shared" si="10"/>
        <v>3518779917.9103079</v>
      </c>
      <c r="BH30" s="922">
        <f t="shared" si="10"/>
        <v>3684890342.3574581</v>
      </c>
      <c r="BI30" s="922">
        <f t="shared" si="10"/>
        <v>3800953872.3667202</v>
      </c>
      <c r="BJ30" s="922">
        <f t="shared" si="10"/>
        <v>4789202982.2654657</v>
      </c>
      <c r="BK30" s="924">
        <f t="shared" si="1"/>
        <v>185432941235.56003</v>
      </c>
    </row>
    <row r="31" spans="1:63" ht="15.6" x14ac:dyDescent="0.3">
      <c r="A31" s="870"/>
      <c r="B31" s="777"/>
      <c r="C31" s="923"/>
      <c r="D31" s="923"/>
      <c r="E31" s="923"/>
      <c r="F31" s="923"/>
      <c r="G31" s="923"/>
      <c r="H31" s="923"/>
      <c r="I31" s="923"/>
      <c r="J31" s="923"/>
      <c r="K31" s="923"/>
      <c r="L31" s="923"/>
      <c r="M31" s="923"/>
      <c r="N31" s="923"/>
      <c r="O31" s="923"/>
      <c r="P31" s="923"/>
      <c r="Q31" s="923"/>
      <c r="R31" s="923"/>
      <c r="S31" s="923"/>
      <c r="T31" s="923"/>
      <c r="U31" s="923"/>
      <c r="V31" s="923"/>
      <c r="W31" s="923"/>
      <c r="X31" s="923"/>
      <c r="Y31" s="923"/>
      <c r="Z31" s="923"/>
      <c r="AA31" s="923"/>
      <c r="AB31" s="923"/>
      <c r="AC31" s="923"/>
      <c r="AD31" s="923"/>
      <c r="AE31" s="923"/>
      <c r="AF31" s="923"/>
      <c r="AG31" s="923"/>
      <c r="AH31" s="923"/>
      <c r="AI31" s="923"/>
      <c r="AJ31" s="923"/>
      <c r="AK31" s="923"/>
      <c r="AL31" s="923"/>
      <c r="AM31" s="923"/>
      <c r="AN31" s="923"/>
      <c r="AO31" s="923"/>
      <c r="AP31" s="923"/>
      <c r="AQ31" s="923"/>
      <c r="AR31" s="923"/>
      <c r="AS31" s="923"/>
      <c r="AT31" s="923"/>
      <c r="AU31" s="923"/>
      <c r="AV31" s="923"/>
      <c r="AW31" s="923"/>
      <c r="AX31" s="923"/>
      <c r="AY31" s="923"/>
      <c r="AZ31" s="923"/>
      <c r="BA31" s="923"/>
      <c r="BB31" s="923"/>
      <c r="BC31" s="923"/>
      <c r="BD31" s="923"/>
      <c r="BE31" s="923"/>
      <c r="BF31" s="923"/>
      <c r="BG31" s="923"/>
      <c r="BH31" s="923"/>
      <c r="BI31" s="923"/>
      <c r="BJ31" s="923"/>
      <c r="BK31" s="924">
        <f t="shared" si="1"/>
        <v>0</v>
      </c>
    </row>
    <row r="32" spans="1:63" ht="15.6" x14ac:dyDescent="0.3">
      <c r="A32" s="871" t="s">
        <v>917</v>
      </c>
      <c r="B32" s="777"/>
      <c r="C32" s="927">
        <f t="shared" ref="C32" si="11">+C61-C62</f>
        <v>603979797.25077152</v>
      </c>
      <c r="D32" s="927">
        <f t="shared" ref="D32:BJ32" si="12">+D61-D62</f>
        <v>773799114.8934902</v>
      </c>
      <c r="E32" s="927">
        <f t="shared" si="12"/>
        <v>849592787.78860188</v>
      </c>
      <c r="F32" s="927">
        <f t="shared" si="12"/>
        <v>794891536.75631738</v>
      </c>
      <c r="G32" s="927">
        <f t="shared" si="12"/>
        <v>998837426.23703408</v>
      </c>
      <c r="H32" s="927">
        <f t="shared" si="12"/>
        <v>1162912944.6205344</v>
      </c>
      <c r="I32" s="927">
        <f t="shared" si="12"/>
        <v>1243629949.6818199</v>
      </c>
      <c r="J32" s="927">
        <f t="shared" si="12"/>
        <v>1113703274.0523186</v>
      </c>
      <c r="K32" s="927">
        <f t="shared" si="12"/>
        <v>1078429154.5074711</v>
      </c>
      <c r="L32" s="927">
        <f t="shared" si="12"/>
        <v>1120648587.7039824</v>
      </c>
      <c r="M32" s="927">
        <f t="shared" si="12"/>
        <v>1155188038.684833</v>
      </c>
      <c r="N32" s="927">
        <f t="shared" si="12"/>
        <v>1511831465.5068877</v>
      </c>
      <c r="O32" s="927">
        <f t="shared" si="12"/>
        <v>1287195575.1335962</v>
      </c>
      <c r="P32" s="927">
        <f t="shared" si="12"/>
        <v>1169474342.3049791</v>
      </c>
      <c r="Q32" s="927">
        <f t="shared" si="12"/>
        <v>1064152351.8082464</v>
      </c>
      <c r="R32" s="927">
        <f t="shared" si="12"/>
        <v>923530349.62797618</v>
      </c>
      <c r="S32" s="927">
        <f t="shared" si="12"/>
        <v>1065786220.5329659</v>
      </c>
      <c r="T32" s="927">
        <f t="shared" si="12"/>
        <v>1151442930.1905768</v>
      </c>
      <c r="U32" s="927">
        <f t="shared" si="12"/>
        <v>1209146745.9987674</v>
      </c>
      <c r="V32" s="927">
        <f t="shared" si="12"/>
        <v>1107290523.5035458</v>
      </c>
      <c r="W32" s="927">
        <f t="shared" si="12"/>
        <v>1084142836.4840872</v>
      </c>
      <c r="X32" s="927">
        <f t="shared" si="12"/>
        <v>1130576567.6133099</v>
      </c>
      <c r="Y32" s="927">
        <f t="shared" si="12"/>
        <v>1186619581.6536756</v>
      </c>
      <c r="Z32" s="927">
        <f t="shared" si="12"/>
        <v>1557918310.1680584</v>
      </c>
      <c r="AA32" s="927">
        <f t="shared" si="12"/>
        <v>1346774686.4762816</v>
      </c>
      <c r="AB32" s="927">
        <f t="shared" si="12"/>
        <v>1259112714.6561191</v>
      </c>
      <c r="AC32" s="927">
        <f t="shared" si="12"/>
        <v>1214098544.1101441</v>
      </c>
      <c r="AD32" s="927">
        <f t="shared" si="12"/>
        <v>1046438573.7359409</v>
      </c>
      <c r="AE32" s="927">
        <f t="shared" si="12"/>
        <v>1188269757.8326869</v>
      </c>
      <c r="AF32" s="927">
        <f t="shared" si="12"/>
        <v>1306300703.6638844</v>
      </c>
      <c r="AG32" s="927">
        <f t="shared" si="12"/>
        <v>1385041152.636956</v>
      </c>
      <c r="AH32" s="927">
        <f t="shared" si="12"/>
        <v>1263808204.2734115</v>
      </c>
      <c r="AI32" s="927">
        <f t="shared" si="12"/>
        <v>1214934566.7155337</v>
      </c>
      <c r="AJ32" s="927">
        <f t="shared" si="12"/>
        <v>1241866899.8918414</v>
      </c>
      <c r="AK32" s="927">
        <f t="shared" si="12"/>
        <v>1275933976.9505212</v>
      </c>
      <c r="AL32" s="927">
        <f t="shared" si="12"/>
        <v>1678766470.8597703</v>
      </c>
      <c r="AM32" s="927">
        <f t="shared" si="12"/>
        <v>1458531177.1403232</v>
      </c>
      <c r="AN32" s="927">
        <f t="shared" si="12"/>
        <v>1357571607.2616627</v>
      </c>
      <c r="AO32" s="927">
        <f t="shared" si="12"/>
        <v>1281265745.3480501</v>
      </c>
      <c r="AP32" s="927">
        <f t="shared" si="12"/>
        <v>1126251502.1067004</v>
      </c>
      <c r="AQ32" s="927">
        <f t="shared" si="12"/>
        <v>1261711263.2263882</v>
      </c>
      <c r="AR32" s="927">
        <f t="shared" si="12"/>
        <v>1346680303.1965585</v>
      </c>
      <c r="AS32" s="927">
        <f t="shared" si="12"/>
        <v>1424907795.3355069</v>
      </c>
      <c r="AT32" s="927">
        <f t="shared" si="12"/>
        <v>1335204075.5580058</v>
      </c>
      <c r="AU32" s="927">
        <f t="shared" si="12"/>
        <v>1278443617.8448501</v>
      </c>
      <c r="AV32" s="927">
        <f t="shared" si="12"/>
        <v>1299471040.9970679</v>
      </c>
      <c r="AW32" s="927">
        <f t="shared" si="12"/>
        <v>1329962349.3015327</v>
      </c>
      <c r="AX32" s="927">
        <f t="shared" si="12"/>
        <v>1738771925.7543314</v>
      </c>
      <c r="AY32" s="927">
        <f t="shared" si="12"/>
        <v>1584941185.3142703</v>
      </c>
      <c r="AZ32" s="927">
        <f t="shared" si="12"/>
        <v>1462545485.1522112</v>
      </c>
      <c r="BA32" s="927">
        <f t="shared" si="12"/>
        <v>1376100426.7442694</v>
      </c>
      <c r="BB32" s="927">
        <f t="shared" si="12"/>
        <v>1217675377.5392699</v>
      </c>
      <c r="BC32" s="927">
        <f t="shared" si="12"/>
        <v>1355477751.5306964</v>
      </c>
      <c r="BD32" s="927">
        <f t="shared" si="12"/>
        <v>1432418385.6345305</v>
      </c>
      <c r="BE32" s="927">
        <f t="shared" si="12"/>
        <v>1518450859.1968088</v>
      </c>
      <c r="BF32" s="927">
        <f t="shared" si="12"/>
        <v>1430503857.5309112</v>
      </c>
      <c r="BG32" s="927">
        <f t="shared" si="12"/>
        <v>1390943027.9094939</v>
      </c>
      <c r="BH32" s="927">
        <f t="shared" si="12"/>
        <v>1428949508.869854</v>
      </c>
      <c r="BI32" s="927">
        <f t="shared" si="12"/>
        <v>1471126402.4425945</v>
      </c>
      <c r="BJ32" s="927">
        <f t="shared" si="12"/>
        <v>1871122122.0752835</v>
      </c>
      <c r="BK32" s="924">
        <f t="shared" si="1"/>
        <v>75545093457.518112</v>
      </c>
    </row>
    <row r="33" spans="1:63" ht="16.2" thickBot="1" x14ac:dyDescent="0.35">
      <c r="A33" s="870"/>
      <c r="B33" s="777"/>
      <c r="C33" s="923"/>
      <c r="D33" s="923"/>
      <c r="E33" s="923"/>
      <c r="F33" s="923"/>
      <c r="G33" s="923"/>
      <c r="H33" s="923"/>
      <c r="I33" s="923"/>
      <c r="J33" s="923"/>
      <c r="K33" s="923"/>
      <c r="L33" s="923"/>
      <c r="M33" s="923"/>
      <c r="N33" s="923"/>
      <c r="O33" s="923"/>
      <c r="P33" s="923"/>
      <c r="Q33" s="923"/>
      <c r="R33" s="923"/>
      <c r="S33" s="923"/>
      <c r="T33" s="923"/>
      <c r="U33" s="923"/>
      <c r="V33" s="923"/>
      <c r="W33" s="923"/>
      <c r="X33" s="923"/>
      <c r="Y33" s="923"/>
      <c r="Z33" s="923"/>
      <c r="AA33" s="923"/>
      <c r="AB33" s="923"/>
      <c r="AC33" s="923"/>
      <c r="AD33" s="923"/>
      <c r="AE33" s="923"/>
      <c r="AF33" s="923"/>
      <c r="AG33" s="923"/>
      <c r="AH33" s="923"/>
      <c r="AI33" s="923"/>
      <c r="AJ33" s="923"/>
      <c r="AK33" s="923"/>
      <c r="AL33" s="923"/>
      <c r="AM33" s="923"/>
      <c r="AN33" s="923"/>
      <c r="AO33" s="923"/>
      <c r="AP33" s="923"/>
      <c r="AQ33" s="923"/>
      <c r="AR33" s="923"/>
      <c r="AS33" s="923"/>
      <c r="AT33" s="923"/>
      <c r="AU33" s="923"/>
      <c r="AV33" s="923"/>
      <c r="AW33" s="923"/>
      <c r="AX33" s="923"/>
      <c r="AY33" s="923"/>
      <c r="AZ33" s="923"/>
      <c r="BA33" s="923"/>
      <c r="BB33" s="923"/>
      <c r="BC33" s="923"/>
      <c r="BD33" s="923"/>
      <c r="BE33" s="923"/>
      <c r="BF33" s="923"/>
      <c r="BG33" s="923"/>
      <c r="BH33" s="923"/>
      <c r="BI33" s="923"/>
      <c r="BJ33" s="923"/>
      <c r="BK33" s="924">
        <f t="shared" si="1"/>
        <v>0</v>
      </c>
    </row>
    <row r="34" spans="1:63" ht="16.2" thickBot="1" x14ac:dyDescent="0.35">
      <c r="A34" s="944" t="s">
        <v>918</v>
      </c>
      <c r="B34" s="777"/>
      <c r="C34" s="926">
        <f t="shared" ref="C34" si="13">+C35+C36+C37+C38+C39</f>
        <v>118854860.06585141</v>
      </c>
      <c r="D34" s="926">
        <f t="shared" ref="D34:BJ34" si="14">+D35+D36+D37+D38+D39</f>
        <v>155739109.90720314</v>
      </c>
      <c r="E34" s="926">
        <f t="shared" si="14"/>
        <v>195659497.87297907</v>
      </c>
      <c r="F34" s="926">
        <f t="shared" si="14"/>
        <v>114832192.14983945</v>
      </c>
      <c r="G34" s="926">
        <f t="shared" si="14"/>
        <v>414613738.7180565</v>
      </c>
      <c r="H34" s="926">
        <f t="shared" si="14"/>
        <v>507573653.33375579</v>
      </c>
      <c r="I34" s="926">
        <f t="shared" si="14"/>
        <v>417858105.35318744</v>
      </c>
      <c r="J34" s="926">
        <f t="shared" si="14"/>
        <v>163858174.43509248</v>
      </c>
      <c r="K34" s="926">
        <f t="shared" si="14"/>
        <v>324183496.8909542</v>
      </c>
      <c r="L34" s="926">
        <f t="shared" si="14"/>
        <v>360475143.19028521</v>
      </c>
      <c r="M34" s="926">
        <f t="shared" si="14"/>
        <v>367206294.10444129</v>
      </c>
      <c r="N34" s="926">
        <f t="shared" si="14"/>
        <v>699699513.28951049</v>
      </c>
      <c r="O34" s="926">
        <f t="shared" si="14"/>
        <v>137329933.54962778</v>
      </c>
      <c r="P34" s="926">
        <f t="shared" si="14"/>
        <v>154963259.06295779</v>
      </c>
      <c r="Q34" s="926">
        <f t="shared" si="14"/>
        <v>197383100.56794634</v>
      </c>
      <c r="R34" s="926">
        <f t="shared" si="14"/>
        <v>106287305.01585908</v>
      </c>
      <c r="S34" s="926">
        <f t="shared" si="14"/>
        <v>374018951.26908898</v>
      </c>
      <c r="T34" s="926">
        <f t="shared" si="14"/>
        <v>361016281.76067781</v>
      </c>
      <c r="U34" s="926">
        <f t="shared" si="14"/>
        <v>295416095.63008529</v>
      </c>
      <c r="V34" s="926">
        <f t="shared" si="14"/>
        <v>114003625.63062999</v>
      </c>
      <c r="W34" s="926">
        <f t="shared" si="14"/>
        <v>269496488.23991358</v>
      </c>
      <c r="X34" s="926">
        <f t="shared" si="14"/>
        <v>311223013.71740007</v>
      </c>
      <c r="Y34" s="926">
        <f t="shared" si="14"/>
        <v>368813241.65019929</v>
      </c>
      <c r="Z34" s="926">
        <f t="shared" si="14"/>
        <v>700852553.23534179</v>
      </c>
      <c r="AA34" s="926">
        <f t="shared" si="14"/>
        <v>113712788.33750279</v>
      </c>
      <c r="AB34" s="926">
        <f t="shared" si="14"/>
        <v>188758330.52943593</v>
      </c>
      <c r="AC34" s="926">
        <f t="shared" si="14"/>
        <v>243576860.19897646</v>
      </c>
      <c r="AD34" s="926">
        <f t="shared" si="14"/>
        <v>123642948.81497003</v>
      </c>
      <c r="AE34" s="926">
        <f t="shared" si="14"/>
        <v>448510242.72621685</v>
      </c>
      <c r="AF34" s="926">
        <f t="shared" si="14"/>
        <v>524230233.88746864</v>
      </c>
      <c r="AG34" s="926">
        <f t="shared" si="14"/>
        <v>433611290.47681201</v>
      </c>
      <c r="AH34" s="926">
        <f t="shared" si="14"/>
        <v>157254390.23798478</v>
      </c>
      <c r="AI34" s="926">
        <f t="shared" si="14"/>
        <v>324925812.52713674</v>
      </c>
      <c r="AJ34" s="926">
        <f t="shared" si="14"/>
        <v>349578068.33428329</v>
      </c>
      <c r="AK34" s="926">
        <f t="shared" si="14"/>
        <v>380730180.9420746</v>
      </c>
      <c r="AL34" s="926">
        <f t="shared" si="14"/>
        <v>813611744.06237721</v>
      </c>
      <c r="AM34" s="926">
        <f t="shared" si="14"/>
        <v>133851877.9949493</v>
      </c>
      <c r="AN34" s="926">
        <f t="shared" si="14"/>
        <v>159141558.40079984</v>
      </c>
      <c r="AO34" s="926">
        <f t="shared" si="14"/>
        <v>217540228.00843742</v>
      </c>
      <c r="AP34" s="926">
        <f t="shared" si="14"/>
        <v>117774685.85746984</v>
      </c>
      <c r="AQ34" s="926">
        <f t="shared" si="14"/>
        <v>429479193.43528599</v>
      </c>
      <c r="AR34" s="926">
        <f t="shared" si="14"/>
        <v>452587788.45691305</v>
      </c>
      <c r="AS34" s="926">
        <f t="shared" si="14"/>
        <v>374087890.50120354</v>
      </c>
      <c r="AT34" s="926">
        <f t="shared" si="14"/>
        <v>127624933.89565481</v>
      </c>
      <c r="AU34" s="926">
        <f t="shared" si="14"/>
        <v>263597484.66674227</v>
      </c>
      <c r="AV34" s="926">
        <f t="shared" si="14"/>
        <v>305709997.68249291</v>
      </c>
      <c r="AW34" s="926">
        <f t="shared" si="14"/>
        <v>340978771.79307991</v>
      </c>
      <c r="AX34" s="926">
        <f t="shared" si="14"/>
        <v>836225503.00315523</v>
      </c>
      <c r="AY34" s="926">
        <f t="shared" si="14"/>
        <v>99187471.827015325</v>
      </c>
      <c r="AZ34" s="926">
        <f t="shared" si="14"/>
        <v>194013044.43683377</v>
      </c>
      <c r="BA34" s="926">
        <f t="shared" si="14"/>
        <v>261740108.56402665</v>
      </c>
      <c r="BB34" s="926">
        <f t="shared" si="14"/>
        <v>136916417.78793034</v>
      </c>
      <c r="BC34" s="926">
        <f t="shared" si="14"/>
        <v>480032148.2475031</v>
      </c>
      <c r="BD34" s="926">
        <f t="shared" si="14"/>
        <v>483226371.97005439</v>
      </c>
      <c r="BE34" s="926">
        <f t="shared" si="14"/>
        <v>402364702.61678249</v>
      </c>
      <c r="BF34" s="926">
        <f t="shared" si="14"/>
        <v>142539277.86578599</v>
      </c>
      <c r="BG34" s="926">
        <f t="shared" si="14"/>
        <v>340155919.9369536</v>
      </c>
      <c r="BH34" s="926">
        <f t="shared" si="14"/>
        <v>398603115.17534089</v>
      </c>
      <c r="BI34" s="926">
        <f t="shared" si="14"/>
        <v>439545268.92265356</v>
      </c>
      <c r="BJ34" s="926">
        <f t="shared" si="14"/>
        <v>909754431.38268316</v>
      </c>
      <c r="BK34" s="924">
        <f t="shared" si="1"/>
        <v>19380178712.145874</v>
      </c>
    </row>
    <row r="35" spans="1:63" ht="15.6" x14ac:dyDescent="0.3">
      <c r="A35" s="881" t="s">
        <v>919</v>
      </c>
      <c r="B35" s="777"/>
      <c r="C35" s="923">
        <f>+Cálculos!O1415</f>
        <v>27892760.03943105</v>
      </c>
      <c r="D35" s="923">
        <f>+Cálculos!P1415</f>
        <v>33350002.23260558</v>
      </c>
      <c r="E35" s="923">
        <f>+Cálculos!Q1415</f>
        <v>41792193.317250453</v>
      </c>
      <c r="F35" s="923">
        <f>+Cálculos!R1415</f>
        <v>23265976.500570394</v>
      </c>
      <c r="G35" s="923">
        <f>+Cálculos!S1415</f>
        <v>98058725.153475121</v>
      </c>
      <c r="H35" s="923">
        <f>+Cálculos!T1415</f>
        <v>128267146.81443061</v>
      </c>
      <c r="I35" s="923">
        <f>+Cálculos!U1415</f>
        <v>105379429.2221269</v>
      </c>
      <c r="J35" s="923">
        <f>+Cálculos!V1415</f>
        <v>41474809.01522433</v>
      </c>
      <c r="K35" s="923">
        <f>+Cálculos!W1415</f>
        <v>85197501.060125709</v>
      </c>
      <c r="L35" s="923">
        <f>+Cálculos!X1415</f>
        <v>91522254.531595677</v>
      </c>
      <c r="M35" s="923">
        <f>+Cálculos!Y1415</f>
        <v>81202896.633389801</v>
      </c>
      <c r="N35" s="923">
        <f>+Cálculos!Z1415</f>
        <v>189192894.96025962</v>
      </c>
      <c r="O35" s="923">
        <f>+Cálculos!AA1415</f>
        <v>41625173.751409978</v>
      </c>
      <c r="P35" s="923">
        <f>+Cálculos!AB1415</f>
        <v>47587223.642774798</v>
      </c>
      <c r="Q35" s="923">
        <f>+Cálculos!AC1415</f>
        <v>61019030.443028055</v>
      </c>
      <c r="R35" s="923">
        <f>+Cálculos!AD1415</f>
        <v>32947090.402840208</v>
      </c>
      <c r="S35" s="923">
        <f>+Cálculos!AE1415</f>
        <v>113211829.66944475</v>
      </c>
      <c r="T35" s="923">
        <f>+Cálculos!AF1415</f>
        <v>102513719.41718701</v>
      </c>
      <c r="U35" s="923">
        <f>+Cálculos!AG1415</f>
        <v>83261785.337845966</v>
      </c>
      <c r="V35" s="923">
        <f>+Cálculos!AH1415</f>
        <v>30756352.648702826</v>
      </c>
      <c r="W35" s="923">
        <f>+Cálculos!AI1415</f>
        <v>70882170.13891302</v>
      </c>
      <c r="X35" s="923">
        <f>+Cálculos!AJ1415</f>
        <v>79973741.96177572</v>
      </c>
      <c r="Y35" s="923">
        <f>+Cálculos!AK1415</f>
        <v>110909501.38123749</v>
      </c>
      <c r="Z35" s="923">
        <f>+Cálculos!AL1415</f>
        <v>210488072.46472737</v>
      </c>
      <c r="AA35" s="923">
        <f>+Cálculos!AM1415</f>
        <v>28824515.003530435</v>
      </c>
      <c r="AB35" s="923">
        <f>+Cálculos!AN1415</f>
        <v>49229441.568492822</v>
      </c>
      <c r="AC35" s="923">
        <f>+Cálculos!AO1415</f>
        <v>64372344.849435486</v>
      </c>
      <c r="AD35" s="923">
        <f>+Cálculos!AP1415</f>
        <v>35165710.521520108</v>
      </c>
      <c r="AE35" s="923">
        <f>+Cálculos!AQ1415</f>
        <v>119933377.99185205</v>
      </c>
      <c r="AF35" s="923">
        <f>+Cálculos!AR1415</f>
        <v>152954509.8798992</v>
      </c>
      <c r="AG35" s="923">
        <f>+Cálculos!AS1415</f>
        <v>126938743.48998243</v>
      </c>
      <c r="AH35" s="923">
        <f>+Cálculos!AT1415</f>
        <v>47138446.537671745</v>
      </c>
      <c r="AI35" s="923">
        <f>+Cálculos!AU1415</f>
        <v>102869212.30331272</v>
      </c>
      <c r="AJ35" s="923">
        <f>+Cálculos!AV1415</f>
        <v>94534253.706553161</v>
      </c>
      <c r="AK35" s="923">
        <f>+Cálculos!AW1415</f>
        <v>110391824.72955376</v>
      </c>
      <c r="AL35" s="923">
        <f>+Cálculos!AX1415</f>
        <v>274584688.31850779</v>
      </c>
      <c r="AM35" s="923">
        <f>+Cálculos!AY1415</f>
        <v>47099136.761798643</v>
      </c>
      <c r="AN35" s="923">
        <f>+Cálculos!AZ1415</f>
        <v>56932991.867075518</v>
      </c>
      <c r="AO35" s="923">
        <f>+Cálculos!BA1415</f>
        <v>78517550.823828772</v>
      </c>
      <c r="AP35" s="923">
        <f>+Cálculos!BB1415</f>
        <v>41199742.430954367</v>
      </c>
      <c r="AQ35" s="923">
        <f>+Cálculos!BC1415</f>
        <v>142651389.97468305</v>
      </c>
      <c r="AR35" s="923">
        <f>+Cálculos!BD1415</f>
        <v>148173038.48696056</v>
      </c>
      <c r="AS35" s="923">
        <f>+Cálculos!BE1415</f>
        <v>122103780.28052147</v>
      </c>
      <c r="AT35" s="923">
        <f>+Cálculos!BF1415</f>
        <v>41236408.790389843</v>
      </c>
      <c r="AU35" s="923">
        <f>+Cálculos!BG1415</f>
        <v>88483278.376076102</v>
      </c>
      <c r="AV35" s="923">
        <f>+Cálculos!BH1415</f>
        <v>94364911.508473039</v>
      </c>
      <c r="AW35" s="923">
        <f>+Cálculos!BI1415</f>
        <v>102834751.90497851</v>
      </c>
      <c r="AX35" s="923">
        <f>+Cálculos!BJ1415</f>
        <v>258642628.63612169</v>
      </c>
      <c r="AY35" s="923">
        <f>+Cálculos!BK1415</f>
        <v>29867616.990169249</v>
      </c>
      <c r="AZ35" s="923">
        <f>+Cálculos!BL1415</f>
        <v>60862985.060515411</v>
      </c>
      <c r="BA35" s="923">
        <f>+Cálculos!BM1415</f>
        <v>82708039.343477339</v>
      </c>
      <c r="BB35" s="923">
        <f>+Cálculos!BN1415</f>
        <v>44158956.283763804</v>
      </c>
      <c r="BC35" s="923">
        <f>+Cálculos!BO1415</f>
        <v>150056826.19723347</v>
      </c>
      <c r="BD35" s="923">
        <f>+Cálculos!BP1415</f>
        <v>147828590.19223562</v>
      </c>
      <c r="BE35" s="923">
        <f>+Cálculos!BQ1415</f>
        <v>122736364.49764055</v>
      </c>
      <c r="BF35" s="923">
        <f>+Cálculos!BR1415</f>
        <v>42984330.73612842</v>
      </c>
      <c r="BG35" s="923">
        <f>+Cálculos!BS1415</f>
        <v>107105535.93193433</v>
      </c>
      <c r="BH35" s="923">
        <f>+Cálculos!BT1415</f>
        <v>133211267.83244516</v>
      </c>
      <c r="BI35" s="923">
        <f>+Cálculos!BU1415</f>
        <v>148691727.56433842</v>
      </c>
      <c r="BJ35" s="923">
        <f>+Cálculos!BV1415</f>
        <v>273263413.0647698</v>
      </c>
      <c r="BK35" s="924">
        <f t="shared" si="1"/>
        <v>5704424613.1771984</v>
      </c>
    </row>
    <row r="36" spans="1:63" ht="15.6" x14ac:dyDescent="0.3">
      <c r="A36" s="882" t="s">
        <v>920</v>
      </c>
      <c r="B36" s="777"/>
      <c r="C36" s="923">
        <f>+Cálculos!O1461</f>
        <v>45249266.83543244</v>
      </c>
      <c r="D36" s="923">
        <f>+Cálculos!P1461</f>
        <v>53926235.727142952</v>
      </c>
      <c r="E36" s="923">
        <f>+Cálculos!Q1461</f>
        <v>57813966.220681332</v>
      </c>
      <c r="F36" s="923">
        <f>+Cálculos!R1461</f>
        <v>30717633.962002292</v>
      </c>
      <c r="G36" s="923">
        <f>+Cálculos!S1461</f>
        <v>116805920.75309725</v>
      </c>
      <c r="H36" s="923">
        <f>+Cálculos!T1461</f>
        <v>150439371.52860522</v>
      </c>
      <c r="I36" s="923">
        <f>+Cálculos!U1461</f>
        <v>123536106.37045127</v>
      </c>
      <c r="J36" s="923">
        <f>+Cálculos!V1461</f>
        <v>47011811.330196619</v>
      </c>
      <c r="K36" s="923">
        <f>+Cálculos!W1461</f>
        <v>83352799.86041078</v>
      </c>
      <c r="L36" s="923">
        <f>+Cálculos!X1461</f>
        <v>91943467.198395789</v>
      </c>
      <c r="M36" s="923">
        <f>+Cálculos!Y1461</f>
        <v>98821648.026248604</v>
      </c>
      <c r="N36" s="923">
        <f>+Cálculos!Z1461</f>
        <v>290350372.9336167</v>
      </c>
      <c r="O36" s="923">
        <f>+Cálculos!AA1461</f>
        <v>47115672.758290172</v>
      </c>
      <c r="P36" s="923">
        <f>+Cálculos!AB1461</f>
        <v>53864136.880692281</v>
      </c>
      <c r="Q36" s="923">
        <f>+Cálculos!AC1461</f>
        <v>62590841.62186119</v>
      </c>
      <c r="R36" s="923">
        <f>+Cálculos!AD1461</f>
        <v>30113722.471177861</v>
      </c>
      <c r="S36" s="923">
        <f>+Cálculos!AE1461</f>
        <v>87274058.279520243</v>
      </c>
      <c r="T36" s="923">
        <f>+Cálculos!AF1461</f>
        <v>93652922.506162047</v>
      </c>
      <c r="U36" s="923">
        <f>+Cálculos!AG1461</f>
        <v>77467248.951720998</v>
      </c>
      <c r="V36" s="923">
        <f>+Cálculos!AH1461</f>
        <v>32074516.168464072</v>
      </c>
      <c r="W36" s="923">
        <f>+Cálculos!AI1461</f>
        <v>74589195.156193197</v>
      </c>
      <c r="X36" s="923">
        <f>+Cálculos!AJ1461</f>
        <v>75821825.582411513</v>
      </c>
      <c r="Y36" s="923">
        <f>+Cálculos!AK1461</f>
        <v>99248594.196498141</v>
      </c>
      <c r="Z36" s="923">
        <f>+Cálculos!AL1461</f>
        <v>179562256.37266126</v>
      </c>
      <c r="AA36" s="923">
        <f>+Cálculos!AM1461</f>
        <v>34899998.337826595</v>
      </c>
      <c r="AB36" s="923">
        <f>+Cálculos!AN1461</f>
        <v>59553730.312629133</v>
      </c>
      <c r="AC36" s="923">
        <f>+Cálculos!AO1461</f>
        <v>76174021.407006279</v>
      </c>
      <c r="AD36" s="923">
        <f>+Cálculos!AP1461</f>
        <v>36713742.238089904</v>
      </c>
      <c r="AE36" s="923">
        <f>+Cálculos!AQ1461</f>
        <v>151954693.69309893</v>
      </c>
      <c r="AF36" s="923">
        <f>+Cálculos!AR1461</f>
        <v>177675416.36285299</v>
      </c>
      <c r="AG36" s="923">
        <f>+Cálculos!AS1461</f>
        <v>144962497.46594113</v>
      </c>
      <c r="AH36" s="923">
        <f>+Cálculos!AT1461</f>
        <v>51594129.01206053</v>
      </c>
      <c r="AI36" s="923">
        <f>+Cálculos!AU1461</f>
        <v>107831005.6640435</v>
      </c>
      <c r="AJ36" s="923">
        <f>+Cálculos!AV1461</f>
        <v>119354904.12349054</v>
      </c>
      <c r="AK36" s="923">
        <f>+Cálculos!AW1461</f>
        <v>143734351.36358356</v>
      </c>
      <c r="AL36" s="923">
        <f>+Cálculos!AX1461</f>
        <v>267289016.19519761</v>
      </c>
      <c r="AM36" s="923">
        <f>+Cálculos!AY1461</f>
        <v>34835732.275634937</v>
      </c>
      <c r="AN36" s="923">
        <f>+Cálculos!AZ1461</f>
        <v>42109104.299783446</v>
      </c>
      <c r="AO36" s="923">
        <f>+Cálculos!BA1461</f>
        <v>58073598.955128804</v>
      </c>
      <c r="AP36" s="923">
        <f>+Cálculos!BB1461</f>
        <v>32587039.224603057</v>
      </c>
      <c r="AQ36" s="923">
        <f>+Cálculos!BC1461</f>
        <v>138719193.41084543</v>
      </c>
      <c r="AR36" s="923">
        <f>+Cálculos!BD1461</f>
        <v>143482188.58002844</v>
      </c>
      <c r="AS36" s="923">
        <f>+Cálculos!BE1461</f>
        <v>118238228.81303675</v>
      </c>
      <c r="AT36" s="923">
        <f>+Cálculos!BF1461</f>
        <v>39511799.584642999</v>
      </c>
      <c r="AU36" s="923">
        <f>+Cálculos!BG1461</f>
        <v>77395801.158346057</v>
      </c>
      <c r="AV36" s="923">
        <f>+Cálculos!BH1461</f>
        <v>88110251.813646764</v>
      </c>
      <c r="AW36" s="923">
        <f>+Cálculos!BI1461</f>
        <v>104150153.3539705</v>
      </c>
      <c r="AX36" s="923">
        <f>+Cálculos!BJ1461</f>
        <v>278399763.19561523</v>
      </c>
      <c r="AY36" s="923">
        <f>+Cálculos!BK1461</f>
        <v>30589341.313844964</v>
      </c>
      <c r="AZ36" s="923">
        <f>+Cálculos!BL1461</f>
        <v>62333684.806803942</v>
      </c>
      <c r="BA36" s="923">
        <f>+Cálculos!BM1461</f>
        <v>84706605.341473177</v>
      </c>
      <c r="BB36" s="923">
        <f>+Cálculos!BN1461</f>
        <v>42765804.730036087</v>
      </c>
      <c r="BC36" s="923">
        <f>+Cálculos!BO1461</f>
        <v>165003621.39129105</v>
      </c>
      <c r="BD36" s="923">
        <f>+Cálculos!BP1461</f>
        <v>163666707.91788134</v>
      </c>
      <c r="BE36" s="923">
        <f>+Cálculos!BQ1461</f>
        <v>135886141.46299988</v>
      </c>
      <c r="BF36" s="923">
        <f>+Cálculos!BR1461</f>
        <v>47926742.170209803</v>
      </c>
      <c r="BG36" s="923">
        <f>+Cálculos!BS1461</f>
        <v>119467575.86549361</v>
      </c>
      <c r="BH36" s="923">
        <f>+Cálculos!BT1461</f>
        <v>136430760.01409933</v>
      </c>
      <c r="BI36" s="923">
        <f>+Cálculos!BU1461</f>
        <v>151951258.89334238</v>
      </c>
      <c r="BJ36" s="923">
        <f>+Cálculos!BV1461</f>
        <v>375314439.16311735</v>
      </c>
      <c r="BK36" s="924">
        <f t="shared" si="1"/>
        <v>6146736635.6036282</v>
      </c>
    </row>
    <row r="37" spans="1:63" ht="15.6" x14ac:dyDescent="0.3">
      <c r="A37" s="883" t="s">
        <v>427</v>
      </c>
      <c r="B37" s="777"/>
      <c r="C37" s="923">
        <f>+Cálculos!O1487</f>
        <v>17554302.848019972</v>
      </c>
      <c r="D37" s="923">
        <f>+Cálculos!P1487</f>
        <v>27266171.873937789</v>
      </c>
      <c r="E37" s="923">
        <f>+Cálculos!Q1487</f>
        <v>38909774.891804151</v>
      </c>
      <c r="F37" s="923">
        <f>+Cálculos!R1487</f>
        <v>24270886.927163292</v>
      </c>
      <c r="G37" s="923">
        <f>+Cálculos!S1487</f>
        <v>82644525.815706313</v>
      </c>
      <c r="H37" s="923">
        <f>+Cálculos!T1487</f>
        <v>94284545.772007182</v>
      </c>
      <c r="I37" s="923">
        <f>+Cálculos!U1487</f>
        <v>77460611.424497738</v>
      </c>
      <c r="J37" s="923">
        <f>+Cálculos!V1487</f>
        <v>30486633.764751632</v>
      </c>
      <c r="K37" s="923">
        <f>+Cálculos!W1487</f>
        <v>64638129.582935728</v>
      </c>
      <c r="L37" s="923">
        <f>+Cálculos!X1487</f>
        <v>73664748.877752259</v>
      </c>
      <c r="M37" s="923">
        <f>+Cálculos!Y1487</f>
        <v>77664919.480049387</v>
      </c>
      <c r="N37" s="923">
        <f>+Cálculos!Z1487</f>
        <v>93765506.117427319</v>
      </c>
      <c r="O37" s="923">
        <f>+Cálculos!AA1487</f>
        <v>18858188.745803863</v>
      </c>
      <c r="P37" s="923">
        <f>+Cálculos!AB1487</f>
        <v>21559281.666994337</v>
      </c>
      <c r="Q37" s="923">
        <f>+Cálculos!AC1487</f>
        <v>29894341.207952414</v>
      </c>
      <c r="R37" s="923">
        <f>+Cálculos!AD1487</f>
        <v>17545453.642282262</v>
      </c>
      <c r="S37" s="923">
        <f>+Cálculos!AE1487</f>
        <v>75807982.449700624</v>
      </c>
      <c r="T37" s="923">
        <f>+Cálculos!AF1487</f>
        <v>71529495.045332387</v>
      </c>
      <c r="U37" s="923">
        <f>+Cálculos!AG1487</f>
        <v>58096355.255162843</v>
      </c>
      <c r="V37" s="923">
        <f>+Cálculos!AH1487</f>
        <v>21303989.740932703</v>
      </c>
      <c r="W37" s="923">
        <f>+Cálculos!AI1487</f>
        <v>53949832.548879556</v>
      </c>
      <c r="X37" s="923">
        <f>+Cálculos!AJ1487</f>
        <v>67986190.463016734</v>
      </c>
      <c r="Y37" s="923">
        <f>+Cálculos!AK1487</f>
        <v>69304293.08432585</v>
      </c>
      <c r="Z37" s="923">
        <f>+Cálculos!AL1487</f>
        <v>136417607.48329592</v>
      </c>
      <c r="AA37" s="923">
        <f>+Cálculos!AM1487</f>
        <v>21313178.46745339</v>
      </c>
      <c r="AB37" s="923">
        <f>+Cálculos!AN1487</f>
        <v>36400816.245263621</v>
      </c>
      <c r="AC37" s="923">
        <f>+Cálculos!AO1487</f>
        <v>47592384.34882544</v>
      </c>
      <c r="AD37" s="923">
        <f>+Cálculos!AP1487</f>
        <v>23650911.459362399</v>
      </c>
      <c r="AE37" s="923">
        <f>+Cálculos!AQ1487</f>
        <v>82994018.721224174</v>
      </c>
      <c r="AF37" s="923">
        <f>+Cálculos!AR1487</f>
        <v>90202134.237429783</v>
      </c>
      <c r="AG37" s="923">
        <f>+Cálculos!AS1487</f>
        <v>74875112.9302122</v>
      </c>
      <c r="AH37" s="923">
        <f>+Cálculos!AT1487</f>
        <v>26208934.710997902</v>
      </c>
      <c r="AI37" s="923">
        <f>+Cálculos!AU1487</f>
        <v>53769666.606325574</v>
      </c>
      <c r="AJ37" s="923">
        <f>+Cálculos!AV1487</f>
        <v>63970179.859323256</v>
      </c>
      <c r="AK37" s="923">
        <f>+Cálculos!AW1487</f>
        <v>60005037.528153069</v>
      </c>
      <c r="AL37" s="923">
        <f>+Cálculos!AX1487</f>
        <v>129881273.47234569</v>
      </c>
      <c r="AM37" s="923">
        <f>+Cálculos!AY1487</f>
        <v>23698366.167788059</v>
      </c>
      <c r="AN37" s="923">
        <f>+Cálculos!AZ1487</f>
        <v>28646361.293568011</v>
      </c>
      <c r="AO37" s="923">
        <f>+Cálculos!BA1487</f>
        <v>39454918.914099626</v>
      </c>
      <c r="AP37" s="923">
        <f>+Cálculos!BB1487</f>
        <v>20968128.447863791</v>
      </c>
      <c r="AQ37" s="923">
        <f>+Cálculos!BC1487</f>
        <v>73738867.436689258</v>
      </c>
      <c r="AR37" s="923">
        <f>+Cálculos!BD1487</f>
        <v>79289905.459568024</v>
      </c>
      <c r="AS37" s="923">
        <f>+Cálculos!BE1487</f>
        <v>65339803.337773971</v>
      </c>
      <c r="AT37" s="923">
        <f>+Cálculos!BF1487</f>
        <v>21866124.253116302</v>
      </c>
      <c r="AU37" s="923">
        <f>+Cálculos!BG1487</f>
        <v>48483977.931890115</v>
      </c>
      <c r="AV37" s="923">
        <f>+Cálculos!BH1487</f>
        <v>61048552.523938946</v>
      </c>
      <c r="AW37" s="923">
        <f>+Cálculos!BI1487</f>
        <v>66102864.572429031</v>
      </c>
      <c r="AX37" s="923">
        <f>+Cálculos!BJ1487</f>
        <v>148973656.70035452</v>
      </c>
      <c r="AY37" s="923">
        <f>+Cálculos!BK1487</f>
        <v>16686406.382917199</v>
      </c>
      <c r="AZ37" s="923">
        <f>+Cálculos!BL1487</f>
        <v>34002863.460163288</v>
      </c>
      <c r="BA37" s="923">
        <f>+Cálculos!BM1487</f>
        <v>46207233.609357551</v>
      </c>
      <c r="BB37" s="923">
        <f>+Cálculos!BN1487</f>
        <v>24116424.272786938</v>
      </c>
      <c r="BC37" s="923">
        <f>+Cálculos!BO1487</f>
        <v>82068520.543556541</v>
      </c>
      <c r="BD37" s="923">
        <f>+Cálculos!BP1487</f>
        <v>84738354.555856943</v>
      </c>
      <c r="BE37" s="923">
        <f>+Cálculos!BQ1487</f>
        <v>70354980.44169417</v>
      </c>
      <c r="BF37" s="923">
        <f>+Cálculos!BR1487</f>
        <v>23849309.436114579</v>
      </c>
      <c r="BG37" s="923">
        <f>+Cálculos!BS1487</f>
        <v>55462666.25043536</v>
      </c>
      <c r="BH37" s="923">
        <f>+Cálculos!BT1487</f>
        <v>63000997.842509583</v>
      </c>
      <c r="BI37" s="923">
        <f>+Cálculos!BU1487</f>
        <v>67799525.521576986</v>
      </c>
      <c r="BJ37" s="923">
        <f>+Cálculos!BV1487</f>
        <v>128529131.40266582</v>
      </c>
      <c r="BK37" s="924">
        <f t="shared" si="1"/>
        <v>3430155358.0553637</v>
      </c>
    </row>
    <row r="38" spans="1:63" ht="15.6" x14ac:dyDescent="0.3">
      <c r="A38" s="884" t="s">
        <v>921</v>
      </c>
      <c r="B38" s="777"/>
      <c r="C38" s="923">
        <f>+Cálculos!O1513</f>
        <v>23072249.302490287</v>
      </c>
      <c r="D38" s="923">
        <f>+Cálculos!P1513</f>
        <v>37281666.766300298</v>
      </c>
      <c r="E38" s="923">
        <f>+Cálculos!Q1513</f>
        <v>53403639.935551599</v>
      </c>
      <c r="F38" s="923">
        <f>+Cálculos!R1513</f>
        <v>33763493.704107717</v>
      </c>
      <c r="G38" s="923">
        <f>+Cálculos!S1513</f>
        <v>112334450.34681605</v>
      </c>
      <c r="H38" s="923">
        <f>+Cálculos!T1513</f>
        <v>128715703.59063578</v>
      </c>
      <c r="I38" s="923">
        <f>+Cálculos!U1513</f>
        <v>105747946.47868206</v>
      </c>
      <c r="J38" s="923">
        <f>+Cálculos!V1513</f>
        <v>41021116.686423384</v>
      </c>
      <c r="K38" s="923">
        <f>+Cálculos!W1513</f>
        <v>86666179.303999692</v>
      </c>
      <c r="L38" s="923">
        <f>+Cálculos!X1513</f>
        <v>98327365.012455121</v>
      </c>
      <c r="M38" s="923">
        <f>+Cálculos!Y1513</f>
        <v>104038834.39880732</v>
      </c>
      <c r="N38" s="923">
        <f>+Cálculos!Z1513</f>
        <v>117553528.07006802</v>
      </c>
      <c r="O38" s="923">
        <f>+Cálculos!AA1513</f>
        <v>24284594.232011907</v>
      </c>
      <c r="P38" s="923">
        <f>+Cálculos!AB1513</f>
        <v>27762921.15185811</v>
      </c>
      <c r="Q38" s="923">
        <f>+Cálculos!AC1513</f>
        <v>39873832.19314304</v>
      </c>
      <c r="R38" s="923">
        <f>+Cálculos!AD1513</f>
        <v>22665639.608925071</v>
      </c>
      <c r="S38" s="923">
        <f>+Cálculos!AE1513</f>
        <v>92616896.938034073</v>
      </c>
      <c r="T38" s="923">
        <f>+Cálculos!AF1513</f>
        <v>87041998.636219487</v>
      </c>
      <c r="U38" s="923">
        <f>+Cálculos!AG1513</f>
        <v>70449602.851201668</v>
      </c>
      <c r="V38" s="923">
        <f>+Cálculos!AH1513</f>
        <v>25729944.925708827</v>
      </c>
      <c r="W38" s="923">
        <f>+Cálculos!AI1513</f>
        <v>65438361.804845907</v>
      </c>
      <c r="X38" s="923">
        <f>+Cálculos!AJ1513</f>
        <v>82068727.61885044</v>
      </c>
      <c r="Y38" s="923">
        <f>+Cálculos!AK1513</f>
        <v>83485104.320616022</v>
      </c>
      <c r="Z38" s="923">
        <f>+Cálculos!AL1513</f>
        <v>164924961.51023948</v>
      </c>
      <c r="AA38" s="923">
        <f>+Cálculos!AM1513</f>
        <v>22947849.614240494</v>
      </c>
      <c r="AB38" s="923">
        <f>+Cálculos!AN1513</f>
        <v>39192674.068182781</v>
      </c>
      <c r="AC38" s="923">
        <f>+Cálculos!AO1513</f>
        <v>51222445.382805668</v>
      </c>
      <c r="AD38" s="923">
        <f>+Cálculos!AP1513</f>
        <v>24921975.426325418</v>
      </c>
      <c r="AE38" s="923">
        <f>+Cálculos!AQ1513</f>
        <v>88252304.230237782</v>
      </c>
      <c r="AF38" s="923">
        <f>+Cálculos!AR1513</f>
        <v>96835664.311137736</v>
      </c>
      <c r="AG38" s="923">
        <f>+Cálculos!AS1513</f>
        <v>80365054.697147936</v>
      </c>
      <c r="AH38" s="923">
        <f>+Cálculos!AT1513</f>
        <v>27945552.633359369</v>
      </c>
      <c r="AI38" s="923">
        <f>+Cálculos!AU1513</f>
        <v>55563787.738483541</v>
      </c>
      <c r="AJ38" s="923">
        <f>+Cálculos!AV1513</f>
        <v>66068282.099157378</v>
      </c>
      <c r="AK38" s="923">
        <f>+Cálculos!AW1513</f>
        <v>60430606.768588088</v>
      </c>
      <c r="AL38" s="923">
        <f>+Cálculos!AX1513</f>
        <v>131939442.16343886</v>
      </c>
      <c r="AM38" s="923">
        <f>+Cálculos!AY1513</f>
        <v>22257004.897224147</v>
      </c>
      <c r="AN38" s="923">
        <f>+Cálculos!AZ1513</f>
        <v>26904057.397223763</v>
      </c>
      <c r="AO38" s="923">
        <f>+Cálculos!BA1513</f>
        <v>37103981.799968474</v>
      </c>
      <c r="AP38" s="923">
        <f>+Cálculos!BB1513</f>
        <v>19688860.992739428</v>
      </c>
      <c r="AQ38" s="923">
        <f>+Cálculos!BC1513</f>
        <v>68771825.248318374</v>
      </c>
      <c r="AR38" s="923">
        <f>+Cálculos!BD1513</f>
        <v>74831108.762044132</v>
      </c>
      <c r="AS38" s="923">
        <f>+Cálculos!BE1513</f>
        <v>61665478.117549226</v>
      </c>
      <c r="AT38" s="923">
        <f>+Cálculos!BF1513</f>
        <v>20457113.821055025</v>
      </c>
      <c r="AU38" s="923">
        <f>+Cálculos!BG1513</f>
        <v>44134147.925157763</v>
      </c>
      <c r="AV38" s="923">
        <f>+Cálculos!BH1513</f>
        <v>56304197.828858085</v>
      </c>
      <c r="AW38" s="923">
        <f>+Cálculos!BI1513</f>
        <v>61470181.590986088</v>
      </c>
      <c r="AX38" s="923">
        <f>+Cálculos!BJ1513</f>
        <v>139901248.10080525</v>
      </c>
      <c r="AY38" s="923">
        <f>+Cálculos!BK1513</f>
        <v>15685442.574486805</v>
      </c>
      <c r="AZ38" s="923">
        <f>+Cálculos!BL1513</f>
        <v>31963141.130167309</v>
      </c>
      <c r="BA38" s="923">
        <f>+Cálculos!BM1513</f>
        <v>43435410.39773985</v>
      </c>
      <c r="BB38" s="923">
        <f>+Cálculos!BN1513</f>
        <v>22321165.277907923</v>
      </c>
      <c r="BC38" s="923">
        <f>+Cálculos!BO1513</f>
        <v>76932178.476651937</v>
      </c>
      <c r="BD38" s="923">
        <f>+Cálculos!BP1513</f>
        <v>79730202.731081337</v>
      </c>
      <c r="BE38" s="923">
        <f>+Cálculos!BQ1513</f>
        <v>66196905.558981374</v>
      </c>
      <c r="BF38" s="923">
        <f>+Cálculos!BR1513</f>
        <v>22921149.501881614</v>
      </c>
      <c r="BG38" s="923">
        <f>+Cálculos!BS1513</f>
        <v>52679121.257231429</v>
      </c>
      <c r="BH38" s="923">
        <f>+Cálculos!BT1513</f>
        <v>59686224.115865134</v>
      </c>
      <c r="BI38" s="923">
        <f>+Cálculos!BU1513</f>
        <v>64254327.586805366</v>
      </c>
      <c r="BJ38" s="923">
        <f>+Cálculos!BV1513</f>
        <v>121654786.55434409</v>
      </c>
      <c r="BK38" s="924">
        <f t="shared" si="1"/>
        <v>3764903660.1661692</v>
      </c>
    </row>
    <row r="39" spans="1:63" ht="15.6" x14ac:dyDescent="0.3">
      <c r="A39" s="885" t="s">
        <v>922</v>
      </c>
      <c r="B39" s="777"/>
      <c r="C39" s="923">
        <f>+Cálculos!O764</f>
        <v>5086281.0404776549</v>
      </c>
      <c r="D39" s="923">
        <f>+Cálculos!P764</f>
        <v>3915033.3072165204</v>
      </c>
      <c r="E39" s="923">
        <f>+Cálculos!Q764</f>
        <v>3739923.5076915463</v>
      </c>
      <c r="F39" s="923">
        <f>+Cálculos!R764</f>
        <v>2814201.0559957442</v>
      </c>
      <c r="G39" s="923">
        <f>+Cálculos!S764</f>
        <v>4770116.6489617424</v>
      </c>
      <c r="H39" s="923">
        <f>+Cálculos!T764</f>
        <v>5866885.6280770171</v>
      </c>
      <c r="I39" s="923">
        <f>+Cálculos!U764</f>
        <v>5734011.8574294951</v>
      </c>
      <c r="J39" s="923">
        <f>+Cálculos!V764</f>
        <v>3863803.6384965326</v>
      </c>
      <c r="K39" s="923">
        <f>+Cálculos!W764</f>
        <v>4328887.0834823232</v>
      </c>
      <c r="L39" s="923">
        <f>+Cálculos!X764</f>
        <v>5017307.5700863544</v>
      </c>
      <c r="M39" s="923">
        <f>+Cálculos!Y764</f>
        <v>5477995.565946213</v>
      </c>
      <c r="N39" s="923">
        <f>+Cálculos!Z764</f>
        <v>8837211.2081388608</v>
      </c>
      <c r="O39" s="923">
        <f>+Cálculos!AA764</f>
        <v>5446304.0621118471</v>
      </c>
      <c r="P39" s="923">
        <f>+Cálculos!AB764</f>
        <v>4189695.7206382696</v>
      </c>
      <c r="Q39" s="923">
        <f>+Cálculos!AC764</f>
        <v>4005055.1019616406</v>
      </c>
      <c r="R39" s="923">
        <f>+Cálculos!AD764</f>
        <v>3015398.8906336701</v>
      </c>
      <c r="S39" s="923">
        <f>+Cálculos!AE764</f>
        <v>5108183.9323892789</v>
      </c>
      <c r="T39" s="923">
        <f>+Cálculos!AF764</f>
        <v>6278146.1557768583</v>
      </c>
      <c r="U39" s="923">
        <f>+Cálculos!AG764</f>
        <v>6141103.2341538221</v>
      </c>
      <c r="V39" s="923">
        <f>+Cálculos!AH764</f>
        <v>4138822.1468215645</v>
      </c>
      <c r="W39" s="923">
        <f>+Cálculos!AI764</f>
        <v>4636928.5910819024</v>
      </c>
      <c r="X39" s="923">
        <f>+Cálculos!AJ764</f>
        <v>5372528.0913456399</v>
      </c>
      <c r="Y39" s="923">
        <f>+Cálculos!AK764</f>
        <v>5865748.6675218102</v>
      </c>
      <c r="Z39" s="923">
        <f>+Cálculos!AL764</f>
        <v>9459655.4044177886</v>
      </c>
      <c r="AA39" s="923">
        <f>+Cálculos!AM764</f>
        <v>5727246.9144518776</v>
      </c>
      <c r="AB39" s="923">
        <f>+Cálculos!AN764</f>
        <v>4381668.3348675976</v>
      </c>
      <c r="AC39" s="923">
        <f>+Cálculos!AO764</f>
        <v>4215664.2109035486</v>
      </c>
      <c r="AD39" s="923">
        <f>+Cálculos!AP764</f>
        <v>3190609.1696722023</v>
      </c>
      <c r="AE39" s="923">
        <f>+Cálculos!AQ764</f>
        <v>5375848.089803949</v>
      </c>
      <c r="AF39" s="923">
        <f>+Cálculos!AR764</f>
        <v>6562509.0961489044</v>
      </c>
      <c r="AG39" s="923">
        <f>+Cálculos!AS764</f>
        <v>6469881.8935283525</v>
      </c>
      <c r="AH39" s="923">
        <f>+Cálculos!AT764</f>
        <v>4367327.3438952286</v>
      </c>
      <c r="AI39" s="923">
        <f>+Cálculos!AU764</f>
        <v>4892140.2149714362</v>
      </c>
      <c r="AJ39" s="923">
        <f>+Cálculos!AV764</f>
        <v>5650448.5457589393</v>
      </c>
      <c r="AK39" s="923">
        <f>+Cálculos!AW764</f>
        <v>6168360.5521961367</v>
      </c>
      <c r="AL39" s="923">
        <f>+Cálculos!AX764</f>
        <v>9917323.9128873013</v>
      </c>
      <c r="AM39" s="923">
        <f>+Cálculos!AY764</f>
        <v>5961637.8925035214</v>
      </c>
      <c r="AN39" s="923">
        <f>+Cálculos!AZ764</f>
        <v>4549043.5431490783</v>
      </c>
      <c r="AO39" s="923">
        <f>+Cálculos!BA764</f>
        <v>4390177.5154117309</v>
      </c>
      <c r="AP39" s="923">
        <f>+Cálculos!BB764</f>
        <v>3330914.7613092074</v>
      </c>
      <c r="AQ39" s="923">
        <f>+Cálculos!BC764</f>
        <v>5597917.3647499261</v>
      </c>
      <c r="AR39" s="923">
        <f>+Cálculos!BD764</f>
        <v>6811547.1683118837</v>
      </c>
      <c r="AS39" s="923">
        <f>+Cálculos!BE764</f>
        <v>6740599.9523221059</v>
      </c>
      <c r="AT39" s="923">
        <f>+Cálculos!BF764</f>
        <v>4553487.4464506414</v>
      </c>
      <c r="AU39" s="923">
        <f>+Cálculos!BG764</f>
        <v>5100279.2752722241</v>
      </c>
      <c r="AV39" s="923">
        <f>+Cálculos!BH764</f>
        <v>5882084.0075760484</v>
      </c>
      <c r="AW39" s="923">
        <f>+Cálculos!BI764</f>
        <v>6420820.3707157755</v>
      </c>
      <c r="AX39" s="923">
        <f>+Cálculos!BJ764</f>
        <v>10308206.370258523</v>
      </c>
      <c r="AY39" s="923">
        <f>+Cálculos!BK764</f>
        <v>6358664.5655970955</v>
      </c>
      <c r="AZ39" s="923">
        <f>+Cálculos!BL764</f>
        <v>4850369.979183835</v>
      </c>
      <c r="BA39" s="923">
        <f>+Cálculos!BM764</f>
        <v>4682819.8719787421</v>
      </c>
      <c r="BB39" s="923">
        <f>+Cálculos!BN764</f>
        <v>3554067.2234356022</v>
      </c>
      <c r="BC39" s="923">
        <f>+Cálculos!BO764</f>
        <v>5971001.6387701426</v>
      </c>
      <c r="BD39" s="923">
        <f>+Cálculos!BP764</f>
        <v>7262516.57299913</v>
      </c>
      <c r="BE39" s="923">
        <f>+Cálculos!BQ764</f>
        <v>7190310.6554665389</v>
      </c>
      <c r="BF39" s="923">
        <f>+Cálculos!BR764</f>
        <v>4857746.0214515748</v>
      </c>
      <c r="BG39" s="923">
        <f>+Cálculos!BS764</f>
        <v>5441020.6318588648</v>
      </c>
      <c r="BH39" s="923">
        <f>+Cálculos!BT764</f>
        <v>6273865.3704216871</v>
      </c>
      <c r="BI39" s="923">
        <f>+Cálculos!BU764</f>
        <v>6848429.3565903939</v>
      </c>
      <c r="BJ39" s="923">
        <f>+Cálculos!BV764</f>
        <v>10992661.197786067</v>
      </c>
      <c r="BK39" s="924">
        <f t="shared" si="1"/>
        <v>333958445.14350998</v>
      </c>
    </row>
    <row r="40" spans="1:63" ht="16.2" thickBot="1" x14ac:dyDescent="0.35">
      <c r="A40" s="870"/>
      <c r="B40" s="777"/>
      <c r="C40" s="923"/>
      <c r="D40" s="923"/>
      <c r="E40" s="923"/>
      <c r="F40" s="923"/>
      <c r="G40" s="923"/>
      <c r="H40" s="923"/>
      <c r="I40" s="923"/>
      <c r="J40" s="923"/>
      <c r="K40" s="923"/>
      <c r="L40" s="923"/>
      <c r="M40" s="923"/>
      <c r="N40" s="923"/>
      <c r="O40" s="923"/>
      <c r="P40" s="923"/>
      <c r="Q40" s="923"/>
      <c r="R40" s="923"/>
      <c r="S40" s="923"/>
      <c r="T40" s="923"/>
      <c r="U40" s="923"/>
      <c r="V40" s="923"/>
      <c r="W40" s="923"/>
      <c r="X40" s="923"/>
      <c r="Y40" s="923"/>
      <c r="Z40" s="923"/>
      <c r="AA40" s="923"/>
      <c r="AB40" s="923"/>
      <c r="AC40" s="923"/>
      <c r="AD40" s="923"/>
      <c r="AE40" s="923"/>
      <c r="AF40" s="923"/>
      <c r="AG40" s="923"/>
      <c r="AH40" s="923"/>
      <c r="AI40" s="923"/>
      <c r="AJ40" s="923"/>
      <c r="AK40" s="923"/>
      <c r="AL40" s="923"/>
      <c r="AM40" s="923"/>
      <c r="AN40" s="923"/>
      <c r="AO40" s="923"/>
      <c r="AP40" s="923"/>
      <c r="AQ40" s="923"/>
      <c r="AR40" s="923"/>
      <c r="AS40" s="923"/>
      <c r="AT40" s="923"/>
      <c r="AU40" s="923"/>
      <c r="AV40" s="923"/>
      <c r="AW40" s="923"/>
      <c r="AX40" s="923"/>
      <c r="AY40" s="923"/>
      <c r="AZ40" s="923"/>
      <c r="BA40" s="923"/>
      <c r="BB40" s="923"/>
      <c r="BC40" s="923"/>
      <c r="BD40" s="923"/>
      <c r="BE40" s="923"/>
      <c r="BF40" s="923"/>
      <c r="BG40" s="923"/>
      <c r="BH40" s="923"/>
      <c r="BI40" s="923"/>
      <c r="BJ40" s="923"/>
      <c r="BK40" s="924">
        <f t="shared" si="1"/>
        <v>0</v>
      </c>
    </row>
    <row r="41" spans="1:63" ht="16.2" thickBot="1" x14ac:dyDescent="0.35">
      <c r="A41" s="944" t="s">
        <v>923</v>
      </c>
      <c r="B41" s="777"/>
      <c r="C41" s="926">
        <f t="shared" ref="C41" si="15">+C42+C43</f>
        <v>560508217.10791588</v>
      </c>
      <c r="D41" s="926">
        <f t="shared" ref="D41:BJ41" si="16">+D42+D43</f>
        <v>561135534.642452</v>
      </c>
      <c r="E41" s="926">
        <f t="shared" si="16"/>
        <v>411331953.44318682</v>
      </c>
      <c r="F41" s="926">
        <f t="shared" si="16"/>
        <v>418048950.97323263</v>
      </c>
      <c r="G41" s="926">
        <f t="shared" si="16"/>
        <v>351700577.80862635</v>
      </c>
      <c r="H41" s="926">
        <f t="shared" si="16"/>
        <v>274333890.65132362</v>
      </c>
      <c r="I41" s="926">
        <f t="shared" si="16"/>
        <v>430609963.78334504</v>
      </c>
      <c r="J41" s="926">
        <f t="shared" si="16"/>
        <v>564899439.84966803</v>
      </c>
      <c r="K41" s="926">
        <f t="shared" si="16"/>
        <v>361007407.70676577</v>
      </c>
      <c r="L41" s="926">
        <f t="shared" si="16"/>
        <v>374981000.924986</v>
      </c>
      <c r="M41" s="926">
        <f t="shared" si="16"/>
        <v>349964401.16052496</v>
      </c>
      <c r="N41" s="926">
        <f t="shared" si="16"/>
        <v>344413591.83390284</v>
      </c>
      <c r="O41" s="926">
        <f t="shared" si="16"/>
        <v>645972479.13619351</v>
      </c>
      <c r="P41" s="926">
        <f t="shared" si="16"/>
        <v>646695447.77540588</v>
      </c>
      <c r="Q41" s="926">
        <f t="shared" si="16"/>
        <v>459514562.44211537</v>
      </c>
      <c r="R41" s="926">
        <f t="shared" si="16"/>
        <v>487359240.57209414</v>
      </c>
      <c r="S41" s="926">
        <f t="shared" si="16"/>
        <v>400791246.01620889</v>
      </c>
      <c r="T41" s="926">
        <f t="shared" si="16"/>
        <v>308226729.36885399</v>
      </c>
      <c r="U41" s="926">
        <f t="shared" si="16"/>
        <v>507200676.03527552</v>
      </c>
      <c r="V41" s="926">
        <f t="shared" si="16"/>
        <v>651033259.61067975</v>
      </c>
      <c r="W41" s="926">
        <f t="shared" si="16"/>
        <v>423585157.20876551</v>
      </c>
      <c r="X41" s="926">
        <f t="shared" si="16"/>
        <v>430192331.53834653</v>
      </c>
      <c r="Y41" s="926">
        <f t="shared" si="16"/>
        <v>399780059.85529113</v>
      </c>
      <c r="Z41" s="926">
        <f t="shared" si="16"/>
        <v>392145795.28534424</v>
      </c>
      <c r="AA41" s="926">
        <f t="shared" si="16"/>
        <v>719353200.51853323</v>
      </c>
      <c r="AB41" s="926">
        <f t="shared" si="16"/>
        <v>720158296.43405485</v>
      </c>
      <c r="AC41" s="926">
        <f t="shared" si="16"/>
        <v>629663129.49580133</v>
      </c>
      <c r="AD41" s="926">
        <f t="shared" si="16"/>
        <v>530585725.2792303</v>
      </c>
      <c r="AE41" s="926">
        <f t="shared" si="16"/>
        <v>445902801.18853503</v>
      </c>
      <c r="AF41" s="926">
        <f t="shared" si="16"/>
        <v>339771541.55160284</v>
      </c>
      <c r="AG41" s="926">
        <f t="shared" si="16"/>
        <v>550370508.65564549</v>
      </c>
      <c r="AH41" s="926">
        <f t="shared" si="16"/>
        <v>724988871.92718434</v>
      </c>
      <c r="AI41" s="926">
        <f t="shared" si="16"/>
        <v>459166989.57238716</v>
      </c>
      <c r="AJ41" s="926">
        <f t="shared" si="16"/>
        <v>474775511.94711733</v>
      </c>
      <c r="AK41" s="926">
        <f t="shared" si="16"/>
        <v>442013435.69545674</v>
      </c>
      <c r="AL41" s="926">
        <f t="shared" si="16"/>
        <v>435248809.34397995</v>
      </c>
      <c r="AM41" s="926">
        <f t="shared" si="16"/>
        <v>856674511.62554646</v>
      </c>
      <c r="AN41" s="926">
        <f t="shared" si="16"/>
        <v>857633296.75327492</v>
      </c>
      <c r="AO41" s="926">
        <f t="shared" si="16"/>
        <v>672990624.52194881</v>
      </c>
      <c r="AP41" s="926">
        <f t="shared" si="16"/>
        <v>627021746.34335434</v>
      </c>
      <c r="AQ41" s="926">
        <f t="shared" si="16"/>
        <v>533702746.41338074</v>
      </c>
      <c r="AR41" s="926">
        <f t="shared" si="16"/>
        <v>399985010.8720246</v>
      </c>
      <c r="AS41" s="926">
        <f t="shared" si="16"/>
        <v>658357947.40675557</v>
      </c>
      <c r="AT41" s="926">
        <f t="shared" si="16"/>
        <v>863386007.51964688</v>
      </c>
      <c r="AU41" s="926">
        <f t="shared" si="16"/>
        <v>549979471.10892665</v>
      </c>
      <c r="AV41" s="926">
        <f t="shared" si="16"/>
        <v>565729259.81532252</v>
      </c>
      <c r="AW41" s="926">
        <f t="shared" si="16"/>
        <v>525799850.13078421</v>
      </c>
      <c r="AX41" s="926">
        <f t="shared" si="16"/>
        <v>506601675.54941553</v>
      </c>
      <c r="AY41" s="926">
        <f t="shared" si="16"/>
        <v>923593266.27031064</v>
      </c>
      <c r="AZ41" s="926">
        <f t="shared" si="16"/>
        <v>924626946.47878337</v>
      </c>
      <c r="BA41" s="926">
        <f t="shared" si="16"/>
        <v>703271969.59850943</v>
      </c>
      <c r="BB41" s="926">
        <f t="shared" si="16"/>
        <v>688144216.43932402</v>
      </c>
      <c r="BC41" s="926">
        <f t="shared" si="16"/>
        <v>566554978.65224266</v>
      </c>
      <c r="BD41" s="926">
        <f t="shared" si="16"/>
        <v>423091630.7612716</v>
      </c>
      <c r="BE41" s="926">
        <f t="shared" si="16"/>
        <v>719638060.414078</v>
      </c>
      <c r="BF41" s="926">
        <f t="shared" si="16"/>
        <v>930829027.72961915</v>
      </c>
      <c r="BG41" s="926">
        <f t="shared" si="16"/>
        <v>597865436.41546118</v>
      </c>
      <c r="BH41" s="926">
        <f t="shared" si="16"/>
        <v>606391802.34341669</v>
      </c>
      <c r="BI41" s="926">
        <f t="shared" si="16"/>
        <v>562681459.04998159</v>
      </c>
      <c r="BJ41" s="926">
        <f t="shared" si="16"/>
        <v>521669275.3934992</v>
      </c>
      <c r="BK41" s="924">
        <f t="shared" si="1"/>
        <v>33013650953.946911</v>
      </c>
    </row>
    <row r="42" spans="1:63" ht="15.6" x14ac:dyDescent="0.3">
      <c r="A42" s="886" t="s">
        <v>924</v>
      </c>
      <c r="B42" s="777"/>
      <c r="C42" s="923">
        <f>+Cálculos!O928</f>
        <v>560508217.10791588</v>
      </c>
      <c r="D42" s="923">
        <f>+Cálculos!P928</f>
        <v>561135534.642452</v>
      </c>
      <c r="E42" s="923">
        <f>+Cálculos!Q928</f>
        <v>411331953.44318682</v>
      </c>
      <c r="F42" s="923">
        <f>+Cálculos!R928</f>
        <v>418048950.97323263</v>
      </c>
      <c r="G42" s="923">
        <f>+Cálculos!S928</f>
        <v>351700577.80862635</v>
      </c>
      <c r="H42" s="923">
        <f>+Cálculos!T928</f>
        <v>269609500.00987136</v>
      </c>
      <c r="I42" s="923">
        <f>+Cálculos!U928</f>
        <v>430609963.78334504</v>
      </c>
      <c r="J42" s="923">
        <f>+Cálculos!V928</f>
        <v>564899439.84966803</v>
      </c>
      <c r="K42" s="923">
        <f>+Cálculos!W928</f>
        <v>361007407.70676577</v>
      </c>
      <c r="L42" s="923">
        <f>+Cálculos!X928</f>
        <v>374981000.924986</v>
      </c>
      <c r="M42" s="923">
        <f>+Cálculos!Y928</f>
        <v>349964401.16052496</v>
      </c>
      <c r="N42" s="923">
        <f>+Cálculos!Z928</f>
        <v>311844241.27887481</v>
      </c>
      <c r="O42" s="923">
        <f>+Cálculos!AA928</f>
        <v>645972479.13619351</v>
      </c>
      <c r="P42" s="923">
        <f>+Cálculos!AB928</f>
        <v>646695447.77540588</v>
      </c>
      <c r="Q42" s="923">
        <f>+Cálculos!AC928</f>
        <v>459514562.44211537</v>
      </c>
      <c r="R42" s="923">
        <f>+Cálculos!AD928</f>
        <v>487359240.57209414</v>
      </c>
      <c r="S42" s="923">
        <f>+Cálculos!AE928</f>
        <v>400791246.01620889</v>
      </c>
      <c r="T42" s="923">
        <f>+Cálculos!AF928</f>
        <v>304179179.19155926</v>
      </c>
      <c r="U42" s="923">
        <f>+Cálculos!AG928</f>
        <v>507200676.03527552</v>
      </c>
      <c r="V42" s="923">
        <f>+Cálculos!AH928</f>
        <v>651033259.61067975</v>
      </c>
      <c r="W42" s="923">
        <f>+Cálculos!AI928</f>
        <v>423585157.20876551</v>
      </c>
      <c r="X42" s="923">
        <f>+Cálculos!AJ928</f>
        <v>430192331.53834653</v>
      </c>
      <c r="Y42" s="923">
        <f>+Cálculos!AK928</f>
        <v>399780059.85529113</v>
      </c>
      <c r="Z42" s="923">
        <f>+Cálculos!AL928</f>
        <v>354332002.58592516</v>
      </c>
      <c r="AA42" s="923">
        <f>+Cálculos!AM928</f>
        <v>719353200.51853323</v>
      </c>
      <c r="AB42" s="923">
        <f>+Cálculos!AN928</f>
        <v>720158296.43405485</v>
      </c>
      <c r="AC42" s="923">
        <f>+Cálculos!AO928</f>
        <v>629663129.49580133</v>
      </c>
      <c r="AD42" s="923">
        <f>+Cálculos!AP928</f>
        <v>530585725.2792303</v>
      </c>
      <c r="AE42" s="923">
        <f>+Cálculos!AQ928</f>
        <v>445902801.18853503</v>
      </c>
      <c r="AF42" s="923">
        <f>+Cálculos!AR928</f>
        <v>336784392.58184552</v>
      </c>
      <c r="AG42" s="923">
        <f>+Cálculos!AS928</f>
        <v>550370508.65564549</v>
      </c>
      <c r="AH42" s="923">
        <f>+Cálculos!AT928</f>
        <v>724988871.92718434</v>
      </c>
      <c r="AI42" s="923">
        <f>+Cálculos!AU928</f>
        <v>459166989.57238716</v>
      </c>
      <c r="AJ42" s="923">
        <f>+Cálculos!AV928</f>
        <v>474775511.94711733</v>
      </c>
      <c r="AK42" s="923">
        <f>+Cálculos!AW928</f>
        <v>442013435.69545674</v>
      </c>
      <c r="AL42" s="923">
        <f>+Cálculos!AX928</f>
        <v>393630500.97855711</v>
      </c>
      <c r="AM42" s="923">
        <f>+Cálculos!AY928</f>
        <v>856674511.62554646</v>
      </c>
      <c r="AN42" s="923">
        <f>+Cálculos!AZ928</f>
        <v>857633296.75327492</v>
      </c>
      <c r="AO42" s="923">
        <f>+Cálculos!BA928</f>
        <v>672990624.52194881</v>
      </c>
      <c r="AP42" s="923">
        <f>+Cálculos!BB928</f>
        <v>627021746.34335434</v>
      </c>
      <c r="AQ42" s="923">
        <f>+Cálculos!BC928</f>
        <v>533702746.41338074</v>
      </c>
      <c r="AR42" s="923">
        <f>+Cálculos!BD928</f>
        <v>399985010.8720246</v>
      </c>
      <c r="AS42" s="923">
        <f>+Cálculos!BE928</f>
        <v>658357947.40675557</v>
      </c>
      <c r="AT42" s="923">
        <f>+Cálculos!BF928</f>
        <v>863386007.51964688</v>
      </c>
      <c r="AU42" s="923">
        <f>+Cálculos!BG928</f>
        <v>549979471.10892665</v>
      </c>
      <c r="AV42" s="923">
        <f>+Cálculos!BH928</f>
        <v>565729259.81532252</v>
      </c>
      <c r="AW42" s="923">
        <f>+Cálculos!BI928</f>
        <v>525799850.13078421</v>
      </c>
      <c r="AX42" s="923">
        <f>+Cálculos!BJ928</f>
        <v>470991462.37422204</v>
      </c>
      <c r="AY42" s="923">
        <f>+Cálculos!BK928</f>
        <v>923593266.27031064</v>
      </c>
      <c r="AZ42" s="923">
        <f>+Cálculos!BL928</f>
        <v>924626946.47878337</v>
      </c>
      <c r="BA42" s="923">
        <f>+Cálculos!BM928</f>
        <v>703271969.59850943</v>
      </c>
      <c r="BB42" s="923">
        <f>+Cálculos!BN928</f>
        <v>688144216.43932402</v>
      </c>
      <c r="BC42" s="923">
        <f>+Cálculos!BO928</f>
        <v>566554978.65224266</v>
      </c>
      <c r="BD42" s="923">
        <f>+Cálculos!BP928</f>
        <v>423091630.7612716</v>
      </c>
      <c r="BE42" s="923">
        <f>+Cálculos!BQ928</f>
        <v>719638060.414078</v>
      </c>
      <c r="BF42" s="923">
        <f>+Cálculos!BR928</f>
        <v>930829027.72961915</v>
      </c>
      <c r="BG42" s="923">
        <f>+Cálculos!BS928</f>
        <v>597865436.41546118</v>
      </c>
      <c r="BH42" s="923">
        <f>+Cálculos!BT928</f>
        <v>606391802.34341669</v>
      </c>
      <c r="BI42" s="923">
        <f>+Cálculos!BU928</f>
        <v>562681459.04998159</v>
      </c>
      <c r="BJ42" s="923">
        <f>+Cálculos!BV928</f>
        <v>498514010.74495459</v>
      </c>
      <c r="BK42" s="924">
        <f t="shared" si="1"/>
        <v>32831124934.714802</v>
      </c>
    </row>
    <row r="43" spans="1:63" ht="15.6" x14ac:dyDescent="0.3">
      <c r="A43" s="886" t="s">
        <v>925</v>
      </c>
      <c r="B43" s="777"/>
      <c r="C43" s="923">
        <f>+Cálculos!O1008</f>
        <v>0</v>
      </c>
      <c r="D43" s="923">
        <f>+Cálculos!P1008</f>
        <v>0</v>
      </c>
      <c r="E43" s="923">
        <f>+Cálculos!Q1008</f>
        <v>0</v>
      </c>
      <c r="F43" s="923">
        <f>+Cálculos!R1008</f>
        <v>0</v>
      </c>
      <c r="G43" s="923">
        <f>+Cálculos!S1008</f>
        <v>0</v>
      </c>
      <c r="H43" s="923">
        <f>+Cálculos!T1008</f>
        <v>4724390.6414522519</v>
      </c>
      <c r="I43" s="923">
        <f>+Cálculos!U1008</f>
        <v>0</v>
      </c>
      <c r="J43" s="923">
        <f>+Cálculos!V1008</f>
        <v>0</v>
      </c>
      <c r="K43" s="923">
        <f>+Cálculos!W1008</f>
        <v>0</v>
      </c>
      <c r="L43" s="923">
        <f>+Cálculos!X1008</f>
        <v>0</v>
      </c>
      <c r="M43" s="923">
        <f>+Cálculos!Y1008</f>
        <v>0</v>
      </c>
      <c r="N43" s="923">
        <f>+Cálculos!Z1008</f>
        <v>32569350.555028047</v>
      </c>
      <c r="O43" s="923">
        <f>+Cálculos!AA1008</f>
        <v>0</v>
      </c>
      <c r="P43" s="923">
        <f>+Cálculos!AB1008</f>
        <v>0</v>
      </c>
      <c r="Q43" s="923">
        <f>+Cálculos!AC1008</f>
        <v>0</v>
      </c>
      <c r="R43" s="923">
        <f>+Cálculos!AD1008</f>
        <v>0</v>
      </c>
      <c r="S43" s="923">
        <f>+Cálculos!AE1008</f>
        <v>0</v>
      </c>
      <c r="T43" s="923">
        <f>+Cálculos!AF1008</f>
        <v>4047550.1772947102</v>
      </c>
      <c r="U43" s="923">
        <f>+Cálculos!AG1008</f>
        <v>0</v>
      </c>
      <c r="V43" s="923">
        <f>+Cálculos!AH1008</f>
        <v>0</v>
      </c>
      <c r="W43" s="923">
        <f>+Cálculos!AI1008</f>
        <v>0</v>
      </c>
      <c r="X43" s="923">
        <f>+Cálculos!AJ1008</f>
        <v>0</v>
      </c>
      <c r="Y43" s="923">
        <f>+Cálculos!AK1008</f>
        <v>0</v>
      </c>
      <c r="Z43" s="923">
        <f>+Cálculos!AL1008</f>
        <v>37813792.699419081</v>
      </c>
      <c r="AA43" s="923">
        <f>+Cálculos!AM1008</f>
        <v>0</v>
      </c>
      <c r="AB43" s="923">
        <f>+Cálculos!AN1008</f>
        <v>0</v>
      </c>
      <c r="AC43" s="923">
        <f>+Cálculos!AO1008</f>
        <v>0</v>
      </c>
      <c r="AD43" s="923">
        <f>+Cálculos!AP1008</f>
        <v>0</v>
      </c>
      <c r="AE43" s="923">
        <f>+Cálculos!AQ1008</f>
        <v>0</v>
      </c>
      <c r="AF43" s="923">
        <f>+Cálculos!AR1008</f>
        <v>2987148.9697573078</v>
      </c>
      <c r="AG43" s="923">
        <f>+Cálculos!AS1008</f>
        <v>0</v>
      </c>
      <c r="AH43" s="923">
        <f>+Cálculos!AT1008</f>
        <v>0</v>
      </c>
      <c r="AI43" s="923">
        <f>+Cálculos!AU1008</f>
        <v>0</v>
      </c>
      <c r="AJ43" s="923">
        <f>+Cálculos!AV1008</f>
        <v>0</v>
      </c>
      <c r="AK43" s="923">
        <f>+Cálculos!AW1008</f>
        <v>0</v>
      </c>
      <c r="AL43" s="923">
        <f>+Cálculos!AX1008</f>
        <v>41618308.36542283</v>
      </c>
      <c r="AM43" s="923">
        <f>+Cálculos!AY1008</f>
        <v>0</v>
      </c>
      <c r="AN43" s="923">
        <f>+Cálculos!AZ1008</f>
        <v>0</v>
      </c>
      <c r="AO43" s="923">
        <f>+Cálculos!BA1008</f>
        <v>0</v>
      </c>
      <c r="AP43" s="923">
        <f>+Cálculos!BB1008</f>
        <v>0</v>
      </c>
      <c r="AQ43" s="923">
        <f>+Cálculos!BC1008</f>
        <v>0</v>
      </c>
      <c r="AR43" s="923">
        <f>+Cálculos!BD1008</f>
        <v>0</v>
      </c>
      <c r="AS43" s="923">
        <f>+Cálculos!BE1008</f>
        <v>0</v>
      </c>
      <c r="AT43" s="923">
        <f>+Cálculos!BF1008</f>
        <v>0</v>
      </c>
      <c r="AU43" s="923">
        <f>+Cálculos!BG1008</f>
        <v>0</v>
      </c>
      <c r="AV43" s="923">
        <f>+Cálculos!BH1008</f>
        <v>0</v>
      </c>
      <c r="AW43" s="923">
        <f>+Cálculos!BI1008</f>
        <v>0</v>
      </c>
      <c r="AX43" s="923">
        <f>+Cálculos!BJ1008</f>
        <v>35610213.175193503</v>
      </c>
      <c r="AY43" s="923">
        <f>+Cálculos!BK1008</f>
        <v>0</v>
      </c>
      <c r="AZ43" s="923">
        <f>+Cálculos!BL1008</f>
        <v>0</v>
      </c>
      <c r="BA43" s="923">
        <f>+Cálculos!BM1008</f>
        <v>0</v>
      </c>
      <c r="BB43" s="923">
        <f>+Cálculos!BN1008</f>
        <v>0</v>
      </c>
      <c r="BC43" s="923">
        <f>+Cálculos!BO1008</f>
        <v>0</v>
      </c>
      <c r="BD43" s="923">
        <f>+Cálculos!BP1008</f>
        <v>0</v>
      </c>
      <c r="BE43" s="923">
        <f>+Cálculos!BQ1008</f>
        <v>0</v>
      </c>
      <c r="BF43" s="923">
        <f>+Cálculos!BR1008</f>
        <v>0</v>
      </c>
      <c r="BG43" s="923">
        <f>+Cálculos!BS1008</f>
        <v>0</v>
      </c>
      <c r="BH43" s="923">
        <f>+Cálculos!BT1008</f>
        <v>0</v>
      </c>
      <c r="BI43" s="923">
        <f>+Cálculos!BU1008</f>
        <v>0</v>
      </c>
      <c r="BJ43" s="923">
        <f>+Cálculos!BV1008</f>
        <v>23155264.64854461</v>
      </c>
      <c r="BK43" s="924">
        <f t="shared" si="1"/>
        <v>182526019.23211235</v>
      </c>
    </row>
    <row r="44" spans="1:63" ht="16.2" thickBot="1" x14ac:dyDescent="0.35">
      <c r="A44" s="886"/>
      <c r="B44" s="777"/>
      <c r="C44" s="923"/>
      <c r="D44" s="923"/>
      <c r="E44" s="923"/>
      <c r="F44" s="923"/>
      <c r="G44" s="923"/>
      <c r="H44" s="923"/>
      <c r="I44" s="923"/>
      <c r="J44" s="923"/>
      <c r="K44" s="923"/>
      <c r="L44" s="923"/>
      <c r="M44" s="923"/>
      <c r="N44" s="923"/>
      <c r="O44" s="923"/>
      <c r="P44" s="923"/>
      <c r="Q44" s="923"/>
      <c r="R44" s="923"/>
      <c r="S44" s="923"/>
      <c r="T44" s="923"/>
      <c r="U44" s="923"/>
      <c r="V44" s="923"/>
      <c r="W44" s="923"/>
      <c r="X44" s="923"/>
      <c r="Y44" s="923"/>
      <c r="Z44" s="923"/>
      <c r="AA44" s="923"/>
      <c r="AB44" s="923"/>
      <c r="AC44" s="923"/>
      <c r="AD44" s="923"/>
      <c r="AE44" s="923"/>
      <c r="AF44" s="923"/>
      <c r="AG44" s="923"/>
      <c r="AH44" s="923"/>
      <c r="AI44" s="923"/>
      <c r="AJ44" s="923"/>
      <c r="AK44" s="923"/>
      <c r="AL44" s="923"/>
      <c r="AM44" s="923"/>
      <c r="AN44" s="923"/>
      <c r="AO44" s="923"/>
      <c r="AP44" s="923"/>
      <c r="AQ44" s="923"/>
      <c r="AR44" s="923"/>
      <c r="AS44" s="923"/>
      <c r="AT44" s="923"/>
      <c r="AU44" s="923"/>
      <c r="AV44" s="923"/>
      <c r="AW44" s="923"/>
      <c r="AX44" s="923"/>
      <c r="AY44" s="923"/>
      <c r="AZ44" s="923"/>
      <c r="BA44" s="923"/>
      <c r="BB44" s="923"/>
      <c r="BC44" s="923"/>
      <c r="BD44" s="923"/>
      <c r="BE44" s="923"/>
      <c r="BF44" s="923"/>
      <c r="BG44" s="923"/>
      <c r="BH44" s="923"/>
      <c r="BI44" s="923"/>
      <c r="BJ44" s="923"/>
      <c r="BK44" s="924">
        <f t="shared" si="1"/>
        <v>0</v>
      </c>
    </row>
    <row r="45" spans="1:63" ht="16.2" thickBot="1" x14ac:dyDescent="0.35">
      <c r="A45" s="944" t="s">
        <v>926</v>
      </c>
      <c r="B45" s="777"/>
      <c r="C45" s="926">
        <f>+C46+C49+C50+C51+C52</f>
        <v>214258680.33609104</v>
      </c>
      <c r="D45" s="926">
        <f t="shared" ref="D45:BJ45" si="17">+D46+D49+D50+D51+D52</f>
        <v>252247526.96344218</v>
      </c>
      <c r="E45" s="926">
        <f t="shared" si="17"/>
        <v>295847959.86468959</v>
      </c>
      <c r="F45" s="926">
        <f t="shared" si="17"/>
        <v>170687121.18591252</v>
      </c>
      <c r="G45" s="926">
        <f t="shared" si="17"/>
        <v>512239766.31055874</v>
      </c>
      <c r="H45" s="926">
        <f t="shared" si="17"/>
        <v>539918004.00581384</v>
      </c>
      <c r="I45" s="926">
        <f t="shared" si="17"/>
        <v>456340515.55602509</v>
      </c>
      <c r="J45" s="926">
        <f t="shared" si="17"/>
        <v>194516446.76619694</v>
      </c>
      <c r="K45" s="926">
        <f t="shared" si="17"/>
        <v>382029008.00264955</v>
      </c>
      <c r="L45" s="926">
        <f t="shared" si="17"/>
        <v>449484138.62280178</v>
      </c>
      <c r="M45" s="926">
        <f t="shared" si="17"/>
        <v>471660114.17590308</v>
      </c>
      <c r="N45" s="926">
        <f t="shared" si="17"/>
        <v>922144294.99058592</v>
      </c>
      <c r="O45" s="926">
        <f t="shared" si="17"/>
        <v>223144392.17626709</v>
      </c>
      <c r="P45" s="926">
        <f t="shared" si="17"/>
        <v>242077448.17573062</v>
      </c>
      <c r="Q45" s="926">
        <f t="shared" si="17"/>
        <v>295147825.82319283</v>
      </c>
      <c r="R45" s="926">
        <f t="shared" si="17"/>
        <v>164531153.66625684</v>
      </c>
      <c r="S45" s="926">
        <f t="shared" si="17"/>
        <v>532949460.6644792</v>
      </c>
      <c r="T45" s="926">
        <f t="shared" si="17"/>
        <v>559316775.39631975</v>
      </c>
      <c r="U45" s="926">
        <f t="shared" si="17"/>
        <v>461556186.02570242</v>
      </c>
      <c r="V45" s="926">
        <f t="shared" si="17"/>
        <v>181989204.16357225</v>
      </c>
      <c r="W45" s="926">
        <f t="shared" si="17"/>
        <v>389386203.81334567</v>
      </c>
      <c r="X45" s="926">
        <f t="shared" si="17"/>
        <v>461267377.41797668</v>
      </c>
      <c r="Y45" s="926">
        <f t="shared" si="17"/>
        <v>482577734.42795449</v>
      </c>
      <c r="Z45" s="926">
        <f t="shared" si="17"/>
        <v>968625845.60978508</v>
      </c>
      <c r="AA45" s="926">
        <f t="shared" si="17"/>
        <v>157823507.95079148</v>
      </c>
      <c r="AB45" s="926">
        <f t="shared" si="17"/>
        <v>238881803.91299874</v>
      </c>
      <c r="AC45" s="926">
        <f t="shared" si="17"/>
        <v>304137307.19705045</v>
      </c>
      <c r="AD45" s="926">
        <f t="shared" si="17"/>
        <v>170990192.28164813</v>
      </c>
      <c r="AE45" s="926">
        <f t="shared" si="17"/>
        <v>542718362.76564085</v>
      </c>
      <c r="AF45" s="926">
        <f t="shared" si="17"/>
        <v>564992897.15946496</v>
      </c>
      <c r="AG45" s="926">
        <f t="shared" si="17"/>
        <v>475886698.31744009</v>
      </c>
      <c r="AH45" s="926">
        <f t="shared" si="17"/>
        <v>188216679.70735863</v>
      </c>
      <c r="AI45" s="926">
        <f t="shared" si="17"/>
        <v>398788556.54404402</v>
      </c>
      <c r="AJ45" s="926">
        <f t="shared" si="17"/>
        <v>469880677.32463515</v>
      </c>
      <c r="AK45" s="926">
        <f t="shared" si="17"/>
        <v>492804568.24224895</v>
      </c>
      <c r="AL45" s="926">
        <f t="shared" si="17"/>
        <v>983651285.80875754</v>
      </c>
      <c r="AM45" s="926">
        <f t="shared" si="17"/>
        <v>203419367.45106563</v>
      </c>
      <c r="AN45" s="926">
        <f t="shared" si="17"/>
        <v>230741966.91537029</v>
      </c>
      <c r="AO45" s="926">
        <f t="shared" si="17"/>
        <v>308015800.37989658</v>
      </c>
      <c r="AP45" s="926">
        <f t="shared" si="17"/>
        <v>167190414.49530175</v>
      </c>
      <c r="AQ45" s="926">
        <f t="shared" si="17"/>
        <v>565328929.39758551</v>
      </c>
      <c r="AR45" s="926">
        <f t="shared" si="17"/>
        <v>577949793.0192765</v>
      </c>
      <c r="AS45" s="926">
        <f t="shared" si="17"/>
        <v>483915481.38374764</v>
      </c>
      <c r="AT45" s="926">
        <f t="shared" si="17"/>
        <v>176280024.35524362</v>
      </c>
      <c r="AU45" s="926">
        <f t="shared" si="17"/>
        <v>408577083.5320425</v>
      </c>
      <c r="AV45" s="926">
        <f t="shared" si="17"/>
        <v>481181897.41470885</v>
      </c>
      <c r="AW45" s="926">
        <f t="shared" si="17"/>
        <v>503169780.56988919</v>
      </c>
      <c r="AX45" s="926">
        <f t="shared" si="17"/>
        <v>1022290461.8472428</v>
      </c>
      <c r="AY45" s="926">
        <f t="shared" si="17"/>
        <v>140691838.9550792</v>
      </c>
      <c r="AZ45" s="926">
        <f t="shared" si="17"/>
        <v>243122707.05729085</v>
      </c>
      <c r="BA45" s="926">
        <f t="shared" si="17"/>
        <v>320296509.52368534</v>
      </c>
      <c r="BB45" s="926">
        <f t="shared" si="17"/>
        <v>176591887.57907501</v>
      </c>
      <c r="BC45" s="926">
        <f t="shared" si="17"/>
        <v>580895345.77137566</v>
      </c>
      <c r="BD45" s="926">
        <f t="shared" si="17"/>
        <v>596518917.46827245</v>
      </c>
      <c r="BE45" s="926">
        <f t="shared" si="17"/>
        <v>502960126.64572304</v>
      </c>
      <c r="BF45" s="926">
        <f t="shared" si="17"/>
        <v>188966538.85428527</v>
      </c>
      <c r="BG45" s="926">
        <f t="shared" si="17"/>
        <v>422867697.94739127</v>
      </c>
      <c r="BH45" s="926">
        <f t="shared" si="17"/>
        <v>497486600.31296825</v>
      </c>
      <c r="BI45" s="926">
        <f t="shared" si="17"/>
        <v>521013295.29770511</v>
      </c>
      <c r="BJ45" s="926">
        <f t="shared" si="17"/>
        <v>1048508056.2399094</v>
      </c>
      <c r="BK45" s="924">
        <f t="shared" si="1"/>
        <v>25180696243.767464</v>
      </c>
    </row>
    <row r="46" spans="1:63" ht="15.6" x14ac:dyDescent="0.3">
      <c r="A46" s="887" t="s">
        <v>927</v>
      </c>
      <c r="B46" s="777"/>
      <c r="C46" s="923">
        <f t="shared" ref="C46" si="18">+C47+C48</f>
        <v>17773500.844956253</v>
      </c>
      <c r="D46" s="923">
        <f t="shared" ref="D46:BJ46" si="19">+D47+D48</f>
        <v>20916020.279185329</v>
      </c>
      <c r="E46" s="923">
        <f t="shared" si="19"/>
        <v>14493530.660050578</v>
      </c>
      <c r="F46" s="923">
        <f t="shared" si="19"/>
        <v>9762564.8030620962</v>
      </c>
      <c r="G46" s="923">
        <f t="shared" si="19"/>
        <v>13981061.732975001</v>
      </c>
      <c r="H46" s="923">
        <f t="shared" si="19"/>
        <v>10314696.881720876</v>
      </c>
      <c r="I46" s="923">
        <f t="shared" si="19"/>
        <v>16296598.220845772</v>
      </c>
      <c r="J46" s="923">
        <f t="shared" si="19"/>
        <v>11903455.085860807</v>
      </c>
      <c r="K46" s="923">
        <f t="shared" si="19"/>
        <v>13651001.75142589</v>
      </c>
      <c r="L46" s="923">
        <f t="shared" si="19"/>
        <v>12967966.669836883</v>
      </c>
      <c r="M46" s="923">
        <f t="shared" si="19"/>
        <v>13674164.041919677</v>
      </c>
      <c r="N46" s="923">
        <f t="shared" si="19"/>
        <v>12471197.067837695</v>
      </c>
      <c r="O46" s="923">
        <f t="shared" si="19"/>
        <v>8366176.3226356134</v>
      </c>
      <c r="P46" s="923">
        <f t="shared" si="19"/>
        <v>8118540.1136279441</v>
      </c>
      <c r="Q46" s="923">
        <f t="shared" si="19"/>
        <v>2927608.318116738</v>
      </c>
      <c r="R46" s="923">
        <f t="shared" si="19"/>
        <v>1897294.7943808332</v>
      </c>
      <c r="S46" s="923">
        <f t="shared" si="19"/>
        <v>3192319.1128290645</v>
      </c>
      <c r="T46" s="923">
        <f t="shared" si="19"/>
        <v>2424227.2165254457</v>
      </c>
      <c r="U46" s="923">
        <f t="shared" si="19"/>
        <v>3630724.7450913875</v>
      </c>
      <c r="V46" s="923">
        <f t="shared" si="19"/>
        <v>2198210.6943571665</v>
      </c>
      <c r="W46" s="923">
        <f t="shared" si="19"/>
        <v>3044447.2869591615</v>
      </c>
      <c r="X46" s="923">
        <f t="shared" si="19"/>
        <v>2947078.7207772643</v>
      </c>
      <c r="Y46" s="923">
        <f t="shared" si="19"/>
        <v>3086061.6874683872</v>
      </c>
      <c r="Z46" s="923">
        <f t="shared" si="19"/>
        <v>3031092.9246610114</v>
      </c>
      <c r="AA46" s="923">
        <f t="shared" si="19"/>
        <v>1898517.9556268805</v>
      </c>
      <c r="AB46" s="923">
        <f t="shared" si="19"/>
        <v>2347968.165899192</v>
      </c>
      <c r="AC46" s="923">
        <f t="shared" si="19"/>
        <v>3191881.3573620399</v>
      </c>
      <c r="AD46" s="923">
        <f t="shared" si="19"/>
        <v>1694128.8010659441</v>
      </c>
      <c r="AE46" s="923">
        <f t="shared" si="19"/>
        <v>3119876.9210489811</v>
      </c>
      <c r="AF46" s="923">
        <f t="shared" si="19"/>
        <v>2303166.3302248074</v>
      </c>
      <c r="AG46" s="923">
        <f t="shared" si="19"/>
        <v>3477112.622477754</v>
      </c>
      <c r="AH46" s="923">
        <f t="shared" si="19"/>
        <v>1956284.7417887819</v>
      </c>
      <c r="AI46" s="923">
        <f t="shared" si="19"/>
        <v>2907634.0646719686</v>
      </c>
      <c r="AJ46" s="923">
        <f t="shared" si="19"/>
        <v>2744615.8597914595</v>
      </c>
      <c r="AK46" s="923">
        <f t="shared" si="19"/>
        <v>2998999.6379319853</v>
      </c>
      <c r="AL46" s="923">
        <f t="shared" si="19"/>
        <v>2927148.0310926703</v>
      </c>
      <c r="AM46" s="923">
        <f t="shared" si="19"/>
        <v>2662549.1726623862</v>
      </c>
      <c r="AN46" s="923">
        <f t="shared" si="19"/>
        <v>2292677.0444552</v>
      </c>
      <c r="AO46" s="923">
        <f t="shared" si="19"/>
        <v>3038023.6709145275</v>
      </c>
      <c r="AP46" s="923">
        <f t="shared" si="19"/>
        <v>1663681.4989922689</v>
      </c>
      <c r="AQ46" s="923">
        <f t="shared" si="19"/>
        <v>3173767.5532115027</v>
      </c>
      <c r="AR46" s="923">
        <f t="shared" si="19"/>
        <v>2314505.8262454234</v>
      </c>
      <c r="AS46" s="923">
        <f t="shared" si="19"/>
        <v>3521404.25011526</v>
      </c>
      <c r="AT46" s="923">
        <f t="shared" si="19"/>
        <v>1854897.6416355616</v>
      </c>
      <c r="AU46" s="923">
        <f t="shared" si="19"/>
        <v>2954263.1362842964</v>
      </c>
      <c r="AV46" s="923">
        <f t="shared" si="19"/>
        <v>2773756.9523563813</v>
      </c>
      <c r="AW46" s="923">
        <f t="shared" si="19"/>
        <v>3023634.0171482996</v>
      </c>
      <c r="AX46" s="923">
        <f t="shared" si="19"/>
        <v>2961618.9192005149</v>
      </c>
      <c r="AY46" s="923">
        <f t="shared" si="19"/>
        <v>1847358.0290253432</v>
      </c>
      <c r="AZ46" s="923">
        <f t="shared" si="19"/>
        <v>2321244.3141998556</v>
      </c>
      <c r="BA46" s="923">
        <f t="shared" si="19"/>
        <v>2983833.6149706868</v>
      </c>
      <c r="BB46" s="923">
        <f t="shared" si="19"/>
        <v>1697764.7693752407</v>
      </c>
      <c r="BC46" s="923">
        <f t="shared" si="19"/>
        <v>3127289.1915928712</v>
      </c>
      <c r="BD46" s="923">
        <f t="shared" si="19"/>
        <v>2279235.2108700387</v>
      </c>
      <c r="BE46" s="923">
        <f t="shared" si="19"/>
        <v>3554976.0187633848</v>
      </c>
      <c r="BF46" s="923">
        <f t="shared" si="19"/>
        <v>1908366.6075543941</v>
      </c>
      <c r="BG46" s="923">
        <f t="shared" si="19"/>
        <v>2967075.2424126016</v>
      </c>
      <c r="BH46" s="923">
        <f t="shared" si="19"/>
        <v>2761111.6064460836</v>
      </c>
      <c r="BI46" s="923">
        <f t="shared" si="19"/>
        <v>3003713.3267976996</v>
      </c>
      <c r="BJ46" s="923">
        <f t="shared" si="19"/>
        <v>2912736.4126198096</v>
      </c>
      <c r="BK46" s="924">
        <f t="shared" si="1"/>
        <v>308236358.49393892</v>
      </c>
    </row>
    <row r="47" spans="1:63" ht="15.6" x14ac:dyDescent="0.3">
      <c r="A47" s="1130" t="s">
        <v>928</v>
      </c>
      <c r="B47" s="777"/>
      <c r="C47" s="923">
        <f>+Assets!DF34</f>
        <v>2686314.7907473734</v>
      </c>
      <c r="D47" s="923">
        <f>+Assets!DG34</f>
        <v>3564741.5640787659</v>
      </c>
      <c r="E47" s="923">
        <f>+Assets!DH34</f>
        <v>3805917.5581525662</v>
      </c>
      <c r="F47" s="923">
        <f>+Assets!DI34</f>
        <v>2563593.2105204938</v>
      </c>
      <c r="G47" s="923">
        <f>+Assets!DJ34</f>
        <v>3671346.1736285309</v>
      </c>
      <c r="H47" s="923">
        <f>+Assets!DK34</f>
        <v>2708579.9098882927</v>
      </c>
      <c r="I47" s="923">
        <f>+Assets!DL34</f>
        <v>4279392.7002089322</v>
      </c>
      <c r="J47" s="923">
        <f>+Assets!DM34</f>
        <v>3125778.6509419093</v>
      </c>
      <c r="K47" s="923">
        <f>+Assets!DN34</f>
        <v>3584674.3261342724</v>
      </c>
      <c r="L47" s="923">
        <f>+Assets!DO34</f>
        <v>3405313.2531957687</v>
      </c>
      <c r="M47" s="923">
        <f>+Assets!DP34</f>
        <v>3590756.6100266515</v>
      </c>
      <c r="N47" s="923">
        <f>+Assets!DQ34</f>
        <v>3274864.420889053</v>
      </c>
      <c r="O47" s="923">
        <f>+Assets!DR34</f>
        <v>2196909.6493985704</v>
      </c>
      <c r="P47" s="923">
        <f>+Assets!DS34</f>
        <v>2653711.7738975012</v>
      </c>
      <c r="Q47" s="923">
        <f>+Assets!DT34</f>
        <v>2927608.318116738</v>
      </c>
      <c r="R47" s="923">
        <f>+Assets!DU34</f>
        <v>1897294.7943808332</v>
      </c>
      <c r="S47" s="923">
        <f>+Assets!DV34</f>
        <v>3192319.1128290645</v>
      </c>
      <c r="T47" s="923">
        <f>+Assets!DW34</f>
        <v>2424227.2165254457</v>
      </c>
      <c r="U47" s="923">
        <f>+Assets!DX34</f>
        <v>3630724.7450913875</v>
      </c>
      <c r="V47" s="923">
        <f>+Assets!DY34</f>
        <v>2198210.6943571665</v>
      </c>
      <c r="W47" s="923">
        <f>+Assets!DZ34</f>
        <v>3044447.2869591615</v>
      </c>
      <c r="X47" s="923">
        <f>+Assets!EA34</f>
        <v>2947078.7207772643</v>
      </c>
      <c r="Y47" s="923">
        <f>+Assets!EB34</f>
        <v>3086061.6874683872</v>
      </c>
      <c r="Z47" s="923">
        <f>+Assets!EC34</f>
        <v>3031092.9246610114</v>
      </c>
      <c r="AA47" s="923">
        <f>+Assets!ED34</f>
        <v>1898517.9556268805</v>
      </c>
      <c r="AB47" s="923">
        <f>+Assets!EE34</f>
        <v>2347968.165899192</v>
      </c>
      <c r="AC47" s="923">
        <f>+Assets!EF34</f>
        <v>3191881.3573620399</v>
      </c>
      <c r="AD47" s="923">
        <f>+Assets!EG34</f>
        <v>1694128.8010659441</v>
      </c>
      <c r="AE47" s="923">
        <f>+Assets!EH34</f>
        <v>3119876.9210489811</v>
      </c>
      <c r="AF47" s="923">
        <f>+Assets!EI34</f>
        <v>2303166.3302248074</v>
      </c>
      <c r="AG47" s="923">
        <f>+Assets!EJ34</f>
        <v>3477112.622477754</v>
      </c>
      <c r="AH47" s="923">
        <f>+Assets!EK34</f>
        <v>1956284.7417887819</v>
      </c>
      <c r="AI47" s="923">
        <f>+Assets!EL34</f>
        <v>2907634.0646719686</v>
      </c>
      <c r="AJ47" s="923">
        <f>+Assets!EM34</f>
        <v>2744615.8597914595</v>
      </c>
      <c r="AK47" s="923">
        <f>+Assets!EN34</f>
        <v>2998999.6379319853</v>
      </c>
      <c r="AL47" s="923">
        <f>+Assets!EO34</f>
        <v>2927148.0310926703</v>
      </c>
      <c r="AM47" s="923">
        <f>+Assets!EP34</f>
        <v>2662549.1726623862</v>
      </c>
      <c r="AN47" s="923">
        <f>+Assets!EQ34</f>
        <v>2292677.0444552</v>
      </c>
      <c r="AO47" s="923">
        <f>+Assets!ER34</f>
        <v>3038023.6709145275</v>
      </c>
      <c r="AP47" s="923">
        <f>+Assets!ES34</f>
        <v>1663681.4989922689</v>
      </c>
      <c r="AQ47" s="923">
        <f>+Assets!ET34</f>
        <v>3173767.5532115027</v>
      </c>
      <c r="AR47" s="923">
        <f>+Assets!EU34</f>
        <v>2314505.8262454234</v>
      </c>
      <c r="AS47" s="923">
        <f>+Assets!EV34</f>
        <v>3521404.25011526</v>
      </c>
      <c r="AT47" s="923">
        <f>+Assets!EW34</f>
        <v>1854897.6416355616</v>
      </c>
      <c r="AU47" s="923">
        <f>+Assets!EX34</f>
        <v>2954263.1362842964</v>
      </c>
      <c r="AV47" s="923">
        <f>+Assets!EY34</f>
        <v>2773756.9523563813</v>
      </c>
      <c r="AW47" s="923">
        <f>+Assets!EZ34</f>
        <v>3023634.0171482996</v>
      </c>
      <c r="AX47" s="923">
        <f>+Assets!FA34</f>
        <v>2961618.9192005149</v>
      </c>
      <c r="AY47" s="923">
        <f>+Assets!FB34</f>
        <v>1847358.0290253432</v>
      </c>
      <c r="AZ47" s="923">
        <f>+Assets!FC34</f>
        <v>2321244.3141998556</v>
      </c>
      <c r="BA47" s="923">
        <f>+Assets!FD34</f>
        <v>2983833.6149706868</v>
      </c>
      <c r="BB47" s="923">
        <f>+Assets!FE34</f>
        <v>1697764.7693752407</v>
      </c>
      <c r="BC47" s="923">
        <f>+Assets!FF34</f>
        <v>3127289.1915928712</v>
      </c>
      <c r="BD47" s="923">
        <f>+Assets!FG34</f>
        <v>2279235.2108700387</v>
      </c>
      <c r="BE47" s="923">
        <f>+Assets!FH34</f>
        <v>3554976.0187633848</v>
      </c>
      <c r="BF47" s="923">
        <f>+Assets!FI34</f>
        <v>1908366.6075543941</v>
      </c>
      <c r="BG47" s="923">
        <f>+Assets!FJ34</f>
        <v>2967075.2424126016</v>
      </c>
      <c r="BH47" s="923">
        <f>+Assets!FK34</f>
        <v>2761111.6064460836</v>
      </c>
      <c r="BI47" s="923">
        <f>+Assets!FL34</f>
        <v>3003713.3267976996</v>
      </c>
      <c r="BJ47" s="923">
        <f>+Assets!FM34</f>
        <v>2912736.4126198096</v>
      </c>
      <c r="BK47" s="924">
        <f t="shared" si="1"/>
        <v>168657778.60970724</v>
      </c>
    </row>
    <row r="48" spans="1:63" ht="15.6" x14ac:dyDescent="0.3">
      <c r="A48" s="1131" t="s">
        <v>929</v>
      </c>
      <c r="B48" s="777"/>
      <c r="C48" s="923">
        <f>+Assets!DF66</f>
        <v>15087186.054208878</v>
      </c>
      <c r="D48" s="923">
        <f>+Assets!DG66</f>
        <v>17351278.715106562</v>
      </c>
      <c r="E48" s="923">
        <f>+Assets!DH66</f>
        <v>10687613.101898013</v>
      </c>
      <c r="F48" s="923">
        <f>+Assets!DI66</f>
        <v>7198971.5925416015</v>
      </c>
      <c r="G48" s="923">
        <f>+Assets!DJ66</f>
        <v>10309715.559346469</v>
      </c>
      <c r="H48" s="923">
        <f>+Assets!DK66</f>
        <v>7606116.9718325837</v>
      </c>
      <c r="I48" s="923">
        <f>+Assets!DL66</f>
        <v>12017205.52063684</v>
      </c>
      <c r="J48" s="923">
        <f>+Assets!DM66</f>
        <v>8777676.4349188972</v>
      </c>
      <c r="K48" s="923">
        <f>+Assets!DN66</f>
        <v>10066327.425291618</v>
      </c>
      <c r="L48" s="923">
        <f>+Assets!DO66</f>
        <v>9562653.4166411143</v>
      </c>
      <c r="M48" s="923">
        <f>+Assets!DP66</f>
        <v>10083407.431893025</v>
      </c>
      <c r="N48" s="923">
        <f>+Assets!DQ66</f>
        <v>9196332.6469486412</v>
      </c>
      <c r="O48" s="923">
        <f>+Assets!DR66</f>
        <v>6169266.6732370434</v>
      </c>
      <c r="P48" s="923">
        <f>+Assets!DS66</f>
        <v>5464828.3397304425</v>
      </c>
      <c r="Q48" s="923">
        <f>+Assets!DT66</f>
        <v>0</v>
      </c>
      <c r="R48" s="923">
        <f>+Assets!DU66</f>
        <v>0</v>
      </c>
      <c r="S48" s="923">
        <f>+Assets!DV66</f>
        <v>0</v>
      </c>
      <c r="T48" s="923">
        <f>+Assets!DW66</f>
        <v>0</v>
      </c>
      <c r="U48" s="923">
        <f>+Assets!DX66</f>
        <v>0</v>
      </c>
      <c r="V48" s="923">
        <f>+Assets!DY66</f>
        <v>0</v>
      </c>
      <c r="W48" s="923">
        <f>+Assets!DZ66</f>
        <v>0</v>
      </c>
      <c r="X48" s="923">
        <f>+Assets!EA66</f>
        <v>0</v>
      </c>
      <c r="Y48" s="923">
        <f>+Assets!EB66</f>
        <v>0</v>
      </c>
      <c r="Z48" s="923">
        <f>+Assets!EC66</f>
        <v>0</v>
      </c>
      <c r="AA48" s="923">
        <f>+Assets!ED66</f>
        <v>0</v>
      </c>
      <c r="AB48" s="923">
        <f>+Assets!EE66</f>
        <v>0</v>
      </c>
      <c r="AC48" s="923">
        <f>+Assets!EF66</f>
        <v>0</v>
      </c>
      <c r="AD48" s="923">
        <f>+Assets!EG66</f>
        <v>0</v>
      </c>
      <c r="AE48" s="923">
        <f>+Assets!EH66</f>
        <v>0</v>
      </c>
      <c r="AF48" s="923">
        <f>+Assets!EI66</f>
        <v>0</v>
      </c>
      <c r="AG48" s="923">
        <f>+Assets!EJ66</f>
        <v>0</v>
      </c>
      <c r="AH48" s="923">
        <f>+Assets!EK66</f>
        <v>0</v>
      </c>
      <c r="AI48" s="923">
        <f>+Assets!EL66</f>
        <v>0</v>
      </c>
      <c r="AJ48" s="923">
        <f>+Assets!EM66</f>
        <v>0</v>
      </c>
      <c r="AK48" s="923">
        <f>+Assets!EN66</f>
        <v>0</v>
      </c>
      <c r="AL48" s="923">
        <f>+Assets!EO66</f>
        <v>0</v>
      </c>
      <c r="AM48" s="923">
        <f>+Assets!EP66</f>
        <v>0</v>
      </c>
      <c r="AN48" s="923">
        <f>+Assets!EQ66</f>
        <v>0</v>
      </c>
      <c r="AO48" s="923">
        <f>+Assets!ER66</f>
        <v>0</v>
      </c>
      <c r="AP48" s="923">
        <f>+Assets!ES66</f>
        <v>0</v>
      </c>
      <c r="AQ48" s="923">
        <f>+Assets!ET66</f>
        <v>0</v>
      </c>
      <c r="AR48" s="923">
        <f>+Assets!EU66</f>
        <v>0</v>
      </c>
      <c r="AS48" s="923">
        <f>+Assets!EV66</f>
        <v>0</v>
      </c>
      <c r="AT48" s="923">
        <f>+Assets!EW66</f>
        <v>0</v>
      </c>
      <c r="AU48" s="923">
        <f>+Assets!EX66</f>
        <v>0</v>
      </c>
      <c r="AV48" s="923">
        <f>+Assets!EY66</f>
        <v>0</v>
      </c>
      <c r="AW48" s="923">
        <f>+Assets!EZ66</f>
        <v>0</v>
      </c>
      <c r="AX48" s="923">
        <f>+Assets!FA66</f>
        <v>0</v>
      </c>
      <c r="AY48" s="923">
        <f>+Assets!FB66</f>
        <v>0</v>
      </c>
      <c r="AZ48" s="923">
        <f>+Assets!FC66</f>
        <v>0</v>
      </c>
      <c r="BA48" s="923">
        <f>+Assets!FD66</f>
        <v>0</v>
      </c>
      <c r="BB48" s="923">
        <f>+Assets!FE66</f>
        <v>0</v>
      </c>
      <c r="BC48" s="923">
        <f>+Assets!FF66</f>
        <v>0</v>
      </c>
      <c r="BD48" s="923">
        <f>+Assets!FG66</f>
        <v>0</v>
      </c>
      <c r="BE48" s="923">
        <f>+Assets!FH66</f>
        <v>0</v>
      </c>
      <c r="BF48" s="923">
        <f>+Assets!FI66</f>
        <v>0</v>
      </c>
      <c r="BG48" s="923">
        <f>+Assets!FJ66</f>
        <v>0</v>
      </c>
      <c r="BH48" s="923">
        <f>+Assets!FK66</f>
        <v>0</v>
      </c>
      <c r="BI48" s="923">
        <f>+Assets!FL66</f>
        <v>0</v>
      </c>
      <c r="BJ48" s="923">
        <f>+Assets!FM66</f>
        <v>0</v>
      </c>
      <c r="BK48" s="924">
        <f t="shared" si="1"/>
        <v>139578579.88423172</v>
      </c>
    </row>
    <row r="49" spans="1:63" ht="15.6" x14ac:dyDescent="0.3">
      <c r="A49" s="888" t="s">
        <v>588</v>
      </c>
      <c r="B49" s="777"/>
      <c r="C49" s="923">
        <f>+Cálculos!O1522</f>
        <v>13525672.164477089</v>
      </c>
      <c r="D49" s="923">
        <f>+Cálculos!P1522</f>
        <v>16910957.064150032</v>
      </c>
      <c r="E49" s="923">
        <f>+Cálculos!Q1522</f>
        <v>21053917.257788438</v>
      </c>
      <c r="F49" s="923">
        <f>+Cálculos!R1522</f>
        <v>11720847.96905046</v>
      </c>
      <c r="G49" s="923">
        <f>+Cálculos!S1522</f>
        <v>38166710.416114777</v>
      </c>
      <c r="H49" s="923">
        <f>+Cálculos!T1522</f>
        <v>40147431.68928387</v>
      </c>
      <c r="I49" s="923">
        <f>+Cálculos!U1522</f>
        <v>32983609.140942466</v>
      </c>
      <c r="J49" s="923">
        <f>+Cálculos!V1522</f>
        <v>12981555.317308122</v>
      </c>
      <c r="K49" s="923">
        <f>+Cálculos!W1522</f>
        <v>27836119.111926988</v>
      </c>
      <c r="L49" s="923">
        <f>+Cálculos!X1522</f>
        <v>33038340.559884239</v>
      </c>
      <c r="M49" s="923">
        <f>+Cálculos!Y1522</f>
        <v>34561524.383757204</v>
      </c>
      <c r="N49" s="923">
        <f>+Cálculos!Z1522</f>
        <v>69336048.917125225</v>
      </c>
      <c r="O49" s="923">
        <f>+Cálculos!AA1522</f>
        <v>15395635.748601384</v>
      </c>
      <c r="P49" s="923">
        <f>+Cálculos!AB1522</f>
        <v>17600780.860802431</v>
      </c>
      <c r="Q49" s="923">
        <f>+Cálculos!AC1522</f>
        <v>22568716.999093786</v>
      </c>
      <c r="R49" s="923">
        <f>+Cálculos!AD1522</f>
        <v>12185928.780686146</v>
      </c>
      <c r="S49" s="923">
        <f>+Cálculos!AE1522</f>
        <v>41939427.897643268</v>
      </c>
      <c r="T49" s="923">
        <f>+Cálculos!AF1522</f>
        <v>43623133.838734135</v>
      </c>
      <c r="U49" s="923">
        <f>+Cálculos!AG1522</f>
        <v>35430769.911523245</v>
      </c>
      <c r="V49" s="923">
        <f>+Cálculos!AH1522</f>
        <v>13087891.997417144</v>
      </c>
      <c r="W49" s="923">
        <f>+Cálculos!AI1522</f>
        <v>30151384.514500584</v>
      </c>
      <c r="X49" s="923">
        <f>+Cálculos!AJ1522</f>
        <v>35829939.476687238</v>
      </c>
      <c r="Y49" s="923">
        <f>+Cálculos!AK1522</f>
        <v>37368323.117562979</v>
      </c>
      <c r="Z49" s="923">
        <f>+Cálculos!AL1522</f>
        <v>76074808.787428603</v>
      </c>
      <c r="AA49" s="923">
        <f>+Cálculos!AM1522</f>
        <v>10745271.896800671</v>
      </c>
      <c r="AB49" s="923">
        <f>+Cálculos!AN1522</f>
        <v>18351869.404093232</v>
      </c>
      <c r="AC49" s="923">
        <f>+Cálculos!AO1522</f>
        <v>23996877.239984121</v>
      </c>
      <c r="AD49" s="923">
        <f>+Cálculos!AP1522</f>
        <v>13109157.984154686</v>
      </c>
      <c r="AE49" s="923">
        <f>+Cálculos!AQ1522</f>
        <v>44066604.489783145</v>
      </c>
      <c r="AF49" s="923">
        <f>+Cálculos!AR1522</f>
        <v>45474095.951264054</v>
      </c>
      <c r="AG49" s="923">
        <f>+Cálculos!AS1522</f>
        <v>37739486.112105474</v>
      </c>
      <c r="AH49" s="923">
        <f>+Cálculos!AT1522</f>
        <v>14014482.100140536</v>
      </c>
      <c r="AI49" s="923">
        <f>+Cálculos!AU1522</f>
        <v>31878149.457829051</v>
      </c>
      <c r="AJ49" s="923">
        <f>+Cálculos!AV1522</f>
        <v>37674173.571811981</v>
      </c>
      <c r="AK49" s="923">
        <f>+Cálculos!AW1522</f>
        <v>39386350.948504873</v>
      </c>
      <c r="AL49" s="923">
        <f>+Cálculos!AX1522</f>
        <v>79707543.688934416</v>
      </c>
      <c r="AM49" s="923">
        <f>+Cálculos!AY1522</f>
        <v>15084600.101344153</v>
      </c>
      <c r="AN49" s="923">
        <f>+Cálculos!AZ1522</f>
        <v>18234122.192754947</v>
      </c>
      <c r="AO49" s="923">
        <f>+Cálculos!BA1522</f>
        <v>25147082.017755251</v>
      </c>
      <c r="AP49" s="923">
        <f>+Cálculos!BB1522</f>
        <v>13195181.092011031</v>
      </c>
      <c r="AQ49" s="923">
        <f>+Cálculos!BC1522</f>
        <v>47545553.374099962</v>
      </c>
      <c r="AR49" s="923">
        <f>+Cálculos!BD1522</f>
        <v>48169500.805288941</v>
      </c>
      <c r="AS49" s="923">
        <f>+Cálculos!BE1522</f>
        <v>39694658.371124655</v>
      </c>
      <c r="AT49" s="923">
        <f>+Cálculos!BF1522</f>
        <v>13405524.019207502</v>
      </c>
      <c r="AU49" s="923">
        <f>+Cálculos!BG1522</f>
        <v>33799055.834566608</v>
      </c>
      <c r="AV49" s="923">
        <f>+Cálculos!BH1522</f>
        <v>39927777.241783313</v>
      </c>
      <c r="AW49" s="923">
        <f>+Cálculos!BI1522</f>
        <v>41612209.589048699</v>
      </c>
      <c r="AX49" s="923">
        <f>+Cálculos!BJ1522</f>
        <v>85752068.581581086</v>
      </c>
      <c r="AY49" s="923">
        <f>+Cálculos!BK1522</f>
        <v>9758427.621594755</v>
      </c>
      <c r="AZ49" s="923">
        <f>+Cálculos!BL1522</f>
        <v>19885317.089164831</v>
      </c>
      <c r="BA49" s="923">
        <f>+Cálculos!BM1522</f>
        <v>27022591.588843103</v>
      </c>
      <c r="BB49" s="923">
        <f>+Cálculos!BN1522</f>
        <v>14427732.178369345</v>
      </c>
      <c r="BC49" s="923">
        <f>+Cálculos!BO1522</f>
        <v>50428088.909787595</v>
      </c>
      <c r="BD49" s="923">
        <f>+Cálculos!BP1522</f>
        <v>51328295.743207172</v>
      </c>
      <c r="BE49" s="923">
        <f>+Cálculos!BQ1522</f>
        <v>42615899.99058149</v>
      </c>
      <c r="BF49" s="923">
        <f>+Cálculos!BR1522</f>
        <v>14924802.01210572</v>
      </c>
      <c r="BG49" s="923">
        <f>+Cálculos!BS1522</f>
        <v>36121310.693246737</v>
      </c>
      <c r="BH49" s="923">
        <f>+Cálculos!BT1522</f>
        <v>42623540.933474787</v>
      </c>
      <c r="BI49" s="923">
        <f>+Cálculos!BU1522</f>
        <v>44495737.478377685</v>
      </c>
      <c r="BJ49" s="923">
        <f>+Cálculos!BV1522</f>
        <v>90984448.916597024</v>
      </c>
      <c r="BK49" s="924">
        <f t="shared" si="1"/>
        <v>1995847065.1438127</v>
      </c>
    </row>
    <row r="50" spans="1:63" ht="15.6" x14ac:dyDescent="0.3">
      <c r="A50" s="889" t="s">
        <v>930</v>
      </c>
      <c r="B50" s="777"/>
      <c r="C50" s="923">
        <f>+Cálculos!O1540+Cálculos!O1541</f>
        <v>159901535.97536269</v>
      </c>
      <c r="D50" s="923">
        <f>+Cálculos!P1540+Cálculos!P1541</f>
        <v>196672272.41742072</v>
      </c>
      <c r="E50" s="923">
        <f>+Cálculos!Q1540+Cálculos!Q1541</f>
        <v>243346071.4804056</v>
      </c>
      <c r="F50" s="923">
        <f>+Cálculos!R1540+Cálculos!R1541</f>
        <v>136445906.23780379</v>
      </c>
      <c r="G50" s="923">
        <f>+Cálculos!S1540+Cálculos!S1541</f>
        <v>438467311.57732183</v>
      </c>
      <c r="H50" s="923">
        <f>+Cálculos!T1540+Cálculos!T1541</f>
        <v>462351537.11279666</v>
      </c>
      <c r="I50" s="923">
        <f>+Cálculos!U1540+Cálculos!U1541</f>
        <v>381065936.25835603</v>
      </c>
      <c r="J50" s="923">
        <f>+Cálculos!V1540+Cálculos!V1541</f>
        <v>152115401.97671029</v>
      </c>
      <c r="K50" s="923">
        <f>+Cálculos!W1540+Cálculos!W1541</f>
        <v>320917459.47602451</v>
      </c>
      <c r="L50" s="923">
        <f>+Cálculos!X1540+Cálculos!X1541</f>
        <v>380732541.99774235</v>
      </c>
      <c r="M50" s="923">
        <f>+Cálculos!Y1540+Cálculos!Y1541</f>
        <v>398590669.25566828</v>
      </c>
      <c r="N50" s="923">
        <f>+Cálculos!Z1540+Cálculos!Z1541</f>
        <v>796775402.92552793</v>
      </c>
      <c r="O50" s="923">
        <f>+Cálculos!AA1540+Cálculos!AA1541</f>
        <v>175434871.74208668</v>
      </c>
      <c r="P50" s="923">
        <f>+Cálculos!AB1540+Cálculos!AB1541</f>
        <v>197935797.10311395</v>
      </c>
      <c r="Q50" s="923">
        <f>+Cálculos!AC1540+Cálculos!AC1541</f>
        <v>252041045.69745931</v>
      </c>
      <c r="R50" s="923">
        <f>+Cálculos!AD1540+Cálculos!AD1541</f>
        <v>137189049.86575538</v>
      </c>
      <c r="S50" s="923">
        <f>+Cálculos!AE1540+Cálculos!AE1541</f>
        <v>465356738.70989072</v>
      </c>
      <c r="T50" s="923">
        <f>+Cálculos!AF1540+Cálculos!AF1541</f>
        <v>485283529.48912787</v>
      </c>
      <c r="U50" s="923">
        <f>+Cálculos!AG1540+Cálculos!AG1541</f>
        <v>395491911.57547879</v>
      </c>
      <c r="V50" s="923">
        <f>+Cálculos!AH1540+Cálculos!AH1541</f>
        <v>148504465.36778626</v>
      </c>
      <c r="W50" s="923">
        <f>+Cálculos!AI1540+Cálculos!AI1541</f>
        <v>335801533.57528102</v>
      </c>
      <c r="X50" s="923">
        <f>+Cálculos!AJ1540+Cálculos!AJ1541</f>
        <v>398867047.99220413</v>
      </c>
      <c r="Y50" s="923">
        <f>+Cálculos!AK1540+Cálculos!AK1541</f>
        <v>416331319.50155175</v>
      </c>
      <c r="Z50" s="923">
        <f>+Cálculos!AL1540+Cálculos!AL1541</f>
        <v>844370339.64164054</v>
      </c>
      <c r="AA50" s="923">
        <f>+Cálculos!AM1540+Cálculos!AM1541</f>
        <v>120765728.71890983</v>
      </c>
      <c r="AB50" s="923">
        <f>+Cálculos!AN1540+Cálculos!AN1541</f>
        <v>199503881.42897645</v>
      </c>
      <c r="AC50" s="923">
        <f>+Cálculos!AO1540+Cálculos!AO1541</f>
        <v>258978102.62283584</v>
      </c>
      <c r="AD50" s="923">
        <f>+Cálculos!AP1540+Cálculos!AP1541</f>
        <v>142586042.89247587</v>
      </c>
      <c r="AE50" s="923">
        <f>+Cálculos!AQ1540+Cálculos!AQ1541</f>
        <v>472615827.59801114</v>
      </c>
      <c r="AF50" s="923">
        <f>+Cálculos!AR1540+Cálculos!AR1541</f>
        <v>488980337.61154169</v>
      </c>
      <c r="AG50" s="923">
        <f>+Cálculos!AS1540+Cálculos!AS1541</f>
        <v>407090421.21481836</v>
      </c>
      <c r="AH50" s="923">
        <f>+Cálculos!AT1540+Cálculos!AT1541</f>
        <v>153628960.43032342</v>
      </c>
      <c r="AI50" s="923">
        <f>+Cálculos!AU1540+Cálculos!AU1541</f>
        <v>343148659.16280019</v>
      </c>
      <c r="AJ50" s="923">
        <f>+Cálculos!AV1540+Cálculos!AV1541</f>
        <v>405375273.00705332</v>
      </c>
      <c r="AK50" s="923">
        <f>+Cálculos!AW1540+Cálculos!AW1541</f>
        <v>424124858.20887482</v>
      </c>
      <c r="AL50" s="923">
        <f>+Cálculos!AX1540+Cálculos!AX1541</f>
        <v>855108071.82717633</v>
      </c>
      <c r="AM50" s="923">
        <f>+Cálculos!AY1540+Cálculos!AY1541</f>
        <v>160999260.52651209</v>
      </c>
      <c r="AN50" s="923">
        <f>+Cálculos!AZ1540+Cálculos!AZ1541</f>
        <v>191388402.16263863</v>
      </c>
      <c r="AO50" s="923">
        <f>+Cálculos!BA1540+Cálculos!BA1541</f>
        <v>261661415.3976382</v>
      </c>
      <c r="AP50" s="923">
        <f>+Cálculos!BB1540+Cálculos!BB1541</f>
        <v>138546159.31165108</v>
      </c>
      <c r="AQ50" s="923">
        <f>+Cálculos!BC1540+Cálculos!BC1541</f>
        <v>491441952.10432595</v>
      </c>
      <c r="AR50" s="923">
        <f>+Cálculos!BD1540+Cálculos!BD1541</f>
        <v>499275376.66329527</v>
      </c>
      <c r="AS50" s="923">
        <f>+Cálculos!BE1540+Cálculos!BE1541</f>
        <v>412802632.65074974</v>
      </c>
      <c r="AT50" s="923">
        <f>+Cálculos!BF1540+Cálculos!BF1541</f>
        <v>142174445.54893783</v>
      </c>
      <c r="AU50" s="923">
        <f>+Cálculos!BG1540+Cálculos!BG1541</f>
        <v>350715643.46531111</v>
      </c>
      <c r="AV50" s="923">
        <f>+Cálculos!BH1540+Cálculos!BH1541</f>
        <v>414136648.92044771</v>
      </c>
      <c r="AW50" s="923">
        <f>+Cálculos!BI1540+Cálculos!BI1541</f>
        <v>431960597.22971636</v>
      </c>
      <c r="AX50" s="923">
        <f>+Cálculos!BJ1540+Cálculos!BJ1541</f>
        <v>886610706.38498259</v>
      </c>
      <c r="AY50" s="923">
        <f>+Cálculos!BK1540+Cálculos!BK1541</f>
        <v>103536441.23086406</v>
      </c>
      <c r="AZ50" s="923">
        <f>+Cálculos!BL1540+Cálculos!BL1541</f>
        <v>201426979.31984365</v>
      </c>
      <c r="BA50" s="923">
        <f>+Cálculos!BM1540+Cálculos!BM1541</f>
        <v>271474147.43480581</v>
      </c>
      <c r="BB50" s="923">
        <f>+Cálculos!BN1540+Cálculos!BN1541</f>
        <v>146185870.26333523</v>
      </c>
      <c r="BC50" s="923">
        <f>+Cálculos!BO1540+Cálculos!BO1541</f>
        <v>503348015.58830023</v>
      </c>
      <c r="BD50" s="923">
        <f>+Cálculos!BP1540+Cálculos!BP1541</f>
        <v>513730026.30813777</v>
      </c>
      <c r="BE50" s="923">
        <f>+Cálculos!BQ1540+Cálculos!BQ1541</f>
        <v>427898019.46029925</v>
      </c>
      <c r="BF50" s="923">
        <f>+Cálculos!BR1540+Cálculos!BR1541</f>
        <v>152614566.3852067</v>
      </c>
      <c r="BG50" s="923">
        <f>+Cálculos!BS1540+Cálculos!BS1541</f>
        <v>361916865.11045134</v>
      </c>
      <c r="BH50" s="923">
        <f>+Cálculos!BT1540+Cálculos!BT1541</f>
        <v>426893065.50498521</v>
      </c>
      <c r="BI50" s="923">
        <f>+Cálculos!BU1540+Cálculos!BU1541</f>
        <v>445996319.14279085</v>
      </c>
      <c r="BJ50" s="923">
        <f>+Cálculos!BV1540+Cálculos!BV1541</f>
        <v>908420109.03214014</v>
      </c>
      <c r="BK50" s="924">
        <f t="shared" si="1"/>
        <v>21437049526.823685</v>
      </c>
    </row>
    <row r="51" spans="1:63" ht="15.6" x14ac:dyDescent="0.3">
      <c r="A51" s="890" t="s">
        <v>931</v>
      </c>
      <c r="B51" s="777"/>
      <c r="C51" s="923">
        <f>+Assets!DF166</f>
        <v>23057971.351294979</v>
      </c>
      <c r="D51" s="923">
        <f>+Assets!DG166</f>
        <v>17748277.202686112</v>
      </c>
      <c r="E51" s="923">
        <f>+Assets!DH166</f>
        <v>16954440.466444992</v>
      </c>
      <c r="F51" s="923">
        <f>+Assets!DI166</f>
        <v>12757802.175996179</v>
      </c>
      <c r="G51" s="923">
        <f>+Assets!DJ166</f>
        <v>21624682.584147163</v>
      </c>
      <c r="H51" s="923">
        <f>+Assets!DK166</f>
        <v>26596737.312970035</v>
      </c>
      <c r="I51" s="923">
        <f>+Assets!DL166</f>
        <v>25994371.935880814</v>
      </c>
      <c r="J51" s="923">
        <f>+Assets!DM166</f>
        <v>17516034.386317693</v>
      </c>
      <c r="K51" s="923">
        <f>+Assets!DN166</f>
        <v>19624427.663272139</v>
      </c>
      <c r="L51" s="923">
        <f>+Assets!DO166</f>
        <v>22745289.395338282</v>
      </c>
      <c r="M51" s="923">
        <f>+Assets!DP166</f>
        <v>24833756.494557902</v>
      </c>
      <c r="N51" s="923">
        <f>+Assets!DQ166</f>
        <v>40062309.031093717</v>
      </c>
      <c r="O51" s="923">
        <f>+Assets!DR166</f>
        <v>23947708.362943418</v>
      </c>
      <c r="P51" s="923">
        <f>+Assets!DS166</f>
        <v>18422330.098186292</v>
      </c>
      <c r="Q51" s="923">
        <f>+Assets!DT166</f>
        <v>17610454.80852301</v>
      </c>
      <c r="R51" s="923">
        <f>+Assets!DU166</f>
        <v>13258880.225434478</v>
      </c>
      <c r="S51" s="923">
        <f>+Assets!DV166</f>
        <v>22460974.944116101</v>
      </c>
      <c r="T51" s="923">
        <f>+Assets!DW166</f>
        <v>27605365.305326018</v>
      </c>
      <c r="U51" s="923">
        <f>+Assets!DX166</f>
        <v>27002779.79360899</v>
      </c>
      <c r="V51" s="923">
        <f>+Assets!DY166</f>
        <v>18198636.104011696</v>
      </c>
      <c r="W51" s="923">
        <f>+Assets!DZ166</f>
        <v>20388838.436604917</v>
      </c>
      <c r="X51" s="923">
        <f>+Assets!EA166</f>
        <v>23623311.228308026</v>
      </c>
      <c r="Y51" s="923">
        <f>+Assets!EB166</f>
        <v>25792030.121371415</v>
      </c>
      <c r="Z51" s="923">
        <f>+Assets!EC166</f>
        <v>41594642.211565621</v>
      </c>
      <c r="AA51" s="923">
        <f>+Assets!ED166</f>
        <v>24413989.379454087</v>
      </c>
      <c r="AB51" s="923">
        <f>+Assets!EE166</f>
        <v>18678084.914029881</v>
      </c>
      <c r="AC51" s="923">
        <f>+Assets!EF166</f>
        <v>17970445.976868443</v>
      </c>
      <c r="AD51" s="923">
        <f>+Assets!EG166</f>
        <v>13600862.603951644</v>
      </c>
      <c r="AE51" s="923">
        <f>+Assets!EH166</f>
        <v>22916053.75679756</v>
      </c>
      <c r="AF51" s="923">
        <f>+Assets!EI166</f>
        <v>27974527.686533958</v>
      </c>
      <c r="AG51" s="923">
        <f>+Assets!EJ166</f>
        <v>27579678.368038472</v>
      </c>
      <c r="AH51" s="923">
        <f>+Assets!EK166</f>
        <v>18616952.435105886</v>
      </c>
      <c r="AI51" s="923">
        <f>+Assets!EL166</f>
        <v>20854113.858742807</v>
      </c>
      <c r="AJ51" s="923">
        <f>+Assets!EM166</f>
        <v>24086614.885978419</v>
      </c>
      <c r="AK51" s="923">
        <f>+Assets!EN166</f>
        <v>26294359.446937267</v>
      </c>
      <c r="AL51" s="923">
        <f>+Assets!EO166</f>
        <v>42275362.71762237</v>
      </c>
      <c r="AM51" s="923">
        <f>+Assets!EP166</f>
        <v>24672957.650546998</v>
      </c>
      <c r="AN51" s="923">
        <f>+Assets!EQ166</f>
        <v>18826765.515521482</v>
      </c>
      <c r="AO51" s="923">
        <f>+Assets!ER166</f>
        <v>18169279.293588571</v>
      </c>
      <c r="AP51" s="923">
        <f>+Assets!ES166</f>
        <v>13785392.592647372</v>
      </c>
      <c r="AQ51" s="923">
        <f>+Assets!ET166</f>
        <v>23167656.365948088</v>
      </c>
      <c r="AR51" s="923">
        <f>+Assets!EU166</f>
        <v>28190409.7244469</v>
      </c>
      <c r="AS51" s="923">
        <f>+Assets!EV166</f>
        <v>27896786.11175799</v>
      </c>
      <c r="AT51" s="923">
        <f>+Assets!EW166</f>
        <v>18845157.145462718</v>
      </c>
      <c r="AU51" s="923">
        <f>+Assets!EX166</f>
        <v>21108121.095880494</v>
      </c>
      <c r="AV51" s="923">
        <f>+Assets!EY166</f>
        <v>24343714.300121404</v>
      </c>
      <c r="AW51" s="923">
        <f>+Assets!EZ166</f>
        <v>26573339.733975839</v>
      </c>
      <c r="AX51" s="923">
        <f>+Assets!FA166</f>
        <v>42661755.680649482</v>
      </c>
      <c r="AY51" s="923">
        <f>+Assets!FB166</f>
        <v>25549612.073595036</v>
      </c>
      <c r="AZ51" s="923">
        <f>+Assets!FC166</f>
        <v>19489166.334082499</v>
      </c>
      <c r="BA51" s="923">
        <f>+Assets!FD166</f>
        <v>18815936.885065727</v>
      </c>
      <c r="BB51" s="923">
        <f>+Assets!FE166</f>
        <v>14280520.367995197</v>
      </c>
      <c r="BC51" s="923">
        <f>+Assets!FF166</f>
        <v>23991952.081694987</v>
      </c>
      <c r="BD51" s="923">
        <f>+Assets!FG166</f>
        <v>29181360.206057448</v>
      </c>
      <c r="BE51" s="923">
        <f>+Assets!FH166</f>
        <v>28891231.17607889</v>
      </c>
      <c r="BF51" s="923">
        <f>+Assets!FI166</f>
        <v>19518803.849418469</v>
      </c>
      <c r="BG51" s="923">
        <f>+Assets!FJ166</f>
        <v>21862446.901280597</v>
      </c>
      <c r="BH51" s="923">
        <f>+Assets!FK166</f>
        <v>25208882.268062152</v>
      </c>
      <c r="BI51" s="923">
        <f>+Assets!FL166</f>
        <v>27517525.349738907</v>
      </c>
      <c r="BJ51" s="923">
        <f>+Assets!FM166</f>
        <v>44169373.358590007</v>
      </c>
      <c r="BK51" s="924">
        <f t="shared" si="1"/>
        <v>1421401243.7322683</v>
      </c>
    </row>
    <row r="52" spans="1:63" ht="15.6" x14ac:dyDescent="0.3">
      <c r="A52" s="886" t="s">
        <v>932</v>
      </c>
      <c r="B52" s="777"/>
      <c r="C52" s="923">
        <f>+Cálculos!O1075</f>
        <v>0</v>
      </c>
      <c r="D52" s="923">
        <f>+Cálculos!P1075</f>
        <v>0</v>
      </c>
      <c r="E52" s="923">
        <f>+Cálculos!Q1075</f>
        <v>0</v>
      </c>
      <c r="F52" s="923">
        <f>+Cálculos!R1075</f>
        <v>0</v>
      </c>
      <c r="G52" s="923">
        <f>+Cálculos!S1075</f>
        <v>0</v>
      </c>
      <c r="H52" s="923">
        <f>+Cálculos!T1075</f>
        <v>507601.0090424355</v>
      </c>
      <c r="I52" s="923">
        <f>+Cálculos!U1075</f>
        <v>0</v>
      </c>
      <c r="J52" s="923">
        <f>+Cálculos!V1075</f>
        <v>0</v>
      </c>
      <c r="K52" s="923">
        <f>+Cálculos!W1075</f>
        <v>0</v>
      </c>
      <c r="L52" s="923">
        <f>+Cálculos!X1075</f>
        <v>0</v>
      </c>
      <c r="M52" s="923">
        <f>+Cálculos!Y1075</f>
        <v>0</v>
      </c>
      <c r="N52" s="923">
        <f>+Cálculos!Z1075</f>
        <v>3499337.0490013347</v>
      </c>
      <c r="O52" s="923">
        <f>+Cálculos!AA1075</f>
        <v>0</v>
      </c>
      <c r="P52" s="923">
        <f>+Cálculos!AB1075</f>
        <v>0</v>
      </c>
      <c r="Q52" s="923">
        <f>+Cálculos!AC1075</f>
        <v>0</v>
      </c>
      <c r="R52" s="923">
        <f>+Cálculos!AD1075</f>
        <v>0</v>
      </c>
      <c r="S52" s="923">
        <f>+Cálculos!AE1075</f>
        <v>0</v>
      </c>
      <c r="T52" s="923">
        <f>+Cálculos!AF1075</f>
        <v>380519.54660632985</v>
      </c>
      <c r="U52" s="923">
        <f>+Cálculos!AG1075</f>
        <v>0</v>
      </c>
      <c r="V52" s="923">
        <f>+Cálculos!AH1075</f>
        <v>0</v>
      </c>
      <c r="W52" s="923">
        <f>+Cálculos!AI1075</f>
        <v>0</v>
      </c>
      <c r="X52" s="923">
        <f>+Cálculos!AJ1075</f>
        <v>0</v>
      </c>
      <c r="Y52" s="923">
        <f>+Cálculos!AK1075</f>
        <v>0</v>
      </c>
      <c r="Z52" s="923">
        <f>+Cálculos!AL1075</f>
        <v>3554962.0444893157</v>
      </c>
      <c r="AA52" s="923">
        <f>+Cálculos!AM1075</f>
        <v>0</v>
      </c>
      <c r="AB52" s="923">
        <f>+Cálculos!AN1075</f>
        <v>0</v>
      </c>
      <c r="AC52" s="923">
        <f>+Cálculos!AO1075</f>
        <v>0</v>
      </c>
      <c r="AD52" s="923">
        <f>+Cálculos!AP1075</f>
        <v>0</v>
      </c>
      <c r="AE52" s="923">
        <f>+Cálculos!AQ1075</f>
        <v>0</v>
      </c>
      <c r="AF52" s="923">
        <f>+Cálculos!AR1075</f>
        <v>260769.57990047007</v>
      </c>
      <c r="AG52" s="923">
        <f>+Cálculos!AS1075</f>
        <v>0</v>
      </c>
      <c r="AH52" s="923">
        <f>+Cálculos!AT1075</f>
        <v>0</v>
      </c>
      <c r="AI52" s="923">
        <f>+Cálculos!AU1075</f>
        <v>0</v>
      </c>
      <c r="AJ52" s="923">
        <f>+Cálculos!AV1075</f>
        <v>0</v>
      </c>
      <c r="AK52" s="923">
        <f>+Cálculos!AW1075</f>
        <v>0</v>
      </c>
      <c r="AL52" s="923">
        <f>+Cálculos!AX1075</f>
        <v>3633159.5439317077</v>
      </c>
      <c r="AM52" s="923">
        <f>+Cálculos!AY1075</f>
        <v>0</v>
      </c>
      <c r="AN52" s="923">
        <f>+Cálculos!AZ1075</f>
        <v>0</v>
      </c>
      <c r="AO52" s="923">
        <f>+Cálculos!BA1075</f>
        <v>0</v>
      </c>
      <c r="AP52" s="923">
        <f>+Cálculos!BB1075</f>
        <v>0</v>
      </c>
      <c r="AQ52" s="923">
        <f>+Cálculos!BC1075</f>
        <v>0</v>
      </c>
      <c r="AR52" s="923">
        <f>+Cálculos!BD1075</f>
        <v>0</v>
      </c>
      <c r="AS52" s="923">
        <f>+Cálculos!BE1075</f>
        <v>0</v>
      </c>
      <c r="AT52" s="923">
        <f>+Cálculos!BF1075</f>
        <v>0</v>
      </c>
      <c r="AU52" s="923">
        <f>+Cálculos!BG1075</f>
        <v>0</v>
      </c>
      <c r="AV52" s="923">
        <f>+Cálculos!BH1075</f>
        <v>0</v>
      </c>
      <c r="AW52" s="923">
        <f>+Cálculos!BI1075</f>
        <v>0</v>
      </c>
      <c r="AX52" s="923">
        <f>+Cálculos!BJ1075</f>
        <v>4304312.2808292089</v>
      </c>
      <c r="AY52" s="923">
        <f>+Cálculos!BK1075</f>
        <v>0</v>
      </c>
      <c r="AZ52" s="923">
        <f>+Cálculos!BL1075</f>
        <v>0</v>
      </c>
      <c r="BA52" s="923">
        <f>+Cálculos!BM1075</f>
        <v>0</v>
      </c>
      <c r="BB52" s="923">
        <f>+Cálculos!BN1075</f>
        <v>0</v>
      </c>
      <c r="BC52" s="923">
        <f>+Cálculos!BO1075</f>
        <v>0</v>
      </c>
      <c r="BD52" s="923">
        <f>+Cálculos!BP1075</f>
        <v>0</v>
      </c>
      <c r="BE52" s="923">
        <f>+Cálculos!BQ1075</f>
        <v>0</v>
      </c>
      <c r="BF52" s="923">
        <f>+Cálculos!BR1075</f>
        <v>0</v>
      </c>
      <c r="BG52" s="923">
        <f>+Cálculos!BS1075</f>
        <v>0</v>
      </c>
      <c r="BH52" s="923">
        <f>+Cálculos!BT1075</f>
        <v>0</v>
      </c>
      <c r="BI52" s="923">
        <f>+Cálculos!BU1075</f>
        <v>0</v>
      </c>
      <c r="BJ52" s="923">
        <f>+Cálculos!BV1075</f>
        <v>2021388.5199624845</v>
      </c>
      <c r="BK52" s="924">
        <f t="shared" si="1"/>
        <v>18162049.573763289</v>
      </c>
    </row>
    <row r="53" spans="1:63" ht="16.2" thickBot="1" x14ac:dyDescent="0.35">
      <c r="A53" s="886"/>
      <c r="B53" s="777"/>
      <c r="C53" s="923"/>
      <c r="D53" s="923"/>
      <c r="E53" s="923"/>
      <c r="F53" s="923"/>
      <c r="G53" s="923"/>
      <c r="H53" s="923"/>
      <c r="I53" s="923"/>
      <c r="J53" s="923"/>
      <c r="K53" s="923"/>
      <c r="L53" s="923"/>
      <c r="M53" s="923"/>
      <c r="N53" s="923"/>
      <c r="O53" s="923"/>
      <c r="P53" s="923"/>
      <c r="Q53" s="923"/>
      <c r="R53" s="923"/>
      <c r="S53" s="923"/>
      <c r="T53" s="923"/>
      <c r="U53" s="923"/>
      <c r="V53" s="923"/>
      <c r="W53" s="923"/>
      <c r="X53" s="923"/>
      <c r="Y53" s="923"/>
      <c r="Z53" s="923"/>
      <c r="AA53" s="923"/>
      <c r="AB53" s="923"/>
      <c r="AC53" s="923"/>
      <c r="AD53" s="923"/>
      <c r="AE53" s="923"/>
      <c r="AF53" s="923"/>
      <c r="AG53" s="923"/>
      <c r="AH53" s="923"/>
      <c r="AI53" s="923"/>
      <c r="AJ53" s="923"/>
      <c r="AK53" s="923"/>
      <c r="AL53" s="923"/>
      <c r="AM53" s="923"/>
      <c r="AN53" s="923"/>
      <c r="AO53" s="923"/>
      <c r="AP53" s="923"/>
      <c r="AQ53" s="923"/>
      <c r="AR53" s="923"/>
      <c r="AS53" s="923"/>
      <c r="AT53" s="923"/>
      <c r="AU53" s="923"/>
      <c r="AV53" s="923"/>
      <c r="AW53" s="923"/>
      <c r="AX53" s="923"/>
      <c r="AY53" s="923"/>
      <c r="AZ53" s="923"/>
      <c r="BA53" s="923"/>
      <c r="BB53" s="923"/>
      <c r="BC53" s="923"/>
      <c r="BD53" s="923"/>
      <c r="BE53" s="923"/>
      <c r="BF53" s="923"/>
      <c r="BG53" s="923"/>
      <c r="BH53" s="923"/>
      <c r="BI53" s="923"/>
      <c r="BJ53" s="923"/>
      <c r="BK53" s="924">
        <f t="shared" si="1"/>
        <v>0</v>
      </c>
    </row>
    <row r="54" spans="1:63" ht="16.2" thickBot="1" x14ac:dyDescent="0.35">
      <c r="A54" s="944" t="s">
        <v>933</v>
      </c>
      <c r="B54" s="777"/>
      <c r="C54" s="926">
        <f t="shared" ref="C54:BJ54" si="20">+C34+C41+C45</f>
        <v>893621757.50985837</v>
      </c>
      <c r="D54" s="926">
        <f t="shared" si="20"/>
        <v>969122171.51309741</v>
      </c>
      <c r="E54" s="926">
        <f t="shared" si="20"/>
        <v>902839411.18085551</v>
      </c>
      <c r="F54" s="926">
        <f t="shared" si="20"/>
        <v>703568264.30898464</v>
      </c>
      <c r="G54" s="926">
        <f t="shared" si="20"/>
        <v>1278554082.8372416</v>
      </c>
      <c r="H54" s="926">
        <f t="shared" si="20"/>
        <v>1321825547.9908934</v>
      </c>
      <c r="I54" s="926">
        <f t="shared" si="20"/>
        <v>1304808584.6925576</v>
      </c>
      <c r="J54" s="926">
        <f t="shared" si="20"/>
        <v>923274061.05095744</v>
      </c>
      <c r="K54" s="926">
        <f t="shared" si="20"/>
        <v>1067219912.6003695</v>
      </c>
      <c r="L54" s="926">
        <f t="shared" si="20"/>
        <v>1184940282.7380729</v>
      </c>
      <c r="M54" s="926">
        <f t="shared" si="20"/>
        <v>1188830809.4408693</v>
      </c>
      <c r="N54" s="926">
        <f t="shared" si="20"/>
        <v>1966257400.1139994</v>
      </c>
      <c r="O54" s="926">
        <f t="shared" si="20"/>
        <v>1006446804.8620884</v>
      </c>
      <c r="P54" s="926">
        <f t="shared" si="20"/>
        <v>1043736155.0140942</v>
      </c>
      <c r="Q54" s="926">
        <f t="shared" si="20"/>
        <v>952045488.83325458</v>
      </c>
      <c r="R54" s="926">
        <f t="shared" si="20"/>
        <v>758177699.25421</v>
      </c>
      <c r="S54" s="926">
        <f t="shared" si="20"/>
        <v>1307759657.9497771</v>
      </c>
      <c r="T54" s="926">
        <f t="shared" si="20"/>
        <v>1228559786.5258517</v>
      </c>
      <c r="U54" s="926">
        <f t="shared" si="20"/>
        <v>1264172957.6910632</v>
      </c>
      <c r="V54" s="926">
        <f t="shared" si="20"/>
        <v>947026089.40488195</v>
      </c>
      <c r="W54" s="926">
        <f t="shared" si="20"/>
        <v>1082467849.2620249</v>
      </c>
      <c r="X54" s="926">
        <f t="shared" si="20"/>
        <v>1202682722.6737232</v>
      </c>
      <c r="Y54" s="926">
        <f t="shared" si="20"/>
        <v>1251171035.933445</v>
      </c>
      <c r="Z54" s="926">
        <f t="shared" si="20"/>
        <v>2061624194.1304712</v>
      </c>
      <c r="AA54" s="926">
        <f t="shared" si="20"/>
        <v>990889496.80682755</v>
      </c>
      <c r="AB54" s="926">
        <f t="shared" si="20"/>
        <v>1147798430.8764894</v>
      </c>
      <c r="AC54" s="926">
        <f t="shared" si="20"/>
        <v>1177377296.8918281</v>
      </c>
      <c r="AD54" s="926">
        <f t="shared" si="20"/>
        <v>825218866.37584853</v>
      </c>
      <c r="AE54" s="926">
        <f t="shared" si="20"/>
        <v>1437131406.6803927</v>
      </c>
      <c r="AF54" s="926">
        <f t="shared" si="20"/>
        <v>1428994672.5985365</v>
      </c>
      <c r="AG54" s="926">
        <f t="shared" si="20"/>
        <v>1459868497.4498975</v>
      </c>
      <c r="AH54" s="926">
        <f t="shared" si="20"/>
        <v>1070459941.8725277</v>
      </c>
      <c r="AI54" s="926">
        <f t="shared" si="20"/>
        <v>1182881358.643568</v>
      </c>
      <c r="AJ54" s="926">
        <f t="shared" si="20"/>
        <v>1294234257.6060357</v>
      </c>
      <c r="AK54" s="926">
        <f t="shared" si="20"/>
        <v>1315548184.8797803</v>
      </c>
      <c r="AL54" s="926">
        <f t="shared" si="20"/>
        <v>2232511839.2151146</v>
      </c>
      <c r="AM54" s="926">
        <f t="shared" si="20"/>
        <v>1193945757.0715613</v>
      </c>
      <c r="AN54" s="926">
        <f t="shared" si="20"/>
        <v>1247516822.0694451</v>
      </c>
      <c r="AO54" s="926">
        <f t="shared" si="20"/>
        <v>1198546652.9102829</v>
      </c>
      <c r="AP54" s="926">
        <f t="shared" si="20"/>
        <v>911986846.69612586</v>
      </c>
      <c r="AQ54" s="926">
        <f t="shared" si="20"/>
        <v>1528510869.2462521</v>
      </c>
      <c r="AR54" s="926">
        <f t="shared" si="20"/>
        <v>1430522592.3482141</v>
      </c>
      <c r="AS54" s="926">
        <f t="shared" si="20"/>
        <v>1516361319.2917068</v>
      </c>
      <c r="AT54" s="926">
        <f t="shared" si="20"/>
        <v>1167290965.7705452</v>
      </c>
      <c r="AU54" s="926">
        <f t="shared" si="20"/>
        <v>1222154039.3077114</v>
      </c>
      <c r="AV54" s="926">
        <f t="shared" si="20"/>
        <v>1352621154.9125242</v>
      </c>
      <c r="AW54" s="926">
        <f t="shared" si="20"/>
        <v>1369948402.4937534</v>
      </c>
      <c r="AX54" s="926">
        <f t="shared" si="20"/>
        <v>2365117640.3998137</v>
      </c>
      <c r="AY54" s="926">
        <f t="shared" si="20"/>
        <v>1163472577.0524051</v>
      </c>
      <c r="AZ54" s="926">
        <f t="shared" si="20"/>
        <v>1361762697.972908</v>
      </c>
      <c r="BA54" s="926">
        <f t="shared" si="20"/>
        <v>1285308587.6862216</v>
      </c>
      <c r="BB54" s="926">
        <f t="shared" si="20"/>
        <v>1001652521.8063294</v>
      </c>
      <c r="BC54" s="926">
        <f t="shared" si="20"/>
        <v>1627482472.6711214</v>
      </c>
      <c r="BD54" s="926">
        <f t="shared" si="20"/>
        <v>1502836920.1995983</v>
      </c>
      <c r="BE54" s="926">
        <f t="shared" si="20"/>
        <v>1624962889.6765835</v>
      </c>
      <c r="BF54" s="926">
        <f t="shared" si="20"/>
        <v>1262334844.4496903</v>
      </c>
      <c r="BG54" s="926">
        <f t="shared" si="20"/>
        <v>1360889054.2998061</v>
      </c>
      <c r="BH54" s="926">
        <f t="shared" si="20"/>
        <v>1502481517.8317258</v>
      </c>
      <c r="BI54" s="926">
        <f t="shared" si="20"/>
        <v>1523240023.2703402</v>
      </c>
      <c r="BJ54" s="926">
        <f t="shared" si="20"/>
        <v>2479931763.0160918</v>
      </c>
      <c r="BK54" s="924">
        <f t="shared" si="1"/>
        <v>77574525909.860245</v>
      </c>
    </row>
    <row r="55" spans="1:63" ht="15.6" x14ac:dyDescent="0.3">
      <c r="A55" s="891" t="s">
        <v>934</v>
      </c>
      <c r="B55" s="777"/>
      <c r="C55" s="923">
        <f>+B56</f>
        <v>105626510.18294789</v>
      </c>
      <c r="D55" s="923">
        <f t="shared" ref="D55" si="21">+C56</f>
        <v>347564614.84967172</v>
      </c>
      <c r="E55" s="923">
        <f t="shared" ref="E55" si="22">+D56</f>
        <v>457978012.64791971</v>
      </c>
      <c r="F55" s="923">
        <f t="shared" ref="F55" si="23">+E56</f>
        <v>473327799.59261745</v>
      </c>
      <c r="G55" s="923">
        <f t="shared" ref="G55" si="24">+F56</f>
        <v>409355152.66142678</v>
      </c>
      <c r="H55" s="923">
        <f t="shared" ref="H55" si="25">+G56</f>
        <v>587098864.521276</v>
      </c>
      <c r="I55" s="923">
        <f t="shared" ref="I55" si="26">+H56</f>
        <v>663973708.69988501</v>
      </c>
      <c r="J55" s="923">
        <f t="shared" ref="J55" si="27">+I56</f>
        <v>684793841.17998004</v>
      </c>
      <c r="K55" s="923">
        <f t="shared" ref="K55" si="28">+J56</f>
        <v>559327965.99336958</v>
      </c>
      <c r="L55" s="923">
        <f t="shared" ref="L55" si="29">+K56</f>
        <v>565755783.85869181</v>
      </c>
      <c r="M55" s="923">
        <f t="shared" ref="M55" si="30">+L56</f>
        <v>608937762.29452682</v>
      </c>
      <c r="N55" s="923">
        <f t="shared" ref="N55" si="31">+M56</f>
        <v>625310807.56013775</v>
      </c>
      <c r="O55" s="923">
        <f t="shared" ref="O55" si="32">+N56</f>
        <v>901415028.75622165</v>
      </c>
      <c r="P55" s="923">
        <f t="shared" ref="P55" si="33">+O56</f>
        <v>690077684.50023985</v>
      </c>
      <c r="Q55" s="923">
        <f t="shared" ref="Q55" si="34">+P56</f>
        <v>627124154.7179507</v>
      </c>
      <c r="R55" s="923">
        <f t="shared" ref="R55" si="35">+Q56</f>
        <v>571189020.00788271</v>
      </c>
      <c r="S55" s="923">
        <f t="shared" ref="S55" si="36">+R56</f>
        <v>480834770.79692715</v>
      </c>
      <c r="T55" s="923">
        <f t="shared" ref="T55" si="37">+S56</f>
        <v>646938410.39774406</v>
      </c>
      <c r="U55" s="923">
        <f t="shared" ref="U55" si="38">+T56</f>
        <v>678371688.24896014</v>
      </c>
      <c r="V55" s="923">
        <f t="shared" ref="V55" si="39">+U56</f>
        <v>702622531.51022112</v>
      </c>
      <c r="W55" s="923">
        <f t="shared" ref="W55" si="40">+V56</f>
        <v>596681416.07567549</v>
      </c>
      <c r="X55" s="923">
        <f t="shared" ref="X55" si="41">+W56</f>
        <v>607351861.93065751</v>
      </c>
      <c r="Y55" s="923">
        <f t="shared" ref="Y55" si="42">+X56</f>
        <v>654693360.38881862</v>
      </c>
      <c r="Z55" s="923">
        <f t="shared" ref="Z55" si="43">+Y56</f>
        <v>689355207.18039322</v>
      </c>
      <c r="AA55" s="923">
        <f t="shared" ref="AA55" si="44">+Z56</f>
        <v>995035102.60180199</v>
      </c>
      <c r="AB55" s="923">
        <f t="shared" ref="AB55" si="45">+AA56</f>
        <v>661974866.46954322</v>
      </c>
      <c r="AC55" s="923">
        <f t="shared" ref="AC55" si="46">+AB56</f>
        <v>603257765.78201091</v>
      </c>
      <c r="AD55" s="923">
        <f t="shared" ref="AD55" si="47">+AC56</f>
        <v>593545020.8912797</v>
      </c>
      <c r="AE55" s="923">
        <f t="shared" ref="AE55" si="48">+AD56</f>
        <v>472921295.75570941</v>
      </c>
      <c r="AF55" s="923">
        <f t="shared" ref="AF55" si="49">+AE56</f>
        <v>636684234.14536738</v>
      </c>
      <c r="AG55" s="923">
        <f t="shared" ref="AG55" si="50">+AF56</f>
        <v>688559635.58130121</v>
      </c>
      <c r="AH55" s="923">
        <f t="shared" ref="AH55" si="51">+AG56</f>
        <v>716142711.01039946</v>
      </c>
      <c r="AI55" s="923">
        <f t="shared" ref="AI55" si="52">+AH56</f>
        <v>595534217.62764239</v>
      </c>
      <c r="AJ55" s="923">
        <f t="shared" ref="AJ55" si="53">+AI56</f>
        <v>592805192.09040356</v>
      </c>
      <c r="AK55" s="923">
        <f t="shared" ref="AK55" si="54">+AJ56</f>
        <v>629013149.89881313</v>
      </c>
      <c r="AL55" s="923">
        <f t="shared" ref="AL55" si="55">+AK56</f>
        <v>648187111.59286451</v>
      </c>
      <c r="AM55" s="923">
        <f t="shared" ref="AM55" si="56">+AL56</f>
        <v>960232983.6026597</v>
      </c>
      <c r="AN55" s="923">
        <f t="shared" ref="AN55" si="57">+AM56</f>
        <v>779171033.86088848</v>
      </c>
      <c r="AO55" s="923">
        <f t="shared" ref="AO55" si="58">+AN56</f>
        <v>733057309.59182274</v>
      </c>
      <c r="AP55" s="923">
        <f t="shared" ref="AP55" si="59">+AO56</f>
        <v>698665263.03267658</v>
      </c>
      <c r="AQ55" s="923">
        <f t="shared" ref="AQ55" si="60">+AP56</f>
        <v>582576295.00829017</v>
      </c>
      <c r="AR55" s="923">
        <f t="shared" ref="AR55" si="61">+AQ56</f>
        <v>763584718.98568547</v>
      </c>
      <c r="AS55" s="923">
        <f t="shared" ref="AS55" si="62">+AR56</f>
        <v>793613282.82289982</v>
      </c>
      <c r="AT55" s="923">
        <f t="shared" ref="AT55" si="63">+AS56</f>
        <v>835522728.42443228</v>
      </c>
      <c r="AU55" s="923">
        <f t="shared" ref="AU55" si="64">+AT56</f>
        <v>724421974.49605572</v>
      </c>
      <c r="AV55" s="923">
        <f t="shared" ref="AV55" si="65">+AU56</f>
        <v>704080685.84391582</v>
      </c>
      <c r="AW55" s="923">
        <f t="shared" ref="AW55" si="66">+AV56</f>
        <v>743913431.76296771</v>
      </c>
      <c r="AX55" s="923">
        <f t="shared" ref="AX55" si="67">+AW56</f>
        <v>764588323.02902687</v>
      </c>
      <c r="AY55" s="923">
        <f t="shared" ref="AY55" si="68">+AX56</f>
        <v>1132021305.9210701</v>
      </c>
      <c r="AZ55" s="923">
        <f t="shared" ref="AZ55" si="69">+AY56</f>
        <v>860810206.1150533</v>
      </c>
      <c r="BA55" s="923">
        <f t="shared" ref="BA55" si="70">+AZ56</f>
        <v>833464839.03298545</v>
      </c>
      <c r="BB55" s="923">
        <f t="shared" ref="BB55" si="71">+BA56</f>
        <v>794540035.01970267</v>
      </c>
      <c r="BC55" s="923">
        <f t="shared" ref="BC55" si="72">+BB56</f>
        <v>673572208.809762</v>
      </c>
      <c r="BD55" s="923">
        <f t="shared" ref="BD55" si="73">+BC56</f>
        <v>862895505.55533135</v>
      </c>
      <c r="BE55" s="923">
        <f t="shared" ref="BE55" si="74">+BD56</f>
        <v>887149659.65809858</v>
      </c>
      <c r="BF55" s="923">
        <f t="shared" ref="BF55" si="75">+BE56</f>
        <v>942042206.00050569</v>
      </c>
      <c r="BG55" s="923">
        <f t="shared" ref="BG55" si="76">+BF56</f>
        <v>826641393.9188236</v>
      </c>
      <c r="BH55" s="923">
        <f t="shared" ref="BH55" si="77">+BG56</f>
        <v>820323918.08198619</v>
      </c>
      <c r="BI55" s="923">
        <f t="shared" ref="BI55" si="78">+BH56</f>
        <v>871052038.46764207</v>
      </c>
      <c r="BJ55" s="923">
        <f t="shared" ref="BJ55" si="79">+BI56</f>
        <v>897859523.15174329</v>
      </c>
      <c r="BK55" s="924">
        <f t="shared" si="1"/>
        <v>41255167132.195297</v>
      </c>
    </row>
    <row r="56" spans="1:63" ht="15.6" x14ac:dyDescent="0.3">
      <c r="A56" s="891" t="s">
        <v>935</v>
      </c>
      <c r="B56" s="777">
        <v>105626510.18294789</v>
      </c>
      <c r="C56" s="923">
        <f>+(C55+C54)/(30+DATA!C379)*DATA!C379</f>
        <v>347564614.84967172</v>
      </c>
      <c r="D56" s="923">
        <f>+(D55+D54)/(30+DATA!D379)*DATA!D379</f>
        <v>457978012.64791971</v>
      </c>
      <c r="E56" s="923">
        <f>+(E55+E54)/(30+DATA!E379)*DATA!E379</f>
        <v>473327799.59261745</v>
      </c>
      <c r="F56" s="923">
        <f>+(F55+F54)/(30+DATA!F379)*DATA!F379</f>
        <v>409355152.66142678</v>
      </c>
      <c r="G56" s="923">
        <f>+(G55+G54)/(30+DATA!G379)*DATA!G379</f>
        <v>587098864.521276</v>
      </c>
      <c r="H56" s="923">
        <f>+(H55+H54)/(30+DATA!H379)*DATA!H379</f>
        <v>663973708.69988501</v>
      </c>
      <c r="I56" s="923">
        <f>+(I55+I54)/(30+DATA!I379)*DATA!I379</f>
        <v>684793841.17998004</v>
      </c>
      <c r="J56" s="923">
        <f>+(J55+J54)/(30+DATA!J379)*DATA!J379</f>
        <v>559327965.99336958</v>
      </c>
      <c r="K56" s="923">
        <f>+(K55+K54)/(30+DATA!K379)*DATA!K379</f>
        <v>565755783.85869181</v>
      </c>
      <c r="L56" s="923">
        <f>+(L55+L54)/(30+DATA!L379)*DATA!L379</f>
        <v>608937762.29452682</v>
      </c>
      <c r="M56" s="923">
        <f>+(M55+M54)/(30+DATA!M379)*DATA!M379</f>
        <v>625310807.56013775</v>
      </c>
      <c r="N56" s="923">
        <f>+(N55+N54)/(30+DATA!N379)*DATA!N379</f>
        <v>901415028.75622165</v>
      </c>
      <c r="O56" s="923">
        <f>+(O55+O54)/(30+DATA!O379)*DATA!O379</f>
        <v>690077684.50023985</v>
      </c>
      <c r="P56" s="923">
        <f>+(P55+P54)/(30+DATA!P379)*DATA!P379</f>
        <v>627124154.7179507</v>
      </c>
      <c r="Q56" s="923">
        <f>+(Q55+Q54)/(30+DATA!Q379)*DATA!Q379</f>
        <v>571189020.00788271</v>
      </c>
      <c r="R56" s="923">
        <f>+(R55+R54)/(30+DATA!R379)*DATA!R379</f>
        <v>480834770.79692715</v>
      </c>
      <c r="S56" s="923">
        <f>+(S55+S54)/(30+DATA!S379)*DATA!S379</f>
        <v>646938410.39774406</v>
      </c>
      <c r="T56" s="923">
        <f>+(T55+T54)/(30+DATA!T379)*DATA!T379</f>
        <v>678371688.24896014</v>
      </c>
      <c r="U56" s="923">
        <f>+(U55+U54)/(30+DATA!U379)*DATA!U379</f>
        <v>702622531.51022112</v>
      </c>
      <c r="V56" s="923">
        <f>+(V55+V54)/(30+DATA!V379)*DATA!V379</f>
        <v>596681416.07567549</v>
      </c>
      <c r="W56" s="923">
        <f>+(W55+W54)/(30+DATA!W379)*DATA!W379</f>
        <v>607351861.93065751</v>
      </c>
      <c r="X56" s="923">
        <f>+(X55+X54)/(30+DATA!X379)*DATA!X379</f>
        <v>654693360.38881862</v>
      </c>
      <c r="Y56" s="923">
        <f>+(Y55+Y54)/(30+DATA!Y379)*DATA!Y379</f>
        <v>689355207.18039322</v>
      </c>
      <c r="Z56" s="923">
        <f>+(Z55+Z54)/(30+DATA!Z379)*DATA!Z379</f>
        <v>995035102.60180199</v>
      </c>
      <c r="AA56" s="923">
        <f>+(AA55+AA54)/(30+DATA!AA379)*DATA!AA379</f>
        <v>661974866.46954322</v>
      </c>
      <c r="AB56" s="923">
        <f>+(AB55+AB54)/(30+DATA!AB379)*DATA!AB379</f>
        <v>603257765.78201091</v>
      </c>
      <c r="AC56" s="923">
        <f>+(AC55+AC54)/(30+DATA!AC379)*DATA!AC379</f>
        <v>593545020.8912797</v>
      </c>
      <c r="AD56" s="923">
        <f>+(AD55+AD54)/(30+DATA!AD379)*DATA!AD379</f>
        <v>472921295.75570941</v>
      </c>
      <c r="AE56" s="923">
        <f>+(AE55+AE54)/(30+DATA!AE379)*DATA!AE379</f>
        <v>636684234.14536738</v>
      </c>
      <c r="AF56" s="923">
        <f>+(AF55+AF54)/(30+DATA!AF379)*DATA!AF379</f>
        <v>688559635.58130121</v>
      </c>
      <c r="AG56" s="923">
        <f>+(AG55+AG54)/(30+DATA!AG379)*DATA!AG379</f>
        <v>716142711.01039946</v>
      </c>
      <c r="AH56" s="923">
        <f>+(AH55+AH54)/(30+DATA!AH379)*DATA!AH379</f>
        <v>595534217.62764239</v>
      </c>
      <c r="AI56" s="923">
        <f>+(AI55+AI54)/(30+DATA!AI379)*DATA!AI379</f>
        <v>592805192.09040356</v>
      </c>
      <c r="AJ56" s="923">
        <f>+(AJ55+AJ54)/(30+DATA!AJ379)*DATA!AJ379</f>
        <v>629013149.89881313</v>
      </c>
      <c r="AK56" s="923">
        <f>+(AK55+AK54)/(30+DATA!AK379)*DATA!AK379</f>
        <v>648187111.59286451</v>
      </c>
      <c r="AL56" s="923">
        <f>+(AL55+AL54)/(30+DATA!AL379)*DATA!AL379</f>
        <v>960232983.6026597</v>
      </c>
      <c r="AM56" s="923">
        <f>+(AM55+AM54)/(30+DATA!AM379)*DATA!AM379</f>
        <v>779171033.86088848</v>
      </c>
      <c r="AN56" s="923">
        <f>+(AN55+AN54)/(30+DATA!AN379)*DATA!AN379</f>
        <v>733057309.59182274</v>
      </c>
      <c r="AO56" s="923">
        <f>+(AO55+AO54)/(30+DATA!AO379)*DATA!AO379</f>
        <v>698665263.03267658</v>
      </c>
      <c r="AP56" s="923">
        <f>+(AP55+AP54)/(30+DATA!AP379)*DATA!AP379</f>
        <v>582576295.00829017</v>
      </c>
      <c r="AQ56" s="923">
        <f>+(AQ55+AQ54)/(30+DATA!AQ379)*DATA!AQ379</f>
        <v>763584718.98568547</v>
      </c>
      <c r="AR56" s="923">
        <f>+(AR55+AR54)/(30+DATA!AR379)*DATA!AR379</f>
        <v>793613282.82289982</v>
      </c>
      <c r="AS56" s="923">
        <f>+(AS55+AS54)/(30+DATA!AS379)*DATA!AS379</f>
        <v>835522728.42443228</v>
      </c>
      <c r="AT56" s="923">
        <f>+(AT55+AT54)/(30+DATA!AT379)*DATA!AT379</f>
        <v>724421974.49605572</v>
      </c>
      <c r="AU56" s="923">
        <f>+(AU55+AU54)/(30+DATA!AU379)*DATA!AU379</f>
        <v>704080685.84391582</v>
      </c>
      <c r="AV56" s="923">
        <f>+(AV55+AV54)/(30+DATA!AV379)*DATA!AV379</f>
        <v>743913431.76296771</v>
      </c>
      <c r="AW56" s="923">
        <f>+(AW55+AW54)/(30+DATA!AW379)*DATA!AW379</f>
        <v>764588323.02902687</v>
      </c>
      <c r="AX56" s="923">
        <f>+(AX55+AX54)/(30+DATA!AX379)*DATA!AX379</f>
        <v>1132021305.9210701</v>
      </c>
      <c r="AY56" s="923">
        <f>+(AY55+AY54)/(30+DATA!AY379)*DATA!AY379</f>
        <v>860810206.1150533</v>
      </c>
      <c r="AZ56" s="923">
        <f>+(AZ55+AZ54)/(30+DATA!AZ379)*DATA!AZ379</f>
        <v>833464839.03298545</v>
      </c>
      <c r="BA56" s="923">
        <f>+(BA55+BA54)/(30+DATA!BA379)*DATA!BA379</f>
        <v>794540035.01970267</v>
      </c>
      <c r="BB56" s="923">
        <f>+(BB55+BB54)/(30+DATA!BB379)*DATA!BB379</f>
        <v>673572208.809762</v>
      </c>
      <c r="BC56" s="923">
        <f>+(BC55+BC54)/(30+DATA!BC379)*DATA!BC379</f>
        <v>862895505.55533135</v>
      </c>
      <c r="BD56" s="923">
        <f>+(BD55+BD54)/(30+DATA!BD379)*DATA!BD379</f>
        <v>887149659.65809858</v>
      </c>
      <c r="BE56" s="923">
        <f>+(BE55+BE54)/(30+DATA!BE379)*DATA!BE379</f>
        <v>942042206.00050569</v>
      </c>
      <c r="BF56" s="923">
        <f>+(BF55+BF54)/(30+DATA!BF379)*DATA!BF379</f>
        <v>826641393.9188236</v>
      </c>
      <c r="BG56" s="923">
        <f>+(BG55+BG54)/(30+DATA!BG379)*DATA!BG379</f>
        <v>820323918.08198619</v>
      </c>
      <c r="BH56" s="923">
        <f>+(BH55+BH54)/(30+DATA!BH379)*DATA!BH379</f>
        <v>871052038.46764207</v>
      </c>
      <c r="BI56" s="923">
        <f>+(BI55+BI54)/(30+DATA!BI379)*DATA!BI379</f>
        <v>897859523.15174329</v>
      </c>
      <c r="BJ56" s="923">
        <f>+(BJ55+BJ54)/(30+DATA!BJ379)*DATA!BJ379</f>
        <v>1266671732.3129382</v>
      </c>
      <c r="BK56" s="924">
        <f>+SUM(B56:BJ56)</f>
        <v>42521838864.508232</v>
      </c>
    </row>
    <row r="57" spans="1:63" ht="16.2" thickBot="1" x14ac:dyDescent="0.35">
      <c r="A57" s="891"/>
      <c r="B57" s="777"/>
      <c r="C57" s="923"/>
      <c r="D57" s="923"/>
      <c r="E57" s="923"/>
      <c r="F57" s="923"/>
      <c r="G57" s="923"/>
      <c r="H57" s="923"/>
      <c r="I57" s="923"/>
      <c r="J57" s="923"/>
      <c r="K57" s="923"/>
      <c r="L57" s="923"/>
      <c r="M57" s="923"/>
      <c r="N57" s="923"/>
      <c r="O57" s="923"/>
      <c r="P57" s="923"/>
      <c r="Q57" s="923"/>
      <c r="R57" s="923"/>
      <c r="S57" s="923"/>
      <c r="T57" s="923"/>
      <c r="U57" s="923"/>
      <c r="V57" s="923"/>
      <c r="W57" s="923"/>
      <c r="X57" s="923"/>
      <c r="Y57" s="923"/>
      <c r="Z57" s="923"/>
      <c r="AA57" s="923"/>
      <c r="AB57" s="923"/>
      <c r="AC57" s="923"/>
      <c r="AD57" s="923"/>
      <c r="AE57" s="923"/>
      <c r="AF57" s="923"/>
      <c r="AG57" s="923"/>
      <c r="AH57" s="923"/>
      <c r="AI57" s="923"/>
      <c r="AJ57" s="923"/>
      <c r="AK57" s="923"/>
      <c r="AL57" s="923"/>
      <c r="AM57" s="923"/>
      <c r="AN57" s="923"/>
      <c r="AO57" s="923"/>
      <c r="AP57" s="923"/>
      <c r="AQ57" s="923"/>
      <c r="AR57" s="923"/>
      <c r="AS57" s="923"/>
      <c r="AT57" s="923"/>
      <c r="AU57" s="923"/>
      <c r="AV57" s="923"/>
      <c r="AW57" s="923"/>
      <c r="AX57" s="923"/>
      <c r="AY57" s="923"/>
      <c r="AZ57" s="923"/>
      <c r="BA57" s="923"/>
      <c r="BB57" s="923"/>
      <c r="BC57" s="923"/>
      <c r="BD57" s="923"/>
      <c r="BE57" s="923"/>
      <c r="BF57" s="923"/>
      <c r="BG57" s="923"/>
      <c r="BH57" s="923"/>
      <c r="BI57" s="923"/>
      <c r="BJ57" s="923"/>
      <c r="BK57" s="924">
        <f t="shared" si="1"/>
        <v>0</v>
      </c>
    </row>
    <row r="58" spans="1:63" ht="16.2" thickBot="1" x14ac:dyDescent="0.35">
      <c r="A58" s="944" t="s">
        <v>936</v>
      </c>
      <c r="B58" s="777"/>
      <c r="C58" s="926">
        <f>+C54+C55-C56</f>
        <v>651683652.84313452</v>
      </c>
      <c r="D58" s="926">
        <f t="shared" ref="D58:BJ58" si="80">+D54+D55-D56</f>
        <v>858708773.71484947</v>
      </c>
      <c r="E58" s="926">
        <f t="shared" si="80"/>
        <v>887489624.23615766</v>
      </c>
      <c r="F58" s="926">
        <f t="shared" si="80"/>
        <v>767540911.24017525</v>
      </c>
      <c r="G58" s="926">
        <f t="shared" si="80"/>
        <v>1100810370.9773924</v>
      </c>
      <c r="H58" s="926">
        <f t="shared" si="80"/>
        <v>1244950703.8122845</v>
      </c>
      <c r="I58" s="926">
        <f t="shared" si="80"/>
        <v>1283988452.2124627</v>
      </c>
      <c r="J58" s="926">
        <f t="shared" si="80"/>
        <v>1048739936.2375679</v>
      </c>
      <c r="K58" s="926">
        <f t="shared" si="80"/>
        <v>1060792094.7350472</v>
      </c>
      <c r="L58" s="926">
        <f t="shared" si="80"/>
        <v>1141758304.3022377</v>
      </c>
      <c r="M58" s="926">
        <f t="shared" si="80"/>
        <v>1172457764.1752584</v>
      </c>
      <c r="N58" s="926">
        <f t="shared" si="80"/>
        <v>1690153178.9179153</v>
      </c>
      <c r="O58" s="926">
        <f t="shared" si="80"/>
        <v>1217784149.1180701</v>
      </c>
      <c r="P58" s="926">
        <f t="shared" si="80"/>
        <v>1106689684.7963834</v>
      </c>
      <c r="Q58" s="926">
        <f t="shared" si="80"/>
        <v>1007980623.5433224</v>
      </c>
      <c r="R58" s="926">
        <f t="shared" si="80"/>
        <v>848531948.46516538</v>
      </c>
      <c r="S58" s="926">
        <f t="shared" si="80"/>
        <v>1141656018.3489604</v>
      </c>
      <c r="T58" s="926">
        <f t="shared" si="80"/>
        <v>1197126508.6746359</v>
      </c>
      <c r="U58" s="926">
        <f t="shared" si="80"/>
        <v>1239922114.4298024</v>
      </c>
      <c r="V58" s="926">
        <f t="shared" si="80"/>
        <v>1052967204.8394275</v>
      </c>
      <c r="W58" s="926">
        <f t="shared" si="80"/>
        <v>1071797403.4070429</v>
      </c>
      <c r="X58" s="926">
        <f t="shared" si="80"/>
        <v>1155341224.2155619</v>
      </c>
      <c r="Y58" s="926">
        <f t="shared" si="80"/>
        <v>1216509189.1418705</v>
      </c>
      <c r="Z58" s="926">
        <f t="shared" si="80"/>
        <v>1755944298.7090626</v>
      </c>
      <c r="AA58" s="926">
        <f t="shared" si="80"/>
        <v>1323949732.9390862</v>
      </c>
      <c r="AB58" s="926">
        <f t="shared" si="80"/>
        <v>1206515531.5640216</v>
      </c>
      <c r="AC58" s="926">
        <f t="shared" si="80"/>
        <v>1187090041.7825594</v>
      </c>
      <c r="AD58" s="926">
        <f t="shared" si="80"/>
        <v>945842591.51141882</v>
      </c>
      <c r="AE58" s="926">
        <f t="shared" si="80"/>
        <v>1273368468.2907348</v>
      </c>
      <c r="AF58" s="926">
        <f t="shared" si="80"/>
        <v>1377119271.1626027</v>
      </c>
      <c r="AG58" s="926">
        <f t="shared" si="80"/>
        <v>1432285422.0207992</v>
      </c>
      <c r="AH58" s="926">
        <f t="shared" si="80"/>
        <v>1191068435.2552848</v>
      </c>
      <c r="AI58" s="926">
        <f t="shared" si="80"/>
        <v>1185610384.1808069</v>
      </c>
      <c r="AJ58" s="926">
        <f t="shared" si="80"/>
        <v>1258026299.797626</v>
      </c>
      <c r="AK58" s="926">
        <f t="shared" si="80"/>
        <v>1296374223.185729</v>
      </c>
      <c r="AL58" s="926">
        <f t="shared" si="80"/>
        <v>1920465967.2053194</v>
      </c>
      <c r="AM58" s="926">
        <f t="shared" si="80"/>
        <v>1375007706.8133326</v>
      </c>
      <c r="AN58" s="926">
        <f t="shared" si="80"/>
        <v>1293630546.338511</v>
      </c>
      <c r="AO58" s="926">
        <f t="shared" si="80"/>
        <v>1232938699.469429</v>
      </c>
      <c r="AP58" s="926">
        <f t="shared" si="80"/>
        <v>1028075814.7205123</v>
      </c>
      <c r="AQ58" s="926">
        <f t="shared" si="80"/>
        <v>1347502445.268857</v>
      </c>
      <c r="AR58" s="926">
        <f t="shared" si="80"/>
        <v>1400494028.5109997</v>
      </c>
      <c r="AS58" s="926">
        <f t="shared" si="80"/>
        <v>1474451873.6901746</v>
      </c>
      <c r="AT58" s="926">
        <f t="shared" si="80"/>
        <v>1278391719.6989217</v>
      </c>
      <c r="AU58" s="926">
        <f t="shared" si="80"/>
        <v>1242495327.9598513</v>
      </c>
      <c r="AV58" s="926">
        <f t="shared" si="80"/>
        <v>1312788408.9934726</v>
      </c>
      <c r="AW58" s="926">
        <f t="shared" si="80"/>
        <v>1349273511.227694</v>
      </c>
      <c r="AX58" s="926">
        <f t="shared" si="80"/>
        <v>1997684657.5077705</v>
      </c>
      <c r="AY58" s="926">
        <f t="shared" si="80"/>
        <v>1434683676.8584223</v>
      </c>
      <c r="AZ58" s="926">
        <f t="shared" si="80"/>
        <v>1389108065.0549757</v>
      </c>
      <c r="BA58" s="926">
        <f t="shared" si="80"/>
        <v>1324233391.6995044</v>
      </c>
      <c r="BB58" s="926">
        <f t="shared" si="80"/>
        <v>1122620348.0162702</v>
      </c>
      <c r="BC58" s="926">
        <f t="shared" si="80"/>
        <v>1438159175.9255524</v>
      </c>
      <c r="BD58" s="926">
        <f t="shared" si="80"/>
        <v>1478582766.0968308</v>
      </c>
      <c r="BE58" s="926">
        <f t="shared" si="80"/>
        <v>1570070343.3341763</v>
      </c>
      <c r="BF58" s="926">
        <f t="shared" si="80"/>
        <v>1377735656.5313725</v>
      </c>
      <c r="BG58" s="926">
        <f t="shared" si="80"/>
        <v>1367206530.1366436</v>
      </c>
      <c r="BH58" s="926">
        <f t="shared" si="80"/>
        <v>1451753397.44607</v>
      </c>
      <c r="BI58" s="926">
        <f t="shared" si="80"/>
        <v>1496432538.5862389</v>
      </c>
      <c r="BJ58" s="926">
        <f t="shared" si="80"/>
        <v>2111119553.854897</v>
      </c>
      <c r="BK58" s="924">
        <f t="shared" si="1"/>
        <v>76413480687.73027</v>
      </c>
    </row>
    <row r="59" spans="1:63" ht="15.6" x14ac:dyDescent="0.3">
      <c r="A59" s="891" t="s">
        <v>937</v>
      </c>
      <c r="B59" s="777"/>
      <c r="C59" s="923">
        <f>+B62</f>
        <v>254286043.03302267</v>
      </c>
      <c r="D59" s="923">
        <f t="shared" ref="D59" si="81">+C62</f>
        <v>301989898.6253857</v>
      </c>
      <c r="E59" s="923">
        <f t="shared" ref="E59" si="82">+D62</f>
        <v>386899557.44674504</v>
      </c>
      <c r="F59" s="923">
        <f t="shared" ref="F59" si="83">+E62</f>
        <v>424796393.89430094</v>
      </c>
      <c r="G59" s="923">
        <f t="shared" ref="G59" si="84">+F62</f>
        <v>397445768.37815875</v>
      </c>
      <c r="H59" s="923">
        <f t="shared" ref="H59" si="85">+G62</f>
        <v>499418713.1185171</v>
      </c>
      <c r="I59" s="923">
        <f t="shared" ref="I59" si="86">+H62</f>
        <v>581456472.31026721</v>
      </c>
      <c r="J59" s="923">
        <f t="shared" ref="J59" si="87">+I62</f>
        <v>621814974.84090996</v>
      </c>
      <c r="K59" s="923">
        <f t="shared" ref="K59" si="88">+J62</f>
        <v>556851637.02615929</v>
      </c>
      <c r="L59" s="923">
        <f t="shared" ref="L59" si="89">+K62</f>
        <v>539214577.25373554</v>
      </c>
      <c r="M59" s="923">
        <f t="shared" ref="M59" si="90">+L62</f>
        <v>560324293.85199106</v>
      </c>
      <c r="N59" s="923">
        <f t="shared" ref="N59" si="91">+M62</f>
        <v>577594019.34241641</v>
      </c>
      <c r="O59" s="923">
        <f t="shared" ref="O59" si="92">+N62</f>
        <v>755915732.75344396</v>
      </c>
      <c r="P59" s="923">
        <f t="shared" ref="P59" si="93">+O62</f>
        <v>686504306.7379179</v>
      </c>
      <c r="Q59" s="923">
        <f t="shared" ref="Q59" si="94">+P62</f>
        <v>623719649.2293222</v>
      </c>
      <c r="R59" s="923">
        <f t="shared" ref="R59" si="95">+Q62</f>
        <v>567547920.96439815</v>
      </c>
      <c r="S59" s="923">
        <f t="shared" ref="S59" si="96">+R62</f>
        <v>492549519.80158728</v>
      </c>
      <c r="T59" s="923">
        <f t="shared" ref="T59" si="97">+S62</f>
        <v>568419317.61758184</v>
      </c>
      <c r="U59" s="923">
        <f t="shared" ref="U59" si="98">+T62</f>
        <v>614102896.10164094</v>
      </c>
      <c r="V59" s="923">
        <f t="shared" ref="V59" si="99">+U62</f>
        <v>644878264.53267598</v>
      </c>
      <c r="W59" s="923">
        <f t="shared" ref="W59" si="100">+V62</f>
        <v>590554945.86855769</v>
      </c>
      <c r="X59" s="923">
        <f t="shared" ref="X59" si="101">+W62</f>
        <v>578209512.7915132</v>
      </c>
      <c r="Y59" s="923">
        <f t="shared" ref="Y59" si="102">+X62</f>
        <v>602974169.39376521</v>
      </c>
      <c r="Z59" s="923">
        <f t="shared" ref="Z59" si="103">+Y62</f>
        <v>632863776.88196027</v>
      </c>
      <c r="AA59" s="923">
        <f t="shared" ref="AA59" si="104">+Z62</f>
        <v>830889765.42296445</v>
      </c>
      <c r="AB59" s="923">
        <f t="shared" ref="AB59" si="105">+AA62</f>
        <v>808064811.88576889</v>
      </c>
      <c r="AC59" s="923">
        <f t="shared" ref="AC59" si="106">+AB62</f>
        <v>755467628.79367137</v>
      </c>
      <c r="AD59" s="923">
        <f t="shared" ref="AD59" si="107">+AC62</f>
        <v>728459126.46608663</v>
      </c>
      <c r="AE59" s="923">
        <f t="shared" ref="AE59" si="108">+AD62</f>
        <v>627863144.24156451</v>
      </c>
      <c r="AF59" s="923">
        <f t="shared" ref="AF59" si="109">+AE62</f>
        <v>712961854.69961226</v>
      </c>
      <c r="AG59" s="923">
        <f t="shared" ref="AG59" si="110">+AF62</f>
        <v>783780422.19833064</v>
      </c>
      <c r="AH59" s="923">
        <f t="shared" ref="AH59" si="111">+AG62</f>
        <v>831024691.58217359</v>
      </c>
      <c r="AI59" s="923">
        <f t="shared" ref="AI59" si="112">+AH62</f>
        <v>758284922.56404686</v>
      </c>
      <c r="AJ59" s="923">
        <f t="shared" ref="AJ59" si="113">+AI62</f>
        <v>728960740.02932012</v>
      </c>
      <c r="AK59" s="923">
        <f t="shared" ref="AK59" si="114">+AJ62</f>
        <v>745120139.93510485</v>
      </c>
      <c r="AL59" s="923">
        <f t="shared" ref="AL59" si="115">+AK62</f>
        <v>765560386.17031264</v>
      </c>
      <c r="AM59" s="923">
        <f t="shared" ref="AM59" si="116">+AL62</f>
        <v>1007259882.5158621</v>
      </c>
      <c r="AN59" s="923">
        <f t="shared" ref="AN59" si="117">+AM62</f>
        <v>923736412.18887138</v>
      </c>
      <c r="AO59" s="923">
        <f t="shared" ref="AO59" si="118">+AN62</f>
        <v>859795351.26571965</v>
      </c>
      <c r="AP59" s="923">
        <f t="shared" ref="AP59" si="119">+AO62</f>
        <v>811468305.38709855</v>
      </c>
      <c r="AQ59" s="923">
        <f t="shared" ref="AQ59" si="120">+AP62</f>
        <v>713292618.00091028</v>
      </c>
      <c r="AR59" s="923">
        <f t="shared" ref="AR59" si="121">+AQ62</f>
        <v>799083800.04337907</v>
      </c>
      <c r="AS59" s="923">
        <f t="shared" ref="AS59" si="122">+AR62</f>
        <v>852897525.35782015</v>
      </c>
      <c r="AT59" s="923">
        <f t="shared" ref="AT59" si="123">+AS62</f>
        <v>902441603.7124877</v>
      </c>
      <c r="AU59" s="923">
        <f t="shared" ref="AU59" si="124">+AT62</f>
        <v>845629247.85340357</v>
      </c>
      <c r="AV59" s="923">
        <f t="shared" ref="AV59" si="125">+AU62</f>
        <v>809680957.96840489</v>
      </c>
      <c r="AW59" s="923">
        <f t="shared" ref="AW59" si="126">+AV62</f>
        <v>822998325.96480954</v>
      </c>
      <c r="AX59" s="923">
        <f t="shared" ref="AX59" si="127">+AW62</f>
        <v>842309487.89097071</v>
      </c>
      <c r="AY59" s="923">
        <f t="shared" ref="AY59" si="128">+AX62</f>
        <v>1101222219.6444099</v>
      </c>
      <c r="AZ59" s="923">
        <f t="shared" ref="AZ59" si="129">+AY62</f>
        <v>950964711.18856215</v>
      </c>
      <c r="BA59" s="923">
        <f t="shared" ref="BA59" si="130">+AZ62</f>
        <v>877527291.09132671</v>
      </c>
      <c r="BB59" s="923">
        <f t="shared" ref="BB59" si="131">+BA62</f>
        <v>825660256.04656172</v>
      </c>
      <c r="BC59" s="923">
        <f t="shared" ref="BC59" si="132">+BB62</f>
        <v>730605226.52356195</v>
      </c>
      <c r="BD59" s="923">
        <f t="shared" ref="BD59" si="133">+BC62</f>
        <v>813286650.91841781</v>
      </c>
      <c r="BE59" s="923">
        <f t="shared" ref="BE59" si="134">+BD62</f>
        <v>859451031.38071823</v>
      </c>
      <c r="BF59" s="923">
        <f t="shared" ref="BF59" si="135">+BE62</f>
        <v>911070515.51808536</v>
      </c>
      <c r="BG59" s="923">
        <f t="shared" ref="BG59" si="136">+BF62</f>
        <v>858302314.51854682</v>
      </c>
      <c r="BH59" s="923">
        <f t="shared" ref="BH59" si="137">+BG62</f>
        <v>834565816.74569643</v>
      </c>
      <c r="BI59" s="923">
        <f t="shared" ref="BI59" si="138">+BH62</f>
        <v>857369705.32191241</v>
      </c>
      <c r="BJ59" s="923">
        <f t="shared" ref="BJ59" si="139">+BI62</f>
        <v>882675841.46555662</v>
      </c>
      <c r="BK59" s="924">
        <f t="shared" si="1"/>
        <v>42830065094.298019</v>
      </c>
    </row>
    <row r="60" spans="1:63" ht="16.2" thickBot="1" x14ac:dyDescent="0.35">
      <c r="A60" s="891"/>
      <c r="B60" s="777"/>
      <c r="C60" s="923"/>
      <c r="D60" s="923"/>
      <c r="E60" s="923"/>
      <c r="F60" s="923"/>
      <c r="G60" s="923"/>
      <c r="H60" s="923"/>
      <c r="I60" s="923"/>
      <c r="J60" s="923"/>
      <c r="K60" s="923"/>
      <c r="L60" s="923"/>
      <c r="M60" s="923"/>
      <c r="N60" s="923"/>
      <c r="O60" s="923"/>
      <c r="P60" s="923"/>
      <c r="Q60" s="923"/>
      <c r="R60" s="923"/>
      <c r="S60" s="923"/>
      <c r="T60" s="923"/>
      <c r="U60" s="923"/>
      <c r="V60" s="923"/>
      <c r="W60" s="923"/>
      <c r="X60" s="923"/>
      <c r="Y60" s="923"/>
      <c r="Z60" s="923"/>
      <c r="AA60" s="923"/>
      <c r="AB60" s="923"/>
      <c r="AC60" s="923"/>
      <c r="AD60" s="923"/>
      <c r="AE60" s="923"/>
      <c r="AF60" s="923"/>
      <c r="AG60" s="923"/>
      <c r="AH60" s="923"/>
      <c r="AI60" s="923"/>
      <c r="AJ60" s="923"/>
      <c r="AK60" s="923"/>
      <c r="AL60" s="923"/>
      <c r="AM60" s="923"/>
      <c r="AN60" s="923"/>
      <c r="AO60" s="923"/>
      <c r="AP60" s="923"/>
      <c r="AQ60" s="923"/>
      <c r="AR60" s="923"/>
      <c r="AS60" s="923"/>
      <c r="AT60" s="923"/>
      <c r="AU60" s="923"/>
      <c r="AV60" s="923"/>
      <c r="AW60" s="923"/>
      <c r="AX60" s="923"/>
      <c r="AY60" s="923"/>
      <c r="AZ60" s="923"/>
      <c r="BA60" s="923"/>
      <c r="BB60" s="923"/>
      <c r="BC60" s="923"/>
      <c r="BD60" s="923"/>
      <c r="BE60" s="923"/>
      <c r="BF60" s="923"/>
      <c r="BG60" s="923"/>
      <c r="BH60" s="923"/>
      <c r="BI60" s="923"/>
      <c r="BJ60" s="923"/>
      <c r="BK60" s="924">
        <f t="shared" si="1"/>
        <v>0</v>
      </c>
    </row>
    <row r="61" spans="1:63" ht="16.2" thickBot="1" x14ac:dyDescent="0.35">
      <c r="A61" s="944" t="s">
        <v>938</v>
      </c>
      <c r="B61" s="777"/>
      <c r="C61" s="926">
        <f t="shared" ref="C61" si="140">+C58+C59</f>
        <v>905969695.87615716</v>
      </c>
      <c r="D61" s="926">
        <f t="shared" ref="D61:BJ61" si="141">+D58+D59</f>
        <v>1160698672.3402352</v>
      </c>
      <c r="E61" s="926">
        <f t="shared" si="141"/>
        <v>1274389181.6829028</v>
      </c>
      <c r="F61" s="926">
        <f t="shared" si="141"/>
        <v>1192337305.1344762</v>
      </c>
      <c r="G61" s="926">
        <f t="shared" si="141"/>
        <v>1498256139.3555512</v>
      </c>
      <c r="H61" s="926">
        <f t="shared" si="141"/>
        <v>1744369416.9308016</v>
      </c>
      <c r="I61" s="926">
        <f t="shared" si="141"/>
        <v>1865444924.5227299</v>
      </c>
      <c r="J61" s="926">
        <f t="shared" si="141"/>
        <v>1670554911.0784779</v>
      </c>
      <c r="K61" s="926">
        <f t="shared" si="141"/>
        <v>1617643731.7612066</v>
      </c>
      <c r="L61" s="926">
        <f t="shared" si="141"/>
        <v>1680972881.5559733</v>
      </c>
      <c r="M61" s="926">
        <f t="shared" si="141"/>
        <v>1732782058.0272493</v>
      </c>
      <c r="N61" s="926">
        <f t="shared" si="141"/>
        <v>2267747198.2603316</v>
      </c>
      <c r="O61" s="926">
        <f t="shared" si="141"/>
        <v>1973699881.8715141</v>
      </c>
      <c r="P61" s="926">
        <f t="shared" si="141"/>
        <v>1793193991.5343013</v>
      </c>
      <c r="Q61" s="926">
        <f t="shared" si="141"/>
        <v>1631700272.7726445</v>
      </c>
      <c r="R61" s="926">
        <f t="shared" si="141"/>
        <v>1416079869.4295635</v>
      </c>
      <c r="S61" s="926">
        <f t="shared" si="141"/>
        <v>1634205538.1505477</v>
      </c>
      <c r="T61" s="926">
        <f t="shared" si="141"/>
        <v>1765545826.2922177</v>
      </c>
      <c r="U61" s="926">
        <f t="shared" si="141"/>
        <v>1854025010.5314434</v>
      </c>
      <c r="V61" s="926">
        <f t="shared" si="141"/>
        <v>1697845469.3721035</v>
      </c>
      <c r="W61" s="926">
        <f t="shared" si="141"/>
        <v>1662352349.2756004</v>
      </c>
      <c r="X61" s="926">
        <f t="shared" si="141"/>
        <v>1733550737.0070751</v>
      </c>
      <c r="Y61" s="926">
        <f t="shared" si="141"/>
        <v>1819483358.5356357</v>
      </c>
      <c r="Z61" s="926">
        <f t="shared" si="141"/>
        <v>2388808075.591023</v>
      </c>
      <c r="AA61" s="926">
        <f t="shared" si="141"/>
        <v>2154839498.3620505</v>
      </c>
      <c r="AB61" s="926">
        <f t="shared" si="141"/>
        <v>2014580343.4497905</v>
      </c>
      <c r="AC61" s="926">
        <f t="shared" si="141"/>
        <v>1942557670.5762308</v>
      </c>
      <c r="AD61" s="926">
        <f t="shared" si="141"/>
        <v>1674301717.9775054</v>
      </c>
      <c r="AE61" s="926">
        <f t="shared" si="141"/>
        <v>1901231612.5322993</v>
      </c>
      <c r="AF61" s="926">
        <f t="shared" si="141"/>
        <v>2090081125.862215</v>
      </c>
      <c r="AG61" s="926">
        <f t="shared" si="141"/>
        <v>2216065844.2191296</v>
      </c>
      <c r="AH61" s="926">
        <f t="shared" si="141"/>
        <v>2022093126.8374584</v>
      </c>
      <c r="AI61" s="926">
        <f t="shared" si="141"/>
        <v>1943895306.7448537</v>
      </c>
      <c r="AJ61" s="926">
        <f t="shared" si="141"/>
        <v>1986987039.8269463</v>
      </c>
      <c r="AK61" s="926">
        <f t="shared" si="141"/>
        <v>2041494363.1208339</v>
      </c>
      <c r="AL61" s="926">
        <f t="shared" si="141"/>
        <v>2686026353.3756323</v>
      </c>
      <c r="AM61" s="926">
        <f t="shared" si="141"/>
        <v>2382267589.3291945</v>
      </c>
      <c r="AN61" s="926">
        <f t="shared" si="141"/>
        <v>2217366958.5273824</v>
      </c>
      <c r="AO61" s="926">
        <f t="shared" si="141"/>
        <v>2092734050.7351487</v>
      </c>
      <c r="AP61" s="926">
        <f t="shared" si="141"/>
        <v>1839544120.1076107</v>
      </c>
      <c r="AQ61" s="926">
        <f t="shared" si="141"/>
        <v>2060795063.2697673</v>
      </c>
      <c r="AR61" s="926">
        <f t="shared" si="141"/>
        <v>2199577828.5543785</v>
      </c>
      <c r="AS61" s="926">
        <f t="shared" si="141"/>
        <v>2327349399.0479946</v>
      </c>
      <c r="AT61" s="926">
        <f t="shared" si="141"/>
        <v>2180833323.4114094</v>
      </c>
      <c r="AU61" s="926">
        <f t="shared" si="141"/>
        <v>2088124575.8132548</v>
      </c>
      <c r="AV61" s="926">
        <f t="shared" si="141"/>
        <v>2122469366.9618773</v>
      </c>
      <c r="AW61" s="926">
        <f t="shared" si="141"/>
        <v>2172271837.1925035</v>
      </c>
      <c r="AX61" s="926">
        <f t="shared" si="141"/>
        <v>2839994145.3987412</v>
      </c>
      <c r="AY61" s="926">
        <f t="shared" si="141"/>
        <v>2535905896.5028324</v>
      </c>
      <c r="AZ61" s="926">
        <f t="shared" si="141"/>
        <v>2340072776.2435379</v>
      </c>
      <c r="BA61" s="926">
        <f t="shared" si="141"/>
        <v>2201760682.7908311</v>
      </c>
      <c r="BB61" s="926">
        <f t="shared" si="141"/>
        <v>1948280604.0628319</v>
      </c>
      <c r="BC61" s="926">
        <f t="shared" si="141"/>
        <v>2168764402.4491143</v>
      </c>
      <c r="BD61" s="926">
        <f t="shared" si="141"/>
        <v>2291869417.0152488</v>
      </c>
      <c r="BE61" s="926">
        <f t="shared" si="141"/>
        <v>2429521374.7148943</v>
      </c>
      <c r="BF61" s="926">
        <f t="shared" si="141"/>
        <v>2288806172.049458</v>
      </c>
      <c r="BG61" s="926">
        <f t="shared" si="141"/>
        <v>2225508844.6551905</v>
      </c>
      <c r="BH61" s="926">
        <f t="shared" si="141"/>
        <v>2286319214.1917663</v>
      </c>
      <c r="BI61" s="926">
        <f t="shared" si="141"/>
        <v>2353802243.9081511</v>
      </c>
      <c r="BJ61" s="926">
        <f t="shared" si="141"/>
        <v>2993795395.3204536</v>
      </c>
      <c r="BK61" s="924">
        <f t="shared" si="1"/>
        <v>119243545782.02827</v>
      </c>
    </row>
    <row r="62" spans="1:63" ht="15.6" x14ac:dyDescent="0.3">
      <c r="A62" s="891" t="s">
        <v>939</v>
      </c>
      <c r="B62" s="777">
        <v>254286043.03302267</v>
      </c>
      <c r="C62" s="923">
        <f>+(C61/(30+DATA!C381)*DATA!C381)</f>
        <v>301989898.6253857</v>
      </c>
      <c r="D62" s="923">
        <f>+(D61/(30+DATA!D381)*DATA!D381)</f>
        <v>386899557.44674504</v>
      </c>
      <c r="E62" s="923">
        <f>+(E61/(30+DATA!E381)*DATA!E381)</f>
        <v>424796393.89430094</v>
      </c>
      <c r="F62" s="923">
        <f>+(F61/(30+DATA!F381)*DATA!F381)</f>
        <v>397445768.37815875</v>
      </c>
      <c r="G62" s="923">
        <f>+(G61/(30+DATA!G381)*DATA!G381)</f>
        <v>499418713.1185171</v>
      </c>
      <c r="H62" s="923">
        <f>+(H61/(30+DATA!H381)*DATA!H381)</f>
        <v>581456472.31026721</v>
      </c>
      <c r="I62" s="923">
        <f>+(I61/(30+DATA!I381)*DATA!I381)</f>
        <v>621814974.84090996</v>
      </c>
      <c r="J62" s="923">
        <f>+(J61/(30+DATA!J381)*DATA!J381)</f>
        <v>556851637.02615929</v>
      </c>
      <c r="K62" s="923">
        <f>+(K61/(30+DATA!K381)*DATA!K381)</f>
        <v>539214577.25373554</v>
      </c>
      <c r="L62" s="923">
        <f>+(L61/(30+DATA!L381)*DATA!L381)</f>
        <v>560324293.85199106</v>
      </c>
      <c r="M62" s="923">
        <f>+(M61/(30+DATA!M381)*DATA!M381)</f>
        <v>577594019.34241641</v>
      </c>
      <c r="N62" s="923">
        <f>+(N61/(30+DATA!N381)*DATA!N381)</f>
        <v>755915732.75344396</v>
      </c>
      <c r="O62" s="923">
        <f>+(O61/(30+DATA!O381)*DATA!O381)</f>
        <v>686504306.7379179</v>
      </c>
      <c r="P62" s="923">
        <f>+(P61/(30+DATA!P381)*DATA!P381)</f>
        <v>623719649.2293222</v>
      </c>
      <c r="Q62" s="923">
        <f>+(Q61/(30+DATA!Q381)*DATA!Q381)</f>
        <v>567547920.96439815</v>
      </c>
      <c r="R62" s="923">
        <f>+(R61/(30+DATA!R381)*DATA!R381)</f>
        <v>492549519.80158728</v>
      </c>
      <c r="S62" s="923">
        <f>+(S61/(30+DATA!S381)*DATA!S381)</f>
        <v>568419317.61758184</v>
      </c>
      <c r="T62" s="923">
        <f>+(T61/(30+DATA!T381)*DATA!T381)</f>
        <v>614102896.10164094</v>
      </c>
      <c r="U62" s="923">
        <f>+(U61/(30+DATA!U381)*DATA!U381)</f>
        <v>644878264.53267598</v>
      </c>
      <c r="V62" s="923">
        <f>+(V61/(30+DATA!V381)*DATA!V381)</f>
        <v>590554945.86855769</v>
      </c>
      <c r="W62" s="923">
        <f>+(W61/(30+DATA!W381)*DATA!W381)</f>
        <v>578209512.7915132</v>
      </c>
      <c r="X62" s="923">
        <f>+(X61/(30+DATA!X381)*DATA!X381)</f>
        <v>602974169.39376521</v>
      </c>
      <c r="Y62" s="923">
        <f>+(Y61/(30+DATA!Y381)*DATA!Y381)</f>
        <v>632863776.88196027</v>
      </c>
      <c r="Z62" s="923">
        <f>+(Z61/(30+DATA!Z381)*DATA!Z381)</f>
        <v>830889765.42296445</v>
      </c>
      <c r="AA62" s="923">
        <f>+(AA61/(30+DATA!AA381)*DATA!AA381)</f>
        <v>808064811.88576889</v>
      </c>
      <c r="AB62" s="923">
        <f>+(AB61/(30+DATA!AB381)*DATA!AB381)</f>
        <v>755467628.79367137</v>
      </c>
      <c r="AC62" s="923">
        <f>+(AC61/(30+DATA!AC381)*DATA!AC381)</f>
        <v>728459126.46608663</v>
      </c>
      <c r="AD62" s="923">
        <f>+(AD61/(30+DATA!AD381)*DATA!AD381)</f>
        <v>627863144.24156451</v>
      </c>
      <c r="AE62" s="923">
        <f>+(AE61/(30+DATA!AE381)*DATA!AE381)</f>
        <v>712961854.69961226</v>
      </c>
      <c r="AF62" s="923">
        <f>+(AF61/(30+DATA!AF381)*DATA!AF381)</f>
        <v>783780422.19833064</v>
      </c>
      <c r="AG62" s="923">
        <f>+(AG61/(30+DATA!AG381)*DATA!AG381)</f>
        <v>831024691.58217359</v>
      </c>
      <c r="AH62" s="923">
        <f>+(AH61/(30+DATA!AH381)*DATA!AH381)</f>
        <v>758284922.56404686</v>
      </c>
      <c r="AI62" s="923">
        <f>+(AI61/(30+DATA!AI381)*DATA!AI381)</f>
        <v>728960740.02932012</v>
      </c>
      <c r="AJ62" s="923">
        <f>+(AJ61/(30+DATA!AJ381)*DATA!AJ381)</f>
        <v>745120139.93510485</v>
      </c>
      <c r="AK62" s="923">
        <f>+(AK61/(30+DATA!AK381)*DATA!AK381)</f>
        <v>765560386.17031264</v>
      </c>
      <c r="AL62" s="923">
        <f>+(AL61/(30+DATA!AL381)*DATA!AL381)</f>
        <v>1007259882.5158621</v>
      </c>
      <c r="AM62" s="923">
        <f>+(AM61/(30+DATA!AM381)*DATA!AM381)</f>
        <v>923736412.18887138</v>
      </c>
      <c r="AN62" s="923">
        <f>+(AN61/(30+DATA!AN381)*DATA!AN381)</f>
        <v>859795351.26571965</v>
      </c>
      <c r="AO62" s="923">
        <f>+(AO61/(30+DATA!AO381)*DATA!AO381)</f>
        <v>811468305.38709855</v>
      </c>
      <c r="AP62" s="923">
        <f>+(AP61/(30+DATA!AP381)*DATA!AP381)</f>
        <v>713292618.00091028</v>
      </c>
      <c r="AQ62" s="923">
        <f>+(AQ61/(30+DATA!AQ381)*DATA!AQ381)</f>
        <v>799083800.04337907</v>
      </c>
      <c r="AR62" s="923">
        <f>+(AR61/(30+DATA!AR381)*DATA!AR381)</f>
        <v>852897525.35782015</v>
      </c>
      <c r="AS62" s="923">
        <f>+(AS61/(30+DATA!AS381)*DATA!AS381)</f>
        <v>902441603.7124877</v>
      </c>
      <c r="AT62" s="923">
        <f>+(AT61/(30+DATA!AT381)*DATA!AT381)</f>
        <v>845629247.85340357</v>
      </c>
      <c r="AU62" s="923">
        <f>+(AU61/(30+DATA!AU381)*DATA!AU381)</f>
        <v>809680957.96840489</v>
      </c>
      <c r="AV62" s="923">
        <f>+(AV61/(30+DATA!AV381)*DATA!AV381)</f>
        <v>822998325.96480954</v>
      </c>
      <c r="AW62" s="923">
        <f>+(AW61/(30+DATA!AW381)*DATA!AW381)</f>
        <v>842309487.89097071</v>
      </c>
      <c r="AX62" s="923">
        <f>+(AX61/(30+DATA!AX381)*DATA!AX381)</f>
        <v>1101222219.6444099</v>
      </c>
      <c r="AY62" s="923">
        <f>+(AY61/(30+DATA!AY381)*DATA!AY381)</f>
        <v>950964711.18856215</v>
      </c>
      <c r="AZ62" s="923">
        <f>+(AZ61/(30+DATA!AZ381)*DATA!AZ381)</f>
        <v>877527291.09132671</v>
      </c>
      <c r="BA62" s="923">
        <f>+(BA61/(30+DATA!BA381)*DATA!BA381)</f>
        <v>825660256.04656172</v>
      </c>
      <c r="BB62" s="923">
        <f>+(BB61/(30+DATA!BB381)*DATA!BB381)</f>
        <v>730605226.52356195</v>
      </c>
      <c r="BC62" s="923">
        <f>+(BC61/(30+DATA!BC381)*DATA!BC381)</f>
        <v>813286650.91841781</v>
      </c>
      <c r="BD62" s="923">
        <f>+(BD61/(30+DATA!BD381)*DATA!BD381)</f>
        <v>859451031.38071823</v>
      </c>
      <c r="BE62" s="923">
        <f>+(BE61/(30+DATA!BE381)*DATA!BE381)</f>
        <v>911070515.51808536</v>
      </c>
      <c r="BF62" s="923">
        <f>+(BF61/(30+DATA!BF381)*DATA!BF381)</f>
        <v>858302314.51854682</v>
      </c>
      <c r="BG62" s="923">
        <f>+(BG61/(30+DATA!BG381)*DATA!BG381)</f>
        <v>834565816.74569643</v>
      </c>
      <c r="BH62" s="923">
        <f>+(BH61/(30+DATA!BH381)*DATA!BH381)</f>
        <v>857369705.32191241</v>
      </c>
      <c r="BI62" s="923">
        <f>+(BI61/(30+DATA!BI381)*DATA!BI381)</f>
        <v>882675841.46555662</v>
      </c>
      <c r="BJ62" s="923">
        <f>+(BJ61/(30+DATA!BJ381)*DATA!BJ381)</f>
        <v>1122673273.2451701</v>
      </c>
      <c r="BK62" s="924">
        <f t="shared" si="1"/>
        <v>43698452324.51017</v>
      </c>
    </row>
    <row r="63" spans="1:63" ht="15.6" x14ac:dyDescent="0.3">
      <c r="A63" s="891"/>
      <c r="B63" s="777"/>
      <c r="C63" s="923"/>
      <c r="D63" s="923"/>
      <c r="E63" s="923"/>
      <c r="F63" s="923"/>
      <c r="G63" s="923"/>
      <c r="H63" s="923"/>
      <c r="I63" s="923"/>
      <c r="J63" s="923"/>
      <c r="K63" s="923"/>
      <c r="L63" s="923"/>
      <c r="M63" s="923"/>
      <c r="N63" s="923"/>
      <c r="O63" s="923"/>
      <c r="P63" s="923"/>
      <c r="Q63" s="923"/>
      <c r="R63" s="923"/>
      <c r="S63" s="923"/>
      <c r="T63" s="923"/>
      <c r="U63" s="923"/>
      <c r="V63" s="923"/>
      <c r="W63" s="923"/>
      <c r="X63" s="923"/>
      <c r="Y63" s="923"/>
      <c r="Z63" s="923"/>
      <c r="AA63" s="923"/>
      <c r="AB63" s="923"/>
      <c r="AC63" s="923"/>
      <c r="AD63" s="923"/>
      <c r="AE63" s="923"/>
      <c r="AF63" s="923"/>
      <c r="AG63" s="923"/>
      <c r="AH63" s="923"/>
      <c r="AI63" s="923"/>
      <c r="AJ63" s="923"/>
      <c r="AK63" s="923"/>
      <c r="AL63" s="923"/>
      <c r="AM63" s="923"/>
      <c r="AN63" s="923"/>
      <c r="AO63" s="923"/>
      <c r="AP63" s="923"/>
      <c r="AQ63" s="923"/>
      <c r="AR63" s="923"/>
      <c r="AS63" s="923"/>
      <c r="AT63" s="923"/>
      <c r="AU63" s="923"/>
      <c r="AV63" s="923"/>
      <c r="AW63" s="923"/>
      <c r="AX63" s="923"/>
      <c r="AY63" s="923"/>
      <c r="AZ63" s="923"/>
      <c r="BA63" s="923"/>
      <c r="BB63" s="923"/>
      <c r="BC63" s="923"/>
      <c r="BD63" s="923"/>
      <c r="BE63" s="923"/>
      <c r="BF63" s="923"/>
      <c r="BG63" s="923"/>
      <c r="BH63" s="923"/>
      <c r="BI63" s="923"/>
      <c r="BJ63" s="923"/>
      <c r="BK63" s="924">
        <f t="shared" si="1"/>
        <v>0</v>
      </c>
    </row>
    <row r="64" spans="1:63" ht="15.6" x14ac:dyDescent="0.3">
      <c r="A64" s="892" t="s">
        <v>941</v>
      </c>
      <c r="B64" s="777"/>
      <c r="C64" s="932">
        <f>+C93-C94</f>
        <v>163848090.4913674</v>
      </c>
      <c r="D64" s="932">
        <f t="shared" ref="D64:BJ64" si="142">+D93-D94</f>
        <v>100351883.12543556</v>
      </c>
      <c r="E64" s="932">
        <f t="shared" si="142"/>
        <v>174411318.69911826</v>
      </c>
      <c r="F64" s="932">
        <f t="shared" si="142"/>
        <v>213351610.60517979</v>
      </c>
      <c r="G64" s="932">
        <f t="shared" si="142"/>
        <v>425071772.15070301</v>
      </c>
      <c r="H64" s="932">
        <f t="shared" si="142"/>
        <v>836395787.43036699</v>
      </c>
      <c r="I64" s="932">
        <f t="shared" si="142"/>
        <v>763870952.21894145</v>
      </c>
      <c r="J64" s="932">
        <f t="shared" si="142"/>
        <v>489914716.68266594</v>
      </c>
      <c r="K64" s="932">
        <f t="shared" si="142"/>
        <v>494464823.19188023</v>
      </c>
      <c r="L64" s="932">
        <f t="shared" si="142"/>
        <v>543618901.05293465</v>
      </c>
      <c r="M64" s="932">
        <f t="shared" si="142"/>
        <v>630807646.26269507</v>
      </c>
      <c r="N64" s="932">
        <f t="shared" si="142"/>
        <v>998667609.74681294</v>
      </c>
      <c r="O64" s="932">
        <f t="shared" si="142"/>
        <v>676531590.78835177</v>
      </c>
      <c r="P64" s="932">
        <f t="shared" si="142"/>
        <v>422674647.87955379</v>
      </c>
      <c r="Q64" s="932">
        <f t="shared" si="142"/>
        <v>372791308.36164874</v>
      </c>
      <c r="R64" s="932">
        <f t="shared" si="142"/>
        <v>327705641.09232813</v>
      </c>
      <c r="S64" s="932">
        <f t="shared" si="142"/>
        <v>494534897.8407886</v>
      </c>
      <c r="T64" s="932">
        <f t="shared" si="142"/>
        <v>847545452.205199</v>
      </c>
      <c r="U64" s="932">
        <f t="shared" si="142"/>
        <v>764209984.03009748</v>
      </c>
      <c r="V64" s="932">
        <f t="shared" si="142"/>
        <v>505910750.78314787</v>
      </c>
      <c r="W64" s="932">
        <f t="shared" si="142"/>
        <v>497080592.88224107</v>
      </c>
      <c r="X64" s="932">
        <f t="shared" si="142"/>
        <v>550582586.16359305</v>
      </c>
      <c r="Y64" s="932">
        <f t="shared" si="142"/>
        <v>657552689.77628601</v>
      </c>
      <c r="Z64" s="932">
        <f t="shared" si="142"/>
        <v>1075811428.6363947</v>
      </c>
      <c r="AA64" s="932">
        <f t="shared" si="142"/>
        <v>861909317.73633218</v>
      </c>
      <c r="AB64" s="932">
        <f t="shared" si="142"/>
        <v>509758083.48036039</v>
      </c>
      <c r="AC64" s="932">
        <f t="shared" si="142"/>
        <v>338368144.96145642</v>
      </c>
      <c r="AD64" s="932">
        <f t="shared" si="142"/>
        <v>298453793.43601871</v>
      </c>
      <c r="AE64" s="932">
        <f t="shared" si="142"/>
        <v>507915379.25704664</v>
      </c>
      <c r="AF64" s="932">
        <f t="shared" si="142"/>
        <v>953080984.41599262</v>
      </c>
      <c r="AG64" s="932">
        <f t="shared" si="142"/>
        <v>864155345.50895274</v>
      </c>
      <c r="AH64" s="932">
        <f t="shared" si="142"/>
        <v>553041815.45138931</v>
      </c>
      <c r="AI64" s="932">
        <f t="shared" si="142"/>
        <v>554597857.90319967</v>
      </c>
      <c r="AJ64" s="932">
        <f t="shared" si="142"/>
        <v>607661843.03641963</v>
      </c>
      <c r="AK64" s="932">
        <f t="shared" si="142"/>
        <v>706637722.04636133</v>
      </c>
      <c r="AL64" s="932">
        <f t="shared" si="142"/>
        <v>1156712606.1381869</v>
      </c>
      <c r="AM64" s="932">
        <f t="shared" si="142"/>
        <v>814823918.71475923</v>
      </c>
      <c r="AN64" s="932">
        <f t="shared" si="142"/>
        <v>494477094.9951247</v>
      </c>
      <c r="AO64" s="932">
        <f t="shared" si="142"/>
        <v>390775610.76736426</v>
      </c>
      <c r="AP64" s="932">
        <f t="shared" si="142"/>
        <v>359444273.51060575</v>
      </c>
      <c r="AQ64" s="932">
        <f t="shared" si="142"/>
        <v>568607709.45713687</v>
      </c>
      <c r="AR64" s="932">
        <f t="shared" si="142"/>
        <v>1007825395.4736969</v>
      </c>
      <c r="AS64" s="932">
        <f t="shared" si="142"/>
        <v>918577953.68117917</v>
      </c>
      <c r="AT64" s="932">
        <f t="shared" si="142"/>
        <v>599779452.74237978</v>
      </c>
      <c r="AU64" s="932">
        <f t="shared" si="142"/>
        <v>590367535.90944874</v>
      </c>
      <c r="AV64" s="932">
        <f t="shared" si="142"/>
        <v>645632533.76831102</v>
      </c>
      <c r="AW64" s="932">
        <f t="shared" si="142"/>
        <v>755046296.95126331</v>
      </c>
      <c r="AX64" s="932">
        <f t="shared" si="142"/>
        <v>1246031089.0225294</v>
      </c>
      <c r="AY64" s="932">
        <f t="shared" si="142"/>
        <v>874943378.88109171</v>
      </c>
      <c r="AZ64" s="932">
        <f t="shared" si="142"/>
        <v>558325164.3399148</v>
      </c>
      <c r="BA64" s="932">
        <f t="shared" si="142"/>
        <v>461478210.07652617</v>
      </c>
      <c r="BB64" s="932">
        <f t="shared" si="142"/>
        <v>411727832.71110201</v>
      </c>
      <c r="BC64" s="932">
        <f t="shared" si="142"/>
        <v>629107307.66429901</v>
      </c>
      <c r="BD64" s="932">
        <f t="shared" si="142"/>
        <v>1086661424.8464062</v>
      </c>
      <c r="BE64" s="932">
        <f t="shared" si="142"/>
        <v>980353205.12730563</v>
      </c>
      <c r="BF64" s="932">
        <f t="shared" si="142"/>
        <v>646564823.05555141</v>
      </c>
      <c r="BG64" s="932">
        <f t="shared" si="142"/>
        <v>639901265.64596641</v>
      </c>
      <c r="BH64" s="932">
        <f t="shared" si="142"/>
        <v>709652633.0348146</v>
      </c>
      <c r="BI64" s="932">
        <f t="shared" si="142"/>
        <v>838098481.68328881</v>
      </c>
      <c r="BJ64" s="932">
        <f t="shared" si="142"/>
        <v>1349603905.9759593</v>
      </c>
      <c r="BK64" s="924">
        <f t="shared" si="1"/>
        <v>38517806073.505463</v>
      </c>
    </row>
    <row r="65" spans="1:63" ht="16.2" thickBot="1" x14ac:dyDescent="0.35">
      <c r="A65" s="870"/>
      <c r="B65" s="777"/>
      <c r="C65" s="923"/>
      <c r="D65" s="923"/>
      <c r="E65" s="923"/>
      <c r="F65" s="923"/>
      <c r="G65" s="923"/>
      <c r="H65" s="923"/>
      <c r="I65" s="923"/>
      <c r="J65" s="923"/>
      <c r="K65" s="923"/>
      <c r="L65" s="923"/>
      <c r="M65" s="923"/>
      <c r="N65" s="923"/>
      <c r="O65" s="923"/>
      <c r="P65" s="923"/>
      <c r="Q65" s="923"/>
      <c r="R65" s="923"/>
      <c r="S65" s="923"/>
      <c r="T65" s="923"/>
      <c r="U65" s="923"/>
      <c r="V65" s="923"/>
      <c r="W65" s="923"/>
      <c r="X65" s="923"/>
      <c r="Y65" s="923"/>
      <c r="Z65" s="923"/>
      <c r="AA65" s="923"/>
      <c r="AB65" s="923"/>
      <c r="AC65" s="923"/>
      <c r="AD65" s="923"/>
      <c r="AE65" s="923"/>
      <c r="AF65" s="923"/>
      <c r="AG65" s="923"/>
      <c r="AH65" s="923"/>
      <c r="AI65" s="923"/>
      <c r="AJ65" s="923"/>
      <c r="AK65" s="923"/>
      <c r="AL65" s="923"/>
      <c r="AM65" s="923"/>
      <c r="AN65" s="923"/>
      <c r="AO65" s="923"/>
      <c r="AP65" s="923"/>
      <c r="AQ65" s="923"/>
      <c r="AR65" s="923"/>
      <c r="AS65" s="923"/>
      <c r="AT65" s="923"/>
      <c r="AU65" s="923"/>
      <c r="AV65" s="923"/>
      <c r="AW65" s="923"/>
      <c r="AX65" s="923"/>
      <c r="AY65" s="923"/>
      <c r="AZ65" s="923"/>
      <c r="BA65" s="923"/>
      <c r="BB65" s="923"/>
      <c r="BC65" s="923"/>
      <c r="BD65" s="923"/>
      <c r="BE65" s="923"/>
      <c r="BF65" s="923"/>
      <c r="BG65" s="923"/>
      <c r="BH65" s="923"/>
      <c r="BI65" s="923"/>
      <c r="BJ65" s="923"/>
      <c r="BK65" s="924">
        <f t="shared" si="1"/>
        <v>0</v>
      </c>
    </row>
    <row r="66" spans="1:63" ht="16.2" thickBot="1" x14ac:dyDescent="0.35">
      <c r="A66" s="944" t="s">
        <v>918</v>
      </c>
      <c r="B66" s="777"/>
      <c r="C66" s="926">
        <f t="shared" ref="C66" si="143">+C67+C68+C69+C70+C71</f>
        <v>2977926.1321147345</v>
      </c>
      <c r="D66" s="926">
        <f t="shared" ref="D66:BJ66" si="144">+D67+D68+D69+D70+D71</f>
        <v>1622232.4155991022</v>
      </c>
      <c r="E66" s="926">
        <f t="shared" si="144"/>
        <v>81567009.436211094</v>
      </c>
      <c r="F66" s="926">
        <f t="shared" si="144"/>
        <v>45904656.548487172</v>
      </c>
      <c r="G66" s="926">
        <f t="shared" si="144"/>
        <v>283276512.59376055</v>
      </c>
      <c r="H66" s="926">
        <f t="shared" si="144"/>
        <v>622347111.92958331</v>
      </c>
      <c r="I66" s="926">
        <f t="shared" si="144"/>
        <v>147780857.91123164</v>
      </c>
      <c r="J66" s="926">
        <f t="shared" si="144"/>
        <v>1640004.7857789868</v>
      </c>
      <c r="K66" s="926">
        <f t="shared" si="144"/>
        <v>209835930.02027452</v>
      </c>
      <c r="L66" s="926">
        <f t="shared" si="144"/>
        <v>210663417.71840346</v>
      </c>
      <c r="M66" s="926">
        <f t="shared" si="144"/>
        <v>260732882.65333903</v>
      </c>
      <c r="N66" s="926">
        <f t="shared" si="144"/>
        <v>607323125.56264365</v>
      </c>
      <c r="O66" s="926">
        <f t="shared" si="144"/>
        <v>3223876.743994494</v>
      </c>
      <c r="P66" s="926">
        <f t="shared" si="144"/>
        <v>1756214.6023716275</v>
      </c>
      <c r="Q66" s="926">
        <f t="shared" si="144"/>
        <v>99661493.011922926</v>
      </c>
      <c r="R66" s="926">
        <f t="shared" si="144"/>
        <v>43697780.645811409</v>
      </c>
      <c r="S66" s="926">
        <f t="shared" si="144"/>
        <v>290393014.63626558</v>
      </c>
      <c r="T66" s="926">
        <f t="shared" si="144"/>
        <v>512648230.15313035</v>
      </c>
      <c r="U66" s="926">
        <f t="shared" si="144"/>
        <v>106441313.76916997</v>
      </c>
      <c r="V66" s="926">
        <f t="shared" si="144"/>
        <v>1775454.8146424077</v>
      </c>
      <c r="W66" s="926">
        <f t="shared" si="144"/>
        <v>182828738.15760538</v>
      </c>
      <c r="X66" s="926">
        <f t="shared" si="144"/>
        <v>204183820.51999187</v>
      </c>
      <c r="Y66" s="926">
        <f t="shared" si="144"/>
        <v>291139039.43900484</v>
      </c>
      <c r="Z66" s="926">
        <f t="shared" si="144"/>
        <v>740178960.73563445</v>
      </c>
      <c r="AA66" s="926">
        <f t="shared" si="144"/>
        <v>3501809.6082405848</v>
      </c>
      <c r="AB66" s="926">
        <f t="shared" si="144"/>
        <v>1907619.1979651835</v>
      </c>
      <c r="AC66" s="926">
        <f t="shared" si="144"/>
        <v>40452610.027444437</v>
      </c>
      <c r="AD66" s="926">
        <f t="shared" si="144"/>
        <v>49540823.770775475</v>
      </c>
      <c r="AE66" s="926">
        <f t="shared" si="144"/>
        <v>304255877.50582457</v>
      </c>
      <c r="AF66" s="926">
        <f t="shared" si="144"/>
        <v>652812424.29069591</v>
      </c>
      <c r="AG66" s="926">
        <f t="shared" si="144"/>
        <v>151087947.41176897</v>
      </c>
      <c r="AH66" s="926">
        <f t="shared" si="144"/>
        <v>1928518.1235583888</v>
      </c>
      <c r="AI66" s="926">
        <f t="shared" si="144"/>
        <v>204105700.44333509</v>
      </c>
      <c r="AJ66" s="926">
        <f t="shared" si="144"/>
        <v>202197989.7936039</v>
      </c>
      <c r="AK66" s="926">
        <f t="shared" si="144"/>
        <v>261827062.47215089</v>
      </c>
      <c r="AL66" s="926">
        <f t="shared" si="144"/>
        <v>744379053.51549435</v>
      </c>
      <c r="AM66" s="926">
        <f t="shared" si="144"/>
        <v>3670633.2501777071</v>
      </c>
      <c r="AN66" s="926">
        <f t="shared" si="144"/>
        <v>1999586.2825467638</v>
      </c>
      <c r="AO66" s="926">
        <f t="shared" si="144"/>
        <v>75279176.558315143</v>
      </c>
      <c r="AP66" s="926">
        <f t="shared" si="144"/>
        <v>54376996.815130584</v>
      </c>
      <c r="AQ66" s="926">
        <f t="shared" si="144"/>
        <v>325629582.81705123</v>
      </c>
      <c r="AR66" s="926">
        <f t="shared" si="144"/>
        <v>646630276.09793568</v>
      </c>
      <c r="AS66" s="926">
        <f t="shared" si="144"/>
        <v>146032199.83917394</v>
      </c>
      <c r="AT66" s="926">
        <f t="shared" si="144"/>
        <v>2021492.7537023884</v>
      </c>
      <c r="AU66" s="926">
        <f t="shared" si="144"/>
        <v>186971050.88975734</v>
      </c>
      <c r="AV66" s="926">
        <f t="shared" si="144"/>
        <v>202603186.29443711</v>
      </c>
      <c r="AW66" s="926">
        <f t="shared" si="144"/>
        <v>275651719.14988095</v>
      </c>
      <c r="AX66" s="926">
        <f t="shared" si="144"/>
        <v>874778764.85073531</v>
      </c>
      <c r="AY66" s="926">
        <f t="shared" si="144"/>
        <v>3936292.3951527183</v>
      </c>
      <c r="AZ66" s="926">
        <f t="shared" si="144"/>
        <v>2144304.7400770602</v>
      </c>
      <c r="BA66" s="926">
        <f t="shared" si="144"/>
        <v>101539639.58516732</v>
      </c>
      <c r="BB66" s="926">
        <f t="shared" si="144"/>
        <v>58020214.049785569</v>
      </c>
      <c r="BC66" s="926">
        <f t="shared" si="144"/>
        <v>371913334.74125558</v>
      </c>
      <c r="BD66" s="926">
        <f t="shared" si="144"/>
        <v>701949318.7095654</v>
      </c>
      <c r="BE66" s="926">
        <f t="shared" si="144"/>
        <v>145597802.52478752</v>
      </c>
      <c r="BF66" s="926">
        <f t="shared" si="144"/>
        <v>2167796.6745573953</v>
      </c>
      <c r="BG66" s="926">
        <f t="shared" si="144"/>
        <v>230785320.52553478</v>
      </c>
      <c r="BH66" s="926">
        <f t="shared" si="144"/>
        <v>259574155.25027272</v>
      </c>
      <c r="BI66" s="926">
        <f t="shared" si="144"/>
        <v>349644987.62473911</v>
      </c>
      <c r="BJ66" s="926">
        <f t="shared" si="144"/>
        <v>960827308.08423221</v>
      </c>
      <c r="BK66" s="924">
        <f t="shared" si="1"/>
        <v>13555342181.601803</v>
      </c>
    </row>
    <row r="67" spans="1:63" ht="15.6" x14ac:dyDescent="0.3">
      <c r="A67" s="881" t="s">
        <v>919</v>
      </c>
      <c r="B67" s="777"/>
      <c r="C67" s="923">
        <f>+Cálculos!O1416</f>
        <v>0</v>
      </c>
      <c r="D67" s="923">
        <f>+Cálculos!P1416</f>
        <v>0</v>
      </c>
      <c r="E67" s="923">
        <f>+Cálculos!Q1416</f>
        <v>16540323.427558083</v>
      </c>
      <c r="F67" s="923">
        <f>+Cálculos!R1416</f>
        <v>8693381.6524256393</v>
      </c>
      <c r="G67" s="923">
        <f>+Cálculos!S1416</f>
        <v>63760489.491838798</v>
      </c>
      <c r="H67" s="923">
        <f>+Cálculos!T1416</f>
        <v>151385386.41579452</v>
      </c>
      <c r="I67" s="923">
        <f>+Cálculos!U1416</f>
        <v>35398468.168174423</v>
      </c>
      <c r="J67" s="923">
        <f>+Cálculos!V1416</f>
        <v>0</v>
      </c>
      <c r="K67" s="923">
        <f>+Cálculos!W1416</f>
        <v>52233530.050719917</v>
      </c>
      <c r="L67" s="923">
        <f>+Cálculos!X1416</f>
        <v>50495002.792077407</v>
      </c>
      <c r="M67" s="923">
        <f>+Cálculos!Y1416</f>
        <v>54443394.666693747</v>
      </c>
      <c r="N67" s="923">
        <f>+Cálculos!Z1416</f>
        <v>167792211.77385595</v>
      </c>
      <c r="O67" s="923">
        <f>+Cálculos!AA1416</f>
        <v>0</v>
      </c>
      <c r="P67" s="923">
        <f>+Cálculos!AB1416</f>
        <v>0</v>
      </c>
      <c r="Q67" s="923">
        <f>+Cálculos!AC1416</f>
        <v>26296031.860188819</v>
      </c>
      <c r="R67" s="923">
        <f>+Cálculos!AD1416</f>
        <v>11454976.051028004</v>
      </c>
      <c r="S67" s="923">
        <f>+Cálculos!AE1416</f>
        <v>73848516.472903982</v>
      </c>
      <c r="T67" s="923">
        <f>+Cálculos!AF1416</f>
        <v>122679948.59215</v>
      </c>
      <c r="U67" s="923">
        <f>+Cálculos!AG1416</f>
        <v>24758436.442886934</v>
      </c>
      <c r="V67" s="923">
        <f>+Cálculos!AH1416</f>
        <v>0</v>
      </c>
      <c r="W67" s="923">
        <f>+Cálculos!AI1416</f>
        <v>40238831.328967109</v>
      </c>
      <c r="X67" s="923">
        <f>+Cálculos!AJ1416</f>
        <v>43549889.77005177</v>
      </c>
      <c r="Y67" s="923">
        <f>+Cálculos!AK1416</f>
        <v>74093587.859949499</v>
      </c>
      <c r="Z67" s="923">
        <f>+Cálculos!AL1416</f>
        <v>187558811.00304225</v>
      </c>
      <c r="AA67" s="923">
        <f>+Cálculos!AM1416</f>
        <v>0</v>
      </c>
      <c r="AB67" s="923">
        <f>+Cálculos!AN1416</f>
        <v>0</v>
      </c>
      <c r="AC67" s="923">
        <f>+Cálculos!AO1416</f>
        <v>9831044.0038001444</v>
      </c>
      <c r="AD67" s="923">
        <f>+Cálculos!AP1416</f>
        <v>13345938.38008908</v>
      </c>
      <c r="AE67" s="923">
        <f>+Cálculos!AQ1416</f>
        <v>78378998.703772962</v>
      </c>
      <c r="AF67" s="923">
        <f>+Cálculos!AR1416</f>
        <v>184927844.93308872</v>
      </c>
      <c r="AG67" s="923">
        <f>+Cálculos!AS1416</f>
        <v>42223916.182221077</v>
      </c>
      <c r="AH67" s="923">
        <f>+Cálculos!AT1416</f>
        <v>0</v>
      </c>
      <c r="AI67" s="923">
        <f>+Cálculos!AU1416</f>
        <v>62915172.74617096</v>
      </c>
      <c r="AJ67" s="923">
        <f>+Cálculos!AV1416</f>
        <v>52812141.823509589</v>
      </c>
      <c r="AK67" s="923">
        <f>+Cálculos!AW1416</f>
        <v>75071974.947024643</v>
      </c>
      <c r="AL67" s="923">
        <f>+Cálculos!AX1416</f>
        <v>245822980.38866577</v>
      </c>
      <c r="AM67" s="923">
        <f>+Cálculos!AY1416</f>
        <v>0</v>
      </c>
      <c r="AN67" s="923">
        <f>+Cálculos!AZ1416</f>
        <v>0</v>
      </c>
      <c r="AO67" s="923">
        <f>+Cálculos!BA1416</f>
        <v>24107765.437169135</v>
      </c>
      <c r="AP67" s="923">
        <f>+Cálculos!BB1416</f>
        <v>17010108.81929677</v>
      </c>
      <c r="AQ67" s="923">
        <f>+Cálculos!BC1416</f>
        <v>97249111.021705225</v>
      </c>
      <c r="AR67" s="923">
        <f>+Cálculos!BD1416</f>
        <v>190326571.0921734</v>
      </c>
      <c r="AS67" s="923">
        <f>+Cálculos!BE1416</f>
        <v>42136891.478508458</v>
      </c>
      <c r="AT67" s="923">
        <f>+Cálculos!BF1416</f>
        <v>0</v>
      </c>
      <c r="AU67" s="923">
        <f>+Cálculos!BG1416</f>
        <v>56307624.144034922</v>
      </c>
      <c r="AV67" s="923">
        <f>+Cálculos!BH1416</f>
        <v>55631954.730148651</v>
      </c>
      <c r="AW67" s="923">
        <f>+Cálculos!BI1416</f>
        <v>74132149.306447417</v>
      </c>
      <c r="AX67" s="923">
        <f>+Cálculos!BJ1416</f>
        <v>242243384.47738004</v>
      </c>
      <c r="AY67" s="923">
        <f>+Cálculos!BK1416</f>
        <v>0</v>
      </c>
      <c r="AZ67" s="923">
        <f>+Cálculos!BL1416</f>
        <v>0</v>
      </c>
      <c r="BA67" s="923">
        <f>+Cálculos!BM1416</f>
        <v>27563851.262583043</v>
      </c>
      <c r="BB67" s="923">
        <f>+Cálculos!BN1416</f>
        <v>16133246.494363273</v>
      </c>
      <c r="BC67" s="923">
        <f>+Cálculos!BO1416</f>
        <v>100816549.82300204</v>
      </c>
      <c r="BD67" s="923">
        <f>+Cálculos!BP1416</f>
        <v>186206170.55561581</v>
      </c>
      <c r="BE67" s="923">
        <f>+Cálculos!BQ1416</f>
        <v>37775170.405101947</v>
      </c>
      <c r="BF67" s="923">
        <f>+Cálculos!BR1416</f>
        <v>0</v>
      </c>
      <c r="BG67" s="923">
        <f>+Cálculos!BS1416</f>
        <v>63060039.519051224</v>
      </c>
      <c r="BH67" s="923">
        <f>+Cálculos!BT1416</f>
        <v>75592685.32363151</v>
      </c>
      <c r="BI67" s="923">
        <f>+Cálculos!BU1416</f>
        <v>103393178.27736311</v>
      </c>
      <c r="BJ67" s="923">
        <f>+Cálculos!BV1416</f>
        <v>252139684.12773496</v>
      </c>
      <c r="BK67" s="924">
        <f t="shared" ref="BK67:BK130" si="145">+SUM(C67:BJ67)</f>
        <v>3632377366.2239614</v>
      </c>
    </row>
    <row r="68" spans="1:63" ht="15.6" x14ac:dyDescent="0.3">
      <c r="A68" s="882" t="s">
        <v>920</v>
      </c>
      <c r="B68" s="777"/>
      <c r="C68" s="923">
        <f>+Cálculos!O1463</f>
        <v>0</v>
      </c>
      <c r="D68" s="923">
        <f>+Cálculos!P1463</f>
        <v>0</v>
      </c>
      <c r="E68" s="923">
        <f>+Cálculos!Q1463</f>
        <v>17890673.883027624</v>
      </c>
      <c r="F68" s="923">
        <f>+Cálculos!R1463</f>
        <v>8974294.6347478367</v>
      </c>
      <c r="G68" s="923">
        <f>+Cálculos!S1463</f>
        <v>59384808.268238425</v>
      </c>
      <c r="H68" s="923">
        <f>+Cálculos!T1463</f>
        <v>138827381.25622749</v>
      </c>
      <c r="I68" s="923">
        <f>+Cálculos!U1463</f>
        <v>32446483.655797191</v>
      </c>
      <c r="J68" s="923">
        <f>+Cálculos!V1463</f>
        <v>0</v>
      </c>
      <c r="K68" s="923">
        <f>+Cálculos!W1463</f>
        <v>39956534.585958429</v>
      </c>
      <c r="L68" s="923">
        <f>+Cálculos!X1463</f>
        <v>39663192.650095418</v>
      </c>
      <c r="M68" s="923">
        <f>+Cálculos!Y1463</f>
        <v>51804903.499743968</v>
      </c>
      <c r="N68" s="923">
        <f>+Cálculos!Z1463</f>
        <v>201342040.65688747</v>
      </c>
      <c r="O68" s="923">
        <f>+Cálculos!AA1463</f>
        <v>0</v>
      </c>
      <c r="P68" s="923">
        <f>+Cálculos!AB1463</f>
        <v>0</v>
      </c>
      <c r="Q68" s="923">
        <f>+Cálculos!AC1463</f>
        <v>30366394.39207479</v>
      </c>
      <c r="R68" s="923">
        <f>+Cálculos!AD1463</f>
        <v>11786886.022137532</v>
      </c>
      <c r="S68" s="923">
        <f>+Cálculos!AE1463</f>
        <v>64090352.417890772</v>
      </c>
      <c r="T68" s="923">
        <f>+Cálculos!AF1463</f>
        <v>126174168.43412462</v>
      </c>
      <c r="U68" s="923">
        <f>+Cálculos!AG1463</f>
        <v>25933023.35750303</v>
      </c>
      <c r="V68" s="923">
        <f>+Cálculos!AH1463</f>
        <v>0</v>
      </c>
      <c r="W68" s="923">
        <f>+Cálculos!AI1463</f>
        <v>47669631.718242832</v>
      </c>
      <c r="X68" s="923">
        <f>+Cálculos!AJ1463</f>
        <v>46482705.953560077</v>
      </c>
      <c r="Y68" s="923">
        <f>+Cálculos!AK1463</f>
        <v>74643803.127471149</v>
      </c>
      <c r="Z68" s="923">
        <f>+Cálculos!AL1463</f>
        <v>180128551.34980989</v>
      </c>
      <c r="AA68" s="923">
        <f>+Cálculos!AM1463</f>
        <v>0</v>
      </c>
      <c r="AB68" s="923">
        <f>+Cálculos!AN1463</f>
        <v>0</v>
      </c>
      <c r="AC68" s="923">
        <f>+Cálculos!AO1463</f>
        <v>9467250.2775857709</v>
      </c>
      <c r="AD68" s="923">
        <f>+Cálculos!AP1463</f>
        <v>11339007.353379011</v>
      </c>
      <c r="AE68" s="923">
        <f>+Cálculos!AQ1463</f>
        <v>80814711.773826197</v>
      </c>
      <c r="AF68" s="923">
        <f>+Cálculos!AR1463</f>
        <v>174817146.71521175</v>
      </c>
      <c r="AG68" s="923">
        <f>+Cálculos!AS1463</f>
        <v>39240690.613813005</v>
      </c>
      <c r="AH68" s="923">
        <f>+Cálculos!AT1463</f>
        <v>0</v>
      </c>
      <c r="AI68" s="923">
        <f>+Cálculos!AU1463</f>
        <v>53669839.744537197</v>
      </c>
      <c r="AJ68" s="923">
        <f>+Cálculos!AV1463</f>
        <v>54262714.169036664</v>
      </c>
      <c r="AK68" s="923">
        <f>+Cálculos!AW1463</f>
        <v>79545967.126533985</v>
      </c>
      <c r="AL68" s="923">
        <f>+Cálculos!AX1463</f>
        <v>194734966.50297943</v>
      </c>
      <c r="AM68" s="923">
        <f>+Cálculos!AY1463</f>
        <v>0</v>
      </c>
      <c r="AN68" s="923">
        <f>+Cálculos!AZ1463</f>
        <v>0</v>
      </c>
      <c r="AO68" s="923">
        <f>+Cálculos!BA1463</f>
        <v>19219069.402900439</v>
      </c>
      <c r="AP68" s="923">
        <f>+Cálculos!BB1463</f>
        <v>14501766.077827401</v>
      </c>
      <c r="AQ68" s="923">
        <f>+Cálculos!BC1463</f>
        <v>101931775.32098223</v>
      </c>
      <c r="AR68" s="923">
        <f>+Cálculos!BD1463</f>
        <v>198651400.06461999</v>
      </c>
      <c r="AS68" s="923">
        <f>+Cálculos!BE1463</f>
        <v>43979946.880474612</v>
      </c>
      <c r="AT68" s="923">
        <f>+Cálculos!BF1463</f>
        <v>0</v>
      </c>
      <c r="AU68" s="923">
        <f>+Cálculos!BG1463</f>
        <v>53086830.75274387</v>
      </c>
      <c r="AV68" s="923">
        <f>+Cálculos!BH1463</f>
        <v>55989118.047642335</v>
      </c>
      <c r="AW68" s="923">
        <f>+Cálculos!BI1463</f>
        <v>80926359.125436187</v>
      </c>
      <c r="AX68" s="923">
        <f>+Cálculos!BJ1463</f>
        <v>281050319.0908848</v>
      </c>
      <c r="AY68" s="923">
        <f>+Cálculos!BK1463</f>
        <v>0</v>
      </c>
      <c r="AZ68" s="923">
        <f>+Cálculos!BL1463</f>
        <v>0</v>
      </c>
      <c r="BA68" s="923">
        <f>+Cálculos!BM1463</f>
        <v>32143106.546716392</v>
      </c>
      <c r="BB68" s="923">
        <f>+Cálculos!BN1463</f>
        <v>17790084.711448975</v>
      </c>
      <c r="BC68" s="923">
        <f>+Cálculos!BO1463</f>
        <v>126225746.67361376</v>
      </c>
      <c r="BD68" s="923">
        <f>+Cálculos!BP1463</f>
        <v>234733123.96041399</v>
      </c>
      <c r="BE68" s="923">
        <f>+Cálculos!BQ1463</f>
        <v>47619709.544900134</v>
      </c>
      <c r="BF68" s="923">
        <f>+Cálculos!BR1463</f>
        <v>0</v>
      </c>
      <c r="BG68" s="923">
        <f>+Cálculos!BS1463</f>
        <v>80088612.475205153</v>
      </c>
      <c r="BH68" s="923">
        <f>+Cálculos!BT1463</f>
        <v>88151459.733589694</v>
      </c>
      <c r="BI68" s="923">
        <f>+Cálculos!BU1463</f>
        <v>120306136.21045914</v>
      </c>
      <c r="BJ68" s="923">
        <f>+Cálculos!BV1463</f>
        <v>394306001.53639162</v>
      </c>
      <c r="BK68" s="924">
        <f t="shared" si="145"/>
        <v>3886158690.2966909</v>
      </c>
    </row>
    <row r="69" spans="1:63" ht="15.6" x14ac:dyDescent="0.3">
      <c r="A69" s="883" t="s">
        <v>427</v>
      </c>
      <c r="B69" s="777"/>
      <c r="C69" s="923">
        <f>+Cálculos!O1489</f>
        <v>0</v>
      </c>
      <c r="D69" s="923">
        <f>+Cálculos!P1489</f>
        <v>0</v>
      </c>
      <c r="E69" s="923">
        <f>+Cálculos!Q1489</f>
        <v>16898063.533698991</v>
      </c>
      <c r="F69" s="923">
        <f>+Cálculos!R1489</f>
        <v>9951361.3215381894</v>
      </c>
      <c r="G69" s="923">
        <f>+Cálculos!S1489</f>
        <v>58966979.069978155</v>
      </c>
      <c r="H69" s="923">
        <f>+Cálculos!T1489</f>
        <v>122106397.83054335</v>
      </c>
      <c r="I69" s="923">
        <f>+Cálculos!U1489</f>
        <v>28552157.768142164</v>
      </c>
      <c r="J69" s="923">
        <f>+Cálculos!V1489</f>
        <v>0</v>
      </c>
      <c r="K69" s="923">
        <f>+Cálculos!W1489</f>
        <v>43485121.590412252</v>
      </c>
      <c r="L69" s="923">
        <f>+Cálculos!X1489</f>
        <v>44597528.37656866</v>
      </c>
      <c r="M69" s="923">
        <f>+Cálculos!Y1489</f>
        <v>57138384.679544359</v>
      </c>
      <c r="N69" s="923">
        <f>+Cálculos!Z1489</f>
        <v>91251385.118815184</v>
      </c>
      <c r="O69" s="923">
        <f>+Cálculos!AA1489</f>
        <v>0</v>
      </c>
      <c r="P69" s="923">
        <f>+Cálculos!AB1489</f>
        <v>0</v>
      </c>
      <c r="Q69" s="923">
        <f>+Cálculos!AC1489</f>
        <v>15484163.114325162</v>
      </c>
      <c r="R69" s="923">
        <f>+Cálculos!AD1489</f>
        <v>7331883.4958775938</v>
      </c>
      <c r="S69" s="923">
        <f>+Cálculos!AE1489</f>
        <v>59434517.365132876</v>
      </c>
      <c r="T69" s="923">
        <f>+Cálculos!AF1489</f>
        <v>102884651.17878649</v>
      </c>
      <c r="U69" s="923">
        <f>+Cálculos!AG1489</f>
        <v>20763483.571606018</v>
      </c>
      <c r="V69" s="923">
        <f>+Cálculos!AH1489</f>
        <v>0</v>
      </c>
      <c r="W69" s="923">
        <f>+Cálculos!AI1489</f>
        <v>36810548.63039133</v>
      </c>
      <c r="X69" s="923">
        <f>+Cálculos!AJ1489</f>
        <v>44497353.871359907</v>
      </c>
      <c r="Y69" s="923">
        <f>+Cálculos!AK1489</f>
        <v>55647524.115699507</v>
      </c>
      <c r="Z69" s="923">
        <f>+Cálculos!AL1489</f>
        <v>146101355.16594887</v>
      </c>
      <c r="AA69" s="923">
        <f>+Cálculos!AM1489</f>
        <v>0</v>
      </c>
      <c r="AB69" s="923">
        <f>+Cálculos!AN1489</f>
        <v>0</v>
      </c>
      <c r="AC69" s="923">
        <f>+Cálculos!AO1489</f>
        <v>7704808.3978871023</v>
      </c>
      <c r="AD69" s="923">
        <f>+Cálculos!AP1489</f>
        <v>9514843.9508269802</v>
      </c>
      <c r="AE69" s="923">
        <f>+Cálculos!AQ1489</f>
        <v>57495056.966973528</v>
      </c>
      <c r="AF69" s="923">
        <f>+Cálculos!AR1489</f>
        <v>115606140.98782758</v>
      </c>
      <c r="AG69" s="923">
        <f>+Cálculos!AS1489</f>
        <v>26401334.23621859</v>
      </c>
      <c r="AH69" s="923">
        <f>+Cálculos!AT1489</f>
        <v>0</v>
      </c>
      <c r="AI69" s="923">
        <f>+Cálculos!AU1489</f>
        <v>34860321.80507572</v>
      </c>
      <c r="AJ69" s="923">
        <f>+Cálculos!AV1489</f>
        <v>37883162.052735232</v>
      </c>
      <c r="AK69" s="923">
        <f>+Cálculos!AW1489</f>
        <v>43256632.80201789</v>
      </c>
      <c r="AL69" s="923">
        <f>+Cálculos!AX1489</f>
        <v>123258469.60449478</v>
      </c>
      <c r="AM69" s="923">
        <f>+Cálculos!AY1489</f>
        <v>0</v>
      </c>
      <c r="AN69" s="923">
        <f>+Cálculos!AZ1489</f>
        <v>0</v>
      </c>
      <c r="AO69" s="923">
        <f>+Cálculos!BA1489</f>
        <v>12148821.154434625</v>
      </c>
      <c r="AP69" s="923">
        <f>+Cálculos!BB1489</f>
        <v>8681905.0135481246</v>
      </c>
      <c r="AQ69" s="923">
        <f>+Cálculos!BC1489</f>
        <v>50413734.039564043</v>
      </c>
      <c r="AR69" s="923">
        <f>+Cálculos!BD1489</f>
        <v>102138836.7439786</v>
      </c>
      <c r="AS69" s="923">
        <f>+Cálculos!BE1489</f>
        <v>22612781.047465112</v>
      </c>
      <c r="AT69" s="923">
        <f>+Cálculos!BF1489</f>
        <v>0</v>
      </c>
      <c r="AU69" s="923">
        <f>+Cálculos!BG1489</f>
        <v>30941902.502840988</v>
      </c>
      <c r="AV69" s="923">
        <f>+Cálculos!BH1489</f>
        <v>36093743.258819535</v>
      </c>
      <c r="AW69" s="923">
        <f>+Cálculos!BI1489</f>
        <v>47789197.51837603</v>
      </c>
      <c r="AX69" s="923">
        <f>+Cálculos!BJ1489</f>
        <v>139927820.23618719</v>
      </c>
      <c r="AY69" s="923">
        <f>+Cálculos!BK1489</f>
        <v>0</v>
      </c>
      <c r="AZ69" s="923">
        <f>+Cálculos!BL1489</f>
        <v>0</v>
      </c>
      <c r="BA69" s="923">
        <f>+Cálculos!BM1489</f>
        <v>16281554.054318037</v>
      </c>
      <c r="BB69" s="923">
        <f>+Cálculos!BN1489</f>
        <v>9315573.5639052391</v>
      </c>
      <c r="BC69" s="923">
        <f>+Cálculos!BO1489</f>
        <v>58297025.135659032</v>
      </c>
      <c r="BD69" s="923">
        <f>+Cálculos!BP1489</f>
        <v>112852029.84585375</v>
      </c>
      <c r="BE69" s="923">
        <f>+Cálculos!BQ1489</f>
        <v>22894003.164709888</v>
      </c>
      <c r="BF69" s="923">
        <f>+Cálculos!BR1489</f>
        <v>0</v>
      </c>
      <c r="BG69" s="923">
        <f>+Cálculos!BS1489</f>
        <v>34525245.732939027</v>
      </c>
      <c r="BH69" s="923">
        <f>+Cálculos!BT1489</f>
        <v>37798969.031673871</v>
      </c>
      <c r="BI69" s="923">
        <f>+Cálculos!BU1489</f>
        <v>49845441.583189793</v>
      </c>
      <c r="BJ69" s="923">
        <f>+Cálculos!BV1489</f>
        <v>125387719.45948374</v>
      </c>
      <c r="BK69" s="924">
        <f t="shared" si="145"/>
        <v>2335829933.6893735</v>
      </c>
    </row>
    <row r="70" spans="1:63" ht="15.6" x14ac:dyDescent="0.3">
      <c r="A70" s="884" t="s">
        <v>921</v>
      </c>
      <c r="B70" s="777"/>
      <c r="C70" s="923">
        <f>+Cálculos!O1515</f>
        <v>0</v>
      </c>
      <c r="D70" s="923">
        <f>+Cálculos!P1515</f>
        <v>0</v>
      </c>
      <c r="E70" s="923">
        <f>+Cálculos!Q1515</f>
        <v>28572536.268577974</v>
      </c>
      <c r="F70" s="923">
        <f>+Cálculos!R1515</f>
        <v>17054694.356241163</v>
      </c>
      <c r="G70" s="923">
        <f>+Cálculos!S1515</f>
        <v>98743260.766567379</v>
      </c>
      <c r="H70" s="923">
        <f>+Cálculos!T1515</f>
        <v>205366288.64260295</v>
      </c>
      <c r="I70" s="923">
        <f>+Cálculos!U1515</f>
        <v>48020830.830820762</v>
      </c>
      <c r="J70" s="923">
        <f>+Cálculos!V1515</f>
        <v>0</v>
      </c>
      <c r="K70" s="923">
        <f>+Cálculos!W1515</f>
        <v>71829240.12183775</v>
      </c>
      <c r="L70" s="923">
        <f>+Cálculos!X1515</f>
        <v>73337346.469044447</v>
      </c>
      <c r="M70" s="923">
        <f>+Cálculos!Y1515</f>
        <v>94297081.899744987</v>
      </c>
      <c r="N70" s="923">
        <f>+Cálculos!Z1515</f>
        <v>140939181.27368611</v>
      </c>
      <c r="O70" s="923">
        <f>+Cálculos!AA1515</f>
        <v>0</v>
      </c>
      <c r="P70" s="923">
        <f>+Cálculos!AB1515</f>
        <v>0</v>
      </c>
      <c r="Q70" s="923">
        <f>+Cálculos!AC1515</f>
        <v>25711942.853089105</v>
      </c>
      <c r="R70" s="923">
        <f>+Cálculos!AD1515</f>
        <v>11791446.905533342</v>
      </c>
      <c r="S70" s="923">
        <f>+Cálculos!AE1515</f>
        <v>90398702.056177542</v>
      </c>
      <c r="T70" s="923">
        <f>+Cálculos!AF1515</f>
        <v>155862792.06678385</v>
      </c>
      <c r="U70" s="923">
        <f>+Cálculos!AG1515</f>
        <v>31345705.383500729</v>
      </c>
      <c r="V70" s="923">
        <f>+Cálculos!AH1515</f>
        <v>0</v>
      </c>
      <c r="W70" s="923">
        <f>+Cálculos!AI1515</f>
        <v>55585661.029376902</v>
      </c>
      <c r="X70" s="923">
        <f>+Cálculos!AJ1515</f>
        <v>66871235.312877089</v>
      </c>
      <c r="Y70" s="923">
        <f>+Cálculos!AK1515</f>
        <v>83453175.999376863</v>
      </c>
      <c r="Z70" s="923">
        <f>+Cálculos!AL1515</f>
        <v>219896528.88592729</v>
      </c>
      <c r="AA70" s="923">
        <f>+Cálculos!AM1515</f>
        <v>0</v>
      </c>
      <c r="AB70" s="923">
        <f>+Cálculos!AN1515</f>
        <v>0</v>
      </c>
      <c r="AC70" s="923">
        <f>+Cálculos!AO1515</f>
        <v>11491111.935776733</v>
      </c>
      <c r="AD70" s="923">
        <f>+Cálculos!AP1515</f>
        <v>13893562.476236289</v>
      </c>
      <c r="AE70" s="923">
        <f>+Cálculos!AQ1515</f>
        <v>84720231.68678166</v>
      </c>
      <c r="AF70" s="923">
        <f>+Cálculos!AR1515</f>
        <v>171979544.52734768</v>
      </c>
      <c r="AG70" s="923">
        <f>+Cálculos!AS1515</f>
        <v>39267476.868108861</v>
      </c>
      <c r="AH70" s="923">
        <f>+Cálculos!AT1515</f>
        <v>0</v>
      </c>
      <c r="AI70" s="923">
        <f>+Cálculos!AU1515</f>
        <v>49918699.096135676</v>
      </c>
      <c r="AJ70" s="923">
        <f>+Cálculos!AV1515</f>
        <v>54217443.005253449</v>
      </c>
      <c r="AK70" s="923">
        <f>+Cálculos!AW1515</f>
        <v>60366961.995255455</v>
      </c>
      <c r="AL70" s="923">
        <f>+Cálculos!AX1515</f>
        <v>173509094.64075786</v>
      </c>
      <c r="AM70" s="923">
        <f>+Cálculos!AY1515</f>
        <v>0</v>
      </c>
      <c r="AN70" s="923">
        <f>+Cálculos!AZ1515</f>
        <v>0</v>
      </c>
      <c r="AO70" s="923">
        <f>+Cálculos!BA1515</f>
        <v>17750710.12522655</v>
      </c>
      <c r="AP70" s="923">
        <f>+Cálculos!BB1515</f>
        <v>12665962.108895676</v>
      </c>
      <c r="AQ70" s="923">
        <f>+Cálculos!BC1515</f>
        <v>73050834.915144935</v>
      </c>
      <c r="AR70" s="923">
        <f>+Cálculos!BD1515</f>
        <v>149767443.84824139</v>
      </c>
      <c r="AS70" s="923">
        <f>+Cálculos!BE1515</f>
        <v>33157401.471761547</v>
      </c>
      <c r="AT70" s="923">
        <f>+Cálculos!BF1515</f>
        <v>0</v>
      </c>
      <c r="AU70" s="923">
        <f>+Cálculos!BG1515</f>
        <v>43760849.57350643</v>
      </c>
      <c r="AV70" s="923">
        <f>+Cálculos!BH1515</f>
        <v>51720124.195042759</v>
      </c>
      <c r="AW70" s="923">
        <f>+Cálculos!BI1515</f>
        <v>69045627.974852562</v>
      </c>
      <c r="AX70" s="923">
        <f>+Cálculos!BJ1515</f>
        <v>204163644.56819767</v>
      </c>
      <c r="AY70" s="923">
        <f>+Cálculos!BK1515</f>
        <v>0</v>
      </c>
      <c r="AZ70" s="923">
        <f>+Cálculos!BL1515</f>
        <v>0</v>
      </c>
      <c r="BA70" s="923">
        <f>+Cálculos!BM1515</f>
        <v>23349746.76972124</v>
      </c>
      <c r="BB70" s="923">
        <f>+Cálculos!BN1515</f>
        <v>13154244.382480459</v>
      </c>
      <c r="BC70" s="923">
        <f>+Cálculos!BO1515</f>
        <v>83373911.747392923</v>
      </c>
      <c r="BD70" s="923">
        <f>+Cálculos!BP1515</f>
        <v>161996106.08332574</v>
      </c>
      <c r="BE70" s="923">
        <f>+Cálculos!BQ1515</f>
        <v>32863736.437954731</v>
      </c>
      <c r="BF70" s="923">
        <f>+Cálculos!BR1515</f>
        <v>0</v>
      </c>
      <c r="BG70" s="923">
        <f>+Cálculos!BS1515</f>
        <v>50029586.727317214</v>
      </c>
      <c r="BH70" s="923">
        <f>+Cálculos!BT1515</f>
        <v>54633495.824396722</v>
      </c>
      <c r="BI70" s="923">
        <f>+Cálculos!BU1515</f>
        <v>72069836.205023885</v>
      </c>
      <c r="BJ70" s="923">
        <f>+Cálculos!BV1515</f>
        <v>181065200.85231197</v>
      </c>
      <c r="BK70" s="924">
        <f t="shared" si="145"/>
        <v>3506060241.1642146</v>
      </c>
    </row>
    <row r="71" spans="1:63" ht="15.6" x14ac:dyDescent="0.3">
      <c r="A71" s="885" t="s">
        <v>922</v>
      </c>
      <c r="B71" s="777"/>
      <c r="C71" s="923">
        <f>+Cálculos!O766</f>
        <v>2977926.1321147345</v>
      </c>
      <c r="D71" s="923">
        <f>+Cálculos!P766</f>
        <v>1622232.4155991022</v>
      </c>
      <c r="E71" s="923">
        <f>+Cálculos!Q766</f>
        <v>1665412.3233484135</v>
      </c>
      <c r="F71" s="923">
        <f>+Cálculos!R766</f>
        <v>1230924.5835343488</v>
      </c>
      <c r="G71" s="923">
        <f>+Cálculos!S766</f>
        <v>2420974.9971377677</v>
      </c>
      <c r="H71" s="923">
        <f>+Cálculos!T766</f>
        <v>4661657.7844149591</v>
      </c>
      <c r="I71" s="923">
        <f>+Cálculos!U766</f>
        <v>3362917.4882971197</v>
      </c>
      <c r="J71" s="923">
        <f>+Cálculos!V766</f>
        <v>1640004.7857789868</v>
      </c>
      <c r="K71" s="923">
        <f>+Cálculos!W766</f>
        <v>2331503.6713461871</v>
      </c>
      <c r="L71" s="923">
        <f>+Cálculos!X766</f>
        <v>2570347.4306175131</v>
      </c>
      <c r="M71" s="923">
        <f>+Cálculos!Y766</f>
        <v>3049117.907611974</v>
      </c>
      <c r="N71" s="923">
        <f>+Cálculos!Z766</f>
        <v>5998306.7393988958</v>
      </c>
      <c r="O71" s="923">
        <f>+Cálculos!AA766</f>
        <v>3223876.743994494</v>
      </c>
      <c r="P71" s="923">
        <f>+Cálculos!AB766</f>
        <v>1756214.6023716275</v>
      </c>
      <c r="Q71" s="923">
        <f>+Cálculos!AC766</f>
        <v>1802960.7922450399</v>
      </c>
      <c r="R71" s="923">
        <f>+Cálculos!AD766</f>
        <v>1332588.1712349341</v>
      </c>
      <c r="S71" s="923">
        <f>+Cálculos!AE766</f>
        <v>2620926.3241603724</v>
      </c>
      <c r="T71" s="923">
        <f>+Cálculos!AF766</f>
        <v>5046669.8812854439</v>
      </c>
      <c r="U71" s="923">
        <f>+Cálculos!AG766</f>
        <v>3640665.013673265</v>
      </c>
      <c r="V71" s="923">
        <f>+Cálculos!AH766</f>
        <v>1775454.8146424077</v>
      </c>
      <c r="W71" s="923">
        <f>+Cálculos!AI766</f>
        <v>2524065.4506272217</v>
      </c>
      <c r="X71" s="923">
        <f>+Cálculos!AJ766</f>
        <v>2782635.6121430276</v>
      </c>
      <c r="Y71" s="923">
        <f>+Cálculos!AK766</f>
        <v>3300948.3365078527</v>
      </c>
      <c r="Z71" s="923">
        <f>+Cálculos!AL766</f>
        <v>6493714.3309062077</v>
      </c>
      <c r="AA71" s="923">
        <f>+Cálculos!AM766</f>
        <v>3501809.6082405848</v>
      </c>
      <c r="AB71" s="923">
        <f>+Cálculos!AN766</f>
        <v>1907619.1979651835</v>
      </c>
      <c r="AC71" s="923">
        <f>+Cálculos!AO766</f>
        <v>1958395.4123946873</v>
      </c>
      <c r="AD71" s="923">
        <f>+Cálculos!AP766</f>
        <v>1447471.6102441081</v>
      </c>
      <c r="AE71" s="923">
        <f>+Cálculos!AQ766</f>
        <v>2846878.3744702446</v>
      </c>
      <c r="AF71" s="923">
        <f>+Cálculos!AR766</f>
        <v>5481747.1272201724</v>
      </c>
      <c r="AG71" s="923">
        <f>+Cálculos!AS766</f>
        <v>3954529.511407447</v>
      </c>
      <c r="AH71" s="923">
        <f>+Cálculos!AT766</f>
        <v>1928518.1235583888</v>
      </c>
      <c r="AI71" s="923">
        <f>+Cálculos!AU766</f>
        <v>2741667.051415537</v>
      </c>
      <c r="AJ71" s="923">
        <f>+Cálculos!AV766</f>
        <v>3022528.7430689433</v>
      </c>
      <c r="AK71" s="923">
        <f>+Cálculos!AW766</f>
        <v>3585525.6013189307</v>
      </c>
      <c r="AL71" s="923">
        <f>+Cálculos!AX766</f>
        <v>7053542.3785965238</v>
      </c>
      <c r="AM71" s="923">
        <f>+Cálculos!AY766</f>
        <v>3670633.2501777071</v>
      </c>
      <c r="AN71" s="923">
        <f>+Cálculos!AZ766</f>
        <v>1999586.2825467638</v>
      </c>
      <c r="AO71" s="923">
        <f>+Cálculos!BA766</f>
        <v>2052810.4385844001</v>
      </c>
      <c r="AP71" s="923">
        <f>+Cálculos!BB766</f>
        <v>1517254.7955626205</v>
      </c>
      <c r="AQ71" s="923">
        <f>+Cálculos!BC766</f>
        <v>2984127.5196548048</v>
      </c>
      <c r="AR71" s="923">
        <f>+Cálculos!BD766</f>
        <v>5746024.3489223076</v>
      </c>
      <c r="AS71" s="923">
        <f>+Cálculos!BE766</f>
        <v>4145178.9609642052</v>
      </c>
      <c r="AT71" s="923">
        <f>+Cálculos!BF766</f>
        <v>2021492.7537023884</v>
      </c>
      <c r="AU71" s="923">
        <f>+Cálculos!BG766</f>
        <v>2873843.9166311002</v>
      </c>
      <c r="AV71" s="923">
        <f>+Cálculos!BH766</f>
        <v>3168246.062783794</v>
      </c>
      <c r="AW71" s="923">
        <f>+Cálculos!BI766</f>
        <v>3758385.2247687569</v>
      </c>
      <c r="AX71" s="923">
        <f>+Cálculos!BJ766</f>
        <v>7393596.4780856129</v>
      </c>
      <c r="AY71" s="923">
        <f>+Cálculos!BK766</f>
        <v>3936292.3951527183</v>
      </c>
      <c r="AZ71" s="923">
        <f>+Cálculos!BL766</f>
        <v>2144304.7400770602</v>
      </c>
      <c r="BA71" s="923">
        <f>+Cálculos!BM766</f>
        <v>2201380.9518285948</v>
      </c>
      <c r="BB71" s="923">
        <f>+Cálculos!BN766</f>
        <v>1627064.8975876286</v>
      </c>
      <c r="BC71" s="923">
        <f>+Cálculos!BO766</f>
        <v>3200101.3615878057</v>
      </c>
      <c r="BD71" s="923">
        <f>+Cálculos!BP766</f>
        <v>6161888.2643560795</v>
      </c>
      <c r="BE71" s="923">
        <f>+Cálculos!BQ766</f>
        <v>4445182.9721208196</v>
      </c>
      <c r="BF71" s="923">
        <f>+Cálculos!BR766</f>
        <v>2167796.6745573953</v>
      </c>
      <c r="BG71" s="923">
        <f>+Cálculos!BS766</f>
        <v>3081836.0710221427</v>
      </c>
      <c r="BH71" s="923">
        <f>+Cálculos!BT766</f>
        <v>3397545.3369809203</v>
      </c>
      <c r="BI71" s="923">
        <f>+Cálculos!BU766</f>
        <v>4030395.3487032158</v>
      </c>
      <c r="BJ71" s="923">
        <f>+Cálculos!BV766</f>
        <v>7928702.1083098771</v>
      </c>
      <c r="BK71" s="924">
        <f t="shared" si="145"/>
        <v>194915950.22756135</v>
      </c>
    </row>
    <row r="72" spans="1:63" ht="16.2" thickBot="1" x14ac:dyDescent="0.35">
      <c r="A72" s="870"/>
      <c r="B72" s="777"/>
      <c r="C72" s="923"/>
      <c r="D72" s="923"/>
      <c r="E72" s="923"/>
      <c r="F72" s="923"/>
      <c r="G72" s="923"/>
      <c r="H72" s="923"/>
      <c r="I72" s="923"/>
      <c r="J72" s="923"/>
      <c r="K72" s="923"/>
      <c r="L72" s="923"/>
      <c r="M72" s="923"/>
      <c r="N72" s="923"/>
      <c r="O72" s="923"/>
      <c r="P72" s="923"/>
      <c r="Q72" s="923"/>
      <c r="R72" s="923"/>
      <c r="S72" s="923"/>
      <c r="T72" s="923"/>
      <c r="U72" s="923"/>
      <c r="V72" s="923"/>
      <c r="W72" s="923"/>
      <c r="X72" s="923"/>
      <c r="Y72" s="923"/>
      <c r="Z72" s="923"/>
      <c r="AA72" s="923"/>
      <c r="AB72" s="923"/>
      <c r="AC72" s="923"/>
      <c r="AD72" s="923"/>
      <c r="AE72" s="923"/>
      <c r="AF72" s="923"/>
      <c r="AG72" s="923"/>
      <c r="AH72" s="923"/>
      <c r="AI72" s="923"/>
      <c r="AJ72" s="923"/>
      <c r="AK72" s="923"/>
      <c r="AL72" s="923"/>
      <c r="AM72" s="923"/>
      <c r="AN72" s="923"/>
      <c r="AO72" s="923"/>
      <c r="AP72" s="923"/>
      <c r="AQ72" s="923"/>
      <c r="AR72" s="923"/>
      <c r="AS72" s="923"/>
      <c r="AT72" s="923"/>
      <c r="AU72" s="923"/>
      <c r="AV72" s="923"/>
      <c r="AW72" s="923"/>
      <c r="AX72" s="923"/>
      <c r="AY72" s="923"/>
      <c r="AZ72" s="923"/>
      <c r="BA72" s="923"/>
      <c r="BB72" s="923"/>
      <c r="BC72" s="923"/>
      <c r="BD72" s="923"/>
      <c r="BE72" s="923"/>
      <c r="BF72" s="923"/>
      <c r="BG72" s="923"/>
      <c r="BH72" s="923"/>
      <c r="BI72" s="923"/>
      <c r="BJ72" s="923"/>
      <c r="BK72" s="924">
        <f t="shared" si="145"/>
        <v>0</v>
      </c>
    </row>
    <row r="73" spans="1:63" ht="16.2" thickBot="1" x14ac:dyDescent="0.35">
      <c r="A73" s="944" t="s">
        <v>923</v>
      </c>
      <c r="B73" s="777"/>
      <c r="C73" s="926">
        <f t="shared" ref="C73" si="146">+C74+C75</f>
        <v>0</v>
      </c>
      <c r="D73" s="926">
        <f t="shared" ref="D73:BJ73" si="147">+D74+D75</f>
        <v>0</v>
      </c>
      <c r="E73" s="926">
        <f t="shared" si="147"/>
        <v>150430898.73380116</v>
      </c>
      <c r="F73" s="926">
        <f t="shared" si="147"/>
        <v>144341218.73829138</v>
      </c>
      <c r="G73" s="926">
        <f t="shared" si="147"/>
        <v>211316909.43743366</v>
      </c>
      <c r="H73" s="926">
        <f t="shared" si="147"/>
        <v>299187710.90650427</v>
      </c>
      <c r="I73" s="926">
        <f t="shared" si="147"/>
        <v>133662158.53178689</v>
      </c>
      <c r="J73" s="926">
        <f t="shared" si="147"/>
        <v>0</v>
      </c>
      <c r="K73" s="926">
        <f t="shared" si="147"/>
        <v>204519349.67743814</v>
      </c>
      <c r="L73" s="926">
        <f t="shared" si="147"/>
        <v>191173073.99375397</v>
      </c>
      <c r="M73" s="926">
        <f t="shared" si="147"/>
        <v>216816991.29275092</v>
      </c>
      <c r="N73" s="926">
        <f t="shared" si="147"/>
        <v>282255898.81730103</v>
      </c>
      <c r="O73" s="926">
        <f t="shared" si="147"/>
        <v>0</v>
      </c>
      <c r="P73" s="926">
        <f t="shared" si="147"/>
        <v>0</v>
      </c>
      <c r="Q73" s="926">
        <f t="shared" si="147"/>
        <v>187903853.97250283</v>
      </c>
      <c r="R73" s="926">
        <f t="shared" si="147"/>
        <v>160782144.48173627</v>
      </c>
      <c r="S73" s="926">
        <f t="shared" si="147"/>
        <v>248073107.67683381</v>
      </c>
      <c r="T73" s="926">
        <f t="shared" si="147"/>
        <v>350004305.16179109</v>
      </c>
      <c r="U73" s="926">
        <f t="shared" si="147"/>
        <v>143109614.93619189</v>
      </c>
      <c r="V73" s="926">
        <f t="shared" si="147"/>
        <v>0</v>
      </c>
      <c r="W73" s="926">
        <f t="shared" si="147"/>
        <v>228171071.04112655</v>
      </c>
      <c r="X73" s="926">
        <f t="shared" si="147"/>
        <v>222286865.35075769</v>
      </c>
      <c r="Y73" s="926">
        <f t="shared" si="147"/>
        <v>253422105.67302543</v>
      </c>
      <c r="Z73" s="926">
        <f t="shared" si="147"/>
        <v>331565272.08576089</v>
      </c>
      <c r="AA73" s="926">
        <f t="shared" si="147"/>
        <v>0</v>
      </c>
      <c r="AB73" s="926">
        <f t="shared" si="147"/>
        <v>0</v>
      </c>
      <c r="AC73" s="926">
        <f t="shared" si="147"/>
        <v>91300262.853775024</v>
      </c>
      <c r="AD73" s="926">
        <f t="shared" si="147"/>
        <v>191182762.98586771</v>
      </c>
      <c r="AE73" s="926">
        <f t="shared" si="147"/>
        <v>276670782.99208456</v>
      </c>
      <c r="AF73" s="926">
        <f t="shared" si="147"/>
        <v>390023231.23347855</v>
      </c>
      <c r="AG73" s="926">
        <f t="shared" si="147"/>
        <v>173813267.35601717</v>
      </c>
      <c r="AH73" s="926">
        <f t="shared" si="147"/>
        <v>0</v>
      </c>
      <c r="AI73" s="926">
        <f t="shared" si="147"/>
        <v>266626978.27031866</v>
      </c>
      <c r="AJ73" s="926">
        <f t="shared" si="147"/>
        <v>251823551.81111008</v>
      </c>
      <c r="AK73" s="926">
        <f t="shared" si="147"/>
        <v>285390723.97829217</v>
      </c>
      <c r="AL73" s="926">
        <f t="shared" si="147"/>
        <v>369953558.51257461</v>
      </c>
      <c r="AM73" s="926">
        <f t="shared" si="147"/>
        <v>0</v>
      </c>
      <c r="AN73" s="926">
        <f t="shared" si="147"/>
        <v>0</v>
      </c>
      <c r="AO73" s="926">
        <f t="shared" si="147"/>
        <v>185601457.3590551</v>
      </c>
      <c r="AP73" s="926">
        <f t="shared" si="147"/>
        <v>232529120.66537794</v>
      </c>
      <c r="AQ73" s="926">
        <f t="shared" si="147"/>
        <v>326806905.72308028</v>
      </c>
      <c r="AR73" s="926">
        <f t="shared" si="147"/>
        <v>461483426.39216489</v>
      </c>
      <c r="AS73" s="926">
        <f t="shared" si="147"/>
        <v>204069274.98516268</v>
      </c>
      <c r="AT73" s="926">
        <f t="shared" si="147"/>
        <v>0</v>
      </c>
      <c r="AU73" s="926">
        <f t="shared" si="147"/>
        <v>314365321.53844899</v>
      </c>
      <c r="AV73" s="926">
        <f t="shared" si="147"/>
        <v>299574317.95978171</v>
      </c>
      <c r="AW73" s="926">
        <f t="shared" si="147"/>
        <v>340462512.77204841</v>
      </c>
      <c r="AX73" s="926">
        <f t="shared" si="147"/>
        <v>426187391.26194841</v>
      </c>
      <c r="AY73" s="926">
        <f t="shared" si="147"/>
        <v>0</v>
      </c>
      <c r="AZ73" s="926">
        <f t="shared" si="147"/>
        <v>0</v>
      </c>
      <c r="BA73" s="926">
        <f t="shared" si="147"/>
        <v>222388657.08874637</v>
      </c>
      <c r="BB73" s="926">
        <f t="shared" si="147"/>
        <v>238550090.45640454</v>
      </c>
      <c r="BC73" s="926">
        <f t="shared" si="147"/>
        <v>361173008.45195854</v>
      </c>
      <c r="BD73" s="926">
        <f t="shared" si="147"/>
        <v>505670036.55140221</v>
      </c>
      <c r="BE73" s="926">
        <f t="shared" si="147"/>
        <v>210157287.10706863</v>
      </c>
      <c r="BF73" s="926">
        <f t="shared" si="147"/>
        <v>0</v>
      </c>
      <c r="BG73" s="926">
        <f t="shared" si="147"/>
        <v>333997271.52263057</v>
      </c>
      <c r="BH73" s="926">
        <f t="shared" si="147"/>
        <v>326504585.80314767</v>
      </c>
      <c r="BI73" s="926">
        <f t="shared" si="147"/>
        <v>371248609.3050555</v>
      </c>
      <c r="BJ73" s="926">
        <f t="shared" si="147"/>
        <v>456722205.52688402</v>
      </c>
      <c r="BK73" s="924">
        <f t="shared" si="145"/>
        <v>12073299150.972675</v>
      </c>
    </row>
    <row r="74" spans="1:63" ht="15.6" x14ac:dyDescent="0.3">
      <c r="A74" s="886" t="s">
        <v>924</v>
      </c>
      <c r="B74" s="777"/>
      <c r="C74" s="923">
        <f>+Cálculos!O929</f>
        <v>0</v>
      </c>
      <c r="D74" s="923">
        <f>+Cálculos!P929</f>
        <v>0</v>
      </c>
      <c r="E74" s="923">
        <f>+Cálculos!Q929</f>
        <v>150430898.73380116</v>
      </c>
      <c r="F74" s="923">
        <f>+Cálculos!R929</f>
        <v>144341218.73829138</v>
      </c>
      <c r="G74" s="923">
        <f>+Cálculos!S929</f>
        <v>211316909.43743366</v>
      </c>
      <c r="H74" s="923">
        <f>+Cálculos!T929</f>
        <v>294035304.77072453</v>
      </c>
      <c r="I74" s="923">
        <f>+Cálculos!U929</f>
        <v>133662158.53178689</v>
      </c>
      <c r="J74" s="923">
        <f>+Cálculos!V929</f>
        <v>0</v>
      </c>
      <c r="K74" s="923">
        <f>+Cálculos!W929</f>
        <v>204519349.67743814</v>
      </c>
      <c r="L74" s="923">
        <f>+Cálculos!X929</f>
        <v>191173073.99375397</v>
      </c>
      <c r="M74" s="923">
        <f>+Cálculos!Y929</f>
        <v>216816991.29275092</v>
      </c>
      <c r="N74" s="923">
        <f>+Cálculos!Z929</f>
        <v>255564468.70893711</v>
      </c>
      <c r="O74" s="923">
        <f>+Cálculos!AA929</f>
        <v>0</v>
      </c>
      <c r="P74" s="923">
        <f>+Cálculos!AB929</f>
        <v>0</v>
      </c>
      <c r="Q74" s="923">
        <f>+Cálculos!AC929</f>
        <v>187903853.97250283</v>
      </c>
      <c r="R74" s="923">
        <f>+Cálculos!AD929</f>
        <v>160782144.48173627</v>
      </c>
      <c r="S74" s="923">
        <f>+Cálculos!AE929</f>
        <v>248073107.67683381</v>
      </c>
      <c r="T74" s="923">
        <f>+Cálculos!AF929</f>
        <v>345408143.14069587</v>
      </c>
      <c r="U74" s="923">
        <f>+Cálculos!AG929</f>
        <v>143109614.93619189</v>
      </c>
      <c r="V74" s="923">
        <f>+Cálculos!AH929</f>
        <v>0</v>
      </c>
      <c r="W74" s="923">
        <f>+Cálculos!AI929</f>
        <v>228171071.04112655</v>
      </c>
      <c r="X74" s="923">
        <f>+Cálculos!AJ929</f>
        <v>222286865.35075769</v>
      </c>
      <c r="Y74" s="923">
        <f>+Cálculos!AK929</f>
        <v>253422105.67302543</v>
      </c>
      <c r="Z74" s="923">
        <f>+Cálculos!AL929</f>
        <v>299593131.58160383</v>
      </c>
      <c r="AA74" s="923">
        <f>+Cálculos!AM929</f>
        <v>0</v>
      </c>
      <c r="AB74" s="923">
        <f>+Cálculos!AN929</f>
        <v>0</v>
      </c>
      <c r="AC74" s="923">
        <f>+Cálculos!AO929</f>
        <v>91300262.853775024</v>
      </c>
      <c r="AD74" s="923">
        <f>+Cálculos!AP929</f>
        <v>191182762.98586771</v>
      </c>
      <c r="AE74" s="923">
        <f>+Cálculos!AQ929</f>
        <v>276670782.99208456</v>
      </c>
      <c r="AF74" s="923">
        <f>+Cálculos!AR929</f>
        <v>386594287.51429552</v>
      </c>
      <c r="AG74" s="923">
        <f>+Cálculos!AS929</f>
        <v>173813267.35601717</v>
      </c>
      <c r="AH74" s="923">
        <f>+Cálculos!AT929</f>
        <v>0</v>
      </c>
      <c r="AI74" s="923">
        <f>+Cálculos!AU929</f>
        <v>266626978.27031866</v>
      </c>
      <c r="AJ74" s="923">
        <f>+Cálculos!AV929</f>
        <v>251823551.81111008</v>
      </c>
      <c r="AK74" s="923">
        <f>+Cálculos!AW929</f>
        <v>285390723.97829217</v>
      </c>
      <c r="AL74" s="923">
        <f>+Cálculos!AX929</f>
        <v>334578754.61071348</v>
      </c>
      <c r="AM74" s="923">
        <f>+Cálculos!AY929</f>
        <v>0</v>
      </c>
      <c r="AN74" s="923">
        <f>+Cálculos!AZ929</f>
        <v>0</v>
      </c>
      <c r="AO74" s="923">
        <f>+Cálculos!BA929</f>
        <v>185601457.3590551</v>
      </c>
      <c r="AP74" s="923">
        <f>+Cálculos!BB929</f>
        <v>232529120.66537794</v>
      </c>
      <c r="AQ74" s="923">
        <f>+Cálculos!BC929</f>
        <v>326806905.72308028</v>
      </c>
      <c r="AR74" s="923">
        <f>+Cálculos!BD929</f>
        <v>461483426.39216489</v>
      </c>
      <c r="AS74" s="923">
        <f>+Cálculos!BE929</f>
        <v>204069274.98516268</v>
      </c>
      <c r="AT74" s="923">
        <f>+Cálculos!BF929</f>
        <v>0</v>
      </c>
      <c r="AU74" s="923">
        <f>+Cálculos!BG929</f>
        <v>314365321.53844899</v>
      </c>
      <c r="AV74" s="923">
        <f>+Cálculos!BH929</f>
        <v>299574317.95978171</v>
      </c>
      <c r="AW74" s="923">
        <f>+Cálculos!BI929</f>
        <v>340462512.77204841</v>
      </c>
      <c r="AX74" s="923">
        <f>+Cálculos!BJ929</f>
        <v>396229685.65633953</v>
      </c>
      <c r="AY74" s="923">
        <f>+Cálculos!BK929</f>
        <v>0</v>
      </c>
      <c r="AZ74" s="923">
        <f>+Cálculos!BL929</f>
        <v>0</v>
      </c>
      <c r="BA74" s="923">
        <f>+Cálculos!BM929</f>
        <v>222388657.08874637</v>
      </c>
      <c r="BB74" s="923">
        <f>+Cálculos!BN929</f>
        <v>238550090.45640454</v>
      </c>
      <c r="BC74" s="923">
        <f>+Cálculos!BO929</f>
        <v>361173008.45195854</v>
      </c>
      <c r="BD74" s="923">
        <f>+Cálculos!BP929</f>
        <v>505670036.55140221</v>
      </c>
      <c r="BE74" s="923">
        <f>+Cálculos!BQ929</f>
        <v>210157287.10706863</v>
      </c>
      <c r="BF74" s="923">
        <f>+Cálculos!BR929</f>
        <v>0</v>
      </c>
      <c r="BG74" s="923">
        <f>+Cálculos!BS929</f>
        <v>333997271.52263057</v>
      </c>
      <c r="BH74" s="923">
        <f>+Cálculos!BT929</f>
        <v>326504585.80314767</v>
      </c>
      <c r="BI74" s="923">
        <f>+Cálculos!BU929</f>
        <v>371248609.3050555</v>
      </c>
      <c r="BJ74" s="923">
        <f>+Cálculos!BV929</f>
        <v>436449737.81855524</v>
      </c>
      <c r="BK74" s="924">
        <f t="shared" si="145"/>
        <v>11915853091.268299</v>
      </c>
    </row>
    <row r="75" spans="1:63" ht="15.6" x14ac:dyDescent="0.3">
      <c r="A75" s="886" t="s">
        <v>925</v>
      </c>
      <c r="B75" s="777"/>
      <c r="C75" s="923">
        <f>+Cálculos!O1009</f>
        <v>0</v>
      </c>
      <c r="D75" s="923">
        <f>+Cálculos!P1009</f>
        <v>0</v>
      </c>
      <c r="E75" s="923">
        <f>+Cálculos!Q1009</f>
        <v>0</v>
      </c>
      <c r="F75" s="923">
        <f>+Cálculos!R1009</f>
        <v>0</v>
      </c>
      <c r="G75" s="923">
        <f>+Cálculos!S1009</f>
        <v>0</v>
      </c>
      <c r="H75" s="923">
        <f>+Cálculos!T1009</f>
        <v>5152406.1357797496</v>
      </c>
      <c r="I75" s="923">
        <f>+Cálculos!U1009</f>
        <v>0</v>
      </c>
      <c r="J75" s="923">
        <f>+Cálculos!V1009</f>
        <v>0</v>
      </c>
      <c r="K75" s="923">
        <f>+Cálculos!W1009</f>
        <v>0</v>
      </c>
      <c r="L75" s="923">
        <f>+Cálculos!X1009</f>
        <v>0</v>
      </c>
      <c r="M75" s="923">
        <f>+Cálculos!Y1009</f>
        <v>0</v>
      </c>
      <c r="N75" s="923">
        <f>+Cálculos!Z1009</f>
        <v>26691430.108363945</v>
      </c>
      <c r="O75" s="923">
        <f>+Cálculos!AA1009</f>
        <v>0</v>
      </c>
      <c r="P75" s="923">
        <f>+Cálculos!AB1009</f>
        <v>0</v>
      </c>
      <c r="Q75" s="923">
        <f>+Cálculos!AC1009</f>
        <v>0</v>
      </c>
      <c r="R75" s="923">
        <f>+Cálculos!AD1009</f>
        <v>0</v>
      </c>
      <c r="S75" s="923">
        <f>+Cálculos!AE1009</f>
        <v>0</v>
      </c>
      <c r="T75" s="923">
        <f>+Cálculos!AF1009</f>
        <v>4596162.0210952144</v>
      </c>
      <c r="U75" s="923">
        <f>+Cálculos!AG1009</f>
        <v>0</v>
      </c>
      <c r="V75" s="923">
        <f>+Cálculos!AH1009</f>
        <v>0</v>
      </c>
      <c r="W75" s="923">
        <f>+Cálculos!AI1009</f>
        <v>0</v>
      </c>
      <c r="X75" s="923">
        <f>+Cálculos!AJ1009</f>
        <v>0</v>
      </c>
      <c r="Y75" s="923">
        <f>+Cálculos!AK1009</f>
        <v>0</v>
      </c>
      <c r="Z75" s="923">
        <f>+Cálculos!AL1009</f>
        <v>31972140.504157089</v>
      </c>
      <c r="AA75" s="923">
        <f>+Cálculos!AM1009</f>
        <v>0</v>
      </c>
      <c r="AB75" s="923">
        <f>+Cálculos!AN1009</f>
        <v>0</v>
      </c>
      <c r="AC75" s="923">
        <f>+Cálculos!AO1009</f>
        <v>0</v>
      </c>
      <c r="AD75" s="923">
        <f>+Cálculos!AP1009</f>
        <v>0</v>
      </c>
      <c r="AE75" s="923">
        <f>+Cálculos!AQ1009</f>
        <v>0</v>
      </c>
      <c r="AF75" s="923">
        <f>+Cálculos!AR1009</f>
        <v>3428943.7191830217</v>
      </c>
      <c r="AG75" s="923">
        <f>+Cálculos!AS1009</f>
        <v>0</v>
      </c>
      <c r="AH75" s="923">
        <f>+Cálculos!AT1009</f>
        <v>0</v>
      </c>
      <c r="AI75" s="923">
        <f>+Cálculos!AU1009</f>
        <v>0</v>
      </c>
      <c r="AJ75" s="923">
        <f>+Cálculos!AV1009</f>
        <v>0</v>
      </c>
      <c r="AK75" s="923">
        <f>+Cálculos!AW1009</f>
        <v>0</v>
      </c>
      <c r="AL75" s="923">
        <f>+Cálculos!AX1009</f>
        <v>35374803.901861131</v>
      </c>
      <c r="AM75" s="923">
        <f>+Cálculos!AY1009</f>
        <v>0</v>
      </c>
      <c r="AN75" s="923">
        <f>+Cálculos!AZ1009</f>
        <v>0</v>
      </c>
      <c r="AO75" s="923">
        <f>+Cálculos!BA1009</f>
        <v>0</v>
      </c>
      <c r="AP75" s="923">
        <f>+Cálculos!BB1009</f>
        <v>0</v>
      </c>
      <c r="AQ75" s="923">
        <f>+Cálculos!BC1009</f>
        <v>0</v>
      </c>
      <c r="AR75" s="923">
        <f>+Cálculos!BD1009</f>
        <v>0</v>
      </c>
      <c r="AS75" s="923">
        <f>+Cálculos!BE1009</f>
        <v>0</v>
      </c>
      <c r="AT75" s="923">
        <f>+Cálculos!BF1009</f>
        <v>0</v>
      </c>
      <c r="AU75" s="923">
        <f>+Cálculos!BG1009</f>
        <v>0</v>
      </c>
      <c r="AV75" s="923">
        <f>+Cálculos!BH1009</f>
        <v>0</v>
      </c>
      <c r="AW75" s="923">
        <f>+Cálculos!BI1009</f>
        <v>0</v>
      </c>
      <c r="AX75" s="923">
        <f>+Cálculos!BJ1009</f>
        <v>29957705.605608895</v>
      </c>
      <c r="AY75" s="923">
        <f>+Cálculos!BK1009</f>
        <v>0</v>
      </c>
      <c r="AZ75" s="923">
        <f>+Cálculos!BL1009</f>
        <v>0</v>
      </c>
      <c r="BA75" s="923">
        <f>+Cálculos!BM1009</f>
        <v>0</v>
      </c>
      <c r="BB75" s="923">
        <f>+Cálculos!BN1009</f>
        <v>0</v>
      </c>
      <c r="BC75" s="923">
        <f>+Cálculos!BO1009</f>
        <v>0</v>
      </c>
      <c r="BD75" s="923">
        <f>+Cálculos!BP1009</f>
        <v>0</v>
      </c>
      <c r="BE75" s="923">
        <f>+Cálculos!BQ1009</f>
        <v>0</v>
      </c>
      <c r="BF75" s="923">
        <f>+Cálculos!BR1009</f>
        <v>0</v>
      </c>
      <c r="BG75" s="923">
        <f>+Cálculos!BS1009</f>
        <v>0</v>
      </c>
      <c r="BH75" s="923">
        <f>+Cálculos!BT1009</f>
        <v>0</v>
      </c>
      <c r="BI75" s="923">
        <f>+Cálculos!BU1009</f>
        <v>0</v>
      </c>
      <c r="BJ75" s="923">
        <f>+Cálculos!BV1009</f>
        <v>20272467.708328776</v>
      </c>
      <c r="BK75" s="924">
        <f t="shared" si="145"/>
        <v>157446059.70437783</v>
      </c>
    </row>
    <row r="76" spans="1:63" ht="16.2" thickBot="1" x14ac:dyDescent="0.35">
      <c r="A76" s="886"/>
      <c r="B76" s="777"/>
      <c r="C76" s="923"/>
      <c r="D76" s="923"/>
      <c r="E76" s="923"/>
      <c r="F76" s="923"/>
      <c r="G76" s="923"/>
      <c r="H76" s="923"/>
      <c r="I76" s="923"/>
      <c r="J76" s="923"/>
      <c r="K76" s="923"/>
      <c r="L76" s="923"/>
      <c r="M76" s="923"/>
      <c r="N76" s="923"/>
      <c r="O76" s="923"/>
      <c r="P76" s="923"/>
      <c r="Q76" s="923"/>
      <c r="R76" s="923"/>
      <c r="S76" s="923"/>
      <c r="T76" s="923"/>
      <c r="U76" s="923"/>
      <c r="V76" s="923"/>
      <c r="W76" s="923"/>
      <c r="X76" s="923"/>
      <c r="Y76" s="923"/>
      <c r="Z76" s="923"/>
      <c r="AA76" s="923"/>
      <c r="AB76" s="923"/>
      <c r="AC76" s="923"/>
      <c r="AD76" s="923"/>
      <c r="AE76" s="923"/>
      <c r="AF76" s="923"/>
      <c r="AG76" s="923"/>
      <c r="AH76" s="923"/>
      <c r="AI76" s="923"/>
      <c r="AJ76" s="923"/>
      <c r="AK76" s="923"/>
      <c r="AL76" s="923"/>
      <c r="AM76" s="923"/>
      <c r="AN76" s="923"/>
      <c r="AO76" s="923"/>
      <c r="AP76" s="923"/>
      <c r="AQ76" s="923"/>
      <c r="AR76" s="923"/>
      <c r="AS76" s="923"/>
      <c r="AT76" s="923"/>
      <c r="AU76" s="923"/>
      <c r="AV76" s="923"/>
      <c r="AW76" s="923"/>
      <c r="AX76" s="923"/>
      <c r="AY76" s="923"/>
      <c r="AZ76" s="923"/>
      <c r="BA76" s="923"/>
      <c r="BB76" s="923"/>
      <c r="BC76" s="923"/>
      <c r="BD76" s="923"/>
      <c r="BE76" s="923"/>
      <c r="BF76" s="923"/>
      <c r="BG76" s="923"/>
      <c r="BH76" s="923"/>
      <c r="BI76" s="923"/>
      <c r="BJ76" s="923"/>
      <c r="BK76" s="924">
        <f t="shared" si="145"/>
        <v>0</v>
      </c>
    </row>
    <row r="77" spans="1:63" ht="16.2" thickBot="1" x14ac:dyDescent="0.35">
      <c r="A77" s="944" t="s">
        <v>926</v>
      </c>
      <c r="B77" s="777"/>
      <c r="C77" s="926">
        <f t="shared" ref="C77" si="148">+C78+C81+C82+C83+C84</f>
        <v>17460035.953525703</v>
      </c>
      <c r="D77" s="926">
        <f t="shared" ref="D77:BI77" si="149">+D78+D81+D82+D83+D84</f>
        <v>9511396.5373013131</v>
      </c>
      <c r="E77" s="926">
        <f t="shared" si="149"/>
        <v>111053451.72041315</v>
      </c>
      <c r="F77" s="926">
        <f t="shared" si="149"/>
        <v>61038103.921621732</v>
      </c>
      <c r="G77" s="926">
        <f t="shared" si="149"/>
        <v>308477070.27965373</v>
      </c>
      <c r="H77" s="926">
        <f t="shared" si="149"/>
        <v>584971961.36026418</v>
      </c>
      <c r="I77" s="926">
        <f t="shared" si="149"/>
        <v>152408987.08135718</v>
      </c>
      <c r="J77" s="926">
        <f t="shared" si="149"/>
        <v>9615598.6593666412</v>
      </c>
      <c r="K77" s="926">
        <f t="shared" si="149"/>
        <v>217996576.35077125</v>
      </c>
      <c r="L77" s="926">
        <f t="shared" si="149"/>
        <v>231661104.81795588</v>
      </c>
      <c r="M77" s="926">
        <f t="shared" si="149"/>
        <v>293282830.74715829</v>
      </c>
      <c r="N77" s="926">
        <f t="shared" si="149"/>
        <v>756631720.65196884</v>
      </c>
      <c r="O77" s="926">
        <f t="shared" si="149"/>
        <v>18333736.152640127</v>
      </c>
      <c r="P77" s="926">
        <f t="shared" si="149"/>
        <v>9987346.8200278711</v>
      </c>
      <c r="Q77" s="926">
        <f t="shared" si="149"/>
        <v>122963392.01533517</v>
      </c>
      <c r="R77" s="926">
        <f t="shared" si="149"/>
        <v>56781055.944362745</v>
      </c>
      <c r="S77" s="926">
        <f t="shared" si="149"/>
        <v>330545993.32528603</v>
      </c>
      <c r="T77" s="926">
        <f t="shared" si="149"/>
        <v>630437293.58063889</v>
      </c>
      <c r="U77" s="926">
        <f t="shared" si="149"/>
        <v>142524231.50078669</v>
      </c>
      <c r="V77" s="926">
        <f t="shared" si="149"/>
        <v>10096763.216281349</v>
      </c>
      <c r="W77" s="926">
        <f t="shared" si="149"/>
        <v>212243890.42923579</v>
      </c>
      <c r="X77" s="926">
        <f t="shared" si="149"/>
        <v>241054294.65298176</v>
      </c>
      <c r="Y77" s="926">
        <f t="shared" si="149"/>
        <v>306954511.98926866</v>
      </c>
      <c r="Z77" s="926">
        <f t="shared" si="149"/>
        <v>819718897.80571902</v>
      </c>
      <c r="AA77" s="926">
        <f t="shared" si="149"/>
        <v>19306157.518176161</v>
      </c>
      <c r="AB77" s="926">
        <f t="shared" si="149"/>
        <v>10517075.695362147</v>
      </c>
      <c r="AC77" s="926">
        <f t="shared" si="149"/>
        <v>52028858.918497868</v>
      </c>
      <c r="AD77" s="926">
        <f t="shared" si="149"/>
        <v>63935808.40178851</v>
      </c>
      <c r="AE77" s="926">
        <f t="shared" si="149"/>
        <v>337995798.21107441</v>
      </c>
      <c r="AF77" s="926">
        <f t="shared" si="149"/>
        <v>644781851.91280413</v>
      </c>
      <c r="AG77" s="926">
        <f t="shared" si="149"/>
        <v>162548482.12903953</v>
      </c>
      <c r="AH77" s="926">
        <f t="shared" si="149"/>
        <v>10632295.537272912</v>
      </c>
      <c r="AI77" s="926">
        <f t="shared" si="149"/>
        <v>233693158.97372904</v>
      </c>
      <c r="AJ77" s="926">
        <f t="shared" si="149"/>
        <v>252253075.77332386</v>
      </c>
      <c r="AK77" s="926">
        <f t="shared" si="149"/>
        <v>319666782.76273292</v>
      </c>
      <c r="AL77" s="926">
        <f t="shared" si="149"/>
        <v>838281584.2384516</v>
      </c>
      <c r="AM77" s="926">
        <f t="shared" si="149"/>
        <v>19647490.383097518</v>
      </c>
      <c r="AN77" s="926">
        <f t="shared" si="149"/>
        <v>10703017.593656151</v>
      </c>
      <c r="AO77" s="926">
        <f t="shared" si="149"/>
        <v>90455043.18505317</v>
      </c>
      <c r="AP77" s="926">
        <f t="shared" si="149"/>
        <v>64218004.478439063</v>
      </c>
      <c r="AQ77" s="926">
        <f t="shared" si="149"/>
        <v>348001542.37096137</v>
      </c>
      <c r="AR77" s="926">
        <f t="shared" si="149"/>
        <v>663525842.51096618</v>
      </c>
      <c r="AS77" s="926">
        <f t="shared" si="149"/>
        <v>162778364.43376255</v>
      </c>
      <c r="AT77" s="926">
        <f t="shared" si="149"/>
        <v>10820274.522371896</v>
      </c>
      <c r="AU77" s="926">
        <f t="shared" si="149"/>
        <v>236108042.52799505</v>
      </c>
      <c r="AV77" s="926">
        <f t="shared" si="149"/>
        <v>258142355.34682301</v>
      </c>
      <c r="AW77" s="926">
        <f t="shared" si="149"/>
        <v>327562942.33285743</v>
      </c>
      <c r="AX77" s="926">
        <f t="shared" si="149"/>
        <v>863592896.30295897</v>
      </c>
      <c r="AY77" s="926">
        <f t="shared" si="149"/>
        <v>20455788.137458146</v>
      </c>
      <c r="AZ77" s="926">
        <f t="shared" si="149"/>
        <v>11143339.737459164</v>
      </c>
      <c r="BA77" s="926">
        <f t="shared" si="149"/>
        <v>106262589.01357016</v>
      </c>
      <c r="BB77" s="926">
        <f t="shared" si="149"/>
        <v>63991790.590176001</v>
      </c>
      <c r="BC77" s="926">
        <f t="shared" si="149"/>
        <v>371805413.96925128</v>
      </c>
      <c r="BD77" s="926">
        <f t="shared" si="149"/>
        <v>708718191.7867552</v>
      </c>
      <c r="BE77" s="926">
        <f t="shared" si="149"/>
        <v>160865598.91218415</v>
      </c>
      <c r="BF77" s="926">
        <f t="shared" si="149"/>
        <v>11265420.616222274</v>
      </c>
      <c r="BG77" s="926">
        <f t="shared" si="149"/>
        <v>239367792.05626091</v>
      </c>
      <c r="BH77" s="926">
        <f t="shared" si="149"/>
        <v>271280615.20345926</v>
      </c>
      <c r="BI77" s="926">
        <f t="shared" si="149"/>
        <v>345458909.35295528</v>
      </c>
      <c r="BJ77" s="926">
        <f>+BJ78+BJ81+BJ82+BJ83+BJ84</f>
        <v>920661149.95717537</v>
      </c>
      <c r="BK77" s="924">
        <f t="shared" si="145"/>
        <v>14888223590.908043</v>
      </c>
    </row>
    <row r="78" spans="1:63" ht="15.6" x14ac:dyDescent="0.3">
      <c r="A78" s="887" t="s">
        <v>927</v>
      </c>
      <c r="B78" s="777"/>
      <c r="C78" s="923">
        <f t="shared" ref="C78" si="150">+C79+C80</f>
        <v>0</v>
      </c>
      <c r="D78" s="923">
        <f t="shared" ref="D78:BJ78" si="151">+D79+D80</f>
        <v>0</v>
      </c>
      <c r="E78" s="923">
        <f t="shared" si="151"/>
        <v>5300523.8828800358</v>
      </c>
      <c r="F78" s="923">
        <f t="shared" si="151"/>
        <v>3370754.7845892259</v>
      </c>
      <c r="G78" s="923">
        <f t="shared" si="151"/>
        <v>8400426.2218581475</v>
      </c>
      <c r="H78" s="923">
        <f t="shared" si="151"/>
        <v>11249177.203041418</v>
      </c>
      <c r="I78" s="923">
        <f t="shared" si="151"/>
        <v>5058495.3394610062</v>
      </c>
      <c r="J78" s="923">
        <f t="shared" si="151"/>
        <v>0</v>
      </c>
      <c r="K78" s="923">
        <f t="shared" si="151"/>
        <v>7733619.7015518127</v>
      </c>
      <c r="L78" s="923">
        <f t="shared" si="151"/>
        <v>6611337.7627289556</v>
      </c>
      <c r="M78" s="923">
        <f t="shared" si="151"/>
        <v>8471693.3956166245</v>
      </c>
      <c r="N78" s="923">
        <f t="shared" si="151"/>
        <v>10220470.449400293</v>
      </c>
      <c r="O78" s="923">
        <f t="shared" si="151"/>
        <v>0</v>
      </c>
      <c r="P78" s="923">
        <f t="shared" si="151"/>
        <v>0</v>
      </c>
      <c r="Q78" s="923">
        <f t="shared" si="151"/>
        <v>1197152.2359868388</v>
      </c>
      <c r="R78" s="923">
        <f t="shared" si="151"/>
        <v>625926.6273406375</v>
      </c>
      <c r="S78" s="923">
        <f t="shared" si="151"/>
        <v>1975912.7248593443</v>
      </c>
      <c r="T78" s="923">
        <f t="shared" si="151"/>
        <v>2752811.1017876915</v>
      </c>
      <c r="U78" s="923">
        <f t="shared" si="151"/>
        <v>1024430.0624181238</v>
      </c>
      <c r="V78" s="923">
        <f t="shared" si="151"/>
        <v>0</v>
      </c>
      <c r="W78" s="923">
        <f t="shared" si="151"/>
        <v>1639941.3113792385</v>
      </c>
      <c r="X78" s="923">
        <f t="shared" si="151"/>
        <v>1522800.0193329919</v>
      </c>
      <c r="Y78" s="923">
        <f t="shared" si="151"/>
        <v>1956266.2814102783</v>
      </c>
      <c r="Z78" s="923">
        <f t="shared" si="151"/>
        <v>2562835.4616199895</v>
      </c>
      <c r="AA78" s="923">
        <f t="shared" si="151"/>
        <v>0</v>
      </c>
      <c r="AB78" s="923">
        <f t="shared" si="151"/>
        <v>0</v>
      </c>
      <c r="AC78" s="923">
        <f t="shared" si="151"/>
        <v>462818.28055990953</v>
      </c>
      <c r="AD78" s="923">
        <f t="shared" si="151"/>
        <v>610435.24092411378</v>
      </c>
      <c r="AE78" s="923">
        <f t="shared" si="151"/>
        <v>1935800.3320113462</v>
      </c>
      <c r="AF78" s="923">
        <f t="shared" si="151"/>
        <v>2643801.0967025165</v>
      </c>
      <c r="AG78" s="923">
        <f t="shared" si="151"/>
        <v>1098111.7199647187</v>
      </c>
      <c r="AH78" s="923">
        <f t="shared" si="151"/>
        <v>0</v>
      </c>
      <c r="AI78" s="923">
        <f t="shared" si="151"/>
        <v>1688391.5921336359</v>
      </c>
      <c r="AJ78" s="923">
        <f t="shared" si="151"/>
        <v>1455759.3995007339</v>
      </c>
      <c r="AK78" s="923">
        <f t="shared" si="151"/>
        <v>1936336.3390377648</v>
      </c>
      <c r="AL78" s="923">
        <f t="shared" si="151"/>
        <v>2488022.4991953508</v>
      </c>
      <c r="AM78" s="923">
        <f t="shared" si="151"/>
        <v>0</v>
      </c>
      <c r="AN78" s="923">
        <f t="shared" si="151"/>
        <v>0</v>
      </c>
      <c r="AO78" s="923">
        <f t="shared" si="151"/>
        <v>837844.68946142518</v>
      </c>
      <c r="AP78" s="923">
        <f t="shared" si="151"/>
        <v>616971.25862695428</v>
      </c>
      <c r="AQ78" s="923">
        <f t="shared" si="151"/>
        <v>1943421.0532354841</v>
      </c>
      <c r="AR78" s="923">
        <f t="shared" si="151"/>
        <v>2670365.2638676194</v>
      </c>
      <c r="AS78" s="923">
        <f t="shared" si="151"/>
        <v>1091519.309641917</v>
      </c>
      <c r="AT78" s="923">
        <f t="shared" si="151"/>
        <v>0</v>
      </c>
      <c r="AU78" s="923">
        <f t="shared" si="151"/>
        <v>1688640.9939531391</v>
      </c>
      <c r="AV78" s="923">
        <f t="shared" si="151"/>
        <v>1468805.6747491211</v>
      </c>
      <c r="AW78" s="923">
        <f t="shared" si="151"/>
        <v>1957843.9113767294</v>
      </c>
      <c r="AX78" s="923">
        <f t="shared" si="151"/>
        <v>2491512.9617706509</v>
      </c>
      <c r="AY78" s="923">
        <f t="shared" si="151"/>
        <v>0</v>
      </c>
      <c r="AZ78" s="923">
        <f t="shared" si="151"/>
        <v>0</v>
      </c>
      <c r="BA78" s="923">
        <f t="shared" si="151"/>
        <v>943547.84392788494</v>
      </c>
      <c r="BB78" s="923">
        <f t="shared" si="151"/>
        <v>588542.24104907655</v>
      </c>
      <c r="BC78" s="923">
        <f t="shared" si="151"/>
        <v>1993614.8973817155</v>
      </c>
      <c r="BD78" s="923">
        <f t="shared" si="151"/>
        <v>2724093.0063213981</v>
      </c>
      <c r="BE78" s="923">
        <f t="shared" si="151"/>
        <v>1038166.4852524875</v>
      </c>
      <c r="BF78" s="923">
        <f t="shared" si="151"/>
        <v>0</v>
      </c>
      <c r="BG78" s="923">
        <f t="shared" si="151"/>
        <v>1657555.3209928439</v>
      </c>
      <c r="BH78" s="923">
        <f t="shared" si="151"/>
        <v>1486688.3060341713</v>
      </c>
      <c r="BI78" s="923">
        <f t="shared" si="151"/>
        <v>1981804.0516342199</v>
      </c>
      <c r="BJ78" s="923">
        <f t="shared" si="151"/>
        <v>2550104.944337999</v>
      </c>
      <c r="BK78" s="924">
        <f t="shared" si="145"/>
        <v>125725093.28090757</v>
      </c>
    </row>
    <row r="79" spans="1:63" ht="15.6" x14ac:dyDescent="0.3">
      <c r="A79" s="1130" t="s">
        <v>928</v>
      </c>
      <c r="B79" s="777"/>
      <c r="C79" s="923">
        <f>+Assets!DF35</f>
        <v>0</v>
      </c>
      <c r="D79" s="923">
        <f>+Assets!DG35</f>
        <v>0</v>
      </c>
      <c r="E79" s="923">
        <f>+Assets!DH35</f>
        <v>1391887.0002369557</v>
      </c>
      <c r="F79" s="923">
        <f>+Assets!DI35</f>
        <v>885140.76520055707</v>
      </c>
      <c r="G79" s="923">
        <f>+Assets!DJ35</f>
        <v>2205903.4753940059</v>
      </c>
      <c r="H79" s="923">
        <f>+Assets!DK35</f>
        <v>2953969.0525397137</v>
      </c>
      <c r="I79" s="923">
        <f>+Assets!DL35</f>
        <v>1328331.7006637761</v>
      </c>
      <c r="J79" s="923">
        <f>+Assets!DM35</f>
        <v>0</v>
      </c>
      <c r="K79" s="923">
        <f>+Assets!DN35</f>
        <v>2030803.9290481575</v>
      </c>
      <c r="L79" s="923">
        <f>+Assets!DO35</f>
        <v>1736099.1648089853</v>
      </c>
      <c r="M79" s="923">
        <f>+Assets!DP35</f>
        <v>2224617.8241810077</v>
      </c>
      <c r="N79" s="923">
        <f>+Assets!DQ35</f>
        <v>2683836.592223159</v>
      </c>
      <c r="O79" s="923">
        <f>+Assets!DR35</f>
        <v>0</v>
      </c>
      <c r="P79" s="923">
        <f>+Assets!DS35</f>
        <v>0</v>
      </c>
      <c r="Q79" s="923">
        <f>+Assets!DT35</f>
        <v>1197152.2359868388</v>
      </c>
      <c r="R79" s="923">
        <f>+Assets!DU35</f>
        <v>625926.6273406375</v>
      </c>
      <c r="S79" s="923">
        <f>+Assets!DV35</f>
        <v>1975912.7248593443</v>
      </c>
      <c r="T79" s="923">
        <f>+Assets!DW35</f>
        <v>2752811.1017876915</v>
      </c>
      <c r="U79" s="923">
        <f>+Assets!DX35</f>
        <v>1024430.0624181238</v>
      </c>
      <c r="V79" s="923">
        <f>+Assets!DY35</f>
        <v>0</v>
      </c>
      <c r="W79" s="923">
        <f>+Assets!DZ35</f>
        <v>1639941.3113792385</v>
      </c>
      <c r="X79" s="923">
        <f>+Assets!EA35</f>
        <v>1522800.0193329919</v>
      </c>
      <c r="Y79" s="923">
        <f>+Assets!EB35</f>
        <v>1956266.2814102783</v>
      </c>
      <c r="Z79" s="923">
        <f>+Assets!EC35</f>
        <v>2562835.4616199895</v>
      </c>
      <c r="AA79" s="923">
        <f>+Assets!ED35</f>
        <v>0</v>
      </c>
      <c r="AB79" s="923">
        <f>+Assets!EE35</f>
        <v>0</v>
      </c>
      <c r="AC79" s="923">
        <f>+Assets!EF35</f>
        <v>462818.28055990953</v>
      </c>
      <c r="AD79" s="923">
        <f>+Assets!EG35</f>
        <v>610435.24092411378</v>
      </c>
      <c r="AE79" s="923">
        <f>+Assets!EH35</f>
        <v>1935800.3320113462</v>
      </c>
      <c r="AF79" s="923">
        <f>+Assets!EI35</f>
        <v>2643801.0967025165</v>
      </c>
      <c r="AG79" s="923">
        <f>+Assets!EJ35</f>
        <v>1098111.7199647187</v>
      </c>
      <c r="AH79" s="923">
        <f>+Assets!EK35</f>
        <v>0</v>
      </c>
      <c r="AI79" s="923">
        <f>+Assets!EL35</f>
        <v>1688391.5921336359</v>
      </c>
      <c r="AJ79" s="923">
        <f>+Assets!EM35</f>
        <v>1455759.3995007339</v>
      </c>
      <c r="AK79" s="923">
        <f>+Assets!EN35</f>
        <v>1936336.3390377648</v>
      </c>
      <c r="AL79" s="923">
        <f>+Assets!EO35</f>
        <v>2488022.4991953508</v>
      </c>
      <c r="AM79" s="923">
        <f>+Assets!EP35</f>
        <v>0</v>
      </c>
      <c r="AN79" s="923">
        <f>+Assets!EQ35</f>
        <v>0</v>
      </c>
      <c r="AO79" s="923">
        <f>+Assets!ER35</f>
        <v>837844.68946142518</v>
      </c>
      <c r="AP79" s="923">
        <f>+Assets!ES35</f>
        <v>616971.25862695428</v>
      </c>
      <c r="AQ79" s="923">
        <f>+Assets!ET35</f>
        <v>1943421.0532354841</v>
      </c>
      <c r="AR79" s="923">
        <f>+Assets!EU35</f>
        <v>2670365.2638676194</v>
      </c>
      <c r="AS79" s="923">
        <f>+Assets!EV35</f>
        <v>1091519.309641917</v>
      </c>
      <c r="AT79" s="923">
        <f>+Assets!EW35</f>
        <v>0</v>
      </c>
      <c r="AU79" s="923">
        <f>+Assets!EX35</f>
        <v>1688640.9939531391</v>
      </c>
      <c r="AV79" s="923">
        <f>+Assets!EY35</f>
        <v>1468805.6747491211</v>
      </c>
      <c r="AW79" s="923">
        <f>+Assets!EZ35</f>
        <v>1957843.9113767294</v>
      </c>
      <c r="AX79" s="923">
        <f>+Assets!FA35</f>
        <v>2491512.9617706509</v>
      </c>
      <c r="AY79" s="923">
        <f>+Assets!FB35</f>
        <v>0</v>
      </c>
      <c r="AZ79" s="923">
        <f>+Assets!FC35</f>
        <v>0</v>
      </c>
      <c r="BA79" s="923">
        <f>+Assets!FD35</f>
        <v>943547.84392788494</v>
      </c>
      <c r="BB79" s="923">
        <f>+Assets!FE35</f>
        <v>588542.24104907655</v>
      </c>
      <c r="BC79" s="923">
        <f>+Assets!FF35</f>
        <v>1993614.8973817155</v>
      </c>
      <c r="BD79" s="923">
        <f>+Assets!FG35</f>
        <v>2724093.0063213981</v>
      </c>
      <c r="BE79" s="923">
        <f>+Assets!FH35</f>
        <v>1038166.4852524875</v>
      </c>
      <c r="BF79" s="923">
        <f>+Assets!FI35</f>
        <v>0</v>
      </c>
      <c r="BG79" s="923">
        <f>+Assets!FJ35</f>
        <v>1657555.3209928439</v>
      </c>
      <c r="BH79" s="923">
        <f>+Assets!FK35</f>
        <v>1486688.3060341713</v>
      </c>
      <c r="BI79" s="923">
        <f>+Assets!FL35</f>
        <v>1981804.0516342199</v>
      </c>
      <c r="BJ79" s="923">
        <f>+Assets!FM35</f>
        <v>2550104.944337999</v>
      </c>
      <c r="BK79" s="924">
        <f t="shared" si="145"/>
        <v>76749184.044076383</v>
      </c>
    </row>
    <row r="80" spans="1:63" ht="15.6" x14ac:dyDescent="0.3">
      <c r="A80" s="1131" t="s">
        <v>929</v>
      </c>
      <c r="B80" s="777"/>
      <c r="C80" s="923">
        <f>+Assets!DF67</f>
        <v>0</v>
      </c>
      <c r="D80" s="923">
        <f>+Assets!DG67</f>
        <v>0</v>
      </c>
      <c r="E80" s="923">
        <f>+Assets!DH67</f>
        <v>3908636.8826430803</v>
      </c>
      <c r="F80" s="923">
        <f>+Assets!DI67</f>
        <v>2485614.0193886687</v>
      </c>
      <c r="G80" s="923">
        <f>+Assets!DJ67</f>
        <v>6194522.7464641426</v>
      </c>
      <c r="H80" s="923">
        <f>+Assets!DK67</f>
        <v>8295208.1505017038</v>
      </c>
      <c r="I80" s="923">
        <f>+Assets!DL67</f>
        <v>3730163.6387972301</v>
      </c>
      <c r="J80" s="923">
        <f>+Assets!DM67</f>
        <v>0</v>
      </c>
      <c r="K80" s="923">
        <f>+Assets!DN67</f>
        <v>5702815.7725036554</v>
      </c>
      <c r="L80" s="923">
        <f>+Assets!DO67</f>
        <v>4875238.5979199698</v>
      </c>
      <c r="M80" s="923">
        <f>+Assets!DP67</f>
        <v>6247075.5714356173</v>
      </c>
      <c r="N80" s="923">
        <f>+Assets!DQ67</f>
        <v>7536633.8571771337</v>
      </c>
      <c r="O80" s="923">
        <f>+Assets!DR67</f>
        <v>0</v>
      </c>
      <c r="P80" s="923">
        <f>+Assets!DS67</f>
        <v>0</v>
      </c>
      <c r="Q80" s="923">
        <f>+Assets!DT67</f>
        <v>0</v>
      </c>
      <c r="R80" s="923">
        <f>+Assets!DU67</f>
        <v>0</v>
      </c>
      <c r="S80" s="923">
        <f>+Assets!DV67</f>
        <v>0</v>
      </c>
      <c r="T80" s="923">
        <f>+Assets!DW67</f>
        <v>0</v>
      </c>
      <c r="U80" s="923">
        <f>+Assets!DX67</f>
        <v>0</v>
      </c>
      <c r="V80" s="923">
        <f>+Assets!DY67</f>
        <v>0</v>
      </c>
      <c r="W80" s="923">
        <f>+Assets!DZ67</f>
        <v>0</v>
      </c>
      <c r="X80" s="923">
        <f>+Assets!EA67</f>
        <v>0</v>
      </c>
      <c r="Y80" s="923">
        <f>+Assets!EB67</f>
        <v>0</v>
      </c>
      <c r="Z80" s="923">
        <f>+Assets!EC67</f>
        <v>0</v>
      </c>
      <c r="AA80" s="923">
        <f>+Assets!ED67</f>
        <v>0</v>
      </c>
      <c r="AB80" s="923">
        <f>+Assets!EE67</f>
        <v>0</v>
      </c>
      <c r="AC80" s="923">
        <f>+Assets!EF67</f>
        <v>0</v>
      </c>
      <c r="AD80" s="923">
        <f>+Assets!EG67</f>
        <v>0</v>
      </c>
      <c r="AE80" s="923">
        <f>+Assets!EH67</f>
        <v>0</v>
      </c>
      <c r="AF80" s="923">
        <f>+Assets!EI67</f>
        <v>0</v>
      </c>
      <c r="AG80" s="923">
        <f>+Assets!EJ67</f>
        <v>0</v>
      </c>
      <c r="AH80" s="923">
        <f>+Assets!EK67</f>
        <v>0</v>
      </c>
      <c r="AI80" s="923">
        <f>+Assets!EL67</f>
        <v>0</v>
      </c>
      <c r="AJ80" s="923">
        <f>+Assets!EM67</f>
        <v>0</v>
      </c>
      <c r="AK80" s="923">
        <f>+Assets!EN67</f>
        <v>0</v>
      </c>
      <c r="AL80" s="923">
        <f>+Assets!EO67</f>
        <v>0</v>
      </c>
      <c r="AM80" s="923">
        <f>+Assets!EP67</f>
        <v>0</v>
      </c>
      <c r="AN80" s="923">
        <f>+Assets!EQ67</f>
        <v>0</v>
      </c>
      <c r="AO80" s="923">
        <f>+Assets!ER67</f>
        <v>0</v>
      </c>
      <c r="AP80" s="923">
        <f>+Assets!ES67</f>
        <v>0</v>
      </c>
      <c r="AQ80" s="923">
        <f>+Assets!ET67</f>
        <v>0</v>
      </c>
      <c r="AR80" s="923">
        <f>+Assets!EU67</f>
        <v>0</v>
      </c>
      <c r="AS80" s="923">
        <f>+Assets!EV67</f>
        <v>0</v>
      </c>
      <c r="AT80" s="923">
        <f>+Assets!EW67</f>
        <v>0</v>
      </c>
      <c r="AU80" s="923">
        <f>+Assets!EX67</f>
        <v>0</v>
      </c>
      <c r="AV80" s="923">
        <f>+Assets!EY67</f>
        <v>0</v>
      </c>
      <c r="AW80" s="923">
        <f>+Assets!EZ67</f>
        <v>0</v>
      </c>
      <c r="AX80" s="923">
        <f>+Assets!FA67</f>
        <v>0</v>
      </c>
      <c r="AY80" s="923">
        <f>+Assets!FB67</f>
        <v>0</v>
      </c>
      <c r="AZ80" s="923">
        <f>+Assets!FC67</f>
        <v>0</v>
      </c>
      <c r="BA80" s="923">
        <f>+Assets!FD67</f>
        <v>0</v>
      </c>
      <c r="BB80" s="923">
        <f>+Assets!FE67</f>
        <v>0</v>
      </c>
      <c r="BC80" s="923">
        <f>+Assets!FF67</f>
        <v>0</v>
      </c>
      <c r="BD80" s="923">
        <f>+Assets!FG67</f>
        <v>0</v>
      </c>
      <c r="BE80" s="923">
        <f>+Assets!FH67</f>
        <v>0</v>
      </c>
      <c r="BF80" s="923">
        <f>+Assets!FI67</f>
        <v>0</v>
      </c>
      <c r="BG80" s="923">
        <f>+Assets!FJ67</f>
        <v>0</v>
      </c>
      <c r="BH80" s="923">
        <f>+Assets!FK67</f>
        <v>0</v>
      </c>
      <c r="BI80" s="923">
        <f>+Assets!FL67</f>
        <v>0</v>
      </c>
      <c r="BJ80" s="923">
        <f>+Assets!FM67</f>
        <v>0</v>
      </c>
      <c r="BK80" s="924">
        <f t="shared" si="145"/>
        <v>48975909.236831196</v>
      </c>
    </row>
    <row r="81" spans="1:63" ht="15.6" x14ac:dyDescent="0.3">
      <c r="A81" s="888" t="s">
        <v>588</v>
      </c>
      <c r="B81" s="777"/>
      <c r="C81" s="923">
        <f>+Cálculos!O1524</f>
        <v>0</v>
      </c>
      <c r="D81" s="923">
        <f>+Cálculos!P1524</f>
        <v>0</v>
      </c>
      <c r="E81" s="923">
        <f>+Cálculos!Q1524</f>
        <v>8811496.6558183413</v>
      </c>
      <c r="F81" s="923">
        <f>+Cálculos!R1524</f>
        <v>4631209.5222076373</v>
      </c>
      <c r="G81" s="923">
        <f>+Cálculos!S1524</f>
        <v>26243277.041734263</v>
      </c>
      <c r="H81" s="923">
        <f>+Cálculos!T1524</f>
        <v>50106517.886626497</v>
      </c>
      <c r="I81" s="923">
        <f>+Cálculos!U1524</f>
        <v>11716414.777026027</v>
      </c>
      <c r="J81" s="923">
        <f>+Cálculos!V1524</f>
        <v>0</v>
      </c>
      <c r="K81" s="923">
        <f>+Cálculos!W1524</f>
        <v>18046755.836436667</v>
      </c>
      <c r="L81" s="923">
        <f>+Cálculos!X1524</f>
        <v>19275597.625727415</v>
      </c>
      <c r="M81" s="923">
        <f>+Cálculos!Y1524</f>
        <v>24503859.866965048</v>
      </c>
      <c r="N81" s="923">
        <f>+Cálculos!Z1524</f>
        <v>65027042.416482657</v>
      </c>
      <c r="O81" s="923">
        <f>+Cálculos!AA1524</f>
        <v>0</v>
      </c>
      <c r="P81" s="923">
        <f>+Cálculos!AB1524</f>
        <v>0</v>
      </c>
      <c r="Q81" s="923">
        <f>+Cálculos!AC1524</f>
        <v>10561252.991311226</v>
      </c>
      <c r="R81" s="923">
        <f>+Cálculos!AD1524</f>
        <v>4600652.3238008153</v>
      </c>
      <c r="S81" s="923">
        <f>+Cálculos!AE1524</f>
        <v>29706817.533927012</v>
      </c>
      <c r="T81" s="923">
        <f>+Cálculos!AF1524</f>
        <v>56688128.155395769</v>
      </c>
      <c r="U81" s="923">
        <f>+Cálculos!AG1524</f>
        <v>11440414.135382209</v>
      </c>
      <c r="V81" s="923">
        <f>+Cálculos!AH1524</f>
        <v>0</v>
      </c>
      <c r="W81" s="923">
        <f>+Cálculos!AI1524</f>
        <v>18586570.928893834</v>
      </c>
      <c r="X81" s="923">
        <f>+Cálculos!AJ1524</f>
        <v>21186995.697125521</v>
      </c>
      <c r="Y81" s="923">
        <f>+Cálculos!AK1524</f>
        <v>27108103.981041364</v>
      </c>
      <c r="Z81" s="923">
        <f>+Cálculos!AL1524</f>
        <v>73609608.871181056</v>
      </c>
      <c r="AA81" s="923">
        <f>+Cálculos!AM1524</f>
        <v>0</v>
      </c>
      <c r="AB81" s="923">
        <f>+Cálculos!AN1524</f>
        <v>0</v>
      </c>
      <c r="AC81" s="923">
        <f>+Cálculos!AO1524</f>
        <v>3981902.8592076143</v>
      </c>
      <c r="AD81" s="923">
        <f>+Cálculos!AP1524</f>
        <v>5405553.0800130134</v>
      </c>
      <c r="AE81" s="923">
        <f>+Cálculos!AQ1524</f>
        <v>31289948.836019233</v>
      </c>
      <c r="AF81" s="923">
        <f>+Cálculos!AR1524</f>
        <v>59736492.106154107</v>
      </c>
      <c r="AG81" s="923">
        <f>+Cálculos!AS1524</f>
        <v>13639420.481122203</v>
      </c>
      <c r="AH81" s="923">
        <f>+Cálculos!AT1524</f>
        <v>0</v>
      </c>
      <c r="AI81" s="923">
        <f>+Cálculos!AU1524</f>
        <v>21183548.030744292</v>
      </c>
      <c r="AJ81" s="923">
        <f>+Cálculos!AV1524</f>
        <v>22867776.316896316</v>
      </c>
      <c r="AK81" s="923">
        <f>+Cálculos!AW1524</f>
        <v>29101963.769718189</v>
      </c>
      <c r="AL81" s="923">
        <f>+Cálculos!AX1524</f>
        <v>77532039.799020484</v>
      </c>
      <c r="AM81" s="923">
        <f>+Cálculos!AY1524</f>
        <v>0</v>
      </c>
      <c r="AN81" s="923">
        <f>+Cálculos!AZ1524</f>
        <v>0</v>
      </c>
      <c r="AO81" s="923">
        <f>+Cálculos!BA1524</f>
        <v>7936556.8779104277</v>
      </c>
      <c r="AP81" s="923">
        <f>+Cálculos!BB1524</f>
        <v>5599925.7374410257</v>
      </c>
      <c r="AQ81" s="923">
        <f>+Cálculos!BC1524</f>
        <v>33317611.559375871</v>
      </c>
      <c r="AR81" s="923">
        <f>+Cálculos!BD1524</f>
        <v>63599939.736390993</v>
      </c>
      <c r="AS81" s="923">
        <f>+Cálculos!BE1524</f>
        <v>14080555.034084722</v>
      </c>
      <c r="AT81" s="923">
        <f>+Cálculos!BF1524</f>
        <v>0</v>
      </c>
      <c r="AU81" s="923">
        <f>+Cálculos!BG1524</f>
        <v>22108785.603042599</v>
      </c>
      <c r="AV81" s="923">
        <f>+Cálculos!BH1524</f>
        <v>24195981.217537686</v>
      </c>
      <c r="AW81" s="923">
        <f>+Cálculos!BI1524</f>
        <v>30834846.173204191</v>
      </c>
      <c r="AX81" s="923">
        <f>+Cálculos!BJ1524</f>
        <v>82556400.109643772</v>
      </c>
      <c r="AY81" s="923">
        <f>+Cálculos!BK1524</f>
        <v>0</v>
      </c>
      <c r="AZ81" s="923">
        <f>+Cálculos!BL1524</f>
        <v>0</v>
      </c>
      <c r="BA81" s="923">
        <f>+Cálculos!BM1524</f>
        <v>9778865.8554541003</v>
      </c>
      <c r="BB81" s="923">
        <f>+Cálculos!BN1524</f>
        <v>5723614.3011522405</v>
      </c>
      <c r="BC81" s="923">
        <f>+Cálculos!BO1524</f>
        <v>36788993.232882142</v>
      </c>
      <c r="BD81" s="923">
        <f>+Cálculos!BP1524</f>
        <v>70203990.233676091</v>
      </c>
      <c r="BE81" s="923">
        <f>+Cálculos!BQ1524</f>
        <v>14242104.256169867</v>
      </c>
      <c r="BF81" s="923">
        <f>+Cálculos!BR1524</f>
        <v>0</v>
      </c>
      <c r="BG81" s="923">
        <f>+Cálculos!BS1524</f>
        <v>23092722.651991744</v>
      </c>
      <c r="BH81" s="923">
        <f>+Cálculos!BT1524</f>
        <v>26263805.672568612</v>
      </c>
      <c r="BI81" s="923">
        <f>+Cálculos!BU1524</f>
        <v>33596404.891108148</v>
      </c>
      <c r="BJ81" s="923">
        <f>+Cálculos!BV1524</f>
        <v>91158297.177188635</v>
      </c>
      <c r="BK81" s="924">
        <f t="shared" si="145"/>
        <v>1341668761.8468015</v>
      </c>
    </row>
    <row r="82" spans="1:63" ht="15.6" x14ac:dyDescent="0.3">
      <c r="A82" s="893" t="s">
        <v>931</v>
      </c>
      <c r="B82" s="777"/>
      <c r="C82" s="923">
        <f>+Assets!DF168</f>
        <v>13500027.799117813</v>
      </c>
      <c r="D82" s="923">
        <f>+Assets!DG168</f>
        <v>7354172.5803876128</v>
      </c>
      <c r="E82" s="923">
        <f>+Assets!DH168</f>
        <v>7549922.8875200069</v>
      </c>
      <c r="F82" s="923">
        <f>+Assets!DI168</f>
        <v>5580231.1269992832</v>
      </c>
      <c r="G82" s="923">
        <f>+Assets!DJ168</f>
        <v>10975164.699306853</v>
      </c>
      <c r="H82" s="923">
        <f>+Assets!DK168</f>
        <v>21132998.90178445</v>
      </c>
      <c r="I82" s="923">
        <f>+Assets!DL168</f>
        <v>15245334.35821349</v>
      </c>
      <c r="J82" s="923">
        <f>+Assets!DM168</f>
        <v>7434741.2314690528</v>
      </c>
      <c r="K82" s="923">
        <f>+Assets!DN168</f>
        <v>10569558.4714074</v>
      </c>
      <c r="L82" s="923">
        <f>+Assets!DO168</f>
        <v>11652324.546440611</v>
      </c>
      <c r="M82" s="923">
        <f>+Assets!DP168</f>
        <v>13822766.143066855</v>
      </c>
      <c r="N82" s="923">
        <f>+Assets!DQ168</f>
        <v>27192517.254286576</v>
      </c>
      <c r="O82" s="923">
        <f>+Assets!DR168</f>
        <v>14175569.190185666</v>
      </c>
      <c r="P82" s="923">
        <f>+Assets!DS168</f>
        <v>7722175.3763102097</v>
      </c>
      <c r="Q82" s="923">
        <f>+Assets!DT168</f>
        <v>7927721.0288115097</v>
      </c>
      <c r="R82" s="923">
        <f>+Assets!DU168</f>
        <v>5859465.8925943272</v>
      </c>
      <c r="S82" s="923">
        <f>+Assets!DV168</f>
        <v>11524361.940860169</v>
      </c>
      <c r="T82" s="923">
        <f>+Assets!DW168</f>
        <v>22190494.166829746</v>
      </c>
      <c r="U82" s="923">
        <f>+Assets!DX168</f>
        <v>16008210.889498495</v>
      </c>
      <c r="V82" s="923">
        <f>+Assets!DY168</f>
        <v>7806775.682691765</v>
      </c>
      <c r="W82" s="923">
        <f>+Assets!DZ168</f>
        <v>11098459.177316628</v>
      </c>
      <c r="X82" s="923">
        <f>+Assets!EA168</f>
        <v>12235406.866744502</v>
      </c>
      <c r="Y82" s="923">
        <f>+Assets!EB168</f>
        <v>14514457.360865921</v>
      </c>
      <c r="Z82" s="923">
        <f>+Assets!EC168</f>
        <v>28553230.81769108</v>
      </c>
      <c r="AA82" s="923">
        <f>+Assets!ED168</f>
        <v>14927441.380033115</v>
      </c>
      <c r="AB82" s="923">
        <f>+Assets!EE168</f>
        <v>8131759.5582697019</v>
      </c>
      <c r="AC82" s="923">
        <f>+Assets!EF168</f>
        <v>8348207.3521796726</v>
      </c>
      <c r="AD82" s="923">
        <f>+Assets!EG168</f>
        <v>6170251.963537531</v>
      </c>
      <c r="AE82" s="923">
        <f>+Assets!EH168</f>
        <v>12135614.098203393</v>
      </c>
      <c r="AF82" s="923">
        <f>+Assets!EI168</f>
        <v>23367477.977438398</v>
      </c>
      <c r="AG82" s="923">
        <f>+Assets!EJ168</f>
        <v>16857286.395077497</v>
      </c>
      <c r="AH82" s="923">
        <f>+Assets!EK168</f>
        <v>8220847.0649017356</v>
      </c>
      <c r="AI82" s="923">
        <f>+Assets!EL168</f>
        <v>11687121.452081503</v>
      </c>
      <c r="AJ82" s="923">
        <f>+Assets!EM168</f>
        <v>12884372.846956627</v>
      </c>
      <c r="AK82" s="923">
        <f>+Assets!EN168</f>
        <v>15284304.179286253</v>
      </c>
      <c r="AL82" s="923">
        <f>+Assets!EO168</f>
        <v>30067694.180261414</v>
      </c>
      <c r="AM82" s="923">
        <f>+Assets!EP168</f>
        <v>15191358.543632101</v>
      </c>
      <c r="AN82" s="923">
        <f>+Assets!EQ168</f>
        <v>8275529.0672599105</v>
      </c>
      <c r="AO82" s="923">
        <f>+Assets!ER168</f>
        <v>8495803.6581662092</v>
      </c>
      <c r="AP82" s="923">
        <f>+Assets!ES168</f>
        <v>6279342.0182528747</v>
      </c>
      <c r="AQ82" s="923">
        <f>+Assets!ET168</f>
        <v>12350171.755459627</v>
      </c>
      <c r="AR82" s="923">
        <f>+Assets!EU168</f>
        <v>23780614.988079507</v>
      </c>
      <c r="AS82" s="923">
        <f>+Assets!EV168</f>
        <v>17155323.218542464</v>
      </c>
      <c r="AT82" s="923">
        <f>+Assets!EW168</f>
        <v>8366191.6410091976</v>
      </c>
      <c r="AU82" s="923">
        <f>+Assets!EX168</f>
        <v>11893749.759354303</v>
      </c>
      <c r="AV82" s="923">
        <f>+Assets!EY168</f>
        <v>13112168.558890821</v>
      </c>
      <c r="AW82" s="923">
        <f>+Assets!EZ168</f>
        <v>15554530.67717603</v>
      </c>
      <c r="AX82" s="923">
        <f>+Assets!FA168</f>
        <v>30599291.013368435</v>
      </c>
      <c r="AY82" s="923">
        <f>+Assets!FB168</f>
        <v>15816331.034117125</v>
      </c>
      <c r="AZ82" s="923">
        <f>+Assets!FC168</f>
        <v>8615984.3330869824</v>
      </c>
      <c r="BA82" s="923">
        <f>+Assets!FD168</f>
        <v>8845321.0206631646</v>
      </c>
      <c r="BB82" s="923">
        <f>+Assets!FE168</f>
        <v>6537674.1488837972</v>
      </c>
      <c r="BC82" s="923">
        <f>+Assets!FF168</f>
        <v>12858257.821479235</v>
      </c>
      <c r="BD82" s="923">
        <f>+Assets!FG168</f>
        <v>24758949.488689091</v>
      </c>
      <c r="BE82" s="923">
        <f>+Assets!FH168</f>
        <v>17861093.215753298</v>
      </c>
      <c r="BF82" s="923">
        <f>+Assets!FI168</f>
        <v>8710376.7651203144</v>
      </c>
      <c r="BG82" s="923">
        <f>+Assets!FJ168</f>
        <v>12383058.624454139</v>
      </c>
      <c r="BH82" s="923">
        <f>+Assets!FK168</f>
        <v>13651603.173403587</v>
      </c>
      <c r="BI82" s="923">
        <f>+Assets!FL168</f>
        <v>16194444.069235051</v>
      </c>
      <c r="BJ82" s="923">
        <f>+Assets!FM168</f>
        <v>31858145.845658414</v>
      </c>
      <c r="BK82" s="924">
        <f t="shared" si="145"/>
        <v>828853781.27836251</v>
      </c>
    </row>
    <row r="83" spans="1:63" ht="15.6" x14ac:dyDescent="0.3">
      <c r="A83" s="894" t="s">
        <v>930</v>
      </c>
      <c r="B83" s="777"/>
      <c r="C83" s="923">
        <f>+Cálculos!O1544+Cálculos!O1545</f>
        <v>3960008.154407891</v>
      </c>
      <c r="D83" s="923">
        <f>+Cálculos!P1544+Cálculos!P1545</f>
        <v>2157223.9569136999</v>
      </c>
      <c r="E83" s="923">
        <f>+Cálculos!Q1544+Cálculos!Q1545</f>
        <v>89391508.294194758</v>
      </c>
      <c r="F83" s="923">
        <f>+Cálculos!R1544+Cálculos!R1545</f>
        <v>47455908.487825587</v>
      </c>
      <c r="G83" s="923">
        <f>+Cálculos!S1544+Cálculos!S1545</f>
        <v>262858202.31675449</v>
      </c>
      <c r="H83" s="923">
        <f>+Cálculos!T1544+Cálculos!T1545</f>
        <v>501929679.24454224</v>
      </c>
      <c r="I83" s="923">
        <f>+Cálculos!U1544+Cálculos!U1545</f>
        <v>120388742.60665667</v>
      </c>
      <c r="J83" s="923">
        <f>+Cálculos!V1544+Cálculos!V1545</f>
        <v>2180857.4278975888</v>
      </c>
      <c r="K83" s="923">
        <f>+Cálculos!W1544+Cálculos!W1545</f>
        <v>181646642.34137538</v>
      </c>
      <c r="L83" s="923">
        <f>+Cálculos!X1544+Cálculos!X1545</f>
        <v>194121844.88305891</v>
      </c>
      <c r="M83" s="923">
        <f>+Cálculos!Y1544+Cálculos!Y1545</f>
        <v>246484511.34150976</v>
      </c>
      <c r="N83" s="923">
        <f>+Cálculos!Z1544+Cálculos!Z1545</f>
        <v>651323892.78092861</v>
      </c>
      <c r="O83" s="923">
        <f>+Cálculos!AA1544+Cálculos!AA1545</f>
        <v>4158166.9624544624</v>
      </c>
      <c r="P83" s="923">
        <f>+Cálculos!AB1544+Cálculos!AB1545</f>
        <v>2265171.4437176613</v>
      </c>
      <c r="Q83" s="923">
        <f>+Cálculos!AC1544+Cálculos!AC1545</f>
        <v>103277265.75922561</v>
      </c>
      <c r="R83" s="923">
        <f>+Cálculos!AD1544+Cálculos!AD1545</f>
        <v>45695011.100626968</v>
      </c>
      <c r="S83" s="923">
        <f>+Cálculos!AE1544+Cálculos!AE1545</f>
        <v>287338901.1256395</v>
      </c>
      <c r="T83" s="923">
        <f>+Cálculos!AF1544+Cálculos!AF1545</f>
        <v>548373764.34266698</v>
      </c>
      <c r="U83" s="923">
        <f>+Cálculos!AG1544+Cálculos!AG1545</f>
        <v>114051176.41348787</v>
      </c>
      <c r="V83" s="923">
        <f>+Cálculos!AH1544+Cálculos!AH1545</f>
        <v>2289987.5335895843</v>
      </c>
      <c r="W83" s="923">
        <f>+Cálculos!AI1544+Cálculos!AI1545</f>
        <v>180918919.01164609</v>
      </c>
      <c r="X83" s="923">
        <f>+Cálculos!AJ1544+Cálculos!AJ1545</f>
        <v>206109092.06977874</v>
      </c>
      <c r="Y83" s="923">
        <f>+Cálculos!AK1544+Cálculos!AK1545</f>
        <v>263375684.36595112</v>
      </c>
      <c r="Z83" s="923">
        <f>+Cálculos!AL1544+Cálculos!AL1545</f>
        <v>711987447.83446681</v>
      </c>
      <c r="AA83" s="923">
        <f>+Cálculos!AM1544+Cálculos!AM1545</f>
        <v>4378716.1381430468</v>
      </c>
      <c r="AB83" s="923">
        <f>+Cálculos!AN1544+Cálculos!AN1545</f>
        <v>2385316.137092446</v>
      </c>
      <c r="AC83" s="923">
        <f>+Cálculos!AO1544+Cálculos!AO1545</f>
        <v>39235930.426550671</v>
      </c>
      <c r="AD83" s="923">
        <f>+Cálculos!AP1544+Cálculos!AP1545</f>
        <v>51749568.117313854</v>
      </c>
      <c r="AE83" s="923">
        <f>+Cálculos!AQ1544+Cálculos!AQ1545</f>
        <v>292634434.94484043</v>
      </c>
      <c r="AF83" s="923">
        <f>+Cálculos!AR1544+Cálculos!AR1545</f>
        <v>558734743.7318418</v>
      </c>
      <c r="AG83" s="923">
        <f>+Cálculos!AS1544+Cálculos!AS1545</f>
        <v>130953663.53287509</v>
      </c>
      <c r="AH83" s="923">
        <f>+Cálculos!AT1544+Cálculos!AT1545</f>
        <v>2411448.4723711754</v>
      </c>
      <c r="AI83" s="923">
        <f>+Cálculos!AU1544+Cálculos!AU1545</f>
        <v>199134097.89876962</v>
      </c>
      <c r="AJ83" s="923">
        <f>+Cálculos!AV1544+Cálculos!AV1545</f>
        <v>215045167.20997018</v>
      </c>
      <c r="AK83" s="923">
        <f>+Cálculos!AW1544+Cálculos!AW1545</f>
        <v>273344178.47469074</v>
      </c>
      <c r="AL83" s="923">
        <f>+Cálculos!AX1544+Cálculos!AX1545</f>
        <v>725105708.33709228</v>
      </c>
      <c r="AM83" s="923">
        <f>+Cálculos!AY1544+Cálculos!AY1545</f>
        <v>4456131.839465416</v>
      </c>
      <c r="AN83" s="923">
        <f>+Cálculos!AZ1544+Cálculos!AZ1545</f>
        <v>2427488.5263962401</v>
      </c>
      <c r="AO83" s="923">
        <f>+Cálculos!BA1544+Cálculos!BA1545</f>
        <v>73184837.95951511</v>
      </c>
      <c r="AP83" s="923">
        <f>+Cálculos!BB1544+Cálculos!BB1545</f>
        <v>51721765.464118205</v>
      </c>
      <c r="AQ83" s="923">
        <f>+Cálculos!BC1544+Cálculos!BC1545</f>
        <v>300390338.00289041</v>
      </c>
      <c r="AR83" s="923">
        <f>+Cálculos!BD1544+Cálculos!BD1545</f>
        <v>573474922.52262807</v>
      </c>
      <c r="AS83" s="923">
        <f>+Cálculos!BE1544+Cálculos!BE1545</f>
        <v>130450966.87149344</v>
      </c>
      <c r="AT83" s="923">
        <f>+Cálculos!BF1544+Cálculos!BF1545</f>
        <v>2454082.8813626985</v>
      </c>
      <c r="AU83" s="923">
        <f>+Cálculos!BG1544+Cálculos!BG1545</f>
        <v>200416866.17164502</v>
      </c>
      <c r="AV83" s="923">
        <f>+Cálculos!BH1544+Cálculos!BH1545</f>
        <v>219365399.89564538</v>
      </c>
      <c r="AW83" s="923">
        <f>+Cálculos!BI1544+Cálculos!BI1545</f>
        <v>279215721.57110047</v>
      </c>
      <c r="AX83" s="923">
        <f>+Cálculos!BJ1544+Cálculos!BJ1545</f>
        <v>744324615.32348585</v>
      </c>
      <c r="AY83" s="923">
        <f>+Cálculos!BK1544+Cálculos!BK1545</f>
        <v>4639457.1033410225</v>
      </c>
      <c r="AZ83" s="923">
        <f>+Cálculos!BL1544+Cálculos!BL1545</f>
        <v>2527355.4043721817</v>
      </c>
      <c r="BA83" s="923">
        <f>+Cálculos!BM1544+Cálculos!BM1545</f>
        <v>86694854.29352501</v>
      </c>
      <c r="BB83" s="923">
        <f>+Cálculos!BN1544+Cálculos!BN1545</f>
        <v>51141959.899090886</v>
      </c>
      <c r="BC83" s="923">
        <f>+Cálculos!BO1544+Cálculos!BO1545</f>
        <v>320164548.01750815</v>
      </c>
      <c r="BD83" s="923">
        <f>+Cálculos!BP1544+Cálculos!BP1545</f>
        <v>611031159.05806863</v>
      </c>
      <c r="BE83" s="923">
        <f>+Cálculos!BQ1544+Cálculos!BQ1545</f>
        <v>127724234.95500851</v>
      </c>
      <c r="BF83" s="923">
        <f>+Cálculos!BR1544+Cálculos!BR1545</f>
        <v>2555043.8511019591</v>
      </c>
      <c r="BG83" s="923">
        <f>+Cálculos!BS1544+Cálculos!BS1545</f>
        <v>202234455.45882219</v>
      </c>
      <c r="BH83" s="923">
        <f>+Cálculos!BT1544+Cálculos!BT1545</f>
        <v>229878518.05145288</v>
      </c>
      <c r="BI83" s="923">
        <f>+Cálculos!BU1544+Cálculos!BU1545</f>
        <v>293686256.34097785</v>
      </c>
      <c r="BJ83" s="923">
        <f>+Cálculos!BV1544+Cálculos!BV1545</f>
        <v>793324873.4155643</v>
      </c>
      <c r="BK83" s="924">
        <f t="shared" si="145"/>
        <v>12576338436.099445</v>
      </c>
    </row>
    <row r="84" spans="1:63" ht="15.6" x14ac:dyDescent="0.3">
      <c r="A84" s="893" t="s">
        <v>932</v>
      </c>
      <c r="B84" s="777"/>
      <c r="C84" s="923">
        <f>+Cálculos!O1076</f>
        <v>0</v>
      </c>
      <c r="D84" s="923">
        <f>+Cálculos!P1076</f>
        <v>0</v>
      </c>
      <c r="E84" s="923">
        <f>+Cálculos!Q1076</f>
        <v>0</v>
      </c>
      <c r="F84" s="923">
        <f>+Cálculos!R1076</f>
        <v>0</v>
      </c>
      <c r="G84" s="923">
        <f>+Cálculos!S1076</f>
        <v>0</v>
      </c>
      <c r="H84" s="923">
        <f>+Cálculos!T1076</f>
        <v>553588.12426956452</v>
      </c>
      <c r="I84" s="923">
        <f>+Cálculos!U1076</f>
        <v>0</v>
      </c>
      <c r="J84" s="923">
        <f>+Cálculos!V1076</f>
        <v>0</v>
      </c>
      <c r="K84" s="923">
        <f>+Cálculos!W1076</f>
        <v>0</v>
      </c>
      <c r="L84" s="923">
        <f>+Cálculos!X1076</f>
        <v>0</v>
      </c>
      <c r="M84" s="923">
        <f>+Cálculos!Y1076</f>
        <v>0</v>
      </c>
      <c r="N84" s="923">
        <f>+Cálculos!Z1076</f>
        <v>2867797.7508706641</v>
      </c>
      <c r="O84" s="923">
        <f>+Cálculos!AA1076</f>
        <v>0</v>
      </c>
      <c r="P84" s="923">
        <f>+Cálculos!AB1076</f>
        <v>0</v>
      </c>
      <c r="Q84" s="923">
        <f>+Cálculos!AC1076</f>
        <v>0</v>
      </c>
      <c r="R84" s="923">
        <f>+Cálculos!AD1076</f>
        <v>0</v>
      </c>
      <c r="S84" s="923">
        <f>+Cálculos!AE1076</f>
        <v>0</v>
      </c>
      <c r="T84" s="923">
        <f>+Cálculos!AF1076</f>
        <v>432095.81395858771</v>
      </c>
      <c r="U84" s="923">
        <f>+Cálculos!AG1076</f>
        <v>0</v>
      </c>
      <c r="V84" s="923">
        <f>+Cálculos!AH1076</f>
        <v>0</v>
      </c>
      <c r="W84" s="923">
        <f>+Cálculos!AI1076</f>
        <v>0</v>
      </c>
      <c r="X84" s="923">
        <f>+Cálculos!AJ1076</f>
        <v>0</v>
      </c>
      <c r="Y84" s="923">
        <f>+Cálculos!AK1076</f>
        <v>0</v>
      </c>
      <c r="Z84" s="923">
        <f>+Cálculos!AL1076</f>
        <v>3005774.8207601518</v>
      </c>
      <c r="AA84" s="923">
        <f>+Cálculos!AM1076</f>
        <v>0</v>
      </c>
      <c r="AB84" s="923">
        <f>+Cálculos!AN1076</f>
        <v>0</v>
      </c>
      <c r="AC84" s="923">
        <f>+Cálculos!AO1076</f>
        <v>0</v>
      </c>
      <c r="AD84" s="923">
        <f>+Cálculos!AP1076</f>
        <v>0</v>
      </c>
      <c r="AE84" s="923">
        <f>+Cálculos!AQ1076</f>
        <v>0</v>
      </c>
      <c r="AF84" s="923">
        <f>+Cálculos!AR1076</f>
        <v>299337.00066734827</v>
      </c>
      <c r="AG84" s="923">
        <f>+Cálculos!AS1076</f>
        <v>0</v>
      </c>
      <c r="AH84" s="923">
        <f>+Cálculos!AT1076</f>
        <v>0</v>
      </c>
      <c r="AI84" s="923">
        <f>+Cálculos!AU1076</f>
        <v>0</v>
      </c>
      <c r="AJ84" s="923">
        <f>+Cálculos!AV1076</f>
        <v>0</v>
      </c>
      <c r="AK84" s="923">
        <f>+Cálculos!AW1076</f>
        <v>0</v>
      </c>
      <c r="AL84" s="923">
        <f>+Cálculos!AX1076</f>
        <v>3088119.4228821127</v>
      </c>
      <c r="AM84" s="923">
        <f>+Cálculos!AY1076</f>
        <v>0</v>
      </c>
      <c r="AN84" s="923">
        <f>+Cálculos!AZ1076</f>
        <v>0</v>
      </c>
      <c r="AO84" s="923">
        <f>+Cálculos!BA1076</f>
        <v>0</v>
      </c>
      <c r="AP84" s="923">
        <f>+Cálculos!BB1076</f>
        <v>0</v>
      </c>
      <c r="AQ84" s="923">
        <f>+Cálculos!BC1076</f>
        <v>0</v>
      </c>
      <c r="AR84" s="923">
        <f>+Cálculos!BD1076</f>
        <v>0</v>
      </c>
      <c r="AS84" s="923">
        <f>+Cálculos!BE1076</f>
        <v>0</v>
      </c>
      <c r="AT84" s="923">
        <f>+Cálculos!BF1076</f>
        <v>0</v>
      </c>
      <c r="AU84" s="923">
        <f>+Cálculos!BG1076</f>
        <v>0</v>
      </c>
      <c r="AV84" s="923">
        <f>+Cálculos!BH1076</f>
        <v>0</v>
      </c>
      <c r="AW84" s="923">
        <f>+Cálculos!BI1076</f>
        <v>0</v>
      </c>
      <c r="AX84" s="923">
        <f>+Cálculos!BJ1076</f>
        <v>3621076.8946902747</v>
      </c>
      <c r="AY84" s="923">
        <f>+Cálculos!BK1076</f>
        <v>0</v>
      </c>
      <c r="AZ84" s="923">
        <f>+Cálculos!BL1076</f>
        <v>0</v>
      </c>
      <c r="BA84" s="923">
        <f>+Cálculos!BM1076</f>
        <v>0</v>
      </c>
      <c r="BB84" s="923">
        <f>+Cálculos!BN1076</f>
        <v>0</v>
      </c>
      <c r="BC84" s="923">
        <f>+Cálculos!BO1076</f>
        <v>0</v>
      </c>
      <c r="BD84" s="923">
        <f>+Cálculos!BP1076</f>
        <v>0</v>
      </c>
      <c r="BE84" s="923">
        <f>+Cálculos!BQ1076</f>
        <v>0</v>
      </c>
      <c r="BF84" s="923">
        <f>+Cálculos!BR1076</f>
        <v>0</v>
      </c>
      <c r="BG84" s="923">
        <f>+Cálculos!BS1076</f>
        <v>0</v>
      </c>
      <c r="BH84" s="923">
        <f>+Cálculos!BT1076</f>
        <v>0</v>
      </c>
      <c r="BI84" s="923">
        <f>+Cálculos!BU1076</f>
        <v>0</v>
      </c>
      <c r="BJ84" s="923">
        <f>+Cálculos!BV1076</f>
        <v>1769728.5744260154</v>
      </c>
      <c r="BK84" s="924">
        <f t="shared" si="145"/>
        <v>15637518.402524719</v>
      </c>
    </row>
    <row r="85" spans="1:63" ht="16.2" thickBot="1" x14ac:dyDescent="0.35">
      <c r="A85" s="895"/>
      <c r="B85" s="777"/>
      <c r="C85" s="923"/>
      <c r="D85" s="923"/>
      <c r="E85" s="923"/>
      <c r="F85" s="923"/>
      <c r="G85" s="923"/>
      <c r="H85" s="923"/>
      <c r="I85" s="923"/>
      <c r="J85" s="923"/>
      <c r="K85" s="923"/>
      <c r="L85" s="923"/>
      <c r="M85" s="923"/>
      <c r="N85" s="923"/>
      <c r="O85" s="923"/>
      <c r="P85" s="923"/>
      <c r="Q85" s="923"/>
      <c r="R85" s="923"/>
      <c r="S85" s="923"/>
      <c r="T85" s="923"/>
      <c r="U85" s="923"/>
      <c r="V85" s="923"/>
      <c r="W85" s="923"/>
      <c r="X85" s="923"/>
      <c r="Y85" s="923"/>
      <c r="Z85" s="923"/>
      <c r="AA85" s="923"/>
      <c r="AB85" s="923"/>
      <c r="AC85" s="923"/>
      <c r="AD85" s="923"/>
      <c r="AE85" s="923"/>
      <c r="AF85" s="923"/>
      <c r="AG85" s="923"/>
      <c r="AH85" s="923"/>
      <c r="AI85" s="923"/>
      <c r="AJ85" s="923"/>
      <c r="AK85" s="923"/>
      <c r="AL85" s="923"/>
      <c r="AM85" s="923"/>
      <c r="AN85" s="923"/>
      <c r="AO85" s="923"/>
      <c r="AP85" s="923"/>
      <c r="AQ85" s="923"/>
      <c r="AR85" s="923"/>
      <c r="AS85" s="923"/>
      <c r="AT85" s="923"/>
      <c r="AU85" s="923"/>
      <c r="AV85" s="923"/>
      <c r="AW85" s="923"/>
      <c r="AX85" s="923"/>
      <c r="AY85" s="923"/>
      <c r="AZ85" s="923"/>
      <c r="BA85" s="923"/>
      <c r="BB85" s="923"/>
      <c r="BC85" s="923"/>
      <c r="BD85" s="923"/>
      <c r="BE85" s="923"/>
      <c r="BF85" s="923"/>
      <c r="BG85" s="923"/>
      <c r="BH85" s="923"/>
      <c r="BI85" s="923"/>
      <c r="BJ85" s="923"/>
      <c r="BK85" s="924">
        <f t="shared" si="145"/>
        <v>0</v>
      </c>
    </row>
    <row r="86" spans="1:63" ht="16.2" thickBot="1" x14ac:dyDescent="0.35">
      <c r="A86" s="944" t="s">
        <v>933</v>
      </c>
      <c r="B86" s="777"/>
      <c r="C86" s="926">
        <f>+C66+C73+C77</f>
        <v>20437962.085640438</v>
      </c>
      <c r="D86" s="926">
        <f t="shared" ref="D86:BI86" si="152">+D66+D73+D77</f>
        <v>11133628.952900415</v>
      </c>
      <c r="E86" s="926">
        <f t="shared" si="152"/>
        <v>343051359.89042538</v>
      </c>
      <c r="F86" s="926">
        <f t="shared" si="152"/>
        <v>251283979.20840031</v>
      </c>
      <c r="G86" s="926">
        <f t="shared" si="152"/>
        <v>803070492.310848</v>
      </c>
      <c r="H86" s="926">
        <f t="shared" si="152"/>
        <v>1506506784.1963518</v>
      </c>
      <c r="I86" s="926">
        <f t="shared" si="152"/>
        <v>433852003.52437574</v>
      </c>
      <c r="J86" s="926">
        <f t="shared" si="152"/>
        <v>11255603.445145627</v>
      </c>
      <c r="K86" s="926">
        <f t="shared" si="152"/>
        <v>632351856.04848385</v>
      </c>
      <c r="L86" s="926">
        <f t="shared" si="152"/>
        <v>633497596.53011334</v>
      </c>
      <c r="M86" s="926">
        <f t="shared" si="152"/>
        <v>770832704.69324827</v>
      </c>
      <c r="N86" s="926">
        <f t="shared" si="152"/>
        <v>1646210745.0319135</v>
      </c>
      <c r="O86" s="926">
        <f t="shared" si="152"/>
        <v>21557612.89663462</v>
      </c>
      <c r="P86" s="926">
        <f t="shared" si="152"/>
        <v>11743561.422399499</v>
      </c>
      <c r="Q86" s="926">
        <f t="shared" si="152"/>
        <v>410528738.99976099</v>
      </c>
      <c r="R86" s="926">
        <f t="shared" si="152"/>
        <v>261260981.07191044</v>
      </c>
      <c r="S86" s="926">
        <f t="shared" si="152"/>
        <v>869012115.63838542</v>
      </c>
      <c r="T86" s="926">
        <f t="shared" si="152"/>
        <v>1493089828.8955603</v>
      </c>
      <c r="U86" s="926">
        <f t="shared" si="152"/>
        <v>392075160.20614851</v>
      </c>
      <c r="V86" s="926">
        <f t="shared" si="152"/>
        <v>11872218.030923756</v>
      </c>
      <c r="W86" s="926">
        <f t="shared" si="152"/>
        <v>623243699.62796772</v>
      </c>
      <c r="X86" s="926">
        <f t="shared" si="152"/>
        <v>667524980.52373135</v>
      </c>
      <c r="Y86" s="926">
        <f t="shared" si="152"/>
        <v>851515657.10129893</v>
      </c>
      <c r="Z86" s="926">
        <f t="shared" si="152"/>
        <v>1891463130.6271143</v>
      </c>
      <c r="AA86" s="926">
        <f t="shared" si="152"/>
        <v>22807967.126416747</v>
      </c>
      <c r="AB86" s="926">
        <f t="shared" si="152"/>
        <v>12424694.893327331</v>
      </c>
      <c r="AC86" s="926">
        <f t="shared" si="152"/>
        <v>183781731.79971734</v>
      </c>
      <c r="AD86" s="926">
        <f t="shared" si="152"/>
        <v>304659395.15843171</v>
      </c>
      <c r="AE86" s="926">
        <f t="shared" si="152"/>
        <v>918922458.70898342</v>
      </c>
      <c r="AF86" s="926">
        <f t="shared" si="152"/>
        <v>1687617507.4369786</v>
      </c>
      <c r="AG86" s="926">
        <f t="shared" si="152"/>
        <v>487449696.89682567</v>
      </c>
      <c r="AH86" s="926">
        <f t="shared" si="152"/>
        <v>12560813.660831301</v>
      </c>
      <c r="AI86" s="926">
        <f t="shared" si="152"/>
        <v>704425837.68738282</v>
      </c>
      <c r="AJ86" s="926">
        <f t="shared" si="152"/>
        <v>706274617.37803781</v>
      </c>
      <c r="AK86" s="926">
        <f t="shared" si="152"/>
        <v>866884569.21317601</v>
      </c>
      <c r="AL86" s="926">
        <f t="shared" si="152"/>
        <v>1952614196.2665205</v>
      </c>
      <c r="AM86" s="926">
        <f t="shared" si="152"/>
        <v>23318123.633275226</v>
      </c>
      <c r="AN86" s="926">
        <f t="shared" si="152"/>
        <v>12702603.876202915</v>
      </c>
      <c r="AO86" s="926">
        <f t="shared" si="152"/>
        <v>351335677.10242343</v>
      </c>
      <c r="AP86" s="926">
        <f t="shared" si="152"/>
        <v>351124121.95894754</v>
      </c>
      <c r="AQ86" s="926">
        <f t="shared" si="152"/>
        <v>1000438030.911093</v>
      </c>
      <c r="AR86" s="926">
        <f t="shared" si="152"/>
        <v>1771639545.0010667</v>
      </c>
      <c r="AS86" s="926">
        <f t="shared" si="152"/>
        <v>512879839.2580992</v>
      </c>
      <c r="AT86" s="926">
        <f t="shared" si="152"/>
        <v>12841767.276074285</v>
      </c>
      <c r="AU86" s="926">
        <f t="shared" si="152"/>
        <v>737444414.95620131</v>
      </c>
      <c r="AV86" s="926">
        <f t="shared" si="152"/>
        <v>760319859.60104179</v>
      </c>
      <c r="AW86" s="926">
        <f t="shared" si="152"/>
        <v>943677174.25478673</v>
      </c>
      <c r="AX86" s="926">
        <f t="shared" si="152"/>
        <v>2164559052.4156427</v>
      </c>
      <c r="AY86" s="926">
        <f t="shared" si="152"/>
        <v>24392080.532610863</v>
      </c>
      <c r="AZ86" s="926">
        <f t="shared" si="152"/>
        <v>13287644.477536224</v>
      </c>
      <c r="BA86" s="926">
        <f t="shared" si="152"/>
        <v>430190885.68748391</v>
      </c>
      <c r="BB86" s="926">
        <f t="shared" si="152"/>
        <v>360562095.09636611</v>
      </c>
      <c r="BC86" s="926">
        <f t="shared" si="152"/>
        <v>1104891757.1624656</v>
      </c>
      <c r="BD86" s="926">
        <f t="shared" si="152"/>
        <v>1916337547.0477228</v>
      </c>
      <c r="BE86" s="926">
        <f t="shared" si="152"/>
        <v>516620688.54404032</v>
      </c>
      <c r="BF86" s="926">
        <f t="shared" si="152"/>
        <v>13433217.290779669</v>
      </c>
      <c r="BG86" s="926">
        <f t="shared" si="152"/>
        <v>804150384.10442626</v>
      </c>
      <c r="BH86" s="926">
        <f t="shared" si="152"/>
        <v>857359356.25687969</v>
      </c>
      <c r="BI86" s="926">
        <f t="shared" si="152"/>
        <v>1066352506.2827499</v>
      </c>
      <c r="BJ86" s="926">
        <f>+BJ66+BJ73+BJ77</f>
        <v>2338210663.5682917</v>
      </c>
      <c r="BK86" s="924">
        <f t="shared" si="145"/>
        <v>40516864923.482513</v>
      </c>
    </row>
    <row r="87" spans="1:63" ht="15.6" x14ac:dyDescent="0.3">
      <c r="A87" s="891" t="s">
        <v>934</v>
      </c>
      <c r="B87" s="777"/>
      <c r="C87" s="923">
        <f t="shared" ref="C87" si="153">+B88</f>
        <v>154254112.30856493</v>
      </c>
      <c r="D87" s="923">
        <f t="shared" ref="D87" si="154">+C88</f>
        <v>63186494.993648745</v>
      </c>
      <c r="E87" s="923">
        <f t="shared" ref="E87" si="155">+D88</f>
        <v>26881746.959390122</v>
      </c>
      <c r="F87" s="923">
        <f t="shared" ref="F87" si="156">+E88</f>
        <v>133805591.83929497</v>
      </c>
      <c r="G87" s="923">
        <f t="shared" ref="G87" si="157">+F88</f>
        <v>139287717.18746424</v>
      </c>
      <c r="H87" s="923">
        <f t="shared" ref="H87" si="158">+G88</f>
        <v>340852969.39300656</v>
      </c>
      <c r="I87" s="923">
        <f t="shared" ref="I87" si="159">+H88</f>
        <v>668193953.42593813</v>
      </c>
      <c r="J87" s="923">
        <f t="shared" ref="J87" si="160">+I88</f>
        <v>398612367.40756035</v>
      </c>
      <c r="K87" s="923">
        <f t="shared" ref="K87" si="161">+J88</f>
        <v>148250117.11693621</v>
      </c>
      <c r="L87" s="923">
        <f t="shared" ref="L87" si="162">+K88</f>
        <v>282345394.54919446</v>
      </c>
      <c r="M87" s="923">
        <f t="shared" ref="M87" si="163">+L88</f>
        <v>331262358.47549433</v>
      </c>
      <c r="N87" s="923">
        <f t="shared" ref="N87" si="164">+M88</f>
        <v>398630129.23124737</v>
      </c>
      <c r="O87" s="923">
        <f t="shared" ref="O87" si="165">+N88</f>
        <v>739623294.94624972</v>
      </c>
      <c r="P87" s="923">
        <f t="shared" ref="P87" si="166">+O88</f>
        <v>285442840.44108158</v>
      </c>
      <c r="Q87" s="923">
        <f t="shared" ref="Q87" si="167">+P88</f>
        <v>111444900.69880542</v>
      </c>
      <c r="R87" s="923">
        <f t="shared" ref="R87" si="168">+Q88</f>
        <v>195740114.88696241</v>
      </c>
      <c r="S87" s="923">
        <f t="shared" ref="S87" si="169">+R88</f>
        <v>171375410.98457733</v>
      </c>
      <c r="T87" s="923">
        <f t="shared" ref="T87" si="170">+S88</f>
        <v>390145322.48361099</v>
      </c>
      <c r="U87" s="923">
        <f t="shared" ref="U87" si="171">+T88</f>
        <v>706213181.76718926</v>
      </c>
      <c r="V87" s="923">
        <f t="shared" ref="V87" si="172">+U88</f>
        <v>411858128.24000162</v>
      </c>
      <c r="W87" s="923">
        <f t="shared" ref="W87" si="173">+V88</f>
        <v>158898879.85159704</v>
      </c>
      <c r="X87" s="923">
        <f t="shared" ref="X87" si="174">+W88</f>
        <v>293303467.30483681</v>
      </c>
      <c r="Y87" s="923">
        <f t="shared" ref="Y87" si="175">+X88</f>
        <v>360310667.93571305</v>
      </c>
      <c r="Z87" s="923">
        <f t="shared" ref="Z87" si="176">+Y88</f>
        <v>454434871.88887954</v>
      </c>
      <c r="AA87" s="923">
        <f t="shared" ref="AA87" si="177">+Z88</f>
        <v>879711750.94349778</v>
      </c>
      <c r="AB87" s="923">
        <f t="shared" ref="AB87" si="178">+AA88</f>
        <v>326443302.2806074</v>
      </c>
      <c r="AC87" s="923">
        <f t="shared" ref="AC87" si="179">+AB88</f>
        <v>122569275.57355088</v>
      </c>
      <c r="AD87" s="923">
        <f t="shared" ref="AD87" si="180">+AC88</f>
        <v>110807811.17756511</v>
      </c>
      <c r="AE87" s="923">
        <f t="shared" ref="AE87" si="181">+AD88</f>
        <v>150275372.50450948</v>
      </c>
      <c r="AF87" s="923">
        <f t="shared" ref="AF87" si="182">+AE88</f>
        <v>386731130.43892294</v>
      </c>
      <c r="AG87" s="923">
        <f t="shared" ref="AG87" si="183">+AF88</f>
        <v>750296315.82745373</v>
      </c>
      <c r="AH87" s="923">
        <f t="shared" ref="AH87" si="184">+AG88</f>
        <v>447695366.30452657</v>
      </c>
      <c r="AI87" s="923">
        <f t="shared" ref="AI87" si="185">+AH88</f>
        <v>166475639.56193796</v>
      </c>
      <c r="AJ87" s="923">
        <f t="shared" ref="AJ87" si="186">+AI88</f>
        <v>315006917.30294579</v>
      </c>
      <c r="AK87" s="923">
        <f t="shared" ref="AK87" si="187">+AJ88</f>
        <v>369399704.03354722</v>
      </c>
      <c r="AL87" s="923">
        <f t="shared" ref="AL87" si="188">+AK88</f>
        <v>447166652.02541047</v>
      </c>
      <c r="AM87" s="923">
        <f t="shared" ref="AM87" si="189">+AL88</f>
        <v>868005838.74388993</v>
      </c>
      <c r="AN87" s="923">
        <f t="shared" ref="AN87" si="190">+AM88</f>
        <v>334246485.89143693</v>
      </c>
      <c r="AO87" s="923">
        <f t="shared" ref="AO87" si="191">+AN88</f>
        <v>130105908.66286495</v>
      </c>
      <c r="AP87" s="923">
        <f t="shared" ref="AP87" si="192">+AO88</f>
        <v>180540594.66198313</v>
      </c>
      <c r="AQ87" s="923">
        <f t="shared" ref="AQ87" si="193">+AP88</f>
        <v>199374268.732849</v>
      </c>
      <c r="AR87" s="923">
        <f t="shared" ref="AR87" si="194">+AQ88</f>
        <v>449929612.3664782</v>
      </c>
      <c r="AS87" s="923">
        <f t="shared" ref="AS87" si="195">+AR88</f>
        <v>833088434.01282942</v>
      </c>
      <c r="AT87" s="923">
        <f t="shared" ref="AT87" si="196">+AS88</f>
        <v>504738102.47659826</v>
      </c>
      <c r="AU87" s="923">
        <f t="shared" ref="AU87" si="197">+AT88</f>
        <v>194092451.15725219</v>
      </c>
      <c r="AV87" s="923">
        <f t="shared" ref="AV87" si="198">+AU88</f>
        <v>349326324.79254508</v>
      </c>
      <c r="AW87" s="923">
        <f t="shared" ref="AW87" si="199">+AV88</f>
        <v>416117319.14759511</v>
      </c>
      <c r="AX87" s="923">
        <f t="shared" ref="AX87" si="200">+AW88</f>
        <v>509922935.02589321</v>
      </c>
      <c r="AY87" s="923">
        <f t="shared" ref="AY87" si="201">+AX88</f>
        <v>1002930745.290576</v>
      </c>
      <c r="AZ87" s="923">
        <f t="shared" ref="AZ87" si="202">+AY88</f>
        <v>357329678.54719543</v>
      </c>
      <c r="BA87" s="923">
        <f t="shared" ref="BA87" si="203">+AZ88</f>
        <v>128910373.22599362</v>
      </c>
      <c r="BB87" s="923">
        <f t="shared" ref="BB87" si="204">+BA88</f>
        <v>194470003.10034001</v>
      </c>
      <c r="BC87" s="923">
        <f t="shared" ref="BC87" si="205">+BB88</f>
        <v>193054642.8510282</v>
      </c>
      <c r="BD87" s="923">
        <f t="shared" ref="BD87" si="206">+BC88</f>
        <v>451459617.39599782</v>
      </c>
      <c r="BE87" s="923">
        <f t="shared" ref="BE87" si="207">+BD88</f>
        <v>823581622.41520727</v>
      </c>
      <c r="BF87" s="923">
        <f t="shared" ref="BF87" si="208">+BE88</f>
        <v>466157325.55104262</v>
      </c>
      <c r="BG87" s="923">
        <f t="shared" ref="BG87" si="209">+BF88</f>
        <v>166814101.85802513</v>
      </c>
      <c r="BH87" s="923">
        <f t="shared" ref="BH87" si="210">+BG88</f>
        <v>337726777.72607005</v>
      </c>
      <c r="BI87" s="923">
        <f t="shared" ref="BI87" si="211">+BH88</f>
        <v>415682133.55928689</v>
      </c>
      <c r="BJ87" s="923">
        <f t="shared" ref="BJ87" si="212">+BI88</f>
        <v>515490309.51027364</v>
      </c>
      <c r="BK87" s="924">
        <f t="shared" si="145"/>
        <v>21860028878.994972</v>
      </c>
    </row>
    <row r="88" spans="1:63" ht="15.6" x14ac:dyDescent="0.3">
      <c r="A88" s="891" t="s">
        <v>935</v>
      </c>
      <c r="B88" s="777">
        <v>154254112.30856493</v>
      </c>
      <c r="C88" s="923">
        <f>+(C87+C86)/(30+DATA!C387)*DATA!C387</f>
        <v>63186494.993648745</v>
      </c>
      <c r="D88" s="923">
        <f>+(D87+D86)/(30+DATA!D387)*DATA!D387</f>
        <v>26881746.959390122</v>
      </c>
      <c r="E88" s="923">
        <f>+(E87+E86)/(30+DATA!E387)*DATA!E387</f>
        <v>133805591.83929497</v>
      </c>
      <c r="F88" s="923">
        <f>+(F87+F86)/(30+DATA!F387)*DATA!F387</f>
        <v>139287717.18746424</v>
      </c>
      <c r="G88" s="923">
        <f>+(G87+G86)/(30+DATA!G387)*DATA!G387</f>
        <v>340852969.39300656</v>
      </c>
      <c r="H88" s="923">
        <f>+(H87+H86)/(30+DATA!H387)*DATA!H387</f>
        <v>668193953.42593813</v>
      </c>
      <c r="I88" s="923">
        <f>+(I87+I86)/(30+DATA!I387)*DATA!I387</f>
        <v>398612367.40756035</v>
      </c>
      <c r="J88" s="923">
        <f>+(J87+J86)/(30+DATA!J387)*DATA!J387</f>
        <v>148250117.11693621</v>
      </c>
      <c r="K88" s="923">
        <f>+(K87+K86)/(30+DATA!K387)*DATA!K387</f>
        <v>282345394.54919446</v>
      </c>
      <c r="L88" s="923">
        <f>+(L87+L86)/(30+DATA!L387)*DATA!L387</f>
        <v>331262358.47549433</v>
      </c>
      <c r="M88" s="923">
        <f>+(M87+M86)/(30+DATA!M387)*DATA!M387</f>
        <v>398630129.23124737</v>
      </c>
      <c r="N88" s="923">
        <f>+(N87+N86)/(30+DATA!N387)*DATA!N387</f>
        <v>739623294.94624972</v>
      </c>
      <c r="O88" s="923">
        <f>+(O87+O86)/(30+DATA!O387)*DATA!O387</f>
        <v>285442840.44108158</v>
      </c>
      <c r="P88" s="923">
        <f>+(P87+P86)/(30+DATA!P387)*DATA!P387</f>
        <v>111444900.69880542</v>
      </c>
      <c r="Q88" s="923">
        <f>+(Q87+Q86)/(30+DATA!Q387)*DATA!Q387</f>
        <v>195740114.88696241</v>
      </c>
      <c r="R88" s="923">
        <f>+(R87+R86)/(30+DATA!R387)*DATA!R387</f>
        <v>171375410.98457733</v>
      </c>
      <c r="S88" s="923">
        <f>+(S87+S86)/(30+DATA!S387)*DATA!S387</f>
        <v>390145322.48361099</v>
      </c>
      <c r="T88" s="923">
        <f>+(T87+T86)/(30+DATA!T387)*DATA!T387</f>
        <v>706213181.76718926</v>
      </c>
      <c r="U88" s="923">
        <f>+(U87+U86)/(30+DATA!U387)*DATA!U387</f>
        <v>411858128.24000162</v>
      </c>
      <c r="V88" s="923">
        <f>+(V87+V86)/(30+DATA!V387)*DATA!V387</f>
        <v>158898879.85159704</v>
      </c>
      <c r="W88" s="923">
        <f>+(W87+W86)/(30+DATA!W387)*DATA!W387</f>
        <v>293303467.30483681</v>
      </c>
      <c r="X88" s="923">
        <f>+(X87+X86)/(30+DATA!X387)*DATA!X387</f>
        <v>360310667.93571305</v>
      </c>
      <c r="Y88" s="923">
        <f>+(Y87+Y86)/(30+DATA!Y387)*DATA!Y387</f>
        <v>454434871.88887954</v>
      </c>
      <c r="Z88" s="923">
        <f>+(Z87+Z86)/(30+DATA!Z387)*DATA!Z387</f>
        <v>879711750.94349778</v>
      </c>
      <c r="AA88" s="923">
        <f>+(AA87+AA86)/(30+DATA!AA387)*DATA!AA387</f>
        <v>326443302.2806074</v>
      </c>
      <c r="AB88" s="923">
        <f>+(AB87+AB86)/(30+DATA!AB387)*DATA!AB387</f>
        <v>122569275.57355088</v>
      </c>
      <c r="AC88" s="923">
        <f>+(AC87+AC86)/(30+DATA!AC387)*DATA!AC387</f>
        <v>110807811.17756511</v>
      </c>
      <c r="AD88" s="923">
        <f>+(AD87+AD86)/(30+DATA!AD387)*DATA!AD387</f>
        <v>150275372.50450948</v>
      </c>
      <c r="AE88" s="923">
        <f>+(AE87+AE86)/(30+DATA!AE387)*DATA!AE387</f>
        <v>386731130.43892294</v>
      </c>
      <c r="AF88" s="923">
        <f>+(AF87+AF86)/(30+DATA!AF387)*DATA!AF387</f>
        <v>750296315.82745373</v>
      </c>
      <c r="AG88" s="923">
        <f>+(AG87+AG86)/(30+DATA!AG387)*DATA!AG387</f>
        <v>447695366.30452657</v>
      </c>
      <c r="AH88" s="923">
        <f>+(AH87+AH86)/(30+DATA!AH387)*DATA!AH387</f>
        <v>166475639.56193796</v>
      </c>
      <c r="AI88" s="923">
        <f>+(AI87+AI86)/(30+DATA!AI387)*DATA!AI387</f>
        <v>315006917.30294579</v>
      </c>
      <c r="AJ88" s="923">
        <f>+(AJ87+AJ86)/(30+DATA!AJ387)*DATA!AJ387</f>
        <v>369399704.03354722</v>
      </c>
      <c r="AK88" s="923">
        <f>+(AK87+AK86)/(30+DATA!AK387)*DATA!AK387</f>
        <v>447166652.02541047</v>
      </c>
      <c r="AL88" s="923">
        <f>+(AL87+AL86)/(30+DATA!AL387)*DATA!AL387</f>
        <v>868005838.74388993</v>
      </c>
      <c r="AM88" s="923">
        <f>+(AM87+AM86)/(30+DATA!AM387)*DATA!AM387</f>
        <v>334246485.89143693</v>
      </c>
      <c r="AN88" s="923">
        <f>+(AN87+AN86)/(30+DATA!AN387)*DATA!AN387</f>
        <v>130105908.66286495</v>
      </c>
      <c r="AO88" s="923">
        <f>+(AO87+AO86)/(30+DATA!AO387)*DATA!AO387</f>
        <v>180540594.66198313</v>
      </c>
      <c r="AP88" s="923">
        <f>+(AP87+AP86)/(30+DATA!AP387)*DATA!AP387</f>
        <v>199374268.732849</v>
      </c>
      <c r="AQ88" s="923">
        <f>+(AQ87+AQ86)/(30+DATA!AQ387)*DATA!AQ387</f>
        <v>449929612.3664782</v>
      </c>
      <c r="AR88" s="923">
        <f>+(AR87+AR86)/(30+DATA!AR387)*DATA!AR387</f>
        <v>833088434.01282942</v>
      </c>
      <c r="AS88" s="923">
        <f>+(AS87+AS86)/(30+DATA!AS387)*DATA!AS387</f>
        <v>504738102.47659826</v>
      </c>
      <c r="AT88" s="923">
        <f>+(AT87+AT86)/(30+DATA!AT387)*DATA!AT387</f>
        <v>194092451.15725219</v>
      </c>
      <c r="AU88" s="923">
        <f>+(AU87+AU86)/(30+DATA!AU387)*DATA!AU387</f>
        <v>349326324.79254508</v>
      </c>
      <c r="AV88" s="923">
        <f>+(AV87+AV86)/(30+DATA!AV387)*DATA!AV387</f>
        <v>416117319.14759511</v>
      </c>
      <c r="AW88" s="923">
        <f>+(AW87+AW86)/(30+DATA!AW387)*DATA!AW387</f>
        <v>509922935.02589321</v>
      </c>
      <c r="AX88" s="923">
        <f>+(AX87+AX86)/(30+DATA!AX387)*DATA!AX387</f>
        <v>1002930745.290576</v>
      </c>
      <c r="AY88" s="923">
        <f>+(AY87+AY86)/(30+DATA!AY387)*DATA!AY387</f>
        <v>357329678.54719543</v>
      </c>
      <c r="AZ88" s="923">
        <f>+(AZ87+AZ86)/(30+DATA!AZ387)*DATA!AZ387</f>
        <v>128910373.22599362</v>
      </c>
      <c r="BA88" s="923">
        <f>+(BA87+BA86)/(30+DATA!BA387)*DATA!BA387</f>
        <v>194470003.10034001</v>
      </c>
      <c r="BB88" s="923">
        <f>+(BB87+BB86)/(30+DATA!BB387)*DATA!BB387</f>
        <v>193054642.8510282</v>
      </c>
      <c r="BC88" s="923">
        <f>+(BC87+BC86)/(30+DATA!BC387)*DATA!BC387</f>
        <v>451459617.39599782</v>
      </c>
      <c r="BD88" s="923">
        <f>+(BD87+BD86)/(30+DATA!BD387)*DATA!BD387</f>
        <v>823581622.41520727</v>
      </c>
      <c r="BE88" s="923">
        <f>+(BE87+BE86)/(30+DATA!BE387)*DATA!BE387</f>
        <v>466157325.55104262</v>
      </c>
      <c r="BF88" s="923">
        <f>+(BF87+BF86)/(30+DATA!BF387)*DATA!BF387</f>
        <v>166814101.85802513</v>
      </c>
      <c r="BG88" s="923">
        <f>+(BG87+BG86)/(30+DATA!BG387)*DATA!BG387</f>
        <v>337726777.72607005</v>
      </c>
      <c r="BH88" s="923">
        <f>+(BH87+BH86)/(30+DATA!BH387)*DATA!BH387</f>
        <v>415682133.55928689</v>
      </c>
      <c r="BI88" s="923">
        <f>+(BI87+BI86)/(30+DATA!BI387)*DATA!BI387</f>
        <v>515490309.51027364</v>
      </c>
      <c r="BJ88" s="923">
        <f>+(BJ87+BJ86)/(30+DATA!BJ387)*DATA!BJ387</f>
        <v>992591642.80993569</v>
      </c>
      <c r="BK88" s="924">
        <f t="shared" si="145"/>
        <v>22698366409.496346</v>
      </c>
    </row>
    <row r="89" spans="1:63" ht="16.2" thickBot="1" x14ac:dyDescent="0.35">
      <c r="A89" s="891"/>
      <c r="B89" s="777"/>
      <c r="C89" s="923"/>
      <c r="D89" s="923"/>
      <c r="E89" s="923"/>
      <c r="F89" s="923"/>
      <c r="G89" s="923"/>
      <c r="H89" s="923"/>
      <c r="I89" s="923"/>
      <c r="J89" s="923"/>
      <c r="K89" s="923"/>
      <c r="L89" s="923"/>
      <c r="M89" s="923"/>
      <c r="N89" s="923"/>
      <c r="O89" s="923"/>
      <c r="P89" s="923"/>
      <c r="Q89" s="923"/>
      <c r="R89" s="923"/>
      <c r="S89" s="923"/>
      <c r="T89" s="923"/>
      <c r="U89" s="923"/>
      <c r="V89" s="923"/>
      <c r="W89" s="923"/>
      <c r="X89" s="923"/>
      <c r="Y89" s="923"/>
      <c r="Z89" s="923"/>
      <c r="AA89" s="923"/>
      <c r="AB89" s="923"/>
      <c r="AC89" s="923"/>
      <c r="AD89" s="923"/>
      <c r="AE89" s="923"/>
      <c r="AF89" s="923"/>
      <c r="AG89" s="923"/>
      <c r="AH89" s="923"/>
      <c r="AI89" s="923"/>
      <c r="AJ89" s="923"/>
      <c r="AK89" s="923"/>
      <c r="AL89" s="923"/>
      <c r="AM89" s="923"/>
      <c r="AN89" s="923"/>
      <c r="AO89" s="923"/>
      <c r="AP89" s="923"/>
      <c r="AQ89" s="923"/>
      <c r="AR89" s="923"/>
      <c r="AS89" s="923"/>
      <c r="AT89" s="923"/>
      <c r="AU89" s="923"/>
      <c r="AV89" s="923"/>
      <c r="AW89" s="923"/>
      <c r="AX89" s="923"/>
      <c r="AY89" s="923"/>
      <c r="AZ89" s="923"/>
      <c r="BA89" s="923"/>
      <c r="BB89" s="923"/>
      <c r="BC89" s="923"/>
      <c r="BD89" s="923"/>
      <c r="BE89" s="923"/>
      <c r="BF89" s="923"/>
      <c r="BG89" s="923"/>
      <c r="BH89" s="923"/>
      <c r="BI89" s="923"/>
      <c r="BJ89" s="923"/>
      <c r="BK89" s="924">
        <f t="shared" si="145"/>
        <v>0</v>
      </c>
    </row>
    <row r="90" spans="1:63" ht="16.2" thickBot="1" x14ac:dyDescent="0.35">
      <c r="A90" s="944" t="s">
        <v>936</v>
      </c>
      <c r="B90" s="777"/>
      <c r="C90" s="926">
        <f t="shared" ref="C90" si="213">+C86+C87-C88</f>
        <v>111505579.40055662</v>
      </c>
      <c r="D90" s="926">
        <f t="shared" ref="D90:BJ90" si="214">+D86+D87-D88</f>
        <v>47438376.987159044</v>
      </c>
      <c r="E90" s="926">
        <f t="shared" si="214"/>
        <v>236127515.01052052</v>
      </c>
      <c r="F90" s="926">
        <f t="shared" si="214"/>
        <v>245801853.86023104</v>
      </c>
      <c r="G90" s="926">
        <f t="shared" si="214"/>
        <v>601505240.10530567</v>
      </c>
      <c r="H90" s="926">
        <f t="shared" si="214"/>
        <v>1179165800.1634202</v>
      </c>
      <c r="I90" s="926">
        <f t="shared" si="214"/>
        <v>703433589.54275346</v>
      </c>
      <c r="J90" s="926">
        <f t="shared" si="214"/>
        <v>261617853.73576975</v>
      </c>
      <c r="K90" s="926">
        <f t="shared" si="214"/>
        <v>498256578.6162256</v>
      </c>
      <c r="L90" s="926">
        <f t="shared" si="214"/>
        <v>584580632.60381341</v>
      </c>
      <c r="M90" s="926">
        <f t="shared" si="214"/>
        <v>703464933.93749523</v>
      </c>
      <c r="N90" s="926">
        <f t="shared" si="214"/>
        <v>1305217579.3169112</v>
      </c>
      <c r="O90" s="926">
        <f t="shared" si="214"/>
        <v>475738067.40180272</v>
      </c>
      <c r="P90" s="926">
        <f t="shared" si="214"/>
        <v>185741501.16467568</v>
      </c>
      <c r="Q90" s="926">
        <f t="shared" si="214"/>
        <v>326233524.81160402</v>
      </c>
      <c r="R90" s="926">
        <f t="shared" si="214"/>
        <v>285625684.9742955</v>
      </c>
      <c r="S90" s="926">
        <f t="shared" si="214"/>
        <v>650242204.13935173</v>
      </c>
      <c r="T90" s="926">
        <f t="shared" si="214"/>
        <v>1177021969.6119821</v>
      </c>
      <c r="U90" s="926">
        <f t="shared" si="214"/>
        <v>686430213.73333597</v>
      </c>
      <c r="V90" s="926">
        <f t="shared" si="214"/>
        <v>264831466.41932836</v>
      </c>
      <c r="W90" s="926">
        <f t="shared" si="214"/>
        <v>488839112.17472798</v>
      </c>
      <c r="X90" s="926">
        <f t="shared" si="214"/>
        <v>600517779.89285517</v>
      </c>
      <c r="Y90" s="926">
        <f t="shared" si="214"/>
        <v>757391453.14813256</v>
      </c>
      <c r="Z90" s="926">
        <f t="shared" si="214"/>
        <v>1466186251.5724964</v>
      </c>
      <c r="AA90" s="926">
        <f t="shared" si="214"/>
        <v>576076415.78930712</v>
      </c>
      <c r="AB90" s="926">
        <f t="shared" si="214"/>
        <v>216298721.60038388</v>
      </c>
      <c r="AC90" s="926">
        <f t="shared" si="214"/>
        <v>195543196.19570315</v>
      </c>
      <c r="AD90" s="926">
        <f t="shared" si="214"/>
        <v>265191833.83148733</v>
      </c>
      <c r="AE90" s="926">
        <f t="shared" si="214"/>
        <v>682466700.77456999</v>
      </c>
      <c r="AF90" s="926">
        <f t="shared" si="214"/>
        <v>1324052322.0484476</v>
      </c>
      <c r="AG90" s="926">
        <f t="shared" si="214"/>
        <v>790050646.41975284</v>
      </c>
      <c r="AH90" s="926">
        <f t="shared" si="214"/>
        <v>293780540.40341985</v>
      </c>
      <c r="AI90" s="926">
        <f t="shared" si="214"/>
        <v>555894559.94637489</v>
      </c>
      <c r="AJ90" s="926">
        <f t="shared" si="214"/>
        <v>651881830.64743638</v>
      </c>
      <c r="AK90" s="926">
        <f t="shared" si="214"/>
        <v>789117621.22131276</v>
      </c>
      <c r="AL90" s="926">
        <f t="shared" si="214"/>
        <v>1531775009.5480413</v>
      </c>
      <c r="AM90" s="926">
        <f t="shared" si="214"/>
        <v>557077476.48572826</v>
      </c>
      <c r="AN90" s="926">
        <f t="shared" si="214"/>
        <v>216843181.10477492</v>
      </c>
      <c r="AO90" s="926">
        <f t="shared" si="214"/>
        <v>300900991.10330522</v>
      </c>
      <c r="AP90" s="926">
        <f t="shared" si="214"/>
        <v>332290447.88808167</v>
      </c>
      <c r="AQ90" s="926">
        <f t="shared" si="214"/>
        <v>749882687.27746367</v>
      </c>
      <c r="AR90" s="926">
        <f t="shared" si="214"/>
        <v>1388480723.3547158</v>
      </c>
      <c r="AS90" s="926">
        <f t="shared" si="214"/>
        <v>841230170.79433036</v>
      </c>
      <c r="AT90" s="926">
        <f t="shared" si="214"/>
        <v>323487418.59542036</v>
      </c>
      <c r="AU90" s="926">
        <f t="shared" si="214"/>
        <v>582210541.32090843</v>
      </c>
      <c r="AV90" s="926">
        <f t="shared" si="214"/>
        <v>693528865.24599171</v>
      </c>
      <c r="AW90" s="926">
        <f t="shared" si="214"/>
        <v>849871558.37648869</v>
      </c>
      <c r="AX90" s="926">
        <f t="shared" si="214"/>
        <v>1671551242.15096</v>
      </c>
      <c r="AY90" s="926">
        <f t="shared" si="214"/>
        <v>669993147.27599144</v>
      </c>
      <c r="AZ90" s="926">
        <f t="shared" si="214"/>
        <v>241706949.798738</v>
      </c>
      <c r="BA90" s="926">
        <f t="shared" si="214"/>
        <v>364631255.81313753</v>
      </c>
      <c r="BB90" s="926">
        <f t="shared" si="214"/>
        <v>361977455.34567785</v>
      </c>
      <c r="BC90" s="926">
        <f t="shared" si="214"/>
        <v>846486782.61749601</v>
      </c>
      <c r="BD90" s="926">
        <f t="shared" si="214"/>
        <v>1544215542.0285134</v>
      </c>
      <c r="BE90" s="926">
        <f t="shared" si="214"/>
        <v>874044985.40820503</v>
      </c>
      <c r="BF90" s="926">
        <f t="shared" si="214"/>
        <v>312776440.98379713</v>
      </c>
      <c r="BG90" s="926">
        <f t="shared" si="214"/>
        <v>633237708.23638141</v>
      </c>
      <c r="BH90" s="926">
        <f t="shared" si="214"/>
        <v>779404000.4236629</v>
      </c>
      <c r="BI90" s="926">
        <f t="shared" si="214"/>
        <v>966544330.33176303</v>
      </c>
      <c r="BJ90" s="926">
        <f t="shared" si="214"/>
        <v>1861109330.2686296</v>
      </c>
      <c r="BK90" s="924">
        <f t="shared" si="145"/>
        <v>39678527392.981148</v>
      </c>
    </row>
    <row r="91" spans="1:63" ht="15.6" x14ac:dyDescent="0.3">
      <c r="A91" s="891" t="s">
        <v>937</v>
      </c>
      <c r="B91" s="777"/>
      <c r="C91" s="923">
        <f t="shared" ref="C91" si="215">+B94</f>
        <v>188882586.5002836</v>
      </c>
      <c r="D91" s="923">
        <f t="shared" ref="D91" si="216">+C94</f>
        <v>136540075.40947282</v>
      </c>
      <c r="E91" s="923">
        <f t="shared" ref="E91" si="217">+D94</f>
        <v>83626569.271196306</v>
      </c>
      <c r="F91" s="923">
        <f t="shared" ref="F91" si="218">+E94</f>
        <v>145342765.58259857</v>
      </c>
      <c r="G91" s="923">
        <f t="shared" ref="G91" si="219">+F94</f>
        <v>177793008.83764982</v>
      </c>
      <c r="H91" s="923">
        <f t="shared" ref="H91" si="220">+G94</f>
        <v>354226476.79225248</v>
      </c>
      <c r="I91" s="923">
        <f t="shared" ref="I91" si="221">+H94</f>
        <v>696996489.52530575</v>
      </c>
      <c r="J91" s="923">
        <f t="shared" ref="J91" si="222">+I94</f>
        <v>636559126.84911776</v>
      </c>
      <c r="K91" s="923">
        <f t="shared" ref="K91" si="223">+J94</f>
        <v>408262263.90222156</v>
      </c>
      <c r="L91" s="923">
        <f t="shared" ref="L91" si="224">+K94</f>
        <v>412054019.32656693</v>
      </c>
      <c r="M91" s="923">
        <f t="shared" ref="M91" si="225">+L94</f>
        <v>453015750.87744564</v>
      </c>
      <c r="N91" s="923">
        <f t="shared" ref="N91" si="226">+M94</f>
        <v>525673038.55224586</v>
      </c>
      <c r="O91" s="923">
        <f t="shared" ref="O91" si="227">+N94</f>
        <v>832223008.12234414</v>
      </c>
      <c r="P91" s="923">
        <f t="shared" ref="P91" si="228">+O94</f>
        <v>631429484.73579502</v>
      </c>
      <c r="Q91" s="923">
        <f t="shared" ref="Q91" si="229">+P94</f>
        <v>394496338.02091694</v>
      </c>
      <c r="R91" s="923">
        <f t="shared" ref="R91" si="230">+Q94</f>
        <v>347938554.47087222</v>
      </c>
      <c r="S91" s="923">
        <f t="shared" ref="S91" si="231">+R94</f>
        <v>305858598.35283965</v>
      </c>
      <c r="T91" s="923">
        <f t="shared" ref="T91" si="232">+S94</f>
        <v>461565904.65140271</v>
      </c>
      <c r="U91" s="923">
        <f t="shared" ref="U91" si="233">+T94</f>
        <v>791042422.05818582</v>
      </c>
      <c r="V91" s="923">
        <f t="shared" ref="V91" si="234">+U94</f>
        <v>713262651.7614243</v>
      </c>
      <c r="W91" s="923">
        <f t="shared" ref="W91" si="235">+V94</f>
        <v>472183367.39760476</v>
      </c>
      <c r="X91" s="923">
        <f t="shared" ref="X91" si="236">+W94</f>
        <v>463941886.69009167</v>
      </c>
      <c r="Y91" s="923">
        <f t="shared" ref="Y91" si="237">+X94</f>
        <v>513877080.41935366</v>
      </c>
      <c r="Z91" s="923">
        <f t="shared" ref="Z91" si="238">+Y94</f>
        <v>613715843.79120028</v>
      </c>
      <c r="AA91" s="923">
        <f t="shared" ref="AA91" si="239">+Z94</f>
        <v>1004090666.7273018</v>
      </c>
      <c r="AB91" s="923">
        <f t="shared" ref="AB91" si="240">+AA94</f>
        <v>718257764.78027678</v>
      </c>
      <c r="AC91" s="923">
        <f t="shared" ref="AC91" si="241">+AB94</f>
        <v>424798402.90030026</v>
      </c>
      <c r="AD91" s="923">
        <f t="shared" ref="AD91" si="242">+AC94</f>
        <v>281973454.134547</v>
      </c>
      <c r="AE91" s="923">
        <f t="shared" ref="AE91" si="243">+AD94</f>
        <v>248711494.53001559</v>
      </c>
      <c r="AF91" s="923">
        <f t="shared" ref="AF91" si="244">+AE94</f>
        <v>423262816.04753894</v>
      </c>
      <c r="AG91" s="923">
        <f t="shared" ref="AG91" si="245">+AF94</f>
        <v>794234153.67999399</v>
      </c>
      <c r="AH91" s="923">
        <f t="shared" ref="AH91" si="246">+AG94</f>
        <v>720129454.59079397</v>
      </c>
      <c r="AI91" s="923">
        <f t="shared" ref="AI91" si="247">+AH94</f>
        <v>460868179.54282445</v>
      </c>
      <c r="AJ91" s="923">
        <f t="shared" ref="AJ91" si="248">+AI94</f>
        <v>462164881.58599979</v>
      </c>
      <c r="AK91" s="923">
        <f t="shared" ref="AK91" si="249">+AJ94</f>
        <v>506384869.19701642</v>
      </c>
      <c r="AL91" s="923">
        <f t="shared" ref="AL91" si="250">+AK94</f>
        <v>588864768.37196791</v>
      </c>
      <c r="AM91" s="923">
        <f t="shared" ref="AM91" si="251">+AL94</f>
        <v>963927171.78182232</v>
      </c>
      <c r="AN91" s="923">
        <f t="shared" ref="AN91" si="252">+AM94</f>
        <v>706180729.55279124</v>
      </c>
      <c r="AO91" s="923">
        <f t="shared" ref="AO91" si="253">+AN94</f>
        <v>428546815.66244149</v>
      </c>
      <c r="AP91" s="923">
        <f t="shared" ref="AP91" si="254">+AO94</f>
        <v>338672195.99838245</v>
      </c>
      <c r="AQ91" s="923">
        <f t="shared" ref="AQ91" si="255">+AP94</f>
        <v>311518370.37585837</v>
      </c>
      <c r="AR91" s="923">
        <f t="shared" ref="AR91" si="256">+AQ94</f>
        <v>492793348.19618517</v>
      </c>
      <c r="AS91" s="923">
        <f t="shared" ref="AS91" si="257">+AR94</f>
        <v>873448676.07720399</v>
      </c>
      <c r="AT91" s="923">
        <f t="shared" ref="AT91" si="258">+AS94</f>
        <v>796100893.19035518</v>
      </c>
      <c r="AU91" s="923">
        <f t="shared" ref="AU91" si="259">+AT94</f>
        <v>519808859.04339588</v>
      </c>
      <c r="AV91" s="923">
        <f t="shared" ref="AV91" si="260">+AU94</f>
        <v>511651864.45485556</v>
      </c>
      <c r="AW91" s="923">
        <f t="shared" ref="AW91" si="261">+AV94</f>
        <v>559548195.93253613</v>
      </c>
      <c r="AX91" s="923">
        <f t="shared" ref="AX91" si="262">+AW94</f>
        <v>654373457.3577615</v>
      </c>
      <c r="AY91" s="923">
        <f t="shared" ref="AY91" si="263">+AX94</f>
        <v>1079893610.486192</v>
      </c>
      <c r="AZ91" s="923">
        <f t="shared" ref="AZ91" si="264">+AY94</f>
        <v>874943378.88109171</v>
      </c>
      <c r="BA91" s="923">
        <f t="shared" ref="BA91" si="265">+AZ94</f>
        <v>558325164.3399148</v>
      </c>
      <c r="BB91" s="923">
        <f t="shared" ref="BB91" si="266">+BA94</f>
        <v>461478210.07652617</v>
      </c>
      <c r="BC91" s="923">
        <f t="shared" ref="BC91" si="267">+BB94</f>
        <v>411727832.71110201</v>
      </c>
      <c r="BD91" s="923">
        <f t="shared" ref="BD91" si="268">+BC94</f>
        <v>629107307.66429901</v>
      </c>
      <c r="BE91" s="923">
        <f t="shared" ref="BE91" si="269">+BD94</f>
        <v>1086661424.8464062</v>
      </c>
      <c r="BF91" s="923">
        <f t="shared" ref="BF91" si="270">+BE94</f>
        <v>980353205.12730563</v>
      </c>
      <c r="BG91" s="923">
        <f t="shared" ref="BG91" si="271">+BF94</f>
        <v>646564823.05555141</v>
      </c>
      <c r="BH91" s="923">
        <f t="shared" ref="BH91" si="272">+BG94</f>
        <v>639901265.64596641</v>
      </c>
      <c r="BI91" s="923">
        <f t="shared" ref="BI91" si="273">+BH94</f>
        <v>709652633.0348146</v>
      </c>
      <c r="BJ91" s="923">
        <f t="shared" ref="BJ91" si="274">+BI94</f>
        <v>838098481.68328881</v>
      </c>
      <c r="BK91" s="924">
        <f t="shared" si="145"/>
        <v>33467526133.16301</v>
      </c>
    </row>
    <row r="92" spans="1:63" ht="16.2" thickBot="1" x14ac:dyDescent="0.35">
      <c r="A92" s="891"/>
      <c r="B92" s="777"/>
      <c r="C92" s="923"/>
      <c r="D92" s="923"/>
      <c r="E92" s="923"/>
      <c r="F92" s="923"/>
      <c r="G92" s="923"/>
      <c r="H92" s="923"/>
      <c r="I92" s="923"/>
      <c r="J92" s="923"/>
      <c r="K92" s="923"/>
      <c r="L92" s="923"/>
      <c r="M92" s="923"/>
      <c r="N92" s="923"/>
      <c r="O92" s="923"/>
      <c r="P92" s="923"/>
      <c r="Q92" s="923"/>
      <c r="R92" s="923"/>
      <c r="S92" s="923"/>
      <c r="T92" s="923"/>
      <c r="U92" s="923"/>
      <c r="V92" s="923"/>
      <c r="W92" s="923"/>
      <c r="X92" s="923"/>
      <c r="Y92" s="923"/>
      <c r="Z92" s="923"/>
      <c r="AA92" s="923"/>
      <c r="AB92" s="923"/>
      <c r="AC92" s="923"/>
      <c r="AD92" s="923"/>
      <c r="AE92" s="923"/>
      <c r="AF92" s="923"/>
      <c r="AG92" s="923"/>
      <c r="AH92" s="923"/>
      <c r="AI92" s="923"/>
      <c r="AJ92" s="923"/>
      <c r="AK92" s="923"/>
      <c r="AL92" s="923"/>
      <c r="AM92" s="923"/>
      <c r="AN92" s="923"/>
      <c r="AO92" s="923"/>
      <c r="AP92" s="923"/>
      <c r="AQ92" s="923"/>
      <c r="AR92" s="923"/>
      <c r="AS92" s="923"/>
      <c r="AT92" s="923"/>
      <c r="AU92" s="923"/>
      <c r="AV92" s="923"/>
      <c r="AW92" s="923"/>
      <c r="AX92" s="923"/>
      <c r="AY92" s="923"/>
      <c r="AZ92" s="923"/>
      <c r="BA92" s="923"/>
      <c r="BB92" s="923"/>
      <c r="BC92" s="923"/>
      <c r="BD92" s="923"/>
      <c r="BE92" s="923"/>
      <c r="BF92" s="923"/>
      <c r="BG92" s="923"/>
      <c r="BH92" s="923"/>
      <c r="BI92" s="923"/>
      <c r="BJ92" s="923"/>
      <c r="BK92" s="924">
        <f t="shared" si="145"/>
        <v>0</v>
      </c>
    </row>
    <row r="93" spans="1:63" ht="16.2" thickBot="1" x14ac:dyDescent="0.35">
      <c r="A93" s="944" t="s">
        <v>938</v>
      </c>
      <c r="B93" s="777"/>
      <c r="C93" s="926">
        <f t="shared" ref="C93:BJ93" si="275">+C90+C91</f>
        <v>300388165.90084022</v>
      </c>
      <c r="D93" s="926">
        <f t="shared" si="275"/>
        <v>183978452.39663187</v>
      </c>
      <c r="E93" s="926">
        <f t="shared" si="275"/>
        <v>319754084.28171682</v>
      </c>
      <c r="F93" s="926">
        <f t="shared" si="275"/>
        <v>391144619.44282961</v>
      </c>
      <c r="G93" s="926">
        <f t="shared" si="275"/>
        <v>779298248.94295549</v>
      </c>
      <c r="H93" s="926">
        <f t="shared" si="275"/>
        <v>1533392276.9556727</v>
      </c>
      <c r="I93" s="926">
        <f t="shared" si="275"/>
        <v>1400430079.0680592</v>
      </c>
      <c r="J93" s="926">
        <f t="shared" si="275"/>
        <v>898176980.5848875</v>
      </c>
      <c r="K93" s="926">
        <f t="shared" si="275"/>
        <v>906518842.51844716</v>
      </c>
      <c r="L93" s="926">
        <f t="shared" si="275"/>
        <v>996634651.93038034</v>
      </c>
      <c r="M93" s="926">
        <f t="shared" si="275"/>
        <v>1156480684.8149409</v>
      </c>
      <c r="N93" s="926">
        <f t="shared" si="275"/>
        <v>1830890617.8691571</v>
      </c>
      <c r="O93" s="926">
        <f t="shared" si="275"/>
        <v>1307961075.5241468</v>
      </c>
      <c r="P93" s="926">
        <f t="shared" si="275"/>
        <v>817170985.90047073</v>
      </c>
      <c r="Q93" s="926">
        <f t="shared" si="275"/>
        <v>720729862.83252096</v>
      </c>
      <c r="R93" s="926">
        <f t="shared" si="275"/>
        <v>633564239.44516778</v>
      </c>
      <c r="S93" s="926">
        <f t="shared" si="275"/>
        <v>956100802.49219131</v>
      </c>
      <c r="T93" s="926">
        <f t="shared" si="275"/>
        <v>1638587874.2633848</v>
      </c>
      <c r="U93" s="926">
        <f t="shared" si="275"/>
        <v>1477472635.7915218</v>
      </c>
      <c r="V93" s="926">
        <f t="shared" si="275"/>
        <v>978094118.18075264</v>
      </c>
      <c r="W93" s="926">
        <f t="shared" si="275"/>
        <v>961022479.57233274</v>
      </c>
      <c r="X93" s="926">
        <f t="shared" si="275"/>
        <v>1064459666.5829468</v>
      </c>
      <c r="Y93" s="926">
        <f t="shared" si="275"/>
        <v>1271268533.5674863</v>
      </c>
      <c r="Z93" s="926">
        <f t="shared" si="275"/>
        <v>2079902095.3636966</v>
      </c>
      <c r="AA93" s="926">
        <f t="shared" si="275"/>
        <v>1580167082.516609</v>
      </c>
      <c r="AB93" s="926">
        <f t="shared" si="275"/>
        <v>934556486.38066065</v>
      </c>
      <c r="AC93" s="926">
        <f t="shared" si="275"/>
        <v>620341599.09600341</v>
      </c>
      <c r="AD93" s="926">
        <f t="shared" si="275"/>
        <v>547165287.96603429</v>
      </c>
      <c r="AE93" s="926">
        <f t="shared" si="275"/>
        <v>931178195.30458558</v>
      </c>
      <c r="AF93" s="926">
        <f t="shared" si="275"/>
        <v>1747315138.0959866</v>
      </c>
      <c r="AG93" s="926">
        <f t="shared" si="275"/>
        <v>1584284800.0997467</v>
      </c>
      <c r="AH93" s="926">
        <f t="shared" si="275"/>
        <v>1013909994.9942138</v>
      </c>
      <c r="AI93" s="926">
        <f t="shared" si="275"/>
        <v>1016762739.4891994</v>
      </c>
      <c r="AJ93" s="926">
        <f t="shared" si="275"/>
        <v>1114046712.2334361</v>
      </c>
      <c r="AK93" s="926">
        <f t="shared" si="275"/>
        <v>1295502490.4183292</v>
      </c>
      <c r="AL93" s="926">
        <f t="shared" si="275"/>
        <v>2120639777.9200091</v>
      </c>
      <c r="AM93" s="926">
        <f t="shared" si="275"/>
        <v>1521004648.2675505</v>
      </c>
      <c r="AN93" s="926">
        <f t="shared" si="275"/>
        <v>923023910.65756619</v>
      </c>
      <c r="AO93" s="926">
        <f t="shared" si="275"/>
        <v>729447806.76574671</v>
      </c>
      <c r="AP93" s="926">
        <f t="shared" si="275"/>
        <v>670962643.88646412</v>
      </c>
      <c r="AQ93" s="926">
        <f t="shared" si="275"/>
        <v>1061401057.653322</v>
      </c>
      <c r="AR93" s="926">
        <f t="shared" si="275"/>
        <v>1881274071.5509009</v>
      </c>
      <c r="AS93" s="926">
        <f t="shared" si="275"/>
        <v>1714678846.8715343</v>
      </c>
      <c r="AT93" s="926">
        <f t="shared" si="275"/>
        <v>1119588311.7857757</v>
      </c>
      <c r="AU93" s="926">
        <f t="shared" si="275"/>
        <v>1102019400.3643043</v>
      </c>
      <c r="AV93" s="926">
        <f t="shared" si="275"/>
        <v>1205180729.7008471</v>
      </c>
      <c r="AW93" s="926">
        <f t="shared" si="275"/>
        <v>1409419754.3090248</v>
      </c>
      <c r="AX93" s="926">
        <f t="shared" si="275"/>
        <v>2325924699.5087214</v>
      </c>
      <c r="AY93" s="926">
        <f t="shared" si="275"/>
        <v>1749886757.7621834</v>
      </c>
      <c r="AZ93" s="926">
        <f t="shared" si="275"/>
        <v>1116650328.6798296</v>
      </c>
      <c r="BA93" s="926">
        <f t="shared" si="275"/>
        <v>922956420.15305233</v>
      </c>
      <c r="BB93" s="926">
        <f t="shared" si="275"/>
        <v>823455665.42220402</v>
      </c>
      <c r="BC93" s="926">
        <f t="shared" si="275"/>
        <v>1258214615.328598</v>
      </c>
      <c r="BD93" s="926">
        <f t="shared" si="275"/>
        <v>2173322849.6928124</v>
      </c>
      <c r="BE93" s="926">
        <f t="shared" si="275"/>
        <v>1960706410.2546113</v>
      </c>
      <c r="BF93" s="926">
        <f t="shared" si="275"/>
        <v>1293129646.1111028</v>
      </c>
      <c r="BG93" s="926">
        <f t="shared" si="275"/>
        <v>1279802531.2919328</v>
      </c>
      <c r="BH93" s="926">
        <f t="shared" si="275"/>
        <v>1419305266.0696292</v>
      </c>
      <c r="BI93" s="926">
        <f t="shared" si="275"/>
        <v>1676196963.3665776</v>
      </c>
      <c r="BJ93" s="926">
        <f t="shared" si="275"/>
        <v>2699207811.9519186</v>
      </c>
      <c r="BK93" s="924">
        <f t="shared" si="145"/>
        <v>73146053526.14415</v>
      </c>
    </row>
    <row r="94" spans="1:63" ht="15.6" x14ac:dyDescent="0.3">
      <c r="A94" s="891" t="s">
        <v>939</v>
      </c>
      <c r="B94" s="777">
        <v>188882586.5002836</v>
      </c>
      <c r="C94" s="923">
        <f>+(C93/(30+DATA!C389)*DATA!C389)</f>
        <v>136540075.40947282</v>
      </c>
      <c r="D94" s="923">
        <f>+(D93/(30+DATA!D389)*DATA!D389)</f>
        <v>83626569.271196306</v>
      </c>
      <c r="E94" s="923">
        <f>+(E93/(30+DATA!E389)*DATA!E389)</f>
        <v>145342765.58259857</v>
      </c>
      <c r="F94" s="923">
        <f>+(F93/(30+DATA!F389)*DATA!F389)</f>
        <v>177793008.83764982</v>
      </c>
      <c r="G94" s="923">
        <f>+(G93/(30+DATA!G389)*DATA!G389)</f>
        <v>354226476.79225248</v>
      </c>
      <c r="H94" s="923">
        <f>+(H93/(30+DATA!H389)*DATA!H389)</f>
        <v>696996489.52530575</v>
      </c>
      <c r="I94" s="923">
        <f>+(I93/(30+DATA!I389)*DATA!I389)</f>
        <v>636559126.84911776</v>
      </c>
      <c r="J94" s="923">
        <f>+(J93/(30+DATA!J389)*DATA!J389)</f>
        <v>408262263.90222156</v>
      </c>
      <c r="K94" s="923">
        <f>+(K93/(30+DATA!K389)*DATA!K389)</f>
        <v>412054019.32656693</v>
      </c>
      <c r="L94" s="923">
        <f>+(L93/(30+DATA!L389)*DATA!L389)</f>
        <v>453015750.87744564</v>
      </c>
      <c r="M94" s="923">
        <f>+(M93/(30+DATA!M389)*DATA!M389)</f>
        <v>525673038.55224586</v>
      </c>
      <c r="N94" s="923">
        <f>+(N93/(30+DATA!N389)*DATA!N389)</f>
        <v>832223008.12234414</v>
      </c>
      <c r="O94" s="923">
        <f>+(O93/(30+DATA!O389)*DATA!O389)</f>
        <v>631429484.73579502</v>
      </c>
      <c r="P94" s="923">
        <f>+(P93/(30+DATA!P389)*DATA!P389)</f>
        <v>394496338.02091694</v>
      </c>
      <c r="Q94" s="923">
        <f>+(Q93/(30+DATA!Q389)*DATA!Q389)</f>
        <v>347938554.47087222</v>
      </c>
      <c r="R94" s="923">
        <f>+(R93/(30+DATA!R389)*DATA!R389)</f>
        <v>305858598.35283965</v>
      </c>
      <c r="S94" s="923">
        <f>+(S93/(30+DATA!S389)*DATA!S389)</f>
        <v>461565904.65140271</v>
      </c>
      <c r="T94" s="923">
        <f>+(T93/(30+DATA!T389)*DATA!T389)</f>
        <v>791042422.05818582</v>
      </c>
      <c r="U94" s="923">
        <f>+(U93/(30+DATA!U389)*DATA!U389)</f>
        <v>713262651.7614243</v>
      </c>
      <c r="V94" s="923">
        <f>+(V93/(30+DATA!V389)*DATA!V389)</f>
        <v>472183367.39760476</v>
      </c>
      <c r="W94" s="923">
        <f>+(W93/(30+DATA!W389)*DATA!W389)</f>
        <v>463941886.69009167</v>
      </c>
      <c r="X94" s="923">
        <f>+(X93/(30+DATA!X389)*DATA!X389)</f>
        <v>513877080.41935366</v>
      </c>
      <c r="Y94" s="923">
        <f>+(Y93/(30+DATA!Y389)*DATA!Y389)</f>
        <v>613715843.79120028</v>
      </c>
      <c r="Z94" s="923">
        <f>+(Z93/(30+DATA!Z389)*DATA!Z389)</f>
        <v>1004090666.7273018</v>
      </c>
      <c r="AA94" s="923">
        <f>+(AA93/(30+DATA!AA389)*DATA!AA389)</f>
        <v>718257764.78027678</v>
      </c>
      <c r="AB94" s="923">
        <f>+(AB93/(30+DATA!AB389)*DATA!AB389)</f>
        <v>424798402.90030026</v>
      </c>
      <c r="AC94" s="923">
        <f>+(AC93/(30+DATA!AC389)*DATA!AC389)</f>
        <v>281973454.134547</v>
      </c>
      <c r="AD94" s="923">
        <f>+(AD93/(30+DATA!AD389)*DATA!AD389)</f>
        <v>248711494.53001559</v>
      </c>
      <c r="AE94" s="923">
        <f>+(AE93/(30+DATA!AE389)*DATA!AE389)</f>
        <v>423262816.04753894</v>
      </c>
      <c r="AF94" s="923">
        <f>+(AF93/(30+DATA!AF389)*DATA!AF389)</f>
        <v>794234153.67999399</v>
      </c>
      <c r="AG94" s="923">
        <f>+(AG93/(30+DATA!AG389)*DATA!AG389)</f>
        <v>720129454.59079397</v>
      </c>
      <c r="AH94" s="923">
        <f>+(AH93/(30+DATA!AH389)*DATA!AH389)</f>
        <v>460868179.54282445</v>
      </c>
      <c r="AI94" s="923">
        <f>+(AI93/(30+DATA!AI389)*DATA!AI389)</f>
        <v>462164881.58599979</v>
      </c>
      <c r="AJ94" s="923">
        <f>+(AJ93/(30+DATA!AJ389)*DATA!AJ389)</f>
        <v>506384869.19701642</v>
      </c>
      <c r="AK94" s="923">
        <f>+(AK93/(30+DATA!AK389)*DATA!AK389)</f>
        <v>588864768.37196791</v>
      </c>
      <c r="AL94" s="923">
        <f>+(AL93/(30+DATA!AL389)*DATA!AL389)</f>
        <v>963927171.78182232</v>
      </c>
      <c r="AM94" s="923">
        <f>+(AM93/(30+DATA!AM389)*DATA!AM389)</f>
        <v>706180729.55279124</v>
      </c>
      <c r="AN94" s="923">
        <f>+(AN93/(30+DATA!AN389)*DATA!AN389)</f>
        <v>428546815.66244149</v>
      </c>
      <c r="AO94" s="923">
        <f>+(AO93/(30+DATA!AO389)*DATA!AO389)</f>
        <v>338672195.99838245</v>
      </c>
      <c r="AP94" s="923">
        <f>+(AP93/(30+DATA!AP389)*DATA!AP389)</f>
        <v>311518370.37585837</v>
      </c>
      <c r="AQ94" s="923">
        <f>+(AQ93/(30+DATA!AQ389)*DATA!AQ389)</f>
        <v>492793348.19618517</v>
      </c>
      <c r="AR94" s="923">
        <f>+(AR93/(30+DATA!AR389)*DATA!AR389)</f>
        <v>873448676.07720399</v>
      </c>
      <c r="AS94" s="923">
        <f>+(AS93/(30+DATA!AS389)*DATA!AS389)</f>
        <v>796100893.19035518</v>
      </c>
      <c r="AT94" s="923">
        <f>+(AT93/(30+DATA!AT389)*DATA!AT389)</f>
        <v>519808859.04339588</v>
      </c>
      <c r="AU94" s="923">
        <f>+(AU93/(30+DATA!AU389)*DATA!AU389)</f>
        <v>511651864.45485556</v>
      </c>
      <c r="AV94" s="923">
        <f>+(AV93/(30+DATA!AV389)*DATA!AV389)</f>
        <v>559548195.93253613</v>
      </c>
      <c r="AW94" s="923">
        <f>+(AW93/(30+DATA!AW389)*DATA!AW389)</f>
        <v>654373457.3577615</v>
      </c>
      <c r="AX94" s="923">
        <f>+(AX93/(30+DATA!AX389)*DATA!AX389)</f>
        <v>1079893610.486192</v>
      </c>
      <c r="AY94" s="923">
        <f>+(AY93/(30+DATA!AY389)*DATA!AY389)</f>
        <v>874943378.88109171</v>
      </c>
      <c r="AZ94" s="923">
        <f>+(AZ93/(30+DATA!AZ389)*DATA!AZ389)</f>
        <v>558325164.3399148</v>
      </c>
      <c r="BA94" s="923">
        <f>+(BA93/(30+DATA!BA389)*DATA!BA389)</f>
        <v>461478210.07652617</v>
      </c>
      <c r="BB94" s="923">
        <f>+(BB93/(30+DATA!BB389)*DATA!BB389)</f>
        <v>411727832.71110201</v>
      </c>
      <c r="BC94" s="923">
        <f>+(BC93/(30+DATA!BC389)*DATA!BC389)</f>
        <v>629107307.66429901</v>
      </c>
      <c r="BD94" s="923">
        <f>+(BD93/(30+DATA!BD389)*DATA!BD389)</f>
        <v>1086661424.8464062</v>
      </c>
      <c r="BE94" s="923">
        <f>+(BE93/(30+DATA!BE389)*DATA!BE389)</f>
        <v>980353205.12730563</v>
      </c>
      <c r="BF94" s="923">
        <f>+(BF93/(30+DATA!BF389)*DATA!BF389)</f>
        <v>646564823.05555141</v>
      </c>
      <c r="BG94" s="923">
        <f>+(BG93/(30+DATA!BG389)*DATA!BG389)</f>
        <v>639901265.64596641</v>
      </c>
      <c r="BH94" s="923">
        <f>+(BH93/(30+DATA!BH389)*DATA!BH389)</f>
        <v>709652633.0348146</v>
      </c>
      <c r="BI94" s="923">
        <f>+(BI93/(30+DATA!BI389)*DATA!BI389)</f>
        <v>838098481.68328881</v>
      </c>
      <c r="BJ94" s="923">
        <f>+(BJ93/(30+DATA!BJ389)*DATA!BJ389)</f>
        <v>1349603905.9759593</v>
      </c>
      <c r="BK94" s="924">
        <f t="shared" si="145"/>
        <v>34628247452.638687</v>
      </c>
    </row>
    <row r="95" spans="1:63" ht="15.6" x14ac:dyDescent="0.3">
      <c r="A95" s="891"/>
      <c r="B95" s="777"/>
      <c r="C95" s="923"/>
      <c r="D95" s="923"/>
      <c r="E95" s="923"/>
      <c r="F95" s="923"/>
      <c r="G95" s="923"/>
      <c r="H95" s="923"/>
      <c r="I95" s="923"/>
      <c r="J95" s="923"/>
      <c r="K95" s="923"/>
      <c r="L95" s="923"/>
      <c r="M95" s="923"/>
      <c r="N95" s="923"/>
      <c r="O95" s="923"/>
      <c r="P95" s="923"/>
      <c r="Q95" s="923"/>
      <c r="R95" s="923"/>
      <c r="S95" s="923"/>
      <c r="T95" s="923"/>
      <c r="U95" s="923"/>
      <c r="V95" s="923"/>
      <c r="W95" s="923"/>
      <c r="X95" s="923"/>
      <c r="Y95" s="923"/>
      <c r="Z95" s="923"/>
      <c r="AA95" s="923"/>
      <c r="AB95" s="923"/>
      <c r="AC95" s="923"/>
      <c r="AD95" s="923"/>
      <c r="AE95" s="923"/>
      <c r="AF95" s="923"/>
      <c r="AG95" s="923"/>
      <c r="AH95" s="923"/>
      <c r="AI95" s="923"/>
      <c r="AJ95" s="923"/>
      <c r="AK95" s="923"/>
      <c r="AL95" s="923"/>
      <c r="AM95" s="923"/>
      <c r="AN95" s="923"/>
      <c r="AO95" s="923"/>
      <c r="AP95" s="923"/>
      <c r="AQ95" s="923"/>
      <c r="AR95" s="923"/>
      <c r="AS95" s="923"/>
      <c r="AT95" s="923"/>
      <c r="AU95" s="923"/>
      <c r="AV95" s="923"/>
      <c r="AW95" s="923"/>
      <c r="AX95" s="923"/>
      <c r="AY95" s="923"/>
      <c r="AZ95" s="923"/>
      <c r="BA95" s="923"/>
      <c r="BB95" s="923"/>
      <c r="BC95" s="923"/>
      <c r="BD95" s="923"/>
      <c r="BE95" s="923"/>
      <c r="BF95" s="923"/>
      <c r="BG95" s="923"/>
      <c r="BH95" s="923"/>
      <c r="BI95" s="923"/>
      <c r="BJ95" s="923"/>
      <c r="BK95" s="924">
        <f t="shared" si="145"/>
        <v>0</v>
      </c>
    </row>
    <row r="96" spans="1:63" ht="15.6" x14ac:dyDescent="0.3">
      <c r="A96" s="278" t="s">
        <v>940</v>
      </c>
      <c r="B96" s="777"/>
      <c r="C96" s="933">
        <f t="shared" ref="C96:BJ96" si="276">+C126-C127</f>
        <v>372467446.83680314</v>
      </c>
      <c r="D96" s="933">
        <f t="shared" si="276"/>
        <v>608129904.54426551</v>
      </c>
      <c r="E96" s="933">
        <f t="shared" si="276"/>
        <v>666732817.28363538</v>
      </c>
      <c r="F96" s="933">
        <f t="shared" si="276"/>
        <v>745105925.85766864</v>
      </c>
      <c r="G96" s="933">
        <f t="shared" si="276"/>
        <v>731196586.90270281</v>
      </c>
      <c r="H96" s="933">
        <f t="shared" si="276"/>
        <v>789115848.3271749</v>
      </c>
      <c r="I96" s="933">
        <f t="shared" si="276"/>
        <v>763540688.08679962</v>
      </c>
      <c r="J96" s="933">
        <f t="shared" si="276"/>
        <v>807075875.00711632</v>
      </c>
      <c r="K96" s="933">
        <f t="shared" si="276"/>
        <v>767966618.92593551</v>
      </c>
      <c r="L96" s="933">
        <f t="shared" si="276"/>
        <v>796456659.11993051</v>
      </c>
      <c r="M96" s="933">
        <f t="shared" si="276"/>
        <v>757648106.1699903</v>
      </c>
      <c r="N96" s="933">
        <f t="shared" si="276"/>
        <v>786674531.55776417</v>
      </c>
      <c r="O96" s="933">
        <f t="shared" si="276"/>
        <v>951424724.96837163</v>
      </c>
      <c r="P96" s="933">
        <f t="shared" si="276"/>
        <v>1065049256.6307214</v>
      </c>
      <c r="Q96" s="933">
        <f t="shared" si="276"/>
        <v>1056192107.0471195</v>
      </c>
      <c r="R96" s="933">
        <f t="shared" si="276"/>
        <v>1094057625.3626928</v>
      </c>
      <c r="S96" s="933">
        <f t="shared" si="276"/>
        <v>1062958417.1141653</v>
      </c>
      <c r="T96" s="933">
        <f t="shared" si="276"/>
        <v>1093301992.2441192</v>
      </c>
      <c r="U96" s="933">
        <f t="shared" si="276"/>
        <v>1060395922.9794946</v>
      </c>
      <c r="V96" s="933">
        <f t="shared" si="276"/>
        <v>1099143143.3944027</v>
      </c>
      <c r="W96" s="933">
        <f t="shared" si="276"/>
        <v>1072614896.2003903</v>
      </c>
      <c r="X96" s="933">
        <f t="shared" si="276"/>
        <v>1106877675.6714115</v>
      </c>
      <c r="Y96" s="933">
        <f t="shared" si="276"/>
        <v>1080514652.4973185</v>
      </c>
      <c r="Z96" s="933">
        <f t="shared" si="276"/>
        <v>1112681552.3815155</v>
      </c>
      <c r="AA96" s="933">
        <f t="shared" si="276"/>
        <v>1101616884.3520007</v>
      </c>
      <c r="AB96" s="933">
        <f t="shared" si="276"/>
        <v>1154395373.0178347</v>
      </c>
      <c r="AC96" s="933">
        <f t="shared" si="276"/>
        <v>1137987268.8391707</v>
      </c>
      <c r="AD96" s="933">
        <f t="shared" si="276"/>
        <v>1155189281.4769135</v>
      </c>
      <c r="AE96" s="933">
        <f t="shared" si="276"/>
        <v>1131182351.3237247</v>
      </c>
      <c r="AF96" s="933">
        <f t="shared" si="276"/>
        <v>1177547375.7201624</v>
      </c>
      <c r="AG96" s="933">
        <f t="shared" si="276"/>
        <v>1163496588.2681496</v>
      </c>
      <c r="AH96" s="933">
        <f t="shared" si="276"/>
        <v>1195119375.5556941</v>
      </c>
      <c r="AI96" s="933">
        <f t="shared" si="276"/>
        <v>1160885868.8234799</v>
      </c>
      <c r="AJ96" s="933">
        <f t="shared" si="276"/>
        <v>1169938599.6675329</v>
      </c>
      <c r="AK96" s="933">
        <f t="shared" si="276"/>
        <v>1136662068.3108664</v>
      </c>
      <c r="AL96" s="933">
        <f t="shared" si="276"/>
        <v>1164097659.5014782</v>
      </c>
      <c r="AM96" s="933">
        <f t="shared" si="276"/>
        <v>1185183229.841114</v>
      </c>
      <c r="AN96" s="933">
        <f t="shared" si="276"/>
        <v>1197009830.6668148</v>
      </c>
      <c r="AO96" s="933">
        <f t="shared" si="276"/>
        <v>1190159318.8814363</v>
      </c>
      <c r="AP96" s="933">
        <f t="shared" si="276"/>
        <v>1227435295.893271</v>
      </c>
      <c r="AQ96" s="933">
        <f t="shared" si="276"/>
        <v>1218899751.4418414</v>
      </c>
      <c r="AR96" s="933">
        <f t="shared" si="276"/>
        <v>1254325672.7906785</v>
      </c>
      <c r="AS96" s="933">
        <f t="shared" si="276"/>
        <v>1237618607.8312767</v>
      </c>
      <c r="AT96" s="933">
        <f t="shared" si="276"/>
        <v>1258786857.1471601</v>
      </c>
      <c r="AU96" s="933">
        <f t="shared" si="276"/>
        <v>1222162217.5290675</v>
      </c>
      <c r="AV96" s="933">
        <f t="shared" si="276"/>
        <v>1226723279.4746242</v>
      </c>
      <c r="AW96" s="933">
        <f t="shared" si="276"/>
        <v>1204783942.4710903</v>
      </c>
      <c r="AX96" s="933">
        <f t="shared" si="276"/>
        <v>1246186277.2394075</v>
      </c>
      <c r="AY96" s="933">
        <f t="shared" si="276"/>
        <v>1278252661.8608866</v>
      </c>
      <c r="AZ96" s="933">
        <f t="shared" si="276"/>
        <v>1320114245.5239558</v>
      </c>
      <c r="BA96" s="933">
        <f t="shared" si="276"/>
        <v>1315738642.2734723</v>
      </c>
      <c r="BB96" s="933">
        <f t="shared" si="276"/>
        <v>1343986708.7604547</v>
      </c>
      <c r="BC96" s="933">
        <f t="shared" si="276"/>
        <v>1329735075.5753274</v>
      </c>
      <c r="BD96" s="933">
        <f t="shared" si="276"/>
        <v>1356744835.460525</v>
      </c>
      <c r="BE96" s="933">
        <f t="shared" si="276"/>
        <v>1337949990.6858482</v>
      </c>
      <c r="BF96" s="933">
        <f t="shared" si="276"/>
        <v>1364088714.1540241</v>
      </c>
      <c r="BG96" s="933">
        <f t="shared" si="276"/>
        <v>1344035317.6067739</v>
      </c>
      <c r="BH96" s="933">
        <f t="shared" si="276"/>
        <v>1365174129.0936489</v>
      </c>
      <c r="BI96" s="933">
        <f t="shared" si="276"/>
        <v>1347518824.0075002</v>
      </c>
      <c r="BJ96" s="933">
        <f t="shared" si="276"/>
        <v>1384800155.7553582</v>
      </c>
      <c r="BK96" s="924">
        <f t="shared" si="145"/>
        <v>66052855251.934105</v>
      </c>
    </row>
    <row r="97" spans="1:63" ht="16.2" thickBot="1" x14ac:dyDescent="0.35">
      <c r="A97" s="870"/>
      <c r="B97" s="777"/>
      <c r="C97" s="923"/>
      <c r="D97" s="923"/>
      <c r="E97" s="923"/>
      <c r="F97" s="923"/>
      <c r="G97" s="923"/>
      <c r="H97" s="923"/>
      <c r="I97" s="923"/>
      <c r="J97" s="923"/>
      <c r="K97" s="923"/>
      <c r="L97" s="923"/>
      <c r="M97" s="923"/>
      <c r="N97" s="923"/>
      <c r="O97" s="923"/>
      <c r="P97" s="923"/>
      <c r="Q97" s="923"/>
      <c r="R97" s="923"/>
      <c r="S97" s="923"/>
      <c r="T97" s="923"/>
      <c r="U97" s="923"/>
      <c r="V97" s="923"/>
      <c r="W97" s="923"/>
      <c r="X97" s="923"/>
      <c r="Y97" s="923"/>
      <c r="Z97" s="923"/>
      <c r="AA97" s="923"/>
      <c r="AB97" s="923"/>
      <c r="AC97" s="923"/>
      <c r="AD97" s="923"/>
      <c r="AE97" s="923"/>
      <c r="AF97" s="923"/>
      <c r="AG97" s="923"/>
      <c r="AH97" s="923"/>
      <c r="AI97" s="923"/>
      <c r="AJ97" s="923"/>
      <c r="AK97" s="923"/>
      <c r="AL97" s="923"/>
      <c r="AM97" s="923"/>
      <c r="AN97" s="923"/>
      <c r="AO97" s="923"/>
      <c r="AP97" s="923"/>
      <c r="AQ97" s="923"/>
      <c r="AR97" s="923"/>
      <c r="AS97" s="923"/>
      <c r="AT97" s="923"/>
      <c r="AU97" s="923"/>
      <c r="AV97" s="923"/>
      <c r="AW97" s="923"/>
      <c r="AX97" s="923"/>
      <c r="AY97" s="923"/>
      <c r="AZ97" s="923"/>
      <c r="BA97" s="923"/>
      <c r="BB97" s="923"/>
      <c r="BC97" s="923"/>
      <c r="BD97" s="923"/>
      <c r="BE97" s="923"/>
      <c r="BF97" s="923"/>
      <c r="BG97" s="923"/>
      <c r="BH97" s="923"/>
      <c r="BI97" s="923"/>
      <c r="BJ97" s="923"/>
      <c r="BK97" s="924">
        <f t="shared" si="145"/>
        <v>0</v>
      </c>
    </row>
    <row r="98" spans="1:63" ht="16.2" thickBot="1" x14ac:dyDescent="0.35">
      <c r="A98" s="944" t="s">
        <v>918</v>
      </c>
      <c r="B98" s="777"/>
      <c r="C98" s="926">
        <f t="shared" ref="C98" si="277">+C99+C100+C101+C102+C103</f>
        <v>207009816.77363601</v>
      </c>
      <c r="D98" s="926">
        <f t="shared" ref="D98:BJ98" si="278">+D99+D100+D101+D102+D103</f>
        <v>164236773.7120595</v>
      </c>
      <c r="E98" s="926">
        <f t="shared" si="278"/>
        <v>91902167.643410653</v>
      </c>
      <c r="F98" s="926">
        <f t="shared" si="278"/>
        <v>173572785.65171349</v>
      </c>
      <c r="G98" s="926">
        <f t="shared" si="278"/>
        <v>101366598.61847079</v>
      </c>
      <c r="H98" s="926">
        <f t="shared" si="278"/>
        <v>219154200.67741185</v>
      </c>
      <c r="I98" s="926">
        <f t="shared" si="278"/>
        <v>120841616.37761395</v>
      </c>
      <c r="J98" s="926">
        <f t="shared" si="278"/>
        <v>208219739.7502231</v>
      </c>
      <c r="K98" s="926">
        <f t="shared" si="278"/>
        <v>108363579.67267512</v>
      </c>
      <c r="L98" s="926">
        <f t="shared" si="278"/>
        <v>185682269.4389509</v>
      </c>
      <c r="M98" s="926">
        <f t="shared" si="278"/>
        <v>103676973.33736558</v>
      </c>
      <c r="N98" s="926">
        <f t="shared" si="278"/>
        <v>178743122.54169849</v>
      </c>
      <c r="O98" s="926">
        <f t="shared" si="278"/>
        <v>361363025.54907644</v>
      </c>
      <c r="P98" s="926">
        <f t="shared" si="278"/>
        <v>308626121.93936038</v>
      </c>
      <c r="Q98" s="926">
        <f t="shared" si="278"/>
        <v>227569521.00177622</v>
      </c>
      <c r="R98" s="926">
        <f t="shared" si="278"/>
        <v>303546803.07376301</v>
      </c>
      <c r="S98" s="926">
        <f t="shared" si="278"/>
        <v>227514590.98192352</v>
      </c>
      <c r="T98" s="926">
        <f t="shared" si="278"/>
        <v>300707019.40740103</v>
      </c>
      <c r="U98" s="926">
        <f t="shared" si="278"/>
        <v>223338143.13017458</v>
      </c>
      <c r="V98" s="926">
        <f t="shared" si="278"/>
        <v>317199943.88077223</v>
      </c>
      <c r="W98" s="926">
        <f t="shared" si="278"/>
        <v>241756376.54462039</v>
      </c>
      <c r="X98" s="926">
        <f t="shared" si="278"/>
        <v>316082728.20115942</v>
      </c>
      <c r="Y98" s="926">
        <f t="shared" si="278"/>
        <v>250985003.02185717</v>
      </c>
      <c r="Z98" s="926">
        <f t="shared" si="278"/>
        <v>318353213.37044138</v>
      </c>
      <c r="AA98" s="926">
        <f t="shared" si="278"/>
        <v>260816974.51606542</v>
      </c>
      <c r="AB98" s="926">
        <f t="shared" si="278"/>
        <v>332384491.15893406</v>
      </c>
      <c r="AC98" s="926">
        <f t="shared" si="278"/>
        <v>243053865.8212463</v>
      </c>
      <c r="AD98" s="926">
        <f t="shared" si="278"/>
        <v>296616619.44730461</v>
      </c>
      <c r="AE98" s="926">
        <f t="shared" si="278"/>
        <v>237390985.40779716</v>
      </c>
      <c r="AF98" s="926">
        <f t="shared" si="278"/>
        <v>369796525.23926204</v>
      </c>
      <c r="AG98" s="926">
        <f t="shared" si="278"/>
        <v>273113094.82062155</v>
      </c>
      <c r="AH98" s="926">
        <f t="shared" si="278"/>
        <v>356255094.40189767</v>
      </c>
      <c r="AI98" s="926">
        <f t="shared" si="278"/>
        <v>242349932.96299028</v>
      </c>
      <c r="AJ98" s="926">
        <f t="shared" si="278"/>
        <v>303134066.20533746</v>
      </c>
      <c r="AK98" s="926">
        <f t="shared" si="278"/>
        <v>227160119.29697874</v>
      </c>
      <c r="AL98" s="926">
        <f t="shared" si="278"/>
        <v>326373974.79436469</v>
      </c>
      <c r="AM98" s="926">
        <f t="shared" si="278"/>
        <v>215615364.06158766</v>
      </c>
      <c r="AN98" s="926">
        <f t="shared" si="278"/>
        <v>312935494.30125332</v>
      </c>
      <c r="AO98" s="926">
        <f t="shared" si="278"/>
        <v>229975178.75831321</v>
      </c>
      <c r="AP98" s="926">
        <f t="shared" si="278"/>
        <v>319971995.31829393</v>
      </c>
      <c r="AQ98" s="926">
        <f t="shared" si="278"/>
        <v>246024782.88096049</v>
      </c>
      <c r="AR98" s="926">
        <f t="shared" si="278"/>
        <v>345488792.46190476</v>
      </c>
      <c r="AS98" s="926">
        <f t="shared" si="278"/>
        <v>250317568.694152</v>
      </c>
      <c r="AT98" s="926">
        <f t="shared" si="278"/>
        <v>326066994.07534868</v>
      </c>
      <c r="AU98" s="926">
        <f t="shared" si="278"/>
        <v>206702904.96127817</v>
      </c>
      <c r="AV98" s="926">
        <f t="shared" si="278"/>
        <v>275481090.8463757</v>
      </c>
      <c r="AW98" s="926">
        <f t="shared" si="278"/>
        <v>218175810.25312081</v>
      </c>
      <c r="AX98" s="926">
        <f t="shared" si="278"/>
        <v>348502808.15536976</v>
      </c>
      <c r="AY98" s="926">
        <f t="shared" si="278"/>
        <v>269631328.44256568</v>
      </c>
      <c r="AZ98" s="926">
        <f t="shared" si="278"/>
        <v>365889900.78282374</v>
      </c>
      <c r="BA98" s="926">
        <f t="shared" si="278"/>
        <v>269903778.81317288</v>
      </c>
      <c r="BB98" s="926">
        <f t="shared" si="278"/>
        <v>352421508.01000839</v>
      </c>
      <c r="BC98" s="926">
        <f t="shared" si="278"/>
        <v>272640529.88349414</v>
      </c>
      <c r="BD98" s="926">
        <f t="shared" si="278"/>
        <v>367766804.23909438</v>
      </c>
      <c r="BE98" s="926">
        <f t="shared" si="278"/>
        <v>271884770.07042426</v>
      </c>
      <c r="BF98" s="926">
        <f t="shared" si="278"/>
        <v>371347385.6800074</v>
      </c>
      <c r="BG98" s="926">
        <f t="shared" si="278"/>
        <v>274681463.58680654</v>
      </c>
      <c r="BH98" s="926">
        <f t="shared" si="278"/>
        <v>365383984.72157198</v>
      </c>
      <c r="BI98" s="926">
        <f t="shared" si="278"/>
        <v>282638877.70415086</v>
      </c>
      <c r="BJ98" s="926">
        <f t="shared" si="278"/>
        <v>409689313.95003951</v>
      </c>
      <c r="BK98" s="924">
        <f t="shared" si="145"/>
        <v>15897396309.022478</v>
      </c>
    </row>
    <row r="99" spans="1:63" ht="15.6" x14ac:dyDescent="0.3">
      <c r="A99" s="896" t="s">
        <v>41</v>
      </c>
      <c r="B99" s="777"/>
      <c r="C99" s="923">
        <f>+Cálculos!O1440</f>
        <v>58748366.776871189</v>
      </c>
      <c r="D99" s="923">
        <f>+Cálculos!P1440</f>
        <v>43469524.605440453</v>
      </c>
      <c r="E99" s="923">
        <f>+Cálculos!Q1440</f>
        <v>23858976.513007239</v>
      </c>
      <c r="F99" s="923">
        <f>+Cálculos!R1440</f>
        <v>43123730.723091066</v>
      </c>
      <c r="G99" s="923">
        <f>+Cálculos!S1440</f>
        <v>23669181.75007388</v>
      </c>
      <c r="H99" s="923">
        <f>+Cálculos!T1440</f>
        <v>59464274.666630954</v>
      </c>
      <c r="I99" s="923">
        <f>+Cálculos!U1440</f>
        <v>32637962.929472532</v>
      </c>
      <c r="J99" s="923">
        <f>+Cálculos!V1440</f>
        <v>51453407.110092141</v>
      </c>
      <c r="K99" s="923">
        <f>+Cálculos!W1440</f>
        <v>28241064.12243221</v>
      </c>
      <c r="L99" s="923">
        <f>+Cálculos!X1440</f>
        <v>48220655.038904995</v>
      </c>
      <c r="M99" s="923">
        <f>+Cálculos!Y1440</f>
        <v>26466714.013041403</v>
      </c>
      <c r="N99" s="923">
        <f>+Cálculos!Z1440</f>
        <v>54222575.128946036</v>
      </c>
      <c r="O99" s="923">
        <f>+Cálculos!AA1440</f>
        <v>105527736.5237744</v>
      </c>
      <c r="P99" s="923">
        <f>+Cálculos!AB1440</f>
        <v>90375574.30723235</v>
      </c>
      <c r="Q99" s="923">
        <f>+Cálculos!AC1440</f>
        <v>68241463.399325967</v>
      </c>
      <c r="R99" s="923">
        <f>+Cálculos!AD1440</f>
        <v>93061329.090897784</v>
      </c>
      <c r="S99" s="923">
        <f>+Cálculos!AE1440</f>
        <v>66885206.98615516</v>
      </c>
      <c r="T99" s="923">
        <f>+Cálculos!AF1440</f>
        <v>92561607.483246326</v>
      </c>
      <c r="U99" s="923">
        <f>+Cálculos!AG1440</f>
        <v>68767687.002230629</v>
      </c>
      <c r="V99" s="923">
        <f>+Cálculos!AH1440</f>
        <v>98108405.985105798</v>
      </c>
      <c r="W99" s="923">
        <f>+Cálculos!AI1440</f>
        <v>70798213.729731515</v>
      </c>
      <c r="X99" s="923">
        <f>+Cálculos!AJ1440</f>
        <v>91350837.816286251</v>
      </c>
      <c r="Y99" s="923">
        <f>+Cálculos!AK1440</f>
        <v>71564005.883761927</v>
      </c>
      <c r="Z99" s="923">
        <f>+Cálculos!AL1440</f>
        <v>91063639.624694034</v>
      </c>
      <c r="AA99" s="923">
        <f>+Cálculos!AM1440</f>
        <v>76736037.88114737</v>
      </c>
      <c r="AB99" s="923">
        <f>+Cálculos!AN1440</f>
        <v>94543784.711097956</v>
      </c>
      <c r="AC99" s="923">
        <f>+Cálculos!AO1440</f>
        <v>69573226.258882821</v>
      </c>
      <c r="AD99" s="923">
        <f>+Cálculos!AP1440</f>
        <v>85999751.240991384</v>
      </c>
      <c r="AE99" s="923">
        <f>+Cálculos!AQ1440</f>
        <v>63222143.18015603</v>
      </c>
      <c r="AF99" s="923">
        <f>+Cálculos!AR1440</f>
        <v>111672183.35975987</v>
      </c>
      <c r="AG99" s="923">
        <f>+Cálculos!AS1440</f>
        <v>84613440.248610362</v>
      </c>
      <c r="AH99" s="923">
        <f>+Cálculos!AT1440</f>
        <v>113183913.22628109</v>
      </c>
      <c r="AI99" s="923">
        <f>+Cálculos!AU1440</f>
        <v>80561112.266480967</v>
      </c>
      <c r="AJ99" s="923">
        <f>+Cálculos!AV1440</f>
        <v>89412746.661005899</v>
      </c>
      <c r="AK99" s="923">
        <f>+Cálculos!AW1440</f>
        <v>68180378.182618469</v>
      </c>
      <c r="AL99" s="923">
        <f>+Cálculos!AX1440</f>
        <v>112367167.44123608</v>
      </c>
      <c r="AM99" s="923">
        <f>+Cálculos!AY1440</f>
        <v>78649251.499285683</v>
      </c>
      <c r="AN99" s="923">
        <f>+Cálculos!AZ1440</f>
        <v>120282091.47099848</v>
      </c>
      <c r="AO99" s="923">
        <f>+Cálculos!BA1440</f>
        <v>87743535.874754861</v>
      </c>
      <c r="AP99" s="923">
        <f>+Cálculos!BB1440</f>
        <v>120444820.18666479</v>
      </c>
      <c r="AQ99" s="923">
        <f>+Cálculos!BC1440</f>
        <v>89263404.40921101</v>
      </c>
      <c r="AR99" s="923">
        <f>+Cálculos!BD1440</f>
        <v>123794664.86768211</v>
      </c>
      <c r="AS99" s="923">
        <f>+Cálculos!BE1440</f>
        <v>86706782.186442986</v>
      </c>
      <c r="AT99" s="923">
        <f>+Cálculos!BF1440</f>
        <v>107031780.0383257</v>
      </c>
      <c r="AU99" s="923">
        <f>+Cálculos!BG1440</f>
        <v>72960632.173967972</v>
      </c>
      <c r="AV99" s="923">
        <f>+Cálculos!BH1440</f>
        <v>90345379.040866211</v>
      </c>
      <c r="AW99" s="923">
        <f>+Cálculos!BI1440</f>
        <v>70438540.978568271</v>
      </c>
      <c r="AX99" s="923">
        <f>+Cálculos!BJ1440</f>
        <v>111468605.28052436</v>
      </c>
      <c r="AY99" s="923">
        <f>+Cálculos!BK1440</f>
        <v>79021748.411402076</v>
      </c>
      <c r="AZ99" s="923">
        <f>+Cálculos!BL1440</f>
        <v>113578450.26337363</v>
      </c>
      <c r="BA99" s="923">
        <f>+Cálculos!BM1440</f>
        <v>82013516.839991361</v>
      </c>
      <c r="BB99" s="923">
        <f>+Cálculos!BN1440</f>
        <v>110677199.59006391</v>
      </c>
      <c r="BC99" s="923">
        <f>+Cálculos!BO1440</f>
        <v>85214690.963171065</v>
      </c>
      <c r="BD99" s="923">
        <f>+Cálculos!BP1440</f>
        <v>117479900.81794012</v>
      </c>
      <c r="BE99" s="923">
        <f>+Cálculos!BQ1440</f>
        <v>85495921.032656476</v>
      </c>
      <c r="BF99" s="923">
        <f>+Cálculos!BR1440</f>
        <v>122598902.46427239</v>
      </c>
      <c r="BG99" s="923">
        <f>+Cálculos!BS1440</f>
        <v>90501752.929623798</v>
      </c>
      <c r="BH99" s="923">
        <f>+Cálculos!BT1440</f>
        <v>126611246.25166611</v>
      </c>
      <c r="BI99" s="923">
        <f>+Cálculos!BU1440</f>
        <v>96010114.519807979</v>
      </c>
      <c r="BJ99" s="923">
        <f>+Cálculos!BV1440</f>
        <v>138877171.21178401</v>
      </c>
      <c r="BK99" s="924">
        <f t="shared" si="145"/>
        <v>4959158129.1717596</v>
      </c>
    </row>
    <row r="100" spans="1:63" ht="15.6" x14ac:dyDescent="0.3">
      <c r="A100" s="882" t="s">
        <v>920</v>
      </c>
      <c r="B100" s="777"/>
      <c r="C100" s="923">
        <f>+Cálculos!O1462</f>
        <v>77037415.849209368</v>
      </c>
      <c r="D100" s="923">
        <f>+Cálculos!P1462</f>
        <v>53853199.57354264</v>
      </c>
      <c r="E100" s="923">
        <f>+Cálculos!Q1462</f>
        <v>25453432.89281781</v>
      </c>
      <c r="F100" s="923">
        <f>+Cálculos!R1462</f>
        <v>44259685.1703391</v>
      </c>
      <c r="G100" s="923">
        <f>+Cálculos!S1462</f>
        <v>28367864.157511625</v>
      </c>
      <c r="H100" s="923">
        <f>+Cálculos!T1462</f>
        <v>63282457.306507237</v>
      </c>
      <c r="I100" s="923">
        <f>+Cálculos!U1462</f>
        <v>34717004.428481169</v>
      </c>
      <c r="J100" s="923">
        <f>+Cálculos!V1462</f>
        <v>61158925.742763937</v>
      </c>
      <c r="K100" s="923">
        <f>+Cálculos!W1462</f>
        <v>27756072.776806571</v>
      </c>
      <c r="L100" s="923">
        <f>+Cálculos!X1462</f>
        <v>46998310.224668473</v>
      </c>
      <c r="M100" s="923">
        <f>+Cálculos!Y1462</f>
        <v>26503651.604360007</v>
      </c>
      <c r="N100" s="923">
        <f>+Cálculos!Z1462</f>
        <v>70720103.956950739</v>
      </c>
      <c r="O100" s="923">
        <f>+Cálculos!AA1462</f>
        <v>145681768.50305882</v>
      </c>
      <c r="P100" s="923">
        <f>+Cálculos!AB1462</f>
        <v>123735197.28072213</v>
      </c>
      <c r="Q100" s="923">
        <f>+Cálculos!AC1462</f>
        <v>82355172.525350526</v>
      </c>
      <c r="R100" s="923">
        <f>+Cálculos!AD1462</f>
        <v>99915138.279952839</v>
      </c>
      <c r="S100" s="923">
        <f>+Cálculos!AE1462</f>
        <v>61794472.626263216</v>
      </c>
      <c r="T100" s="923">
        <f>+Cálculos!AF1462</f>
        <v>86802045.309418947</v>
      </c>
      <c r="U100" s="923">
        <f>+Cálculos!AG1462</f>
        <v>64926875.624888256</v>
      </c>
      <c r="V100" s="923">
        <f>+Cálculos!AH1462</f>
        <v>99086821.460220873</v>
      </c>
      <c r="W100" s="923">
        <f>+Cálculos!AI1462</f>
        <v>73460794.752139047</v>
      </c>
      <c r="X100" s="923">
        <f>+Cálculos!AJ1462</f>
        <v>85560565.839247897</v>
      </c>
      <c r="Y100" s="923">
        <f>+Cálculos!AK1462</f>
        <v>78869250.75619556</v>
      </c>
      <c r="Z100" s="923">
        <f>+Cálculos!AL1462</f>
        <v>95433240.405950785</v>
      </c>
      <c r="AA100" s="923">
        <f>+Cálculos!AM1462</f>
        <v>77544018.398678795</v>
      </c>
      <c r="AB100" s="923">
        <f>+Cálculos!AN1462</f>
        <v>100456575.93855634</v>
      </c>
      <c r="AC100" s="923">
        <f>+Cálculos!AO1462</f>
        <v>72041832.013963223</v>
      </c>
      <c r="AD100" s="923">
        <f>+Cálculos!AP1462</f>
        <v>86696899.91874969</v>
      </c>
      <c r="AE100" s="923">
        <f>+Cálculos!AQ1462</f>
        <v>78259510.350519747</v>
      </c>
      <c r="AF100" s="923">
        <f>+Cálculos!AR1462</f>
        <v>120951979.18716572</v>
      </c>
      <c r="AG100" s="923">
        <f>+Cálculos!AS1462</f>
        <v>87175063.999862179</v>
      </c>
      <c r="AH100" s="923">
        <f>+Cálculos!AT1462</f>
        <v>113965380.11545803</v>
      </c>
      <c r="AI100" s="923">
        <f>+Cálculos!AU1462</f>
        <v>76768516.396246836</v>
      </c>
      <c r="AJ100" s="923">
        <f>+Cálculos!AV1462</f>
        <v>98072273.958580926</v>
      </c>
      <c r="AK100" s="923">
        <f>+Cálculos!AW1462</f>
        <v>82822325.711474761</v>
      </c>
      <c r="AL100" s="923">
        <f>+Cálculos!AX1462</f>
        <v>103808137.21136412</v>
      </c>
      <c r="AM100" s="923">
        <f>+Cálculos!AY1462</f>
        <v>57634295.240590841</v>
      </c>
      <c r="AN100" s="923">
        <f>+Cálculos!AZ1462</f>
        <v>81590845.268075511</v>
      </c>
      <c r="AO100" s="923">
        <f>+Cálculos!BA1462</f>
        <v>59937508.954449438</v>
      </c>
      <c r="AP100" s="923">
        <f>+Cálculos!BB1462</f>
        <v>87252893.491099969</v>
      </c>
      <c r="AQ100" s="923">
        <f>+Cálculos!BC1462</f>
        <v>75724113.023113817</v>
      </c>
      <c r="AR100" s="923">
        <f>+Cálculos!BD1462</f>
        <v>105238860.35287334</v>
      </c>
      <c r="AS100" s="923">
        <f>+Cálculos!BE1462</f>
        <v>77309594.158898473</v>
      </c>
      <c r="AT100" s="923">
        <f>+Cálculos!BF1462</f>
        <v>104134180.75264598</v>
      </c>
      <c r="AU100" s="923">
        <f>+Cálculos!BG1462</f>
        <v>59432004.490252636</v>
      </c>
      <c r="AV100" s="923">
        <f>+Cálculos!BH1462</f>
        <v>77965343.74940519</v>
      </c>
      <c r="AW100" s="923">
        <f>+Cálculos!BI1462</f>
        <v>64960099.74182874</v>
      </c>
      <c r="AX100" s="923">
        <f>+Cálculos!BJ1462</f>
        <v>114702938.99129754</v>
      </c>
      <c r="AY100" s="923">
        <f>+Cálculos!BK1462</f>
        <v>93949416.150104672</v>
      </c>
      <c r="AZ100" s="923">
        <f>+Cálculos!BL1462</f>
        <v>124834586.84550732</v>
      </c>
      <c r="BA100" s="923">
        <f>+Cálculos!BM1462</f>
        <v>92577872.668232128</v>
      </c>
      <c r="BB100" s="923">
        <f>+Cálculos!BN1462</f>
        <v>118043811.76880427</v>
      </c>
      <c r="BC100" s="923">
        <f>+Cálculos!BO1462</f>
        <v>96635763.661774755</v>
      </c>
      <c r="BD100" s="923">
        <f>+Cálculos!BP1462</f>
        <v>126983750.6629224</v>
      </c>
      <c r="BE100" s="923">
        <f>+Cálculos!BQ1462</f>
        <v>94171701.904660493</v>
      </c>
      <c r="BF100" s="923">
        <f>+Cálculos!BR1462</f>
        <v>127883342.32116851</v>
      </c>
      <c r="BG100" s="923">
        <f>+Cálculos!BS1462</f>
        <v>97679508.957360983</v>
      </c>
      <c r="BH100" s="923">
        <f>+Cálculos!BT1462</f>
        <v>127469834.21204863</v>
      </c>
      <c r="BI100" s="923">
        <f>+Cálculos!BU1462</f>
        <v>100856248.57665639</v>
      </c>
      <c r="BJ100" s="923">
        <f>+Cálculos!BV1462</f>
        <v>164275482.80650991</v>
      </c>
      <c r="BK100" s="924">
        <f t="shared" si="145"/>
        <v>5087535978.998271</v>
      </c>
    </row>
    <row r="101" spans="1:63" ht="15.6" x14ac:dyDescent="0.3">
      <c r="A101" s="883" t="s">
        <v>427</v>
      </c>
      <c r="B101" s="777"/>
      <c r="C101" s="923">
        <f>+Cálculos!O1488</f>
        <v>29139249.482872359</v>
      </c>
      <c r="D101" s="923">
        <f>+Cálculos!P1488</f>
        <v>26548512.265704837</v>
      </c>
      <c r="E101" s="923">
        <f>+Cálculos!Q1488</f>
        <v>16702325.123227378</v>
      </c>
      <c r="F101" s="923">
        <f>+Cálculos!R1488</f>
        <v>34096580.164400347</v>
      </c>
      <c r="G101" s="923">
        <f>+Cálculos!S1488</f>
        <v>19569534.231840383</v>
      </c>
      <c r="H101" s="923">
        <f>+Cálculos!T1488</f>
        <v>38669357.228817694</v>
      </c>
      <c r="I101" s="923">
        <f>+Cálculos!U1488</f>
        <v>21224324.265556339</v>
      </c>
      <c r="J101" s="923">
        <f>+Cálculos!V1488</f>
        <v>38669357.228817694</v>
      </c>
      <c r="K101" s="923">
        <f>+Cálculos!W1488</f>
        <v>20986075.045691706</v>
      </c>
      <c r="L101" s="923">
        <f>+Cálculos!X1488</f>
        <v>36713492.053607516</v>
      </c>
      <c r="M101" s="923">
        <f>+Cálculos!Y1488</f>
        <v>20308747.209440667</v>
      </c>
      <c r="N101" s="923">
        <f>+Cálculos!Z1488</f>
        <v>22267333.829716571</v>
      </c>
      <c r="O101" s="923">
        <f>+Cálculos!AA1488</f>
        <v>45870189.531052984</v>
      </c>
      <c r="P101" s="923">
        <f>+Cálculos!AB1488</f>
        <v>38959967.395026401</v>
      </c>
      <c r="Q101" s="923">
        <f>+Cálculos!AC1488</f>
        <v>30942815.332333621</v>
      </c>
      <c r="R101" s="923">
        <f>+Cálculos!AD1488</f>
        <v>45795436.187308103</v>
      </c>
      <c r="S101" s="923">
        <f>+Cálculos!AE1488</f>
        <v>42225047.386378989</v>
      </c>
      <c r="T101" s="923">
        <f>+Cálculos!AF1488</f>
        <v>52153628.798802324</v>
      </c>
      <c r="U101" s="923">
        <f>+Cálculos!AG1488</f>
        <v>38304165.625994548</v>
      </c>
      <c r="V101" s="923">
        <f>+Cálculos!AH1488</f>
        <v>51773494.109368049</v>
      </c>
      <c r="W101" s="923">
        <f>+Cálculos!AI1488</f>
        <v>41798485.957060717</v>
      </c>
      <c r="X101" s="923">
        <f>+Cálculos!AJ1488</f>
        <v>60351888.734717607</v>
      </c>
      <c r="Y101" s="923">
        <f>+Cálculos!AK1488</f>
        <v>43324567.651027285</v>
      </c>
      <c r="Z101" s="923">
        <f>+Cálculos!AL1488</f>
        <v>57035570.913358793</v>
      </c>
      <c r="AA101" s="923">
        <f>+Cálculos!AM1488</f>
        <v>45056761.072945014</v>
      </c>
      <c r="AB101" s="923">
        <f>+Cálculos!AN1488</f>
        <v>58421052.187326632</v>
      </c>
      <c r="AC101" s="923">
        <f>+Cálculos!AO1488</f>
        <v>42825671.259050474</v>
      </c>
      <c r="AD101" s="923">
        <f>+Cálculos!AP1488</f>
        <v>53138788.297847807</v>
      </c>
      <c r="AE101" s="923">
        <f>+Cálculos!AQ1488</f>
        <v>40668546.625614807</v>
      </c>
      <c r="AF101" s="923">
        <f>+Cálculos!AR1488</f>
        <v>58424001.903297462</v>
      </c>
      <c r="AG101" s="923">
        <f>+Cálculos!AS1488</f>
        <v>42841330.864937261</v>
      </c>
      <c r="AH101" s="923">
        <f>+Cálculos!AT1488</f>
        <v>55082149.297398351</v>
      </c>
      <c r="AI101" s="923">
        <f>+Cálculos!AU1488</f>
        <v>36422159.066718914</v>
      </c>
      <c r="AJ101" s="923">
        <f>+Cálculos!AV1488</f>
        <v>50011790.095557511</v>
      </c>
      <c r="AK101" s="923">
        <f>+Cálculos!AW1488</f>
        <v>32897539.031911291</v>
      </c>
      <c r="AL101" s="923">
        <f>+Cálculos!AX1488</f>
        <v>47993859.364905275</v>
      </c>
      <c r="AM101" s="923">
        <f>+Cálculos!AY1488</f>
        <v>33307748.490133986</v>
      </c>
      <c r="AN101" s="923">
        <f>+Cálculos!AZ1488</f>
        <v>47152608.389536314</v>
      </c>
      <c r="AO101" s="923">
        <f>+Cálculos!BA1488</f>
        <v>34593295.111502327</v>
      </c>
      <c r="AP101" s="923">
        <f>+Cálculos!BB1488</f>
        <v>47694184.931360185</v>
      </c>
      <c r="AQ101" s="923">
        <f>+Cálculos!BC1488</f>
        <v>34195182.930365652</v>
      </c>
      <c r="AR101" s="923">
        <f>+Cálculos!BD1488</f>
        <v>49404541.395973571</v>
      </c>
      <c r="AS101" s="923">
        <f>+Cálculos!BE1488</f>
        <v>36293105.342668548</v>
      </c>
      <c r="AT101" s="923">
        <f>+Cálculos!BF1488</f>
        <v>48956361.65028885</v>
      </c>
      <c r="AU101" s="923">
        <f>+Cálculos!BG1488</f>
        <v>31628023.380975049</v>
      </c>
      <c r="AV101" s="923">
        <f>+Cálculos!BH1488</f>
        <v>45890348.423423566</v>
      </c>
      <c r="AW101" s="923">
        <f>+Cálculos!BI1488</f>
        <v>35024978.52713161</v>
      </c>
      <c r="AX101" s="923">
        <f>+Cálculos!BJ1488</f>
        <v>52141796.540784702</v>
      </c>
      <c r="AY101" s="923">
        <f>+Cálculos!BK1488</f>
        <v>41230529.585884035</v>
      </c>
      <c r="AZ101" s="923">
        <f>+Cálculos!BL1488</f>
        <v>54784759.045781098</v>
      </c>
      <c r="BA101" s="923">
        <f>+Cálculos!BM1488</f>
        <v>40628615.636601783</v>
      </c>
      <c r="BB101" s="923">
        <f>+Cálculos!BN1488</f>
        <v>53553964.785469249</v>
      </c>
      <c r="BC101" s="923">
        <f>+Cálculos!BO1488</f>
        <v>38668128.061378047</v>
      </c>
      <c r="BD101" s="923">
        <f>+Cálculos!BP1488</f>
        <v>52893215.184401743</v>
      </c>
      <c r="BE101" s="923">
        <f>+Cálculos!BQ1488</f>
        <v>39225838.480284736</v>
      </c>
      <c r="BF101" s="923">
        <f>+Cálculos!BR1488</f>
        <v>51196941.22942555</v>
      </c>
      <c r="BG101" s="923">
        <f>+Cálculos!BS1488</f>
        <v>36482643.258318737</v>
      </c>
      <c r="BH101" s="923">
        <f>+Cálculos!BT1488</f>
        <v>47355964.60766606</v>
      </c>
      <c r="BI101" s="923">
        <f>+Cálculos!BU1488</f>
        <v>36204061.921143048</v>
      </c>
      <c r="BJ101" s="923">
        <f>+Cálculos!BV1488</f>
        <v>45259649.731316477</v>
      </c>
      <c r="BK101" s="924">
        <f t="shared" si="145"/>
        <v>2470980281.4614487</v>
      </c>
    </row>
    <row r="102" spans="1:63" ht="15.6" x14ac:dyDescent="0.3">
      <c r="A102" s="884" t="s">
        <v>921</v>
      </c>
      <c r="B102" s="777"/>
      <c r="C102" s="923">
        <f>+Cálculos!O1514</f>
        <v>40347664.664683066</v>
      </c>
      <c r="D102" s="923">
        <f>+Cálculos!P1514</f>
        <v>38242390.600704908</v>
      </c>
      <c r="E102" s="923">
        <f>+Cálculos!Q1514</f>
        <v>24150313.114358224</v>
      </c>
      <c r="F102" s="923">
        <f>+Cálculos!R1514</f>
        <v>49969642.927216321</v>
      </c>
      <c r="G102" s="923">
        <f>+Cálculos!S1514</f>
        <v>28022898.479044899</v>
      </c>
      <c r="H102" s="923">
        <f>+Cálculos!T1514</f>
        <v>55614964.808789305</v>
      </c>
      <c r="I102" s="923">
        <f>+Cálculos!U1514</f>
        <v>30525204.754103918</v>
      </c>
      <c r="J102" s="923">
        <f>+Cálculos!V1514</f>
        <v>54814903.001882665</v>
      </c>
      <c r="K102" s="923">
        <f>+Cálculos!W1514</f>
        <v>29643247.72774462</v>
      </c>
      <c r="L102" s="923">
        <f>+Cálculos!X1514</f>
        <v>51626665.455103241</v>
      </c>
      <c r="M102" s="923">
        <f>+Cálculos!Y1514</f>
        <v>28660740.510523513</v>
      </c>
      <c r="N102" s="923">
        <f>+Cálculos!Z1514</f>
        <v>29409962.959418476</v>
      </c>
      <c r="O102" s="923">
        <f>+Cálculos!AA1514</f>
        <v>60583839.330123551</v>
      </c>
      <c r="P102" s="923">
        <f>+Cálculos!AB1514</f>
        <v>51457044.958779521</v>
      </c>
      <c r="Q102" s="923">
        <f>+Cálculos!AC1514</f>
        <v>42330578.08369945</v>
      </c>
      <c r="R102" s="923">
        <f>+Cálculos!AD1514</f>
        <v>60676561.518004283</v>
      </c>
      <c r="S102" s="923">
        <f>+Cálculos!AE1514</f>
        <v>52910372.322059505</v>
      </c>
      <c r="T102" s="923">
        <f>+Cálculos!AF1514</f>
        <v>65091399.81833341</v>
      </c>
      <c r="U102" s="923">
        <f>+Cálculos!AG1514</f>
        <v>47639923.215994462</v>
      </c>
      <c r="V102" s="923">
        <f>+Cálculos!AH1514</f>
        <v>64132884.328477472</v>
      </c>
      <c r="W102" s="923">
        <f>+Cálculos!AI1514</f>
        <v>51999390.444622464</v>
      </c>
      <c r="X102" s="923">
        <f>+Cálculos!AJ1514</f>
        <v>74721097.813307658</v>
      </c>
      <c r="Y102" s="923">
        <f>+Cálculos!AK1514</f>
        <v>53527687.069805749</v>
      </c>
      <c r="Z102" s="923">
        <f>+Cálculos!AL1514</f>
        <v>70722424.428837687</v>
      </c>
      <c r="AA102" s="923">
        <f>+Cálculos!AM1514</f>
        <v>57465312.482117042</v>
      </c>
      <c r="AB102" s="923">
        <f>+Cálculos!AN1514</f>
        <v>74510105.465496108</v>
      </c>
      <c r="AC102" s="923">
        <f>+Cálculos!AO1514</f>
        <v>54598291.608172566</v>
      </c>
      <c r="AD102" s="923">
        <f>+Cálculos!AP1514</f>
        <v>66328207.133258708</v>
      </c>
      <c r="AE102" s="923">
        <f>+Cálculos!AQ1514</f>
        <v>51225940.570329376</v>
      </c>
      <c r="AF102" s="923">
        <f>+Cálculos!AR1514</f>
        <v>74295387.932581976</v>
      </c>
      <c r="AG102" s="923">
        <f>+Cálculos!AS1514</f>
        <v>54468415.026034519</v>
      </c>
      <c r="AH102" s="923">
        <f>+Cálculos!AT1514</f>
        <v>69570678.906303242</v>
      </c>
      <c r="AI102" s="923">
        <f>+Cálculos!AU1514</f>
        <v>44583300.552366391</v>
      </c>
      <c r="AJ102" s="923">
        <f>+Cálculos!AV1514</f>
        <v>61184282.633736126</v>
      </c>
      <c r="AK102" s="923">
        <f>+Cálculos!AW1514</f>
        <v>39245031.689797051</v>
      </c>
      <c r="AL102" s="923">
        <f>+Cálculos!AX1514</f>
        <v>57751837.920402251</v>
      </c>
      <c r="AM102" s="923">
        <f>+Cálculos!AY1514</f>
        <v>41958527.705830328</v>
      </c>
      <c r="AN102" s="923">
        <f>+Cálculos!AZ1514</f>
        <v>59399212.351461135</v>
      </c>
      <c r="AO102" s="923">
        <f>+Cálculos!BA1514</f>
        <v>43635297.691859797</v>
      </c>
      <c r="AP102" s="923">
        <f>+Cálculos!BB1514</f>
        <v>60069359.887987055</v>
      </c>
      <c r="AQ102" s="923">
        <f>+Cálculos!BC1514</f>
        <v>42776541.392523207</v>
      </c>
      <c r="AR102" s="923">
        <f>+Cálculos!BD1514</f>
        <v>62539989.024193794</v>
      </c>
      <c r="AS102" s="923">
        <f>+Cálculos!BE1514</f>
        <v>45942545.880395211</v>
      </c>
      <c r="AT102" s="923">
        <f>+Cálculos!BF1514</f>
        <v>61433934.812906243</v>
      </c>
      <c r="AU102" s="923">
        <f>+Cálculos!BG1514</f>
        <v>38616703.790335707</v>
      </c>
      <c r="AV102" s="923">
        <f>+Cálculos!BH1514</f>
        <v>56769282.811498873</v>
      </c>
      <c r="AW102" s="923">
        <f>+Cálculos!BI1514</f>
        <v>43686649.879845381</v>
      </c>
      <c r="AX102" s="923">
        <f>+Cálculos!BJ1514</f>
        <v>65678730.521581225</v>
      </c>
      <c r="AY102" s="923">
        <f>+Cálculos!BK1514</f>
        <v>51090739.262675129</v>
      </c>
      <c r="AZ102" s="923">
        <f>+Cálculos!BL1514</f>
        <v>67886439.201468989</v>
      </c>
      <c r="BA102" s="923">
        <f>+Cálculos!BM1514</f>
        <v>50344878.635847874</v>
      </c>
      <c r="BB102" s="923">
        <f>+Cálculos!BN1514</f>
        <v>65340866.438978232</v>
      </c>
      <c r="BC102" s="923">
        <f>+Cálculos!BO1514</f>
        <v>47783052.164670527</v>
      </c>
      <c r="BD102" s="923">
        <f>+Cálculos!BP1514</f>
        <v>65604272.147137389</v>
      </c>
      <c r="BE102" s="923">
        <f>+Cálculos!BQ1514</f>
        <v>48652413.620322838</v>
      </c>
      <c r="BF102" s="923">
        <f>+Cálculos!BR1514</f>
        <v>64862534.238448188</v>
      </c>
      <c r="BG102" s="923">
        <f>+Cálculos!BS1514</f>
        <v>45678663.40900334</v>
      </c>
      <c r="BH102" s="923">
        <f>+Cálculos!BT1514</f>
        <v>59141274.223498464</v>
      </c>
      <c r="BI102" s="923">
        <f>+Cálculos!BU1514</f>
        <v>45229557.654043734</v>
      </c>
      <c r="BJ102" s="923">
        <f>+Cálculos!BV1514</f>
        <v>56471344.773736387</v>
      </c>
      <c r="BK102" s="924">
        <f t="shared" si="145"/>
        <v>3152641405.776463</v>
      </c>
    </row>
    <row r="103" spans="1:63" ht="15.6" x14ac:dyDescent="0.3">
      <c r="A103" s="885" t="s">
        <v>922</v>
      </c>
      <c r="B103" s="777"/>
      <c r="C103" s="923">
        <f>+Cálculos!O765</f>
        <v>1737120</v>
      </c>
      <c r="D103" s="923">
        <f>+Cálculos!P765</f>
        <v>2123146.666666667</v>
      </c>
      <c r="E103" s="923">
        <f>+Cálculos!Q765</f>
        <v>1737120</v>
      </c>
      <c r="F103" s="923">
        <f>+Cálculos!R765</f>
        <v>2123146.666666667</v>
      </c>
      <c r="G103" s="923">
        <f>+Cálculos!S765</f>
        <v>1737120</v>
      </c>
      <c r="H103" s="923">
        <f>+Cálculos!T765</f>
        <v>2123146.666666667</v>
      </c>
      <c r="I103" s="923">
        <f>+Cálculos!U765</f>
        <v>1737120</v>
      </c>
      <c r="J103" s="923">
        <f>+Cálculos!V765</f>
        <v>2123146.666666667</v>
      </c>
      <c r="K103" s="923">
        <f>+Cálculos!W765</f>
        <v>1737120</v>
      </c>
      <c r="L103" s="923">
        <f>+Cálculos!X765</f>
        <v>2123146.666666667</v>
      </c>
      <c r="M103" s="923">
        <f>+Cálculos!Y765</f>
        <v>1737120</v>
      </c>
      <c r="N103" s="923">
        <f>+Cálculos!Z765</f>
        <v>2123146.666666667</v>
      </c>
      <c r="O103" s="923">
        <f>+Cálculos!AA765</f>
        <v>3699491.6610666658</v>
      </c>
      <c r="P103" s="923">
        <f>+Cálculos!AB765</f>
        <v>4098337.9975999999</v>
      </c>
      <c r="Q103" s="923">
        <f>+Cálculos!AC765</f>
        <v>3699491.6610666658</v>
      </c>
      <c r="R103" s="923">
        <f>+Cálculos!AD765</f>
        <v>4098337.9975999999</v>
      </c>
      <c r="S103" s="923">
        <f>+Cálculos!AE765</f>
        <v>3699491.6610666658</v>
      </c>
      <c r="T103" s="923">
        <f>+Cálculos!AF765</f>
        <v>4098337.9975999999</v>
      </c>
      <c r="U103" s="923">
        <f>+Cálculos!AG765</f>
        <v>3699491.6610666658</v>
      </c>
      <c r="V103" s="923">
        <f>+Cálculos!AH765</f>
        <v>4098337.9975999999</v>
      </c>
      <c r="W103" s="923">
        <f>+Cálculos!AI765</f>
        <v>3699491.6610666658</v>
      </c>
      <c r="X103" s="923">
        <f>+Cálculos!AJ765</f>
        <v>4098337.9975999999</v>
      </c>
      <c r="Y103" s="923">
        <f>+Cálculos!AK765</f>
        <v>3699491.6610666658</v>
      </c>
      <c r="Z103" s="923">
        <f>+Cálculos!AL765</f>
        <v>4098337.9975999999</v>
      </c>
      <c r="AA103" s="923">
        <f>+Cálculos!AM765</f>
        <v>4014844.6811772059</v>
      </c>
      <c r="AB103" s="923">
        <f>+Cálculos!AN765</f>
        <v>4452972.8564569997</v>
      </c>
      <c r="AC103" s="923">
        <f>+Cálculos!AO765</f>
        <v>4014844.6811772059</v>
      </c>
      <c r="AD103" s="923">
        <f>+Cálculos!AP765</f>
        <v>4452972.8564569997</v>
      </c>
      <c r="AE103" s="923">
        <f>+Cálculos!AQ765</f>
        <v>4014844.6811772059</v>
      </c>
      <c r="AF103" s="923">
        <f>+Cálculos!AR765</f>
        <v>4452972.8564569997</v>
      </c>
      <c r="AG103" s="923">
        <f>+Cálculos!AS765</f>
        <v>4014844.6811772059</v>
      </c>
      <c r="AH103" s="923">
        <f>+Cálculos!AT765</f>
        <v>4452972.8564569997</v>
      </c>
      <c r="AI103" s="923">
        <f>+Cálculos!AU765</f>
        <v>4014844.6811772059</v>
      </c>
      <c r="AJ103" s="923">
        <f>+Cálculos!AV765</f>
        <v>4452972.8564569997</v>
      </c>
      <c r="AK103" s="923">
        <f>+Cálculos!AW765</f>
        <v>4014844.6811772059</v>
      </c>
      <c r="AL103" s="923">
        <f>+Cálculos!AX765</f>
        <v>4452972.8564569997</v>
      </c>
      <c r="AM103" s="923">
        <f>+Cálculos!AY765</f>
        <v>4065541.1257468145</v>
      </c>
      <c r="AN103" s="923">
        <f>+Cálculos!AZ765</f>
        <v>4510736.8211818682</v>
      </c>
      <c r="AO103" s="923">
        <f>+Cálculos!BA765</f>
        <v>4065541.1257468145</v>
      </c>
      <c r="AP103" s="923">
        <f>+Cálculos!BB765</f>
        <v>4510736.8211818682</v>
      </c>
      <c r="AQ103" s="923">
        <f>+Cálculos!BC765</f>
        <v>4065541.1257468145</v>
      </c>
      <c r="AR103" s="923">
        <f>+Cálculos!BD765</f>
        <v>4510736.8211818682</v>
      </c>
      <c r="AS103" s="923">
        <f>+Cálculos!BE765</f>
        <v>4065541.1257468145</v>
      </c>
      <c r="AT103" s="923">
        <f>+Cálculos!BF765</f>
        <v>4510736.8211818682</v>
      </c>
      <c r="AU103" s="923">
        <f>+Cálculos!BG765</f>
        <v>4065541.1257468145</v>
      </c>
      <c r="AV103" s="923">
        <f>+Cálculos!BH765</f>
        <v>4510736.8211818682</v>
      </c>
      <c r="AW103" s="923">
        <f>+Cálculos!BI765</f>
        <v>4065541.1257468145</v>
      </c>
      <c r="AX103" s="923">
        <f>+Cálculos!BJ765</f>
        <v>4510736.8211818682</v>
      </c>
      <c r="AY103" s="923">
        <f>+Cálculos!BK765</f>
        <v>4338895.0324997408</v>
      </c>
      <c r="AZ103" s="923">
        <f>+Cálculos!BL765</f>
        <v>4805665.4266927326</v>
      </c>
      <c r="BA103" s="923">
        <f>+Cálculos!BM765</f>
        <v>4338895.0324997408</v>
      </c>
      <c r="BB103" s="923">
        <f>+Cálculos!BN765</f>
        <v>4805665.4266927326</v>
      </c>
      <c r="BC103" s="923">
        <f>+Cálculos!BO765</f>
        <v>4338895.0324997408</v>
      </c>
      <c r="BD103" s="923">
        <f>+Cálculos!BP765</f>
        <v>4805665.4266927326</v>
      </c>
      <c r="BE103" s="923">
        <f>+Cálculos!BQ765</f>
        <v>4338895.0324997408</v>
      </c>
      <c r="BF103" s="923">
        <f>+Cálculos!BR765</f>
        <v>4805665.4266927326</v>
      </c>
      <c r="BG103" s="923">
        <f>+Cálculos!BS765</f>
        <v>4338895.0324997408</v>
      </c>
      <c r="BH103" s="923">
        <f>+Cálculos!BT765</f>
        <v>4805665.4266927326</v>
      </c>
      <c r="BI103" s="923">
        <f>+Cálculos!BU765</f>
        <v>4338895.0324997408</v>
      </c>
      <c r="BJ103" s="923">
        <f>+Cálculos!BV765</f>
        <v>4805665.4266927326</v>
      </c>
      <c r="BK103" s="924">
        <f t="shared" si="145"/>
        <v>227080513.61453196</v>
      </c>
    </row>
    <row r="104" spans="1:63" ht="16.2" thickBot="1" x14ac:dyDescent="0.35">
      <c r="A104" s="870"/>
      <c r="B104" s="777"/>
      <c r="C104" s="923"/>
      <c r="D104" s="923"/>
      <c r="E104" s="923"/>
      <c r="F104" s="923"/>
      <c r="G104" s="923"/>
      <c r="H104" s="923"/>
      <c r="I104" s="923"/>
      <c r="J104" s="923"/>
      <c r="K104" s="923"/>
      <c r="L104" s="923"/>
      <c r="M104" s="923"/>
      <c r="N104" s="923"/>
      <c r="O104" s="923"/>
      <c r="P104" s="923"/>
      <c r="Q104" s="923"/>
      <c r="R104" s="923"/>
      <c r="S104" s="923"/>
      <c r="T104" s="923"/>
      <c r="U104" s="923"/>
      <c r="V104" s="923"/>
      <c r="W104" s="923"/>
      <c r="X104" s="923"/>
      <c r="Y104" s="923"/>
      <c r="Z104" s="923"/>
      <c r="AA104" s="923"/>
      <c r="AB104" s="923"/>
      <c r="AC104" s="923"/>
      <c r="AD104" s="923"/>
      <c r="AE104" s="923"/>
      <c r="AF104" s="923"/>
      <c r="AG104" s="923"/>
      <c r="AH104" s="923"/>
      <c r="AI104" s="923"/>
      <c r="AJ104" s="923"/>
      <c r="AK104" s="923"/>
      <c r="AL104" s="923"/>
      <c r="AM104" s="923"/>
      <c r="AN104" s="923"/>
      <c r="AO104" s="923"/>
      <c r="AP104" s="923"/>
      <c r="AQ104" s="923"/>
      <c r="AR104" s="923"/>
      <c r="AS104" s="923"/>
      <c r="AT104" s="923"/>
      <c r="AU104" s="923"/>
      <c r="AV104" s="923"/>
      <c r="AW104" s="923"/>
      <c r="AX104" s="923"/>
      <c r="AY104" s="923"/>
      <c r="AZ104" s="923"/>
      <c r="BA104" s="923"/>
      <c r="BB104" s="923"/>
      <c r="BC104" s="923"/>
      <c r="BD104" s="923"/>
      <c r="BE104" s="923"/>
      <c r="BF104" s="923"/>
      <c r="BG104" s="923"/>
      <c r="BH104" s="923"/>
      <c r="BI104" s="923"/>
      <c r="BJ104" s="923"/>
      <c r="BK104" s="924">
        <f t="shared" si="145"/>
        <v>0</v>
      </c>
    </row>
    <row r="105" spans="1:63" ht="16.2" thickBot="1" x14ac:dyDescent="0.35">
      <c r="A105" s="944" t="s">
        <v>923</v>
      </c>
      <c r="B105" s="777"/>
      <c r="C105" s="926">
        <f t="shared" ref="C105:BJ105" si="279">+C106+C107</f>
        <v>445690454.57259393</v>
      </c>
      <c r="D105" s="926">
        <f t="shared" si="279"/>
        <v>446189268.73551798</v>
      </c>
      <c r="E105" s="926">
        <f t="shared" si="279"/>
        <v>446688082.89844191</v>
      </c>
      <c r="F105" s="926">
        <f t="shared" si="279"/>
        <v>447186897.06136596</v>
      </c>
      <c r="G105" s="926">
        <f t="shared" si="279"/>
        <v>447685711.22429001</v>
      </c>
      <c r="H105" s="926">
        <f t="shared" si="279"/>
        <v>448184525.38721395</v>
      </c>
      <c r="I105" s="926">
        <f t="shared" si="279"/>
        <v>448683339.55013788</v>
      </c>
      <c r="J105" s="926">
        <f t="shared" si="279"/>
        <v>449182153.71306193</v>
      </c>
      <c r="K105" s="926">
        <f t="shared" si="279"/>
        <v>449680967.87598586</v>
      </c>
      <c r="L105" s="926">
        <f t="shared" si="279"/>
        <v>450179782.03890991</v>
      </c>
      <c r="M105" s="926">
        <f t="shared" si="279"/>
        <v>450678596.20183396</v>
      </c>
      <c r="N105" s="926">
        <f t="shared" si="279"/>
        <v>451177410.3647579</v>
      </c>
      <c r="O105" s="926">
        <f t="shared" si="279"/>
        <v>490629308.90668583</v>
      </c>
      <c r="P105" s="926">
        <f t="shared" si="279"/>
        <v>491178418.37384498</v>
      </c>
      <c r="Q105" s="926">
        <f t="shared" si="279"/>
        <v>491727527.84100413</v>
      </c>
      <c r="R105" s="926">
        <f t="shared" si="279"/>
        <v>492276637.30816329</v>
      </c>
      <c r="S105" s="926">
        <f t="shared" si="279"/>
        <v>492825746.77532238</v>
      </c>
      <c r="T105" s="926">
        <f t="shared" si="279"/>
        <v>493374856.24248153</v>
      </c>
      <c r="U105" s="926">
        <f t="shared" si="279"/>
        <v>493923965.70964062</v>
      </c>
      <c r="V105" s="926">
        <f t="shared" si="279"/>
        <v>494473075.17679977</v>
      </c>
      <c r="W105" s="926">
        <f t="shared" si="279"/>
        <v>495022184.64395893</v>
      </c>
      <c r="X105" s="926">
        <f t="shared" si="279"/>
        <v>495571294.11111808</v>
      </c>
      <c r="Y105" s="926">
        <f t="shared" si="279"/>
        <v>496120403.57827711</v>
      </c>
      <c r="Z105" s="926">
        <f t="shared" si="279"/>
        <v>496669513.04543626</v>
      </c>
      <c r="AA105" s="926">
        <f t="shared" si="279"/>
        <v>491482254.46716428</v>
      </c>
      <c r="AB105" s="926">
        <f t="shared" si="279"/>
        <v>510238356.12019694</v>
      </c>
      <c r="AC105" s="926">
        <f t="shared" si="279"/>
        <v>559183808.93122029</v>
      </c>
      <c r="AD105" s="926">
        <f t="shared" si="279"/>
        <v>511379190.9019078</v>
      </c>
      <c r="AE105" s="926">
        <f t="shared" si="279"/>
        <v>560432683.99304318</v>
      </c>
      <c r="AF105" s="926">
        <f t="shared" si="279"/>
        <v>512520025.68361866</v>
      </c>
      <c r="AG105" s="926">
        <f t="shared" si="279"/>
        <v>561681559.05486608</v>
      </c>
      <c r="AH105" s="926">
        <f t="shared" si="279"/>
        <v>513660860.46532953</v>
      </c>
      <c r="AI105" s="926">
        <f t="shared" si="279"/>
        <v>562930434.11668909</v>
      </c>
      <c r="AJ105" s="926">
        <f t="shared" si="279"/>
        <v>514801695.24704039</v>
      </c>
      <c r="AK105" s="926">
        <f t="shared" si="279"/>
        <v>564179309.17851198</v>
      </c>
      <c r="AL105" s="926">
        <f t="shared" si="279"/>
        <v>515942530.02875137</v>
      </c>
      <c r="AM105" s="926">
        <f t="shared" si="279"/>
        <v>642206718.05627179</v>
      </c>
      <c r="AN105" s="926">
        <f t="shared" si="279"/>
        <v>593322549.40465808</v>
      </c>
      <c r="AO105" s="926">
        <f t="shared" si="279"/>
        <v>658523949.62860823</v>
      </c>
      <c r="AP105" s="926">
        <f t="shared" si="279"/>
        <v>594649150.96844709</v>
      </c>
      <c r="AQ105" s="926">
        <f t="shared" si="279"/>
        <v>659994689.88461852</v>
      </c>
      <c r="AR105" s="926">
        <f t="shared" si="279"/>
        <v>595975752.53223622</v>
      </c>
      <c r="AS105" s="926">
        <f t="shared" si="279"/>
        <v>661465430.14062881</v>
      </c>
      <c r="AT105" s="926">
        <f t="shared" si="279"/>
        <v>597302354.09602523</v>
      </c>
      <c r="AU105" s="926">
        <f t="shared" si="279"/>
        <v>662936170.39663911</v>
      </c>
      <c r="AV105" s="926">
        <f t="shared" si="279"/>
        <v>598628955.65981424</v>
      </c>
      <c r="AW105" s="926">
        <f t="shared" si="279"/>
        <v>664406910.6526494</v>
      </c>
      <c r="AX105" s="926">
        <f t="shared" si="279"/>
        <v>599955557.22360337</v>
      </c>
      <c r="AY105" s="926">
        <f t="shared" si="279"/>
        <v>713745183.05961108</v>
      </c>
      <c r="AZ105" s="926">
        <f t="shared" si="279"/>
        <v>649537251.40016878</v>
      </c>
      <c r="BA105" s="926">
        <f t="shared" si="279"/>
        <v>725265680.00216055</v>
      </c>
      <c r="BB105" s="926">
        <f t="shared" si="279"/>
        <v>650989542.62744689</v>
      </c>
      <c r="BC105" s="926">
        <f t="shared" si="279"/>
        <v>726885480.51584482</v>
      </c>
      <c r="BD105" s="926">
        <f t="shared" si="279"/>
        <v>652441833.85472524</v>
      </c>
      <c r="BE105" s="926">
        <f t="shared" si="279"/>
        <v>728505281.02952921</v>
      </c>
      <c r="BF105" s="926">
        <f t="shared" si="279"/>
        <v>653894125.08200336</v>
      </c>
      <c r="BG105" s="926">
        <f t="shared" si="279"/>
        <v>730125081.54321349</v>
      </c>
      <c r="BH105" s="926">
        <f t="shared" si="279"/>
        <v>655346416.30928159</v>
      </c>
      <c r="BI105" s="926">
        <f t="shared" si="279"/>
        <v>731744882.05689776</v>
      </c>
      <c r="BJ105" s="926">
        <f t="shared" si="279"/>
        <v>656798707.5365597</v>
      </c>
      <c r="BK105" s="924">
        <f t="shared" si="145"/>
        <v>33488080483.186829</v>
      </c>
    </row>
    <row r="106" spans="1:63" ht="15.6" x14ac:dyDescent="0.3">
      <c r="A106" s="886" t="s">
        <v>924</v>
      </c>
      <c r="B106" s="777"/>
      <c r="C106" s="923">
        <f>+Cálculos!O1183</f>
        <v>445690454.57259393</v>
      </c>
      <c r="D106" s="923">
        <f>+Cálculos!P1183</f>
        <v>446189268.73551798</v>
      </c>
      <c r="E106" s="923">
        <f>+Cálculos!Q1183</f>
        <v>446688082.89844191</v>
      </c>
      <c r="F106" s="923">
        <f>+Cálculos!R1183</f>
        <v>447186897.06136596</v>
      </c>
      <c r="G106" s="923">
        <f>+Cálculos!S1183</f>
        <v>447685711.22429001</v>
      </c>
      <c r="H106" s="923">
        <f>+Cálculos!T1183</f>
        <v>448184525.38721395</v>
      </c>
      <c r="I106" s="923">
        <f>+Cálculos!U1183</f>
        <v>448683339.55013788</v>
      </c>
      <c r="J106" s="923">
        <f>+Cálculos!V1183</f>
        <v>449182153.71306193</v>
      </c>
      <c r="K106" s="923">
        <f>+Cálculos!W1183</f>
        <v>449680967.87598586</v>
      </c>
      <c r="L106" s="923">
        <f>+Cálculos!X1183</f>
        <v>450179782.03890991</v>
      </c>
      <c r="M106" s="923">
        <f>+Cálculos!Y1183</f>
        <v>450678596.20183396</v>
      </c>
      <c r="N106" s="923">
        <f>+Cálculos!Z1183</f>
        <v>451177410.3647579</v>
      </c>
      <c r="O106" s="923">
        <f>+Cálculos!AA1183</f>
        <v>490629308.90668583</v>
      </c>
      <c r="P106" s="923">
        <f>+Cálculos!AB1183</f>
        <v>491178418.37384498</v>
      </c>
      <c r="Q106" s="923">
        <f>+Cálculos!AC1183</f>
        <v>491727527.84100413</v>
      </c>
      <c r="R106" s="923">
        <f>+Cálculos!AD1183</f>
        <v>492276637.30816329</v>
      </c>
      <c r="S106" s="923">
        <f>+Cálculos!AE1183</f>
        <v>492825746.77532238</v>
      </c>
      <c r="T106" s="923">
        <f>+Cálculos!AF1183</f>
        <v>493374856.24248153</v>
      </c>
      <c r="U106" s="923">
        <f>+Cálculos!AG1183</f>
        <v>493923965.70964062</v>
      </c>
      <c r="V106" s="923">
        <f>+Cálculos!AH1183</f>
        <v>494473075.17679977</v>
      </c>
      <c r="W106" s="923">
        <f>+Cálculos!AI1183</f>
        <v>495022184.64395893</v>
      </c>
      <c r="X106" s="923">
        <f>+Cálculos!AJ1183</f>
        <v>495571294.11111808</v>
      </c>
      <c r="Y106" s="923">
        <f>+Cálculos!AK1183</f>
        <v>496120403.57827711</v>
      </c>
      <c r="Z106" s="923">
        <f>+Cálculos!AL1183</f>
        <v>496669513.04543626</v>
      </c>
      <c r="AA106" s="923">
        <f>+Cálculos!AM1183</f>
        <v>491482254.46716428</v>
      </c>
      <c r="AB106" s="923">
        <f>+Cálculos!AN1183</f>
        <v>510238356.12019694</v>
      </c>
      <c r="AC106" s="923">
        <f>+Cálculos!AO1183</f>
        <v>559183808.93122029</v>
      </c>
      <c r="AD106" s="923">
        <f>+Cálculos!AP1183</f>
        <v>511379190.9019078</v>
      </c>
      <c r="AE106" s="923">
        <f>+Cálculos!AQ1183</f>
        <v>560432683.99304318</v>
      </c>
      <c r="AF106" s="923">
        <f>+Cálculos!AR1183</f>
        <v>512520025.68361866</v>
      </c>
      <c r="AG106" s="923">
        <f>+Cálculos!AS1183</f>
        <v>561681559.05486608</v>
      </c>
      <c r="AH106" s="923">
        <f>+Cálculos!AT1183</f>
        <v>513660860.46532953</v>
      </c>
      <c r="AI106" s="923">
        <f>+Cálculos!AU1183</f>
        <v>562930434.11668909</v>
      </c>
      <c r="AJ106" s="923">
        <f>+Cálculos!AV1183</f>
        <v>514801695.24704039</v>
      </c>
      <c r="AK106" s="923">
        <f>+Cálculos!AW1183</f>
        <v>564179309.17851198</v>
      </c>
      <c r="AL106" s="923">
        <f>+Cálculos!AX1183</f>
        <v>515942530.02875137</v>
      </c>
      <c r="AM106" s="923">
        <f>+Cálculos!AY1183</f>
        <v>642206718.05627179</v>
      </c>
      <c r="AN106" s="923">
        <f>+Cálculos!AZ1183</f>
        <v>593322549.40465808</v>
      </c>
      <c r="AO106" s="923">
        <f>+Cálculos!BA1183</f>
        <v>658523949.62860823</v>
      </c>
      <c r="AP106" s="923">
        <f>+Cálculos!BB1183</f>
        <v>594649150.96844709</v>
      </c>
      <c r="AQ106" s="923">
        <f>+Cálculos!BC1183</f>
        <v>659994689.88461852</v>
      </c>
      <c r="AR106" s="923">
        <f>+Cálculos!BD1183</f>
        <v>595975752.53223622</v>
      </c>
      <c r="AS106" s="923">
        <f>+Cálculos!BE1183</f>
        <v>661465430.14062881</v>
      </c>
      <c r="AT106" s="923">
        <f>+Cálculos!BF1183</f>
        <v>597302354.09602523</v>
      </c>
      <c r="AU106" s="923">
        <f>+Cálculos!BG1183</f>
        <v>662936170.39663911</v>
      </c>
      <c r="AV106" s="923">
        <f>+Cálculos!BH1183</f>
        <v>598628955.65981424</v>
      </c>
      <c r="AW106" s="923">
        <f>+Cálculos!BI1183</f>
        <v>664406910.6526494</v>
      </c>
      <c r="AX106" s="923">
        <f>+Cálculos!BJ1183</f>
        <v>599955557.22360337</v>
      </c>
      <c r="AY106" s="923">
        <f>+Cálculos!BK1183</f>
        <v>713745183.05961108</v>
      </c>
      <c r="AZ106" s="923">
        <f>+Cálculos!BL1183</f>
        <v>649537251.40016878</v>
      </c>
      <c r="BA106" s="923">
        <f>+Cálculos!BM1183</f>
        <v>725265680.00216055</v>
      </c>
      <c r="BB106" s="923">
        <f>+Cálculos!BN1183</f>
        <v>650989542.62744689</v>
      </c>
      <c r="BC106" s="923">
        <f>+Cálculos!BO1183</f>
        <v>726885480.51584482</v>
      </c>
      <c r="BD106" s="923">
        <f>+Cálculos!BP1183</f>
        <v>652441833.85472524</v>
      </c>
      <c r="BE106" s="923">
        <f>+Cálculos!BQ1183</f>
        <v>728505281.02952921</v>
      </c>
      <c r="BF106" s="923">
        <f>+Cálculos!BR1183</f>
        <v>653894125.08200336</v>
      </c>
      <c r="BG106" s="923">
        <f>+Cálculos!BS1183</f>
        <v>730125081.54321349</v>
      </c>
      <c r="BH106" s="923">
        <f>+Cálculos!BT1183</f>
        <v>655346416.30928159</v>
      </c>
      <c r="BI106" s="923">
        <f>+Cálculos!BU1183</f>
        <v>731744882.05689776</v>
      </c>
      <c r="BJ106" s="923">
        <f>+Cálculos!BV1183</f>
        <v>656798707.5365597</v>
      </c>
      <c r="BK106" s="924">
        <f t="shared" si="145"/>
        <v>33488080483.186829</v>
      </c>
    </row>
    <row r="107" spans="1:63" ht="15.6" x14ac:dyDescent="0.3">
      <c r="A107" s="886" t="s">
        <v>925</v>
      </c>
      <c r="B107" s="777"/>
      <c r="C107" s="923">
        <f>+Cálculos!O1264</f>
        <v>0</v>
      </c>
      <c r="D107" s="923">
        <f>+Cálculos!P1264</f>
        <v>0</v>
      </c>
      <c r="E107" s="923">
        <f>+Cálculos!Q1264</f>
        <v>0</v>
      </c>
      <c r="F107" s="923">
        <f>+Cálculos!R1264</f>
        <v>0</v>
      </c>
      <c r="G107" s="923">
        <f>+Cálculos!S1264</f>
        <v>0</v>
      </c>
      <c r="H107" s="923">
        <f>+Cálculos!T1264</f>
        <v>0</v>
      </c>
      <c r="I107" s="923">
        <f>+Cálculos!U1264</f>
        <v>0</v>
      </c>
      <c r="J107" s="923">
        <f>+Cálculos!V1264</f>
        <v>0</v>
      </c>
      <c r="K107" s="923">
        <f>+Cálculos!W1264</f>
        <v>0</v>
      </c>
      <c r="L107" s="923">
        <f>+Cálculos!X1264</f>
        <v>0</v>
      </c>
      <c r="M107" s="923">
        <f>+Cálculos!Y1264</f>
        <v>0</v>
      </c>
      <c r="N107" s="923">
        <f>+Cálculos!Z1264</f>
        <v>0</v>
      </c>
      <c r="O107" s="923">
        <f>+Cálculos!AA1264</f>
        <v>0</v>
      </c>
      <c r="P107" s="923">
        <f>+Cálculos!AB1264</f>
        <v>0</v>
      </c>
      <c r="Q107" s="923">
        <f>+Cálculos!AC1264</f>
        <v>0</v>
      </c>
      <c r="R107" s="923">
        <f>+Cálculos!AD1264</f>
        <v>0</v>
      </c>
      <c r="S107" s="923">
        <f>+Cálculos!AE1264</f>
        <v>0</v>
      </c>
      <c r="T107" s="923">
        <f>+Cálculos!AF1264</f>
        <v>0</v>
      </c>
      <c r="U107" s="923">
        <f>+Cálculos!AG1264</f>
        <v>0</v>
      </c>
      <c r="V107" s="923">
        <f>+Cálculos!AH1264</f>
        <v>0</v>
      </c>
      <c r="W107" s="923">
        <f>+Cálculos!AI1264</f>
        <v>0</v>
      </c>
      <c r="X107" s="923">
        <f>+Cálculos!AJ1264</f>
        <v>0</v>
      </c>
      <c r="Y107" s="923">
        <f>+Cálculos!AK1264</f>
        <v>0</v>
      </c>
      <c r="Z107" s="923">
        <f>+Cálculos!AL1264</f>
        <v>0</v>
      </c>
      <c r="AA107" s="923">
        <f>+Cálculos!AM1264</f>
        <v>0</v>
      </c>
      <c r="AB107" s="923">
        <f>+Cálculos!AN1264</f>
        <v>0</v>
      </c>
      <c r="AC107" s="923">
        <f>+Cálculos!AO1264</f>
        <v>0</v>
      </c>
      <c r="AD107" s="923">
        <f>+Cálculos!AP1264</f>
        <v>0</v>
      </c>
      <c r="AE107" s="923">
        <f>+Cálculos!AQ1264</f>
        <v>0</v>
      </c>
      <c r="AF107" s="923">
        <f>+Cálculos!AR1264</f>
        <v>0</v>
      </c>
      <c r="AG107" s="923">
        <f>+Cálculos!AS1264</f>
        <v>0</v>
      </c>
      <c r="AH107" s="923">
        <f>+Cálculos!AT1264</f>
        <v>0</v>
      </c>
      <c r="AI107" s="923">
        <f>+Cálculos!AU1264</f>
        <v>0</v>
      </c>
      <c r="AJ107" s="923">
        <f>+Cálculos!AV1264</f>
        <v>0</v>
      </c>
      <c r="AK107" s="923">
        <f>+Cálculos!AW1264</f>
        <v>0</v>
      </c>
      <c r="AL107" s="923">
        <f>+Cálculos!AX1264</f>
        <v>0</v>
      </c>
      <c r="AM107" s="923">
        <f>+Cálculos!AY1264</f>
        <v>0</v>
      </c>
      <c r="AN107" s="923">
        <f>+Cálculos!AZ1264</f>
        <v>0</v>
      </c>
      <c r="AO107" s="923">
        <f>+Cálculos!BA1264</f>
        <v>0</v>
      </c>
      <c r="AP107" s="923">
        <f>+Cálculos!BB1264</f>
        <v>0</v>
      </c>
      <c r="AQ107" s="923">
        <f>+Cálculos!BC1264</f>
        <v>0</v>
      </c>
      <c r="AR107" s="923">
        <f>+Cálculos!BD1264</f>
        <v>0</v>
      </c>
      <c r="AS107" s="923">
        <f>+Cálculos!BE1264</f>
        <v>0</v>
      </c>
      <c r="AT107" s="923">
        <f>+Cálculos!BF1264</f>
        <v>0</v>
      </c>
      <c r="AU107" s="923">
        <f>+Cálculos!BG1264</f>
        <v>0</v>
      </c>
      <c r="AV107" s="923">
        <f>+Cálculos!BH1264</f>
        <v>0</v>
      </c>
      <c r="AW107" s="923">
        <f>+Cálculos!BI1264</f>
        <v>0</v>
      </c>
      <c r="AX107" s="923">
        <f>+Cálculos!BJ1264</f>
        <v>0</v>
      </c>
      <c r="AY107" s="923">
        <f>+Cálculos!BK1264</f>
        <v>0</v>
      </c>
      <c r="AZ107" s="923">
        <f>+Cálculos!BL1264</f>
        <v>0</v>
      </c>
      <c r="BA107" s="923">
        <f>+Cálculos!BM1264</f>
        <v>0</v>
      </c>
      <c r="BB107" s="923">
        <f>+Cálculos!BN1264</f>
        <v>0</v>
      </c>
      <c r="BC107" s="923">
        <f>+Cálculos!BO1264</f>
        <v>0</v>
      </c>
      <c r="BD107" s="923">
        <f>+Cálculos!BP1264</f>
        <v>0</v>
      </c>
      <c r="BE107" s="923">
        <f>+Cálculos!BQ1264</f>
        <v>0</v>
      </c>
      <c r="BF107" s="923">
        <f>+Cálculos!BR1264</f>
        <v>0</v>
      </c>
      <c r="BG107" s="923">
        <f>+Cálculos!BS1264</f>
        <v>0</v>
      </c>
      <c r="BH107" s="923">
        <f>+Cálculos!BT1264</f>
        <v>0</v>
      </c>
      <c r="BI107" s="923">
        <f>+Cálculos!BU1264</f>
        <v>0</v>
      </c>
      <c r="BJ107" s="923">
        <f>+Cálculos!BV1264</f>
        <v>0</v>
      </c>
      <c r="BK107" s="924">
        <f t="shared" si="145"/>
        <v>0</v>
      </c>
    </row>
    <row r="108" spans="1:63" ht="16.2" thickBot="1" x14ac:dyDescent="0.35">
      <c r="A108" s="886"/>
      <c r="B108" s="777"/>
      <c r="C108" s="923"/>
      <c r="D108" s="923"/>
      <c r="E108" s="923"/>
      <c r="F108" s="923"/>
      <c r="G108" s="923"/>
      <c r="H108" s="923"/>
      <c r="I108" s="923"/>
      <c r="J108" s="923"/>
      <c r="K108" s="923"/>
      <c r="L108" s="923"/>
      <c r="M108" s="923"/>
      <c r="N108" s="923"/>
      <c r="O108" s="923"/>
      <c r="P108" s="923"/>
      <c r="Q108" s="923"/>
      <c r="R108" s="923"/>
      <c r="S108" s="923"/>
      <c r="T108" s="923"/>
      <c r="U108" s="923"/>
      <c r="V108" s="923"/>
      <c r="W108" s="923"/>
      <c r="X108" s="923"/>
      <c r="Y108" s="923"/>
      <c r="Z108" s="923"/>
      <c r="AA108" s="923"/>
      <c r="AB108" s="923"/>
      <c r="AC108" s="923"/>
      <c r="AD108" s="923"/>
      <c r="AE108" s="923"/>
      <c r="AF108" s="923"/>
      <c r="AG108" s="923"/>
      <c r="AH108" s="923"/>
      <c r="AI108" s="923"/>
      <c r="AJ108" s="923"/>
      <c r="AK108" s="923"/>
      <c r="AL108" s="923"/>
      <c r="AM108" s="923"/>
      <c r="AN108" s="923"/>
      <c r="AO108" s="923"/>
      <c r="AP108" s="923"/>
      <c r="AQ108" s="923"/>
      <c r="AR108" s="923"/>
      <c r="AS108" s="923"/>
      <c r="AT108" s="923"/>
      <c r="AU108" s="923"/>
      <c r="AV108" s="923"/>
      <c r="AW108" s="923"/>
      <c r="AX108" s="923"/>
      <c r="AY108" s="923"/>
      <c r="AZ108" s="923"/>
      <c r="BA108" s="923"/>
      <c r="BB108" s="923"/>
      <c r="BC108" s="923"/>
      <c r="BD108" s="923"/>
      <c r="BE108" s="923"/>
      <c r="BF108" s="923"/>
      <c r="BG108" s="923"/>
      <c r="BH108" s="923"/>
      <c r="BI108" s="923"/>
      <c r="BJ108" s="923"/>
      <c r="BK108" s="924">
        <f t="shared" si="145"/>
        <v>0</v>
      </c>
    </row>
    <row r="109" spans="1:63" ht="16.2" thickBot="1" x14ac:dyDescent="0.35">
      <c r="A109" s="944" t="s">
        <v>926</v>
      </c>
      <c r="B109" s="777"/>
      <c r="C109" s="926">
        <f>+C110+C114+C115+C117+C116</f>
        <v>300402539.8372786</v>
      </c>
      <c r="D109" s="926">
        <f t="shared" ref="D109:BJ109" si="280">+D110+D114+D115+D117+D116</f>
        <v>231401020.80255714</v>
      </c>
      <c r="E109" s="926">
        <f t="shared" si="280"/>
        <v>134921358.66825625</v>
      </c>
      <c r="F109" s="926">
        <f t="shared" si="280"/>
        <v>225489277.04964671</v>
      </c>
      <c r="G109" s="926">
        <f t="shared" si="280"/>
        <v>132333925.25635371</v>
      </c>
      <c r="H109" s="926">
        <f t="shared" si="280"/>
        <v>217058722.55253571</v>
      </c>
      <c r="I109" s="926">
        <f t="shared" si="280"/>
        <v>133360319.65088008</v>
      </c>
      <c r="J109" s="926">
        <f t="shared" si="280"/>
        <v>226719141.55143723</v>
      </c>
      <c r="K109" s="926">
        <f t="shared" si="280"/>
        <v>133330791.75820915</v>
      </c>
      <c r="L109" s="926">
        <f t="shared" si="280"/>
        <v>219043292.20473218</v>
      </c>
      <c r="M109" s="926">
        <f t="shared" si="280"/>
        <v>132569555.77365056</v>
      </c>
      <c r="N109" s="926">
        <f t="shared" si="280"/>
        <v>215930929.12006003</v>
      </c>
      <c r="O109" s="926">
        <f t="shared" si="280"/>
        <v>431777244.04279381</v>
      </c>
      <c r="P109" s="926">
        <f t="shared" si="280"/>
        <v>372985367.75936753</v>
      </c>
      <c r="Q109" s="926">
        <f t="shared" si="280"/>
        <v>276683329.56672901</v>
      </c>
      <c r="R109" s="926">
        <f t="shared" si="280"/>
        <v>364886242.00682956</v>
      </c>
      <c r="S109" s="926">
        <f t="shared" si="280"/>
        <v>275639858.28314418</v>
      </c>
      <c r="T109" s="926">
        <f t="shared" si="280"/>
        <v>362232425.1102379</v>
      </c>
      <c r="U109" s="926">
        <f t="shared" si="280"/>
        <v>276152935.31332308</v>
      </c>
      <c r="V109" s="926">
        <f t="shared" si="280"/>
        <v>365211252.73419386</v>
      </c>
      <c r="W109" s="926">
        <f t="shared" si="280"/>
        <v>276123701.5224942</v>
      </c>
      <c r="X109" s="926">
        <f t="shared" si="280"/>
        <v>362939584.6884408</v>
      </c>
      <c r="Y109" s="926">
        <f t="shared" si="280"/>
        <v>275765762.15195394</v>
      </c>
      <c r="Z109" s="926">
        <f t="shared" si="280"/>
        <v>361815535.04227006</v>
      </c>
      <c r="AA109" s="926">
        <f t="shared" si="280"/>
        <v>301365282.41062599</v>
      </c>
      <c r="AB109" s="926">
        <f t="shared" si="280"/>
        <v>380919768.21715802</v>
      </c>
      <c r="AC109" s="926">
        <f t="shared" si="280"/>
        <v>289683270.93773901</v>
      </c>
      <c r="AD109" s="926">
        <f t="shared" si="280"/>
        <v>380957063.65904236</v>
      </c>
      <c r="AE109" s="926">
        <f t="shared" si="280"/>
        <v>288365462.75867057</v>
      </c>
      <c r="AF109" s="926">
        <f t="shared" si="280"/>
        <v>378686551.25141579</v>
      </c>
      <c r="AG109" s="926">
        <f t="shared" si="280"/>
        <v>288817393.44509125</v>
      </c>
      <c r="AH109" s="926">
        <f t="shared" si="280"/>
        <v>381256326.24587303</v>
      </c>
      <c r="AI109" s="926">
        <f t="shared" si="280"/>
        <v>288797827.00669354</v>
      </c>
      <c r="AJ109" s="926">
        <f t="shared" si="280"/>
        <v>379328068.28462708</v>
      </c>
      <c r="AK109" s="926">
        <f t="shared" si="280"/>
        <v>288478659.94055134</v>
      </c>
      <c r="AL109" s="926">
        <f t="shared" si="280"/>
        <v>378284242.89776713</v>
      </c>
      <c r="AM109" s="926">
        <f t="shared" si="280"/>
        <v>277410395.39161253</v>
      </c>
      <c r="AN109" s="926">
        <f t="shared" si="280"/>
        <v>375545704.66573238</v>
      </c>
      <c r="AO109" s="926">
        <f t="shared" si="280"/>
        <v>286113923.1670047</v>
      </c>
      <c r="AP109" s="926">
        <f t="shared" si="280"/>
        <v>375555920.33073366</v>
      </c>
      <c r="AQ109" s="926">
        <f t="shared" si="280"/>
        <v>284944729.03012562</v>
      </c>
      <c r="AR109" s="926">
        <f t="shared" si="280"/>
        <v>373258454.46420479</v>
      </c>
      <c r="AS109" s="926">
        <f t="shared" si="280"/>
        <v>285419694.08276933</v>
      </c>
      <c r="AT109" s="926">
        <f t="shared" si="280"/>
        <v>375917635.88998371</v>
      </c>
      <c r="AU109" s="926">
        <f t="shared" si="280"/>
        <v>285391455.51392555</v>
      </c>
      <c r="AV109" s="926">
        <f t="shared" si="280"/>
        <v>373889109.29547453</v>
      </c>
      <c r="AW109" s="926">
        <f t="shared" si="280"/>
        <v>285072554.32697421</v>
      </c>
      <c r="AX109" s="926">
        <f t="shared" si="280"/>
        <v>372860626.68132818</v>
      </c>
      <c r="AY109" s="926">
        <f t="shared" si="280"/>
        <v>303112743.32047862</v>
      </c>
      <c r="AZ109" s="926">
        <f t="shared" si="280"/>
        <v>387709816.76867014</v>
      </c>
      <c r="BA109" s="926">
        <f t="shared" si="280"/>
        <v>297705224.39297694</v>
      </c>
      <c r="BB109" s="926">
        <f t="shared" si="280"/>
        <v>387739437.57998759</v>
      </c>
      <c r="BC109" s="926">
        <f t="shared" si="280"/>
        <v>296576608.81597871</v>
      </c>
      <c r="BD109" s="926">
        <f t="shared" si="280"/>
        <v>385435871.9405728</v>
      </c>
      <c r="BE109" s="926">
        <f t="shared" si="280"/>
        <v>297075669.27006304</v>
      </c>
      <c r="BF109" s="926">
        <f t="shared" si="280"/>
        <v>388059865.89450699</v>
      </c>
      <c r="BG109" s="926">
        <f t="shared" si="280"/>
        <v>297045893.61820608</v>
      </c>
      <c r="BH109" s="926">
        <f t="shared" si="280"/>
        <v>386076429.70950121</v>
      </c>
      <c r="BI109" s="926">
        <f t="shared" si="280"/>
        <v>296704632.82372397</v>
      </c>
      <c r="BJ109" s="926">
        <f t="shared" si="280"/>
        <v>385046284.0061875</v>
      </c>
      <c r="BK109" s="924">
        <f t="shared" si="145"/>
        <v>18389382710.48336</v>
      </c>
    </row>
    <row r="110" spans="1:63" ht="15.6" x14ac:dyDescent="0.3">
      <c r="A110" s="887" t="s">
        <v>927</v>
      </c>
      <c r="B110" s="777"/>
      <c r="C110" s="923">
        <f>+C111+C112+C113</f>
        <v>43449984.003528595</v>
      </c>
      <c r="D110" s="923">
        <f t="shared" ref="D110:BJ110" si="281">+D111+D112+D113</f>
        <v>37977666.589501545</v>
      </c>
      <c r="E110" s="923">
        <f t="shared" si="281"/>
        <v>25405187.881311812</v>
      </c>
      <c r="F110" s="923">
        <f t="shared" si="281"/>
        <v>32065922.836591106</v>
      </c>
      <c r="G110" s="923">
        <f t="shared" si="281"/>
        <v>22817754.46940928</v>
      </c>
      <c r="H110" s="923">
        <f t="shared" si="281"/>
        <v>23635368.339480132</v>
      </c>
      <c r="I110" s="923">
        <f t="shared" si="281"/>
        <v>23844148.863935649</v>
      </c>
      <c r="J110" s="923">
        <f t="shared" si="281"/>
        <v>33295787.338381626</v>
      </c>
      <c r="K110" s="923">
        <f t="shared" si="281"/>
        <v>23814620.97126472</v>
      </c>
      <c r="L110" s="923">
        <f t="shared" si="281"/>
        <v>25619937.991676588</v>
      </c>
      <c r="M110" s="923">
        <f t="shared" si="281"/>
        <v>23053384.986706123</v>
      </c>
      <c r="N110" s="923">
        <f t="shared" si="281"/>
        <v>22507574.907004442</v>
      </c>
      <c r="O110" s="923">
        <f t="shared" si="281"/>
        <v>36833066.101606816</v>
      </c>
      <c r="P110" s="923">
        <f t="shared" si="281"/>
        <v>32100904.3308165</v>
      </c>
      <c r="Q110" s="923">
        <f t="shared" si="281"/>
        <v>22400239.445896424</v>
      </c>
      <c r="R110" s="923">
        <f t="shared" si="281"/>
        <v>24001778.578278527</v>
      </c>
      <c r="S110" s="923">
        <f t="shared" si="281"/>
        <v>21356768.162311591</v>
      </c>
      <c r="T110" s="923">
        <f t="shared" si="281"/>
        <v>21347961.681686863</v>
      </c>
      <c r="U110" s="923">
        <f t="shared" si="281"/>
        <v>21869845.192490488</v>
      </c>
      <c r="V110" s="923">
        <f t="shared" si="281"/>
        <v>24326789.305642832</v>
      </c>
      <c r="W110" s="923">
        <f t="shared" si="281"/>
        <v>21840611.401661601</v>
      </c>
      <c r="X110" s="923">
        <f t="shared" si="281"/>
        <v>22055121.259889744</v>
      </c>
      <c r="Y110" s="923">
        <f t="shared" si="281"/>
        <v>21482672.031121332</v>
      </c>
      <c r="Z110" s="923">
        <f t="shared" si="281"/>
        <v>20931071.613718998</v>
      </c>
      <c r="AA110" s="923">
        <f t="shared" si="281"/>
        <v>20405519.967648581</v>
      </c>
      <c r="AB110" s="923">
        <f t="shared" si="281"/>
        <v>20774364.380482987</v>
      </c>
      <c r="AC110" s="923">
        <f t="shared" si="281"/>
        <v>21512598.45213256</v>
      </c>
      <c r="AD110" s="923">
        <f t="shared" si="281"/>
        <v>20811659.822367307</v>
      </c>
      <c r="AE110" s="923">
        <f t="shared" si="281"/>
        <v>20194790.273064129</v>
      </c>
      <c r="AF110" s="923">
        <f t="shared" si="281"/>
        <v>18541147.414740738</v>
      </c>
      <c r="AG110" s="923">
        <f t="shared" si="281"/>
        <v>20646720.959484771</v>
      </c>
      <c r="AH110" s="923">
        <f t="shared" si="281"/>
        <v>21110922.409197994</v>
      </c>
      <c r="AI110" s="923">
        <f t="shared" si="281"/>
        <v>20627154.52108711</v>
      </c>
      <c r="AJ110" s="923">
        <f t="shared" si="281"/>
        <v>19182664.44795201</v>
      </c>
      <c r="AK110" s="923">
        <f t="shared" si="281"/>
        <v>20307987.454944886</v>
      </c>
      <c r="AL110" s="923">
        <f t="shared" si="281"/>
        <v>18138839.061092086</v>
      </c>
      <c r="AM110" s="923">
        <f t="shared" si="281"/>
        <v>21968081.944764599</v>
      </c>
      <c r="AN110" s="923">
        <f t="shared" si="281"/>
        <v>20587440.809827078</v>
      </c>
      <c r="AO110" s="923">
        <f t="shared" si="281"/>
        <v>21333118.510126531</v>
      </c>
      <c r="AP110" s="923">
        <f t="shared" si="281"/>
        <v>20597656.474828333</v>
      </c>
      <c r="AQ110" s="923">
        <f t="shared" si="281"/>
        <v>20163924.373247366</v>
      </c>
      <c r="AR110" s="923">
        <f t="shared" si="281"/>
        <v>18300190.608299561</v>
      </c>
      <c r="AS110" s="923">
        <f t="shared" si="281"/>
        <v>20638889.425891072</v>
      </c>
      <c r="AT110" s="923">
        <f t="shared" si="281"/>
        <v>20959372.034078464</v>
      </c>
      <c r="AU110" s="923">
        <f t="shared" si="281"/>
        <v>20610650.857047327</v>
      </c>
      <c r="AV110" s="923">
        <f t="shared" si="281"/>
        <v>18930845.439569239</v>
      </c>
      <c r="AW110" s="923">
        <f t="shared" si="281"/>
        <v>20291749.670096003</v>
      </c>
      <c r="AX110" s="923">
        <f t="shared" si="281"/>
        <v>17902362.82542295</v>
      </c>
      <c r="AY110" s="923">
        <f t="shared" si="281"/>
        <v>23016333.298453163</v>
      </c>
      <c r="AZ110" s="923">
        <f t="shared" si="281"/>
        <v>20520612.722394366</v>
      </c>
      <c r="BA110" s="923">
        <f t="shared" si="281"/>
        <v>21368697.706993859</v>
      </c>
      <c r="BB110" s="923">
        <f t="shared" si="281"/>
        <v>20550233.533711806</v>
      </c>
      <c r="BC110" s="923">
        <f t="shared" si="281"/>
        <v>20240082.129995652</v>
      </c>
      <c r="BD110" s="923">
        <f t="shared" si="281"/>
        <v>18246667.89429697</v>
      </c>
      <c r="BE110" s="923">
        <f t="shared" si="281"/>
        <v>20739142.584079988</v>
      </c>
      <c r="BF110" s="923">
        <f t="shared" si="281"/>
        <v>20870661.848231167</v>
      </c>
      <c r="BG110" s="923">
        <f t="shared" si="281"/>
        <v>20709366.932223052</v>
      </c>
      <c r="BH110" s="923">
        <f t="shared" si="281"/>
        <v>18887225.663225416</v>
      </c>
      <c r="BI110" s="923">
        <f t="shared" si="281"/>
        <v>20368106.137740918</v>
      </c>
      <c r="BJ110" s="923">
        <f t="shared" si="281"/>
        <v>17857079.959911678</v>
      </c>
      <c r="BK110" s="924">
        <f t="shared" si="145"/>
        <v>1355947030.8325651</v>
      </c>
    </row>
    <row r="111" spans="1:63" ht="15.6" x14ac:dyDescent="0.3">
      <c r="A111" s="1130" t="s">
        <v>928</v>
      </c>
      <c r="B111" s="777"/>
      <c r="C111" s="923">
        <f>+Assets!DF36</f>
        <v>3963685.2092526262</v>
      </c>
      <c r="D111" s="923">
        <f>+Assets!DG36</f>
        <v>3085258.4359212341</v>
      </c>
      <c r="E111" s="923">
        <f>+Assets!DH36</f>
        <v>1452195.4416104781</v>
      </c>
      <c r="F111" s="923">
        <f>+Assets!DI36</f>
        <v>3201266.0242789495</v>
      </c>
      <c r="G111" s="923">
        <f>+Assets!DJ36</f>
        <v>772750.35097746353</v>
      </c>
      <c r="H111" s="923">
        <f>+Assets!DK36</f>
        <v>987451.03757199377</v>
      </c>
      <c r="I111" s="923">
        <f>+Assets!DL36</f>
        <v>1042275.5991272921</v>
      </c>
      <c r="J111" s="923">
        <f>+Assets!DM36</f>
        <v>3524221.3490580912</v>
      </c>
      <c r="K111" s="923">
        <f>+Assets!DN36</f>
        <v>1034521.7448175697</v>
      </c>
      <c r="L111" s="923">
        <f>+Assets!DO36</f>
        <v>1508587.5819952458</v>
      </c>
      <c r="M111" s="923">
        <f>+Assets!DP36</f>
        <v>834625.56579234055</v>
      </c>
      <c r="N111" s="923">
        <f>+Assets!DQ36</f>
        <v>691298.98688778817</v>
      </c>
      <c r="O111" s="923">
        <f>+Assets!DR36</f>
        <v>4453090.3506014301</v>
      </c>
      <c r="P111" s="923">
        <f>+Assets!DS36</f>
        <v>3996288.2261024988</v>
      </c>
      <c r="Q111" s="923">
        <f>+Assets!DT36</f>
        <v>2525239.445896423</v>
      </c>
      <c r="R111" s="923">
        <f>+Assets!DU36</f>
        <v>4126778.5782785285</v>
      </c>
      <c r="S111" s="923">
        <f>+Assets!DV36</f>
        <v>1481768.1623115898</v>
      </c>
      <c r="T111" s="923">
        <f>+Assets!DW36</f>
        <v>1472961.6816868628</v>
      </c>
      <c r="U111" s="923">
        <f>+Assets!DX36</f>
        <v>1994845.1924904885</v>
      </c>
      <c r="V111" s="923">
        <f>+Assets!DY36</f>
        <v>4451789.305642833</v>
      </c>
      <c r="W111" s="923">
        <f>+Assets!DZ36</f>
        <v>1965611.4016616</v>
      </c>
      <c r="X111" s="923">
        <f>+Assets!EA36</f>
        <v>2180121.2598897438</v>
      </c>
      <c r="Y111" s="923">
        <f>+Assets!EB36</f>
        <v>1607672.0311213334</v>
      </c>
      <c r="Z111" s="923">
        <f>+Assets!EC36</f>
        <v>1056071.6137189991</v>
      </c>
      <c r="AA111" s="923">
        <f>+Assets!ED36</f>
        <v>3937081.2915007025</v>
      </c>
      <c r="AB111" s="923">
        <f>+Assets!EE36</f>
        <v>3696565.2984743915</v>
      </c>
      <c r="AC111" s="923">
        <f>+Assets!EF36</f>
        <v>2817483.500993141</v>
      </c>
      <c r="AD111" s="923">
        <f>+Assets!EG36</f>
        <v>3733860.7403587089</v>
      </c>
      <c r="AE111" s="923">
        <f>+Assets!EH36</f>
        <v>1499675.3219247069</v>
      </c>
      <c r="AF111" s="923">
        <f>+Assets!EI36</f>
        <v>1463348.3327321396</v>
      </c>
      <c r="AG111" s="923">
        <f>+Assets!EJ36</f>
        <v>1951606.0083453502</v>
      </c>
      <c r="AH111" s="923">
        <f>+Assets!EK36</f>
        <v>4033123.3271893971</v>
      </c>
      <c r="AI111" s="923">
        <f>+Assets!EL36</f>
        <v>1932039.5699476891</v>
      </c>
      <c r="AJ111" s="923">
        <f>+Assets!EM36</f>
        <v>2104865.3659434128</v>
      </c>
      <c r="AK111" s="923">
        <f>+Assets!EN36</f>
        <v>1612872.5038054679</v>
      </c>
      <c r="AL111" s="923">
        <f>+Assets!EO36</f>
        <v>1061039.979083491</v>
      </c>
      <c r="AM111" s="923">
        <f>+Assets!EP36</f>
        <v>3670898.9851670424</v>
      </c>
      <c r="AN111" s="923">
        <f>+Assets!EQ36</f>
        <v>3701920.3070687437</v>
      </c>
      <c r="AO111" s="923">
        <f>+Assets!ER36</f>
        <v>2612942.5168449311</v>
      </c>
      <c r="AP111" s="923">
        <f>+Assets!ES36</f>
        <v>3712135.9720699973</v>
      </c>
      <c r="AQ111" s="923">
        <f>+Assets!ET36</f>
        <v>1443748.3799657673</v>
      </c>
      <c r="AR111" s="923">
        <f>+Assets!EU36</f>
        <v>1414670.1055412253</v>
      </c>
      <c r="AS111" s="923">
        <f>+Assets!EV36</f>
        <v>1918713.4326094708</v>
      </c>
      <c r="AT111" s="923">
        <f>+Assets!EW36</f>
        <v>4073851.53132013</v>
      </c>
      <c r="AU111" s="923">
        <f>+Assets!EX36</f>
        <v>1890474.8637657261</v>
      </c>
      <c r="AV111" s="923">
        <f>+Assets!EY36</f>
        <v>2045324.9368109033</v>
      </c>
      <c r="AW111" s="923">
        <f>+Assets!EZ36</f>
        <v>1571573.6768144015</v>
      </c>
      <c r="AX111" s="923">
        <f>+Assets!FA36</f>
        <v>1016842.3226646134</v>
      </c>
      <c r="AY111" s="923">
        <f>+Assets!FB36</f>
        <v>4479326.2033344461</v>
      </c>
      <c r="AZ111" s="923">
        <f>+Assets!FC36</f>
        <v>3670038.6564503876</v>
      </c>
      <c r="BA111" s="923">
        <f>+Assets!FD36</f>
        <v>2574555.0342145641</v>
      </c>
      <c r="BB111" s="923">
        <f>+Assets!FE36</f>
        <v>3699659.4677678267</v>
      </c>
      <c r="BC111" s="923">
        <f>+Assets!FF36</f>
        <v>1445939.457216355</v>
      </c>
      <c r="BD111" s="923">
        <f>+Assets!FG36</f>
        <v>1396093.8283529927</v>
      </c>
      <c r="BE111" s="923">
        <f>+Assets!FH36</f>
        <v>1944999.9113006925</v>
      </c>
      <c r="BF111" s="923">
        <f>+Assets!FI36</f>
        <v>4020087.7822871893</v>
      </c>
      <c r="BG111" s="923">
        <f>+Assets!FJ36</f>
        <v>1915224.2594437574</v>
      </c>
      <c r="BH111" s="923">
        <f>+Assets!FK36</f>
        <v>2036651.5972814378</v>
      </c>
      <c r="BI111" s="923">
        <f>+Assets!FL36</f>
        <v>1573963.4649616207</v>
      </c>
      <c r="BJ111" s="923">
        <f>+Assets!FM36</f>
        <v>1006505.8939676977</v>
      </c>
      <c r="BK111" s="924">
        <f t="shared" si="145"/>
        <v>142090078.40421391</v>
      </c>
    </row>
    <row r="112" spans="1:63" ht="15.6" x14ac:dyDescent="0.3">
      <c r="A112" s="1131" t="s">
        <v>929</v>
      </c>
      <c r="B112" s="777"/>
      <c r="C112" s="923">
        <f>+Assets!DF68</f>
        <v>22261298.794275973</v>
      </c>
      <c r="D112" s="923">
        <f>+Assets!DG68</f>
        <v>15017408.153580306</v>
      </c>
      <c r="E112" s="923">
        <f>+Assets!DH68</f>
        <v>4077992.4397013318</v>
      </c>
      <c r="F112" s="923">
        <f>+Assets!DI68</f>
        <v>8989656.812312156</v>
      </c>
      <c r="G112" s="923">
        <f>+Assets!DJ68</f>
        <v>2170004.1184318154</v>
      </c>
      <c r="H112" s="923">
        <f>+Assets!DK68</f>
        <v>2772917.3019081396</v>
      </c>
      <c r="I112" s="923">
        <f>+Assets!DL68</f>
        <v>2926873.2648083563</v>
      </c>
      <c r="J112" s="923">
        <f>+Assets!DM68</f>
        <v>9896565.9893235322</v>
      </c>
      <c r="K112" s="923">
        <f>+Assets!DN68</f>
        <v>2905099.2264471515</v>
      </c>
      <c r="L112" s="923">
        <f>+Assets!DO68</f>
        <v>4236350.4096813407</v>
      </c>
      <c r="M112" s="923">
        <f>+Assets!DP68</f>
        <v>2343759.4209137838</v>
      </c>
      <c r="N112" s="923">
        <f>+Assets!DQ68</f>
        <v>1941275.920116653</v>
      </c>
      <c r="O112" s="923">
        <f>+Assets!DR68</f>
        <v>12504975.751005383</v>
      </c>
      <c r="P112" s="923">
        <f>+Assets!DS68</f>
        <v>8229616.1047140015</v>
      </c>
      <c r="Q112" s="923">
        <f>+Assets!DT68</f>
        <v>0</v>
      </c>
      <c r="R112" s="923">
        <f>+Assets!DU68</f>
        <v>0</v>
      </c>
      <c r="S112" s="923">
        <f>+Assets!DV68</f>
        <v>0</v>
      </c>
      <c r="T112" s="923">
        <f>+Assets!DW68</f>
        <v>0</v>
      </c>
      <c r="U112" s="923">
        <f>+Assets!DX68</f>
        <v>0</v>
      </c>
      <c r="V112" s="923">
        <f>+Assets!DY68</f>
        <v>0</v>
      </c>
      <c r="W112" s="923">
        <f>+Assets!DZ68</f>
        <v>0</v>
      </c>
      <c r="X112" s="923">
        <f>+Assets!EA68</f>
        <v>0</v>
      </c>
      <c r="Y112" s="923">
        <f>+Assets!EB68</f>
        <v>0</v>
      </c>
      <c r="Z112" s="923">
        <f>+Assets!EC68</f>
        <v>0</v>
      </c>
      <c r="AA112" s="923">
        <f>+Assets!ED68</f>
        <v>0</v>
      </c>
      <c r="AB112" s="923">
        <f>+Assets!EE68</f>
        <v>0</v>
      </c>
      <c r="AC112" s="923">
        <f>+Assets!EF68</f>
        <v>0</v>
      </c>
      <c r="AD112" s="923">
        <f>+Assets!EG68</f>
        <v>0</v>
      </c>
      <c r="AE112" s="923">
        <f>+Assets!EH68</f>
        <v>0</v>
      </c>
      <c r="AF112" s="923">
        <f>+Assets!EI68</f>
        <v>0</v>
      </c>
      <c r="AG112" s="923">
        <f>+Assets!EJ68</f>
        <v>0</v>
      </c>
      <c r="AH112" s="923">
        <f>+Assets!EK68</f>
        <v>0</v>
      </c>
      <c r="AI112" s="923">
        <f>+Assets!EL68</f>
        <v>0</v>
      </c>
      <c r="AJ112" s="923">
        <f>+Assets!EM68</f>
        <v>0</v>
      </c>
      <c r="AK112" s="923">
        <f>+Assets!EN68</f>
        <v>0</v>
      </c>
      <c r="AL112" s="923">
        <f>+Assets!EO68</f>
        <v>0</v>
      </c>
      <c r="AM112" s="923">
        <f>+Assets!EP68</f>
        <v>0</v>
      </c>
      <c r="AN112" s="923">
        <f>+Assets!EQ68</f>
        <v>0</v>
      </c>
      <c r="AO112" s="923">
        <f>+Assets!ER68</f>
        <v>0</v>
      </c>
      <c r="AP112" s="923">
        <f>+Assets!ES68</f>
        <v>0</v>
      </c>
      <c r="AQ112" s="923">
        <f>+Assets!ET68</f>
        <v>0</v>
      </c>
      <c r="AR112" s="923">
        <f>+Assets!EU68</f>
        <v>0</v>
      </c>
      <c r="AS112" s="923">
        <f>+Assets!EV68</f>
        <v>0</v>
      </c>
      <c r="AT112" s="923">
        <f>+Assets!EW68</f>
        <v>0</v>
      </c>
      <c r="AU112" s="923">
        <f>+Assets!EX68</f>
        <v>0</v>
      </c>
      <c r="AV112" s="923">
        <f>+Assets!EY68</f>
        <v>0</v>
      </c>
      <c r="AW112" s="923">
        <f>+Assets!EZ68</f>
        <v>0</v>
      </c>
      <c r="AX112" s="923">
        <f>+Assets!FA68</f>
        <v>0</v>
      </c>
      <c r="AY112" s="923">
        <f>+Assets!FB68</f>
        <v>0</v>
      </c>
      <c r="AZ112" s="923">
        <f>+Assets!FC68</f>
        <v>0</v>
      </c>
      <c r="BA112" s="923">
        <f>+Assets!FD68</f>
        <v>0</v>
      </c>
      <c r="BB112" s="923">
        <f>+Assets!FE68</f>
        <v>0</v>
      </c>
      <c r="BC112" s="923">
        <f>+Assets!FF68</f>
        <v>0</v>
      </c>
      <c r="BD112" s="923">
        <f>+Assets!FG68</f>
        <v>0</v>
      </c>
      <c r="BE112" s="923">
        <f>+Assets!FH68</f>
        <v>0</v>
      </c>
      <c r="BF112" s="923">
        <f>+Assets!FI68</f>
        <v>0</v>
      </c>
      <c r="BG112" s="923">
        <f>+Assets!FJ68</f>
        <v>0</v>
      </c>
      <c r="BH112" s="923">
        <f>+Assets!FK68</f>
        <v>0</v>
      </c>
      <c r="BI112" s="923">
        <f>+Assets!FL68</f>
        <v>0</v>
      </c>
      <c r="BJ112" s="923">
        <f>+Assets!FM68</f>
        <v>0</v>
      </c>
      <c r="BK112" s="924">
        <f t="shared" si="145"/>
        <v>100273793.70721991</v>
      </c>
    </row>
    <row r="113" spans="1:63" ht="15.6" x14ac:dyDescent="0.3">
      <c r="A113" s="1134" t="s">
        <v>942</v>
      </c>
      <c r="B113" s="777"/>
      <c r="C113" s="923">
        <f>+Assets!DF134</f>
        <v>17225000</v>
      </c>
      <c r="D113" s="923">
        <f>+Assets!DG134</f>
        <v>19875000</v>
      </c>
      <c r="E113" s="923">
        <f>+Assets!DH134</f>
        <v>19875000</v>
      </c>
      <c r="F113" s="923">
        <f>+Assets!DI134</f>
        <v>19875000</v>
      </c>
      <c r="G113" s="923">
        <f>+Assets!DJ134</f>
        <v>19875000</v>
      </c>
      <c r="H113" s="923">
        <f>+Assets!DK134</f>
        <v>19875000</v>
      </c>
      <c r="I113" s="923">
        <f>+Assets!DL134</f>
        <v>19875000</v>
      </c>
      <c r="J113" s="923">
        <f>+Assets!DM134</f>
        <v>19875000</v>
      </c>
      <c r="K113" s="923">
        <f>+Assets!DN134</f>
        <v>19875000</v>
      </c>
      <c r="L113" s="923">
        <f>+Assets!DO134</f>
        <v>19875000</v>
      </c>
      <c r="M113" s="923">
        <f>+Assets!DP134</f>
        <v>19875000</v>
      </c>
      <c r="N113" s="923">
        <f>+Assets!DQ134</f>
        <v>19875000</v>
      </c>
      <c r="O113" s="923">
        <f>+Assets!DR134</f>
        <v>19875000</v>
      </c>
      <c r="P113" s="923">
        <f>+Assets!DS134</f>
        <v>19875000</v>
      </c>
      <c r="Q113" s="923">
        <f>+Assets!DT134</f>
        <v>19875000</v>
      </c>
      <c r="R113" s="923">
        <f>+Assets!DU134</f>
        <v>19875000</v>
      </c>
      <c r="S113" s="923">
        <f>+Assets!DV134</f>
        <v>19875000</v>
      </c>
      <c r="T113" s="923">
        <f>+Assets!DW134</f>
        <v>19875000</v>
      </c>
      <c r="U113" s="923">
        <f>+Assets!DX134</f>
        <v>19875000</v>
      </c>
      <c r="V113" s="923">
        <f>+Assets!DY134</f>
        <v>19875000</v>
      </c>
      <c r="W113" s="923">
        <f>+Assets!DZ134</f>
        <v>19875000</v>
      </c>
      <c r="X113" s="923">
        <f>+Assets!EA134</f>
        <v>19875000</v>
      </c>
      <c r="Y113" s="923">
        <f>+Assets!EB134</f>
        <v>19875000</v>
      </c>
      <c r="Z113" s="923">
        <f>+Assets!EC134</f>
        <v>19875000</v>
      </c>
      <c r="AA113" s="923">
        <f>+Assets!ED134</f>
        <v>16468438.676147878</v>
      </c>
      <c r="AB113" s="923">
        <f>+Assets!EE134</f>
        <v>17077799.082008597</v>
      </c>
      <c r="AC113" s="923">
        <f>+Assets!EF134</f>
        <v>18695114.95113942</v>
      </c>
      <c r="AD113" s="923">
        <f>+Assets!EG134</f>
        <v>17077799.082008597</v>
      </c>
      <c r="AE113" s="923">
        <f>+Assets!EH134</f>
        <v>18695114.95113942</v>
      </c>
      <c r="AF113" s="923">
        <f>+Assets!EI134</f>
        <v>17077799.082008597</v>
      </c>
      <c r="AG113" s="923">
        <f>+Assets!EJ134</f>
        <v>18695114.95113942</v>
      </c>
      <c r="AH113" s="923">
        <f>+Assets!EK134</f>
        <v>17077799.082008597</v>
      </c>
      <c r="AI113" s="923">
        <f>+Assets!EL134</f>
        <v>18695114.95113942</v>
      </c>
      <c r="AJ113" s="923">
        <f>+Assets!EM134</f>
        <v>17077799.082008597</v>
      </c>
      <c r="AK113" s="923">
        <f>+Assets!EN134</f>
        <v>18695114.95113942</v>
      </c>
      <c r="AL113" s="923">
        <f>+Assets!EO134</f>
        <v>17077799.082008597</v>
      </c>
      <c r="AM113" s="923">
        <f>+Assets!EP134</f>
        <v>18297182.959597558</v>
      </c>
      <c r="AN113" s="923">
        <f>+Assets!EQ134</f>
        <v>16885520.502758335</v>
      </c>
      <c r="AO113" s="923">
        <f>+Assets!ER134</f>
        <v>18720175.993281599</v>
      </c>
      <c r="AP113" s="923">
        <f>+Assets!ES134</f>
        <v>16885520.502758335</v>
      </c>
      <c r="AQ113" s="923">
        <f>+Assets!ET134</f>
        <v>18720175.993281599</v>
      </c>
      <c r="AR113" s="923">
        <f>+Assets!EU134</f>
        <v>16885520.502758335</v>
      </c>
      <c r="AS113" s="923">
        <f>+Assets!EV134</f>
        <v>18720175.993281599</v>
      </c>
      <c r="AT113" s="923">
        <f>+Assets!EW134</f>
        <v>16885520.502758335</v>
      </c>
      <c r="AU113" s="923">
        <f>+Assets!EX134</f>
        <v>18720175.993281599</v>
      </c>
      <c r="AV113" s="923">
        <f>+Assets!EY134</f>
        <v>16885520.502758335</v>
      </c>
      <c r="AW113" s="923">
        <f>+Assets!EZ134</f>
        <v>18720175.993281599</v>
      </c>
      <c r="AX113" s="923">
        <f>+Assets!FA134</f>
        <v>16885520.502758335</v>
      </c>
      <c r="AY113" s="923">
        <f>+Assets!FB134</f>
        <v>18537007.095118716</v>
      </c>
      <c r="AZ113" s="923">
        <f>+Assets!FC134</f>
        <v>16850574.065943979</v>
      </c>
      <c r="BA113" s="923">
        <f>+Assets!FD134</f>
        <v>18794142.672779296</v>
      </c>
      <c r="BB113" s="923">
        <f>+Assets!FE134</f>
        <v>16850574.065943979</v>
      </c>
      <c r="BC113" s="923">
        <f>+Assets!FF134</f>
        <v>18794142.672779296</v>
      </c>
      <c r="BD113" s="923">
        <f>+Assets!FG134</f>
        <v>16850574.065943979</v>
      </c>
      <c r="BE113" s="923">
        <f>+Assets!FH134</f>
        <v>18794142.672779296</v>
      </c>
      <c r="BF113" s="923">
        <f>+Assets!FI134</f>
        <v>16850574.065943979</v>
      </c>
      <c r="BG113" s="923">
        <f>+Assets!FJ134</f>
        <v>18794142.672779296</v>
      </c>
      <c r="BH113" s="923">
        <f>+Assets!FK134</f>
        <v>16850574.065943979</v>
      </c>
      <c r="BI113" s="923">
        <f>+Assets!FL134</f>
        <v>18794142.672779296</v>
      </c>
      <c r="BJ113" s="923">
        <f>+Assets!FM134</f>
        <v>16850574.065943979</v>
      </c>
      <c r="BK113" s="924">
        <f t="shared" si="145"/>
        <v>1113583158.7211318</v>
      </c>
    </row>
    <row r="114" spans="1:63" ht="15.6" x14ac:dyDescent="0.3">
      <c r="A114" s="897" t="s">
        <v>588</v>
      </c>
      <c r="B114" s="777"/>
      <c r="C114" s="923">
        <f>+Cálculos!O1523</f>
        <v>20811055.833749998</v>
      </c>
      <c r="D114" s="923">
        <f>+Cálculos!P1523</f>
        <v>15262465.324166669</v>
      </c>
      <c r="E114" s="923">
        <f>+Cálculos!Q1523</f>
        <v>8377059.6758333314</v>
      </c>
      <c r="F114" s="923">
        <f>+Cálculos!R1523</f>
        <v>15262465.324166669</v>
      </c>
      <c r="G114" s="923">
        <f>+Cálculos!S1523</f>
        <v>8377059.6758333314</v>
      </c>
      <c r="H114" s="923">
        <f>+Cálculos!T1523</f>
        <v>15262465.324166669</v>
      </c>
      <c r="I114" s="923">
        <f>+Cálculos!U1523</f>
        <v>8377059.6758333314</v>
      </c>
      <c r="J114" s="923">
        <f>+Cálculos!V1523</f>
        <v>15262465.324166669</v>
      </c>
      <c r="K114" s="923">
        <f>+Cálculos!W1523</f>
        <v>8377059.6758333314</v>
      </c>
      <c r="L114" s="923">
        <f>+Cálculos!X1523</f>
        <v>15262465.324166669</v>
      </c>
      <c r="M114" s="923">
        <f>+Cálculos!Y1523</f>
        <v>8377059.6758333314</v>
      </c>
      <c r="N114" s="923">
        <f>+Cálculos!Z1523</f>
        <v>15262465.324166669</v>
      </c>
      <c r="O114" s="923">
        <f>+Cálculos!AA1523</f>
        <v>32541677.941187035</v>
      </c>
      <c r="P114" s="923">
        <f>+Cálculos!AB1523</f>
        <v>27639360.650773246</v>
      </c>
      <c r="Q114" s="923">
        <f>+Cálculos!AC1523</f>
        <v>20299692.898610488</v>
      </c>
      <c r="R114" s="923">
        <f>+Cálculos!AD1523</f>
        <v>27639360.650773246</v>
      </c>
      <c r="S114" s="923">
        <f>+Cálculos!AE1523</f>
        <v>20299692.898610488</v>
      </c>
      <c r="T114" s="923">
        <f>+Cálculos!AF1523</f>
        <v>27639360.650773246</v>
      </c>
      <c r="U114" s="923">
        <f>+Cálculos!AG1523</f>
        <v>20299692.898610488</v>
      </c>
      <c r="V114" s="923">
        <f>+Cálculos!AH1523</f>
        <v>27639360.650773246</v>
      </c>
      <c r="W114" s="923">
        <f>+Cálculos!AI1523</f>
        <v>20299692.898610488</v>
      </c>
      <c r="X114" s="923">
        <f>+Cálculos!AJ1523</f>
        <v>27639360.650773246</v>
      </c>
      <c r="Y114" s="923">
        <f>+Cálculos!AK1523</f>
        <v>20299692.898610488</v>
      </c>
      <c r="Z114" s="923">
        <f>+Cálculos!AL1523</f>
        <v>27639360.650773246</v>
      </c>
      <c r="AA114" s="923">
        <f>+Cálculos!AM1523</f>
        <v>23236466.519377537</v>
      </c>
      <c r="AB114" s="923">
        <f>+Cálculos!AN1523</f>
        <v>30128637.541874997</v>
      </c>
      <c r="AC114" s="923">
        <f>+Cálculos!AO1523</f>
        <v>22088304.260406606</v>
      </c>
      <c r="AD114" s="923">
        <f>+Cálculos!AP1523</f>
        <v>30128637.541874997</v>
      </c>
      <c r="AE114" s="923">
        <f>+Cálculos!AQ1523</f>
        <v>22088304.260406606</v>
      </c>
      <c r="AF114" s="923">
        <f>+Cálculos!AR1523</f>
        <v>30128637.541874997</v>
      </c>
      <c r="AG114" s="923">
        <f>+Cálculos!AS1523</f>
        <v>22088304.260406606</v>
      </c>
      <c r="AH114" s="923">
        <f>+Cálculos!AT1523</f>
        <v>30128637.541874997</v>
      </c>
      <c r="AI114" s="923">
        <f>+Cálculos!AU1523</f>
        <v>22088304.260406606</v>
      </c>
      <c r="AJ114" s="923">
        <f>+Cálculos!AV1523</f>
        <v>30128637.541874997</v>
      </c>
      <c r="AK114" s="923">
        <f>+Cálculos!AW1523</f>
        <v>22088304.260406606</v>
      </c>
      <c r="AL114" s="923">
        <f>+Cálculos!AX1523</f>
        <v>30128637.541874997</v>
      </c>
      <c r="AM114" s="923">
        <f>+Cálculos!AY1523</f>
        <v>21687106.034061186</v>
      </c>
      <c r="AN114" s="923">
        <f>+Cálculos!AZ1523</f>
        <v>30701673.462838251</v>
      </c>
      <c r="AO114" s="923">
        <f>+Cálculos!BA1523</f>
        <v>22553778.209422085</v>
      </c>
      <c r="AP114" s="923">
        <f>+Cálculos!BB1523</f>
        <v>30701673.462838251</v>
      </c>
      <c r="AQ114" s="923">
        <f>+Cálculos!BC1523</f>
        <v>22553778.209422085</v>
      </c>
      <c r="AR114" s="923">
        <f>+Cálculos!BD1523</f>
        <v>30701673.462838251</v>
      </c>
      <c r="AS114" s="923">
        <f>+Cálculos!BE1523</f>
        <v>22553778.209422085</v>
      </c>
      <c r="AT114" s="923">
        <f>+Cálculos!BF1523</f>
        <v>30701673.462838251</v>
      </c>
      <c r="AU114" s="923">
        <f>+Cálculos!BG1523</f>
        <v>22553778.209422085</v>
      </c>
      <c r="AV114" s="923">
        <f>+Cálculos!BH1523</f>
        <v>30701673.462838251</v>
      </c>
      <c r="AW114" s="923">
        <f>+Cálculos!BI1523</f>
        <v>22553778.209422085</v>
      </c>
      <c r="AX114" s="923">
        <f>+Cálculos!BJ1523</f>
        <v>30701673.462838251</v>
      </c>
      <c r="AY114" s="923">
        <f>+Cálculos!BK1523</f>
        <v>24673710.705457591</v>
      </c>
      <c r="AZ114" s="923">
        <f>+Cálculos!BL1523</f>
        <v>32785009.296281159</v>
      </c>
      <c r="BA114" s="923">
        <f>+Cálculos!BM1523</f>
        <v>24313505.51761895</v>
      </c>
      <c r="BB114" s="923">
        <f>+Cálculos!BN1523</f>
        <v>32785009.296281159</v>
      </c>
      <c r="BC114" s="923">
        <f>+Cálculos!BO1523</f>
        <v>24313505.51761895</v>
      </c>
      <c r="BD114" s="923">
        <f>+Cálculos!BP1523</f>
        <v>32785009.296281159</v>
      </c>
      <c r="BE114" s="923">
        <f>+Cálculos!BQ1523</f>
        <v>24313505.51761895</v>
      </c>
      <c r="BF114" s="923">
        <f>+Cálculos!BR1523</f>
        <v>32785009.296281159</v>
      </c>
      <c r="BG114" s="923">
        <f>+Cálculos!BS1523</f>
        <v>24313505.51761895</v>
      </c>
      <c r="BH114" s="923">
        <f>+Cálculos!BT1523</f>
        <v>32785009.296281159</v>
      </c>
      <c r="BI114" s="923">
        <f>+Cálculos!BU1523</f>
        <v>24313505.51761895</v>
      </c>
      <c r="BJ114" s="923">
        <f>+Cálculos!BV1523</f>
        <v>32785009.296281159</v>
      </c>
      <c r="BK114" s="924">
        <f t="shared" si="145"/>
        <v>1430214597.4988964</v>
      </c>
    </row>
    <row r="115" spans="1:63" ht="15.6" x14ac:dyDescent="0.3">
      <c r="A115" s="898" t="s">
        <v>930</v>
      </c>
      <c r="B115" s="777"/>
      <c r="C115" s="923">
        <f>+Cálculos!O1542+Cálculos!O1543</f>
        <v>228266500</v>
      </c>
      <c r="D115" s="923">
        <f>+Cálculos!P1542+Cálculos!P1543</f>
        <v>168535888.88888893</v>
      </c>
      <c r="E115" s="923">
        <f>+Cálculos!Q1542+Cálculos!Q1543</f>
        <v>93264111.111111104</v>
      </c>
      <c r="F115" s="923">
        <f>+Cálculos!R1542+Cálculos!R1543</f>
        <v>168535888.88888893</v>
      </c>
      <c r="G115" s="923">
        <f>+Cálculos!S1542+Cálculos!S1543</f>
        <v>93264111.111111104</v>
      </c>
      <c r="H115" s="923">
        <f>+Cálculos!T1542+Cálculos!T1543</f>
        <v>168535888.88888893</v>
      </c>
      <c r="I115" s="923">
        <f>+Cálculos!U1542+Cálculos!U1543</f>
        <v>93264111.111111104</v>
      </c>
      <c r="J115" s="923">
        <f>+Cálculos!V1542+Cálculos!V1543</f>
        <v>168535888.88888893</v>
      </c>
      <c r="K115" s="923">
        <f>+Cálculos!W1542+Cálculos!W1543</f>
        <v>93264111.111111104</v>
      </c>
      <c r="L115" s="923">
        <f>+Cálculos!X1542+Cálculos!X1543</f>
        <v>168535888.88888893</v>
      </c>
      <c r="M115" s="923">
        <f>+Cálculos!Y1542+Cálculos!Y1543</f>
        <v>93264111.111111104</v>
      </c>
      <c r="N115" s="923">
        <f>+Cálculos!Z1542+Cálculos!Z1543</f>
        <v>168535888.88888893</v>
      </c>
      <c r="O115" s="923">
        <f>+Cálculos!AA1542+Cálculos!AA1543</f>
        <v>346135624.99999994</v>
      </c>
      <c r="P115" s="923">
        <f>+Cálculos!AB1542+Cálculos!AB1543</f>
        <v>295224477.77777779</v>
      </c>
      <c r="Q115" s="923">
        <f>+Cálculos!AC1542+Cálculos!AC1543</f>
        <v>217716522.22222212</v>
      </c>
      <c r="R115" s="923">
        <f>+Cálculos!AD1542+Cálculos!AD1543</f>
        <v>295224477.77777779</v>
      </c>
      <c r="S115" s="923">
        <f>+Cálculos!AE1542+Cálculos!AE1543</f>
        <v>217716522.22222212</v>
      </c>
      <c r="T115" s="923">
        <f>+Cálculos!AF1542+Cálculos!AF1543</f>
        <v>295224477.77777779</v>
      </c>
      <c r="U115" s="923">
        <f>+Cálculos!AG1542+Cálculos!AG1543</f>
        <v>217716522.22222212</v>
      </c>
      <c r="V115" s="923">
        <f>+Cálculos!AH1542+Cálculos!AH1543</f>
        <v>295224477.77777779</v>
      </c>
      <c r="W115" s="923">
        <f>+Cálculos!AI1542+Cálculos!AI1543</f>
        <v>217716522.22222212</v>
      </c>
      <c r="X115" s="923">
        <f>+Cálculos!AJ1542+Cálculos!AJ1543</f>
        <v>295224477.77777779</v>
      </c>
      <c r="Y115" s="923">
        <f>+Cálculos!AK1542+Cálculos!AK1543</f>
        <v>217716522.22222212</v>
      </c>
      <c r="Z115" s="923">
        <f>+Cálculos!AL1542+Cálculos!AL1543</f>
        <v>295224477.77777779</v>
      </c>
      <c r="AA115" s="923">
        <f>+Cálculos!AM1542+Cálculos!AM1543</f>
        <v>240608899.27359992</v>
      </c>
      <c r="AB115" s="923">
        <f>+Cálculos!AN1542+Cálculos!AN1543</f>
        <v>311034725.94480002</v>
      </c>
      <c r="AC115" s="923">
        <f>+Cálculos!AO1542+Cálculos!AO1543</f>
        <v>228967971.57519987</v>
      </c>
      <c r="AD115" s="923">
        <f>+Cálculos!AP1542+Cálculos!AP1543</f>
        <v>311034725.94480002</v>
      </c>
      <c r="AE115" s="923">
        <f>+Cálculos!AQ1542+Cálculos!AQ1543</f>
        <v>228967971.57519987</v>
      </c>
      <c r="AF115" s="923">
        <f>+Cálculos!AR1542+Cálculos!AR1543</f>
        <v>311034725.94480002</v>
      </c>
      <c r="AG115" s="923">
        <f>+Cálculos!AS1542+Cálculos!AS1543</f>
        <v>228967971.57519987</v>
      </c>
      <c r="AH115" s="923">
        <f>+Cálculos!AT1542+Cálculos!AT1543</f>
        <v>311034725.94480002</v>
      </c>
      <c r="AI115" s="923">
        <f>+Cálculos!AU1542+Cálculos!AU1543</f>
        <v>228967971.57519987</v>
      </c>
      <c r="AJ115" s="923">
        <f>+Cálculos!AV1542+Cálculos!AV1543</f>
        <v>311034725.94480002</v>
      </c>
      <c r="AK115" s="923">
        <f>+Cálculos!AW1542+Cálculos!AW1543</f>
        <v>228967971.57519987</v>
      </c>
      <c r="AL115" s="923">
        <f>+Cálculos!AX1542+Cálculos!AX1543</f>
        <v>311034725.94480002</v>
      </c>
      <c r="AM115" s="923">
        <f>+Cálculos!AY1542+Cálculos!AY1543</f>
        <v>216929474.98307273</v>
      </c>
      <c r="AN115" s="923">
        <f>+Cálculos!AZ1542+Cálculos!AZ1543</f>
        <v>305588361.86786103</v>
      </c>
      <c r="AO115" s="923">
        <f>+Cálculos!BA1542+Cálculos!BA1543</f>
        <v>225401294.01774213</v>
      </c>
      <c r="AP115" s="923">
        <f>+Cálculos!BB1542+Cálculos!BB1543</f>
        <v>305588361.86786103</v>
      </c>
      <c r="AQ115" s="923">
        <f>+Cálculos!BC1542+Cálculos!BC1543</f>
        <v>225401294.01774213</v>
      </c>
      <c r="AR115" s="923">
        <f>+Cálculos!BD1542+Cálculos!BD1543</f>
        <v>305588361.86786103</v>
      </c>
      <c r="AS115" s="923">
        <f>+Cálculos!BE1542+Cálculos!BE1543</f>
        <v>225401294.01774213</v>
      </c>
      <c r="AT115" s="923">
        <f>+Cálculos!BF1542+Cálculos!BF1543</f>
        <v>305588361.86786103</v>
      </c>
      <c r="AU115" s="923">
        <f>+Cálculos!BG1542+Cálculos!BG1543</f>
        <v>225401294.01774213</v>
      </c>
      <c r="AV115" s="923">
        <f>+Cálculos!BH1542+Cálculos!BH1543</f>
        <v>305588361.86786103</v>
      </c>
      <c r="AW115" s="923">
        <f>+Cálculos!BI1542+Cálculos!BI1543</f>
        <v>225401294.01774213</v>
      </c>
      <c r="AX115" s="923">
        <f>+Cálculos!BJ1542+Cálculos!BJ1543</f>
        <v>305588361.86786103</v>
      </c>
      <c r="AY115" s="923">
        <f>+Cálculos!BK1542+Cálculos!BK1543</f>
        <v>237988679.36398256</v>
      </c>
      <c r="AZ115" s="923">
        <f>+Cálculos!BL1542+Cálculos!BL1543</f>
        <v>315094654.80794591</v>
      </c>
      <c r="BA115" s="923">
        <f>+Cálculos!BM1542+Cálculos!BM1543</f>
        <v>234589001.21577883</v>
      </c>
      <c r="BB115" s="923">
        <f>+Cálculos!BN1542+Cálculos!BN1543</f>
        <v>315094654.80794591</v>
      </c>
      <c r="BC115" s="923">
        <f>+Cálculos!BO1542+Cálculos!BO1543</f>
        <v>234589001.21577883</v>
      </c>
      <c r="BD115" s="923">
        <f>+Cálculos!BP1542+Cálculos!BP1543</f>
        <v>315094654.80794591</v>
      </c>
      <c r="BE115" s="923">
        <f>+Cálculos!BQ1542+Cálculos!BQ1543</f>
        <v>234589001.21577883</v>
      </c>
      <c r="BF115" s="923">
        <f>+Cálculos!BR1542+Cálculos!BR1543</f>
        <v>315094654.80794591</v>
      </c>
      <c r="BG115" s="923">
        <f>+Cálculos!BS1542+Cálculos!BS1543</f>
        <v>234589001.21577883</v>
      </c>
      <c r="BH115" s="923">
        <f>+Cálculos!BT1542+Cálculos!BT1543</f>
        <v>315094654.80794591</v>
      </c>
      <c r="BI115" s="923">
        <f>+Cálculos!BU1542+Cálculos!BU1543</f>
        <v>234589001.21577883</v>
      </c>
      <c r="BJ115" s="923">
        <f>+Cálculos!BV1542+Cálculos!BV1543</f>
        <v>315094654.80794591</v>
      </c>
      <c r="BK115" s="924">
        <f t="shared" si="145"/>
        <v>14642492335.054564</v>
      </c>
    </row>
    <row r="116" spans="1:63" ht="15.6" x14ac:dyDescent="0.3">
      <c r="A116" s="897" t="s">
        <v>931</v>
      </c>
      <c r="B116" s="777"/>
      <c r="C116" s="923">
        <f>+Assets!DF167</f>
        <v>7875000.0000000009</v>
      </c>
      <c r="D116" s="923">
        <f>+Assets!DG167</f>
        <v>9625000.0000000019</v>
      </c>
      <c r="E116" s="923">
        <f>+Assets!DH167</f>
        <v>7875000</v>
      </c>
      <c r="F116" s="923">
        <f>+Assets!DI167</f>
        <v>9625000.0000000019</v>
      </c>
      <c r="G116" s="923">
        <f>+Assets!DJ167</f>
        <v>7875000</v>
      </c>
      <c r="H116" s="923">
        <f>+Assets!DK167</f>
        <v>9625000.0000000019</v>
      </c>
      <c r="I116" s="923">
        <f>+Assets!DL167</f>
        <v>7875000.0000000009</v>
      </c>
      <c r="J116" s="923">
        <f>+Assets!DM167</f>
        <v>9625000.0000000019</v>
      </c>
      <c r="K116" s="923">
        <f>+Assets!DN167</f>
        <v>7875000.0000000009</v>
      </c>
      <c r="L116" s="923">
        <f>+Assets!DO167</f>
        <v>9625000.0000000019</v>
      </c>
      <c r="M116" s="923">
        <f>+Assets!DP167</f>
        <v>7875000.0000000009</v>
      </c>
      <c r="N116" s="923">
        <f>+Assets!DQ167</f>
        <v>9625000.0000000019</v>
      </c>
      <c r="O116" s="923">
        <f>+Assets!DR167</f>
        <v>16266874.999999994</v>
      </c>
      <c r="P116" s="923">
        <f>+Assets!DS167</f>
        <v>18020625</v>
      </c>
      <c r="Q116" s="923">
        <f>+Assets!DT167</f>
        <v>16266874.999999996</v>
      </c>
      <c r="R116" s="923">
        <f>+Assets!DU167</f>
        <v>18020625</v>
      </c>
      <c r="S116" s="923">
        <f>+Assets!DV167</f>
        <v>16266874.999999996</v>
      </c>
      <c r="T116" s="923">
        <f>+Assets!DW167</f>
        <v>18020625</v>
      </c>
      <c r="U116" s="923">
        <f>+Assets!DX167</f>
        <v>16266874.999999994</v>
      </c>
      <c r="V116" s="923">
        <f>+Assets!DY167</f>
        <v>18020625</v>
      </c>
      <c r="W116" s="923">
        <f>+Assets!DZ167</f>
        <v>16266874.999999994</v>
      </c>
      <c r="X116" s="923">
        <f>+Assets!EA167</f>
        <v>18020625</v>
      </c>
      <c r="Y116" s="923">
        <f>+Assets!EB167</f>
        <v>16266874.999999994</v>
      </c>
      <c r="Z116" s="923">
        <f>+Assets!EC167</f>
        <v>18020625</v>
      </c>
      <c r="AA116" s="923">
        <f>+Assets!ED167</f>
        <v>17114396.649999999</v>
      </c>
      <c r="AB116" s="923">
        <f>+Assets!EE167</f>
        <v>18982040.349999998</v>
      </c>
      <c r="AC116" s="923">
        <f>+Assets!EF167</f>
        <v>17114396.650000002</v>
      </c>
      <c r="AD116" s="923">
        <f>+Assets!EG167</f>
        <v>18982040.349999998</v>
      </c>
      <c r="AE116" s="923">
        <f>+Assets!EH167</f>
        <v>17114396.650000002</v>
      </c>
      <c r="AF116" s="923">
        <f>+Assets!EI167</f>
        <v>18982040.350000001</v>
      </c>
      <c r="AG116" s="923">
        <f>+Assets!EJ167</f>
        <v>17114396.649999999</v>
      </c>
      <c r="AH116" s="923">
        <f>+Assets!EK167</f>
        <v>18982040.349999998</v>
      </c>
      <c r="AI116" s="923">
        <f>+Assets!EL167</f>
        <v>17114396.649999999</v>
      </c>
      <c r="AJ116" s="923">
        <f>+Assets!EM167</f>
        <v>18982040.349999998</v>
      </c>
      <c r="AK116" s="923">
        <f>+Assets!EN167</f>
        <v>17114396.649999999</v>
      </c>
      <c r="AL116" s="923">
        <f>+Assets!EO167</f>
        <v>18982040.349999998</v>
      </c>
      <c r="AM116" s="923">
        <f>+Assets!EP167</f>
        <v>16825732.429713998</v>
      </c>
      <c r="AN116" s="923">
        <f>+Assets!EQ167</f>
        <v>18668228.525206</v>
      </c>
      <c r="AO116" s="923">
        <f>+Assets!ER167</f>
        <v>16825732.429713994</v>
      </c>
      <c r="AP116" s="923">
        <f>+Assets!ES167</f>
        <v>18668228.525206</v>
      </c>
      <c r="AQ116" s="923">
        <f>+Assets!ET167</f>
        <v>16825732.429713998</v>
      </c>
      <c r="AR116" s="923">
        <f>+Assets!EU167</f>
        <v>18668228.525205996</v>
      </c>
      <c r="AS116" s="923">
        <f>+Assets!EV167</f>
        <v>16825732.429713998</v>
      </c>
      <c r="AT116" s="923">
        <f>+Assets!EW167</f>
        <v>18668228.525205996</v>
      </c>
      <c r="AU116" s="923">
        <f>+Assets!EX167</f>
        <v>16825732.429713998</v>
      </c>
      <c r="AV116" s="923">
        <f>+Assets!EY167</f>
        <v>18668228.525206</v>
      </c>
      <c r="AW116" s="923">
        <f>+Assets!EZ167</f>
        <v>16825732.429713998</v>
      </c>
      <c r="AX116" s="923">
        <f>+Assets!FA167</f>
        <v>18668228.525205996</v>
      </c>
      <c r="AY116" s="923">
        <f>+Assets!FB167</f>
        <v>17434019.952585302</v>
      </c>
      <c r="AZ116" s="923">
        <f>+Assets!FC167</f>
        <v>19309539.942048706</v>
      </c>
      <c r="BA116" s="923">
        <f>+Assets!FD167</f>
        <v>17434019.952585299</v>
      </c>
      <c r="BB116" s="923">
        <f>+Assets!FE167</f>
        <v>19309539.942048706</v>
      </c>
      <c r="BC116" s="923">
        <f>+Assets!FF167</f>
        <v>17434019.952585302</v>
      </c>
      <c r="BD116" s="923">
        <f>+Assets!FG167</f>
        <v>19309539.942048702</v>
      </c>
      <c r="BE116" s="923">
        <f>+Assets!FH167</f>
        <v>17434019.952585302</v>
      </c>
      <c r="BF116" s="923">
        <f>+Assets!FI167</f>
        <v>19309539.942048702</v>
      </c>
      <c r="BG116" s="923">
        <f>+Assets!FJ167</f>
        <v>17434019.952585302</v>
      </c>
      <c r="BH116" s="923">
        <f>+Assets!FK167</f>
        <v>19309539.942048706</v>
      </c>
      <c r="BI116" s="923">
        <f>+Assets!FL167</f>
        <v>17434019.952585299</v>
      </c>
      <c r="BJ116" s="923">
        <f>+Assets!FM167</f>
        <v>19309539.942048706</v>
      </c>
      <c r="BK116" s="924">
        <f t="shared" si="145"/>
        <v>960728747.09732366</v>
      </c>
    </row>
    <row r="117" spans="1:63" ht="15.6" x14ac:dyDescent="0.3">
      <c r="A117" s="899" t="s">
        <v>932</v>
      </c>
      <c r="B117" s="777"/>
      <c r="C117" s="923">
        <f>+Cálculos!O1331</f>
        <v>0</v>
      </c>
      <c r="D117" s="923">
        <f>+Cálculos!P1331</f>
        <v>0</v>
      </c>
      <c r="E117" s="923">
        <f>+Cálculos!Q1331</f>
        <v>0</v>
      </c>
      <c r="F117" s="923">
        <f>+Cálculos!R1331</f>
        <v>0</v>
      </c>
      <c r="G117" s="923">
        <f>+Cálculos!S1331</f>
        <v>0</v>
      </c>
      <c r="H117" s="923">
        <f>+Cálculos!T1331</f>
        <v>0</v>
      </c>
      <c r="I117" s="923">
        <f>+Cálculos!U1331</f>
        <v>0</v>
      </c>
      <c r="J117" s="923">
        <f>+Cálculos!V1331</f>
        <v>0</v>
      </c>
      <c r="K117" s="923">
        <f>+Cálculos!W1331</f>
        <v>0</v>
      </c>
      <c r="L117" s="923">
        <f>+Cálculos!X1331</f>
        <v>0</v>
      </c>
      <c r="M117" s="923">
        <f>+Cálculos!Y1331</f>
        <v>0</v>
      </c>
      <c r="N117" s="923">
        <f>+Cálculos!Z1331</f>
        <v>0</v>
      </c>
      <c r="O117" s="923">
        <f>+Cálculos!AA1331</f>
        <v>0</v>
      </c>
      <c r="P117" s="923">
        <f>+Cálculos!AB1331</f>
        <v>0</v>
      </c>
      <c r="Q117" s="923">
        <f>+Cálculos!AC1331</f>
        <v>0</v>
      </c>
      <c r="R117" s="923">
        <f>+Cálculos!AD1331</f>
        <v>0</v>
      </c>
      <c r="S117" s="923">
        <f>+Cálculos!AE1331</f>
        <v>0</v>
      </c>
      <c r="T117" s="923">
        <f>+Cálculos!AF1331</f>
        <v>0</v>
      </c>
      <c r="U117" s="923">
        <f>+Cálculos!AG1331</f>
        <v>0</v>
      </c>
      <c r="V117" s="923">
        <f>+Cálculos!AH1331</f>
        <v>0</v>
      </c>
      <c r="W117" s="923">
        <f>+Cálculos!AI1331</f>
        <v>0</v>
      </c>
      <c r="X117" s="923">
        <f>+Cálculos!AJ1331</f>
        <v>0</v>
      </c>
      <c r="Y117" s="923">
        <f>+Cálculos!AK1331</f>
        <v>0</v>
      </c>
      <c r="Z117" s="923">
        <f>+Cálculos!AL1331</f>
        <v>0</v>
      </c>
      <c r="AA117" s="923">
        <f>+Cálculos!AM1331</f>
        <v>0</v>
      </c>
      <c r="AB117" s="923">
        <f>+Cálculos!AN1331</f>
        <v>0</v>
      </c>
      <c r="AC117" s="923">
        <f>+Cálculos!AO1331</f>
        <v>0</v>
      </c>
      <c r="AD117" s="923">
        <f>+Cálculos!AP1331</f>
        <v>0</v>
      </c>
      <c r="AE117" s="923">
        <f>+Cálculos!AQ1331</f>
        <v>0</v>
      </c>
      <c r="AF117" s="923">
        <f>+Cálculos!AR1331</f>
        <v>0</v>
      </c>
      <c r="AG117" s="923">
        <f>+Cálculos!AS1331</f>
        <v>0</v>
      </c>
      <c r="AH117" s="923">
        <f>+Cálculos!AT1331</f>
        <v>0</v>
      </c>
      <c r="AI117" s="923">
        <f>+Cálculos!AU1331</f>
        <v>0</v>
      </c>
      <c r="AJ117" s="923">
        <f>+Cálculos!AV1331</f>
        <v>0</v>
      </c>
      <c r="AK117" s="923">
        <f>+Cálculos!AW1331</f>
        <v>0</v>
      </c>
      <c r="AL117" s="923">
        <f>+Cálculos!AX1331</f>
        <v>0</v>
      </c>
      <c r="AM117" s="923">
        <f>+Cálculos!AY1331</f>
        <v>0</v>
      </c>
      <c r="AN117" s="923">
        <f>+Cálculos!AZ1331</f>
        <v>0</v>
      </c>
      <c r="AO117" s="923">
        <f>+Cálculos!BA1331</f>
        <v>0</v>
      </c>
      <c r="AP117" s="923">
        <f>+Cálculos!BB1331</f>
        <v>0</v>
      </c>
      <c r="AQ117" s="923">
        <f>+Cálculos!BC1331</f>
        <v>0</v>
      </c>
      <c r="AR117" s="923">
        <f>+Cálculos!BD1331</f>
        <v>0</v>
      </c>
      <c r="AS117" s="923">
        <f>+Cálculos!BE1331</f>
        <v>0</v>
      </c>
      <c r="AT117" s="923">
        <f>+Cálculos!BF1331</f>
        <v>0</v>
      </c>
      <c r="AU117" s="923">
        <f>+Cálculos!BG1331</f>
        <v>0</v>
      </c>
      <c r="AV117" s="923">
        <f>+Cálculos!BH1331</f>
        <v>0</v>
      </c>
      <c r="AW117" s="923">
        <f>+Cálculos!BI1331</f>
        <v>0</v>
      </c>
      <c r="AX117" s="923">
        <f>+Cálculos!BJ1331</f>
        <v>0</v>
      </c>
      <c r="AY117" s="923">
        <f>+Cálculos!BK1331</f>
        <v>0</v>
      </c>
      <c r="AZ117" s="923">
        <f>+Cálculos!BL1331</f>
        <v>0</v>
      </c>
      <c r="BA117" s="923">
        <f>+Cálculos!BM1331</f>
        <v>0</v>
      </c>
      <c r="BB117" s="923">
        <f>+Cálculos!BN1331</f>
        <v>0</v>
      </c>
      <c r="BC117" s="923">
        <f>+Cálculos!BO1331</f>
        <v>0</v>
      </c>
      <c r="BD117" s="923">
        <f>+Cálculos!BP1331</f>
        <v>0</v>
      </c>
      <c r="BE117" s="923">
        <f>+Cálculos!BQ1331</f>
        <v>0</v>
      </c>
      <c r="BF117" s="923">
        <f>+Cálculos!BR1331</f>
        <v>0</v>
      </c>
      <c r="BG117" s="923">
        <f>+Cálculos!BS1331</f>
        <v>0</v>
      </c>
      <c r="BH117" s="923">
        <f>+Cálculos!BT1331</f>
        <v>0</v>
      </c>
      <c r="BI117" s="923">
        <f>+Cálculos!BU1331</f>
        <v>0</v>
      </c>
      <c r="BJ117" s="923">
        <f>+Cálculos!BV1331</f>
        <v>0</v>
      </c>
      <c r="BK117" s="924">
        <f t="shared" si="145"/>
        <v>0</v>
      </c>
    </row>
    <row r="118" spans="1:63" ht="16.2" thickBot="1" x14ac:dyDescent="0.35">
      <c r="A118" s="900"/>
      <c r="B118" s="777"/>
      <c r="C118" s="923"/>
      <c r="D118" s="923"/>
      <c r="E118" s="923"/>
      <c r="F118" s="923"/>
      <c r="G118" s="923"/>
      <c r="H118" s="923"/>
      <c r="I118" s="923"/>
      <c r="J118" s="923"/>
      <c r="K118" s="923"/>
      <c r="L118" s="923"/>
      <c r="M118" s="923"/>
      <c r="N118" s="923"/>
      <c r="O118" s="923"/>
      <c r="P118" s="923"/>
      <c r="Q118" s="923"/>
      <c r="R118" s="923"/>
      <c r="S118" s="923"/>
      <c r="T118" s="923"/>
      <c r="U118" s="923"/>
      <c r="V118" s="923"/>
      <c r="W118" s="923"/>
      <c r="X118" s="923"/>
      <c r="Y118" s="923"/>
      <c r="Z118" s="923"/>
      <c r="AA118" s="923"/>
      <c r="AB118" s="923"/>
      <c r="AC118" s="923"/>
      <c r="AD118" s="923"/>
      <c r="AE118" s="923"/>
      <c r="AF118" s="923"/>
      <c r="AG118" s="923"/>
      <c r="AH118" s="923"/>
      <c r="AI118" s="923"/>
      <c r="AJ118" s="923"/>
      <c r="AK118" s="923"/>
      <c r="AL118" s="923"/>
      <c r="AM118" s="923"/>
      <c r="AN118" s="923"/>
      <c r="AO118" s="923"/>
      <c r="AP118" s="923"/>
      <c r="AQ118" s="923"/>
      <c r="AR118" s="923"/>
      <c r="AS118" s="923"/>
      <c r="AT118" s="923"/>
      <c r="AU118" s="923"/>
      <c r="AV118" s="923"/>
      <c r="AW118" s="923"/>
      <c r="AX118" s="923"/>
      <c r="AY118" s="923"/>
      <c r="AZ118" s="923"/>
      <c r="BA118" s="923"/>
      <c r="BB118" s="923"/>
      <c r="BC118" s="923"/>
      <c r="BD118" s="923"/>
      <c r="BE118" s="923"/>
      <c r="BF118" s="923"/>
      <c r="BG118" s="923"/>
      <c r="BH118" s="923"/>
      <c r="BI118" s="923"/>
      <c r="BJ118" s="923"/>
      <c r="BK118" s="924">
        <f t="shared" si="145"/>
        <v>0</v>
      </c>
    </row>
    <row r="119" spans="1:63" ht="16.2" thickBot="1" x14ac:dyDescent="0.35">
      <c r="A119" s="944" t="s">
        <v>933</v>
      </c>
      <c r="B119" s="777"/>
      <c r="C119" s="926">
        <f>+C98+C105+C109</f>
        <v>953102811.18350852</v>
      </c>
      <c r="D119" s="926">
        <f t="shared" ref="D119:BJ119" si="282">+D98+D105+D109</f>
        <v>841827063.25013459</v>
      </c>
      <c r="E119" s="926">
        <f t="shared" si="282"/>
        <v>673511609.21010888</v>
      </c>
      <c r="F119" s="926">
        <f t="shared" si="282"/>
        <v>846248959.76272619</v>
      </c>
      <c r="G119" s="926">
        <f t="shared" si="282"/>
        <v>681386235.09911454</v>
      </c>
      <c r="H119" s="926">
        <f t="shared" si="282"/>
        <v>884397448.61716151</v>
      </c>
      <c r="I119" s="926">
        <f t="shared" si="282"/>
        <v>702885275.57863188</v>
      </c>
      <c r="J119" s="926">
        <f t="shared" si="282"/>
        <v>884121035.01472223</v>
      </c>
      <c r="K119" s="926">
        <f t="shared" si="282"/>
        <v>691375339.3068701</v>
      </c>
      <c r="L119" s="926">
        <f t="shared" si="282"/>
        <v>854905343.68259299</v>
      </c>
      <c r="M119" s="926">
        <f t="shared" si="282"/>
        <v>686925125.31285012</v>
      </c>
      <c r="N119" s="926">
        <f t="shared" si="282"/>
        <v>845851462.02651644</v>
      </c>
      <c r="O119" s="926">
        <f t="shared" si="282"/>
        <v>1283769578.4985561</v>
      </c>
      <c r="P119" s="926">
        <f t="shared" si="282"/>
        <v>1172789908.0725729</v>
      </c>
      <c r="Q119" s="926">
        <f t="shared" si="282"/>
        <v>995980378.40950942</v>
      </c>
      <c r="R119" s="926">
        <f t="shared" si="282"/>
        <v>1160709682.3887558</v>
      </c>
      <c r="S119" s="926">
        <f t="shared" si="282"/>
        <v>995980196.04039001</v>
      </c>
      <c r="T119" s="926">
        <f t="shared" si="282"/>
        <v>1156314300.7601204</v>
      </c>
      <c r="U119" s="926">
        <f t="shared" si="282"/>
        <v>993415044.15313816</v>
      </c>
      <c r="V119" s="926">
        <f t="shared" si="282"/>
        <v>1176884271.7917659</v>
      </c>
      <c r="W119" s="926">
        <f t="shared" si="282"/>
        <v>1012902262.7110735</v>
      </c>
      <c r="X119" s="926">
        <f t="shared" si="282"/>
        <v>1174593607.0007184</v>
      </c>
      <c r="Y119" s="926">
        <f t="shared" si="282"/>
        <v>1022871168.7520882</v>
      </c>
      <c r="Z119" s="926">
        <f t="shared" si="282"/>
        <v>1176838261.4581475</v>
      </c>
      <c r="AA119" s="926">
        <f t="shared" si="282"/>
        <v>1053664511.3938556</v>
      </c>
      <c r="AB119" s="926">
        <f t="shared" si="282"/>
        <v>1223542615.496289</v>
      </c>
      <c r="AC119" s="926">
        <f t="shared" si="282"/>
        <v>1091920945.6902056</v>
      </c>
      <c r="AD119" s="926">
        <f t="shared" si="282"/>
        <v>1188952874.0082548</v>
      </c>
      <c r="AE119" s="926">
        <f t="shared" si="282"/>
        <v>1086189132.1595109</v>
      </c>
      <c r="AF119" s="926">
        <f t="shared" si="282"/>
        <v>1261003102.1742964</v>
      </c>
      <c r="AG119" s="926">
        <f t="shared" si="282"/>
        <v>1123612047.3205788</v>
      </c>
      <c r="AH119" s="926">
        <f t="shared" si="282"/>
        <v>1251172281.1131003</v>
      </c>
      <c r="AI119" s="926">
        <f t="shared" si="282"/>
        <v>1094078194.0863729</v>
      </c>
      <c r="AJ119" s="926">
        <f t="shared" si="282"/>
        <v>1197263829.7370048</v>
      </c>
      <c r="AK119" s="926">
        <f t="shared" si="282"/>
        <v>1079818088.4160421</v>
      </c>
      <c r="AL119" s="926">
        <f t="shared" si="282"/>
        <v>1220600747.7208831</v>
      </c>
      <c r="AM119" s="926">
        <f t="shared" si="282"/>
        <v>1135232477.5094719</v>
      </c>
      <c r="AN119" s="926">
        <f t="shared" si="282"/>
        <v>1281803748.3716438</v>
      </c>
      <c r="AO119" s="926">
        <f t="shared" si="282"/>
        <v>1174613051.553926</v>
      </c>
      <c r="AP119" s="926">
        <f t="shared" si="282"/>
        <v>1290177066.6174746</v>
      </c>
      <c r="AQ119" s="926">
        <f t="shared" si="282"/>
        <v>1190964201.7957046</v>
      </c>
      <c r="AR119" s="926">
        <f t="shared" si="282"/>
        <v>1314722999.4583459</v>
      </c>
      <c r="AS119" s="926">
        <f t="shared" si="282"/>
        <v>1197202692.9175501</v>
      </c>
      <c r="AT119" s="926">
        <f t="shared" si="282"/>
        <v>1299286984.0613575</v>
      </c>
      <c r="AU119" s="926">
        <f t="shared" si="282"/>
        <v>1155030530.8718429</v>
      </c>
      <c r="AV119" s="926">
        <f t="shared" si="282"/>
        <v>1247999155.8016644</v>
      </c>
      <c r="AW119" s="926">
        <f t="shared" si="282"/>
        <v>1167655275.2327445</v>
      </c>
      <c r="AX119" s="926">
        <f t="shared" si="282"/>
        <v>1321318992.0603013</v>
      </c>
      <c r="AY119" s="926">
        <f t="shared" si="282"/>
        <v>1286489254.8226554</v>
      </c>
      <c r="AZ119" s="926">
        <f t="shared" si="282"/>
        <v>1403136968.9516625</v>
      </c>
      <c r="BA119" s="926">
        <f t="shared" si="282"/>
        <v>1292874683.2083104</v>
      </c>
      <c r="BB119" s="926">
        <f t="shared" si="282"/>
        <v>1391150488.2174428</v>
      </c>
      <c r="BC119" s="926">
        <f t="shared" si="282"/>
        <v>1296102619.2153177</v>
      </c>
      <c r="BD119" s="926">
        <f t="shared" si="282"/>
        <v>1405644510.0343924</v>
      </c>
      <c r="BE119" s="926">
        <f t="shared" si="282"/>
        <v>1297465720.3700166</v>
      </c>
      <c r="BF119" s="926">
        <f t="shared" si="282"/>
        <v>1413301376.6565177</v>
      </c>
      <c r="BG119" s="926">
        <f t="shared" si="282"/>
        <v>1301852438.7482262</v>
      </c>
      <c r="BH119" s="926">
        <f t="shared" si="282"/>
        <v>1406806830.7403548</v>
      </c>
      <c r="BI119" s="926">
        <f t="shared" si="282"/>
        <v>1311088392.5847726</v>
      </c>
      <c r="BJ119" s="926">
        <f t="shared" si="282"/>
        <v>1451534305.4927866</v>
      </c>
      <c r="BK119" s="924">
        <f t="shared" si="145"/>
        <v>67774859502.692657</v>
      </c>
    </row>
    <row r="120" spans="1:63" ht="15.6" x14ac:dyDescent="0.3">
      <c r="A120" s="891" t="s">
        <v>934</v>
      </c>
      <c r="B120" s="777"/>
      <c r="C120" s="923">
        <f>+B121</f>
        <v>0</v>
      </c>
      <c r="D120" s="923">
        <f t="shared" ref="D120:BJ120" si="283">+C121</f>
        <v>344739314.6833967</v>
      </c>
      <c r="E120" s="923">
        <f t="shared" si="283"/>
        <v>429183583.50787306</v>
      </c>
      <c r="F120" s="923">
        <f t="shared" si="283"/>
        <v>398847197.36607856</v>
      </c>
      <c r="G120" s="923">
        <f t="shared" si="283"/>
        <v>450353929.17424852</v>
      </c>
      <c r="H120" s="923">
        <f t="shared" si="283"/>
        <v>409352825.37547177</v>
      </c>
      <c r="I120" s="923">
        <f t="shared" si="283"/>
        <v>467952226.76329297</v>
      </c>
      <c r="J120" s="923">
        <f t="shared" si="283"/>
        <v>423494415.74069625</v>
      </c>
      <c r="K120" s="923">
        <f t="shared" si="283"/>
        <v>472967290.69876838</v>
      </c>
      <c r="L120" s="923">
        <f t="shared" si="283"/>
        <v>421145206.59778422</v>
      </c>
      <c r="M120" s="923">
        <f t="shared" si="283"/>
        <v>461550199.03758317</v>
      </c>
      <c r="N120" s="923">
        <f t="shared" si="283"/>
        <v>415405968.38207167</v>
      </c>
      <c r="O120" s="923">
        <f t="shared" si="283"/>
        <v>456199496.10523397</v>
      </c>
      <c r="P120" s="923">
        <f t="shared" si="283"/>
        <v>652488402.97642124</v>
      </c>
      <c r="Q120" s="923">
        <f t="shared" si="283"/>
        <v>684479366.64337277</v>
      </c>
      <c r="R120" s="923">
        <f t="shared" si="283"/>
        <v>630172404.39483082</v>
      </c>
      <c r="S120" s="923">
        <f t="shared" si="283"/>
        <v>671580782.54384494</v>
      </c>
      <c r="T120" s="923">
        <f t="shared" si="283"/>
        <v>625335366.96908808</v>
      </c>
      <c r="U120" s="923">
        <f t="shared" si="283"/>
        <v>668118625.39845312</v>
      </c>
      <c r="V120" s="923">
        <f t="shared" si="283"/>
        <v>623075126.08184671</v>
      </c>
      <c r="W120" s="923">
        <f t="shared" si="283"/>
        <v>674984774.20260465</v>
      </c>
      <c r="X120" s="923">
        <f t="shared" si="283"/>
        <v>632957638.84262931</v>
      </c>
      <c r="Y120" s="923">
        <f t="shared" si="283"/>
        <v>677831717.19125533</v>
      </c>
      <c r="Z120" s="923">
        <f t="shared" si="283"/>
        <v>637763582.22875381</v>
      </c>
      <c r="AA120" s="923">
        <f t="shared" si="283"/>
        <v>680475691.38258791</v>
      </c>
      <c r="AB120" s="923">
        <f t="shared" si="283"/>
        <v>603179200.96571946</v>
      </c>
      <c r="AC120" s="923">
        <f t="shared" si="283"/>
        <v>635381501.3780899</v>
      </c>
      <c r="AD120" s="923">
        <f t="shared" si="283"/>
        <v>600800851.15418971</v>
      </c>
      <c r="AE120" s="923">
        <f t="shared" si="283"/>
        <v>622523034.83911121</v>
      </c>
      <c r="AF120" s="923">
        <f t="shared" si="283"/>
        <v>594334666.78212941</v>
      </c>
      <c r="AG120" s="923">
        <f t="shared" si="283"/>
        <v>645334876.15875673</v>
      </c>
      <c r="AH120" s="923">
        <f t="shared" si="283"/>
        <v>615285886.42759502</v>
      </c>
      <c r="AI120" s="923">
        <f t="shared" si="283"/>
        <v>649202840.88372004</v>
      </c>
      <c r="AJ120" s="923">
        <f t="shared" si="283"/>
        <v>606358620.85916269</v>
      </c>
      <c r="AK120" s="923">
        <f t="shared" si="283"/>
        <v>627346939.3377974</v>
      </c>
      <c r="AL120" s="923">
        <f t="shared" si="283"/>
        <v>593796531.39263988</v>
      </c>
      <c r="AM120" s="923">
        <f t="shared" si="283"/>
        <v>631094705.77861667</v>
      </c>
      <c r="AN120" s="923">
        <f t="shared" si="283"/>
        <v>684902377.19334042</v>
      </c>
      <c r="AO120" s="923">
        <f t="shared" si="283"/>
        <v>762600334.40274906</v>
      </c>
      <c r="AP120" s="923">
        <f t="shared" si="283"/>
        <v>751164374.1464659</v>
      </c>
      <c r="AQ120" s="923">
        <f t="shared" si="283"/>
        <v>791540558.66356862</v>
      </c>
      <c r="AR120" s="923">
        <f t="shared" si="283"/>
        <v>768726335.68828964</v>
      </c>
      <c r="AS120" s="923">
        <f t="shared" si="283"/>
        <v>807868109.5466547</v>
      </c>
      <c r="AT120" s="923">
        <f t="shared" si="283"/>
        <v>777476433.60856926</v>
      </c>
      <c r="AU120" s="923">
        <f t="shared" si="283"/>
        <v>805275610.93323684</v>
      </c>
      <c r="AV120" s="923">
        <f t="shared" si="283"/>
        <v>760118708.04686761</v>
      </c>
      <c r="AW120" s="923">
        <f t="shared" si="283"/>
        <v>778657947.20657372</v>
      </c>
      <c r="AX120" s="923">
        <f t="shared" si="283"/>
        <v>754692882.17034793</v>
      </c>
      <c r="AY120" s="923">
        <f t="shared" si="283"/>
        <v>804984196.13025177</v>
      </c>
      <c r="AZ120" s="923">
        <f t="shared" si="283"/>
        <v>836589380.38116276</v>
      </c>
      <c r="BA120" s="923">
        <f t="shared" si="283"/>
        <v>895890539.73312998</v>
      </c>
      <c r="BB120" s="923">
        <f t="shared" si="283"/>
        <v>875506089.17657626</v>
      </c>
      <c r="BC120" s="923">
        <f t="shared" si="283"/>
        <v>906662630.95760763</v>
      </c>
      <c r="BD120" s="923">
        <f t="shared" si="283"/>
        <v>881106100.06917012</v>
      </c>
      <c r="BE120" s="923">
        <f t="shared" si="283"/>
        <v>914700244.04142499</v>
      </c>
      <c r="BF120" s="923">
        <f t="shared" si="283"/>
        <v>884866385.76457679</v>
      </c>
      <c r="BG120" s="923">
        <f t="shared" si="283"/>
        <v>919267104.96843767</v>
      </c>
      <c r="BH120" s="923">
        <f t="shared" si="283"/>
        <v>888447817.48666549</v>
      </c>
      <c r="BI120" s="923">
        <f t="shared" si="283"/>
        <v>918101859.2908082</v>
      </c>
      <c r="BJ120" s="923">
        <f t="shared" si="283"/>
        <v>891676100.75023234</v>
      </c>
      <c r="BK120" s="924">
        <f t="shared" si="145"/>
        <v>39495916908.602425</v>
      </c>
    </row>
    <row r="121" spans="1:63" ht="15.6" x14ac:dyDescent="0.3">
      <c r="A121" s="891" t="s">
        <v>935</v>
      </c>
      <c r="B121" s="777"/>
      <c r="C121" s="923">
        <f>+(C119+C120)/(30+DATA!C383)*DATA!C383</f>
        <v>344739314.6833967</v>
      </c>
      <c r="D121" s="923">
        <f>+(D119+D120)/(30+DATA!D383)*DATA!D383</f>
        <v>429183583.50787306</v>
      </c>
      <c r="E121" s="923">
        <f>+(E119+E120)/(30+DATA!E383)*DATA!E383</f>
        <v>398847197.36607856</v>
      </c>
      <c r="F121" s="923">
        <f>+(F119+F120)/(30+DATA!F383)*DATA!F383</f>
        <v>450353929.17424852</v>
      </c>
      <c r="G121" s="923">
        <f>+(G119+G120)/(30+DATA!G383)*DATA!G383</f>
        <v>409352825.37547177</v>
      </c>
      <c r="H121" s="923">
        <f>+(H119+H120)/(30+DATA!H383)*DATA!H383</f>
        <v>467952226.76329297</v>
      </c>
      <c r="I121" s="923">
        <f>+(I119+I120)/(30+DATA!I383)*DATA!I383</f>
        <v>423494415.74069625</v>
      </c>
      <c r="J121" s="923">
        <f>+(J119+J120)/(30+DATA!J383)*DATA!J383</f>
        <v>472967290.69876838</v>
      </c>
      <c r="K121" s="923">
        <f>+(K119+K120)/(30+DATA!K383)*DATA!K383</f>
        <v>421145206.59778422</v>
      </c>
      <c r="L121" s="923">
        <f>+(L119+L120)/(30+DATA!L383)*DATA!L383</f>
        <v>461550199.03758317</v>
      </c>
      <c r="M121" s="923">
        <f>+(M119+M120)/(30+DATA!M383)*DATA!M383</f>
        <v>415405968.38207167</v>
      </c>
      <c r="N121" s="923">
        <f>+(N119+N120)/(30+DATA!N383)*DATA!N383</f>
        <v>456199496.10523397</v>
      </c>
      <c r="O121" s="923">
        <f>+(O119+O120)/(30+DATA!O383)*DATA!O383</f>
        <v>652488402.97642124</v>
      </c>
      <c r="P121" s="923">
        <f>+(P119+P120)/(30+DATA!P383)*DATA!P383</f>
        <v>684479366.64337277</v>
      </c>
      <c r="Q121" s="923">
        <f>+(Q119+Q120)/(30+DATA!Q383)*DATA!Q383</f>
        <v>630172404.39483082</v>
      </c>
      <c r="R121" s="923">
        <f>+(R119+R120)/(30+DATA!R383)*DATA!R383</f>
        <v>671580782.54384494</v>
      </c>
      <c r="S121" s="923">
        <f>+(S119+S120)/(30+DATA!S383)*DATA!S383</f>
        <v>625335366.96908808</v>
      </c>
      <c r="T121" s="923">
        <f>+(T119+T120)/(30+DATA!T383)*DATA!T383</f>
        <v>668118625.39845312</v>
      </c>
      <c r="U121" s="923">
        <f>+(U119+U120)/(30+DATA!U383)*DATA!U383</f>
        <v>623075126.08184671</v>
      </c>
      <c r="V121" s="923">
        <f>+(V119+V120)/(30+DATA!V383)*DATA!V383</f>
        <v>674984774.20260465</v>
      </c>
      <c r="W121" s="923">
        <f>+(W119+W120)/(30+DATA!W383)*DATA!W383</f>
        <v>632957638.84262931</v>
      </c>
      <c r="X121" s="923">
        <f>+(X119+X120)/(30+DATA!X383)*DATA!X383</f>
        <v>677831717.19125533</v>
      </c>
      <c r="Y121" s="923">
        <f>+(Y119+Y120)/(30+DATA!Y383)*DATA!Y383</f>
        <v>637763582.22875381</v>
      </c>
      <c r="Z121" s="923">
        <f>+(Z119+Z120)/(30+DATA!Z383)*DATA!Z383</f>
        <v>680475691.38258791</v>
      </c>
      <c r="AA121" s="923">
        <f>+(AA119+AA120)/(30+DATA!AA383)*DATA!AA383</f>
        <v>603179200.96571946</v>
      </c>
      <c r="AB121" s="923">
        <f>+(AB119+AB120)/(30+DATA!AB383)*DATA!AB383</f>
        <v>635381501.3780899</v>
      </c>
      <c r="AC121" s="923">
        <f>+(AC119+AC120)/(30+DATA!AC383)*DATA!AC383</f>
        <v>600800851.15418971</v>
      </c>
      <c r="AD121" s="923">
        <f>+(AD119+AD120)/(30+DATA!AD383)*DATA!AD383</f>
        <v>622523034.83911121</v>
      </c>
      <c r="AE121" s="923">
        <f>+(AE119+AE120)/(30+DATA!AE383)*DATA!AE383</f>
        <v>594334666.78212941</v>
      </c>
      <c r="AF121" s="923">
        <f>+(AF119+AF120)/(30+DATA!AF383)*DATA!AF383</f>
        <v>645334876.15875673</v>
      </c>
      <c r="AG121" s="923">
        <f>+(AG119+AG120)/(30+DATA!AG383)*DATA!AG383</f>
        <v>615285886.42759502</v>
      </c>
      <c r="AH121" s="923">
        <f>+(AH119+AH120)/(30+DATA!AH383)*DATA!AH383</f>
        <v>649202840.88372004</v>
      </c>
      <c r="AI121" s="923">
        <f>+(AI119+AI120)/(30+DATA!AI383)*DATA!AI383</f>
        <v>606358620.85916269</v>
      </c>
      <c r="AJ121" s="923">
        <f>+(AJ119+AJ120)/(30+DATA!AJ383)*DATA!AJ383</f>
        <v>627346939.3377974</v>
      </c>
      <c r="AK121" s="923">
        <f>+(AK119+AK120)/(30+DATA!AK383)*DATA!AK383</f>
        <v>593796531.39263988</v>
      </c>
      <c r="AL121" s="923">
        <f>+(AL119+AL120)/(30+DATA!AL383)*DATA!AL383</f>
        <v>631094705.77861667</v>
      </c>
      <c r="AM121" s="923">
        <f>+(AM119+AM120)/(30+DATA!AM383)*DATA!AM383</f>
        <v>684902377.19334042</v>
      </c>
      <c r="AN121" s="923">
        <f>+(AN119+AN120)/(30+DATA!AN383)*DATA!AN383</f>
        <v>762600334.40274906</v>
      </c>
      <c r="AO121" s="923">
        <f>+(AO119+AO120)/(30+DATA!AO383)*DATA!AO383</f>
        <v>751164374.1464659</v>
      </c>
      <c r="AP121" s="923">
        <f>+(AP119+AP120)/(30+DATA!AP383)*DATA!AP383</f>
        <v>791540558.66356862</v>
      </c>
      <c r="AQ121" s="923">
        <f>+(AQ119+AQ120)/(30+DATA!AQ383)*DATA!AQ383</f>
        <v>768726335.68828964</v>
      </c>
      <c r="AR121" s="923">
        <f>+(AR119+AR120)/(30+DATA!AR383)*DATA!AR383</f>
        <v>807868109.5466547</v>
      </c>
      <c r="AS121" s="923">
        <f>+(AS119+AS120)/(30+DATA!AS383)*DATA!AS383</f>
        <v>777476433.60856926</v>
      </c>
      <c r="AT121" s="923">
        <f>+(AT119+AT120)/(30+DATA!AT383)*DATA!AT383</f>
        <v>805275610.93323684</v>
      </c>
      <c r="AU121" s="923">
        <f>+(AU119+AU120)/(30+DATA!AU383)*DATA!AU383</f>
        <v>760118708.04686761</v>
      </c>
      <c r="AV121" s="923">
        <f>+(AV119+AV120)/(30+DATA!AV383)*DATA!AV383</f>
        <v>778657947.20657372</v>
      </c>
      <c r="AW121" s="923">
        <f>+(AW119+AW120)/(30+DATA!AW383)*DATA!AW383</f>
        <v>754692882.17034793</v>
      </c>
      <c r="AX121" s="923">
        <f>+(AX119+AX120)/(30+DATA!AX383)*DATA!AX383</f>
        <v>804984196.13025177</v>
      </c>
      <c r="AY121" s="923">
        <f>+(AY119+AY120)/(30+DATA!AY383)*DATA!AY383</f>
        <v>836589380.38116276</v>
      </c>
      <c r="AZ121" s="923">
        <f>+(AZ119+AZ120)/(30+DATA!AZ383)*DATA!AZ383</f>
        <v>895890539.73312998</v>
      </c>
      <c r="BA121" s="923">
        <f>+(BA119+BA120)/(30+DATA!BA383)*DATA!BA383</f>
        <v>875506089.17657626</v>
      </c>
      <c r="BB121" s="923">
        <f>+(BB119+BB120)/(30+DATA!BB383)*DATA!BB383</f>
        <v>906662630.95760763</v>
      </c>
      <c r="BC121" s="923">
        <f>+(BC119+BC120)/(30+DATA!BC383)*DATA!BC383</f>
        <v>881106100.06917012</v>
      </c>
      <c r="BD121" s="923">
        <f>+(BD119+BD120)/(30+DATA!BD383)*DATA!BD383</f>
        <v>914700244.04142499</v>
      </c>
      <c r="BE121" s="923">
        <f>+(BE119+BE120)/(30+DATA!BE383)*DATA!BE383</f>
        <v>884866385.76457679</v>
      </c>
      <c r="BF121" s="923">
        <f>+(BF119+BF120)/(30+DATA!BF383)*DATA!BF383</f>
        <v>919267104.96843767</v>
      </c>
      <c r="BG121" s="923">
        <f>+(BG119+BG120)/(30+DATA!BG383)*DATA!BG383</f>
        <v>888447817.48666549</v>
      </c>
      <c r="BH121" s="923">
        <f>+(BH119+BH120)/(30+DATA!BH383)*DATA!BH383</f>
        <v>918101859.2908082</v>
      </c>
      <c r="BI121" s="923">
        <f>+(BI119+BI120)/(30+DATA!BI383)*DATA!BI383</f>
        <v>891676100.75023234</v>
      </c>
      <c r="BJ121" s="923">
        <f>+(BJ119+BJ120)/(30+DATA!BJ383)*DATA!BJ383</f>
        <v>937284162.49720764</v>
      </c>
      <c r="BK121" s="924">
        <f t="shared" si="145"/>
        <v>40433201071.099632</v>
      </c>
    </row>
    <row r="122" spans="1:63" ht="16.2" thickBot="1" x14ac:dyDescent="0.35">
      <c r="A122" s="891"/>
      <c r="B122" s="777"/>
      <c r="C122" s="923"/>
      <c r="D122" s="923"/>
      <c r="E122" s="923"/>
      <c r="F122" s="923"/>
      <c r="G122" s="923"/>
      <c r="H122" s="923"/>
      <c r="I122" s="923"/>
      <c r="J122" s="923"/>
      <c r="K122" s="923"/>
      <c r="L122" s="923"/>
      <c r="M122" s="923"/>
      <c r="N122" s="923"/>
      <c r="O122" s="923"/>
      <c r="P122" s="923"/>
      <c r="Q122" s="923"/>
      <c r="R122" s="923"/>
      <c r="S122" s="923"/>
      <c r="T122" s="923"/>
      <c r="U122" s="923"/>
      <c r="V122" s="923"/>
      <c r="W122" s="923"/>
      <c r="X122" s="923"/>
      <c r="Y122" s="923"/>
      <c r="Z122" s="923"/>
      <c r="AA122" s="923"/>
      <c r="AB122" s="923"/>
      <c r="AC122" s="923"/>
      <c r="AD122" s="923"/>
      <c r="AE122" s="923"/>
      <c r="AF122" s="923"/>
      <c r="AG122" s="923"/>
      <c r="AH122" s="923"/>
      <c r="AI122" s="923"/>
      <c r="AJ122" s="923"/>
      <c r="AK122" s="923"/>
      <c r="AL122" s="923"/>
      <c r="AM122" s="923"/>
      <c r="AN122" s="923"/>
      <c r="AO122" s="923"/>
      <c r="AP122" s="923"/>
      <c r="AQ122" s="923"/>
      <c r="AR122" s="923"/>
      <c r="AS122" s="923"/>
      <c r="AT122" s="923"/>
      <c r="AU122" s="923"/>
      <c r="AV122" s="923"/>
      <c r="AW122" s="923"/>
      <c r="AX122" s="923"/>
      <c r="AY122" s="923"/>
      <c r="AZ122" s="923"/>
      <c r="BA122" s="923"/>
      <c r="BB122" s="923"/>
      <c r="BC122" s="923"/>
      <c r="BD122" s="923"/>
      <c r="BE122" s="923"/>
      <c r="BF122" s="923"/>
      <c r="BG122" s="923"/>
      <c r="BH122" s="923"/>
      <c r="BI122" s="923"/>
      <c r="BJ122" s="923"/>
      <c r="BK122" s="924">
        <f t="shared" si="145"/>
        <v>0</v>
      </c>
    </row>
    <row r="123" spans="1:63" ht="16.2" thickBot="1" x14ac:dyDescent="0.35">
      <c r="A123" s="944" t="s">
        <v>936</v>
      </c>
      <c r="B123" s="777"/>
      <c r="C123" s="926">
        <f t="shared" ref="C123:BJ123" si="284">+C119+C120-C121</f>
        <v>608363496.50011182</v>
      </c>
      <c r="D123" s="926">
        <f t="shared" si="284"/>
        <v>757382794.42565823</v>
      </c>
      <c r="E123" s="926">
        <f t="shared" si="284"/>
        <v>703847995.3519032</v>
      </c>
      <c r="F123" s="926">
        <f t="shared" si="284"/>
        <v>794742227.95455623</v>
      </c>
      <c r="G123" s="926">
        <f t="shared" si="284"/>
        <v>722387338.89789128</v>
      </c>
      <c r="H123" s="926">
        <f t="shared" si="284"/>
        <v>825798047.22934031</v>
      </c>
      <c r="I123" s="926">
        <f t="shared" si="284"/>
        <v>747343086.60122871</v>
      </c>
      <c r="J123" s="926">
        <f t="shared" si="284"/>
        <v>834648160.05665016</v>
      </c>
      <c r="K123" s="926">
        <f t="shared" si="284"/>
        <v>743197423.40785432</v>
      </c>
      <c r="L123" s="926">
        <f t="shared" si="284"/>
        <v>814500351.24279404</v>
      </c>
      <c r="M123" s="926">
        <f t="shared" si="284"/>
        <v>733069355.96836162</v>
      </c>
      <c r="N123" s="926">
        <f t="shared" si="284"/>
        <v>805057934.30335426</v>
      </c>
      <c r="O123" s="926">
        <f t="shared" si="284"/>
        <v>1087480671.6273689</v>
      </c>
      <c r="P123" s="926">
        <f t="shared" si="284"/>
        <v>1140798944.4056213</v>
      </c>
      <c r="Q123" s="926">
        <f t="shared" si="284"/>
        <v>1050287340.6580514</v>
      </c>
      <c r="R123" s="926">
        <f t="shared" si="284"/>
        <v>1119301304.2397416</v>
      </c>
      <c r="S123" s="926">
        <f t="shared" si="284"/>
        <v>1042225611.6151469</v>
      </c>
      <c r="T123" s="926">
        <f t="shared" si="284"/>
        <v>1113531042.3307552</v>
      </c>
      <c r="U123" s="926">
        <f t="shared" si="284"/>
        <v>1038458543.4697447</v>
      </c>
      <c r="V123" s="926">
        <f t="shared" si="284"/>
        <v>1124974623.6710081</v>
      </c>
      <c r="W123" s="926">
        <f t="shared" si="284"/>
        <v>1054929398.0710489</v>
      </c>
      <c r="X123" s="926">
        <f t="shared" si="284"/>
        <v>1129719528.6520922</v>
      </c>
      <c r="Y123" s="926">
        <f t="shared" si="284"/>
        <v>1062939303.7145898</v>
      </c>
      <c r="Z123" s="926">
        <f t="shared" si="284"/>
        <v>1134126152.3043134</v>
      </c>
      <c r="AA123" s="926">
        <f t="shared" si="284"/>
        <v>1130961001.810724</v>
      </c>
      <c r="AB123" s="926">
        <f t="shared" si="284"/>
        <v>1191340315.0839186</v>
      </c>
      <c r="AC123" s="926">
        <f t="shared" si="284"/>
        <v>1126501595.9141059</v>
      </c>
      <c r="AD123" s="926">
        <f t="shared" si="284"/>
        <v>1167230690.3233333</v>
      </c>
      <c r="AE123" s="926">
        <f t="shared" si="284"/>
        <v>1114377500.2164927</v>
      </c>
      <c r="AF123" s="926">
        <f t="shared" si="284"/>
        <v>1210002892.7976689</v>
      </c>
      <c r="AG123" s="926">
        <f t="shared" si="284"/>
        <v>1153661037.0517406</v>
      </c>
      <c r="AH123" s="926">
        <f t="shared" si="284"/>
        <v>1217255326.6569753</v>
      </c>
      <c r="AI123" s="926">
        <f t="shared" si="284"/>
        <v>1136922414.11093</v>
      </c>
      <c r="AJ123" s="926">
        <f t="shared" si="284"/>
        <v>1176275511.2583702</v>
      </c>
      <c r="AK123" s="926">
        <f t="shared" si="284"/>
        <v>1113368496.3611996</v>
      </c>
      <c r="AL123" s="926">
        <f t="shared" si="284"/>
        <v>1183302573.3349063</v>
      </c>
      <c r="AM123" s="926">
        <f t="shared" si="284"/>
        <v>1081424806.094748</v>
      </c>
      <c r="AN123" s="926">
        <f t="shared" si="284"/>
        <v>1204105791.1622353</v>
      </c>
      <c r="AO123" s="926">
        <f t="shared" si="284"/>
        <v>1186049011.8102093</v>
      </c>
      <c r="AP123" s="926">
        <f t="shared" si="284"/>
        <v>1249800882.1003718</v>
      </c>
      <c r="AQ123" s="926">
        <f t="shared" si="284"/>
        <v>1213778424.7709837</v>
      </c>
      <c r="AR123" s="926">
        <f t="shared" si="284"/>
        <v>1275581225.5999808</v>
      </c>
      <c r="AS123" s="926">
        <f t="shared" si="284"/>
        <v>1227594368.8556356</v>
      </c>
      <c r="AT123" s="926">
        <f t="shared" si="284"/>
        <v>1271487806.7366898</v>
      </c>
      <c r="AU123" s="926">
        <f t="shared" si="284"/>
        <v>1200187433.7582121</v>
      </c>
      <c r="AV123" s="926">
        <f t="shared" si="284"/>
        <v>1229459916.6419582</v>
      </c>
      <c r="AW123" s="926">
        <f t="shared" si="284"/>
        <v>1191620340.2689703</v>
      </c>
      <c r="AX123" s="926">
        <f t="shared" si="284"/>
        <v>1271027678.1003976</v>
      </c>
      <c r="AY123" s="926">
        <f t="shared" si="284"/>
        <v>1254884070.5717444</v>
      </c>
      <c r="AZ123" s="926">
        <f t="shared" si="284"/>
        <v>1343835809.5996952</v>
      </c>
      <c r="BA123" s="926">
        <f t="shared" si="284"/>
        <v>1313259133.7648644</v>
      </c>
      <c r="BB123" s="926">
        <f t="shared" si="284"/>
        <v>1359993946.4364114</v>
      </c>
      <c r="BC123" s="926">
        <f t="shared" si="284"/>
        <v>1321659150.1037555</v>
      </c>
      <c r="BD123" s="926">
        <f t="shared" si="284"/>
        <v>1372050366.0621374</v>
      </c>
      <c r="BE123" s="926">
        <f t="shared" si="284"/>
        <v>1327299578.6468649</v>
      </c>
      <c r="BF123" s="926">
        <f t="shared" si="284"/>
        <v>1378900657.4526567</v>
      </c>
      <c r="BG123" s="926">
        <f t="shared" si="284"/>
        <v>1332671726.2299984</v>
      </c>
      <c r="BH123" s="926">
        <f t="shared" si="284"/>
        <v>1377152788.9362121</v>
      </c>
      <c r="BI123" s="926">
        <f t="shared" si="284"/>
        <v>1337514151.1253486</v>
      </c>
      <c r="BJ123" s="926">
        <f t="shared" si="284"/>
        <v>1405926243.7458115</v>
      </c>
      <c r="BK123" s="924">
        <f t="shared" si="145"/>
        <v>66837575340.195419</v>
      </c>
    </row>
    <row r="124" spans="1:63" ht="15.6" x14ac:dyDescent="0.3">
      <c r="A124" s="891" t="s">
        <v>937</v>
      </c>
      <c r="B124" s="777"/>
      <c r="C124" s="923">
        <f t="shared" ref="C124" si="285">+B127</f>
        <v>0</v>
      </c>
      <c r="D124" s="923">
        <f t="shared" ref="D124" si="286">+C127</f>
        <v>235896049.66330868</v>
      </c>
      <c r="E124" s="923">
        <f t="shared" ref="E124" si="287">+D127</f>
        <v>385148939.5447014</v>
      </c>
      <c r="F124" s="923">
        <f t="shared" ref="F124" si="288">+E127</f>
        <v>422264117.61296916</v>
      </c>
      <c r="G124" s="923">
        <f t="shared" ref="G124" si="289">+F127</f>
        <v>471900419.70985675</v>
      </c>
      <c r="H124" s="923">
        <f t="shared" ref="H124" si="290">+G127</f>
        <v>463091171.70504516</v>
      </c>
      <c r="I124" s="923">
        <f t="shared" ref="I124" si="291">+H127</f>
        <v>499773370.6072107</v>
      </c>
      <c r="J124" s="923">
        <f t="shared" ref="J124" si="292">+I127</f>
        <v>483575769.12163973</v>
      </c>
      <c r="K124" s="923">
        <f t="shared" ref="K124" si="293">+J127</f>
        <v>511148054.17117363</v>
      </c>
      <c r="L124" s="923">
        <f t="shared" ref="L124" si="294">+K127</f>
        <v>486378858.65309244</v>
      </c>
      <c r="M124" s="923">
        <f t="shared" ref="M124" si="295">+L127</f>
        <v>504422550.77595592</v>
      </c>
      <c r="N124" s="923">
        <f t="shared" ref="N124" si="296">+M127</f>
        <v>479843800.57432723</v>
      </c>
      <c r="O124" s="923">
        <f t="shared" ref="O124" si="297">+N127</f>
        <v>498227203.31991732</v>
      </c>
      <c r="P124" s="923">
        <f t="shared" ref="P124" si="298">+O127</f>
        <v>634283149.9789145</v>
      </c>
      <c r="Q124" s="923">
        <f t="shared" ref="Q124" si="299">+P127</f>
        <v>710032837.75381434</v>
      </c>
      <c r="R124" s="923">
        <f t="shared" ref="R124" si="300">+Q127</f>
        <v>704128071.36474621</v>
      </c>
      <c r="S124" s="923">
        <f t="shared" ref="S124" si="301">+R127</f>
        <v>729371750.24179518</v>
      </c>
      <c r="T124" s="923">
        <f t="shared" ref="T124" si="302">+S127</f>
        <v>708638944.74277687</v>
      </c>
      <c r="U124" s="923">
        <f t="shared" ref="U124" si="303">+T127</f>
        <v>728867994.82941282</v>
      </c>
      <c r="V124" s="923">
        <f t="shared" ref="V124" si="304">+U127</f>
        <v>706930615.31966305</v>
      </c>
      <c r="W124" s="923">
        <f t="shared" ref="W124" si="305">+V127</f>
        <v>732762095.59626842</v>
      </c>
      <c r="X124" s="923">
        <f t="shared" ref="X124" si="306">+W127</f>
        <v>715076597.46692705</v>
      </c>
      <c r="Y124" s="923">
        <f t="shared" ref="Y124" si="307">+X127</f>
        <v>737918450.44760764</v>
      </c>
      <c r="Z124" s="923">
        <f t="shared" ref="Z124" si="308">+Y127</f>
        <v>720343101.66487908</v>
      </c>
      <c r="AA124" s="923">
        <f t="shared" ref="AA124" si="309">+Z127</f>
        <v>741787701.587677</v>
      </c>
      <c r="AB124" s="923">
        <f t="shared" ref="AB124" si="310">+AA127</f>
        <v>771131819.04640031</v>
      </c>
      <c r="AC124" s="923">
        <f t="shared" ref="AC124" si="311">+AB127</f>
        <v>808076761.11248422</v>
      </c>
      <c r="AD124" s="923">
        <f t="shared" ref="AD124" si="312">+AC127</f>
        <v>796591088.18741941</v>
      </c>
      <c r="AE124" s="923">
        <f t="shared" ref="AE124" si="313">+AD127</f>
        <v>808632497.03383934</v>
      </c>
      <c r="AF124" s="923">
        <f t="shared" ref="AF124" si="314">+AE127</f>
        <v>791827645.92660713</v>
      </c>
      <c r="AG124" s="923">
        <f t="shared" ref="AG124" si="315">+AF127</f>
        <v>824283163.00411367</v>
      </c>
      <c r="AH124" s="923">
        <f t="shared" ref="AH124" si="316">+AG127</f>
        <v>814447611.78770471</v>
      </c>
      <c r="AI124" s="923">
        <f t="shared" ref="AI124" si="317">+AH127</f>
        <v>836583562.88898587</v>
      </c>
      <c r="AJ124" s="923">
        <f t="shared" ref="AJ124" si="318">+AI127</f>
        <v>812620108.17643595</v>
      </c>
      <c r="AK124" s="923">
        <f t="shared" ref="AK124" si="319">+AJ127</f>
        <v>818957019.76727319</v>
      </c>
      <c r="AL124" s="923">
        <f t="shared" ref="AL124" si="320">+AK127</f>
        <v>795663447.81760645</v>
      </c>
      <c r="AM124" s="923">
        <f t="shared" ref="AM124" si="321">+AL127</f>
        <v>814868361.65103459</v>
      </c>
      <c r="AN124" s="923">
        <f t="shared" ref="AN124" si="322">+AM127</f>
        <v>711109937.90466845</v>
      </c>
      <c r="AO124" s="923">
        <f t="shared" ref="AO124" si="323">+AN127</f>
        <v>718205898.40008879</v>
      </c>
      <c r="AP124" s="923">
        <f t="shared" ref="AP124" si="324">+AO127</f>
        <v>714095591.32886171</v>
      </c>
      <c r="AQ124" s="923">
        <f t="shared" ref="AQ124" si="325">+AP127</f>
        <v>736461177.53596258</v>
      </c>
      <c r="AR124" s="923">
        <f t="shared" ref="AR124" si="326">+AQ127</f>
        <v>731339850.86510491</v>
      </c>
      <c r="AS124" s="923">
        <f t="shared" ref="AS124" si="327">+AR127</f>
        <v>752595403.67440712</v>
      </c>
      <c r="AT124" s="923">
        <f t="shared" ref="AT124" si="328">+AS127</f>
        <v>742571164.69876599</v>
      </c>
      <c r="AU124" s="923">
        <f t="shared" ref="AU124" si="329">+AT127</f>
        <v>755272114.28829587</v>
      </c>
      <c r="AV124" s="923">
        <f t="shared" ref="AV124" si="330">+AU127</f>
        <v>733297330.51744044</v>
      </c>
      <c r="AW124" s="923">
        <f t="shared" ref="AW124" si="331">+AV127</f>
        <v>736033967.6847744</v>
      </c>
      <c r="AX124" s="923">
        <f t="shared" ref="AX124" si="332">+AW127</f>
        <v>722870365.48265433</v>
      </c>
      <c r="AY124" s="923">
        <f t="shared" ref="AY124" si="333">+AX127</f>
        <v>747711766.34364438</v>
      </c>
      <c r="AZ124" s="923">
        <f t="shared" ref="AZ124" si="334">+AY127</f>
        <v>724343175.05450237</v>
      </c>
      <c r="BA124" s="923">
        <f t="shared" ref="BA124" si="335">+AZ127</f>
        <v>748064739.13024175</v>
      </c>
      <c r="BB124" s="923">
        <f t="shared" ref="BB124" si="336">+BA127</f>
        <v>745585230.62163413</v>
      </c>
      <c r="BC124" s="923">
        <f t="shared" ref="BC124" si="337">+BB127</f>
        <v>761592468.29759085</v>
      </c>
      <c r="BD124" s="923">
        <f t="shared" ref="BD124" si="338">+BC127</f>
        <v>753516542.82601881</v>
      </c>
      <c r="BE124" s="923">
        <f t="shared" ref="BE124" si="339">+BD127</f>
        <v>768822073.42763102</v>
      </c>
      <c r="BF124" s="923">
        <f t="shared" ref="BF124" si="340">+BE127</f>
        <v>758171661.38864744</v>
      </c>
      <c r="BG124" s="923">
        <f t="shared" ref="BG124" si="341">+BF127</f>
        <v>772983604.6872803</v>
      </c>
      <c r="BH124" s="923">
        <f t="shared" ref="BH124" si="342">+BG127</f>
        <v>761620013.31050503</v>
      </c>
      <c r="BI124" s="923">
        <f t="shared" ref="BI124" si="343">+BH127</f>
        <v>773598673.15306795</v>
      </c>
      <c r="BJ124" s="923">
        <f t="shared" ref="BJ124" si="344">+BI127</f>
        <v>763594000.27091658</v>
      </c>
      <c r="BK124" s="924">
        <f t="shared" si="145"/>
        <v>40838951453.746292</v>
      </c>
    </row>
    <row r="125" spans="1:63" ht="16.2" thickBot="1" x14ac:dyDescent="0.35">
      <c r="A125" s="891"/>
      <c r="B125" s="777"/>
      <c r="C125" s="923"/>
      <c r="D125" s="923"/>
      <c r="E125" s="923"/>
      <c r="F125" s="923"/>
      <c r="G125" s="923"/>
      <c r="H125" s="923"/>
      <c r="I125" s="923"/>
      <c r="J125" s="923"/>
      <c r="K125" s="923"/>
      <c r="L125" s="923"/>
      <c r="M125" s="923"/>
      <c r="N125" s="923"/>
      <c r="O125" s="923"/>
      <c r="P125" s="923"/>
      <c r="Q125" s="923"/>
      <c r="R125" s="923"/>
      <c r="S125" s="923"/>
      <c r="T125" s="923"/>
      <c r="U125" s="923"/>
      <c r="V125" s="923"/>
      <c r="W125" s="923"/>
      <c r="X125" s="923"/>
      <c r="Y125" s="923"/>
      <c r="Z125" s="923"/>
      <c r="AA125" s="923"/>
      <c r="AB125" s="923"/>
      <c r="AC125" s="923"/>
      <c r="AD125" s="923"/>
      <c r="AE125" s="923"/>
      <c r="AF125" s="923"/>
      <c r="AG125" s="923"/>
      <c r="AH125" s="923"/>
      <c r="AI125" s="923"/>
      <c r="AJ125" s="923"/>
      <c r="AK125" s="923"/>
      <c r="AL125" s="923"/>
      <c r="AM125" s="923"/>
      <c r="AN125" s="923"/>
      <c r="AO125" s="923"/>
      <c r="AP125" s="923"/>
      <c r="AQ125" s="923"/>
      <c r="AR125" s="923"/>
      <c r="AS125" s="923"/>
      <c r="AT125" s="923"/>
      <c r="AU125" s="923"/>
      <c r="AV125" s="923"/>
      <c r="AW125" s="923"/>
      <c r="AX125" s="923"/>
      <c r="AY125" s="923"/>
      <c r="AZ125" s="923"/>
      <c r="BA125" s="923"/>
      <c r="BB125" s="923"/>
      <c r="BC125" s="923"/>
      <c r="BD125" s="923"/>
      <c r="BE125" s="923"/>
      <c r="BF125" s="923"/>
      <c r="BG125" s="923"/>
      <c r="BH125" s="923"/>
      <c r="BI125" s="923"/>
      <c r="BJ125" s="923"/>
      <c r="BK125" s="924">
        <f t="shared" si="145"/>
        <v>0</v>
      </c>
    </row>
    <row r="126" spans="1:63" ht="16.2" thickBot="1" x14ac:dyDescent="0.35">
      <c r="A126" s="944" t="s">
        <v>938</v>
      </c>
      <c r="B126" s="777"/>
      <c r="C126" s="926">
        <f t="shared" ref="C126:BJ126" si="345">+C123+C124</f>
        <v>608363496.50011182</v>
      </c>
      <c r="D126" s="926">
        <f t="shared" si="345"/>
        <v>993278844.08896685</v>
      </c>
      <c r="E126" s="926">
        <f t="shared" si="345"/>
        <v>1088996934.8966045</v>
      </c>
      <c r="F126" s="926">
        <f t="shared" si="345"/>
        <v>1217006345.5675254</v>
      </c>
      <c r="G126" s="926">
        <f t="shared" si="345"/>
        <v>1194287758.607748</v>
      </c>
      <c r="H126" s="926">
        <f t="shared" si="345"/>
        <v>1288889218.9343855</v>
      </c>
      <c r="I126" s="926">
        <f t="shared" si="345"/>
        <v>1247116457.2084394</v>
      </c>
      <c r="J126" s="926">
        <f t="shared" si="345"/>
        <v>1318223929.1782899</v>
      </c>
      <c r="K126" s="926">
        <f t="shared" si="345"/>
        <v>1254345477.5790279</v>
      </c>
      <c r="L126" s="926">
        <f t="shared" si="345"/>
        <v>1300879209.8958864</v>
      </c>
      <c r="M126" s="926">
        <f t="shared" si="345"/>
        <v>1237491906.7443175</v>
      </c>
      <c r="N126" s="926">
        <f t="shared" si="345"/>
        <v>1284901734.8776815</v>
      </c>
      <c r="O126" s="926">
        <f t="shared" si="345"/>
        <v>1585707874.9472861</v>
      </c>
      <c r="P126" s="926">
        <f t="shared" si="345"/>
        <v>1775082094.3845358</v>
      </c>
      <c r="Q126" s="926">
        <f t="shared" si="345"/>
        <v>1760320178.4118657</v>
      </c>
      <c r="R126" s="926">
        <f t="shared" si="345"/>
        <v>1823429375.6044879</v>
      </c>
      <c r="S126" s="926">
        <f t="shared" si="345"/>
        <v>1771597361.8569422</v>
      </c>
      <c r="T126" s="926">
        <f t="shared" si="345"/>
        <v>1822169987.0735321</v>
      </c>
      <c r="U126" s="926">
        <f t="shared" si="345"/>
        <v>1767326538.2991576</v>
      </c>
      <c r="V126" s="926">
        <f t="shared" si="345"/>
        <v>1831905238.9906712</v>
      </c>
      <c r="W126" s="926">
        <f t="shared" si="345"/>
        <v>1787691493.6673174</v>
      </c>
      <c r="X126" s="926">
        <f t="shared" si="345"/>
        <v>1844796126.1190193</v>
      </c>
      <c r="Y126" s="926">
        <f t="shared" si="345"/>
        <v>1800857754.1621976</v>
      </c>
      <c r="Z126" s="926">
        <f t="shared" si="345"/>
        <v>1854469253.9691925</v>
      </c>
      <c r="AA126" s="926">
        <f t="shared" si="345"/>
        <v>1872748703.398401</v>
      </c>
      <c r="AB126" s="926">
        <f t="shared" si="345"/>
        <v>1962472134.1303189</v>
      </c>
      <c r="AC126" s="926">
        <f t="shared" si="345"/>
        <v>1934578357.0265901</v>
      </c>
      <c r="AD126" s="926">
        <f t="shared" si="345"/>
        <v>1963821778.5107527</v>
      </c>
      <c r="AE126" s="926">
        <f t="shared" si="345"/>
        <v>1923009997.2503319</v>
      </c>
      <c r="AF126" s="926">
        <f t="shared" si="345"/>
        <v>2001830538.7242761</v>
      </c>
      <c r="AG126" s="926">
        <f t="shared" si="345"/>
        <v>1977944200.0558543</v>
      </c>
      <c r="AH126" s="926">
        <f t="shared" si="345"/>
        <v>2031702938.44468</v>
      </c>
      <c r="AI126" s="926">
        <f t="shared" si="345"/>
        <v>1973505976.9999158</v>
      </c>
      <c r="AJ126" s="926">
        <f t="shared" si="345"/>
        <v>1988895619.4348061</v>
      </c>
      <c r="AK126" s="926">
        <f t="shared" si="345"/>
        <v>1932325516.1284728</v>
      </c>
      <c r="AL126" s="926">
        <f t="shared" si="345"/>
        <v>1978966021.1525128</v>
      </c>
      <c r="AM126" s="926">
        <f t="shared" si="345"/>
        <v>1896293167.7457826</v>
      </c>
      <c r="AN126" s="926">
        <f t="shared" si="345"/>
        <v>1915215729.0669036</v>
      </c>
      <c r="AO126" s="926">
        <f t="shared" si="345"/>
        <v>1904254910.2102981</v>
      </c>
      <c r="AP126" s="926">
        <f t="shared" si="345"/>
        <v>1963896473.4292336</v>
      </c>
      <c r="AQ126" s="926">
        <f t="shared" si="345"/>
        <v>1950239602.3069463</v>
      </c>
      <c r="AR126" s="926">
        <f t="shared" si="345"/>
        <v>2006921076.4650857</v>
      </c>
      <c r="AS126" s="926">
        <f t="shared" si="345"/>
        <v>1980189772.5300426</v>
      </c>
      <c r="AT126" s="926">
        <f t="shared" si="345"/>
        <v>2014058971.4354558</v>
      </c>
      <c r="AU126" s="926">
        <f t="shared" si="345"/>
        <v>1955459548.0465078</v>
      </c>
      <c r="AV126" s="926">
        <f t="shared" si="345"/>
        <v>1962757247.1593986</v>
      </c>
      <c r="AW126" s="926">
        <f t="shared" si="345"/>
        <v>1927654307.9537446</v>
      </c>
      <c r="AX126" s="926">
        <f t="shared" si="345"/>
        <v>1993898043.5830519</v>
      </c>
      <c r="AY126" s="926">
        <f t="shared" si="345"/>
        <v>2002595836.9153888</v>
      </c>
      <c r="AZ126" s="926">
        <f t="shared" si="345"/>
        <v>2068178984.6541977</v>
      </c>
      <c r="BA126" s="926">
        <f t="shared" si="345"/>
        <v>2061323872.8951063</v>
      </c>
      <c r="BB126" s="926">
        <f t="shared" si="345"/>
        <v>2105579177.0580454</v>
      </c>
      <c r="BC126" s="926">
        <f t="shared" si="345"/>
        <v>2083251618.4013462</v>
      </c>
      <c r="BD126" s="926">
        <f t="shared" si="345"/>
        <v>2125566908.8881562</v>
      </c>
      <c r="BE126" s="926">
        <f t="shared" si="345"/>
        <v>2096121652.0744958</v>
      </c>
      <c r="BF126" s="926">
        <f t="shared" si="345"/>
        <v>2137072318.8413043</v>
      </c>
      <c r="BG126" s="926">
        <f t="shared" si="345"/>
        <v>2105655330.9172788</v>
      </c>
      <c r="BH126" s="926">
        <f t="shared" si="345"/>
        <v>2138772802.246717</v>
      </c>
      <c r="BI126" s="926">
        <f t="shared" si="345"/>
        <v>2111112824.2784166</v>
      </c>
      <c r="BJ126" s="926">
        <f t="shared" si="345"/>
        <v>2169520244.0167279</v>
      </c>
      <c r="BK126" s="924">
        <f t="shared" si="145"/>
        <v>107676526793.94173</v>
      </c>
    </row>
    <row r="127" spans="1:63" ht="15.6" x14ac:dyDescent="0.3">
      <c r="A127" s="891" t="s">
        <v>939</v>
      </c>
      <c r="B127" s="777"/>
      <c r="C127" s="923">
        <f>+(C126/(30+DATA!C385)*DATA!C385)</f>
        <v>235896049.66330868</v>
      </c>
      <c r="D127" s="923">
        <f>+(D126/(30+DATA!D385)*DATA!D385)</f>
        <v>385148939.5447014</v>
      </c>
      <c r="E127" s="923">
        <f>+(E126/(30+DATA!E385)*DATA!E385)</f>
        <v>422264117.61296916</v>
      </c>
      <c r="F127" s="923">
        <f>+(F126/(30+DATA!F385)*DATA!F385)</f>
        <v>471900419.70985675</v>
      </c>
      <c r="G127" s="923">
        <f>+(G126/(30+DATA!G385)*DATA!G385)</f>
        <v>463091171.70504516</v>
      </c>
      <c r="H127" s="923">
        <f>+(H126/(30+DATA!H385)*DATA!H385)</f>
        <v>499773370.6072107</v>
      </c>
      <c r="I127" s="923">
        <f>+(I126/(30+DATA!I385)*DATA!I385)</f>
        <v>483575769.12163973</v>
      </c>
      <c r="J127" s="923">
        <f>+(J126/(30+DATA!J385)*DATA!J385)</f>
        <v>511148054.17117363</v>
      </c>
      <c r="K127" s="923">
        <f>+(K126/(30+DATA!K385)*DATA!K385)</f>
        <v>486378858.65309244</v>
      </c>
      <c r="L127" s="923">
        <f>+(L126/(30+DATA!L385)*DATA!L385)</f>
        <v>504422550.77595592</v>
      </c>
      <c r="M127" s="923">
        <f>+(M126/(30+DATA!M385)*DATA!M385)</f>
        <v>479843800.57432723</v>
      </c>
      <c r="N127" s="923">
        <f>+(N126/(30+DATA!N385)*DATA!N385)</f>
        <v>498227203.31991732</v>
      </c>
      <c r="O127" s="923">
        <f>+(O126/(30+DATA!O385)*DATA!O385)</f>
        <v>634283149.9789145</v>
      </c>
      <c r="P127" s="923">
        <f>+(P126/(30+DATA!P385)*DATA!P385)</f>
        <v>710032837.75381434</v>
      </c>
      <c r="Q127" s="923">
        <f>+(Q126/(30+DATA!Q385)*DATA!Q385)</f>
        <v>704128071.36474621</v>
      </c>
      <c r="R127" s="923">
        <f>+(R126/(30+DATA!R385)*DATA!R385)</f>
        <v>729371750.24179518</v>
      </c>
      <c r="S127" s="923">
        <f>+(S126/(30+DATA!S385)*DATA!S385)</f>
        <v>708638944.74277687</v>
      </c>
      <c r="T127" s="923">
        <f>+(T126/(30+DATA!T385)*DATA!T385)</f>
        <v>728867994.82941282</v>
      </c>
      <c r="U127" s="923">
        <f>+(U126/(30+DATA!U385)*DATA!U385)</f>
        <v>706930615.31966305</v>
      </c>
      <c r="V127" s="923">
        <f>+(V126/(30+DATA!V385)*DATA!V385)</f>
        <v>732762095.59626842</v>
      </c>
      <c r="W127" s="923">
        <f>+(W126/(30+DATA!W385)*DATA!W385)</f>
        <v>715076597.46692705</v>
      </c>
      <c r="X127" s="923">
        <f>+(X126/(30+DATA!X385)*DATA!X385)</f>
        <v>737918450.44760764</v>
      </c>
      <c r="Y127" s="923">
        <f>+(Y126/(30+DATA!Y385)*DATA!Y385)</f>
        <v>720343101.66487908</v>
      </c>
      <c r="Z127" s="923">
        <f>+(Z126/(30+DATA!Z385)*DATA!Z385)</f>
        <v>741787701.587677</v>
      </c>
      <c r="AA127" s="923">
        <f>+(AA126/(30+DATA!AA385)*DATA!AA385)</f>
        <v>771131819.04640031</v>
      </c>
      <c r="AB127" s="923">
        <f>+(AB126/(30+DATA!AB385)*DATA!AB385)</f>
        <v>808076761.11248422</v>
      </c>
      <c r="AC127" s="923">
        <f>+(AC126/(30+DATA!AC385)*DATA!AC385)</f>
        <v>796591088.18741941</v>
      </c>
      <c r="AD127" s="923">
        <f>+(AD126/(30+DATA!AD385)*DATA!AD385)</f>
        <v>808632497.03383934</v>
      </c>
      <c r="AE127" s="923">
        <f>+(AE126/(30+DATA!AE385)*DATA!AE385)</f>
        <v>791827645.92660713</v>
      </c>
      <c r="AF127" s="923">
        <f>+(AF126/(30+DATA!AF385)*DATA!AF385)</f>
        <v>824283163.00411367</v>
      </c>
      <c r="AG127" s="923">
        <f>+(AG126/(30+DATA!AG385)*DATA!AG385)</f>
        <v>814447611.78770471</v>
      </c>
      <c r="AH127" s="923">
        <f>+(AH126/(30+DATA!AH385)*DATA!AH385)</f>
        <v>836583562.88898587</v>
      </c>
      <c r="AI127" s="923">
        <f>+(AI126/(30+DATA!AI385)*DATA!AI385)</f>
        <v>812620108.17643595</v>
      </c>
      <c r="AJ127" s="923">
        <f>+(AJ126/(30+DATA!AJ385)*DATA!AJ385)</f>
        <v>818957019.76727319</v>
      </c>
      <c r="AK127" s="923">
        <f>+(AK126/(30+DATA!AK385)*DATA!AK385)</f>
        <v>795663447.81760645</v>
      </c>
      <c r="AL127" s="923">
        <f>+(AL126/(30+DATA!AL385)*DATA!AL385)</f>
        <v>814868361.65103459</v>
      </c>
      <c r="AM127" s="923">
        <f>+(AM126/(30+DATA!AM385)*DATA!AM385)</f>
        <v>711109937.90466845</v>
      </c>
      <c r="AN127" s="923">
        <f>+(AN126/(30+DATA!AN385)*DATA!AN385)</f>
        <v>718205898.40008879</v>
      </c>
      <c r="AO127" s="923">
        <f>+(AO126/(30+DATA!AO385)*DATA!AO385)</f>
        <v>714095591.32886171</v>
      </c>
      <c r="AP127" s="923">
        <f>+(AP126/(30+DATA!AP385)*DATA!AP385)</f>
        <v>736461177.53596258</v>
      </c>
      <c r="AQ127" s="923">
        <f>+(AQ126/(30+DATA!AQ385)*DATA!AQ385)</f>
        <v>731339850.86510491</v>
      </c>
      <c r="AR127" s="923">
        <f>+(AR126/(30+DATA!AR385)*DATA!AR385)</f>
        <v>752595403.67440712</v>
      </c>
      <c r="AS127" s="923">
        <f>+(AS126/(30+DATA!AS385)*DATA!AS385)</f>
        <v>742571164.69876599</v>
      </c>
      <c r="AT127" s="923">
        <f>+(AT126/(30+DATA!AT385)*DATA!AT385)</f>
        <v>755272114.28829587</v>
      </c>
      <c r="AU127" s="923">
        <f>+(AU126/(30+DATA!AU385)*DATA!AU385)</f>
        <v>733297330.51744044</v>
      </c>
      <c r="AV127" s="923">
        <f>+(AV126/(30+DATA!AV385)*DATA!AV385)</f>
        <v>736033967.6847744</v>
      </c>
      <c r="AW127" s="923">
        <f>+(AW126/(30+DATA!AW385)*DATA!AW385)</f>
        <v>722870365.48265433</v>
      </c>
      <c r="AX127" s="923">
        <f>+(AX126/(30+DATA!AX385)*DATA!AX385)</f>
        <v>747711766.34364438</v>
      </c>
      <c r="AY127" s="923">
        <f>+(AY126/(30+DATA!AY385)*DATA!AY385)</f>
        <v>724343175.05450237</v>
      </c>
      <c r="AZ127" s="923">
        <f>+(AZ126/(30+DATA!AZ385)*DATA!AZ385)</f>
        <v>748064739.13024175</v>
      </c>
      <c r="BA127" s="923">
        <f>+(BA126/(30+DATA!BA385)*DATA!BA385)</f>
        <v>745585230.62163413</v>
      </c>
      <c r="BB127" s="923">
        <f>+(BB126/(30+DATA!BB385)*DATA!BB385)</f>
        <v>761592468.29759085</v>
      </c>
      <c r="BC127" s="923">
        <f>+(BC126/(30+DATA!BC385)*DATA!BC385)</f>
        <v>753516542.82601881</v>
      </c>
      <c r="BD127" s="923">
        <f>+(BD126/(30+DATA!BD385)*DATA!BD385)</f>
        <v>768822073.42763102</v>
      </c>
      <c r="BE127" s="923">
        <f>+(BE126/(30+DATA!BE385)*DATA!BE385)</f>
        <v>758171661.38864744</v>
      </c>
      <c r="BF127" s="923">
        <f>+(BF126/(30+DATA!BF385)*DATA!BF385)</f>
        <v>772983604.6872803</v>
      </c>
      <c r="BG127" s="923">
        <f>+(BG126/(30+DATA!BG385)*DATA!BG385)</f>
        <v>761620013.31050503</v>
      </c>
      <c r="BH127" s="923">
        <f>+(BH126/(30+DATA!BH385)*DATA!BH385)</f>
        <v>773598673.15306795</v>
      </c>
      <c r="BI127" s="923">
        <f>+(BI126/(30+DATA!BI385)*DATA!BI385)</f>
        <v>763594000.27091658</v>
      </c>
      <c r="BJ127" s="923">
        <f>+(BJ126/(30+DATA!BJ385)*DATA!BJ385)</f>
        <v>784720088.26136971</v>
      </c>
      <c r="BK127" s="924">
        <f t="shared" si="145"/>
        <v>41623671542.00766</v>
      </c>
    </row>
    <row r="128" spans="1:63" ht="15.6" x14ac:dyDescent="0.3">
      <c r="B128" s="777"/>
      <c r="C128" s="923"/>
      <c r="D128" s="923"/>
      <c r="E128" s="923"/>
      <c r="F128" s="923"/>
      <c r="G128" s="923"/>
      <c r="H128" s="923"/>
      <c r="I128" s="923"/>
      <c r="J128" s="923"/>
      <c r="K128" s="923"/>
      <c r="L128" s="923"/>
      <c r="M128" s="923"/>
      <c r="N128" s="923"/>
      <c r="O128" s="923"/>
      <c r="P128" s="923"/>
      <c r="Q128" s="923"/>
      <c r="R128" s="923"/>
      <c r="S128" s="923"/>
      <c r="T128" s="923"/>
      <c r="U128" s="923"/>
      <c r="V128" s="923"/>
      <c r="W128" s="923"/>
      <c r="X128" s="923"/>
      <c r="Y128" s="923"/>
      <c r="Z128" s="923"/>
      <c r="AA128" s="923"/>
      <c r="AB128" s="923"/>
      <c r="AC128" s="923"/>
      <c r="AD128" s="923"/>
      <c r="AE128" s="923"/>
      <c r="AF128" s="923"/>
      <c r="AG128" s="923"/>
      <c r="AH128" s="923"/>
      <c r="AI128" s="923"/>
      <c r="AJ128" s="923"/>
      <c r="AK128" s="923"/>
      <c r="AL128" s="923"/>
      <c r="AM128" s="923"/>
      <c r="AN128" s="923"/>
      <c r="AO128" s="923"/>
      <c r="AP128" s="923"/>
      <c r="AQ128" s="923"/>
      <c r="AR128" s="923"/>
      <c r="AS128" s="923"/>
      <c r="AT128" s="923"/>
      <c r="AU128" s="923"/>
      <c r="AV128" s="923"/>
      <c r="AW128" s="923"/>
      <c r="AX128" s="923"/>
      <c r="AY128" s="923"/>
      <c r="AZ128" s="923"/>
      <c r="BA128" s="923"/>
      <c r="BB128" s="923"/>
      <c r="BC128" s="923"/>
      <c r="BD128" s="923"/>
      <c r="BE128" s="923"/>
      <c r="BF128" s="923"/>
      <c r="BG128" s="923"/>
      <c r="BH128" s="923"/>
      <c r="BI128" s="923"/>
      <c r="BJ128" s="923"/>
      <c r="BK128" s="924">
        <f t="shared" si="145"/>
        <v>0</v>
      </c>
    </row>
    <row r="129" spans="1:63" ht="15.6" x14ac:dyDescent="0.3">
      <c r="A129" s="902" t="s">
        <v>943</v>
      </c>
      <c r="B129" s="777"/>
      <c r="C129" s="934">
        <f t="shared" ref="C129:BJ129" si="346">+C159-C160</f>
        <v>0</v>
      </c>
      <c r="D129" s="934">
        <f t="shared" si="346"/>
        <v>0</v>
      </c>
      <c r="E129" s="934">
        <f t="shared" si="346"/>
        <v>0</v>
      </c>
      <c r="F129" s="934">
        <f t="shared" si="346"/>
        <v>0</v>
      </c>
      <c r="G129" s="934">
        <f t="shared" si="346"/>
        <v>0</v>
      </c>
      <c r="H129" s="934">
        <f t="shared" si="346"/>
        <v>0</v>
      </c>
      <c r="I129" s="934">
        <f t="shared" si="346"/>
        <v>0</v>
      </c>
      <c r="J129" s="934">
        <f t="shared" si="346"/>
        <v>0</v>
      </c>
      <c r="K129" s="934">
        <f t="shared" si="346"/>
        <v>0</v>
      </c>
      <c r="L129" s="934">
        <f t="shared" si="346"/>
        <v>0</v>
      </c>
      <c r="M129" s="934">
        <f t="shared" si="346"/>
        <v>0</v>
      </c>
      <c r="N129" s="934">
        <f t="shared" si="346"/>
        <v>0</v>
      </c>
      <c r="O129" s="934">
        <f t="shared" si="346"/>
        <v>0</v>
      </c>
      <c r="P129" s="934">
        <f t="shared" si="346"/>
        <v>0</v>
      </c>
      <c r="Q129" s="934">
        <f t="shared" si="346"/>
        <v>0</v>
      </c>
      <c r="R129" s="934">
        <f t="shared" si="346"/>
        <v>0</v>
      </c>
      <c r="S129" s="934">
        <f t="shared" si="346"/>
        <v>0</v>
      </c>
      <c r="T129" s="934">
        <f t="shared" si="346"/>
        <v>0</v>
      </c>
      <c r="U129" s="934">
        <f t="shared" si="346"/>
        <v>0</v>
      </c>
      <c r="V129" s="934">
        <f t="shared" si="346"/>
        <v>0</v>
      </c>
      <c r="W129" s="934">
        <f t="shared" si="346"/>
        <v>0</v>
      </c>
      <c r="X129" s="934">
        <f t="shared" si="346"/>
        <v>0</v>
      </c>
      <c r="Y129" s="934">
        <f t="shared" si="346"/>
        <v>0</v>
      </c>
      <c r="Z129" s="934">
        <f t="shared" si="346"/>
        <v>0</v>
      </c>
      <c r="AA129" s="934">
        <f t="shared" si="346"/>
        <v>96061164.905612767</v>
      </c>
      <c r="AB129" s="934">
        <f t="shared" si="346"/>
        <v>151476960.146474</v>
      </c>
      <c r="AC129" s="934">
        <f t="shared" si="346"/>
        <v>119529389.43822965</v>
      </c>
      <c r="AD129" s="934">
        <f t="shared" si="346"/>
        <v>149220447.14366126</v>
      </c>
      <c r="AE129" s="934">
        <f t="shared" si="346"/>
        <v>115687628.8541708</v>
      </c>
      <c r="AF129" s="934">
        <f t="shared" si="346"/>
        <v>151768092.46949542</v>
      </c>
      <c r="AG129" s="934">
        <f t="shared" si="346"/>
        <v>118588545.85299283</v>
      </c>
      <c r="AH129" s="934">
        <f t="shared" si="346"/>
        <v>152616287.87167799</v>
      </c>
      <c r="AI129" s="934">
        <f t="shared" si="346"/>
        <v>118072132.59282079</v>
      </c>
      <c r="AJ129" s="934">
        <f t="shared" si="346"/>
        <v>148115790.66157401</v>
      </c>
      <c r="AK129" s="934">
        <f t="shared" si="346"/>
        <v>114887071.73489904</v>
      </c>
      <c r="AL129" s="934">
        <f t="shared" si="346"/>
        <v>148733186.83904022</v>
      </c>
      <c r="AM129" s="934">
        <f t="shared" si="346"/>
        <v>123986358.15287921</v>
      </c>
      <c r="AN129" s="934">
        <f t="shared" si="346"/>
        <v>161744544.47726852</v>
      </c>
      <c r="AO129" s="934">
        <f t="shared" si="346"/>
        <v>129728577.48137635</v>
      </c>
      <c r="AP129" s="934">
        <f t="shared" si="346"/>
        <v>166019443.67243773</v>
      </c>
      <c r="AQ129" s="934">
        <f t="shared" si="346"/>
        <v>132413603.34118423</v>
      </c>
      <c r="AR129" s="934">
        <f t="shared" si="346"/>
        <v>169030122.67522255</v>
      </c>
      <c r="AS129" s="934">
        <f t="shared" si="346"/>
        <v>134481353.07364011</v>
      </c>
      <c r="AT129" s="934">
        <f t="shared" si="346"/>
        <v>170214823.79387015</v>
      </c>
      <c r="AU129" s="934">
        <f t="shared" si="346"/>
        <v>133991110.47510837</v>
      </c>
      <c r="AV129" s="934">
        <f t="shared" si="346"/>
        <v>165128710.90711549</v>
      </c>
      <c r="AW129" s="934">
        <f t="shared" si="346"/>
        <v>130745629.75435241</v>
      </c>
      <c r="AX129" s="934">
        <f t="shared" si="346"/>
        <v>169290818.21968389</v>
      </c>
      <c r="AY129" s="934">
        <f t="shared" si="346"/>
        <v>140873326.94712758</v>
      </c>
      <c r="AZ129" s="934">
        <f t="shared" si="346"/>
        <v>179361892.16176885</v>
      </c>
      <c r="BA129" s="934">
        <f t="shared" si="346"/>
        <v>143031352.1943593</v>
      </c>
      <c r="BB129" s="934">
        <f t="shared" si="346"/>
        <v>180432658.12347728</v>
      </c>
      <c r="BC129" s="934">
        <f t="shared" si="346"/>
        <v>143498973.89801136</v>
      </c>
      <c r="BD129" s="934">
        <f t="shared" si="346"/>
        <v>180806654.68632048</v>
      </c>
      <c r="BE129" s="934">
        <f t="shared" si="346"/>
        <v>143671243.88782212</v>
      </c>
      <c r="BF129" s="934">
        <f t="shared" si="346"/>
        <v>181077215.36924088</v>
      </c>
      <c r="BG129" s="934">
        <f t="shared" si="346"/>
        <v>143900306.74807352</v>
      </c>
      <c r="BH129" s="934">
        <f t="shared" si="346"/>
        <v>181114071.35914028</v>
      </c>
      <c r="BI129" s="934">
        <f t="shared" si="346"/>
        <v>144210164.23333675</v>
      </c>
      <c r="BJ129" s="934">
        <f t="shared" si="346"/>
        <v>183676798.45886517</v>
      </c>
      <c r="BK129" s="924">
        <f t="shared" si="145"/>
        <v>5317186452.6023302</v>
      </c>
    </row>
    <row r="130" spans="1:63" ht="16.2" thickBot="1" x14ac:dyDescent="0.35">
      <c r="A130" s="870"/>
      <c r="B130" s="777"/>
      <c r="C130" s="923"/>
      <c r="D130" s="923"/>
      <c r="E130" s="923"/>
      <c r="F130" s="923"/>
      <c r="G130" s="923"/>
      <c r="H130" s="923"/>
      <c r="I130" s="923"/>
      <c r="J130" s="923"/>
      <c r="K130" s="923"/>
      <c r="L130" s="923"/>
      <c r="M130" s="923"/>
      <c r="N130" s="923"/>
      <c r="O130" s="923"/>
      <c r="P130" s="923"/>
      <c r="Q130" s="923"/>
      <c r="R130" s="923"/>
      <c r="S130" s="923"/>
      <c r="T130" s="923"/>
      <c r="U130" s="923"/>
      <c r="V130" s="923"/>
      <c r="W130" s="923"/>
      <c r="X130" s="923"/>
      <c r="Y130" s="923"/>
      <c r="Z130" s="923"/>
      <c r="AA130" s="923"/>
      <c r="AB130" s="923"/>
      <c r="AC130" s="923"/>
      <c r="AD130" s="923"/>
      <c r="AE130" s="923"/>
      <c r="AF130" s="923"/>
      <c r="AG130" s="923"/>
      <c r="AH130" s="923"/>
      <c r="AI130" s="923"/>
      <c r="AJ130" s="923"/>
      <c r="AK130" s="923"/>
      <c r="AL130" s="923"/>
      <c r="AM130" s="923"/>
      <c r="AN130" s="923"/>
      <c r="AO130" s="923"/>
      <c r="AP130" s="923"/>
      <c r="AQ130" s="923"/>
      <c r="AR130" s="923"/>
      <c r="AS130" s="923"/>
      <c r="AT130" s="923"/>
      <c r="AU130" s="923"/>
      <c r="AV130" s="923"/>
      <c r="AW130" s="923"/>
      <c r="AX130" s="923"/>
      <c r="AY130" s="923"/>
      <c r="AZ130" s="923"/>
      <c r="BA130" s="923"/>
      <c r="BB130" s="923"/>
      <c r="BC130" s="923"/>
      <c r="BD130" s="923"/>
      <c r="BE130" s="923"/>
      <c r="BF130" s="923"/>
      <c r="BG130" s="923"/>
      <c r="BH130" s="923"/>
      <c r="BI130" s="923"/>
      <c r="BJ130" s="923"/>
      <c r="BK130" s="924">
        <f t="shared" si="145"/>
        <v>0</v>
      </c>
    </row>
    <row r="131" spans="1:63" ht="16.2" thickBot="1" x14ac:dyDescent="0.35">
      <c r="A131" s="944" t="s">
        <v>918</v>
      </c>
      <c r="B131" s="777"/>
      <c r="C131" s="926">
        <f>+C132+C133+C134+C135+C136</f>
        <v>0</v>
      </c>
      <c r="D131" s="926">
        <f t="shared" ref="D131:BJ131" si="347">+D132+D133+D134+D135+D136</f>
        <v>0</v>
      </c>
      <c r="E131" s="926">
        <f t="shared" si="347"/>
        <v>0</v>
      </c>
      <c r="F131" s="926">
        <f t="shared" si="347"/>
        <v>0</v>
      </c>
      <c r="G131" s="926">
        <f t="shared" si="347"/>
        <v>0</v>
      </c>
      <c r="H131" s="926">
        <f t="shared" si="347"/>
        <v>0</v>
      </c>
      <c r="I131" s="926">
        <f t="shared" si="347"/>
        <v>0</v>
      </c>
      <c r="J131" s="926">
        <f t="shared" si="347"/>
        <v>0</v>
      </c>
      <c r="K131" s="926">
        <f t="shared" si="347"/>
        <v>0</v>
      </c>
      <c r="L131" s="926">
        <f t="shared" si="347"/>
        <v>0</v>
      </c>
      <c r="M131" s="926">
        <f t="shared" si="347"/>
        <v>0</v>
      </c>
      <c r="N131" s="926">
        <f t="shared" si="347"/>
        <v>0</v>
      </c>
      <c r="O131" s="926">
        <f t="shared" si="347"/>
        <v>0</v>
      </c>
      <c r="P131" s="926">
        <f t="shared" si="347"/>
        <v>0</v>
      </c>
      <c r="Q131" s="926">
        <f t="shared" si="347"/>
        <v>0</v>
      </c>
      <c r="R131" s="926">
        <f t="shared" si="347"/>
        <v>0</v>
      </c>
      <c r="S131" s="926">
        <f t="shared" si="347"/>
        <v>0</v>
      </c>
      <c r="T131" s="926">
        <f t="shared" si="347"/>
        <v>0</v>
      </c>
      <c r="U131" s="926">
        <f t="shared" si="347"/>
        <v>0</v>
      </c>
      <c r="V131" s="926">
        <f t="shared" si="347"/>
        <v>0</v>
      </c>
      <c r="W131" s="926">
        <f t="shared" si="347"/>
        <v>0</v>
      </c>
      <c r="X131" s="926">
        <f t="shared" si="347"/>
        <v>0</v>
      </c>
      <c r="Y131" s="926">
        <f t="shared" si="347"/>
        <v>0</v>
      </c>
      <c r="Z131" s="926">
        <f t="shared" si="347"/>
        <v>0</v>
      </c>
      <c r="AA131" s="926">
        <f t="shared" si="347"/>
        <v>48438895.988754228</v>
      </c>
      <c r="AB131" s="926">
        <f t="shared" si="347"/>
        <v>49912397.419701137</v>
      </c>
      <c r="AC131" s="926">
        <f t="shared" si="347"/>
        <v>14239923.958695006</v>
      </c>
      <c r="AD131" s="926">
        <f t="shared" si="347"/>
        <v>45780043.13524875</v>
      </c>
      <c r="AE131" s="926">
        <f t="shared" si="347"/>
        <v>14341725.605418894</v>
      </c>
      <c r="AF131" s="926">
        <f t="shared" si="347"/>
        <v>56496734.062805414</v>
      </c>
      <c r="AG131" s="926">
        <f t="shared" si="347"/>
        <v>16108606.970535871</v>
      </c>
      <c r="AH131" s="926">
        <f t="shared" si="347"/>
        <v>54207506.543296754</v>
      </c>
      <c r="AI131" s="926">
        <f t="shared" si="347"/>
        <v>14351460.211459983</v>
      </c>
      <c r="AJ131" s="926">
        <f t="shared" si="347"/>
        <v>45390953.792855546</v>
      </c>
      <c r="AK131" s="926">
        <f t="shared" si="347"/>
        <v>13580536.750117976</v>
      </c>
      <c r="AL131" s="926">
        <f t="shared" si="347"/>
        <v>50231893.797049634</v>
      </c>
      <c r="AM131" s="926">
        <f t="shared" si="347"/>
        <v>18636649.854072977</v>
      </c>
      <c r="AN131" s="926">
        <f t="shared" si="347"/>
        <v>53548758.246277936</v>
      </c>
      <c r="AO131" s="926">
        <f t="shared" si="347"/>
        <v>13974652.689276827</v>
      </c>
      <c r="AP131" s="926">
        <f t="shared" si="347"/>
        <v>54916963.614319414</v>
      </c>
      <c r="AQ131" s="926">
        <f t="shared" si="347"/>
        <v>14855177.580000177</v>
      </c>
      <c r="AR131" s="926">
        <f t="shared" si="347"/>
        <v>59036661.408811525</v>
      </c>
      <c r="AS131" s="926">
        <f t="shared" si="347"/>
        <v>15382283.216706796</v>
      </c>
      <c r="AT131" s="926">
        <f t="shared" si="347"/>
        <v>58562447.49411197</v>
      </c>
      <c r="AU131" s="926">
        <f t="shared" si="347"/>
        <v>12721288.124686629</v>
      </c>
      <c r="AV131" s="926">
        <f t="shared" si="347"/>
        <v>47662379.961482905</v>
      </c>
      <c r="AW131" s="926">
        <f t="shared" si="347"/>
        <v>13374701.364599103</v>
      </c>
      <c r="AX131" s="926">
        <f t="shared" si="347"/>
        <v>61602511.723122388</v>
      </c>
      <c r="AY131" s="926">
        <f t="shared" si="347"/>
        <v>19718524.835776214</v>
      </c>
      <c r="AZ131" s="926">
        <f t="shared" si="347"/>
        <v>64310542.131016433</v>
      </c>
      <c r="BA131" s="926">
        <f t="shared" si="347"/>
        <v>15581962.417831797</v>
      </c>
      <c r="BB131" s="926">
        <f t="shared" si="347"/>
        <v>62360102.840844452</v>
      </c>
      <c r="BC131" s="926">
        <f t="shared" si="347"/>
        <v>15479039.288962176</v>
      </c>
      <c r="BD131" s="926">
        <f t="shared" si="347"/>
        <v>62947500.799083225</v>
      </c>
      <c r="BE131" s="926">
        <f t="shared" si="347"/>
        <v>15258071.408263508</v>
      </c>
      <c r="BF131" s="926">
        <f t="shared" si="347"/>
        <v>62701107.51021383</v>
      </c>
      <c r="BG131" s="926">
        <f t="shared" si="347"/>
        <v>15300681.117317989</v>
      </c>
      <c r="BH131" s="926">
        <f t="shared" si="347"/>
        <v>62558818.37529961</v>
      </c>
      <c r="BI131" s="926">
        <f t="shared" si="347"/>
        <v>16010580.562599298</v>
      </c>
      <c r="BJ131" s="926">
        <f t="shared" si="347"/>
        <v>68334080.592663869</v>
      </c>
      <c r="BK131" s="924">
        <f t="shared" ref="BK131:BK194" si="348">+SUM(C131:BJ131)</f>
        <v>1327916165.39328</v>
      </c>
    </row>
    <row r="132" spans="1:63" ht="15.6" x14ac:dyDescent="0.3">
      <c r="A132" s="881" t="s">
        <v>919</v>
      </c>
      <c r="B132" s="777"/>
      <c r="C132" s="923">
        <f>+Cálculos!O1417</f>
        <v>0</v>
      </c>
      <c r="D132" s="923">
        <f>+Cálculos!P1417</f>
        <v>0</v>
      </c>
      <c r="E132" s="923">
        <f>+Cálculos!Q1417</f>
        <v>0</v>
      </c>
      <c r="F132" s="923">
        <f>+Cálculos!R1417</f>
        <v>0</v>
      </c>
      <c r="G132" s="923">
        <f>+Cálculos!S1417</f>
        <v>0</v>
      </c>
      <c r="H132" s="923">
        <f>+Cálculos!T1417</f>
        <v>0</v>
      </c>
      <c r="I132" s="923">
        <f>+Cálculos!U1417</f>
        <v>0</v>
      </c>
      <c r="J132" s="923">
        <f>+Cálculos!V1417</f>
        <v>0</v>
      </c>
      <c r="K132" s="923">
        <f>+Cálculos!W1417</f>
        <v>0</v>
      </c>
      <c r="L132" s="923">
        <f>+Cálculos!X1417</f>
        <v>0</v>
      </c>
      <c r="M132" s="923">
        <f>+Cálculos!Y1417</f>
        <v>0</v>
      </c>
      <c r="N132" s="923">
        <f>+Cálculos!Z1417</f>
        <v>0</v>
      </c>
      <c r="O132" s="923">
        <f>+Cálculos!AA1417</f>
        <v>0</v>
      </c>
      <c r="P132" s="923">
        <f>+Cálculos!AB1417</f>
        <v>0</v>
      </c>
      <c r="Q132" s="923">
        <f>+Cálculos!AC1417</f>
        <v>0</v>
      </c>
      <c r="R132" s="923">
        <f>+Cálculos!AD1417</f>
        <v>0</v>
      </c>
      <c r="S132" s="923">
        <f>+Cálculos!AE1417</f>
        <v>0</v>
      </c>
      <c r="T132" s="923">
        <f>+Cálculos!AF1417</f>
        <v>0</v>
      </c>
      <c r="U132" s="923">
        <f>+Cálculos!AG1417</f>
        <v>0</v>
      </c>
      <c r="V132" s="923">
        <f>+Cálculos!AH1417</f>
        <v>0</v>
      </c>
      <c r="W132" s="923">
        <f>+Cálculos!AI1417</f>
        <v>0</v>
      </c>
      <c r="X132" s="923">
        <f>+Cálculos!AJ1417</f>
        <v>0</v>
      </c>
      <c r="Y132" s="923">
        <f>+Cálculos!AK1417</f>
        <v>0</v>
      </c>
      <c r="Z132" s="923">
        <f>+Cálculos!AL1417</f>
        <v>0</v>
      </c>
      <c r="AA132" s="923">
        <f>+Cálculos!AM1417</f>
        <v>13352616.733484689</v>
      </c>
      <c r="AB132" s="923">
        <f>+Cálculos!AN1417</f>
        <v>13708936.562046777</v>
      </c>
      <c r="AC132" s="923">
        <f>+Cálculos!AO1417</f>
        <v>3872633.9262143127</v>
      </c>
      <c r="AD132" s="923">
        <f>+Cálculos!AP1417</f>
        <v>13708936.562046781</v>
      </c>
      <c r="AE132" s="923">
        <f>+Cálculos!AQ1417</f>
        <v>3929093.1470472119</v>
      </c>
      <c r="AF132" s="923">
        <f>+Cálculos!AR1417</f>
        <v>17189267.90110917</v>
      </c>
      <c r="AG132" s="923">
        <f>+Cálculos!AS1417</f>
        <v>4855791.8215855639</v>
      </c>
      <c r="AH132" s="923">
        <f>+Cálculos!AT1417</f>
        <v>17189267.901109166</v>
      </c>
      <c r="AI132" s="923">
        <f>+Cálculos!AU1417</f>
        <v>4658586.4407364195</v>
      </c>
      <c r="AJ132" s="923">
        <f>+Cálculos!AV1417</f>
        <v>12823442.627566054</v>
      </c>
      <c r="AK132" s="923">
        <f>+Cálculos!AW1417</f>
        <v>4046252.7929390031</v>
      </c>
      <c r="AL132" s="923">
        <f>+Cálculos!AX1417</f>
        <v>17605001.137915831</v>
      </c>
      <c r="AM132" s="923">
        <f>+Cálculos!AY1417</f>
        <v>6392790.8522931235</v>
      </c>
      <c r="AN132" s="923">
        <f>+Cálculos!AZ1417</f>
        <v>18580596.707779735</v>
      </c>
      <c r="AO132" s="923">
        <f>+Cálculos!BA1417</f>
        <v>4755998.0018155146</v>
      </c>
      <c r="AP132" s="923">
        <f>+Cálculos!BB1417</f>
        <v>18580596.707779735</v>
      </c>
      <c r="AQ132" s="923">
        <f>+Cálculos!BC1417</f>
        <v>4570130.680831911</v>
      </c>
      <c r="AR132" s="923">
        <f>+Cálculos!BD1417</f>
        <v>18305329.561730273</v>
      </c>
      <c r="AS132" s="923">
        <f>+Cálculos!BE1417</f>
        <v>4685539.0161776319</v>
      </c>
      <c r="AT132" s="923">
        <f>+Cálculos!BF1417</f>
        <v>18305329.561730273</v>
      </c>
      <c r="AU132" s="923">
        <f>+Cálculos!BG1417</f>
        <v>3987669.4768068609</v>
      </c>
      <c r="AV132" s="923">
        <f>+Cálculos!BH1417</f>
        <v>14064228.510809831</v>
      </c>
      <c r="AW132" s="923">
        <f>+Cálculos!BI1417</f>
        <v>3764277.6126139625</v>
      </c>
      <c r="AX132" s="923">
        <f>+Cálculos!BJ1417</f>
        <v>17948824.502582576</v>
      </c>
      <c r="AY132" s="923">
        <f>+Cálculos!BK1417</f>
        <v>5649979.2008314645</v>
      </c>
      <c r="AZ132" s="923">
        <f>+Cálculos!BL1417</f>
        <v>18668170.121089309</v>
      </c>
      <c r="BA132" s="923">
        <f>+Cálculos!BM1417</f>
        <v>4436000.8208529055</v>
      </c>
      <c r="BB132" s="923">
        <f>+Cálculos!BN1417</f>
        <v>18668170.121089313</v>
      </c>
      <c r="BC132" s="923">
        <f>+Cálculos!BO1417</f>
        <v>4312748.5356722968</v>
      </c>
      <c r="BD132" s="923">
        <f>+Cálculos!BP1417</f>
        <v>17566393.712669209</v>
      </c>
      <c r="BE132" s="923">
        <f>+Cálculos!BQ1417</f>
        <v>4174192.5653867433</v>
      </c>
      <c r="BF132" s="923">
        <f>+Cálculos!BR1417</f>
        <v>17566393.712669209</v>
      </c>
      <c r="BG132" s="923">
        <f>+Cálculos!BS1417</f>
        <v>4297533.8648510324</v>
      </c>
      <c r="BH132" s="923">
        <f>+Cálculos!BT1417</f>
        <v>19062175.239376191</v>
      </c>
      <c r="BI132" s="923">
        <f>+Cálculos!BU1417</f>
        <v>4843276.7716167746</v>
      </c>
      <c r="BJ132" s="923">
        <f>+Cálculos!BV1417</f>
        <v>18318729.136682782</v>
      </c>
      <c r="BK132" s="924">
        <f t="shared" si="348"/>
        <v>398444902.54953974</v>
      </c>
    </row>
    <row r="133" spans="1:63" ht="15.6" x14ac:dyDescent="0.3">
      <c r="A133" s="882" t="s">
        <v>920</v>
      </c>
      <c r="B133" s="777"/>
      <c r="C133" s="923">
        <f>+Cálculos!O1464</f>
        <v>0</v>
      </c>
      <c r="D133" s="923">
        <f>+Cálculos!P1464</f>
        <v>0</v>
      </c>
      <c r="E133" s="923">
        <f>+Cálculos!Q1464</f>
        <v>0</v>
      </c>
      <c r="F133" s="923">
        <f>+Cálculos!R1464</f>
        <v>0</v>
      </c>
      <c r="G133" s="923">
        <f>+Cálculos!S1464</f>
        <v>0</v>
      </c>
      <c r="H133" s="923">
        <f>+Cálculos!T1464</f>
        <v>0</v>
      </c>
      <c r="I133" s="923">
        <f>+Cálculos!U1464</f>
        <v>0</v>
      </c>
      <c r="J133" s="923">
        <f>+Cálculos!V1464</f>
        <v>0</v>
      </c>
      <c r="K133" s="923">
        <f>+Cálculos!W1464</f>
        <v>0</v>
      </c>
      <c r="L133" s="923">
        <f>+Cálculos!X1464</f>
        <v>0</v>
      </c>
      <c r="M133" s="923">
        <f>+Cálculos!Y1464</f>
        <v>0</v>
      </c>
      <c r="N133" s="923">
        <f>+Cálculos!Z1464</f>
        <v>0</v>
      </c>
      <c r="O133" s="923">
        <f>+Cálculos!AA1464</f>
        <v>0</v>
      </c>
      <c r="P133" s="923">
        <f>+Cálculos!AB1464</f>
        <v>0</v>
      </c>
      <c r="Q133" s="923">
        <f>+Cálculos!AC1464</f>
        <v>0</v>
      </c>
      <c r="R133" s="923">
        <f>+Cálculos!AD1464</f>
        <v>0</v>
      </c>
      <c r="S133" s="923">
        <f>+Cálculos!AE1464</f>
        <v>0</v>
      </c>
      <c r="T133" s="923">
        <f>+Cálculos!AF1464</f>
        <v>0</v>
      </c>
      <c r="U133" s="923">
        <f>+Cálculos!AG1464</f>
        <v>0</v>
      </c>
      <c r="V133" s="923">
        <f>+Cálculos!AH1464</f>
        <v>0</v>
      </c>
      <c r="W133" s="923">
        <f>+Cálculos!AI1464</f>
        <v>0</v>
      </c>
      <c r="X133" s="923">
        <f>+Cálculos!AJ1464</f>
        <v>0</v>
      </c>
      <c r="Y133" s="923">
        <f>+Cálculos!AK1464</f>
        <v>0</v>
      </c>
      <c r="Z133" s="923">
        <f>+Cálculos!AL1464</f>
        <v>0</v>
      </c>
      <c r="AA133" s="923">
        <f>+Cálculos!AM1464</f>
        <v>14970932.899176655</v>
      </c>
      <c r="AB133" s="923">
        <f>+Cálculos!AN1464</f>
        <v>15357018.591522748</v>
      </c>
      <c r="AC133" s="923">
        <f>+Cálculos!AO1464</f>
        <v>4243586.7334376657</v>
      </c>
      <c r="AD133" s="923">
        <f>+Cálculos!AP1464</f>
        <v>13253546.534315212</v>
      </c>
      <c r="AE133" s="923">
        <f>+Cálculos!AQ1464</f>
        <v>4609835.8495995095</v>
      </c>
      <c r="AF133" s="923">
        <f>+Cálculos!AR1464</f>
        <v>18490196.144002382</v>
      </c>
      <c r="AG133" s="923">
        <f>+Cálculos!AS1464</f>
        <v>5135001.911177014</v>
      </c>
      <c r="AH133" s="923">
        <f>+Cálculos!AT1464</f>
        <v>17422139.316131242</v>
      </c>
      <c r="AI133" s="923">
        <f>+Cálculos!AU1464</f>
        <v>4522009.624375781</v>
      </c>
      <c r="AJ133" s="923">
        <f>+Cálculos!AV1464</f>
        <v>14992525.082838133</v>
      </c>
      <c r="AK133" s="923">
        <f>+Cálculos!AW1464</f>
        <v>4878606.1208652556</v>
      </c>
      <c r="AL133" s="923">
        <f>+Cálculos!AX1464</f>
        <v>15869379.164200621</v>
      </c>
      <c r="AM133" s="923">
        <f>+Cálculos!AY1464</f>
        <v>5798293.4076146996</v>
      </c>
      <c r="AN133" s="923">
        <f>+Cálculos!AZ1464</f>
        <v>16852694.525681429</v>
      </c>
      <c r="AO133" s="923">
        <f>+Cálculos!BA1464</f>
        <v>4313714.0722605838</v>
      </c>
      <c r="AP133" s="923">
        <f>+Cálculos!BB1464</f>
        <v>18022197.902914416</v>
      </c>
      <c r="AQ133" s="923">
        <f>+Cálculos!BC1464</f>
        <v>5449879.0099118408</v>
      </c>
      <c r="AR133" s="923">
        <f>+Cálculos!BD1464</f>
        <v>21737222.600533232</v>
      </c>
      <c r="AS133" s="923">
        <f>+Cálculos!BE1464</f>
        <v>5563986.3928518891</v>
      </c>
      <c r="AT133" s="923">
        <f>+Cálculos!BF1464</f>
        <v>21509049.601586893</v>
      </c>
      <c r="AU133" s="923">
        <f>+Cálculos!BG1464</f>
        <v>4277332.8185375854</v>
      </c>
      <c r="AV133" s="923">
        <f>+Cálculos!BH1464</f>
        <v>16103842.50195504</v>
      </c>
      <c r="AW133" s="923">
        <f>+Cálculos!BI1464</f>
        <v>4675190.8993204115</v>
      </c>
      <c r="AX133" s="923">
        <f>+Cálculos!BJ1464</f>
        <v>23692040.273231082</v>
      </c>
      <c r="AY133" s="923">
        <f>+Cálculos!BK1464</f>
        <v>7495040.3215541905</v>
      </c>
      <c r="AZ133" s="923">
        <f>+Cálculos!BL1464</f>
        <v>24764460.684493631</v>
      </c>
      <c r="BA133" s="923">
        <f>+Cálculos!BM1464</f>
        <v>5884624.3210677942</v>
      </c>
      <c r="BB133" s="923">
        <f>+Cálculos!BN1464</f>
        <v>23417318.945542909</v>
      </c>
      <c r="BC133" s="923">
        <f>+Cálculos!BO1464</f>
        <v>6142560.2980416631</v>
      </c>
      <c r="BD133" s="923">
        <f>+Cálculos!BP1464</f>
        <v>25190807.934929755</v>
      </c>
      <c r="BE133" s="923">
        <f>+Cálculos!BQ1464</f>
        <v>5985934.5587951913</v>
      </c>
      <c r="BF133" s="923">
        <f>+Cálculos!BR1464</f>
        <v>25369267.309175972</v>
      </c>
      <c r="BG133" s="923">
        <f>+Cálculos!BS1464</f>
        <v>6208904.9738738453</v>
      </c>
      <c r="BH133" s="923">
        <f>+Cálculos!BT1464</f>
        <v>25287236.314643253</v>
      </c>
      <c r="BI133" s="923">
        <f>+Cálculos!BU1464</f>
        <v>6410831.4027992319</v>
      </c>
      <c r="BJ133" s="923">
        <f>+Cálculos!BV1464</f>
        <v>32588674.646896824</v>
      </c>
      <c r="BK133" s="924">
        <f t="shared" si="348"/>
        <v>476485883.68985564</v>
      </c>
    </row>
    <row r="134" spans="1:63" ht="15.6" x14ac:dyDescent="0.3">
      <c r="A134" s="883" t="s">
        <v>427</v>
      </c>
      <c r="B134" s="777"/>
      <c r="C134" s="923">
        <f>+Cálculos!O1490</f>
        <v>0</v>
      </c>
      <c r="D134" s="923">
        <f>+Cálculos!P1490</f>
        <v>0</v>
      </c>
      <c r="E134" s="923">
        <f>+Cálculos!Q1490</f>
        <v>0</v>
      </c>
      <c r="F134" s="923">
        <f>+Cálculos!R1490</f>
        <v>0</v>
      </c>
      <c r="G134" s="923">
        <f>+Cálculos!S1490</f>
        <v>0</v>
      </c>
      <c r="H134" s="923">
        <f>+Cálculos!T1490</f>
        <v>0</v>
      </c>
      <c r="I134" s="923">
        <f>+Cálculos!U1490</f>
        <v>0</v>
      </c>
      <c r="J134" s="923">
        <f>+Cálculos!V1490</f>
        <v>0</v>
      </c>
      <c r="K134" s="923">
        <f>+Cálculos!W1490</f>
        <v>0</v>
      </c>
      <c r="L134" s="923">
        <f>+Cálculos!X1490</f>
        <v>0</v>
      </c>
      <c r="M134" s="923">
        <f>+Cálculos!Y1490</f>
        <v>0</v>
      </c>
      <c r="N134" s="923">
        <f>+Cálculos!Z1490</f>
        <v>0</v>
      </c>
      <c r="O134" s="923">
        <f>+Cálculos!AA1490</f>
        <v>0</v>
      </c>
      <c r="P134" s="923">
        <f>+Cálculos!AB1490</f>
        <v>0</v>
      </c>
      <c r="Q134" s="923">
        <f>+Cálculos!AC1490</f>
        <v>0</v>
      </c>
      <c r="R134" s="923">
        <f>+Cálculos!AD1490</f>
        <v>0</v>
      </c>
      <c r="S134" s="923">
        <f>+Cálculos!AE1490</f>
        <v>0</v>
      </c>
      <c r="T134" s="923">
        <f>+Cálculos!AF1490</f>
        <v>0</v>
      </c>
      <c r="U134" s="923">
        <f>+Cálculos!AG1490</f>
        <v>0</v>
      </c>
      <c r="V134" s="923">
        <f>+Cálculos!AH1490</f>
        <v>0</v>
      </c>
      <c r="W134" s="923">
        <f>+Cálculos!AI1490</f>
        <v>0</v>
      </c>
      <c r="X134" s="923">
        <f>+Cálculos!AJ1490</f>
        <v>0</v>
      </c>
      <c r="Y134" s="923">
        <f>+Cálculos!AK1490</f>
        <v>0</v>
      </c>
      <c r="Z134" s="923">
        <f>+Cálculos!AL1490</f>
        <v>0</v>
      </c>
      <c r="AA134" s="923">
        <f>+Cálculos!AM1490</f>
        <v>9675222.302060632</v>
      </c>
      <c r="AB134" s="923">
        <f>+Cálculos!AN1490</f>
        <v>9933409.4140538163</v>
      </c>
      <c r="AC134" s="923">
        <f>+Cálculos!AO1490</f>
        <v>2805775.6111438405</v>
      </c>
      <c r="AD134" s="923">
        <f>+Cálculos!AP1490</f>
        <v>9035259.040469002</v>
      </c>
      <c r="AE134" s="923">
        <f>+Cálculos!AQ1490</f>
        <v>2664448.9837086126</v>
      </c>
      <c r="AF134" s="923">
        <f>+Cálculos!AR1490</f>
        <v>9933910.9581940975</v>
      </c>
      <c r="AG134" s="923">
        <f>+Cálculos!AS1490</f>
        <v>2806801.5691495305</v>
      </c>
      <c r="AH134" s="923">
        <f>+Cálculos!AT1490</f>
        <v>9365691.3028997015</v>
      </c>
      <c r="AI134" s="923">
        <f>+Cálculos!AU1490</f>
        <v>2386241.770653036</v>
      </c>
      <c r="AJ134" s="923">
        <f>+Cálculos!AV1490</f>
        <v>8503571.3659512512</v>
      </c>
      <c r="AK134" s="923">
        <f>+Cálculos!AW1490</f>
        <v>2155322.0292579201</v>
      </c>
      <c r="AL134" s="923">
        <f>+Cálculos!AX1490</f>
        <v>8160459.9126947196</v>
      </c>
      <c r="AM134" s="923">
        <f>+Cálculos!AY1490</f>
        <v>2981637.8085932061</v>
      </c>
      <c r="AN134" s="923">
        <f>+Cálculos!AZ1490</f>
        <v>8666107.0149457585</v>
      </c>
      <c r="AO134" s="923">
        <f>+Cálculos!BA1490</f>
        <v>2215312.544876352</v>
      </c>
      <c r="AP134" s="923">
        <f>+Cálculos!BB1490</f>
        <v>8765642.5534563158</v>
      </c>
      <c r="AQ134" s="923">
        <f>+Cálculos!BC1490</f>
        <v>2189817.9249999439</v>
      </c>
      <c r="AR134" s="923">
        <f>+Cálculos!BD1490</f>
        <v>9079986.3970374707</v>
      </c>
      <c r="AS134" s="923">
        <f>+Cálculos!BE1490</f>
        <v>2324166.3246875629</v>
      </c>
      <c r="AT134" s="923">
        <f>+Cálculos!BF1490</f>
        <v>8997616.1152929552</v>
      </c>
      <c r="AU134" s="923">
        <f>+Cálculos!BG1490</f>
        <v>2025420.1497624768</v>
      </c>
      <c r="AV134" s="923">
        <f>+Cálculos!BH1490</f>
        <v>8434118.1532342974</v>
      </c>
      <c r="AW134" s="923">
        <f>+Cálculos!BI1490</f>
        <v>2242957.0257786824</v>
      </c>
      <c r="AX134" s="923">
        <f>+Cálculos!BJ1490</f>
        <v>9583062.4053926766</v>
      </c>
      <c r="AY134" s="923">
        <f>+Cálculos!BK1490</f>
        <v>3087253.619974745</v>
      </c>
      <c r="AZ134" s="923">
        <f>+Cálculos!BL1490</f>
        <v>10200635.035285775</v>
      </c>
      <c r="BA134" s="923">
        <f>+Cálculos!BM1490</f>
        <v>2423913.2757114717</v>
      </c>
      <c r="BB134" s="923">
        <f>+Cálculos!BN1490</f>
        <v>9971467.5939819962</v>
      </c>
      <c r="BC134" s="923">
        <f>+Cálculos!BO1490</f>
        <v>2306950.1012101197</v>
      </c>
      <c r="BD134" s="923">
        <f>+Cálculos!BP1490</f>
        <v>9848439.4809155874</v>
      </c>
      <c r="BE134" s="923">
        <f>+Cálculos!BQ1490</f>
        <v>2340223.2429898428</v>
      </c>
      <c r="BF134" s="923">
        <f>+Cálculos!BR1490</f>
        <v>9532602.1598074753</v>
      </c>
      <c r="BG134" s="923">
        <f>+Cálculos!BS1490</f>
        <v>2176563.5363469855</v>
      </c>
      <c r="BH134" s="923">
        <f>+Cálculos!BT1490</f>
        <v>8817432.4414394125</v>
      </c>
      <c r="BI134" s="923">
        <f>+Cálculos!BU1490</f>
        <v>2159943.3047450678</v>
      </c>
      <c r="BJ134" s="923">
        <f>+Cálculos!BV1490</f>
        <v>8427109.5971824378</v>
      </c>
      <c r="BK134" s="924">
        <f t="shared" si="348"/>
        <v>216224492.0678848</v>
      </c>
    </row>
    <row r="135" spans="1:63" ht="15.6" x14ac:dyDescent="0.3">
      <c r="A135" s="884" t="s">
        <v>921</v>
      </c>
      <c r="B135" s="777"/>
      <c r="C135" s="923">
        <f>+Cálculos!O1516</f>
        <v>0</v>
      </c>
      <c r="D135" s="923">
        <f>+Cálculos!P1516</f>
        <v>0</v>
      </c>
      <c r="E135" s="923">
        <f>+Cálculos!Q1516</f>
        <v>0</v>
      </c>
      <c r="F135" s="923">
        <f>+Cálculos!R1516</f>
        <v>0</v>
      </c>
      <c r="G135" s="923">
        <f>+Cálculos!S1516</f>
        <v>0</v>
      </c>
      <c r="H135" s="923">
        <f>+Cálculos!T1516</f>
        <v>0</v>
      </c>
      <c r="I135" s="923">
        <f>+Cálculos!U1516</f>
        <v>0</v>
      </c>
      <c r="J135" s="923">
        <f>+Cálculos!V1516</f>
        <v>0</v>
      </c>
      <c r="K135" s="923">
        <f>+Cálculos!W1516</f>
        <v>0</v>
      </c>
      <c r="L135" s="923">
        <f>+Cálculos!X1516</f>
        <v>0</v>
      </c>
      <c r="M135" s="923">
        <f>+Cálculos!Y1516</f>
        <v>0</v>
      </c>
      <c r="N135" s="923">
        <f>+Cálculos!Z1516</f>
        <v>0</v>
      </c>
      <c r="O135" s="923">
        <f>+Cálculos!AA1516</f>
        <v>0</v>
      </c>
      <c r="P135" s="923">
        <f>+Cálculos!AB1516</f>
        <v>0</v>
      </c>
      <c r="Q135" s="923">
        <f>+Cálculos!AC1516</f>
        <v>0</v>
      </c>
      <c r="R135" s="923">
        <f>+Cálculos!AD1516</f>
        <v>0</v>
      </c>
      <c r="S135" s="923">
        <f>+Cálculos!AE1516</f>
        <v>0</v>
      </c>
      <c r="T135" s="923">
        <f>+Cálculos!AF1516</f>
        <v>0</v>
      </c>
      <c r="U135" s="923">
        <f>+Cálculos!AG1516</f>
        <v>0</v>
      </c>
      <c r="V135" s="923">
        <f>+Cálculos!AH1516</f>
        <v>0</v>
      </c>
      <c r="W135" s="923">
        <f>+Cálculos!AI1516</f>
        <v>0</v>
      </c>
      <c r="X135" s="923">
        <f>+Cálculos!AJ1516</f>
        <v>0</v>
      </c>
      <c r="Y135" s="923">
        <f>+Cálculos!AK1516</f>
        <v>0</v>
      </c>
      <c r="Z135" s="923">
        <f>+Cálculos!AL1516</f>
        <v>0</v>
      </c>
      <c r="AA135" s="923">
        <f>+Cálculos!AM1516</f>
        <v>10029593.765658919</v>
      </c>
      <c r="AB135" s="923">
        <f>+Cálculos!AN1516</f>
        <v>10297237.419517793</v>
      </c>
      <c r="AC135" s="923">
        <f>+Cálculos!AO1516</f>
        <v>2907397.3995258552</v>
      </c>
      <c r="AD135" s="923">
        <f>+Cálculos!AP1516</f>
        <v>9166505.5658577569</v>
      </c>
      <c r="AE135" s="923">
        <f>+Cálculos!AQ1516</f>
        <v>2727817.3366902261</v>
      </c>
      <c r="AF135" s="923">
        <f>+Cálculos!AR1516</f>
        <v>10267563.626939768</v>
      </c>
      <c r="AG135" s="923">
        <f>+Cálculos!AS1516</f>
        <v>2900481.3802504288</v>
      </c>
      <c r="AH135" s="923">
        <f>+Cálculos!AT1516</f>
        <v>9614612.5905966498</v>
      </c>
      <c r="AI135" s="923">
        <f>+Cálculos!AU1516</f>
        <v>2374092.0873214141</v>
      </c>
      <c r="AJ135" s="923">
        <f>+Cálculos!AV1516</f>
        <v>8455619.2839401104</v>
      </c>
      <c r="AK135" s="923">
        <f>+Cálculos!AW1516</f>
        <v>2089825.518682465</v>
      </c>
      <c r="AL135" s="923">
        <f>+Cálculos!AX1516</f>
        <v>7981258.149678464</v>
      </c>
      <c r="AM135" s="923">
        <f>+Cálculos!AY1516</f>
        <v>3024167.7406664332</v>
      </c>
      <c r="AN135" s="923">
        <f>+Cálculos!AZ1516</f>
        <v>8789719.9305127431</v>
      </c>
      <c r="AO135" s="923">
        <f>+Cálculos!BA1516</f>
        <v>2249868.0254188618</v>
      </c>
      <c r="AP135" s="923">
        <f>+Cálculos!BB1516</f>
        <v>8888886.3828106746</v>
      </c>
      <c r="AQ135" s="923">
        <f>+Cálculos!BC1516</f>
        <v>2205589.9193509649</v>
      </c>
      <c r="AR135" s="923">
        <f>+Cálculos!BD1516</f>
        <v>9254482.7821522839</v>
      </c>
      <c r="AS135" s="923">
        <f>+Cálculos!BE1516</f>
        <v>2368831.4380841963</v>
      </c>
      <c r="AT135" s="923">
        <f>+Cálculos!BF1516</f>
        <v>9090812.1481435727</v>
      </c>
      <c r="AU135" s="923">
        <f>+Cálculos!BG1516</f>
        <v>1991105.6346741891</v>
      </c>
      <c r="AV135" s="923">
        <f>+Cálculos!BH1516</f>
        <v>8400550.7281254679</v>
      </c>
      <c r="AW135" s="923">
        <f>+Cálculos!BI1516</f>
        <v>2252515.7819805322</v>
      </c>
      <c r="AX135" s="923">
        <f>+Cálculos!BJ1516</f>
        <v>9718944.4745577909</v>
      </c>
      <c r="AY135" s="923">
        <f>+Cálculos!BK1516</f>
        <v>3019710.2617755523</v>
      </c>
      <c r="AZ135" s="923">
        <f>+Cálculos!BL1516</f>
        <v>9977464.14268733</v>
      </c>
      <c r="BA135" s="923">
        <f>+Cálculos!BM1516</f>
        <v>2370882.5685593653</v>
      </c>
      <c r="BB135" s="923">
        <f>+Cálculos!BN1516</f>
        <v>9603334.0327698346</v>
      </c>
      <c r="BC135" s="923">
        <f>+Cálculos!BO1516</f>
        <v>2250238.9223978375</v>
      </c>
      <c r="BD135" s="923">
        <f>+Cálculos!BP1516</f>
        <v>9642047.5231082737</v>
      </c>
      <c r="BE135" s="923">
        <f>+Cálculos!BQ1516</f>
        <v>2291179.6094514718</v>
      </c>
      <c r="BF135" s="923">
        <f>+Cálculos!BR1516</f>
        <v>9533032.1811007895</v>
      </c>
      <c r="BG135" s="923">
        <f>+Cálculos!BS1516</f>
        <v>2151137.3106058668</v>
      </c>
      <c r="BH135" s="923">
        <f>+Cálculos!BT1516</f>
        <v>8692162.2323803622</v>
      </c>
      <c r="BI135" s="923">
        <f>+Cálculos!BU1516</f>
        <v>2129987.6517979642</v>
      </c>
      <c r="BJ135" s="923">
        <f>+Cálculos!BV1516</f>
        <v>8299755.0644414444</v>
      </c>
      <c r="BK135" s="924">
        <f t="shared" si="348"/>
        <v>217008410.61221364</v>
      </c>
    </row>
    <row r="136" spans="1:63" ht="15.6" x14ac:dyDescent="0.3">
      <c r="A136" s="885" t="s">
        <v>922</v>
      </c>
      <c r="B136" s="777"/>
      <c r="C136" s="923">
        <f>+Cálculos!O767</f>
        <v>0</v>
      </c>
      <c r="D136" s="923">
        <f>+Cálculos!P767</f>
        <v>0</v>
      </c>
      <c r="E136" s="923">
        <f>+Cálculos!Q767</f>
        <v>0</v>
      </c>
      <c r="F136" s="923">
        <f>+Cálculos!R767</f>
        <v>0</v>
      </c>
      <c r="G136" s="923">
        <f>+Cálculos!S767</f>
        <v>0</v>
      </c>
      <c r="H136" s="923">
        <f>+Cálculos!T767</f>
        <v>0</v>
      </c>
      <c r="I136" s="923">
        <f>+Cálculos!U767</f>
        <v>0</v>
      </c>
      <c r="J136" s="923">
        <f>+Cálculos!V767</f>
        <v>0</v>
      </c>
      <c r="K136" s="923">
        <f>+Cálculos!W767</f>
        <v>0</v>
      </c>
      <c r="L136" s="923">
        <f>+Cálculos!X767</f>
        <v>0</v>
      </c>
      <c r="M136" s="923">
        <f>+Cálculos!Y767</f>
        <v>0</v>
      </c>
      <c r="N136" s="923">
        <f>+Cálculos!Z767</f>
        <v>0</v>
      </c>
      <c r="O136" s="923">
        <f>+Cálculos!AA767</f>
        <v>0</v>
      </c>
      <c r="P136" s="923">
        <f>+Cálculos!AB767</f>
        <v>0</v>
      </c>
      <c r="Q136" s="923">
        <f>+Cálculos!AC767</f>
        <v>0</v>
      </c>
      <c r="R136" s="923">
        <f>+Cálculos!AD767</f>
        <v>0</v>
      </c>
      <c r="S136" s="923">
        <f>+Cálculos!AE767</f>
        <v>0</v>
      </c>
      <c r="T136" s="923">
        <f>+Cálculos!AF767</f>
        <v>0</v>
      </c>
      <c r="U136" s="923">
        <f>+Cálculos!AG767</f>
        <v>0</v>
      </c>
      <c r="V136" s="923">
        <f>+Cálculos!AH767</f>
        <v>0</v>
      </c>
      <c r="W136" s="923">
        <f>+Cálculos!AI767</f>
        <v>0</v>
      </c>
      <c r="X136" s="923">
        <f>+Cálculos!AJ767</f>
        <v>0</v>
      </c>
      <c r="Y136" s="923">
        <f>+Cálculos!AK767</f>
        <v>0</v>
      </c>
      <c r="Z136" s="923">
        <f>+Cálculos!AL767</f>
        <v>0</v>
      </c>
      <c r="AA136" s="923">
        <f>+Cálculos!AM767</f>
        <v>410530.2883733334</v>
      </c>
      <c r="AB136" s="923">
        <f>+Cálculos!AN767</f>
        <v>615795.43255999999</v>
      </c>
      <c r="AC136" s="923">
        <f>+Cálculos!AO767</f>
        <v>410530.2883733334</v>
      </c>
      <c r="AD136" s="923">
        <f>+Cálculos!AP767</f>
        <v>615795.43255999999</v>
      </c>
      <c r="AE136" s="923">
        <f>+Cálculos!AQ767</f>
        <v>410530.2883733334</v>
      </c>
      <c r="AF136" s="923">
        <f>+Cálculos!AR767</f>
        <v>615795.43255999999</v>
      </c>
      <c r="AG136" s="923">
        <f>+Cálculos!AS767</f>
        <v>410530.2883733334</v>
      </c>
      <c r="AH136" s="923">
        <f>+Cálculos!AT767</f>
        <v>615795.43255999999</v>
      </c>
      <c r="AI136" s="923">
        <f>+Cálculos!AU767</f>
        <v>410530.2883733334</v>
      </c>
      <c r="AJ136" s="923">
        <f>+Cálculos!AV767</f>
        <v>615795.43255999999</v>
      </c>
      <c r="AK136" s="923">
        <f>+Cálculos!AW767</f>
        <v>410530.2883733334</v>
      </c>
      <c r="AL136" s="923">
        <f>+Cálculos!AX767</f>
        <v>615795.43255999999</v>
      </c>
      <c r="AM136" s="923">
        <f>+Cálculos!AY767</f>
        <v>439760.04490551469</v>
      </c>
      <c r="AN136" s="923">
        <f>+Cálculos!AZ767</f>
        <v>659640.06735827192</v>
      </c>
      <c r="AO136" s="923">
        <f>+Cálculos!BA767</f>
        <v>439760.04490551469</v>
      </c>
      <c r="AP136" s="923">
        <f>+Cálculos!BB767</f>
        <v>659640.06735827192</v>
      </c>
      <c r="AQ136" s="923">
        <f>+Cálculos!BC767</f>
        <v>439760.04490551469</v>
      </c>
      <c r="AR136" s="923">
        <f>+Cálculos!BD767</f>
        <v>659640.06735827192</v>
      </c>
      <c r="AS136" s="923">
        <f>+Cálculos!BE767</f>
        <v>439760.04490551469</v>
      </c>
      <c r="AT136" s="923">
        <f>+Cálculos!BF767</f>
        <v>659640.06735827192</v>
      </c>
      <c r="AU136" s="923">
        <f>+Cálculos!BG767</f>
        <v>439760.04490551469</v>
      </c>
      <c r="AV136" s="923">
        <f>+Cálculos!BH767</f>
        <v>659640.06735827192</v>
      </c>
      <c r="AW136" s="923">
        <f>+Cálculos!BI767</f>
        <v>439760.04490551469</v>
      </c>
      <c r="AX136" s="923">
        <f>+Cálculos!BJ767</f>
        <v>659640.06735827192</v>
      </c>
      <c r="AY136" s="923">
        <f>+Cálculos!BK767</f>
        <v>466541.43164026062</v>
      </c>
      <c r="AZ136" s="923">
        <f>+Cálculos!BL767</f>
        <v>699812.14746039081</v>
      </c>
      <c r="BA136" s="923">
        <f>+Cálculos!BM767</f>
        <v>466541.43164026062</v>
      </c>
      <c r="BB136" s="923">
        <f>+Cálculos!BN767</f>
        <v>699812.14746039081</v>
      </c>
      <c r="BC136" s="923">
        <f>+Cálculos!BO767</f>
        <v>466541.43164026062</v>
      </c>
      <c r="BD136" s="923">
        <f>+Cálculos!BP767</f>
        <v>699812.14746039081</v>
      </c>
      <c r="BE136" s="923">
        <f>+Cálculos!BQ767</f>
        <v>466541.43164026062</v>
      </c>
      <c r="BF136" s="923">
        <f>+Cálculos!BR767</f>
        <v>699812.14746039081</v>
      </c>
      <c r="BG136" s="923">
        <f>+Cálculos!BS767</f>
        <v>466541.43164026062</v>
      </c>
      <c r="BH136" s="923">
        <f>+Cálculos!BT767</f>
        <v>699812.14746039081</v>
      </c>
      <c r="BI136" s="923">
        <f>+Cálculos!BU767</f>
        <v>466541.43164026062</v>
      </c>
      <c r="BJ136" s="923">
        <f>+Cálculos!BV767</f>
        <v>699812.14746039081</v>
      </c>
      <c r="BK136" s="924">
        <f t="shared" si="348"/>
        <v>19752476.473786622</v>
      </c>
    </row>
    <row r="137" spans="1:63" ht="16.2" thickBot="1" x14ac:dyDescent="0.35">
      <c r="A137" s="870"/>
      <c r="B137" s="777"/>
      <c r="C137" s="923"/>
      <c r="D137" s="923"/>
      <c r="E137" s="923"/>
      <c r="F137" s="923"/>
      <c r="G137" s="923"/>
      <c r="H137" s="923"/>
      <c r="I137" s="923"/>
      <c r="J137" s="923"/>
      <c r="K137" s="923"/>
      <c r="L137" s="923"/>
      <c r="M137" s="923"/>
      <c r="N137" s="923"/>
      <c r="O137" s="923"/>
      <c r="P137" s="923"/>
      <c r="Q137" s="923"/>
      <c r="R137" s="923"/>
      <c r="S137" s="923"/>
      <c r="T137" s="923"/>
      <c r="U137" s="923"/>
      <c r="V137" s="923"/>
      <c r="W137" s="923"/>
      <c r="X137" s="923"/>
      <c r="Y137" s="923"/>
      <c r="Z137" s="923"/>
      <c r="AA137" s="923"/>
      <c r="AB137" s="923"/>
      <c r="AC137" s="923"/>
      <c r="AD137" s="923"/>
      <c r="AE137" s="923"/>
      <c r="AF137" s="923"/>
      <c r="AG137" s="923"/>
      <c r="AH137" s="923"/>
      <c r="AI137" s="923"/>
      <c r="AJ137" s="923"/>
      <c r="AK137" s="923"/>
      <c r="AL137" s="923"/>
      <c r="AM137" s="923"/>
      <c r="AN137" s="923"/>
      <c r="AO137" s="923"/>
      <c r="AP137" s="923"/>
      <c r="AQ137" s="923"/>
      <c r="AR137" s="923"/>
      <c r="AS137" s="923"/>
      <c r="AT137" s="923"/>
      <c r="AU137" s="923"/>
      <c r="AV137" s="923"/>
      <c r="AW137" s="923"/>
      <c r="AX137" s="923"/>
      <c r="AY137" s="923"/>
      <c r="AZ137" s="923"/>
      <c r="BA137" s="923"/>
      <c r="BB137" s="923"/>
      <c r="BC137" s="923"/>
      <c r="BD137" s="923"/>
      <c r="BE137" s="923"/>
      <c r="BF137" s="923"/>
      <c r="BG137" s="923"/>
      <c r="BH137" s="923"/>
      <c r="BI137" s="923"/>
      <c r="BJ137" s="923"/>
      <c r="BK137" s="924">
        <f t="shared" si="348"/>
        <v>0</v>
      </c>
    </row>
    <row r="138" spans="1:63" ht="16.2" thickBot="1" x14ac:dyDescent="0.35">
      <c r="A138" s="944" t="s">
        <v>923</v>
      </c>
      <c r="B138" s="777"/>
      <c r="C138" s="926">
        <f t="shared" ref="C138" si="349">+C139+C140</f>
        <v>0</v>
      </c>
      <c r="D138" s="926">
        <f t="shared" ref="D138:BJ138" si="350">+D139+D140</f>
        <v>0</v>
      </c>
      <c r="E138" s="926">
        <f t="shared" si="350"/>
        <v>0</v>
      </c>
      <c r="F138" s="926">
        <f t="shared" si="350"/>
        <v>0</v>
      </c>
      <c r="G138" s="926">
        <f t="shared" si="350"/>
        <v>0</v>
      </c>
      <c r="H138" s="926">
        <f t="shared" si="350"/>
        <v>0</v>
      </c>
      <c r="I138" s="926">
        <f t="shared" si="350"/>
        <v>0</v>
      </c>
      <c r="J138" s="926">
        <f t="shared" si="350"/>
        <v>0</v>
      </c>
      <c r="K138" s="926">
        <f t="shared" si="350"/>
        <v>0</v>
      </c>
      <c r="L138" s="926">
        <f t="shared" si="350"/>
        <v>0</v>
      </c>
      <c r="M138" s="926">
        <f t="shared" si="350"/>
        <v>0</v>
      </c>
      <c r="N138" s="926">
        <f t="shared" si="350"/>
        <v>0</v>
      </c>
      <c r="O138" s="926">
        <f t="shared" si="350"/>
        <v>0</v>
      </c>
      <c r="P138" s="926">
        <f t="shared" si="350"/>
        <v>0</v>
      </c>
      <c r="Q138" s="926">
        <f t="shared" si="350"/>
        <v>0</v>
      </c>
      <c r="R138" s="926">
        <f t="shared" si="350"/>
        <v>0</v>
      </c>
      <c r="S138" s="926">
        <f t="shared" si="350"/>
        <v>0</v>
      </c>
      <c r="T138" s="926">
        <f t="shared" si="350"/>
        <v>0</v>
      </c>
      <c r="U138" s="926">
        <f t="shared" si="350"/>
        <v>0</v>
      </c>
      <c r="V138" s="926">
        <f t="shared" si="350"/>
        <v>0</v>
      </c>
      <c r="W138" s="926">
        <f t="shared" si="350"/>
        <v>0</v>
      </c>
      <c r="X138" s="926">
        <f t="shared" si="350"/>
        <v>0</v>
      </c>
      <c r="Y138" s="926">
        <f t="shared" si="350"/>
        <v>0</v>
      </c>
      <c r="Z138" s="926">
        <f t="shared" si="350"/>
        <v>0</v>
      </c>
      <c r="AA138" s="926">
        <f t="shared" si="350"/>
        <v>101665037.73380874</v>
      </c>
      <c r="AB138" s="926">
        <f t="shared" si="350"/>
        <v>83572783.078203082</v>
      </c>
      <c r="AC138" s="926">
        <f t="shared" si="350"/>
        <v>35291177.264606617</v>
      </c>
      <c r="AD138" s="926">
        <f t="shared" si="350"/>
        <v>83759642.291346058</v>
      </c>
      <c r="AE138" s="926">
        <f t="shared" si="350"/>
        <v>35369996.197637565</v>
      </c>
      <c r="AF138" s="926">
        <f t="shared" si="350"/>
        <v>83946501.504489049</v>
      </c>
      <c r="AG138" s="926">
        <f t="shared" si="350"/>
        <v>35448815.130668513</v>
      </c>
      <c r="AH138" s="926">
        <f t="shared" si="350"/>
        <v>84133360.71763204</v>
      </c>
      <c r="AI138" s="926">
        <f t="shared" si="350"/>
        <v>35527634.063699462</v>
      </c>
      <c r="AJ138" s="926">
        <f t="shared" si="350"/>
        <v>84320219.930775031</v>
      </c>
      <c r="AK138" s="926">
        <f t="shared" si="350"/>
        <v>35606452.99673041</v>
      </c>
      <c r="AL138" s="926">
        <f t="shared" si="350"/>
        <v>84507079.143918023</v>
      </c>
      <c r="AM138" s="926">
        <f t="shared" si="350"/>
        <v>55379273.708284512</v>
      </c>
      <c r="AN138" s="926">
        <f t="shared" si="350"/>
        <v>105044176.5420635</v>
      </c>
      <c r="AO138" s="926">
        <f t="shared" si="350"/>
        <v>40623510.500278473</v>
      </c>
      <c r="AP138" s="926">
        <f t="shared" si="350"/>
        <v>105279043.34260473</v>
      </c>
      <c r="AQ138" s="926">
        <f t="shared" si="350"/>
        <v>40714238.608598471</v>
      </c>
      <c r="AR138" s="926">
        <f t="shared" si="350"/>
        <v>105513910.14314595</v>
      </c>
      <c r="AS138" s="926">
        <f t="shared" si="350"/>
        <v>40804966.716918468</v>
      </c>
      <c r="AT138" s="926">
        <f t="shared" si="350"/>
        <v>105748776.94368719</v>
      </c>
      <c r="AU138" s="926">
        <f t="shared" si="350"/>
        <v>40895694.825238466</v>
      </c>
      <c r="AV138" s="926">
        <f t="shared" si="350"/>
        <v>105983643.74422841</v>
      </c>
      <c r="AW138" s="926">
        <f t="shared" si="350"/>
        <v>40986422.933558457</v>
      </c>
      <c r="AX138" s="926">
        <f t="shared" si="350"/>
        <v>106218510.54476963</v>
      </c>
      <c r="AY138" s="926">
        <f t="shared" si="350"/>
        <v>51517808.992932171</v>
      </c>
      <c r="AZ138" s="926">
        <f t="shared" si="350"/>
        <v>116582218.53939456</v>
      </c>
      <c r="BA138" s="926">
        <f t="shared" si="350"/>
        <v>41710267.82442306</v>
      </c>
      <c r="BB138" s="926">
        <f t="shared" si="350"/>
        <v>116842883.08615674</v>
      </c>
      <c r="BC138" s="926">
        <f t="shared" si="350"/>
        <v>41803423.084779106</v>
      </c>
      <c r="BD138" s="926">
        <f t="shared" si="350"/>
        <v>117103547.63291895</v>
      </c>
      <c r="BE138" s="926">
        <f t="shared" si="350"/>
        <v>41896578.345135167</v>
      </c>
      <c r="BF138" s="926">
        <f t="shared" si="350"/>
        <v>117364212.17968115</v>
      </c>
      <c r="BG138" s="926">
        <f t="shared" si="350"/>
        <v>41989733.605491221</v>
      </c>
      <c r="BH138" s="926">
        <f t="shared" si="350"/>
        <v>117624876.72644337</v>
      </c>
      <c r="BI138" s="926">
        <f t="shared" si="350"/>
        <v>42082888.865847267</v>
      </c>
      <c r="BJ138" s="926">
        <f t="shared" si="350"/>
        <v>117885541.27320556</v>
      </c>
      <c r="BK138" s="924">
        <f t="shared" si="348"/>
        <v>2640744848.7632995</v>
      </c>
    </row>
    <row r="139" spans="1:63" ht="15.6" x14ac:dyDescent="0.3">
      <c r="A139" s="886" t="s">
        <v>924</v>
      </c>
      <c r="B139" s="777"/>
      <c r="C139" s="923">
        <f>+Cálculos!O1184</f>
        <v>0</v>
      </c>
      <c r="D139" s="923">
        <f>+Cálculos!P1184</f>
        <v>0</v>
      </c>
      <c r="E139" s="923">
        <f>+Cálculos!Q1184</f>
        <v>0</v>
      </c>
      <c r="F139" s="923">
        <f>+Cálculos!R1184</f>
        <v>0</v>
      </c>
      <c r="G139" s="923">
        <f>+Cálculos!S1184</f>
        <v>0</v>
      </c>
      <c r="H139" s="923">
        <f>+Cálculos!T1184</f>
        <v>0</v>
      </c>
      <c r="I139" s="923">
        <f>+Cálculos!U1184</f>
        <v>0</v>
      </c>
      <c r="J139" s="923">
        <f>+Cálculos!V1184</f>
        <v>0</v>
      </c>
      <c r="K139" s="923">
        <f>+Cálculos!W1184</f>
        <v>0</v>
      </c>
      <c r="L139" s="923">
        <f>+Cálculos!X1184</f>
        <v>0</v>
      </c>
      <c r="M139" s="923">
        <f>+Cálculos!Y1184</f>
        <v>0</v>
      </c>
      <c r="N139" s="923">
        <f>+Cálculos!Z1184</f>
        <v>0</v>
      </c>
      <c r="O139" s="923">
        <f>+Cálculos!AA1184</f>
        <v>0</v>
      </c>
      <c r="P139" s="923">
        <f>+Cálculos!AB1184</f>
        <v>0</v>
      </c>
      <c r="Q139" s="923">
        <f>+Cálculos!AC1184</f>
        <v>0</v>
      </c>
      <c r="R139" s="923">
        <f>+Cálculos!AD1184</f>
        <v>0</v>
      </c>
      <c r="S139" s="923">
        <f>+Cálculos!AE1184</f>
        <v>0</v>
      </c>
      <c r="T139" s="923">
        <f>+Cálculos!AF1184</f>
        <v>0</v>
      </c>
      <c r="U139" s="923">
        <f>+Cálculos!AG1184</f>
        <v>0</v>
      </c>
      <c r="V139" s="923">
        <f>+Cálculos!AH1184</f>
        <v>0</v>
      </c>
      <c r="W139" s="923">
        <f>+Cálculos!AI1184</f>
        <v>0</v>
      </c>
      <c r="X139" s="923">
        <f>+Cálculos!AJ1184</f>
        <v>0</v>
      </c>
      <c r="Y139" s="923">
        <f>+Cálculos!AK1184</f>
        <v>0</v>
      </c>
      <c r="Z139" s="923">
        <f>+Cálculos!AL1184</f>
        <v>0</v>
      </c>
      <c r="AA139" s="923">
        <f>+Cálculos!AM1184</f>
        <v>101665037.73380874</v>
      </c>
      <c r="AB139" s="923">
        <f>+Cálculos!AN1184</f>
        <v>83572783.078203082</v>
      </c>
      <c r="AC139" s="923">
        <f>+Cálculos!AO1184</f>
        <v>35291177.264606617</v>
      </c>
      <c r="AD139" s="923">
        <f>+Cálculos!AP1184</f>
        <v>83759642.291346058</v>
      </c>
      <c r="AE139" s="923">
        <f>+Cálculos!AQ1184</f>
        <v>35369996.197637565</v>
      </c>
      <c r="AF139" s="923">
        <f>+Cálculos!AR1184</f>
        <v>83946501.504489049</v>
      </c>
      <c r="AG139" s="923">
        <f>+Cálculos!AS1184</f>
        <v>35448815.130668513</v>
      </c>
      <c r="AH139" s="923">
        <f>+Cálculos!AT1184</f>
        <v>84133360.71763204</v>
      </c>
      <c r="AI139" s="923">
        <f>+Cálculos!AU1184</f>
        <v>35527634.063699462</v>
      </c>
      <c r="AJ139" s="923">
        <f>+Cálculos!AV1184</f>
        <v>84320219.930775031</v>
      </c>
      <c r="AK139" s="923">
        <f>+Cálculos!AW1184</f>
        <v>35606452.99673041</v>
      </c>
      <c r="AL139" s="923">
        <f>+Cálculos!AX1184</f>
        <v>84507079.143918023</v>
      </c>
      <c r="AM139" s="923">
        <f>+Cálculos!AY1184</f>
        <v>55379273.708284512</v>
      </c>
      <c r="AN139" s="923">
        <f>+Cálculos!AZ1184</f>
        <v>105044176.5420635</v>
      </c>
      <c r="AO139" s="923">
        <f>+Cálculos!BA1184</f>
        <v>40623510.500278473</v>
      </c>
      <c r="AP139" s="923">
        <f>+Cálculos!BB1184</f>
        <v>105279043.34260473</v>
      </c>
      <c r="AQ139" s="923">
        <f>+Cálculos!BC1184</f>
        <v>40714238.608598471</v>
      </c>
      <c r="AR139" s="923">
        <f>+Cálculos!BD1184</f>
        <v>105513910.14314595</v>
      </c>
      <c r="AS139" s="923">
        <f>+Cálculos!BE1184</f>
        <v>40804966.716918468</v>
      </c>
      <c r="AT139" s="923">
        <f>+Cálculos!BF1184</f>
        <v>105748776.94368719</v>
      </c>
      <c r="AU139" s="923">
        <f>+Cálculos!BG1184</f>
        <v>40895694.825238466</v>
      </c>
      <c r="AV139" s="923">
        <f>+Cálculos!BH1184</f>
        <v>105983643.74422841</v>
      </c>
      <c r="AW139" s="923">
        <f>+Cálculos!BI1184</f>
        <v>40986422.933558457</v>
      </c>
      <c r="AX139" s="923">
        <f>+Cálculos!BJ1184</f>
        <v>106218510.54476963</v>
      </c>
      <c r="AY139" s="923">
        <f>+Cálculos!BK1184</f>
        <v>51517808.992932171</v>
      </c>
      <c r="AZ139" s="923">
        <f>+Cálculos!BL1184</f>
        <v>116582218.53939456</v>
      </c>
      <c r="BA139" s="923">
        <f>+Cálculos!BM1184</f>
        <v>41710267.82442306</v>
      </c>
      <c r="BB139" s="923">
        <f>+Cálculos!BN1184</f>
        <v>116842883.08615674</v>
      </c>
      <c r="BC139" s="923">
        <f>+Cálculos!BO1184</f>
        <v>41803423.084779106</v>
      </c>
      <c r="BD139" s="923">
        <f>+Cálculos!BP1184</f>
        <v>117103547.63291895</v>
      </c>
      <c r="BE139" s="923">
        <f>+Cálculos!BQ1184</f>
        <v>41896578.345135167</v>
      </c>
      <c r="BF139" s="923">
        <f>+Cálculos!BR1184</f>
        <v>117364212.17968115</v>
      </c>
      <c r="BG139" s="923">
        <f>+Cálculos!BS1184</f>
        <v>41989733.605491221</v>
      </c>
      <c r="BH139" s="923">
        <f>+Cálculos!BT1184</f>
        <v>117624876.72644337</v>
      </c>
      <c r="BI139" s="923">
        <f>+Cálculos!BU1184</f>
        <v>42082888.865847267</v>
      </c>
      <c r="BJ139" s="923">
        <f>+Cálculos!BV1184</f>
        <v>117885541.27320556</v>
      </c>
      <c r="BK139" s="924">
        <f t="shared" si="348"/>
        <v>2640744848.7632995</v>
      </c>
    </row>
    <row r="140" spans="1:63" ht="15.6" x14ac:dyDescent="0.3">
      <c r="A140" s="886" t="s">
        <v>925</v>
      </c>
      <c r="B140" s="777"/>
      <c r="C140" s="923">
        <f>+Cálculos!O1265</f>
        <v>0</v>
      </c>
      <c r="D140" s="923">
        <f>+Cálculos!P1265</f>
        <v>0</v>
      </c>
      <c r="E140" s="923">
        <f>+Cálculos!Q1265</f>
        <v>0</v>
      </c>
      <c r="F140" s="923">
        <f>+Cálculos!R1265</f>
        <v>0</v>
      </c>
      <c r="G140" s="923">
        <f>+Cálculos!S1265</f>
        <v>0</v>
      </c>
      <c r="H140" s="923">
        <f>+Cálculos!T1265</f>
        <v>0</v>
      </c>
      <c r="I140" s="923">
        <f>+Cálculos!U1265</f>
        <v>0</v>
      </c>
      <c r="J140" s="923">
        <f>+Cálculos!V1265</f>
        <v>0</v>
      </c>
      <c r="K140" s="923">
        <f>+Cálculos!W1265</f>
        <v>0</v>
      </c>
      <c r="L140" s="923">
        <f>+Cálculos!X1265</f>
        <v>0</v>
      </c>
      <c r="M140" s="923">
        <f>+Cálculos!Y1265</f>
        <v>0</v>
      </c>
      <c r="N140" s="923">
        <f>+Cálculos!Z1265</f>
        <v>0</v>
      </c>
      <c r="O140" s="923">
        <f>+Cálculos!AA1265</f>
        <v>0</v>
      </c>
      <c r="P140" s="923">
        <f>+Cálculos!AB1265</f>
        <v>0</v>
      </c>
      <c r="Q140" s="923">
        <f>+Cálculos!AC1265</f>
        <v>0</v>
      </c>
      <c r="R140" s="923">
        <f>+Cálculos!AD1265</f>
        <v>0</v>
      </c>
      <c r="S140" s="923">
        <f>+Cálculos!AE1265</f>
        <v>0</v>
      </c>
      <c r="T140" s="923">
        <f>+Cálculos!AF1265</f>
        <v>0</v>
      </c>
      <c r="U140" s="923">
        <f>+Cálculos!AG1265</f>
        <v>0</v>
      </c>
      <c r="V140" s="923">
        <f>+Cálculos!AH1265</f>
        <v>0</v>
      </c>
      <c r="W140" s="923">
        <f>+Cálculos!AI1265</f>
        <v>0</v>
      </c>
      <c r="X140" s="923">
        <f>+Cálculos!AJ1265</f>
        <v>0</v>
      </c>
      <c r="Y140" s="923">
        <f>+Cálculos!AK1265</f>
        <v>0</v>
      </c>
      <c r="Z140" s="923">
        <f>+Cálculos!AL1265</f>
        <v>0</v>
      </c>
      <c r="AA140" s="923">
        <f>+Cálculos!AM1265</f>
        <v>0</v>
      </c>
      <c r="AB140" s="923">
        <f>+Cálculos!AN1265</f>
        <v>0</v>
      </c>
      <c r="AC140" s="923">
        <f>+Cálculos!AO1265</f>
        <v>0</v>
      </c>
      <c r="AD140" s="923">
        <f>+Cálculos!AP1265</f>
        <v>0</v>
      </c>
      <c r="AE140" s="923">
        <f>+Cálculos!AQ1265</f>
        <v>0</v>
      </c>
      <c r="AF140" s="923">
        <f>+Cálculos!AR1265</f>
        <v>0</v>
      </c>
      <c r="AG140" s="923">
        <f>+Cálculos!AS1265</f>
        <v>0</v>
      </c>
      <c r="AH140" s="923">
        <f>+Cálculos!AT1265</f>
        <v>0</v>
      </c>
      <c r="AI140" s="923">
        <f>+Cálculos!AU1265</f>
        <v>0</v>
      </c>
      <c r="AJ140" s="923">
        <f>+Cálculos!AV1265</f>
        <v>0</v>
      </c>
      <c r="AK140" s="923">
        <f>+Cálculos!AW1265</f>
        <v>0</v>
      </c>
      <c r="AL140" s="923">
        <f>+Cálculos!AX1265</f>
        <v>0</v>
      </c>
      <c r="AM140" s="923">
        <f>+Cálculos!AY1265</f>
        <v>0</v>
      </c>
      <c r="AN140" s="923">
        <f>+Cálculos!AZ1265</f>
        <v>0</v>
      </c>
      <c r="AO140" s="923">
        <f>+Cálculos!BA1265</f>
        <v>0</v>
      </c>
      <c r="AP140" s="923">
        <f>+Cálculos!BB1265</f>
        <v>0</v>
      </c>
      <c r="AQ140" s="923">
        <f>+Cálculos!BC1265</f>
        <v>0</v>
      </c>
      <c r="AR140" s="923">
        <f>+Cálculos!BD1265</f>
        <v>0</v>
      </c>
      <c r="AS140" s="923">
        <f>+Cálculos!BE1265</f>
        <v>0</v>
      </c>
      <c r="AT140" s="923">
        <f>+Cálculos!BF1265</f>
        <v>0</v>
      </c>
      <c r="AU140" s="923">
        <f>+Cálculos!BG1265</f>
        <v>0</v>
      </c>
      <c r="AV140" s="923">
        <f>+Cálculos!BH1265</f>
        <v>0</v>
      </c>
      <c r="AW140" s="923">
        <f>+Cálculos!BI1265</f>
        <v>0</v>
      </c>
      <c r="AX140" s="923">
        <f>+Cálculos!BJ1265</f>
        <v>0</v>
      </c>
      <c r="AY140" s="923">
        <f>+Cálculos!BK1265</f>
        <v>0</v>
      </c>
      <c r="AZ140" s="923">
        <f>+Cálculos!BL1265</f>
        <v>0</v>
      </c>
      <c r="BA140" s="923">
        <f>+Cálculos!BM1265</f>
        <v>0</v>
      </c>
      <c r="BB140" s="923">
        <f>+Cálculos!BN1265</f>
        <v>0</v>
      </c>
      <c r="BC140" s="923">
        <f>+Cálculos!BO1265</f>
        <v>0</v>
      </c>
      <c r="BD140" s="923">
        <f>+Cálculos!BP1265</f>
        <v>0</v>
      </c>
      <c r="BE140" s="923">
        <f>+Cálculos!BQ1265</f>
        <v>0</v>
      </c>
      <c r="BF140" s="923">
        <f>+Cálculos!BR1265</f>
        <v>0</v>
      </c>
      <c r="BG140" s="923">
        <f>+Cálculos!BS1265</f>
        <v>0</v>
      </c>
      <c r="BH140" s="923">
        <f>+Cálculos!BT1265</f>
        <v>0</v>
      </c>
      <c r="BI140" s="923">
        <f>+Cálculos!BU1265</f>
        <v>0</v>
      </c>
      <c r="BJ140" s="923">
        <f>+Cálculos!BV1265</f>
        <v>0</v>
      </c>
      <c r="BK140" s="924">
        <f t="shared" si="348"/>
        <v>0</v>
      </c>
    </row>
    <row r="141" spans="1:63" ht="16.2" thickBot="1" x14ac:dyDescent="0.35">
      <c r="A141" s="886"/>
      <c r="B141" s="777"/>
      <c r="C141" s="923"/>
      <c r="D141" s="923"/>
      <c r="E141" s="923"/>
      <c r="F141" s="923"/>
      <c r="G141" s="923"/>
      <c r="H141" s="923"/>
      <c r="I141" s="923"/>
      <c r="J141" s="923"/>
      <c r="K141" s="923"/>
      <c r="L141" s="923"/>
      <c r="M141" s="923"/>
      <c r="N141" s="923"/>
      <c r="O141" s="923"/>
      <c r="P141" s="923"/>
      <c r="Q141" s="923"/>
      <c r="R141" s="923"/>
      <c r="S141" s="923"/>
      <c r="T141" s="923"/>
      <c r="U141" s="923"/>
      <c r="V141" s="923"/>
      <c r="W141" s="923"/>
      <c r="X141" s="923"/>
      <c r="Y141" s="923"/>
      <c r="Z141" s="923"/>
      <c r="AA141" s="923"/>
      <c r="AB141" s="923"/>
      <c r="AC141" s="923"/>
      <c r="AD141" s="923"/>
      <c r="AE141" s="923"/>
      <c r="AF141" s="923"/>
      <c r="AG141" s="923"/>
      <c r="AH141" s="923"/>
      <c r="AI141" s="923"/>
      <c r="AJ141" s="923"/>
      <c r="AK141" s="923"/>
      <c r="AL141" s="923"/>
      <c r="AM141" s="923"/>
      <c r="AN141" s="923"/>
      <c r="AO141" s="923"/>
      <c r="AP141" s="923"/>
      <c r="AQ141" s="923"/>
      <c r="AR141" s="923"/>
      <c r="AS141" s="923"/>
      <c r="AT141" s="923"/>
      <c r="AU141" s="923"/>
      <c r="AV141" s="923"/>
      <c r="AW141" s="923"/>
      <c r="AX141" s="923"/>
      <c r="AY141" s="923"/>
      <c r="AZ141" s="923"/>
      <c r="BA141" s="923"/>
      <c r="BB141" s="923"/>
      <c r="BC141" s="923"/>
      <c r="BD141" s="923"/>
      <c r="BE141" s="923"/>
      <c r="BF141" s="923"/>
      <c r="BG141" s="923"/>
      <c r="BH141" s="923"/>
      <c r="BI141" s="923"/>
      <c r="BJ141" s="923"/>
      <c r="BK141" s="924">
        <f t="shared" si="348"/>
        <v>0</v>
      </c>
    </row>
    <row r="142" spans="1:63" ht="16.2" thickBot="1" x14ac:dyDescent="0.35">
      <c r="A142" s="944" t="s">
        <v>926</v>
      </c>
      <c r="B142" s="777"/>
      <c r="C142" s="926">
        <f>+C143+C147+C148+C149+C150</f>
        <v>0</v>
      </c>
      <c r="D142" s="926">
        <f t="shared" ref="D142:BJ142" si="351">+D143+D147+D148+D149+D150</f>
        <v>0</v>
      </c>
      <c r="E142" s="926">
        <f t="shared" si="351"/>
        <v>0</v>
      </c>
      <c r="F142" s="926">
        <f t="shared" si="351"/>
        <v>0</v>
      </c>
      <c r="G142" s="926">
        <f t="shared" si="351"/>
        <v>0</v>
      </c>
      <c r="H142" s="926">
        <f t="shared" si="351"/>
        <v>0</v>
      </c>
      <c r="I142" s="926">
        <f t="shared" si="351"/>
        <v>0</v>
      </c>
      <c r="J142" s="926">
        <f t="shared" si="351"/>
        <v>0</v>
      </c>
      <c r="K142" s="926">
        <f t="shared" si="351"/>
        <v>0</v>
      </c>
      <c r="L142" s="926">
        <f t="shared" si="351"/>
        <v>0</v>
      </c>
      <c r="M142" s="926">
        <f t="shared" si="351"/>
        <v>0</v>
      </c>
      <c r="N142" s="926">
        <f t="shared" si="351"/>
        <v>0</v>
      </c>
      <c r="O142" s="926">
        <f t="shared" si="351"/>
        <v>0</v>
      </c>
      <c r="P142" s="926">
        <f t="shared" si="351"/>
        <v>0</v>
      </c>
      <c r="Q142" s="926">
        <f t="shared" si="351"/>
        <v>0</v>
      </c>
      <c r="R142" s="926">
        <f t="shared" si="351"/>
        <v>0</v>
      </c>
      <c r="S142" s="926">
        <f t="shared" si="351"/>
        <v>0</v>
      </c>
      <c r="T142" s="926">
        <f t="shared" si="351"/>
        <v>0</v>
      </c>
      <c r="U142" s="926">
        <f t="shared" si="351"/>
        <v>0</v>
      </c>
      <c r="V142" s="926">
        <f t="shared" si="351"/>
        <v>0</v>
      </c>
      <c r="W142" s="926">
        <f t="shared" si="351"/>
        <v>0</v>
      </c>
      <c r="X142" s="926">
        <f t="shared" si="351"/>
        <v>0</v>
      </c>
      <c r="Y142" s="926">
        <f t="shared" si="351"/>
        <v>0</v>
      </c>
      <c r="Z142" s="926">
        <f t="shared" si="351"/>
        <v>0</v>
      </c>
      <c r="AA142" s="926">
        <f t="shared" si="351"/>
        <v>60590221.303747647</v>
      </c>
      <c r="AB142" s="926">
        <f t="shared" si="351"/>
        <v>62347431.257391989</v>
      </c>
      <c r="AC142" s="926">
        <f t="shared" si="351"/>
        <v>19313273.581827901</v>
      </c>
      <c r="AD142" s="926">
        <f t="shared" si="351"/>
        <v>62353539.939416803</v>
      </c>
      <c r="AE142" s="926">
        <f t="shared" si="351"/>
        <v>19230104.145757958</v>
      </c>
      <c r="AF142" s="926">
        <f t="shared" si="351"/>
        <v>61981648.962106109</v>
      </c>
      <c r="AG142" s="926">
        <f t="shared" si="351"/>
        <v>19258626.369955167</v>
      </c>
      <c r="AH142" s="926">
        <f t="shared" si="351"/>
        <v>62402556.652787387</v>
      </c>
      <c r="AI142" s="926">
        <f t="shared" si="351"/>
        <v>19257391.493989699</v>
      </c>
      <c r="AJ142" s="926">
        <f t="shared" si="351"/>
        <v>62086724.096529961</v>
      </c>
      <c r="AK142" s="926">
        <f t="shared" si="351"/>
        <v>19237248.239967775</v>
      </c>
      <c r="AL142" s="926">
        <f t="shared" si="351"/>
        <v>61915754.212394059</v>
      </c>
      <c r="AM142" s="926">
        <f t="shared" si="351"/>
        <v>24619782.325234029</v>
      </c>
      <c r="AN142" s="926">
        <f t="shared" si="351"/>
        <v>66385423.822570205</v>
      </c>
      <c r="AO142" s="926">
        <f t="shared" si="351"/>
        <v>18825550.926210083</v>
      </c>
      <c r="AP142" s="926">
        <f t="shared" si="351"/>
        <v>66387232.44440493</v>
      </c>
      <c r="AQ142" s="926">
        <f t="shared" si="351"/>
        <v>18753424.817018211</v>
      </c>
      <c r="AR142" s="926">
        <f t="shared" si="351"/>
        <v>65980479.978439882</v>
      </c>
      <c r="AS142" s="926">
        <f t="shared" si="351"/>
        <v>18782724.811064318</v>
      </c>
      <c r="AT142" s="926">
        <f t="shared" si="351"/>
        <v>66451272.001138456</v>
      </c>
      <c r="AU142" s="926">
        <f t="shared" si="351"/>
        <v>18780982.809427805</v>
      </c>
      <c r="AV142" s="926">
        <f t="shared" si="351"/>
        <v>66092133.61017774</v>
      </c>
      <c r="AW142" s="926">
        <f t="shared" si="351"/>
        <v>18761310.198091533</v>
      </c>
      <c r="AX142" s="926">
        <f t="shared" si="351"/>
        <v>65910046.970458373</v>
      </c>
      <c r="AY142" s="926">
        <f t="shared" si="351"/>
        <v>22885580.060937248</v>
      </c>
      <c r="AZ142" s="926">
        <f t="shared" si="351"/>
        <v>69436494.586831421</v>
      </c>
      <c r="BA142" s="926">
        <f t="shared" si="351"/>
        <v>18413790.262776371</v>
      </c>
      <c r="BB142" s="926">
        <f t="shared" si="351"/>
        <v>69441811.079289526</v>
      </c>
      <c r="BC142" s="926">
        <f t="shared" si="351"/>
        <v>18348883.209698565</v>
      </c>
      <c r="BD142" s="926">
        <f t="shared" si="351"/>
        <v>69028355.511937231</v>
      </c>
      <c r="BE142" s="926">
        <f t="shared" si="351"/>
        <v>18377584.340572942</v>
      </c>
      <c r="BF142" s="926">
        <f t="shared" si="351"/>
        <v>69499323.167640075</v>
      </c>
      <c r="BG142" s="926">
        <f t="shared" si="351"/>
        <v>18375871.933040306</v>
      </c>
      <c r="BH142" s="926">
        <f t="shared" si="351"/>
        <v>69143326.04771997</v>
      </c>
      <c r="BI142" s="926">
        <f t="shared" si="351"/>
        <v>18356245.912495967</v>
      </c>
      <c r="BJ142" s="926">
        <f t="shared" si="351"/>
        <v>68958430.306556165</v>
      </c>
      <c r="BK142" s="924">
        <f t="shared" si="348"/>
        <v>1575970581.3896039</v>
      </c>
    </row>
    <row r="143" spans="1:63" ht="15.6" x14ac:dyDescent="0.3">
      <c r="A143" s="886" t="s">
        <v>927</v>
      </c>
      <c r="B143" s="777"/>
      <c r="C143" s="923">
        <f>+C144+C145+C146</f>
        <v>0</v>
      </c>
      <c r="D143" s="923">
        <f t="shared" ref="D143:BJ143" si="352">+D144+D145+D146</f>
        <v>0</v>
      </c>
      <c r="E143" s="923">
        <f t="shared" si="352"/>
        <v>0</v>
      </c>
      <c r="F143" s="923">
        <f t="shared" si="352"/>
        <v>0</v>
      </c>
      <c r="G143" s="923">
        <f t="shared" si="352"/>
        <v>0</v>
      </c>
      <c r="H143" s="923">
        <f t="shared" si="352"/>
        <v>0</v>
      </c>
      <c r="I143" s="923">
        <f t="shared" si="352"/>
        <v>0</v>
      </c>
      <c r="J143" s="923">
        <f t="shared" si="352"/>
        <v>0</v>
      </c>
      <c r="K143" s="923">
        <f t="shared" si="352"/>
        <v>0</v>
      </c>
      <c r="L143" s="923">
        <f t="shared" si="352"/>
        <v>0</v>
      </c>
      <c r="M143" s="923">
        <f t="shared" si="352"/>
        <v>0</v>
      </c>
      <c r="N143" s="923">
        <f t="shared" si="352"/>
        <v>0</v>
      </c>
      <c r="O143" s="923">
        <f t="shared" si="352"/>
        <v>0</v>
      </c>
      <c r="P143" s="923">
        <f t="shared" si="352"/>
        <v>0</v>
      </c>
      <c r="Q143" s="923">
        <f t="shared" si="352"/>
        <v>0</v>
      </c>
      <c r="R143" s="923">
        <f t="shared" si="352"/>
        <v>0</v>
      </c>
      <c r="S143" s="923">
        <f t="shared" si="352"/>
        <v>0</v>
      </c>
      <c r="T143" s="923">
        <f t="shared" si="352"/>
        <v>0</v>
      </c>
      <c r="U143" s="923">
        <f t="shared" si="352"/>
        <v>0</v>
      </c>
      <c r="V143" s="923">
        <f t="shared" si="352"/>
        <v>0</v>
      </c>
      <c r="W143" s="923">
        <f t="shared" si="352"/>
        <v>0</v>
      </c>
      <c r="X143" s="923">
        <f t="shared" si="352"/>
        <v>0</v>
      </c>
      <c r="Y143" s="923">
        <f t="shared" si="352"/>
        <v>0</v>
      </c>
      <c r="Z143" s="923">
        <f t="shared" si="352"/>
        <v>0</v>
      </c>
      <c r="AA143" s="923">
        <f t="shared" si="352"/>
        <v>4220962.0767245404</v>
      </c>
      <c r="AB143" s="923">
        <f t="shared" si="352"/>
        <v>3402667.4536178205</v>
      </c>
      <c r="AC143" s="923">
        <f t="shared" si="352"/>
        <v>1357701.9099454908</v>
      </c>
      <c r="AD143" s="923">
        <f t="shared" si="352"/>
        <v>3408776.135642638</v>
      </c>
      <c r="AE143" s="923">
        <f t="shared" si="352"/>
        <v>1274532.4738755473</v>
      </c>
      <c r="AF143" s="923">
        <f t="shared" si="352"/>
        <v>3036885.1583319404</v>
      </c>
      <c r="AG143" s="923">
        <f t="shared" si="352"/>
        <v>1303054.6980727576</v>
      </c>
      <c r="AH143" s="923">
        <f t="shared" si="352"/>
        <v>3457792.8490132252</v>
      </c>
      <c r="AI143" s="923">
        <f t="shared" si="352"/>
        <v>1301819.8221072881</v>
      </c>
      <c r="AJ143" s="923">
        <f t="shared" si="352"/>
        <v>3141960.2927557984</v>
      </c>
      <c r="AK143" s="923">
        <f t="shared" si="352"/>
        <v>1281676.5680853622</v>
      </c>
      <c r="AL143" s="923">
        <f t="shared" si="352"/>
        <v>2970990.4086198919</v>
      </c>
      <c r="AM143" s="923">
        <f t="shared" si="352"/>
        <v>1894368.8825730132</v>
      </c>
      <c r="AN143" s="923">
        <f t="shared" si="352"/>
        <v>3644882.1457177205</v>
      </c>
      <c r="AO143" s="923">
        <f t="shared" si="352"/>
        <v>1316013.1294975174</v>
      </c>
      <c r="AP143" s="923">
        <f t="shared" si="352"/>
        <v>3646690.7675524428</v>
      </c>
      <c r="AQ143" s="923">
        <f t="shared" si="352"/>
        <v>1243887.020305647</v>
      </c>
      <c r="AR143" s="923">
        <f t="shared" si="352"/>
        <v>3239938.3015873958</v>
      </c>
      <c r="AS143" s="923">
        <f t="shared" si="352"/>
        <v>1273187.0143517535</v>
      </c>
      <c r="AT143" s="923">
        <f t="shared" si="352"/>
        <v>3710730.3242859729</v>
      </c>
      <c r="AU143" s="923">
        <f t="shared" si="352"/>
        <v>1271445.0127152395</v>
      </c>
      <c r="AV143" s="923">
        <f t="shared" si="352"/>
        <v>3351591.9333252581</v>
      </c>
      <c r="AW143" s="923">
        <f t="shared" si="352"/>
        <v>1251772.4013789706</v>
      </c>
      <c r="AX143" s="923">
        <f t="shared" si="352"/>
        <v>3169505.293605885</v>
      </c>
      <c r="AY143" s="923">
        <f t="shared" si="352"/>
        <v>1661308.6725214957</v>
      </c>
      <c r="AZ143" s="923">
        <f t="shared" si="352"/>
        <v>3683142.9634057763</v>
      </c>
      <c r="BA143" s="923">
        <f t="shared" si="352"/>
        <v>1228920.8341075694</v>
      </c>
      <c r="BB143" s="923">
        <f t="shared" si="352"/>
        <v>3688459.4558638763</v>
      </c>
      <c r="BC143" s="923">
        <f t="shared" si="352"/>
        <v>1164013.7810297639</v>
      </c>
      <c r="BD143" s="923">
        <f t="shared" si="352"/>
        <v>3275003.8885115916</v>
      </c>
      <c r="BE143" s="923">
        <f t="shared" si="352"/>
        <v>1192714.9119041406</v>
      </c>
      <c r="BF143" s="923">
        <f t="shared" si="352"/>
        <v>3745971.5442144359</v>
      </c>
      <c r="BG143" s="923">
        <f t="shared" si="352"/>
        <v>1191002.5043715027</v>
      </c>
      <c r="BH143" s="923">
        <f t="shared" si="352"/>
        <v>3389974.4242943274</v>
      </c>
      <c r="BI143" s="923">
        <f t="shared" si="352"/>
        <v>1171376.4838271651</v>
      </c>
      <c r="BJ143" s="923">
        <f t="shared" si="352"/>
        <v>3205078.6831305134</v>
      </c>
      <c r="BK143" s="924">
        <f t="shared" si="348"/>
        <v>87769800.220871285</v>
      </c>
    </row>
    <row r="144" spans="1:63" ht="15.6" x14ac:dyDescent="0.3">
      <c r="A144" s="1130" t="s">
        <v>928</v>
      </c>
      <c r="B144" s="777"/>
      <c r="C144" s="923">
        <f>+Assets!DF37</f>
        <v>0</v>
      </c>
      <c r="D144" s="923">
        <f>+Assets!DG37</f>
        <v>0</v>
      </c>
      <c r="E144" s="923">
        <f>+Assets!DH37</f>
        <v>0</v>
      </c>
      <c r="F144" s="923">
        <f>+Assets!DI37</f>
        <v>0</v>
      </c>
      <c r="G144" s="923">
        <f>+Assets!DJ37</f>
        <v>0</v>
      </c>
      <c r="H144" s="923">
        <f>+Assets!DK37</f>
        <v>0</v>
      </c>
      <c r="I144" s="923">
        <f>+Assets!DL37</f>
        <v>0</v>
      </c>
      <c r="J144" s="923">
        <f>+Assets!DM37</f>
        <v>0</v>
      </c>
      <c r="K144" s="923">
        <f>+Assets!DN37</f>
        <v>0</v>
      </c>
      <c r="L144" s="923">
        <f>+Assets!DO37</f>
        <v>0</v>
      </c>
      <c r="M144" s="923">
        <f>+Assets!DP37</f>
        <v>0</v>
      </c>
      <c r="N144" s="923">
        <f>+Assets!DQ37</f>
        <v>0</v>
      </c>
      <c r="O144" s="923">
        <f>+Assets!DR37</f>
        <v>0</v>
      </c>
      <c r="P144" s="923">
        <f>+Assets!DS37</f>
        <v>0</v>
      </c>
      <c r="Q144" s="923">
        <f>+Assets!DT37</f>
        <v>0</v>
      </c>
      <c r="R144" s="923">
        <f>+Assets!DU37</f>
        <v>0</v>
      </c>
      <c r="S144" s="923">
        <f>+Assets!DV37</f>
        <v>0</v>
      </c>
      <c r="T144" s="923">
        <f>+Assets!DW37</f>
        <v>0</v>
      </c>
      <c r="U144" s="923">
        <f>+Assets!DX37</f>
        <v>0</v>
      </c>
      <c r="V144" s="923">
        <f>+Assets!DY37</f>
        <v>0</v>
      </c>
      <c r="W144" s="923">
        <f>+Assets!DZ37</f>
        <v>0</v>
      </c>
      <c r="X144" s="923">
        <f>+Assets!EA37</f>
        <v>0</v>
      </c>
      <c r="Y144" s="923">
        <f>+Assets!EB37</f>
        <v>0</v>
      </c>
      <c r="Z144" s="923">
        <f>+Assets!EC37</f>
        <v>0</v>
      </c>
      <c r="AA144" s="923">
        <f>+Assets!ED37</f>
        <v>814400.75287241675</v>
      </c>
      <c r="AB144" s="923">
        <f>+Assets!EE37</f>
        <v>605466.53562641633</v>
      </c>
      <c r="AC144" s="923">
        <f>+Assets!EF37</f>
        <v>177816.86108490956</v>
      </c>
      <c r="AD144" s="923">
        <f>+Assets!EG37</f>
        <v>611575.21765123366</v>
      </c>
      <c r="AE144" s="923">
        <f>+Assets!EH37</f>
        <v>94647.425014966153</v>
      </c>
      <c r="AF144" s="923">
        <f>+Assets!EI37</f>
        <v>239684.24034053597</v>
      </c>
      <c r="AG144" s="923">
        <f>+Assets!EJ37</f>
        <v>123169.64921217645</v>
      </c>
      <c r="AH144" s="923">
        <f>+Assets!EK37</f>
        <v>660591.93102182052</v>
      </c>
      <c r="AI144" s="923">
        <f>+Assets!EL37</f>
        <v>121934.77324670694</v>
      </c>
      <c r="AJ144" s="923">
        <f>+Assets!EM37</f>
        <v>344759.37476439419</v>
      </c>
      <c r="AK144" s="923">
        <f>+Assets!EN37</f>
        <v>101791.51922478119</v>
      </c>
      <c r="AL144" s="923">
        <f>+Assets!EO37</f>
        <v>173789.49062848731</v>
      </c>
      <c r="AM144" s="923">
        <f>+Assets!EP37</f>
        <v>316551.84217057115</v>
      </c>
      <c r="AN144" s="923">
        <f>+Assets!EQ37</f>
        <v>655402.64847605699</v>
      </c>
      <c r="AO144" s="923">
        <f>+Assets!ER37</f>
        <v>161189.12277911598</v>
      </c>
      <c r="AP144" s="923">
        <f>+Assets!ES37</f>
        <v>657211.2703107791</v>
      </c>
      <c r="AQ144" s="923">
        <f>+Assets!ET37</f>
        <v>89063.013587245616</v>
      </c>
      <c r="AR144" s="923">
        <f>+Assets!EU37</f>
        <v>250458.80434573189</v>
      </c>
      <c r="AS144" s="923">
        <f>+Assets!EV37</f>
        <v>118363.00763335219</v>
      </c>
      <c r="AT144" s="923">
        <f>+Assets!EW37</f>
        <v>721250.82704430888</v>
      </c>
      <c r="AU144" s="923">
        <f>+Assets!EX37</f>
        <v>116621.00599683817</v>
      </c>
      <c r="AV144" s="923">
        <f>+Assets!EY37</f>
        <v>362112.43608359422</v>
      </c>
      <c r="AW144" s="923">
        <f>+Assets!EZ37</f>
        <v>96948.394660569174</v>
      </c>
      <c r="AX144" s="923">
        <f>+Assets!FA37</f>
        <v>180025.7963642212</v>
      </c>
      <c r="AY144" s="923">
        <f>+Assets!FB37</f>
        <v>323315.76764020958</v>
      </c>
      <c r="AZ144" s="923">
        <f>+Assets!FC37</f>
        <v>658717.02934975643</v>
      </c>
      <c r="BA144" s="923">
        <f>+Assets!FD37</f>
        <v>148063.5068868642</v>
      </c>
      <c r="BB144" s="923">
        <f>+Assets!FE37</f>
        <v>664033.52180785616</v>
      </c>
      <c r="BC144" s="923">
        <f>+Assets!FF37</f>
        <v>83156.453809058512</v>
      </c>
      <c r="BD144" s="923">
        <f>+Assets!FG37</f>
        <v>250577.95445557148</v>
      </c>
      <c r="BE144" s="923">
        <f>+Assets!FH37</f>
        <v>111857.58468343533</v>
      </c>
      <c r="BF144" s="923">
        <f>+Assets!FI37</f>
        <v>721545.61015841574</v>
      </c>
      <c r="BG144" s="923">
        <f>+Assets!FJ37</f>
        <v>110145.17715079729</v>
      </c>
      <c r="BH144" s="923">
        <f>+Assets!FK37</f>
        <v>365548.49023830728</v>
      </c>
      <c r="BI144" s="923">
        <f>+Assets!FL37</f>
        <v>90519.156606459786</v>
      </c>
      <c r="BJ144" s="923">
        <f>+Assets!FM37</f>
        <v>180652.74907449342</v>
      </c>
      <c r="BK144" s="924">
        <f t="shared" si="348"/>
        <v>11502958.942002451</v>
      </c>
    </row>
    <row r="145" spans="1:63" ht="15.6" x14ac:dyDescent="0.3">
      <c r="A145" s="1131" t="s">
        <v>929</v>
      </c>
      <c r="B145" s="777"/>
      <c r="C145" s="923">
        <f>+Assets!DF69</f>
        <v>0</v>
      </c>
      <c r="D145" s="923">
        <f>+Assets!DG69</f>
        <v>0</v>
      </c>
      <c r="E145" s="923">
        <f>+Assets!DH69</f>
        <v>0</v>
      </c>
      <c r="F145" s="923">
        <f>+Assets!DI69</f>
        <v>0</v>
      </c>
      <c r="G145" s="923">
        <f>+Assets!DJ69</f>
        <v>0</v>
      </c>
      <c r="H145" s="923">
        <f>+Assets!DK69</f>
        <v>0</v>
      </c>
      <c r="I145" s="923">
        <f>+Assets!DL69</f>
        <v>0</v>
      </c>
      <c r="J145" s="923">
        <f>+Assets!DM69</f>
        <v>0</v>
      </c>
      <c r="K145" s="923">
        <f>+Assets!DN69</f>
        <v>0</v>
      </c>
      <c r="L145" s="923">
        <f>+Assets!DO69</f>
        <v>0</v>
      </c>
      <c r="M145" s="923">
        <f>+Assets!DP69</f>
        <v>0</v>
      </c>
      <c r="N145" s="923">
        <f>+Assets!DQ69</f>
        <v>0</v>
      </c>
      <c r="O145" s="923">
        <f>+Assets!DR69</f>
        <v>0</v>
      </c>
      <c r="P145" s="923">
        <f>+Assets!DS69</f>
        <v>0</v>
      </c>
      <c r="Q145" s="923">
        <f>+Assets!DT69</f>
        <v>0</v>
      </c>
      <c r="R145" s="923">
        <f>+Assets!DU69</f>
        <v>0</v>
      </c>
      <c r="S145" s="923">
        <f>+Assets!DV69</f>
        <v>0</v>
      </c>
      <c r="T145" s="923">
        <f>+Assets!DW69</f>
        <v>0</v>
      </c>
      <c r="U145" s="923">
        <f>+Assets!DX69</f>
        <v>0</v>
      </c>
      <c r="V145" s="923">
        <f>+Assets!DY69</f>
        <v>0</v>
      </c>
      <c r="W145" s="923">
        <f>+Assets!DZ69</f>
        <v>0</v>
      </c>
      <c r="X145" s="923">
        <f>+Assets!EA69</f>
        <v>0</v>
      </c>
      <c r="Y145" s="923">
        <f>+Assets!EB69</f>
        <v>0</v>
      </c>
      <c r="Z145" s="923">
        <f>+Assets!EC69</f>
        <v>0</v>
      </c>
      <c r="AA145" s="923">
        <f>+Assets!ED69</f>
        <v>0</v>
      </c>
      <c r="AB145" s="923">
        <f>+Assets!EE69</f>
        <v>0</v>
      </c>
      <c r="AC145" s="923">
        <f>+Assets!EF69</f>
        <v>0</v>
      </c>
      <c r="AD145" s="923">
        <f>+Assets!EG69</f>
        <v>0</v>
      </c>
      <c r="AE145" s="923">
        <f>+Assets!EH69</f>
        <v>0</v>
      </c>
      <c r="AF145" s="923">
        <f>+Assets!EI69</f>
        <v>0</v>
      </c>
      <c r="AG145" s="923">
        <f>+Assets!EJ69</f>
        <v>0</v>
      </c>
      <c r="AH145" s="923">
        <f>+Assets!EK69</f>
        <v>0</v>
      </c>
      <c r="AI145" s="923">
        <f>+Assets!EL69</f>
        <v>0</v>
      </c>
      <c r="AJ145" s="923">
        <f>+Assets!EM69</f>
        <v>0</v>
      </c>
      <c r="AK145" s="923">
        <f>+Assets!EN69</f>
        <v>0</v>
      </c>
      <c r="AL145" s="923">
        <f>+Assets!EO69</f>
        <v>0</v>
      </c>
      <c r="AM145" s="923">
        <f>+Assets!EP69</f>
        <v>0</v>
      </c>
      <c r="AN145" s="923">
        <f>+Assets!EQ69</f>
        <v>0</v>
      </c>
      <c r="AO145" s="923">
        <f>+Assets!ER69</f>
        <v>0</v>
      </c>
      <c r="AP145" s="923">
        <f>+Assets!ES69</f>
        <v>0</v>
      </c>
      <c r="AQ145" s="923">
        <f>+Assets!ET69</f>
        <v>0</v>
      </c>
      <c r="AR145" s="923">
        <f>+Assets!EU69</f>
        <v>0</v>
      </c>
      <c r="AS145" s="923">
        <f>+Assets!EV69</f>
        <v>0</v>
      </c>
      <c r="AT145" s="923">
        <f>+Assets!EW69</f>
        <v>0</v>
      </c>
      <c r="AU145" s="923">
        <f>+Assets!EX69</f>
        <v>0</v>
      </c>
      <c r="AV145" s="923">
        <f>+Assets!EY69</f>
        <v>0</v>
      </c>
      <c r="AW145" s="923">
        <f>+Assets!EZ69</f>
        <v>0</v>
      </c>
      <c r="AX145" s="923">
        <f>+Assets!FA69</f>
        <v>0</v>
      </c>
      <c r="AY145" s="923">
        <f>+Assets!FB69</f>
        <v>0</v>
      </c>
      <c r="AZ145" s="923">
        <f>+Assets!FC69</f>
        <v>0</v>
      </c>
      <c r="BA145" s="923">
        <f>+Assets!FD69</f>
        <v>0</v>
      </c>
      <c r="BB145" s="923">
        <f>+Assets!FE69</f>
        <v>0</v>
      </c>
      <c r="BC145" s="923">
        <f>+Assets!FF69</f>
        <v>0</v>
      </c>
      <c r="BD145" s="923">
        <f>+Assets!FG69</f>
        <v>0</v>
      </c>
      <c r="BE145" s="923">
        <f>+Assets!FH69</f>
        <v>0</v>
      </c>
      <c r="BF145" s="923">
        <f>+Assets!FI69</f>
        <v>0</v>
      </c>
      <c r="BG145" s="923">
        <f>+Assets!FJ69</f>
        <v>0</v>
      </c>
      <c r="BH145" s="923">
        <f>+Assets!FK69</f>
        <v>0</v>
      </c>
      <c r="BI145" s="923">
        <f>+Assets!FL69</f>
        <v>0</v>
      </c>
      <c r="BJ145" s="923">
        <f>+Assets!FM69</f>
        <v>0</v>
      </c>
      <c r="BK145" s="924">
        <f t="shared" si="348"/>
        <v>0</v>
      </c>
    </row>
    <row r="146" spans="1:63" ht="15.6" x14ac:dyDescent="0.3">
      <c r="A146" s="1134" t="s">
        <v>942</v>
      </c>
      <c r="B146" s="777"/>
      <c r="C146" s="923">
        <f>+Assets!DF135</f>
        <v>0</v>
      </c>
      <c r="D146" s="923">
        <f>+Assets!DG135</f>
        <v>0</v>
      </c>
      <c r="E146" s="923">
        <f>+Assets!DH135</f>
        <v>0</v>
      </c>
      <c r="F146" s="923">
        <f>+Assets!DI135</f>
        <v>0</v>
      </c>
      <c r="G146" s="923">
        <f>+Assets!DJ135</f>
        <v>0</v>
      </c>
      <c r="H146" s="923">
        <f>+Assets!DK135</f>
        <v>0</v>
      </c>
      <c r="I146" s="923">
        <f>+Assets!DL135</f>
        <v>0</v>
      </c>
      <c r="J146" s="923">
        <f>+Assets!DM135</f>
        <v>0</v>
      </c>
      <c r="K146" s="923">
        <f>+Assets!DN135</f>
        <v>0</v>
      </c>
      <c r="L146" s="923">
        <f>+Assets!DO135</f>
        <v>0</v>
      </c>
      <c r="M146" s="923">
        <f>+Assets!DP135</f>
        <v>0</v>
      </c>
      <c r="N146" s="923">
        <f>+Assets!DQ135</f>
        <v>0</v>
      </c>
      <c r="O146" s="923">
        <f>+Assets!DR135</f>
        <v>0</v>
      </c>
      <c r="P146" s="923">
        <f>+Assets!DS135</f>
        <v>0</v>
      </c>
      <c r="Q146" s="923">
        <f>+Assets!DT135</f>
        <v>0</v>
      </c>
      <c r="R146" s="923">
        <f>+Assets!DU135</f>
        <v>0</v>
      </c>
      <c r="S146" s="923">
        <f>+Assets!DV135</f>
        <v>0</v>
      </c>
      <c r="T146" s="923">
        <f>+Assets!DW135</f>
        <v>0</v>
      </c>
      <c r="U146" s="923">
        <f>+Assets!DX135</f>
        <v>0</v>
      </c>
      <c r="V146" s="923">
        <f>+Assets!DY135</f>
        <v>0</v>
      </c>
      <c r="W146" s="923">
        <f>+Assets!DZ135</f>
        <v>0</v>
      </c>
      <c r="X146" s="923">
        <f>+Assets!EA135</f>
        <v>0</v>
      </c>
      <c r="Y146" s="923">
        <f>+Assets!EB135</f>
        <v>0</v>
      </c>
      <c r="Z146" s="923">
        <f>+Assets!EC135</f>
        <v>0</v>
      </c>
      <c r="AA146" s="923">
        <f>+Assets!ED135</f>
        <v>3406561.3238521232</v>
      </c>
      <c r="AB146" s="923">
        <f>+Assets!EE135</f>
        <v>2797200.9179914044</v>
      </c>
      <c r="AC146" s="923">
        <f>+Assets!EF135</f>
        <v>1179885.0488605811</v>
      </c>
      <c r="AD146" s="923">
        <f>+Assets!EG135</f>
        <v>2797200.9179914044</v>
      </c>
      <c r="AE146" s="923">
        <f>+Assets!EH135</f>
        <v>1179885.0488605811</v>
      </c>
      <c r="AF146" s="923">
        <f>+Assets!EI135</f>
        <v>2797200.9179914044</v>
      </c>
      <c r="AG146" s="923">
        <f>+Assets!EJ135</f>
        <v>1179885.0488605811</v>
      </c>
      <c r="AH146" s="923">
        <f>+Assets!EK135</f>
        <v>2797200.9179914044</v>
      </c>
      <c r="AI146" s="923">
        <f>+Assets!EL135</f>
        <v>1179885.0488605811</v>
      </c>
      <c r="AJ146" s="923">
        <f>+Assets!EM135</f>
        <v>2797200.9179914044</v>
      </c>
      <c r="AK146" s="923">
        <f>+Assets!EN135</f>
        <v>1179885.0488605811</v>
      </c>
      <c r="AL146" s="923">
        <f>+Assets!EO135</f>
        <v>2797200.9179914044</v>
      </c>
      <c r="AM146" s="923">
        <f>+Assets!EP135</f>
        <v>1577817.040402442</v>
      </c>
      <c r="AN146" s="923">
        <f>+Assets!EQ135</f>
        <v>2989479.4972416637</v>
      </c>
      <c r="AO146" s="923">
        <f>+Assets!ER135</f>
        <v>1154824.0067184013</v>
      </c>
      <c r="AP146" s="923">
        <f>+Assets!ES135</f>
        <v>2989479.4972416637</v>
      </c>
      <c r="AQ146" s="923">
        <f>+Assets!ET135</f>
        <v>1154824.0067184013</v>
      </c>
      <c r="AR146" s="923">
        <f>+Assets!EU135</f>
        <v>2989479.4972416637</v>
      </c>
      <c r="AS146" s="923">
        <f>+Assets!EV135</f>
        <v>1154824.0067184013</v>
      </c>
      <c r="AT146" s="923">
        <f>+Assets!EW135</f>
        <v>2989479.4972416637</v>
      </c>
      <c r="AU146" s="923">
        <f>+Assets!EX135</f>
        <v>1154824.0067184013</v>
      </c>
      <c r="AV146" s="923">
        <f>+Assets!EY135</f>
        <v>2989479.4972416637</v>
      </c>
      <c r="AW146" s="923">
        <f>+Assets!EZ135</f>
        <v>1154824.0067184013</v>
      </c>
      <c r="AX146" s="923">
        <f>+Assets!FA135</f>
        <v>2989479.4972416637</v>
      </c>
      <c r="AY146" s="923">
        <f>+Assets!FB135</f>
        <v>1337992.9048812862</v>
      </c>
      <c r="AZ146" s="923">
        <f>+Assets!FC135</f>
        <v>3024425.9340560199</v>
      </c>
      <c r="BA146" s="923">
        <f>+Assets!FD135</f>
        <v>1080857.3272207053</v>
      </c>
      <c r="BB146" s="923">
        <f>+Assets!FE135</f>
        <v>3024425.9340560199</v>
      </c>
      <c r="BC146" s="923">
        <f>+Assets!FF135</f>
        <v>1080857.3272207053</v>
      </c>
      <c r="BD146" s="923">
        <f>+Assets!FG135</f>
        <v>3024425.9340560199</v>
      </c>
      <c r="BE146" s="923">
        <f>+Assets!FH135</f>
        <v>1080857.3272207053</v>
      </c>
      <c r="BF146" s="923">
        <f>+Assets!FI135</f>
        <v>3024425.9340560199</v>
      </c>
      <c r="BG146" s="923">
        <f>+Assets!FJ135</f>
        <v>1080857.3272207053</v>
      </c>
      <c r="BH146" s="923">
        <f>+Assets!FK135</f>
        <v>3024425.9340560199</v>
      </c>
      <c r="BI146" s="923">
        <f>+Assets!FL135</f>
        <v>1080857.3272207053</v>
      </c>
      <c r="BJ146" s="923">
        <f>+Assets!FM135</f>
        <v>3024425.9340560199</v>
      </c>
      <c r="BK146" s="924">
        <f t="shared" si="348"/>
        <v>76266841.278868824</v>
      </c>
    </row>
    <row r="147" spans="1:63" ht="15.6" x14ac:dyDescent="0.3">
      <c r="A147" s="872" t="s">
        <v>588</v>
      </c>
      <c r="B147" s="777"/>
      <c r="C147" s="923">
        <f>+Cálculos!O1525</f>
        <v>0</v>
      </c>
      <c r="D147" s="923">
        <f>+Cálculos!P1525</f>
        <v>0</v>
      </c>
      <c r="E147" s="923">
        <f>+Cálculos!Q1525</f>
        <v>0</v>
      </c>
      <c r="F147" s="923">
        <f>+Cálculos!R1525</f>
        <v>0</v>
      </c>
      <c r="G147" s="923">
        <f>+Cálculos!S1525</f>
        <v>0</v>
      </c>
      <c r="H147" s="923">
        <f>+Cálculos!T1525</f>
        <v>0</v>
      </c>
      <c r="I147" s="923">
        <f>+Cálculos!U1525</f>
        <v>0</v>
      </c>
      <c r="J147" s="923">
        <f>+Cálculos!V1525</f>
        <v>0</v>
      </c>
      <c r="K147" s="923">
        <f>+Cálculos!W1525</f>
        <v>0</v>
      </c>
      <c r="L147" s="923">
        <f>+Cálculos!X1525</f>
        <v>0</v>
      </c>
      <c r="M147" s="923">
        <f>+Cálculos!Y1525</f>
        <v>0</v>
      </c>
      <c r="N147" s="923">
        <f>+Cálculos!Z1525</f>
        <v>0</v>
      </c>
      <c r="O147" s="923">
        <f>+Cálculos!AA1525</f>
        <v>0</v>
      </c>
      <c r="P147" s="923">
        <f>+Cálculos!AB1525</f>
        <v>0</v>
      </c>
      <c r="Q147" s="923">
        <f>+Cálculos!AC1525</f>
        <v>0</v>
      </c>
      <c r="R147" s="923">
        <f>+Cálculos!AD1525</f>
        <v>0</v>
      </c>
      <c r="S147" s="923">
        <f>+Cálculos!AE1525</f>
        <v>0</v>
      </c>
      <c r="T147" s="923">
        <f>+Cálculos!AF1525</f>
        <v>0</v>
      </c>
      <c r="U147" s="923">
        <f>+Cálculos!AG1525</f>
        <v>0</v>
      </c>
      <c r="V147" s="923">
        <f>+Cálculos!AH1525</f>
        <v>0</v>
      </c>
      <c r="W147" s="923">
        <f>+Cálculos!AI1525</f>
        <v>0</v>
      </c>
      <c r="X147" s="923">
        <f>+Cálculos!AJ1525</f>
        <v>0</v>
      </c>
      <c r="Y147" s="923">
        <f>+Cálculos!AK1525</f>
        <v>0</v>
      </c>
      <c r="Z147" s="923">
        <f>+Cálculos!AL1525</f>
        <v>0</v>
      </c>
      <c r="AA147" s="923">
        <f>+Cálculos!AM1525</f>
        <v>5373481.4492453225</v>
      </c>
      <c r="AB147" s="923">
        <f>+Cálculos!AN1525</f>
        <v>5516874.9148852937</v>
      </c>
      <c r="AC147" s="923">
        <f>+Cálculos!AO1525</f>
        <v>1558460.5607712916</v>
      </c>
      <c r="AD147" s="923">
        <f>+Cálculos!AP1525</f>
        <v>5516874.9148852937</v>
      </c>
      <c r="AE147" s="923">
        <f>+Cálculos!AQ1525</f>
        <v>1558460.5607712916</v>
      </c>
      <c r="AF147" s="923">
        <f>+Cálculos!AR1525</f>
        <v>5516874.9148852937</v>
      </c>
      <c r="AG147" s="923">
        <f>+Cálculos!AS1525</f>
        <v>1558460.5607712916</v>
      </c>
      <c r="AH147" s="923">
        <f>+Cálculos!AT1525</f>
        <v>5516874.9148852937</v>
      </c>
      <c r="AI147" s="923">
        <f>+Cálculos!AU1525</f>
        <v>1558460.5607712916</v>
      </c>
      <c r="AJ147" s="923">
        <f>+Cálculos!AV1525</f>
        <v>5516874.9148852937</v>
      </c>
      <c r="AK147" s="923">
        <f>+Cálculos!AW1525</f>
        <v>1558460.5607712916</v>
      </c>
      <c r="AL147" s="923">
        <f>+Cálculos!AX1525</f>
        <v>5516874.9148852937</v>
      </c>
      <c r="AM147" s="923">
        <f>+Cálculos!AY1525</f>
        <v>2090720.1093276816</v>
      </c>
      <c r="AN147" s="923">
        <f>+Cálculos!AZ1525</f>
        <v>6076661.6768524926</v>
      </c>
      <c r="AO147" s="923">
        <f>+Cálculos!BA1525</f>
        <v>1555417.796712558</v>
      </c>
      <c r="AP147" s="923">
        <f>+Cálculos!BB1525</f>
        <v>6076661.6768524926</v>
      </c>
      <c r="AQ147" s="923">
        <f>+Cálculos!BC1525</f>
        <v>1555417.796712558</v>
      </c>
      <c r="AR147" s="923">
        <f>+Cálculos!BD1525</f>
        <v>6076661.6768524926</v>
      </c>
      <c r="AS147" s="923">
        <f>+Cálculos!BE1525</f>
        <v>1555417.796712558</v>
      </c>
      <c r="AT147" s="923">
        <f>+Cálculos!BF1525</f>
        <v>6076661.6768524926</v>
      </c>
      <c r="AU147" s="923">
        <f>+Cálculos!BG1525</f>
        <v>1555417.796712558</v>
      </c>
      <c r="AV147" s="923">
        <f>+Cálculos!BH1525</f>
        <v>6076661.6768524926</v>
      </c>
      <c r="AW147" s="923">
        <f>+Cálculos!BI1525</f>
        <v>1555417.796712558</v>
      </c>
      <c r="AX147" s="923">
        <f>+Cálculos!BJ1525</f>
        <v>6076661.6768524926</v>
      </c>
      <c r="AY147" s="923">
        <f>+Cálculos!BK1525</f>
        <v>1990996.7217490817</v>
      </c>
      <c r="AZ147" s="923">
        <f>+Cálculos!BL1525</f>
        <v>6578478.2900923258</v>
      </c>
      <c r="BA147" s="923">
        <f>+Cálculos!BM1525</f>
        <v>1563202.762002137</v>
      </c>
      <c r="BB147" s="923">
        <f>+Cálculos!BN1525</f>
        <v>6578478.2900923258</v>
      </c>
      <c r="BC147" s="923">
        <f>+Cálculos!BO1525</f>
        <v>1563202.762002137</v>
      </c>
      <c r="BD147" s="923">
        <f>+Cálculos!BP1525</f>
        <v>6578478.2900923258</v>
      </c>
      <c r="BE147" s="923">
        <f>+Cálculos!BQ1525</f>
        <v>1563202.762002137</v>
      </c>
      <c r="BF147" s="923">
        <f>+Cálculos!BR1525</f>
        <v>6578478.2900923258</v>
      </c>
      <c r="BG147" s="923">
        <f>+Cálculos!BS1525</f>
        <v>1563202.762002137</v>
      </c>
      <c r="BH147" s="923">
        <f>+Cálculos!BT1525</f>
        <v>6578478.2900923258</v>
      </c>
      <c r="BI147" s="923">
        <f>+Cálculos!BU1525</f>
        <v>1563202.762002137</v>
      </c>
      <c r="BJ147" s="923">
        <f>+Cálculos!BV1525</f>
        <v>6578478.2900923258</v>
      </c>
      <c r="BK147" s="924">
        <f t="shared" si="348"/>
        <v>141872693.16873267</v>
      </c>
    </row>
    <row r="148" spans="1:63" ht="15.6" x14ac:dyDescent="0.3">
      <c r="A148" s="889" t="s">
        <v>930</v>
      </c>
      <c r="B148" s="777"/>
      <c r="C148" s="923">
        <f>+Cálculos!O1546+Cálculos!O1547</f>
        <v>0</v>
      </c>
      <c r="D148" s="923">
        <f>+Cálculos!P1546+Cálculos!P1547</f>
        <v>0</v>
      </c>
      <c r="E148" s="923">
        <f>+Cálculos!Q1546+Cálculos!Q1547</f>
        <v>0</v>
      </c>
      <c r="F148" s="923">
        <f>+Cálculos!R1546+Cálculos!R1547</f>
        <v>0</v>
      </c>
      <c r="G148" s="923">
        <f>+Cálculos!S1546+Cálculos!S1547</f>
        <v>0</v>
      </c>
      <c r="H148" s="923">
        <f>+Cálculos!T1546+Cálculos!T1547</f>
        <v>0</v>
      </c>
      <c r="I148" s="923">
        <f>+Cálculos!U1546+Cálculos!U1547</f>
        <v>0</v>
      </c>
      <c r="J148" s="923">
        <f>+Cálculos!V1546+Cálculos!V1547</f>
        <v>0</v>
      </c>
      <c r="K148" s="923">
        <f>+Cálculos!W1546+Cálculos!W1547</f>
        <v>0</v>
      </c>
      <c r="L148" s="923">
        <f>+Cálculos!X1546+Cálculos!X1547</f>
        <v>0</v>
      </c>
      <c r="M148" s="923">
        <f>+Cálculos!Y1546+Cálculos!Y1547</f>
        <v>0</v>
      </c>
      <c r="N148" s="923">
        <f>+Cálculos!Z1546+Cálculos!Z1547</f>
        <v>0</v>
      </c>
      <c r="O148" s="923">
        <f>+Cálculos!AA1546+Cálculos!AA1547</f>
        <v>0</v>
      </c>
      <c r="P148" s="923">
        <f>+Cálculos!AB1546+Cálculos!AB1547</f>
        <v>0</v>
      </c>
      <c r="Q148" s="923">
        <f>+Cálculos!AC1546+Cálculos!AC1547</f>
        <v>0</v>
      </c>
      <c r="R148" s="923">
        <f>+Cálculos!AD1546+Cálculos!AD1547</f>
        <v>0</v>
      </c>
      <c r="S148" s="923">
        <f>+Cálculos!AE1546+Cálculos!AE1547</f>
        <v>0</v>
      </c>
      <c r="T148" s="923">
        <f>+Cálculos!AF1546+Cálculos!AF1547</f>
        <v>0</v>
      </c>
      <c r="U148" s="923">
        <f>+Cálculos!AG1546+Cálculos!AG1547</f>
        <v>0</v>
      </c>
      <c r="V148" s="923">
        <f>+Cálculos!AH1546+Cálculos!AH1547</f>
        <v>0</v>
      </c>
      <c r="W148" s="923">
        <f>+Cálculos!AI1546+Cálculos!AI1547</f>
        <v>0</v>
      </c>
      <c r="X148" s="923">
        <f>+Cálculos!AJ1546+Cálculos!AJ1547</f>
        <v>0</v>
      </c>
      <c r="Y148" s="923">
        <f>+Cálculos!AK1546+Cálculos!AK1547</f>
        <v>0</v>
      </c>
      <c r="Z148" s="923">
        <f>+Cálculos!AL1546+Cálculos!AL1547</f>
        <v>0</v>
      </c>
      <c r="AA148" s="923">
        <f>+Cálculos!AM1546+Cálculos!AM1547</f>
        <v>49245777.777777784</v>
      </c>
      <c r="AB148" s="923">
        <f>+Cálculos!AN1546+Cálculos!AN1547</f>
        <v>50802888.888888873</v>
      </c>
      <c r="AC148" s="923">
        <f>+Cálculos!AO1546+Cálculos!AO1547</f>
        <v>14647111.111111119</v>
      </c>
      <c r="AD148" s="923">
        <f>+Cálculos!AP1546+Cálculos!AP1547</f>
        <v>50802888.888888873</v>
      </c>
      <c r="AE148" s="923">
        <f>+Cálculos!AQ1546+Cálculos!AQ1547</f>
        <v>14647111.111111119</v>
      </c>
      <c r="AF148" s="923">
        <f>+Cálculos!AR1546+Cálculos!AR1547</f>
        <v>50802888.888888873</v>
      </c>
      <c r="AG148" s="923">
        <f>+Cálculos!AS1546+Cálculos!AS1547</f>
        <v>14647111.111111119</v>
      </c>
      <c r="AH148" s="923">
        <f>+Cálculos!AT1546+Cálculos!AT1547</f>
        <v>50802888.888888873</v>
      </c>
      <c r="AI148" s="923">
        <f>+Cálculos!AU1546+Cálculos!AU1547</f>
        <v>14647111.111111119</v>
      </c>
      <c r="AJ148" s="923">
        <f>+Cálculos!AV1546+Cálculos!AV1547</f>
        <v>50802888.888888873</v>
      </c>
      <c r="AK148" s="923">
        <f>+Cálculos!AW1546+Cálculos!AW1547</f>
        <v>14647111.111111119</v>
      </c>
      <c r="AL148" s="923">
        <f>+Cálculos!AX1546+Cálculos!AX1547</f>
        <v>50802888.888888873</v>
      </c>
      <c r="AM148" s="923">
        <f>+Cálculos!AY1546+Cálculos!AY1547</f>
        <v>18814693.333333336</v>
      </c>
      <c r="AN148" s="923">
        <f>+Cálculos!AZ1546+Cálculos!AZ1547</f>
        <v>53933879.999999993</v>
      </c>
      <c r="AO148" s="923">
        <f>+Cálculos!BA1546+Cálculos!BA1547</f>
        <v>14134120.000000006</v>
      </c>
      <c r="AP148" s="923">
        <f>+Cálculos!BB1546+Cálculos!BB1547</f>
        <v>53933879.999999993</v>
      </c>
      <c r="AQ148" s="923">
        <f>+Cálculos!BC1546+Cálculos!BC1547</f>
        <v>14134120.000000006</v>
      </c>
      <c r="AR148" s="923">
        <f>+Cálculos!BD1546+Cálculos!BD1547</f>
        <v>53933879.999999993</v>
      </c>
      <c r="AS148" s="923">
        <f>+Cálculos!BE1546+Cálculos!BE1547</f>
        <v>14134120.000000006</v>
      </c>
      <c r="AT148" s="923">
        <f>+Cálculos!BF1546+Cálculos!BF1547</f>
        <v>53933879.999999993</v>
      </c>
      <c r="AU148" s="923">
        <f>+Cálculos!BG1546+Cálculos!BG1547</f>
        <v>14134120.000000006</v>
      </c>
      <c r="AV148" s="923">
        <f>+Cálculos!BH1546+Cálculos!BH1547</f>
        <v>53933879.999999993</v>
      </c>
      <c r="AW148" s="923">
        <f>+Cálculos!BI1546+Cálculos!BI1547</f>
        <v>14134120.000000006</v>
      </c>
      <c r="AX148" s="923">
        <f>+Cálculos!BJ1546+Cálculos!BJ1547</f>
        <v>53933879.999999993</v>
      </c>
      <c r="AY148" s="923">
        <f>+Cálculos!BK1546+Cálculos!BK1547</f>
        <v>17358674.666666672</v>
      </c>
      <c r="AZ148" s="923">
        <f>+Cálculos!BL1546+Cálculos!BL1547</f>
        <v>56362973.333333321</v>
      </c>
      <c r="BA148" s="923">
        <f>+Cálculos!BM1546+Cálculos!BM1547</f>
        <v>13747066.666666664</v>
      </c>
      <c r="BB148" s="923">
        <f>+Cálculos!BN1546+Cálculos!BN1547</f>
        <v>56362973.333333321</v>
      </c>
      <c r="BC148" s="923">
        <f>+Cálculos!BO1546+Cálculos!BO1547</f>
        <v>13747066.666666664</v>
      </c>
      <c r="BD148" s="923">
        <f>+Cálculos!BP1546+Cálculos!BP1547</f>
        <v>56362973.333333321</v>
      </c>
      <c r="BE148" s="923">
        <f>+Cálculos!BQ1546+Cálculos!BQ1547</f>
        <v>13747066.666666664</v>
      </c>
      <c r="BF148" s="923">
        <f>+Cálculos!BR1546+Cálculos!BR1547</f>
        <v>56362973.333333321</v>
      </c>
      <c r="BG148" s="923">
        <f>+Cálculos!BS1546+Cálculos!BS1547</f>
        <v>13747066.666666664</v>
      </c>
      <c r="BH148" s="923">
        <f>+Cálculos!BT1546+Cálculos!BT1547</f>
        <v>56362973.333333321</v>
      </c>
      <c r="BI148" s="923">
        <f>+Cálculos!BU1546+Cálculos!BU1547</f>
        <v>13747066.666666664</v>
      </c>
      <c r="BJ148" s="923">
        <f>+Cálculos!BV1546+Cálculos!BV1547</f>
        <v>56362973.333333321</v>
      </c>
      <c r="BK148" s="924">
        <f t="shared" si="348"/>
        <v>1264659088</v>
      </c>
    </row>
    <row r="149" spans="1:63" ht="15.6" x14ac:dyDescent="0.3">
      <c r="A149" s="886" t="s">
        <v>931</v>
      </c>
      <c r="B149" s="777"/>
      <c r="C149" s="923">
        <f>+Assets!DF169</f>
        <v>0</v>
      </c>
      <c r="D149" s="923">
        <f>+Assets!DG169</f>
        <v>0</v>
      </c>
      <c r="E149" s="923">
        <f>+Assets!DH169</f>
        <v>0</v>
      </c>
      <c r="F149" s="923">
        <f>+Assets!DI169</f>
        <v>0</v>
      </c>
      <c r="G149" s="923">
        <f>+Assets!DJ169</f>
        <v>0</v>
      </c>
      <c r="H149" s="923">
        <f>+Assets!DK169</f>
        <v>0</v>
      </c>
      <c r="I149" s="923">
        <f>+Assets!DL169</f>
        <v>0</v>
      </c>
      <c r="J149" s="923">
        <f>+Assets!DM169</f>
        <v>0</v>
      </c>
      <c r="K149" s="923">
        <f>+Assets!DN169</f>
        <v>0</v>
      </c>
      <c r="L149" s="923">
        <f>+Assets!DO169</f>
        <v>0</v>
      </c>
      <c r="M149" s="923">
        <f>+Assets!DP169</f>
        <v>0</v>
      </c>
      <c r="N149" s="923">
        <f>+Assets!DQ169</f>
        <v>0</v>
      </c>
      <c r="O149" s="923">
        <f>+Assets!DR169</f>
        <v>0</v>
      </c>
      <c r="P149" s="923">
        <f>+Assets!DS169</f>
        <v>0</v>
      </c>
      <c r="Q149" s="923">
        <f>+Assets!DT169</f>
        <v>0</v>
      </c>
      <c r="R149" s="923">
        <f>+Assets!DU169</f>
        <v>0</v>
      </c>
      <c r="S149" s="923">
        <f>+Assets!DV169</f>
        <v>0</v>
      </c>
      <c r="T149" s="923">
        <f>+Assets!DW169</f>
        <v>0</v>
      </c>
      <c r="U149" s="923">
        <f>+Assets!DX169</f>
        <v>0</v>
      </c>
      <c r="V149" s="923">
        <f>+Assets!DY169</f>
        <v>0</v>
      </c>
      <c r="W149" s="923">
        <f>+Assets!DZ169</f>
        <v>0</v>
      </c>
      <c r="X149" s="923">
        <f>+Assets!EA169</f>
        <v>0</v>
      </c>
      <c r="Y149" s="923">
        <f>+Assets!EB169</f>
        <v>0</v>
      </c>
      <c r="Z149" s="923">
        <f>+Assets!EC169</f>
        <v>0</v>
      </c>
      <c r="AA149" s="923">
        <f>+Assets!ED169</f>
        <v>1750000</v>
      </c>
      <c r="AB149" s="923">
        <f>+Assets!EE169</f>
        <v>2624999.9999999995</v>
      </c>
      <c r="AC149" s="923">
        <f>+Assets!EF169</f>
        <v>1750000.0000000002</v>
      </c>
      <c r="AD149" s="923">
        <f>+Assets!EG169</f>
        <v>2624999.9999999995</v>
      </c>
      <c r="AE149" s="923">
        <f>+Assets!EH169</f>
        <v>1750000.0000000002</v>
      </c>
      <c r="AF149" s="923">
        <f>+Assets!EI169</f>
        <v>2624999.9999999995</v>
      </c>
      <c r="AG149" s="923">
        <f>+Assets!EJ169</f>
        <v>1750000.0000000002</v>
      </c>
      <c r="AH149" s="923">
        <f>+Assets!EK169</f>
        <v>2624999.9999999995</v>
      </c>
      <c r="AI149" s="923">
        <f>+Assets!EL169</f>
        <v>1750000</v>
      </c>
      <c r="AJ149" s="923">
        <f>+Assets!EM169</f>
        <v>2624999.9999999995</v>
      </c>
      <c r="AK149" s="923">
        <f>+Assets!EN169</f>
        <v>1750000.0000000002</v>
      </c>
      <c r="AL149" s="923">
        <f>+Assets!EO169</f>
        <v>2624999.9999999991</v>
      </c>
      <c r="AM149" s="923">
        <f>+Assets!EP169</f>
        <v>1820000</v>
      </c>
      <c r="AN149" s="923">
        <f>+Assets!EQ169</f>
        <v>2729999.9999999995</v>
      </c>
      <c r="AO149" s="923">
        <f>+Assets!ER169</f>
        <v>1819999.9999999998</v>
      </c>
      <c r="AP149" s="923">
        <f>+Assets!ES169</f>
        <v>2729999.9999999995</v>
      </c>
      <c r="AQ149" s="923">
        <f>+Assets!ET169</f>
        <v>1820000.0000000002</v>
      </c>
      <c r="AR149" s="923">
        <f>+Assets!EU169</f>
        <v>2729999.9999999995</v>
      </c>
      <c r="AS149" s="923">
        <f>+Assets!EV169</f>
        <v>1819999.9999999998</v>
      </c>
      <c r="AT149" s="923">
        <f>+Assets!EW169</f>
        <v>2729999.9999999995</v>
      </c>
      <c r="AU149" s="923">
        <f>+Assets!EX169</f>
        <v>1819999.9999999998</v>
      </c>
      <c r="AV149" s="923">
        <f>+Assets!EY169</f>
        <v>2730000</v>
      </c>
      <c r="AW149" s="923">
        <f>+Assets!EZ169</f>
        <v>1820000</v>
      </c>
      <c r="AX149" s="923">
        <f>+Assets!FA169</f>
        <v>2729999.9999999995</v>
      </c>
      <c r="AY149" s="923">
        <f>+Assets!FB169</f>
        <v>1874600.0000000002</v>
      </c>
      <c r="AZ149" s="923">
        <f>+Assets!FC169</f>
        <v>2811899.9999999995</v>
      </c>
      <c r="BA149" s="923">
        <f>+Assets!FD169</f>
        <v>1874600</v>
      </c>
      <c r="BB149" s="923">
        <f>+Assets!FE169</f>
        <v>2811899.9999999995</v>
      </c>
      <c r="BC149" s="923">
        <f>+Assets!FF169</f>
        <v>1874600.0000000002</v>
      </c>
      <c r="BD149" s="923">
        <f>+Assets!FG169</f>
        <v>2811900</v>
      </c>
      <c r="BE149" s="923">
        <f>+Assets!FH169</f>
        <v>1874600.0000000002</v>
      </c>
      <c r="BF149" s="923">
        <f>+Assets!FI169</f>
        <v>2811899.9999999995</v>
      </c>
      <c r="BG149" s="923">
        <f>+Assets!FJ169</f>
        <v>1874600.0000000002</v>
      </c>
      <c r="BH149" s="923">
        <f>+Assets!FK169</f>
        <v>2811900</v>
      </c>
      <c r="BI149" s="923">
        <f>+Assets!FL169</f>
        <v>1874600</v>
      </c>
      <c r="BJ149" s="923">
        <f>+Assets!FM169</f>
        <v>2811900</v>
      </c>
      <c r="BK149" s="924">
        <f t="shared" si="348"/>
        <v>81669000</v>
      </c>
    </row>
    <row r="150" spans="1:63" ht="15.6" x14ac:dyDescent="0.3">
      <c r="A150" s="893" t="s">
        <v>932</v>
      </c>
      <c r="B150" s="777"/>
      <c r="C150" s="923">
        <f>+Cálculos!O1332</f>
        <v>0</v>
      </c>
      <c r="D150" s="923">
        <f>+Cálculos!P1332</f>
        <v>0</v>
      </c>
      <c r="E150" s="923">
        <f>+Cálculos!Q1332</f>
        <v>0</v>
      </c>
      <c r="F150" s="923">
        <f>+Cálculos!R1332</f>
        <v>0</v>
      </c>
      <c r="G150" s="923">
        <f>+Cálculos!S1332</f>
        <v>0</v>
      </c>
      <c r="H150" s="923">
        <f>+Cálculos!T1332</f>
        <v>0</v>
      </c>
      <c r="I150" s="923">
        <f>+Cálculos!U1332</f>
        <v>0</v>
      </c>
      <c r="J150" s="923">
        <f>+Cálculos!V1332</f>
        <v>0</v>
      </c>
      <c r="K150" s="923">
        <f>+Cálculos!W1332</f>
        <v>0</v>
      </c>
      <c r="L150" s="923">
        <f>+Cálculos!X1332</f>
        <v>0</v>
      </c>
      <c r="M150" s="923">
        <f>+Cálculos!Y1332</f>
        <v>0</v>
      </c>
      <c r="N150" s="923">
        <f>+Cálculos!Z1332</f>
        <v>0</v>
      </c>
      <c r="O150" s="923">
        <f>+Cálculos!AA1332</f>
        <v>0</v>
      </c>
      <c r="P150" s="923">
        <f>+Cálculos!AB1332</f>
        <v>0</v>
      </c>
      <c r="Q150" s="923">
        <f>+Cálculos!AC1332</f>
        <v>0</v>
      </c>
      <c r="R150" s="923">
        <f>+Cálculos!AD1332</f>
        <v>0</v>
      </c>
      <c r="S150" s="923">
        <f>+Cálculos!AE1332</f>
        <v>0</v>
      </c>
      <c r="T150" s="923">
        <f>+Cálculos!AF1332</f>
        <v>0</v>
      </c>
      <c r="U150" s="923">
        <f>+Cálculos!AG1332</f>
        <v>0</v>
      </c>
      <c r="V150" s="923">
        <f>+Cálculos!AH1332</f>
        <v>0</v>
      </c>
      <c r="W150" s="923">
        <f>+Cálculos!AI1332</f>
        <v>0</v>
      </c>
      <c r="X150" s="923">
        <f>+Cálculos!AJ1332</f>
        <v>0</v>
      </c>
      <c r="Y150" s="923">
        <f>+Cálculos!AK1332</f>
        <v>0</v>
      </c>
      <c r="Z150" s="923">
        <f>+Cálculos!AL1332</f>
        <v>0</v>
      </c>
      <c r="AA150" s="923">
        <f>+Cálculos!AM1332</f>
        <v>0</v>
      </c>
      <c r="AB150" s="923">
        <f>+Cálculos!AN1332</f>
        <v>0</v>
      </c>
      <c r="AC150" s="923">
        <f>+Cálculos!AO1332</f>
        <v>0</v>
      </c>
      <c r="AD150" s="923">
        <f>+Cálculos!AP1332</f>
        <v>0</v>
      </c>
      <c r="AE150" s="923">
        <f>+Cálculos!AQ1332</f>
        <v>0</v>
      </c>
      <c r="AF150" s="923">
        <f>+Cálculos!AR1332</f>
        <v>0</v>
      </c>
      <c r="AG150" s="923">
        <f>+Cálculos!AS1332</f>
        <v>0</v>
      </c>
      <c r="AH150" s="923">
        <f>+Cálculos!AT1332</f>
        <v>0</v>
      </c>
      <c r="AI150" s="923">
        <f>+Cálculos!AU1332</f>
        <v>0</v>
      </c>
      <c r="AJ150" s="923">
        <f>+Cálculos!AV1332</f>
        <v>0</v>
      </c>
      <c r="AK150" s="923">
        <f>+Cálculos!AW1332</f>
        <v>0</v>
      </c>
      <c r="AL150" s="923">
        <f>+Cálculos!AX1332</f>
        <v>0</v>
      </c>
      <c r="AM150" s="923">
        <f>+Cálculos!AY1332</f>
        <v>0</v>
      </c>
      <c r="AN150" s="923">
        <f>+Cálculos!AZ1332</f>
        <v>0</v>
      </c>
      <c r="AO150" s="923">
        <f>+Cálculos!BA1332</f>
        <v>0</v>
      </c>
      <c r="AP150" s="923">
        <f>+Cálculos!BB1332</f>
        <v>0</v>
      </c>
      <c r="AQ150" s="923">
        <f>+Cálculos!BC1332</f>
        <v>0</v>
      </c>
      <c r="AR150" s="923">
        <f>+Cálculos!BD1332</f>
        <v>0</v>
      </c>
      <c r="AS150" s="923">
        <f>+Cálculos!BE1332</f>
        <v>0</v>
      </c>
      <c r="AT150" s="923">
        <f>+Cálculos!BF1332</f>
        <v>0</v>
      </c>
      <c r="AU150" s="923">
        <f>+Cálculos!BG1332</f>
        <v>0</v>
      </c>
      <c r="AV150" s="923">
        <f>+Cálculos!BH1332</f>
        <v>0</v>
      </c>
      <c r="AW150" s="923">
        <f>+Cálculos!BI1332</f>
        <v>0</v>
      </c>
      <c r="AX150" s="923">
        <f>+Cálculos!BJ1332</f>
        <v>0</v>
      </c>
      <c r="AY150" s="923">
        <f>+Cálculos!BK1332</f>
        <v>0</v>
      </c>
      <c r="AZ150" s="923">
        <f>+Cálculos!BL1332</f>
        <v>0</v>
      </c>
      <c r="BA150" s="923">
        <f>+Cálculos!BM1332</f>
        <v>0</v>
      </c>
      <c r="BB150" s="923">
        <f>+Cálculos!BN1332</f>
        <v>0</v>
      </c>
      <c r="BC150" s="923">
        <f>+Cálculos!BO1332</f>
        <v>0</v>
      </c>
      <c r="BD150" s="923">
        <f>+Cálculos!BP1332</f>
        <v>0</v>
      </c>
      <c r="BE150" s="923">
        <f>+Cálculos!BQ1332</f>
        <v>0</v>
      </c>
      <c r="BF150" s="923">
        <f>+Cálculos!BR1332</f>
        <v>0</v>
      </c>
      <c r="BG150" s="923">
        <f>+Cálculos!BS1332</f>
        <v>0</v>
      </c>
      <c r="BH150" s="923">
        <f>+Cálculos!BT1332</f>
        <v>0</v>
      </c>
      <c r="BI150" s="923">
        <f>+Cálculos!BU1332</f>
        <v>0</v>
      </c>
      <c r="BJ150" s="923">
        <f>+Cálculos!BV1332</f>
        <v>0</v>
      </c>
      <c r="BK150" s="924">
        <f t="shared" si="348"/>
        <v>0</v>
      </c>
    </row>
    <row r="151" spans="1:63" ht="16.2" thickBot="1" x14ac:dyDescent="0.35">
      <c r="A151" s="893"/>
      <c r="B151" s="777"/>
      <c r="C151" s="923"/>
      <c r="D151" s="923"/>
      <c r="E151" s="923"/>
      <c r="F151" s="923"/>
      <c r="G151" s="923"/>
      <c r="H151" s="923"/>
      <c r="I151" s="923"/>
      <c r="J151" s="923"/>
      <c r="K151" s="923"/>
      <c r="L151" s="923"/>
      <c r="M151" s="923"/>
      <c r="N151" s="923"/>
      <c r="O151" s="923"/>
      <c r="P151" s="923"/>
      <c r="Q151" s="923"/>
      <c r="R151" s="923"/>
      <c r="S151" s="923"/>
      <c r="T151" s="923"/>
      <c r="U151" s="923"/>
      <c r="V151" s="923"/>
      <c r="W151" s="923"/>
      <c r="X151" s="923"/>
      <c r="Y151" s="923"/>
      <c r="Z151" s="923"/>
      <c r="AA151" s="923"/>
      <c r="AB151" s="923"/>
      <c r="AC151" s="923"/>
      <c r="AD151" s="923"/>
      <c r="AE151" s="923"/>
      <c r="AF151" s="923"/>
      <c r="AG151" s="923"/>
      <c r="AH151" s="923"/>
      <c r="AI151" s="923"/>
      <c r="AJ151" s="923"/>
      <c r="AK151" s="923"/>
      <c r="AL151" s="923"/>
      <c r="AM151" s="923"/>
      <c r="AN151" s="923"/>
      <c r="AO151" s="923"/>
      <c r="AP151" s="923"/>
      <c r="AQ151" s="923"/>
      <c r="AR151" s="923"/>
      <c r="AS151" s="923"/>
      <c r="AT151" s="923"/>
      <c r="AU151" s="923"/>
      <c r="AV151" s="923"/>
      <c r="AW151" s="923"/>
      <c r="AX151" s="923"/>
      <c r="AY151" s="923"/>
      <c r="AZ151" s="923"/>
      <c r="BA151" s="923"/>
      <c r="BB151" s="923"/>
      <c r="BC151" s="923"/>
      <c r="BD151" s="923"/>
      <c r="BE151" s="923"/>
      <c r="BF151" s="923"/>
      <c r="BG151" s="923"/>
      <c r="BH151" s="923"/>
      <c r="BI151" s="923"/>
      <c r="BJ151" s="923"/>
      <c r="BK151" s="924">
        <f t="shared" si="348"/>
        <v>0</v>
      </c>
    </row>
    <row r="152" spans="1:63" ht="16.2" thickBot="1" x14ac:dyDescent="0.35">
      <c r="A152" s="944" t="s">
        <v>933</v>
      </c>
      <c r="B152" s="777"/>
      <c r="C152" s="926">
        <f>+C131+C138+C142</f>
        <v>0</v>
      </c>
      <c r="D152" s="926">
        <f t="shared" ref="D152:BJ152" si="353">+D131+D138+D142</f>
        <v>0</v>
      </c>
      <c r="E152" s="926">
        <f t="shared" si="353"/>
        <v>0</v>
      </c>
      <c r="F152" s="926">
        <f t="shared" si="353"/>
        <v>0</v>
      </c>
      <c r="G152" s="926">
        <f t="shared" si="353"/>
        <v>0</v>
      </c>
      <c r="H152" s="926">
        <f t="shared" si="353"/>
        <v>0</v>
      </c>
      <c r="I152" s="926">
        <f t="shared" si="353"/>
        <v>0</v>
      </c>
      <c r="J152" s="926">
        <f t="shared" si="353"/>
        <v>0</v>
      </c>
      <c r="K152" s="926">
        <f t="shared" si="353"/>
        <v>0</v>
      </c>
      <c r="L152" s="926">
        <f t="shared" si="353"/>
        <v>0</v>
      </c>
      <c r="M152" s="926">
        <f t="shared" si="353"/>
        <v>0</v>
      </c>
      <c r="N152" s="926">
        <f t="shared" si="353"/>
        <v>0</v>
      </c>
      <c r="O152" s="926">
        <f t="shared" si="353"/>
        <v>0</v>
      </c>
      <c r="P152" s="926">
        <f t="shared" si="353"/>
        <v>0</v>
      </c>
      <c r="Q152" s="926">
        <f t="shared" si="353"/>
        <v>0</v>
      </c>
      <c r="R152" s="926">
        <f t="shared" si="353"/>
        <v>0</v>
      </c>
      <c r="S152" s="926">
        <f t="shared" si="353"/>
        <v>0</v>
      </c>
      <c r="T152" s="926">
        <f t="shared" si="353"/>
        <v>0</v>
      </c>
      <c r="U152" s="926">
        <f t="shared" si="353"/>
        <v>0</v>
      </c>
      <c r="V152" s="926">
        <f t="shared" si="353"/>
        <v>0</v>
      </c>
      <c r="W152" s="926">
        <f t="shared" si="353"/>
        <v>0</v>
      </c>
      <c r="X152" s="926">
        <f t="shared" si="353"/>
        <v>0</v>
      </c>
      <c r="Y152" s="926">
        <f t="shared" si="353"/>
        <v>0</v>
      </c>
      <c r="Z152" s="926">
        <f t="shared" si="353"/>
        <v>0</v>
      </c>
      <c r="AA152" s="926">
        <f t="shared" si="353"/>
        <v>210694155.02631062</v>
      </c>
      <c r="AB152" s="926">
        <f t="shared" si="353"/>
        <v>195832611.7552962</v>
      </c>
      <c r="AC152" s="926">
        <f t="shared" si="353"/>
        <v>68844374.805129528</v>
      </c>
      <c r="AD152" s="926">
        <f t="shared" si="353"/>
        <v>191893225.36601162</v>
      </c>
      <c r="AE152" s="926">
        <f t="shared" si="353"/>
        <v>68941825.948814422</v>
      </c>
      <c r="AF152" s="926">
        <f t="shared" si="353"/>
        <v>202424884.52940059</v>
      </c>
      <c r="AG152" s="926">
        <f t="shared" si="353"/>
        <v>70816048.471159548</v>
      </c>
      <c r="AH152" s="926">
        <f t="shared" si="353"/>
        <v>200743423.9137162</v>
      </c>
      <c r="AI152" s="926">
        <f t="shared" si="353"/>
        <v>69136485.769149154</v>
      </c>
      <c r="AJ152" s="926">
        <f t="shared" si="353"/>
        <v>191797897.82016054</v>
      </c>
      <c r="AK152" s="926">
        <f t="shared" si="353"/>
        <v>68424237.986816168</v>
      </c>
      <c r="AL152" s="926">
        <f t="shared" si="353"/>
        <v>196654727.15336171</v>
      </c>
      <c r="AM152" s="926">
        <f t="shared" si="353"/>
        <v>98635705.887591511</v>
      </c>
      <c r="AN152" s="926">
        <f t="shared" si="353"/>
        <v>224978358.61091164</v>
      </c>
      <c r="AO152" s="926">
        <f t="shared" si="353"/>
        <v>73423714.115765393</v>
      </c>
      <c r="AP152" s="926">
        <f t="shared" si="353"/>
        <v>226583239.40132907</v>
      </c>
      <c r="AQ152" s="926">
        <f t="shared" si="353"/>
        <v>74322841.005616859</v>
      </c>
      <c r="AR152" s="926">
        <f t="shared" si="353"/>
        <v>230531051.53039736</v>
      </c>
      <c r="AS152" s="926">
        <f t="shared" si="353"/>
        <v>74969974.744689584</v>
      </c>
      <c r="AT152" s="926">
        <f t="shared" si="353"/>
        <v>230762496.4389376</v>
      </c>
      <c r="AU152" s="926">
        <f t="shared" si="353"/>
        <v>72397965.759352893</v>
      </c>
      <c r="AV152" s="926">
        <f t="shared" si="353"/>
        <v>219738157.31588906</v>
      </c>
      <c r="AW152" s="926">
        <f t="shared" si="353"/>
        <v>73122434.496249095</v>
      </c>
      <c r="AX152" s="926">
        <f t="shared" si="353"/>
        <v>233731069.23835039</v>
      </c>
      <c r="AY152" s="926">
        <f t="shared" si="353"/>
        <v>94121913.889645636</v>
      </c>
      <c r="AZ152" s="926">
        <f t="shared" si="353"/>
        <v>250329255.25724241</v>
      </c>
      <c r="BA152" s="926">
        <f t="shared" si="353"/>
        <v>75706020.505031228</v>
      </c>
      <c r="BB152" s="926">
        <f t="shared" si="353"/>
        <v>248644797.0062907</v>
      </c>
      <c r="BC152" s="926">
        <f t="shared" si="353"/>
        <v>75631345.583439857</v>
      </c>
      <c r="BD152" s="926">
        <f t="shared" si="353"/>
        <v>249079403.94393942</v>
      </c>
      <c r="BE152" s="926">
        <f t="shared" si="353"/>
        <v>75532234.09397161</v>
      </c>
      <c r="BF152" s="926">
        <f t="shared" si="353"/>
        <v>249564642.85753506</v>
      </c>
      <c r="BG152" s="926">
        <f t="shared" si="353"/>
        <v>75666286.655849516</v>
      </c>
      <c r="BH152" s="926">
        <f t="shared" si="353"/>
        <v>249327021.14946294</v>
      </c>
      <c r="BI152" s="926">
        <f t="shared" si="353"/>
        <v>76449715.340942532</v>
      </c>
      <c r="BJ152" s="926">
        <f t="shared" si="353"/>
        <v>255178052.1724256</v>
      </c>
      <c r="BK152" s="924">
        <f t="shared" si="348"/>
        <v>5544631595.5461817</v>
      </c>
    </row>
    <row r="153" spans="1:63" ht="15.6" x14ac:dyDescent="0.3">
      <c r="A153" s="891" t="s">
        <v>934</v>
      </c>
      <c r="B153" s="777"/>
      <c r="C153" s="923">
        <f>+B154</f>
        <v>0</v>
      </c>
      <c r="D153" s="923">
        <f t="shared" ref="D153" si="354">+C154</f>
        <v>0</v>
      </c>
      <c r="E153" s="923">
        <f t="shared" ref="E153" si="355">+D154</f>
        <v>0</v>
      </c>
      <c r="F153" s="923">
        <f t="shared" ref="F153" si="356">+E154</f>
        <v>0</v>
      </c>
      <c r="G153" s="923">
        <f t="shared" ref="G153" si="357">+F154</f>
        <v>0</v>
      </c>
      <c r="H153" s="923">
        <f t="shared" ref="H153" si="358">+G154</f>
        <v>0</v>
      </c>
      <c r="I153" s="923">
        <f t="shared" ref="I153" si="359">+H154</f>
        <v>0</v>
      </c>
      <c r="J153" s="923">
        <f t="shared" ref="J153" si="360">+I154</f>
        <v>0</v>
      </c>
      <c r="K153" s="923">
        <f t="shared" ref="K153" si="361">+J154</f>
        <v>0</v>
      </c>
      <c r="L153" s="923">
        <f t="shared" ref="L153" si="362">+K154</f>
        <v>0</v>
      </c>
      <c r="M153" s="923">
        <f t="shared" ref="M153" si="363">+L154</f>
        <v>0</v>
      </c>
      <c r="N153" s="923">
        <f t="shared" ref="N153" si="364">+M154</f>
        <v>0</v>
      </c>
      <c r="O153" s="923">
        <f t="shared" ref="O153" si="365">+N154</f>
        <v>0</v>
      </c>
      <c r="P153" s="923">
        <f t="shared" ref="P153" si="366">+O154</f>
        <v>0</v>
      </c>
      <c r="Q153" s="923">
        <f t="shared" ref="Q153" si="367">+P154</f>
        <v>0</v>
      </c>
      <c r="R153" s="923">
        <f t="shared" ref="R153" si="368">+Q154</f>
        <v>0</v>
      </c>
      <c r="S153" s="923">
        <f t="shared" ref="S153" si="369">+R154</f>
        <v>0</v>
      </c>
      <c r="T153" s="923">
        <f t="shared" ref="T153" si="370">+S154</f>
        <v>0</v>
      </c>
      <c r="U153" s="923">
        <f t="shared" ref="U153" si="371">+T154</f>
        <v>0</v>
      </c>
      <c r="V153" s="923">
        <f t="shared" ref="V153" si="372">+U154</f>
        <v>0</v>
      </c>
      <c r="W153" s="923">
        <f t="shared" ref="W153" si="373">+V154</f>
        <v>0</v>
      </c>
      <c r="X153" s="923">
        <f t="shared" ref="X153" si="374">+W154</f>
        <v>0</v>
      </c>
      <c r="Y153" s="923">
        <f t="shared" ref="Y153" si="375">+X154</f>
        <v>0</v>
      </c>
      <c r="Z153" s="923">
        <f t="shared" ref="Z153" si="376">+Y154</f>
        <v>0</v>
      </c>
      <c r="AA153" s="923">
        <f t="shared" ref="AA153" si="377">+Z154</f>
        <v>0</v>
      </c>
      <c r="AB153" s="923">
        <f t="shared" ref="AB153" si="378">+AA154</f>
        <v>60198330.007517315</v>
      </c>
      <c r="AC153" s="923">
        <f t="shared" ref="AC153" si="379">+AB154</f>
        <v>73151697.646518141</v>
      </c>
      <c r="AD153" s="923">
        <f t="shared" ref="AD153" si="380">+AC154</f>
        <v>40570306.414756477</v>
      </c>
      <c r="AE153" s="923">
        <f t="shared" ref="AE153" si="381">+AD154</f>
        <v>66418151.937362313</v>
      </c>
      <c r="AF153" s="923">
        <f t="shared" ref="AF153" si="382">+AE154</f>
        <v>38674279.396050498</v>
      </c>
      <c r="AG153" s="923">
        <f t="shared" ref="AG153" si="383">+AF154</f>
        <v>68885475.407271743</v>
      </c>
      <c r="AH153" s="923">
        <f t="shared" ref="AH153" si="384">+AG154</f>
        <v>39914721.108123228</v>
      </c>
      <c r="AI153" s="923">
        <f t="shared" ref="AI153" si="385">+AH154</f>
        <v>68759470.006239846</v>
      </c>
      <c r="AJ153" s="923">
        <f t="shared" ref="AJ153" si="386">+AI154</f>
        <v>39398844.507254004</v>
      </c>
      <c r="AK153" s="923">
        <f t="shared" ref="AK153" si="387">+AJ154</f>
        <v>66056212.093547009</v>
      </c>
      <c r="AL153" s="923">
        <f t="shared" ref="AL153" si="388">+AK154</f>
        <v>38422985.737246625</v>
      </c>
      <c r="AM153" s="923">
        <f t="shared" ref="AM153" si="389">+AL154</f>
        <v>67165060.825888097</v>
      </c>
      <c r="AN153" s="923">
        <f t="shared" ref="AN153" si="390">+AM154</f>
        <v>59970490.087854326</v>
      </c>
      <c r="AO153" s="923">
        <f t="shared" ref="AO153" si="391">+AN154</f>
        <v>103066604.84848982</v>
      </c>
      <c r="AP153" s="923">
        <f t="shared" ref="AP153" si="392">+AO154</f>
        <v>63836923.880688049</v>
      </c>
      <c r="AQ153" s="923">
        <f t="shared" ref="AQ153" si="393">+AP154</f>
        <v>105045590.97434662</v>
      </c>
      <c r="AR153" s="923">
        <f t="shared" ref="AR153" si="394">+AQ154</f>
        <v>64877943.482114457</v>
      </c>
      <c r="AS153" s="923">
        <f t="shared" ref="AS153" si="395">+AR154</f>
        <v>106850062.02580214</v>
      </c>
      <c r="AT153" s="923">
        <f t="shared" ref="AT153" si="396">+AS154</f>
        <v>65764694.151028924</v>
      </c>
      <c r="AU153" s="923">
        <f t="shared" ref="AU153" si="397">+AT154</f>
        <v>107254515.74530704</v>
      </c>
      <c r="AV153" s="923">
        <f t="shared" ref="AV153" si="398">+AU154</f>
        <v>64980684.799557857</v>
      </c>
      <c r="AW153" s="923">
        <f t="shared" ref="AW153" si="399">+AV154</f>
        <v>102983410.97792761</v>
      </c>
      <c r="AX153" s="923">
        <f t="shared" ref="AX153" si="400">+AW154</f>
        <v>63697859.001297958</v>
      </c>
      <c r="AY153" s="923">
        <f t="shared" ref="AY153" si="401">+AX154</f>
        <v>107580676.17178769</v>
      </c>
      <c r="AZ153" s="923">
        <f t="shared" ref="AZ153" si="402">+AY154</f>
        <v>80681036.024573326</v>
      </c>
      <c r="BA153" s="923">
        <f t="shared" ref="BA153" si="403">+AZ154</f>
        <v>132404116.51272631</v>
      </c>
      <c r="BB153" s="923">
        <f t="shared" ref="BB153" si="404">+BA154</f>
        <v>83244054.807103008</v>
      </c>
      <c r="BC153" s="923">
        <f t="shared" ref="BC153" si="405">+BB154</f>
        <v>132755540.72535747</v>
      </c>
      <c r="BD153" s="923">
        <f t="shared" ref="BD153" si="406">+BC154</f>
        <v>83354754.523518935</v>
      </c>
      <c r="BE153" s="923">
        <f t="shared" ref="BE153" si="407">+BD154</f>
        <v>132973663.38698335</v>
      </c>
      <c r="BF153" s="923">
        <f t="shared" ref="BF153" si="408">+BE154</f>
        <v>83402358.992381975</v>
      </c>
      <c r="BG153" s="923">
        <f t="shared" ref="BG153" si="409">+BF154</f>
        <v>133186800.73996681</v>
      </c>
      <c r="BH153" s="923">
        <f t="shared" ref="BH153" si="410">+BG154</f>
        <v>83541234.958326533</v>
      </c>
      <c r="BI153" s="923">
        <f t="shared" ref="BI153" si="411">+BH154</f>
        <v>133147302.44311579</v>
      </c>
      <c r="BJ153" s="923">
        <f t="shared" ref="BJ153" si="412">+BI154</f>
        <v>83838807.113623336</v>
      </c>
      <c r="BK153" s="924">
        <f t="shared" si="348"/>
        <v>2846054661.4616542</v>
      </c>
    </row>
    <row r="154" spans="1:63" ht="15.6" x14ac:dyDescent="0.3">
      <c r="A154" s="891" t="s">
        <v>935</v>
      </c>
      <c r="B154" s="777"/>
      <c r="C154" s="923">
        <f>+(C152+C153)/(30+DATA!C391)*DATA!C391</f>
        <v>0</v>
      </c>
      <c r="D154" s="923">
        <f>+(D152+D153)/(30+DATA!D391)*DATA!D391</f>
        <v>0</v>
      </c>
      <c r="E154" s="923">
        <f>+(E152+E153)/(30+DATA!E391)*DATA!E391</f>
        <v>0</v>
      </c>
      <c r="F154" s="923">
        <f>+(F152+F153)/(30+DATA!F391)*DATA!F391</f>
        <v>0</v>
      </c>
      <c r="G154" s="923">
        <f>+(G152+G153)/(30+DATA!G391)*DATA!G391</f>
        <v>0</v>
      </c>
      <c r="H154" s="923">
        <f>+(H152+H153)/(30+DATA!H391)*DATA!H391</f>
        <v>0</v>
      </c>
      <c r="I154" s="923">
        <f>+(I152+I153)/(30+DATA!I391)*DATA!I391</f>
        <v>0</v>
      </c>
      <c r="J154" s="923">
        <f>+(J152+J153)/(30+DATA!J391)*DATA!J391</f>
        <v>0</v>
      </c>
      <c r="K154" s="923">
        <f>+(K152+K153)/(30+DATA!K391)*DATA!K391</f>
        <v>0</v>
      </c>
      <c r="L154" s="923">
        <f>+(L152+L153)/(30+DATA!L391)*DATA!L391</f>
        <v>0</v>
      </c>
      <c r="M154" s="923">
        <f>+(M152+M153)/(30+DATA!M391)*DATA!M391</f>
        <v>0</v>
      </c>
      <c r="N154" s="923">
        <f>+(N152+N153)/(30+DATA!N391)*DATA!N391</f>
        <v>0</v>
      </c>
      <c r="O154" s="923">
        <f>+(O152+O153)/(30+DATA!O391)*DATA!O391</f>
        <v>0</v>
      </c>
      <c r="P154" s="923">
        <f>+(P152+P153)/(30+DATA!P391)*DATA!P391</f>
        <v>0</v>
      </c>
      <c r="Q154" s="923">
        <f>+(Q152+Q153)/(30+DATA!Q391)*DATA!Q391</f>
        <v>0</v>
      </c>
      <c r="R154" s="923">
        <f>+(R152+R153)/(30+DATA!R391)*DATA!R391</f>
        <v>0</v>
      </c>
      <c r="S154" s="923">
        <f>+(S152+S153)/(30+DATA!S391)*DATA!S391</f>
        <v>0</v>
      </c>
      <c r="T154" s="923">
        <f>+(T152+T153)/(30+DATA!T391)*DATA!T391</f>
        <v>0</v>
      </c>
      <c r="U154" s="923">
        <f>+(U152+U153)/(30+DATA!U391)*DATA!U391</f>
        <v>0</v>
      </c>
      <c r="V154" s="923">
        <f>+(V152+V153)/(30+DATA!V391)*DATA!V391</f>
        <v>0</v>
      </c>
      <c r="W154" s="923">
        <f>+(W152+W153)/(30+DATA!W391)*DATA!W391</f>
        <v>0</v>
      </c>
      <c r="X154" s="923">
        <f>+(X152+X153)/(30+DATA!X391)*DATA!X391</f>
        <v>0</v>
      </c>
      <c r="Y154" s="923">
        <f>+(Y152+Y153)/(30+DATA!Y391)*DATA!Y391</f>
        <v>0</v>
      </c>
      <c r="Z154" s="923">
        <f>+(Z152+Z153)/(30+DATA!Z391)*DATA!Z391</f>
        <v>0</v>
      </c>
      <c r="AA154" s="923">
        <f>+(AA152+AA153)/(30+DATA!AA391)*DATA!AA391</f>
        <v>60198330.007517315</v>
      </c>
      <c r="AB154" s="923">
        <f>+(AB152+AB153)/(30+DATA!AB391)*DATA!AB391</f>
        <v>73151697.646518141</v>
      </c>
      <c r="AC154" s="923">
        <f>+(AC152+AC153)/(30+DATA!AC391)*DATA!AC391</f>
        <v>40570306.414756477</v>
      </c>
      <c r="AD154" s="923">
        <f>+(AD152+AD153)/(30+DATA!AD391)*DATA!AD391</f>
        <v>66418151.937362313</v>
      </c>
      <c r="AE154" s="923">
        <f>+(AE152+AE153)/(30+DATA!AE391)*DATA!AE391</f>
        <v>38674279.396050498</v>
      </c>
      <c r="AF154" s="923">
        <f>+(AF152+AF153)/(30+DATA!AF391)*DATA!AF391</f>
        <v>68885475.407271743</v>
      </c>
      <c r="AG154" s="923">
        <f>+(AG152+AG153)/(30+DATA!AG391)*DATA!AG391</f>
        <v>39914721.108123228</v>
      </c>
      <c r="AH154" s="923">
        <f>+(AH152+AH153)/(30+DATA!AH391)*DATA!AH391</f>
        <v>68759470.006239846</v>
      </c>
      <c r="AI154" s="923">
        <f>+(AI152+AI153)/(30+DATA!AI391)*DATA!AI391</f>
        <v>39398844.507254004</v>
      </c>
      <c r="AJ154" s="923">
        <f>+(AJ152+AJ153)/(30+DATA!AJ391)*DATA!AJ391</f>
        <v>66056212.093547009</v>
      </c>
      <c r="AK154" s="923">
        <f>+(AK152+AK153)/(30+DATA!AK391)*DATA!AK391</f>
        <v>38422985.737246625</v>
      </c>
      <c r="AL154" s="923">
        <f>+(AL152+AL153)/(30+DATA!AL391)*DATA!AL391</f>
        <v>67165060.825888097</v>
      </c>
      <c r="AM154" s="923">
        <f>+(AM152+AM153)/(30+DATA!AM391)*DATA!AM391</f>
        <v>59970490.087854326</v>
      </c>
      <c r="AN154" s="923">
        <f>+(AN152+AN153)/(30+DATA!AN391)*DATA!AN391</f>
        <v>103066604.84848982</v>
      </c>
      <c r="AO154" s="923">
        <f>+(AO152+AO153)/(30+DATA!AO391)*DATA!AO391</f>
        <v>63836923.880688049</v>
      </c>
      <c r="AP154" s="923">
        <f>+(AP152+AP153)/(30+DATA!AP391)*DATA!AP391</f>
        <v>105045590.97434662</v>
      </c>
      <c r="AQ154" s="923">
        <f>+(AQ152+AQ153)/(30+DATA!AQ391)*DATA!AQ391</f>
        <v>64877943.482114457</v>
      </c>
      <c r="AR154" s="923">
        <f>+(AR152+AR153)/(30+DATA!AR391)*DATA!AR391</f>
        <v>106850062.02580214</v>
      </c>
      <c r="AS154" s="923">
        <f>+(AS152+AS153)/(30+DATA!AS391)*DATA!AS391</f>
        <v>65764694.151028924</v>
      </c>
      <c r="AT154" s="923">
        <f>+(AT152+AT153)/(30+DATA!AT391)*DATA!AT391</f>
        <v>107254515.74530704</v>
      </c>
      <c r="AU154" s="923">
        <f>+(AU152+AU153)/(30+DATA!AU391)*DATA!AU391</f>
        <v>64980684.799557857</v>
      </c>
      <c r="AV154" s="923">
        <f>+(AV152+AV153)/(30+DATA!AV391)*DATA!AV391</f>
        <v>102983410.97792761</v>
      </c>
      <c r="AW154" s="923">
        <f>+(AW152+AW153)/(30+DATA!AW391)*DATA!AW391</f>
        <v>63697859.001297958</v>
      </c>
      <c r="AX154" s="923">
        <f>+(AX152+AX153)/(30+DATA!AX391)*DATA!AX391</f>
        <v>107580676.17178769</v>
      </c>
      <c r="AY154" s="923">
        <f>+(AY152+AY153)/(30+DATA!AY391)*DATA!AY391</f>
        <v>80681036.024573326</v>
      </c>
      <c r="AZ154" s="923">
        <f>+(AZ152+AZ153)/(30+DATA!AZ391)*DATA!AZ391</f>
        <v>132404116.51272631</v>
      </c>
      <c r="BA154" s="923">
        <f>+(BA152+BA153)/(30+DATA!BA391)*DATA!BA391</f>
        <v>83244054.807103008</v>
      </c>
      <c r="BB154" s="923">
        <f>+(BB152+BB153)/(30+DATA!BB391)*DATA!BB391</f>
        <v>132755540.72535747</v>
      </c>
      <c r="BC154" s="923">
        <f>+(BC152+BC153)/(30+DATA!BC391)*DATA!BC391</f>
        <v>83354754.523518935</v>
      </c>
      <c r="BD154" s="923">
        <f>+(BD152+BD153)/(30+DATA!BD391)*DATA!BD391</f>
        <v>132973663.38698335</v>
      </c>
      <c r="BE154" s="923">
        <f>+(BE152+BE153)/(30+DATA!BE391)*DATA!BE391</f>
        <v>83402358.992381975</v>
      </c>
      <c r="BF154" s="923">
        <f>+(BF152+BF153)/(30+DATA!BF391)*DATA!BF391</f>
        <v>133186800.73996681</v>
      </c>
      <c r="BG154" s="923">
        <f>+(BG152+BG153)/(30+DATA!BG391)*DATA!BG391</f>
        <v>83541234.958326533</v>
      </c>
      <c r="BH154" s="923">
        <f>+(BH152+BH153)/(30+DATA!BH391)*DATA!BH391</f>
        <v>133147302.44311579</v>
      </c>
      <c r="BI154" s="923">
        <f>+(BI152+BI153)/(30+DATA!BI391)*DATA!BI391</f>
        <v>83838807.113623336</v>
      </c>
      <c r="BJ154" s="923">
        <f>+(BJ152+BJ153)/(30+DATA!BJ391)*DATA!BJ391</f>
        <v>135606743.71441957</v>
      </c>
      <c r="BK154" s="924">
        <f t="shared" si="348"/>
        <v>2981661405.1760736</v>
      </c>
    </row>
    <row r="155" spans="1:63" ht="16.2" thickBot="1" x14ac:dyDescent="0.35">
      <c r="A155" s="891"/>
      <c r="B155" s="777"/>
      <c r="C155" s="923"/>
      <c r="D155" s="923"/>
      <c r="E155" s="923"/>
      <c r="F155" s="923"/>
      <c r="G155" s="923"/>
      <c r="H155" s="923"/>
      <c r="I155" s="923"/>
      <c r="J155" s="923"/>
      <c r="K155" s="923"/>
      <c r="L155" s="923"/>
      <c r="M155" s="923"/>
      <c r="N155" s="923"/>
      <c r="O155" s="923"/>
      <c r="P155" s="923"/>
      <c r="Q155" s="923"/>
      <c r="R155" s="923"/>
      <c r="S155" s="923"/>
      <c r="T155" s="923"/>
      <c r="U155" s="923"/>
      <c r="V155" s="923"/>
      <c r="W155" s="923"/>
      <c r="X155" s="923"/>
      <c r="Y155" s="923"/>
      <c r="Z155" s="923"/>
      <c r="AA155" s="923"/>
      <c r="AB155" s="923"/>
      <c r="AC155" s="923"/>
      <c r="AD155" s="923"/>
      <c r="AE155" s="923"/>
      <c r="AF155" s="923"/>
      <c r="AG155" s="923"/>
      <c r="AH155" s="923"/>
      <c r="AI155" s="923"/>
      <c r="AJ155" s="923"/>
      <c r="AK155" s="923"/>
      <c r="AL155" s="923"/>
      <c r="AM155" s="923"/>
      <c r="AN155" s="923"/>
      <c r="AO155" s="923"/>
      <c r="AP155" s="923"/>
      <c r="AQ155" s="923"/>
      <c r="AR155" s="923"/>
      <c r="AS155" s="923"/>
      <c r="AT155" s="923"/>
      <c r="AU155" s="923"/>
      <c r="AV155" s="923"/>
      <c r="AW155" s="923"/>
      <c r="AX155" s="923"/>
      <c r="AY155" s="923"/>
      <c r="AZ155" s="923"/>
      <c r="BA155" s="923"/>
      <c r="BB155" s="923"/>
      <c r="BC155" s="923"/>
      <c r="BD155" s="923"/>
      <c r="BE155" s="923"/>
      <c r="BF155" s="923"/>
      <c r="BG155" s="923"/>
      <c r="BH155" s="923"/>
      <c r="BI155" s="923"/>
      <c r="BJ155" s="923"/>
      <c r="BK155" s="924">
        <f t="shared" si="348"/>
        <v>0</v>
      </c>
    </row>
    <row r="156" spans="1:63" ht="16.2" thickBot="1" x14ac:dyDescent="0.35">
      <c r="A156" s="944" t="s">
        <v>936</v>
      </c>
      <c r="B156" s="777"/>
      <c r="C156" s="926">
        <f t="shared" ref="C156:BJ156" si="413">+C152+C153-C154</f>
        <v>0</v>
      </c>
      <c r="D156" s="926">
        <f t="shared" si="413"/>
        <v>0</v>
      </c>
      <c r="E156" s="926">
        <f t="shared" si="413"/>
        <v>0</v>
      </c>
      <c r="F156" s="926">
        <f t="shared" si="413"/>
        <v>0</v>
      </c>
      <c r="G156" s="926">
        <f t="shared" si="413"/>
        <v>0</v>
      </c>
      <c r="H156" s="926">
        <f t="shared" si="413"/>
        <v>0</v>
      </c>
      <c r="I156" s="926">
        <f t="shared" si="413"/>
        <v>0</v>
      </c>
      <c r="J156" s="926">
        <f t="shared" si="413"/>
        <v>0</v>
      </c>
      <c r="K156" s="926">
        <f t="shared" si="413"/>
        <v>0</v>
      </c>
      <c r="L156" s="926">
        <f t="shared" si="413"/>
        <v>0</v>
      </c>
      <c r="M156" s="926">
        <f t="shared" si="413"/>
        <v>0</v>
      </c>
      <c r="N156" s="926">
        <f t="shared" si="413"/>
        <v>0</v>
      </c>
      <c r="O156" s="926">
        <f t="shared" si="413"/>
        <v>0</v>
      </c>
      <c r="P156" s="926">
        <f t="shared" si="413"/>
        <v>0</v>
      </c>
      <c r="Q156" s="926">
        <f t="shared" si="413"/>
        <v>0</v>
      </c>
      <c r="R156" s="926">
        <f t="shared" si="413"/>
        <v>0</v>
      </c>
      <c r="S156" s="926">
        <f t="shared" si="413"/>
        <v>0</v>
      </c>
      <c r="T156" s="926">
        <f t="shared" si="413"/>
        <v>0</v>
      </c>
      <c r="U156" s="926">
        <f t="shared" si="413"/>
        <v>0</v>
      </c>
      <c r="V156" s="926">
        <f t="shared" si="413"/>
        <v>0</v>
      </c>
      <c r="W156" s="926">
        <f t="shared" si="413"/>
        <v>0</v>
      </c>
      <c r="X156" s="926">
        <f t="shared" si="413"/>
        <v>0</v>
      </c>
      <c r="Y156" s="926">
        <f t="shared" si="413"/>
        <v>0</v>
      </c>
      <c r="Z156" s="926">
        <f t="shared" si="413"/>
        <v>0</v>
      </c>
      <c r="AA156" s="926">
        <f t="shared" si="413"/>
        <v>150495825.01879331</v>
      </c>
      <c r="AB156" s="926">
        <f t="shared" si="413"/>
        <v>182879244.11629537</v>
      </c>
      <c r="AC156" s="926">
        <f t="shared" si="413"/>
        <v>101425766.03689119</v>
      </c>
      <c r="AD156" s="926">
        <f t="shared" si="413"/>
        <v>166045379.84340578</v>
      </c>
      <c r="AE156" s="926">
        <f t="shared" si="413"/>
        <v>96685698.490126237</v>
      </c>
      <c r="AF156" s="926">
        <f t="shared" si="413"/>
        <v>172213688.51817936</v>
      </c>
      <c r="AG156" s="926">
        <f t="shared" si="413"/>
        <v>99786802.770308062</v>
      </c>
      <c r="AH156" s="926">
        <f t="shared" si="413"/>
        <v>171898675.01559961</v>
      </c>
      <c r="AI156" s="926">
        <f t="shared" si="413"/>
        <v>98497111.268135011</v>
      </c>
      <c r="AJ156" s="926">
        <f t="shared" si="413"/>
        <v>165140530.23386753</v>
      </c>
      <c r="AK156" s="926">
        <f t="shared" si="413"/>
        <v>96057464.343116552</v>
      </c>
      <c r="AL156" s="926">
        <f t="shared" si="413"/>
        <v>167912652.06472024</v>
      </c>
      <c r="AM156" s="926">
        <f t="shared" si="413"/>
        <v>105830276.62562528</v>
      </c>
      <c r="AN156" s="926">
        <f t="shared" si="413"/>
        <v>181882243.85027617</v>
      </c>
      <c r="AO156" s="926">
        <f t="shared" si="413"/>
        <v>112653395.08356717</v>
      </c>
      <c r="AP156" s="926">
        <f t="shared" si="413"/>
        <v>185374572.30767047</v>
      </c>
      <c r="AQ156" s="926">
        <f t="shared" si="413"/>
        <v>114490488.49784902</v>
      </c>
      <c r="AR156" s="926">
        <f t="shared" si="413"/>
        <v>188558932.98670965</v>
      </c>
      <c r="AS156" s="926">
        <f t="shared" si="413"/>
        <v>116055342.61946279</v>
      </c>
      <c r="AT156" s="926">
        <f t="shared" si="413"/>
        <v>189272674.84465951</v>
      </c>
      <c r="AU156" s="926">
        <f t="shared" si="413"/>
        <v>114671796.70510209</v>
      </c>
      <c r="AV156" s="926">
        <f t="shared" si="413"/>
        <v>181735431.1375193</v>
      </c>
      <c r="AW156" s="926">
        <f t="shared" si="413"/>
        <v>112407986.47287875</v>
      </c>
      <c r="AX156" s="926">
        <f t="shared" si="413"/>
        <v>189848252.06786066</v>
      </c>
      <c r="AY156" s="926">
        <f t="shared" si="413"/>
        <v>121021554.03685999</v>
      </c>
      <c r="AZ156" s="926">
        <f t="shared" si="413"/>
        <v>198606174.76908946</v>
      </c>
      <c r="BA156" s="926">
        <f t="shared" si="413"/>
        <v>124866082.21065453</v>
      </c>
      <c r="BB156" s="926">
        <f t="shared" si="413"/>
        <v>199133311.08803624</v>
      </c>
      <c r="BC156" s="926">
        <f t="shared" si="413"/>
        <v>125032131.78527839</v>
      </c>
      <c r="BD156" s="926">
        <f t="shared" si="413"/>
        <v>199460495.08047503</v>
      </c>
      <c r="BE156" s="926">
        <f t="shared" si="413"/>
        <v>125103538.48857297</v>
      </c>
      <c r="BF156" s="926">
        <f t="shared" si="413"/>
        <v>199780201.10995024</v>
      </c>
      <c r="BG156" s="926">
        <f t="shared" si="413"/>
        <v>125311852.43748979</v>
      </c>
      <c r="BH156" s="926">
        <f t="shared" si="413"/>
        <v>199720953.66467369</v>
      </c>
      <c r="BI156" s="926">
        <f t="shared" si="413"/>
        <v>125758210.670435</v>
      </c>
      <c r="BJ156" s="926">
        <f t="shared" si="413"/>
        <v>203410115.57162938</v>
      </c>
      <c r="BK156" s="924">
        <f t="shared" si="348"/>
        <v>5409024851.8317633</v>
      </c>
    </row>
    <row r="157" spans="1:63" ht="15.6" x14ac:dyDescent="0.3">
      <c r="A157" s="891" t="s">
        <v>937</v>
      </c>
      <c r="B157" s="777"/>
      <c r="C157" s="923">
        <f>+B160</f>
        <v>0</v>
      </c>
      <c r="D157" s="923">
        <f t="shared" ref="D157:BJ157" si="414">+C160</f>
        <v>0</v>
      </c>
      <c r="E157" s="923">
        <f t="shared" si="414"/>
        <v>0</v>
      </c>
      <c r="F157" s="923">
        <f t="shared" si="414"/>
        <v>0</v>
      </c>
      <c r="G157" s="923">
        <f t="shared" si="414"/>
        <v>0</v>
      </c>
      <c r="H157" s="923">
        <f t="shared" si="414"/>
        <v>0</v>
      </c>
      <c r="I157" s="923">
        <f t="shared" si="414"/>
        <v>0</v>
      </c>
      <c r="J157" s="923">
        <f t="shared" si="414"/>
        <v>0</v>
      </c>
      <c r="K157" s="923">
        <f t="shared" si="414"/>
        <v>0</v>
      </c>
      <c r="L157" s="923">
        <f t="shared" si="414"/>
        <v>0</v>
      </c>
      <c r="M157" s="923">
        <f t="shared" si="414"/>
        <v>0</v>
      </c>
      <c r="N157" s="923">
        <f t="shared" si="414"/>
        <v>0</v>
      </c>
      <c r="O157" s="923">
        <f t="shared" si="414"/>
        <v>0</v>
      </c>
      <c r="P157" s="923">
        <f t="shared" si="414"/>
        <v>0</v>
      </c>
      <c r="Q157" s="923">
        <f t="shared" si="414"/>
        <v>0</v>
      </c>
      <c r="R157" s="923">
        <f t="shared" si="414"/>
        <v>0</v>
      </c>
      <c r="S157" s="923">
        <f t="shared" si="414"/>
        <v>0</v>
      </c>
      <c r="T157" s="923">
        <f t="shared" si="414"/>
        <v>0</v>
      </c>
      <c r="U157" s="923">
        <f t="shared" si="414"/>
        <v>0</v>
      </c>
      <c r="V157" s="923">
        <f t="shared" si="414"/>
        <v>0</v>
      </c>
      <c r="W157" s="923">
        <f t="shared" si="414"/>
        <v>0</v>
      </c>
      <c r="X157" s="923">
        <f t="shared" si="414"/>
        <v>0</v>
      </c>
      <c r="Y157" s="923">
        <f t="shared" si="414"/>
        <v>0</v>
      </c>
      <c r="Z157" s="923">
        <f t="shared" si="414"/>
        <v>0</v>
      </c>
      <c r="AA157" s="923">
        <f t="shared" si="414"/>
        <v>0</v>
      </c>
      <c r="AB157" s="923">
        <f t="shared" si="414"/>
        <v>54434660.113180555</v>
      </c>
      <c r="AC157" s="923">
        <f t="shared" si="414"/>
        <v>85836944.083001927</v>
      </c>
      <c r="AD157" s="923">
        <f t="shared" si="414"/>
        <v>67733320.681663483</v>
      </c>
      <c r="AE157" s="923">
        <f t="shared" si="414"/>
        <v>84558253.381408021</v>
      </c>
      <c r="AF157" s="923">
        <f t="shared" si="414"/>
        <v>65556323.017363459</v>
      </c>
      <c r="AG157" s="923">
        <f t="shared" si="414"/>
        <v>86001919.0660474</v>
      </c>
      <c r="AH157" s="923">
        <f t="shared" si="414"/>
        <v>67200175.983362615</v>
      </c>
      <c r="AI157" s="923">
        <f t="shared" si="414"/>
        <v>86482563.127284214</v>
      </c>
      <c r="AJ157" s="923">
        <f t="shared" si="414"/>
        <v>66907541.802598447</v>
      </c>
      <c r="AK157" s="923">
        <f t="shared" si="414"/>
        <v>83932281.374891952</v>
      </c>
      <c r="AL157" s="923">
        <f t="shared" si="414"/>
        <v>65102673.983109467</v>
      </c>
      <c r="AM157" s="923">
        <f t="shared" si="414"/>
        <v>84282139.208789483</v>
      </c>
      <c r="AN157" s="923">
        <f t="shared" si="414"/>
        <v>66126057.681535579</v>
      </c>
      <c r="AO157" s="923">
        <f t="shared" si="414"/>
        <v>86263757.054543212</v>
      </c>
      <c r="AP157" s="923">
        <f t="shared" si="414"/>
        <v>69188574.656734049</v>
      </c>
      <c r="AQ157" s="923">
        <f t="shared" si="414"/>
        <v>88543703.291966796</v>
      </c>
      <c r="AR157" s="923">
        <f t="shared" si="414"/>
        <v>70620588.448631585</v>
      </c>
      <c r="AS157" s="923">
        <f t="shared" si="414"/>
        <v>90149398.760118693</v>
      </c>
      <c r="AT157" s="923">
        <f t="shared" si="414"/>
        <v>71723388.305941388</v>
      </c>
      <c r="AU157" s="923">
        <f t="shared" si="414"/>
        <v>90781239.356730744</v>
      </c>
      <c r="AV157" s="923">
        <f t="shared" si="414"/>
        <v>71461925.586724475</v>
      </c>
      <c r="AW157" s="923">
        <f t="shared" si="414"/>
        <v>88068645.817128271</v>
      </c>
      <c r="AX157" s="923">
        <f t="shared" si="414"/>
        <v>69731002.535654619</v>
      </c>
      <c r="AY157" s="923">
        <f t="shared" si="414"/>
        <v>90288436.383831397</v>
      </c>
      <c r="AZ157" s="923">
        <f t="shared" si="414"/>
        <v>70436663.47356379</v>
      </c>
      <c r="BA157" s="923">
        <f t="shared" si="414"/>
        <v>89680946.080884412</v>
      </c>
      <c r="BB157" s="923">
        <f t="shared" si="414"/>
        <v>71515676.097179651</v>
      </c>
      <c r="BC157" s="923">
        <f t="shared" si="414"/>
        <v>90216329.061738625</v>
      </c>
      <c r="BD157" s="923">
        <f t="shared" si="414"/>
        <v>71749486.949005663</v>
      </c>
      <c r="BE157" s="923">
        <f t="shared" si="414"/>
        <v>90403327.343160227</v>
      </c>
      <c r="BF157" s="923">
        <f t="shared" si="414"/>
        <v>71835621.943911076</v>
      </c>
      <c r="BG157" s="923">
        <f t="shared" si="414"/>
        <v>90538607.68462044</v>
      </c>
      <c r="BH157" s="923">
        <f t="shared" si="414"/>
        <v>71950153.374036744</v>
      </c>
      <c r="BI157" s="923">
        <f t="shared" si="414"/>
        <v>90557035.679570138</v>
      </c>
      <c r="BJ157" s="923">
        <f t="shared" si="414"/>
        <v>72105082.116668388</v>
      </c>
      <c r="BK157" s="924">
        <f t="shared" si="348"/>
        <v>2731964443.5065808</v>
      </c>
    </row>
    <row r="158" spans="1:63" ht="16.2" thickBot="1" x14ac:dyDescent="0.35">
      <c r="A158" s="891"/>
      <c r="B158" s="777"/>
      <c r="C158" s="923"/>
      <c r="D158" s="923"/>
      <c r="E158" s="923"/>
      <c r="F158" s="923"/>
      <c r="G158" s="923"/>
      <c r="H158" s="923"/>
      <c r="I158" s="923"/>
      <c r="J158" s="923"/>
      <c r="K158" s="923"/>
      <c r="L158" s="923"/>
      <c r="M158" s="923"/>
      <c r="N158" s="923"/>
      <c r="O158" s="923"/>
      <c r="P158" s="923"/>
      <c r="Q158" s="923"/>
      <c r="R158" s="923"/>
      <c r="S158" s="923"/>
      <c r="T158" s="923"/>
      <c r="U158" s="923"/>
      <c r="V158" s="923"/>
      <c r="W158" s="923"/>
      <c r="X158" s="923"/>
      <c r="Y158" s="923"/>
      <c r="Z158" s="923"/>
      <c r="AA158" s="923"/>
      <c r="AB158" s="923"/>
      <c r="AC158" s="923"/>
      <c r="AD158" s="923"/>
      <c r="AE158" s="923"/>
      <c r="AF158" s="923"/>
      <c r="AG158" s="923"/>
      <c r="AH158" s="923"/>
      <c r="AI158" s="923"/>
      <c r="AJ158" s="923"/>
      <c r="AK158" s="923"/>
      <c r="AL158" s="923"/>
      <c r="AM158" s="923"/>
      <c r="AN158" s="923"/>
      <c r="AO158" s="923"/>
      <c r="AP158" s="923"/>
      <c r="AQ158" s="923"/>
      <c r="AR158" s="923"/>
      <c r="AS158" s="923"/>
      <c r="AT158" s="923"/>
      <c r="AU158" s="923"/>
      <c r="AV158" s="923"/>
      <c r="AW158" s="923"/>
      <c r="AX158" s="923"/>
      <c r="AY158" s="923"/>
      <c r="AZ158" s="923"/>
      <c r="BA158" s="923"/>
      <c r="BB158" s="923"/>
      <c r="BC158" s="923"/>
      <c r="BD158" s="923"/>
      <c r="BE158" s="923"/>
      <c r="BF158" s="923"/>
      <c r="BG158" s="923"/>
      <c r="BH158" s="923"/>
      <c r="BI158" s="923"/>
      <c r="BJ158" s="923"/>
      <c r="BK158" s="924">
        <f t="shared" si="348"/>
        <v>0</v>
      </c>
    </row>
    <row r="159" spans="1:63" ht="16.2" thickBot="1" x14ac:dyDescent="0.35">
      <c r="A159" s="29" t="s">
        <v>938</v>
      </c>
      <c r="B159" s="777"/>
      <c r="C159" s="926">
        <f>+C156+C157</f>
        <v>0</v>
      </c>
      <c r="D159" s="926">
        <f t="shared" ref="D159:BJ159" si="415">+D156+D157</f>
        <v>0</v>
      </c>
      <c r="E159" s="926">
        <f t="shared" si="415"/>
        <v>0</v>
      </c>
      <c r="F159" s="926">
        <f t="shared" si="415"/>
        <v>0</v>
      </c>
      <c r="G159" s="926">
        <f t="shared" si="415"/>
        <v>0</v>
      </c>
      <c r="H159" s="926">
        <f t="shared" si="415"/>
        <v>0</v>
      </c>
      <c r="I159" s="926">
        <f t="shared" si="415"/>
        <v>0</v>
      </c>
      <c r="J159" s="926">
        <f t="shared" si="415"/>
        <v>0</v>
      </c>
      <c r="K159" s="926">
        <f t="shared" si="415"/>
        <v>0</v>
      </c>
      <c r="L159" s="926">
        <f t="shared" si="415"/>
        <v>0</v>
      </c>
      <c r="M159" s="926">
        <f t="shared" si="415"/>
        <v>0</v>
      </c>
      <c r="N159" s="926">
        <f t="shared" si="415"/>
        <v>0</v>
      </c>
      <c r="O159" s="926">
        <f t="shared" si="415"/>
        <v>0</v>
      </c>
      <c r="P159" s="926">
        <f t="shared" si="415"/>
        <v>0</v>
      </c>
      <c r="Q159" s="926">
        <f t="shared" si="415"/>
        <v>0</v>
      </c>
      <c r="R159" s="926">
        <f t="shared" si="415"/>
        <v>0</v>
      </c>
      <c r="S159" s="926">
        <f t="shared" si="415"/>
        <v>0</v>
      </c>
      <c r="T159" s="926">
        <f t="shared" si="415"/>
        <v>0</v>
      </c>
      <c r="U159" s="926">
        <f t="shared" si="415"/>
        <v>0</v>
      </c>
      <c r="V159" s="926">
        <f t="shared" si="415"/>
        <v>0</v>
      </c>
      <c r="W159" s="926">
        <f t="shared" si="415"/>
        <v>0</v>
      </c>
      <c r="X159" s="926">
        <f t="shared" si="415"/>
        <v>0</v>
      </c>
      <c r="Y159" s="926">
        <f t="shared" si="415"/>
        <v>0</v>
      </c>
      <c r="Z159" s="926">
        <f t="shared" si="415"/>
        <v>0</v>
      </c>
      <c r="AA159" s="926">
        <f t="shared" si="415"/>
        <v>150495825.01879331</v>
      </c>
      <c r="AB159" s="926">
        <f t="shared" si="415"/>
        <v>237313904.22947592</v>
      </c>
      <c r="AC159" s="926">
        <f t="shared" si="415"/>
        <v>187262710.11989313</v>
      </c>
      <c r="AD159" s="926">
        <f t="shared" si="415"/>
        <v>233778700.52506927</v>
      </c>
      <c r="AE159" s="926">
        <f t="shared" si="415"/>
        <v>181243951.87153426</v>
      </c>
      <c r="AF159" s="926">
        <f t="shared" si="415"/>
        <v>237770011.53554282</v>
      </c>
      <c r="AG159" s="926">
        <f t="shared" si="415"/>
        <v>185788721.83635545</v>
      </c>
      <c r="AH159" s="926">
        <f t="shared" si="415"/>
        <v>239098850.99896222</v>
      </c>
      <c r="AI159" s="926">
        <f t="shared" si="415"/>
        <v>184979674.39541924</v>
      </c>
      <c r="AJ159" s="926">
        <f t="shared" si="415"/>
        <v>232048072.03646597</v>
      </c>
      <c r="AK159" s="926">
        <f t="shared" si="415"/>
        <v>179989745.71800852</v>
      </c>
      <c r="AL159" s="926">
        <f t="shared" si="415"/>
        <v>233015326.04782972</v>
      </c>
      <c r="AM159" s="926">
        <f t="shared" si="415"/>
        <v>190112415.83441478</v>
      </c>
      <c r="AN159" s="926">
        <f t="shared" si="415"/>
        <v>248008301.53181174</v>
      </c>
      <c r="AO159" s="926">
        <f t="shared" si="415"/>
        <v>198917152.1381104</v>
      </c>
      <c r="AP159" s="926">
        <f t="shared" si="415"/>
        <v>254563146.96440452</v>
      </c>
      <c r="AQ159" s="926">
        <f t="shared" si="415"/>
        <v>203034191.78981581</v>
      </c>
      <c r="AR159" s="926">
        <f t="shared" si="415"/>
        <v>259179521.43534124</v>
      </c>
      <c r="AS159" s="926">
        <f t="shared" si="415"/>
        <v>206204741.37958148</v>
      </c>
      <c r="AT159" s="926">
        <f t="shared" si="415"/>
        <v>260996063.15060091</v>
      </c>
      <c r="AU159" s="926">
        <f t="shared" si="415"/>
        <v>205453036.06183285</v>
      </c>
      <c r="AV159" s="926">
        <f t="shared" si="415"/>
        <v>253197356.72424376</v>
      </c>
      <c r="AW159" s="926">
        <f t="shared" si="415"/>
        <v>200476632.29000703</v>
      </c>
      <c r="AX159" s="926">
        <f t="shared" si="415"/>
        <v>259579254.60351527</v>
      </c>
      <c r="AY159" s="926">
        <f t="shared" si="415"/>
        <v>211309990.42069137</v>
      </c>
      <c r="AZ159" s="926">
        <f t="shared" si="415"/>
        <v>269042838.24265325</v>
      </c>
      <c r="BA159" s="926">
        <f t="shared" si="415"/>
        <v>214547028.29153895</v>
      </c>
      <c r="BB159" s="926">
        <f t="shared" si="415"/>
        <v>270648987.18521589</v>
      </c>
      <c r="BC159" s="926">
        <f t="shared" si="415"/>
        <v>215248460.84701702</v>
      </c>
      <c r="BD159" s="926">
        <f t="shared" si="415"/>
        <v>271209982.0294807</v>
      </c>
      <c r="BE159" s="926">
        <f t="shared" si="415"/>
        <v>215506865.8317332</v>
      </c>
      <c r="BF159" s="926">
        <f t="shared" si="415"/>
        <v>271615823.05386132</v>
      </c>
      <c r="BG159" s="926">
        <f t="shared" si="415"/>
        <v>215850460.12211025</v>
      </c>
      <c r="BH159" s="926">
        <f t="shared" si="415"/>
        <v>271671107.03871042</v>
      </c>
      <c r="BI159" s="926">
        <f t="shared" si="415"/>
        <v>216315246.35000515</v>
      </c>
      <c r="BJ159" s="926">
        <f t="shared" si="415"/>
        <v>275515197.68829775</v>
      </c>
      <c r="BK159" s="924">
        <f t="shared" si="348"/>
        <v>8140989295.3383446</v>
      </c>
    </row>
    <row r="160" spans="1:63" ht="15.6" x14ac:dyDescent="0.3">
      <c r="A160" s="891" t="s">
        <v>939</v>
      </c>
      <c r="B160" s="777"/>
      <c r="C160" s="923">
        <f>+(C159/(30+DATA!C393)*DATA!C393)</f>
        <v>0</v>
      </c>
      <c r="D160" s="923">
        <f>+(D159/(30+DATA!D393)*DATA!D393)</f>
        <v>0</v>
      </c>
      <c r="E160" s="923">
        <f>+(E159/(30+DATA!E393)*DATA!E393)</f>
        <v>0</v>
      </c>
      <c r="F160" s="923">
        <f>+(F159/(30+DATA!F393)*DATA!F393)</f>
        <v>0</v>
      </c>
      <c r="G160" s="923">
        <f>+(G159/(30+DATA!G393)*DATA!G393)</f>
        <v>0</v>
      </c>
      <c r="H160" s="923">
        <f>+(H159/(30+DATA!H393)*DATA!H393)</f>
        <v>0</v>
      </c>
      <c r="I160" s="923">
        <f>+(I159/(30+DATA!I393)*DATA!I393)</f>
        <v>0</v>
      </c>
      <c r="J160" s="923">
        <f>+(J159/(30+DATA!J393)*DATA!J393)</f>
        <v>0</v>
      </c>
      <c r="K160" s="923">
        <f>+(K159/(30+DATA!K393)*DATA!K393)</f>
        <v>0</v>
      </c>
      <c r="L160" s="923">
        <f>+(L159/(30+DATA!L393)*DATA!L393)</f>
        <v>0</v>
      </c>
      <c r="M160" s="923">
        <f>+(M159/(30+DATA!M393)*DATA!M393)</f>
        <v>0</v>
      </c>
      <c r="N160" s="923">
        <f>+(N159/(30+DATA!N393)*DATA!N393)</f>
        <v>0</v>
      </c>
      <c r="O160" s="923">
        <f>+(O159/(30+DATA!O393)*DATA!O393)</f>
        <v>0</v>
      </c>
      <c r="P160" s="923">
        <f>+(P159/(30+DATA!P393)*DATA!P393)</f>
        <v>0</v>
      </c>
      <c r="Q160" s="923">
        <f>+(Q159/(30+DATA!Q393)*DATA!Q393)</f>
        <v>0</v>
      </c>
      <c r="R160" s="923">
        <f>+(R159/(30+DATA!R393)*DATA!R393)</f>
        <v>0</v>
      </c>
      <c r="S160" s="923">
        <f>+(S159/(30+DATA!S393)*DATA!S393)</f>
        <v>0</v>
      </c>
      <c r="T160" s="923">
        <f>+(T159/(30+DATA!T393)*DATA!T393)</f>
        <v>0</v>
      </c>
      <c r="U160" s="923">
        <f>+(U159/(30+DATA!U393)*DATA!U393)</f>
        <v>0</v>
      </c>
      <c r="V160" s="923">
        <f>+(V159/(30+DATA!V393)*DATA!V393)</f>
        <v>0</v>
      </c>
      <c r="W160" s="923">
        <f>+(W159/(30+DATA!W393)*DATA!W393)</f>
        <v>0</v>
      </c>
      <c r="X160" s="923">
        <f>+(X159/(30+DATA!X393)*DATA!X393)</f>
        <v>0</v>
      </c>
      <c r="Y160" s="923">
        <f>+(Y159/(30+DATA!Y393)*DATA!Y393)</f>
        <v>0</v>
      </c>
      <c r="Z160" s="923">
        <f>+(Z159/(30+DATA!Z393)*DATA!Z393)</f>
        <v>0</v>
      </c>
      <c r="AA160" s="923">
        <f>+(AA159/(30+DATA!AA393)*DATA!AA393)</f>
        <v>54434660.113180555</v>
      </c>
      <c r="AB160" s="923">
        <f>+(AB159/(30+DATA!AB393)*DATA!AB393)</f>
        <v>85836944.083001927</v>
      </c>
      <c r="AC160" s="923">
        <f>+(AC159/(30+DATA!AC393)*DATA!AC393)</f>
        <v>67733320.681663483</v>
      </c>
      <c r="AD160" s="923">
        <f>+(AD159/(30+DATA!AD393)*DATA!AD393)</f>
        <v>84558253.381408021</v>
      </c>
      <c r="AE160" s="923">
        <f>+(AE159/(30+DATA!AE393)*DATA!AE393)</f>
        <v>65556323.017363459</v>
      </c>
      <c r="AF160" s="923">
        <f>+(AF159/(30+DATA!AF393)*DATA!AF393)</f>
        <v>86001919.0660474</v>
      </c>
      <c r="AG160" s="923">
        <f>+(AG159/(30+DATA!AG393)*DATA!AG393)</f>
        <v>67200175.983362615</v>
      </c>
      <c r="AH160" s="923">
        <f>+(AH159/(30+DATA!AH393)*DATA!AH393)</f>
        <v>86482563.127284214</v>
      </c>
      <c r="AI160" s="923">
        <f>+(AI159/(30+DATA!AI393)*DATA!AI393)</f>
        <v>66907541.802598447</v>
      </c>
      <c r="AJ160" s="923">
        <f>+(AJ159/(30+DATA!AJ393)*DATA!AJ393)</f>
        <v>83932281.374891952</v>
      </c>
      <c r="AK160" s="923">
        <f>+(AK159/(30+DATA!AK393)*DATA!AK393)</f>
        <v>65102673.983109467</v>
      </c>
      <c r="AL160" s="923">
        <f>+(AL159/(30+DATA!AL393)*DATA!AL393)</f>
        <v>84282139.208789483</v>
      </c>
      <c r="AM160" s="923">
        <f>+(AM159/(30+DATA!AM393)*DATA!AM393)</f>
        <v>66126057.681535579</v>
      </c>
      <c r="AN160" s="923">
        <f>+(AN159/(30+DATA!AN393)*DATA!AN393)</f>
        <v>86263757.054543212</v>
      </c>
      <c r="AO160" s="923">
        <f>+(AO159/(30+DATA!AO393)*DATA!AO393)</f>
        <v>69188574.656734049</v>
      </c>
      <c r="AP160" s="923">
        <f>+(AP159/(30+DATA!AP393)*DATA!AP393)</f>
        <v>88543703.291966796</v>
      </c>
      <c r="AQ160" s="923">
        <f>+(AQ159/(30+DATA!AQ393)*DATA!AQ393)</f>
        <v>70620588.448631585</v>
      </c>
      <c r="AR160" s="923">
        <f>+(AR159/(30+DATA!AR393)*DATA!AR393)</f>
        <v>90149398.760118693</v>
      </c>
      <c r="AS160" s="923">
        <f>+(AS159/(30+DATA!AS393)*DATA!AS393)</f>
        <v>71723388.305941388</v>
      </c>
      <c r="AT160" s="923">
        <f>+(AT159/(30+DATA!AT393)*DATA!AT393)</f>
        <v>90781239.356730744</v>
      </c>
      <c r="AU160" s="923">
        <f>+(AU159/(30+DATA!AU393)*DATA!AU393)</f>
        <v>71461925.586724475</v>
      </c>
      <c r="AV160" s="923">
        <f>+(AV159/(30+DATA!AV393)*DATA!AV393)</f>
        <v>88068645.817128271</v>
      </c>
      <c r="AW160" s="923">
        <f>+(AW159/(30+DATA!AW393)*DATA!AW393)</f>
        <v>69731002.535654619</v>
      </c>
      <c r="AX160" s="923">
        <f>+(AX159/(30+DATA!AX393)*DATA!AX393)</f>
        <v>90288436.383831397</v>
      </c>
      <c r="AY160" s="923">
        <f>+(AY159/(30+DATA!AY393)*DATA!AY393)</f>
        <v>70436663.47356379</v>
      </c>
      <c r="AZ160" s="923">
        <f>+(AZ159/(30+DATA!AZ393)*DATA!AZ393)</f>
        <v>89680946.080884412</v>
      </c>
      <c r="BA160" s="923">
        <f>+(BA159/(30+DATA!BA393)*DATA!BA393)</f>
        <v>71515676.097179651</v>
      </c>
      <c r="BB160" s="923">
        <f>+(BB159/(30+DATA!BB393)*DATA!BB393)</f>
        <v>90216329.061738625</v>
      </c>
      <c r="BC160" s="923">
        <f>+(BC159/(30+DATA!BC393)*DATA!BC393)</f>
        <v>71749486.949005663</v>
      </c>
      <c r="BD160" s="923">
        <f>+(BD159/(30+DATA!BD393)*DATA!BD393)</f>
        <v>90403327.343160227</v>
      </c>
      <c r="BE160" s="923">
        <f>+(BE159/(30+DATA!BE393)*DATA!BE393)</f>
        <v>71835621.943911076</v>
      </c>
      <c r="BF160" s="923">
        <f>+(BF159/(30+DATA!BF393)*DATA!BF393)</f>
        <v>90538607.68462044</v>
      </c>
      <c r="BG160" s="923">
        <f>+(BG159/(30+DATA!BG393)*DATA!BG393)</f>
        <v>71950153.374036744</v>
      </c>
      <c r="BH160" s="923">
        <f>+(BH159/(30+DATA!BH393)*DATA!BH393)</f>
        <v>90557035.679570138</v>
      </c>
      <c r="BI160" s="923">
        <f>+(BI159/(30+DATA!BI393)*DATA!BI393)</f>
        <v>72105082.116668388</v>
      </c>
      <c r="BJ160" s="923">
        <f>+(BJ159/(30+DATA!BJ393)*DATA!BJ393)</f>
        <v>91838399.229432583</v>
      </c>
      <c r="BK160" s="924">
        <f t="shared" si="348"/>
        <v>2823802842.7360134</v>
      </c>
    </row>
    <row r="161" spans="1:63" ht="15.6" x14ac:dyDescent="0.3">
      <c r="A161" s="891"/>
      <c r="B161" s="777"/>
      <c r="C161" s="923"/>
      <c r="D161" s="923"/>
      <c r="E161" s="923"/>
      <c r="F161" s="923"/>
      <c r="G161" s="923"/>
      <c r="H161" s="923"/>
      <c r="I161" s="923"/>
      <c r="J161" s="923"/>
      <c r="K161" s="923"/>
      <c r="L161" s="923"/>
      <c r="M161" s="923"/>
      <c r="N161" s="923"/>
      <c r="O161" s="923"/>
      <c r="P161" s="923"/>
      <c r="Q161" s="923"/>
      <c r="R161" s="923"/>
      <c r="S161" s="923"/>
      <c r="T161" s="923"/>
      <c r="U161" s="923"/>
      <c r="V161" s="923"/>
      <c r="W161" s="923"/>
      <c r="X161" s="923"/>
      <c r="Y161" s="923"/>
      <c r="Z161" s="923"/>
      <c r="AA161" s="923"/>
      <c r="AB161" s="923"/>
      <c r="AC161" s="923"/>
      <c r="AD161" s="923"/>
      <c r="AE161" s="923"/>
      <c r="AF161" s="923"/>
      <c r="AG161" s="923"/>
      <c r="AH161" s="923"/>
      <c r="AI161" s="923"/>
      <c r="AJ161" s="923"/>
      <c r="AK161" s="923"/>
      <c r="AL161" s="923"/>
      <c r="AM161" s="923"/>
      <c r="AN161" s="923"/>
      <c r="AO161" s="923"/>
      <c r="AP161" s="923"/>
      <c r="AQ161" s="923"/>
      <c r="AR161" s="923"/>
      <c r="AS161" s="923"/>
      <c r="AT161" s="923"/>
      <c r="AU161" s="923"/>
      <c r="AV161" s="923"/>
      <c r="AW161" s="923"/>
      <c r="AX161" s="923"/>
      <c r="AY161" s="923"/>
      <c r="AZ161" s="923"/>
      <c r="BA161" s="923"/>
      <c r="BB161" s="923"/>
      <c r="BC161" s="923"/>
      <c r="BD161" s="923"/>
      <c r="BE161" s="923"/>
      <c r="BF161" s="923"/>
      <c r="BG161" s="923"/>
      <c r="BH161" s="923"/>
      <c r="BI161" s="923"/>
      <c r="BJ161" s="923"/>
      <c r="BK161" s="924">
        <f t="shared" si="348"/>
        <v>0</v>
      </c>
    </row>
    <row r="162" spans="1:63" ht="15.6" x14ac:dyDescent="0.3">
      <c r="A162" s="869" t="s">
        <v>944</v>
      </c>
      <c r="B162" s="777"/>
      <c r="C162" s="922">
        <f>+C3-C30</f>
        <v>262608182.43406248</v>
      </c>
      <c r="D162" s="922">
        <f t="shared" ref="D162:BJ162" si="416">+D3-D30</f>
        <v>-331341017.69713783</v>
      </c>
      <c r="E162" s="922">
        <f t="shared" si="416"/>
        <v>-646913011.40671539</v>
      </c>
      <c r="F162" s="922">
        <f t="shared" si="416"/>
        <v>-889806073.04327488</v>
      </c>
      <c r="G162" s="922">
        <f t="shared" si="416"/>
        <v>-812710949.10640526</v>
      </c>
      <c r="H162" s="922">
        <f t="shared" si="416"/>
        <v>-654484221.21437979</v>
      </c>
      <c r="I162" s="922">
        <f t="shared" si="416"/>
        <v>-1174238782.6480303</v>
      </c>
      <c r="J162" s="922">
        <f t="shared" si="416"/>
        <v>-1336200728.9696643</v>
      </c>
      <c r="K162" s="922">
        <f t="shared" si="416"/>
        <v>-1106377645.2807696</v>
      </c>
      <c r="L162" s="922">
        <f t="shared" si="416"/>
        <v>-1051149990.8229215</v>
      </c>
      <c r="M162" s="922">
        <f t="shared" si="416"/>
        <v>-1059522231.6395564</v>
      </c>
      <c r="N162" s="922">
        <f t="shared" si="416"/>
        <v>-614839378.01022959</v>
      </c>
      <c r="O162" s="922">
        <f t="shared" si="416"/>
        <v>-747033572.21678543</v>
      </c>
      <c r="P162" s="922">
        <f t="shared" si="416"/>
        <v>-356114666.38100386</v>
      </c>
      <c r="Q162" s="922">
        <f t="shared" si="416"/>
        <v>-509351861.31070495</v>
      </c>
      <c r="R162" s="922">
        <f t="shared" si="416"/>
        <v>-329552441.92402411</v>
      </c>
      <c r="S162" s="922">
        <f t="shared" si="416"/>
        <v>-482701671.47581863</v>
      </c>
      <c r="T162" s="922">
        <f t="shared" si="416"/>
        <v>121596097.1407218</v>
      </c>
      <c r="U162" s="922">
        <f t="shared" si="416"/>
        <v>-103880829.12031603</v>
      </c>
      <c r="V162" s="922">
        <f t="shared" si="416"/>
        <v>168148024.3215723</v>
      </c>
      <c r="W162" s="922">
        <f t="shared" si="416"/>
        <v>-498773830.07122612</v>
      </c>
      <c r="X162" s="922">
        <f t="shared" si="416"/>
        <v>-309388366.95305395</v>
      </c>
      <c r="Y162" s="922">
        <f t="shared" si="416"/>
        <v>18619764.356145859</v>
      </c>
      <c r="Z162" s="922">
        <f t="shared" si="416"/>
        <v>171411288.32297182</v>
      </c>
      <c r="AA162" s="922">
        <f t="shared" si="416"/>
        <v>-233115077.77579737</v>
      </c>
      <c r="AB162" s="922">
        <f t="shared" si="416"/>
        <v>-527003108.31673098</v>
      </c>
      <c r="AC162" s="922">
        <f t="shared" si="416"/>
        <v>-552812922.5666399</v>
      </c>
      <c r="AD162" s="922">
        <f t="shared" si="416"/>
        <v>-357228763.56959915</v>
      </c>
      <c r="AE162" s="922">
        <f t="shared" si="416"/>
        <v>-140056860.05319452</v>
      </c>
      <c r="AF162" s="922">
        <f t="shared" si="416"/>
        <v>863467745.99258089</v>
      </c>
      <c r="AG162" s="922">
        <f t="shared" si="416"/>
        <v>-528889298.13186407</v>
      </c>
      <c r="AH162" s="922">
        <f t="shared" si="416"/>
        <v>-225285169.38116169</v>
      </c>
      <c r="AI162" s="922">
        <f t="shared" si="416"/>
        <v>-522077628.94964457</v>
      </c>
      <c r="AJ162" s="922">
        <f t="shared" si="416"/>
        <v>-28560289.263273716</v>
      </c>
      <c r="AK162" s="922">
        <f t="shared" si="416"/>
        <v>35480016.415868759</v>
      </c>
      <c r="AL162" s="922">
        <f t="shared" si="416"/>
        <v>563104389.22369051</v>
      </c>
      <c r="AM162" s="922">
        <f t="shared" si="416"/>
        <v>-528635003.21118259</v>
      </c>
      <c r="AN162" s="922">
        <f t="shared" si="416"/>
        <v>-265864026.86466169</v>
      </c>
      <c r="AO162" s="922">
        <f t="shared" si="416"/>
        <v>-339491022.89135075</v>
      </c>
      <c r="AP162" s="922">
        <f t="shared" si="416"/>
        <v>397827599.64996624</v>
      </c>
      <c r="AQ162" s="922">
        <f t="shared" si="416"/>
        <v>-341106888.63322163</v>
      </c>
      <c r="AR162" s="922">
        <f t="shared" si="416"/>
        <v>289785238.72123528</v>
      </c>
      <c r="AS162" s="922">
        <f t="shared" si="416"/>
        <v>-820221603.1229744</v>
      </c>
      <c r="AT162" s="922">
        <f t="shared" si="416"/>
        <v>-471793041.50169134</v>
      </c>
      <c r="AU162" s="922">
        <f t="shared" si="416"/>
        <v>-1173914981.1487551</v>
      </c>
      <c r="AV162" s="922">
        <f t="shared" si="416"/>
        <v>-428448167.53770351</v>
      </c>
      <c r="AW162" s="922">
        <f t="shared" si="416"/>
        <v>-437855620.23727798</v>
      </c>
      <c r="AX162" s="922">
        <f t="shared" si="416"/>
        <v>676147267.81275177</v>
      </c>
      <c r="AY162" s="922">
        <f t="shared" si="416"/>
        <v>-1490890353.1057615</v>
      </c>
      <c r="AZ162" s="922">
        <f t="shared" si="416"/>
        <v>-635529393.32034826</v>
      </c>
      <c r="BA162" s="922">
        <f t="shared" si="416"/>
        <v>-1025642313.8042402</v>
      </c>
      <c r="BB162" s="922">
        <f t="shared" si="416"/>
        <v>-373033128.72143555</v>
      </c>
      <c r="BC162" s="922">
        <f t="shared" si="416"/>
        <v>-364173996.74037266</v>
      </c>
      <c r="BD162" s="922">
        <f t="shared" si="416"/>
        <v>165881547.62314844</v>
      </c>
      <c r="BE162" s="922">
        <f t="shared" si="416"/>
        <v>-665121315.73117113</v>
      </c>
      <c r="BF162" s="922">
        <f t="shared" si="416"/>
        <v>-127620123.42160034</v>
      </c>
      <c r="BG162" s="922">
        <f t="shared" si="416"/>
        <v>-532163444.88209391</v>
      </c>
      <c r="BH162" s="922">
        <f t="shared" si="416"/>
        <v>96804215.686448097</v>
      </c>
      <c r="BI162" s="922">
        <f t="shared" si="416"/>
        <v>-333739366.28964472</v>
      </c>
      <c r="BJ162" s="922">
        <f t="shared" si="416"/>
        <v>1124895680.4295263</v>
      </c>
      <c r="BK162" s="924">
        <f t="shared" si="348"/>
        <v>-21528877120.334717</v>
      </c>
    </row>
    <row r="163" spans="1:63" ht="16.2" thickBot="1" x14ac:dyDescent="0.35">
      <c r="A163" s="870"/>
      <c r="B163" s="777"/>
      <c r="C163" s="923"/>
      <c r="D163" s="923"/>
      <c r="E163" s="923"/>
      <c r="F163" s="923"/>
      <c r="G163" s="923"/>
      <c r="H163" s="923"/>
      <c r="I163" s="923"/>
      <c r="J163" s="923"/>
      <c r="K163" s="923"/>
      <c r="L163" s="923"/>
      <c r="M163" s="923"/>
      <c r="N163" s="923"/>
      <c r="O163" s="923"/>
      <c r="P163" s="923"/>
      <c r="Q163" s="923"/>
      <c r="R163" s="923"/>
      <c r="S163" s="923"/>
      <c r="T163" s="923"/>
      <c r="U163" s="923"/>
      <c r="V163" s="923"/>
      <c r="W163" s="923"/>
      <c r="X163" s="923"/>
      <c r="Y163" s="923"/>
      <c r="Z163" s="923"/>
      <c r="AA163" s="923"/>
      <c r="AB163" s="923"/>
      <c r="AC163" s="923"/>
      <c r="AD163" s="923"/>
      <c r="AE163" s="923"/>
      <c r="AF163" s="923"/>
      <c r="AG163" s="923"/>
      <c r="AH163" s="923"/>
      <c r="AI163" s="923"/>
      <c r="AJ163" s="923"/>
      <c r="AK163" s="923"/>
      <c r="AL163" s="923"/>
      <c r="AM163" s="923"/>
      <c r="AN163" s="923"/>
      <c r="AO163" s="923"/>
      <c r="AP163" s="923"/>
      <c r="AQ163" s="923"/>
      <c r="AR163" s="923"/>
      <c r="AS163" s="923"/>
      <c r="AT163" s="923"/>
      <c r="AU163" s="923"/>
      <c r="AV163" s="923"/>
      <c r="AW163" s="923"/>
      <c r="AX163" s="923"/>
      <c r="AY163" s="923"/>
      <c r="AZ163" s="923"/>
      <c r="BA163" s="923"/>
      <c r="BB163" s="923"/>
      <c r="BC163" s="923"/>
      <c r="BD163" s="923"/>
      <c r="BE163" s="923"/>
      <c r="BF163" s="923"/>
      <c r="BG163" s="923"/>
      <c r="BH163" s="923"/>
      <c r="BI163" s="923"/>
      <c r="BJ163" s="923"/>
      <c r="BK163" s="924">
        <f t="shared" si="348"/>
        <v>0</v>
      </c>
    </row>
    <row r="164" spans="1:63" ht="16.2" thickBot="1" x14ac:dyDescent="0.35">
      <c r="A164" s="945" t="s">
        <v>945</v>
      </c>
      <c r="B164" s="777"/>
      <c r="C164" s="926">
        <f t="shared" ref="C164:BI164" si="417">+C166+C173</f>
        <v>237410728.59073889</v>
      </c>
      <c r="D164" s="926">
        <f t="shared" si="417"/>
        <v>185138197.27736223</v>
      </c>
      <c r="E164" s="926">
        <f t="shared" si="417"/>
        <v>478274233.60719377</v>
      </c>
      <c r="F164" s="926">
        <f t="shared" si="417"/>
        <v>442936880.31035334</v>
      </c>
      <c r="G164" s="926">
        <f t="shared" si="417"/>
        <v>598542281.6687119</v>
      </c>
      <c r="H164" s="926">
        <f t="shared" si="417"/>
        <v>840951404.68927526</v>
      </c>
      <c r="I164" s="926">
        <f t="shared" si="417"/>
        <v>700730748.37589407</v>
      </c>
      <c r="J164" s="926">
        <f t="shared" si="417"/>
        <v>513745181.50587183</v>
      </c>
      <c r="K164" s="926">
        <f t="shared" si="417"/>
        <v>551149981.30674005</v>
      </c>
      <c r="L164" s="926">
        <f t="shared" si="417"/>
        <v>620856089.98255038</v>
      </c>
      <c r="M164" s="926">
        <f t="shared" si="417"/>
        <v>661872582.95586133</v>
      </c>
      <c r="N164" s="926">
        <f t="shared" si="417"/>
        <v>1075893552.6532774</v>
      </c>
      <c r="O164" s="926">
        <f t="shared" si="417"/>
        <v>959768347.30073917</v>
      </c>
      <c r="P164" s="926">
        <f t="shared" si="417"/>
        <v>725057369.30447233</v>
      </c>
      <c r="Q164" s="926">
        <f t="shared" si="417"/>
        <v>656700508.04933178</v>
      </c>
      <c r="R164" s="926">
        <f t="shared" si="417"/>
        <v>567123234.83787739</v>
      </c>
      <c r="S164" s="926">
        <f t="shared" si="417"/>
        <v>748388485.47577751</v>
      </c>
      <c r="T164" s="926">
        <f t="shared" si="417"/>
        <v>1031067285.3252414</v>
      </c>
      <c r="U164" s="926">
        <f t="shared" si="417"/>
        <v>892114006.41115439</v>
      </c>
      <c r="V164" s="926">
        <f t="shared" si="417"/>
        <v>666508933.00922525</v>
      </c>
      <c r="W164" s="926">
        <f t="shared" si="417"/>
        <v>688842650.14273441</v>
      </c>
      <c r="X164" s="926">
        <f t="shared" si="417"/>
        <v>768482808.43513131</v>
      </c>
      <c r="Y164" s="926">
        <f t="shared" si="417"/>
        <v>845579492.8442179</v>
      </c>
      <c r="Z164" s="926">
        <f t="shared" si="417"/>
        <v>1324734008.970979</v>
      </c>
      <c r="AA164" s="926">
        <f t="shared" si="417"/>
        <v>899013775.73115718</v>
      </c>
      <c r="AB164" s="926">
        <f t="shared" si="417"/>
        <v>747930227.97449851</v>
      </c>
      <c r="AC164" s="926">
        <f t="shared" si="417"/>
        <v>692180354.88583541</v>
      </c>
      <c r="AD164" s="926">
        <f t="shared" si="417"/>
        <v>638271317.84541297</v>
      </c>
      <c r="AE164" s="926">
        <f t="shared" si="417"/>
        <v>821682778.061939</v>
      </c>
      <c r="AF164" s="926">
        <f t="shared" si="417"/>
        <v>1150991977.9086823</v>
      </c>
      <c r="AG164" s="926">
        <f t="shared" si="417"/>
        <v>947583034.80789089</v>
      </c>
      <c r="AH164" s="926">
        <f t="shared" si="417"/>
        <v>732989868.34469008</v>
      </c>
      <c r="AI164" s="926">
        <f t="shared" si="417"/>
        <v>767672914.31867027</v>
      </c>
      <c r="AJ164" s="926">
        <f t="shared" si="417"/>
        <v>881524968.08469057</v>
      </c>
      <c r="AK164" s="926">
        <f t="shared" si="417"/>
        <v>910767110.62464166</v>
      </c>
      <c r="AL164" s="926">
        <f t="shared" si="417"/>
        <v>1408101842.0418136</v>
      </c>
      <c r="AM164" s="926">
        <f t="shared" si="417"/>
        <v>1124976204.1081378</v>
      </c>
      <c r="AN164" s="926">
        <f t="shared" si="417"/>
        <v>753126188.188555</v>
      </c>
      <c r="AO164" s="926">
        <f t="shared" si="417"/>
        <v>725842352.79855597</v>
      </c>
      <c r="AP164" s="926">
        <f t="shared" si="417"/>
        <v>670708418.35859013</v>
      </c>
      <c r="AQ164" s="926">
        <f t="shared" si="417"/>
        <v>845664492.4182049</v>
      </c>
      <c r="AR164" s="926">
        <f t="shared" si="417"/>
        <v>1179222373.3351176</v>
      </c>
      <c r="AS164" s="926">
        <f t="shared" si="417"/>
        <v>994316439.67962956</v>
      </c>
      <c r="AT164" s="926">
        <f t="shared" si="417"/>
        <v>742908211.43092501</v>
      </c>
      <c r="AU164" s="926">
        <f t="shared" si="417"/>
        <v>779432027.49409699</v>
      </c>
      <c r="AV164" s="926">
        <f t="shared" si="417"/>
        <v>882303424.66461384</v>
      </c>
      <c r="AW164" s="926">
        <f t="shared" si="417"/>
        <v>950421231.69295299</v>
      </c>
      <c r="AX164" s="926">
        <f t="shared" si="417"/>
        <v>1530754514.5404205</v>
      </c>
      <c r="AY164" s="926">
        <f t="shared" si="417"/>
        <v>989691041.49991643</v>
      </c>
      <c r="AZ164" s="926">
        <f t="shared" si="417"/>
        <v>796340920.37647247</v>
      </c>
      <c r="BA164" s="926">
        <f t="shared" si="417"/>
        <v>720150440.14151454</v>
      </c>
      <c r="BB164" s="926">
        <f t="shared" si="417"/>
        <v>678244171.97563028</v>
      </c>
      <c r="BC164" s="926">
        <f t="shared" si="417"/>
        <v>886819043.21684897</v>
      </c>
      <c r="BD164" s="926">
        <f t="shared" si="417"/>
        <v>1206599271.4840224</v>
      </c>
      <c r="BE164" s="926">
        <f t="shared" si="417"/>
        <v>1021652501.7685241</v>
      </c>
      <c r="BF164" s="926">
        <f t="shared" si="417"/>
        <v>778908493.54347646</v>
      </c>
      <c r="BG164" s="926">
        <f t="shared" si="417"/>
        <v>812433187.48057759</v>
      </c>
      <c r="BH164" s="926">
        <f t="shared" si="417"/>
        <v>917517842.0862267</v>
      </c>
      <c r="BI164" s="926">
        <f t="shared" si="417"/>
        <v>970025015.98258734</v>
      </c>
      <c r="BJ164" s="926">
        <f>+BJ166+BJ173</f>
        <v>1570880655.4693053</v>
      </c>
      <c r="BK164" s="924">
        <f t="shared" si="348"/>
        <v>49909517627.395546</v>
      </c>
    </row>
    <row r="165" spans="1:63" ht="16.2" thickBot="1" x14ac:dyDescent="0.35">
      <c r="A165" s="904"/>
      <c r="B165" s="777"/>
      <c r="C165" s="923"/>
      <c r="D165" s="923"/>
      <c r="E165" s="923"/>
      <c r="F165" s="923"/>
      <c r="G165" s="923"/>
      <c r="H165" s="923"/>
      <c r="I165" s="923"/>
      <c r="J165" s="923"/>
      <c r="K165" s="923"/>
      <c r="L165" s="923"/>
      <c r="M165" s="923"/>
      <c r="N165" s="923"/>
      <c r="O165" s="923"/>
      <c r="P165" s="923"/>
      <c r="Q165" s="923"/>
      <c r="R165" s="923"/>
      <c r="S165" s="923"/>
      <c r="T165" s="923"/>
      <c r="U165" s="923"/>
      <c r="V165" s="923"/>
      <c r="W165" s="923"/>
      <c r="X165" s="923"/>
      <c r="Y165" s="923"/>
      <c r="Z165" s="923"/>
      <c r="AA165" s="923"/>
      <c r="AB165" s="923"/>
      <c r="AC165" s="923"/>
      <c r="AD165" s="923"/>
      <c r="AE165" s="923"/>
      <c r="AF165" s="923"/>
      <c r="AG165" s="923"/>
      <c r="AH165" s="923"/>
      <c r="AI165" s="923"/>
      <c r="AJ165" s="923"/>
      <c r="AK165" s="923"/>
      <c r="AL165" s="923"/>
      <c r="AM165" s="923"/>
      <c r="AN165" s="923"/>
      <c r="AO165" s="923"/>
      <c r="AP165" s="923"/>
      <c r="AQ165" s="923"/>
      <c r="AR165" s="923"/>
      <c r="AS165" s="923"/>
      <c r="AT165" s="923"/>
      <c r="AU165" s="923"/>
      <c r="AV165" s="923"/>
      <c r="AW165" s="923"/>
      <c r="AX165" s="923"/>
      <c r="AY165" s="923"/>
      <c r="AZ165" s="923"/>
      <c r="BA165" s="923"/>
      <c r="BB165" s="923"/>
      <c r="BC165" s="923"/>
      <c r="BD165" s="923"/>
      <c r="BE165" s="923"/>
      <c r="BF165" s="923"/>
      <c r="BG165" s="923"/>
      <c r="BH165" s="923"/>
      <c r="BI165" s="923"/>
      <c r="BJ165" s="923"/>
      <c r="BK165" s="924">
        <f t="shared" si="348"/>
        <v>0</v>
      </c>
    </row>
    <row r="166" spans="1:63" ht="16.2" thickBot="1" x14ac:dyDescent="0.35">
      <c r="A166" s="708" t="s">
        <v>946</v>
      </c>
      <c r="B166" s="777"/>
      <c r="C166" s="926">
        <f t="shared" ref="C166" si="418">+C168+C171</f>
        <v>33907844.5014624</v>
      </c>
      <c r="D166" s="926">
        <f t="shared" ref="D166:BJ166" si="419">+D168+D171</f>
        <v>33907844.5014624</v>
      </c>
      <c r="E166" s="926">
        <f t="shared" si="419"/>
        <v>33907844.5014624</v>
      </c>
      <c r="F166" s="926">
        <f t="shared" si="419"/>
        <v>33907844.5014624</v>
      </c>
      <c r="G166" s="926">
        <f t="shared" si="419"/>
        <v>33907844.5014624</v>
      </c>
      <c r="H166" s="926">
        <f t="shared" si="419"/>
        <v>33907844.5014624</v>
      </c>
      <c r="I166" s="926">
        <f t="shared" si="419"/>
        <v>33907844.5014624</v>
      </c>
      <c r="J166" s="926">
        <f t="shared" si="419"/>
        <v>33907844.5014624</v>
      </c>
      <c r="K166" s="926">
        <f t="shared" si="419"/>
        <v>33907844.5014624</v>
      </c>
      <c r="L166" s="926">
        <f t="shared" si="419"/>
        <v>33907844.5014624</v>
      </c>
      <c r="M166" s="926">
        <f t="shared" si="419"/>
        <v>33907844.5014624</v>
      </c>
      <c r="N166" s="926">
        <f t="shared" si="419"/>
        <v>33802844.5014624</v>
      </c>
      <c r="O166" s="926">
        <f t="shared" si="419"/>
        <v>26128156.325814154</v>
      </c>
      <c r="P166" s="926">
        <f t="shared" si="419"/>
        <v>26128156.325814154</v>
      </c>
      <c r="Q166" s="926">
        <f t="shared" si="419"/>
        <v>26128156.325814154</v>
      </c>
      <c r="R166" s="926">
        <f t="shared" si="419"/>
        <v>26128156.325814154</v>
      </c>
      <c r="S166" s="926">
        <f t="shared" si="419"/>
        <v>26128156.325814154</v>
      </c>
      <c r="T166" s="926">
        <f t="shared" si="419"/>
        <v>26128156.325814154</v>
      </c>
      <c r="U166" s="926">
        <f t="shared" si="419"/>
        <v>26128156.325814154</v>
      </c>
      <c r="V166" s="926">
        <f t="shared" si="419"/>
        <v>26128156.325814154</v>
      </c>
      <c r="W166" s="926">
        <f t="shared" si="419"/>
        <v>26128156.325814154</v>
      </c>
      <c r="X166" s="926">
        <f t="shared" si="419"/>
        <v>26128156.325814154</v>
      </c>
      <c r="Y166" s="926">
        <f t="shared" si="419"/>
        <v>26128156.325814154</v>
      </c>
      <c r="Z166" s="926">
        <f t="shared" si="419"/>
        <v>26128156.325814154</v>
      </c>
      <c r="AA166" s="926">
        <f t="shared" si="419"/>
        <v>18024910.120054513</v>
      </c>
      <c r="AB166" s="926">
        <f t="shared" si="419"/>
        <v>18024910.120054513</v>
      </c>
      <c r="AC166" s="926">
        <f t="shared" si="419"/>
        <v>18024910.120054513</v>
      </c>
      <c r="AD166" s="926">
        <f t="shared" si="419"/>
        <v>18024910.120054513</v>
      </c>
      <c r="AE166" s="926">
        <f t="shared" si="419"/>
        <v>18024910.120054513</v>
      </c>
      <c r="AF166" s="926">
        <f t="shared" si="419"/>
        <v>18024910.120054513</v>
      </c>
      <c r="AG166" s="926">
        <f t="shared" si="419"/>
        <v>18024910.120054513</v>
      </c>
      <c r="AH166" s="926">
        <f t="shared" si="419"/>
        <v>18024910.120054513</v>
      </c>
      <c r="AI166" s="926">
        <f t="shared" si="419"/>
        <v>18024910.120054513</v>
      </c>
      <c r="AJ166" s="926">
        <f t="shared" si="419"/>
        <v>18024910.120054513</v>
      </c>
      <c r="AK166" s="926">
        <f t="shared" si="419"/>
        <v>18024910.120054513</v>
      </c>
      <c r="AL166" s="926">
        <f t="shared" si="419"/>
        <v>18024910.120054513</v>
      </c>
      <c r="AM166" s="926">
        <f t="shared" si="419"/>
        <v>23865674.407756176</v>
      </c>
      <c r="AN166" s="926">
        <f t="shared" si="419"/>
        <v>23865674.407756176</v>
      </c>
      <c r="AO166" s="926">
        <f t="shared" si="419"/>
        <v>23865674.407756176</v>
      </c>
      <c r="AP166" s="926">
        <f t="shared" si="419"/>
        <v>23865674.407756176</v>
      </c>
      <c r="AQ166" s="926">
        <f t="shared" si="419"/>
        <v>23865674.407756176</v>
      </c>
      <c r="AR166" s="926">
        <f t="shared" si="419"/>
        <v>23865674.407756176</v>
      </c>
      <c r="AS166" s="926">
        <f t="shared" si="419"/>
        <v>23865674.407756176</v>
      </c>
      <c r="AT166" s="926">
        <f t="shared" si="419"/>
        <v>23865674.407756176</v>
      </c>
      <c r="AU166" s="926">
        <f t="shared" si="419"/>
        <v>23865674.407756176</v>
      </c>
      <c r="AV166" s="926">
        <f t="shared" si="419"/>
        <v>23865674.407756176</v>
      </c>
      <c r="AW166" s="926">
        <f t="shared" si="419"/>
        <v>23865674.407756176</v>
      </c>
      <c r="AX166" s="926">
        <f t="shared" si="419"/>
        <v>23865674.407756176</v>
      </c>
      <c r="AY166" s="926">
        <f t="shared" si="419"/>
        <v>33802347.918427318</v>
      </c>
      <c r="AZ166" s="926">
        <f t="shared" si="419"/>
        <v>33802347.918427318</v>
      </c>
      <c r="BA166" s="926">
        <f t="shared" si="419"/>
        <v>33802347.918427318</v>
      </c>
      <c r="BB166" s="926">
        <f t="shared" si="419"/>
        <v>33802347.918427318</v>
      </c>
      <c r="BC166" s="926">
        <f t="shared" si="419"/>
        <v>33802347.918427318</v>
      </c>
      <c r="BD166" s="926">
        <f t="shared" si="419"/>
        <v>33802347.918427318</v>
      </c>
      <c r="BE166" s="926">
        <f t="shared" si="419"/>
        <v>33802347.918427318</v>
      </c>
      <c r="BF166" s="926">
        <f t="shared" si="419"/>
        <v>33802347.918427318</v>
      </c>
      <c r="BG166" s="926">
        <f t="shared" si="419"/>
        <v>33802347.918427318</v>
      </c>
      <c r="BH166" s="926">
        <f t="shared" si="419"/>
        <v>33802347.918427318</v>
      </c>
      <c r="BI166" s="926">
        <f t="shared" si="419"/>
        <v>33802347.918427318</v>
      </c>
      <c r="BJ166" s="926">
        <f t="shared" si="419"/>
        <v>33802347.918427318</v>
      </c>
      <c r="BK166" s="924">
        <f t="shared" si="348"/>
        <v>1628642199.2821727</v>
      </c>
    </row>
    <row r="167" spans="1:63" ht="15.6" x14ac:dyDescent="0.3">
      <c r="A167" s="809"/>
      <c r="B167" s="777"/>
      <c r="C167" s="923"/>
      <c r="D167" s="923"/>
      <c r="E167" s="923"/>
      <c r="F167" s="923"/>
      <c r="G167" s="923"/>
      <c r="H167" s="923"/>
      <c r="I167" s="923"/>
      <c r="J167" s="923"/>
      <c r="K167" s="923"/>
      <c r="L167" s="923"/>
      <c r="M167" s="923"/>
      <c r="N167" s="923"/>
      <c r="O167" s="923"/>
      <c r="P167" s="923"/>
      <c r="Q167" s="923"/>
      <c r="R167" s="923"/>
      <c r="S167" s="923"/>
      <c r="T167" s="923"/>
      <c r="U167" s="923"/>
      <c r="V167" s="923"/>
      <c r="W167" s="923"/>
      <c r="X167" s="923"/>
      <c r="Y167" s="923"/>
      <c r="Z167" s="923"/>
      <c r="AA167" s="923"/>
      <c r="AB167" s="923"/>
      <c r="AC167" s="923"/>
      <c r="AD167" s="923"/>
      <c r="AE167" s="923"/>
      <c r="AF167" s="923"/>
      <c r="AG167" s="923"/>
      <c r="AH167" s="923"/>
      <c r="AI167" s="923"/>
      <c r="AJ167" s="923"/>
      <c r="AK167" s="923"/>
      <c r="AL167" s="923"/>
      <c r="AM167" s="923"/>
      <c r="AN167" s="923"/>
      <c r="AO167" s="923"/>
      <c r="AP167" s="923"/>
      <c r="AQ167" s="923"/>
      <c r="AR167" s="923"/>
      <c r="AS167" s="923"/>
      <c r="AT167" s="923"/>
      <c r="AU167" s="923"/>
      <c r="AV167" s="923"/>
      <c r="AW167" s="923"/>
      <c r="AX167" s="923"/>
      <c r="AY167" s="923"/>
      <c r="AZ167" s="923"/>
      <c r="BA167" s="923"/>
      <c r="BB167" s="923"/>
      <c r="BC167" s="923"/>
      <c r="BD167" s="923"/>
      <c r="BE167" s="923"/>
      <c r="BF167" s="923"/>
      <c r="BG167" s="923"/>
      <c r="BH167" s="923"/>
      <c r="BI167" s="923"/>
      <c r="BJ167" s="923"/>
      <c r="BK167" s="924">
        <f t="shared" si="348"/>
        <v>0</v>
      </c>
    </row>
    <row r="168" spans="1:63" ht="15.6" x14ac:dyDescent="0.3">
      <c r="A168" s="891" t="s">
        <v>947</v>
      </c>
      <c r="B168" s="777"/>
      <c r="C168" s="923">
        <f t="shared" ref="C168" si="420">+C169+C170</f>
        <v>6475000</v>
      </c>
      <c r="D168" s="923">
        <f t="shared" ref="D168:BJ168" si="421">+D169+D170</f>
        <v>6475000</v>
      </c>
      <c r="E168" s="923">
        <f t="shared" si="421"/>
        <v>6475000</v>
      </c>
      <c r="F168" s="923">
        <f t="shared" si="421"/>
        <v>6475000</v>
      </c>
      <c r="G168" s="923">
        <f t="shared" si="421"/>
        <v>6475000</v>
      </c>
      <c r="H168" s="923">
        <f t="shared" si="421"/>
        <v>6475000</v>
      </c>
      <c r="I168" s="923">
        <f t="shared" si="421"/>
        <v>6475000</v>
      </c>
      <c r="J168" s="923">
        <f t="shared" si="421"/>
        <v>6475000</v>
      </c>
      <c r="K168" s="923">
        <f t="shared" si="421"/>
        <v>6475000</v>
      </c>
      <c r="L168" s="923">
        <f t="shared" si="421"/>
        <v>6475000</v>
      </c>
      <c r="M168" s="923">
        <f t="shared" si="421"/>
        <v>6475000</v>
      </c>
      <c r="N168" s="923">
        <f t="shared" si="421"/>
        <v>6370000</v>
      </c>
      <c r="O168" s="923">
        <f t="shared" si="421"/>
        <v>3325000</v>
      </c>
      <c r="P168" s="923">
        <f t="shared" si="421"/>
        <v>3325000</v>
      </c>
      <c r="Q168" s="923">
        <f t="shared" si="421"/>
        <v>3325000</v>
      </c>
      <c r="R168" s="923">
        <f t="shared" si="421"/>
        <v>3325000</v>
      </c>
      <c r="S168" s="923">
        <f t="shared" si="421"/>
        <v>3325000</v>
      </c>
      <c r="T168" s="923">
        <f t="shared" si="421"/>
        <v>3325000</v>
      </c>
      <c r="U168" s="923">
        <f t="shared" si="421"/>
        <v>3325000</v>
      </c>
      <c r="V168" s="923">
        <f t="shared" si="421"/>
        <v>3325000</v>
      </c>
      <c r="W168" s="923">
        <f t="shared" si="421"/>
        <v>3325000</v>
      </c>
      <c r="X168" s="923">
        <f t="shared" si="421"/>
        <v>3325000</v>
      </c>
      <c r="Y168" s="923">
        <f t="shared" si="421"/>
        <v>3325000</v>
      </c>
      <c r="Z168" s="923">
        <f t="shared" si="421"/>
        <v>3325000</v>
      </c>
      <c r="AA168" s="923">
        <f t="shared" si="421"/>
        <v>3325000</v>
      </c>
      <c r="AB168" s="923">
        <f t="shared" si="421"/>
        <v>3325000</v>
      </c>
      <c r="AC168" s="923">
        <f t="shared" si="421"/>
        <v>3325000</v>
      </c>
      <c r="AD168" s="923">
        <f t="shared" si="421"/>
        <v>3325000</v>
      </c>
      <c r="AE168" s="923">
        <f t="shared" si="421"/>
        <v>3325000</v>
      </c>
      <c r="AF168" s="923">
        <f t="shared" si="421"/>
        <v>3325000</v>
      </c>
      <c r="AG168" s="923">
        <f t="shared" si="421"/>
        <v>3325000</v>
      </c>
      <c r="AH168" s="923">
        <f t="shared" si="421"/>
        <v>3325000</v>
      </c>
      <c r="AI168" s="923">
        <f t="shared" si="421"/>
        <v>3325000</v>
      </c>
      <c r="AJ168" s="923">
        <f t="shared" si="421"/>
        <v>3325000</v>
      </c>
      <c r="AK168" s="923">
        <f t="shared" si="421"/>
        <v>3325000</v>
      </c>
      <c r="AL168" s="923">
        <f t="shared" si="421"/>
        <v>3325000</v>
      </c>
      <c r="AM168" s="923">
        <f t="shared" si="421"/>
        <v>3325000</v>
      </c>
      <c r="AN168" s="923">
        <f t="shared" si="421"/>
        <v>3325000</v>
      </c>
      <c r="AO168" s="923">
        <f t="shared" si="421"/>
        <v>3325000</v>
      </c>
      <c r="AP168" s="923">
        <f t="shared" si="421"/>
        <v>3325000</v>
      </c>
      <c r="AQ168" s="923">
        <f t="shared" si="421"/>
        <v>3325000</v>
      </c>
      <c r="AR168" s="923">
        <f t="shared" si="421"/>
        <v>3325000</v>
      </c>
      <c r="AS168" s="923">
        <f t="shared" si="421"/>
        <v>3325000</v>
      </c>
      <c r="AT168" s="923">
        <f t="shared" si="421"/>
        <v>3325000</v>
      </c>
      <c r="AU168" s="923">
        <f t="shared" si="421"/>
        <v>3325000</v>
      </c>
      <c r="AV168" s="923">
        <f t="shared" si="421"/>
        <v>3325000</v>
      </c>
      <c r="AW168" s="923">
        <f t="shared" si="421"/>
        <v>3325000</v>
      </c>
      <c r="AX168" s="923">
        <f t="shared" si="421"/>
        <v>3325000</v>
      </c>
      <c r="AY168" s="923">
        <f t="shared" si="421"/>
        <v>3325000</v>
      </c>
      <c r="AZ168" s="923">
        <f t="shared" si="421"/>
        <v>3325000</v>
      </c>
      <c r="BA168" s="923">
        <f t="shared" si="421"/>
        <v>3325000</v>
      </c>
      <c r="BB168" s="923">
        <f t="shared" si="421"/>
        <v>3325000</v>
      </c>
      <c r="BC168" s="923">
        <f t="shared" si="421"/>
        <v>3325000</v>
      </c>
      <c r="BD168" s="923">
        <f t="shared" si="421"/>
        <v>3325000</v>
      </c>
      <c r="BE168" s="923">
        <f t="shared" si="421"/>
        <v>3325000</v>
      </c>
      <c r="BF168" s="923">
        <f t="shared" si="421"/>
        <v>3325000</v>
      </c>
      <c r="BG168" s="923">
        <f t="shared" si="421"/>
        <v>3325000</v>
      </c>
      <c r="BH168" s="923">
        <f t="shared" si="421"/>
        <v>3325000</v>
      </c>
      <c r="BI168" s="923">
        <f t="shared" si="421"/>
        <v>3325000</v>
      </c>
      <c r="BJ168" s="923">
        <f t="shared" si="421"/>
        <v>3325000</v>
      </c>
      <c r="BK168" s="924">
        <f t="shared" si="348"/>
        <v>237195000</v>
      </c>
    </row>
    <row r="169" spans="1:63" ht="15.6" x14ac:dyDescent="0.3">
      <c r="A169" s="1130" t="s">
        <v>928</v>
      </c>
      <c r="B169" s="777"/>
      <c r="C169" s="923">
        <f>+Assets!DF32</f>
        <v>3325000</v>
      </c>
      <c r="D169" s="923">
        <f>+Assets!DG32</f>
        <v>3325000</v>
      </c>
      <c r="E169" s="923">
        <f>+Assets!DH32</f>
        <v>3325000</v>
      </c>
      <c r="F169" s="923">
        <f>+Assets!DI32</f>
        <v>3325000</v>
      </c>
      <c r="G169" s="923">
        <f>+Assets!DJ32</f>
        <v>3325000</v>
      </c>
      <c r="H169" s="923">
        <f>+Assets!DK32</f>
        <v>3325000</v>
      </c>
      <c r="I169" s="923">
        <f>+Assets!DL32</f>
        <v>3325000</v>
      </c>
      <c r="J169" s="923">
        <f>+Assets!DM32</f>
        <v>3325000</v>
      </c>
      <c r="K169" s="923">
        <f>+Assets!DN32</f>
        <v>3325000</v>
      </c>
      <c r="L169" s="923">
        <f>+Assets!DO32</f>
        <v>3325000</v>
      </c>
      <c r="M169" s="923">
        <f>+Assets!DP32</f>
        <v>3325000</v>
      </c>
      <c r="N169" s="923">
        <f>+Assets!DQ32</f>
        <v>3325000</v>
      </c>
      <c r="O169" s="923">
        <f>+Assets!DR32</f>
        <v>3325000</v>
      </c>
      <c r="P169" s="923">
        <f>+Assets!DS32</f>
        <v>3325000</v>
      </c>
      <c r="Q169" s="923">
        <f>+Assets!DT32</f>
        <v>3325000</v>
      </c>
      <c r="R169" s="923">
        <f>+Assets!DU32</f>
        <v>3325000</v>
      </c>
      <c r="S169" s="923">
        <f>+Assets!DV32</f>
        <v>3325000</v>
      </c>
      <c r="T169" s="923">
        <f>+Assets!DW32</f>
        <v>3325000</v>
      </c>
      <c r="U169" s="923">
        <f>+Assets!DX32</f>
        <v>3325000</v>
      </c>
      <c r="V169" s="923">
        <f>+Assets!DY32</f>
        <v>3325000</v>
      </c>
      <c r="W169" s="923">
        <f>+Assets!DZ32</f>
        <v>3325000</v>
      </c>
      <c r="X169" s="923">
        <f>+Assets!EA32</f>
        <v>3325000</v>
      </c>
      <c r="Y169" s="923">
        <f>+Assets!EB32</f>
        <v>3325000</v>
      </c>
      <c r="Z169" s="923">
        <f>+Assets!EC32</f>
        <v>3325000</v>
      </c>
      <c r="AA169" s="923">
        <f>+Assets!ED32</f>
        <v>3325000</v>
      </c>
      <c r="AB169" s="923">
        <f>+Assets!EE32</f>
        <v>3325000</v>
      </c>
      <c r="AC169" s="923">
        <f>+Assets!EF32</f>
        <v>3325000</v>
      </c>
      <c r="AD169" s="923">
        <f>+Assets!EG32</f>
        <v>3325000</v>
      </c>
      <c r="AE169" s="923">
        <f>+Assets!EH32</f>
        <v>3325000</v>
      </c>
      <c r="AF169" s="923">
        <f>+Assets!EI32</f>
        <v>3325000</v>
      </c>
      <c r="AG169" s="923">
        <f>+Assets!EJ32</f>
        <v>3325000</v>
      </c>
      <c r="AH169" s="923">
        <f>+Assets!EK32</f>
        <v>3325000</v>
      </c>
      <c r="AI169" s="923">
        <f>+Assets!EL32</f>
        <v>3325000</v>
      </c>
      <c r="AJ169" s="923">
        <f>+Assets!EM32</f>
        <v>3325000</v>
      </c>
      <c r="AK169" s="923">
        <f>+Assets!EN32</f>
        <v>3325000</v>
      </c>
      <c r="AL169" s="923">
        <f>+Assets!EO32</f>
        <v>3325000</v>
      </c>
      <c r="AM169" s="923">
        <f>+Assets!EP32</f>
        <v>3325000</v>
      </c>
      <c r="AN169" s="923">
        <f>+Assets!EQ32</f>
        <v>3325000</v>
      </c>
      <c r="AO169" s="923">
        <f>+Assets!ER32</f>
        <v>3325000</v>
      </c>
      <c r="AP169" s="923">
        <f>+Assets!ES32</f>
        <v>3325000</v>
      </c>
      <c r="AQ169" s="923">
        <f>+Assets!ET32</f>
        <v>3325000</v>
      </c>
      <c r="AR169" s="923">
        <f>+Assets!EU32</f>
        <v>3325000</v>
      </c>
      <c r="AS169" s="923">
        <f>+Assets!EV32</f>
        <v>3325000</v>
      </c>
      <c r="AT169" s="923">
        <f>+Assets!EW32</f>
        <v>3325000</v>
      </c>
      <c r="AU169" s="923">
        <f>+Assets!EX32</f>
        <v>3325000</v>
      </c>
      <c r="AV169" s="923">
        <f>+Assets!EY32</f>
        <v>3325000</v>
      </c>
      <c r="AW169" s="923">
        <f>+Assets!EZ32</f>
        <v>3325000</v>
      </c>
      <c r="AX169" s="923">
        <f>+Assets!FA32</f>
        <v>3325000</v>
      </c>
      <c r="AY169" s="923">
        <f>+Assets!FB32</f>
        <v>3325000</v>
      </c>
      <c r="AZ169" s="923">
        <f>+Assets!FC32</f>
        <v>3325000</v>
      </c>
      <c r="BA169" s="923">
        <f>+Assets!FD32</f>
        <v>3325000</v>
      </c>
      <c r="BB169" s="923">
        <f>+Assets!FE32</f>
        <v>3325000</v>
      </c>
      <c r="BC169" s="923">
        <f>+Assets!FF32</f>
        <v>3325000</v>
      </c>
      <c r="BD169" s="923">
        <f>+Assets!FG32</f>
        <v>3325000</v>
      </c>
      <c r="BE169" s="923">
        <f>+Assets!FH32</f>
        <v>3325000</v>
      </c>
      <c r="BF169" s="923">
        <f>+Assets!FI32</f>
        <v>3325000</v>
      </c>
      <c r="BG169" s="923">
        <f>+Assets!FJ32</f>
        <v>3325000</v>
      </c>
      <c r="BH169" s="923">
        <f>+Assets!FK32</f>
        <v>3325000</v>
      </c>
      <c r="BI169" s="923">
        <f>+Assets!FL32</f>
        <v>3325000</v>
      </c>
      <c r="BJ169" s="923">
        <f>+Assets!FM32</f>
        <v>3325000</v>
      </c>
      <c r="BK169" s="924">
        <f t="shared" si="348"/>
        <v>199500000</v>
      </c>
    </row>
    <row r="170" spans="1:63" ht="15.6" x14ac:dyDescent="0.3">
      <c r="A170" s="1132" t="s">
        <v>571</v>
      </c>
      <c r="B170" s="777"/>
      <c r="C170" s="923">
        <f>+Assets!DF93</f>
        <v>3150000</v>
      </c>
      <c r="D170" s="923">
        <f>+Assets!DG93</f>
        <v>3150000</v>
      </c>
      <c r="E170" s="923">
        <f>+Assets!DH93</f>
        <v>3150000</v>
      </c>
      <c r="F170" s="923">
        <f>+Assets!DI93</f>
        <v>3150000</v>
      </c>
      <c r="G170" s="923">
        <f>+Assets!DJ93</f>
        <v>3150000</v>
      </c>
      <c r="H170" s="923">
        <f>+Assets!DK93</f>
        <v>3150000</v>
      </c>
      <c r="I170" s="923">
        <f>+Assets!DL93</f>
        <v>3150000</v>
      </c>
      <c r="J170" s="923">
        <f>+Assets!DM93</f>
        <v>3150000</v>
      </c>
      <c r="K170" s="923">
        <f>+Assets!DN93</f>
        <v>3150000</v>
      </c>
      <c r="L170" s="923">
        <f>+Assets!DO93</f>
        <v>3150000</v>
      </c>
      <c r="M170" s="923">
        <f>+Assets!DP93</f>
        <v>3150000</v>
      </c>
      <c r="N170" s="923">
        <f>+Assets!DQ93</f>
        <v>3045000</v>
      </c>
      <c r="O170" s="923">
        <f>+Assets!DR93</f>
        <v>0</v>
      </c>
      <c r="P170" s="923">
        <f>+Assets!DS93</f>
        <v>0</v>
      </c>
      <c r="Q170" s="923">
        <f>+Assets!DT93</f>
        <v>0</v>
      </c>
      <c r="R170" s="923">
        <f>+Assets!DU93</f>
        <v>0</v>
      </c>
      <c r="S170" s="923">
        <f>+Assets!DV93</f>
        <v>0</v>
      </c>
      <c r="T170" s="923">
        <f>+Assets!DW93</f>
        <v>0</v>
      </c>
      <c r="U170" s="923">
        <f>+Assets!DX93</f>
        <v>0</v>
      </c>
      <c r="V170" s="923">
        <f>+Assets!DY93</f>
        <v>0</v>
      </c>
      <c r="W170" s="923">
        <f>+Assets!DZ93</f>
        <v>0</v>
      </c>
      <c r="X170" s="923">
        <f>+Assets!EA93</f>
        <v>0</v>
      </c>
      <c r="Y170" s="923">
        <f>+Assets!EB93</f>
        <v>0</v>
      </c>
      <c r="Z170" s="923">
        <f>+Assets!EC93</f>
        <v>0</v>
      </c>
      <c r="AA170" s="923">
        <f>+Assets!ED93</f>
        <v>0</v>
      </c>
      <c r="AB170" s="923">
        <f>+Assets!EE93</f>
        <v>0</v>
      </c>
      <c r="AC170" s="923">
        <f>+Assets!EF93</f>
        <v>0</v>
      </c>
      <c r="AD170" s="923">
        <f>+Assets!EG93</f>
        <v>0</v>
      </c>
      <c r="AE170" s="923">
        <f>+Assets!EH93</f>
        <v>0</v>
      </c>
      <c r="AF170" s="923">
        <f>+Assets!EI93</f>
        <v>0</v>
      </c>
      <c r="AG170" s="923">
        <f>+Assets!EJ93</f>
        <v>0</v>
      </c>
      <c r="AH170" s="923">
        <f>+Assets!EK93</f>
        <v>0</v>
      </c>
      <c r="AI170" s="923">
        <f>+Assets!EL93</f>
        <v>0</v>
      </c>
      <c r="AJ170" s="923">
        <f>+Assets!EM93</f>
        <v>0</v>
      </c>
      <c r="AK170" s="923">
        <f>+Assets!EN93</f>
        <v>0</v>
      </c>
      <c r="AL170" s="923">
        <f>+Assets!EO93</f>
        <v>0</v>
      </c>
      <c r="AM170" s="923">
        <f>+Assets!EP93</f>
        <v>0</v>
      </c>
      <c r="AN170" s="923">
        <f>+Assets!EQ93</f>
        <v>0</v>
      </c>
      <c r="AO170" s="923">
        <f>+Assets!ER93</f>
        <v>0</v>
      </c>
      <c r="AP170" s="923">
        <f>+Assets!ES93</f>
        <v>0</v>
      </c>
      <c r="AQ170" s="923">
        <f>+Assets!ET93</f>
        <v>0</v>
      </c>
      <c r="AR170" s="923">
        <f>+Assets!EU93</f>
        <v>0</v>
      </c>
      <c r="AS170" s="923">
        <f>+Assets!EV93</f>
        <v>0</v>
      </c>
      <c r="AT170" s="923">
        <f>+Assets!EW93</f>
        <v>0</v>
      </c>
      <c r="AU170" s="923">
        <f>+Assets!EX93</f>
        <v>0</v>
      </c>
      <c r="AV170" s="923">
        <f>+Assets!EY93</f>
        <v>0</v>
      </c>
      <c r="AW170" s="923">
        <f>+Assets!EZ93</f>
        <v>0</v>
      </c>
      <c r="AX170" s="923">
        <f>+Assets!FA93</f>
        <v>0</v>
      </c>
      <c r="AY170" s="923">
        <f>+Assets!FB93</f>
        <v>0</v>
      </c>
      <c r="AZ170" s="923">
        <f>+Assets!FC93</f>
        <v>0</v>
      </c>
      <c r="BA170" s="923">
        <f>+Assets!FD93</f>
        <v>0</v>
      </c>
      <c r="BB170" s="923">
        <f>+Assets!FE93</f>
        <v>0</v>
      </c>
      <c r="BC170" s="923">
        <f>+Assets!FF93</f>
        <v>0</v>
      </c>
      <c r="BD170" s="923">
        <f>+Assets!FG93</f>
        <v>0</v>
      </c>
      <c r="BE170" s="923">
        <f>+Assets!FH93</f>
        <v>0</v>
      </c>
      <c r="BF170" s="923">
        <f>+Assets!FI93</f>
        <v>0</v>
      </c>
      <c r="BG170" s="923">
        <f>+Assets!FJ93</f>
        <v>0</v>
      </c>
      <c r="BH170" s="923">
        <f>+Assets!FK93</f>
        <v>0</v>
      </c>
      <c r="BI170" s="923">
        <f>+Assets!FL93</f>
        <v>0</v>
      </c>
      <c r="BJ170" s="923">
        <f>+Assets!FM93</f>
        <v>0</v>
      </c>
      <c r="BK170" s="924">
        <f t="shared" si="348"/>
        <v>37695000</v>
      </c>
    </row>
    <row r="171" spans="1:63" ht="15.6" x14ac:dyDescent="0.3">
      <c r="A171" s="891" t="s">
        <v>948</v>
      </c>
      <c r="B171" s="777"/>
      <c r="C171" s="923">
        <f>+Cálculos!O1378</f>
        <v>27432844.5014624</v>
      </c>
      <c r="D171" s="923">
        <f>+Cálculos!P1378</f>
        <v>27432844.5014624</v>
      </c>
      <c r="E171" s="923">
        <f>+Cálculos!Q1378</f>
        <v>27432844.5014624</v>
      </c>
      <c r="F171" s="923">
        <f>+Cálculos!R1378</f>
        <v>27432844.5014624</v>
      </c>
      <c r="G171" s="923">
        <f>+Cálculos!S1378</f>
        <v>27432844.5014624</v>
      </c>
      <c r="H171" s="923">
        <f>+Cálculos!T1378</f>
        <v>27432844.5014624</v>
      </c>
      <c r="I171" s="923">
        <f>+Cálculos!U1378</f>
        <v>27432844.5014624</v>
      </c>
      <c r="J171" s="923">
        <f>+Cálculos!V1378</f>
        <v>27432844.5014624</v>
      </c>
      <c r="K171" s="923">
        <f>+Cálculos!W1378</f>
        <v>27432844.5014624</v>
      </c>
      <c r="L171" s="923">
        <f>+Cálculos!X1378</f>
        <v>27432844.5014624</v>
      </c>
      <c r="M171" s="923">
        <f>+Cálculos!Y1378</f>
        <v>27432844.5014624</v>
      </c>
      <c r="N171" s="923">
        <f>+Cálculos!Z1378</f>
        <v>27432844.5014624</v>
      </c>
      <c r="O171" s="923">
        <f>+Cálculos!AA1378</f>
        <v>22803156.325814154</v>
      </c>
      <c r="P171" s="923">
        <f>+Cálculos!AB1378</f>
        <v>22803156.325814154</v>
      </c>
      <c r="Q171" s="923">
        <f>+Cálculos!AC1378</f>
        <v>22803156.325814154</v>
      </c>
      <c r="R171" s="923">
        <f>+Cálculos!AD1378</f>
        <v>22803156.325814154</v>
      </c>
      <c r="S171" s="923">
        <f>+Cálculos!AE1378</f>
        <v>22803156.325814154</v>
      </c>
      <c r="T171" s="923">
        <f>+Cálculos!AF1378</f>
        <v>22803156.325814154</v>
      </c>
      <c r="U171" s="923">
        <f>+Cálculos!AG1378</f>
        <v>22803156.325814154</v>
      </c>
      <c r="V171" s="923">
        <f>+Cálculos!AH1378</f>
        <v>22803156.325814154</v>
      </c>
      <c r="W171" s="923">
        <f>+Cálculos!AI1378</f>
        <v>22803156.325814154</v>
      </c>
      <c r="X171" s="923">
        <f>+Cálculos!AJ1378</f>
        <v>22803156.325814154</v>
      </c>
      <c r="Y171" s="923">
        <f>+Cálculos!AK1378</f>
        <v>22803156.325814154</v>
      </c>
      <c r="Z171" s="923">
        <f>+Cálculos!AL1378</f>
        <v>22803156.325814154</v>
      </c>
      <c r="AA171" s="923">
        <f>+Cálculos!AM1378</f>
        <v>14699910.120054511</v>
      </c>
      <c r="AB171" s="923">
        <f>+Cálculos!AN1378</f>
        <v>14699910.120054511</v>
      </c>
      <c r="AC171" s="923">
        <f>+Cálculos!AO1378</f>
        <v>14699910.120054511</v>
      </c>
      <c r="AD171" s="923">
        <f>+Cálculos!AP1378</f>
        <v>14699910.120054511</v>
      </c>
      <c r="AE171" s="923">
        <f>+Cálculos!AQ1378</f>
        <v>14699910.120054511</v>
      </c>
      <c r="AF171" s="923">
        <f>+Cálculos!AR1378</f>
        <v>14699910.120054511</v>
      </c>
      <c r="AG171" s="923">
        <f>+Cálculos!AS1378</f>
        <v>14699910.120054511</v>
      </c>
      <c r="AH171" s="923">
        <f>+Cálculos!AT1378</f>
        <v>14699910.120054511</v>
      </c>
      <c r="AI171" s="923">
        <f>+Cálculos!AU1378</f>
        <v>14699910.120054511</v>
      </c>
      <c r="AJ171" s="923">
        <f>+Cálculos!AV1378</f>
        <v>14699910.120054511</v>
      </c>
      <c r="AK171" s="923">
        <f>+Cálculos!AW1378</f>
        <v>14699910.120054511</v>
      </c>
      <c r="AL171" s="923">
        <f>+Cálculos!AX1378</f>
        <v>14699910.120054511</v>
      </c>
      <c r="AM171" s="923">
        <f>+Cálculos!AY1378</f>
        <v>20540674.407756176</v>
      </c>
      <c r="AN171" s="923">
        <f>+Cálculos!AZ1378</f>
        <v>20540674.407756176</v>
      </c>
      <c r="AO171" s="923">
        <f>+Cálculos!BA1378</f>
        <v>20540674.407756176</v>
      </c>
      <c r="AP171" s="923">
        <f>+Cálculos!BB1378</f>
        <v>20540674.407756176</v>
      </c>
      <c r="AQ171" s="923">
        <f>+Cálculos!BC1378</f>
        <v>20540674.407756176</v>
      </c>
      <c r="AR171" s="923">
        <f>+Cálculos!BD1378</f>
        <v>20540674.407756176</v>
      </c>
      <c r="AS171" s="923">
        <f>+Cálculos!BE1378</f>
        <v>20540674.407756176</v>
      </c>
      <c r="AT171" s="923">
        <f>+Cálculos!BF1378</f>
        <v>20540674.407756176</v>
      </c>
      <c r="AU171" s="923">
        <f>+Cálculos!BG1378</f>
        <v>20540674.407756176</v>
      </c>
      <c r="AV171" s="923">
        <f>+Cálculos!BH1378</f>
        <v>20540674.407756176</v>
      </c>
      <c r="AW171" s="923">
        <f>+Cálculos!BI1378</f>
        <v>20540674.407756176</v>
      </c>
      <c r="AX171" s="923">
        <f>+Cálculos!BJ1378</f>
        <v>20540674.407756176</v>
      </c>
      <c r="AY171" s="923">
        <f>+Cálculos!BK1378</f>
        <v>30477347.918427318</v>
      </c>
      <c r="AZ171" s="923">
        <f>+Cálculos!BL1378</f>
        <v>30477347.918427318</v>
      </c>
      <c r="BA171" s="923">
        <f>+Cálculos!BM1378</f>
        <v>30477347.918427318</v>
      </c>
      <c r="BB171" s="923">
        <f>+Cálculos!BN1378</f>
        <v>30477347.918427318</v>
      </c>
      <c r="BC171" s="923">
        <f>+Cálculos!BO1378</f>
        <v>30477347.918427318</v>
      </c>
      <c r="BD171" s="923">
        <f>+Cálculos!BP1378</f>
        <v>30477347.918427318</v>
      </c>
      <c r="BE171" s="923">
        <f>+Cálculos!BQ1378</f>
        <v>30477347.918427318</v>
      </c>
      <c r="BF171" s="923">
        <f>+Cálculos!BR1378</f>
        <v>30477347.918427318</v>
      </c>
      <c r="BG171" s="923">
        <f>+Cálculos!BS1378</f>
        <v>30477347.918427318</v>
      </c>
      <c r="BH171" s="923">
        <f>+Cálculos!BT1378</f>
        <v>30477347.918427318</v>
      </c>
      <c r="BI171" s="923">
        <f>+Cálculos!BU1378</f>
        <v>30477347.918427318</v>
      </c>
      <c r="BJ171" s="923">
        <f>+Cálculos!BV1378</f>
        <v>30477347.918427318</v>
      </c>
      <c r="BK171" s="924">
        <f t="shared" si="348"/>
        <v>1391447199.2821736</v>
      </c>
    </row>
    <row r="172" spans="1:63" ht="16.2" thickBot="1" x14ac:dyDescent="0.35">
      <c r="A172" s="809"/>
      <c r="B172" s="777"/>
      <c r="C172" s="923"/>
      <c r="D172" s="923"/>
      <c r="E172" s="923"/>
      <c r="F172" s="923"/>
      <c r="G172" s="923"/>
      <c r="H172" s="923"/>
      <c r="I172" s="923"/>
      <c r="J172" s="923"/>
      <c r="K172" s="923"/>
      <c r="L172" s="923"/>
      <c r="M172" s="923"/>
      <c r="N172" s="923"/>
      <c r="O172" s="923"/>
      <c r="P172" s="923"/>
      <c r="Q172" s="923"/>
      <c r="R172" s="923"/>
      <c r="S172" s="923"/>
      <c r="T172" s="923"/>
      <c r="U172" s="923"/>
      <c r="V172" s="923"/>
      <c r="W172" s="923"/>
      <c r="X172" s="923"/>
      <c r="Y172" s="923"/>
      <c r="Z172" s="923"/>
      <c r="AA172" s="923"/>
      <c r="AB172" s="923"/>
      <c r="AC172" s="923"/>
      <c r="AD172" s="923"/>
      <c r="AE172" s="923"/>
      <c r="AF172" s="923"/>
      <c r="AG172" s="923"/>
      <c r="AH172" s="923"/>
      <c r="AI172" s="923"/>
      <c r="AJ172" s="923"/>
      <c r="AK172" s="923"/>
      <c r="AL172" s="923"/>
      <c r="AM172" s="923"/>
      <c r="AN172" s="923"/>
      <c r="AO172" s="923"/>
      <c r="AP172" s="923"/>
      <c r="AQ172" s="923"/>
      <c r="AR172" s="923"/>
      <c r="AS172" s="923"/>
      <c r="AT172" s="923"/>
      <c r="AU172" s="923"/>
      <c r="AV172" s="923"/>
      <c r="AW172" s="923"/>
      <c r="AX172" s="923"/>
      <c r="AY172" s="923"/>
      <c r="AZ172" s="923"/>
      <c r="BA172" s="923"/>
      <c r="BB172" s="923"/>
      <c r="BC172" s="923"/>
      <c r="BD172" s="923"/>
      <c r="BE172" s="923"/>
      <c r="BF172" s="923"/>
      <c r="BG172" s="923"/>
      <c r="BH172" s="923"/>
      <c r="BI172" s="923"/>
      <c r="BJ172" s="923"/>
      <c r="BK172" s="924">
        <f t="shared" si="348"/>
        <v>0</v>
      </c>
    </row>
    <row r="173" spans="1:63" ht="16.2" thickBot="1" x14ac:dyDescent="0.35">
      <c r="A173" s="708" t="s">
        <v>949</v>
      </c>
      <c r="B173" s="777"/>
      <c r="C173" s="926">
        <f>+C175+C188+C193+C195+C197</f>
        <v>203502884.08927649</v>
      </c>
      <c r="D173" s="926">
        <f t="shared" ref="D173:BJ173" si="422">+D175+D188+D193+D195+D197</f>
        <v>151230352.77589983</v>
      </c>
      <c r="E173" s="926">
        <f t="shared" si="422"/>
        <v>444366389.10573137</v>
      </c>
      <c r="F173" s="926">
        <f t="shared" si="422"/>
        <v>409029035.80889094</v>
      </c>
      <c r="G173" s="926">
        <f t="shared" si="422"/>
        <v>564634437.16724944</v>
      </c>
      <c r="H173" s="926">
        <f t="shared" si="422"/>
        <v>807043560.18781281</v>
      </c>
      <c r="I173" s="926">
        <f t="shared" si="422"/>
        <v>666822903.87443161</v>
      </c>
      <c r="J173" s="926">
        <f t="shared" si="422"/>
        <v>479837337.00440943</v>
      </c>
      <c r="K173" s="926">
        <f t="shared" si="422"/>
        <v>517242136.80527759</v>
      </c>
      <c r="L173" s="926">
        <f t="shared" si="422"/>
        <v>586948245.48108792</v>
      </c>
      <c r="M173" s="926">
        <f t="shared" si="422"/>
        <v>627964738.45439899</v>
      </c>
      <c r="N173" s="926">
        <f t="shared" si="422"/>
        <v>1042090708.1518149</v>
      </c>
      <c r="O173" s="926">
        <f t="shared" si="422"/>
        <v>933640190.97492504</v>
      </c>
      <c r="P173" s="926">
        <f t="shared" si="422"/>
        <v>698929212.9786582</v>
      </c>
      <c r="Q173" s="926">
        <f t="shared" si="422"/>
        <v>630572351.72351766</v>
      </c>
      <c r="R173" s="926">
        <f t="shared" si="422"/>
        <v>540995078.51206326</v>
      </c>
      <c r="S173" s="926">
        <f t="shared" si="422"/>
        <v>722260329.14996338</v>
      </c>
      <c r="T173" s="926">
        <f t="shared" si="422"/>
        <v>1004939128.9994273</v>
      </c>
      <c r="U173" s="926">
        <f t="shared" si="422"/>
        <v>865985850.08534026</v>
      </c>
      <c r="V173" s="926">
        <f t="shared" si="422"/>
        <v>640380776.68341112</v>
      </c>
      <c r="W173" s="926">
        <f t="shared" si="422"/>
        <v>662714493.81692028</v>
      </c>
      <c r="X173" s="926">
        <f t="shared" si="422"/>
        <v>742354652.10931718</v>
      </c>
      <c r="Y173" s="926">
        <f t="shared" si="422"/>
        <v>819451336.51840377</v>
      </c>
      <c r="Z173" s="926">
        <f t="shared" si="422"/>
        <v>1298605852.6451647</v>
      </c>
      <c r="AA173" s="926">
        <f t="shared" si="422"/>
        <v>880988865.6111027</v>
      </c>
      <c r="AB173" s="926">
        <f t="shared" si="422"/>
        <v>729905317.85444403</v>
      </c>
      <c r="AC173" s="926">
        <f t="shared" si="422"/>
        <v>674155444.76578093</v>
      </c>
      <c r="AD173" s="926">
        <f t="shared" si="422"/>
        <v>620246407.72535849</v>
      </c>
      <c r="AE173" s="926">
        <f t="shared" si="422"/>
        <v>803657867.94188452</v>
      </c>
      <c r="AF173" s="926">
        <f t="shared" si="422"/>
        <v>1132967067.7886279</v>
      </c>
      <c r="AG173" s="926">
        <f t="shared" si="422"/>
        <v>929558124.68783641</v>
      </c>
      <c r="AH173" s="926">
        <f t="shared" si="422"/>
        <v>714964958.2246356</v>
      </c>
      <c r="AI173" s="926">
        <f t="shared" si="422"/>
        <v>749648004.19861579</v>
      </c>
      <c r="AJ173" s="926">
        <f t="shared" si="422"/>
        <v>863500057.96463609</v>
      </c>
      <c r="AK173" s="926">
        <f t="shared" si="422"/>
        <v>892742200.50458717</v>
      </c>
      <c r="AL173" s="926">
        <f t="shared" si="422"/>
        <v>1390076931.9217591</v>
      </c>
      <c r="AM173" s="926">
        <f t="shared" si="422"/>
        <v>1101110529.7003818</v>
      </c>
      <c r="AN173" s="926">
        <f t="shared" si="422"/>
        <v>729260513.78079879</v>
      </c>
      <c r="AO173" s="926">
        <f t="shared" si="422"/>
        <v>701976678.39079976</v>
      </c>
      <c r="AP173" s="926">
        <f t="shared" si="422"/>
        <v>646842743.95083392</v>
      </c>
      <c r="AQ173" s="926">
        <f t="shared" si="422"/>
        <v>821798818.01044869</v>
      </c>
      <c r="AR173" s="926">
        <f t="shared" si="422"/>
        <v>1155356698.9273615</v>
      </c>
      <c r="AS173" s="926">
        <f t="shared" si="422"/>
        <v>970450765.27187335</v>
      </c>
      <c r="AT173" s="926">
        <f t="shared" si="422"/>
        <v>719042537.0231688</v>
      </c>
      <c r="AU173" s="926">
        <f t="shared" si="422"/>
        <v>755566353.08634079</v>
      </c>
      <c r="AV173" s="926">
        <f t="shared" si="422"/>
        <v>858437750.25685763</v>
      </c>
      <c r="AW173" s="926">
        <f t="shared" si="422"/>
        <v>926555557.28519678</v>
      </c>
      <c r="AX173" s="926">
        <f t="shared" si="422"/>
        <v>1506888840.1326644</v>
      </c>
      <c r="AY173" s="926">
        <f t="shared" si="422"/>
        <v>955888693.58148909</v>
      </c>
      <c r="AZ173" s="926">
        <f t="shared" si="422"/>
        <v>762538572.45804513</v>
      </c>
      <c r="BA173" s="926">
        <f t="shared" si="422"/>
        <v>686348092.22308719</v>
      </c>
      <c r="BB173" s="926">
        <f>+BB175+BB188+BB193+BB195+BB197</f>
        <v>644441824.05720294</v>
      </c>
      <c r="BC173" s="926">
        <f t="shared" si="422"/>
        <v>853016695.29842162</v>
      </c>
      <c r="BD173" s="926">
        <f t="shared" si="422"/>
        <v>1172796923.5655951</v>
      </c>
      <c r="BE173" s="926">
        <f t="shared" si="422"/>
        <v>987850153.8500967</v>
      </c>
      <c r="BF173" s="926">
        <f t="shared" si="422"/>
        <v>745106145.62504911</v>
      </c>
      <c r="BG173" s="926">
        <f t="shared" si="422"/>
        <v>778630839.56215024</v>
      </c>
      <c r="BH173" s="926">
        <f t="shared" si="422"/>
        <v>883715494.16779935</v>
      </c>
      <c r="BI173" s="926">
        <f t="shared" si="422"/>
        <v>936222668.06415999</v>
      </c>
      <c r="BJ173" s="926">
        <f t="shared" si="422"/>
        <v>1537078307.550878</v>
      </c>
      <c r="BK173" s="924">
        <f t="shared" si="348"/>
        <v>48280875428.113373</v>
      </c>
    </row>
    <row r="174" spans="1:63" ht="16.2" thickBot="1" x14ac:dyDescent="0.35">
      <c r="A174" s="809"/>
      <c r="B174" s="777"/>
      <c r="C174" s="923"/>
      <c r="D174" s="923"/>
      <c r="E174" s="923"/>
      <c r="F174" s="923"/>
      <c r="G174" s="923"/>
      <c r="H174" s="923"/>
      <c r="I174" s="923"/>
      <c r="J174" s="923"/>
      <c r="K174" s="923"/>
      <c r="L174" s="923"/>
      <c r="M174" s="923"/>
      <c r="N174" s="923"/>
      <c r="O174" s="923"/>
      <c r="P174" s="923"/>
      <c r="Q174" s="923"/>
      <c r="R174" s="923"/>
      <c r="S174" s="923"/>
      <c r="T174" s="923"/>
      <c r="U174" s="923"/>
      <c r="V174" s="923"/>
      <c r="W174" s="923"/>
      <c r="X174" s="923"/>
      <c r="Y174" s="923"/>
      <c r="Z174" s="923"/>
      <c r="AA174" s="923"/>
      <c r="AB174" s="923"/>
      <c r="AC174" s="923"/>
      <c r="AD174" s="923"/>
      <c r="AE174" s="923"/>
      <c r="AF174" s="923"/>
      <c r="AG174" s="923"/>
      <c r="AH174" s="923"/>
      <c r="AI174" s="923"/>
      <c r="AJ174" s="923"/>
      <c r="AK174" s="923"/>
      <c r="AL174" s="923"/>
      <c r="AM174" s="923"/>
      <c r="AN174" s="923"/>
      <c r="AO174" s="923"/>
      <c r="AP174" s="923"/>
      <c r="AQ174" s="923"/>
      <c r="AR174" s="923"/>
      <c r="AS174" s="923"/>
      <c r="AT174" s="923"/>
      <c r="AU174" s="923"/>
      <c r="AV174" s="923"/>
      <c r="AW174" s="923"/>
      <c r="AX174" s="923"/>
      <c r="AY174" s="923"/>
      <c r="AZ174" s="923"/>
      <c r="BA174" s="923"/>
      <c r="BB174" s="923"/>
      <c r="BC174" s="923"/>
      <c r="BD174" s="923"/>
      <c r="BE174" s="923"/>
      <c r="BF174" s="923"/>
      <c r="BG174" s="923"/>
      <c r="BH174" s="923"/>
      <c r="BI174" s="923"/>
      <c r="BJ174" s="923"/>
      <c r="BK174" s="924">
        <f t="shared" si="348"/>
        <v>0</v>
      </c>
    </row>
    <row r="175" spans="1:63" ht="16.2" thickBot="1" x14ac:dyDescent="0.35">
      <c r="A175" s="944" t="s">
        <v>950</v>
      </c>
      <c r="B175" s="777"/>
      <c r="C175" s="926">
        <f t="shared" ref="C175" si="423">+C176+C180</f>
        <v>26291131.03692919</v>
      </c>
      <c r="D175" s="926">
        <f t="shared" ref="D175:BJ175" si="424">+D176+D180</f>
        <v>6770208.8597937822</v>
      </c>
      <c r="E175" s="926">
        <f t="shared" si="424"/>
        <v>10003476.792054124</v>
      </c>
      <c r="F175" s="926">
        <f t="shared" si="424"/>
        <v>0</v>
      </c>
      <c r="G175" s="926">
        <f t="shared" si="424"/>
        <v>21630682.451052766</v>
      </c>
      <c r="H175" s="926">
        <f t="shared" si="424"/>
        <v>83292363.231059447</v>
      </c>
      <c r="I175" s="926">
        <f t="shared" si="424"/>
        <v>31304771.61416743</v>
      </c>
      <c r="J175" s="926">
        <f t="shared" si="424"/>
        <v>0</v>
      </c>
      <c r="K175" s="926">
        <f t="shared" si="424"/>
        <v>0</v>
      </c>
      <c r="L175" s="926">
        <f t="shared" si="424"/>
        <v>5955511.5856814384</v>
      </c>
      <c r="M175" s="926">
        <f t="shared" si="424"/>
        <v>20106968.216938011</v>
      </c>
      <c r="N175" s="926">
        <f t="shared" si="424"/>
        <v>109462632.57398492</v>
      </c>
      <c r="O175" s="926">
        <f t="shared" si="424"/>
        <v>147480809.70697811</v>
      </c>
      <c r="P175" s="926">
        <f t="shared" si="424"/>
        <v>39547885.86666666</v>
      </c>
      <c r="Q175" s="926">
        <f t="shared" si="424"/>
        <v>30642080.540400833</v>
      </c>
      <c r="R175" s="926">
        <f t="shared" si="424"/>
        <v>9896397.3333333358</v>
      </c>
      <c r="S175" s="926">
        <f t="shared" si="424"/>
        <v>28573133.704233341</v>
      </c>
      <c r="T175" s="926">
        <f t="shared" si="424"/>
        <v>93475944.011267483</v>
      </c>
      <c r="U175" s="926">
        <f t="shared" si="424"/>
        <v>60391333.832591623</v>
      </c>
      <c r="V175" s="926">
        <f t="shared" si="424"/>
        <v>23890711.739999726</v>
      </c>
      <c r="W175" s="926">
        <f t="shared" si="424"/>
        <v>0</v>
      </c>
      <c r="X175" s="926">
        <f t="shared" si="424"/>
        <v>3695364.3350295052</v>
      </c>
      <c r="Y175" s="926">
        <f t="shared" si="424"/>
        <v>47389427.885288127</v>
      </c>
      <c r="Z175" s="926">
        <f t="shared" si="424"/>
        <v>134802021.63368246</v>
      </c>
      <c r="AA175" s="926">
        <f t="shared" si="424"/>
        <v>43111323.783333354</v>
      </c>
      <c r="AB175" s="926">
        <f t="shared" si="424"/>
        <v>19130201.999999993</v>
      </c>
      <c r="AC175" s="926">
        <f t="shared" si="424"/>
        <v>5369364</v>
      </c>
      <c r="AD175" s="926">
        <f t="shared" si="424"/>
        <v>864171</v>
      </c>
      <c r="AE175" s="926">
        <f t="shared" si="424"/>
        <v>21479832.690466445</v>
      </c>
      <c r="AF175" s="926">
        <f t="shared" si="424"/>
        <v>103659365.38990955</v>
      </c>
      <c r="AG175" s="926">
        <f t="shared" si="424"/>
        <v>25518714.228977408</v>
      </c>
      <c r="AH175" s="926">
        <f t="shared" si="424"/>
        <v>3826866.3073333204</v>
      </c>
      <c r="AI175" s="926">
        <f t="shared" si="424"/>
        <v>66142.003200002015</v>
      </c>
      <c r="AJ175" s="926">
        <f t="shared" si="424"/>
        <v>20789756.30374191</v>
      </c>
      <c r="AK175" s="926">
        <f t="shared" si="424"/>
        <v>25815788.250135675</v>
      </c>
      <c r="AL175" s="926">
        <f t="shared" si="424"/>
        <v>88085583.046866</v>
      </c>
      <c r="AM175" s="926">
        <f t="shared" si="424"/>
        <v>243939838.038578</v>
      </c>
      <c r="AN175" s="926">
        <f t="shared" si="424"/>
        <v>5277989.6384800002</v>
      </c>
      <c r="AO175" s="926">
        <f t="shared" si="424"/>
        <v>27984080.307431184</v>
      </c>
      <c r="AP175" s="926">
        <f t="shared" si="424"/>
        <v>26794658.550029226</v>
      </c>
      <c r="AQ175" s="926">
        <f t="shared" si="424"/>
        <v>32754780.361895777</v>
      </c>
      <c r="AR175" s="926">
        <f t="shared" si="424"/>
        <v>110758987.84970422</v>
      </c>
      <c r="AS175" s="926">
        <f t="shared" si="424"/>
        <v>54542228.321129158</v>
      </c>
      <c r="AT175" s="926">
        <f t="shared" si="424"/>
        <v>3900588.8313027918</v>
      </c>
      <c r="AU175" s="926">
        <f t="shared" si="424"/>
        <v>0</v>
      </c>
      <c r="AV175" s="926">
        <f t="shared" si="424"/>
        <v>6980577.3278769031</v>
      </c>
      <c r="AW175" s="926">
        <f t="shared" si="424"/>
        <v>49557358.532968052</v>
      </c>
      <c r="AX175" s="926">
        <f t="shared" si="424"/>
        <v>179003074.12587854</v>
      </c>
      <c r="AY175" s="926">
        <f t="shared" si="424"/>
        <v>68006654.712518245</v>
      </c>
      <c r="AZ175" s="926">
        <f t="shared" si="424"/>
        <v>16791486.277493477</v>
      </c>
      <c r="BA175" s="926">
        <f t="shared" si="424"/>
        <v>0</v>
      </c>
      <c r="BB175" s="926">
        <f t="shared" si="424"/>
        <v>18410335.629109517</v>
      </c>
      <c r="BC175" s="926">
        <f t="shared" si="424"/>
        <v>47150342.153244495</v>
      </c>
      <c r="BD175" s="926">
        <f t="shared" si="424"/>
        <v>96169848.693333715</v>
      </c>
      <c r="BE175" s="926">
        <f t="shared" si="424"/>
        <v>47274738.161849387</v>
      </c>
      <c r="BF175" s="926">
        <f t="shared" si="424"/>
        <v>18255080.642980903</v>
      </c>
      <c r="BG175" s="926">
        <f t="shared" si="424"/>
        <v>8199068.1205682978</v>
      </c>
      <c r="BH175" s="926">
        <f t="shared" si="424"/>
        <v>12235409.950967565</v>
      </c>
      <c r="BI175" s="926">
        <f t="shared" si="424"/>
        <v>37008455.446329102</v>
      </c>
      <c r="BJ175" s="926">
        <f t="shared" si="424"/>
        <v>159975279.72681198</v>
      </c>
      <c r="BK175" s="924">
        <f t="shared" si="348"/>
        <v>2563290827.355577</v>
      </c>
    </row>
    <row r="176" spans="1:63" ht="15.6" x14ac:dyDescent="0.3">
      <c r="A176" s="905" t="s">
        <v>846</v>
      </c>
      <c r="B176" s="777"/>
      <c r="C176" s="935">
        <f t="shared" ref="C176:BJ176" si="425">+C177+C178+C179</f>
        <v>23102344.605482459</v>
      </c>
      <c r="D176" s="935">
        <f t="shared" si="425"/>
        <v>6770208.8597937822</v>
      </c>
      <c r="E176" s="935">
        <f t="shared" si="425"/>
        <v>10003476.792054124</v>
      </c>
      <c r="F176" s="935">
        <f t="shared" si="425"/>
        <v>0</v>
      </c>
      <c r="G176" s="935">
        <f t="shared" si="425"/>
        <v>17390258.58294668</v>
      </c>
      <c r="H176" s="935">
        <f t="shared" si="425"/>
        <v>57270545.268479034</v>
      </c>
      <c r="I176" s="935">
        <f t="shared" si="425"/>
        <v>28307956.015244119</v>
      </c>
      <c r="J176" s="935">
        <f t="shared" si="425"/>
        <v>0</v>
      </c>
      <c r="K176" s="935">
        <f t="shared" si="425"/>
        <v>0</v>
      </c>
      <c r="L176" s="935">
        <f t="shared" si="425"/>
        <v>5955511.5856814384</v>
      </c>
      <c r="M176" s="935">
        <f t="shared" si="425"/>
        <v>18580271.183568723</v>
      </c>
      <c r="N176" s="935">
        <f t="shared" si="425"/>
        <v>80439341.009604841</v>
      </c>
      <c r="O176" s="935">
        <f t="shared" si="425"/>
        <v>100221420.16013505</v>
      </c>
      <c r="P176" s="935">
        <f t="shared" si="425"/>
        <v>0</v>
      </c>
      <c r="Q176" s="935">
        <f t="shared" si="425"/>
        <v>5678828.8070674986</v>
      </c>
      <c r="R176" s="935">
        <f t="shared" si="425"/>
        <v>0</v>
      </c>
      <c r="S176" s="935">
        <f t="shared" si="425"/>
        <v>23740117.9510336</v>
      </c>
      <c r="T176" s="935">
        <f t="shared" si="425"/>
        <v>72934133.120879561</v>
      </c>
      <c r="U176" s="935">
        <f t="shared" si="425"/>
        <v>38021135.196197852</v>
      </c>
      <c r="V176" s="935">
        <f t="shared" si="425"/>
        <v>0</v>
      </c>
      <c r="W176" s="935">
        <f t="shared" si="425"/>
        <v>0</v>
      </c>
      <c r="X176" s="935">
        <f t="shared" si="425"/>
        <v>3695364.3350295052</v>
      </c>
      <c r="Y176" s="935">
        <f t="shared" si="425"/>
        <v>25936933.818321869</v>
      </c>
      <c r="Z176" s="935">
        <f t="shared" si="425"/>
        <v>103937577.97123763</v>
      </c>
      <c r="AA176" s="935">
        <f t="shared" si="425"/>
        <v>0</v>
      </c>
      <c r="AB176" s="935">
        <f t="shared" si="425"/>
        <v>0</v>
      </c>
      <c r="AC176" s="935">
        <f t="shared" si="425"/>
        <v>0</v>
      </c>
      <c r="AD176" s="935">
        <f t="shared" si="425"/>
        <v>0</v>
      </c>
      <c r="AE176" s="935">
        <f t="shared" si="425"/>
        <v>12687095.816436213</v>
      </c>
      <c r="AF176" s="935">
        <f t="shared" si="425"/>
        <v>40509394.780702107</v>
      </c>
      <c r="AG176" s="935">
        <f t="shared" si="425"/>
        <v>14836630.046474494</v>
      </c>
      <c r="AH176" s="935">
        <f t="shared" si="425"/>
        <v>0</v>
      </c>
      <c r="AI176" s="935">
        <f t="shared" si="425"/>
        <v>0</v>
      </c>
      <c r="AJ176" s="935">
        <f t="shared" si="425"/>
        <v>8663212.9997418895</v>
      </c>
      <c r="AK176" s="935">
        <f t="shared" si="425"/>
        <v>11795294.389398575</v>
      </c>
      <c r="AL176" s="935">
        <f t="shared" si="425"/>
        <v>51819572.436480045</v>
      </c>
      <c r="AM176" s="935">
        <f t="shared" si="425"/>
        <v>205746434.39138699</v>
      </c>
      <c r="AN176" s="935">
        <f t="shared" si="425"/>
        <v>0</v>
      </c>
      <c r="AO176" s="935">
        <f t="shared" si="425"/>
        <v>20205296.649438113</v>
      </c>
      <c r="AP176" s="935">
        <f t="shared" si="425"/>
        <v>0</v>
      </c>
      <c r="AQ176" s="935">
        <f t="shared" si="425"/>
        <v>26222684.280539095</v>
      </c>
      <c r="AR176" s="935">
        <f t="shared" si="425"/>
        <v>88256072.097239405</v>
      </c>
      <c r="AS176" s="935">
        <f t="shared" si="425"/>
        <v>54542228.321129158</v>
      </c>
      <c r="AT176" s="935">
        <f t="shared" si="425"/>
        <v>0</v>
      </c>
      <c r="AU176" s="935">
        <f t="shared" si="425"/>
        <v>0</v>
      </c>
      <c r="AV176" s="935">
        <f t="shared" si="425"/>
        <v>4352751.5334577709</v>
      </c>
      <c r="AW176" s="935">
        <f t="shared" si="425"/>
        <v>33157989.130206719</v>
      </c>
      <c r="AX176" s="935">
        <f t="shared" si="425"/>
        <v>126529675.87677857</v>
      </c>
      <c r="AY176" s="935">
        <f t="shared" si="425"/>
        <v>0</v>
      </c>
      <c r="AZ176" s="935">
        <f t="shared" si="425"/>
        <v>7801077.0968483835</v>
      </c>
      <c r="BA176" s="935">
        <f t="shared" si="425"/>
        <v>0</v>
      </c>
      <c r="BB176" s="935">
        <f t="shared" si="425"/>
        <v>0</v>
      </c>
      <c r="BC176" s="935">
        <f t="shared" si="425"/>
        <v>16180290.463342767</v>
      </c>
      <c r="BD176" s="935">
        <f t="shared" si="425"/>
        <v>56576131.070102349</v>
      </c>
      <c r="BE176" s="935">
        <f t="shared" si="425"/>
        <v>35465139.73444166</v>
      </c>
      <c r="BF176" s="935">
        <f t="shared" si="425"/>
        <v>0</v>
      </c>
      <c r="BG176" s="935">
        <f t="shared" si="425"/>
        <v>0</v>
      </c>
      <c r="BH176" s="935">
        <f t="shared" si="425"/>
        <v>2158779.6686199307</v>
      </c>
      <c r="BI176" s="935">
        <f t="shared" si="425"/>
        <v>21372521.093500733</v>
      </c>
      <c r="BJ176" s="935">
        <f t="shared" si="425"/>
        <v>81851924.166673154</v>
      </c>
      <c r="BK176" s="924">
        <f t="shared" si="348"/>
        <v>1542715621.305696</v>
      </c>
    </row>
    <row r="177" spans="1:63" ht="15.6" x14ac:dyDescent="0.3">
      <c r="A177" s="906" t="s">
        <v>912</v>
      </c>
      <c r="B177" s="777"/>
      <c r="C177" s="923">
        <f>+Cálculos!O441</f>
        <v>0</v>
      </c>
      <c r="D177" s="923">
        <f>+Cálculos!P441</f>
        <v>0</v>
      </c>
      <c r="E177" s="923">
        <f>+Cálculos!Q441</f>
        <v>0</v>
      </c>
      <c r="F177" s="923">
        <f>+Cálculos!R441</f>
        <v>0</v>
      </c>
      <c r="G177" s="923">
        <f>+Cálculos!S441</f>
        <v>6511322.3060936034</v>
      </c>
      <c r="H177" s="923">
        <f>+Cálculos!T441</f>
        <v>23877099.813073844</v>
      </c>
      <c r="I177" s="923">
        <f>+Cálculos!U441</f>
        <v>16051204.656606376</v>
      </c>
      <c r="J177" s="923">
        <f>+Cálculos!V441</f>
        <v>0</v>
      </c>
      <c r="K177" s="923">
        <f>+Cálculos!W441</f>
        <v>0</v>
      </c>
      <c r="L177" s="923">
        <f>+Cálculos!X441</f>
        <v>0</v>
      </c>
      <c r="M177" s="923">
        <f>+Cálculos!Y441</f>
        <v>9520295.2127524763</v>
      </c>
      <c r="N177" s="923">
        <f>+Cálculos!Z441</f>
        <v>32840472.050831631</v>
      </c>
      <c r="O177" s="923">
        <f>+Cálculos!AA441</f>
        <v>88387923.454871535</v>
      </c>
      <c r="P177" s="923">
        <f>+Cálculos!AB441</f>
        <v>0</v>
      </c>
      <c r="Q177" s="923">
        <f>+Cálculos!AC441</f>
        <v>0</v>
      </c>
      <c r="R177" s="923">
        <f>+Cálculos!AD441</f>
        <v>0</v>
      </c>
      <c r="S177" s="923">
        <f>+Cálculos!AE441</f>
        <v>11439453.631610483</v>
      </c>
      <c r="T177" s="923">
        <f>+Cálculos!AF441</f>
        <v>41730135.838757992</v>
      </c>
      <c r="U177" s="923">
        <f>+Cálculos!AG441</f>
        <v>24922164.320198089</v>
      </c>
      <c r="V177" s="923">
        <f>+Cálculos!AH441</f>
        <v>0</v>
      </c>
      <c r="W177" s="923">
        <f>+Cálculos!AI441</f>
        <v>0</v>
      </c>
      <c r="X177" s="923">
        <f>+Cálculos!AJ441</f>
        <v>251932.80632707477</v>
      </c>
      <c r="Y177" s="923">
        <f>+Cálculos!AK441</f>
        <v>15423945.641572267</v>
      </c>
      <c r="Z177" s="923">
        <f>+Cálculos!AL441</f>
        <v>55228174.818525642</v>
      </c>
      <c r="AA177" s="923">
        <f>+Cálculos!AM441</f>
        <v>0</v>
      </c>
      <c r="AB177" s="923">
        <f>+Cálculos!AN441</f>
        <v>0</v>
      </c>
      <c r="AC177" s="923">
        <f>+Cálculos!AO441</f>
        <v>0</v>
      </c>
      <c r="AD177" s="923">
        <f>+Cálculos!AP441</f>
        <v>0</v>
      </c>
      <c r="AE177" s="923">
        <f>+Cálculos!AQ441</f>
        <v>5129996.7175637707</v>
      </c>
      <c r="AF177" s="923">
        <f>+Cálculos!AR441</f>
        <v>18387086.973917261</v>
      </c>
      <c r="AG177" s="923">
        <f>+Cálculos!AS441</f>
        <v>5901910.8055231273</v>
      </c>
      <c r="AH177" s="923">
        <f>+Cálculos!AT441</f>
        <v>0</v>
      </c>
      <c r="AI177" s="923">
        <f>+Cálculos!AU441</f>
        <v>0</v>
      </c>
      <c r="AJ177" s="923">
        <f>+Cálculos!AV441</f>
        <v>5721468.663231194</v>
      </c>
      <c r="AK177" s="923">
        <f>+Cálculos!AW441</f>
        <v>4841264.0645248815</v>
      </c>
      <c r="AL177" s="923">
        <f>+Cálculos!AX441</f>
        <v>20688272.575075567</v>
      </c>
      <c r="AM177" s="923">
        <f>+Cálculos!AY441</f>
        <v>100679715.09267397</v>
      </c>
      <c r="AN177" s="923">
        <f>+Cálculos!AZ441</f>
        <v>0</v>
      </c>
      <c r="AO177" s="923">
        <f>+Cálculos!BA441</f>
        <v>11041646.594441667</v>
      </c>
      <c r="AP177" s="923">
        <f>+Cálculos!BB441</f>
        <v>0</v>
      </c>
      <c r="AQ177" s="923">
        <f>+Cálculos!BC441</f>
        <v>11242956.609423846</v>
      </c>
      <c r="AR177" s="923">
        <f>+Cálculos!BD441</f>
        <v>40917956.995846301</v>
      </c>
      <c r="AS177" s="923">
        <f>+Cálculos!BE441</f>
        <v>21408899.215585142</v>
      </c>
      <c r="AT177" s="923">
        <f>+Cálculos!BF441</f>
        <v>0</v>
      </c>
      <c r="AU177" s="923">
        <f>+Cálculos!BG441</f>
        <v>0</v>
      </c>
      <c r="AV177" s="923">
        <f>+Cálculos!BH441</f>
        <v>3530511.9992237389</v>
      </c>
      <c r="AW177" s="923">
        <f>+Cálculos!BI441</f>
        <v>13958156.27388072</v>
      </c>
      <c r="AX177" s="923">
        <f>+Cálculos!BJ441</f>
        <v>51929085.352037042</v>
      </c>
      <c r="AY177" s="923">
        <f>+Cálculos!BK441</f>
        <v>0</v>
      </c>
      <c r="AZ177" s="923">
        <f>+Cálculos!BL441</f>
        <v>0</v>
      </c>
      <c r="BA177" s="923">
        <f>+Cálculos!BM441</f>
        <v>0</v>
      </c>
      <c r="BB177" s="923">
        <f>+Cálculos!BN441</f>
        <v>0</v>
      </c>
      <c r="BC177" s="923">
        <f>+Cálculos!BO441</f>
        <v>7983141.6631066203</v>
      </c>
      <c r="BD177" s="923">
        <f>+Cálculos!BP441</f>
        <v>29631965.113179982</v>
      </c>
      <c r="BE177" s="923">
        <f>+Cálculos!BQ441</f>
        <v>21329088.180831254</v>
      </c>
      <c r="BF177" s="923">
        <f>+Cálculos!BR441</f>
        <v>0</v>
      </c>
      <c r="BG177" s="923">
        <f>+Cálculos!BS441</f>
        <v>0</v>
      </c>
      <c r="BH177" s="923">
        <f>+Cálculos!BT441</f>
        <v>0</v>
      </c>
      <c r="BI177" s="923">
        <f>+Cálculos!BU441</f>
        <v>12339312.77651</v>
      </c>
      <c r="BJ177" s="923">
        <f>+Cálculos!BV441</f>
        <v>41715367.973283887</v>
      </c>
      <c r="BK177" s="924">
        <f t="shared" si="348"/>
        <v>754561928.19108069</v>
      </c>
    </row>
    <row r="178" spans="1:63" ht="15.6" x14ac:dyDescent="0.3">
      <c r="A178" s="906" t="s">
        <v>913</v>
      </c>
      <c r="B178" s="777"/>
      <c r="C178" s="923">
        <f>+Cálculos!O442</f>
        <v>0</v>
      </c>
      <c r="D178" s="923">
        <f>+Cálculos!P442</f>
        <v>2396586.1994277462</v>
      </c>
      <c r="E178" s="923">
        <f>+Cálculos!Q442</f>
        <v>0</v>
      </c>
      <c r="F178" s="923">
        <f>+Cálculos!R442</f>
        <v>0</v>
      </c>
      <c r="G178" s="923">
        <f>+Cálculos!S442</f>
        <v>5620350.8901254311</v>
      </c>
      <c r="H178" s="923">
        <f>+Cálculos!T442</f>
        <v>19649144.499665879</v>
      </c>
      <c r="I178" s="923">
        <f>+Cálculos!U442</f>
        <v>7912273.6358036622</v>
      </c>
      <c r="J178" s="923">
        <f>+Cálculos!V442</f>
        <v>0</v>
      </c>
      <c r="K178" s="923">
        <f>+Cálculos!W442</f>
        <v>0</v>
      </c>
      <c r="L178" s="923">
        <f>+Cálculos!X442</f>
        <v>4515981.6500819474</v>
      </c>
      <c r="M178" s="923">
        <f>+Cálculos!Y442</f>
        <v>5882182.0912641212</v>
      </c>
      <c r="N178" s="923">
        <f>+Cálculos!Z442</f>
        <v>23315249.620546527</v>
      </c>
      <c r="O178" s="923">
        <f>+Cálculos!AA442</f>
        <v>11833496.70526351</v>
      </c>
      <c r="P178" s="923">
        <f>+Cálculos!AB442</f>
        <v>0</v>
      </c>
      <c r="Q178" s="923">
        <f>+Cálculos!AC442</f>
        <v>5678828.8070674986</v>
      </c>
      <c r="R178" s="923">
        <f>+Cálculos!AD442</f>
        <v>0</v>
      </c>
      <c r="S178" s="923">
        <f>+Cálculos!AE442</f>
        <v>6966704.7705791518</v>
      </c>
      <c r="T178" s="923">
        <f>+Cálculos!AF442</f>
        <v>17367262.470775828</v>
      </c>
      <c r="U178" s="923">
        <f>+Cálculos!AG442</f>
        <v>9607380.3552978784</v>
      </c>
      <c r="V178" s="923">
        <f>+Cálculos!AH442</f>
        <v>0</v>
      </c>
      <c r="W178" s="923">
        <f>+Cálculos!AI442</f>
        <v>0</v>
      </c>
      <c r="X178" s="923">
        <f>+Cálculos!AJ442</f>
        <v>0</v>
      </c>
      <c r="Y178" s="923">
        <f>+Cálculos!AK442</f>
        <v>7226111.6115691513</v>
      </c>
      <c r="Z178" s="923">
        <f>+Cálculos!AL442</f>
        <v>27067702.866434768</v>
      </c>
      <c r="AA178" s="923">
        <f>+Cálculos!AM442</f>
        <v>0</v>
      </c>
      <c r="AB178" s="923">
        <f>+Cálculos!AN442</f>
        <v>0</v>
      </c>
      <c r="AC178" s="923">
        <f>+Cálculos!AO442</f>
        <v>0</v>
      </c>
      <c r="AD178" s="923">
        <f>+Cálculos!AP442</f>
        <v>0</v>
      </c>
      <c r="AE178" s="923">
        <f>+Cálculos!AQ442</f>
        <v>4554329.0770412721</v>
      </c>
      <c r="AF178" s="923">
        <f>+Cálculos!AR442</f>
        <v>12718406.651055418</v>
      </c>
      <c r="AG178" s="923">
        <f>+Cálculos!AS442</f>
        <v>4943693.1171322986</v>
      </c>
      <c r="AH178" s="923">
        <f>+Cálculos!AT442</f>
        <v>0</v>
      </c>
      <c r="AI178" s="923">
        <f>+Cálculos!AU442</f>
        <v>0</v>
      </c>
      <c r="AJ178" s="923">
        <f>+Cálculos!AV442</f>
        <v>1320762.378980726</v>
      </c>
      <c r="AK178" s="923">
        <f>+Cálculos!AW442</f>
        <v>4209199.4512098804</v>
      </c>
      <c r="AL178" s="923">
        <f>+Cálculos!AX442</f>
        <v>17289657.165815152</v>
      </c>
      <c r="AM178" s="923">
        <f>+Cálculos!AY442</f>
        <v>62165184.441070974</v>
      </c>
      <c r="AN178" s="923">
        <f>+Cálculos!AZ442</f>
        <v>0</v>
      </c>
      <c r="AO178" s="923">
        <f>+Cálculos!BA442</f>
        <v>9163650.0549964458</v>
      </c>
      <c r="AP178" s="923">
        <f>+Cálculos!BB442</f>
        <v>0</v>
      </c>
      <c r="AQ178" s="923">
        <f>+Cálculos!BC442</f>
        <v>9220004.4723545462</v>
      </c>
      <c r="AR178" s="923">
        <f>+Cálculos!BD442</f>
        <v>30430035.489563555</v>
      </c>
      <c r="AS178" s="923">
        <f>+Cálculos!BE442</f>
        <v>25999308.499473542</v>
      </c>
      <c r="AT178" s="923">
        <f>+Cálculos!BF442</f>
        <v>0</v>
      </c>
      <c r="AU178" s="923">
        <f>+Cálculos!BG442</f>
        <v>0</v>
      </c>
      <c r="AV178" s="923">
        <f>+Cálculos!BH442</f>
        <v>0</v>
      </c>
      <c r="AW178" s="923">
        <f>+Cálculos!BI442</f>
        <v>14784303.916533515</v>
      </c>
      <c r="AX178" s="923">
        <f>+Cálculos!BJ442</f>
        <v>45375050.960795134</v>
      </c>
      <c r="AY178" s="923">
        <f>+Cálculos!BK442</f>
        <v>0</v>
      </c>
      <c r="AZ178" s="923">
        <f>+Cálculos!BL442</f>
        <v>0</v>
      </c>
      <c r="BA178" s="923">
        <f>+Cálculos!BM442</f>
        <v>0</v>
      </c>
      <c r="BB178" s="923">
        <f>+Cálculos!BN442</f>
        <v>0</v>
      </c>
      <c r="BC178" s="923">
        <f>+Cálculos!BO442</f>
        <v>5400653.208933454</v>
      </c>
      <c r="BD178" s="923">
        <f>+Cálculos!BP442</f>
        <v>13920224.589115679</v>
      </c>
      <c r="BE178" s="923">
        <f>+Cálculos!BQ442</f>
        <v>3902609.0283654556</v>
      </c>
      <c r="BF178" s="923">
        <f>+Cálculos!BR442</f>
        <v>0</v>
      </c>
      <c r="BG178" s="923">
        <f>+Cálculos!BS442</f>
        <v>0</v>
      </c>
      <c r="BH178" s="923">
        <f>+Cálculos!BT442</f>
        <v>2158779.6686199307</v>
      </c>
      <c r="BI178" s="923">
        <f>+Cálculos!BU442</f>
        <v>4228203.8710838556</v>
      </c>
      <c r="BJ178" s="923">
        <f>+Cálculos!BV442</f>
        <v>19082304.072101094</v>
      </c>
      <c r="BK178" s="924">
        <f t="shared" si="348"/>
        <v>445905616.28814501</v>
      </c>
    </row>
    <row r="179" spans="1:63" ht="15.6" x14ac:dyDescent="0.3">
      <c r="A179" s="906" t="s">
        <v>951</v>
      </c>
      <c r="B179" s="777"/>
      <c r="C179" s="923">
        <f>+Cálculos!O443</f>
        <v>23102344.605482459</v>
      </c>
      <c r="D179" s="923">
        <f>+Cálculos!P443</f>
        <v>4373622.660366036</v>
      </c>
      <c r="E179" s="923">
        <f>+Cálculos!Q443</f>
        <v>10003476.792054124</v>
      </c>
      <c r="F179" s="923">
        <f>+Cálculos!R443</f>
        <v>0</v>
      </c>
      <c r="G179" s="923">
        <f>+Cálculos!S443</f>
        <v>5258585.386727646</v>
      </c>
      <c r="H179" s="923">
        <f>+Cálculos!T443</f>
        <v>13744300.955739312</v>
      </c>
      <c r="I179" s="923">
        <f>+Cálculos!U443</f>
        <v>4344477.7228340805</v>
      </c>
      <c r="J179" s="923">
        <f>+Cálculos!V443</f>
        <v>0</v>
      </c>
      <c r="K179" s="923">
        <f>+Cálculos!W443</f>
        <v>0</v>
      </c>
      <c r="L179" s="923">
        <f>+Cálculos!X443</f>
        <v>1439529.935599491</v>
      </c>
      <c r="M179" s="923">
        <f>+Cálculos!Y443</f>
        <v>3177793.8795521259</v>
      </c>
      <c r="N179" s="923">
        <f>+Cálculos!Z443</f>
        <v>24283619.338226676</v>
      </c>
      <c r="O179" s="923">
        <f>+Cálculos!AA443</f>
        <v>0</v>
      </c>
      <c r="P179" s="923">
        <f>+Cálculos!AB443</f>
        <v>0</v>
      </c>
      <c r="Q179" s="923">
        <f>+Cálculos!AC443</f>
        <v>0</v>
      </c>
      <c r="R179" s="923">
        <f>+Cálculos!AD443</f>
        <v>0</v>
      </c>
      <c r="S179" s="923">
        <f>+Cálculos!AE443</f>
        <v>5333959.5488439649</v>
      </c>
      <c r="T179" s="923">
        <f>+Cálculos!AF443</f>
        <v>13836734.811345734</v>
      </c>
      <c r="U179" s="923">
        <f>+Cálculos!AG443</f>
        <v>3491590.5207018852</v>
      </c>
      <c r="V179" s="923">
        <f>+Cálculos!AH443</f>
        <v>0</v>
      </c>
      <c r="W179" s="923">
        <f>+Cálculos!AI443</f>
        <v>0</v>
      </c>
      <c r="X179" s="923">
        <f>+Cálculos!AJ443</f>
        <v>3443431.5287024304</v>
      </c>
      <c r="Y179" s="923">
        <f>+Cálculos!AK443</f>
        <v>3286876.5651804507</v>
      </c>
      <c r="Z179" s="923">
        <f>+Cálculos!AL443</f>
        <v>21641700.28627722</v>
      </c>
      <c r="AA179" s="923">
        <f>+Cálculos!AM443</f>
        <v>0</v>
      </c>
      <c r="AB179" s="923">
        <f>+Cálculos!AN443</f>
        <v>0</v>
      </c>
      <c r="AC179" s="923">
        <f>+Cálculos!AO443</f>
        <v>0</v>
      </c>
      <c r="AD179" s="923">
        <f>+Cálculos!AP443</f>
        <v>0</v>
      </c>
      <c r="AE179" s="923">
        <f>+Cálculos!AQ443</f>
        <v>3002770.0218311697</v>
      </c>
      <c r="AF179" s="923">
        <f>+Cálculos!AR443</f>
        <v>9403901.1557294279</v>
      </c>
      <c r="AG179" s="923">
        <f>+Cálculos!AS443</f>
        <v>3991026.1238190681</v>
      </c>
      <c r="AH179" s="923">
        <f>+Cálculos!AT443</f>
        <v>0</v>
      </c>
      <c r="AI179" s="923">
        <f>+Cálculos!AU443</f>
        <v>0</v>
      </c>
      <c r="AJ179" s="923">
        <f>+Cálculos!AV443</f>
        <v>1620981.9575299695</v>
      </c>
      <c r="AK179" s="923">
        <f>+Cálculos!AW443</f>
        <v>2744830.8736638129</v>
      </c>
      <c r="AL179" s="923">
        <f>+Cálculos!AX443</f>
        <v>13841642.695589326</v>
      </c>
      <c r="AM179" s="923">
        <f>+Cálculos!AY443</f>
        <v>42901534.857642055</v>
      </c>
      <c r="AN179" s="923">
        <f>+Cálculos!AZ443</f>
        <v>0</v>
      </c>
      <c r="AO179" s="923">
        <f>+Cálculos!BA443</f>
        <v>0</v>
      </c>
      <c r="AP179" s="923">
        <f>+Cálculos!BB443</f>
        <v>0</v>
      </c>
      <c r="AQ179" s="923">
        <f>+Cálculos!BC443</f>
        <v>5759723.1987607032</v>
      </c>
      <c r="AR179" s="923">
        <f>+Cálculos!BD443</f>
        <v>16908079.611829549</v>
      </c>
      <c r="AS179" s="923">
        <f>+Cálculos!BE443</f>
        <v>7134020.6060704738</v>
      </c>
      <c r="AT179" s="923">
        <f>+Cálculos!BF443</f>
        <v>0</v>
      </c>
      <c r="AU179" s="923">
        <f>+Cálculos!BG443</f>
        <v>0</v>
      </c>
      <c r="AV179" s="923">
        <f>+Cálculos!BH443</f>
        <v>822239.53423403203</v>
      </c>
      <c r="AW179" s="923">
        <f>+Cálculos!BI443</f>
        <v>4415528.939792484</v>
      </c>
      <c r="AX179" s="923">
        <f>+Cálculos!BJ443</f>
        <v>29225539.563946396</v>
      </c>
      <c r="AY179" s="923">
        <f>+Cálculos!BK443</f>
        <v>0</v>
      </c>
      <c r="AZ179" s="923">
        <f>+Cálculos!BL443</f>
        <v>7801077.0968483835</v>
      </c>
      <c r="BA179" s="923">
        <f>+Cálculos!BM443</f>
        <v>0</v>
      </c>
      <c r="BB179" s="923">
        <f>+Cálculos!BN443</f>
        <v>0</v>
      </c>
      <c r="BC179" s="923">
        <f>+Cálculos!BO443</f>
        <v>2796495.5913026929</v>
      </c>
      <c r="BD179" s="923">
        <f>+Cálculos!BP443</f>
        <v>13023941.367806688</v>
      </c>
      <c r="BE179" s="923">
        <f>+Cálculos!BQ443</f>
        <v>10233442.525244951</v>
      </c>
      <c r="BF179" s="923">
        <f>+Cálculos!BR443</f>
        <v>0</v>
      </c>
      <c r="BG179" s="923">
        <f>+Cálculos!BS443</f>
        <v>0</v>
      </c>
      <c r="BH179" s="923">
        <f>+Cálculos!BT443</f>
        <v>0</v>
      </c>
      <c r="BI179" s="923">
        <f>+Cálculos!BU443</f>
        <v>4805004.4459068775</v>
      </c>
      <c r="BJ179" s="923">
        <f>+Cálculos!BV443</f>
        <v>21054252.12128818</v>
      </c>
      <c r="BK179" s="924">
        <f t="shared" si="348"/>
        <v>342248076.82646984</v>
      </c>
    </row>
    <row r="180" spans="1:63" ht="15.6" x14ac:dyDescent="0.3">
      <c r="A180" s="907" t="s">
        <v>850</v>
      </c>
      <c r="B180" s="777"/>
      <c r="C180" s="936">
        <f t="shared" ref="C180:BJ180" si="426">+C181+C184</f>
        <v>3188786.4314467311</v>
      </c>
      <c r="D180" s="936">
        <f t="shared" si="426"/>
        <v>0</v>
      </c>
      <c r="E180" s="936">
        <f t="shared" si="426"/>
        <v>0</v>
      </c>
      <c r="F180" s="936">
        <f t="shared" si="426"/>
        <v>0</v>
      </c>
      <c r="G180" s="936">
        <f t="shared" si="426"/>
        <v>4240423.8681060858</v>
      </c>
      <c r="H180" s="936">
        <f t="shared" si="426"/>
        <v>26021817.962580413</v>
      </c>
      <c r="I180" s="936">
        <f t="shared" si="426"/>
        <v>2996815.5989233106</v>
      </c>
      <c r="J180" s="936">
        <f t="shared" si="426"/>
        <v>0</v>
      </c>
      <c r="K180" s="936">
        <f t="shared" si="426"/>
        <v>0</v>
      </c>
      <c r="L180" s="936">
        <f t="shared" si="426"/>
        <v>0</v>
      </c>
      <c r="M180" s="936">
        <f t="shared" si="426"/>
        <v>1526697.0333692878</v>
      </c>
      <c r="N180" s="936">
        <f t="shared" si="426"/>
        <v>29023291.564380087</v>
      </c>
      <c r="O180" s="936">
        <f t="shared" si="426"/>
        <v>47259389.546843059</v>
      </c>
      <c r="P180" s="936">
        <f t="shared" si="426"/>
        <v>39547885.86666666</v>
      </c>
      <c r="Q180" s="936">
        <f t="shared" si="426"/>
        <v>24963251.733333334</v>
      </c>
      <c r="R180" s="936">
        <f t="shared" si="426"/>
        <v>9896397.3333333358</v>
      </c>
      <c r="S180" s="936">
        <f t="shared" si="426"/>
        <v>4833015.7531997412</v>
      </c>
      <c r="T180" s="936">
        <f t="shared" si="426"/>
        <v>20541810.890387915</v>
      </c>
      <c r="U180" s="936">
        <f t="shared" si="426"/>
        <v>22370198.636393771</v>
      </c>
      <c r="V180" s="936">
        <f t="shared" si="426"/>
        <v>23890711.739999726</v>
      </c>
      <c r="W180" s="936">
        <f t="shared" si="426"/>
        <v>0</v>
      </c>
      <c r="X180" s="936">
        <f t="shared" si="426"/>
        <v>0</v>
      </c>
      <c r="Y180" s="936">
        <f t="shared" si="426"/>
        <v>21452494.066966258</v>
      </c>
      <c r="Z180" s="936">
        <f t="shared" si="426"/>
        <v>30864443.662444822</v>
      </c>
      <c r="AA180" s="936">
        <f t="shared" si="426"/>
        <v>43111323.783333354</v>
      </c>
      <c r="AB180" s="936">
        <f t="shared" si="426"/>
        <v>19130201.999999993</v>
      </c>
      <c r="AC180" s="936">
        <f t="shared" si="426"/>
        <v>5369364</v>
      </c>
      <c r="AD180" s="936">
        <f t="shared" si="426"/>
        <v>864171</v>
      </c>
      <c r="AE180" s="936">
        <f t="shared" si="426"/>
        <v>8792736.8740302324</v>
      </c>
      <c r="AF180" s="936">
        <f t="shared" si="426"/>
        <v>63149970.609207444</v>
      </c>
      <c r="AG180" s="936">
        <f t="shared" si="426"/>
        <v>10682084.182502914</v>
      </c>
      <c r="AH180" s="936">
        <f t="shared" si="426"/>
        <v>3826866.3073333204</v>
      </c>
      <c r="AI180" s="936">
        <f t="shared" si="426"/>
        <v>66142.003200002015</v>
      </c>
      <c r="AJ180" s="936">
        <f t="shared" si="426"/>
        <v>12126543.30400002</v>
      </c>
      <c r="AK180" s="936">
        <f t="shared" si="426"/>
        <v>14020493.8607371</v>
      </c>
      <c r="AL180" s="936">
        <f t="shared" si="426"/>
        <v>36266010.610385962</v>
      </c>
      <c r="AM180" s="936">
        <f t="shared" si="426"/>
        <v>38193403.647191018</v>
      </c>
      <c r="AN180" s="936">
        <f t="shared" si="426"/>
        <v>5277989.6384800002</v>
      </c>
      <c r="AO180" s="936">
        <f t="shared" si="426"/>
        <v>7778783.6579930708</v>
      </c>
      <c r="AP180" s="936">
        <f t="shared" si="426"/>
        <v>26794658.550029226</v>
      </c>
      <c r="AQ180" s="936">
        <f t="shared" si="426"/>
        <v>6532096.0813566819</v>
      </c>
      <c r="AR180" s="936">
        <f t="shared" si="426"/>
        <v>22502915.75246482</v>
      </c>
      <c r="AS180" s="936">
        <f t="shared" si="426"/>
        <v>0</v>
      </c>
      <c r="AT180" s="936">
        <f t="shared" si="426"/>
        <v>3900588.8313027918</v>
      </c>
      <c r="AU180" s="936">
        <f t="shared" si="426"/>
        <v>0</v>
      </c>
      <c r="AV180" s="936">
        <f t="shared" si="426"/>
        <v>2627825.7944191322</v>
      </c>
      <c r="AW180" s="936">
        <f t="shared" si="426"/>
        <v>16399369.402761333</v>
      </c>
      <c r="AX180" s="936">
        <f t="shared" si="426"/>
        <v>52473398.24909997</v>
      </c>
      <c r="AY180" s="936">
        <f t="shared" si="426"/>
        <v>68006654.712518245</v>
      </c>
      <c r="AZ180" s="936">
        <f t="shared" si="426"/>
        <v>8990409.1806450933</v>
      </c>
      <c r="BA180" s="936">
        <f t="shared" si="426"/>
        <v>0</v>
      </c>
      <c r="BB180" s="936">
        <f t="shared" si="426"/>
        <v>18410335.629109517</v>
      </c>
      <c r="BC180" s="936">
        <f t="shared" si="426"/>
        <v>30970051.689901732</v>
      </c>
      <c r="BD180" s="936">
        <f t="shared" si="426"/>
        <v>39593717.623231374</v>
      </c>
      <c r="BE180" s="936">
        <f t="shared" si="426"/>
        <v>11809598.427407727</v>
      </c>
      <c r="BF180" s="936">
        <f t="shared" si="426"/>
        <v>18255080.642980903</v>
      </c>
      <c r="BG180" s="936">
        <f t="shared" si="426"/>
        <v>8199068.1205682978</v>
      </c>
      <c r="BH180" s="936">
        <f t="shared" si="426"/>
        <v>10076630.282347634</v>
      </c>
      <c r="BI180" s="936">
        <f t="shared" si="426"/>
        <v>15635934.352828369</v>
      </c>
      <c r="BJ180" s="936">
        <f t="shared" si="426"/>
        <v>78123355.560138822</v>
      </c>
      <c r="BK180" s="924">
        <f t="shared" si="348"/>
        <v>1020575206.0498806</v>
      </c>
    </row>
    <row r="181" spans="1:63" ht="15.6" x14ac:dyDescent="0.3">
      <c r="A181" s="908" t="s">
        <v>952</v>
      </c>
      <c r="B181" s="777"/>
      <c r="C181" s="937">
        <f t="shared" ref="C181:BJ181" si="427">+C182+C183</f>
        <v>3188786.4314467311</v>
      </c>
      <c r="D181" s="937">
        <f t="shared" si="427"/>
        <v>0</v>
      </c>
      <c r="E181" s="937">
        <f t="shared" si="427"/>
        <v>0</v>
      </c>
      <c r="F181" s="937">
        <f t="shared" si="427"/>
        <v>0</v>
      </c>
      <c r="G181" s="937">
        <f t="shared" si="427"/>
        <v>4240423.8681060858</v>
      </c>
      <c r="H181" s="937">
        <f t="shared" si="427"/>
        <v>26021817.962580413</v>
      </c>
      <c r="I181" s="937">
        <f t="shared" si="427"/>
        <v>2996815.5989233106</v>
      </c>
      <c r="J181" s="937">
        <f t="shared" si="427"/>
        <v>0</v>
      </c>
      <c r="K181" s="937">
        <f t="shared" si="427"/>
        <v>0</v>
      </c>
      <c r="L181" s="937">
        <f t="shared" si="427"/>
        <v>0</v>
      </c>
      <c r="M181" s="937">
        <f t="shared" si="427"/>
        <v>1526697.0333692878</v>
      </c>
      <c r="N181" s="937">
        <f t="shared" si="427"/>
        <v>29023291.564380087</v>
      </c>
      <c r="O181" s="937">
        <f t="shared" si="427"/>
        <v>34850386.880176395</v>
      </c>
      <c r="P181" s="937">
        <f t="shared" si="427"/>
        <v>11719219.199999999</v>
      </c>
      <c r="Q181" s="937">
        <f t="shared" si="427"/>
        <v>14620070.399999999</v>
      </c>
      <c r="R181" s="937">
        <f t="shared" si="427"/>
        <v>0</v>
      </c>
      <c r="S181" s="937">
        <f t="shared" si="427"/>
        <v>4833015.7531997412</v>
      </c>
      <c r="T181" s="937">
        <f t="shared" si="427"/>
        <v>14231615.223721258</v>
      </c>
      <c r="U181" s="937">
        <f t="shared" si="427"/>
        <v>15836714.969727114</v>
      </c>
      <c r="V181" s="937">
        <f t="shared" si="427"/>
        <v>2873958.406666398</v>
      </c>
      <c r="W181" s="937">
        <f t="shared" si="427"/>
        <v>0</v>
      </c>
      <c r="X181" s="937">
        <f t="shared" si="427"/>
        <v>0</v>
      </c>
      <c r="Y181" s="937">
        <f t="shared" si="427"/>
        <v>21452494.066966258</v>
      </c>
      <c r="Z181" s="937">
        <f t="shared" si="427"/>
        <v>25054145.66244483</v>
      </c>
      <c r="AA181" s="937">
        <f t="shared" si="427"/>
        <v>0</v>
      </c>
      <c r="AB181" s="937">
        <f t="shared" si="427"/>
        <v>0</v>
      </c>
      <c r="AC181" s="937">
        <f t="shared" si="427"/>
        <v>0</v>
      </c>
      <c r="AD181" s="937">
        <f t="shared" si="427"/>
        <v>0</v>
      </c>
      <c r="AE181" s="937">
        <f t="shared" si="427"/>
        <v>6920225.6740302369</v>
      </c>
      <c r="AF181" s="937">
        <f t="shared" si="427"/>
        <v>16024973.726540782</v>
      </c>
      <c r="AG181" s="937">
        <f t="shared" si="427"/>
        <v>10682084.182502914</v>
      </c>
      <c r="AH181" s="937">
        <f t="shared" si="427"/>
        <v>0</v>
      </c>
      <c r="AI181" s="937">
        <f t="shared" si="427"/>
        <v>66142.003200002015</v>
      </c>
      <c r="AJ181" s="937">
        <f t="shared" si="427"/>
        <v>0</v>
      </c>
      <c r="AK181" s="937">
        <f t="shared" si="427"/>
        <v>11441273.8607371</v>
      </c>
      <c r="AL181" s="937">
        <f t="shared" si="427"/>
        <v>19431484.847052611</v>
      </c>
      <c r="AM181" s="937">
        <f t="shared" si="427"/>
        <v>38193403.647191018</v>
      </c>
      <c r="AN181" s="937">
        <f t="shared" si="427"/>
        <v>0</v>
      </c>
      <c r="AO181" s="937">
        <f t="shared" si="427"/>
        <v>3958623.188582398</v>
      </c>
      <c r="AP181" s="937">
        <f t="shared" si="427"/>
        <v>3706818.1526937559</v>
      </c>
      <c r="AQ181" s="937">
        <f t="shared" si="427"/>
        <v>6532096.0813566819</v>
      </c>
      <c r="AR181" s="937">
        <f t="shared" si="427"/>
        <v>14811653.006079424</v>
      </c>
      <c r="AS181" s="937">
        <f t="shared" si="427"/>
        <v>0</v>
      </c>
      <c r="AT181" s="937">
        <f t="shared" si="427"/>
        <v>0</v>
      </c>
      <c r="AU181" s="937">
        <f t="shared" si="427"/>
        <v>0</v>
      </c>
      <c r="AV181" s="937">
        <f t="shared" si="427"/>
        <v>1524743.8508191332</v>
      </c>
      <c r="AW181" s="937">
        <f t="shared" si="427"/>
        <v>16399369.402761333</v>
      </c>
      <c r="AX181" s="937">
        <f t="shared" si="427"/>
        <v>27063375.348073572</v>
      </c>
      <c r="AY181" s="937">
        <f t="shared" si="427"/>
        <v>19440946.35133253</v>
      </c>
      <c r="AZ181" s="937">
        <f t="shared" si="427"/>
        <v>1282624.8189640641</v>
      </c>
      <c r="BA181" s="937">
        <f t="shared" si="427"/>
        <v>0</v>
      </c>
      <c r="BB181" s="937">
        <f t="shared" si="427"/>
        <v>0</v>
      </c>
      <c r="BC181" s="937">
        <f t="shared" si="427"/>
        <v>20266975.41789633</v>
      </c>
      <c r="BD181" s="937">
        <f t="shared" si="427"/>
        <v>16044025.592107944</v>
      </c>
      <c r="BE181" s="937">
        <f t="shared" si="427"/>
        <v>11809598.427407727</v>
      </c>
      <c r="BF181" s="937">
        <f t="shared" si="427"/>
        <v>0</v>
      </c>
      <c r="BG181" s="937">
        <f t="shared" si="427"/>
        <v>8199068.1205682978</v>
      </c>
      <c r="BH181" s="937">
        <f t="shared" si="427"/>
        <v>2590014.1560763866</v>
      </c>
      <c r="BI181" s="937">
        <f t="shared" si="427"/>
        <v>14823716.517289415</v>
      </c>
      <c r="BJ181" s="937">
        <f t="shared" si="427"/>
        <v>38502303.693073392</v>
      </c>
      <c r="BK181" s="924">
        <f t="shared" si="348"/>
        <v>522184993.088045</v>
      </c>
    </row>
    <row r="182" spans="1:63" ht="15.6" x14ac:dyDescent="0.3">
      <c r="A182" s="909" t="s">
        <v>852</v>
      </c>
      <c r="B182" s="777"/>
      <c r="C182" s="923">
        <f>+Cálculos!O446</f>
        <v>3188786.4314467311</v>
      </c>
      <c r="D182" s="923">
        <f>+Cálculos!P446</f>
        <v>0</v>
      </c>
      <c r="E182" s="923">
        <f>+Cálculos!Q446</f>
        <v>0</v>
      </c>
      <c r="F182" s="923">
        <f>+Cálculos!R446</f>
        <v>0</v>
      </c>
      <c r="G182" s="923">
        <f>+Cálculos!S446</f>
        <v>4240423.8681060858</v>
      </c>
      <c r="H182" s="923">
        <f>+Cálculos!T446</f>
        <v>26021817.962580413</v>
      </c>
      <c r="I182" s="923">
        <f>+Cálculos!U446</f>
        <v>2996815.5989233106</v>
      </c>
      <c r="J182" s="923">
        <f>+Cálculos!V446</f>
        <v>0</v>
      </c>
      <c r="K182" s="923">
        <f>+Cálculos!W446</f>
        <v>0</v>
      </c>
      <c r="L182" s="923">
        <f>+Cálculos!X446</f>
        <v>0</v>
      </c>
      <c r="M182" s="923">
        <f>+Cálculos!Y446</f>
        <v>1526697.0333692878</v>
      </c>
      <c r="N182" s="923">
        <f>+Cálculos!Z446</f>
        <v>29023291.564380087</v>
      </c>
      <c r="O182" s="923">
        <f>+Cálculos!AA446</f>
        <v>12326482.880176395</v>
      </c>
      <c r="P182" s="923">
        <f>+Cálculos!AB446</f>
        <v>0</v>
      </c>
      <c r="Q182" s="923">
        <f>+Cálculos!AC446</f>
        <v>0</v>
      </c>
      <c r="R182" s="923">
        <f>+Cálculos!AD446</f>
        <v>0</v>
      </c>
      <c r="S182" s="923">
        <f>+Cálculos!AE446</f>
        <v>1999556.5531997308</v>
      </c>
      <c r="T182" s="923">
        <f>+Cálculos!AF446</f>
        <v>14231615.223721258</v>
      </c>
      <c r="U182" s="923">
        <f>+Cálculos!AG446</f>
        <v>8569860.5697271228</v>
      </c>
      <c r="V182" s="923">
        <f>+Cálculos!AH446</f>
        <v>2873958.406666398</v>
      </c>
      <c r="W182" s="923">
        <f>+Cálculos!AI446</f>
        <v>0</v>
      </c>
      <c r="X182" s="923">
        <f>+Cálculos!AJ446</f>
        <v>0</v>
      </c>
      <c r="Y182" s="923">
        <f>+Cálculos!AK446</f>
        <v>9413287.6669662818</v>
      </c>
      <c r="Z182" s="923">
        <f>+Cálculos!AL446</f>
        <v>25054145.66244483</v>
      </c>
      <c r="AA182" s="923">
        <f>+Cálculos!AM446</f>
        <v>0</v>
      </c>
      <c r="AB182" s="923">
        <f>+Cálculos!AN446</f>
        <v>0</v>
      </c>
      <c r="AC182" s="923">
        <f>+Cálculos!AO446</f>
        <v>0</v>
      </c>
      <c r="AD182" s="923">
        <f>+Cálculos!AP446</f>
        <v>0</v>
      </c>
      <c r="AE182" s="923">
        <f>+Cálculos!AQ446</f>
        <v>2593458.7953102402</v>
      </c>
      <c r="AF182" s="923">
        <f>+Cálculos!AR446</f>
        <v>15238423.823180787</v>
      </c>
      <c r="AG182" s="923">
        <f>+Cálculos!AS446</f>
        <v>5474143.8407429159</v>
      </c>
      <c r="AH182" s="923">
        <f>+Cálculos!AT446</f>
        <v>0</v>
      </c>
      <c r="AI182" s="923">
        <f>+Cálculos!AU446</f>
        <v>0</v>
      </c>
      <c r="AJ182" s="923">
        <f>+Cálculos!AV446</f>
        <v>0</v>
      </c>
      <c r="AK182" s="923">
        <f>+Cálculos!AW446</f>
        <v>6250341.4626570977</v>
      </c>
      <c r="AL182" s="923">
        <f>+Cálculos!AX446</f>
        <v>19431484.847052611</v>
      </c>
      <c r="AM182" s="923">
        <f>+Cálculos!AY446</f>
        <v>21338372.179568633</v>
      </c>
      <c r="AN182" s="923">
        <f>+Cálculos!AZ446</f>
        <v>0</v>
      </c>
      <c r="AO182" s="923">
        <f>+Cálculos!BA446</f>
        <v>0</v>
      </c>
      <c r="AP182" s="923">
        <f>+Cálculos!BB446</f>
        <v>0</v>
      </c>
      <c r="AQ182" s="923">
        <f>+Cálculos!BC446</f>
        <v>4055467.3544498011</v>
      </c>
      <c r="AR182" s="923">
        <f>+Cálculos!BD446</f>
        <v>14811653.006079424</v>
      </c>
      <c r="AS182" s="923">
        <f>+Cálculos!BE446</f>
        <v>0</v>
      </c>
      <c r="AT182" s="923">
        <f>+Cálculos!BF446</f>
        <v>0</v>
      </c>
      <c r="AU182" s="923">
        <f>+Cálculos!BG446</f>
        <v>0</v>
      </c>
      <c r="AV182" s="923">
        <f>+Cálculos!BH446</f>
        <v>1524743.8508191332</v>
      </c>
      <c r="AW182" s="923">
        <f>+Cálculos!BI446</f>
        <v>9559649.1489117406</v>
      </c>
      <c r="AX182" s="923">
        <f>+Cálculos!BJ446</f>
        <v>25542904.058381408</v>
      </c>
      <c r="AY182" s="923">
        <f>+Cálculos!BK446</f>
        <v>10014812.22798457</v>
      </c>
      <c r="AZ182" s="923">
        <f>+Cálculos!BL446</f>
        <v>0</v>
      </c>
      <c r="BA182" s="923">
        <f>+Cálculos!BM446</f>
        <v>0</v>
      </c>
      <c r="BB182" s="923">
        <f>+Cálculos!BN446</f>
        <v>0</v>
      </c>
      <c r="BC182" s="923">
        <f>+Cálculos!BO446</f>
        <v>10640386.771802709</v>
      </c>
      <c r="BD182" s="923">
        <f>+Cálculos!BP446</f>
        <v>16044025.592107944</v>
      </c>
      <c r="BE182" s="923">
        <f>+Cálculos!BQ446</f>
        <v>5605953.69139871</v>
      </c>
      <c r="BF182" s="923">
        <f>+Cálculos!BR446</f>
        <v>0</v>
      </c>
      <c r="BG182" s="923">
        <f>+Cálculos!BS446</f>
        <v>0</v>
      </c>
      <c r="BH182" s="923">
        <f>+Cálculos!BT446</f>
        <v>2590014.1560763866</v>
      </c>
      <c r="BI182" s="923">
        <f>+Cálculos!BU446</f>
        <v>7727518.5720116049</v>
      </c>
      <c r="BJ182" s="923">
        <f>+Cálculos!BV446</f>
        <v>38502303.693073392</v>
      </c>
      <c r="BK182" s="924">
        <f t="shared" si="348"/>
        <v>358412396.49331707</v>
      </c>
    </row>
    <row r="183" spans="1:63" ht="15.6" x14ac:dyDescent="0.3">
      <c r="A183" s="909" t="s">
        <v>853</v>
      </c>
      <c r="B183" s="777"/>
      <c r="C183" s="923">
        <f>+Cálculos!O447</f>
        <v>0</v>
      </c>
      <c r="D183" s="923">
        <f>+Cálculos!P447</f>
        <v>0</v>
      </c>
      <c r="E183" s="923">
        <f>+Cálculos!Q447</f>
        <v>0</v>
      </c>
      <c r="F183" s="923">
        <f>+Cálculos!R447</f>
        <v>0</v>
      </c>
      <c r="G183" s="923">
        <f>+Cálculos!S447</f>
        <v>0</v>
      </c>
      <c r="H183" s="923">
        <f>+Cálculos!T447</f>
        <v>0</v>
      </c>
      <c r="I183" s="923">
        <f>+Cálculos!U447</f>
        <v>0</v>
      </c>
      <c r="J183" s="923">
        <f>+Cálculos!V447</f>
        <v>0</v>
      </c>
      <c r="K183" s="923">
        <f>+Cálculos!W447</f>
        <v>0</v>
      </c>
      <c r="L183" s="923">
        <f>+Cálculos!X447</f>
        <v>0</v>
      </c>
      <c r="M183" s="923">
        <f>+Cálculos!Y447</f>
        <v>0</v>
      </c>
      <c r="N183" s="923">
        <f>+Cálculos!Z447</f>
        <v>0</v>
      </c>
      <c r="O183" s="923">
        <f>+Cálculos!AA447</f>
        <v>22523903.999999996</v>
      </c>
      <c r="P183" s="923">
        <f>+Cálculos!AB447</f>
        <v>11719219.199999999</v>
      </c>
      <c r="Q183" s="923">
        <f>+Cálculos!AC447</f>
        <v>14620070.399999999</v>
      </c>
      <c r="R183" s="923">
        <f>+Cálculos!AD447</f>
        <v>0</v>
      </c>
      <c r="S183" s="923">
        <f>+Cálculos!AE447</f>
        <v>2833459.2000000104</v>
      </c>
      <c r="T183" s="923">
        <f>+Cálculos!AF447</f>
        <v>0</v>
      </c>
      <c r="U183" s="923">
        <f>+Cálculos!AG447</f>
        <v>7266854.3999999911</v>
      </c>
      <c r="V183" s="923">
        <f>+Cálculos!AH447</f>
        <v>0</v>
      </c>
      <c r="W183" s="923">
        <f>+Cálculos!AI447</f>
        <v>0</v>
      </c>
      <c r="X183" s="923">
        <f>+Cálculos!AJ447</f>
        <v>0</v>
      </c>
      <c r="Y183" s="923">
        <f>+Cálculos!AK447</f>
        <v>12039206.399999976</v>
      </c>
      <c r="Z183" s="923">
        <f>+Cálculos!AL447</f>
        <v>0</v>
      </c>
      <c r="AA183" s="923">
        <f>+Cálculos!AM447</f>
        <v>0</v>
      </c>
      <c r="AB183" s="923">
        <f>+Cálculos!AN447</f>
        <v>0</v>
      </c>
      <c r="AC183" s="923">
        <f>+Cálculos!AO447</f>
        <v>0</v>
      </c>
      <c r="AD183" s="923">
        <f>+Cálculos!AP447</f>
        <v>0</v>
      </c>
      <c r="AE183" s="923">
        <f>+Cálculos!AQ447</f>
        <v>4326766.8787199967</v>
      </c>
      <c r="AF183" s="923">
        <f>+Cálculos!AR447</f>
        <v>786549.90335999429</v>
      </c>
      <c r="AG183" s="923">
        <f>+Cálculos!AS447</f>
        <v>5207940.3417599984</v>
      </c>
      <c r="AH183" s="923">
        <f>+Cálculos!AT447</f>
        <v>0</v>
      </c>
      <c r="AI183" s="923">
        <f>+Cálculos!AU447</f>
        <v>66142.003200002015</v>
      </c>
      <c r="AJ183" s="923">
        <f>+Cálculos!AV447</f>
        <v>0</v>
      </c>
      <c r="AK183" s="923">
        <f>+Cálculos!AW447</f>
        <v>5190932.3980800025</v>
      </c>
      <c r="AL183" s="923">
        <f>+Cálculos!AX447</f>
        <v>0</v>
      </c>
      <c r="AM183" s="923">
        <f>+Cálculos!AY447</f>
        <v>16855031.467622388</v>
      </c>
      <c r="AN183" s="923">
        <f>+Cálculos!AZ447</f>
        <v>0</v>
      </c>
      <c r="AO183" s="923">
        <f>+Cálculos!BA447</f>
        <v>3958623.188582398</v>
      </c>
      <c r="AP183" s="923">
        <f>+Cálculos!BB447</f>
        <v>3706818.1526937559</v>
      </c>
      <c r="AQ183" s="923">
        <f>+Cálculos!BC447</f>
        <v>2476628.7269068807</v>
      </c>
      <c r="AR183" s="923">
        <f>+Cálculos!BD447</f>
        <v>0</v>
      </c>
      <c r="AS183" s="923">
        <f>+Cálculos!BE447</f>
        <v>0</v>
      </c>
      <c r="AT183" s="923">
        <f>+Cálculos!BF447</f>
        <v>0</v>
      </c>
      <c r="AU183" s="923">
        <f>+Cálculos!BG447</f>
        <v>0</v>
      </c>
      <c r="AV183" s="923">
        <f>+Cálculos!BH447</f>
        <v>0</v>
      </c>
      <c r="AW183" s="923">
        <f>+Cálculos!BI447</f>
        <v>6839720.2538495921</v>
      </c>
      <c r="AX183" s="923">
        <f>+Cálculos!BJ447</f>
        <v>1520471.2896921635</v>
      </c>
      <c r="AY183" s="923">
        <f>+Cálculos!BK447</f>
        <v>9426134.1233479604</v>
      </c>
      <c r="AZ183" s="923">
        <f>+Cálculos!BL447</f>
        <v>1282624.8189640641</v>
      </c>
      <c r="BA183" s="923">
        <f>+Cálculos!BM447</f>
        <v>0</v>
      </c>
      <c r="BB183" s="923">
        <f>+Cálculos!BN447</f>
        <v>0</v>
      </c>
      <c r="BC183" s="923">
        <f>+Cálculos!BO447</f>
        <v>9626588.6460936219</v>
      </c>
      <c r="BD183" s="923">
        <f>+Cálculos!BP447</f>
        <v>0</v>
      </c>
      <c r="BE183" s="923">
        <f>+Cálculos!BQ447</f>
        <v>6203644.7360090166</v>
      </c>
      <c r="BF183" s="923">
        <f>+Cálculos!BR447</f>
        <v>0</v>
      </c>
      <c r="BG183" s="923">
        <f>+Cálculos!BS447</f>
        <v>8199068.1205682978</v>
      </c>
      <c r="BH183" s="923">
        <f>+Cálculos!BT447</f>
        <v>0</v>
      </c>
      <c r="BI183" s="923">
        <f>+Cálculos!BU447</f>
        <v>7096197.9452778101</v>
      </c>
      <c r="BJ183" s="923">
        <f>+Cálculos!BV447</f>
        <v>0</v>
      </c>
      <c r="BK183" s="924">
        <f t="shared" si="348"/>
        <v>163772596.5947279</v>
      </c>
    </row>
    <row r="184" spans="1:63" ht="15.6" x14ac:dyDescent="0.3">
      <c r="A184" s="910" t="s">
        <v>854</v>
      </c>
      <c r="B184" s="777"/>
      <c r="C184" s="938">
        <f t="shared" ref="C184:BJ184" si="428">+C185+C186</f>
        <v>0</v>
      </c>
      <c r="D184" s="938">
        <f t="shared" si="428"/>
        <v>0</v>
      </c>
      <c r="E184" s="938">
        <f t="shared" si="428"/>
        <v>0</v>
      </c>
      <c r="F184" s="938">
        <f t="shared" si="428"/>
        <v>0</v>
      </c>
      <c r="G184" s="938">
        <f t="shared" si="428"/>
        <v>0</v>
      </c>
      <c r="H184" s="938">
        <f t="shared" si="428"/>
        <v>0</v>
      </c>
      <c r="I184" s="938">
        <f t="shared" si="428"/>
        <v>0</v>
      </c>
      <c r="J184" s="938">
        <f t="shared" si="428"/>
        <v>0</v>
      </c>
      <c r="K184" s="938">
        <f t="shared" si="428"/>
        <v>0</v>
      </c>
      <c r="L184" s="938">
        <f t="shared" si="428"/>
        <v>0</v>
      </c>
      <c r="M184" s="938">
        <f t="shared" si="428"/>
        <v>0</v>
      </c>
      <c r="N184" s="938">
        <f t="shared" si="428"/>
        <v>0</v>
      </c>
      <c r="O184" s="938">
        <f t="shared" si="428"/>
        <v>12409002.666666666</v>
      </c>
      <c r="P184" s="938">
        <f t="shared" si="428"/>
        <v>27828666.666666664</v>
      </c>
      <c r="Q184" s="938">
        <f t="shared" si="428"/>
        <v>10343181.333333336</v>
      </c>
      <c r="R184" s="938">
        <f t="shared" si="428"/>
        <v>9896397.3333333358</v>
      </c>
      <c r="S184" s="938">
        <f t="shared" si="428"/>
        <v>0</v>
      </c>
      <c r="T184" s="938">
        <f t="shared" si="428"/>
        <v>6310195.6666666567</v>
      </c>
      <c r="U184" s="938">
        <f t="shared" si="428"/>
        <v>6533483.6666666567</v>
      </c>
      <c r="V184" s="938">
        <f t="shared" si="428"/>
        <v>21016753.333333328</v>
      </c>
      <c r="W184" s="938">
        <f t="shared" si="428"/>
        <v>0</v>
      </c>
      <c r="X184" s="938">
        <f t="shared" si="428"/>
        <v>0</v>
      </c>
      <c r="Y184" s="938">
        <f t="shared" si="428"/>
        <v>0</v>
      </c>
      <c r="Z184" s="938">
        <f t="shared" si="428"/>
        <v>5810297.9999999925</v>
      </c>
      <c r="AA184" s="938">
        <f t="shared" si="428"/>
        <v>43111323.783333354</v>
      </c>
      <c r="AB184" s="938">
        <f t="shared" si="428"/>
        <v>19130201.999999993</v>
      </c>
      <c r="AC184" s="938">
        <f t="shared" si="428"/>
        <v>5369364</v>
      </c>
      <c r="AD184" s="938">
        <f t="shared" si="428"/>
        <v>864171</v>
      </c>
      <c r="AE184" s="938">
        <f t="shared" si="428"/>
        <v>1872511.1999999955</v>
      </c>
      <c r="AF184" s="938">
        <f t="shared" si="428"/>
        <v>47124996.882666662</v>
      </c>
      <c r="AG184" s="938">
        <f t="shared" si="428"/>
        <v>0</v>
      </c>
      <c r="AH184" s="938">
        <f t="shared" si="428"/>
        <v>3826866.3073333204</v>
      </c>
      <c r="AI184" s="938">
        <f t="shared" si="428"/>
        <v>0</v>
      </c>
      <c r="AJ184" s="938">
        <f t="shared" si="428"/>
        <v>12126543.30400002</v>
      </c>
      <c r="AK184" s="938">
        <f t="shared" si="428"/>
        <v>2579220</v>
      </c>
      <c r="AL184" s="938">
        <f t="shared" si="428"/>
        <v>16834525.76333335</v>
      </c>
      <c r="AM184" s="938">
        <f t="shared" si="428"/>
        <v>0</v>
      </c>
      <c r="AN184" s="938">
        <f t="shared" si="428"/>
        <v>5277989.6384800002</v>
      </c>
      <c r="AO184" s="938">
        <f t="shared" si="428"/>
        <v>3820160.4694106728</v>
      </c>
      <c r="AP184" s="938">
        <f t="shared" si="428"/>
        <v>23087840.39733547</v>
      </c>
      <c r="AQ184" s="938">
        <f t="shared" si="428"/>
        <v>0</v>
      </c>
      <c r="AR184" s="938">
        <f t="shared" si="428"/>
        <v>7691262.7463853955</v>
      </c>
      <c r="AS184" s="938">
        <f t="shared" si="428"/>
        <v>0</v>
      </c>
      <c r="AT184" s="938">
        <f t="shared" si="428"/>
        <v>3900588.8313027918</v>
      </c>
      <c r="AU184" s="938">
        <f t="shared" si="428"/>
        <v>0</v>
      </c>
      <c r="AV184" s="938">
        <f t="shared" si="428"/>
        <v>1103081.943599999</v>
      </c>
      <c r="AW184" s="938">
        <f t="shared" si="428"/>
        <v>0</v>
      </c>
      <c r="AX184" s="938">
        <f t="shared" si="428"/>
        <v>25410022.901026394</v>
      </c>
      <c r="AY184" s="938">
        <f t="shared" si="428"/>
        <v>48565708.361185722</v>
      </c>
      <c r="AZ184" s="938">
        <f t="shared" si="428"/>
        <v>7707784.3616810292</v>
      </c>
      <c r="BA184" s="938">
        <f t="shared" si="428"/>
        <v>0</v>
      </c>
      <c r="BB184" s="938">
        <f t="shared" si="428"/>
        <v>18410335.629109517</v>
      </c>
      <c r="BC184" s="938">
        <f t="shared" si="428"/>
        <v>10703076.272005402</v>
      </c>
      <c r="BD184" s="938">
        <f t="shared" si="428"/>
        <v>23549692.03112343</v>
      </c>
      <c r="BE184" s="938">
        <f t="shared" si="428"/>
        <v>0</v>
      </c>
      <c r="BF184" s="938">
        <f t="shared" si="428"/>
        <v>18255080.642980903</v>
      </c>
      <c r="BG184" s="938">
        <f t="shared" si="428"/>
        <v>0</v>
      </c>
      <c r="BH184" s="938">
        <f t="shared" si="428"/>
        <v>7486616.1262712479</v>
      </c>
      <c r="BI184" s="938">
        <f t="shared" si="428"/>
        <v>812217.83553895354</v>
      </c>
      <c r="BJ184" s="938">
        <f t="shared" si="428"/>
        <v>39621051.86706543</v>
      </c>
      <c r="BK184" s="924">
        <f t="shared" si="348"/>
        <v>498390212.96183562</v>
      </c>
    </row>
    <row r="185" spans="1:63" ht="15.6" x14ac:dyDescent="0.3">
      <c r="A185" s="909" t="s">
        <v>953</v>
      </c>
      <c r="B185" s="777"/>
      <c r="C185" s="923">
        <f>+Cálculos!O450</f>
        <v>0</v>
      </c>
      <c r="D185" s="923">
        <f>+Cálculos!P450</f>
        <v>0</v>
      </c>
      <c r="E185" s="923">
        <f>+Cálculos!Q450</f>
        <v>0</v>
      </c>
      <c r="F185" s="923">
        <f>+Cálculos!R450</f>
        <v>0</v>
      </c>
      <c r="G185" s="923">
        <f>+Cálculos!S450</f>
        <v>0</v>
      </c>
      <c r="H185" s="923">
        <f>+Cálculos!T450</f>
        <v>0</v>
      </c>
      <c r="I185" s="923">
        <f>+Cálculos!U450</f>
        <v>0</v>
      </c>
      <c r="J185" s="923">
        <f>+Cálculos!V450</f>
        <v>0</v>
      </c>
      <c r="K185" s="923">
        <f>+Cálculos!W450</f>
        <v>0</v>
      </c>
      <c r="L185" s="923">
        <f>+Cálculos!X450</f>
        <v>0</v>
      </c>
      <c r="M185" s="923">
        <f>+Cálculos!Y450</f>
        <v>0</v>
      </c>
      <c r="N185" s="923">
        <f>+Cálculos!Z450</f>
        <v>0</v>
      </c>
      <c r="O185" s="923">
        <f>+Cálculos!AA450</f>
        <v>12409002.666666666</v>
      </c>
      <c r="P185" s="923">
        <f>+Cálculos!AB450</f>
        <v>27828666.666666664</v>
      </c>
      <c r="Q185" s="923">
        <f>+Cálculos!AC450</f>
        <v>10343181.333333336</v>
      </c>
      <c r="R185" s="923">
        <f>+Cálculos!AD450</f>
        <v>9896397.3333333358</v>
      </c>
      <c r="S185" s="923">
        <f>+Cálculos!AE450</f>
        <v>0</v>
      </c>
      <c r="T185" s="923">
        <f>+Cálculos!AF450</f>
        <v>6310195.6666666567</v>
      </c>
      <c r="U185" s="923">
        <f>+Cálculos!AG450</f>
        <v>6533483.6666666567</v>
      </c>
      <c r="V185" s="923">
        <f>+Cálculos!AH450</f>
        <v>21016753.333333328</v>
      </c>
      <c r="W185" s="923">
        <f>+Cálculos!AI450</f>
        <v>0</v>
      </c>
      <c r="X185" s="923">
        <f>+Cálculos!AJ450</f>
        <v>0</v>
      </c>
      <c r="Y185" s="923">
        <f>+Cálculos!AK450</f>
        <v>0</v>
      </c>
      <c r="Z185" s="923">
        <f>+Cálculos!AL450</f>
        <v>5810297.9999999925</v>
      </c>
      <c r="AA185" s="923">
        <f>+Cálculos!AM450</f>
        <v>20796723.783333346</v>
      </c>
      <c r="AB185" s="923">
        <f>+Cálculos!AN450</f>
        <v>0</v>
      </c>
      <c r="AC185" s="923">
        <f>+Cálculos!AO450</f>
        <v>0</v>
      </c>
      <c r="AD185" s="923">
        <f>+Cálculos!AP450</f>
        <v>0</v>
      </c>
      <c r="AE185" s="923">
        <f>+Cálculos!AQ450</f>
        <v>0</v>
      </c>
      <c r="AF185" s="923">
        <f>+Cálculos!AR450</f>
        <v>31589738.682666659</v>
      </c>
      <c r="AG185" s="923">
        <f>+Cálculos!AS450</f>
        <v>0</v>
      </c>
      <c r="AH185" s="923">
        <f>+Cálculos!AT450</f>
        <v>3826866.3073333204</v>
      </c>
      <c r="AI185" s="923">
        <f>+Cálculos!AU450</f>
        <v>0</v>
      </c>
      <c r="AJ185" s="923">
        <f>+Cálculos!AV450</f>
        <v>10320900.30400002</v>
      </c>
      <c r="AK185" s="923">
        <f>+Cálculos!AW450</f>
        <v>0</v>
      </c>
      <c r="AL185" s="923">
        <f>+Cálculos!AX450</f>
        <v>12232186.76333335</v>
      </c>
      <c r="AM185" s="923">
        <f>+Cálculos!AY450</f>
        <v>0</v>
      </c>
      <c r="AN185" s="923">
        <f>+Cálculos!AZ450</f>
        <v>5277989.6384800002</v>
      </c>
      <c r="AO185" s="923">
        <f>+Cálculos!BA450</f>
        <v>1157041.3030106723</v>
      </c>
      <c r="AP185" s="923">
        <f>+Cálculos!BB450</f>
        <v>14734047.09171547</v>
      </c>
      <c r="AQ185" s="923">
        <f>+Cálculos!BC450</f>
        <v>0</v>
      </c>
      <c r="AR185" s="923">
        <f>+Cálculos!BD450</f>
        <v>3297600.8992654011</v>
      </c>
      <c r="AS185" s="923">
        <f>+Cálculos!BE450</f>
        <v>0</v>
      </c>
      <c r="AT185" s="923">
        <f>+Cálculos!BF450</f>
        <v>1270952.4437427968</v>
      </c>
      <c r="AU185" s="923">
        <f>+Cálculos!BG450</f>
        <v>0</v>
      </c>
      <c r="AV185" s="923">
        <f>+Cálculos!BH450</f>
        <v>0</v>
      </c>
      <c r="AW185" s="923">
        <f>+Cálculos!BI450</f>
        <v>0</v>
      </c>
      <c r="AX185" s="923">
        <f>+Cálculos!BJ450</f>
        <v>13254233.3860664</v>
      </c>
      <c r="AY185" s="923">
        <f>+Cálculos!BK450</f>
        <v>32061037.115810685</v>
      </c>
      <c r="AZ185" s="923">
        <f>+Cálculos!BL450</f>
        <v>0</v>
      </c>
      <c r="BA185" s="923">
        <f>+Cálculos!BM450</f>
        <v>0</v>
      </c>
      <c r="BB185" s="923">
        <f>+Cálculos!BN450</f>
        <v>5836288.5605483651</v>
      </c>
      <c r="BC185" s="923">
        <f>+Cálculos!BO450</f>
        <v>2837807.5920239389</v>
      </c>
      <c r="BD185" s="923">
        <f>+Cálculos!BP450</f>
        <v>15016388.086316347</v>
      </c>
      <c r="BE185" s="923">
        <f>+Cálculos!BQ450</f>
        <v>0</v>
      </c>
      <c r="BF185" s="923">
        <f>+Cálculos!BR450</f>
        <v>10920714.482953072</v>
      </c>
      <c r="BG185" s="923">
        <f>+Cálculos!BS450</f>
        <v>0</v>
      </c>
      <c r="BH185" s="923">
        <f>+Cálculos!BT450</f>
        <v>6270345.8967441618</v>
      </c>
      <c r="BI185" s="923">
        <f>+Cálculos!BU450</f>
        <v>0</v>
      </c>
      <c r="BJ185" s="923">
        <f>+Cálculos!BV450</f>
        <v>24007642.884283647</v>
      </c>
      <c r="BK185" s="924">
        <f t="shared" si="348"/>
        <v>314856483.88829434</v>
      </c>
    </row>
    <row r="186" spans="1:63" ht="15.6" x14ac:dyDescent="0.3">
      <c r="A186" s="909" t="s">
        <v>856</v>
      </c>
      <c r="B186" s="777"/>
      <c r="C186" s="923">
        <f>+Cálculos!O451</f>
        <v>0</v>
      </c>
      <c r="D186" s="923">
        <f>+Cálculos!P451</f>
        <v>0</v>
      </c>
      <c r="E186" s="923">
        <f>+Cálculos!Q451</f>
        <v>0</v>
      </c>
      <c r="F186" s="923">
        <f>+Cálculos!R451</f>
        <v>0</v>
      </c>
      <c r="G186" s="923">
        <f>+Cálculos!S451</f>
        <v>0</v>
      </c>
      <c r="H186" s="923">
        <f>+Cálculos!T451</f>
        <v>0</v>
      </c>
      <c r="I186" s="923">
        <f>+Cálculos!U451</f>
        <v>0</v>
      </c>
      <c r="J186" s="923">
        <f>+Cálculos!V451</f>
        <v>0</v>
      </c>
      <c r="K186" s="923">
        <f>+Cálculos!W451</f>
        <v>0</v>
      </c>
      <c r="L186" s="923">
        <f>+Cálculos!X451</f>
        <v>0</v>
      </c>
      <c r="M186" s="923">
        <f>+Cálculos!Y451</f>
        <v>0</v>
      </c>
      <c r="N186" s="923">
        <f>+Cálculos!Z451</f>
        <v>0</v>
      </c>
      <c r="O186" s="923">
        <f>+Cálculos!AA451</f>
        <v>0</v>
      </c>
      <c r="P186" s="923">
        <f>+Cálculos!AB451</f>
        <v>0</v>
      </c>
      <c r="Q186" s="923">
        <f>+Cálculos!AC451</f>
        <v>0</v>
      </c>
      <c r="R186" s="923">
        <f>+Cálculos!AD451</f>
        <v>0</v>
      </c>
      <c r="S186" s="923">
        <f>+Cálculos!AE451</f>
        <v>0</v>
      </c>
      <c r="T186" s="923">
        <f>+Cálculos!AF451</f>
        <v>0</v>
      </c>
      <c r="U186" s="923">
        <f>+Cálculos!AG451</f>
        <v>0</v>
      </c>
      <c r="V186" s="923">
        <f>+Cálculos!AH451</f>
        <v>0</v>
      </c>
      <c r="W186" s="923">
        <f>+Cálculos!AI451</f>
        <v>0</v>
      </c>
      <c r="X186" s="923">
        <f>+Cálculos!AJ451</f>
        <v>0</v>
      </c>
      <c r="Y186" s="923">
        <f>+Cálculos!AK451</f>
        <v>0</v>
      </c>
      <c r="Z186" s="923">
        <f>+Cálculos!AL451</f>
        <v>0</v>
      </c>
      <c r="AA186" s="923">
        <f>+Cálculos!AM451</f>
        <v>22314600.000000007</v>
      </c>
      <c r="AB186" s="923">
        <f>+Cálculos!AN451</f>
        <v>19130201.999999993</v>
      </c>
      <c r="AC186" s="923">
        <f>+Cálculos!AO451</f>
        <v>5369364</v>
      </c>
      <c r="AD186" s="923">
        <f>+Cálculos!AP451</f>
        <v>864171</v>
      </c>
      <c r="AE186" s="923">
        <f>+Cálculos!AQ451</f>
        <v>1872511.1999999955</v>
      </c>
      <c r="AF186" s="923">
        <f>+Cálculos!AR451</f>
        <v>15535258.200000003</v>
      </c>
      <c r="AG186" s="923">
        <f>+Cálculos!AS451</f>
        <v>0</v>
      </c>
      <c r="AH186" s="923">
        <f>+Cálculos!AT451</f>
        <v>0</v>
      </c>
      <c r="AI186" s="923">
        <f>+Cálculos!AU451</f>
        <v>0</v>
      </c>
      <c r="AJ186" s="923">
        <f>+Cálculos!AV451</f>
        <v>1805643</v>
      </c>
      <c r="AK186" s="923">
        <f>+Cálculos!AW451</f>
        <v>2579220</v>
      </c>
      <c r="AL186" s="923">
        <f>+Cálculos!AX451</f>
        <v>4602339</v>
      </c>
      <c r="AM186" s="923">
        <f>+Cálculos!AY451</f>
        <v>0</v>
      </c>
      <c r="AN186" s="923">
        <f>+Cálculos!AZ451</f>
        <v>0</v>
      </c>
      <c r="AO186" s="923">
        <f>+Cálculos!BA451</f>
        <v>2663119.1664000005</v>
      </c>
      <c r="AP186" s="923">
        <f>+Cálculos!BB451</f>
        <v>8353793.3056199998</v>
      </c>
      <c r="AQ186" s="923">
        <f>+Cálculos!BC451</f>
        <v>0</v>
      </c>
      <c r="AR186" s="923">
        <f>+Cálculos!BD451</f>
        <v>4393661.8471199945</v>
      </c>
      <c r="AS186" s="923">
        <f>+Cálculos!BE451</f>
        <v>0</v>
      </c>
      <c r="AT186" s="923">
        <f>+Cálculos!BF451</f>
        <v>2629636.3875599951</v>
      </c>
      <c r="AU186" s="923">
        <f>+Cálculos!BG451</f>
        <v>0</v>
      </c>
      <c r="AV186" s="923">
        <f>+Cálculos!BH451</f>
        <v>1103081.943599999</v>
      </c>
      <c r="AW186" s="923">
        <f>+Cálculos!BI451</f>
        <v>0</v>
      </c>
      <c r="AX186" s="923">
        <f>+Cálculos!BJ451</f>
        <v>12155789.514959995</v>
      </c>
      <c r="AY186" s="923">
        <f>+Cálculos!BK451</f>
        <v>16504671.245375037</v>
      </c>
      <c r="AZ186" s="923">
        <f>+Cálculos!BL451</f>
        <v>7707784.3616810292</v>
      </c>
      <c r="BA186" s="923">
        <f>+Cálculos!BM451</f>
        <v>0</v>
      </c>
      <c r="BB186" s="923">
        <f>+Cálculos!BN451</f>
        <v>12574047.068561152</v>
      </c>
      <c r="BC186" s="923">
        <f>+Cálculos!BO451</f>
        <v>7865268.6799814627</v>
      </c>
      <c r="BD186" s="923">
        <f>+Cálculos!BP451</f>
        <v>8533303.9448070824</v>
      </c>
      <c r="BE186" s="923">
        <f>+Cálculos!BQ451</f>
        <v>0</v>
      </c>
      <c r="BF186" s="923">
        <f>+Cálculos!BR451</f>
        <v>7334366.1600278318</v>
      </c>
      <c r="BG186" s="923">
        <f>+Cálculos!BS451</f>
        <v>0</v>
      </c>
      <c r="BH186" s="923">
        <f>+Cálculos!BT451</f>
        <v>1216270.229527086</v>
      </c>
      <c r="BI186" s="923">
        <f>+Cálculos!BU451</f>
        <v>812217.83553895354</v>
      </c>
      <c r="BJ186" s="923">
        <f>+Cálculos!BV451</f>
        <v>15613408.982781783</v>
      </c>
      <c r="BK186" s="924">
        <f t="shared" si="348"/>
        <v>183533729.0735414</v>
      </c>
    </row>
    <row r="187" spans="1:63" ht="16.2" thickBot="1" x14ac:dyDescent="0.35">
      <c r="A187" s="909"/>
      <c r="B187" s="777"/>
      <c r="C187" s="923"/>
      <c r="D187" s="923"/>
      <c r="E187" s="923"/>
      <c r="F187" s="923"/>
      <c r="G187" s="923"/>
      <c r="H187" s="923"/>
      <c r="I187" s="923"/>
      <c r="J187" s="923"/>
      <c r="K187" s="923"/>
      <c r="L187" s="923"/>
      <c r="M187" s="923"/>
      <c r="N187" s="923"/>
      <c r="O187" s="923"/>
      <c r="P187" s="923"/>
      <c r="Q187" s="923"/>
      <c r="R187" s="923"/>
      <c r="S187" s="923"/>
      <c r="T187" s="923"/>
      <c r="U187" s="923"/>
      <c r="V187" s="923"/>
      <c r="W187" s="923"/>
      <c r="X187" s="923"/>
      <c r="Y187" s="923"/>
      <c r="Z187" s="923"/>
      <c r="AA187" s="923"/>
      <c r="AB187" s="923"/>
      <c r="AC187" s="923"/>
      <c r="AD187" s="923"/>
      <c r="AE187" s="923"/>
      <c r="AF187" s="923"/>
      <c r="AG187" s="923"/>
      <c r="AH187" s="923"/>
      <c r="AI187" s="923"/>
      <c r="AJ187" s="923"/>
      <c r="AK187" s="923"/>
      <c r="AL187" s="923"/>
      <c r="AM187" s="923"/>
      <c r="AN187" s="923"/>
      <c r="AO187" s="923"/>
      <c r="AP187" s="923"/>
      <c r="AQ187" s="923"/>
      <c r="AR187" s="923"/>
      <c r="AS187" s="923"/>
      <c r="AT187" s="923"/>
      <c r="AU187" s="923"/>
      <c r="AV187" s="923"/>
      <c r="AW187" s="923"/>
      <c r="AX187" s="923"/>
      <c r="AY187" s="923"/>
      <c r="AZ187" s="923"/>
      <c r="BA187" s="923"/>
      <c r="BB187" s="923"/>
      <c r="BC187" s="923"/>
      <c r="BD187" s="923"/>
      <c r="BE187" s="923"/>
      <c r="BF187" s="923"/>
      <c r="BG187" s="923"/>
      <c r="BH187" s="923"/>
      <c r="BI187" s="923"/>
      <c r="BJ187" s="923"/>
      <c r="BK187" s="924">
        <f t="shared" si="348"/>
        <v>0</v>
      </c>
    </row>
    <row r="188" spans="1:63" ht="16.2" thickBot="1" x14ac:dyDescent="0.35">
      <c r="A188" s="944" t="s">
        <v>947</v>
      </c>
      <c r="B188" s="777"/>
      <c r="C188" s="926">
        <f>+C189+C190+C191</f>
        <v>12500000</v>
      </c>
      <c r="D188" s="926">
        <f t="shared" ref="D188:BJ188" si="429">+D189+D190+D191</f>
        <v>12500000</v>
      </c>
      <c r="E188" s="926">
        <f t="shared" si="429"/>
        <v>72877777.777777776</v>
      </c>
      <c r="F188" s="926">
        <f t="shared" si="429"/>
        <v>94833333.333333328</v>
      </c>
      <c r="G188" s="926">
        <f t="shared" si="429"/>
        <v>94833333.333333328</v>
      </c>
      <c r="H188" s="926">
        <f t="shared" si="429"/>
        <v>94833333.333333328</v>
      </c>
      <c r="I188" s="926">
        <f t="shared" si="429"/>
        <v>94833333.333333328</v>
      </c>
      <c r="J188" s="926">
        <f t="shared" si="429"/>
        <v>94833333.333333328</v>
      </c>
      <c r="K188" s="926">
        <f t="shared" si="429"/>
        <v>94833333.333333328</v>
      </c>
      <c r="L188" s="926">
        <f t="shared" si="429"/>
        <v>94833333.333333328</v>
      </c>
      <c r="M188" s="926">
        <f t="shared" si="429"/>
        <v>94833333.333333328</v>
      </c>
      <c r="N188" s="926">
        <f t="shared" si="429"/>
        <v>94638333.333333328</v>
      </c>
      <c r="O188" s="926">
        <f t="shared" si="429"/>
        <v>88983333.333333328</v>
      </c>
      <c r="P188" s="926">
        <f t="shared" si="429"/>
        <v>88983333.333333328</v>
      </c>
      <c r="Q188" s="926">
        <f t="shared" si="429"/>
        <v>58794444.444444448</v>
      </c>
      <c r="R188" s="926">
        <f t="shared" si="429"/>
        <v>47816666.666666664</v>
      </c>
      <c r="S188" s="926">
        <f t="shared" si="429"/>
        <v>47816666.666666664</v>
      </c>
      <c r="T188" s="926">
        <f t="shared" si="429"/>
        <v>47816666.666666664</v>
      </c>
      <c r="U188" s="926">
        <f t="shared" si="429"/>
        <v>47816666.666666664</v>
      </c>
      <c r="V188" s="926">
        <f t="shared" si="429"/>
        <v>47816666.666666664</v>
      </c>
      <c r="W188" s="926">
        <f t="shared" si="429"/>
        <v>47816666.666666664</v>
      </c>
      <c r="X188" s="926">
        <f t="shared" si="429"/>
        <v>47816666.666666664</v>
      </c>
      <c r="Y188" s="926">
        <f t="shared" si="429"/>
        <v>47816666.666666664</v>
      </c>
      <c r="Z188" s="926">
        <f t="shared" si="429"/>
        <v>47816666.666666664</v>
      </c>
      <c r="AA188" s="926">
        <f t="shared" si="429"/>
        <v>47816666.666666664</v>
      </c>
      <c r="AB188" s="926">
        <f t="shared" si="429"/>
        <v>47816666.666666664</v>
      </c>
      <c r="AC188" s="926">
        <f t="shared" si="429"/>
        <v>47816666.666666664</v>
      </c>
      <c r="AD188" s="926">
        <f t="shared" si="429"/>
        <v>47816666.666666664</v>
      </c>
      <c r="AE188" s="926">
        <f t="shared" si="429"/>
        <v>47816666.666666664</v>
      </c>
      <c r="AF188" s="926">
        <f t="shared" si="429"/>
        <v>47816666.666666664</v>
      </c>
      <c r="AG188" s="926">
        <f t="shared" si="429"/>
        <v>47816666.666666664</v>
      </c>
      <c r="AH188" s="926">
        <f t="shared" si="429"/>
        <v>47816666.666666664</v>
      </c>
      <c r="AI188" s="926">
        <f t="shared" si="429"/>
        <v>47816666.666666664</v>
      </c>
      <c r="AJ188" s="926">
        <f t="shared" si="429"/>
        <v>47816666.666666664</v>
      </c>
      <c r="AK188" s="926">
        <f t="shared" si="429"/>
        <v>47816666.666666664</v>
      </c>
      <c r="AL188" s="926">
        <f t="shared" si="429"/>
        <v>47816666.666666664</v>
      </c>
      <c r="AM188" s="926">
        <f t="shared" si="429"/>
        <v>47816666.666666664</v>
      </c>
      <c r="AN188" s="926">
        <f t="shared" si="429"/>
        <v>47816666.666666664</v>
      </c>
      <c r="AO188" s="926">
        <f t="shared" si="429"/>
        <v>40269444.44444444</v>
      </c>
      <c r="AP188" s="926">
        <f t="shared" si="429"/>
        <v>37525000</v>
      </c>
      <c r="AQ188" s="926">
        <f t="shared" si="429"/>
        <v>37525000</v>
      </c>
      <c r="AR188" s="926">
        <f t="shared" si="429"/>
        <v>37525000</v>
      </c>
      <c r="AS188" s="926">
        <f t="shared" si="429"/>
        <v>37525000</v>
      </c>
      <c r="AT188" s="926">
        <f t="shared" si="429"/>
        <v>37525000</v>
      </c>
      <c r="AU188" s="926">
        <f t="shared" si="429"/>
        <v>37525000</v>
      </c>
      <c r="AV188" s="926">
        <f t="shared" si="429"/>
        <v>37525000</v>
      </c>
      <c r="AW188" s="926">
        <f t="shared" si="429"/>
        <v>37525000</v>
      </c>
      <c r="AX188" s="926">
        <f t="shared" si="429"/>
        <v>37525000</v>
      </c>
      <c r="AY188" s="926">
        <f t="shared" si="429"/>
        <v>37525000</v>
      </c>
      <c r="AZ188" s="926">
        <f t="shared" si="429"/>
        <v>37525000</v>
      </c>
      <c r="BA188" s="926">
        <f t="shared" si="429"/>
        <v>22430555.555555556</v>
      </c>
      <c r="BB188" s="926">
        <f t="shared" si="429"/>
        <v>16941666.666666664</v>
      </c>
      <c r="BC188" s="926">
        <f t="shared" si="429"/>
        <v>16941666.666666664</v>
      </c>
      <c r="BD188" s="926">
        <f t="shared" si="429"/>
        <v>16941666.666666664</v>
      </c>
      <c r="BE188" s="926">
        <f t="shared" si="429"/>
        <v>16941666.666666664</v>
      </c>
      <c r="BF188" s="926">
        <f t="shared" si="429"/>
        <v>16941666.666666664</v>
      </c>
      <c r="BG188" s="926">
        <f t="shared" si="429"/>
        <v>16941666.666666664</v>
      </c>
      <c r="BH188" s="926">
        <f t="shared" si="429"/>
        <v>16941666.666666664</v>
      </c>
      <c r="BI188" s="926">
        <f t="shared" si="429"/>
        <v>16941666.666666664</v>
      </c>
      <c r="BJ188" s="926">
        <f t="shared" si="429"/>
        <v>16941666.666666664</v>
      </c>
      <c r="BK188" s="924">
        <f t="shared" si="348"/>
        <v>2915677222.2222223</v>
      </c>
    </row>
    <row r="189" spans="1:63" ht="15.6" x14ac:dyDescent="0.3">
      <c r="A189" s="1130" t="s">
        <v>928</v>
      </c>
      <c r="B189" s="777"/>
      <c r="C189" s="923">
        <f>+Assets!DF31</f>
        <v>6650000</v>
      </c>
      <c r="D189" s="923">
        <f>+Assets!DG31</f>
        <v>6650000</v>
      </c>
      <c r="E189" s="923">
        <f>+Assets!DH31</f>
        <v>6650000</v>
      </c>
      <c r="F189" s="923">
        <f>+Assets!DI31</f>
        <v>6650000</v>
      </c>
      <c r="G189" s="923">
        <f>+Assets!DJ31</f>
        <v>6650000</v>
      </c>
      <c r="H189" s="923">
        <f>+Assets!DK31</f>
        <v>6650000</v>
      </c>
      <c r="I189" s="923">
        <f>+Assets!DL31</f>
        <v>6650000</v>
      </c>
      <c r="J189" s="923">
        <f>+Assets!DM31</f>
        <v>6650000</v>
      </c>
      <c r="K189" s="923">
        <f>+Assets!DN31</f>
        <v>6650000</v>
      </c>
      <c r="L189" s="923">
        <f>+Assets!DO31</f>
        <v>6650000</v>
      </c>
      <c r="M189" s="923">
        <f>+Assets!DP31</f>
        <v>6650000</v>
      </c>
      <c r="N189" s="923">
        <f>+Assets!DQ31</f>
        <v>6650000</v>
      </c>
      <c r="O189" s="923">
        <f>+Assets!DR31</f>
        <v>6650000</v>
      </c>
      <c r="P189" s="923">
        <f>+Assets!DS31</f>
        <v>6650000</v>
      </c>
      <c r="Q189" s="923">
        <f>+Assets!DT31</f>
        <v>6650000</v>
      </c>
      <c r="R189" s="923">
        <f>+Assets!DU31</f>
        <v>6650000</v>
      </c>
      <c r="S189" s="923">
        <f>+Assets!DV31</f>
        <v>6650000</v>
      </c>
      <c r="T189" s="923">
        <f>+Assets!DW31</f>
        <v>6650000</v>
      </c>
      <c r="U189" s="923">
        <f>+Assets!DX31</f>
        <v>6650000</v>
      </c>
      <c r="V189" s="923">
        <f>+Assets!DY31</f>
        <v>6650000</v>
      </c>
      <c r="W189" s="923">
        <f>+Assets!DZ31</f>
        <v>6650000</v>
      </c>
      <c r="X189" s="923">
        <f>+Assets!EA31</f>
        <v>6650000</v>
      </c>
      <c r="Y189" s="923">
        <f>+Assets!EB31</f>
        <v>6650000</v>
      </c>
      <c r="Z189" s="923">
        <f>+Assets!EC31</f>
        <v>6650000</v>
      </c>
      <c r="AA189" s="923">
        <f>+Assets!ED31</f>
        <v>6650000</v>
      </c>
      <c r="AB189" s="923">
        <f>+Assets!EE31</f>
        <v>6650000</v>
      </c>
      <c r="AC189" s="923">
        <f>+Assets!EF31</f>
        <v>6650000</v>
      </c>
      <c r="AD189" s="923">
        <f>+Assets!EG31</f>
        <v>6650000</v>
      </c>
      <c r="AE189" s="923">
        <f>+Assets!EH31</f>
        <v>6650000</v>
      </c>
      <c r="AF189" s="923">
        <f>+Assets!EI31</f>
        <v>6650000</v>
      </c>
      <c r="AG189" s="923">
        <f>+Assets!EJ31</f>
        <v>6650000</v>
      </c>
      <c r="AH189" s="923">
        <f>+Assets!EK31</f>
        <v>6650000</v>
      </c>
      <c r="AI189" s="923">
        <f>+Assets!EL31</f>
        <v>6650000</v>
      </c>
      <c r="AJ189" s="923">
        <f>+Assets!EM31</f>
        <v>6650000</v>
      </c>
      <c r="AK189" s="923">
        <f>+Assets!EN31</f>
        <v>6650000</v>
      </c>
      <c r="AL189" s="923">
        <f>+Assets!EO31</f>
        <v>6650000</v>
      </c>
      <c r="AM189" s="923">
        <f>+Assets!EP31</f>
        <v>6650000</v>
      </c>
      <c r="AN189" s="923">
        <f>+Assets!EQ31</f>
        <v>6650000</v>
      </c>
      <c r="AO189" s="923">
        <f>+Assets!ER31</f>
        <v>6650000</v>
      </c>
      <c r="AP189" s="923">
        <f>+Assets!ES31</f>
        <v>6650000</v>
      </c>
      <c r="AQ189" s="923">
        <f>+Assets!ET31</f>
        <v>6650000</v>
      </c>
      <c r="AR189" s="923">
        <f>+Assets!EU31</f>
        <v>6650000</v>
      </c>
      <c r="AS189" s="923">
        <f>+Assets!EV31</f>
        <v>6650000</v>
      </c>
      <c r="AT189" s="923">
        <f>+Assets!EW31</f>
        <v>6650000</v>
      </c>
      <c r="AU189" s="923">
        <f>+Assets!EX31</f>
        <v>6650000</v>
      </c>
      <c r="AV189" s="923">
        <f>+Assets!EY31</f>
        <v>6650000</v>
      </c>
      <c r="AW189" s="923">
        <f>+Assets!EZ31</f>
        <v>6650000</v>
      </c>
      <c r="AX189" s="923">
        <f>+Assets!FA31</f>
        <v>6650000</v>
      </c>
      <c r="AY189" s="923">
        <f>+Assets!FB31</f>
        <v>6650000</v>
      </c>
      <c r="AZ189" s="923">
        <f>+Assets!FC31</f>
        <v>6650000</v>
      </c>
      <c r="BA189" s="923">
        <f>+Assets!FD31</f>
        <v>6650000</v>
      </c>
      <c r="BB189" s="923">
        <f>+Assets!FE31</f>
        <v>6650000</v>
      </c>
      <c r="BC189" s="923">
        <f>+Assets!FF31</f>
        <v>6650000</v>
      </c>
      <c r="BD189" s="923">
        <f>+Assets!FG31</f>
        <v>6650000</v>
      </c>
      <c r="BE189" s="923">
        <f>+Assets!FH31</f>
        <v>6650000</v>
      </c>
      <c r="BF189" s="923">
        <f>+Assets!FI31</f>
        <v>6650000</v>
      </c>
      <c r="BG189" s="923">
        <f>+Assets!FJ31</f>
        <v>6650000</v>
      </c>
      <c r="BH189" s="923">
        <f>+Assets!FK31</f>
        <v>6650000</v>
      </c>
      <c r="BI189" s="923">
        <f>+Assets!FL31</f>
        <v>6650000</v>
      </c>
      <c r="BJ189" s="923">
        <f>+Assets!FM31</f>
        <v>6650000</v>
      </c>
      <c r="BK189" s="924">
        <f t="shared" si="348"/>
        <v>399000000</v>
      </c>
    </row>
    <row r="190" spans="1:63" ht="15.6" x14ac:dyDescent="0.3">
      <c r="A190" s="1132" t="s">
        <v>571</v>
      </c>
      <c r="B190" s="777"/>
      <c r="C190" s="923">
        <f>+Assets!DF92</f>
        <v>5850000</v>
      </c>
      <c r="D190" s="923">
        <f>+Assets!DG92</f>
        <v>5850000</v>
      </c>
      <c r="E190" s="923">
        <f>+Assets!DH92</f>
        <v>5850000</v>
      </c>
      <c r="F190" s="923">
        <f>+Assets!DI92</f>
        <v>5850000</v>
      </c>
      <c r="G190" s="923">
        <f>+Assets!DJ92</f>
        <v>5850000</v>
      </c>
      <c r="H190" s="923">
        <f>+Assets!DK92</f>
        <v>5850000</v>
      </c>
      <c r="I190" s="923">
        <f>+Assets!DL92</f>
        <v>5850000</v>
      </c>
      <c r="J190" s="923">
        <f>+Assets!DM92</f>
        <v>5850000</v>
      </c>
      <c r="K190" s="923">
        <f>+Assets!DN92</f>
        <v>5850000</v>
      </c>
      <c r="L190" s="923">
        <f>+Assets!DO92</f>
        <v>5850000</v>
      </c>
      <c r="M190" s="923">
        <f>+Assets!DP92</f>
        <v>5850000</v>
      </c>
      <c r="N190" s="923">
        <f>+Assets!DQ92</f>
        <v>5655000</v>
      </c>
      <c r="O190" s="923">
        <f>+Assets!DR92</f>
        <v>0</v>
      </c>
      <c r="P190" s="923">
        <f>+Assets!DS92</f>
        <v>0</v>
      </c>
      <c r="Q190" s="923">
        <f>+Assets!DT92</f>
        <v>0</v>
      </c>
      <c r="R190" s="923">
        <f>+Assets!DU92</f>
        <v>0</v>
      </c>
      <c r="S190" s="923">
        <f>+Assets!DV92</f>
        <v>0</v>
      </c>
      <c r="T190" s="923">
        <f>+Assets!DW92</f>
        <v>0</v>
      </c>
      <c r="U190" s="923">
        <f>+Assets!DX92</f>
        <v>0</v>
      </c>
      <c r="V190" s="923">
        <f>+Assets!DY92</f>
        <v>0</v>
      </c>
      <c r="W190" s="923">
        <f>+Assets!DZ92</f>
        <v>0</v>
      </c>
      <c r="X190" s="923">
        <f>+Assets!EA92</f>
        <v>0</v>
      </c>
      <c r="Y190" s="923">
        <f>+Assets!EB92</f>
        <v>0</v>
      </c>
      <c r="Z190" s="923">
        <f>+Assets!EC92</f>
        <v>0</v>
      </c>
      <c r="AA190" s="923">
        <f>+Assets!ED92</f>
        <v>0</v>
      </c>
      <c r="AB190" s="923">
        <f>+Assets!EE92</f>
        <v>0</v>
      </c>
      <c r="AC190" s="923">
        <f>+Assets!EF92</f>
        <v>0</v>
      </c>
      <c r="AD190" s="923">
        <f>+Assets!EG92</f>
        <v>0</v>
      </c>
      <c r="AE190" s="923">
        <f>+Assets!EH92</f>
        <v>0</v>
      </c>
      <c r="AF190" s="923">
        <f>+Assets!EI92</f>
        <v>0</v>
      </c>
      <c r="AG190" s="923">
        <f>+Assets!EJ92</f>
        <v>0</v>
      </c>
      <c r="AH190" s="923">
        <f>+Assets!EK92</f>
        <v>0</v>
      </c>
      <c r="AI190" s="923">
        <f>+Assets!EL92</f>
        <v>0</v>
      </c>
      <c r="AJ190" s="923">
        <f>+Assets!EM92</f>
        <v>0</v>
      </c>
      <c r="AK190" s="923">
        <f>+Assets!EN92</f>
        <v>0</v>
      </c>
      <c r="AL190" s="923">
        <f>+Assets!EO92</f>
        <v>0</v>
      </c>
      <c r="AM190" s="923">
        <f>+Assets!EP92</f>
        <v>0</v>
      </c>
      <c r="AN190" s="923">
        <f>+Assets!EQ92</f>
        <v>0</v>
      </c>
      <c r="AO190" s="923">
        <f>+Assets!ER92</f>
        <v>0</v>
      </c>
      <c r="AP190" s="923">
        <f>+Assets!ES92</f>
        <v>0</v>
      </c>
      <c r="AQ190" s="923">
        <f>+Assets!ET92</f>
        <v>0</v>
      </c>
      <c r="AR190" s="923">
        <f>+Assets!EU92</f>
        <v>0</v>
      </c>
      <c r="AS190" s="923">
        <f>+Assets!EV92</f>
        <v>0</v>
      </c>
      <c r="AT190" s="923">
        <f>+Assets!EW92</f>
        <v>0</v>
      </c>
      <c r="AU190" s="923">
        <f>+Assets!EX92</f>
        <v>0</v>
      </c>
      <c r="AV190" s="923">
        <f>+Assets!EY92</f>
        <v>0</v>
      </c>
      <c r="AW190" s="923">
        <f>+Assets!EZ92</f>
        <v>0</v>
      </c>
      <c r="AX190" s="923">
        <f>+Assets!FA92</f>
        <v>0</v>
      </c>
      <c r="AY190" s="923">
        <f>+Assets!FB92</f>
        <v>0</v>
      </c>
      <c r="AZ190" s="923">
        <f>+Assets!FC92</f>
        <v>0</v>
      </c>
      <c r="BA190" s="923">
        <f>+Assets!FD92</f>
        <v>0</v>
      </c>
      <c r="BB190" s="923">
        <f>+Assets!FE92</f>
        <v>0</v>
      </c>
      <c r="BC190" s="923">
        <f>+Assets!FF92</f>
        <v>0</v>
      </c>
      <c r="BD190" s="923">
        <f>+Assets!FG92</f>
        <v>0</v>
      </c>
      <c r="BE190" s="923">
        <f>+Assets!FH92</f>
        <v>0</v>
      </c>
      <c r="BF190" s="923">
        <f>+Assets!FI92</f>
        <v>0</v>
      </c>
      <c r="BG190" s="923">
        <f>+Assets!FJ92</f>
        <v>0</v>
      </c>
      <c r="BH190" s="923">
        <f>+Assets!FK92</f>
        <v>0</v>
      </c>
      <c r="BI190" s="923">
        <f>+Assets!FL92</f>
        <v>0</v>
      </c>
      <c r="BJ190" s="923">
        <f>+Assets!FM92</f>
        <v>0</v>
      </c>
      <c r="BK190" s="924">
        <f t="shared" si="348"/>
        <v>70005000</v>
      </c>
    </row>
    <row r="191" spans="1:63" ht="15.6" x14ac:dyDescent="0.3">
      <c r="A191" s="1133" t="s">
        <v>800</v>
      </c>
      <c r="B191" s="777"/>
      <c r="C191" s="923">
        <f>+Assets!DF113</f>
        <v>0</v>
      </c>
      <c r="D191" s="923">
        <f>+Assets!DG113</f>
        <v>0</v>
      </c>
      <c r="E191" s="923">
        <f>+Assets!DH113</f>
        <v>60377777.777777776</v>
      </c>
      <c r="F191" s="923">
        <f>+Assets!DI113</f>
        <v>82333333.333333328</v>
      </c>
      <c r="G191" s="923">
        <f>+Assets!DJ113</f>
        <v>82333333.333333328</v>
      </c>
      <c r="H191" s="923">
        <f>+Assets!DK113</f>
        <v>82333333.333333328</v>
      </c>
      <c r="I191" s="923">
        <f>+Assets!DL113</f>
        <v>82333333.333333328</v>
      </c>
      <c r="J191" s="923">
        <f>+Assets!DM113</f>
        <v>82333333.333333328</v>
      </c>
      <c r="K191" s="923">
        <f>+Assets!DN113</f>
        <v>82333333.333333328</v>
      </c>
      <c r="L191" s="923">
        <f>+Assets!DO113</f>
        <v>82333333.333333328</v>
      </c>
      <c r="M191" s="923">
        <f>+Assets!DP113</f>
        <v>82333333.333333328</v>
      </c>
      <c r="N191" s="923">
        <f>+Assets!DQ113</f>
        <v>82333333.333333328</v>
      </c>
      <c r="O191" s="923">
        <f>+Assets!DR113</f>
        <v>82333333.333333328</v>
      </c>
      <c r="P191" s="923">
        <f>+Assets!DS113</f>
        <v>82333333.333333328</v>
      </c>
      <c r="Q191" s="923">
        <f>+Assets!DT113</f>
        <v>52144444.444444448</v>
      </c>
      <c r="R191" s="923">
        <f>+Assets!DU113</f>
        <v>41166666.666666664</v>
      </c>
      <c r="S191" s="923">
        <f>+Assets!DV113</f>
        <v>41166666.666666664</v>
      </c>
      <c r="T191" s="923">
        <f>+Assets!DW113</f>
        <v>41166666.666666664</v>
      </c>
      <c r="U191" s="923">
        <f>+Assets!DX113</f>
        <v>41166666.666666664</v>
      </c>
      <c r="V191" s="923">
        <f>+Assets!DY113</f>
        <v>41166666.666666664</v>
      </c>
      <c r="W191" s="923">
        <f>+Assets!DZ113</f>
        <v>41166666.666666664</v>
      </c>
      <c r="X191" s="923">
        <f>+Assets!EA113</f>
        <v>41166666.666666664</v>
      </c>
      <c r="Y191" s="923">
        <f>+Assets!EB113</f>
        <v>41166666.666666664</v>
      </c>
      <c r="Z191" s="923">
        <f>+Assets!EC113</f>
        <v>41166666.666666664</v>
      </c>
      <c r="AA191" s="923">
        <f>+Assets!ED113</f>
        <v>41166666.666666664</v>
      </c>
      <c r="AB191" s="923">
        <f>+Assets!EE113</f>
        <v>41166666.666666664</v>
      </c>
      <c r="AC191" s="923">
        <f>+Assets!EF113</f>
        <v>41166666.666666664</v>
      </c>
      <c r="AD191" s="923">
        <f>+Assets!EG113</f>
        <v>41166666.666666664</v>
      </c>
      <c r="AE191" s="923">
        <f>+Assets!EH113</f>
        <v>41166666.666666664</v>
      </c>
      <c r="AF191" s="923">
        <f>+Assets!EI113</f>
        <v>41166666.666666664</v>
      </c>
      <c r="AG191" s="923">
        <f>+Assets!EJ113</f>
        <v>41166666.666666664</v>
      </c>
      <c r="AH191" s="923">
        <f>+Assets!EK113</f>
        <v>41166666.666666664</v>
      </c>
      <c r="AI191" s="923">
        <f>+Assets!EL113</f>
        <v>41166666.666666664</v>
      </c>
      <c r="AJ191" s="923">
        <f>+Assets!EM113</f>
        <v>41166666.666666664</v>
      </c>
      <c r="AK191" s="923">
        <f>+Assets!EN113</f>
        <v>41166666.666666664</v>
      </c>
      <c r="AL191" s="923">
        <f>+Assets!EO113</f>
        <v>41166666.666666664</v>
      </c>
      <c r="AM191" s="923">
        <f>+Assets!EP113</f>
        <v>41166666.666666664</v>
      </c>
      <c r="AN191" s="923">
        <f>+Assets!EQ113</f>
        <v>41166666.666666664</v>
      </c>
      <c r="AO191" s="923">
        <f>+Assets!ER113</f>
        <v>33619444.44444444</v>
      </c>
      <c r="AP191" s="923">
        <f>+Assets!ES113</f>
        <v>30875000</v>
      </c>
      <c r="AQ191" s="923">
        <f>+Assets!ET113</f>
        <v>30875000</v>
      </c>
      <c r="AR191" s="923">
        <f>+Assets!EU113</f>
        <v>30875000</v>
      </c>
      <c r="AS191" s="923">
        <f>+Assets!EV113</f>
        <v>30875000</v>
      </c>
      <c r="AT191" s="923">
        <f>+Assets!EW113</f>
        <v>30875000</v>
      </c>
      <c r="AU191" s="923">
        <f>+Assets!EX113</f>
        <v>30875000</v>
      </c>
      <c r="AV191" s="923">
        <f>+Assets!EY113</f>
        <v>30875000</v>
      </c>
      <c r="AW191" s="923">
        <f>+Assets!EZ113</f>
        <v>30875000</v>
      </c>
      <c r="AX191" s="923">
        <f>+Assets!FA113</f>
        <v>30875000</v>
      </c>
      <c r="AY191" s="923">
        <f>+Assets!FB113</f>
        <v>30875000</v>
      </c>
      <c r="AZ191" s="923">
        <f>+Assets!FC113</f>
        <v>30875000</v>
      </c>
      <c r="BA191" s="923">
        <f>+Assets!FD113</f>
        <v>15780555.555555556</v>
      </c>
      <c r="BB191" s="923">
        <f>+Assets!FE113</f>
        <v>10291666.666666666</v>
      </c>
      <c r="BC191" s="923">
        <f>+Assets!FF113</f>
        <v>10291666.666666666</v>
      </c>
      <c r="BD191" s="923">
        <f>+Assets!FG113</f>
        <v>10291666.666666666</v>
      </c>
      <c r="BE191" s="923">
        <f>+Assets!FH113</f>
        <v>10291666.666666666</v>
      </c>
      <c r="BF191" s="923">
        <f>+Assets!FI113</f>
        <v>10291666.666666666</v>
      </c>
      <c r="BG191" s="923">
        <f>+Assets!FJ113</f>
        <v>10291666.666666666</v>
      </c>
      <c r="BH191" s="923">
        <f>+Assets!FK113</f>
        <v>10291666.666666666</v>
      </c>
      <c r="BI191" s="923">
        <f>+Assets!FL113</f>
        <v>10291666.666666666</v>
      </c>
      <c r="BJ191" s="923">
        <f>+Assets!FM113</f>
        <v>10291666.666666666</v>
      </c>
      <c r="BK191" s="924">
        <f t="shared" si="348"/>
        <v>2446672222.2222223</v>
      </c>
    </row>
    <row r="192" spans="1:63" ht="16.2" thickBot="1" x14ac:dyDescent="0.35">
      <c r="A192" s="886"/>
      <c r="B192" s="777"/>
      <c r="C192" s="923"/>
      <c r="D192" s="923"/>
      <c r="E192" s="923"/>
      <c r="F192" s="923"/>
      <c r="G192" s="923"/>
      <c r="H192" s="923"/>
      <c r="I192" s="923"/>
      <c r="J192" s="923"/>
      <c r="K192" s="923"/>
      <c r="L192" s="923"/>
      <c r="M192" s="923"/>
      <c r="N192" s="923"/>
      <c r="O192" s="923"/>
      <c r="P192" s="923"/>
      <c r="Q192" s="923"/>
      <c r="R192" s="923"/>
      <c r="S192" s="923"/>
      <c r="T192" s="923"/>
      <c r="U192" s="923"/>
      <c r="V192" s="923"/>
      <c r="W192" s="923"/>
      <c r="X192" s="923"/>
      <c r="Y192" s="923"/>
      <c r="Z192" s="923"/>
      <c r="AA192" s="923"/>
      <c r="AB192" s="923"/>
      <c r="AC192" s="923"/>
      <c r="AD192" s="923"/>
      <c r="AE192" s="923"/>
      <c r="AF192" s="923"/>
      <c r="AG192" s="923"/>
      <c r="AH192" s="923"/>
      <c r="AI192" s="923"/>
      <c r="AJ192" s="923"/>
      <c r="AK192" s="923"/>
      <c r="AL192" s="923"/>
      <c r="AM192" s="923"/>
      <c r="AN192" s="923"/>
      <c r="AO192" s="923"/>
      <c r="AP192" s="923"/>
      <c r="AQ192" s="923"/>
      <c r="AR192" s="923"/>
      <c r="AS192" s="923"/>
      <c r="AT192" s="923"/>
      <c r="AU192" s="923"/>
      <c r="AV192" s="923"/>
      <c r="AW192" s="923"/>
      <c r="AX192" s="923"/>
      <c r="AY192" s="923"/>
      <c r="AZ192" s="923"/>
      <c r="BA192" s="923"/>
      <c r="BB192" s="923"/>
      <c r="BC192" s="923"/>
      <c r="BD192" s="923"/>
      <c r="BE192" s="923"/>
      <c r="BF192" s="923"/>
      <c r="BG192" s="923"/>
      <c r="BH192" s="923"/>
      <c r="BI192" s="923"/>
      <c r="BJ192" s="923"/>
      <c r="BK192" s="924">
        <f t="shared" si="348"/>
        <v>0</v>
      </c>
    </row>
    <row r="193" spans="1:63" ht="16.2" thickBot="1" x14ac:dyDescent="0.35">
      <c r="A193" s="944" t="s">
        <v>954</v>
      </c>
      <c r="B193" s="777"/>
      <c r="C193" s="926">
        <f>+Assets!DF147</f>
        <v>149940221.39771369</v>
      </c>
      <c r="D193" s="926">
        <f>+Assets!DG147</f>
        <v>117188612.26147243</v>
      </c>
      <c r="E193" s="926">
        <f>+Assets!DH147</f>
        <v>109264938.28552255</v>
      </c>
      <c r="F193" s="926">
        <f>+Assets!DI147</f>
        <v>94361926.598957241</v>
      </c>
      <c r="G193" s="926">
        <f>+Assets!DJ147</f>
        <v>136583342.98290023</v>
      </c>
      <c r="H193" s="926">
        <f>+Assets!DK147</f>
        <v>193544933.06058684</v>
      </c>
      <c r="I193" s="926">
        <f>+Assets!DL147</f>
        <v>165738754.44893903</v>
      </c>
      <c r="J193" s="926">
        <f>+Assets!DM147</f>
        <v>116676784.15267301</v>
      </c>
      <c r="K193" s="926">
        <f>+Assets!DN147</f>
        <v>128464706.82966071</v>
      </c>
      <c r="L193" s="926">
        <f>+Assets!DO147</f>
        <v>148555366.66772768</v>
      </c>
      <c r="M193" s="926">
        <f>+Assets!DP147</f>
        <v>157021739.24024585</v>
      </c>
      <c r="N193" s="926">
        <f>+Assets!DQ147</f>
        <v>259432817.8304075</v>
      </c>
      <c r="O193" s="926">
        <f>+Assets!DR147</f>
        <v>275511772.88585287</v>
      </c>
      <c r="P193" s="926">
        <f>+Assets!DS147</f>
        <v>223717213.97320315</v>
      </c>
      <c r="Q193" s="926">
        <f>+Assets!DT147</f>
        <v>211762297.60573855</v>
      </c>
      <c r="R193" s="926">
        <f>+Assets!DU147</f>
        <v>188126403.32070443</v>
      </c>
      <c r="S193" s="926">
        <f>+Assets!DV147</f>
        <v>254551151.96342325</v>
      </c>
      <c r="T193" s="926">
        <f>+Assets!DW147</f>
        <v>343522475.86653692</v>
      </c>
      <c r="U193" s="926">
        <f>+Assets!DX147</f>
        <v>300270344.91747957</v>
      </c>
      <c r="V193" s="926">
        <f>+Assets!DY147</f>
        <v>223012638.84843847</v>
      </c>
      <c r="W193" s="926">
        <f>+Assets!DZ147</f>
        <v>241897404.98901486</v>
      </c>
      <c r="X193" s="926">
        <f>+Assets!EA147</f>
        <v>272924282.084755</v>
      </c>
      <c r="Y193" s="926">
        <f>+Assets!EB147</f>
        <v>286570760.77089435</v>
      </c>
      <c r="Z193" s="926">
        <f>+Assets!EC147</f>
        <v>446615022.47111905</v>
      </c>
      <c r="AA193" s="926">
        <f>+Assets!ED147</f>
        <v>328918350.54473603</v>
      </c>
      <c r="AB193" s="926">
        <f>+Assets!EE147</f>
        <v>273601503.54411995</v>
      </c>
      <c r="AC193" s="926">
        <f>+Assets!EF147</f>
        <v>255327257.30596751</v>
      </c>
      <c r="AD193" s="926">
        <f>+Assets!EG147</f>
        <v>233825977.05031067</v>
      </c>
      <c r="AE193" s="926">
        <f>+Assets!EH147</f>
        <v>304677105.26795071</v>
      </c>
      <c r="AF193" s="926">
        <f>+Assets!EI147</f>
        <v>412231574.68279392</v>
      </c>
      <c r="AG193" s="926">
        <f>+Assets!EJ147</f>
        <v>357712969.81588149</v>
      </c>
      <c r="AH193" s="926">
        <f>+Assets!EK147</f>
        <v>273759476.07045257</v>
      </c>
      <c r="AI193" s="926">
        <f>+Assets!EL147</f>
        <v>290490770.86924374</v>
      </c>
      <c r="AJ193" s="926">
        <f>+Assets!EM147</f>
        <v>331021638.77257675</v>
      </c>
      <c r="AK193" s="926">
        <f>+Assets!EN147</f>
        <v>341560846.6153518</v>
      </c>
      <c r="AL193" s="926">
        <f>+Assets!EO147</f>
        <v>530907512.11028492</v>
      </c>
      <c r="AM193" s="926">
        <f>+Assets!EP147</f>
        <v>349469323.47495353</v>
      </c>
      <c r="AN193" s="926">
        <f>+Assets!EQ147</f>
        <v>289684343.0721103</v>
      </c>
      <c r="AO193" s="926">
        <f>+Assets!ER147</f>
        <v>270632829.2298522</v>
      </c>
      <c r="AP193" s="926">
        <f>+Assets!ES147</f>
        <v>247650344.12439123</v>
      </c>
      <c r="AQ193" s="926">
        <f>+Assets!ET147</f>
        <v>323508581.99535942</v>
      </c>
      <c r="AR193" s="926">
        <f>+Assets!EU147</f>
        <v>438220509.05598539</v>
      </c>
      <c r="AS193" s="926">
        <f>+Assets!EV147</f>
        <v>380455019.09900391</v>
      </c>
      <c r="AT193" s="926">
        <f>+Assets!EW147</f>
        <v>290335702.96126044</v>
      </c>
      <c r="AU193" s="926">
        <f>+Assets!EX147</f>
        <v>308481250.71841538</v>
      </c>
      <c r="AV193" s="926">
        <f>+Assets!EY147</f>
        <v>351524344.49974626</v>
      </c>
      <c r="AW193" s="926">
        <f>+Assets!EZ147</f>
        <v>362989099.64091146</v>
      </c>
      <c r="AX193" s="926">
        <f>+Assets!FA147</f>
        <v>565381736.12084293</v>
      </c>
      <c r="AY193" s="926">
        <f>+Assets!FB147</f>
        <v>380474231.16019744</v>
      </c>
      <c r="AZ193" s="926">
        <f>+Assets!FC147</f>
        <v>314957743.11302626</v>
      </c>
      <c r="BA193" s="926">
        <f>+Assets!FD147</f>
        <v>294535753.7733022</v>
      </c>
      <c r="BB193" s="926">
        <f>+Assets!FE147</f>
        <v>269263157.12936491</v>
      </c>
      <c r="BC193" s="926">
        <f>+Assets!FF147</f>
        <v>352157255.6030153</v>
      </c>
      <c r="BD193" s="926">
        <f>+Assets!FG147</f>
        <v>476963232.26917064</v>
      </c>
      <c r="BE193" s="926">
        <f>+Assets!FH147</f>
        <v>414250811.89592689</v>
      </c>
      <c r="BF193" s="926">
        <f>+Assets!FI147</f>
        <v>315735502.30050123</v>
      </c>
      <c r="BG193" s="926">
        <f>+Assets!FJ147</f>
        <v>335823839.33397639</v>
      </c>
      <c r="BH193" s="926">
        <f>+Assets!FK147</f>
        <v>382401619.47113383</v>
      </c>
      <c r="BI193" s="926">
        <f>+Assets!FL147</f>
        <v>395185545.29313761</v>
      </c>
      <c r="BJ193" s="926">
        <f>+Assets!FM147</f>
        <v>615466315.48462844</v>
      </c>
      <c r="BK193" s="924">
        <f t="shared" si="348"/>
        <v>17704838986.923851</v>
      </c>
    </row>
    <row r="194" spans="1:63" ht="16.2" thickBot="1" x14ac:dyDescent="0.35">
      <c r="A194" s="880"/>
      <c r="B194" s="777"/>
      <c r="C194" s="923"/>
      <c r="D194" s="923"/>
      <c r="E194" s="923"/>
      <c r="F194" s="923"/>
      <c r="G194" s="923"/>
      <c r="H194" s="923"/>
      <c r="I194" s="923"/>
      <c r="J194" s="923"/>
      <c r="K194" s="923"/>
      <c r="L194" s="923"/>
      <c r="M194" s="923"/>
      <c r="N194" s="923"/>
      <c r="O194" s="923"/>
      <c r="P194" s="923"/>
      <c r="Q194" s="923"/>
      <c r="R194" s="923"/>
      <c r="S194" s="923"/>
      <c r="T194" s="923"/>
      <c r="U194" s="923"/>
      <c r="V194" s="923"/>
      <c r="W194" s="923"/>
      <c r="X194" s="923"/>
      <c r="Y194" s="923"/>
      <c r="Z194" s="923"/>
      <c r="AA194" s="923"/>
      <c r="AB194" s="923"/>
      <c r="AC194" s="923"/>
      <c r="AD194" s="923"/>
      <c r="AE194" s="923"/>
      <c r="AF194" s="923"/>
      <c r="AG194" s="923"/>
      <c r="AH194" s="923"/>
      <c r="AI194" s="923"/>
      <c r="AJ194" s="923"/>
      <c r="AK194" s="923"/>
      <c r="AL194" s="923"/>
      <c r="AM194" s="923"/>
      <c r="AN194" s="923"/>
      <c r="AO194" s="923"/>
      <c r="AP194" s="923"/>
      <c r="AQ194" s="923"/>
      <c r="AR194" s="923"/>
      <c r="AS194" s="923"/>
      <c r="AT194" s="923"/>
      <c r="AU194" s="923"/>
      <c r="AV194" s="923"/>
      <c r="AW194" s="923"/>
      <c r="AX194" s="923"/>
      <c r="AY194" s="923"/>
      <c r="AZ194" s="923"/>
      <c r="BA194" s="923"/>
      <c r="BB194" s="923"/>
      <c r="BC194" s="923"/>
      <c r="BD194" s="923"/>
      <c r="BE194" s="923"/>
      <c r="BF194" s="923"/>
      <c r="BG194" s="923"/>
      <c r="BH194" s="923"/>
      <c r="BI194" s="923"/>
      <c r="BJ194" s="923"/>
      <c r="BK194" s="924">
        <f t="shared" si="348"/>
        <v>0</v>
      </c>
    </row>
    <row r="195" spans="1:63" ht="16.2" thickBot="1" x14ac:dyDescent="0.35">
      <c r="A195" s="944" t="s">
        <v>948</v>
      </c>
      <c r="B195" s="777"/>
      <c r="C195" s="926">
        <f>+Cálculos!O1379</f>
        <v>14771531.654633598</v>
      </c>
      <c r="D195" s="926">
        <f>+Cálculos!P1379</f>
        <v>14771531.654633598</v>
      </c>
      <c r="E195" s="926">
        <f>+Cálculos!Q1379</f>
        <v>14771531.654633598</v>
      </c>
      <c r="F195" s="926">
        <f>+Cálculos!R1379</f>
        <v>14771531.654633598</v>
      </c>
      <c r="G195" s="926">
        <f>+Cálculos!S1379</f>
        <v>14771531.654633598</v>
      </c>
      <c r="H195" s="926">
        <f>+Cálculos!T1379</f>
        <v>14771531.654633598</v>
      </c>
      <c r="I195" s="926">
        <f>+Cálculos!U1379</f>
        <v>14771531.654633598</v>
      </c>
      <c r="J195" s="926">
        <f>+Cálculos!V1379</f>
        <v>14771531.654633598</v>
      </c>
      <c r="K195" s="926">
        <f>+Cálculos!W1379</f>
        <v>14771531.654633598</v>
      </c>
      <c r="L195" s="926">
        <f>+Cálculos!X1379</f>
        <v>14771531.654633598</v>
      </c>
      <c r="M195" s="926">
        <f>+Cálculos!Y1379</f>
        <v>14771531.654633598</v>
      </c>
      <c r="N195" s="926">
        <f>+Cálculos!Z1379</f>
        <v>14771531.654633598</v>
      </c>
      <c r="O195" s="926">
        <f>+Cálculos!AA1379</f>
        <v>22803156.325814154</v>
      </c>
      <c r="P195" s="926">
        <f>+Cálculos!AB1379</f>
        <v>22803156.325814154</v>
      </c>
      <c r="Q195" s="926">
        <f>+Cálculos!AC1379</f>
        <v>22803156.325814154</v>
      </c>
      <c r="R195" s="926">
        <f>+Cálculos!AD1379</f>
        <v>22803156.325814154</v>
      </c>
      <c r="S195" s="926">
        <f>+Cálculos!AE1379</f>
        <v>22803156.325814154</v>
      </c>
      <c r="T195" s="926">
        <f>+Cálculos!AF1379</f>
        <v>22803156.325814154</v>
      </c>
      <c r="U195" s="926">
        <f>+Cálculos!AG1379</f>
        <v>22803156.325814154</v>
      </c>
      <c r="V195" s="926">
        <f>+Cálculos!AH1379</f>
        <v>22803156.325814154</v>
      </c>
      <c r="W195" s="926">
        <f>+Cálculos!AI1379</f>
        <v>22803156.325814154</v>
      </c>
      <c r="X195" s="926">
        <f>+Cálculos!AJ1379</f>
        <v>22803156.325814154</v>
      </c>
      <c r="Y195" s="926">
        <f>+Cálculos!AK1379</f>
        <v>22803156.325814154</v>
      </c>
      <c r="Z195" s="926">
        <f>+Cálculos!AL1379</f>
        <v>22803156.325814154</v>
      </c>
      <c r="AA195" s="926">
        <f>+Cálculos!AM1379</f>
        <v>34299790.28012719</v>
      </c>
      <c r="AB195" s="926">
        <f>+Cálculos!AN1379</f>
        <v>34299790.28012719</v>
      </c>
      <c r="AC195" s="926">
        <f>+Cálculos!AO1379</f>
        <v>34299790.28012719</v>
      </c>
      <c r="AD195" s="926">
        <f>+Cálculos!AP1379</f>
        <v>34299790.28012719</v>
      </c>
      <c r="AE195" s="926">
        <f>+Cálculos!AQ1379</f>
        <v>34299790.28012719</v>
      </c>
      <c r="AF195" s="926">
        <f>+Cálculos!AR1379</f>
        <v>34299790.28012719</v>
      </c>
      <c r="AG195" s="926">
        <f>+Cálculos!AS1379</f>
        <v>34299790.28012719</v>
      </c>
      <c r="AH195" s="926">
        <f>+Cálculos!AT1379</f>
        <v>34299790.28012719</v>
      </c>
      <c r="AI195" s="926">
        <f>+Cálculos!AU1379</f>
        <v>34299790.28012719</v>
      </c>
      <c r="AJ195" s="926">
        <f>+Cálculos!AV1379</f>
        <v>34299790.28012719</v>
      </c>
      <c r="AK195" s="926">
        <f>+Cálculos!AW1379</f>
        <v>34299790.28012719</v>
      </c>
      <c r="AL195" s="926">
        <f>+Cálculos!AX1379</f>
        <v>34299790.28012719</v>
      </c>
      <c r="AM195" s="926">
        <f>+Cálculos!AY1379</f>
        <v>30811011.611634258</v>
      </c>
      <c r="AN195" s="926">
        <f>+Cálculos!AZ1379</f>
        <v>30811011.611634258</v>
      </c>
      <c r="AO195" s="926">
        <f>+Cálculos!BA1379</f>
        <v>30811011.611634258</v>
      </c>
      <c r="AP195" s="926">
        <f>+Cálculos!BB1379</f>
        <v>30811011.611634258</v>
      </c>
      <c r="AQ195" s="926">
        <f>+Cálculos!BC1379</f>
        <v>30811011.611634258</v>
      </c>
      <c r="AR195" s="926">
        <f>+Cálculos!BD1379</f>
        <v>30811011.611634258</v>
      </c>
      <c r="AS195" s="926">
        <f>+Cálculos!BE1379</f>
        <v>30811011.611634258</v>
      </c>
      <c r="AT195" s="926">
        <f>+Cálculos!BF1379</f>
        <v>30811011.611634258</v>
      </c>
      <c r="AU195" s="926">
        <f>+Cálculos!BG1379</f>
        <v>30811011.611634258</v>
      </c>
      <c r="AV195" s="926">
        <f>+Cálculos!BH1379</f>
        <v>30811011.611634258</v>
      </c>
      <c r="AW195" s="926">
        <f>+Cálculos!BI1379</f>
        <v>30811011.611634258</v>
      </c>
      <c r="AX195" s="926">
        <f>+Cálculos!BJ1379</f>
        <v>30811011.611634258</v>
      </c>
      <c r="AY195" s="926">
        <f>+Cálculos!BK1379</f>
        <v>24936011.933258716</v>
      </c>
      <c r="AZ195" s="926">
        <f>+Cálculos!BL1379</f>
        <v>24936011.933258716</v>
      </c>
      <c r="BA195" s="926">
        <f>+Cálculos!BM1379</f>
        <v>24936011.933258716</v>
      </c>
      <c r="BB195" s="926">
        <f>+Cálculos!BN1379</f>
        <v>24936011.933258716</v>
      </c>
      <c r="BC195" s="926">
        <f>+Cálculos!BO1379</f>
        <v>24936011.933258716</v>
      </c>
      <c r="BD195" s="926">
        <f>+Cálculos!BP1379</f>
        <v>24936011.933258716</v>
      </c>
      <c r="BE195" s="926">
        <f>+Cálculos!BQ1379</f>
        <v>24936011.933258716</v>
      </c>
      <c r="BF195" s="926">
        <f>+Cálculos!BR1379</f>
        <v>24936011.933258716</v>
      </c>
      <c r="BG195" s="926">
        <f>+Cálculos!BS1379</f>
        <v>24936011.933258716</v>
      </c>
      <c r="BH195" s="926">
        <f>+Cálculos!BT1379</f>
        <v>24936011.933258716</v>
      </c>
      <c r="BI195" s="926">
        <f>+Cálculos!BU1379</f>
        <v>24936011.933258716</v>
      </c>
      <c r="BJ195" s="926">
        <f>+Cálculos!BV1379</f>
        <v>24936011.933258716</v>
      </c>
      <c r="BK195" s="924">
        <f t="shared" ref="BK195:BK241" si="430">+SUM(C195:BJ195)</f>
        <v>1531458021.6656153</v>
      </c>
    </row>
    <row r="196" spans="1:63" ht="16.2" thickBot="1" x14ac:dyDescent="0.35">
      <c r="A196" s="880"/>
      <c r="B196" s="777"/>
      <c r="C196" s="923"/>
      <c r="D196" s="923"/>
      <c r="E196" s="923"/>
      <c r="F196" s="923"/>
      <c r="G196" s="923"/>
      <c r="H196" s="923"/>
      <c r="I196" s="923"/>
      <c r="J196" s="923"/>
      <c r="K196" s="923"/>
      <c r="L196" s="923"/>
      <c r="M196" s="923"/>
      <c r="N196" s="923"/>
      <c r="O196" s="923"/>
      <c r="P196" s="923"/>
      <c r="Q196" s="923"/>
      <c r="R196" s="923"/>
      <c r="S196" s="923"/>
      <c r="T196" s="923"/>
      <c r="U196" s="923"/>
      <c r="V196" s="923"/>
      <c r="W196" s="923"/>
      <c r="X196" s="923"/>
      <c r="Y196" s="923"/>
      <c r="Z196" s="923"/>
      <c r="AA196" s="923"/>
      <c r="AB196" s="923"/>
      <c r="AC196" s="923"/>
      <c r="AD196" s="923"/>
      <c r="AE196" s="923"/>
      <c r="AF196" s="923"/>
      <c r="AG196" s="923"/>
      <c r="AH196" s="923"/>
      <c r="AI196" s="923"/>
      <c r="AJ196" s="923"/>
      <c r="AK196" s="923"/>
      <c r="AL196" s="923"/>
      <c r="AM196" s="923"/>
      <c r="AN196" s="923"/>
      <c r="AO196" s="923"/>
      <c r="AP196" s="923"/>
      <c r="AQ196" s="923"/>
      <c r="AR196" s="923"/>
      <c r="AS196" s="923"/>
      <c r="AT196" s="923"/>
      <c r="AU196" s="923"/>
      <c r="AV196" s="923"/>
      <c r="AW196" s="923"/>
      <c r="AX196" s="923"/>
      <c r="AY196" s="923"/>
      <c r="AZ196" s="923"/>
      <c r="BA196" s="923"/>
      <c r="BB196" s="923"/>
      <c r="BC196" s="923"/>
      <c r="BD196" s="923"/>
      <c r="BE196" s="923"/>
      <c r="BF196" s="923"/>
      <c r="BG196" s="923"/>
      <c r="BH196" s="923"/>
      <c r="BI196" s="923"/>
      <c r="BJ196" s="923"/>
      <c r="BK196" s="924">
        <f t="shared" si="430"/>
        <v>0</v>
      </c>
    </row>
    <row r="197" spans="1:63" ht="16.2" thickBot="1" x14ac:dyDescent="0.35">
      <c r="A197" s="944" t="s">
        <v>826</v>
      </c>
      <c r="B197" s="777"/>
      <c r="C197" s="926">
        <f>+Cálculos!O1556</f>
        <v>0</v>
      </c>
      <c r="D197" s="926">
        <f>+Cálculos!P1556</f>
        <v>0</v>
      </c>
      <c r="E197" s="926">
        <f>+Cálculos!Q1556</f>
        <v>237448664.59574333</v>
      </c>
      <c r="F197" s="926">
        <f>+Cálculos!R1556</f>
        <v>205062244.22196674</v>
      </c>
      <c r="G197" s="926">
        <f>+Cálculos!S1556</f>
        <v>296815546.74532944</v>
      </c>
      <c r="H197" s="926">
        <f>+Cálculos!T1556</f>
        <v>420601398.90819955</v>
      </c>
      <c r="I197" s="926">
        <f>+Cálculos!U1556</f>
        <v>360174512.82335818</v>
      </c>
      <c r="J197" s="926">
        <f>+Cálculos!V1556</f>
        <v>253555687.8637695</v>
      </c>
      <c r="K197" s="926">
        <f>+Cálculos!W1556</f>
        <v>279172564.98764998</v>
      </c>
      <c r="L197" s="926">
        <f>+Cálculos!X1556</f>
        <v>322832502.23971188</v>
      </c>
      <c r="M197" s="926">
        <f>+Cálculos!Y1556</f>
        <v>341231166.0092482</v>
      </c>
      <c r="N197" s="926">
        <f>+Cálculos!Z1556</f>
        <v>563785392.75945556</v>
      </c>
      <c r="O197" s="926">
        <f>+Cálculos!AA1556</f>
        <v>398861118.72294658</v>
      </c>
      <c r="P197" s="926">
        <f>+Cálculos!AB1556</f>
        <v>323877623.47964102</v>
      </c>
      <c r="Q197" s="926">
        <f>+Cálculos!AC1556</f>
        <v>306570372.80711979</v>
      </c>
      <c r="R197" s="926">
        <f>+Cálculos!AD1556</f>
        <v>272352454.86554462</v>
      </c>
      <c r="S197" s="926">
        <f>+Cálculos!AE1556</f>
        <v>368516220.4898259</v>
      </c>
      <c r="T197" s="926">
        <f>+Cálculos!AF1556</f>
        <v>497320886.12914222</v>
      </c>
      <c r="U197" s="926">
        <f>+Cálculos!AG1556</f>
        <v>434704348.34278822</v>
      </c>
      <c r="V197" s="926">
        <f>+Cálculos!AH1556</f>
        <v>322857603.10249209</v>
      </c>
      <c r="W197" s="926">
        <f>+Cálculos!AI1556</f>
        <v>350197265.8354246</v>
      </c>
      <c r="X197" s="926">
        <f>+Cálculos!AJ1556</f>
        <v>395115182.69705188</v>
      </c>
      <c r="Y197" s="926">
        <f>+Cálculos!AK1556</f>
        <v>414871324.86974043</v>
      </c>
      <c r="Z197" s="926">
        <f>+Cálculos!AL1556</f>
        <v>646568985.54788244</v>
      </c>
      <c r="AA197" s="926">
        <f>+Cálculos!AM1556</f>
        <v>426842734.33623946</v>
      </c>
      <c r="AB197" s="926">
        <f>+Cálculos!AN1556</f>
        <v>355057155.36353028</v>
      </c>
      <c r="AC197" s="926">
        <f>+Cálculos!AO1556</f>
        <v>331342366.5130195</v>
      </c>
      <c r="AD197" s="926">
        <f>+Cálculos!AP1556</f>
        <v>303439802.72825396</v>
      </c>
      <c r="AE197" s="926">
        <f>+Cálculos!AQ1556</f>
        <v>395384473.03667361</v>
      </c>
      <c r="AF197" s="926">
        <f>+Cálculos!AR1556</f>
        <v>534959670.76913059</v>
      </c>
      <c r="AG197" s="926">
        <f>+Cálculos!AS1556</f>
        <v>464209983.69618368</v>
      </c>
      <c r="AH197" s="926">
        <f>+Cálculos!AT1556</f>
        <v>355262158.90005583</v>
      </c>
      <c r="AI197" s="926">
        <f>+Cálculos!AU1556</f>
        <v>376974634.37937826</v>
      </c>
      <c r="AJ197" s="926">
        <f>+Cálculos!AV1556</f>
        <v>429572205.94152361</v>
      </c>
      <c r="AK197" s="926">
        <f>+Cálculos!AW1556</f>
        <v>443249108.6923058</v>
      </c>
      <c r="AL197" s="926">
        <f>+Cálculos!AX1556</f>
        <v>688967379.81781447</v>
      </c>
      <c r="AM197" s="926">
        <f>+Cálculos!AY1556</f>
        <v>429073689.90854937</v>
      </c>
      <c r="AN197" s="926">
        <f>+Cálculos!AZ1556</f>
        <v>355670502.79190755</v>
      </c>
      <c r="AO197" s="926">
        <f>+Cálculos!BA1556</f>
        <v>332279312.79743767</v>
      </c>
      <c r="AP197" s="926">
        <f>+Cálculos!BB1556</f>
        <v>304061729.66477919</v>
      </c>
      <c r="AQ197" s="926">
        <f>+Cálculos!BC1556</f>
        <v>397199444.04155928</v>
      </c>
      <c r="AR197" s="926">
        <f>+Cálculos!BD1556</f>
        <v>538041190.41003764</v>
      </c>
      <c r="AS197" s="926">
        <f>+Cálculos!BE1556</f>
        <v>467117506.24010605</v>
      </c>
      <c r="AT197" s="926">
        <f>+Cálculos!BF1556</f>
        <v>356470233.61897135</v>
      </c>
      <c r="AU197" s="926">
        <f>+Cálculos!BG1556</f>
        <v>378749090.75629115</v>
      </c>
      <c r="AV197" s="926">
        <f>+Cálculos!BH1556</f>
        <v>431596816.81760025</v>
      </c>
      <c r="AW197" s="926">
        <f>+Cálculos!BI1556</f>
        <v>445673087.49968296</v>
      </c>
      <c r="AX197" s="926">
        <f>+Cálculos!BJ1556</f>
        <v>694168018.27430868</v>
      </c>
      <c r="AY197" s="926">
        <f>+Cálculos!BK1556</f>
        <v>444946795.77551472</v>
      </c>
      <c r="AZ197" s="926">
        <f>+Cálculos!BL1556</f>
        <v>368328331.13426667</v>
      </c>
      <c r="BA197" s="926">
        <f>+Cálculos!BM1556</f>
        <v>344445770.9609707</v>
      </c>
      <c r="BB197" s="926">
        <f>+Cálculos!BN1556</f>
        <v>314890652.69880313</v>
      </c>
      <c r="BC197" s="926">
        <f>+Cálculos!BO1556</f>
        <v>411831418.94223648</v>
      </c>
      <c r="BD197" s="926">
        <f>+Cálculos!BP1556</f>
        <v>557786164.00316525</v>
      </c>
      <c r="BE197" s="926">
        <f>+Cálculos!BQ1556</f>
        <v>484446925.19239497</v>
      </c>
      <c r="BF197" s="926">
        <f>+Cálculos!BR1556</f>
        <v>369237884.08164161</v>
      </c>
      <c r="BG197" s="926">
        <f>+Cálculos!BS1556</f>
        <v>392730253.50768024</v>
      </c>
      <c r="BH197" s="926">
        <f>+Cálculos!BT1556</f>
        <v>447200786.14577258</v>
      </c>
      <c r="BI197" s="926">
        <f>+Cálculos!BU1556</f>
        <v>462150988.72476792</v>
      </c>
      <c r="BJ197" s="926">
        <f>+Cálculos!BV1556</f>
        <v>719759033.73951221</v>
      </c>
      <c r="BK197" s="924">
        <f t="shared" si="430"/>
        <v>23565610369.946102</v>
      </c>
    </row>
    <row r="198" spans="1:63" ht="15.6" x14ac:dyDescent="0.3">
      <c r="A198" s="880"/>
      <c r="B198" s="777"/>
      <c r="C198" s="923"/>
      <c r="D198" s="923"/>
      <c r="E198" s="923"/>
      <c r="F198" s="923"/>
      <c r="G198" s="923"/>
      <c r="H198" s="923"/>
      <c r="I198" s="923"/>
      <c r="J198" s="923"/>
      <c r="K198" s="923"/>
      <c r="L198" s="923"/>
      <c r="M198" s="923"/>
      <c r="N198" s="923"/>
      <c r="O198" s="923"/>
      <c r="P198" s="923"/>
      <c r="Q198" s="923"/>
      <c r="R198" s="923"/>
      <c r="S198" s="923"/>
      <c r="T198" s="923"/>
      <c r="U198" s="923"/>
      <c r="V198" s="923"/>
      <c r="W198" s="923"/>
      <c r="X198" s="923"/>
      <c r="Y198" s="923"/>
      <c r="Z198" s="923"/>
      <c r="AA198" s="923"/>
      <c r="AB198" s="923"/>
      <c r="AC198" s="923"/>
      <c r="AD198" s="923"/>
      <c r="AE198" s="923"/>
      <c r="AF198" s="923"/>
      <c r="AG198" s="923"/>
      <c r="AH198" s="923"/>
      <c r="AI198" s="923"/>
      <c r="AJ198" s="923"/>
      <c r="AK198" s="923"/>
      <c r="AL198" s="923"/>
      <c r="AM198" s="923"/>
      <c r="AN198" s="923"/>
      <c r="AO198" s="923"/>
      <c r="AP198" s="923"/>
      <c r="AQ198" s="923"/>
      <c r="AR198" s="923"/>
      <c r="AS198" s="923"/>
      <c r="AT198" s="923"/>
      <c r="AU198" s="923"/>
      <c r="AV198" s="923"/>
      <c r="AW198" s="923"/>
      <c r="AX198" s="923"/>
      <c r="AY198" s="923"/>
      <c r="AZ198" s="923"/>
      <c r="BA198" s="923"/>
      <c r="BB198" s="923"/>
      <c r="BC198" s="923"/>
      <c r="BD198" s="923"/>
      <c r="BE198" s="923"/>
      <c r="BF198" s="923"/>
      <c r="BG198" s="923"/>
      <c r="BH198" s="923"/>
      <c r="BI198" s="923"/>
      <c r="BJ198" s="923"/>
      <c r="BK198" s="924">
        <f t="shared" si="430"/>
        <v>0</v>
      </c>
    </row>
    <row r="199" spans="1:63" ht="15.6" x14ac:dyDescent="0.3">
      <c r="A199" s="869" t="s">
        <v>955</v>
      </c>
      <c r="B199" s="777"/>
      <c r="C199" s="923">
        <f t="shared" ref="C199:BJ199" si="431">+C162-C164</f>
        <v>25197453.843323588</v>
      </c>
      <c r="D199" s="923">
        <f t="shared" si="431"/>
        <v>-516479214.97450006</v>
      </c>
      <c r="E199" s="923">
        <f t="shared" si="431"/>
        <v>-1125187245.0139091</v>
      </c>
      <c r="F199" s="923">
        <f t="shared" si="431"/>
        <v>-1332742953.3536282</v>
      </c>
      <c r="G199" s="923">
        <f t="shared" si="431"/>
        <v>-1411253230.7751172</v>
      </c>
      <c r="H199" s="923">
        <f t="shared" si="431"/>
        <v>-1495435625.9036551</v>
      </c>
      <c r="I199" s="923">
        <f t="shared" si="431"/>
        <v>-1874969531.0239244</v>
      </c>
      <c r="J199" s="923">
        <f t="shared" si="431"/>
        <v>-1849945910.4755361</v>
      </c>
      <c r="K199" s="923">
        <f t="shared" si="431"/>
        <v>-1657527626.5875096</v>
      </c>
      <c r="L199" s="923">
        <f t="shared" si="431"/>
        <v>-1672006080.8054719</v>
      </c>
      <c r="M199" s="923">
        <f t="shared" si="431"/>
        <v>-1721394814.5954177</v>
      </c>
      <c r="N199" s="923">
        <f t="shared" si="431"/>
        <v>-1690732930.663507</v>
      </c>
      <c r="O199" s="923">
        <f t="shared" si="431"/>
        <v>-1706801919.5175247</v>
      </c>
      <c r="P199" s="923">
        <f t="shared" si="431"/>
        <v>-1081172035.6854763</v>
      </c>
      <c r="Q199" s="923">
        <f t="shared" si="431"/>
        <v>-1166052369.3600368</v>
      </c>
      <c r="R199" s="923">
        <f t="shared" si="431"/>
        <v>-896675676.7619015</v>
      </c>
      <c r="S199" s="923">
        <f t="shared" si="431"/>
        <v>-1231090156.9515963</v>
      </c>
      <c r="T199" s="923">
        <f t="shared" si="431"/>
        <v>-909471188.18451965</v>
      </c>
      <c r="U199" s="923">
        <f t="shared" si="431"/>
        <v>-995994835.53147042</v>
      </c>
      <c r="V199" s="923">
        <f t="shared" si="431"/>
        <v>-498360908.68765295</v>
      </c>
      <c r="W199" s="923">
        <f t="shared" si="431"/>
        <v>-1187616480.2139606</v>
      </c>
      <c r="X199" s="923">
        <f t="shared" si="431"/>
        <v>-1077871175.3881853</v>
      </c>
      <c r="Y199" s="923">
        <f t="shared" si="431"/>
        <v>-826959728.48807204</v>
      </c>
      <c r="Z199" s="923">
        <f t="shared" si="431"/>
        <v>-1153322720.6480072</v>
      </c>
      <c r="AA199" s="923">
        <f t="shared" si="431"/>
        <v>-1132128853.5069547</v>
      </c>
      <c r="AB199" s="923">
        <f t="shared" si="431"/>
        <v>-1274933336.2912295</v>
      </c>
      <c r="AC199" s="923">
        <f t="shared" si="431"/>
        <v>-1244993277.4524753</v>
      </c>
      <c r="AD199" s="923">
        <f t="shared" si="431"/>
        <v>-995500081.41501212</v>
      </c>
      <c r="AE199" s="923">
        <f t="shared" si="431"/>
        <v>-961739638.11513352</v>
      </c>
      <c r="AF199" s="923">
        <f t="shared" si="431"/>
        <v>-287524231.91610146</v>
      </c>
      <c r="AG199" s="923">
        <f t="shared" si="431"/>
        <v>-1476472332.939755</v>
      </c>
      <c r="AH199" s="923">
        <f t="shared" si="431"/>
        <v>-958275037.72585177</v>
      </c>
      <c r="AI199" s="923">
        <f t="shared" si="431"/>
        <v>-1289750543.2683148</v>
      </c>
      <c r="AJ199" s="923">
        <f t="shared" si="431"/>
        <v>-910085257.34796429</v>
      </c>
      <c r="AK199" s="923">
        <f t="shared" si="431"/>
        <v>-875287094.2087729</v>
      </c>
      <c r="AL199" s="923">
        <f t="shared" si="431"/>
        <v>-844997452.8181231</v>
      </c>
      <c r="AM199" s="923">
        <f t="shared" si="431"/>
        <v>-1653611207.3193204</v>
      </c>
      <c r="AN199" s="923">
        <f t="shared" si="431"/>
        <v>-1018990215.0532167</v>
      </c>
      <c r="AO199" s="923">
        <f t="shared" si="431"/>
        <v>-1065333375.6899067</v>
      </c>
      <c r="AP199" s="923">
        <f t="shared" si="431"/>
        <v>-272880818.70862389</v>
      </c>
      <c r="AQ199" s="923">
        <f t="shared" si="431"/>
        <v>-1186771381.0514264</v>
      </c>
      <c r="AR199" s="923">
        <f t="shared" si="431"/>
        <v>-889437134.6138823</v>
      </c>
      <c r="AS199" s="923">
        <f t="shared" si="431"/>
        <v>-1814538042.802604</v>
      </c>
      <c r="AT199" s="923">
        <f t="shared" si="431"/>
        <v>-1214701252.9326162</v>
      </c>
      <c r="AU199" s="923">
        <f t="shared" si="431"/>
        <v>-1953347008.6428521</v>
      </c>
      <c r="AV199" s="923">
        <f t="shared" si="431"/>
        <v>-1310751592.2023172</v>
      </c>
      <c r="AW199" s="923">
        <f t="shared" si="431"/>
        <v>-1388276851.9302311</v>
      </c>
      <c r="AX199" s="923">
        <f t="shared" si="431"/>
        <v>-854607246.72766876</v>
      </c>
      <c r="AY199" s="923">
        <f t="shared" si="431"/>
        <v>-2480581394.6056781</v>
      </c>
      <c r="AZ199" s="923">
        <f t="shared" si="431"/>
        <v>-1431870313.6968207</v>
      </c>
      <c r="BA199" s="923">
        <f t="shared" si="431"/>
        <v>-1745792753.9457548</v>
      </c>
      <c r="BB199" s="923">
        <f t="shared" si="431"/>
        <v>-1051277300.6970658</v>
      </c>
      <c r="BC199" s="923">
        <f t="shared" si="431"/>
        <v>-1250993039.9572215</v>
      </c>
      <c r="BD199" s="923">
        <f t="shared" si="431"/>
        <v>-1040717723.8608739</v>
      </c>
      <c r="BE199" s="923">
        <f t="shared" si="431"/>
        <v>-1686773817.4996953</v>
      </c>
      <c r="BF199" s="923">
        <f t="shared" si="431"/>
        <v>-906528616.9650768</v>
      </c>
      <c r="BG199" s="923">
        <f t="shared" si="431"/>
        <v>-1344596632.3626714</v>
      </c>
      <c r="BH199" s="923">
        <f t="shared" si="431"/>
        <v>-820713626.3997786</v>
      </c>
      <c r="BI199" s="923">
        <f t="shared" si="431"/>
        <v>-1303764382.2722321</v>
      </c>
      <c r="BJ199" s="923">
        <f t="shared" si="431"/>
        <v>-445984975.03977895</v>
      </c>
      <c r="BK199" s="924">
        <f t="shared" si="430"/>
        <v>-71438394747.73027</v>
      </c>
    </row>
    <row r="200" spans="1:63" ht="15.6" x14ac:dyDescent="0.3">
      <c r="A200" s="870"/>
      <c r="B200" s="777"/>
      <c r="C200" s="923"/>
      <c r="D200" s="923"/>
      <c r="E200" s="923"/>
      <c r="F200" s="923"/>
      <c r="G200" s="923"/>
      <c r="H200" s="923"/>
      <c r="I200" s="923"/>
      <c r="J200" s="923"/>
      <c r="K200" s="923"/>
      <c r="L200" s="923"/>
      <c r="M200" s="923"/>
      <c r="N200" s="923"/>
      <c r="O200" s="923"/>
      <c r="P200" s="923"/>
      <c r="Q200" s="923"/>
      <c r="R200" s="923"/>
      <c r="S200" s="923"/>
      <c r="T200" s="923"/>
      <c r="U200" s="923"/>
      <c r="V200" s="923"/>
      <c r="W200" s="923"/>
      <c r="X200" s="923"/>
      <c r="Y200" s="923"/>
      <c r="Z200" s="923"/>
      <c r="AA200" s="923"/>
      <c r="AB200" s="923"/>
      <c r="AC200" s="923"/>
      <c r="AD200" s="923"/>
      <c r="AE200" s="923"/>
      <c r="AF200" s="923"/>
      <c r="AG200" s="923"/>
      <c r="AH200" s="923"/>
      <c r="AI200" s="923"/>
      <c r="AJ200" s="923"/>
      <c r="AK200" s="923"/>
      <c r="AL200" s="923"/>
      <c r="AM200" s="923"/>
      <c r="AN200" s="923"/>
      <c r="AO200" s="923"/>
      <c r="AP200" s="923"/>
      <c r="AQ200" s="923"/>
      <c r="AR200" s="923"/>
      <c r="AS200" s="923"/>
      <c r="AT200" s="923"/>
      <c r="AU200" s="923"/>
      <c r="AV200" s="923"/>
      <c r="AW200" s="923"/>
      <c r="AX200" s="923"/>
      <c r="AY200" s="923"/>
      <c r="AZ200" s="923"/>
      <c r="BA200" s="923"/>
      <c r="BB200" s="923"/>
      <c r="BC200" s="923"/>
      <c r="BD200" s="923"/>
      <c r="BE200" s="923"/>
      <c r="BF200" s="923"/>
      <c r="BG200" s="923"/>
      <c r="BH200" s="923"/>
      <c r="BI200" s="923"/>
      <c r="BJ200" s="923"/>
      <c r="BK200" s="924">
        <f t="shared" si="430"/>
        <v>0</v>
      </c>
    </row>
    <row r="201" spans="1:63" ht="15.6" x14ac:dyDescent="0.3">
      <c r="A201" s="903" t="s">
        <v>956</v>
      </c>
      <c r="B201" s="777"/>
      <c r="C201" s="923">
        <f>+C203+C209+C211+C213</f>
        <v>39519069.152425736</v>
      </c>
      <c r="D201" s="923">
        <f t="shared" ref="D201:BJ201" si="432">+D203+D209+D211+D213</f>
        <v>20633287.637369487</v>
      </c>
      <c r="E201" s="923">
        <f t="shared" si="432"/>
        <v>77126990.648670092</v>
      </c>
      <c r="F201" s="923">
        <f t="shared" si="432"/>
        <v>60424258.807845533</v>
      </c>
      <c r="G201" s="923">
        <f t="shared" si="432"/>
        <v>69049925.883943275</v>
      </c>
      <c r="H201" s="923">
        <f t="shared" si="432"/>
        <v>165647170.83476338</v>
      </c>
      <c r="I201" s="923">
        <f t="shared" si="432"/>
        <v>55920573.358861834</v>
      </c>
      <c r="J201" s="923">
        <f t="shared" si="432"/>
        <v>179568851.45394999</v>
      </c>
      <c r="K201" s="923">
        <f t="shared" si="432"/>
        <v>99462781.133814767</v>
      </c>
      <c r="L201" s="923">
        <f t="shared" si="432"/>
        <v>26267630.382854588</v>
      </c>
      <c r="M201" s="923">
        <f t="shared" si="432"/>
        <v>28563305.19715815</v>
      </c>
      <c r="N201" s="923">
        <f t="shared" si="432"/>
        <v>132858727.67020458</v>
      </c>
      <c r="O201" s="923">
        <f t="shared" si="432"/>
        <v>123222510.81964412</v>
      </c>
      <c r="P201" s="923">
        <f t="shared" si="432"/>
        <v>213131981.70871696</v>
      </c>
      <c r="Q201" s="923">
        <f t="shared" si="432"/>
        <v>256532551.10709932</v>
      </c>
      <c r="R201" s="923">
        <f t="shared" si="432"/>
        <v>96044703.149197444</v>
      </c>
      <c r="S201" s="923">
        <f t="shared" si="432"/>
        <v>64535462.15443927</v>
      </c>
      <c r="T201" s="923">
        <f t="shared" si="432"/>
        <v>103979568.24377996</v>
      </c>
      <c r="U201" s="923">
        <f t="shared" si="432"/>
        <v>457772452.31156027</v>
      </c>
      <c r="V201" s="923">
        <f t="shared" si="432"/>
        <v>452281107.35376245</v>
      </c>
      <c r="W201" s="923">
        <f t="shared" si="432"/>
        <v>79360652.595113531</v>
      </c>
      <c r="X201" s="923">
        <f t="shared" si="432"/>
        <v>75337424.276335672</v>
      </c>
      <c r="Y201" s="923">
        <f t="shared" si="432"/>
        <v>290734643.96566862</v>
      </c>
      <c r="Z201" s="923">
        <f t="shared" si="432"/>
        <v>83831763.596178263</v>
      </c>
      <c r="AA201" s="923">
        <f t="shared" si="432"/>
        <v>506565891.59101379</v>
      </c>
      <c r="AB201" s="923">
        <f t="shared" si="432"/>
        <v>125201716.11748192</v>
      </c>
      <c r="AC201" s="923">
        <f t="shared" si="432"/>
        <v>147889735.87846494</v>
      </c>
      <c r="AD201" s="923">
        <f t="shared" si="432"/>
        <v>101814225.27588558</v>
      </c>
      <c r="AE201" s="923">
        <f t="shared" si="432"/>
        <v>492263233.08682477</v>
      </c>
      <c r="AF201" s="923">
        <f t="shared" si="432"/>
        <v>775089697.82219923</v>
      </c>
      <c r="AG201" s="923">
        <f t="shared" si="432"/>
        <v>104001672.56462437</v>
      </c>
      <c r="AH201" s="923">
        <f t="shared" si="432"/>
        <v>56190485.442426734</v>
      </c>
      <c r="AI201" s="923">
        <f t="shared" si="432"/>
        <v>121065828.27083725</v>
      </c>
      <c r="AJ201" s="923">
        <f t="shared" si="432"/>
        <v>76213326.197543919</v>
      </c>
      <c r="AK201" s="923">
        <f t="shared" si="432"/>
        <v>524196561.46243924</v>
      </c>
      <c r="AL201" s="923">
        <f t="shared" si="432"/>
        <v>288637320.61508381</v>
      </c>
      <c r="AM201" s="923">
        <f t="shared" si="432"/>
        <v>509715672.84148604</v>
      </c>
      <c r="AN201" s="923">
        <f t="shared" si="432"/>
        <v>171051025.50248453</v>
      </c>
      <c r="AO201" s="923">
        <f t="shared" si="432"/>
        <v>338210877.69719303</v>
      </c>
      <c r="AP201" s="923">
        <f t="shared" si="432"/>
        <v>276588587.09183979</v>
      </c>
      <c r="AQ201" s="923">
        <f t="shared" si="432"/>
        <v>106235889.37087587</v>
      </c>
      <c r="AR201" s="923">
        <f t="shared" si="432"/>
        <v>52197001.357391819</v>
      </c>
      <c r="AS201" s="923">
        <f t="shared" si="432"/>
        <v>128294547.20146292</v>
      </c>
      <c r="AT201" s="923">
        <f t="shared" si="432"/>
        <v>108808745.26589811</v>
      </c>
      <c r="AU201" s="923">
        <f t="shared" si="432"/>
        <v>138991742.91136774</v>
      </c>
      <c r="AV201" s="923">
        <f t="shared" si="432"/>
        <v>40952673.596089765</v>
      </c>
      <c r="AW201" s="923">
        <f t="shared" si="432"/>
        <v>355773002.12512106</v>
      </c>
      <c r="AX201" s="923">
        <f t="shared" si="432"/>
        <v>694319458.58642435</v>
      </c>
      <c r="AY201" s="923">
        <f t="shared" si="432"/>
        <v>595459368.75009191</v>
      </c>
      <c r="AZ201" s="923">
        <f t="shared" si="432"/>
        <v>322407573.80081278</v>
      </c>
      <c r="BA201" s="923">
        <f t="shared" si="432"/>
        <v>131688436.92321424</v>
      </c>
      <c r="BB201" s="923">
        <f t="shared" si="432"/>
        <v>214269145.62775272</v>
      </c>
      <c r="BC201" s="923">
        <f t="shared" si="432"/>
        <v>618396889.1515882</v>
      </c>
      <c r="BD201" s="923">
        <f t="shared" si="432"/>
        <v>337113839.79927784</v>
      </c>
      <c r="BE201" s="923">
        <f t="shared" si="432"/>
        <v>181147455.65811855</v>
      </c>
      <c r="BF201" s="923">
        <f t="shared" si="432"/>
        <v>165742622.50543398</v>
      </c>
      <c r="BG201" s="923">
        <f t="shared" si="432"/>
        <v>193318772.78173399</v>
      </c>
      <c r="BH201" s="923">
        <f t="shared" si="432"/>
        <v>102088797.39112413</v>
      </c>
      <c r="BI201" s="923">
        <f t="shared" si="432"/>
        <v>232280416.35099643</v>
      </c>
      <c r="BJ201" s="923">
        <f t="shared" si="432"/>
        <v>672912644.92981923</v>
      </c>
      <c r="BK201" s="924">
        <f t="shared" si="430"/>
        <v>13258902274.985781</v>
      </c>
    </row>
    <row r="202" spans="1:63" ht="16.2" thickBot="1" x14ac:dyDescent="0.35">
      <c r="A202" s="903"/>
      <c r="B202" s="777"/>
      <c r="C202" s="923"/>
      <c r="D202" s="923"/>
      <c r="E202" s="923"/>
      <c r="F202" s="923"/>
      <c r="G202" s="923"/>
      <c r="H202" s="923"/>
      <c r="I202" s="923"/>
      <c r="J202" s="923"/>
      <c r="K202" s="923"/>
      <c r="L202" s="923"/>
      <c r="M202" s="923"/>
      <c r="N202" s="923"/>
      <c r="O202" s="923"/>
      <c r="P202" s="923"/>
      <c r="Q202" s="923"/>
      <c r="R202" s="923"/>
      <c r="S202" s="923"/>
      <c r="T202" s="923"/>
      <c r="U202" s="923"/>
      <c r="V202" s="923"/>
      <c r="W202" s="923"/>
      <c r="X202" s="923"/>
      <c r="Y202" s="923"/>
      <c r="Z202" s="923"/>
      <c r="AA202" s="923"/>
      <c r="AB202" s="923"/>
      <c r="AC202" s="923"/>
      <c r="AD202" s="923"/>
      <c r="AE202" s="923"/>
      <c r="AF202" s="923"/>
      <c r="AG202" s="923"/>
      <c r="AH202" s="923"/>
      <c r="AI202" s="923"/>
      <c r="AJ202" s="923"/>
      <c r="AK202" s="923"/>
      <c r="AL202" s="923"/>
      <c r="AM202" s="923"/>
      <c r="AN202" s="923"/>
      <c r="AO202" s="923"/>
      <c r="AP202" s="923"/>
      <c r="AQ202" s="923"/>
      <c r="AR202" s="923"/>
      <c r="AS202" s="923"/>
      <c r="AT202" s="923"/>
      <c r="AU202" s="923"/>
      <c r="AV202" s="923"/>
      <c r="AW202" s="923"/>
      <c r="AX202" s="923"/>
      <c r="AY202" s="923"/>
      <c r="AZ202" s="923"/>
      <c r="BA202" s="923"/>
      <c r="BB202" s="923"/>
      <c r="BC202" s="923"/>
      <c r="BD202" s="923"/>
      <c r="BE202" s="923"/>
      <c r="BF202" s="923"/>
      <c r="BG202" s="923"/>
      <c r="BH202" s="923"/>
      <c r="BI202" s="923"/>
      <c r="BJ202" s="923"/>
      <c r="BK202" s="924">
        <f t="shared" si="430"/>
        <v>0</v>
      </c>
    </row>
    <row r="203" spans="1:63" ht="16.2" thickBot="1" x14ac:dyDescent="0.35">
      <c r="A203" s="946" t="s">
        <v>957</v>
      </c>
      <c r="B203" s="777"/>
      <c r="C203" s="926">
        <f>+C204+C205</f>
        <v>12920058.85237582</v>
      </c>
      <c r="D203" s="926">
        <f t="shared" ref="D203:BJ203" si="433">+D204+D205</f>
        <v>10566528.162428901</v>
      </c>
      <c r="E203" s="926">
        <f t="shared" si="433"/>
        <v>46275339.028252661</v>
      </c>
      <c r="F203" s="926">
        <f t="shared" si="433"/>
        <v>41728557.270511538</v>
      </c>
      <c r="G203" s="926">
        <f t="shared" si="433"/>
        <v>0</v>
      </c>
      <c r="H203" s="926">
        <f t="shared" si="433"/>
        <v>0</v>
      </c>
      <c r="I203" s="926">
        <f t="shared" si="433"/>
        <v>0</v>
      </c>
      <c r="J203" s="926">
        <f t="shared" si="433"/>
        <v>39759170.824191734</v>
      </c>
      <c r="K203" s="926">
        <f t="shared" si="433"/>
        <v>35166145.491260171</v>
      </c>
      <c r="L203" s="926">
        <f t="shared" si="433"/>
        <v>8066392.7611881569</v>
      </c>
      <c r="M203" s="926">
        <f t="shared" si="433"/>
        <v>0</v>
      </c>
      <c r="N203" s="926">
        <f t="shared" si="433"/>
        <v>0</v>
      </c>
      <c r="O203" s="926">
        <f t="shared" si="433"/>
        <v>20908924.867047966</v>
      </c>
      <c r="P203" s="926">
        <f t="shared" si="433"/>
        <v>83907057.75042446</v>
      </c>
      <c r="Q203" s="926">
        <f t="shared" si="433"/>
        <v>84340844.550409779</v>
      </c>
      <c r="R203" s="926">
        <f t="shared" si="433"/>
        <v>50379881.536292739</v>
      </c>
      <c r="S203" s="926">
        <f t="shared" si="433"/>
        <v>5977356.6666666567</v>
      </c>
      <c r="T203" s="926">
        <f t="shared" si="433"/>
        <v>2200972.8000000119</v>
      </c>
      <c r="U203" s="926">
        <f t="shared" si="433"/>
        <v>0</v>
      </c>
      <c r="V203" s="926">
        <f t="shared" si="433"/>
        <v>35205351.993687347</v>
      </c>
      <c r="W203" s="926">
        <f t="shared" si="433"/>
        <v>52965473.779825352</v>
      </c>
      <c r="X203" s="926">
        <f t="shared" si="433"/>
        <v>29200465.614244424</v>
      </c>
      <c r="Y203" s="926">
        <f t="shared" si="433"/>
        <v>4948952.6666666642</v>
      </c>
      <c r="Z203" s="926">
        <f t="shared" si="433"/>
        <v>4321574.3999999985</v>
      </c>
      <c r="AA203" s="926">
        <f t="shared" si="433"/>
        <v>278329918.50509375</v>
      </c>
      <c r="AB203" s="926">
        <f t="shared" si="433"/>
        <v>35430186.211443737</v>
      </c>
      <c r="AC203" s="926">
        <f t="shared" si="433"/>
        <v>94887768.695768505</v>
      </c>
      <c r="AD203" s="926">
        <f t="shared" si="433"/>
        <v>42226260.931013756</v>
      </c>
      <c r="AE203" s="926">
        <f t="shared" si="433"/>
        <v>815116.85666666925</v>
      </c>
      <c r="AF203" s="926">
        <f t="shared" si="433"/>
        <v>0</v>
      </c>
      <c r="AG203" s="926">
        <f t="shared" si="433"/>
        <v>18715746.362666681</v>
      </c>
      <c r="AH203" s="926">
        <f t="shared" si="433"/>
        <v>38921928.210149899</v>
      </c>
      <c r="AI203" s="926">
        <f t="shared" si="433"/>
        <v>47177915.686122492</v>
      </c>
      <c r="AJ203" s="926">
        <f t="shared" si="433"/>
        <v>7682845.0170675367</v>
      </c>
      <c r="AK203" s="926">
        <f t="shared" si="433"/>
        <v>2768847.5533333421</v>
      </c>
      <c r="AL203" s="926">
        <f t="shared" si="433"/>
        <v>350822.58431999758</v>
      </c>
      <c r="AM203" s="926">
        <f t="shared" si="433"/>
        <v>75173130.403733343</v>
      </c>
      <c r="AN203" s="926">
        <f t="shared" si="433"/>
        <v>123013456.22659658</v>
      </c>
      <c r="AO203" s="926">
        <f t="shared" si="433"/>
        <v>20444528.899368927</v>
      </c>
      <c r="AP203" s="926">
        <f t="shared" si="433"/>
        <v>52513499.530190706</v>
      </c>
      <c r="AQ203" s="926">
        <f t="shared" si="433"/>
        <v>8112841.4419780076</v>
      </c>
      <c r="AR203" s="926">
        <f t="shared" si="433"/>
        <v>1597288.8821760044</v>
      </c>
      <c r="AS203" s="926">
        <f t="shared" si="433"/>
        <v>20341437.179186933</v>
      </c>
      <c r="AT203" s="926">
        <f t="shared" si="433"/>
        <v>49520989.472411521</v>
      </c>
      <c r="AU203" s="926">
        <f t="shared" si="433"/>
        <v>87092835.09274736</v>
      </c>
      <c r="AV203" s="926">
        <f t="shared" si="433"/>
        <v>10259777.980101913</v>
      </c>
      <c r="AW203" s="926">
        <f t="shared" si="433"/>
        <v>5386056.1840540059</v>
      </c>
      <c r="AX203" s="926">
        <f t="shared" si="433"/>
        <v>0</v>
      </c>
      <c r="AY203" s="926">
        <f t="shared" si="433"/>
        <v>173051002.69248909</v>
      </c>
      <c r="AZ203" s="926">
        <f t="shared" si="433"/>
        <v>71471807.978984565</v>
      </c>
      <c r="BA203" s="926">
        <f t="shared" si="433"/>
        <v>123970858.04503225</v>
      </c>
      <c r="BB203" s="926">
        <f t="shared" si="433"/>
        <v>47888628.356540203</v>
      </c>
      <c r="BC203" s="926">
        <f t="shared" si="433"/>
        <v>0</v>
      </c>
      <c r="BD203" s="926">
        <f t="shared" si="433"/>
        <v>4096240.5060063973</v>
      </c>
      <c r="BE203" s="926">
        <f t="shared" si="433"/>
        <v>5293893.7635709792</v>
      </c>
      <c r="BF203" s="926">
        <f t="shared" si="433"/>
        <v>33173629.90008577</v>
      </c>
      <c r="BG203" s="926">
        <f t="shared" si="433"/>
        <v>47696338.165337913</v>
      </c>
      <c r="BH203" s="926">
        <f t="shared" si="433"/>
        <v>10295998.521601193</v>
      </c>
      <c r="BI203" s="926">
        <f t="shared" si="433"/>
        <v>5971430.525279358</v>
      </c>
      <c r="BJ203" s="926">
        <f t="shared" si="433"/>
        <v>4063304.9632289559</v>
      </c>
      <c r="BK203" s="924">
        <f t="shared" si="430"/>
        <v>2116575380.3398223</v>
      </c>
    </row>
    <row r="204" spans="1:63" ht="15.6" x14ac:dyDescent="0.3">
      <c r="A204" s="806" t="s">
        <v>846</v>
      </c>
      <c r="B204" s="777"/>
      <c r="C204" s="939">
        <f>+Cálculos!O426+Cálculos!O427+Cálculos!O428</f>
        <v>12920058.85237582</v>
      </c>
      <c r="D204" s="939">
        <f>+Cálculos!P426+Cálculos!P427+Cálculos!P428</f>
        <v>8798646.1397132427</v>
      </c>
      <c r="E204" s="939">
        <f>+Cálculos!Q426+Cálculos!Q427+Cálculos!Q428</f>
        <v>36878139.446548194</v>
      </c>
      <c r="F204" s="939">
        <f>+Cálculos!R426+Cálculos!R427+Cálculos!R428</f>
        <v>21252090.992795914</v>
      </c>
      <c r="G204" s="939">
        <f>+Cálculos!S426+Cálculos!S427+Cálculos!S428</f>
        <v>0</v>
      </c>
      <c r="H204" s="939">
        <f>+Cálculos!T426+Cálculos!T427+Cálculos!T428</f>
        <v>0</v>
      </c>
      <c r="I204" s="939">
        <f>+Cálculos!U426+Cálculos!U427+Cálculos!U428</f>
        <v>0</v>
      </c>
      <c r="J204" s="939">
        <f>+Cálculos!V426+Cálculos!V427+Cálculos!V428</f>
        <v>28202039.995066859</v>
      </c>
      <c r="K204" s="939">
        <f>+Cálculos!W426+Cálculos!W427+Cálculos!W428</f>
        <v>29620555.789146312</v>
      </c>
      <c r="L204" s="939">
        <f>+Cálculos!X426+Cálculos!X427+Cálculos!X428</f>
        <v>1863930.932214871</v>
      </c>
      <c r="M204" s="939">
        <f>+Cálculos!Y426+Cálculos!Y427+Cálculos!Y428</f>
        <v>0</v>
      </c>
      <c r="N204" s="939">
        <f>+Cálculos!Z426+Cálculos!Z427+Cálculos!Z428</f>
        <v>0</v>
      </c>
      <c r="O204" s="939">
        <f>+Cálculos!AA426+Cálculos!AA427+Cálculos!AA428</f>
        <v>20908924.867047966</v>
      </c>
      <c r="P204" s="939">
        <f>+Cálculos!AB426+Cálculos!AB427+Cálculos!AB428</f>
        <v>69589600.399842203</v>
      </c>
      <c r="Q204" s="939">
        <f>+Cálculos!AC426+Cálculos!AC427+Cálculos!AC428</f>
        <v>83651588.159299761</v>
      </c>
      <c r="R204" s="939">
        <f>+Cálculos!AD426+Cálculos!AD427+Cálculos!AD428</f>
        <v>30525859.382633783</v>
      </c>
      <c r="S204" s="939">
        <f>+Cálculos!AE426+Cálculos!AE427+Cálculos!AE428</f>
        <v>0</v>
      </c>
      <c r="T204" s="939">
        <f>+Cálculos!AF426+Cálculos!AF427+Cálculos!AF428</f>
        <v>0</v>
      </c>
      <c r="U204" s="939">
        <f>+Cálculos!AG426+Cálculos!AG427+Cálculos!AG428</f>
        <v>0</v>
      </c>
      <c r="V204" s="939">
        <f>+Cálculos!AH426+Cálculos!AH427+Cálculos!AH428</f>
        <v>34241895.993687347</v>
      </c>
      <c r="W204" s="939">
        <f>+Cálculos!AI426+Cálculos!AI427+Cálculos!AI428</f>
        <v>38383899.031418093</v>
      </c>
      <c r="X204" s="939">
        <f>+Cálculos!AJ426+Cálculos!AJ427+Cálculos!AJ428</f>
        <v>2273156.1288029104</v>
      </c>
      <c r="Y204" s="939">
        <f>+Cálculos!AK426+Cálculos!AK427+Cálculos!AK428</f>
        <v>0</v>
      </c>
      <c r="Z204" s="939">
        <f>+Cálculos!AL426+Cálculos!AL427+Cálculos!AL428</f>
        <v>0</v>
      </c>
      <c r="AA204" s="939">
        <f>+Cálculos!AM426+Cálculos!AM427+Cálculos!AM428</f>
        <v>222120542.64528322</v>
      </c>
      <c r="AB204" s="939">
        <f>+Cálculos!AN426+Cálculos!AN427+Cálculos!AN428</f>
        <v>22236934.899174079</v>
      </c>
      <c r="AC204" s="939">
        <f>+Cálculos!AO426+Cálculos!AO427+Cálculos!AO428</f>
        <v>60108439.518019229</v>
      </c>
      <c r="AD204" s="939">
        <f>+Cálculos!AP426+Cálculos!AP427+Cálculos!AP428</f>
        <v>10119933.128989536</v>
      </c>
      <c r="AE204" s="939">
        <f>+Cálculos!AQ426+Cálculos!AQ427+Cálculos!AQ428</f>
        <v>0</v>
      </c>
      <c r="AF204" s="939">
        <f>+Cálculos!AR426+Cálculos!AR427+Cálculos!AR428</f>
        <v>0</v>
      </c>
      <c r="AG204" s="939">
        <f>+Cálculos!AS426+Cálculos!AS427+Cálculos!AS428</f>
        <v>0</v>
      </c>
      <c r="AH204" s="939">
        <f>+Cálculos!AT426+Cálculos!AT427+Cálculos!AT428</f>
        <v>27229167.330914713</v>
      </c>
      <c r="AI204" s="939">
        <f>+Cálculos!AU426+Cálculos!AU427+Cálculos!AU428</f>
        <v>16617288.999292254</v>
      </c>
      <c r="AJ204" s="939">
        <f>+Cálculos!AV426+Cálculos!AV427+Cálculos!AV428</f>
        <v>0</v>
      </c>
      <c r="AK204" s="939">
        <f>+Cálculos!AW426+Cálculos!AW427+Cálculos!AW428</f>
        <v>0</v>
      </c>
      <c r="AL204" s="939">
        <f>+Cálculos!AX426+Cálculos!AX427+Cálculos!AX428</f>
        <v>0</v>
      </c>
      <c r="AM204" s="939">
        <f>+Cálculos!AY426+Cálculos!AY427+Cálculos!AY428</f>
        <v>0</v>
      </c>
      <c r="AN204" s="939">
        <f>+Cálculos!AZ426+Cálculos!AZ427+Cálculos!AZ428</f>
        <v>93362772.481956705</v>
      </c>
      <c r="AO204" s="939">
        <f>+Cálculos!BA426+Cálculos!BA427+Cálculos!BA428</f>
        <v>1113041.9023393393</v>
      </c>
      <c r="AP204" s="939">
        <f>+Cálculos!BB426+Cálculos!BB427+Cálculos!BB428</f>
        <v>40936593.326171294</v>
      </c>
      <c r="AQ204" s="939">
        <f>+Cálculos!BC426+Cálculos!BC427+Cálculos!BC428</f>
        <v>0</v>
      </c>
      <c r="AR204" s="939">
        <f>+Cálculos!BD426+Cálculos!BD427+Cálculos!BD428</f>
        <v>0</v>
      </c>
      <c r="AS204" s="939">
        <f>+Cálculos!BE426+Cálculos!BE427+Cálculos!BE428</f>
        <v>0</v>
      </c>
      <c r="AT204" s="939">
        <f>+Cálculos!BF426+Cálculos!BF427+Cálculos!BF428</f>
        <v>35409881.522375703</v>
      </c>
      <c r="AU204" s="939">
        <f>+Cálculos!BG426+Cálculos!BG427+Cálculos!BG428</f>
        <v>52526293.829718202</v>
      </c>
      <c r="AV204" s="939">
        <f>+Cálculos!BH426+Cálculos!BH427+Cálculos!BH428</f>
        <v>7740508.1024584323</v>
      </c>
      <c r="AW204" s="939">
        <f>+Cálculos!BI426+Cálculos!BI427+Cálculos!BI428</f>
        <v>0</v>
      </c>
      <c r="AX204" s="939">
        <f>+Cálculos!BJ426+Cálculos!BJ427+Cálculos!BJ428</f>
        <v>0</v>
      </c>
      <c r="AY204" s="939">
        <f>+Cálculos!BK426+Cálculos!BK427+Cálculos!BK428</f>
        <v>173051002.69248909</v>
      </c>
      <c r="AZ204" s="939">
        <f>+Cálculos!BL426+Cálculos!BL427+Cálculos!BL428</f>
        <v>59717672.678770021</v>
      </c>
      <c r="BA204" s="939">
        <f>+Cálculos!BM426+Cálculos!BM427+Cálculos!BM428</f>
        <v>77145731.669127524</v>
      </c>
      <c r="BB204" s="939">
        <f>+Cálculos!BN426+Cálculos!BN427+Cálculos!BN428</f>
        <v>27121670.526456151</v>
      </c>
      <c r="BC204" s="939">
        <f>+Cálculos!BO426+Cálculos!BO427+Cálculos!BO428</f>
        <v>0</v>
      </c>
      <c r="BD204" s="939">
        <f>+Cálculos!BP426+Cálculos!BP427+Cálculos!BP428</f>
        <v>0</v>
      </c>
      <c r="BE204" s="939">
        <f>+Cálculos!BQ426+Cálculos!BQ427+Cálculos!BQ428</f>
        <v>0</v>
      </c>
      <c r="BF204" s="939">
        <f>+Cálculos!BR426+Cálculos!BR427+Cálculos!BR428</f>
        <v>20217533.55336038</v>
      </c>
      <c r="BG204" s="939">
        <f>+Cálculos!BS426+Cálculos!BS427+Cálculos!BS428</f>
        <v>34378633.215040311</v>
      </c>
      <c r="BH204" s="939">
        <f>+Cálculos!BT426+Cálculos!BT427+Cálculos!BT428</f>
        <v>5817705.719376415</v>
      </c>
      <c r="BI204" s="939">
        <f>+Cálculos!BU426+Cálculos!BU427+Cálculos!BU428</f>
        <v>0</v>
      </c>
      <c r="BJ204" s="939">
        <f>+Cálculos!BV426+Cálculos!BV427+Cálculos!BV428</f>
        <v>0</v>
      </c>
      <c r="BK204" s="924">
        <f t="shared" si="430"/>
        <v>1406081733.8519058</v>
      </c>
    </row>
    <row r="205" spans="1:63" ht="15.6" x14ac:dyDescent="0.3">
      <c r="A205" s="912" t="s">
        <v>850</v>
      </c>
      <c r="B205" s="777"/>
      <c r="C205" s="940">
        <f>+C206+C207</f>
        <v>0</v>
      </c>
      <c r="D205" s="940">
        <f t="shared" ref="D205:BJ205" si="434">+D206+D207</f>
        <v>1767882.0227156579</v>
      </c>
      <c r="E205" s="940">
        <f t="shared" si="434"/>
        <v>9397199.5817044675</v>
      </c>
      <c r="F205" s="940">
        <f t="shared" si="434"/>
        <v>20476466.277715627</v>
      </c>
      <c r="G205" s="940">
        <f t="shared" si="434"/>
        <v>0</v>
      </c>
      <c r="H205" s="940">
        <f t="shared" si="434"/>
        <v>0</v>
      </c>
      <c r="I205" s="940">
        <f t="shared" si="434"/>
        <v>0</v>
      </c>
      <c r="J205" s="940">
        <f t="shared" si="434"/>
        <v>11557130.829124875</v>
      </c>
      <c r="K205" s="940">
        <f t="shared" si="434"/>
        <v>5545589.7021138594</v>
      </c>
      <c r="L205" s="940">
        <f t="shared" si="434"/>
        <v>6202461.8289732859</v>
      </c>
      <c r="M205" s="940">
        <f t="shared" si="434"/>
        <v>0</v>
      </c>
      <c r="N205" s="940">
        <f t="shared" si="434"/>
        <v>0</v>
      </c>
      <c r="O205" s="940">
        <f t="shared" si="434"/>
        <v>0</v>
      </c>
      <c r="P205" s="940">
        <f t="shared" si="434"/>
        <v>14317457.350582257</v>
      </c>
      <c r="Q205" s="940">
        <f t="shared" si="434"/>
        <v>689256.3911100179</v>
      </c>
      <c r="R205" s="940">
        <f t="shared" si="434"/>
        <v>19854022.153658956</v>
      </c>
      <c r="S205" s="940">
        <f t="shared" si="434"/>
        <v>5977356.6666666567</v>
      </c>
      <c r="T205" s="940">
        <f t="shared" si="434"/>
        <v>2200972.8000000119</v>
      </c>
      <c r="U205" s="940">
        <f t="shared" si="434"/>
        <v>0</v>
      </c>
      <c r="V205" s="940">
        <f t="shared" si="434"/>
        <v>963456</v>
      </c>
      <c r="W205" s="940">
        <f t="shared" si="434"/>
        <v>14581574.74840726</v>
      </c>
      <c r="X205" s="940">
        <f t="shared" si="434"/>
        <v>26927309.485441513</v>
      </c>
      <c r="Y205" s="940">
        <f t="shared" si="434"/>
        <v>4948952.6666666642</v>
      </c>
      <c r="Z205" s="940">
        <f t="shared" si="434"/>
        <v>4321574.3999999985</v>
      </c>
      <c r="AA205" s="940">
        <f t="shared" si="434"/>
        <v>56209375.859810516</v>
      </c>
      <c r="AB205" s="940">
        <f t="shared" si="434"/>
        <v>13193251.312269662</v>
      </c>
      <c r="AC205" s="940">
        <f t="shared" si="434"/>
        <v>34779329.177749276</v>
      </c>
      <c r="AD205" s="940">
        <f t="shared" si="434"/>
        <v>32106327.802024219</v>
      </c>
      <c r="AE205" s="940">
        <f t="shared" si="434"/>
        <v>815116.85666666925</v>
      </c>
      <c r="AF205" s="940">
        <f t="shared" si="434"/>
        <v>0</v>
      </c>
      <c r="AG205" s="940">
        <f t="shared" si="434"/>
        <v>18715746.362666681</v>
      </c>
      <c r="AH205" s="940">
        <f t="shared" si="434"/>
        <v>11692760.879235189</v>
      </c>
      <c r="AI205" s="940">
        <f t="shared" si="434"/>
        <v>30560626.686830234</v>
      </c>
      <c r="AJ205" s="940">
        <f t="shared" si="434"/>
        <v>7682845.0170675367</v>
      </c>
      <c r="AK205" s="940">
        <f t="shared" si="434"/>
        <v>2768847.5533333421</v>
      </c>
      <c r="AL205" s="940">
        <f t="shared" si="434"/>
        <v>350822.58431999758</v>
      </c>
      <c r="AM205" s="940">
        <f t="shared" si="434"/>
        <v>75173130.403733343</v>
      </c>
      <c r="AN205" s="940">
        <f t="shared" si="434"/>
        <v>29650683.744639874</v>
      </c>
      <c r="AO205" s="940">
        <f t="shared" si="434"/>
        <v>19331486.997029588</v>
      </c>
      <c r="AP205" s="940">
        <f t="shared" si="434"/>
        <v>11576906.204019409</v>
      </c>
      <c r="AQ205" s="940">
        <f t="shared" si="434"/>
        <v>8112841.4419780076</v>
      </c>
      <c r="AR205" s="940">
        <f t="shared" si="434"/>
        <v>1597288.8821760044</v>
      </c>
      <c r="AS205" s="940">
        <f t="shared" si="434"/>
        <v>20341437.179186933</v>
      </c>
      <c r="AT205" s="940">
        <f t="shared" si="434"/>
        <v>14111107.950035818</v>
      </c>
      <c r="AU205" s="940">
        <f t="shared" si="434"/>
        <v>34566541.263029151</v>
      </c>
      <c r="AV205" s="940">
        <f t="shared" si="434"/>
        <v>2519269.8776434809</v>
      </c>
      <c r="AW205" s="940">
        <f t="shared" si="434"/>
        <v>5386056.1840540059</v>
      </c>
      <c r="AX205" s="940">
        <f t="shared" si="434"/>
        <v>0</v>
      </c>
      <c r="AY205" s="940">
        <f t="shared" si="434"/>
        <v>0</v>
      </c>
      <c r="AZ205" s="940">
        <f t="shared" si="434"/>
        <v>11754135.300214536</v>
      </c>
      <c r="BA205" s="940">
        <f t="shared" si="434"/>
        <v>46825126.375904724</v>
      </c>
      <c r="BB205" s="940">
        <f t="shared" si="434"/>
        <v>20766957.830084056</v>
      </c>
      <c r="BC205" s="940">
        <f t="shared" si="434"/>
        <v>0</v>
      </c>
      <c r="BD205" s="940">
        <f t="shared" si="434"/>
        <v>4096240.5060063973</v>
      </c>
      <c r="BE205" s="940">
        <f t="shared" si="434"/>
        <v>5293893.7635709792</v>
      </c>
      <c r="BF205" s="940">
        <f t="shared" si="434"/>
        <v>12956096.346725389</v>
      </c>
      <c r="BG205" s="940">
        <f t="shared" si="434"/>
        <v>13317704.950297602</v>
      </c>
      <c r="BH205" s="940">
        <f t="shared" si="434"/>
        <v>4478292.8022247776</v>
      </c>
      <c r="BI205" s="940">
        <f t="shared" si="434"/>
        <v>5971430.525279358</v>
      </c>
      <c r="BJ205" s="940">
        <f t="shared" si="434"/>
        <v>4063304.9632289559</v>
      </c>
      <c r="BK205" s="924">
        <f t="shared" si="430"/>
        <v>710493646.48791683</v>
      </c>
    </row>
    <row r="206" spans="1:63" ht="15.6" x14ac:dyDescent="0.3">
      <c r="A206" s="913" t="s">
        <v>952</v>
      </c>
      <c r="B206" s="777"/>
      <c r="C206" s="941">
        <f>+Cálculos!O431+Cálculos!O432</f>
        <v>0</v>
      </c>
      <c r="D206" s="941">
        <f>+Cálculos!P431+Cálculos!P432</f>
        <v>1767882.0227156579</v>
      </c>
      <c r="E206" s="941">
        <f>+Cálculos!Q431+Cálculos!Q432</f>
        <v>9397199.5817044675</v>
      </c>
      <c r="F206" s="941">
        <f>+Cálculos!R431+Cálculos!R432</f>
        <v>20476466.277715627</v>
      </c>
      <c r="G206" s="941">
        <f>+Cálculos!S431+Cálculos!S432</f>
        <v>0</v>
      </c>
      <c r="H206" s="941">
        <f>+Cálculos!T431+Cálculos!T432</f>
        <v>0</v>
      </c>
      <c r="I206" s="941">
        <f>+Cálculos!U431+Cálculos!U432</f>
        <v>0</v>
      </c>
      <c r="J206" s="941">
        <f>+Cálculos!V431+Cálculos!V432</f>
        <v>11557130.829124875</v>
      </c>
      <c r="K206" s="941">
        <f>+Cálculos!W431+Cálculos!W432</f>
        <v>5545589.7021138594</v>
      </c>
      <c r="L206" s="941">
        <f>+Cálculos!X431+Cálculos!X432</f>
        <v>6202461.8289732859</v>
      </c>
      <c r="M206" s="941">
        <f>+Cálculos!Y431+Cálculos!Y432</f>
        <v>0</v>
      </c>
      <c r="N206" s="941">
        <f>+Cálculos!Z431+Cálculos!Z432</f>
        <v>0</v>
      </c>
      <c r="O206" s="941">
        <f>+Cálculos!AA431+Cálculos!AA432</f>
        <v>0</v>
      </c>
      <c r="P206" s="941">
        <f>+Cálculos!AB431+Cálculos!AB432</f>
        <v>14317457.350582257</v>
      </c>
      <c r="Q206" s="941">
        <f>+Cálculos!AC431+Cálculos!AC432</f>
        <v>689256.3911100179</v>
      </c>
      <c r="R206" s="941">
        <f>+Cálculos!AD431+Cálculos!AD432</f>
        <v>19854022.153658956</v>
      </c>
      <c r="S206" s="941">
        <f>+Cálculos!AE431+Cálculos!AE432</f>
        <v>0</v>
      </c>
      <c r="T206" s="941">
        <f>+Cálculos!AF431+Cálculos!AF432</f>
        <v>2200972.8000000119</v>
      </c>
      <c r="U206" s="941">
        <f>+Cálculos!AG431+Cálculos!AG432</f>
        <v>0</v>
      </c>
      <c r="V206" s="941">
        <f>+Cálculos!AH431+Cálculos!AH432</f>
        <v>963456</v>
      </c>
      <c r="W206" s="941">
        <f>+Cálculos!AI431+Cálculos!AI432</f>
        <v>6761164.7484072596</v>
      </c>
      <c r="X206" s="941">
        <f>+Cálculos!AJ431+Cálculos!AJ432</f>
        <v>16365528.818774857</v>
      </c>
      <c r="Y206" s="941">
        <f>+Cálculos!AK431+Cálculos!AK432</f>
        <v>0</v>
      </c>
      <c r="Z206" s="941">
        <f>+Cálculos!AL431+Cálculos!AL432</f>
        <v>4321574.3999999985</v>
      </c>
      <c r="AA206" s="941">
        <f>+Cálculos!AM431+Cálculos!AM432</f>
        <v>56209375.859810516</v>
      </c>
      <c r="AB206" s="941">
        <f>+Cálculos!AN431+Cálculos!AN432</f>
        <v>6154731.8762696572</v>
      </c>
      <c r="AC206" s="941">
        <f>+Cálculos!AO431+Cálculos!AO432</f>
        <v>18333335.960415944</v>
      </c>
      <c r="AD206" s="941">
        <f>+Cálculos!AP431+Cálculos!AP432</f>
        <v>30703020.078024212</v>
      </c>
      <c r="AE206" s="941">
        <f>+Cálculos!AQ431+Cálculos!AQ432</f>
        <v>0</v>
      </c>
      <c r="AF206" s="941">
        <f>+Cálculos!AR431+Cálculos!AR432</f>
        <v>0</v>
      </c>
      <c r="AG206" s="941">
        <f>+Cálculos!AS431+Cálculos!AS432</f>
        <v>0</v>
      </c>
      <c r="AH206" s="941">
        <f>+Cálculos!AT431+Cálculos!AT432</f>
        <v>10197796.079235192</v>
      </c>
      <c r="AI206" s="941">
        <f>+Cálculos!AU431+Cálculos!AU432</f>
        <v>8201901.7334969081</v>
      </c>
      <c r="AJ206" s="941">
        <f>+Cálculos!AV431+Cálculos!AV432</f>
        <v>7682845.0170675367</v>
      </c>
      <c r="AK206" s="941">
        <f>+Cálculos!AW431+Cálculos!AW432</f>
        <v>0</v>
      </c>
      <c r="AL206" s="941">
        <f>+Cálculos!AX431+Cálculos!AX432</f>
        <v>350822.58431999758</v>
      </c>
      <c r="AM206" s="941">
        <f>+Cálculos!AY431+Cálculos!AY432</f>
        <v>0</v>
      </c>
      <c r="AN206" s="941">
        <f>+Cálculos!AZ431+Cálculos!AZ432</f>
        <v>25157795.778639875</v>
      </c>
      <c r="AO206" s="941">
        <f>+Cálculos!BA431+Cálculos!BA432</f>
        <v>19331486.997029588</v>
      </c>
      <c r="AP206" s="941">
        <f>+Cálculos!BB431+Cálculos!BB432</f>
        <v>11576906.204019409</v>
      </c>
      <c r="AQ206" s="941">
        <f>+Cálculos!BC431+Cálculos!BC432</f>
        <v>0</v>
      </c>
      <c r="AR206" s="941">
        <f>+Cálculos!BD431+Cálculos!BD432</f>
        <v>1597288.8821760044</v>
      </c>
      <c r="AS206" s="941">
        <f>+Cálculos!BE431+Cálculos!BE432</f>
        <v>3610945.1999131367</v>
      </c>
      <c r="AT206" s="941">
        <f>+Cálculos!BF431+Cálculos!BF432</f>
        <v>14111107.950035818</v>
      </c>
      <c r="AU206" s="941">
        <f>+Cálculos!BG431+Cálculos!BG432</f>
        <v>15730636.883913085</v>
      </c>
      <c r="AV206" s="941">
        <f>+Cálculos!BH431+Cálculos!BH432</f>
        <v>2215338.1178572774</v>
      </c>
      <c r="AW206" s="941">
        <f>+Cálculos!BI431+Cálculos!BI432</f>
        <v>0</v>
      </c>
      <c r="AX206" s="941">
        <f>+Cálculos!BJ431+Cálculos!BJ432</f>
        <v>0</v>
      </c>
      <c r="AY206" s="941">
        <f>+Cálculos!BK431+Cálculos!BK432</f>
        <v>0</v>
      </c>
      <c r="AZ206" s="941">
        <f>+Cálculos!BL431+Cálculos!BL432</f>
        <v>8371310.5503788665</v>
      </c>
      <c r="BA206" s="941">
        <f>+Cálculos!BM431+Cálculos!BM432</f>
        <v>14370148.902558379</v>
      </c>
      <c r="BB206" s="941">
        <f>+Cálculos!BN431+Cálculos!BN432</f>
        <v>20766957.830084056</v>
      </c>
      <c r="BC206" s="941">
        <f>+Cálculos!BO431+Cálculos!BO432</f>
        <v>0</v>
      </c>
      <c r="BD206" s="941">
        <f>+Cálculos!BP431+Cálculos!BP432</f>
        <v>4096240.5060063973</v>
      </c>
      <c r="BE206" s="941">
        <f>+Cálculos!BQ431+Cálculos!BQ432</f>
        <v>0</v>
      </c>
      <c r="BF206" s="941">
        <f>+Cálculos!BR431+Cálculos!BR432</f>
        <v>12956096.346725389</v>
      </c>
      <c r="BG206" s="941">
        <f>+Cálculos!BS431+Cálculos!BS432</f>
        <v>3629162.9727134928</v>
      </c>
      <c r="BH206" s="941">
        <f>+Cálculos!BT431+Cálculos!BT432</f>
        <v>4478292.8022247776</v>
      </c>
      <c r="BI206" s="941">
        <f>+Cálculos!BU431+Cálculos!BU432</f>
        <v>0</v>
      </c>
      <c r="BJ206" s="941">
        <f>+Cálculos!BV431+Cálculos!BV432</f>
        <v>4063304.9632289559</v>
      </c>
      <c r="BK206" s="924">
        <f t="shared" si="430"/>
        <v>424317012.98102558</v>
      </c>
    </row>
    <row r="207" spans="1:63" ht="15.6" x14ac:dyDescent="0.3">
      <c r="A207" s="914" t="s">
        <v>854</v>
      </c>
      <c r="B207" s="777"/>
      <c r="C207" s="942">
        <f>+Cálculos!O435+Cálculos!O436</f>
        <v>0</v>
      </c>
      <c r="D207" s="942">
        <f>+Cálculos!P435+Cálculos!P436</f>
        <v>0</v>
      </c>
      <c r="E207" s="942">
        <f>+Cálculos!Q435+Cálculos!Q436</f>
        <v>0</v>
      </c>
      <c r="F207" s="942">
        <f>+Cálculos!R435+Cálculos!R436</f>
        <v>0</v>
      </c>
      <c r="G207" s="942">
        <f>+Cálculos!S435+Cálculos!S436</f>
        <v>0</v>
      </c>
      <c r="H207" s="942">
        <f>+Cálculos!T435+Cálculos!T436</f>
        <v>0</v>
      </c>
      <c r="I207" s="942">
        <f>+Cálculos!U435+Cálculos!U436</f>
        <v>0</v>
      </c>
      <c r="J207" s="942">
        <f>+Cálculos!V435+Cálculos!V436</f>
        <v>0</v>
      </c>
      <c r="K207" s="942">
        <f>+Cálculos!W435+Cálculos!W436</f>
        <v>0</v>
      </c>
      <c r="L207" s="942">
        <f>+Cálculos!X435+Cálculos!X436</f>
        <v>0</v>
      </c>
      <c r="M207" s="942">
        <f>+Cálculos!Y435+Cálculos!Y436</f>
        <v>0</v>
      </c>
      <c r="N207" s="942">
        <f>+Cálculos!Z435+Cálculos!Z436</f>
        <v>0</v>
      </c>
      <c r="O207" s="942">
        <f>+Cálculos!AA435+Cálculos!AA436</f>
        <v>0</v>
      </c>
      <c r="P207" s="942">
        <f>+Cálculos!AB435+Cálculos!AB436</f>
        <v>0</v>
      </c>
      <c r="Q207" s="942">
        <f>+Cálculos!AC435+Cálculos!AC436</f>
        <v>0</v>
      </c>
      <c r="R207" s="942">
        <f>+Cálculos!AD435+Cálculos!AD436</f>
        <v>0</v>
      </c>
      <c r="S207" s="942">
        <f>+Cálculos!AE435+Cálculos!AE436</f>
        <v>5977356.6666666567</v>
      </c>
      <c r="T207" s="942">
        <f>+Cálculos!AF435+Cálculos!AF436</f>
        <v>0</v>
      </c>
      <c r="U207" s="942">
        <f>+Cálculos!AG435+Cálculos!AG436</f>
        <v>0</v>
      </c>
      <c r="V207" s="942">
        <f>+Cálculos!AH435+Cálculos!AH436</f>
        <v>0</v>
      </c>
      <c r="W207" s="942">
        <f>+Cálculos!AI435+Cálculos!AI436</f>
        <v>7820410</v>
      </c>
      <c r="X207" s="942">
        <f>+Cálculos!AJ435+Cálculos!AJ436</f>
        <v>10561780.666666657</v>
      </c>
      <c r="Y207" s="942">
        <f>+Cálculos!AK435+Cálculos!AK436</f>
        <v>4948952.6666666642</v>
      </c>
      <c r="Z207" s="942">
        <f>+Cálculos!AL435+Cálculos!AL436</f>
        <v>0</v>
      </c>
      <c r="AA207" s="942">
        <f>+Cálculos!AM435+Cálculos!AM436</f>
        <v>0</v>
      </c>
      <c r="AB207" s="942">
        <f>+Cálculos!AN435+Cálculos!AN436</f>
        <v>7038519.4360000044</v>
      </c>
      <c r="AC207" s="942">
        <f>+Cálculos!AO435+Cálculos!AO436</f>
        <v>16445993.217333332</v>
      </c>
      <c r="AD207" s="942">
        <f>+Cálculos!AP435+Cálculos!AP436</f>
        <v>1403307.7240000069</v>
      </c>
      <c r="AE207" s="942">
        <f>+Cálculos!AQ435+Cálculos!AQ436</f>
        <v>815116.85666666925</v>
      </c>
      <c r="AF207" s="942">
        <f>+Cálculos!AR435+Cálculos!AR436</f>
        <v>0</v>
      </c>
      <c r="AG207" s="942">
        <f>+Cálculos!AS435+Cálculos!AS436</f>
        <v>18715746.362666681</v>
      </c>
      <c r="AH207" s="942">
        <f>+Cálculos!AT435+Cálculos!AT436</f>
        <v>1494964.799999997</v>
      </c>
      <c r="AI207" s="942">
        <f>+Cálculos!AU435+Cálculos!AU436</f>
        <v>22358724.953333326</v>
      </c>
      <c r="AJ207" s="942">
        <f>+Cálculos!AV435+Cálculos!AV436</f>
        <v>0</v>
      </c>
      <c r="AK207" s="942">
        <f>+Cálculos!AW435+Cálculos!AW436</f>
        <v>2768847.5533333421</v>
      </c>
      <c r="AL207" s="942">
        <f>+Cálculos!AX435+Cálculos!AX436</f>
        <v>0</v>
      </c>
      <c r="AM207" s="942">
        <f>+Cálculos!AY435+Cálculos!AY436</f>
        <v>75173130.403733343</v>
      </c>
      <c r="AN207" s="942">
        <f>+Cálculos!AZ435+Cálculos!AZ436</f>
        <v>4492887.9659999982</v>
      </c>
      <c r="AO207" s="942">
        <f>+Cálculos!BA435+Cálculos!BA436</f>
        <v>0</v>
      </c>
      <c r="AP207" s="942">
        <f>+Cálculos!BB435+Cálculos!BB436</f>
        <v>0</v>
      </c>
      <c r="AQ207" s="942">
        <f>+Cálculos!BC435+Cálculos!BC436</f>
        <v>8112841.4419780076</v>
      </c>
      <c r="AR207" s="942">
        <f>+Cálculos!BD435+Cálculos!BD436</f>
        <v>0</v>
      </c>
      <c r="AS207" s="942">
        <f>+Cálculos!BE435+Cálculos!BE436</f>
        <v>16730491.979273796</v>
      </c>
      <c r="AT207" s="942">
        <f>+Cálculos!BF435+Cálculos!BF436</f>
        <v>0</v>
      </c>
      <c r="AU207" s="942">
        <f>+Cálculos!BG435+Cálculos!BG436</f>
        <v>18835904.379116066</v>
      </c>
      <c r="AV207" s="942">
        <f>+Cálculos!BH435+Cálculos!BH436</f>
        <v>303931.7597862035</v>
      </c>
      <c r="AW207" s="942">
        <f>+Cálculos!BI435+Cálculos!BI436</f>
        <v>5386056.1840540059</v>
      </c>
      <c r="AX207" s="942">
        <f>+Cálculos!BJ435+Cálculos!BJ436</f>
        <v>0</v>
      </c>
      <c r="AY207" s="942">
        <f>+Cálculos!BK435+Cálculos!BK436</f>
        <v>0</v>
      </c>
      <c r="AZ207" s="942">
        <f>+Cálculos!BL435+Cálculos!BL436</f>
        <v>3382824.74983567</v>
      </c>
      <c r="BA207" s="942">
        <f>+Cálculos!BM435+Cálculos!BM436</f>
        <v>32454977.473346345</v>
      </c>
      <c r="BB207" s="942">
        <f>+Cálculos!BN435+Cálculos!BN436</f>
        <v>0</v>
      </c>
      <c r="BC207" s="942">
        <f>+Cálculos!BO435+Cálculos!BO436</f>
        <v>0</v>
      </c>
      <c r="BD207" s="942">
        <f>+Cálculos!BP435+Cálculos!BP436</f>
        <v>0</v>
      </c>
      <c r="BE207" s="942">
        <f>+Cálculos!BQ435+Cálculos!BQ436</f>
        <v>5293893.7635709792</v>
      </c>
      <c r="BF207" s="942">
        <f>+Cálculos!BR435+Cálculos!BR436</f>
        <v>0</v>
      </c>
      <c r="BG207" s="942">
        <f>+Cálculos!BS435+Cálculos!BS436</f>
        <v>9688541.9775841087</v>
      </c>
      <c r="BH207" s="942">
        <f>+Cálculos!BT435+Cálculos!BT436</f>
        <v>0</v>
      </c>
      <c r="BI207" s="942">
        <f>+Cálculos!BU435+Cálculos!BU436</f>
        <v>5971430.525279358</v>
      </c>
      <c r="BJ207" s="942">
        <f>+Cálculos!BV435+Cálculos!BV436</f>
        <v>0</v>
      </c>
      <c r="BK207" s="924">
        <f t="shared" si="430"/>
        <v>286176633.50689119</v>
      </c>
    </row>
    <row r="208" spans="1:63" ht="16.2" thickBot="1" x14ac:dyDescent="0.35">
      <c r="A208" s="891"/>
      <c r="B208" s="777"/>
      <c r="C208" s="923"/>
      <c r="D208" s="923"/>
      <c r="E208" s="923"/>
      <c r="F208" s="923"/>
      <c r="G208" s="923"/>
      <c r="H208" s="923"/>
      <c r="I208" s="923"/>
      <c r="J208" s="923"/>
      <c r="K208" s="923"/>
      <c r="L208" s="923"/>
      <c r="M208" s="923"/>
      <c r="N208" s="923"/>
      <c r="O208" s="923"/>
      <c r="P208" s="923"/>
      <c r="Q208" s="923"/>
      <c r="R208" s="923"/>
      <c r="S208" s="923"/>
      <c r="T208" s="923"/>
      <c r="U208" s="923"/>
      <c r="V208" s="923"/>
      <c r="W208" s="923"/>
      <c r="X208" s="923"/>
      <c r="Y208" s="923"/>
      <c r="Z208" s="923"/>
      <c r="AA208" s="923"/>
      <c r="AB208" s="923"/>
      <c r="AC208" s="923"/>
      <c r="AD208" s="923"/>
      <c r="AE208" s="923"/>
      <c r="AF208" s="923"/>
      <c r="AG208" s="923"/>
      <c r="AH208" s="923"/>
      <c r="AI208" s="923"/>
      <c r="AJ208" s="923"/>
      <c r="AK208" s="923"/>
      <c r="AL208" s="923"/>
      <c r="AM208" s="923"/>
      <c r="AN208" s="923"/>
      <c r="AO208" s="923"/>
      <c r="AP208" s="923"/>
      <c r="AQ208" s="923"/>
      <c r="AR208" s="923"/>
      <c r="AS208" s="923"/>
      <c r="AT208" s="923"/>
      <c r="AU208" s="923"/>
      <c r="AV208" s="923"/>
      <c r="AW208" s="923"/>
      <c r="AX208" s="923"/>
      <c r="AY208" s="923"/>
      <c r="AZ208" s="923"/>
      <c r="BA208" s="923"/>
      <c r="BB208" s="923"/>
      <c r="BC208" s="923"/>
      <c r="BD208" s="923"/>
      <c r="BE208" s="923"/>
      <c r="BF208" s="923"/>
      <c r="BG208" s="923"/>
      <c r="BH208" s="923"/>
      <c r="BI208" s="923"/>
      <c r="BJ208" s="923"/>
      <c r="BK208" s="924">
        <f t="shared" si="430"/>
        <v>0</v>
      </c>
    </row>
    <row r="209" spans="1:64" ht="16.2" thickBot="1" x14ac:dyDescent="0.35">
      <c r="A209" s="708" t="s">
        <v>958</v>
      </c>
      <c r="B209" s="777"/>
      <c r="C209" s="926">
        <f>+Cálculos!O279+Cálculos!O322+Cálculos!O365+Cálculos!O405+Cálculos!O633+Cálculos!O670+Cálculos!O708</f>
        <v>0</v>
      </c>
      <c r="D209" s="926">
        <f>+Cálculos!P279+Cálculos!P322+Cálculos!P365+Cálculos!P405+Cálculos!P633+Cálculos!P670+Cálculos!P708</f>
        <v>0</v>
      </c>
      <c r="E209" s="926">
        <f>+Cálculos!Q279+Cálculos!Q322+Cálculos!Q365+Cálculos!Q405+Cálculos!Q633+Cálculos!Q670+Cálculos!Q708</f>
        <v>16641040.457027271</v>
      </c>
      <c r="F209" s="926">
        <f>+Cálculos!R279+Cálculos!R322+Cálculos!R365+Cálculos!R405+Cálculos!R633+Cálculos!R670+Cálculos!R708</f>
        <v>13252294.492237836</v>
      </c>
      <c r="G209" s="926">
        <f>+Cálculos!S279+Cálculos!S322+Cálculos!S365+Cálculos!S405+Cálculos!S633+Cálculos!S670+Cálculos!S708</f>
        <v>48948378.780056477</v>
      </c>
      <c r="H209" s="926">
        <f>+Cálculos!T279+Cálculos!T322+Cálculos!T365+Cálculos!T405+Cálculos!T633+Cálculos!T670+Cálculos!T708</f>
        <v>131447771.1622068</v>
      </c>
      <c r="I209" s="926">
        <f>+Cálculos!U279+Cálculos!U322+Cálculos!U365+Cálculos!U405+Cálculos!U633+Cálculos!U670+Cálculos!U708</f>
        <v>51214955.799197912</v>
      </c>
      <c r="J209" s="926">
        <f>+Cálculos!V279+Cálculos!V322+Cálculos!V365+Cálculos!V405+Cálculos!V633+Cálculos!V670+Cálculos!V708</f>
        <v>138494553.97743857</v>
      </c>
      <c r="K209" s="926">
        <f>+Cálculos!W279+Cálculos!W322+Cálculos!W365+Cálculos!W405+Cálculos!W633+Cálculos!W670+Cálculos!W708</f>
        <v>52760677.207183182</v>
      </c>
      <c r="L209" s="926">
        <f>+Cálculos!X279+Cálculos!X322+Cálculos!X365+Cálculos!X405+Cálculos!X633+Cálculos!X670+Cálculos!X708</f>
        <v>3330891.9867615551</v>
      </c>
      <c r="M209" s="926">
        <f>+Cálculos!Y279+Cálculos!Y322+Cálculos!Y365+Cálculos!Y405+Cálculos!Y633+Cálculos!Y670+Cálculos!Y708</f>
        <v>16209127.377405981</v>
      </c>
      <c r="N209" s="926">
        <f>+Cálculos!Z279+Cálculos!Z322+Cálculos!Z365+Cálculos!Z405+Cálculos!Z633+Cálculos!Z670+Cálculos!Z708</f>
        <v>89491394.276444018</v>
      </c>
      <c r="O209" s="926">
        <f>+Cálculos!AA279+Cálculos!AA322+Cálculos!AA365+Cálculos!AA405+Cálculos!AA633+Cálculos!AA670+Cálculos!AA708</f>
        <v>94316473.828807235</v>
      </c>
      <c r="P209" s="926">
        <f>+Cálculos!AB279+Cálculos!AB322+Cálculos!AB365+Cálculos!AB405+Cálculos!AB633+Cálculos!AB670+Cálculos!AB708</f>
        <v>126868346.88137609</v>
      </c>
      <c r="Q209" s="926">
        <f>+Cálculos!AC279+Cálculos!AC322+Cálculos!AC365+Cálculos!AC405+Cálculos!AC633+Cálculos!AC670+Cálculos!AC708</f>
        <v>166396482.04061329</v>
      </c>
      <c r="R209" s="926">
        <f>+Cálculos!AD279+Cálculos!AD322+Cálculos!AD365+Cálculos!AD405+Cálculos!AD633+Cálculos!AD670+Cálculos!AD708</f>
        <v>36781766.201988444</v>
      </c>
      <c r="S209" s="926">
        <f>+Cálculos!AE279+Cálculos!AE322+Cálculos!AE365+Cálculos!AE405+Cálculos!AE633+Cálculos!AE670+Cálculos!AE708</f>
        <v>32347657.993444741</v>
      </c>
      <c r="T209" s="926">
        <f>+Cálculos!AF279+Cálculos!AF322+Cálculos!AF365+Cálculos!AF405+Cálculos!AF633+Cálculos!AF670+Cálculos!AF708</f>
        <v>65623117.046929598</v>
      </c>
      <c r="U209" s="926">
        <f>+Cálculos!AG279+Cálculos!AG322+Cálculos!AG365+Cálculos!AG405+Cálculos!AG633+Cálculos!AG670+Cálculos!AG708</f>
        <v>450620144.64515579</v>
      </c>
      <c r="V209" s="926">
        <f>+Cálculos!AH279+Cálculos!AH322+Cálculos!AH365+Cálculos!AH405+Cálculos!AH633+Cálculos!AH670+Cálculos!AH708</f>
        <v>409603035.99753356</v>
      </c>
      <c r="W209" s="926">
        <f>+Cálculos!AI279+Cálculos!AI322+Cálculos!AI365+Cálculos!AI405+Cálculos!AI633+Cálculos!AI670+Cálculos!AI708</f>
        <v>7851649.9249988347</v>
      </c>
      <c r="X209" s="926">
        <f>+Cálculos!AJ279+Cálculos!AJ322+Cálculos!AJ365+Cálculos!AJ405+Cálculos!AJ633+Cálculos!AJ670+Cálculos!AJ708</f>
        <v>21875426.843728021</v>
      </c>
      <c r="Y209" s="926">
        <f>+Cálculos!AK279+Cálculos!AK322+Cálculos!AK365+Cálculos!AK405+Cálculos!AK633+Cálculos!AK670+Cálculos!AK708</f>
        <v>259869068.72194606</v>
      </c>
      <c r="Z209" s="926">
        <f>+Cálculos!AL279+Cálculos!AL322+Cálculos!AL365+Cálculos!AL405+Cálculos!AL633+Cálculos!AL670+Cálculos!AL708</f>
        <v>17414170.556037605</v>
      </c>
      <c r="AA209" s="926">
        <f>+Cálculos!AM279+Cálculos!AM322+Cálculos!AM365+Cálculos!AM405+Cálculos!AM633+Cálculos!AM670+Cálculos!AM708</f>
        <v>218114830.17286202</v>
      </c>
      <c r="AB209" s="926">
        <f>+Cálculos!AN279+Cálculos!AN322+Cálculos!AN365+Cálculos!AN405+Cálculos!AN633+Cálculos!AN670+Cálculos!AN708</f>
        <v>85227154.942537084</v>
      </c>
      <c r="AC209" s="926">
        <f>+Cálculos!AO279+Cálculos!AO322+Cálculos!AO365+Cálculos!AO405+Cálculos!AO633+Cálculos!AO670+Cálculos!AO708</f>
        <v>40026939.181858599</v>
      </c>
      <c r="AD209" s="926">
        <f>+Cálculos!AP279+Cálculos!AP322+Cálculos!AP365+Cálculos!AP405+Cálculos!AP633+Cálculos!AP670+Cálculos!AP708</f>
        <v>41175544.864737295</v>
      </c>
      <c r="AE209" s="926">
        <f>+Cálculos!AQ279+Cálculos!AQ322+Cálculos!AQ365+Cálculos!AQ405+Cálculos!AQ633+Cálculos!AQ670+Cálculos!AQ708</f>
        <v>429619974.7336579</v>
      </c>
      <c r="AF209" s="926">
        <f>+Cálculos!AR279+Cálculos!AR322+Cálculos!AR365+Cálculos!AR405+Cálculos!AR633+Cálculos!AR670+Cálculos!AR708</f>
        <v>676378541.41971087</v>
      </c>
      <c r="AG209" s="926">
        <f>+Cálculos!AS279+Cálculos!AS322+Cálculos!AS365+Cálculos!AS405+Cálculos!AS633+Cálculos!AS670+Cálculos!AS708</f>
        <v>80315903.371622741</v>
      </c>
      <c r="AH209" s="926">
        <f>+Cálculos!AT279+Cálculos!AT322+Cálculos!AT365+Cálculos!AT405+Cálculos!AT633+Cálculos!AT670+Cálculos!AT708</f>
        <v>6105524.4385791123</v>
      </c>
      <c r="AI209" s="926">
        <f>+Cálculos!AU279+Cálculos!AU322+Cálculos!AU365+Cálculos!AU405+Cálculos!AU633+Cálculos!AU670+Cálculos!AU708</f>
        <v>36044113.20926781</v>
      </c>
      <c r="AJ209" s="926">
        <f>+Cálculos!AV279+Cálculos!AV322+Cálculos!AV365+Cálculos!AV405+Cálculos!AV633+Cálculos!AV670+Cálculos!AV708</f>
        <v>24002321.249616519</v>
      </c>
      <c r="AK209" s="926">
        <f>+Cálculos!AW279+Cálculos!AW322+Cálculos!AW365+Cálculos!AW405+Cálculos!AW633+Cálculos!AW670+Cálculos!AW708</f>
        <v>481571961.74377978</v>
      </c>
      <c r="AL209" s="926">
        <f>+Cálculos!AX279+Cálculos!AX322+Cálculos!AX365+Cálculos!AX405+Cálculos!AX633+Cálculos!AX670+Cálculos!AX708</f>
        <v>156063062.40119618</v>
      </c>
      <c r="AM209" s="926">
        <f>+Cálculos!AY279+Cálculos!AY322+Cálculos!AY365+Cálculos!AY405+Cálculos!AY633+Cálculos!AY670+Cálculos!AY708</f>
        <v>432172509.55463111</v>
      </c>
      <c r="AN209" s="926">
        <f>+Cálculos!AZ279+Cálculos!AZ322+Cálculos!AZ365+Cálculos!AZ405+Cálculos!AZ633+Cálculos!AZ670+Cálculos!AZ708</f>
        <v>45085782.408533186</v>
      </c>
      <c r="AO209" s="926">
        <f>+Cálculos!BA279+Cálculos!BA322+Cálculos!BA365+Cálculos!BA405+Cálculos!BA633+Cálculos!BA670+Cálculos!BA708</f>
        <v>315853812.79353285</v>
      </c>
      <c r="AP209" s="926">
        <f>+Cálculos!BB279+Cálculos!BB322+Cálculos!BB365+Cálculos!BB405+Cálculos!BB633+Cálculos!BB670+Cálculos!BB708</f>
        <v>217878909.80650759</v>
      </c>
      <c r="AQ209" s="926">
        <f>+Cálculos!BC279+Cálculos!BC322+Cálculos!BC365+Cálculos!BC405+Cálculos!BC633+Cálculos!BC670+Cálculos!BC708</f>
        <v>83104948.880131036</v>
      </c>
      <c r="AR209" s="926">
        <f>+Cálculos!BD279+Cálculos!BD322+Cálculos!BD365+Cálculos!BD405+Cálculos!BD633+Cálculos!BD670+Cálculos!BD708</f>
        <v>24744127.285128295</v>
      </c>
      <c r="AS209" s="926">
        <f>+Cálculos!BE279+Cálculos!BE322+Cálculos!BE365+Cálculos!BE405+Cálculos!BE633+Cálculos!BE670+Cálculos!BE708</f>
        <v>99395748.19951956</v>
      </c>
      <c r="AT209" s="926">
        <f>+Cálculos!BF279+Cálculos!BF322+Cálculos!BF365+Cálculos!BF405+Cálculos!BF633+Cálculos!BF670+Cálculos!BF708</f>
        <v>51735621.667522177</v>
      </c>
      <c r="AU209" s="926">
        <f>+Cálculos!BG279+Cálculos!BG322+Cálculos!BG365+Cálculos!BG405+Cálculos!BG633+Cálculos!BG670+Cálculos!BG708</f>
        <v>43736365.289524838</v>
      </c>
      <c r="AV209" s="926">
        <f>+Cálculos!BH279+Cálculos!BH322+Cálculos!BH365+Cálculos!BH405+Cálculos!BH633+Cálculos!BH670+Cálculos!BH708</f>
        <v>17211007.25098899</v>
      </c>
      <c r="AW209" s="926">
        <f>+Cálculos!BI279+Cálculos!BI322+Cálculos!BI365+Cálculos!BI405+Cálculos!BI633+Cálculos!BI670+Cálculos!BI708</f>
        <v>334752327.08880442</v>
      </c>
      <c r="AX209" s="926">
        <f>+Cálculos!BJ279+Cálculos!BJ322+Cálculos!BJ365+Cálculos!BJ405+Cálculos!BJ633+Cálculos!BJ670+Cálculos!BJ708</f>
        <v>648702890.56137085</v>
      </c>
      <c r="AY209" s="926">
        <f>+Cálculos!BK279+Cálculos!BK322+Cálculos!BK365+Cálculos!BK405+Cálculos!BK633+Cálculos!BK670+Cálculos!BK708</f>
        <v>415384445.84446889</v>
      </c>
      <c r="AZ209" s="926">
        <f>+Cálculos!BL279+Cálculos!BL322+Cálculos!BL365+Cálculos!BL405+Cálculos!BL633+Cálculos!BL670+Cálculos!BL708</f>
        <v>238543727.46847874</v>
      </c>
      <c r="BA209" s="926">
        <f>+Cálculos!BM279+Cálculos!BM322+Cálculos!BM365+Cálculos!BM405+Cálculos!BM633+Cálculos!BM670+Cálculos!BM708</f>
        <v>6718858.9518084936</v>
      </c>
      <c r="BB209" s="926">
        <f>+Cálculos!BN279+Cálculos!BN322+Cálculos!BN365+Cálculos!BN405+Cálculos!BN633+Cálculos!BN670+Cálculos!BN708</f>
        <v>153746460.01695928</v>
      </c>
      <c r="BC209" s="926">
        <f>+Cálculos!BO279+Cálculos!BO322+Cálculos!BO365+Cálculos!BO405+Cálculos!BO633+Cálculos!BO670+Cálculos!BO708</f>
        <v>576586415.22889137</v>
      </c>
      <c r="BD209" s="926">
        <f>+Cálculos!BP279+Cálculos!BP322+Cálculos!BP365+Cálculos!BP405+Cálculos!BP633+Cálculos!BP670+Cálculos!BP708</f>
        <v>263823478.64441407</v>
      </c>
      <c r="BE209" s="926">
        <f>+Cálculos!BQ279+Cálculos!BQ322+Cálculos!BQ365+Cálculos!BQ405+Cálculos!BQ633+Cálculos!BQ670+Cálculos!BQ708</f>
        <v>172871693.0316602</v>
      </c>
      <c r="BF209" s="926">
        <f>+Cálculos!BR279+Cálculos!BR322+Cálculos!BR365+Cálculos!BR405+Cálculos!BR633+Cálculos!BR670+Cálculos!BR708</f>
        <v>123430472.10682017</v>
      </c>
      <c r="BG209" s="926">
        <f>+Cálculos!BS279+Cálculos!BS322+Cálculos!BS365+Cálculos!BS405+Cálculos!BS633+Cálculos!BS670+Cálculos!BS708</f>
        <v>117012709.02751791</v>
      </c>
      <c r="BH209" s="926">
        <f>+Cálculos!BT279+Cálculos!BT322+Cálculos!BT365+Cálculos!BT405+Cálculos!BT633+Cálculos!BT670+Cálculos!BT708</f>
        <v>47924590.064693034</v>
      </c>
      <c r="BI209" s="926">
        <f>+Cálculos!BU279+Cálculos!BU322+Cálculos!BU365+Cálculos!BU405+Cálculos!BU633+Cálculos!BU670+Cálculos!BU708</f>
        <v>192212195.17276168</v>
      </c>
      <c r="BJ209" s="926">
        <f>+Cálculos!BV279+Cálculos!BV322+Cálculos!BV365+Cálculos!BV405+Cálculos!BV633+Cálculos!BV670+Cálculos!BV708</f>
        <v>548761985.64666939</v>
      </c>
      <c r="BK209" s="924">
        <f t="shared" si="430"/>
        <v>9697395379.9192848</v>
      </c>
    </row>
    <row r="210" spans="1:64" ht="16.2" thickBot="1" x14ac:dyDescent="0.35">
      <c r="A210" s="809"/>
      <c r="B210" s="777"/>
      <c r="C210" s="923"/>
      <c r="D210" s="923"/>
      <c r="E210" s="923"/>
      <c r="F210" s="923"/>
      <c r="G210" s="923"/>
      <c r="H210" s="923"/>
      <c r="I210" s="923"/>
      <c r="J210" s="923"/>
      <c r="K210" s="923"/>
      <c r="L210" s="923"/>
      <c r="M210" s="923"/>
      <c r="N210" s="923"/>
      <c r="O210" s="923"/>
      <c r="P210" s="923"/>
      <c r="Q210" s="923"/>
      <c r="R210" s="923"/>
      <c r="S210" s="923"/>
      <c r="T210" s="923"/>
      <c r="U210" s="923"/>
      <c r="V210" s="923"/>
      <c r="W210" s="923"/>
      <c r="X210" s="923"/>
      <c r="Y210" s="923"/>
      <c r="Z210" s="923"/>
      <c r="AA210" s="923"/>
      <c r="AB210" s="923"/>
      <c r="AC210" s="923"/>
      <c r="AD210" s="923"/>
      <c r="AE210" s="923"/>
      <c r="AF210" s="923"/>
      <c r="AG210" s="923"/>
      <c r="AH210" s="923"/>
      <c r="AI210" s="923"/>
      <c r="AJ210" s="923"/>
      <c r="AK210" s="923"/>
      <c r="AL210" s="923"/>
      <c r="AM210" s="923"/>
      <c r="AN210" s="923"/>
      <c r="AO210" s="923"/>
      <c r="AP210" s="923"/>
      <c r="AQ210" s="923"/>
      <c r="AR210" s="923"/>
      <c r="AS210" s="923"/>
      <c r="AT210" s="923"/>
      <c r="AU210" s="923"/>
      <c r="AV210" s="923"/>
      <c r="AW210" s="923"/>
      <c r="AX210" s="923"/>
      <c r="AY210" s="923"/>
      <c r="AZ210" s="923"/>
      <c r="BA210" s="923"/>
      <c r="BB210" s="923"/>
      <c r="BC210" s="923"/>
      <c r="BD210" s="923"/>
      <c r="BE210" s="923"/>
      <c r="BF210" s="923"/>
      <c r="BG210" s="923"/>
      <c r="BH210" s="923"/>
      <c r="BI210" s="923"/>
      <c r="BJ210" s="923"/>
      <c r="BK210" s="924">
        <f t="shared" si="430"/>
        <v>0</v>
      </c>
    </row>
    <row r="211" spans="1:64" ht="16.2" thickBot="1" x14ac:dyDescent="0.35">
      <c r="A211" s="946" t="s">
        <v>959</v>
      </c>
      <c r="B211" s="777"/>
      <c r="C211" s="926">
        <f>+Cálculos!O622+Cálculos!O659+Cálculos!O697+Cálculos!O734+Cálculos!O759</f>
        <v>7699478.557812647</v>
      </c>
      <c r="D211" s="926">
        <f>+Cálculos!P622+Cálculos!P659+Cálculos!P697+Cálculos!P734+Cálculos!P759</f>
        <v>5133984.2052807817</v>
      </c>
      <c r="E211" s="926">
        <f>+Cálculos!Q622+Cálculos!Q659+Cálculos!Q697+Cálculos!Q734+Cálculos!Q759</f>
        <v>7249288.3691749312</v>
      </c>
      <c r="F211" s="926">
        <f>+Cálculos!R622+Cálculos!R659+Cálculos!R697+Cálculos!R734+Cálculos!R759</f>
        <v>5443407.045096159</v>
      </c>
      <c r="G211" s="926">
        <f>+Cálculos!S622+Cálculos!S659+Cálculos!S697+Cálculos!S734+Cálculos!S759</f>
        <v>20101547.103886798</v>
      </c>
      <c r="H211" s="926">
        <f>+Cálculos!T622+Cálculos!T659+Cálculos!T697+Cálculos!T734+Cálculos!T759</f>
        <v>34199399.672556572</v>
      </c>
      <c r="I211" s="926">
        <f>+Cálculos!U622+Cálculos!U659+Cálculos!U697+Cálculos!U734+Cálculos!U759</f>
        <v>4705617.5596639188</v>
      </c>
      <c r="J211" s="926">
        <f>+Cálculos!V622+Cálculos!V659+Cálculos!V697+Cálculos!V734+Cálculos!V759</f>
        <v>1315126.6523196825</v>
      </c>
      <c r="K211" s="926">
        <f>+Cálculos!W622+Cálculos!W659+Cálculos!W697+Cálculos!W734+Cálculos!W759</f>
        <v>11535958.435371412</v>
      </c>
      <c r="L211" s="926">
        <f>+Cálculos!X622+Cálculos!X659+Cálculos!X697+Cálculos!X734+Cálculos!X759</f>
        <v>14870345.634904874</v>
      </c>
      <c r="M211" s="926">
        <f>+Cálculos!Y622+Cálculos!Y659+Cálculos!Y697+Cálculos!Y734+Cálculos!Y759</f>
        <v>12354177.819752172</v>
      </c>
      <c r="N211" s="926">
        <f>+Cálculos!Z622+Cálculos!Z659+Cálculos!Z697+Cálculos!Z734+Cálculos!Z759</f>
        <v>43367333.393760562</v>
      </c>
      <c r="O211" s="926">
        <f>+Cálculos!AA622+Cálculos!AA659+Cálculos!AA697+Cálculos!AA734+Cálculos!AA759</f>
        <v>7997112.1237889193</v>
      </c>
      <c r="P211" s="926">
        <f>+Cálculos!AB622+Cálculos!AB659+Cálculos!AB697+Cálculos!AB734+Cálculos!AB759</f>
        <v>2356577.0769164171</v>
      </c>
      <c r="Q211" s="926">
        <f>+Cálculos!AC622+Cálculos!AC659+Cálculos!AC697+Cálculos!AC734+Cálculos!AC759</f>
        <v>5795224.5160762463</v>
      </c>
      <c r="R211" s="926">
        <f>+Cálculos!AD622+Cálculos!AD659+Cálculos!AD697+Cálculos!AD734+Cálculos!AD759</f>
        <v>8883055.4109162521</v>
      </c>
      <c r="S211" s="926">
        <f>+Cálculos!AE622+Cálculos!AE659+Cálculos!AE697+Cálculos!AE734+Cálculos!AE759</f>
        <v>26210447.494327873</v>
      </c>
      <c r="T211" s="926">
        <f>+Cálculos!AF622+Cálculos!AF659+Cálculos!AF697+Cálculos!AF734+Cálculos!AF759</f>
        <v>36155478.396850355</v>
      </c>
      <c r="U211" s="926">
        <f>+Cálculos!AG622+Cálculos!AG659+Cálculos!AG697+Cálculos!AG734+Cálculos!AG759</f>
        <v>7152307.6664044652</v>
      </c>
      <c r="V211" s="926">
        <f>+Cálculos!AH622+Cálculos!AH659+Cálculos!AH697+Cálculos!AH734+Cálculos!AH759</f>
        <v>7472719.3625415331</v>
      </c>
      <c r="W211" s="926">
        <f>+Cálculos!AI622+Cálculos!AI659+Cálculos!AI697+Cálculos!AI734+Cálculos!AI759</f>
        <v>18543528.890289344</v>
      </c>
      <c r="X211" s="926">
        <f>+Cálculos!AJ622+Cálculos!AJ659+Cálculos!AJ697+Cálculos!AJ734+Cálculos!AJ759</f>
        <v>24261531.818363231</v>
      </c>
      <c r="Y211" s="926">
        <f>+Cálculos!AK622+Cálculos!AK659+Cálculos!AK697+Cálculos!AK734+Cálculos!AK759</f>
        <v>25916622.577055898</v>
      </c>
      <c r="Z211" s="926">
        <f>+Cálculos!AL622+Cálculos!AL659+Cálculos!AL697+Cálculos!AL734+Cálculos!AL759</f>
        <v>62096018.640140653</v>
      </c>
      <c r="AA211" s="926">
        <f>+Cálculos!AM622+Cálculos!AM659+Cálculos!AM697+Cálculos!AM734+Cálculos!AM759</f>
        <v>10121142.913058043</v>
      </c>
      <c r="AB211" s="926">
        <f>+Cálculos!AN622+Cálculos!AN659+Cálculos!AN697+Cálculos!AN734+Cálculos!AN759</f>
        <v>4544374.9635010939</v>
      </c>
      <c r="AC211" s="926">
        <f>+Cálculos!AO622+Cálculos!AO659+Cálculos!AO697+Cálculos!AO734+Cálculos!AO759</f>
        <v>12975028.000837836</v>
      </c>
      <c r="AD211" s="926">
        <f>+Cálculos!AP622+Cálculos!AP659+Cálculos!AP697+Cálculos!AP734+Cálculos!AP759</f>
        <v>18412419.480134539</v>
      </c>
      <c r="AE211" s="926">
        <f>+Cálculos!AQ622+Cálculos!AQ659+Cálculos!AQ697+Cálculos!AQ734+Cálculos!AQ759</f>
        <v>61828141.496500216</v>
      </c>
      <c r="AF211" s="926">
        <f>+Cálculos!AR622+Cálculos!AR659+Cálculos!AR697+Cálculos!AR734+Cálculos!AR759</f>
        <v>98711156.402488381</v>
      </c>
      <c r="AG211" s="926">
        <f>+Cálculos!AS622+Cálculos!AS659+Cálculos!AS697+Cálculos!AS734+Cálculos!AS759</f>
        <v>4970022.8303349493</v>
      </c>
      <c r="AH211" s="926">
        <f>+Cálculos!AT622+Cálculos!AT659+Cálculos!AT697+Cálculos!AT734+Cálculos!AT759</f>
        <v>11163032.793697724</v>
      </c>
      <c r="AI211" s="926">
        <f>+Cálculos!AU622+Cálculos!AU659+Cálculos!AU697+Cálculos!AU734+Cálculos!AU759</f>
        <v>37843799.375446953</v>
      </c>
      <c r="AJ211" s="926">
        <f>+Cálculos!AV622+Cálculos!AV659+Cálculos!AV697+Cálculos!AV734+Cálculos!AV759</f>
        <v>44528159.930859856</v>
      </c>
      <c r="AK211" s="926">
        <f>+Cálculos!AW622+Cálculos!AW659+Cálculos!AW697+Cálculos!AW734+Cálculos!AW759</f>
        <v>39855752.165326118</v>
      </c>
      <c r="AL211" s="926">
        <f>+Cálculos!AX622+Cálculos!AX659+Cálculos!AX697+Cálculos!AX734+Cálculos!AX759</f>
        <v>132223435.62956759</v>
      </c>
      <c r="AM211" s="926">
        <f>+Cálculos!AY622+Cálculos!AY659+Cálculos!AY697+Cálculos!AY734+Cálculos!AY759</f>
        <v>2370032.8831215464</v>
      </c>
      <c r="AN211" s="926">
        <f>+Cálculos!AZ622+Cálculos!AZ659+Cálculos!AZ697+Cálculos!AZ734+Cálculos!AZ759</f>
        <v>2951786.8673547879</v>
      </c>
      <c r="AO211" s="926">
        <f>+Cálculos!BA622+Cálculos!BA659+Cálculos!BA697+Cálculos!BA734+Cálculos!BA759</f>
        <v>1912536.0042912145</v>
      </c>
      <c r="AP211" s="926">
        <f>+Cálculos!BB622+Cálculos!BB659+Cálculos!BB697+Cálculos!BB734+Cálculos!BB759</f>
        <v>6196177.7551414985</v>
      </c>
      <c r="AQ211" s="926">
        <f>+Cálculos!BC622+Cálculos!BC659+Cálculos!BC697+Cálculos!BC734+Cálculos!BC759</f>
        <v>15018099.048766823</v>
      </c>
      <c r="AR211" s="926">
        <f>+Cálculos!BD622+Cálculos!BD659+Cálculos!BD697+Cálculos!BD734+Cálculos!BD759</f>
        <v>25855585.19008752</v>
      </c>
      <c r="AS211" s="926">
        <f>+Cálculos!BE622+Cálculos!BE659+Cálculos!BE697+Cálculos!BE734+Cálculos!BE759</f>
        <v>8557361.822756432</v>
      </c>
      <c r="AT211" s="926">
        <f>+Cálculos!BF622+Cálculos!BF659+Cálculos!BF697+Cálculos!BF734+Cálculos!BF759</f>
        <v>7552134.1259644004</v>
      </c>
      <c r="AU211" s="926">
        <f>+Cálculos!BG622+Cálculos!BG659+Cálculos!BG697+Cálculos!BG734+Cálculos!BG759</f>
        <v>8162542.5290955473</v>
      </c>
      <c r="AV211" s="926">
        <f>+Cálculos!BH622+Cálculos!BH659+Cálculos!BH697+Cálculos!BH734+Cálculos!BH759</f>
        <v>13481888.364998862</v>
      </c>
      <c r="AW211" s="926">
        <f>+Cálculos!BI622+Cálculos!BI659+Cálculos!BI697+Cálculos!BI734+Cálculos!BI759</f>
        <v>15634618.852262603</v>
      </c>
      <c r="AX211" s="926">
        <f>+Cálculos!BJ622+Cálculos!BJ659+Cálculos!BJ697+Cálculos!BJ734+Cálculos!BJ759</f>
        <v>45616568.025053561</v>
      </c>
      <c r="AY211" s="926">
        <f>+Cálculos!BK622+Cálculos!BK659+Cálculos!BK697+Cálculos!BK734+Cálculos!BK759</f>
        <v>7023920.2131338771</v>
      </c>
      <c r="AZ211" s="926">
        <f>+Cálculos!BL622+Cálculos!BL659+Cálculos!BL697+Cálculos!BL734+Cálculos!BL759</f>
        <v>12392038.353349514</v>
      </c>
      <c r="BA211" s="926">
        <f>+Cálculos!BM622+Cálculos!BM659+Cálculos!BM697+Cálculos!BM734+Cálculos!BM759</f>
        <v>998719.92637348955</v>
      </c>
      <c r="BB211" s="926">
        <f>+Cálculos!BN622+Cálculos!BN659+Cálculos!BN697+Cálculos!BN734+Cálculos!BN759</f>
        <v>12634057.254253229</v>
      </c>
      <c r="BC211" s="926">
        <f>+Cálculos!BO622+Cálculos!BO659+Cálculos!BO697+Cálculos!BO734+Cálculos!BO759</f>
        <v>41810473.922696792</v>
      </c>
      <c r="BD211" s="926">
        <f>+Cálculos!BP622+Cálculos!BP659+Cálculos!BP697+Cálculos!BP734+Cálculos!BP759</f>
        <v>69194120.64885737</v>
      </c>
      <c r="BE211" s="926">
        <f>+Cálculos!BQ622+Cálculos!BQ659+Cálculos!BQ697+Cálculos!BQ734+Cálculos!BQ759</f>
        <v>2981868.86288739</v>
      </c>
      <c r="BF211" s="926">
        <f>+Cálculos!BR622+Cálculos!BR659+Cálculos!BR697+Cálculos!BR734+Cálculos!BR759</f>
        <v>9138520.4985280316</v>
      </c>
      <c r="BG211" s="926">
        <f>+Cálculos!BS622+Cálculos!BS659+Cálculos!BS697+Cálculos!BS734+Cálculos!BS759</f>
        <v>28609725.588878166</v>
      </c>
      <c r="BH211" s="926">
        <f>+Cálculos!BT622+Cálculos!BT659+Cálculos!BT697+Cálculos!BT734+Cálculos!BT759</f>
        <v>43868208.80482991</v>
      </c>
      <c r="BI211" s="926">
        <f>+Cálculos!BU622+Cálculos!BU659+Cálculos!BU697+Cálculos!BU734+Cálculos!BU759</f>
        <v>34096790.652955405</v>
      </c>
      <c r="BJ211" s="926">
        <f>+Cálculos!BV622+Cálculos!BV659+Cálculos!BV697+Cálculos!BV734+Cálculos!BV759</f>
        <v>120087354.31992091</v>
      </c>
      <c r="BK211" s="924">
        <f t="shared" si="430"/>
        <v>1414137884.9205635</v>
      </c>
    </row>
    <row r="212" spans="1:64" ht="16.2" thickBot="1" x14ac:dyDescent="0.35">
      <c r="A212" s="911"/>
      <c r="B212" s="777"/>
      <c r="C212" s="923"/>
      <c r="D212" s="923"/>
      <c r="E212" s="923"/>
      <c r="F212" s="923"/>
      <c r="G212" s="923"/>
      <c r="H212" s="923"/>
      <c r="I212" s="923"/>
      <c r="J212" s="923"/>
      <c r="K212" s="923"/>
      <c r="L212" s="923"/>
      <c r="M212" s="923"/>
      <c r="N212" s="923"/>
      <c r="O212" s="923"/>
      <c r="P212" s="923"/>
      <c r="Q212" s="923"/>
      <c r="R212" s="923"/>
      <c r="S212" s="923"/>
      <c r="T212" s="923"/>
      <c r="U212" s="923"/>
      <c r="V212" s="923"/>
      <c r="W212" s="923"/>
      <c r="X212" s="923"/>
      <c r="Y212" s="923"/>
      <c r="Z212" s="923"/>
      <c r="AA212" s="923"/>
      <c r="AB212" s="923"/>
      <c r="AC212" s="923"/>
      <c r="AD212" s="923"/>
      <c r="AE212" s="923"/>
      <c r="AF212" s="923"/>
      <c r="AG212" s="923"/>
      <c r="AH212" s="923"/>
      <c r="AI212" s="923"/>
      <c r="AJ212" s="923"/>
      <c r="AK212" s="923"/>
      <c r="AL212" s="923"/>
      <c r="AM212" s="923"/>
      <c r="AN212" s="923"/>
      <c r="AO212" s="923"/>
      <c r="AP212" s="923"/>
      <c r="AQ212" s="923"/>
      <c r="AR212" s="923"/>
      <c r="AS212" s="923"/>
      <c r="AT212" s="923"/>
      <c r="AU212" s="923"/>
      <c r="AV212" s="923"/>
      <c r="AW212" s="923"/>
      <c r="AX212" s="923"/>
      <c r="AY212" s="923"/>
      <c r="AZ212" s="923"/>
      <c r="BA212" s="923"/>
      <c r="BB212" s="923"/>
      <c r="BC212" s="923"/>
      <c r="BD212" s="923"/>
      <c r="BE212" s="923"/>
      <c r="BF212" s="923"/>
      <c r="BG212" s="923"/>
      <c r="BH212" s="923"/>
      <c r="BI212" s="923"/>
      <c r="BJ212" s="923"/>
      <c r="BK212" s="924">
        <f t="shared" si="430"/>
        <v>0</v>
      </c>
    </row>
    <row r="213" spans="1:64" ht="16.2" thickBot="1" x14ac:dyDescent="0.35">
      <c r="A213" s="946" t="s">
        <v>960</v>
      </c>
      <c r="B213" s="777"/>
      <c r="C213" s="926">
        <f>+TCF!B164*'Monthly Parameters'!N179</f>
        <v>18899531.742237274</v>
      </c>
      <c r="D213" s="926">
        <f>+TCF!C164*'Monthly Parameters'!O179</f>
        <v>4932775.2696598051</v>
      </c>
      <c r="E213" s="926">
        <f>+TCF!D164*'Monthly Parameters'!P179</f>
        <v>6961322.7942152293</v>
      </c>
      <c r="F213" s="926">
        <f>+TCF!E164*'Monthly Parameters'!Q179</f>
        <v>0</v>
      </c>
      <c r="G213" s="926">
        <f>+TCF!F164*'Monthly Parameters'!R179</f>
        <v>0</v>
      </c>
      <c r="H213" s="926">
        <f>+TCF!G164*'Monthly Parameters'!S179</f>
        <v>0</v>
      </c>
      <c r="I213" s="926">
        <f>+TCF!H164*'Monthly Parameters'!T179</f>
        <v>0</v>
      </c>
      <c r="J213" s="926">
        <f>+TCF!I164*'Monthly Parameters'!U179</f>
        <v>0</v>
      </c>
      <c r="K213" s="926">
        <f>+TCF!J164*'Monthly Parameters'!V179</f>
        <v>0</v>
      </c>
      <c r="L213" s="926">
        <f>+TCF!K164*'Monthly Parameters'!W179</f>
        <v>0</v>
      </c>
      <c r="M213" s="926">
        <f>+TCF!L164*'Monthly Parameters'!X179</f>
        <v>0</v>
      </c>
      <c r="N213" s="926">
        <f>+TCF!M164*'Monthly Parameters'!Y179</f>
        <v>0</v>
      </c>
      <c r="O213" s="926">
        <f>+TCF!N164*'Monthly Parameters'!Z179</f>
        <v>0</v>
      </c>
      <c r="P213" s="926">
        <f>+TCF!O164*'Monthly Parameters'!AA179</f>
        <v>0</v>
      </c>
      <c r="Q213" s="926">
        <f>+TCF!P164*'Monthly Parameters'!AB179</f>
        <v>0</v>
      </c>
      <c r="R213" s="926">
        <f>+TCF!Q164*'Monthly Parameters'!AC179</f>
        <v>0</v>
      </c>
      <c r="S213" s="926">
        <f>+TCF!R164*'Monthly Parameters'!AD179</f>
        <v>0</v>
      </c>
      <c r="T213" s="926">
        <f>+TCF!S164*'Monthly Parameters'!AE179</f>
        <v>0</v>
      </c>
      <c r="U213" s="926">
        <f>+TCF!T164*'Monthly Parameters'!AF179</f>
        <v>0</v>
      </c>
      <c r="V213" s="926">
        <f>+TCF!U164*'Monthly Parameters'!AG179</f>
        <v>0</v>
      </c>
      <c r="W213" s="926">
        <f>+TCF!V164*'Monthly Parameters'!AH179</f>
        <v>0</v>
      </c>
      <c r="X213" s="926">
        <f>+TCF!W164*'Monthly Parameters'!AI179</f>
        <v>0</v>
      </c>
      <c r="Y213" s="926">
        <f>+TCF!X164*'Monthly Parameters'!AJ179</f>
        <v>0</v>
      </c>
      <c r="Z213" s="926">
        <f>+TCF!Y164*'Monthly Parameters'!AK179</f>
        <v>0</v>
      </c>
      <c r="AA213" s="926">
        <f>+TCF!Z164*'Monthly Parameters'!AL179</f>
        <v>0</v>
      </c>
      <c r="AB213" s="926">
        <f>+TCF!AA164*'Monthly Parameters'!AM179</f>
        <v>0</v>
      </c>
      <c r="AC213" s="926">
        <f>+TCF!AB164*'Monthly Parameters'!AN179</f>
        <v>0</v>
      </c>
      <c r="AD213" s="926">
        <f>+TCF!AC164*'Monthly Parameters'!AO179</f>
        <v>0</v>
      </c>
      <c r="AE213" s="926">
        <f>+TCF!AD164*'Monthly Parameters'!AP179</f>
        <v>0</v>
      </c>
      <c r="AF213" s="926">
        <f>+TCF!AE164*'Monthly Parameters'!AQ179</f>
        <v>0</v>
      </c>
      <c r="AG213" s="926">
        <f>+TCF!AF164*'Monthly Parameters'!AR179</f>
        <v>0</v>
      </c>
      <c r="AH213" s="926">
        <f>+TCF!AG164*'Monthly Parameters'!AS179</f>
        <v>0</v>
      </c>
      <c r="AI213" s="926">
        <f>+TCF!AH164*'Monthly Parameters'!AT179</f>
        <v>0</v>
      </c>
      <c r="AJ213" s="926">
        <f>+TCF!AI164*'Monthly Parameters'!AU179</f>
        <v>0</v>
      </c>
      <c r="AK213" s="926">
        <f>+TCF!AJ164*'Monthly Parameters'!AV179</f>
        <v>0</v>
      </c>
      <c r="AL213" s="926">
        <f>+TCF!AK164*'Monthly Parameters'!AW179</f>
        <v>0</v>
      </c>
      <c r="AM213" s="926">
        <f>+TCF!AL164*'Monthly Parameters'!AX179</f>
        <v>0</v>
      </c>
      <c r="AN213" s="926">
        <f>+TCF!AM164*'Monthly Parameters'!AY179</f>
        <v>0</v>
      </c>
      <c r="AO213" s="926">
        <f>+TCF!AN164*'Monthly Parameters'!AZ179</f>
        <v>0</v>
      </c>
      <c r="AP213" s="926">
        <f>+TCF!AO164*'Monthly Parameters'!BA179</f>
        <v>0</v>
      </c>
      <c r="AQ213" s="926">
        <f>+TCF!AP164*'Monthly Parameters'!BB179</f>
        <v>0</v>
      </c>
      <c r="AR213" s="926">
        <f>+TCF!AQ164*'Monthly Parameters'!BC179</f>
        <v>0</v>
      </c>
      <c r="AS213" s="926">
        <f>+TCF!AR164*'Monthly Parameters'!BD179</f>
        <v>0</v>
      </c>
      <c r="AT213" s="926">
        <f>+TCF!AS164*'Monthly Parameters'!BE179</f>
        <v>0</v>
      </c>
      <c r="AU213" s="926">
        <f>+TCF!AT164*'Monthly Parameters'!BF179</f>
        <v>0</v>
      </c>
      <c r="AV213" s="926">
        <f>+TCF!AU164*'Monthly Parameters'!BG179</f>
        <v>0</v>
      </c>
      <c r="AW213" s="926">
        <f>+TCF!AV164*'Monthly Parameters'!BH179</f>
        <v>0</v>
      </c>
      <c r="AX213" s="926">
        <f>+TCF!AW164*'Monthly Parameters'!BI179</f>
        <v>0</v>
      </c>
      <c r="AY213" s="926">
        <f>+TCF!AX164*'Monthly Parameters'!BJ179</f>
        <v>0</v>
      </c>
      <c r="AZ213" s="926">
        <f>+TCF!AY164*'Monthly Parameters'!BK179</f>
        <v>0</v>
      </c>
      <c r="BA213" s="926">
        <f>+TCF!AZ164*'Monthly Parameters'!BL179</f>
        <v>0</v>
      </c>
      <c r="BB213" s="926">
        <f>+TCF!BA164*'Monthly Parameters'!BM179</f>
        <v>0</v>
      </c>
      <c r="BC213" s="926">
        <f>+TCF!BB164*'Monthly Parameters'!BN179</f>
        <v>0</v>
      </c>
      <c r="BD213" s="926">
        <f>+TCF!BC164*'Monthly Parameters'!BO179</f>
        <v>0</v>
      </c>
      <c r="BE213" s="926">
        <f>+TCF!BD164*'Monthly Parameters'!BP179</f>
        <v>0</v>
      </c>
      <c r="BF213" s="926">
        <f>+TCF!BE164*'Monthly Parameters'!BQ179</f>
        <v>0</v>
      </c>
      <c r="BG213" s="926">
        <f>+TCF!BF164*'Monthly Parameters'!BR179</f>
        <v>0</v>
      </c>
      <c r="BH213" s="926">
        <f>+TCF!BG164*'Monthly Parameters'!BS179</f>
        <v>0</v>
      </c>
      <c r="BI213" s="926">
        <f>+TCF!BH164*'Monthly Parameters'!BT179</f>
        <v>0</v>
      </c>
      <c r="BJ213" s="926">
        <f>+TCF!BI164*'Monthly Parameters'!BU179</f>
        <v>0</v>
      </c>
      <c r="BK213" s="924">
        <f t="shared" si="430"/>
        <v>30793629.806112308</v>
      </c>
    </row>
    <row r="214" spans="1:64" ht="15.6" x14ac:dyDescent="0.3">
      <c r="A214" s="911"/>
      <c r="B214" s="777"/>
      <c r="C214" s="923"/>
      <c r="D214" s="923"/>
      <c r="E214" s="923"/>
      <c r="F214" s="923"/>
      <c r="G214" s="923"/>
      <c r="H214" s="923"/>
      <c r="I214" s="923"/>
      <c r="J214" s="923"/>
      <c r="K214" s="923"/>
      <c r="L214" s="923"/>
      <c r="M214" s="923"/>
      <c r="N214" s="923"/>
      <c r="O214" s="923"/>
      <c r="P214" s="923"/>
      <c r="Q214" s="923"/>
      <c r="R214" s="923"/>
      <c r="S214" s="923"/>
      <c r="T214" s="923"/>
      <c r="U214" s="923"/>
      <c r="V214" s="923"/>
      <c r="W214" s="923"/>
      <c r="X214" s="923"/>
      <c r="Y214" s="923"/>
      <c r="Z214" s="923"/>
      <c r="AA214" s="923"/>
      <c r="AB214" s="923"/>
      <c r="AC214" s="923"/>
      <c r="AD214" s="923"/>
      <c r="AE214" s="923"/>
      <c r="AF214" s="923"/>
      <c r="AG214" s="923"/>
      <c r="AH214" s="923"/>
      <c r="AI214" s="923"/>
      <c r="AJ214" s="923"/>
      <c r="AK214" s="923"/>
      <c r="AL214" s="923"/>
      <c r="AM214" s="923"/>
      <c r="AN214" s="923"/>
      <c r="AO214" s="923"/>
      <c r="AP214" s="923"/>
      <c r="AQ214" s="923"/>
      <c r="AR214" s="923"/>
      <c r="AS214" s="923"/>
      <c r="AT214" s="923"/>
      <c r="AU214" s="923"/>
      <c r="AV214" s="923"/>
      <c r="AW214" s="923"/>
      <c r="AX214" s="923"/>
      <c r="AY214" s="923"/>
      <c r="AZ214" s="923"/>
      <c r="BA214" s="923"/>
      <c r="BB214" s="923"/>
      <c r="BC214" s="923"/>
      <c r="BD214" s="923"/>
      <c r="BE214" s="923"/>
      <c r="BF214" s="923"/>
      <c r="BG214" s="923"/>
      <c r="BH214" s="923"/>
      <c r="BI214" s="923"/>
      <c r="BJ214" s="923"/>
      <c r="BK214" s="924">
        <f t="shared" si="430"/>
        <v>0</v>
      </c>
    </row>
    <row r="215" spans="1:64" ht="15.6" x14ac:dyDescent="0.3">
      <c r="A215" s="903" t="s">
        <v>961</v>
      </c>
      <c r="B215" s="777"/>
      <c r="C215" s="923">
        <f>+C217+C221+C223+C233</f>
        <v>299167732.6686635</v>
      </c>
      <c r="D215" s="923">
        <f t="shared" ref="D215:BJ215" si="435">+D217+D221+D223+D233</f>
        <v>280943093.27118099</v>
      </c>
      <c r="E215" s="923">
        <f t="shared" si="435"/>
        <v>345986700.98765856</v>
      </c>
      <c r="F215" s="923">
        <f t="shared" si="435"/>
        <v>369957850.50276864</v>
      </c>
      <c r="G215" s="923">
        <f t="shared" si="435"/>
        <v>333751198.51993376</v>
      </c>
      <c r="H215" s="923">
        <f t="shared" si="435"/>
        <v>441884068.38963521</v>
      </c>
      <c r="I215" s="923">
        <f t="shared" si="435"/>
        <v>444144249.44134891</v>
      </c>
      <c r="J215" s="923">
        <f t="shared" si="435"/>
        <v>578840543.71218836</v>
      </c>
      <c r="K215" s="923">
        <f t="shared" si="435"/>
        <v>403834599.00612038</v>
      </c>
      <c r="L215" s="923">
        <f t="shared" si="435"/>
        <v>534573599.36851799</v>
      </c>
      <c r="M215" s="923">
        <f t="shared" si="435"/>
        <v>457639449.33649337</v>
      </c>
      <c r="N215" s="923">
        <f t="shared" si="435"/>
        <v>588483320.41905391</v>
      </c>
      <c r="O215" s="923">
        <f t="shared" si="435"/>
        <v>601638062.54935229</v>
      </c>
      <c r="P215" s="923">
        <f t="shared" si="435"/>
        <v>655384164.32794881</v>
      </c>
      <c r="Q215" s="923">
        <f t="shared" si="435"/>
        <v>580912183.01482332</v>
      </c>
      <c r="R215" s="923">
        <f t="shared" si="435"/>
        <v>679179575.63566995</v>
      </c>
      <c r="S215" s="923">
        <f t="shared" si="435"/>
        <v>643056016.05203664</v>
      </c>
      <c r="T215" s="923">
        <f t="shared" si="435"/>
        <v>631063586.09738064</v>
      </c>
      <c r="U215" s="923">
        <f t="shared" si="435"/>
        <v>776926477.10267782</v>
      </c>
      <c r="V215" s="923">
        <f t="shared" si="435"/>
        <v>809985515.51555395</v>
      </c>
      <c r="W215" s="923">
        <f t="shared" si="435"/>
        <v>851291922.24814558</v>
      </c>
      <c r="X215" s="923">
        <f t="shared" si="435"/>
        <v>1262496810.3618846</v>
      </c>
      <c r="Y215" s="923">
        <f t="shared" si="435"/>
        <v>833883986.30890882</v>
      </c>
      <c r="Z215" s="923">
        <f t="shared" si="435"/>
        <v>900233799.72644913</v>
      </c>
      <c r="AA215" s="923">
        <f t="shared" si="435"/>
        <v>897461391.88676548</v>
      </c>
      <c r="AB215" s="923">
        <f t="shared" si="435"/>
        <v>1314349864.3251567</v>
      </c>
      <c r="AC215" s="923">
        <f t="shared" si="435"/>
        <v>1380050709.9915307</v>
      </c>
      <c r="AD215" s="923">
        <f t="shared" si="435"/>
        <v>1328179798.924715</v>
      </c>
      <c r="AE215" s="923">
        <f t="shared" si="435"/>
        <v>1035442639.7945464</v>
      </c>
      <c r="AF215" s="923">
        <f t="shared" si="435"/>
        <v>1081564966.999609</v>
      </c>
      <c r="AG215" s="923">
        <f t="shared" si="435"/>
        <v>1242222447.1470022</v>
      </c>
      <c r="AH215" s="923">
        <f t="shared" si="435"/>
        <v>1440063669.5161819</v>
      </c>
      <c r="AI215" s="923">
        <f t="shared" si="435"/>
        <v>1446797159.7996931</v>
      </c>
      <c r="AJ215" s="923">
        <f t="shared" si="435"/>
        <v>1323892983.1278167</v>
      </c>
      <c r="AK215" s="923">
        <f t="shared" si="435"/>
        <v>1165612051.9599328</v>
      </c>
      <c r="AL215" s="923">
        <f t="shared" si="435"/>
        <v>1293973017.936399</v>
      </c>
      <c r="AM215" s="923">
        <f t="shared" si="435"/>
        <v>1368119159.858665</v>
      </c>
      <c r="AN215" s="923">
        <f t="shared" si="435"/>
        <v>1446240246.6600456</v>
      </c>
      <c r="AO215" s="923">
        <f t="shared" si="435"/>
        <v>1392958515.7889524</v>
      </c>
      <c r="AP215" s="923">
        <f t="shared" si="435"/>
        <v>1407583861.5845652</v>
      </c>
      <c r="AQ215" s="923">
        <f t="shared" si="435"/>
        <v>1381336350.3478813</v>
      </c>
      <c r="AR215" s="923">
        <f t="shared" si="435"/>
        <v>1563173702.4238629</v>
      </c>
      <c r="AS215" s="923">
        <f t="shared" si="435"/>
        <v>1885663691.3663168</v>
      </c>
      <c r="AT215" s="923">
        <f t="shared" si="435"/>
        <v>1893745101.6691031</v>
      </c>
      <c r="AU215" s="923">
        <f t="shared" si="435"/>
        <v>2245479231.3396811</v>
      </c>
      <c r="AV215" s="923">
        <f t="shared" si="435"/>
        <v>1858437773.2793713</v>
      </c>
      <c r="AW215" s="923">
        <f t="shared" si="435"/>
        <v>1776648908.3188951</v>
      </c>
      <c r="AX215" s="923">
        <f t="shared" si="435"/>
        <v>1822537883.2884235</v>
      </c>
      <c r="AY215" s="923">
        <f t="shared" si="435"/>
        <v>2289485814.8244467</v>
      </c>
      <c r="AZ215" s="923">
        <f t="shared" si="435"/>
        <v>2123569353.934128</v>
      </c>
      <c r="BA215" s="923">
        <f t="shared" si="435"/>
        <v>2148411871.5981674</v>
      </c>
      <c r="BB215" s="923">
        <f t="shared" si="435"/>
        <v>1973081618.8947716</v>
      </c>
      <c r="BC215" s="923">
        <f t="shared" si="435"/>
        <v>2005845656.170547</v>
      </c>
      <c r="BD215" s="923">
        <f t="shared" si="435"/>
        <v>2029309332.8099091</v>
      </c>
      <c r="BE215" s="923">
        <f t="shared" si="435"/>
        <v>2073043600.3768275</v>
      </c>
      <c r="BF215" s="923">
        <f t="shared" si="435"/>
        <v>2191468120.2386522</v>
      </c>
      <c r="BG215" s="923">
        <f t="shared" si="435"/>
        <v>2137965710.5098753</v>
      </c>
      <c r="BH215" s="923">
        <f t="shared" si="435"/>
        <v>2313909494.2583528</v>
      </c>
      <c r="BI215" s="923">
        <f t="shared" si="435"/>
        <v>2317875106.0316935</v>
      </c>
      <c r="BJ215" s="923">
        <f t="shared" si="435"/>
        <v>2478251926.6816058</v>
      </c>
      <c r="BK215" s="924">
        <f t="shared" si="430"/>
        <v>75379011238.228516</v>
      </c>
    </row>
    <row r="216" spans="1:64" ht="16.2" thickBot="1" x14ac:dyDescent="0.35">
      <c r="A216" s="903"/>
      <c r="B216" s="777"/>
      <c r="C216" s="923"/>
      <c r="D216" s="923"/>
      <c r="E216" s="923"/>
      <c r="F216" s="923"/>
      <c r="G216" s="923"/>
      <c r="H216" s="923"/>
      <c r="I216" s="923"/>
      <c r="J216" s="923"/>
      <c r="K216" s="923"/>
      <c r="L216" s="923"/>
      <c r="M216" s="923"/>
      <c r="N216" s="923"/>
      <c r="O216" s="923"/>
      <c r="P216" s="923"/>
      <c r="Q216" s="923"/>
      <c r="R216" s="923"/>
      <c r="S216" s="923"/>
      <c r="T216" s="923"/>
      <c r="U216" s="923"/>
      <c r="V216" s="923"/>
      <c r="W216" s="923"/>
      <c r="X216" s="923"/>
      <c r="Y216" s="923"/>
      <c r="Z216" s="923"/>
      <c r="AA216" s="923"/>
      <c r="AB216" s="923"/>
      <c r="AC216" s="923"/>
      <c r="AD216" s="923"/>
      <c r="AE216" s="923"/>
      <c r="AF216" s="923"/>
      <c r="AG216" s="923"/>
      <c r="AH216" s="923"/>
      <c r="AI216" s="923"/>
      <c r="AJ216" s="923"/>
      <c r="AK216" s="923"/>
      <c r="AL216" s="923"/>
      <c r="AM216" s="923"/>
      <c r="AN216" s="923"/>
      <c r="AO216" s="923"/>
      <c r="AP216" s="923"/>
      <c r="AQ216" s="923"/>
      <c r="AR216" s="923"/>
      <c r="AS216" s="923"/>
      <c r="AT216" s="923"/>
      <c r="AU216" s="923"/>
      <c r="AV216" s="923"/>
      <c r="AW216" s="923"/>
      <c r="AX216" s="923"/>
      <c r="AY216" s="923"/>
      <c r="AZ216" s="923"/>
      <c r="BA216" s="923"/>
      <c r="BB216" s="923"/>
      <c r="BC216" s="923"/>
      <c r="BD216" s="923"/>
      <c r="BE216" s="923"/>
      <c r="BF216" s="923"/>
      <c r="BG216" s="923"/>
      <c r="BH216" s="923"/>
      <c r="BI216" s="923"/>
      <c r="BJ216" s="923"/>
      <c r="BK216" s="924">
        <f t="shared" si="430"/>
        <v>0</v>
      </c>
    </row>
    <row r="217" spans="1:64" ht="16.2" thickBot="1" x14ac:dyDescent="0.35">
      <c r="A217" s="708" t="s">
        <v>962</v>
      </c>
      <c r="B217" s="777"/>
      <c r="C217" s="926">
        <f>+C218+C219</f>
        <v>13699127.980619222</v>
      </c>
      <c r="D217" s="926">
        <f t="shared" ref="D217:BJ217" si="436">+D218+D219</f>
        <v>19252763.860344525</v>
      </c>
      <c r="E217" s="926">
        <f t="shared" si="436"/>
        <v>33317992.683893971</v>
      </c>
      <c r="F217" s="926">
        <f t="shared" si="436"/>
        <v>21825862.169189479</v>
      </c>
      <c r="G217" s="926">
        <f t="shared" si="436"/>
        <v>20970302.392770942</v>
      </c>
      <c r="H217" s="926">
        <f t="shared" si="436"/>
        <v>21512112.828532092</v>
      </c>
      <c r="I217" s="926">
        <f t="shared" si="436"/>
        <v>29421102.89626129</v>
      </c>
      <c r="J217" s="926">
        <f t="shared" si="436"/>
        <v>35277556.013621427</v>
      </c>
      <c r="K217" s="926">
        <f t="shared" si="436"/>
        <v>30247098.405418288</v>
      </c>
      <c r="L217" s="926">
        <f t="shared" si="436"/>
        <v>22776038.039155081</v>
      </c>
      <c r="M217" s="926">
        <f t="shared" si="436"/>
        <v>25924989.601852596</v>
      </c>
      <c r="N217" s="926">
        <f t="shared" si="436"/>
        <v>29798457.59112839</v>
      </c>
      <c r="O217" s="926">
        <f t="shared" si="436"/>
        <v>38815032.574914306</v>
      </c>
      <c r="P217" s="926">
        <f t="shared" si="436"/>
        <v>52183017.016635634</v>
      </c>
      <c r="Q217" s="926">
        <f t="shared" si="436"/>
        <v>28801849.878888015</v>
      </c>
      <c r="R217" s="926">
        <f t="shared" si="436"/>
        <v>43107664.827932045</v>
      </c>
      <c r="S217" s="926">
        <f t="shared" si="436"/>
        <v>34297827.261001542</v>
      </c>
      <c r="T217" s="926">
        <f t="shared" si="436"/>
        <v>43862863.084205352</v>
      </c>
      <c r="U217" s="926">
        <f t="shared" si="436"/>
        <v>50231303.410134234</v>
      </c>
      <c r="V217" s="926">
        <f t="shared" si="436"/>
        <v>59486174.912811995</v>
      </c>
      <c r="W217" s="926">
        <f t="shared" si="436"/>
        <v>47407392.005233675</v>
      </c>
      <c r="X217" s="926">
        <f t="shared" si="436"/>
        <v>44654104.899713546</v>
      </c>
      <c r="Y217" s="926">
        <f t="shared" si="436"/>
        <v>48421018.625980847</v>
      </c>
      <c r="Z217" s="926">
        <f t="shared" si="436"/>
        <v>50291844.546216868</v>
      </c>
      <c r="AA217" s="926">
        <f t="shared" si="436"/>
        <v>56752814.72203064</v>
      </c>
      <c r="AB217" s="926">
        <f t="shared" si="436"/>
        <v>42358190.917754188</v>
      </c>
      <c r="AC217" s="926">
        <f t="shared" si="436"/>
        <v>79506288.53200528</v>
      </c>
      <c r="AD217" s="926">
        <f t="shared" si="436"/>
        <v>53394512.849782735</v>
      </c>
      <c r="AE217" s="926">
        <f t="shared" si="436"/>
        <v>53867975.384239927</v>
      </c>
      <c r="AF217" s="926">
        <f t="shared" si="436"/>
        <v>63240782.02000773</v>
      </c>
      <c r="AG217" s="926">
        <f t="shared" si="436"/>
        <v>63641405.028619751</v>
      </c>
      <c r="AH217" s="926">
        <f t="shared" si="436"/>
        <v>81921815.795330137</v>
      </c>
      <c r="AI217" s="926">
        <f t="shared" si="436"/>
        <v>67692224.948562309</v>
      </c>
      <c r="AJ217" s="926">
        <f t="shared" si="436"/>
        <v>58706986.281140894</v>
      </c>
      <c r="AK217" s="926">
        <f t="shared" si="436"/>
        <v>64793458.085215151</v>
      </c>
      <c r="AL217" s="926">
        <f t="shared" si="436"/>
        <v>73798534.33631064</v>
      </c>
      <c r="AM217" s="926">
        <f t="shared" si="436"/>
        <v>80879591.54138501</v>
      </c>
      <c r="AN217" s="926">
        <f t="shared" si="436"/>
        <v>109184234.91972345</v>
      </c>
      <c r="AO217" s="926">
        <f t="shared" si="436"/>
        <v>47218235.209954433</v>
      </c>
      <c r="AP217" s="926">
        <f t="shared" si="436"/>
        <v>52279459.743417479</v>
      </c>
      <c r="AQ217" s="926">
        <f t="shared" si="436"/>
        <v>44803834.015093207</v>
      </c>
      <c r="AR217" s="926">
        <f t="shared" si="436"/>
        <v>46263447.136793658</v>
      </c>
      <c r="AS217" s="926">
        <f t="shared" si="436"/>
        <v>49009194.62396118</v>
      </c>
      <c r="AT217" s="926">
        <f t="shared" si="436"/>
        <v>54326059.527441218</v>
      </c>
      <c r="AU217" s="926">
        <f t="shared" si="436"/>
        <v>42737740.644386284</v>
      </c>
      <c r="AV217" s="926">
        <f t="shared" si="436"/>
        <v>41328500.474925309</v>
      </c>
      <c r="AW217" s="926">
        <f t="shared" si="436"/>
        <v>48621398.805872932</v>
      </c>
      <c r="AX217" s="926">
        <f t="shared" si="436"/>
        <v>57621660.240474537</v>
      </c>
      <c r="AY217" s="926">
        <f t="shared" si="436"/>
        <v>54833288.554766886</v>
      </c>
      <c r="AZ217" s="926">
        <f t="shared" si="436"/>
        <v>58988020.428654447</v>
      </c>
      <c r="BA217" s="926">
        <f t="shared" si="436"/>
        <v>41609246.314592332</v>
      </c>
      <c r="BB217" s="926">
        <f t="shared" si="436"/>
        <v>64063115.517188683</v>
      </c>
      <c r="BC217" s="926">
        <f t="shared" si="436"/>
        <v>58572068.327194974</v>
      </c>
      <c r="BD217" s="926">
        <f t="shared" si="436"/>
        <v>69037474.816924438</v>
      </c>
      <c r="BE217" s="926">
        <f t="shared" si="436"/>
        <v>62861227.449743487</v>
      </c>
      <c r="BF217" s="926">
        <f t="shared" si="436"/>
        <v>73902900.570891857</v>
      </c>
      <c r="BG217" s="926">
        <f t="shared" si="436"/>
        <v>74830367.886041045</v>
      </c>
      <c r="BH217" s="926">
        <f t="shared" si="436"/>
        <v>76716086.898230672</v>
      </c>
      <c r="BI217" s="926">
        <f t="shared" si="436"/>
        <v>66342711.820851326</v>
      </c>
      <c r="BJ217" s="926">
        <f t="shared" si="436"/>
        <v>92777402.302002609</v>
      </c>
      <c r="BK217" s="924">
        <f t="shared" si="430"/>
        <v>3074065754.1779661</v>
      </c>
    </row>
    <row r="218" spans="1:64" ht="15.6" x14ac:dyDescent="0.3">
      <c r="A218" s="891" t="s">
        <v>846</v>
      </c>
      <c r="B218" s="777"/>
      <c r="C218" s="923">
        <f>+Cálculos!O37+Cálculos!O61+Cálculos!O85+Cálculos!O114+Cálculos!O137+Cálculos!O160+Cálculos!O189+Cálculos!O212+Cálculos!O235</f>
        <v>12193769.580619222</v>
      </c>
      <c r="D218" s="923">
        <f>+Cálculos!P37+Cálculos!P61+Cálculos!P85+Cálculos!P114+Cálculos!P137+Cálculos!P160+Cálculos!P189+Cálculos!P212+Cálculos!P235</f>
        <v>15347525.953419589</v>
      </c>
      <c r="E218" s="923">
        <f>+Cálculos!Q37+Cálculos!Q61+Cálculos!Q85+Cálculos!Q114+Cálculos!Q137+Cálculos!Q160+Cálculos!Q189+Cálculos!Q212+Cálculos!Q235</f>
        <v>28858626.727734119</v>
      </c>
      <c r="F218" s="923">
        <f>+Cálculos!R37+Cálculos!R61+Cálculos!R85+Cálculos!R114+Cálculos!R137+Cálculos!R160+Cálculos!R189+Cálculos!R212+Cálculos!R235</f>
        <v>18323891.59142489</v>
      </c>
      <c r="G218" s="923">
        <f>+Cálculos!S37+Cálculos!S61+Cálculos!S85+Cálculos!S114+Cálculos!S137+Cálculos!S160+Cálculos!S189+Cálculos!S212+Cálculos!S235</f>
        <v>17866107.439777438</v>
      </c>
      <c r="H218" s="923">
        <f>+Cálculos!T37+Cálculos!T61+Cálculos!T85+Cálculos!T114+Cálculos!T137+Cálculos!T160+Cálculos!T189+Cálculos!T212+Cálculos!T235</f>
        <v>17863361.806810517</v>
      </c>
      <c r="I218" s="923">
        <f>+Cálculos!U37+Cálculos!U61+Cálculos!U85+Cálculos!U114+Cálculos!U137+Cálculos!U160+Cálculos!U189+Cálculos!U212+Cálculos!U235</f>
        <v>24902707.304143913</v>
      </c>
      <c r="J218" s="923">
        <f>+Cálculos!V37+Cálculos!V61+Cálculos!V85+Cálculos!V114+Cálculos!V137+Cálculos!V160+Cálculos!V189+Cálculos!V212+Cálculos!V235</f>
        <v>30417363.608719688</v>
      </c>
      <c r="K218" s="923">
        <f>+Cálculos!W37+Cálculos!W61+Cálculos!W85+Cálculos!W114+Cálculos!W137+Cálculos!W160+Cálculos!W189+Cálculos!W212+Cálculos!W235</f>
        <v>25676782.600556541</v>
      </c>
      <c r="L218" s="923">
        <f>+Cálculos!X37+Cálculos!X61+Cálculos!X85+Cálculos!X114+Cálculos!X137+Cálculos!X160+Cálculos!X189+Cálculos!X212+Cálculos!X235</f>
        <v>19878253.607669841</v>
      </c>
      <c r="M218" s="923">
        <f>+Cálculos!Y37+Cálculos!Y61+Cálculos!Y85+Cálculos!Y114+Cálculos!Y137+Cálculos!Y160+Cálculos!Y189+Cálculos!Y212+Cálculos!Y235</f>
        <v>22762489.872760009</v>
      </c>
      <c r="N218" s="923">
        <f>+Cálculos!Z37+Cálculos!Z61+Cálculos!Z85+Cálculos!Z114+Cálculos!Z137+Cálculos!Z160+Cálculos!Z189+Cálculos!Z212+Cálculos!Z235</f>
        <v>24569226.629649766</v>
      </c>
      <c r="O218" s="923">
        <f>+Cálculos!AA37+Cálculos!AA61+Cálculos!AA85+Cálculos!AA114+Cálculos!AA137+Cálculos!AA160+Cálculos!AA189+Cálculos!AA212+Cálculos!AA235</f>
        <v>32234375.060175281</v>
      </c>
      <c r="P218" s="923">
        <f>+Cálculos!AB37+Cálculos!AB61+Cálculos!AB85+Cálculos!AB114+Cálculos!AB137+Cálculos!AB160+Cálculos!AB189+Cálculos!AB212+Cálculos!AB235</f>
        <v>38087762.68729011</v>
      </c>
      <c r="Q218" s="923">
        <f>+Cálculos!AC37+Cálculos!AC61+Cálculos!AC85+Cálculos!AC114+Cálculos!AC137+Cálculos!AC160+Cálculos!AC189+Cálculos!AC212+Cálculos!AC235</f>
        <v>15088637.389950644</v>
      </c>
      <c r="R218" s="923">
        <f>+Cálculos!AD37+Cálculos!AD61+Cálculos!AD85+Cálculos!AD114+Cálculos!AD137+Cálculos!AD160+Cálculos!AD189+Cálculos!AD212+Cálculos!AD235</f>
        <v>23217558.201130785</v>
      </c>
      <c r="S218" s="923">
        <f>+Cálculos!AE37+Cálculos!AE61+Cálculos!AE85+Cálculos!AE114+Cálculos!AE137+Cálculos!AE160+Cálculos!AE189+Cálculos!AE212+Cálculos!AE235</f>
        <v>20501839.34771787</v>
      </c>
      <c r="T218" s="923">
        <f>+Cálculos!AF37+Cálculos!AF61+Cálculos!AF85+Cálculos!AF114+Cálculos!AF137+Cálculos!AF160+Cálculos!AF189+Cálculos!AF212+Cálculos!AF235</f>
        <v>22230022.776286677</v>
      </c>
      <c r="U218" s="923">
        <f>+Cálculos!AG37+Cálculos!AG61+Cálculos!AG85+Cálculos!AG114+Cálculos!AG137+Cálculos!AG160+Cálculos!AG189+Cálculos!AG212+Cálculos!AG235</f>
        <v>25432892.852854516</v>
      </c>
      <c r="V218" s="923">
        <f>+Cálculos!AH37+Cálculos!AH61+Cálculos!AH85+Cálculos!AH114+Cálculos!AH137+Cálculos!AH160+Cálculos!AH189+Cálculos!AH212+Cálculos!AH235</f>
        <v>28858320.871625986</v>
      </c>
      <c r="W218" s="923">
        <f>+Cálculos!AI37+Cálculos!AI61+Cálculos!AI85+Cálculos!AI114+Cálculos!AI137+Cálculos!AI160+Cálculos!AI189+Cálculos!AI212+Cálculos!AI235</f>
        <v>29785012.604852933</v>
      </c>
      <c r="X218" s="923">
        <f>+Cálculos!AJ37+Cálculos!AJ61+Cálculos!AJ85+Cálculos!AJ114+Cálculos!AJ137+Cálculos!AJ160+Cálculos!AJ189+Cálculos!AJ212+Cálculos!AJ235</f>
        <v>26299860.540177837</v>
      </c>
      <c r="Y218" s="923">
        <f>+Cálculos!AK37+Cálculos!AK61+Cálculos!AK85+Cálculos!AK114+Cálculos!AK137+Cálculos!AK160+Cálculos!AK189+Cálculos!AK212+Cálculos!AK235</f>
        <v>24584546.374680791</v>
      </c>
      <c r="Z218" s="923">
        <f>+Cálculos!AL37+Cálculos!AL61+Cálculos!AL85+Cálculos!AL114+Cálculos!AL137+Cálculos!AL160+Cálculos!AL189+Cálculos!AL212+Cálculos!AL235</f>
        <v>27739570.778206974</v>
      </c>
      <c r="AA218" s="923">
        <f>+Cálculos!AM37+Cálculos!AM61+Cálculos!AM85+Cálculos!AM114+Cálculos!AM137+Cálculos!AM160+Cálculos!AM189+Cálculos!AM212+Cálculos!AM235</f>
        <v>34439470.501238108</v>
      </c>
      <c r="AB218" s="923">
        <f>+Cálculos!AN37+Cálculos!AN61+Cálculos!AN85+Cálculos!AN114+Cálculos!AN137+Cálculos!AN160+Cálculos!AN189+Cálculos!AN212+Cálculos!AN235</f>
        <v>29694216.833879396</v>
      </c>
      <c r="AC218" s="923">
        <f>+Cálculos!AO37+Cálculos!AO61+Cálculos!AO85+Cálculos!AO114+Cálculos!AO137+Cálculos!AO160+Cálculos!AO189+Cálculos!AO212+Cálculos!AO235</f>
        <v>61410735.000304513</v>
      </c>
      <c r="AD218" s="923">
        <f>+Cálculos!AP37+Cálculos!AP61+Cálculos!AP85+Cálculos!AP114+Cálculos!AP137+Cálculos!AP160+Cálculos!AP189+Cálculos!AP212+Cálculos!AP235</f>
        <v>34123997.630879432</v>
      </c>
      <c r="AE218" s="923">
        <f>+Cálculos!AQ37+Cálculos!AQ61+Cálculos!AQ85+Cálculos!AQ114+Cálculos!AQ137+Cálculos!AQ160+Cálculos!AQ189+Cálculos!AQ212+Cálculos!AQ235</f>
        <v>33340131.414228402</v>
      </c>
      <c r="AF218" s="923">
        <f>+Cálculos!AR37+Cálculos!AR61+Cálculos!AR85+Cálculos!AR114+Cálculos!AR137+Cálculos!AR160+Cálculos!AR189+Cálculos!AR212+Cálculos!AR235</f>
        <v>32946560.063279651</v>
      </c>
      <c r="AG218" s="923">
        <f>+Cálculos!AS37+Cálculos!AS61+Cálculos!AS85+Cálculos!AS114+Cálculos!AS137+Cálculos!AS160+Cálculos!AS189+Cálculos!AS212+Cálculos!AS235</f>
        <v>43794627.241999269</v>
      </c>
      <c r="AH218" s="923">
        <f>+Cálculos!AT37+Cálculos!AT61+Cálculos!AT85+Cálculos!AT114+Cálculos!AT137+Cálculos!AT160+Cálculos!AT189+Cálculos!AT212+Cálculos!AT235</f>
        <v>56994731.570531085</v>
      </c>
      <c r="AI218" s="923">
        <f>+Cálculos!AU37+Cálculos!AU61+Cálculos!AU85+Cálculos!AU114+Cálculos!AU137+Cálculos!AU160+Cálculos!AU189+Cálculos!AU212+Cálculos!AU235</f>
        <v>48593070.499948874</v>
      </c>
      <c r="AJ218" s="923">
        <f>+Cálculos!AV37+Cálculos!AV61+Cálculos!AV85+Cálculos!AV114+Cálculos!AV137+Cálculos!AV160+Cálculos!AV189+Cálculos!AV212+Cálculos!AV235</f>
        <v>37046999.230489053</v>
      </c>
      <c r="AK218" s="923">
        <f>+Cálculos!AW37+Cálculos!AW61+Cálculos!AW85+Cálculos!AW114+Cálculos!AW137+Cálculos!AW160+Cálculos!AW189+Cálculos!AW212+Cálculos!AW235</f>
        <v>40823193.870410115</v>
      </c>
      <c r="AL218" s="923">
        <f>+Cálculos!AX37+Cálculos!AX61+Cálculos!AX85+Cálculos!AX114+Cálculos!AX137+Cálculos!AX160+Cálculos!AX189+Cálculos!AX212+Cálculos!AX235</f>
        <v>47495145.937728085</v>
      </c>
      <c r="AM218" s="923">
        <f>+Cálculos!AY37+Cálculos!AY61+Cálculos!AY85+Cálculos!AY114+Cálculos!AY137+Cálculos!AY160+Cálculos!AY189+Cálculos!AY212+Cálculos!AY235</f>
        <v>47368109.61798013</v>
      </c>
      <c r="AN218" s="923">
        <f>+Cálculos!AZ37+Cálculos!AZ61+Cálculos!AZ85+Cálculos!AZ114+Cálculos!AZ137+Cálculos!AZ160+Cálculos!AZ189+Cálculos!AZ212+Cálculos!AZ235</f>
        <v>71756732.435047314</v>
      </c>
      <c r="AO218" s="923">
        <f>+Cálculos!BA37+Cálculos!BA61+Cálculos!BA85+Cálculos!BA114+Cálculos!BA137+Cálculos!BA160+Cálculos!BA189+Cálculos!BA212+Cálculos!BA235</f>
        <v>18689702.599531576</v>
      </c>
      <c r="AP218" s="923">
        <f>+Cálculos!BB37+Cálculos!BB61+Cálculos!BB85+Cálculos!BB114+Cálculos!BB137+Cálculos!BB160+Cálculos!BB189+Cálculos!BB212+Cálculos!BB235</f>
        <v>19244108.564393219</v>
      </c>
      <c r="AQ218" s="923">
        <f>+Cálculos!BC37+Cálculos!BC61+Cálculos!BC85+Cálculos!BC114+Cálculos!BC137+Cálculos!BC160+Cálculos!BC189+Cálculos!BC212+Cálculos!BC235</f>
        <v>17639360.623410605</v>
      </c>
      <c r="AR218" s="923">
        <f>+Cálculos!BD37+Cálculos!BD61+Cálculos!BD85+Cálculos!BD114+Cálculos!BD137+Cálculos!BD160+Cálculos!BD189+Cálculos!BD212+Cálculos!BD235</f>
        <v>17789366.766429871</v>
      </c>
      <c r="AS218" s="923">
        <f>+Cálculos!BE37+Cálculos!BE61+Cálculos!BE85+Cálculos!BE114+Cálculos!BE137+Cálculos!BE160+Cálculos!BE189+Cálculos!BE212+Cálculos!BE235</f>
        <v>22712369.17602054</v>
      </c>
      <c r="AT218" s="923">
        <f>+Cálculos!BF37+Cálculos!BF61+Cálculos!BF85+Cálculos!BF114+Cálculos!BF137+Cálculos!BF160+Cálculos!BF189+Cálculos!BF212+Cálculos!BF235</f>
        <v>28142019.576466084</v>
      </c>
      <c r="AU218" s="923">
        <f>+Cálculos!BG37+Cálculos!BG61+Cálculos!BG85+Cálculos!BG114+Cálculos!BG137+Cálculos!BG160+Cálculos!BG189+Cálculos!BG212+Cálculos!BG235</f>
        <v>25900754.876080103</v>
      </c>
      <c r="AV218" s="923">
        <f>+Cálculos!BH37+Cálculos!BH61+Cálculos!BH85+Cálculos!BH114+Cálculos!BH137+Cálculos!BH160+Cálculos!BH189+Cálculos!BH212+Cálculos!BH235</f>
        <v>20923660.251034912</v>
      </c>
      <c r="AW218" s="923">
        <f>+Cálculos!BI37+Cálculos!BI61+Cálculos!BI85+Cálculos!BI114+Cálculos!BI137+Cálculos!BI160+Cálculos!BI189+Cálculos!BI212+Cálculos!BI235</f>
        <v>21585153.284538742</v>
      </c>
      <c r="AX218" s="923">
        <f>+Cálculos!BJ37+Cálculos!BJ61+Cálculos!BJ85+Cálculos!BJ114+Cálculos!BJ137+Cálculos!BJ160+Cálculos!BJ189+Cálculos!BJ212+Cálculos!BJ235</f>
        <v>23474758.439145811</v>
      </c>
      <c r="AY218" s="923">
        <f>+Cálculos!BK37+Cálculos!BK61+Cálculos!BK85+Cálculos!BK114+Cálculos!BK137+Cálculos!BK160+Cálculos!BK189+Cálculos!BK212+Cálculos!BK235</f>
        <v>39310458.672397733</v>
      </c>
      <c r="AZ218" s="923">
        <f>+Cálculos!BL37+Cálculos!BL61+Cálculos!BL85+Cálculos!BL114+Cálculos!BL137+Cálculos!BL160+Cálculos!BL189+Cálculos!BL212+Cálculos!BL235</f>
        <v>36996841.929104447</v>
      </c>
      <c r="BA218" s="923">
        <f>+Cálculos!BM37+Cálculos!BM61+Cálculos!BM85+Cálculos!BM114+Cálculos!BM137+Cálculos!BM160+Cálculos!BM189+Cálculos!BM212+Cálculos!BM235</f>
        <v>18471285.787474874</v>
      </c>
      <c r="BB218" s="923">
        <f>+Cálculos!BN37+Cálculos!BN61+Cálculos!BN85+Cálculos!BN114+Cálculos!BN137+Cálculos!BN160+Cálculos!BN189+Cálculos!BN212+Cálculos!BN235</f>
        <v>35040969.960723102</v>
      </c>
      <c r="BC218" s="923">
        <f>+Cálculos!BO37+Cálculos!BO61+Cálculos!BO85+Cálculos!BO114+Cálculos!BO137+Cálculos!BO160+Cálculos!BO189+Cálculos!BO212+Cálculos!BO235</f>
        <v>31418285.06358172</v>
      </c>
      <c r="BD218" s="923">
        <f>+Cálculos!BP37+Cálculos!BP61+Cálculos!BP85+Cálculos!BP114+Cálculos!BP137+Cálculos!BP160+Cálculos!BP189+Cálculos!BP212+Cálculos!BP235</f>
        <v>35722215.042155989</v>
      </c>
      <c r="BE218" s="923">
        <f>+Cálculos!BQ37+Cálculos!BQ61+Cálculos!BQ85+Cálculos!BQ114+Cálculos!BQ137+Cálculos!BQ160+Cálculos!BQ189+Cálculos!BQ212+Cálculos!BQ235</f>
        <v>33498844.034612969</v>
      </c>
      <c r="BF218" s="923">
        <f>+Cálculos!BR37+Cálculos!BR61+Cálculos!BR85+Cálculos!BR114+Cálculos!BR137+Cálculos!BR160+Cálculos!BR189+Cálculos!BR212+Cálculos!BR235</f>
        <v>36210825.082556799</v>
      </c>
      <c r="BG218" s="923">
        <f>+Cálculos!BS37+Cálculos!BS61+Cálculos!BS85+Cálculos!BS114+Cálculos!BS137+Cálculos!BS160+Cálculos!BS189+Cálculos!BS212+Cálculos!BS235</f>
        <v>46245496.346973561</v>
      </c>
      <c r="BH218" s="923">
        <f>+Cálculos!BT37+Cálculos!BT61+Cálculos!BT85+Cálculos!BT114+Cálculos!BT137+Cálculos!BT160+Cálculos!BT189+Cálculos!BT212+Cálculos!BT235</f>
        <v>42268443.798254937</v>
      </c>
      <c r="BI218" s="923">
        <f>+Cálculos!BU37+Cálculos!BU61+Cálculos!BU85+Cálculos!BU114+Cálculos!BU137+Cálculos!BU160+Cálculos!BU189+Cálculos!BU212+Cálculos!BU235</f>
        <v>35051678.655207768</v>
      </c>
      <c r="BJ218" s="923">
        <f>+Cálculos!BV37+Cálculos!BV61+Cálculos!BV85+Cálculos!BV114+Cálculos!BV137+Cálculos!BV160+Cálculos!BV189+Cálculos!BV212+Cálculos!BV235</f>
        <v>45326270.439377293</v>
      </c>
      <c r="BK218" s="924">
        <f t="shared" si="430"/>
        <v>1844211097.0256522</v>
      </c>
    </row>
    <row r="219" spans="1:64" ht="15.6" x14ac:dyDescent="0.3">
      <c r="A219" s="891" t="s">
        <v>850</v>
      </c>
      <c r="B219" s="777"/>
      <c r="C219" s="923">
        <f>+Cálculos!O267+Cálculos!O310+Cálculos!O353+Cálculos!O393</f>
        <v>1505358.4000000001</v>
      </c>
      <c r="D219" s="923">
        <f>+Cálculos!P267+Cálculos!P310+Cálculos!P353+Cálculos!P393</f>
        <v>3905237.9069249365</v>
      </c>
      <c r="E219" s="923">
        <f>+Cálculos!Q267+Cálculos!Q310+Cálculos!Q353+Cálculos!Q393</f>
        <v>4459365.9561598543</v>
      </c>
      <c r="F219" s="923">
        <f>+Cálculos!R267+Cálculos!R310+Cálculos!R353+Cálculos!R393</f>
        <v>3501970.5777645907</v>
      </c>
      <c r="G219" s="923">
        <f>+Cálculos!S267+Cálculos!S310+Cálculos!S353+Cálculos!S393</f>
        <v>3104194.9529935061</v>
      </c>
      <c r="H219" s="923">
        <f>+Cálculos!T267+Cálculos!T310+Cálculos!T353+Cálculos!T393</f>
        <v>3648751.0217215745</v>
      </c>
      <c r="I219" s="923">
        <f>+Cálculos!U267+Cálculos!U310+Cálculos!U353+Cálculos!U393</f>
        <v>4518395.5921173766</v>
      </c>
      <c r="J219" s="923">
        <f>+Cálculos!V267+Cálculos!V310+Cálculos!V353+Cálculos!V393</f>
        <v>4860192.4049017383</v>
      </c>
      <c r="K219" s="923">
        <f>+Cálculos!W267+Cálculos!W310+Cálculos!W353+Cálculos!W393</f>
        <v>4570315.8048617477</v>
      </c>
      <c r="L219" s="923">
        <f>+Cálculos!X267+Cálculos!X310+Cálculos!X353+Cálculos!X393</f>
        <v>2897784.4314852394</v>
      </c>
      <c r="M219" s="923">
        <f>+Cálculos!Y267+Cálculos!Y310+Cálculos!Y353+Cálculos!Y393</f>
        <v>3162499.7290925859</v>
      </c>
      <c r="N219" s="923">
        <f>+Cálculos!Z267+Cálculos!Z310+Cálculos!Z353+Cálculos!Z393</f>
        <v>5229230.9614786245</v>
      </c>
      <c r="O219" s="923">
        <f>+Cálculos!AA267+Cálculos!AA310+Cálculos!AA353+Cálculos!AA393</f>
        <v>6580657.5147390282</v>
      </c>
      <c r="P219" s="923">
        <f>+Cálculos!AB267+Cálculos!AB310+Cálculos!AB353+Cálculos!AB393</f>
        <v>14095254.329345522</v>
      </c>
      <c r="Q219" s="923">
        <f>+Cálculos!AC267+Cálculos!AC310+Cálculos!AC353+Cálculos!AC393</f>
        <v>13713212.48893737</v>
      </c>
      <c r="R219" s="923">
        <f>+Cálculos!AD267+Cálculos!AD310+Cálculos!AD353+Cálculos!AD393</f>
        <v>19890106.626801264</v>
      </c>
      <c r="S219" s="923">
        <f>+Cálculos!AE267+Cálculos!AE310+Cálculos!AE353+Cálculos!AE393</f>
        <v>13795987.913283676</v>
      </c>
      <c r="T219" s="923">
        <f>+Cálculos!AF267+Cálculos!AF310+Cálculos!AF353+Cálculos!AF393</f>
        <v>21632840.307918675</v>
      </c>
      <c r="U219" s="923">
        <f>+Cálculos!AG267+Cálculos!AG310+Cálculos!AG353+Cálculos!AG393</f>
        <v>24798410.557279717</v>
      </c>
      <c r="V219" s="923">
        <f>+Cálculos!AH267+Cálculos!AH310+Cálculos!AH353+Cálculos!AH393</f>
        <v>30627854.041186012</v>
      </c>
      <c r="W219" s="923">
        <f>+Cálculos!AI267+Cálculos!AI310+Cálculos!AI353+Cálculos!AI393</f>
        <v>17622379.400380746</v>
      </c>
      <c r="X219" s="923">
        <f>+Cálculos!AJ267+Cálculos!AJ310+Cálculos!AJ353+Cálculos!AJ393</f>
        <v>18354244.359535709</v>
      </c>
      <c r="Y219" s="923">
        <f>+Cálculos!AK267+Cálculos!AK310+Cálculos!AK353+Cálculos!AK393</f>
        <v>23836472.251300056</v>
      </c>
      <c r="Z219" s="923">
        <f>+Cálculos!AL267+Cálculos!AL310+Cálculos!AL353+Cálculos!AL393</f>
        <v>22552273.768009894</v>
      </c>
      <c r="AA219" s="923">
        <f>+Cálculos!AM267+Cálculos!AM310+Cálculos!AM353+Cálculos!AM393</f>
        <v>22313344.220792532</v>
      </c>
      <c r="AB219" s="923">
        <f>+Cálculos!AN267+Cálculos!AN310+Cálculos!AN353+Cálculos!AN393</f>
        <v>12663974.083874788</v>
      </c>
      <c r="AC219" s="923">
        <f>+Cálculos!AO267+Cálculos!AO310+Cálculos!AO353+Cálculos!AO393</f>
        <v>18095553.531700771</v>
      </c>
      <c r="AD219" s="923">
        <f>+Cálculos!AP267+Cálculos!AP310+Cálculos!AP353+Cálculos!AP393</f>
        <v>19270515.218903303</v>
      </c>
      <c r="AE219" s="923">
        <f>+Cálculos!AQ267+Cálculos!AQ310+Cálculos!AQ353+Cálculos!AQ393</f>
        <v>20527843.970011525</v>
      </c>
      <c r="AF219" s="923">
        <f>+Cálculos!AR267+Cálculos!AR310+Cálculos!AR353+Cálculos!AR393</f>
        <v>30294221.956728078</v>
      </c>
      <c r="AG219" s="923">
        <f>+Cálculos!AS267+Cálculos!AS310+Cálculos!AS353+Cálculos!AS393</f>
        <v>19846777.786620483</v>
      </c>
      <c r="AH219" s="923">
        <f>+Cálculos!AT267+Cálculos!AT310+Cálculos!AT353+Cálculos!AT393</f>
        <v>24927084.224799052</v>
      </c>
      <c r="AI219" s="923">
        <f>+Cálculos!AU267+Cálculos!AU310+Cálculos!AU353+Cálculos!AU393</f>
        <v>19099154.448613435</v>
      </c>
      <c r="AJ219" s="923">
        <f>+Cálculos!AV267+Cálculos!AV310+Cálculos!AV353+Cálculos!AV393</f>
        <v>21659987.050651841</v>
      </c>
      <c r="AK219" s="923">
        <f>+Cálculos!AW267+Cálculos!AW310+Cálculos!AW353+Cálculos!AW393</f>
        <v>23970264.214805037</v>
      </c>
      <c r="AL219" s="923">
        <f>+Cálculos!AX267+Cálculos!AX310+Cálculos!AX353+Cálculos!AX393</f>
        <v>26303388.398582555</v>
      </c>
      <c r="AM219" s="923">
        <f>+Cálculos!AY267+Cálculos!AY310+Cálculos!AY353+Cálculos!AY393</f>
        <v>33511481.923404884</v>
      </c>
      <c r="AN219" s="923">
        <f>+Cálculos!AZ267+Cálculos!AZ310+Cálculos!AZ353+Cálculos!AZ393</f>
        <v>37427502.484676138</v>
      </c>
      <c r="AO219" s="923">
        <f>+Cálculos!BA267+Cálculos!BA310+Cálculos!BA353+Cálculos!BA393</f>
        <v>28528532.610422857</v>
      </c>
      <c r="AP219" s="923">
        <f>+Cálculos!BB267+Cálculos!BB310+Cálculos!BB353+Cálculos!BB393</f>
        <v>33035351.17902426</v>
      </c>
      <c r="AQ219" s="923">
        <f>+Cálculos!BC267+Cálculos!BC310+Cálculos!BC353+Cálculos!BC393</f>
        <v>27164473.391682602</v>
      </c>
      <c r="AR219" s="923">
        <f>+Cálculos!BD267+Cálculos!BD310+Cálculos!BD353+Cálculos!BD393</f>
        <v>28474080.370363791</v>
      </c>
      <c r="AS219" s="923">
        <f>+Cálculos!BE267+Cálculos!BE310+Cálculos!BE353+Cálculos!BE393</f>
        <v>26296825.44794064</v>
      </c>
      <c r="AT219" s="923">
        <f>+Cálculos!BF267+Cálculos!BF310+Cálculos!BF353+Cálculos!BF393</f>
        <v>26184039.950975131</v>
      </c>
      <c r="AU219" s="923">
        <f>+Cálculos!BG267+Cálculos!BG310+Cálculos!BG353+Cálculos!BG393</f>
        <v>16836985.768306181</v>
      </c>
      <c r="AV219" s="923">
        <f>+Cálculos!BH267+Cálculos!BH310+Cálculos!BH353+Cálculos!BH393</f>
        <v>20404840.223890394</v>
      </c>
      <c r="AW219" s="923">
        <f>+Cálculos!BI267+Cálculos!BI310+Cálculos!BI353+Cálculos!BI393</f>
        <v>27036245.521334186</v>
      </c>
      <c r="AX219" s="923">
        <f>+Cálculos!BJ267+Cálculos!BJ310+Cálculos!BJ353+Cálculos!BJ393</f>
        <v>34146901.801328726</v>
      </c>
      <c r="AY219" s="923">
        <f>+Cálculos!BK267+Cálculos!BK310+Cálculos!BK353+Cálculos!BK393</f>
        <v>15522829.882369153</v>
      </c>
      <c r="AZ219" s="923">
        <f>+Cálculos!BL267+Cálculos!BL310+Cálculos!BL353+Cálculos!BL393</f>
        <v>21991178.499549996</v>
      </c>
      <c r="BA219" s="923">
        <f>+Cálculos!BM267+Cálculos!BM310+Cálculos!BM353+Cálculos!BM393</f>
        <v>23137960.527117461</v>
      </c>
      <c r="BB219" s="923">
        <f>+Cálculos!BN267+Cálculos!BN310+Cálculos!BN353+Cálculos!BN393</f>
        <v>29022145.556465581</v>
      </c>
      <c r="BC219" s="923">
        <f>+Cálculos!BO267+Cálculos!BO310+Cálculos!BO353+Cálculos!BO393</f>
        <v>27153783.263613258</v>
      </c>
      <c r="BD219" s="923">
        <f>+Cálculos!BP267+Cálculos!BP310+Cálculos!BP353+Cálculos!BP393</f>
        <v>33315259.774768449</v>
      </c>
      <c r="BE219" s="923">
        <f>+Cálculos!BQ267+Cálculos!BQ310+Cálculos!BQ353+Cálculos!BQ393</f>
        <v>29362383.415130518</v>
      </c>
      <c r="BF219" s="923">
        <f>+Cálculos!BR267+Cálculos!BR310+Cálculos!BR353+Cálculos!BR393</f>
        <v>37692075.488335058</v>
      </c>
      <c r="BG219" s="923">
        <f>+Cálculos!BS267+Cálculos!BS310+Cálculos!BS353+Cálculos!BS393</f>
        <v>28584871.539067488</v>
      </c>
      <c r="BH219" s="923">
        <f>+Cálculos!BT267+Cálculos!BT310+Cálculos!BT353+Cálculos!BT393</f>
        <v>34447643.099975742</v>
      </c>
      <c r="BI219" s="923">
        <f>+Cálculos!BU267+Cálculos!BU310+Cálculos!BU353+Cálculos!BU393</f>
        <v>31291033.165643558</v>
      </c>
      <c r="BJ219" s="923">
        <f>+Cálculos!BV267+Cálculos!BV310+Cálculos!BV353+Cálculos!BV393</f>
        <v>47451131.862625323</v>
      </c>
      <c r="BK219" s="924">
        <f t="shared" si="430"/>
        <v>1229854657.1523144</v>
      </c>
    </row>
    <row r="220" spans="1:64" ht="16.2" thickBot="1" x14ac:dyDescent="0.35">
      <c r="A220" s="891"/>
      <c r="B220" s="777"/>
      <c r="C220" s="923"/>
      <c r="D220" s="923"/>
      <c r="E220" s="923"/>
      <c r="F220" s="923"/>
      <c r="G220" s="923"/>
      <c r="H220" s="923"/>
      <c r="I220" s="923"/>
      <c r="J220" s="923"/>
      <c r="K220" s="923"/>
      <c r="L220" s="923"/>
      <c r="M220" s="923"/>
      <c r="N220" s="923"/>
      <c r="O220" s="923"/>
      <c r="P220" s="923"/>
      <c r="Q220" s="923"/>
      <c r="R220" s="923"/>
      <c r="S220" s="923"/>
      <c r="T220" s="923"/>
      <c r="U220" s="923"/>
      <c r="V220" s="923"/>
      <c r="W220" s="923"/>
      <c r="X220" s="923"/>
      <c r="Y220" s="923"/>
      <c r="Z220" s="923"/>
      <c r="AA220" s="923"/>
      <c r="AB220" s="923"/>
      <c r="AC220" s="923"/>
      <c r="AD220" s="923"/>
      <c r="AE220" s="923"/>
      <c r="AF220" s="923"/>
      <c r="AG220" s="923"/>
      <c r="AH220" s="923"/>
      <c r="AI220" s="923"/>
      <c r="AJ220" s="923"/>
      <c r="AK220" s="923"/>
      <c r="AL220" s="923"/>
      <c r="AM220" s="923"/>
      <c r="AN220" s="923"/>
      <c r="AO220" s="923"/>
      <c r="AP220" s="923"/>
      <c r="AQ220" s="923"/>
      <c r="AR220" s="923"/>
      <c r="AS220" s="923"/>
      <c r="AT220" s="923"/>
      <c r="AU220" s="923"/>
      <c r="AV220" s="923"/>
      <c r="AW220" s="923"/>
      <c r="AX220" s="923"/>
      <c r="AY220" s="923"/>
      <c r="AZ220" s="923"/>
      <c r="BA220" s="923"/>
      <c r="BB220" s="923"/>
      <c r="BC220" s="923"/>
      <c r="BD220" s="923"/>
      <c r="BE220" s="923"/>
      <c r="BF220" s="923"/>
      <c r="BG220" s="923"/>
      <c r="BH220" s="923"/>
      <c r="BI220" s="923"/>
      <c r="BJ220" s="923"/>
      <c r="BK220" s="924">
        <f t="shared" si="430"/>
        <v>0</v>
      </c>
    </row>
    <row r="221" spans="1:64" ht="16.2" thickBot="1" x14ac:dyDescent="0.35">
      <c r="A221" s="708" t="s">
        <v>963</v>
      </c>
      <c r="B221" s="777"/>
      <c r="C221" s="926">
        <f>+Cálculos!O280+Cálculos!O323+Cálculos!O366+Cálculos!O406+Cálculos!O634+Cálculos!O671+Cálculos!O709</f>
        <v>48135360</v>
      </c>
      <c r="D221" s="926">
        <f>+Cálculos!P280+Cálculos!P323+Cálculos!P366+Cálculos!P406+Cálculos!P634+Cálculos!P671+Cálculos!P709</f>
        <v>18577222.085950579</v>
      </c>
      <c r="E221" s="926">
        <f>+Cálculos!Q280+Cálculos!Q323+Cálculos!Q366+Cálculos!Q406+Cálculos!Q634+Cálculos!Q671+Cálculos!Q709</f>
        <v>47790356.979431883</v>
      </c>
      <c r="F221" s="926">
        <f>+Cálculos!R280+Cálculos!R323+Cálculos!R366+Cálculos!R406+Cálculos!R634+Cálculos!R671+Cálculos!R709</f>
        <v>77826548.770803079</v>
      </c>
      <c r="G221" s="926">
        <f>+Cálculos!S280+Cálculos!S323+Cálculos!S366+Cálculos!S406+Cálculos!S634+Cálculos!S671+Cálculos!S709</f>
        <v>20322667.525778338</v>
      </c>
      <c r="H221" s="926">
        <f>+Cálculos!T280+Cálculos!T323+Cálculos!T366+Cálculos!T406+Cálculos!T634+Cálculos!T671+Cálculos!T709</f>
        <v>92352386.640466869</v>
      </c>
      <c r="I221" s="926">
        <f>+Cálculos!U280+Cálculos!U323+Cálculos!U366+Cálculos!U406+Cálculos!U634+Cálculos!U671+Cálculos!U709</f>
        <v>40087042.67041716</v>
      </c>
      <c r="J221" s="926">
        <f>+Cálculos!V280+Cálculos!V323+Cálculos!V366+Cálculos!V406+Cálculos!V634+Cálculos!V671+Cálculos!V709</f>
        <v>144132568.48982447</v>
      </c>
      <c r="K221" s="926">
        <f>+Cálculos!W280+Cálculos!W323+Cálculos!W366+Cálculos!W406+Cálculos!W634+Cálculos!W671+Cálculos!W709</f>
        <v>14048580.967986047</v>
      </c>
      <c r="L221" s="926">
        <f>+Cálculos!X280+Cálculos!X323+Cálculos!X366+Cálculos!X406+Cálculos!X634+Cálculos!X671+Cálculos!X709</f>
        <v>113921201.0425747</v>
      </c>
      <c r="M221" s="926">
        <f>+Cálculos!Y280+Cálculos!Y323+Cálculos!Y366+Cálculos!Y406+Cálculos!Y634+Cálculos!Y671+Cálculos!Y709</f>
        <v>40533180.798447162</v>
      </c>
      <c r="N221" s="926">
        <f>+Cálculos!Z280+Cálculos!Z323+Cálculos!Z366+Cálculos!Z406+Cálculos!Z634+Cálculos!Z671+Cálculos!Z709</f>
        <v>92942277.749070629</v>
      </c>
      <c r="O221" s="926">
        <f>+Cálculos!AA280+Cálculos!AA323+Cálculos!AA366+Cálculos!AA406+Cálculos!AA634+Cálculos!AA671+Cálculos!AA709</f>
        <v>45883217.210529327</v>
      </c>
      <c r="P221" s="926">
        <f>+Cálculos!AB280+Cálculos!AB323+Cálculos!AB366+Cálculos!AB406+Cálculos!AB634+Cálculos!AB671+Cálculos!AB709</f>
        <v>58094380.960882545</v>
      </c>
      <c r="Q221" s="926">
        <f>+Cálculos!AC280+Cálculos!AC323+Cálculos!AC366+Cálculos!AC406+Cálculos!AC634+Cálculos!AC671+Cálculos!AC709</f>
        <v>3969330.3385955766</v>
      </c>
      <c r="R221" s="926">
        <f>+Cálculos!AD280+Cálculos!AD323+Cálculos!AD366+Cálculos!AD406+Cálculos!AD634+Cálculos!AD671+Cálculos!AD709</f>
        <v>89150299.953093708</v>
      </c>
      <c r="S221" s="926">
        <f>+Cálculos!AE280+Cálculos!AE323+Cálculos!AE366+Cálculos!AE406+Cálculos!AE634+Cálculos!AE671+Cálculos!AE709</f>
        <v>40048276.666666627</v>
      </c>
      <c r="T221" s="926">
        <f>+Cálculos!AF280+Cálculos!AF323+Cálculos!AF366+Cálculos!AF406+Cálculos!AF634+Cálculos!AF671+Cálculos!AF709</f>
        <v>3503489.7823658586</v>
      </c>
      <c r="U221" s="926">
        <f>+Cálculos!AG280+Cálculos!AG323+Cálculos!AG366+Cálculos!AG406+Cálculos!AG634+Cálculos!AG671+Cálculos!AG709</f>
        <v>87782640.004230708</v>
      </c>
      <c r="V221" s="926">
        <f>+Cálculos!AH280+Cálculos!AH323+Cálculos!AH366+Cálculos!AH406+Cálculos!AH634+Cálculos!AH671+Cálculos!AH709</f>
        <v>98035502.216032118</v>
      </c>
      <c r="W221" s="926">
        <f>+Cálculos!AI280+Cálculos!AI323+Cálculos!AI366+Cálculos!AI406+Cálculos!AI634+Cálculos!AI671+Cálculos!AI709</f>
        <v>132038282.8200399</v>
      </c>
      <c r="X221" s="926">
        <f>+Cálculos!AJ280+Cálculos!AJ323+Cálculos!AJ366+Cálculos!AJ406+Cálculos!AJ634+Cálculos!AJ671+Cálculos!AJ709</f>
        <v>502803914.4541133</v>
      </c>
      <c r="Y221" s="926">
        <f>+Cálculos!AK280+Cálculos!AK323+Cálculos!AK366+Cálculos!AK406+Cálculos!AK634+Cálculos!AK671+Cálculos!AK709</f>
        <v>58392293.31091249</v>
      </c>
      <c r="Z221" s="926">
        <f>+Cálculos!AL280+Cálculos!AL323+Cálculos!AL366+Cálculos!AL406+Cálculos!AL634+Cálculos!AL671+Cálculos!AL709</f>
        <v>74584928.222892821</v>
      </c>
      <c r="AA221" s="926">
        <f>+Cálculos!AM280+Cálculos!AM323+Cálculos!AM366+Cálculos!AM406+Cálculos!AM634+Cálculos!AM671+Cálculos!AM709</f>
        <v>8890900.794831574</v>
      </c>
      <c r="AB221" s="926">
        <f>+Cálculos!AN280+Cálculos!AN323+Cálculos!AN366+Cálculos!AN406+Cálculos!AN634+Cálculos!AN671+Cálculos!AN709</f>
        <v>401057114.71448708</v>
      </c>
      <c r="AC221" s="926">
        <f>+Cálculos!AO280+Cálculos!AO323+Cálculos!AO366+Cálculos!AO406+Cálculos!AO634+Cálculos!AO671+Cálculos!AO709</f>
        <v>369520265.76178402</v>
      </c>
      <c r="AD221" s="926">
        <f>+Cálculos!AP280+Cálculos!AP323+Cálculos!AP366+Cálculos!AP406+Cálculos!AP634+Cálculos!AP671+Cálculos!AP709</f>
        <v>354592287.29509741</v>
      </c>
      <c r="AE221" s="926">
        <f>+Cálculos!AQ280+Cálculos!AQ323+Cálculos!AQ366+Cálculos!AQ406+Cálculos!AQ634+Cálculos!AQ671+Cálculos!AQ709</f>
        <v>1663238.8581598178</v>
      </c>
      <c r="AF221" s="926">
        <f>+Cálculos!AR280+Cálculos!AR323+Cálculos!AR366+Cálculos!AR406+Cálculos!AR634+Cálculos!AR671+Cálculos!AR709</f>
        <v>7115961.5384662151</v>
      </c>
      <c r="AG221" s="926">
        <f>+Cálculos!AS280+Cálculos!AS323+Cálculos!AS366+Cálculos!AS406+Cálculos!AS634+Cálculos!AS671+Cálculos!AS709</f>
        <v>103130207.17790022</v>
      </c>
      <c r="AH221" s="926">
        <f>+Cálculos!AT280+Cálculos!AT323+Cálculos!AT366+Cálculos!AT406+Cálculos!AT634+Cálculos!AT671+Cálculos!AT709</f>
        <v>300038946.30381662</v>
      </c>
      <c r="AI221" s="926">
        <f>+Cálculos!AU280+Cálculos!AU323+Cálculos!AU366+Cálculos!AU406+Cálculos!AU634+Cálculos!AU671+Cálculos!AU709</f>
        <v>272786804.40369147</v>
      </c>
      <c r="AJ221" s="926">
        <f>+Cálculos!AV280+Cálculos!AV323+Cálculos!AV366+Cálculos!AV406+Cálculos!AV634+Cálculos!AV671+Cálculos!AV709</f>
        <v>198579890.42848065</v>
      </c>
      <c r="AK221" s="926">
        <f>+Cálculos!AW280+Cálculos!AW323+Cálculos!AW366+Cálculos!AW406+Cálculos!AW634+Cálculos!AW671+Cálculos!AW709</f>
        <v>14035824.859248146</v>
      </c>
      <c r="AL221" s="926">
        <f>+Cálculos!AX280+Cálculos!AX323+Cálculos!AX366+Cálculos!AX406+Cálculos!AX634+Cálculos!AX671+Cálculos!AX709</f>
        <v>26597924.889384657</v>
      </c>
      <c r="AM221" s="926">
        <f>+Cálculos!AY280+Cálculos!AY323+Cálculos!AY366+Cálculos!AY406+Cálculos!AY634+Cálculos!AY671+Cálculos!AY709</f>
        <v>8715344.9768284485</v>
      </c>
      <c r="AN221" s="926">
        <f>+Cálculos!AZ280+Cálculos!AZ323+Cálculos!AZ366+Cálculos!AZ406+Cálculos!AZ634+Cálculos!AZ671+Cálculos!AZ709</f>
        <v>107425908.68708782</v>
      </c>
      <c r="AO221" s="926">
        <f>+Cálculos!BA280+Cálculos!BA323+Cálculos!BA366+Cálculos!BA406+Cálculos!BA634+Cálculos!BA671+Cálculos!BA709</f>
        <v>20426067.98124218</v>
      </c>
      <c r="AP221" s="926">
        <f>+Cálculos!BB280+Cálculos!BB323+Cálculos!BB366+Cálculos!BB406+Cálculos!BB634+Cálculos!BB671+Cálculos!BB709</f>
        <v>0</v>
      </c>
      <c r="AQ221" s="926">
        <f>+Cálculos!BC280+Cálculos!BC323+Cálculos!BC366+Cálculos!BC406+Cálculos!BC634+Cálculos!BC671+Cálculos!BC709</f>
        <v>3452512.9570780396</v>
      </c>
      <c r="AR221" s="926">
        <f>+Cálculos!BD280+Cálculos!BD323+Cálculos!BD366+Cálculos!BD406+Cálculos!BD634+Cálculos!BD671+Cálculos!BD709</f>
        <v>109154319.17896438</v>
      </c>
      <c r="AS221" s="926">
        <f>+Cálculos!BE280+Cálculos!BE323+Cálculos!BE366+Cálculos!BE406+Cálculos!BE634+Cálculos!BE671+Cálculos!BE709</f>
        <v>368456166.45548493</v>
      </c>
      <c r="AT221" s="926">
        <f>+Cálculos!BF280+Cálculos!BF323+Cálculos!BF366+Cálculos!BF406+Cálculos!BF634+Cálculos!BF671+Cálculos!BF709</f>
        <v>308737901.29376143</v>
      </c>
      <c r="AU221" s="926">
        <f>+Cálculos!BG280+Cálculos!BG323+Cálculos!BG366+Cálculos!BG406+Cálculos!BG634+Cálculos!BG671+Cálculos!BG709</f>
        <v>672579097.43289542</v>
      </c>
      <c r="AV221" s="926">
        <f>+Cálculos!BH280+Cálculos!BH323+Cálculos!BH366+Cálculos!BH406+Cálculos!BH634+Cálculos!BH671+Cálculos!BH709</f>
        <v>266645889.31914276</v>
      </c>
      <c r="AW221" s="926">
        <f>+Cálculos!BI280+Cálculos!BI323+Cálculos!BI366+Cálculos!BI406+Cálculos!BI634+Cálculos!BI671+Cálculos!BI709</f>
        <v>124914519.6116581</v>
      </c>
      <c r="AX221" s="926">
        <f>+Cálculos!BJ280+Cálculos!BJ323+Cálculos!BJ366+Cálculos!BJ406+Cálculos!BJ634+Cálculos!BJ671+Cálculos!BJ709</f>
        <v>118890189.33489846</v>
      </c>
      <c r="AY221" s="926">
        <f>+Cálculos!BK280+Cálculos!BK323+Cálculos!BK366+Cálculos!BK406+Cálculos!BK634+Cálculos!BK671+Cálculos!BK709</f>
        <v>491630386.66384745</v>
      </c>
      <c r="AZ221" s="926">
        <f>+Cálculos!BL280+Cálculos!BL323+Cálculos!BL366+Cálculos!BL406+Cálculos!BL634+Cálculos!BL671+Cálculos!BL709</f>
        <v>265734493.59844542</v>
      </c>
      <c r="BA221" s="926">
        <f>+Cálculos!BM280+Cálculos!BM323+Cálculos!BM366+Cálculos!BM406+Cálculos!BM634+Cálculos!BM671+Cálculos!BM709</f>
        <v>314074234.4503879</v>
      </c>
      <c r="BB221" s="926">
        <f>+Cálculos!BN280+Cálculos!BN323+Cálculos!BN366+Cálculos!BN406+Cálculos!BN634+Cálculos!BN671+Cálculos!BN709</f>
        <v>36892133.482521206</v>
      </c>
      <c r="BC221" s="926">
        <f>+Cálculos!BO280+Cálculos!BO323+Cálculos!BO366+Cálculos!BO406+Cálculos!BO634+Cálculos!BO671+Cálculos!BO709</f>
        <v>11445122.906256869</v>
      </c>
      <c r="BD221" s="926">
        <f>+Cálculos!BP280+Cálculos!BP323+Cálculos!BP366+Cálculos!BP406+Cálculos!BP634+Cálculos!BP671+Cálculos!BP709</f>
        <v>15309629.052916646</v>
      </c>
      <c r="BE221" s="926">
        <f>+Cálculos!BQ280+Cálculos!BQ323+Cálculos!BQ366+Cálculos!BQ406+Cálculos!BQ634+Cálculos!BQ671+Cálculos!BQ709</f>
        <v>0</v>
      </c>
      <c r="BF221" s="926">
        <f>+Cálculos!BR280+Cálculos!BR323+Cálculos!BR366+Cálculos!BR406+Cálculos!BR634+Cálculos!BR671+Cálculos!BR709</f>
        <v>26091105.689207971</v>
      </c>
      <c r="BG221" s="926">
        <f>+Cálculos!BS280+Cálculos!BS323+Cálculos!BS366+Cálculos!BS406+Cálculos!BS634+Cálculos!BS671+Cálculos!BS709</f>
        <v>4978549.7970628068</v>
      </c>
      <c r="BH221" s="926">
        <f>+Cálculos!BT280+Cálculos!BT323+Cálculos!BT366+Cálculos!BT406+Cálculos!BT634+Cálculos!BT671+Cálculos!BT709</f>
        <v>81210777.096596658</v>
      </c>
      <c r="BI221" s="926">
        <f>+Cálculos!BU280+Cálculos!BU323+Cálculos!BU366+Cálculos!BU406+Cálculos!BU634+Cálculos!BU671+Cálculos!BU709</f>
        <v>28155033.650442421</v>
      </c>
      <c r="BJ221" s="926">
        <f>+Cálculos!BV280+Cálculos!BV323+Cálculos!BV366+Cálculos!BV406+Cálculos!BV634+Cálculos!BV671+Cálculos!BV709</f>
        <v>62561787.197207391</v>
      </c>
      <c r="BK221" s="924">
        <f t="shared" si="430"/>
        <v>7450446487.5003891</v>
      </c>
    </row>
    <row r="222" spans="1:64" ht="16.2" thickBot="1" x14ac:dyDescent="0.35">
      <c r="A222" s="809"/>
      <c r="B222" s="777"/>
      <c r="C222" s="923"/>
      <c r="D222" s="923"/>
      <c r="E222" s="923"/>
      <c r="F222" s="923"/>
      <c r="G222" s="923"/>
      <c r="H222" s="923"/>
      <c r="I222" s="923"/>
      <c r="J222" s="923"/>
      <c r="K222" s="923"/>
      <c r="L222" s="923"/>
      <c r="M222" s="923"/>
      <c r="N222" s="923"/>
      <c r="O222" s="923"/>
      <c r="P222" s="923"/>
      <c r="Q222" s="923"/>
      <c r="R222" s="923"/>
      <c r="S222" s="923"/>
      <c r="T222" s="923"/>
      <c r="U222" s="923"/>
      <c r="V222" s="923"/>
      <c r="W222" s="923"/>
      <c r="X222" s="923"/>
      <c r="Y222" s="923"/>
      <c r="Z222" s="923"/>
      <c r="AA222" s="923"/>
      <c r="AB222" s="923"/>
      <c r="AC222" s="923"/>
      <c r="AD222" s="923"/>
      <c r="AE222" s="923"/>
      <c r="AF222" s="923"/>
      <c r="AG222" s="923"/>
      <c r="AH222" s="923"/>
      <c r="AI222" s="923"/>
      <c r="AJ222" s="923"/>
      <c r="AK222" s="923"/>
      <c r="AL222" s="923"/>
      <c r="AM222" s="923"/>
      <c r="AN222" s="923"/>
      <c r="AO222" s="923"/>
      <c r="AP222" s="923"/>
      <c r="AQ222" s="923"/>
      <c r="AR222" s="923"/>
      <c r="AS222" s="923"/>
      <c r="AT222" s="923"/>
      <c r="AU222" s="923"/>
      <c r="AV222" s="923"/>
      <c r="AW222" s="923"/>
      <c r="AX222" s="923"/>
      <c r="AY222" s="923"/>
      <c r="AZ222" s="923"/>
      <c r="BA222" s="923"/>
      <c r="BB222" s="923"/>
      <c r="BC222" s="923"/>
      <c r="BD222" s="923"/>
      <c r="BE222" s="923"/>
      <c r="BF222" s="923"/>
      <c r="BG222" s="923"/>
      <c r="BH222" s="923"/>
      <c r="BI222" s="923"/>
      <c r="BJ222" s="923"/>
      <c r="BK222" s="924">
        <f t="shared" si="430"/>
        <v>0</v>
      </c>
    </row>
    <row r="223" spans="1:64" ht="16.2" thickBot="1" x14ac:dyDescent="0.35">
      <c r="A223" s="708" t="s">
        <v>964</v>
      </c>
      <c r="B223" s="777"/>
      <c r="C223" s="926">
        <f>+C225+C226+C227+C228+C229+C230+C231+C232</f>
        <v>237333244.68804431</v>
      </c>
      <c r="D223" s="926">
        <f t="shared" ref="D223:BJ223" si="437">+D224+D225+D226+D227+D228+D229+D230+D231+D232</f>
        <v>243113107.32488587</v>
      </c>
      <c r="E223" s="926">
        <f t="shared" si="437"/>
        <v>264878351.32433271</v>
      </c>
      <c r="F223" s="926">
        <f t="shared" si="437"/>
        <v>270305439.56277609</v>
      </c>
      <c r="G223" s="926">
        <f t="shared" si="437"/>
        <v>292458228.60138446</v>
      </c>
      <c r="H223" s="926">
        <f t="shared" si="437"/>
        <v>328019568.92063624</v>
      </c>
      <c r="I223" s="926">
        <f t="shared" si="437"/>
        <v>374636103.87467045</v>
      </c>
      <c r="J223" s="926">
        <f t="shared" si="437"/>
        <v>389314813.82532549</v>
      </c>
      <c r="K223" s="926">
        <f t="shared" si="437"/>
        <v>359538919.63271606</v>
      </c>
      <c r="L223" s="926">
        <f t="shared" si="437"/>
        <v>397876360.28678823</v>
      </c>
      <c r="M223" s="926">
        <f t="shared" si="437"/>
        <v>391181278.93619359</v>
      </c>
      <c r="N223" s="926">
        <f t="shared" si="437"/>
        <v>465742585.07885492</v>
      </c>
      <c r="O223" s="926">
        <f t="shared" si="437"/>
        <v>516939812.76390868</v>
      </c>
      <c r="P223" s="926">
        <f t="shared" si="437"/>
        <v>545106766.35043061</v>
      </c>
      <c r="Q223" s="926">
        <f t="shared" si="437"/>
        <v>548141002.79733968</v>
      </c>
      <c r="R223" s="926">
        <f t="shared" si="437"/>
        <v>546921610.85464418</v>
      </c>
      <c r="S223" s="926">
        <f t="shared" si="437"/>
        <v>568709912.12436843</v>
      </c>
      <c r="T223" s="926">
        <f t="shared" si="437"/>
        <v>583697233.23080945</v>
      </c>
      <c r="U223" s="926">
        <f t="shared" si="437"/>
        <v>638912533.68831289</v>
      </c>
      <c r="V223" s="926">
        <f t="shared" si="437"/>
        <v>652463838.38670981</v>
      </c>
      <c r="W223" s="926">
        <f t="shared" si="437"/>
        <v>671846247.42287195</v>
      </c>
      <c r="X223" s="926">
        <f t="shared" si="437"/>
        <v>715038791.00805771</v>
      </c>
      <c r="Y223" s="926">
        <f t="shared" si="437"/>
        <v>727070674.37201548</v>
      </c>
      <c r="Z223" s="926">
        <f t="shared" si="437"/>
        <v>775357026.95733941</v>
      </c>
      <c r="AA223" s="926">
        <f t="shared" si="437"/>
        <v>831817676.36990333</v>
      </c>
      <c r="AB223" s="926">
        <f t="shared" si="437"/>
        <v>870934558.69291544</v>
      </c>
      <c r="AC223" s="926">
        <f t="shared" si="437"/>
        <v>931024155.69774139</v>
      </c>
      <c r="AD223" s="926">
        <f t="shared" si="437"/>
        <v>920192998.77983499</v>
      </c>
      <c r="AE223" s="926">
        <f t="shared" si="437"/>
        <v>979911425.55214667</v>
      </c>
      <c r="AF223" s="926">
        <f t="shared" si="437"/>
        <v>1011208223.4411352</v>
      </c>
      <c r="AG223" s="926">
        <f t="shared" si="437"/>
        <v>1075450834.9404824</v>
      </c>
      <c r="AH223" s="926">
        <f t="shared" si="437"/>
        <v>1058102907.4170353</v>
      </c>
      <c r="AI223" s="926">
        <f t="shared" si="437"/>
        <v>1106318130.4474392</v>
      </c>
      <c r="AJ223" s="926">
        <f t="shared" si="437"/>
        <v>1066606106.4181952</v>
      </c>
      <c r="AK223" s="926">
        <f t="shared" si="437"/>
        <v>1086782769.0154696</v>
      </c>
      <c r="AL223" s="926">
        <f t="shared" si="437"/>
        <v>1193576558.7107036</v>
      </c>
      <c r="AM223" s="926">
        <f t="shared" si="437"/>
        <v>1278524223.3404515</v>
      </c>
      <c r="AN223" s="926">
        <f t="shared" si="437"/>
        <v>1229630103.0532343</v>
      </c>
      <c r="AO223" s="926">
        <f t="shared" si="437"/>
        <v>1325314212.5977557</v>
      </c>
      <c r="AP223" s="926">
        <f t="shared" si="437"/>
        <v>1355304401.8411477</v>
      </c>
      <c r="AQ223" s="926">
        <f t="shared" si="437"/>
        <v>1333080003.37571</v>
      </c>
      <c r="AR223" s="926">
        <f t="shared" si="437"/>
        <v>1407755936.1081049</v>
      </c>
      <c r="AS223" s="926">
        <f t="shared" si="437"/>
        <v>1468198330.2868707</v>
      </c>
      <c r="AT223" s="926">
        <f t="shared" si="437"/>
        <v>1530681140.8479006</v>
      </c>
      <c r="AU223" s="926">
        <f t="shared" si="437"/>
        <v>1530162393.2623994</v>
      </c>
      <c r="AV223" s="926">
        <f t="shared" si="437"/>
        <v>1550463383.4853032</v>
      </c>
      <c r="AW223" s="926">
        <f t="shared" si="437"/>
        <v>1603112989.9013641</v>
      </c>
      <c r="AX223" s="926">
        <f t="shared" si="437"/>
        <v>1646026033.7130506</v>
      </c>
      <c r="AY223" s="926">
        <f t="shared" si="437"/>
        <v>1743022139.6058323</v>
      </c>
      <c r="AZ223" s="926">
        <f t="shared" si="437"/>
        <v>1798846839.9070282</v>
      </c>
      <c r="BA223" s="926">
        <f t="shared" si="437"/>
        <v>1792728390.8331871</v>
      </c>
      <c r="BB223" s="926">
        <f t="shared" si="437"/>
        <v>1872126369.8950617</v>
      </c>
      <c r="BC223" s="926">
        <f t="shared" si="437"/>
        <v>1935828464.9370952</v>
      </c>
      <c r="BD223" s="926">
        <f t="shared" si="437"/>
        <v>1944962228.940068</v>
      </c>
      <c r="BE223" s="926">
        <f t="shared" si="437"/>
        <v>2010182372.927084</v>
      </c>
      <c r="BF223" s="926">
        <f t="shared" si="437"/>
        <v>2091474113.9785523</v>
      </c>
      <c r="BG223" s="926">
        <f t="shared" si="437"/>
        <v>2058156792.8267715</v>
      </c>
      <c r="BH223" s="926">
        <f t="shared" si="437"/>
        <v>2155982630.2635255</v>
      </c>
      <c r="BI223" s="926">
        <f t="shared" si="437"/>
        <v>2223377360.5603995</v>
      </c>
      <c r="BJ223" s="926">
        <f t="shared" si="437"/>
        <v>2322912737.1823959</v>
      </c>
      <c r="BK223" s="924">
        <f t="shared" si="430"/>
        <v>64844383391.166733</v>
      </c>
      <c r="BL223" s="923"/>
    </row>
    <row r="224" spans="1:64" ht="15.6" x14ac:dyDescent="0.3">
      <c r="A224" s="915" t="s">
        <v>965</v>
      </c>
      <c r="B224" s="777"/>
      <c r="C224" s="923">
        <f>+TCF!C162*'Monthly Parameters'!O172</f>
        <v>0</v>
      </c>
      <c r="D224" s="923">
        <f>+TCF!D162*'Monthly Parameters'!P172</f>
        <v>0</v>
      </c>
      <c r="E224" s="923">
        <f>+TCF!E162*'Monthly Parameters'!Q172</f>
        <v>11890563.119339567</v>
      </c>
      <c r="F224" s="923">
        <f>+TCF!F162*'Monthly Parameters'!R172</f>
        <v>18096742.883838989</v>
      </c>
      <c r="G224" s="923">
        <f>+TCF!G162*'Monthly Parameters'!S172</f>
        <v>41327807.759992704</v>
      </c>
      <c r="H224" s="923">
        <f>+TCF!H162*'Monthly Parameters'!T172</f>
        <v>78429572.02955395</v>
      </c>
      <c r="I224" s="923">
        <f>+TCF!I162*'Monthly Parameters'!U172</f>
        <v>123681638.25644611</v>
      </c>
      <c r="J224" s="923">
        <f>+TCF!J162*'Monthly Parameters'!V172</f>
        <v>138937381.42923528</v>
      </c>
      <c r="K224" s="923">
        <f>+TCF!K162*'Monthly Parameters'!W172</f>
        <v>104346693.09285423</v>
      </c>
      <c r="L224" s="923">
        <f>+TCF!L162*'Monthly Parameters'!X172</f>
        <v>125688961.23178357</v>
      </c>
      <c r="M224" s="923">
        <f>+TCF!M162*'Monthly Parameters'!Y172</f>
        <v>111376009.37457617</v>
      </c>
      <c r="N224" s="923">
        <f>+TCF!N162*'Monthly Parameters'!Z172</f>
        <v>158777764.40519214</v>
      </c>
      <c r="O224" s="923">
        <f>+TCF!O162*'Monthly Parameters'!AA172</f>
        <v>223416621.99490693</v>
      </c>
      <c r="P224" s="923">
        <f>+TCF!P162*'Monthly Parameters'!AB172</f>
        <v>222632943.66692257</v>
      </c>
      <c r="Q224" s="923">
        <f>+TCF!Q162*'Monthly Parameters'!AC172</f>
        <v>220948398.20301661</v>
      </c>
      <c r="R224" s="923">
        <f>+TCF!R162*'Monthly Parameters'!AD172</f>
        <v>223255922.51621944</v>
      </c>
      <c r="S224" s="923">
        <f>+TCF!S162*'Monthly Parameters'!AE172</f>
        <v>251790221.21977729</v>
      </c>
      <c r="T224" s="923">
        <f>+TCF!T162*'Monthly Parameters'!AF172</f>
        <v>276774338.28184593</v>
      </c>
      <c r="U224" s="923">
        <f>+TCF!U162*'Monthly Parameters'!AG172</f>
        <v>336510335.70896286</v>
      </c>
      <c r="V224" s="923">
        <f>+TCF!V162*'Monthly Parameters'!AH172</f>
        <v>346642485.49277067</v>
      </c>
      <c r="W224" s="923">
        <f>+TCF!W162*'Monthly Parameters'!AI172</f>
        <v>366924969.72904873</v>
      </c>
      <c r="X224" s="923">
        <f>+TCF!X162*'Monthly Parameters'!AJ172</f>
        <v>411103693.51060456</v>
      </c>
      <c r="Y224" s="923">
        <f>+TCF!Y162*'Monthly Parameters'!AK172</f>
        <v>422321827.58059859</v>
      </c>
      <c r="Z224" s="923">
        <f>+TCF!Z162*'Monthly Parameters'!AL172</f>
        <v>473945689.33999932</v>
      </c>
      <c r="AA224" s="923">
        <f>+TCF!AA162*'Monthly Parameters'!AM172</f>
        <v>534390976.50097263</v>
      </c>
      <c r="AB224" s="923">
        <f>+TCF!AB162*'Monthly Parameters'!AN172</f>
        <v>575950836.96866643</v>
      </c>
      <c r="AC224" s="923">
        <f>+TCF!AC162*'Monthly Parameters'!AO172</f>
        <v>637676848.77522576</v>
      </c>
      <c r="AD224" s="923">
        <f>+TCF!AD162*'Monthly Parameters'!AP172</f>
        <v>626900291.04418981</v>
      </c>
      <c r="AE224" s="923">
        <f>+TCF!AE162*'Monthly Parameters'!AQ172</f>
        <v>685742247.167238</v>
      </c>
      <c r="AF224" s="923">
        <f>+TCF!AF162*'Monthly Parameters'!AR172</f>
        <v>719963365.4125129</v>
      </c>
      <c r="AG224" s="923">
        <f>+TCF!AG162*'Monthly Parameters'!AS172</f>
        <v>783646923.82973194</v>
      </c>
      <c r="AH224" s="923">
        <f>+TCF!AH162*'Monthly Parameters'!AT172</f>
        <v>768358847.35457158</v>
      </c>
      <c r="AI224" s="923">
        <f>+TCF!AI162*'Monthly Parameters'!AU172</f>
        <v>819413183.24078894</v>
      </c>
      <c r="AJ224" s="923">
        <f>+TCF!AJ162*'Monthly Parameters'!AV172</f>
        <v>781477315.39602399</v>
      </c>
      <c r="AK224" s="923">
        <f>+TCF!AK162*'Monthly Parameters'!AW172</f>
        <v>808852780.65035403</v>
      </c>
      <c r="AL224" s="923">
        <f>+TCF!AL162*'Monthly Parameters'!AX172</f>
        <v>923381848.62480175</v>
      </c>
      <c r="AM224" s="923">
        <f>+TCF!AM162*'Monthly Parameters'!AY172</f>
        <v>1014102468.8137625</v>
      </c>
      <c r="AN224" s="923">
        <f>+TCF!AN162*'Monthly Parameters'!AZ172</f>
        <v>967020452.37026763</v>
      </c>
      <c r="AO224" s="923">
        <f>+TCF!AO162*'Monthly Parameters'!BA172</f>
        <v>1066244295.2552911</v>
      </c>
      <c r="AP224" s="923">
        <f>+TCF!AP162*'Monthly Parameters'!BB172</f>
        <v>1096635311.5375686</v>
      </c>
      <c r="AQ224" s="923">
        <f>+TCF!AQ162*'Monthly Parameters'!BC172</f>
        <v>1076158406.868757</v>
      </c>
      <c r="AR224" s="923">
        <f>+TCF!AR162*'Monthly Parameters'!BD172</f>
        <v>1157015105.7611895</v>
      </c>
      <c r="AS224" s="923">
        <f>+TCF!AS162*'Monthly Parameters'!BE172</f>
        <v>1225093398.6852713</v>
      </c>
      <c r="AT224" s="923">
        <f>+TCF!AT162*'Monthly Parameters'!BF172</f>
        <v>1286309893.1725006</v>
      </c>
      <c r="AU224" s="923">
        <f>+TCF!AU162*'Monthly Parameters'!BG172</f>
        <v>1287417253.3483641</v>
      </c>
      <c r="AV224" s="923">
        <f>+TCF!AV162*'Monthly Parameters'!BH172</f>
        <v>1310200072.9607692</v>
      </c>
      <c r="AW224" s="923">
        <f>+TCF!AW162*'Monthly Parameters'!BI172</f>
        <v>1367225712.0416727</v>
      </c>
      <c r="AX224" s="923">
        <f>+TCF!AX162*'Monthly Parameters'!BJ172</f>
        <v>1419550400.8333423</v>
      </c>
      <c r="AY224" s="923">
        <f>+TCF!AY162*'Monthly Parameters'!BK172</f>
        <v>1525022757.2088041</v>
      </c>
      <c r="AZ224" s="923">
        <f>+TCF!AZ162*'Monthly Parameters'!BL172</f>
        <v>1581968898.7932689</v>
      </c>
      <c r="BA224" s="923">
        <f>+TCF!BA162*'Monthly Parameters'!BM172</f>
        <v>1577957265.8143737</v>
      </c>
      <c r="BB224" s="923">
        <f>+TCF!BB162*'Monthly Parameters'!BN172</f>
        <v>1658556087.9930503</v>
      </c>
      <c r="BC224" s="923">
        <f>+TCF!BC162*'Monthly Parameters'!BO172</f>
        <v>1721950771.3320389</v>
      </c>
      <c r="BD224" s="923">
        <f>+TCF!BD162*'Monthly Parameters'!BP172</f>
        <v>1736299830.2056041</v>
      </c>
      <c r="BE224" s="923">
        <f>+TCF!BE162*'Monthly Parameters'!BQ172</f>
        <v>1808217839.7065105</v>
      </c>
      <c r="BF224" s="923">
        <f>+TCF!BF162*'Monthly Parameters'!BR172</f>
        <v>1889776114.3540854</v>
      </c>
      <c r="BG224" s="923">
        <f>+TCF!BG162*'Monthly Parameters'!BS172</f>
        <v>1858015773.0330453</v>
      </c>
      <c r="BH224" s="923">
        <f>+TCF!BH162*'Monthly Parameters'!BT172</f>
        <v>1957393092.0158613</v>
      </c>
      <c r="BI224" s="923">
        <f>+TCF!BI162*'Monthly Parameters'!BU172</f>
        <v>2025508271.8454182</v>
      </c>
      <c r="BJ224" s="923">
        <f>+TCF!BJ162*'Monthly Parameters'!BV172</f>
        <v>2130448815.1660991</v>
      </c>
      <c r="BK224" s="924">
        <f t="shared" si="430"/>
        <v>49098664334.909485</v>
      </c>
    </row>
    <row r="225" spans="1:64" ht="15.6" x14ac:dyDescent="0.3">
      <c r="A225" s="916" t="s">
        <v>966</v>
      </c>
      <c r="B225" s="777"/>
      <c r="C225" s="923">
        <f>+'Loans '!DG27</f>
        <v>48515300.269986115</v>
      </c>
      <c r="D225" s="923">
        <f>+'Loans '!DH27</f>
        <v>48515300.269986115</v>
      </c>
      <c r="E225" s="923">
        <f>+'Loans '!DI27</f>
        <v>47891544.109094188</v>
      </c>
      <c r="F225" s="923">
        <f>+'Loans '!DJ27</f>
        <v>47475706.668499567</v>
      </c>
      <c r="G225" s="923">
        <f>+'Loans '!DK27</f>
        <v>47475706.668499567</v>
      </c>
      <c r="H225" s="923">
        <f>+'Loans '!DL27</f>
        <v>46828310.149109855</v>
      </c>
      <c r="I225" s="923">
        <f>+'Loans '!DM27</f>
        <v>46396712.469516717</v>
      </c>
      <c r="J225" s="923">
        <f>+'Loans '!DN27</f>
        <v>46396712.469516717</v>
      </c>
      <c r="K225" s="923">
        <f>+'Loans '!DO27</f>
        <v>45724779.62204212</v>
      </c>
      <c r="L225" s="923">
        <f>+'Loans '!DP27</f>
        <v>45276824.390392385</v>
      </c>
      <c r="M225" s="923">
        <f>+'Loans '!DQ27</f>
        <v>45276824.390392385</v>
      </c>
      <c r="N225" s="923">
        <f>+'Loans '!DR27</f>
        <v>44579425.287998505</v>
      </c>
      <c r="O225" s="923">
        <f>+'Loans '!DS27</f>
        <v>44114492.553069256</v>
      </c>
      <c r="P225" s="923">
        <f>+'Loans '!DT27</f>
        <v>44114492.553069256</v>
      </c>
      <c r="Q225" s="923">
        <f>+'Loans '!DU27</f>
        <v>43390662.024694651</v>
      </c>
      <c r="R225" s="923">
        <f>+'Loans '!DV27</f>
        <v>42908108.339111574</v>
      </c>
      <c r="S225" s="923">
        <f>+'Loans '!DW27</f>
        <v>42908108.339111574</v>
      </c>
      <c r="T225" s="923">
        <f>+'Loans '!DX27</f>
        <v>42156844.633711569</v>
      </c>
      <c r="U225" s="923">
        <f>+'Loans '!DY27</f>
        <v>41656002.163444892</v>
      </c>
      <c r="V225" s="923">
        <f>+'Loans '!DZ27</f>
        <v>41656002.163444892</v>
      </c>
      <c r="W225" s="923">
        <f>+'Loans '!EA27</f>
        <v>40876265.563610226</v>
      </c>
      <c r="X225" s="923">
        <f>+'Loans '!EB27</f>
        <v>40356441.163720451</v>
      </c>
      <c r="Y225" s="923">
        <f>+'Loans '!EC27</f>
        <v>40356441.163720451</v>
      </c>
      <c r="Z225" s="923">
        <f>+'Loans '!ED27</f>
        <v>39547152.546752051</v>
      </c>
      <c r="AA225" s="923">
        <f>+'Loans '!EE27</f>
        <v>39007626.802106448</v>
      </c>
      <c r="AB225" s="923">
        <f>+'Loans '!EF27</f>
        <v>39007626.802106448</v>
      </c>
      <c r="AC225" s="923">
        <f>+'Loans '!EG27</f>
        <v>38167666.146554939</v>
      </c>
      <c r="AD225" s="923">
        <f>+'Loans '!EH27</f>
        <v>37607692.376187265</v>
      </c>
      <c r="AE225" s="923">
        <f>+'Loans '!EI27</f>
        <v>37607692.376187265</v>
      </c>
      <c r="AF225" s="923">
        <f>+'Loans '!EJ27</f>
        <v>36735897.211790361</v>
      </c>
      <c r="AG225" s="923">
        <f>+'Loans '!EK27</f>
        <v>36154700.43552576</v>
      </c>
      <c r="AH225" s="923">
        <f>+'Loans '!EL27</f>
        <v>36154700.43552576</v>
      </c>
      <c r="AI225" s="923">
        <f>+'Loans '!EM27</f>
        <v>35249864.234398209</v>
      </c>
      <c r="AJ225" s="923">
        <f>+'Loans '!EN27</f>
        <v>34646640.100313179</v>
      </c>
      <c r="AK225" s="923">
        <f>+'Loans '!EO27</f>
        <v>34646640.100313179</v>
      </c>
      <c r="AL225" s="923">
        <f>+'Loans '!EP27</f>
        <v>33707510.6071629</v>
      </c>
      <c r="AM225" s="923">
        <f>+'Loans '!EQ27</f>
        <v>33081424.27839604</v>
      </c>
      <c r="AN225" s="923">
        <f>+'Loans '!ER27</f>
        <v>33081424.27839604</v>
      </c>
      <c r="AO225" s="923">
        <f>+'Loans '!ES27</f>
        <v>32106701.777455371</v>
      </c>
      <c r="AP225" s="923">
        <f>+'Loans '!ET27</f>
        <v>31456886.776828256</v>
      </c>
      <c r="AQ225" s="923">
        <f>+'Loans '!EU27</f>
        <v>31456886.776828256</v>
      </c>
      <c r="AR225" s="923">
        <f>+'Loans '!EV27</f>
        <v>30445222.293101922</v>
      </c>
      <c r="AS225" s="923">
        <f>+'Loans '!EW27</f>
        <v>29770779.303951036</v>
      </c>
      <c r="AT225" s="923">
        <f>+'Loans '!EX27</f>
        <v>29770779.303951036</v>
      </c>
      <c r="AU225" s="923">
        <f>+'Loans '!EY27</f>
        <v>28720772.736291476</v>
      </c>
      <c r="AV225" s="923">
        <f>+'Loans '!EZ27</f>
        <v>28020768.357851774</v>
      </c>
      <c r="AW225" s="923">
        <f>+'Loans '!FA27</f>
        <v>28020768.357851774</v>
      </c>
      <c r="AX225" s="923">
        <f>+'Loans '!FB27</f>
        <v>26930966.541277919</v>
      </c>
      <c r="AY225" s="923">
        <f>+'Loans '!FC27</f>
        <v>26204431.996895347</v>
      </c>
      <c r="AZ225" s="923">
        <f>+'Loans '!FD27</f>
        <v>26204431.996895347</v>
      </c>
      <c r="BA225" s="923">
        <f>+'Loans '!FE27</f>
        <v>25073326.69147335</v>
      </c>
      <c r="BB225" s="923">
        <f>+'Loans '!FF27</f>
        <v>24319256.487858679</v>
      </c>
      <c r="BC225" s="923">
        <f>+'Loans '!FG27</f>
        <v>24319256.487858679</v>
      </c>
      <c r="BD225" s="923">
        <f>+'Loans '!FH27</f>
        <v>23145282.291361175</v>
      </c>
      <c r="BE225" s="923">
        <f>+'Loans '!FI27</f>
        <v>22362632.827029508</v>
      </c>
      <c r="BF225" s="923">
        <f>+'Loans '!FJ27</f>
        <v>22362632.827029508</v>
      </c>
      <c r="BG225" s="923">
        <f>+'Loans '!FK27</f>
        <v>21144165.008484758</v>
      </c>
      <c r="BH225" s="923">
        <f>+'Loans '!FL27</f>
        <v>20331853.129454926</v>
      </c>
      <c r="BI225" s="923">
        <f>+'Loans '!FM27</f>
        <v>20331853.129454926</v>
      </c>
      <c r="BJ225" s="923">
        <f>+'Loans '!FN27</f>
        <v>19067205.380587325</v>
      </c>
      <c r="BK225" s="924">
        <f t="shared" si="430"/>
        <v>2140818126.6372309</v>
      </c>
      <c r="BL225" s="923"/>
    </row>
    <row r="226" spans="1:64" ht="15.6" x14ac:dyDescent="0.3">
      <c r="A226" s="917" t="s">
        <v>967</v>
      </c>
      <c r="B226" s="777"/>
      <c r="C226" s="923">
        <f>+'Loans '!DG59</f>
        <v>149545282.51430184</v>
      </c>
      <c r="D226" s="923">
        <f>+'Loans '!DH59</f>
        <v>149389668.27651379</v>
      </c>
      <c r="E226" s="923">
        <f>+'Loans '!DI59</f>
        <v>149389668.27651379</v>
      </c>
      <c r="F226" s="923">
        <f>+'Loans '!DJ59</f>
        <v>149389668.27651379</v>
      </c>
      <c r="G226" s="923">
        <f>+'Loans '!DK59</f>
        <v>149389668.27651379</v>
      </c>
      <c r="H226" s="923">
        <f>+'Loans '!DL59</f>
        <v>149389668.27651379</v>
      </c>
      <c r="I226" s="923">
        <f>+'Loans '!DM59</f>
        <v>151572168.42077482</v>
      </c>
      <c r="J226" s="923">
        <f>+'Loans '!DN59</f>
        <v>151647427.04643899</v>
      </c>
      <c r="K226" s="923">
        <f>+'Loans '!DO59</f>
        <v>151647427.04643899</v>
      </c>
      <c r="L226" s="923">
        <f>+'Loans '!DP59</f>
        <v>151647427.04643899</v>
      </c>
      <c r="M226" s="923">
        <f>+'Loans '!DQ59</f>
        <v>151647427.04643899</v>
      </c>
      <c r="N226" s="923">
        <f>+'Loans '!DR59</f>
        <v>151647427.04643899</v>
      </c>
      <c r="O226" s="923">
        <f>+'Loans '!DS59</f>
        <v>140806918.93132564</v>
      </c>
      <c r="P226" s="923">
        <f>+'Loans '!DT59</f>
        <v>140433108.30666655</v>
      </c>
      <c r="Q226" s="923">
        <f>+'Loans '!DU59</f>
        <v>140433108.30666655</v>
      </c>
      <c r="R226" s="923">
        <f>+'Loans '!DV59</f>
        <v>140433108.30666655</v>
      </c>
      <c r="S226" s="923">
        <f>+'Loans '!DW59</f>
        <v>140433108.30666655</v>
      </c>
      <c r="T226" s="923">
        <f>+'Loans '!DX59</f>
        <v>140433108.30666655</v>
      </c>
      <c r="U226" s="923">
        <f>+'Loans '!DY59</f>
        <v>136914360.08368871</v>
      </c>
      <c r="V226" s="923">
        <f>+'Loans '!DZ59</f>
        <v>136793023.93806878</v>
      </c>
      <c r="W226" s="923">
        <f>+'Loans '!EA59</f>
        <v>136793023.93806878</v>
      </c>
      <c r="X226" s="923">
        <f>+'Loans '!EB59</f>
        <v>136793023.93806878</v>
      </c>
      <c r="Y226" s="923">
        <f>+'Loans '!EC59</f>
        <v>136793023.93806878</v>
      </c>
      <c r="Z226" s="923">
        <f>+'Loans '!ED59</f>
        <v>136793023.93806878</v>
      </c>
      <c r="AA226" s="923">
        <f>+'Loans '!EE59</f>
        <v>134345269.3023923</v>
      </c>
      <c r="AB226" s="923">
        <f>+'Loans '!EF59</f>
        <v>134260863.97012758</v>
      </c>
      <c r="AC226" s="923">
        <f>+'Loans '!EG59</f>
        <v>134260863.97012758</v>
      </c>
      <c r="AD226" s="923">
        <f>+'Loans '!EH59</f>
        <v>134260863.97012758</v>
      </c>
      <c r="AE226" s="923">
        <f>+'Loans '!EI59</f>
        <v>134260863.97012758</v>
      </c>
      <c r="AF226" s="923">
        <f>+'Loans '!EJ59</f>
        <v>134260863.97012758</v>
      </c>
      <c r="AG226" s="923">
        <f>+'Loans '!EK59</f>
        <v>136479995.45770615</v>
      </c>
      <c r="AH226" s="923">
        <f>+'Loans '!EL59</f>
        <v>136556517.23313987</v>
      </c>
      <c r="AI226" s="923">
        <f>+'Loans '!EM59</f>
        <v>136556517.23313987</v>
      </c>
      <c r="AJ226" s="923">
        <f>+'Loans '!EN59</f>
        <v>136556517.23313987</v>
      </c>
      <c r="AK226" s="923">
        <f>+'Loans '!EO59</f>
        <v>136556517.23313987</v>
      </c>
      <c r="AL226" s="923">
        <f>+'Loans '!EP59</f>
        <v>136556517.23313987</v>
      </c>
      <c r="AM226" s="923">
        <f>+'Loans '!EQ59</f>
        <v>131035478.49288678</v>
      </c>
      <c r="AN226" s="923">
        <f>+'Loans '!ER59</f>
        <v>130845097.84667116</v>
      </c>
      <c r="AO226" s="923">
        <f>+'Loans '!ES59</f>
        <v>130845097.84667116</v>
      </c>
      <c r="AP226" s="923">
        <f>+'Loans '!ET59</f>
        <v>130845097.84667116</v>
      </c>
      <c r="AQ226" s="923">
        <f>+'Loans '!EU59</f>
        <v>130845097.84667116</v>
      </c>
      <c r="AR226" s="923">
        <f>+'Loans '!EV59</f>
        <v>130845097.84667116</v>
      </c>
      <c r="AS226" s="923">
        <f>+'Loans '!EW59</f>
        <v>124358229.79329838</v>
      </c>
      <c r="AT226" s="923">
        <f>+'Loans '!EX59</f>
        <v>124134544.68800966</v>
      </c>
      <c r="AU226" s="923">
        <f>+'Loans '!EY59</f>
        <v>124134544.68800966</v>
      </c>
      <c r="AV226" s="923">
        <f>+'Loans '!EZ59</f>
        <v>124134544.68800966</v>
      </c>
      <c r="AW226" s="923">
        <f>+'Loans '!FA59</f>
        <v>124134544.68800966</v>
      </c>
      <c r="AX226" s="923">
        <f>+'Loans '!FB59</f>
        <v>124134544.68800966</v>
      </c>
      <c r="AY226" s="923">
        <f>+'Loans '!FC59</f>
        <v>119091148.93267393</v>
      </c>
      <c r="AZ226" s="923">
        <f>+'Loans '!FD59</f>
        <v>118917238.73421407</v>
      </c>
      <c r="BA226" s="923">
        <f>+'Loans '!FE59</f>
        <v>118917238.73421407</v>
      </c>
      <c r="BB226" s="923">
        <f>+'Loans '!FF59</f>
        <v>118917238.73421407</v>
      </c>
      <c r="BC226" s="923">
        <f>+'Loans '!FG59</f>
        <v>118917238.73421407</v>
      </c>
      <c r="BD226" s="923">
        <f>+'Loans '!FH59</f>
        <v>118917238.73421407</v>
      </c>
      <c r="BE226" s="923">
        <f>+'Loans '!FI59</f>
        <v>113660593.9531647</v>
      </c>
      <c r="BF226" s="923">
        <f>+'Loans '!FJ59</f>
        <v>113479330.34002507</v>
      </c>
      <c r="BG226" s="923">
        <f>+'Loans '!FK59</f>
        <v>113479330.34002507</v>
      </c>
      <c r="BH226" s="923">
        <f>+'Loans '!FL59</f>
        <v>113479330.34002507</v>
      </c>
      <c r="BI226" s="923">
        <f>+'Loans '!FM59</f>
        <v>113479330.34002507</v>
      </c>
      <c r="BJ226" s="923">
        <f>+'Loans '!FN59</f>
        <v>113479330.34002507</v>
      </c>
      <c r="BK226" s="924">
        <f t="shared" si="430"/>
        <v>8020093547.7815886</v>
      </c>
      <c r="BL226" s="923"/>
    </row>
    <row r="227" spans="1:64" ht="15.6" x14ac:dyDescent="0.3">
      <c r="A227" s="918" t="s">
        <v>968</v>
      </c>
      <c r="B227" s="777"/>
      <c r="C227" s="923">
        <f>+'Loans '!DG92</f>
        <v>6365553.4438553853</v>
      </c>
      <c r="D227" s="923">
        <f>+'Loans '!DH92</f>
        <v>6365553.4438553853</v>
      </c>
      <c r="E227" s="923">
        <f>+'Loans '!DI92</f>
        <v>6365553.4438553853</v>
      </c>
      <c r="F227" s="923">
        <f>+'Loans '!DJ92</f>
        <v>6365553.4438553853</v>
      </c>
      <c r="G227" s="923">
        <f>+'Loans '!DK92</f>
        <v>5915906.8926260108</v>
      </c>
      <c r="H227" s="923">
        <f>+'Loans '!DL92</f>
        <v>5846730.5001291828</v>
      </c>
      <c r="I227" s="923">
        <f>+'Loans '!DM92</f>
        <v>5846730.5001291828</v>
      </c>
      <c r="J227" s="923">
        <f>+'Loans '!DN92</f>
        <v>5846730.5001291828</v>
      </c>
      <c r="K227" s="923">
        <f>+'Loans '!DO92</f>
        <v>5846730.5001291828</v>
      </c>
      <c r="L227" s="923">
        <f>+'Loans '!DP92</f>
        <v>5846730.5001291828</v>
      </c>
      <c r="M227" s="923">
        <f>+'Loans '!DQ92</f>
        <v>5593464.0850539673</v>
      </c>
      <c r="N227" s="923">
        <f>+'Loans '!DR92</f>
        <v>5554500.0211962415</v>
      </c>
      <c r="O227" s="923">
        <f>+'Loans '!DS92</f>
        <v>5554500.0211962415</v>
      </c>
      <c r="P227" s="923">
        <f>+'Loans '!DT92</f>
        <v>5554500.0211962415</v>
      </c>
      <c r="Q227" s="923">
        <f>+'Loans '!DU92</f>
        <v>5554500.0211962415</v>
      </c>
      <c r="R227" s="923">
        <f>+'Loans '!DV92</f>
        <v>5554500.0211962415</v>
      </c>
      <c r="S227" s="923">
        <f>+'Loans '!DW92</f>
        <v>4697036.4061901998</v>
      </c>
      <c r="T227" s="923">
        <f>+'Loans '!DX92</f>
        <v>4565118.9269585013</v>
      </c>
      <c r="U227" s="923">
        <f>+'Loans '!DY92</f>
        <v>4565118.9269585013</v>
      </c>
      <c r="V227" s="923">
        <f>+'Loans '!DZ92</f>
        <v>4565118.9269585013</v>
      </c>
      <c r="W227" s="923">
        <f>+'Loans '!EA92</f>
        <v>4565118.9269585013</v>
      </c>
      <c r="X227" s="923">
        <f>+'Loans '!EB92</f>
        <v>4565118.9269585013</v>
      </c>
      <c r="Y227" s="923">
        <f>+'Loans '!EC92</f>
        <v>4135566.7873761849</v>
      </c>
      <c r="Z227" s="923">
        <f>+'Loans '!ED92</f>
        <v>4069481.8428250593</v>
      </c>
      <c r="AA227" s="923">
        <f>+'Loans '!EE92</f>
        <v>4069481.8428250593</v>
      </c>
      <c r="AB227" s="923">
        <f>+'Loans '!EF92</f>
        <v>4069481.8428250593</v>
      </c>
      <c r="AC227" s="923">
        <f>+'Loans '!EG92</f>
        <v>4069481.8428250593</v>
      </c>
      <c r="AD227" s="923">
        <f>+'Loans '!EH92</f>
        <v>4069481.8428250593</v>
      </c>
      <c r="AE227" s="923">
        <f>+'Loans '!EI92</f>
        <v>3458520.1440853956</v>
      </c>
      <c r="AF227" s="923">
        <f>+'Loans '!EJ92</f>
        <v>3364526.0365869855</v>
      </c>
      <c r="AG227" s="923">
        <f>+'Loans '!EK92</f>
        <v>3364526.0365869855</v>
      </c>
      <c r="AH227" s="923">
        <f>+'Loans '!EL92</f>
        <v>3364526.0365869855</v>
      </c>
      <c r="AI227" s="923">
        <f>+'Loans '!EM92</f>
        <v>3364526.0365869855</v>
      </c>
      <c r="AJ227" s="923">
        <f>+'Loans '!EN92</f>
        <v>3364526.0365869855</v>
      </c>
      <c r="AK227" s="923">
        <f>+'Loans '!EO92</f>
        <v>2445134.6803452596</v>
      </c>
      <c r="AL227" s="923">
        <f>+'Loans '!EP92</f>
        <v>2303689.8563080709</v>
      </c>
      <c r="AM227" s="923">
        <f>+'Loans '!EQ92</f>
        <v>2303689.8563080709</v>
      </c>
      <c r="AN227" s="923">
        <f>+'Loans '!ER92</f>
        <v>2303689.8563080709</v>
      </c>
      <c r="AO227" s="923">
        <f>+'Loans '!ES92</f>
        <v>2303689.8563080709</v>
      </c>
      <c r="AP227" s="923">
        <f>+'Loans '!ET92</f>
        <v>2303689.8563080709</v>
      </c>
      <c r="AQ227" s="923">
        <f>+'Loans '!EU92</f>
        <v>1427819.5295034368</v>
      </c>
      <c r="AR227" s="923">
        <f>+'Loans '!EV92</f>
        <v>1293070.2484565701</v>
      </c>
      <c r="AS227" s="923">
        <f>+'Loans '!EW92</f>
        <v>1293070.2484565701</v>
      </c>
      <c r="AT227" s="923">
        <f>+'Loans '!EX92</f>
        <v>1293070.2484565701</v>
      </c>
      <c r="AU227" s="923">
        <f>+'Loans '!EY92</f>
        <v>1293070.2484565701</v>
      </c>
      <c r="AV227" s="923">
        <f>+'Loans '!EZ92</f>
        <v>1293070.2484565701</v>
      </c>
      <c r="AW227" s="923">
        <f>+'Loans '!FA92</f>
        <v>172409.36646087602</v>
      </c>
      <c r="AX227" s="923">
        <f>+'Loans '!FB92</f>
        <v>0</v>
      </c>
      <c r="AY227" s="923">
        <f>+'Loans '!FC92</f>
        <v>0</v>
      </c>
      <c r="AZ227" s="923">
        <f>+'Loans '!FD92</f>
        <v>0</v>
      </c>
      <c r="BA227" s="923">
        <f>+'Loans '!FE92</f>
        <v>0</v>
      </c>
      <c r="BB227" s="923">
        <f>+'Loans '!FF92</f>
        <v>0</v>
      </c>
      <c r="BC227" s="923">
        <f>+'Loans '!FG92</f>
        <v>0</v>
      </c>
      <c r="BD227" s="923">
        <f>+'Loans '!FH92</f>
        <v>0</v>
      </c>
      <c r="BE227" s="923">
        <f>+'Loans '!FI92</f>
        <v>0</v>
      </c>
      <c r="BF227" s="923">
        <f>+'Loans '!FJ92</f>
        <v>0</v>
      </c>
      <c r="BG227" s="923">
        <f>+'Loans '!FK92</f>
        <v>0</v>
      </c>
      <c r="BH227" s="923">
        <f>+'Loans '!FL92</f>
        <v>0</v>
      </c>
      <c r="BI227" s="923">
        <f>+'Loans '!FM92</f>
        <v>0</v>
      </c>
      <c r="BJ227" s="923">
        <f>+'Loans '!FN92</f>
        <v>0</v>
      </c>
      <c r="BK227" s="924">
        <f t="shared" si="430"/>
        <v>188293658.82936603</v>
      </c>
    </row>
    <row r="228" spans="1:64" ht="15.6" x14ac:dyDescent="0.3">
      <c r="A228" s="919" t="s">
        <v>969</v>
      </c>
      <c r="B228" s="777"/>
      <c r="C228" s="923">
        <f>+'Loans '!DG121</f>
        <v>0</v>
      </c>
      <c r="D228" s="923">
        <f>+'Loans '!DH121</f>
        <v>6284055.555555555</v>
      </c>
      <c r="E228" s="923">
        <f>+'Loans '!DI121</f>
        <v>17138333.333333332</v>
      </c>
      <c r="F228" s="923">
        <f>+'Loans '!DJ121</f>
        <v>17138333.333333332</v>
      </c>
      <c r="G228" s="923">
        <f>+'Loans '!DK121</f>
        <v>16880525.925925925</v>
      </c>
      <c r="H228" s="923">
        <f>+'Loans '!DL121</f>
        <v>16435222.222222224</v>
      </c>
      <c r="I228" s="923">
        <f>+'Loans '!DM121</f>
        <v>16435222.222222224</v>
      </c>
      <c r="J228" s="923">
        <f>+'Loans '!DN121</f>
        <v>16177414.814814817</v>
      </c>
      <c r="K228" s="923">
        <f>+'Loans '!DO121</f>
        <v>15732111.111111116</v>
      </c>
      <c r="L228" s="923">
        <f>+'Loans '!DP121</f>
        <v>15732111.111111116</v>
      </c>
      <c r="M228" s="923">
        <f>+'Loans '!DQ121</f>
        <v>15474303.703703709</v>
      </c>
      <c r="N228" s="923">
        <f>+'Loans '!DR121</f>
        <v>15029000.000000004</v>
      </c>
      <c r="O228" s="923">
        <f>+'Loans '!DS121</f>
        <v>15029000.000000004</v>
      </c>
      <c r="P228" s="923">
        <f>+'Loans '!DT121</f>
        <v>14771192.592592597</v>
      </c>
      <c r="Q228" s="923">
        <f>+'Loans '!DU121</f>
        <v>14325888.888888894</v>
      </c>
      <c r="R228" s="923">
        <f>+'Loans '!DV121</f>
        <v>14325888.888888894</v>
      </c>
      <c r="S228" s="923">
        <f>+'Loans '!DW121</f>
        <v>14068081.481481485</v>
      </c>
      <c r="T228" s="923">
        <f>+'Loans '!DX121</f>
        <v>13622777.77777778</v>
      </c>
      <c r="U228" s="923">
        <f>+'Loans '!DY121</f>
        <v>13622777.77777778</v>
      </c>
      <c r="V228" s="923">
        <f>+'Loans '!DZ121</f>
        <v>13364970.370370373</v>
      </c>
      <c r="W228" s="923">
        <f>+'Loans '!EA121</f>
        <v>12919666.666666672</v>
      </c>
      <c r="X228" s="923">
        <f>+'Loans '!EB121</f>
        <v>12919666.666666672</v>
      </c>
      <c r="Y228" s="923">
        <f>+'Loans '!EC121</f>
        <v>12661859.259259261</v>
      </c>
      <c r="Z228" s="923">
        <f>+'Loans '!ED121</f>
        <v>12216555.555555558</v>
      </c>
      <c r="AA228" s="923">
        <f>+'Loans '!EE121</f>
        <v>12216555.555555558</v>
      </c>
      <c r="AB228" s="923">
        <f>+'Loans '!EF121</f>
        <v>11958748.148148149</v>
      </c>
      <c r="AC228" s="923">
        <f>+'Loans '!EG121</f>
        <v>11513444.444444446</v>
      </c>
      <c r="AD228" s="923">
        <f>+'Loans '!EH121</f>
        <v>11513444.444444446</v>
      </c>
      <c r="AE228" s="923">
        <f>+'Loans '!EI121</f>
        <v>11255637.037037039</v>
      </c>
      <c r="AF228" s="923">
        <f>+'Loans '!EJ121</f>
        <v>10810333.333333336</v>
      </c>
      <c r="AG228" s="923">
        <f>+'Loans '!EK121</f>
        <v>10810333.333333336</v>
      </c>
      <c r="AH228" s="923">
        <f>+'Loans '!EL121</f>
        <v>10552525.925925929</v>
      </c>
      <c r="AI228" s="923">
        <f>+'Loans '!EM121</f>
        <v>10107222.222222224</v>
      </c>
      <c r="AJ228" s="923">
        <f>+'Loans '!EN121</f>
        <v>10107222.222222224</v>
      </c>
      <c r="AK228" s="923">
        <f>+'Loans '!EO121</f>
        <v>9849414.8148148153</v>
      </c>
      <c r="AL228" s="923">
        <f>+'Loans '!EP121</f>
        <v>9404111.1111111119</v>
      </c>
      <c r="AM228" s="923">
        <f>+'Loans '!EQ121</f>
        <v>9404111.1111111119</v>
      </c>
      <c r="AN228" s="923">
        <f>+'Loans '!ER121</f>
        <v>9146303.7037037034</v>
      </c>
      <c r="AO228" s="923">
        <f>+'Loans '!ES121</f>
        <v>8701000</v>
      </c>
      <c r="AP228" s="923">
        <f>+'Loans '!ET121</f>
        <v>8701000</v>
      </c>
      <c r="AQ228" s="923">
        <f>+'Loans '!EU121</f>
        <v>8443192.5925925933</v>
      </c>
      <c r="AR228" s="923">
        <f>+'Loans '!EV121</f>
        <v>7997888.888888889</v>
      </c>
      <c r="AS228" s="923">
        <f>+'Loans '!EW121</f>
        <v>7997888.888888889</v>
      </c>
      <c r="AT228" s="923">
        <f>+'Loans '!EX121</f>
        <v>7740081.4814814813</v>
      </c>
      <c r="AU228" s="923">
        <f>+'Loans '!EY121</f>
        <v>7294777.7777777771</v>
      </c>
      <c r="AV228" s="923">
        <f>+'Loans '!EZ121</f>
        <v>7294777.7777777771</v>
      </c>
      <c r="AW228" s="923">
        <f>+'Loans '!FA121</f>
        <v>7036970.3703703694</v>
      </c>
      <c r="AX228" s="923">
        <f>+'Loans '!FB121</f>
        <v>6591666.666666666</v>
      </c>
      <c r="AY228" s="923">
        <f>+'Loans '!FC121</f>
        <v>6591666.666666666</v>
      </c>
      <c r="AZ228" s="923">
        <f>+'Loans '!FD121</f>
        <v>6333859.2592592584</v>
      </c>
      <c r="BA228" s="923">
        <f>+'Loans '!FE121</f>
        <v>5888555.555555555</v>
      </c>
      <c r="BB228" s="923">
        <f>+'Loans '!FF121</f>
        <v>5888555.555555555</v>
      </c>
      <c r="BC228" s="923">
        <f>+'Loans '!FG121</f>
        <v>5630748.1481481474</v>
      </c>
      <c r="BD228" s="923">
        <f>+'Loans '!FH121</f>
        <v>5185444.444444444</v>
      </c>
      <c r="BE228" s="923">
        <f>+'Loans '!FI121</f>
        <v>5185444.444444444</v>
      </c>
      <c r="BF228" s="923">
        <f>+'Loans '!FJ121</f>
        <v>4927637.0370370373</v>
      </c>
      <c r="BG228" s="923">
        <f>+'Loans '!FK121</f>
        <v>4482333.333333333</v>
      </c>
      <c r="BH228" s="923">
        <f>+'Loans '!FL121</f>
        <v>4482333.333333333</v>
      </c>
      <c r="BI228" s="923">
        <f>+'Loans '!FM121</f>
        <v>4224525.9259259263</v>
      </c>
      <c r="BJ228" s="923">
        <f>+'Loans '!FN121</f>
        <v>3779222.2222222229</v>
      </c>
      <c r="BK228" s="924">
        <f t="shared" si="430"/>
        <v>621353937.03703701</v>
      </c>
    </row>
    <row r="229" spans="1:64" ht="15.6" x14ac:dyDescent="0.3">
      <c r="A229" s="833" t="s">
        <v>970</v>
      </c>
      <c r="B229" s="777"/>
      <c r="C229" s="923">
        <f>+'Loans '!DG152</f>
        <v>32907108.459900983</v>
      </c>
      <c r="D229" s="923">
        <f>+'Loans '!DH152</f>
        <v>32558529.778975029</v>
      </c>
      <c r="E229" s="923">
        <f>+'Loans '!DI152</f>
        <v>32202689.04219646</v>
      </c>
      <c r="F229" s="923">
        <f>+'Loans '!DJ152</f>
        <v>31839434.956735</v>
      </c>
      <c r="G229" s="923">
        <f>+'Loans '!DK152</f>
        <v>31468613.077826429</v>
      </c>
      <c r="H229" s="923">
        <f>+'Loans '!DL152</f>
        <v>31090065.743107259</v>
      </c>
      <c r="I229" s="923">
        <f>+'Loans '!DM152</f>
        <v>30703632.005581442</v>
      </c>
      <c r="J229" s="923">
        <f>+'Loans '!DN152</f>
        <v>30309147.565190505</v>
      </c>
      <c r="K229" s="923">
        <f>+'Loans '!DO152</f>
        <v>29906444.698958095</v>
      </c>
      <c r="L229" s="923">
        <f>+'Loans '!DP152</f>
        <v>29495352.189679168</v>
      </c>
      <c r="M229" s="923">
        <f>+'Loans '!DQ152</f>
        <v>29075695.253123593</v>
      </c>
      <c r="N229" s="923">
        <f>+'Loans '!DR152</f>
        <v>28647295.463723116</v>
      </c>
      <c r="O229" s="923">
        <f>+'Loans '!DS152</f>
        <v>28209970.678710133</v>
      </c>
      <c r="P229" s="923">
        <f>+'Loans '!DT152</f>
        <v>27763534.960676037</v>
      </c>
      <c r="Q229" s="923">
        <f>+'Loans '!DU152</f>
        <v>27307798.498516236</v>
      </c>
      <c r="R229" s="923">
        <f>+'Loans '!DV152</f>
        <v>26842567.526728109</v>
      </c>
      <c r="S229" s="923">
        <f>+'Loans '!DW152</f>
        <v>26367644.243027724</v>
      </c>
      <c r="T229" s="923">
        <f>+'Loans '!DX152</f>
        <v>25882826.724250242</v>
      </c>
      <c r="U229" s="923">
        <f>+'Loans '!DY152</f>
        <v>25387908.840498239</v>
      </c>
      <c r="V229" s="923">
        <f>+'Loans '!DZ152</f>
        <v>24882680.167501405</v>
      </c>
      <c r="W229" s="923">
        <f>+'Loans '!EA152</f>
        <v>24366925.897150472</v>
      </c>
      <c r="X229" s="923">
        <f>+'Loans '!EB152</f>
        <v>23840426.74616722</v>
      </c>
      <c r="Y229" s="923">
        <f>+'Loans '!EC152</f>
        <v>23302958.862871818</v>
      </c>
      <c r="Z229" s="923">
        <f>+'Loans '!ED152</f>
        <v>22754293.732007757</v>
      </c>
      <c r="AA229" s="923">
        <f>+'Loans '!EE152</f>
        <v>22194198.077584032</v>
      </c>
      <c r="AB229" s="923">
        <f>+'Loans '!EF152</f>
        <v>21622433.76369315</v>
      </c>
      <c r="AC229" s="923">
        <f>+'Loans '!EG152</f>
        <v>21038757.693262875</v>
      </c>
      <c r="AD229" s="923">
        <f>+'Loans '!EH152</f>
        <v>20442921.70469863</v>
      </c>
      <c r="AE229" s="923">
        <f>+'Loans '!EI152</f>
        <v>19834672.466372631</v>
      </c>
      <c r="AF229" s="923">
        <f>+'Loans '!EJ152</f>
        <v>19213751.368914843</v>
      </c>
      <c r="AG229" s="923">
        <f>+'Loans '!EK152</f>
        <v>18579894.415260017</v>
      </c>
      <c r="AH229" s="923">
        <f>+'Loans '!EL152</f>
        <v>17932832.108404048</v>
      </c>
      <c r="AI229" s="923">
        <f>+'Loans '!EM152</f>
        <v>17272289.336821914</v>
      </c>
      <c r="AJ229" s="923">
        <f>+'Loans '!EN152</f>
        <v>16597985.257498488</v>
      </c>
      <c r="AK229" s="923">
        <f>+'Loans '!EO152</f>
        <v>15909633.176522488</v>
      </c>
      <c r="AL229" s="923">
        <f>+'Loans '!EP152</f>
        <v>15206940.427192822</v>
      </c>
      <c r="AM229" s="923">
        <f>+'Loans '!EQ152</f>
        <v>14489608.245585453</v>
      </c>
      <c r="AN229" s="923">
        <f>+'Loans '!ER152</f>
        <v>13757331.643527932</v>
      </c>
      <c r="AO229" s="923">
        <f>+'Loans '!ES152</f>
        <v>13009799.278927546</v>
      </c>
      <c r="AP229" s="923">
        <f>+'Loans '!ET152</f>
        <v>12246693.323397987</v>
      </c>
      <c r="AQ229" s="923">
        <f>+'Loans '!EU152</f>
        <v>11467689.327128224</v>
      </c>
      <c r="AR229" s="923">
        <f>+'Loans '!EV152</f>
        <v>10672456.080936177</v>
      </c>
      <c r="AS229" s="923">
        <f>+'Loans '!EW152</f>
        <v>9860655.4754484631</v>
      </c>
      <c r="AT229" s="923">
        <f>+'Loans '!EX152</f>
        <v>9031942.3573464192</v>
      </c>
      <c r="AU229" s="923">
        <f>+'Loans '!EY152</f>
        <v>8185964.382617251</v>
      </c>
      <c r="AV229" s="923">
        <f>+'Loans '!EZ152</f>
        <v>7322361.8667478915</v>
      </c>
      <c r="AW229" s="923">
        <f>+'Loans '!FA152</f>
        <v>6440767.6317979209</v>
      </c>
      <c r="AX229" s="923">
        <f>+'Loans '!FB152</f>
        <v>2242195.7391753821</v>
      </c>
      <c r="AY229" s="923">
        <f>+'Loans '!FC152</f>
        <v>0</v>
      </c>
      <c r="AZ229" s="923">
        <f>+'Loans '!FD152</f>
        <v>0</v>
      </c>
      <c r="BA229" s="923">
        <f>+'Loans '!FE152</f>
        <v>0</v>
      </c>
      <c r="BB229" s="923">
        <f>+'Loans '!FF152</f>
        <v>0</v>
      </c>
      <c r="BC229" s="923">
        <f>+'Loans '!FG152</f>
        <v>0</v>
      </c>
      <c r="BD229" s="923">
        <f>+'Loans '!FH152</f>
        <v>0</v>
      </c>
      <c r="BE229" s="923">
        <f>+'Loans '!FI152</f>
        <v>0</v>
      </c>
      <c r="BF229" s="923">
        <f>+'Loans '!FJ152</f>
        <v>0</v>
      </c>
      <c r="BG229" s="923">
        <f>+'Loans '!FK152</f>
        <v>0</v>
      </c>
      <c r="BH229" s="923">
        <f>+'Loans '!FL152</f>
        <v>0</v>
      </c>
      <c r="BI229" s="923">
        <f>+'Loans '!FM152</f>
        <v>0</v>
      </c>
      <c r="BJ229" s="923">
        <f>+'Loans '!FN152</f>
        <v>0</v>
      </c>
      <c r="BK229" s="924">
        <f t="shared" si="430"/>
        <v>1021687320.261965</v>
      </c>
    </row>
    <row r="230" spans="1:64" ht="15.6" x14ac:dyDescent="0.3">
      <c r="A230" s="1097" t="s">
        <v>971</v>
      </c>
      <c r="B230" s="777"/>
      <c r="C230" s="923">
        <f>+'Loans '!DG185</f>
        <v>0</v>
      </c>
      <c r="D230" s="923">
        <f>+'Loans '!DH185</f>
        <v>0</v>
      </c>
      <c r="E230" s="923">
        <f>+'Loans '!DI185</f>
        <v>0</v>
      </c>
      <c r="F230" s="923">
        <f>+'Loans '!DJ185</f>
        <v>0</v>
      </c>
      <c r="G230" s="923">
        <f>+'Loans '!DK185</f>
        <v>0</v>
      </c>
      <c r="H230" s="923">
        <f>+'Loans '!DL185</f>
        <v>0</v>
      </c>
      <c r="I230" s="923">
        <f>+'Loans '!DM185</f>
        <v>0</v>
      </c>
      <c r="J230" s="923">
        <f>+'Loans '!DN185</f>
        <v>0</v>
      </c>
      <c r="K230" s="923">
        <f>+'Loans '!DO185</f>
        <v>6334733.561182294</v>
      </c>
      <c r="L230" s="923">
        <f>+'Loans '!DP185</f>
        <v>24188953.817253821</v>
      </c>
      <c r="M230" s="923">
        <f>+'Loans '!DQ185</f>
        <v>25540175.345462948</v>
      </c>
      <c r="N230" s="923">
        <f>+'Loans '!DR185</f>
        <v>25520274.167097054</v>
      </c>
      <c r="O230" s="923">
        <f>+'Loans '!DS185</f>
        <v>23821409.897491641</v>
      </c>
      <c r="P230" s="923">
        <f>+'Loans '!DT185</f>
        <v>23003946.955032326</v>
      </c>
      <c r="Q230" s="923">
        <f>+'Loans '!DU185</f>
        <v>23178369.838672265</v>
      </c>
      <c r="R230" s="923">
        <f>+'Loans '!DV185</f>
        <v>20599238.240145192</v>
      </c>
      <c r="S230" s="923">
        <f>+'Loans '!DW185</f>
        <v>20658435.050668716</v>
      </c>
      <c r="T230" s="923">
        <f>+'Loans '!DX185</f>
        <v>20514757.522410732</v>
      </c>
      <c r="U230" s="923">
        <f>+'Loans '!DY185</f>
        <v>20508569.129793882</v>
      </c>
      <c r="V230" s="923">
        <f>+'Loans '!DZ185</f>
        <v>21967656.351670839</v>
      </c>
      <c r="W230" s="923">
        <f>+'Loans '!EA185</f>
        <v>22239487.741696939</v>
      </c>
      <c r="X230" s="923">
        <f>+'Loans '!EB185</f>
        <v>22299631.096200082</v>
      </c>
      <c r="Y230" s="923">
        <f>+'Loans '!EC185</f>
        <v>23571219.831998609</v>
      </c>
      <c r="Z230" s="923">
        <f>+'Loans '!ED185</f>
        <v>22452650.925872155</v>
      </c>
      <c r="AA230" s="923">
        <f>+'Loans '!EE185</f>
        <v>22015389.212208617</v>
      </c>
      <c r="AB230" s="923">
        <f>+'Loans '!EF185</f>
        <v>21332780.56620039</v>
      </c>
      <c r="AC230" s="923">
        <f>+'Loans '!EG185</f>
        <v>21734584.68317477</v>
      </c>
      <c r="AD230" s="923">
        <f>+'Loans '!EH185</f>
        <v>22835795.255236179</v>
      </c>
      <c r="AE230" s="923">
        <f>+'Loans '!EI185</f>
        <v>22388556.201130141</v>
      </c>
      <c r="AF230" s="923">
        <f>+'Loans '!EJ185</f>
        <v>22915915.892172251</v>
      </c>
      <c r="AG230" s="923">
        <f>+'Loans '!EK185</f>
        <v>22470891.216641255</v>
      </c>
      <c r="AH230" s="923">
        <f>+'Loans '!EL185</f>
        <v>22290738.043805867</v>
      </c>
      <c r="AI230" s="923">
        <f>+'Loans '!EM185</f>
        <v>21672577.851730265</v>
      </c>
      <c r="AJ230" s="923">
        <f>+'Loans '!EN185</f>
        <v>21173949.880659606</v>
      </c>
      <c r="AK230" s="923">
        <f>+'Loans '!EO185</f>
        <v>19485756.925357733</v>
      </c>
      <c r="AL230" s="923">
        <f>+'Loans '!EP185</f>
        <v>19730577.904155526</v>
      </c>
      <c r="AM230" s="923">
        <f>+'Loans '!EQ185</f>
        <v>20822079.595570095</v>
      </c>
      <c r="AN230" s="923">
        <f>+'Loans '!ER185</f>
        <v>20322879.959680095</v>
      </c>
      <c r="AO230" s="923">
        <f>+'Loans '!ES185</f>
        <v>18977193.098853022</v>
      </c>
      <c r="AP230" s="923">
        <f>+'Loans '!ET185</f>
        <v>19989287.016124573</v>
      </c>
      <c r="AQ230" s="923">
        <f>+'Loans '!EU185</f>
        <v>19834525.536187857</v>
      </c>
      <c r="AR230" s="923">
        <f>+'Loans '!EV185</f>
        <v>18882510.908987679</v>
      </c>
      <c r="AS230" s="923">
        <f>+'Loans '!EW185</f>
        <v>19219723.81168323</v>
      </c>
      <c r="AT230" s="923">
        <f>+'Loans '!EX185</f>
        <v>19216293.132028848</v>
      </c>
      <c r="AU230" s="923">
        <f>+'Loans '!EY185</f>
        <v>19415483.139906388</v>
      </c>
      <c r="AV230" s="923">
        <f>+'Loans '!EZ185</f>
        <v>18497260.644714028</v>
      </c>
      <c r="AW230" s="923">
        <f>+'Loans '!FA185</f>
        <v>18301359.888564419</v>
      </c>
      <c r="AX230" s="923">
        <f>+'Loans '!FB185</f>
        <v>18182660.218005791</v>
      </c>
      <c r="AY230" s="923">
        <f>+'Loans '!FC185</f>
        <v>17718535.77421961</v>
      </c>
      <c r="AZ230" s="923">
        <f>+'Loans '!FD185</f>
        <v>17555477.787671044</v>
      </c>
      <c r="BA230" s="923">
        <f>+'Loans '!FE185</f>
        <v>17130403.840021472</v>
      </c>
      <c r="BB230" s="923">
        <f>+'Loans '!FF185</f>
        <v>16683630.926833972</v>
      </c>
      <c r="BC230" s="923">
        <f>+'Loans '!FG185</f>
        <v>17202550.306627285</v>
      </c>
      <c r="BD230" s="923">
        <f>+'Loans '!FH185</f>
        <v>17021717.691972934</v>
      </c>
      <c r="BE230" s="923">
        <f>+'Loans '!FI185</f>
        <v>16363146.423463367</v>
      </c>
      <c r="BF230" s="923">
        <f>+'Loans '!FJ185</f>
        <v>16299187.94792702</v>
      </c>
      <c r="BG230" s="923">
        <f>+'Loans '!FK185</f>
        <v>16358680.459439689</v>
      </c>
      <c r="BH230" s="923">
        <f>+'Loans '!FL185</f>
        <v>15619510.792407678</v>
      </c>
      <c r="BI230" s="923">
        <f>+'Loans '!FM185</f>
        <v>16029287.711469255</v>
      </c>
      <c r="BJ230" s="923">
        <f>+'Loans '!FN185</f>
        <v>16023379.81814442</v>
      </c>
      <c r="BK230" s="924">
        <f t="shared" si="430"/>
        <v>1038113789.5356257</v>
      </c>
    </row>
    <row r="231" spans="1:64" ht="15.6" x14ac:dyDescent="0.3">
      <c r="A231" s="1096" t="s">
        <v>972</v>
      </c>
      <c r="B231" s="777"/>
      <c r="C231" s="923">
        <f>+'Loans '!DG215</f>
        <v>0</v>
      </c>
      <c r="D231" s="923">
        <f>+'Loans '!DH215</f>
        <v>0</v>
      </c>
      <c r="E231" s="923">
        <f>+'Loans '!DI215</f>
        <v>0</v>
      </c>
      <c r="F231" s="923">
        <f>+'Loans '!DJ215</f>
        <v>0</v>
      </c>
      <c r="G231" s="923">
        <f>+'Loans '!DK215</f>
        <v>0</v>
      </c>
      <c r="H231" s="923">
        <f>+'Loans '!DL215</f>
        <v>0</v>
      </c>
      <c r="I231" s="923">
        <f>+'Loans '!DM215</f>
        <v>0</v>
      </c>
      <c r="J231" s="923">
        <f>+'Loans '!DN215</f>
        <v>0</v>
      </c>
      <c r="K231" s="923">
        <f>+'Loans '!DO215</f>
        <v>0</v>
      </c>
      <c r="L231" s="923">
        <f>+'Loans '!DP215</f>
        <v>0</v>
      </c>
      <c r="M231" s="923">
        <f>+'Loans '!DQ215</f>
        <v>7197379.7374417782</v>
      </c>
      <c r="N231" s="923">
        <f>+'Loans '!DR215</f>
        <v>35986898.687208883</v>
      </c>
      <c r="O231" s="923">
        <f>+'Loans '!DS215</f>
        <v>35986898.687208883</v>
      </c>
      <c r="P231" s="923">
        <f>+'Loans '!DT215</f>
        <v>35986898.687208883</v>
      </c>
      <c r="Q231" s="923">
        <f>+'Loans '!DU215</f>
        <v>35986898.687208883</v>
      </c>
      <c r="R231" s="923">
        <f>+'Loans '!DV215</f>
        <v>35986898.687208883</v>
      </c>
      <c r="S231" s="923">
        <f>+'Loans '!DW215</f>
        <v>34145631.310206726</v>
      </c>
      <c r="T231" s="923">
        <f>+'Loans '!DX215</f>
        <v>26780561.802198086</v>
      </c>
      <c r="U231" s="923">
        <f>+'Loans '!DY215</f>
        <v>26780561.802198086</v>
      </c>
      <c r="V231" s="923">
        <f>+'Loans '!DZ215</f>
        <v>26780561.802198086</v>
      </c>
      <c r="W231" s="923">
        <f>+'Loans '!EA215</f>
        <v>26780561.802198086</v>
      </c>
      <c r="X231" s="923">
        <f>+'Loans '!EB215</f>
        <v>26780561.802198086</v>
      </c>
      <c r="Y231" s="923">
        <f>+'Loans '!EC215</f>
        <v>26648194.573368251</v>
      </c>
      <c r="Z231" s="923">
        <f>+'Loans '!ED215</f>
        <v>26118725.658048917</v>
      </c>
      <c r="AA231" s="923">
        <f>+'Loans '!EE215</f>
        <v>26118725.658048917</v>
      </c>
      <c r="AB231" s="923">
        <f>+'Loans '!EF215</f>
        <v>26118725.658048917</v>
      </c>
      <c r="AC231" s="923">
        <f>+'Loans '!EG215</f>
        <v>26118725.658048917</v>
      </c>
      <c r="AD231" s="923">
        <f>+'Loans '!EH215</f>
        <v>26118725.658048917</v>
      </c>
      <c r="AE231" s="923">
        <f>+'Loans '!EI215</f>
        <v>25597722.609669931</v>
      </c>
      <c r="AF231" s="923">
        <f>+'Loans '!EJ215</f>
        <v>23513710.416153979</v>
      </c>
      <c r="AG231" s="923">
        <f>+'Loans '!EK215</f>
        <v>23513710.416153979</v>
      </c>
      <c r="AH231" s="923">
        <f>+'Loans '!EL215</f>
        <v>23513710.416153979</v>
      </c>
      <c r="AI231" s="923">
        <f>+'Loans '!EM215</f>
        <v>23513710.416153979</v>
      </c>
      <c r="AJ231" s="923">
        <f>+'Loans '!EN215</f>
        <v>23513710.416153979</v>
      </c>
      <c r="AK231" s="923">
        <f>+'Loans '!EO215</f>
        <v>22191995.490794759</v>
      </c>
      <c r="AL231" s="923">
        <f>+'Loans '!EP215</f>
        <v>16905135.789357893</v>
      </c>
      <c r="AM231" s="923">
        <f>+'Loans '!EQ215</f>
        <v>16905135.789357893</v>
      </c>
      <c r="AN231" s="923">
        <f>+'Loans '!ER215</f>
        <v>16905135.789357893</v>
      </c>
      <c r="AO231" s="923">
        <f>+'Loans '!ES215</f>
        <v>16905135.789357893</v>
      </c>
      <c r="AP231" s="923">
        <f>+'Loans '!ET215</f>
        <v>16905135.789357893</v>
      </c>
      <c r="AQ231" s="923">
        <f>+'Loans '!EU215</f>
        <v>16140454.025956066</v>
      </c>
      <c r="AR231" s="923">
        <f>+'Loans '!EV215</f>
        <v>13081726.972348752</v>
      </c>
      <c r="AS231" s="923">
        <f>+'Loans '!EW215</f>
        <v>13081726.972348752</v>
      </c>
      <c r="AT231" s="923">
        <f>+'Loans '!EX215</f>
        <v>13081726.972348752</v>
      </c>
      <c r="AU231" s="923">
        <f>+'Loans '!EY215</f>
        <v>13081726.972348752</v>
      </c>
      <c r="AV231" s="923">
        <f>+'Loans '!EZ215</f>
        <v>13081726.972348752</v>
      </c>
      <c r="AW231" s="923">
        <f>+'Loans '!FA215</f>
        <v>12291504.695191942</v>
      </c>
      <c r="AX231" s="923">
        <f>+'Loans '!FB215</f>
        <v>9130615.5865646973</v>
      </c>
      <c r="AY231" s="923">
        <f>+'Loans '!FC215</f>
        <v>9130615.5865646973</v>
      </c>
      <c r="AZ231" s="923">
        <f>+'Loans '!FD215</f>
        <v>9130615.5865646973</v>
      </c>
      <c r="BA231" s="923">
        <f>+'Loans '!FE215</f>
        <v>9130615.5865646973</v>
      </c>
      <c r="BB231" s="923">
        <f>+'Loans '!FF215</f>
        <v>9130615.5865646973</v>
      </c>
      <c r="BC231" s="923">
        <f>+'Loans '!FG215</f>
        <v>8229446.0334413806</v>
      </c>
      <c r="BD231" s="923">
        <f>+'Loans '!FH215</f>
        <v>4624767.82094811</v>
      </c>
      <c r="BE231" s="923">
        <f>+'Loans '!FI215</f>
        <v>4624767.82094811</v>
      </c>
      <c r="BF231" s="923">
        <f>+'Loans '!FJ215</f>
        <v>4624767.82094811</v>
      </c>
      <c r="BG231" s="923">
        <f>+'Loans '!FK215</f>
        <v>4624767.82094811</v>
      </c>
      <c r="BH231" s="923">
        <f>+'Loans '!FL215</f>
        <v>4624767.82094811</v>
      </c>
      <c r="BI231" s="923">
        <f>+'Loans '!FM215</f>
        <v>3699814.2567584878</v>
      </c>
      <c r="BJ231" s="923">
        <f>+'Loans '!FN215</f>
        <v>0</v>
      </c>
      <c r="BK231" s="924">
        <f t="shared" si="430"/>
        <v>936852856.39697659</v>
      </c>
    </row>
    <row r="232" spans="1:64" ht="15.6" x14ac:dyDescent="0.3">
      <c r="A232" s="1095" t="s">
        <v>973</v>
      </c>
      <c r="B232" s="777"/>
      <c r="C232" s="923">
        <f>+'Loans '!DG245</f>
        <v>0</v>
      </c>
      <c r="D232" s="923">
        <f>+'Loans '!DH245</f>
        <v>0</v>
      </c>
      <c r="E232" s="923">
        <f>+'Loans '!DI245</f>
        <v>0</v>
      </c>
      <c r="F232" s="923">
        <f>+'Loans '!DJ245</f>
        <v>0</v>
      </c>
      <c r="G232" s="923">
        <f>+'Loans '!DK245</f>
        <v>0</v>
      </c>
      <c r="H232" s="923">
        <f>+'Loans '!DL245</f>
        <v>0</v>
      </c>
      <c r="I232" s="923">
        <f>+'Loans '!DM245</f>
        <v>0</v>
      </c>
      <c r="J232" s="923">
        <f>+'Loans '!DN245</f>
        <v>0</v>
      </c>
      <c r="K232" s="923">
        <f>+'Loans '!DO245</f>
        <v>0</v>
      </c>
      <c r="L232" s="923">
        <f>+'Loans '!DP245</f>
        <v>0</v>
      </c>
      <c r="M232" s="923">
        <f>+'Loans '!DQ245</f>
        <v>0</v>
      </c>
      <c r="N232" s="923">
        <f>+'Loans '!DR245</f>
        <v>0</v>
      </c>
      <c r="O232" s="923">
        <f>+'Loans '!DS245</f>
        <v>0</v>
      </c>
      <c r="P232" s="923">
        <f>+'Loans '!DT245</f>
        <v>30846148.60706611</v>
      </c>
      <c r="Q232" s="923">
        <f>+'Loans '!DU245</f>
        <v>37015378.328479327</v>
      </c>
      <c r="R232" s="923">
        <f>+'Loans '!DV245</f>
        <v>37015378.328479327</v>
      </c>
      <c r="S232" s="923">
        <f>+'Loans '!DW245</f>
        <v>33641645.767238185</v>
      </c>
      <c r="T232" s="923">
        <f>+'Loans '!DX245</f>
        <v>32966899.254989952</v>
      </c>
      <c r="U232" s="923">
        <f>+'Loans '!DY245</f>
        <v>32966899.254989952</v>
      </c>
      <c r="V232" s="923">
        <f>+'Loans '!DZ245</f>
        <v>35811339.17372632</v>
      </c>
      <c r="W232" s="923">
        <f>+'Loans '!EA245</f>
        <v>36380227.157473601</v>
      </c>
      <c r="X232" s="923">
        <f>+'Loans '!EB245</f>
        <v>36380227.157473601</v>
      </c>
      <c r="Y232" s="923">
        <f>+'Loans '!EC245</f>
        <v>37279582.374753766</v>
      </c>
      <c r="Z232" s="923">
        <f>+'Loans '!ED245</f>
        <v>37459453.418209799</v>
      </c>
      <c r="AA232" s="923">
        <f>+'Loans '!EE245</f>
        <v>37459453.418209799</v>
      </c>
      <c r="AB232" s="923">
        <f>+'Loans '!EF245</f>
        <v>36613060.973099291</v>
      </c>
      <c r="AC232" s="923">
        <f>+'Loans '!EG245</f>
        <v>36443782.484077193</v>
      </c>
      <c r="AD232" s="923">
        <f>+'Loans '!EH245</f>
        <v>36443782.484077193</v>
      </c>
      <c r="AE232" s="923">
        <f>+'Loans '!EI245</f>
        <v>39765513.58029861</v>
      </c>
      <c r="AF232" s="923">
        <f>+'Loans '!EJ245</f>
        <v>40429859.799542896</v>
      </c>
      <c r="AG232" s="923">
        <f>+'Loans '!EK245</f>
        <v>40429859.799542896</v>
      </c>
      <c r="AH232" s="923">
        <f>+'Loans '!EL245</f>
        <v>39378509.862921178</v>
      </c>
      <c r="AI232" s="923">
        <f>+'Loans '!EM245</f>
        <v>39168239.875596836</v>
      </c>
      <c r="AJ232" s="923">
        <f>+'Loans '!EN245</f>
        <v>39168239.875596836</v>
      </c>
      <c r="AK232" s="923">
        <f>+'Loans '!EO245</f>
        <v>36844895.943827473</v>
      </c>
      <c r="AL232" s="923">
        <f>+'Loans '!EP245</f>
        <v>36380227.157473601</v>
      </c>
      <c r="AM232" s="923">
        <f>+'Loans '!EQ245</f>
        <v>36380227.157473601</v>
      </c>
      <c r="AN232" s="923">
        <f>+'Loans '!ER245</f>
        <v>36247787.605321787</v>
      </c>
      <c r="AO232" s="923">
        <f>+'Loans '!ES245</f>
        <v>36221299.69489143</v>
      </c>
      <c r="AP232" s="923">
        <f>+'Loans '!ET245</f>
        <v>36221299.69489143</v>
      </c>
      <c r="AQ232" s="923">
        <f>+'Loans '!EU245</f>
        <v>37305930.872085482</v>
      </c>
      <c r="AR232" s="923">
        <f>+'Loans '!EV245</f>
        <v>37522857.107524291</v>
      </c>
      <c r="AS232" s="923">
        <f>+'Loans '!EW245</f>
        <v>37522857.107524291</v>
      </c>
      <c r="AT232" s="923">
        <f>+'Loans '!EX245</f>
        <v>40102809.49177707</v>
      </c>
      <c r="AU232" s="923">
        <f>+'Loans '!EY245</f>
        <v>40618799.968627624</v>
      </c>
      <c r="AV232" s="923">
        <f>+'Loans '!EZ245</f>
        <v>40618799.968627624</v>
      </c>
      <c r="AW232" s="923">
        <f>+'Loans '!FA245</f>
        <v>39488952.861444503</v>
      </c>
      <c r="AX232" s="923">
        <f>+'Loans '!FB245</f>
        <v>39262983.44000788</v>
      </c>
      <c r="AY232" s="923">
        <f>+'Loans '!FC245</f>
        <v>39262983.44000788</v>
      </c>
      <c r="AZ232" s="923">
        <f>+'Loans '!FD245</f>
        <v>38736317.749154866</v>
      </c>
      <c r="BA232" s="923">
        <f>+'Loans '!FE245</f>
        <v>38630984.610984266</v>
      </c>
      <c r="BB232" s="923">
        <f>+'Loans '!FF245</f>
        <v>38630984.610984266</v>
      </c>
      <c r="BC232" s="923">
        <f>+'Loans '!FG245</f>
        <v>39578453.894766748</v>
      </c>
      <c r="BD232" s="923">
        <f>+'Loans '!FH245</f>
        <v>39767947.751523249</v>
      </c>
      <c r="BE232" s="923">
        <f>+'Loans '!FI245</f>
        <v>39767947.751523249</v>
      </c>
      <c r="BF232" s="923">
        <f>+'Loans '!FJ245</f>
        <v>40004443.651500009</v>
      </c>
      <c r="BG232" s="923">
        <f>+'Loans '!FK245</f>
        <v>40051742.83149536</v>
      </c>
      <c r="BH232" s="923">
        <f>+'Loans '!FL245</f>
        <v>40051742.83149536</v>
      </c>
      <c r="BI232" s="923">
        <f>+'Loans '!FM245</f>
        <v>40104277.3513477</v>
      </c>
      <c r="BJ232" s="923">
        <f>+'Loans '!FN245</f>
        <v>40114784.255318172</v>
      </c>
      <c r="BK232" s="924">
        <f t="shared" si="430"/>
        <v>1778505819.7774425</v>
      </c>
    </row>
    <row r="233" spans="1:64" ht="15.6" x14ac:dyDescent="0.3">
      <c r="A233" s="920" t="s">
        <v>880</v>
      </c>
      <c r="B233" s="777"/>
      <c r="C233" s="923">
        <f>+Cálculos!O1587</f>
        <v>0</v>
      </c>
      <c r="D233" s="923">
        <f>+Cálculos!P1587</f>
        <v>0</v>
      </c>
      <c r="E233" s="923">
        <f>+Cálculos!Q1587</f>
        <v>0</v>
      </c>
      <c r="F233" s="923">
        <f>+Cálculos!R1587</f>
        <v>0</v>
      </c>
      <c r="G233" s="923">
        <f>+Cálculos!S1587</f>
        <v>0</v>
      </c>
      <c r="H233" s="923">
        <f>+Cálculos!T1587</f>
        <v>0</v>
      </c>
      <c r="I233" s="923">
        <f>+Cálculos!U1587</f>
        <v>0</v>
      </c>
      <c r="J233" s="923">
        <f>+Cálculos!V1587</f>
        <v>10115605.383416977</v>
      </c>
      <c r="K233" s="923">
        <f>+Cálculos!W1587</f>
        <v>0</v>
      </c>
      <c r="L233" s="923">
        <f>+Cálculos!X1587</f>
        <v>0</v>
      </c>
      <c r="M233" s="923">
        <f>+Cálculos!Y1587</f>
        <v>0</v>
      </c>
      <c r="N233" s="923">
        <f>+Cálculos!Z1587</f>
        <v>0</v>
      </c>
      <c r="O233" s="923">
        <f>+Cálculos!AA1587</f>
        <v>0</v>
      </c>
      <c r="P233" s="923">
        <f>+Cálculos!AB1587</f>
        <v>0</v>
      </c>
      <c r="Q233" s="923">
        <f>+Cálculos!AC1587</f>
        <v>0</v>
      </c>
      <c r="R233" s="923">
        <f>+Cálculos!AD1587</f>
        <v>0</v>
      </c>
      <c r="S233" s="923">
        <f>+Cálculos!AE1587</f>
        <v>0</v>
      </c>
      <c r="T233" s="923">
        <f>+Cálculos!AF1587</f>
        <v>0</v>
      </c>
      <c r="U233" s="923">
        <f>+Cálculos!AG1587</f>
        <v>0</v>
      </c>
      <c r="V233" s="923">
        <f>+Cálculos!AH1587</f>
        <v>-2.1457672119140624E-8</v>
      </c>
      <c r="W233" s="923">
        <f>+Cálculos!AI1587</f>
        <v>0</v>
      </c>
      <c r="X233" s="923">
        <f>+Cálculos!AJ1587</f>
        <v>0</v>
      </c>
      <c r="Y233" s="923">
        <f>+Cálculos!AK1587</f>
        <v>0</v>
      </c>
      <c r="Z233" s="923">
        <f>+Cálculos!AL1587</f>
        <v>0</v>
      </c>
      <c r="AA233" s="923">
        <f>+Cálculos!AM1587</f>
        <v>0</v>
      </c>
      <c r="AB233" s="923">
        <f>+Cálculos!AN1587</f>
        <v>0</v>
      </c>
      <c r="AC233" s="923">
        <f>+Cálculos!AO1587</f>
        <v>0</v>
      </c>
      <c r="AD233" s="923">
        <f>+Cálculos!AP1587</f>
        <v>0</v>
      </c>
      <c r="AE233" s="923">
        <f>+Cálculos!AQ1587</f>
        <v>0</v>
      </c>
      <c r="AF233" s="923">
        <f>+Cálculos!AR1587</f>
        <v>0</v>
      </c>
      <c r="AG233" s="923">
        <f>+Cálculos!AS1587</f>
        <v>0</v>
      </c>
      <c r="AH233" s="923">
        <f>+Cálculos!AT1587</f>
        <v>0</v>
      </c>
      <c r="AI233" s="923">
        <f>+Cálculos!AU1587</f>
        <v>0</v>
      </c>
      <c r="AJ233" s="923">
        <f>+Cálculos!AV1587</f>
        <v>0</v>
      </c>
      <c r="AK233" s="923">
        <f>+Cálculos!AW1587</f>
        <v>0</v>
      </c>
      <c r="AL233" s="923">
        <f>+Cálculos!AX1587</f>
        <v>0</v>
      </c>
      <c r="AM233" s="923">
        <f>+Cálculos!AY1587</f>
        <v>0</v>
      </c>
      <c r="AN233" s="923">
        <f>+Cálculos!AZ1587</f>
        <v>0</v>
      </c>
      <c r="AO233" s="923">
        <f>+Cálculos!BA1587</f>
        <v>0</v>
      </c>
      <c r="AP233" s="923">
        <f>+Cálculos!BB1587</f>
        <v>0</v>
      </c>
      <c r="AQ233" s="923">
        <f>+Cálculos!BC1587</f>
        <v>0</v>
      </c>
      <c r="AR233" s="923">
        <f>+Cálculos!BD1587</f>
        <v>0</v>
      </c>
      <c r="AS233" s="923">
        <f>+Cálculos!BE1587</f>
        <v>0</v>
      </c>
      <c r="AT233" s="923">
        <f>+Cálculos!BF1587</f>
        <v>0</v>
      </c>
      <c r="AU233" s="923">
        <f>+Cálculos!BG1587</f>
        <v>0</v>
      </c>
      <c r="AV233" s="923">
        <f>+Cálculos!BH1587</f>
        <v>0</v>
      </c>
      <c r="AW233" s="923">
        <f>+Cálculos!BI1587</f>
        <v>0</v>
      </c>
      <c r="AX233" s="923">
        <f>+Cálculos!BJ1587</f>
        <v>0</v>
      </c>
      <c r="AY233" s="923">
        <f>+Cálculos!BK1587</f>
        <v>0</v>
      </c>
      <c r="AZ233" s="923">
        <f>+Cálculos!BL1587</f>
        <v>0</v>
      </c>
      <c r="BA233" s="923">
        <f>+Cálculos!BM1587</f>
        <v>0</v>
      </c>
      <c r="BB233" s="923">
        <f>+Cálculos!BN1587</f>
        <v>0</v>
      </c>
      <c r="BC233" s="923">
        <f>+Cálculos!BO1587</f>
        <v>0</v>
      </c>
      <c r="BD233" s="923">
        <f>+Cálculos!BP1587</f>
        <v>0</v>
      </c>
      <c r="BE233" s="923">
        <f>+Cálculos!BQ1587</f>
        <v>0</v>
      </c>
      <c r="BF233" s="923">
        <f>+Cálculos!BR1587</f>
        <v>0</v>
      </c>
      <c r="BG233" s="923">
        <f>+Cálculos!BS1587</f>
        <v>0</v>
      </c>
      <c r="BH233" s="923">
        <f>+Cálculos!BT1587</f>
        <v>0</v>
      </c>
      <c r="BI233" s="923">
        <f>+Cálculos!BU1587</f>
        <v>0</v>
      </c>
      <c r="BJ233" s="923">
        <f>+Cálculos!BV1587</f>
        <v>0</v>
      </c>
      <c r="BK233" s="924">
        <f t="shared" si="430"/>
        <v>10115605.383416954</v>
      </c>
    </row>
    <row r="234" spans="1:64" ht="16.2" thickBot="1" x14ac:dyDescent="0.35">
      <c r="A234" s="920"/>
      <c r="B234" s="777"/>
      <c r="C234" s="923"/>
      <c r="D234" s="923"/>
      <c r="E234" s="923"/>
      <c r="F234" s="923"/>
      <c r="G234" s="923"/>
      <c r="H234" s="923"/>
      <c r="I234" s="923"/>
      <c r="J234" s="923"/>
      <c r="K234" s="923"/>
      <c r="L234" s="923"/>
      <c r="M234" s="923"/>
      <c r="N234" s="923"/>
      <c r="O234" s="923"/>
      <c r="P234" s="923"/>
      <c r="Q234" s="923"/>
      <c r="R234" s="923"/>
      <c r="S234" s="923"/>
      <c r="T234" s="923"/>
      <c r="U234" s="923"/>
      <c r="V234" s="923"/>
      <c r="W234" s="923"/>
      <c r="X234" s="923"/>
      <c r="Y234" s="923"/>
      <c r="Z234" s="923"/>
      <c r="AA234" s="923"/>
      <c r="AB234" s="923"/>
      <c r="AC234" s="923"/>
      <c r="AD234" s="923"/>
      <c r="AE234" s="923"/>
      <c r="AF234" s="923"/>
      <c r="AG234" s="923"/>
      <c r="AH234" s="923"/>
      <c r="AI234" s="923"/>
      <c r="AJ234" s="923"/>
      <c r="AK234" s="923"/>
      <c r="AL234" s="923"/>
      <c r="AM234" s="923"/>
      <c r="AN234" s="923"/>
      <c r="AO234" s="923"/>
      <c r="AP234" s="923"/>
      <c r="AQ234" s="923"/>
      <c r="AR234" s="923"/>
      <c r="AS234" s="923"/>
      <c r="AT234" s="923"/>
      <c r="AU234" s="923"/>
      <c r="AV234" s="923"/>
      <c r="AW234" s="923"/>
      <c r="AX234" s="923"/>
      <c r="AY234" s="923"/>
      <c r="AZ234" s="923"/>
      <c r="BA234" s="923"/>
      <c r="BB234" s="923"/>
      <c r="BC234" s="923"/>
      <c r="BD234" s="923"/>
      <c r="BE234" s="923"/>
      <c r="BF234" s="923"/>
      <c r="BG234" s="923"/>
      <c r="BH234" s="923"/>
      <c r="BI234" s="923"/>
      <c r="BJ234" s="923"/>
      <c r="BK234" s="924">
        <f t="shared" si="430"/>
        <v>0</v>
      </c>
    </row>
    <row r="235" spans="1:64" ht="16.2" thickBot="1" x14ac:dyDescent="0.35">
      <c r="A235" s="947" t="s">
        <v>974</v>
      </c>
      <c r="B235" s="777"/>
      <c r="C235" s="926">
        <f t="shared" ref="C235:BJ235" si="438">+C199+C201-C215</f>
        <v>-234451209.67291418</v>
      </c>
      <c r="D235" s="926">
        <f t="shared" si="438"/>
        <v>-776789020.60831153</v>
      </c>
      <c r="E235" s="926">
        <f t="shared" si="438"/>
        <v>-1394046955.3528976</v>
      </c>
      <c r="F235" s="926">
        <f t="shared" si="438"/>
        <v>-1642276545.0485511</v>
      </c>
      <c r="G235" s="926">
        <f t="shared" si="438"/>
        <v>-1675954503.4111075</v>
      </c>
      <c r="H235" s="926">
        <f t="shared" si="438"/>
        <v>-1771672523.4585271</v>
      </c>
      <c r="I235" s="926">
        <f t="shared" si="438"/>
        <v>-2263193207.1064115</v>
      </c>
      <c r="J235" s="926">
        <f t="shared" si="438"/>
        <v>-2249217602.7337747</v>
      </c>
      <c r="K235" s="926">
        <f t="shared" si="438"/>
        <v>-1961899444.4598153</v>
      </c>
      <c r="L235" s="926">
        <f t="shared" si="438"/>
        <v>-2180312049.7911353</v>
      </c>
      <c r="M235" s="926">
        <f t="shared" si="438"/>
        <v>-2150470958.7347531</v>
      </c>
      <c r="N235" s="926">
        <f t="shared" si="438"/>
        <v>-2146357523.4123564</v>
      </c>
      <c r="O235" s="926">
        <f t="shared" si="438"/>
        <v>-2185217471.2472329</v>
      </c>
      <c r="P235" s="926">
        <f t="shared" si="438"/>
        <v>-1523424218.304708</v>
      </c>
      <c r="Q235" s="926">
        <f t="shared" si="438"/>
        <v>-1490432001.2677608</v>
      </c>
      <c r="R235" s="926">
        <f t="shared" si="438"/>
        <v>-1479810549.248374</v>
      </c>
      <c r="S235" s="926">
        <f t="shared" si="438"/>
        <v>-1809610710.8491936</v>
      </c>
      <c r="T235" s="926">
        <f t="shared" si="438"/>
        <v>-1436555206.0381203</v>
      </c>
      <c r="U235" s="926">
        <f t="shared" si="438"/>
        <v>-1315148860.322588</v>
      </c>
      <c r="V235" s="926">
        <f t="shared" si="438"/>
        <v>-856065316.84944439</v>
      </c>
      <c r="W235" s="926">
        <f t="shared" si="438"/>
        <v>-1959547749.8669927</v>
      </c>
      <c r="X235" s="926">
        <f t="shared" si="438"/>
        <v>-2265030561.4737339</v>
      </c>
      <c r="Y235" s="926">
        <f t="shared" si="438"/>
        <v>-1370109070.8313122</v>
      </c>
      <c r="Z235" s="926">
        <f t="shared" si="438"/>
        <v>-1969724756.7782779</v>
      </c>
      <c r="AA235" s="926">
        <f t="shared" si="438"/>
        <v>-1523024353.8027062</v>
      </c>
      <c r="AB235" s="926">
        <f t="shared" si="438"/>
        <v>-2464081484.4989042</v>
      </c>
      <c r="AC235" s="926">
        <f t="shared" si="438"/>
        <v>-2477154251.5655413</v>
      </c>
      <c r="AD235" s="926">
        <f t="shared" si="438"/>
        <v>-2221865655.0638418</v>
      </c>
      <c r="AE235" s="926">
        <f t="shared" si="438"/>
        <v>-1504919044.822855</v>
      </c>
      <c r="AF235" s="926">
        <f t="shared" si="438"/>
        <v>-593999501.09351122</v>
      </c>
      <c r="AG235" s="926">
        <f t="shared" si="438"/>
        <v>-2614693107.5221329</v>
      </c>
      <c r="AH235" s="926">
        <f t="shared" si="438"/>
        <v>-2342148221.7996073</v>
      </c>
      <c r="AI235" s="926">
        <f t="shared" si="438"/>
        <v>-2615481874.7971706</v>
      </c>
      <c r="AJ235" s="926">
        <f t="shared" si="438"/>
        <v>-2157764914.2782373</v>
      </c>
      <c r="AK235" s="926">
        <f t="shared" si="438"/>
        <v>-1516702584.7062664</v>
      </c>
      <c r="AL235" s="926">
        <f t="shared" si="438"/>
        <v>-1850333150.1394382</v>
      </c>
      <c r="AM235" s="926">
        <f t="shared" si="438"/>
        <v>-2512014694.3364992</v>
      </c>
      <c r="AN235" s="926">
        <f t="shared" si="438"/>
        <v>-2294179436.2107778</v>
      </c>
      <c r="AO235" s="926">
        <f t="shared" si="438"/>
        <v>-2120081013.781666</v>
      </c>
      <c r="AP235" s="926">
        <f t="shared" si="438"/>
        <v>-1403876093.2013493</v>
      </c>
      <c r="AQ235" s="926">
        <f t="shared" si="438"/>
        <v>-2461871842.0284319</v>
      </c>
      <c r="AR235" s="926">
        <f t="shared" si="438"/>
        <v>-2400413835.6803532</v>
      </c>
      <c r="AS235" s="926">
        <f t="shared" si="438"/>
        <v>-3571907186.9674578</v>
      </c>
      <c r="AT235" s="926">
        <f t="shared" si="438"/>
        <v>-2999637609.3358212</v>
      </c>
      <c r="AU235" s="926">
        <f t="shared" si="438"/>
        <v>-4059834497.0711656</v>
      </c>
      <c r="AV235" s="926">
        <f t="shared" si="438"/>
        <v>-3128236691.8855987</v>
      </c>
      <c r="AW235" s="926">
        <f t="shared" si="438"/>
        <v>-2809152758.1240053</v>
      </c>
      <c r="AX235" s="926">
        <f t="shared" si="438"/>
        <v>-1982825671.4296679</v>
      </c>
      <c r="AY235" s="926">
        <f t="shared" si="438"/>
        <v>-4174607840.6800327</v>
      </c>
      <c r="AZ235" s="926">
        <f t="shared" si="438"/>
        <v>-3233032093.8301363</v>
      </c>
      <c r="BA235" s="926">
        <f t="shared" si="438"/>
        <v>-3762516188.620708</v>
      </c>
      <c r="BB235" s="926">
        <f t="shared" si="438"/>
        <v>-2810089773.9640846</v>
      </c>
      <c r="BC235" s="926">
        <f t="shared" si="438"/>
        <v>-2638441806.9761801</v>
      </c>
      <c r="BD235" s="926">
        <f t="shared" si="438"/>
        <v>-2732913216.8715053</v>
      </c>
      <c r="BE235" s="926">
        <f t="shared" si="438"/>
        <v>-3578669962.2184043</v>
      </c>
      <c r="BF235" s="926">
        <f t="shared" si="438"/>
        <v>-2932254114.6982951</v>
      </c>
      <c r="BG235" s="926">
        <f t="shared" si="438"/>
        <v>-3289243570.0908127</v>
      </c>
      <c r="BH235" s="926">
        <f t="shared" si="438"/>
        <v>-3032534323.2670074</v>
      </c>
      <c r="BI235" s="926">
        <f t="shared" si="438"/>
        <v>-3389359071.952929</v>
      </c>
      <c r="BJ235" s="926">
        <f t="shared" si="438"/>
        <v>-2251324256.7915654</v>
      </c>
      <c r="BK235" s="924">
        <f t="shared" si="430"/>
        <v>-133558503710.97296</v>
      </c>
    </row>
    <row r="236" spans="1:64" ht="15.6" x14ac:dyDescent="0.3">
      <c r="A236" s="870"/>
      <c r="B236" s="777"/>
      <c r="C236" s="923"/>
      <c r="D236" s="923"/>
      <c r="E236" s="923"/>
      <c r="F236" s="923"/>
      <c r="G236" s="923"/>
      <c r="H236" s="923"/>
      <c r="I236" s="923"/>
      <c r="J236" s="923"/>
      <c r="K236" s="923"/>
      <c r="L236" s="923"/>
      <c r="M236" s="923"/>
      <c r="N236" s="923"/>
      <c r="O236" s="923"/>
      <c r="P236" s="923"/>
      <c r="Q236" s="923"/>
      <c r="R236" s="923"/>
      <c r="S236" s="923"/>
      <c r="T236" s="923"/>
      <c r="U236" s="923"/>
      <c r="V236" s="923"/>
      <c r="W236" s="923"/>
      <c r="X236" s="923"/>
      <c r="Y236" s="923"/>
      <c r="Z236" s="923"/>
      <c r="AA236" s="923"/>
      <c r="AB236" s="923"/>
      <c r="AC236" s="923"/>
      <c r="AD236" s="923"/>
      <c r="AE236" s="923"/>
      <c r="AF236" s="923"/>
      <c r="AG236" s="923"/>
      <c r="AH236" s="923"/>
      <c r="AI236" s="923"/>
      <c r="AJ236" s="923"/>
      <c r="AK236" s="923"/>
      <c r="AL236" s="923"/>
      <c r="AM236" s="923"/>
      <c r="AN236" s="923"/>
      <c r="AO236" s="923"/>
      <c r="AP236" s="923"/>
      <c r="AQ236" s="923"/>
      <c r="AR236" s="923"/>
      <c r="AS236" s="923"/>
      <c r="AT236" s="923"/>
      <c r="AU236" s="923"/>
      <c r="AV236" s="923"/>
      <c r="AW236" s="923"/>
      <c r="AX236" s="923"/>
      <c r="AY236" s="923"/>
      <c r="AZ236" s="923"/>
      <c r="BA236" s="923"/>
      <c r="BB236" s="923"/>
      <c r="BC236" s="923"/>
      <c r="BD236" s="923"/>
      <c r="BE236" s="923"/>
      <c r="BF236" s="923"/>
      <c r="BG236" s="923"/>
      <c r="BH236" s="923"/>
      <c r="BI236" s="923"/>
      <c r="BJ236" s="923"/>
      <c r="BK236" s="924">
        <f t="shared" si="430"/>
        <v>0</v>
      </c>
    </row>
    <row r="237" spans="1:64" ht="15.6" x14ac:dyDescent="0.3">
      <c r="A237" s="870" t="s">
        <v>975</v>
      </c>
      <c r="B237" s="777"/>
      <c r="C237" s="923">
        <f>+IF(C235&gt;0,C235*'Monthly Parameters'!O191,-C235*'Monthly Parameters'!O192)</f>
        <v>75024387.095332533</v>
      </c>
      <c r="D237" s="923">
        <f>+IF(D235&gt;0,D235*'Monthly Parameters'!P191,-D235*'Monthly Parameters'!P192)</f>
        <v>248572486.59465969</v>
      </c>
      <c r="E237" s="923">
        <f>+IF(E235&gt;0,E235*'Monthly Parameters'!Q191,-E235*'Monthly Parameters'!Q192)</f>
        <v>446095025.71292728</v>
      </c>
      <c r="F237" s="923">
        <f>+IF(F235&gt;0,F235*'Monthly Parameters'!R191,-F235*'Monthly Parameters'!R192)</f>
        <v>525528494.41553634</v>
      </c>
      <c r="G237" s="923">
        <f>+IF(G235&gt;0,G235*'Monthly Parameters'!S191,-G235*'Monthly Parameters'!S192)</f>
        <v>536305441.0915544</v>
      </c>
      <c r="H237" s="923">
        <f>+IF(H235&gt;0,H235*'Monthly Parameters'!T191,-H235*'Monthly Parameters'!T192)</f>
        <v>566935207.50672865</v>
      </c>
      <c r="I237" s="923">
        <f>+IF(I235&gt;0,I235*'Monthly Parameters'!U191,-I235*'Monthly Parameters'!U192)</f>
        <v>724221826.27405167</v>
      </c>
      <c r="J237" s="923">
        <f>+IF(J235&gt;0,J235*'Monthly Parameters'!V191,-J235*'Monthly Parameters'!V192)</f>
        <v>719749632.87480795</v>
      </c>
      <c r="K237" s="923">
        <f>+IF(K235&gt;0,K235*'Monthly Parameters'!W191,-K235*'Monthly Parameters'!W192)</f>
        <v>627807822.2271409</v>
      </c>
      <c r="L237" s="923">
        <f>+IF(L235&gt;0,L235*'Monthly Parameters'!X191,-L235*'Monthly Parameters'!X192)</f>
        <v>697699855.93316329</v>
      </c>
      <c r="M237" s="923">
        <f>+IF(M235&gt;0,M235*'Monthly Parameters'!Y191,-M235*'Monthly Parameters'!Y192)</f>
        <v>688150706.79512107</v>
      </c>
      <c r="N237" s="923">
        <f>+IF(N235&gt;0,N235*'Monthly Parameters'!Z191,-N235*'Monthly Parameters'!Z192)</f>
        <v>686834407.49195409</v>
      </c>
      <c r="O237" s="923">
        <f>+IF(O235&gt;0,O235*'Monthly Parameters'!AA191,-O235*'Monthly Parameters'!AA192)</f>
        <v>1027052211.4861994</v>
      </c>
      <c r="P237" s="923">
        <f>+IF(P235&gt;0,P235*'Monthly Parameters'!AB191,-P235*'Monthly Parameters'!AB192)</f>
        <v>716009382.60321271</v>
      </c>
      <c r="Q237" s="923">
        <f>+IF(Q235&gt;0,Q235*'Monthly Parameters'!AC191,-Q235*'Monthly Parameters'!AC192)</f>
        <v>700503040.59584749</v>
      </c>
      <c r="R237" s="923">
        <f>+IF(R235&gt;0,R235*'Monthly Parameters'!AD191,-R235*'Monthly Parameters'!AD192)</f>
        <v>695510958.14673579</v>
      </c>
      <c r="S237" s="923">
        <f>+IF(S235&gt;0,S235*'Monthly Parameters'!AE191,-S235*'Monthly Parameters'!AE192)</f>
        <v>850517034.09912097</v>
      </c>
      <c r="T237" s="923">
        <f>+IF(T235&gt;0,T235*'Monthly Parameters'!AF191,-T235*'Monthly Parameters'!AF192)</f>
        <v>675180946.83791649</v>
      </c>
      <c r="U237" s="923">
        <f>+IF(U235&gt;0,U235*'Monthly Parameters'!AG191,-U235*'Monthly Parameters'!AG192)</f>
        <v>618119964.35161626</v>
      </c>
      <c r="V237" s="923">
        <f>+IF(V235&gt;0,V235*'Monthly Parameters'!AH191,-V235*'Monthly Parameters'!AH192)</f>
        <v>402350698.91923887</v>
      </c>
      <c r="W237" s="923">
        <f>+IF(W235&gt;0,W235*'Monthly Parameters'!AI191,-W235*'Monthly Parameters'!AI192)</f>
        <v>920987442.43748653</v>
      </c>
      <c r="X237" s="923">
        <f>+IF(X235&gt;0,X235*'Monthly Parameters'!AJ191,-X235*'Monthly Parameters'!AJ192)</f>
        <v>1064564363.8926549</v>
      </c>
      <c r="Y237" s="923">
        <f>+IF(Y235&gt;0,Y235*'Monthly Parameters'!AK191,-Y235*'Monthly Parameters'!AK192)</f>
        <v>643951263.29071665</v>
      </c>
      <c r="Z237" s="923">
        <f>+IF(Z235&gt;0,Z235*'Monthly Parameters'!AL191,-Z235*'Monthly Parameters'!AL192)</f>
        <v>925770635.68579054</v>
      </c>
      <c r="AA237" s="923">
        <f>+IF(AA235&gt;0,AA235*'Monthly Parameters'!AM191,-AA235*'Monthly Parameters'!AM192)</f>
        <v>578749254.44502842</v>
      </c>
      <c r="AB237" s="923">
        <f>+IF(AB235&gt;0,AB235*'Monthly Parameters'!AN191,-AB235*'Monthly Parameters'!AN192)</f>
        <v>936350964.10958362</v>
      </c>
      <c r="AC237" s="923">
        <f>+IF(AC235&gt;0,AC235*'Monthly Parameters'!AO191,-AC235*'Monthly Parameters'!AO192)</f>
        <v>941318615.59490573</v>
      </c>
      <c r="AD237" s="923">
        <f>+IF(AD235&gt;0,AD235*'Monthly Parameters'!AP191,-AD235*'Monthly Parameters'!AP192)</f>
        <v>844308948.9242599</v>
      </c>
      <c r="AE237" s="923">
        <f>+IF(AE235&gt;0,AE235*'Monthly Parameters'!AQ191,-AE235*'Monthly Parameters'!AQ192)</f>
        <v>571869237.03268492</v>
      </c>
      <c r="AF237" s="923">
        <f>+IF(AF235&gt;0,AF235*'Monthly Parameters'!AR191,-AF235*'Monthly Parameters'!AR192)</f>
        <v>225719810.41553426</v>
      </c>
      <c r="AG237" s="923">
        <f>+IF(AG235&gt;0,AG235*'Monthly Parameters'!AS191,-AG235*'Monthly Parameters'!AS192)</f>
        <v>993583380.85841048</v>
      </c>
      <c r="AH237" s="923">
        <f>+IF(AH235&gt;0,AH235*'Monthly Parameters'!AT191,-AH235*'Monthly Parameters'!AT192)</f>
        <v>890016324.28385079</v>
      </c>
      <c r="AI237" s="923">
        <f>+IF(AI235&gt;0,AI235*'Monthly Parameters'!AU191,-AI235*'Monthly Parameters'!AU192)</f>
        <v>993883112.42292488</v>
      </c>
      <c r="AJ237" s="923">
        <f>+IF(AJ235&gt;0,AJ235*'Monthly Parameters'!AV191,-AJ235*'Monthly Parameters'!AV192)</f>
        <v>819950667.42573023</v>
      </c>
      <c r="AK237" s="923">
        <f>+IF(AK235&gt;0,AK235*'Monthly Parameters'!AW191,-AK235*'Monthly Parameters'!AW192)</f>
        <v>576346982.1883812</v>
      </c>
      <c r="AL237" s="923">
        <f>+IF(AL235&gt;0,AL235*'Monthly Parameters'!AX191,-AL235*'Monthly Parameters'!AX192)</f>
        <v>703126597.0529865</v>
      </c>
      <c r="AM237" s="923">
        <f>+IF(AM235&gt;0,AM235*'Monthly Parameters'!AY191,-AM235*'Monthly Parameters'!AY192)</f>
        <v>879205143.0177747</v>
      </c>
      <c r="AN237" s="923">
        <f>+IF(AN235&gt;0,AN235*'Monthly Parameters'!AZ191,-AN235*'Monthly Parameters'!AZ192)</f>
        <v>802962802.67377222</v>
      </c>
      <c r="AO237" s="923">
        <f>+IF(AO235&gt;0,AO235*'Monthly Parameters'!BA191,-AO235*'Monthly Parameters'!BA192)</f>
        <v>742028354.82358313</v>
      </c>
      <c r="AP237" s="923">
        <f>+IF(AP235&gt;0,AP235*'Monthly Parameters'!BB191,-AP235*'Monthly Parameters'!BB192)</f>
        <v>491356632.62047219</v>
      </c>
      <c r="AQ237" s="923">
        <f>+IF(AQ235&gt;0,AQ235*'Monthly Parameters'!BC191,-AQ235*'Monthly Parameters'!BC192)</f>
        <v>861655144.70995116</v>
      </c>
      <c r="AR237" s="923">
        <f>+IF(AR235&gt;0,AR235*'Monthly Parameters'!BD191,-AR235*'Monthly Parameters'!BD192)</f>
        <v>840144842.48812354</v>
      </c>
      <c r="AS237" s="923">
        <f>+IF(AS235&gt;0,AS235*'Monthly Parameters'!BE191,-AS235*'Monthly Parameters'!BE192)</f>
        <v>1250167515.4386101</v>
      </c>
      <c r="AT237" s="923">
        <f>+IF(AT235&gt;0,AT235*'Monthly Parameters'!BF191,-AT235*'Monthly Parameters'!BF192)</f>
        <v>1049873163.2675374</v>
      </c>
      <c r="AU237" s="923">
        <f>+IF(AU235&gt;0,AU235*'Monthly Parameters'!BG191,-AU235*'Monthly Parameters'!BG192)</f>
        <v>1420942073.9749079</v>
      </c>
      <c r="AV237" s="923">
        <f>+IF(AV235&gt;0,AV235*'Monthly Parameters'!BH191,-AV235*'Monthly Parameters'!BH192)</f>
        <v>1094882842.1599596</v>
      </c>
      <c r="AW237" s="923">
        <f>+IF(AW235&gt;0,AW235*'Monthly Parameters'!BI191,-AW235*'Monthly Parameters'!BI192)</f>
        <v>983203465.34340179</v>
      </c>
      <c r="AX237" s="923">
        <f>+IF(AX235&gt;0,AX235*'Monthly Parameters'!BJ191,-AX235*'Monthly Parameters'!BJ192)</f>
        <v>693988985.00038373</v>
      </c>
      <c r="AY237" s="923">
        <f>+IF(AY235&gt;0,AY235*'Monthly Parameters'!BK191,-AY235*'Monthly Parameters'!BK192)</f>
        <v>1419366665.8312113</v>
      </c>
      <c r="AZ237" s="923">
        <f>+IF(AZ235&gt;0,AZ235*'Monthly Parameters'!BL191,-AZ235*'Monthly Parameters'!BL192)</f>
        <v>1099230911.9022465</v>
      </c>
      <c r="BA237" s="923">
        <f>+IF(BA235&gt;0,BA235*'Monthly Parameters'!BM191,-BA235*'Monthly Parameters'!BM192)</f>
        <v>1279255504.1310408</v>
      </c>
      <c r="BB237" s="923">
        <f>+IF(BB235&gt;0,BB235*'Monthly Parameters'!BN191,-BB235*'Monthly Parameters'!BN192)</f>
        <v>955430523.14778888</v>
      </c>
      <c r="BC237" s="923">
        <f>+IF(BC235&gt;0,BC235*'Monthly Parameters'!BO191,-BC235*'Monthly Parameters'!BO192)</f>
        <v>897070214.37190127</v>
      </c>
      <c r="BD237" s="923">
        <f>+IF(BD235&gt;0,BD235*'Monthly Parameters'!BP191,-BD235*'Monthly Parameters'!BP192)</f>
        <v>929190493.73631191</v>
      </c>
      <c r="BE237" s="923">
        <f>+IF(BE235&gt;0,BE235*'Monthly Parameters'!BQ191,-BE235*'Monthly Parameters'!BQ192)</f>
        <v>1216747787.1542575</v>
      </c>
      <c r="BF237" s="923">
        <f>+IF(BF235&gt;0,BF235*'Monthly Parameters'!BR191,-BF235*'Monthly Parameters'!BR192)</f>
        <v>996966398.99742043</v>
      </c>
      <c r="BG237" s="923">
        <f>+IF(BG235&gt;0,BG235*'Monthly Parameters'!BS191,-BG235*'Monthly Parameters'!BS192)</f>
        <v>1118342813.8308764</v>
      </c>
      <c r="BH237" s="923">
        <f>+IF(BH235&gt;0,BH235*'Monthly Parameters'!BT191,-BH235*'Monthly Parameters'!BT192)</f>
        <v>1031061669.9107826</v>
      </c>
      <c r="BI237" s="923">
        <f>+IF(BI235&gt;0,BI235*'Monthly Parameters'!BU191,-BI235*'Monthly Parameters'!BU192)</f>
        <v>1152382084.4639959</v>
      </c>
      <c r="BJ237" s="923">
        <f>+IF(BJ235&gt;0,BJ235*'Monthly Parameters'!BV191,-BJ235*'Monthly Parameters'!BV192)</f>
        <v>765450247.30913234</v>
      </c>
      <c r="BK237" s="924">
        <f t="shared" si="430"/>
        <v>48829573411.419243</v>
      </c>
    </row>
    <row r="238" spans="1:64" ht="16.2" thickBot="1" x14ac:dyDescent="0.35">
      <c r="A238" s="870"/>
      <c r="B238" s="777"/>
      <c r="C238" s="923"/>
      <c r="D238" s="923"/>
      <c r="E238" s="923"/>
      <c r="F238" s="923"/>
      <c r="G238" s="923"/>
      <c r="H238" s="923"/>
      <c r="I238" s="923"/>
      <c r="J238" s="923"/>
      <c r="K238" s="923"/>
      <c r="L238" s="923"/>
      <c r="M238" s="923"/>
      <c r="N238" s="923"/>
      <c r="O238" s="923"/>
      <c r="P238" s="923"/>
      <c r="Q238" s="923"/>
      <c r="R238" s="923"/>
      <c r="S238" s="923"/>
      <c r="T238" s="923"/>
      <c r="U238" s="923"/>
      <c r="V238" s="923"/>
      <c r="W238" s="923"/>
      <c r="X238" s="923"/>
      <c r="Y238" s="923"/>
      <c r="Z238" s="923"/>
      <c r="AA238" s="923"/>
      <c r="AB238" s="923"/>
      <c r="AC238" s="923"/>
      <c r="AD238" s="923"/>
      <c r="AE238" s="923"/>
      <c r="AF238" s="923"/>
      <c r="AG238" s="923"/>
      <c r="AH238" s="923"/>
      <c r="AI238" s="923"/>
      <c r="AJ238" s="923"/>
      <c r="AK238" s="923"/>
      <c r="AL238" s="923"/>
      <c r="AM238" s="923"/>
      <c r="AN238" s="923"/>
      <c r="AO238" s="923"/>
      <c r="AP238" s="923"/>
      <c r="AQ238" s="923"/>
      <c r="AR238" s="923"/>
      <c r="AS238" s="923"/>
      <c r="AT238" s="923"/>
      <c r="AU238" s="923"/>
      <c r="AV238" s="923"/>
      <c r="AW238" s="923"/>
      <c r="AX238" s="923"/>
      <c r="AY238" s="923"/>
      <c r="AZ238" s="923"/>
      <c r="BA238" s="923"/>
      <c r="BB238" s="923"/>
      <c r="BC238" s="923"/>
      <c r="BD238" s="923"/>
      <c r="BE238" s="923"/>
      <c r="BF238" s="923"/>
      <c r="BG238" s="923"/>
      <c r="BH238" s="923"/>
      <c r="BI238" s="923"/>
      <c r="BJ238" s="923"/>
      <c r="BK238" s="924">
        <f t="shared" si="430"/>
        <v>0</v>
      </c>
    </row>
    <row r="239" spans="1:64" ht="16.2" thickBot="1" x14ac:dyDescent="0.35">
      <c r="A239" s="947" t="s">
        <v>596</v>
      </c>
      <c r="B239" s="776">
        <v>200000000</v>
      </c>
      <c r="C239" s="926">
        <f t="shared" ref="C239:BJ239" si="439">+C235-C237</f>
        <v>-309475596.76824671</v>
      </c>
      <c r="D239" s="926">
        <f t="shared" si="439"/>
        <v>-1025361507.2029712</v>
      </c>
      <c r="E239" s="926">
        <f t="shared" si="439"/>
        <v>-1840141981.065825</v>
      </c>
      <c r="F239" s="926">
        <f t="shared" si="439"/>
        <v>-2167805039.4640875</v>
      </c>
      <c r="G239" s="926">
        <f t="shared" si="439"/>
        <v>-2212259944.5026617</v>
      </c>
      <c r="H239" s="926">
        <f t="shared" si="439"/>
        <v>-2338607730.9652557</v>
      </c>
      <c r="I239" s="926">
        <f t="shared" si="439"/>
        <v>-2987415033.3804631</v>
      </c>
      <c r="J239" s="926">
        <f t="shared" si="439"/>
        <v>-2968967235.6085825</v>
      </c>
      <c r="K239" s="926">
        <f t="shared" si="439"/>
        <v>-2589707266.6869564</v>
      </c>
      <c r="L239" s="926">
        <f t="shared" si="439"/>
        <v>-2878011905.7242985</v>
      </c>
      <c r="M239" s="926">
        <f t="shared" si="439"/>
        <v>-2838621665.5298743</v>
      </c>
      <c r="N239" s="926">
        <f t="shared" si="439"/>
        <v>-2833191930.9043102</v>
      </c>
      <c r="O239" s="926">
        <f t="shared" si="439"/>
        <v>-3212269682.7334323</v>
      </c>
      <c r="P239" s="926">
        <f t="shared" si="439"/>
        <v>-2239433600.9079208</v>
      </c>
      <c r="Q239" s="926">
        <f t="shared" si="439"/>
        <v>-2190935041.8636084</v>
      </c>
      <c r="R239" s="926">
        <f t="shared" si="439"/>
        <v>-2175321507.3951097</v>
      </c>
      <c r="S239" s="926">
        <f t="shared" si="439"/>
        <v>-2660127744.9483147</v>
      </c>
      <c r="T239" s="926">
        <f t="shared" si="439"/>
        <v>-2111736152.8760366</v>
      </c>
      <c r="U239" s="926">
        <f t="shared" si="439"/>
        <v>-1933268824.6742043</v>
      </c>
      <c r="V239" s="926">
        <f t="shared" si="439"/>
        <v>-1258416015.7686832</v>
      </c>
      <c r="W239" s="926">
        <f t="shared" si="439"/>
        <v>-2880535192.3044791</v>
      </c>
      <c r="X239" s="926">
        <f t="shared" si="439"/>
        <v>-3329594925.3663888</v>
      </c>
      <c r="Y239" s="926">
        <f t="shared" si="439"/>
        <v>-2014060334.1220288</v>
      </c>
      <c r="Z239" s="926">
        <f t="shared" si="439"/>
        <v>-2895495392.4640684</v>
      </c>
      <c r="AA239" s="926">
        <f t="shared" si="439"/>
        <v>-2101773608.2477345</v>
      </c>
      <c r="AB239" s="926">
        <f t="shared" si="439"/>
        <v>-3400432448.6084881</v>
      </c>
      <c r="AC239" s="926">
        <f t="shared" si="439"/>
        <v>-3418472867.1604471</v>
      </c>
      <c r="AD239" s="926">
        <f t="shared" si="439"/>
        <v>-3066174603.988102</v>
      </c>
      <c r="AE239" s="926">
        <f t="shared" si="439"/>
        <v>-2076788281.8555398</v>
      </c>
      <c r="AF239" s="926">
        <f t="shared" si="439"/>
        <v>-819719311.50904548</v>
      </c>
      <c r="AG239" s="926">
        <f t="shared" si="439"/>
        <v>-3608276488.3805432</v>
      </c>
      <c r="AH239" s="926">
        <f t="shared" si="439"/>
        <v>-3232164546.0834579</v>
      </c>
      <c r="AI239" s="926">
        <f t="shared" si="439"/>
        <v>-3609364987.2200956</v>
      </c>
      <c r="AJ239" s="926">
        <f t="shared" si="439"/>
        <v>-2977715581.7039676</v>
      </c>
      <c r="AK239" s="926">
        <f t="shared" si="439"/>
        <v>-2093049566.8946476</v>
      </c>
      <c r="AL239" s="926">
        <f t="shared" si="439"/>
        <v>-2553459747.1924248</v>
      </c>
      <c r="AM239" s="926">
        <f t="shared" si="439"/>
        <v>-3391219837.3542738</v>
      </c>
      <c r="AN239" s="926">
        <f t="shared" si="439"/>
        <v>-3097142238.8845501</v>
      </c>
      <c r="AO239" s="926">
        <f t="shared" si="439"/>
        <v>-2862109368.6052494</v>
      </c>
      <c r="AP239" s="926">
        <f t="shared" si="439"/>
        <v>-1895232725.8218215</v>
      </c>
      <c r="AQ239" s="926">
        <f t="shared" si="439"/>
        <v>-3323526986.7383833</v>
      </c>
      <c r="AR239" s="926">
        <f t="shared" si="439"/>
        <v>-3240558678.1684766</v>
      </c>
      <c r="AS239" s="926">
        <f t="shared" si="439"/>
        <v>-4822074702.4060678</v>
      </c>
      <c r="AT239" s="926">
        <f t="shared" si="439"/>
        <v>-4049510772.6033583</v>
      </c>
      <c r="AU239" s="926">
        <f t="shared" si="439"/>
        <v>-5480776571.0460739</v>
      </c>
      <c r="AV239" s="926">
        <f t="shared" si="439"/>
        <v>-4223119534.045558</v>
      </c>
      <c r="AW239" s="926">
        <f t="shared" si="439"/>
        <v>-3792356223.4674072</v>
      </c>
      <c r="AX239" s="926">
        <f t="shared" si="439"/>
        <v>-2676814656.4300518</v>
      </c>
      <c r="AY239" s="926">
        <f t="shared" si="439"/>
        <v>-5593974506.5112438</v>
      </c>
      <c r="AZ239" s="926">
        <f t="shared" si="439"/>
        <v>-4332263005.7323828</v>
      </c>
      <c r="BA239" s="926">
        <f t="shared" si="439"/>
        <v>-5041771692.751749</v>
      </c>
      <c r="BB239" s="926">
        <f t="shared" si="439"/>
        <v>-3765520297.1118736</v>
      </c>
      <c r="BC239" s="926">
        <f t="shared" si="439"/>
        <v>-3535512021.3480816</v>
      </c>
      <c r="BD239" s="926">
        <f t="shared" si="439"/>
        <v>-3662103710.6078172</v>
      </c>
      <c r="BE239" s="926">
        <f t="shared" si="439"/>
        <v>-4795417749.3726616</v>
      </c>
      <c r="BF239" s="926">
        <f t="shared" si="439"/>
        <v>-3929220513.6957154</v>
      </c>
      <c r="BG239" s="926">
        <f t="shared" si="439"/>
        <v>-4407586383.921689</v>
      </c>
      <c r="BH239" s="926">
        <f t="shared" si="439"/>
        <v>-4063595993.1777897</v>
      </c>
      <c r="BI239" s="926">
        <f t="shared" si="439"/>
        <v>-4541741156.4169254</v>
      </c>
      <c r="BJ239" s="926">
        <f t="shared" si="439"/>
        <v>-3016774504.1006975</v>
      </c>
      <c r="BK239" s="924">
        <f t="shared" si="430"/>
        <v>-182388077122.39221</v>
      </c>
    </row>
    <row r="240" spans="1:64" ht="15.6" x14ac:dyDescent="0.3">
      <c r="A240" s="71"/>
      <c r="B240" s="777"/>
      <c r="C240" s="923"/>
      <c r="D240" s="923"/>
      <c r="E240" s="923"/>
      <c r="F240" s="923"/>
      <c r="G240" s="923"/>
      <c r="H240" s="923"/>
      <c r="I240" s="923"/>
      <c r="J240" s="923"/>
      <c r="K240" s="923"/>
      <c r="L240" s="923"/>
      <c r="M240" s="923"/>
      <c r="N240" s="923"/>
      <c r="O240" s="923"/>
      <c r="P240" s="923"/>
      <c r="Q240" s="923"/>
      <c r="R240" s="923"/>
      <c r="S240" s="923"/>
      <c r="T240" s="923"/>
      <c r="U240" s="923"/>
      <c r="V240" s="923"/>
      <c r="W240" s="923"/>
      <c r="X240" s="923"/>
      <c r="Y240" s="923"/>
      <c r="Z240" s="923"/>
      <c r="AA240" s="923"/>
      <c r="AB240" s="923"/>
      <c r="AC240" s="923"/>
      <c r="AD240" s="923"/>
      <c r="AE240" s="923"/>
      <c r="AF240" s="923"/>
      <c r="AG240" s="923"/>
      <c r="AH240" s="923"/>
      <c r="AI240" s="923"/>
      <c r="AJ240" s="923"/>
      <c r="AK240" s="923"/>
      <c r="AL240" s="923"/>
      <c r="AM240" s="923"/>
      <c r="AN240" s="923"/>
      <c r="AO240" s="923"/>
      <c r="AP240" s="923"/>
      <c r="AQ240" s="923"/>
      <c r="AR240" s="923"/>
      <c r="AS240" s="923"/>
      <c r="AT240" s="923"/>
      <c r="AU240" s="923"/>
      <c r="AV240" s="923"/>
      <c r="AW240" s="923"/>
      <c r="AX240" s="923"/>
      <c r="AY240" s="923"/>
      <c r="AZ240" s="923"/>
      <c r="BA240" s="923"/>
      <c r="BB240" s="923"/>
      <c r="BC240" s="923"/>
      <c r="BD240" s="923"/>
      <c r="BE240" s="923"/>
      <c r="BF240" s="923"/>
      <c r="BG240" s="923"/>
      <c r="BH240" s="923"/>
      <c r="BI240" s="923"/>
      <c r="BJ240" s="923"/>
      <c r="BK240" s="924">
        <f t="shared" si="430"/>
        <v>0</v>
      </c>
    </row>
    <row r="241" spans="1:63" ht="15.6" x14ac:dyDescent="0.3">
      <c r="A241" s="829" t="s">
        <v>976</v>
      </c>
      <c r="B241" s="777"/>
      <c r="C241" s="923"/>
      <c r="D241" s="923"/>
      <c r="E241" s="923"/>
      <c r="F241" s="923"/>
      <c r="G241" s="923"/>
      <c r="H241" s="923"/>
      <c r="I241" s="923"/>
      <c r="J241" s="923"/>
      <c r="K241" s="923"/>
      <c r="L241" s="923"/>
      <c r="N241" s="923">
        <f>+SUM(C237:N237)</f>
        <v>6542925294.0129786</v>
      </c>
      <c r="O241" s="923"/>
      <c r="P241" s="923"/>
      <c r="Q241" s="923"/>
      <c r="R241" s="923"/>
      <c r="S241" s="923"/>
      <c r="T241" s="923"/>
      <c r="U241" s="923"/>
      <c r="V241" s="923"/>
      <c r="W241" s="923"/>
      <c r="X241" s="923"/>
      <c r="Y241" s="923"/>
      <c r="Z241" s="923">
        <f>+SUM(O237:Z237)</f>
        <v>9240517942.3465366</v>
      </c>
      <c r="AA241" s="923"/>
      <c r="AB241" s="923"/>
      <c r="AC241" s="923"/>
      <c r="AD241" s="923"/>
      <c r="AE241" s="923"/>
      <c r="AF241" s="923"/>
      <c r="AG241" s="923"/>
      <c r="AH241" s="923"/>
      <c r="AI241" s="923"/>
      <c r="AJ241" s="923"/>
      <c r="AK241" s="923"/>
      <c r="AL241" s="923">
        <f>+SUM(AA237:AL237)</f>
        <v>9075223894.754282</v>
      </c>
      <c r="AM241" s="923"/>
      <c r="AN241" s="923"/>
      <c r="AO241" s="923"/>
      <c r="AP241" s="923"/>
      <c r="AQ241" s="923"/>
      <c r="AR241" s="923"/>
      <c r="AS241" s="923"/>
      <c r="AT241" s="923"/>
      <c r="AU241" s="923"/>
      <c r="AV241" s="923"/>
      <c r="AW241" s="923"/>
      <c r="AX241" s="923">
        <f>+SUM(AM237:AX237)</f>
        <v>11110410965.518476</v>
      </c>
      <c r="AY241" s="923"/>
      <c r="AZ241" s="923"/>
      <c r="BA241" s="923"/>
      <c r="BB241" s="923"/>
      <c r="BC241" s="923"/>
      <c r="BD241" s="923"/>
      <c r="BE241" s="923"/>
      <c r="BF241" s="923"/>
      <c r="BG241" s="923"/>
      <c r="BH241" s="923"/>
      <c r="BI241" s="923"/>
      <c r="BJ241" s="923">
        <f>+SUM(AY237:BJ237)</f>
        <v>12860495314.786964</v>
      </c>
      <c r="BK241" s="924">
        <f t="shared" si="430"/>
        <v>48829573411.419243</v>
      </c>
    </row>
    <row r="242" spans="1:63" ht="15.6" x14ac:dyDescent="0.3">
      <c r="A242" s="71"/>
      <c r="B242" s="777"/>
      <c r="C242" s="923"/>
      <c r="D242" s="923"/>
      <c r="E242" s="923"/>
      <c r="F242" s="923"/>
      <c r="G242" s="923"/>
      <c r="H242" s="923"/>
      <c r="I242" s="923"/>
      <c r="J242" s="923"/>
      <c r="K242" s="923"/>
      <c r="L242" s="923"/>
      <c r="M242" s="923"/>
      <c r="N242" s="923"/>
      <c r="O242" s="923"/>
      <c r="P242" s="923"/>
      <c r="Q242" s="923"/>
      <c r="R242" s="923"/>
      <c r="S242" s="923"/>
      <c r="T242" s="923"/>
      <c r="U242" s="923"/>
      <c r="V242" s="923"/>
      <c r="W242" s="923"/>
      <c r="X242" s="923"/>
      <c r="Y242" s="923"/>
      <c r="Z242" s="923"/>
      <c r="AA242" s="923"/>
      <c r="AB242" s="923"/>
      <c r="AC242" s="923"/>
      <c r="AD242" s="923"/>
      <c r="AE242" s="923"/>
      <c r="AF242" s="923"/>
      <c r="AG242" s="923"/>
      <c r="AH242" s="923"/>
      <c r="AI242" s="923"/>
      <c r="AJ242" s="923"/>
      <c r="AK242" s="923"/>
      <c r="AL242" s="923"/>
      <c r="AM242" s="923"/>
      <c r="AN242" s="923"/>
      <c r="AO242" s="923"/>
      <c r="AP242" s="923"/>
      <c r="AQ242" s="923"/>
      <c r="AR242" s="923"/>
      <c r="AS242" s="923"/>
      <c r="AT242" s="923"/>
      <c r="AU242" s="923"/>
      <c r="AV242" s="923"/>
      <c r="AW242" s="923"/>
      <c r="AX242" s="923"/>
      <c r="AY242" s="923"/>
      <c r="AZ242" s="923"/>
      <c r="BA242" s="923"/>
      <c r="BB242" s="923"/>
      <c r="BC242" s="923"/>
      <c r="BD242" s="923"/>
      <c r="BE242" s="923"/>
      <c r="BF242" s="923"/>
      <c r="BG242" s="923"/>
      <c r="BH242" s="923"/>
      <c r="BI242" s="923"/>
      <c r="BJ242" s="923"/>
      <c r="BK242" s="923"/>
    </row>
    <row r="243" spans="1:63" ht="15.6" x14ac:dyDescent="0.3">
      <c r="A243" s="71"/>
      <c r="C243" s="923"/>
      <c r="D243" s="923"/>
      <c r="E243" s="923"/>
      <c r="F243" s="923"/>
      <c r="G243" s="923"/>
      <c r="H243" s="923"/>
      <c r="I243" s="923"/>
      <c r="J243" s="923"/>
      <c r="K243" s="923"/>
      <c r="L243" s="923"/>
      <c r="M243" s="923"/>
      <c r="N243" s="923"/>
      <c r="O243" s="923"/>
      <c r="P243" s="923"/>
      <c r="Q243" s="923"/>
      <c r="R243" s="923"/>
      <c r="S243" s="923"/>
      <c r="T243" s="923"/>
      <c r="U243" s="923"/>
      <c r="V243" s="923"/>
      <c r="W243" s="923"/>
      <c r="X243" s="923"/>
      <c r="Y243" s="923"/>
      <c r="Z243" s="923"/>
      <c r="AA243" s="923"/>
      <c r="AB243" s="923"/>
      <c r="AC243" s="923"/>
      <c r="AD243" s="923"/>
      <c r="AE243" s="923"/>
      <c r="AF243" s="923"/>
      <c r="AG243" s="923"/>
      <c r="AH243" s="923"/>
      <c r="AI243" s="923"/>
      <c r="AJ243" s="923"/>
      <c r="AK243" s="923"/>
      <c r="AL243" s="923"/>
      <c r="AM243" s="923"/>
      <c r="AN243" s="923"/>
      <c r="AO243" s="923"/>
      <c r="AP243" s="923"/>
      <c r="AQ243" s="923"/>
      <c r="AR243" s="923"/>
      <c r="AS243" s="923"/>
      <c r="AT243" s="923"/>
      <c r="AU243" s="923"/>
      <c r="AV243" s="923"/>
      <c r="AW243" s="923"/>
      <c r="AX243" s="923"/>
      <c r="AY243" s="923"/>
      <c r="AZ243" s="923"/>
      <c r="BA243" s="923"/>
      <c r="BB243" s="923"/>
      <c r="BC243" s="923"/>
      <c r="BD243" s="923"/>
      <c r="BE243" s="923"/>
      <c r="BF243" s="923"/>
      <c r="BG243" s="923"/>
      <c r="BH243" s="923"/>
      <c r="BI243" s="923"/>
      <c r="BJ243" s="923"/>
      <c r="BK243" s="923"/>
    </row>
    <row r="244" spans="1:63" ht="15.6" x14ac:dyDescent="0.3">
      <c r="A244" s="71"/>
      <c r="C244" s="923"/>
      <c r="D244" s="923"/>
      <c r="E244" s="923"/>
      <c r="F244" s="923"/>
      <c r="G244" s="923"/>
      <c r="H244" s="923"/>
      <c r="I244" s="923"/>
      <c r="J244" s="923"/>
      <c r="K244" s="923"/>
      <c r="L244" s="923"/>
      <c r="M244" s="923"/>
      <c r="N244" s="923"/>
      <c r="O244" s="923"/>
      <c r="P244" s="923"/>
      <c r="Q244" s="923"/>
      <c r="R244" s="923"/>
      <c r="S244" s="923"/>
      <c r="T244" s="923"/>
      <c r="U244" s="923"/>
      <c r="V244" s="923"/>
      <c r="W244" s="923"/>
      <c r="X244" s="923"/>
      <c r="Y244" s="923"/>
      <c r="Z244" s="923"/>
      <c r="AA244" s="923"/>
      <c r="AB244" s="923"/>
      <c r="AC244" s="923"/>
      <c r="AD244" s="923"/>
      <c r="AE244" s="923"/>
      <c r="AF244" s="923"/>
      <c r="AG244" s="923"/>
      <c r="AH244" s="923"/>
      <c r="AI244" s="923"/>
      <c r="AJ244" s="923"/>
      <c r="AK244" s="923"/>
      <c r="AL244" s="923"/>
      <c r="AM244" s="923"/>
      <c r="AN244" s="923"/>
      <c r="AO244" s="923"/>
      <c r="AP244" s="923"/>
      <c r="AQ244" s="923"/>
      <c r="AR244" s="923"/>
      <c r="AS244" s="923"/>
      <c r="AT244" s="923"/>
      <c r="AU244" s="923"/>
      <c r="AV244" s="923"/>
      <c r="AW244" s="923"/>
      <c r="AX244" s="923"/>
      <c r="AY244" s="923"/>
      <c r="AZ244" s="923"/>
      <c r="BA244" s="923"/>
      <c r="BB244" s="923"/>
      <c r="BC244" s="923"/>
      <c r="BD244" s="923"/>
      <c r="BE244" s="923"/>
      <c r="BF244" s="923"/>
      <c r="BG244" s="923"/>
      <c r="BH244" s="923"/>
      <c r="BI244" s="923"/>
      <c r="BJ244" s="923"/>
      <c r="BK244" s="923"/>
    </row>
    <row r="245" spans="1:63" ht="15.6" x14ac:dyDescent="0.3">
      <c r="A245" s="71"/>
      <c r="C245" s="923"/>
      <c r="D245" s="923"/>
      <c r="E245" s="923"/>
      <c r="F245" s="923"/>
      <c r="G245" s="923"/>
      <c r="H245" s="923"/>
      <c r="I245" s="923"/>
      <c r="J245" s="923"/>
      <c r="K245" s="923"/>
      <c r="L245" s="923"/>
      <c r="M245" s="923"/>
      <c r="N245" s="923"/>
      <c r="O245" s="923"/>
      <c r="P245" s="923"/>
      <c r="Q245" s="923"/>
      <c r="R245" s="923"/>
      <c r="S245" s="923"/>
      <c r="T245" s="923"/>
      <c r="U245" s="923"/>
      <c r="V245" s="923"/>
      <c r="W245" s="923"/>
      <c r="X245" s="923"/>
      <c r="Y245" s="923"/>
      <c r="Z245" s="923"/>
      <c r="AA245" s="923"/>
      <c r="AB245" s="923"/>
      <c r="AC245" s="923"/>
      <c r="AD245" s="923"/>
      <c r="AE245" s="923"/>
      <c r="AF245" s="923"/>
      <c r="AG245" s="923"/>
      <c r="AH245" s="923"/>
      <c r="AI245" s="923"/>
      <c r="AJ245" s="923"/>
      <c r="AK245" s="923"/>
      <c r="AL245" s="923"/>
      <c r="AM245" s="923"/>
      <c r="AN245" s="923"/>
      <c r="AO245" s="923"/>
      <c r="AP245" s="923"/>
      <c r="AQ245" s="923"/>
      <c r="AR245" s="923"/>
      <c r="AS245" s="923"/>
      <c r="AT245" s="923"/>
      <c r="AU245" s="923"/>
      <c r="AV245" s="923"/>
      <c r="AW245" s="923"/>
      <c r="AX245" s="923"/>
      <c r="AY245" s="923"/>
      <c r="AZ245" s="923"/>
      <c r="BA245" s="923"/>
      <c r="BB245" s="923"/>
      <c r="BC245" s="923"/>
      <c r="BD245" s="923"/>
      <c r="BE245" s="923"/>
      <c r="BF245" s="923"/>
      <c r="BG245" s="923"/>
      <c r="BH245" s="923"/>
      <c r="BI245" s="923"/>
      <c r="BJ245" s="923"/>
      <c r="BK245" s="923"/>
    </row>
    <row r="246" spans="1:63" ht="15.6" x14ac:dyDescent="0.3">
      <c r="A246" s="71"/>
      <c r="C246" s="923"/>
      <c r="D246" s="923"/>
      <c r="E246" s="923"/>
      <c r="F246" s="923"/>
      <c r="G246" s="923"/>
      <c r="H246" s="923"/>
      <c r="I246" s="923"/>
      <c r="J246" s="923"/>
      <c r="K246" s="923"/>
      <c r="L246" s="923"/>
      <c r="M246" s="923"/>
      <c r="N246" s="923"/>
      <c r="O246" s="923"/>
      <c r="P246" s="923"/>
      <c r="Q246" s="923"/>
      <c r="R246" s="923"/>
      <c r="S246" s="923"/>
      <c r="T246" s="923"/>
      <c r="U246" s="923"/>
      <c r="V246" s="923"/>
      <c r="W246" s="923"/>
      <c r="X246" s="923"/>
      <c r="Y246" s="923"/>
      <c r="Z246" s="923"/>
      <c r="AA246" s="923"/>
      <c r="AB246" s="923"/>
      <c r="AC246" s="923"/>
      <c r="AD246" s="923"/>
      <c r="AE246" s="923"/>
      <c r="AF246" s="923"/>
      <c r="AG246" s="923"/>
      <c r="AH246" s="923"/>
      <c r="AI246" s="923"/>
      <c r="AJ246" s="923"/>
      <c r="AK246" s="923"/>
      <c r="AL246" s="923"/>
      <c r="AM246" s="923"/>
      <c r="AN246" s="923"/>
      <c r="AO246" s="923"/>
      <c r="AP246" s="923"/>
      <c r="AQ246" s="923"/>
      <c r="AR246" s="923"/>
      <c r="AS246" s="923"/>
      <c r="AT246" s="923"/>
      <c r="AU246" s="923"/>
      <c r="AV246" s="923"/>
      <c r="AW246" s="923"/>
      <c r="AX246" s="923"/>
      <c r="AY246" s="923"/>
      <c r="AZ246" s="923"/>
      <c r="BA246" s="923"/>
      <c r="BB246" s="923"/>
      <c r="BC246" s="923"/>
      <c r="BD246" s="923"/>
      <c r="BE246" s="923"/>
      <c r="BF246" s="923"/>
      <c r="BG246" s="923"/>
      <c r="BH246" s="923"/>
      <c r="BI246" s="923"/>
      <c r="BJ246" s="923"/>
      <c r="BK246" s="923"/>
    </row>
    <row r="247" spans="1:63" ht="15.6" x14ac:dyDescent="0.3">
      <c r="A247" s="71"/>
      <c r="C247" s="923"/>
      <c r="D247" s="923"/>
      <c r="E247" s="923"/>
      <c r="F247" s="923"/>
      <c r="G247" s="923"/>
      <c r="H247" s="923"/>
      <c r="I247" s="923"/>
      <c r="J247" s="923"/>
      <c r="K247" s="923"/>
      <c r="L247" s="923"/>
      <c r="M247" s="923"/>
      <c r="N247" s="923"/>
      <c r="O247" s="923"/>
      <c r="P247" s="923"/>
      <c r="Q247" s="923"/>
      <c r="R247" s="923"/>
      <c r="S247" s="923"/>
      <c r="T247" s="923"/>
      <c r="U247" s="923"/>
      <c r="V247" s="923"/>
      <c r="W247" s="923"/>
      <c r="X247" s="923"/>
      <c r="Y247" s="923"/>
      <c r="Z247" s="923"/>
      <c r="AA247" s="923"/>
      <c r="AB247" s="923"/>
      <c r="AC247" s="923"/>
      <c r="AD247" s="923"/>
      <c r="AE247" s="923"/>
      <c r="AF247" s="923"/>
      <c r="AG247" s="923"/>
      <c r="AH247" s="923"/>
      <c r="AI247" s="923"/>
      <c r="AJ247" s="923"/>
      <c r="AK247" s="923"/>
      <c r="AL247" s="923"/>
      <c r="AM247" s="923"/>
      <c r="AN247" s="923"/>
      <c r="AO247" s="923"/>
      <c r="AP247" s="923"/>
      <c r="AQ247" s="923"/>
      <c r="AR247" s="923"/>
      <c r="AS247" s="923"/>
      <c r="AT247" s="923"/>
      <c r="AU247" s="923"/>
      <c r="AV247" s="923"/>
      <c r="AW247" s="923"/>
      <c r="AX247" s="923"/>
      <c r="AY247" s="923"/>
      <c r="AZ247" s="923"/>
      <c r="BA247" s="923"/>
      <c r="BB247" s="923"/>
      <c r="BC247" s="923"/>
      <c r="BD247" s="923"/>
      <c r="BE247" s="923"/>
      <c r="BF247" s="923"/>
      <c r="BG247" s="923"/>
      <c r="BH247" s="923"/>
      <c r="BI247" s="923"/>
      <c r="BJ247" s="923"/>
      <c r="BK247" s="923"/>
    </row>
    <row r="248" spans="1:63" ht="15.6" x14ac:dyDescent="0.3">
      <c r="A248" s="71"/>
      <c r="C248" s="923"/>
      <c r="D248" s="923"/>
      <c r="E248" s="923"/>
      <c r="F248" s="923"/>
      <c r="G248" s="923"/>
      <c r="H248" s="923"/>
      <c r="I248" s="923"/>
      <c r="J248" s="923"/>
      <c r="K248" s="923"/>
      <c r="L248" s="923"/>
      <c r="M248" s="923"/>
      <c r="N248" s="923"/>
      <c r="O248" s="923"/>
      <c r="P248" s="923"/>
      <c r="Q248" s="923"/>
      <c r="R248" s="923"/>
      <c r="S248" s="923"/>
      <c r="T248" s="923"/>
      <c r="U248" s="923"/>
      <c r="V248" s="923"/>
      <c r="W248" s="923"/>
      <c r="X248" s="923"/>
      <c r="Y248" s="923"/>
      <c r="Z248" s="923"/>
      <c r="AA248" s="923"/>
      <c r="AB248" s="923"/>
      <c r="AC248" s="923"/>
      <c r="AD248" s="923"/>
      <c r="AE248" s="923"/>
      <c r="AF248" s="923"/>
      <c r="AG248" s="923"/>
      <c r="AH248" s="923"/>
      <c r="AI248" s="923"/>
      <c r="AJ248" s="923"/>
      <c r="AK248" s="923"/>
      <c r="AL248" s="923"/>
      <c r="AM248" s="923"/>
      <c r="AN248" s="923"/>
      <c r="AO248" s="923"/>
      <c r="AP248" s="923"/>
      <c r="AQ248" s="923"/>
      <c r="AR248" s="923"/>
      <c r="AS248" s="923"/>
      <c r="AT248" s="923"/>
      <c r="AU248" s="923"/>
      <c r="AV248" s="923"/>
      <c r="AW248" s="923"/>
      <c r="AX248" s="923"/>
      <c r="AY248" s="923"/>
      <c r="AZ248" s="923"/>
      <c r="BA248" s="923"/>
      <c r="BB248" s="923"/>
      <c r="BC248" s="923"/>
      <c r="BD248" s="923"/>
      <c r="BE248" s="923"/>
      <c r="BF248" s="923"/>
      <c r="BG248" s="923"/>
      <c r="BH248" s="923"/>
      <c r="BI248" s="923"/>
      <c r="BJ248" s="923"/>
      <c r="BK248" s="923"/>
    </row>
    <row r="249" spans="1:63" ht="15.6" x14ac:dyDescent="0.3">
      <c r="A249" s="71"/>
      <c r="C249" s="923"/>
      <c r="D249" s="923"/>
      <c r="E249" s="923"/>
      <c r="F249" s="923"/>
      <c r="G249" s="923"/>
      <c r="H249" s="923"/>
      <c r="I249" s="923"/>
      <c r="J249" s="923"/>
      <c r="K249" s="923"/>
      <c r="L249" s="923"/>
      <c r="M249" s="923"/>
      <c r="N249" s="923"/>
      <c r="O249" s="923"/>
      <c r="P249" s="923"/>
      <c r="Q249" s="923"/>
      <c r="R249" s="923"/>
      <c r="S249" s="923"/>
      <c r="T249" s="923"/>
      <c r="U249" s="923"/>
      <c r="V249" s="923"/>
      <c r="W249" s="923"/>
      <c r="X249" s="923"/>
      <c r="Y249" s="923"/>
      <c r="Z249" s="923"/>
      <c r="AA249" s="923"/>
      <c r="AB249" s="923"/>
      <c r="AC249" s="923"/>
      <c r="AD249" s="923"/>
      <c r="AE249" s="923"/>
      <c r="AF249" s="923"/>
      <c r="AG249" s="923"/>
      <c r="AH249" s="923"/>
      <c r="AI249" s="923"/>
      <c r="AJ249" s="923"/>
      <c r="AK249" s="923"/>
      <c r="AL249" s="923"/>
      <c r="AM249" s="923"/>
      <c r="AN249" s="923"/>
      <c r="AO249" s="923"/>
      <c r="AP249" s="923"/>
      <c r="AQ249" s="923"/>
      <c r="AR249" s="923"/>
      <c r="AS249" s="923"/>
      <c r="AT249" s="923"/>
      <c r="AU249" s="923"/>
      <c r="AV249" s="923"/>
      <c r="AW249" s="923"/>
      <c r="AX249" s="923"/>
      <c r="AY249" s="923"/>
      <c r="AZ249" s="923"/>
      <c r="BA249" s="923"/>
      <c r="BB249" s="923"/>
      <c r="BC249" s="923"/>
      <c r="BD249" s="923"/>
      <c r="BE249" s="923"/>
      <c r="BF249" s="923"/>
      <c r="BG249" s="923"/>
      <c r="BH249" s="923"/>
      <c r="BI249" s="923"/>
      <c r="BJ249" s="923"/>
      <c r="BK249" s="923"/>
    </row>
    <row r="250" spans="1:63" ht="15.6" x14ac:dyDescent="0.3">
      <c r="A250" s="71"/>
      <c r="C250" s="923"/>
      <c r="D250" s="923"/>
      <c r="E250" s="923"/>
      <c r="F250" s="923"/>
      <c r="G250" s="923"/>
      <c r="H250" s="923"/>
      <c r="I250" s="923"/>
      <c r="J250" s="923"/>
      <c r="K250" s="923"/>
      <c r="L250" s="923"/>
      <c r="M250" s="923"/>
      <c r="N250" s="923"/>
      <c r="O250" s="923"/>
      <c r="P250" s="923"/>
      <c r="Q250" s="923"/>
      <c r="R250" s="923"/>
      <c r="S250" s="923"/>
      <c r="T250" s="923"/>
      <c r="U250" s="923"/>
      <c r="V250" s="923"/>
      <c r="W250" s="923"/>
      <c r="X250" s="923"/>
      <c r="Y250" s="923"/>
      <c r="Z250" s="923"/>
      <c r="AA250" s="923"/>
      <c r="AB250" s="923"/>
      <c r="AC250" s="923"/>
      <c r="AD250" s="923"/>
      <c r="AE250" s="923"/>
      <c r="AF250" s="923"/>
      <c r="AG250" s="923"/>
      <c r="AH250" s="923"/>
      <c r="AI250" s="923"/>
      <c r="AJ250" s="923"/>
      <c r="AK250" s="923"/>
      <c r="AL250" s="923"/>
      <c r="AM250" s="923"/>
      <c r="AN250" s="923"/>
      <c r="AO250" s="923"/>
      <c r="AP250" s="923"/>
      <c r="AQ250" s="923"/>
      <c r="AR250" s="923"/>
      <c r="AS250" s="923"/>
      <c r="AT250" s="923"/>
      <c r="AU250" s="923"/>
      <c r="AV250" s="923"/>
      <c r="AW250" s="923"/>
      <c r="AX250" s="923"/>
      <c r="AY250" s="923"/>
      <c r="AZ250" s="923"/>
      <c r="BA250" s="923"/>
      <c r="BB250" s="923"/>
      <c r="BC250" s="923"/>
      <c r="BD250" s="923"/>
      <c r="BE250" s="923"/>
      <c r="BF250" s="923"/>
      <c r="BG250" s="923"/>
      <c r="BH250" s="923"/>
      <c r="BI250" s="923"/>
      <c r="BJ250" s="923"/>
      <c r="BK250" s="923"/>
    </row>
    <row r="251" spans="1:63" ht="15.6" x14ac:dyDescent="0.3">
      <c r="A251" s="71"/>
      <c r="C251" s="923"/>
      <c r="D251" s="923"/>
      <c r="E251" s="923"/>
      <c r="F251" s="923"/>
      <c r="G251" s="923"/>
      <c r="H251" s="923"/>
      <c r="I251" s="923"/>
      <c r="J251" s="923"/>
      <c r="K251" s="923"/>
      <c r="L251" s="923"/>
      <c r="M251" s="923"/>
      <c r="N251" s="923"/>
      <c r="O251" s="923"/>
      <c r="P251" s="923"/>
      <c r="Q251" s="923"/>
      <c r="R251" s="923"/>
      <c r="S251" s="923"/>
      <c r="T251" s="923"/>
      <c r="U251" s="923"/>
      <c r="V251" s="923"/>
      <c r="W251" s="923"/>
      <c r="X251" s="923"/>
      <c r="Y251" s="923"/>
      <c r="Z251" s="923"/>
      <c r="AA251" s="923"/>
      <c r="AB251" s="923"/>
      <c r="AC251" s="923"/>
      <c r="AD251" s="923"/>
      <c r="AE251" s="923"/>
      <c r="AF251" s="923"/>
      <c r="AG251" s="923"/>
      <c r="AH251" s="923"/>
      <c r="AI251" s="923"/>
      <c r="AJ251" s="923"/>
      <c r="AK251" s="923"/>
      <c r="AL251" s="923"/>
      <c r="AM251" s="923"/>
      <c r="AN251" s="923"/>
      <c r="AO251" s="923"/>
      <c r="AP251" s="923"/>
      <c r="AQ251" s="923"/>
      <c r="AR251" s="923"/>
      <c r="AS251" s="923"/>
      <c r="AT251" s="923"/>
      <c r="AU251" s="923"/>
      <c r="AV251" s="923"/>
      <c r="AW251" s="923"/>
      <c r="AX251" s="923"/>
      <c r="AY251" s="923"/>
      <c r="AZ251" s="923"/>
      <c r="BA251" s="923"/>
      <c r="BB251" s="923"/>
      <c r="BC251" s="923"/>
      <c r="BD251" s="923"/>
      <c r="BE251" s="923"/>
      <c r="BF251" s="923"/>
      <c r="BG251" s="923"/>
      <c r="BH251" s="923"/>
      <c r="BI251" s="923"/>
      <c r="BJ251" s="923"/>
      <c r="BK251" s="923"/>
    </row>
    <row r="252" spans="1:63" ht="15.6" x14ac:dyDescent="0.3">
      <c r="A252" s="71"/>
      <c r="C252" s="923"/>
      <c r="D252" s="923"/>
      <c r="E252" s="923"/>
      <c r="F252" s="923"/>
      <c r="G252" s="923"/>
      <c r="H252" s="923"/>
      <c r="I252" s="923"/>
      <c r="J252" s="923"/>
      <c r="K252" s="923"/>
      <c r="L252" s="923"/>
      <c r="M252" s="923"/>
      <c r="N252" s="923"/>
      <c r="O252" s="923"/>
      <c r="P252" s="923"/>
      <c r="Q252" s="923"/>
      <c r="R252" s="923"/>
      <c r="S252" s="923"/>
      <c r="T252" s="923"/>
      <c r="U252" s="923"/>
      <c r="V252" s="923"/>
      <c r="W252" s="923"/>
      <c r="X252" s="923"/>
      <c r="Y252" s="923"/>
      <c r="Z252" s="923"/>
      <c r="AA252" s="923"/>
      <c r="AB252" s="923"/>
      <c r="AC252" s="923"/>
      <c r="AD252" s="923"/>
      <c r="AE252" s="923"/>
      <c r="AF252" s="923"/>
      <c r="AG252" s="923"/>
      <c r="AH252" s="923"/>
      <c r="AI252" s="923"/>
      <c r="AJ252" s="923"/>
      <c r="AK252" s="923"/>
      <c r="AL252" s="923"/>
      <c r="AM252" s="923"/>
      <c r="AN252" s="923"/>
      <c r="AO252" s="923"/>
      <c r="AP252" s="923"/>
      <c r="AQ252" s="923"/>
      <c r="AR252" s="923"/>
      <c r="AS252" s="923"/>
      <c r="AT252" s="923"/>
      <c r="AU252" s="923"/>
      <c r="AV252" s="923"/>
      <c r="AW252" s="923"/>
      <c r="AX252" s="923"/>
      <c r="AY252" s="923"/>
      <c r="AZ252" s="923"/>
      <c r="BA252" s="923"/>
      <c r="BB252" s="923"/>
      <c r="BC252" s="923"/>
      <c r="BD252" s="923"/>
      <c r="BE252" s="923"/>
      <c r="BF252" s="923"/>
      <c r="BG252" s="923"/>
      <c r="BH252" s="923"/>
      <c r="BI252" s="923"/>
      <c r="BJ252" s="923"/>
      <c r="BK252" s="923"/>
    </row>
    <row r="253" spans="1:63" ht="15.6" x14ac:dyDescent="0.3">
      <c r="A253" s="71"/>
    </row>
    <row r="254" spans="1:63" ht="15.6" x14ac:dyDescent="0.3">
      <c r="A254" s="71"/>
    </row>
    <row r="255" spans="1:63" ht="15.6" x14ac:dyDescent="0.3">
      <c r="A255" s="71"/>
    </row>
    <row r="256" spans="1:63" ht="15.6" x14ac:dyDescent="0.3">
      <c r="A256" s="178"/>
    </row>
    <row r="257" spans="1:1" ht="15.6" x14ac:dyDescent="0.3">
      <c r="A257" s="178"/>
    </row>
    <row r="258" spans="1:1" ht="15.6" x14ac:dyDescent="0.3">
      <c r="A258" s="178"/>
    </row>
    <row r="259" spans="1:1" ht="15.6" x14ac:dyDescent="0.3">
      <c r="A259" s="178"/>
    </row>
    <row r="260" spans="1:1" ht="15.6" x14ac:dyDescent="0.3">
      <c r="A260" s="178"/>
    </row>
    <row r="261" spans="1:1" ht="15.6" x14ac:dyDescent="0.3">
      <c r="A261" s="178"/>
    </row>
    <row r="262" spans="1:1" ht="15.6" x14ac:dyDescent="0.3">
      <c r="A262" s="178"/>
    </row>
    <row r="263" spans="1:1" ht="15.6" x14ac:dyDescent="0.3">
      <c r="A263" s="178"/>
    </row>
    <row r="264" spans="1:1" ht="15.6" x14ac:dyDescent="0.3">
      <c r="A264" s="178"/>
    </row>
    <row r="265" spans="1:1" ht="15.6" x14ac:dyDescent="0.3">
      <c r="A265" s="178"/>
    </row>
    <row r="266" spans="1:1" ht="15.6" x14ac:dyDescent="0.3">
      <c r="A266" s="178"/>
    </row>
    <row r="267" spans="1:1" ht="15.6" x14ac:dyDescent="0.3">
      <c r="A267" s="178"/>
    </row>
    <row r="268" spans="1:1" ht="15.6" x14ac:dyDescent="0.3">
      <c r="A268" s="178"/>
    </row>
    <row r="269" spans="1:1" ht="15.6" x14ac:dyDescent="0.3">
      <c r="A269" s="178"/>
    </row>
    <row r="270" spans="1:1" ht="15.6" x14ac:dyDescent="0.3">
      <c r="A270" s="178"/>
    </row>
    <row r="271" spans="1:1" ht="15.6" x14ac:dyDescent="0.3">
      <c r="A271" s="178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66FF"/>
  </sheetPr>
  <dimension ref="A3:BV578"/>
  <sheetViews>
    <sheetView showGridLines="0" zoomScale="79" workbookViewId="0">
      <selection activeCell="B491" sqref="B491"/>
    </sheetView>
  </sheetViews>
  <sheetFormatPr baseColWidth="10" defaultRowHeight="15.6" x14ac:dyDescent="0.3"/>
  <cols>
    <col min="1" max="1" width="26.88671875" style="5" customWidth="1"/>
    <col min="2" max="2" width="59.5546875" style="5" customWidth="1"/>
    <col min="3" max="3" width="32" style="5" customWidth="1"/>
    <col min="4" max="4" width="18.6640625" style="5" customWidth="1"/>
    <col min="5" max="5" width="15" style="5" customWidth="1"/>
    <col min="6" max="16384" width="11.5546875" style="5"/>
  </cols>
  <sheetData>
    <row r="3" spans="1:73" ht="16.2" thickBot="1" x14ac:dyDescent="0.35"/>
    <row r="4" spans="1:73" ht="16.2" thickBot="1" x14ac:dyDescent="0.35">
      <c r="B4" s="1443">
        <v>2018</v>
      </c>
      <c r="C4" s="1444"/>
      <c r="D4" s="1444"/>
      <c r="E4" s="1444"/>
      <c r="F4" s="1444"/>
      <c r="G4" s="1444"/>
      <c r="H4" s="1444"/>
      <c r="I4" s="1444"/>
      <c r="J4" s="1444"/>
      <c r="K4" s="1444"/>
      <c r="L4" s="1444"/>
      <c r="M4" s="1445"/>
      <c r="N4" s="1446">
        <v>2019</v>
      </c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8"/>
      <c r="Z4" s="1446">
        <v>2020</v>
      </c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8"/>
      <c r="AL4" s="1446">
        <v>2021</v>
      </c>
      <c r="AM4" s="1447"/>
      <c r="AN4" s="1447"/>
      <c r="AO4" s="1447"/>
      <c r="AP4" s="1447"/>
      <c r="AQ4" s="1447"/>
      <c r="AR4" s="1447"/>
      <c r="AS4" s="1447"/>
      <c r="AT4" s="1447"/>
      <c r="AU4" s="1447"/>
      <c r="AV4" s="1447"/>
      <c r="AW4" s="1448"/>
      <c r="AX4" s="1443">
        <v>2022</v>
      </c>
      <c r="AY4" s="1444"/>
      <c r="AZ4" s="1444"/>
      <c r="BA4" s="1444"/>
      <c r="BB4" s="1444"/>
      <c r="BC4" s="1444"/>
      <c r="BD4" s="1444"/>
      <c r="BE4" s="1444"/>
      <c r="BF4" s="1444"/>
      <c r="BG4" s="1444"/>
      <c r="BH4" s="1444"/>
      <c r="BI4" s="1445"/>
      <c r="BJ4" s="1443">
        <v>2023</v>
      </c>
      <c r="BK4" s="1444"/>
      <c r="BL4" s="1444"/>
      <c r="BM4" s="1444"/>
      <c r="BN4" s="1444"/>
      <c r="BO4" s="1444"/>
      <c r="BP4" s="1444"/>
      <c r="BQ4" s="1444"/>
      <c r="BR4" s="1444"/>
      <c r="BS4" s="1444"/>
      <c r="BT4" s="1444"/>
      <c r="BU4" s="1445"/>
    </row>
    <row r="5" spans="1:73" ht="16.2" thickBot="1" x14ac:dyDescent="0.35">
      <c r="A5" s="38" t="s">
        <v>28</v>
      </c>
      <c r="B5" s="429" t="s">
        <v>7</v>
      </c>
      <c r="C5" s="430" t="s">
        <v>8</v>
      </c>
      <c r="D5" s="430" t="s">
        <v>9</v>
      </c>
      <c r="E5" s="430" t="s">
        <v>10</v>
      </c>
      <c r="F5" s="430" t="s">
        <v>11</v>
      </c>
      <c r="G5" s="430" t="s">
        <v>12</v>
      </c>
      <c r="H5" s="430" t="s">
        <v>13</v>
      </c>
      <c r="I5" s="430" t="s">
        <v>14</v>
      </c>
      <c r="J5" s="430" t="s">
        <v>15</v>
      </c>
      <c r="K5" s="430" t="s">
        <v>16</v>
      </c>
      <c r="L5" s="430" t="s">
        <v>17</v>
      </c>
      <c r="M5" s="431" t="s">
        <v>18</v>
      </c>
      <c r="N5" s="429" t="s">
        <v>7</v>
      </c>
      <c r="O5" s="430" t="s">
        <v>8</v>
      </c>
      <c r="P5" s="430" t="s">
        <v>9</v>
      </c>
      <c r="Q5" s="430" t="s">
        <v>10</v>
      </c>
      <c r="R5" s="430" t="s">
        <v>11</v>
      </c>
      <c r="S5" s="430" t="s">
        <v>12</v>
      </c>
      <c r="T5" s="430" t="s">
        <v>13</v>
      </c>
      <c r="U5" s="430" t="s">
        <v>14</v>
      </c>
      <c r="V5" s="430" t="s">
        <v>15</v>
      </c>
      <c r="W5" s="430" t="s">
        <v>16</v>
      </c>
      <c r="X5" s="430" t="s">
        <v>17</v>
      </c>
      <c r="Y5" s="431" t="s">
        <v>18</v>
      </c>
      <c r="Z5" s="429" t="s">
        <v>7</v>
      </c>
      <c r="AA5" s="430" t="s">
        <v>8</v>
      </c>
      <c r="AB5" s="430" t="s">
        <v>9</v>
      </c>
      <c r="AC5" s="430" t="s">
        <v>10</v>
      </c>
      <c r="AD5" s="430" t="s">
        <v>11</v>
      </c>
      <c r="AE5" s="430" t="s">
        <v>12</v>
      </c>
      <c r="AF5" s="430" t="s">
        <v>13</v>
      </c>
      <c r="AG5" s="430" t="s">
        <v>14</v>
      </c>
      <c r="AH5" s="430" t="s">
        <v>15</v>
      </c>
      <c r="AI5" s="430" t="s">
        <v>16</v>
      </c>
      <c r="AJ5" s="430" t="s">
        <v>17</v>
      </c>
      <c r="AK5" s="431" t="s">
        <v>18</v>
      </c>
      <c r="AL5" s="429" t="s">
        <v>7</v>
      </c>
      <c r="AM5" s="430" t="s">
        <v>8</v>
      </c>
      <c r="AN5" s="430" t="s">
        <v>9</v>
      </c>
      <c r="AO5" s="430" t="s">
        <v>10</v>
      </c>
      <c r="AP5" s="430" t="s">
        <v>11</v>
      </c>
      <c r="AQ5" s="430" t="s">
        <v>12</v>
      </c>
      <c r="AR5" s="430" t="s">
        <v>13</v>
      </c>
      <c r="AS5" s="430" t="s">
        <v>14</v>
      </c>
      <c r="AT5" s="430" t="s">
        <v>15</v>
      </c>
      <c r="AU5" s="430" t="s">
        <v>16</v>
      </c>
      <c r="AV5" s="430" t="s">
        <v>17</v>
      </c>
      <c r="AW5" s="431" t="s">
        <v>18</v>
      </c>
      <c r="AX5" s="429" t="s">
        <v>7</v>
      </c>
      <c r="AY5" s="430" t="s">
        <v>8</v>
      </c>
      <c r="AZ5" s="430" t="s">
        <v>9</v>
      </c>
      <c r="BA5" s="430" t="s">
        <v>10</v>
      </c>
      <c r="BB5" s="430" t="s">
        <v>11</v>
      </c>
      <c r="BC5" s="430" t="s">
        <v>12</v>
      </c>
      <c r="BD5" s="430" t="s">
        <v>13</v>
      </c>
      <c r="BE5" s="430" t="s">
        <v>14</v>
      </c>
      <c r="BF5" s="430" t="s">
        <v>15</v>
      </c>
      <c r="BG5" s="430" t="s">
        <v>16</v>
      </c>
      <c r="BH5" s="430" t="s">
        <v>17</v>
      </c>
      <c r="BI5" s="431" t="s">
        <v>18</v>
      </c>
      <c r="BJ5" s="429" t="s">
        <v>7</v>
      </c>
      <c r="BK5" s="430" t="s">
        <v>8</v>
      </c>
      <c r="BL5" s="430" t="s">
        <v>9</v>
      </c>
      <c r="BM5" s="430" t="s">
        <v>10</v>
      </c>
      <c r="BN5" s="430" t="s">
        <v>11</v>
      </c>
      <c r="BO5" s="430" t="s">
        <v>12</v>
      </c>
      <c r="BP5" s="430" t="s">
        <v>13</v>
      </c>
      <c r="BQ5" s="430" t="s">
        <v>14</v>
      </c>
      <c r="BR5" s="430" t="s">
        <v>15</v>
      </c>
      <c r="BS5" s="430" t="s">
        <v>16</v>
      </c>
      <c r="BT5" s="430" t="s">
        <v>17</v>
      </c>
      <c r="BU5" s="431" t="s">
        <v>18</v>
      </c>
    </row>
    <row r="6" spans="1:73" ht="16.2" thickBot="1" x14ac:dyDescent="0.35">
      <c r="A6" s="38" t="s">
        <v>29</v>
      </c>
      <c r="B6" s="432">
        <v>3502</v>
      </c>
      <c r="C6" s="433">
        <v>3803</v>
      </c>
      <c r="D6" s="433">
        <v>3148</v>
      </c>
      <c r="E6" s="433">
        <v>3205</v>
      </c>
      <c r="F6" s="433">
        <v>3816</v>
      </c>
      <c r="G6" s="433">
        <v>4500</v>
      </c>
      <c r="H6" s="433">
        <v>3246</v>
      </c>
      <c r="I6" s="433">
        <v>3102</v>
      </c>
      <c r="J6" s="433">
        <v>3590</v>
      </c>
      <c r="K6" s="433">
        <v>3146</v>
      </c>
      <c r="L6" s="433">
        <v>3948</v>
      </c>
      <c r="M6" s="434">
        <v>3687</v>
      </c>
      <c r="N6" s="432">
        <v>2954</v>
      </c>
      <c r="O6" s="433">
        <v>3231</v>
      </c>
      <c r="P6" s="433">
        <v>3265</v>
      </c>
      <c r="Q6" s="433">
        <v>3046</v>
      </c>
      <c r="R6" s="433">
        <v>3650</v>
      </c>
      <c r="S6" s="433">
        <v>4970</v>
      </c>
      <c r="T6" s="433">
        <v>3485</v>
      </c>
      <c r="U6" s="433">
        <v>2904</v>
      </c>
      <c r="V6" s="433">
        <v>3590</v>
      </c>
      <c r="W6" s="433">
        <v>3141</v>
      </c>
      <c r="X6" s="433">
        <v>3065</v>
      </c>
      <c r="Y6" s="434">
        <v>4084</v>
      </c>
      <c r="Z6" s="432">
        <v>3008</v>
      </c>
      <c r="AA6" s="433">
        <v>3250</v>
      </c>
      <c r="AB6" s="433">
        <v>3589</v>
      </c>
      <c r="AC6" s="433">
        <v>3158</v>
      </c>
      <c r="AD6" s="433">
        <v>3270</v>
      </c>
      <c r="AE6" s="433">
        <v>3530</v>
      </c>
      <c r="AF6" s="433">
        <v>3888</v>
      </c>
      <c r="AG6" s="433">
        <v>3998</v>
      </c>
      <c r="AH6" s="433">
        <v>3178</v>
      </c>
      <c r="AI6" s="433">
        <v>2995</v>
      </c>
      <c r="AJ6" s="433">
        <v>4589</v>
      </c>
      <c r="AK6" s="434">
        <v>3462</v>
      </c>
      <c r="AL6" s="432">
        <v>4025</v>
      </c>
      <c r="AM6" s="433">
        <v>2977</v>
      </c>
      <c r="AN6" s="433">
        <v>2981</v>
      </c>
      <c r="AO6" s="433">
        <v>3012</v>
      </c>
      <c r="AP6" s="433">
        <v>3454</v>
      </c>
      <c r="AQ6" s="433">
        <v>4250</v>
      </c>
      <c r="AR6" s="433">
        <v>3955</v>
      </c>
      <c r="AS6" s="433">
        <v>3525</v>
      </c>
      <c r="AT6" s="433">
        <v>3250</v>
      </c>
      <c r="AU6" s="433">
        <v>2912</v>
      </c>
      <c r="AV6" s="433">
        <v>3951</v>
      </c>
      <c r="AW6" s="434">
        <v>4065</v>
      </c>
      <c r="AX6" s="432">
        <v>3880</v>
      </c>
      <c r="AY6" s="433">
        <v>3692</v>
      </c>
      <c r="AZ6" s="433">
        <v>3854</v>
      </c>
      <c r="BA6" s="433">
        <v>3867</v>
      </c>
      <c r="BB6" s="433">
        <v>3924</v>
      </c>
      <c r="BC6" s="433">
        <v>3970</v>
      </c>
      <c r="BD6" s="433">
        <v>3055</v>
      </c>
      <c r="BE6" s="433">
        <v>2986</v>
      </c>
      <c r="BF6" s="433">
        <v>2050</v>
      </c>
      <c r="BG6" s="433">
        <v>2954</v>
      </c>
      <c r="BH6" s="433">
        <v>3844</v>
      </c>
      <c r="BI6" s="434">
        <v>4064</v>
      </c>
      <c r="BJ6" s="432">
        <v>2560</v>
      </c>
      <c r="BK6" s="433">
        <v>3395</v>
      </c>
      <c r="BL6" s="433">
        <v>3000</v>
      </c>
      <c r="BM6" s="433">
        <v>3020</v>
      </c>
      <c r="BN6" s="433">
        <v>3872</v>
      </c>
      <c r="BO6" s="433">
        <v>3299</v>
      </c>
      <c r="BP6" s="433">
        <v>3673</v>
      </c>
      <c r="BQ6" s="433">
        <v>3520</v>
      </c>
      <c r="BR6" s="433">
        <v>3980</v>
      </c>
      <c r="BS6" s="433">
        <v>3854</v>
      </c>
      <c r="BT6" s="433">
        <v>4050</v>
      </c>
      <c r="BU6" s="434">
        <v>4281</v>
      </c>
    </row>
    <row r="7" spans="1:73" ht="16.2" thickBot="1" x14ac:dyDescent="0.35">
      <c r="A7" s="38" t="s">
        <v>30</v>
      </c>
      <c r="B7" s="435">
        <v>1.9</v>
      </c>
      <c r="C7" s="436">
        <v>2.1</v>
      </c>
      <c r="D7" s="436">
        <v>1.8</v>
      </c>
      <c r="E7" s="436">
        <v>1.5</v>
      </c>
      <c r="F7" s="436">
        <v>1.9</v>
      </c>
      <c r="G7" s="436">
        <v>1.7</v>
      </c>
      <c r="H7" s="436">
        <v>2.7</v>
      </c>
      <c r="I7" s="436">
        <v>2.6</v>
      </c>
      <c r="J7" s="436">
        <v>2.2999999999999998</v>
      </c>
      <c r="K7" s="436">
        <v>2.1</v>
      </c>
      <c r="L7" s="436">
        <v>2.2999999999999998</v>
      </c>
      <c r="M7" s="437">
        <v>2.2999999999999998</v>
      </c>
      <c r="N7" s="435">
        <v>2.7</v>
      </c>
      <c r="O7" s="436">
        <v>2.2000000000000002</v>
      </c>
      <c r="P7" s="436">
        <v>1.7</v>
      </c>
      <c r="Q7" s="436">
        <v>1.9</v>
      </c>
      <c r="R7" s="436">
        <v>2.1</v>
      </c>
      <c r="S7" s="436">
        <v>2</v>
      </c>
      <c r="T7" s="436">
        <v>2.5</v>
      </c>
      <c r="U7" s="436">
        <v>2</v>
      </c>
      <c r="V7" s="436">
        <v>1.8</v>
      </c>
      <c r="W7" s="436">
        <v>2</v>
      </c>
      <c r="X7" s="436">
        <v>2.2999999999999998</v>
      </c>
      <c r="Y7" s="437">
        <v>2.7</v>
      </c>
      <c r="Z7" s="435">
        <v>1.7</v>
      </c>
      <c r="AA7" s="436">
        <v>1.9</v>
      </c>
      <c r="AB7" s="436">
        <v>1.9</v>
      </c>
      <c r="AC7" s="436">
        <v>2</v>
      </c>
      <c r="AD7" s="436">
        <v>1.8</v>
      </c>
      <c r="AE7" s="436">
        <v>1.9</v>
      </c>
      <c r="AF7" s="436">
        <v>2.8</v>
      </c>
      <c r="AG7" s="436">
        <v>2.5</v>
      </c>
      <c r="AH7" s="436">
        <v>2.4</v>
      </c>
      <c r="AI7" s="436">
        <v>1.9</v>
      </c>
      <c r="AJ7" s="436">
        <v>2.2000000000000002</v>
      </c>
      <c r="AK7" s="437">
        <v>2</v>
      </c>
      <c r="AL7" s="435">
        <v>2.2000000000000002</v>
      </c>
      <c r="AM7" s="436">
        <v>1.7</v>
      </c>
      <c r="AN7" s="436">
        <v>2.2000000000000002</v>
      </c>
      <c r="AO7" s="436">
        <v>1.7</v>
      </c>
      <c r="AP7" s="436">
        <v>2.2999999999999998</v>
      </c>
      <c r="AQ7" s="436">
        <v>2.1</v>
      </c>
      <c r="AR7" s="436">
        <v>1.6</v>
      </c>
      <c r="AS7" s="436">
        <v>1.9</v>
      </c>
      <c r="AT7" s="436">
        <v>2.1</v>
      </c>
      <c r="AU7" s="436">
        <v>2.2000000000000002</v>
      </c>
      <c r="AV7" s="436">
        <v>2.2999999999999998</v>
      </c>
      <c r="AW7" s="437">
        <v>1.7</v>
      </c>
      <c r="AX7" s="435">
        <v>2.5</v>
      </c>
      <c r="AY7" s="436">
        <v>2</v>
      </c>
      <c r="AZ7" s="436">
        <v>2.6</v>
      </c>
      <c r="BA7" s="436">
        <v>2.7</v>
      </c>
      <c r="BB7" s="436">
        <v>2.2999999999999998</v>
      </c>
      <c r="BC7" s="436">
        <v>2.2000000000000002</v>
      </c>
      <c r="BD7" s="436">
        <v>2.7</v>
      </c>
      <c r="BE7" s="436">
        <v>2.6</v>
      </c>
      <c r="BF7" s="436">
        <v>2.7</v>
      </c>
      <c r="BG7" s="436">
        <v>2.1</v>
      </c>
      <c r="BH7" s="436">
        <v>2.2000000000000002</v>
      </c>
      <c r="BI7" s="437">
        <v>2.5</v>
      </c>
      <c r="BJ7" s="435">
        <v>1.8</v>
      </c>
      <c r="BK7" s="436">
        <v>1.9</v>
      </c>
      <c r="BL7" s="436">
        <v>2.2000000000000002</v>
      </c>
      <c r="BM7" s="436">
        <v>2.5</v>
      </c>
      <c r="BN7" s="436">
        <v>2.5</v>
      </c>
      <c r="BO7" s="436">
        <v>2.7</v>
      </c>
      <c r="BP7" s="436">
        <v>2.5</v>
      </c>
      <c r="BQ7" s="436">
        <v>2.7</v>
      </c>
      <c r="BR7" s="436">
        <v>2.4</v>
      </c>
      <c r="BS7" s="436">
        <v>2.2999999999999998</v>
      </c>
      <c r="BT7" s="436">
        <v>2.6</v>
      </c>
      <c r="BU7" s="437">
        <v>2.9</v>
      </c>
    </row>
    <row r="8" spans="1:73" ht="16.2" thickBot="1" x14ac:dyDescent="0.35">
      <c r="A8" s="38" t="s">
        <v>51</v>
      </c>
      <c r="B8" s="435">
        <v>19.2</v>
      </c>
      <c r="C8" s="436">
        <v>19.3</v>
      </c>
      <c r="D8" s="436">
        <v>22.1</v>
      </c>
      <c r="E8" s="436">
        <v>19.899999999999999</v>
      </c>
      <c r="F8" s="436">
        <v>19.8</v>
      </c>
      <c r="G8" s="436">
        <v>19.600000000000001</v>
      </c>
      <c r="H8" s="436">
        <v>17.100000000000001</v>
      </c>
      <c r="I8" s="436">
        <v>20.8</v>
      </c>
      <c r="J8" s="436">
        <v>19.399999999999999</v>
      </c>
      <c r="K8" s="436">
        <v>19.2</v>
      </c>
      <c r="L8" s="436">
        <v>20.8</v>
      </c>
      <c r="M8" s="437">
        <v>19.8</v>
      </c>
      <c r="N8" s="204">
        <v>26.1</v>
      </c>
      <c r="O8" s="205">
        <v>21.8</v>
      </c>
      <c r="P8" s="205">
        <v>19.600000000000001</v>
      </c>
      <c r="Q8" s="205">
        <v>21.9</v>
      </c>
      <c r="R8" s="205">
        <v>24.5</v>
      </c>
      <c r="S8" s="205">
        <v>21.5</v>
      </c>
      <c r="T8" s="205">
        <v>19.5</v>
      </c>
      <c r="U8" s="205">
        <v>19.600000000000001</v>
      </c>
      <c r="V8" s="205">
        <v>19.399999999999999</v>
      </c>
      <c r="W8" s="205">
        <v>21.1</v>
      </c>
      <c r="X8" s="205">
        <v>21.4</v>
      </c>
      <c r="Y8" s="438">
        <v>21.5</v>
      </c>
      <c r="Z8" s="204">
        <v>19.399999999999999</v>
      </c>
      <c r="AA8" s="205">
        <v>19.8</v>
      </c>
      <c r="AB8" s="205">
        <v>18.7</v>
      </c>
      <c r="AC8" s="205">
        <v>19.100000000000001</v>
      </c>
      <c r="AD8" s="205">
        <v>23.3</v>
      </c>
      <c r="AE8" s="205">
        <v>21.2</v>
      </c>
      <c r="AF8" s="205">
        <v>21.9</v>
      </c>
      <c r="AG8" s="205">
        <v>22.1</v>
      </c>
      <c r="AH8" s="205">
        <v>20.8</v>
      </c>
      <c r="AI8" s="205">
        <v>19.399999999999999</v>
      </c>
      <c r="AJ8" s="205">
        <v>19.3</v>
      </c>
      <c r="AK8" s="438">
        <v>22.8</v>
      </c>
      <c r="AL8" s="204">
        <v>22.2</v>
      </c>
      <c r="AM8" s="205">
        <v>20.6</v>
      </c>
      <c r="AN8" s="205">
        <v>19.100000000000001</v>
      </c>
      <c r="AO8" s="205">
        <v>23.9</v>
      </c>
      <c r="AP8" s="205">
        <v>24.5</v>
      </c>
      <c r="AQ8" s="205">
        <v>19.8</v>
      </c>
      <c r="AR8" s="205">
        <v>17.8</v>
      </c>
      <c r="AS8" s="205">
        <v>19.7</v>
      </c>
      <c r="AT8" s="205">
        <v>22.5</v>
      </c>
      <c r="AU8" s="205">
        <v>25.2</v>
      </c>
      <c r="AV8" s="205">
        <v>21.4</v>
      </c>
      <c r="AW8" s="438">
        <v>19.600000000000001</v>
      </c>
      <c r="AX8" s="204">
        <v>20</v>
      </c>
      <c r="AY8" s="205">
        <v>19.2</v>
      </c>
      <c r="AZ8" s="205">
        <v>22.2</v>
      </c>
      <c r="BA8" s="205">
        <v>21.1</v>
      </c>
      <c r="BB8" s="205">
        <v>20.399999999999999</v>
      </c>
      <c r="BC8" s="205">
        <v>20.9</v>
      </c>
      <c r="BD8" s="205">
        <v>23.3</v>
      </c>
      <c r="BE8" s="205">
        <v>20.2</v>
      </c>
      <c r="BF8" s="205">
        <v>23.6</v>
      </c>
      <c r="BG8" s="205">
        <v>23.6</v>
      </c>
      <c r="BH8" s="205">
        <v>20.2</v>
      </c>
      <c r="BI8" s="438">
        <v>21.6</v>
      </c>
      <c r="BJ8" s="204">
        <v>25.2</v>
      </c>
      <c r="BK8" s="205">
        <v>20.100000000000001</v>
      </c>
      <c r="BL8" s="205">
        <v>23.2</v>
      </c>
      <c r="BM8" s="205">
        <v>19.600000000000001</v>
      </c>
      <c r="BN8" s="205">
        <v>19.899999999999999</v>
      </c>
      <c r="BO8" s="205">
        <v>19.8</v>
      </c>
      <c r="BP8" s="205">
        <v>25.8</v>
      </c>
      <c r="BQ8" s="205">
        <v>19.600000000000001</v>
      </c>
      <c r="BR8" s="205">
        <v>24.1</v>
      </c>
      <c r="BS8" s="205">
        <v>21.2</v>
      </c>
      <c r="BT8" s="205">
        <v>19.899999999999999</v>
      </c>
      <c r="BU8" s="438">
        <v>20.9</v>
      </c>
    </row>
    <row r="9" spans="1:73" ht="16.2" thickBot="1" x14ac:dyDescent="0.35">
      <c r="A9" s="439" t="s">
        <v>52</v>
      </c>
      <c r="B9" s="440">
        <v>1.9</v>
      </c>
      <c r="C9" s="441">
        <v>2</v>
      </c>
      <c r="D9" s="442">
        <v>1.8</v>
      </c>
      <c r="E9" s="442">
        <v>1.8</v>
      </c>
      <c r="F9" s="442">
        <v>2.1</v>
      </c>
      <c r="G9" s="442">
        <v>1.9</v>
      </c>
      <c r="H9" s="442">
        <v>2</v>
      </c>
      <c r="I9" s="442">
        <v>2.1</v>
      </c>
      <c r="J9" s="442">
        <v>1.9</v>
      </c>
      <c r="K9" s="442">
        <v>1.9</v>
      </c>
      <c r="L9" s="442">
        <v>1.9</v>
      </c>
      <c r="M9" s="443">
        <v>2.2999999999999998</v>
      </c>
      <c r="N9" s="440">
        <v>2.5</v>
      </c>
      <c r="O9" s="442">
        <v>2.4</v>
      </c>
      <c r="P9" s="442">
        <v>2.2999999999999998</v>
      </c>
      <c r="Q9" s="442">
        <v>1.9</v>
      </c>
      <c r="R9" s="442">
        <v>1.9</v>
      </c>
      <c r="S9" s="442">
        <v>1.9</v>
      </c>
      <c r="T9" s="442">
        <v>2.1</v>
      </c>
      <c r="U9" s="442">
        <v>1.9</v>
      </c>
      <c r="V9" s="442">
        <v>1.8</v>
      </c>
      <c r="W9" s="442">
        <v>1.8</v>
      </c>
      <c r="X9" s="442">
        <v>2.2999999999999998</v>
      </c>
      <c r="Y9" s="443">
        <v>2</v>
      </c>
      <c r="Z9" s="440">
        <v>2.4</v>
      </c>
      <c r="AA9" s="442">
        <v>1.8</v>
      </c>
      <c r="AB9" s="442">
        <v>1.9</v>
      </c>
      <c r="AC9" s="442">
        <v>1.7</v>
      </c>
      <c r="AD9" s="442">
        <v>1.8</v>
      </c>
      <c r="AE9" s="442">
        <v>2.5</v>
      </c>
      <c r="AF9" s="442">
        <v>2</v>
      </c>
      <c r="AG9" s="442">
        <v>1.8</v>
      </c>
      <c r="AH9" s="442">
        <v>2</v>
      </c>
      <c r="AI9" s="442">
        <v>2.1</v>
      </c>
      <c r="AJ9" s="442">
        <v>1.8</v>
      </c>
      <c r="AK9" s="443">
        <v>1.9</v>
      </c>
      <c r="AL9" s="440">
        <v>2.1</v>
      </c>
      <c r="AM9" s="442">
        <v>1.9</v>
      </c>
      <c r="AN9" s="442">
        <v>2</v>
      </c>
      <c r="AO9" s="442">
        <v>1.9</v>
      </c>
      <c r="AP9" s="442">
        <v>1.9</v>
      </c>
      <c r="AQ9" s="442">
        <v>1.7</v>
      </c>
      <c r="AR9" s="442">
        <v>1.7</v>
      </c>
      <c r="AS9" s="442">
        <v>1.7</v>
      </c>
      <c r="AT9" s="442">
        <v>1.7</v>
      </c>
      <c r="AU9" s="442">
        <v>2.5</v>
      </c>
      <c r="AV9" s="442">
        <v>1.9</v>
      </c>
      <c r="AW9" s="443">
        <v>1.7</v>
      </c>
      <c r="AX9" s="440">
        <v>2.5</v>
      </c>
      <c r="AY9" s="442">
        <v>2.4</v>
      </c>
      <c r="AZ9" s="442">
        <v>1.8</v>
      </c>
      <c r="BA9" s="442">
        <v>1.9</v>
      </c>
      <c r="BB9" s="442">
        <v>2.2999999999999998</v>
      </c>
      <c r="BC9" s="442">
        <v>1.9</v>
      </c>
      <c r="BD9" s="442">
        <v>2</v>
      </c>
      <c r="BE9" s="442">
        <v>2</v>
      </c>
      <c r="BF9" s="442">
        <v>2.2999999999999998</v>
      </c>
      <c r="BG9" s="442">
        <v>2.1</v>
      </c>
      <c r="BH9" s="442">
        <v>2.2000000000000002</v>
      </c>
      <c r="BI9" s="443">
        <v>1.9</v>
      </c>
      <c r="BJ9" s="440">
        <v>2.2999999999999998</v>
      </c>
      <c r="BK9" s="442">
        <v>2.2000000000000002</v>
      </c>
      <c r="BL9" s="442">
        <v>1.9</v>
      </c>
      <c r="BM9" s="442">
        <v>2.4</v>
      </c>
      <c r="BN9" s="442">
        <v>2.2999999999999998</v>
      </c>
      <c r="BO9" s="442">
        <v>1.9</v>
      </c>
      <c r="BP9" s="442">
        <v>1.9</v>
      </c>
      <c r="BQ9" s="442">
        <v>2.4</v>
      </c>
      <c r="BR9" s="442">
        <v>2</v>
      </c>
      <c r="BS9" s="442">
        <v>1.9</v>
      </c>
      <c r="BT9" s="442">
        <v>1.8</v>
      </c>
      <c r="BU9" s="443">
        <v>2.4</v>
      </c>
    </row>
    <row r="11" spans="1:73" ht="16.2" thickBot="1" x14ac:dyDescent="0.35"/>
    <row r="12" spans="1:73" ht="16.2" thickBot="1" x14ac:dyDescent="0.35">
      <c r="B12" s="444" t="s">
        <v>0</v>
      </c>
    </row>
    <row r="13" spans="1:73" ht="16.2" thickBot="1" x14ac:dyDescent="0.35">
      <c r="B13" s="106"/>
      <c r="C13" s="106"/>
      <c r="D13" s="106"/>
      <c r="E13" s="106"/>
      <c r="F13" s="106"/>
      <c r="G13" s="106"/>
      <c r="H13" s="106"/>
    </row>
    <row r="14" spans="1:73" ht="16.2" thickBot="1" x14ac:dyDescent="0.35">
      <c r="B14" s="445" t="s">
        <v>164</v>
      </c>
      <c r="C14" s="446">
        <v>2019</v>
      </c>
      <c r="D14" s="447">
        <v>2020</v>
      </c>
      <c r="E14" s="447">
        <v>2021</v>
      </c>
      <c r="F14" s="447">
        <v>2022</v>
      </c>
      <c r="G14" s="448">
        <v>2023</v>
      </c>
      <c r="H14" s="449"/>
      <c r="I14" s="338"/>
      <c r="J14" s="338"/>
      <c r="K14" s="338"/>
      <c r="L14" s="338"/>
      <c r="M14" s="338"/>
    </row>
    <row r="15" spans="1:73" x14ac:dyDescent="0.3">
      <c r="B15" s="450" t="s">
        <v>1</v>
      </c>
      <c r="C15" s="451">
        <v>3.2000000000000001E-2</v>
      </c>
      <c r="D15" s="452">
        <v>3.5999999999999997E-2</v>
      </c>
      <c r="E15" s="452">
        <v>3.4000000000000002E-2</v>
      </c>
      <c r="F15" s="452">
        <v>3.4000000000000002E-2</v>
      </c>
      <c r="G15" s="453">
        <v>3.4000000000000002E-2</v>
      </c>
      <c r="H15" s="449"/>
      <c r="I15" s="338"/>
      <c r="J15" s="338"/>
      <c r="K15" s="338"/>
      <c r="L15" s="338"/>
      <c r="M15" s="338"/>
    </row>
    <row r="16" spans="1:73" x14ac:dyDescent="0.3">
      <c r="B16" s="454" t="s">
        <v>2</v>
      </c>
      <c r="C16" s="455">
        <v>0.75</v>
      </c>
      <c r="D16" s="456">
        <v>1.1499999999999999</v>
      </c>
      <c r="E16" s="456">
        <v>1.33</v>
      </c>
      <c r="F16" s="456">
        <v>0.66</v>
      </c>
      <c r="G16" s="457">
        <v>1.0900000000000001</v>
      </c>
      <c r="H16" s="106"/>
    </row>
    <row r="17" spans="2:14" x14ac:dyDescent="0.3">
      <c r="B17" s="458" t="s">
        <v>3</v>
      </c>
      <c r="C17" s="455">
        <v>0.95</v>
      </c>
      <c r="D17" s="456">
        <v>1.39</v>
      </c>
      <c r="E17" s="456">
        <v>1.56</v>
      </c>
      <c r="F17" s="456">
        <v>0.52</v>
      </c>
      <c r="G17" s="457">
        <v>1.21</v>
      </c>
      <c r="H17" s="106"/>
    </row>
    <row r="18" spans="2:14" ht="16.2" thickBot="1" x14ac:dyDescent="0.35">
      <c r="B18" s="459" t="s">
        <v>4</v>
      </c>
      <c r="C18" s="460"/>
      <c r="D18" s="461">
        <v>1.25</v>
      </c>
      <c r="E18" s="461">
        <v>1.88</v>
      </c>
      <c r="F18" s="461">
        <v>0.74</v>
      </c>
      <c r="G18" s="462">
        <v>1.1000000000000001</v>
      </c>
      <c r="H18" s="106"/>
    </row>
    <row r="19" spans="2:14" x14ac:dyDescent="0.3">
      <c r="B19" s="106"/>
      <c r="C19" s="106"/>
      <c r="D19" s="106"/>
      <c r="E19" s="106"/>
      <c r="F19" s="106"/>
      <c r="G19" s="106"/>
      <c r="H19" s="106"/>
    </row>
    <row r="20" spans="2:14" ht="16.2" thickBot="1" x14ac:dyDescent="0.35">
      <c r="B20" s="463" t="s">
        <v>192</v>
      </c>
      <c r="C20" s="106"/>
      <c r="D20" s="106"/>
      <c r="E20" s="106"/>
      <c r="F20" s="106"/>
      <c r="G20" s="106"/>
      <c r="H20" s="106"/>
    </row>
    <row r="21" spans="2:14" ht="16.2" thickBot="1" x14ac:dyDescent="0.35">
      <c r="B21" s="464" t="s">
        <v>2</v>
      </c>
      <c r="C21" s="465">
        <f>+$C$15*C16</f>
        <v>2.4E-2</v>
      </c>
      <c r="D21" s="465">
        <f>+$D$15*D16</f>
        <v>4.1399999999999992E-2</v>
      </c>
      <c r="E21" s="465">
        <f>+$E$15*E16</f>
        <v>4.5220000000000003E-2</v>
      </c>
      <c r="F21" s="465">
        <f>+$F$15*F16</f>
        <v>2.2440000000000002E-2</v>
      </c>
      <c r="G21" s="465">
        <f>+$G$15*G16</f>
        <v>3.7060000000000003E-2</v>
      </c>
      <c r="H21" s="106"/>
    </row>
    <row r="22" spans="2:14" ht="16.2" thickBot="1" x14ac:dyDescent="0.35">
      <c r="B22" s="466" t="s">
        <v>3</v>
      </c>
      <c r="C22" s="465">
        <f>+$C$15*C17</f>
        <v>3.04E-2</v>
      </c>
      <c r="D22" s="465">
        <f>+$D$15*D17</f>
        <v>5.0039999999999994E-2</v>
      </c>
      <c r="E22" s="465">
        <f>+$E$15*E17</f>
        <v>5.3040000000000004E-2</v>
      </c>
      <c r="F22" s="465">
        <f>+$F$15*F17</f>
        <v>1.7680000000000001E-2</v>
      </c>
      <c r="G22" s="465">
        <f>+$G$15*G17</f>
        <v>4.1140000000000003E-2</v>
      </c>
      <c r="H22" s="106"/>
    </row>
    <row r="23" spans="2:14" ht="16.2" thickBot="1" x14ac:dyDescent="0.35">
      <c r="B23" s="467" t="s">
        <v>4</v>
      </c>
      <c r="C23" s="465">
        <f>+$C$15*C18</f>
        <v>0</v>
      </c>
      <c r="D23" s="465">
        <f>+$D$15*D18</f>
        <v>4.4999999999999998E-2</v>
      </c>
      <c r="E23" s="465">
        <f>+$E$15*E18</f>
        <v>6.3920000000000005E-2</v>
      </c>
      <c r="F23" s="465">
        <f>+$F$15*F18</f>
        <v>2.5160000000000002E-2</v>
      </c>
      <c r="G23" s="465">
        <f>+$G$15*G18</f>
        <v>3.7400000000000003E-2</v>
      </c>
      <c r="H23" s="106"/>
    </row>
    <row r="24" spans="2:14" x14ac:dyDescent="0.3">
      <c r="B24" s="106"/>
      <c r="C24" s="106"/>
      <c r="D24" s="106"/>
      <c r="E24" s="106"/>
      <c r="F24" s="106"/>
      <c r="G24" s="106"/>
      <c r="H24" s="106"/>
    </row>
    <row r="25" spans="2:14" x14ac:dyDescent="0.3">
      <c r="B25" s="106"/>
      <c r="C25" s="106"/>
      <c r="D25" s="106"/>
      <c r="E25" s="106"/>
      <c r="F25" s="106"/>
      <c r="G25" s="106"/>
      <c r="H25" s="106"/>
    </row>
    <row r="26" spans="2:14" ht="16.2" thickBot="1" x14ac:dyDescent="0.35">
      <c r="B26" s="106"/>
      <c r="C26" s="106"/>
      <c r="D26" s="106"/>
      <c r="E26" s="106"/>
      <c r="F26" s="106"/>
      <c r="G26" s="106"/>
      <c r="H26" s="106"/>
    </row>
    <row r="27" spans="2:14" ht="16.2" thickBot="1" x14ac:dyDescent="0.35">
      <c r="B27" s="404" t="s">
        <v>20</v>
      </c>
      <c r="C27" s="106"/>
      <c r="D27" s="106"/>
      <c r="E27" s="106"/>
      <c r="F27" s="106"/>
      <c r="G27" s="106"/>
      <c r="H27" s="106"/>
    </row>
    <row r="28" spans="2:14" ht="16.2" thickBot="1" x14ac:dyDescent="0.35">
      <c r="B28" s="463"/>
      <c r="C28" s="106"/>
      <c r="D28" s="106"/>
      <c r="E28" s="106"/>
      <c r="F28" s="106"/>
      <c r="G28" s="106"/>
      <c r="H28" s="106"/>
    </row>
    <row r="29" spans="2:14" ht="16.2" thickBot="1" x14ac:dyDescent="0.35">
      <c r="B29" s="70" t="s">
        <v>5</v>
      </c>
      <c r="C29" s="106"/>
      <c r="D29" s="106"/>
      <c r="E29" s="106"/>
      <c r="F29" s="106"/>
      <c r="G29" s="106"/>
      <c r="H29" s="106"/>
    </row>
    <row r="30" spans="2:14" ht="16.2" thickBot="1" x14ac:dyDescent="0.35"/>
    <row r="31" spans="2:14" ht="16.2" thickBot="1" x14ac:dyDescent="0.35">
      <c r="B31" s="468" t="s">
        <v>6</v>
      </c>
      <c r="C31" s="469" t="s">
        <v>7</v>
      </c>
      <c r="D31" s="470" t="s">
        <v>8</v>
      </c>
      <c r="E31" s="470" t="s">
        <v>9</v>
      </c>
      <c r="F31" s="470" t="s">
        <v>10</v>
      </c>
      <c r="G31" s="470" t="s">
        <v>11</v>
      </c>
      <c r="H31" s="470" t="s">
        <v>12</v>
      </c>
      <c r="I31" s="470" t="s">
        <v>13</v>
      </c>
      <c r="J31" s="470" t="s">
        <v>14</v>
      </c>
      <c r="K31" s="470" t="s">
        <v>15</v>
      </c>
      <c r="L31" s="470" t="s">
        <v>16</v>
      </c>
      <c r="M31" s="470" t="s">
        <v>17</v>
      </c>
      <c r="N31" s="471" t="s">
        <v>18</v>
      </c>
    </row>
    <row r="32" spans="2:14" x14ac:dyDescent="0.3">
      <c r="B32" s="472">
        <v>2016</v>
      </c>
      <c r="C32" s="473">
        <v>1920</v>
      </c>
      <c r="D32" s="474">
        <v>1280</v>
      </c>
      <c r="E32" s="474">
        <v>1440</v>
      </c>
      <c r="F32" s="474">
        <v>1160</v>
      </c>
      <c r="G32" s="474">
        <v>1760</v>
      </c>
      <c r="H32" s="474">
        <v>2000</v>
      </c>
      <c r="I32" s="474">
        <v>2160</v>
      </c>
      <c r="J32" s="474">
        <v>1440</v>
      </c>
      <c r="K32" s="474">
        <v>1760</v>
      </c>
      <c r="L32" s="474">
        <v>1920</v>
      </c>
      <c r="M32" s="474">
        <v>2000</v>
      </c>
      <c r="N32" s="475">
        <v>3200</v>
      </c>
    </row>
    <row r="33" spans="2:14" x14ac:dyDescent="0.3">
      <c r="B33" s="472">
        <v>2017</v>
      </c>
      <c r="C33" s="476">
        <v>2000</v>
      </c>
      <c r="D33" s="118">
        <v>1440</v>
      </c>
      <c r="E33" s="118">
        <v>1520</v>
      </c>
      <c r="F33" s="118">
        <v>1280</v>
      </c>
      <c r="G33" s="118">
        <v>1920</v>
      </c>
      <c r="H33" s="118">
        <v>2240</v>
      </c>
      <c r="I33" s="118">
        <v>2480</v>
      </c>
      <c r="J33" s="118">
        <v>1680</v>
      </c>
      <c r="K33" s="118">
        <v>1840</v>
      </c>
      <c r="L33" s="118">
        <v>2000</v>
      </c>
      <c r="M33" s="118">
        <v>2320</v>
      </c>
      <c r="N33" s="477">
        <v>3520</v>
      </c>
    </row>
    <row r="34" spans="2:14" ht="16.2" thickBot="1" x14ac:dyDescent="0.35">
      <c r="B34" s="478">
        <v>2018</v>
      </c>
      <c r="C34" s="479">
        <v>2320</v>
      </c>
      <c r="D34" s="354">
        <v>1760</v>
      </c>
      <c r="E34" s="354">
        <v>1680</v>
      </c>
      <c r="F34" s="354">
        <v>1280</v>
      </c>
      <c r="G34" s="354">
        <v>2240</v>
      </c>
      <c r="H34" s="354">
        <v>2400</v>
      </c>
      <c r="I34" s="354">
        <v>2560</v>
      </c>
      <c r="J34" s="354">
        <v>1840</v>
      </c>
      <c r="K34" s="354">
        <v>1920</v>
      </c>
      <c r="L34" s="354">
        <v>2240</v>
      </c>
      <c r="M34" s="354">
        <v>2400</v>
      </c>
      <c r="N34" s="380">
        <v>3680</v>
      </c>
    </row>
    <row r="35" spans="2:14" x14ac:dyDescent="0.3">
      <c r="B35" s="3"/>
      <c r="K35" s="119"/>
    </row>
    <row r="36" spans="2:14" x14ac:dyDescent="0.3">
      <c r="B36" s="480" t="s">
        <v>19</v>
      </c>
    </row>
    <row r="37" spans="2:14" ht="16.2" thickBot="1" x14ac:dyDescent="0.35">
      <c r="B37" s="3"/>
    </row>
    <row r="38" spans="2:14" ht="16.2" thickBot="1" x14ac:dyDescent="0.35">
      <c r="B38" s="468" t="s">
        <v>6</v>
      </c>
      <c r="C38" s="469" t="s">
        <v>7</v>
      </c>
      <c r="D38" s="470" t="s">
        <v>8</v>
      </c>
      <c r="E38" s="470" t="s">
        <v>9</v>
      </c>
      <c r="F38" s="470" t="s">
        <v>10</v>
      </c>
      <c r="G38" s="470" t="s">
        <v>11</v>
      </c>
      <c r="H38" s="470" t="s">
        <v>12</v>
      </c>
      <c r="I38" s="470" t="s">
        <v>13</v>
      </c>
      <c r="J38" s="470" t="s">
        <v>14</v>
      </c>
      <c r="K38" s="470" t="s">
        <v>15</v>
      </c>
      <c r="L38" s="470" t="s">
        <v>16</v>
      </c>
      <c r="M38" s="470" t="s">
        <v>17</v>
      </c>
      <c r="N38" s="471" t="s">
        <v>18</v>
      </c>
    </row>
    <row r="39" spans="2:14" x14ac:dyDescent="0.3">
      <c r="B39" s="472">
        <v>2016</v>
      </c>
      <c r="C39" s="473">
        <v>1400</v>
      </c>
      <c r="D39" s="474">
        <v>800</v>
      </c>
      <c r="E39" s="474">
        <v>600</v>
      </c>
      <c r="F39" s="474">
        <v>456</v>
      </c>
      <c r="G39" s="474">
        <v>1100</v>
      </c>
      <c r="H39" s="474">
        <v>2020</v>
      </c>
      <c r="I39" s="474">
        <v>1420</v>
      </c>
      <c r="J39" s="474">
        <v>600</v>
      </c>
      <c r="K39" s="474">
        <v>900</v>
      </c>
      <c r="L39" s="474">
        <v>1100</v>
      </c>
      <c r="M39" s="474">
        <v>1400</v>
      </c>
      <c r="N39" s="475">
        <v>2800</v>
      </c>
    </row>
    <row r="40" spans="2:14" x14ac:dyDescent="0.3">
      <c r="B40" s="472">
        <v>2017</v>
      </c>
      <c r="C40" s="476">
        <v>1400</v>
      </c>
      <c r="D40" s="118">
        <v>620</v>
      </c>
      <c r="E40" s="118">
        <v>800</v>
      </c>
      <c r="F40" s="118">
        <v>600</v>
      </c>
      <c r="G40" s="118">
        <v>1100</v>
      </c>
      <c r="H40" s="118">
        <v>2300</v>
      </c>
      <c r="I40" s="118">
        <v>1600</v>
      </c>
      <c r="J40" s="118">
        <v>900</v>
      </c>
      <c r="K40" s="118">
        <v>950</v>
      </c>
      <c r="L40" s="118">
        <v>1230</v>
      </c>
      <c r="M40" s="118">
        <v>1500</v>
      </c>
      <c r="N40" s="477">
        <v>2700</v>
      </c>
    </row>
    <row r="41" spans="2:14" ht="16.2" thickBot="1" x14ac:dyDescent="0.35">
      <c r="B41" s="478">
        <v>2018</v>
      </c>
      <c r="C41" s="479">
        <v>1600</v>
      </c>
      <c r="D41" s="354">
        <v>1000</v>
      </c>
      <c r="E41" s="354">
        <v>1120</v>
      </c>
      <c r="F41" s="354">
        <v>800</v>
      </c>
      <c r="G41" s="354">
        <v>1400</v>
      </c>
      <c r="H41" s="354">
        <v>2600</v>
      </c>
      <c r="I41" s="354">
        <v>2000</v>
      </c>
      <c r="J41" s="354">
        <v>950</v>
      </c>
      <c r="K41" s="354">
        <v>1700</v>
      </c>
      <c r="L41" s="354">
        <v>1500</v>
      </c>
      <c r="M41" s="354">
        <v>1600</v>
      </c>
      <c r="N41" s="380">
        <v>3400</v>
      </c>
    </row>
    <row r="43" spans="2:14" x14ac:dyDescent="0.3">
      <c r="B43" s="3"/>
    </row>
    <row r="44" spans="2:14" ht="16.2" thickBot="1" x14ac:dyDescent="0.35">
      <c r="B44" s="481" t="s">
        <v>163</v>
      </c>
    </row>
    <row r="45" spans="2:14" ht="16.2" thickBot="1" x14ac:dyDescent="0.35">
      <c r="C45" s="482">
        <v>2018</v>
      </c>
      <c r="D45" s="483">
        <v>2019</v>
      </c>
      <c r="E45" s="483">
        <v>2020</v>
      </c>
      <c r="F45" s="483">
        <v>2021</v>
      </c>
      <c r="G45" s="483">
        <v>2022</v>
      </c>
      <c r="H45" s="484">
        <v>2023</v>
      </c>
    </row>
    <row r="46" spans="2:14" x14ac:dyDescent="0.3">
      <c r="B46" s="468" t="s">
        <v>26</v>
      </c>
      <c r="C46" s="485">
        <v>3.4000000000000002E-2</v>
      </c>
      <c r="D46" s="338">
        <v>3.1E-2</v>
      </c>
      <c r="E46" s="338">
        <v>3.15E-2</v>
      </c>
      <c r="F46" s="338">
        <v>0.03</v>
      </c>
      <c r="G46" s="338">
        <v>0.03</v>
      </c>
      <c r="H46" s="338">
        <v>0.03</v>
      </c>
    </row>
    <row r="47" spans="2:14" x14ac:dyDescent="0.3">
      <c r="B47" s="486" t="s">
        <v>5</v>
      </c>
      <c r="C47" s="487">
        <v>1700</v>
      </c>
      <c r="D47" s="488">
        <v>0.8</v>
      </c>
      <c r="E47" s="488">
        <v>1</v>
      </c>
      <c r="F47" s="488">
        <v>1.2</v>
      </c>
      <c r="G47" s="488">
        <v>-0.8</v>
      </c>
      <c r="H47" s="489">
        <v>0.8</v>
      </c>
      <c r="I47" s="338"/>
      <c r="J47" s="338"/>
      <c r="K47" s="338"/>
      <c r="L47" s="338"/>
      <c r="M47" s="338"/>
      <c r="N47" s="338"/>
    </row>
    <row r="48" spans="2:14" x14ac:dyDescent="0.3">
      <c r="B48" s="486" t="s">
        <v>19</v>
      </c>
      <c r="C48" s="487">
        <v>1850</v>
      </c>
      <c r="D48" s="488">
        <v>0.5</v>
      </c>
      <c r="E48" s="488">
        <v>1.08</v>
      </c>
      <c r="F48" s="488">
        <v>1.1000000000000001</v>
      </c>
      <c r="G48" s="488">
        <v>-0.75</v>
      </c>
      <c r="H48" s="489">
        <v>0.9</v>
      </c>
    </row>
    <row r="49" spans="2:74" ht="16.2" thickBot="1" x14ac:dyDescent="0.35">
      <c r="B49" s="490" t="s">
        <v>21</v>
      </c>
      <c r="C49" s="491"/>
      <c r="D49" s="354">
        <v>1950</v>
      </c>
      <c r="E49" s="492">
        <v>1.1000000000000001</v>
      </c>
      <c r="F49" s="492">
        <v>0.75</v>
      </c>
      <c r="G49" s="492">
        <v>-0.7</v>
      </c>
      <c r="H49" s="493">
        <v>0.7</v>
      </c>
    </row>
    <row r="51" spans="2:74" x14ac:dyDescent="0.3">
      <c r="B51" s="1407" t="s">
        <v>31</v>
      </c>
    </row>
    <row r="52" spans="2:74" ht="16.2" thickBot="1" x14ac:dyDescent="0.35">
      <c r="B52" s="494"/>
    </row>
    <row r="53" spans="2:74" ht="16.2" thickBot="1" x14ac:dyDescent="0.35">
      <c r="B53" s="495" t="s">
        <v>32</v>
      </c>
      <c r="C53" s="469" t="s">
        <v>33</v>
      </c>
      <c r="D53" s="470" t="s">
        <v>34</v>
      </c>
      <c r="E53" s="471" t="s">
        <v>35</v>
      </c>
    </row>
    <row r="54" spans="2:74" x14ac:dyDescent="0.3">
      <c r="B54" s="496" t="s">
        <v>5</v>
      </c>
      <c r="C54" s="497">
        <v>0.4</v>
      </c>
      <c r="D54" s="498">
        <v>0.3</v>
      </c>
      <c r="E54" s="499">
        <v>0.3</v>
      </c>
    </row>
    <row r="55" spans="2:74" x14ac:dyDescent="0.3">
      <c r="B55" s="500" t="s">
        <v>19</v>
      </c>
      <c r="C55" s="501">
        <v>0.5</v>
      </c>
      <c r="D55" s="282">
        <v>0.35</v>
      </c>
      <c r="E55" s="502">
        <v>0.15</v>
      </c>
    </row>
    <row r="56" spans="2:74" ht="16.2" thickBot="1" x14ac:dyDescent="0.35">
      <c r="B56" s="490" t="s">
        <v>21</v>
      </c>
      <c r="C56" s="503">
        <v>0.4</v>
      </c>
      <c r="D56" s="504">
        <v>0.2</v>
      </c>
      <c r="E56" s="505">
        <v>0.4</v>
      </c>
    </row>
    <row r="57" spans="2:74" ht="16.2" thickBot="1" x14ac:dyDescent="0.35">
      <c r="B57" s="494"/>
    </row>
    <row r="58" spans="2:74" ht="16.2" thickBot="1" x14ac:dyDescent="0.35">
      <c r="B58" s="506" t="s">
        <v>36</v>
      </c>
    </row>
    <row r="59" spans="2:74" ht="16.2" thickBot="1" x14ac:dyDescent="0.35">
      <c r="B59" s="494"/>
    </row>
    <row r="60" spans="2:74" x14ac:dyDescent="0.3">
      <c r="B60" s="1426" t="s">
        <v>720</v>
      </c>
      <c r="C60" s="1427"/>
      <c r="D60" s="1427"/>
      <c r="E60" s="1427"/>
      <c r="F60" s="1427"/>
      <c r="G60" s="1427"/>
      <c r="H60" s="1427"/>
      <c r="I60" s="1427"/>
      <c r="J60" s="1427"/>
      <c r="K60" s="1427"/>
      <c r="L60" s="1427"/>
      <c r="M60" s="1427"/>
      <c r="N60" s="1427"/>
      <c r="O60" s="1427"/>
      <c r="P60" s="1427"/>
      <c r="Q60" s="1427"/>
      <c r="R60" s="1427"/>
      <c r="S60" s="1427"/>
      <c r="T60" s="1427"/>
      <c r="U60" s="1427"/>
      <c r="V60" s="1427"/>
      <c r="W60" s="1427"/>
      <c r="X60" s="1427"/>
      <c r="Y60" s="1427"/>
      <c r="Z60" s="1427"/>
      <c r="AA60" s="1427"/>
      <c r="AB60" s="1427"/>
      <c r="AC60" s="1427"/>
      <c r="AD60" s="1427"/>
      <c r="AE60" s="1427"/>
      <c r="AF60" s="1427"/>
      <c r="AG60" s="1427"/>
      <c r="AH60" s="1427"/>
      <c r="AI60" s="1427"/>
      <c r="AJ60" s="1427"/>
      <c r="AK60" s="1427"/>
      <c r="AL60" s="1427"/>
      <c r="AM60" s="1427"/>
      <c r="AN60" s="1427"/>
      <c r="AO60" s="1427"/>
      <c r="AP60" s="1427"/>
      <c r="AQ60" s="1427"/>
      <c r="AR60" s="1427"/>
      <c r="AS60" s="1427"/>
      <c r="AT60" s="1427"/>
      <c r="AU60" s="1427"/>
      <c r="AV60" s="1427"/>
      <c r="AW60" s="1427"/>
      <c r="AX60" s="1427"/>
      <c r="AY60" s="1427"/>
      <c r="AZ60" s="1427"/>
      <c r="BA60" s="1427"/>
      <c r="BB60" s="1427"/>
      <c r="BC60" s="1427"/>
      <c r="BD60" s="1427"/>
      <c r="BE60" s="1427"/>
      <c r="BF60" s="1427"/>
      <c r="BG60" s="1427"/>
      <c r="BH60" s="1427"/>
      <c r="BI60" s="1427"/>
      <c r="BJ60" s="1427"/>
      <c r="BK60" s="1427"/>
      <c r="BL60" s="1427"/>
      <c r="BM60" s="1427"/>
      <c r="BN60" s="1427"/>
      <c r="BO60" s="1427"/>
      <c r="BP60" s="1427"/>
      <c r="BQ60" s="1427"/>
      <c r="BR60" s="1427"/>
      <c r="BS60" s="1427"/>
      <c r="BT60" s="1427"/>
      <c r="BU60" s="1427"/>
      <c r="BV60" s="1428"/>
    </row>
    <row r="61" spans="2:74" x14ac:dyDescent="0.3">
      <c r="B61" s="507"/>
      <c r="C61" s="1417">
        <v>2018</v>
      </c>
      <c r="D61" s="1418"/>
      <c r="E61" s="1418"/>
      <c r="F61" s="1418"/>
      <c r="G61" s="1418"/>
      <c r="H61" s="1418"/>
      <c r="I61" s="1418"/>
      <c r="J61" s="1418"/>
      <c r="K61" s="1418"/>
      <c r="L61" s="1418"/>
      <c r="M61" s="1418"/>
      <c r="N61" s="1419"/>
      <c r="O61" s="1420">
        <v>2019</v>
      </c>
      <c r="P61" s="1421"/>
      <c r="Q61" s="1421"/>
      <c r="R61" s="1421"/>
      <c r="S61" s="1421"/>
      <c r="T61" s="1421"/>
      <c r="U61" s="1421"/>
      <c r="V61" s="1421"/>
      <c r="W61" s="1421"/>
      <c r="X61" s="1421"/>
      <c r="Y61" s="1421"/>
      <c r="Z61" s="1422"/>
      <c r="AA61" s="1420">
        <v>2020</v>
      </c>
      <c r="AB61" s="1421"/>
      <c r="AC61" s="1421"/>
      <c r="AD61" s="1421"/>
      <c r="AE61" s="1421"/>
      <c r="AF61" s="1421"/>
      <c r="AG61" s="1421"/>
      <c r="AH61" s="1421"/>
      <c r="AI61" s="1421"/>
      <c r="AJ61" s="1421"/>
      <c r="AK61" s="1421"/>
      <c r="AL61" s="1422"/>
      <c r="AM61" s="1420">
        <v>2021</v>
      </c>
      <c r="AN61" s="1421"/>
      <c r="AO61" s="1421"/>
      <c r="AP61" s="1421"/>
      <c r="AQ61" s="1421"/>
      <c r="AR61" s="1421"/>
      <c r="AS61" s="1421"/>
      <c r="AT61" s="1421"/>
      <c r="AU61" s="1421"/>
      <c r="AV61" s="1421"/>
      <c r="AW61" s="1421"/>
      <c r="AX61" s="1422"/>
      <c r="AY61" s="1420">
        <v>2022</v>
      </c>
      <c r="AZ61" s="1421"/>
      <c r="BA61" s="1421"/>
      <c r="BB61" s="1421"/>
      <c r="BC61" s="1421"/>
      <c r="BD61" s="1421"/>
      <c r="BE61" s="1421"/>
      <c r="BF61" s="1421"/>
      <c r="BG61" s="1421"/>
      <c r="BH61" s="1421"/>
      <c r="BI61" s="1421"/>
      <c r="BJ61" s="1422"/>
      <c r="BK61" s="1420">
        <v>2023</v>
      </c>
      <c r="BL61" s="1421"/>
      <c r="BM61" s="1421"/>
      <c r="BN61" s="1421"/>
      <c r="BO61" s="1421"/>
      <c r="BP61" s="1421"/>
      <c r="BQ61" s="1421"/>
      <c r="BR61" s="1421"/>
      <c r="BS61" s="1421"/>
      <c r="BT61" s="1421"/>
      <c r="BU61" s="1421"/>
      <c r="BV61" s="1422"/>
    </row>
    <row r="62" spans="2:74" ht="16.2" thickBot="1" x14ac:dyDescent="0.35">
      <c r="B62" s="508" t="s">
        <v>154</v>
      </c>
      <c r="C62" s="509" t="s">
        <v>7</v>
      </c>
      <c r="D62" s="509" t="s">
        <v>155</v>
      </c>
      <c r="E62" s="509" t="s">
        <v>9</v>
      </c>
      <c r="F62" s="509" t="s">
        <v>10</v>
      </c>
      <c r="G62" s="509" t="s">
        <v>11</v>
      </c>
      <c r="H62" s="509" t="s">
        <v>12</v>
      </c>
      <c r="I62" s="509" t="s">
        <v>13</v>
      </c>
      <c r="J62" s="509" t="s">
        <v>14</v>
      </c>
      <c r="K62" s="509" t="s">
        <v>15</v>
      </c>
      <c r="L62" s="509" t="s">
        <v>16</v>
      </c>
      <c r="M62" s="509" t="s">
        <v>17</v>
      </c>
      <c r="N62" s="510" t="s">
        <v>18</v>
      </c>
      <c r="O62" s="511" t="s">
        <v>7</v>
      </c>
      <c r="P62" s="509" t="s">
        <v>155</v>
      </c>
      <c r="Q62" s="509" t="s">
        <v>9</v>
      </c>
      <c r="R62" s="509" t="s">
        <v>10</v>
      </c>
      <c r="S62" s="509" t="s">
        <v>11</v>
      </c>
      <c r="T62" s="509" t="s">
        <v>12</v>
      </c>
      <c r="U62" s="509" t="s">
        <v>13</v>
      </c>
      <c r="V62" s="509" t="s">
        <v>14</v>
      </c>
      <c r="W62" s="509" t="s">
        <v>15</v>
      </c>
      <c r="X62" s="509" t="s">
        <v>16</v>
      </c>
      <c r="Y62" s="509" t="s">
        <v>17</v>
      </c>
      <c r="Z62" s="510" t="s">
        <v>18</v>
      </c>
      <c r="AA62" s="512" t="s">
        <v>7</v>
      </c>
      <c r="AB62" s="509" t="s">
        <v>155</v>
      </c>
      <c r="AC62" s="509" t="s">
        <v>9</v>
      </c>
      <c r="AD62" s="509" t="s">
        <v>10</v>
      </c>
      <c r="AE62" s="509" t="s">
        <v>11</v>
      </c>
      <c r="AF62" s="509" t="s">
        <v>12</v>
      </c>
      <c r="AG62" s="509" t="s">
        <v>13</v>
      </c>
      <c r="AH62" s="509" t="s">
        <v>14</v>
      </c>
      <c r="AI62" s="509" t="s">
        <v>15</v>
      </c>
      <c r="AJ62" s="509" t="s">
        <v>16</v>
      </c>
      <c r="AK62" s="509" t="s">
        <v>17</v>
      </c>
      <c r="AL62" s="510" t="s">
        <v>18</v>
      </c>
      <c r="AM62" s="512" t="s">
        <v>7</v>
      </c>
      <c r="AN62" s="509" t="s">
        <v>155</v>
      </c>
      <c r="AO62" s="509" t="s">
        <v>9</v>
      </c>
      <c r="AP62" s="509" t="s">
        <v>10</v>
      </c>
      <c r="AQ62" s="509" t="s">
        <v>11</v>
      </c>
      <c r="AR62" s="509" t="s">
        <v>12</v>
      </c>
      <c r="AS62" s="509" t="s">
        <v>13</v>
      </c>
      <c r="AT62" s="509" t="s">
        <v>14</v>
      </c>
      <c r="AU62" s="509" t="s">
        <v>15</v>
      </c>
      <c r="AV62" s="509" t="s">
        <v>16</v>
      </c>
      <c r="AW62" s="509" t="s">
        <v>17</v>
      </c>
      <c r="AX62" s="510" t="s">
        <v>18</v>
      </c>
      <c r="AY62" s="512" t="s">
        <v>7</v>
      </c>
      <c r="AZ62" s="509" t="s">
        <v>155</v>
      </c>
      <c r="BA62" s="509" t="s">
        <v>9</v>
      </c>
      <c r="BB62" s="509" t="s">
        <v>10</v>
      </c>
      <c r="BC62" s="509" t="s">
        <v>11</v>
      </c>
      <c r="BD62" s="509" t="s">
        <v>12</v>
      </c>
      <c r="BE62" s="509" t="s">
        <v>13</v>
      </c>
      <c r="BF62" s="509" t="s">
        <v>14</v>
      </c>
      <c r="BG62" s="509" t="s">
        <v>15</v>
      </c>
      <c r="BH62" s="509" t="s">
        <v>16</v>
      </c>
      <c r="BI62" s="509" t="s">
        <v>17</v>
      </c>
      <c r="BJ62" s="510" t="s">
        <v>18</v>
      </c>
      <c r="BK62" s="512" t="s">
        <v>7</v>
      </c>
      <c r="BL62" s="509" t="s">
        <v>155</v>
      </c>
      <c r="BM62" s="509" t="s">
        <v>9</v>
      </c>
      <c r="BN62" s="509" t="s">
        <v>10</v>
      </c>
      <c r="BO62" s="509" t="s">
        <v>11</v>
      </c>
      <c r="BP62" s="509" t="s">
        <v>12</v>
      </c>
      <c r="BQ62" s="509" t="s">
        <v>13</v>
      </c>
      <c r="BR62" s="509" t="s">
        <v>14</v>
      </c>
      <c r="BS62" s="509" t="s">
        <v>15</v>
      </c>
      <c r="BT62" s="509" t="s">
        <v>16</v>
      </c>
      <c r="BU62" s="509" t="s">
        <v>17</v>
      </c>
      <c r="BV62" s="513" t="s">
        <v>18</v>
      </c>
    </row>
    <row r="63" spans="2:74" x14ac:dyDescent="0.3">
      <c r="B63" s="514" t="s">
        <v>156</v>
      </c>
      <c r="C63" s="789">
        <v>0</v>
      </c>
      <c r="D63" s="790">
        <f>C63</f>
        <v>0</v>
      </c>
      <c r="E63" s="790">
        <f t="shared" ref="E63:N71" si="0">D63</f>
        <v>0</v>
      </c>
      <c r="F63" s="790">
        <f t="shared" si="0"/>
        <v>0</v>
      </c>
      <c r="G63" s="790">
        <f t="shared" si="0"/>
        <v>0</v>
      </c>
      <c r="H63" s="790">
        <f t="shared" si="0"/>
        <v>0</v>
      </c>
      <c r="I63" s="790">
        <f t="shared" si="0"/>
        <v>0</v>
      </c>
      <c r="J63" s="790">
        <f t="shared" si="0"/>
        <v>0</v>
      </c>
      <c r="K63" s="790">
        <f t="shared" si="0"/>
        <v>0</v>
      </c>
      <c r="L63" s="790">
        <f t="shared" si="0"/>
        <v>0</v>
      </c>
      <c r="M63" s="790">
        <f t="shared" si="0"/>
        <v>0</v>
      </c>
      <c r="N63" s="790">
        <f t="shared" si="0"/>
        <v>0</v>
      </c>
      <c r="O63" s="790">
        <v>0</v>
      </c>
      <c r="P63" s="790">
        <f>O63</f>
        <v>0</v>
      </c>
      <c r="Q63" s="790">
        <f t="shared" ref="Q63:Z63" si="1">P63</f>
        <v>0</v>
      </c>
      <c r="R63" s="790">
        <f t="shared" si="1"/>
        <v>0</v>
      </c>
      <c r="S63" s="790">
        <f t="shared" si="1"/>
        <v>0</v>
      </c>
      <c r="T63" s="790">
        <f t="shared" si="1"/>
        <v>0</v>
      </c>
      <c r="U63" s="790">
        <f t="shared" si="1"/>
        <v>0</v>
      </c>
      <c r="V63" s="790">
        <f t="shared" si="1"/>
        <v>0</v>
      </c>
      <c r="W63" s="790">
        <f t="shared" si="1"/>
        <v>0</v>
      </c>
      <c r="X63" s="790">
        <f t="shared" si="1"/>
        <v>0</v>
      </c>
      <c r="Y63" s="790">
        <f t="shared" si="1"/>
        <v>0</v>
      </c>
      <c r="Z63" s="790">
        <f t="shared" si="1"/>
        <v>0</v>
      </c>
      <c r="AA63" s="790">
        <v>0</v>
      </c>
      <c r="AB63" s="790">
        <f>AA63</f>
        <v>0</v>
      </c>
      <c r="AC63" s="790">
        <f t="shared" ref="AC63:AL63" si="2">AB63</f>
        <v>0</v>
      </c>
      <c r="AD63" s="790">
        <f t="shared" si="2"/>
        <v>0</v>
      </c>
      <c r="AE63" s="790">
        <f t="shared" si="2"/>
        <v>0</v>
      </c>
      <c r="AF63" s="790">
        <f t="shared" si="2"/>
        <v>0</v>
      </c>
      <c r="AG63" s="790">
        <f t="shared" si="2"/>
        <v>0</v>
      </c>
      <c r="AH63" s="790">
        <f t="shared" si="2"/>
        <v>0</v>
      </c>
      <c r="AI63" s="790">
        <f t="shared" si="2"/>
        <v>0</v>
      </c>
      <c r="AJ63" s="790">
        <f t="shared" si="2"/>
        <v>0</v>
      </c>
      <c r="AK63" s="790">
        <f t="shared" si="2"/>
        <v>0</v>
      </c>
      <c r="AL63" s="790">
        <f t="shared" si="2"/>
        <v>0</v>
      </c>
      <c r="AM63" s="790">
        <v>0</v>
      </c>
      <c r="AN63" s="790">
        <f>AM63</f>
        <v>0</v>
      </c>
      <c r="AO63" s="790">
        <f t="shared" ref="AO63:AX63" si="3">AN63</f>
        <v>0</v>
      </c>
      <c r="AP63" s="790">
        <f t="shared" si="3"/>
        <v>0</v>
      </c>
      <c r="AQ63" s="790">
        <f t="shared" si="3"/>
        <v>0</v>
      </c>
      <c r="AR63" s="790">
        <f t="shared" si="3"/>
        <v>0</v>
      </c>
      <c r="AS63" s="790">
        <f t="shared" si="3"/>
        <v>0</v>
      </c>
      <c r="AT63" s="790">
        <f t="shared" si="3"/>
        <v>0</v>
      </c>
      <c r="AU63" s="790">
        <f t="shared" si="3"/>
        <v>0</v>
      </c>
      <c r="AV63" s="790">
        <f t="shared" si="3"/>
        <v>0</v>
      </c>
      <c r="AW63" s="790">
        <f t="shared" si="3"/>
        <v>0</v>
      </c>
      <c r="AX63" s="790">
        <f t="shared" si="3"/>
        <v>0</v>
      </c>
      <c r="AY63" s="790">
        <v>0</v>
      </c>
      <c r="AZ63" s="790">
        <f>AY63</f>
        <v>0</v>
      </c>
      <c r="BA63" s="790">
        <f t="shared" ref="BA63:BJ63" si="4">AZ63</f>
        <v>0</v>
      </c>
      <c r="BB63" s="790">
        <f t="shared" si="4"/>
        <v>0</v>
      </c>
      <c r="BC63" s="790">
        <f t="shared" si="4"/>
        <v>0</v>
      </c>
      <c r="BD63" s="790">
        <f t="shared" si="4"/>
        <v>0</v>
      </c>
      <c r="BE63" s="790">
        <f t="shared" si="4"/>
        <v>0</v>
      </c>
      <c r="BF63" s="790">
        <f t="shared" si="4"/>
        <v>0</v>
      </c>
      <c r="BG63" s="790">
        <f t="shared" si="4"/>
        <v>0</v>
      </c>
      <c r="BH63" s="790">
        <f t="shared" si="4"/>
        <v>0</v>
      </c>
      <c r="BI63" s="790">
        <f t="shared" si="4"/>
        <v>0</v>
      </c>
      <c r="BJ63" s="790">
        <f t="shared" si="4"/>
        <v>0</v>
      </c>
      <c r="BK63" s="790">
        <v>0</v>
      </c>
      <c r="BL63" s="790">
        <f>BK63</f>
        <v>0</v>
      </c>
      <c r="BM63" s="790">
        <f t="shared" ref="BM63:BV63" si="5">BL63</f>
        <v>0</v>
      </c>
      <c r="BN63" s="790">
        <f t="shared" si="5"/>
        <v>0</v>
      </c>
      <c r="BO63" s="790">
        <f t="shared" si="5"/>
        <v>0</v>
      </c>
      <c r="BP63" s="790">
        <f t="shared" si="5"/>
        <v>0</v>
      </c>
      <c r="BQ63" s="790">
        <f t="shared" si="5"/>
        <v>0</v>
      </c>
      <c r="BR63" s="790">
        <f t="shared" si="5"/>
        <v>0</v>
      </c>
      <c r="BS63" s="790">
        <f t="shared" si="5"/>
        <v>0</v>
      </c>
      <c r="BT63" s="790">
        <f t="shared" si="5"/>
        <v>0</v>
      </c>
      <c r="BU63" s="790">
        <f t="shared" si="5"/>
        <v>0</v>
      </c>
      <c r="BV63" s="1404">
        <f t="shared" si="5"/>
        <v>0</v>
      </c>
    </row>
    <row r="64" spans="2:74" x14ac:dyDescent="0.3">
      <c r="B64" s="514" t="s">
        <v>37</v>
      </c>
      <c r="C64" s="791">
        <v>0</v>
      </c>
      <c r="D64" s="792">
        <f t="shared" ref="D64:N71" si="6">C64</f>
        <v>0</v>
      </c>
      <c r="E64" s="792">
        <f t="shared" si="6"/>
        <v>0</v>
      </c>
      <c r="F64" s="792">
        <f t="shared" si="6"/>
        <v>0</v>
      </c>
      <c r="G64" s="792">
        <f t="shared" si="6"/>
        <v>0</v>
      </c>
      <c r="H64" s="792">
        <f t="shared" si="0"/>
        <v>0</v>
      </c>
      <c r="I64" s="792">
        <f t="shared" si="6"/>
        <v>0</v>
      </c>
      <c r="J64" s="792">
        <f t="shared" si="6"/>
        <v>0</v>
      </c>
      <c r="K64" s="792">
        <f t="shared" si="6"/>
        <v>0</v>
      </c>
      <c r="L64" s="792">
        <f t="shared" si="6"/>
        <v>0</v>
      </c>
      <c r="M64" s="792">
        <f t="shared" si="6"/>
        <v>0</v>
      </c>
      <c r="N64" s="792">
        <f t="shared" si="6"/>
        <v>0</v>
      </c>
      <c r="O64" s="792">
        <v>0</v>
      </c>
      <c r="P64" s="792">
        <f t="shared" ref="P64:Z71" si="7">O64</f>
        <v>0</v>
      </c>
      <c r="Q64" s="792">
        <f t="shared" si="7"/>
        <v>0</v>
      </c>
      <c r="R64" s="792">
        <f t="shared" si="7"/>
        <v>0</v>
      </c>
      <c r="S64" s="792">
        <f t="shared" si="7"/>
        <v>0</v>
      </c>
      <c r="T64" s="792">
        <f t="shared" si="7"/>
        <v>0</v>
      </c>
      <c r="U64" s="792">
        <f t="shared" si="7"/>
        <v>0</v>
      </c>
      <c r="V64" s="792">
        <f t="shared" si="7"/>
        <v>0</v>
      </c>
      <c r="W64" s="792">
        <f t="shared" si="7"/>
        <v>0</v>
      </c>
      <c r="X64" s="792">
        <f t="shared" si="7"/>
        <v>0</v>
      </c>
      <c r="Y64" s="792">
        <f t="shared" si="7"/>
        <v>0</v>
      </c>
      <c r="Z64" s="792">
        <f t="shared" si="7"/>
        <v>0</v>
      </c>
      <c r="AA64" s="792">
        <v>0</v>
      </c>
      <c r="AB64" s="792">
        <f t="shared" ref="AB64:AL71" si="8">AA64</f>
        <v>0</v>
      </c>
      <c r="AC64" s="792">
        <f t="shared" si="8"/>
        <v>0</v>
      </c>
      <c r="AD64" s="792">
        <f t="shared" si="8"/>
        <v>0</v>
      </c>
      <c r="AE64" s="792">
        <f t="shared" si="8"/>
        <v>0</v>
      </c>
      <c r="AF64" s="792">
        <f t="shared" si="8"/>
        <v>0</v>
      </c>
      <c r="AG64" s="792">
        <f t="shared" si="8"/>
        <v>0</v>
      </c>
      <c r="AH64" s="792">
        <f t="shared" si="8"/>
        <v>0</v>
      </c>
      <c r="AI64" s="792">
        <f t="shared" si="8"/>
        <v>0</v>
      </c>
      <c r="AJ64" s="792">
        <f t="shared" si="8"/>
        <v>0</v>
      </c>
      <c r="AK64" s="792">
        <f t="shared" si="8"/>
        <v>0</v>
      </c>
      <c r="AL64" s="792">
        <f t="shared" si="8"/>
        <v>0</v>
      </c>
      <c r="AM64" s="792">
        <v>0</v>
      </c>
      <c r="AN64" s="792">
        <f t="shared" ref="AN64:AX71" si="9">AM64</f>
        <v>0</v>
      </c>
      <c r="AO64" s="792">
        <f t="shared" si="9"/>
        <v>0</v>
      </c>
      <c r="AP64" s="792">
        <f t="shared" si="9"/>
        <v>0</v>
      </c>
      <c r="AQ64" s="792">
        <f t="shared" si="9"/>
        <v>0</v>
      </c>
      <c r="AR64" s="792">
        <f t="shared" si="9"/>
        <v>0</v>
      </c>
      <c r="AS64" s="792">
        <f t="shared" si="9"/>
        <v>0</v>
      </c>
      <c r="AT64" s="792">
        <f t="shared" si="9"/>
        <v>0</v>
      </c>
      <c r="AU64" s="792">
        <f t="shared" si="9"/>
        <v>0</v>
      </c>
      <c r="AV64" s="792">
        <f t="shared" si="9"/>
        <v>0</v>
      </c>
      <c r="AW64" s="792">
        <f t="shared" si="9"/>
        <v>0</v>
      </c>
      <c r="AX64" s="792">
        <f t="shared" si="9"/>
        <v>0</v>
      </c>
      <c r="AY64" s="792">
        <v>0</v>
      </c>
      <c r="AZ64" s="792">
        <f t="shared" ref="AZ64:BJ71" si="10">AY64</f>
        <v>0</v>
      </c>
      <c r="BA64" s="792">
        <f t="shared" si="10"/>
        <v>0</v>
      </c>
      <c r="BB64" s="792">
        <f t="shared" si="10"/>
        <v>0</v>
      </c>
      <c r="BC64" s="792">
        <f t="shared" si="10"/>
        <v>0</v>
      </c>
      <c r="BD64" s="792">
        <f t="shared" si="10"/>
        <v>0</v>
      </c>
      <c r="BE64" s="792">
        <f t="shared" si="10"/>
        <v>0</v>
      </c>
      <c r="BF64" s="792">
        <f t="shared" si="10"/>
        <v>0</v>
      </c>
      <c r="BG64" s="792">
        <f t="shared" si="10"/>
        <v>0</v>
      </c>
      <c r="BH64" s="792">
        <f t="shared" si="10"/>
        <v>0</v>
      </c>
      <c r="BI64" s="792">
        <f t="shared" si="10"/>
        <v>0</v>
      </c>
      <c r="BJ64" s="792">
        <f t="shared" si="10"/>
        <v>0</v>
      </c>
      <c r="BK64" s="792">
        <v>0</v>
      </c>
      <c r="BL64" s="792">
        <f t="shared" ref="BL64:BV71" si="11">BK64</f>
        <v>0</v>
      </c>
      <c r="BM64" s="792">
        <f t="shared" si="11"/>
        <v>0</v>
      </c>
      <c r="BN64" s="792">
        <f t="shared" si="11"/>
        <v>0</v>
      </c>
      <c r="BO64" s="792">
        <f t="shared" si="11"/>
        <v>0</v>
      </c>
      <c r="BP64" s="792">
        <f t="shared" si="11"/>
        <v>0</v>
      </c>
      <c r="BQ64" s="792">
        <f t="shared" si="11"/>
        <v>0</v>
      </c>
      <c r="BR64" s="792">
        <f t="shared" si="11"/>
        <v>0</v>
      </c>
      <c r="BS64" s="792">
        <f t="shared" si="11"/>
        <v>0</v>
      </c>
      <c r="BT64" s="792">
        <f t="shared" si="11"/>
        <v>0</v>
      </c>
      <c r="BU64" s="792">
        <f t="shared" si="11"/>
        <v>0</v>
      </c>
      <c r="BV64" s="1405">
        <f t="shared" si="11"/>
        <v>0</v>
      </c>
    </row>
    <row r="65" spans="2:74" x14ac:dyDescent="0.3">
      <c r="B65" s="514" t="s">
        <v>157</v>
      </c>
      <c r="C65" s="793">
        <v>0</v>
      </c>
      <c r="D65" s="794">
        <f t="shared" si="6"/>
        <v>0</v>
      </c>
      <c r="E65" s="794">
        <f t="shared" si="6"/>
        <v>0</v>
      </c>
      <c r="F65" s="794">
        <f t="shared" si="6"/>
        <v>0</v>
      </c>
      <c r="G65" s="794">
        <f t="shared" si="6"/>
        <v>0</v>
      </c>
      <c r="H65" s="794">
        <f t="shared" si="0"/>
        <v>0</v>
      </c>
      <c r="I65" s="794">
        <f t="shared" si="6"/>
        <v>0</v>
      </c>
      <c r="J65" s="794">
        <f t="shared" si="6"/>
        <v>0</v>
      </c>
      <c r="K65" s="794">
        <f t="shared" si="6"/>
        <v>0</v>
      </c>
      <c r="L65" s="794">
        <f t="shared" si="6"/>
        <v>0</v>
      </c>
      <c r="M65" s="794">
        <f t="shared" si="6"/>
        <v>0</v>
      </c>
      <c r="N65" s="794">
        <f t="shared" si="6"/>
        <v>0</v>
      </c>
      <c r="O65" s="794">
        <v>0</v>
      </c>
      <c r="P65" s="794">
        <f t="shared" si="7"/>
        <v>0</v>
      </c>
      <c r="Q65" s="794">
        <f t="shared" si="7"/>
        <v>0</v>
      </c>
      <c r="R65" s="794">
        <f t="shared" si="7"/>
        <v>0</v>
      </c>
      <c r="S65" s="794">
        <f t="shared" si="7"/>
        <v>0</v>
      </c>
      <c r="T65" s="794">
        <f t="shared" si="7"/>
        <v>0</v>
      </c>
      <c r="U65" s="794">
        <f t="shared" si="7"/>
        <v>0</v>
      </c>
      <c r="V65" s="794">
        <f t="shared" si="7"/>
        <v>0</v>
      </c>
      <c r="W65" s="794">
        <f t="shared" si="7"/>
        <v>0</v>
      </c>
      <c r="X65" s="794">
        <f t="shared" si="7"/>
        <v>0</v>
      </c>
      <c r="Y65" s="794">
        <f t="shared" si="7"/>
        <v>0</v>
      </c>
      <c r="Z65" s="794">
        <f t="shared" si="7"/>
        <v>0</v>
      </c>
      <c r="AA65" s="794">
        <v>0</v>
      </c>
      <c r="AB65" s="794">
        <f t="shared" si="8"/>
        <v>0</v>
      </c>
      <c r="AC65" s="794">
        <f t="shared" si="8"/>
        <v>0</v>
      </c>
      <c r="AD65" s="794">
        <f t="shared" si="8"/>
        <v>0</v>
      </c>
      <c r="AE65" s="794">
        <f t="shared" si="8"/>
        <v>0</v>
      </c>
      <c r="AF65" s="794">
        <f t="shared" si="8"/>
        <v>0</v>
      </c>
      <c r="AG65" s="794">
        <f t="shared" si="8"/>
        <v>0</v>
      </c>
      <c r="AH65" s="794">
        <f t="shared" si="8"/>
        <v>0</v>
      </c>
      <c r="AI65" s="794">
        <f t="shared" si="8"/>
        <v>0</v>
      </c>
      <c r="AJ65" s="794">
        <f t="shared" si="8"/>
        <v>0</v>
      </c>
      <c r="AK65" s="794">
        <f t="shared" si="8"/>
        <v>0</v>
      </c>
      <c r="AL65" s="794">
        <f t="shared" si="8"/>
        <v>0</v>
      </c>
      <c r="AM65" s="794">
        <v>0</v>
      </c>
      <c r="AN65" s="794">
        <f t="shared" si="9"/>
        <v>0</v>
      </c>
      <c r="AO65" s="794">
        <f t="shared" si="9"/>
        <v>0</v>
      </c>
      <c r="AP65" s="794">
        <f t="shared" si="9"/>
        <v>0</v>
      </c>
      <c r="AQ65" s="794">
        <f t="shared" si="9"/>
        <v>0</v>
      </c>
      <c r="AR65" s="794">
        <f t="shared" si="9"/>
        <v>0</v>
      </c>
      <c r="AS65" s="794">
        <f t="shared" si="9"/>
        <v>0</v>
      </c>
      <c r="AT65" s="794">
        <f t="shared" si="9"/>
        <v>0</v>
      </c>
      <c r="AU65" s="794">
        <f t="shared" si="9"/>
        <v>0</v>
      </c>
      <c r="AV65" s="794">
        <f t="shared" si="9"/>
        <v>0</v>
      </c>
      <c r="AW65" s="794">
        <f t="shared" si="9"/>
        <v>0</v>
      </c>
      <c r="AX65" s="794">
        <f t="shared" si="9"/>
        <v>0</v>
      </c>
      <c r="AY65" s="794">
        <v>0</v>
      </c>
      <c r="AZ65" s="794">
        <f t="shared" si="10"/>
        <v>0</v>
      </c>
      <c r="BA65" s="794">
        <f t="shared" si="10"/>
        <v>0</v>
      </c>
      <c r="BB65" s="794">
        <f t="shared" si="10"/>
        <v>0</v>
      </c>
      <c r="BC65" s="794">
        <f t="shared" si="10"/>
        <v>0</v>
      </c>
      <c r="BD65" s="794">
        <f t="shared" si="10"/>
        <v>0</v>
      </c>
      <c r="BE65" s="794">
        <f t="shared" si="10"/>
        <v>0</v>
      </c>
      <c r="BF65" s="794">
        <f t="shared" si="10"/>
        <v>0</v>
      </c>
      <c r="BG65" s="794">
        <f t="shared" si="10"/>
        <v>0</v>
      </c>
      <c r="BH65" s="794">
        <f t="shared" si="10"/>
        <v>0</v>
      </c>
      <c r="BI65" s="794">
        <f t="shared" si="10"/>
        <v>0</v>
      </c>
      <c r="BJ65" s="794">
        <f t="shared" si="10"/>
        <v>0</v>
      </c>
      <c r="BK65" s="794">
        <v>0</v>
      </c>
      <c r="BL65" s="794">
        <f t="shared" si="11"/>
        <v>0</v>
      </c>
      <c r="BM65" s="794">
        <f t="shared" si="11"/>
        <v>0</v>
      </c>
      <c r="BN65" s="794">
        <f t="shared" si="11"/>
        <v>0</v>
      </c>
      <c r="BO65" s="794">
        <f t="shared" si="11"/>
        <v>0</v>
      </c>
      <c r="BP65" s="794">
        <f t="shared" si="11"/>
        <v>0</v>
      </c>
      <c r="BQ65" s="794">
        <f t="shared" si="11"/>
        <v>0</v>
      </c>
      <c r="BR65" s="794">
        <f t="shared" si="11"/>
        <v>0</v>
      </c>
      <c r="BS65" s="794">
        <f t="shared" si="11"/>
        <v>0</v>
      </c>
      <c r="BT65" s="794">
        <f t="shared" si="11"/>
        <v>0</v>
      </c>
      <c r="BU65" s="794">
        <f t="shared" si="11"/>
        <v>0</v>
      </c>
      <c r="BV65" s="1406">
        <f t="shared" si="11"/>
        <v>0</v>
      </c>
    </row>
    <row r="66" spans="2:74" x14ac:dyDescent="0.3">
      <c r="B66" s="514" t="s">
        <v>37</v>
      </c>
      <c r="C66" s="791">
        <v>0</v>
      </c>
      <c r="D66" s="792">
        <f t="shared" si="6"/>
        <v>0</v>
      </c>
      <c r="E66" s="792">
        <f t="shared" si="6"/>
        <v>0</v>
      </c>
      <c r="F66" s="792">
        <f t="shared" si="6"/>
        <v>0</v>
      </c>
      <c r="G66" s="792">
        <f t="shared" si="6"/>
        <v>0</v>
      </c>
      <c r="H66" s="792">
        <f t="shared" si="0"/>
        <v>0</v>
      </c>
      <c r="I66" s="792">
        <f t="shared" si="6"/>
        <v>0</v>
      </c>
      <c r="J66" s="792">
        <f t="shared" si="6"/>
        <v>0</v>
      </c>
      <c r="K66" s="792">
        <f t="shared" si="6"/>
        <v>0</v>
      </c>
      <c r="L66" s="792">
        <f t="shared" si="6"/>
        <v>0</v>
      </c>
      <c r="M66" s="792">
        <f t="shared" si="6"/>
        <v>0</v>
      </c>
      <c r="N66" s="792">
        <f t="shared" si="6"/>
        <v>0</v>
      </c>
      <c r="O66" s="792">
        <v>0</v>
      </c>
      <c r="P66" s="792">
        <f t="shared" si="7"/>
        <v>0</v>
      </c>
      <c r="Q66" s="792">
        <f t="shared" si="7"/>
        <v>0</v>
      </c>
      <c r="R66" s="792">
        <f t="shared" si="7"/>
        <v>0</v>
      </c>
      <c r="S66" s="792">
        <f t="shared" si="7"/>
        <v>0</v>
      </c>
      <c r="T66" s="792">
        <f t="shared" si="7"/>
        <v>0</v>
      </c>
      <c r="U66" s="792">
        <f t="shared" si="7"/>
        <v>0</v>
      </c>
      <c r="V66" s="792">
        <f t="shared" si="7"/>
        <v>0</v>
      </c>
      <c r="W66" s="792">
        <f t="shared" si="7"/>
        <v>0</v>
      </c>
      <c r="X66" s="792">
        <f t="shared" si="7"/>
        <v>0</v>
      </c>
      <c r="Y66" s="792">
        <f t="shared" si="7"/>
        <v>0</v>
      </c>
      <c r="Z66" s="792">
        <f t="shared" si="7"/>
        <v>0</v>
      </c>
      <c r="AA66" s="792">
        <v>0</v>
      </c>
      <c r="AB66" s="792">
        <f t="shared" si="8"/>
        <v>0</v>
      </c>
      <c r="AC66" s="792">
        <f t="shared" si="8"/>
        <v>0</v>
      </c>
      <c r="AD66" s="792">
        <f t="shared" si="8"/>
        <v>0</v>
      </c>
      <c r="AE66" s="792">
        <f t="shared" si="8"/>
        <v>0</v>
      </c>
      <c r="AF66" s="792">
        <f t="shared" si="8"/>
        <v>0</v>
      </c>
      <c r="AG66" s="792">
        <f t="shared" si="8"/>
        <v>0</v>
      </c>
      <c r="AH66" s="792">
        <f t="shared" si="8"/>
        <v>0</v>
      </c>
      <c r="AI66" s="792">
        <f t="shared" si="8"/>
        <v>0</v>
      </c>
      <c r="AJ66" s="792">
        <f t="shared" si="8"/>
        <v>0</v>
      </c>
      <c r="AK66" s="792">
        <f t="shared" si="8"/>
        <v>0</v>
      </c>
      <c r="AL66" s="792">
        <f t="shared" si="8"/>
        <v>0</v>
      </c>
      <c r="AM66" s="792">
        <v>0</v>
      </c>
      <c r="AN66" s="792">
        <f t="shared" si="9"/>
        <v>0</v>
      </c>
      <c r="AO66" s="792">
        <f t="shared" si="9"/>
        <v>0</v>
      </c>
      <c r="AP66" s="792">
        <f t="shared" si="9"/>
        <v>0</v>
      </c>
      <c r="AQ66" s="792">
        <f t="shared" si="9"/>
        <v>0</v>
      </c>
      <c r="AR66" s="792">
        <f t="shared" si="9"/>
        <v>0</v>
      </c>
      <c r="AS66" s="792">
        <f t="shared" si="9"/>
        <v>0</v>
      </c>
      <c r="AT66" s="792">
        <f t="shared" si="9"/>
        <v>0</v>
      </c>
      <c r="AU66" s="792">
        <f t="shared" si="9"/>
        <v>0</v>
      </c>
      <c r="AV66" s="792">
        <f t="shared" si="9"/>
        <v>0</v>
      </c>
      <c r="AW66" s="792">
        <f t="shared" si="9"/>
        <v>0</v>
      </c>
      <c r="AX66" s="792">
        <f t="shared" si="9"/>
        <v>0</v>
      </c>
      <c r="AY66" s="792">
        <v>0</v>
      </c>
      <c r="AZ66" s="792">
        <f t="shared" si="10"/>
        <v>0</v>
      </c>
      <c r="BA66" s="792">
        <f t="shared" si="10"/>
        <v>0</v>
      </c>
      <c r="BB66" s="792">
        <f t="shared" si="10"/>
        <v>0</v>
      </c>
      <c r="BC66" s="792">
        <f t="shared" si="10"/>
        <v>0</v>
      </c>
      <c r="BD66" s="792">
        <f t="shared" si="10"/>
        <v>0</v>
      </c>
      <c r="BE66" s="792">
        <f t="shared" si="10"/>
        <v>0</v>
      </c>
      <c r="BF66" s="792">
        <f t="shared" si="10"/>
        <v>0</v>
      </c>
      <c r="BG66" s="792">
        <f t="shared" si="10"/>
        <v>0</v>
      </c>
      <c r="BH66" s="792">
        <f t="shared" si="10"/>
        <v>0</v>
      </c>
      <c r="BI66" s="792">
        <f t="shared" si="10"/>
        <v>0</v>
      </c>
      <c r="BJ66" s="792">
        <f t="shared" si="10"/>
        <v>0</v>
      </c>
      <c r="BK66" s="792">
        <v>0</v>
      </c>
      <c r="BL66" s="792">
        <f t="shared" si="11"/>
        <v>0</v>
      </c>
      <c r="BM66" s="792">
        <f t="shared" si="11"/>
        <v>0</v>
      </c>
      <c r="BN66" s="792">
        <f t="shared" si="11"/>
        <v>0</v>
      </c>
      <c r="BO66" s="792">
        <f t="shared" si="11"/>
        <v>0</v>
      </c>
      <c r="BP66" s="792">
        <f t="shared" si="11"/>
        <v>0</v>
      </c>
      <c r="BQ66" s="792">
        <f t="shared" si="11"/>
        <v>0</v>
      </c>
      <c r="BR66" s="792">
        <f t="shared" si="11"/>
        <v>0</v>
      </c>
      <c r="BS66" s="792">
        <f t="shared" si="11"/>
        <v>0</v>
      </c>
      <c r="BT66" s="792">
        <f t="shared" si="11"/>
        <v>0</v>
      </c>
      <c r="BU66" s="792">
        <f t="shared" si="11"/>
        <v>0</v>
      </c>
      <c r="BV66" s="1405">
        <f t="shared" si="11"/>
        <v>0</v>
      </c>
    </row>
    <row r="67" spans="2:74" x14ac:dyDescent="0.3">
      <c r="B67" s="514" t="s">
        <v>158</v>
      </c>
      <c r="C67" s="793">
        <v>0.35</v>
      </c>
      <c r="D67" s="794">
        <f t="shared" si="6"/>
        <v>0.35</v>
      </c>
      <c r="E67" s="794">
        <f t="shared" si="6"/>
        <v>0.35</v>
      </c>
      <c r="F67" s="794">
        <f t="shared" si="6"/>
        <v>0.35</v>
      </c>
      <c r="G67" s="794">
        <f t="shared" si="6"/>
        <v>0.35</v>
      </c>
      <c r="H67" s="794">
        <f t="shared" si="0"/>
        <v>0.35</v>
      </c>
      <c r="I67" s="794">
        <f t="shared" si="6"/>
        <v>0.35</v>
      </c>
      <c r="J67" s="794">
        <f t="shared" si="6"/>
        <v>0.35</v>
      </c>
      <c r="K67" s="794">
        <f t="shared" si="6"/>
        <v>0.35</v>
      </c>
      <c r="L67" s="794">
        <f t="shared" si="6"/>
        <v>0.35</v>
      </c>
      <c r="M67" s="794">
        <f t="shared" si="6"/>
        <v>0.35</v>
      </c>
      <c r="N67" s="794">
        <f t="shared" si="6"/>
        <v>0.35</v>
      </c>
      <c r="O67" s="794">
        <v>0.25</v>
      </c>
      <c r="P67" s="794">
        <f t="shared" si="7"/>
        <v>0.25</v>
      </c>
      <c r="Q67" s="794">
        <f t="shared" si="7"/>
        <v>0.25</v>
      </c>
      <c r="R67" s="794">
        <f t="shared" si="7"/>
        <v>0.25</v>
      </c>
      <c r="S67" s="794">
        <f t="shared" si="7"/>
        <v>0.25</v>
      </c>
      <c r="T67" s="794">
        <f t="shared" si="7"/>
        <v>0.25</v>
      </c>
      <c r="U67" s="794">
        <f t="shared" si="7"/>
        <v>0.25</v>
      </c>
      <c r="V67" s="794">
        <f t="shared" si="7"/>
        <v>0.25</v>
      </c>
      <c r="W67" s="794">
        <f t="shared" si="7"/>
        <v>0.25</v>
      </c>
      <c r="X67" s="794">
        <f t="shared" si="7"/>
        <v>0.25</v>
      </c>
      <c r="Y67" s="794">
        <f t="shared" si="7"/>
        <v>0.25</v>
      </c>
      <c r="Z67" s="794">
        <f t="shared" si="7"/>
        <v>0.25</v>
      </c>
      <c r="AA67" s="794">
        <v>0.4</v>
      </c>
      <c r="AB67" s="794">
        <f t="shared" si="8"/>
        <v>0.4</v>
      </c>
      <c r="AC67" s="794">
        <f t="shared" si="8"/>
        <v>0.4</v>
      </c>
      <c r="AD67" s="794">
        <f t="shared" si="8"/>
        <v>0.4</v>
      </c>
      <c r="AE67" s="794">
        <f t="shared" si="8"/>
        <v>0.4</v>
      </c>
      <c r="AF67" s="794">
        <f t="shared" si="8"/>
        <v>0.4</v>
      </c>
      <c r="AG67" s="794">
        <f t="shared" si="8"/>
        <v>0.4</v>
      </c>
      <c r="AH67" s="794">
        <f t="shared" si="8"/>
        <v>0.4</v>
      </c>
      <c r="AI67" s="794">
        <f t="shared" si="8"/>
        <v>0.4</v>
      </c>
      <c r="AJ67" s="794">
        <f t="shared" si="8"/>
        <v>0.4</v>
      </c>
      <c r="AK67" s="794">
        <f t="shared" si="8"/>
        <v>0.4</v>
      </c>
      <c r="AL67" s="794">
        <f t="shared" si="8"/>
        <v>0.4</v>
      </c>
      <c r="AM67" s="794">
        <v>1</v>
      </c>
      <c r="AN67" s="794">
        <f t="shared" si="9"/>
        <v>1</v>
      </c>
      <c r="AO67" s="794">
        <f t="shared" si="9"/>
        <v>1</v>
      </c>
      <c r="AP67" s="794">
        <f t="shared" si="9"/>
        <v>1</v>
      </c>
      <c r="AQ67" s="794">
        <f t="shared" si="9"/>
        <v>1</v>
      </c>
      <c r="AR67" s="794">
        <f t="shared" si="9"/>
        <v>1</v>
      </c>
      <c r="AS67" s="794">
        <f t="shared" si="9"/>
        <v>1</v>
      </c>
      <c r="AT67" s="794">
        <f t="shared" si="9"/>
        <v>1</v>
      </c>
      <c r="AU67" s="794">
        <f t="shared" si="9"/>
        <v>1</v>
      </c>
      <c r="AV67" s="794">
        <f t="shared" si="9"/>
        <v>1</v>
      </c>
      <c r="AW67" s="794">
        <f t="shared" si="9"/>
        <v>1</v>
      </c>
      <c r="AX67" s="794">
        <f t="shared" si="9"/>
        <v>1</v>
      </c>
      <c r="AY67" s="794">
        <v>0.55000000000000004</v>
      </c>
      <c r="AZ67" s="794">
        <f t="shared" si="10"/>
        <v>0.55000000000000004</v>
      </c>
      <c r="BA67" s="794">
        <f t="shared" si="10"/>
        <v>0.55000000000000004</v>
      </c>
      <c r="BB67" s="794">
        <f t="shared" si="10"/>
        <v>0.55000000000000004</v>
      </c>
      <c r="BC67" s="794">
        <f t="shared" si="10"/>
        <v>0.55000000000000004</v>
      </c>
      <c r="BD67" s="794">
        <f t="shared" si="10"/>
        <v>0.55000000000000004</v>
      </c>
      <c r="BE67" s="794">
        <f t="shared" si="10"/>
        <v>0.55000000000000004</v>
      </c>
      <c r="BF67" s="794">
        <f t="shared" si="10"/>
        <v>0.55000000000000004</v>
      </c>
      <c r="BG67" s="794">
        <f t="shared" si="10"/>
        <v>0.55000000000000004</v>
      </c>
      <c r="BH67" s="794">
        <f t="shared" si="10"/>
        <v>0.55000000000000004</v>
      </c>
      <c r="BI67" s="794">
        <f t="shared" si="10"/>
        <v>0.55000000000000004</v>
      </c>
      <c r="BJ67" s="794">
        <f t="shared" si="10"/>
        <v>0.55000000000000004</v>
      </c>
      <c r="BK67" s="794">
        <v>0.15</v>
      </c>
      <c r="BL67" s="794">
        <f t="shared" si="11"/>
        <v>0.15</v>
      </c>
      <c r="BM67" s="794">
        <f t="shared" si="11"/>
        <v>0.15</v>
      </c>
      <c r="BN67" s="794">
        <f t="shared" si="11"/>
        <v>0.15</v>
      </c>
      <c r="BO67" s="794">
        <f t="shared" si="11"/>
        <v>0.15</v>
      </c>
      <c r="BP67" s="794">
        <f t="shared" si="11"/>
        <v>0.15</v>
      </c>
      <c r="BQ67" s="794">
        <f t="shared" si="11"/>
        <v>0.15</v>
      </c>
      <c r="BR67" s="794">
        <f t="shared" si="11"/>
        <v>0.15</v>
      </c>
      <c r="BS67" s="794">
        <f t="shared" si="11"/>
        <v>0.15</v>
      </c>
      <c r="BT67" s="794">
        <f t="shared" si="11"/>
        <v>0.15</v>
      </c>
      <c r="BU67" s="794">
        <f t="shared" si="11"/>
        <v>0.15</v>
      </c>
      <c r="BV67" s="1406">
        <f t="shared" si="11"/>
        <v>0.15</v>
      </c>
    </row>
    <row r="68" spans="2:74" x14ac:dyDescent="0.3">
      <c r="B68" s="514" t="s">
        <v>37</v>
      </c>
      <c r="C68" s="791">
        <v>0.01</v>
      </c>
      <c r="D68" s="792">
        <f t="shared" si="6"/>
        <v>0.01</v>
      </c>
      <c r="E68" s="792">
        <f t="shared" si="6"/>
        <v>0.01</v>
      </c>
      <c r="F68" s="792">
        <f t="shared" si="6"/>
        <v>0.01</v>
      </c>
      <c r="G68" s="792">
        <f t="shared" si="6"/>
        <v>0.01</v>
      </c>
      <c r="H68" s="792">
        <f t="shared" si="0"/>
        <v>0.01</v>
      </c>
      <c r="I68" s="792">
        <f t="shared" si="6"/>
        <v>0.01</v>
      </c>
      <c r="J68" s="792">
        <f t="shared" si="6"/>
        <v>0.01</v>
      </c>
      <c r="K68" s="792">
        <f t="shared" si="6"/>
        <v>0.01</v>
      </c>
      <c r="L68" s="792">
        <f t="shared" si="6"/>
        <v>0.01</v>
      </c>
      <c r="M68" s="792">
        <f t="shared" si="6"/>
        <v>0.01</v>
      </c>
      <c r="N68" s="792">
        <f t="shared" si="6"/>
        <v>0.01</v>
      </c>
      <c r="O68" s="792">
        <v>0</v>
      </c>
      <c r="P68" s="792">
        <f t="shared" si="7"/>
        <v>0</v>
      </c>
      <c r="Q68" s="792">
        <f t="shared" si="7"/>
        <v>0</v>
      </c>
      <c r="R68" s="792">
        <f t="shared" si="7"/>
        <v>0</v>
      </c>
      <c r="S68" s="792">
        <f t="shared" si="7"/>
        <v>0</v>
      </c>
      <c r="T68" s="792">
        <f t="shared" si="7"/>
        <v>0</v>
      </c>
      <c r="U68" s="792">
        <f t="shared" si="7"/>
        <v>0</v>
      </c>
      <c r="V68" s="792">
        <f t="shared" si="7"/>
        <v>0</v>
      </c>
      <c r="W68" s="792">
        <f t="shared" si="7"/>
        <v>0</v>
      </c>
      <c r="X68" s="792">
        <f t="shared" si="7"/>
        <v>0</v>
      </c>
      <c r="Y68" s="792">
        <f t="shared" si="7"/>
        <v>0</v>
      </c>
      <c r="Z68" s="792">
        <f t="shared" si="7"/>
        <v>0</v>
      </c>
      <c r="AA68" s="792">
        <v>1.4999999999999999E-2</v>
      </c>
      <c r="AB68" s="792">
        <f t="shared" si="8"/>
        <v>1.4999999999999999E-2</v>
      </c>
      <c r="AC68" s="792">
        <f t="shared" si="8"/>
        <v>1.4999999999999999E-2</v>
      </c>
      <c r="AD68" s="792">
        <f t="shared" si="8"/>
        <v>1.4999999999999999E-2</v>
      </c>
      <c r="AE68" s="792">
        <f t="shared" si="8"/>
        <v>1.4999999999999999E-2</v>
      </c>
      <c r="AF68" s="792">
        <f t="shared" si="8"/>
        <v>1.4999999999999999E-2</v>
      </c>
      <c r="AG68" s="792">
        <f t="shared" si="8"/>
        <v>1.4999999999999999E-2</v>
      </c>
      <c r="AH68" s="792">
        <f t="shared" si="8"/>
        <v>1.4999999999999999E-2</v>
      </c>
      <c r="AI68" s="792">
        <f t="shared" si="8"/>
        <v>1.4999999999999999E-2</v>
      </c>
      <c r="AJ68" s="792">
        <f t="shared" si="8"/>
        <v>1.4999999999999999E-2</v>
      </c>
      <c r="AK68" s="792">
        <f t="shared" si="8"/>
        <v>1.4999999999999999E-2</v>
      </c>
      <c r="AL68" s="792">
        <f t="shared" si="8"/>
        <v>1.4999999999999999E-2</v>
      </c>
      <c r="AM68" s="792">
        <v>3.5000000000000003E-2</v>
      </c>
      <c r="AN68" s="792">
        <f t="shared" si="9"/>
        <v>3.5000000000000003E-2</v>
      </c>
      <c r="AO68" s="792">
        <f t="shared" si="9"/>
        <v>3.5000000000000003E-2</v>
      </c>
      <c r="AP68" s="792">
        <f t="shared" si="9"/>
        <v>3.5000000000000003E-2</v>
      </c>
      <c r="AQ68" s="792">
        <f t="shared" si="9"/>
        <v>3.5000000000000003E-2</v>
      </c>
      <c r="AR68" s="792">
        <f t="shared" si="9"/>
        <v>3.5000000000000003E-2</v>
      </c>
      <c r="AS68" s="792">
        <f t="shared" si="9"/>
        <v>3.5000000000000003E-2</v>
      </c>
      <c r="AT68" s="792">
        <f t="shared" si="9"/>
        <v>3.5000000000000003E-2</v>
      </c>
      <c r="AU68" s="792">
        <f t="shared" si="9"/>
        <v>3.5000000000000003E-2</v>
      </c>
      <c r="AV68" s="792">
        <f t="shared" si="9"/>
        <v>3.5000000000000003E-2</v>
      </c>
      <c r="AW68" s="792">
        <f t="shared" si="9"/>
        <v>3.5000000000000003E-2</v>
      </c>
      <c r="AX68" s="792">
        <f t="shared" si="9"/>
        <v>3.5000000000000003E-2</v>
      </c>
      <c r="AY68" s="792">
        <v>2.5000000000000001E-2</v>
      </c>
      <c r="AZ68" s="792">
        <f t="shared" si="10"/>
        <v>2.5000000000000001E-2</v>
      </c>
      <c r="BA68" s="792">
        <f t="shared" si="10"/>
        <v>2.5000000000000001E-2</v>
      </c>
      <c r="BB68" s="792">
        <f t="shared" si="10"/>
        <v>2.5000000000000001E-2</v>
      </c>
      <c r="BC68" s="792">
        <f t="shared" si="10"/>
        <v>2.5000000000000001E-2</v>
      </c>
      <c r="BD68" s="792">
        <f t="shared" si="10"/>
        <v>2.5000000000000001E-2</v>
      </c>
      <c r="BE68" s="792">
        <f t="shared" si="10"/>
        <v>2.5000000000000001E-2</v>
      </c>
      <c r="BF68" s="792">
        <f t="shared" si="10"/>
        <v>2.5000000000000001E-2</v>
      </c>
      <c r="BG68" s="792">
        <f t="shared" si="10"/>
        <v>2.5000000000000001E-2</v>
      </c>
      <c r="BH68" s="792">
        <f t="shared" si="10"/>
        <v>2.5000000000000001E-2</v>
      </c>
      <c r="BI68" s="792">
        <f t="shared" si="10"/>
        <v>2.5000000000000001E-2</v>
      </c>
      <c r="BJ68" s="792">
        <f t="shared" si="10"/>
        <v>2.5000000000000001E-2</v>
      </c>
      <c r="BK68" s="792">
        <v>0</v>
      </c>
      <c r="BL68" s="792">
        <f t="shared" si="11"/>
        <v>0</v>
      </c>
      <c r="BM68" s="792">
        <f t="shared" si="11"/>
        <v>0</v>
      </c>
      <c r="BN68" s="792">
        <f t="shared" si="11"/>
        <v>0</v>
      </c>
      <c r="BO68" s="792">
        <f t="shared" si="11"/>
        <v>0</v>
      </c>
      <c r="BP68" s="792">
        <f t="shared" si="11"/>
        <v>0</v>
      </c>
      <c r="BQ68" s="792">
        <f t="shared" si="11"/>
        <v>0</v>
      </c>
      <c r="BR68" s="792">
        <f t="shared" si="11"/>
        <v>0</v>
      </c>
      <c r="BS68" s="792">
        <f t="shared" si="11"/>
        <v>0</v>
      </c>
      <c r="BT68" s="792">
        <f t="shared" si="11"/>
        <v>0</v>
      </c>
      <c r="BU68" s="792">
        <f t="shared" si="11"/>
        <v>0</v>
      </c>
      <c r="BV68" s="1405">
        <f t="shared" si="11"/>
        <v>0</v>
      </c>
    </row>
    <row r="69" spans="2:74" x14ac:dyDescent="0.3">
      <c r="B69" s="514" t="s">
        <v>159</v>
      </c>
      <c r="C69" s="793">
        <v>0.65</v>
      </c>
      <c r="D69" s="794">
        <f t="shared" si="6"/>
        <v>0.65</v>
      </c>
      <c r="E69" s="794">
        <f t="shared" si="6"/>
        <v>0.65</v>
      </c>
      <c r="F69" s="794">
        <f t="shared" si="6"/>
        <v>0.65</v>
      </c>
      <c r="G69" s="794">
        <f t="shared" si="6"/>
        <v>0.65</v>
      </c>
      <c r="H69" s="794">
        <f t="shared" si="0"/>
        <v>0.65</v>
      </c>
      <c r="I69" s="794">
        <f t="shared" si="6"/>
        <v>0.65</v>
      </c>
      <c r="J69" s="794">
        <f t="shared" si="6"/>
        <v>0.65</v>
      </c>
      <c r="K69" s="794">
        <f t="shared" si="6"/>
        <v>0.65</v>
      </c>
      <c r="L69" s="794">
        <f t="shared" si="6"/>
        <v>0.65</v>
      </c>
      <c r="M69" s="794">
        <f t="shared" si="6"/>
        <v>0.65</v>
      </c>
      <c r="N69" s="794">
        <f t="shared" si="6"/>
        <v>0.65</v>
      </c>
      <c r="O69" s="794">
        <v>0.75</v>
      </c>
      <c r="P69" s="794">
        <f t="shared" si="7"/>
        <v>0.75</v>
      </c>
      <c r="Q69" s="794">
        <f t="shared" si="7"/>
        <v>0.75</v>
      </c>
      <c r="R69" s="794">
        <f t="shared" si="7"/>
        <v>0.75</v>
      </c>
      <c r="S69" s="794">
        <f t="shared" si="7"/>
        <v>0.75</v>
      </c>
      <c r="T69" s="794">
        <f t="shared" si="7"/>
        <v>0.75</v>
      </c>
      <c r="U69" s="794">
        <f t="shared" si="7"/>
        <v>0.75</v>
      </c>
      <c r="V69" s="794">
        <f t="shared" si="7"/>
        <v>0.75</v>
      </c>
      <c r="W69" s="794">
        <f t="shared" si="7"/>
        <v>0.75</v>
      </c>
      <c r="X69" s="794">
        <f t="shared" si="7"/>
        <v>0.75</v>
      </c>
      <c r="Y69" s="794">
        <f t="shared" si="7"/>
        <v>0.75</v>
      </c>
      <c r="Z69" s="794">
        <f t="shared" si="7"/>
        <v>0.75</v>
      </c>
      <c r="AA69" s="794">
        <v>0.6</v>
      </c>
      <c r="AB69" s="794">
        <f t="shared" si="8"/>
        <v>0.6</v>
      </c>
      <c r="AC69" s="794">
        <f t="shared" si="8"/>
        <v>0.6</v>
      </c>
      <c r="AD69" s="794">
        <f t="shared" si="8"/>
        <v>0.6</v>
      </c>
      <c r="AE69" s="794">
        <f t="shared" si="8"/>
        <v>0.6</v>
      </c>
      <c r="AF69" s="794">
        <f t="shared" si="8"/>
        <v>0.6</v>
      </c>
      <c r="AG69" s="794">
        <f t="shared" si="8"/>
        <v>0.6</v>
      </c>
      <c r="AH69" s="794">
        <f t="shared" si="8"/>
        <v>0.6</v>
      </c>
      <c r="AI69" s="794">
        <f t="shared" si="8"/>
        <v>0.6</v>
      </c>
      <c r="AJ69" s="794">
        <f t="shared" si="8"/>
        <v>0.6</v>
      </c>
      <c r="AK69" s="794">
        <f t="shared" si="8"/>
        <v>0.6</v>
      </c>
      <c r="AL69" s="794">
        <f t="shared" si="8"/>
        <v>0.6</v>
      </c>
      <c r="AM69" s="794">
        <v>0</v>
      </c>
      <c r="AN69" s="794">
        <f t="shared" si="9"/>
        <v>0</v>
      </c>
      <c r="AO69" s="794">
        <f t="shared" si="9"/>
        <v>0</v>
      </c>
      <c r="AP69" s="794">
        <f t="shared" si="9"/>
        <v>0</v>
      </c>
      <c r="AQ69" s="794">
        <f t="shared" si="9"/>
        <v>0</v>
      </c>
      <c r="AR69" s="794">
        <f t="shared" si="9"/>
        <v>0</v>
      </c>
      <c r="AS69" s="794">
        <f t="shared" si="9"/>
        <v>0</v>
      </c>
      <c r="AT69" s="794">
        <f t="shared" si="9"/>
        <v>0</v>
      </c>
      <c r="AU69" s="794">
        <f t="shared" si="9"/>
        <v>0</v>
      </c>
      <c r="AV69" s="794">
        <f t="shared" si="9"/>
        <v>0</v>
      </c>
      <c r="AW69" s="794">
        <f t="shared" si="9"/>
        <v>0</v>
      </c>
      <c r="AX69" s="794">
        <f t="shared" si="9"/>
        <v>0</v>
      </c>
      <c r="AY69" s="794">
        <v>0.45</v>
      </c>
      <c r="AZ69" s="794">
        <f t="shared" si="10"/>
        <v>0.45</v>
      </c>
      <c r="BA69" s="794">
        <f t="shared" si="10"/>
        <v>0.45</v>
      </c>
      <c r="BB69" s="794">
        <f t="shared" si="10"/>
        <v>0.45</v>
      </c>
      <c r="BC69" s="794">
        <f t="shared" si="10"/>
        <v>0.45</v>
      </c>
      <c r="BD69" s="794">
        <f t="shared" si="10"/>
        <v>0.45</v>
      </c>
      <c r="BE69" s="794">
        <f t="shared" si="10"/>
        <v>0.45</v>
      </c>
      <c r="BF69" s="794">
        <f t="shared" si="10"/>
        <v>0.45</v>
      </c>
      <c r="BG69" s="794">
        <f t="shared" si="10"/>
        <v>0.45</v>
      </c>
      <c r="BH69" s="794">
        <f t="shared" si="10"/>
        <v>0.45</v>
      </c>
      <c r="BI69" s="794">
        <f t="shared" si="10"/>
        <v>0.45</v>
      </c>
      <c r="BJ69" s="794">
        <f t="shared" si="10"/>
        <v>0.45</v>
      </c>
      <c r="BK69" s="794">
        <v>0.85</v>
      </c>
      <c r="BL69" s="794">
        <f t="shared" si="11"/>
        <v>0.85</v>
      </c>
      <c r="BM69" s="794">
        <f t="shared" si="11"/>
        <v>0.85</v>
      </c>
      <c r="BN69" s="794">
        <f t="shared" si="11"/>
        <v>0.85</v>
      </c>
      <c r="BO69" s="794">
        <f t="shared" si="11"/>
        <v>0.85</v>
      </c>
      <c r="BP69" s="794">
        <f t="shared" si="11"/>
        <v>0.85</v>
      </c>
      <c r="BQ69" s="794">
        <f t="shared" si="11"/>
        <v>0.85</v>
      </c>
      <c r="BR69" s="794">
        <f t="shared" si="11"/>
        <v>0.85</v>
      </c>
      <c r="BS69" s="794">
        <f t="shared" si="11"/>
        <v>0.85</v>
      </c>
      <c r="BT69" s="794">
        <f t="shared" si="11"/>
        <v>0.85</v>
      </c>
      <c r="BU69" s="794">
        <f t="shared" si="11"/>
        <v>0.85</v>
      </c>
      <c r="BV69" s="1406">
        <f t="shared" si="11"/>
        <v>0.85</v>
      </c>
    </row>
    <row r="70" spans="2:74" x14ac:dyDescent="0.3">
      <c r="B70" s="514" t="s">
        <v>37</v>
      </c>
      <c r="C70" s="791">
        <v>0</v>
      </c>
      <c r="D70" s="792">
        <f t="shared" si="6"/>
        <v>0</v>
      </c>
      <c r="E70" s="792">
        <f t="shared" si="6"/>
        <v>0</v>
      </c>
      <c r="F70" s="792">
        <f t="shared" si="6"/>
        <v>0</v>
      </c>
      <c r="G70" s="792">
        <f t="shared" si="6"/>
        <v>0</v>
      </c>
      <c r="H70" s="792">
        <f t="shared" si="0"/>
        <v>0</v>
      </c>
      <c r="I70" s="792">
        <f t="shared" si="6"/>
        <v>0</v>
      </c>
      <c r="J70" s="792">
        <f t="shared" si="6"/>
        <v>0</v>
      </c>
      <c r="K70" s="792">
        <f t="shared" si="6"/>
        <v>0</v>
      </c>
      <c r="L70" s="792">
        <f t="shared" si="6"/>
        <v>0</v>
      </c>
      <c r="M70" s="792">
        <f t="shared" si="6"/>
        <v>0</v>
      </c>
      <c r="N70" s="792">
        <f t="shared" si="6"/>
        <v>0</v>
      </c>
      <c r="O70" s="792">
        <v>0</v>
      </c>
      <c r="P70" s="792">
        <f t="shared" si="7"/>
        <v>0</v>
      </c>
      <c r="Q70" s="792">
        <f t="shared" si="7"/>
        <v>0</v>
      </c>
      <c r="R70" s="792">
        <f t="shared" si="7"/>
        <v>0</v>
      </c>
      <c r="S70" s="792">
        <f t="shared" si="7"/>
        <v>0</v>
      </c>
      <c r="T70" s="792">
        <f t="shared" si="7"/>
        <v>0</v>
      </c>
      <c r="U70" s="792">
        <f t="shared" si="7"/>
        <v>0</v>
      </c>
      <c r="V70" s="792">
        <f t="shared" si="7"/>
        <v>0</v>
      </c>
      <c r="W70" s="792">
        <f t="shared" si="7"/>
        <v>0</v>
      </c>
      <c r="X70" s="792">
        <f t="shared" si="7"/>
        <v>0</v>
      </c>
      <c r="Y70" s="792">
        <f t="shared" si="7"/>
        <v>0</v>
      </c>
      <c r="Z70" s="792">
        <f t="shared" si="7"/>
        <v>0</v>
      </c>
      <c r="AA70" s="792">
        <v>0.02</v>
      </c>
      <c r="AB70" s="792">
        <f t="shared" si="8"/>
        <v>0.02</v>
      </c>
      <c r="AC70" s="792">
        <f t="shared" si="8"/>
        <v>0.02</v>
      </c>
      <c r="AD70" s="792">
        <f t="shared" si="8"/>
        <v>0.02</v>
      </c>
      <c r="AE70" s="792">
        <f t="shared" si="8"/>
        <v>0.02</v>
      </c>
      <c r="AF70" s="792">
        <f t="shared" si="8"/>
        <v>0.02</v>
      </c>
      <c r="AG70" s="792">
        <f t="shared" si="8"/>
        <v>0.02</v>
      </c>
      <c r="AH70" s="792">
        <f t="shared" si="8"/>
        <v>0.02</v>
      </c>
      <c r="AI70" s="792">
        <f t="shared" si="8"/>
        <v>0.02</v>
      </c>
      <c r="AJ70" s="792">
        <f t="shared" si="8"/>
        <v>0.02</v>
      </c>
      <c r="AK70" s="792">
        <f t="shared" si="8"/>
        <v>0.02</v>
      </c>
      <c r="AL70" s="792">
        <f t="shared" si="8"/>
        <v>0.02</v>
      </c>
      <c r="AM70" s="792">
        <v>0</v>
      </c>
      <c r="AN70" s="792">
        <f t="shared" si="9"/>
        <v>0</v>
      </c>
      <c r="AO70" s="792">
        <f t="shared" si="9"/>
        <v>0</v>
      </c>
      <c r="AP70" s="792">
        <f t="shared" si="9"/>
        <v>0</v>
      </c>
      <c r="AQ70" s="792">
        <f t="shared" si="9"/>
        <v>0</v>
      </c>
      <c r="AR70" s="792">
        <f t="shared" si="9"/>
        <v>0</v>
      </c>
      <c r="AS70" s="792">
        <f t="shared" si="9"/>
        <v>0</v>
      </c>
      <c r="AT70" s="792">
        <f t="shared" si="9"/>
        <v>0</v>
      </c>
      <c r="AU70" s="792">
        <f t="shared" si="9"/>
        <v>0</v>
      </c>
      <c r="AV70" s="792">
        <f t="shared" si="9"/>
        <v>0</v>
      </c>
      <c r="AW70" s="792">
        <f t="shared" si="9"/>
        <v>0</v>
      </c>
      <c r="AX70" s="792">
        <f t="shared" si="9"/>
        <v>0</v>
      </c>
      <c r="AY70" s="792">
        <v>0.01</v>
      </c>
      <c r="AZ70" s="792">
        <f t="shared" si="10"/>
        <v>0.01</v>
      </c>
      <c r="BA70" s="792">
        <f t="shared" si="10"/>
        <v>0.01</v>
      </c>
      <c r="BB70" s="792">
        <f t="shared" si="10"/>
        <v>0.01</v>
      </c>
      <c r="BC70" s="792">
        <f t="shared" si="10"/>
        <v>0.01</v>
      </c>
      <c r="BD70" s="792">
        <f t="shared" si="10"/>
        <v>0.01</v>
      </c>
      <c r="BE70" s="792">
        <f t="shared" si="10"/>
        <v>0.01</v>
      </c>
      <c r="BF70" s="792">
        <f t="shared" si="10"/>
        <v>0.01</v>
      </c>
      <c r="BG70" s="792">
        <f t="shared" si="10"/>
        <v>0.01</v>
      </c>
      <c r="BH70" s="792">
        <f t="shared" si="10"/>
        <v>0.01</v>
      </c>
      <c r="BI70" s="792">
        <f t="shared" si="10"/>
        <v>0.01</v>
      </c>
      <c r="BJ70" s="792">
        <f t="shared" si="10"/>
        <v>0.01</v>
      </c>
      <c r="BK70" s="792">
        <v>0.03</v>
      </c>
      <c r="BL70" s="792">
        <f t="shared" si="11"/>
        <v>0.03</v>
      </c>
      <c r="BM70" s="792">
        <f t="shared" si="11"/>
        <v>0.03</v>
      </c>
      <c r="BN70" s="792">
        <f t="shared" si="11"/>
        <v>0.03</v>
      </c>
      <c r="BO70" s="792">
        <f t="shared" si="11"/>
        <v>0.03</v>
      </c>
      <c r="BP70" s="792">
        <f t="shared" si="11"/>
        <v>0.03</v>
      </c>
      <c r="BQ70" s="792">
        <f t="shared" si="11"/>
        <v>0.03</v>
      </c>
      <c r="BR70" s="792">
        <f t="shared" si="11"/>
        <v>0.03</v>
      </c>
      <c r="BS70" s="792">
        <f t="shared" si="11"/>
        <v>0.03</v>
      </c>
      <c r="BT70" s="792">
        <f t="shared" si="11"/>
        <v>0.03</v>
      </c>
      <c r="BU70" s="792">
        <f t="shared" si="11"/>
        <v>0.03</v>
      </c>
      <c r="BV70" s="1405">
        <f t="shared" si="11"/>
        <v>0.03</v>
      </c>
    </row>
    <row r="71" spans="2:74" ht="16.2" thickBot="1" x14ac:dyDescent="0.35">
      <c r="B71" s="518" t="s">
        <v>160</v>
      </c>
      <c r="C71" s="519">
        <v>0.06</v>
      </c>
      <c r="D71" s="520">
        <f t="shared" si="6"/>
        <v>0.06</v>
      </c>
      <c r="E71" s="520">
        <f t="shared" si="6"/>
        <v>0.06</v>
      </c>
      <c r="F71" s="520">
        <f t="shared" si="6"/>
        <v>0.06</v>
      </c>
      <c r="G71" s="520">
        <f t="shared" si="6"/>
        <v>0.06</v>
      </c>
      <c r="H71" s="520">
        <f t="shared" si="0"/>
        <v>0.06</v>
      </c>
      <c r="I71" s="520">
        <f t="shared" si="6"/>
        <v>0.06</v>
      </c>
      <c r="J71" s="520">
        <f t="shared" si="6"/>
        <v>0.06</v>
      </c>
      <c r="K71" s="520">
        <f t="shared" si="6"/>
        <v>0.06</v>
      </c>
      <c r="L71" s="520">
        <f t="shared" si="6"/>
        <v>0.06</v>
      </c>
      <c r="M71" s="520">
        <f t="shared" si="6"/>
        <v>0.06</v>
      </c>
      <c r="N71" s="520">
        <f t="shared" si="6"/>
        <v>0.06</v>
      </c>
      <c r="O71" s="520">
        <v>0.05</v>
      </c>
      <c r="P71" s="520">
        <f t="shared" si="7"/>
        <v>0.05</v>
      </c>
      <c r="Q71" s="520">
        <f t="shared" si="7"/>
        <v>0.05</v>
      </c>
      <c r="R71" s="520">
        <f t="shared" si="7"/>
        <v>0.05</v>
      </c>
      <c r="S71" s="520">
        <f t="shared" si="7"/>
        <v>0.05</v>
      </c>
      <c r="T71" s="520">
        <f t="shared" si="7"/>
        <v>0.05</v>
      </c>
      <c r="U71" s="520">
        <f t="shared" si="7"/>
        <v>0.05</v>
      </c>
      <c r="V71" s="520">
        <f t="shared" si="7"/>
        <v>0.05</v>
      </c>
      <c r="W71" s="520">
        <f t="shared" si="7"/>
        <v>0.05</v>
      </c>
      <c r="X71" s="520">
        <f t="shared" si="7"/>
        <v>0.05</v>
      </c>
      <c r="Y71" s="520">
        <f t="shared" si="7"/>
        <v>0.05</v>
      </c>
      <c r="Z71" s="520">
        <f t="shared" si="7"/>
        <v>0.05</v>
      </c>
      <c r="AA71" s="520">
        <v>0.08</v>
      </c>
      <c r="AB71" s="520">
        <f t="shared" si="8"/>
        <v>0.08</v>
      </c>
      <c r="AC71" s="520">
        <f t="shared" si="8"/>
        <v>0.08</v>
      </c>
      <c r="AD71" s="520">
        <f t="shared" si="8"/>
        <v>0.08</v>
      </c>
      <c r="AE71" s="520">
        <f t="shared" si="8"/>
        <v>0.08</v>
      </c>
      <c r="AF71" s="520">
        <f t="shared" si="8"/>
        <v>0.08</v>
      </c>
      <c r="AG71" s="520">
        <f t="shared" si="8"/>
        <v>0.08</v>
      </c>
      <c r="AH71" s="520">
        <f t="shared" si="8"/>
        <v>0.08</v>
      </c>
      <c r="AI71" s="520">
        <f t="shared" si="8"/>
        <v>0.08</v>
      </c>
      <c r="AJ71" s="520">
        <f t="shared" si="8"/>
        <v>0.08</v>
      </c>
      <c r="AK71" s="520">
        <f t="shared" si="8"/>
        <v>0.08</v>
      </c>
      <c r="AL71" s="520">
        <f t="shared" si="8"/>
        <v>0.08</v>
      </c>
      <c r="AM71" s="520">
        <v>0.03</v>
      </c>
      <c r="AN71" s="520">
        <f t="shared" si="9"/>
        <v>0.03</v>
      </c>
      <c r="AO71" s="520">
        <f t="shared" si="9"/>
        <v>0.03</v>
      </c>
      <c r="AP71" s="520">
        <f t="shared" si="9"/>
        <v>0.03</v>
      </c>
      <c r="AQ71" s="520">
        <f t="shared" si="9"/>
        <v>0.03</v>
      </c>
      <c r="AR71" s="520">
        <f t="shared" si="9"/>
        <v>0.03</v>
      </c>
      <c r="AS71" s="520">
        <f t="shared" si="9"/>
        <v>0.03</v>
      </c>
      <c r="AT71" s="520">
        <f t="shared" si="9"/>
        <v>0.03</v>
      </c>
      <c r="AU71" s="520">
        <f t="shared" si="9"/>
        <v>0.03</v>
      </c>
      <c r="AV71" s="520">
        <f t="shared" si="9"/>
        <v>0.03</v>
      </c>
      <c r="AW71" s="520">
        <f t="shared" si="9"/>
        <v>0.03</v>
      </c>
      <c r="AX71" s="520">
        <f t="shared" si="9"/>
        <v>0.03</v>
      </c>
      <c r="AY71" s="520">
        <v>7.0000000000000007E-2</v>
      </c>
      <c r="AZ71" s="520">
        <f t="shared" si="10"/>
        <v>7.0000000000000007E-2</v>
      </c>
      <c r="BA71" s="520">
        <f t="shared" si="10"/>
        <v>7.0000000000000007E-2</v>
      </c>
      <c r="BB71" s="520">
        <f t="shared" si="10"/>
        <v>7.0000000000000007E-2</v>
      </c>
      <c r="BC71" s="520">
        <f t="shared" si="10"/>
        <v>7.0000000000000007E-2</v>
      </c>
      <c r="BD71" s="520">
        <f t="shared" si="10"/>
        <v>7.0000000000000007E-2</v>
      </c>
      <c r="BE71" s="520">
        <f t="shared" si="10"/>
        <v>7.0000000000000007E-2</v>
      </c>
      <c r="BF71" s="520">
        <f t="shared" si="10"/>
        <v>7.0000000000000007E-2</v>
      </c>
      <c r="BG71" s="520">
        <f t="shared" si="10"/>
        <v>7.0000000000000007E-2</v>
      </c>
      <c r="BH71" s="520">
        <f t="shared" si="10"/>
        <v>7.0000000000000007E-2</v>
      </c>
      <c r="BI71" s="520">
        <f t="shared" si="10"/>
        <v>7.0000000000000007E-2</v>
      </c>
      <c r="BJ71" s="520">
        <f t="shared" si="10"/>
        <v>7.0000000000000007E-2</v>
      </c>
      <c r="BK71" s="520">
        <v>0.05</v>
      </c>
      <c r="BL71" s="520">
        <f t="shared" si="11"/>
        <v>0.05</v>
      </c>
      <c r="BM71" s="520">
        <f t="shared" si="11"/>
        <v>0.05</v>
      </c>
      <c r="BN71" s="520">
        <f t="shared" si="11"/>
        <v>0.05</v>
      </c>
      <c r="BO71" s="520">
        <f t="shared" si="11"/>
        <v>0.05</v>
      </c>
      <c r="BP71" s="520">
        <f t="shared" si="11"/>
        <v>0.05</v>
      </c>
      <c r="BQ71" s="520">
        <f t="shared" si="11"/>
        <v>0.05</v>
      </c>
      <c r="BR71" s="520">
        <f t="shared" si="11"/>
        <v>0.05</v>
      </c>
      <c r="BS71" s="520">
        <f t="shared" si="11"/>
        <v>0.05</v>
      </c>
      <c r="BT71" s="520">
        <f t="shared" si="11"/>
        <v>0.05</v>
      </c>
      <c r="BU71" s="520">
        <f t="shared" si="11"/>
        <v>0.05</v>
      </c>
      <c r="BV71" s="521">
        <f t="shared" si="11"/>
        <v>0.05</v>
      </c>
    </row>
    <row r="72" spans="2:74" ht="16.2" thickBot="1" x14ac:dyDescent="0.35">
      <c r="B72" s="106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</row>
    <row r="73" spans="2:74" x14ac:dyDescent="0.3">
      <c r="B73" s="1426" t="s">
        <v>721</v>
      </c>
      <c r="C73" s="1427"/>
      <c r="D73" s="1427"/>
      <c r="E73" s="1427"/>
      <c r="F73" s="1427"/>
      <c r="G73" s="1427"/>
      <c r="H73" s="1427"/>
      <c r="I73" s="1427"/>
      <c r="J73" s="1427"/>
      <c r="K73" s="1427"/>
      <c r="L73" s="1427"/>
      <c r="M73" s="1427"/>
      <c r="N73" s="1427"/>
      <c r="O73" s="1427"/>
      <c r="P73" s="1427"/>
      <c r="Q73" s="1427"/>
      <c r="R73" s="1427"/>
      <c r="S73" s="1427"/>
      <c r="T73" s="1427"/>
      <c r="U73" s="1427"/>
      <c r="V73" s="1427"/>
      <c r="W73" s="1427"/>
      <c r="X73" s="1427"/>
      <c r="Y73" s="1427"/>
      <c r="Z73" s="1427"/>
      <c r="AA73" s="1427"/>
      <c r="AB73" s="1427"/>
      <c r="AC73" s="1427"/>
      <c r="AD73" s="1427"/>
      <c r="AE73" s="1427"/>
      <c r="AF73" s="1427"/>
      <c r="AG73" s="1427"/>
      <c r="AH73" s="1427"/>
      <c r="AI73" s="1427"/>
      <c r="AJ73" s="1427"/>
      <c r="AK73" s="1427"/>
      <c r="AL73" s="1427"/>
      <c r="AM73" s="1427"/>
      <c r="AN73" s="1427"/>
      <c r="AO73" s="1427"/>
      <c r="AP73" s="1427"/>
      <c r="AQ73" s="1427"/>
      <c r="AR73" s="1427"/>
      <c r="AS73" s="1427"/>
      <c r="AT73" s="1427"/>
      <c r="AU73" s="1427"/>
      <c r="AV73" s="1427"/>
      <c r="AW73" s="1427"/>
      <c r="AX73" s="1427"/>
      <c r="AY73" s="1427"/>
      <c r="AZ73" s="1427"/>
      <c r="BA73" s="1427"/>
      <c r="BB73" s="1427"/>
      <c r="BC73" s="1427"/>
      <c r="BD73" s="1427"/>
      <c r="BE73" s="1427"/>
      <c r="BF73" s="1427"/>
      <c r="BG73" s="1427"/>
      <c r="BH73" s="1427"/>
      <c r="BI73" s="1427"/>
      <c r="BJ73" s="1427"/>
      <c r="BK73" s="1427"/>
      <c r="BL73" s="1427"/>
      <c r="BM73" s="1427"/>
      <c r="BN73" s="1427"/>
      <c r="BO73" s="1427"/>
      <c r="BP73" s="1427"/>
      <c r="BQ73" s="1427"/>
      <c r="BR73" s="1427"/>
      <c r="BS73" s="1427"/>
      <c r="BT73" s="1427"/>
      <c r="BU73" s="1427"/>
      <c r="BV73" s="1428"/>
    </row>
    <row r="74" spans="2:74" x14ac:dyDescent="0.3">
      <c r="B74" s="522"/>
      <c r="C74" s="1417">
        <v>2018</v>
      </c>
      <c r="D74" s="1418"/>
      <c r="E74" s="1418"/>
      <c r="F74" s="1418"/>
      <c r="G74" s="1418"/>
      <c r="H74" s="1418"/>
      <c r="I74" s="1418"/>
      <c r="J74" s="1418"/>
      <c r="K74" s="1418"/>
      <c r="L74" s="1418"/>
      <c r="M74" s="1418"/>
      <c r="N74" s="1419"/>
      <c r="O74" s="1420">
        <v>2019</v>
      </c>
      <c r="P74" s="1421"/>
      <c r="Q74" s="1421"/>
      <c r="R74" s="1421"/>
      <c r="S74" s="1421"/>
      <c r="T74" s="1421"/>
      <c r="U74" s="1421"/>
      <c r="V74" s="1421"/>
      <c r="W74" s="1421"/>
      <c r="X74" s="1421"/>
      <c r="Y74" s="1421"/>
      <c r="Z74" s="1422"/>
      <c r="AA74" s="1420">
        <v>2020</v>
      </c>
      <c r="AB74" s="1421"/>
      <c r="AC74" s="1421"/>
      <c r="AD74" s="1421"/>
      <c r="AE74" s="1421"/>
      <c r="AF74" s="1421"/>
      <c r="AG74" s="1421"/>
      <c r="AH74" s="1421"/>
      <c r="AI74" s="1421"/>
      <c r="AJ74" s="1421"/>
      <c r="AK74" s="1421"/>
      <c r="AL74" s="1422"/>
      <c r="AM74" s="1420">
        <v>2021</v>
      </c>
      <c r="AN74" s="1421"/>
      <c r="AO74" s="1421"/>
      <c r="AP74" s="1421"/>
      <c r="AQ74" s="1421"/>
      <c r="AR74" s="1421"/>
      <c r="AS74" s="1421"/>
      <c r="AT74" s="1421"/>
      <c r="AU74" s="1421"/>
      <c r="AV74" s="1421"/>
      <c r="AW74" s="1421"/>
      <c r="AX74" s="1422"/>
      <c r="AY74" s="1420">
        <v>2022</v>
      </c>
      <c r="AZ74" s="1421"/>
      <c r="BA74" s="1421"/>
      <c r="BB74" s="1421"/>
      <c r="BC74" s="1421"/>
      <c r="BD74" s="1421"/>
      <c r="BE74" s="1421"/>
      <c r="BF74" s="1421"/>
      <c r="BG74" s="1421"/>
      <c r="BH74" s="1421"/>
      <c r="BI74" s="1421"/>
      <c r="BJ74" s="1422"/>
      <c r="BK74" s="1420">
        <v>2023</v>
      </c>
      <c r="BL74" s="1421"/>
      <c r="BM74" s="1421"/>
      <c r="BN74" s="1421"/>
      <c r="BO74" s="1421"/>
      <c r="BP74" s="1421"/>
      <c r="BQ74" s="1421"/>
      <c r="BR74" s="1421"/>
      <c r="BS74" s="1421"/>
      <c r="BT74" s="1421"/>
      <c r="BU74" s="1421"/>
      <c r="BV74" s="1422"/>
    </row>
    <row r="75" spans="2:74" ht="16.2" thickBot="1" x14ac:dyDescent="0.35">
      <c r="B75" s="508" t="s">
        <v>154</v>
      </c>
      <c r="C75" s="523" t="s">
        <v>7</v>
      </c>
      <c r="D75" s="523" t="s">
        <v>155</v>
      </c>
      <c r="E75" s="523" t="s">
        <v>9</v>
      </c>
      <c r="F75" s="523" t="s">
        <v>10</v>
      </c>
      <c r="G75" s="523" t="s">
        <v>11</v>
      </c>
      <c r="H75" s="523" t="s">
        <v>12</v>
      </c>
      <c r="I75" s="523" t="s">
        <v>13</v>
      </c>
      <c r="J75" s="523" t="s">
        <v>14</v>
      </c>
      <c r="K75" s="523" t="s">
        <v>15</v>
      </c>
      <c r="L75" s="523" t="s">
        <v>16</v>
      </c>
      <c r="M75" s="523" t="s">
        <v>17</v>
      </c>
      <c r="N75" s="524" t="s">
        <v>18</v>
      </c>
      <c r="O75" s="525" t="s">
        <v>7</v>
      </c>
      <c r="P75" s="509" t="s">
        <v>155</v>
      </c>
      <c r="Q75" s="509" t="s">
        <v>9</v>
      </c>
      <c r="R75" s="509" t="s">
        <v>10</v>
      </c>
      <c r="S75" s="509" t="s">
        <v>11</v>
      </c>
      <c r="T75" s="509" t="s">
        <v>12</v>
      </c>
      <c r="U75" s="509" t="s">
        <v>13</v>
      </c>
      <c r="V75" s="509" t="s">
        <v>14</v>
      </c>
      <c r="W75" s="509" t="s">
        <v>15</v>
      </c>
      <c r="X75" s="509" t="s">
        <v>16</v>
      </c>
      <c r="Y75" s="509" t="s">
        <v>17</v>
      </c>
      <c r="Z75" s="510" t="s">
        <v>18</v>
      </c>
      <c r="AA75" s="526" t="s">
        <v>7</v>
      </c>
      <c r="AB75" s="523" t="s">
        <v>155</v>
      </c>
      <c r="AC75" s="523" t="s">
        <v>9</v>
      </c>
      <c r="AD75" s="523" t="s">
        <v>10</v>
      </c>
      <c r="AE75" s="523" t="s">
        <v>11</v>
      </c>
      <c r="AF75" s="523" t="s">
        <v>12</v>
      </c>
      <c r="AG75" s="523" t="s">
        <v>13</v>
      </c>
      <c r="AH75" s="523" t="s">
        <v>14</v>
      </c>
      <c r="AI75" s="523" t="s">
        <v>15</v>
      </c>
      <c r="AJ75" s="523" t="s">
        <v>16</v>
      </c>
      <c r="AK75" s="523" t="s">
        <v>17</v>
      </c>
      <c r="AL75" s="524" t="s">
        <v>18</v>
      </c>
      <c r="AM75" s="526" t="s">
        <v>7</v>
      </c>
      <c r="AN75" s="523" t="s">
        <v>155</v>
      </c>
      <c r="AO75" s="523" t="s">
        <v>9</v>
      </c>
      <c r="AP75" s="523" t="s">
        <v>10</v>
      </c>
      <c r="AQ75" s="523" t="s">
        <v>11</v>
      </c>
      <c r="AR75" s="523" t="s">
        <v>12</v>
      </c>
      <c r="AS75" s="523" t="s">
        <v>13</v>
      </c>
      <c r="AT75" s="523" t="s">
        <v>14</v>
      </c>
      <c r="AU75" s="523" t="s">
        <v>15</v>
      </c>
      <c r="AV75" s="523" t="s">
        <v>16</v>
      </c>
      <c r="AW75" s="523" t="s">
        <v>17</v>
      </c>
      <c r="AX75" s="524" t="s">
        <v>18</v>
      </c>
      <c r="AY75" s="526" t="s">
        <v>7</v>
      </c>
      <c r="AZ75" s="523" t="s">
        <v>155</v>
      </c>
      <c r="BA75" s="523" t="s">
        <v>9</v>
      </c>
      <c r="BB75" s="523" t="s">
        <v>10</v>
      </c>
      <c r="BC75" s="523" t="s">
        <v>11</v>
      </c>
      <c r="BD75" s="523" t="s">
        <v>12</v>
      </c>
      <c r="BE75" s="523" t="s">
        <v>13</v>
      </c>
      <c r="BF75" s="523" t="s">
        <v>14</v>
      </c>
      <c r="BG75" s="523" t="s">
        <v>15</v>
      </c>
      <c r="BH75" s="523" t="s">
        <v>16</v>
      </c>
      <c r="BI75" s="523" t="s">
        <v>17</v>
      </c>
      <c r="BJ75" s="524" t="s">
        <v>18</v>
      </c>
      <c r="BK75" s="526" t="s">
        <v>7</v>
      </c>
      <c r="BL75" s="523" t="s">
        <v>155</v>
      </c>
      <c r="BM75" s="523" t="s">
        <v>9</v>
      </c>
      <c r="BN75" s="523" t="s">
        <v>10</v>
      </c>
      <c r="BO75" s="523" t="s">
        <v>11</v>
      </c>
      <c r="BP75" s="523" t="s">
        <v>12</v>
      </c>
      <c r="BQ75" s="523" t="s">
        <v>13</v>
      </c>
      <c r="BR75" s="523" t="s">
        <v>14</v>
      </c>
      <c r="BS75" s="523" t="s">
        <v>15</v>
      </c>
      <c r="BT75" s="523" t="s">
        <v>16</v>
      </c>
      <c r="BU75" s="523" t="s">
        <v>17</v>
      </c>
      <c r="BV75" s="527" t="s">
        <v>18</v>
      </c>
    </row>
    <row r="76" spans="2:74" x14ac:dyDescent="0.3">
      <c r="B76" s="528" t="s">
        <v>156</v>
      </c>
      <c r="C76" s="789">
        <v>0.25</v>
      </c>
      <c r="D76" s="790">
        <f t="shared" ref="D76:N84" si="12">C76</f>
        <v>0.25</v>
      </c>
      <c r="E76" s="790">
        <f t="shared" si="12"/>
        <v>0.25</v>
      </c>
      <c r="F76" s="790">
        <f t="shared" si="12"/>
        <v>0.25</v>
      </c>
      <c r="G76" s="790">
        <f t="shared" si="12"/>
        <v>0.25</v>
      </c>
      <c r="H76" s="790">
        <f t="shared" si="12"/>
        <v>0.25</v>
      </c>
      <c r="I76" s="790">
        <f t="shared" si="12"/>
        <v>0.25</v>
      </c>
      <c r="J76" s="790">
        <f t="shared" si="12"/>
        <v>0.25</v>
      </c>
      <c r="K76" s="790">
        <f t="shared" si="12"/>
        <v>0.25</v>
      </c>
      <c r="L76" s="790">
        <f t="shared" si="12"/>
        <v>0.25</v>
      </c>
      <c r="M76" s="790">
        <f t="shared" si="12"/>
        <v>0.25</v>
      </c>
      <c r="N76" s="790">
        <f t="shared" si="12"/>
        <v>0.25</v>
      </c>
      <c r="O76" s="790">
        <v>0.1</v>
      </c>
      <c r="P76" s="790">
        <f>O76</f>
        <v>0.1</v>
      </c>
      <c r="Q76" s="790">
        <f t="shared" ref="Q76:Z76" si="13">P76</f>
        <v>0.1</v>
      </c>
      <c r="R76" s="790">
        <f t="shared" si="13"/>
        <v>0.1</v>
      </c>
      <c r="S76" s="790">
        <f t="shared" si="13"/>
        <v>0.1</v>
      </c>
      <c r="T76" s="790">
        <f t="shared" si="13"/>
        <v>0.1</v>
      </c>
      <c r="U76" s="790">
        <f t="shared" si="13"/>
        <v>0.1</v>
      </c>
      <c r="V76" s="790">
        <f t="shared" si="13"/>
        <v>0.1</v>
      </c>
      <c r="W76" s="790">
        <f t="shared" si="13"/>
        <v>0.1</v>
      </c>
      <c r="X76" s="790">
        <f t="shared" si="13"/>
        <v>0.1</v>
      </c>
      <c r="Y76" s="790">
        <f t="shared" si="13"/>
        <v>0.1</v>
      </c>
      <c r="Z76" s="790">
        <f t="shared" si="13"/>
        <v>0.1</v>
      </c>
      <c r="AA76" s="790">
        <v>0.2</v>
      </c>
      <c r="AB76" s="790">
        <f>AA76</f>
        <v>0.2</v>
      </c>
      <c r="AC76" s="790">
        <f t="shared" ref="AC76:AL76" si="14">AB76</f>
        <v>0.2</v>
      </c>
      <c r="AD76" s="790">
        <f t="shared" si="14"/>
        <v>0.2</v>
      </c>
      <c r="AE76" s="790">
        <f t="shared" si="14"/>
        <v>0.2</v>
      </c>
      <c r="AF76" s="790">
        <f t="shared" si="14"/>
        <v>0.2</v>
      </c>
      <c r="AG76" s="790">
        <f t="shared" si="14"/>
        <v>0.2</v>
      </c>
      <c r="AH76" s="790">
        <f t="shared" si="14"/>
        <v>0.2</v>
      </c>
      <c r="AI76" s="790">
        <f t="shared" si="14"/>
        <v>0.2</v>
      </c>
      <c r="AJ76" s="790">
        <f t="shared" si="14"/>
        <v>0.2</v>
      </c>
      <c r="AK76" s="790">
        <f t="shared" si="14"/>
        <v>0.2</v>
      </c>
      <c r="AL76" s="790">
        <f t="shared" si="14"/>
        <v>0.2</v>
      </c>
      <c r="AM76" s="790">
        <v>0.15</v>
      </c>
      <c r="AN76" s="790">
        <f>AM76</f>
        <v>0.15</v>
      </c>
      <c r="AO76" s="790">
        <f t="shared" ref="AO76:AX76" si="15">AN76</f>
        <v>0.15</v>
      </c>
      <c r="AP76" s="790">
        <f t="shared" si="15"/>
        <v>0.15</v>
      </c>
      <c r="AQ76" s="790">
        <f t="shared" si="15"/>
        <v>0.15</v>
      </c>
      <c r="AR76" s="790">
        <f t="shared" si="15"/>
        <v>0.15</v>
      </c>
      <c r="AS76" s="790">
        <f t="shared" si="15"/>
        <v>0.15</v>
      </c>
      <c r="AT76" s="790">
        <f t="shared" si="15"/>
        <v>0.15</v>
      </c>
      <c r="AU76" s="790">
        <f t="shared" si="15"/>
        <v>0.15</v>
      </c>
      <c r="AV76" s="790">
        <f t="shared" si="15"/>
        <v>0.15</v>
      </c>
      <c r="AW76" s="790">
        <f t="shared" si="15"/>
        <v>0.15</v>
      </c>
      <c r="AX76" s="790">
        <f t="shared" si="15"/>
        <v>0.15</v>
      </c>
      <c r="AY76" s="790">
        <v>0</v>
      </c>
      <c r="AZ76" s="790">
        <f>AY76</f>
        <v>0</v>
      </c>
      <c r="BA76" s="790">
        <f t="shared" ref="BA76:BJ76" si="16">AZ76</f>
        <v>0</v>
      </c>
      <c r="BB76" s="790">
        <f t="shared" si="16"/>
        <v>0</v>
      </c>
      <c r="BC76" s="790">
        <f t="shared" si="16"/>
        <v>0</v>
      </c>
      <c r="BD76" s="790">
        <f t="shared" si="16"/>
        <v>0</v>
      </c>
      <c r="BE76" s="790">
        <f t="shared" si="16"/>
        <v>0</v>
      </c>
      <c r="BF76" s="790">
        <f t="shared" si="16"/>
        <v>0</v>
      </c>
      <c r="BG76" s="790">
        <f t="shared" si="16"/>
        <v>0</v>
      </c>
      <c r="BH76" s="790">
        <f t="shared" si="16"/>
        <v>0</v>
      </c>
      <c r="BI76" s="790">
        <f t="shared" si="16"/>
        <v>0</v>
      </c>
      <c r="BJ76" s="790">
        <f t="shared" si="16"/>
        <v>0</v>
      </c>
      <c r="BK76" s="790">
        <v>0.4</v>
      </c>
      <c r="BL76" s="790">
        <f>BK76</f>
        <v>0.4</v>
      </c>
      <c r="BM76" s="790">
        <f t="shared" ref="BM76:BV76" si="17">BL76</f>
        <v>0.4</v>
      </c>
      <c r="BN76" s="790">
        <f t="shared" si="17"/>
        <v>0.4</v>
      </c>
      <c r="BO76" s="790">
        <f t="shared" si="17"/>
        <v>0.4</v>
      </c>
      <c r="BP76" s="790">
        <f t="shared" si="17"/>
        <v>0.4</v>
      </c>
      <c r="BQ76" s="790">
        <f t="shared" si="17"/>
        <v>0.4</v>
      </c>
      <c r="BR76" s="790">
        <f t="shared" si="17"/>
        <v>0.4</v>
      </c>
      <c r="BS76" s="790">
        <f t="shared" si="17"/>
        <v>0.4</v>
      </c>
      <c r="BT76" s="790">
        <f t="shared" si="17"/>
        <v>0.4</v>
      </c>
      <c r="BU76" s="790">
        <f t="shared" si="17"/>
        <v>0.4</v>
      </c>
      <c r="BV76" s="1404">
        <f t="shared" si="17"/>
        <v>0.4</v>
      </c>
    </row>
    <row r="77" spans="2:74" x14ac:dyDescent="0.3">
      <c r="B77" s="528" t="s">
        <v>37</v>
      </c>
      <c r="C77" s="791">
        <v>0.02</v>
      </c>
      <c r="D77" s="792">
        <f t="shared" si="12"/>
        <v>0.02</v>
      </c>
      <c r="E77" s="792">
        <f t="shared" si="12"/>
        <v>0.02</v>
      </c>
      <c r="F77" s="792">
        <f t="shared" si="12"/>
        <v>0.02</v>
      </c>
      <c r="G77" s="792">
        <f t="shared" si="12"/>
        <v>0.02</v>
      </c>
      <c r="H77" s="792">
        <f t="shared" si="12"/>
        <v>0.02</v>
      </c>
      <c r="I77" s="792">
        <f t="shared" si="12"/>
        <v>0.02</v>
      </c>
      <c r="J77" s="792">
        <f t="shared" si="12"/>
        <v>0.02</v>
      </c>
      <c r="K77" s="792">
        <f t="shared" si="12"/>
        <v>0.02</v>
      </c>
      <c r="L77" s="792">
        <f t="shared" si="12"/>
        <v>0.02</v>
      </c>
      <c r="M77" s="792">
        <f t="shared" si="12"/>
        <v>0.02</v>
      </c>
      <c r="N77" s="792">
        <f t="shared" si="12"/>
        <v>0.02</v>
      </c>
      <c r="O77" s="792">
        <v>0</v>
      </c>
      <c r="P77" s="792">
        <f t="shared" ref="P77:Z84" si="18">O77</f>
        <v>0</v>
      </c>
      <c r="Q77" s="792">
        <f t="shared" si="18"/>
        <v>0</v>
      </c>
      <c r="R77" s="792">
        <f t="shared" si="18"/>
        <v>0</v>
      </c>
      <c r="S77" s="792">
        <f t="shared" si="18"/>
        <v>0</v>
      </c>
      <c r="T77" s="792">
        <f t="shared" si="18"/>
        <v>0</v>
      </c>
      <c r="U77" s="792">
        <f t="shared" si="18"/>
        <v>0</v>
      </c>
      <c r="V77" s="792">
        <f t="shared" si="18"/>
        <v>0</v>
      </c>
      <c r="W77" s="792">
        <f t="shared" si="18"/>
        <v>0</v>
      </c>
      <c r="X77" s="792">
        <f t="shared" si="18"/>
        <v>0</v>
      </c>
      <c r="Y77" s="792">
        <f t="shared" si="18"/>
        <v>0</v>
      </c>
      <c r="Z77" s="792">
        <f t="shared" si="18"/>
        <v>0</v>
      </c>
      <c r="AA77" s="792">
        <v>1.4999999999999999E-2</v>
      </c>
      <c r="AB77" s="792">
        <f t="shared" ref="AB77:AL84" si="19">AA77</f>
        <v>1.4999999999999999E-2</v>
      </c>
      <c r="AC77" s="792">
        <f t="shared" si="19"/>
        <v>1.4999999999999999E-2</v>
      </c>
      <c r="AD77" s="792">
        <f t="shared" si="19"/>
        <v>1.4999999999999999E-2</v>
      </c>
      <c r="AE77" s="792">
        <f t="shared" si="19"/>
        <v>1.4999999999999999E-2</v>
      </c>
      <c r="AF77" s="792">
        <f t="shared" si="19"/>
        <v>1.4999999999999999E-2</v>
      </c>
      <c r="AG77" s="792">
        <f t="shared" si="19"/>
        <v>1.4999999999999999E-2</v>
      </c>
      <c r="AH77" s="792">
        <f t="shared" si="19"/>
        <v>1.4999999999999999E-2</v>
      </c>
      <c r="AI77" s="792">
        <f t="shared" si="19"/>
        <v>1.4999999999999999E-2</v>
      </c>
      <c r="AJ77" s="792">
        <f t="shared" si="19"/>
        <v>1.4999999999999999E-2</v>
      </c>
      <c r="AK77" s="792">
        <f t="shared" si="19"/>
        <v>1.4999999999999999E-2</v>
      </c>
      <c r="AL77" s="792">
        <f t="shared" si="19"/>
        <v>1.4999999999999999E-2</v>
      </c>
      <c r="AM77" s="792">
        <v>0.01</v>
      </c>
      <c r="AN77" s="792">
        <f t="shared" ref="AN77:AX84" si="20">AM77</f>
        <v>0.01</v>
      </c>
      <c r="AO77" s="792">
        <f t="shared" si="20"/>
        <v>0.01</v>
      </c>
      <c r="AP77" s="792">
        <f t="shared" si="20"/>
        <v>0.01</v>
      </c>
      <c r="AQ77" s="792">
        <f t="shared" si="20"/>
        <v>0.01</v>
      </c>
      <c r="AR77" s="792">
        <f t="shared" si="20"/>
        <v>0.01</v>
      </c>
      <c r="AS77" s="792">
        <f t="shared" si="20"/>
        <v>0.01</v>
      </c>
      <c r="AT77" s="792">
        <f t="shared" si="20"/>
        <v>0.01</v>
      </c>
      <c r="AU77" s="792">
        <f t="shared" si="20"/>
        <v>0.01</v>
      </c>
      <c r="AV77" s="792">
        <f t="shared" si="20"/>
        <v>0.01</v>
      </c>
      <c r="AW77" s="792">
        <f t="shared" si="20"/>
        <v>0.01</v>
      </c>
      <c r="AX77" s="792">
        <f t="shared" si="20"/>
        <v>0.01</v>
      </c>
      <c r="AY77" s="792">
        <v>0</v>
      </c>
      <c r="AZ77" s="792">
        <f t="shared" ref="AZ77:BJ84" si="21">AY77</f>
        <v>0</v>
      </c>
      <c r="BA77" s="792">
        <f t="shared" si="21"/>
        <v>0</v>
      </c>
      <c r="BB77" s="792">
        <f t="shared" si="21"/>
        <v>0</v>
      </c>
      <c r="BC77" s="792">
        <f t="shared" si="21"/>
        <v>0</v>
      </c>
      <c r="BD77" s="792">
        <f t="shared" si="21"/>
        <v>0</v>
      </c>
      <c r="BE77" s="792">
        <f t="shared" si="21"/>
        <v>0</v>
      </c>
      <c r="BF77" s="792">
        <f t="shared" si="21"/>
        <v>0</v>
      </c>
      <c r="BG77" s="792">
        <f t="shared" si="21"/>
        <v>0</v>
      </c>
      <c r="BH77" s="792">
        <f t="shared" si="21"/>
        <v>0</v>
      </c>
      <c r="BI77" s="792">
        <f t="shared" si="21"/>
        <v>0</v>
      </c>
      <c r="BJ77" s="792">
        <f t="shared" si="21"/>
        <v>0</v>
      </c>
      <c r="BK77" s="792">
        <v>0.04</v>
      </c>
      <c r="BL77" s="792">
        <f t="shared" ref="BL77:BV84" si="22">BK77</f>
        <v>0.04</v>
      </c>
      <c r="BM77" s="792">
        <f t="shared" si="22"/>
        <v>0.04</v>
      </c>
      <c r="BN77" s="792">
        <f t="shared" si="22"/>
        <v>0.04</v>
      </c>
      <c r="BO77" s="792">
        <f t="shared" si="22"/>
        <v>0.04</v>
      </c>
      <c r="BP77" s="792">
        <f t="shared" si="22"/>
        <v>0.04</v>
      </c>
      <c r="BQ77" s="792">
        <f t="shared" si="22"/>
        <v>0.04</v>
      </c>
      <c r="BR77" s="792">
        <f t="shared" si="22"/>
        <v>0.04</v>
      </c>
      <c r="BS77" s="792">
        <f t="shared" si="22"/>
        <v>0.04</v>
      </c>
      <c r="BT77" s="792">
        <f t="shared" si="22"/>
        <v>0.04</v>
      </c>
      <c r="BU77" s="792">
        <f t="shared" si="22"/>
        <v>0.04</v>
      </c>
      <c r="BV77" s="1405">
        <f t="shared" si="22"/>
        <v>0.04</v>
      </c>
    </row>
    <row r="78" spans="2:74" x14ac:dyDescent="0.3">
      <c r="B78" s="528" t="s">
        <v>157</v>
      </c>
      <c r="C78" s="793">
        <v>0.2</v>
      </c>
      <c r="D78" s="794">
        <f t="shared" si="12"/>
        <v>0.2</v>
      </c>
      <c r="E78" s="794">
        <f t="shared" si="12"/>
        <v>0.2</v>
      </c>
      <c r="F78" s="794">
        <f t="shared" si="12"/>
        <v>0.2</v>
      </c>
      <c r="G78" s="794">
        <f t="shared" si="12"/>
        <v>0.2</v>
      </c>
      <c r="H78" s="794">
        <f t="shared" si="12"/>
        <v>0.2</v>
      </c>
      <c r="I78" s="794">
        <f t="shared" si="12"/>
        <v>0.2</v>
      </c>
      <c r="J78" s="794">
        <f t="shared" si="12"/>
        <v>0.2</v>
      </c>
      <c r="K78" s="794">
        <f t="shared" si="12"/>
        <v>0.2</v>
      </c>
      <c r="L78" s="794">
        <f t="shared" si="12"/>
        <v>0.2</v>
      </c>
      <c r="M78" s="794">
        <f t="shared" si="12"/>
        <v>0.2</v>
      </c>
      <c r="N78" s="794">
        <f t="shared" si="12"/>
        <v>0.2</v>
      </c>
      <c r="O78" s="794">
        <v>0</v>
      </c>
      <c r="P78" s="794">
        <f t="shared" si="18"/>
        <v>0</v>
      </c>
      <c r="Q78" s="794">
        <f t="shared" si="18"/>
        <v>0</v>
      </c>
      <c r="R78" s="794">
        <f t="shared" si="18"/>
        <v>0</v>
      </c>
      <c r="S78" s="794">
        <f t="shared" si="18"/>
        <v>0</v>
      </c>
      <c r="T78" s="794">
        <f t="shared" si="18"/>
        <v>0</v>
      </c>
      <c r="U78" s="794">
        <f t="shared" si="18"/>
        <v>0</v>
      </c>
      <c r="V78" s="794">
        <f t="shared" si="18"/>
        <v>0</v>
      </c>
      <c r="W78" s="794">
        <f t="shared" si="18"/>
        <v>0</v>
      </c>
      <c r="X78" s="794">
        <f t="shared" si="18"/>
        <v>0</v>
      </c>
      <c r="Y78" s="794">
        <f t="shared" si="18"/>
        <v>0</v>
      </c>
      <c r="Z78" s="794">
        <f t="shared" si="18"/>
        <v>0</v>
      </c>
      <c r="AA78" s="794">
        <v>0.25</v>
      </c>
      <c r="AB78" s="794">
        <f t="shared" si="19"/>
        <v>0.25</v>
      </c>
      <c r="AC78" s="794">
        <f t="shared" si="19"/>
        <v>0.25</v>
      </c>
      <c r="AD78" s="794">
        <f t="shared" si="19"/>
        <v>0.25</v>
      </c>
      <c r="AE78" s="794">
        <f t="shared" si="19"/>
        <v>0.25</v>
      </c>
      <c r="AF78" s="794">
        <f t="shared" si="19"/>
        <v>0.25</v>
      </c>
      <c r="AG78" s="794">
        <f t="shared" si="19"/>
        <v>0.25</v>
      </c>
      <c r="AH78" s="794">
        <f t="shared" si="19"/>
        <v>0.25</v>
      </c>
      <c r="AI78" s="794">
        <f t="shared" si="19"/>
        <v>0.25</v>
      </c>
      <c r="AJ78" s="794">
        <f t="shared" si="19"/>
        <v>0.25</v>
      </c>
      <c r="AK78" s="794">
        <f t="shared" si="19"/>
        <v>0.25</v>
      </c>
      <c r="AL78" s="794">
        <f t="shared" si="19"/>
        <v>0.25</v>
      </c>
      <c r="AM78" s="794">
        <v>0.2</v>
      </c>
      <c r="AN78" s="794">
        <f t="shared" si="20"/>
        <v>0.2</v>
      </c>
      <c r="AO78" s="794">
        <f t="shared" si="20"/>
        <v>0.2</v>
      </c>
      <c r="AP78" s="794">
        <f t="shared" si="20"/>
        <v>0.2</v>
      </c>
      <c r="AQ78" s="794">
        <f t="shared" si="20"/>
        <v>0.2</v>
      </c>
      <c r="AR78" s="794">
        <f t="shared" si="20"/>
        <v>0.2</v>
      </c>
      <c r="AS78" s="794">
        <f t="shared" si="20"/>
        <v>0.2</v>
      </c>
      <c r="AT78" s="794">
        <f t="shared" si="20"/>
        <v>0.2</v>
      </c>
      <c r="AU78" s="794">
        <f t="shared" si="20"/>
        <v>0.2</v>
      </c>
      <c r="AV78" s="794">
        <f t="shared" si="20"/>
        <v>0.2</v>
      </c>
      <c r="AW78" s="794">
        <f t="shared" si="20"/>
        <v>0.2</v>
      </c>
      <c r="AX78" s="794">
        <f t="shared" si="20"/>
        <v>0.2</v>
      </c>
      <c r="AY78" s="794">
        <v>0</v>
      </c>
      <c r="AZ78" s="794">
        <f t="shared" si="21"/>
        <v>0</v>
      </c>
      <c r="BA78" s="794">
        <f t="shared" si="21"/>
        <v>0</v>
      </c>
      <c r="BB78" s="794">
        <f t="shared" si="21"/>
        <v>0</v>
      </c>
      <c r="BC78" s="794">
        <f t="shared" si="21"/>
        <v>0</v>
      </c>
      <c r="BD78" s="794">
        <f t="shared" si="21"/>
        <v>0</v>
      </c>
      <c r="BE78" s="794">
        <f t="shared" si="21"/>
        <v>0</v>
      </c>
      <c r="BF78" s="794">
        <f t="shared" si="21"/>
        <v>0</v>
      </c>
      <c r="BG78" s="794">
        <f t="shared" si="21"/>
        <v>0</v>
      </c>
      <c r="BH78" s="794">
        <f t="shared" si="21"/>
        <v>0</v>
      </c>
      <c r="BI78" s="794">
        <f t="shared" si="21"/>
        <v>0</v>
      </c>
      <c r="BJ78" s="794">
        <f t="shared" si="21"/>
        <v>0</v>
      </c>
      <c r="BK78" s="794">
        <v>0.2</v>
      </c>
      <c r="BL78" s="794">
        <f t="shared" si="22"/>
        <v>0.2</v>
      </c>
      <c r="BM78" s="794">
        <f t="shared" si="22"/>
        <v>0.2</v>
      </c>
      <c r="BN78" s="794">
        <f t="shared" si="22"/>
        <v>0.2</v>
      </c>
      <c r="BO78" s="794">
        <f t="shared" si="22"/>
        <v>0.2</v>
      </c>
      <c r="BP78" s="794">
        <f t="shared" si="22"/>
        <v>0.2</v>
      </c>
      <c r="BQ78" s="794">
        <f t="shared" si="22"/>
        <v>0.2</v>
      </c>
      <c r="BR78" s="794">
        <f t="shared" si="22"/>
        <v>0.2</v>
      </c>
      <c r="BS78" s="794">
        <f t="shared" si="22"/>
        <v>0.2</v>
      </c>
      <c r="BT78" s="794">
        <f t="shared" si="22"/>
        <v>0.2</v>
      </c>
      <c r="BU78" s="794">
        <f t="shared" si="22"/>
        <v>0.2</v>
      </c>
      <c r="BV78" s="1406">
        <f t="shared" si="22"/>
        <v>0.2</v>
      </c>
    </row>
    <row r="79" spans="2:74" x14ac:dyDescent="0.3">
      <c r="B79" s="528" t="s">
        <v>37</v>
      </c>
      <c r="C79" s="791">
        <v>0</v>
      </c>
      <c r="D79" s="792">
        <f t="shared" si="12"/>
        <v>0</v>
      </c>
      <c r="E79" s="792">
        <f t="shared" si="12"/>
        <v>0</v>
      </c>
      <c r="F79" s="792">
        <f t="shared" si="12"/>
        <v>0</v>
      </c>
      <c r="G79" s="792">
        <f t="shared" si="12"/>
        <v>0</v>
      </c>
      <c r="H79" s="792">
        <f t="shared" si="12"/>
        <v>0</v>
      </c>
      <c r="I79" s="792">
        <f t="shared" si="12"/>
        <v>0</v>
      </c>
      <c r="J79" s="792">
        <f t="shared" si="12"/>
        <v>0</v>
      </c>
      <c r="K79" s="792">
        <f t="shared" si="12"/>
        <v>0</v>
      </c>
      <c r="L79" s="792">
        <f t="shared" si="12"/>
        <v>0</v>
      </c>
      <c r="M79" s="792">
        <f t="shared" si="12"/>
        <v>0</v>
      </c>
      <c r="N79" s="792">
        <f t="shared" si="12"/>
        <v>0</v>
      </c>
      <c r="O79" s="792">
        <v>0</v>
      </c>
      <c r="P79" s="792">
        <f t="shared" si="18"/>
        <v>0</v>
      </c>
      <c r="Q79" s="792">
        <f t="shared" si="18"/>
        <v>0</v>
      </c>
      <c r="R79" s="792">
        <f t="shared" si="18"/>
        <v>0</v>
      </c>
      <c r="S79" s="792">
        <f t="shared" si="18"/>
        <v>0</v>
      </c>
      <c r="T79" s="792">
        <f t="shared" si="18"/>
        <v>0</v>
      </c>
      <c r="U79" s="792">
        <f t="shared" si="18"/>
        <v>0</v>
      </c>
      <c r="V79" s="792">
        <f t="shared" si="18"/>
        <v>0</v>
      </c>
      <c r="W79" s="792">
        <f t="shared" si="18"/>
        <v>0</v>
      </c>
      <c r="X79" s="792">
        <f t="shared" si="18"/>
        <v>0</v>
      </c>
      <c r="Y79" s="792">
        <f t="shared" si="18"/>
        <v>0</v>
      </c>
      <c r="Z79" s="792">
        <f t="shared" si="18"/>
        <v>0</v>
      </c>
      <c r="AA79" s="792">
        <v>1.4999999999999999E-2</v>
      </c>
      <c r="AB79" s="792">
        <f t="shared" si="19"/>
        <v>1.4999999999999999E-2</v>
      </c>
      <c r="AC79" s="792">
        <f t="shared" si="19"/>
        <v>1.4999999999999999E-2</v>
      </c>
      <c r="AD79" s="792">
        <f t="shared" si="19"/>
        <v>1.4999999999999999E-2</v>
      </c>
      <c r="AE79" s="792">
        <f t="shared" si="19"/>
        <v>1.4999999999999999E-2</v>
      </c>
      <c r="AF79" s="792">
        <f t="shared" si="19"/>
        <v>1.4999999999999999E-2</v>
      </c>
      <c r="AG79" s="792">
        <f t="shared" si="19"/>
        <v>1.4999999999999999E-2</v>
      </c>
      <c r="AH79" s="792">
        <f t="shared" si="19"/>
        <v>1.4999999999999999E-2</v>
      </c>
      <c r="AI79" s="792">
        <f t="shared" si="19"/>
        <v>1.4999999999999999E-2</v>
      </c>
      <c r="AJ79" s="792">
        <f t="shared" si="19"/>
        <v>1.4999999999999999E-2</v>
      </c>
      <c r="AK79" s="792">
        <f t="shared" si="19"/>
        <v>1.4999999999999999E-2</v>
      </c>
      <c r="AL79" s="792">
        <f t="shared" si="19"/>
        <v>1.4999999999999999E-2</v>
      </c>
      <c r="AM79" s="792">
        <v>0.03</v>
      </c>
      <c r="AN79" s="792">
        <f t="shared" si="20"/>
        <v>0.03</v>
      </c>
      <c r="AO79" s="792">
        <f t="shared" si="20"/>
        <v>0.03</v>
      </c>
      <c r="AP79" s="792">
        <f t="shared" si="20"/>
        <v>0.03</v>
      </c>
      <c r="AQ79" s="792">
        <f t="shared" si="20"/>
        <v>0.03</v>
      </c>
      <c r="AR79" s="792">
        <f t="shared" si="20"/>
        <v>0.03</v>
      </c>
      <c r="AS79" s="792">
        <f t="shared" si="20"/>
        <v>0.03</v>
      </c>
      <c r="AT79" s="792">
        <f t="shared" si="20"/>
        <v>0.03</v>
      </c>
      <c r="AU79" s="792">
        <f t="shared" si="20"/>
        <v>0.03</v>
      </c>
      <c r="AV79" s="792">
        <f t="shared" si="20"/>
        <v>0.03</v>
      </c>
      <c r="AW79" s="792">
        <f t="shared" si="20"/>
        <v>0.03</v>
      </c>
      <c r="AX79" s="792">
        <f t="shared" si="20"/>
        <v>0.03</v>
      </c>
      <c r="AY79" s="792">
        <v>0</v>
      </c>
      <c r="AZ79" s="792">
        <f t="shared" si="21"/>
        <v>0</v>
      </c>
      <c r="BA79" s="792">
        <f t="shared" si="21"/>
        <v>0</v>
      </c>
      <c r="BB79" s="792">
        <f t="shared" si="21"/>
        <v>0</v>
      </c>
      <c r="BC79" s="792">
        <f t="shared" si="21"/>
        <v>0</v>
      </c>
      <c r="BD79" s="792">
        <f t="shared" si="21"/>
        <v>0</v>
      </c>
      <c r="BE79" s="792">
        <f t="shared" si="21"/>
        <v>0</v>
      </c>
      <c r="BF79" s="792">
        <f t="shared" si="21"/>
        <v>0</v>
      </c>
      <c r="BG79" s="792">
        <f t="shared" si="21"/>
        <v>0</v>
      </c>
      <c r="BH79" s="792">
        <f t="shared" si="21"/>
        <v>0</v>
      </c>
      <c r="BI79" s="792">
        <f t="shared" si="21"/>
        <v>0</v>
      </c>
      <c r="BJ79" s="792">
        <f t="shared" si="21"/>
        <v>0</v>
      </c>
      <c r="BK79" s="792">
        <v>0.02</v>
      </c>
      <c r="BL79" s="792">
        <f t="shared" si="22"/>
        <v>0.02</v>
      </c>
      <c r="BM79" s="792">
        <f t="shared" si="22"/>
        <v>0.02</v>
      </c>
      <c r="BN79" s="792">
        <f t="shared" si="22"/>
        <v>0.02</v>
      </c>
      <c r="BO79" s="792">
        <f t="shared" si="22"/>
        <v>0.02</v>
      </c>
      <c r="BP79" s="792">
        <f t="shared" si="22"/>
        <v>0.02</v>
      </c>
      <c r="BQ79" s="792">
        <f t="shared" si="22"/>
        <v>0.02</v>
      </c>
      <c r="BR79" s="792">
        <f t="shared" si="22"/>
        <v>0.02</v>
      </c>
      <c r="BS79" s="792">
        <f t="shared" si="22"/>
        <v>0.02</v>
      </c>
      <c r="BT79" s="792">
        <f t="shared" si="22"/>
        <v>0.02</v>
      </c>
      <c r="BU79" s="792">
        <f t="shared" si="22"/>
        <v>0.02</v>
      </c>
      <c r="BV79" s="1405">
        <f t="shared" si="22"/>
        <v>0.02</v>
      </c>
    </row>
    <row r="80" spans="2:74" x14ac:dyDescent="0.3">
      <c r="B80" s="528" t="s">
        <v>158</v>
      </c>
      <c r="C80" s="793">
        <v>0.2</v>
      </c>
      <c r="D80" s="794">
        <f t="shared" si="12"/>
        <v>0.2</v>
      </c>
      <c r="E80" s="794">
        <f t="shared" si="12"/>
        <v>0.2</v>
      </c>
      <c r="F80" s="794">
        <f t="shared" si="12"/>
        <v>0.2</v>
      </c>
      <c r="G80" s="794">
        <f t="shared" si="12"/>
        <v>0.2</v>
      </c>
      <c r="H80" s="794">
        <f t="shared" si="12"/>
        <v>0.2</v>
      </c>
      <c r="I80" s="794">
        <f t="shared" si="12"/>
        <v>0.2</v>
      </c>
      <c r="J80" s="794">
        <f t="shared" si="12"/>
        <v>0.2</v>
      </c>
      <c r="K80" s="794">
        <f t="shared" si="12"/>
        <v>0.2</v>
      </c>
      <c r="L80" s="794">
        <f t="shared" si="12"/>
        <v>0.2</v>
      </c>
      <c r="M80" s="794">
        <f t="shared" si="12"/>
        <v>0.2</v>
      </c>
      <c r="N80" s="794">
        <f t="shared" si="12"/>
        <v>0.2</v>
      </c>
      <c r="O80" s="794">
        <v>0.75</v>
      </c>
      <c r="P80" s="794">
        <f t="shared" si="18"/>
        <v>0.75</v>
      </c>
      <c r="Q80" s="794">
        <f t="shared" si="18"/>
        <v>0.75</v>
      </c>
      <c r="R80" s="794">
        <f t="shared" si="18"/>
        <v>0.75</v>
      </c>
      <c r="S80" s="794">
        <f t="shared" si="18"/>
        <v>0.75</v>
      </c>
      <c r="T80" s="794">
        <f t="shared" si="18"/>
        <v>0.75</v>
      </c>
      <c r="U80" s="794">
        <f t="shared" si="18"/>
        <v>0.75</v>
      </c>
      <c r="V80" s="794">
        <f t="shared" si="18"/>
        <v>0.75</v>
      </c>
      <c r="W80" s="794">
        <f t="shared" si="18"/>
        <v>0.75</v>
      </c>
      <c r="X80" s="794">
        <f t="shared" si="18"/>
        <v>0.75</v>
      </c>
      <c r="Y80" s="794">
        <f t="shared" si="18"/>
        <v>0.75</v>
      </c>
      <c r="Z80" s="794">
        <f t="shared" si="18"/>
        <v>0.75</v>
      </c>
      <c r="AA80" s="794">
        <v>0</v>
      </c>
      <c r="AB80" s="794">
        <f t="shared" si="19"/>
        <v>0</v>
      </c>
      <c r="AC80" s="794">
        <f t="shared" si="19"/>
        <v>0</v>
      </c>
      <c r="AD80" s="794">
        <f t="shared" si="19"/>
        <v>0</v>
      </c>
      <c r="AE80" s="794">
        <f t="shared" si="19"/>
        <v>0</v>
      </c>
      <c r="AF80" s="794">
        <f t="shared" si="19"/>
        <v>0</v>
      </c>
      <c r="AG80" s="794">
        <f t="shared" si="19"/>
        <v>0</v>
      </c>
      <c r="AH80" s="794">
        <f t="shared" si="19"/>
        <v>0</v>
      </c>
      <c r="AI80" s="794">
        <f t="shared" si="19"/>
        <v>0</v>
      </c>
      <c r="AJ80" s="794">
        <f t="shared" si="19"/>
        <v>0</v>
      </c>
      <c r="AK80" s="794">
        <f t="shared" si="19"/>
        <v>0</v>
      </c>
      <c r="AL80" s="794">
        <f t="shared" si="19"/>
        <v>0</v>
      </c>
      <c r="AM80" s="794">
        <v>0.35</v>
      </c>
      <c r="AN80" s="794">
        <f t="shared" si="20"/>
        <v>0.35</v>
      </c>
      <c r="AO80" s="794">
        <f t="shared" si="20"/>
        <v>0.35</v>
      </c>
      <c r="AP80" s="794">
        <f t="shared" si="20"/>
        <v>0.35</v>
      </c>
      <c r="AQ80" s="794">
        <f t="shared" si="20"/>
        <v>0.35</v>
      </c>
      <c r="AR80" s="794">
        <f t="shared" si="20"/>
        <v>0.35</v>
      </c>
      <c r="AS80" s="794">
        <f t="shared" si="20"/>
        <v>0.35</v>
      </c>
      <c r="AT80" s="794">
        <f t="shared" si="20"/>
        <v>0.35</v>
      </c>
      <c r="AU80" s="794">
        <f t="shared" si="20"/>
        <v>0.35</v>
      </c>
      <c r="AV80" s="794">
        <f t="shared" si="20"/>
        <v>0.35</v>
      </c>
      <c r="AW80" s="794">
        <f t="shared" si="20"/>
        <v>0.35</v>
      </c>
      <c r="AX80" s="794">
        <f t="shared" si="20"/>
        <v>0.35</v>
      </c>
      <c r="AY80" s="794">
        <v>0</v>
      </c>
      <c r="AZ80" s="794">
        <f t="shared" si="21"/>
        <v>0</v>
      </c>
      <c r="BA80" s="794">
        <f t="shared" si="21"/>
        <v>0</v>
      </c>
      <c r="BB80" s="794">
        <f t="shared" si="21"/>
        <v>0</v>
      </c>
      <c r="BC80" s="794">
        <f t="shared" si="21"/>
        <v>0</v>
      </c>
      <c r="BD80" s="794">
        <f t="shared" si="21"/>
        <v>0</v>
      </c>
      <c r="BE80" s="794">
        <f t="shared" si="21"/>
        <v>0</v>
      </c>
      <c r="BF80" s="794">
        <f t="shared" si="21"/>
        <v>0</v>
      </c>
      <c r="BG80" s="794">
        <f t="shared" si="21"/>
        <v>0</v>
      </c>
      <c r="BH80" s="794">
        <f t="shared" si="21"/>
        <v>0</v>
      </c>
      <c r="BI80" s="794">
        <f t="shared" si="21"/>
        <v>0</v>
      </c>
      <c r="BJ80" s="794">
        <f t="shared" si="21"/>
        <v>0</v>
      </c>
      <c r="BK80" s="794">
        <v>0.25</v>
      </c>
      <c r="BL80" s="794">
        <f t="shared" si="22"/>
        <v>0.25</v>
      </c>
      <c r="BM80" s="794">
        <f t="shared" si="22"/>
        <v>0.25</v>
      </c>
      <c r="BN80" s="794">
        <f t="shared" si="22"/>
        <v>0.25</v>
      </c>
      <c r="BO80" s="794">
        <f t="shared" si="22"/>
        <v>0.25</v>
      </c>
      <c r="BP80" s="794">
        <f t="shared" si="22"/>
        <v>0.25</v>
      </c>
      <c r="BQ80" s="794">
        <f t="shared" si="22"/>
        <v>0.25</v>
      </c>
      <c r="BR80" s="794">
        <f t="shared" si="22"/>
        <v>0.25</v>
      </c>
      <c r="BS80" s="794">
        <f t="shared" si="22"/>
        <v>0.25</v>
      </c>
      <c r="BT80" s="794">
        <f t="shared" si="22"/>
        <v>0.25</v>
      </c>
      <c r="BU80" s="794">
        <f t="shared" si="22"/>
        <v>0.25</v>
      </c>
      <c r="BV80" s="1406">
        <f t="shared" si="22"/>
        <v>0.25</v>
      </c>
    </row>
    <row r="81" spans="2:74" x14ac:dyDescent="0.3">
      <c r="B81" s="528" t="s">
        <v>37</v>
      </c>
      <c r="C81" s="791">
        <v>0</v>
      </c>
      <c r="D81" s="792">
        <f t="shared" si="12"/>
        <v>0</v>
      </c>
      <c r="E81" s="792">
        <f t="shared" si="12"/>
        <v>0</v>
      </c>
      <c r="F81" s="792">
        <f t="shared" si="12"/>
        <v>0</v>
      </c>
      <c r="G81" s="792">
        <f t="shared" si="12"/>
        <v>0</v>
      </c>
      <c r="H81" s="792">
        <f t="shared" si="12"/>
        <v>0</v>
      </c>
      <c r="I81" s="792">
        <f t="shared" si="12"/>
        <v>0</v>
      </c>
      <c r="J81" s="792">
        <f t="shared" si="12"/>
        <v>0</v>
      </c>
      <c r="K81" s="792">
        <f t="shared" si="12"/>
        <v>0</v>
      </c>
      <c r="L81" s="792">
        <f t="shared" si="12"/>
        <v>0</v>
      </c>
      <c r="M81" s="792">
        <f t="shared" si="12"/>
        <v>0</v>
      </c>
      <c r="N81" s="792">
        <f t="shared" si="12"/>
        <v>0</v>
      </c>
      <c r="O81" s="792">
        <v>0.04</v>
      </c>
      <c r="P81" s="792">
        <f t="shared" si="18"/>
        <v>0.04</v>
      </c>
      <c r="Q81" s="792">
        <f t="shared" si="18"/>
        <v>0.04</v>
      </c>
      <c r="R81" s="792">
        <f t="shared" si="18"/>
        <v>0.04</v>
      </c>
      <c r="S81" s="792">
        <f t="shared" si="18"/>
        <v>0.04</v>
      </c>
      <c r="T81" s="792">
        <f t="shared" si="18"/>
        <v>0.04</v>
      </c>
      <c r="U81" s="792">
        <f t="shared" si="18"/>
        <v>0.04</v>
      </c>
      <c r="V81" s="792">
        <f t="shared" si="18"/>
        <v>0.04</v>
      </c>
      <c r="W81" s="792">
        <f t="shared" si="18"/>
        <v>0.04</v>
      </c>
      <c r="X81" s="792">
        <f t="shared" si="18"/>
        <v>0.04</v>
      </c>
      <c r="Y81" s="792">
        <f t="shared" si="18"/>
        <v>0.04</v>
      </c>
      <c r="Z81" s="792">
        <f t="shared" si="18"/>
        <v>0.04</v>
      </c>
      <c r="AA81" s="792">
        <v>0</v>
      </c>
      <c r="AB81" s="792">
        <f t="shared" si="19"/>
        <v>0</v>
      </c>
      <c r="AC81" s="792">
        <f t="shared" si="19"/>
        <v>0</v>
      </c>
      <c r="AD81" s="792">
        <f t="shared" si="19"/>
        <v>0</v>
      </c>
      <c r="AE81" s="792">
        <f t="shared" si="19"/>
        <v>0</v>
      </c>
      <c r="AF81" s="792">
        <f t="shared" si="19"/>
        <v>0</v>
      </c>
      <c r="AG81" s="792">
        <f t="shared" si="19"/>
        <v>0</v>
      </c>
      <c r="AH81" s="792">
        <f t="shared" si="19"/>
        <v>0</v>
      </c>
      <c r="AI81" s="792">
        <f t="shared" si="19"/>
        <v>0</v>
      </c>
      <c r="AJ81" s="792">
        <f t="shared" si="19"/>
        <v>0</v>
      </c>
      <c r="AK81" s="792">
        <f t="shared" si="19"/>
        <v>0</v>
      </c>
      <c r="AL81" s="792">
        <f t="shared" si="19"/>
        <v>0</v>
      </c>
      <c r="AM81" s="792">
        <v>0.01</v>
      </c>
      <c r="AN81" s="792">
        <f t="shared" si="20"/>
        <v>0.01</v>
      </c>
      <c r="AO81" s="792">
        <f t="shared" si="20"/>
        <v>0.01</v>
      </c>
      <c r="AP81" s="792">
        <f t="shared" si="20"/>
        <v>0.01</v>
      </c>
      <c r="AQ81" s="792">
        <f t="shared" si="20"/>
        <v>0.01</v>
      </c>
      <c r="AR81" s="792">
        <f t="shared" si="20"/>
        <v>0.01</v>
      </c>
      <c r="AS81" s="792">
        <f t="shared" si="20"/>
        <v>0.01</v>
      </c>
      <c r="AT81" s="792">
        <f t="shared" si="20"/>
        <v>0.01</v>
      </c>
      <c r="AU81" s="792">
        <f t="shared" si="20"/>
        <v>0.01</v>
      </c>
      <c r="AV81" s="792">
        <f t="shared" si="20"/>
        <v>0.01</v>
      </c>
      <c r="AW81" s="792">
        <f t="shared" si="20"/>
        <v>0.01</v>
      </c>
      <c r="AX81" s="792">
        <f t="shared" si="20"/>
        <v>0.01</v>
      </c>
      <c r="AY81" s="792">
        <v>0</v>
      </c>
      <c r="AZ81" s="792">
        <f t="shared" si="21"/>
        <v>0</v>
      </c>
      <c r="BA81" s="792">
        <f t="shared" si="21"/>
        <v>0</v>
      </c>
      <c r="BB81" s="792">
        <f t="shared" si="21"/>
        <v>0</v>
      </c>
      <c r="BC81" s="792">
        <f t="shared" si="21"/>
        <v>0</v>
      </c>
      <c r="BD81" s="792">
        <f t="shared" si="21"/>
        <v>0</v>
      </c>
      <c r="BE81" s="792">
        <f t="shared" si="21"/>
        <v>0</v>
      </c>
      <c r="BF81" s="792">
        <f t="shared" si="21"/>
        <v>0</v>
      </c>
      <c r="BG81" s="792">
        <f t="shared" si="21"/>
        <v>0</v>
      </c>
      <c r="BH81" s="792">
        <f t="shared" si="21"/>
        <v>0</v>
      </c>
      <c r="BI81" s="792">
        <f t="shared" si="21"/>
        <v>0</v>
      </c>
      <c r="BJ81" s="792">
        <f t="shared" si="21"/>
        <v>0</v>
      </c>
      <c r="BK81" s="792">
        <v>0.01</v>
      </c>
      <c r="BL81" s="792">
        <f t="shared" si="22"/>
        <v>0.01</v>
      </c>
      <c r="BM81" s="792">
        <f t="shared" si="22"/>
        <v>0.01</v>
      </c>
      <c r="BN81" s="792">
        <f t="shared" si="22"/>
        <v>0.01</v>
      </c>
      <c r="BO81" s="792">
        <f t="shared" si="22"/>
        <v>0.01</v>
      </c>
      <c r="BP81" s="792">
        <f t="shared" si="22"/>
        <v>0.01</v>
      </c>
      <c r="BQ81" s="792">
        <f t="shared" si="22"/>
        <v>0.01</v>
      </c>
      <c r="BR81" s="792">
        <f t="shared" si="22"/>
        <v>0.01</v>
      </c>
      <c r="BS81" s="792">
        <f t="shared" si="22"/>
        <v>0.01</v>
      </c>
      <c r="BT81" s="792">
        <f t="shared" si="22"/>
        <v>0.01</v>
      </c>
      <c r="BU81" s="792">
        <f t="shared" si="22"/>
        <v>0.01</v>
      </c>
      <c r="BV81" s="1405">
        <f t="shared" si="22"/>
        <v>0.01</v>
      </c>
    </row>
    <row r="82" spans="2:74" x14ac:dyDescent="0.3">
      <c r="B82" s="528" t="s">
        <v>159</v>
      </c>
      <c r="C82" s="793">
        <v>0.35</v>
      </c>
      <c r="D82" s="794">
        <f t="shared" si="12"/>
        <v>0.35</v>
      </c>
      <c r="E82" s="794">
        <f t="shared" si="12"/>
        <v>0.35</v>
      </c>
      <c r="F82" s="794">
        <f t="shared" si="12"/>
        <v>0.35</v>
      </c>
      <c r="G82" s="794">
        <f t="shared" si="12"/>
        <v>0.35</v>
      </c>
      <c r="H82" s="794">
        <f t="shared" si="12"/>
        <v>0.35</v>
      </c>
      <c r="I82" s="794">
        <f t="shared" si="12"/>
        <v>0.35</v>
      </c>
      <c r="J82" s="794">
        <f t="shared" si="12"/>
        <v>0.35</v>
      </c>
      <c r="K82" s="794">
        <f t="shared" si="12"/>
        <v>0.35</v>
      </c>
      <c r="L82" s="794">
        <f t="shared" si="12"/>
        <v>0.35</v>
      </c>
      <c r="M82" s="794">
        <f t="shared" si="12"/>
        <v>0.35</v>
      </c>
      <c r="N82" s="794">
        <f t="shared" si="12"/>
        <v>0.35</v>
      </c>
      <c r="O82" s="794">
        <v>0.15</v>
      </c>
      <c r="P82" s="794">
        <f t="shared" si="18"/>
        <v>0.15</v>
      </c>
      <c r="Q82" s="794">
        <f t="shared" si="18"/>
        <v>0.15</v>
      </c>
      <c r="R82" s="794">
        <f t="shared" si="18"/>
        <v>0.15</v>
      </c>
      <c r="S82" s="794">
        <f t="shared" si="18"/>
        <v>0.15</v>
      </c>
      <c r="T82" s="794">
        <f t="shared" si="18"/>
        <v>0.15</v>
      </c>
      <c r="U82" s="794">
        <f t="shared" si="18"/>
        <v>0.15</v>
      </c>
      <c r="V82" s="794">
        <f t="shared" si="18"/>
        <v>0.15</v>
      </c>
      <c r="W82" s="794">
        <f t="shared" si="18"/>
        <v>0.15</v>
      </c>
      <c r="X82" s="794">
        <f t="shared" si="18"/>
        <v>0.15</v>
      </c>
      <c r="Y82" s="794">
        <f t="shared" si="18"/>
        <v>0.15</v>
      </c>
      <c r="Z82" s="794">
        <f t="shared" si="18"/>
        <v>0.15</v>
      </c>
      <c r="AA82" s="794">
        <v>0.55000000000000004</v>
      </c>
      <c r="AB82" s="794">
        <f t="shared" si="19"/>
        <v>0.55000000000000004</v>
      </c>
      <c r="AC82" s="794">
        <f t="shared" si="19"/>
        <v>0.55000000000000004</v>
      </c>
      <c r="AD82" s="794">
        <f t="shared" si="19"/>
        <v>0.55000000000000004</v>
      </c>
      <c r="AE82" s="794">
        <f t="shared" si="19"/>
        <v>0.55000000000000004</v>
      </c>
      <c r="AF82" s="794">
        <f t="shared" si="19"/>
        <v>0.55000000000000004</v>
      </c>
      <c r="AG82" s="794">
        <f t="shared" si="19"/>
        <v>0.55000000000000004</v>
      </c>
      <c r="AH82" s="794">
        <f t="shared" si="19"/>
        <v>0.55000000000000004</v>
      </c>
      <c r="AI82" s="794">
        <f t="shared" si="19"/>
        <v>0.55000000000000004</v>
      </c>
      <c r="AJ82" s="794">
        <f t="shared" si="19"/>
        <v>0.55000000000000004</v>
      </c>
      <c r="AK82" s="794">
        <f t="shared" si="19"/>
        <v>0.55000000000000004</v>
      </c>
      <c r="AL82" s="794">
        <f t="shared" si="19"/>
        <v>0.55000000000000004</v>
      </c>
      <c r="AM82" s="794">
        <v>0.3</v>
      </c>
      <c r="AN82" s="794">
        <f t="shared" si="20"/>
        <v>0.3</v>
      </c>
      <c r="AO82" s="794">
        <f t="shared" si="20"/>
        <v>0.3</v>
      </c>
      <c r="AP82" s="794">
        <f t="shared" si="20"/>
        <v>0.3</v>
      </c>
      <c r="AQ82" s="794">
        <f t="shared" si="20"/>
        <v>0.3</v>
      </c>
      <c r="AR82" s="794">
        <f t="shared" si="20"/>
        <v>0.3</v>
      </c>
      <c r="AS82" s="794">
        <f t="shared" si="20"/>
        <v>0.3</v>
      </c>
      <c r="AT82" s="794">
        <f t="shared" si="20"/>
        <v>0.3</v>
      </c>
      <c r="AU82" s="794">
        <f t="shared" si="20"/>
        <v>0.3</v>
      </c>
      <c r="AV82" s="794">
        <f t="shared" si="20"/>
        <v>0.3</v>
      </c>
      <c r="AW82" s="794">
        <f t="shared" si="20"/>
        <v>0.3</v>
      </c>
      <c r="AX82" s="794">
        <f t="shared" si="20"/>
        <v>0.3</v>
      </c>
      <c r="AY82" s="794">
        <v>1</v>
      </c>
      <c r="AZ82" s="794">
        <f t="shared" si="21"/>
        <v>1</v>
      </c>
      <c r="BA82" s="794">
        <f t="shared" si="21"/>
        <v>1</v>
      </c>
      <c r="BB82" s="794">
        <f t="shared" si="21"/>
        <v>1</v>
      </c>
      <c r="BC82" s="794">
        <f t="shared" si="21"/>
        <v>1</v>
      </c>
      <c r="BD82" s="794">
        <f t="shared" si="21"/>
        <v>1</v>
      </c>
      <c r="BE82" s="794">
        <f t="shared" si="21"/>
        <v>1</v>
      </c>
      <c r="BF82" s="794">
        <f t="shared" si="21"/>
        <v>1</v>
      </c>
      <c r="BG82" s="794">
        <f t="shared" si="21"/>
        <v>1</v>
      </c>
      <c r="BH82" s="794">
        <f t="shared" si="21"/>
        <v>1</v>
      </c>
      <c r="BI82" s="794">
        <f t="shared" si="21"/>
        <v>1</v>
      </c>
      <c r="BJ82" s="794">
        <f t="shared" si="21"/>
        <v>1</v>
      </c>
      <c r="BK82" s="794">
        <v>0.15</v>
      </c>
      <c r="BL82" s="794">
        <f t="shared" si="22"/>
        <v>0.15</v>
      </c>
      <c r="BM82" s="794">
        <f t="shared" si="22"/>
        <v>0.15</v>
      </c>
      <c r="BN82" s="794">
        <f t="shared" si="22"/>
        <v>0.15</v>
      </c>
      <c r="BO82" s="794">
        <f t="shared" si="22"/>
        <v>0.15</v>
      </c>
      <c r="BP82" s="794">
        <f t="shared" si="22"/>
        <v>0.15</v>
      </c>
      <c r="BQ82" s="794">
        <f t="shared" si="22"/>
        <v>0.15</v>
      </c>
      <c r="BR82" s="794">
        <f t="shared" si="22"/>
        <v>0.15</v>
      </c>
      <c r="BS82" s="794">
        <f t="shared" si="22"/>
        <v>0.15</v>
      </c>
      <c r="BT82" s="794">
        <f t="shared" si="22"/>
        <v>0.15</v>
      </c>
      <c r="BU82" s="794">
        <f t="shared" si="22"/>
        <v>0.15</v>
      </c>
      <c r="BV82" s="1406">
        <f t="shared" si="22"/>
        <v>0.15</v>
      </c>
    </row>
    <row r="83" spans="2:74" x14ac:dyDescent="0.3">
      <c r="B83" s="528" t="s">
        <v>37</v>
      </c>
      <c r="C83" s="791">
        <v>0.02</v>
      </c>
      <c r="D83" s="792">
        <f t="shared" si="12"/>
        <v>0.02</v>
      </c>
      <c r="E83" s="792">
        <f t="shared" si="12"/>
        <v>0.02</v>
      </c>
      <c r="F83" s="792">
        <f t="shared" si="12"/>
        <v>0.02</v>
      </c>
      <c r="G83" s="792">
        <f t="shared" si="12"/>
        <v>0.02</v>
      </c>
      <c r="H83" s="792">
        <f t="shared" si="12"/>
        <v>0.02</v>
      </c>
      <c r="I83" s="792">
        <f t="shared" si="12"/>
        <v>0.02</v>
      </c>
      <c r="J83" s="792">
        <f t="shared" si="12"/>
        <v>0.02</v>
      </c>
      <c r="K83" s="792">
        <f t="shared" si="12"/>
        <v>0.02</v>
      </c>
      <c r="L83" s="792">
        <f t="shared" si="12"/>
        <v>0.02</v>
      </c>
      <c r="M83" s="792">
        <f t="shared" si="12"/>
        <v>0.02</v>
      </c>
      <c r="N83" s="792">
        <f t="shared" si="12"/>
        <v>0.02</v>
      </c>
      <c r="O83" s="792">
        <v>0</v>
      </c>
      <c r="P83" s="792">
        <f t="shared" si="18"/>
        <v>0</v>
      </c>
      <c r="Q83" s="792">
        <f t="shared" si="18"/>
        <v>0</v>
      </c>
      <c r="R83" s="792">
        <f t="shared" si="18"/>
        <v>0</v>
      </c>
      <c r="S83" s="792">
        <f t="shared" si="18"/>
        <v>0</v>
      </c>
      <c r="T83" s="792">
        <f t="shared" si="18"/>
        <v>0</v>
      </c>
      <c r="U83" s="792">
        <f t="shared" si="18"/>
        <v>0</v>
      </c>
      <c r="V83" s="792">
        <f t="shared" si="18"/>
        <v>0</v>
      </c>
      <c r="W83" s="792">
        <f t="shared" si="18"/>
        <v>0</v>
      </c>
      <c r="X83" s="792">
        <f t="shared" si="18"/>
        <v>0</v>
      </c>
      <c r="Y83" s="792">
        <f t="shared" si="18"/>
        <v>0</v>
      </c>
      <c r="Z83" s="792">
        <f t="shared" si="18"/>
        <v>0</v>
      </c>
      <c r="AA83" s="792">
        <v>0</v>
      </c>
      <c r="AB83" s="792">
        <f t="shared" si="19"/>
        <v>0</v>
      </c>
      <c r="AC83" s="792">
        <f t="shared" si="19"/>
        <v>0</v>
      </c>
      <c r="AD83" s="792">
        <f t="shared" si="19"/>
        <v>0</v>
      </c>
      <c r="AE83" s="792">
        <f t="shared" si="19"/>
        <v>0</v>
      </c>
      <c r="AF83" s="792">
        <f t="shared" si="19"/>
        <v>0</v>
      </c>
      <c r="AG83" s="792">
        <f t="shared" si="19"/>
        <v>0</v>
      </c>
      <c r="AH83" s="792">
        <f t="shared" si="19"/>
        <v>0</v>
      </c>
      <c r="AI83" s="792">
        <f t="shared" si="19"/>
        <v>0</v>
      </c>
      <c r="AJ83" s="792">
        <f t="shared" si="19"/>
        <v>0</v>
      </c>
      <c r="AK83" s="792">
        <f t="shared" si="19"/>
        <v>0</v>
      </c>
      <c r="AL83" s="792">
        <f t="shared" si="19"/>
        <v>0</v>
      </c>
      <c r="AM83" s="792">
        <v>0</v>
      </c>
      <c r="AN83" s="792">
        <f t="shared" si="20"/>
        <v>0</v>
      </c>
      <c r="AO83" s="792">
        <f t="shared" si="20"/>
        <v>0</v>
      </c>
      <c r="AP83" s="792">
        <f t="shared" si="20"/>
        <v>0</v>
      </c>
      <c r="AQ83" s="792">
        <f t="shared" si="20"/>
        <v>0</v>
      </c>
      <c r="AR83" s="792">
        <f t="shared" si="20"/>
        <v>0</v>
      </c>
      <c r="AS83" s="792">
        <f t="shared" si="20"/>
        <v>0</v>
      </c>
      <c r="AT83" s="792">
        <f t="shared" si="20"/>
        <v>0</v>
      </c>
      <c r="AU83" s="792">
        <f t="shared" si="20"/>
        <v>0</v>
      </c>
      <c r="AV83" s="792">
        <f t="shared" si="20"/>
        <v>0</v>
      </c>
      <c r="AW83" s="792">
        <f t="shared" si="20"/>
        <v>0</v>
      </c>
      <c r="AX83" s="792">
        <f t="shared" si="20"/>
        <v>0</v>
      </c>
      <c r="AY83" s="792">
        <v>0</v>
      </c>
      <c r="AZ83" s="792">
        <f t="shared" si="21"/>
        <v>0</v>
      </c>
      <c r="BA83" s="792">
        <f t="shared" si="21"/>
        <v>0</v>
      </c>
      <c r="BB83" s="792">
        <f t="shared" si="21"/>
        <v>0</v>
      </c>
      <c r="BC83" s="792">
        <f t="shared" si="21"/>
        <v>0</v>
      </c>
      <c r="BD83" s="792">
        <f t="shared" si="21"/>
        <v>0</v>
      </c>
      <c r="BE83" s="792">
        <f t="shared" si="21"/>
        <v>0</v>
      </c>
      <c r="BF83" s="792">
        <f t="shared" si="21"/>
        <v>0</v>
      </c>
      <c r="BG83" s="792">
        <f t="shared" si="21"/>
        <v>0</v>
      </c>
      <c r="BH83" s="792">
        <f t="shared" si="21"/>
        <v>0</v>
      </c>
      <c r="BI83" s="792">
        <f t="shared" si="21"/>
        <v>0</v>
      </c>
      <c r="BJ83" s="792">
        <f t="shared" si="21"/>
        <v>0</v>
      </c>
      <c r="BK83" s="792">
        <v>0</v>
      </c>
      <c r="BL83" s="792">
        <f t="shared" si="22"/>
        <v>0</v>
      </c>
      <c r="BM83" s="792">
        <f t="shared" si="22"/>
        <v>0</v>
      </c>
      <c r="BN83" s="792">
        <f t="shared" si="22"/>
        <v>0</v>
      </c>
      <c r="BO83" s="792">
        <f t="shared" si="22"/>
        <v>0</v>
      </c>
      <c r="BP83" s="792">
        <f t="shared" si="22"/>
        <v>0</v>
      </c>
      <c r="BQ83" s="792">
        <f t="shared" si="22"/>
        <v>0</v>
      </c>
      <c r="BR83" s="792">
        <f t="shared" si="22"/>
        <v>0</v>
      </c>
      <c r="BS83" s="792">
        <f t="shared" si="22"/>
        <v>0</v>
      </c>
      <c r="BT83" s="792">
        <f t="shared" si="22"/>
        <v>0</v>
      </c>
      <c r="BU83" s="792">
        <f t="shared" si="22"/>
        <v>0</v>
      </c>
      <c r="BV83" s="1405">
        <f t="shared" si="22"/>
        <v>0</v>
      </c>
    </row>
    <row r="84" spans="2:74" ht="16.2" thickBot="1" x14ac:dyDescent="0.35">
      <c r="B84" s="529" t="s">
        <v>160</v>
      </c>
      <c r="C84" s="519">
        <v>7.0000000000000007E-2</v>
      </c>
      <c r="D84" s="520">
        <f t="shared" si="12"/>
        <v>7.0000000000000007E-2</v>
      </c>
      <c r="E84" s="520">
        <f t="shared" si="12"/>
        <v>7.0000000000000007E-2</v>
      </c>
      <c r="F84" s="520">
        <f t="shared" si="12"/>
        <v>7.0000000000000007E-2</v>
      </c>
      <c r="G84" s="520">
        <f t="shared" si="12"/>
        <v>7.0000000000000007E-2</v>
      </c>
      <c r="H84" s="520">
        <f t="shared" si="12"/>
        <v>7.0000000000000007E-2</v>
      </c>
      <c r="I84" s="520">
        <f t="shared" si="12"/>
        <v>7.0000000000000007E-2</v>
      </c>
      <c r="J84" s="520">
        <f t="shared" si="12"/>
        <v>7.0000000000000007E-2</v>
      </c>
      <c r="K84" s="520">
        <f t="shared" si="12"/>
        <v>7.0000000000000007E-2</v>
      </c>
      <c r="L84" s="520">
        <f t="shared" si="12"/>
        <v>7.0000000000000007E-2</v>
      </c>
      <c r="M84" s="520">
        <f t="shared" si="12"/>
        <v>7.0000000000000007E-2</v>
      </c>
      <c r="N84" s="520">
        <f t="shared" si="12"/>
        <v>7.0000000000000007E-2</v>
      </c>
      <c r="O84" s="520">
        <v>0.06</v>
      </c>
      <c r="P84" s="520">
        <f t="shared" si="18"/>
        <v>0.06</v>
      </c>
      <c r="Q84" s="520">
        <f t="shared" si="18"/>
        <v>0.06</v>
      </c>
      <c r="R84" s="520">
        <f t="shared" si="18"/>
        <v>0.06</v>
      </c>
      <c r="S84" s="520">
        <f t="shared" si="18"/>
        <v>0.06</v>
      </c>
      <c r="T84" s="520">
        <f t="shared" si="18"/>
        <v>0.06</v>
      </c>
      <c r="U84" s="520">
        <f t="shared" si="18"/>
        <v>0.06</v>
      </c>
      <c r="V84" s="520">
        <f t="shared" si="18"/>
        <v>0.06</v>
      </c>
      <c r="W84" s="520">
        <f t="shared" si="18"/>
        <v>0.06</v>
      </c>
      <c r="X84" s="520">
        <f t="shared" si="18"/>
        <v>0.06</v>
      </c>
      <c r="Y84" s="520">
        <f t="shared" si="18"/>
        <v>0.06</v>
      </c>
      <c r="Z84" s="520">
        <f t="shared" si="18"/>
        <v>0.06</v>
      </c>
      <c r="AA84" s="520">
        <v>7.0000000000000007E-2</v>
      </c>
      <c r="AB84" s="520">
        <f t="shared" si="19"/>
        <v>7.0000000000000007E-2</v>
      </c>
      <c r="AC84" s="520">
        <f t="shared" si="19"/>
        <v>7.0000000000000007E-2</v>
      </c>
      <c r="AD84" s="520">
        <f t="shared" si="19"/>
        <v>7.0000000000000007E-2</v>
      </c>
      <c r="AE84" s="520">
        <f t="shared" si="19"/>
        <v>7.0000000000000007E-2</v>
      </c>
      <c r="AF84" s="520">
        <f t="shared" si="19"/>
        <v>7.0000000000000007E-2</v>
      </c>
      <c r="AG84" s="520">
        <f t="shared" si="19"/>
        <v>7.0000000000000007E-2</v>
      </c>
      <c r="AH84" s="520">
        <f t="shared" si="19"/>
        <v>7.0000000000000007E-2</v>
      </c>
      <c r="AI84" s="520">
        <f t="shared" si="19"/>
        <v>7.0000000000000007E-2</v>
      </c>
      <c r="AJ84" s="520">
        <f t="shared" si="19"/>
        <v>7.0000000000000007E-2</v>
      </c>
      <c r="AK84" s="520">
        <f t="shared" si="19"/>
        <v>7.0000000000000007E-2</v>
      </c>
      <c r="AL84" s="520">
        <f t="shared" si="19"/>
        <v>7.0000000000000007E-2</v>
      </c>
      <c r="AM84" s="520">
        <v>0.04</v>
      </c>
      <c r="AN84" s="520">
        <f t="shared" si="20"/>
        <v>0.04</v>
      </c>
      <c r="AO84" s="520">
        <f t="shared" si="20"/>
        <v>0.04</v>
      </c>
      <c r="AP84" s="520">
        <f t="shared" si="20"/>
        <v>0.04</v>
      </c>
      <c r="AQ84" s="520">
        <f t="shared" si="20"/>
        <v>0.04</v>
      </c>
      <c r="AR84" s="520">
        <f t="shared" si="20"/>
        <v>0.04</v>
      </c>
      <c r="AS84" s="520">
        <f t="shared" si="20"/>
        <v>0.04</v>
      </c>
      <c r="AT84" s="520">
        <f t="shared" si="20"/>
        <v>0.04</v>
      </c>
      <c r="AU84" s="520">
        <f t="shared" si="20"/>
        <v>0.04</v>
      </c>
      <c r="AV84" s="520">
        <f t="shared" si="20"/>
        <v>0.04</v>
      </c>
      <c r="AW84" s="520">
        <f t="shared" si="20"/>
        <v>0.04</v>
      </c>
      <c r="AX84" s="520">
        <f t="shared" si="20"/>
        <v>0.04</v>
      </c>
      <c r="AY84" s="520">
        <v>0.08</v>
      </c>
      <c r="AZ84" s="520">
        <f t="shared" si="21"/>
        <v>0.08</v>
      </c>
      <c r="BA84" s="520">
        <f t="shared" si="21"/>
        <v>0.08</v>
      </c>
      <c r="BB84" s="520">
        <f t="shared" si="21"/>
        <v>0.08</v>
      </c>
      <c r="BC84" s="520">
        <f t="shared" si="21"/>
        <v>0.08</v>
      </c>
      <c r="BD84" s="520">
        <f t="shared" si="21"/>
        <v>0.08</v>
      </c>
      <c r="BE84" s="520">
        <f t="shared" si="21"/>
        <v>0.08</v>
      </c>
      <c r="BF84" s="520">
        <f t="shared" si="21"/>
        <v>0.08</v>
      </c>
      <c r="BG84" s="520">
        <f t="shared" si="21"/>
        <v>0.08</v>
      </c>
      <c r="BH84" s="520">
        <f t="shared" si="21"/>
        <v>0.08</v>
      </c>
      <c r="BI84" s="520">
        <f t="shared" si="21"/>
        <v>0.08</v>
      </c>
      <c r="BJ84" s="520">
        <f t="shared" si="21"/>
        <v>0.08</v>
      </c>
      <c r="BK84" s="520">
        <v>0.06</v>
      </c>
      <c r="BL84" s="520">
        <f t="shared" si="22"/>
        <v>0.06</v>
      </c>
      <c r="BM84" s="520">
        <f t="shared" si="22"/>
        <v>0.06</v>
      </c>
      <c r="BN84" s="520">
        <f t="shared" si="22"/>
        <v>0.06</v>
      </c>
      <c r="BO84" s="520">
        <f t="shared" si="22"/>
        <v>0.06</v>
      </c>
      <c r="BP84" s="520">
        <f t="shared" si="22"/>
        <v>0.06</v>
      </c>
      <c r="BQ84" s="520">
        <f t="shared" si="22"/>
        <v>0.06</v>
      </c>
      <c r="BR84" s="520">
        <f t="shared" si="22"/>
        <v>0.06</v>
      </c>
      <c r="BS84" s="520">
        <f t="shared" si="22"/>
        <v>0.06</v>
      </c>
      <c r="BT84" s="520">
        <f t="shared" si="22"/>
        <v>0.06</v>
      </c>
      <c r="BU84" s="520">
        <f t="shared" si="22"/>
        <v>0.06</v>
      </c>
      <c r="BV84" s="521">
        <f t="shared" si="22"/>
        <v>0.06</v>
      </c>
    </row>
    <row r="85" spans="2:74" ht="16.2" thickBot="1" x14ac:dyDescent="0.35"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</row>
    <row r="86" spans="2:74" x14ac:dyDescent="0.3">
      <c r="B86" s="1426" t="s">
        <v>722</v>
      </c>
      <c r="C86" s="1427"/>
      <c r="D86" s="1427"/>
      <c r="E86" s="1427"/>
      <c r="F86" s="1427"/>
      <c r="G86" s="1427"/>
      <c r="H86" s="1427"/>
      <c r="I86" s="1427"/>
      <c r="J86" s="1427"/>
      <c r="K86" s="1427"/>
      <c r="L86" s="1427"/>
      <c r="M86" s="1427"/>
      <c r="N86" s="1427"/>
      <c r="O86" s="1427"/>
      <c r="P86" s="1427"/>
      <c r="Q86" s="1427"/>
      <c r="R86" s="1427"/>
      <c r="S86" s="1427"/>
      <c r="T86" s="1427"/>
      <c r="U86" s="1427"/>
      <c r="V86" s="1427"/>
      <c r="W86" s="1427"/>
      <c r="X86" s="1427"/>
      <c r="Y86" s="1427"/>
      <c r="Z86" s="1427"/>
      <c r="AA86" s="1427"/>
      <c r="AB86" s="1427"/>
      <c r="AC86" s="1427"/>
      <c r="AD86" s="1427"/>
      <c r="AE86" s="1427"/>
      <c r="AF86" s="1427"/>
      <c r="AG86" s="1427"/>
      <c r="AH86" s="1427"/>
      <c r="AI86" s="1427"/>
      <c r="AJ86" s="1427"/>
      <c r="AK86" s="1427"/>
      <c r="AL86" s="1427"/>
      <c r="AM86" s="1427"/>
      <c r="AN86" s="1427"/>
      <c r="AO86" s="1427"/>
      <c r="AP86" s="1427"/>
      <c r="AQ86" s="1427"/>
      <c r="AR86" s="1427"/>
      <c r="AS86" s="1427"/>
      <c r="AT86" s="1427"/>
      <c r="AU86" s="1427"/>
      <c r="AV86" s="1427"/>
      <c r="AW86" s="1427"/>
      <c r="AX86" s="1427"/>
      <c r="AY86" s="1427"/>
      <c r="AZ86" s="1427"/>
      <c r="BA86" s="1427"/>
      <c r="BB86" s="1427"/>
      <c r="BC86" s="1427"/>
      <c r="BD86" s="1427"/>
      <c r="BE86" s="1427"/>
      <c r="BF86" s="1427"/>
      <c r="BG86" s="1427"/>
      <c r="BH86" s="1427"/>
      <c r="BI86" s="1427"/>
      <c r="BJ86" s="1427"/>
      <c r="BK86" s="1427"/>
      <c r="BL86" s="1427"/>
      <c r="BM86" s="1427"/>
      <c r="BN86" s="1427"/>
      <c r="BO86" s="1427"/>
      <c r="BP86" s="1427"/>
      <c r="BQ86" s="1427"/>
      <c r="BR86" s="1427"/>
      <c r="BS86" s="1427"/>
      <c r="BT86" s="1427"/>
      <c r="BU86" s="1427"/>
      <c r="BV86" s="1428"/>
    </row>
    <row r="87" spans="2:74" x14ac:dyDescent="0.3">
      <c r="B87" s="522" t="s">
        <v>161</v>
      </c>
      <c r="C87" s="1417">
        <v>2018</v>
      </c>
      <c r="D87" s="1418"/>
      <c r="E87" s="1418"/>
      <c r="F87" s="1418"/>
      <c r="G87" s="1418"/>
      <c r="H87" s="1418"/>
      <c r="I87" s="1418"/>
      <c r="J87" s="1418"/>
      <c r="K87" s="1418"/>
      <c r="L87" s="1418"/>
      <c r="M87" s="1418"/>
      <c r="N87" s="1419"/>
      <c r="O87" s="1420">
        <v>2019</v>
      </c>
      <c r="P87" s="1421"/>
      <c r="Q87" s="1421"/>
      <c r="R87" s="1421"/>
      <c r="S87" s="1421"/>
      <c r="T87" s="1421"/>
      <c r="U87" s="1421"/>
      <c r="V87" s="1421"/>
      <c r="W87" s="1421"/>
      <c r="X87" s="1421"/>
      <c r="Y87" s="1421"/>
      <c r="Z87" s="1422"/>
      <c r="AA87" s="1420">
        <v>2020</v>
      </c>
      <c r="AB87" s="1421"/>
      <c r="AC87" s="1421"/>
      <c r="AD87" s="1421"/>
      <c r="AE87" s="1421"/>
      <c r="AF87" s="1421"/>
      <c r="AG87" s="1421"/>
      <c r="AH87" s="1421"/>
      <c r="AI87" s="1421"/>
      <c r="AJ87" s="1421"/>
      <c r="AK87" s="1421"/>
      <c r="AL87" s="1422"/>
      <c r="AM87" s="1420">
        <v>2021</v>
      </c>
      <c r="AN87" s="1421"/>
      <c r="AO87" s="1421"/>
      <c r="AP87" s="1421"/>
      <c r="AQ87" s="1421"/>
      <c r="AR87" s="1421"/>
      <c r="AS87" s="1421"/>
      <c r="AT87" s="1421"/>
      <c r="AU87" s="1421"/>
      <c r="AV87" s="1421"/>
      <c r="AW87" s="1421"/>
      <c r="AX87" s="1422"/>
      <c r="AY87" s="1420">
        <v>2022</v>
      </c>
      <c r="AZ87" s="1421"/>
      <c r="BA87" s="1421"/>
      <c r="BB87" s="1421"/>
      <c r="BC87" s="1421"/>
      <c r="BD87" s="1421"/>
      <c r="BE87" s="1421"/>
      <c r="BF87" s="1421"/>
      <c r="BG87" s="1421"/>
      <c r="BH87" s="1421"/>
      <c r="BI87" s="1421"/>
      <c r="BJ87" s="1422"/>
      <c r="BK87" s="1420">
        <v>2023</v>
      </c>
      <c r="BL87" s="1421"/>
      <c r="BM87" s="1421"/>
      <c r="BN87" s="1421"/>
      <c r="BO87" s="1421"/>
      <c r="BP87" s="1421"/>
      <c r="BQ87" s="1421"/>
      <c r="BR87" s="1421"/>
      <c r="BS87" s="1421"/>
      <c r="BT87" s="1421"/>
      <c r="BU87" s="1421"/>
      <c r="BV87" s="1422"/>
    </row>
    <row r="88" spans="2:74" ht="16.2" thickBot="1" x14ac:dyDescent="0.35">
      <c r="B88" s="522"/>
      <c r="C88" s="523" t="s">
        <v>7</v>
      </c>
      <c r="D88" s="523" t="s">
        <v>155</v>
      </c>
      <c r="E88" s="523" t="s">
        <v>9</v>
      </c>
      <c r="F88" s="523" t="s">
        <v>10</v>
      </c>
      <c r="G88" s="523" t="s">
        <v>11</v>
      </c>
      <c r="H88" s="523" t="s">
        <v>12</v>
      </c>
      <c r="I88" s="523" t="s">
        <v>13</v>
      </c>
      <c r="J88" s="523" t="s">
        <v>14</v>
      </c>
      <c r="K88" s="523" t="s">
        <v>15</v>
      </c>
      <c r="L88" s="523" t="s">
        <v>16</v>
      </c>
      <c r="M88" s="523" t="s">
        <v>17</v>
      </c>
      <c r="N88" s="524" t="s">
        <v>18</v>
      </c>
      <c r="O88" s="525" t="s">
        <v>7</v>
      </c>
      <c r="P88" s="509" t="s">
        <v>155</v>
      </c>
      <c r="Q88" s="509" t="s">
        <v>9</v>
      </c>
      <c r="R88" s="509" t="s">
        <v>10</v>
      </c>
      <c r="S88" s="509" t="s">
        <v>11</v>
      </c>
      <c r="T88" s="509" t="s">
        <v>12</v>
      </c>
      <c r="U88" s="509" t="s">
        <v>13</v>
      </c>
      <c r="V88" s="509" t="s">
        <v>14</v>
      </c>
      <c r="W88" s="509" t="s">
        <v>15</v>
      </c>
      <c r="X88" s="509" t="s">
        <v>16</v>
      </c>
      <c r="Y88" s="509" t="s">
        <v>17</v>
      </c>
      <c r="Z88" s="510" t="s">
        <v>18</v>
      </c>
      <c r="AA88" s="526" t="s">
        <v>7</v>
      </c>
      <c r="AB88" s="523" t="s">
        <v>155</v>
      </c>
      <c r="AC88" s="523" t="s">
        <v>9</v>
      </c>
      <c r="AD88" s="523" t="s">
        <v>10</v>
      </c>
      <c r="AE88" s="523" t="s">
        <v>11</v>
      </c>
      <c r="AF88" s="523" t="s">
        <v>12</v>
      </c>
      <c r="AG88" s="523" t="s">
        <v>13</v>
      </c>
      <c r="AH88" s="523" t="s">
        <v>14</v>
      </c>
      <c r="AI88" s="523" t="s">
        <v>15</v>
      </c>
      <c r="AJ88" s="523" t="s">
        <v>16</v>
      </c>
      <c r="AK88" s="523" t="s">
        <v>17</v>
      </c>
      <c r="AL88" s="524" t="s">
        <v>18</v>
      </c>
      <c r="AM88" s="526" t="s">
        <v>7</v>
      </c>
      <c r="AN88" s="523" t="s">
        <v>155</v>
      </c>
      <c r="AO88" s="523" t="s">
        <v>9</v>
      </c>
      <c r="AP88" s="523" t="s">
        <v>10</v>
      </c>
      <c r="AQ88" s="523" t="s">
        <v>11</v>
      </c>
      <c r="AR88" s="523" t="s">
        <v>12</v>
      </c>
      <c r="AS88" s="523" t="s">
        <v>13</v>
      </c>
      <c r="AT88" s="523" t="s">
        <v>14</v>
      </c>
      <c r="AU88" s="523" t="s">
        <v>15</v>
      </c>
      <c r="AV88" s="523" t="s">
        <v>16</v>
      </c>
      <c r="AW88" s="523" t="s">
        <v>17</v>
      </c>
      <c r="AX88" s="524" t="s">
        <v>18</v>
      </c>
      <c r="AY88" s="526" t="s">
        <v>7</v>
      </c>
      <c r="AZ88" s="523" t="s">
        <v>155</v>
      </c>
      <c r="BA88" s="523" t="s">
        <v>9</v>
      </c>
      <c r="BB88" s="523" t="s">
        <v>10</v>
      </c>
      <c r="BC88" s="523" t="s">
        <v>11</v>
      </c>
      <c r="BD88" s="523" t="s">
        <v>12</v>
      </c>
      <c r="BE88" s="523" t="s">
        <v>13</v>
      </c>
      <c r="BF88" s="523" t="s">
        <v>14</v>
      </c>
      <c r="BG88" s="523" t="s">
        <v>15</v>
      </c>
      <c r="BH88" s="523" t="s">
        <v>16</v>
      </c>
      <c r="BI88" s="523" t="s">
        <v>17</v>
      </c>
      <c r="BJ88" s="524" t="s">
        <v>18</v>
      </c>
      <c r="BK88" s="526" t="s">
        <v>7</v>
      </c>
      <c r="BL88" s="523" t="s">
        <v>155</v>
      </c>
      <c r="BM88" s="523" t="s">
        <v>9</v>
      </c>
      <c r="BN88" s="523" t="s">
        <v>10</v>
      </c>
      <c r="BO88" s="523" t="s">
        <v>11</v>
      </c>
      <c r="BP88" s="523" t="s">
        <v>12</v>
      </c>
      <c r="BQ88" s="523" t="s">
        <v>13</v>
      </c>
      <c r="BR88" s="523" t="s">
        <v>14</v>
      </c>
      <c r="BS88" s="523" t="s">
        <v>15</v>
      </c>
      <c r="BT88" s="523" t="s">
        <v>16</v>
      </c>
      <c r="BU88" s="523" t="s">
        <v>17</v>
      </c>
      <c r="BV88" s="527" t="s">
        <v>18</v>
      </c>
    </row>
    <row r="89" spans="2:74" x14ac:dyDescent="0.3">
      <c r="B89" s="528" t="s">
        <v>156</v>
      </c>
      <c r="C89" s="789">
        <v>0.3</v>
      </c>
      <c r="D89" s="790">
        <f t="shared" ref="D89:N97" si="23">C89</f>
        <v>0.3</v>
      </c>
      <c r="E89" s="790">
        <f t="shared" si="23"/>
        <v>0.3</v>
      </c>
      <c r="F89" s="790">
        <f t="shared" si="23"/>
        <v>0.3</v>
      </c>
      <c r="G89" s="790">
        <f t="shared" si="23"/>
        <v>0.3</v>
      </c>
      <c r="H89" s="790">
        <f t="shared" si="23"/>
        <v>0.3</v>
      </c>
      <c r="I89" s="790">
        <f t="shared" si="23"/>
        <v>0.3</v>
      </c>
      <c r="J89" s="790">
        <f t="shared" si="23"/>
        <v>0.3</v>
      </c>
      <c r="K89" s="790">
        <f t="shared" si="23"/>
        <v>0.3</v>
      </c>
      <c r="L89" s="790">
        <f t="shared" si="23"/>
        <v>0.3</v>
      </c>
      <c r="M89" s="790">
        <f t="shared" si="23"/>
        <v>0.3</v>
      </c>
      <c r="N89" s="790">
        <f t="shared" si="23"/>
        <v>0.3</v>
      </c>
      <c r="O89" s="790">
        <v>0</v>
      </c>
      <c r="P89" s="790">
        <f>O89</f>
        <v>0</v>
      </c>
      <c r="Q89" s="790">
        <f t="shared" ref="Q89:Z89" si="24">P89</f>
        <v>0</v>
      </c>
      <c r="R89" s="790">
        <f t="shared" si="24"/>
        <v>0</v>
      </c>
      <c r="S89" s="790">
        <f t="shared" si="24"/>
        <v>0</v>
      </c>
      <c r="T89" s="790">
        <f t="shared" si="24"/>
        <v>0</v>
      </c>
      <c r="U89" s="790">
        <f t="shared" si="24"/>
        <v>0</v>
      </c>
      <c r="V89" s="790">
        <f t="shared" si="24"/>
        <v>0</v>
      </c>
      <c r="W89" s="790">
        <f t="shared" si="24"/>
        <v>0</v>
      </c>
      <c r="X89" s="790">
        <f t="shared" si="24"/>
        <v>0</v>
      </c>
      <c r="Y89" s="790">
        <f t="shared" si="24"/>
        <v>0</v>
      </c>
      <c r="Z89" s="790">
        <f t="shared" si="24"/>
        <v>0</v>
      </c>
      <c r="AA89" s="790">
        <v>0</v>
      </c>
      <c r="AB89" s="790">
        <f>AA89</f>
        <v>0</v>
      </c>
      <c r="AC89" s="790">
        <f t="shared" ref="AC89:AL89" si="25">AB89</f>
        <v>0</v>
      </c>
      <c r="AD89" s="790">
        <f t="shared" si="25"/>
        <v>0</v>
      </c>
      <c r="AE89" s="790">
        <f t="shared" si="25"/>
        <v>0</v>
      </c>
      <c r="AF89" s="790">
        <f t="shared" si="25"/>
        <v>0</v>
      </c>
      <c r="AG89" s="790">
        <f t="shared" si="25"/>
        <v>0</v>
      </c>
      <c r="AH89" s="790">
        <f t="shared" si="25"/>
        <v>0</v>
      </c>
      <c r="AI89" s="790">
        <f t="shared" si="25"/>
        <v>0</v>
      </c>
      <c r="AJ89" s="790">
        <f t="shared" si="25"/>
        <v>0</v>
      </c>
      <c r="AK89" s="790">
        <f t="shared" si="25"/>
        <v>0</v>
      </c>
      <c r="AL89" s="790">
        <f t="shared" si="25"/>
        <v>0</v>
      </c>
      <c r="AM89" s="790">
        <v>0.2</v>
      </c>
      <c r="AN89" s="790">
        <f>AM89</f>
        <v>0.2</v>
      </c>
      <c r="AO89" s="790">
        <f t="shared" ref="AO89:AX89" si="26">AN89</f>
        <v>0.2</v>
      </c>
      <c r="AP89" s="790">
        <f t="shared" si="26"/>
        <v>0.2</v>
      </c>
      <c r="AQ89" s="790">
        <f t="shared" si="26"/>
        <v>0.2</v>
      </c>
      <c r="AR89" s="790">
        <f t="shared" si="26"/>
        <v>0.2</v>
      </c>
      <c r="AS89" s="790">
        <f t="shared" si="26"/>
        <v>0.2</v>
      </c>
      <c r="AT89" s="790">
        <f t="shared" si="26"/>
        <v>0.2</v>
      </c>
      <c r="AU89" s="790">
        <f t="shared" si="26"/>
        <v>0.2</v>
      </c>
      <c r="AV89" s="790">
        <f t="shared" si="26"/>
        <v>0.2</v>
      </c>
      <c r="AW89" s="790">
        <f t="shared" si="26"/>
        <v>0.2</v>
      </c>
      <c r="AX89" s="790">
        <f t="shared" si="26"/>
        <v>0.2</v>
      </c>
      <c r="AY89" s="790">
        <v>0</v>
      </c>
      <c r="AZ89" s="790">
        <f>AY89</f>
        <v>0</v>
      </c>
      <c r="BA89" s="790">
        <f t="shared" ref="BA89:BJ89" si="27">AZ89</f>
        <v>0</v>
      </c>
      <c r="BB89" s="790">
        <f t="shared" si="27"/>
        <v>0</v>
      </c>
      <c r="BC89" s="790">
        <f t="shared" si="27"/>
        <v>0</v>
      </c>
      <c r="BD89" s="790">
        <f t="shared" si="27"/>
        <v>0</v>
      </c>
      <c r="BE89" s="790">
        <f t="shared" si="27"/>
        <v>0</v>
      </c>
      <c r="BF89" s="790">
        <f t="shared" si="27"/>
        <v>0</v>
      </c>
      <c r="BG89" s="790">
        <f t="shared" si="27"/>
        <v>0</v>
      </c>
      <c r="BH89" s="790">
        <f t="shared" si="27"/>
        <v>0</v>
      </c>
      <c r="BI89" s="790">
        <f t="shared" si="27"/>
        <v>0</v>
      </c>
      <c r="BJ89" s="790">
        <f t="shared" si="27"/>
        <v>0</v>
      </c>
      <c r="BK89" s="790">
        <v>0</v>
      </c>
      <c r="BL89" s="790">
        <f>BK89</f>
        <v>0</v>
      </c>
      <c r="BM89" s="790">
        <f t="shared" ref="BM89:BV89" si="28">BL89</f>
        <v>0</v>
      </c>
      <c r="BN89" s="790">
        <f t="shared" si="28"/>
        <v>0</v>
      </c>
      <c r="BO89" s="790">
        <f t="shared" si="28"/>
        <v>0</v>
      </c>
      <c r="BP89" s="790">
        <f t="shared" si="28"/>
        <v>0</v>
      </c>
      <c r="BQ89" s="790">
        <f t="shared" si="28"/>
        <v>0</v>
      </c>
      <c r="BR89" s="790">
        <f t="shared" si="28"/>
        <v>0</v>
      </c>
      <c r="BS89" s="790">
        <f t="shared" si="28"/>
        <v>0</v>
      </c>
      <c r="BT89" s="790">
        <f t="shared" si="28"/>
        <v>0</v>
      </c>
      <c r="BU89" s="790">
        <f t="shared" si="28"/>
        <v>0</v>
      </c>
      <c r="BV89" s="1404">
        <f t="shared" si="28"/>
        <v>0</v>
      </c>
    </row>
    <row r="90" spans="2:74" x14ac:dyDescent="0.3">
      <c r="B90" s="528" t="s">
        <v>37</v>
      </c>
      <c r="C90" s="791">
        <v>0.04</v>
      </c>
      <c r="D90" s="792">
        <f t="shared" si="23"/>
        <v>0.04</v>
      </c>
      <c r="E90" s="792">
        <f t="shared" si="23"/>
        <v>0.04</v>
      </c>
      <c r="F90" s="792">
        <f t="shared" si="23"/>
        <v>0.04</v>
      </c>
      <c r="G90" s="792">
        <f t="shared" si="23"/>
        <v>0.04</v>
      </c>
      <c r="H90" s="792">
        <f t="shared" si="23"/>
        <v>0.04</v>
      </c>
      <c r="I90" s="792">
        <f t="shared" si="23"/>
        <v>0.04</v>
      </c>
      <c r="J90" s="792">
        <f t="shared" si="23"/>
        <v>0.04</v>
      </c>
      <c r="K90" s="792">
        <f t="shared" si="23"/>
        <v>0.04</v>
      </c>
      <c r="L90" s="792">
        <f t="shared" si="23"/>
        <v>0.04</v>
      </c>
      <c r="M90" s="792">
        <f t="shared" si="23"/>
        <v>0.04</v>
      </c>
      <c r="N90" s="792">
        <f t="shared" si="23"/>
        <v>0.04</v>
      </c>
      <c r="O90" s="792">
        <v>0</v>
      </c>
      <c r="P90" s="792">
        <f t="shared" ref="P90:Z97" si="29">O90</f>
        <v>0</v>
      </c>
      <c r="Q90" s="792">
        <f t="shared" si="29"/>
        <v>0</v>
      </c>
      <c r="R90" s="792">
        <f t="shared" si="29"/>
        <v>0</v>
      </c>
      <c r="S90" s="792">
        <f t="shared" si="29"/>
        <v>0</v>
      </c>
      <c r="T90" s="792">
        <f t="shared" si="29"/>
        <v>0</v>
      </c>
      <c r="U90" s="792">
        <f t="shared" si="29"/>
        <v>0</v>
      </c>
      <c r="V90" s="792">
        <f t="shared" si="29"/>
        <v>0</v>
      </c>
      <c r="W90" s="792">
        <f t="shared" si="29"/>
        <v>0</v>
      </c>
      <c r="X90" s="792">
        <f t="shared" si="29"/>
        <v>0</v>
      </c>
      <c r="Y90" s="792">
        <f t="shared" si="29"/>
        <v>0</v>
      </c>
      <c r="Z90" s="792">
        <f t="shared" si="29"/>
        <v>0</v>
      </c>
      <c r="AA90" s="792">
        <v>0</v>
      </c>
      <c r="AB90" s="792">
        <f t="shared" ref="AB90:AL97" si="30">AA90</f>
        <v>0</v>
      </c>
      <c r="AC90" s="792">
        <f t="shared" si="30"/>
        <v>0</v>
      </c>
      <c r="AD90" s="792">
        <f t="shared" si="30"/>
        <v>0</v>
      </c>
      <c r="AE90" s="792">
        <f t="shared" si="30"/>
        <v>0</v>
      </c>
      <c r="AF90" s="792">
        <f t="shared" si="30"/>
        <v>0</v>
      </c>
      <c r="AG90" s="792">
        <f t="shared" si="30"/>
        <v>0</v>
      </c>
      <c r="AH90" s="792">
        <f t="shared" si="30"/>
        <v>0</v>
      </c>
      <c r="AI90" s="792">
        <f t="shared" si="30"/>
        <v>0</v>
      </c>
      <c r="AJ90" s="792">
        <f t="shared" si="30"/>
        <v>0</v>
      </c>
      <c r="AK90" s="792">
        <f t="shared" si="30"/>
        <v>0</v>
      </c>
      <c r="AL90" s="792">
        <f t="shared" si="30"/>
        <v>0</v>
      </c>
      <c r="AM90" s="792">
        <v>0.02</v>
      </c>
      <c r="AN90" s="792">
        <f t="shared" ref="AN90:AX97" si="31">AM90</f>
        <v>0.02</v>
      </c>
      <c r="AO90" s="792">
        <f t="shared" si="31"/>
        <v>0.02</v>
      </c>
      <c r="AP90" s="792">
        <f t="shared" si="31"/>
        <v>0.02</v>
      </c>
      <c r="AQ90" s="792">
        <f t="shared" si="31"/>
        <v>0.02</v>
      </c>
      <c r="AR90" s="792">
        <f t="shared" si="31"/>
        <v>0.02</v>
      </c>
      <c r="AS90" s="792">
        <f t="shared" si="31"/>
        <v>0.02</v>
      </c>
      <c r="AT90" s="792">
        <f t="shared" si="31"/>
        <v>0.02</v>
      </c>
      <c r="AU90" s="792">
        <f t="shared" si="31"/>
        <v>0.02</v>
      </c>
      <c r="AV90" s="792">
        <f t="shared" si="31"/>
        <v>0.02</v>
      </c>
      <c r="AW90" s="792">
        <f t="shared" si="31"/>
        <v>0.02</v>
      </c>
      <c r="AX90" s="792">
        <f t="shared" si="31"/>
        <v>0.02</v>
      </c>
      <c r="AY90" s="792">
        <v>0</v>
      </c>
      <c r="AZ90" s="792">
        <f t="shared" ref="AZ90:BJ97" si="32">AY90</f>
        <v>0</v>
      </c>
      <c r="BA90" s="792">
        <f t="shared" si="32"/>
        <v>0</v>
      </c>
      <c r="BB90" s="792">
        <f t="shared" si="32"/>
        <v>0</v>
      </c>
      <c r="BC90" s="792">
        <f t="shared" si="32"/>
        <v>0</v>
      </c>
      <c r="BD90" s="792">
        <f t="shared" si="32"/>
        <v>0</v>
      </c>
      <c r="BE90" s="792">
        <f t="shared" si="32"/>
        <v>0</v>
      </c>
      <c r="BF90" s="792">
        <f t="shared" si="32"/>
        <v>0</v>
      </c>
      <c r="BG90" s="792">
        <f t="shared" si="32"/>
        <v>0</v>
      </c>
      <c r="BH90" s="792">
        <f t="shared" si="32"/>
        <v>0</v>
      </c>
      <c r="BI90" s="792">
        <f t="shared" si="32"/>
        <v>0</v>
      </c>
      <c r="BJ90" s="792">
        <f t="shared" si="32"/>
        <v>0</v>
      </c>
      <c r="BK90" s="792">
        <v>0</v>
      </c>
      <c r="BL90" s="792">
        <f t="shared" ref="BL90:BV97" si="33">BK90</f>
        <v>0</v>
      </c>
      <c r="BM90" s="792">
        <f t="shared" si="33"/>
        <v>0</v>
      </c>
      <c r="BN90" s="792">
        <f t="shared" si="33"/>
        <v>0</v>
      </c>
      <c r="BO90" s="792">
        <f t="shared" si="33"/>
        <v>0</v>
      </c>
      <c r="BP90" s="792">
        <f t="shared" si="33"/>
        <v>0</v>
      </c>
      <c r="BQ90" s="792">
        <f t="shared" si="33"/>
        <v>0</v>
      </c>
      <c r="BR90" s="792">
        <f t="shared" si="33"/>
        <v>0</v>
      </c>
      <c r="BS90" s="792">
        <f t="shared" si="33"/>
        <v>0</v>
      </c>
      <c r="BT90" s="792">
        <f t="shared" si="33"/>
        <v>0</v>
      </c>
      <c r="BU90" s="792">
        <f t="shared" si="33"/>
        <v>0</v>
      </c>
      <c r="BV90" s="1405">
        <f t="shared" si="33"/>
        <v>0</v>
      </c>
    </row>
    <row r="91" spans="2:74" x14ac:dyDescent="0.3">
      <c r="B91" s="528" t="s">
        <v>157</v>
      </c>
      <c r="C91" s="793">
        <v>0.45</v>
      </c>
      <c r="D91" s="794">
        <f t="shared" si="23"/>
        <v>0.45</v>
      </c>
      <c r="E91" s="794">
        <f t="shared" si="23"/>
        <v>0.45</v>
      </c>
      <c r="F91" s="794">
        <f t="shared" si="23"/>
        <v>0.45</v>
      </c>
      <c r="G91" s="794">
        <f t="shared" si="23"/>
        <v>0.45</v>
      </c>
      <c r="H91" s="794">
        <f t="shared" si="23"/>
        <v>0.45</v>
      </c>
      <c r="I91" s="794">
        <f t="shared" si="23"/>
        <v>0.45</v>
      </c>
      <c r="J91" s="794">
        <f t="shared" si="23"/>
        <v>0.45</v>
      </c>
      <c r="K91" s="794">
        <f t="shared" si="23"/>
        <v>0.45</v>
      </c>
      <c r="L91" s="794">
        <f t="shared" si="23"/>
        <v>0.45</v>
      </c>
      <c r="M91" s="794">
        <f t="shared" si="23"/>
        <v>0.45</v>
      </c>
      <c r="N91" s="794">
        <f t="shared" si="23"/>
        <v>0.45</v>
      </c>
      <c r="O91" s="794">
        <v>0.5</v>
      </c>
      <c r="P91" s="794">
        <f t="shared" si="29"/>
        <v>0.5</v>
      </c>
      <c r="Q91" s="794">
        <f t="shared" si="29"/>
        <v>0.5</v>
      </c>
      <c r="R91" s="794">
        <f t="shared" si="29"/>
        <v>0.5</v>
      </c>
      <c r="S91" s="794">
        <f t="shared" si="29"/>
        <v>0.5</v>
      </c>
      <c r="T91" s="794">
        <f t="shared" si="29"/>
        <v>0.5</v>
      </c>
      <c r="U91" s="794">
        <f t="shared" si="29"/>
        <v>0.5</v>
      </c>
      <c r="V91" s="794">
        <f t="shared" si="29"/>
        <v>0.5</v>
      </c>
      <c r="W91" s="794">
        <f t="shared" si="29"/>
        <v>0.5</v>
      </c>
      <c r="X91" s="794">
        <f t="shared" si="29"/>
        <v>0.5</v>
      </c>
      <c r="Y91" s="794">
        <f t="shared" si="29"/>
        <v>0.5</v>
      </c>
      <c r="Z91" s="794">
        <f t="shared" si="29"/>
        <v>0.5</v>
      </c>
      <c r="AA91" s="794">
        <v>0.4</v>
      </c>
      <c r="AB91" s="794">
        <f t="shared" si="30"/>
        <v>0.4</v>
      </c>
      <c r="AC91" s="794">
        <f t="shared" si="30"/>
        <v>0.4</v>
      </c>
      <c r="AD91" s="794">
        <f t="shared" si="30"/>
        <v>0.4</v>
      </c>
      <c r="AE91" s="794">
        <f t="shared" si="30"/>
        <v>0.4</v>
      </c>
      <c r="AF91" s="794">
        <f t="shared" si="30"/>
        <v>0.4</v>
      </c>
      <c r="AG91" s="794">
        <f t="shared" si="30"/>
        <v>0.4</v>
      </c>
      <c r="AH91" s="794">
        <f t="shared" si="30"/>
        <v>0.4</v>
      </c>
      <c r="AI91" s="794">
        <f t="shared" si="30"/>
        <v>0.4</v>
      </c>
      <c r="AJ91" s="794">
        <f t="shared" si="30"/>
        <v>0.4</v>
      </c>
      <c r="AK91" s="794">
        <f t="shared" si="30"/>
        <v>0.4</v>
      </c>
      <c r="AL91" s="794">
        <f t="shared" si="30"/>
        <v>0.4</v>
      </c>
      <c r="AM91" s="794">
        <v>0.15</v>
      </c>
      <c r="AN91" s="794">
        <f t="shared" si="31"/>
        <v>0.15</v>
      </c>
      <c r="AO91" s="794">
        <f t="shared" si="31"/>
        <v>0.15</v>
      </c>
      <c r="AP91" s="794">
        <f t="shared" si="31"/>
        <v>0.15</v>
      </c>
      <c r="AQ91" s="794">
        <f t="shared" si="31"/>
        <v>0.15</v>
      </c>
      <c r="AR91" s="794">
        <f t="shared" si="31"/>
        <v>0.15</v>
      </c>
      <c r="AS91" s="794">
        <f t="shared" si="31"/>
        <v>0.15</v>
      </c>
      <c r="AT91" s="794">
        <f t="shared" si="31"/>
        <v>0.15</v>
      </c>
      <c r="AU91" s="794">
        <f t="shared" si="31"/>
        <v>0.15</v>
      </c>
      <c r="AV91" s="794">
        <f t="shared" si="31"/>
        <v>0.15</v>
      </c>
      <c r="AW91" s="794">
        <f t="shared" si="31"/>
        <v>0.15</v>
      </c>
      <c r="AX91" s="794">
        <f t="shared" si="31"/>
        <v>0.15</v>
      </c>
      <c r="AY91" s="794">
        <v>0.4</v>
      </c>
      <c r="AZ91" s="794">
        <f t="shared" si="32"/>
        <v>0.4</v>
      </c>
      <c r="BA91" s="794">
        <f t="shared" si="32"/>
        <v>0.4</v>
      </c>
      <c r="BB91" s="794">
        <f t="shared" si="32"/>
        <v>0.4</v>
      </c>
      <c r="BC91" s="794">
        <f t="shared" si="32"/>
        <v>0.4</v>
      </c>
      <c r="BD91" s="794">
        <f t="shared" si="32"/>
        <v>0.4</v>
      </c>
      <c r="BE91" s="794">
        <f t="shared" si="32"/>
        <v>0.4</v>
      </c>
      <c r="BF91" s="794">
        <f t="shared" si="32"/>
        <v>0.4</v>
      </c>
      <c r="BG91" s="794">
        <f t="shared" si="32"/>
        <v>0.4</v>
      </c>
      <c r="BH91" s="794">
        <f t="shared" si="32"/>
        <v>0.4</v>
      </c>
      <c r="BI91" s="794">
        <f t="shared" si="32"/>
        <v>0.4</v>
      </c>
      <c r="BJ91" s="794">
        <f t="shared" si="32"/>
        <v>0.4</v>
      </c>
      <c r="BK91" s="794">
        <v>0</v>
      </c>
      <c r="BL91" s="794">
        <f t="shared" si="33"/>
        <v>0</v>
      </c>
      <c r="BM91" s="794">
        <f t="shared" si="33"/>
        <v>0</v>
      </c>
      <c r="BN91" s="794">
        <f t="shared" si="33"/>
        <v>0</v>
      </c>
      <c r="BO91" s="794">
        <f t="shared" si="33"/>
        <v>0</v>
      </c>
      <c r="BP91" s="794">
        <f t="shared" si="33"/>
        <v>0</v>
      </c>
      <c r="BQ91" s="794">
        <f t="shared" si="33"/>
        <v>0</v>
      </c>
      <c r="BR91" s="794">
        <f t="shared" si="33"/>
        <v>0</v>
      </c>
      <c r="BS91" s="794">
        <f t="shared" si="33"/>
        <v>0</v>
      </c>
      <c r="BT91" s="794">
        <f t="shared" si="33"/>
        <v>0</v>
      </c>
      <c r="BU91" s="794">
        <f t="shared" si="33"/>
        <v>0</v>
      </c>
      <c r="BV91" s="1406">
        <f t="shared" si="33"/>
        <v>0</v>
      </c>
    </row>
    <row r="92" spans="2:74" x14ac:dyDescent="0.3">
      <c r="B92" s="528" t="s">
        <v>37</v>
      </c>
      <c r="C92" s="791">
        <v>0.03</v>
      </c>
      <c r="D92" s="792">
        <f t="shared" si="23"/>
        <v>0.03</v>
      </c>
      <c r="E92" s="792">
        <f t="shared" si="23"/>
        <v>0.03</v>
      </c>
      <c r="F92" s="792">
        <f t="shared" si="23"/>
        <v>0.03</v>
      </c>
      <c r="G92" s="792">
        <f t="shared" si="23"/>
        <v>0.03</v>
      </c>
      <c r="H92" s="792">
        <f t="shared" si="23"/>
        <v>0.03</v>
      </c>
      <c r="I92" s="792">
        <f t="shared" si="23"/>
        <v>0.03</v>
      </c>
      <c r="J92" s="792">
        <f t="shared" si="23"/>
        <v>0.03</v>
      </c>
      <c r="K92" s="792">
        <f t="shared" si="23"/>
        <v>0.03</v>
      </c>
      <c r="L92" s="792">
        <f t="shared" si="23"/>
        <v>0.03</v>
      </c>
      <c r="M92" s="792">
        <f t="shared" si="23"/>
        <v>0.03</v>
      </c>
      <c r="N92" s="792">
        <f t="shared" si="23"/>
        <v>0.03</v>
      </c>
      <c r="O92" s="792">
        <v>3.5000000000000003E-2</v>
      </c>
      <c r="P92" s="792">
        <f t="shared" si="29"/>
        <v>3.5000000000000003E-2</v>
      </c>
      <c r="Q92" s="792">
        <f t="shared" si="29"/>
        <v>3.5000000000000003E-2</v>
      </c>
      <c r="R92" s="792">
        <f t="shared" si="29"/>
        <v>3.5000000000000003E-2</v>
      </c>
      <c r="S92" s="792">
        <f t="shared" si="29"/>
        <v>3.5000000000000003E-2</v>
      </c>
      <c r="T92" s="792">
        <f t="shared" si="29"/>
        <v>3.5000000000000003E-2</v>
      </c>
      <c r="U92" s="792">
        <f t="shared" si="29"/>
        <v>3.5000000000000003E-2</v>
      </c>
      <c r="V92" s="792">
        <f t="shared" si="29"/>
        <v>3.5000000000000003E-2</v>
      </c>
      <c r="W92" s="792">
        <f t="shared" si="29"/>
        <v>3.5000000000000003E-2</v>
      </c>
      <c r="X92" s="792">
        <f t="shared" si="29"/>
        <v>3.5000000000000003E-2</v>
      </c>
      <c r="Y92" s="792">
        <f t="shared" si="29"/>
        <v>3.5000000000000003E-2</v>
      </c>
      <c r="Z92" s="792">
        <f t="shared" si="29"/>
        <v>3.5000000000000003E-2</v>
      </c>
      <c r="AA92" s="792">
        <v>0.03</v>
      </c>
      <c r="AB92" s="792">
        <f t="shared" si="30"/>
        <v>0.03</v>
      </c>
      <c r="AC92" s="792">
        <f t="shared" si="30"/>
        <v>0.03</v>
      </c>
      <c r="AD92" s="792">
        <f t="shared" si="30"/>
        <v>0.03</v>
      </c>
      <c r="AE92" s="792">
        <f t="shared" si="30"/>
        <v>0.03</v>
      </c>
      <c r="AF92" s="792">
        <f t="shared" si="30"/>
        <v>0.03</v>
      </c>
      <c r="AG92" s="792">
        <f t="shared" si="30"/>
        <v>0.03</v>
      </c>
      <c r="AH92" s="792">
        <f t="shared" si="30"/>
        <v>0.03</v>
      </c>
      <c r="AI92" s="792">
        <f t="shared" si="30"/>
        <v>0.03</v>
      </c>
      <c r="AJ92" s="792">
        <f t="shared" si="30"/>
        <v>0.03</v>
      </c>
      <c r="AK92" s="792">
        <f t="shared" si="30"/>
        <v>0.03</v>
      </c>
      <c r="AL92" s="792">
        <f t="shared" si="30"/>
        <v>0.03</v>
      </c>
      <c r="AM92" s="792">
        <v>0.01</v>
      </c>
      <c r="AN92" s="792">
        <f t="shared" si="31"/>
        <v>0.01</v>
      </c>
      <c r="AO92" s="792">
        <f t="shared" si="31"/>
        <v>0.01</v>
      </c>
      <c r="AP92" s="792">
        <f t="shared" si="31"/>
        <v>0.01</v>
      </c>
      <c r="AQ92" s="792">
        <f t="shared" si="31"/>
        <v>0.01</v>
      </c>
      <c r="AR92" s="792">
        <f t="shared" si="31"/>
        <v>0.01</v>
      </c>
      <c r="AS92" s="792">
        <f t="shared" si="31"/>
        <v>0.01</v>
      </c>
      <c r="AT92" s="792">
        <f t="shared" si="31"/>
        <v>0.01</v>
      </c>
      <c r="AU92" s="792">
        <f t="shared" si="31"/>
        <v>0.01</v>
      </c>
      <c r="AV92" s="792">
        <f t="shared" si="31"/>
        <v>0.01</v>
      </c>
      <c r="AW92" s="792">
        <f t="shared" si="31"/>
        <v>0.01</v>
      </c>
      <c r="AX92" s="792">
        <f t="shared" si="31"/>
        <v>0.01</v>
      </c>
      <c r="AY92" s="792">
        <v>0.03</v>
      </c>
      <c r="AZ92" s="792">
        <f t="shared" si="32"/>
        <v>0.03</v>
      </c>
      <c r="BA92" s="792">
        <f t="shared" si="32"/>
        <v>0.03</v>
      </c>
      <c r="BB92" s="792">
        <f t="shared" si="32"/>
        <v>0.03</v>
      </c>
      <c r="BC92" s="792">
        <f t="shared" si="32"/>
        <v>0.03</v>
      </c>
      <c r="BD92" s="792">
        <f t="shared" si="32"/>
        <v>0.03</v>
      </c>
      <c r="BE92" s="792">
        <f t="shared" si="32"/>
        <v>0.03</v>
      </c>
      <c r="BF92" s="792">
        <f t="shared" si="32"/>
        <v>0.03</v>
      </c>
      <c r="BG92" s="792">
        <f t="shared" si="32"/>
        <v>0.03</v>
      </c>
      <c r="BH92" s="792">
        <f t="shared" si="32"/>
        <v>0.03</v>
      </c>
      <c r="BI92" s="792">
        <f t="shared" si="32"/>
        <v>0.03</v>
      </c>
      <c r="BJ92" s="792">
        <f t="shared" si="32"/>
        <v>0.03</v>
      </c>
      <c r="BK92" s="792">
        <v>0</v>
      </c>
      <c r="BL92" s="792">
        <f t="shared" si="33"/>
        <v>0</v>
      </c>
      <c r="BM92" s="792">
        <f t="shared" si="33"/>
        <v>0</v>
      </c>
      <c r="BN92" s="792">
        <f t="shared" si="33"/>
        <v>0</v>
      </c>
      <c r="BO92" s="792">
        <f t="shared" si="33"/>
        <v>0</v>
      </c>
      <c r="BP92" s="792">
        <f t="shared" si="33"/>
        <v>0</v>
      </c>
      <c r="BQ92" s="792">
        <f t="shared" si="33"/>
        <v>0</v>
      </c>
      <c r="BR92" s="792">
        <f t="shared" si="33"/>
        <v>0</v>
      </c>
      <c r="BS92" s="792">
        <f t="shared" si="33"/>
        <v>0</v>
      </c>
      <c r="BT92" s="792">
        <f t="shared" si="33"/>
        <v>0</v>
      </c>
      <c r="BU92" s="792">
        <f t="shared" si="33"/>
        <v>0</v>
      </c>
      <c r="BV92" s="1405">
        <f t="shared" si="33"/>
        <v>0</v>
      </c>
    </row>
    <row r="93" spans="2:74" x14ac:dyDescent="0.3">
      <c r="B93" s="528" t="s">
        <v>158</v>
      </c>
      <c r="C93" s="793">
        <v>0.15</v>
      </c>
      <c r="D93" s="794">
        <f t="shared" si="23"/>
        <v>0.15</v>
      </c>
      <c r="E93" s="794">
        <f t="shared" si="23"/>
        <v>0.15</v>
      </c>
      <c r="F93" s="794">
        <f t="shared" si="23"/>
        <v>0.15</v>
      </c>
      <c r="G93" s="794">
        <f t="shared" si="23"/>
        <v>0.15</v>
      </c>
      <c r="H93" s="794">
        <f t="shared" si="23"/>
        <v>0.15</v>
      </c>
      <c r="I93" s="794">
        <f t="shared" si="23"/>
        <v>0.15</v>
      </c>
      <c r="J93" s="794">
        <f t="shared" si="23"/>
        <v>0.15</v>
      </c>
      <c r="K93" s="794">
        <f t="shared" si="23"/>
        <v>0.15</v>
      </c>
      <c r="L93" s="794">
        <f t="shared" si="23"/>
        <v>0.15</v>
      </c>
      <c r="M93" s="794">
        <f t="shared" si="23"/>
        <v>0.15</v>
      </c>
      <c r="N93" s="794">
        <f t="shared" si="23"/>
        <v>0.15</v>
      </c>
      <c r="O93" s="794">
        <v>0</v>
      </c>
      <c r="P93" s="794">
        <f t="shared" si="29"/>
        <v>0</v>
      </c>
      <c r="Q93" s="794">
        <f t="shared" si="29"/>
        <v>0</v>
      </c>
      <c r="R93" s="794">
        <f t="shared" si="29"/>
        <v>0</v>
      </c>
      <c r="S93" s="794">
        <f t="shared" si="29"/>
        <v>0</v>
      </c>
      <c r="T93" s="794">
        <f t="shared" si="29"/>
        <v>0</v>
      </c>
      <c r="U93" s="794">
        <f t="shared" si="29"/>
        <v>0</v>
      </c>
      <c r="V93" s="794">
        <f t="shared" si="29"/>
        <v>0</v>
      </c>
      <c r="W93" s="794">
        <f t="shared" si="29"/>
        <v>0</v>
      </c>
      <c r="X93" s="794">
        <f t="shared" si="29"/>
        <v>0</v>
      </c>
      <c r="Y93" s="794">
        <f t="shared" si="29"/>
        <v>0</v>
      </c>
      <c r="Z93" s="794">
        <f t="shared" si="29"/>
        <v>0</v>
      </c>
      <c r="AA93" s="794">
        <v>0.35</v>
      </c>
      <c r="AB93" s="794">
        <f t="shared" si="30"/>
        <v>0.35</v>
      </c>
      <c r="AC93" s="794">
        <f t="shared" si="30"/>
        <v>0.35</v>
      </c>
      <c r="AD93" s="794">
        <f t="shared" si="30"/>
        <v>0.35</v>
      </c>
      <c r="AE93" s="794">
        <f t="shared" si="30"/>
        <v>0.35</v>
      </c>
      <c r="AF93" s="794">
        <f t="shared" si="30"/>
        <v>0.35</v>
      </c>
      <c r="AG93" s="794">
        <f t="shared" si="30"/>
        <v>0.35</v>
      </c>
      <c r="AH93" s="794">
        <f t="shared" si="30"/>
        <v>0.35</v>
      </c>
      <c r="AI93" s="794">
        <f t="shared" si="30"/>
        <v>0.35</v>
      </c>
      <c r="AJ93" s="794">
        <f t="shared" si="30"/>
        <v>0.35</v>
      </c>
      <c r="AK93" s="794">
        <f t="shared" si="30"/>
        <v>0.35</v>
      </c>
      <c r="AL93" s="794">
        <f t="shared" si="30"/>
        <v>0.35</v>
      </c>
      <c r="AM93" s="794">
        <v>0.35</v>
      </c>
      <c r="AN93" s="794">
        <f t="shared" si="31"/>
        <v>0.35</v>
      </c>
      <c r="AO93" s="794">
        <f t="shared" si="31"/>
        <v>0.35</v>
      </c>
      <c r="AP93" s="794">
        <f t="shared" si="31"/>
        <v>0.35</v>
      </c>
      <c r="AQ93" s="794">
        <f t="shared" si="31"/>
        <v>0.35</v>
      </c>
      <c r="AR93" s="794">
        <f t="shared" si="31"/>
        <v>0.35</v>
      </c>
      <c r="AS93" s="794">
        <f t="shared" si="31"/>
        <v>0.35</v>
      </c>
      <c r="AT93" s="794">
        <f t="shared" si="31"/>
        <v>0.35</v>
      </c>
      <c r="AU93" s="794">
        <f t="shared" si="31"/>
        <v>0.35</v>
      </c>
      <c r="AV93" s="794">
        <f t="shared" si="31"/>
        <v>0.35</v>
      </c>
      <c r="AW93" s="794">
        <f t="shared" si="31"/>
        <v>0.35</v>
      </c>
      <c r="AX93" s="794">
        <f t="shared" si="31"/>
        <v>0.35</v>
      </c>
      <c r="AY93" s="794">
        <v>0</v>
      </c>
      <c r="AZ93" s="794">
        <f t="shared" si="32"/>
        <v>0</v>
      </c>
      <c r="BA93" s="794">
        <f t="shared" si="32"/>
        <v>0</v>
      </c>
      <c r="BB93" s="794">
        <f t="shared" si="32"/>
        <v>0</v>
      </c>
      <c r="BC93" s="794">
        <f t="shared" si="32"/>
        <v>0</v>
      </c>
      <c r="BD93" s="794">
        <f t="shared" si="32"/>
        <v>0</v>
      </c>
      <c r="BE93" s="794">
        <f t="shared" si="32"/>
        <v>0</v>
      </c>
      <c r="BF93" s="794">
        <f t="shared" si="32"/>
        <v>0</v>
      </c>
      <c r="BG93" s="794">
        <f t="shared" si="32"/>
        <v>0</v>
      </c>
      <c r="BH93" s="794">
        <f t="shared" si="32"/>
        <v>0</v>
      </c>
      <c r="BI93" s="794">
        <f t="shared" si="32"/>
        <v>0</v>
      </c>
      <c r="BJ93" s="794">
        <f t="shared" si="32"/>
        <v>0</v>
      </c>
      <c r="BK93" s="794">
        <v>0</v>
      </c>
      <c r="BL93" s="794">
        <f t="shared" si="33"/>
        <v>0</v>
      </c>
      <c r="BM93" s="794">
        <f t="shared" si="33"/>
        <v>0</v>
      </c>
      <c r="BN93" s="794">
        <f t="shared" si="33"/>
        <v>0</v>
      </c>
      <c r="BO93" s="794">
        <f t="shared" si="33"/>
        <v>0</v>
      </c>
      <c r="BP93" s="794">
        <f t="shared" si="33"/>
        <v>0</v>
      </c>
      <c r="BQ93" s="794">
        <f t="shared" si="33"/>
        <v>0</v>
      </c>
      <c r="BR93" s="794">
        <f t="shared" si="33"/>
        <v>0</v>
      </c>
      <c r="BS93" s="794">
        <f t="shared" si="33"/>
        <v>0</v>
      </c>
      <c r="BT93" s="794">
        <f t="shared" si="33"/>
        <v>0</v>
      </c>
      <c r="BU93" s="794">
        <f t="shared" si="33"/>
        <v>0</v>
      </c>
      <c r="BV93" s="1406">
        <f t="shared" si="33"/>
        <v>0</v>
      </c>
    </row>
    <row r="94" spans="2:74" x14ac:dyDescent="0.3">
      <c r="B94" s="528" t="s">
        <v>37</v>
      </c>
      <c r="C94" s="791">
        <v>0</v>
      </c>
      <c r="D94" s="792">
        <f t="shared" si="23"/>
        <v>0</v>
      </c>
      <c r="E94" s="792">
        <f t="shared" si="23"/>
        <v>0</v>
      </c>
      <c r="F94" s="792">
        <f t="shared" si="23"/>
        <v>0</v>
      </c>
      <c r="G94" s="792">
        <f t="shared" si="23"/>
        <v>0</v>
      </c>
      <c r="H94" s="792">
        <f t="shared" si="23"/>
        <v>0</v>
      </c>
      <c r="I94" s="792">
        <f t="shared" si="23"/>
        <v>0</v>
      </c>
      <c r="J94" s="792">
        <f t="shared" si="23"/>
        <v>0</v>
      </c>
      <c r="K94" s="792">
        <f t="shared" si="23"/>
        <v>0</v>
      </c>
      <c r="L94" s="792">
        <f t="shared" si="23"/>
        <v>0</v>
      </c>
      <c r="M94" s="792">
        <f t="shared" si="23"/>
        <v>0</v>
      </c>
      <c r="N94" s="792">
        <f t="shared" si="23"/>
        <v>0</v>
      </c>
      <c r="O94" s="792">
        <v>0</v>
      </c>
      <c r="P94" s="792">
        <f t="shared" si="29"/>
        <v>0</v>
      </c>
      <c r="Q94" s="792">
        <f t="shared" si="29"/>
        <v>0</v>
      </c>
      <c r="R94" s="792">
        <f t="shared" si="29"/>
        <v>0</v>
      </c>
      <c r="S94" s="792">
        <f t="shared" si="29"/>
        <v>0</v>
      </c>
      <c r="T94" s="792">
        <f t="shared" si="29"/>
        <v>0</v>
      </c>
      <c r="U94" s="792">
        <f t="shared" si="29"/>
        <v>0</v>
      </c>
      <c r="V94" s="792">
        <f t="shared" si="29"/>
        <v>0</v>
      </c>
      <c r="W94" s="792">
        <f t="shared" si="29"/>
        <v>0</v>
      </c>
      <c r="X94" s="792">
        <f t="shared" si="29"/>
        <v>0</v>
      </c>
      <c r="Y94" s="792">
        <f t="shared" si="29"/>
        <v>0</v>
      </c>
      <c r="Z94" s="792">
        <f t="shared" si="29"/>
        <v>0</v>
      </c>
      <c r="AA94" s="792">
        <v>0.01</v>
      </c>
      <c r="AB94" s="792">
        <f t="shared" si="30"/>
        <v>0.01</v>
      </c>
      <c r="AC94" s="792">
        <f t="shared" si="30"/>
        <v>0.01</v>
      </c>
      <c r="AD94" s="792">
        <f t="shared" si="30"/>
        <v>0.01</v>
      </c>
      <c r="AE94" s="792">
        <f t="shared" si="30"/>
        <v>0.01</v>
      </c>
      <c r="AF94" s="792">
        <f t="shared" si="30"/>
        <v>0.01</v>
      </c>
      <c r="AG94" s="792">
        <f t="shared" si="30"/>
        <v>0.01</v>
      </c>
      <c r="AH94" s="792">
        <f t="shared" si="30"/>
        <v>0.01</v>
      </c>
      <c r="AI94" s="792">
        <f t="shared" si="30"/>
        <v>0.01</v>
      </c>
      <c r="AJ94" s="792">
        <f t="shared" si="30"/>
        <v>0.01</v>
      </c>
      <c r="AK94" s="792">
        <f t="shared" si="30"/>
        <v>0.01</v>
      </c>
      <c r="AL94" s="792">
        <f t="shared" si="30"/>
        <v>0.01</v>
      </c>
      <c r="AM94" s="792">
        <v>1.4999999999999999E-2</v>
      </c>
      <c r="AN94" s="792">
        <f t="shared" si="31"/>
        <v>1.4999999999999999E-2</v>
      </c>
      <c r="AO94" s="792">
        <f t="shared" si="31"/>
        <v>1.4999999999999999E-2</v>
      </c>
      <c r="AP94" s="792">
        <f t="shared" si="31"/>
        <v>1.4999999999999999E-2</v>
      </c>
      <c r="AQ94" s="792">
        <f t="shared" si="31"/>
        <v>1.4999999999999999E-2</v>
      </c>
      <c r="AR94" s="792">
        <f t="shared" si="31"/>
        <v>1.4999999999999999E-2</v>
      </c>
      <c r="AS94" s="792">
        <f t="shared" si="31"/>
        <v>1.4999999999999999E-2</v>
      </c>
      <c r="AT94" s="792">
        <f t="shared" si="31"/>
        <v>1.4999999999999999E-2</v>
      </c>
      <c r="AU94" s="792">
        <f t="shared" si="31"/>
        <v>1.4999999999999999E-2</v>
      </c>
      <c r="AV94" s="792">
        <f t="shared" si="31"/>
        <v>1.4999999999999999E-2</v>
      </c>
      <c r="AW94" s="792">
        <f t="shared" si="31"/>
        <v>1.4999999999999999E-2</v>
      </c>
      <c r="AX94" s="792">
        <f t="shared" si="31"/>
        <v>1.4999999999999999E-2</v>
      </c>
      <c r="AY94" s="792">
        <v>0</v>
      </c>
      <c r="AZ94" s="792">
        <f t="shared" si="32"/>
        <v>0</v>
      </c>
      <c r="BA94" s="792">
        <f t="shared" si="32"/>
        <v>0</v>
      </c>
      <c r="BB94" s="792">
        <f t="shared" si="32"/>
        <v>0</v>
      </c>
      <c r="BC94" s="792">
        <f t="shared" si="32"/>
        <v>0</v>
      </c>
      <c r="BD94" s="792">
        <f t="shared" si="32"/>
        <v>0</v>
      </c>
      <c r="BE94" s="792">
        <f t="shared" si="32"/>
        <v>0</v>
      </c>
      <c r="BF94" s="792">
        <f t="shared" si="32"/>
        <v>0</v>
      </c>
      <c r="BG94" s="792">
        <f t="shared" si="32"/>
        <v>0</v>
      </c>
      <c r="BH94" s="792">
        <f t="shared" si="32"/>
        <v>0</v>
      </c>
      <c r="BI94" s="792">
        <f t="shared" si="32"/>
        <v>0</v>
      </c>
      <c r="BJ94" s="792">
        <f t="shared" si="32"/>
        <v>0</v>
      </c>
      <c r="BK94" s="792">
        <v>0</v>
      </c>
      <c r="BL94" s="792">
        <f t="shared" si="33"/>
        <v>0</v>
      </c>
      <c r="BM94" s="792">
        <f t="shared" si="33"/>
        <v>0</v>
      </c>
      <c r="BN94" s="792">
        <f t="shared" si="33"/>
        <v>0</v>
      </c>
      <c r="BO94" s="792">
        <f t="shared" si="33"/>
        <v>0</v>
      </c>
      <c r="BP94" s="792">
        <f t="shared" si="33"/>
        <v>0</v>
      </c>
      <c r="BQ94" s="792">
        <f t="shared" si="33"/>
        <v>0</v>
      </c>
      <c r="BR94" s="792">
        <f t="shared" si="33"/>
        <v>0</v>
      </c>
      <c r="BS94" s="792">
        <f t="shared" si="33"/>
        <v>0</v>
      </c>
      <c r="BT94" s="792">
        <f t="shared" si="33"/>
        <v>0</v>
      </c>
      <c r="BU94" s="792">
        <f t="shared" si="33"/>
        <v>0</v>
      </c>
      <c r="BV94" s="1405">
        <f t="shared" si="33"/>
        <v>0</v>
      </c>
    </row>
    <row r="95" spans="2:74" x14ac:dyDescent="0.3">
      <c r="B95" s="528" t="s">
        <v>159</v>
      </c>
      <c r="C95" s="793">
        <v>0.1</v>
      </c>
      <c r="D95" s="794">
        <f t="shared" si="23"/>
        <v>0.1</v>
      </c>
      <c r="E95" s="794">
        <f t="shared" si="23"/>
        <v>0.1</v>
      </c>
      <c r="F95" s="794">
        <f t="shared" si="23"/>
        <v>0.1</v>
      </c>
      <c r="G95" s="794">
        <f t="shared" si="23"/>
        <v>0.1</v>
      </c>
      <c r="H95" s="794">
        <f t="shared" si="23"/>
        <v>0.1</v>
      </c>
      <c r="I95" s="794">
        <f t="shared" si="23"/>
        <v>0.1</v>
      </c>
      <c r="J95" s="794">
        <f t="shared" si="23"/>
        <v>0.1</v>
      </c>
      <c r="K95" s="794">
        <f t="shared" si="23"/>
        <v>0.1</v>
      </c>
      <c r="L95" s="794">
        <f t="shared" si="23"/>
        <v>0.1</v>
      </c>
      <c r="M95" s="794">
        <f t="shared" si="23"/>
        <v>0.1</v>
      </c>
      <c r="N95" s="794">
        <f t="shared" si="23"/>
        <v>0.1</v>
      </c>
      <c r="O95" s="794">
        <v>0.5</v>
      </c>
      <c r="P95" s="794">
        <f t="shared" si="29"/>
        <v>0.5</v>
      </c>
      <c r="Q95" s="794">
        <f t="shared" si="29"/>
        <v>0.5</v>
      </c>
      <c r="R95" s="794">
        <f t="shared" si="29"/>
        <v>0.5</v>
      </c>
      <c r="S95" s="794">
        <f t="shared" si="29"/>
        <v>0.5</v>
      </c>
      <c r="T95" s="794">
        <f t="shared" si="29"/>
        <v>0.5</v>
      </c>
      <c r="U95" s="794">
        <f t="shared" si="29"/>
        <v>0.5</v>
      </c>
      <c r="V95" s="794">
        <f t="shared" si="29"/>
        <v>0.5</v>
      </c>
      <c r="W95" s="794">
        <f t="shared" si="29"/>
        <v>0.5</v>
      </c>
      <c r="X95" s="794">
        <f t="shared" si="29"/>
        <v>0.5</v>
      </c>
      <c r="Y95" s="794">
        <f t="shared" si="29"/>
        <v>0.5</v>
      </c>
      <c r="Z95" s="794">
        <f t="shared" si="29"/>
        <v>0.5</v>
      </c>
      <c r="AA95" s="794">
        <v>0.25</v>
      </c>
      <c r="AB95" s="794">
        <f t="shared" si="30"/>
        <v>0.25</v>
      </c>
      <c r="AC95" s="794">
        <f t="shared" si="30"/>
        <v>0.25</v>
      </c>
      <c r="AD95" s="794">
        <f t="shared" si="30"/>
        <v>0.25</v>
      </c>
      <c r="AE95" s="794">
        <f t="shared" si="30"/>
        <v>0.25</v>
      </c>
      <c r="AF95" s="794">
        <f t="shared" si="30"/>
        <v>0.25</v>
      </c>
      <c r="AG95" s="794">
        <f t="shared" si="30"/>
        <v>0.25</v>
      </c>
      <c r="AH95" s="794">
        <f t="shared" si="30"/>
        <v>0.25</v>
      </c>
      <c r="AI95" s="794">
        <f t="shared" si="30"/>
        <v>0.25</v>
      </c>
      <c r="AJ95" s="794">
        <f t="shared" si="30"/>
        <v>0.25</v>
      </c>
      <c r="AK95" s="794">
        <f t="shared" si="30"/>
        <v>0.25</v>
      </c>
      <c r="AL95" s="794">
        <f t="shared" si="30"/>
        <v>0.25</v>
      </c>
      <c r="AM95" s="794">
        <v>0.3</v>
      </c>
      <c r="AN95" s="794">
        <f t="shared" si="31"/>
        <v>0.3</v>
      </c>
      <c r="AO95" s="794">
        <f t="shared" si="31"/>
        <v>0.3</v>
      </c>
      <c r="AP95" s="794">
        <f t="shared" si="31"/>
        <v>0.3</v>
      </c>
      <c r="AQ95" s="794">
        <f t="shared" si="31"/>
        <v>0.3</v>
      </c>
      <c r="AR95" s="794">
        <f t="shared" si="31"/>
        <v>0.3</v>
      </c>
      <c r="AS95" s="794">
        <f t="shared" si="31"/>
        <v>0.3</v>
      </c>
      <c r="AT95" s="794">
        <f t="shared" si="31"/>
        <v>0.3</v>
      </c>
      <c r="AU95" s="794">
        <f t="shared" si="31"/>
        <v>0.3</v>
      </c>
      <c r="AV95" s="794">
        <f t="shared" si="31"/>
        <v>0.3</v>
      </c>
      <c r="AW95" s="794">
        <f t="shared" si="31"/>
        <v>0.3</v>
      </c>
      <c r="AX95" s="794">
        <f t="shared" si="31"/>
        <v>0.3</v>
      </c>
      <c r="AY95" s="794">
        <v>0.6</v>
      </c>
      <c r="AZ95" s="794">
        <f t="shared" si="32"/>
        <v>0.6</v>
      </c>
      <c r="BA95" s="794">
        <f t="shared" si="32"/>
        <v>0.6</v>
      </c>
      <c r="BB95" s="794">
        <f t="shared" si="32"/>
        <v>0.6</v>
      </c>
      <c r="BC95" s="794">
        <f t="shared" si="32"/>
        <v>0.6</v>
      </c>
      <c r="BD95" s="794">
        <f t="shared" si="32"/>
        <v>0.6</v>
      </c>
      <c r="BE95" s="794">
        <f t="shared" si="32"/>
        <v>0.6</v>
      </c>
      <c r="BF95" s="794">
        <f t="shared" si="32"/>
        <v>0.6</v>
      </c>
      <c r="BG95" s="794">
        <f t="shared" si="32"/>
        <v>0.6</v>
      </c>
      <c r="BH95" s="794">
        <f t="shared" si="32"/>
        <v>0.6</v>
      </c>
      <c r="BI95" s="794">
        <f t="shared" si="32"/>
        <v>0.6</v>
      </c>
      <c r="BJ95" s="794">
        <f t="shared" si="32"/>
        <v>0.6</v>
      </c>
      <c r="BK95" s="794">
        <v>1</v>
      </c>
      <c r="BL95" s="794">
        <f t="shared" si="33"/>
        <v>1</v>
      </c>
      <c r="BM95" s="794">
        <f t="shared" si="33"/>
        <v>1</v>
      </c>
      <c r="BN95" s="794">
        <f t="shared" si="33"/>
        <v>1</v>
      </c>
      <c r="BO95" s="794">
        <f t="shared" si="33"/>
        <v>1</v>
      </c>
      <c r="BP95" s="794">
        <f t="shared" si="33"/>
        <v>1</v>
      </c>
      <c r="BQ95" s="794">
        <f t="shared" si="33"/>
        <v>1</v>
      </c>
      <c r="BR95" s="794">
        <f t="shared" si="33"/>
        <v>1</v>
      </c>
      <c r="BS95" s="794">
        <f t="shared" si="33"/>
        <v>1</v>
      </c>
      <c r="BT95" s="794">
        <f t="shared" si="33"/>
        <v>1</v>
      </c>
      <c r="BU95" s="794">
        <f t="shared" si="33"/>
        <v>1</v>
      </c>
      <c r="BV95" s="1406">
        <f t="shared" si="33"/>
        <v>1</v>
      </c>
    </row>
    <row r="96" spans="2:74" x14ac:dyDescent="0.3">
      <c r="B96" s="528" t="s">
        <v>37</v>
      </c>
      <c r="C96" s="791">
        <v>0</v>
      </c>
      <c r="D96" s="792">
        <f t="shared" si="23"/>
        <v>0</v>
      </c>
      <c r="E96" s="792">
        <f t="shared" si="23"/>
        <v>0</v>
      </c>
      <c r="F96" s="792">
        <f t="shared" si="23"/>
        <v>0</v>
      </c>
      <c r="G96" s="792">
        <f t="shared" si="23"/>
        <v>0</v>
      </c>
      <c r="H96" s="792">
        <f t="shared" si="23"/>
        <v>0</v>
      </c>
      <c r="I96" s="792">
        <f t="shared" si="23"/>
        <v>0</v>
      </c>
      <c r="J96" s="792">
        <f t="shared" si="23"/>
        <v>0</v>
      </c>
      <c r="K96" s="792">
        <f t="shared" si="23"/>
        <v>0</v>
      </c>
      <c r="L96" s="792">
        <f t="shared" si="23"/>
        <v>0</v>
      </c>
      <c r="M96" s="792">
        <f t="shared" si="23"/>
        <v>0</v>
      </c>
      <c r="N96" s="792">
        <f t="shared" si="23"/>
        <v>0</v>
      </c>
      <c r="O96" s="792">
        <v>0</v>
      </c>
      <c r="P96" s="792">
        <f t="shared" si="29"/>
        <v>0</v>
      </c>
      <c r="Q96" s="792">
        <f t="shared" si="29"/>
        <v>0</v>
      </c>
      <c r="R96" s="792">
        <f t="shared" si="29"/>
        <v>0</v>
      </c>
      <c r="S96" s="792">
        <f t="shared" si="29"/>
        <v>0</v>
      </c>
      <c r="T96" s="792">
        <f t="shared" si="29"/>
        <v>0</v>
      </c>
      <c r="U96" s="792">
        <f t="shared" si="29"/>
        <v>0</v>
      </c>
      <c r="V96" s="792">
        <f t="shared" si="29"/>
        <v>0</v>
      </c>
      <c r="W96" s="792">
        <f t="shared" si="29"/>
        <v>0</v>
      </c>
      <c r="X96" s="792">
        <f t="shared" si="29"/>
        <v>0</v>
      </c>
      <c r="Y96" s="792">
        <f t="shared" si="29"/>
        <v>0</v>
      </c>
      <c r="Z96" s="792">
        <f t="shared" si="29"/>
        <v>0</v>
      </c>
      <c r="AA96" s="792">
        <v>0</v>
      </c>
      <c r="AB96" s="792">
        <f t="shared" si="30"/>
        <v>0</v>
      </c>
      <c r="AC96" s="792">
        <f t="shared" si="30"/>
        <v>0</v>
      </c>
      <c r="AD96" s="792">
        <f t="shared" si="30"/>
        <v>0</v>
      </c>
      <c r="AE96" s="792">
        <f t="shared" si="30"/>
        <v>0</v>
      </c>
      <c r="AF96" s="792">
        <f t="shared" si="30"/>
        <v>0</v>
      </c>
      <c r="AG96" s="792">
        <f t="shared" si="30"/>
        <v>0</v>
      </c>
      <c r="AH96" s="792">
        <f t="shared" si="30"/>
        <v>0</v>
      </c>
      <c r="AI96" s="792">
        <f t="shared" si="30"/>
        <v>0</v>
      </c>
      <c r="AJ96" s="792">
        <f t="shared" si="30"/>
        <v>0</v>
      </c>
      <c r="AK96" s="792">
        <f t="shared" si="30"/>
        <v>0</v>
      </c>
      <c r="AL96" s="792">
        <f t="shared" si="30"/>
        <v>0</v>
      </c>
      <c r="AM96" s="792">
        <v>0</v>
      </c>
      <c r="AN96" s="792">
        <f t="shared" si="31"/>
        <v>0</v>
      </c>
      <c r="AO96" s="792">
        <f t="shared" si="31"/>
        <v>0</v>
      </c>
      <c r="AP96" s="792">
        <f t="shared" si="31"/>
        <v>0</v>
      </c>
      <c r="AQ96" s="792">
        <f t="shared" si="31"/>
        <v>0</v>
      </c>
      <c r="AR96" s="792">
        <f t="shared" si="31"/>
        <v>0</v>
      </c>
      <c r="AS96" s="792">
        <f t="shared" si="31"/>
        <v>0</v>
      </c>
      <c r="AT96" s="792">
        <f t="shared" si="31"/>
        <v>0</v>
      </c>
      <c r="AU96" s="792">
        <f t="shared" si="31"/>
        <v>0</v>
      </c>
      <c r="AV96" s="792">
        <f t="shared" si="31"/>
        <v>0</v>
      </c>
      <c r="AW96" s="792">
        <f t="shared" si="31"/>
        <v>0</v>
      </c>
      <c r="AX96" s="792">
        <f t="shared" si="31"/>
        <v>0</v>
      </c>
      <c r="AY96" s="792">
        <v>0</v>
      </c>
      <c r="AZ96" s="792">
        <f t="shared" si="32"/>
        <v>0</v>
      </c>
      <c r="BA96" s="792">
        <f t="shared" si="32"/>
        <v>0</v>
      </c>
      <c r="BB96" s="792">
        <f t="shared" si="32"/>
        <v>0</v>
      </c>
      <c r="BC96" s="792">
        <f t="shared" si="32"/>
        <v>0</v>
      </c>
      <c r="BD96" s="792">
        <f t="shared" si="32"/>
        <v>0</v>
      </c>
      <c r="BE96" s="792">
        <f t="shared" si="32"/>
        <v>0</v>
      </c>
      <c r="BF96" s="792">
        <f t="shared" si="32"/>
        <v>0</v>
      </c>
      <c r="BG96" s="792">
        <f t="shared" si="32"/>
        <v>0</v>
      </c>
      <c r="BH96" s="792">
        <f t="shared" si="32"/>
        <v>0</v>
      </c>
      <c r="BI96" s="792">
        <f t="shared" si="32"/>
        <v>0</v>
      </c>
      <c r="BJ96" s="792">
        <f t="shared" si="32"/>
        <v>0</v>
      </c>
      <c r="BK96" s="792">
        <v>0</v>
      </c>
      <c r="BL96" s="792">
        <f t="shared" si="33"/>
        <v>0</v>
      </c>
      <c r="BM96" s="792">
        <f t="shared" si="33"/>
        <v>0</v>
      </c>
      <c r="BN96" s="792">
        <f t="shared" si="33"/>
        <v>0</v>
      </c>
      <c r="BO96" s="792">
        <f t="shared" si="33"/>
        <v>0</v>
      </c>
      <c r="BP96" s="792">
        <f t="shared" si="33"/>
        <v>0</v>
      </c>
      <c r="BQ96" s="792">
        <f t="shared" si="33"/>
        <v>0</v>
      </c>
      <c r="BR96" s="792">
        <f t="shared" si="33"/>
        <v>0</v>
      </c>
      <c r="BS96" s="792">
        <f t="shared" si="33"/>
        <v>0</v>
      </c>
      <c r="BT96" s="792">
        <f t="shared" si="33"/>
        <v>0</v>
      </c>
      <c r="BU96" s="792">
        <f t="shared" si="33"/>
        <v>0</v>
      </c>
      <c r="BV96" s="1405">
        <f t="shared" si="33"/>
        <v>0</v>
      </c>
    </row>
    <row r="97" spans="2:74" ht="16.2" thickBot="1" x14ac:dyDescent="0.35">
      <c r="B97" s="529" t="s">
        <v>160</v>
      </c>
      <c r="C97" s="519">
        <v>0.06</v>
      </c>
      <c r="D97" s="520">
        <f t="shared" si="23"/>
        <v>0.06</v>
      </c>
      <c r="E97" s="520">
        <f t="shared" si="23"/>
        <v>0.06</v>
      </c>
      <c r="F97" s="520">
        <f t="shared" si="23"/>
        <v>0.06</v>
      </c>
      <c r="G97" s="520">
        <f t="shared" si="23"/>
        <v>0.06</v>
      </c>
      <c r="H97" s="520">
        <f t="shared" si="23"/>
        <v>0.06</v>
      </c>
      <c r="I97" s="520">
        <f t="shared" si="23"/>
        <v>0.06</v>
      </c>
      <c r="J97" s="520">
        <f t="shared" si="23"/>
        <v>0.06</v>
      </c>
      <c r="K97" s="520">
        <f t="shared" si="23"/>
        <v>0.06</v>
      </c>
      <c r="L97" s="520">
        <f t="shared" si="23"/>
        <v>0.06</v>
      </c>
      <c r="M97" s="520">
        <f t="shared" si="23"/>
        <v>0.06</v>
      </c>
      <c r="N97" s="520">
        <f t="shared" si="23"/>
        <v>0.06</v>
      </c>
      <c r="O97" s="520">
        <v>0.08</v>
      </c>
      <c r="P97" s="520">
        <f t="shared" si="29"/>
        <v>0.08</v>
      </c>
      <c r="Q97" s="520">
        <f t="shared" si="29"/>
        <v>0.08</v>
      </c>
      <c r="R97" s="520">
        <f t="shared" si="29"/>
        <v>0.08</v>
      </c>
      <c r="S97" s="520">
        <f t="shared" si="29"/>
        <v>0.08</v>
      </c>
      <c r="T97" s="520">
        <f t="shared" si="29"/>
        <v>0.08</v>
      </c>
      <c r="U97" s="520">
        <f t="shared" si="29"/>
        <v>0.08</v>
      </c>
      <c r="V97" s="520">
        <f t="shared" si="29"/>
        <v>0.08</v>
      </c>
      <c r="W97" s="520">
        <f t="shared" si="29"/>
        <v>0.08</v>
      </c>
      <c r="X97" s="520">
        <f t="shared" si="29"/>
        <v>0.08</v>
      </c>
      <c r="Y97" s="520">
        <f t="shared" si="29"/>
        <v>0.08</v>
      </c>
      <c r="Z97" s="520">
        <f t="shared" si="29"/>
        <v>0.08</v>
      </c>
      <c r="AA97" s="520">
        <v>7.0000000000000007E-2</v>
      </c>
      <c r="AB97" s="520">
        <f t="shared" si="30"/>
        <v>7.0000000000000007E-2</v>
      </c>
      <c r="AC97" s="520">
        <f t="shared" si="30"/>
        <v>7.0000000000000007E-2</v>
      </c>
      <c r="AD97" s="520">
        <f t="shared" si="30"/>
        <v>7.0000000000000007E-2</v>
      </c>
      <c r="AE97" s="520">
        <f t="shared" si="30"/>
        <v>7.0000000000000007E-2</v>
      </c>
      <c r="AF97" s="520">
        <f t="shared" si="30"/>
        <v>7.0000000000000007E-2</v>
      </c>
      <c r="AG97" s="520">
        <f t="shared" si="30"/>
        <v>7.0000000000000007E-2</v>
      </c>
      <c r="AH97" s="520">
        <f t="shared" si="30"/>
        <v>7.0000000000000007E-2</v>
      </c>
      <c r="AI97" s="520">
        <f t="shared" si="30"/>
        <v>7.0000000000000007E-2</v>
      </c>
      <c r="AJ97" s="520">
        <f t="shared" si="30"/>
        <v>7.0000000000000007E-2</v>
      </c>
      <c r="AK97" s="520">
        <f t="shared" si="30"/>
        <v>7.0000000000000007E-2</v>
      </c>
      <c r="AL97" s="520">
        <f t="shared" si="30"/>
        <v>7.0000000000000007E-2</v>
      </c>
      <c r="AM97" s="520">
        <v>0.05</v>
      </c>
      <c r="AN97" s="520">
        <f t="shared" si="31"/>
        <v>0.05</v>
      </c>
      <c r="AO97" s="520">
        <f t="shared" si="31"/>
        <v>0.05</v>
      </c>
      <c r="AP97" s="520">
        <f t="shared" si="31"/>
        <v>0.05</v>
      </c>
      <c r="AQ97" s="520">
        <f t="shared" si="31"/>
        <v>0.05</v>
      </c>
      <c r="AR97" s="520">
        <f t="shared" si="31"/>
        <v>0.05</v>
      </c>
      <c r="AS97" s="520">
        <f t="shared" si="31"/>
        <v>0.05</v>
      </c>
      <c r="AT97" s="520">
        <f t="shared" si="31"/>
        <v>0.05</v>
      </c>
      <c r="AU97" s="520">
        <f t="shared" si="31"/>
        <v>0.05</v>
      </c>
      <c r="AV97" s="520">
        <f t="shared" si="31"/>
        <v>0.05</v>
      </c>
      <c r="AW97" s="520">
        <f t="shared" si="31"/>
        <v>0.05</v>
      </c>
      <c r="AX97" s="520">
        <f t="shared" si="31"/>
        <v>0.05</v>
      </c>
      <c r="AY97" s="520">
        <v>0.08</v>
      </c>
      <c r="AZ97" s="520">
        <f t="shared" si="32"/>
        <v>0.08</v>
      </c>
      <c r="BA97" s="520">
        <f t="shared" si="32"/>
        <v>0.08</v>
      </c>
      <c r="BB97" s="520">
        <f t="shared" si="32"/>
        <v>0.08</v>
      </c>
      <c r="BC97" s="520">
        <f t="shared" si="32"/>
        <v>0.08</v>
      </c>
      <c r="BD97" s="520">
        <f t="shared" si="32"/>
        <v>0.08</v>
      </c>
      <c r="BE97" s="520">
        <f t="shared" si="32"/>
        <v>0.08</v>
      </c>
      <c r="BF97" s="520">
        <f t="shared" si="32"/>
        <v>0.08</v>
      </c>
      <c r="BG97" s="520">
        <f t="shared" si="32"/>
        <v>0.08</v>
      </c>
      <c r="BH97" s="520">
        <f t="shared" si="32"/>
        <v>0.08</v>
      </c>
      <c r="BI97" s="520">
        <f t="shared" si="32"/>
        <v>0.08</v>
      </c>
      <c r="BJ97" s="520">
        <f t="shared" si="32"/>
        <v>0.08</v>
      </c>
      <c r="BK97" s="520">
        <v>0.05</v>
      </c>
      <c r="BL97" s="520">
        <f t="shared" si="33"/>
        <v>0.05</v>
      </c>
      <c r="BM97" s="520">
        <f t="shared" si="33"/>
        <v>0.05</v>
      </c>
      <c r="BN97" s="520">
        <f t="shared" si="33"/>
        <v>0.05</v>
      </c>
      <c r="BO97" s="520">
        <f t="shared" si="33"/>
        <v>0.05</v>
      </c>
      <c r="BP97" s="520">
        <f t="shared" si="33"/>
        <v>0.05</v>
      </c>
      <c r="BQ97" s="520">
        <f t="shared" si="33"/>
        <v>0.05</v>
      </c>
      <c r="BR97" s="520">
        <f t="shared" si="33"/>
        <v>0.05</v>
      </c>
      <c r="BS97" s="520">
        <f t="shared" si="33"/>
        <v>0.05</v>
      </c>
      <c r="BT97" s="520">
        <f t="shared" si="33"/>
        <v>0.05</v>
      </c>
      <c r="BU97" s="520">
        <f t="shared" si="33"/>
        <v>0.05</v>
      </c>
      <c r="BV97" s="521">
        <f t="shared" si="33"/>
        <v>0.05</v>
      </c>
    </row>
    <row r="98" spans="2:74" ht="16.2" thickBot="1" x14ac:dyDescent="0.35"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</row>
    <row r="99" spans="2:74" ht="16.2" thickBot="1" x14ac:dyDescent="0.35">
      <c r="B99" s="530" t="s">
        <v>27</v>
      </c>
    </row>
    <row r="100" spans="2:74" x14ac:dyDescent="0.3">
      <c r="B100" s="3"/>
    </row>
    <row r="101" spans="2:74" ht="16.2" thickBot="1" x14ac:dyDescent="0.35">
      <c r="B101" s="3"/>
    </row>
    <row r="102" spans="2:74" ht="16.2" thickBot="1" x14ac:dyDescent="0.35">
      <c r="B102" s="26" t="s">
        <v>210</v>
      </c>
      <c r="C102" s="482">
        <v>2019</v>
      </c>
      <c r="D102" s="483">
        <v>2020</v>
      </c>
      <c r="E102" s="483">
        <v>2021</v>
      </c>
      <c r="F102" s="483">
        <v>2022</v>
      </c>
      <c r="G102" s="484">
        <v>2023</v>
      </c>
      <c r="H102" s="34"/>
    </row>
    <row r="103" spans="2:74" x14ac:dyDescent="0.3">
      <c r="B103" s="531" t="s">
        <v>5</v>
      </c>
      <c r="C103" s="532">
        <v>0.05</v>
      </c>
      <c r="D103" s="533">
        <v>0.03</v>
      </c>
      <c r="E103" s="533">
        <v>-0.06</v>
      </c>
      <c r="F103" s="533">
        <v>-0.03</v>
      </c>
      <c r="G103" s="534">
        <v>0.03</v>
      </c>
      <c r="H103" s="315"/>
    </row>
    <row r="104" spans="2:74" ht="16.2" thickBot="1" x14ac:dyDescent="0.35">
      <c r="B104" s="535" t="s">
        <v>148</v>
      </c>
      <c r="C104" s="536"/>
      <c r="D104" s="504"/>
      <c r="E104" s="504">
        <v>0.04</v>
      </c>
      <c r="F104" s="504">
        <v>-0.05</v>
      </c>
      <c r="G104" s="505">
        <v>0.04</v>
      </c>
      <c r="H104" s="315"/>
    </row>
    <row r="105" spans="2:74" x14ac:dyDescent="0.3">
      <c r="B105" s="3"/>
    </row>
    <row r="106" spans="2:74" ht="16.2" thickBot="1" x14ac:dyDescent="0.35">
      <c r="B106" s="537" t="s">
        <v>211</v>
      </c>
    </row>
    <row r="107" spans="2:74" ht="16.2" thickBot="1" x14ac:dyDescent="0.35">
      <c r="B107" s="3"/>
      <c r="C107" s="482">
        <v>2018</v>
      </c>
      <c r="D107" s="483">
        <v>2019</v>
      </c>
      <c r="E107" s="483">
        <v>2020</v>
      </c>
      <c r="F107" s="483">
        <v>2021</v>
      </c>
      <c r="G107" s="483">
        <v>2022</v>
      </c>
      <c r="H107" s="484">
        <v>2023</v>
      </c>
    </row>
    <row r="108" spans="2:74" x14ac:dyDescent="0.3">
      <c r="B108" s="538" t="s">
        <v>5</v>
      </c>
      <c r="C108" s="539">
        <v>0.7</v>
      </c>
      <c r="D108" s="342">
        <v>0.02</v>
      </c>
      <c r="E108" s="342">
        <v>0.01</v>
      </c>
      <c r="F108" s="342">
        <v>-0.05</v>
      </c>
      <c r="G108" s="342">
        <v>-0.06</v>
      </c>
      <c r="H108" s="540">
        <v>0.03</v>
      </c>
    </row>
    <row r="109" spans="2:74" ht="16.2" thickBot="1" x14ac:dyDescent="0.35">
      <c r="B109" s="490" t="s">
        <v>148</v>
      </c>
      <c r="C109" s="353"/>
      <c r="D109" s="211"/>
      <c r="E109" s="541">
        <v>0.6</v>
      </c>
      <c r="F109" s="542">
        <v>0.04</v>
      </c>
      <c r="G109" s="542">
        <v>-0.04</v>
      </c>
      <c r="H109" s="543">
        <v>0.05</v>
      </c>
    </row>
    <row r="110" spans="2:74" x14ac:dyDescent="0.3">
      <c r="B110" s="50"/>
      <c r="C110" s="27"/>
      <c r="D110" s="27"/>
      <c r="E110" s="544"/>
      <c r="F110" s="315"/>
      <c r="G110" s="315"/>
      <c r="H110" s="315"/>
    </row>
    <row r="111" spans="2:74" x14ac:dyDescent="0.3">
      <c r="B111" s="545" t="s">
        <v>165</v>
      </c>
      <c r="C111" s="27"/>
      <c r="D111" s="27"/>
      <c r="E111" s="544"/>
      <c r="F111" s="315"/>
      <c r="G111" s="315"/>
      <c r="H111" s="315"/>
    </row>
    <row r="112" spans="2:74" ht="16.2" thickBot="1" x14ac:dyDescent="0.35">
      <c r="B112" s="546"/>
      <c r="C112" s="27"/>
      <c r="D112" s="27"/>
      <c r="E112" s="544"/>
      <c r="F112" s="315"/>
      <c r="G112" s="315"/>
      <c r="H112" s="315"/>
    </row>
    <row r="113" spans="2:74" ht="16.2" thickBot="1" x14ac:dyDescent="0.35">
      <c r="B113" s="26" t="s">
        <v>6</v>
      </c>
      <c r="C113" s="547" t="s">
        <v>7</v>
      </c>
      <c r="D113" s="470" t="s">
        <v>8</v>
      </c>
      <c r="E113" s="470" t="s">
        <v>9</v>
      </c>
      <c r="F113" s="470" t="s">
        <v>10</v>
      </c>
      <c r="G113" s="470" t="s">
        <v>11</v>
      </c>
      <c r="H113" s="470" t="s">
        <v>12</v>
      </c>
      <c r="I113" s="470" t="s">
        <v>13</v>
      </c>
      <c r="J113" s="470" t="s">
        <v>14</v>
      </c>
      <c r="K113" s="470" t="s">
        <v>15</v>
      </c>
      <c r="L113" s="470" t="s">
        <v>16</v>
      </c>
      <c r="M113" s="470" t="s">
        <v>17</v>
      </c>
      <c r="N113" s="471" t="s">
        <v>18</v>
      </c>
    </row>
    <row r="114" spans="2:74" x14ac:dyDescent="0.3">
      <c r="B114" s="548">
        <v>2016</v>
      </c>
      <c r="C114" s="473">
        <v>560</v>
      </c>
      <c r="D114" s="474">
        <v>576</v>
      </c>
      <c r="E114" s="474">
        <v>344</v>
      </c>
      <c r="F114" s="474">
        <v>240</v>
      </c>
      <c r="G114" s="474">
        <v>544</v>
      </c>
      <c r="H114" s="474">
        <v>804</v>
      </c>
      <c r="I114" s="474">
        <v>560</v>
      </c>
      <c r="J114" s="549">
        <v>300.8</v>
      </c>
      <c r="K114" s="474">
        <v>432</v>
      </c>
      <c r="L114" s="474">
        <v>564</v>
      </c>
      <c r="M114" s="474">
        <v>612</v>
      </c>
      <c r="N114" s="475">
        <v>1120</v>
      </c>
    </row>
    <row r="115" spans="2:74" x14ac:dyDescent="0.3">
      <c r="B115" s="472">
        <v>2017</v>
      </c>
      <c r="C115" s="476">
        <v>736</v>
      </c>
      <c r="D115" s="118">
        <v>584</v>
      </c>
      <c r="E115" s="118">
        <v>448</v>
      </c>
      <c r="F115" s="118">
        <v>256</v>
      </c>
      <c r="G115" s="118">
        <v>568</v>
      </c>
      <c r="H115" s="118">
        <v>912</v>
      </c>
      <c r="I115" s="118">
        <v>744</v>
      </c>
      <c r="J115" s="118">
        <v>448</v>
      </c>
      <c r="K115" s="118">
        <v>432</v>
      </c>
      <c r="L115" s="118">
        <v>672</v>
      </c>
      <c r="M115" s="118">
        <v>732</v>
      </c>
      <c r="N115" s="477">
        <v>1264</v>
      </c>
    </row>
    <row r="116" spans="2:74" ht="16.2" thickBot="1" x14ac:dyDescent="0.35">
      <c r="B116" s="478">
        <v>2018</v>
      </c>
      <c r="C116" s="479">
        <v>640</v>
      </c>
      <c r="D116" s="354">
        <v>648</v>
      </c>
      <c r="E116" s="354">
        <v>600</v>
      </c>
      <c r="F116" s="354">
        <v>316</v>
      </c>
      <c r="G116" s="354">
        <v>648</v>
      </c>
      <c r="H116" s="354">
        <v>1056</v>
      </c>
      <c r="I116" s="354">
        <v>728</v>
      </c>
      <c r="J116" s="354">
        <v>544</v>
      </c>
      <c r="K116" s="354">
        <v>576</v>
      </c>
      <c r="L116" s="354">
        <v>664</v>
      </c>
      <c r="M116" s="354">
        <v>744</v>
      </c>
      <c r="N116" s="380">
        <v>1392</v>
      </c>
    </row>
    <row r="117" spans="2:74" x14ac:dyDescent="0.3">
      <c r="B117" s="546"/>
      <c r="C117" s="27"/>
      <c r="D117" s="27"/>
      <c r="E117" s="544"/>
      <c r="F117" s="315"/>
      <c r="G117" s="315"/>
      <c r="H117" s="315"/>
    </row>
    <row r="119" spans="2:74" x14ac:dyDescent="0.3">
      <c r="B119" s="537" t="s">
        <v>39</v>
      </c>
    </row>
    <row r="120" spans="2:74" x14ac:dyDescent="0.3">
      <c r="B120" s="537"/>
    </row>
    <row r="121" spans="2:74" x14ac:dyDescent="0.3">
      <c r="B121" s="1423" t="s">
        <v>723</v>
      </c>
      <c r="C121" s="1424"/>
      <c r="D121" s="1424"/>
      <c r="E121" s="1424"/>
      <c r="F121" s="1424"/>
      <c r="G121" s="1424"/>
      <c r="H121" s="1424"/>
      <c r="I121" s="1424"/>
      <c r="J121" s="1424"/>
      <c r="K121" s="1424"/>
      <c r="L121" s="1424"/>
      <c r="M121" s="1424"/>
      <c r="N121" s="1424"/>
      <c r="O121" s="1424"/>
      <c r="P121" s="1424"/>
      <c r="Q121" s="1424"/>
      <c r="R121" s="1424"/>
      <c r="S121" s="1424"/>
      <c r="T121" s="1424"/>
      <c r="U121" s="1424"/>
      <c r="V121" s="1424"/>
      <c r="W121" s="1424"/>
      <c r="X121" s="1424"/>
      <c r="Y121" s="1424"/>
      <c r="Z121" s="1424"/>
      <c r="AA121" s="1424"/>
      <c r="AB121" s="1424"/>
      <c r="AC121" s="1424"/>
      <c r="AD121" s="1424"/>
      <c r="AE121" s="1424"/>
      <c r="AF121" s="1424"/>
      <c r="AG121" s="1424"/>
      <c r="AH121" s="1424"/>
      <c r="AI121" s="1424"/>
      <c r="AJ121" s="1424"/>
      <c r="AK121" s="1424"/>
      <c r="AL121" s="1424"/>
      <c r="AM121" s="1424"/>
      <c r="AN121" s="1424"/>
      <c r="AO121" s="1424"/>
      <c r="AP121" s="1424"/>
      <c r="AQ121" s="1424"/>
      <c r="AR121" s="1424"/>
      <c r="AS121" s="1424"/>
      <c r="AT121" s="1424"/>
      <c r="AU121" s="1424"/>
      <c r="AV121" s="1424"/>
      <c r="AW121" s="1424"/>
      <c r="AX121" s="1424"/>
      <c r="AY121" s="1424"/>
      <c r="AZ121" s="1424"/>
      <c r="BA121" s="1424"/>
      <c r="BB121" s="1424"/>
      <c r="BC121" s="1424"/>
      <c r="BD121" s="1424"/>
      <c r="BE121" s="1424"/>
      <c r="BF121" s="1424"/>
      <c r="BG121" s="1424"/>
      <c r="BH121" s="1424"/>
      <c r="BI121" s="1424"/>
      <c r="BJ121" s="1424"/>
      <c r="BK121" s="1424"/>
      <c r="BL121" s="1424"/>
      <c r="BM121" s="1424"/>
      <c r="BN121" s="1424"/>
      <c r="BO121" s="1424"/>
      <c r="BP121" s="1424"/>
      <c r="BQ121" s="1424"/>
      <c r="BR121" s="1424"/>
      <c r="BS121" s="1424"/>
      <c r="BT121" s="1424"/>
      <c r="BU121" s="1424"/>
      <c r="BV121" s="1425"/>
    </row>
    <row r="122" spans="2:74" x14ac:dyDescent="0.3">
      <c r="B122" s="550"/>
      <c r="C122" s="1417">
        <v>2018</v>
      </c>
      <c r="D122" s="1418"/>
      <c r="E122" s="1418"/>
      <c r="F122" s="1418"/>
      <c r="G122" s="1418"/>
      <c r="H122" s="1418"/>
      <c r="I122" s="1418"/>
      <c r="J122" s="1418"/>
      <c r="K122" s="1418"/>
      <c r="L122" s="1418"/>
      <c r="M122" s="1418"/>
      <c r="N122" s="1419"/>
      <c r="O122" s="1420">
        <v>2019</v>
      </c>
      <c r="P122" s="1421"/>
      <c r="Q122" s="1421"/>
      <c r="R122" s="1421"/>
      <c r="S122" s="1421"/>
      <c r="T122" s="1421"/>
      <c r="U122" s="1421"/>
      <c r="V122" s="1421"/>
      <c r="W122" s="1421"/>
      <c r="X122" s="1421"/>
      <c r="Y122" s="1421"/>
      <c r="Z122" s="1422"/>
      <c r="AA122" s="1420">
        <v>2020</v>
      </c>
      <c r="AB122" s="1421"/>
      <c r="AC122" s="1421"/>
      <c r="AD122" s="1421"/>
      <c r="AE122" s="1421"/>
      <c r="AF122" s="1421"/>
      <c r="AG122" s="1421"/>
      <c r="AH122" s="1421"/>
      <c r="AI122" s="1421"/>
      <c r="AJ122" s="1421"/>
      <c r="AK122" s="1421"/>
      <c r="AL122" s="1422"/>
      <c r="AM122" s="1420">
        <v>2021</v>
      </c>
      <c r="AN122" s="1421"/>
      <c r="AO122" s="1421"/>
      <c r="AP122" s="1421"/>
      <c r="AQ122" s="1421"/>
      <c r="AR122" s="1421"/>
      <c r="AS122" s="1421"/>
      <c r="AT122" s="1421"/>
      <c r="AU122" s="1421"/>
      <c r="AV122" s="1421"/>
      <c r="AW122" s="1421"/>
      <c r="AX122" s="1422"/>
      <c r="AY122" s="1420">
        <v>2022</v>
      </c>
      <c r="AZ122" s="1421"/>
      <c r="BA122" s="1421"/>
      <c r="BB122" s="1421"/>
      <c r="BC122" s="1421"/>
      <c r="BD122" s="1421"/>
      <c r="BE122" s="1421"/>
      <c r="BF122" s="1421"/>
      <c r="BG122" s="1421"/>
      <c r="BH122" s="1421"/>
      <c r="BI122" s="1421"/>
      <c r="BJ122" s="1422"/>
      <c r="BK122" s="1420">
        <v>2023</v>
      </c>
      <c r="BL122" s="1421"/>
      <c r="BM122" s="1421"/>
      <c r="BN122" s="1421"/>
      <c r="BO122" s="1421"/>
      <c r="BP122" s="1421"/>
      <c r="BQ122" s="1421"/>
      <c r="BR122" s="1421"/>
      <c r="BS122" s="1421"/>
      <c r="BT122" s="1421"/>
      <c r="BU122" s="1421"/>
      <c r="BV122" s="1421"/>
    </row>
    <row r="123" spans="2:74" ht="16.2" thickBot="1" x14ac:dyDescent="0.35">
      <c r="B123" s="551" t="s">
        <v>154</v>
      </c>
      <c r="C123" s="552" t="s">
        <v>7</v>
      </c>
      <c r="D123" s="552" t="s">
        <v>155</v>
      </c>
      <c r="E123" s="552" t="s">
        <v>9</v>
      </c>
      <c r="F123" s="552" t="s">
        <v>10</v>
      </c>
      <c r="G123" s="552" t="s">
        <v>11</v>
      </c>
      <c r="H123" s="552" t="s">
        <v>12</v>
      </c>
      <c r="I123" s="552" t="s">
        <v>13</v>
      </c>
      <c r="J123" s="552" t="s">
        <v>14</v>
      </c>
      <c r="K123" s="552" t="s">
        <v>15</v>
      </c>
      <c r="L123" s="552" t="s">
        <v>16</v>
      </c>
      <c r="M123" s="552" t="s">
        <v>17</v>
      </c>
      <c r="N123" s="553" t="s">
        <v>18</v>
      </c>
      <c r="O123" s="554" t="s">
        <v>7</v>
      </c>
      <c r="P123" s="555" t="s">
        <v>155</v>
      </c>
      <c r="Q123" s="555" t="s">
        <v>9</v>
      </c>
      <c r="R123" s="555" t="s">
        <v>10</v>
      </c>
      <c r="S123" s="555" t="s">
        <v>11</v>
      </c>
      <c r="T123" s="555" t="s">
        <v>12</v>
      </c>
      <c r="U123" s="555" t="s">
        <v>13</v>
      </c>
      <c r="V123" s="555" t="s">
        <v>14</v>
      </c>
      <c r="W123" s="555" t="s">
        <v>15</v>
      </c>
      <c r="X123" s="555" t="s">
        <v>16</v>
      </c>
      <c r="Y123" s="555" t="s">
        <v>17</v>
      </c>
      <c r="Z123" s="556" t="s">
        <v>18</v>
      </c>
      <c r="AA123" s="557" t="s">
        <v>7</v>
      </c>
      <c r="AB123" s="552" t="s">
        <v>155</v>
      </c>
      <c r="AC123" s="552" t="s">
        <v>9</v>
      </c>
      <c r="AD123" s="552" t="s">
        <v>10</v>
      </c>
      <c r="AE123" s="552" t="s">
        <v>11</v>
      </c>
      <c r="AF123" s="552" t="s">
        <v>12</v>
      </c>
      <c r="AG123" s="552" t="s">
        <v>13</v>
      </c>
      <c r="AH123" s="552" t="s">
        <v>14</v>
      </c>
      <c r="AI123" s="552" t="s">
        <v>15</v>
      </c>
      <c r="AJ123" s="552" t="s">
        <v>16</v>
      </c>
      <c r="AK123" s="552" t="s">
        <v>17</v>
      </c>
      <c r="AL123" s="553" t="s">
        <v>18</v>
      </c>
      <c r="AM123" s="557" t="s">
        <v>7</v>
      </c>
      <c r="AN123" s="552" t="s">
        <v>155</v>
      </c>
      <c r="AO123" s="552" t="s">
        <v>9</v>
      </c>
      <c r="AP123" s="552" t="s">
        <v>10</v>
      </c>
      <c r="AQ123" s="552" t="s">
        <v>11</v>
      </c>
      <c r="AR123" s="552" t="s">
        <v>12</v>
      </c>
      <c r="AS123" s="552" t="s">
        <v>13</v>
      </c>
      <c r="AT123" s="552" t="s">
        <v>14</v>
      </c>
      <c r="AU123" s="552" t="s">
        <v>15</v>
      </c>
      <c r="AV123" s="552" t="s">
        <v>16</v>
      </c>
      <c r="AW123" s="552" t="s">
        <v>17</v>
      </c>
      <c r="AX123" s="553" t="s">
        <v>18</v>
      </c>
      <c r="AY123" s="557" t="s">
        <v>7</v>
      </c>
      <c r="AZ123" s="552" t="s">
        <v>155</v>
      </c>
      <c r="BA123" s="552" t="s">
        <v>9</v>
      </c>
      <c r="BB123" s="552" t="s">
        <v>10</v>
      </c>
      <c r="BC123" s="552" t="s">
        <v>11</v>
      </c>
      <c r="BD123" s="552" t="s">
        <v>12</v>
      </c>
      <c r="BE123" s="552" t="s">
        <v>13</v>
      </c>
      <c r="BF123" s="552" t="s">
        <v>14</v>
      </c>
      <c r="BG123" s="552" t="s">
        <v>15</v>
      </c>
      <c r="BH123" s="552" t="s">
        <v>16</v>
      </c>
      <c r="BI123" s="552" t="s">
        <v>17</v>
      </c>
      <c r="BJ123" s="553" t="s">
        <v>18</v>
      </c>
      <c r="BK123" s="557" t="s">
        <v>7</v>
      </c>
      <c r="BL123" s="552" t="s">
        <v>155</v>
      </c>
      <c r="BM123" s="552" t="s">
        <v>9</v>
      </c>
      <c r="BN123" s="552" t="s">
        <v>10</v>
      </c>
      <c r="BO123" s="552" t="s">
        <v>11</v>
      </c>
      <c r="BP123" s="552" t="s">
        <v>12</v>
      </c>
      <c r="BQ123" s="552" t="s">
        <v>13</v>
      </c>
      <c r="BR123" s="552" t="s">
        <v>14</v>
      </c>
      <c r="BS123" s="552" t="s">
        <v>15</v>
      </c>
      <c r="BT123" s="552" t="s">
        <v>16</v>
      </c>
      <c r="BU123" s="552" t="s">
        <v>17</v>
      </c>
      <c r="BV123" s="552" t="s">
        <v>18</v>
      </c>
    </row>
    <row r="124" spans="2:74" x14ac:dyDescent="0.3">
      <c r="B124" s="558" t="s">
        <v>156</v>
      </c>
      <c r="C124" s="789">
        <v>0.2</v>
      </c>
      <c r="D124" s="790">
        <f>C124</f>
        <v>0.2</v>
      </c>
      <c r="E124" s="790">
        <f t="shared" ref="E124:N133" si="34">D124</f>
        <v>0.2</v>
      </c>
      <c r="F124" s="790">
        <f t="shared" si="34"/>
        <v>0.2</v>
      </c>
      <c r="G124" s="790">
        <f t="shared" si="34"/>
        <v>0.2</v>
      </c>
      <c r="H124" s="790">
        <f t="shared" si="34"/>
        <v>0.2</v>
      </c>
      <c r="I124" s="790">
        <f t="shared" si="34"/>
        <v>0.2</v>
      </c>
      <c r="J124" s="790">
        <f t="shared" si="34"/>
        <v>0.2</v>
      </c>
      <c r="K124" s="790">
        <f t="shared" si="34"/>
        <v>0.2</v>
      </c>
      <c r="L124" s="790">
        <f t="shared" si="34"/>
        <v>0.2</v>
      </c>
      <c r="M124" s="790">
        <f t="shared" si="34"/>
        <v>0.2</v>
      </c>
      <c r="N124" s="790">
        <f t="shared" si="34"/>
        <v>0.2</v>
      </c>
      <c r="O124" s="790">
        <v>0</v>
      </c>
      <c r="P124" s="790">
        <f>O124</f>
        <v>0</v>
      </c>
      <c r="Q124" s="790">
        <f t="shared" ref="Q124:Z124" si="35">P124</f>
        <v>0</v>
      </c>
      <c r="R124" s="790">
        <f t="shared" si="35"/>
        <v>0</v>
      </c>
      <c r="S124" s="790">
        <f t="shared" si="35"/>
        <v>0</v>
      </c>
      <c r="T124" s="790">
        <f t="shared" si="35"/>
        <v>0</v>
      </c>
      <c r="U124" s="790">
        <f t="shared" si="35"/>
        <v>0</v>
      </c>
      <c r="V124" s="790">
        <f t="shared" si="35"/>
        <v>0</v>
      </c>
      <c r="W124" s="790">
        <f t="shared" si="35"/>
        <v>0</v>
      </c>
      <c r="X124" s="790">
        <f t="shared" si="35"/>
        <v>0</v>
      </c>
      <c r="Y124" s="790">
        <f t="shared" si="35"/>
        <v>0</v>
      </c>
      <c r="Z124" s="790">
        <f t="shared" si="35"/>
        <v>0</v>
      </c>
      <c r="AA124" s="790">
        <v>0</v>
      </c>
      <c r="AB124" s="790">
        <f>AA124</f>
        <v>0</v>
      </c>
      <c r="AC124" s="790">
        <f t="shared" ref="AC124:AL124" si="36">AB124</f>
        <v>0</v>
      </c>
      <c r="AD124" s="790">
        <f t="shared" si="36"/>
        <v>0</v>
      </c>
      <c r="AE124" s="790">
        <f t="shared" si="36"/>
        <v>0</v>
      </c>
      <c r="AF124" s="790">
        <f t="shared" si="36"/>
        <v>0</v>
      </c>
      <c r="AG124" s="790">
        <f t="shared" si="36"/>
        <v>0</v>
      </c>
      <c r="AH124" s="790">
        <f t="shared" si="36"/>
        <v>0</v>
      </c>
      <c r="AI124" s="790">
        <f t="shared" si="36"/>
        <v>0</v>
      </c>
      <c r="AJ124" s="790">
        <f t="shared" si="36"/>
        <v>0</v>
      </c>
      <c r="AK124" s="790">
        <f t="shared" si="36"/>
        <v>0</v>
      </c>
      <c r="AL124" s="790">
        <f t="shared" si="36"/>
        <v>0</v>
      </c>
      <c r="AM124" s="790">
        <v>0.05</v>
      </c>
      <c r="AN124" s="790">
        <f>AM124</f>
        <v>0.05</v>
      </c>
      <c r="AO124" s="790">
        <f t="shared" ref="AO124:AX124" si="37">AN124</f>
        <v>0.05</v>
      </c>
      <c r="AP124" s="790">
        <f t="shared" si="37"/>
        <v>0.05</v>
      </c>
      <c r="AQ124" s="790">
        <f t="shared" si="37"/>
        <v>0.05</v>
      </c>
      <c r="AR124" s="790">
        <f t="shared" si="37"/>
        <v>0.05</v>
      </c>
      <c r="AS124" s="790">
        <f t="shared" si="37"/>
        <v>0.05</v>
      </c>
      <c r="AT124" s="790">
        <f t="shared" si="37"/>
        <v>0.05</v>
      </c>
      <c r="AU124" s="790">
        <f t="shared" si="37"/>
        <v>0.05</v>
      </c>
      <c r="AV124" s="790">
        <f t="shared" si="37"/>
        <v>0.05</v>
      </c>
      <c r="AW124" s="790">
        <f t="shared" si="37"/>
        <v>0.05</v>
      </c>
      <c r="AX124" s="790">
        <f t="shared" si="37"/>
        <v>0.05</v>
      </c>
      <c r="AY124" s="790">
        <v>0.1</v>
      </c>
      <c r="AZ124" s="790">
        <f>AY124</f>
        <v>0.1</v>
      </c>
      <c r="BA124" s="790">
        <f t="shared" ref="BA124:BJ124" si="38">AZ124</f>
        <v>0.1</v>
      </c>
      <c r="BB124" s="790">
        <f t="shared" si="38"/>
        <v>0.1</v>
      </c>
      <c r="BC124" s="790">
        <f t="shared" si="38"/>
        <v>0.1</v>
      </c>
      <c r="BD124" s="790">
        <f t="shared" si="38"/>
        <v>0.1</v>
      </c>
      <c r="BE124" s="790">
        <f t="shared" si="38"/>
        <v>0.1</v>
      </c>
      <c r="BF124" s="790">
        <f t="shared" si="38"/>
        <v>0.1</v>
      </c>
      <c r="BG124" s="790">
        <f t="shared" si="38"/>
        <v>0.1</v>
      </c>
      <c r="BH124" s="790">
        <f t="shared" si="38"/>
        <v>0.1</v>
      </c>
      <c r="BI124" s="790">
        <f t="shared" si="38"/>
        <v>0.1</v>
      </c>
      <c r="BJ124" s="790">
        <f t="shared" si="38"/>
        <v>0.1</v>
      </c>
      <c r="BK124" s="790">
        <v>0</v>
      </c>
      <c r="BL124" s="790">
        <f>BK124</f>
        <v>0</v>
      </c>
      <c r="BM124" s="790">
        <f t="shared" ref="BM124:BV124" si="39">BL124</f>
        <v>0</v>
      </c>
      <c r="BN124" s="790">
        <f t="shared" si="39"/>
        <v>0</v>
      </c>
      <c r="BO124" s="790">
        <f t="shared" si="39"/>
        <v>0</v>
      </c>
      <c r="BP124" s="790">
        <f t="shared" si="39"/>
        <v>0</v>
      </c>
      <c r="BQ124" s="790">
        <f t="shared" si="39"/>
        <v>0</v>
      </c>
      <c r="BR124" s="790">
        <f t="shared" si="39"/>
        <v>0</v>
      </c>
      <c r="BS124" s="790">
        <f t="shared" si="39"/>
        <v>0</v>
      </c>
      <c r="BT124" s="790">
        <f t="shared" si="39"/>
        <v>0</v>
      </c>
      <c r="BU124" s="790">
        <f t="shared" si="39"/>
        <v>0</v>
      </c>
      <c r="BV124" s="1404">
        <f t="shared" si="39"/>
        <v>0</v>
      </c>
    </row>
    <row r="125" spans="2:74" x14ac:dyDescent="0.3">
      <c r="B125" s="558" t="s">
        <v>37</v>
      </c>
      <c r="C125" s="791">
        <v>0.03</v>
      </c>
      <c r="D125" s="792">
        <f t="shared" ref="D125:N133" si="40">C125</f>
        <v>0.03</v>
      </c>
      <c r="E125" s="792">
        <f t="shared" si="40"/>
        <v>0.03</v>
      </c>
      <c r="F125" s="792">
        <f t="shared" si="40"/>
        <v>0.03</v>
      </c>
      <c r="G125" s="792">
        <f t="shared" si="40"/>
        <v>0.03</v>
      </c>
      <c r="H125" s="792">
        <f t="shared" si="34"/>
        <v>0.03</v>
      </c>
      <c r="I125" s="792">
        <f t="shared" si="40"/>
        <v>0.03</v>
      </c>
      <c r="J125" s="792">
        <f t="shared" si="40"/>
        <v>0.03</v>
      </c>
      <c r="K125" s="792">
        <f t="shared" si="40"/>
        <v>0.03</v>
      </c>
      <c r="L125" s="792">
        <f t="shared" si="40"/>
        <v>0.03</v>
      </c>
      <c r="M125" s="792">
        <f t="shared" si="40"/>
        <v>0.03</v>
      </c>
      <c r="N125" s="792">
        <f t="shared" si="40"/>
        <v>0.03</v>
      </c>
      <c r="O125" s="792">
        <v>0</v>
      </c>
      <c r="P125" s="792">
        <f t="shared" ref="P125:Z133" si="41">O125</f>
        <v>0</v>
      </c>
      <c r="Q125" s="792">
        <f t="shared" si="41"/>
        <v>0</v>
      </c>
      <c r="R125" s="792">
        <f t="shared" si="41"/>
        <v>0</v>
      </c>
      <c r="S125" s="792">
        <f t="shared" si="41"/>
        <v>0</v>
      </c>
      <c r="T125" s="792">
        <f t="shared" si="41"/>
        <v>0</v>
      </c>
      <c r="U125" s="792">
        <f t="shared" si="41"/>
        <v>0</v>
      </c>
      <c r="V125" s="792">
        <f t="shared" si="41"/>
        <v>0</v>
      </c>
      <c r="W125" s="792">
        <f t="shared" si="41"/>
        <v>0</v>
      </c>
      <c r="X125" s="792">
        <f t="shared" si="41"/>
        <v>0</v>
      </c>
      <c r="Y125" s="792">
        <f t="shared" si="41"/>
        <v>0</v>
      </c>
      <c r="Z125" s="792">
        <f t="shared" si="41"/>
        <v>0</v>
      </c>
      <c r="AA125" s="792">
        <v>0</v>
      </c>
      <c r="AB125" s="792">
        <f t="shared" ref="AB125:AL133" si="42">AA125</f>
        <v>0</v>
      </c>
      <c r="AC125" s="792">
        <f t="shared" si="42"/>
        <v>0</v>
      </c>
      <c r="AD125" s="792">
        <f t="shared" si="42"/>
        <v>0</v>
      </c>
      <c r="AE125" s="792">
        <f t="shared" si="42"/>
        <v>0</v>
      </c>
      <c r="AF125" s="792">
        <f t="shared" si="42"/>
        <v>0</v>
      </c>
      <c r="AG125" s="792">
        <f t="shared" si="42"/>
        <v>0</v>
      </c>
      <c r="AH125" s="792">
        <f t="shared" si="42"/>
        <v>0</v>
      </c>
      <c r="AI125" s="792">
        <f t="shared" si="42"/>
        <v>0</v>
      </c>
      <c r="AJ125" s="792">
        <f t="shared" si="42"/>
        <v>0</v>
      </c>
      <c r="AK125" s="792">
        <f t="shared" si="42"/>
        <v>0</v>
      </c>
      <c r="AL125" s="792">
        <f t="shared" si="42"/>
        <v>0</v>
      </c>
      <c r="AM125" s="792">
        <v>0</v>
      </c>
      <c r="AN125" s="792">
        <f t="shared" ref="AN125:AX133" si="43">AM125</f>
        <v>0</v>
      </c>
      <c r="AO125" s="792">
        <f t="shared" si="43"/>
        <v>0</v>
      </c>
      <c r="AP125" s="792">
        <f t="shared" si="43"/>
        <v>0</v>
      </c>
      <c r="AQ125" s="792">
        <f t="shared" si="43"/>
        <v>0</v>
      </c>
      <c r="AR125" s="792">
        <f t="shared" si="43"/>
        <v>0</v>
      </c>
      <c r="AS125" s="792">
        <f t="shared" si="43"/>
        <v>0</v>
      </c>
      <c r="AT125" s="792">
        <f t="shared" si="43"/>
        <v>0</v>
      </c>
      <c r="AU125" s="792">
        <f t="shared" si="43"/>
        <v>0</v>
      </c>
      <c r="AV125" s="792">
        <f t="shared" si="43"/>
        <v>0</v>
      </c>
      <c r="AW125" s="792">
        <f t="shared" si="43"/>
        <v>0</v>
      </c>
      <c r="AX125" s="792">
        <f t="shared" si="43"/>
        <v>0</v>
      </c>
      <c r="AY125" s="792">
        <v>0.01</v>
      </c>
      <c r="AZ125" s="792">
        <f t="shared" ref="AZ125:BJ133" si="44">AY125</f>
        <v>0.01</v>
      </c>
      <c r="BA125" s="792">
        <f t="shared" si="44"/>
        <v>0.01</v>
      </c>
      <c r="BB125" s="792">
        <f t="shared" si="44"/>
        <v>0.01</v>
      </c>
      <c r="BC125" s="792">
        <f t="shared" si="44"/>
        <v>0.01</v>
      </c>
      <c r="BD125" s="792">
        <f t="shared" si="44"/>
        <v>0.01</v>
      </c>
      <c r="BE125" s="792">
        <f t="shared" si="44"/>
        <v>0.01</v>
      </c>
      <c r="BF125" s="792">
        <f t="shared" si="44"/>
        <v>0.01</v>
      </c>
      <c r="BG125" s="792">
        <f t="shared" si="44"/>
        <v>0.01</v>
      </c>
      <c r="BH125" s="792">
        <f t="shared" si="44"/>
        <v>0.01</v>
      </c>
      <c r="BI125" s="792">
        <f t="shared" si="44"/>
        <v>0.01</v>
      </c>
      <c r="BJ125" s="792">
        <f t="shared" si="44"/>
        <v>0.01</v>
      </c>
      <c r="BK125" s="792">
        <v>0</v>
      </c>
      <c r="BL125" s="792">
        <f t="shared" ref="BL125:BV133" si="45">BK125</f>
        <v>0</v>
      </c>
      <c r="BM125" s="792">
        <f t="shared" si="45"/>
        <v>0</v>
      </c>
      <c r="BN125" s="792">
        <f t="shared" si="45"/>
        <v>0</v>
      </c>
      <c r="BO125" s="792">
        <f t="shared" si="45"/>
        <v>0</v>
      </c>
      <c r="BP125" s="792">
        <f t="shared" si="45"/>
        <v>0</v>
      </c>
      <c r="BQ125" s="792">
        <f t="shared" si="45"/>
        <v>0</v>
      </c>
      <c r="BR125" s="792">
        <f t="shared" si="45"/>
        <v>0</v>
      </c>
      <c r="BS125" s="792">
        <f t="shared" si="45"/>
        <v>0</v>
      </c>
      <c r="BT125" s="792">
        <f t="shared" si="45"/>
        <v>0</v>
      </c>
      <c r="BU125" s="792">
        <f t="shared" si="45"/>
        <v>0</v>
      </c>
      <c r="BV125" s="1405">
        <f t="shared" si="45"/>
        <v>0</v>
      </c>
    </row>
    <row r="126" spans="2:74" x14ac:dyDescent="0.3">
      <c r="B126" s="558" t="s">
        <v>157</v>
      </c>
      <c r="C126" s="793">
        <v>0</v>
      </c>
      <c r="D126" s="794">
        <f t="shared" si="40"/>
        <v>0</v>
      </c>
      <c r="E126" s="794">
        <f t="shared" si="40"/>
        <v>0</v>
      </c>
      <c r="F126" s="794">
        <f t="shared" si="40"/>
        <v>0</v>
      </c>
      <c r="G126" s="794">
        <f t="shared" si="40"/>
        <v>0</v>
      </c>
      <c r="H126" s="794">
        <f t="shared" si="34"/>
        <v>0</v>
      </c>
      <c r="I126" s="794">
        <f t="shared" si="40"/>
        <v>0</v>
      </c>
      <c r="J126" s="794">
        <f t="shared" si="40"/>
        <v>0</v>
      </c>
      <c r="K126" s="794">
        <f t="shared" si="40"/>
        <v>0</v>
      </c>
      <c r="L126" s="794">
        <f t="shared" si="40"/>
        <v>0</v>
      </c>
      <c r="M126" s="794">
        <f t="shared" si="40"/>
        <v>0</v>
      </c>
      <c r="N126" s="794">
        <f t="shared" si="40"/>
        <v>0</v>
      </c>
      <c r="O126" s="794">
        <v>0.1</v>
      </c>
      <c r="P126" s="794">
        <f t="shared" si="41"/>
        <v>0.1</v>
      </c>
      <c r="Q126" s="794">
        <f t="shared" si="41"/>
        <v>0.1</v>
      </c>
      <c r="R126" s="794">
        <f t="shared" si="41"/>
        <v>0.1</v>
      </c>
      <c r="S126" s="794">
        <f t="shared" si="41"/>
        <v>0.1</v>
      </c>
      <c r="T126" s="794">
        <f t="shared" si="41"/>
        <v>0.1</v>
      </c>
      <c r="U126" s="794">
        <f t="shared" si="41"/>
        <v>0.1</v>
      </c>
      <c r="V126" s="794">
        <f t="shared" si="41"/>
        <v>0.1</v>
      </c>
      <c r="W126" s="794">
        <f t="shared" si="41"/>
        <v>0.1</v>
      </c>
      <c r="X126" s="794">
        <f t="shared" si="41"/>
        <v>0.1</v>
      </c>
      <c r="Y126" s="794">
        <f t="shared" si="41"/>
        <v>0.1</v>
      </c>
      <c r="Z126" s="794">
        <f t="shared" si="41"/>
        <v>0.1</v>
      </c>
      <c r="AA126" s="794">
        <v>0.2</v>
      </c>
      <c r="AB126" s="794">
        <f t="shared" si="42"/>
        <v>0.2</v>
      </c>
      <c r="AC126" s="794">
        <f t="shared" si="42"/>
        <v>0.2</v>
      </c>
      <c r="AD126" s="794">
        <f t="shared" si="42"/>
        <v>0.2</v>
      </c>
      <c r="AE126" s="794">
        <f t="shared" si="42"/>
        <v>0.2</v>
      </c>
      <c r="AF126" s="794">
        <f t="shared" si="42"/>
        <v>0.2</v>
      </c>
      <c r="AG126" s="794">
        <f t="shared" si="42"/>
        <v>0.2</v>
      </c>
      <c r="AH126" s="794">
        <f t="shared" si="42"/>
        <v>0.2</v>
      </c>
      <c r="AI126" s="794">
        <f t="shared" si="42"/>
        <v>0.2</v>
      </c>
      <c r="AJ126" s="794">
        <f t="shared" si="42"/>
        <v>0.2</v>
      </c>
      <c r="AK126" s="794">
        <f t="shared" si="42"/>
        <v>0.2</v>
      </c>
      <c r="AL126" s="794">
        <f t="shared" si="42"/>
        <v>0.2</v>
      </c>
      <c r="AM126" s="794">
        <v>0.15</v>
      </c>
      <c r="AN126" s="794">
        <f t="shared" si="43"/>
        <v>0.15</v>
      </c>
      <c r="AO126" s="794">
        <f t="shared" si="43"/>
        <v>0.15</v>
      </c>
      <c r="AP126" s="794">
        <f t="shared" si="43"/>
        <v>0.15</v>
      </c>
      <c r="AQ126" s="794">
        <f t="shared" si="43"/>
        <v>0.15</v>
      </c>
      <c r="AR126" s="794">
        <f t="shared" si="43"/>
        <v>0.15</v>
      </c>
      <c r="AS126" s="794">
        <f t="shared" si="43"/>
        <v>0.15</v>
      </c>
      <c r="AT126" s="794">
        <f t="shared" si="43"/>
        <v>0.15</v>
      </c>
      <c r="AU126" s="794">
        <f t="shared" si="43"/>
        <v>0.15</v>
      </c>
      <c r="AV126" s="794">
        <f t="shared" si="43"/>
        <v>0.15</v>
      </c>
      <c r="AW126" s="794">
        <f t="shared" si="43"/>
        <v>0.15</v>
      </c>
      <c r="AX126" s="794">
        <f t="shared" si="43"/>
        <v>0.15</v>
      </c>
      <c r="AY126" s="794">
        <v>0.25</v>
      </c>
      <c r="AZ126" s="794">
        <f t="shared" si="44"/>
        <v>0.25</v>
      </c>
      <c r="BA126" s="794">
        <f t="shared" si="44"/>
        <v>0.25</v>
      </c>
      <c r="BB126" s="794">
        <f t="shared" si="44"/>
        <v>0.25</v>
      </c>
      <c r="BC126" s="794">
        <f t="shared" si="44"/>
        <v>0.25</v>
      </c>
      <c r="BD126" s="794">
        <f t="shared" si="44"/>
        <v>0.25</v>
      </c>
      <c r="BE126" s="794">
        <f t="shared" si="44"/>
        <v>0.25</v>
      </c>
      <c r="BF126" s="794">
        <f t="shared" si="44"/>
        <v>0.25</v>
      </c>
      <c r="BG126" s="794">
        <f t="shared" si="44"/>
        <v>0.25</v>
      </c>
      <c r="BH126" s="794">
        <f t="shared" si="44"/>
        <v>0.25</v>
      </c>
      <c r="BI126" s="794">
        <f t="shared" si="44"/>
        <v>0.25</v>
      </c>
      <c r="BJ126" s="794">
        <f t="shared" si="44"/>
        <v>0.25</v>
      </c>
      <c r="BK126" s="794">
        <v>0.3</v>
      </c>
      <c r="BL126" s="794">
        <f t="shared" si="45"/>
        <v>0.3</v>
      </c>
      <c r="BM126" s="794">
        <f t="shared" si="45"/>
        <v>0.3</v>
      </c>
      <c r="BN126" s="794">
        <f t="shared" si="45"/>
        <v>0.3</v>
      </c>
      <c r="BO126" s="794">
        <f t="shared" si="45"/>
        <v>0.3</v>
      </c>
      <c r="BP126" s="794">
        <f t="shared" si="45"/>
        <v>0.3</v>
      </c>
      <c r="BQ126" s="794">
        <f t="shared" si="45"/>
        <v>0.3</v>
      </c>
      <c r="BR126" s="794">
        <f t="shared" si="45"/>
        <v>0.3</v>
      </c>
      <c r="BS126" s="794">
        <f t="shared" si="45"/>
        <v>0.3</v>
      </c>
      <c r="BT126" s="794">
        <f t="shared" si="45"/>
        <v>0.3</v>
      </c>
      <c r="BU126" s="794">
        <f t="shared" si="45"/>
        <v>0.3</v>
      </c>
      <c r="BV126" s="1406">
        <f t="shared" si="45"/>
        <v>0.3</v>
      </c>
    </row>
    <row r="127" spans="2:74" x14ac:dyDescent="0.3">
      <c r="B127" s="558" t="s">
        <v>37</v>
      </c>
      <c r="C127" s="791">
        <v>0</v>
      </c>
      <c r="D127" s="792">
        <f t="shared" si="40"/>
        <v>0</v>
      </c>
      <c r="E127" s="792">
        <f t="shared" si="40"/>
        <v>0</v>
      </c>
      <c r="F127" s="792">
        <f t="shared" si="40"/>
        <v>0</v>
      </c>
      <c r="G127" s="792">
        <f t="shared" si="40"/>
        <v>0</v>
      </c>
      <c r="H127" s="792">
        <f t="shared" si="34"/>
        <v>0</v>
      </c>
      <c r="I127" s="792">
        <f t="shared" si="40"/>
        <v>0</v>
      </c>
      <c r="J127" s="792">
        <f t="shared" si="40"/>
        <v>0</v>
      </c>
      <c r="K127" s="792">
        <f t="shared" si="40"/>
        <v>0</v>
      </c>
      <c r="L127" s="792">
        <f t="shared" si="40"/>
        <v>0</v>
      </c>
      <c r="M127" s="792">
        <f t="shared" si="40"/>
        <v>0</v>
      </c>
      <c r="N127" s="792">
        <f t="shared" si="40"/>
        <v>0</v>
      </c>
      <c r="O127" s="792">
        <v>0.03</v>
      </c>
      <c r="P127" s="792">
        <f t="shared" si="41"/>
        <v>0.03</v>
      </c>
      <c r="Q127" s="792">
        <f t="shared" si="41"/>
        <v>0.03</v>
      </c>
      <c r="R127" s="792">
        <f t="shared" si="41"/>
        <v>0.03</v>
      </c>
      <c r="S127" s="792">
        <f t="shared" si="41"/>
        <v>0.03</v>
      </c>
      <c r="T127" s="792">
        <f t="shared" si="41"/>
        <v>0.03</v>
      </c>
      <c r="U127" s="792">
        <f t="shared" si="41"/>
        <v>0.03</v>
      </c>
      <c r="V127" s="792">
        <f t="shared" si="41"/>
        <v>0.03</v>
      </c>
      <c r="W127" s="792">
        <f t="shared" si="41"/>
        <v>0.03</v>
      </c>
      <c r="X127" s="792">
        <f t="shared" si="41"/>
        <v>0.03</v>
      </c>
      <c r="Y127" s="792">
        <f t="shared" si="41"/>
        <v>0.03</v>
      </c>
      <c r="Z127" s="792">
        <f t="shared" si="41"/>
        <v>0.03</v>
      </c>
      <c r="AA127" s="792">
        <v>0.04</v>
      </c>
      <c r="AB127" s="792">
        <f t="shared" si="42"/>
        <v>0.04</v>
      </c>
      <c r="AC127" s="792">
        <f t="shared" si="42"/>
        <v>0.04</v>
      </c>
      <c r="AD127" s="792">
        <f t="shared" si="42"/>
        <v>0.04</v>
      </c>
      <c r="AE127" s="792">
        <f t="shared" si="42"/>
        <v>0.04</v>
      </c>
      <c r="AF127" s="792">
        <f t="shared" si="42"/>
        <v>0.04</v>
      </c>
      <c r="AG127" s="792">
        <f t="shared" si="42"/>
        <v>0.04</v>
      </c>
      <c r="AH127" s="792">
        <f t="shared" si="42"/>
        <v>0.04</v>
      </c>
      <c r="AI127" s="792">
        <f t="shared" si="42"/>
        <v>0.04</v>
      </c>
      <c r="AJ127" s="792">
        <f t="shared" si="42"/>
        <v>0.04</v>
      </c>
      <c r="AK127" s="792">
        <f t="shared" si="42"/>
        <v>0.04</v>
      </c>
      <c r="AL127" s="792">
        <f t="shared" si="42"/>
        <v>0.04</v>
      </c>
      <c r="AM127" s="792">
        <v>0.02</v>
      </c>
      <c r="AN127" s="792">
        <f t="shared" si="43"/>
        <v>0.02</v>
      </c>
      <c r="AO127" s="792">
        <f t="shared" si="43"/>
        <v>0.02</v>
      </c>
      <c r="AP127" s="792">
        <f t="shared" si="43"/>
        <v>0.02</v>
      </c>
      <c r="AQ127" s="792">
        <f t="shared" si="43"/>
        <v>0.02</v>
      </c>
      <c r="AR127" s="792">
        <f t="shared" si="43"/>
        <v>0.02</v>
      </c>
      <c r="AS127" s="792">
        <f t="shared" si="43"/>
        <v>0.02</v>
      </c>
      <c r="AT127" s="792">
        <f t="shared" si="43"/>
        <v>0.02</v>
      </c>
      <c r="AU127" s="792">
        <f t="shared" si="43"/>
        <v>0.02</v>
      </c>
      <c r="AV127" s="792">
        <f t="shared" si="43"/>
        <v>0.02</v>
      </c>
      <c r="AW127" s="792">
        <f t="shared" si="43"/>
        <v>0.02</v>
      </c>
      <c r="AX127" s="792">
        <f t="shared" si="43"/>
        <v>0.02</v>
      </c>
      <c r="AY127" s="792">
        <v>2.5000000000000001E-2</v>
      </c>
      <c r="AZ127" s="792">
        <f t="shared" si="44"/>
        <v>2.5000000000000001E-2</v>
      </c>
      <c r="BA127" s="792">
        <f t="shared" si="44"/>
        <v>2.5000000000000001E-2</v>
      </c>
      <c r="BB127" s="792">
        <f t="shared" si="44"/>
        <v>2.5000000000000001E-2</v>
      </c>
      <c r="BC127" s="792">
        <f t="shared" si="44"/>
        <v>2.5000000000000001E-2</v>
      </c>
      <c r="BD127" s="792">
        <f t="shared" si="44"/>
        <v>2.5000000000000001E-2</v>
      </c>
      <c r="BE127" s="792">
        <f t="shared" si="44"/>
        <v>2.5000000000000001E-2</v>
      </c>
      <c r="BF127" s="792">
        <f t="shared" si="44"/>
        <v>2.5000000000000001E-2</v>
      </c>
      <c r="BG127" s="792">
        <f t="shared" si="44"/>
        <v>2.5000000000000001E-2</v>
      </c>
      <c r="BH127" s="792">
        <f t="shared" si="44"/>
        <v>2.5000000000000001E-2</v>
      </c>
      <c r="BI127" s="792">
        <f t="shared" si="44"/>
        <v>2.5000000000000001E-2</v>
      </c>
      <c r="BJ127" s="792">
        <f t="shared" si="44"/>
        <v>2.5000000000000001E-2</v>
      </c>
      <c r="BK127" s="792">
        <v>0.03</v>
      </c>
      <c r="BL127" s="792">
        <f t="shared" si="45"/>
        <v>0.03</v>
      </c>
      <c r="BM127" s="792">
        <f t="shared" si="45"/>
        <v>0.03</v>
      </c>
      <c r="BN127" s="792">
        <f t="shared" si="45"/>
        <v>0.03</v>
      </c>
      <c r="BO127" s="792">
        <f t="shared" si="45"/>
        <v>0.03</v>
      </c>
      <c r="BP127" s="792">
        <f t="shared" si="45"/>
        <v>0.03</v>
      </c>
      <c r="BQ127" s="792">
        <f t="shared" si="45"/>
        <v>0.03</v>
      </c>
      <c r="BR127" s="792">
        <f t="shared" si="45"/>
        <v>0.03</v>
      </c>
      <c r="BS127" s="792">
        <f t="shared" si="45"/>
        <v>0.03</v>
      </c>
      <c r="BT127" s="792">
        <f t="shared" si="45"/>
        <v>0.03</v>
      </c>
      <c r="BU127" s="792">
        <f t="shared" si="45"/>
        <v>0.03</v>
      </c>
      <c r="BV127" s="1405">
        <f t="shared" si="45"/>
        <v>0.03</v>
      </c>
    </row>
    <row r="128" spans="2:74" x14ac:dyDescent="0.3">
      <c r="B128" s="558" t="s">
        <v>158</v>
      </c>
      <c r="C128" s="793">
        <v>0.2</v>
      </c>
      <c r="D128" s="794">
        <f t="shared" si="40"/>
        <v>0.2</v>
      </c>
      <c r="E128" s="794">
        <f t="shared" si="40"/>
        <v>0.2</v>
      </c>
      <c r="F128" s="794">
        <f t="shared" si="40"/>
        <v>0.2</v>
      </c>
      <c r="G128" s="794">
        <f t="shared" si="40"/>
        <v>0.2</v>
      </c>
      <c r="H128" s="794">
        <f t="shared" si="34"/>
        <v>0.2</v>
      </c>
      <c r="I128" s="794">
        <f t="shared" si="40"/>
        <v>0.2</v>
      </c>
      <c r="J128" s="794">
        <f t="shared" si="40"/>
        <v>0.2</v>
      </c>
      <c r="K128" s="794">
        <f t="shared" si="40"/>
        <v>0.2</v>
      </c>
      <c r="L128" s="794">
        <f t="shared" si="40"/>
        <v>0.2</v>
      </c>
      <c r="M128" s="794">
        <f t="shared" si="40"/>
        <v>0.2</v>
      </c>
      <c r="N128" s="794">
        <f t="shared" si="40"/>
        <v>0.2</v>
      </c>
      <c r="O128" s="794">
        <v>0.4</v>
      </c>
      <c r="P128" s="794">
        <f t="shared" si="41"/>
        <v>0.4</v>
      </c>
      <c r="Q128" s="794">
        <f t="shared" si="41"/>
        <v>0.4</v>
      </c>
      <c r="R128" s="794">
        <f t="shared" si="41"/>
        <v>0.4</v>
      </c>
      <c r="S128" s="794">
        <f t="shared" si="41"/>
        <v>0.4</v>
      </c>
      <c r="T128" s="794">
        <f t="shared" si="41"/>
        <v>0.4</v>
      </c>
      <c r="U128" s="794">
        <f t="shared" si="41"/>
        <v>0.4</v>
      </c>
      <c r="V128" s="794">
        <f t="shared" si="41"/>
        <v>0.4</v>
      </c>
      <c r="W128" s="794">
        <f t="shared" si="41"/>
        <v>0.4</v>
      </c>
      <c r="X128" s="794">
        <f t="shared" si="41"/>
        <v>0.4</v>
      </c>
      <c r="Y128" s="794">
        <f t="shared" si="41"/>
        <v>0.4</v>
      </c>
      <c r="Z128" s="794">
        <f t="shared" si="41"/>
        <v>0.4</v>
      </c>
      <c r="AA128" s="794">
        <v>0</v>
      </c>
      <c r="AB128" s="794">
        <f t="shared" si="42"/>
        <v>0</v>
      </c>
      <c r="AC128" s="794">
        <f t="shared" si="42"/>
        <v>0</v>
      </c>
      <c r="AD128" s="794">
        <f t="shared" si="42"/>
        <v>0</v>
      </c>
      <c r="AE128" s="794">
        <f t="shared" si="42"/>
        <v>0</v>
      </c>
      <c r="AF128" s="794">
        <f t="shared" si="42"/>
        <v>0</v>
      </c>
      <c r="AG128" s="794">
        <f t="shared" si="42"/>
        <v>0</v>
      </c>
      <c r="AH128" s="794">
        <f t="shared" si="42"/>
        <v>0</v>
      </c>
      <c r="AI128" s="794">
        <f t="shared" si="42"/>
        <v>0</v>
      </c>
      <c r="AJ128" s="794">
        <f t="shared" si="42"/>
        <v>0</v>
      </c>
      <c r="AK128" s="794">
        <f t="shared" si="42"/>
        <v>0</v>
      </c>
      <c r="AL128" s="794">
        <f t="shared" si="42"/>
        <v>0</v>
      </c>
      <c r="AM128" s="794">
        <v>0.3</v>
      </c>
      <c r="AN128" s="794">
        <f t="shared" si="43"/>
        <v>0.3</v>
      </c>
      <c r="AO128" s="794">
        <f t="shared" si="43"/>
        <v>0.3</v>
      </c>
      <c r="AP128" s="794">
        <f t="shared" si="43"/>
        <v>0.3</v>
      </c>
      <c r="AQ128" s="794">
        <f t="shared" si="43"/>
        <v>0.3</v>
      </c>
      <c r="AR128" s="794">
        <f t="shared" si="43"/>
        <v>0.3</v>
      </c>
      <c r="AS128" s="794">
        <f t="shared" si="43"/>
        <v>0.3</v>
      </c>
      <c r="AT128" s="794">
        <f t="shared" si="43"/>
        <v>0.3</v>
      </c>
      <c r="AU128" s="794">
        <f t="shared" si="43"/>
        <v>0.3</v>
      </c>
      <c r="AV128" s="794">
        <f t="shared" si="43"/>
        <v>0.3</v>
      </c>
      <c r="AW128" s="794">
        <f t="shared" si="43"/>
        <v>0.3</v>
      </c>
      <c r="AX128" s="794">
        <f t="shared" si="43"/>
        <v>0.3</v>
      </c>
      <c r="AY128" s="794">
        <v>0.3</v>
      </c>
      <c r="AZ128" s="794">
        <f t="shared" si="44"/>
        <v>0.3</v>
      </c>
      <c r="BA128" s="794">
        <f t="shared" si="44"/>
        <v>0.3</v>
      </c>
      <c r="BB128" s="794">
        <f t="shared" si="44"/>
        <v>0.3</v>
      </c>
      <c r="BC128" s="794">
        <f t="shared" si="44"/>
        <v>0.3</v>
      </c>
      <c r="BD128" s="794">
        <f t="shared" si="44"/>
        <v>0.3</v>
      </c>
      <c r="BE128" s="794">
        <f t="shared" si="44"/>
        <v>0.3</v>
      </c>
      <c r="BF128" s="794">
        <f t="shared" si="44"/>
        <v>0.3</v>
      </c>
      <c r="BG128" s="794">
        <f t="shared" si="44"/>
        <v>0.3</v>
      </c>
      <c r="BH128" s="794">
        <f t="shared" si="44"/>
        <v>0.3</v>
      </c>
      <c r="BI128" s="794">
        <f t="shared" si="44"/>
        <v>0.3</v>
      </c>
      <c r="BJ128" s="794">
        <f t="shared" si="44"/>
        <v>0.3</v>
      </c>
      <c r="BK128" s="794">
        <v>0.25</v>
      </c>
      <c r="BL128" s="794">
        <f t="shared" si="45"/>
        <v>0.25</v>
      </c>
      <c r="BM128" s="794">
        <f t="shared" si="45"/>
        <v>0.25</v>
      </c>
      <c r="BN128" s="794">
        <f t="shared" si="45"/>
        <v>0.25</v>
      </c>
      <c r="BO128" s="794">
        <f t="shared" si="45"/>
        <v>0.25</v>
      </c>
      <c r="BP128" s="794">
        <f t="shared" si="45"/>
        <v>0.25</v>
      </c>
      <c r="BQ128" s="794">
        <f t="shared" si="45"/>
        <v>0.25</v>
      </c>
      <c r="BR128" s="794">
        <f t="shared" si="45"/>
        <v>0.25</v>
      </c>
      <c r="BS128" s="794">
        <f t="shared" si="45"/>
        <v>0.25</v>
      </c>
      <c r="BT128" s="794">
        <f t="shared" si="45"/>
        <v>0.25</v>
      </c>
      <c r="BU128" s="794">
        <f t="shared" si="45"/>
        <v>0.25</v>
      </c>
      <c r="BV128" s="1406">
        <f t="shared" si="45"/>
        <v>0.25</v>
      </c>
    </row>
    <row r="129" spans="2:74" x14ac:dyDescent="0.3">
      <c r="B129" s="558" t="s">
        <v>37</v>
      </c>
      <c r="C129" s="791">
        <v>0.02</v>
      </c>
      <c r="D129" s="792">
        <f t="shared" si="40"/>
        <v>0.02</v>
      </c>
      <c r="E129" s="792">
        <f t="shared" si="40"/>
        <v>0.02</v>
      </c>
      <c r="F129" s="792">
        <f t="shared" si="40"/>
        <v>0.02</v>
      </c>
      <c r="G129" s="792">
        <f t="shared" si="40"/>
        <v>0.02</v>
      </c>
      <c r="H129" s="792">
        <f t="shared" si="34"/>
        <v>0.02</v>
      </c>
      <c r="I129" s="792">
        <f t="shared" si="40"/>
        <v>0.02</v>
      </c>
      <c r="J129" s="792">
        <f t="shared" si="40"/>
        <v>0.02</v>
      </c>
      <c r="K129" s="792">
        <f t="shared" si="40"/>
        <v>0.02</v>
      </c>
      <c r="L129" s="792">
        <f t="shared" si="40"/>
        <v>0.02</v>
      </c>
      <c r="M129" s="792">
        <f t="shared" si="40"/>
        <v>0.02</v>
      </c>
      <c r="N129" s="792">
        <f t="shared" si="40"/>
        <v>0.02</v>
      </c>
      <c r="O129" s="792">
        <v>0.02</v>
      </c>
      <c r="P129" s="792">
        <f t="shared" si="41"/>
        <v>0.02</v>
      </c>
      <c r="Q129" s="792">
        <f t="shared" si="41"/>
        <v>0.02</v>
      </c>
      <c r="R129" s="792">
        <f t="shared" si="41"/>
        <v>0.02</v>
      </c>
      <c r="S129" s="792">
        <f t="shared" si="41"/>
        <v>0.02</v>
      </c>
      <c r="T129" s="792">
        <f t="shared" si="41"/>
        <v>0.02</v>
      </c>
      <c r="U129" s="792">
        <f t="shared" si="41"/>
        <v>0.02</v>
      </c>
      <c r="V129" s="792">
        <f t="shared" si="41"/>
        <v>0.02</v>
      </c>
      <c r="W129" s="792">
        <f t="shared" si="41"/>
        <v>0.02</v>
      </c>
      <c r="X129" s="792">
        <f t="shared" si="41"/>
        <v>0.02</v>
      </c>
      <c r="Y129" s="792">
        <f t="shared" si="41"/>
        <v>0.02</v>
      </c>
      <c r="Z129" s="792">
        <f t="shared" si="41"/>
        <v>0.02</v>
      </c>
      <c r="AA129" s="792">
        <v>0</v>
      </c>
      <c r="AB129" s="792">
        <f t="shared" si="42"/>
        <v>0</v>
      </c>
      <c r="AC129" s="792">
        <f t="shared" si="42"/>
        <v>0</v>
      </c>
      <c r="AD129" s="792">
        <f t="shared" si="42"/>
        <v>0</v>
      </c>
      <c r="AE129" s="792">
        <f t="shared" si="42"/>
        <v>0</v>
      </c>
      <c r="AF129" s="792">
        <f t="shared" si="42"/>
        <v>0</v>
      </c>
      <c r="AG129" s="792">
        <f t="shared" si="42"/>
        <v>0</v>
      </c>
      <c r="AH129" s="792">
        <f t="shared" si="42"/>
        <v>0</v>
      </c>
      <c r="AI129" s="792">
        <f t="shared" si="42"/>
        <v>0</v>
      </c>
      <c r="AJ129" s="792">
        <f t="shared" si="42"/>
        <v>0</v>
      </c>
      <c r="AK129" s="792">
        <f t="shared" si="42"/>
        <v>0</v>
      </c>
      <c r="AL129" s="792">
        <f t="shared" si="42"/>
        <v>0</v>
      </c>
      <c r="AM129" s="792">
        <v>0.01</v>
      </c>
      <c r="AN129" s="792">
        <f t="shared" si="43"/>
        <v>0.01</v>
      </c>
      <c r="AO129" s="792">
        <f t="shared" si="43"/>
        <v>0.01</v>
      </c>
      <c r="AP129" s="792">
        <f t="shared" si="43"/>
        <v>0.01</v>
      </c>
      <c r="AQ129" s="792">
        <f t="shared" si="43"/>
        <v>0.01</v>
      </c>
      <c r="AR129" s="792">
        <f t="shared" si="43"/>
        <v>0.01</v>
      </c>
      <c r="AS129" s="792">
        <f t="shared" si="43"/>
        <v>0.01</v>
      </c>
      <c r="AT129" s="792">
        <f t="shared" si="43"/>
        <v>0.01</v>
      </c>
      <c r="AU129" s="792">
        <f t="shared" si="43"/>
        <v>0.01</v>
      </c>
      <c r="AV129" s="792">
        <f t="shared" si="43"/>
        <v>0.01</v>
      </c>
      <c r="AW129" s="792">
        <f t="shared" si="43"/>
        <v>0.01</v>
      </c>
      <c r="AX129" s="792">
        <f t="shared" si="43"/>
        <v>0.01</v>
      </c>
      <c r="AY129" s="792">
        <v>0.02</v>
      </c>
      <c r="AZ129" s="792">
        <f t="shared" si="44"/>
        <v>0.02</v>
      </c>
      <c r="BA129" s="792">
        <f t="shared" si="44"/>
        <v>0.02</v>
      </c>
      <c r="BB129" s="792">
        <f t="shared" si="44"/>
        <v>0.02</v>
      </c>
      <c r="BC129" s="792">
        <f t="shared" si="44"/>
        <v>0.02</v>
      </c>
      <c r="BD129" s="792">
        <f t="shared" si="44"/>
        <v>0.02</v>
      </c>
      <c r="BE129" s="792">
        <f t="shared" si="44"/>
        <v>0.02</v>
      </c>
      <c r="BF129" s="792">
        <f t="shared" si="44"/>
        <v>0.02</v>
      </c>
      <c r="BG129" s="792">
        <f t="shared" si="44"/>
        <v>0.02</v>
      </c>
      <c r="BH129" s="792">
        <f t="shared" si="44"/>
        <v>0.02</v>
      </c>
      <c r="BI129" s="792">
        <f t="shared" si="44"/>
        <v>0.02</v>
      </c>
      <c r="BJ129" s="792">
        <f t="shared" si="44"/>
        <v>0.02</v>
      </c>
      <c r="BK129" s="792">
        <v>0.02</v>
      </c>
      <c r="BL129" s="792">
        <f t="shared" si="45"/>
        <v>0.02</v>
      </c>
      <c r="BM129" s="792">
        <f t="shared" si="45"/>
        <v>0.02</v>
      </c>
      <c r="BN129" s="792">
        <f t="shared" si="45"/>
        <v>0.02</v>
      </c>
      <c r="BO129" s="792">
        <f t="shared" si="45"/>
        <v>0.02</v>
      </c>
      <c r="BP129" s="792">
        <f t="shared" si="45"/>
        <v>0.02</v>
      </c>
      <c r="BQ129" s="792">
        <f t="shared" si="45"/>
        <v>0.02</v>
      </c>
      <c r="BR129" s="792">
        <f t="shared" si="45"/>
        <v>0.02</v>
      </c>
      <c r="BS129" s="792">
        <f t="shared" si="45"/>
        <v>0.02</v>
      </c>
      <c r="BT129" s="792">
        <f t="shared" si="45"/>
        <v>0.02</v>
      </c>
      <c r="BU129" s="792">
        <f t="shared" si="45"/>
        <v>0.02</v>
      </c>
      <c r="BV129" s="1405">
        <f t="shared" si="45"/>
        <v>0.02</v>
      </c>
    </row>
    <row r="130" spans="2:74" x14ac:dyDescent="0.3">
      <c r="B130" s="558" t="s">
        <v>159</v>
      </c>
      <c r="C130" s="793">
        <v>0.1</v>
      </c>
      <c r="D130" s="794">
        <f t="shared" si="40"/>
        <v>0.1</v>
      </c>
      <c r="E130" s="794">
        <f t="shared" si="40"/>
        <v>0.1</v>
      </c>
      <c r="F130" s="794">
        <f t="shared" si="40"/>
        <v>0.1</v>
      </c>
      <c r="G130" s="794">
        <f t="shared" si="40"/>
        <v>0.1</v>
      </c>
      <c r="H130" s="794">
        <f t="shared" si="34"/>
        <v>0.1</v>
      </c>
      <c r="I130" s="794">
        <f t="shared" si="40"/>
        <v>0.1</v>
      </c>
      <c r="J130" s="794">
        <f t="shared" si="40"/>
        <v>0.1</v>
      </c>
      <c r="K130" s="794">
        <f t="shared" si="40"/>
        <v>0.1</v>
      </c>
      <c r="L130" s="794">
        <f t="shared" si="40"/>
        <v>0.1</v>
      </c>
      <c r="M130" s="794">
        <f t="shared" si="40"/>
        <v>0.1</v>
      </c>
      <c r="N130" s="794">
        <f t="shared" si="40"/>
        <v>0.1</v>
      </c>
      <c r="O130" s="794">
        <v>0.1</v>
      </c>
      <c r="P130" s="794">
        <f t="shared" si="41"/>
        <v>0.1</v>
      </c>
      <c r="Q130" s="794">
        <f t="shared" si="41"/>
        <v>0.1</v>
      </c>
      <c r="R130" s="794">
        <f t="shared" si="41"/>
        <v>0.1</v>
      </c>
      <c r="S130" s="794">
        <f t="shared" si="41"/>
        <v>0.1</v>
      </c>
      <c r="T130" s="794">
        <f t="shared" si="41"/>
        <v>0.1</v>
      </c>
      <c r="U130" s="794">
        <f t="shared" si="41"/>
        <v>0.1</v>
      </c>
      <c r="V130" s="794">
        <f t="shared" si="41"/>
        <v>0.1</v>
      </c>
      <c r="W130" s="794">
        <f t="shared" si="41"/>
        <v>0.1</v>
      </c>
      <c r="X130" s="794">
        <f t="shared" si="41"/>
        <v>0.1</v>
      </c>
      <c r="Y130" s="794">
        <f t="shared" si="41"/>
        <v>0.1</v>
      </c>
      <c r="Z130" s="794">
        <f t="shared" si="41"/>
        <v>0.1</v>
      </c>
      <c r="AA130" s="794">
        <v>0.2</v>
      </c>
      <c r="AB130" s="794">
        <f t="shared" si="42"/>
        <v>0.2</v>
      </c>
      <c r="AC130" s="794">
        <f t="shared" si="42"/>
        <v>0.2</v>
      </c>
      <c r="AD130" s="794">
        <f t="shared" si="42"/>
        <v>0.2</v>
      </c>
      <c r="AE130" s="794">
        <f t="shared" si="42"/>
        <v>0.2</v>
      </c>
      <c r="AF130" s="794">
        <f t="shared" si="42"/>
        <v>0.2</v>
      </c>
      <c r="AG130" s="794">
        <f t="shared" si="42"/>
        <v>0.2</v>
      </c>
      <c r="AH130" s="794">
        <f t="shared" si="42"/>
        <v>0.2</v>
      </c>
      <c r="AI130" s="794">
        <f t="shared" si="42"/>
        <v>0.2</v>
      </c>
      <c r="AJ130" s="794">
        <f t="shared" si="42"/>
        <v>0.2</v>
      </c>
      <c r="AK130" s="794">
        <f t="shared" si="42"/>
        <v>0.2</v>
      </c>
      <c r="AL130" s="794">
        <f t="shared" si="42"/>
        <v>0.2</v>
      </c>
      <c r="AM130" s="794">
        <v>0.4</v>
      </c>
      <c r="AN130" s="794">
        <f t="shared" si="43"/>
        <v>0.4</v>
      </c>
      <c r="AO130" s="794">
        <f t="shared" si="43"/>
        <v>0.4</v>
      </c>
      <c r="AP130" s="794">
        <f t="shared" si="43"/>
        <v>0.4</v>
      </c>
      <c r="AQ130" s="794">
        <f t="shared" si="43"/>
        <v>0.4</v>
      </c>
      <c r="AR130" s="794">
        <f t="shared" si="43"/>
        <v>0.4</v>
      </c>
      <c r="AS130" s="794">
        <f t="shared" si="43"/>
        <v>0.4</v>
      </c>
      <c r="AT130" s="794">
        <f t="shared" si="43"/>
        <v>0.4</v>
      </c>
      <c r="AU130" s="794">
        <f t="shared" si="43"/>
        <v>0.4</v>
      </c>
      <c r="AV130" s="794">
        <f t="shared" si="43"/>
        <v>0.4</v>
      </c>
      <c r="AW130" s="794">
        <f t="shared" si="43"/>
        <v>0.4</v>
      </c>
      <c r="AX130" s="794">
        <f t="shared" si="43"/>
        <v>0.4</v>
      </c>
      <c r="AY130" s="794">
        <v>0.25</v>
      </c>
      <c r="AZ130" s="794">
        <f t="shared" si="44"/>
        <v>0.25</v>
      </c>
      <c r="BA130" s="794">
        <f t="shared" si="44"/>
        <v>0.25</v>
      </c>
      <c r="BB130" s="794">
        <f t="shared" si="44"/>
        <v>0.25</v>
      </c>
      <c r="BC130" s="794">
        <f t="shared" si="44"/>
        <v>0.25</v>
      </c>
      <c r="BD130" s="794">
        <f t="shared" si="44"/>
        <v>0.25</v>
      </c>
      <c r="BE130" s="794">
        <f t="shared" si="44"/>
        <v>0.25</v>
      </c>
      <c r="BF130" s="794">
        <f t="shared" si="44"/>
        <v>0.25</v>
      </c>
      <c r="BG130" s="794">
        <f t="shared" si="44"/>
        <v>0.25</v>
      </c>
      <c r="BH130" s="794">
        <f t="shared" si="44"/>
        <v>0.25</v>
      </c>
      <c r="BI130" s="794">
        <f t="shared" si="44"/>
        <v>0.25</v>
      </c>
      <c r="BJ130" s="794">
        <f t="shared" si="44"/>
        <v>0.25</v>
      </c>
      <c r="BK130" s="794">
        <v>0.15</v>
      </c>
      <c r="BL130" s="794">
        <f t="shared" si="45"/>
        <v>0.15</v>
      </c>
      <c r="BM130" s="794">
        <f t="shared" si="45"/>
        <v>0.15</v>
      </c>
      <c r="BN130" s="794">
        <f t="shared" si="45"/>
        <v>0.15</v>
      </c>
      <c r="BO130" s="794">
        <f t="shared" si="45"/>
        <v>0.15</v>
      </c>
      <c r="BP130" s="794">
        <f t="shared" si="45"/>
        <v>0.15</v>
      </c>
      <c r="BQ130" s="794">
        <f t="shared" si="45"/>
        <v>0.15</v>
      </c>
      <c r="BR130" s="794">
        <f t="shared" si="45"/>
        <v>0.15</v>
      </c>
      <c r="BS130" s="794">
        <f t="shared" si="45"/>
        <v>0.15</v>
      </c>
      <c r="BT130" s="794">
        <f t="shared" si="45"/>
        <v>0.15</v>
      </c>
      <c r="BU130" s="794">
        <f t="shared" si="45"/>
        <v>0.15</v>
      </c>
      <c r="BV130" s="1406">
        <f t="shared" si="45"/>
        <v>0.15</v>
      </c>
    </row>
    <row r="131" spans="2:74" x14ac:dyDescent="0.3">
      <c r="B131" s="558" t="s">
        <v>37</v>
      </c>
      <c r="C131" s="791">
        <v>0.01</v>
      </c>
      <c r="D131" s="792">
        <f t="shared" si="40"/>
        <v>0.01</v>
      </c>
      <c r="E131" s="792">
        <f t="shared" si="40"/>
        <v>0.01</v>
      </c>
      <c r="F131" s="792">
        <f t="shared" si="40"/>
        <v>0.01</v>
      </c>
      <c r="G131" s="792">
        <f t="shared" si="40"/>
        <v>0.01</v>
      </c>
      <c r="H131" s="792">
        <f t="shared" si="34"/>
        <v>0.01</v>
      </c>
      <c r="I131" s="792">
        <f t="shared" si="40"/>
        <v>0.01</v>
      </c>
      <c r="J131" s="792">
        <f t="shared" si="40"/>
        <v>0.01</v>
      </c>
      <c r="K131" s="792">
        <f t="shared" si="40"/>
        <v>0.01</v>
      </c>
      <c r="L131" s="792">
        <f t="shared" si="40"/>
        <v>0.01</v>
      </c>
      <c r="M131" s="792">
        <f t="shared" si="40"/>
        <v>0.01</v>
      </c>
      <c r="N131" s="792">
        <f t="shared" si="40"/>
        <v>0.01</v>
      </c>
      <c r="O131" s="792">
        <v>0.01</v>
      </c>
      <c r="P131" s="792">
        <f t="shared" si="41"/>
        <v>0.01</v>
      </c>
      <c r="Q131" s="792">
        <f t="shared" si="41"/>
        <v>0.01</v>
      </c>
      <c r="R131" s="792">
        <f t="shared" si="41"/>
        <v>0.01</v>
      </c>
      <c r="S131" s="792">
        <f t="shared" si="41"/>
        <v>0.01</v>
      </c>
      <c r="T131" s="792">
        <f t="shared" si="41"/>
        <v>0.01</v>
      </c>
      <c r="U131" s="792">
        <f t="shared" si="41"/>
        <v>0.01</v>
      </c>
      <c r="V131" s="792">
        <f t="shared" si="41"/>
        <v>0.01</v>
      </c>
      <c r="W131" s="792">
        <f t="shared" si="41"/>
        <v>0.01</v>
      </c>
      <c r="X131" s="792">
        <f t="shared" si="41"/>
        <v>0.01</v>
      </c>
      <c r="Y131" s="792">
        <f t="shared" si="41"/>
        <v>0.01</v>
      </c>
      <c r="Z131" s="792">
        <f t="shared" si="41"/>
        <v>0.01</v>
      </c>
      <c r="AA131" s="792">
        <v>0.02</v>
      </c>
      <c r="AB131" s="792">
        <f t="shared" si="42"/>
        <v>0.02</v>
      </c>
      <c r="AC131" s="792">
        <f t="shared" si="42"/>
        <v>0.02</v>
      </c>
      <c r="AD131" s="792">
        <f t="shared" si="42"/>
        <v>0.02</v>
      </c>
      <c r="AE131" s="792">
        <f t="shared" si="42"/>
        <v>0.02</v>
      </c>
      <c r="AF131" s="792">
        <f t="shared" si="42"/>
        <v>0.02</v>
      </c>
      <c r="AG131" s="792">
        <f t="shared" si="42"/>
        <v>0.02</v>
      </c>
      <c r="AH131" s="792">
        <f t="shared" si="42"/>
        <v>0.02</v>
      </c>
      <c r="AI131" s="792">
        <f t="shared" si="42"/>
        <v>0.02</v>
      </c>
      <c r="AJ131" s="792">
        <f t="shared" si="42"/>
        <v>0.02</v>
      </c>
      <c r="AK131" s="792">
        <f t="shared" si="42"/>
        <v>0.02</v>
      </c>
      <c r="AL131" s="792">
        <f t="shared" si="42"/>
        <v>0.02</v>
      </c>
      <c r="AM131" s="792">
        <v>5.0000000000000001E-3</v>
      </c>
      <c r="AN131" s="792">
        <f t="shared" si="43"/>
        <v>5.0000000000000001E-3</v>
      </c>
      <c r="AO131" s="792">
        <f t="shared" si="43"/>
        <v>5.0000000000000001E-3</v>
      </c>
      <c r="AP131" s="792">
        <f t="shared" si="43"/>
        <v>5.0000000000000001E-3</v>
      </c>
      <c r="AQ131" s="792">
        <f t="shared" si="43"/>
        <v>5.0000000000000001E-3</v>
      </c>
      <c r="AR131" s="792">
        <f t="shared" si="43"/>
        <v>5.0000000000000001E-3</v>
      </c>
      <c r="AS131" s="792">
        <f t="shared" si="43"/>
        <v>5.0000000000000001E-3</v>
      </c>
      <c r="AT131" s="792">
        <f t="shared" si="43"/>
        <v>5.0000000000000001E-3</v>
      </c>
      <c r="AU131" s="792">
        <f t="shared" si="43"/>
        <v>5.0000000000000001E-3</v>
      </c>
      <c r="AV131" s="792">
        <f t="shared" si="43"/>
        <v>5.0000000000000001E-3</v>
      </c>
      <c r="AW131" s="792">
        <f t="shared" si="43"/>
        <v>5.0000000000000001E-3</v>
      </c>
      <c r="AX131" s="792">
        <f t="shared" si="43"/>
        <v>5.0000000000000001E-3</v>
      </c>
      <c r="AY131" s="792">
        <v>0</v>
      </c>
      <c r="AZ131" s="792">
        <f t="shared" si="44"/>
        <v>0</v>
      </c>
      <c r="BA131" s="792">
        <f t="shared" si="44"/>
        <v>0</v>
      </c>
      <c r="BB131" s="792">
        <f t="shared" si="44"/>
        <v>0</v>
      </c>
      <c r="BC131" s="792">
        <f t="shared" si="44"/>
        <v>0</v>
      </c>
      <c r="BD131" s="792">
        <f t="shared" si="44"/>
        <v>0</v>
      </c>
      <c r="BE131" s="792">
        <f t="shared" si="44"/>
        <v>0</v>
      </c>
      <c r="BF131" s="792">
        <f t="shared" si="44"/>
        <v>0</v>
      </c>
      <c r="BG131" s="792">
        <f t="shared" si="44"/>
        <v>0</v>
      </c>
      <c r="BH131" s="792">
        <f t="shared" si="44"/>
        <v>0</v>
      </c>
      <c r="BI131" s="792">
        <f t="shared" si="44"/>
        <v>0</v>
      </c>
      <c r="BJ131" s="792">
        <f t="shared" si="44"/>
        <v>0</v>
      </c>
      <c r="BK131" s="792">
        <v>0</v>
      </c>
      <c r="BL131" s="792">
        <f t="shared" si="45"/>
        <v>0</v>
      </c>
      <c r="BM131" s="792">
        <f t="shared" si="45"/>
        <v>0</v>
      </c>
      <c r="BN131" s="792">
        <f t="shared" si="45"/>
        <v>0</v>
      </c>
      <c r="BO131" s="792">
        <f t="shared" si="45"/>
        <v>0</v>
      </c>
      <c r="BP131" s="792">
        <f t="shared" si="45"/>
        <v>0</v>
      </c>
      <c r="BQ131" s="792">
        <f t="shared" si="45"/>
        <v>0</v>
      </c>
      <c r="BR131" s="792">
        <f t="shared" si="45"/>
        <v>0</v>
      </c>
      <c r="BS131" s="792">
        <f t="shared" si="45"/>
        <v>0</v>
      </c>
      <c r="BT131" s="792">
        <f t="shared" si="45"/>
        <v>0</v>
      </c>
      <c r="BU131" s="792">
        <f t="shared" si="45"/>
        <v>0</v>
      </c>
      <c r="BV131" s="1405">
        <f t="shared" si="45"/>
        <v>0</v>
      </c>
    </row>
    <row r="132" spans="2:74" ht="16.2" thickBot="1" x14ac:dyDescent="0.35">
      <c r="B132" s="558" t="s">
        <v>162</v>
      </c>
      <c r="C132" s="519">
        <v>0.5</v>
      </c>
      <c r="D132" s="520">
        <f t="shared" si="40"/>
        <v>0.5</v>
      </c>
      <c r="E132" s="520">
        <f t="shared" si="40"/>
        <v>0.5</v>
      </c>
      <c r="F132" s="520">
        <f t="shared" si="40"/>
        <v>0.5</v>
      </c>
      <c r="G132" s="520">
        <f t="shared" si="40"/>
        <v>0.5</v>
      </c>
      <c r="H132" s="520">
        <f t="shared" si="34"/>
        <v>0.5</v>
      </c>
      <c r="I132" s="520">
        <f t="shared" si="40"/>
        <v>0.5</v>
      </c>
      <c r="J132" s="520">
        <f t="shared" si="40"/>
        <v>0.5</v>
      </c>
      <c r="K132" s="520">
        <f t="shared" si="40"/>
        <v>0.5</v>
      </c>
      <c r="L132" s="520">
        <f t="shared" si="40"/>
        <v>0.5</v>
      </c>
      <c r="M132" s="520">
        <f t="shared" si="40"/>
        <v>0.5</v>
      </c>
      <c r="N132" s="520">
        <f t="shared" si="40"/>
        <v>0.5</v>
      </c>
      <c r="O132" s="520">
        <v>0.4</v>
      </c>
      <c r="P132" s="520">
        <f t="shared" si="41"/>
        <v>0.4</v>
      </c>
      <c r="Q132" s="520">
        <f t="shared" si="41"/>
        <v>0.4</v>
      </c>
      <c r="R132" s="520">
        <f t="shared" si="41"/>
        <v>0.4</v>
      </c>
      <c r="S132" s="520">
        <f t="shared" si="41"/>
        <v>0.4</v>
      </c>
      <c r="T132" s="520">
        <f t="shared" si="41"/>
        <v>0.4</v>
      </c>
      <c r="U132" s="520">
        <f t="shared" si="41"/>
        <v>0.4</v>
      </c>
      <c r="V132" s="520">
        <f t="shared" si="41"/>
        <v>0.4</v>
      </c>
      <c r="W132" s="520">
        <f t="shared" si="41"/>
        <v>0.4</v>
      </c>
      <c r="X132" s="520">
        <f t="shared" si="41"/>
        <v>0.4</v>
      </c>
      <c r="Y132" s="520">
        <f t="shared" si="41"/>
        <v>0.4</v>
      </c>
      <c r="Z132" s="520">
        <f t="shared" si="41"/>
        <v>0.4</v>
      </c>
      <c r="AA132" s="520">
        <v>0.6</v>
      </c>
      <c r="AB132" s="520">
        <f t="shared" si="42"/>
        <v>0.6</v>
      </c>
      <c r="AC132" s="520">
        <f t="shared" si="42"/>
        <v>0.6</v>
      </c>
      <c r="AD132" s="520">
        <f t="shared" si="42"/>
        <v>0.6</v>
      </c>
      <c r="AE132" s="520">
        <f t="shared" si="42"/>
        <v>0.6</v>
      </c>
      <c r="AF132" s="520">
        <f t="shared" si="42"/>
        <v>0.6</v>
      </c>
      <c r="AG132" s="520">
        <f t="shared" si="42"/>
        <v>0.6</v>
      </c>
      <c r="AH132" s="520">
        <f t="shared" si="42"/>
        <v>0.6</v>
      </c>
      <c r="AI132" s="520">
        <f t="shared" si="42"/>
        <v>0.6</v>
      </c>
      <c r="AJ132" s="520">
        <f t="shared" si="42"/>
        <v>0.6</v>
      </c>
      <c r="AK132" s="520">
        <f t="shared" si="42"/>
        <v>0.6</v>
      </c>
      <c r="AL132" s="520">
        <f t="shared" si="42"/>
        <v>0.6</v>
      </c>
      <c r="AM132" s="520">
        <v>0.1</v>
      </c>
      <c r="AN132" s="520">
        <f t="shared" si="43"/>
        <v>0.1</v>
      </c>
      <c r="AO132" s="520">
        <f t="shared" si="43"/>
        <v>0.1</v>
      </c>
      <c r="AP132" s="520">
        <f t="shared" si="43"/>
        <v>0.1</v>
      </c>
      <c r="AQ132" s="520">
        <f t="shared" si="43"/>
        <v>0.1</v>
      </c>
      <c r="AR132" s="520">
        <f t="shared" si="43"/>
        <v>0.1</v>
      </c>
      <c r="AS132" s="520">
        <f t="shared" si="43"/>
        <v>0.1</v>
      </c>
      <c r="AT132" s="520">
        <f t="shared" si="43"/>
        <v>0.1</v>
      </c>
      <c r="AU132" s="520">
        <f t="shared" si="43"/>
        <v>0.1</v>
      </c>
      <c r="AV132" s="520">
        <f t="shared" si="43"/>
        <v>0.1</v>
      </c>
      <c r="AW132" s="520">
        <f t="shared" si="43"/>
        <v>0.1</v>
      </c>
      <c r="AX132" s="520">
        <f t="shared" si="43"/>
        <v>0.1</v>
      </c>
      <c r="AY132" s="520">
        <v>0.1</v>
      </c>
      <c r="AZ132" s="520">
        <f t="shared" si="44"/>
        <v>0.1</v>
      </c>
      <c r="BA132" s="520">
        <f t="shared" si="44"/>
        <v>0.1</v>
      </c>
      <c r="BB132" s="520">
        <f t="shared" si="44"/>
        <v>0.1</v>
      </c>
      <c r="BC132" s="520">
        <f t="shared" si="44"/>
        <v>0.1</v>
      </c>
      <c r="BD132" s="520">
        <f t="shared" si="44"/>
        <v>0.1</v>
      </c>
      <c r="BE132" s="520">
        <f t="shared" si="44"/>
        <v>0.1</v>
      </c>
      <c r="BF132" s="520">
        <f t="shared" si="44"/>
        <v>0.1</v>
      </c>
      <c r="BG132" s="520">
        <f t="shared" si="44"/>
        <v>0.1</v>
      </c>
      <c r="BH132" s="520">
        <f t="shared" si="44"/>
        <v>0.1</v>
      </c>
      <c r="BI132" s="520">
        <f t="shared" si="44"/>
        <v>0.1</v>
      </c>
      <c r="BJ132" s="520">
        <f t="shared" si="44"/>
        <v>0.1</v>
      </c>
      <c r="BK132" s="520">
        <v>0.3</v>
      </c>
      <c r="BL132" s="520">
        <f t="shared" si="45"/>
        <v>0.3</v>
      </c>
      <c r="BM132" s="520">
        <f t="shared" si="45"/>
        <v>0.3</v>
      </c>
      <c r="BN132" s="520">
        <f t="shared" si="45"/>
        <v>0.3</v>
      </c>
      <c r="BO132" s="520">
        <f t="shared" si="45"/>
        <v>0.3</v>
      </c>
      <c r="BP132" s="520">
        <f t="shared" si="45"/>
        <v>0.3</v>
      </c>
      <c r="BQ132" s="520">
        <f t="shared" si="45"/>
        <v>0.3</v>
      </c>
      <c r="BR132" s="520">
        <f t="shared" si="45"/>
        <v>0.3</v>
      </c>
      <c r="BS132" s="520">
        <f t="shared" si="45"/>
        <v>0.3</v>
      </c>
      <c r="BT132" s="520">
        <f t="shared" si="45"/>
        <v>0.3</v>
      </c>
      <c r="BU132" s="520">
        <f t="shared" si="45"/>
        <v>0.3</v>
      </c>
      <c r="BV132" s="521">
        <f t="shared" si="45"/>
        <v>0.3</v>
      </c>
    </row>
    <row r="133" spans="2:74" x14ac:dyDescent="0.3">
      <c r="B133" s="558" t="s">
        <v>160</v>
      </c>
      <c r="C133" s="1408">
        <v>0.05</v>
      </c>
      <c r="D133" s="1408">
        <f t="shared" si="40"/>
        <v>0.05</v>
      </c>
      <c r="E133" s="1408">
        <f t="shared" si="40"/>
        <v>0.05</v>
      </c>
      <c r="F133" s="1408">
        <f t="shared" si="40"/>
        <v>0.05</v>
      </c>
      <c r="G133" s="1408">
        <f t="shared" si="40"/>
        <v>0.05</v>
      </c>
      <c r="H133" s="1408">
        <f t="shared" si="34"/>
        <v>0.05</v>
      </c>
      <c r="I133" s="1408">
        <f t="shared" si="40"/>
        <v>0.05</v>
      </c>
      <c r="J133" s="1408">
        <f t="shared" si="40"/>
        <v>0.05</v>
      </c>
      <c r="K133" s="1408">
        <f t="shared" si="40"/>
        <v>0.05</v>
      </c>
      <c r="L133" s="1408">
        <f t="shared" si="40"/>
        <v>0.05</v>
      </c>
      <c r="M133" s="1408">
        <f t="shared" si="40"/>
        <v>0.05</v>
      </c>
      <c r="N133" s="1409">
        <f t="shared" si="40"/>
        <v>0.05</v>
      </c>
      <c r="O133" s="1410">
        <v>0.05</v>
      </c>
      <c r="P133" s="1408">
        <f t="shared" si="41"/>
        <v>0.05</v>
      </c>
      <c r="Q133" s="1408">
        <f t="shared" si="41"/>
        <v>0.05</v>
      </c>
      <c r="R133" s="1408">
        <f t="shared" si="41"/>
        <v>0.05</v>
      </c>
      <c r="S133" s="1408">
        <f t="shared" si="41"/>
        <v>0.05</v>
      </c>
      <c r="T133" s="1408">
        <f t="shared" si="41"/>
        <v>0.05</v>
      </c>
      <c r="U133" s="1408">
        <f t="shared" si="41"/>
        <v>0.05</v>
      </c>
      <c r="V133" s="1408">
        <f t="shared" si="41"/>
        <v>0.05</v>
      </c>
      <c r="W133" s="1408">
        <f t="shared" si="41"/>
        <v>0.05</v>
      </c>
      <c r="X133" s="1408">
        <f t="shared" si="41"/>
        <v>0.05</v>
      </c>
      <c r="Y133" s="1408">
        <f t="shared" si="41"/>
        <v>0.05</v>
      </c>
      <c r="Z133" s="1409">
        <f t="shared" si="41"/>
        <v>0.05</v>
      </c>
      <c r="AA133" s="1410">
        <v>0.06</v>
      </c>
      <c r="AB133" s="1408">
        <f t="shared" si="42"/>
        <v>0.06</v>
      </c>
      <c r="AC133" s="1408">
        <f t="shared" si="42"/>
        <v>0.06</v>
      </c>
      <c r="AD133" s="1408">
        <f t="shared" si="42"/>
        <v>0.06</v>
      </c>
      <c r="AE133" s="1408">
        <f t="shared" si="42"/>
        <v>0.06</v>
      </c>
      <c r="AF133" s="1408">
        <f t="shared" si="42"/>
        <v>0.06</v>
      </c>
      <c r="AG133" s="1408">
        <f t="shared" si="42"/>
        <v>0.06</v>
      </c>
      <c r="AH133" s="1408">
        <f t="shared" si="42"/>
        <v>0.06</v>
      </c>
      <c r="AI133" s="1408">
        <f t="shared" si="42"/>
        <v>0.06</v>
      </c>
      <c r="AJ133" s="1408">
        <f t="shared" si="42"/>
        <v>0.06</v>
      </c>
      <c r="AK133" s="1408">
        <f t="shared" si="42"/>
        <v>0.06</v>
      </c>
      <c r="AL133" s="1409">
        <f t="shared" si="42"/>
        <v>0.06</v>
      </c>
      <c r="AM133" s="1410">
        <v>0.04</v>
      </c>
      <c r="AN133" s="1408">
        <f t="shared" si="43"/>
        <v>0.04</v>
      </c>
      <c r="AO133" s="1408">
        <f t="shared" si="43"/>
        <v>0.04</v>
      </c>
      <c r="AP133" s="1408">
        <f t="shared" si="43"/>
        <v>0.04</v>
      </c>
      <c r="AQ133" s="1408">
        <f t="shared" si="43"/>
        <v>0.04</v>
      </c>
      <c r="AR133" s="1408">
        <f t="shared" si="43"/>
        <v>0.04</v>
      </c>
      <c r="AS133" s="1408">
        <f t="shared" si="43"/>
        <v>0.04</v>
      </c>
      <c r="AT133" s="1408">
        <f t="shared" si="43"/>
        <v>0.04</v>
      </c>
      <c r="AU133" s="1408">
        <f t="shared" si="43"/>
        <v>0.04</v>
      </c>
      <c r="AV133" s="1408">
        <f t="shared" si="43"/>
        <v>0.04</v>
      </c>
      <c r="AW133" s="1408">
        <f t="shared" si="43"/>
        <v>0.04</v>
      </c>
      <c r="AX133" s="1409">
        <f t="shared" si="43"/>
        <v>0.04</v>
      </c>
      <c r="AY133" s="1410">
        <v>0.06</v>
      </c>
      <c r="AZ133" s="1408">
        <f t="shared" si="44"/>
        <v>0.06</v>
      </c>
      <c r="BA133" s="1408">
        <f t="shared" si="44"/>
        <v>0.06</v>
      </c>
      <c r="BB133" s="1408">
        <f t="shared" si="44"/>
        <v>0.06</v>
      </c>
      <c r="BC133" s="1408">
        <f t="shared" si="44"/>
        <v>0.06</v>
      </c>
      <c r="BD133" s="1408">
        <f t="shared" si="44"/>
        <v>0.06</v>
      </c>
      <c r="BE133" s="1408">
        <f t="shared" si="44"/>
        <v>0.06</v>
      </c>
      <c r="BF133" s="1408">
        <f t="shared" si="44"/>
        <v>0.06</v>
      </c>
      <c r="BG133" s="1408">
        <f t="shared" si="44"/>
        <v>0.06</v>
      </c>
      <c r="BH133" s="1408">
        <f t="shared" si="44"/>
        <v>0.06</v>
      </c>
      <c r="BI133" s="1408">
        <f t="shared" si="44"/>
        <v>0.06</v>
      </c>
      <c r="BJ133" s="1409">
        <f t="shared" si="44"/>
        <v>0.06</v>
      </c>
      <c r="BK133" s="1410">
        <v>0.08</v>
      </c>
      <c r="BL133" s="1408">
        <f t="shared" si="45"/>
        <v>0.08</v>
      </c>
      <c r="BM133" s="1408">
        <f t="shared" si="45"/>
        <v>0.08</v>
      </c>
      <c r="BN133" s="1408">
        <f t="shared" si="45"/>
        <v>0.08</v>
      </c>
      <c r="BO133" s="1408">
        <f t="shared" si="45"/>
        <v>0.08</v>
      </c>
      <c r="BP133" s="1408">
        <f t="shared" si="45"/>
        <v>0.08</v>
      </c>
      <c r="BQ133" s="1408">
        <f t="shared" si="45"/>
        <v>0.08</v>
      </c>
      <c r="BR133" s="1408">
        <f t="shared" si="45"/>
        <v>0.08</v>
      </c>
      <c r="BS133" s="1408">
        <f t="shared" si="45"/>
        <v>0.08</v>
      </c>
      <c r="BT133" s="1408">
        <f t="shared" si="45"/>
        <v>0.08</v>
      </c>
      <c r="BU133" s="1408">
        <f t="shared" si="45"/>
        <v>0.08</v>
      </c>
      <c r="BV133" s="1408">
        <f t="shared" si="45"/>
        <v>0.08</v>
      </c>
    </row>
    <row r="134" spans="2:74" x14ac:dyDescent="0.3"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  <c r="BR134" s="106"/>
      <c r="BS134" s="106"/>
      <c r="BT134" s="106"/>
      <c r="BU134" s="106"/>
      <c r="BV134" s="106"/>
    </row>
    <row r="135" spans="2:74" x14ac:dyDescent="0.3">
      <c r="B135" s="1423" t="s">
        <v>724</v>
      </c>
      <c r="C135" s="1424"/>
      <c r="D135" s="1424"/>
      <c r="E135" s="1424"/>
      <c r="F135" s="1424"/>
      <c r="G135" s="1424"/>
      <c r="H135" s="1424"/>
      <c r="I135" s="1424"/>
      <c r="J135" s="1424"/>
      <c r="K135" s="1424"/>
      <c r="L135" s="1424"/>
      <c r="M135" s="1424"/>
      <c r="N135" s="1424"/>
      <c r="O135" s="1424"/>
      <c r="P135" s="1424"/>
      <c r="Q135" s="1424"/>
      <c r="R135" s="1424"/>
      <c r="S135" s="1424"/>
      <c r="T135" s="1424"/>
      <c r="U135" s="1424"/>
      <c r="V135" s="1424"/>
      <c r="W135" s="1424"/>
      <c r="X135" s="1424"/>
      <c r="Y135" s="1424"/>
      <c r="Z135" s="1424"/>
      <c r="AA135" s="1424"/>
      <c r="AB135" s="1424"/>
      <c r="AC135" s="1424"/>
      <c r="AD135" s="1424"/>
      <c r="AE135" s="1424"/>
      <c r="AF135" s="1424"/>
      <c r="AG135" s="1424"/>
      <c r="AH135" s="1424"/>
      <c r="AI135" s="1424"/>
      <c r="AJ135" s="1424"/>
      <c r="AK135" s="1424"/>
      <c r="AL135" s="1424"/>
      <c r="AM135" s="1424"/>
      <c r="AN135" s="1424"/>
      <c r="AO135" s="1424"/>
      <c r="AP135" s="1424"/>
      <c r="AQ135" s="1424"/>
      <c r="AR135" s="1424"/>
      <c r="AS135" s="1424"/>
      <c r="AT135" s="1424"/>
      <c r="AU135" s="1424"/>
      <c r="AV135" s="1424"/>
      <c r="AW135" s="1424"/>
      <c r="AX135" s="1424"/>
      <c r="AY135" s="1424"/>
      <c r="AZ135" s="1424"/>
      <c r="BA135" s="1424"/>
      <c r="BB135" s="1424"/>
      <c r="BC135" s="1424"/>
      <c r="BD135" s="1424"/>
      <c r="BE135" s="1424"/>
      <c r="BF135" s="1424"/>
      <c r="BG135" s="1424"/>
      <c r="BH135" s="1424"/>
      <c r="BI135" s="1424"/>
      <c r="BJ135" s="1424"/>
      <c r="BK135" s="1424"/>
      <c r="BL135" s="1424"/>
      <c r="BM135" s="1424"/>
      <c r="BN135" s="1424"/>
      <c r="BO135" s="1424"/>
      <c r="BP135" s="1424"/>
      <c r="BQ135" s="1424"/>
      <c r="BR135" s="1424"/>
      <c r="BS135" s="1424"/>
      <c r="BT135" s="1424"/>
      <c r="BU135" s="1424"/>
      <c r="BV135" s="1425"/>
    </row>
    <row r="136" spans="2:74" x14ac:dyDescent="0.3">
      <c r="B136" s="550"/>
      <c r="C136" s="1417">
        <v>2018</v>
      </c>
      <c r="D136" s="1418"/>
      <c r="E136" s="1418"/>
      <c r="F136" s="1418"/>
      <c r="G136" s="1418"/>
      <c r="H136" s="1418"/>
      <c r="I136" s="1418"/>
      <c r="J136" s="1418"/>
      <c r="K136" s="1418"/>
      <c r="L136" s="1418"/>
      <c r="M136" s="1418"/>
      <c r="N136" s="1419"/>
      <c r="O136" s="1420">
        <v>2019</v>
      </c>
      <c r="P136" s="1421"/>
      <c r="Q136" s="1421"/>
      <c r="R136" s="1421"/>
      <c r="S136" s="1421"/>
      <c r="T136" s="1421"/>
      <c r="U136" s="1421"/>
      <c r="V136" s="1421"/>
      <c r="W136" s="1421"/>
      <c r="X136" s="1421"/>
      <c r="Y136" s="1421"/>
      <c r="Z136" s="1422"/>
      <c r="AA136" s="1420">
        <v>2020</v>
      </c>
      <c r="AB136" s="1421"/>
      <c r="AC136" s="1421"/>
      <c r="AD136" s="1421"/>
      <c r="AE136" s="1421"/>
      <c r="AF136" s="1421"/>
      <c r="AG136" s="1421"/>
      <c r="AH136" s="1421"/>
      <c r="AI136" s="1421"/>
      <c r="AJ136" s="1421"/>
      <c r="AK136" s="1421"/>
      <c r="AL136" s="1422"/>
      <c r="AM136" s="1420">
        <v>2021</v>
      </c>
      <c r="AN136" s="1421"/>
      <c r="AO136" s="1421"/>
      <c r="AP136" s="1421"/>
      <c r="AQ136" s="1421"/>
      <c r="AR136" s="1421"/>
      <c r="AS136" s="1421"/>
      <c r="AT136" s="1421"/>
      <c r="AU136" s="1421"/>
      <c r="AV136" s="1421"/>
      <c r="AW136" s="1421"/>
      <c r="AX136" s="1422"/>
      <c r="AY136" s="1420">
        <v>2022</v>
      </c>
      <c r="AZ136" s="1421"/>
      <c r="BA136" s="1421"/>
      <c r="BB136" s="1421"/>
      <c r="BC136" s="1421"/>
      <c r="BD136" s="1421"/>
      <c r="BE136" s="1421"/>
      <c r="BF136" s="1421"/>
      <c r="BG136" s="1421"/>
      <c r="BH136" s="1421"/>
      <c r="BI136" s="1421"/>
      <c r="BJ136" s="1422"/>
      <c r="BK136" s="1420">
        <v>2023</v>
      </c>
      <c r="BL136" s="1421"/>
      <c r="BM136" s="1421"/>
      <c r="BN136" s="1421"/>
      <c r="BO136" s="1421"/>
      <c r="BP136" s="1421"/>
      <c r="BQ136" s="1421"/>
      <c r="BR136" s="1421"/>
      <c r="BS136" s="1421"/>
      <c r="BT136" s="1421"/>
      <c r="BU136" s="1421"/>
      <c r="BV136" s="1421"/>
    </row>
    <row r="137" spans="2:74" ht="16.2" thickBot="1" x14ac:dyDescent="0.35">
      <c r="B137" s="551" t="s">
        <v>154</v>
      </c>
      <c r="C137" s="552" t="s">
        <v>7</v>
      </c>
      <c r="D137" s="552" t="s">
        <v>155</v>
      </c>
      <c r="E137" s="552" t="s">
        <v>9</v>
      </c>
      <c r="F137" s="552" t="s">
        <v>10</v>
      </c>
      <c r="G137" s="552" t="s">
        <v>11</v>
      </c>
      <c r="H137" s="552" t="s">
        <v>12</v>
      </c>
      <c r="I137" s="552" t="s">
        <v>13</v>
      </c>
      <c r="J137" s="552" t="s">
        <v>14</v>
      </c>
      <c r="K137" s="552" t="s">
        <v>15</v>
      </c>
      <c r="L137" s="552" t="s">
        <v>16</v>
      </c>
      <c r="M137" s="552" t="s">
        <v>17</v>
      </c>
      <c r="N137" s="553" t="s">
        <v>18</v>
      </c>
      <c r="O137" s="554" t="s">
        <v>7</v>
      </c>
      <c r="P137" s="555" t="s">
        <v>155</v>
      </c>
      <c r="Q137" s="555" t="s">
        <v>9</v>
      </c>
      <c r="R137" s="555" t="s">
        <v>10</v>
      </c>
      <c r="S137" s="555" t="s">
        <v>11</v>
      </c>
      <c r="T137" s="555" t="s">
        <v>12</v>
      </c>
      <c r="U137" s="555" t="s">
        <v>13</v>
      </c>
      <c r="V137" s="555" t="s">
        <v>14</v>
      </c>
      <c r="W137" s="555" t="s">
        <v>15</v>
      </c>
      <c r="X137" s="555" t="s">
        <v>16</v>
      </c>
      <c r="Y137" s="555" t="s">
        <v>17</v>
      </c>
      <c r="Z137" s="556" t="s">
        <v>18</v>
      </c>
      <c r="AA137" s="557" t="s">
        <v>7</v>
      </c>
      <c r="AB137" s="552" t="s">
        <v>155</v>
      </c>
      <c r="AC137" s="552" t="s">
        <v>9</v>
      </c>
      <c r="AD137" s="552" t="s">
        <v>10</v>
      </c>
      <c r="AE137" s="552" t="s">
        <v>11</v>
      </c>
      <c r="AF137" s="552" t="s">
        <v>12</v>
      </c>
      <c r="AG137" s="552" t="s">
        <v>13</v>
      </c>
      <c r="AH137" s="552" t="s">
        <v>14</v>
      </c>
      <c r="AI137" s="552" t="s">
        <v>15</v>
      </c>
      <c r="AJ137" s="552" t="s">
        <v>16</v>
      </c>
      <c r="AK137" s="552" t="s">
        <v>17</v>
      </c>
      <c r="AL137" s="553" t="s">
        <v>18</v>
      </c>
      <c r="AM137" s="557" t="s">
        <v>7</v>
      </c>
      <c r="AN137" s="552" t="s">
        <v>155</v>
      </c>
      <c r="AO137" s="552" t="s">
        <v>9</v>
      </c>
      <c r="AP137" s="552" t="s">
        <v>10</v>
      </c>
      <c r="AQ137" s="552" t="s">
        <v>11</v>
      </c>
      <c r="AR137" s="552" t="s">
        <v>12</v>
      </c>
      <c r="AS137" s="552" t="s">
        <v>13</v>
      </c>
      <c r="AT137" s="552" t="s">
        <v>14</v>
      </c>
      <c r="AU137" s="552" t="s">
        <v>15</v>
      </c>
      <c r="AV137" s="552" t="s">
        <v>16</v>
      </c>
      <c r="AW137" s="552" t="s">
        <v>17</v>
      </c>
      <c r="AX137" s="553" t="s">
        <v>18</v>
      </c>
      <c r="AY137" s="557" t="s">
        <v>7</v>
      </c>
      <c r="AZ137" s="552" t="s">
        <v>155</v>
      </c>
      <c r="BA137" s="552" t="s">
        <v>9</v>
      </c>
      <c r="BB137" s="552" t="s">
        <v>10</v>
      </c>
      <c r="BC137" s="552" t="s">
        <v>11</v>
      </c>
      <c r="BD137" s="552" t="s">
        <v>12</v>
      </c>
      <c r="BE137" s="552" t="s">
        <v>13</v>
      </c>
      <c r="BF137" s="552" t="s">
        <v>14</v>
      </c>
      <c r="BG137" s="552" t="s">
        <v>15</v>
      </c>
      <c r="BH137" s="552" t="s">
        <v>16</v>
      </c>
      <c r="BI137" s="552" t="s">
        <v>17</v>
      </c>
      <c r="BJ137" s="553" t="s">
        <v>18</v>
      </c>
      <c r="BK137" s="557" t="s">
        <v>7</v>
      </c>
      <c r="BL137" s="552" t="s">
        <v>155</v>
      </c>
      <c r="BM137" s="552" t="s">
        <v>9</v>
      </c>
      <c r="BN137" s="552" t="s">
        <v>10</v>
      </c>
      <c r="BO137" s="552" t="s">
        <v>11</v>
      </c>
      <c r="BP137" s="552" t="s">
        <v>12</v>
      </c>
      <c r="BQ137" s="552" t="s">
        <v>13</v>
      </c>
      <c r="BR137" s="552" t="s">
        <v>14</v>
      </c>
      <c r="BS137" s="552" t="s">
        <v>15</v>
      </c>
      <c r="BT137" s="552" t="s">
        <v>16</v>
      </c>
      <c r="BU137" s="552" t="s">
        <v>17</v>
      </c>
      <c r="BV137" s="552" t="s">
        <v>18</v>
      </c>
    </row>
    <row r="138" spans="2:74" x14ac:dyDescent="0.3">
      <c r="B138" s="558" t="s">
        <v>156</v>
      </c>
      <c r="C138" s="789"/>
      <c r="D138" s="790"/>
      <c r="E138" s="790"/>
      <c r="F138" s="790"/>
      <c r="G138" s="790"/>
      <c r="H138" s="790"/>
      <c r="I138" s="790"/>
      <c r="J138" s="790"/>
      <c r="K138" s="790"/>
      <c r="L138" s="790"/>
      <c r="M138" s="790"/>
      <c r="N138" s="790"/>
      <c r="O138" s="790"/>
      <c r="P138" s="790"/>
      <c r="Q138" s="790"/>
      <c r="R138" s="790"/>
      <c r="S138" s="790"/>
      <c r="T138" s="790"/>
      <c r="U138" s="790"/>
      <c r="V138" s="790"/>
      <c r="W138" s="790"/>
      <c r="X138" s="790"/>
      <c r="Y138" s="790"/>
      <c r="Z138" s="790"/>
      <c r="AA138" s="790">
        <v>0</v>
      </c>
      <c r="AB138" s="790">
        <f>AA138</f>
        <v>0</v>
      </c>
      <c r="AC138" s="790">
        <f t="shared" ref="AC138:AL138" si="46">AB138</f>
        <v>0</v>
      </c>
      <c r="AD138" s="790">
        <f t="shared" si="46"/>
        <v>0</v>
      </c>
      <c r="AE138" s="790">
        <f t="shared" si="46"/>
        <v>0</v>
      </c>
      <c r="AF138" s="790">
        <f t="shared" si="46"/>
        <v>0</v>
      </c>
      <c r="AG138" s="790">
        <f t="shared" si="46"/>
        <v>0</v>
      </c>
      <c r="AH138" s="790">
        <f t="shared" si="46"/>
        <v>0</v>
      </c>
      <c r="AI138" s="790">
        <f t="shared" si="46"/>
        <v>0</v>
      </c>
      <c r="AJ138" s="790">
        <f t="shared" si="46"/>
        <v>0</v>
      </c>
      <c r="AK138" s="790">
        <f t="shared" si="46"/>
        <v>0</v>
      </c>
      <c r="AL138" s="790">
        <f t="shared" si="46"/>
        <v>0</v>
      </c>
      <c r="AM138" s="790">
        <v>0</v>
      </c>
      <c r="AN138" s="790">
        <f>AM138</f>
        <v>0</v>
      </c>
      <c r="AO138" s="790">
        <f t="shared" ref="AO138:AX138" si="47">AN138</f>
        <v>0</v>
      </c>
      <c r="AP138" s="790">
        <f t="shared" si="47"/>
        <v>0</v>
      </c>
      <c r="AQ138" s="790">
        <f t="shared" si="47"/>
        <v>0</v>
      </c>
      <c r="AR138" s="790">
        <f t="shared" si="47"/>
        <v>0</v>
      </c>
      <c r="AS138" s="790">
        <f t="shared" si="47"/>
        <v>0</v>
      </c>
      <c r="AT138" s="790">
        <f t="shared" si="47"/>
        <v>0</v>
      </c>
      <c r="AU138" s="790">
        <f t="shared" si="47"/>
        <v>0</v>
      </c>
      <c r="AV138" s="790">
        <f t="shared" si="47"/>
        <v>0</v>
      </c>
      <c r="AW138" s="790">
        <f t="shared" si="47"/>
        <v>0</v>
      </c>
      <c r="AX138" s="790">
        <f t="shared" si="47"/>
        <v>0</v>
      </c>
      <c r="AY138" s="790">
        <v>0.1</v>
      </c>
      <c r="AZ138" s="790">
        <f>AY138</f>
        <v>0.1</v>
      </c>
      <c r="BA138" s="790">
        <f t="shared" ref="BA138:BJ138" si="48">AZ138</f>
        <v>0.1</v>
      </c>
      <c r="BB138" s="790">
        <f t="shared" si="48"/>
        <v>0.1</v>
      </c>
      <c r="BC138" s="790">
        <f t="shared" si="48"/>
        <v>0.1</v>
      </c>
      <c r="BD138" s="790">
        <f t="shared" si="48"/>
        <v>0.1</v>
      </c>
      <c r="BE138" s="790">
        <f t="shared" si="48"/>
        <v>0.1</v>
      </c>
      <c r="BF138" s="790">
        <f t="shared" si="48"/>
        <v>0.1</v>
      </c>
      <c r="BG138" s="790">
        <f t="shared" si="48"/>
        <v>0.1</v>
      </c>
      <c r="BH138" s="790">
        <f t="shared" si="48"/>
        <v>0.1</v>
      </c>
      <c r="BI138" s="790">
        <f t="shared" si="48"/>
        <v>0.1</v>
      </c>
      <c r="BJ138" s="790">
        <f t="shared" si="48"/>
        <v>0.1</v>
      </c>
      <c r="BK138" s="790">
        <v>0</v>
      </c>
      <c r="BL138" s="790">
        <f>BK138</f>
        <v>0</v>
      </c>
      <c r="BM138" s="790">
        <f t="shared" ref="BM138:BV138" si="49">BL138</f>
        <v>0</v>
      </c>
      <c r="BN138" s="790">
        <f t="shared" si="49"/>
        <v>0</v>
      </c>
      <c r="BO138" s="790">
        <f t="shared" si="49"/>
        <v>0</v>
      </c>
      <c r="BP138" s="790">
        <f t="shared" si="49"/>
        <v>0</v>
      </c>
      <c r="BQ138" s="790">
        <f t="shared" si="49"/>
        <v>0</v>
      </c>
      <c r="BR138" s="790">
        <f t="shared" si="49"/>
        <v>0</v>
      </c>
      <c r="BS138" s="790">
        <f t="shared" si="49"/>
        <v>0</v>
      </c>
      <c r="BT138" s="790">
        <f t="shared" si="49"/>
        <v>0</v>
      </c>
      <c r="BU138" s="790">
        <f t="shared" si="49"/>
        <v>0</v>
      </c>
      <c r="BV138" s="1404">
        <f t="shared" si="49"/>
        <v>0</v>
      </c>
    </row>
    <row r="139" spans="2:74" x14ac:dyDescent="0.3">
      <c r="B139" s="558" t="s">
        <v>37</v>
      </c>
      <c r="C139" s="791"/>
      <c r="D139" s="792"/>
      <c r="E139" s="792"/>
      <c r="F139" s="792"/>
      <c r="G139" s="792"/>
      <c r="H139" s="792"/>
      <c r="I139" s="792"/>
      <c r="J139" s="792"/>
      <c r="K139" s="792"/>
      <c r="L139" s="792"/>
      <c r="M139" s="792"/>
      <c r="N139" s="792"/>
      <c r="O139" s="792"/>
      <c r="P139" s="792"/>
      <c r="Q139" s="792"/>
      <c r="R139" s="792"/>
      <c r="S139" s="792"/>
      <c r="T139" s="792"/>
      <c r="U139" s="792"/>
      <c r="V139" s="792"/>
      <c r="W139" s="792"/>
      <c r="X139" s="792"/>
      <c r="Y139" s="792"/>
      <c r="Z139" s="792"/>
      <c r="AA139" s="792">
        <v>0</v>
      </c>
      <c r="AB139" s="792">
        <f t="shared" ref="AB139:AL147" si="50">AA139</f>
        <v>0</v>
      </c>
      <c r="AC139" s="792">
        <f t="shared" si="50"/>
        <v>0</v>
      </c>
      <c r="AD139" s="792">
        <f t="shared" si="50"/>
        <v>0</v>
      </c>
      <c r="AE139" s="792">
        <f t="shared" si="50"/>
        <v>0</v>
      </c>
      <c r="AF139" s="792">
        <f t="shared" si="50"/>
        <v>0</v>
      </c>
      <c r="AG139" s="792">
        <f t="shared" si="50"/>
        <v>0</v>
      </c>
      <c r="AH139" s="792">
        <f t="shared" si="50"/>
        <v>0</v>
      </c>
      <c r="AI139" s="792">
        <f t="shared" si="50"/>
        <v>0</v>
      </c>
      <c r="AJ139" s="792">
        <f t="shared" si="50"/>
        <v>0</v>
      </c>
      <c r="AK139" s="792">
        <f t="shared" si="50"/>
        <v>0</v>
      </c>
      <c r="AL139" s="792">
        <f t="shared" si="50"/>
        <v>0</v>
      </c>
      <c r="AM139" s="792">
        <v>0</v>
      </c>
      <c r="AN139" s="792">
        <f t="shared" ref="AN139:AX147" si="51">AM139</f>
        <v>0</v>
      </c>
      <c r="AO139" s="792">
        <f t="shared" si="51"/>
        <v>0</v>
      </c>
      <c r="AP139" s="792">
        <f t="shared" si="51"/>
        <v>0</v>
      </c>
      <c r="AQ139" s="792">
        <f t="shared" si="51"/>
        <v>0</v>
      </c>
      <c r="AR139" s="792">
        <f t="shared" si="51"/>
        <v>0</v>
      </c>
      <c r="AS139" s="792">
        <f t="shared" si="51"/>
        <v>0</v>
      </c>
      <c r="AT139" s="792">
        <f t="shared" si="51"/>
        <v>0</v>
      </c>
      <c r="AU139" s="792">
        <f t="shared" si="51"/>
        <v>0</v>
      </c>
      <c r="AV139" s="792">
        <f t="shared" si="51"/>
        <v>0</v>
      </c>
      <c r="AW139" s="792">
        <f t="shared" si="51"/>
        <v>0</v>
      </c>
      <c r="AX139" s="792">
        <f t="shared" si="51"/>
        <v>0</v>
      </c>
      <c r="AY139" s="792">
        <v>0.01</v>
      </c>
      <c r="AZ139" s="792">
        <f t="shared" ref="AZ139:BJ147" si="52">AY139</f>
        <v>0.01</v>
      </c>
      <c r="BA139" s="792">
        <f t="shared" si="52"/>
        <v>0.01</v>
      </c>
      <c r="BB139" s="792">
        <f t="shared" si="52"/>
        <v>0.01</v>
      </c>
      <c r="BC139" s="792">
        <f t="shared" si="52"/>
        <v>0.01</v>
      </c>
      <c r="BD139" s="792">
        <f t="shared" si="52"/>
        <v>0.01</v>
      </c>
      <c r="BE139" s="792">
        <f t="shared" si="52"/>
        <v>0.01</v>
      </c>
      <c r="BF139" s="792">
        <f t="shared" si="52"/>
        <v>0.01</v>
      </c>
      <c r="BG139" s="792">
        <f t="shared" si="52"/>
        <v>0.01</v>
      </c>
      <c r="BH139" s="792">
        <f t="shared" si="52"/>
        <v>0.01</v>
      </c>
      <c r="BI139" s="792">
        <f t="shared" si="52"/>
        <v>0.01</v>
      </c>
      <c r="BJ139" s="792">
        <f t="shared" si="52"/>
        <v>0.01</v>
      </c>
      <c r="BK139" s="792">
        <v>0</v>
      </c>
      <c r="BL139" s="792">
        <f t="shared" ref="BL139:BV147" si="53">BK139</f>
        <v>0</v>
      </c>
      <c r="BM139" s="792">
        <f t="shared" si="53"/>
        <v>0</v>
      </c>
      <c r="BN139" s="792">
        <f t="shared" si="53"/>
        <v>0</v>
      </c>
      <c r="BO139" s="792">
        <f t="shared" si="53"/>
        <v>0</v>
      </c>
      <c r="BP139" s="792">
        <f t="shared" si="53"/>
        <v>0</v>
      </c>
      <c r="BQ139" s="792">
        <f t="shared" si="53"/>
        <v>0</v>
      </c>
      <c r="BR139" s="792">
        <f t="shared" si="53"/>
        <v>0</v>
      </c>
      <c r="BS139" s="792">
        <f t="shared" si="53"/>
        <v>0</v>
      </c>
      <c r="BT139" s="792">
        <f t="shared" si="53"/>
        <v>0</v>
      </c>
      <c r="BU139" s="792">
        <f t="shared" si="53"/>
        <v>0</v>
      </c>
      <c r="BV139" s="1405">
        <f t="shared" si="53"/>
        <v>0</v>
      </c>
    </row>
    <row r="140" spans="2:74" x14ac:dyDescent="0.3">
      <c r="B140" s="558" t="s">
        <v>157</v>
      </c>
      <c r="C140" s="793"/>
      <c r="D140" s="794"/>
      <c r="E140" s="794"/>
      <c r="F140" s="794"/>
      <c r="G140" s="794"/>
      <c r="H140" s="794"/>
      <c r="I140" s="794"/>
      <c r="J140" s="794"/>
      <c r="K140" s="794"/>
      <c r="L140" s="794"/>
      <c r="M140" s="794"/>
      <c r="N140" s="794"/>
      <c r="O140" s="794"/>
      <c r="P140" s="794"/>
      <c r="Q140" s="794"/>
      <c r="R140" s="794"/>
      <c r="S140" s="794"/>
      <c r="T140" s="794"/>
      <c r="U140" s="794"/>
      <c r="V140" s="794"/>
      <c r="W140" s="794"/>
      <c r="X140" s="794"/>
      <c r="Y140" s="794"/>
      <c r="Z140" s="794"/>
      <c r="AA140" s="794">
        <v>0.2</v>
      </c>
      <c r="AB140" s="794">
        <f t="shared" si="50"/>
        <v>0.2</v>
      </c>
      <c r="AC140" s="794">
        <f t="shared" si="50"/>
        <v>0.2</v>
      </c>
      <c r="AD140" s="794">
        <f t="shared" si="50"/>
        <v>0.2</v>
      </c>
      <c r="AE140" s="794">
        <f t="shared" si="50"/>
        <v>0.2</v>
      </c>
      <c r="AF140" s="794">
        <f t="shared" si="50"/>
        <v>0.2</v>
      </c>
      <c r="AG140" s="794">
        <f t="shared" si="50"/>
        <v>0.2</v>
      </c>
      <c r="AH140" s="794">
        <f t="shared" si="50"/>
        <v>0.2</v>
      </c>
      <c r="AI140" s="794">
        <f t="shared" si="50"/>
        <v>0.2</v>
      </c>
      <c r="AJ140" s="794">
        <f t="shared" si="50"/>
        <v>0.2</v>
      </c>
      <c r="AK140" s="794">
        <f t="shared" si="50"/>
        <v>0.2</v>
      </c>
      <c r="AL140" s="794">
        <f t="shared" si="50"/>
        <v>0.2</v>
      </c>
      <c r="AM140" s="794">
        <v>0.1</v>
      </c>
      <c r="AN140" s="794">
        <f t="shared" si="51"/>
        <v>0.1</v>
      </c>
      <c r="AO140" s="794">
        <f t="shared" si="51"/>
        <v>0.1</v>
      </c>
      <c r="AP140" s="794">
        <f t="shared" si="51"/>
        <v>0.1</v>
      </c>
      <c r="AQ140" s="794">
        <f t="shared" si="51"/>
        <v>0.1</v>
      </c>
      <c r="AR140" s="794">
        <f t="shared" si="51"/>
        <v>0.1</v>
      </c>
      <c r="AS140" s="794">
        <f t="shared" si="51"/>
        <v>0.1</v>
      </c>
      <c r="AT140" s="794">
        <f t="shared" si="51"/>
        <v>0.1</v>
      </c>
      <c r="AU140" s="794">
        <f t="shared" si="51"/>
        <v>0.1</v>
      </c>
      <c r="AV140" s="794">
        <f t="shared" si="51"/>
        <v>0.1</v>
      </c>
      <c r="AW140" s="794">
        <f t="shared" si="51"/>
        <v>0.1</v>
      </c>
      <c r="AX140" s="794">
        <f t="shared" si="51"/>
        <v>0.1</v>
      </c>
      <c r="AY140" s="794">
        <v>0.2</v>
      </c>
      <c r="AZ140" s="794">
        <f t="shared" si="52"/>
        <v>0.2</v>
      </c>
      <c r="BA140" s="794">
        <f t="shared" si="52"/>
        <v>0.2</v>
      </c>
      <c r="BB140" s="794">
        <f t="shared" si="52"/>
        <v>0.2</v>
      </c>
      <c r="BC140" s="794">
        <f t="shared" si="52"/>
        <v>0.2</v>
      </c>
      <c r="BD140" s="794">
        <f t="shared" si="52"/>
        <v>0.2</v>
      </c>
      <c r="BE140" s="794">
        <f t="shared" si="52"/>
        <v>0.2</v>
      </c>
      <c r="BF140" s="794">
        <f t="shared" si="52"/>
        <v>0.2</v>
      </c>
      <c r="BG140" s="794">
        <f t="shared" si="52"/>
        <v>0.2</v>
      </c>
      <c r="BH140" s="794">
        <f t="shared" si="52"/>
        <v>0.2</v>
      </c>
      <c r="BI140" s="794">
        <f t="shared" si="52"/>
        <v>0.2</v>
      </c>
      <c r="BJ140" s="794">
        <f t="shared" si="52"/>
        <v>0.2</v>
      </c>
      <c r="BK140" s="794">
        <v>0.2</v>
      </c>
      <c r="BL140" s="794">
        <f t="shared" si="53"/>
        <v>0.2</v>
      </c>
      <c r="BM140" s="794">
        <f t="shared" si="53"/>
        <v>0.2</v>
      </c>
      <c r="BN140" s="794">
        <f t="shared" si="53"/>
        <v>0.2</v>
      </c>
      <c r="BO140" s="794">
        <f t="shared" si="53"/>
        <v>0.2</v>
      </c>
      <c r="BP140" s="794">
        <f t="shared" si="53"/>
        <v>0.2</v>
      </c>
      <c r="BQ140" s="794">
        <f t="shared" si="53"/>
        <v>0.2</v>
      </c>
      <c r="BR140" s="794">
        <f t="shared" si="53"/>
        <v>0.2</v>
      </c>
      <c r="BS140" s="794">
        <f t="shared" si="53"/>
        <v>0.2</v>
      </c>
      <c r="BT140" s="794">
        <f t="shared" si="53"/>
        <v>0.2</v>
      </c>
      <c r="BU140" s="794">
        <f t="shared" si="53"/>
        <v>0.2</v>
      </c>
      <c r="BV140" s="1406">
        <f t="shared" si="53"/>
        <v>0.2</v>
      </c>
    </row>
    <row r="141" spans="2:74" x14ac:dyDescent="0.3">
      <c r="B141" s="558" t="s">
        <v>37</v>
      </c>
      <c r="C141" s="791"/>
      <c r="D141" s="792"/>
      <c r="E141" s="792"/>
      <c r="F141" s="792"/>
      <c r="G141" s="792"/>
      <c r="H141" s="792"/>
      <c r="I141" s="792"/>
      <c r="J141" s="792"/>
      <c r="K141" s="792"/>
      <c r="L141" s="792"/>
      <c r="M141" s="792"/>
      <c r="N141" s="792"/>
      <c r="O141" s="792"/>
      <c r="P141" s="792"/>
      <c r="Q141" s="792"/>
      <c r="R141" s="792"/>
      <c r="S141" s="792"/>
      <c r="T141" s="792"/>
      <c r="U141" s="792"/>
      <c r="V141" s="792"/>
      <c r="W141" s="792"/>
      <c r="X141" s="792"/>
      <c r="Y141" s="792"/>
      <c r="Z141" s="792"/>
      <c r="AA141" s="792">
        <v>0.03</v>
      </c>
      <c r="AB141" s="792">
        <f t="shared" si="50"/>
        <v>0.03</v>
      </c>
      <c r="AC141" s="792">
        <f t="shared" si="50"/>
        <v>0.03</v>
      </c>
      <c r="AD141" s="792">
        <f t="shared" si="50"/>
        <v>0.03</v>
      </c>
      <c r="AE141" s="792">
        <f t="shared" si="50"/>
        <v>0.03</v>
      </c>
      <c r="AF141" s="792">
        <f t="shared" si="50"/>
        <v>0.03</v>
      </c>
      <c r="AG141" s="792">
        <f t="shared" si="50"/>
        <v>0.03</v>
      </c>
      <c r="AH141" s="792">
        <f t="shared" si="50"/>
        <v>0.03</v>
      </c>
      <c r="AI141" s="792">
        <f t="shared" si="50"/>
        <v>0.03</v>
      </c>
      <c r="AJ141" s="792">
        <f t="shared" si="50"/>
        <v>0.03</v>
      </c>
      <c r="AK141" s="792">
        <f t="shared" si="50"/>
        <v>0.03</v>
      </c>
      <c r="AL141" s="792">
        <f t="shared" si="50"/>
        <v>0.03</v>
      </c>
      <c r="AM141" s="792">
        <v>1.4999999999999999E-2</v>
      </c>
      <c r="AN141" s="792">
        <f t="shared" si="51"/>
        <v>1.4999999999999999E-2</v>
      </c>
      <c r="AO141" s="792">
        <f t="shared" si="51"/>
        <v>1.4999999999999999E-2</v>
      </c>
      <c r="AP141" s="792">
        <f t="shared" si="51"/>
        <v>1.4999999999999999E-2</v>
      </c>
      <c r="AQ141" s="792">
        <f t="shared" si="51"/>
        <v>1.4999999999999999E-2</v>
      </c>
      <c r="AR141" s="792">
        <f t="shared" si="51"/>
        <v>1.4999999999999999E-2</v>
      </c>
      <c r="AS141" s="792">
        <f t="shared" si="51"/>
        <v>1.4999999999999999E-2</v>
      </c>
      <c r="AT141" s="792">
        <f t="shared" si="51"/>
        <v>1.4999999999999999E-2</v>
      </c>
      <c r="AU141" s="792">
        <f t="shared" si="51"/>
        <v>1.4999999999999999E-2</v>
      </c>
      <c r="AV141" s="792">
        <f t="shared" si="51"/>
        <v>1.4999999999999999E-2</v>
      </c>
      <c r="AW141" s="792">
        <f t="shared" si="51"/>
        <v>1.4999999999999999E-2</v>
      </c>
      <c r="AX141" s="792">
        <f t="shared" si="51"/>
        <v>1.4999999999999999E-2</v>
      </c>
      <c r="AY141" s="792">
        <v>0.02</v>
      </c>
      <c r="AZ141" s="792">
        <f t="shared" si="52"/>
        <v>0.02</v>
      </c>
      <c r="BA141" s="792">
        <f t="shared" si="52"/>
        <v>0.02</v>
      </c>
      <c r="BB141" s="792">
        <f t="shared" si="52"/>
        <v>0.02</v>
      </c>
      <c r="BC141" s="792">
        <f t="shared" si="52"/>
        <v>0.02</v>
      </c>
      <c r="BD141" s="792">
        <f t="shared" si="52"/>
        <v>0.02</v>
      </c>
      <c r="BE141" s="792">
        <f t="shared" si="52"/>
        <v>0.02</v>
      </c>
      <c r="BF141" s="792">
        <f t="shared" si="52"/>
        <v>0.02</v>
      </c>
      <c r="BG141" s="792">
        <f t="shared" si="52"/>
        <v>0.02</v>
      </c>
      <c r="BH141" s="792">
        <f t="shared" si="52"/>
        <v>0.02</v>
      </c>
      <c r="BI141" s="792">
        <f t="shared" si="52"/>
        <v>0.02</v>
      </c>
      <c r="BJ141" s="792">
        <f t="shared" si="52"/>
        <v>0.02</v>
      </c>
      <c r="BK141" s="792">
        <v>0.02</v>
      </c>
      <c r="BL141" s="792">
        <f t="shared" si="53"/>
        <v>0.02</v>
      </c>
      <c r="BM141" s="792">
        <f t="shared" si="53"/>
        <v>0.02</v>
      </c>
      <c r="BN141" s="792">
        <f t="shared" si="53"/>
        <v>0.02</v>
      </c>
      <c r="BO141" s="792">
        <f t="shared" si="53"/>
        <v>0.02</v>
      </c>
      <c r="BP141" s="792">
        <f t="shared" si="53"/>
        <v>0.02</v>
      </c>
      <c r="BQ141" s="792">
        <f t="shared" si="53"/>
        <v>0.02</v>
      </c>
      <c r="BR141" s="792">
        <f t="shared" si="53"/>
        <v>0.02</v>
      </c>
      <c r="BS141" s="792">
        <f t="shared" si="53"/>
        <v>0.02</v>
      </c>
      <c r="BT141" s="792">
        <f t="shared" si="53"/>
        <v>0.02</v>
      </c>
      <c r="BU141" s="792">
        <f t="shared" si="53"/>
        <v>0.02</v>
      </c>
      <c r="BV141" s="1405">
        <f t="shared" si="53"/>
        <v>0.02</v>
      </c>
    </row>
    <row r="142" spans="2:74" x14ac:dyDescent="0.3">
      <c r="B142" s="558" t="s">
        <v>158</v>
      </c>
      <c r="C142" s="793"/>
      <c r="D142" s="794"/>
      <c r="E142" s="794"/>
      <c r="F142" s="794"/>
      <c r="G142" s="794"/>
      <c r="H142" s="794"/>
      <c r="I142" s="794"/>
      <c r="J142" s="794"/>
      <c r="K142" s="794"/>
      <c r="L142" s="794"/>
      <c r="M142" s="794"/>
      <c r="N142" s="794"/>
      <c r="O142" s="794"/>
      <c r="P142" s="794"/>
      <c r="Q142" s="794"/>
      <c r="R142" s="794"/>
      <c r="S142" s="794"/>
      <c r="T142" s="794"/>
      <c r="U142" s="794"/>
      <c r="V142" s="794"/>
      <c r="W142" s="794"/>
      <c r="X142" s="794"/>
      <c r="Y142" s="794"/>
      <c r="Z142" s="794"/>
      <c r="AA142" s="794">
        <v>0.4</v>
      </c>
      <c r="AB142" s="794">
        <f t="shared" si="50"/>
        <v>0.4</v>
      </c>
      <c r="AC142" s="794">
        <f t="shared" si="50"/>
        <v>0.4</v>
      </c>
      <c r="AD142" s="794">
        <f t="shared" si="50"/>
        <v>0.4</v>
      </c>
      <c r="AE142" s="794">
        <f t="shared" si="50"/>
        <v>0.4</v>
      </c>
      <c r="AF142" s="794">
        <f t="shared" si="50"/>
        <v>0.4</v>
      </c>
      <c r="AG142" s="794">
        <f t="shared" si="50"/>
        <v>0.4</v>
      </c>
      <c r="AH142" s="794">
        <f t="shared" si="50"/>
        <v>0.4</v>
      </c>
      <c r="AI142" s="794">
        <f t="shared" si="50"/>
        <v>0.4</v>
      </c>
      <c r="AJ142" s="794">
        <f t="shared" si="50"/>
        <v>0.4</v>
      </c>
      <c r="AK142" s="794">
        <f t="shared" si="50"/>
        <v>0.4</v>
      </c>
      <c r="AL142" s="794">
        <f t="shared" si="50"/>
        <v>0.4</v>
      </c>
      <c r="AM142" s="794">
        <v>0.4</v>
      </c>
      <c r="AN142" s="794">
        <f t="shared" si="51"/>
        <v>0.4</v>
      </c>
      <c r="AO142" s="794">
        <f t="shared" si="51"/>
        <v>0.4</v>
      </c>
      <c r="AP142" s="794">
        <f t="shared" si="51"/>
        <v>0.4</v>
      </c>
      <c r="AQ142" s="794">
        <f t="shared" si="51"/>
        <v>0.4</v>
      </c>
      <c r="AR142" s="794">
        <f t="shared" si="51"/>
        <v>0.4</v>
      </c>
      <c r="AS142" s="794">
        <f t="shared" si="51"/>
        <v>0.4</v>
      </c>
      <c r="AT142" s="794">
        <f t="shared" si="51"/>
        <v>0.4</v>
      </c>
      <c r="AU142" s="794">
        <f t="shared" si="51"/>
        <v>0.4</v>
      </c>
      <c r="AV142" s="794">
        <f t="shared" si="51"/>
        <v>0.4</v>
      </c>
      <c r="AW142" s="794">
        <f t="shared" si="51"/>
        <v>0.4</v>
      </c>
      <c r="AX142" s="794">
        <f t="shared" si="51"/>
        <v>0.4</v>
      </c>
      <c r="AY142" s="794">
        <v>0.2</v>
      </c>
      <c r="AZ142" s="794">
        <f t="shared" si="52"/>
        <v>0.2</v>
      </c>
      <c r="BA142" s="794">
        <f t="shared" si="52"/>
        <v>0.2</v>
      </c>
      <c r="BB142" s="794">
        <f t="shared" si="52"/>
        <v>0.2</v>
      </c>
      <c r="BC142" s="794">
        <f t="shared" si="52"/>
        <v>0.2</v>
      </c>
      <c r="BD142" s="794">
        <f t="shared" si="52"/>
        <v>0.2</v>
      </c>
      <c r="BE142" s="794">
        <f t="shared" si="52"/>
        <v>0.2</v>
      </c>
      <c r="BF142" s="794">
        <f t="shared" si="52"/>
        <v>0.2</v>
      </c>
      <c r="BG142" s="794">
        <f t="shared" si="52"/>
        <v>0.2</v>
      </c>
      <c r="BH142" s="794">
        <f t="shared" si="52"/>
        <v>0.2</v>
      </c>
      <c r="BI142" s="794">
        <f t="shared" si="52"/>
        <v>0.2</v>
      </c>
      <c r="BJ142" s="794">
        <f t="shared" si="52"/>
        <v>0.2</v>
      </c>
      <c r="BK142" s="794">
        <v>0.4</v>
      </c>
      <c r="BL142" s="794">
        <f t="shared" si="53"/>
        <v>0.4</v>
      </c>
      <c r="BM142" s="794">
        <f t="shared" si="53"/>
        <v>0.4</v>
      </c>
      <c r="BN142" s="794">
        <f t="shared" si="53"/>
        <v>0.4</v>
      </c>
      <c r="BO142" s="794">
        <f t="shared" si="53"/>
        <v>0.4</v>
      </c>
      <c r="BP142" s="794">
        <f t="shared" si="53"/>
        <v>0.4</v>
      </c>
      <c r="BQ142" s="794">
        <f t="shared" si="53"/>
        <v>0.4</v>
      </c>
      <c r="BR142" s="794">
        <f t="shared" si="53"/>
        <v>0.4</v>
      </c>
      <c r="BS142" s="794">
        <f t="shared" si="53"/>
        <v>0.4</v>
      </c>
      <c r="BT142" s="794">
        <f t="shared" si="53"/>
        <v>0.4</v>
      </c>
      <c r="BU142" s="794">
        <f t="shared" si="53"/>
        <v>0.4</v>
      </c>
      <c r="BV142" s="1406">
        <f t="shared" si="53"/>
        <v>0.4</v>
      </c>
    </row>
    <row r="143" spans="2:74" x14ac:dyDescent="0.3">
      <c r="B143" s="558" t="s">
        <v>37</v>
      </c>
      <c r="C143" s="791"/>
      <c r="D143" s="792"/>
      <c r="E143" s="792"/>
      <c r="F143" s="792"/>
      <c r="G143" s="792"/>
      <c r="H143" s="792"/>
      <c r="I143" s="792"/>
      <c r="J143" s="792"/>
      <c r="K143" s="792"/>
      <c r="L143" s="792"/>
      <c r="M143" s="792"/>
      <c r="N143" s="792"/>
      <c r="O143" s="792"/>
      <c r="P143" s="792"/>
      <c r="Q143" s="792"/>
      <c r="R143" s="792"/>
      <c r="S143" s="792"/>
      <c r="T143" s="792"/>
      <c r="U143" s="792"/>
      <c r="V143" s="792"/>
      <c r="W143" s="792"/>
      <c r="X143" s="792"/>
      <c r="Y143" s="792"/>
      <c r="Z143" s="792"/>
      <c r="AA143" s="792">
        <v>0.01</v>
      </c>
      <c r="AB143" s="792">
        <f t="shared" si="50"/>
        <v>0.01</v>
      </c>
      <c r="AC143" s="792">
        <f t="shared" si="50"/>
        <v>0.01</v>
      </c>
      <c r="AD143" s="792">
        <f t="shared" si="50"/>
        <v>0.01</v>
      </c>
      <c r="AE143" s="792">
        <f t="shared" si="50"/>
        <v>0.01</v>
      </c>
      <c r="AF143" s="792">
        <f t="shared" si="50"/>
        <v>0.01</v>
      </c>
      <c r="AG143" s="792">
        <f t="shared" si="50"/>
        <v>0.01</v>
      </c>
      <c r="AH143" s="792">
        <f t="shared" si="50"/>
        <v>0.01</v>
      </c>
      <c r="AI143" s="792">
        <f t="shared" si="50"/>
        <v>0.01</v>
      </c>
      <c r="AJ143" s="792">
        <f t="shared" si="50"/>
        <v>0.01</v>
      </c>
      <c r="AK143" s="792">
        <f t="shared" si="50"/>
        <v>0.01</v>
      </c>
      <c r="AL143" s="792">
        <f t="shared" si="50"/>
        <v>0.01</v>
      </c>
      <c r="AM143" s="792">
        <v>0.01</v>
      </c>
      <c r="AN143" s="792">
        <f t="shared" si="51"/>
        <v>0.01</v>
      </c>
      <c r="AO143" s="792">
        <f t="shared" si="51"/>
        <v>0.01</v>
      </c>
      <c r="AP143" s="792">
        <f t="shared" si="51"/>
        <v>0.01</v>
      </c>
      <c r="AQ143" s="792">
        <f t="shared" si="51"/>
        <v>0.01</v>
      </c>
      <c r="AR143" s="792">
        <f t="shared" si="51"/>
        <v>0.01</v>
      </c>
      <c r="AS143" s="792">
        <f t="shared" si="51"/>
        <v>0.01</v>
      </c>
      <c r="AT143" s="792">
        <f t="shared" si="51"/>
        <v>0.01</v>
      </c>
      <c r="AU143" s="792">
        <f t="shared" si="51"/>
        <v>0.01</v>
      </c>
      <c r="AV143" s="792">
        <f t="shared" si="51"/>
        <v>0.01</v>
      </c>
      <c r="AW143" s="792">
        <f t="shared" si="51"/>
        <v>0.01</v>
      </c>
      <c r="AX143" s="792">
        <f t="shared" si="51"/>
        <v>0.01</v>
      </c>
      <c r="AY143" s="792">
        <v>0.01</v>
      </c>
      <c r="AZ143" s="792">
        <f t="shared" si="52"/>
        <v>0.01</v>
      </c>
      <c r="BA143" s="792">
        <f t="shared" si="52"/>
        <v>0.01</v>
      </c>
      <c r="BB143" s="792">
        <f t="shared" si="52"/>
        <v>0.01</v>
      </c>
      <c r="BC143" s="792">
        <f t="shared" si="52"/>
        <v>0.01</v>
      </c>
      <c r="BD143" s="792">
        <f t="shared" si="52"/>
        <v>0.01</v>
      </c>
      <c r="BE143" s="792">
        <f t="shared" si="52"/>
        <v>0.01</v>
      </c>
      <c r="BF143" s="792">
        <f t="shared" si="52"/>
        <v>0.01</v>
      </c>
      <c r="BG143" s="792">
        <f t="shared" si="52"/>
        <v>0.01</v>
      </c>
      <c r="BH143" s="792">
        <f t="shared" si="52"/>
        <v>0.01</v>
      </c>
      <c r="BI143" s="792">
        <f t="shared" si="52"/>
        <v>0.01</v>
      </c>
      <c r="BJ143" s="792">
        <f t="shared" si="52"/>
        <v>0.01</v>
      </c>
      <c r="BK143" s="792">
        <v>0.01</v>
      </c>
      <c r="BL143" s="792">
        <f t="shared" si="53"/>
        <v>0.01</v>
      </c>
      <c r="BM143" s="792">
        <f t="shared" si="53"/>
        <v>0.01</v>
      </c>
      <c r="BN143" s="792">
        <f t="shared" si="53"/>
        <v>0.01</v>
      </c>
      <c r="BO143" s="792">
        <f t="shared" si="53"/>
        <v>0.01</v>
      </c>
      <c r="BP143" s="792">
        <f t="shared" si="53"/>
        <v>0.01</v>
      </c>
      <c r="BQ143" s="792">
        <f t="shared" si="53"/>
        <v>0.01</v>
      </c>
      <c r="BR143" s="792">
        <f t="shared" si="53"/>
        <v>0.01</v>
      </c>
      <c r="BS143" s="792">
        <f t="shared" si="53"/>
        <v>0.01</v>
      </c>
      <c r="BT143" s="792">
        <f t="shared" si="53"/>
        <v>0.01</v>
      </c>
      <c r="BU143" s="792">
        <f t="shared" si="53"/>
        <v>0.01</v>
      </c>
      <c r="BV143" s="1405">
        <f t="shared" si="53"/>
        <v>0.01</v>
      </c>
    </row>
    <row r="144" spans="2:74" x14ac:dyDescent="0.3">
      <c r="B144" s="558" t="s">
        <v>159</v>
      </c>
      <c r="C144" s="793"/>
      <c r="D144" s="794"/>
      <c r="E144" s="794"/>
      <c r="F144" s="794"/>
      <c r="G144" s="794"/>
      <c r="H144" s="794"/>
      <c r="I144" s="794"/>
      <c r="J144" s="794"/>
      <c r="K144" s="794"/>
      <c r="L144" s="794"/>
      <c r="M144" s="794"/>
      <c r="N144" s="794"/>
      <c r="O144" s="794"/>
      <c r="P144" s="794"/>
      <c r="Q144" s="794"/>
      <c r="R144" s="794"/>
      <c r="S144" s="794"/>
      <c r="T144" s="794"/>
      <c r="U144" s="794"/>
      <c r="V144" s="794"/>
      <c r="W144" s="794"/>
      <c r="X144" s="794"/>
      <c r="Y144" s="794"/>
      <c r="Z144" s="794"/>
      <c r="AA144" s="794">
        <v>0.2</v>
      </c>
      <c r="AB144" s="794">
        <f t="shared" si="50"/>
        <v>0.2</v>
      </c>
      <c r="AC144" s="794">
        <f t="shared" si="50"/>
        <v>0.2</v>
      </c>
      <c r="AD144" s="794">
        <f t="shared" si="50"/>
        <v>0.2</v>
      </c>
      <c r="AE144" s="794">
        <f t="shared" si="50"/>
        <v>0.2</v>
      </c>
      <c r="AF144" s="794">
        <f t="shared" si="50"/>
        <v>0.2</v>
      </c>
      <c r="AG144" s="794">
        <f t="shared" si="50"/>
        <v>0.2</v>
      </c>
      <c r="AH144" s="794">
        <f t="shared" si="50"/>
        <v>0.2</v>
      </c>
      <c r="AI144" s="794">
        <f t="shared" si="50"/>
        <v>0.2</v>
      </c>
      <c r="AJ144" s="794">
        <f t="shared" si="50"/>
        <v>0.2</v>
      </c>
      <c r="AK144" s="794">
        <f t="shared" si="50"/>
        <v>0.2</v>
      </c>
      <c r="AL144" s="794">
        <f t="shared" si="50"/>
        <v>0.2</v>
      </c>
      <c r="AM144" s="794">
        <v>0.5</v>
      </c>
      <c r="AN144" s="794">
        <f t="shared" si="51"/>
        <v>0.5</v>
      </c>
      <c r="AO144" s="794">
        <f t="shared" si="51"/>
        <v>0.5</v>
      </c>
      <c r="AP144" s="794">
        <f t="shared" si="51"/>
        <v>0.5</v>
      </c>
      <c r="AQ144" s="794">
        <f t="shared" si="51"/>
        <v>0.5</v>
      </c>
      <c r="AR144" s="794">
        <f t="shared" si="51"/>
        <v>0.5</v>
      </c>
      <c r="AS144" s="794">
        <f t="shared" si="51"/>
        <v>0.5</v>
      </c>
      <c r="AT144" s="794">
        <f t="shared" si="51"/>
        <v>0.5</v>
      </c>
      <c r="AU144" s="794">
        <f t="shared" si="51"/>
        <v>0.5</v>
      </c>
      <c r="AV144" s="794">
        <f t="shared" si="51"/>
        <v>0.5</v>
      </c>
      <c r="AW144" s="794">
        <f t="shared" si="51"/>
        <v>0.5</v>
      </c>
      <c r="AX144" s="794">
        <f t="shared" si="51"/>
        <v>0.5</v>
      </c>
      <c r="AY144" s="794">
        <v>0.1</v>
      </c>
      <c r="AZ144" s="794">
        <f t="shared" si="52"/>
        <v>0.1</v>
      </c>
      <c r="BA144" s="794">
        <f t="shared" si="52"/>
        <v>0.1</v>
      </c>
      <c r="BB144" s="794">
        <f t="shared" si="52"/>
        <v>0.1</v>
      </c>
      <c r="BC144" s="794">
        <f t="shared" si="52"/>
        <v>0.1</v>
      </c>
      <c r="BD144" s="794">
        <f t="shared" si="52"/>
        <v>0.1</v>
      </c>
      <c r="BE144" s="794">
        <f t="shared" si="52"/>
        <v>0.1</v>
      </c>
      <c r="BF144" s="794">
        <f t="shared" si="52"/>
        <v>0.1</v>
      </c>
      <c r="BG144" s="794">
        <f t="shared" si="52"/>
        <v>0.1</v>
      </c>
      <c r="BH144" s="794">
        <f t="shared" si="52"/>
        <v>0.1</v>
      </c>
      <c r="BI144" s="794">
        <f t="shared" si="52"/>
        <v>0.1</v>
      </c>
      <c r="BJ144" s="794">
        <f t="shared" si="52"/>
        <v>0.1</v>
      </c>
      <c r="BK144" s="794">
        <v>0.4</v>
      </c>
      <c r="BL144" s="794">
        <f t="shared" si="53"/>
        <v>0.4</v>
      </c>
      <c r="BM144" s="794">
        <f t="shared" si="53"/>
        <v>0.4</v>
      </c>
      <c r="BN144" s="794">
        <f t="shared" si="53"/>
        <v>0.4</v>
      </c>
      <c r="BO144" s="794">
        <f t="shared" si="53"/>
        <v>0.4</v>
      </c>
      <c r="BP144" s="794">
        <f t="shared" si="53"/>
        <v>0.4</v>
      </c>
      <c r="BQ144" s="794">
        <f t="shared" si="53"/>
        <v>0.4</v>
      </c>
      <c r="BR144" s="794">
        <f t="shared" si="53"/>
        <v>0.4</v>
      </c>
      <c r="BS144" s="794">
        <f t="shared" si="53"/>
        <v>0.4</v>
      </c>
      <c r="BT144" s="794">
        <f t="shared" si="53"/>
        <v>0.4</v>
      </c>
      <c r="BU144" s="794">
        <f t="shared" si="53"/>
        <v>0.4</v>
      </c>
      <c r="BV144" s="1406">
        <f t="shared" si="53"/>
        <v>0.4</v>
      </c>
    </row>
    <row r="145" spans="2:74" x14ac:dyDescent="0.3">
      <c r="B145" s="558" t="s">
        <v>37</v>
      </c>
      <c r="C145" s="791"/>
      <c r="D145" s="792"/>
      <c r="E145" s="792"/>
      <c r="F145" s="792"/>
      <c r="G145" s="792"/>
      <c r="H145" s="792"/>
      <c r="I145" s="792"/>
      <c r="J145" s="792"/>
      <c r="K145" s="792"/>
      <c r="L145" s="792"/>
      <c r="M145" s="792"/>
      <c r="N145" s="792"/>
      <c r="O145" s="792"/>
      <c r="P145" s="792"/>
      <c r="Q145" s="792"/>
      <c r="R145" s="792"/>
      <c r="S145" s="792"/>
      <c r="T145" s="792"/>
      <c r="U145" s="792"/>
      <c r="V145" s="792"/>
      <c r="W145" s="792"/>
      <c r="X145" s="792"/>
      <c r="Y145" s="792"/>
      <c r="Z145" s="792"/>
      <c r="AA145" s="792">
        <v>0</v>
      </c>
      <c r="AB145" s="792">
        <f t="shared" si="50"/>
        <v>0</v>
      </c>
      <c r="AC145" s="792">
        <f t="shared" si="50"/>
        <v>0</v>
      </c>
      <c r="AD145" s="792">
        <f t="shared" si="50"/>
        <v>0</v>
      </c>
      <c r="AE145" s="792">
        <f t="shared" si="50"/>
        <v>0</v>
      </c>
      <c r="AF145" s="792">
        <f t="shared" si="50"/>
        <v>0</v>
      </c>
      <c r="AG145" s="792">
        <f t="shared" si="50"/>
        <v>0</v>
      </c>
      <c r="AH145" s="792">
        <f t="shared" si="50"/>
        <v>0</v>
      </c>
      <c r="AI145" s="792">
        <f t="shared" si="50"/>
        <v>0</v>
      </c>
      <c r="AJ145" s="792">
        <f t="shared" si="50"/>
        <v>0</v>
      </c>
      <c r="AK145" s="792">
        <f t="shared" si="50"/>
        <v>0</v>
      </c>
      <c r="AL145" s="792">
        <f t="shared" si="50"/>
        <v>0</v>
      </c>
      <c r="AM145" s="792">
        <v>0.03</v>
      </c>
      <c r="AN145" s="792">
        <f t="shared" si="51"/>
        <v>0.03</v>
      </c>
      <c r="AO145" s="792">
        <f t="shared" si="51"/>
        <v>0.03</v>
      </c>
      <c r="AP145" s="792">
        <f t="shared" si="51"/>
        <v>0.03</v>
      </c>
      <c r="AQ145" s="792">
        <f t="shared" si="51"/>
        <v>0.03</v>
      </c>
      <c r="AR145" s="792">
        <f t="shared" si="51"/>
        <v>0.03</v>
      </c>
      <c r="AS145" s="792">
        <f t="shared" si="51"/>
        <v>0.03</v>
      </c>
      <c r="AT145" s="792">
        <f t="shared" si="51"/>
        <v>0.03</v>
      </c>
      <c r="AU145" s="792">
        <f t="shared" si="51"/>
        <v>0.03</v>
      </c>
      <c r="AV145" s="792">
        <f t="shared" si="51"/>
        <v>0.03</v>
      </c>
      <c r="AW145" s="792">
        <f t="shared" si="51"/>
        <v>0.03</v>
      </c>
      <c r="AX145" s="792">
        <f t="shared" si="51"/>
        <v>0.03</v>
      </c>
      <c r="AY145" s="792">
        <v>5.0000000000000001E-3</v>
      </c>
      <c r="AZ145" s="792">
        <f t="shared" si="52"/>
        <v>5.0000000000000001E-3</v>
      </c>
      <c r="BA145" s="792">
        <f t="shared" si="52"/>
        <v>5.0000000000000001E-3</v>
      </c>
      <c r="BB145" s="792">
        <f t="shared" si="52"/>
        <v>5.0000000000000001E-3</v>
      </c>
      <c r="BC145" s="792">
        <f t="shared" si="52"/>
        <v>5.0000000000000001E-3</v>
      </c>
      <c r="BD145" s="792">
        <f t="shared" si="52"/>
        <v>5.0000000000000001E-3</v>
      </c>
      <c r="BE145" s="792">
        <f t="shared" si="52"/>
        <v>5.0000000000000001E-3</v>
      </c>
      <c r="BF145" s="792">
        <f t="shared" si="52"/>
        <v>5.0000000000000001E-3</v>
      </c>
      <c r="BG145" s="792">
        <f t="shared" si="52"/>
        <v>5.0000000000000001E-3</v>
      </c>
      <c r="BH145" s="792">
        <f t="shared" si="52"/>
        <v>5.0000000000000001E-3</v>
      </c>
      <c r="BI145" s="792">
        <f t="shared" si="52"/>
        <v>5.0000000000000001E-3</v>
      </c>
      <c r="BJ145" s="792">
        <f t="shared" si="52"/>
        <v>5.0000000000000001E-3</v>
      </c>
      <c r="BK145" s="792">
        <v>0.02</v>
      </c>
      <c r="BL145" s="792">
        <f t="shared" si="53"/>
        <v>0.02</v>
      </c>
      <c r="BM145" s="792">
        <f t="shared" si="53"/>
        <v>0.02</v>
      </c>
      <c r="BN145" s="792">
        <f t="shared" si="53"/>
        <v>0.02</v>
      </c>
      <c r="BO145" s="792">
        <f t="shared" si="53"/>
        <v>0.02</v>
      </c>
      <c r="BP145" s="792">
        <f t="shared" si="53"/>
        <v>0.02</v>
      </c>
      <c r="BQ145" s="792">
        <f t="shared" si="53"/>
        <v>0.02</v>
      </c>
      <c r="BR145" s="792">
        <f t="shared" si="53"/>
        <v>0.02</v>
      </c>
      <c r="BS145" s="792">
        <f t="shared" si="53"/>
        <v>0.02</v>
      </c>
      <c r="BT145" s="792">
        <f t="shared" si="53"/>
        <v>0.02</v>
      </c>
      <c r="BU145" s="792">
        <f t="shared" si="53"/>
        <v>0.02</v>
      </c>
      <c r="BV145" s="1405">
        <f t="shared" si="53"/>
        <v>0.02</v>
      </c>
    </row>
    <row r="146" spans="2:74" ht="16.2" thickBot="1" x14ac:dyDescent="0.35">
      <c r="B146" s="558" t="s">
        <v>162</v>
      </c>
      <c r="C146" s="519"/>
      <c r="D146" s="520"/>
      <c r="E146" s="520"/>
      <c r="F146" s="520"/>
      <c r="G146" s="520"/>
      <c r="H146" s="520"/>
      <c r="I146" s="520"/>
      <c r="J146" s="520"/>
      <c r="K146" s="520"/>
      <c r="L146" s="520"/>
      <c r="M146" s="520"/>
      <c r="N146" s="520"/>
      <c r="O146" s="520"/>
      <c r="P146" s="520"/>
      <c r="Q146" s="520"/>
      <c r="R146" s="520"/>
      <c r="S146" s="520"/>
      <c r="T146" s="520"/>
      <c r="U146" s="520"/>
      <c r="V146" s="520"/>
      <c r="W146" s="520"/>
      <c r="X146" s="520"/>
      <c r="Y146" s="520"/>
      <c r="Z146" s="520"/>
      <c r="AA146" s="520">
        <v>0.2</v>
      </c>
      <c r="AB146" s="520">
        <f t="shared" si="50"/>
        <v>0.2</v>
      </c>
      <c r="AC146" s="520">
        <f t="shared" si="50"/>
        <v>0.2</v>
      </c>
      <c r="AD146" s="520">
        <f t="shared" si="50"/>
        <v>0.2</v>
      </c>
      <c r="AE146" s="520">
        <f t="shared" si="50"/>
        <v>0.2</v>
      </c>
      <c r="AF146" s="520">
        <f t="shared" si="50"/>
        <v>0.2</v>
      </c>
      <c r="AG146" s="520">
        <f t="shared" si="50"/>
        <v>0.2</v>
      </c>
      <c r="AH146" s="520">
        <f t="shared" si="50"/>
        <v>0.2</v>
      </c>
      <c r="AI146" s="520">
        <f t="shared" si="50"/>
        <v>0.2</v>
      </c>
      <c r="AJ146" s="520">
        <f t="shared" si="50"/>
        <v>0.2</v>
      </c>
      <c r="AK146" s="520">
        <f t="shared" si="50"/>
        <v>0.2</v>
      </c>
      <c r="AL146" s="520">
        <f t="shared" si="50"/>
        <v>0.2</v>
      </c>
      <c r="AM146" s="520">
        <v>0</v>
      </c>
      <c r="AN146" s="520">
        <f t="shared" si="51"/>
        <v>0</v>
      </c>
      <c r="AO146" s="520">
        <f t="shared" si="51"/>
        <v>0</v>
      </c>
      <c r="AP146" s="520">
        <f t="shared" si="51"/>
        <v>0</v>
      </c>
      <c r="AQ146" s="520">
        <f t="shared" si="51"/>
        <v>0</v>
      </c>
      <c r="AR146" s="520">
        <f t="shared" si="51"/>
        <v>0</v>
      </c>
      <c r="AS146" s="520">
        <f t="shared" si="51"/>
        <v>0</v>
      </c>
      <c r="AT146" s="520">
        <f t="shared" si="51"/>
        <v>0</v>
      </c>
      <c r="AU146" s="520">
        <f t="shared" si="51"/>
        <v>0</v>
      </c>
      <c r="AV146" s="520">
        <f t="shared" si="51"/>
        <v>0</v>
      </c>
      <c r="AW146" s="520">
        <f t="shared" si="51"/>
        <v>0</v>
      </c>
      <c r="AX146" s="520">
        <f t="shared" si="51"/>
        <v>0</v>
      </c>
      <c r="AY146" s="520">
        <v>0.4</v>
      </c>
      <c r="AZ146" s="520">
        <f t="shared" si="52"/>
        <v>0.4</v>
      </c>
      <c r="BA146" s="520">
        <f t="shared" si="52"/>
        <v>0.4</v>
      </c>
      <c r="BB146" s="520">
        <f t="shared" si="52"/>
        <v>0.4</v>
      </c>
      <c r="BC146" s="520">
        <f t="shared" si="52"/>
        <v>0.4</v>
      </c>
      <c r="BD146" s="520">
        <f t="shared" si="52"/>
        <v>0.4</v>
      </c>
      <c r="BE146" s="520">
        <f t="shared" si="52"/>
        <v>0.4</v>
      </c>
      <c r="BF146" s="520">
        <f t="shared" si="52"/>
        <v>0.4</v>
      </c>
      <c r="BG146" s="520">
        <f t="shared" si="52"/>
        <v>0.4</v>
      </c>
      <c r="BH146" s="520">
        <f t="shared" si="52"/>
        <v>0.4</v>
      </c>
      <c r="BI146" s="520">
        <f t="shared" si="52"/>
        <v>0.4</v>
      </c>
      <c r="BJ146" s="520">
        <f t="shared" si="52"/>
        <v>0.4</v>
      </c>
      <c r="BK146" s="520">
        <v>0</v>
      </c>
      <c r="BL146" s="520">
        <f t="shared" si="53"/>
        <v>0</v>
      </c>
      <c r="BM146" s="520">
        <f t="shared" si="53"/>
        <v>0</v>
      </c>
      <c r="BN146" s="520">
        <f t="shared" si="53"/>
        <v>0</v>
      </c>
      <c r="BO146" s="520">
        <f t="shared" si="53"/>
        <v>0</v>
      </c>
      <c r="BP146" s="520">
        <f t="shared" si="53"/>
        <v>0</v>
      </c>
      <c r="BQ146" s="520">
        <f t="shared" si="53"/>
        <v>0</v>
      </c>
      <c r="BR146" s="520">
        <f t="shared" si="53"/>
        <v>0</v>
      </c>
      <c r="BS146" s="520">
        <f t="shared" si="53"/>
        <v>0</v>
      </c>
      <c r="BT146" s="520">
        <f t="shared" si="53"/>
        <v>0</v>
      </c>
      <c r="BU146" s="520">
        <f t="shared" si="53"/>
        <v>0</v>
      </c>
      <c r="BV146" s="521">
        <f t="shared" si="53"/>
        <v>0</v>
      </c>
    </row>
    <row r="147" spans="2:74" x14ac:dyDescent="0.3">
      <c r="B147" s="558" t="s">
        <v>160</v>
      </c>
      <c r="C147" s="1408"/>
      <c r="D147" s="1408"/>
      <c r="E147" s="1408"/>
      <c r="F147" s="1408"/>
      <c r="G147" s="1408"/>
      <c r="H147" s="1408"/>
      <c r="I147" s="1408"/>
      <c r="J147" s="1408"/>
      <c r="K147" s="1408"/>
      <c r="L147" s="1408"/>
      <c r="M147" s="1408"/>
      <c r="N147" s="1409"/>
      <c r="O147" s="1410"/>
      <c r="P147" s="1408"/>
      <c r="Q147" s="1408"/>
      <c r="R147" s="1408"/>
      <c r="S147" s="1408"/>
      <c r="T147" s="1408"/>
      <c r="U147" s="1408"/>
      <c r="V147" s="1408"/>
      <c r="W147" s="1408"/>
      <c r="X147" s="1408"/>
      <c r="Y147" s="1408"/>
      <c r="Z147" s="1409"/>
      <c r="AA147" s="1410">
        <v>0.08</v>
      </c>
      <c r="AB147" s="1408">
        <f t="shared" si="50"/>
        <v>0.08</v>
      </c>
      <c r="AC147" s="1408">
        <f t="shared" si="50"/>
        <v>0.08</v>
      </c>
      <c r="AD147" s="1408">
        <f t="shared" si="50"/>
        <v>0.08</v>
      </c>
      <c r="AE147" s="1408">
        <f t="shared" si="50"/>
        <v>0.08</v>
      </c>
      <c r="AF147" s="1408">
        <f t="shared" si="50"/>
        <v>0.08</v>
      </c>
      <c r="AG147" s="1408">
        <f t="shared" si="50"/>
        <v>0.08</v>
      </c>
      <c r="AH147" s="1408">
        <f t="shared" si="50"/>
        <v>0.08</v>
      </c>
      <c r="AI147" s="1408">
        <f t="shared" si="50"/>
        <v>0.08</v>
      </c>
      <c r="AJ147" s="1408">
        <f t="shared" si="50"/>
        <v>0.08</v>
      </c>
      <c r="AK147" s="1408">
        <f t="shared" si="50"/>
        <v>0.08</v>
      </c>
      <c r="AL147" s="1409">
        <f t="shared" si="50"/>
        <v>0.08</v>
      </c>
      <c r="AM147" s="1410">
        <v>0.04</v>
      </c>
      <c r="AN147" s="1408">
        <f t="shared" si="51"/>
        <v>0.04</v>
      </c>
      <c r="AO147" s="1408">
        <f t="shared" si="51"/>
        <v>0.04</v>
      </c>
      <c r="AP147" s="1408">
        <f t="shared" si="51"/>
        <v>0.04</v>
      </c>
      <c r="AQ147" s="1408">
        <f t="shared" si="51"/>
        <v>0.04</v>
      </c>
      <c r="AR147" s="1408">
        <f t="shared" si="51"/>
        <v>0.04</v>
      </c>
      <c r="AS147" s="1408">
        <f t="shared" si="51"/>
        <v>0.04</v>
      </c>
      <c r="AT147" s="1408">
        <f t="shared" si="51"/>
        <v>0.04</v>
      </c>
      <c r="AU147" s="1408">
        <f t="shared" si="51"/>
        <v>0.04</v>
      </c>
      <c r="AV147" s="1408">
        <f t="shared" si="51"/>
        <v>0.04</v>
      </c>
      <c r="AW147" s="1408">
        <f t="shared" si="51"/>
        <v>0.04</v>
      </c>
      <c r="AX147" s="1409">
        <f t="shared" si="51"/>
        <v>0.04</v>
      </c>
      <c r="AY147" s="1410">
        <v>0.06</v>
      </c>
      <c r="AZ147" s="1408">
        <f t="shared" si="52"/>
        <v>0.06</v>
      </c>
      <c r="BA147" s="1408">
        <f t="shared" si="52"/>
        <v>0.06</v>
      </c>
      <c r="BB147" s="1408">
        <f t="shared" si="52"/>
        <v>0.06</v>
      </c>
      <c r="BC147" s="1408">
        <f t="shared" si="52"/>
        <v>0.06</v>
      </c>
      <c r="BD147" s="1408">
        <f t="shared" si="52"/>
        <v>0.06</v>
      </c>
      <c r="BE147" s="1408">
        <f t="shared" si="52"/>
        <v>0.06</v>
      </c>
      <c r="BF147" s="1408">
        <f t="shared" si="52"/>
        <v>0.06</v>
      </c>
      <c r="BG147" s="1408">
        <f t="shared" si="52"/>
        <v>0.06</v>
      </c>
      <c r="BH147" s="1408">
        <f t="shared" si="52"/>
        <v>0.06</v>
      </c>
      <c r="BI147" s="1408">
        <f t="shared" si="52"/>
        <v>0.06</v>
      </c>
      <c r="BJ147" s="1409">
        <f t="shared" si="52"/>
        <v>0.06</v>
      </c>
      <c r="BK147" s="1410">
        <v>7.0000000000000007E-2</v>
      </c>
      <c r="BL147" s="1408">
        <f t="shared" si="53"/>
        <v>7.0000000000000007E-2</v>
      </c>
      <c r="BM147" s="1408">
        <f t="shared" si="53"/>
        <v>7.0000000000000007E-2</v>
      </c>
      <c r="BN147" s="1408">
        <f t="shared" si="53"/>
        <v>7.0000000000000007E-2</v>
      </c>
      <c r="BO147" s="1408">
        <f t="shared" si="53"/>
        <v>7.0000000000000007E-2</v>
      </c>
      <c r="BP147" s="1408">
        <f t="shared" si="53"/>
        <v>7.0000000000000007E-2</v>
      </c>
      <c r="BQ147" s="1408">
        <f t="shared" si="53"/>
        <v>7.0000000000000007E-2</v>
      </c>
      <c r="BR147" s="1408">
        <f t="shared" si="53"/>
        <v>7.0000000000000007E-2</v>
      </c>
      <c r="BS147" s="1408">
        <f t="shared" si="53"/>
        <v>7.0000000000000007E-2</v>
      </c>
      <c r="BT147" s="1408">
        <f t="shared" si="53"/>
        <v>7.0000000000000007E-2</v>
      </c>
      <c r="BU147" s="1408">
        <f t="shared" si="53"/>
        <v>7.0000000000000007E-2</v>
      </c>
      <c r="BV147" s="1408">
        <f t="shared" si="53"/>
        <v>7.0000000000000007E-2</v>
      </c>
    </row>
    <row r="148" spans="2:74" x14ac:dyDescent="0.3">
      <c r="B148" s="3"/>
    </row>
    <row r="149" spans="2:74" x14ac:dyDescent="0.3">
      <c r="B149" s="560" t="s">
        <v>22</v>
      </c>
    </row>
    <row r="150" spans="2:74" x14ac:dyDescent="0.3">
      <c r="B150" s="463"/>
    </row>
    <row r="151" spans="2:74" x14ac:dyDescent="0.3">
      <c r="B151" s="463"/>
    </row>
    <row r="152" spans="2:74" x14ac:dyDescent="0.3">
      <c r="B152" s="561" t="s">
        <v>25</v>
      </c>
    </row>
    <row r="153" spans="2:74" x14ac:dyDescent="0.3">
      <c r="B153" s="537"/>
    </row>
    <row r="154" spans="2:74" x14ac:dyDescent="0.3">
      <c r="B154" s="3" t="s">
        <v>23</v>
      </c>
    </row>
    <row r="155" spans="2:74" ht="16.2" thickBot="1" x14ac:dyDescent="0.35">
      <c r="B155" s="3"/>
    </row>
    <row r="156" spans="2:74" ht="16.2" thickBot="1" x14ac:dyDescent="0.35">
      <c r="C156" s="482">
        <v>2019</v>
      </c>
      <c r="D156" s="483">
        <v>2020</v>
      </c>
      <c r="E156" s="483">
        <v>2021</v>
      </c>
      <c r="F156" s="483">
        <v>2022</v>
      </c>
      <c r="G156" s="484">
        <v>2023</v>
      </c>
    </row>
    <row r="157" spans="2:74" x14ac:dyDescent="0.3">
      <c r="B157" s="562" t="s">
        <v>21</v>
      </c>
      <c r="C157" s="563"/>
      <c r="D157" s="342"/>
      <c r="E157" s="342">
        <v>0.04</v>
      </c>
      <c r="F157" s="342">
        <v>-0.09</v>
      </c>
      <c r="G157" s="540">
        <v>0.02</v>
      </c>
    </row>
    <row r="158" spans="2:74" ht="16.2" thickBot="1" x14ac:dyDescent="0.35">
      <c r="B158" s="564" t="s">
        <v>24</v>
      </c>
      <c r="C158" s="353"/>
      <c r="D158" s="211"/>
      <c r="E158" s="542"/>
      <c r="F158" s="542">
        <v>0.04</v>
      </c>
      <c r="G158" s="543">
        <v>0.03</v>
      </c>
    </row>
    <row r="159" spans="2:74" x14ac:dyDescent="0.3">
      <c r="B159" s="34"/>
      <c r="C159" s="27"/>
      <c r="D159" s="27"/>
      <c r="E159" s="315"/>
      <c r="F159" s="315"/>
      <c r="G159" s="315"/>
    </row>
    <row r="160" spans="2:74" x14ac:dyDescent="0.3">
      <c r="B160" s="537" t="s">
        <v>25</v>
      </c>
    </row>
    <row r="161" spans="2:74" ht="16.2" thickBot="1" x14ac:dyDescent="0.35">
      <c r="B161" s="537"/>
    </row>
    <row r="162" spans="2:74" ht="16.2" thickBot="1" x14ac:dyDescent="0.35">
      <c r="B162" s="3"/>
      <c r="C162" s="482">
        <v>2018</v>
      </c>
      <c r="D162" s="483">
        <v>2019</v>
      </c>
      <c r="E162" s="483">
        <v>2020</v>
      </c>
      <c r="F162" s="483">
        <v>2021</v>
      </c>
      <c r="G162" s="483">
        <v>2022</v>
      </c>
      <c r="H162" s="484">
        <v>2023</v>
      </c>
    </row>
    <row r="163" spans="2:74" x14ac:dyDescent="0.3">
      <c r="B163" s="562" t="s">
        <v>21</v>
      </c>
      <c r="C163" s="340"/>
      <c r="D163" s="341"/>
      <c r="E163" s="565">
        <v>1.3</v>
      </c>
      <c r="F163" s="342">
        <v>0.06</v>
      </c>
      <c r="G163" s="342">
        <v>-0.05</v>
      </c>
      <c r="H163" s="540">
        <v>0.03</v>
      </c>
    </row>
    <row r="164" spans="2:74" ht="16.2" thickBot="1" x14ac:dyDescent="0.35">
      <c r="B164" s="564" t="s">
        <v>24</v>
      </c>
      <c r="C164" s="353"/>
      <c r="D164" s="211"/>
      <c r="E164" s="211"/>
      <c r="F164" s="566">
        <v>0.9</v>
      </c>
      <c r="G164" s="542">
        <v>-0.03</v>
      </c>
      <c r="H164" s="543">
        <v>0.02</v>
      </c>
    </row>
    <row r="165" spans="2:74" x14ac:dyDescent="0.3">
      <c r="B165" s="3"/>
    </row>
    <row r="166" spans="2:74" x14ac:dyDescent="0.3">
      <c r="B166" s="537" t="s">
        <v>39</v>
      </c>
    </row>
    <row r="167" spans="2:74" ht="16.2" thickBot="1" x14ac:dyDescent="0.35">
      <c r="B167" s="537"/>
    </row>
    <row r="168" spans="2:74" x14ac:dyDescent="0.3">
      <c r="B168" s="1414" t="s">
        <v>725</v>
      </c>
      <c r="C168" s="1415"/>
      <c r="D168" s="1415"/>
      <c r="E168" s="1415"/>
      <c r="F168" s="1415"/>
      <c r="G168" s="1415"/>
      <c r="H168" s="1415"/>
      <c r="I168" s="1415"/>
      <c r="J168" s="1415"/>
      <c r="K168" s="1415"/>
      <c r="L168" s="1415"/>
      <c r="M168" s="1415"/>
      <c r="N168" s="1415"/>
      <c r="O168" s="1415"/>
      <c r="P168" s="1415"/>
      <c r="Q168" s="1415"/>
      <c r="R168" s="1415"/>
      <c r="S168" s="1415"/>
      <c r="T168" s="1415"/>
      <c r="U168" s="1415"/>
      <c r="V168" s="1415"/>
      <c r="W168" s="1415"/>
      <c r="X168" s="1415"/>
      <c r="Y168" s="1415"/>
      <c r="Z168" s="1415"/>
      <c r="AA168" s="1415"/>
      <c r="AB168" s="1415"/>
      <c r="AC168" s="1415"/>
      <c r="AD168" s="1415"/>
      <c r="AE168" s="1415"/>
      <c r="AF168" s="1415"/>
      <c r="AG168" s="1415"/>
      <c r="AH168" s="1415"/>
      <c r="AI168" s="1415"/>
      <c r="AJ168" s="1415"/>
      <c r="AK168" s="1415"/>
      <c r="AL168" s="1415"/>
      <c r="AM168" s="1415"/>
      <c r="AN168" s="1415"/>
      <c r="AO168" s="1415"/>
      <c r="AP168" s="1415"/>
      <c r="AQ168" s="1415"/>
      <c r="AR168" s="1415"/>
      <c r="AS168" s="1415"/>
      <c r="AT168" s="1415"/>
      <c r="AU168" s="1415"/>
      <c r="AV168" s="1415"/>
      <c r="AW168" s="1415"/>
      <c r="AX168" s="1415"/>
      <c r="AY168" s="1415"/>
      <c r="AZ168" s="1415"/>
      <c r="BA168" s="1415"/>
      <c r="BB168" s="1415"/>
      <c r="BC168" s="1415"/>
      <c r="BD168" s="1415"/>
      <c r="BE168" s="1415"/>
      <c r="BF168" s="1415"/>
      <c r="BG168" s="1415"/>
      <c r="BH168" s="1415"/>
      <c r="BI168" s="1415"/>
      <c r="BJ168" s="1415"/>
      <c r="BK168" s="1415"/>
      <c r="BL168" s="1415"/>
      <c r="BM168" s="1415"/>
      <c r="BN168" s="1415"/>
      <c r="BO168" s="1415"/>
      <c r="BP168" s="1415"/>
      <c r="BQ168" s="1415"/>
      <c r="BR168" s="1415"/>
      <c r="BS168" s="1415"/>
      <c r="BT168" s="1415"/>
      <c r="BU168" s="1415"/>
      <c r="BV168" s="1416"/>
    </row>
    <row r="169" spans="2:74" x14ac:dyDescent="0.3">
      <c r="B169" s="507"/>
      <c r="C169" s="1417">
        <v>2018</v>
      </c>
      <c r="D169" s="1418"/>
      <c r="E169" s="1418"/>
      <c r="F169" s="1418"/>
      <c r="G169" s="1418"/>
      <c r="H169" s="1418"/>
      <c r="I169" s="1418"/>
      <c r="J169" s="1418"/>
      <c r="K169" s="1418"/>
      <c r="L169" s="1418"/>
      <c r="M169" s="1418"/>
      <c r="N169" s="1419"/>
      <c r="O169" s="1420">
        <v>2019</v>
      </c>
      <c r="P169" s="1421"/>
      <c r="Q169" s="1421"/>
      <c r="R169" s="1421"/>
      <c r="S169" s="1421"/>
      <c r="T169" s="1421"/>
      <c r="U169" s="1421"/>
      <c r="V169" s="1421"/>
      <c r="W169" s="1421"/>
      <c r="X169" s="1421"/>
      <c r="Y169" s="1421"/>
      <c r="Z169" s="1422"/>
      <c r="AA169" s="1420">
        <v>2020</v>
      </c>
      <c r="AB169" s="1421"/>
      <c r="AC169" s="1421"/>
      <c r="AD169" s="1421"/>
      <c r="AE169" s="1421"/>
      <c r="AF169" s="1421"/>
      <c r="AG169" s="1421"/>
      <c r="AH169" s="1421"/>
      <c r="AI169" s="1421"/>
      <c r="AJ169" s="1421"/>
      <c r="AK169" s="1421"/>
      <c r="AL169" s="1422"/>
      <c r="AM169" s="1420">
        <v>2021</v>
      </c>
      <c r="AN169" s="1421"/>
      <c r="AO169" s="1421"/>
      <c r="AP169" s="1421"/>
      <c r="AQ169" s="1421"/>
      <c r="AR169" s="1421"/>
      <c r="AS169" s="1421"/>
      <c r="AT169" s="1421"/>
      <c r="AU169" s="1421"/>
      <c r="AV169" s="1421"/>
      <c r="AW169" s="1421"/>
      <c r="AX169" s="1422"/>
      <c r="AY169" s="1420">
        <v>2022</v>
      </c>
      <c r="AZ169" s="1421"/>
      <c r="BA169" s="1421"/>
      <c r="BB169" s="1421"/>
      <c r="BC169" s="1421"/>
      <c r="BD169" s="1421"/>
      <c r="BE169" s="1421"/>
      <c r="BF169" s="1421"/>
      <c r="BG169" s="1421"/>
      <c r="BH169" s="1421"/>
      <c r="BI169" s="1421"/>
      <c r="BJ169" s="1422"/>
      <c r="BK169" s="1420">
        <v>2023</v>
      </c>
      <c r="BL169" s="1421"/>
      <c r="BM169" s="1421"/>
      <c r="BN169" s="1421"/>
      <c r="BO169" s="1421"/>
      <c r="BP169" s="1421"/>
      <c r="BQ169" s="1421"/>
      <c r="BR169" s="1421"/>
      <c r="BS169" s="1421"/>
      <c r="BT169" s="1421"/>
      <c r="BU169" s="1421"/>
      <c r="BV169" s="1422"/>
    </row>
    <row r="170" spans="2:74" ht="16.2" thickBot="1" x14ac:dyDescent="0.35">
      <c r="B170" s="508" t="s">
        <v>154</v>
      </c>
      <c r="C170" s="523" t="s">
        <v>7</v>
      </c>
      <c r="D170" s="523" t="s">
        <v>155</v>
      </c>
      <c r="E170" s="523" t="s">
        <v>9</v>
      </c>
      <c r="F170" s="523" t="s">
        <v>10</v>
      </c>
      <c r="G170" s="523" t="s">
        <v>11</v>
      </c>
      <c r="H170" s="523" t="s">
        <v>12</v>
      </c>
      <c r="I170" s="523" t="s">
        <v>13</v>
      </c>
      <c r="J170" s="523" t="s">
        <v>14</v>
      </c>
      <c r="K170" s="523" t="s">
        <v>15</v>
      </c>
      <c r="L170" s="523" t="s">
        <v>16</v>
      </c>
      <c r="M170" s="523" t="s">
        <v>17</v>
      </c>
      <c r="N170" s="524" t="s">
        <v>18</v>
      </c>
      <c r="O170" s="525" t="s">
        <v>7</v>
      </c>
      <c r="P170" s="509" t="s">
        <v>155</v>
      </c>
      <c r="Q170" s="509" t="s">
        <v>9</v>
      </c>
      <c r="R170" s="509" t="s">
        <v>10</v>
      </c>
      <c r="S170" s="509" t="s">
        <v>11</v>
      </c>
      <c r="T170" s="509" t="s">
        <v>12</v>
      </c>
      <c r="U170" s="509" t="s">
        <v>13</v>
      </c>
      <c r="V170" s="509" t="s">
        <v>14</v>
      </c>
      <c r="W170" s="509" t="s">
        <v>15</v>
      </c>
      <c r="X170" s="509" t="s">
        <v>16</v>
      </c>
      <c r="Y170" s="509" t="s">
        <v>17</v>
      </c>
      <c r="Z170" s="510" t="s">
        <v>18</v>
      </c>
      <c r="AA170" s="526" t="s">
        <v>7</v>
      </c>
      <c r="AB170" s="523" t="s">
        <v>155</v>
      </c>
      <c r="AC170" s="523" t="s">
        <v>9</v>
      </c>
      <c r="AD170" s="523" t="s">
        <v>10</v>
      </c>
      <c r="AE170" s="523" t="s">
        <v>11</v>
      </c>
      <c r="AF170" s="523" t="s">
        <v>12</v>
      </c>
      <c r="AG170" s="523" t="s">
        <v>13</v>
      </c>
      <c r="AH170" s="523" t="s">
        <v>14</v>
      </c>
      <c r="AI170" s="523" t="s">
        <v>15</v>
      </c>
      <c r="AJ170" s="523" t="s">
        <v>16</v>
      </c>
      <c r="AK170" s="523" t="s">
        <v>17</v>
      </c>
      <c r="AL170" s="524" t="s">
        <v>18</v>
      </c>
      <c r="AM170" s="526" t="s">
        <v>7</v>
      </c>
      <c r="AN170" s="523" t="s">
        <v>155</v>
      </c>
      <c r="AO170" s="523" t="s">
        <v>9</v>
      </c>
      <c r="AP170" s="523" t="s">
        <v>10</v>
      </c>
      <c r="AQ170" s="523" t="s">
        <v>11</v>
      </c>
      <c r="AR170" s="523" t="s">
        <v>12</v>
      </c>
      <c r="AS170" s="523" t="s">
        <v>13</v>
      </c>
      <c r="AT170" s="523" t="s">
        <v>14</v>
      </c>
      <c r="AU170" s="523" t="s">
        <v>15</v>
      </c>
      <c r="AV170" s="523" t="s">
        <v>16</v>
      </c>
      <c r="AW170" s="523" t="s">
        <v>17</v>
      </c>
      <c r="AX170" s="524" t="s">
        <v>18</v>
      </c>
      <c r="AY170" s="526" t="s">
        <v>7</v>
      </c>
      <c r="AZ170" s="523" t="s">
        <v>155</v>
      </c>
      <c r="BA170" s="523" t="s">
        <v>9</v>
      </c>
      <c r="BB170" s="523" t="s">
        <v>10</v>
      </c>
      <c r="BC170" s="523" t="s">
        <v>11</v>
      </c>
      <c r="BD170" s="523" t="s">
        <v>12</v>
      </c>
      <c r="BE170" s="523" t="s">
        <v>13</v>
      </c>
      <c r="BF170" s="523" t="s">
        <v>14</v>
      </c>
      <c r="BG170" s="523" t="s">
        <v>15</v>
      </c>
      <c r="BH170" s="523" t="s">
        <v>16</v>
      </c>
      <c r="BI170" s="523" t="s">
        <v>17</v>
      </c>
      <c r="BJ170" s="524" t="s">
        <v>18</v>
      </c>
      <c r="BK170" s="526" t="s">
        <v>7</v>
      </c>
      <c r="BL170" s="523" t="s">
        <v>155</v>
      </c>
      <c r="BM170" s="523" t="s">
        <v>9</v>
      </c>
      <c r="BN170" s="523" t="s">
        <v>10</v>
      </c>
      <c r="BO170" s="523" t="s">
        <v>11</v>
      </c>
      <c r="BP170" s="523" t="s">
        <v>12</v>
      </c>
      <c r="BQ170" s="523" t="s">
        <v>13</v>
      </c>
      <c r="BR170" s="523" t="s">
        <v>14</v>
      </c>
      <c r="BS170" s="523" t="s">
        <v>15</v>
      </c>
      <c r="BT170" s="523" t="s">
        <v>16</v>
      </c>
      <c r="BU170" s="523" t="s">
        <v>17</v>
      </c>
      <c r="BV170" s="527" t="s">
        <v>18</v>
      </c>
    </row>
    <row r="171" spans="2:74" x14ac:dyDescent="0.3">
      <c r="B171" s="528" t="s">
        <v>156</v>
      </c>
      <c r="C171" s="51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>
        <v>0.2</v>
      </c>
      <c r="AB171" s="255">
        <f>AA171</f>
        <v>0.2</v>
      </c>
      <c r="AC171" s="255">
        <f t="shared" ref="AC171:AL171" si="54">AB171</f>
        <v>0.2</v>
      </c>
      <c r="AD171" s="255">
        <f t="shared" si="54"/>
        <v>0.2</v>
      </c>
      <c r="AE171" s="255">
        <f t="shared" si="54"/>
        <v>0.2</v>
      </c>
      <c r="AF171" s="255">
        <f t="shared" si="54"/>
        <v>0.2</v>
      </c>
      <c r="AG171" s="255">
        <f t="shared" si="54"/>
        <v>0.2</v>
      </c>
      <c r="AH171" s="255">
        <f t="shared" si="54"/>
        <v>0.2</v>
      </c>
      <c r="AI171" s="255">
        <f t="shared" si="54"/>
        <v>0.2</v>
      </c>
      <c r="AJ171" s="255">
        <f t="shared" si="54"/>
        <v>0.2</v>
      </c>
      <c r="AK171" s="255">
        <f t="shared" si="54"/>
        <v>0.2</v>
      </c>
      <c r="AL171" s="255">
        <f t="shared" si="54"/>
        <v>0.2</v>
      </c>
      <c r="AM171" s="255">
        <v>0.1</v>
      </c>
      <c r="AN171" s="255">
        <f>AM171</f>
        <v>0.1</v>
      </c>
      <c r="AO171" s="255">
        <f t="shared" ref="AO171:AX171" si="55">AN171</f>
        <v>0.1</v>
      </c>
      <c r="AP171" s="255">
        <f t="shared" si="55"/>
        <v>0.1</v>
      </c>
      <c r="AQ171" s="255">
        <f t="shared" si="55"/>
        <v>0.1</v>
      </c>
      <c r="AR171" s="255">
        <f t="shared" si="55"/>
        <v>0.1</v>
      </c>
      <c r="AS171" s="255">
        <f t="shared" si="55"/>
        <v>0.1</v>
      </c>
      <c r="AT171" s="255">
        <f t="shared" si="55"/>
        <v>0.1</v>
      </c>
      <c r="AU171" s="255">
        <f t="shared" si="55"/>
        <v>0.1</v>
      </c>
      <c r="AV171" s="255">
        <f t="shared" si="55"/>
        <v>0.1</v>
      </c>
      <c r="AW171" s="255">
        <f t="shared" si="55"/>
        <v>0.1</v>
      </c>
      <c r="AX171" s="255">
        <f t="shared" si="55"/>
        <v>0.1</v>
      </c>
      <c r="AY171" s="255">
        <v>0</v>
      </c>
      <c r="AZ171" s="255">
        <f>AY171</f>
        <v>0</v>
      </c>
      <c r="BA171" s="255">
        <f t="shared" ref="BA171:BJ171" si="56">AZ171</f>
        <v>0</v>
      </c>
      <c r="BB171" s="255">
        <f t="shared" si="56"/>
        <v>0</v>
      </c>
      <c r="BC171" s="255">
        <f t="shared" si="56"/>
        <v>0</v>
      </c>
      <c r="BD171" s="255">
        <f t="shared" si="56"/>
        <v>0</v>
      </c>
      <c r="BE171" s="255">
        <f t="shared" si="56"/>
        <v>0</v>
      </c>
      <c r="BF171" s="255">
        <f t="shared" si="56"/>
        <v>0</v>
      </c>
      <c r="BG171" s="255">
        <f t="shared" si="56"/>
        <v>0</v>
      </c>
      <c r="BH171" s="255">
        <f t="shared" si="56"/>
        <v>0</v>
      </c>
      <c r="BI171" s="255">
        <f t="shared" si="56"/>
        <v>0</v>
      </c>
      <c r="BJ171" s="255">
        <f t="shared" si="56"/>
        <v>0</v>
      </c>
      <c r="BK171" s="255">
        <v>0.15</v>
      </c>
      <c r="BL171" s="255">
        <f>BK171</f>
        <v>0.15</v>
      </c>
      <c r="BM171" s="255">
        <f t="shared" ref="BM171:BV171" si="57">BL171</f>
        <v>0.15</v>
      </c>
      <c r="BN171" s="255">
        <f t="shared" si="57"/>
        <v>0.15</v>
      </c>
      <c r="BO171" s="255">
        <f t="shared" si="57"/>
        <v>0.15</v>
      </c>
      <c r="BP171" s="255">
        <f t="shared" si="57"/>
        <v>0.15</v>
      </c>
      <c r="BQ171" s="255">
        <f t="shared" si="57"/>
        <v>0.15</v>
      </c>
      <c r="BR171" s="255">
        <f t="shared" si="57"/>
        <v>0.15</v>
      </c>
      <c r="BS171" s="255">
        <f t="shared" si="57"/>
        <v>0.15</v>
      </c>
      <c r="BT171" s="255">
        <f t="shared" si="57"/>
        <v>0.15</v>
      </c>
      <c r="BU171" s="255">
        <f t="shared" si="57"/>
        <v>0.15</v>
      </c>
      <c r="BV171" s="256">
        <f t="shared" si="57"/>
        <v>0.15</v>
      </c>
    </row>
    <row r="172" spans="2:74" x14ac:dyDescent="0.3">
      <c r="B172" s="528" t="s">
        <v>37</v>
      </c>
      <c r="C172" s="516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>
        <v>0.02</v>
      </c>
      <c r="AB172" s="142">
        <f t="shared" ref="AB172:AL180" si="58">AA172</f>
        <v>0.02</v>
      </c>
      <c r="AC172" s="142">
        <f t="shared" si="58"/>
        <v>0.02</v>
      </c>
      <c r="AD172" s="142">
        <f t="shared" si="58"/>
        <v>0.02</v>
      </c>
      <c r="AE172" s="142">
        <f t="shared" si="58"/>
        <v>0.02</v>
      </c>
      <c r="AF172" s="142">
        <f t="shared" si="58"/>
        <v>0.02</v>
      </c>
      <c r="AG172" s="142">
        <f t="shared" si="58"/>
        <v>0.02</v>
      </c>
      <c r="AH172" s="142">
        <f t="shared" si="58"/>
        <v>0.02</v>
      </c>
      <c r="AI172" s="142">
        <f t="shared" si="58"/>
        <v>0.02</v>
      </c>
      <c r="AJ172" s="142">
        <f t="shared" si="58"/>
        <v>0.02</v>
      </c>
      <c r="AK172" s="142">
        <f t="shared" si="58"/>
        <v>0.02</v>
      </c>
      <c r="AL172" s="142">
        <f t="shared" si="58"/>
        <v>0.02</v>
      </c>
      <c r="AM172" s="142">
        <v>0</v>
      </c>
      <c r="AN172" s="142">
        <f t="shared" ref="AN172:AX180" si="59">AM172</f>
        <v>0</v>
      </c>
      <c r="AO172" s="142">
        <f t="shared" si="59"/>
        <v>0</v>
      </c>
      <c r="AP172" s="142">
        <f t="shared" si="59"/>
        <v>0</v>
      </c>
      <c r="AQ172" s="142">
        <f t="shared" si="59"/>
        <v>0</v>
      </c>
      <c r="AR172" s="142">
        <f t="shared" si="59"/>
        <v>0</v>
      </c>
      <c r="AS172" s="142">
        <f t="shared" si="59"/>
        <v>0</v>
      </c>
      <c r="AT172" s="142">
        <f t="shared" si="59"/>
        <v>0</v>
      </c>
      <c r="AU172" s="142">
        <f t="shared" si="59"/>
        <v>0</v>
      </c>
      <c r="AV172" s="142">
        <f t="shared" si="59"/>
        <v>0</v>
      </c>
      <c r="AW172" s="142">
        <f t="shared" si="59"/>
        <v>0</v>
      </c>
      <c r="AX172" s="142">
        <f t="shared" si="59"/>
        <v>0</v>
      </c>
      <c r="AY172" s="142">
        <v>0</v>
      </c>
      <c r="AZ172" s="142">
        <f t="shared" ref="AZ172:BJ180" si="60">AY172</f>
        <v>0</v>
      </c>
      <c r="BA172" s="142">
        <f t="shared" si="60"/>
        <v>0</v>
      </c>
      <c r="BB172" s="142">
        <f t="shared" si="60"/>
        <v>0</v>
      </c>
      <c r="BC172" s="142">
        <f t="shared" si="60"/>
        <v>0</v>
      </c>
      <c r="BD172" s="142">
        <f t="shared" si="60"/>
        <v>0</v>
      </c>
      <c r="BE172" s="142">
        <f t="shared" si="60"/>
        <v>0</v>
      </c>
      <c r="BF172" s="142">
        <f t="shared" si="60"/>
        <v>0</v>
      </c>
      <c r="BG172" s="142">
        <f t="shared" si="60"/>
        <v>0</v>
      </c>
      <c r="BH172" s="142">
        <f t="shared" si="60"/>
        <v>0</v>
      </c>
      <c r="BI172" s="142">
        <f t="shared" si="60"/>
        <v>0</v>
      </c>
      <c r="BJ172" s="142">
        <f t="shared" si="60"/>
        <v>0</v>
      </c>
      <c r="BK172" s="142">
        <v>0.02</v>
      </c>
      <c r="BL172" s="142">
        <f t="shared" ref="BL172:BV180" si="61">BK172</f>
        <v>0.02</v>
      </c>
      <c r="BM172" s="142">
        <f t="shared" si="61"/>
        <v>0.02</v>
      </c>
      <c r="BN172" s="142">
        <f t="shared" si="61"/>
        <v>0.02</v>
      </c>
      <c r="BO172" s="142">
        <f t="shared" si="61"/>
        <v>0.02</v>
      </c>
      <c r="BP172" s="142">
        <f t="shared" si="61"/>
        <v>0.02</v>
      </c>
      <c r="BQ172" s="142">
        <f t="shared" si="61"/>
        <v>0.02</v>
      </c>
      <c r="BR172" s="142">
        <f t="shared" si="61"/>
        <v>0.02</v>
      </c>
      <c r="BS172" s="142">
        <f t="shared" si="61"/>
        <v>0.02</v>
      </c>
      <c r="BT172" s="142">
        <f t="shared" si="61"/>
        <v>0.02</v>
      </c>
      <c r="BU172" s="142">
        <f t="shared" si="61"/>
        <v>0.02</v>
      </c>
      <c r="BV172" s="257">
        <f t="shared" si="61"/>
        <v>0.02</v>
      </c>
    </row>
    <row r="173" spans="2:74" x14ac:dyDescent="0.3">
      <c r="B173" s="528" t="s">
        <v>157</v>
      </c>
      <c r="C173" s="517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>
        <v>0</v>
      </c>
      <c r="AB173" s="141">
        <f t="shared" si="58"/>
        <v>0</v>
      </c>
      <c r="AC173" s="141">
        <f t="shared" si="58"/>
        <v>0</v>
      </c>
      <c r="AD173" s="141">
        <f t="shared" si="58"/>
        <v>0</v>
      </c>
      <c r="AE173" s="141">
        <f t="shared" si="58"/>
        <v>0</v>
      </c>
      <c r="AF173" s="141">
        <f t="shared" si="58"/>
        <v>0</v>
      </c>
      <c r="AG173" s="141">
        <f t="shared" si="58"/>
        <v>0</v>
      </c>
      <c r="AH173" s="141">
        <f t="shared" si="58"/>
        <v>0</v>
      </c>
      <c r="AI173" s="141">
        <f t="shared" si="58"/>
        <v>0</v>
      </c>
      <c r="AJ173" s="141">
        <f t="shared" si="58"/>
        <v>0</v>
      </c>
      <c r="AK173" s="141">
        <f t="shared" si="58"/>
        <v>0</v>
      </c>
      <c r="AL173" s="141">
        <f t="shared" si="58"/>
        <v>0</v>
      </c>
      <c r="AM173" s="141">
        <v>0.2</v>
      </c>
      <c r="AN173" s="141">
        <f t="shared" si="59"/>
        <v>0.2</v>
      </c>
      <c r="AO173" s="141">
        <f t="shared" si="59"/>
        <v>0.2</v>
      </c>
      <c r="AP173" s="141">
        <f t="shared" si="59"/>
        <v>0.2</v>
      </c>
      <c r="AQ173" s="141">
        <f t="shared" si="59"/>
        <v>0.2</v>
      </c>
      <c r="AR173" s="141">
        <f t="shared" si="59"/>
        <v>0.2</v>
      </c>
      <c r="AS173" s="141">
        <f t="shared" si="59"/>
        <v>0.2</v>
      </c>
      <c r="AT173" s="141">
        <f t="shared" si="59"/>
        <v>0.2</v>
      </c>
      <c r="AU173" s="141">
        <f t="shared" si="59"/>
        <v>0.2</v>
      </c>
      <c r="AV173" s="141">
        <f t="shared" si="59"/>
        <v>0.2</v>
      </c>
      <c r="AW173" s="141">
        <f t="shared" si="59"/>
        <v>0.2</v>
      </c>
      <c r="AX173" s="141">
        <f t="shared" si="59"/>
        <v>0.2</v>
      </c>
      <c r="AY173" s="141">
        <v>0.1</v>
      </c>
      <c r="AZ173" s="141">
        <f t="shared" si="60"/>
        <v>0.1</v>
      </c>
      <c r="BA173" s="141">
        <f t="shared" si="60"/>
        <v>0.1</v>
      </c>
      <c r="BB173" s="141">
        <f t="shared" si="60"/>
        <v>0.1</v>
      </c>
      <c r="BC173" s="141">
        <f t="shared" si="60"/>
        <v>0.1</v>
      </c>
      <c r="BD173" s="141">
        <f t="shared" si="60"/>
        <v>0.1</v>
      </c>
      <c r="BE173" s="141">
        <f t="shared" si="60"/>
        <v>0.1</v>
      </c>
      <c r="BF173" s="141">
        <f t="shared" si="60"/>
        <v>0.1</v>
      </c>
      <c r="BG173" s="141">
        <f t="shared" si="60"/>
        <v>0.1</v>
      </c>
      <c r="BH173" s="141">
        <f t="shared" si="60"/>
        <v>0.1</v>
      </c>
      <c r="BI173" s="141">
        <f t="shared" si="60"/>
        <v>0.1</v>
      </c>
      <c r="BJ173" s="141">
        <f t="shared" si="60"/>
        <v>0.1</v>
      </c>
      <c r="BK173" s="141">
        <v>0</v>
      </c>
      <c r="BL173" s="141">
        <f t="shared" si="61"/>
        <v>0</v>
      </c>
      <c r="BM173" s="141">
        <f t="shared" si="61"/>
        <v>0</v>
      </c>
      <c r="BN173" s="141">
        <f t="shared" si="61"/>
        <v>0</v>
      </c>
      <c r="BO173" s="141">
        <f t="shared" si="61"/>
        <v>0</v>
      </c>
      <c r="BP173" s="141">
        <f t="shared" si="61"/>
        <v>0</v>
      </c>
      <c r="BQ173" s="141">
        <f t="shared" si="61"/>
        <v>0</v>
      </c>
      <c r="BR173" s="141">
        <f t="shared" si="61"/>
        <v>0</v>
      </c>
      <c r="BS173" s="141">
        <f t="shared" si="61"/>
        <v>0</v>
      </c>
      <c r="BT173" s="141">
        <f t="shared" si="61"/>
        <v>0</v>
      </c>
      <c r="BU173" s="141">
        <f t="shared" si="61"/>
        <v>0</v>
      </c>
      <c r="BV173" s="258">
        <f t="shared" si="61"/>
        <v>0</v>
      </c>
    </row>
    <row r="174" spans="2:74" x14ac:dyDescent="0.3">
      <c r="B174" s="528" t="s">
        <v>37</v>
      </c>
      <c r="C174" s="516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>
        <v>0</v>
      </c>
      <c r="AB174" s="142">
        <f t="shared" si="58"/>
        <v>0</v>
      </c>
      <c r="AC174" s="142">
        <f t="shared" si="58"/>
        <v>0</v>
      </c>
      <c r="AD174" s="142">
        <f t="shared" si="58"/>
        <v>0</v>
      </c>
      <c r="AE174" s="142">
        <f t="shared" si="58"/>
        <v>0</v>
      </c>
      <c r="AF174" s="142">
        <f t="shared" si="58"/>
        <v>0</v>
      </c>
      <c r="AG174" s="142">
        <f t="shared" si="58"/>
        <v>0</v>
      </c>
      <c r="AH174" s="142">
        <f t="shared" si="58"/>
        <v>0</v>
      </c>
      <c r="AI174" s="142">
        <f t="shared" si="58"/>
        <v>0</v>
      </c>
      <c r="AJ174" s="142">
        <f t="shared" si="58"/>
        <v>0</v>
      </c>
      <c r="AK174" s="142">
        <f t="shared" si="58"/>
        <v>0</v>
      </c>
      <c r="AL174" s="142">
        <f t="shared" si="58"/>
        <v>0</v>
      </c>
      <c r="AM174" s="142">
        <v>0.01</v>
      </c>
      <c r="AN174" s="142">
        <v>0.01</v>
      </c>
      <c r="AO174" s="142">
        <v>0.01</v>
      </c>
      <c r="AP174" s="142">
        <v>0.01</v>
      </c>
      <c r="AQ174" s="142">
        <v>0.01</v>
      </c>
      <c r="AR174" s="142">
        <v>0.01</v>
      </c>
      <c r="AS174" s="142">
        <v>0.01</v>
      </c>
      <c r="AT174" s="142">
        <v>0.01</v>
      </c>
      <c r="AU174" s="142">
        <v>0.01</v>
      </c>
      <c r="AV174" s="142">
        <v>0.01</v>
      </c>
      <c r="AW174" s="142">
        <v>0.01</v>
      </c>
      <c r="AX174" s="142">
        <f t="shared" si="59"/>
        <v>0.01</v>
      </c>
      <c r="AY174" s="142">
        <v>0.02</v>
      </c>
      <c r="AZ174" s="142">
        <f t="shared" si="60"/>
        <v>0.02</v>
      </c>
      <c r="BA174" s="142">
        <f t="shared" si="60"/>
        <v>0.02</v>
      </c>
      <c r="BB174" s="142">
        <f t="shared" si="60"/>
        <v>0.02</v>
      </c>
      <c r="BC174" s="142">
        <f t="shared" si="60"/>
        <v>0.02</v>
      </c>
      <c r="BD174" s="142">
        <f t="shared" si="60"/>
        <v>0.02</v>
      </c>
      <c r="BE174" s="142">
        <f t="shared" si="60"/>
        <v>0.02</v>
      </c>
      <c r="BF174" s="142">
        <f t="shared" si="60"/>
        <v>0.02</v>
      </c>
      <c r="BG174" s="142">
        <f t="shared" si="60"/>
        <v>0.02</v>
      </c>
      <c r="BH174" s="142">
        <f t="shared" si="60"/>
        <v>0.02</v>
      </c>
      <c r="BI174" s="142">
        <f t="shared" si="60"/>
        <v>0.02</v>
      </c>
      <c r="BJ174" s="142">
        <f t="shared" si="60"/>
        <v>0.02</v>
      </c>
      <c r="BK174" s="142">
        <v>0</v>
      </c>
      <c r="BL174" s="142">
        <f t="shared" si="61"/>
        <v>0</v>
      </c>
      <c r="BM174" s="142">
        <f t="shared" si="61"/>
        <v>0</v>
      </c>
      <c r="BN174" s="142">
        <f t="shared" si="61"/>
        <v>0</v>
      </c>
      <c r="BO174" s="142">
        <f t="shared" si="61"/>
        <v>0</v>
      </c>
      <c r="BP174" s="142">
        <f t="shared" si="61"/>
        <v>0</v>
      </c>
      <c r="BQ174" s="142">
        <f t="shared" si="61"/>
        <v>0</v>
      </c>
      <c r="BR174" s="142">
        <f t="shared" si="61"/>
        <v>0</v>
      </c>
      <c r="BS174" s="142">
        <f t="shared" si="61"/>
        <v>0</v>
      </c>
      <c r="BT174" s="142">
        <f t="shared" si="61"/>
        <v>0</v>
      </c>
      <c r="BU174" s="142">
        <f t="shared" si="61"/>
        <v>0</v>
      </c>
      <c r="BV174" s="257">
        <f t="shared" si="61"/>
        <v>0</v>
      </c>
    </row>
    <row r="175" spans="2:74" x14ac:dyDescent="0.3">
      <c r="B175" s="528" t="s">
        <v>158</v>
      </c>
      <c r="C175" s="517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>
        <v>0.4</v>
      </c>
      <c r="AB175" s="141">
        <f t="shared" si="58"/>
        <v>0.4</v>
      </c>
      <c r="AC175" s="141">
        <f t="shared" si="58"/>
        <v>0.4</v>
      </c>
      <c r="AD175" s="141">
        <f t="shared" si="58"/>
        <v>0.4</v>
      </c>
      <c r="AE175" s="141">
        <f t="shared" si="58"/>
        <v>0.4</v>
      </c>
      <c r="AF175" s="141">
        <f t="shared" si="58"/>
        <v>0.4</v>
      </c>
      <c r="AG175" s="141">
        <f t="shared" si="58"/>
        <v>0.4</v>
      </c>
      <c r="AH175" s="141">
        <f t="shared" si="58"/>
        <v>0.4</v>
      </c>
      <c r="AI175" s="141">
        <f t="shared" si="58"/>
        <v>0.4</v>
      </c>
      <c r="AJ175" s="141">
        <f t="shared" si="58"/>
        <v>0.4</v>
      </c>
      <c r="AK175" s="141">
        <f t="shared" si="58"/>
        <v>0.4</v>
      </c>
      <c r="AL175" s="141">
        <f t="shared" si="58"/>
        <v>0.4</v>
      </c>
      <c r="AM175" s="141">
        <v>0.4</v>
      </c>
      <c r="AN175" s="141">
        <f t="shared" si="59"/>
        <v>0.4</v>
      </c>
      <c r="AO175" s="141">
        <f t="shared" si="59"/>
        <v>0.4</v>
      </c>
      <c r="AP175" s="141">
        <f t="shared" si="59"/>
        <v>0.4</v>
      </c>
      <c r="AQ175" s="141">
        <f t="shared" si="59"/>
        <v>0.4</v>
      </c>
      <c r="AR175" s="141">
        <f t="shared" si="59"/>
        <v>0.4</v>
      </c>
      <c r="AS175" s="141">
        <f t="shared" si="59"/>
        <v>0.4</v>
      </c>
      <c r="AT175" s="141">
        <f t="shared" si="59"/>
        <v>0.4</v>
      </c>
      <c r="AU175" s="141">
        <f t="shared" si="59"/>
        <v>0.4</v>
      </c>
      <c r="AV175" s="141">
        <f t="shared" si="59"/>
        <v>0.4</v>
      </c>
      <c r="AW175" s="141">
        <f t="shared" si="59"/>
        <v>0.4</v>
      </c>
      <c r="AX175" s="141">
        <f t="shared" si="59"/>
        <v>0.4</v>
      </c>
      <c r="AY175" s="141">
        <v>0.35</v>
      </c>
      <c r="AZ175" s="141">
        <f t="shared" si="60"/>
        <v>0.35</v>
      </c>
      <c r="BA175" s="141">
        <f t="shared" si="60"/>
        <v>0.35</v>
      </c>
      <c r="BB175" s="141">
        <f t="shared" si="60"/>
        <v>0.35</v>
      </c>
      <c r="BC175" s="141">
        <f t="shared" si="60"/>
        <v>0.35</v>
      </c>
      <c r="BD175" s="141">
        <f t="shared" si="60"/>
        <v>0.35</v>
      </c>
      <c r="BE175" s="141">
        <f t="shared" si="60"/>
        <v>0.35</v>
      </c>
      <c r="BF175" s="141">
        <f t="shared" si="60"/>
        <v>0.35</v>
      </c>
      <c r="BG175" s="141">
        <f t="shared" si="60"/>
        <v>0.35</v>
      </c>
      <c r="BH175" s="141">
        <f t="shared" si="60"/>
        <v>0.35</v>
      </c>
      <c r="BI175" s="141">
        <f t="shared" si="60"/>
        <v>0.35</v>
      </c>
      <c r="BJ175" s="141">
        <f t="shared" si="60"/>
        <v>0.35</v>
      </c>
      <c r="BK175" s="141">
        <v>0.4</v>
      </c>
      <c r="BL175" s="141">
        <f t="shared" si="61"/>
        <v>0.4</v>
      </c>
      <c r="BM175" s="141">
        <f t="shared" si="61"/>
        <v>0.4</v>
      </c>
      <c r="BN175" s="141">
        <f t="shared" si="61"/>
        <v>0.4</v>
      </c>
      <c r="BO175" s="141">
        <f t="shared" si="61"/>
        <v>0.4</v>
      </c>
      <c r="BP175" s="141">
        <f t="shared" si="61"/>
        <v>0.4</v>
      </c>
      <c r="BQ175" s="141">
        <f t="shared" si="61"/>
        <v>0.4</v>
      </c>
      <c r="BR175" s="141">
        <f t="shared" si="61"/>
        <v>0.4</v>
      </c>
      <c r="BS175" s="141">
        <f t="shared" si="61"/>
        <v>0.4</v>
      </c>
      <c r="BT175" s="141">
        <f t="shared" si="61"/>
        <v>0.4</v>
      </c>
      <c r="BU175" s="141">
        <f t="shared" si="61"/>
        <v>0.4</v>
      </c>
      <c r="BV175" s="258">
        <f t="shared" si="61"/>
        <v>0.4</v>
      </c>
    </row>
    <row r="176" spans="2:74" x14ac:dyDescent="0.3">
      <c r="B176" s="528" t="s">
        <v>37</v>
      </c>
      <c r="C176" s="516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>
        <v>2.5000000000000001E-2</v>
      </c>
      <c r="AB176" s="142">
        <f t="shared" si="58"/>
        <v>2.5000000000000001E-2</v>
      </c>
      <c r="AC176" s="142">
        <f t="shared" si="58"/>
        <v>2.5000000000000001E-2</v>
      </c>
      <c r="AD176" s="142">
        <f t="shared" si="58"/>
        <v>2.5000000000000001E-2</v>
      </c>
      <c r="AE176" s="142">
        <f t="shared" si="58"/>
        <v>2.5000000000000001E-2</v>
      </c>
      <c r="AF176" s="142">
        <f t="shared" si="58"/>
        <v>2.5000000000000001E-2</v>
      </c>
      <c r="AG176" s="142">
        <f t="shared" si="58"/>
        <v>2.5000000000000001E-2</v>
      </c>
      <c r="AH176" s="142">
        <f t="shared" si="58"/>
        <v>2.5000000000000001E-2</v>
      </c>
      <c r="AI176" s="142">
        <f t="shared" si="58"/>
        <v>2.5000000000000001E-2</v>
      </c>
      <c r="AJ176" s="142">
        <f t="shared" si="58"/>
        <v>2.5000000000000001E-2</v>
      </c>
      <c r="AK176" s="142">
        <f t="shared" si="58"/>
        <v>2.5000000000000001E-2</v>
      </c>
      <c r="AL176" s="142">
        <f t="shared" si="58"/>
        <v>2.5000000000000001E-2</v>
      </c>
      <c r="AM176" s="142">
        <v>1.4999999999999999E-2</v>
      </c>
      <c r="AN176" s="142">
        <f t="shared" si="59"/>
        <v>1.4999999999999999E-2</v>
      </c>
      <c r="AO176" s="142">
        <f t="shared" si="59"/>
        <v>1.4999999999999999E-2</v>
      </c>
      <c r="AP176" s="142">
        <f t="shared" si="59"/>
        <v>1.4999999999999999E-2</v>
      </c>
      <c r="AQ176" s="142">
        <f t="shared" si="59"/>
        <v>1.4999999999999999E-2</v>
      </c>
      <c r="AR176" s="142">
        <f t="shared" si="59"/>
        <v>1.4999999999999999E-2</v>
      </c>
      <c r="AS176" s="142">
        <f t="shared" si="59"/>
        <v>1.4999999999999999E-2</v>
      </c>
      <c r="AT176" s="142">
        <f t="shared" si="59"/>
        <v>1.4999999999999999E-2</v>
      </c>
      <c r="AU176" s="142">
        <f t="shared" si="59"/>
        <v>1.4999999999999999E-2</v>
      </c>
      <c r="AV176" s="142">
        <f t="shared" si="59"/>
        <v>1.4999999999999999E-2</v>
      </c>
      <c r="AW176" s="142">
        <f t="shared" si="59"/>
        <v>1.4999999999999999E-2</v>
      </c>
      <c r="AX176" s="142">
        <f t="shared" si="59"/>
        <v>1.4999999999999999E-2</v>
      </c>
      <c r="AY176" s="142">
        <v>1.4999999999999999E-2</v>
      </c>
      <c r="AZ176" s="142">
        <f t="shared" si="60"/>
        <v>1.4999999999999999E-2</v>
      </c>
      <c r="BA176" s="142">
        <f t="shared" si="60"/>
        <v>1.4999999999999999E-2</v>
      </c>
      <c r="BB176" s="142">
        <f t="shared" si="60"/>
        <v>1.4999999999999999E-2</v>
      </c>
      <c r="BC176" s="142">
        <f t="shared" si="60"/>
        <v>1.4999999999999999E-2</v>
      </c>
      <c r="BD176" s="142">
        <f t="shared" si="60"/>
        <v>1.4999999999999999E-2</v>
      </c>
      <c r="BE176" s="142">
        <f t="shared" si="60"/>
        <v>1.4999999999999999E-2</v>
      </c>
      <c r="BF176" s="142">
        <f t="shared" si="60"/>
        <v>1.4999999999999999E-2</v>
      </c>
      <c r="BG176" s="142">
        <f t="shared" si="60"/>
        <v>1.4999999999999999E-2</v>
      </c>
      <c r="BH176" s="142">
        <f t="shared" si="60"/>
        <v>1.4999999999999999E-2</v>
      </c>
      <c r="BI176" s="142">
        <f t="shared" si="60"/>
        <v>1.4999999999999999E-2</v>
      </c>
      <c r="BJ176" s="142">
        <f t="shared" si="60"/>
        <v>1.4999999999999999E-2</v>
      </c>
      <c r="BK176" s="142">
        <v>2.5000000000000001E-2</v>
      </c>
      <c r="BL176" s="142">
        <f t="shared" si="61"/>
        <v>2.5000000000000001E-2</v>
      </c>
      <c r="BM176" s="142">
        <f t="shared" si="61"/>
        <v>2.5000000000000001E-2</v>
      </c>
      <c r="BN176" s="142">
        <f t="shared" si="61"/>
        <v>2.5000000000000001E-2</v>
      </c>
      <c r="BO176" s="142">
        <f t="shared" si="61"/>
        <v>2.5000000000000001E-2</v>
      </c>
      <c r="BP176" s="142">
        <f t="shared" si="61"/>
        <v>2.5000000000000001E-2</v>
      </c>
      <c r="BQ176" s="142">
        <f t="shared" si="61"/>
        <v>2.5000000000000001E-2</v>
      </c>
      <c r="BR176" s="142">
        <f t="shared" si="61"/>
        <v>2.5000000000000001E-2</v>
      </c>
      <c r="BS176" s="142">
        <f t="shared" si="61"/>
        <v>2.5000000000000001E-2</v>
      </c>
      <c r="BT176" s="142">
        <f t="shared" si="61"/>
        <v>2.5000000000000001E-2</v>
      </c>
      <c r="BU176" s="142">
        <f t="shared" si="61"/>
        <v>2.5000000000000001E-2</v>
      </c>
      <c r="BV176" s="257">
        <f t="shared" si="61"/>
        <v>2.5000000000000001E-2</v>
      </c>
    </row>
    <row r="177" spans="2:74" x14ac:dyDescent="0.3">
      <c r="B177" s="528" t="s">
        <v>159</v>
      </c>
      <c r="C177" s="517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>
        <v>0.3</v>
      </c>
      <c r="AB177" s="141">
        <f t="shared" si="58"/>
        <v>0.3</v>
      </c>
      <c r="AC177" s="141">
        <f t="shared" si="58"/>
        <v>0.3</v>
      </c>
      <c r="AD177" s="141">
        <f t="shared" si="58"/>
        <v>0.3</v>
      </c>
      <c r="AE177" s="141">
        <f t="shared" si="58"/>
        <v>0.3</v>
      </c>
      <c r="AF177" s="141">
        <f t="shared" si="58"/>
        <v>0.3</v>
      </c>
      <c r="AG177" s="141">
        <f t="shared" si="58"/>
        <v>0.3</v>
      </c>
      <c r="AH177" s="141">
        <f t="shared" si="58"/>
        <v>0.3</v>
      </c>
      <c r="AI177" s="141">
        <f t="shared" si="58"/>
        <v>0.3</v>
      </c>
      <c r="AJ177" s="141">
        <f t="shared" si="58"/>
        <v>0.3</v>
      </c>
      <c r="AK177" s="141">
        <f t="shared" si="58"/>
        <v>0.3</v>
      </c>
      <c r="AL177" s="141">
        <f t="shared" si="58"/>
        <v>0.3</v>
      </c>
      <c r="AM177" s="141">
        <v>0.3</v>
      </c>
      <c r="AN177" s="141">
        <f t="shared" si="59"/>
        <v>0.3</v>
      </c>
      <c r="AO177" s="141">
        <f t="shared" si="59"/>
        <v>0.3</v>
      </c>
      <c r="AP177" s="141">
        <f t="shared" si="59"/>
        <v>0.3</v>
      </c>
      <c r="AQ177" s="141">
        <f t="shared" si="59"/>
        <v>0.3</v>
      </c>
      <c r="AR177" s="141">
        <f t="shared" si="59"/>
        <v>0.3</v>
      </c>
      <c r="AS177" s="141">
        <f t="shared" si="59"/>
        <v>0.3</v>
      </c>
      <c r="AT177" s="141">
        <f t="shared" si="59"/>
        <v>0.3</v>
      </c>
      <c r="AU177" s="141">
        <f t="shared" si="59"/>
        <v>0.3</v>
      </c>
      <c r="AV177" s="141">
        <f t="shared" si="59"/>
        <v>0.3</v>
      </c>
      <c r="AW177" s="141">
        <f t="shared" si="59"/>
        <v>0.3</v>
      </c>
      <c r="AX177" s="141">
        <f t="shared" si="59"/>
        <v>0.3</v>
      </c>
      <c r="AY177" s="141">
        <v>0.35</v>
      </c>
      <c r="AZ177" s="141">
        <f t="shared" si="60"/>
        <v>0.35</v>
      </c>
      <c r="BA177" s="141">
        <f t="shared" si="60"/>
        <v>0.35</v>
      </c>
      <c r="BB177" s="141">
        <f t="shared" si="60"/>
        <v>0.35</v>
      </c>
      <c r="BC177" s="141">
        <f t="shared" si="60"/>
        <v>0.35</v>
      </c>
      <c r="BD177" s="141">
        <f t="shared" si="60"/>
        <v>0.35</v>
      </c>
      <c r="BE177" s="141">
        <f t="shared" si="60"/>
        <v>0.35</v>
      </c>
      <c r="BF177" s="141">
        <f t="shared" si="60"/>
        <v>0.35</v>
      </c>
      <c r="BG177" s="141">
        <f t="shared" si="60"/>
        <v>0.35</v>
      </c>
      <c r="BH177" s="141">
        <f t="shared" si="60"/>
        <v>0.35</v>
      </c>
      <c r="BI177" s="141">
        <f t="shared" si="60"/>
        <v>0.35</v>
      </c>
      <c r="BJ177" s="141">
        <f t="shared" si="60"/>
        <v>0.35</v>
      </c>
      <c r="BK177" s="141">
        <v>0.35</v>
      </c>
      <c r="BL177" s="141">
        <f t="shared" si="61"/>
        <v>0.35</v>
      </c>
      <c r="BM177" s="141">
        <f t="shared" si="61"/>
        <v>0.35</v>
      </c>
      <c r="BN177" s="141">
        <f t="shared" si="61"/>
        <v>0.35</v>
      </c>
      <c r="BO177" s="141">
        <f t="shared" si="61"/>
        <v>0.35</v>
      </c>
      <c r="BP177" s="141">
        <f t="shared" si="61"/>
        <v>0.35</v>
      </c>
      <c r="BQ177" s="141">
        <f t="shared" si="61"/>
        <v>0.35</v>
      </c>
      <c r="BR177" s="141">
        <f t="shared" si="61"/>
        <v>0.35</v>
      </c>
      <c r="BS177" s="141">
        <f t="shared" si="61"/>
        <v>0.35</v>
      </c>
      <c r="BT177" s="141">
        <f t="shared" si="61"/>
        <v>0.35</v>
      </c>
      <c r="BU177" s="141">
        <f t="shared" si="61"/>
        <v>0.35</v>
      </c>
      <c r="BV177" s="258">
        <f t="shared" si="61"/>
        <v>0.35</v>
      </c>
    </row>
    <row r="178" spans="2:74" x14ac:dyDescent="0.3">
      <c r="B178" s="528" t="s">
        <v>37</v>
      </c>
      <c r="C178" s="516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>
        <v>0.01</v>
      </c>
      <c r="AB178" s="142">
        <f t="shared" si="58"/>
        <v>0.01</v>
      </c>
      <c r="AC178" s="142">
        <f t="shared" si="58"/>
        <v>0.01</v>
      </c>
      <c r="AD178" s="142">
        <f t="shared" si="58"/>
        <v>0.01</v>
      </c>
      <c r="AE178" s="142">
        <f t="shared" si="58"/>
        <v>0.01</v>
      </c>
      <c r="AF178" s="142">
        <f t="shared" si="58"/>
        <v>0.01</v>
      </c>
      <c r="AG178" s="142">
        <f t="shared" si="58"/>
        <v>0.01</v>
      </c>
      <c r="AH178" s="142">
        <f t="shared" si="58"/>
        <v>0.01</v>
      </c>
      <c r="AI178" s="142">
        <f t="shared" si="58"/>
        <v>0.01</v>
      </c>
      <c r="AJ178" s="142">
        <f t="shared" si="58"/>
        <v>0.01</v>
      </c>
      <c r="AK178" s="142">
        <f t="shared" si="58"/>
        <v>0.01</v>
      </c>
      <c r="AL178" s="142">
        <f t="shared" si="58"/>
        <v>0.01</v>
      </c>
      <c r="AM178" s="142">
        <v>0</v>
      </c>
      <c r="AN178" s="142">
        <f t="shared" si="59"/>
        <v>0</v>
      </c>
      <c r="AO178" s="142">
        <f t="shared" si="59"/>
        <v>0</v>
      </c>
      <c r="AP178" s="142">
        <f t="shared" si="59"/>
        <v>0</v>
      </c>
      <c r="AQ178" s="142">
        <f t="shared" si="59"/>
        <v>0</v>
      </c>
      <c r="AR178" s="142">
        <f t="shared" si="59"/>
        <v>0</v>
      </c>
      <c r="AS178" s="142">
        <f t="shared" si="59"/>
        <v>0</v>
      </c>
      <c r="AT178" s="142">
        <f t="shared" si="59"/>
        <v>0</v>
      </c>
      <c r="AU178" s="142">
        <f t="shared" si="59"/>
        <v>0</v>
      </c>
      <c r="AV178" s="142">
        <f t="shared" si="59"/>
        <v>0</v>
      </c>
      <c r="AW178" s="142">
        <f t="shared" si="59"/>
        <v>0</v>
      </c>
      <c r="AX178" s="142">
        <f t="shared" si="59"/>
        <v>0</v>
      </c>
      <c r="AY178" s="142">
        <v>0</v>
      </c>
      <c r="AZ178" s="142">
        <f t="shared" si="60"/>
        <v>0</v>
      </c>
      <c r="BA178" s="142">
        <f t="shared" si="60"/>
        <v>0</v>
      </c>
      <c r="BB178" s="142">
        <f t="shared" si="60"/>
        <v>0</v>
      </c>
      <c r="BC178" s="142">
        <f t="shared" si="60"/>
        <v>0</v>
      </c>
      <c r="BD178" s="142">
        <f t="shared" si="60"/>
        <v>0</v>
      </c>
      <c r="BE178" s="142">
        <f t="shared" si="60"/>
        <v>0</v>
      </c>
      <c r="BF178" s="142">
        <f t="shared" si="60"/>
        <v>0</v>
      </c>
      <c r="BG178" s="142">
        <f t="shared" si="60"/>
        <v>0</v>
      </c>
      <c r="BH178" s="142">
        <f t="shared" si="60"/>
        <v>0</v>
      </c>
      <c r="BI178" s="142">
        <f t="shared" si="60"/>
        <v>0</v>
      </c>
      <c r="BJ178" s="142">
        <f t="shared" si="60"/>
        <v>0</v>
      </c>
      <c r="BK178" s="142">
        <v>0.01</v>
      </c>
      <c r="BL178" s="142">
        <f t="shared" si="61"/>
        <v>0.01</v>
      </c>
      <c r="BM178" s="142">
        <f t="shared" si="61"/>
        <v>0.01</v>
      </c>
      <c r="BN178" s="142">
        <f t="shared" si="61"/>
        <v>0.01</v>
      </c>
      <c r="BO178" s="142">
        <f t="shared" si="61"/>
        <v>0.01</v>
      </c>
      <c r="BP178" s="142">
        <f t="shared" si="61"/>
        <v>0.01</v>
      </c>
      <c r="BQ178" s="142">
        <f t="shared" si="61"/>
        <v>0.01</v>
      </c>
      <c r="BR178" s="142">
        <f t="shared" si="61"/>
        <v>0.01</v>
      </c>
      <c r="BS178" s="142">
        <f t="shared" si="61"/>
        <v>0.01</v>
      </c>
      <c r="BT178" s="142">
        <f t="shared" si="61"/>
        <v>0.01</v>
      </c>
      <c r="BU178" s="142">
        <f t="shared" si="61"/>
        <v>0.01</v>
      </c>
      <c r="BV178" s="257">
        <f t="shared" si="61"/>
        <v>0.01</v>
      </c>
    </row>
    <row r="179" spans="2:74" ht="16.2" thickBot="1" x14ac:dyDescent="0.35">
      <c r="B179" s="528" t="s">
        <v>162</v>
      </c>
      <c r="C179" s="129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>
        <v>0.1</v>
      </c>
      <c r="AB179" s="111">
        <f t="shared" si="58"/>
        <v>0.1</v>
      </c>
      <c r="AC179" s="111">
        <f t="shared" si="58"/>
        <v>0.1</v>
      </c>
      <c r="AD179" s="111">
        <f t="shared" si="58"/>
        <v>0.1</v>
      </c>
      <c r="AE179" s="111">
        <f t="shared" si="58"/>
        <v>0.1</v>
      </c>
      <c r="AF179" s="111">
        <f t="shared" si="58"/>
        <v>0.1</v>
      </c>
      <c r="AG179" s="111">
        <f t="shared" si="58"/>
        <v>0.1</v>
      </c>
      <c r="AH179" s="111">
        <f t="shared" si="58"/>
        <v>0.1</v>
      </c>
      <c r="AI179" s="111">
        <f t="shared" si="58"/>
        <v>0.1</v>
      </c>
      <c r="AJ179" s="111">
        <f t="shared" si="58"/>
        <v>0.1</v>
      </c>
      <c r="AK179" s="111">
        <f t="shared" si="58"/>
        <v>0.1</v>
      </c>
      <c r="AL179" s="111">
        <f t="shared" si="58"/>
        <v>0.1</v>
      </c>
      <c r="AM179" s="111">
        <v>0</v>
      </c>
      <c r="AN179" s="111">
        <f t="shared" si="59"/>
        <v>0</v>
      </c>
      <c r="AO179" s="111">
        <f t="shared" si="59"/>
        <v>0</v>
      </c>
      <c r="AP179" s="111">
        <f t="shared" si="59"/>
        <v>0</v>
      </c>
      <c r="AQ179" s="111">
        <f t="shared" si="59"/>
        <v>0</v>
      </c>
      <c r="AR179" s="111">
        <f t="shared" si="59"/>
        <v>0</v>
      </c>
      <c r="AS179" s="111">
        <f t="shared" si="59"/>
        <v>0</v>
      </c>
      <c r="AT179" s="111">
        <f t="shared" si="59"/>
        <v>0</v>
      </c>
      <c r="AU179" s="111">
        <f t="shared" si="59"/>
        <v>0</v>
      </c>
      <c r="AV179" s="111">
        <f t="shared" si="59"/>
        <v>0</v>
      </c>
      <c r="AW179" s="111">
        <f t="shared" si="59"/>
        <v>0</v>
      </c>
      <c r="AX179" s="111">
        <f t="shared" si="59"/>
        <v>0</v>
      </c>
      <c r="AY179" s="111">
        <v>0.2</v>
      </c>
      <c r="AZ179" s="111">
        <f t="shared" si="60"/>
        <v>0.2</v>
      </c>
      <c r="BA179" s="111">
        <f t="shared" si="60"/>
        <v>0.2</v>
      </c>
      <c r="BB179" s="111">
        <f t="shared" si="60"/>
        <v>0.2</v>
      </c>
      <c r="BC179" s="111">
        <f t="shared" si="60"/>
        <v>0.2</v>
      </c>
      <c r="BD179" s="111">
        <f t="shared" si="60"/>
        <v>0.2</v>
      </c>
      <c r="BE179" s="111">
        <f t="shared" si="60"/>
        <v>0.2</v>
      </c>
      <c r="BF179" s="111">
        <f t="shared" si="60"/>
        <v>0.2</v>
      </c>
      <c r="BG179" s="111">
        <f t="shared" si="60"/>
        <v>0.2</v>
      </c>
      <c r="BH179" s="111">
        <f t="shared" si="60"/>
        <v>0.2</v>
      </c>
      <c r="BI179" s="111">
        <f t="shared" si="60"/>
        <v>0.2</v>
      </c>
      <c r="BJ179" s="111">
        <f t="shared" si="60"/>
        <v>0.2</v>
      </c>
      <c r="BK179" s="559">
        <v>0.1</v>
      </c>
      <c r="BL179" s="461">
        <f t="shared" si="61"/>
        <v>0.1</v>
      </c>
      <c r="BM179" s="461">
        <f t="shared" si="61"/>
        <v>0.1</v>
      </c>
      <c r="BN179" s="461">
        <f t="shared" si="61"/>
        <v>0.1</v>
      </c>
      <c r="BO179" s="461">
        <f t="shared" si="61"/>
        <v>0.1</v>
      </c>
      <c r="BP179" s="461">
        <f t="shared" si="61"/>
        <v>0.1</v>
      </c>
      <c r="BQ179" s="461">
        <f t="shared" si="61"/>
        <v>0.1</v>
      </c>
      <c r="BR179" s="461">
        <f t="shared" si="61"/>
        <v>0.1</v>
      </c>
      <c r="BS179" s="461">
        <f t="shared" si="61"/>
        <v>0.1</v>
      </c>
      <c r="BT179" s="461">
        <f t="shared" si="61"/>
        <v>0.1</v>
      </c>
      <c r="BU179" s="461">
        <f t="shared" si="61"/>
        <v>0.1</v>
      </c>
      <c r="BV179" s="462">
        <f t="shared" si="61"/>
        <v>0.1</v>
      </c>
    </row>
    <row r="180" spans="2:74" ht="16.2" thickBot="1" x14ac:dyDescent="0.35">
      <c r="B180" s="529" t="s">
        <v>160</v>
      </c>
      <c r="C180" s="559"/>
      <c r="D180" s="461"/>
      <c r="E180" s="461"/>
      <c r="F180" s="461"/>
      <c r="G180" s="461"/>
      <c r="H180" s="461"/>
      <c r="I180" s="461"/>
      <c r="J180" s="461"/>
      <c r="K180" s="461"/>
      <c r="L180" s="461"/>
      <c r="M180" s="461"/>
      <c r="N180" s="462"/>
      <c r="O180" s="567"/>
      <c r="P180" s="461"/>
      <c r="Q180" s="461"/>
      <c r="R180" s="461"/>
      <c r="S180" s="461"/>
      <c r="T180" s="461"/>
      <c r="U180" s="461"/>
      <c r="V180" s="461"/>
      <c r="W180" s="461"/>
      <c r="X180" s="461"/>
      <c r="Y180" s="461"/>
      <c r="Z180" s="462"/>
      <c r="AA180" s="567">
        <v>0.04</v>
      </c>
      <c r="AB180" s="461">
        <f t="shared" si="58"/>
        <v>0.04</v>
      </c>
      <c r="AC180" s="461">
        <f t="shared" si="58"/>
        <v>0.04</v>
      </c>
      <c r="AD180" s="461">
        <f t="shared" si="58"/>
        <v>0.04</v>
      </c>
      <c r="AE180" s="461">
        <f t="shared" si="58"/>
        <v>0.04</v>
      </c>
      <c r="AF180" s="461">
        <f t="shared" si="58"/>
        <v>0.04</v>
      </c>
      <c r="AG180" s="461">
        <f t="shared" si="58"/>
        <v>0.04</v>
      </c>
      <c r="AH180" s="461">
        <f t="shared" si="58"/>
        <v>0.04</v>
      </c>
      <c r="AI180" s="461">
        <f t="shared" si="58"/>
        <v>0.04</v>
      </c>
      <c r="AJ180" s="461">
        <f t="shared" si="58"/>
        <v>0.04</v>
      </c>
      <c r="AK180" s="461">
        <f t="shared" si="58"/>
        <v>0.04</v>
      </c>
      <c r="AL180" s="462">
        <f t="shared" si="58"/>
        <v>0.04</v>
      </c>
      <c r="AM180" s="567">
        <v>0.05</v>
      </c>
      <c r="AN180" s="461">
        <f t="shared" si="59"/>
        <v>0.05</v>
      </c>
      <c r="AO180" s="461">
        <f t="shared" si="59"/>
        <v>0.05</v>
      </c>
      <c r="AP180" s="461">
        <f t="shared" si="59"/>
        <v>0.05</v>
      </c>
      <c r="AQ180" s="461">
        <f t="shared" si="59"/>
        <v>0.05</v>
      </c>
      <c r="AR180" s="461">
        <f t="shared" si="59"/>
        <v>0.05</v>
      </c>
      <c r="AS180" s="461">
        <f t="shared" si="59"/>
        <v>0.05</v>
      </c>
      <c r="AT180" s="461">
        <f t="shared" si="59"/>
        <v>0.05</v>
      </c>
      <c r="AU180" s="461">
        <f t="shared" si="59"/>
        <v>0.05</v>
      </c>
      <c r="AV180" s="461">
        <f t="shared" si="59"/>
        <v>0.05</v>
      </c>
      <c r="AW180" s="461">
        <f t="shared" si="59"/>
        <v>0.05</v>
      </c>
      <c r="AX180" s="462">
        <f t="shared" si="59"/>
        <v>0.05</v>
      </c>
      <c r="AY180" s="567">
        <v>0.02</v>
      </c>
      <c r="AZ180" s="461">
        <f t="shared" si="60"/>
        <v>0.02</v>
      </c>
      <c r="BA180" s="461">
        <f t="shared" si="60"/>
        <v>0.02</v>
      </c>
      <c r="BB180" s="461">
        <f t="shared" si="60"/>
        <v>0.02</v>
      </c>
      <c r="BC180" s="461">
        <f t="shared" si="60"/>
        <v>0.02</v>
      </c>
      <c r="BD180" s="461">
        <f t="shared" si="60"/>
        <v>0.02</v>
      </c>
      <c r="BE180" s="461">
        <f t="shared" si="60"/>
        <v>0.02</v>
      </c>
      <c r="BF180" s="461">
        <f t="shared" si="60"/>
        <v>0.02</v>
      </c>
      <c r="BG180" s="461">
        <f t="shared" si="60"/>
        <v>0.02</v>
      </c>
      <c r="BH180" s="461">
        <f t="shared" si="60"/>
        <v>0.02</v>
      </c>
      <c r="BI180" s="461">
        <f t="shared" si="60"/>
        <v>0.02</v>
      </c>
      <c r="BJ180" s="462">
        <f t="shared" si="60"/>
        <v>0.02</v>
      </c>
      <c r="BK180" s="567">
        <v>0.04</v>
      </c>
      <c r="BL180" s="461">
        <f t="shared" si="61"/>
        <v>0.04</v>
      </c>
      <c r="BM180" s="461">
        <f t="shared" si="61"/>
        <v>0.04</v>
      </c>
      <c r="BN180" s="461">
        <f t="shared" si="61"/>
        <v>0.04</v>
      </c>
      <c r="BO180" s="461">
        <f t="shared" si="61"/>
        <v>0.04</v>
      </c>
      <c r="BP180" s="461">
        <f t="shared" si="61"/>
        <v>0.04</v>
      </c>
      <c r="BQ180" s="461">
        <f t="shared" si="61"/>
        <v>0.04</v>
      </c>
      <c r="BR180" s="461">
        <f t="shared" si="61"/>
        <v>0.04</v>
      </c>
      <c r="BS180" s="461">
        <f t="shared" si="61"/>
        <v>0.04</v>
      </c>
      <c r="BT180" s="461">
        <f t="shared" si="61"/>
        <v>0.04</v>
      </c>
      <c r="BU180" s="461">
        <f t="shared" si="61"/>
        <v>0.04</v>
      </c>
      <c r="BV180" s="462">
        <f t="shared" si="61"/>
        <v>0.04</v>
      </c>
    </row>
    <row r="181" spans="2:74" ht="16.2" thickBot="1" x14ac:dyDescent="0.35"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  <c r="BJ181" s="106"/>
      <c r="BK181" s="106"/>
      <c r="BL181" s="106"/>
      <c r="BM181" s="106"/>
      <c r="BN181" s="106"/>
      <c r="BO181" s="106"/>
      <c r="BP181" s="106"/>
      <c r="BQ181" s="106"/>
      <c r="BR181" s="106"/>
      <c r="BS181" s="106"/>
      <c r="BT181" s="106"/>
      <c r="BU181" s="106"/>
      <c r="BV181" s="106"/>
    </row>
    <row r="182" spans="2:74" x14ac:dyDescent="0.3">
      <c r="B182" s="1414" t="s">
        <v>726</v>
      </c>
      <c r="C182" s="1415"/>
      <c r="D182" s="1415"/>
      <c r="E182" s="1415"/>
      <c r="F182" s="1415"/>
      <c r="G182" s="1415"/>
      <c r="H182" s="1415"/>
      <c r="I182" s="1415"/>
      <c r="J182" s="1415"/>
      <c r="K182" s="1415"/>
      <c r="L182" s="1415"/>
      <c r="M182" s="1415"/>
      <c r="N182" s="1415"/>
      <c r="O182" s="1415"/>
      <c r="P182" s="1415"/>
      <c r="Q182" s="1415"/>
      <c r="R182" s="1415"/>
      <c r="S182" s="1415"/>
      <c r="T182" s="1415"/>
      <c r="U182" s="1415"/>
      <c r="V182" s="1415"/>
      <c r="W182" s="1415"/>
      <c r="X182" s="1415"/>
      <c r="Y182" s="1415"/>
      <c r="Z182" s="1415"/>
      <c r="AA182" s="1415"/>
      <c r="AB182" s="1415"/>
      <c r="AC182" s="1415"/>
      <c r="AD182" s="1415"/>
      <c r="AE182" s="1415"/>
      <c r="AF182" s="1415"/>
      <c r="AG182" s="1415"/>
      <c r="AH182" s="1415"/>
      <c r="AI182" s="1415"/>
      <c r="AJ182" s="1415"/>
      <c r="AK182" s="1415"/>
      <c r="AL182" s="1415"/>
      <c r="AM182" s="1415"/>
      <c r="AN182" s="1415"/>
      <c r="AO182" s="1415"/>
      <c r="AP182" s="1415"/>
      <c r="AQ182" s="1415"/>
      <c r="AR182" s="1415"/>
      <c r="AS182" s="1415"/>
      <c r="AT182" s="1415"/>
      <c r="AU182" s="1415"/>
      <c r="AV182" s="1415"/>
      <c r="AW182" s="1415"/>
      <c r="AX182" s="1415"/>
      <c r="AY182" s="1415"/>
      <c r="AZ182" s="1415"/>
      <c r="BA182" s="1415"/>
      <c r="BB182" s="1415"/>
      <c r="BC182" s="1415"/>
      <c r="BD182" s="1415"/>
      <c r="BE182" s="1415"/>
      <c r="BF182" s="1415"/>
      <c r="BG182" s="1415"/>
      <c r="BH182" s="1415"/>
      <c r="BI182" s="1415"/>
      <c r="BJ182" s="1415"/>
      <c r="BK182" s="1415"/>
      <c r="BL182" s="1415"/>
      <c r="BM182" s="1415"/>
      <c r="BN182" s="1415"/>
      <c r="BO182" s="1415"/>
      <c r="BP182" s="1415"/>
      <c r="BQ182" s="1415"/>
      <c r="BR182" s="1415"/>
      <c r="BS182" s="1415"/>
      <c r="BT182" s="1415"/>
      <c r="BU182" s="1415"/>
      <c r="BV182" s="1416"/>
    </row>
    <row r="183" spans="2:74" x14ac:dyDescent="0.3">
      <c r="B183" s="507"/>
      <c r="C183" s="1417">
        <v>2018</v>
      </c>
      <c r="D183" s="1418"/>
      <c r="E183" s="1418"/>
      <c r="F183" s="1418"/>
      <c r="G183" s="1418"/>
      <c r="H183" s="1418"/>
      <c r="I183" s="1418"/>
      <c r="J183" s="1418"/>
      <c r="K183" s="1418"/>
      <c r="L183" s="1418"/>
      <c r="M183" s="1418"/>
      <c r="N183" s="1419"/>
      <c r="O183" s="1420">
        <v>2019</v>
      </c>
      <c r="P183" s="1421"/>
      <c r="Q183" s="1421"/>
      <c r="R183" s="1421"/>
      <c r="S183" s="1421"/>
      <c r="T183" s="1421"/>
      <c r="U183" s="1421"/>
      <c r="V183" s="1421"/>
      <c r="W183" s="1421"/>
      <c r="X183" s="1421"/>
      <c r="Y183" s="1421"/>
      <c r="Z183" s="1422"/>
      <c r="AA183" s="1420">
        <v>2020</v>
      </c>
      <c r="AB183" s="1421"/>
      <c r="AC183" s="1421"/>
      <c r="AD183" s="1421"/>
      <c r="AE183" s="1421"/>
      <c r="AF183" s="1421"/>
      <c r="AG183" s="1421"/>
      <c r="AH183" s="1421"/>
      <c r="AI183" s="1421"/>
      <c r="AJ183" s="1421"/>
      <c r="AK183" s="1421"/>
      <c r="AL183" s="1422"/>
      <c r="AM183" s="1420">
        <v>2021</v>
      </c>
      <c r="AN183" s="1421"/>
      <c r="AO183" s="1421"/>
      <c r="AP183" s="1421"/>
      <c r="AQ183" s="1421"/>
      <c r="AR183" s="1421"/>
      <c r="AS183" s="1421"/>
      <c r="AT183" s="1421"/>
      <c r="AU183" s="1421"/>
      <c r="AV183" s="1421"/>
      <c r="AW183" s="1421"/>
      <c r="AX183" s="1422"/>
      <c r="AY183" s="1420">
        <v>2022</v>
      </c>
      <c r="AZ183" s="1421"/>
      <c r="BA183" s="1421"/>
      <c r="BB183" s="1421"/>
      <c r="BC183" s="1421"/>
      <c r="BD183" s="1421"/>
      <c r="BE183" s="1421"/>
      <c r="BF183" s="1421"/>
      <c r="BG183" s="1421"/>
      <c r="BH183" s="1421"/>
      <c r="BI183" s="1421"/>
      <c r="BJ183" s="1422"/>
      <c r="BK183" s="1420">
        <v>2023</v>
      </c>
      <c r="BL183" s="1421"/>
      <c r="BM183" s="1421"/>
      <c r="BN183" s="1421"/>
      <c r="BO183" s="1421"/>
      <c r="BP183" s="1421"/>
      <c r="BQ183" s="1421"/>
      <c r="BR183" s="1421"/>
      <c r="BS183" s="1421"/>
      <c r="BT183" s="1421"/>
      <c r="BU183" s="1421"/>
      <c r="BV183" s="1422"/>
    </row>
    <row r="184" spans="2:74" ht="16.2" thickBot="1" x14ac:dyDescent="0.35">
      <c r="B184" s="508" t="s">
        <v>154</v>
      </c>
      <c r="C184" s="523" t="s">
        <v>7</v>
      </c>
      <c r="D184" s="523" t="s">
        <v>155</v>
      </c>
      <c r="E184" s="523" t="s">
        <v>9</v>
      </c>
      <c r="F184" s="523" t="s">
        <v>10</v>
      </c>
      <c r="G184" s="523" t="s">
        <v>11</v>
      </c>
      <c r="H184" s="523" t="s">
        <v>12</v>
      </c>
      <c r="I184" s="523" t="s">
        <v>13</v>
      </c>
      <c r="J184" s="523" t="s">
        <v>14</v>
      </c>
      <c r="K184" s="523" t="s">
        <v>15</v>
      </c>
      <c r="L184" s="523" t="s">
        <v>16</v>
      </c>
      <c r="M184" s="523" t="s">
        <v>17</v>
      </c>
      <c r="N184" s="524" t="s">
        <v>18</v>
      </c>
      <c r="O184" s="525" t="s">
        <v>7</v>
      </c>
      <c r="P184" s="509" t="s">
        <v>155</v>
      </c>
      <c r="Q184" s="509" t="s">
        <v>9</v>
      </c>
      <c r="R184" s="509" t="s">
        <v>10</v>
      </c>
      <c r="S184" s="509" t="s">
        <v>11</v>
      </c>
      <c r="T184" s="509" t="s">
        <v>12</v>
      </c>
      <c r="U184" s="509" t="s">
        <v>13</v>
      </c>
      <c r="V184" s="509" t="s">
        <v>14</v>
      </c>
      <c r="W184" s="509" t="s">
        <v>15</v>
      </c>
      <c r="X184" s="509" t="s">
        <v>16</v>
      </c>
      <c r="Y184" s="509" t="s">
        <v>17</v>
      </c>
      <c r="Z184" s="510" t="s">
        <v>18</v>
      </c>
      <c r="AA184" s="526" t="s">
        <v>7</v>
      </c>
      <c r="AB184" s="523" t="s">
        <v>155</v>
      </c>
      <c r="AC184" s="523" t="s">
        <v>9</v>
      </c>
      <c r="AD184" s="523" t="s">
        <v>10</v>
      </c>
      <c r="AE184" s="523" t="s">
        <v>11</v>
      </c>
      <c r="AF184" s="523" t="s">
        <v>12</v>
      </c>
      <c r="AG184" s="523" t="s">
        <v>13</v>
      </c>
      <c r="AH184" s="523" t="s">
        <v>14</v>
      </c>
      <c r="AI184" s="523" t="s">
        <v>15</v>
      </c>
      <c r="AJ184" s="523" t="s">
        <v>16</v>
      </c>
      <c r="AK184" s="523" t="s">
        <v>17</v>
      </c>
      <c r="AL184" s="524" t="s">
        <v>18</v>
      </c>
      <c r="AM184" s="526" t="s">
        <v>7</v>
      </c>
      <c r="AN184" s="523" t="s">
        <v>155</v>
      </c>
      <c r="AO184" s="523" t="s">
        <v>9</v>
      </c>
      <c r="AP184" s="523" t="s">
        <v>10</v>
      </c>
      <c r="AQ184" s="523" t="s">
        <v>11</v>
      </c>
      <c r="AR184" s="523" t="s">
        <v>12</v>
      </c>
      <c r="AS184" s="523" t="s">
        <v>13</v>
      </c>
      <c r="AT184" s="523" t="s">
        <v>14</v>
      </c>
      <c r="AU184" s="523" t="s">
        <v>15</v>
      </c>
      <c r="AV184" s="523" t="s">
        <v>16</v>
      </c>
      <c r="AW184" s="523" t="s">
        <v>17</v>
      </c>
      <c r="AX184" s="524" t="s">
        <v>18</v>
      </c>
      <c r="AY184" s="526" t="s">
        <v>7</v>
      </c>
      <c r="AZ184" s="523" t="s">
        <v>155</v>
      </c>
      <c r="BA184" s="523" t="s">
        <v>9</v>
      </c>
      <c r="BB184" s="523" t="s">
        <v>10</v>
      </c>
      <c r="BC184" s="523" t="s">
        <v>11</v>
      </c>
      <c r="BD184" s="523" t="s">
        <v>12</v>
      </c>
      <c r="BE184" s="523" t="s">
        <v>13</v>
      </c>
      <c r="BF184" s="523" t="s">
        <v>14</v>
      </c>
      <c r="BG184" s="523" t="s">
        <v>15</v>
      </c>
      <c r="BH184" s="523" t="s">
        <v>16</v>
      </c>
      <c r="BI184" s="523" t="s">
        <v>17</v>
      </c>
      <c r="BJ184" s="524" t="s">
        <v>18</v>
      </c>
      <c r="BK184" s="526" t="s">
        <v>7</v>
      </c>
      <c r="BL184" s="523" t="s">
        <v>155</v>
      </c>
      <c r="BM184" s="523" t="s">
        <v>9</v>
      </c>
      <c r="BN184" s="523" t="s">
        <v>10</v>
      </c>
      <c r="BO184" s="523" t="s">
        <v>11</v>
      </c>
      <c r="BP184" s="523" t="s">
        <v>12</v>
      </c>
      <c r="BQ184" s="523" t="s">
        <v>13</v>
      </c>
      <c r="BR184" s="523" t="s">
        <v>14</v>
      </c>
      <c r="BS184" s="523" t="s">
        <v>15</v>
      </c>
      <c r="BT184" s="523" t="s">
        <v>16</v>
      </c>
      <c r="BU184" s="523" t="s">
        <v>17</v>
      </c>
      <c r="BV184" s="527" t="s">
        <v>18</v>
      </c>
    </row>
    <row r="185" spans="2:74" x14ac:dyDescent="0.3">
      <c r="B185" s="528" t="s">
        <v>156</v>
      </c>
      <c r="C185" s="51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  <c r="P185" s="255"/>
      <c r="Q185" s="255"/>
      <c r="R185" s="255"/>
      <c r="S185" s="255"/>
      <c r="T185" s="255"/>
      <c r="U185" s="255"/>
      <c r="V185" s="255"/>
      <c r="W185" s="255"/>
      <c r="X185" s="255"/>
      <c r="Y185" s="255"/>
      <c r="Z185" s="255"/>
      <c r="AA185" s="255"/>
      <c r="AB185" s="255"/>
      <c r="AC185" s="255"/>
      <c r="AD185" s="255"/>
      <c r="AE185" s="255"/>
      <c r="AF185" s="255"/>
      <c r="AG185" s="255"/>
      <c r="AH185" s="255"/>
      <c r="AI185" s="255"/>
      <c r="AJ185" s="255"/>
      <c r="AK185" s="255"/>
      <c r="AL185" s="255"/>
      <c r="AM185" s="255">
        <v>0</v>
      </c>
      <c r="AN185" s="255">
        <f>AM185</f>
        <v>0</v>
      </c>
      <c r="AO185" s="255">
        <f t="shared" ref="AO185:AX185" si="62">AN185</f>
        <v>0</v>
      </c>
      <c r="AP185" s="255">
        <f t="shared" si="62"/>
        <v>0</v>
      </c>
      <c r="AQ185" s="255">
        <f t="shared" si="62"/>
        <v>0</v>
      </c>
      <c r="AR185" s="255">
        <f t="shared" si="62"/>
        <v>0</v>
      </c>
      <c r="AS185" s="255">
        <f t="shared" si="62"/>
        <v>0</v>
      </c>
      <c r="AT185" s="255">
        <f t="shared" si="62"/>
        <v>0</v>
      </c>
      <c r="AU185" s="255">
        <f t="shared" si="62"/>
        <v>0</v>
      </c>
      <c r="AV185" s="255">
        <f t="shared" si="62"/>
        <v>0</v>
      </c>
      <c r="AW185" s="255">
        <f t="shared" si="62"/>
        <v>0</v>
      </c>
      <c r="AX185" s="255">
        <f t="shared" si="62"/>
        <v>0</v>
      </c>
      <c r="AY185" s="255">
        <v>0.25</v>
      </c>
      <c r="AZ185" s="255">
        <f>AY185</f>
        <v>0.25</v>
      </c>
      <c r="BA185" s="255">
        <f t="shared" ref="BA185:BJ185" si="63">AZ185</f>
        <v>0.25</v>
      </c>
      <c r="BB185" s="255">
        <f t="shared" si="63"/>
        <v>0.25</v>
      </c>
      <c r="BC185" s="255">
        <f t="shared" si="63"/>
        <v>0.25</v>
      </c>
      <c r="BD185" s="255">
        <f t="shared" si="63"/>
        <v>0.25</v>
      </c>
      <c r="BE185" s="255">
        <f t="shared" si="63"/>
        <v>0.25</v>
      </c>
      <c r="BF185" s="255">
        <f t="shared" si="63"/>
        <v>0.25</v>
      </c>
      <c r="BG185" s="255">
        <f t="shared" si="63"/>
        <v>0.25</v>
      </c>
      <c r="BH185" s="255">
        <f t="shared" si="63"/>
        <v>0.25</v>
      </c>
      <c r="BI185" s="255">
        <f t="shared" si="63"/>
        <v>0.25</v>
      </c>
      <c r="BJ185" s="255">
        <f t="shared" si="63"/>
        <v>0.25</v>
      </c>
      <c r="BK185" s="255">
        <v>0.1</v>
      </c>
      <c r="BL185" s="255">
        <f>BK185</f>
        <v>0.1</v>
      </c>
      <c r="BM185" s="255">
        <f t="shared" ref="BM185:BV185" si="64">BL185</f>
        <v>0.1</v>
      </c>
      <c r="BN185" s="255">
        <f t="shared" si="64"/>
        <v>0.1</v>
      </c>
      <c r="BO185" s="255">
        <f t="shared" si="64"/>
        <v>0.1</v>
      </c>
      <c r="BP185" s="255">
        <f t="shared" si="64"/>
        <v>0.1</v>
      </c>
      <c r="BQ185" s="255">
        <f t="shared" si="64"/>
        <v>0.1</v>
      </c>
      <c r="BR185" s="255">
        <f t="shared" si="64"/>
        <v>0.1</v>
      </c>
      <c r="BS185" s="255">
        <f t="shared" si="64"/>
        <v>0.1</v>
      </c>
      <c r="BT185" s="255">
        <f t="shared" si="64"/>
        <v>0.1</v>
      </c>
      <c r="BU185" s="255">
        <f t="shared" si="64"/>
        <v>0.1</v>
      </c>
      <c r="BV185" s="256">
        <f t="shared" si="64"/>
        <v>0.1</v>
      </c>
    </row>
    <row r="186" spans="2:74" x14ac:dyDescent="0.3">
      <c r="B186" s="528" t="s">
        <v>37</v>
      </c>
      <c r="C186" s="516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  <c r="AM186" s="142">
        <v>0</v>
      </c>
      <c r="AN186" s="142">
        <f t="shared" ref="AN186:AX188" si="65">AM186</f>
        <v>0</v>
      </c>
      <c r="AO186" s="142">
        <f t="shared" si="65"/>
        <v>0</v>
      </c>
      <c r="AP186" s="142">
        <f t="shared" si="65"/>
        <v>0</v>
      </c>
      <c r="AQ186" s="142">
        <f t="shared" si="65"/>
        <v>0</v>
      </c>
      <c r="AR186" s="142">
        <f t="shared" si="65"/>
        <v>0</v>
      </c>
      <c r="AS186" s="142">
        <f t="shared" si="65"/>
        <v>0</v>
      </c>
      <c r="AT186" s="142">
        <f t="shared" si="65"/>
        <v>0</v>
      </c>
      <c r="AU186" s="142">
        <f t="shared" si="65"/>
        <v>0</v>
      </c>
      <c r="AV186" s="142">
        <f t="shared" si="65"/>
        <v>0</v>
      </c>
      <c r="AW186" s="142">
        <f t="shared" si="65"/>
        <v>0</v>
      </c>
      <c r="AX186" s="142">
        <f t="shared" si="65"/>
        <v>0</v>
      </c>
      <c r="AY186" s="142">
        <v>0.06</v>
      </c>
      <c r="AZ186" s="142">
        <f t="shared" ref="AZ186:BJ194" si="66">AY186</f>
        <v>0.06</v>
      </c>
      <c r="BA186" s="142">
        <f t="shared" si="66"/>
        <v>0.06</v>
      </c>
      <c r="BB186" s="142">
        <f t="shared" si="66"/>
        <v>0.06</v>
      </c>
      <c r="BC186" s="142">
        <f t="shared" si="66"/>
        <v>0.06</v>
      </c>
      <c r="BD186" s="142">
        <f t="shared" si="66"/>
        <v>0.06</v>
      </c>
      <c r="BE186" s="142">
        <f t="shared" si="66"/>
        <v>0.06</v>
      </c>
      <c r="BF186" s="142">
        <f t="shared" si="66"/>
        <v>0.06</v>
      </c>
      <c r="BG186" s="142">
        <f t="shared" si="66"/>
        <v>0.06</v>
      </c>
      <c r="BH186" s="142">
        <f t="shared" si="66"/>
        <v>0.06</v>
      </c>
      <c r="BI186" s="142">
        <f t="shared" si="66"/>
        <v>0.06</v>
      </c>
      <c r="BJ186" s="142">
        <f t="shared" si="66"/>
        <v>0.06</v>
      </c>
      <c r="BK186" s="142">
        <v>2.5000000000000001E-2</v>
      </c>
      <c r="BL186" s="142">
        <f t="shared" ref="BL186:BV194" si="67">BK186</f>
        <v>2.5000000000000001E-2</v>
      </c>
      <c r="BM186" s="142">
        <f t="shared" si="67"/>
        <v>2.5000000000000001E-2</v>
      </c>
      <c r="BN186" s="142">
        <f t="shared" si="67"/>
        <v>2.5000000000000001E-2</v>
      </c>
      <c r="BO186" s="142">
        <f t="shared" si="67"/>
        <v>2.5000000000000001E-2</v>
      </c>
      <c r="BP186" s="142">
        <f t="shared" si="67"/>
        <v>2.5000000000000001E-2</v>
      </c>
      <c r="BQ186" s="142">
        <f t="shared" si="67"/>
        <v>2.5000000000000001E-2</v>
      </c>
      <c r="BR186" s="142">
        <f t="shared" si="67"/>
        <v>2.5000000000000001E-2</v>
      </c>
      <c r="BS186" s="142">
        <f t="shared" si="67"/>
        <v>2.5000000000000001E-2</v>
      </c>
      <c r="BT186" s="142">
        <f t="shared" si="67"/>
        <v>2.5000000000000001E-2</v>
      </c>
      <c r="BU186" s="142">
        <f t="shared" si="67"/>
        <v>2.5000000000000001E-2</v>
      </c>
      <c r="BV186" s="257">
        <f t="shared" si="67"/>
        <v>2.5000000000000001E-2</v>
      </c>
    </row>
    <row r="187" spans="2:74" x14ac:dyDescent="0.3">
      <c r="B187" s="528" t="s">
        <v>157</v>
      </c>
      <c r="C187" s="517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>
        <v>0</v>
      </c>
      <c r="AN187" s="141">
        <f t="shared" si="65"/>
        <v>0</v>
      </c>
      <c r="AO187" s="141">
        <f t="shared" si="65"/>
        <v>0</v>
      </c>
      <c r="AP187" s="141">
        <f t="shared" si="65"/>
        <v>0</v>
      </c>
      <c r="AQ187" s="141">
        <f t="shared" si="65"/>
        <v>0</v>
      </c>
      <c r="AR187" s="141">
        <f t="shared" si="65"/>
        <v>0</v>
      </c>
      <c r="AS187" s="141">
        <f t="shared" si="65"/>
        <v>0</v>
      </c>
      <c r="AT187" s="141">
        <f t="shared" si="65"/>
        <v>0</v>
      </c>
      <c r="AU187" s="141">
        <f t="shared" si="65"/>
        <v>0</v>
      </c>
      <c r="AV187" s="141">
        <f t="shared" si="65"/>
        <v>0</v>
      </c>
      <c r="AW187" s="141">
        <f t="shared" si="65"/>
        <v>0</v>
      </c>
      <c r="AX187" s="141">
        <f t="shared" si="65"/>
        <v>0</v>
      </c>
      <c r="AY187" s="141">
        <v>0.1</v>
      </c>
      <c r="AZ187" s="141">
        <f t="shared" si="66"/>
        <v>0.1</v>
      </c>
      <c r="BA187" s="141">
        <f t="shared" si="66"/>
        <v>0.1</v>
      </c>
      <c r="BB187" s="141">
        <f t="shared" si="66"/>
        <v>0.1</v>
      </c>
      <c r="BC187" s="141">
        <f t="shared" si="66"/>
        <v>0.1</v>
      </c>
      <c r="BD187" s="141">
        <f t="shared" si="66"/>
        <v>0.1</v>
      </c>
      <c r="BE187" s="141">
        <f t="shared" si="66"/>
        <v>0.1</v>
      </c>
      <c r="BF187" s="141">
        <f t="shared" si="66"/>
        <v>0.1</v>
      </c>
      <c r="BG187" s="141">
        <f t="shared" si="66"/>
        <v>0.1</v>
      </c>
      <c r="BH187" s="141">
        <f t="shared" si="66"/>
        <v>0.1</v>
      </c>
      <c r="BI187" s="141">
        <f t="shared" si="66"/>
        <v>0.1</v>
      </c>
      <c r="BJ187" s="141">
        <f t="shared" si="66"/>
        <v>0.1</v>
      </c>
      <c r="BK187" s="141">
        <v>0.2</v>
      </c>
      <c r="BL187" s="141">
        <f t="shared" si="67"/>
        <v>0.2</v>
      </c>
      <c r="BM187" s="141">
        <f t="shared" si="67"/>
        <v>0.2</v>
      </c>
      <c r="BN187" s="141">
        <f t="shared" si="67"/>
        <v>0.2</v>
      </c>
      <c r="BO187" s="141">
        <f t="shared" si="67"/>
        <v>0.2</v>
      </c>
      <c r="BP187" s="141">
        <f t="shared" si="67"/>
        <v>0.2</v>
      </c>
      <c r="BQ187" s="141">
        <f t="shared" si="67"/>
        <v>0.2</v>
      </c>
      <c r="BR187" s="141">
        <f t="shared" si="67"/>
        <v>0.2</v>
      </c>
      <c r="BS187" s="141">
        <f t="shared" si="67"/>
        <v>0.2</v>
      </c>
      <c r="BT187" s="141">
        <f t="shared" si="67"/>
        <v>0.2</v>
      </c>
      <c r="BU187" s="141">
        <f t="shared" si="67"/>
        <v>0.2</v>
      </c>
      <c r="BV187" s="258">
        <f t="shared" si="67"/>
        <v>0.2</v>
      </c>
    </row>
    <row r="188" spans="2:74" x14ac:dyDescent="0.3">
      <c r="B188" s="528" t="s">
        <v>37</v>
      </c>
      <c r="C188" s="516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42"/>
      <c r="AM188" s="142">
        <v>0</v>
      </c>
      <c r="AN188" s="142">
        <v>0.01</v>
      </c>
      <c r="AO188" s="142">
        <v>0.01</v>
      </c>
      <c r="AP188" s="142">
        <v>0.01</v>
      </c>
      <c r="AQ188" s="142">
        <v>0.01</v>
      </c>
      <c r="AR188" s="142">
        <v>0.01</v>
      </c>
      <c r="AS188" s="142">
        <v>0.01</v>
      </c>
      <c r="AT188" s="142">
        <v>0.01</v>
      </c>
      <c r="AU188" s="142">
        <v>0.01</v>
      </c>
      <c r="AV188" s="142">
        <v>0.01</v>
      </c>
      <c r="AW188" s="142">
        <v>0.01</v>
      </c>
      <c r="AX188" s="142">
        <f t="shared" si="65"/>
        <v>0.01</v>
      </c>
      <c r="AY188" s="142">
        <v>0.02</v>
      </c>
      <c r="AZ188" s="142">
        <f t="shared" si="66"/>
        <v>0.02</v>
      </c>
      <c r="BA188" s="142">
        <f t="shared" si="66"/>
        <v>0.02</v>
      </c>
      <c r="BB188" s="142">
        <f t="shared" si="66"/>
        <v>0.02</v>
      </c>
      <c r="BC188" s="142">
        <f t="shared" si="66"/>
        <v>0.02</v>
      </c>
      <c r="BD188" s="142">
        <f t="shared" si="66"/>
        <v>0.02</v>
      </c>
      <c r="BE188" s="142">
        <f t="shared" si="66"/>
        <v>0.02</v>
      </c>
      <c r="BF188" s="142">
        <f t="shared" si="66"/>
        <v>0.02</v>
      </c>
      <c r="BG188" s="142">
        <f t="shared" si="66"/>
        <v>0.02</v>
      </c>
      <c r="BH188" s="142">
        <f t="shared" si="66"/>
        <v>0.02</v>
      </c>
      <c r="BI188" s="142">
        <f t="shared" si="66"/>
        <v>0.02</v>
      </c>
      <c r="BJ188" s="142">
        <f t="shared" si="66"/>
        <v>0.02</v>
      </c>
      <c r="BK188" s="142">
        <v>0.01</v>
      </c>
      <c r="BL188" s="142">
        <f t="shared" si="67"/>
        <v>0.01</v>
      </c>
      <c r="BM188" s="142">
        <f t="shared" si="67"/>
        <v>0.01</v>
      </c>
      <c r="BN188" s="142">
        <f t="shared" si="67"/>
        <v>0.01</v>
      </c>
      <c r="BO188" s="142">
        <f t="shared" si="67"/>
        <v>0.01</v>
      </c>
      <c r="BP188" s="142">
        <f t="shared" si="67"/>
        <v>0.01</v>
      </c>
      <c r="BQ188" s="142">
        <f t="shared" si="67"/>
        <v>0.01</v>
      </c>
      <c r="BR188" s="142">
        <f t="shared" si="67"/>
        <v>0.01</v>
      </c>
      <c r="BS188" s="142">
        <f t="shared" si="67"/>
        <v>0.01</v>
      </c>
      <c r="BT188" s="142">
        <f t="shared" si="67"/>
        <v>0.01</v>
      </c>
      <c r="BU188" s="142">
        <f t="shared" si="67"/>
        <v>0.01</v>
      </c>
      <c r="BV188" s="257">
        <f t="shared" si="67"/>
        <v>0.01</v>
      </c>
    </row>
    <row r="189" spans="2:74" x14ac:dyDescent="0.3">
      <c r="B189" s="528" t="s">
        <v>158</v>
      </c>
      <c r="C189" s="517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>
        <v>0.5</v>
      </c>
      <c r="AN189" s="141">
        <f t="shared" ref="AN189:AX194" si="68">AM189</f>
        <v>0.5</v>
      </c>
      <c r="AO189" s="141">
        <f t="shared" si="68"/>
        <v>0.5</v>
      </c>
      <c r="AP189" s="141">
        <f t="shared" si="68"/>
        <v>0.5</v>
      </c>
      <c r="AQ189" s="141">
        <f t="shared" si="68"/>
        <v>0.5</v>
      </c>
      <c r="AR189" s="141">
        <f t="shared" si="68"/>
        <v>0.5</v>
      </c>
      <c r="AS189" s="141">
        <f t="shared" si="68"/>
        <v>0.5</v>
      </c>
      <c r="AT189" s="141">
        <f t="shared" si="68"/>
        <v>0.5</v>
      </c>
      <c r="AU189" s="141">
        <f t="shared" si="68"/>
        <v>0.5</v>
      </c>
      <c r="AV189" s="141">
        <f t="shared" si="68"/>
        <v>0.5</v>
      </c>
      <c r="AW189" s="141">
        <f t="shared" si="68"/>
        <v>0.5</v>
      </c>
      <c r="AX189" s="141">
        <f t="shared" si="68"/>
        <v>0.5</v>
      </c>
      <c r="AY189" s="141">
        <v>0</v>
      </c>
      <c r="AZ189" s="141">
        <f t="shared" si="66"/>
        <v>0</v>
      </c>
      <c r="BA189" s="141">
        <f t="shared" si="66"/>
        <v>0</v>
      </c>
      <c r="BB189" s="141">
        <f t="shared" si="66"/>
        <v>0</v>
      </c>
      <c r="BC189" s="141">
        <f t="shared" si="66"/>
        <v>0</v>
      </c>
      <c r="BD189" s="141">
        <f t="shared" si="66"/>
        <v>0</v>
      </c>
      <c r="BE189" s="141">
        <f t="shared" si="66"/>
        <v>0</v>
      </c>
      <c r="BF189" s="141">
        <f t="shared" si="66"/>
        <v>0</v>
      </c>
      <c r="BG189" s="141">
        <f t="shared" si="66"/>
        <v>0</v>
      </c>
      <c r="BH189" s="141">
        <f t="shared" si="66"/>
        <v>0</v>
      </c>
      <c r="BI189" s="141">
        <f t="shared" si="66"/>
        <v>0</v>
      </c>
      <c r="BJ189" s="141">
        <f t="shared" si="66"/>
        <v>0</v>
      </c>
      <c r="BK189" s="141">
        <v>0.35</v>
      </c>
      <c r="BL189" s="141">
        <f t="shared" si="67"/>
        <v>0.35</v>
      </c>
      <c r="BM189" s="141">
        <f t="shared" si="67"/>
        <v>0.35</v>
      </c>
      <c r="BN189" s="141">
        <f t="shared" si="67"/>
        <v>0.35</v>
      </c>
      <c r="BO189" s="141">
        <f t="shared" si="67"/>
        <v>0.35</v>
      </c>
      <c r="BP189" s="141">
        <f t="shared" si="67"/>
        <v>0.35</v>
      </c>
      <c r="BQ189" s="141">
        <f t="shared" si="67"/>
        <v>0.35</v>
      </c>
      <c r="BR189" s="141">
        <f t="shared" si="67"/>
        <v>0.35</v>
      </c>
      <c r="BS189" s="141">
        <f t="shared" si="67"/>
        <v>0.35</v>
      </c>
      <c r="BT189" s="141">
        <f t="shared" si="67"/>
        <v>0.35</v>
      </c>
      <c r="BU189" s="141">
        <f t="shared" si="67"/>
        <v>0.35</v>
      </c>
      <c r="BV189" s="258">
        <f t="shared" si="67"/>
        <v>0.35</v>
      </c>
    </row>
    <row r="190" spans="2:74" x14ac:dyDescent="0.3">
      <c r="B190" s="528" t="s">
        <v>37</v>
      </c>
      <c r="C190" s="516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  <c r="AK190" s="142"/>
      <c r="AL190" s="142"/>
      <c r="AM190" s="142">
        <v>0.03</v>
      </c>
      <c r="AN190" s="142">
        <f t="shared" si="68"/>
        <v>0.03</v>
      </c>
      <c r="AO190" s="142">
        <f t="shared" si="68"/>
        <v>0.03</v>
      </c>
      <c r="AP190" s="142">
        <f t="shared" si="68"/>
        <v>0.03</v>
      </c>
      <c r="AQ190" s="142">
        <f t="shared" si="68"/>
        <v>0.03</v>
      </c>
      <c r="AR190" s="142">
        <f t="shared" si="68"/>
        <v>0.03</v>
      </c>
      <c r="AS190" s="142">
        <f t="shared" si="68"/>
        <v>0.03</v>
      </c>
      <c r="AT190" s="142">
        <f t="shared" si="68"/>
        <v>0.03</v>
      </c>
      <c r="AU190" s="142">
        <f t="shared" si="68"/>
        <v>0.03</v>
      </c>
      <c r="AV190" s="142">
        <f t="shared" si="68"/>
        <v>0.03</v>
      </c>
      <c r="AW190" s="142">
        <f t="shared" si="68"/>
        <v>0.03</v>
      </c>
      <c r="AX190" s="142">
        <f t="shared" si="68"/>
        <v>0.03</v>
      </c>
      <c r="AY190" s="142">
        <v>0</v>
      </c>
      <c r="AZ190" s="142">
        <f t="shared" si="66"/>
        <v>0</v>
      </c>
      <c r="BA190" s="142">
        <f t="shared" si="66"/>
        <v>0</v>
      </c>
      <c r="BB190" s="142">
        <f t="shared" si="66"/>
        <v>0</v>
      </c>
      <c r="BC190" s="142">
        <f t="shared" si="66"/>
        <v>0</v>
      </c>
      <c r="BD190" s="142">
        <f t="shared" si="66"/>
        <v>0</v>
      </c>
      <c r="BE190" s="142">
        <f t="shared" si="66"/>
        <v>0</v>
      </c>
      <c r="BF190" s="142">
        <f t="shared" si="66"/>
        <v>0</v>
      </c>
      <c r="BG190" s="142">
        <f t="shared" si="66"/>
        <v>0</v>
      </c>
      <c r="BH190" s="142">
        <f t="shared" si="66"/>
        <v>0</v>
      </c>
      <c r="BI190" s="142">
        <f t="shared" si="66"/>
        <v>0</v>
      </c>
      <c r="BJ190" s="142">
        <f t="shared" si="66"/>
        <v>0</v>
      </c>
      <c r="BK190" s="142">
        <v>0.02</v>
      </c>
      <c r="BL190" s="142">
        <f t="shared" si="67"/>
        <v>0.02</v>
      </c>
      <c r="BM190" s="142">
        <f t="shared" si="67"/>
        <v>0.02</v>
      </c>
      <c r="BN190" s="142">
        <f t="shared" si="67"/>
        <v>0.02</v>
      </c>
      <c r="BO190" s="142">
        <f t="shared" si="67"/>
        <v>0.02</v>
      </c>
      <c r="BP190" s="142">
        <f t="shared" si="67"/>
        <v>0.02</v>
      </c>
      <c r="BQ190" s="142">
        <f t="shared" si="67"/>
        <v>0.02</v>
      </c>
      <c r="BR190" s="142">
        <f t="shared" si="67"/>
        <v>0.02</v>
      </c>
      <c r="BS190" s="142">
        <f t="shared" si="67"/>
        <v>0.02</v>
      </c>
      <c r="BT190" s="142">
        <f t="shared" si="67"/>
        <v>0.02</v>
      </c>
      <c r="BU190" s="142">
        <f t="shared" si="67"/>
        <v>0.02</v>
      </c>
      <c r="BV190" s="257">
        <f t="shared" si="67"/>
        <v>0.02</v>
      </c>
    </row>
    <row r="191" spans="2:74" x14ac:dyDescent="0.3">
      <c r="B191" s="528" t="s">
        <v>159</v>
      </c>
      <c r="C191" s="517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>
        <v>0.4</v>
      </c>
      <c r="AN191" s="141">
        <f t="shared" si="68"/>
        <v>0.4</v>
      </c>
      <c r="AO191" s="141">
        <f t="shared" si="68"/>
        <v>0.4</v>
      </c>
      <c r="AP191" s="141">
        <f t="shared" si="68"/>
        <v>0.4</v>
      </c>
      <c r="AQ191" s="141">
        <f t="shared" si="68"/>
        <v>0.4</v>
      </c>
      <c r="AR191" s="141">
        <f t="shared" si="68"/>
        <v>0.4</v>
      </c>
      <c r="AS191" s="141">
        <f t="shared" si="68"/>
        <v>0.4</v>
      </c>
      <c r="AT191" s="141">
        <f t="shared" si="68"/>
        <v>0.4</v>
      </c>
      <c r="AU191" s="141">
        <f t="shared" si="68"/>
        <v>0.4</v>
      </c>
      <c r="AV191" s="141">
        <f t="shared" si="68"/>
        <v>0.4</v>
      </c>
      <c r="AW191" s="141">
        <f t="shared" si="68"/>
        <v>0.4</v>
      </c>
      <c r="AX191" s="141">
        <f t="shared" si="68"/>
        <v>0.4</v>
      </c>
      <c r="AY191" s="141">
        <v>0.55000000000000004</v>
      </c>
      <c r="AZ191" s="141">
        <f t="shared" si="66"/>
        <v>0.55000000000000004</v>
      </c>
      <c r="BA191" s="141">
        <f t="shared" si="66"/>
        <v>0.55000000000000004</v>
      </c>
      <c r="BB191" s="141">
        <f t="shared" si="66"/>
        <v>0.55000000000000004</v>
      </c>
      <c r="BC191" s="141">
        <f t="shared" si="66"/>
        <v>0.55000000000000004</v>
      </c>
      <c r="BD191" s="141">
        <f t="shared" si="66"/>
        <v>0.55000000000000004</v>
      </c>
      <c r="BE191" s="141">
        <f t="shared" si="66"/>
        <v>0.55000000000000004</v>
      </c>
      <c r="BF191" s="141">
        <f t="shared" si="66"/>
        <v>0.55000000000000004</v>
      </c>
      <c r="BG191" s="141">
        <f t="shared" si="66"/>
        <v>0.55000000000000004</v>
      </c>
      <c r="BH191" s="141">
        <f t="shared" si="66"/>
        <v>0.55000000000000004</v>
      </c>
      <c r="BI191" s="141">
        <f t="shared" si="66"/>
        <v>0.55000000000000004</v>
      </c>
      <c r="BJ191" s="141">
        <f t="shared" si="66"/>
        <v>0.55000000000000004</v>
      </c>
      <c r="BK191" s="141">
        <v>0</v>
      </c>
      <c r="BL191" s="141">
        <f t="shared" si="67"/>
        <v>0</v>
      </c>
      <c r="BM191" s="141">
        <f t="shared" si="67"/>
        <v>0</v>
      </c>
      <c r="BN191" s="141">
        <f t="shared" si="67"/>
        <v>0</v>
      </c>
      <c r="BO191" s="141">
        <f t="shared" si="67"/>
        <v>0</v>
      </c>
      <c r="BP191" s="141">
        <f t="shared" si="67"/>
        <v>0</v>
      </c>
      <c r="BQ191" s="141">
        <f t="shared" si="67"/>
        <v>0</v>
      </c>
      <c r="BR191" s="141">
        <f t="shared" si="67"/>
        <v>0</v>
      </c>
      <c r="BS191" s="141">
        <f t="shared" si="67"/>
        <v>0</v>
      </c>
      <c r="BT191" s="141">
        <f t="shared" si="67"/>
        <v>0</v>
      </c>
      <c r="BU191" s="141">
        <f t="shared" si="67"/>
        <v>0</v>
      </c>
      <c r="BV191" s="258">
        <f t="shared" si="67"/>
        <v>0</v>
      </c>
    </row>
    <row r="192" spans="2:74" x14ac:dyDescent="0.3">
      <c r="B192" s="528" t="s">
        <v>37</v>
      </c>
      <c r="C192" s="516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42"/>
      <c r="AM192" s="142">
        <v>0.01</v>
      </c>
      <c r="AN192" s="142">
        <f t="shared" si="68"/>
        <v>0.01</v>
      </c>
      <c r="AO192" s="142">
        <f t="shared" si="68"/>
        <v>0.01</v>
      </c>
      <c r="AP192" s="142">
        <f t="shared" si="68"/>
        <v>0.01</v>
      </c>
      <c r="AQ192" s="142">
        <f t="shared" si="68"/>
        <v>0.01</v>
      </c>
      <c r="AR192" s="142">
        <f t="shared" si="68"/>
        <v>0.01</v>
      </c>
      <c r="AS192" s="142">
        <f t="shared" si="68"/>
        <v>0.01</v>
      </c>
      <c r="AT192" s="142">
        <f t="shared" si="68"/>
        <v>0.01</v>
      </c>
      <c r="AU192" s="142">
        <f t="shared" si="68"/>
        <v>0.01</v>
      </c>
      <c r="AV192" s="142">
        <f t="shared" si="68"/>
        <v>0.01</v>
      </c>
      <c r="AW192" s="142">
        <f t="shared" si="68"/>
        <v>0.01</v>
      </c>
      <c r="AX192" s="142">
        <f t="shared" si="68"/>
        <v>0.01</v>
      </c>
      <c r="AY192" s="142">
        <v>0.03</v>
      </c>
      <c r="AZ192" s="142">
        <f t="shared" si="66"/>
        <v>0.03</v>
      </c>
      <c r="BA192" s="142">
        <f t="shared" si="66"/>
        <v>0.03</v>
      </c>
      <c r="BB192" s="142">
        <f t="shared" si="66"/>
        <v>0.03</v>
      </c>
      <c r="BC192" s="142">
        <f t="shared" si="66"/>
        <v>0.03</v>
      </c>
      <c r="BD192" s="142">
        <f t="shared" si="66"/>
        <v>0.03</v>
      </c>
      <c r="BE192" s="142">
        <f t="shared" si="66"/>
        <v>0.03</v>
      </c>
      <c r="BF192" s="142">
        <f t="shared" si="66"/>
        <v>0.03</v>
      </c>
      <c r="BG192" s="142">
        <f t="shared" si="66"/>
        <v>0.03</v>
      </c>
      <c r="BH192" s="142">
        <f t="shared" si="66"/>
        <v>0.03</v>
      </c>
      <c r="BI192" s="142">
        <f t="shared" si="66"/>
        <v>0.03</v>
      </c>
      <c r="BJ192" s="142">
        <f t="shared" si="66"/>
        <v>0.03</v>
      </c>
      <c r="BK192" s="142">
        <v>0</v>
      </c>
      <c r="BL192" s="142">
        <f t="shared" si="67"/>
        <v>0</v>
      </c>
      <c r="BM192" s="142">
        <f t="shared" si="67"/>
        <v>0</v>
      </c>
      <c r="BN192" s="142">
        <f t="shared" si="67"/>
        <v>0</v>
      </c>
      <c r="BO192" s="142">
        <f t="shared" si="67"/>
        <v>0</v>
      </c>
      <c r="BP192" s="142">
        <f t="shared" si="67"/>
        <v>0</v>
      </c>
      <c r="BQ192" s="142">
        <f t="shared" si="67"/>
        <v>0</v>
      </c>
      <c r="BR192" s="142">
        <f t="shared" si="67"/>
        <v>0</v>
      </c>
      <c r="BS192" s="142">
        <f t="shared" si="67"/>
        <v>0</v>
      </c>
      <c r="BT192" s="142">
        <f t="shared" si="67"/>
        <v>0</v>
      </c>
      <c r="BU192" s="142">
        <f t="shared" si="67"/>
        <v>0</v>
      </c>
      <c r="BV192" s="257">
        <f t="shared" si="67"/>
        <v>0</v>
      </c>
    </row>
    <row r="193" spans="2:74" ht="16.2" thickBot="1" x14ac:dyDescent="0.35">
      <c r="B193" s="528" t="s">
        <v>162</v>
      </c>
      <c r="C193" s="129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>
        <v>0.1</v>
      </c>
      <c r="AN193" s="111">
        <f t="shared" si="68"/>
        <v>0.1</v>
      </c>
      <c r="AO193" s="111">
        <f t="shared" si="68"/>
        <v>0.1</v>
      </c>
      <c r="AP193" s="111">
        <f t="shared" si="68"/>
        <v>0.1</v>
      </c>
      <c r="AQ193" s="111">
        <f t="shared" si="68"/>
        <v>0.1</v>
      </c>
      <c r="AR193" s="111">
        <f t="shared" si="68"/>
        <v>0.1</v>
      </c>
      <c r="AS193" s="111">
        <f t="shared" si="68"/>
        <v>0.1</v>
      </c>
      <c r="AT193" s="111">
        <f t="shared" si="68"/>
        <v>0.1</v>
      </c>
      <c r="AU193" s="111">
        <f t="shared" si="68"/>
        <v>0.1</v>
      </c>
      <c r="AV193" s="111">
        <f t="shared" si="68"/>
        <v>0.1</v>
      </c>
      <c r="AW193" s="111">
        <f t="shared" si="68"/>
        <v>0.1</v>
      </c>
      <c r="AX193" s="111">
        <f t="shared" si="68"/>
        <v>0.1</v>
      </c>
      <c r="AY193" s="111">
        <v>0.1</v>
      </c>
      <c r="AZ193" s="111">
        <f t="shared" si="66"/>
        <v>0.1</v>
      </c>
      <c r="BA193" s="111">
        <f t="shared" si="66"/>
        <v>0.1</v>
      </c>
      <c r="BB193" s="111">
        <f t="shared" si="66"/>
        <v>0.1</v>
      </c>
      <c r="BC193" s="111">
        <f t="shared" si="66"/>
        <v>0.1</v>
      </c>
      <c r="BD193" s="111">
        <f t="shared" si="66"/>
        <v>0.1</v>
      </c>
      <c r="BE193" s="111">
        <f t="shared" si="66"/>
        <v>0.1</v>
      </c>
      <c r="BF193" s="111">
        <f t="shared" si="66"/>
        <v>0.1</v>
      </c>
      <c r="BG193" s="111">
        <f t="shared" si="66"/>
        <v>0.1</v>
      </c>
      <c r="BH193" s="111">
        <f t="shared" si="66"/>
        <v>0.1</v>
      </c>
      <c r="BI193" s="111">
        <f t="shared" si="66"/>
        <v>0.1</v>
      </c>
      <c r="BJ193" s="111">
        <f t="shared" si="66"/>
        <v>0.1</v>
      </c>
      <c r="BK193" s="559">
        <v>0.35</v>
      </c>
      <c r="BL193" s="461">
        <f t="shared" si="67"/>
        <v>0.35</v>
      </c>
      <c r="BM193" s="461">
        <f t="shared" si="67"/>
        <v>0.35</v>
      </c>
      <c r="BN193" s="461">
        <f t="shared" si="67"/>
        <v>0.35</v>
      </c>
      <c r="BO193" s="461">
        <f t="shared" si="67"/>
        <v>0.35</v>
      </c>
      <c r="BP193" s="461">
        <f t="shared" si="67"/>
        <v>0.35</v>
      </c>
      <c r="BQ193" s="461">
        <f t="shared" si="67"/>
        <v>0.35</v>
      </c>
      <c r="BR193" s="461">
        <f t="shared" si="67"/>
        <v>0.35</v>
      </c>
      <c r="BS193" s="461">
        <f t="shared" si="67"/>
        <v>0.35</v>
      </c>
      <c r="BT193" s="461">
        <f t="shared" si="67"/>
        <v>0.35</v>
      </c>
      <c r="BU193" s="461">
        <f t="shared" si="67"/>
        <v>0.35</v>
      </c>
      <c r="BV193" s="462">
        <f t="shared" si="67"/>
        <v>0.35</v>
      </c>
    </row>
    <row r="194" spans="2:74" ht="16.2" thickBot="1" x14ac:dyDescent="0.35">
      <c r="B194" s="529" t="s">
        <v>160</v>
      </c>
      <c r="C194" s="559"/>
      <c r="D194" s="461"/>
      <c r="E194" s="461"/>
      <c r="F194" s="461"/>
      <c r="G194" s="461"/>
      <c r="H194" s="461"/>
      <c r="I194" s="461"/>
      <c r="J194" s="461"/>
      <c r="K194" s="461"/>
      <c r="L194" s="461"/>
      <c r="M194" s="461"/>
      <c r="N194" s="462"/>
      <c r="O194" s="567"/>
      <c r="P194" s="461"/>
      <c r="Q194" s="461"/>
      <c r="R194" s="461"/>
      <c r="S194" s="461"/>
      <c r="T194" s="461"/>
      <c r="U194" s="461"/>
      <c r="V194" s="461"/>
      <c r="W194" s="461"/>
      <c r="X194" s="461"/>
      <c r="Y194" s="461"/>
      <c r="Z194" s="462"/>
      <c r="AA194" s="567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2"/>
      <c r="AM194" s="567">
        <v>0.06</v>
      </c>
      <c r="AN194" s="461">
        <f t="shared" si="68"/>
        <v>0.06</v>
      </c>
      <c r="AO194" s="461">
        <f t="shared" si="68"/>
        <v>0.06</v>
      </c>
      <c r="AP194" s="461">
        <f t="shared" si="68"/>
        <v>0.06</v>
      </c>
      <c r="AQ194" s="461">
        <f t="shared" si="68"/>
        <v>0.06</v>
      </c>
      <c r="AR194" s="461">
        <f t="shared" si="68"/>
        <v>0.06</v>
      </c>
      <c r="AS194" s="461">
        <f t="shared" si="68"/>
        <v>0.06</v>
      </c>
      <c r="AT194" s="461">
        <f t="shared" si="68"/>
        <v>0.06</v>
      </c>
      <c r="AU194" s="461">
        <f t="shared" si="68"/>
        <v>0.06</v>
      </c>
      <c r="AV194" s="461">
        <f t="shared" si="68"/>
        <v>0.06</v>
      </c>
      <c r="AW194" s="461">
        <f t="shared" si="68"/>
        <v>0.06</v>
      </c>
      <c r="AX194" s="462">
        <f t="shared" si="68"/>
        <v>0.06</v>
      </c>
      <c r="AY194" s="568">
        <v>4.4999999999999998E-2</v>
      </c>
      <c r="AZ194" s="569">
        <f t="shared" si="66"/>
        <v>4.4999999999999998E-2</v>
      </c>
      <c r="BA194" s="569">
        <f t="shared" si="66"/>
        <v>4.4999999999999998E-2</v>
      </c>
      <c r="BB194" s="569">
        <f t="shared" si="66"/>
        <v>4.4999999999999998E-2</v>
      </c>
      <c r="BC194" s="569">
        <f t="shared" si="66"/>
        <v>4.4999999999999998E-2</v>
      </c>
      <c r="BD194" s="569">
        <f t="shared" si="66"/>
        <v>4.4999999999999998E-2</v>
      </c>
      <c r="BE194" s="569">
        <f t="shared" si="66"/>
        <v>4.4999999999999998E-2</v>
      </c>
      <c r="BF194" s="569">
        <f t="shared" si="66"/>
        <v>4.4999999999999998E-2</v>
      </c>
      <c r="BG194" s="569">
        <f t="shared" si="66"/>
        <v>4.4999999999999998E-2</v>
      </c>
      <c r="BH194" s="569">
        <f t="shared" si="66"/>
        <v>4.4999999999999998E-2</v>
      </c>
      <c r="BI194" s="569">
        <f t="shared" si="66"/>
        <v>4.4999999999999998E-2</v>
      </c>
      <c r="BJ194" s="570">
        <f t="shared" si="66"/>
        <v>4.4999999999999998E-2</v>
      </c>
      <c r="BK194" s="567">
        <v>7.0000000000000007E-2</v>
      </c>
      <c r="BL194" s="461">
        <f t="shared" si="67"/>
        <v>7.0000000000000007E-2</v>
      </c>
      <c r="BM194" s="461">
        <f t="shared" si="67"/>
        <v>7.0000000000000007E-2</v>
      </c>
      <c r="BN194" s="461">
        <f t="shared" si="67"/>
        <v>7.0000000000000007E-2</v>
      </c>
      <c r="BO194" s="461">
        <f t="shared" si="67"/>
        <v>7.0000000000000007E-2</v>
      </c>
      <c r="BP194" s="461">
        <f t="shared" si="67"/>
        <v>7.0000000000000007E-2</v>
      </c>
      <c r="BQ194" s="461">
        <f t="shared" si="67"/>
        <v>7.0000000000000007E-2</v>
      </c>
      <c r="BR194" s="461">
        <f t="shared" si="67"/>
        <v>7.0000000000000007E-2</v>
      </c>
      <c r="BS194" s="461">
        <f t="shared" si="67"/>
        <v>7.0000000000000007E-2</v>
      </c>
      <c r="BT194" s="461">
        <f t="shared" si="67"/>
        <v>7.0000000000000007E-2</v>
      </c>
      <c r="BU194" s="461">
        <f t="shared" si="67"/>
        <v>7.0000000000000007E-2</v>
      </c>
      <c r="BV194" s="462">
        <f t="shared" si="67"/>
        <v>7.0000000000000007E-2</v>
      </c>
    </row>
    <row r="195" spans="2:74" ht="16.2" thickBot="1" x14ac:dyDescent="0.35">
      <c r="B195" s="164"/>
      <c r="C195" s="571"/>
      <c r="D195" s="572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4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4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4"/>
      <c r="AN195" s="573"/>
      <c r="AO195" s="573"/>
      <c r="AP195" s="573"/>
      <c r="AQ195" s="573"/>
      <c r="AR195" s="573"/>
      <c r="AS195" s="573"/>
      <c r="AT195" s="573"/>
      <c r="AU195" s="573"/>
      <c r="AV195" s="573"/>
      <c r="AW195" s="573"/>
      <c r="AX195" s="573"/>
      <c r="AY195" s="575"/>
      <c r="AZ195" s="576"/>
      <c r="BA195" s="576"/>
      <c r="BB195" s="576"/>
      <c r="BC195" s="576"/>
      <c r="BD195" s="576"/>
      <c r="BE195" s="576"/>
      <c r="BF195" s="576"/>
      <c r="BG195" s="576"/>
      <c r="BH195" s="576"/>
      <c r="BI195" s="576"/>
      <c r="BJ195" s="576"/>
      <c r="BK195" s="574"/>
      <c r="BL195" s="573"/>
      <c r="BM195" s="573"/>
      <c r="BN195" s="573"/>
      <c r="BO195" s="573"/>
      <c r="BP195" s="573"/>
      <c r="BQ195" s="573"/>
      <c r="BR195" s="573"/>
      <c r="BS195" s="573"/>
      <c r="BT195" s="573"/>
      <c r="BU195" s="573"/>
      <c r="BV195" s="573"/>
    </row>
    <row r="196" spans="2:74" ht="16.2" thickBot="1" x14ac:dyDescent="0.35">
      <c r="B196" s="412" t="s">
        <v>166</v>
      </c>
      <c r="C196" s="571"/>
      <c r="D196" s="572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4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4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4"/>
      <c r="AN196" s="573"/>
      <c r="AO196" s="573"/>
      <c r="AP196" s="573"/>
      <c r="AQ196" s="573"/>
      <c r="AR196" s="573"/>
      <c r="AS196" s="573"/>
      <c r="AT196" s="573"/>
      <c r="AU196" s="573"/>
      <c r="AV196" s="573"/>
      <c r="AW196" s="573"/>
      <c r="AX196" s="573"/>
      <c r="AY196" s="575"/>
      <c r="AZ196" s="576"/>
      <c r="BA196" s="576"/>
      <c r="BB196" s="576"/>
      <c r="BC196" s="576"/>
      <c r="BD196" s="576"/>
      <c r="BE196" s="576"/>
      <c r="BF196" s="576"/>
      <c r="BG196" s="576"/>
      <c r="BH196" s="576"/>
      <c r="BI196" s="576"/>
      <c r="BJ196" s="576"/>
      <c r="BK196" s="574"/>
      <c r="BL196" s="573"/>
      <c r="BM196" s="573"/>
      <c r="BN196" s="573"/>
      <c r="BO196" s="573"/>
      <c r="BP196" s="573"/>
      <c r="BQ196" s="573"/>
      <c r="BR196" s="573"/>
      <c r="BS196" s="573"/>
      <c r="BT196" s="573"/>
      <c r="BU196" s="573"/>
      <c r="BV196" s="573"/>
    </row>
    <row r="197" spans="2:74" ht="16.2" thickBot="1" x14ac:dyDescent="0.35">
      <c r="B197" s="3"/>
      <c r="C197" s="577" t="s">
        <v>46</v>
      </c>
      <c r="D197" s="578" t="s">
        <v>45</v>
      </c>
    </row>
    <row r="198" spans="2:74" x14ac:dyDescent="0.3">
      <c r="B198" s="49" t="s">
        <v>40</v>
      </c>
      <c r="C198" s="579">
        <v>1</v>
      </c>
      <c r="D198" s="580">
        <v>295.01</v>
      </c>
    </row>
    <row r="199" spans="2:74" x14ac:dyDescent="0.3">
      <c r="B199" s="264" t="s">
        <v>41</v>
      </c>
      <c r="C199" s="346">
        <v>1</v>
      </c>
      <c r="D199" s="581">
        <v>4147</v>
      </c>
    </row>
    <row r="200" spans="2:74" x14ac:dyDescent="0.3">
      <c r="B200" s="265" t="s">
        <v>42</v>
      </c>
      <c r="C200" s="346">
        <v>1</v>
      </c>
      <c r="D200" s="582">
        <v>4950</v>
      </c>
    </row>
    <row r="201" spans="2:74" x14ac:dyDescent="0.3">
      <c r="B201" s="226" t="s">
        <v>43</v>
      </c>
      <c r="C201" s="346">
        <v>1</v>
      </c>
      <c r="D201" s="583">
        <v>6542500</v>
      </c>
    </row>
    <row r="202" spans="2:74" ht="16.2" thickBot="1" x14ac:dyDescent="0.35">
      <c r="B202" s="228" t="s">
        <v>44</v>
      </c>
      <c r="C202" s="353">
        <v>1</v>
      </c>
      <c r="D202" s="584">
        <v>2552500</v>
      </c>
    </row>
    <row r="203" spans="2:74" ht="16.2" thickBot="1" x14ac:dyDescent="0.35">
      <c r="B203" s="3"/>
    </row>
    <row r="204" spans="2:74" ht="16.2" thickBot="1" x14ac:dyDescent="0.35">
      <c r="B204" s="585" t="s">
        <v>47</v>
      </c>
      <c r="C204" s="586" t="s">
        <v>48</v>
      </c>
      <c r="D204" s="438" t="s">
        <v>49</v>
      </c>
    </row>
    <row r="205" spans="2:74" ht="16.2" thickBot="1" x14ac:dyDescent="0.35">
      <c r="B205" s="587" t="s">
        <v>50</v>
      </c>
      <c r="C205" s="588">
        <v>1</v>
      </c>
      <c r="D205" s="589">
        <v>1600</v>
      </c>
    </row>
    <row r="206" spans="2:74" x14ac:dyDescent="0.3">
      <c r="B206" s="537"/>
    </row>
    <row r="207" spans="2:74" x14ac:dyDescent="0.3">
      <c r="B207" s="537"/>
    </row>
    <row r="208" spans="2:74" x14ac:dyDescent="0.3">
      <c r="B208" s="537" t="s">
        <v>53</v>
      </c>
    </row>
    <row r="209" spans="2:63" ht="16.2" thickBot="1" x14ac:dyDescent="0.35">
      <c r="B209" s="3"/>
    </row>
    <row r="210" spans="2:63" ht="16.2" thickBot="1" x14ac:dyDescent="0.35">
      <c r="B210" s="1439" t="s">
        <v>2</v>
      </c>
      <c r="C210" s="1441" t="s">
        <v>54</v>
      </c>
      <c r="D210" s="1432">
        <v>2019</v>
      </c>
      <c r="E210" s="1430"/>
      <c r="F210" s="1430"/>
      <c r="G210" s="1430"/>
      <c r="H210" s="1430"/>
      <c r="I210" s="1430"/>
      <c r="J210" s="1430"/>
      <c r="K210" s="1430"/>
      <c r="L210" s="1430"/>
      <c r="M210" s="1430"/>
      <c r="N210" s="1430"/>
      <c r="O210" s="1431"/>
      <c r="P210" s="1432">
        <v>2020</v>
      </c>
      <c r="Q210" s="1430"/>
      <c r="R210" s="1430"/>
      <c r="S210" s="1430"/>
      <c r="T210" s="1430"/>
      <c r="U210" s="1430"/>
      <c r="V210" s="1430"/>
      <c r="W210" s="1430"/>
      <c r="X210" s="1430"/>
      <c r="Y210" s="1430"/>
      <c r="Z210" s="1430"/>
      <c r="AA210" s="1431"/>
      <c r="AB210" s="1432">
        <v>2021</v>
      </c>
      <c r="AC210" s="1430"/>
      <c r="AD210" s="1430"/>
      <c r="AE210" s="1430"/>
      <c r="AF210" s="1430"/>
      <c r="AG210" s="1430"/>
      <c r="AH210" s="1430"/>
      <c r="AI210" s="1430"/>
      <c r="AJ210" s="1430"/>
      <c r="AK210" s="1430"/>
      <c r="AL210" s="1430"/>
      <c r="AM210" s="1431"/>
      <c r="AN210" s="1432">
        <v>2022</v>
      </c>
      <c r="AO210" s="1430"/>
      <c r="AP210" s="1430"/>
      <c r="AQ210" s="1430"/>
      <c r="AR210" s="1430"/>
      <c r="AS210" s="1430"/>
      <c r="AT210" s="1430"/>
      <c r="AU210" s="1430"/>
      <c r="AV210" s="1430"/>
      <c r="AW210" s="1430"/>
      <c r="AX210" s="1430"/>
      <c r="AY210" s="1431"/>
      <c r="AZ210" s="1432">
        <v>2023</v>
      </c>
      <c r="BA210" s="1430"/>
      <c r="BB210" s="1430"/>
      <c r="BC210" s="1430"/>
      <c r="BD210" s="1430"/>
      <c r="BE210" s="1430"/>
      <c r="BF210" s="1430"/>
      <c r="BG210" s="1430"/>
      <c r="BH210" s="1430"/>
      <c r="BI210" s="1430"/>
      <c r="BJ210" s="1430"/>
      <c r="BK210" s="1431"/>
    </row>
    <row r="211" spans="2:63" ht="16.2" thickBot="1" x14ac:dyDescent="0.35">
      <c r="B211" s="1440"/>
      <c r="C211" s="1442"/>
      <c r="D211" s="469" t="s">
        <v>7</v>
      </c>
      <c r="E211" s="470" t="s">
        <v>8</v>
      </c>
      <c r="F211" s="470" t="s">
        <v>9</v>
      </c>
      <c r="G211" s="470" t="s">
        <v>10</v>
      </c>
      <c r="H211" s="470" t="s">
        <v>11</v>
      </c>
      <c r="I211" s="470" t="s">
        <v>12</v>
      </c>
      <c r="J211" s="470" t="s">
        <v>13</v>
      </c>
      <c r="K211" s="470" t="s">
        <v>14</v>
      </c>
      <c r="L211" s="470" t="s">
        <v>15</v>
      </c>
      <c r="M211" s="470" t="s">
        <v>16</v>
      </c>
      <c r="N211" s="470" t="s">
        <v>17</v>
      </c>
      <c r="O211" s="471" t="s">
        <v>18</v>
      </c>
      <c r="P211" s="469" t="s">
        <v>7</v>
      </c>
      <c r="Q211" s="470" t="s">
        <v>8</v>
      </c>
      <c r="R211" s="470" t="s">
        <v>9</v>
      </c>
      <c r="S211" s="470" t="s">
        <v>10</v>
      </c>
      <c r="T211" s="470" t="s">
        <v>11</v>
      </c>
      <c r="U211" s="470" t="s">
        <v>12</v>
      </c>
      <c r="V211" s="470" t="s">
        <v>13</v>
      </c>
      <c r="W211" s="470" t="s">
        <v>14</v>
      </c>
      <c r="X211" s="470" t="s">
        <v>15</v>
      </c>
      <c r="Y211" s="470" t="s">
        <v>16</v>
      </c>
      <c r="Z211" s="470" t="s">
        <v>17</v>
      </c>
      <c r="AA211" s="471" t="s">
        <v>18</v>
      </c>
      <c r="AB211" s="469" t="s">
        <v>7</v>
      </c>
      <c r="AC211" s="470" t="s">
        <v>8</v>
      </c>
      <c r="AD211" s="470" t="s">
        <v>9</v>
      </c>
      <c r="AE211" s="470" t="s">
        <v>10</v>
      </c>
      <c r="AF211" s="470" t="s">
        <v>11</v>
      </c>
      <c r="AG211" s="470" t="s">
        <v>12</v>
      </c>
      <c r="AH211" s="470" t="s">
        <v>13</v>
      </c>
      <c r="AI211" s="470" t="s">
        <v>14</v>
      </c>
      <c r="AJ211" s="470" t="s">
        <v>15</v>
      </c>
      <c r="AK211" s="470" t="s">
        <v>16</v>
      </c>
      <c r="AL211" s="470" t="s">
        <v>17</v>
      </c>
      <c r="AM211" s="471" t="s">
        <v>18</v>
      </c>
      <c r="AN211" s="547" t="s">
        <v>7</v>
      </c>
      <c r="AO211" s="470" t="s">
        <v>8</v>
      </c>
      <c r="AP211" s="470" t="s">
        <v>9</v>
      </c>
      <c r="AQ211" s="470" t="s">
        <v>10</v>
      </c>
      <c r="AR211" s="470" t="s">
        <v>11</v>
      </c>
      <c r="AS211" s="470" t="s">
        <v>12</v>
      </c>
      <c r="AT211" s="470" t="s">
        <v>13</v>
      </c>
      <c r="AU211" s="470" t="s">
        <v>14</v>
      </c>
      <c r="AV211" s="470" t="s">
        <v>15</v>
      </c>
      <c r="AW211" s="470" t="s">
        <v>16</v>
      </c>
      <c r="AX211" s="470" t="s">
        <v>17</v>
      </c>
      <c r="AY211" s="590" t="s">
        <v>18</v>
      </c>
      <c r="AZ211" s="26" t="s">
        <v>7</v>
      </c>
      <c r="BA211" s="547" t="s">
        <v>8</v>
      </c>
      <c r="BB211" s="470" t="s">
        <v>9</v>
      </c>
      <c r="BC211" s="470" t="s">
        <v>10</v>
      </c>
      <c r="BD211" s="470" t="s">
        <v>11</v>
      </c>
      <c r="BE211" s="470" t="s">
        <v>12</v>
      </c>
      <c r="BF211" s="470" t="s">
        <v>13</v>
      </c>
      <c r="BG211" s="470" t="s">
        <v>14</v>
      </c>
      <c r="BH211" s="470" t="s">
        <v>15</v>
      </c>
      <c r="BI211" s="470" t="s">
        <v>16</v>
      </c>
      <c r="BJ211" s="470" t="s">
        <v>17</v>
      </c>
      <c r="BK211" s="471" t="s">
        <v>18</v>
      </c>
    </row>
    <row r="212" spans="2:63" x14ac:dyDescent="0.3">
      <c r="B212" s="548" t="s">
        <v>40</v>
      </c>
      <c r="C212" s="548" t="s">
        <v>55</v>
      </c>
      <c r="D212" s="340">
        <v>43.8</v>
      </c>
      <c r="E212" s="341">
        <f>+D212</f>
        <v>43.8</v>
      </c>
      <c r="F212" s="341">
        <f t="shared" ref="F212:O212" si="69">+E212</f>
        <v>43.8</v>
      </c>
      <c r="G212" s="341">
        <f t="shared" si="69"/>
        <v>43.8</v>
      </c>
      <c r="H212" s="341">
        <f t="shared" si="69"/>
        <v>43.8</v>
      </c>
      <c r="I212" s="341">
        <f t="shared" si="69"/>
        <v>43.8</v>
      </c>
      <c r="J212" s="341">
        <f t="shared" si="69"/>
        <v>43.8</v>
      </c>
      <c r="K212" s="341">
        <f t="shared" si="69"/>
        <v>43.8</v>
      </c>
      <c r="L212" s="341">
        <f t="shared" si="69"/>
        <v>43.8</v>
      </c>
      <c r="M212" s="341">
        <f t="shared" si="69"/>
        <v>43.8</v>
      </c>
      <c r="N212" s="341">
        <f t="shared" si="69"/>
        <v>43.8</v>
      </c>
      <c r="O212" s="591">
        <f t="shared" si="69"/>
        <v>43.8</v>
      </c>
      <c r="P212" s="340">
        <v>44.92</v>
      </c>
      <c r="Q212" s="341">
        <f>+P212</f>
        <v>44.92</v>
      </c>
      <c r="R212" s="341">
        <f t="shared" ref="R212:AA212" si="70">+Q212</f>
        <v>44.92</v>
      </c>
      <c r="S212" s="341">
        <f t="shared" si="70"/>
        <v>44.92</v>
      </c>
      <c r="T212" s="341">
        <f t="shared" si="70"/>
        <v>44.92</v>
      </c>
      <c r="U212" s="341">
        <f t="shared" si="70"/>
        <v>44.92</v>
      </c>
      <c r="V212" s="341">
        <f t="shared" si="70"/>
        <v>44.92</v>
      </c>
      <c r="W212" s="341">
        <f t="shared" si="70"/>
        <v>44.92</v>
      </c>
      <c r="X212" s="341">
        <f t="shared" si="70"/>
        <v>44.92</v>
      </c>
      <c r="Y212" s="341">
        <f t="shared" si="70"/>
        <v>44.92</v>
      </c>
      <c r="Z212" s="341">
        <f t="shared" si="70"/>
        <v>44.92</v>
      </c>
      <c r="AA212" s="591">
        <f t="shared" si="70"/>
        <v>44.92</v>
      </c>
      <c r="AB212" s="340">
        <v>45.06</v>
      </c>
      <c r="AC212" s="341">
        <f>+AB212</f>
        <v>45.06</v>
      </c>
      <c r="AD212" s="341">
        <f t="shared" ref="AD212:AM212" si="71">+AC212</f>
        <v>45.06</v>
      </c>
      <c r="AE212" s="341">
        <f t="shared" si="71"/>
        <v>45.06</v>
      </c>
      <c r="AF212" s="341">
        <f t="shared" si="71"/>
        <v>45.06</v>
      </c>
      <c r="AG212" s="341">
        <f t="shared" si="71"/>
        <v>45.06</v>
      </c>
      <c r="AH212" s="341">
        <f t="shared" si="71"/>
        <v>45.06</v>
      </c>
      <c r="AI212" s="341">
        <f t="shared" si="71"/>
        <v>45.06</v>
      </c>
      <c r="AJ212" s="341">
        <f t="shared" si="71"/>
        <v>45.06</v>
      </c>
      <c r="AK212" s="341">
        <f t="shared" si="71"/>
        <v>45.06</v>
      </c>
      <c r="AL212" s="341">
        <f t="shared" si="71"/>
        <v>45.06</v>
      </c>
      <c r="AM212" s="591">
        <f t="shared" si="71"/>
        <v>45.06</v>
      </c>
      <c r="AN212" s="340">
        <v>42.36</v>
      </c>
      <c r="AO212" s="341">
        <f>+AN212</f>
        <v>42.36</v>
      </c>
      <c r="AP212" s="341">
        <f t="shared" ref="AP212:AY212" si="72">+AO212</f>
        <v>42.36</v>
      </c>
      <c r="AQ212" s="341">
        <f t="shared" si="72"/>
        <v>42.36</v>
      </c>
      <c r="AR212" s="341">
        <f t="shared" si="72"/>
        <v>42.36</v>
      </c>
      <c r="AS212" s="341">
        <f t="shared" si="72"/>
        <v>42.36</v>
      </c>
      <c r="AT212" s="341">
        <f t="shared" si="72"/>
        <v>42.36</v>
      </c>
      <c r="AU212" s="341">
        <f t="shared" si="72"/>
        <v>42.36</v>
      </c>
      <c r="AV212" s="341">
        <f t="shared" si="72"/>
        <v>42.36</v>
      </c>
      <c r="AW212" s="341">
        <f t="shared" si="72"/>
        <v>42.36</v>
      </c>
      <c r="AX212" s="341">
        <f t="shared" si="72"/>
        <v>42.36</v>
      </c>
      <c r="AY212" s="591">
        <f t="shared" si="72"/>
        <v>42.36</v>
      </c>
      <c r="AZ212" s="592">
        <v>44.52</v>
      </c>
      <c r="BA212" s="341">
        <f>+AZ212</f>
        <v>44.52</v>
      </c>
      <c r="BB212" s="341">
        <f t="shared" ref="BB212:BK212" si="73">+BA212</f>
        <v>44.52</v>
      </c>
      <c r="BC212" s="341">
        <f t="shared" si="73"/>
        <v>44.52</v>
      </c>
      <c r="BD212" s="341">
        <f t="shared" si="73"/>
        <v>44.52</v>
      </c>
      <c r="BE212" s="341">
        <f t="shared" si="73"/>
        <v>44.52</v>
      </c>
      <c r="BF212" s="341">
        <f t="shared" si="73"/>
        <v>44.52</v>
      </c>
      <c r="BG212" s="341">
        <f t="shared" si="73"/>
        <v>44.52</v>
      </c>
      <c r="BH212" s="341">
        <f t="shared" si="73"/>
        <v>44.52</v>
      </c>
      <c r="BI212" s="341">
        <f t="shared" si="73"/>
        <v>44.52</v>
      </c>
      <c r="BJ212" s="341">
        <f t="shared" si="73"/>
        <v>44.52</v>
      </c>
      <c r="BK212" s="591">
        <f t="shared" si="73"/>
        <v>44.52</v>
      </c>
    </row>
    <row r="213" spans="2:63" x14ac:dyDescent="0.3">
      <c r="B213" s="472" t="s">
        <v>42</v>
      </c>
      <c r="C213" s="472" t="s">
        <v>55</v>
      </c>
      <c r="D213" s="346">
        <v>0.78</v>
      </c>
      <c r="E213" s="16">
        <f>+D213</f>
        <v>0.78</v>
      </c>
      <c r="F213" s="16">
        <f t="shared" ref="F213:O213" si="74">+E213</f>
        <v>0.78</v>
      </c>
      <c r="G213" s="16">
        <f t="shared" si="74"/>
        <v>0.78</v>
      </c>
      <c r="H213" s="16">
        <f t="shared" si="74"/>
        <v>0.78</v>
      </c>
      <c r="I213" s="16">
        <f t="shared" si="74"/>
        <v>0.78</v>
      </c>
      <c r="J213" s="16">
        <f t="shared" si="74"/>
        <v>0.78</v>
      </c>
      <c r="K213" s="16">
        <f t="shared" si="74"/>
        <v>0.78</v>
      </c>
      <c r="L213" s="16">
        <f t="shared" si="74"/>
        <v>0.78</v>
      </c>
      <c r="M213" s="16">
        <f t="shared" si="74"/>
        <v>0.78</v>
      </c>
      <c r="N213" s="16">
        <f t="shared" si="74"/>
        <v>0.78</v>
      </c>
      <c r="O213" s="593">
        <f t="shared" si="74"/>
        <v>0.78</v>
      </c>
      <c r="P213" s="346">
        <v>0.59</v>
      </c>
      <c r="Q213" s="16">
        <f t="shared" ref="Q213:AA215" si="75">+P213</f>
        <v>0.59</v>
      </c>
      <c r="R213" s="16">
        <f t="shared" si="75"/>
        <v>0.59</v>
      </c>
      <c r="S213" s="16">
        <f t="shared" si="75"/>
        <v>0.59</v>
      </c>
      <c r="T213" s="16">
        <f t="shared" si="75"/>
        <v>0.59</v>
      </c>
      <c r="U213" s="16">
        <f t="shared" si="75"/>
        <v>0.59</v>
      </c>
      <c r="V213" s="16">
        <f t="shared" si="75"/>
        <v>0.59</v>
      </c>
      <c r="W213" s="16">
        <f t="shared" si="75"/>
        <v>0.59</v>
      </c>
      <c r="X213" s="16">
        <f t="shared" si="75"/>
        <v>0.59</v>
      </c>
      <c r="Y213" s="16">
        <f t="shared" si="75"/>
        <v>0.59</v>
      </c>
      <c r="Z213" s="16">
        <f t="shared" si="75"/>
        <v>0.59</v>
      </c>
      <c r="AA213" s="593">
        <f t="shared" si="75"/>
        <v>0.59</v>
      </c>
      <c r="AB213" s="346">
        <v>0.84</v>
      </c>
      <c r="AC213" s="16">
        <f>+AB213</f>
        <v>0.84</v>
      </c>
      <c r="AD213" s="16">
        <f t="shared" ref="AD213:AM213" si="76">+AC213</f>
        <v>0.84</v>
      </c>
      <c r="AE213" s="16">
        <f t="shared" si="76"/>
        <v>0.84</v>
      </c>
      <c r="AF213" s="16">
        <f t="shared" si="76"/>
        <v>0.84</v>
      </c>
      <c r="AG213" s="16">
        <f t="shared" si="76"/>
        <v>0.84</v>
      </c>
      <c r="AH213" s="16">
        <f t="shared" si="76"/>
        <v>0.84</v>
      </c>
      <c r="AI213" s="16">
        <f t="shared" si="76"/>
        <v>0.84</v>
      </c>
      <c r="AJ213" s="16">
        <f t="shared" si="76"/>
        <v>0.84</v>
      </c>
      <c r="AK213" s="16">
        <f t="shared" si="76"/>
        <v>0.84</v>
      </c>
      <c r="AL213" s="16">
        <f t="shared" si="76"/>
        <v>0.84</v>
      </c>
      <c r="AM213" s="593">
        <f t="shared" si="76"/>
        <v>0.84</v>
      </c>
      <c r="AN213" s="346">
        <v>0.6</v>
      </c>
      <c r="AO213" s="16">
        <f t="shared" ref="AO213:AY213" si="77">+AN213</f>
        <v>0.6</v>
      </c>
      <c r="AP213" s="16">
        <f t="shared" si="77"/>
        <v>0.6</v>
      </c>
      <c r="AQ213" s="16">
        <f t="shared" si="77"/>
        <v>0.6</v>
      </c>
      <c r="AR213" s="16">
        <f t="shared" si="77"/>
        <v>0.6</v>
      </c>
      <c r="AS213" s="16">
        <f t="shared" si="77"/>
        <v>0.6</v>
      </c>
      <c r="AT213" s="16">
        <f t="shared" si="77"/>
        <v>0.6</v>
      </c>
      <c r="AU213" s="16">
        <f t="shared" si="77"/>
        <v>0.6</v>
      </c>
      <c r="AV213" s="16">
        <f t="shared" si="77"/>
        <v>0.6</v>
      </c>
      <c r="AW213" s="16">
        <f t="shared" si="77"/>
        <v>0.6</v>
      </c>
      <c r="AX213" s="16">
        <f t="shared" si="77"/>
        <v>0.6</v>
      </c>
      <c r="AY213" s="593">
        <f t="shared" si="77"/>
        <v>0.6</v>
      </c>
      <c r="AZ213" s="74">
        <v>0.6</v>
      </c>
      <c r="BA213" s="16">
        <f t="shared" ref="BA213:BK213" si="78">+AZ213</f>
        <v>0.6</v>
      </c>
      <c r="BB213" s="16">
        <f t="shared" si="78"/>
        <v>0.6</v>
      </c>
      <c r="BC213" s="16">
        <f t="shared" si="78"/>
        <v>0.6</v>
      </c>
      <c r="BD213" s="16">
        <f t="shared" si="78"/>
        <v>0.6</v>
      </c>
      <c r="BE213" s="16">
        <f t="shared" si="78"/>
        <v>0.6</v>
      </c>
      <c r="BF213" s="16">
        <f t="shared" si="78"/>
        <v>0.6</v>
      </c>
      <c r="BG213" s="16">
        <f t="shared" si="78"/>
        <v>0.6</v>
      </c>
      <c r="BH213" s="16">
        <f t="shared" si="78"/>
        <v>0.6</v>
      </c>
      <c r="BI213" s="16">
        <f t="shared" si="78"/>
        <v>0.6</v>
      </c>
      <c r="BJ213" s="16">
        <f t="shared" si="78"/>
        <v>0.6</v>
      </c>
      <c r="BK213" s="593">
        <f t="shared" si="78"/>
        <v>0.6</v>
      </c>
    </row>
    <row r="214" spans="2:63" x14ac:dyDescent="0.3">
      <c r="B214" s="472" t="s">
        <v>43</v>
      </c>
      <c r="C214" s="472" t="s">
        <v>55</v>
      </c>
      <c r="D214" s="346">
        <v>1.92</v>
      </c>
      <c r="E214" s="16">
        <f>+D214</f>
        <v>1.92</v>
      </c>
      <c r="F214" s="16">
        <f t="shared" ref="F214:O214" si="79">+E214</f>
        <v>1.92</v>
      </c>
      <c r="G214" s="16">
        <f t="shared" si="79"/>
        <v>1.92</v>
      </c>
      <c r="H214" s="16">
        <f t="shared" si="79"/>
        <v>1.92</v>
      </c>
      <c r="I214" s="16">
        <f t="shared" si="79"/>
        <v>1.92</v>
      </c>
      <c r="J214" s="16">
        <f t="shared" si="79"/>
        <v>1.92</v>
      </c>
      <c r="K214" s="16">
        <f t="shared" si="79"/>
        <v>1.92</v>
      </c>
      <c r="L214" s="16">
        <f t="shared" si="79"/>
        <v>1.92</v>
      </c>
      <c r="M214" s="16">
        <f t="shared" si="79"/>
        <v>1.92</v>
      </c>
      <c r="N214" s="16">
        <f t="shared" si="79"/>
        <v>1.92</v>
      </c>
      <c r="O214" s="593">
        <f t="shared" si="79"/>
        <v>1.92</v>
      </c>
      <c r="P214" s="346">
        <v>1.8</v>
      </c>
      <c r="Q214" s="16">
        <f t="shared" si="75"/>
        <v>1.8</v>
      </c>
      <c r="R214" s="16">
        <f t="shared" si="75"/>
        <v>1.8</v>
      </c>
      <c r="S214" s="16">
        <f t="shared" si="75"/>
        <v>1.8</v>
      </c>
      <c r="T214" s="16">
        <f t="shared" si="75"/>
        <v>1.8</v>
      </c>
      <c r="U214" s="16">
        <f t="shared" si="75"/>
        <v>1.8</v>
      </c>
      <c r="V214" s="16">
        <f t="shared" si="75"/>
        <v>1.8</v>
      </c>
      <c r="W214" s="16">
        <f t="shared" si="75"/>
        <v>1.8</v>
      </c>
      <c r="X214" s="16">
        <f t="shared" si="75"/>
        <v>1.8</v>
      </c>
      <c r="Y214" s="16">
        <f t="shared" si="75"/>
        <v>1.8</v>
      </c>
      <c r="Z214" s="16">
        <f t="shared" si="75"/>
        <v>1.8</v>
      </c>
      <c r="AA214" s="593">
        <f t="shared" si="75"/>
        <v>1.8</v>
      </c>
      <c r="AB214" s="346">
        <v>2.06</v>
      </c>
      <c r="AC214" s="16">
        <f>+AB214</f>
        <v>2.06</v>
      </c>
      <c r="AD214" s="16">
        <f t="shared" ref="AD214:AM214" si="80">+AC214</f>
        <v>2.06</v>
      </c>
      <c r="AE214" s="16">
        <f t="shared" si="80"/>
        <v>2.06</v>
      </c>
      <c r="AF214" s="16">
        <f t="shared" si="80"/>
        <v>2.06</v>
      </c>
      <c r="AG214" s="16">
        <f t="shared" si="80"/>
        <v>2.06</v>
      </c>
      <c r="AH214" s="16">
        <f t="shared" si="80"/>
        <v>2.06</v>
      </c>
      <c r="AI214" s="16">
        <f t="shared" si="80"/>
        <v>2.06</v>
      </c>
      <c r="AJ214" s="16">
        <f t="shared" si="80"/>
        <v>2.06</v>
      </c>
      <c r="AK214" s="16">
        <f t="shared" si="80"/>
        <v>2.06</v>
      </c>
      <c r="AL214" s="16">
        <f t="shared" si="80"/>
        <v>2.06</v>
      </c>
      <c r="AM214" s="593">
        <f t="shared" si="80"/>
        <v>2.06</v>
      </c>
      <c r="AN214" s="346">
        <v>2.06</v>
      </c>
      <c r="AO214" s="16">
        <f t="shared" ref="AO214:AY214" si="81">+AN214</f>
        <v>2.06</v>
      </c>
      <c r="AP214" s="16">
        <f t="shared" si="81"/>
        <v>2.06</v>
      </c>
      <c r="AQ214" s="16">
        <f t="shared" si="81"/>
        <v>2.06</v>
      </c>
      <c r="AR214" s="16">
        <f t="shared" si="81"/>
        <v>2.06</v>
      </c>
      <c r="AS214" s="16">
        <f t="shared" si="81"/>
        <v>2.06</v>
      </c>
      <c r="AT214" s="16">
        <f t="shared" si="81"/>
        <v>2.06</v>
      </c>
      <c r="AU214" s="16">
        <f t="shared" si="81"/>
        <v>2.06</v>
      </c>
      <c r="AV214" s="16">
        <f t="shared" si="81"/>
        <v>2.06</v>
      </c>
      <c r="AW214" s="16">
        <f t="shared" si="81"/>
        <v>2.06</v>
      </c>
      <c r="AX214" s="16">
        <f t="shared" si="81"/>
        <v>2.06</v>
      </c>
      <c r="AY214" s="593">
        <f t="shared" si="81"/>
        <v>2.06</v>
      </c>
      <c r="AZ214" s="74">
        <v>2.1</v>
      </c>
      <c r="BA214" s="16">
        <f t="shared" ref="BA214:BK214" si="82">+AZ214</f>
        <v>2.1</v>
      </c>
      <c r="BB214" s="16">
        <f t="shared" si="82"/>
        <v>2.1</v>
      </c>
      <c r="BC214" s="16">
        <f t="shared" si="82"/>
        <v>2.1</v>
      </c>
      <c r="BD214" s="16">
        <f t="shared" si="82"/>
        <v>2.1</v>
      </c>
      <c r="BE214" s="16">
        <f t="shared" si="82"/>
        <v>2.1</v>
      </c>
      <c r="BF214" s="16">
        <f t="shared" si="82"/>
        <v>2.1</v>
      </c>
      <c r="BG214" s="16">
        <f t="shared" si="82"/>
        <v>2.1</v>
      </c>
      <c r="BH214" s="16">
        <f t="shared" si="82"/>
        <v>2.1</v>
      </c>
      <c r="BI214" s="16">
        <f t="shared" si="82"/>
        <v>2.1</v>
      </c>
      <c r="BJ214" s="16">
        <f t="shared" si="82"/>
        <v>2.1</v>
      </c>
      <c r="BK214" s="593">
        <f t="shared" si="82"/>
        <v>2.1</v>
      </c>
    </row>
    <row r="215" spans="2:63" ht="16.2" thickBot="1" x14ac:dyDescent="0.35">
      <c r="B215" s="478" t="s">
        <v>44</v>
      </c>
      <c r="C215" s="478" t="s">
        <v>55</v>
      </c>
      <c r="D215" s="353">
        <v>6.48</v>
      </c>
      <c r="E215" s="211">
        <f>+D215</f>
        <v>6.48</v>
      </c>
      <c r="F215" s="211">
        <f t="shared" ref="F215:O215" si="83">+E215</f>
        <v>6.48</v>
      </c>
      <c r="G215" s="211">
        <f t="shared" si="83"/>
        <v>6.48</v>
      </c>
      <c r="H215" s="211">
        <f t="shared" si="83"/>
        <v>6.48</v>
      </c>
      <c r="I215" s="211">
        <f t="shared" si="83"/>
        <v>6.48</v>
      </c>
      <c r="J215" s="211">
        <f t="shared" si="83"/>
        <v>6.48</v>
      </c>
      <c r="K215" s="211">
        <f t="shared" si="83"/>
        <v>6.48</v>
      </c>
      <c r="L215" s="211">
        <f t="shared" si="83"/>
        <v>6.48</v>
      </c>
      <c r="M215" s="211">
        <f t="shared" si="83"/>
        <v>6.48</v>
      </c>
      <c r="N215" s="211">
        <f t="shared" si="83"/>
        <v>6.48</v>
      </c>
      <c r="O215" s="594">
        <f t="shared" si="83"/>
        <v>6.48</v>
      </c>
      <c r="P215" s="353">
        <v>6.24</v>
      </c>
      <c r="Q215" s="211">
        <f t="shared" si="75"/>
        <v>6.24</v>
      </c>
      <c r="R215" s="211">
        <f t="shared" si="75"/>
        <v>6.24</v>
      </c>
      <c r="S215" s="211">
        <f t="shared" si="75"/>
        <v>6.24</v>
      </c>
      <c r="T215" s="211">
        <f t="shared" si="75"/>
        <v>6.24</v>
      </c>
      <c r="U215" s="211">
        <f t="shared" si="75"/>
        <v>6.24</v>
      </c>
      <c r="V215" s="211">
        <f t="shared" si="75"/>
        <v>6.24</v>
      </c>
      <c r="W215" s="211">
        <f t="shared" si="75"/>
        <v>6.24</v>
      </c>
      <c r="X215" s="211">
        <f t="shared" si="75"/>
        <v>6.24</v>
      </c>
      <c r="Y215" s="211">
        <f t="shared" si="75"/>
        <v>6.24</v>
      </c>
      <c r="Z215" s="211">
        <f t="shared" si="75"/>
        <v>6.24</v>
      </c>
      <c r="AA215" s="594">
        <f t="shared" si="75"/>
        <v>6.24</v>
      </c>
      <c r="AB215" s="353">
        <v>6.36</v>
      </c>
      <c r="AC215" s="211">
        <f>+AB215</f>
        <v>6.36</v>
      </c>
      <c r="AD215" s="211">
        <f t="shared" ref="AD215:AM215" si="84">+AC215</f>
        <v>6.36</v>
      </c>
      <c r="AE215" s="211">
        <f t="shared" si="84"/>
        <v>6.36</v>
      </c>
      <c r="AF215" s="211">
        <f t="shared" si="84"/>
        <v>6.36</v>
      </c>
      <c r="AG215" s="211">
        <f t="shared" si="84"/>
        <v>6.36</v>
      </c>
      <c r="AH215" s="211">
        <f t="shared" si="84"/>
        <v>6.36</v>
      </c>
      <c r="AI215" s="211">
        <f t="shared" si="84"/>
        <v>6.36</v>
      </c>
      <c r="AJ215" s="211">
        <f t="shared" si="84"/>
        <v>6.36</v>
      </c>
      <c r="AK215" s="211">
        <f t="shared" si="84"/>
        <v>6.36</v>
      </c>
      <c r="AL215" s="211">
        <f t="shared" si="84"/>
        <v>6.36</v>
      </c>
      <c r="AM215" s="594">
        <f t="shared" si="84"/>
        <v>6.36</v>
      </c>
      <c r="AN215" s="353">
        <v>5.88</v>
      </c>
      <c r="AO215" s="211">
        <f t="shared" ref="AO215:AY215" si="85">+AN215</f>
        <v>5.88</v>
      </c>
      <c r="AP215" s="211">
        <f t="shared" si="85"/>
        <v>5.88</v>
      </c>
      <c r="AQ215" s="211">
        <f t="shared" si="85"/>
        <v>5.88</v>
      </c>
      <c r="AR215" s="211">
        <f t="shared" si="85"/>
        <v>5.88</v>
      </c>
      <c r="AS215" s="211">
        <f t="shared" si="85"/>
        <v>5.88</v>
      </c>
      <c r="AT215" s="211">
        <f t="shared" si="85"/>
        <v>5.88</v>
      </c>
      <c r="AU215" s="211">
        <f t="shared" si="85"/>
        <v>5.88</v>
      </c>
      <c r="AV215" s="211">
        <f t="shared" si="85"/>
        <v>5.88</v>
      </c>
      <c r="AW215" s="211">
        <f t="shared" si="85"/>
        <v>5.88</v>
      </c>
      <c r="AX215" s="211">
        <f t="shared" si="85"/>
        <v>5.88</v>
      </c>
      <c r="AY215" s="594">
        <f t="shared" si="85"/>
        <v>5.88</v>
      </c>
      <c r="AZ215" s="82">
        <v>6</v>
      </c>
      <c r="BA215" s="211">
        <f t="shared" ref="BA215:BK215" si="86">+AZ215</f>
        <v>6</v>
      </c>
      <c r="BB215" s="211">
        <f t="shared" si="86"/>
        <v>6</v>
      </c>
      <c r="BC215" s="211">
        <f t="shared" si="86"/>
        <v>6</v>
      </c>
      <c r="BD215" s="211">
        <f t="shared" si="86"/>
        <v>6</v>
      </c>
      <c r="BE215" s="211">
        <f t="shared" si="86"/>
        <v>6</v>
      </c>
      <c r="BF215" s="211">
        <f t="shared" si="86"/>
        <v>6</v>
      </c>
      <c r="BG215" s="211">
        <f t="shared" si="86"/>
        <v>6</v>
      </c>
      <c r="BH215" s="211">
        <f t="shared" si="86"/>
        <v>6</v>
      </c>
      <c r="BI215" s="211">
        <f t="shared" si="86"/>
        <v>6</v>
      </c>
      <c r="BJ215" s="211">
        <f t="shared" si="86"/>
        <v>6</v>
      </c>
      <c r="BK215" s="594">
        <f t="shared" si="86"/>
        <v>6</v>
      </c>
    </row>
    <row r="216" spans="2:63" ht="16.2" thickBot="1" x14ac:dyDescent="0.35">
      <c r="B216" s="3"/>
    </row>
    <row r="217" spans="2:63" ht="16.2" thickBot="1" x14ac:dyDescent="0.35">
      <c r="B217" s="1453" t="s">
        <v>56</v>
      </c>
      <c r="C217" s="1441" t="s">
        <v>54</v>
      </c>
      <c r="D217" s="1432">
        <v>2019</v>
      </c>
      <c r="E217" s="1430"/>
      <c r="F217" s="1430"/>
      <c r="G217" s="1430"/>
      <c r="H217" s="1430"/>
      <c r="I217" s="1430"/>
      <c r="J217" s="1430"/>
      <c r="K217" s="1430"/>
      <c r="L217" s="1430"/>
      <c r="M217" s="1430"/>
      <c r="N217" s="1430"/>
      <c r="O217" s="1431"/>
      <c r="P217" s="1432">
        <v>2020</v>
      </c>
      <c r="Q217" s="1430"/>
      <c r="R217" s="1430"/>
      <c r="S217" s="1430"/>
      <c r="T217" s="1430"/>
      <c r="U217" s="1430"/>
      <c r="V217" s="1430"/>
      <c r="W217" s="1430"/>
      <c r="X217" s="1430"/>
      <c r="Y217" s="1430"/>
      <c r="Z217" s="1430"/>
      <c r="AA217" s="1431"/>
      <c r="AB217" s="1432">
        <v>2021</v>
      </c>
      <c r="AC217" s="1430"/>
      <c r="AD217" s="1430"/>
      <c r="AE217" s="1430"/>
      <c r="AF217" s="1430"/>
      <c r="AG217" s="1430"/>
      <c r="AH217" s="1430"/>
      <c r="AI217" s="1430"/>
      <c r="AJ217" s="1430"/>
      <c r="AK217" s="1430"/>
      <c r="AL217" s="1430"/>
      <c r="AM217" s="1431"/>
      <c r="AN217" s="1432">
        <v>2022</v>
      </c>
      <c r="AO217" s="1430"/>
      <c r="AP217" s="1430"/>
      <c r="AQ217" s="1430"/>
      <c r="AR217" s="1430"/>
      <c r="AS217" s="1430"/>
      <c r="AT217" s="1430"/>
      <c r="AU217" s="1430"/>
      <c r="AV217" s="1430"/>
      <c r="AW217" s="1430"/>
      <c r="AX217" s="1430"/>
      <c r="AY217" s="1431"/>
      <c r="AZ217" s="1432">
        <v>2023</v>
      </c>
      <c r="BA217" s="1430"/>
      <c r="BB217" s="1430"/>
      <c r="BC217" s="1430"/>
      <c r="BD217" s="1430"/>
      <c r="BE217" s="1430"/>
      <c r="BF217" s="1430"/>
      <c r="BG217" s="1430"/>
      <c r="BH217" s="1430"/>
      <c r="BI217" s="1430"/>
      <c r="BJ217" s="1430"/>
      <c r="BK217" s="1431"/>
    </row>
    <row r="218" spans="2:63" ht="16.2" thickBot="1" x14ac:dyDescent="0.35">
      <c r="B218" s="1454"/>
      <c r="C218" s="1442"/>
      <c r="D218" s="577" t="s">
        <v>7</v>
      </c>
      <c r="E218" s="595" t="s">
        <v>8</v>
      </c>
      <c r="F218" s="595" t="s">
        <v>9</v>
      </c>
      <c r="G218" s="595" t="s">
        <v>10</v>
      </c>
      <c r="H218" s="595" t="s">
        <v>11</v>
      </c>
      <c r="I218" s="595" t="s">
        <v>12</v>
      </c>
      <c r="J218" s="595" t="s">
        <v>13</v>
      </c>
      <c r="K218" s="595" t="s">
        <v>14</v>
      </c>
      <c r="L218" s="595" t="s">
        <v>15</v>
      </c>
      <c r="M218" s="595" t="s">
        <v>16</v>
      </c>
      <c r="N218" s="595" t="s">
        <v>17</v>
      </c>
      <c r="O218" s="595" t="s">
        <v>18</v>
      </c>
      <c r="P218" s="595" t="s">
        <v>7</v>
      </c>
      <c r="Q218" s="595" t="s">
        <v>8</v>
      </c>
      <c r="R218" s="595" t="s">
        <v>9</v>
      </c>
      <c r="S218" s="595" t="s">
        <v>10</v>
      </c>
      <c r="T218" s="595" t="s">
        <v>11</v>
      </c>
      <c r="U218" s="595" t="s">
        <v>12</v>
      </c>
      <c r="V218" s="595" t="s">
        <v>13</v>
      </c>
      <c r="W218" s="595" t="s">
        <v>14</v>
      </c>
      <c r="X218" s="595" t="s">
        <v>15</v>
      </c>
      <c r="Y218" s="595" t="s">
        <v>16</v>
      </c>
      <c r="Z218" s="595" t="s">
        <v>17</v>
      </c>
      <c r="AA218" s="595" t="s">
        <v>18</v>
      </c>
      <c r="AB218" s="595" t="s">
        <v>7</v>
      </c>
      <c r="AC218" s="595" t="s">
        <v>8</v>
      </c>
      <c r="AD218" s="595" t="s">
        <v>9</v>
      </c>
      <c r="AE218" s="595" t="s">
        <v>10</v>
      </c>
      <c r="AF218" s="595" t="s">
        <v>11</v>
      </c>
      <c r="AG218" s="595" t="s">
        <v>12</v>
      </c>
      <c r="AH218" s="595" t="s">
        <v>13</v>
      </c>
      <c r="AI218" s="595" t="s">
        <v>14</v>
      </c>
      <c r="AJ218" s="595" t="s">
        <v>15</v>
      </c>
      <c r="AK218" s="595" t="s">
        <v>16</v>
      </c>
      <c r="AL218" s="595" t="s">
        <v>17</v>
      </c>
      <c r="AM218" s="595" t="s">
        <v>18</v>
      </c>
      <c r="AN218" s="595" t="s">
        <v>7</v>
      </c>
      <c r="AO218" s="595" t="s">
        <v>8</v>
      </c>
      <c r="AP218" s="595" t="s">
        <v>9</v>
      </c>
      <c r="AQ218" s="595" t="s">
        <v>10</v>
      </c>
      <c r="AR218" s="595" t="s">
        <v>11</v>
      </c>
      <c r="AS218" s="595" t="s">
        <v>12</v>
      </c>
      <c r="AT218" s="595" t="s">
        <v>13</v>
      </c>
      <c r="AU218" s="595" t="s">
        <v>14</v>
      </c>
      <c r="AV218" s="595" t="s">
        <v>15</v>
      </c>
      <c r="AW218" s="595" t="s">
        <v>16</v>
      </c>
      <c r="AX218" s="595" t="s">
        <v>17</v>
      </c>
      <c r="AY218" s="595" t="s">
        <v>18</v>
      </c>
      <c r="AZ218" s="595" t="s">
        <v>7</v>
      </c>
      <c r="BA218" s="595" t="s">
        <v>8</v>
      </c>
      <c r="BB218" s="595" t="s">
        <v>9</v>
      </c>
      <c r="BC218" s="595" t="s">
        <v>10</v>
      </c>
      <c r="BD218" s="595" t="s">
        <v>11</v>
      </c>
      <c r="BE218" s="595" t="s">
        <v>12</v>
      </c>
      <c r="BF218" s="595" t="s">
        <v>13</v>
      </c>
      <c r="BG218" s="595" t="s">
        <v>14</v>
      </c>
      <c r="BH218" s="595" t="s">
        <v>15</v>
      </c>
      <c r="BI218" s="595" t="s">
        <v>16</v>
      </c>
      <c r="BJ218" s="595" t="s">
        <v>17</v>
      </c>
      <c r="BK218" s="578" t="s">
        <v>18</v>
      </c>
    </row>
    <row r="219" spans="2:63" x14ac:dyDescent="0.3">
      <c r="B219" s="548" t="s">
        <v>41</v>
      </c>
      <c r="C219" s="548" t="s">
        <v>55</v>
      </c>
      <c r="D219" s="90">
        <v>46.2</v>
      </c>
      <c r="E219" s="25">
        <f>+D219</f>
        <v>46.2</v>
      </c>
      <c r="F219" s="25">
        <f t="shared" ref="F219:O219" si="87">+E219</f>
        <v>46.2</v>
      </c>
      <c r="G219" s="25">
        <f t="shared" si="87"/>
        <v>46.2</v>
      </c>
      <c r="H219" s="25">
        <f t="shared" si="87"/>
        <v>46.2</v>
      </c>
      <c r="I219" s="25">
        <f t="shared" si="87"/>
        <v>46.2</v>
      </c>
      <c r="J219" s="25">
        <f t="shared" si="87"/>
        <v>46.2</v>
      </c>
      <c r="K219" s="25">
        <f t="shared" si="87"/>
        <v>46.2</v>
      </c>
      <c r="L219" s="25">
        <f t="shared" si="87"/>
        <v>46.2</v>
      </c>
      <c r="M219" s="25">
        <f t="shared" si="87"/>
        <v>46.2</v>
      </c>
      <c r="N219" s="25">
        <f t="shared" si="87"/>
        <v>46.2</v>
      </c>
      <c r="O219" s="25">
        <f t="shared" si="87"/>
        <v>46.2</v>
      </c>
      <c r="P219" s="25">
        <v>46.2</v>
      </c>
      <c r="Q219" s="25">
        <f>+P219</f>
        <v>46.2</v>
      </c>
      <c r="R219" s="25">
        <f t="shared" ref="R219:AA219" si="88">+Q219</f>
        <v>46.2</v>
      </c>
      <c r="S219" s="25">
        <f t="shared" si="88"/>
        <v>46.2</v>
      </c>
      <c r="T219" s="25">
        <f t="shared" si="88"/>
        <v>46.2</v>
      </c>
      <c r="U219" s="25">
        <f t="shared" si="88"/>
        <v>46.2</v>
      </c>
      <c r="V219" s="25">
        <f t="shared" si="88"/>
        <v>46.2</v>
      </c>
      <c r="W219" s="25">
        <f t="shared" si="88"/>
        <v>46.2</v>
      </c>
      <c r="X219" s="25">
        <f t="shared" si="88"/>
        <v>46.2</v>
      </c>
      <c r="Y219" s="25">
        <f t="shared" si="88"/>
        <v>46.2</v>
      </c>
      <c r="Z219" s="25">
        <f t="shared" si="88"/>
        <v>46.2</v>
      </c>
      <c r="AA219" s="25">
        <f t="shared" si="88"/>
        <v>46.2</v>
      </c>
      <c r="AB219" s="25">
        <v>46.08</v>
      </c>
      <c r="AC219" s="25">
        <f>+AB219</f>
        <v>46.08</v>
      </c>
      <c r="AD219" s="25">
        <f t="shared" ref="AD219:AM219" si="89">+AC219</f>
        <v>46.08</v>
      </c>
      <c r="AE219" s="25">
        <f t="shared" si="89"/>
        <v>46.08</v>
      </c>
      <c r="AF219" s="25">
        <f t="shared" si="89"/>
        <v>46.08</v>
      </c>
      <c r="AG219" s="25">
        <f t="shared" si="89"/>
        <v>46.08</v>
      </c>
      <c r="AH219" s="25">
        <f t="shared" si="89"/>
        <v>46.08</v>
      </c>
      <c r="AI219" s="25">
        <f t="shared" si="89"/>
        <v>46.08</v>
      </c>
      <c r="AJ219" s="25">
        <f t="shared" si="89"/>
        <v>46.08</v>
      </c>
      <c r="AK219" s="25">
        <f t="shared" si="89"/>
        <v>46.08</v>
      </c>
      <c r="AL219" s="25">
        <f t="shared" si="89"/>
        <v>46.08</v>
      </c>
      <c r="AM219" s="25">
        <f t="shared" si="89"/>
        <v>46.08</v>
      </c>
      <c r="AN219" s="25">
        <v>45.96</v>
      </c>
      <c r="AO219" s="25">
        <f>+AN219</f>
        <v>45.96</v>
      </c>
      <c r="AP219" s="25">
        <f t="shared" ref="AP219:AY219" si="90">+AO219</f>
        <v>45.96</v>
      </c>
      <c r="AQ219" s="25">
        <f t="shared" si="90"/>
        <v>45.96</v>
      </c>
      <c r="AR219" s="25">
        <f t="shared" si="90"/>
        <v>45.96</v>
      </c>
      <c r="AS219" s="25">
        <f t="shared" si="90"/>
        <v>45.96</v>
      </c>
      <c r="AT219" s="25">
        <f t="shared" si="90"/>
        <v>45.96</v>
      </c>
      <c r="AU219" s="25">
        <f t="shared" si="90"/>
        <v>45.96</v>
      </c>
      <c r="AV219" s="25">
        <f t="shared" si="90"/>
        <v>45.96</v>
      </c>
      <c r="AW219" s="25">
        <f t="shared" si="90"/>
        <v>45.96</v>
      </c>
      <c r="AX219" s="25">
        <f t="shared" si="90"/>
        <v>45.96</v>
      </c>
      <c r="AY219" s="25">
        <f t="shared" si="90"/>
        <v>45.96</v>
      </c>
      <c r="AZ219" s="25">
        <v>45.72</v>
      </c>
      <c r="BA219" s="25">
        <f>+AZ219</f>
        <v>45.72</v>
      </c>
      <c r="BB219" s="25">
        <f t="shared" ref="BB219:BK219" si="91">+BA219</f>
        <v>45.72</v>
      </c>
      <c r="BC219" s="25">
        <f t="shared" si="91"/>
        <v>45.72</v>
      </c>
      <c r="BD219" s="25">
        <f t="shared" si="91"/>
        <v>45.72</v>
      </c>
      <c r="BE219" s="25">
        <f t="shared" si="91"/>
        <v>45.72</v>
      </c>
      <c r="BF219" s="25">
        <f t="shared" si="91"/>
        <v>45.72</v>
      </c>
      <c r="BG219" s="25">
        <f t="shared" si="91"/>
        <v>45.72</v>
      </c>
      <c r="BH219" s="25">
        <f t="shared" si="91"/>
        <v>45.72</v>
      </c>
      <c r="BI219" s="25">
        <f t="shared" si="91"/>
        <v>45.72</v>
      </c>
      <c r="BJ219" s="25">
        <f t="shared" si="91"/>
        <v>45.72</v>
      </c>
      <c r="BK219" s="596">
        <f t="shared" si="91"/>
        <v>45.72</v>
      </c>
    </row>
    <row r="220" spans="2:63" x14ac:dyDescent="0.3">
      <c r="B220" s="472" t="s">
        <v>42</v>
      </c>
      <c r="C220" s="472" t="s">
        <v>55</v>
      </c>
      <c r="D220" s="74">
        <v>0.9</v>
      </c>
      <c r="E220" s="16">
        <f>+D220</f>
        <v>0.9</v>
      </c>
      <c r="F220" s="16">
        <f t="shared" ref="F220:O220" si="92">+E220</f>
        <v>0.9</v>
      </c>
      <c r="G220" s="16">
        <f t="shared" si="92"/>
        <v>0.9</v>
      </c>
      <c r="H220" s="16">
        <f t="shared" si="92"/>
        <v>0.9</v>
      </c>
      <c r="I220" s="16">
        <f t="shared" si="92"/>
        <v>0.9</v>
      </c>
      <c r="J220" s="16">
        <f t="shared" si="92"/>
        <v>0.9</v>
      </c>
      <c r="K220" s="16">
        <f t="shared" si="92"/>
        <v>0.9</v>
      </c>
      <c r="L220" s="16">
        <f t="shared" si="92"/>
        <v>0.9</v>
      </c>
      <c r="M220" s="16">
        <f t="shared" si="92"/>
        <v>0.9</v>
      </c>
      <c r="N220" s="16">
        <f t="shared" si="92"/>
        <v>0.9</v>
      </c>
      <c r="O220" s="16">
        <f t="shared" si="92"/>
        <v>0.9</v>
      </c>
      <c r="P220" s="16">
        <v>0.9</v>
      </c>
      <c r="Q220" s="16">
        <f t="shared" ref="Q220:AA220" si="93">+P220</f>
        <v>0.9</v>
      </c>
      <c r="R220" s="16">
        <f t="shared" si="93"/>
        <v>0.9</v>
      </c>
      <c r="S220" s="16">
        <f t="shared" si="93"/>
        <v>0.9</v>
      </c>
      <c r="T220" s="16">
        <f t="shared" si="93"/>
        <v>0.9</v>
      </c>
      <c r="U220" s="16">
        <f t="shared" si="93"/>
        <v>0.9</v>
      </c>
      <c r="V220" s="16">
        <f t="shared" si="93"/>
        <v>0.9</v>
      </c>
      <c r="W220" s="16">
        <f t="shared" si="93"/>
        <v>0.9</v>
      </c>
      <c r="X220" s="16">
        <f t="shared" si="93"/>
        <v>0.9</v>
      </c>
      <c r="Y220" s="16">
        <f t="shared" si="93"/>
        <v>0.9</v>
      </c>
      <c r="Z220" s="16">
        <f t="shared" si="93"/>
        <v>0.9</v>
      </c>
      <c r="AA220" s="16">
        <f t="shared" si="93"/>
        <v>0.9</v>
      </c>
      <c r="AB220" s="16">
        <v>0.9</v>
      </c>
      <c r="AC220" s="16">
        <f>+AB220</f>
        <v>0.9</v>
      </c>
      <c r="AD220" s="16">
        <f t="shared" ref="AD220:AM220" si="94">+AC220</f>
        <v>0.9</v>
      </c>
      <c r="AE220" s="16">
        <f t="shared" si="94"/>
        <v>0.9</v>
      </c>
      <c r="AF220" s="16">
        <f t="shared" si="94"/>
        <v>0.9</v>
      </c>
      <c r="AG220" s="16">
        <f t="shared" si="94"/>
        <v>0.9</v>
      </c>
      <c r="AH220" s="16">
        <f t="shared" si="94"/>
        <v>0.9</v>
      </c>
      <c r="AI220" s="16">
        <f t="shared" si="94"/>
        <v>0.9</v>
      </c>
      <c r="AJ220" s="16">
        <f t="shared" si="94"/>
        <v>0.9</v>
      </c>
      <c r="AK220" s="16">
        <f t="shared" si="94"/>
        <v>0.9</v>
      </c>
      <c r="AL220" s="16">
        <f t="shared" si="94"/>
        <v>0.9</v>
      </c>
      <c r="AM220" s="16">
        <f t="shared" si="94"/>
        <v>0.9</v>
      </c>
      <c r="AN220" s="16">
        <v>0.72</v>
      </c>
      <c r="AO220" s="16">
        <f t="shared" ref="AO220:AY220" si="95">+AN220</f>
        <v>0.72</v>
      </c>
      <c r="AP220" s="16">
        <f t="shared" si="95"/>
        <v>0.72</v>
      </c>
      <c r="AQ220" s="16">
        <f t="shared" si="95"/>
        <v>0.72</v>
      </c>
      <c r="AR220" s="16">
        <f t="shared" si="95"/>
        <v>0.72</v>
      </c>
      <c r="AS220" s="16">
        <f t="shared" si="95"/>
        <v>0.72</v>
      </c>
      <c r="AT220" s="16">
        <f t="shared" si="95"/>
        <v>0.72</v>
      </c>
      <c r="AU220" s="16">
        <f t="shared" si="95"/>
        <v>0.72</v>
      </c>
      <c r="AV220" s="16">
        <f t="shared" si="95"/>
        <v>0.72</v>
      </c>
      <c r="AW220" s="16">
        <f t="shared" si="95"/>
        <v>0.72</v>
      </c>
      <c r="AX220" s="16">
        <f t="shared" si="95"/>
        <v>0.72</v>
      </c>
      <c r="AY220" s="16">
        <f t="shared" si="95"/>
        <v>0.72</v>
      </c>
      <c r="AZ220" s="16">
        <v>0.76</v>
      </c>
      <c r="BA220" s="16">
        <f t="shared" ref="BA220:BK220" si="96">+AZ220</f>
        <v>0.76</v>
      </c>
      <c r="BB220" s="16">
        <f t="shared" si="96"/>
        <v>0.76</v>
      </c>
      <c r="BC220" s="16">
        <f t="shared" si="96"/>
        <v>0.76</v>
      </c>
      <c r="BD220" s="16">
        <f t="shared" si="96"/>
        <v>0.76</v>
      </c>
      <c r="BE220" s="16">
        <f t="shared" si="96"/>
        <v>0.76</v>
      </c>
      <c r="BF220" s="16">
        <f t="shared" si="96"/>
        <v>0.76</v>
      </c>
      <c r="BG220" s="16">
        <f t="shared" si="96"/>
        <v>0.76</v>
      </c>
      <c r="BH220" s="16">
        <f t="shared" si="96"/>
        <v>0.76</v>
      </c>
      <c r="BI220" s="16">
        <f t="shared" si="96"/>
        <v>0.76</v>
      </c>
      <c r="BJ220" s="16">
        <f t="shared" si="96"/>
        <v>0.76</v>
      </c>
      <c r="BK220" s="593">
        <f t="shared" si="96"/>
        <v>0.76</v>
      </c>
    </row>
    <row r="221" spans="2:63" x14ac:dyDescent="0.3">
      <c r="B221" s="472" t="s">
        <v>43</v>
      </c>
      <c r="C221" s="472" t="s">
        <v>55</v>
      </c>
      <c r="D221" s="74">
        <v>2.16</v>
      </c>
      <c r="E221" s="16">
        <f>+D221</f>
        <v>2.16</v>
      </c>
      <c r="F221" s="16">
        <f t="shared" ref="F221:O221" si="97">+E221</f>
        <v>2.16</v>
      </c>
      <c r="G221" s="16">
        <f t="shared" si="97"/>
        <v>2.16</v>
      </c>
      <c r="H221" s="16">
        <f t="shared" si="97"/>
        <v>2.16</v>
      </c>
      <c r="I221" s="16">
        <f t="shared" si="97"/>
        <v>2.16</v>
      </c>
      <c r="J221" s="16">
        <f t="shared" si="97"/>
        <v>2.16</v>
      </c>
      <c r="K221" s="16">
        <f t="shared" si="97"/>
        <v>2.16</v>
      </c>
      <c r="L221" s="16">
        <f t="shared" si="97"/>
        <v>2.16</v>
      </c>
      <c r="M221" s="16">
        <f t="shared" si="97"/>
        <v>2.16</v>
      </c>
      <c r="N221" s="16">
        <f t="shared" si="97"/>
        <v>2.16</v>
      </c>
      <c r="O221" s="16">
        <f t="shared" si="97"/>
        <v>2.16</v>
      </c>
      <c r="P221" s="16">
        <v>2.16</v>
      </c>
      <c r="Q221" s="16">
        <f t="shared" ref="Q221:AA221" si="98">+P221</f>
        <v>2.16</v>
      </c>
      <c r="R221" s="16">
        <f t="shared" si="98"/>
        <v>2.16</v>
      </c>
      <c r="S221" s="16">
        <f t="shared" si="98"/>
        <v>2.16</v>
      </c>
      <c r="T221" s="16">
        <f t="shared" si="98"/>
        <v>2.16</v>
      </c>
      <c r="U221" s="16">
        <f t="shared" si="98"/>
        <v>2.16</v>
      </c>
      <c r="V221" s="16">
        <f t="shared" si="98"/>
        <v>2.16</v>
      </c>
      <c r="W221" s="16">
        <f t="shared" si="98"/>
        <v>2.16</v>
      </c>
      <c r="X221" s="16">
        <f t="shared" si="98"/>
        <v>2.16</v>
      </c>
      <c r="Y221" s="16">
        <f t="shared" si="98"/>
        <v>2.16</v>
      </c>
      <c r="Z221" s="16">
        <f t="shared" si="98"/>
        <v>2.16</v>
      </c>
      <c r="AA221" s="16">
        <f t="shared" si="98"/>
        <v>2.16</v>
      </c>
      <c r="AB221" s="16">
        <v>2.1</v>
      </c>
      <c r="AC221" s="16">
        <f>+AB221</f>
        <v>2.1</v>
      </c>
      <c r="AD221" s="16">
        <f t="shared" ref="AD221:AM221" si="99">+AC221</f>
        <v>2.1</v>
      </c>
      <c r="AE221" s="16">
        <f t="shared" si="99"/>
        <v>2.1</v>
      </c>
      <c r="AF221" s="16">
        <f t="shared" si="99"/>
        <v>2.1</v>
      </c>
      <c r="AG221" s="16">
        <f t="shared" si="99"/>
        <v>2.1</v>
      </c>
      <c r="AH221" s="16">
        <f t="shared" si="99"/>
        <v>2.1</v>
      </c>
      <c r="AI221" s="16">
        <f t="shared" si="99"/>
        <v>2.1</v>
      </c>
      <c r="AJ221" s="16">
        <f t="shared" si="99"/>
        <v>2.1</v>
      </c>
      <c r="AK221" s="16">
        <f t="shared" si="99"/>
        <v>2.1</v>
      </c>
      <c r="AL221" s="16">
        <f t="shared" si="99"/>
        <v>2.1</v>
      </c>
      <c r="AM221" s="16">
        <f t="shared" si="99"/>
        <v>2.1</v>
      </c>
      <c r="AN221" s="16">
        <v>2.1</v>
      </c>
      <c r="AO221" s="16">
        <f t="shared" ref="AO221:AY221" si="100">+AN221</f>
        <v>2.1</v>
      </c>
      <c r="AP221" s="16">
        <f t="shared" si="100"/>
        <v>2.1</v>
      </c>
      <c r="AQ221" s="16">
        <f t="shared" si="100"/>
        <v>2.1</v>
      </c>
      <c r="AR221" s="16">
        <f t="shared" si="100"/>
        <v>2.1</v>
      </c>
      <c r="AS221" s="16">
        <f t="shared" si="100"/>
        <v>2.1</v>
      </c>
      <c r="AT221" s="16">
        <f t="shared" si="100"/>
        <v>2.1</v>
      </c>
      <c r="AU221" s="16">
        <f t="shared" si="100"/>
        <v>2.1</v>
      </c>
      <c r="AV221" s="16">
        <f t="shared" si="100"/>
        <v>2.1</v>
      </c>
      <c r="AW221" s="16">
        <f t="shared" si="100"/>
        <v>2.1</v>
      </c>
      <c r="AX221" s="16">
        <f t="shared" si="100"/>
        <v>2.1</v>
      </c>
      <c r="AY221" s="16">
        <f t="shared" si="100"/>
        <v>2.1</v>
      </c>
      <c r="AZ221" s="16">
        <v>2.14</v>
      </c>
      <c r="BA221" s="16">
        <f t="shared" ref="BA221:BK221" si="101">+AZ221</f>
        <v>2.14</v>
      </c>
      <c r="BB221" s="16">
        <f t="shared" si="101"/>
        <v>2.14</v>
      </c>
      <c r="BC221" s="16">
        <f t="shared" si="101"/>
        <v>2.14</v>
      </c>
      <c r="BD221" s="16">
        <f t="shared" si="101"/>
        <v>2.14</v>
      </c>
      <c r="BE221" s="16">
        <f t="shared" si="101"/>
        <v>2.14</v>
      </c>
      <c r="BF221" s="16">
        <f t="shared" si="101"/>
        <v>2.14</v>
      </c>
      <c r="BG221" s="16">
        <f t="shared" si="101"/>
        <v>2.14</v>
      </c>
      <c r="BH221" s="16">
        <f t="shared" si="101"/>
        <v>2.14</v>
      </c>
      <c r="BI221" s="16">
        <f t="shared" si="101"/>
        <v>2.14</v>
      </c>
      <c r="BJ221" s="16">
        <f t="shared" si="101"/>
        <v>2.14</v>
      </c>
      <c r="BK221" s="593">
        <f t="shared" si="101"/>
        <v>2.14</v>
      </c>
    </row>
    <row r="222" spans="2:63" ht="16.2" thickBot="1" x14ac:dyDescent="0.35">
      <c r="B222" s="478" t="s">
        <v>44</v>
      </c>
      <c r="C222" s="478" t="s">
        <v>55</v>
      </c>
      <c r="D222" s="82">
        <v>7.68</v>
      </c>
      <c r="E222" s="211">
        <f>+D222</f>
        <v>7.68</v>
      </c>
      <c r="F222" s="211">
        <f t="shared" ref="F222:O222" si="102">+E222</f>
        <v>7.68</v>
      </c>
      <c r="G222" s="211">
        <f t="shared" si="102"/>
        <v>7.68</v>
      </c>
      <c r="H222" s="211">
        <f t="shared" si="102"/>
        <v>7.68</v>
      </c>
      <c r="I222" s="211">
        <f t="shared" si="102"/>
        <v>7.68</v>
      </c>
      <c r="J222" s="211">
        <f t="shared" si="102"/>
        <v>7.68</v>
      </c>
      <c r="K222" s="211">
        <f t="shared" si="102"/>
        <v>7.68</v>
      </c>
      <c r="L222" s="211">
        <f t="shared" si="102"/>
        <v>7.68</v>
      </c>
      <c r="M222" s="211">
        <f t="shared" si="102"/>
        <v>7.68</v>
      </c>
      <c r="N222" s="211">
        <f t="shared" si="102"/>
        <v>7.68</v>
      </c>
      <c r="O222" s="211">
        <f t="shared" si="102"/>
        <v>7.68</v>
      </c>
      <c r="P222" s="211">
        <v>7.68</v>
      </c>
      <c r="Q222" s="211">
        <f t="shared" ref="Q222:AA222" si="103">+P222</f>
        <v>7.68</v>
      </c>
      <c r="R222" s="211">
        <f t="shared" si="103"/>
        <v>7.68</v>
      </c>
      <c r="S222" s="211">
        <f t="shared" si="103"/>
        <v>7.68</v>
      </c>
      <c r="T222" s="211">
        <f t="shared" si="103"/>
        <v>7.68</v>
      </c>
      <c r="U222" s="211">
        <f t="shared" si="103"/>
        <v>7.68</v>
      </c>
      <c r="V222" s="211">
        <f t="shared" si="103"/>
        <v>7.68</v>
      </c>
      <c r="W222" s="211">
        <f t="shared" si="103"/>
        <v>7.68</v>
      </c>
      <c r="X222" s="211">
        <f t="shared" si="103"/>
        <v>7.68</v>
      </c>
      <c r="Y222" s="211">
        <f t="shared" si="103"/>
        <v>7.68</v>
      </c>
      <c r="Z222" s="211">
        <f t="shared" si="103"/>
        <v>7.68</v>
      </c>
      <c r="AA222" s="211">
        <f t="shared" si="103"/>
        <v>7.68</v>
      </c>
      <c r="AB222" s="211">
        <v>7.68</v>
      </c>
      <c r="AC222" s="211">
        <f>+AB222</f>
        <v>7.68</v>
      </c>
      <c r="AD222" s="211">
        <f t="shared" ref="AD222:AM222" si="104">+AC222</f>
        <v>7.68</v>
      </c>
      <c r="AE222" s="211">
        <f t="shared" si="104"/>
        <v>7.68</v>
      </c>
      <c r="AF222" s="211">
        <f t="shared" si="104"/>
        <v>7.68</v>
      </c>
      <c r="AG222" s="211">
        <f t="shared" si="104"/>
        <v>7.68</v>
      </c>
      <c r="AH222" s="211">
        <f t="shared" si="104"/>
        <v>7.68</v>
      </c>
      <c r="AI222" s="211">
        <f t="shared" si="104"/>
        <v>7.68</v>
      </c>
      <c r="AJ222" s="211">
        <f t="shared" si="104"/>
        <v>7.68</v>
      </c>
      <c r="AK222" s="211">
        <f t="shared" si="104"/>
        <v>7.68</v>
      </c>
      <c r="AL222" s="211">
        <f t="shared" si="104"/>
        <v>7.68</v>
      </c>
      <c r="AM222" s="211">
        <f t="shared" si="104"/>
        <v>7.68</v>
      </c>
      <c r="AN222" s="211">
        <v>8.0399999999999991</v>
      </c>
      <c r="AO222" s="211">
        <f t="shared" ref="AO222:AY222" si="105">+AN222</f>
        <v>8.0399999999999991</v>
      </c>
      <c r="AP222" s="211">
        <f t="shared" si="105"/>
        <v>8.0399999999999991</v>
      </c>
      <c r="AQ222" s="211">
        <f t="shared" si="105"/>
        <v>8.0399999999999991</v>
      </c>
      <c r="AR222" s="211">
        <f t="shared" si="105"/>
        <v>8.0399999999999991</v>
      </c>
      <c r="AS222" s="211">
        <f t="shared" si="105"/>
        <v>8.0399999999999991</v>
      </c>
      <c r="AT222" s="211">
        <f t="shared" si="105"/>
        <v>8.0399999999999991</v>
      </c>
      <c r="AU222" s="211">
        <f t="shared" si="105"/>
        <v>8.0399999999999991</v>
      </c>
      <c r="AV222" s="211">
        <f t="shared" si="105"/>
        <v>8.0399999999999991</v>
      </c>
      <c r="AW222" s="211">
        <f t="shared" si="105"/>
        <v>8.0399999999999991</v>
      </c>
      <c r="AX222" s="211">
        <f t="shared" si="105"/>
        <v>8.0399999999999991</v>
      </c>
      <c r="AY222" s="211">
        <f t="shared" si="105"/>
        <v>8.0399999999999991</v>
      </c>
      <c r="AZ222" s="211">
        <v>8.06</v>
      </c>
      <c r="BA222" s="211">
        <f t="shared" ref="BA222:BK222" si="106">+AZ222</f>
        <v>8.06</v>
      </c>
      <c r="BB222" s="211">
        <f t="shared" si="106"/>
        <v>8.06</v>
      </c>
      <c r="BC222" s="211">
        <f t="shared" si="106"/>
        <v>8.06</v>
      </c>
      <c r="BD222" s="211">
        <f t="shared" si="106"/>
        <v>8.06</v>
      </c>
      <c r="BE222" s="211">
        <f t="shared" si="106"/>
        <v>8.06</v>
      </c>
      <c r="BF222" s="211">
        <f t="shared" si="106"/>
        <v>8.06</v>
      </c>
      <c r="BG222" s="211">
        <f t="shared" si="106"/>
        <v>8.06</v>
      </c>
      <c r="BH222" s="211">
        <f t="shared" si="106"/>
        <v>8.06</v>
      </c>
      <c r="BI222" s="211">
        <f t="shared" si="106"/>
        <v>8.06</v>
      </c>
      <c r="BJ222" s="211">
        <f t="shared" si="106"/>
        <v>8.06</v>
      </c>
      <c r="BK222" s="594">
        <f t="shared" si="106"/>
        <v>8.06</v>
      </c>
    </row>
    <row r="223" spans="2:63" ht="16.2" thickBot="1" x14ac:dyDescent="0.35">
      <c r="B223" s="3"/>
    </row>
    <row r="224" spans="2:63" ht="16.2" thickBot="1" x14ac:dyDescent="0.35">
      <c r="B224" s="1451" t="s">
        <v>3</v>
      </c>
      <c r="C224" s="1441" t="s">
        <v>54</v>
      </c>
      <c r="D224" s="1432">
        <v>2019</v>
      </c>
      <c r="E224" s="1430"/>
      <c r="F224" s="1430"/>
      <c r="G224" s="1430"/>
      <c r="H224" s="1430"/>
      <c r="I224" s="1430"/>
      <c r="J224" s="1430"/>
      <c r="K224" s="1430"/>
      <c r="L224" s="1430"/>
      <c r="M224" s="1430"/>
      <c r="N224" s="1430"/>
      <c r="O224" s="1431"/>
      <c r="P224" s="1432">
        <v>2020</v>
      </c>
      <c r="Q224" s="1430"/>
      <c r="R224" s="1430"/>
      <c r="S224" s="1430"/>
      <c r="T224" s="1430"/>
      <c r="U224" s="1430"/>
      <c r="V224" s="1430"/>
      <c r="W224" s="1430"/>
      <c r="X224" s="1430"/>
      <c r="Y224" s="1430"/>
      <c r="Z224" s="1430"/>
      <c r="AA224" s="1431"/>
      <c r="AB224" s="1432">
        <v>2021</v>
      </c>
      <c r="AC224" s="1430"/>
      <c r="AD224" s="1430"/>
      <c r="AE224" s="1430"/>
      <c r="AF224" s="1430"/>
      <c r="AG224" s="1430"/>
      <c r="AH224" s="1430"/>
      <c r="AI224" s="1430"/>
      <c r="AJ224" s="1430"/>
      <c r="AK224" s="1430"/>
      <c r="AL224" s="1430"/>
      <c r="AM224" s="1431"/>
      <c r="AN224" s="1432">
        <v>2022</v>
      </c>
      <c r="AO224" s="1430"/>
      <c r="AP224" s="1430"/>
      <c r="AQ224" s="1430"/>
      <c r="AR224" s="1430"/>
      <c r="AS224" s="1430"/>
      <c r="AT224" s="1430"/>
      <c r="AU224" s="1430"/>
      <c r="AV224" s="1430"/>
      <c r="AW224" s="1430"/>
      <c r="AX224" s="1430"/>
      <c r="AY224" s="1431"/>
      <c r="AZ224" s="1432">
        <v>2023</v>
      </c>
      <c r="BA224" s="1430"/>
      <c r="BB224" s="1430"/>
      <c r="BC224" s="1430"/>
      <c r="BD224" s="1430"/>
      <c r="BE224" s="1430"/>
      <c r="BF224" s="1430"/>
      <c r="BG224" s="1430"/>
      <c r="BH224" s="1430"/>
      <c r="BI224" s="1430"/>
      <c r="BJ224" s="1430"/>
      <c r="BK224" s="1431"/>
    </row>
    <row r="225" spans="2:63" ht="16.2" thickBot="1" x14ac:dyDescent="0.35">
      <c r="B225" s="1452"/>
      <c r="C225" s="1442"/>
      <c r="D225" s="469" t="s">
        <v>7</v>
      </c>
      <c r="E225" s="470" t="s">
        <v>8</v>
      </c>
      <c r="F225" s="470" t="s">
        <v>9</v>
      </c>
      <c r="G225" s="470" t="s">
        <v>10</v>
      </c>
      <c r="H225" s="470" t="s">
        <v>11</v>
      </c>
      <c r="I225" s="470" t="s">
        <v>12</v>
      </c>
      <c r="J225" s="470" t="s">
        <v>13</v>
      </c>
      <c r="K225" s="470" t="s">
        <v>14</v>
      </c>
      <c r="L225" s="470" t="s">
        <v>15</v>
      </c>
      <c r="M225" s="470" t="s">
        <v>16</v>
      </c>
      <c r="N225" s="470" t="s">
        <v>17</v>
      </c>
      <c r="O225" s="471" t="s">
        <v>18</v>
      </c>
      <c r="P225" s="469" t="s">
        <v>7</v>
      </c>
      <c r="Q225" s="470" t="s">
        <v>8</v>
      </c>
      <c r="R225" s="470" t="s">
        <v>9</v>
      </c>
      <c r="S225" s="470" t="s">
        <v>10</v>
      </c>
      <c r="T225" s="470" t="s">
        <v>11</v>
      </c>
      <c r="U225" s="470" t="s">
        <v>12</v>
      </c>
      <c r="V225" s="470" t="s">
        <v>13</v>
      </c>
      <c r="W225" s="470" t="s">
        <v>14</v>
      </c>
      <c r="X225" s="470" t="s">
        <v>15</v>
      </c>
      <c r="Y225" s="470" t="s">
        <v>16</v>
      </c>
      <c r="Z225" s="470" t="s">
        <v>17</v>
      </c>
      <c r="AA225" s="471" t="s">
        <v>18</v>
      </c>
      <c r="AB225" s="469" t="s">
        <v>7</v>
      </c>
      <c r="AC225" s="470" t="s">
        <v>8</v>
      </c>
      <c r="AD225" s="470" t="s">
        <v>9</v>
      </c>
      <c r="AE225" s="470" t="s">
        <v>10</v>
      </c>
      <c r="AF225" s="470" t="s">
        <v>11</v>
      </c>
      <c r="AG225" s="470" t="s">
        <v>12</v>
      </c>
      <c r="AH225" s="470" t="s">
        <v>13</v>
      </c>
      <c r="AI225" s="470" t="s">
        <v>14</v>
      </c>
      <c r="AJ225" s="470" t="s">
        <v>15</v>
      </c>
      <c r="AK225" s="470" t="s">
        <v>16</v>
      </c>
      <c r="AL225" s="470" t="s">
        <v>17</v>
      </c>
      <c r="AM225" s="471" t="s">
        <v>18</v>
      </c>
      <c r="AN225" s="469" t="s">
        <v>7</v>
      </c>
      <c r="AO225" s="470" t="s">
        <v>8</v>
      </c>
      <c r="AP225" s="470" t="s">
        <v>9</v>
      </c>
      <c r="AQ225" s="470" t="s">
        <v>10</v>
      </c>
      <c r="AR225" s="470" t="s">
        <v>11</v>
      </c>
      <c r="AS225" s="470" t="s">
        <v>12</v>
      </c>
      <c r="AT225" s="470" t="s">
        <v>13</v>
      </c>
      <c r="AU225" s="470" t="s">
        <v>14</v>
      </c>
      <c r="AV225" s="470" t="s">
        <v>15</v>
      </c>
      <c r="AW225" s="470" t="s">
        <v>16</v>
      </c>
      <c r="AX225" s="470" t="s">
        <v>17</v>
      </c>
      <c r="AY225" s="471" t="s">
        <v>18</v>
      </c>
      <c r="AZ225" s="469" t="s">
        <v>7</v>
      </c>
      <c r="BA225" s="470" t="s">
        <v>8</v>
      </c>
      <c r="BB225" s="470" t="s">
        <v>9</v>
      </c>
      <c r="BC225" s="470" t="s">
        <v>10</v>
      </c>
      <c r="BD225" s="470" t="s">
        <v>11</v>
      </c>
      <c r="BE225" s="470" t="s">
        <v>12</v>
      </c>
      <c r="BF225" s="470" t="s">
        <v>13</v>
      </c>
      <c r="BG225" s="470" t="s">
        <v>14</v>
      </c>
      <c r="BH225" s="470" t="s">
        <v>15</v>
      </c>
      <c r="BI225" s="470" t="s">
        <v>16</v>
      </c>
      <c r="BJ225" s="470" t="s">
        <v>17</v>
      </c>
      <c r="BK225" s="471" t="s">
        <v>18</v>
      </c>
    </row>
    <row r="226" spans="2:63" x14ac:dyDescent="0.3">
      <c r="B226" s="548" t="s">
        <v>40</v>
      </c>
      <c r="C226" s="151" t="s">
        <v>55</v>
      </c>
      <c r="D226" s="340">
        <v>47.4</v>
      </c>
      <c r="E226" s="341">
        <f>+D226</f>
        <v>47.4</v>
      </c>
      <c r="F226" s="341">
        <f t="shared" ref="F226:O226" si="107">+E226</f>
        <v>47.4</v>
      </c>
      <c r="G226" s="341">
        <f t="shared" si="107"/>
        <v>47.4</v>
      </c>
      <c r="H226" s="341">
        <f t="shared" si="107"/>
        <v>47.4</v>
      </c>
      <c r="I226" s="341">
        <f t="shared" si="107"/>
        <v>47.4</v>
      </c>
      <c r="J226" s="341">
        <f t="shared" si="107"/>
        <v>47.4</v>
      </c>
      <c r="K226" s="341">
        <f t="shared" si="107"/>
        <v>47.4</v>
      </c>
      <c r="L226" s="341">
        <f t="shared" si="107"/>
        <v>47.4</v>
      </c>
      <c r="M226" s="341">
        <f t="shared" si="107"/>
        <v>47.4</v>
      </c>
      <c r="N226" s="341">
        <f t="shared" si="107"/>
        <v>47.4</v>
      </c>
      <c r="O226" s="591">
        <f t="shared" si="107"/>
        <v>47.4</v>
      </c>
      <c r="P226" s="340">
        <v>47.34</v>
      </c>
      <c r="Q226" s="341">
        <f>+P226</f>
        <v>47.34</v>
      </c>
      <c r="R226" s="341">
        <f t="shared" ref="R226:AA226" si="108">+Q226</f>
        <v>47.34</v>
      </c>
      <c r="S226" s="341">
        <f t="shared" si="108"/>
        <v>47.34</v>
      </c>
      <c r="T226" s="341">
        <f t="shared" si="108"/>
        <v>47.34</v>
      </c>
      <c r="U226" s="341">
        <f t="shared" si="108"/>
        <v>47.34</v>
      </c>
      <c r="V226" s="341">
        <f t="shared" si="108"/>
        <v>47.34</v>
      </c>
      <c r="W226" s="341">
        <f t="shared" si="108"/>
        <v>47.34</v>
      </c>
      <c r="X226" s="341">
        <f t="shared" si="108"/>
        <v>47.34</v>
      </c>
      <c r="Y226" s="341">
        <f t="shared" si="108"/>
        <v>47.34</v>
      </c>
      <c r="Z226" s="341">
        <f t="shared" si="108"/>
        <v>47.34</v>
      </c>
      <c r="AA226" s="591">
        <f t="shared" si="108"/>
        <v>47.34</v>
      </c>
      <c r="AB226" s="340">
        <v>47.46</v>
      </c>
      <c r="AC226" s="341">
        <f>+AB226</f>
        <v>47.46</v>
      </c>
      <c r="AD226" s="341">
        <f t="shared" ref="AD226:AM226" si="109">+AC226</f>
        <v>47.46</v>
      </c>
      <c r="AE226" s="341">
        <f t="shared" si="109"/>
        <v>47.46</v>
      </c>
      <c r="AF226" s="341">
        <f t="shared" si="109"/>
        <v>47.46</v>
      </c>
      <c r="AG226" s="341">
        <f t="shared" si="109"/>
        <v>47.46</v>
      </c>
      <c r="AH226" s="341">
        <f t="shared" si="109"/>
        <v>47.46</v>
      </c>
      <c r="AI226" s="341">
        <f t="shared" si="109"/>
        <v>47.46</v>
      </c>
      <c r="AJ226" s="341">
        <f t="shared" si="109"/>
        <v>47.46</v>
      </c>
      <c r="AK226" s="341">
        <f t="shared" si="109"/>
        <v>47.46</v>
      </c>
      <c r="AL226" s="341">
        <f t="shared" si="109"/>
        <v>47.46</v>
      </c>
      <c r="AM226" s="591">
        <f t="shared" si="109"/>
        <v>47.46</v>
      </c>
      <c r="AN226" s="340">
        <v>47.16</v>
      </c>
      <c r="AO226" s="341">
        <f>+AN226</f>
        <v>47.16</v>
      </c>
      <c r="AP226" s="341">
        <f t="shared" ref="AP226:AY226" si="110">+AO226</f>
        <v>47.16</v>
      </c>
      <c r="AQ226" s="341">
        <f t="shared" si="110"/>
        <v>47.16</v>
      </c>
      <c r="AR226" s="341">
        <f t="shared" si="110"/>
        <v>47.16</v>
      </c>
      <c r="AS226" s="341">
        <f t="shared" si="110"/>
        <v>47.16</v>
      </c>
      <c r="AT226" s="341">
        <f t="shared" si="110"/>
        <v>47.16</v>
      </c>
      <c r="AU226" s="341">
        <f t="shared" si="110"/>
        <v>47.16</v>
      </c>
      <c r="AV226" s="341">
        <f t="shared" si="110"/>
        <v>47.16</v>
      </c>
      <c r="AW226" s="341">
        <f t="shared" si="110"/>
        <v>47.16</v>
      </c>
      <c r="AX226" s="341">
        <f t="shared" si="110"/>
        <v>47.16</v>
      </c>
      <c r="AY226" s="591">
        <f t="shared" si="110"/>
        <v>47.16</v>
      </c>
      <c r="AZ226" s="340">
        <v>46.92</v>
      </c>
      <c r="BA226" s="341">
        <f>+AZ226</f>
        <v>46.92</v>
      </c>
      <c r="BB226" s="341">
        <f t="shared" ref="BB226:BK226" si="111">+BA226</f>
        <v>46.92</v>
      </c>
      <c r="BC226" s="341">
        <f t="shared" si="111"/>
        <v>46.92</v>
      </c>
      <c r="BD226" s="341">
        <f t="shared" si="111"/>
        <v>46.92</v>
      </c>
      <c r="BE226" s="341">
        <f t="shared" si="111"/>
        <v>46.92</v>
      </c>
      <c r="BF226" s="341">
        <f t="shared" si="111"/>
        <v>46.92</v>
      </c>
      <c r="BG226" s="341">
        <f t="shared" si="111"/>
        <v>46.92</v>
      </c>
      <c r="BH226" s="341">
        <f t="shared" si="111"/>
        <v>46.92</v>
      </c>
      <c r="BI226" s="341">
        <f t="shared" si="111"/>
        <v>46.92</v>
      </c>
      <c r="BJ226" s="341">
        <f t="shared" si="111"/>
        <v>46.92</v>
      </c>
      <c r="BK226" s="591">
        <f t="shared" si="111"/>
        <v>46.92</v>
      </c>
    </row>
    <row r="227" spans="2:63" x14ac:dyDescent="0.3">
      <c r="B227" s="472" t="s">
        <v>42</v>
      </c>
      <c r="C227" s="110" t="s">
        <v>55</v>
      </c>
      <c r="D227" s="346">
        <v>0.66</v>
      </c>
      <c r="E227" s="16">
        <f>+D227</f>
        <v>0.66</v>
      </c>
      <c r="F227" s="16">
        <f t="shared" ref="F227:O227" si="112">+E227</f>
        <v>0.66</v>
      </c>
      <c r="G227" s="16">
        <f t="shared" si="112"/>
        <v>0.66</v>
      </c>
      <c r="H227" s="16">
        <f t="shared" si="112"/>
        <v>0.66</v>
      </c>
      <c r="I227" s="16">
        <f t="shared" si="112"/>
        <v>0.66</v>
      </c>
      <c r="J227" s="16">
        <f t="shared" si="112"/>
        <v>0.66</v>
      </c>
      <c r="K227" s="16">
        <f t="shared" si="112"/>
        <v>0.66</v>
      </c>
      <c r="L227" s="16">
        <f t="shared" si="112"/>
        <v>0.66</v>
      </c>
      <c r="M227" s="16">
        <f t="shared" si="112"/>
        <v>0.66</v>
      </c>
      <c r="N227" s="16">
        <f t="shared" si="112"/>
        <v>0.66</v>
      </c>
      <c r="O227" s="593">
        <f t="shared" si="112"/>
        <v>0.66</v>
      </c>
      <c r="P227" s="346">
        <v>0.7</v>
      </c>
      <c r="Q227" s="16">
        <f t="shared" ref="Q227:AA227" si="113">+P227</f>
        <v>0.7</v>
      </c>
      <c r="R227" s="16">
        <f t="shared" si="113"/>
        <v>0.7</v>
      </c>
      <c r="S227" s="16">
        <f t="shared" si="113"/>
        <v>0.7</v>
      </c>
      <c r="T227" s="16">
        <f t="shared" si="113"/>
        <v>0.7</v>
      </c>
      <c r="U227" s="16">
        <f t="shared" si="113"/>
        <v>0.7</v>
      </c>
      <c r="V227" s="16">
        <f t="shared" si="113"/>
        <v>0.7</v>
      </c>
      <c r="W227" s="16">
        <f t="shared" si="113"/>
        <v>0.7</v>
      </c>
      <c r="X227" s="16">
        <f t="shared" si="113"/>
        <v>0.7</v>
      </c>
      <c r="Y227" s="16">
        <f t="shared" si="113"/>
        <v>0.7</v>
      </c>
      <c r="Z227" s="16">
        <f t="shared" si="113"/>
        <v>0.7</v>
      </c>
      <c r="AA227" s="593">
        <f t="shared" si="113"/>
        <v>0.7</v>
      </c>
      <c r="AB227" s="346">
        <v>0.72</v>
      </c>
      <c r="AC227" s="16">
        <f>+AB227</f>
        <v>0.72</v>
      </c>
      <c r="AD227" s="16">
        <f t="shared" ref="AD227:AM227" si="114">+AC227</f>
        <v>0.72</v>
      </c>
      <c r="AE227" s="16">
        <f t="shared" si="114"/>
        <v>0.72</v>
      </c>
      <c r="AF227" s="16">
        <f t="shared" si="114"/>
        <v>0.72</v>
      </c>
      <c r="AG227" s="16">
        <f t="shared" si="114"/>
        <v>0.72</v>
      </c>
      <c r="AH227" s="16">
        <f t="shared" si="114"/>
        <v>0.72</v>
      </c>
      <c r="AI227" s="16">
        <f t="shared" si="114"/>
        <v>0.72</v>
      </c>
      <c r="AJ227" s="16">
        <f t="shared" si="114"/>
        <v>0.72</v>
      </c>
      <c r="AK227" s="16">
        <f t="shared" si="114"/>
        <v>0.72</v>
      </c>
      <c r="AL227" s="16">
        <f t="shared" si="114"/>
        <v>0.72</v>
      </c>
      <c r="AM227" s="593">
        <f t="shared" si="114"/>
        <v>0.72</v>
      </c>
      <c r="AN227" s="346">
        <v>0.72</v>
      </c>
      <c r="AO227" s="16">
        <f t="shared" ref="AO227:AY227" si="115">+AN227</f>
        <v>0.72</v>
      </c>
      <c r="AP227" s="16">
        <f t="shared" si="115"/>
        <v>0.72</v>
      </c>
      <c r="AQ227" s="16">
        <f t="shared" si="115"/>
        <v>0.72</v>
      </c>
      <c r="AR227" s="16">
        <f t="shared" si="115"/>
        <v>0.72</v>
      </c>
      <c r="AS227" s="16">
        <f t="shared" si="115"/>
        <v>0.72</v>
      </c>
      <c r="AT227" s="16">
        <f t="shared" si="115"/>
        <v>0.72</v>
      </c>
      <c r="AU227" s="16">
        <f t="shared" si="115"/>
        <v>0.72</v>
      </c>
      <c r="AV227" s="16">
        <f t="shared" si="115"/>
        <v>0.72</v>
      </c>
      <c r="AW227" s="16">
        <f t="shared" si="115"/>
        <v>0.72</v>
      </c>
      <c r="AX227" s="16">
        <f t="shared" si="115"/>
        <v>0.72</v>
      </c>
      <c r="AY227" s="593">
        <f t="shared" si="115"/>
        <v>0.72</v>
      </c>
      <c r="AZ227" s="346">
        <v>0.72</v>
      </c>
      <c r="BA227" s="16">
        <f t="shared" ref="BA227:BK227" si="116">+AZ227</f>
        <v>0.72</v>
      </c>
      <c r="BB227" s="16">
        <f t="shared" si="116"/>
        <v>0.72</v>
      </c>
      <c r="BC227" s="16">
        <f t="shared" si="116"/>
        <v>0.72</v>
      </c>
      <c r="BD227" s="16">
        <f t="shared" si="116"/>
        <v>0.72</v>
      </c>
      <c r="BE227" s="16">
        <f t="shared" si="116"/>
        <v>0.72</v>
      </c>
      <c r="BF227" s="16">
        <f t="shared" si="116"/>
        <v>0.72</v>
      </c>
      <c r="BG227" s="16">
        <f t="shared" si="116"/>
        <v>0.72</v>
      </c>
      <c r="BH227" s="16">
        <f t="shared" si="116"/>
        <v>0.72</v>
      </c>
      <c r="BI227" s="16">
        <f t="shared" si="116"/>
        <v>0.72</v>
      </c>
      <c r="BJ227" s="16">
        <f t="shared" si="116"/>
        <v>0.72</v>
      </c>
      <c r="BK227" s="593">
        <f t="shared" si="116"/>
        <v>0.72</v>
      </c>
    </row>
    <row r="228" spans="2:63" x14ac:dyDescent="0.3">
      <c r="B228" s="472" t="s">
        <v>43</v>
      </c>
      <c r="C228" s="110" t="s">
        <v>55</v>
      </c>
      <c r="D228" s="346">
        <v>2.2799999999999998</v>
      </c>
      <c r="E228" s="16">
        <f>+D228</f>
        <v>2.2799999999999998</v>
      </c>
      <c r="F228" s="16">
        <f t="shared" ref="F228:O228" si="117">+E228</f>
        <v>2.2799999999999998</v>
      </c>
      <c r="G228" s="16">
        <f t="shared" si="117"/>
        <v>2.2799999999999998</v>
      </c>
      <c r="H228" s="16">
        <f t="shared" si="117"/>
        <v>2.2799999999999998</v>
      </c>
      <c r="I228" s="16">
        <f t="shared" si="117"/>
        <v>2.2799999999999998</v>
      </c>
      <c r="J228" s="16">
        <f t="shared" si="117"/>
        <v>2.2799999999999998</v>
      </c>
      <c r="K228" s="16">
        <f t="shared" si="117"/>
        <v>2.2799999999999998</v>
      </c>
      <c r="L228" s="16">
        <f t="shared" si="117"/>
        <v>2.2799999999999998</v>
      </c>
      <c r="M228" s="16">
        <f t="shared" si="117"/>
        <v>2.2799999999999998</v>
      </c>
      <c r="N228" s="16">
        <f t="shared" si="117"/>
        <v>2.2799999999999998</v>
      </c>
      <c r="O228" s="593">
        <f t="shared" si="117"/>
        <v>2.2799999999999998</v>
      </c>
      <c r="P228" s="346">
        <v>2.2799999999999998</v>
      </c>
      <c r="Q228" s="16">
        <f t="shared" ref="Q228:AA228" si="118">+P228</f>
        <v>2.2799999999999998</v>
      </c>
      <c r="R228" s="16">
        <f t="shared" si="118"/>
        <v>2.2799999999999998</v>
      </c>
      <c r="S228" s="16">
        <f t="shared" si="118"/>
        <v>2.2799999999999998</v>
      </c>
      <c r="T228" s="16">
        <f t="shared" si="118"/>
        <v>2.2799999999999998</v>
      </c>
      <c r="U228" s="16">
        <f t="shared" si="118"/>
        <v>2.2799999999999998</v>
      </c>
      <c r="V228" s="16">
        <f t="shared" si="118"/>
        <v>2.2799999999999998</v>
      </c>
      <c r="W228" s="16">
        <f t="shared" si="118"/>
        <v>2.2799999999999998</v>
      </c>
      <c r="X228" s="16">
        <f t="shared" si="118"/>
        <v>2.2799999999999998</v>
      </c>
      <c r="Y228" s="16">
        <f t="shared" si="118"/>
        <v>2.2799999999999998</v>
      </c>
      <c r="Z228" s="16">
        <f t="shared" si="118"/>
        <v>2.2799999999999998</v>
      </c>
      <c r="AA228" s="593">
        <f t="shared" si="118"/>
        <v>2.2799999999999998</v>
      </c>
      <c r="AB228" s="346">
        <v>2.2999999999999998</v>
      </c>
      <c r="AC228" s="16">
        <f>+AB228</f>
        <v>2.2999999999999998</v>
      </c>
      <c r="AD228" s="16">
        <f t="shared" ref="AD228:AM228" si="119">+AC228</f>
        <v>2.2999999999999998</v>
      </c>
      <c r="AE228" s="16">
        <f t="shared" si="119"/>
        <v>2.2999999999999998</v>
      </c>
      <c r="AF228" s="16">
        <f t="shared" si="119"/>
        <v>2.2999999999999998</v>
      </c>
      <c r="AG228" s="16">
        <f t="shared" si="119"/>
        <v>2.2999999999999998</v>
      </c>
      <c r="AH228" s="16">
        <f t="shared" si="119"/>
        <v>2.2999999999999998</v>
      </c>
      <c r="AI228" s="16">
        <f t="shared" si="119"/>
        <v>2.2999999999999998</v>
      </c>
      <c r="AJ228" s="16">
        <f t="shared" si="119"/>
        <v>2.2999999999999998</v>
      </c>
      <c r="AK228" s="16">
        <f t="shared" si="119"/>
        <v>2.2999999999999998</v>
      </c>
      <c r="AL228" s="16">
        <f t="shared" si="119"/>
        <v>2.2999999999999998</v>
      </c>
      <c r="AM228" s="593">
        <f t="shared" si="119"/>
        <v>2.2999999999999998</v>
      </c>
      <c r="AN228" s="346">
        <v>2.2999999999999998</v>
      </c>
      <c r="AO228" s="16">
        <f t="shared" ref="AO228:AY228" si="120">+AN228</f>
        <v>2.2999999999999998</v>
      </c>
      <c r="AP228" s="16">
        <f t="shared" si="120"/>
        <v>2.2999999999999998</v>
      </c>
      <c r="AQ228" s="16">
        <f t="shared" si="120"/>
        <v>2.2999999999999998</v>
      </c>
      <c r="AR228" s="16">
        <f t="shared" si="120"/>
        <v>2.2999999999999998</v>
      </c>
      <c r="AS228" s="16">
        <f t="shared" si="120"/>
        <v>2.2999999999999998</v>
      </c>
      <c r="AT228" s="16">
        <f t="shared" si="120"/>
        <v>2.2999999999999998</v>
      </c>
      <c r="AU228" s="16">
        <f t="shared" si="120"/>
        <v>2.2999999999999998</v>
      </c>
      <c r="AV228" s="16">
        <f t="shared" si="120"/>
        <v>2.2999999999999998</v>
      </c>
      <c r="AW228" s="16">
        <f t="shared" si="120"/>
        <v>2.2999999999999998</v>
      </c>
      <c r="AX228" s="16">
        <f t="shared" si="120"/>
        <v>2.2999999999999998</v>
      </c>
      <c r="AY228" s="593">
        <f t="shared" si="120"/>
        <v>2.2999999999999998</v>
      </c>
      <c r="AZ228" s="346">
        <v>2.34</v>
      </c>
      <c r="BA228" s="16">
        <f t="shared" ref="BA228:BK228" si="121">+AZ228</f>
        <v>2.34</v>
      </c>
      <c r="BB228" s="16">
        <f t="shared" si="121"/>
        <v>2.34</v>
      </c>
      <c r="BC228" s="16">
        <f t="shared" si="121"/>
        <v>2.34</v>
      </c>
      <c r="BD228" s="16">
        <f t="shared" si="121"/>
        <v>2.34</v>
      </c>
      <c r="BE228" s="16">
        <f t="shared" si="121"/>
        <v>2.34</v>
      </c>
      <c r="BF228" s="16">
        <f t="shared" si="121"/>
        <v>2.34</v>
      </c>
      <c r="BG228" s="16">
        <f t="shared" si="121"/>
        <v>2.34</v>
      </c>
      <c r="BH228" s="16">
        <f t="shared" si="121"/>
        <v>2.34</v>
      </c>
      <c r="BI228" s="16">
        <f t="shared" si="121"/>
        <v>2.34</v>
      </c>
      <c r="BJ228" s="16">
        <f t="shared" si="121"/>
        <v>2.34</v>
      </c>
      <c r="BK228" s="593">
        <f t="shared" si="121"/>
        <v>2.34</v>
      </c>
    </row>
    <row r="229" spans="2:63" ht="16.2" thickBot="1" x14ac:dyDescent="0.35">
      <c r="B229" s="478" t="s">
        <v>44</v>
      </c>
      <c r="C229" s="81" t="s">
        <v>55</v>
      </c>
      <c r="D229" s="353">
        <v>9.48</v>
      </c>
      <c r="E229" s="211">
        <f>+D229</f>
        <v>9.48</v>
      </c>
      <c r="F229" s="211">
        <f t="shared" ref="F229:O229" si="122">+E229</f>
        <v>9.48</v>
      </c>
      <c r="G229" s="211">
        <f t="shared" si="122"/>
        <v>9.48</v>
      </c>
      <c r="H229" s="211">
        <f t="shared" si="122"/>
        <v>9.48</v>
      </c>
      <c r="I229" s="211">
        <f t="shared" si="122"/>
        <v>9.48</v>
      </c>
      <c r="J229" s="211">
        <f t="shared" si="122"/>
        <v>9.48</v>
      </c>
      <c r="K229" s="211">
        <f t="shared" si="122"/>
        <v>9.48</v>
      </c>
      <c r="L229" s="211">
        <f t="shared" si="122"/>
        <v>9.48</v>
      </c>
      <c r="M229" s="211">
        <f t="shared" si="122"/>
        <v>9.48</v>
      </c>
      <c r="N229" s="211">
        <f t="shared" si="122"/>
        <v>9.48</v>
      </c>
      <c r="O229" s="594">
        <f t="shared" si="122"/>
        <v>9.48</v>
      </c>
      <c r="P229" s="353">
        <v>9.84</v>
      </c>
      <c r="Q229" s="211">
        <f t="shared" ref="Q229:AA229" si="123">+P229</f>
        <v>9.84</v>
      </c>
      <c r="R229" s="211">
        <f t="shared" si="123"/>
        <v>9.84</v>
      </c>
      <c r="S229" s="211">
        <f t="shared" si="123"/>
        <v>9.84</v>
      </c>
      <c r="T229" s="211">
        <f t="shared" si="123"/>
        <v>9.84</v>
      </c>
      <c r="U229" s="211">
        <f t="shared" si="123"/>
        <v>9.84</v>
      </c>
      <c r="V229" s="211">
        <f t="shared" si="123"/>
        <v>9.84</v>
      </c>
      <c r="W229" s="211">
        <f t="shared" si="123"/>
        <v>9.84</v>
      </c>
      <c r="X229" s="211">
        <f t="shared" si="123"/>
        <v>9.84</v>
      </c>
      <c r="Y229" s="211">
        <f t="shared" si="123"/>
        <v>9.84</v>
      </c>
      <c r="Z229" s="211">
        <f t="shared" si="123"/>
        <v>9.84</v>
      </c>
      <c r="AA229" s="594">
        <f t="shared" si="123"/>
        <v>9.84</v>
      </c>
      <c r="AB229" s="353">
        <v>9.84</v>
      </c>
      <c r="AC229" s="211">
        <f>+AB229</f>
        <v>9.84</v>
      </c>
      <c r="AD229" s="211">
        <f t="shared" ref="AD229:AM229" si="124">+AC229</f>
        <v>9.84</v>
      </c>
      <c r="AE229" s="211">
        <f t="shared" si="124"/>
        <v>9.84</v>
      </c>
      <c r="AF229" s="211">
        <f t="shared" si="124"/>
        <v>9.84</v>
      </c>
      <c r="AG229" s="211">
        <f t="shared" si="124"/>
        <v>9.84</v>
      </c>
      <c r="AH229" s="211">
        <f t="shared" si="124"/>
        <v>9.84</v>
      </c>
      <c r="AI229" s="211">
        <f t="shared" si="124"/>
        <v>9.84</v>
      </c>
      <c r="AJ229" s="211">
        <f t="shared" si="124"/>
        <v>9.84</v>
      </c>
      <c r="AK229" s="211">
        <f t="shared" si="124"/>
        <v>9.84</v>
      </c>
      <c r="AL229" s="211">
        <f t="shared" si="124"/>
        <v>9.84</v>
      </c>
      <c r="AM229" s="594">
        <f t="shared" si="124"/>
        <v>9.84</v>
      </c>
      <c r="AN229" s="353">
        <v>10.199999999999999</v>
      </c>
      <c r="AO229" s="211">
        <f t="shared" ref="AO229:AY229" si="125">+AN229</f>
        <v>10.199999999999999</v>
      </c>
      <c r="AP229" s="211">
        <f t="shared" si="125"/>
        <v>10.199999999999999</v>
      </c>
      <c r="AQ229" s="211">
        <f t="shared" si="125"/>
        <v>10.199999999999999</v>
      </c>
      <c r="AR229" s="211">
        <f t="shared" si="125"/>
        <v>10.199999999999999</v>
      </c>
      <c r="AS229" s="211">
        <f t="shared" si="125"/>
        <v>10.199999999999999</v>
      </c>
      <c r="AT229" s="211">
        <f t="shared" si="125"/>
        <v>10.199999999999999</v>
      </c>
      <c r="AU229" s="211">
        <f t="shared" si="125"/>
        <v>10.199999999999999</v>
      </c>
      <c r="AV229" s="211">
        <f t="shared" si="125"/>
        <v>10.199999999999999</v>
      </c>
      <c r="AW229" s="211">
        <f t="shared" si="125"/>
        <v>10.199999999999999</v>
      </c>
      <c r="AX229" s="211">
        <f t="shared" si="125"/>
        <v>10.199999999999999</v>
      </c>
      <c r="AY229" s="594">
        <f t="shared" si="125"/>
        <v>10.199999999999999</v>
      </c>
      <c r="AZ229" s="353">
        <v>10.199999999999999</v>
      </c>
      <c r="BA229" s="211">
        <f t="shared" ref="BA229:BK229" si="126">+AZ229</f>
        <v>10.199999999999999</v>
      </c>
      <c r="BB229" s="211">
        <f t="shared" si="126"/>
        <v>10.199999999999999</v>
      </c>
      <c r="BC229" s="211">
        <f t="shared" si="126"/>
        <v>10.199999999999999</v>
      </c>
      <c r="BD229" s="211">
        <f t="shared" si="126"/>
        <v>10.199999999999999</v>
      </c>
      <c r="BE229" s="211">
        <f t="shared" si="126"/>
        <v>10.199999999999999</v>
      </c>
      <c r="BF229" s="211">
        <f t="shared" si="126"/>
        <v>10.199999999999999</v>
      </c>
      <c r="BG229" s="211">
        <f t="shared" si="126"/>
        <v>10.199999999999999</v>
      </c>
      <c r="BH229" s="211">
        <f t="shared" si="126"/>
        <v>10.199999999999999</v>
      </c>
      <c r="BI229" s="211">
        <f t="shared" si="126"/>
        <v>10.199999999999999</v>
      </c>
      <c r="BJ229" s="211">
        <f t="shared" si="126"/>
        <v>10.199999999999999</v>
      </c>
      <c r="BK229" s="594">
        <f t="shared" si="126"/>
        <v>10.199999999999999</v>
      </c>
    </row>
    <row r="230" spans="2:63" ht="16.2" thickBot="1" x14ac:dyDescent="0.35">
      <c r="B230" s="3"/>
    </row>
    <row r="231" spans="2:63" ht="16.2" thickBot="1" x14ac:dyDescent="0.35">
      <c r="B231" s="1449" t="s">
        <v>57</v>
      </c>
      <c r="C231" s="1441" t="s">
        <v>54</v>
      </c>
      <c r="D231" s="1432">
        <v>2019</v>
      </c>
      <c r="E231" s="1430"/>
      <c r="F231" s="1430"/>
      <c r="G231" s="1430"/>
      <c r="H231" s="1430"/>
      <c r="I231" s="1430"/>
      <c r="J231" s="1430"/>
      <c r="K231" s="1430"/>
      <c r="L231" s="1430"/>
      <c r="M231" s="1430"/>
      <c r="N231" s="1430"/>
      <c r="O231" s="1431"/>
      <c r="P231" s="1432">
        <v>2020</v>
      </c>
      <c r="Q231" s="1430"/>
      <c r="R231" s="1430"/>
      <c r="S231" s="1430"/>
      <c r="T231" s="1430"/>
      <c r="U231" s="1430"/>
      <c r="V231" s="1430"/>
      <c r="W231" s="1430"/>
      <c r="X231" s="1430"/>
      <c r="Y231" s="1430"/>
      <c r="Z231" s="1430"/>
      <c r="AA231" s="1431"/>
      <c r="AB231" s="1432">
        <v>2021</v>
      </c>
      <c r="AC231" s="1430"/>
      <c r="AD231" s="1430"/>
      <c r="AE231" s="1430"/>
      <c r="AF231" s="1430"/>
      <c r="AG231" s="1430"/>
      <c r="AH231" s="1430"/>
      <c r="AI231" s="1430"/>
      <c r="AJ231" s="1430"/>
      <c r="AK231" s="1430"/>
      <c r="AL231" s="1430"/>
      <c r="AM231" s="1431"/>
      <c r="AN231" s="1432">
        <v>2022</v>
      </c>
      <c r="AO231" s="1430"/>
      <c r="AP231" s="1430"/>
      <c r="AQ231" s="1430"/>
      <c r="AR231" s="1430"/>
      <c r="AS231" s="1430"/>
      <c r="AT231" s="1430"/>
      <c r="AU231" s="1430"/>
      <c r="AV231" s="1430"/>
      <c r="AW231" s="1430"/>
      <c r="AX231" s="1430"/>
      <c r="AY231" s="1431"/>
      <c r="AZ231" s="1432">
        <v>2023</v>
      </c>
      <c r="BA231" s="1430"/>
      <c r="BB231" s="1430"/>
      <c r="BC231" s="1430"/>
      <c r="BD231" s="1430"/>
      <c r="BE231" s="1430"/>
      <c r="BF231" s="1430"/>
      <c r="BG231" s="1430"/>
      <c r="BH231" s="1430"/>
      <c r="BI231" s="1430"/>
      <c r="BJ231" s="1430"/>
      <c r="BK231" s="1431"/>
    </row>
    <row r="232" spans="2:63" ht="16.2" thickBot="1" x14ac:dyDescent="0.35">
      <c r="B232" s="1450"/>
      <c r="C232" s="1442"/>
      <c r="D232" s="469" t="s">
        <v>7</v>
      </c>
      <c r="E232" s="470" t="s">
        <v>8</v>
      </c>
      <c r="F232" s="470" t="s">
        <v>9</v>
      </c>
      <c r="G232" s="470" t="s">
        <v>10</v>
      </c>
      <c r="H232" s="470" t="s">
        <v>11</v>
      </c>
      <c r="I232" s="470" t="s">
        <v>12</v>
      </c>
      <c r="J232" s="470" t="s">
        <v>13</v>
      </c>
      <c r="K232" s="470" t="s">
        <v>14</v>
      </c>
      <c r="L232" s="470" t="s">
        <v>15</v>
      </c>
      <c r="M232" s="470" t="s">
        <v>16</v>
      </c>
      <c r="N232" s="470" t="s">
        <v>17</v>
      </c>
      <c r="O232" s="471" t="s">
        <v>18</v>
      </c>
      <c r="P232" s="469" t="s">
        <v>7</v>
      </c>
      <c r="Q232" s="470" t="s">
        <v>8</v>
      </c>
      <c r="R232" s="470" t="s">
        <v>9</v>
      </c>
      <c r="S232" s="470" t="s">
        <v>10</v>
      </c>
      <c r="T232" s="470" t="s">
        <v>11</v>
      </c>
      <c r="U232" s="470" t="s">
        <v>12</v>
      </c>
      <c r="V232" s="470" t="s">
        <v>13</v>
      </c>
      <c r="W232" s="470" t="s">
        <v>14</v>
      </c>
      <c r="X232" s="470" t="s">
        <v>15</v>
      </c>
      <c r="Y232" s="470" t="s">
        <v>16</v>
      </c>
      <c r="Z232" s="470" t="s">
        <v>17</v>
      </c>
      <c r="AA232" s="471" t="s">
        <v>18</v>
      </c>
      <c r="AB232" s="469" t="s">
        <v>7</v>
      </c>
      <c r="AC232" s="470" t="s">
        <v>8</v>
      </c>
      <c r="AD232" s="470" t="s">
        <v>9</v>
      </c>
      <c r="AE232" s="470" t="s">
        <v>10</v>
      </c>
      <c r="AF232" s="470" t="s">
        <v>11</v>
      </c>
      <c r="AG232" s="470" t="s">
        <v>12</v>
      </c>
      <c r="AH232" s="470" t="s">
        <v>13</v>
      </c>
      <c r="AI232" s="470" t="s">
        <v>14</v>
      </c>
      <c r="AJ232" s="470" t="s">
        <v>15</v>
      </c>
      <c r="AK232" s="470" t="s">
        <v>16</v>
      </c>
      <c r="AL232" s="470" t="s">
        <v>17</v>
      </c>
      <c r="AM232" s="471" t="s">
        <v>18</v>
      </c>
      <c r="AN232" s="469" t="s">
        <v>7</v>
      </c>
      <c r="AO232" s="470" t="s">
        <v>8</v>
      </c>
      <c r="AP232" s="470" t="s">
        <v>9</v>
      </c>
      <c r="AQ232" s="470" t="s">
        <v>10</v>
      </c>
      <c r="AR232" s="470" t="s">
        <v>11</v>
      </c>
      <c r="AS232" s="470" t="s">
        <v>12</v>
      </c>
      <c r="AT232" s="470" t="s">
        <v>13</v>
      </c>
      <c r="AU232" s="470" t="s">
        <v>14</v>
      </c>
      <c r="AV232" s="470" t="s">
        <v>15</v>
      </c>
      <c r="AW232" s="470" t="s">
        <v>16</v>
      </c>
      <c r="AX232" s="470" t="s">
        <v>17</v>
      </c>
      <c r="AY232" s="471" t="s">
        <v>18</v>
      </c>
      <c r="AZ232" s="469" t="s">
        <v>7</v>
      </c>
      <c r="BA232" s="470" t="s">
        <v>8</v>
      </c>
      <c r="BB232" s="470" t="s">
        <v>9</v>
      </c>
      <c r="BC232" s="470" t="s">
        <v>10</v>
      </c>
      <c r="BD232" s="470" t="s">
        <v>11</v>
      </c>
      <c r="BE232" s="470" t="s">
        <v>12</v>
      </c>
      <c r="BF232" s="470" t="s">
        <v>13</v>
      </c>
      <c r="BG232" s="470" t="s">
        <v>14</v>
      </c>
      <c r="BH232" s="470" t="s">
        <v>15</v>
      </c>
      <c r="BI232" s="470" t="s">
        <v>16</v>
      </c>
      <c r="BJ232" s="470" t="s">
        <v>17</v>
      </c>
      <c r="BK232" s="471" t="s">
        <v>18</v>
      </c>
    </row>
    <row r="233" spans="2:63" x14ac:dyDescent="0.3">
      <c r="B233" s="548" t="s">
        <v>40</v>
      </c>
      <c r="C233" s="151" t="s">
        <v>55</v>
      </c>
      <c r="D233" s="340">
        <v>0</v>
      </c>
      <c r="E233" s="341">
        <f>+D233</f>
        <v>0</v>
      </c>
      <c r="F233" s="341">
        <f t="shared" ref="F233:O233" si="127">+E233</f>
        <v>0</v>
      </c>
      <c r="G233" s="341">
        <f t="shared" si="127"/>
        <v>0</v>
      </c>
      <c r="H233" s="341">
        <f t="shared" si="127"/>
        <v>0</v>
      </c>
      <c r="I233" s="341">
        <f t="shared" si="127"/>
        <v>0</v>
      </c>
      <c r="J233" s="341">
        <f t="shared" si="127"/>
        <v>0</v>
      </c>
      <c r="K233" s="341">
        <f t="shared" si="127"/>
        <v>0</v>
      </c>
      <c r="L233" s="341">
        <f t="shared" si="127"/>
        <v>0</v>
      </c>
      <c r="M233" s="341">
        <f t="shared" si="127"/>
        <v>0</v>
      </c>
      <c r="N233" s="341">
        <f t="shared" si="127"/>
        <v>0</v>
      </c>
      <c r="O233" s="591">
        <f t="shared" si="127"/>
        <v>0</v>
      </c>
      <c r="P233" s="579">
        <v>0</v>
      </c>
      <c r="Q233" s="25">
        <f>+P233</f>
        <v>0</v>
      </c>
      <c r="R233" s="25">
        <f t="shared" ref="R233:AA233" si="128">+Q233</f>
        <v>0</v>
      </c>
      <c r="S233" s="25">
        <f t="shared" si="128"/>
        <v>0</v>
      </c>
      <c r="T233" s="25">
        <f t="shared" si="128"/>
        <v>0</v>
      </c>
      <c r="U233" s="25">
        <f t="shared" si="128"/>
        <v>0</v>
      </c>
      <c r="V233" s="25">
        <f t="shared" si="128"/>
        <v>0</v>
      </c>
      <c r="W233" s="25">
        <f t="shared" si="128"/>
        <v>0</v>
      </c>
      <c r="X233" s="25">
        <f t="shared" si="128"/>
        <v>0</v>
      </c>
      <c r="Y233" s="25">
        <f t="shared" si="128"/>
        <v>0</v>
      </c>
      <c r="Z233" s="25">
        <f t="shared" si="128"/>
        <v>0</v>
      </c>
      <c r="AA233" s="596">
        <f t="shared" si="128"/>
        <v>0</v>
      </c>
      <c r="AB233" s="340">
        <v>48.66</v>
      </c>
      <c r="AC233" s="341">
        <f>+AB233</f>
        <v>48.66</v>
      </c>
      <c r="AD233" s="341">
        <f t="shared" ref="AD233:AM233" si="129">+AC233</f>
        <v>48.66</v>
      </c>
      <c r="AE233" s="341">
        <f t="shared" si="129"/>
        <v>48.66</v>
      </c>
      <c r="AF233" s="341">
        <f t="shared" si="129"/>
        <v>48.66</v>
      </c>
      <c r="AG233" s="341">
        <f t="shared" si="129"/>
        <v>48.66</v>
      </c>
      <c r="AH233" s="341">
        <f t="shared" si="129"/>
        <v>48.66</v>
      </c>
      <c r="AI233" s="341">
        <f t="shared" si="129"/>
        <v>48.66</v>
      </c>
      <c r="AJ233" s="341">
        <f t="shared" si="129"/>
        <v>48.66</v>
      </c>
      <c r="AK233" s="341">
        <f t="shared" si="129"/>
        <v>48.66</v>
      </c>
      <c r="AL233" s="341">
        <f t="shared" si="129"/>
        <v>48.66</v>
      </c>
      <c r="AM233" s="591">
        <f t="shared" si="129"/>
        <v>48.66</v>
      </c>
      <c r="AN233" s="340">
        <v>48.36</v>
      </c>
      <c r="AO233" s="341">
        <f>+AN233</f>
        <v>48.36</v>
      </c>
      <c r="AP233" s="341">
        <f t="shared" ref="AP233:AY233" si="130">+AO233</f>
        <v>48.36</v>
      </c>
      <c r="AQ233" s="341">
        <f t="shared" si="130"/>
        <v>48.36</v>
      </c>
      <c r="AR233" s="341">
        <f t="shared" si="130"/>
        <v>48.36</v>
      </c>
      <c r="AS233" s="341">
        <f t="shared" si="130"/>
        <v>48.36</v>
      </c>
      <c r="AT233" s="341">
        <f t="shared" si="130"/>
        <v>48.36</v>
      </c>
      <c r="AU233" s="341">
        <f t="shared" si="130"/>
        <v>48.36</v>
      </c>
      <c r="AV233" s="341">
        <f t="shared" si="130"/>
        <v>48.36</v>
      </c>
      <c r="AW233" s="341">
        <f t="shared" si="130"/>
        <v>48.36</v>
      </c>
      <c r="AX233" s="341">
        <f t="shared" si="130"/>
        <v>48.36</v>
      </c>
      <c r="AY233" s="591">
        <f t="shared" si="130"/>
        <v>48.36</v>
      </c>
      <c r="AZ233" s="340">
        <v>48.12</v>
      </c>
      <c r="BA233" s="341">
        <f>+AZ233</f>
        <v>48.12</v>
      </c>
      <c r="BB233" s="341">
        <f t="shared" ref="BB233:BK233" si="131">+BA233</f>
        <v>48.12</v>
      </c>
      <c r="BC233" s="341">
        <f t="shared" si="131"/>
        <v>48.12</v>
      </c>
      <c r="BD233" s="341">
        <f t="shared" si="131"/>
        <v>48.12</v>
      </c>
      <c r="BE233" s="341">
        <f t="shared" si="131"/>
        <v>48.12</v>
      </c>
      <c r="BF233" s="341">
        <f t="shared" si="131"/>
        <v>48.12</v>
      </c>
      <c r="BG233" s="341">
        <f t="shared" si="131"/>
        <v>48.12</v>
      </c>
      <c r="BH233" s="341">
        <f t="shared" si="131"/>
        <v>48.12</v>
      </c>
      <c r="BI233" s="341">
        <f t="shared" si="131"/>
        <v>48.12</v>
      </c>
      <c r="BJ233" s="341">
        <f t="shared" si="131"/>
        <v>48.12</v>
      </c>
      <c r="BK233" s="591">
        <f t="shared" si="131"/>
        <v>48.12</v>
      </c>
    </row>
    <row r="234" spans="2:63" x14ac:dyDescent="0.3">
      <c r="B234" s="472" t="s">
        <v>42</v>
      </c>
      <c r="C234" s="110" t="s">
        <v>55</v>
      </c>
      <c r="D234" s="346">
        <v>0</v>
      </c>
      <c r="E234" s="16">
        <f>+D234</f>
        <v>0</v>
      </c>
      <c r="F234" s="16">
        <f t="shared" ref="F234:O234" si="132">+E234</f>
        <v>0</v>
      </c>
      <c r="G234" s="16">
        <f t="shared" si="132"/>
        <v>0</v>
      </c>
      <c r="H234" s="16">
        <f t="shared" si="132"/>
        <v>0</v>
      </c>
      <c r="I234" s="16">
        <f t="shared" si="132"/>
        <v>0</v>
      </c>
      <c r="J234" s="16">
        <f t="shared" si="132"/>
        <v>0</v>
      </c>
      <c r="K234" s="16">
        <f t="shared" si="132"/>
        <v>0</v>
      </c>
      <c r="L234" s="16">
        <f t="shared" si="132"/>
        <v>0</v>
      </c>
      <c r="M234" s="16">
        <f t="shared" si="132"/>
        <v>0</v>
      </c>
      <c r="N234" s="16">
        <f t="shared" si="132"/>
        <v>0</v>
      </c>
      <c r="O234" s="593">
        <f t="shared" si="132"/>
        <v>0</v>
      </c>
      <c r="P234" s="346">
        <v>0</v>
      </c>
      <c r="Q234" s="16">
        <f t="shared" ref="Q234:AA234" si="133">+P234</f>
        <v>0</v>
      </c>
      <c r="R234" s="16">
        <f t="shared" si="133"/>
        <v>0</v>
      </c>
      <c r="S234" s="16">
        <f t="shared" si="133"/>
        <v>0</v>
      </c>
      <c r="T234" s="16">
        <f t="shared" si="133"/>
        <v>0</v>
      </c>
      <c r="U234" s="16">
        <f t="shared" si="133"/>
        <v>0</v>
      </c>
      <c r="V234" s="16">
        <f t="shared" si="133"/>
        <v>0</v>
      </c>
      <c r="W234" s="16">
        <f t="shared" si="133"/>
        <v>0</v>
      </c>
      <c r="X234" s="16">
        <f t="shared" si="133"/>
        <v>0</v>
      </c>
      <c r="Y234" s="16">
        <f t="shared" si="133"/>
        <v>0</v>
      </c>
      <c r="Z234" s="16">
        <f t="shared" si="133"/>
        <v>0</v>
      </c>
      <c r="AA234" s="593">
        <f t="shared" si="133"/>
        <v>0</v>
      </c>
      <c r="AB234" s="346">
        <v>0.84</v>
      </c>
      <c r="AC234" s="16">
        <f>+AB234</f>
        <v>0.84</v>
      </c>
      <c r="AD234" s="16">
        <f t="shared" ref="AD234:AM234" si="134">+AC234</f>
        <v>0.84</v>
      </c>
      <c r="AE234" s="16">
        <f t="shared" si="134"/>
        <v>0.84</v>
      </c>
      <c r="AF234" s="16">
        <f t="shared" si="134"/>
        <v>0.84</v>
      </c>
      <c r="AG234" s="16">
        <f t="shared" si="134"/>
        <v>0.84</v>
      </c>
      <c r="AH234" s="16">
        <f t="shared" si="134"/>
        <v>0.84</v>
      </c>
      <c r="AI234" s="16">
        <f t="shared" si="134"/>
        <v>0.84</v>
      </c>
      <c r="AJ234" s="16">
        <f t="shared" si="134"/>
        <v>0.84</v>
      </c>
      <c r="AK234" s="16">
        <f t="shared" si="134"/>
        <v>0.84</v>
      </c>
      <c r="AL234" s="16">
        <f t="shared" si="134"/>
        <v>0.84</v>
      </c>
      <c r="AM234" s="593">
        <f t="shared" si="134"/>
        <v>0.84</v>
      </c>
      <c r="AN234" s="346">
        <v>0.84</v>
      </c>
      <c r="AO234" s="16">
        <f>+AN234</f>
        <v>0.84</v>
      </c>
      <c r="AP234" s="16">
        <f t="shared" ref="AP234:AY234" si="135">+AO234</f>
        <v>0.84</v>
      </c>
      <c r="AQ234" s="16">
        <f t="shared" si="135"/>
        <v>0.84</v>
      </c>
      <c r="AR234" s="16">
        <f t="shared" si="135"/>
        <v>0.84</v>
      </c>
      <c r="AS234" s="16">
        <f t="shared" si="135"/>
        <v>0.84</v>
      </c>
      <c r="AT234" s="16">
        <f t="shared" si="135"/>
        <v>0.84</v>
      </c>
      <c r="AU234" s="16">
        <f t="shared" si="135"/>
        <v>0.84</v>
      </c>
      <c r="AV234" s="16">
        <f t="shared" si="135"/>
        <v>0.84</v>
      </c>
      <c r="AW234" s="16">
        <f t="shared" si="135"/>
        <v>0.84</v>
      </c>
      <c r="AX234" s="16">
        <f t="shared" si="135"/>
        <v>0.84</v>
      </c>
      <c r="AY234" s="593">
        <f t="shared" si="135"/>
        <v>0.84</v>
      </c>
      <c r="AZ234" s="346">
        <v>0.84</v>
      </c>
      <c r="BA234" s="16">
        <f>+AZ234</f>
        <v>0.84</v>
      </c>
      <c r="BB234" s="16">
        <f t="shared" ref="BB234:BK234" si="136">+BA234</f>
        <v>0.84</v>
      </c>
      <c r="BC234" s="16">
        <f t="shared" si="136"/>
        <v>0.84</v>
      </c>
      <c r="BD234" s="16">
        <f t="shared" si="136"/>
        <v>0.84</v>
      </c>
      <c r="BE234" s="16">
        <f t="shared" si="136"/>
        <v>0.84</v>
      </c>
      <c r="BF234" s="16">
        <f t="shared" si="136"/>
        <v>0.84</v>
      </c>
      <c r="BG234" s="16">
        <f t="shared" si="136"/>
        <v>0.84</v>
      </c>
      <c r="BH234" s="16">
        <f t="shared" si="136"/>
        <v>0.84</v>
      </c>
      <c r="BI234" s="16">
        <f t="shared" si="136"/>
        <v>0.84</v>
      </c>
      <c r="BJ234" s="16">
        <f t="shared" si="136"/>
        <v>0.84</v>
      </c>
      <c r="BK234" s="593">
        <f t="shared" si="136"/>
        <v>0.84</v>
      </c>
    </row>
    <row r="235" spans="2:63" x14ac:dyDescent="0.3">
      <c r="B235" s="472" t="s">
        <v>43</v>
      </c>
      <c r="C235" s="110" t="s">
        <v>55</v>
      </c>
      <c r="D235" s="346">
        <v>0</v>
      </c>
      <c r="E235" s="16">
        <f>+D235</f>
        <v>0</v>
      </c>
      <c r="F235" s="16">
        <f t="shared" ref="F235:O235" si="137">+E235</f>
        <v>0</v>
      </c>
      <c r="G235" s="16">
        <f t="shared" si="137"/>
        <v>0</v>
      </c>
      <c r="H235" s="16">
        <f t="shared" si="137"/>
        <v>0</v>
      </c>
      <c r="I235" s="16">
        <f t="shared" si="137"/>
        <v>0</v>
      </c>
      <c r="J235" s="16">
        <f t="shared" si="137"/>
        <v>0</v>
      </c>
      <c r="K235" s="16">
        <f t="shared" si="137"/>
        <v>0</v>
      </c>
      <c r="L235" s="16">
        <f t="shared" si="137"/>
        <v>0</v>
      </c>
      <c r="M235" s="16">
        <f t="shared" si="137"/>
        <v>0</v>
      </c>
      <c r="N235" s="16">
        <f t="shared" si="137"/>
        <v>0</v>
      </c>
      <c r="O235" s="593">
        <f t="shared" si="137"/>
        <v>0</v>
      </c>
      <c r="P235" s="346">
        <v>0</v>
      </c>
      <c r="Q235" s="16">
        <f t="shared" ref="Q235:AA235" si="138">+P235</f>
        <v>0</v>
      </c>
      <c r="R235" s="16">
        <f t="shared" si="138"/>
        <v>0</v>
      </c>
      <c r="S235" s="16">
        <f t="shared" si="138"/>
        <v>0</v>
      </c>
      <c r="T235" s="16">
        <f t="shared" si="138"/>
        <v>0</v>
      </c>
      <c r="U235" s="16">
        <f t="shared" si="138"/>
        <v>0</v>
      </c>
      <c r="V235" s="16">
        <f t="shared" si="138"/>
        <v>0</v>
      </c>
      <c r="W235" s="16">
        <f t="shared" si="138"/>
        <v>0</v>
      </c>
      <c r="X235" s="16">
        <f t="shared" si="138"/>
        <v>0</v>
      </c>
      <c r="Y235" s="16">
        <f t="shared" si="138"/>
        <v>0</v>
      </c>
      <c r="Z235" s="16">
        <f t="shared" si="138"/>
        <v>0</v>
      </c>
      <c r="AA235" s="593">
        <f t="shared" si="138"/>
        <v>0</v>
      </c>
      <c r="AB235" s="346">
        <v>2.1800000000000002</v>
      </c>
      <c r="AC235" s="16">
        <f>+AB235</f>
        <v>2.1800000000000002</v>
      </c>
      <c r="AD235" s="16">
        <f t="shared" ref="AD235:AM235" si="139">+AC235</f>
        <v>2.1800000000000002</v>
      </c>
      <c r="AE235" s="16">
        <f t="shared" si="139"/>
        <v>2.1800000000000002</v>
      </c>
      <c r="AF235" s="16">
        <f t="shared" si="139"/>
        <v>2.1800000000000002</v>
      </c>
      <c r="AG235" s="16">
        <f t="shared" si="139"/>
        <v>2.1800000000000002</v>
      </c>
      <c r="AH235" s="16">
        <f t="shared" si="139"/>
        <v>2.1800000000000002</v>
      </c>
      <c r="AI235" s="16">
        <f t="shared" si="139"/>
        <v>2.1800000000000002</v>
      </c>
      <c r="AJ235" s="16">
        <f t="shared" si="139"/>
        <v>2.1800000000000002</v>
      </c>
      <c r="AK235" s="16">
        <f t="shared" si="139"/>
        <v>2.1800000000000002</v>
      </c>
      <c r="AL235" s="16">
        <f t="shared" si="139"/>
        <v>2.1800000000000002</v>
      </c>
      <c r="AM235" s="593">
        <f t="shared" si="139"/>
        <v>2.1800000000000002</v>
      </c>
      <c r="AN235" s="346">
        <v>2.1800000000000002</v>
      </c>
      <c r="AO235" s="16">
        <f>+AN235</f>
        <v>2.1800000000000002</v>
      </c>
      <c r="AP235" s="16">
        <f t="shared" ref="AP235:AY235" si="140">+AO235</f>
        <v>2.1800000000000002</v>
      </c>
      <c r="AQ235" s="16">
        <f t="shared" si="140"/>
        <v>2.1800000000000002</v>
      </c>
      <c r="AR235" s="16">
        <f t="shared" si="140"/>
        <v>2.1800000000000002</v>
      </c>
      <c r="AS235" s="16">
        <f t="shared" si="140"/>
        <v>2.1800000000000002</v>
      </c>
      <c r="AT235" s="16">
        <f t="shared" si="140"/>
        <v>2.1800000000000002</v>
      </c>
      <c r="AU235" s="16">
        <f t="shared" si="140"/>
        <v>2.1800000000000002</v>
      </c>
      <c r="AV235" s="16">
        <f t="shared" si="140"/>
        <v>2.1800000000000002</v>
      </c>
      <c r="AW235" s="16">
        <f t="shared" si="140"/>
        <v>2.1800000000000002</v>
      </c>
      <c r="AX235" s="16">
        <f t="shared" si="140"/>
        <v>2.1800000000000002</v>
      </c>
      <c r="AY235" s="593">
        <f t="shared" si="140"/>
        <v>2.1800000000000002</v>
      </c>
      <c r="AZ235" s="346">
        <v>2.2200000000000002</v>
      </c>
      <c r="BA235" s="16">
        <f>+AZ235</f>
        <v>2.2200000000000002</v>
      </c>
      <c r="BB235" s="16">
        <f t="shared" ref="BB235:BK235" si="141">+BA235</f>
        <v>2.2200000000000002</v>
      </c>
      <c r="BC235" s="16">
        <f t="shared" si="141"/>
        <v>2.2200000000000002</v>
      </c>
      <c r="BD235" s="16">
        <f t="shared" si="141"/>
        <v>2.2200000000000002</v>
      </c>
      <c r="BE235" s="16">
        <f t="shared" si="141"/>
        <v>2.2200000000000002</v>
      </c>
      <c r="BF235" s="16">
        <f t="shared" si="141"/>
        <v>2.2200000000000002</v>
      </c>
      <c r="BG235" s="16">
        <f t="shared" si="141"/>
        <v>2.2200000000000002</v>
      </c>
      <c r="BH235" s="16">
        <f t="shared" si="141"/>
        <v>2.2200000000000002</v>
      </c>
      <c r="BI235" s="16">
        <f t="shared" si="141"/>
        <v>2.2200000000000002</v>
      </c>
      <c r="BJ235" s="16">
        <f t="shared" si="141"/>
        <v>2.2200000000000002</v>
      </c>
      <c r="BK235" s="593">
        <f t="shared" si="141"/>
        <v>2.2200000000000002</v>
      </c>
    </row>
    <row r="236" spans="2:63" ht="16.2" thickBot="1" x14ac:dyDescent="0.35">
      <c r="B236" s="478" t="s">
        <v>44</v>
      </c>
      <c r="C236" s="81" t="s">
        <v>55</v>
      </c>
      <c r="D236" s="353">
        <v>0</v>
      </c>
      <c r="E236" s="211">
        <f>+D236</f>
        <v>0</v>
      </c>
      <c r="F236" s="211">
        <f t="shared" ref="F236:O236" si="142">+E236</f>
        <v>0</v>
      </c>
      <c r="G236" s="211">
        <f t="shared" si="142"/>
        <v>0</v>
      </c>
      <c r="H236" s="211">
        <f t="shared" si="142"/>
        <v>0</v>
      </c>
      <c r="I236" s="211">
        <f t="shared" si="142"/>
        <v>0</v>
      </c>
      <c r="J236" s="211">
        <f t="shared" si="142"/>
        <v>0</v>
      </c>
      <c r="K236" s="211">
        <f t="shared" si="142"/>
        <v>0</v>
      </c>
      <c r="L236" s="211">
        <f t="shared" si="142"/>
        <v>0</v>
      </c>
      <c r="M236" s="211">
        <f t="shared" si="142"/>
        <v>0</v>
      </c>
      <c r="N236" s="211">
        <f t="shared" si="142"/>
        <v>0</v>
      </c>
      <c r="O236" s="594">
        <f t="shared" si="142"/>
        <v>0</v>
      </c>
      <c r="P236" s="353">
        <v>0</v>
      </c>
      <c r="Q236" s="211">
        <f t="shared" ref="Q236:AA236" si="143">+P236</f>
        <v>0</v>
      </c>
      <c r="R236" s="211">
        <f t="shared" si="143"/>
        <v>0</v>
      </c>
      <c r="S236" s="211">
        <f t="shared" si="143"/>
        <v>0</v>
      </c>
      <c r="T236" s="211">
        <f t="shared" si="143"/>
        <v>0</v>
      </c>
      <c r="U236" s="211">
        <f t="shared" si="143"/>
        <v>0</v>
      </c>
      <c r="V236" s="211">
        <f t="shared" si="143"/>
        <v>0</v>
      </c>
      <c r="W236" s="211">
        <f t="shared" si="143"/>
        <v>0</v>
      </c>
      <c r="X236" s="211">
        <f t="shared" si="143"/>
        <v>0</v>
      </c>
      <c r="Y236" s="211">
        <f t="shared" si="143"/>
        <v>0</v>
      </c>
      <c r="Z236" s="211">
        <f t="shared" si="143"/>
        <v>0</v>
      </c>
      <c r="AA236" s="594">
        <f t="shared" si="143"/>
        <v>0</v>
      </c>
      <c r="AB236" s="353">
        <v>6.48</v>
      </c>
      <c r="AC236" s="211">
        <f>+AB236</f>
        <v>6.48</v>
      </c>
      <c r="AD236" s="211">
        <f t="shared" ref="AD236:AM236" si="144">+AC236</f>
        <v>6.48</v>
      </c>
      <c r="AE236" s="211">
        <f t="shared" si="144"/>
        <v>6.48</v>
      </c>
      <c r="AF236" s="211">
        <f t="shared" si="144"/>
        <v>6.48</v>
      </c>
      <c r="AG236" s="211">
        <f t="shared" si="144"/>
        <v>6.48</v>
      </c>
      <c r="AH236" s="211">
        <f t="shared" si="144"/>
        <v>6.48</v>
      </c>
      <c r="AI236" s="211">
        <f t="shared" si="144"/>
        <v>6.48</v>
      </c>
      <c r="AJ236" s="211">
        <f t="shared" si="144"/>
        <v>6.48</v>
      </c>
      <c r="AK236" s="211">
        <f t="shared" si="144"/>
        <v>6.48</v>
      </c>
      <c r="AL236" s="211">
        <f t="shared" si="144"/>
        <v>6.48</v>
      </c>
      <c r="AM236" s="594">
        <f t="shared" si="144"/>
        <v>6.48</v>
      </c>
      <c r="AN236" s="353">
        <v>6.72</v>
      </c>
      <c r="AO236" s="211">
        <f>+AN236</f>
        <v>6.72</v>
      </c>
      <c r="AP236" s="211">
        <f t="shared" ref="AP236:AY236" si="145">+AO236</f>
        <v>6.72</v>
      </c>
      <c r="AQ236" s="211">
        <f t="shared" si="145"/>
        <v>6.72</v>
      </c>
      <c r="AR236" s="211">
        <f t="shared" si="145"/>
        <v>6.72</v>
      </c>
      <c r="AS236" s="211">
        <f t="shared" si="145"/>
        <v>6.72</v>
      </c>
      <c r="AT236" s="211">
        <f t="shared" si="145"/>
        <v>6.72</v>
      </c>
      <c r="AU236" s="211">
        <f t="shared" si="145"/>
        <v>6.72</v>
      </c>
      <c r="AV236" s="211">
        <f t="shared" si="145"/>
        <v>6.72</v>
      </c>
      <c r="AW236" s="211">
        <f t="shared" si="145"/>
        <v>6.72</v>
      </c>
      <c r="AX236" s="211">
        <f t="shared" si="145"/>
        <v>6.72</v>
      </c>
      <c r="AY236" s="594">
        <f t="shared" si="145"/>
        <v>6.72</v>
      </c>
      <c r="AZ236" s="353">
        <v>6.6</v>
      </c>
      <c r="BA236" s="211">
        <f>+AZ236</f>
        <v>6.6</v>
      </c>
      <c r="BB236" s="211">
        <f t="shared" ref="BB236:BK236" si="146">+BA236</f>
        <v>6.6</v>
      </c>
      <c r="BC236" s="211">
        <f t="shared" si="146"/>
        <v>6.6</v>
      </c>
      <c r="BD236" s="211">
        <f t="shared" si="146"/>
        <v>6.6</v>
      </c>
      <c r="BE236" s="211">
        <f t="shared" si="146"/>
        <v>6.6</v>
      </c>
      <c r="BF236" s="211">
        <f t="shared" si="146"/>
        <v>6.6</v>
      </c>
      <c r="BG236" s="211">
        <f t="shared" si="146"/>
        <v>6.6</v>
      </c>
      <c r="BH236" s="211">
        <f t="shared" si="146"/>
        <v>6.6</v>
      </c>
      <c r="BI236" s="211">
        <f t="shared" si="146"/>
        <v>6.6</v>
      </c>
      <c r="BJ236" s="211">
        <f t="shared" si="146"/>
        <v>6.6</v>
      </c>
      <c r="BK236" s="594">
        <f t="shared" si="146"/>
        <v>6.6</v>
      </c>
    </row>
    <row r="238" spans="2:63" x14ac:dyDescent="0.3">
      <c r="B238" s="4" t="s">
        <v>58</v>
      </c>
    </row>
    <row r="239" spans="2:63" x14ac:dyDescent="0.3">
      <c r="B239" s="4"/>
    </row>
    <row r="240" spans="2:63" ht="16.2" thickBot="1" x14ac:dyDescent="0.35">
      <c r="B240" s="4" t="s">
        <v>61</v>
      </c>
    </row>
    <row r="241" spans="2:14" ht="16.2" thickBot="1" x14ac:dyDescent="0.35">
      <c r="C241" s="482">
        <v>2019</v>
      </c>
      <c r="D241" s="483">
        <v>2020</v>
      </c>
      <c r="E241" s="483">
        <v>2021</v>
      </c>
      <c r="F241" s="483">
        <v>2022</v>
      </c>
      <c r="G241" s="484">
        <v>2023</v>
      </c>
    </row>
    <row r="242" spans="2:14" x14ac:dyDescent="0.3">
      <c r="B242" s="597" t="s">
        <v>59</v>
      </c>
      <c r="C242" s="598">
        <v>1.56</v>
      </c>
      <c r="D242" s="599">
        <v>1.75</v>
      </c>
      <c r="E242" s="599">
        <v>1.72</v>
      </c>
      <c r="F242" s="599">
        <v>1.5</v>
      </c>
      <c r="G242" s="600">
        <v>1.68</v>
      </c>
    </row>
    <row r="243" spans="2:14" ht="16.2" thickBot="1" x14ac:dyDescent="0.35">
      <c r="B243" s="35" t="s">
        <v>60</v>
      </c>
      <c r="C243" s="601">
        <v>1.65</v>
      </c>
      <c r="D243" s="602">
        <v>1.53</v>
      </c>
      <c r="E243" s="602">
        <v>1.98</v>
      </c>
      <c r="F243" s="602">
        <v>1.7</v>
      </c>
      <c r="G243" s="603">
        <v>1.65</v>
      </c>
    </row>
    <row r="245" spans="2:14" x14ac:dyDescent="0.3">
      <c r="B245" s="4" t="s">
        <v>62</v>
      </c>
    </row>
    <row r="246" spans="2:14" ht="16.2" thickBot="1" x14ac:dyDescent="0.35">
      <c r="B246" s="4"/>
    </row>
    <row r="247" spans="2:14" ht="16.2" thickBot="1" x14ac:dyDescent="0.35">
      <c r="C247" s="604" t="s">
        <v>63</v>
      </c>
      <c r="D247" s="605" t="s">
        <v>64</v>
      </c>
      <c r="E247" s="605" t="s">
        <v>65</v>
      </c>
      <c r="F247" s="605" t="s">
        <v>66</v>
      </c>
      <c r="G247" s="605" t="s">
        <v>67</v>
      </c>
      <c r="H247" s="605" t="s">
        <v>68</v>
      </c>
      <c r="I247" s="605" t="s">
        <v>69</v>
      </c>
      <c r="J247" s="605" t="s">
        <v>70</v>
      </c>
      <c r="K247" s="605" t="s">
        <v>71</v>
      </c>
      <c r="L247" s="605" t="s">
        <v>72</v>
      </c>
      <c r="M247" s="605" t="s">
        <v>73</v>
      </c>
      <c r="N247" s="606" t="s">
        <v>74</v>
      </c>
    </row>
    <row r="248" spans="2:14" x14ac:dyDescent="0.3">
      <c r="B248" s="607">
        <v>2019</v>
      </c>
      <c r="C248" s="608">
        <v>175</v>
      </c>
      <c r="D248" s="609">
        <v>175</v>
      </c>
      <c r="E248" s="609">
        <v>198</v>
      </c>
      <c r="F248" s="609">
        <v>184</v>
      </c>
      <c r="G248" s="609">
        <v>198</v>
      </c>
      <c r="H248" s="609">
        <v>189</v>
      </c>
      <c r="I248" s="609">
        <v>156</v>
      </c>
      <c r="J248" s="609">
        <v>195</v>
      </c>
      <c r="K248" s="609">
        <v>187</v>
      </c>
      <c r="L248" s="609">
        <v>193</v>
      </c>
      <c r="M248" s="609">
        <v>127.43</v>
      </c>
      <c r="N248" s="610">
        <v>127.89</v>
      </c>
    </row>
    <row r="249" spans="2:14" x14ac:dyDescent="0.3">
      <c r="B249" s="611">
        <v>2020</v>
      </c>
      <c r="C249" s="612">
        <v>152.30000000000001</v>
      </c>
      <c r="D249" s="613">
        <v>177.18</v>
      </c>
      <c r="E249" s="613">
        <v>175</v>
      </c>
      <c r="F249" s="613">
        <v>194</v>
      </c>
      <c r="G249" s="613">
        <v>171</v>
      </c>
      <c r="H249" s="613">
        <v>162</v>
      </c>
      <c r="I249" s="613">
        <v>171</v>
      </c>
      <c r="J249" s="613">
        <v>192.3</v>
      </c>
      <c r="K249" s="613">
        <v>199</v>
      </c>
      <c r="L249" s="613">
        <v>189</v>
      </c>
      <c r="M249" s="613">
        <v>187</v>
      </c>
      <c r="N249" s="614">
        <v>184.12</v>
      </c>
    </row>
    <row r="250" spans="2:14" x14ac:dyDescent="0.3">
      <c r="B250" s="611">
        <v>2021</v>
      </c>
      <c r="C250" s="612">
        <v>171</v>
      </c>
      <c r="D250" s="613">
        <v>189</v>
      </c>
      <c r="E250" s="613">
        <v>169.23</v>
      </c>
      <c r="F250" s="613">
        <v>187</v>
      </c>
      <c r="G250" s="613">
        <v>194.25</v>
      </c>
      <c r="H250" s="613">
        <v>192</v>
      </c>
      <c r="I250" s="613">
        <v>159.22999999999999</v>
      </c>
      <c r="J250" s="613">
        <v>171</v>
      </c>
      <c r="K250" s="613">
        <v>178</v>
      </c>
      <c r="L250" s="613">
        <v>154.25</v>
      </c>
      <c r="M250" s="613">
        <v>178.15</v>
      </c>
      <c r="N250" s="614">
        <v>164</v>
      </c>
    </row>
    <row r="251" spans="2:14" x14ac:dyDescent="0.3">
      <c r="B251" s="611">
        <v>2022</v>
      </c>
      <c r="C251" s="612">
        <v>156.25</v>
      </c>
      <c r="D251" s="613">
        <v>160</v>
      </c>
      <c r="E251" s="613">
        <v>180</v>
      </c>
      <c r="F251" s="613">
        <v>174</v>
      </c>
      <c r="G251" s="613">
        <v>187</v>
      </c>
      <c r="H251" s="613">
        <v>155</v>
      </c>
      <c r="I251" s="613">
        <v>165</v>
      </c>
      <c r="J251" s="613">
        <v>160.25</v>
      </c>
      <c r="K251" s="613">
        <v>182</v>
      </c>
      <c r="L251" s="613">
        <v>187</v>
      </c>
      <c r="M251" s="613">
        <v>196</v>
      </c>
      <c r="N251" s="614">
        <v>175.2</v>
      </c>
    </row>
    <row r="252" spans="2:14" ht="16.2" thickBot="1" x14ac:dyDescent="0.35">
      <c r="B252" s="615">
        <v>2023</v>
      </c>
      <c r="C252" s="616">
        <v>162</v>
      </c>
      <c r="D252" s="617">
        <v>194</v>
      </c>
      <c r="E252" s="617">
        <v>184</v>
      </c>
      <c r="F252" s="617">
        <v>189.15</v>
      </c>
      <c r="G252" s="617">
        <v>193</v>
      </c>
      <c r="H252" s="617">
        <v>199.24</v>
      </c>
      <c r="I252" s="617">
        <v>159</v>
      </c>
      <c r="J252" s="617">
        <v>187</v>
      </c>
      <c r="K252" s="617">
        <v>182</v>
      </c>
      <c r="L252" s="617">
        <v>193</v>
      </c>
      <c r="M252" s="617">
        <v>178</v>
      </c>
      <c r="N252" s="618">
        <v>193.9</v>
      </c>
    </row>
    <row r="254" spans="2:14" x14ac:dyDescent="0.3">
      <c r="B254" s="3" t="s">
        <v>75</v>
      </c>
    </row>
    <row r="255" spans="2:14" ht="16.2" thickBot="1" x14ac:dyDescent="0.35"/>
    <row r="256" spans="2:14" ht="16.2" thickBot="1" x14ac:dyDescent="0.35">
      <c r="C256" s="604">
        <v>2019</v>
      </c>
      <c r="D256" s="605">
        <v>2020</v>
      </c>
      <c r="E256" s="605">
        <v>2021</v>
      </c>
      <c r="F256" s="605">
        <v>2022</v>
      </c>
      <c r="G256" s="606">
        <v>2023</v>
      </c>
    </row>
    <row r="257" spans="2:62" x14ac:dyDescent="0.3">
      <c r="B257" s="468" t="s">
        <v>76</v>
      </c>
      <c r="C257" s="619">
        <v>5.5E-2</v>
      </c>
      <c r="D257" s="620">
        <v>6.5000000000000002E-2</v>
      </c>
      <c r="E257" s="620">
        <v>7.0000000000000007E-2</v>
      </c>
      <c r="F257" s="620">
        <v>7.6999999999999999E-2</v>
      </c>
      <c r="G257" s="621">
        <v>6.3E-2</v>
      </c>
    </row>
    <row r="258" spans="2:62" x14ac:dyDescent="0.3">
      <c r="B258" s="472" t="s">
        <v>77</v>
      </c>
      <c r="C258" s="622">
        <v>6.8000000000000005E-2</v>
      </c>
      <c r="D258" s="309">
        <v>4.4999999999999998E-2</v>
      </c>
      <c r="E258" s="309">
        <v>0.05</v>
      </c>
      <c r="F258" s="309">
        <v>8.5999999999999993E-2</v>
      </c>
      <c r="G258" s="623">
        <v>5.8999999999999997E-2</v>
      </c>
    </row>
    <row r="259" spans="2:62" ht="16.2" thickBot="1" x14ac:dyDescent="0.35">
      <c r="B259" s="478" t="s">
        <v>78</v>
      </c>
      <c r="C259" s="624">
        <v>5.3999999999999999E-2</v>
      </c>
      <c r="D259" s="625">
        <v>6.5000000000000002E-2</v>
      </c>
      <c r="E259" s="625">
        <v>4.8000000000000001E-2</v>
      </c>
      <c r="F259" s="625">
        <v>6.7000000000000004E-2</v>
      </c>
      <c r="G259" s="626">
        <v>5.6000000000000001E-2</v>
      </c>
    </row>
    <row r="261" spans="2:62" x14ac:dyDescent="0.3">
      <c r="B261" s="3" t="s">
        <v>79</v>
      </c>
    </row>
    <row r="262" spans="2:62" ht="16.2" thickBot="1" x14ac:dyDescent="0.35">
      <c r="B262" s="3"/>
    </row>
    <row r="263" spans="2:62" ht="16.2" thickBot="1" x14ac:dyDescent="0.35">
      <c r="B263" s="334" t="s">
        <v>386</v>
      </c>
    </row>
    <row r="264" spans="2:62" x14ac:dyDescent="0.3">
      <c r="B264" s="49" t="s">
        <v>76</v>
      </c>
      <c r="C264" s="591">
        <v>130</v>
      </c>
    </row>
    <row r="265" spans="2:62" x14ac:dyDescent="0.3">
      <c r="B265" s="264" t="s">
        <v>77</v>
      </c>
      <c r="C265" s="593">
        <v>110</v>
      </c>
    </row>
    <row r="266" spans="2:62" x14ac:dyDescent="0.3">
      <c r="B266" s="265" t="s">
        <v>387</v>
      </c>
      <c r="C266" s="593">
        <v>1</v>
      </c>
    </row>
    <row r="267" spans="2:62" x14ac:dyDescent="0.3">
      <c r="B267" s="226" t="s">
        <v>81</v>
      </c>
      <c r="C267" s="593">
        <v>5</v>
      </c>
    </row>
    <row r="268" spans="2:62" ht="16.2" thickBot="1" x14ac:dyDescent="0.35">
      <c r="B268" s="228" t="s">
        <v>82</v>
      </c>
      <c r="C268" s="627">
        <v>32</v>
      </c>
    </row>
    <row r="269" spans="2:62" x14ac:dyDescent="0.3">
      <c r="B269" s="3"/>
    </row>
    <row r="271" spans="2:62" ht="16.2" thickBot="1" x14ac:dyDescent="0.35"/>
    <row r="272" spans="2:62" ht="16.2" thickBot="1" x14ac:dyDescent="0.35">
      <c r="B272" s="26" t="s">
        <v>83</v>
      </c>
      <c r="C272" s="1432">
        <v>2019</v>
      </c>
      <c r="D272" s="1430"/>
      <c r="E272" s="1430"/>
      <c r="F272" s="1430"/>
      <c r="G272" s="1430"/>
      <c r="H272" s="1430"/>
      <c r="I272" s="1430"/>
      <c r="J272" s="1430"/>
      <c r="K272" s="1430"/>
      <c r="L272" s="1430"/>
      <c r="M272" s="1430"/>
      <c r="N272" s="1431"/>
      <c r="O272" s="1432">
        <v>2020</v>
      </c>
      <c r="P272" s="1430"/>
      <c r="Q272" s="1430"/>
      <c r="R272" s="1430"/>
      <c r="S272" s="1430"/>
      <c r="T272" s="1430"/>
      <c r="U272" s="1430"/>
      <c r="V272" s="1430"/>
      <c r="W272" s="1430"/>
      <c r="X272" s="1430"/>
      <c r="Y272" s="1430"/>
      <c r="Z272" s="1431"/>
      <c r="AA272" s="1432">
        <v>2021</v>
      </c>
      <c r="AB272" s="1430"/>
      <c r="AC272" s="1430"/>
      <c r="AD272" s="1430"/>
      <c r="AE272" s="1430"/>
      <c r="AF272" s="1430"/>
      <c r="AG272" s="1430"/>
      <c r="AH272" s="1430"/>
      <c r="AI272" s="1430"/>
      <c r="AJ272" s="1430"/>
      <c r="AK272" s="1430"/>
      <c r="AL272" s="1431"/>
      <c r="AM272" s="1432">
        <v>2022</v>
      </c>
      <c r="AN272" s="1430"/>
      <c r="AO272" s="1430"/>
      <c r="AP272" s="1430"/>
      <c r="AQ272" s="1430"/>
      <c r="AR272" s="1430"/>
      <c r="AS272" s="1430"/>
      <c r="AT272" s="1430"/>
      <c r="AU272" s="1430"/>
      <c r="AV272" s="1430"/>
      <c r="AW272" s="1430"/>
      <c r="AX272" s="1431"/>
      <c r="AY272" s="1433">
        <v>2023</v>
      </c>
      <c r="AZ272" s="1434"/>
      <c r="BA272" s="1434"/>
      <c r="BB272" s="1434"/>
      <c r="BC272" s="1434"/>
      <c r="BD272" s="1434"/>
      <c r="BE272" s="1434"/>
      <c r="BF272" s="1434"/>
      <c r="BG272" s="1434"/>
      <c r="BH272" s="1434"/>
      <c r="BI272" s="1434"/>
      <c r="BJ272" s="1435"/>
    </row>
    <row r="273" spans="2:63" ht="16.2" thickBot="1" x14ac:dyDescent="0.35">
      <c r="B273" s="406" t="s">
        <v>80</v>
      </c>
      <c r="C273" s="329" t="s">
        <v>7</v>
      </c>
      <c r="D273" s="330" t="s">
        <v>8</v>
      </c>
      <c r="E273" s="330" t="s">
        <v>9</v>
      </c>
      <c r="F273" s="330" t="s">
        <v>10</v>
      </c>
      <c r="G273" s="330" t="s">
        <v>11</v>
      </c>
      <c r="H273" s="330" t="s">
        <v>12</v>
      </c>
      <c r="I273" s="330" t="s">
        <v>13</v>
      </c>
      <c r="J273" s="330" t="s">
        <v>14</v>
      </c>
      <c r="K273" s="330" t="s">
        <v>15</v>
      </c>
      <c r="L273" s="330" t="s">
        <v>16</v>
      </c>
      <c r="M273" s="330" t="s">
        <v>17</v>
      </c>
      <c r="N273" s="333" t="s">
        <v>18</v>
      </c>
      <c r="O273" s="329" t="s">
        <v>7</v>
      </c>
      <c r="P273" s="330" t="s">
        <v>8</v>
      </c>
      <c r="Q273" s="330" t="s">
        <v>9</v>
      </c>
      <c r="R273" s="330" t="s">
        <v>10</v>
      </c>
      <c r="S273" s="330" t="s">
        <v>11</v>
      </c>
      <c r="T273" s="330" t="s">
        <v>12</v>
      </c>
      <c r="U273" s="330" t="s">
        <v>13</v>
      </c>
      <c r="V273" s="330" t="s">
        <v>14</v>
      </c>
      <c r="W273" s="330" t="s">
        <v>15</v>
      </c>
      <c r="X273" s="330" t="s">
        <v>16</v>
      </c>
      <c r="Y273" s="330" t="s">
        <v>17</v>
      </c>
      <c r="Z273" s="331" t="s">
        <v>18</v>
      </c>
      <c r="AA273" s="329" t="s">
        <v>7</v>
      </c>
      <c r="AB273" s="330" t="s">
        <v>8</v>
      </c>
      <c r="AC273" s="330" t="s">
        <v>9</v>
      </c>
      <c r="AD273" s="330" t="s">
        <v>10</v>
      </c>
      <c r="AE273" s="330" t="s">
        <v>11</v>
      </c>
      <c r="AF273" s="330" t="s">
        <v>12</v>
      </c>
      <c r="AG273" s="330" t="s">
        <v>13</v>
      </c>
      <c r="AH273" s="330" t="s">
        <v>14</v>
      </c>
      <c r="AI273" s="330" t="s">
        <v>15</v>
      </c>
      <c r="AJ273" s="330" t="s">
        <v>16</v>
      </c>
      <c r="AK273" s="330" t="s">
        <v>17</v>
      </c>
      <c r="AL273" s="331" t="s">
        <v>18</v>
      </c>
      <c r="AM273" s="329" t="s">
        <v>7</v>
      </c>
      <c r="AN273" s="330" t="s">
        <v>8</v>
      </c>
      <c r="AO273" s="330" t="s">
        <v>9</v>
      </c>
      <c r="AP273" s="330" t="s">
        <v>10</v>
      </c>
      <c r="AQ273" s="330" t="s">
        <v>11</v>
      </c>
      <c r="AR273" s="330" t="s">
        <v>12</v>
      </c>
      <c r="AS273" s="330" t="s">
        <v>13</v>
      </c>
      <c r="AT273" s="330" t="s">
        <v>14</v>
      </c>
      <c r="AU273" s="330" t="s">
        <v>15</v>
      </c>
      <c r="AV273" s="330" t="s">
        <v>16</v>
      </c>
      <c r="AW273" s="330" t="s">
        <v>17</v>
      </c>
      <c r="AX273" s="333" t="s">
        <v>18</v>
      </c>
      <c r="AY273" s="469" t="s">
        <v>7</v>
      </c>
      <c r="AZ273" s="470" t="s">
        <v>8</v>
      </c>
      <c r="BA273" s="470" t="s">
        <v>9</v>
      </c>
      <c r="BB273" s="470" t="s">
        <v>10</v>
      </c>
      <c r="BC273" s="470" t="s">
        <v>11</v>
      </c>
      <c r="BD273" s="470" t="s">
        <v>12</v>
      </c>
      <c r="BE273" s="470" t="s">
        <v>13</v>
      </c>
      <c r="BF273" s="470" t="s">
        <v>14</v>
      </c>
      <c r="BG273" s="470" t="s">
        <v>15</v>
      </c>
      <c r="BH273" s="470" t="s">
        <v>16</v>
      </c>
      <c r="BI273" s="470" t="s">
        <v>17</v>
      </c>
      <c r="BJ273" s="471" t="s">
        <v>18</v>
      </c>
    </row>
    <row r="274" spans="2:63" x14ac:dyDescent="0.3">
      <c r="B274" s="49" t="s">
        <v>76</v>
      </c>
      <c r="C274" s="340">
        <v>45</v>
      </c>
      <c r="D274" s="341">
        <f>+C274</f>
        <v>45</v>
      </c>
      <c r="E274" s="341">
        <f t="shared" ref="E274:BJ278" si="147">+D274</f>
        <v>45</v>
      </c>
      <c r="F274" s="341">
        <f t="shared" si="147"/>
        <v>45</v>
      </c>
      <c r="G274" s="341">
        <f t="shared" si="147"/>
        <v>45</v>
      </c>
      <c r="H274" s="341">
        <f t="shared" si="147"/>
        <v>45</v>
      </c>
      <c r="I274" s="341">
        <f t="shared" si="147"/>
        <v>45</v>
      </c>
      <c r="J274" s="341">
        <f t="shared" si="147"/>
        <v>45</v>
      </c>
      <c r="K274" s="341">
        <f t="shared" si="147"/>
        <v>45</v>
      </c>
      <c r="L274" s="341">
        <f t="shared" si="147"/>
        <v>45</v>
      </c>
      <c r="M274" s="341">
        <f t="shared" si="147"/>
        <v>45</v>
      </c>
      <c r="N274" s="591">
        <f t="shared" si="147"/>
        <v>45</v>
      </c>
      <c r="O274" s="340">
        <v>43</v>
      </c>
      <c r="P274" s="341">
        <f t="shared" si="147"/>
        <v>43</v>
      </c>
      <c r="Q274" s="341">
        <f t="shared" si="147"/>
        <v>43</v>
      </c>
      <c r="R274" s="341">
        <f t="shared" si="147"/>
        <v>43</v>
      </c>
      <c r="S274" s="341">
        <f t="shared" si="147"/>
        <v>43</v>
      </c>
      <c r="T274" s="341">
        <f t="shared" si="147"/>
        <v>43</v>
      </c>
      <c r="U274" s="341">
        <f t="shared" si="147"/>
        <v>43</v>
      </c>
      <c r="V274" s="341">
        <f t="shared" si="147"/>
        <v>43</v>
      </c>
      <c r="W274" s="341">
        <f t="shared" si="147"/>
        <v>43</v>
      </c>
      <c r="X274" s="341">
        <f t="shared" si="147"/>
        <v>43</v>
      </c>
      <c r="Y274" s="341">
        <f t="shared" si="147"/>
        <v>43</v>
      </c>
      <c r="Z274" s="591">
        <f t="shared" si="147"/>
        <v>43</v>
      </c>
      <c r="AA274" s="340">
        <v>46</v>
      </c>
      <c r="AB274" s="341">
        <f t="shared" si="147"/>
        <v>46</v>
      </c>
      <c r="AC274" s="341">
        <f t="shared" si="147"/>
        <v>46</v>
      </c>
      <c r="AD274" s="341">
        <f t="shared" si="147"/>
        <v>46</v>
      </c>
      <c r="AE274" s="341">
        <f t="shared" si="147"/>
        <v>46</v>
      </c>
      <c r="AF274" s="341">
        <f t="shared" si="147"/>
        <v>46</v>
      </c>
      <c r="AG274" s="341">
        <f t="shared" si="147"/>
        <v>46</v>
      </c>
      <c r="AH274" s="341">
        <f t="shared" si="147"/>
        <v>46</v>
      </c>
      <c r="AI274" s="341">
        <f t="shared" si="147"/>
        <v>46</v>
      </c>
      <c r="AJ274" s="341">
        <f t="shared" si="147"/>
        <v>46</v>
      </c>
      <c r="AK274" s="341">
        <f t="shared" si="147"/>
        <v>46</v>
      </c>
      <c r="AL274" s="591">
        <f t="shared" si="147"/>
        <v>46</v>
      </c>
      <c r="AM274" s="340">
        <v>47</v>
      </c>
      <c r="AN274" s="341">
        <f t="shared" si="147"/>
        <v>47</v>
      </c>
      <c r="AO274" s="341">
        <f t="shared" si="147"/>
        <v>47</v>
      </c>
      <c r="AP274" s="341">
        <f t="shared" si="147"/>
        <v>47</v>
      </c>
      <c r="AQ274" s="341">
        <f t="shared" si="147"/>
        <v>47</v>
      </c>
      <c r="AR274" s="341">
        <f t="shared" si="147"/>
        <v>47</v>
      </c>
      <c r="AS274" s="341">
        <f t="shared" si="147"/>
        <v>47</v>
      </c>
      <c r="AT274" s="341">
        <f t="shared" si="147"/>
        <v>47</v>
      </c>
      <c r="AU274" s="341">
        <f t="shared" si="147"/>
        <v>47</v>
      </c>
      <c r="AV274" s="341">
        <f t="shared" si="147"/>
        <v>47</v>
      </c>
      <c r="AW274" s="341">
        <f t="shared" si="147"/>
        <v>47</v>
      </c>
      <c r="AX274" s="591">
        <f t="shared" si="147"/>
        <v>47</v>
      </c>
      <c r="AY274" s="579">
        <f t="shared" si="147"/>
        <v>47</v>
      </c>
      <c r="AZ274" s="25">
        <f t="shared" si="147"/>
        <v>47</v>
      </c>
      <c r="BA274" s="25">
        <f t="shared" si="147"/>
        <v>47</v>
      </c>
      <c r="BB274" s="25">
        <f t="shared" si="147"/>
        <v>47</v>
      </c>
      <c r="BC274" s="25">
        <f t="shared" si="147"/>
        <v>47</v>
      </c>
      <c r="BD274" s="25">
        <f t="shared" si="147"/>
        <v>47</v>
      </c>
      <c r="BE274" s="25">
        <f t="shared" si="147"/>
        <v>47</v>
      </c>
      <c r="BF274" s="25">
        <f t="shared" si="147"/>
        <v>47</v>
      </c>
      <c r="BG274" s="25">
        <f t="shared" si="147"/>
        <v>47</v>
      </c>
      <c r="BH274" s="25">
        <f t="shared" si="147"/>
        <v>47</v>
      </c>
      <c r="BI274" s="25">
        <f t="shared" si="147"/>
        <v>47</v>
      </c>
      <c r="BJ274" s="596">
        <f t="shared" si="147"/>
        <v>47</v>
      </c>
      <c r="BK274" s="628"/>
    </row>
    <row r="275" spans="2:63" x14ac:dyDescent="0.3">
      <c r="B275" s="264" t="s">
        <v>77</v>
      </c>
      <c r="C275" s="346">
        <v>50</v>
      </c>
      <c r="D275" s="16">
        <f t="shared" ref="D275:S278" si="148">+C275</f>
        <v>50</v>
      </c>
      <c r="E275" s="16">
        <f t="shared" si="148"/>
        <v>50</v>
      </c>
      <c r="F275" s="16">
        <f t="shared" si="148"/>
        <v>50</v>
      </c>
      <c r="G275" s="16">
        <f t="shared" si="148"/>
        <v>50</v>
      </c>
      <c r="H275" s="16">
        <f t="shared" si="148"/>
        <v>50</v>
      </c>
      <c r="I275" s="16">
        <f t="shared" si="148"/>
        <v>50</v>
      </c>
      <c r="J275" s="16">
        <f t="shared" si="148"/>
        <v>50</v>
      </c>
      <c r="K275" s="16">
        <f t="shared" si="148"/>
        <v>50</v>
      </c>
      <c r="L275" s="16">
        <f t="shared" si="148"/>
        <v>50</v>
      </c>
      <c r="M275" s="16">
        <f t="shared" si="148"/>
        <v>50</v>
      </c>
      <c r="N275" s="593">
        <f t="shared" si="148"/>
        <v>50</v>
      </c>
      <c r="O275" s="346">
        <v>51</v>
      </c>
      <c r="P275" s="16">
        <f t="shared" si="148"/>
        <v>51</v>
      </c>
      <c r="Q275" s="16">
        <f t="shared" si="148"/>
        <v>51</v>
      </c>
      <c r="R275" s="16">
        <f t="shared" si="148"/>
        <v>51</v>
      </c>
      <c r="S275" s="16">
        <f t="shared" si="148"/>
        <v>51</v>
      </c>
      <c r="T275" s="16">
        <f t="shared" si="147"/>
        <v>51</v>
      </c>
      <c r="U275" s="16">
        <f t="shared" si="147"/>
        <v>51</v>
      </c>
      <c r="V275" s="16">
        <f t="shared" si="147"/>
        <v>51</v>
      </c>
      <c r="W275" s="16">
        <f t="shared" si="147"/>
        <v>51</v>
      </c>
      <c r="X275" s="16">
        <f t="shared" si="147"/>
        <v>51</v>
      </c>
      <c r="Y275" s="16">
        <f t="shared" si="147"/>
        <v>51</v>
      </c>
      <c r="Z275" s="593">
        <f t="shared" si="147"/>
        <v>51</v>
      </c>
      <c r="AA275" s="346">
        <v>51</v>
      </c>
      <c r="AB275" s="16">
        <f t="shared" si="147"/>
        <v>51</v>
      </c>
      <c r="AC275" s="16">
        <f t="shared" si="147"/>
        <v>51</v>
      </c>
      <c r="AD275" s="16">
        <f t="shared" si="147"/>
        <v>51</v>
      </c>
      <c r="AE275" s="16">
        <f t="shared" si="147"/>
        <v>51</v>
      </c>
      <c r="AF275" s="16">
        <f t="shared" si="147"/>
        <v>51</v>
      </c>
      <c r="AG275" s="16">
        <f t="shared" si="147"/>
        <v>51</v>
      </c>
      <c r="AH275" s="16">
        <f t="shared" si="147"/>
        <v>51</v>
      </c>
      <c r="AI275" s="16">
        <f t="shared" si="147"/>
        <v>51</v>
      </c>
      <c r="AJ275" s="16">
        <f t="shared" si="147"/>
        <v>51</v>
      </c>
      <c r="AK275" s="16">
        <f t="shared" si="147"/>
        <v>51</v>
      </c>
      <c r="AL275" s="593">
        <f t="shared" si="147"/>
        <v>51</v>
      </c>
      <c r="AM275" s="346">
        <v>49</v>
      </c>
      <c r="AN275" s="16">
        <f t="shared" si="147"/>
        <v>49</v>
      </c>
      <c r="AO275" s="16">
        <f t="shared" si="147"/>
        <v>49</v>
      </c>
      <c r="AP275" s="16">
        <f t="shared" si="147"/>
        <v>49</v>
      </c>
      <c r="AQ275" s="16">
        <f t="shared" si="147"/>
        <v>49</v>
      </c>
      <c r="AR275" s="16">
        <f t="shared" si="147"/>
        <v>49</v>
      </c>
      <c r="AS275" s="16">
        <f t="shared" si="147"/>
        <v>49</v>
      </c>
      <c r="AT275" s="16">
        <f t="shared" si="147"/>
        <v>49</v>
      </c>
      <c r="AU275" s="16">
        <f t="shared" si="147"/>
        <v>49</v>
      </c>
      <c r="AV275" s="16">
        <f t="shared" si="147"/>
        <v>49</v>
      </c>
      <c r="AW275" s="16">
        <f t="shared" si="147"/>
        <v>49</v>
      </c>
      <c r="AX275" s="593">
        <f t="shared" si="147"/>
        <v>49</v>
      </c>
      <c r="AY275" s="346">
        <v>52</v>
      </c>
      <c r="AZ275" s="16">
        <f t="shared" si="147"/>
        <v>52</v>
      </c>
      <c r="BA275" s="16">
        <f t="shared" si="147"/>
        <v>52</v>
      </c>
      <c r="BB275" s="16">
        <f t="shared" si="147"/>
        <v>52</v>
      </c>
      <c r="BC275" s="16">
        <f t="shared" si="147"/>
        <v>52</v>
      </c>
      <c r="BD275" s="16">
        <f t="shared" si="147"/>
        <v>52</v>
      </c>
      <c r="BE275" s="16">
        <f t="shared" si="147"/>
        <v>52</v>
      </c>
      <c r="BF275" s="16">
        <f t="shared" si="147"/>
        <v>52</v>
      </c>
      <c r="BG275" s="16">
        <f t="shared" si="147"/>
        <v>52</v>
      </c>
      <c r="BH275" s="16">
        <f t="shared" si="147"/>
        <v>52</v>
      </c>
      <c r="BI275" s="16">
        <f t="shared" si="147"/>
        <v>52</v>
      </c>
      <c r="BJ275" s="593">
        <f t="shared" si="147"/>
        <v>52</v>
      </c>
      <c r="BK275" s="628"/>
    </row>
    <row r="276" spans="2:63" x14ac:dyDescent="0.3">
      <c r="B276" s="265" t="s">
        <v>78</v>
      </c>
      <c r="C276" s="346">
        <v>34</v>
      </c>
      <c r="D276" s="16">
        <f t="shared" si="148"/>
        <v>34</v>
      </c>
      <c r="E276" s="16">
        <f t="shared" si="147"/>
        <v>34</v>
      </c>
      <c r="F276" s="16">
        <f t="shared" si="147"/>
        <v>34</v>
      </c>
      <c r="G276" s="16">
        <f t="shared" si="147"/>
        <v>34</v>
      </c>
      <c r="H276" s="16">
        <f t="shared" si="147"/>
        <v>34</v>
      </c>
      <c r="I276" s="16">
        <f t="shared" si="147"/>
        <v>34</v>
      </c>
      <c r="J276" s="16">
        <f t="shared" si="147"/>
        <v>34</v>
      </c>
      <c r="K276" s="16">
        <f t="shared" si="147"/>
        <v>34</v>
      </c>
      <c r="L276" s="16">
        <f t="shared" si="147"/>
        <v>34</v>
      </c>
      <c r="M276" s="16">
        <f t="shared" si="147"/>
        <v>34</v>
      </c>
      <c r="N276" s="593">
        <f t="shared" si="147"/>
        <v>34</v>
      </c>
      <c r="O276" s="346">
        <v>33</v>
      </c>
      <c r="P276" s="16">
        <f t="shared" si="147"/>
        <v>33</v>
      </c>
      <c r="Q276" s="16">
        <f t="shared" si="147"/>
        <v>33</v>
      </c>
      <c r="R276" s="16">
        <f t="shared" si="147"/>
        <v>33</v>
      </c>
      <c r="S276" s="16">
        <f t="shared" si="147"/>
        <v>33</v>
      </c>
      <c r="T276" s="16">
        <f t="shared" si="147"/>
        <v>33</v>
      </c>
      <c r="U276" s="16">
        <f t="shared" si="147"/>
        <v>33</v>
      </c>
      <c r="V276" s="16">
        <f t="shared" si="147"/>
        <v>33</v>
      </c>
      <c r="W276" s="16">
        <f t="shared" si="147"/>
        <v>33</v>
      </c>
      <c r="X276" s="16">
        <f t="shared" si="147"/>
        <v>33</v>
      </c>
      <c r="Y276" s="16">
        <f t="shared" si="147"/>
        <v>33</v>
      </c>
      <c r="Z276" s="593">
        <f t="shared" si="147"/>
        <v>33</v>
      </c>
      <c r="AA276" s="346">
        <v>34</v>
      </c>
      <c r="AB276" s="16">
        <f t="shared" si="147"/>
        <v>34</v>
      </c>
      <c r="AC276" s="16">
        <f t="shared" si="147"/>
        <v>34</v>
      </c>
      <c r="AD276" s="16">
        <f t="shared" si="147"/>
        <v>34</v>
      </c>
      <c r="AE276" s="16">
        <f t="shared" si="147"/>
        <v>34</v>
      </c>
      <c r="AF276" s="16">
        <f t="shared" si="147"/>
        <v>34</v>
      </c>
      <c r="AG276" s="16">
        <f t="shared" si="147"/>
        <v>34</v>
      </c>
      <c r="AH276" s="16">
        <f t="shared" si="147"/>
        <v>34</v>
      </c>
      <c r="AI276" s="16">
        <f t="shared" si="147"/>
        <v>34</v>
      </c>
      <c r="AJ276" s="16">
        <f t="shared" si="147"/>
        <v>34</v>
      </c>
      <c r="AK276" s="16">
        <f t="shared" si="147"/>
        <v>34</v>
      </c>
      <c r="AL276" s="593">
        <f t="shared" si="147"/>
        <v>34</v>
      </c>
      <c r="AM276" s="346">
        <v>37</v>
      </c>
      <c r="AN276" s="16">
        <f t="shared" si="147"/>
        <v>37</v>
      </c>
      <c r="AO276" s="16">
        <f t="shared" si="147"/>
        <v>37</v>
      </c>
      <c r="AP276" s="16">
        <f t="shared" si="147"/>
        <v>37</v>
      </c>
      <c r="AQ276" s="16">
        <f t="shared" si="147"/>
        <v>37</v>
      </c>
      <c r="AR276" s="16">
        <f t="shared" si="147"/>
        <v>37</v>
      </c>
      <c r="AS276" s="16">
        <f t="shared" si="147"/>
        <v>37</v>
      </c>
      <c r="AT276" s="16">
        <f t="shared" si="147"/>
        <v>37</v>
      </c>
      <c r="AU276" s="16">
        <f t="shared" si="147"/>
        <v>37</v>
      </c>
      <c r="AV276" s="16">
        <f t="shared" si="147"/>
        <v>37</v>
      </c>
      <c r="AW276" s="16">
        <f t="shared" si="147"/>
        <v>37</v>
      </c>
      <c r="AX276" s="593">
        <f t="shared" si="147"/>
        <v>37</v>
      </c>
      <c r="AY276" s="346">
        <v>36</v>
      </c>
      <c r="AZ276" s="16">
        <f t="shared" si="147"/>
        <v>36</v>
      </c>
      <c r="BA276" s="16">
        <f t="shared" si="147"/>
        <v>36</v>
      </c>
      <c r="BB276" s="16">
        <f t="shared" si="147"/>
        <v>36</v>
      </c>
      <c r="BC276" s="16">
        <f t="shared" si="147"/>
        <v>36</v>
      </c>
      <c r="BD276" s="16">
        <f t="shared" si="147"/>
        <v>36</v>
      </c>
      <c r="BE276" s="16">
        <f t="shared" si="147"/>
        <v>36</v>
      </c>
      <c r="BF276" s="16">
        <f t="shared" si="147"/>
        <v>36</v>
      </c>
      <c r="BG276" s="16">
        <f t="shared" si="147"/>
        <v>36</v>
      </c>
      <c r="BH276" s="16">
        <f t="shared" si="147"/>
        <v>36</v>
      </c>
      <c r="BI276" s="16">
        <f t="shared" si="147"/>
        <v>36</v>
      </c>
      <c r="BJ276" s="593">
        <f t="shared" si="147"/>
        <v>36</v>
      </c>
      <c r="BK276" s="628"/>
    </row>
    <row r="277" spans="2:63" x14ac:dyDescent="0.3">
      <c r="B277" s="226" t="s">
        <v>81</v>
      </c>
      <c r="C277" s="346">
        <v>35</v>
      </c>
      <c r="D277" s="16">
        <f t="shared" si="148"/>
        <v>35</v>
      </c>
      <c r="E277" s="16">
        <f t="shared" si="147"/>
        <v>35</v>
      </c>
      <c r="F277" s="16">
        <f t="shared" si="147"/>
        <v>35</v>
      </c>
      <c r="G277" s="16">
        <f t="shared" si="147"/>
        <v>35</v>
      </c>
      <c r="H277" s="16">
        <f t="shared" si="147"/>
        <v>35</v>
      </c>
      <c r="I277" s="16">
        <f t="shared" si="147"/>
        <v>35</v>
      </c>
      <c r="J277" s="16">
        <f t="shared" si="147"/>
        <v>35</v>
      </c>
      <c r="K277" s="16">
        <f t="shared" si="147"/>
        <v>35</v>
      </c>
      <c r="L277" s="16">
        <f t="shared" si="147"/>
        <v>35</v>
      </c>
      <c r="M277" s="16">
        <f t="shared" si="147"/>
        <v>35</v>
      </c>
      <c r="N277" s="593">
        <f t="shared" si="147"/>
        <v>35</v>
      </c>
      <c r="O277" s="346">
        <v>34</v>
      </c>
      <c r="P277" s="16">
        <f t="shared" si="147"/>
        <v>34</v>
      </c>
      <c r="Q277" s="16">
        <f t="shared" si="147"/>
        <v>34</v>
      </c>
      <c r="R277" s="16">
        <f t="shared" si="147"/>
        <v>34</v>
      </c>
      <c r="S277" s="16">
        <f t="shared" si="147"/>
        <v>34</v>
      </c>
      <c r="T277" s="16">
        <f t="shared" si="147"/>
        <v>34</v>
      </c>
      <c r="U277" s="16">
        <f t="shared" si="147"/>
        <v>34</v>
      </c>
      <c r="V277" s="16">
        <f t="shared" si="147"/>
        <v>34</v>
      </c>
      <c r="W277" s="16">
        <f t="shared" si="147"/>
        <v>34</v>
      </c>
      <c r="X277" s="16">
        <f t="shared" si="147"/>
        <v>34</v>
      </c>
      <c r="Y277" s="16">
        <f t="shared" si="147"/>
        <v>34</v>
      </c>
      <c r="Z277" s="593">
        <f t="shared" si="147"/>
        <v>34</v>
      </c>
      <c r="AA277" s="346">
        <v>33</v>
      </c>
      <c r="AB277" s="16">
        <f t="shared" si="147"/>
        <v>33</v>
      </c>
      <c r="AC277" s="16">
        <f t="shared" si="147"/>
        <v>33</v>
      </c>
      <c r="AD277" s="16">
        <f t="shared" si="147"/>
        <v>33</v>
      </c>
      <c r="AE277" s="16">
        <f t="shared" si="147"/>
        <v>33</v>
      </c>
      <c r="AF277" s="16">
        <f t="shared" si="147"/>
        <v>33</v>
      </c>
      <c r="AG277" s="16">
        <f t="shared" si="147"/>
        <v>33</v>
      </c>
      <c r="AH277" s="16">
        <f t="shared" si="147"/>
        <v>33</v>
      </c>
      <c r="AI277" s="16">
        <f t="shared" si="147"/>
        <v>33</v>
      </c>
      <c r="AJ277" s="16">
        <f t="shared" si="147"/>
        <v>33</v>
      </c>
      <c r="AK277" s="16">
        <f t="shared" si="147"/>
        <v>33</v>
      </c>
      <c r="AL277" s="593">
        <f t="shared" si="147"/>
        <v>33</v>
      </c>
      <c r="AM277" s="346">
        <v>37</v>
      </c>
      <c r="AN277" s="16">
        <f t="shared" si="147"/>
        <v>37</v>
      </c>
      <c r="AO277" s="16">
        <f t="shared" si="147"/>
        <v>37</v>
      </c>
      <c r="AP277" s="16">
        <f t="shared" si="147"/>
        <v>37</v>
      </c>
      <c r="AQ277" s="16">
        <f t="shared" si="147"/>
        <v>37</v>
      </c>
      <c r="AR277" s="16">
        <f t="shared" si="147"/>
        <v>37</v>
      </c>
      <c r="AS277" s="16">
        <f t="shared" si="147"/>
        <v>37</v>
      </c>
      <c r="AT277" s="16">
        <f t="shared" si="147"/>
        <v>37</v>
      </c>
      <c r="AU277" s="16">
        <f t="shared" si="147"/>
        <v>37</v>
      </c>
      <c r="AV277" s="16">
        <f t="shared" si="147"/>
        <v>37</v>
      </c>
      <c r="AW277" s="16">
        <f t="shared" si="147"/>
        <v>37</v>
      </c>
      <c r="AX277" s="593">
        <f t="shared" si="147"/>
        <v>37</v>
      </c>
      <c r="AY277" s="346">
        <v>35</v>
      </c>
      <c r="AZ277" s="16">
        <f t="shared" si="147"/>
        <v>35</v>
      </c>
      <c r="BA277" s="16">
        <f t="shared" si="147"/>
        <v>35</v>
      </c>
      <c r="BB277" s="16">
        <f t="shared" si="147"/>
        <v>35</v>
      </c>
      <c r="BC277" s="16">
        <f t="shared" si="147"/>
        <v>35</v>
      </c>
      <c r="BD277" s="16">
        <f t="shared" si="147"/>
        <v>35</v>
      </c>
      <c r="BE277" s="16">
        <f t="shared" si="147"/>
        <v>35</v>
      </c>
      <c r="BF277" s="16">
        <f t="shared" si="147"/>
        <v>35</v>
      </c>
      <c r="BG277" s="16">
        <f t="shared" si="147"/>
        <v>35</v>
      </c>
      <c r="BH277" s="16">
        <f t="shared" si="147"/>
        <v>35</v>
      </c>
      <c r="BI277" s="16">
        <f t="shared" si="147"/>
        <v>35</v>
      </c>
      <c r="BJ277" s="593">
        <f t="shared" si="147"/>
        <v>35</v>
      </c>
      <c r="BK277" s="628"/>
    </row>
    <row r="278" spans="2:63" ht="16.2" thickBot="1" x14ac:dyDescent="0.35">
      <c r="B278" s="228" t="s">
        <v>82</v>
      </c>
      <c r="C278" s="353">
        <v>28</v>
      </c>
      <c r="D278" s="211">
        <f t="shared" si="148"/>
        <v>28</v>
      </c>
      <c r="E278" s="211">
        <f t="shared" si="147"/>
        <v>28</v>
      </c>
      <c r="F278" s="211">
        <f t="shared" si="147"/>
        <v>28</v>
      </c>
      <c r="G278" s="211">
        <f t="shared" si="147"/>
        <v>28</v>
      </c>
      <c r="H278" s="211">
        <f t="shared" si="147"/>
        <v>28</v>
      </c>
      <c r="I278" s="211">
        <f t="shared" si="147"/>
        <v>28</v>
      </c>
      <c r="J278" s="211">
        <f t="shared" si="147"/>
        <v>28</v>
      </c>
      <c r="K278" s="211">
        <f t="shared" si="147"/>
        <v>28</v>
      </c>
      <c r="L278" s="211">
        <f t="shared" si="147"/>
        <v>28</v>
      </c>
      <c r="M278" s="211">
        <f t="shared" si="147"/>
        <v>28</v>
      </c>
      <c r="N278" s="594">
        <f t="shared" si="147"/>
        <v>28</v>
      </c>
      <c r="O278" s="353">
        <v>27</v>
      </c>
      <c r="P278" s="211">
        <f t="shared" si="147"/>
        <v>27</v>
      </c>
      <c r="Q278" s="211">
        <f t="shared" si="147"/>
        <v>27</v>
      </c>
      <c r="R278" s="211">
        <f t="shared" si="147"/>
        <v>27</v>
      </c>
      <c r="S278" s="211">
        <f t="shared" si="147"/>
        <v>27</v>
      </c>
      <c r="T278" s="211">
        <f t="shared" si="147"/>
        <v>27</v>
      </c>
      <c r="U278" s="211">
        <f t="shared" si="147"/>
        <v>27</v>
      </c>
      <c r="V278" s="211">
        <f t="shared" si="147"/>
        <v>27</v>
      </c>
      <c r="W278" s="211">
        <f t="shared" si="147"/>
        <v>27</v>
      </c>
      <c r="X278" s="211">
        <f t="shared" si="147"/>
        <v>27</v>
      </c>
      <c r="Y278" s="211">
        <f t="shared" si="147"/>
        <v>27</v>
      </c>
      <c r="Z278" s="594">
        <f t="shared" si="147"/>
        <v>27</v>
      </c>
      <c r="AA278" s="353">
        <v>31</v>
      </c>
      <c r="AB278" s="211">
        <f t="shared" si="147"/>
        <v>31</v>
      </c>
      <c r="AC278" s="211">
        <f t="shared" si="147"/>
        <v>31</v>
      </c>
      <c r="AD278" s="211">
        <f t="shared" si="147"/>
        <v>31</v>
      </c>
      <c r="AE278" s="211">
        <f t="shared" si="147"/>
        <v>31</v>
      </c>
      <c r="AF278" s="211">
        <f t="shared" si="147"/>
        <v>31</v>
      </c>
      <c r="AG278" s="211">
        <f t="shared" si="147"/>
        <v>31</v>
      </c>
      <c r="AH278" s="211">
        <f t="shared" si="147"/>
        <v>31</v>
      </c>
      <c r="AI278" s="211">
        <f t="shared" si="147"/>
        <v>31</v>
      </c>
      <c r="AJ278" s="211">
        <f t="shared" si="147"/>
        <v>31</v>
      </c>
      <c r="AK278" s="211">
        <f t="shared" si="147"/>
        <v>31</v>
      </c>
      <c r="AL278" s="594">
        <f t="shared" si="147"/>
        <v>31</v>
      </c>
      <c r="AM278" s="353">
        <v>32</v>
      </c>
      <c r="AN278" s="211">
        <f t="shared" si="147"/>
        <v>32</v>
      </c>
      <c r="AO278" s="211">
        <f t="shared" si="147"/>
        <v>32</v>
      </c>
      <c r="AP278" s="211">
        <f t="shared" si="147"/>
        <v>32</v>
      </c>
      <c r="AQ278" s="211">
        <f t="shared" ref="AQ278:BJ278" si="149">+AP278</f>
        <v>32</v>
      </c>
      <c r="AR278" s="211">
        <f t="shared" si="149"/>
        <v>32</v>
      </c>
      <c r="AS278" s="211">
        <f t="shared" si="149"/>
        <v>32</v>
      </c>
      <c r="AT278" s="211">
        <f t="shared" si="149"/>
        <v>32</v>
      </c>
      <c r="AU278" s="211">
        <f t="shared" si="149"/>
        <v>32</v>
      </c>
      <c r="AV278" s="211">
        <f t="shared" si="149"/>
        <v>32</v>
      </c>
      <c r="AW278" s="211">
        <f t="shared" si="149"/>
        <v>32</v>
      </c>
      <c r="AX278" s="594">
        <f t="shared" si="149"/>
        <v>32</v>
      </c>
      <c r="AY278" s="353">
        <v>33</v>
      </c>
      <c r="AZ278" s="211">
        <f t="shared" si="149"/>
        <v>33</v>
      </c>
      <c r="BA278" s="211">
        <f t="shared" si="149"/>
        <v>33</v>
      </c>
      <c r="BB278" s="211">
        <f t="shared" si="149"/>
        <v>33</v>
      </c>
      <c r="BC278" s="211">
        <f t="shared" si="149"/>
        <v>33</v>
      </c>
      <c r="BD278" s="211">
        <f t="shared" si="149"/>
        <v>33</v>
      </c>
      <c r="BE278" s="211">
        <f t="shared" si="149"/>
        <v>33</v>
      </c>
      <c r="BF278" s="211">
        <f t="shared" si="149"/>
        <v>33</v>
      </c>
      <c r="BG278" s="211">
        <f t="shared" si="149"/>
        <v>33</v>
      </c>
      <c r="BH278" s="211">
        <f t="shared" si="149"/>
        <v>33</v>
      </c>
      <c r="BI278" s="211">
        <f t="shared" si="149"/>
        <v>33</v>
      </c>
      <c r="BJ278" s="594">
        <f t="shared" si="149"/>
        <v>33</v>
      </c>
      <c r="BK278" s="628"/>
    </row>
    <row r="280" spans="2:63" ht="16.2" thickBot="1" x14ac:dyDescent="0.35">
      <c r="B280" s="4" t="s">
        <v>1041</v>
      </c>
    </row>
    <row r="281" spans="2:63" ht="16.2" thickBot="1" x14ac:dyDescent="0.35">
      <c r="B281" s="404" t="s">
        <v>80</v>
      </c>
      <c r="C281" s="483" t="s">
        <v>63</v>
      </c>
      <c r="D281" s="483" t="s">
        <v>64</v>
      </c>
      <c r="E281" s="483" t="s">
        <v>65</v>
      </c>
      <c r="F281" s="484" t="s">
        <v>67</v>
      </c>
    </row>
    <row r="282" spans="2:63" x14ac:dyDescent="0.3">
      <c r="B282" s="49" t="s">
        <v>84</v>
      </c>
      <c r="C282" s="629">
        <v>0.3</v>
      </c>
      <c r="D282" s="629">
        <v>0.45</v>
      </c>
      <c r="E282" s="629">
        <v>0.2</v>
      </c>
      <c r="F282" s="630">
        <v>0.05</v>
      </c>
    </row>
    <row r="283" spans="2:63" x14ac:dyDescent="0.3">
      <c r="B283" s="264" t="s">
        <v>85</v>
      </c>
      <c r="C283" s="629">
        <v>0.1</v>
      </c>
      <c r="D283" s="629">
        <v>0.3</v>
      </c>
      <c r="E283" s="629">
        <v>0.35</v>
      </c>
      <c r="F283" s="630">
        <v>0.25</v>
      </c>
    </row>
    <row r="284" spans="2:63" x14ac:dyDescent="0.3">
      <c r="B284" s="265" t="s">
        <v>86</v>
      </c>
      <c r="C284" s="629">
        <v>0.4</v>
      </c>
      <c r="D284" s="629">
        <v>0.1</v>
      </c>
      <c r="E284" s="629">
        <v>0.5</v>
      </c>
      <c r="F284" s="630">
        <v>0</v>
      </c>
    </row>
    <row r="285" spans="2:63" x14ac:dyDescent="0.3">
      <c r="B285" s="226" t="s">
        <v>87</v>
      </c>
      <c r="C285" s="629">
        <v>0.2</v>
      </c>
      <c r="D285" s="629">
        <v>0.4</v>
      </c>
      <c r="E285" s="629">
        <v>0.15</v>
      </c>
      <c r="F285" s="630">
        <v>0.25</v>
      </c>
    </row>
    <row r="286" spans="2:63" ht="16.2" thickBot="1" x14ac:dyDescent="0.35">
      <c r="B286" s="228" t="s">
        <v>88</v>
      </c>
      <c r="C286" s="602">
        <v>0.35</v>
      </c>
      <c r="D286" s="602">
        <v>0.15</v>
      </c>
      <c r="E286" s="602">
        <v>0.1</v>
      </c>
      <c r="F286" s="603">
        <v>0.4</v>
      </c>
    </row>
    <row r="287" spans="2:63" ht="16.2" thickBot="1" x14ac:dyDescent="0.35"/>
    <row r="288" spans="2:63" x14ac:dyDescent="0.3">
      <c r="B288" s="49" t="s">
        <v>89</v>
      </c>
    </row>
    <row r="289" spans="2:62" ht="16.2" thickBot="1" x14ac:dyDescent="0.35">
      <c r="B289" s="4"/>
    </row>
    <row r="290" spans="2:62" ht="16.2" thickBot="1" x14ac:dyDescent="0.35">
      <c r="B290" s="404" t="s">
        <v>83</v>
      </c>
      <c r="C290" s="1429">
        <v>2019</v>
      </c>
      <c r="D290" s="1430"/>
      <c r="E290" s="1430"/>
      <c r="F290" s="1430"/>
      <c r="G290" s="1430"/>
      <c r="H290" s="1430"/>
      <c r="I290" s="1430"/>
      <c r="J290" s="1430"/>
      <c r="K290" s="1430"/>
      <c r="L290" s="1430"/>
      <c r="M290" s="1430"/>
      <c r="N290" s="1431"/>
      <c r="O290" s="1432">
        <v>2020</v>
      </c>
      <c r="P290" s="1430"/>
      <c r="Q290" s="1430"/>
      <c r="R290" s="1430"/>
      <c r="S290" s="1430"/>
      <c r="T290" s="1430"/>
      <c r="U290" s="1430"/>
      <c r="V290" s="1430"/>
      <c r="W290" s="1430"/>
      <c r="X290" s="1430"/>
      <c r="Y290" s="1430"/>
      <c r="Z290" s="1431"/>
      <c r="AA290" s="1432">
        <v>2021</v>
      </c>
      <c r="AB290" s="1430"/>
      <c r="AC290" s="1430"/>
      <c r="AD290" s="1430"/>
      <c r="AE290" s="1430"/>
      <c r="AF290" s="1430"/>
      <c r="AG290" s="1430"/>
      <c r="AH290" s="1430"/>
      <c r="AI290" s="1430"/>
      <c r="AJ290" s="1430"/>
      <c r="AK290" s="1430"/>
      <c r="AL290" s="1431"/>
      <c r="AM290" s="1432">
        <v>2022</v>
      </c>
      <c r="AN290" s="1430"/>
      <c r="AO290" s="1430"/>
      <c r="AP290" s="1430"/>
      <c r="AQ290" s="1430"/>
      <c r="AR290" s="1430"/>
      <c r="AS290" s="1430"/>
      <c r="AT290" s="1430"/>
      <c r="AU290" s="1430"/>
      <c r="AV290" s="1430"/>
      <c r="AW290" s="1430"/>
      <c r="AX290" s="1431"/>
      <c r="AY290" s="1432">
        <v>2023</v>
      </c>
      <c r="AZ290" s="1430"/>
      <c r="BA290" s="1430"/>
      <c r="BB290" s="1430"/>
      <c r="BC290" s="1430"/>
      <c r="BD290" s="1430"/>
      <c r="BE290" s="1430"/>
      <c r="BF290" s="1430"/>
      <c r="BG290" s="1430"/>
      <c r="BH290" s="1430"/>
      <c r="BI290" s="1430"/>
      <c r="BJ290" s="1431"/>
    </row>
    <row r="291" spans="2:62" ht="16.2" thickBot="1" x14ac:dyDescent="0.35">
      <c r="B291" s="404" t="s">
        <v>80</v>
      </c>
      <c r="C291" s="469" t="s">
        <v>7</v>
      </c>
      <c r="D291" s="470" t="s">
        <v>8</v>
      </c>
      <c r="E291" s="470" t="s">
        <v>9</v>
      </c>
      <c r="F291" s="470" t="s">
        <v>10</v>
      </c>
      <c r="G291" s="470" t="s">
        <v>11</v>
      </c>
      <c r="H291" s="470" t="s">
        <v>12</v>
      </c>
      <c r="I291" s="470" t="s">
        <v>13</v>
      </c>
      <c r="J291" s="470" t="s">
        <v>14</v>
      </c>
      <c r="K291" s="470" t="s">
        <v>15</v>
      </c>
      <c r="L291" s="470" t="s">
        <v>16</v>
      </c>
      <c r="M291" s="470" t="s">
        <v>17</v>
      </c>
      <c r="N291" s="471" t="s">
        <v>18</v>
      </c>
      <c r="O291" s="469" t="s">
        <v>7</v>
      </c>
      <c r="P291" s="470" t="s">
        <v>8</v>
      </c>
      <c r="Q291" s="470" t="s">
        <v>9</v>
      </c>
      <c r="R291" s="470" t="s">
        <v>10</v>
      </c>
      <c r="S291" s="470" t="s">
        <v>11</v>
      </c>
      <c r="T291" s="470" t="s">
        <v>12</v>
      </c>
      <c r="U291" s="470" t="s">
        <v>13</v>
      </c>
      <c r="V291" s="470" t="s">
        <v>14</v>
      </c>
      <c r="W291" s="470" t="s">
        <v>15</v>
      </c>
      <c r="X291" s="470" t="s">
        <v>16</v>
      </c>
      <c r="Y291" s="470" t="s">
        <v>17</v>
      </c>
      <c r="Z291" s="471" t="s">
        <v>18</v>
      </c>
      <c r="AA291" s="469" t="s">
        <v>7</v>
      </c>
      <c r="AB291" s="470" t="s">
        <v>8</v>
      </c>
      <c r="AC291" s="470" t="s">
        <v>9</v>
      </c>
      <c r="AD291" s="470" t="s">
        <v>10</v>
      </c>
      <c r="AE291" s="470" t="s">
        <v>11</v>
      </c>
      <c r="AF291" s="470" t="s">
        <v>12</v>
      </c>
      <c r="AG291" s="470" t="s">
        <v>13</v>
      </c>
      <c r="AH291" s="470" t="s">
        <v>14</v>
      </c>
      <c r="AI291" s="470" t="s">
        <v>15</v>
      </c>
      <c r="AJ291" s="470" t="s">
        <v>16</v>
      </c>
      <c r="AK291" s="470" t="s">
        <v>17</v>
      </c>
      <c r="AL291" s="471" t="s">
        <v>18</v>
      </c>
      <c r="AM291" s="469" t="s">
        <v>7</v>
      </c>
      <c r="AN291" s="470" t="s">
        <v>8</v>
      </c>
      <c r="AO291" s="470" t="s">
        <v>9</v>
      </c>
      <c r="AP291" s="470" t="s">
        <v>10</v>
      </c>
      <c r="AQ291" s="470" t="s">
        <v>11</v>
      </c>
      <c r="AR291" s="470" t="s">
        <v>12</v>
      </c>
      <c r="AS291" s="470" t="s">
        <v>13</v>
      </c>
      <c r="AT291" s="470" t="s">
        <v>14</v>
      </c>
      <c r="AU291" s="470" t="s">
        <v>15</v>
      </c>
      <c r="AV291" s="470" t="s">
        <v>16</v>
      </c>
      <c r="AW291" s="470" t="s">
        <v>17</v>
      </c>
      <c r="AX291" s="471" t="s">
        <v>18</v>
      </c>
      <c r="AY291" s="26" t="s">
        <v>7</v>
      </c>
      <c r="AZ291" s="547" t="s">
        <v>8</v>
      </c>
      <c r="BA291" s="470" t="s">
        <v>9</v>
      </c>
      <c r="BB291" s="470" t="s">
        <v>10</v>
      </c>
      <c r="BC291" s="470" t="s">
        <v>11</v>
      </c>
      <c r="BD291" s="470" t="s">
        <v>12</v>
      </c>
      <c r="BE291" s="470" t="s">
        <v>13</v>
      </c>
      <c r="BF291" s="470" t="s">
        <v>14</v>
      </c>
      <c r="BG291" s="470" t="s">
        <v>15</v>
      </c>
      <c r="BH291" s="470" t="s">
        <v>16</v>
      </c>
      <c r="BI291" s="470" t="s">
        <v>17</v>
      </c>
      <c r="BJ291" s="471" t="s">
        <v>18</v>
      </c>
    </row>
    <row r="292" spans="2:62" x14ac:dyDescent="0.3">
      <c r="B292" s="631" t="s">
        <v>90</v>
      </c>
      <c r="C292" s="789">
        <v>0.35</v>
      </c>
      <c r="D292" s="790">
        <f>+C292</f>
        <v>0.35</v>
      </c>
      <c r="E292" s="790">
        <f t="shared" ref="E292:BJ292" si="150">+D292</f>
        <v>0.35</v>
      </c>
      <c r="F292" s="790">
        <f t="shared" si="150"/>
        <v>0.35</v>
      </c>
      <c r="G292" s="790">
        <f t="shared" si="150"/>
        <v>0.35</v>
      </c>
      <c r="H292" s="790">
        <f t="shared" si="150"/>
        <v>0.35</v>
      </c>
      <c r="I292" s="790">
        <f t="shared" si="150"/>
        <v>0.35</v>
      </c>
      <c r="J292" s="790">
        <f t="shared" si="150"/>
        <v>0.35</v>
      </c>
      <c r="K292" s="790">
        <f t="shared" si="150"/>
        <v>0.35</v>
      </c>
      <c r="L292" s="790">
        <f t="shared" si="150"/>
        <v>0.35</v>
      </c>
      <c r="M292" s="790">
        <f t="shared" si="150"/>
        <v>0.35</v>
      </c>
      <c r="N292" s="790">
        <f t="shared" si="150"/>
        <v>0.35</v>
      </c>
      <c r="O292" s="790">
        <v>0.65</v>
      </c>
      <c r="P292" s="790">
        <f t="shared" si="150"/>
        <v>0.65</v>
      </c>
      <c r="Q292" s="790">
        <f t="shared" si="150"/>
        <v>0.65</v>
      </c>
      <c r="R292" s="790">
        <f t="shared" si="150"/>
        <v>0.65</v>
      </c>
      <c r="S292" s="790">
        <f t="shared" si="150"/>
        <v>0.65</v>
      </c>
      <c r="T292" s="790">
        <f t="shared" si="150"/>
        <v>0.65</v>
      </c>
      <c r="U292" s="790">
        <f t="shared" si="150"/>
        <v>0.65</v>
      </c>
      <c r="V292" s="790">
        <f t="shared" si="150"/>
        <v>0.65</v>
      </c>
      <c r="W292" s="790">
        <f t="shared" si="150"/>
        <v>0.65</v>
      </c>
      <c r="X292" s="790">
        <f t="shared" si="150"/>
        <v>0.65</v>
      </c>
      <c r="Y292" s="790">
        <f t="shared" si="150"/>
        <v>0.65</v>
      </c>
      <c r="Z292" s="790">
        <f t="shared" si="150"/>
        <v>0.65</v>
      </c>
      <c r="AA292" s="790">
        <v>0.7</v>
      </c>
      <c r="AB292" s="790">
        <f t="shared" si="150"/>
        <v>0.7</v>
      </c>
      <c r="AC292" s="790">
        <f t="shared" si="150"/>
        <v>0.7</v>
      </c>
      <c r="AD292" s="790">
        <f t="shared" si="150"/>
        <v>0.7</v>
      </c>
      <c r="AE292" s="790">
        <f t="shared" si="150"/>
        <v>0.7</v>
      </c>
      <c r="AF292" s="790">
        <f t="shared" si="150"/>
        <v>0.7</v>
      </c>
      <c r="AG292" s="790">
        <f t="shared" si="150"/>
        <v>0.7</v>
      </c>
      <c r="AH292" s="790">
        <f t="shared" si="150"/>
        <v>0.7</v>
      </c>
      <c r="AI292" s="790">
        <f t="shared" si="150"/>
        <v>0.7</v>
      </c>
      <c r="AJ292" s="790">
        <f t="shared" si="150"/>
        <v>0.7</v>
      </c>
      <c r="AK292" s="790">
        <f t="shared" si="150"/>
        <v>0.7</v>
      </c>
      <c r="AL292" s="790">
        <f t="shared" si="150"/>
        <v>0.7</v>
      </c>
      <c r="AM292" s="790">
        <v>0.4</v>
      </c>
      <c r="AN292" s="790">
        <f t="shared" si="150"/>
        <v>0.4</v>
      </c>
      <c r="AO292" s="790">
        <f t="shared" si="150"/>
        <v>0.4</v>
      </c>
      <c r="AP292" s="790">
        <f t="shared" si="150"/>
        <v>0.4</v>
      </c>
      <c r="AQ292" s="790">
        <f t="shared" si="150"/>
        <v>0.4</v>
      </c>
      <c r="AR292" s="790">
        <f t="shared" si="150"/>
        <v>0.4</v>
      </c>
      <c r="AS292" s="790">
        <f t="shared" si="150"/>
        <v>0.4</v>
      </c>
      <c r="AT292" s="790">
        <f t="shared" si="150"/>
        <v>0.4</v>
      </c>
      <c r="AU292" s="790">
        <f t="shared" si="150"/>
        <v>0.4</v>
      </c>
      <c r="AV292" s="790">
        <f t="shared" si="150"/>
        <v>0.4</v>
      </c>
      <c r="AW292" s="790">
        <f t="shared" si="150"/>
        <v>0.4</v>
      </c>
      <c r="AX292" s="790">
        <f t="shared" si="150"/>
        <v>0.4</v>
      </c>
      <c r="AY292" s="790">
        <v>0.85</v>
      </c>
      <c r="AZ292" s="790">
        <f t="shared" si="150"/>
        <v>0.85</v>
      </c>
      <c r="BA292" s="790">
        <f t="shared" si="150"/>
        <v>0.85</v>
      </c>
      <c r="BB292" s="790">
        <f t="shared" si="150"/>
        <v>0.85</v>
      </c>
      <c r="BC292" s="790">
        <f t="shared" si="150"/>
        <v>0.85</v>
      </c>
      <c r="BD292" s="790">
        <f t="shared" si="150"/>
        <v>0.85</v>
      </c>
      <c r="BE292" s="790">
        <f t="shared" si="150"/>
        <v>0.85</v>
      </c>
      <c r="BF292" s="790">
        <f t="shared" si="150"/>
        <v>0.85</v>
      </c>
      <c r="BG292" s="790">
        <f t="shared" si="150"/>
        <v>0.85</v>
      </c>
      <c r="BH292" s="790">
        <f t="shared" si="150"/>
        <v>0.85</v>
      </c>
      <c r="BI292" s="790">
        <f t="shared" si="150"/>
        <v>0.85</v>
      </c>
      <c r="BJ292" s="790">
        <f t="shared" si="150"/>
        <v>0.85</v>
      </c>
    </row>
    <row r="293" spans="2:62" x14ac:dyDescent="0.3">
      <c r="B293" s="631" t="s">
        <v>91</v>
      </c>
      <c r="C293" s="791">
        <v>2.5000000000000001E-2</v>
      </c>
      <c r="D293" s="792">
        <f>+C293</f>
        <v>2.5000000000000001E-2</v>
      </c>
      <c r="E293" s="792">
        <f t="shared" ref="E293:BJ293" si="151">+D293</f>
        <v>2.5000000000000001E-2</v>
      </c>
      <c r="F293" s="792">
        <f t="shared" si="151"/>
        <v>2.5000000000000001E-2</v>
      </c>
      <c r="G293" s="792">
        <f t="shared" si="151"/>
        <v>2.5000000000000001E-2</v>
      </c>
      <c r="H293" s="792">
        <f t="shared" si="151"/>
        <v>2.5000000000000001E-2</v>
      </c>
      <c r="I293" s="792">
        <f t="shared" si="151"/>
        <v>2.5000000000000001E-2</v>
      </c>
      <c r="J293" s="792">
        <f t="shared" si="151"/>
        <v>2.5000000000000001E-2</v>
      </c>
      <c r="K293" s="792">
        <f t="shared" si="151"/>
        <v>2.5000000000000001E-2</v>
      </c>
      <c r="L293" s="792">
        <f t="shared" si="151"/>
        <v>2.5000000000000001E-2</v>
      </c>
      <c r="M293" s="792">
        <f t="shared" si="151"/>
        <v>2.5000000000000001E-2</v>
      </c>
      <c r="N293" s="792">
        <f t="shared" si="151"/>
        <v>2.5000000000000001E-2</v>
      </c>
      <c r="O293" s="792">
        <v>3.5000000000000003E-2</v>
      </c>
      <c r="P293" s="792">
        <f t="shared" si="151"/>
        <v>3.5000000000000003E-2</v>
      </c>
      <c r="Q293" s="792">
        <f t="shared" si="151"/>
        <v>3.5000000000000003E-2</v>
      </c>
      <c r="R293" s="792">
        <f t="shared" si="151"/>
        <v>3.5000000000000003E-2</v>
      </c>
      <c r="S293" s="792">
        <f t="shared" si="151"/>
        <v>3.5000000000000003E-2</v>
      </c>
      <c r="T293" s="792">
        <f t="shared" si="151"/>
        <v>3.5000000000000003E-2</v>
      </c>
      <c r="U293" s="792">
        <f t="shared" si="151"/>
        <v>3.5000000000000003E-2</v>
      </c>
      <c r="V293" s="792">
        <f t="shared" si="151"/>
        <v>3.5000000000000003E-2</v>
      </c>
      <c r="W293" s="792">
        <f t="shared" si="151"/>
        <v>3.5000000000000003E-2</v>
      </c>
      <c r="X293" s="792">
        <f t="shared" si="151"/>
        <v>3.5000000000000003E-2</v>
      </c>
      <c r="Y293" s="792">
        <f t="shared" si="151"/>
        <v>3.5000000000000003E-2</v>
      </c>
      <c r="Z293" s="792">
        <f t="shared" si="151"/>
        <v>3.5000000000000003E-2</v>
      </c>
      <c r="AA293" s="792">
        <v>0.04</v>
      </c>
      <c r="AB293" s="792">
        <f t="shared" si="151"/>
        <v>0.04</v>
      </c>
      <c r="AC293" s="792">
        <f t="shared" si="151"/>
        <v>0.04</v>
      </c>
      <c r="AD293" s="792">
        <f t="shared" si="151"/>
        <v>0.04</v>
      </c>
      <c r="AE293" s="792">
        <f t="shared" si="151"/>
        <v>0.04</v>
      </c>
      <c r="AF293" s="792">
        <f t="shared" si="151"/>
        <v>0.04</v>
      </c>
      <c r="AG293" s="792">
        <f t="shared" si="151"/>
        <v>0.04</v>
      </c>
      <c r="AH293" s="792">
        <f t="shared" si="151"/>
        <v>0.04</v>
      </c>
      <c r="AI293" s="792">
        <f t="shared" si="151"/>
        <v>0.04</v>
      </c>
      <c r="AJ293" s="792">
        <f t="shared" si="151"/>
        <v>0.04</v>
      </c>
      <c r="AK293" s="792">
        <f t="shared" si="151"/>
        <v>0.04</v>
      </c>
      <c r="AL293" s="792">
        <f t="shared" si="151"/>
        <v>0.04</v>
      </c>
      <c r="AM293" s="792">
        <v>0.02</v>
      </c>
      <c r="AN293" s="792">
        <f t="shared" si="151"/>
        <v>0.02</v>
      </c>
      <c r="AO293" s="792">
        <f t="shared" si="151"/>
        <v>0.02</v>
      </c>
      <c r="AP293" s="792">
        <f t="shared" si="151"/>
        <v>0.02</v>
      </c>
      <c r="AQ293" s="792">
        <f t="shared" si="151"/>
        <v>0.02</v>
      </c>
      <c r="AR293" s="792">
        <f t="shared" si="151"/>
        <v>0.02</v>
      </c>
      <c r="AS293" s="792">
        <f t="shared" si="151"/>
        <v>0.02</v>
      </c>
      <c r="AT293" s="792">
        <f t="shared" si="151"/>
        <v>0.02</v>
      </c>
      <c r="AU293" s="792">
        <f t="shared" si="151"/>
        <v>0.02</v>
      </c>
      <c r="AV293" s="792">
        <f t="shared" si="151"/>
        <v>0.02</v>
      </c>
      <c r="AW293" s="792">
        <f t="shared" si="151"/>
        <v>0.02</v>
      </c>
      <c r="AX293" s="792">
        <f t="shared" si="151"/>
        <v>0.02</v>
      </c>
      <c r="AY293" s="792">
        <v>4.4999999999999998E-2</v>
      </c>
      <c r="AZ293" s="792">
        <f t="shared" si="151"/>
        <v>4.4999999999999998E-2</v>
      </c>
      <c r="BA293" s="792">
        <f t="shared" si="151"/>
        <v>4.4999999999999998E-2</v>
      </c>
      <c r="BB293" s="792">
        <f t="shared" si="151"/>
        <v>4.4999999999999998E-2</v>
      </c>
      <c r="BC293" s="792">
        <f t="shared" si="151"/>
        <v>4.4999999999999998E-2</v>
      </c>
      <c r="BD293" s="792">
        <f t="shared" si="151"/>
        <v>4.4999999999999998E-2</v>
      </c>
      <c r="BE293" s="792">
        <f t="shared" si="151"/>
        <v>4.4999999999999998E-2</v>
      </c>
      <c r="BF293" s="792">
        <f t="shared" si="151"/>
        <v>4.4999999999999998E-2</v>
      </c>
      <c r="BG293" s="792">
        <f t="shared" si="151"/>
        <v>4.4999999999999998E-2</v>
      </c>
      <c r="BH293" s="792">
        <f t="shared" si="151"/>
        <v>4.4999999999999998E-2</v>
      </c>
      <c r="BI293" s="792">
        <f t="shared" si="151"/>
        <v>4.4999999999999998E-2</v>
      </c>
      <c r="BJ293" s="792">
        <f t="shared" si="151"/>
        <v>4.4999999999999998E-2</v>
      </c>
    </row>
    <row r="294" spans="2:62" x14ac:dyDescent="0.3">
      <c r="B294" s="631" t="s">
        <v>92</v>
      </c>
      <c r="C294" s="793">
        <v>0.25</v>
      </c>
      <c r="D294" s="794">
        <f>+C294</f>
        <v>0.25</v>
      </c>
      <c r="E294" s="794">
        <f t="shared" ref="E294:BJ294" si="152">+D294</f>
        <v>0.25</v>
      </c>
      <c r="F294" s="794">
        <f t="shared" si="152"/>
        <v>0.25</v>
      </c>
      <c r="G294" s="794">
        <f t="shared" si="152"/>
        <v>0.25</v>
      </c>
      <c r="H294" s="794">
        <f t="shared" si="152"/>
        <v>0.25</v>
      </c>
      <c r="I294" s="794">
        <f t="shared" si="152"/>
        <v>0.25</v>
      </c>
      <c r="J294" s="794">
        <f t="shared" si="152"/>
        <v>0.25</v>
      </c>
      <c r="K294" s="794">
        <f t="shared" si="152"/>
        <v>0.25</v>
      </c>
      <c r="L294" s="794">
        <f t="shared" si="152"/>
        <v>0.25</v>
      </c>
      <c r="M294" s="794">
        <f t="shared" si="152"/>
        <v>0.25</v>
      </c>
      <c r="N294" s="794">
        <f t="shared" si="152"/>
        <v>0.25</v>
      </c>
      <c r="O294" s="794">
        <v>0</v>
      </c>
      <c r="P294" s="794">
        <f t="shared" si="152"/>
        <v>0</v>
      </c>
      <c r="Q294" s="794">
        <f t="shared" si="152"/>
        <v>0</v>
      </c>
      <c r="R294" s="794">
        <f t="shared" si="152"/>
        <v>0</v>
      </c>
      <c r="S294" s="794">
        <f t="shared" si="152"/>
        <v>0</v>
      </c>
      <c r="T294" s="794">
        <f t="shared" si="152"/>
        <v>0</v>
      </c>
      <c r="U294" s="794">
        <f t="shared" si="152"/>
        <v>0</v>
      </c>
      <c r="V294" s="794">
        <f t="shared" si="152"/>
        <v>0</v>
      </c>
      <c r="W294" s="794">
        <f t="shared" si="152"/>
        <v>0</v>
      </c>
      <c r="X294" s="794">
        <f t="shared" si="152"/>
        <v>0</v>
      </c>
      <c r="Y294" s="794">
        <f t="shared" si="152"/>
        <v>0</v>
      </c>
      <c r="Z294" s="794">
        <f t="shared" si="152"/>
        <v>0</v>
      </c>
      <c r="AA294" s="794">
        <v>0</v>
      </c>
      <c r="AB294" s="794">
        <f t="shared" si="152"/>
        <v>0</v>
      </c>
      <c r="AC294" s="794">
        <f t="shared" si="152"/>
        <v>0</v>
      </c>
      <c r="AD294" s="794">
        <f t="shared" si="152"/>
        <v>0</v>
      </c>
      <c r="AE294" s="794">
        <f t="shared" si="152"/>
        <v>0</v>
      </c>
      <c r="AF294" s="794">
        <f t="shared" si="152"/>
        <v>0</v>
      </c>
      <c r="AG294" s="794">
        <f t="shared" si="152"/>
        <v>0</v>
      </c>
      <c r="AH294" s="794">
        <f t="shared" si="152"/>
        <v>0</v>
      </c>
      <c r="AI294" s="794">
        <f t="shared" si="152"/>
        <v>0</v>
      </c>
      <c r="AJ294" s="794">
        <f t="shared" si="152"/>
        <v>0</v>
      </c>
      <c r="AK294" s="794">
        <f t="shared" si="152"/>
        <v>0</v>
      </c>
      <c r="AL294" s="794">
        <f t="shared" si="152"/>
        <v>0</v>
      </c>
      <c r="AM294" s="794">
        <v>0.3</v>
      </c>
      <c r="AN294" s="794">
        <f t="shared" si="152"/>
        <v>0.3</v>
      </c>
      <c r="AO294" s="794">
        <f t="shared" si="152"/>
        <v>0.3</v>
      </c>
      <c r="AP294" s="794">
        <f t="shared" si="152"/>
        <v>0.3</v>
      </c>
      <c r="AQ294" s="794">
        <f t="shared" si="152"/>
        <v>0.3</v>
      </c>
      <c r="AR294" s="794">
        <f t="shared" si="152"/>
        <v>0.3</v>
      </c>
      <c r="AS294" s="794">
        <f t="shared" si="152"/>
        <v>0.3</v>
      </c>
      <c r="AT294" s="794">
        <f t="shared" si="152"/>
        <v>0.3</v>
      </c>
      <c r="AU294" s="794">
        <f t="shared" si="152"/>
        <v>0.3</v>
      </c>
      <c r="AV294" s="794">
        <f t="shared" si="152"/>
        <v>0.3</v>
      </c>
      <c r="AW294" s="794">
        <f t="shared" si="152"/>
        <v>0.3</v>
      </c>
      <c r="AX294" s="794">
        <f t="shared" si="152"/>
        <v>0.3</v>
      </c>
      <c r="AY294" s="794">
        <v>0</v>
      </c>
      <c r="AZ294" s="794">
        <f t="shared" si="152"/>
        <v>0</v>
      </c>
      <c r="BA294" s="794">
        <f t="shared" si="152"/>
        <v>0</v>
      </c>
      <c r="BB294" s="794">
        <f t="shared" si="152"/>
        <v>0</v>
      </c>
      <c r="BC294" s="794">
        <f t="shared" si="152"/>
        <v>0</v>
      </c>
      <c r="BD294" s="794">
        <f t="shared" si="152"/>
        <v>0</v>
      </c>
      <c r="BE294" s="794">
        <f t="shared" si="152"/>
        <v>0</v>
      </c>
      <c r="BF294" s="794">
        <f t="shared" si="152"/>
        <v>0</v>
      </c>
      <c r="BG294" s="794">
        <f t="shared" si="152"/>
        <v>0</v>
      </c>
      <c r="BH294" s="794">
        <f t="shared" si="152"/>
        <v>0</v>
      </c>
      <c r="BI294" s="794">
        <f t="shared" si="152"/>
        <v>0</v>
      </c>
      <c r="BJ294" s="794">
        <f t="shared" si="152"/>
        <v>0</v>
      </c>
    </row>
    <row r="295" spans="2:62" x14ac:dyDescent="0.3">
      <c r="B295" s="631" t="s">
        <v>91</v>
      </c>
      <c r="C295" s="791">
        <v>0.02</v>
      </c>
      <c r="D295" s="792">
        <f>+C295</f>
        <v>0.02</v>
      </c>
      <c r="E295" s="792">
        <f t="shared" ref="E295:BJ295" si="153">+D295</f>
        <v>0.02</v>
      </c>
      <c r="F295" s="792">
        <f t="shared" si="153"/>
        <v>0.02</v>
      </c>
      <c r="G295" s="792">
        <f t="shared" si="153"/>
        <v>0.02</v>
      </c>
      <c r="H295" s="792">
        <f t="shared" si="153"/>
        <v>0.02</v>
      </c>
      <c r="I295" s="792">
        <f t="shared" si="153"/>
        <v>0.02</v>
      </c>
      <c r="J295" s="792">
        <f t="shared" si="153"/>
        <v>0.02</v>
      </c>
      <c r="K295" s="792">
        <f t="shared" si="153"/>
        <v>0.02</v>
      </c>
      <c r="L295" s="792">
        <f t="shared" si="153"/>
        <v>0.02</v>
      </c>
      <c r="M295" s="792">
        <f t="shared" si="153"/>
        <v>0.02</v>
      </c>
      <c r="N295" s="792">
        <f t="shared" si="153"/>
        <v>0.02</v>
      </c>
      <c r="O295" s="792">
        <v>0</v>
      </c>
      <c r="P295" s="792">
        <f t="shared" si="153"/>
        <v>0</v>
      </c>
      <c r="Q295" s="792">
        <f t="shared" si="153"/>
        <v>0</v>
      </c>
      <c r="R295" s="792">
        <f t="shared" si="153"/>
        <v>0</v>
      </c>
      <c r="S295" s="792">
        <f t="shared" si="153"/>
        <v>0</v>
      </c>
      <c r="T295" s="792">
        <f t="shared" si="153"/>
        <v>0</v>
      </c>
      <c r="U295" s="792">
        <f t="shared" si="153"/>
        <v>0</v>
      </c>
      <c r="V295" s="792">
        <f t="shared" si="153"/>
        <v>0</v>
      </c>
      <c r="W295" s="792">
        <f t="shared" si="153"/>
        <v>0</v>
      </c>
      <c r="X295" s="792">
        <f t="shared" si="153"/>
        <v>0</v>
      </c>
      <c r="Y295" s="792">
        <f t="shared" si="153"/>
        <v>0</v>
      </c>
      <c r="Z295" s="792">
        <f t="shared" si="153"/>
        <v>0</v>
      </c>
      <c r="AA295" s="792">
        <v>0</v>
      </c>
      <c r="AB295" s="792">
        <f t="shared" si="153"/>
        <v>0</v>
      </c>
      <c r="AC295" s="792">
        <f t="shared" si="153"/>
        <v>0</v>
      </c>
      <c r="AD295" s="792">
        <f t="shared" si="153"/>
        <v>0</v>
      </c>
      <c r="AE295" s="792">
        <f t="shared" si="153"/>
        <v>0</v>
      </c>
      <c r="AF295" s="792">
        <f t="shared" si="153"/>
        <v>0</v>
      </c>
      <c r="AG295" s="792">
        <f t="shared" si="153"/>
        <v>0</v>
      </c>
      <c r="AH295" s="792">
        <f t="shared" si="153"/>
        <v>0</v>
      </c>
      <c r="AI295" s="792">
        <f t="shared" si="153"/>
        <v>0</v>
      </c>
      <c r="AJ295" s="792">
        <f t="shared" si="153"/>
        <v>0</v>
      </c>
      <c r="AK295" s="792">
        <f t="shared" si="153"/>
        <v>0</v>
      </c>
      <c r="AL295" s="792">
        <f t="shared" si="153"/>
        <v>0</v>
      </c>
      <c r="AM295" s="792">
        <v>1.4999999999999999E-2</v>
      </c>
      <c r="AN295" s="792">
        <f t="shared" si="153"/>
        <v>1.4999999999999999E-2</v>
      </c>
      <c r="AO295" s="792">
        <f t="shared" si="153"/>
        <v>1.4999999999999999E-2</v>
      </c>
      <c r="AP295" s="792">
        <f t="shared" si="153"/>
        <v>1.4999999999999999E-2</v>
      </c>
      <c r="AQ295" s="792">
        <f t="shared" si="153"/>
        <v>1.4999999999999999E-2</v>
      </c>
      <c r="AR295" s="792">
        <f t="shared" si="153"/>
        <v>1.4999999999999999E-2</v>
      </c>
      <c r="AS295" s="792">
        <f t="shared" si="153"/>
        <v>1.4999999999999999E-2</v>
      </c>
      <c r="AT295" s="792">
        <f t="shared" si="153"/>
        <v>1.4999999999999999E-2</v>
      </c>
      <c r="AU295" s="792">
        <f t="shared" si="153"/>
        <v>1.4999999999999999E-2</v>
      </c>
      <c r="AV295" s="792">
        <f t="shared" si="153"/>
        <v>1.4999999999999999E-2</v>
      </c>
      <c r="AW295" s="792">
        <f t="shared" si="153"/>
        <v>1.4999999999999999E-2</v>
      </c>
      <c r="AX295" s="792">
        <f t="shared" si="153"/>
        <v>1.4999999999999999E-2</v>
      </c>
      <c r="AY295" s="792">
        <v>0</v>
      </c>
      <c r="AZ295" s="792">
        <f t="shared" si="153"/>
        <v>0</v>
      </c>
      <c r="BA295" s="792">
        <f t="shared" si="153"/>
        <v>0</v>
      </c>
      <c r="BB295" s="792">
        <f t="shared" si="153"/>
        <v>0</v>
      </c>
      <c r="BC295" s="792">
        <f t="shared" si="153"/>
        <v>0</v>
      </c>
      <c r="BD295" s="792">
        <f t="shared" si="153"/>
        <v>0</v>
      </c>
      <c r="BE295" s="792">
        <f t="shared" si="153"/>
        <v>0</v>
      </c>
      <c r="BF295" s="792">
        <f t="shared" si="153"/>
        <v>0</v>
      </c>
      <c r="BG295" s="792">
        <f t="shared" si="153"/>
        <v>0</v>
      </c>
      <c r="BH295" s="792">
        <f t="shared" si="153"/>
        <v>0</v>
      </c>
      <c r="BI295" s="792">
        <f t="shared" si="153"/>
        <v>0</v>
      </c>
      <c r="BJ295" s="792">
        <f t="shared" si="153"/>
        <v>0</v>
      </c>
    </row>
    <row r="296" spans="2:62" x14ac:dyDescent="0.3">
      <c r="B296" s="631" t="s">
        <v>93</v>
      </c>
      <c r="C296" s="793">
        <v>0.2</v>
      </c>
      <c r="D296" s="794">
        <f t="shared" ref="D296:D300" si="154">+C296</f>
        <v>0.2</v>
      </c>
      <c r="E296" s="794">
        <f t="shared" ref="E296:BJ296" si="155">+D296</f>
        <v>0.2</v>
      </c>
      <c r="F296" s="794">
        <f t="shared" si="155"/>
        <v>0.2</v>
      </c>
      <c r="G296" s="794">
        <f t="shared" si="155"/>
        <v>0.2</v>
      </c>
      <c r="H296" s="794">
        <f t="shared" si="155"/>
        <v>0.2</v>
      </c>
      <c r="I296" s="794">
        <f t="shared" si="155"/>
        <v>0.2</v>
      </c>
      <c r="J296" s="794">
        <f t="shared" si="155"/>
        <v>0.2</v>
      </c>
      <c r="K296" s="794">
        <f t="shared" si="155"/>
        <v>0.2</v>
      </c>
      <c r="L296" s="794">
        <f t="shared" si="155"/>
        <v>0.2</v>
      </c>
      <c r="M296" s="794">
        <f t="shared" si="155"/>
        <v>0.2</v>
      </c>
      <c r="N296" s="794">
        <f t="shared" si="155"/>
        <v>0.2</v>
      </c>
      <c r="O296" s="794">
        <v>0.15</v>
      </c>
      <c r="P296" s="794">
        <f t="shared" si="155"/>
        <v>0.15</v>
      </c>
      <c r="Q296" s="794">
        <f t="shared" si="155"/>
        <v>0.15</v>
      </c>
      <c r="R296" s="794">
        <f t="shared" si="155"/>
        <v>0.15</v>
      </c>
      <c r="S296" s="794">
        <f t="shared" si="155"/>
        <v>0.15</v>
      </c>
      <c r="T296" s="794">
        <f t="shared" si="155"/>
        <v>0.15</v>
      </c>
      <c r="U296" s="794">
        <f t="shared" si="155"/>
        <v>0.15</v>
      </c>
      <c r="V296" s="794">
        <f t="shared" si="155"/>
        <v>0.15</v>
      </c>
      <c r="W296" s="794">
        <f t="shared" si="155"/>
        <v>0.15</v>
      </c>
      <c r="X296" s="794">
        <f t="shared" si="155"/>
        <v>0.15</v>
      </c>
      <c r="Y296" s="794">
        <f t="shared" si="155"/>
        <v>0.15</v>
      </c>
      <c r="Z296" s="794">
        <f t="shared" si="155"/>
        <v>0.15</v>
      </c>
      <c r="AA296" s="794">
        <v>0.1</v>
      </c>
      <c r="AB296" s="794">
        <f t="shared" si="155"/>
        <v>0.1</v>
      </c>
      <c r="AC296" s="794">
        <f t="shared" si="155"/>
        <v>0.1</v>
      </c>
      <c r="AD296" s="794">
        <f t="shared" si="155"/>
        <v>0.1</v>
      </c>
      <c r="AE296" s="794">
        <f t="shared" si="155"/>
        <v>0.1</v>
      </c>
      <c r="AF296" s="794">
        <f t="shared" si="155"/>
        <v>0.1</v>
      </c>
      <c r="AG296" s="794">
        <f t="shared" si="155"/>
        <v>0.1</v>
      </c>
      <c r="AH296" s="794">
        <f t="shared" si="155"/>
        <v>0.1</v>
      </c>
      <c r="AI296" s="794">
        <f t="shared" si="155"/>
        <v>0.1</v>
      </c>
      <c r="AJ296" s="794">
        <f t="shared" si="155"/>
        <v>0.1</v>
      </c>
      <c r="AK296" s="794">
        <f t="shared" si="155"/>
        <v>0.1</v>
      </c>
      <c r="AL296" s="794">
        <f t="shared" si="155"/>
        <v>0.1</v>
      </c>
      <c r="AM296" s="794">
        <v>0.15</v>
      </c>
      <c r="AN296" s="794">
        <f t="shared" si="155"/>
        <v>0.15</v>
      </c>
      <c r="AO296" s="794">
        <f t="shared" si="155"/>
        <v>0.15</v>
      </c>
      <c r="AP296" s="794">
        <f t="shared" si="155"/>
        <v>0.15</v>
      </c>
      <c r="AQ296" s="794">
        <f t="shared" si="155"/>
        <v>0.15</v>
      </c>
      <c r="AR296" s="794">
        <f t="shared" si="155"/>
        <v>0.15</v>
      </c>
      <c r="AS296" s="794">
        <f t="shared" si="155"/>
        <v>0.15</v>
      </c>
      <c r="AT296" s="794">
        <f t="shared" si="155"/>
        <v>0.15</v>
      </c>
      <c r="AU296" s="794">
        <f t="shared" si="155"/>
        <v>0.15</v>
      </c>
      <c r="AV296" s="794">
        <f t="shared" si="155"/>
        <v>0.15</v>
      </c>
      <c r="AW296" s="794">
        <f t="shared" si="155"/>
        <v>0.15</v>
      </c>
      <c r="AX296" s="794">
        <f t="shared" si="155"/>
        <v>0.15</v>
      </c>
      <c r="AY296" s="794">
        <v>0</v>
      </c>
      <c r="AZ296" s="794">
        <f t="shared" si="155"/>
        <v>0</v>
      </c>
      <c r="BA296" s="794">
        <f t="shared" si="155"/>
        <v>0</v>
      </c>
      <c r="BB296" s="794">
        <f t="shared" si="155"/>
        <v>0</v>
      </c>
      <c r="BC296" s="794">
        <f t="shared" si="155"/>
        <v>0</v>
      </c>
      <c r="BD296" s="794">
        <f t="shared" si="155"/>
        <v>0</v>
      </c>
      <c r="BE296" s="794">
        <f t="shared" si="155"/>
        <v>0</v>
      </c>
      <c r="BF296" s="794">
        <f t="shared" si="155"/>
        <v>0</v>
      </c>
      <c r="BG296" s="794">
        <f t="shared" si="155"/>
        <v>0</v>
      </c>
      <c r="BH296" s="794">
        <f t="shared" si="155"/>
        <v>0</v>
      </c>
      <c r="BI296" s="794">
        <f t="shared" si="155"/>
        <v>0</v>
      </c>
      <c r="BJ296" s="794">
        <f t="shared" si="155"/>
        <v>0</v>
      </c>
    </row>
    <row r="297" spans="2:62" x14ac:dyDescent="0.3">
      <c r="B297" s="631" t="s">
        <v>91</v>
      </c>
      <c r="C297" s="791">
        <v>0</v>
      </c>
      <c r="D297" s="792">
        <f t="shared" si="154"/>
        <v>0</v>
      </c>
      <c r="E297" s="792">
        <f t="shared" ref="E297:BJ297" si="156">+D297</f>
        <v>0</v>
      </c>
      <c r="F297" s="792">
        <f t="shared" si="156"/>
        <v>0</v>
      </c>
      <c r="G297" s="792">
        <f t="shared" si="156"/>
        <v>0</v>
      </c>
      <c r="H297" s="792">
        <f t="shared" si="156"/>
        <v>0</v>
      </c>
      <c r="I297" s="792">
        <f t="shared" si="156"/>
        <v>0</v>
      </c>
      <c r="J297" s="792">
        <f t="shared" si="156"/>
        <v>0</v>
      </c>
      <c r="K297" s="792">
        <f t="shared" si="156"/>
        <v>0</v>
      </c>
      <c r="L297" s="792">
        <f t="shared" si="156"/>
        <v>0</v>
      </c>
      <c r="M297" s="792">
        <f t="shared" si="156"/>
        <v>0</v>
      </c>
      <c r="N297" s="792">
        <f t="shared" si="156"/>
        <v>0</v>
      </c>
      <c r="O297" s="792">
        <v>0</v>
      </c>
      <c r="P297" s="792">
        <f t="shared" si="156"/>
        <v>0</v>
      </c>
      <c r="Q297" s="792">
        <f t="shared" si="156"/>
        <v>0</v>
      </c>
      <c r="R297" s="792">
        <f t="shared" si="156"/>
        <v>0</v>
      </c>
      <c r="S297" s="792">
        <f t="shared" si="156"/>
        <v>0</v>
      </c>
      <c r="T297" s="792">
        <f t="shared" si="156"/>
        <v>0</v>
      </c>
      <c r="U297" s="792">
        <f t="shared" si="156"/>
        <v>0</v>
      </c>
      <c r="V297" s="792">
        <f t="shared" si="156"/>
        <v>0</v>
      </c>
      <c r="W297" s="792">
        <f t="shared" si="156"/>
        <v>0</v>
      </c>
      <c r="X297" s="792">
        <f t="shared" si="156"/>
        <v>0</v>
      </c>
      <c r="Y297" s="792">
        <f t="shared" si="156"/>
        <v>0</v>
      </c>
      <c r="Z297" s="792">
        <f t="shared" si="156"/>
        <v>0</v>
      </c>
      <c r="AA297" s="792">
        <v>0</v>
      </c>
      <c r="AB297" s="792">
        <f t="shared" si="156"/>
        <v>0</v>
      </c>
      <c r="AC297" s="792">
        <f t="shared" si="156"/>
        <v>0</v>
      </c>
      <c r="AD297" s="792">
        <f t="shared" si="156"/>
        <v>0</v>
      </c>
      <c r="AE297" s="792">
        <f t="shared" si="156"/>
        <v>0</v>
      </c>
      <c r="AF297" s="792">
        <f t="shared" si="156"/>
        <v>0</v>
      </c>
      <c r="AG297" s="792">
        <f t="shared" si="156"/>
        <v>0</v>
      </c>
      <c r="AH297" s="792">
        <f t="shared" si="156"/>
        <v>0</v>
      </c>
      <c r="AI297" s="792">
        <f t="shared" si="156"/>
        <v>0</v>
      </c>
      <c r="AJ297" s="792">
        <f t="shared" si="156"/>
        <v>0</v>
      </c>
      <c r="AK297" s="792">
        <f t="shared" si="156"/>
        <v>0</v>
      </c>
      <c r="AL297" s="792">
        <f t="shared" si="156"/>
        <v>0</v>
      </c>
      <c r="AM297" s="792">
        <v>0</v>
      </c>
      <c r="AN297" s="792">
        <f t="shared" si="156"/>
        <v>0</v>
      </c>
      <c r="AO297" s="792">
        <f t="shared" si="156"/>
        <v>0</v>
      </c>
      <c r="AP297" s="792">
        <f t="shared" si="156"/>
        <v>0</v>
      </c>
      <c r="AQ297" s="792">
        <f t="shared" si="156"/>
        <v>0</v>
      </c>
      <c r="AR297" s="792">
        <f t="shared" si="156"/>
        <v>0</v>
      </c>
      <c r="AS297" s="792">
        <f t="shared" si="156"/>
        <v>0</v>
      </c>
      <c r="AT297" s="792">
        <f t="shared" si="156"/>
        <v>0</v>
      </c>
      <c r="AU297" s="792">
        <f t="shared" si="156"/>
        <v>0</v>
      </c>
      <c r="AV297" s="792">
        <f t="shared" si="156"/>
        <v>0</v>
      </c>
      <c r="AW297" s="792">
        <f t="shared" si="156"/>
        <v>0</v>
      </c>
      <c r="AX297" s="792">
        <f t="shared" si="156"/>
        <v>0</v>
      </c>
      <c r="AY297" s="792">
        <v>0</v>
      </c>
      <c r="AZ297" s="792">
        <f t="shared" si="156"/>
        <v>0</v>
      </c>
      <c r="BA297" s="792">
        <f t="shared" si="156"/>
        <v>0</v>
      </c>
      <c r="BB297" s="792">
        <f t="shared" si="156"/>
        <v>0</v>
      </c>
      <c r="BC297" s="792">
        <f t="shared" si="156"/>
        <v>0</v>
      </c>
      <c r="BD297" s="792">
        <f t="shared" si="156"/>
        <v>0</v>
      </c>
      <c r="BE297" s="792">
        <f t="shared" si="156"/>
        <v>0</v>
      </c>
      <c r="BF297" s="792">
        <f t="shared" si="156"/>
        <v>0</v>
      </c>
      <c r="BG297" s="792">
        <f t="shared" si="156"/>
        <v>0</v>
      </c>
      <c r="BH297" s="792">
        <f t="shared" si="156"/>
        <v>0</v>
      </c>
      <c r="BI297" s="792">
        <f t="shared" si="156"/>
        <v>0</v>
      </c>
      <c r="BJ297" s="792">
        <f t="shared" si="156"/>
        <v>0</v>
      </c>
    </row>
    <row r="298" spans="2:62" x14ac:dyDescent="0.3">
      <c r="B298" s="631" t="s">
        <v>94</v>
      </c>
      <c r="C298" s="793">
        <v>0.2</v>
      </c>
      <c r="D298" s="794">
        <f t="shared" si="154"/>
        <v>0.2</v>
      </c>
      <c r="E298" s="794">
        <f t="shared" ref="E298:BJ298" si="157">+D298</f>
        <v>0.2</v>
      </c>
      <c r="F298" s="794">
        <f t="shared" si="157"/>
        <v>0.2</v>
      </c>
      <c r="G298" s="794">
        <f t="shared" si="157"/>
        <v>0.2</v>
      </c>
      <c r="H298" s="794">
        <f t="shared" si="157"/>
        <v>0.2</v>
      </c>
      <c r="I298" s="794">
        <f t="shared" si="157"/>
        <v>0.2</v>
      </c>
      <c r="J298" s="794">
        <f t="shared" si="157"/>
        <v>0.2</v>
      </c>
      <c r="K298" s="794">
        <f t="shared" si="157"/>
        <v>0.2</v>
      </c>
      <c r="L298" s="794">
        <f t="shared" si="157"/>
        <v>0.2</v>
      </c>
      <c r="M298" s="794">
        <f t="shared" si="157"/>
        <v>0.2</v>
      </c>
      <c r="N298" s="794">
        <f t="shared" si="157"/>
        <v>0.2</v>
      </c>
      <c r="O298" s="794">
        <v>0.1</v>
      </c>
      <c r="P298" s="794">
        <f t="shared" si="157"/>
        <v>0.1</v>
      </c>
      <c r="Q298" s="794">
        <f t="shared" si="157"/>
        <v>0.1</v>
      </c>
      <c r="R298" s="794">
        <f t="shared" si="157"/>
        <v>0.1</v>
      </c>
      <c r="S298" s="794">
        <f t="shared" si="157"/>
        <v>0.1</v>
      </c>
      <c r="T298" s="794">
        <f t="shared" si="157"/>
        <v>0.1</v>
      </c>
      <c r="U298" s="794">
        <f t="shared" si="157"/>
        <v>0.1</v>
      </c>
      <c r="V298" s="794">
        <f t="shared" si="157"/>
        <v>0.1</v>
      </c>
      <c r="W298" s="794">
        <f t="shared" si="157"/>
        <v>0.1</v>
      </c>
      <c r="X298" s="794">
        <f t="shared" si="157"/>
        <v>0.1</v>
      </c>
      <c r="Y298" s="794">
        <f t="shared" si="157"/>
        <v>0.1</v>
      </c>
      <c r="Z298" s="794">
        <f t="shared" si="157"/>
        <v>0.1</v>
      </c>
      <c r="AA298" s="794">
        <v>0.15</v>
      </c>
      <c r="AB298" s="794">
        <f t="shared" si="157"/>
        <v>0.15</v>
      </c>
      <c r="AC298" s="794">
        <f t="shared" si="157"/>
        <v>0.15</v>
      </c>
      <c r="AD298" s="794">
        <f t="shared" si="157"/>
        <v>0.15</v>
      </c>
      <c r="AE298" s="794">
        <f t="shared" si="157"/>
        <v>0.15</v>
      </c>
      <c r="AF298" s="794">
        <f t="shared" si="157"/>
        <v>0.15</v>
      </c>
      <c r="AG298" s="794">
        <f t="shared" si="157"/>
        <v>0.15</v>
      </c>
      <c r="AH298" s="794">
        <f t="shared" si="157"/>
        <v>0.15</v>
      </c>
      <c r="AI298" s="794">
        <f t="shared" si="157"/>
        <v>0.15</v>
      </c>
      <c r="AJ298" s="794">
        <f t="shared" si="157"/>
        <v>0.15</v>
      </c>
      <c r="AK298" s="794">
        <f t="shared" si="157"/>
        <v>0.15</v>
      </c>
      <c r="AL298" s="794">
        <f t="shared" si="157"/>
        <v>0.15</v>
      </c>
      <c r="AM298" s="794">
        <v>0</v>
      </c>
      <c r="AN298" s="794">
        <f t="shared" si="157"/>
        <v>0</v>
      </c>
      <c r="AO298" s="794">
        <f t="shared" si="157"/>
        <v>0</v>
      </c>
      <c r="AP298" s="794">
        <f t="shared" si="157"/>
        <v>0</v>
      </c>
      <c r="AQ298" s="794">
        <f t="shared" si="157"/>
        <v>0</v>
      </c>
      <c r="AR298" s="794">
        <f t="shared" si="157"/>
        <v>0</v>
      </c>
      <c r="AS298" s="794">
        <f t="shared" si="157"/>
        <v>0</v>
      </c>
      <c r="AT298" s="794">
        <f t="shared" si="157"/>
        <v>0</v>
      </c>
      <c r="AU298" s="794">
        <f t="shared" si="157"/>
        <v>0</v>
      </c>
      <c r="AV298" s="794">
        <f t="shared" si="157"/>
        <v>0</v>
      </c>
      <c r="AW298" s="794">
        <f t="shared" si="157"/>
        <v>0</v>
      </c>
      <c r="AX298" s="794">
        <f t="shared" si="157"/>
        <v>0</v>
      </c>
      <c r="AY298" s="794">
        <v>0</v>
      </c>
      <c r="AZ298" s="794">
        <f t="shared" si="157"/>
        <v>0</v>
      </c>
      <c r="BA298" s="794">
        <f t="shared" si="157"/>
        <v>0</v>
      </c>
      <c r="BB298" s="794">
        <f t="shared" si="157"/>
        <v>0</v>
      </c>
      <c r="BC298" s="794">
        <f t="shared" si="157"/>
        <v>0</v>
      </c>
      <c r="BD298" s="794">
        <f t="shared" si="157"/>
        <v>0</v>
      </c>
      <c r="BE298" s="794">
        <f t="shared" si="157"/>
        <v>0</v>
      </c>
      <c r="BF298" s="794">
        <f t="shared" si="157"/>
        <v>0</v>
      </c>
      <c r="BG298" s="794">
        <f t="shared" si="157"/>
        <v>0</v>
      </c>
      <c r="BH298" s="794">
        <f t="shared" si="157"/>
        <v>0</v>
      </c>
      <c r="BI298" s="794">
        <f t="shared" si="157"/>
        <v>0</v>
      </c>
      <c r="BJ298" s="794">
        <f t="shared" si="157"/>
        <v>0</v>
      </c>
    </row>
    <row r="299" spans="2:62" ht="16.2" thickBot="1" x14ac:dyDescent="0.35">
      <c r="B299" s="631" t="s">
        <v>91</v>
      </c>
      <c r="C299" s="791">
        <v>0</v>
      </c>
      <c r="D299" s="792">
        <f t="shared" si="154"/>
        <v>0</v>
      </c>
      <c r="E299" s="792">
        <f t="shared" ref="E299:BJ299" si="158">+D299</f>
        <v>0</v>
      </c>
      <c r="F299" s="792">
        <f t="shared" si="158"/>
        <v>0</v>
      </c>
      <c r="G299" s="792">
        <f t="shared" si="158"/>
        <v>0</v>
      </c>
      <c r="H299" s="792">
        <f t="shared" si="158"/>
        <v>0</v>
      </c>
      <c r="I299" s="792">
        <f t="shared" si="158"/>
        <v>0</v>
      </c>
      <c r="J299" s="792">
        <f t="shared" si="158"/>
        <v>0</v>
      </c>
      <c r="K299" s="792">
        <f t="shared" si="158"/>
        <v>0</v>
      </c>
      <c r="L299" s="792">
        <f t="shared" si="158"/>
        <v>0</v>
      </c>
      <c r="M299" s="792">
        <f t="shared" si="158"/>
        <v>0</v>
      </c>
      <c r="N299" s="792">
        <f t="shared" si="158"/>
        <v>0</v>
      </c>
      <c r="O299" s="792">
        <v>0</v>
      </c>
      <c r="P299" s="792">
        <f t="shared" si="158"/>
        <v>0</v>
      </c>
      <c r="Q299" s="792">
        <f t="shared" si="158"/>
        <v>0</v>
      </c>
      <c r="R299" s="792">
        <f t="shared" si="158"/>
        <v>0</v>
      </c>
      <c r="S299" s="792">
        <f t="shared" si="158"/>
        <v>0</v>
      </c>
      <c r="T299" s="792">
        <f t="shared" si="158"/>
        <v>0</v>
      </c>
      <c r="U299" s="792">
        <f t="shared" si="158"/>
        <v>0</v>
      </c>
      <c r="V299" s="792">
        <f t="shared" si="158"/>
        <v>0</v>
      </c>
      <c r="W299" s="792">
        <f t="shared" si="158"/>
        <v>0</v>
      </c>
      <c r="X299" s="792">
        <f t="shared" si="158"/>
        <v>0</v>
      </c>
      <c r="Y299" s="792">
        <f t="shared" si="158"/>
        <v>0</v>
      </c>
      <c r="Z299" s="792">
        <f t="shared" si="158"/>
        <v>0</v>
      </c>
      <c r="AA299" s="792">
        <f t="shared" si="158"/>
        <v>0</v>
      </c>
      <c r="AB299" s="792">
        <f t="shared" si="158"/>
        <v>0</v>
      </c>
      <c r="AC299" s="792">
        <f t="shared" si="158"/>
        <v>0</v>
      </c>
      <c r="AD299" s="792">
        <f t="shared" si="158"/>
        <v>0</v>
      </c>
      <c r="AE299" s="792">
        <f t="shared" si="158"/>
        <v>0</v>
      </c>
      <c r="AF299" s="792">
        <f t="shared" si="158"/>
        <v>0</v>
      </c>
      <c r="AG299" s="792">
        <f t="shared" si="158"/>
        <v>0</v>
      </c>
      <c r="AH299" s="792">
        <f t="shared" si="158"/>
        <v>0</v>
      </c>
      <c r="AI299" s="792">
        <f t="shared" si="158"/>
        <v>0</v>
      </c>
      <c r="AJ299" s="792">
        <f t="shared" si="158"/>
        <v>0</v>
      </c>
      <c r="AK299" s="792">
        <f t="shared" si="158"/>
        <v>0</v>
      </c>
      <c r="AL299" s="792">
        <f t="shared" si="158"/>
        <v>0</v>
      </c>
      <c r="AM299" s="792">
        <f t="shared" si="158"/>
        <v>0</v>
      </c>
      <c r="AN299" s="792">
        <f t="shared" si="158"/>
        <v>0</v>
      </c>
      <c r="AO299" s="792">
        <f t="shared" si="158"/>
        <v>0</v>
      </c>
      <c r="AP299" s="792">
        <f t="shared" si="158"/>
        <v>0</v>
      </c>
      <c r="AQ299" s="792">
        <f t="shared" si="158"/>
        <v>0</v>
      </c>
      <c r="AR299" s="792">
        <f t="shared" si="158"/>
        <v>0</v>
      </c>
      <c r="AS299" s="792">
        <f t="shared" si="158"/>
        <v>0</v>
      </c>
      <c r="AT299" s="792">
        <f t="shared" si="158"/>
        <v>0</v>
      </c>
      <c r="AU299" s="792">
        <f t="shared" si="158"/>
        <v>0</v>
      </c>
      <c r="AV299" s="792">
        <f t="shared" si="158"/>
        <v>0</v>
      </c>
      <c r="AW299" s="792">
        <f t="shared" si="158"/>
        <v>0</v>
      </c>
      <c r="AX299" s="792">
        <f t="shared" si="158"/>
        <v>0</v>
      </c>
      <c r="AY299" s="792">
        <f t="shared" si="158"/>
        <v>0</v>
      </c>
      <c r="AZ299" s="792">
        <f t="shared" si="158"/>
        <v>0</v>
      </c>
      <c r="BA299" s="792">
        <f t="shared" si="158"/>
        <v>0</v>
      </c>
      <c r="BB299" s="792">
        <f t="shared" si="158"/>
        <v>0</v>
      </c>
      <c r="BC299" s="792">
        <f t="shared" si="158"/>
        <v>0</v>
      </c>
      <c r="BD299" s="792">
        <f t="shared" si="158"/>
        <v>0</v>
      </c>
      <c r="BE299" s="792">
        <f t="shared" si="158"/>
        <v>0</v>
      </c>
      <c r="BF299" s="792">
        <f t="shared" si="158"/>
        <v>0</v>
      </c>
      <c r="BG299" s="792">
        <f t="shared" si="158"/>
        <v>0</v>
      </c>
      <c r="BH299" s="792">
        <f t="shared" si="158"/>
        <v>0</v>
      </c>
      <c r="BI299" s="792">
        <f t="shared" si="158"/>
        <v>0</v>
      </c>
      <c r="BJ299" s="792">
        <f t="shared" si="158"/>
        <v>0</v>
      </c>
    </row>
    <row r="300" spans="2:62" ht="16.2" thickBot="1" x14ac:dyDescent="0.35">
      <c r="B300" s="405" t="s">
        <v>95</v>
      </c>
      <c r="C300" s="789">
        <v>0</v>
      </c>
      <c r="D300" s="790">
        <f t="shared" si="154"/>
        <v>0</v>
      </c>
      <c r="E300" s="790">
        <f t="shared" ref="E300:BJ300" si="159">+D300</f>
        <v>0</v>
      </c>
      <c r="F300" s="790">
        <f t="shared" si="159"/>
        <v>0</v>
      </c>
      <c r="G300" s="790">
        <f t="shared" si="159"/>
        <v>0</v>
      </c>
      <c r="H300" s="790">
        <f t="shared" si="159"/>
        <v>0</v>
      </c>
      <c r="I300" s="790">
        <f t="shared" si="159"/>
        <v>0</v>
      </c>
      <c r="J300" s="790">
        <f t="shared" si="159"/>
        <v>0</v>
      </c>
      <c r="K300" s="790">
        <f t="shared" si="159"/>
        <v>0</v>
      </c>
      <c r="L300" s="790">
        <f t="shared" si="159"/>
        <v>0</v>
      </c>
      <c r="M300" s="790">
        <f t="shared" si="159"/>
        <v>0</v>
      </c>
      <c r="N300" s="790">
        <f t="shared" si="159"/>
        <v>0</v>
      </c>
      <c r="O300" s="790">
        <v>0.1</v>
      </c>
      <c r="P300" s="790">
        <f t="shared" si="159"/>
        <v>0.1</v>
      </c>
      <c r="Q300" s="790">
        <f t="shared" si="159"/>
        <v>0.1</v>
      </c>
      <c r="R300" s="790">
        <f t="shared" si="159"/>
        <v>0.1</v>
      </c>
      <c r="S300" s="790">
        <f t="shared" si="159"/>
        <v>0.1</v>
      </c>
      <c r="T300" s="790">
        <f t="shared" si="159"/>
        <v>0.1</v>
      </c>
      <c r="U300" s="790">
        <f t="shared" si="159"/>
        <v>0.1</v>
      </c>
      <c r="V300" s="790">
        <f t="shared" si="159"/>
        <v>0.1</v>
      </c>
      <c r="W300" s="790">
        <f t="shared" si="159"/>
        <v>0.1</v>
      </c>
      <c r="X300" s="790">
        <f t="shared" si="159"/>
        <v>0.1</v>
      </c>
      <c r="Y300" s="790">
        <f t="shared" si="159"/>
        <v>0.1</v>
      </c>
      <c r="Z300" s="790">
        <f t="shared" si="159"/>
        <v>0.1</v>
      </c>
      <c r="AA300" s="790">
        <v>0.05</v>
      </c>
      <c r="AB300" s="790">
        <f t="shared" si="159"/>
        <v>0.05</v>
      </c>
      <c r="AC300" s="790">
        <f t="shared" si="159"/>
        <v>0.05</v>
      </c>
      <c r="AD300" s="790">
        <f t="shared" si="159"/>
        <v>0.05</v>
      </c>
      <c r="AE300" s="790">
        <f t="shared" si="159"/>
        <v>0.05</v>
      </c>
      <c r="AF300" s="790">
        <f t="shared" si="159"/>
        <v>0.05</v>
      </c>
      <c r="AG300" s="790">
        <f t="shared" si="159"/>
        <v>0.05</v>
      </c>
      <c r="AH300" s="790">
        <f t="shared" si="159"/>
        <v>0.05</v>
      </c>
      <c r="AI300" s="790">
        <f t="shared" si="159"/>
        <v>0.05</v>
      </c>
      <c r="AJ300" s="790">
        <f t="shared" si="159"/>
        <v>0.05</v>
      </c>
      <c r="AK300" s="790">
        <f t="shared" si="159"/>
        <v>0.05</v>
      </c>
      <c r="AL300" s="790">
        <f t="shared" si="159"/>
        <v>0.05</v>
      </c>
      <c r="AM300" s="790">
        <v>0.15</v>
      </c>
      <c r="AN300" s="790">
        <f t="shared" si="159"/>
        <v>0.15</v>
      </c>
      <c r="AO300" s="790">
        <f t="shared" si="159"/>
        <v>0.15</v>
      </c>
      <c r="AP300" s="790">
        <f t="shared" si="159"/>
        <v>0.15</v>
      </c>
      <c r="AQ300" s="790">
        <f t="shared" si="159"/>
        <v>0.15</v>
      </c>
      <c r="AR300" s="790">
        <f t="shared" si="159"/>
        <v>0.15</v>
      </c>
      <c r="AS300" s="790">
        <f t="shared" si="159"/>
        <v>0.15</v>
      </c>
      <c r="AT300" s="790">
        <f t="shared" si="159"/>
        <v>0.15</v>
      </c>
      <c r="AU300" s="790">
        <f t="shared" si="159"/>
        <v>0.15</v>
      </c>
      <c r="AV300" s="790">
        <f t="shared" si="159"/>
        <v>0.15</v>
      </c>
      <c r="AW300" s="790">
        <f t="shared" si="159"/>
        <v>0.15</v>
      </c>
      <c r="AX300" s="790">
        <f t="shared" si="159"/>
        <v>0.15</v>
      </c>
      <c r="AY300" s="790">
        <f t="shared" si="159"/>
        <v>0.15</v>
      </c>
      <c r="AZ300" s="790">
        <f t="shared" si="159"/>
        <v>0.15</v>
      </c>
      <c r="BA300" s="790">
        <f t="shared" si="159"/>
        <v>0.15</v>
      </c>
      <c r="BB300" s="790">
        <f t="shared" si="159"/>
        <v>0.15</v>
      </c>
      <c r="BC300" s="790">
        <f t="shared" si="159"/>
        <v>0.15</v>
      </c>
      <c r="BD300" s="790">
        <f t="shared" si="159"/>
        <v>0.15</v>
      </c>
      <c r="BE300" s="790">
        <f t="shared" si="159"/>
        <v>0.15</v>
      </c>
      <c r="BF300" s="790">
        <f t="shared" si="159"/>
        <v>0.15</v>
      </c>
      <c r="BG300" s="790">
        <f t="shared" si="159"/>
        <v>0.15</v>
      </c>
      <c r="BH300" s="790">
        <f t="shared" si="159"/>
        <v>0.15</v>
      </c>
      <c r="BI300" s="790">
        <f t="shared" si="159"/>
        <v>0.15</v>
      </c>
      <c r="BJ300" s="790">
        <f t="shared" si="159"/>
        <v>0.15</v>
      </c>
    </row>
    <row r="301" spans="2:62" x14ac:dyDescent="0.3"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</row>
    <row r="302" spans="2:62" x14ac:dyDescent="0.3"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</row>
    <row r="303" spans="2:62" x14ac:dyDescent="0.3">
      <c r="B303" s="264" t="s">
        <v>96</v>
      </c>
    </row>
    <row r="304" spans="2:62" ht="16.2" thickBot="1" x14ac:dyDescent="0.35">
      <c r="B304" s="4"/>
    </row>
    <row r="305" spans="2:62" ht="16.2" thickBot="1" x14ac:dyDescent="0.35">
      <c r="B305" s="404" t="s">
        <v>83</v>
      </c>
      <c r="C305" s="1429">
        <v>2019</v>
      </c>
      <c r="D305" s="1430"/>
      <c r="E305" s="1430"/>
      <c r="F305" s="1430"/>
      <c r="G305" s="1430"/>
      <c r="H305" s="1430"/>
      <c r="I305" s="1430"/>
      <c r="J305" s="1430"/>
      <c r="K305" s="1430"/>
      <c r="L305" s="1430"/>
      <c r="M305" s="1430"/>
      <c r="N305" s="1431"/>
      <c r="O305" s="1432">
        <v>2020</v>
      </c>
      <c r="P305" s="1430"/>
      <c r="Q305" s="1430"/>
      <c r="R305" s="1430"/>
      <c r="S305" s="1430"/>
      <c r="T305" s="1430"/>
      <c r="U305" s="1430"/>
      <c r="V305" s="1430"/>
      <c r="W305" s="1430"/>
      <c r="X305" s="1430"/>
      <c r="Y305" s="1430"/>
      <c r="Z305" s="1431"/>
      <c r="AA305" s="1432">
        <v>2021</v>
      </c>
      <c r="AB305" s="1430"/>
      <c r="AC305" s="1430"/>
      <c r="AD305" s="1430"/>
      <c r="AE305" s="1430"/>
      <c r="AF305" s="1430"/>
      <c r="AG305" s="1430"/>
      <c r="AH305" s="1430"/>
      <c r="AI305" s="1430"/>
      <c r="AJ305" s="1430"/>
      <c r="AK305" s="1430"/>
      <c r="AL305" s="1431"/>
      <c r="AM305" s="1432">
        <v>2022</v>
      </c>
      <c r="AN305" s="1430"/>
      <c r="AO305" s="1430"/>
      <c r="AP305" s="1430"/>
      <c r="AQ305" s="1430"/>
      <c r="AR305" s="1430"/>
      <c r="AS305" s="1430"/>
      <c r="AT305" s="1430"/>
      <c r="AU305" s="1430"/>
      <c r="AV305" s="1430"/>
      <c r="AW305" s="1430"/>
      <c r="AX305" s="1431"/>
      <c r="AY305" s="1432">
        <v>2023</v>
      </c>
      <c r="AZ305" s="1430"/>
      <c r="BA305" s="1430"/>
      <c r="BB305" s="1430"/>
      <c r="BC305" s="1430"/>
      <c r="BD305" s="1430"/>
      <c r="BE305" s="1430"/>
      <c r="BF305" s="1430"/>
      <c r="BG305" s="1430"/>
      <c r="BH305" s="1430"/>
      <c r="BI305" s="1430"/>
      <c r="BJ305" s="1431"/>
    </row>
    <row r="306" spans="2:62" ht="16.2" thickBot="1" x14ac:dyDescent="0.35">
      <c r="B306" s="404" t="s">
        <v>80</v>
      </c>
      <c r="C306" s="469" t="s">
        <v>7</v>
      </c>
      <c r="D306" s="470" t="s">
        <v>8</v>
      </c>
      <c r="E306" s="470" t="s">
        <v>9</v>
      </c>
      <c r="F306" s="470" t="s">
        <v>10</v>
      </c>
      <c r="G306" s="470" t="s">
        <v>11</v>
      </c>
      <c r="H306" s="470" t="s">
        <v>12</v>
      </c>
      <c r="I306" s="470" t="s">
        <v>13</v>
      </c>
      <c r="J306" s="470" t="s">
        <v>14</v>
      </c>
      <c r="K306" s="470" t="s">
        <v>15</v>
      </c>
      <c r="L306" s="470" t="s">
        <v>16</v>
      </c>
      <c r="M306" s="470" t="s">
        <v>17</v>
      </c>
      <c r="N306" s="471" t="s">
        <v>18</v>
      </c>
      <c r="O306" s="469" t="s">
        <v>7</v>
      </c>
      <c r="P306" s="470" t="s">
        <v>8</v>
      </c>
      <c r="Q306" s="470" t="s">
        <v>9</v>
      </c>
      <c r="R306" s="470" t="s">
        <v>10</v>
      </c>
      <c r="S306" s="470" t="s">
        <v>11</v>
      </c>
      <c r="T306" s="470" t="s">
        <v>12</v>
      </c>
      <c r="U306" s="470" t="s">
        <v>13</v>
      </c>
      <c r="V306" s="470" t="s">
        <v>14</v>
      </c>
      <c r="W306" s="470" t="s">
        <v>15</v>
      </c>
      <c r="X306" s="470" t="s">
        <v>16</v>
      </c>
      <c r="Y306" s="470" t="s">
        <v>17</v>
      </c>
      <c r="Z306" s="471" t="s">
        <v>18</v>
      </c>
      <c r="AA306" s="469" t="s">
        <v>7</v>
      </c>
      <c r="AB306" s="470" t="s">
        <v>8</v>
      </c>
      <c r="AC306" s="470" t="s">
        <v>9</v>
      </c>
      <c r="AD306" s="470" t="s">
        <v>10</v>
      </c>
      <c r="AE306" s="470" t="s">
        <v>11</v>
      </c>
      <c r="AF306" s="470" t="s">
        <v>12</v>
      </c>
      <c r="AG306" s="470" t="s">
        <v>13</v>
      </c>
      <c r="AH306" s="470" t="s">
        <v>14</v>
      </c>
      <c r="AI306" s="470" t="s">
        <v>15</v>
      </c>
      <c r="AJ306" s="470" t="s">
        <v>16</v>
      </c>
      <c r="AK306" s="470" t="s">
        <v>17</v>
      </c>
      <c r="AL306" s="471" t="s">
        <v>18</v>
      </c>
      <c r="AM306" s="469" t="s">
        <v>7</v>
      </c>
      <c r="AN306" s="470" t="s">
        <v>8</v>
      </c>
      <c r="AO306" s="470" t="s">
        <v>9</v>
      </c>
      <c r="AP306" s="470" t="s">
        <v>10</v>
      </c>
      <c r="AQ306" s="470" t="s">
        <v>11</v>
      </c>
      <c r="AR306" s="470" t="s">
        <v>12</v>
      </c>
      <c r="AS306" s="470" t="s">
        <v>13</v>
      </c>
      <c r="AT306" s="470" t="s">
        <v>14</v>
      </c>
      <c r="AU306" s="470" t="s">
        <v>15</v>
      </c>
      <c r="AV306" s="470" t="s">
        <v>16</v>
      </c>
      <c r="AW306" s="470" t="s">
        <v>17</v>
      </c>
      <c r="AX306" s="471" t="s">
        <v>18</v>
      </c>
      <c r="AY306" s="26" t="s">
        <v>7</v>
      </c>
      <c r="AZ306" s="547" t="s">
        <v>8</v>
      </c>
      <c r="BA306" s="470" t="s">
        <v>9</v>
      </c>
      <c r="BB306" s="470" t="s">
        <v>10</v>
      </c>
      <c r="BC306" s="470" t="s">
        <v>11</v>
      </c>
      <c r="BD306" s="470" t="s">
        <v>12</v>
      </c>
      <c r="BE306" s="470" t="s">
        <v>13</v>
      </c>
      <c r="BF306" s="470" t="s">
        <v>14</v>
      </c>
      <c r="BG306" s="470" t="s">
        <v>15</v>
      </c>
      <c r="BH306" s="470" t="s">
        <v>16</v>
      </c>
      <c r="BI306" s="470" t="s">
        <v>17</v>
      </c>
      <c r="BJ306" s="471" t="s">
        <v>18</v>
      </c>
    </row>
    <row r="307" spans="2:62" x14ac:dyDescent="0.3">
      <c r="B307" s="631" t="s">
        <v>90</v>
      </c>
      <c r="C307" s="515">
        <v>0.35</v>
      </c>
      <c r="D307" s="255">
        <f>+C307</f>
        <v>0.35</v>
      </c>
      <c r="E307" s="255">
        <f t="shared" ref="E307:N307" si="160">+D307</f>
        <v>0.35</v>
      </c>
      <c r="F307" s="255">
        <f t="shared" si="160"/>
        <v>0.35</v>
      </c>
      <c r="G307" s="255">
        <f t="shared" si="160"/>
        <v>0.35</v>
      </c>
      <c r="H307" s="255">
        <f t="shared" si="160"/>
        <v>0.35</v>
      </c>
      <c r="I307" s="255">
        <f t="shared" si="160"/>
        <v>0.35</v>
      </c>
      <c r="J307" s="255">
        <f t="shared" si="160"/>
        <v>0.35</v>
      </c>
      <c r="K307" s="255">
        <f t="shared" si="160"/>
        <v>0.35</v>
      </c>
      <c r="L307" s="255">
        <f t="shared" si="160"/>
        <v>0.35</v>
      </c>
      <c r="M307" s="255">
        <f t="shared" si="160"/>
        <v>0.35</v>
      </c>
      <c r="N307" s="255">
        <f t="shared" si="160"/>
        <v>0.35</v>
      </c>
      <c r="O307" s="255">
        <v>0.55000000000000004</v>
      </c>
      <c r="P307" s="255">
        <f t="shared" ref="P307:Z307" si="161">+O307</f>
        <v>0.55000000000000004</v>
      </c>
      <c r="Q307" s="255">
        <f t="shared" si="161"/>
        <v>0.55000000000000004</v>
      </c>
      <c r="R307" s="255">
        <f t="shared" si="161"/>
        <v>0.55000000000000004</v>
      </c>
      <c r="S307" s="255">
        <f t="shared" si="161"/>
        <v>0.55000000000000004</v>
      </c>
      <c r="T307" s="255">
        <f t="shared" si="161"/>
        <v>0.55000000000000004</v>
      </c>
      <c r="U307" s="255">
        <f t="shared" si="161"/>
        <v>0.55000000000000004</v>
      </c>
      <c r="V307" s="255">
        <f t="shared" si="161"/>
        <v>0.55000000000000004</v>
      </c>
      <c r="W307" s="255">
        <f t="shared" si="161"/>
        <v>0.55000000000000004</v>
      </c>
      <c r="X307" s="255">
        <f t="shared" si="161"/>
        <v>0.55000000000000004</v>
      </c>
      <c r="Y307" s="255">
        <f t="shared" si="161"/>
        <v>0.55000000000000004</v>
      </c>
      <c r="Z307" s="255">
        <f t="shared" si="161"/>
        <v>0.55000000000000004</v>
      </c>
      <c r="AA307" s="255">
        <v>0.6</v>
      </c>
      <c r="AB307" s="255">
        <f t="shared" ref="AB307:AL307" si="162">+AA307</f>
        <v>0.6</v>
      </c>
      <c r="AC307" s="255">
        <f t="shared" si="162"/>
        <v>0.6</v>
      </c>
      <c r="AD307" s="255">
        <f t="shared" si="162"/>
        <v>0.6</v>
      </c>
      <c r="AE307" s="255">
        <f t="shared" si="162"/>
        <v>0.6</v>
      </c>
      <c r="AF307" s="255">
        <f t="shared" si="162"/>
        <v>0.6</v>
      </c>
      <c r="AG307" s="255">
        <f t="shared" si="162"/>
        <v>0.6</v>
      </c>
      <c r="AH307" s="255">
        <f t="shared" si="162"/>
        <v>0.6</v>
      </c>
      <c r="AI307" s="255">
        <f t="shared" si="162"/>
        <v>0.6</v>
      </c>
      <c r="AJ307" s="255">
        <f t="shared" si="162"/>
        <v>0.6</v>
      </c>
      <c r="AK307" s="255">
        <f t="shared" si="162"/>
        <v>0.6</v>
      </c>
      <c r="AL307" s="255">
        <f t="shared" si="162"/>
        <v>0.6</v>
      </c>
      <c r="AM307" s="255">
        <v>0.5</v>
      </c>
      <c r="AN307" s="255">
        <f t="shared" ref="AN307:AX307" si="163">+AM307</f>
        <v>0.5</v>
      </c>
      <c r="AO307" s="255">
        <f t="shared" si="163"/>
        <v>0.5</v>
      </c>
      <c r="AP307" s="255">
        <f t="shared" si="163"/>
        <v>0.5</v>
      </c>
      <c r="AQ307" s="255">
        <f t="shared" si="163"/>
        <v>0.5</v>
      </c>
      <c r="AR307" s="255">
        <f t="shared" si="163"/>
        <v>0.5</v>
      </c>
      <c r="AS307" s="255">
        <f t="shared" si="163"/>
        <v>0.5</v>
      </c>
      <c r="AT307" s="255">
        <f t="shared" si="163"/>
        <v>0.5</v>
      </c>
      <c r="AU307" s="255">
        <f t="shared" si="163"/>
        <v>0.5</v>
      </c>
      <c r="AV307" s="255">
        <f t="shared" si="163"/>
        <v>0.5</v>
      </c>
      <c r="AW307" s="255">
        <f t="shared" si="163"/>
        <v>0.5</v>
      </c>
      <c r="AX307" s="255">
        <f t="shared" si="163"/>
        <v>0.5</v>
      </c>
      <c r="AY307" s="255">
        <v>0.7</v>
      </c>
      <c r="AZ307" s="255">
        <f t="shared" ref="AZ307:BJ307" si="164">+AY307</f>
        <v>0.7</v>
      </c>
      <c r="BA307" s="255">
        <f t="shared" si="164"/>
        <v>0.7</v>
      </c>
      <c r="BB307" s="255">
        <f t="shared" si="164"/>
        <v>0.7</v>
      </c>
      <c r="BC307" s="255">
        <f t="shared" si="164"/>
        <v>0.7</v>
      </c>
      <c r="BD307" s="255">
        <f t="shared" si="164"/>
        <v>0.7</v>
      </c>
      <c r="BE307" s="255">
        <f t="shared" si="164"/>
        <v>0.7</v>
      </c>
      <c r="BF307" s="255">
        <f t="shared" si="164"/>
        <v>0.7</v>
      </c>
      <c r="BG307" s="255">
        <f t="shared" si="164"/>
        <v>0.7</v>
      </c>
      <c r="BH307" s="255">
        <f t="shared" si="164"/>
        <v>0.7</v>
      </c>
      <c r="BI307" s="255">
        <f t="shared" si="164"/>
        <v>0.7</v>
      </c>
      <c r="BJ307" s="255">
        <f t="shared" si="164"/>
        <v>0.7</v>
      </c>
    </row>
    <row r="308" spans="2:62" x14ac:dyDescent="0.3">
      <c r="B308" s="631" t="s">
        <v>91</v>
      </c>
      <c r="C308" s="516">
        <v>0.02</v>
      </c>
      <c r="D308" s="142">
        <f>+C308</f>
        <v>0.02</v>
      </c>
      <c r="E308" s="142">
        <f t="shared" ref="E308:N308" si="165">+D308</f>
        <v>0.02</v>
      </c>
      <c r="F308" s="142">
        <f t="shared" si="165"/>
        <v>0.02</v>
      </c>
      <c r="G308" s="142">
        <f t="shared" si="165"/>
        <v>0.02</v>
      </c>
      <c r="H308" s="142">
        <f t="shared" si="165"/>
        <v>0.02</v>
      </c>
      <c r="I308" s="142">
        <f t="shared" si="165"/>
        <v>0.02</v>
      </c>
      <c r="J308" s="142">
        <f t="shared" si="165"/>
        <v>0.02</v>
      </c>
      <c r="K308" s="142">
        <f t="shared" si="165"/>
        <v>0.02</v>
      </c>
      <c r="L308" s="142">
        <f t="shared" si="165"/>
        <v>0.02</v>
      </c>
      <c r="M308" s="142">
        <f t="shared" si="165"/>
        <v>0.02</v>
      </c>
      <c r="N308" s="142">
        <f t="shared" si="165"/>
        <v>0.02</v>
      </c>
      <c r="O308" s="142">
        <v>3.5000000000000003E-2</v>
      </c>
      <c r="P308" s="142">
        <f t="shared" ref="P308:Z308" si="166">+O308</f>
        <v>3.5000000000000003E-2</v>
      </c>
      <c r="Q308" s="142">
        <f t="shared" si="166"/>
        <v>3.5000000000000003E-2</v>
      </c>
      <c r="R308" s="142">
        <f t="shared" si="166"/>
        <v>3.5000000000000003E-2</v>
      </c>
      <c r="S308" s="142">
        <f t="shared" si="166"/>
        <v>3.5000000000000003E-2</v>
      </c>
      <c r="T308" s="142">
        <f t="shared" si="166"/>
        <v>3.5000000000000003E-2</v>
      </c>
      <c r="U308" s="142">
        <f t="shared" si="166"/>
        <v>3.5000000000000003E-2</v>
      </c>
      <c r="V308" s="142">
        <f t="shared" si="166"/>
        <v>3.5000000000000003E-2</v>
      </c>
      <c r="W308" s="142">
        <f t="shared" si="166"/>
        <v>3.5000000000000003E-2</v>
      </c>
      <c r="X308" s="142">
        <f t="shared" si="166"/>
        <v>3.5000000000000003E-2</v>
      </c>
      <c r="Y308" s="142">
        <f t="shared" si="166"/>
        <v>3.5000000000000003E-2</v>
      </c>
      <c r="Z308" s="142">
        <f t="shared" si="166"/>
        <v>3.5000000000000003E-2</v>
      </c>
      <c r="AA308" s="142">
        <v>0.04</v>
      </c>
      <c r="AB308" s="142">
        <f t="shared" ref="AB308:AL308" si="167">+AA308</f>
        <v>0.04</v>
      </c>
      <c r="AC308" s="142">
        <f t="shared" si="167"/>
        <v>0.04</v>
      </c>
      <c r="AD308" s="142">
        <f t="shared" si="167"/>
        <v>0.04</v>
      </c>
      <c r="AE308" s="142">
        <f t="shared" si="167"/>
        <v>0.04</v>
      </c>
      <c r="AF308" s="142">
        <f t="shared" si="167"/>
        <v>0.04</v>
      </c>
      <c r="AG308" s="142">
        <f t="shared" si="167"/>
        <v>0.04</v>
      </c>
      <c r="AH308" s="142">
        <f t="shared" si="167"/>
        <v>0.04</v>
      </c>
      <c r="AI308" s="142">
        <f t="shared" si="167"/>
        <v>0.04</v>
      </c>
      <c r="AJ308" s="142">
        <f t="shared" si="167"/>
        <v>0.04</v>
      </c>
      <c r="AK308" s="142">
        <f t="shared" si="167"/>
        <v>0.04</v>
      </c>
      <c r="AL308" s="142">
        <f t="shared" si="167"/>
        <v>0.04</v>
      </c>
      <c r="AM308" s="142">
        <v>0.03</v>
      </c>
      <c r="AN308" s="142">
        <f t="shared" ref="AN308:AX308" si="168">+AM308</f>
        <v>0.03</v>
      </c>
      <c r="AO308" s="142">
        <f t="shared" si="168"/>
        <v>0.03</v>
      </c>
      <c r="AP308" s="142">
        <f t="shared" si="168"/>
        <v>0.03</v>
      </c>
      <c r="AQ308" s="142">
        <f t="shared" si="168"/>
        <v>0.03</v>
      </c>
      <c r="AR308" s="142">
        <f t="shared" si="168"/>
        <v>0.03</v>
      </c>
      <c r="AS308" s="142">
        <f t="shared" si="168"/>
        <v>0.03</v>
      </c>
      <c r="AT308" s="142">
        <f t="shared" si="168"/>
        <v>0.03</v>
      </c>
      <c r="AU308" s="142">
        <f t="shared" si="168"/>
        <v>0.03</v>
      </c>
      <c r="AV308" s="142">
        <f t="shared" si="168"/>
        <v>0.03</v>
      </c>
      <c r="AW308" s="142">
        <f t="shared" si="168"/>
        <v>0.03</v>
      </c>
      <c r="AX308" s="142">
        <f t="shared" si="168"/>
        <v>0.03</v>
      </c>
      <c r="AY308" s="142">
        <v>0.05</v>
      </c>
      <c r="AZ308" s="142">
        <f t="shared" ref="AZ308:BJ308" si="169">+AY308</f>
        <v>0.05</v>
      </c>
      <c r="BA308" s="142">
        <f t="shared" si="169"/>
        <v>0.05</v>
      </c>
      <c r="BB308" s="142">
        <f t="shared" si="169"/>
        <v>0.05</v>
      </c>
      <c r="BC308" s="142">
        <f t="shared" si="169"/>
        <v>0.05</v>
      </c>
      <c r="BD308" s="142">
        <f t="shared" si="169"/>
        <v>0.05</v>
      </c>
      <c r="BE308" s="142">
        <f t="shared" si="169"/>
        <v>0.05</v>
      </c>
      <c r="BF308" s="142">
        <f t="shared" si="169"/>
        <v>0.05</v>
      </c>
      <c r="BG308" s="142">
        <f t="shared" si="169"/>
        <v>0.05</v>
      </c>
      <c r="BH308" s="142">
        <f t="shared" si="169"/>
        <v>0.05</v>
      </c>
      <c r="BI308" s="142">
        <f t="shared" si="169"/>
        <v>0.05</v>
      </c>
      <c r="BJ308" s="142">
        <f t="shared" si="169"/>
        <v>0.05</v>
      </c>
    </row>
    <row r="309" spans="2:62" x14ac:dyDescent="0.3">
      <c r="B309" s="631" t="s">
        <v>92</v>
      </c>
      <c r="C309" s="517">
        <v>0</v>
      </c>
      <c r="D309" s="141">
        <f>+C309</f>
        <v>0</v>
      </c>
      <c r="E309" s="141">
        <f t="shared" ref="E309:N309" si="170">+D309</f>
        <v>0</v>
      </c>
      <c r="F309" s="141">
        <f t="shared" si="170"/>
        <v>0</v>
      </c>
      <c r="G309" s="141">
        <f t="shared" si="170"/>
        <v>0</v>
      </c>
      <c r="H309" s="141">
        <f t="shared" si="170"/>
        <v>0</v>
      </c>
      <c r="I309" s="141">
        <f t="shared" si="170"/>
        <v>0</v>
      </c>
      <c r="J309" s="141">
        <f t="shared" si="170"/>
        <v>0</v>
      </c>
      <c r="K309" s="141">
        <f t="shared" si="170"/>
        <v>0</v>
      </c>
      <c r="L309" s="141">
        <f t="shared" si="170"/>
        <v>0</v>
      </c>
      <c r="M309" s="141">
        <f t="shared" si="170"/>
        <v>0</v>
      </c>
      <c r="N309" s="141">
        <f t="shared" si="170"/>
        <v>0</v>
      </c>
      <c r="O309" s="141">
        <v>0.35</v>
      </c>
      <c r="P309" s="141">
        <f t="shared" ref="P309:Z309" si="171">+O309</f>
        <v>0.35</v>
      </c>
      <c r="Q309" s="141">
        <f t="shared" si="171"/>
        <v>0.35</v>
      </c>
      <c r="R309" s="141">
        <f t="shared" si="171"/>
        <v>0.35</v>
      </c>
      <c r="S309" s="141">
        <f t="shared" si="171"/>
        <v>0.35</v>
      </c>
      <c r="T309" s="141">
        <f t="shared" si="171"/>
        <v>0.35</v>
      </c>
      <c r="U309" s="141">
        <f t="shared" si="171"/>
        <v>0.35</v>
      </c>
      <c r="V309" s="141">
        <f t="shared" si="171"/>
        <v>0.35</v>
      </c>
      <c r="W309" s="141">
        <f t="shared" si="171"/>
        <v>0.35</v>
      </c>
      <c r="X309" s="141">
        <f t="shared" si="171"/>
        <v>0.35</v>
      </c>
      <c r="Y309" s="141">
        <f t="shared" si="171"/>
        <v>0.35</v>
      </c>
      <c r="Z309" s="141">
        <f t="shared" si="171"/>
        <v>0.35</v>
      </c>
      <c r="AA309" s="141">
        <v>0.2</v>
      </c>
      <c r="AB309" s="141">
        <f t="shared" ref="AB309:AL309" si="172">+AA309</f>
        <v>0.2</v>
      </c>
      <c r="AC309" s="141">
        <f t="shared" si="172"/>
        <v>0.2</v>
      </c>
      <c r="AD309" s="141">
        <f t="shared" si="172"/>
        <v>0.2</v>
      </c>
      <c r="AE309" s="141">
        <f t="shared" si="172"/>
        <v>0.2</v>
      </c>
      <c r="AF309" s="141">
        <f t="shared" si="172"/>
        <v>0.2</v>
      </c>
      <c r="AG309" s="141">
        <f t="shared" si="172"/>
        <v>0.2</v>
      </c>
      <c r="AH309" s="141">
        <f t="shared" si="172"/>
        <v>0.2</v>
      </c>
      <c r="AI309" s="141">
        <f t="shared" si="172"/>
        <v>0.2</v>
      </c>
      <c r="AJ309" s="141">
        <f t="shared" si="172"/>
        <v>0.2</v>
      </c>
      <c r="AK309" s="141">
        <f t="shared" si="172"/>
        <v>0.2</v>
      </c>
      <c r="AL309" s="141">
        <f t="shared" si="172"/>
        <v>0.2</v>
      </c>
      <c r="AM309" s="141">
        <v>0.4</v>
      </c>
      <c r="AN309" s="141">
        <f t="shared" ref="AN309:AX309" si="173">+AM309</f>
        <v>0.4</v>
      </c>
      <c r="AO309" s="141">
        <f t="shared" si="173"/>
        <v>0.4</v>
      </c>
      <c r="AP309" s="141">
        <f t="shared" si="173"/>
        <v>0.4</v>
      </c>
      <c r="AQ309" s="141">
        <f t="shared" si="173"/>
        <v>0.4</v>
      </c>
      <c r="AR309" s="141">
        <f t="shared" si="173"/>
        <v>0.4</v>
      </c>
      <c r="AS309" s="141">
        <f t="shared" si="173"/>
        <v>0.4</v>
      </c>
      <c r="AT309" s="141">
        <f t="shared" si="173"/>
        <v>0.4</v>
      </c>
      <c r="AU309" s="141">
        <f t="shared" si="173"/>
        <v>0.4</v>
      </c>
      <c r="AV309" s="141">
        <f t="shared" si="173"/>
        <v>0.4</v>
      </c>
      <c r="AW309" s="141">
        <f t="shared" si="173"/>
        <v>0.4</v>
      </c>
      <c r="AX309" s="141">
        <f t="shared" si="173"/>
        <v>0.4</v>
      </c>
      <c r="AY309" s="141">
        <v>0</v>
      </c>
      <c r="AZ309" s="141">
        <f t="shared" ref="AZ309:BJ309" si="174">+AY309</f>
        <v>0</v>
      </c>
      <c r="BA309" s="141">
        <f t="shared" si="174"/>
        <v>0</v>
      </c>
      <c r="BB309" s="141">
        <f t="shared" si="174"/>
        <v>0</v>
      </c>
      <c r="BC309" s="141">
        <f t="shared" si="174"/>
        <v>0</v>
      </c>
      <c r="BD309" s="141">
        <f t="shared" si="174"/>
        <v>0</v>
      </c>
      <c r="BE309" s="141">
        <f t="shared" si="174"/>
        <v>0</v>
      </c>
      <c r="BF309" s="141">
        <f t="shared" si="174"/>
        <v>0</v>
      </c>
      <c r="BG309" s="141">
        <f t="shared" si="174"/>
        <v>0</v>
      </c>
      <c r="BH309" s="141">
        <f t="shared" si="174"/>
        <v>0</v>
      </c>
      <c r="BI309" s="141">
        <f t="shared" si="174"/>
        <v>0</v>
      </c>
      <c r="BJ309" s="141">
        <f t="shared" si="174"/>
        <v>0</v>
      </c>
    </row>
    <row r="310" spans="2:62" x14ac:dyDescent="0.3">
      <c r="B310" s="631" t="s">
        <v>91</v>
      </c>
      <c r="C310" s="516">
        <v>0</v>
      </c>
      <c r="D310" s="142">
        <f>+C310</f>
        <v>0</v>
      </c>
      <c r="E310" s="142">
        <f t="shared" ref="E310:N310" si="175">+D310</f>
        <v>0</v>
      </c>
      <c r="F310" s="142">
        <f t="shared" si="175"/>
        <v>0</v>
      </c>
      <c r="G310" s="142">
        <f t="shared" si="175"/>
        <v>0</v>
      </c>
      <c r="H310" s="142">
        <f t="shared" si="175"/>
        <v>0</v>
      </c>
      <c r="I310" s="142">
        <f t="shared" si="175"/>
        <v>0</v>
      </c>
      <c r="J310" s="142">
        <f t="shared" si="175"/>
        <v>0</v>
      </c>
      <c r="K310" s="142">
        <f t="shared" si="175"/>
        <v>0</v>
      </c>
      <c r="L310" s="142">
        <f t="shared" si="175"/>
        <v>0</v>
      </c>
      <c r="M310" s="142">
        <f t="shared" si="175"/>
        <v>0</v>
      </c>
      <c r="N310" s="142">
        <f t="shared" si="175"/>
        <v>0</v>
      </c>
      <c r="O310" s="142">
        <v>0.01</v>
      </c>
      <c r="P310" s="142">
        <f t="shared" ref="P310:Z310" si="176">+O310</f>
        <v>0.01</v>
      </c>
      <c r="Q310" s="142">
        <f t="shared" si="176"/>
        <v>0.01</v>
      </c>
      <c r="R310" s="142">
        <f t="shared" si="176"/>
        <v>0.01</v>
      </c>
      <c r="S310" s="142">
        <f t="shared" si="176"/>
        <v>0.01</v>
      </c>
      <c r="T310" s="142">
        <f t="shared" si="176"/>
        <v>0.01</v>
      </c>
      <c r="U310" s="142">
        <f t="shared" si="176"/>
        <v>0.01</v>
      </c>
      <c r="V310" s="142">
        <f t="shared" si="176"/>
        <v>0.01</v>
      </c>
      <c r="W310" s="142">
        <f t="shared" si="176"/>
        <v>0.01</v>
      </c>
      <c r="X310" s="142">
        <f t="shared" si="176"/>
        <v>0.01</v>
      </c>
      <c r="Y310" s="142">
        <f t="shared" si="176"/>
        <v>0.01</v>
      </c>
      <c r="Z310" s="142">
        <f t="shared" si="176"/>
        <v>0.01</v>
      </c>
      <c r="AA310" s="142">
        <v>0</v>
      </c>
      <c r="AB310" s="142">
        <f t="shared" ref="AB310:AL310" si="177">+AA310</f>
        <v>0</v>
      </c>
      <c r="AC310" s="142">
        <f t="shared" si="177"/>
        <v>0</v>
      </c>
      <c r="AD310" s="142">
        <f t="shared" si="177"/>
        <v>0</v>
      </c>
      <c r="AE310" s="142">
        <f t="shared" si="177"/>
        <v>0</v>
      </c>
      <c r="AF310" s="142">
        <f t="shared" si="177"/>
        <v>0</v>
      </c>
      <c r="AG310" s="142">
        <f t="shared" si="177"/>
        <v>0</v>
      </c>
      <c r="AH310" s="142">
        <f t="shared" si="177"/>
        <v>0</v>
      </c>
      <c r="AI310" s="142">
        <f t="shared" si="177"/>
        <v>0</v>
      </c>
      <c r="AJ310" s="142">
        <f t="shared" si="177"/>
        <v>0</v>
      </c>
      <c r="AK310" s="142">
        <f t="shared" si="177"/>
        <v>0</v>
      </c>
      <c r="AL310" s="142">
        <f t="shared" si="177"/>
        <v>0</v>
      </c>
      <c r="AM310" s="142">
        <v>0.02</v>
      </c>
      <c r="AN310" s="142">
        <f t="shared" ref="AN310:AX310" si="178">+AM310</f>
        <v>0.02</v>
      </c>
      <c r="AO310" s="142">
        <f t="shared" si="178"/>
        <v>0.02</v>
      </c>
      <c r="AP310" s="142">
        <f t="shared" si="178"/>
        <v>0.02</v>
      </c>
      <c r="AQ310" s="142">
        <f t="shared" si="178"/>
        <v>0.02</v>
      </c>
      <c r="AR310" s="142">
        <f t="shared" si="178"/>
        <v>0.02</v>
      </c>
      <c r="AS310" s="142">
        <f t="shared" si="178"/>
        <v>0.02</v>
      </c>
      <c r="AT310" s="142">
        <f t="shared" si="178"/>
        <v>0.02</v>
      </c>
      <c r="AU310" s="142">
        <f t="shared" si="178"/>
        <v>0.02</v>
      </c>
      <c r="AV310" s="142">
        <f t="shared" si="178"/>
        <v>0.02</v>
      </c>
      <c r="AW310" s="142">
        <f t="shared" si="178"/>
        <v>0.02</v>
      </c>
      <c r="AX310" s="142">
        <f t="shared" si="178"/>
        <v>0.02</v>
      </c>
      <c r="AY310" s="142">
        <v>0</v>
      </c>
      <c r="AZ310" s="142">
        <f t="shared" ref="AZ310:BJ310" si="179">+AY310</f>
        <v>0</v>
      </c>
      <c r="BA310" s="142">
        <f t="shared" si="179"/>
        <v>0</v>
      </c>
      <c r="BB310" s="142">
        <f t="shared" si="179"/>
        <v>0</v>
      </c>
      <c r="BC310" s="142">
        <f t="shared" si="179"/>
        <v>0</v>
      </c>
      <c r="BD310" s="142">
        <f t="shared" si="179"/>
        <v>0</v>
      </c>
      <c r="BE310" s="142">
        <f t="shared" si="179"/>
        <v>0</v>
      </c>
      <c r="BF310" s="142">
        <f t="shared" si="179"/>
        <v>0</v>
      </c>
      <c r="BG310" s="142">
        <f t="shared" si="179"/>
        <v>0</v>
      </c>
      <c r="BH310" s="142">
        <f t="shared" si="179"/>
        <v>0</v>
      </c>
      <c r="BI310" s="142">
        <f t="shared" si="179"/>
        <v>0</v>
      </c>
      <c r="BJ310" s="142">
        <f t="shared" si="179"/>
        <v>0</v>
      </c>
    </row>
    <row r="311" spans="2:62" x14ac:dyDescent="0.3">
      <c r="B311" s="631" t="s">
        <v>93</v>
      </c>
      <c r="C311" s="517">
        <v>0.5</v>
      </c>
      <c r="D311" s="141">
        <f t="shared" ref="D311:N311" si="180">+C311</f>
        <v>0.5</v>
      </c>
      <c r="E311" s="141">
        <f t="shared" si="180"/>
        <v>0.5</v>
      </c>
      <c r="F311" s="141">
        <f t="shared" si="180"/>
        <v>0.5</v>
      </c>
      <c r="G311" s="141">
        <f t="shared" si="180"/>
        <v>0.5</v>
      </c>
      <c r="H311" s="141">
        <f t="shared" si="180"/>
        <v>0.5</v>
      </c>
      <c r="I311" s="141">
        <f t="shared" si="180"/>
        <v>0.5</v>
      </c>
      <c r="J311" s="141">
        <f t="shared" si="180"/>
        <v>0.5</v>
      </c>
      <c r="K311" s="141">
        <f t="shared" si="180"/>
        <v>0.5</v>
      </c>
      <c r="L311" s="141">
        <f t="shared" si="180"/>
        <v>0.5</v>
      </c>
      <c r="M311" s="141">
        <f t="shared" si="180"/>
        <v>0.5</v>
      </c>
      <c r="N311" s="141">
        <f t="shared" si="180"/>
        <v>0.5</v>
      </c>
      <c r="O311" s="141">
        <v>0</v>
      </c>
      <c r="P311" s="141">
        <f t="shared" ref="P311:Z311" si="181">+O311</f>
        <v>0</v>
      </c>
      <c r="Q311" s="141">
        <f t="shared" si="181"/>
        <v>0</v>
      </c>
      <c r="R311" s="141">
        <f t="shared" si="181"/>
        <v>0</v>
      </c>
      <c r="S311" s="141">
        <f t="shared" si="181"/>
        <v>0</v>
      </c>
      <c r="T311" s="141">
        <f t="shared" si="181"/>
        <v>0</v>
      </c>
      <c r="U311" s="141">
        <f t="shared" si="181"/>
        <v>0</v>
      </c>
      <c r="V311" s="141">
        <f t="shared" si="181"/>
        <v>0</v>
      </c>
      <c r="W311" s="141">
        <f t="shared" si="181"/>
        <v>0</v>
      </c>
      <c r="X311" s="141">
        <f t="shared" si="181"/>
        <v>0</v>
      </c>
      <c r="Y311" s="141">
        <f t="shared" si="181"/>
        <v>0</v>
      </c>
      <c r="Z311" s="141">
        <f t="shared" si="181"/>
        <v>0</v>
      </c>
      <c r="AA311" s="141">
        <v>0</v>
      </c>
      <c r="AB311" s="141">
        <f t="shared" ref="AB311:AL311" si="182">+AA311</f>
        <v>0</v>
      </c>
      <c r="AC311" s="141">
        <f t="shared" si="182"/>
        <v>0</v>
      </c>
      <c r="AD311" s="141">
        <f t="shared" si="182"/>
        <v>0</v>
      </c>
      <c r="AE311" s="141">
        <f t="shared" si="182"/>
        <v>0</v>
      </c>
      <c r="AF311" s="141">
        <f t="shared" si="182"/>
        <v>0</v>
      </c>
      <c r="AG311" s="141">
        <f t="shared" si="182"/>
        <v>0</v>
      </c>
      <c r="AH311" s="141">
        <f t="shared" si="182"/>
        <v>0</v>
      </c>
      <c r="AI311" s="141">
        <f t="shared" si="182"/>
        <v>0</v>
      </c>
      <c r="AJ311" s="141">
        <f t="shared" si="182"/>
        <v>0</v>
      </c>
      <c r="AK311" s="141">
        <f t="shared" si="182"/>
        <v>0</v>
      </c>
      <c r="AL311" s="141">
        <f t="shared" si="182"/>
        <v>0</v>
      </c>
      <c r="AM311" s="141">
        <v>0</v>
      </c>
      <c r="AN311" s="141">
        <f t="shared" ref="AN311:AX311" si="183">+AM311</f>
        <v>0</v>
      </c>
      <c r="AO311" s="141">
        <f t="shared" si="183"/>
        <v>0</v>
      </c>
      <c r="AP311" s="141">
        <f t="shared" si="183"/>
        <v>0</v>
      </c>
      <c r="AQ311" s="141">
        <f t="shared" si="183"/>
        <v>0</v>
      </c>
      <c r="AR311" s="141">
        <f t="shared" si="183"/>
        <v>0</v>
      </c>
      <c r="AS311" s="141">
        <f t="shared" si="183"/>
        <v>0</v>
      </c>
      <c r="AT311" s="141">
        <f t="shared" si="183"/>
        <v>0</v>
      </c>
      <c r="AU311" s="141">
        <f t="shared" si="183"/>
        <v>0</v>
      </c>
      <c r="AV311" s="141">
        <f t="shared" si="183"/>
        <v>0</v>
      </c>
      <c r="AW311" s="141">
        <f t="shared" si="183"/>
        <v>0</v>
      </c>
      <c r="AX311" s="141">
        <f t="shared" si="183"/>
        <v>0</v>
      </c>
      <c r="AY311" s="141">
        <v>0.2</v>
      </c>
      <c r="AZ311" s="141">
        <f t="shared" ref="AZ311:BJ311" si="184">+AY311</f>
        <v>0.2</v>
      </c>
      <c r="BA311" s="141">
        <f t="shared" si="184"/>
        <v>0.2</v>
      </c>
      <c r="BB311" s="141">
        <f t="shared" si="184"/>
        <v>0.2</v>
      </c>
      <c r="BC311" s="141">
        <f t="shared" si="184"/>
        <v>0.2</v>
      </c>
      <c r="BD311" s="141">
        <f t="shared" si="184"/>
        <v>0.2</v>
      </c>
      <c r="BE311" s="141">
        <f t="shared" si="184"/>
        <v>0.2</v>
      </c>
      <c r="BF311" s="141">
        <f t="shared" si="184"/>
        <v>0.2</v>
      </c>
      <c r="BG311" s="141">
        <f t="shared" si="184"/>
        <v>0.2</v>
      </c>
      <c r="BH311" s="141">
        <f t="shared" si="184"/>
        <v>0.2</v>
      </c>
      <c r="BI311" s="141">
        <f t="shared" si="184"/>
        <v>0.2</v>
      </c>
      <c r="BJ311" s="141">
        <f t="shared" si="184"/>
        <v>0.2</v>
      </c>
    </row>
    <row r="312" spans="2:62" x14ac:dyDescent="0.3">
      <c r="B312" s="631" t="s">
        <v>91</v>
      </c>
      <c r="C312" s="516">
        <v>0.01</v>
      </c>
      <c r="D312" s="142">
        <f t="shared" ref="D312:N312" si="185">+C312</f>
        <v>0.01</v>
      </c>
      <c r="E312" s="142">
        <f t="shared" si="185"/>
        <v>0.01</v>
      </c>
      <c r="F312" s="142">
        <f t="shared" si="185"/>
        <v>0.01</v>
      </c>
      <c r="G312" s="142">
        <f t="shared" si="185"/>
        <v>0.01</v>
      </c>
      <c r="H312" s="142">
        <f t="shared" si="185"/>
        <v>0.01</v>
      </c>
      <c r="I312" s="142">
        <f t="shared" si="185"/>
        <v>0.01</v>
      </c>
      <c r="J312" s="142">
        <f t="shared" si="185"/>
        <v>0.01</v>
      </c>
      <c r="K312" s="142">
        <f t="shared" si="185"/>
        <v>0.01</v>
      </c>
      <c r="L312" s="142">
        <f t="shared" si="185"/>
        <v>0.01</v>
      </c>
      <c r="M312" s="142">
        <f t="shared" si="185"/>
        <v>0.01</v>
      </c>
      <c r="N312" s="142">
        <f t="shared" si="185"/>
        <v>0.01</v>
      </c>
      <c r="O312" s="142">
        <v>0</v>
      </c>
      <c r="P312" s="142">
        <f t="shared" ref="P312:Z312" si="186">+O312</f>
        <v>0</v>
      </c>
      <c r="Q312" s="142">
        <f t="shared" si="186"/>
        <v>0</v>
      </c>
      <c r="R312" s="142">
        <f t="shared" si="186"/>
        <v>0</v>
      </c>
      <c r="S312" s="142">
        <f t="shared" si="186"/>
        <v>0</v>
      </c>
      <c r="T312" s="142">
        <f t="shared" si="186"/>
        <v>0</v>
      </c>
      <c r="U312" s="142">
        <f t="shared" si="186"/>
        <v>0</v>
      </c>
      <c r="V312" s="142">
        <f t="shared" si="186"/>
        <v>0</v>
      </c>
      <c r="W312" s="142">
        <f t="shared" si="186"/>
        <v>0</v>
      </c>
      <c r="X312" s="142">
        <f t="shared" si="186"/>
        <v>0</v>
      </c>
      <c r="Y312" s="142">
        <f t="shared" si="186"/>
        <v>0</v>
      </c>
      <c r="Z312" s="142">
        <f t="shared" si="186"/>
        <v>0</v>
      </c>
      <c r="AA312" s="142">
        <v>0</v>
      </c>
      <c r="AB312" s="142">
        <f t="shared" ref="AB312:AL312" si="187">+AA312</f>
        <v>0</v>
      </c>
      <c r="AC312" s="142">
        <f t="shared" si="187"/>
        <v>0</v>
      </c>
      <c r="AD312" s="142">
        <f t="shared" si="187"/>
        <v>0</v>
      </c>
      <c r="AE312" s="142">
        <f t="shared" si="187"/>
        <v>0</v>
      </c>
      <c r="AF312" s="142">
        <f t="shared" si="187"/>
        <v>0</v>
      </c>
      <c r="AG312" s="142">
        <f t="shared" si="187"/>
        <v>0</v>
      </c>
      <c r="AH312" s="142">
        <f t="shared" si="187"/>
        <v>0</v>
      </c>
      <c r="AI312" s="142">
        <f t="shared" si="187"/>
        <v>0</v>
      </c>
      <c r="AJ312" s="142">
        <f t="shared" si="187"/>
        <v>0</v>
      </c>
      <c r="AK312" s="142">
        <f t="shared" si="187"/>
        <v>0</v>
      </c>
      <c r="AL312" s="142">
        <f t="shared" si="187"/>
        <v>0</v>
      </c>
      <c r="AM312" s="142">
        <v>0</v>
      </c>
      <c r="AN312" s="142">
        <f t="shared" ref="AN312:AX312" si="188">+AM312</f>
        <v>0</v>
      </c>
      <c r="AO312" s="142">
        <f t="shared" si="188"/>
        <v>0</v>
      </c>
      <c r="AP312" s="142">
        <f t="shared" si="188"/>
        <v>0</v>
      </c>
      <c r="AQ312" s="142">
        <f t="shared" si="188"/>
        <v>0</v>
      </c>
      <c r="AR312" s="142">
        <f t="shared" si="188"/>
        <v>0</v>
      </c>
      <c r="AS312" s="142">
        <f t="shared" si="188"/>
        <v>0</v>
      </c>
      <c r="AT312" s="142">
        <f t="shared" si="188"/>
        <v>0</v>
      </c>
      <c r="AU312" s="142">
        <f t="shared" si="188"/>
        <v>0</v>
      </c>
      <c r="AV312" s="142">
        <f t="shared" si="188"/>
        <v>0</v>
      </c>
      <c r="AW312" s="142">
        <f t="shared" si="188"/>
        <v>0</v>
      </c>
      <c r="AX312" s="142">
        <f t="shared" si="188"/>
        <v>0</v>
      </c>
      <c r="AY312" s="142">
        <v>5.0000000000000001E-3</v>
      </c>
      <c r="AZ312" s="142">
        <f t="shared" ref="AZ312:BJ312" si="189">+AY312</f>
        <v>5.0000000000000001E-3</v>
      </c>
      <c r="BA312" s="142">
        <f t="shared" si="189"/>
        <v>5.0000000000000001E-3</v>
      </c>
      <c r="BB312" s="142">
        <f t="shared" si="189"/>
        <v>5.0000000000000001E-3</v>
      </c>
      <c r="BC312" s="142">
        <f t="shared" si="189"/>
        <v>5.0000000000000001E-3</v>
      </c>
      <c r="BD312" s="142">
        <f t="shared" si="189"/>
        <v>5.0000000000000001E-3</v>
      </c>
      <c r="BE312" s="142">
        <f t="shared" si="189"/>
        <v>5.0000000000000001E-3</v>
      </c>
      <c r="BF312" s="142">
        <f t="shared" si="189"/>
        <v>5.0000000000000001E-3</v>
      </c>
      <c r="BG312" s="142">
        <f t="shared" si="189"/>
        <v>5.0000000000000001E-3</v>
      </c>
      <c r="BH312" s="142">
        <f t="shared" si="189"/>
        <v>5.0000000000000001E-3</v>
      </c>
      <c r="BI312" s="142">
        <f t="shared" si="189"/>
        <v>5.0000000000000001E-3</v>
      </c>
      <c r="BJ312" s="142">
        <f t="shared" si="189"/>
        <v>5.0000000000000001E-3</v>
      </c>
    </row>
    <row r="313" spans="2:62" x14ac:dyDescent="0.3">
      <c r="B313" s="631" t="s">
        <v>94</v>
      </c>
      <c r="C313" s="517">
        <v>0.15</v>
      </c>
      <c r="D313" s="141">
        <f t="shared" ref="D313:N313" si="190">+C313</f>
        <v>0.15</v>
      </c>
      <c r="E313" s="141">
        <f t="shared" si="190"/>
        <v>0.15</v>
      </c>
      <c r="F313" s="141">
        <f t="shared" si="190"/>
        <v>0.15</v>
      </c>
      <c r="G313" s="141">
        <f t="shared" si="190"/>
        <v>0.15</v>
      </c>
      <c r="H313" s="141">
        <f t="shared" si="190"/>
        <v>0.15</v>
      </c>
      <c r="I313" s="141">
        <f t="shared" si="190"/>
        <v>0.15</v>
      </c>
      <c r="J313" s="141">
        <f t="shared" si="190"/>
        <v>0.15</v>
      </c>
      <c r="K313" s="141">
        <f t="shared" si="190"/>
        <v>0.15</v>
      </c>
      <c r="L313" s="141">
        <f t="shared" si="190"/>
        <v>0.15</v>
      </c>
      <c r="M313" s="141">
        <f t="shared" si="190"/>
        <v>0.15</v>
      </c>
      <c r="N313" s="141">
        <f t="shared" si="190"/>
        <v>0.15</v>
      </c>
      <c r="O313" s="141">
        <v>0</v>
      </c>
      <c r="P313" s="141">
        <f t="shared" ref="P313:Z313" si="191">+O313</f>
        <v>0</v>
      </c>
      <c r="Q313" s="141">
        <f t="shared" si="191"/>
        <v>0</v>
      </c>
      <c r="R313" s="141">
        <f t="shared" si="191"/>
        <v>0</v>
      </c>
      <c r="S313" s="141">
        <f t="shared" si="191"/>
        <v>0</v>
      </c>
      <c r="T313" s="141">
        <f t="shared" si="191"/>
        <v>0</v>
      </c>
      <c r="U313" s="141">
        <f t="shared" si="191"/>
        <v>0</v>
      </c>
      <c r="V313" s="141">
        <f t="shared" si="191"/>
        <v>0</v>
      </c>
      <c r="W313" s="141">
        <f t="shared" si="191"/>
        <v>0</v>
      </c>
      <c r="X313" s="141">
        <f t="shared" si="191"/>
        <v>0</v>
      </c>
      <c r="Y313" s="141">
        <f t="shared" si="191"/>
        <v>0</v>
      </c>
      <c r="Z313" s="141">
        <f t="shared" si="191"/>
        <v>0</v>
      </c>
      <c r="AA313" s="141">
        <v>0.15</v>
      </c>
      <c r="AB313" s="141">
        <f t="shared" ref="AB313:AL313" si="192">+AA313</f>
        <v>0.15</v>
      </c>
      <c r="AC313" s="141">
        <f t="shared" si="192"/>
        <v>0.15</v>
      </c>
      <c r="AD313" s="141">
        <f t="shared" si="192"/>
        <v>0.15</v>
      </c>
      <c r="AE313" s="141">
        <f t="shared" si="192"/>
        <v>0.15</v>
      </c>
      <c r="AF313" s="141">
        <f t="shared" si="192"/>
        <v>0.15</v>
      </c>
      <c r="AG313" s="141">
        <f t="shared" si="192"/>
        <v>0.15</v>
      </c>
      <c r="AH313" s="141">
        <f t="shared" si="192"/>
        <v>0.15</v>
      </c>
      <c r="AI313" s="141">
        <f t="shared" si="192"/>
        <v>0.15</v>
      </c>
      <c r="AJ313" s="141">
        <f t="shared" si="192"/>
        <v>0.15</v>
      </c>
      <c r="AK313" s="141">
        <f t="shared" si="192"/>
        <v>0.15</v>
      </c>
      <c r="AL313" s="141">
        <f t="shared" si="192"/>
        <v>0.15</v>
      </c>
      <c r="AM313" s="141">
        <v>0.1</v>
      </c>
      <c r="AN313" s="141">
        <f t="shared" ref="AN313:AX313" si="193">+AM313</f>
        <v>0.1</v>
      </c>
      <c r="AO313" s="141">
        <f t="shared" si="193"/>
        <v>0.1</v>
      </c>
      <c r="AP313" s="141">
        <f t="shared" si="193"/>
        <v>0.1</v>
      </c>
      <c r="AQ313" s="141">
        <f t="shared" si="193"/>
        <v>0.1</v>
      </c>
      <c r="AR313" s="141">
        <f t="shared" si="193"/>
        <v>0.1</v>
      </c>
      <c r="AS313" s="141">
        <f t="shared" si="193"/>
        <v>0.1</v>
      </c>
      <c r="AT313" s="141">
        <f t="shared" si="193"/>
        <v>0.1</v>
      </c>
      <c r="AU313" s="141">
        <f t="shared" si="193"/>
        <v>0.1</v>
      </c>
      <c r="AV313" s="141">
        <f t="shared" si="193"/>
        <v>0.1</v>
      </c>
      <c r="AW313" s="141">
        <f t="shared" si="193"/>
        <v>0.1</v>
      </c>
      <c r="AX313" s="141">
        <f t="shared" si="193"/>
        <v>0.1</v>
      </c>
      <c r="AY313" s="141">
        <v>0.1</v>
      </c>
      <c r="AZ313" s="141">
        <f t="shared" ref="AZ313:BJ313" si="194">+AY313</f>
        <v>0.1</v>
      </c>
      <c r="BA313" s="141">
        <f t="shared" si="194"/>
        <v>0.1</v>
      </c>
      <c r="BB313" s="141">
        <f t="shared" si="194"/>
        <v>0.1</v>
      </c>
      <c r="BC313" s="141">
        <f t="shared" si="194"/>
        <v>0.1</v>
      </c>
      <c r="BD313" s="141">
        <f t="shared" si="194"/>
        <v>0.1</v>
      </c>
      <c r="BE313" s="141">
        <f t="shared" si="194"/>
        <v>0.1</v>
      </c>
      <c r="BF313" s="141">
        <f t="shared" si="194"/>
        <v>0.1</v>
      </c>
      <c r="BG313" s="141">
        <f t="shared" si="194"/>
        <v>0.1</v>
      </c>
      <c r="BH313" s="141">
        <f t="shared" si="194"/>
        <v>0.1</v>
      </c>
      <c r="BI313" s="141">
        <f t="shared" si="194"/>
        <v>0.1</v>
      </c>
      <c r="BJ313" s="141">
        <f t="shared" si="194"/>
        <v>0.1</v>
      </c>
    </row>
    <row r="314" spans="2:62" ht="16.2" thickBot="1" x14ac:dyDescent="0.35">
      <c r="B314" s="631" t="s">
        <v>91</v>
      </c>
      <c r="C314" s="516">
        <v>0</v>
      </c>
      <c r="D314" s="142">
        <f t="shared" ref="D314:N314" si="195">+C314</f>
        <v>0</v>
      </c>
      <c r="E314" s="142">
        <f t="shared" si="195"/>
        <v>0</v>
      </c>
      <c r="F314" s="142">
        <f t="shared" si="195"/>
        <v>0</v>
      </c>
      <c r="G314" s="142">
        <f t="shared" si="195"/>
        <v>0</v>
      </c>
      <c r="H314" s="142">
        <f t="shared" si="195"/>
        <v>0</v>
      </c>
      <c r="I314" s="142">
        <f t="shared" si="195"/>
        <v>0</v>
      </c>
      <c r="J314" s="142">
        <f t="shared" si="195"/>
        <v>0</v>
      </c>
      <c r="K314" s="142">
        <f t="shared" si="195"/>
        <v>0</v>
      </c>
      <c r="L314" s="142">
        <f t="shared" si="195"/>
        <v>0</v>
      </c>
      <c r="M314" s="142">
        <f t="shared" si="195"/>
        <v>0</v>
      </c>
      <c r="N314" s="142">
        <f t="shared" si="195"/>
        <v>0</v>
      </c>
      <c r="O314" s="142">
        <v>0</v>
      </c>
      <c r="P314" s="142">
        <f t="shared" ref="P314:BJ314" si="196">+O314</f>
        <v>0</v>
      </c>
      <c r="Q314" s="142">
        <f t="shared" si="196"/>
        <v>0</v>
      </c>
      <c r="R314" s="142">
        <f t="shared" si="196"/>
        <v>0</v>
      </c>
      <c r="S314" s="142">
        <f t="shared" si="196"/>
        <v>0</v>
      </c>
      <c r="T314" s="142">
        <f t="shared" si="196"/>
        <v>0</v>
      </c>
      <c r="U314" s="142">
        <f t="shared" si="196"/>
        <v>0</v>
      </c>
      <c r="V314" s="142">
        <f t="shared" si="196"/>
        <v>0</v>
      </c>
      <c r="W314" s="142">
        <f t="shared" si="196"/>
        <v>0</v>
      </c>
      <c r="X314" s="142">
        <f t="shared" si="196"/>
        <v>0</v>
      </c>
      <c r="Y314" s="142">
        <f t="shared" si="196"/>
        <v>0</v>
      </c>
      <c r="Z314" s="142">
        <f t="shared" si="196"/>
        <v>0</v>
      </c>
      <c r="AA314" s="142">
        <f t="shared" si="196"/>
        <v>0</v>
      </c>
      <c r="AB314" s="142">
        <f t="shared" si="196"/>
        <v>0</v>
      </c>
      <c r="AC314" s="142">
        <f t="shared" si="196"/>
        <v>0</v>
      </c>
      <c r="AD314" s="142">
        <f t="shared" si="196"/>
        <v>0</v>
      </c>
      <c r="AE314" s="142">
        <f t="shared" si="196"/>
        <v>0</v>
      </c>
      <c r="AF314" s="142">
        <f t="shared" si="196"/>
        <v>0</v>
      </c>
      <c r="AG314" s="142">
        <f t="shared" si="196"/>
        <v>0</v>
      </c>
      <c r="AH314" s="142">
        <f t="shared" si="196"/>
        <v>0</v>
      </c>
      <c r="AI314" s="142">
        <f t="shared" si="196"/>
        <v>0</v>
      </c>
      <c r="AJ314" s="142">
        <f t="shared" si="196"/>
        <v>0</v>
      </c>
      <c r="AK314" s="142">
        <f t="shared" si="196"/>
        <v>0</v>
      </c>
      <c r="AL314" s="142">
        <f t="shared" si="196"/>
        <v>0</v>
      </c>
      <c r="AM314" s="142">
        <f t="shared" si="196"/>
        <v>0</v>
      </c>
      <c r="AN314" s="142">
        <f t="shared" si="196"/>
        <v>0</v>
      </c>
      <c r="AO314" s="142">
        <f t="shared" si="196"/>
        <v>0</v>
      </c>
      <c r="AP314" s="142">
        <f t="shared" si="196"/>
        <v>0</v>
      </c>
      <c r="AQ314" s="142">
        <f t="shared" si="196"/>
        <v>0</v>
      </c>
      <c r="AR314" s="142">
        <f t="shared" si="196"/>
        <v>0</v>
      </c>
      <c r="AS314" s="142">
        <f t="shared" si="196"/>
        <v>0</v>
      </c>
      <c r="AT314" s="142">
        <f t="shared" si="196"/>
        <v>0</v>
      </c>
      <c r="AU314" s="142">
        <f t="shared" si="196"/>
        <v>0</v>
      </c>
      <c r="AV314" s="142">
        <f t="shared" si="196"/>
        <v>0</v>
      </c>
      <c r="AW314" s="142">
        <f t="shared" si="196"/>
        <v>0</v>
      </c>
      <c r="AX314" s="142">
        <f t="shared" si="196"/>
        <v>0</v>
      </c>
      <c r="AY314" s="142">
        <f t="shared" si="196"/>
        <v>0</v>
      </c>
      <c r="AZ314" s="142">
        <f t="shared" si="196"/>
        <v>0</v>
      </c>
      <c r="BA314" s="142">
        <f t="shared" si="196"/>
        <v>0</v>
      </c>
      <c r="BB314" s="142">
        <f t="shared" si="196"/>
        <v>0</v>
      </c>
      <c r="BC314" s="142">
        <f t="shared" si="196"/>
        <v>0</v>
      </c>
      <c r="BD314" s="142">
        <f t="shared" si="196"/>
        <v>0</v>
      </c>
      <c r="BE314" s="142">
        <f t="shared" si="196"/>
        <v>0</v>
      </c>
      <c r="BF314" s="142">
        <f t="shared" si="196"/>
        <v>0</v>
      </c>
      <c r="BG314" s="142">
        <f t="shared" si="196"/>
        <v>0</v>
      </c>
      <c r="BH314" s="142">
        <f t="shared" si="196"/>
        <v>0</v>
      </c>
      <c r="BI314" s="142">
        <f t="shared" si="196"/>
        <v>0</v>
      </c>
      <c r="BJ314" s="142">
        <f t="shared" si="196"/>
        <v>0</v>
      </c>
    </row>
    <row r="315" spans="2:62" ht="16.2" thickBot="1" x14ac:dyDescent="0.35">
      <c r="B315" s="405" t="s">
        <v>95</v>
      </c>
      <c r="C315" s="515">
        <v>0</v>
      </c>
      <c r="D315" s="255">
        <f t="shared" ref="D315:N315" si="197">+C315</f>
        <v>0</v>
      </c>
      <c r="E315" s="255">
        <f t="shared" si="197"/>
        <v>0</v>
      </c>
      <c r="F315" s="255">
        <f t="shared" si="197"/>
        <v>0</v>
      </c>
      <c r="G315" s="255">
        <f t="shared" si="197"/>
        <v>0</v>
      </c>
      <c r="H315" s="255">
        <f t="shared" si="197"/>
        <v>0</v>
      </c>
      <c r="I315" s="255">
        <f t="shared" si="197"/>
        <v>0</v>
      </c>
      <c r="J315" s="255">
        <f t="shared" si="197"/>
        <v>0</v>
      </c>
      <c r="K315" s="255">
        <f t="shared" si="197"/>
        <v>0</v>
      </c>
      <c r="L315" s="255">
        <f t="shared" si="197"/>
        <v>0</v>
      </c>
      <c r="M315" s="255">
        <f t="shared" si="197"/>
        <v>0</v>
      </c>
      <c r="N315" s="255">
        <f t="shared" si="197"/>
        <v>0</v>
      </c>
      <c r="O315" s="255">
        <v>0.1</v>
      </c>
      <c r="P315" s="255">
        <f t="shared" ref="P315:Z315" si="198">+O315</f>
        <v>0.1</v>
      </c>
      <c r="Q315" s="255">
        <f t="shared" si="198"/>
        <v>0.1</v>
      </c>
      <c r="R315" s="255">
        <f t="shared" si="198"/>
        <v>0.1</v>
      </c>
      <c r="S315" s="255">
        <f t="shared" si="198"/>
        <v>0.1</v>
      </c>
      <c r="T315" s="255">
        <f t="shared" si="198"/>
        <v>0.1</v>
      </c>
      <c r="U315" s="255">
        <f t="shared" si="198"/>
        <v>0.1</v>
      </c>
      <c r="V315" s="255">
        <f t="shared" si="198"/>
        <v>0.1</v>
      </c>
      <c r="W315" s="255">
        <f t="shared" si="198"/>
        <v>0.1</v>
      </c>
      <c r="X315" s="255">
        <f t="shared" si="198"/>
        <v>0.1</v>
      </c>
      <c r="Y315" s="255">
        <f t="shared" si="198"/>
        <v>0.1</v>
      </c>
      <c r="Z315" s="255">
        <f t="shared" si="198"/>
        <v>0.1</v>
      </c>
      <c r="AA315" s="255">
        <v>0.05</v>
      </c>
      <c r="AB315" s="255">
        <f t="shared" ref="AB315:AL315" si="199">+AA315</f>
        <v>0.05</v>
      </c>
      <c r="AC315" s="255">
        <f t="shared" si="199"/>
        <v>0.05</v>
      </c>
      <c r="AD315" s="255">
        <f t="shared" si="199"/>
        <v>0.05</v>
      </c>
      <c r="AE315" s="255">
        <f t="shared" si="199"/>
        <v>0.05</v>
      </c>
      <c r="AF315" s="255">
        <f t="shared" si="199"/>
        <v>0.05</v>
      </c>
      <c r="AG315" s="255">
        <f t="shared" si="199"/>
        <v>0.05</v>
      </c>
      <c r="AH315" s="255">
        <f t="shared" si="199"/>
        <v>0.05</v>
      </c>
      <c r="AI315" s="255">
        <f t="shared" si="199"/>
        <v>0.05</v>
      </c>
      <c r="AJ315" s="255">
        <f t="shared" si="199"/>
        <v>0.05</v>
      </c>
      <c r="AK315" s="255">
        <f t="shared" si="199"/>
        <v>0.05</v>
      </c>
      <c r="AL315" s="255">
        <f t="shared" si="199"/>
        <v>0.05</v>
      </c>
      <c r="AM315" s="255">
        <v>0</v>
      </c>
      <c r="AN315" s="255">
        <f t="shared" ref="AN315:BJ315" si="200">+AM315</f>
        <v>0</v>
      </c>
      <c r="AO315" s="255">
        <f t="shared" si="200"/>
        <v>0</v>
      </c>
      <c r="AP315" s="255">
        <f t="shared" si="200"/>
        <v>0</v>
      </c>
      <c r="AQ315" s="255">
        <f t="shared" si="200"/>
        <v>0</v>
      </c>
      <c r="AR315" s="255">
        <f t="shared" si="200"/>
        <v>0</v>
      </c>
      <c r="AS315" s="255">
        <f t="shared" si="200"/>
        <v>0</v>
      </c>
      <c r="AT315" s="255">
        <f t="shared" si="200"/>
        <v>0</v>
      </c>
      <c r="AU315" s="255">
        <f t="shared" si="200"/>
        <v>0</v>
      </c>
      <c r="AV315" s="255">
        <f t="shared" si="200"/>
        <v>0</v>
      </c>
      <c r="AW315" s="255">
        <f t="shared" si="200"/>
        <v>0</v>
      </c>
      <c r="AX315" s="255">
        <f t="shared" si="200"/>
        <v>0</v>
      </c>
      <c r="AY315" s="255">
        <f t="shared" si="200"/>
        <v>0</v>
      </c>
      <c r="AZ315" s="255">
        <f t="shared" si="200"/>
        <v>0</v>
      </c>
      <c r="BA315" s="255">
        <f t="shared" si="200"/>
        <v>0</v>
      </c>
      <c r="BB315" s="255">
        <f t="shared" si="200"/>
        <v>0</v>
      </c>
      <c r="BC315" s="255">
        <f t="shared" si="200"/>
        <v>0</v>
      </c>
      <c r="BD315" s="255">
        <f t="shared" si="200"/>
        <v>0</v>
      </c>
      <c r="BE315" s="255">
        <f t="shared" si="200"/>
        <v>0</v>
      </c>
      <c r="BF315" s="255">
        <f t="shared" si="200"/>
        <v>0</v>
      </c>
      <c r="BG315" s="255">
        <f t="shared" si="200"/>
        <v>0</v>
      </c>
      <c r="BH315" s="255">
        <f t="shared" si="200"/>
        <v>0</v>
      </c>
      <c r="BI315" s="255">
        <f t="shared" si="200"/>
        <v>0</v>
      </c>
      <c r="BJ315" s="255">
        <f t="shared" si="200"/>
        <v>0</v>
      </c>
    </row>
    <row r="318" spans="2:62" x14ac:dyDescent="0.3">
      <c r="B318" s="265" t="s">
        <v>97</v>
      </c>
    </row>
    <row r="319" spans="2:62" ht="16.2" thickBot="1" x14ac:dyDescent="0.35">
      <c r="B319" s="4"/>
    </row>
    <row r="320" spans="2:62" ht="16.2" thickBot="1" x14ac:dyDescent="0.35">
      <c r="B320" s="404" t="s">
        <v>83</v>
      </c>
      <c r="C320" s="1429">
        <v>2019</v>
      </c>
      <c r="D320" s="1430"/>
      <c r="E320" s="1430"/>
      <c r="F320" s="1430"/>
      <c r="G320" s="1430"/>
      <c r="H320" s="1430"/>
      <c r="I320" s="1430"/>
      <c r="J320" s="1430"/>
      <c r="K320" s="1430"/>
      <c r="L320" s="1430"/>
      <c r="M320" s="1430"/>
      <c r="N320" s="1431"/>
      <c r="O320" s="1432">
        <v>2020</v>
      </c>
      <c r="P320" s="1430"/>
      <c r="Q320" s="1430"/>
      <c r="R320" s="1430"/>
      <c r="S320" s="1430"/>
      <c r="T320" s="1430"/>
      <c r="U320" s="1430"/>
      <c r="V320" s="1430"/>
      <c r="W320" s="1430"/>
      <c r="X320" s="1430"/>
      <c r="Y320" s="1430"/>
      <c r="Z320" s="1431"/>
      <c r="AA320" s="1432">
        <v>2021</v>
      </c>
      <c r="AB320" s="1430"/>
      <c r="AC320" s="1430"/>
      <c r="AD320" s="1430"/>
      <c r="AE320" s="1430"/>
      <c r="AF320" s="1430"/>
      <c r="AG320" s="1430"/>
      <c r="AH320" s="1430"/>
      <c r="AI320" s="1430"/>
      <c r="AJ320" s="1430"/>
      <c r="AK320" s="1430"/>
      <c r="AL320" s="1431"/>
      <c r="AM320" s="1432">
        <v>2022</v>
      </c>
      <c r="AN320" s="1430"/>
      <c r="AO320" s="1430"/>
      <c r="AP320" s="1430"/>
      <c r="AQ320" s="1430"/>
      <c r="AR320" s="1430"/>
      <c r="AS320" s="1430"/>
      <c r="AT320" s="1430"/>
      <c r="AU320" s="1430"/>
      <c r="AV320" s="1430"/>
      <c r="AW320" s="1430"/>
      <c r="AX320" s="1431"/>
      <c r="AY320" s="1432">
        <v>2023</v>
      </c>
      <c r="AZ320" s="1430"/>
      <c r="BA320" s="1430"/>
      <c r="BB320" s="1430"/>
      <c r="BC320" s="1430"/>
      <c r="BD320" s="1430"/>
      <c r="BE320" s="1430"/>
      <c r="BF320" s="1430"/>
      <c r="BG320" s="1430"/>
      <c r="BH320" s="1430"/>
      <c r="BI320" s="1430"/>
      <c r="BJ320" s="1431"/>
    </row>
    <row r="321" spans="2:62" ht="16.2" thickBot="1" x14ac:dyDescent="0.35">
      <c r="B321" s="404" t="s">
        <v>80</v>
      </c>
      <c r="C321" s="469" t="s">
        <v>7</v>
      </c>
      <c r="D321" s="470" t="s">
        <v>8</v>
      </c>
      <c r="E321" s="470" t="s">
        <v>9</v>
      </c>
      <c r="F321" s="470" t="s">
        <v>10</v>
      </c>
      <c r="G321" s="470" t="s">
        <v>11</v>
      </c>
      <c r="H321" s="470" t="s">
        <v>12</v>
      </c>
      <c r="I321" s="470" t="s">
        <v>13</v>
      </c>
      <c r="J321" s="470" t="s">
        <v>14</v>
      </c>
      <c r="K321" s="470" t="s">
        <v>15</v>
      </c>
      <c r="L321" s="470" t="s">
        <v>16</v>
      </c>
      <c r="M321" s="470" t="s">
        <v>17</v>
      </c>
      <c r="N321" s="471" t="s">
        <v>18</v>
      </c>
      <c r="O321" s="469" t="s">
        <v>7</v>
      </c>
      <c r="P321" s="470" t="s">
        <v>8</v>
      </c>
      <c r="Q321" s="470" t="s">
        <v>9</v>
      </c>
      <c r="R321" s="470" t="s">
        <v>10</v>
      </c>
      <c r="S321" s="470" t="s">
        <v>11</v>
      </c>
      <c r="T321" s="470" t="s">
        <v>12</v>
      </c>
      <c r="U321" s="470" t="s">
        <v>13</v>
      </c>
      <c r="V321" s="470" t="s">
        <v>14</v>
      </c>
      <c r="W321" s="470" t="s">
        <v>15</v>
      </c>
      <c r="X321" s="470" t="s">
        <v>16</v>
      </c>
      <c r="Y321" s="470" t="s">
        <v>17</v>
      </c>
      <c r="Z321" s="471" t="s">
        <v>18</v>
      </c>
      <c r="AA321" s="469" t="s">
        <v>7</v>
      </c>
      <c r="AB321" s="470" t="s">
        <v>8</v>
      </c>
      <c r="AC321" s="470" t="s">
        <v>9</v>
      </c>
      <c r="AD321" s="470" t="s">
        <v>10</v>
      </c>
      <c r="AE321" s="470" t="s">
        <v>11</v>
      </c>
      <c r="AF321" s="470" t="s">
        <v>12</v>
      </c>
      <c r="AG321" s="470" t="s">
        <v>13</v>
      </c>
      <c r="AH321" s="470" t="s">
        <v>14</v>
      </c>
      <c r="AI321" s="470" t="s">
        <v>15</v>
      </c>
      <c r="AJ321" s="470" t="s">
        <v>16</v>
      </c>
      <c r="AK321" s="470" t="s">
        <v>17</v>
      </c>
      <c r="AL321" s="471" t="s">
        <v>18</v>
      </c>
      <c r="AM321" s="469" t="s">
        <v>7</v>
      </c>
      <c r="AN321" s="470" t="s">
        <v>8</v>
      </c>
      <c r="AO321" s="470" t="s">
        <v>9</v>
      </c>
      <c r="AP321" s="470" t="s">
        <v>10</v>
      </c>
      <c r="AQ321" s="470" t="s">
        <v>11</v>
      </c>
      <c r="AR321" s="470" t="s">
        <v>12</v>
      </c>
      <c r="AS321" s="470" t="s">
        <v>13</v>
      </c>
      <c r="AT321" s="470" t="s">
        <v>14</v>
      </c>
      <c r="AU321" s="470" t="s">
        <v>15</v>
      </c>
      <c r="AV321" s="470" t="s">
        <v>16</v>
      </c>
      <c r="AW321" s="470" t="s">
        <v>17</v>
      </c>
      <c r="AX321" s="471" t="s">
        <v>18</v>
      </c>
      <c r="AY321" s="26" t="s">
        <v>7</v>
      </c>
      <c r="AZ321" s="547" t="s">
        <v>8</v>
      </c>
      <c r="BA321" s="470" t="s">
        <v>9</v>
      </c>
      <c r="BB321" s="470" t="s">
        <v>10</v>
      </c>
      <c r="BC321" s="470" t="s">
        <v>11</v>
      </c>
      <c r="BD321" s="470" t="s">
        <v>12</v>
      </c>
      <c r="BE321" s="470" t="s">
        <v>13</v>
      </c>
      <c r="BF321" s="470" t="s">
        <v>14</v>
      </c>
      <c r="BG321" s="470" t="s">
        <v>15</v>
      </c>
      <c r="BH321" s="470" t="s">
        <v>16</v>
      </c>
      <c r="BI321" s="470" t="s">
        <v>17</v>
      </c>
      <c r="BJ321" s="471" t="s">
        <v>18</v>
      </c>
    </row>
    <row r="322" spans="2:62" x14ac:dyDescent="0.3">
      <c r="B322" s="631" t="s">
        <v>90</v>
      </c>
      <c r="C322" s="515">
        <v>0.6</v>
      </c>
      <c r="D322" s="255">
        <f>+C322</f>
        <v>0.6</v>
      </c>
      <c r="E322" s="255">
        <f t="shared" ref="E322:N322" si="201">+D322</f>
        <v>0.6</v>
      </c>
      <c r="F322" s="255">
        <f t="shared" si="201"/>
        <v>0.6</v>
      </c>
      <c r="G322" s="255">
        <f t="shared" si="201"/>
        <v>0.6</v>
      </c>
      <c r="H322" s="255">
        <f t="shared" si="201"/>
        <v>0.6</v>
      </c>
      <c r="I322" s="255">
        <f t="shared" si="201"/>
        <v>0.6</v>
      </c>
      <c r="J322" s="255">
        <f t="shared" si="201"/>
        <v>0.6</v>
      </c>
      <c r="K322" s="255">
        <f t="shared" si="201"/>
        <v>0.6</v>
      </c>
      <c r="L322" s="255">
        <f t="shared" si="201"/>
        <v>0.6</v>
      </c>
      <c r="M322" s="255">
        <f t="shared" si="201"/>
        <v>0.6</v>
      </c>
      <c r="N322" s="255">
        <f t="shared" si="201"/>
        <v>0.6</v>
      </c>
      <c r="O322" s="255">
        <v>0.55000000000000004</v>
      </c>
      <c r="P322" s="255">
        <f t="shared" ref="P322:Z322" si="202">+O322</f>
        <v>0.55000000000000004</v>
      </c>
      <c r="Q322" s="255">
        <f t="shared" si="202"/>
        <v>0.55000000000000004</v>
      </c>
      <c r="R322" s="255">
        <f t="shared" si="202"/>
        <v>0.55000000000000004</v>
      </c>
      <c r="S322" s="255">
        <f t="shared" si="202"/>
        <v>0.55000000000000004</v>
      </c>
      <c r="T322" s="255">
        <f t="shared" si="202"/>
        <v>0.55000000000000004</v>
      </c>
      <c r="U322" s="255">
        <f t="shared" si="202"/>
        <v>0.55000000000000004</v>
      </c>
      <c r="V322" s="255">
        <f t="shared" si="202"/>
        <v>0.55000000000000004</v>
      </c>
      <c r="W322" s="255">
        <f t="shared" si="202"/>
        <v>0.55000000000000004</v>
      </c>
      <c r="X322" s="255">
        <f t="shared" si="202"/>
        <v>0.55000000000000004</v>
      </c>
      <c r="Y322" s="255">
        <f t="shared" si="202"/>
        <v>0.55000000000000004</v>
      </c>
      <c r="Z322" s="255">
        <f t="shared" si="202"/>
        <v>0.55000000000000004</v>
      </c>
      <c r="AA322" s="255">
        <v>1</v>
      </c>
      <c r="AB322" s="255">
        <f t="shared" ref="AB322:AL322" si="203">+AA322</f>
        <v>1</v>
      </c>
      <c r="AC322" s="255">
        <f t="shared" si="203"/>
        <v>1</v>
      </c>
      <c r="AD322" s="255">
        <f t="shared" si="203"/>
        <v>1</v>
      </c>
      <c r="AE322" s="255">
        <f t="shared" si="203"/>
        <v>1</v>
      </c>
      <c r="AF322" s="255">
        <f t="shared" si="203"/>
        <v>1</v>
      </c>
      <c r="AG322" s="255">
        <f t="shared" si="203"/>
        <v>1</v>
      </c>
      <c r="AH322" s="255">
        <f t="shared" si="203"/>
        <v>1</v>
      </c>
      <c r="AI322" s="255">
        <f t="shared" si="203"/>
        <v>1</v>
      </c>
      <c r="AJ322" s="255">
        <f t="shared" si="203"/>
        <v>1</v>
      </c>
      <c r="AK322" s="255">
        <f t="shared" si="203"/>
        <v>1</v>
      </c>
      <c r="AL322" s="255">
        <f t="shared" si="203"/>
        <v>1</v>
      </c>
      <c r="AM322" s="255">
        <v>0.35</v>
      </c>
      <c r="AN322" s="255">
        <f t="shared" ref="AN322:AX322" si="204">+AM322</f>
        <v>0.35</v>
      </c>
      <c r="AO322" s="255">
        <f t="shared" si="204"/>
        <v>0.35</v>
      </c>
      <c r="AP322" s="255">
        <f t="shared" si="204"/>
        <v>0.35</v>
      </c>
      <c r="AQ322" s="255">
        <f t="shared" si="204"/>
        <v>0.35</v>
      </c>
      <c r="AR322" s="255">
        <f t="shared" si="204"/>
        <v>0.35</v>
      </c>
      <c r="AS322" s="255">
        <f t="shared" si="204"/>
        <v>0.35</v>
      </c>
      <c r="AT322" s="255">
        <f t="shared" si="204"/>
        <v>0.35</v>
      </c>
      <c r="AU322" s="255">
        <f t="shared" si="204"/>
        <v>0.35</v>
      </c>
      <c r="AV322" s="255">
        <f t="shared" si="204"/>
        <v>0.35</v>
      </c>
      <c r="AW322" s="255">
        <f t="shared" si="204"/>
        <v>0.35</v>
      </c>
      <c r="AX322" s="255">
        <f t="shared" si="204"/>
        <v>0.35</v>
      </c>
      <c r="AY322" s="255">
        <v>0.6</v>
      </c>
      <c r="AZ322" s="255">
        <f t="shared" ref="AZ322:BJ322" si="205">+AY322</f>
        <v>0.6</v>
      </c>
      <c r="BA322" s="255">
        <f t="shared" si="205"/>
        <v>0.6</v>
      </c>
      <c r="BB322" s="255">
        <f t="shared" si="205"/>
        <v>0.6</v>
      </c>
      <c r="BC322" s="255">
        <f t="shared" si="205"/>
        <v>0.6</v>
      </c>
      <c r="BD322" s="255">
        <f t="shared" si="205"/>
        <v>0.6</v>
      </c>
      <c r="BE322" s="255">
        <f t="shared" si="205"/>
        <v>0.6</v>
      </c>
      <c r="BF322" s="255">
        <f t="shared" si="205"/>
        <v>0.6</v>
      </c>
      <c r="BG322" s="255">
        <f t="shared" si="205"/>
        <v>0.6</v>
      </c>
      <c r="BH322" s="255">
        <f t="shared" si="205"/>
        <v>0.6</v>
      </c>
      <c r="BI322" s="255">
        <f t="shared" si="205"/>
        <v>0.6</v>
      </c>
      <c r="BJ322" s="255">
        <f t="shared" si="205"/>
        <v>0.6</v>
      </c>
    </row>
    <row r="323" spans="2:62" x14ac:dyDescent="0.3">
      <c r="B323" s="631" t="s">
        <v>91</v>
      </c>
      <c r="C323" s="516">
        <v>4.4999999999999998E-2</v>
      </c>
      <c r="D323" s="142">
        <f>+C323</f>
        <v>4.4999999999999998E-2</v>
      </c>
      <c r="E323" s="142">
        <f t="shared" ref="E323:N323" si="206">+D323</f>
        <v>4.4999999999999998E-2</v>
      </c>
      <c r="F323" s="142">
        <f t="shared" si="206"/>
        <v>4.4999999999999998E-2</v>
      </c>
      <c r="G323" s="142">
        <f t="shared" si="206"/>
        <v>4.4999999999999998E-2</v>
      </c>
      <c r="H323" s="142">
        <f t="shared" si="206"/>
        <v>4.4999999999999998E-2</v>
      </c>
      <c r="I323" s="142">
        <f t="shared" si="206"/>
        <v>4.4999999999999998E-2</v>
      </c>
      <c r="J323" s="142">
        <f t="shared" si="206"/>
        <v>4.4999999999999998E-2</v>
      </c>
      <c r="K323" s="142">
        <f t="shared" si="206"/>
        <v>4.4999999999999998E-2</v>
      </c>
      <c r="L323" s="142">
        <f t="shared" si="206"/>
        <v>4.4999999999999998E-2</v>
      </c>
      <c r="M323" s="142">
        <f t="shared" si="206"/>
        <v>4.4999999999999998E-2</v>
      </c>
      <c r="N323" s="142">
        <f t="shared" si="206"/>
        <v>4.4999999999999998E-2</v>
      </c>
      <c r="O323" s="142">
        <v>0.03</v>
      </c>
      <c r="P323" s="142">
        <f t="shared" ref="P323:Z323" si="207">+O323</f>
        <v>0.03</v>
      </c>
      <c r="Q323" s="142">
        <f t="shared" si="207"/>
        <v>0.03</v>
      </c>
      <c r="R323" s="142">
        <f t="shared" si="207"/>
        <v>0.03</v>
      </c>
      <c r="S323" s="142">
        <f t="shared" si="207"/>
        <v>0.03</v>
      </c>
      <c r="T323" s="142">
        <f t="shared" si="207"/>
        <v>0.03</v>
      </c>
      <c r="U323" s="142">
        <f t="shared" si="207"/>
        <v>0.03</v>
      </c>
      <c r="V323" s="142">
        <f t="shared" si="207"/>
        <v>0.03</v>
      </c>
      <c r="W323" s="142">
        <f t="shared" si="207"/>
        <v>0.03</v>
      </c>
      <c r="X323" s="142">
        <f t="shared" si="207"/>
        <v>0.03</v>
      </c>
      <c r="Y323" s="142">
        <f t="shared" si="207"/>
        <v>0.03</v>
      </c>
      <c r="Z323" s="142">
        <f t="shared" si="207"/>
        <v>0.03</v>
      </c>
      <c r="AA323" s="142">
        <v>7.0000000000000007E-2</v>
      </c>
      <c r="AB323" s="142">
        <f t="shared" ref="AB323:AL323" si="208">+AA323</f>
        <v>7.0000000000000007E-2</v>
      </c>
      <c r="AC323" s="142">
        <f t="shared" si="208"/>
        <v>7.0000000000000007E-2</v>
      </c>
      <c r="AD323" s="142">
        <f t="shared" si="208"/>
        <v>7.0000000000000007E-2</v>
      </c>
      <c r="AE323" s="142">
        <f t="shared" si="208"/>
        <v>7.0000000000000007E-2</v>
      </c>
      <c r="AF323" s="142">
        <f t="shared" si="208"/>
        <v>7.0000000000000007E-2</v>
      </c>
      <c r="AG323" s="142">
        <f t="shared" si="208"/>
        <v>7.0000000000000007E-2</v>
      </c>
      <c r="AH323" s="142">
        <f t="shared" si="208"/>
        <v>7.0000000000000007E-2</v>
      </c>
      <c r="AI323" s="142">
        <f t="shared" si="208"/>
        <v>7.0000000000000007E-2</v>
      </c>
      <c r="AJ323" s="142">
        <f t="shared" si="208"/>
        <v>7.0000000000000007E-2</v>
      </c>
      <c r="AK323" s="142">
        <f t="shared" si="208"/>
        <v>7.0000000000000007E-2</v>
      </c>
      <c r="AL323" s="142">
        <f t="shared" si="208"/>
        <v>7.0000000000000007E-2</v>
      </c>
      <c r="AM323" s="142">
        <v>1.4999999999999999E-2</v>
      </c>
      <c r="AN323" s="142">
        <f t="shared" ref="AN323:AX323" si="209">+AM323</f>
        <v>1.4999999999999999E-2</v>
      </c>
      <c r="AO323" s="142">
        <f t="shared" si="209"/>
        <v>1.4999999999999999E-2</v>
      </c>
      <c r="AP323" s="142">
        <f t="shared" si="209"/>
        <v>1.4999999999999999E-2</v>
      </c>
      <c r="AQ323" s="142">
        <f t="shared" si="209"/>
        <v>1.4999999999999999E-2</v>
      </c>
      <c r="AR323" s="142">
        <f t="shared" si="209"/>
        <v>1.4999999999999999E-2</v>
      </c>
      <c r="AS323" s="142">
        <f t="shared" si="209"/>
        <v>1.4999999999999999E-2</v>
      </c>
      <c r="AT323" s="142">
        <f t="shared" si="209"/>
        <v>1.4999999999999999E-2</v>
      </c>
      <c r="AU323" s="142">
        <f t="shared" si="209"/>
        <v>1.4999999999999999E-2</v>
      </c>
      <c r="AV323" s="142">
        <f t="shared" si="209"/>
        <v>1.4999999999999999E-2</v>
      </c>
      <c r="AW323" s="142">
        <f t="shared" si="209"/>
        <v>1.4999999999999999E-2</v>
      </c>
      <c r="AX323" s="142">
        <f t="shared" si="209"/>
        <v>1.4999999999999999E-2</v>
      </c>
      <c r="AY323" s="142">
        <v>0.04</v>
      </c>
      <c r="AZ323" s="142">
        <f t="shared" ref="AZ323:BJ323" si="210">+AY323</f>
        <v>0.04</v>
      </c>
      <c r="BA323" s="142">
        <f t="shared" si="210"/>
        <v>0.04</v>
      </c>
      <c r="BB323" s="142">
        <f t="shared" si="210"/>
        <v>0.04</v>
      </c>
      <c r="BC323" s="142">
        <f t="shared" si="210"/>
        <v>0.04</v>
      </c>
      <c r="BD323" s="142">
        <f t="shared" si="210"/>
        <v>0.04</v>
      </c>
      <c r="BE323" s="142">
        <f t="shared" si="210"/>
        <v>0.04</v>
      </c>
      <c r="BF323" s="142">
        <f t="shared" si="210"/>
        <v>0.04</v>
      </c>
      <c r="BG323" s="142">
        <f t="shared" si="210"/>
        <v>0.04</v>
      </c>
      <c r="BH323" s="142">
        <f t="shared" si="210"/>
        <v>0.04</v>
      </c>
      <c r="BI323" s="142">
        <f t="shared" si="210"/>
        <v>0.04</v>
      </c>
      <c r="BJ323" s="142">
        <f t="shared" si="210"/>
        <v>0.04</v>
      </c>
    </row>
    <row r="324" spans="2:62" x14ac:dyDescent="0.3">
      <c r="B324" s="631" t="s">
        <v>92</v>
      </c>
      <c r="C324" s="517">
        <v>0</v>
      </c>
      <c r="D324" s="141">
        <f>+C324</f>
        <v>0</v>
      </c>
      <c r="E324" s="141">
        <f t="shared" ref="E324:N324" si="211">+D324</f>
        <v>0</v>
      </c>
      <c r="F324" s="141">
        <f t="shared" si="211"/>
        <v>0</v>
      </c>
      <c r="G324" s="141">
        <f t="shared" si="211"/>
        <v>0</v>
      </c>
      <c r="H324" s="141">
        <f t="shared" si="211"/>
        <v>0</v>
      </c>
      <c r="I324" s="141">
        <f t="shared" si="211"/>
        <v>0</v>
      </c>
      <c r="J324" s="141">
        <f t="shared" si="211"/>
        <v>0</v>
      </c>
      <c r="K324" s="141">
        <f t="shared" si="211"/>
        <v>0</v>
      </c>
      <c r="L324" s="141">
        <f t="shared" si="211"/>
        <v>0</v>
      </c>
      <c r="M324" s="141">
        <f t="shared" si="211"/>
        <v>0</v>
      </c>
      <c r="N324" s="141">
        <f t="shared" si="211"/>
        <v>0</v>
      </c>
      <c r="O324" s="141">
        <v>0</v>
      </c>
      <c r="P324" s="141">
        <f t="shared" ref="P324:Z324" si="212">+O324</f>
        <v>0</v>
      </c>
      <c r="Q324" s="141">
        <f t="shared" si="212"/>
        <v>0</v>
      </c>
      <c r="R324" s="141">
        <f t="shared" si="212"/>
        <v>0</v>
      </c>
      <c r="S324" s="141">
        <f t="shared" si="212"/>
        <v>0</v>
      </c>
      <c r="T324" s="141">
        <f t="shared" si="212"/>
        <v>0</v>
      </c>
      <c r="U324" s="141">
        <f t="shared" si="212"/>
        <v>0</v>
      </c>
      <c r="V324" s="141">
        <f t="shared" si="212"/>
        <v>0</v>
      </c>
      <c r="W324" s="141">
        <f t="shared" si="212"/>
        <v>0</v>
      </c>
      <c r="X324" s="141">
        <f t="shared" si="212"/>
        <v>0</v>
      </c>
      <c r="Y324" s="141">
        <f t="shared" si="212"/>
        <v>0</v>
      </c>
      <c r="Z324" s="141">
        <f t="shared" si="212"/>
        <v>0</v>
      </c>
      <c r="AA324" s="141">
        <v>0</v>
      </c>
      <c r="AB324" s="141">
        <f t="shared" ref="AB324:AL324" si="213">+AA324</f>
        <v>0</v>
      </c>
      <c r="AC324" s="141">
        <f t="shared" si="213"/>
        <v>0</v>
      </c>
      <c r="AD324" s="141">
        <f t="shared" si="213"/>
        <v>0</v>
      </c>
      <c r="AE324" s="141">
        <f t="shared" si="213"/>
        <v>0</v>
      </c>
      <c r="AF324" s="141">
        <f t="shared" si="213"/>
        <v>0</v>
      </c>
      <c r="AG324" s="141">
        <f t="shared" si="213"/>
        <v>0</v>
      </c>
      <c r="AH324" s="141">
        <f t="shared" si="213"/>
        <v>0</v>
      </c>
      <c r="AI324" s="141">
        <f t="shared" si="213"/>
        <v>0</v>
      </c>
      <c r="AJ324" s="141">
        <f t="shared" si="213"/>
        <v>0</v>
      </c>
      <c r="AK324" s="141">
        <f t="shared" si="213"/>
        <v>0</v>
      </c>
      <c r="AL324" s="141">
        <f t="shared" si="213"/>
        <v>0</v>
      </c>
      <c r="AM324" s="141">
        <v>0.25</v>
      </c>
      <c r="AN324" s="141">
        <f t="shared" ref="AN324:AX324" si="214">+AM324</f>
        <v>0.25</v>
      </c>
      <c r="AO324" s="141">
        <f t="shared" si="214"/>
        <v>0.25</v>
      </c>
      <c r="AP324" s="141">
        <f t="shared" si="214"/>
        <v>0.25</v>
      </c>
      <c r="AQ324" s="141">
        <f t="shared" si="214"/>
        <v>0.25</v>
      </c>
      <c r="AR324" s="141">
        <f t="shared" si="214"/>
        <v>0.25</v>
      </c>
      <c r="AS324" s="141">
        <f t="shared" si="214"/>
        <v>0.25</v>
      </c>
      <c r="AT324" s="141">
        <f t="shared" si="214"/>
        <v>0.25</v>
      </c>
      <c r="AU324" s="141">
        <f t="shared" si="214"/>
        <v>0.25</v>
      </c>
      <c r="AV324" s="141">
        <f t="shared" si="214"/>
        <v>0.25</v>
      </c>
      <c r="AW324" s="141">
        <f t="shared" si="214"/>
        <v>0.25</v>
      </c>
      <c r="AX324" s="141">
        <f t="shared" si="214"/>
        <v>0.25</v>
      </c>
      <c r="AY324" s="141">
        <v>0.15</v>
      </c>
      <c r="AZ324" s="141">
        <f t="shared" ref="AZ324:BJ324" si="215">+AY324</f>
        <v>0.15</v>
      </c>
      <c r="BA324" s="141">
        <f t="shared" si="215"/>
        <v>0.15</v>
      </c>
      <c r="BB324" s="141">
        <f t="shared" si="215"/>
        <v>0.15</v>
      </c>
      <c r="BC324" s="141">
        <f t="shared" si="215"/>
        <v>0.15</v>
      </c>
      <c r="BD324" s="141">
        <f t="shared" si="215"/>
        <v>0.15</v>
      </c>
      <c r="BE324" s="141">
        <f t="shared" si="215"/>
        <v>0.15</v>
      </c>
      <c r="BF324" s="141">
        <f t="shared" si="215"/>
        <v>0.15</v>
      </c>
      <c r="BG324" s="141">
        <f t="shared" si="215"/>
        <v>0.15</v>
      </c>
      <c r="BH324" s="141">
        <f t="shared" si="215"/>
        <v>0.15</v>
      </c>
      <c r="BI324" s="141">
        <f t="shared" si="215"/>
        <v>0.15</v>
      </c>
      <c r="BJ324" s="141">
        <f t="shared" si="215"/>
        <v>0.15</v>
      </c>
    </row>
    <row r="325" spans="2:62" x14ac:dyDescent="0.3">
      <c r="B325" s="631" t="s">
        <v>91</v>
      </c>
      <c r="C325" s="516">
        <v>0</v>
      </c>
      <c r="D325" s="142">
        <f>+C325</f>
        <v>0</v>
      </c>
      <c r="E325" s="142">
        <f t="shared" ref="E325:N325" si="216">+D325</f>
        <v>0</v>
      </c>
      <c r="F325" s="142">
        <f t="shared" si="216"/>
        <v>0</v>
      </c>
      <c r="G325" s="142">
        <f t="shared" si="216"/>
        <v>0</v>
      </c>
      <c r="H325" s="142">
        <f t="shared" si="216"/>
        <v>0</v>
      </c>
      <c r="I325" s="142">
        <f t="shared" si="216"/>
        <v>0</v>
      </c>
      <c r="J325" s="142">
        <f t="shared" si="216"/>
        <v>0</v>
      </c>
      <c r="K325" s="142">
        <f t="shared" si="216"/>
        <v>0</v>
      </c>
      <c r="L325" s="142">
        <f t="shared" si="216"/>
        <v>0</v>
      </c>
      <c r="M325" s="142">
        <f t="shared" si="216"/>
        <v>0</v>
      </c>
      <c r="N325" s="142">
        <f t="shared" si="216"/>
        <v>0</v>
      </c>
      <c r="O325" s="142">
        <v>0</v>
      </c>
      <c r="P325" s="142">
        <f t="shared" ref="P325:Z325" si="217">+O325</f>
        <v>0</v>
      </c>
      <c r="Q325" s="142">
        <f t="shared" si="217"/>
        <v>0</v>
      </c>
      <c r="R325" s="142">
        <f t="shared" si="217"/>
        <v>0</v>
      </c>
      <c r="S325" s="142">
        <f t="shared" si="217"/>
        <v>0</v>
      </c>
      <c r="T325" s="142">
        <f t="shared" si="217"/>
        <v>0</v>
      </c>
      <c r="U325" s="142">
        <f t="shared" si="217"/>
        <v>0</v>
      </c>
      <c r="V325" s="142">
        <f t="shared" si="217"/>
        <v>0</v>
      </c>
      <c r="W325" s="142">
        <f t="shared" si="217"/>
        <v>0</v>
      </c>
      <c r="X325" s="142">
        <f t="shared" si="217"/>
        <v>0</v>
      </c>
      <c r="Y325" s="142">
        <f t="shared" si="217"/>
        <v>0</v>
      </c>
      <c r="Z325" s="142">
        <f t="shared" si="217"/>
        <v>0</v>
      </c>
      <c r="AA325" s="142">
        <v>0</v>
      </c>
      <c r="AB325" s="142">
        <f t="shared" ref="AB325:AL325" si="218">+AA325</f>
        <v>0</v>
      </c>
      <c r="AC325" s="142">
        <f t="shared" si="218"/>
        <v>0</v>
      </c>
      <c r="AD325" s="142">
        <f t="shared" si="218"/>
        <v>0</v>
      </c>
      <c r="AE325" s="142">
        <f t="shared" si="218"/>
        <v>0</v>
      </c>
      <c r="AF325" s="142">
        <f t="shared" si="218"/>
        <v>0</v>
      </c>
      <c r="AG325" s="142">
        <f t="shared" si="218"/>
        <v>0</v>
      </c>
      <c r="AH325" s="142">
        <f t="shared" si="218"/>
        <v>0</v>
      </c>
      <c r="AI325" s="142">
        <f t="shared" si="218"/>
        <v>0</v>
      </c>
      <c r="AJ325" s="142">
        <f t="shared" si="218"/>
        <v>0</v>
      </c>
      <c r="AK325" s="142">
        <f t="shared" si="218"/>
        <v>0</v>
      </c>
      <c r="AL325" s="142">
        <f t="shared" si="218"/>
        <v>0</v>
      </c>
      <c r="AM325" s="142">
        <v>0.01</v>
      </c>
      <c r="AN325" s="142">
        <f t="shared" ref="AN325:AX325" si="219">+AM325</f>
        <v>0.01</v>
      </c>
      <c r="AO325" s="142">
        <f t="shared" si="219"/>
        <v>0.01</v>
      </c>
      <c r="AP325" s="142">
        <f t="shared" si="219"/>
        <v>0.01</v>
      </c>
      <c r="AQ325" s="142">
        <f t="shared" si="219"/>
        <v>0.01</v>
      </c>
      <c r="AR325" s="142">
        <f t="shared" si="219"/>
        <v>0.01</v>
      </c>
      <c r="AS325" s="142">
        <f t="shared" si="219"/>
        <v>0.01</v>
      </c>
      <c r="AT325" s="142">
        <f t="shared" si="219"/>
        <v>0.01</v>
      </c>
      <c r="AU325" s="142">
        <f t="shared" si="219"/>
        <v>0.01</v>
      </c>
      <c r="AV325" s="142">
        <f t="shared" si="219"/>
        <v>0.01</v>
      </c>
      <c r="AW325" s="142">
        <f t="shared" si="219"/>
        <v>0.01</v>
      </c>
      <c r="AX325" s="142">
        <f t="shared" si="219"/>
        <v>0.01</v>
      </c>
      <c r="AY325" s="142">
        <v>5.0000000000000001E-3</v>
      </c>
      <c r="AZ325" s="142">
        <f t="shared" ref="AZ325:BJ325" si="220">+AY325</f>
        <v>5.0000000000000001E-3</v>
      </c>
      <c r="BA325" s="142">
        <f t="shared" si="220"/>
        <v>5.0000000000000001E-3</v>
      </c>
      <c r="BB325" s="142">
        <f t="shared" si="220"/>
        <v>5.0000000000000001E-3</v>
      </c>
      <c r="BC325" s="142">
        <f t="shared" si="220"/>
        <v>5.0000000000000001E-3</v>
      </c>
      <c r="BD325" s="142">
        <f t="shared" si="220"/>
        <v>5.0000000000000001E-3</v>
      </c>
      <c r="BE325" s="142">
        <f t="shared" si="220"/>
        <v>5.0000000000000001E-3</v>
      </c>
      <c r="BF325" s="142">
        <f t="shared" si="220"/>
        <v>5.0000000000000001E-3</v>
      </c>
      <c r="BG325" s="142">
        <f t="shared" si="220"/>
        <v>5.0000000000000001E-3</v>
      </c>
      <c r="BH325" s="142">
        <f t="shared" si="220"/>
        <v>5.0000000000000001E-3</v>
      </c>
      <c r="BI325" s="142">
        <f t="shared" si="220"/>
        <v>5.0000000000000001E-3</v>
      </c>
      <c r="BJ325" s="142">
        <f t="shared" si="220"/>
        <v>5.0000000000000001E-3</v>
      </c>
    </row>
    <row r="326" spans="2:62" x14ac:dyDescent="0.3">
      <c r="B326" s="631" t="s">
        <v>93</v>
      </c>
      <c r="C326" s="517">
        <v>0.25</v>
      </c>
      <c r="D326" s="141">
        <f t="shared" ref="D326:N326" si="221">+C326</f>
        <v>0.25</v>
      </c>
      <c r="E326" s="141">
        <f t="shared" si="221"/>
        <v>0.25</v>
      </c>
      <c r="F326" s="141">
        <f t="shared" si="221"/>
        <v>0.25</v>
      </c>
      <c r="G326" s="141">
        <f t="shared" si="221"/>
        <v>0.25</v>
      </c>
      <c r="H326" s="141">
        <f t="shared" si="221"/>
        <v>0.25</v>
      </c>
      <c r="I326" s="141">
        <f t="shared" si="221"/>
        <v>0.25</v>
      </c>
      <c r="J326" s="141">
        <f t="shared" si="221"/>
        <v>0.25</v>
      </c>
      <c r="K326" s="141">
        <f t="shared" si="221"/>
        <v>0.25</v>
      </c>
      <c r="L326" s="141">
        <f t="shared" si="221"/>
        <v>0.25</v>
      </c>
      <c r="M326" s="141">
        <f t="shared" si="221"/>
        <v>0.25</v>
      </c>
      <c r="N326" s="141">
        <f t="shared" si="221"/>
        <v>0.25</v>
      </c>
      <c r="O326" s="141">
        <v>0.3</v>
      </c>
      <c r="P326" s="141">
        <f t="shared" ref="P326:Z326" si="222">+O326</f>
        <v>0.3</v>
      </c>
      <c r="Q326" s="141">
        <f t="shared" si="222"/>
        <v>0.3</v>
      </c>
      <c r="R326" s="141">
        <f t="shared" si="222"/>
        <v>0.3</v>
      </c>
      <c r="S326" s="141">
        <f t="shared" si="222"/>
        <v>0.3</v>
      </c>
      <c r="T326" s="141">
        <f t="shared" si="222"/>
        <v>0.3</v>
      </c>
      <c r="U326" s="141">
        <f t="shared" si="222"/>
        <v>0.3</v>
      </c>
      <c r="V326" s="141">
        <f t="shared" si="222"/>
        <v>0.3</v>
      </c>
      <c r="W326" s="141">
        <f t="shared" si="222"/>
        <v>0.3</v>
      </c>
      <c r="X326" s="141">
        <f t="shared" si="222"/>
        <v>0.3</v>
      </c>
      <c r="Y326" s="141">
        <f t="shared" si="222"/>
        <v>0.3</v>
      </c>
      <c r="Z326" s="141">
        <f t="shared" si="222"/>
        <v>0.3</v>
      </c>
      <c r="AA326" s="141">
        <v>0</v>
      </c>
      <c r="AB326" s="141">
        <f t="shared" ref="AB326:AL326" si="223">+AA326</f>
        <v>0</v>
      </c>
      <c r="AC326" s="141">
        <f t="shared" si="223"/>
        <v>0</v>
      </c>
      <c r="AD326" s="141">
        <f t="shared" si="223"/>
        <v>0</v>
      </c>
      <c r="AE326" s="141">
        <f t="shared" si="223"/>
        <v>0</v>
      </c>
      <c r="AF326" s="141">
        <f t="shared" si="223"/>
        <v>0</v>
      </c>
      <c r="AG326" s="141">
        <f t="shared" si="223"/>
        <v>0</v>
      </c>
      <c r="AH326" s="141">
        <f t="shared" si="223"/>
        <v>0</v>
      </c>
      <c r="AI326" s="141">
        <f t="shared" si="223"/>
        <v>0</v>
      </c>
      <c r="AJ326" s="141">
        <f t="shared" si="223"/>
        <v>0</v>
      </c>
      <c r="AK326" s="141">
        <f t="shared" si="223"/>
        <v>0</v>
      </c>
      <c r="AL326" s="141">
        <f t="shared" si="223"/>
        <v>0</v>
      </c>
      <c r="AM326" s="141">
        <v>0.4</v>
      </c>
      <c r="AN326" s="141">
        <f t="shared" ref="AN326:AX326" si="224">+AM326</f>
        <v>0.4</v>
      </c>
      <c r="AO326" s="141">
        <f t="shared" si="224"/>
        <v>0.4</v>
      </c>
      <c r="AP326" s="141">
        <f t="shared" si="224"/>
        <v>0.4</v>
      </c>
      <c r="AQ326" s="141">
        <f t="shared" si="224"/>
        <v>0.4</v>
      </c>
      <c r="AR326" s="141">
        <f t="shared" si="224"/>
        <v>0.4</v>
      </c>
      <c r="AS326" s="141">
        <f t="shared" si="224"/>
        <v>0.4</v>
      </c>
      <c r="AT326" s="141">
        <f t="shared" si="224"/>
        <v>0.4</v>
      </c>
      <c r="AU326" s="141">
        <f t="shared" si="224"/>
        <v>0.4</v>
      </c>
      <c r="AV326" s="141">
        <f t="shared" si="224"/>
        <v>0.4</v>
      </c>
      <c r="AW326" s="141">
        <f t="shared" si="224"/>
        <v>0.4</v>
      </c>
      <c r="AX326" s="141">
        <f t="shared" si="224"/>
        <v>0.4</v>
      </c>
      <c r="AY326" s="141">
        <v>0.25</v>
      </c>
      <c r="AZ326" s="141">
        <f t="shared" ref="AZ326:BJ326" si="225">+AY326</f>
        <v>0.25</v>
      </c>
      <c r="BA326" s="141">
        <f t="shared" si="225"/>
        <v>0.25</v>
      </c>
      <c r="BB326" s="141">
        <f t="shared" si="225"/>
        <v>0.25</v>
      </c>
      <c r="BC326" s="141">
        <f t="shared" si="225"/>
        <v>0.25</v>
      </c>
      <c r="BD326" s="141">
        <f t="shared" si="225"/>
        <v>0.25</v>
      </c>
      <c r="BE326" s="141">
        <f t="shared" si="225"/>
        <v>0.25</v>
      </c>
      <c r="BF326" s="141">
        <f t="shared" si="225"/>
        <v>0.25</v>
      </c>
      <c r="BG326" s="141">
        <f t="shared" si="225"/>
        <v>0.25</v>
      </c>
      <c r="BH326" s="141">
        <f t="shared" si="225"/>
        <v>0.25</v>
      </c>
      <c r="BI326" s="141">
        <f t="shared" si="225"/>
        <v>0.25</v>
      </c>
      <c r="BJ326" s="141">
        <f t="shared" si="225"/>
        <v>0.25</v>
      </c>
    </row>
    <row r="327" spans="2:62" x14ac:dyDescent="0.3">
      <c r="B327" s="631" t="s">
        <v>91</v>
      </c>
      <c r="C327" s="516">
        <v>0</v>
      </c>
      <c r="D327" s="142">
        <f t="shared" ref="D327:N327" si="226">+C327</f>
        <v>0</v>
      </c>
      <c r="E327" s="142">
        <f t="shared" si="226"/>
        <v>0</v>
      </c>
      <c r="F327" s="142">
        <f t="shared" si="226"/>
        <v>0</v>
      </c>
      <c r="G327" s="142">
        <f t="shared" si="226"/>
        <v>0</v>
      </c>
      <c r="H327" s="142">
        <f t="shared" si="226"/>
        <v>0</v>
      </c>
      <c r="I327" s="142">
        <f t="shared" si="226"/>
        <v>0</v>
      </c>
      <c r="J327" s="142">
        <f t="shared" si="226"/>
        <v>0</v>
      </c>
      <c r="K327" s="142">
        <f t="shared" si="226"/>
        <v>0</v>
      </c>
      <c r="L327" s="142">
        <f t="shared" si="226"/>
        <v>0</v>
      </c>
      <c r="M327" s="142">
        <f t="shared" si="226"/>
        <v>0</v>
      </c>
      <c r="N327" s="142">
        <f t="shared" si="226"/>
        <v>0</v>
      </c>
      <c r="O327" s="142">
        <v>0.01</v>
      </c>
      <c r="P327" s="142">
        <f t="shared" ref="P327:Z327" si="227">+O327</f>
        <v>0.01</v>
      </c>
      <c r="Q327" s="142">
        <f t="shared" si="227"/>
        <v>0.01</v>
      </c>
      <c r="R327" s="142">
        <f t="shared" si="227"/>
        <v>0.01</v>
      </c>
      <c r="S327" s="142">
        <f t="shared" si="227"/>
        <v>0.01</v>
      </c>
      <c r="T327" s="142">
        <f t="shared" si="227"/>
        <v>0.01</v>
      </c>
      <c r="U327" s="142">
        <f t="shared" si="227"/>
        <v>0.01</v>
      </c>
      <c r="V327" s="142">
        <f t="shared" si="227"/>
        <v>0.01</v>
      </c>
      <c r="W327" s="142">
        <f t="shared" si="227"/>
        <v>0.01</v>
      </c>
      <c r="X327" s="142">
        <f t="shared" si="227"/>
        <v>0.01</v>
      </c>
      <c r="Y327" s="142">
        <f t="shared" si="227"/>
        <v>0.01</v>
      </c>
      <c r="Z327" s="142">
        <f t="shared" si="227"/>
        <v>0.01</v>
      </c>
      <c r="AA327" s="142">
        <v>0</v>
      </c>
      <c r="AB327" s="142">
        <f t="shared" ref="AB327:AL327" si="228">+AA327</f>
        <v>0</v>
      </c>
      <c r="AC327" s="142">
        <f t="shared" si="228"/>
        <v>0</v>
      </c>
      <c r="AD327" s="142">
        <f t="shared" si="228"/>
        <v>0</v>
      </c>
      <c r="AE327" s="142">
        <f t="shared" si="228"/>
        <v>0</v>
      </c>
      <c r="AF327" s="142">
        <f t="shared" si="228"/>
        <v>0</v>
      </c>
      <c r="AG327" s="142">
        <f t="shared" si="228"/>
        <v>0</v>
      </c>
      <c r="AH327" s="142">
        <f t="shared" si="228"/>
        <v>0</v>
      </c>
      <c r="AI327" s="142">
        <f t="shared" si="228"/>
        <v>0</v>
      </c>
      <c r="AJ327" s="142">
        <f t="shared" si="228"/>
        <v>0</v>
      </c>
      <c r="AK327" s="142">
        <f t="shared" si="228"/>
        <v>0</v>
      </c>
      <c r="AL327" s="142">
        <f t="shared" si="228"/>
        <v>0</v>
      </c>
      <c r="AM327" s="142">
        <v>0.02</v>
      </c>
      <c r="AN327" s="142">
        <f t="shared" ref="AN327:AX327" si="229">+AM327</f>
        <v>0.02</v>
      </c>
      <c r="AO327" s="142">
        <f t="shared" si="229"/>
        <v>0.02</v>
      </c>
      <c r="AP327" s="142">
        <f t="shared" si="229"/>
        <v>0.02</v>
      </c>
      <c r="AQ327" s="142">
        <f t="shared" si="229"/>
        <v>0.02</v>
      </c>
      <c r="AR327" s="142">
        <f t="shared" si="229"/>
        <v>0.02</v>
      </c>
      <c r="AS327" s="142">
        <f t="shared" si="229"/>
        <v>0.02</v>
      </c>
      <c r="AT327" s="142">
        <f t="shared" si="229"/>
        <v>0.02</v>
      </c>
      <c r="AU327" s="142">
        <f t="shared" si="229"/>
        <v>0.02</v>
      </c>
      <c r="AV327" s="142">
        <f t="shared" si="229"/>
        <v>0.02</v>
      </c>
      <c r="AW327" s="142">
        <f t="shared" si="229"/>
        <v>0.02</v>
      </c>
      <c r="AX327" s="142">
        <f t="shared" si="229"/>
        <v>0.02</v>
      </c>
      <c r="AY327" s="142">
        <v>0</v>
      </c>
      <c r="AZ327" s="142">
        <f t="shared" ref="AZ327:BJ327" si="230">+AY327</f>
        <v>0</v>
      </c>
      <c r="BA327" s="142">
        <f t="shared" si="230"/>
        <v>0</v>
      </c>
      <c r="BB327" s="142">
        <f t="shared" si="230"/>
        <v>0</v>
      </c>
      <c r="BC327" s="142">
        <f t="shared" si="230"/>
        <v>0</v>
      </c>
      <c r="BD327" s="142">
        <f t="shared" si="230"/>
        <v>0</v>
      </c>
      <c r="BE327" s="142">
        <f t="shared" si="230"/>
        <v>0</v>
      </c>
      <c r="BF327" s="142">
        <f t="shared" si="230"/>
        <v>0</v>
      </c>
      <c r="BG327" s="142">
        <f t="shared" si="230"/>
        <v>0</v>
      </c>
      <c r="BH327" s="142">
        <f t="shared" si="230"/>
        <v>0</v>
      </c>
      <c r="BI327" s="142">
        <f t="shared" si="230"/>
        <v>0</v>
      </c>
      <c r="BJ327" s="142">
        <f t="shared" si="230"/>
        <v>0</v>
      </c>
    </row>
    <row r="328" spans="2:62" x14ac:dyDescent="0.3">
      <c r="B328" s="631" t="s">
        <v>94</v>
      </c>
      <c r="C328" s="517">
        <v>0.15</v>
      </c>
      <c r="D328" s="141">
        <f t="shared" ref="D328:N328" si="231">+C328</f>
        <v>0.15</v>
      </c>
      <c r="E328" s="141">
        <f t="shared" si="231"/>
        <v>0.15</v>
      </c>
      <c r="F328" s="141">
        <f t="shared" si="231"/>
        <v>0.15</v>
      </c>
      <c r="G328" s="141">
        <f t="shared" si="231"/>
        <v>0.15</v>
      </c>
      <c r="H328" s="141">
        <f t="shared" si="231"/>
        <v>0.15</v>
      </c>
      <c r="I328" s="141">
        <f t="shared" si="231"/>
        <v>0.15</v>
      </c>
      <c r="J328" s="141">
        <f t="shared" si="231"/>
        <v>0.15</v>
      </c>
      <c r="K328" s="141">
        <f t="shared" si="231"/>
        <v>0.15</v>
      </c>
      <c r="L328" s="141">
        <f t="shared" si="231"/>
        <v>0.15</v>
      </c>
      <c r="M328" s="141">
        <f t="shared" si="231"/>
        <v>0.15</v>
      </c>
      <c r="N328" s="141">
        <f t="shared" si="231"/>
        <v>0.15</v>
      </c>
      <c r="O328" s="141">
        <v>0</v>
      </c>
      <c r="P328" s="141">
        <f t="shared" ref="P328:Z328" si="232">+O328</f>
        <v>0</v>
      </c>
      <c r="Q328" s="141">
        <f t="shared" si="232"/>
        <v>0</v>
      </c>
      <c r="R328" s="141">
        <f t="shared" si="232"/>
        <v>0</v>
      </c>
      <c r="S328" s="141">
        <f t="shared" si="232"/>
        <v>0</v>
      </c>
      <c r="T328" s="141">
        <f t="shared" si="232"/>
        <v>0</v>
      </c>
      <c r="U328" s="141">
        <f t="shared" si="232"/>
        <v>0</v>
      </c>
      <c r="V328" s="141">
        <f t="shared" si="232"/>
        <v>0</v>
      </c>
      <c r="W328" s="141">
        <f t="shared" si="232"/>
        <v>0</v>
      </c>
      <c r="X328" s="141">
        <f t="shared" si="232"/>
        <v>0</v>
      </c>
      <c r="Y328" s="141">
        <f t="shared" si="232"/>
        <v>0</v>
      </c>
      <c r="Z328" s="141">
        <f t="shared" si="232"/>
        <v>0</v>
      </c>
      <c r="AA328" s="141">
        <v>0</v>
      </c>
      <c r="AB328" s="141">
        <f t="shared" ref="AB328:AL328" si="233">+AA328</f>
        <v>0</v>
      </c>
      <c r="AC328" s="141">
        <f t="shared" si="233"/>
        <v>0</v>
      </c>
      <c r="AD328" s="141">
        <f t="shared" si="233"/>
        <v>0</v>
      </c>
      <c r="AE328" s="141">
        <f t="shared" si="233"/>
        <v>0</v>
      </c>
      <c r="AF328" s="141">
        <f t="shared" si="233"/>
        <v>0</v>
      </c>
      <c r="AG328" s="141">
        <f t="shared" si="233"/>
        <v>0</v>
      </c>
      <c r="AH328" s="141">
        <f t="shared" si="233"/>
        <v>0</v>
      </c>
      <c r="AI328" s="141">
        <f t="shared" si="233"/>
        <v>0</v>
      </c>
      <c r="AJ328" s="141">
        <f t="shared" si="233"/>
        <v>0</v>
      </c>
      <c r="AK328" s="141">
        <f t="shared" si="233"/>
        <v>0</v>
      </c>
      <c r="AL328" s="141">
        <f t="shared" si="233"/>
        <v>0</v>
      </c>
      <c r="AM328" s="141">
        <v>0</v>
      </c>
      <c r="AN328" s="141">
        <f t="shared" ref="AN328:AX328" si="234">+AM328</f>
        <v>0</v>
      </c>
      <c r="AO328" s="141">
        <f t="shared" si="234"/>
        <v>0</v>
      </c>
      <c r="AP328" s="141">
        <f t="shared" si="234"/>
        <v>0</v>
      </c>
      <c r="AQ328" s="141">
        <f t="shared" si="234"/>
        <v>0</v>
      </c>
      <c r="AR328" s="141">
        <f t="shared" si="234"/>
        <v>0</v>
      </c>
      <c r="AS328" s="141">
        <f t="shared" si="234"/>
        <v>0</v>
      </c>
      <c r="AT328" s="141">
        <f t="shared" si="234"/>
        <v>0</v>
      </c>
      <c r="AU328" s="141">
        <f t="shared" si="234"/>
        <v>0</v>
      </c>
      <c r="AV328" s="141">
        <f t="shared" si="234"/>
        <v>0</v>
      </c>
      <c r="AW328" s="141">
        <f t="shared" si="234"/>
        <v>0</v>
      </c>
      <c r="AX328" s="141">
        <f t="shared" si="234"/>
        <v>0</v>
      </c>
      <c r="AY328" s="141">
        <v>0</v>
      </c>
      <c r="AZ328" s="141">
        <f t="shared" ref="AZ328:BJ328" si="235">+AY328</f>
        <v>0</v>
      </c>
      <c r="BA328" s="141">
        <f t="shared" si="235"/>
        <v>0</v>
      </c>
      <c r="BB328" s="141">
        <f t="shared" si="235"/>
        <v>0</v>
      </c>
      <c r="BC328" s="141">
        <f t="shared" si="235"/>
        <v>0</v>
      </c>
      <c r="BD328" s="141">
        <f t="shared" si="235"/>
        <v>0</v>
      </c>
      <c r="BE328" s="141">
        <f t="shared" si="235"/>
        <v>0</v>
      </c>
      <c r="BF328" s="141">
        <f t="shared" si="235"/>
        <v>0</v>
      </c>
      <c r="BG328" s="141">
        <f t="shared" si="235"/>
        <v>0</v>
      </c>
      <c r="BH328" s="141">
        <f t="shared" si="235"/>
        <v>0</v>
      </c>
      <c r="BI328" s="141">
        <f t="shared" si="235"/>
        <v>0</v>
      </c>
      <c r="BJ328" s="141">
        <f t="shared" si="235"/>
        <v>0</v>
      </c>
    </row>
    <row r="329" spans="2:62" ht="16.2" thickBot="1" x14ac:dyDescent="0.35">
      <c r="B329" s="631" t="s">
        <v>91</v>
      </c>
      <c r="C329" s="516">
        <v>0</v>
      </c>
      <c r="D329" s="142">
        <f t="shared" ref="D329:N329" si="236">+C329</f>
        <v>0</v>
      </c>
      <c r="E329" s="142">
        <f t="shared" si="236"/>
        <v>0</v>
      </c>
      <c r="F329" s="142">
        <f t="shared" si="236"/>
        <v>0</v>
      </c>
      <c r="G329" s="142">
        <f t="shared" si="236"/>
        <v>0</v>
      </c>
      <c r="H329" s="142">
        <f t="shared" si="236"/>
        <v>0</v>
      </c>
      <c r="I329" s="142">
        <f t="shared" si="236"/>
        <v>0</v>
      </c>
      <c r="J329" s="142">
        <f t="shared" si="236"/>
        <v>0</v>
      </c>
      <c r="K329" s="142">
        <f t="shared" si="236"/>
        <v>0</v>
      </c>
      <c r="L329" s="142">
        <f t="shared" si="236"/>
        <v>0</v>
      </c>
      <c r="M329" s="142">
        <f t="shared" si="236"/>
        <v>0</v>
      </c>
      <c r="N329" s="142">
        <f t="shared" si="236"/>
        <v>0</v>
      </c>
      <c r="O329" s="142">
        <v>0</v>
      </c>
      <c r="P329" s="142">
        <f t="shared" ref="P329:BJ329" si="237">+O329</f>
        <v>0</v>
      </c>
      <c r="Q329" s="142">
        <f t="shared" si="237"/>
        <v>0</v>
      </c>
      <c r="R329" s="142">
        <f t="shared" si="237"/>
        <v>0</v>
      </c>
      <c r="S329" s="142">
        <f t="shared" si="237"/>
        <v>0</v>
      </c>
      <c r="T329" s="142">
        <f t="shared" si="237"/>
        <v>0</v>
      </c>
      <c r="U329" s="142">
        <f t="shared" si="237"/>
        <v>0</v>
      </c>
      <c r="V329" s="142">
        <f t="shared" si="237"/>
        <v>0</v>
      </c>
      <c r="W329" s="142">
        <f t="shared" si="237"/>
        <v>0</v>
      </c>
      <c r="X329" s="142">
        <f t="shared" si="237"/>
        <v>0</v>
      </c>
      <c r="Y329" s="142">
        <f t="shared" si="237"/>
        <v>0</v>
      </c>
      <c r="Z329" s="142">
        <f t="shared" si="237"/>
        <v>0</v>
      </c>
      <c r="AA329" s="142">
        <v>0</v>
      </c>
      <c r="AB329" s="142">
        <f t="shared" si="237"/>
        <v>0</v>
      </c>
      <c r="AC329" s="142">
        <f t="shared" si="237"/>
        <v>0</v>
      </c>
      <c r="AD329" s="142">
        <f t="shared" si="237"/>
        <v>0</v>
      </c>
      <c r="AE329" s="142">
        <f t="shared" si="237"/>
        <v>0</v>
      </c>
      <c r="AF329" s="142">
        <f t="shared" si="237"/>
        <v>0</v>
      </c>
      <c r="AG329" s="142">
        <f t="shared" si="237"/>
        <v>0</v>
      </c>
      <c r="AH329" s="142">
        <f t="shared" si="237"/>
        <v>0</v>
      </c>
      <c r="AI329" s="142">
        <f t="shared" si="237"/>
        <v>0</v>
      </c>
      <c r="AJ329" s="142">
        <f t="shared" si="237"/>
        <v>0</v>
      </c>
      <c r="AK329" s="142">
        <f t="shared" si="237"/>
        <v>0</v>
      </c>
      <c r="AL329" s="142">
        <f t="shared" si="237"/>
        <v>0</v>
      </c>
      <c r="AM329" s="142">
        <v>0</v>
      </c>
      <c r="AN329" s="142">
        <f t="shared" si="237"/>
        <v>0</v>
      </c>
      <c r="AO329" s="142">
        <f t="shared" si="237"/>
        <v>0</v>
      </c>
      <c r="AP329" s="142">
        <f t="shared" si="237"/>
        <v>0</v>
      </c>
      <c r="AQ329" s="142">
        <f t="shared" si="237"/>
        <v>0</v>
      </c>
      <c r="AR329" s="142">
        <f t="shared" si="237"/>
        <v>0</v>
      </c>
      <c r="AS329" s="142">
        <f t="shared" si="237"/>
        <v>0</v>
      </c>
      <c r="AT329" s="142">
        <f t="shared" si="237"/>
        <v>0</v>
      </c>
      <c r="AU329" s="142">
        <f t="shared" si="237"/>
        <v>0</v>
      </c>
      <c r="AV329" s="142">
        <f t="shared" si="237"/>
        <v>0</v>
      </c>
      <c r="AW329" s="142">
        <f t="shared" si="237"/>
        <v>0</v>
      </c>
      <c r="AX329" s="142">
        <f t="shared" si="237"/>
        <v>0</v>
      </c>
      <c r="AY329" s="142">
        <v>0</v>
      </c>
      <c r="AZ329" s="142">
        <f t="shared" si="237"/>
        <v>0</v>
      </c>
      <c r="BA329" s="142">
        <f t="shared" si="237"/>
        <v>0</v>
      </c>
      <c r="BB329" s="142">
        <f t="shared" si="237"/>
        <v>0</v>
      </c>
      <c r="BC329" s="142">
        <f t="shared" si="237"/>
        <v>0</v>
      </c>
      <c r="BD329" s="142">
        <f t="shared" si="237"/>
        <v>0</v>
      </c>
      <c r="BE329" s="142">
        <f t="shared" si="237"/>
        <v>0</v>
      </c>
      <c r="BF329" s="142">
        <f t="shared" si="237"/>
        <v>0</v>
      </c>
      <c r="BG329" s="142">
        <f t="shared" si="237"/>
        <v>0</v>
      </c>
      <c r="BH329" s="142">
        <f t="shared" si="237"/>
        <v>0</v>
      </c>
      <c r="BI329" s="142">
        <f t="shared" si="237"/>
        <v>0</v>
      </c>
      <c r="BJ329" s="142">
        <f t="shared" si="237"/>
        <v>0</v>
      </c>
    </row>
    <row r="330" spans="2:62" ht="16.2" thickBot="1" x14ac:dyDescent="0.35">
      <c r="B330" s="405" t="s">
        <v>95</v>
      </c>
      <c r="C330" s="515">
        <v>0</v>
      </c>
      <c r="D330" s="255">
        <f t="shared" ref="D330:N330" si="238">+C330</f>
        <v>0</v>
      </c>
      <c r="E330" s="255">
        <f t="shared" si="238"/>
        <v>0</v>
      </c>
      <c r="F330" s="255">
        <f t="shared" si="238"/>
        <v>0</v>
      </c>
      <c r="G330" s="255">
        <f t="shared" si="238"/>
        <v>0</v>
      </c>
      <c r="H330" s="255">
        <f t="shared" si="238"/>
        <v>0</v>
      </c>
      <c r="I330" s="255">
        <f t="shared" si="238"/>
        <v>0</v>
      </c>
      <c r="J330" s="255">
        <f t="shared" si="238"/>
        <v>0</v>
      </c>
      <c r="K330" s="255">
        <f t="shared" si="238"/>
        <v>0</v>
      </c>
      <c r="L330" s="255">
        <f t="shared" si="238"/>
        <v>0</v>
      </c>
      <c r="M330" s="255">
        <f t="shared" si="238"/>
        <v>0</v>
      </c>
      <c r="N330" s="255">
        <f t="shared" si="238"/>
        <v>0</v>
      </c>
      <c r="O330" s="255">
        <v>0.15</v>
      </c>
      <c r="P330" s="255">
        <f t="shared" ref="P330:Z330" si="239">+O330</f>
        <v>0.15</v>
      </c>
      <c r="Q330" s="255">
        <f t="shared" si="239"/>
        <v>0.15</v>
      </c>
      <c r="R330" s="255">
        <f t="shared" si="239"/>
        <v>0.15</v>
      </c>
      <c r="S330" s="255">
        <f t="shared" si="239"/>
        <v>0.15</v>
      </c>
      <c r="T330" s="255">
        <f t="shared" si="239"/>
        <v>0.15</v>
      </c>
      <c r="U330" s="255">
        <f t="shared" si="239"/>
        <v>0.15</v>
      </c>
      <c r="V330" s="255">
        <f t="shared" si="239"/>
        <v>0.15</v>
      </c>
      <c r="W330" s="255">
        <f t="shared" si="239"/>
        <v>0.15</v>
      </c>
      <c r="X330" s="255">
        <f t="shared" si="239"/>
        <v>0.15</v>
      </c>
      <c r="Y330" s="255">
        <f t="shared" si="239"/>
        <v>0.15</v>
      </c>
      <c r="Z330" s="255">
        <f t="shared" si="239"/>
        <v>0.15</v>
      </c>
      <c r="AA330" s="255">
        <v>0</v>
      </c>
      <c r="AB330" s="255">
        <f t="shared" ref="AB330:AL330" si="240">+AA330</f>
        <v>0</v>
      </c>
      <c r="AC330" s="255">
        <f t="shared" si="240"/>
        <v>0</v>
      </c>
      <c r="AD330" s="255">
        <f t="shared" si="240"/>
        <v>0</v>
      </c>
      <c r="AE330" s="255">
        <f t="shared" si="240"/>
        <v>0</v>
      </c>
      <c r="AF330" s="255">
        <f t="shared" si="240"/>
        <v>0</v>
      </c>
      <c r="AG330" s="255">
        <f t="shared" si="240"/>
        <v>0</v>
      </c>
      <c r="AH330" s="255">
        <f t="shared" si="240"/>
        <v>0</v>
      </c>
      <c r="AI330" s="255">
        <f t="shared" si="240"/>
        <v>0</v>
      </c>
      <c r="AJ330" s="255">
        <f t="shared" si="240"/>
        <v>0</v>
      </c>
      <c r="AK330" s="255">
        <f t="shared" si="240"/>
        <v>0</v>
      </c>
      <c r="AL330" s="255">
        <f t="shared" si="240"/>
        <v>0</v>
      </c>
      <c r="AM330" s="255">
        <v>0</v>
      </c>
      <c r="AN330" s="255">
        <f t="shared" ref="AN330:BJ330" si="241">+AM330</f>
        <v>0</v>
      </c>
      <c r="AO330" s="255">
        <f t="shared" si="241"/>
        <v>0</v>
      </c>
      <c r="AP330" s="255">
        <f t="shared" si="241"/>
        <v>0</v>
      </c>
      <c r="AQ330" s="255">
        <f t="shared" si="241"/>
        <v>0</v>
      </c>
      <c r="AR330" s="255">
        <f t="shared" si="241"/>
        <v>0</v>
      </c>
      <c r="AS330" s="255">
        <f t="shared" si="241"/>
        <v>0</v>
      </c>
      <c r="AT330" s="255">
        <f t="shared" si="241"/>
        <v>0</v>
      </c>
      <c r="AU330" s="255">
        <f t="shared" si="241"/>
        <v>0</v>
      </c>
      <c r="AV330" s="255">
        <f t="shared" si="241"/>
        <v>0</v>
      </c>
      <c r="AW330" s="255">
        <f t="shared" si="241"/>
        <v>0</v>
      </c>
      <c r="AX330" s="255">
        <f t="shared" si="241"/>
        <v>0</v>
      </c>
      <c r="AY330" s="255">
        <v>0</v>
      </c>
      <c r="AZ330" s="255">
        <f t="shared" si="241"/>
        <v>0</v>
      </c>
      <c r="BA330" s="255">
        <f t="shared" si="241"/>
        <v>0</v>
      </c>
      <c r="BB330" s="255">
        <f t="shared" si="241"/>
        <v>0</v>
      </c>
      <c r="BC330" s="255">
        <f t="shared" si="241"/>
        <v>0</v>
      </c>
      <c r="BD330" s="255">
        <f t="shared" si="241"/>
        <v>0</v>
      </c>
      <c r="BE330" s="255">
        <f t="shared" si="241"/>
        <v>0</v>
      </c>
      <c r="BF330" s="255">
        <f t="shared" si="241"/>
        <v>0</v>
      </c>
      <c r="BG330" s="255">
        <f t="shared" si="241"/>
        <v>0</v>
      </c>
      <c r="BH330" s="255">
        <f t="shared" si="241"/>
        <v>0</v>
      </c>
      <c r="BI330" s="255">
        <f t="shared" si="241"/>
        <v>0</v>
      </c>
      <c r="BJ330" s="255">
        <f t="shared" si="241"/>
        <v>0</v>
      </c>
    </row>
    <row r="333" spans="2:62" x14ac:dyDescent="0.3">
      <c r="B333" s="226" t="s">
        <v>98</v>
      </c>
    </row>
    <row r="334" spans="2:62" ht="16.2" thickBot="1" x14ac:dyDescent="0.35">
      <c r="B334" s="4"/>
    </row>
    <row r="335" spans="2:62" ht="16.2" thickBot="1" x14ac:dyDescent="0.35">
      <c r="B335" s="404" t="s">
        <v>83</v>
      </c>
      <c r="C335" s="1429">
        <v>2019</v>
      </c>
      <c r="D335" s="1430"/>
      <c r="E335" s="1430"/>
      <c r="F335" s="1430"/>
      <c r="G335" s="1430"/>
      <c r="H335" s="1430"/>
      <c r="I335" s="1430"/>
      <c r="J335" s="1430"/>
      <c r="K335" s="1430"/>
      <c r="L335" s="1430"/>
      <c r="M335" s="1430"/>
      <c r="N335" s="1431"/>
      <c r="O335" s="1432">
        <v>2020</v>
      </c>
      <c r="P335" s="1430"/>
      <c r="Q335" s="1430"/>
      <c r="R335" s="1430"/>
      <c r="S335" s="1430"/>
      <c r="T335" s="1430"/>
      <c r="U335" s="1430"/>
      <c r="V335" s="1430"/>
      <c r="W335" s="1430"/>
      <c r="X335" s="1430"/>
      <c r="Y335" s="1430"/>
      <c r="Z335" s="1431"/>
      <c r="AA335" s="1432">
        <v>2021</v>
      </c>
      <c r="AB335" s="1430"/>
      <c r="AC335" s="1430"/>
      <c r="AD335" s="1430"/>
      <c r="AE335" s="1430"/>
      <c r="AF335" s="1430"/>
      <c r="AG335" s="1430"/>
      <c r="AH335" s="1430"/>
      <c r="AI335" s="1430"/>
      <c r="AJ335" s="1430"/>
      <c r="AK335" s="1430"/>
      <c r="AL335" s="1431"/>
      <c r="AM335" s="1432">
        <v>2022</v>
      </c>
      <c r="AN335" s="1430"/>
      <c r="AO335" s="1430"/>
      <c r="AP335" s="1430"/>
      <c r="AQ335" s="1430"/>
      <c r="AR335" s="1430"/>
      <c r="AS335" s="1430"/>
      <c r="AT335" s="1430"/>
      <c r="AU335" s="1430"/>
      <c r="AV335" s="1430"/>
      <c r="AW335" s="1430"/>
      <c r="AX335" s="1431"/>
      <c r="AY335" s="1432">
        <v>2023</v>
      </c>
      <c r="AZ335" s="1430"/>
      <c r="BA335" s="1430"/>
      <c r="BB335" s="1430"/>
      <c r="BC335" s="1430"/>
      <c r="BD335" s="1430"/>
      <c r="BE335" s="1430"/>
      <c r="BF335" s="1430"/>
      <c r="BG335" s="1430"/>
      <c r="BH335" s="1430"/>
      <c r="BI335" s="1430"/>
      <c r="BJ335" s="1431"/>
    </row>
    <row r="336" spans="2:62" ht="16.2" thickBot="1" x14ac:dyDescent="0.35">
      <c r="B336" s="404" t="s">
        <v>80</v>
      </c>
      <c r="C336" s="469" t="s">
        <v>7</v>
      </c>
      <c r="D336" s="470" t="s">
        <v>8</v>
      </c>
      <c r="E336" s="470" t="s">
        <v>9</v>
      </c>
      <c r="F336" s="470" t="s">
        <v>10</v>
      </c>
      <c r="G336" s="470" t="s">
        <v>11</v>
      </c>
      <c r="H336" s="470" t="s">
        <v>12</v>
      </c>
      <c r="I336" s="470" t="s">
        <v>13</v>
      </c>
      <c r="J336" s="470" t="s">
        <v>14</v>
      </c>
      <c r="K336" s="470" t="s">
        <v>15</v>
      </c>
      <c r="L336" s="470" t="s">
        <v>16</v>
      </c>
      <c r="M336" s="470" t="s">
        <v>17</v>
      </c>
      <c r="N336" s="471" t="s">
        <v>18</v>
      </c>
      <c r="O336" s="469" t="s">
        <v>7</v>
      </c>
      <c r="P336" s="470" t="s">
        <v>8</v>
      </c>
      <c r="Q336" s="470" t="s">
        <v>9</v>
      </c>
      <c r="R336" s="470" t="s">
        <v>10</v>
      </c>
      <c r="S336" s="470" t="s">
        <v>11</v>
      </c>
      <c r="T336" s="470" t="s">
        <v>12</v>
      </c>
      <c r="U336" s="470" t="s">
        <v>13</v>
      </c>
      <c r="V336" s="470" t="s">
        <v>14</v>
      </c>
      <c r="W336" s="470" t="s">
        <v>15</v>
      </c>
      <c r="X336" s="470" t="s">
        <v>16</v>
      </c>
      <c r="Y336" s="470" t="s">
        <v>17</v>
      </c>
      <c r="Z336" s="471" t="s">
        <v>18</v>
      </c>
      <c r="AA336" s="469" t="s">
        <v>7</v>
      </c>
      <c r="AB336" s="470" t="s">
        <v>8</v>
      </c>
      <c r="AC336" s="470" t="s">
        <v>9</v>
      </c>
      <c r="AD336" s="470" t="s">
        <v>10</v>
      </c>
      <c r="AE336" s="470" t="s">
        <v>11</v>
      </c>
      <c r="AF336" s="470" t="s">
        <v>12</v>
      </c>
      <c r="AG336" s="470" t="s">
        <v>13</v>
      </c>
      <c r="AH336" s="470" t="s">
        <v>14</v>
      </c>
      <c r="AI336" s="470" t="s">
        <v>15</v>
      </c>
      <c r="AJ336" s="470" t="s">
        <v>16</v>
      </c>
      <c r="AK336" s="470" t="s">
        <v>17</v>
      </c>
      <c r="AL336" s="471" t="s">
        <v>18</v>
      </c>
      <c r="AM336" s="469" t="s">
        <v>7</v>
      </c>
      <c r="AN336" s="470" t="s">
        <v>8</v>
      </c>
      <c r="AO336" s="470" t="s">
        <v>9</v>
      </c>
      <c r="AP336" s="470" t="s">
        <v>10</v>
      </c>
      <c r="AQ336" s="470" t="s">
        <v>11</v>
      </c>
      <c r="AR336" s="470" t="s">
        <v>12</v>
      </c>
      <c r="AS336" s="470" t="s">
        <v>13</v>
      </c>
      <c r="AT336" s="470" t="s">
        <v>14</v>
      </c>
      <c r="AU336" s="470" t="s">
        <v>15</v>
      </c>
      <c r="AV336" s="470" t="s">
        <v>16</v>
      </c>
      <c r="AW336" s="470" t="s">
        <v>17</v>
      </c>
      <c r="AX336" s="471" t="s">
        <v>18</v>
      </c>
      <c r="AY336" s="26" t="s">
        <v>7</v>
      </c>
      <c r="AZ336" s="547" t="s">
        <v>8</v>
      </c>
      <c r="BA336" s="470" t="s">
        <v>9</v>
      </c>
      <c r="BB336" s="470" t="s">
        <v>10</v>
      </c>
      <c r="BC336" s="470" t="s">
        <v>11</v>
      </c>
      <c r="BD336" s="470" t="s">
        <v>12</v>
      </c>
      <c r="BE336" s="470" t="s">
        <v>13</v>
      </c>
      <c r="BF336" s="470" t="s">
        <v>14</v>
      </c>
      <c r="BG336" s="470" t="s">
        <v>15</v>
      </c>
      <c r="BH336" s="470" t="s">
        <v>16</v>
      </c>
      <c r="BI336" s="470" t="s">
        <v>17</v>
      </c>
      <c r="BJ336" s="471" t="s">
        <v>18</v>
      </c>
    </row>
    <row r="337" spans="2:62" x14ac:dyDescent="0.3">
      <c r="B337" s="631" t="s">
        <v>90</v>
      </c>
      <c r="C337" s="515">
        <v>0.5</v>
      </c>
      <c r="D337" s="255">
        <f>+C337</f>
        <v>0.5</v>
      </c>
      <c r="E337" s="255">
        <f t="shared" ref="E337:N337" si="242">+D337</f>
        <v>0.5</v>
      </c>
      <c r="F337" s="255">
        <f t="shared" si="242"/>
        <v>0.5</v>
      </c>
      <c r="G337" s="255">
        <f t="shared" si="242"/>
        <v>0.5</v>
      </c>
      <c r="H337" s="255">
        <f t="shared" si="242"/>
        <v>0.5</v>
      </c>
      <c r="I337" s="255">
        <f t="shared" si="242"/>
        <v>0.5</v>
      </c>
      <c r="J337" s="255">
        <f t="shared" si="242"/>
        <v>0.5</v>
      </c>
      <c r="K337" s="255">
        <f t="shared" si="242"/>
        <v>0.5</v>
      </c>
      <c r="L337" s="255">
        <f t="shared" si="242"/>
        <v>0.5</v>
      </c>
      <c r="M337" s="255">
        <f t="shared" si="242"/>
        <v>0.5</v>
      </c>
      <c r="N337" s="255">
        <f t="shared" si="242"/>
        <v>0.5</v>
      </c>
      <c r="O337" s="255">
        <v>0.65</v>
      </c>
      <c r="P337" s="255">
        <f t="shared" ref="P337:Z337" si="243">+O337</f>
        <v>0.65</v>
      </c>
      <c r="Q337" s="255">
        <f t="shared" si="243"/>
        <v>0.65</v>
      </c>
      <c r="R337" s="255">
        <f t="shared" si="243"/>
        <v>0.65</v>
      </c>
      <c r="S337" s="255">
        <f t="shared" si="243"/>
        <v>0.65</v>
      </c>
      <c r="T337" s="255">
        <f t="shared" si="243"/>
        <v>0.65</v>
      </c>
      <c r="U337" s="255">
        <f t="shared" si="243"/>
        <v>0.65</v>
      </c>
      <c r="V337" s="255">
        <f t="shared" si="243"/>
        <v>0.65</v>
      </c>
      <c r="W337" s="255">
        <f t="shared" si="243"/>
        <v>0.65</v>
      </c>
      <c r="X337" s="255">
        <f t="shared" si="243"/>
        <v>0.65</v>
      </c>
      <c r="Y337" s="255">
        <f t="shared" si="243"/>
        <v>0.65</v>
      </c>
      <c r="Z337" s="255">
        <f t="shared" si="243"/>
        <v>0.65</v>
      </c>
      <c r="AA337" s="255">
        <v>0.6</v>
      </c>
      <c r="AB337" s="255">
        <f t="shared" ref="AB337:AL337" si="244">+AA337</f>
        <v>0.6</v>
      </c>
      <c r="AC337" s="255">
        <f t="shared" si="244"/>
        <v>0.6</v>
      </c>
      <c r="AD337" s="255">
        <f t="shared" si="244"/>
        <v>0.6</v>
      </c>
      <c r="AE337" s="255">
        <f t="shared" si="244"/>
        <v>0.6</v>
      </c>
      <c r="AF337" s="255">
        <f t="shared" si="244"/>
        <v>0.6</v>
      </c>
      <c r="AG337" s="255">
        <f t="shared" si="244"/>
        <v>0.6</v>
      </c>
      <c r="AH337" s="255">
        <f t="shared" si="244"/>
        <v>0.6</v>
      </c>
      <c r="AI337" s="255">
        <f t="shared" si="244"/>
        <v>0.6</v>
      </c>
      <c r="AJ337" s="255">
        <f t="shared" si="244"/>
        <v>0.6</v>
      </c>
      <c r="AK337" s="255">
        <f t="shared" si="244"/>
        <v>0.6</v>
      </c>
      <c r="AL337" s="255">
        <f t="shared" si="244"/>
        <v>0.6</v>
      </c>
      <c r="AM337" s="255">
        <v>0.55000000000000004</v>
      </c>
      <c r="AN337" s="255">
        <f t="shared" ref="AN337:AX337" si="245">+AM337</f>
        <v>0.55000000000000004</v>
      </c>
      <c r="AO337" s="255">
        <f t="shared" si="245"/>
        <v>0.55000000000000004</v>
      </c>
      <c r="AP337" s="255">
        <f t="shared" si="245"/>
        <v>0.55000000000000004</v>
      </c>
      <c r="AQ337" s="255">
        <f t="shared" si="245"/>
        <v>0.55000000000000004</v>
      </c>
      <c r="AR337" s="255">
        <f t="shared" si="245"/>
        <v>0.55000000000000004</v>
      </c>
      <c r="AS337" s="255">
        <f t="shared" si="245"/>
        <v>0.55000000000000004</v>
      </c>
      <c r="AT337" s="255">
        <f t="shared" si="245"/>
        <v>0.55000000000000004</v>
      </c>
      <c r="AU337" s="255">
        <f t="shared" si="245"/>
        <v>0.55000000000000004</v>
      </c>
      <c r="AV337" s="255">
        <f t="shared" si="245"/>
        <v>0.55000000000000004</v>
      </c>
      <c r="AW337" s="255">
        <f t="shared" si="245"/>
        <v>0.55000000000000004</v>
      </c>
      <c r="AX337" s="255">
        <f t="shared" si="245"/>
        <v>0.55000000000000004</v>
      </c>
      <c r="AY337" s="255">
        <v>0.8</v>
      </c>
      <c r="AZ337" s="255">
        <f t="shared" ref="AZ337:BJ337" si="246">+AY337</f>
        <v>0.8</v>
      </c>
      <c r="BA337" s="255">
        <f t="shared" si="246"/>
        <v>0.8</v>
      </c>
      <c r="BB337" s="255">
        <f t="shared" si="246"/>
        <v>0.8</v>
      </c>
      <c r="BC337" s="255">
        <f t="shared" si="246"/>
        <v>0.8</v>
      </c>
      <c r="BD337" s="255">
        <f t="shared" si="246"/>
        <v>0.8</v>
      </c>
      <c r="BE337" s="255">
        <f t="shared" si="246"/>
        <v>0.8</v>
      </c>
      <c r="BF337" s="255">
        <f t="shared" si="246"/>
        <v>0.8</v>
      </c>
      <c r="BG337" s="255">
        <f t="shared" si="246"/>
        <v>0.8</v>
      </c>
      <c r="BH337" s="255">
        <f t="shared" si="246"/>
        <v>0.8</v>
      </c>
      <c r="BI337" s="255">
        <f t="shared" si="246"/>
        <v>0.8</v>
      </c>
      <c r="BJ337" s="255">
        <f t="shared" si="246"/>
        <v>0.8</v>
      </c>
    </row>
    <row r="338" spans="2:62" x14ac:dyDescent="0.3">
      <c r="B338" s="631" t="s">
        <v>91</v>
      </c>
      <c r="C338" s="516">
        <v>0.02</v>
      </c>
      <c r="D338" s="142">
        <f>+C338</f>
        <v>0.02</v>
      </c>
      <c r="E338" s="142">
        <f t="shared" ref="E338:N338" si="247">+D338</f>
        <v>0.02</v>
      </c>
      <c r="F338" s="142">
        <f t="shared" si="247"/>
        <v>0.02</v>
      </c>
      <c r="G338" s="142">
        <f t="shared" si="247"/>
        <v>0.02</v>
      </c>
      <c r="H338" s="142">
        <f t="shared" si="247"/>
        <v>0.02</v>
      </c>
      <c r="I338" s="142">
        <f t="shared" si="247"/>
        <v>0.02</v>
      </c>
      <c r="J338" s="142">
        <f t="shared" si="247"/>
        <v>0.02</v>
      </c>
      <c r="K338" s="142">
        <f t="shared" si="247"/>
        <v>0.02</v>
      </c>
      <c r="L338" s="142">
        <f t="shared" si="247"/>
        <v>0.02</v>
      </c>
      <c r="M338" s="142">
        <f t="shared" si="247"/>
        <v>0.02</v>
      </c>
      <c r="N338" s="142">
        <f t="shared" si="247"/>
        <v>0.02</v>
      </c>
      <c r="O338" s="142">
        <v>0.05</v>
      </c>
      <c r="P338" s="142">
        <f t="shared" ref="P338:Z338" si="248">+O338</f>
        <v>0.05</v>
      </c>
      <c r="Q338" s="142">
        <f t="shared" si="248"/>
        <v>0.05</v>
      </c>
      <c r="R338" s="142">
        <f t="shared" si="248"/>
        <v>0.05</v>
      </c>
      <c r="S338" s="142">
        <f t="shared" si="248"/>
        <v>0.05</v>
      </c>
      <c r="T338" s="142">
        <f t="shared" si="248"/>
        <v>0.05</v>
      </c>
      <c r="U338" s="142">
        <f t="shared" si="248"/>
        <v>0.05</v>
      </c>
      <c r="V338" s="142">
        <f t="shared" si="248"/>
        <v>0.05</v>
      </c>
      <c r="W338" s="142">
        <f t="shared" si="248"/>
        <v>0.05</v>
      </c>
      <c r="X338" s="142">
        <f t="shared" si="248"/>
        <v>0.05</v>
      </c>
      <c r="Y338" s="142">
        <f t="shared" si="248"/>
        <v>0.05</v>
      </c>
      <c r="Z338" s="142">
        <f t="shared" si="248"/>
        <v>0.05</v>
      </c>
      <c r="AA338" s="142">
        <v>0.04</v>
      </c>
      <c r="AB338" s="142">
        <f t="shared" ref="AB338:AL338" si="249">+AA338</f>
        <v>0.04</v>
      </c>
      <c r="AC338" s="142">
        <f t="shared" si="249"/>
        <v>0.04</v>
      </c>
      <c r="AD338" s="142">
        <f t="shared" si="249"/>
        <v>0.04</v>
      </c>
      <c r="AE338" s="142">
        <f t="shared" si="249"/>
        <v>0.04</v>
      </c>
      <c r="AF338" s="142">
        <f t="shared" si="249"/>
        <v>0.04</v>
      </c>
      <c r="AG338" s="142">
        <f t="shared" si="249"/>
        <v>0.04</v>
      </c>
      <c r="AH338" s="142">
        <f t="shared" si="249"/>
        <v>0.04</v>
      </c>
      <c r="AI338" s="142">
        <f t="shared" si="249"/>
        <v>0.04</v>
      </c>
      <c r="AJ338" s="142">
        <f t="shared" si="249"/>
        <v>0.04</v>
      </c>
      <c r="AK338" s="142">
        <f t="shared" si="249"/>
        <v>0.04</v>
      </c>
      <c r="AL338" s="142">
        <f t="shared" si="249"/>
        <v>0.04</v>
      </c>
      <c r="AM338" s="142">
        <v>3.5000000000000003E-2</v>
      </c>
      <c r="AN338" s="142">
        <f t="shared" ref="AN338:AX338" si="250">+AM338</f>
        <v>3.5000000000000003E-2</v>
      </c>
      <c r="AO338" s="142">
        <f t="shared" si="250"/>
        <v>3.5000000000000003E-2</v>
      </c>
      <c r="AP338" s="142">
        <f t="shared" si="250"/>
        <v>3.5000000000000003E-2</v>
      </c>
      <c r="AQ338" s="142">
        <f t="shared" si="250"/>
        <v>3.5000000000000003E-2</v>
      </c>
      <c r="AR338" s="142">
        <f t="shared" si="250"/>
        <v>3.5000000000000003E-2</v>
      </c>
      <c r="AS338" s="142">
        <f t="shared" si="250"/>
        <v>3.5000000000000003E-2</v>
      </c>
      <c r="AT338" s="142">
        <f t="shared" si="250"/>
        <v>3.5000000000000003E-2</v>
      </c>
      <c r="AU338" s="142">
        <f t="shared" si="250"/>
        <v>3.5000000000000003E-2</v>
      </c>
      <c r="AV338" s="142">
        <f t="shared" si="250"/>
        <v>3.5000000000000003E-2</v>
      </c>
      <c r="AW338" s="142">
        <f t="shared" si="250"/>
        <v>3.5000000000000003E-2</v>
      </c>
      <c r="AX338" s="142">
        <f t="shared" si="250"/>
        <v>3.5000000000000003E-2</v>
      </c>
      <c r="AY338" s="142">
        <v>0.06</v>
      </c>
      <c r="AZ338" s="142">
        <f t="shared" ref="AZ338:BJ338" si="251">+AY338</f>
        <v>0.06</v>
      </c>
      <c r="BA338" s="142">
        <f t="shared" si="251"/>
        <v>0.06</v>
      </c>
      <c r="BB338" s="142">
        <f t="shared" si="251"/>
        <v>0.06</v>
      </c>
      <c r="BC338" s="142">
        <f t="shared" si="251"/>
        <v>0.06</v>
      </c>
      <c r="BD338" s="142">
        <f t="shared" si="251"/>
        <v>0.06</v>
      </c>
      <c r="BE338" s="142">
        <f t="shared" si="251"/>
        <v>0.06</v>
      </c>
      <c r="BF338" s="142">
        <f t="shared" si="251"/>
        <v>0.06</v>
      </c>
      <c r="BG338" s="142">
        <f t="shared" si="251"/>
        <v>0.06</v>
      </c>
      <c r="BH338" s="142">
        <f t="shared" si="251"/>
        <v>0.06</v>
      </c>
      <c r="BI338" s="142">
        <f t="shared" si="251"/>
        <v>0.06</v>
      </c>
      <c r="BJ338" s="142">
        <f t="shared" si="251"/>
        <v>0.06</v>
      </c>
    </row>
    <row r="339" spans="2:62" x14ac:dyDescent="0.3">
      <c r="B339" s="631" t="s">
        <v>92</v>
      </c>
      <c r="C339" s="517">
        <v>0.3</v>
      </c>
      <c r="D339" s="141">
        <f>+C339</f>
        <v>0.3</v>
      </c>
      <c r="E339" s="141">
        <f t="shared" ref="E339:N339" si="252">+D339</f>
        <v>0.3</v>
      </c>
      <c r="F339" s="141">
        <f t="shared" si="252"/>
        <v>0.3</v>
      </c>
      <c r="G339" s="141">
        <f t="shared" si="252"/>
        <v>0.3</v>
      </c>
      <c r="H339" s="141">
        <f t="shared" si="252"/>
        <v>0.3</v>
      </c>
      <c r="I339" s="141">
        <f t="shared" si="252"/>
        <v>0.3</v>
      </c>
      <c r="J339" s="141">
        <f t="shared" si="252"/>
        <v>0.3</v>
      </c>
      <c r="K339" s="141">
        <f t="shared" si="252"/>
        <v>0.3</v>
      </c>
      <c r="L339" s="141">
        <f t="shared" si="252"/>
        <v>0.3</v>
      </c>
      <c r="M339" s="141">
        <f t="shared" si="252"/>
        <v>0.3</v>
      </c>
      <c r="N339" s="141">
        <f t="shared" si="252"/>
        <v>0.3</v>
      </c>
      <c r="O339" s="141">
        <v>0.25</v>
      </c>
      <c r="P339" s="141">
        <f t="shared" ref="P339:Z339" si="253">+O339</f>
        <v>0.25</v>
      </c>
      <c r="Q339" s="141">
        <f t="shared" si="253"/>
        <v>0.25</v>
      </c>
      <c r="R339" s="141">
        <f t="shared" si="253"/>
        <v>0.25</v>
      </c>
      <c r="S339" s="141">
        <f t="shared" si="253"/>
        <v>0.25</v>
      </c>
      <c r="T339" s="141">
        <f t="shared" si="253"/>
        <v>0.25</v>
      </c>
      <c r="U339" s="141">
        <f t="shared" si="253"/>
        <v>0.25</v>
      </c>
      <c r="V339" s="141">
        <f t="shared" si="253"/>
        <v>0.25</v>
      </c>
      <c r="W339" s="141">
        <f t="shared" si="253"/>
        <v>0.25</v>
      </c>
      <c r="X339" s="141">
        <f t="shared" si="253"/>
        <v>0.25</v>
      </c>
      <c r="Y339" s="141">
        <f t="shared" si="253"/>
        <v>0.25</v>
      </c>
      <c r="Z339" s="141">
        <f t="shared" si="253"/>
        <v>0.25</v>
      </c>
      <c r="AA339" s="141">
        <v>0.2</v>
      </c>
      <c r="AB339" s="141">
        <f t="shared" ref="AB339:AL339" si="254">+AA339</f>
        <v>0.2</v>
      </c>
      <c r="AC339" s="141">
        <f t="shared" si="254"/>
        <v>0.2</v>
      </c>
      <c r="AD339" s="141">
        <f t="shared" si="254"/>
        <v>0.2</v>
      </c>
      <c r="AE339" s="141">
        <f t="shared" si="254"/>
        <v>0.2</v>
      </c>
      <c r="AF339" s="141">
        <f t="shared" si="254"/>
        <v>0.2</v>
      </c>
      <c r="AG339" s="141">
        <f t="shared" si="254"/>
        <v>0.2</v>
      </c>
      <c r="AH339" s="141">
        <f t="shared" si="254"/>
        <v>0.2</v>
      </c>
      <c r="AI339" s="141">
        <f t="shared" si="254"/>
        <v>0.2</v>
      </c>
      <c r="AJ339" s="141">
        <f t="shared" si="254"/>
        <v>0.2</v>
      </c>
      <c r="AK339" s="141">
        <f t="shared" si="254"/>
        <v>0.2</v>
      </c>
      <c r="AL339" s="141">
        <f t="shared" si="254"/>
        <v>0.2</v>
      </c>
      <c r="AM339" s="141">
        <v>0.3</v>
      </c>
      <c r="AN339" s="141">
        <f t="shared" ref="AN339:AX339" si="255">+AM339</f>
        <v>0.3</v>
      </c>
      <c r="AO339" s="141">
        <f t="shared" si="255"/>
        <v>0.3</v>
      </c>
      <c r="AP339" s="141">
        <f t="shared" si="255"/>
        <v>0.3</v>
      </c>
      <c r="AQ339" s="141">
        <f t="shared" si="255"/>
        <v>0.3</v>
      </c>
      <c r="AR339" s="141">
        <f t="shared" si="255"/>
        <v>0.3</v>
      </c>
      <c r="AS339" s="141">
        <f t="shared" si="255"/>
        <v>0.3</v>
      </c>
      <c r="AT339" s="141">
        <f t="shared" si="255"/>
        <v>0.3</v>
      </c>
      <c r="AU339" s="141">
        <f t="shared" si="255"/>
        <v>0.3</v>
      </c>
      <c r="AV339" s="141">
        <f t="shared" si="255"/>
        <v>0.3</v>
      </c>
      <c r="AW339" s="141">
        <f t="shared" si="255"/>
        <v>0.3</v>
      </c>
      <c r="AX339" s="141">
        <f t="shared" si="255"/>
        <v>0.3</v>
      </c>
      <c r="AY339" s="141">
        <v>0.1</v>
      </c>
      <c r="AZ339" s="141">
        <f t="shared" ref="AZ339:BJ339" si="256">+AY339</f>
        <v>0.1</v>
      </c>
      <c r="BA339" s="141">
        <f t="shared" si="256"/>
        <v>0.1</v>
      </c>
      <c r="BB339" s="141">
        <f t="shared" si="256"/>
        <v>0.1</v>
      </c>
      <c r="BC339" s="141">
        <f t="shared" si="256"/>
        <v>0.1</v>
      </c>
      <c r="BD339" s="141">
        <f t="shared" si="256"/>
        <v>0.1</v>
      </c>
      <c r="BE339" s="141">
        <f t="shared" si="256"/>
        <v>0.1</v>
      </c>
      <c r="BF339" s="141">
        <f t="shared" si="256"/>
        <v>0.1</v>
      </c>
      <c r="BG339" s="141">
        <f t="shared" si="256"/>
        <v>0.1</v>
      </c>
      <c r="BH339" s="141">
        <f t="shared" si="256"/>
        <v>0.1</v>
      </c>
      <c r="BI339" s="141">
        <f t="shared" si="256"/>
        <v>0.1</v>
      </c>
      <c r="BJ339" s="141">
        <f t="shared" si="256"/>
        <v>0.1</v>
      </c>
    </row>
    <row r="340" spans="2:62" x14ac:dyDescent="0.3">
      <c r="B340" s="631" t="s">
        <v>91</v>
      </c>
      <c r="C340" s="516">
        <v>1.4999999999999999E-2</v>
      </c>
      <c r="D340" s="142">
        <f>+C340</f>
        <v>1.4999999999999999E-2</v>
      </c>
      <c r="E340" s="142">
        <f t="shared" ref="E340:N340" si="257">+D340</f>
        <v>1.4999999999999999E-2</v>
      </c>
      <c r="F340" s="142">
        <f t="shared" si="257"/>
        <v>1.4999999999999999E-2</v>
      </c>
      <c r="G340" s="142">
        <f t="shared" si="257"/>
        <v>1.4999999999999999E-2</v>
      </c>
      <c r="H340" s="142">
        <f t="shared" si="257"/>
        <v>1.4999999999999999E-2</v>
      </c>
      <c r="I340" s="142">
        <f t="shared" si="257"/>
        <v>1.4999999999999999E-2</v>
      </c>
      <c r="J340" s="142">
        <f t="shared" si="257"/>
        <v>1.4999999999999999E-2</v>
      </c>
      <c r="K340" s="142">
        <f t="shared" si="257"/>
        <v>1.4999999999999999E-2</v>
      </c>
      <c r="L340" s="142">
        <f t="shared" si="257"/>
        <v>1.4999999999999999E-2</v>
      </c>
      <c r="M340" s="142">
        <f t="shared" si="257"/>
        <v>1.4999999999999999E-2</v>
      </c>
      <c r="N340" s="142">
        <f t="shared" si="257"/>
        <v>1.4999999999999999E-2</v>
      </c>
      <c r="O340" s="142">
        <v>0.03</v>
      </c>
      <c r="P340" s="142">
        <f t="shared" ref="P340:Z340" si="258">+O340</f>
        <v>0.03</v>
      </c>
      <c r="Q340" s="142">
        <f t="shared" si="258"/>
        <v>0.03</v>
      </c>
      <c r="R340" s="142">
        <f t="shared" si="258"/>
        <v>0.03</v>
      </c>
      <c r="S340" s="142">
        <f t="shared" si="258"/>
        <v>0.03</v>
      </c>
      <c r="T340" s="142">
        <f t="shared" si="258"/>
        <v>0.03</v>
      </c>
      <c r="U340" s="142">
        <f t="shared" si="258"/>
        <v>0.03</v>
      </c>
      <c r="V340" s="142">
        <f t="shared" si="258"/>
        <v>0.03</v>
      </c>
      <c r="W340" s="142">
        <f t="shared" si="258"/>
        <v>0.03</v>
      </c>
      <c r="X340" s="142">
        <f t="shared" si="258"/>
        <v>0.03</v>
      </c>
      <c r="Y340" s="142">
        <f t="shared" si="258"/>
        <v>0.03</v>
      </c>
      <c r="Z340" s="142">
        <f t="shared" si="258"/>
        <v>0.03</v>
      </c>
      <c r="AA340" s="142">
        <v>0.02</v>
      </c>
      <c r="AB340" s="142">
        <f t="shared" ref="AB340:AL340" si="259">+AA340</f>
        <v>0.02</v>
      </c>
      <c r="AC340" s="142">
        <f t="shared" si="259"/>
        <v>0.02</v>
      </c>
      <c r="AD340" s="142">
        <f t="shared" si="259"/>
        <v>0.02</v>
      </c>
      <c r="AE340" s="142">
        <f t="shared" si="259"/>
        <v>0.02</v>
      </c>
      <c r="AF340" s="142">
        <f t="shared" si="259"/>
        <v>0.02</v>
      </c>
      <c r="AG340" s="142">
        <f t="shared" si="259"/>
        <v>0.02</v>
      </c>
      <c r="AH340" s="142">
        <f t="shared" si="259"/>
        <v>0.02</v>
      </c>
      <c r="AI340" s="142">
        <f t="shared" si="259"/>
        <v>0.02</v>
      </c>
      <c r="AJ340" s="142">
        <f t="shared" si="259"/>
        <v>0.02</v>
      </c>
      <c r="AK340" s="142">
        <f t="shared" si="259"/>
        <v>0.02</v>
      </c>
      <c r="AL340" s="142">
        <f t="shared" si="259"/>
        <v>0.02</v>
      </c>
      <c r="AM340" s="142">
        <v>0</v>
      </c>
      <c r="AN340" s="142">
        <f t="shared" ref="AN340:AX340" si="260">+AM340</f>
        <v>0</v>
      </c>
      <c r="AO340" s="142">
        <f t="shared" si="260"/>
        <v>0</v>
      </c>
      <c r="AP340" s="142">
        <f t="shared" si="260"/>
        <v>0</v>
      </c>
      <c r="AQ340" s="142">
        <f t="shared" si="260"/>
        <v>0</v>
      </c>
      <c r="AR340" s="142">
        <f t="shared" si="260"/>
        <v>0</v>
      </c>
      <c r="AS340" s="142">
        <f t="shared" si="260"/>
        <v>0</v>
      </c>
      <c r="AT340" s="142">
        <f t="shared" si="260"/>
        <v>0</v>
      </c>
      <c r="AU340" s="142">
        <f t="shared" si="260"/>
        <v>0</v>
      </c>
      <c r="AV340" s="142">
        <f t="shared" si="260"/>
        <v>0</v>
      </c>
      <c r="AW340" s="142">
        <f t="shared" si="260"/>
        <v>0</v>
      </c>
      <c r="AX340" s="142">
        <f t="shared" si="260"/>
        <v>0</v>
      </c>
      <c r="AY340" s="142">
        <v>0</v>
      </c>
      <c r="AZ340" s="142">
        <f t="shared" ref="AZ340:BJ340" si="261">+AY340</f>
        <v>0</v>
      </c>
      <c r="BA340" s="142">
        <f t="shared" si="261"/>
        <v>0</v>
      </c>
      <c r="BB340" s="142">
        <f t="shared" si="261"/>
        <v>0</v>
      </c>
      <c r="BC340" s="142">
        <f t="shared" si="261"/>
        <v>0</v>
      </c>
      <c r="BD340" s="142">
        <f t="shared" si="261"/>
        <v>0</v>
      </c>
      <c r="BE340" s="142">
        <f t="shared" si="261"/>
        <v>0</v>
      </c>
      <c r="BF340" s="142">
        <f t="shared" si="261"/>
        <v>0</v>
      </c>
      <c r="BG340" s="142">
        <f t="shared" si="261"/>
        <v>0</v>
      </c>
      <c r="BH340" s="142">
        <f t="shared" si="261"/>
        <v>0</v>
      </c>
      <c r="BI340" s="142">
        <f t="shared" si="261"/>
        <v>0</v>
      </c>
      <c r="BJ340" s="142">
        <f t="shared" si="261"/>
        <v>0</v>
      </c>
    </row>
    <row r="341" spans="2:62" x14ac:dyDescent="0.3">
      <c r="B341" s="631" t="s">
        <v>93</v>
      </c>
      <c r="C341" s="517">
        <v>0.1</v>
      </c>
      <c r="D341" s="141">
        <f t="shared" ref="D341:N341" si="262">+C341</f>
        <v>0.1</v>
      </c>
      <c r="E341" s="141">
        <f t="shared" si="262"/>
        <v>0.1</v>
      </c>
      <c r="F341" s="141">
        <f t="shared" si="262"/>
        <v>0.1</v>
      </c>
      <c r="G341" s="141">
        <f t="shared" si="262"/>
        <v>0.1</v>
      </c>
      <c r="H341" s="141">
        <f t="shared" si="262"/>
        <v>0.1</v>
      </c>
      <c r="I341" s="141">
        <f t="shared" si="262"/>
        <v>0.1</v>
      </c>
      <c r="J341" s="141">
        <f t="shared" si="262"/>
        <v>0.1</v>
      </c>
      <c r="K341" s="141">
        <f t="shared" si="262"/>
        <v>0.1</v>
      </c>
      <c r="L341" s="141">
        <f t="shared" si="262"/>
        <v>0.1</v>
      </c>
      <c r="M341" s="141">
        <f t="shared" si="262"/>
        <v>0.1</v>
      </c>
      <c r="N341" s="141">
        <f t="shared" si="262"/>
        <v>0.1</v>
      </c>
      <c r="O341" s="141">
        <v>0</v>
      </c>
      <c r="P341" s="141">
        <f t="shared" ref="P341:Z341" si="263">+O341</f>
        <v>0</v>
      </c>
      <c r="Q341" s="141">
        <f t="shared" si="263"/>
        <v>0</v>
      </c>
      <c r="R341" s="141">
        <f t="shared" si="263"/>
        <v>0</v>
      </c>
      <c r="S341" s="141">
        <f t="shared" si="263"/>
        <v>0</v>
      </c>
      <c r="T341" s="141">
        <f t="shared" si="263"/>
        <v>0</v>
      </c>
      <c r="U341" s="141">
        <f t="shared" si="263"/>
        <v>0</v>
      </c>
      <c r="V341" s="141">
        <f t="shared" si="263"/>
        <v>0</v>
      </c>
      <c r="W341" s="141">
        <f t="shared" si="263"/>
        <v>0</v>
      </c>
      <c r="X341" s="141">
        <f t="shared" si="263"/>
        <v>0</v>
      </c>
      <c r="Y341" s="141">
        <f t="shared" si="263"/>
        <v>0</v>
      </c>
      <c r="Z341" s="141">
        <f t="shared" si="263"/>
        <v>0</v>
      </c>
      <c r="AA341" s="141">
        <v>0.1</v>
      </c>
      <c r="AB341" s="141">
        <f t="shared" ref="AB341:AL341" si="264">+AA341</f>
        <v>0.1</v>
      </c>
      <c r="AC341" s="141">
        <f t="shared" si="264"/>
        <v>0.1</v>
      </c>
      <c r="AD341" s="141">
        <f t="shared" si="264"/>
        <v>0.1</v>
      </c>
      <c r="AE341" s="141">
        <f t="shared" si="264"/>
        <v>0.1</v>
      </c>
      <c r="AF341" s="141">
        <f t="shared" si="264"/>
        <v>0.1</v>
      </c>
      <c r="AG341" s="141">
        <f t="shared" si="264"/>
        <v>0.1</v>
      </c>
      <c r="AH341" s="141">
        <f t="shared" si="264"/>
        <v>0.1</v>
      </c>
      <c r="AI341" s="141">
        <f t="shared" si="264"/>
        <v>0.1</v>
      </c>
      <c r="AJ341" s="141">
        <f t="shared" si="264"/>
        <v>0.1</v>
      </c>
      <c r="AK341" s="141">
        <f t="shared" si="264"/>
        <v>0.1</v>
      </c>
      <c r="AL341" s="141">
        <f t="shared" si="264"/>
        <v>0.1</v>
      </c>
      <c r="AM341" s="141">
        <v>0</v>
      </c>
      <c r="AN341" s="141">
        <f t="shared" ref="AN341:AX341" si="265">+AM341</f>
        <v>0</v>
      </c>
      <c r="AO341" s="141">
        <f t="shared" si="265"/>
        <v>0</v>
      </c>
      <c r="AP341" s="141">
        <f t="shared" si="265"/>
        <v>0</v>
      </c>
      <c r="AQ341" s="141">
        <f t="shared" si="265"/>
        <v>0</v>
      </c>
      <c r="AR341" s="141">
        <f t="shared" si="265"/>
        <v>0</v>
      </c>
      <c r="AS341" s="141">
        <f t="shared" si="265"/>
        <v>0</v>
      </c>
      <c r="AT341" s="141">
        <f t="shared" si="265"/>
        <v>0</v>
      </c>
      <c r="AU341" s="141">
        <f t="shared" si="265"/>
        <v>0</v>
      </c>
      <c r="AV341" s="141">
        <f t="shared" si="265"/>
        <v>0</v>
      </c>
      <c r="AW341" s="141">
        <f t="shared" si="265"/>
        <v>0</v>
      </c>
      <c r="AX341" s="141">
        <f t="shared" si="265"/>
        <v>0</v>
      </c>
      <c r="AY341" s="141">
        <v>0</v>
      </c>
      <c r="AZ341" s="141">
        <f t="shared" ref="AZ341:BJ341" si="266">+AY341</f>
        <v>0</v>
      </c>
      <c r="BA341" s="141">
        <f t="shared" si="266"/>
        <v>0</v>
      </c>
      <c r="BB341" s="141">
        <f t="shared" si="266"/>
        <v>0</v>
      </c>
      <c r="BC341" s="141">
        <f t="shared" si="266"/>
        <v>0</v>
      </c>
      <c r="BD341" s="141">
        <f t="shared" si="266"/>
        <v>0</v>
      </c>
      <c r="BE341" s="141">
        <f t="shared" si="266"/>
        <v>0</v>
      </c>
      <c r="BF341" s="141">
        <f t="shared" si="266"/>
        <v>0</v>
      </c>
      <c r="BG341" s="141">
        <f t="shared" si="266"/>
        <v>0</v>
      </c>
      <c r="BH341" s="141">
        <f t="shared" si="266"/>
        <v>0</v>
      </c>
      <c r="BI341" s="141">
        <f t="shared" si="266"/>
        <v>0</v>
      </c>
      <c r="BJ341" s="141">
        <f t="shared" si="266"/>
        <v>0</v>
      </c>
    </row>
    <row r="342" spans="2:62" x14ac:dyDescent="0.3">
      <c r="B342" s="631" t="s">
        <v>91</v>
      </c>
      <c r="C342" s="516">
        <v>0</v>
      </c>
      <c r="D342" s="142">
        <f t="shared" ref="D342:N342" si="267">+C342</f>
        <v>0</v>
      </c>
      <c r="E342" s="142">
        <f t="shared" si="267"/>
        <v>0</v>
      </c>
      <c r="F342" s="142">
        <f t="shared" si="267"/>
        <v>0</v>
      </c>
      <c r="G342" s="142">
        <f t="shared" si="267"/>
        <v>0</v>
      </c>
      <c r="H342" s="142">
        <f t="shared" si="267"/>
        <v>0</v>
      </c>
      <c r="I342" s="142">
        <f t="shared" si="267"/>
        <v>0</v>
      </c>
      <c r="J342" s="142">
        <f t="shared" si="267"/>
        <v>0</v>
      </c>
      <c r="K342" s="142">
        <f t="shared" si="267"/>
        <v>0</v>
      </c>
      <c r="L342" s="142">
        <f t="shared" si="267"/>
        <v>0</v>
      </c>
      <c r="M342" s="142">
        <f t="shared" si="267"/>
        <v>0</v>
      </c>
      <c r="N342" s="142">
        <f t="shared" si="267"/>
        <v>0</v>
      </c>
      <c r="O342" s="142">
        <v>0</v>
      </c>
      <c r="P342" s="142">
        <f t="shared" ref="P342:Z342" si="268">+O342</f>
        <v>0</v>
      </c>
      <c r="Q342" s="142">
        <f t="shared" si="268"/>
        <v>0</v>
      </c>
      <c r="R342" s="142">
        <f t="shared" si="268"/>
        <v>0</v>
      </c>
      <c r="S342" s="142">
        <f t="shared" si="268"/>
        <v>0</v>
      </c>
      <c r="T342" s="142">
        <f t="shared" si="268"/>
        <v>0</v>
      </c>
      <c r="U342" s="142">
        <f t="shared" si="268"/>
        <v>0</v>
      </c>
      <c r="V342" s="142">
        <f t="shared" si="268"/>
        <v>0</v>
      </c>
      <c r="W342" s="142">
        <f t="shared" si="268"/>
        <v>0</v>
      </c>
      <c r="X342" s="142">
        <f t="shared" si="268"/>
        <v>0</v>
      </c>
      <c r="Y342" s="142">
        <f t="shared" si="268"/>
        <v>0</v>
      </c>
      <c r="Z342" s="142">
        <f t="shared" si="268"/>
        <v>0</v>
      </c>
      <c r="AA342" s="142">
        <v>0</v>
      </c>
      <c r="AB342" s="142">
        <f t="shared" ref="AB342:AL342" si="269">+AA342</f>
        <v>0</v>
      </c>
      <c r="AC342" s="142">
        <f t="shared" si="269"/>
        <v>0</v>
      </c>
      <c r="AD342" s="142">
        <f t="shared" si="269"/>
        <v>0</v>
      </c>
      <c r="AE342" s="142">
        <f t="shared" si="269"/>
        <v>0</v>
      </c>
      <c r="AF342" s="142">
        <f t="shared" si="269"/>
        <v>0</v>
      </c>
      <c r="AG342" s="142">
        <f t="shared" si="269"/>
        <v>0</v>
      </c>
      <c r="AH342" s="142">
        <f t="shared" si="269"/>
        <v>0</v>
      </c>
      <c r="AI342" s="142">
        <f t="shared" si="269"/>
        <v>0</v>
      </c>
      <c r="AJ342" s="142">
        <f t="shared" si="269"/>
        <v>0</v>
      </c>
      <c r="AK342" s="142">
        <f t="shared" si="269"/>
        <v>0</v>
      </c>
      <c r="AL342" s="142">
        <f t="shared" si="269"/>
        <v>0</v>
      </c>
      <c r="AM342" s="142">
        <v>0</v>
      </c>
      <c r="AN342" s="142">
        <f t="shared" ref="AN342:AX342" si="270">+AM342</f>
        <v>0</v>
      </c>
      <c r="AO342" s="142">
        <f t="shared" si="270"/>
        <v>0</v>
      </c>
      <c r="AP342" s="142">
        <f t="shared" si="270"/>
        <v>0</v>
      </c>
      <c r="AQ342" s="142">
        <f t="shared" si="270"/>
        <v>0</v>
      </c>
      <c r="AR342" s="142">
        <f t="shared" si="270"/>
        <v>0</v>
      </c>
      <c r="AS342" s="142">
        <f t="shared" si="270"/>
        <v>0</v>
      </c>
      <c r="AT342" s="142">
        <f t="shared" si="270"/>
        <v>0</v>
      </c>
      <c r="AU342" s="142">
        <f t="shared" si="270"/>
        <v>0</v>
      </c>
      <c r="AV342" s="142">
        <f t="shared" si="270"/>
        <v>0</v>
      </c>
      <c r="AW342" s="142">
        <f t="shared" si="270"/>
        <v>0</v>
      </c>
      <c r="AX342" s="142">
        <f t="shared" si="270"/>
        <v>0</v>
      </c>
      <c r="AY342" s="142">
        <v>0</v>
      </c>
      <c r="AZ342" s="142">
        <f t="shared" ref="AZ342:BJ342" si="271">+AY342</f>
        <v>0</v>
      </c>
      <c r="BA342" s="142">
        <f t="shared" si="271"/>
        <v>0</v>
      </c>
      <c r="BB342" s="142">
        <f t="shared" si="271"/>
        <v>0</v>
      </c>
      <c r="BC342" s="142">
        <f t="shared" si="271"/>
        <v>0</v>
      </c>
      <c r="BD342" s="142">
        <f t="shared" si="271"/>
        <v>0</v>
      </c>
      <c r="BE342" s="142">
        <f t="shared" si="271"/>
        <v>0</v>
      </c>
      <c r="BF342" s="142">
        <f t="shared" si="271"/>
        <v>0</v>
      </c>
      <c r="BG342" s="142">
        <f t="shared" si="271"/>
        <v>0</v>
      </c>
      <c r="BH342" s="142">
        <f t="shared" si="271"/>
        <v>0</v>
      </c>
      <c r="BI342" s="142">
        <f t="shared" si="271"/>
        <v>0</v>
      </c>
      <c r="BJ342" s="142">
        <f t="shared" si="271"/>
        <v>0</v>
      </c>
    </row>
    <row r="343" spans="2:62" x14ac:dyDescent="0.3">
      <c r="B343" s="631" t="s">
        <v>94</v>
      </c>
      <c r="C343" s="517">
        <v>0.1</v>
      </c>
      <c r="D343" s="141">
        <f t="shared" ref="D343:N343" si="272">+C343</f>
        <v>0.1</v>
      </c>
      <c r="E343" s="141">
        <f t="shared" si="272"/>
        <v>0.1</v>
      </c>
      <c r="F343" s="141">
        <f t="shared" si="272"/>
        <v>0.1</v>
      </c>
      <c r="G343" s="141">
        <f t="shared" si="272"/>
        <v>0.1</v>
      </c>
      <c r="H343" s="141">
        <f t="shared" si="272"/>
        <v>0.1</v>
      </c>
      <c r="I343" s="141">
        <f t="shared" si="272"/>
        <v>0.1</v>
      </c>
      <c r="J343" s="141">
        <f t="shared" si="272"/>
        <v>0.1</v>
      </c>
      <c r="K343" s="141">
        <f t="shared" si="272"/>
        <v>0.1</v>
      </c>
      <c r="L343" s="141">
        <f t="shared" si="272"/>
        <v>0.1</v>
      </c>
      <c r="M343" s="141">
        <f t="shared" si="272"/>
        <v>0.1</v>
      </c>
      <c r="N343" s="141">
        <f t="shared" si="272"/>
        <v>0.1</v>
      </c>
      <c r="O343" s="141">
        <v>0.1</v>
      </c>
      <c r="P343" s="141">
        <f t="shared" ref="P343:Z343" si="273">+O343</f>
        <v>0.1</v>
      </c>
      <c r="Q343" s="141">
        <f t="shared" si="273"/>
        <v>0.1</v>
      </c>
      <c r="R343" s="141">
        <f t="shared" si="273"/>
        <v>0.1</v>
      </c>
      <c r="S343" s="141">
        <f t="shared" si="273"/>
        <v>0.1</v>
      </c>
      <c r="T343" s="141">
        <f t="shared" si="273"/>
        <v>0.1</v>
      </c>
      <c r="U343" s="141">
        <f t="shared" si="273"/>
        <v>0.1</v>
      </c>
      <c r="V343" s="141">
        <f t="shared" si="273"/>
        <v>0.1</v>
      </c>
      <c r="W343" s="141">
        <f t="shared" si="273"/>
        <v>0.1</v>
      </c>
      <c r="X343" s="141">
        <f t="shared" si="273"/>
        <v>0.1</v>
      </c>
      <c r="Y343" s="141">
        <f t="shared" si="273"/>
        <v>0.1</v>
      </c>
      <c r="Z343" s="141">
        <f t="shared" si="273"/>
        <v>0.1</v>
      </c>
      <c r="AA343" s="141">
        <v>0.1</v>
      </c>
      <c r="AB343" s="141">
        <f t="shared" ref="AB343:AL343" si="274">+AA343</f>
        <v>0.1</v>
      </c>
      <c r="AC343" s="141">
        <f t="shared" si="274"/>
        <v>0.1</v>
      </c>
      <c r="AD343" s="141">
        <f t="shared" si="274"/>
        <v>0.1</v>
      </c>
      <c r="AE343" s="141">
        <f t="shared" si="274"/>
        <v>0.1</v>
      </c>
      <c r="AF343" s="141">
        <f t="shared" si="274"/>
        <v>0.1</v>
      </c>
      <c r="AG343" s="141">
        <f t="shared" si="274"/>
        <v>0.1</v>
      </c>
      <c r="AH343" s="141">
        <f t="shared" si="274"/>
        <v>0.1</v>
      </c>
      <c r="AI343" s="141">
        <f t="shared" si="274"/>
        <v>0.1</v>
      </c>
      <c r="AJ343" s="141">
        <f t="shared" si="274"/>
        <v>0.1</v>
      </c>
      <c r="AK343" s="141">
        <f t="shared" si="274"/>
        <v>0.1</v>
      </c>
      <c r="AL343" s="141">
        <f t="shared" si="274"/>
        <v>0.1</v>
      </c>
      <c r="AM343" s="141">
        <v>0.15</v>
      </c>
      <c r="AN343" s="141">
        <f t="shared" ref="AN343:AX343" si="275">+AM343</f>
        <v>0.15</v>
      </c>
      <c r="AO343" s="141">
        <f t="shared" si="275"/>
        <v>0.15</v>
      </c>
      <c r="AP343" s="141">
        <f t="shared" si="275"/>
        <v>0.15</v>
      </c>
      <c r="AQ343" s="141">
        <f t="shared" si="275"/>
        <v>0.15</v>
      </c>
      <c r="AR343" s="141">
        <f t="shared" si="275"/>
        <v>0.15</v>
      </c>
      <c r="AS343" s="141">
        <f t="shared" si="275"/>
        <v>0.15</v>
      </c>
      <c r="AT343" s="141">
        <f t="shared" si="275"/>
        <v>0.15</v>
      </c>
      <c r="AU343" s="141">
        <f t="shared" si="275"/>
        <v>0.15</v>
      </c>
      <c r="AV343" s="141">
        <f t="shared" si="275"/>
        <v>0.15</v>
      </c>
      <c r="AW343" s="141">
        <f t="shared" si="275"/>
        <v>0.15</v>
      </c>
      <c r="AX343" s="141">
        <f t="shared" si="275"/>
        <v>0.15</v>
      </c>
      <c r="AY343" s="141">
        <v>0.1</v>
      </c>
      <c r="AZ343" s="141">
        <f t="shared" ref="AZ343:BJ343" si="276">+AY343</f>
        <v>0.1</v>
      </c>
      <c r="BA343" s="141">
        <f t="shared" si="276"/>
        <v>0.1</v>
      </c>
      <c r="BB343" s="141">
        <f t="shared" si="276"/>
        <v>0.1</v>
      </c>
      <c r="BC343" s="141">
        <f t="shared" si="276"/>
        <v>0.1</v>
      </c>
      <c r="BD343" s="141">
        <f t="shared" si="276"/>
        <v>0.1</v>
      </c>
      <c r="BE343" s="141">
        <f t="shared" si="276"/>
        <v>0.1</v>
      </c>
      <c r="BF343" s="141">
        <f t="shared" si="276"/>
        <v>0.1</v>
      </c>
      <c r="BG343" s="141">
        <f t="shared" si="276"/>
        <v>0.1</v>
      </c>
      <c r="BH343" s="141">
        <f t="shared" si="276"/>
        <v>0.1</v>
      </c>
      <c r="BI343" s="141">
        <f t="shared" si="276"/>
        <v>0.1</v>
      </c>
      <c r="BJ343" s="141">
        <f t="shared" si="276"/>
        <v>0.1</v>
      </c>
    </row>
    <row r="344" spans="2:62" ht="16.2" thickBot="1" x14ac:dyDescent="0.35">
      <c r="B344" s="631" t="s">
        <v>91</v>
      </c>
      <c r="C344" s="516">
        <v>0</v>
      </c>
      <c r="D344" s="142">
        <f t="shared" ref="D344:N344" si="277">+C344</f>
        <v>0</v>
      </c>
      <c r="E344" s="142">
        <f t="shared" si="277"/>
        <v>0</v>
      </c>
      <c r="F344" s="142">
        <f t="shared" si="277"/>
        <v>0</v>
      </c>
      <c r="G344" s="142">
        <f t="shared" si="277"/>
        <v>0</v>
      </c>
      <c r="H344" s="142">
        <f t="shared" si="277"/>
        <v>0</v>
      </c>
      <c r="I344" s="142">
        <f t="shared" si="277"/>
        <v>0</v>
      </c>
      <c r="J344" s="142">
        <f t="shared" si="277"/>
        <v>0</v>
      </c>
      <c r="K344" s="142">
        <f t="shared" si="277"/>
        <v>0</v>
      </c>
      <c r="L344" s="142">
        <f t="shared" si="277"/>
        <v>0</v>
      </c>
      <c r="M344" s="142">
        <f t="shared" si="277"/>
        <v>0</v>
      </c>
      <c r="N344" s="142">
        <f t="shared" si="277"/>
        <v>0</v>
      </c>
      <c r="O344" s="142">
        <v>0</v>
      </c>
      <c r="P344" s="142">
        <f t="shared" ref="P344:Z344" si="278">+O344</f>
        <v>0</v>
      </c>
      <c r="Q344" s="142">
        <f t="shared" si="278"/>
        <v>0</v>
      </c>
      <c r="R344" s="142">
        <f t="shared" si="278"/>
        <v>0</v>
      </c>
      <c r="S344" s="142">
        <f t="shared" si="278"/>
        <v>0</v>
      </c>
      <c r="T344" s="142">
        <f t="shared" si="278"/>
        <v>0</v>
      </c>
      <c r="U344" s="142">
        <f t="shared" si="278"/>
        <v>0</v>
      </c>
      <c r="V344" s="142">
        <f t="shared" si="278"/>
        <v>0</v>
      </c>
      <c r="W344" s="142">
        <f t="shared" si="278"/>
        <v>0</v>
      </c>
      <c r="X344" s="142">
        <f t="shared" si="278"/>
        <v>0</v>
      </c>
      <c r="Y344" s="142">
        <f t="shared" si="278"/>
        <v>0</v>
      </c>
      <c r="Z344" s="142">
        <f t="shared" si="278"/>
        <v>0</v>
      </c>
      <c r="AA344" s="142">
        <v>0</v>
      </c>
      <c r="AB344" s="142">
        <f t="shared" ref="AB344:AL344" si="279">+AA344</f>
        <v>0</v>
      </c>
      <c r="AC344" s="142">
        <f t="shared" si="279"/>
        <v>0</v>
      </c>
      <c r="AD344" s="142">
        <f t="shared" si="279"/>
        <v>0</v>
      </c>
      <c r="AE344" s="142">
        <f t="shared" si="279"/>
        <v>0</v>
      </c>
      <c r="AF344" s="142">
        <f t="shared" si="279"/>
        <v>0</v>
      </c>
      <c r="AG344" s="142">
        <f t="shared" si="279"/>
        <v>0</v>
      </c>
      <c r="AH344" s="142">
        <f t="shared" si="279"/>
        <v>0</v>
      </c>
      <c r="AI344" s="142">
        <f t="shared" si="279"/>
        <v>0</v>
      </c>
      <c r="AJ344" s="142">
        <f t="shared" si="279"/>
        <v>0</v>
      </c>
      <c r="AK344" s="142">
        <f t="shared" si="279"/>
        <v>0</v>
      </c>
      <c r="AL344" s="142">
        <f t="shared" si="279"/>
        <v>0</v>
      </c>
      <c r="AM344" s="142">
        <v>0</v>
      </c>
      <c r="AN344" s="142">
        <f t="shared" ref="AN344:AX344" si="280">+AM344</f>
        <v>0</v>
      </c>
      <c r="AO344" s="142">
        <f t="shared" si="280"/>
        <v>0</v>
      </c>
      <c r="AP344" s="142">
        <f t="shared" si="280"/>
        <v>0</v>
      </c>
      <c r="AQ344" s="142">
        <f t="shared" si="280"/>
        <v>0</v>
      </c>
      <c r="AR344" s="142">
        <f t="shared" si="280"/>
        <v>0</v>
      </c>
      <c r="AS344" s="142">
        <f t="shared" si="280"/>
        <v>0</v>
      </c>
      <c r="AT344" s="142">
        <f t="shared" si="280"/>
        <v>0</v>
      </c>
      <c r="AU344" s="142">
        <f t="shared" si="280"/>
        <v>0</v>
      </c>
      <c r="AV344" s="142">
        <f t="shared" si="280"/>
        <v>0</v>
      </c>
      <c r="AW344" s="142">
        <f t="shared" si="280"/>
        <v>0</v>
      </c>
      <c r="AX344" s="142">
        <f t="shared" si="280"/>
        <v>0</v>
      </c>
      <c r="AY344" s="142">
        <v>0</v>
      </c>
      <c r="AZ344" s="142">
        <f t="shared" ref="AZ344:BJ344" si="281">+AY344</f>
        <v>0</v>
      </c>
      <c r="BA344" s="142">
        <f t="shared" si="281"/>
        <v>0</v>
      </c>
      <c r="BB344" s="142">
        <f t="shared" si="281"/>
        <v>0</v>
      </c>
      <c r="BC344" s="142">
        <f t="shared" si="281"/>
        <v>0</v>
      </c>
      <c r="BD344" s="142">
        <f t="shared" si="281"/>
        <v>0</v>
      </c>
      <c r="BE344" s="142">
        <f t="shared" si="281"/>
        <v>0</v>
      </c>
      <c r="BF344" s="142">
        <f t="shared" si="281"/>
        <v>0</v>
      </c>
      <c r="BG344" s="142">
        <f t="shared" si="281"/>
        <v>0</v>
      </c>
      <c r="BH344" s="142">
        <f t="shared" si="281"/>
        <v>0</v>
      </c>
      <c r="BI344" s="142">
        <f t="shared" si="281"/>
        <v>0</v>
      </c>
      <c r="BJ344" s="142">
        <f t="shared" si="281"/>
        <v>0</v>
      </c>
    </row>
    <row r="345" spans="2:62" ht="16.2" thickBot="1" x14ac:dyDescent="0.35">
      <c r="B345" s="405" t="s">
        <v>95</v>
      </c>
      <c r="C345" s="515">
        <v>0</v>
      </c>
      <c r="D345" s="255">
        <f t="shared" ref="D345:N345" si="282">+C345</f>
        <v>0</v>
      </c>
      <c r="E345" s="255">
        <f t="shared" si="282"/>
        <v>0</v>
      </c>
      <c r="F345" s="255">
        <f t="shared" si="282"/>
        <v>0</v>
      </c>
      <c r="G345" s="255">
        <f t="shared" si="282"/>
        <v>0</v>
      </c>
      <c r="H345" s="255">
        <f t="shared" si="282"/>
        <v>0</v>
      </c>
      <c r="I345" s="255">
        <f t="shared" si="282"/>
        <v>0</v>
      </c>
      <c r="J345" s="255">
        <f t="shared" si="282"/>
        <v>0</v>
      </c>
      <c r="K345" s="255">
        <f t="shared" si="282"/>
        <v>0</v>
      </c>
      <c r="L345" s="255">
        <f t="shared" si="282"/>
        <v>0</v>
      </c>
      <c r="M345" s="255">
        <f t="shared" si="282"/>
        <v>0</v>
      </c>
      <c r="N345" s="255">
        <f t="shared" si="282"/>
        <v>0</v>
      </c>
      <c r="O345" s="255">
        <v>0</v>
      </c>
      <c r="P345" s="255">
        <f t="shared" ref="P345:Z345" si="283">+O345</f>
        <v>0</v>
      </c>
      <c r="Q345" s="255">
        <f t="shared" si="283"/>
        <v>0</v>
      </c>
      <c r="R345" s="255">
        <f t="shared" si="283"/>
        <v>0</v>
      </c>
      <c r="S345" s="255">
        <f t="shared" si="283"/>
        <v>0</v>
      </c>
      <c r="T345" s="255">
        <f t="shared" si="283"/>
        <v>0</v>
      </c>
      <c r="U345" s="255">
        <f t="shared" si="283"/>
        <v>0</v>
      </c>
      <c r="V345" s="255">
        <f t="shared" si="283"/>
        <v>0</v>
      </c>
      <c r="W345" s="255">
        <f t="shared" si="283"/>
        <v>0</v>
      </c>
      <c r="X345" s="255">
        <f t="shared" si="283"/>
        <v>0</v>
      </c>
      <c r="Y345" s="255">
        <f t="shared" si="283"/>
        <v>0</v>
      </c>
      <c r="Z345" s="255">
        <f t="shared" si="283"/>
        <v>0</v>
      </c>
      <c r="AA345" s="255">
        <v>0</v>
      </c>
      <c r="AB345" s="255">
        <f t="shared" ref="AB345:AL345" si="284">+AA345</f>
        <v>0</v>
      </c>
      <c r="AC345" s="255">
        <f t="shared" si="284"/>
        <v>0</v>
      </c>
      <c r="AD345" s="255">
        <f t="shared" si="284"/>
        <v>0</v>
      </c>
      <c r="AE345" s="255">
        <f t="shared" si="284"/>
        <v>0</v>
      </c>
      <c r="AF345" s="255">
        <f t="shared" si="284"/>
        <v>0</v>
      </c>
      <c r="AG345" s="255">
        <f t="shared" si="284"/>
        <v>0</v>
      </c>
      <c r="AH345" s="255">
        <f t="shared" si="284"/>
        <v>0</v>
      </c>
      <c r="AI345" s="255">
        <f t="shared" si="284"/>
        <v>0</v>
      </c>
      <c r="AJ345" s="255">
        <f t="shared" si="284"/>
        <v>0</v>
      </c>
      <c r="AK345" s="255">
        <f t="shared" si="284"/>
        <v>0</v>
      </c>
      <c r="AL345" s="255">
        <f t="shared" si="284"/>
        <v>0</v>
      </c>
      <c r="AM345" s="255">
        <v>0</v>
      </c>
      <c r="AN345" s="255">
        <f t="shared" ref="AN345:AX345" si="285">+AM345</f>
        <v>0</v>
      </c>
      <c r="AO345" s="255">
        <f t="shared" si="285"/>
        <v>0</v>
      </c>
      <c r="AP345" s="255">
        <f t="shared" si="285"/>
        <v>0</v>
      </c>
      <c r="AQ345" s="255">
        <f t="shared" si="285"/>
        <v>0</v>
      </c>
      <c r="AR345" s="255">
        <f t="shared" si="285"/>
        <v>0</v>
      </c>
      <c r="AS345" s="255">
        <f t="shared" si="285"/>
        <v>0</v>
      </c>
      <c r="AT345" s="255">
        <f t="shared" si="285"/>
        <v>0</v>
      </c>
      <c r="AU345" s="255">
        <f t="shared" si="285"/>
        <v>0</v>
      </c>
      <c r="AV345" s="255">
        <f t="shared" si="285"/>
        <v>0</v>
      </c>
      <c r="AW345" s="255">
        <f t="shared" si="285"/>
        <v>0</v>
      </c>
      <c r="AX345" s="255">
        <f t="shared" si="285"/>
        <v>0</v>
      </c>
      <c r="AY345" s="255">
        <v>0</v>
      </c>
      <c r="AZ345" s="255">
        <f t="shared" ref="AZ345:BJ345" si="286">+AY345</f>
        <v>0</v>
      </c>
      <c r="BA345" s="255">
        <f t="shared" si="286"/>
        <v>0</v>
      </c>
      <c r="BB345" s="255">
        <f t="shared" si="286"/>
        <v>0</v>
      </c>
      <c r="BC345" s="255">
        <f t="shared" si="286"/>
        <v>0</v>
      </c>
      <c r="BD345" s="255">
        <f t="shared" si="286"/>
        <v>0</v>
      </c>
      <c r="BE345" s="255">
        <f t="shared" si="286"/>
        <v>0</v>
      </c>
      <c r="BF345" s="255">
        <f t="shared" si="286"/>
        <v>0</v>
      </c>
      <c r="BG345" s="255">
        <f t="shared" si="286"/>
        <v>0</v>
      </c>
      <c r="BH345" s="255">
        <f t="shared" si="286"/>
        <v>0</v>
      </c>
      <c r="BI345" s="255">
        <f t="shared" si="286"/>
        <v>0</v>
      </c>
      <c r="BJ345" s="255">
        <f t="shared" si="286"/>
        <v>0</v>
      </c>
    </row>
    <row r="348" spans="2:62" ht="16.2" thickBot="1" x14ac:dyDescent="0.35">
      <c r="B348" s="228" t="s">
        <v>99</v>
      </c>
    </row>
    <row r="349" spans="2:62" ht="16.2" thickBot="1" x14ac:dyDescent="0.35">
      <c r="B349" s="4"/>
    </row>
    <row r="350" spans="2:62" ht="16.2" thickBot="1" x14ac:dyDescent="0.35">
      <c r="B350" s="404" t="s">
        <v>83</v>
      </c>
      <c r="C350" s="1429">
        <v>2019</v>
      </c>
      <c r="D350" s="1430"/>
      <c r="E350" s="1430"/>
      <c r="F350" s="1430"/>
      <c r="G350" s="1430"/>
      <c r="H350" s="1430"/>
      <c r="I350" s="1430"/>
      <c r="J350" s="1430"/>
      <c r="K350" s="1430"/>
      <c r="L350" s="1430"/>
      <c r="M350" s="1430"/>
      <c r="N350" s="1431"/>
      <c r="O350" s="1432">
        <v>2020</v>
      </c>
      <c r="P350" s="1430"/>
      <c r="Q350" s="1430"/>
      <c r="R350" s="1430"/>
      <c r="S350" s="1430"/>
      <c r="T350" s="1430"/>
      <c r="U350" s="1430"/>
      <c r="V350" s="1430"/>
      <c r="W350" s="1430"/>
      <c r="X350" s="1430"/>
      <c r="Y350" s="1430"/>
      <c r="Z350" s="1431"/>
      <c r="AA350" s="1432">
        <v>2021</v>
      </c>
      <c r="AB350" s="1430"/>
      <c r="AC350" s="1430"/>
      <c r="AD350" s="1430"/>
      <c r="AE350" s="1430"/>
      <c r="AF350" s="1430"/>
      <c r="AG350" s="1430"/>
      <c r="AH350" s="1430"/>
      <c r="AI350" s="1430"/>
      <c r="AJ350" s="1430"/>
      <c r="AK350" s="1430"/>
      <c r="AL350" s="1431"/>
      <c r="AM350" s="1432">
        <v>2022</v>
      </c>
      <c r="AN350" s="1430"/>
      <c r="AO350" s="1430"/>
      <c r="AP350" s="1430"/>
      <c r="AQ350" s="1430"/>
      <c r="AR350" s="1430"/>
      <c r="AS350" s="1430"/>
      <c r="AT350" s="1430"/>
      <c r="AU350" s="1430"/>
      <c r="AV350" s="1430"/>
      <c r="AW350" s="1430"/>
      <c r="AX350" s="1431"/>
      <c r="AY350" s="1432">
        <v>2023</v>
      </c>
      <c r="AZ350" s="1430"/>
      <c r="BA350" s="1430"/>
      <c r="BB350" s="1430"/>
      <c r="BC350" s="1430"/>
      <c r="BD350" s="1430"/>
      <c r="BE350" s="1430"/>
      <c r="BF350" s="1430"/>
      <c r="BG350" s="1430"/>
      <c r="BH350" s="1430"/>
      <c r="BI350" s="1430"/>
      <c r="BJ350" s="1431"/>
    </row>
    <row r="351" spans="2:62" ht="16.2" thickBot="1" x14ac:dyDescent="0.35">
      <c r="B351" s="404" t="s">
        <v>80</v>
      </c>
      <c r="C351" s="469" t="s">
        <v>7</v>
      </c>
      <c r="D351" s="470" t="s">
        <v>8</v>
      </c>
      <c r="E351" s="470" t="s">
        <v>9</v>
      </c>
      <c r="F351" s="470" t="s">
        <v>10</v>
      </c>
      <c r="G351" s="470" t="s">
        <v>11</v>
      </c>
      <c r="H351" s="470" t="s">
        <v>12</v>
      </c>
      <c r="I351" s="470" t="s">
        <v>13</v>
      </c>
      <c r="J351" s="470" t="s">
        <v>14</v>
      </c>
      <c r="K351" s="470" t="s">
        <v>15</v>
      </c>
      <c r="L351" s="470" t="s">
        <v>16</v>
      </c>
      <c r="M351" s="470" t="s">
        <v>17</v>
      </c>
      <c r="N351" s="471" t="s">
        <v>18</v>
      </c>
      <c r="O351" s="469" t="s">
        <v>7</v>
      </c>
      <c r="P351" s="470" t="s">
        <v>8</v>
      </c>
      <c r="Q351" s="470" t="s">
        <v>9</v>
      </c>
      <c r="R351" s="470" t="s">
        <v>10</v>
      </c>
      <c r="S351" s="470" t="s">
        <v>11</v>
      </c>
      <c r="T351" s="470" t="s">
        <v>12</v>
      </c>
      <c r="U351" s="470" t="s">
        <v>13</v>
      </c>
      <c r="V351" s="470" t="s">
        <v>14</v>
      </c>
      <c r="W351" s="470" t="s">
        <v>15</v>
      </c>
      <c r="X351" s="470" t="s">
        <v>16</v>
      </c>
      <c r="Y351" s="470" t="s">
        <v>17</v>
      </c>
      <c r="Z351" s="471" t="s">
        <v>18</v>
      </c>
      <c r="AA351" s="469" t="s">
        <v>7</v>
      </c>
      <c r="AB351" s="470" t="s">
        <v>8</v>
      </c>
      <c r="AC351" s="470" t="s">
        <v>9</v>
      </c>
      <c r="AD351" s="470" t="s">
        <v>10</v>
      </c>
      <c r="AE351" s="470" t="s">
        <v>11</v>
      </c>
      <c r="AF351" s="470" t="s">
        <v>12</v>
      </c>
      <c r="AG351" s="470" t="s">
        <v>13</v>
      </c>
      <c r="AH351" s="470" t="s">
        <v>14</v>
      </c>
      <c r="AI351" s="470" t="s">
        <v>15</v>
      </c>
      <c r="AJ351" s="470" t="s">
        <v>16</v>
      </c>
      <c r="AK351" s="470" t="s">
        <v>17</v>
      </c>
      <c r="AL351" s="471" t="s">
        <v>18</v>
      </c>
      <c r="AM351" s="469" t="s">
        <v>7</v>
      </c>
      <c r="AN351" s="470" t="s">
        <v>8</v>
      </c>
      <c r="AO351" s="470" t="s">
        <v>9</v>
      </c>
      <c r="AP351" s="470" t="s">
        <v>10</v>
      </c>
      <c r="AQ351" s="470" t="s">
        <v>11</v>
      </c>
      <c r="AR351" s="470" t="s">
        <v>12</v>
      </c>
      <c r="AS351" s="470" t="s">
        <v>13</v>
      </c>
      <c r="AT351" s="470" t="s">
        <v>14</v>
      </c>
      <c r="AU351" s="470" t="s">
        <v>15</v>
      </c>
      <c r="AV351" s="470" t="s">
        <v>16</v>
      </c>
      <c r="AW351" s="470" t="s">
        <v>17</v>
      </c>
      <c r="AX351" s="471" t="s">
        <v>18</v>
      </c>
      <c r="AY351" s="26" t="s">
        <v>7</v>
      </c>
      <c r="AZ351" s="547" t="s">
        <v>8</v>
      </c>
      <c r="BA351" s="470" t="s">
        <v>9</v>
      </c>
      <c r="BB351" s="470" t="s">
        <v>10</v>
      </c>
      <c r="BC351" s="470" t="s">
        <v>11</v>
      </c>
      <c r="BD351" s="470" t="s">
        <v>12</v>
      </c>
      <c r="BE351" s="470" t="s">
        <v>13</v>
      </c>
      <c r="BF351" s="470" t="s">
        <v>14</v>
      </c>
      <c r="BG351" s="470" t="s">
        <v>15</v>
      </c>
      <c r="BH351" s="470" t="s">
        <v>16</v>
      </c>
      <c r="BI351" s="470" t="s">
        <v>17</v>
      </c>
      <c r="BJ351" s="471" t="s">
        <v>18</v>
      </c>
    </row>
    <row r="352" spans="2:62" x14ac:dyDescent="0.3">
      <c r="B352" s="631" t="s">
        <v>90</v>
      </c>
      <c r="C352" s="515">
        <v>0.4</v>
      </c>
      <c r="D352" s="255">
        <f>+C352</f>
        <v>0.4</v>
      </c>
      <c r="E352" s="255">
        <f t="shared" ref="E352:N352" si="287">+D352</f>
        <v>0.4</v>
      </c>
      <c r="F352" s="255">
        <f t="shared" si="287"/>
        <v>0.4</v>
      </c>
      <c r="G352" s="255">
        <f t="shared" si="287"/>
        <v>0.4</v>
      </c>
      <c r="H352" s="255">
        <f t="shared" si="287"/>
        <v>0.4</v>
      </c>
      <c r="I352" s="255">
        <f t="shared" si="287"/>
        <v>0.4</v>
      </c>
      <c r="J352" s="255">
        <f t="shared" si="287"/>
        <v>0.4</v>
      </c>
      <c r="K352" s="255">
        <f t="shared" si="287"/>
        <v>0.4</v>
      </c>
      <c r="L352" s="255">
        <f t="shared" si="287"/>
        <v>0.4</v>
      </c>
      <c r="M352" s="255">
        <f t="shared" si="287"/>
        <v>0.4</v>
      </c>
      <c r="N352" s="255">
        <f t="shared" si="287"/>
        <v>0.4</v>
      </c>
      <c r="O352" s="255">
        <v>0.5</v>
      </c>
      <c r="P352" s="255">
        <f t="shared" ref="P352:Z352" si="288">+O352</f>
        <v>0.5</v>
      </c>
      <c r="Q352" s="255">
        <f t="shared" si="288"/>
        <v>0.5</v>
      </c>
      <c r="R352" s="255">
        <f t="shared" si="288"/>
        <v>0.5</v>
      </c>
      <c r="S352" s="255">
        <f t="shared" si="288"/>
        <v>0.5</v>
      </c>
      <c r="T352" s="255">
        <f t="shared" si="288"/>
        <v>0.5</v>
      </c>
      <c r="U352" s="255">
        <f t="shared" si="288"/>
        <v>0.5</v>
      </c>
      <c r="V352" s="255">
        <f t="shared" si="288"/>
        <v>0.5</v>
      </c>
      <c r="W352" s="255">
        <f t="shared" si="288"/>
        <v>0.5</v>
      </c>
      <c r="X352" s="255">
        <f t="shared" si="288"/>
        <v>0.5</v>
      </c>
      <c r="Y352" s="255">
        <f t="shared" si="288"/>
        <v>0.5</v>
      </c>
      <c r="Z352" s="255">
        <f t="shared" si="288"/>
        <v>0.5</v>
      </c>
      <c r="AA352" s="255">
        <v>0.75</v>
      </c>
      <c r="AB352" s="255">
        <f t="shared" ref="AB352:AL352" si="289">+AA352</f>
        <v>0.75</v>
      </c>
      <c r="AC352" s="255">
        <f t="shared" si="289"/>
        <v>0.75</v>
      </c>
      <c r="AD352" s="255">
        <f t="shared" si="289"/>
        <v>0.75</v>
      </c>
      <c r="AE352" s="255">
        <f t="shared" si="289"/>
        <v>0.75</v>
      </c>
      <c r="AF352" s="255">
        <f t="shared" si="289"/>
        <v>0.75</v>
      </c>
      <c r="AG352" s="255">
        <f t="shared" si="289"/>
        <v>0.75</v>
      </c>
      <c r="AH352" s="255">
        <f t="shared" si="289"/>
        <v>0.75</v>
      </c>
      <c r="AI352" s="255">
        <f t="shared" si="289"/>
        <v>0.75</v>
      </c>
      <c r="AJ352" s="255">
        <f t="shared" si="289"/>
        <v>0.75</v>
      </c>
      <c r="AK352" s="255">
        <f t="shared" si="289"/>
        <v>0.75</v>
      </c>
      <c r="AL352" s="255">
        <f t="shared" si="289"/>
        <v>0.75</v>
      </c>
      <c r="AM352" s="255">
        <v>0.5</v>
      </c>
      <c r="AN352" s="255">
        <f t="shared" ref="AN352:AX352" si="290">+AM352</f>
        <v>0.5</v>
      </c>
      <c r="AO352" s="255">
        <f t="shared" si="290"/>
        <v>0.5</v>
      </c>
      <c r="AP352" s="255">
        <f t="shared" si="290"/>
        <v>0.5</v>
      </c>
      <c r="AQ352" s="255">
        <f t="shared" si="290"/>
        <v>0.5</v>
      </c>
      <c r="AR352" s="255">
        <f t="shared" si="290"/>
        <v>0.5</v>
      </c>
      <c r="AS352" s="255">
        <f t="shared" si="290"/>
        <v>0.5</v>
      </c>
      <c r="AT352" s="255">
        <f t="shared" si="290"/>
        <v>0.5</v>
      </c>
      <c r="AU352" s="255">
        <f t="shared" si="290"/>
        <v>0.5</v>
      </c>
      <c r="AV352" s="255">
        <f t="shared" si="290"/>
        <v>0.5</v>
      </c>
      <c r="AW352" s="255">
        <f t="shared" si="290"/>
        <v>0.5</v>
      </c>
      <c r="AX352" s="255">
        <f t="shared" si="290"/>
        <v>0.5</v>
      </c>
      <c r="AY352" s="255">
        <v>0.45</v>
      </c>
      <c r="AZ352" s="255">
        <f t="shared" ref="AZ352:BJ352" si="291">+AY352</f>
        <v>0.45</v>
      </c>
      <c r="BA352" s="255">
        <f t="shared" si="291"/>
        <v>0.45</v>
      </c>
      <c r="BB352" s="255">
        <f t="shared" si="291"/>
        <v>0.45</v>
      </c>
      <c r="BC352" s="255">
        <f t="shared" si="291"/>
        <v>0.45</v>
      </c>
      <c r="BD352" s="255">
        <f t="shared" si="291"/>
        <v>0.45</v>
      </c>
      <c r="BE352" s="255">
        <f t="shared" si="291"/>
        <v>0.45</v>
      </c>
      <c r="BF352" s="255">
        <f t="shared" si="291"/>
        <v>0.45</v>
      </c>
      <c r="BG352" s="255">
        <f t="shared" si="291"/>
        <v>0.45</v>
      </c>
      <c r="BH352" s="255">
        <f t="shared" si="291"/>
        <v>0.45</v>
      </c>
      <c r="BI352" s="255">
        <f t="shared" si="291"/>
        <v>0.45</v>
      </c>
      <c r="BJ352" s="255">
        <f t="shared" si="291"/>
        <v>0.45</v>
      </c>
    </row>
    <row r="353" spans="2:62" x14ac:dyDescent="0.3">
      <c r="B353" s="631" t="s">
        <v>91</v>
      </c>
      <c r="C353" s="516">
        <v>0.03</v>
      </c>
      <c r="D353" s="142">
        <f>+C353</f>
        <v>0.03</v>
      </c>
      <c r="E353" s="142">
        <f t="shared" ref="E353:N353" si="292">+D353</f>
        <v>0.03</v>
      </c>
      <c r="F353" s="142">
        <f t="shared" si="292"/>
        <v>0.03</v>
      </c>
      <c r="G353" s="142">
        <f t="shared" si="292"/>
        <v>0.03</v>
      </c>
      <c r="H353" s="142">
        <f t="shared" si="292"/>
        <v>0.03</v>
      </c>
      <c r="I353" s="142">
        <f t="shared" si="292"/>
        <v>0.03</v>
      </c>
      <c r="J353" s="142">
        <f t="shared" si="292"/>
        <v>0.03</v>
      </c>
      <c r="K353" s="142">
        <f t="shared" si="292"/>
        <v>0.03</v>
      </c>
      <c r="L353" s="142">
        <f t="shared" si="292"/>
        <v>0.03</v>
      </c>
      <c r="M353" s="142">
        <f t="shared" si="292"/>
        <v>0.03</v>
      </c>
      <c r="N353" s="142">
        <f t="shared" si="292"/>
        <v>0.03</v>
      </c>
      <c r="O353" s="142">
        <v>3.5000000000000003E-2</v>
      </c>
      <c r="P353" s="142">
        <f t="shared" ref="P353:Z353" si="293">+O353</f>
        <v>3.5000000000000003E-2</v>
      </c>
      <c r="Q353" s="142">
        <f t="shared" si="293"/>
        <v>3.5000000000000003E-2</v>
      </c>
      <c r="R353" s="142">
        <f t="shared" si="293"/>
        <v>3.5000000000000003E-2</v>
      </c>
      <c r="S353" s="142">
        <f t="shared" si="293"/>
        <v>3.5000000000000003E-2</v>
      </c>
      <c r="T353" s="142">
        <f t="shared" si="293"/>
        <v>3.5000000000000003E-2</v>
      </c>
      <c r="U353" s="142">
        <f t="shared" si="293"/>
        <v>3.5000000000000003E-2</v>
      </c>
      <c r="V353" s="142">
        <f t="shared" si="293"/>
        <v>3.5000000000000003E-2</v>
      </c>
      <c r="W353" s="142">
        <f t="shared" si="293"/>
        <v>3.5000000000000003E-2</v>
      </c>
      <c r="X353" s="142">
        <f t="shared" si="293"/>
        <v>3.5000000000000003E-2</v>
      </c>
      <c r="Y353" s="142">
        <f t="shared" si="293"/>
        <v>3.5000000000000003E-2</v>
      </c>
      <c r="Z353" s="142">
        <f t="shared" si="293"/>
        <v>3.5000000000000003E-2</v>
      </c>
      <c r="AA353" s="142">
        <v>0.05</v>
      </c>
      <c r="AB353" s="142">
        <f t="shared" ref="AB353:AL353" si="294">+AA353</f>
        <v>0.05</v>
      </c>
      <c r="AC353" s="142">
        <f t="shared" si="294"/>
        <v>0.05</v>
      </c>
      <c r="AD353" s="142">
        <f t="shared" si="294"/>
        <v>0.05</v>
      </c>
      <c r="AE353" s="142">
        <f t="shared" si="294"/>
        <v>0.05</v>
      </c>
      <c r="AF353" s="142">
        <f t="shared" si="294"/>
        <v>0.05</v>
      </c>
      <c r="AG353" s="142">
        <f t="shared" si="294"/>
        <v>0.05</v>
      </c>
      <c r="AH353" s="142">
        <f t="shared" si="294"/>
        <v>0.05</v>
      </c>
      <c r="AI353" s="142">
        <f t="shared" si="294"/>
        <v>0.05</v>
      </c>
      <c r="AJ353" s="142">
        <f t="shared" si="294"/>
        <v>0.05</v>
      </c>
      <c r="AK353" s="142">
        <f t="shared" si="294"/>
        <v>0.05</v>
      </c>
      <c r="AL353" s="142">
        <f t="shared" si="294"/>
        <v>0.05</v>
      </c>
      <c r="AM353" s="142">
        <v>0.03</v>
      </c>
      <c r="AN353" s="142">
        <f t="shared" ref="AN353:AX353" si="295">+AM353</f>
        <v>0.03</v>
      </c>
      <c r="AO353" s="142">
        <f t="shared" si="295"/>
        <v>0.03</v>
      </c>
      <c r="AP353" s="142">
        <f t="shared" si="295"/>
        <v>0.03</v>
      </c>
      <c r="AQ353" s="142">
        <f t="shared" si="295"/>
        <v>0.03</v>
      </c>
      <c r="AR353" s="142">
        <f t="shared" si="295"/>
        <v>0.03</v>
      </c>
      <c r="AS353" s="142">
        <f t="shared" si="295"/>
        <v>0.03</v>
      </c>
      <c r="AT353" s="142">
        <f t="shared" si="295"/>
        <v>0.03</v>
      </c>
      <c r="AU353" s="142">
        <f t="shared" si="295"/>
        <v>0.03</v>
      </c>
      <c r="AV353" s="142">
        <f t="shared" si="295"/>
        <v>0.03</v>
      </c>
      <c r="AW353" s="142">
        <f t="shared" si="295"/>
        <v>0.03</v>
      </c>
      <c r="AX353" s="142">
        <f t="shared" si="295"/>
        <v>0.03</v>
      </c>
      <c r="AY353" s="142">
        <v>0.03</v>
      </c>
      <c r="AZ353" s="142">
        <f t="shared" ref="AZ353:BJ353" si="296">+AY353</f>
        <v>0.03</v>
      </c>
      <c r="BA353" s="142">
        <f t="shared" si="296"/>
        <v>0.03</v>
      </c>
      <c r="BB353" s="142">
        <f t="shared" si="296"/>
        <v>0.03</v>
      </c>
      <c r="BC353" s="142">
        <f t="shared" si="296"/>
        <v>0.03</v>
      </c>
      <c r="BD353" s="142">
        <f t="shared" si="296"/>
        <v>0.03</v>
      </c>
      <c r="BE353" s="142">
        <f t="shared" si="296"/>
        <v>0.03</v>
      </c>
      <c r="BF353" s="142">
        <f t="shared" si="296"/>
        <v>0.03</v>
      </c>
      <c r="BG353" s="142">
        <f t="shared" si="296"/>
        <v>0.03</v>
      </c>
      <c r="BH353" s="142">
        <f t="shared" si="296"/>
        <v>0.03</v>
      </c>
      <c r="BI353" s="142">
        <f t="shared" si="296"/>
        <v>0.03</v>
      </c>
      <c r="BJ353" s="142">
        <f t="shared" si="296"/>
        <v>0.03</v>
      </c>
    </row>
    <row r="354" spans="2:62" x14ac:dyDescent="0.3">
      <c r="B354" s="631" t="s">
        <v>92</v>
      </c>
      <c r="C354" s="517">
        <v>0.25</v>
      </c>
      <c r="D354" s="141">
        <f>+C354</f>
        <v>0.25</v>
      </c>
      <c r="E354" s="141">
        <f t="shared" ref="E354:N354" si="297">+D354</f>
        <v>0.25</v>
      </c>
      <c r="F354" s="141">
        <f t="shared" si="297"/>
        <v>0.25</v>
      </c>
      <c r="G354" s="141">
        <f t="shared" si="297"/>
        <v>0.25</v>
      </c>
      <c r="H354" s="141">
        <f t="shared" si="297"/>
        <v>0.25</v>
      </c>
      <c r="I354" s="141">
        <f t="shared" si="297"/>
        <v>0.25</v>
      </c>
      <c r="J354" s="141">
        <f t="shared" si="297"/>
        <v>0.25</v>
      </c>
      <c r="K354" s="141">
        <f t="shared" si="297"/>
        <v>0.25</v>
      </c>
      <c r="L354" s="141">
        <f t="shared" si="297"/>
        <v>0.25</v>
      </c>
      <c r="M354" s="141">
        <f t="shared" si="297"/>
        <v>0.25</v>
      </c>
      <c r="N354" s="141">
        <f t="shared" si="297"/>
        <v>0.25</v>
      </c>
      <c r="O354" s="141">
        <v>0.35</v>
      </c>
      <c r="P354" s="141">
        <f t="shared" ref="P354:Z354" si="298">+O354</f>
        <v>0.35</v>
      </c>
      <c r="Q354" s="141">
        <f t="shared" si="298"/>
        <v>0.35</v>
      </c>
      <c r="R354" s="141">
        <f t="shared" si="298"/>
        <v>0.35</v>
      </c>
      <c r="S354" s="141">
        <f t="shared" si="298"/>
        <v>0.35</v>
      </c>
      <c r="T354" s="141">
        <f t="shared" si="298"/>
        <v>0.35</v>
      </c>
      <c r="U354" s="141">
        <f t="shared" si="298"/>
        <v>0.35</v>
      </c>
      <c r="V354" s="141">
        <f t="shared" si="298"/>
        <v>0.35</v>
      </c>
      <c r="W354" s="141">
        <f t="shared" si="298"/>
        <v>0.35</v>
      </c>
      <c r="X354" s="141">
        <f t="shared" si="298"/>
        <v>0.35</v>
      </c>
      <c r="Y354" s="141">
        <f t="shared" si="298"/>
        <v>0.35</v>
      </c>
      <c r="Z354" s="141">
        <f t="shared" si="298"/>
        <v>0.35</v>
      </c>
      <c r="AA354" s="141">
        <v>0.15</v>
      </c>
      <c r="AB354" s="141">
        <f t="shared" ref="AB354:AL354" si="299">+AA354</f>
        <v>0.15</v>
      </c>
      <c r="AC354" s="141">
        <f t="shared" si="299"/>
        <v>0.15</v>
      </c>
      <c r="AD354" s="141">
        <f t="shared" si="299"/>
        <v>0.15</v>
      </c>
      <c r="AE354" s="141">
        <f t="shared" si="299"/>
        <v>0.15</v>
      </c>
      <c r="AF354" s="141">
        <f t="shared" si="299"/>
        <v>0.15</v>
      </c>
      <c r="AG354" s="141">
        <f t="shared" si="299"/>
        <v>0.15</v>
      </c>
      <c r="AH354" s="141">
        <f t="shared" si="299"/>
        <v>0.15</v>
      </c>
      <c r="AI354" s="141">
        <f t="shared" si="299"/>
        <v>0.15</v>
      </c>
      <c r="AJ354" s="141">
        <f t="shared" si="299"/>
        <v>0.15</v>
      </c>
      <c r="AK354" s="141">
        <f t="shared" si="299"/>
        <v>0.15</v>
      </c>
      <c r="AL354" s="141">
        <f t="shared" si="299"/>
        <v>0.15</v>
      </c>
      <c r="AM354" s="141">
        <v>0.15</v>
      </c>
      <c r="AN354" s="141">
        <f t="shared" ref="AN354:AX354" si="300">+AM354</f>
        <v>0.15</v>
      </c>
      <c r="AO354" s="141">
        <f t="shared" si="300"/>
        <v>0.15</v>
      </c>
      <c r="AP354" s="141">
        <f t="shared" si="300"/>
        <v>0.15</v>
      </c>
      <c r="AQ354" s="141">
        <f t="shared" si="300"/>
        <v>0.15</v>
      </c>
      <c r="AR354" s="141">
        <f t="shared" si="300"/>
        <v>0.15</v>
      </c>
      <c r="AS354" s="141">
        <f t="shared" si="300"/>
        <v>0.15</v>
      </c>
      <c r="AT354" s="141">
        <f t="shared" si="300"/>
        <v>0.15</v>
      </c>
      <c r="AU354" s="141">
        <f t="shared" si="300"/>
        <v>0.15</v>
      </c>
      <c r="AV354" s="141">
        <f t="shared" si="300"/>
        <v>0.15</v>
      </c>
      <c r="AW354" s="141">
        <f t="shared" si="300"/>
        <v>0.15</v>
      </c>
      <c r="AX354" s="141">
        <f t="shared" si="300"/>
        <v>0.15</v>
      </c>
      <c r="AY354" s="141">
        <v>0.3</v>
      </c>
      <c r="AZ354" s="141">
        <f t="shared" ref="AZ354:BJ354" si="301">+AY354</f>
        <v>0.3</v>
      </c>
      <c r="BA354" s="141">
        <f t="shared" si="301"/>
        <v>0.3</v>
      </c>
      <c r="BB354" s="141">
        <f t="shared" si="301"/>
        <v>0.3</v>
      </c>
      <c r="BC354" s="141">
        <f t="shared" si="301"/>
        <v>0.3</v>
      </c>
      <c r="BD354" s="141">
        <f t="shared" si="301"/>
        <v>0.3</v>
      </c>
      <c r="BE354" s="141">
        <f t="shared" si="301"/>
        <v>0.3</v>
      </c>
      <c r="BF354" s="141">
        <f t="shared" si="301"/>
        <v>0.3</v>
      </c>
      <c r="BG354" s="141">
        <f t="shared" si="301"/>
        <v>0.3</v>
      </c>
      <c r="BH354" s="141">
        <f t="shared" si="301"/>
        <v>0.3</v>
      </c>
      <c r="BI354" s="141">
        <f t="shared" si="301"/>
        <v>0.3</v>
      </c>
      <c r="BJ354" s="141">
        <f t="shared" si="301"/>
        <v>0.3</v>
      </c>
    </row>
    <row r="355" spans="2:62" x14ac:dyDescent="0.3">
      <c r="B355" s="631" t="s">
        <v>91</v>
      </c>
      <c r="C355" s="516">
        <v>0.01</v>
      </c>
      <c r="D355" s="142">
        <f>+C355</f>
        <v>0.01</v>
      </c>
      <c r="E355" s="142">
        <f t="shared" ref="E355:N355" si="302">+D355</f>
        <v>0.01</v>
      </c>
      <c r="F355" s="142">
        <f t="shared" si="302"/>
        <v>0.01</v>
      </c>
      <c r="G355" s="142">
        <f t="shared" si="302"/>
        <v>0.01</v>
      </c>
      <c r="H355" s="142">
        <f t="shared" si="302"/>
        <v>0.01</v>
      </c>
      <c r="I355" s="142">
        <f t="shared" si="302"/>
        <v>0.01</v>
      </c>
      <c r="J355" s="142">
        <f t="shared" si="302"/>
        <v>0.01</v>
      </c>
      <c r="K355" s="142">
        <f t="shared" si="302"/>
        <v>0.01</v>
      </c>
      <c r="L355" s="142">
        <f t="shared" si="302"/>
        <v>0.01</v>
      </c>
      <c r="M355" s="142">
        <f t="shared" si="302"/>
        <v>0.01</v>
      </c>
      <c r="N355" s="142">
        <f t="shared" si="302"/>
        <v>0.01</v>
      </c>
      <c r="O355" s="142">
        <v>1.4999999999999999E-2</v>
      </c>
      <c r="P355" s="142">
        <f t="shared" ref="P355:Z355" si="303">+O355</f>
        <v>1.4999999999999999E-2</v>
      </c>
      <c r="Q355" s="142">
        <f t="shared" si="303"/>
        <v>1.4999999999999999E-2</v>
      </c>
      <c r="R355" s="142">
        <f t="shared" si="303"/>
        <v>1.4999999999999999E-2</v>
      </c>
      <c r="S355" s="142">
        <f t="shared" si="303"/>
        <v>1.4999999999999999E-2</v>
      </c>
      <c r="T355" s="142">
        <f t="shared" si="303"/>
        <v>1.4999999999999999E-2</v>
      </c>
      <c r="U355" s="142">
        <f t="shared" si="303"/>
        <v>1.4999999999999999E-2</v>
      </c>
      <c r="V355" s="142">
        <f t="shared" si="303"/>
        <v>1.4999999999999999E-2</v>
      </c>
      <c r="W355" s="142">
        <f t="shared" si="303"/>
        <v>1.4999999999999999E-2</v>
      </c>
      <c r="X355" s="142">
        <f t="shared" si="303"/>
        <v>1.4999999999999999E-2</v>
      </c>
      <c r="Y355" s="142">
        <f t="shared" si="303"/>
        <v>1.4999999999999999E-2</v>
      </c>
      <c r="Z355" s="142">
        <f t="shared" si="303"/>
        <v>1.4999999999999999E-2</v>
      </c>
      <c r="AA355" s="142">
        <v>0</v>
      </c>
      <c r="AB355" s="142">
        <f t="shared" ref="AB355:AL355" si="304">+AA355</f>
        <v>0</v>
      </c>
      <c r="AC355" s="142">
        <f t="shared" si="304"/>
        <v>0</v>
      </c>
      <c r="AD355" s="142">
        <f t="shared" si="304"/>
        <v>0</v>
      </c>
      <c r="AE355" s="142">
        <f t="shared" si="304"/>
        <v>0</v>
      </c>
      <c r="AF355" s="142">
        <f t="shared" si="304"/>
        <v>0</v>
      </c>
      <c r="AG355" s="142">
        <f t="shared" si="304"/>
        <v>0</v>
      </c>
      <c r="AH355" s="142">
        <f t="shared" si="304"/>
        <v>0</v>
      </c>
      <c r="AI355" s="142">
        <f t="shared" si="304"/>
        <v>0</v>
      </c>
      <c r="AJ355" s="142">
        <f t="shared" si="304"/>
        <v>0</v>
      </c>
      <c r="AK355" s="142">
        <f t="shared" si="304"/>
        <v>0</v>
      </c>
      <c r="AL355" s="142">
        <f t="shared" si="304"/>
        <v>0</v>
      </c>
      <c r="AM355" s="142">
        <v>0</v>
      </c>
      <c r="AN355" s="142">
        <f t="shared" ref="AN355:AX355" si="305">+AM355</f>
        <v>0</v>
      </c>
      <c r="AO355" s="142">
        <f t="shared" si="305"/>
        <v>0</v>
      </c>
      <c r="AP355" s="142">
        <f t="shared" si="305"/>
        <v>0</v>
      </c>
      <c r="AQ355" s="142">
        <f t="shared" si="305"/>
        <v>0</v>
      </c>
      <c r="AR355" s="142">
        <f t="shared" si="305"/>
        <v>0</v>
      </c>
      <c r="AS355" s="142">
        <f t="shared" si="305"/>
        <v>0</v>
      </c>
      <c r="AT355" s="142">
        <f t="shared" si="305"/>
        <v>0</v>
      </c>
      <c r="AU355" s="142">
        <f t="shared" si="305"/>
        <v>0</v>
      </c>
      <c r="AV355" s="142">
        <f t="shared" si="305"/>
        <v>0</v>
      </c>
      <c r="AW355" s="142">
        <f t="shared" si="305"/>
        <v>0</v>
      </c>
      <c r="AX355" s="142">
        <f t="shared" si="305"/>
        <v>0</v>
      </c>
      <c r="AY355" s="142">
        <v>0.01</v>
      </c>
      <c r="AZ355" s="142">
        <f t="shared" ref="AZ355:BJ355" si="306">+AY355</f>
        <v>0.01</v>
      </c>
      <c r="BA355" s="142">
        <f t="shared" si="306"/>
        <v>0.01</v>
      </c>
      <c r="BB355" s="142">
        <f t="shared" si="306"/>
        <v>0.01</v>
      </c>
      <c r="BC355" s="142">
        <f t="shared" si="306"/>
        <v>0.01</v>
      </c>
      <c r="BD355" s="142">
        <f t="shared" si="306"/>
        <v>0.01</v>
      </c>
      <c r="BE355" s="142">
        <f t="shared" si="306"/>
        <v>0.01</v>
      </c>
      <c r="BF355" s="142">
        <f t="shared" si="306"/>
        <v>0.01</v>
      </c>
      <c r="BG355" s="142">
        <f t="shared" si="306"/>
        <v>0.01</v>
      </c>
      <c r="BH355" s="142">
        <f t="shared" si="306"/>
        <v>0.01</v>
      </c>
      <c r="BI355" s="142">
        <f t="shared" si="306"/>
        <v>0.01</v>
      </c>
      <c r="BJ355" s="142">
        <f t="shared" si="306"/>
        <v>0.01</v>
      </c>
    </row>
    <row r="356" spans="2:62" x14ac:dyDescent="0.3">
      <c r="B356" s="631" t="s">
        <v>93</v>
      </c>
      <c r="C356" s="517">
        <v>0.25</v>
      </c>
      <c r="D356" s="141">
        <f t="shared" ref="D356:N356" si="307">+C356</f>
        <v>0.25</v>
      </c>
      <c r="E356" s="141">
        <f t="shared" si="307"/>
        <v>0.25</v>
      </c>
      <c r="F356" s="141">
        <f t="shared" si="307"/>
        <v>0.25</v>
      </c>
      <c r="G356" s="141">
        <f t="shared" si="307"/>
        <v>0.25</v>
      </c>
      <c r="H356" s="141">
        <f t="shared" si="307"/>
        <v>0.25</v>
      </c>
      <c r="I356" s="141">
        <f t="shared" si="307"/>
        <v>0.25</v>
      </c>
      <c r="J356" s="141">
        <f t="shared" si="307"/>
        <v>0.25</v>
      </c>
      <c r="K356" s="141">
        <f t="shared" si="307"/>
        <v>0.25</v>
      </c>
      <c r="L356" s="141">
        <f t="shared" si="307"/>
        <v>0.25</v>
      </c>
      <c r="M356" s="141">
        <f t="shared" si="307"/>
        <v>0.25</v>
      </c>
      <c r="N356" s="141">
        <f t="shared" si="307"/>
        <v>0.25</v>
      </c>
      <c r="O356" s="141">
        <v>0</v>
      </c>
      <c r="P356" s="141">
        <f t="shared" ref="P356:Z356" si="308">+O356</f>
        <v>0</v>
      </c>
      <c r="Q356" s="141">
        <f t="shared" si="308"/>
        <v>0</v>
      </c>
      <c r="R356" s="141">
        <f t="shared" si="308"/>
        <v>0</v>
      </c>
      <c r="S356" s="141">
        <f t="shared" si="308"/>
        <v>0</v>
      </c>
      <c r="T356" s="141">
        <f t="shared" si="308"/>
        <v>0</v>
      </c>
      <c r="U356" s="141">
        <f t="shared" si="308"/>
        <v>0</v>
      </c>
      <c r="V356" s="141">
        <f t="shared" si="308"/>
        <v>0</v>
      </c>
      <c r="W356" s="141">
        <f t="shared" si="308"/>
        <v>0</v>
      </c>
      <c r="X356" s="141">
        <f t="shared" si="308"/>
        <v>0</v>
      </c>
      <c r="Y356" s="141">
        <f t="shared" si="308"/>
        <v>0</v>
      </c>
      <c r="Z356" s="141">
        <f t="shared" si="308"/>
        <v>0</v>
      </c>
      <c r="AA356" s="141">
        <v>0</v>
      </c>
      <c r="AB356" s="141">
        <f t="shared" ref="AB356:AL356" si="309">+AA356</f>
        <v>0</v>
      </c>
      <c r="AC356" s="141">
        <f t="shared" si="309"/>
        <v>0</v>
      </c>
      <c r="AD356" s="141">
        <f t="shared" si="309"/>
        <v>0</v>
      </c>
      <c r="AE356" s="141">
        <f t="shared" si="309"/>
        <v>0</v>
      </c>
      <c r="AF356" s="141">
        <f t="shared" si="309"/>
        <v>0</v>
      </c>
      <c r="AG356" s="141">
        <f t="shared" si="309"/>
        <v>0</v>
      </c>
      <c r="AH356" s="141">
        <f t="shared" si="309"/>
        <v>0</v>
      </c>
      <c r="AI356" s="141">
        <f t="shared" si="309"/>
        <v>0</v>
      </c>
      <c r="AJ356" s="141">
        <f t="shared" si="309"/>
        <v>0</v>
      </c>
      <c r="AK356" s="141">
        <f t="shared" si="309"/>
        <v>0</v>
      </c>
      <c r="AL356" s="141">
        <f t="shared" si="309"/>
        <v>0</v>
      </c>
      <c r="AM356" s="141">
        <v>0.15</v>
      </c>
      <c r="AN356" s="141">
        <f t="shared" ref="AN356:AX356" si="310">+AM356</f>
        <v>0.15</v>
      </c>
      <c r="AO356" s="141">
        <f t="shared" si="310"/>
        <v>0.15</v>
      </c>
      <c r="AP356" s="141">
        <f t="shared" si="310"/>
        <v>0.15</v>
      </c>
      <c r="AQ356" s="141">
        <f t="shared" si="310"/>
        <v>0.15</v>
      </c>
      <c r="AR356" s="141">
        <f t="shared" si="310"/>
        <v>0.15</v>
      </c>
      <c r="AS356" s="141">
        <f t="shared" si="310"/>
        <v>0.15</v>
      </c>
      <c r="AT356" s="141">
        <f t="shared" si="310"/>
        <v>0.15</v>
      </c>
      <c r="AU356" s="141">
        <f t="shared" si="310"/>
        <v>0.15</v>
      </c>
      <c r="AV356" s="141">
        <f t="shared" si="310"/>
        <v>0.15</v>
      </c>
      <c r="AW356" s="141">
        <f t="shared" si="310"/>
        <v>0.15</v>
      </c>
      <c r="AX356" s="141">
        <f t="shared" si="310"/>
        <v>0.15</v>
      </c>
      <c r="AY356" s="141">
        <v>0.25</v>
      </c>
      <c r="AZ356" s="141">
        <f t="shared" ref="AZ356:BJ356" si="311">+AY356</f>
        <v>0.25</v>
      </c>
      <c r="BA356" s="141">
        <f t="shared" si="311"/>
        <v>0.25</v>
      </c>
      <c r="BB356" s="141">
        <f t="shared" si="311"/>
        <v>0.25</v>
      </c>
      <c r="BC356" s="141">
        <f t="shared" si="311"/>
        <v>0.25</v>
      </c>
      <c r="BD356" s="141">
        <f t="shared" si="311"/>
        <v>0.25</v>
      </c>
      <c r="BE356" s="141">
        <f t="shared" si="311"/>
        <v>0.25</v>
      </c>
      <c r="BF356" s="141">
        <f t="shared" si="311"/>
        <v>0.25</v>
      </c>
      <c r="BG356" s="141">
        <f t="shared" si="311"/>
        <v>0.25</v>
      </c>
      <c r="BH356" s="141">
        <f t="shared" si="311"/>
        <v>0.25</v>
      </c>
      <c r="BI356" s="141">
        <f t="shared" si="311"/>
        <v>0.25</v>
      </c>
      <c r="BJ356" s="141">
        <f t="shared" si="311"/>
        <v>0.25</v>
      </c>
    </row>
    <row r="357" spans="2:62" x14ac:dyDescent="0.3">
      <c r="B357" s="631" t="s">
        <v>91</v>
      </c>
      <c r="C357" s="516">
        <v>0</v>
      </c>
      <c r="D357" s="142">
        <f t="shared" ref="D357:N357" si="312">+C357</f>
        <v>0</v>
      </c>
      <c r="E357" s="142">
        <f t="shared" si="312"/>
        <v>0</v>
      </c>
      <c r="F357" s="142">
        <f t="shared" si="312"/>
        <v>0</v>
      </c>
      <c r="G357" s="142">
        <f t="shared" si="312"/>
        <v>0</v>
      </c>
      <c r="H357" s="142">
        <f t="shared" si="312"/>
        <v>0</v>
      </c>
      <c r="I357" s="142">
        <f t="shared" si="312"/>
        <v>0</v>
      </c>
      <c r="J357" s="142">
        <f t="shared" si="312"/>
        <v>0</v>
      </c>
      <c r="K357" s="142">
        <f t="shared" si="312"/>
        <v>0</v>
      </c>
      <c r="L357" s="142">
        <f t="shared" si="312"/>
        <v>0</v>
      </c>
      <c r="M357" s="142">
        <f t="shared" si="312"/>
        <v>0</v>
      </c>
      <c r="N357" s="142">
        <f t="shared" si="312"/>
        <v>0</v>
      </c>
      <c r="O357" s="142">
        <v>0</v>
      </c>
      <c r="P357" s="142">
        <f t="shared" ref="P357:Z357" si="313">+O357</f>
        <v>0</v>
      </c>
      <c r="Q357" s="142">
        <f t="shared" si="313"/>
        <v>0</v>
      </c>
      <c r="R357" s="142">
        <f t="shared" si="313"/>
        <v>0</v>
      </c>
      <c r="S357" s="142">
        <f t="shared" si="313"/>
        <v>0</v>
      </c>
      <c r="T357" s="142">
        <f t="shared" si="313"/>
        <v>0</v>
      </c>
      <c r="U357" s="142">
        <f t="shared" si="313"/>
        <v>0</v>
      </c>
      <c r="V357" s="142">
        <f t="shared" si="313"/>
        <v>0</v>
      </c>
      <c r="W357" s="142">
        <f t="shared" si="313"/>
        <v>0</v>
      </c>
      <c r="X357" s="142">
        <f t="shared" si="313"/>
        <v>0</v>
      </c>
      <c r="Y357" s="142">
        <f t="shared" si="313"/>
        <v>0</v>
      </c>
      <c r="Z357" s="142">
        <f t="shared" si="313"/>
        <v>0</v>
      </c>
      <c r="AA357" s="142">
        <v>0</v>
      </c>
      <c r="AB357" s="142">
        <f t="shared" ref="AB357:AL357" si="314">+AA357</f>
        <v>0</v>
      </c>
      <c r="AC357" s="142">
        <f t="shared" si="314"/>
        <v>0</v>
      </c>
      <c r="AD357" s="142">
        <f t="shared" si="314"/>
        <v>0</v>
      </c>
      <c r="AE357" s="142">
        <f t="shared" si="314"/>
        <v>0</v>
      </c>
      <c r="AF357" s="142">
        <f t="shared" si="314"/>
        <v>0</v>
      </c>
      <c r="AG357" s="142">
        <f t="shared" si="314"/>
        <v>0</v>
      </c>
      <c r="AH357" s="142">
        <f t="shared" si="314"/>
        <v>0</v>
      </c>
      <c r="AI357" s="142">
        <f t="shared" si="314"/>
        <v>0</v>
      </c>
      <c r="AJ357" s="142">
        <f t="shared" si="314"/>
        <v>0</v>
      </c>
      <c r="AK357" s="142">
        <f t="shared" si="314"/>
        <v>0</v>
      </c>
      <c r="AL357" s="142">
        <f t="shared" si="314"/>
        <v>0</v>
      </c>
      <c r="AM357" s="142">
        <v>0</v>
      </c>
      <c r="AN357" s="142">
        <f t="shared" ref="AN357:AX357" si="315">+AM357</f>
        <v>0</v>
      </c>
      <c r="AO357" s="142">
        <f t="shared" si="315"/>
        <v>0</v>
      </c>
      <c r="AP357" s="142">
        <f t="shared" si="315"/>
        <v>0</v>
      </c>
      <c r="AQ357" s="142">
        <f t="shared" si="315"/>
        <v>0</v>
      </c>
      <c r="AR357" s="142">
        <f t="shared" si="315"/>
        <v>0</v>
      </c>
      <c r="AS357" s="142">
        <f t="shared" si="315"/>
        <v>0</v>
      </c>
      <c r="AT357" s="142">
        <f t="shared" si="315"/>
        <v>0</v>
      </c>
      <c r="AU357" s="142">
        <f t="shared" si="315"/>
        <v>0</v>
      </c>
      <c r="AV357" s="142">
        <f t="shared" si="315"/>
        <v>0</v>
      </c>
      <c r="AW357" s="142">
        <f t="shared" si="315"/>
        <v>0</v>
      </c>
      <c r="AX357" s="142">
        <f t="shared" si="315"/>
        <v>0</v>
      </c>
      <c r="AY357" s="142">
        <v>0</v>
      </c>
      <c r="AZ357" s="142">
        <f t="shared" ref="AZ357:BJ357" si="316">+AY357</f>
        <v>0</v>
      </c>
      <c r="BA357" s="142">
        <f t="shared" si="316"/>
        <v>0</v>
      </c>
      <c r="BB357" s="142">
        <f t="shared" si="316"/>
        <v>0</v>
      </c>
      <c r="BC357" s="142">
        <f t="shared" si="316"/>
        <v>0</v>
      </c>
      <c r="BD357" s="142">
        <f t="shared" si="316"/>
        <v>0</v>
      </c>
      <c r="BE357" s="142">
        <f t="shared" si="316"/>
        <v>0</v>
      </c>
      <c r="BF357" s="142">
        <f t="shared" si="316"/>
        <v>0</v>
      </c>
      <c r="BG357" s="142">
        <f t="shared" si="316"/>
        <v>0</v>
      </c>
      <c r="BH357" s="142">
        <f t="shared" si="316"/>
        <v>0</v>
      </c>
      <c r="BI357" s="142">
        <f t="shared" si="316"/>
        <v>0</v>
      </c>
      <c r="BJ357" s="142">
        <f t="shared" si="316"/>
        <v>0</v>
      </c>
    </row>
    <row r="358" spans="2:62" x14ac:dyDescent="0.3">
      <c r="B358" s="631" t="s">
        <v>94</v>
      </c>
      <c r="C358" s="517">
        <v>0.1</v>
      </c>
      <c r="D358" s="141">
        <f t="shared" ref="D358:N358" si="317">+C358</f>
        <v>0.1</v>
      </c>
      <c r="E358" s="141">
        <f t="shared" si="317"/>
        <v>0.1</v>
      </c>
      <c r="F358" s="141">
        <f t="shared" si="317"/>
        <v>0.1</v>
      </c>
      <c r="G358" s="141">
        <f t="shared" si="317"/>
        <v>0.1</v>
      </c>
      <c r="H358" s="141">
        <f t="shared" si="317"/>
        <v>0.1</v>
      </c>
      <c r="I358" s="141">
        <f t="shared" si="317"/>
        <v>0.1</v>
      </c>
      <c r="J358" s="141">
        <f t="shared" si="317"/>
        <v>0.1</v>
      </c>
      <c r="K358" s="141">
        <f t="shared" si="317"/>
        <v>0.1</v>
      </c>
      <c r="L358" s="141">
        <f t="shared" si="317"/>
        <v>0.1</v>
      </c>
      <c r="M358" s="141">
        <f t="shared" si="317"/>
        <v>0.1</v>
      </c>
      <c r="N358" s="141">
        <f t="shared" si="317"/>
        <v>0.1</v>
      </c>
      <c r="O358" s="141">
        <v>0.15</v>
      </c>
      <c r="P358" s="141">
        <f t="shared" ref="P358:Z358" si="318">+O358</f>
        <v>0.15</v>
      </c>
      <c r="Q358" s="141">
        <f t="shared" si="318"/>
        <v>0.15</v>
      </c>
      <c r="R358" s="141">
        <f t="shared" si="318"/>
        <v>0.15</v>
      </c>
      <c r="S358" s="141">
        <f t="shared" si="318"/>
        <v>0.15</v>
      </c>
      <c r="T358" s="141">
        <f t="shared" si="318"/>
        <v>0.15</v>
      </c>
      <c r="U358" s="141">
        <f t="shared" si="318"/>
        <v>0.15</v>
      </c>
      <c r="V358" s="141">
        <f t="shared" si="318"/>
        <v>0.15</v>
      </c>
      <c r="W358" s="141">
        <f t="shared" si="318"/>
        <v>0.15</v>
      </c>
      <c r="X358" s="141">
        <f t="shared" si="318"/>
        <v>0.15</v>
      </c>
      <c r="Y358" s="141">
        <f t="shared" si="318"/>
        <v>0.15</v>
      </c>
      <c r="Z358" s="141">
        <f t="shared" si="318"/>
        <v>0.15</v>
      </c>
      <c r="AA358" s="141">
        <v>0</v>
      </c>
      <c r="AB358" s="141">
        <f t="shared" ref="AB358:AL358" si="319">+AA358</f>
        <v>0</v>
      </c>
      <c r="AC358" s="141">
        <f t="shared" si="319"/>
        <v>0</v>
      </c>
      <c r="AD358" s="141">
        <f t="shared" si="319"/>
        <v>0</v>
      </c>
      <c r="AE358" s="141">
        <f t="shared" si="319"/>
        <v>0</v>
      </c>
      <c r="AF358" s="141">
        <f t="shared" si="319"/>
        <v>0</v>
      </c>
      <c r="AG358" s="141">
        <f t="shared" si="319"/>
        <v>0</v>
      </c>
      <c r="AH358" s="141">
        <f t="shared" si="319"/>
        <v>0</v>
      </c>
      <c r="AI358" s="141">
        <f t="shared" si="319"/>
        <v>0</v>
      </c>
      <c r="AJ358" s="141">
        <f t="shared" si="319"/>
        <v>0</v>
      </c>
      <c r="AK358" s="141">
        <f t="shared" si="319"/>
        <v>0</v>
      </c>
      <c r="AL358" s="141">
        <f t="shared" si="319"/>
        <v>0</v>
      </c>
      <c r="AM358" s="141">
        <v>0.1</v>
      </c>
      <c r="AN358" s="141">
        <f t="shared" ref="AN358:AX358" si="320">+AM358</f>
        <v>0.1</v>
      </c>
      <c r="AO358" s="141">
        <f t="shared" si="320"/>
        <v>0.1</v>
      </c>
      <c r="AP358" s="141">
        <f t="shared" si="320"/>
        <v>0.1</v>
      </c>
      <c r="AQ358" s="141">
        <f t="shared" si="320"/>
        <v>0.1</v>
      </c>
      <c r="AR358" s="141">
        <f t="shared" si="320"/>
        <v>0.1</v>
      </c>
      <c r="AS358" s="141">
        <f t="shared" si="320"/>
        <v>0.1</v>
      </c>
      <c r="AT358" s="141">
        <f t="shared" si="320"/>
        <v>0.1</v>
      </c>
      <c r="AU358" s="141">
        <f t="shared" si="320"/>
        <v>0.1</v>
      </c>
      <c r="AV358" s="141">
        <f t="shared" si="320"/>
        <v>0.1</v>
      </c>
      <c r="AW358" s="141">
        <f t="shared" si="320"/>
        <v>0.1</v>
      </c>
      <c r="AX358" s="141">
        <f t="shared" si="320"/>
        <v>0.1</v>
      </c>
      <c r="AY358" s="141">
        <v>0</v>
      </c>
      <c r="AZ358" s="141">
        <f t="shared" ref="AZ358:BJ358" si="321">+AY358</f>
        <v>0</v>
      </c>
      <c r="BA358" s="141">
        <f t="shared" si="321"/>
        <v>0</v>
      </c>
      <c r="BB358" s="141">
        <f t="shared" si="321"/>
        <v>0</v>
      </c>
      <c r="BC358" s="141">
        <f t="shared" si="321"/>
        <v>0</v>
      </c>
      <c r="BD358" s="141">
        <f t="shared" si="321"/>
        <v>0</v>
      </c>
      <c r="BE358" s="141">
        <f t="shared" si="321"/>
        <v>0</v>
      </c>
      <c r="BF358" s="141">
        <f t="shared" si="321"/>
        <v>0</v>
      </c>
      <c r="BG358" s="141">
        <f t="shared" si="321"/>
        <v>0</v>
      </c>
      <c r="BH358" s="141">
        <f t="shared" si="321"/>
        <v>0</v>
      </c>
      <c r="BI358" s="141">
        <f t="shared" si="321"/>
        <v>0</v>
      </c>
      <c r="BJ358" s="141">
        <f t="shared" si="321"/>
        <v>0</v>
      </c>
    </row>
    <row r="359" spans="2:62" ht="16.2" thickBot="1" x14ac:dyDescent="0.35">
      <c r="B359" s="631" t="s">
        <v>91</v>
      </c>
      <c r="C359" s="516">
        <v>0</v>
      </c>
      <c r="D359" s="142">
        <f t="shared" ref="D359:N359" si="322">+C359</f>
        <v>0</v>
      </c>
      <c r="E359" s="142">
        <f t="shared" si="322"/>
        <v>0</v>
      </c>
      <c r="F359" s="142">
        <f t="shared" si="322"/>
        <v>0</v>
      </c>
      <c r="G359" s="142">
        <f t="shared" si="322"/>
        <v>0</v>
      </c>
      <c r="H359" s="142">
        <f t="shared" si="322"/>
        <v>0</v>
      </c>
      <c r="I359" s="142">
        <f t="shared" si="322"/>
        <v>0</v>
      </c>
      <c r="J359" s="142">
        <f t="shared" si="322"/>
        <v>0</v>
      </c>
      <c r="K359" s="142">
        <f t="shared" si="322"/>
        <v>0</v>
      </c>
      <c r="L359" s="142">
        <f t="shared" si="322"/>
        <v>0</v>
      </c>
      <c r="M359" s="142">
        <f t="shared" si="322"/>
        <v>0</v>
      </c>
      <c r="N359" s="142">
        <f t="shared" si="322"/>
        <v>0</v>
      </c>
      <c r="O359" s="142">
        <v>0</v>
      </c>
      <c r="P359" s="142">
        <f t="shared" ref="P359:Z359" si="323">+O359</f>
        <v>0</v>
      </c>
      <c r="Q359" s="142">
        <f t="shared" si="323"/>
        <v>0</v>
      </c>
      <c r="R359" s="142">
        <f t="shared" si="323"/>
        <v>0</v>
      </c>
      <c r="S359" s="142">
        <f t="shared" si="323"/>
        <v>0</v>
      </c>
      <c r="T359" s="142">
        <f t="shared" si="323"/>
        <v>0</v>
      </c>
      <c r="U359" s="142">
        <f t="shared" si="323"/>
        <v>0</v>
      </c>
      <c r="V359" s="142">
        <f t="shared" si="323"/>
        <v>0</v>
      </c>
      <c r="W359" s="142">
        <f t="shared" si="323"/>
        <v>0</v>
      </c>
      <c r="X359" s="142">
        <f t="shared" si="323"/>
        <v>0</v>
      </c>
      <c r="Y359" s="142">
        <f t="shared" si="323"/>
        <v>0</v>
      </c>
      <c r="Z359" s="142">
        <f t="shared" si="323"/>
        <v>0</v>
      </c>
      <c r="AA359" s="142">
        <v>0</v>
      </c>
      <c r="AB359" s="142">
        <f t="shared" ref="AB359:AL359" si="324">+AA359</f>
        <v>0</v>
      </c>
      <c r="AC359" s="142">
        <f t="shared" si="324"/>
        <v>0</v>
      </c>
      <c r="AD359" s="142">
        <f t="shared" si="324"/>
        <v>0</v>
      </c>
      <c r="AE359" s="142">
        <f t="shared" si="324"/>
        <v>0</v>
      </c>
      <c r="AF359" s="142">
        <f t="shared" si="324"/>
        <v>0</v>
      </c>
      <c r="AG359" s="142">
        <f t="shared" si="324"/>
        <v>0</v>
      </c>
      <c r="AH359" s="142">
        <f t="shared" si="324"/>
        <v>0</v>
      </c>
      <c r="AI359" s="142">
        <f t="shared" si="324"/>
        <v>0</v>
      </c>
      <c r="AJ359" s="142">
        <f t="shared" si="324"/>
        <v>0</v>
      </c>
      <c r="AK359" s="142">
        <f t="shared" si="324"/>
        <v>0</v>
      </c>
      <c r="AL359" s="142">
        <f t="shared" si="324"/>
        <v>0</v>
      </c>
      <c r="AM359" s="142">
        <v>0</v>
      </c>
      <c r="AN359" s="142">
        <f t="shared" ref="AN359:AX359" si="325">+AM359</f>
        <v>0</v>
      </c>
      <c r="AO359" s="142">
        <f t="shared" si="325"/>
        <v>0</v>
      </c>
      <c r="AP359" s="142">
        <f t="shared" si="325"/>
        <v>0</v>
      </c>
      <c r="AQ359" s="142">
        <f t="shared" si="325"/>
        <v>0</v>
      </c>
      <c r="AR359" s="142">
        <f t="shared" si="325"/>
        <v>0</v>
      </c>
      <c r="AS359" s="142">
        <f t="shared" si="325"/>
        <v>0</v>
      </c>
      <c r="AT359" s="142">
        <f t="shared" si="325"/>
        <v>0</v>
      </c>
      <c r="AU359" s="142">
        <f t="shared" si="325"/>
        <v>0</v>
      </c>
      <c r="AV359" s="142">
        <f t="shared" si="325"/>
        <v>0</v>
      </c>
      <c r="AW359" s="142">
        <f t="shared" si="325"/>
        <v>0</v>
      </c>
      <c r="AX359" s="142">
        <f t="shared" si="325"/>
        <v>0</v>
      </c>
      <c r="AY359" s="142">
        <v>0</v>
      </c>
      <c r="AZ359" s="142">
        <f t="shared" ref="AZ359:BJ359" si="326">+AY359</f>
        <v>0</v>
      </c>
      <c r="BA359" s="142">
        <f t="shared" si="326"/>
        <v>0</v>
      </c>
      <c r="BB359" s="142">
        <f t="shared" si="326"/>
        <v>0</v>
      </c>
      <c r="BC359" s="142">
        <f t="shared" si="326"/>
        <v>0</v>
      </c>
      <c r="BD359" s="142">
        <f t="shared" si="326"/>
        <v>0</v>
      </c>
      <c r="BE359" s="142">
        <f t="shared" si="326"/>
        <v>0</v>
      </c>
      <c r="BF359" s="142">
        <f t="shared" si="326"/>
        <v>0</v>
      </c>
      <c r="BG359" s="142">
        <f t="shared" si="326"/>
        <v>0</v>
      </c>
      <c r="BH359" s="142">
        <f t="shared" si="326"/>
        <v>0</v>
      </c>
      <c r="BI359" s="142">
        <f t="shared" si="326"/>
        <v>0</v>
      </c>
      <c r="BJ359" s="142">
        <f t="shared" si="326"/>
        <v>0</v>
      </c>
    </row>
    <row r="360" spans="2:62" ht="16.2" thickBot="1" x14ac:dyDescent="0.35">
      <c r="B360" s="405" t="s">
        <v>95</v>
      </c>
      <c r="C360" s="515">
        <v>0</v>
      </c>
      <c r="D360" s="255">
        <f t="shared" ref="D360:N360" si="327">+C360</f>
        <v>0</v>
      </c>
      <c r="E360" s="255">
        <f t="shared" si="327"/>
        <v>0</v>
      </c>
      <c r="F360" s="255">
        <f t="shared" si="327"/>
        <v>0</v>
      </c>
      <c r="G360" s="255">
        <f t="shared" si="327"/>
        <v>0</v>
      </c>
      <c r="H360" s="255">
        <f t="shared" si="327"/>
        <v>0</v>
      </c>
      <c r="I360" s="255">
        <f t="shared" si="327"/>
        <v>0</v>
      </c>
      <c r="J360" s="255">
        <f t="shared" si="327"/>
        <v>0</v>
      </c>
      <c r="K360" s="255">
        <f t="shared" si="327"/>
        <v>0</v>
      </c>
      <c r="L360" s="255">
        <f t="shared" si="327"/>
        <v>0</v>
      </c>
      <c r="M360" s="255">
        <f t="shared" si="327"/>
        <v>0</v>
      </c>
      <c r="N360" s="255">
        <f t="shared" si="327"/>
        <v>0</v>
      </c>
      <c r="O360" s="255">
        <v>0</v>
      </c>
      <c r="P360" s="255">
        <f t="shared" ref="P360:Z360" si="328">+O360</f>
        <v>0</v>
      </c>
      <c r="Q360" s="255">
        <f t="shared" si="328"/>
        <v>0</v>
      </c>
      <c r="R360" s="255">
        <f t="shared" si="328"/>
        <v>0</v>
      </c>
      <c r="S360" s="255">
        <f t="shared" si="328"/>
        <v>0</v>
      </c>
      <c r="T360" s="255">
        <f t="shared" si="328"/>
        <v>0</v>
      </c>
      <c r="U360" s="255">
        <f t="shared" si="328"/>
        <v>0</v>
      </c>
      <c r="V360" s="255">
        <f t="shared" si="328"/>
        <v>0</v>
      </c>
      <c r="W360" s="255">
        <f t="shared" si="328"/>
        <v>0</v>
      </c>
      <c r="X360" s="255">
        <f t="shared" si="328"/>
        <v>0</v>
      </c>
      <c r="Y360" s="255">
        <f t="shared" si="328"/>
        <v>0</v>
      </c>
      <c r="Z360" s="255">
        <f t="shared" si="328"/>
        <v>0</v>
      </c>
      <c r="AA360" s="255">
        <v>0.1</v>
      </c>
      <c r="AB360" s="255">
        <f t="shared" ref="AB360:AL360" si="329">+AA360</f>
        <v>0.1</v>
      </c>
      <c r="AC360" s="255">
        <f t="shared" si="329"/>
        <v>0.1</v>
      </c>
      <c r="AD360" s="255">
        <f t="shared" si="329"/>
        <v>0.1</v>
      </c>
      <c r="AE360" s="255">
        <f t="shared" si="329"/>
        <v>0.1</v>
      </c>
      <c r="AF360" s="255">
        <f t="shared" si="329"/>
        <v>0.1</v>
      </c>
      <c r="AG360" s="255">
        <f t="shared" si="329"/>
        <v>0.1</v>
      </c>
      <c r="AH360" s="255">
        <f t="shared" si="329"/>
        <v>0.1</v>
      </c>
      <c r="AI360" s="255">
        <f t="shared" si="329"/>
        <v>0.1</v>
      </c>
      <c r="AJ360" s="255">
        <f t="shared" si="329"/>
        <v>0.1</v>
      </c>
      <c r="AK360" s="255">
        <f t="shared" si="329"/>
        <v>0.1</v>
      </c>
      <c r="AL360" s="255">
        <f t="shared" si="329"/>
        <v>0.1</v>
      </c>
      <c r="AM360" s="255">
        <v>0.1</v>
      </c>
      <c r="AN360" s="255">
        <f t="shared" ref="AN360:AX360" si="330">+AM360</f>
        <v>0.1</v>
      </c>
      <c r="AO360" s="255">
        <f t="shared" si="330"/>
        <v>0.1</v>
      </c>
      <c r="AP360" s="255">
        <f t="shared" si="330"/>
        <v>0.1</v>
      </c>
      <c r="AQ360" s="255">
        <f t="shared" si="330"/>
        <v>0.1</v>
      </c>
      <c r="AR360" s="255">
        <f t="shared" si="330"/>
        <v>0.1</v>
      </c>
      <c r="AS360" s="255">
        <f t="shared" si="330"/>
        <v>0.1</v>
      </c>
      <c r="AT360" s="255">
        <f t="shared" si="330"/>
        <v>0.1</v>
      </c>
      <c r="AU360" s="255">
        <f t="shared" si="330"/>
        <v>0.1</v>
      </c>
      <c r="AV360" s="255">
        <f t="shared" si="330"/>
        <v>0.1</v>
      </c>
      <c r="AW360" s="255">
        <f t="shared" si="330"/>
        <v>0.1</v>
      </c>
      <c r="AX360" s="255">
        <f t="shared" si="330"/>
        <v>0.1</v>
      </c>
      <c r="AY360" s="255">
        <v>0</v>
      </c>
      <c r="AZ360" s="255">
        <f t="shared" ref="AZ360:BJ360" si="331">+AY360</f>
        <v>0</v>
      </c>
      <c r="BA360" s="255">
        <f t="shared" si="331"/>
        <v>0</v>
      </c>
      <c r="BB360" s="255">
        <f t="shared" si="331"/>
        <v>0</v>
      </c>
      <c r="BC360" s="255">
        <f t="shared" si="331"/>
        <v>0</v>
      </c>
      <c r="BD360" s="255">
        <f t="shared" si="331"/>
        <v>0</v>
      </c>
      <c r="BE360" s="255">
        <f t="shared" si="331"/>
        <v>0</v>
      </c>
      <c r="BF360" s="255">
        <f t="shared" si="331"/>
        <v>0</v>
      </c>
      <c r="BG360" s="255">
        <f t="shared" si="331"/>
        <v>0</v>
      </c>
      <c r="BH360" s="255">
        <f t="shared" si="331"/>
        <v>0</v>
      </c>
      <c r="BI360" s="255">
        <f t="shared" si="331"/>
        <v>0</v>
      </c>
      <c r="BJ360" s="255">
        <f t="shared" si="331"/>
        <v>0</v>
      </c>
    </row>
    <row r="361" spans="2:62" ht="16.2" thickBot="1" x14ac:dyDescent="0.35"/>
    <row r="362" spans="2:62" ht="16.2" thickBot="1" x14ac:dyDescent="0.35">
      <c r="B362" s="404" t="s">
        <v>337</v>
      </c>
    </row>
    <row r="363" spans="2:62" ht="16.2" thickBot="1" x14ac:dyDescent="0.35">
      <c r="B363" s="404" t="s">
        <v>144</v>
      </c>
      <c r="C363" s="30" t="s">
        <v>341</v>
      </c>
    </row>
    <row r="364" spans="2:62" x14ac:dyDescent="0.3">
      <c r="B364" s="632" t="s">
        <v>338</v>
      </c>
      <c r="C364" s="25">
        <v>2600</v>
      </c>
      <c r="D364" s="16" t="s">
        <v>340</v>
      </c>
    </row>
    <row r="365" spans="2:62" ht="16.2" thickBot="1" x14ac:dyDescent="0.35">
      <c r="B365" s="633" t="s">
        <v>339</v>
      </c>
      <c r="C365" s="16">
        <v>1800</v>
      </c>
      <c r="D365" s="16" t="s">
        <v>340</v>
      </c>
    </row>
    <row r="366" spans="2:62" ht="16.2" thickBot="1" x14ac:dyDescent="0.35">
      <c r="B366" s="404" t="s">
        <v>19</v>
      </c>
    </row>
    <row r="367" spans="2:62" x14ac:dyDescent="0.3">
      <c r="B367" s="632" t="s">
        <v>338</v>
      </c>
      <c r="C367" s="16">
        <v>1800</v>
      </c>
      <c r="D367" s="16" t="s">
        <v>340</v>
      </c>
    </row>
    <row r="368" spans="2:62" x14ac:dyDescent="0.3">
      <c r="B368" s="634" t="s">
        <v>339</v>
      </c>
      <c r="C368" s="16">
        <v>2450</v>
      </c>
      <c r="D368" s="16" t="s">
        <v>340</v>
      </c>
    </row>
    <row r="369" spans="2:63" ht="16.2" thickBot="1" x14ac:dyDescent="0.35">
      <c r="B369" s="635"/>
      <c r="C369" s="27"/>
      <c r="D369" s="27"/>
    </row>
    <row r="370" spans="2:63" ht="16.2" thickBot="1" x14ac:dyDescent="0.35">
      <c r="B370" s="636" t="s">
        <v>460</v>
      </c>
      <c r="C370" s="27"/>
      <c r="D370" s="27"/>
    </row>
    <row r="371" spans="2:63" x14ac:dyDescent="0.3">
      <c r="B371" s="637" t="s">
        <v>461</v>
      </c>
      <c r="C371" s="540">
        <v>0.3</v>
      </c>
      <c r="D371" s="27"/>
    </row>
    <row r="372" spans="2:63" ht="16.2" thickBot="1" x14ac:dyDescent="0.35">
      <c r="B372" s="638" t="s">
        <v>459</v>
      </c>
      <c r="C372" s="543">
        <v>0.5</v>
      </c>
      <c r="D372" s="27"/>
    </row>
    <row r="373" spans="2:63" x14ac:dyDescent="0.3">
      <c r="B373" s="4"/>
    </row>
    <row r="374" spans="2:63" x14ac:dyDescent="0.3">
      <c r="B374" s="4" t="s">
        <v>100</v>
      </c>
    </row>
    <row r="375" spans="2:63" ht="16.2" thickBot="1" x14ac:dyDescent="0.35"/>
    <row r="376" spans="2:63" ht="16.2" thickBot="1" x14ac:dyDescent="0.35">
      <c r="B376" s="404" t="s">
        <v>83</v>
      </c>
      <c r="C376" s="1429">
        <v>2019</v>
      </c>
      <c r="D376" s="1430"/>
      <c r="E376" s="1430"/>
      <c r="F376" s="1430"/>
      <c r="G376" s="1430"/>
      <c r="H376" s="1430"/>
      <c r="I376" s="1430"/>
      <c r="J376" s="1430"/>
      <c r="K376" s="1430"/>
      <c r="L376" s="1430"/>
      <c r="M376" s="1430"/>
      <c r="N376" s="1431"/>
      <c r="O376" s="1432">
        <v>2020</v>
      </c>
      <c r="P376" s="1430"/>
      <c r="Q376" s="1430"/>
      <c r="R376" s="1430"/>
      <c r="S376" s="1430"/>
      <c r="T376" s="1430"/>
      <c r="U376" s="1430"/>
      <c r="V376" s="1430"/>
      <c r="W376" s="1430"/>
      <c r="X376" s="1430"/>
      <c r="Y376" s="1430"/>
      <c r="Z376" s="1431"/>
      <c r="AA376" s="1432">
        <v>2021</v>
      </c>
      <c r="AB376" s="1430"/>
      <c r="AC376" s="1430"/>
      <c r="AD376" s="1430"/>
      <c r="AE376" s="1430"/>
      <c r="AF376" s="1430"/>
      <c r="AG376" s="1430"/>
      <c r="AH376" s="1430"/>
      <c r="AI376" s="1430"/>
      <c r="AJ376" s="1430"/>
      <c r="AK376" s="1430"/>
      <c r="AL376" s="1431"/>
      <c r="AM376" s="1432">
        <v>2022</v>
      </c>
      <c r="AN376" s="1430"/>
      <c r="AO376" s="1430"/>
      <c r="AP376" s="1430"/>
      <c r="AQ376" s="1430"/>
      <c r="AR376" s="1430"/>
      <c r="AS376" s="1430"/>
      <c r="AT376" s="1430"/>
      <c r="AU376" s="1430"/>
      <c r="AV376" s="1430"/>
      <c r="AW376" s="1430"/>
      <c r="AX376" s="1431"/>
      <c r="AY376" s="1433">
        <v>2023</v>
      </c>
      <c r="AZ376" s="1434"/>
      <c r="BA376" s="1434"/>
      <c r="BB376" s="1434"/>
      <c r="BC376" s="1434"/>
      <c r="BD376" s="1434"/>
      <c r="BE376" s="1434"/>
      <c r="BF376" s="1434"/>
      <c r="BG376" s="1434"/>
      <c r="BH376" s="1434"/>
      <c r="BI376" s="1434"/>
      <c r="BJ376" s="1435"/>
    </row>
    <row r="377" spans="2:63" ht="16.2" thickBot="1" x14ac:dyDescent="0.35">
      <c r="B377" s="404" t="s">
        <v>80</v>
      </c>
      <c r="C377" s="469" t="s">
        <v>7</v>
      </c>
      <c r="D377" s="470" t="s">
        <v>8</v>
      </c>
      <c r="E377" s="470" t="s">
        <v>9</v>
      </c>
      <c r="F377" s="470" t="s">
        <v>10</v>
      </c>
      <c r="G377" s="470" t="s">
        <v>11</v>
      </c>
      <c r="H377" s="470" t="s">
        <v>12</v>
      </c>
      <c r="I377" s="470" t="s">
        <v>13</v>
      </c>
      <c r="J377" s="470" t="s">
        <v>14</v>
      </c>
      <c r="K377" s="470" t="s">
        <v>15</v>
      </c>
      <c r="L377" s="470" t="s">
        <v>16</v>
      </c>
      <c r="M377" s="470" t="s">
        <v>17</v>
      </c>
      <c r="N377" s="471" t="s">
        <v>18</v>
      </c>
      <c r="O377" s="469" t="s">
        <v>7</v>
      </c>
      <c r="P377" s="470" t="s">
        <v>8</v>
      </c>
      <c r="Q377" s="470" t="s">
        <v>9</v>
      </c>
      <c r="R377" s="470" t="s">
        <v>10</v>
      </c>
      <c r="S377" s="470" t="s">
        <v>11</v>
      </c>
      <c r="T377" s="470" t="s">
        <v>12</v>
      </c>
      <c r="U377" s="470" t="s">
        <v>13</v>
      </c>
      <c r="V377" s="470" t="s">
        <v>14</v>
      </c>
      <c r="W377" s="470" t="s">
        <v>15</v>
      </c>
      <c r="X377" s="470" t="s">
        <v>16</v>
      </c>
      <c r="Y377" s="470" t="s">
        <v>17</v>
      </c>
      <c r="Z377" s="471" t="s">
        <v>18</v>
      </c>
      <c r="AA377" s="469" t="s">
        <v>7</v>
      </c>
      <c r="AB377" s="470" t="s">
        <v>8</v>
      </c>
      <c r="AC377" s="470" t="s">
        <v>9</v>
      </c>
      <c r="AD377" s="470" t="s">
        <v>10</v>
      </c>
      <c r="AE377" s="470" t="s">
        <v>11</v>
      </c>
      <c r="AF377" s="470" t="s">
        <v>12</v>
      </c>
      <c r="AG377" s="470" t="s">
        <v>13</v>
      </c>
      <c r="AH377" s="470" t="s">
        <v>14</v>
      </c>
      <c r="AI377" s="470" t="s">
        <v>15</v>
      </c>
      <c r="AJ377" s="470" t="s">
        <v>16</v>
      </c>
      <c r="AK377" s="470" t="s">
        <v>17</v>
      </c>
      <c r="AL377" s="471" t="s">
        <v>18</v>
      </c>
      <c r="AM377" s="469" t="s">
        <v>7</v>
      </c>
      <c r="AN377" s="470" t="s">
        <v>8</v>
      </c>
      <c r="AO377" s="470" t="s">
        <v>9</v>
      </c>
      <c r="AP377" s="470" t="s">
        <v>10</v>
      </c>
      <c r="AQ377" s="470" t="s">
        <v>11</v>
      </c>
      <c r="AR377" s="470" t="s">
        <v>12</v>
      </c>
      <c r="AS377" s="470" t="s">
        <v>13</v>
      </c>
      <c r="AT377" s="470" t="s">
        <v>14</v>
      </c>
      <c r="AU377" s="470" t="s">
        <v>15</v>
      </c>
      <c r="AV377" s="470" t="s">
        <v>16</v>
      </c>
      <c r="AW377" s="470" t="s">
        <v>17</v>
      </c>
      <c r="AX377" s="590" t="s">
        <v>18</v>
      </c>
      <c r="AY377" s="482" t="s">
        <v>7</v>
      </c>
      <c r="AZ377" s="483" t="s">
        <v>8</v>
      </c>
      <c r="BA377" s="483" t="s">
        <v>9</v>
      </c>
      <c r="BB377" s="483" t="s">
        <v>10</v>
      </c>
      <c r="BC377" s="483" t="s">
        <v>11</v>
      </c>
      <c r="BD377" s="483" t="s">
        <v>12</v>
      </c>
      <c r="BE377" s="483" t="s">
        <v>13</v>
      </c>
      <c r="BF377" s="483" t="s">
        <v>14</v>
      </c>
      <c r="BG377" s="483" t="s">
        <v>15</v>
      </c>
      <c r="BH377" s="483" t="s">
        <v>16</v>
      </c>
      <c r="BI377" s="483" t="s">
        <v>17</v>
      </c>
      <c r="BJ377" s="484" t="s">
        <v>18</v>
      </c>
    </row>
    <row r="378" spans="2:63" ht="16.2" thickBot="1" x14ac:dyDescent="0.35">
      <c r="B378" s="639" t="s">
        <v>101</v>
      </c>
      <c r="C378" s="1436" t="str">
        <f>+$B$378</f>
        <v>LONG NIGHT DORADA</v>
      </c>
      <c r="D378" s="1437"/>
      <c r="E378" s="1437"/>
      <c r="F378" s="1437"/>
      <c r="G378" s="1437"/>
      <c r="H378" s="1437"/>
      <c r="I378" s="1437"/>
      <c r="J378" s="1437"/>
      <c r="K378" s="1437"/>
      <c r="L378" s="1437"/>
      <c r="M378" s="1437"/>
      <c r="N378" s="1438"/>
      <c r="O378" s="1436" t="str">
        <f>+$B$378</f>
        <v>LONG NIGHT DORADA</v>
      </c>
      <c r="P378" s="1437"/>
      <c r="Q378" s="1437"/>
      <c r="R378" s="1437"/>
      <c r="S378" s="1437"/>
      <c r="T378" s="1437"/>
      <c r="U378" s="1437"/>
      <c r="V378" s="1437"/>
      <c r="W378" s="1437"/>
      <c r="X378" s="1437"/>
      <c r="Y378" s="1437"/>
      <c r="Z378" s="1438"/>
      <c r="AA378" s="1436" t="str">
        <f>+$B$378</f>
        <v>LONG NIGHT DORADA</v>
      </c>
      <c r="AB378" s="1437"/>
      <c r="AC378" s="1437"/>
      <c r="AD378" s="1437"/>
      <c r="AE378" s="1437"/>
      <c r="AF378" s="1437"/>
      <c r="AG378" s="1437"/>
      <c r="AH378" s="1437"/>
      <c r="AI378" s="1437"/>
      <c r="AJ378" s="1437"/>
      <c r="AK378" s="1437"/>
      <c r="AL378" s="1438"/>
      <c r="AM378" s="1436" t="str">
        <f>+$B$378</f>
        <v>LONG NIGHT DORADA</v>
      </c>
      <c r="AN378" s="1437"/>
      <c r="AO378" s="1437"/>
      <c r="AP378" s="1437"/>
      <c r="AQ378" s="1437"/>
      <c r="AR378" s="1437"/>
      <c r="AS378" s="1437"/>
      <c r="AT378" s="1437"/>
      <c r="AU378" s="1437"/>
      <c r="AV378" s="1437"/>
      <c r="AW378" s="1437"/>
      <c r="AX378" s="1438"/>
      <c r="AY378" s="1436" t="str">
        <f>+$B$378</f>
        <v>LONG NIGHT DORADA</v>
      </c>
      <c r="AZ378" s="1437"/>
      <c r="BA378" s="1437"/>
      <c r="BB378" s="1437"/>
      <c r="BC378" s="1437"/>
      <c r="BD378" s="1437"/>
      <c r="BE378" s="1437"/>
      <c r="BF378" s="1437"/>
      <c r="BG378" s="1437"/>
      <c r="BH378" s="1437"/>
      <c r="BI378" s="1437"/>
      <c r="BJ378" s="1438"/>
    </row>
    <row r="379" spans="2:63" x14ac:dyDescent="0.3">
      <c r="B379" s="631" t="s">
        <v>102</v>
      </c>
      <c r="C379" s="343">
        <v>16</v>
      </c>
      <c r="D379" s="640">
        <f>+C379</f>
        <v>16</v>
      </c>
      <c r="E379" s="640">
        <f t="shared" ref="E379:BJ384" si="332">+D379</f>
        <v>16</v>
      </c>
      <c r="F379" s="640">
        <f t="shared" si="332"/>
        <v>16</v>
      </c>
      <c r="G379" s="640">
        <f t="shared" si="332"/>
        <v>16</v>
      </c>
      <c r="H379" s="640">
        <f t="shared" si="332"/>
        <v>16</v>
      </c>
      <c r="I379" s="640">
        <f t="shared" si="332"/>
        <v>16</v>
      </c>
      <c r="J379" s="640">
        <f t="shared" si="332"/>
        <v>16</v>
      </c>
      <c r="K379" s="640">
        <f t="shared" si="332"/>
        <v>16</v>
      </c>
      <c r="L379" s="640">
        <f t="shared" si="332"/>
        <v>16</v>
      </c>
      <c r="M379" s="640">
        <f t="shared" si="332"/>
        <v>16</v>
      </c>
      <c r="N379" s="641">
        <f t="shared" si="332"/>
        <v>16</v>
      </c>
      <c r="O379" s="343">
        <v>17</v>
      </c>
      <c r="P379" s="640">
        <f t="shared" si="332"/>
        <v>17</v>
      </c>
      <c r="Q379" s="640">
        <f t="shared" si="332"/>
        <v>17</v>
      </c>
      <c r="R379" s="640">
        <f t="shared" si="332"/>
        <v>17</v>
      </c>
      <c r="S379" s="640">
        <f t="shared" si="332"/>
        <v>17</v>
      </c>
      <c r="T379" s="640">
        <f t="shared" si="332"/>
        <v>17</v>
      </c>
      <c r="U379" s="640">
        <f t="shared" si="332"/>
        <v>17</v>
      </c>
      <c r="V379" s="640">
        <f t="shared" si="332"/>
        <v>17</v>
      </c>
      <c r="W379" s="640">
        <f t="shared" si="332"/>
        <v>17</v>
      </c>
      <c r="X379" s="640">
        <f t="shared" si="332"/>
        <v>17</v>
      </c>
      <c r="Y379" s="640">
        <f t="shared" si="332"/>
        <v>17</v>
      </c>
      <c r="Z379" s="641">
        <f t="shared" si="332"/>
        <v>17</v>
      </c>
      <c r="AA379" s="343">
        <v>15</v>
      </c>
      <c r="AB379" s="640">
        <f t="shared" si="332"/>
        <v>15</v>
      </c>
      <c r="AC379" s="640">
        <f t="shared" si="332"/>
        <v>15</v>
      </c>
      <c r="AD379" s="640">
        <f t="shared" si="332"/>
        <v>15</v>
      </c>
      <c r="AE379" s="640">
        <f t="shared" si="332"/>
        <v>15</v>
      </c>
      <c r="AF379" s="640">
        <f t="shared" si="332"/>
        <v>15</v>
      </c>
      <c r="AG379" s="640">
        <f t="shared" si="332"/>
        <v>15</v>
      </c>
      <c r="AH379" s="640">
        <f t="shared" si="332"/>
        <v>15</v>
      </c>
      <c r="AI379" s="640">
        <f t="shared" si="332"/>
        <v>15</v>
      </c>
      <c r="AJ379" s="640">
        <f t="shared" si="332"/>
        <v>15</v>
      </c>
      <c r="AK379" s="640">
        <f t="shared" si="332"/>
        <v>15</v>
      </c>
      <c r="AL379" s="641">
        <f t="shared" si="332"/>
        <v>15</v>
      </c>
      <c r="AM379" s="343">
        <v>17</v>
      </c>
      <c r="AN379" s="640">
        <f t="shared" si="332"/>
        <v>17</v>
      </c>
      <c r="AO379" s="640">
        <f t="shared" si="332"/>
        <v>17</v>
      </c>
      <c r="AP379" s="640">
        <f t="shared" si="332"/>
        <v>17</v>
      </c>
      <c r="AQ379" s="640">
        <f t="shared" si="332"/>
        <v>17</v>
      </c>
      <c r="AR379" s="640">
        <f t="shared" si="332"/>
        <v>17</v>
      </c>
      <c r="AS379" s="640">
        <f t="shared" si="332"/>
        <v>17</v>
      </c>
      <c r="AT379" s="640">
        <f t="shared" si="332"/>
        <v>17</v>
      </c>
      <c r="AU379" s="640">
        <f t="shared" si="332"/>
        <v>17</v>
      </c>
      <c r="AV379" s="640">
        <f t="shared" si="332"/>
        <v>17</v>
      </c>
      <c r="AW379" s="640">
        <f t="shared" si="332"/>
        <v>17</v>
      </c>
      <c r="AX379" s="641">
        <f t="shared" si="332"/>
        <v>17</v>
      </c>
      <c r="AY379" s="343">
        <v>18</v>
      </c>
      <c r="AZ379" s="640">
        <f t="shared" si="332"/>
        <v>18</v>
      </c>
      <c r="BA379" s="640">
        <f t="shared" si="332"/>
        <v>18</v>
      </c>
      <c r="BB379" s="640">
        <f t="shared" si="332"/>
        <v>18</v>
      </c>
      <c r="BC379" s="640">
        <f t="shared" si="332"/>
        <v>18</v>
      </c>
      <c r="BD379" s="640">
        <f t="shared" si="332"/>
        <v>18</v>
      </c>
      <c r="BE379" s="640">
        <f t="shared" si="332"/>
        <v>18</v>
      </c>
      <c r="BF379" s="640">
        <f t="shared" si="332"/>
        <v>18</v>
      </c>
      <c r="BG379" s="640">
        <f t="shared" si="332"/>
        <v>18</v>
      </c>
      <c r="BH379" s="640">
        <f t="shared" si="332"/>
        <v>18</v>
      </c>
      <c r="BI379" s="640">
        <f t="shared" si="332"/>
        <v>18</v>
      </c>
      <c r="BJ379" s="641">
        <f t="shared" si="332"/>
        <v>18</v>
      </c>
    </row>
    <row r="380" spans="2:63" x14ac:dyDescent="0.3">
      <c r="B380" s="631" t="s">
        <v>103</v>
      </c>
      <c r="C380" s="642">
        <v>0.72</v>
      </c>
      <c r="D380" s="629">
        <f t="shared" ref="D380:S393" si="333">+C380</f>
        <v>0.72</v>
      </c>
      <c r="E380" s="629">
        <f t="shared" si="333"/>
        <v>0.72</v>
      </c>
      <c r="F380" s="629">
        <f t="shared" si="333"/>
        <v>0.72</v>
      </c>
      <c r="G380" s="629">
        <f t="shared" si="333"/>
        <v>0.72</v>
      </c>
      <c r="H380" s="629">
        <f t="shared" si="333"/>
        <v>0.72</v>
      </c>
      <c r="I380" s="629">
        <f t="shared" si="333"/>
        <v>0.72</v>
      </c>
      <c r="J380" s="629">
        <f t="shared" si="333"/>
        <v>0.72</v>
      </c>
      <c r="K380" s="629">
        <f t="shared" si="333"/>
        <v>0.72</v>
      </c>
      <c r="L380" s="629">
        <f t="shared" si="333"/>
        <v>0.72</v>
      </c>
      <c r="M380" s="629">
        <f t="shared" si="333"/>
        <v>0.72</v>
      </c>
      <c r="N380" s="630">
        <f t="shared" si="333"/>
        <v>0.72</v>
      </c>
      <c r="O380" s="642">
        <v>0.75</v>
      </c>
      <c r="P380" s="629">
        <f t="shared" si="333"/>
        <v>0.75</v>
      </c>
      <c r="Q380" s="629">
        <f t="shared" si="333"/>
        <v>0.75</v>
      </c>
      <c r="R380" s="629">
        <f t="shared" si="333"/>
        <v>0.75</v>
      </c>
      <c r="S380" s="629">
        <f t="shared" si="333"/>
        <v>0.75</v>
      </c>
      <c r="T380" s="629">
        <f t="shared" si="332"/>
        <v>0.75</v>
      </c>
      <c r="U380" s="629">
        <f t="shared" si="332"/>
        <v>0.75</v>
      </c>
      <c r="V380" s="629">
        <f t="shared" si="332"/>
        <v>0.75</v>
      </c>
      <c r="W380" s="629">
        <f t="shared" si="332"/>
        <v>0.75</v>
      </c>
      <c r="X380" s="629">
        <f t="shared" si="332"/>
        <v>0.75</v>
      </c>
      <c r="Y380" s="629">
        <f t="shared" si="332"/>
        <v>0.75</v>
      </c>
      <c r="Z380" s="630">
        <f t="shared" si="332"/>
        <v>0.75</v>
      </c>
      <c r="AA380" s="642">
        <v>0.7</v>
      </c>
      <c r="AB380" s="629">
        <f t="shared" si="332"/>
        <v>0.7</v>
      </c>
      <c r="AC380" s="629">
        <f t="shared" si="332"/>
        <v>0.7</v>
      </c>
      <c r="AD380" s="629">
        <f t="shared" si="332"/>
        <v>0.7</v>
      </c>
      <c r="AE380" s="629">
        <f t="shared" si="332"/>
        <v>0.7</v>
      </c>
      <c r="AF380" s="629">
        <f t="shared" si="332"/>
        <v>0.7</v>
      </c>
      <c r="AG380" s="629">
        <f t="shared" si="332"/>
        <v>0.7</v>
      </c>
      <c r="AH380" s="629">
        <f t="shared" si="332"/>
        <v>0.7</v>
      </c>
      <c r="AI380" s="629">
        <f t="shared" si="332"/>
        <v>0.7</v>
      </c>
      <c r="AJ380" s="629">
        <f t="shared" si="332"/>
        <v>0.7</v>
      </c>
      <c r="AK380" s="629">
        <f t="shared" si="332"/>
        <v>0.7</v>
      </c>
      <c r="AL380" s="630">
        <f t="shared" si="332"/>
        <v>0.7</v>
      </c>
      <c r="AM380" s="642">
        <v>0.74</v>
      </c>
      <c r="AN380" s="629">
        <f t="shared" si="332"/>
        <v>0.74</v>
      </c>
      <c r="AO380" s="629">
        <f t="shared" si="332"/>
        <v>0.74</v>
      </c>
      <c r="AP380" s="629">
        <f t="shared" si="332"/>
        <v>0.74</v>
      </c>
      <c r="AQ380" s="629">
        <f t="shared" si="332"/>
        <v>0.74</v>
      </c>
      <c r="AR380" s="629">
        <f t="shared" si="332"/>
        <v>0.74</v>
      </c>
      <c r="AS380" s="629">
        <f t="shared" si="332"/>
        <v>0.74</v>
      </c>
      <c r="AT380" s="629">
        <f t="shared" si="332"/>
        <v>0.74</v>
      </c>
      <c r="AU380" s="629">
        <f t="shared" si="332"/>
        <v>0.74</v>
      </c>
      <c r="AV380" s="629">
        <f t="shared" si="332"/>
        <v>0.74</v>
      </c>
      <c r="AW380" s="629">
        <f t="shared" si="332"/>
        <v>0.74</v>
      </c>
      <c r="AX380" s="630">
        <f t="shared" si="332"/>
        <v>0.74</v>
      </c>
      <c r="AY380" s="642">
        <v>0.69</v>
      </c>
      <c r="AZ380" s="629">
        <f t="shared" si="332"/>
        <v>0.69</v>
      </c>
      <c r="BA380" s="629">
        <f t="shared" si="332"/>
        <v>0.69</v>
      </c>
      <c r="BB380" s="629">
        <f t="shared" si="332"/>
        <v>0.69</v>
      </c>
      <c r="BC380" s="629">
        <f t="shared" si="332"/>
        <v>0.69</v>
      </c>
      <c r="BD380" s="629">
        <f t="shared" si="332"/>
        <v>0.69</v>
      </c>
      <c r="BE380" s="629">
        <f t="shared" si="332"/>
        <v>0.69</v>
      </c>
      <c r="BF380" s="629">
        <f t="shared" si="332"/>
        <v>0.69</v>
      </c>
      <c r="BG380" s="629">
        <f t="shared" si="332"/>
        <v>0.69</v>
      </c>
      <c r="BH380" s="629">
        <f t="shared" si="332"/>
        <v>0.69</v>
      </c>
      <c r="BI380" s="629">
        <f t="shared" si="332"/>
        <v>0.69</v>
      </c>
      <c r="BJ380" s="630">
        <f t="shared" si="332"/>
        <v>0.69</v>
      </c>
      <c r="BK380" s="415"/>
    </row>
    <row r="381" spans="2:63" ht="16.2" thickBot="1" x14ac:dyDescent="0.35">
      <c r="B381" s="631" t="s">
        <v>104</v>
      </c>
      <c r="C381" s="171">
        <v>15</v>
      </c>
      <c r="D381" s="128">
        <f t="shared" si="333"/>
        <v>15</v>
      </c>
      <c r="E381" s="128">
        <f t="shared" si="332"/>
        <v>15</v>
      </c>
      <c r="F381" s="128">
        <f t="shared" si="332"/>
        <v>15</v>
      </c>
      <c r="G381" s="128">
        <f t="shared" si="332"/>
        <v>15</v>
      </c>
      <c r="H381" s="128">
        <f t="shared" si="332"/>
        <v>15</v>
      </c>
      <c r="I381" s="128">
        <f t="shared" si="332"/>
        <v>15</v>
      </c>
      <c r="J381" s="128">
        <f t="shared" si="332"/>
        <v>15</v>
      </c>
      <c r="K381" s="128">
        <f t="shared" si="332"/>
        <v>15</v>
      </c>
      <c r="L381" s="128">
        <f t="shared" si="332"/>
        <v>15</v>
      </c>
      <c r="M381" s="128">
        <f t="shared" si="332"/>
        <v>15</v>
      </c>
      <c r="N381" s="359">
        <f t="shared" si="332"/>
        <v>15</v>
      </c>
      <c r="O381" s="171">
        <v>16</v>
      </c>
      <c r="P381" s="128">
        <f t="shared" si="332"/>
        <v>16</v>
      </c>
      <c r="Q381" s="128">
        <f t="shared" si="332"/>
        <v>16</v>
      </c>
      <c r="R381" s="128">
        <f t="shared" si="332"/>
        <v>16</v>
      </c>
      <c r="S381" s="128">
        <f t="shared" si="332"/>
        <v>16</v>
      </c>
      <c r="T381" s="128">
        <f t="shared" si="332"/>
        <v>16</v>
      </c>
      <c r="U381" s="128">
        <f t="shared" si="332"/>
        <v>16</v>
      </c>
      <c r="V381" s="128">
        <f t="shared" si="332"/>
        <v>16</v>
      </c>
      <c r="W381" s="128">
        <f t="shared" si="332"/>
        <v>16</v>
      </c>
      <c r="X381" s="128">
        <f t="shared" si="332"/>
        <v>16</v>
      </c>
      <c r="Y381" s="128">
        <f t="shared" si="332"/>
        <v>16</v>
      </c>
      <c r="Z381" s="359">
        <f t="shared" si="332"/>
        <v>16</v>
      </c>
      <c r="AA381" s="171">
        <v>18</v>
      </c>
      <c r="AB381" s="128">
        <f t="shared" si="332"/>
        <v>18</v>
      </c>
      <c r="AC381" s="128">
        <f t="shared" si="332"/>
        <v>18</v>
      </c>
      <c r="AD381" s="128">
        <f t="shared" si="332"/>
        <v>18</v>
      </c>
      <c r="AE381" s="128">
        <f t="shared" si="332"/>
        <v>18</v>
      </c>
      <c r="AF381" s="128">
        <f t="shared" si="332"/>
        <v>18</v>
      </c>
      <c r="AG381" s="128">
        <f t="shared" si="332"/>
        <v>18</v>
      </c>
      <c r="AH381" s="128">
        <f t="shared" si="332"/>
        <v>18</v>
      </c>
      <c r="AI381" s="128">
        <f t="shared" si="332"/>
        <v>18</v>
      </c>
      <c r="AJ381" s="128">
        <f t="shared" si="332"/>
        <v>18</v>
      </c>
      <c r="AK381" s="128">
        <f t="shared" si="332"/>
        <v>18</v>
      </c>
      <c r="AL381" s="359">
        <f t="shared" si="332"/>
        <v>18</v>
      </c>
      <c r="AM381" s="171">
        <v>19</v>
      </c>
      <c r="AN381" s="128">
        <f t="shared" si="332"/>
        <v>19</v>
      </c>
      <c r="AO381" s="128">
        <f t="shared" si="332"/>
        <v>19</v>
      </c>
      <c r="AP381" s="128">
        <f t="shared" si="332"/>
        <v>19</v>
      </c>
      <c r="AQ381" s="128">
        <f t="shared" si="332"/>
        <v>19</v>
      </c>
      <c r="AR381" s="128">
        <f t="shared" si="332"/>
        <v>19</v>
      </c>
      <c r="AS381" s="128">
        <f t="shared" si="332"/>
        <v>19</v>
      </c>
      <c r="AT381" s="128">
        <f t="shared" si="332"/>
        <v>19</v>
      </c>
      <c r="AU381" s="128">
        <f t="shared" si="332"/>
        <v>19</v>
      </c>
      <c r="AV381" s="128">
        <f t="shared" si="332"/>
        <v>19</v>
      </c>
      <c r="AW381" s="128">
        <f t="shared" si="332"/>
        <v>19</v>
      </c>
      <c r="AX381" s="359">
        <f t="shared" si="332"/>
        <v>19</v>
      </c>
      <c r="AY381" s="171">
        <v>18</v>
      </c>
      <c r="AZ381" s="128">
        <f t="shared" si="332"/>
        <v>18</v>
      </c>
      <c r="BA381" s="128">
        <f t="shared" si="332"/>
        <v>18</v>
      </c>
      <c r="BB381" s="128">
        <f t="shared" si="332"/>
        <v>18</v>
      </c>
      <c r="BC381" s="128">
        <f t="shared" si="332"/>
        <v>18</v>
      </c>
      <c r="BD381" s="128">
        <f t="shared" si="332"/>
        <v>18</v>
      </c>
      <c r="BE381" s="128">
        <f t="shared" si="332"/>
        <v>18</v>
      </c>
      <c r="BF381" s="128">
        <f t="shared" si="332"/>
        <v>18</v>
      </c>
      <c r="BG381" s="128">
        <f t="shared" si="332"/>
        <v>18</v>
      </c>
      <c r="BH381" s="128">
        <f t="shared" si="332"/>
        <v>18</v>
      </c>
      <c r="BI381" s="128">
        <f t="shared" si="332"/>
        <v>18</v>
      </c>
      <c r="BJ381" s="359">
        <f t="shared" si="332"/>
        <v>18</v>
      </c>
    </row>
    <row r="382" spans="2:63" ht="16.2" thickBot="1" x14ac:dyDescent="0.35">
      <c r="B382" s="643" t="s">
        <v>21</v>
      </c>
      <c r="C382" s="1436" t="str">
        <f>+$B$382</f>
        <v xml:space="preserve">WAKEUP ROJA </v>
      </c>
      <c r="D382" s="1437"/>
      <c r="E382" s="1437"/>
      <c r="F382" s="1437"/>
      <c r="G382" s="1437"/>
      <c r="H382" s="1437"/>
      <c r="I382" s="1437"/>
      <c r="J382" s="1437"/>
      <c r="K382" s="1437"/>
      <c r="L382" s="1437"/>
      <c r="M382" s="1437"/>
      <c r="N382" s="1438"/>
      <c r="O382" s="1436" t="str">
        <f>+$B$382</f>
        <v xml:space="preserve">WAKEUP ROJA </v>
      </c>
      <c r="P382" s="1437"/>
      <c r="Q382" s="1437"/>
      <c r="R382" s="1437"/>
      <c r="S382" s="1437"/>
      <c r="T382" s="1437"/>
      <c r="U382" s="1437"/>
      <c r="V382" s="1437"/>
      <c r="W382" s="1437"/>
      <c r="X382" s="1437"/>
      <c r="Y382" s="1437"/>
      <c r="Z382" s="1438"/>
      <c r="AA382" s="1436" t="str">
        <f>+$B$382</f>
        <v xml:space="preserve">WAKEUP ROJA </v>
      </c>
      <c r="AB382" s="1437"/>
      <c r="AC382" s="1437"/>
      <c r="AD382" s="1437"/>
      <c r="AE382" s="1437"/>
      <c r="AF382" s="1437"/>
      <c r="AG382" s="1437"/>
      <c r="AH382" s="1437"/>
      <c r="AI382" s="1437"/>
      <c r="AJ382" s="1437"/>
      <c r="AK382" s="1437"/>
      <c r="AL382" s="1438"/>
      <c r="AM382" s="1436" t="str">
        <f>+$B$382</f>
        <v xml:space="preserve">WAKEUP ROJA </v>
      </c>
      <c r="AN382" s="1437"/>
      <c r="AO382" s="1437"/>
      <c r="AP382" s="1437"/>
      <c r="AQ382" s="1437"/>
      <c r="AR382" s="1437"/>
      <c r="AS382" s="1437"/>
      <c r="AT382" s="1437"/>
      <c r="AU382" s="1437"/>
      <c r="AV382" s="1437"/>
      <c r="AW382" s="1437"/>
      <c r="AX382" s="1438"/>
      <c r="AY382" s="1436" t="str">
        <f>+$B$382</f>
        <v xml:space="preserve">WAKEUP ROJA </v>
      </c>
      <c r="AZ382" s="1437"/>
      <c r="BA382" s="1437"/>
      <c r="BB382" s="1437"/>
      <c r="BC382" s="1437"/>
      <c r="BD382" s="1437"/>
      <c r="BE382" s="1437"/>
      <c r="BF382" s="1437"/>
      <c r="BG382" s="1437"/>
      <c r="BH382" s="1437"/>
      <c r="BI382" s="1437"/>
      <c r="BJ382" s="1438"/>
    </row>
    <row r="383" spans="2:63" x14ac:dyDescent="0.3">
      <c r="B383" s="631" t="s">
        <v>102</v>
      </c>
      <c r="C383" s="343">
        <v>17</v>
      </c>
      <c r="D383" s="640">
        <f t="shared" si="333"/>
        <v>17</v>
      </c>
      <c r="E383" s="640">
        <f t="shared" si="332"/>
        <v>17</v>
      </c>
      <c r="F383" s="640">
        <f t="shared" si="332"/>
        <v>17</v>
      </c>
      <c r="G383" s="640">
        <f t="shared" si="332"/>
        <v>17</v>
      </c>
      <c r="H383" s="640">
        <f t="shared" si="332"/>
        <v>17</v>
      </c>
      <c r="I383" s="640">
        <f t="shared" si="332"/>
        <v>17</v>
      </c>
      <c r="J383" s="640">
        <f t="shared" si="332"/>
        <v>17</v>
      </c>
      <c r="K383" s="640">
        <f t="shared" si="332"/>
        <v>17</v>
      </c>
      <c r="L383" s="640">
        <f t="shared" si="332"/>
        <v>17</v>
      </c>
      <c r="M383" s="640">
        <f t="shared" si="332"/>
        <v>17</v>
      </c>
      <c r="N383" s="641">
        <f t="shared" si="332"/>
        <v>17</v>
      </c>
      <c r="O383" s="343">
        <v>18</v>
      </c>
      <c r="P383" s="640">
        <f t="shared" si="332"/>
        <v>18</v>
      </c>
      <c r="Q383" s="640">
        <f t="shared" si="332"/>
        <v>18</v>
      </c>
      <c r="R383" s="640">
        <f t="shared" si="332"/>
        <v>18</v>
      </c>
      <c r="S383" s="640">
        <f t="shared" si="332"/>
        <v>18</v>
      </c>
      <c r="T383" s="640">
        <f t="shared" si="332"/>
        <v>18</v>
      </c>
      <c r="U383" s="640">
        <f t="shared" si="332"/>
        <v>18</v>
      </c>
      <c r="V383" s="640">
        <f t="shared" si="332"/>
        <v>18</v>
      </c>
      <c r="W383" s="640">
        <f t="shared" si="332"/>
        <v>18</v>
      </c>
      <c r="X383" s="640">
        <f t="shared" si="332"/>
        <v>18</v>
      </c>
      <c r="Y383" s="640">
        <f t="shared" si="332"/>
        <v>18</v>
      </c>
      <c r="Z383" s="641">
        <f t="shared" si="332"/>
        <v>18</v>
      </c>
      <c r="AA383" s="343">
        <v>16</v>
      </c>
      <c r="AB383" s="640">
        <f t="shared" si="332"/>
        <v>16</v>
      </c>
      <c r="AC383" s="640">
        <f t="shared" si="332"/>
        <v>16</v>
      </c>
      <c r="AD383" s="640">
        <f t="shared" si="332"/>
        <v>16</v>
      </c>
      <c r="AE383" s="640">
        <f t="shared" si="332"/>
        <v>16</v>
      </c>
      <c r="AF383" s="640">
        <f t="shared" si="332"/>
        <v>16</v>
      </c>
      <c r="AG383" s="640">
        <f t="shared" si="332"/>
        <v>16</v>
      </c>
      <c r="AH383" s="640">
        <f t="shared" si="332"/>
        <v>16</v>
      </c>
      <c r="AI383" s="640">
        <f t="shared" si="332"/>
        <v>16</v>
      </c>
      <c r="AJ383" s="640">
        <f t="shared" si="332"/>
        <v>16</v>
      </c>
      <c r="AK383" s="640">
        <f t="shared" si="332"/>
        <v>16</v>
      </c>
      <c r="AL383" s="641">
        <f t="shared" si="332"/>
        <v>16</v>
      </c>
      <c r="AM383" s="343">
        <v>19</v>
      </c>
      <c r="AN383" s="640">
        <f t="shared" si="332"/>
        <v>19</v>
      </c>
      <c r="AO383" s="640">
        <f t="shared" si="332"/>
        <v>19</v>
      </c>
      <c r="AP383" s="640">
        <f t="shared" si="332"/>
        <v>19</v>
      </c>
      <c r="AQ383" s="640">
        <f t="shared" si="332"/>
        <v>19</v>
      </c>
      <c r="AR383" s="640">
        <f t="shared" si="332"/>
        <v>19</v>
      </c>
      <c r="AS383" s="640">
        <f t="shared" si="332"/>
        <v>19</v>
      </c>
      <c r="AT383" s="640">
        <f t="shared" si="332"/>
        <v>19</v>
      </c>
      <c r="AU383" s="640">
        <f t="shared" si="332"/>
        <v>19</v>
      </c>
      <c r="AV383" s="640">
        <f t="shared" si="332"/>
        <v>19</v>
      </c>
      <c r="AW383" s="640">
        <f t="shared" si="332"/>
        <v>19</v>
      </c>
      <c r="AX383" s="641">
        <f t="shared" si="332"/>
        <v>19</v>
      </c>
      <c r="AY383" s="343">
        <v>20</v>
      </c>
      <c r="AZ383" s="640">
        <f t="shared" si="332"/>
        <v>20</v>
      </c>
      <c r="BA383" s="640">
        <f t="shared" si="332"/>
        <v>20</v>
      </c>
      <c r="BB383" s="640">
        <f t="shared" si="332"/>
        <v>20</v>
      </c>
      <c r="BC383" s="640">
        <f t="shared" si="332"/>
        <v>20</v>
      </c>
      <c r="BD383" s="640">
        <f t="shared" si="332"/>
        <v>20</v>
      </c>
      <c r="BE383" s="640">
        <f t="shared" si="332"/>
        <v>20</v>
      </c>
      <c r="BF383" s="640">
        <f t="shared" si="332"/>
        <v>20</v>
      </c>
      <c r="BG383" s="640">
        <f t="shared" si="332"/>
        <v>20</v>
      </c>
      <c r="BH383" s="640">
        <f t="shared" si="332"/>
        <v>20</v>
      </c>
      <c r="BI383" s="640">
        <f t="shared" si="332"/>
        <v>20</v>
      </c>
      <c r="BJ383" s="641">
        <f t="shared" si="332"/>
        <v>20</v>
      </c>
    </row>
    <row r="384" spans="2:63" x14ac:dyDescent="0.3">
      <c r="B384" s="631" t="s">
        <v>103</v>
      </c>
      <c r="C384" s="642">
        <v>0.56999999999999995</v>
      </c>
      <c r="D384" s="629">
        <f t="shared" si="333"/>
        <v>0.56999999999999995</v>
      </c>
      <c r="E384" s="629">
        <f t="shared" si="332"/>
        <v>0.56999999999999995</v>
      </c>
      <c r="F384" s="629">
        <f t="shared" si="332"/>
        <v>0.56999999999999995</v>
      </c>
      <c r="G384" s="629">
        <f t="shared" si="332"/>
        <v>0.56999999999999995</v>
      </c>
      <c r="H384" s="629">
        <f t="shared" si="332"/>
        <v>0.56999999999999995</v>
      </c>
      <c r="I384" s="629">
        <f t="shared" si="332"/>
        <v>0.56999999999999995</v>
      </c>
      <c r="J384" s="629">
        <f t="shared" si="332"/>
        <v>0.56999999999999995</v>
      </c>
      <c r="K384" s="629">
        <f t="shared" si="332"/>
        <v>0.56999999999999995</v>
      </c>
      <c r="L384" s="629">
        <f t="shared" si="332"/>
        <v>0.56999999999999995</v>
      </c>
      <c r="M384" s="629">
        <f t="shared" si="332"/>
        <v>0.56999999999999995</v>
      </c>
      <c r="N384" s="630">
        <f t="shared" si="332"/>
        <v>0.56999999999999995</v>
      </c>
      <c r="O384" s="642">
        <v>0.55000000000000004</v>
      </c>
      <c r="P384" s="629">
        <f t="shared" si="332"/>
        <v>0.55000000000000004</v>
      </c>
      <c r="Q384" s="629">
        <f t="shared" si="332"/>
        <v>0.55000000000000004</v>
      </c>
      <c r="R384" s="629">
        <f t="shared" si="332"/>
        <v>0.55000000000000004</v>
      </c>
      <c r="S384" s="629">
        <f t="shared" si="332"/>
        <v>0.55000000000000004</v>
      </c>
      <c r="T384" s="629">
        <f t="shared" si="332"/>
        <v>0.55000000000000004</v>
      </c>
      <c r="U384" s="629">
        <f t="shared" si="332"/>
        <v>0.55000000000000004</v>
      </c>
      <c r="V384" s="629">
        <f t="shared" si="332"/>
        <v>0.55000000000000004</v>
      </c>
      <c r="W384" s="629">
        <f t="shared" si="332"/>
        <v>0.55000000000000004</v>
      </c>
      <c r="X384" s="629">
        <f t="shared" si="332"/>
        <v>0.55000000000000004</v>
      </c>
      <c r="Y384" s="629">
        <f t="shared" si="332"/>
        <v>0.55000000000000004</v>
      </c>
      <c r="Z384" s="630">
        <f t="shared" si="332"/>
        <v>0.55000000000000004</v>
      </c>
      <c r="AA384" s="642">
        <v>0.54</v>
      </c>
      <c r="AB384" s="629">
        <f t="shared" si="332"/>
        <v>0.54</v>
      </c>
      <c r="AC384" s="629">
        <f t="shared" si="332"/>
        <v>0.54</v>
      </c>
      <c r="AD384" s="629">
        <f t="shared" si="332"/>
        <v>0.54</v>
      </c>
      <c r="AE384" s="629">
        <f t="shared" si="332"/>
        <v>0.54</v>
      </c>
      <c r="AF384" s="629">
        <f t="shared" si="332"/>
        <v>0.54</v>
      </c>
      <c r="AG384" s="629">
        <f t="shared" si="332"/>
        <v>0.54</v>
      </c>
      <c r="AH384" s="629">
        <f t="shared" si="332"/>
        <v>0.54</v>
      </c>
      <c r="AI384" s="629">
        <f t="shared" si="332"/>
        <v>0.54</v>
      </c>
      <c r="AJ384" s="629">
        <f t="shared" si="332"/>
        <v>0.54</v>
      </c>
      <c r="AK384" s="629">
        <f t="shared" si="332"/>
        <v>0.54</v>
      </c>
      <c r="AL384" s="630">
        <f t="shared" si="332"/>
        <v>0.54</v>
      </c>
      <c r="AM384" s="642">
        <v>0.59</v>
      </c>
      <c r="AN384" s="629">
        <f t="shared" si="332"/>
        <v>0.59</v>
      </c>
      <c r="AO384" s="629">
        <f t="shared" si="332"/>
        <v>0.59</v>
      </c>
      <c r="AP384" s="629">
        <f t="shared" si="332"/>
        <v>0.59</v>
      </c>
      <c r="AQ384" s="629">
        <f t="shared" ref="E384:BJ391" si="334">+AP384</f>
        <v>0.59</v>
      </c>
      <c r="AR384" s="629">
        <f t="shared" si="334"/>
        <v>0.59</v>
      </c>
      <c r="AS384" s="629">
        <f t="shared" si="334"/>
        <v>0.59</v>
      </c>
      <c r="AT384" s="629">
        <f t="shared" si="334"/>
        <v>0.59</v>
      </c>
      <c r="AU384" s="629">
        <f t="shared" si="334"/>
        <v>0.59</v>
      </c>
      <c r="AV384" s="629">
        <f t="shared" si="334"/>
        <v>0.59</v>
      </c>
      <c r="AW384" s="629">
        <f t="shared" si="334"/>
        <v>0.59</v>
      </c>
      <c r="AX384" s="630">
        <f t="shared" si="334"/>
        <v>0.59</v>
      </c>
      <c r="AY384" s="642">
        <v>0.57999999999999996</v>
      </c>
      <c r="AZ384" s="629">
        <f t="shared" si="334"/>
        <v>0.57999999999999996</v>
      </c>
      <c r="BA384" s="629">
        <f t="shared" si="334"/>
        <v>0.57999999999999996</v>
      </c>
      <c r="BB384" s="629">
        <f t="shared" si="334"/>
        <v>0.57999999999999996</v>
      </c>
      <c r="BC384" s="629">
        <f t="shared" si="334"/>
        <v>0.57999999999999996</v>
      </c>
      <c r="BD384" s="629">
        <f t="shared" si="334"/>
        <v>0.57999999999999996</v>
      </c>
      <c r="BE384" s="629">
        <f t="shared" si="334"/>
        <v>0.57999999999999996</v>
      </c>
      <c r="BF384" s="629">
        <f t="shared" si="334"/>
        <v>0.57999999999999996</v>
      </c>
      <c r="BG384" s="629">
        <f t="shared" si="334"/>
        <v>0.57999999999999996</v>
      </c>
      <c r="BH384" s="629">
        <f t="shared" si="334"/>
        <v>0.57999999999999996</v>
      </c>
      <c r="BI384" s="629">
        <f t="shared" si="334"/>
        <v>0.57999999999999996</v>
      </c>
      <c r="BJ384" s="630">
        <f t="shared" si="334"/>
        <v>0.57999999999999996</v>
      </c>
      <c r="BK384" s="415"/>
    </row>
    <row r="385" spans="2:63" ht="16.2" thickBot="1" x14ac:dyDescent="0.35">
      <c r="B385" s="631" t="s">
        <v>104</v>
      </c>
      <c r="C385" s="171">
        <v>19</v>
      </c>
      <c r="D385" s="128">
        <f t="shared" si="333"/>
        <v>19</v>
      </c>
      <c r="E385" s="128">
        <f t="shared" si="334"/>
        <v>19</v>
      </c>
      <c r="F385" s="128">
        <f t="shared" si="334"/>
        <v>19</v>
      </c>
      <c r="G385" s="128">
        <f t="shared" si="334"/>
        <v>19</v>
      </c>
      <c r="H385" s="128">
        <f t="shared" si="334"/>
        <v>19</v>
      </c>
      <c r="I385" s="128">
        <f t="shared" si="334"/>
        <v>19</v>
      </c>
      <c r="J385" s="128">
        <f t="shared" si="334"/>
        <v>19</v>
      </c>
      <c r="K385" s="128">
        <f t="shared" si="334"/>
        <v>19</v>
      </c>
      <c r="L385" s="128">
        <f t="shared" si="334"/>
        <v>19</v>
      </c>
      <c r="M385" s="128">
        <f t="shared" si="334"/>
        <v>19</v>
      </c>
      <c r="N385" s="359">
        <f t="shared" si="334"/>
        <v>19</v>
      </c>
      <c r="O385" s="171">
        <v>20</v>
      </c>
      <c r="P385" s="128">
        <f t="shared" si="334"/>
        <v>20</v>
      </c>
      <c r="Q385" s="128">
        <f t="shared" si="334"/>
        <v>20</v>
      </c>
      <c r="R385" s="128">
        <f t="shared" si="334"/>
        <v>20</v>
      </c>
      <c r="S385" s="128">
        <f t="shared" si="334"/>
        <v>20</v>
      </c>
      <c r="T385" s="128">
        <f t="shared" si="334"/>
        <v>20</v>
      </c>
      <c r="U385" s="128">
        <f t="shared" si="334"/>
        <v>20</v>
      </c>
      <c r="V385" s="128">
        <f t="shared" si="334"/>
        <v>20</v>
      </c>
      <c r="W385" s="128">
        <f t="shared" si="334"/>
        <v>20</v>
      </c>
      <c r="X385" s="128">
        <f t="shared" si="334"/>
        <v>20</v>
      </c>
      <c r="Y385" s="128">
        <f t="shared" si="334"/>
        <v>20</v>
      </c>
      <c r="Z385" s="359">
        <f t="shared" si="334"/>
        <v>20</v>
      </c>
      <c r="AA385" s="171">
        <v>21</v>
      </c>
      <c r="AB385" s="128">
        <f t="shared" si="334"/>
        <v>21</v>
      </c>
      <c r="AC385" s="128">
        <f t="shared" si="334"/>
        <v>21</v>
      </c>
      <c r="AD385" s="128">
        <f t="shared" si="334"/>
        <v>21</v>
      </c>
      <c r="AE385" s="128">
        <f t="shared" si="334"/>
        <v>21</v>
      </c>
      <c r="AF385" s="128">
        <f t="shared" si="334"/>
        <v>21</v>
      </c>
      <c r="AG385" s="128">
        <f t="shared" si="334"/>
        <v>21</v>
      </c>
      <c r="AH385" s="128">
        <f t="shared" si="334"/>
        <v>21</v>
      </c>
      <c r="AI385" s="128">
        <f t="shared" si="334"/>
        <v>21</v>
      </c>
      <c r="AJ385" s="128">
        <f t="shared" si="334"/>
        <v>21</v>
      </c>
      <c r="AK385" s="128">
        <f t="shared" si="334"/>
        <v>21</v>
      </c>
      <c r="AL385" s="359">
        <f t="shared" si="334"/>
        <v>21</v>
      </c>
      <c r="AM385" s="171">
        <v>18</v>
      </c>
      <c r="AN385" s="128">
        <f t="shared" si="334"/>
        <v>18</v>
      </c>
      <c r="AO385" s="128">
        <f t="shared" si="334"/>
        <v>18</v>
      </c>
      <c r="AP385" s="128">
        <f t="shared" si="334"/>
        <v>18</v>
      </c>
      <c r="AQ385" s="128">
        <f t="shared" si="334"/>
        <v>18</v>
      </c>
      <c r="AR385" s="128">
        <f t="shared" si="334"/>
        <v>18</v>
      </c>
      <c r="AS385" s="128">
        <f t="shared" si="334"/>
        <v>18</v>
      </c>
      <c r="AT385" s="128">
        <f t="shared" si="334"/>
        <v>18</v>
      </c>
      <c r="AU385" s="128">
        <f t="shared" si="334"/>
        <v>18</v>
      </c>
      <c r="AV385" s="128">
        <f t="shared" si="334"/>
        <v>18</v>
      </c>
      <c r="AW385" s="128">
        <f t="shared" si="334"/>
        <v>18</v>
      </c>
      <c r="AX385" s="359">
        <f t="shared" si="334"/>
        <v>18</v>
      </c>
      <c r="AY385" s="171">
        <v>17</v>
      </c>
      <c r="AZ385" s="128">
        <f t="shared" si="334"/>
        <v>17</v>
      </c>
      <c r="BA385" s="128">
        <f t="shared" si="334"/>
        <v>17</v>
      </c>
      <c r="BB385" s="128">
        <f t="shared" si="334"/>
        <v>17</v>
      </c>
      <c r="BC385" s="128">
        <f t="shared" si="334"/>
        <v>17</v>
      </c>
      <c r="BD385" s="128">
        <f t="shared" si="334"/>
        <v>17</v>
      </c>
      <c r="BE385" s="128">
        <f t="shared" si="334"/>
        <v>17</v>
      </c>
      <c r="BF385" s="128">
        <f t="shared" si="334"/>
        <v>17</v>
      </c>
      <c r="BG385" s="128">
        <f t="shared" si="334"/>
        <v>17</v>
      </c>
      <c r="BH385" s="128">
        <f t="shared" si="334"/>
        <v>17</v>
      </c>
      <c r="BI385" s="128">
        <f t="shared" si="334"/>
        <v>17</v>
      </c>
      <c r="BJ385" s="359">
        <f t="shared" si="334"/>
        <v>17</v>
      </c>
    </row>
    <row r="386" spans="2:63" ht="16.2" thickBot="1" x14ac:dyDescent="0.35">
      <c r="B386" s="644" t="s">
        <v>19</v>
      </c>
      <c r="C386" s="1436" t="str">
        <f>+$B$386</f>
        <v xml:space="preserve">NIGHTMARE NEGRA </v>
      </c>
      <c r="D386" s="1437"/>
      <c r="E386" s="1437"/>
      <c r="F386" s="1437"/>
      <c r="G386" s="1437"/>
      <c r="H386" s="1437"/>
      <c r="I386" s="1437"/>
      <c r="J386" s="1437"/>
      <c r="K386" s="1437"/>
      <c r="L386" s="1437"/>
      <c r="M386" s="1437"/>
      <c r="N386" s="1438"/>
      <c r="O386" s="1436" t="str">
        <f>+$B$386</f>
        <v xml:space="preserve">NIGHTMARE NEGRA </v>
      </c>
      <c r="P386" s="1437"/>
      <c r="Q386" s="1437"/>
      <c r="R386" s="1437"/>
      <c r="S386" s="1437"/>
      <c r="T386" s="1437"/>
      <c r="U386" s="1437"/>
      <c r="V386" s="1437"/>
      <c r="W386" s="1437"/>
      <c r="X386" s="1437"/>
      <c r="Y386" s="1437"/>
      <c r="Z386" s="1438"/>
      <c r="AA386" s="1436" t="str">
        <f>+$B$386</f>
        <v xml:space="preserve">NIGHTMARE NEGRA </v>
      </c>
      <c r="AB386" s="1437"/>
      <c r="AC386" s="1437"/>
      <c r="AD386" s="1437"/>
      <c r="AE386" s="1437"/>
      <c r="AF386" s="1437"/>
      <c r="AG386" s="1437"/>
      <c r="AH386" s="1437"/>
      <c r="AI386" s="1437"/>
      <c r="AJ386" s="1437"/>
      <c r="AK386" s="1437"/>
      <c r="AL386" s="1438"/>
      <c r="AM386" s="1436" t="str">
        <f>+$B$386</f>
        <v xml:space="preserve">NIGHTMARE NEGRA </v>
      </c>
      <c r="AN386" s="1437"/>
      <c r="AO386" s="1437"/>
      <c r="AP386" s="1437"/>
      <c r="AQ386" s="1437"/>
      <c r="AR386" s="1437"/>
      <c r="AS386" s="1437"/>
      <c r="AT386" s="1437"/>
      <c r="AU386" s="1437"/>
      <c r="AV386" s="1437"/>
      <c r="AW386" s="1437"/>
      <c r="AX386" s="1438"/>
      <c r="AY386" s="1436" t="str">
        <f>+$B$386</f>
        <v xml:space="preserve">NIGHTMARE NEGRA </v>
      </c>
      <c r="AZ386" s="1437"/>
      <c r="BA386" s="1437"/>
      <c r="BB386" s="1437"/>
      <c r="BC386" s="1437"/>
      <c r="BD386" s="1437"/>
      <c r="BE386" s="1437"/>
      <c r="BF386" s="1437"/>
      <c r="BG386" s="1437"/>
      <c r="BH386" s="1437"/>
      <c r="BI386" s="1437"/>
      <c r="BJ386" s="1438"/>
    </row>
    <row r="387" spans="2:63" x14ac:dyDescent="0.3">
      <c r="B387" s="631" t="s">
        <v>102</v>
      </c>
      <c r="C387" s="343">
        <v>17</v>
      </c>
      <c r="D387" s="640">
        <f t="shared" si="333"/>
        <v>17</v>
      </c>
      <c r="E387" s="640">
        <f t="shared" si="334"/>
        <v>17</v>
      </c>
      <c r="F387" s="640">
        <f t="shared" si="334"/>
        <v>17</v>
      </c>
      <c r="G387" s="640">
        <f t="shared" si="334"/>
        <v>17</v>
      </c>
      <c r="H387" s="640">
        <f t="shared" si="334"/>
        <v>17</v>
      </c>
      <c r="I387" s="640">
        <f t="shared" si="334"/>
        <v>17</v>
      </c>
      <c r="J387" s="640">
        <f t="shared" si="334"/>
        <v>17</v>
      </c>
      <c r="K387" s="640">
        <f t="shared" si="334"/>
        <v>17</v>
      </c>
      <c r="L387" s="640">
        <f t="shared" si="334"/>
        <v>17</v>
      </c>
      <c r="M387" s="640">
        <f t="shared" si="334"/>
        <v>17</v>
      </c>
      <c r="N387" s="641">
        <f t="shared" si="334"/>
        <v>17</v>
      </c>
      <c r="O387" s="343">
        <v>18</v>
      </c>
      <c r="P387" s="640">
        <f t="shared" si="334"/>
        <v>18</v>
      </c>
      <c r="Q387" s="640">
        <f t="shared" si="334"/>
        <v>18</v>
      </c>
      <c r="R387" s="640">
        <f t="shared" si="334"/>
        <v>18</v>
      </c>
      <c r="S387" s="640">
        <f t="shared" si="334"/>
        <v>18</v>
      </c>
      <c r="T387" s="640">
        <f t="shared" si="334"/>
        <v>18</v>
      </c>
      <c r="U387" s="640">
        <f t="shared" si="334"/>
        <v>18</v>
      </c>
      <c r="V387" s="640">
        <f t="shared" si="334"/>
        <v>18</v>
      </c>
      <c r="W387" s="640">
        <f t="shared" si="334"/>
        <v>18</v>
      </c>
      <c r="X387" s="640">
        <f t="shared" si="334"/>
        <v>18</v>
      </c>
      <c r="Y387" s="640">
        <f t="shared" si="334"/>
        <v>18</v>
      </c>
      <c r="Z387" s="641">
        <f t="shared" si="334"/>
        <v>18</v>
      </c>
      <c r="AA387" s="343">
        <v>17</v>
      </c>
      <c r="AB387" s="640">
        <f t="shared" si="334"/>
        <v>17</v>
      </c>
      <c r="AC387" s="640">
        <f t="shared" si="334"/>
        <v>17</v>
      </c>
      <c r="AD387" s="640">
        <f t="shared" si="334"/>
        <v>17</v>
      </c>
      <c r="AE387" s="640">
        <f t="shared" si="334"/>
        <v>17</v>
      </c>
      <c r="AF387" s="640">
        <f t="shared" si="334"/>
        <v>17</v>
      </c>
      <c r="AG387" s="640">
        <f t="shared" si="334"/>
        <v>17</v>
      </c>
      <c r="AH387" s="640">
        <f t="shared" si="334"/>
        <v>17</v>
      </c>
      <c r="AI387" s="640">
        <f t="shared" si="334"/>
        <v>17</v>
      </c>
      <c r="AJ387" s="640">
        <f t="shared" si="334"/>
        <v>17</v>
      </c>
      <c r="AK387" s="640">
        <f t="shared" si="334"/>
        <v>17</v>
      </c>
      <c r="AL387" s="641">
        <f t="shared" si="334"/>
        <v>17</v>
      </c>
      <c r="AM387" s="343">
        <v>18</v>
      </c>
      <c r="AN387" s="640">
        <f t="shared" si="334"/>
        <v>18</v>
      </c>
      <c r="AO387" s="640">
        <f t="shared" si="334"/>
        <v>18</v>
      </c>
      <c r="AP387" s="640">
        <f t="shared" si="334"/>
        <v>18</v>
      </c>
      <c r="AQ387" s="640">
        <f t="shared" si="334"/>
        <v>18</v>
      </c>
      <c r="AR387" s="640">
        <f t="shared" si="334"/>
        <v>18</v>
      </c>
      <c r="AS387" s="640">
        <f t="shared" si="334"/>
        <v>18</v>
      </c>
      <c r="AT387" s="640">
        <f t="shared" si="334"/>
        <v>18</v>
      </c>
      <c r="AU387" s="640">
        <f t="shared" si="334"/>
        <v>18</v>
      </c>
      <c r="AV387" s="640">
        <f t="shared" si="334"/>
        <v>18</v>
      </c>
      <c r="AW387" s="640">
        <f t="shared" si="334"/>
        <v>18</v>
      </c>
      <c r="AX387" s="641">
        <f t="shared" si="334"/>
        <v>18</v>
      </c>
      <c r="AY387" s="343">
        <v>16</v>
      </c>
      <c r="AZ387" s="640">
        <f t="shared" si="334"/>
        <v>16</v>
      </c>
      <c r="BA387" s="640">
        <f t="shared" si="334"/>
        <v>16</v>
      </c>
      <c r="BB387" s="640">
        <f t="shared" si="334"/>
        <v>16</v>
      </c>
      <c r="BC387" s="640">
        <f t="shared" si="334"/>
        <v>16</v>
      </c>
      <c r="BD387" s="640">
        <f t="shared" si="334"/>
        <v>16</v>
      </c>
      <c r="BE387" s="640">
        <f t="shared" si="334"/>
        <v>16</v>
      </c>
      <c r="BF387" s="640">
        <f t="shared" si="334"/>
        <v>16</v>
      </c>
      <c r="BG387" s="640">
        <f t="shared" si="334"/>
        <v>16</v>
      </c>
      <c r="BH387" s="640">
        <f t="shared" si="334"/>
        <v>16</v>
      </c>
      <c r="BI387" s="640">
        <f t="shared" si="334"/>
        <v>16</v>
      </c>
      <c r="BJ387" s="641">
        <f t="shared" si="334"/>
        <v>16</v>
      </c>
    </row>
    <row r="388" spans="2:63" x14ac:dyDescent="0.3">
      <c r="B388" s="631" t="s">
        <v>103</v>
      </c>
      <c r="C388" s="642">
        <v>0.73</v>
      </c>
      <c r="D388" s="629">
        <f t="shared" si="333"/>
        <v>0.73</v>
      </c>
      <c r="E388" s="629">
        <f t="shared" si="334"/>
        <v>0.73</v>
      </c>
      <c r="F388" s="629">
        <f t="shared" si="334"/>
        <v>0.73</v>
      </c>
      <c r="G388" s="629">
        <f t="shared" si="334"/>
        <v>0.73</v>
      </c>
      <c r="H388" s="629">
        <f t="shared" si="334"/>
        <v>0.73</v>
      </c>
      <c r="I388" s="629">
        <f t="shared" si="334"/>
        <v>0.73</v>
      </c>
      <c r="J388" s="629">
        <f t="shared" si="334"/>
        <v>0.73</v>
      </c>
      <c r="K388" s="629">
        <f t="shared" si="334"/>
        <v>0.73</v>
      </c>
      <c r="L388" s="629">
        <f t="shared" si="334"/>
        <v>0.73</v>
      </c>
      <c r="M388" s="629">
        <f t="shared" si="334"/>
        <v>0.73</v>
      </c>
      <c r="N388" s="630">
        <f t="shared" si="334"/>
        <v>0.73</v>
      </c>
      <c r="O388" s="642">
        <v>0.75</v>
      </c>
      <c r="P388" s="629">
        <f t="shared" si="334"/>
        <v>0.75</v>
      </c>
      <c r="Q388" s="629">
        <f t="shared" si="334"/>
        <v>0.75</v>
      </c>
      <c r="R388" s="629">
        <f t="shared" si="334"/>
        <v>0.75</v>
      </c>
      <c r="S388" s="629">
        <f t="shared" si="334"/>
        <v>0.75</v>
      </c>
      <c r="T388" s="629">
        <f t="shared" si="334"/>
        <v>0.75</v>
      </c>
      <c r="U388" s="629">
        <f t="shared" si="334"/>
        <v>0.75</v>
      </c>
      <c r="V388" s="629">
        <f t="shared" si="334"/>
        <v>0.75</v>
      </c>
      <c r="W388" s="629">
        <f t="shared" si="334"/>
        <v>0.75</v>
      </c>
      <c r="X388" s="629">
        <f t="shared" si="334"/>
        <v>0.75</v>
      </c>
      <c r="Y388" s="629">
        <f t="shared" si="334"/>
        <v>0.75</v>
      </c>
      <c r="Z388" s="630">
        <f t="shared" si="334"/>
        <v>0.75</v>
      </c>
      <c r="AA388" s="642">
        <v>0.77</v>
      </c>
      <c r="AB388" s="629">
        <f t="shared" si="334"/>
        <v>0.77</v>
      </c>
      <c r="AC388" s="629">
        <f t="shared" si="334"/>
        <v>0.77</v>
      </c>
      <c r="AD388" s="629">
        <f t="shared" si="334"/>
        <v>0.77</v>
      </c>
      <c r="AE388" s="629">
        <f t="shared" si="334"/>
        <v>0.77</v>
      </c>
      <c r="AF388" s="629">
        <f t="shared" si="334"/>
        <v>0.77</v>
      </c>
      <c r="AG388" s="629">
        <f t="shared" si="334"/>
        <v>0.77</v>
      </c>
      <c r="AH388" s="629">
        <f t="shared" si="334"/>
        <v>0.77</v>
      </c>
      <c r="AI388" s="629">
        <f t="shared" si="334"/>
        <v>0.77</v>
      </c>
      <c r="AJ388" s="629">
        <f t="shared" si="334"/>
        <v>0.77</v>
      </c>
      <c r="AK388" s="629">
        <f t="shared" si="334"/>
        <v>0.77</v>
      </c>
      <c r="AL388" s="630">
        <f t="shared" si="334"/>
        <v>0.77</v>
      </c>
      <c r="AM388" s="642">
        <v>0.72</v>
      </c>
      <c r="AN388" s="629">
        <f t="shared" si="334"/>
        <v>0.72</v>
      </c>
      <c r="AO388" s="629">
        <f t="shared" si="334"/>
        <v>0.72</v>
      </c>
      <c r="AP388" s="629">
        <f t="shared" si="334"/>
        <v>0.72</v>
      </c>
      <c r="AQ388" s="629">
        <f t="shared" si="334"/>
        <v>0.72</v>
      </c>
      <c r="AR388" s="629">
        <f t="shared" si="334"/>
        <v>0.72</v>
      </c>
      <c r="AS388" s="629">
        <f t="shared" si="334"/>
        <v>0.72</v>
      </c>
      <c r="AT388" s="629">
        <f t="shared" si="334"/>
        <v>0.72</v>
      </c>
      <c r="AU388" s="629">
        <f t="shared" si="334"/>
        <v>0.72</v>
      </c>
      <c r="AV388" s="629">
        <f t="shared" si="334"/>
        <v>0.72</v>
      </c>
      <c r="AW388" s="629">
        <f t="shared" si="334"/>
        <v>0.72</v>
      </c>
      <c r="AX388" s="630">
        <f t="shared" si="334"/>
        <v>0.72</v>
      </c>
      <c r="AY388" s="642">
        <v>0.71</v>
      </c>
      <c r="AZ388" s="629">
        <f t="shared" si="334"/>
        <v>0.71</v>
      </c>
      <c r="BA388" s="629">
        <f t="shared" si="334"/>
        <v>0.71</v>
      </c>
      <c r="BB388" s="629">
        <f t="shared" si="334"/>
        <v>0.71</v>
      </c>
      <c r="BC388" s="629">
        <f t="shared" si="334"/>
        <v>0.71</v>
      </c>
      <c r="BD388" s="629">
        <f t="shared" si="334"/>
        <v>0.71</v>
      </c>
      <c r="BE388" s="629">
        <f t="shared" si="334"/>
        <v>0.71</v>
      </c>
      <c r="BF388" s="629">
        <f t="shared" si="334"/>
        <v>0.71</v>
      </c>
      <c r="BG388" s="629">
        <f t="shared" si="334"/>
        <v>0.71</v>
      </c>
      <c r="BH388" s="629">
        <f t="shared" si="334"/>
        <v>0.71</v>
      </c>
      <c r="BI388" s="629">
        <f t="shared" si="334"/>
        <v>0.71</v>
      </c>
      <c r="BJ388" s="630">
        <f t="shared" si="334"/>
        <v>0.71</v>
      </c>
      <c r="BK388" s="415"/>
    </row>
    <row r="389" spans="2:63" ht="16.2" thickBot="1" x14ac:dyDescent="0.35">
      <c r="B389" s="631" t="s">
        <v>104</v>
      </c>
      <c r="C389" s="171">
        <v>25</v>
      </c>
      <c r="D389" s="128">
        <f t="shared" si="333"/>
        <v>25</v>
      </c>
      <c r="E389" s="128">
        <f t="shared" si="334"/>
        <v>25</v>
      </c>
      <c r="F389" s="128">
        <f t="shared" si="334"/>
        <v>25</v>
      </c>
      <c r="G389" s="128">
        <f t="shared" si="334"/>
        <v>25</v>
      </c>
      <c r="H389" s="128">
        <f t="shared" si="334"/>
        <v>25</v>
      </c>
      <c r="I389" s="128">
        <f t="shared" si="334"/>
        <v>25</v>
      </c>
      <c r="J389" s="128">
        <f t="shared" si="334"/>
        <v>25</v>
      </c>
      <c r="K389" s="128">
        <f t="shared" si="334"/>
        <v>25</v>
      </c>
      <c r="L389" s="128">
        <f t="shared" si="334"/>
        <v>25</v>
      </c>
      <c r="M389" s="128">
        <f t="shared" si="334"/>
        <v>25</v>
      </c>
      <c r="N389" s="359">
        <f t="shared" si="334"/>
        <v>25</v>
      </c>
      <c r="O389" s="171">
        <v>28</v>
      </c>
      <c r="P389" s="128">
        <f t="shared" si="334"/>
        <v>28</v>
      </c>
      <c r="Q389" s="128">
        <f t="shared" si="334"/>
        <v>28</v>
      </c>
      <c r="R389" s="128">
        <f t="shared" si="334"/>
        <v>28</v>
      </c>
      <c r="S389" s="128">
        <f t="shared" si="334"/>
        <v>28</v>
      </c>
      <c r="T389" s="128">
        <f t="shared" si="334"/>
        <v>28</v>
      </c>
      <c r="U389" s="128">
        <f t="shared" si="334"/>
        <v>28</v>
      </c>
      <c r="V389" s="128">
        <f t="shared" si="334"/>
        <v>28</v>
      </c>
      <c r="W389" s="128">
        <f t="shared" si="334"/>
        <v>28</v>
      </c>
      <c r="X389" s="128">
        <f t="shared" si="334"/>
        <v>28</v>
      </c>
      <c r="Y389" s="128">
        <f t="shared" si="334"/>
        <v>28</v>
      </c>
      <c r="Z389" s="359">
        <f t="shared" si="334"/>
        <v>28</v>
      </c>
      <c r="AA389" s="171">
        <v>25</v>
      </c>
      <c r="AB389" s="128">
        <f t="shared" si="334"/>
        <v>25</v>
      </c>
      <c r="AC389" s="128">
        <f t="shared" si="334"/>
        <v>25</v>
      </c>
      <c r="AD389" s="128">
        <f t="shared" si="334"/>
        <v>25</v>
      </c>
      <c r="AE389" s="128">
        <f t="shared" si="334"/>
        <v>25</v>
      </c>
      <c r="AF389" s="128">
        <f t="shared" si="334"/>
        <v>25</v>
      </c>
      <c r="AG389" s="128">
        <f t="shared" si="334"/>
        <v>25</v>
      </c>
      <c r="AH389" s="128">
        <f t="shared" si="334"/>
        <v>25</v>
      </c>
      <c r="AI389" s="128">
        <f t="shared" si="334"/>
        <v>25</v>
      </c>
      <c r="AJ389" s="128">
        <f t="shared" si="334"/>
        <v>25</v>
      </c>
      <c r="AK389" s="128">
        <f t="shared" si="334"/>
        <v>25</v>
      </c>
      <c r="AL389" s="359">
        <f t="shared" si="334"/>
        <v>25</v>
      </c>
      <c r="AM389" s="171">
        <v>26</v>
      </c>
      <c r="AN389" s="128">
        <f t="shared" si="334"/>
        <v>26</v>
      </c>
      <c r="AO389" s="128">
        <f t="shared" si="334"/>
        <v>26</v>
      </c>
      <c r="AP389" s="128">
        <f t="shared" si="334"/>
        <v>26</v>
      </c>
      <c r="AQ389" s="128">
        <f t="shared" si="334"/>
        <v>26</v>
      </c>
      <c r="AR389" s="128">
        <f t="shared" si="334"/>
        <v>26</v>
      </c>
      <c r="AS389" s="128">
        <f t="shared" si="334"/>
        <v>26</v>
      </c>
      <c r="AT389" s="128">
        <f t="shared" si="334"/>
        <v>26</v>
      </c>
      <c r="AU389" s="128">
        <f t="shared" si="334"/>
        <v>26</v>
      </c>
      <c r="AV389" s="128">
        <f t="shared" si="334"/>
        <v>26</v>
      </c>
      <c r="AW389" s="128">
        <f t="shared" si="334"/>
        <v>26</v>
      </c>
      <c r="AX389" s="359">
        <f t="shared" si="334"/>
        <v>26</v>
      </c>
      <c r="AY389" s="171">
        <v>30</v>
      </c>
      <c r="AZ389" s="128">
        <f t="shared" si="334"/>
        <v>30</v>
      </c>
      <c r="BA389" s="128">
        <f t="shared" si="334"/>
        <v>30</v>
      </c>
      <c r="BB389" s="128">
        <f t="shared" si="334"/>
        <v>30</v>
      </c>
      <c r="BC389" s="128">
        <f t="shared" si="334"/>
        <v>30</v>
      </c>
      <c r="BD389" s="128">
        <f t="shared" si="334"/>
        <v>30</v>
      </c>
      <c r="BE389" s="128">
        <f t="shared" si="334"/>
        <v>30</v>
      </c>
      <c r="BF389" s="128">
        <f t="shared" si="334"/>
        <v>30</v>
      </c>
      <c r="BG389" s="128">
        <f t="shared" si="334"/>
        <v>30</v>
      </c>
      <c r="BH389" s="128">
        <f t="shared" si="334"/>
        <v>30</v>
      </c>
      <c r="BI389" s="128">
        <f t="shared" si="334"/>
        <v>30</v>
      </c>
      <c r="BJ389" s="359">
        <f t="shared" si="334"/>
        <v>30</v>
      </c>
    </row>
    <row r="390" spans="2:63" ht="16.2" thickBot="1" x14ac:dyDescent="0.35">
      <c r="B390" s="645" t="s">
        <v>105</v>
      </c>
      <c r="C390" s="1436" t="str">
        <f>+$B$390</f>
        <v xml:space="preserve">EXCELMILLER </v>
      </c>
      <c r="D390" s="1437"/>
      <c r="E390" s="1437"/>
      <c r="F390" s="1437"/>
      <c r="G390" s="1437"/>
      <c r="H390" s="1437"/>
      <c r="I390" s="1437"/>
      <c r="J390" s="1437"/>
      <c r="K390" s="1437"/>
      <c r="L390" s="1437"/>
      <c r="M390" s="1437"/>
      <c r="N390" s="1438"/>
      <c r="O390" s="1436" t="str">
        <f>+$B$390</f>
        <v xml:space="preserve">EXCELMILLER </v>
      </c>
      <c r="P390" s="1437"/>
      <c r="Q390" s="1437"/>
      <c r="R390" s="1437"/>
      <c r="S390" s="1437"/>
      <c r="T390" s="1437"/>
      <c r="U390" s="1437"/>
      <c r="V390" s="1437"/>
      <c r="W390" s="1437"/>
      <c r="X390" s="1437"/>
      <c r="Y390" s="1437"/>
      <c r="Z390" s="1438"/>
      <c r="AA390" s="1436" t="str">
        <f>+$B$390</f>
        <v xml:space="preserve">EXCELMILLER </v>
      </c>
      <c r="AB390" s="1437"/>
      <c r="AC390" s="1437"/>
      <c r="AD390" s="1437"/>
      <c r="AE390" s="1437"/>
      <c r="AF390" s="1437"/>
      <c r="AG390" s="1437"/>
      <c r="AH390" s="1437"/>
      <c r="AI390" s="1437"/>
      <c r="AJ390" s="1437"/>
      <c r="AK390" s="1437"/>
      <c r="AL390" s="1438"/>
      <c r="AM390" s="1436">
        <v>17</v>
      </c>
      <c r="AN390" s="1437"/>
      <c r="AO390" s="1437"/>
      <c r="AP390" s="1437"/>
      <c r="AQ390" s="1437"/>
      <c r="AR390" s="1437"/>
      <c r="AS390" s="1437"/>
      <c r="AT390" s="1437"/>
      <c r="AU390" s="1437"/>
      <c r="AV390" s="1437"/>
      <c r="AW390" s="1437"/>
      <c r="AX390" s="1438"/>
      <c r="AY390" s="1436" t="str">
        <f>+$B$390</f>
        <v xml:space="preserve">EXCELMILLER </v>
      </c>
      <c r="AZ390" s="1437"/>
      <c r="BA390" s="1437"/>
      <c r="BB390" s="1437"/>
      <c r="BC390" s="1437"/>
      <c r="BD390" s="1437"/>
      <c r="BE390" s="1437"/>
      <c r="BF390" s="1437"/>
      <c r="BG390" s="1437"/>
      <c r="BH390" s="1437"/>
      <c r="BI390" s="1437"/>
      <c r="BJ390" s="1438"/>
    </row>
    <row r="391" spans="2:63" x14ac:dyDescent="0.3">
      <c r="B391" s="631" t="s">
        <v>102</v>
      </c>
      <c r="C391" s="343">
        <v>0</v>
      </c>
      <c r="D391" s="640">
        <f t="shared" si="333"/>
        <v>0</v>
      </c>
      <c r="E391" s="640">
        <f t="shared" si="334"/>
        <v>0</v>
      </c>
      <c r="F391" s="640">
        <f t="shared" si="334"/>
        <v>0</v>
      </c>
      <c r="G391" s="640">
        <f t="shared" si="334"/>
        <v>0</v>
      </c>
      <c r="H391" s="640">
        <f t="shared" ref="E391:BJ393" si="335">+G391</f>
        <v>0</v>
      </c>
      <c r="I391" s="640">
        <f t="shared" si="335"/>
        <v>0</v>
      </c>
      <c r="J391" s="640">
        <f t="shared" si="335"/>
        <v>0</v>
      </c>
      <c r="K391" s="640">
        <f t="shared" si="335"/>
        <v>0</v>
      </c>
      <c r="L391" s="640">
        <f t="shared" si="335"/>
        <v>0</v>
      </c>
      <c r="M391" s="640">
        <f t="shared" si="335"/>
        <v>0</v>
      </c>
      <c r="N391" s="641">
        <f t="shared" si="335"/>
        <v>0</v>
      </c>
      <c r="O391" s="343">
        <f t="shared" si="335"/>
        <v>0</v>
      </c>
      <c r="P391" s="640">
        <f t="shared" si="335"/>
        <v>0</v>
      </c>
      <c r="Q391" s="640">
        <f t="shared" si="335"/>
        <v>0</v>
      </c>
      <c r="R391" s="640">
        <f t="shared" si="335"/>
        <v>0</v>
      </c>
      <c r="S391" s="640">
        <f t="shared" si="335"/>
        <v>0</v>
      </c>
      <c r="T391" s="640">
        <f t="shared" si="335"/>
        <v>0</v>
      </c>
      <c r="U391" s="640">
        <f t="shared" si="335"/>
        <v>0</v>
      </c>
      <c r="V391" s="640">
        <f t="shared" si="335"/>
        <v>0</v>
      </c>
      <c r="W391" s="640">
        <f t="shared" si="335"/>
        <v>0</v>
      </c>
      <c r="X391" s="640">
        <f t="shared" si="335"/>
        <v>0</v>
      </c>
      <c r="Y391" s="640">
        <f t="shared" si="335"/>
        <v>0</v>
      </c>
      <c r="Z391" s="641">
        <f t="shared" si="335"/>
        <v>0</v>
      </c>
      <c r="AA391" s="343">
        <v>12</v>
      </c>
      <c r="AB391" s="640">
        <f t="shared" si="335"/>
        <v>12</v>
      </c>
      <c r="AC391" s="640">
        <f t="shared" si="335"/>
        <v>12</v>
      </c>
      <c r="AD391" s="640">
        <f t="shared" si="335"/>
        <v>12</v>
      </c>
      <c r="AE391" s="640">
        <f t="shared" si="335"/>
        <v>12</v>
      </c>
      <c r="AF391" s="640">
        <f t="shared" si="335"/>
        <v>12</v>
      </c>
      <c r="AG391" s="640">
        <f t="shared" si="335"/>
        <v>12</v>
      </c>
      <c r="AH391" s="640">
        <f t="shared" si="335"/>
        <v>12</v>
      </c>
      <c r="AI391" s="640">
        <f t="shared" si="335"/>
        <v>12</v>
      </c>
      <c r="AJ391" s="640">
        <f t="shared" si="335"/>
        <v>12</v>
      </c>
      <c r="AK391" s="640">
        <f t="shared" si="335"/>
        <v>12</v>
      </c>
      <c r="AL391" s="641">
        <f t="shared" si="335"/>
        <v>12</v>
      </c>
      <c r="AM391" s="343">
        <v>17</v>
      </c>
      <c r="AN391" s="640">
        <f t="shared" si="335"/>
        <v>17</v>
      </c>
      <c r="AO391" s="640">
        <f t="shared" si="335"/>
        <v>17</v>
      </c>
      <c r="AP391" s="640">
        <f t="shared" si="335"/>
        <v>17</v>
      </c>
      <c r="AQ391" s="640">
        <f t="shared" si="335"/>
        <v>17</v>
      </c>
      <c r="AR391" s="640">
        <f t="shared" si="335"/>
        <v>17</v>
      </c>
      <c r="AS391" s="640">
        <f t="shared" si="335"/>
        <v>17</v>
      </c>
      <c r="AT391" s="640">
        <f t="shared" si="335"/>
        <v>17</v>
      </c>
      <c r="AU391" s="640">
        <f t="shared" si="335"/>
        <v>17</v>
      </c>
      <c r="AV391" s="640">
        <f t="shared" si="335"/>
        <v>17</v>
      </c>
      <c r="AW391" s="640">
        <f t="shared" si="335"/>
        <v>17</v>
      </c>
      <c r="AX391" s="641">
        <f t="shared" si="335"/>
        <v>17</v>
      </c>
      <c r="AY391" s="343">
        <v>20</v>
      </c>
      <c r="AZ391" s="640">
        <f t="shared" si="335"/>
        <v>20</v>
      </c>
      <c r="BA391" s="640">
        <f t="shared" si="335"/>
        <v>20</v>
      </c>
      <c r="BB391" s="640">
        <f t="shared" si="335"/>
        <v>20</v>
      </c>
      <c r="BC391" s="640">
        <f t="shared" si="335"/>
        <v>20</v>
      </c>
      <c r="BD391" s="640">
        <f t="shared" si="335"/>
        <v>20</v>
      </c>
      <c r="BE391" s="640">
        <f t="shared" si="335"/>
        <v>20</v>
      </c>
      <c r="BF391" s="640">
        <f t="shared" si="335"/>
        <v>20</v>
      </c>
      <c r="BG391" s="640">
        <f t="shared" si="335"/>
        <v>20</v>
      </c>
      <c r="BH391" s="640">
        <f t="shared" si="335"/>
        <v>20</v>
      </c>
      <c r="BI391" s="640">
        <f t="shared" si="335"/>
        <v>20</v>
      </c>
      <c r="BJ391" s="641">
        <f t="shared" si="335"/>
        <v>20</v>
      </c>
    </row>
    <row r="392" spans="2:63" x14ac:dyDescent="0.3">
      <c r="B392" s="631" t="s">
        <v>103</v>
      </c>
      <c r="C392" s="642">
        <v>0</v>
      </c>
      <c r="D392" s="629">
        <f t="shared" si="333"/>
        <v>0</v>
      </c>
      <c r="E392" s="629">
        <f t="shared" si="335"/>
        <v>0</v>
      </c>
      <c r="F392" s="629">
        <f t="shared" si="335"/>
        <v>0</v>
      </c>
      <c r="G392" s="629">
        <f t="shared" si="335"/>
        <v>0</v>
      </c>
      <c r="H392" s="629">
        <f t="shared" si="335"/>
        <v>0</v>
      </c>
      <c r="I392" s="629">
        <f t="shared" si="335"/>
        <v>0</v>
      </c>
      <c r="J392" s="629">
        <f t="shared" si="335"/>
        <v>0</v>
      </c>
      <c r="K392" s="629">
        <f t="shared" si="335"/>
        <v>0</v>
      </c>
      <c r="L392" s="629">
        <f t="shared" si="335"/>
        <v>0</v>
      </c>
      <c r="M392" s="629">
        <f t="shared" si="335"/>
        <v>0</v>
      </c>
      <c r="N392" s="630">
        <f t="shared" si="335"/>
        <v>0</v>
      </c>
      <c r="O392" s="642">
        <f t="shared" si="335"/>
        <v>0</v>
      </c>
      <c r="P392" s="629">
        <f t="shared" si="335"/>
        <v>0</v>
      </c>
      <c r="Q392" s="629">
        <f t="shared" si="335"/>
        <v>0</v>
      </c>
      <c r="R392" s="629">
        <f t="shared" si="335"/>
        <v>0</v>
      </c>
      <c r="S392" s="629">
        <f t="shared" si="335"/>
        <v>0</v>
      </c>
      <c r="T392" s="629">
        <f t="shared" si="335"/>
        <v>0</v>
      </c>
      <c r="U392" s="629">
        <f t="shared" si="335"/>
        <v>0</v>
      </c>
      <c r="V392" s="629">
        <f t="shared" si="335"/>
        <v>0</v>
      </c>
      <c r="W392" s="629">
        <f t="shared" si="335"/>
        <v>0</v>
      </c>
      <c r="X392" s="629">
        <f t="shared" si="335"/>
        <v>0</v>
      </c>
      <c r="Y392" s="629">
        <f t="shared" si="335"/>
        <v>0</v>
      </c>
      <c r="Z392" s="630">
        <f t="shared" si="335"/>
        <v>0</v>
      </c>
      <c r="AA392" s="642">
        <v>0.83</v>
      </c>
      <c r="AB392" s="629">
        <f t="shared" si="335"/>
        <v>0.83</v>
      </c>
      <c r="AC392" s="629">
        <f t="shared" si="335"/>
        <v>0.83</v>
      </c>
      <c r="AD392" s="629">
        <f t="shared" si="335"/>
        <v>0.83</v>
      </c>
      <c r="AE392" s="629">
        <f t="shared" si="335"/>
        <v>0.83</v>
      </c>
      <c r="AF392" s="629">
        <f t="shared" si="335"/>
        <v>0.83</v>
      </c>
      <c r="AG392" s="629">
        <f t="shared" si="335"/>
        <v>0.83</v>
      </c>
      <c r="AH392" s="629">
        <f t="shared" si="335"/>
        <v>0.83</v>
      </c>
      <c r="AI392" s="629">
        <f t="shared" si="335"/>
        <v>0.83</v>
      </c>
      <c r="AJ392" s="629">
        <f t="shared" si="335"/>
        <v>0.83</v>
      </c>
      <c r="AK392" s="629">
        <f t="shared" si="335"/>
        <v>0.83</v>
      </c>
      <c r="AL392" s="630">
        <f t="shared" si="335"/>
        <v>0.83</v>
      </c>
      <c r="AM392" s="642">
        <v>0.79</v>
      </c>
      <c r="AN392" s="629">
        <f t="shared" si="335"/>
        <v>0.79</v>
      </c>
      <c r="AO392" s="629">
        <f t="shared" si="335"/>
        <v>0.79</v>
      </c>
      <c r="AP392" s="629">
        <f t="shared" si="335"/>
        <v>0.79</v>
      </c>
      <c r="AQ392" s="629">
        <f t="shared" si="335"/>
        <v>0.79</v>
      </c>
      <c r="AR392" s="629">
        <f t="shared" si="335"/>
        <v>0.79</v>
      </c>
      <c r="AS392" s="629">
        <f t="shared" si="335"/>
        <v>0.79</v>
      </c>
      <c r="AT392" s="629">
        <f t="shared" si="335"/>
        <v>0.79</v>
      </c>
      <c r="AU392" s="629">
        <f t="shared" si="335"/>
        <v>0.79</v>
      </c>
      <c r="AV392" s="629">
        <f t="shared" si="335"/>
        <v>0.79</v>
      </c>
      <c r="AW392" s="629">
        <f t="shared" si="335"/>
        <v>0.79</v>
      </c>
      <c r="AX392" s="630">
        <f t="shared" si="335"/>
        <v>0.79</v>
      </c>
      <c r="AY392" s="642">
        <v>0.81</v>
      </c>
      <c r="AZ392" s="629">
        <f t="shared" si="335"/>
        <v>0.81</v>
      </c>
      <c r="BA392" s="629">
        <f t="shared" si="335"/>
        <v>0.81</v>
      </c>
      <c r="BB392" s="629">
        <f t="shared" si="335"/>
        <v>0.81</v>
      </c>
      <c r="BC392" s="629">
        <f t="shared" si="335"/>
        <v>0.81</v>
      </c>
      <c r="BD392" s="629">
        <f t="shared" si="335"/>
        <v>0.81</v>
      </c>
      <c r="BE392" s="629">
        <f t="shared" si="335"/>
        <v>0.81</v>
      </c>
      <c r="BF392" s="629">
        <f t="shared" si="335"/>
        <v>0.81</v>
      </c>
      <c r="BG392" s="629">
        <f t="shared" si="335"/>
        <v>0.81</v>
      </c>
      <c r="BH392" s="629">
        <f t="shared" si="335"/>
        <v>0.81</v>
      </c>
      <c r="BI392" s="629">
        <f t="shared" si="335"/>
        <v>0.81</v>
      </c>
      <c r="BJ392" s="630">
        <f t="shared" si="335"/>
        <v>0.81</v>
      </c>
      <c r="BK392" s="415"/>
    </row>
    <row r="393" spans="2:63" ht="16.2" thickBot="1" x14ac:dyDescent="0.35">
      <c r="B393" s="405" t="s">
        <v>104</v>
      </c>
      <c r="C393" s="171">
        <v>0</v>
      </c>
      <c r="D393" s="128">
        <f t="shared" si="333"/>
        <v>0</v>
      </c>
      <c r="E393" s="128">
        <f t="shared" si="335"/>
        <v>0</v>
      </c>
      <c r="F393" s="128">
        <f t="shared" si="335"/>
        <v>0</v>
      </c>
      <c r="G393" s="128">
        <f t="shared" si="335"/>
        <v>0</v>
      </c>
      <c r="H393" s="128">
        <f t="shared" si="335"/>
        <v>0</v>
      </c>
      <c r="I393" s="128">
        <f t="shared" si="335"/>
        <v>0</v>
      </c>
      <c r="J393" s="128">
        <f t="shared" si="335"/>
        <v>0</v>
      </c>
      <c r="K393" s="128">
        <f t="shared" si="335"/>
        <v>0</v>
      </c>
      <c r="L393" s="128">
        <f t="shared" si="335"/>
        <v>0</v>
      </c>
      <c r="M393" s="128">
        <f t="shared" si="335"/>
        <v>0</v>
      </c>
      <c r="N393" s="359">
        <f t="shared" si="335"/>
        <v>0</v>
      </c>
      <c r="O393" s="171">
        <f t="shared" si="335"/>
        <v>0</v>
      </c>
      <c r="P393" s="128">
        <f t="shared" si="335"/>
        <v>0</v>
      </c>
      <c r="Q393" s="128">
        <f t="shared" si="335"/>
        <v>0</v>
      </c>
      <c r="R393" s="128">
        <f t="shared" si="335"/>
        <v>0</v>
      </c>
      <c r="S393" s="128">
        <f t="shared" si="335"/>
        <v>0</v>
      </c>
      <c r="T393" s="128">
        <f t="shared" si="335"/>
        <v>0</v>
      </c>
      <c r="U393" s="128">
        <f t="shared" si="335"/>
        <v>0</v>
      </c>
      <c r="V393" s="128">
        <f t="shared" si="335"/>
        <v>0</v>
      </c>
      <c r="W393" s="128">
        <f t="shared" si="335"/>
        <v>0</v>
      </c>
      <c r="X393" s="128">
        <f t="shared" si="335"/>
        <v>0</v>
      </c>
      <c r="Y393" s="128">
        <f t="shared" si="335"/>
        <v>0</v>
      </c>
      <c r="Z393" s="359">
        <f t="shared" si="335"/>
        <v>0</v>
      </c>
      <c r="AA393" s="171">
        <v>17</v>
      </c>
      <c r="AB393" s="128">
        <f t="shared" si="335"/>
        <v>17</v>
      </c>
      <c r="AC393" s="128">
        <f t="shared" si="335"/>
        <v>17</v>
      </c>
      <c r="AD393" s="128">
        <f t="shared" si="335"/>
        <v>17</v>
      </c>
      <c r="AE393" s="128">
        <f t="shared" si="335"/>
        <v>17</v>
      </c>
      <c r="AF393" s="128">
        <f t="shared" si="335"/>
        <v>17</v>
      </c>
      <c r="AG393" s="128">
        <f t="shared" si="335"/>
        <v>17</v>
      </c>
      <c r="AH393" s="128">
        <f t="shared" si="335"/>
        <v>17</v>
      </c>
      <c r="AI393" s="128">
        <f t="shared" si="335"/>
        <v>17</v>
      </c>
      <c r="AJ393" s="128">
        <f t="shared" si="335"/>
        <v>17</v>
      </c>
      <c r="AK393" s="128">
        <f t="shared" si="335"/>
        <v>17</v>
      </c>
      <c r="AL393" s="359">
        <f t="shared" si="335"/>
        <v>17</v>
      </c>
      <c r="AM393" s="171">
        <v>16</v>
      </c>
      <c r="AN393" s="128">
        <f t="shared" si="335"/>
        <v>16</v>
      </c>
      <c r="AO393" s="128">
        <f t="shared" si="335"/>
        <v>16</v>
      </c>
      <c r="AP393" s="128">
        <f t="shared" si="335"/>
        <v>16</v>
      </c>
      <c r="AQ393" s="128">
        <f t="shared" si="335"/>
        <v>16</v>
      </c>
      <c r="AR393" s="128">
        <f t="shared" si="335"/>
        <v>16</v>
      </c>
      <c r="AS393" s="128">
        <f t="shared" si="335"/>
        <v>16</v>
      </c>
      <c r="AT393" s="128">
        <f t="shared" si="335"/>
        <v>16</v>
      </c>
      <c r="AU393" s="128">
        <f t="shared" si="335"/>
        <v>16</v>
      </c>
      <c r="AV393" s="128">
        <f t="shared" si="335"/>
        <v>16</v>
      </c>
      <c r="AW393" s="128">
        <f t="shared" si="335"/>
        <v>16</v>
      </c>
      <c r="AX393" s="359">
        <f t="shared" si="335"/>
        <v>16</v>
      </c>
      <c r="AY393" s="171">
        <v>15</v>
      </c>
      <c r="AZ393" s="128">
        <f t="shared" si="335"/>
        <v>15</v>
      </c>
      <c r="BA393" s="128">
        <f t="shared" si="335"/>
        <v>15</v>
      </c>
      <c r="BB393" s="128">
        <f t="shared" si="335"/>
        <v>15</v>
      </c>
      <c r="BC393" s="128">
        <f t="shared" si="335"/>
        <v>15</v>
      </c>
      <c r="BD393" s="128">
        <f t="shared" si="335"/>
        <v>15</v>
      </c>
      <c r="BE393" s="128">
        <f t="shared" si="335"/>
        <v>15</v>
      </c>
      <c r="BF393" s="128">
        <f t="shared" si="335"/>
        <v>15</v>
      </c>
      <c r="BG393" s="128">
        <f t="shared" si="335"/>
        <v>15</v>
      </c>
      <c r="BH393" s="128">
        <f t="shared" si="335"/>
        <v>15</v>
      </c>
      <c r="BI393" s="128">
        <f t="shared" si="335"/>
        <v>15</v>
      </c>
      <c r="BJ393" s="359">
        <f t="shared" si="335"/>
        <v>15</v>
      </c>
    </row>
    <row r="395" spans="2:63" x14ac:dyDescent="0.3">
      <c r="B395" s="4" t="s">
        <v>106</v>
      </c>
    </row>
    <row r="397" spans="2:63" x14ac:dyDescent="0.3">
      <c r="B397" s="646" t="s">
        <v>107</v>
      </c>
      <c r="C397" s="646"/>
      <c r="D397" s="646"/>
      <c r="E397" s="646"/>
      <c r="F397" s="646"/>
    </row>
    <row r="399" spans="2:63" ht="16.2" thickBot="1" x14ac:dyDescent="0.35">
      <c r="B399" s="3" t="s">
        <v>116</v>
      </c>
    </row>
    <row r="400" spans="2:63" ht="16.2" thickBot="1" x14ac:dyDescent="0.35">
      <c r="B400" s="404" t="s">
        <v>83</v>
      </c>
      <c r="C400" s="1429">
        <v>2019</v>
      </c>
      <c r="D400" s="1430"/>
      <c r="E400" s="1430"/>
      <c r="F400" s="1430"/>
      <c r="G400" s="1430"/>
      <c r="H400" s="1430"/>
      <c r="I400" s="1430"/>
      <c r="J400" s="1430"/>
      <c r="K400" s="1430"/>
      <c r="L400" s="1430"/>
      <c r="M400" s="1430"/>
      <c r="N400" s="1431"/>
      <c r="O400" s="1432">
        <v>2020</v>
      </c>
      <c r="P400" s="1430"/>
      <c r="Q400" s="1430"/>
      <c r="R400" s="1430"/>
      <c r="S400" s="1430"/>
      <c r="T400" s="1430"/>
      <c r="U400" s="1430"/>
      <c r="V400" s="1430"/>
      <c r="W400" s="1430"/>
      <c r="X400" s="1430"/>
      <c r="Y400" s="1430"/>
      <c r="Z400" s="1431"/>
      <c r="AA400" s="1432">
        <v>2021</v>
      </c>
      <c r="AB400" s="1430"/>
      <c r="AC400" s="1430"/>
      <c r="AD400" s="1430"/>
      <c r="AE400" s="1430"/>
      <c r="AF400" s="1430"/>
      <c r="AG400" s="1430"/>
      <c r="AH400" s="1430"/>
      <c r="AI400" s="1430"/>
      <c r="AJ400" s="1430"/>
      <c r="AK400" s="1430"/>
      <c r="AL400" s="1431"/>
      <c r="AM400" s="1432">
        <v>2022</v>
      </c>
      <c r="AN400" s="1430"/>
      <c r="AO400" s="1430"/>
      <c r="AP400" s="1430"/>
      <c r="AQ400" s="1430"/>
      <c r="AR400" s="1430"/>
      <c r="AS400" s="1430"/>
      <c r="AT400" s="1430"/>
      <c r="AU400" s="1430"/>
      <c r="AV400" s="1430"/>
      <c r="AW400" s="1430"/>
      <c r="AX400" s="1431"/>
      <c r="AY400" s="1433">
        <v>2023</v>
      </c>
      <c r="AZ400" s="1434"/>
      <c r="BA400" s="1434"/>
      <c r="BB400" s="1434"/>
      <c r="BC400" s="1434"/>
      <c r="BD400" s="1434"/>
      <c r="BE400" s="1434"/>
      <c r="BF400" s="1434"/>
      <c r="BG400" s="1434"/>
      <c r="BH400" s="1434"/>
      <c r="BI400" s="1434"/>
      <c r="BJ400" s="1435"/>
    </row>
    <row r="401" spans="2:62" ht="16.2" thickBot="1" x14ac:dyDescent="0.35">
      <c r="B401" s="404" t="s">
        <v>80</v>
      </c>
      <c r="C401" s="469" t="s">
        <v>7</v>
      </c>
      <c r="D401" s="470" t="s">
        <v>8</v>
      </c>
      <c r="E401" s="470" t="s">
        <v>9</v>
      </c>
      <c r="F401" s="470" t="s">
        <v>10</v>
      </c>
      <c r="G401" s="470" t="s">
        <v>11</v>
      </c>
      <c r="H401" s="470" t="s">
        <v>12</v>
      </c>
      <c r="I401" s="470" t="s">
        <v>13</v>
      </c>
      <c r="J401" s="470" t="s">
        <v>14</v>
      </c>
      <c r="K401" s="470" t="s">
        <v>15</v>
      </c>
      <c r="L401" s="470" t="s">
        <v>16</v>
      </c>
      <c r="M401" s="470" t="s">
        <v>17</v>
      </c>
      <c r="N401" s="471" t="s">
        <v>18</v>
      </c>
      <c r="O401" s="469" t="s">
        <v>7</v>
      </c>
      <c r="P401" s="470" t="s">
        <v>8</v>
      </c>
      <c r="Q401" s="470" t="s">
        <v>9</v>
      </c>
      <c r="R401" s="470" t="s">
        <v>10</v>
      </c>
      <c r="S401" s="470" t="s">
        <v>11</v>
      </c>
      <c r="T401" s="470" t="s">
        <v>12</v>
      </c>
      <c r="U401" s="470" t="s">
        <v>13</v>
      </c>
      <c r="V401" s="470" t="s">
        <v>14</v>
      </c>
      <c r="W401" s="470" t="s">
        <v>15</v>
      </c>
      <c r="X401" s="470" t="s">
        <v>16</v>
      </c>
      <c r="Y401" s="470" t="s">
        <v>17</v>
      </c>
      <c r="Z401" s="471" t="s">
        <v>18</v>
      </c>
      <c r="AA401" s="469" t="s">
        <v>7</v>
      </c>
      <c r="AB401" s="470" t="s">
        <v>8</v>
      </c>
      <c r="AC401" s="470" t="s">
        <v>9</v>
      </c>
      <c r="AD401" s="470" t="s">
        <v>10</v>
      </c>
      <c r="AE401" s="470" t="s">
        <v>11</v>
      </c>
      <c r="AF401" s="470" t="s">
        <v>12</v>
      </c>
      <c r="AG401" s="470" t="s">
        <v>13</v>
      </c>
      <c r="AH401" s="470" t="s">
        <v>14</v>
      </c>
      <c r="AI401" s="470" t="s">
        <v>15</v>
      </c>
      <c r="AJ401" s="470" t="s">
        <v>16</v>
      </c>
      <c r="AK401" s="470" t="s">
        <v>17</v>
      </c>
      <c r="AL401" s="471" t="s">
        <v>18</v>
      </c>
      <c r="AM401" s="469" t="s">
        <v>7</v>
      </c>
      <c r="AN401" s="470" t="s">
        <v>8</v>
      </c>
      <c r="AO401" s="470" t="s">
        <v>9</v>
      </c>
      <c r="AP401" s="470" t="s">
        <v>10</v>
      </c>
      <c r="AQ401" s="470" t="s">
        <v>11</v>
      </c>
      <c r="AR401" s="470" t="s">
        <v>12</v>
      </c>
      <c r="AS401" s="470" t="s">
        <v>13</v>
      </c>
      <c r="AT401" s="470" t="s">
        <v>14</v>
      </c>
      <c r="AU401" s="470" t="s">
        <v>15</v>
      </c>
      <c r="AV401" s="470" t="s">
        <v>16</v>
      </c>
      <c r="AW401" s="470" t="s">
        <v>17</v>
      </c>
      <c r="AX401" s="590" t="s">
        <v>18</v>
      </c>
      <c r="AY401" s="482" t="s">
        <v>7</v>
      </c>
      <c r="AZ401" s="483" t="s">
        <v>8</v>
      </c>
      <c r="BA401" s="483" t="s">
        <v>9</v>
      </c>
      <c r="BB401" s="483" t="s">
        <v>10</v>
      </c>
      <c r="BC401" s="483" t="s">
        <v>11</v>
      </c>
      <c r="BD401" s="483" t="s">
        <v>12</v>
      </c>
      <c r="BE401" s="483" t="s">
        <v>13</v>
      </c>
      <c r="BF401" s="483" t="s">
        <v>14</v>
      </c>
      <c r="BG401" s="483" t="s">
        <v>15</v>
      </c>
      <c r="BH401" s="483" t="s">
        <v>16</v>
      </c>
      <c r="BI401" s="483" t="s">
        <v>17</v>
      </c>
      <c r="BJ401" s="484" t="s">
        <v>18</v>
      </c>
    </row>
    <row r="402" spans="2:62" x14ac:dyDescent="0.3">
      <c r="B402" s="399" t="s">
        <v>108</v>
      </c>
      <c r="C402" s="343">
        <v>40</v>
      </c>
      <c r="D402" s="640">
        <f t="shared" ref="D402:D411" si="336">+C402</f>
        <v>40</v>
      </c>
      <c r="E402" s="640">
        <f t="shared" ref="E402:BJ402" si="337">+D402</f>
        <v>40</v>
      </c>
      <c r="F402" s="640">
        <f t="shared" si="337"/>
        <v>40</v>
      </c>
      <c r="G402" s="640">
        <f t="shared" si="337"/>
        <v>40</v>
      </c>
      <c r="H402" s="640">
        <f t="shared" si="337"/>
        <v>40</v>
      </c>
      <c r="I402" s="640">
        <f t="shared" si="337"/>
        <v>40</v>
      </c>
      <c r="J402" s="640">
        <f t="shared" si="337"/>
        <v>40</v>
      </c>
      <c r="K402" s="640">
        <f t="shared" si="337"/>
        <v>40</v>
      </c>
      <c r="L402" s="640">
        <f t="shared" si="337"/>
        <v>40</v>
      </c>
      <c r="M402" s="640">
        <f t="shared" si="337"/>
        <v>40</v>
      </c>
      <c r="N402" s="641">
        <f t="shared" si="337"/>
        <v>40</v>
      </c>
      <c r="O402" s="343">
        <v>41</v>
      </c>
      <c r="P402" s="640">
        <f t="shared" si="337"/>
        <v>41</v>
      </c>
      <c r="Q402" s="640">
        <f t="shared" si="337"/>
        <v>41</v>
      </c>
      <c r="R402" s="640">
        <f t="shared" si="337"/>
        <v>41</v>
      </c>
      <c r="S402" s="640">
        <f t="shared" si="337"/>
        <v>41</v>
      </c>
      <c r="T402" s="640">
        <f t="shared" si="337"/>
        <v>41</v>
      </c>
      <c r="U402" s="640">
        <f t="shared" si="337"/>
        <v>41</v>
      </c>
      <c r="V402" s="640">
        <f t="shared" si="337"/>
        <v>41</v>
      </c>
      <c r="W402" s="640">
        <f t="shared" si="337"/>
        <v>41</v>
      </c>
      <c r="X402" s="640">
        <f t="shared" si="337"/>
        <v>41</v>
      </c>
      <c r="Y402" s="640">
        <f t="shared" si="337"/>
        <v>41</v>
      </c>
      <c r="Z402" s="641">
        <f t="shared" si="337"/>
        <v>41</v>
      </c>
      <c r="AA402" s="343">
        <v>42</v>
      </c>
      <c r="AB402" s="640">
        <f t="shared" si="337"/>
        <v>42</v>
      </c>
      <c r="AC402" s="640">
        <f t="shared" si="337"/>
        <v>42</v>
      </c>
      <c r="AD402" s="640">
        <f t="shared" si="337"/>
        <v>42</v>
      </c>
      <c r="AE402" s="640">
        <f t="shared" si="337"/>
        <v>42</v>
      </c>
      <c r="AF402" s="640">
        <f t="shared" si="337"/>
        <v>42</v>
      </c>
      <c r="AG402" s="640">
        <f t="shared" si="337"/>
        <v>42</v>
      </c>
      <c r="AH402" s="640">
        <f t="shared" si="337"/>
        <v>42</v>
      </c>
      <c r="AI402" s="640">
        <f t="shared" si="337"/>
        <v>42</v>
      </c>
      <c r="AJ402" s="640">
        <f t="shared" si="337"/>
        <v>42</v>
      </c>
      <c r="AK402" s="640">
        <f t="shared" si="337"/>
        <v>42</v>
      </c>
      <c r="AL402" s="641">
        <f t="shared" si="337"/>
        <v>42</v>
      </c>
      <c r="AM402" s="343">
        <v>44</v>
      </c>
      <c r="AN402" s="640">
        <f t="shared" si="337"/>
        <v>44</v>
      </c>
      <c r="AO402" s="640">
        <f t="shared" si="337"/>
        <v>44</v>
      </c>
      <c r="AP402" s="640">
        <f t="shared" si="337"/>
        <v>44</v>
      </c>
      <c r="AQ402" s="640">
        <f t="shared" si="337"/>
        <v>44</v>
      </c>
      <c r="AR402" s="640">
        <f t="shared" si="337"/>
        <v>44</v>
      </c>
      <c r="AS402" s="640">
        <f t="shared" si="337"/>
        <v>44</v>
      </c>
      <c r="AT402" s="640">
        <f t="shared" si="337"/>
        <v>44</v>
      </c>
      <c r="AU402" s="640">
        <f t="shared" si="337"/>
        <v>44</v>
      </c>
      <c r="AV402" s="640">
        <f t="shared" si="337"/>
        <v>44</v>
      </c>
      <c r="AW402" s="640">
        <f t="shared" si="337"/>
        <v>44</v>
      </c>
      <c r="AX402" s="641">
        <f t="shared" si="337"/>
        <v>44</v>
      </c>
      <c r="AY402" s="343">
        <v>45</v>
      </c>
      <c r="AZ402" s="640">
        <f t="shared" si="337"/>
        <v>45</v>
      </c>
      <c r="BA402" s="640">
        <f t="shared" si="337"/>
        <v>45</v>
      </c>
      <c r="BB402" s="640">
        <f t="shared" si="337"/>
        <v>45</v>
      </c>
      <c r="BC402" s="640">
        <f t="shared" si="337"/>
        <v>45</v>
      </c>
      <c r="BD402" s="640">
        <f t="shared" si="337"/>
        <v>45</v>
      </c>
      <c r="BE402" s="640">
        <f t="shared" si="337"/>
        <v>45</v>
      </c>
      <c r="BF402" s="640">
        <f t="shared" si="337"/>
        <v>45</v>
      </c>
      <c r="BG402" s="640">
        <f t="shared" si="337"/>
        <v>45</v>
      </c>
      <c r="BH402" s="640">
        <f t="shared" si="337"/>
        <v>45</v>
      </c>
      <c r="BI402" s="640">
        <f t="shared" si="337"/>
        <v>45</v>
      </c>
      <c r="BJ402" s="641">
        <f t="shared" si="337"/>
        <v>45</v>
      </c>
    </row>
    <row r="403" spans="2:62" x14ac:dyDescent="0.3">
      <c r="B403" s="400" t="s">
        <v>109</v>
      </c>
      <c r="C403" s="347">
        <v>4.5</v>
      </c>
      <c r="D403" s="27">
        <f t="shared" si="336"/>
        <v>4.5</v>
      </c>
      <c r="E403" s="27">
        <f t="shared" ref="E403:BJ403" si="338">+D403</f>
        <v>4.5</v>
      </c>
      <c r="F403" s="27">
        <f t="shared" si="338"/>
        <v>4.5</v>
      </c>
      <c r="G403" s="27">
        <f t="shared" si="338"/>
        <v>4.5</v>
      </c>
      <c r="H403" s="27">
        <f t="shared" si="338"/>
        <v>4.5</v>
      </c>
      <c r="I403" s="27">
        <f t="shared" si="338"/>
        <v>4.5</v>
      </c>
      <c r="J403" s="27">
        <f t="shared" si="338"/>
        <v>4.5</v>
      </c>
      <c r="K403" s="27">
        <f t="shared" si="338"/>
        <v>4.5</v>
      </c>
      <c r="L403" s="27">
        <f t="shared" si="338"/>
        <v>4.5</v>
      </c>
      <c r="M403" s="27">
        <f t="shared" si="338"/>
        <v>4.5</v>
      </c>
      <c r="N403" s="647">
        <f t="shared" si="338"/>
        <v>4.5</v>
      </c>
      <c r="O403" s="347">
        <v>4.55</v>
      </c>
      <c r="P403" s="27">
        <f t="shared" si="338"/>
        <v>4.55</v>
      </c>
      <c r="Q403" s="27">
        <f t="shared" si="338"/>
        <v>4.55</v>
      </c>
      <c r="R403" s="27">
        <f t="shared" si="338"/>
        <v>4.55</v>
      </c>
      <c r="S403" s="27">
        <f t="shared" si="338"/>
        <v>4.55</v>
      </c>
      <c r="T403" s="27">
        <f t="shared" si="338"/>
        <v>4.55</v>
      </c>
      <c r="U403" s="27">
        <f t="shared" si="338"/>
        <v>4.55</v>
      </c>
      <c r="V403" s="27">
        <f t="shared" si="338"/>
        <v>4.55</v>
      </c>
      <c r="W403" s="27">
        <f t="shared" si="338"/>
        <v>4.55</v>
      </c>
      <c r="X403" s="27">
        <f t="shared" si="338"/>
        <v>4.55</v>
      </c>
      <c r="Y403" s="27">
        <f t="shared" si="338"/>
        <v>4.55</v>
      </c>
      <c r="Z403" s="647">
        <f t="shared" si="338"/>
        <v>4.55</v>
      </c>
      <c r="AA403" s="347">
        <v>4.5999999999999996</v>
      </c>
      <c r="AB403" s="27">
        <f t="shared" si="338"/>
        <v>4.5999999999999996</v>
      </c>
      <c r="AC403" s="27">
        <f t="shared" si="338"/>
        <v>4.5999999999999996</v>
      </c>
      <c r="AD403" s="27">
        <f t="shared" si="338"/>
        <v>4.5999999999999996</v>
      </c>
      <c r="AE403" s="27">
        <f t="shared" si="338"/>
        <v>4.5999999999999996</v>
      </c>
      <c r="AF403" s="27">
        <f t="shared" si="338"/>
        <v>4.5999999999999996</v>
      </c>
      <c r="AG403" s="27">
        <f t="shared" si="338"/>
        <v>4.5999999999999996</v>
      </c>
      <c r="AH403" s="27">
        <f t="shared" si="338"/>
        <v>4.5999999999999996</v>
      </c>
      <c r="AI403" s="27">
        <f t="shared" si="338"/>
        <v>4.5999999999999996</v>
      </c>
      <c r="AJ403" s="27">
        <f t="shared" si="338"/>
        <v>4.5999999999999996</v>
      </c>
      <c r="AK403" s="27">
        <f t="shared" si="338"/>
        <v>4.5999999999999996</v>
      </c>
      <c r="AL403" s="647">
        <f t="shared" si="338"/>
        <v>4.5999999999999996</v>
      </c>
      <c r="AM403" s="347">
        <v>4.8</v>
      </c>
      <c r="AN403" s="27">
        <f t="shared" si="338"/>
        <v>4.8</v>
      </c>
      <c r="AO403" s="27">
        <f t="shared" si="338"/>
        <v>4.8</v>
      </c>
      <c r="AP403" s="27">
        <f t="shared" si="338"/>
        <v>4.8</v>
      </c>
      <c r="AQ403" s="27">
        <f t="shared" si="338"/>
        <v>4.8</v>
      </c>
      <c r="AR403" s="27">
        <f t="shared" si="338"/>
        <v>4.8</v>
      </c>
      <c r="AS403" s="27">
        <f t="shared" si="338"/>
        <v>4.8</v>
      </c>
      <c r="AT403" s="27">
        <f t="shared" si="338"/>
        <v>4.8</v>
      </c>
      <c r="AU403" s="27">
        <f t="shared" si="338"/>
        <v>4.8</v>
      </c>
      <c r="AV403" s="27">
        <f t="shared" si="338"/>
        <v>4.8</v>
      </c>
      <c r="AW403" s="27">
        <f t="shared" si="338"/>
        <v>4.8</v>
      </c>
      <c r="AX403" s="647">
        <f t="shared" si="338"/>
        <v>4.8</v>
      </c>
      <c r="AY403" s="347">
        <v>4.9000000000000004</v>
      </c>
      <c r="AZ403" s="27">
        <f t="shared" si="338"/>
        <v>4.9000000000000004</v>
      </c>
      <c r="BA403" s="27">
        <f t="shared" si="338"/>
        <v>4.9000000000000004</v>
      </c>
      <c r="BB403" s="27">
        <f t="shared" si="338"/>
        <v>4.9000000000000004</v>
      </c>
      <c r="BC403" s="27">
        <f t="shared" si="338"/>
        <v>4.9000000000000004</v>
      </c>
      <c r="BD403" s="27">
        <f t="shared" si="338"/>
        <v>4.9000000000000004</v>
      </c>
      <c r="BE403" s="27">
        <f t="shared" si="338"/>
        <v>4.9000000000000004</v>
      </c>
      <c r="BF403" s="27">
        <f t="shared" si="338"/>
        <v>4.9000000000000004</v>
      </c>
      <c r="BG403" s="27">
        <f t="shared" si="338"/>
        <v>4.9000000000000004</v>
      </c>
      <c r="BH403" s="27">
        <f t="shared" si="338"/>
        <v>4.9000000000000004</v>
      </c>
      <c r="BI403" s="27">
        <f t="shared" si="338"/>
        <v>4.9000000000000004</v>
      </c>
      <c r="BJ403" s="647">
        <f t="shared" si="338"/>
        <v>4.9000000000000004</v>
      </c>
    </row>
    <row r="404" spans="2:62" x14ac:dyDescent="0.3">
      <c r="B404" s="400" t="s">
        <v>110</v>
      </c>
      <c r="C404" s="347">
        <v>20</v>
      </c>
      <c r="D404" s="27">
        <f t="shared" si="336"/>
        <v>20</v>
      </c>
      <c r="E404" s="27">
        <f t="shared" ref="E404:BJ404" si="339">+D404</f>
        <v>20</v>
      </c>
      <c r="F404" s="27">
        <f t="shared" si="339"/>
        <v>20</v>
      </c>
      <c r="G404" s="27">
        <f t="shared" si="339"/>
        <v>20</v>
      </c>
      <c r="H404" s="27">
        <f t="shared" si="339"/>
        <v>20</v>
      </c>
      <c r="I404" s="27">
        <f t="shared" si="339"/>
        <v>20</v>
      </c>
      <c r="J404" s="27">
        <f t="shared" si="339"/>
        <v>20</v>
      </c>
      <c r="K404" s="27">
        <f t="shared" si="339"/>
        <v>20</v>
      </c>
      <c r="L404" s="27">
        <f t="shared" si="339"/>
        <v>20</v>
      </c>
      <c r="M404" s="27">
        <f t="shared" si="339"/>
        <v>20</v>
      </c>
      <c r="N404" s="647">
        <f t="shared" si="339"/>
        <v>20</v>
      </c>
      <c r="O404" s="347">
        <v>21</v>
      </c>
      <c r="P404" s="27">
        <f t="shared" si="339"/>
        <v>21</v>
      </c>
      <c r="Q404" s="27">
        <f t="shared" si="339"/>
        <v>21</v>
      </c>
      <c r="R404" s="27">
        <f t="shared" si="339"/>
        <v>21</v>
      </c>
      <c r="S404" s="27">
        <f t="shared" si="339"/>
        <v>21</v>
      </c>
      <c r="T404" s="27">
        <f t="shared" si="339"/>
        <v>21</v>
      </c>
      <c r="U404" s="27">
        <f t="shared" si="339"/>
        <v>21</v>
      </c>
      <c r="V404" s="27">
        <f t="shared" si="339"/>
        <v>21</v>
      </c>
      <c r="W404" s="27">
        <f t="shared" si="339"/>
        <v>21</v>
      </c>
      <c r="X404" s="27">
        <f t="shared" si="339"/>
        <v>21</v>
      </c>
      <c r="Y404" s="27">
        <f t="shared" si="339"/>
        <v>21</v>
      </c>
      <c r="Z404" s="647">
        <f t="shared" si="339"/>
        <v>21</v>
      </c>
      <c r="AA404" s="347">
        <v>21</v>
      </c>
      <c r="AB404" s="27">
        <f t="shared" si="339"/>
        <v>21</v>
      </c>
      <c r="AC404" s="27">
        <f t="shared" si="339"/>
        <v>21</v>
      </c>
      <c r="AD404" s="27">
        <f t="shared" si="339"/>
        <v>21</v>
      </c>
      <c r="AE404" s="27">
        <f t="shared" si="339"/>
        <v>21</v>
      </c>
      <c r="AF404" s="27">
        <f t="shared" si="339"/>
        <v>21</v>
      </c>
      <c r="AG404" s="27">
        <f t="shared" si="339"/>
        <v>21</v>
      </c>
      <c r="AH404" s="27">
        <f t="shared" si="339"/>
        <v>21</v>
      </c>
      <c r="AI404" s="27">
        <f t="shared" si="339"/>
        <v>21</v>
      </c>
      <c r="AJ404" s="27">
        <f t="shared" si="339"/>
        <v>21</v>
      </c>
      <c r="AK404" s="27">
        <f t="shared" si="339"/>
        <v>21</v>
      </c>
      <c r="AL404" s="647">
        <f t="shared" si="339"/>
        <v>21</v>
      </c>
      <c r="AM404" s="347">
        <v>22</v>
      </c>
      <c r="AN404" s="27">
        <f t="shared" si="339"/>
        <v>22</v>
      </c>
      <c r="AO404" s="27">
        <f t="shared" si="339"/>
        <v>22</v>
      </c>
      <c r="AP404" s="27">
        <f t="shared" si="339"/>
        <v>22</v>
      </c>
      <c r="AQ404" s="27">
        <f t="shared" si="339"/>
        <v>22</v>
      </c>
      <c r="AR404" s="27">
        <f t="shared" si="339"/>
        <v>22</v>
      </c>
      <c r="AS404" s="27">
        <f t="shared" si="339"/>
        <v>22</v>
      </c>
      <c r="AT404" s="27">
        <f t="shared" si="339"/>
        <v>22</v>
      </c>
      <c r="AU404" s="27">
        <f t="shared" si="339"/>
        <v>22</v>
      </c>
      <c r="AV404" s="27">
        <f t="shared" si="339"/>
        <v>22</v>
      </c>
      <c r="AW404" s="27">
        <f t="shared" si="339"/>
        <v>22</v>
      </c>
      <c r="AX404" s="647">
        <f t="shared" si="339"/>
        <v>22</v>
      </c>
      <c r="AY404" s="347">
        <v>23</v>
      </c>
      <c r="AZ404" s="27">
        <f t="shared" si="339"/>
        <v>23</v>
      </c>
      <c r="BA404" s="27">
        <f t="shared" si="339"/>
        <v>23</v>
      </c>
      <c r="BB404" s="27">
        <f t="shared" si="339"/>
        <v>23</v>
      </c>
      <c r="BC404" s="27">
        <f t="shared" si="339"/>
        <v>23</v>
      </c>
      <c r="BD404" s="27">
        <f t="shared" si="339"/>
        <v>23</v>
      </c>
      <c r="BE404" s="27">
        <f t="shared" si="339"/>
        <v>23</v>
      </c>
      <c r="BF404" s="27">
        <f t="shared" si="339"/>
        <v>23</v>
      </c>
      <c r="BG404" s="27">
        <f t="shared" si="339"/>
        <v>23</v>
      </c>
      <c r="BH404" s="27">
        <f t="shared" si="339"/>
        <v>23</v>
      </c>
      <c r="BI404" s="27">
        <f t="shared" si="339"/>
        <v>23</v>
      </c>
      <c r="BJ404" s="647">
        <f t="shared" si="339"/>
        <v>23</v>
      </c>
    </row>
    <row r="405" spans="2:62" x14ac:dyDescent="0.3">
      <c r="B405" s="400" t="s">
        <v>109</v>
      </c>
      <c r="C405" s="347">
        <v>6</v>
      </c>
      <c r="D405" s="27">
        <f t="shared" si="336"/>
        <v>6</v>
      </c>
      <c r="E405" s="27">
        <f t="shared" ref="E405:BJ405" si="340">+D405</f>
        <v>6</v>
      </c>
      <c r="F405" s="27">
        <f t="shared" si="340"/>
        <v>6</v>
      </c>
      <c r="G405" s="27">
        <f t="shared" si="340"/>
        <v>6</v>
      </c>
      <c r="H405" s="27">
        <f t="shared" si="340"/>
        <v>6</v>
      </c>
      <c r="I405" s="27">
        <f t="shared" si="340"/>
        <v>6</v>
      </c>
      <c r="J405" s="27">
        <f t="shared" si="340"/>
        <v>6</v>
      </c>
      <c r="K405" s="27">
        <f t="shared" si="340"/>
        <v>6</v>
      </c>
      <c r="L405" s="27">
        <f t="shared" si="340"/>
        <v>6</v>
      </c>
      <c r="M405" s="27">
        <f t="shared" si="340"/>
        <v>6</v>
      </c>
      <c r="N405" s="647">
        <f t="shared" si="340"/>
        <v>6</v>
      </c>
      <c r="O405" s="347">
        <v>6</v>
      </c>
      <c r="P405" s="27">
        <f t="shared" si="340"/>
        <v>6</v>
      </c>
      <c r="Q405" s="27">
        <f t="shared" si="340"/>
        <v>6</v>
      </c>
      <c r="R405" s="27">
        <f t="shared" si="340"/>
        <v>6</v>
      </c>
      <c r="S405" s="27">
        <f t="shared" si="340"/>
        <v>6</v>
      </c>
      <c r="T405" s="27">
        <f t="shared" si="340"/>
        <v>6</v>
      </c>
      <c r="U405" s="27">
        <f t="shared" si="340"/>
        <v>6</v>
      </c>
      <c r="V405" s="27">
        <f t="shared" si="340"/>
        <v>6</v>
      </c>
      <c r="W405" s="27">
        <f t="shared" si="340"/>
        <v>6</v>
      </c>
      <c r="X405" s="27">
        <f t="shared" si="340"/>
        <v>6</v>
      </c>
      <c r="Y405" s="27">
        <f t="shared" si="340"/>
        <v>6</v>
      </c>
      <c r="Z405" s="647">
        <f t="shared" si="340"/>
        <v>6</v>
      </c>
      <c r="AA405" s="347">
        <v>6.5</v>
      </c>
      <c r="AB405" s="27">
        <f t="shared" si="340"/>
        <v>6.5</v>
      </c>
      <c r="AC405" s="27">
        <f t="shared" si="340"/>
        <v>6.5</v>
      </c>
      <c r="AD405" s="27">
        <f t="shared" si="340"/>
        <v>6.5</v>
      </c>
      <c r="AE405" s="27">
        <f t="shared" si="340"/>
        <v>6.5</v>
      </c>
      <c r="AF405" s="27">
        <f t="shared" si="340"/>
        <v>6.5</v>
      </c>
      <c r="AG405" s="27">
        <f t="shared" si="340"/>
        <v>6.5</v>
      </c>
      <c r="AH405" s="27">
        <f t="shared" si="340"/>
        <v>6.5</v>
      </c>
      <c r="AI405" s="27">
        <f t="shared" si="340"/>
        <v>6.5</v>
      </c>
      <c r="AJ405" s="27">
        <f t="shared" si="340"/>
        <v>6.5</v>
      </c>
      <c r="AK405" s="27">
        <f t="shared" si="340"/>
        <v>6.5</v>
      </c>
      <c r="AL405" s="647">
        <f t="shared" si="340"/>
        <v>6.5</v>
      </c>
      <c r="AM405" s="347">
        <v>7.8</v>
      </c>
      <c r="AN405" s="27">
        <f t="shared" si="340"/>
        <v>7.8</v>
      </c>
      <c r="AO405" s="27">
        <f t="shared" si="340"/>
        <v>7.8</v>
      </c>
      <c r="AP405" s="27">
        <f t="shared" si="340"/>
        <v>7.8</v>
      </c>
      <c r="AQ405" s="27">
        <f t="shared" si="340"/>
        <v>7.8</v>
      </c>
      <c r="AR405" s="27">
        <f t="shared" si="340"/>
        <v>7.8</v>
      </c>
      <c r="AS405" s="27">
        <f t="shared" si="340"/>
        <v>7.8</v>
      </c>
      <c r="AT405" s="27">
        <f t="shared" si="340"/>
        <v>7.8</v>
      </c>
      <c r="AU405" s="27">
        <f t="shared" si="340"/>
        <v>7.8</v>
      </c>
      <c r="AV405" s="27">
        <f t="shared" si="340"/>
        <v>7.8</v>
      </c>
      <c r="AW405" s="27">
        <f t="shared" si="340"/>
        <v>7.8</v>
      </c>
      <c r="AX405" s="647">
        <f t="shared" si="340"/>
        <v>7.8</v>
      </c>
      <c r="AY405" s="347">
        <v>8</v>
      </c>
      <c r="AZ405" s="27">
        <f t="shared" si="340"/>
        <v>8</v>
      </c>
      <c r="BA405" s="27">
        <f t="shared" si="340"/>
        <v>8</v>
      </c>
      <c r="BB405" s="27">
        <f t="shared" si="340"/>
        <v>8</v>
      </c>
      <c r="BC405" s="27">
        <f t="shared" si="340"/>
        <v>8</v>
      </c>
      <c r="BD405" s="27">
        <f t="shared" si="340"/>
        <v>8</v>
      </c>
      <c r="BE405" s="27">
        <f t="shared" si="340"/>
        <v>8</v>
      </c>
      <c r="BF405" s="27">
        <f t="shared" si="340"/>
        <v>8</v>
      </c>
      <c r="BG405" s="27">
        <f t="shared" si="340"/>
        <v>8</v>
      </c>
      <c r="BH405" s="27">
        <f t="shared" si="340"/>
        <v>8</v>
      </c>
      <c r="BI405" s="27">
        <f t="shared" si="340"/>
        <v>8</v>
      </c>
      <c r="BJ405" s="647">
        <f t="shared" si="340"/>
        <v>8</v>
      </c>
    </row>
    <row r="406" spans="2:62" x14ac:dyDescent="0.3">
      <c r="B406" s="400" t="s">
        <v>111</v>
      </c>
      <c r="C406" s="347">
        <v>14</v>
      </c>
      <c r="D406" s="27">
        <f t="shared" si="336"/>
        <v>14</v>
      </c>
      <c r="E406" s="27">
        <f t="shared" ref="E406:BJ406" si="341">+D406</f>
        <v>14</v>
      </c>
      <c r="F406" s="27">
        <f t="shared" si="341"/>
        <v>14</v>
      </c>
      <c r="G406" s="27">
        <f t="shared" si="341"/>
        <v>14</v>
      </c>
      <c r="H406" s="27">
        <f t="shared" si="341"/>
        <v>14</v>
      </c>
      <c r="I406" s="27">
        <f t="shared" si="341"/>
        <v>14</v>
      </c>
      <c r="J406" s="27">
        <f t="shared" si="341"/>
        <v>14</v>
      </c>
      <c r="K406" s="27">
        <f t="shared" si="341"/>
        <v>14</v>
      </c>
      <c r="L406" s="27">
        <f t="shared" si="341"/>
        <v>14</v>
      </c>
      <c r="M406" s="27">
        <f t="shared" si="341"/>
        <v>14</v>
      </c>
      <c r="N406" s="647">
        <f t="shared" si="341"/>
        <v>14</v>
      </c>
      <c r="O406" s="347">
        <v>15</v>
      </c>
      <c r="P406" s="27">
        <f t="shared" si="341"/>
        <v>15</v>
      </c>
      <c r="Q406" s="27">
        <f t="shared" si="341"/>
        <v>15</v>
      </c>
      <c r="R406" s="27">
        <f t="shared" si="341"/>
        <v>15</v>
      </c>
      <c r="S406" s="27">
        <f t="shared" si="341"/>
        <v>15</v>
      </c>
      <c r="T406" s="27">
        <f t="shared" si="341"/>
        <v>15</v>
      </c>
      <c r="U406" s="27">
        <f t="shared" si="341"/>
        <v>15</v>
      </c>
      <c r="V406" s="27">
        <f t="shared" si="341"/>
        <v>15</v>
      </c>
      <c r="W406" s="27">
        <f t="shared" si="341"/>
        <v>15</v>
      </c>
      <c r="X406" s="27">
        <f t="shared" si="341"/>
        <v>15</v>
      </c>
      <c r="Y406" s="27">
        <f t="shared" si="341"/>
        <v>15</v>
      </c>
      <c r="Z406" s="647">
        <f t="shared" si="341"/>
        <v>15</v>
      </c>
      <c r="AA406" s="347">
        <v>15</v>
      </c>
      <c r="AB406" s="27">
        <f t="shared" si="341"/>
        <v>15</v>
      </c>
      <c r="AC406" s="27">
        <f t="shared" si="341"/>
        <v>15</v>
      </c>
      <c r="AD406" s="27">
        <f t="shared" si="341"/>
        <v>15</v>
      </c>
      <c r="AE406" s="27">
        <f t="shared" si="341"/>
        <v>15</v>
      </c>
      <c r="AF406" s="27">
        <f t="shared" si="341"/>
        <v>15</v>
      </c>
      <c r="AG406" s="27">
        <f t="shared" si="341"/>
        <v>15</v>
      </c>
      <c r="AH406" s="27">
        <f t="shared" si="341"/>
        <v>15</v>
      </c>
      <c r="AI406" s="27">
        <f t="shared" si="341"/>
        <v>15</v>
      </c>
      <c r="AJ406" s="27">
        <f t="shared" si="341"/>
        <v>15</v>
      </c>
      <c r="AK406" s="27">
        <f t="shared" si="341"/>
        <v>15</v>
      </c>
      <c r="AL406" s="647">
        <f t="shared" si="341"/>
        <v>15</v>
      </c>
      <c r="AM406" s="347">
        <v>16</v>
      </c>
      <c r="AN406" s="27">
        <f t="shared" si="341"/>
        <v>16</v>
      </c>
      <c r="AO406" s="27">
        <f t="shared" si="341"/>
        <v>16</v>
      </c>
      <c r="AP406" s="27">
        <f t="shared" si="341"/>
        <v>16</v>
      </c>
      <c r="AQ406" s="27">
        <f t="shared" si="341"/>
        <v>16</v>
      </c>
      <c r="AR406" s="27">
        <f t="shared" si="341"/>
        <v>16</v>
      </c>
      <c r="AS406" s="27">
        <f t="shared" si="341"/>
        <v>16</v>
      </c>
      <c r="AT406" s="27">
        <f t="shared" si="341"/>
        <v>16</v>
      </c>
      <c r="AU406" s="27">
        <f t="shared" si="341"/>
        <v>16</v>
      </c>
      <c r="AV406" s="27">
        <f t="shared" si="341"/>
        <v>16</v>
      </c>
      <c r="AW406" s="27">
        <f t="shared" si="341"/>
        <v>16</v>
      </c>
      <c r="AX406" s="647">
        <f t="shared" si="341"/>
        <v>16</v>
      </c>
      <c r="AY406" s="347">
        <v>16</v>
      </c>
      <c r="AZ406" s="27">
        <f t="shared" si="341"/>
        <v>16</v>
      </c>
      <c r="BA406" s="27">
        <f t="shared" si="341"/>
        <v>16</v>
      </c>
      <c r="BB406" s="27">
        <f t="shared" si="341"/>
        <v>16</v>
      </c>
      <c r="BC406" s="27">
        <f t="shared" si="341"/>
        <v>16</v>
      </c>
      <c r="BD406" s="27">
        <f t="shared" si="341"/>
        <v>16</v>
      </c>
      <c r="BE406" s="27">
        <f t="shared" si="341"/>
        <v>16</v>
      </c>
      <c r="BF406" s="27">
        <f t="shared" si="341"/>
        <v>16</v>
      </c>
      <c r="BG406" s="27">
        <f t="shared" si="341"/>
        <v>16</v>
      </c>
      <c r="BH406" s="27">
        <f t="shared" si="341"/>
        <v>16</v>
      </c>
      <c r="BI406" s="27">
        <f t="shared" si="341"/>
        <v>16</v>
      </c>
      <c r="BJ406" s="647">
        <f t="shared" si="341"/>
        <v>16</v>
      </c>
    </row>
    <row r="407" spans="2:62" x14ac:dyDescent="0.3">
      <c r="B407" s="400" t="s">
        <v>109</v>
      </c>
      <c r="C407" s="347">
        <v>11</v>
      </c>
      <c r="D407" s="27">
        <f t="shared" si="336"/>
        <v>11</v>
      </c>
      <c r="E407" s="27">
        <f t="shared" ref="E407:BJ407" si="342">+D407</f>
        <v>11</v>
      </c>
      <c r="F407" s="27">
        <f t="shared" si="342"/>
        <v>11</v>
      </c>
      <c r="G407" s="27">
        <f t="shared" si="342"/>
        <v>11</v>
      </c>
      <c r="H407" s="27">
        <f t="shared" si="342"/>
        <v>11</v>
      </c>
      <c r="I407" s="27">
        <f t="shared" si="342"/>
        <v>11</v>
      </c>
      <c r="J407" s="27">
        <f t="shared" si="342"/>
        <v>11</v>
      </c>
      <c r="K407" s="27">
        <f t="shared" si="342"/>
        <v>11</v>
      </c>
      <c r="L407" s="27">
        <f t="shared" si="342"/>
        <v>11</v>
      </c>
      <c r="M407" s="27">
        <f t="shared" si="342"/>
        <v>11</v>
      </c>
      <c r="N407" s="647">
        <f t="shared" si="342"/>
        <v>11</v>
      </c>
      <c r="O407" s="347">
        <v>12.25</v>
      </c>
      <c r="P407" s="27">
        <f t="shared" si="342"/>
        <v>12.25</v>
      </c>
      <c r="Q407" s="27">
        <f t="shared" si="342"/>
        <v>12.25</v>
      </c>
      <c r="R407" s="27">
        <f t="shared" si="342"/>
        <v>12.25</v>
      </c>
      <c r="S407" s="27">
        <f t="shared" si="342"/>
        <v>12.25</v>
      </c>
      <c r="T407" s="27">
        <f t="shared" si="342"/>
        <v>12.25</v>
      </c>
      <c r="U407" s="27">
        <f t="shared" si="342"/>
        <v>12.25</v>
      </c>
      <c r="V407" s="27">
        <f t="shared" si="342"/>
        <v>12.25</v>
      </c>
      <c r="W407" s="27">
        <f t="shared" si="342"/>
        <v>12.25</v>
      </c>
      <c r="X407" s="27">
        <f t="shared" si="342"/>
        <v>12.25</v>
      </c>
      <c r="Y407" s="27">
        <f t="shared" si="342"/>
        <v>12.25</v>
      </c>
      <c r="Z407" s="647">
        <f t="shared" si="342"/>
        <v>12.25</v>
      </c>
      <c r="AA407" s="347">
        <v>13.15</v>
      </c>
      <c r="AB407" s="27">
        <f t="shared" si="342"/>
        <v>13.15</v>
      </c>
      <c r="AC407" s="27">
        <f t="shared" si="342"/>
        <v>13.15</v>
      </c>
      <c r="AD407" s="27">
        <f t="shared" si="342"/>
        <v>13.15</v>
      </c>
      <c r="AE407" s="27">
        <f t="shared" si="342"/>
        <v>13.15</v>
      </c>
      <c r="AF407" s="27">
        <f t="shared" si="342"/>
        <v>13.15</v>
      </c>
      <c r="AG407" s="27">
        <f t="shared" si="342"/>
        <v>13.15</v>
      </c>
      <c r="AH407" s="27">
        <f t="shared" si="342"/>
        <v>13.15</v>
      </c>
      <c r="AI407" s="27">
        <f t="shared" si="342"/>
        <v>13.15</v>
      </c>
      <c r="AJ407" s="27">
        <f t="shared" si="342"/>
        <v>13.15</v>
      </c>
      <c r="AK407" s="27">
        <f t="shared" si="342"/>
        <v>13.15</v>
      </c>
      <c r="AL407" s="647">
        <f t="shared" si="342"/>
        <v>13.15</v>
      </c>
      <c r="AM407" s="347">
        <v>13.5</v>
      </c>
      <c r="AN407" s="27">
        <f t="shared" si="342"/>
        <v>13.5</v>
      </c>
      <c r="AO407" s="27">
        <f t="shared" si="342"/>
        <v>13.5</v>
      </c>
      <c r="AP407" s="27">
        <f t="shared" si="342"/>
        <v>13.5</v>
      </c>
      <c r="AQ407" s="27">
        <f t="shared" si="342"/>
        <v>13.5</v>
      </c>
      <c r="AR407" s="27">
        <f t="shared" si="342"/>
        <v>13.5</v>
      </c>
      <c r="AS407" s="27">
        <f t="shared" si="342"/>
        <v>13.5</v>
      </c>
      <c r="AT407" s="27">
        <f t="shared" si="342"/>
        <v>13.5</v>
      </c>
      <c r="AU407" s="27">
        <f t="shared" si="342"/>
        <v>13.5</v>
      </c>
      <c r="AV407" s="27">
        <f t="shared" si="342"/>
        <v>13.5</v>
      </c>
      <c r="AW407" s="27">
        <f t="shared" si="342"/>
        <v>13.5</v>
      </c>
      <c r="AX407" s="647">
        <f t="shared" si="342"/>
        <v>13.5</v>
      </c>
      <c r="AY407" s="347">
        <v>13</v>
      </c>
      <c r="AZ407" s="27">
        <f t="shared" si="342"/>
        <v>13</v>
      </c>
      <c r="BA407" s="27">
        <f t="shared" si="342"/>
        <v>13</v>
      </c>
      <c r="BB407" s="27">
        <f t="shared" si="342"/>
        <v>13</v>
      </c>
      <c r="BC407" s="27">
        <f t="shared" si="342"/>
        <v>13</v>
      </c>
      <c r="BD407" s="27">
        <f t="shared" si="342"/>
        <v>13</v>
      </c>
      <c r="BE407" s="27">
        <f t="shared" si="342"/>
        <v>13</v>
      </c>
      <c r="BF407" s="27">
        <f t="shared" si="342"/>
        <v>13</v>
      </c>
      <c r="BG407" s="27">
        <f t="shared" si="342"/>
        <v>13</v>
      </c>
      <c r="BH407" s="27">
        <f t="shared" si="342"/>
        <v>13</v>
      </c>
      <c r="BI407" s="27">
        <f t="shared" si="342"/>
        <v>13</v>
      </c>
      <c r="BJ407" s="647">
        <f t="shared" si="342"/>
        <v>13</v>
      </c>
    </row>
    <row r="408" spans="2:62" x14ac:dyDescent="0.3">
      <c r="B408" s="400" t="s">
        <v>112</v>
      </c>
      <c r="C408" s="347">
        <v>74</v>
      </c>
      <c r="D408" s="27">
        <f t="shared" si="336"/>
        <v>74</v>
      </c>
      <c r="E408" s="27">
        <f t="shared" ref="E408:BJ408" si="343">+D408</f>
        <v>74</v>
      </c>
      <c r="F408" s="27">
        <f t="shared" si="343"/>
        <v>74</v>
      </c>
      <c r="G408" s="27">
        <f t="shared" si="343"/>
        <v>74</v>
      </c>
      <c r="H408" s="27">
        <f t="shared" si="343"/>
        <v>74</v>
      </c>
      <c r="I408" s="27">
        <f t="shared" si="343"/>
        <v>74</v>
      </c>
      <c r="J408" s="27">
        <f t="shared" si="343"/>
        <v>74</v>
      </c>
      <c r="K408" s="27">
        <f t="shared" si="343"/>
        <v>74</v>
      </c>
      <c r="L408" s="27">
        <f t="shared" si="343"/>
        <v>74</v>
      </c>
      <c r="M408" s="27">
        <f t="shared" si="343"/>
        <v>74</v>
      </c>
      <c r="N408" s="647">
        <f t="shared" si="343"/>
        <v>74</v>
      </c>
      <c r="O408" s="347">
        <v>77</v>
      </c>
      <c r="P408" s="27">
        <f t="shared" si="343"/>
        <v>77</v>
      </c>
      <c r="Q408" s="27">
        <f t="shared" si="343"/>
        <v>77</v>
      </c>
      <c r="R408" s="27">
        <f t="shared" si="343"/>
        <v>77</v>
      </c>
      <c r="S408" s="27">
        <f t="shared" si="343"/>
        <v>77</v>
      </c>
      <c r="T408" s="27">
        <f t="shared" si="343"/>
        <v>77</v>
      </c>
      <c r="U408" s="27">
        <f t="shared" si="343"/>
        <v>77</v>
      </c>
      <c r="V408" s="27">
        <f t="shared" si="343"/>
        <v>77</v>
      </c>
      <c r="W408" s="27">
        <f t="shared" si="343"/>
        <v>77</v>
      </c>
      <c r="X408" s="27">
        <f t="shared" si="343"/>
        <v>77</v>
      </c>
      <c r="Y408" s="27">
        <f t="shared" si="343"/>
        <v>77</v>
      </c>
      <c r="Z408" s="647">
        <f t="shared" si="343"/>
        <v>77</v>
      </c>
      <c r="AA408" s="347">
        <v>78</v>
      </c>
      <c r="AB408" s="27">
        <f t="shared" si="343"/>
        <v>78</v>
      </c>
      <c r="AC408" s="27">
        <f t="shared" si="343"/>
        <v>78</v>
      </c>
      <c r="AD408" s="27">
        <f t="shared" si="343"/>
        <v>78</v>
      </c>
      <c r="AE408" s="27">
        <f t="shared" si="343"/>
        <v>78</v>
      </c>
      <c r="AF408" s="27">
        <f t="shared" si="343"/>
        <v>78</v>
      </c>
      <c r="AG408" s="27">
        <f t="shared" si="343"/>
        <v>78</v>
      </c>
      <c r="AH408" s="27">
        <f t="shared" si="343"/>
        <v>78</v>
      </c>
      <c r="AI408" s="27">
        <f t="shared" si="343"/>
        <v>78</v>
      </c>
      <c r="AJ408" s="27">
        <f t="shared" si="343"/>
        <v>78</v>
      </c>
      <c r="AK408" s="27">
        <f t="shared" si="343"/>
        <v>78</v>
      </c>
      <c r="AL408" s="647">
        <f t="shared" si="343"/>
        <v>78</v>
      </c>
      <c r="AM408" s="347">
        <v>82</v>
      </c>
      <c r="AN408" s="27">
        <f t="shared" si="343"/>
        <v>82</v>
      </c>
      <c r="AO408" s="27">
        <f t="shared" si="343"/>
        <v>82</v>
      </c>
      <c r="AP408" s="27">
        <f t="shared" si="343"/>
        <v>82</v>
      </c>
      <c r="AQ408" s="27">
        <f t="shared" si="343"/>
        <v>82</v>
      </c>
      <c r="AR408" s="27">
        <f t="shared" si="343"/>
        <v>82</v>
      </c>
      <c r="AS408" s="27">
        <f t="shared" si="343"/>
        <v>82</v>
      </c>
      <c r="AT408" s="27">
        <f t="shared" si="343"/>
        <v>82</v>
      </c>
      <c r="AU408" s="27">
        <f t="shared" si="343"/>
        <v>82</v>
      </c>
      <c r="AV408" s="27">
        <f t="shared" si="343"/>
        <v>82</v>
      </c>
      <c r="AW408" s="27">
        <f t="shared" si="343"/>
        <v>82</v>
      </c>
      <c r="AX408" s="647">
        <f t="shared" si="343"/>
        <v>82</v>
      </c>
      <c r="AY408" s="347">
        <v>84</v>
      </c>
      <c r="AZ408" s="27">
        <f t="shared" si="343"/>
        <v>84</v>
      </c>
      <c r="BA408" s="27">
        <f t="shared" si="343"/>
        <v>84</v>
      </c>
      <c r="BB408" s="27">
        <f t="shared" si="343"/>
        <v>84</v>
      </c>
      <c r="BC408" s="27">
        <f t="shared" si="343"/>
        <v>84</v>
      </c>
      <c r="BD408" s="27">
        <f t="shared" si="343"/>
        <v>84</v>
      </c>
      <c r="BE408" s="27">
        <f t="shared" si="343"/>
        <v>84</v>
      </c>
      <c r="BF408" s="27">
        <f t="shared" si="343"/>
        <v>84</v>
      </c>
      <c r="BG408" s="27">
        <f t="shared" si="343"/>
        <v>84</v>
      </c>
      <c r="BH408" s="27">
        <f t="shared" si="343"/>
        <v>84</v>
      </c>
      <c r="BI408" s="27">
        <f t="shared" si="343"/>
        <v>84</v>
      </c>
      <c r="BJ408" s="647">
        <f t="shared" si="343"/>
        <v>84</v>
      </c>
    </row>
    <row r="409" spans="2:62" x14ac:dyDescent="0.3">
      <c r="B409" s="401" t="s">
        <v>113</v>
      </c>
      <c r="C409" s="347">
        <v>8200</v>
      </c>
      <c r="D409" s="27">
        <f t="shared" si="336"/>
        <v>8200</v>
      </c>
      <c r="E409" s="27">
        <f t="shared" ref="E409:BJ409" si="344">+D409</f>
        <v>8200</v>
      </c>
      <c r="F409" s="27">
        <f t="shared" si="344"/>
        <v>8200</v>
      </c>
      <c r="G409" s="27">
        <f t="shared" si="344"/>
        <v>8200</v>
      </c>
      <c r="H409" s="27">
        <f t="shared" si="344"/>
        <v>8200</v>
      </c>
      <c r="I409" s="27">
        <f t="shared" si="344"/>
        <v>8200</v>
      </c>
      <c r="J409" s="27">
        <f t="shared" si="344"/>
        <v>8200</v>
      </c>
      <c r="K409" s="27">
        <f t="shared" si="344"/>
        <v>8200</v>
      </c>
      <c r="L409" s="27">
        <f t="shared" si="344"/>
        <v>8200</v>
      </c>
      <c r="M409" s="27">
        <f t="shared" si="344"/>
        <v>8200</v>
      </c>
      <c r="N409" s="647">
        <f t="shared" si="344"/>
        <v>8200</v>
      </c>
      <c r="O409" s="347">
        <v>8600</v>
      </c>
      <c r="P409" s="27">
        <f t="shared" si="344"/>
        <v>8600</v>
      </c>
      <c r="Q409" s="27">
        <f t="shared" si="344"/>
        <v>8600</v>
      </c>
      <c r="R409" s="27">
        <f t="shared" si="344"/>
        <v>8600</v>
      </c>
      <c r="S409" s="27">
        <f t="shared" si="344"/>
        <v>8600</v>
      </c>
      <c r="T409" s="27">
        <f t="shared" si="344"/>
        <v>8600</v>
      </c>
      <c r="U409" s="27">
        <f t="shared" si="344"/>
        <v>8600</v>
      </c>
      <c r="V409" s="27">
        <f t="shared" si="344"/>
        <v>8600</v>
      </c>
      <c r="W409" s="27">
        <f t="shared" si="344"/>
        <v>8600</v>
      </c>
      <c r="X409" s="27">
        <f t="shared" si="344"/>
        <v>8600</v>
      </c>
      <c r="Y409" s="27">
        <f t="shared" si="344"/>
        <v>8600</v>
      </c>
      <c r="Z409" s="647">
        <f t="shared" si="344"/>
        <v>8600</v>
      </c>
      <c r="AA409" s="347">
        <v>9000</v>
      </c>
      <c r="AB409" s="27">
        <f t="shared" si="344"/>
        <v>9000</v>
      </c>
      <c r="AC409" s="27">
        <f t="shared" si="344"/>
        <v>9000</v>
      </c>
      <c r="AD409" s="27">
        <f t="shared" si="344"/>
        <v>9000</v>
      </c>
      <c r="AE409" s="27">
        <f t="shared" si="344"/>
        <v>9000</v>
      </c>
      <c r="AF409" s="27">
        <f t="shared" si="344"/>
        <v>9000</v>
      </c>
      <c r="AG409" s="27">
        <f t="shared" si="344"/>
        <v>9000</v>
      </c>
      <c r="AH409" s="27">
        <f t="shared" si="344"/>
        <v>9000</v>
      </c>
      <c r="AI409" s="27">
        <f t="shared" si="344"/>
        <v>9000</v>
      </c>
      <c r="AJ409" s="27">
        <f t="shared" si="344"/>
        <v>9000</v>
      </c>
      <c r="AK409" s="27">
        <f t="shared" si="344"/>
        <v>9000</v>
      </c>
      <c r="AL409" s="647">
        <f t="shared" si="344"/>
        <v>9000</v>
      </c>
      <c r="AM409" s="347">
        <v>10000</v>
      </c>
      <c r="AN409" s="27">
        <f t="shared" si="344"/>
        <v>10000</v>
      </c>
      <c r="AO409" s="27">
        <f t="shared" si="344"/>
        <v>10000</v>
      </c>
      <c r="AP409" s="27">
        <f t="shared" si="344"/>
        <v>10000</v>
      </c>
      <c r="AQ409" s="27">
        <f t="shared" si="344"/>
        <v>10000</v>
      </c>
      <c r="AR409" s="27">
        <f t="shared" si="344"/>
        <v>10000</v>
      </c>
      <c r="AS409" s="27">
        <f t="shared" si="344"/>
        <v>10000</v>
      </c>
      <c r="AT409" s="27">
        <f t="shared" si="344"/>
        <v>10000</v>
      </c>
      <c r="AU409" s="27">
        <f t="shared" si="344"/>
        <v>10000</v>
      </c>
      <c r="AV409" s="27">
        <f t="shared" si="344"/>
        <v>10000</v>
      </c>
      <c r="AW409" s="27">
        <f t="shared" si="344"/>
        <v>10000</v>
      </c>
      <c r="AX409" s="647">
        <f t="shared" si="344"/>
        <v>10000</v>
      </c>
      <c r="AY409" s="347">
        <v>12500</v>
      </c>
      <c r="AZ409" s="27">
        <f t="shared" si="344"/>
        <v>12500</v>
      </c>
      <c r="BA409" s="27">
        <f t="shared" si="344"/>
        <v>12500</v>
      </c>
      <c r="BB409" s="27">
        <f t="shared" si="344"/>
        <v>12500</v>
      </c>
      <c r="BC409" s="27">
        <f t="shared" si="344"/>
        <v>12500</v>
      </c>
      <c r="BD409" s="27">
        <f t="shared" si="344"/>
        <v>12500</v>
      </c>
      <c r="BE409" s="27">
        <f t="shared" si="344"/>
        <v>12500</v>
      </c>
      <c r="BF409" s="27">
        <f t="shared" si="344"/>
        <v>12500</v>
      </c>
      <c r="BG409" s="27">
        <f t="shared" si="344"/>
        <v>12500</v>
      </c>
      <c r="BH409" s="27">
        <f t="shared" si="344"/>
        <v>12500</v>
      </c>
      <c r="BI409" s="27">
        <f t="shared" si="344"/>
        <v>12500</v>
      </c>
      <c r="BJ409" s="647">
        <f t="shared" si="344"/>
        <v>12500</v>
      </c>
    </row>
    <row r="410" spans="2:62" x14ac:dyDescent="0.3">
      <c r="B410" s="400" t="s">
        <v>114</v>
      </c>
      <c r="C410" s="347">
        <v>420</v>
      </c>
      <c r="D410" s="27">
        <f t="shared" si="336"/>
        <v>420</v>
      </c>
      <c r="E410" s="27">
        <f t="shared" ref="E410:BJ410" si="345">+D410</f>
        <v>420</v>
      </c>
      <c r="F410" s="27">
        <f t="shared" si="345"/>
        <v>420</v>
      </c>
      <c r="G410" s="27">
        <f t="shared" si="345"/>
        <v>420</v>
      </c>
      <c r="H410" s="27">
        <f t="shared" si="345"/>
        <v>420</v>
      </c>
      <c r="I410" s="27">
        <f t="shared" si="345"/>
        <v>420</v>
      </c>
      <c r="J410" s="27">
        <f t="shared" si="345"/>
        <v>420</v>
      </c>
      <c r="K410" s="27">
        <f t="shared" si="345"/>
        <v>420</v>
      </c>
      <c r="L410" s="27">
        <f t="shared" si="345"/>
        <v>420</v>
      </c>
      <c r="M410" s="27">
        <f t="shared" si="345"/>
        <v>420</v>
      </c>
      <c r="N410" s="647">
        <f t="shared" si="345"/>
        <v>420</v>
      </c>
      <c r="O410" s="347">
        <v>450</v>
      </c>
      <c r="P410" s="27">
        <f t="shared" si="345"/>
        <v>450</v>
      </c>
      <c r="Q410" s="27">
        <f t="shared" si="345"/>
        <v>450</v>
      </c>
      <c r="R410" s="27">
        <f t="shared" si="345"/>
        <v>450</v>
      </c>
      <c r="S410" s="27">
        <f t="shared" si="345"/>
        <v>450</v>
      </c>
      <c r="T410" s="27">
        <f t="shared" si="345"/>
        <v>450</v>
      </c>
      <c r="U410" s="27">
        <f t="shared" si="345"/>
        <v>450</v>
      </c>
      <c r="V410" s="27">
        <f t="shared" si="345"/>
        <v>450</v>
      </c>
      <c r="W410" s="27">
        <f t="shared" si="345"/>
        <v>450</v>
      </c>
      <c r="X410" s="27">
        <f t="shared" si="345"/>
        <v>450</v>
      </c>
      <c r="Y410" s="27">
        <f t="shared" si="345"/>
        <v>450</v>
      </c>
      <c r="Z410" s="647">
        <f t="shared" si="345"/>
        <v>450</v>
      </c>
      <c r="AA410" s="347">
        <v>450</v>
      </c>
      <c r="AB410" s="27">
        <f t="shared" si="345"/>
        <v>450</v>
      </c>
      <c r="AC410" s="27">
        <f t="shared" si="345"/>
        <v>450</v>
      </c>
      <c r="AD410" s="27">
        <f t="shared" si="345"/>
        <v>450</v>
      </c>
      <c r="AE410" s="27">
        <f t="shared" si="345"/>
        <v>450</v>
      </c>
      <c r="AF410" s="27">
        <f t="shared" si="345"/>
        <v>450</v>
      </c>
      <c r="AG410" s="27">
        <f t="shared" si="345"/>
        <v>450</v>
      </c>
      <c r="AH410" s="27">
        <f t="shared" si="345"/>
        <v>450</v>
      </c>
      <c r="AI410" s="27">
        <f t="shared" si="345"/>
        <v>450</v>
      </c>
      <c r="AJ410" s="27">
        <f t="shared" si="345"/>
        <v>450</v>
      </c>
      <c r="AK410" s="27">
        <f t="shared" si="345"/>
        <v>450</v>
      </c>
      <c r="AL410" s="647">
        <f t="shared" si="345"/>
        <v>450</v>
      </c>
      <c r="AM410" s="347">
        <v>480</v>
      </c>
      <c r="AN410" s="27">
        <f t="shared" si="345"/>
        <v>480</v>
      </c>
      <c r="AO410" s="27">
        <f t="shared" si="345"/>
        <v>480</v>
      </c>
      <c r="AP410" s="27">
        <f t="shared" si="345"/>
        <v>480</v>
      </c>
      <c r="AQ410" s="27">
        <f t="shared" si="345"/>
        <v>480</v>
      </c>
      <c r="AR410" s="27">
        <f t="shared" si="345"/>
        <v>480</v>
      </c>
      <c r="AS410" s="27">
        <f t="shared" si="345"/>
        <v>480</v>
      </c>
      <c r="AT410" s="27">
        <f t="shared" si="345"/>
        <v>480</v>
      </c>
      <c r="AU410" s="27">
        <f t="shared" si="345"/>
        <v>480</v>
      </c>
      <c r="AV410" s="27">
        <f t="shared" si="345"/>
        <v>480</v>
      </c>
      <c r="AW410" s="27">
        <f t="shared" si="345"/>
        <v>480</v>
      </c>
      <c r="AX410" s="647">
        <f t="shared" si="345"/>
        <v>480</v>
      </c>
      <c r="AY410" s="347">
        <v>500</v>
      </c>
      <c r="AZ410" s="27">
        <f t="shared" si="345"/>
        <v>500</v>
      </c>
      <c r="BA410" s="27">
        <f t="shared" si="345"/>
        <v>500</v>
      </c>
      <c r="BB410" s="27">
        <f t="shared" si="345"/>
        <v>500</v>
      </c>
      <c r="BC410" s="27">
        <f t="shared" si="345"/>
        <v>500</v>
      </c>
      <c r="BD410" s="27">
        <f t="shared" si="345"/>
        <v>500</v>
      </c>
      <c r="BE410" s="27">
        <f t="shared" si="345"/>
        <v>500</v>
      </c>
      <c r="BF410" s="27">
        <f t="shared" si="345"/>
        <v>500</v>
      </c>
      <c r="BG410" s="27">
        <f t="shared" si="345"/>
        <v>500</v>
      </c>
      <c r="BH410" s="27">
        <f t="shared" si="345"/>
        <v>500</v>
      </c>
      <c r="BI410" s="27">
        <f t="shared" si="345"/>
        <v>500</v>
      </c>
      <c r="BJ410" s="647">
        <f t="shared" si="345"/>
        <v>500</v>
      </c>
    </row>
    <row r="411" spans="2:62" ht="16.2" thickBot="1" x14ac:dyDescent="0.35">
      <c r="B411" s="402" t="s">
        <v>115</v>
      </c>
      <c r="C411" s="171">
        <v>4</v>
      </c>
      <c r="D411" s="128">
        <f t="shared" si="336"/>
        <v>4</v>
      </c>
      <c r="E411" s="128">
        <f t="shared" ref="E411:BJ411" si="346">+D411</f>
        <v>4</v>
      </c>
      <c r="F411" s="128">
        <f t="shared" si="346"/>
        <v>4</v>
      </c>
      <c r="G411" s="128">
        <f t="shared" si="346"/>
        <v>4</v>
      </c>
      <c r="H411" s="128">
        <f t="shared" si="346"/>
        <v>4</v>
      </c>
      <c r="I411" s="128">
        <f t="shared" si="346"/>
        <v>4</v>
      </c>
      <c r="J411" s="128">
        <f t="shared" si="346"/>
        <v>4</v>
      </c>
      <c r="K411" s="128">
        <f t="shared" si="346"/>
        <v>4</v>
      </c>
      <c r="L411" s="128">
        <f t="shared" si="346"/>
        <v>4</v>
      </c>
      <c r="M411" s="128">
        <f t="shared" si="346"/>
        <v>4</v>
      </c>
      <c r="N411" s="359">
        <f t="shared" si="346"/>
        <v>4</v>
      </c>
      <c r="O411" s="171">
        <v>4.5</v>
      </c>
      <c r="P411" s="128">
        <f t="shared" si="346"/>
        <v>4.5</v>
      </c>
      <c r="Q411" s="128">
        <f t="shared" si="346"/>
        <v>4.5</v>
      </c>
      <c r="R411" s="128">
        <f t="shared" si="346"/>
        <v>4.5</v>
      </c>
      <c r="S411" s="128">
        <f t="shared" si="346"/>
        <v>4.5</v>
      </c>
      <c r="T411" s="128">
        <f t="shared" si="346"/>
        <v>4.5</v>
      </c>
      <c r="U411" s="128">
        <f t="shared" si="346"/>
        <v>4.5</v>
      </c>
      <c r="V411" s="128">
        <f t="shared" si="346"/>
        <v>4.5</v>
      </c>
      <c r="W411" s="128">
        <f t="shared" si="346"/>
        <v>4.5</v>
      </c>
      <c r="X411" s="128">
        <f t="shared" si="346"/>
        <v>4.5</v>
      </c>
      <c r="Y411" s="128">
        <f t="shared" si="346"/>
        <v>4.5</v>
      </c>
      <c r="Z411" s="359">
        <f t="shared" si="346"/>
        <v>4.5</v>
      </c>
      <c r="AA411" s="171">
        <v>4.7</v>
      </c>
      <c r="AB411" s="128">
        <f t="shared" si="346"/>
        <v>4.7</v>
      </c>
      <c r="AC411" s="128">
        <f t="shared" si="346"/>
        <v>4.7</v>
      </c>
      <c r="AD411" s="128">
        <f t="shared" si="346"/>
        <v>4.7</v>
      </c>
      <c r="AE411" s="128">
        <f t="shared" si="346"/>
        <v>4.7</v>
      </c>
      <c r="AF411" s="128">
        <f t="shared" si="346"/>
        <v>4.7</v>
      </c>
      <c r="AG411" s="128">
        <f t="shared" si="346"/>
        <v>4.7</v>
      </c>
      <c r="AH411" s="128">
        <f t="shared" si="346"/>
        <v>4.7</v>
      </c>
      <c r="AI411" s="128">
        <f t="shared" si="346"/>
        <v>4.7</v>
      </c>
      <c r="AJ411" s="128">
        <f t="shared" si="346"/>
        <v>4.7</v>
      </c>
      <c r="AK411" s="128">
        <f t="shared" si="346"/>
        <v>4.7</v>
      </c>
      <c r="AL411" s="359">
        <f t="shared" si="346"/>
        <v>4.7</v>
      </c>
      <c r="AM411" s="171">
        <v>4.75</v>
      </c>
      <c r="AN411" s="128">
        <f t="shared" si="346"/>
        <v>4.75</v>
      </c>
      <c r="AO411" s="128">
        <f t="shared" si="346"/>
        <v>4.75</v>
      </c>
      <c r="AP411" s="128">
        <f t="shared" si="346"/>
        <v>4.75</v>
      </c>
      <c r="AQ411" s="128">
        <f t="shared" si="346"/>
        <v>4.75</v>
      </c>
      <c r="AR411" s="128">
        <f t="shared" si="346"/>
        <v>4.75</v>
      </c>
      <c r="AS411" s="128">
        <f t="shared" si="346"/>
        <v>4.75</v>
      </c>
      <c r="AT411" s="128">
        <f t="shared" si="346"/>
        <v>4.75</v>
      </c>
      <c r="AU411" s="128">
        <f t="shared" si="346"/>
        <v>4.75</v>
      </c>
      <c r="AV411" s="128">
        <f t="shared" si="346"/>
        <v>4.75</v>
      </c>
      <c r="AW411" s="128">
        <f t="shared" si="346"/>
        <v>4.75</v>
      </c>
      <c r="AX411" s="359">
        <f t="shared" si="346"/>
        <v>4.75</v>
      </c>
      <c r="AY411" s="171">
        <v>4.8</v>
      </c>
      <c r="AZ411" s="128">
        <f t="shared" si="346"/>
        <v>4.8</v>
      </c>
      <c r="BA411" s="128">
        <f t="shared" si="346"/>
        <v>4.8</v>
      </c>
      <c r="BB411" s="128">
        <f t="shared" si="346"/>
        <v>4.8</v>
      </c>
      <c r="BC411" s="128">
        <f t="shared" si="346"/>
        <v>4.8</v>
      </c>
      <c r="BD411" s="128">
        <f t="shared" si="346"/>
        <v>4.8</v>
      </c>
      <c r="BE411" s="128">
        <f t="shared" si="346"/>
        <v>4.8</v>
      </c>
      <c r="BF411" s="128">
        <f t="shared" si="346"/>
        <v>4.8</v>
      </c>
      <c r="BG411" s="128">
        <f t="shared" si="346"/>
        <v>4.8</v>
      </c>
      <c r="BH411" s="128">
        <f t="shared" si="346"/>
        <v>4.8</v>
      </c>
      <c r="BI411" s="128">
        <f t="shared" si="346"/>
        <v>4.8</v>
      </c>
      <c r="BJ411" s="359">
        <f t="shared" si="346"/>
        <v>4.8</v>
      </c>
    </row>
    <row r="414" spans="2:62" ht="16.2" thickBot="1" x14ac:dyDescent="0.35">
      <c r="B414" s="3" t="s">
        <v>117</v>
      </c>
    </row>
    <row r="415" spans="2:62" ht="16.2" thickBot="1" x14ac:dyDescent="0.35">
      <c r="B415" s="404" t="s">
        <v>83</v>
      </c>
      <c r="C415" s="1429">
        <v>2019</v>
      </c>
      <c r="D415" s="1430"/>
      <c r="E415" s="1430"/>
      <c r="F415" s="1430"/>
      <c r="G415" s="1430"/>
      <c r="H415" s="1430"/>
      <c r="I415" s="1430"/>
      <c r="J415" s="1430"/>
      <c r="K415" s="1430"/>
      <c r="L415" s="1430"/>
      <c r="M415" s="1430"/>
      <c r="N415" s="1431"/>
      <c r="O415" s="1432">
        <v>2020</v>
      </c>
      <c r="P415" s="1430"/>
      <c r="Q415" s="1430"/>
      <c r="R415" s="1430"/>
      <c r="S415" s="1430"/>
      <c r="T415" s="1430"/>
      <c r="U415" s="1430"/>
      <c r="V415" s="1430"/>
      <c r="W415" s="1430"/>
      <c r="X415" s="1430"/>
      <c r="Y415" s="1430"/>
      <c r="Z415" s="1431"/>
      <c r="AA415" s="1432">
        <v>2021</v>
      </c>
      <c r="AB415" s="1430"/>
      <c r="AC415" s="1430"/>
      <c r="AD415" s="1430"/>
      <c r="AE415" s="1430"/>
      <c r="AF415" s="1430"/>
      <c r="AG415" s="1430"/>
      <c r="AH415" s="1430"/>
      <c r="AI415" s="1430"/>
      <c r="AJ415" s="1430"/>
      <c r="AK415" s="1430"/>
      <c r="AL415" s="1431"/>
      <c r="AM415" s="1432">
        <v>2022</v>
      </c>
      <c r="AN415" s="1430"/>
      <c r="AO415" s="1430"/>
      <c r="AP415" s="1430"/>
      <c r="AQ415" s="1430"/>
      <c r="AR415" s="1430"/>
      <c r="AS415" s="1430"/>
      <c r="AT415" s="1430"/>
      <c r="AU415" s="1430"/>
      <c r="AV415" s="1430"/>
      <c r="AW415" s="1430"/>
      <c r="AX415" s="1431"/>
      <c r="AY415" s="1433">
        <v>2023</v>
      </c>
      <c r="AZ415" s="1434"/>
      <c r="BA415" s="1434"/>
      <c r="BB415" s="1434"/>
      <c r="BC415" s="1434"/>
      <c r="BD415" s="1434"/>
      <c r="BE415" s="1434"/>
      <c r="BF415" s="1434"/>
      <c r="BG415" s="1434"/>
      <c r="BH415" s="1434"/>
      <c r="BI415" s="1434"/>
      <c r="BJ415" s="1435"/>
    </row>
    <row r="416" spans="2:62" ht="16.2" thickBot="1" x14ac:dyDescent="0.35">
      <c r="B416" s="404" t="s">
        <v>80</v>
      </c>
      <c r="C416" s="469" t="s">
        <v>7</v>
      </c>
      <c r="D416" s="470" t="s">
        <v>8</v>
      </c>
      <c r="E416" s="470" t="s">
        <v>9</v>
      </c>
      <c r="F416" s="470" t="s">
        <v>10</v>
      </c>
      <c r="G416" s="470" t="s">
        <v>11</v>
      </c>
      <c r="H416" s="470" t="s">
        <v>12</v>
      </c>
      <c r="I416" s="470" t="s">
        <v>13</v>
      </c>
      <c r="J416" s="470" t="s">
        <v>14</v>
      </c>
      <c r="K416" s="470" t="s">
        <v>15</v>
      </c>
      <c r="L416" s="470" t="s">
        <v>16</v>
      </c>
      <c r="M416" s="470" t="s">
        <v>17</v>
      </c>
      <c r="N416" s="471" t="s">
        <v>18</v>
      </c>
      <c r="O416" s="469" t="s">
        <v>7</v>
      </c>
      <c r="P416" s="470" t="s">
        <v>8</v>
      </c>
      <c r="Q416" s="470" t="s">
        <v>9</v>
      </c>
      <c r="R416" s="470" t="s">
        <v>10</v>
      </c>
      <c r="S416" s="470" t="s">
        <v>11</v>
      </c>
      <c r="T416" s="470" t="s">
        <v>12</v>
      </c>
      <c r="U416" s="470" t="s">
        <v>13</v>
      </c>
      <c r="V416" s="470" t="s">
        <v>14</v>
      </c>
      <c r="W416" s="470" t="s">
        <v>15</v>
      </c>
      <c r="X416" s="470" t="s">
        <v>16</v>
      </c>
      <c r="Y416" s="470" t="s">
        <v>17</v>
      </c>
      <c r="Z416" s="471" t="s">
        <v>18</v>
      </c>
      <c r="AA416" s="469" t="s">
        <v>7</v>
      </c>
      <c r="AB416" s="470" t="s">
        <v>8</v>
      </c>
      <c r="AC416" s="470" t="s">
        <v>9</v>
      </c>
      <c r="AD416" s="470" t="s">
        <v>10</v>
      </c>
      <c r="AE416" s="470" t="s">
        <v>11</v>
      </c>
      <c r="AF416" s="470" t="s">
        <v>12</v>
      </c>
      <c r="AG416" s="470" t="s">
        <v>13</v>
      </c>
      <c r="AH416" s="470" t="s">
        <v>14</v>
      </c>
      <c r="AI416" s="470" t="s">
        <v>15</v>
      </c>
      <c r="AJ416" s="470" t="s">
        <v>16</v>
      </c>
      <c r="AK416" s="470" t="s">
        <v>17</v>
      </c>
      <c r="AL416" s="471" t="s">
        <v>18</v>
      </c>
      <c r="AM416" s="469" t="s">
        <v>7</v>
      </c>
      <c r="AN416" s="470" t="s">
        <v>8</v>
      </c>
      <c r="AO416" s="470" t="s">
        <v>9</v>
      </c>
      <c r="AP416" s="470" t="s">
        <v>10</v>
      </c>
      <c r="AQ416" s="470" t="s">
        <v>11</v>
      </c>
      <c r="AR416" s="470" t="s">
        <v>12</v>
      </c>
      <c r="AS416" s="470" t="s">
        <v>13</v>
      </c>
      <c r="AT416" s="470" t="s">
        <v>14</v>
      </c>
      <c r="AU416" s="470" t="s">
        <v>15</v>
      </c>
      <c r="AV416" s="470" t="s">
        <v>16</v>
      </c>
      <c r="AW416" s="470" t="s">
        <v>17</v>
      </c>
      <c r="AX416" s="590" t="s">
        <v>18</v>
      </c>
      <c r="AY416" s="482" t="s">
        <v>7</v>
      </c>
      <c r="AZ416" s="483" t="s">
        <v>8</v>
      </c>
      <c r="BA416" s="483" t="s">
        <v>9</v>
      </c>
      <c r="BB416" s="483" t="s">
        <v>10</v>
      </c>
      <c r="BC416" s="483" t="s">
        <v>11</v>
      </c>
      <c r="BD416" s="483" t="s">
        <v>12</v>
      </c>
      <c r="BE416" s="483" t="s">
        <v>13</v>
      </c>
      <c r="BF416" s="483" t="s">
        <v>14</v>
      </c>
      <c r="BG416" s="483" t="s">
        <v>15</v>
      </c>
      <c r="BH416" s="483" t="s">
        <v>16</v>
      </c>
      <c r="BI416" s="483" t="s">
        <v>17</v>
      </c>
      <c r="BJ416" s="484" t="s">
        <v>18</v>
      </c>
    </row>
    <row r="417" spans="2:62" x14ac:dyDescent="0.3">
      <c r="B417" s="399" t="s">
        <v>108</v>
      </c>
      <c r="C417" s="343">
        <v>25</v>
      </c>
      <c r="D417" s="640">
        <f t="shared" ref="D417:D426" si="347">+C417</f>
        <v>25</v>
      </c>
      <c r="E417" s="640">
        <f t="shared" ref="E417:N417" si="348">+D417</f>
        <v>25</v>
      </c>
      <c r="F417" s="640">
        <f t="shared" si="348"/>
        <v>25</v>
      </c>
      <c r="G417" s="640">
        <f t="shared" si="348"/>
        <v>25</v>
      </c>
      <c r="H417" s="640">
        <f t="shared" si="348"/>
        <v>25</v>
      </c>
      <c r="I417" s="640">
        <f t="shared" si="348"/>
        <v>25</v>
      </c>
      <c r="J417" s="640">
        <f t="shared" si="348"/>
        <v>25</v>
      </c>
      <c r="K417" s="640">
        <f t="shared" si="348"/>
        <v>25</v>
      </c>
      <c r="L417" s="640">
        <f t="shared" si="348"/>
        <v>25</v>
      </c>
      <c r="M417" s="640">
        <f t="shared" si="348"/>
        <v>25</v>
      </c>
      <c r="N417" s="641">
        <f t="shared" si="348"/>
        <v>25</v>
      </c>
      <c r="O417" s="343">
        <v>25</v>
      </c>
      <c r="P417" s="640">
        <f t="shared" ref="P417:Z417" si="349">+O417</f>
        <v>25</v>
      </c>
      <c r="Q417" s="640">
        <f t="shared" si="349"/>
        <v>25</v>
      </c>
      <c r="R417" s="640">
        <f t="shared" si="349"/>
        <v>25</v>
      </c>
      <c r="S417" s="640">
        <f t="shared" si="349"/>
        <v>25</v>
      </c>
      <c r="T417" s="640">
        <f t="shared" si="349"/>
        <v>25</v>
      </c>
      <c r="U417" s="640">
        <f t="shared" si="349"/>
        <v>25</v>
      </c>
      <c r="V417" s="640">
        <f t="shared" si="349"/>
        <v>25</v>
      </c>
      <c r="W417" s="640">
        <f t="shared" si="349"/>
        <v>25</v>
      </c>
      <c r="X417" s="640">
        <f t="shared" si="349"/>
        <v>25</v>
      </c>
      <c r="Y417" s="640">
        <f t="shared" si="349"/>
        <v>25</v>
      </c>
      <c r="Z417" s="641">
        <f t="shared" si="349"/>
        <v>25</v>
      </c>
      <c r="AA417" s="343">
        <v>29</v>
      </c>
      <c r="AB417" s="640">
        <f t="shared" ref="AB417:AL417" si="350">+AA417</f>
        <v>29</v>
      </c>
      <c r="AC417" s="640">
        <f t="shared" si="350"/>
        <v>29</v>
      </c>
      <c r="AD417" s="640">
        <f t="shared" si="350"/>
        <v>29</v>
      </c>
      <c r="AE417" s="640">
        <f t="shared" si="350"/>
        <v>29</v>
      </c>
      <c r="AF417" s="640">
        <f t="shared" si="350"/>
        <v>29</v>
      </c>
      <c r="AG417" s="640">
        <f t="shared" si="350"/>
        <v>29</v>
      </c>
      <c r="AH417" s="640">
        <f t="shared" si="350"/>
        <v>29</v>
      </c>
      <c r="AI417" s="640">
        <f t="shared" si="350"/>
        <v>29</v>
      </c>
      <c r="AJ417" s="640">
        <f t="shared" si="350"/>
        <v>29</v>
      </c>
      <c r="AK417" s="640">
        <f t="shared" si="350"/>
        <v>29</v>
      </c>
      <c r="AL417" s="641">
        <f t="shared" si="350"/>
        <v>29</v>
      </c>
      <c r="AM417" s="343">
        <v>30</v>
      </c>
      <c r="AN417" s="640">
        <f t="shared" ref="AN417:AX417" si="351">+AM417</f>
        <v>30</v>
      </c>
      <c r="AO417" s="640">
        <f t="shared" si="351"/>
        <v>30</v>
      </c>
      <c r="AP417" s="640">
        <f t="shared" si="351"/>
        <v>30</v>
      </c>
      <c r="AQ417" s="640">
        <f t="shared" si="351"/>
        <v>30</v>
      </c>
      <c r="AR417" s="640">
        <f t="shared" si="351"/>
        <v>30</v>
      </c>
      <c r="AS417" s="640">
        <f t="shared" si="351"/>
        <v>30</v>
      </c>
      <c r="AT417" s="640">
        <f t="shared" si="351"/>
        <v>30</v>
      </c>
      <c r="AU417" s="640">
        <f t="shared" si="351"/>
        <v>30</v>
      </c>
      <c r="AV417" s="640">
        <f t="shared" si="351"/>
        <v>30</v>
      </c>
      <c r="AW417" s="640">
        <f t="shared" si="351"/>
        <v>30</v>
      </c>
      <c r="AX417" s="641">
        <f t="shared" si="351"/>
        <v>30</v>
      </c>
      <c r="AY417" s="343">
        <v>30</v>
      </c>
      <c r="AZ417" s="640">
        <f t="shared" ref="AZ417:BJ417" si="352">+AY417</f>
        <v>30</v>
      </c>
      <c r="BA417" s="640">
        <f t="shared" si="352"/>
        <v>30</v>
      </c>
      <c r="BB417" s="640">
        <f t="shared" si="352"/>
        <v>30</v>
      </c>
      <c r="BC417" s="640">
        <f t="shared" si="352"/>
        <v>30</v>
      </c>
      <c r="BD417" s="640">
        <f t="shared" si="352"/>
        <v>30</v>
      </c>
      <c r="BE417" s="640">
        <f t="shared" si="352"/>
        <v>30</v>
      </c>
      <c r="BF417" s="640">
        <f t="shared" si="352"/>
        <v>30</v>
      </c>
      <c r="BG417" s="640">
        <f t="shared" si="352"/>
        <v>30</v>
      </c>
      <c r="BH417" s="640">
        <f t="shared" si="352"/>
        <v>30</v>
      </c>
      <c r="BI417" s="640">
        <f t="shared" si="352"/>
        <v>30</v>
      </c>
      <c r="BJ417" s="641">
        <f t="shared" si="352"/>
        <v>30</v>
      </c>
    </row>
    <row r="418" spans="2:62" x14ac:dyDescent="0.3">
      <c r="B418" s="400" t="s">
        <v>109</v>
      </c>
      <c r="C418" s="347">
        <v>5.5</v>
      </c>
      <c r="D418" s="27">
        <f t="shared" si="347"/>
        <v>5.5</v>
      </c>
      <c r="E418" s="27">
        <f t="shared" ref="E418:N418" si="353">+D418</f>
        <v>5.5</v>
      </c>
      <c r="F418" s="27">
        <f t="shared" si="353"/>
        <v>5.5</v>
      </c>
      <c r="G418" s="27">
        <f t="shared" si="353"/>
        <v>5.5</v>
      </c>
      <c r="H418" s="27">
        <f t="shared" si="353"/>
        <v>5.5</v>
      </c>
      <c r="I418" s="27">
        <f t="shared" si="353"/>
        <v>5.5</v>
      </c>
      <c r="J418" s="27">
        <f t="shared" si="353"/>
        <v>5.5</v>
      </c>
      <c r="K418" s="27">
        <f t="shared" si="353"/>
        <v>5.5</v>
      </c>
      <c r="L418" s="27">
        <f t="shared" si="353"/>
        <v>5.5</v>
      </c>
      <c r="M418" s="27">
        <f t="shared" si="353"/>
        <v>5.5</v>
      </c>
      <c r="N418" s="647">
        <f t="shared" si="353"/>
        <v>5.5</v>
      </c>
      <c r="O418" s="347">
        <v>5.55</v>
      </c>
      <c r="P418" s="27">
        <f t="shared" ref="P418:Z418" si="354">+O418</f>
        <v>5.55</v>
      </c>
      <c r="Q418" s="27">
        <f t="shared" si="354"/>
        <v>5.55</v>
      </c>
      <c r="R418" s="27">
        <f t="shared" si="354"/>
        <v>5.55</v>
      </c>
      <c r="S418" s="27">
        <f t="shared" si="354"/>
        <v>5.55</v>
      </c>
      <c r="T418" s="27">
        <f t="shared" si="354"/>
        <v>5.55</v>
      </c>
      <c r="U418" s="27">
        <f t="shared" si="354"/>
        <v>5.55</v>
      </c>
      <c r="V418" s="27">
        <f t="shared" si="354"/>
        <v>5.55</v>
      </c>
      <c r="W418" s="27">
        <f t="shared" si="354"/>
        <v>5.55</v>
      </c>
      <c r="X418" s="27">
        <f t="shared" si="354"/>
        <v>5.55</v>
      </c>
      <c r="Y418" s="27">
        <f t="shared" si="354"/>
        <v>5.55</v>
      </c>
      <c r="Z418" s="647">
        <f t="shared" si="354"/>
        <v>5.55</v>
      </c>
      <c r="AA418" s="347">
        <v>5.6</v>
      </c>
      <c r="AB418" s="27">
        <f t="shared" ref="AB418:AL418" si="355">+AA418</f>
        <v>5.6</v>
      </c>
      <c r="AC418" s="27">
        <f t="shared" si="355"/>
        <v>5.6</v>
      </c>
      <c r="AD418" s="27">
        <f t="shared" si="355"/>
        <v>5.6</v>
      </c>
      <c r="AE418" s="27">
        <f t="shared" si="355"/>
        <v>5.6</v>
      </c>
      <c r="AF418" s="27">
        <f t="shared" si="355"/>
        <v>5.6</v>
      </c>
      <c r="AG418" s="27">
        <f t="shared" si="355"/>
        <v>5.6</v>
      </c>
      <c r="AH418" s="27">
        <f t="shared" si="355"/>
        <v>5.6</v>
      </c>
      <c r="AI418" s="27">
        <f t="shared" si="355"/>
        <v>5.6</v>
      </c>
      <c r="AJ418" s="27">
        <f t="shared" si="355"/>
        <v>5.6</v>
      </c>
      <c r="AK418" s="27">
        <f t="shared" si="355"/>
        <v>5.6</v>
      </c>
      <c r="AL418" s="647">
        <f t="shared" si="355"/>
        <v>5.6</v>
      </c>
      <c r="AM418" s="347">
        <v>5.7</v>
      </c>
      <c r="AN418" s="27">
        <f t="shared" ref="AN418:AX418" si="356">+AM418</f>
        <v>5.7</v>
      </c>
      <c r="AO418" s="27">
        <f t="shared" si="356"/>
        <v>5.7</v>
      </c>
      <c r="AP418" s="27">
        <f t="shared" si="356"/>
        <v>5.7</v>
      </c>
      <c r="AQ418" s="27">
        <f t="shared" si="356"/>
        <v>5.7</v>
      </c>
      <c r="AR418" s="27">
        <f t="shared" si="356"/>
        <v>5.7</v>
      </c>
      <c r="AS418" s="27">
        <f t="shared" si="356"/>
        <v>5.7</v>
      </c>
      <c r="AT418" s="27">
        <f t="shared" si="356"/>
        <v>5.7</v>
      </c>
      <c r="AU418" s="27">
        <f t="shared" si="356"/>
        <v>5.7</v>
      </c>
      <c r="AV418" s="27">
        <f t="shared" si="356"/>
        <v>5.7</v>
      </c>
      <c r="AW418" s="27">
        <f t="shared" si="356"/>
        <v>5.7</v>
      </c>
      <c r="AX418" s="647">
        <f t="shared" si="356"/>
        <v>5.7</v>
      </c>
      <c r="AY418" s="347">
        <v>6</v>
      </c>
      <c r="AZ418" s="27">
        <f t="shared" ref="AZ418:BJ418" si="357">+AY418</f>
        <v>6</v>
      </c>
      <c r="BA418" s="27">
        <f t="shared" si="357"/>
        <v>6</v>
      </c>
      <c r="BB418" s="27">
        <f t="shared" si="357"/>
        <v>6</v>
      </c>
      <c r="BC418" s="27">
        <f t="shared" si="357"/>
        <v>6</v>
      </c>
      <c r="BD418" s="27">
        <f t="shared" si="357"/>
        <v>6</v>
      </c>
      <c r="BE418" s="27">
        <f t="shared" si="357"/>
        <v>6</v>
      </c>
      <c r="BF418" s="27">
        <f t="shared" si="357"/>
        <v>6</v>
      </c>
      <c r="BG418" s="27">
        <f t="shared" si="357"/>
        <v>6</v>
      </c>
      <c r="BH418" s="27">
        <f t="shared" si="357"/>
        <v>6</v>
      </c>
      <c r="BI418" s="27">
        <f t="shared" si="357"/>
        <v>6</v>
      </c>
      <c r="BJ418" s="647">
        <f t="shared" si="357"/>
        <v>6</v>
      </c>
    </row>
    <row r="419" spans="2:62" x14ac:dyDescent="0.3">
      <c r="B419" s="400" t="s">
        <v>110</v>
      </c>
      <c r="C419" s="347">
        <v>15</v>
      </c>
      <c r="D419" s="27">
        <f t="shared" si="347"/>
        <v>15</v>
      </c>
      <c r="E419" s="27">
        <f t="shared" ref="E419:N419" si="358">+D419</f>
        <v>15</v>
      </c>
      <c r="F419" s="27">
        <f t="shared" si="358"/>
        <v>15</v>
      </c>
      <c r="G419" s="27">
        <f t="shared" si="358"/>
        <v>15</v>
      </c>
      <c r="H419" s="27">
        <f t="shared" si="358"/>
        <v>15</v>
      </c>
      <c r="I419" s="27">
        <f t="shared" si="358"/>
        <v>15</v>
      </c>
      <c r="J419" s="27">
        <f t="shared" si="358"/>
        <v>15</v>
      </c>
      <c r="K419" s="27">
        <f t="shared" si="358"/>
        <v>15</v>
      </c>
      <c r="L419" s="27">
        <f t="shared" si="358"/>
        <v>15</v>
      </c>
      <c r="M419" s="27">
        <f t="shared" si="358"/>
        <v>15</v>
      </c>
      <c r="N419" s="647">
        <f t="shared" si="358"/>
        <v>15</v>
      </c>
      <c r="O419" s="347">
        <v>16</v>
      </c>
      <c r="P419" s="27">
        <f t="shared" ref="P419:Z419" si="359">+O419</f>
        <v>16</v>
      </c>
      <c r="Q419" s="27">
        <f t="shared" si="359"/>
        <v>16</v>
      </c>
      <c r="R419" s="27">
        <f t="shared" si="359"/>
        <v>16</v>
      </c>
      <c r="S419" s="27">
        <f t="shared" si="359"/>
        <v>16</v>
      </c>
      <c r="T419" s="27">
        <f t="shared" si="359"/>
        <v>16</v>
      </c>
      <c r="U419" s="27">
        <f t="shared" si="359"/>
        <v>16</v>
      </c>
      <c r="V419" s="27">
        <f t="shared" si="359"/>
        <v>16</v>
      </c>
      <c r="W419" s="27">
        <f t="shared" si="359"/>
        <v>16</v>
      </c>
      <c r="X419" s="27">
        <f t="shared" si="359"/>
        <v>16</v>
      </c>
      <c r="Y419" s="27">
        <f t="shared" si="359"/>
        <v>16</v>
      </c>
      <c r="Z419" s="647">
        <f t="shared" si="359"/>
        <v>16</v>
      </c>
      <c r="AA419" s="347">
        <v>16</v>
      </c>
      <c r="AB419" s="27">
        <f t="shared" ref="AB419:AL419" si="360">+AA419</f>
        <v>16</v>
      </c>
      <c r="AC419" s="27">
        <f t="shared" si="360"/>
        <v>16</v>
      </c>
      <c r="AD419" s="27">
        <f t="shared" si="360"/>
        <v>16</v>
      </c>
      <c r="AE419" s="27">
        <f t="shared" si="360"/>
        <v>16</v>
      </c>
      <c r="AF419" s="27">
        <f t="shared" si="360"/>
        <v>16</v>
      </c>
      <c r="AG419" s="27">
        <f t="shared" si="360"/>
        <v>16</v>
      </c>
      <c r="AH419" s="27">
        <f t="shared" si="360"/>
        <v>16</v>
      </c>
      <c r="AI419" s="27">
        <f t="shared" si="360"/>
        <v>16</v>
      </c>
      <c r="AJ419" s="27">
        <f t="shared" si="360"/>
        <v>16</v>
      </c>
      <c r="AK419" s="27">
        <f t="shared" si="360"/>
        <v>16</v>
      </c>
      <c r="AL419" s="647">
        <f t="shared" si="360"/>
        <v>16</v>
      </c>
      <c r="AM419" s="347">
        <v>17</v>
      </c>
      <c r="AN419" s="27">
        <f t="shared" ref="AN419:AX419" si="361">+AM419</f>
        <v>17</v>
      </c>
      <c r="AO419" s="27">
        <f t="shared" si="361"/>
        <v>17</v>
      </c>
      <c r="AP419" s="27">
        <f t="shared" si="361"/>
        <v>17</v>
      </c>
      <c r="AQ419" s="27">
        <f t="shared" si="361"/>
        <v>17</v>
      </c>
      <c r="AR419" s="27">
        <f t="shared" si="361"/>
        <v>17</v>
      </c>
      <c r="AS419" s="27">
        <f t="shared" si="361"/>
        <v>17</v>
      </c>
      <c r="AT419" s="27">
        <f t="shared" si="361"/>
        <v>17</v>
      </c>
      <c r="AU419" s="27">
        <f t="shared" si="361"/>
        <v>17</v>
      </c>
      <c r="AV419" s="27">
        <f t="shared" si="361"/>
        <v>17</v>
      </c>
      <c r="AW419" s="27">
        <f t="shared" si="361"/>
        <v>17</v>
      </c>
      <c r="AX419" s="647">
        <f t="shared" si="361"/>
        <v>17</v>
      </c>
      <c r="AY419" s="347">
        <v>17</v>
      </c>
      <c r="AZ419" s="27">
        <f t="shared" ref="AZ419:BJ419" si="362">+AY419</f>
        <v>17</v>
      </c>
      <c r="BA419" s="27">
        <f t="shared" si="362"/>
        <v>17</v>
      </c>
      <c r="BB419" s="27">
        <f t="shared" si="362"/>
        <v>17</v>
      </c>
      <c r="BC419" s="27">
        <f t="shared" si="362"/>
        <v>17</v>
      </c>
      <c r="BD419" s="27">
        <f t="shared" si="362"/>
        <v>17</v>
      </c>
      <c r="BE419" s="27">
        <f t="shared" si="362"/>
        <v>17</v>
      </c>
      <c r="BF419" s="27">
        <f t="shared" si="362"/>
        <v>17</v>
      </c>
      <c r="BG419" s="27">
        <f t="shared" si="362"/>
        <v>17</v>
      </c>
      <c r="BH419" s="27">
        <f t="shared" si="362"/>
        <v>17</v>
      </c>
      <c r="BI419" s="27">
        <f t="shared" si="362"/>
        <v>17</v>
      </c>
      <c r="BJ419" s="647">
        <f t="shared" si="362"/>
        <v>17</v>
      </c>
    </row>
    <row r="420" spans="2:62" x14ac:dyDescent="0.3">
      <c r="B420" s="400" t="s">
        <v>109</v>
      </c>
      <c r="C420" s="347">
        <v>8.5</v>
      </c>
      <c r="D420" s="27">
        <f t="shared" si="347"/>
        <v>8.5</v>
      </c>
      <c r="E420" s="27">
        <f t="shared" ref="E420:N420" si="363">+D420</f>
        <v>8.5</v>
      </c>
      <c r="F420" s="27">
        <f t="shared" si="363"/>
        <v>8.5</v>
      </c>
      <c r="G420" s="27">
        <f t="shared" si="363"/>
        <v>8.5</v>
      </c>
      <c r="H420" s="27">
        <f t="shared" si="363"/>
        <v>8.5</v>
      </c>
      <c r="I420" s="27">
        <f t="shared" si="363"/>
        <v>8.5</v>
      </c>
      <c r="J420" s="27">
        <f t="shared" si="363"/>
        <v>8.5</v>
      </c>
      <c r="K420" s="27">
        <f t="shared" si="363"/>
        <v>8.5</v>
      </c>
      <c r="L420" s="27">
        <f t="shared" si="363"/>
        <v>8.5</v>
      </c>
      <c r="M420" s="27">
        <f t="shared" si="363"/>
        <v>8.5</v>
      </c>
      <c r="N420" s="647">
        <f t="shared" si="363"/>
        <v>8.5</v>
      </c>
      <c r="O420" s="347">
        <v>8.6999999999999993</v>
      </c>
      <c r="P420" s="27">
        <f t="shared" ref="P420:Z420" si="364">+O420</f>
        <v>8.6999999999999993</v>
      </c>
      <c r="Q420" s="27">
        <f t="shared" si="364"/>
        <v>8.6999999999999993</v>
      </c>
      <c r="R420" s="27">
        <f t="shared" si="364"/>
        <v>8.6999999999999993</v>
      </c>
      <c r="S420" s="27">
        <f t="shared" si="364"/>
        <v>8.6999999999999993</v>
      </c>
      <c r="T420" s="27">
        <f t="shared" si="364"/>
        <v>8.6999999999999993</v>
      </c>
      <c r="U420" s="27">
        <f t="shared" si="364"/>
        <v>8.6999999999999993</v>
      </c>
      <c r="V420" s="27">
        <f t="shared" si="364"/>
        <v>8.6999999999999993</v>
      </c>
      <c r="W420" s="27">
        <f t="shared" si="364"/>
        <v>8.6999999999999993</v>
      </c>
      <c r="X420" s="27">
        <f t="shared" si="364"/>
        <v>8.6999999999999993</v>
      </c>
      <c r="Y420" s="27">
        <f t="shared" si="364"/>
        <v>8.6999999999999993</v>
      </c>
      <c r="Z420" s="647">
        <f t="shared" si="364"/>
        <v>8.6999999999999993</v>
      </c>
      <c r="AA420" s="347">
        <v>9</v>
      </c>
      <c r="AB420" s="27">
        <f t="shared" ref="AB420:AL420" si="365">+AA420</f>
        <v>9</v>
      </c>
      <c r="AC420" s="27">
        <f t="shared" si="365"/>
        <v>9</v>
      </c>
      <c r="AD420" s="27">
        <f t="shared" si="365"/>
        <v>9</v>
      </c>
      <c r="AE420" s="27">
        <f t="shared" si="365"/>
        <v>9</v>
      </c>
      <c r="AF420" s="27">
        <f t="shared" si="365"/>
        <v>9</v>
      </c>
      <c r="AG420" s="27">
        <f t="shared" si="365"/>
        <v>9</v>
      </c>
      <c r="AH420" s="27">
        <f t="shared" si="365"/>
        <v>9</v>
      </c>
      <c r="AI420" s="27">
        <f t="shared" si="365"/>
        <v>9</v>
      </c>
      <c r="AJ420" s="27">
        <f t="shared" si="365"/>
        <v>9</v>
      </c>
      <c r="AK420" s="27">
        <f t="shared" si="365"/>
        <v>9</v>
      </c>
      <c r="AL420" s="647">
        <f t="shared" si="365"/>
        <v>9</v>
      </c>
      <c r="AM420" s="347">
        <v>9.8000000000000007</v>
      </c>
      <c r="AN420" s="27">
        <f t="shared" ref="AN420:AX420" si="366">+AM420</f>
        <v>9.8000000000000007</v>
      </c>
      <c r="AO420" s="27">
        <f t="shared" si="366"/>
        <v>9.8000000000000007</v>
      </c>
      <c r="AP420" s="27">
        <f t="shared" si="366"/>
        <v>9.8000000000000007</v>
      </c>
      <c r="AQ420" s="27">
        <f t="shared" si="366"/>
        <v>9.8000000000000007</v>
      </c>
      <c r="AR420" s="27">
        <f t="shared" si="366"/>
        <v>9.8000000000000007</v>
      </c>
      <c r="AS420" s="27">
        <f t="shared" si="366"/>
        <v>9.8000000000000007</v>
      </c>
      <c r="AT420" s="27">
        <f t="shared" si="366"/>
        <v>9.8000000000000007</v>
      </c>
      <c r="AU420" s="27">
        <f t="shared" si="366"/>
        <v>9.8000000000000007</v>
      </c>
      <c r="AV420" s="27">
        <f t="shared" si="366"/>
        <v>9.8000000000000007</v>
      </c>
      <c r="AW420" s="27">
        <f t="shared" si="366"/>
        <v>9.8000000000000007</v>
      </c>
      <c r="AX420" s="647">
        <f t="shared" si="366"/>
        <v>9.8000000000000007</v>
      </c>
      <c r="AY420" s="347">
        <v>10</v>
      </c>
      <c r="AZ420" s="27">
        <f t="shared" ref="AZ420:BJ420" si="367">+AY420</f>
        <v>10</v>
      </c>
      <c r="BA420" s="27">
        <f t="shared" si="367"/>
        <v>10</v>
      </c>
      <c r="BB420" s="27">
        <f t="shared" si="367"/>
        <v>10</v>
      </c>
      <c r="BC420" s="27">
        <f t="shared" si="367"/>
        <v>10</v>
      </c>
      <c r="BD420" s="27">
        <f t="shared" si="367"/>
        <v>10</v>
      </c>
      <c r="BE420" s="27">
        <f t="shared" si="367"/>
        <v>10</v>
      </c>
      <c r="BF420" s="27">
        <f t="shared" si="367"/>
        <v>10</v>
      </c>
      <c r="BG420" s="27">
        <f t="shared" si="367"/>
        <v>10</v>
      </c>
      <c r="BH420" s="27">
        <f t="shared" si="367"/>
        <v>10</v>
      </c>
      <c r="BI420" s="27">
        <f t="shared" si="367"/>
        <v>10</v>
      </c>
      <c r="BJ420" s="647">
        <f t="shared" si="367"/>
        <v>10</v>
      </c>
    </row>
    <row r="421" spans="2:62" x14ac:dyDescent="0.3">
      <c r="B421" s="400" t="s">
        <v>111</v>
      </c>
      <c r="C421" s="347">
        <v>12</v>
      </c>
      <c r="D421" s="27">
        <f t="shared" si="347"/>
        <v>12</v>
      </c>
      <c r="E421" s="27">
        <f t="shared" ref="E421:N421" si="368">+D421</f>
        <v>12</v>
      </c>
      <c r="F421" s="27">
        <f t="shared" si="368"/>
        <v>12</v>
      </c>
      <c r="G421" s="27">
        <f t="shared" si="368"/>
        <v>12</v>
      </c>
      <c r="H421" s="27">
        <f t="shared" si="368"/>
        <v>12</v>
      </c>
      <c r="I421" s="27">
        <f t="shared" si="368"/>
        <v>12</v>
      </c>
      <c r="J421" s="27">
        <f t="shared" si="368"/>
        <v>12</v>
      </c>
      <c r="K421" s="27">
        <f t="shared" si="368"/>
        <v>12</v>
      </c>
      <c r="L421" s="27">
        <f t="shared" si="368"/>
        <v>12</v>
      </c>
      <c r="M421" s="27">
        <f t="shared" si="368"/>
        <v>12</v>
      </c>
      <c r="N421" s="647">
        <f t="shared" si="368"/>
        <v>12</v>
      </c>
      <c r="O421" s="347">
        <v>12</v>
      </c>
      <c r="P421" s="27">
        <f t="shared" ref="P421:Z421" si="369">+O421</f>
        <v>12</v>
      </c>
      <c r="Q421" s="27">
        <f t="shared" si="369"/>
        <v>12</v>
      </c>
      <c r="R421" s="27">
        <f t="shared" si="369"/>
        <v>12</v>
      </c>
      <c r="S421" s="27">
        <f t="shared" si="369"/>
        <v>12</v>
      </c>
      <c r="T421" s="27">
        <f t="shared" si="369"/>
        <v>12</v>
      </c>
      <c r="U421" s="27">
        <f t="shared" si="369"/>
        <v>12</v>
      </c>
      <c r="V421" s="27">
        <f t="shared" si="369"/>
        <v>12</v>
      </c>
      <c r="W421" s="27">
        <f t="shared" si="369"/>
        <v>12</v>
      </c>
      <c r="X421" s="27">
        <f t="shared" si="369"/>
        <v>12</v>
      </c>
      <c r="Y421" s="27">
        <f t="shared" si="369"/>
        <v>12</v>
      </c>
      <c r="Z421" s="647">
        <f t="shared" si="369"/>
        <v>12</v>
      </c>
      <c r="AA421" s="347">
        <v>14</v>
      </c>
      <c r="AB421" s="27">
        <f t="shared" ref="AB421:AL421" si="370">+AA421</f>
        <v>14</v>
      </c>
      <c r="AC421" s="27">
        <f t="shared" si="370"/>
        <v>14</v>
      </c>
      <c r="AD421" s="27">
        <f t="shared" si="370"/>
        <v>14</v>
      </c>
      <c r="AE421" s="27">
        <f t="shared" si="370"/>
        <v>14</v>
      </c>
      <c r="AF421" s="27">
        <f t="shared" si="370"/>
        <v>14</v>
      </c>
      <c r="AG421" s="27">
        <f t="shared" si="370"/>
        <v>14</v>
      </c>
      <c r="AH421" s="27">
        <f t="shared" si="370"/>
        <v>14</v>
      </c>
      <c r="AI421" s="27">
        <f t="shared" si="370"/>
        <v>14</v>
      </c>
      <c r="AJ421" s="27">
        <f t="shared" si="370"/>
        <v>14</v>
      </c>
      <c r="AK421" s="27">
        <f t="shared" si="370"/>
        <v>14</v>
      </c>
      <c r="AL421" s="647">
        <f t="shared" si="370"/>
        <v>14</v>
      </c>
      <c r="AM421" s="347">
        <v>15</v>
      </c>
      <c r="AN421" s="27">
        <f t="shared" ref="AN421:AX421" si="371">+AM421</f>
        <v>15</v>
      </c>
      <c r="AO421" s="27">
        <f t="shared" si="371"/>
        <v>15</v>
      </c>
      <c r="AP421" s="27">
        <f t="shared" si="371"/>
        <v>15</v>
      </c>
      <c r="AQ421" s="27">
        <f t="shared" si="371"/>
        <v>15</v>
      </c>
      <c r="AR421" s="27">
        <f t="shared" si="371"/>
        <v>15</v>
      </c>
      <c r="AS421" s="27">
        <f t="shared" si="371"/>
        <v>15</v>
      </c>
      <c r="AT421" s="27">
        <f t="shared" si="371"/>
        <v>15</v>
      </c>
      <c r="AU421" s="27">
        <f t="shared" si="371"/>
        <v>15</v>
      </c>
      <c r="AV421" s="27">
        <f t="shared" si="371"/>
        <v>15</v>
      </c>
      <c r="AW421" s="27">
        <f t="shared" si="371"/>
        <v>15</v>
      </c>
      <c r="AX421" s="647">
        <f t="shared" si="371"/>
        <v>15</v>
      </c>
      <c r="AY421" s="347">
        <v>15</v>
      </c>
      <c r="AZ421" s="27">
        <f t="shared" ref="AZ421:BJ421" si="372">+AY421</f>
        <v>15</v>
      </c>
      <c r="BA421" s="27">
        <f t="shared" si="372"/>
        <v>15</v>
      </c>
      <c r="BB421" s="27">
        <f t="shared" si="372"/>
        <v>15</v>
      </c>
      <c r="BC421" s="27">
        <f t="shared" si="372"/>
        <v>15</v>
      </c>
      <c r="BD421" s="27">
        <f t="shared" si="372"/>
        <v>15</v>
      </c>
      <c r="BE421" s="27">
        <f t="shared" si="372"/>
        <v>15</v>
      </c>
      <c r="BF421" s="27">
        <f t="shared" si="372"/>
        <v>15</v>
      </c>
      <c r="BG421" s="27">
        <f t="shared" si="372"/>
        <v>15</v>
      </c>
      <c r="BH421" s="27">
        <f t="shared" si="372"/>
        <v>15</v>
      </c>
      <c r="BI421" s="27">
        <f t="shared" si="372"/>
        <v>15</v>
      </c>
      <c r="BJ421" s="647">
        <f t="shared" si="372"/>
        <v>15</v>
      </c>
    </row>
    <row r="422" spans="2:62" x14ac:dyDescent="0.3">
      <c r="B422" s="400" t="s">
        <v>109</v>
      </c>
      <c r="C422" s="347">
        <v>8</v>
      </c>
      <c r="D422" s="27">
        <f t="shared" si="347"/>
        <v>8</v>
      </c>
      <c r="E422" s="27">
        <f t="shared" ref="E422:N422" si="373">+D422</f>
        <v>8</v>
      </c>
      <c r="F422" s="27">
        <f t="shared" si="373"/>
        <v>8</v>
      </c>
      <c r="G422" s="27">
        <f t="shared" si="373"/>
        <v>8</v>
      </c>
      <c r="H422" s="27">
        <f t="shared" si="373"/>
        <v>8</v>
      </c>
      <c r="I422" s="27">
        <f t="shared" si="373"/>
        <v>8</v>
      </c>
      <c r="J422" s="27">
        <f t="shared" si="373"/>
        <v>8</v>
      </c>
      <c r="K422" s="27">
        <f t="shared" si="373"/>
        <v>8</v>
      </c>
      <c r="L422" s="27">
        <f t="shared" si="373"/>
        <v>8</v>
      </c>
      <c r="M422" s="27">
        <f t="shared" si="373"/>
        <v>8</v>
      </c>
      <c r="N422" s="647">
        <f t="shared" si="373"/>
        <v>8</v>
      </c>
      <c r="O422" s="347">
        <v>8.25</v>
      </c>
      <c r="P422" s="27">
        <f t="shared" ref="P422:Z422" si="374">+O422</f>
        <v>8.25</v>
      </c>
      <c r="Q422" s="27">
        <f t="shared" si="374"/>
        <v>8.25</v>
      </c>
      <c r="R422" s="27">
        <f t="shared" si="374"/>
        <v>8.25</v>
      </c>
      <c r="S422" s="27">
        <f t="shared" si="374"/>
        <v>8.25</v>
      </c>
      <c r="T422" s="27">
        <f t="shared" si="374"/>
        <v>8.25</v>
      </c>
      <c r="U422" s="27">
        <f t="shared" si="374"/>
        <v>8.25</v>
      </c>
      <c r="V422" s="27">
        <f t="shared" si="374"/>
        <v>8.25</v>
      </c>
      <c r="W422" s="27">
        <f t="shared" si="374"/>
        <v>8.25</v>
      </c>
      <c r="X422" s="27">
        <f t="shared" si="374"/>
        <v>8.25</v>
      </c>
      <c r="Y422" s="27">
        <f t="shared" si="374"/>
        <v>8.25</v>
      </c>
      <c r="Z422" s="647">
        <f t="shared" si="374"/>
        <v>8.25</v>
      </c>
      <c r="AA422" s="347">
        <v>9.15</v>
      </c>
      <c r="AB422" s="27">
        <f t="shared" ref="AB422:AL422" si="375">+AA422</f>
        <v>9.15</v>
      </c>
      <c r="AC422" s="27">
        <f t="shared" si="375"/>
        <v>9.15</v>
      </c>
      <c r="AD422" s="27">
        <f t="shared" si="375"/>
        <v>9.15</v>
      </c>
      <c r="AE422" s="27">
        <f t="shared" si="375"/>
        <v>9.15</v>
      </c>
      <c r="AF422" s="27">
        <f t="shared" si="375"/>
        <v>9.15</v>
      </c>
      <c r="AG422" s="27">
        <f t="shared" si="375"/>
        <v>9.15</v>
      </c>
      <c r="AH422" s="27">
        <f t="shared" si="375"/>
        <v>9.15</v>
      </c>
      <c r="AI422" s="27">
        <f t="shared" si="375"/>
        <v>9.15</v>
      </c>
      <c r="AJ422" s="27">
        <f t="shared" si="375"/>
        <v>9.15</v>
      </c>
      <c r="AK422" s="27">
        <f t="shared" si="375"/>
        <v>9.15</v>
      </c>
      <c r="AL422" s="647">
        <f t="shared" si="375"/>
        <v>9.15</v>
      </c>
      <c r="AM422" s="347">
        <v>10</v>
      </c>
      <c r="AN422" s="27">
        <f t="shared" ref="AN422:AX422" si="376">+AM422</f>
        <v>10</v>
      </c>
      <c r="AO422" s="27">
        <f t="shared" si="376"/>
        <v>10</v>
      </c>
      <c r="AP422" s="27">
        <f t="shared" si="376"/>
        <v>10</v>
      </c>
      <c r="AQ422" s="27">
        <f t="shared" si="376"/>
        <v>10</v>
      </c>
      <c r="AR422" s="27">
        <f t="shared" si="376"/>
        <v>10</v>
      </c>
      <c r="AS422" s="27">
        <f t="shared" si="376"/>
        <v>10</v>
      </c>
      <c r="AT422" s="27">
        <f t="shared" si="376"/>
        <v>10</v>
      </c>
      <c r="AU422" s="27">
        <f t="shared" si="376"/>
        <v>10</v>
      </c>
      <c r="AV422" s="27">
        <f t="shared" si="376"/>
        <v>10</v>
      </c>
      <c r="AW422" s="27">
        <f t="shared" si="376"/>
        <v>10</v>
      </c>
      <c r="AX422" s="647">
        <f t="shared" si="376"/>
        <v>10</v>
      </c>
      <c r="AY422" s="347">
        <v>10.5</v>
      </c>
      <c r="AZ422" s="27">
        <f t="shared" ref="AZ422:BJ422" si="377">+AY422</f>
        <v>10.5</v>
      </c>
      <c r="BA422" s="27">
        <f t="shared" si="377"/>
        <v>10.5</v>
      </c>
      <c r="BB422" s="27">
        <f t="shared" si="377"/>
        <v>10.5</v>
      </c>
      <c r="BC422" s="27">
        <f t="shared" si="377"/>
        <v>10.5</v>
      </c>
      <c r="BD422" s="27">
        <f t="shared" si="377"/>
        <v>10.5</v>
      </c>
      <c r="BE422" s="27">
        <f t="shared" si="377"/>
        <v>10.5</v>
      </c>
      <c r="BF422" s="27">
        <f t="shared" si="377"/>
        <v>10.5</v>
      </c>
      <c r="BG422" s="27">
        <f t="shared" si="377"/>
        <v>10.5</v>
      </c>
      <c r="BH422" s="27">
        <f t="shared" si="377"/>
        <v>10.5</v>
      </c>
      <c r="BI422" s="27">
        <f t="shared" si="377"/>
        <v>10.5</v>
      </c>
      <c r="BJ422" s="647">
        <f t="shared" si="377"/>
        <v>10.5</v>
      </c>
    </row>
    <row r="423" spans="2:62" x14ac:dyDescent="0.3">
      <c r="B423" s="400" t="s">
        <v>112</v>
      </c>
      <c r="C423" s="347">
        <v>52</v>
      </c>
      <c r="D423" s="27">
        <f t="shared" si="347"/>
        <v>52</v>
      </c>
      <c r="E423" s="27">
        <f t="shared" ref="E423:N423" si="378">+D423</f>
        <v>52</v>
      </c>
      <c r="F423" s="27">
        <f t="shared" si="378"/>
        <v>52</v>
      </c>
      <c r="G423" s="27">
        <f t="shared" si="378"/>
        <v>52</v>
      </c>
      <c r="H423" s="27">
        <f t="shared" si="378"/>
        <v>52</v>
      </c>
      <c r="I423" s="27">
        <f t="shared" si="378"/>
        <v>52</v>
      </c>
      <c r="J423" s="27">
        <f t="shared" si="378"/>
        <v>52</v>
      </c>
      <c r="K423" s="27">
        <f t="shared" si="378"/>
        <v>52</v>
      </c>
      <c r="L423" s="27">
        <f t="shared" si="378"/>
        <v>52</v>
      </c>
      <c r="M423" s="27">
        <f t="shared" si="378"/>
        <v>52</v>
      </c>
      <c r="N423" s="647">
        <f t="shared" si="378"/>
        <v>52</v>
      </c>
      <c r="O423" s="347">
        <v>53</v>
      </c>
      <c r="P423" s="27">
        <f t="shared" ref="P423:Z423" si="379">+O423</f>
        <v>53</v>
      </c>
      <c r="Q423" s="27">
        <f t="shared" si="379"/>
        <v>53</v>
      </c>
      <c r="R423" s="27">
        <f t="shared" si="379"/>
        <v>53</v>
      </c>
      <c r="S423" s="27">
        <f t="shared" si="379"/>
        <v>53</v>
      </c>
      <c r="T423" s="27">
        <f t="shared" si="379"/>
        <v>53</v>
      </c>
      <c r="U423" s="27">
        <f t="shared" si="379"/>
        <v>53</v>
      </c>
      <c r="V423" s="27">
        <f t="shared" si="379"/>
        <v>53</v>
      </c>
      <c r="W423" s="27">
        <f t="shared" si="379"/>
        <v>53</v>
      </c>
      <c r="X423" s="27">
        <f t="shared" si="379"/>
        <v>53</v>
      </c>
      <c r="Y423" s="27">
        <f t="shared" si="379"/>
        <v>53</v>
      </c>
      <c r="Z423" s="647">
        <f t="shared" si="379"/>
        <v>53</v>
      </c>
      <c r="AA423" s="347">
        <v>59</v>
      </c>
      <c r="AB423" s="27">
        <f t="shared" ref="AB423:AL423" si="380">+AA423</f>
        <v>59</v>
      </c>
      <c r="AC423" s="27">
        <f t="shared" si="380"/>
        <v>59</v>
      </c>
      <c r="AD423" s="27">
        <f t="shared" si="380"/>
        <v>59</v>
      </c>
      <c r="AE423" s="27">
        <f t="shared" si="380"/>
        <v>59</v>
      </c>
      <c r="AF423" s="27">
        <f t="shared" si="380"/>
        <v>59</v>
      </c>
      <c r="AG423" s="27">
        <f t="shared" si="380"/>
        <v>59</v>
      </c>
      <c r="AH423" s="27">
        <f t="shared" si="380"/>
        <v>59</v>
      </c>
      <c r="AI423" s="27">
        <f t="shared" si="380"/>
        <v>59</v>
      </c>
      <c r="AJ423" s="27">
        <f t="shared" si="380"/>
        <v>59</v>
      </c>
      <c r="AK423" s="27">
        <f t="shared" si="380"/>
        <v>59</v>
      </c>
      <c r="AL423" s="647">
        <f t="shared" si="380"/>
        <v>59</v>
      </c>
      <c r="AM423" s="347">
        <v>62</v>
      </c>
      <c r="AN423" s="27">
        <f t="shared" ref="AN423:AX423" si="381">+AM423</f>
        <v>62</v>
      </c>
      <c r="AO423" s="27">
        <f t="shared" si="381"/>
        <v>62</v>
      </c>
      <c r="AP423" s="27">
        <f t="shared" si="381"/>
        <v>62</v>
      </c>
      <c r="AQ423" s="27">
        <f t="shared" si="381"/>
        <v>62</v>
      </c>
      <c r="AR423" s="27">
        <f t="shared" si="381"/>
        <v>62</v>
      </c>
      <c r="AS423" s="27">
        <f t="shared" si="381"/>
        <v>62</v>
      </c>
      <c r="AT423" s="27">
        <f t="shared" si="381"/>
        <v>62</v>
      </c>
      <c r="AU423" s="27">
        <f t="shared" si="381"/>
        <v>62</v>
      </c>
      <c r="AV423" s="27">
        <f t="shared" si="381"/>
        <v>62</v>
      </c>
      <c r="AW423" s="27">
        <f t="shared" si="381"/>
        <v>62</v>
      </c>
      <c r="AX423" s="647">
        <f t="shared" si="381"/>
        <v>62</v>
      </c>
      <c r="AY423" s="347">
        <v>62</v>
      </c>
      <c r="AZ423" s="27">
        <f t="shared" ref="AZ423:BJ423" si="382">+AY423</f>
        <v>62</v>
      </c>
      <c r="BA423" s="27">
        <f t="shared" si="382"/>
        <v>62</v>
      </c>
      <c r="BB423" s="27">
        <f t="shared" si="382"/>
        <v>62</v>
      </c>
      <c r="BC423" s="27">
        <f t="shared" si="382"/>
        <v>62</v>
      </c>
      <c r="BD423" s="27">
        <f t="shared" si="382"/>
        <v>62</v>
      </c>
      <c r="BE423" s="27">
        <f t="shared" si="382"/>
        <v>62</v>
      </c>
      <c r="BF423" s="27">
        <f t="shared" si="382"/>
        <v>62</v>
      </c>
      <c r="BG423" s="27">
        <f t="shared" si="382"/>
        <v>62</v>
      </c>
      <c r="BH423" s="27">
        <f t="shared" si="382"/>
        <v>62</v>
      </c>
      <c r="BI423" s="27">
        <f t="shared" si="382"/>
        <v>62</v>
      </c>
      <c r="BJ423" s="647">
        <f t="shared" si="382"/>
        <v>62</v>
      </c>
    </row>
    <row r="424" spans="2:62" x14ac:dyDescent="0.3">
      <c r="B424" s="401" t="s">
        <v>113</v>
      </c>
      <c r="C424" s="347">
        <v>4000</v>
      </c>
      <c r="D424" s="27">
        <f t="shared" si="347"/>
        <v>4000</v>
      </c>
      <c r="E424" s="27">
        <f t="shared" ref="E424:N424" si="383">+D424</f>
        <v>4000</v>
      </c>
      <c r="F424" s="27">
        <f t="shared" si="383"/>
        <v>4000</v>
      </c>
      <c r="G424" s="27">
        <f t="shared" si="383"/>
        <v>4000</v>
      </c>
      <c r="H424" s="27">
        <f t="shared" si="383"/>
        <v>4000</v>
      </c>
      <c r="I424" s="27">
        <f t="shared" si="383"/>
        <v>4000</v>
      </c>
      <c r="J424" s="27">
        <f t="shared" si="383"/>
        <v>4000</v>
      </c>
      <c r="K424" s="27">
        <f t="shared" si="383"/>
        <v>4000</v>
      </c>
      <c r="L424" s="27">
        <f t="shared" si="383"/>
        <v>4000</v>
      </c>
      <c r="M424" s="27">
        <f t="shared" si="383"/>
        <v>4000</v>
      </c>
      <c r="N424" s="647">
        <f t="shared" si="383"/>
        <v>4000</v>
      </c>
      <c r="O424" s="347">
        <v>4200</v>
      </c>
      <c r="P424" s="27">
        <f t="shared" ref="P424:Z424" si="384">+O424</f>
        <v>4200</v>
      </c>
      <c r="Q424" s="27">
        <f t="shared" si="384"/>
        <v>4200</v>
      </c>
      <c r="R424" s="27">
        <f t="shared" si="384"/>
        <v>4200</v>
      </c>
      <c r="S424" s="27">
        <f t="shared" si="384"/>
        <v>4200</v>
      </c>
      <c r="T424" s="27">
        <f t="shared" si="384"/>
        <v>4200</v>
      </c>
      <c r="U424" s="27">
        <f t="shared" si="384"/>
        <v>4200</v>
      </c>
      <c r="V424" s="27">
        <f t="shared" si="384"/>
        <v>4200</v>
      </c>
      <c r="W424" s="27">
        <f t="shared" si="384"/>
        <v>4200</v>
      </c>
      <c r="X424" s="27">
        <f t="shared" si="384"/>
        <v>4200</v>
      </c>
      <c r="Y424" s="27">
        <f t="shared" si="384"/>
        <v>4200</v>
      </c>
      <c r="Z424" s="647">
        <f t="shared" si="384"/>
        <v>4200</v>
      </c>
      <c r="AA424" s="347">
        <v>4500</v>
      </c>
      <c r="AB424" s="27">
        <f t="shared" ref="AB424:AL424" si="385">+AA424</f>
        <v>4500</v>
      </c>
      <c r="AC424" s="27">
        <f t="shared" si="385"/>
        <v>4500</v>
      </c>
      <c r="AD424" s="27">
        <f t="shared" si="385"/>
        <v>4500</v>
      </c>
      <c r="AE424" s="27">
        <f t="shared" si="385"/>
        <v>4500</v>
      </c>
      <c r="AF424" s="27">
        <f t="shared" si="385"/>
        <v>4500</v>
      </c>
      <c r="AG424" s="27">
        <f t="shared" si="385"/>
        <v>4500</v>
      </c>
      <c r="AH424" s="27">
        <f t="shared" si="385"/>
        <v>4500</v>
      </c>
      <c r="AI424" s="27">
        <f t="shared" si="385"/>
        <v>4500</v>
      </c>
      <c r="AJ424" s="27">
        <f t="shared" si="385"/>
        <v>4500</v>
      </c>
      <c r="AK424" s="27">
        <f t="shared" si="385"/>
        <v>4500</v>
      </c>
      <c r="AL424" s="647">
        <f t="shared" si="385"/>
        <v>4500</v>
      </c>
      <c r="AM424" s="347">
        <v>5000</v>
      </c>
      <c r="AN424" s="27">
        <f t="shared" ref="AN424:AX424" si="386">+AM424</f>
        <v>5000</v>
      </c>
      <c r="AO424" s="27">
        <f t="shared" si="386"/>
        <v>5000</v>
      </c>
      <c r="AP424" s="27">
        <f t="shared" si="386"/>
        <v>5000</v>
      </c>
      <c r="AQ424" s="27">
        <f t="shared" si="386"/>
        <v>5000</v>
      </c>
      <c r="AR424" s="27">
        <f t="shared" si="386"/>
        <v>5000</v>
      </c>
      <c r="AS424" s="27">
        <f t="shared" si="386"/>
        <v>5000</v>
      </c>
      <c r="AT424" s="27">
        <f t="shared" si="386"/>
        <v>5000</v>
      </c>
      <c r="AU424" s="27">
        <f t="shared" si="386"/>
        <v>5000</v>
      </c>
      <c r="AV424" s="27">
        <f t="shared" si="386"/>
        <v>5000</v>
      </c>
      <c r="AW424" s="27">
        <f t="shared" si="386"/>
        <v>5000</v>
      </c>
      <c r="AX424" s="647">
        <f t="shared" si="386"/>
        <v>5000</v>
      </c>
      <c r="AY424" s="347">
        <v>5500</v>
      </c>
      <c r="AZ424" s="27">
        <f t="shared" ref="AZ424:BJ424" si="387">+AY424</f>
        <v>5500</v>
      </c>
      <c r="BA424" s="27">
        <f t="shared" si="387"/>
        <v>5500</v>
      </c>
      <c r="BB424" s="27">
        <f t="shared" si="387"/>
        <v>5500</v>
      </c>
      <c r="BC424" s="27">
        <f t="shared" si="387"/>
        <v>5500</v>
      </c>
      <c r="BD424" s="27">
        <f t="shared" si="387"/>
        <v>5500</v>
      </c>
      <c r="BE424" s="27">
        <f t="shared" si="387"/>
        <v>5500</v>
      </c>
      <c r="BF424" s="27">
        <f t="shared" si="387"/>
        <v>5500</v>
      </c>
      <c r="BG424" s="27">
        <f t="shared" si="387"/>
        <v>5500</v>
      </c>
      <c r="BH424" s="27">
        <f t="shared" si="387"/>
        <v>5500</v>
      </c>
      <c r="BI424" s="27">
        <f t="shared" si="387"/>
        <v>5500</v>
      </c>
      <c r="BJ424" s="647">
        <f t="shared" si="387"/>
        <v>5500</v>
      </c>
    </row>
    <row r="425" spans="2:62" x14ac:dyDescent="0.3">
      <c r="B425" s="400" t="s">
        <v>114</v>
      </c>
      <c r="C425" s="347">
        <v>300</v>
      </c>
      <c r="D425" s="27">
        <f t="shared" si="347"/>
        <v>300</v>
      </c>
      <c r="E425" s="27">
        <f t="shared" ref="E425:N425" si="388">+D425</f>
        <v>300</v>
      </c>
      <c r="F425" s="27">
        <f t="shared" si="388"/>
        <v>300</v>
      </c>
      <c r="G425" s="27">
        <f t="shared" si="388"/>
        <v>300</v>
      </c>
      <c r="H425" s="27">
        <f t="shared" si="388"/>
        <v>300</v>
      </c>
      <c r="I425" s="27">
        <f t="shared" si="388"/>
        <v>300</v>
      </c>
      <c r="J425" s="27">
        <f t="shared" si="388"/>
        <v>300</v>
      </c>
      <c r="K425" s="27">
        <f t="shared" si="388"/>
        <v>300</v>
      </c>
      <c r="L425" s="27">
        <f t="shared" si="388"/>
        <v>300</v>
      </c>
      <c r="M425" s="27">
        <f t="shared" si="388"/>
        <v>300</v>
      </c>
      <c r="N425" s="647">
        <f t="shared" si="388"/>
        <v>300</v>
      </c>
      <c r="O425" s="347">
        <v>330</v>
      </c>
      <c r="P425" s="27">
        <f t="shared" ref="P425:Z425" si="389">+O425</f>
        <v>330</v>
      </c>
      <c r="Q425" s="27">
        <f t="shared" si="389"/>
        <v>330</v>
      </c>
      <c r="R425" s="27">
        <f t="shared" si="389"/>
        <v>330</v>
      </c>
      <c r="S425" s="27">
        <f t="shared" si="389"/>
        <v>330</v>
      </c>
      <c r="T425" s="27">
        <f t="shared" si="389"/>
        <v>330</v>
      </c>
      <c r="U425" s="27">
        <f t="shared" si="389"/>
        <v>330</v>
      </c>
      <c r="V425" s="27">
        <f t="shared" si="389"/>
        <v>330</v>
      </c>
      <c r="W425" s="27">
        <f t="shared" si="389"/>
        <v>330</v>
      </c>
      <c r="X425" s="27">
        <f t="shared" si="389"/>
        <v>330</v>
      </c>
      <c r="Y425" s="27">
        <f t="shared" si="389"/>
        <v>330</v>
      </c>
      <c r="Z425" s="647">
        <f t="shared" si="389"/>
        <v>330</v>
      </c>
      <c r="AA425" s="347">
        <v>350</v>
      </c>
      <c r="AB425" s="27">
        <f t="shared" ref="AB425:AL425" si="390">+AA425</f>
        <v>350</v>
      </c>
      <c r="AC425" s="27">
        <f t="shared" si="390"/>
        <v>350</v>
      </c>
      <c r="AD425" s="27">
        <f t="shared" si="390"/>
        <v>350</v>
      </c>
      <c r="AE425" s="27">
        <f t="shared" si="390"/>
        <v>350</v>
      </c>
      <c r="AF425" s="27">
        <f t="shared" si="390"/>
        <v>350</v>
      </c>
      <c r="AG425" s="27">
        <f t="shared" si="390"/>
        <v>350</v>
      </c>
      <c r="AH425" s="27">
        <f t="shared" si="390"/>
        <v>350</v>
      </c>
      <c r="AI425" s="27">
        <f t="shared" si="390"/>
        <v>350</v>
      </c>
      <c r="AJ425" s="27">
        <f t="shared" si="390"/>
        <v>350</v>
      </c>
      <c r="AK425" s="27">
        <f t="shared" si="390"/>
        <v>350</v>
      </c>
      <c r="AL425" s="647">
        <f t="shared" si="390"/>
        <v>350</v>
      </c>
      <c r="AM425" s="347">
        <v>380</v>
      </c>
      <c r="AN425" s="27">
        <f t="shared" ref="AN425:AX425" si="391">+AM425</f>
        <v>380</v>
      </c>
      <c r="AO425" s="27">
        <f t="shared" si="391"/>
        <v>380</v>
      </c>
      <c r="AP425" s="27">
        <f t="shared" si="391"/>
        <v>380</v>
      </c>
      <c r="AQ425" s="27">
        <f t="shared" si="391"/>
        <v>380</v>
      </c>
      <c r="AR425" s="27">
        <f t="shared" si="391"/>
        <v>380</v>
      </c>
      <c r="AS425" s="27">
        <f t="shared" si="391"/>
        <v>380</v>
      </c>
      <c r="AT425" s="27">
        <f t="shared" si="391"/>
        <v>380</v>
      </c>
      <c r="AU425" s="27">
        <f t="shared" si="391"/>
        <v>380</v>
      </c>
      <c r="AV425" s="27">
        <f t="shared" si="391"/>
        <v>380</v>
      </c>
      <c r="AW425" s="27">
        <f t="shared" si="391"/>
        <v>380</v>
      </c>
      <c r="AX425" s="647">
        <f t="shared" si="391"/>
        <v>380</v>
      </c>
      <c r="AY425" s="347">
        <v>400</v>
      </c>
      <c r="AZ425" s="27">
        <f t="shared" ref="AZ425:BJ425" si="392">+AY425</f>
        <v>400</v>
      </c>
      <c r="BA425" s="27">
        <f t="shared" si="392"/>
        <v>400</v>
      </c>
      <c r="BB425" s="27">
        <f t="shared" si="392"/>
        <v>400</v>
      </c>
      <c r="BC425" s="27">
        <f t="shared" si="392"/>
        <v>400</v>
      </c>
      <c r="BD425" s="27">
        <f t="shared" si="392"/>
        <v>400</v>
      </c>
      <c r="BE425" s="27">
        <f t="shared" si="392"/>
        <v>400</v>
      </c>
      <c r="BF425" s="27">
        <f t="shared" si="392"/>
        <v>400</v>
      </c>
      <c r="BG425" s="27">
        <f t="shared" si="392"/>
        <v>400</v>
      </c>
      <c r="BH425" s="27">
        <f t="shared" si="392"/>
        <v>400</v>
      </c>
      <c r="BI425" s="27">
        <f t="shared" si="392"/>
        <v>400</v>
      </c>
      <c r="BJ425" s="647">
        <f t="shared" si="392"/>
        <v>400</v>
      </c>
    </row>
    <row r="426" spans="2:62" ht="16.2" thickBot="1" x14ac:dyDescent="0.35">
      <c r="B426" s="402" t="s">
        <v>115</v>
      </c>
      <c r="C426" s="171">
        <v>5</v>
      </c>
      <c r="D426" s="128">
        <f t="shared" si="347"/>
        <v>5</v>
      </c>
      <c r="E426" s="128">
        <f t="shared" ref="E426:N426" si="393">+D426</f>
        <v>5</v>
      </c>
      <c r="F426" s="128">
        <f t="shared" si="393"/>
        <v>5</v>
      </c>
      <c r="G426" s="128">
        <f t="shared" si="393"/>
        <v>5</v>
      </c>
      <c r="H426" s="128">
        <f t="shared" si="393"/>
        <v>5</v>
      </c>
      <c r="I426" s="128">
        <f t="shared" si="393"/>
        <v>5</v>
      </c>
      <c r="J426" s="128">
        <f t="shared" si="393"/>
        <v>5</v>
      </c>
      <c r="K426" s="128">
        <f t="shared" si="393"/>
        <v>5</v>
      </c>
      <c r="L426" s="128">
        <f t="shared" si="393"/>
        <v>5</v>
      </c>
      <c r="M426" s="128">
        <f t="shared" si="393"/>
        <v>5</v>
      </c>
      <c r="N426" s="359">
        <f t="shared" si="393"/>
        <v>5</v>
      </c>
      <c r="O426" s="171">
        <v>5.5</v>
      </c>
      <c r="P426" s="128">
        <f t="shared" ref="P426:Z426" si="394">+O426</f>
        <v>5.5</v>
      </c>
      <c r="Q426" s="128">
        <f t="shared" si="394"/>
        <v>5.5</v>
      </c>
      <c r="R426" s="128">
        <f t="shared" si="394"/>
        <v>5.5</v>
      </c>
      <c r="S426" s="128">
        <f t="shared" si="394"/>
        <v>5.5</v>
      </c>
      <c r="T426" s="128">
        <f t="shared" si="394"/>
        <v>5.5</v>
      </c>
      <c r="U426" s="128">
        <f t="shared" si="394"/>
        <v>5.5</v>
      </c>
      <c r="V426" s="128">
        <f t="shared" si="394"/>
        <v>5.5</v>
      </c>
      <c r="W426" s="128">
        <f t="shared" si="394"/>
        <v>5.5</v>
      </c>
      <c r="X426" s="128">
        <f t="shared" si="394"/>
        <v>5.5</v>
      </c>
      <c r="Y426" s="128">
        <f t="shared" si="394"/>
        <v>5.5</v>
      </c>
      <c r="Z426" s="359">
        <f t="shared" si="394"/>
        <v>5.5</v>
      </c>
      <c r="AA426" s="171">
        <v>5.7</v>
      </c>
      <c r="AB426" s="128">
        <f t="shared" ref="AB426:AL426" si="395">+AA426</f>
        <v>5.7</v>
      </c>
      <c r="AC426" s="128">
        <f t="shared" si="395"/>
        <v>5.7</v>
      </c>
      <c r="AD426" s="128">
        <f t="shared" si="395"/>
        <v>5.7</v>
      </c>
      <c r="AE426" s="128">
        <f t="shared" si="395"/>
        <v>5.7</v>
      </c>
      <c r="AF426" s="128">
        <f t="shared" si="395"/>
        <v>5.7</v>
      </c>
      <c r="AG426" s="128">
        <f t="shared" si="395"/>
        <v>5.7</v>
      </c>
      <c r="AH426" s="128">
        <f t="shared" si="395"/>
        <v>5.7</v>
      </c>
      <c r="AI426" s="128">
        <f t="shared" si="395"/>
        <v>5.7</v>
      </c>
      <c r="AJ426" s="128">
        <f t="shared" si="395"/>
        <v>5.7</v>
      </c>
      <c r="AK426" s="128">
        <f t="shared" si="395"/>
        <v>5.7</v>
      </c>
      <c r="AL426" s="359">
        <f t="shared" si="395"/>
        <v>5.7</v>
      </c>
      <c r="AM426" s="171">
        <v>5.75</v>
      </c>
      <c r="AN426" s="128">
        <f t="shared" ref="AN426:AX426" si="396">+AM426</f>
        <v>5.75</v>
      </c>
      <c r="AO426" s="128">
        <f t="shared" si="396"/>
        <v>5.75</v>
      </c>
      <c r="AP426" s="128">
        <f t="shared" si="396"/>
        <v>5.75</v>
      </c>
      <c r="AQ426" s="128">
        <f t="shared" si="396"/>
        <v>5.75</v>
      </c>
      <c r="AR426" s="128">
        <f t="shared" si="396"/>
        <v>5.75</v>
      </c>
      <c r="AS426" s="128">
        <f t="shared" si="396"/>
        <v>5.75</v>
      </c>
      <c r="AT426" s="128">
        <f t="shared" si="396"/>
        <v>5.75</v>
      </c>
      <c r="AU426" s="128">
        <f t="shared" si="396"/>
        <v>5.75</v>
      </c>
      <c r="AV426" s="128">
        <f t="shared" si="396"/>
        <v>5.75</v>
      </c>
      <c r="AW426" s="128">
        <f t="shared" si="396"/>
        <v>5.75</v>
      </c>
      <c r="AX426" s="359">
        <f t="shared" si="396"/>
        <v>5.75</v>
      </c>
      <c r="AY426" s="171">
        <v>6</v>
      </c>
      <c r="AZ426" s="128">
        <f t="shared" ref="AZ426:BJ426" si="397">+AY426</f>
        <v>6</v>
      </c>
      <c r="BA426" s="128">
        <f t="shared" si="397"/>
        <v>6</v>
      </c>
      <c r="BB426" s="128">
        <f t="shared" si="397"/>
        <v>6</v>
      </c>
      <c r="BC426" s="128">
        <f t="shared" si="397"/>
        <v>6</v>
      </c>
      <c r="BD426" s="128">
        <f t="shared" si="397"/>
        <v>6</v>
      </c>
      <c r="BE426" s="128">
        <f t="shared" si="397"/>
        <v>6</v>
      </c>
      <c r="BF426" s="128">
        <f t="shared" si="397"/>
        <v>6</v>
      </c>
      <c r="BG426" s="128">
        <f t="shared" si="397"/>
        <v>6</v>
      </c>
      <c r="BH426" s="128">
        <f t="shared" si="397"/>
        <v>6</v>
      </c>
      <c r="BI426" s="128">
        <f t="shared" si="397"/>
        <v>6</v>
      </c>
      <c r="BJ426" s="359">
        <f t="shared" si="397"/>
        <v>6</v>
      </c>
    </row>
    <row r="428" spans="2:62" ht="16.2" thickBot="1" x14ac:dyDescent="0.35"/>
    <row r="429" spans="2:62" ht="16.2" thickBot="1" x14ac:dyDescent="0.35">
      <c r="B429" s="403" t="s">
        <v>119</v>
      </c>
      <c r="C429" s="170" t="s">
        <v>118</v>
      </c>
      <c r="D429" s="170" t="str">
        <f>+C429</f>
        <v>Entero</v>
      </c>
      <c r="E429" s="170" t="str">
        <f>+D429</f>
        <v>Entero</v>
      </c>
      <c r="F429" s="170" t="str">
        <f t="shared" ref="F429:N429" si="398">+E429</f>
        <v>Entero</v>
      </c>
      <c r="G429" s="170" t="str">
        <f t="shared" si="398"/>
        <v>Entero</v>
      </c>
      <c r="H429" s="170" t="str">
        <f t="shared" si="398"/>
        <v>Entero</v>
      </c>
      <c r="I429" s="170" t="str">
        <f t="shared" si="398"/>
        <v>Entero</v>
      </c>
      <c r="J429" s="170" t="str">
        <f t="shared" si="398"/>
        <v>Entero</v>
      </c>
      <c r="K429" s="170" t="str">
        <f t="shared" si="398"/>
        <v>Entero</v>
      </c>
      <c r="L429" s="170" t="str">
        <f t="shared" si="398"/>
        <v>Entero</v>
      </c>
      <c r="M429" s="170" t="str">
        <f t="shared" si="398"/>
        <v>Entero</v>
      </c>
      <c r="N429" s="170" t="str">
        <f t="shared" si="398"/>
        <v>Entero</v>
      </c>
      <c r="O429" s="170" t="s">
        <v>120</v>
      </c>
      <c r="P429" s="170" t="str">
        <f>+O429</f>
        <v xml:space="preserve">Fracción </v>
      </c>
      <c r="Q429" s="170" t="str">
        <f>+P429</f>
        <v xml:space="preserve">Fracción </v>
      </c>
      <c r="R429" s="170" t="str">
        <f t="shared" ref="R429:Z429" si="399">+Q429</f>
        <v xml:space="preserve">Fracción </v>
      </c>
      <c r="S429" s="170" t="str">
        <f t="shared" si="399"/>
        <v xml:space="preserve">Fracción </v>
      </c>
      <c r="T429" s="170" t="str">
        <f t="shared" si="399"/>
        <v xml:space="preserve">Fracción </v>
      </c>
      <c r="U429" s="170" t="str">
        <f t="shared" si="399"/>
        <v xml:space="preserve">Fracción </v>
      </c>
      <c r="V429" s="170" t="str">
        <f t="shared" si="399"/>
        <v xml:space="preserve">Fracción </v>
      </c>
      <c r="W429" s="170" t="str">
        <f t="shared" si="399"/>
        <v xml:space="preserve">Fracción </v>
      </c>
      <c r="X429" s="170" t="str">
        <f t="shared" si="399"/>
        <v xml:space="preserve">Fracción </v>
      </c>
      <c r="Y429" s="170" t="str">
        <f t="shared" si="399"/>
        <v xml:space="preserve">Fracción </v>
      </c>
      <c r="Z429" s="170" t="str">
        <f t="shared" si="399"/>
        <v xml:space="preserve">Fracción </v>
      </c>
      <c r="AA429" s="170" t="s">
        <v>118</v>
      </c>
      <c r="AB429" s="170" t="str">
        <f>+AA429</f>
        <v>Entero</v>
      </c>
      <c r="AC429" s="170" t="str">
        <f>+AB429</f>
        <v>Entero</v>
      </c>
      <c r="AD429" s="170" t="str">
        <f t="shared" ref="AD429:AL429" si="400">+AC429</f>
        <v>Entero</v>
      </c>
      <c r="AE429" s="170" t="str">
        <f t="shared" si="400"/>
        <v>Entero</v>
      </c>
      <c r="AF429" s="170" t="str">
        <f t="shared" si="400"/>
        <v>Entero</v>
      </c>
      <c r="AG429" s="170" t="str">
        <f t="shared" si="400"/>
        <v>Entero</v>
      </c>
      <c r="AH429" s="170" t="str">
        <f t="shared" si="400"/>
        <v>Entero</v>
      </c>
      <c r="AI429" s="170" t="str">
        <f t="shared" si="400"/>
        <v>Entero</v>
      </c>
      <c r="AJ429" s="170" t="str">
        <f t="shared" si="400"/>
        <v>Entero</v>
      </c>
      <c r="AK429" s="170" t="str">
        <f t="shared" si="400"/>
        <v>Entero</v>
      </c>
      <c r="AL429" s="170" t="str">
        <f t="shared" si="400"/>
        <v>Entero</v>
      </c>
      <c r="AM429" s="170" t="s">
        <v>120</v>
      </c>
      <c r="AN429" s="170" t="str">
        <f>+AM429</f>
        <v xml:space="preserve">Fracción </v>
      </c>
      <c r="AO429" s="170" t="str">
        <f>+AN429</f>
        <v xml:space="preserve">Fracción </v>
      </c>
      <c r="AP429" s="170" t="str">
        <f t="shared" ref="AP429:AX429" si="401">+AO429</f>
        <v xml:space="preserve">Fracción </v>
      </c>
      <c r="AQ429" s="170" t="str">
        <f t="shared" si="401"/>
        <v xml:space="preserve">Fracción </v>
      </c>
      <c r="AR429" s="170" t="str">
        <f t="shared" si="401"/>
        <v xml:space="preserve">Fracción </v>
      </c>
      <c r="AS429" s="170" t="str">
        <f t="shared" si="401"/>
        <v xml:space="preserve">Fracción </v>
      </c>
      <c r="AT429" s="170" t="str">
        <f t="shared" si="401"/>
        <v xml:space="preserve">Fracción </v>
      </c>
      <c r="AU429" s="170" t="str">
        <f t="shared" si="401"/>
        <v xml:space="preserve">Fracción </v>
      </c>
      <c r="AV429" s="170" t="str">
        <f t="shared" si="401"/>
        <v xml:space="preserve">Fracción </v>
      </c>
      <c r="AW429" s="170" t="str">
        <f t="shared" si="401"/>
        <v xml:space="preserve">Fracción </v>
      </c>
      <c r="AX429" s="170" t="str">
        <f t="shared" si="401"/>
        <v xml:space="preserve">Fracción </v>
      </c>
      <c r="AY429" s="170" t="s">
        <v>118</v>
      </c>
      <c r="AZ429" s="170" t="str">
        <f>+AY429</f>
        <v>Entero</v>
      </c>
      <c r="BA429" s="170" t="str">
        <f>+AZ429</f>
        <v>Entero</v>
      </c>
      <c r="BB429" s="170" t="str">
        <f t="shared" ref="BB429:BJ429" si="402">+BA429</f>
        <v>Entero</v>
      </c>
      <c r="BC429" s="170" t="str">
        <f t="shared" si="402"/>
        <v>Entero</v>
      </c>
      <c r="BD429" s="170" t="str">
        <f t="shared" si="402"/>
        <v>Entero</v>
      </c>
      <c r="BE429" s="170" t="str">
        <f t="shared" si="402"/>
        <v>Entero</v>
      </c>
      <c r="BF429" s="170" t="str">
        <f t="shared" si="402"/>
        <v>Entero</v>
      </c>
      <c r="BG429" s="170" t="str">
        <f t="shared" si="402"/>
        <v>Entero</v>
      </c>
      <c r="BH429" s="170" t="str">
        <f t="shared" si="402"/>
        <v>Entero</v>
      </c>
      <c r="BI429" s="170" t="str">
        <f t="shared" si="402"/>
        <v>Entero</v>
      </c>
      <c r="BJ429" s="326" t="str">
        <f t="shared" si="402"/>
        <v>Entero</v>
      </c>
    </row>
    <row r="431" spans="2:62" x14ac:dyDescent="0.3">
      <c r="B431" s="3" t="s">
        <v>121</v>
      </c>
    </row>
    <row r="432" spans="2:62" ht="16.2" thickBot="1" x14ac:dyDescent="0.35">
      <c r="B432" s="3"/>
    </row>
    <row r="433" spans="2:62" ht="16.2" thickBot="1" x14ac:dyDescent="0.35">
      <c r="B433" s="404" t="s">
        <v>83</v>
      </c>
      <c r="C433" s="1429">
        <v>2019</v>
      </c>
      <c r="D433" s="1430"/>
      <c r="E433" s="1430"/>
      <c r="F433" s="1430"/>
      <c r="G433" s="1430"/>
      <c r="H433" s="1430"/>
      <c r="I433" s="1430"/>
      <c r="J433" s="1430"/>
      <c r="K433" s="1430"/>
      <c r="L433" s="1430"/>
      <c r="M433" s="1430"/>
      <c r="N433" s="1431"/>
      <c r="O433" s="1432">
        <v>2020</v>
      </c>
      <c r="P433" s="1430"/>
      <c r="Q433" s="1430"/>
      <c r="R433" s="1430"/>
      <c r="S433" s="1430"/>
      <c r="T433" s="1430"/>
      <c r="U433" s="1430"/>
      <c r="V433" s="1430"/>
      <c r="W433" s="1430"/>
      <c r="X433" s="1430"/>
      <c r="Y433" s="1430"/>
      <c r="Z433" s="1431"/>
      <c r="AA433" s="1432">
        <v>2021</v>
      </c>
      <c r="AB433" s="1430"/>
      <c r="AC433" s="1430"/>
      <c r="AD433" s="1430"/>
      <c r="AE433" s="1430"/>
      <c r="AF433" s="1430"/>
      <c r="AG433" s="1430"/>
      <c r="AH433" s="1430"/>
      <c r="AI433" s="1430"/>
      <c r="AJ433" s="1430"/>
      <c r="AK433" s="1430"/>
      <c r="AL433" s="1431"/>
      <c r="AM433" s="1432">
        <v>2022</v>
      </c>
      <c r="AN433" s="1430"/>
      <c r="AO433" s="1430"/>
      <c r="AP433" s="1430"/>
      <c r="AQ433" s="1430"/>
      <c r="AR433" s="1430"/>
      <c r="AS433" s="1430"/>
      <c r="AT433" s="1430"/>
      <c r="AU433" s="1430"/>
      <c r="AV433" s="1430"/>
      <c r="AW433" s="1430"/>
      <c r="AX433" s="1431"/>
      <c r="AY433" s="1433">
        <v>2023</v>
      </c>
      <c r="AZ433" s="1434"/>
      <c r="BA433" s="1434"/>
      <c r="BB433" s="1434"/>
      <c r="BC433" s="1434"/>
      <c r="BD433" s="1434"/>
      <c r="BE433" s="1434"/>
      <c r="BF433" s="1434"/>
      <c r="BG433" s="1434"/>
      <c r="BH433" s="1434"/>
      <c r="BI433" s="1434"/>
      <c r="BJ433" s="1435"/>
    </row>
    <row r="434" spans="2:62" ht="16.2" thickBot="1" x14ac:dyDescent="0.35">
      <c r="B434" s="404" t="s">
        <v>80</v>
      </c>
      <c r="C434" s="469" t="s">
        <v>7</v>
      </c>
      <c r="D434" s="470" t="s">
        <v>8</v>
      </c>
      <c r="E434" s="470" t="s">
        <v>9</v>
      </c>
      <c r="F434" s="470" t="s">
        <v>10</v>
      </c>
      <c r="G434" s="470" t="s">
        <v>11</v>
      </c>
      <c r="H434" s="470" t="s">
        <v>12</v>
      </c>
      <c r="I434" s="470" t="s">
        <v>13</v>
      </c>
      <c r="J434" s="470" t="s">
        <v>14</v>
      </c>
      <c r="K434" s="470" t="s">
        <v>15</v>
      </c>
      <c r="L434" s="470" t="s">
        <v>16</v>
      </c>
      <c r="M434" s="470" t="s">
        <v>17</v>
      </c>
      <c r="N434" s="471" t="s">
        <v>18</v>
      </c>
      <c r="O434" s="469" t="s">
        <v>7</v>
      </c>
      <c r="P434" s="470" t="s">
        <v>8</v>
      </c>
      <c r="Q434" s="470" t="s">
        <v>9</v>
      </c>
      <c r="R434" s="470" t="s">
        <v>10</v>
      </c>
      <c r="S434" s="470" t="s">
        <v>11</v>
      </c>
      <c r="T434" s="470" t="s">
        <v>12</v>
      </c>
      <c r="U434" s="470" t="s">
        <v>13</v>
      </c>
      <c r="V434" s="470" t="s">
        <v>14</v>
      </c>
      <c r="W434" s="470" t="s">
        <v>15</v>
      </c>
      <c r="X434" s="470" t="s">
        <v>16</v>
      </c>
      <c r="Y434" s="470" t="s">
        <v>17</v>
      </c>
      <c r="Z434" s="471" t="s">
        <v>18</v>
      </c>
      <c r="AA434" s="469" t="s">
        <v>7</v>
      </c>
      <c r="AB434" s="470" t="s">
        <v>8</v>
      </c>
      <c r="AC434" s="470" t="s">
        <v>9</v>
      </c>
      <c r="AD434" s="470" t="s">
        <v>10</v>
      </c>
      <c r="AE434" s="470" t="s">
        <v>11</v>
      </c>
      <c r="AF434" s="470" t="s">
        <v>12</v>
      </c>
      <c r="AG434" s="470" t="s">
        <v>13</v>
      </c>
      <c r="AH434" s="470" t="s">
        <v>14</v>
      </c>
      <c r="AI434" s="470" t="s">
        <v>15</v>
      </c>
      <c r="AJ434" s="470" t="s">
        <v>16</v>
      </c>
      <c r="AK434" s="470" t="s">
        <v>17</v>
      </c>
      <c r="AL434" s="471" t="s">
        <v>18</v>
      </c>
      <c r="AM434" s="469" t="s">
        <v>7</v>
      </c>
      <c r="AN434" s="470" t="s">
        <v>8</v>
      </c>
      <c r="AO434" s="470" t="s">
        <v>9</v>
      </c>
      <c r="AP434" s="470" t="s">
        <v>10</v>
      </c>
      <c r="AQ434" s="470" t="s">
        <v>11</v>
      </c>
      <c r="AR434" s="470" t="s">
        <v>12</v>
      </c>
      <c r="AS434" s="470" t="s">
        <v>13</v>
      </c>
      <c r="AT434" s="470" t="s">
        <v>14</v>
      </c>
      <c r="AU434" s="470" t="s">
        <v>15</v>
      </c>
      <c r="AV434" s="470" t="s">
        <v>16</v>
      </c>
      <c r="AW434" s="470" t="s">
        <v>17</v>
      </c>
      <c r="AX434" s="590" t="s">
        <v>18</v>
      </c>
      <c r="AY434" s="482" t="s">
        <v>7</v>
      </c>
      <c r="AZ434" s="483" t="s">
        <v>8</v>
      </c>
      <c r="BA434" s="483" t="s">
        <v>9</v>
      </c>
      <c r="BB434" s="483" t="s">
        <v>10</v>
      </c>
      <c r="BC434" s="483" t="s">
        <v>11</v>
      </c>
      <c r="BD434" s="483" t="s">
        <v>12</v>
      </c>
      <c r="BE434" s="483" t="s">
        <v>13</v>
      </c>
      <c r="BF434" s="483" t="s">
        <v>14</v>
      </c>
      <c r="BG434" s="483" t="s">
        <v>15</v>
      </c>
      <c r="BH434" s="483" t="s">
        <v>16</v>
      </c>
      <c r="BI434" s="483" t="s">
        <v>17</v>
      </c>
      <c r="BJ434" s="484" t="s">
        <v>18</v>
      </c>
    </row>
    <row r="435" spans="2:62" x14ac:dyDescent="0.3">
      <c r="B435" s="334" t="s">
        <v>122</v>
      </c>
      <c r="C435" s="598">
        <v>0.16</v>
      </c>
      <c r="D435" s="599">
        <f>+C435</f>
        <v>0.16</v>
      </c>
      <c r="E435" s="599">
        <f t="shared" ref="E435:BJ435" si="403">+D435</f>
        <v>0.16</v>
      </c>
      <c r="F435" s="599">
        <f t="shared" si="403"/>
        <v>0.16</v>
      </c>
      <c r="G435" s="599">
        <f t="shared" si="403"/>
        <v>0.16</v>
      </c>
      <c r="H435" s="599">
        <f t="shared" si="403"/>
        <v>0.16</v>
      </c>
      <c r="I435" s="599">
        <f t="shared" si="403"/>
        <v>0.16</v>
      </c>
      <c r="J435" s="599">
        <f t="shared" si="403"/>
        <v>0.16</v>
      </c>
      <c r="K435" s="599">
        <f t="shared" si="403"/>
        <v>0.16</v>
      </c>
      <c r="L435" s="599">
        <f t="shared" si="403"/>
        <v>0.16</v>
      </c>
      <c r="M435" s="599">
        <f t="shared" si="403"/>
        <v>0.16</v>
      </c>
      <c r="N435" s="600">
        <f t="shared" si="403"/>
        <v>0.16</v>
      </c>
      <c r="O435" s="598">
        <v>0.14000000000000001</v>
      </c>
      <c r="P435" s="599">
        <f t="shared" si="403"/>
        <v>0.14000000000000001</v>
      </c>
      <c r="Q435" s="599">
        <f t="shared" si="403"/>
        <v>0.14000000000000001</v>
      </c>
      <c r="R435" s="599">
        <f t="shared" si="403"/>
        <v>0.14000000000000001</v>
      </c>
      <c r="S435" s="599">
        <f t="shared" si="403"/>
        <v>0.14000000000000001</v>
      </c>
      <c r="T435" s="599">
        <f t="shared" si="403"/>
        <v>0.14000000000000001</v>
      </c>
      <c r="U435" s="599">
        <f t="shared" si="403"/>
        <v>0.14000000000000001</v>
      </c>
      <c r="V435" s="599">
        <f t="shared" si="403"/>
        <v>0.14000000000000001</v>
      </c>
      <c r="W435" s="599">
        <f t="shared" si="403"/>
        <v>0.14000000000000001</v>
      </c>
      <c r="X435" s="599">
        <f t="shared" si="403"/>
        <v>0.14000000000000001</v>
      </c>
      <c r="Y435" s="599">
        <f t="shared" si="403"/>
        <v>0.14000000000000001</v>
      </c>
      <c r="Z435" s="600">
        <f t="shared" si="403"/>
        <v>0.14000000000000001</v>
      </c>
      <c r="AA435" s="598">
        <v>0.13</v>
      </c>
      <c r="AB435" s="599">
        <f t="shared" si="403"/>
        <v>0.13</v>
      </c>
      <c r="AC435" s="599">
        <f t="shared" si="403"/>
        <v>0.13</v>
      </c>
      <c r="AD435" s="599">
        <f t="shared" si="403"/>
        <v>0.13</v>
      </c>
      <c r="AE435" s="599">
        <f t="shared" si="403"/>
        <v>0.13</v>
      </c>
      <c r="AF435" s="599">
        <f t="shared" si="403"/>
        <v>0.13</v>
      </c>
      <c r="AG435" s="599">
        <f t="shared" si="403"/>
        <v>0.13</v>
      </c>
      <c r="AH435" s="599">
        <f t="shared" si="403"/>
        <v>0.13</v>
      </c>
      <c r="AI435" s="599">
        <f t="shared" si="403"/>
        <v>0.13</v>
      </c>
      <c r="AJ435" s="599">
        <f t="shared" si="403"/>
        <v>0.13</v>
      </c>
      <c r="AK435" s="599">
        <f t="shared" si="403"/>
        <v>0.13</v>
      </c>
      <c r="AL435" s="600">
        <f t="shared" si="403"/>
        <v>0.13</v>
      </c>
      <c r="AM435" s="598">
        <v>0.18</v>
      </c>
      <c r="AN435" s="599">
        <f t="shared" si="403"/>
        <v>0.18</v>
      </c>
      <c r="AO435" s="599">
        <f t="shared" si="403"/>
        <v>0.18</v>
      </c>
      <c r="AP435" s="599">
        <f t="shared" si="403"/>
        <v>0.18</v>
      </c>
      <c r="AQ435" s="599">
        <f t="shared" si="403"/>
        <v>0.18</v>
      </c>
      <c r="AR435" s="599">
        <f t="shared" si="403"/>
        <v>0.18</v>
      </c>
      <c r="AS435" s="599">
        <f t="shared" si="403"/>
        <v>0.18</v>
      </c>
      <c r="AT435" s="599">
        <f t="shared" si="403"/>
        <v>0.18</v>
      </c>
      <c r="AU435" s="599">
        <f t="shared" si="403"/>
        <v>0.18</v>
      </c>
      <c r="AV435" s="599">
        <f t="shared" si="403"/>
        <v>0.18</v>
      </c>
      <c r="AW435" s="599">
        <f t="shared" si="403"/>
        <v>0.18</v>
      </c>
      <c r="AX435" s="600">
        <f t="shared" si="403"/>
        <v>0.18</v>
      </c>
      <c r="AY435" s="598">
        <v>0.13</v>
      </c>
      <c r="AZ435" s="599">
        <f t="shared" si="403"/>
        <v>0.13</v>
      </c>
      <c r="BA435" s="599">
        <f t="shared" si="403"/>
        <v>0.13</v>
      </c>
      <c r="BB435" s="599">
        <f t="shared" si="403"/>
        <v>0.13</v>
      </c>
      <c r="BC435" s="599">
        <f t="shared" si="403"/>
        <v>0.13</v>
      </c>
      <c r="BD435" s="599">
        <f t="shared" si="403"/>
        <v>0.13</v>
      </c>
      <c r="BE435" s="599">
        <f t="shared" si="403"/>
        <v>0.13</v>
      </c>
      <c r="BF435" s="599">
        <f t="shared" si="403"/>
        <v>0.13</v>
      </c>
      <c r="BG435" s="599">
        <f t="shared" si="403"/>
        <v>0.13</v>
      </c>
      <c r="BH435" s="599">
        <f t="shared" si="403"/>
        <v>0.13</v>
      </c>
      <c r="BI435" s="599">
        <f t="shared" si="403"/>
        <v>0.13</v>
      </c>
      <c r="BJ435" s="600">
        <f t="shared" si="403"/>
        <v>0.13</v>
      </c>
    </row>
    <row r="436" spans="2:62" ht="16.2" thickBot="1" x14ac:dyDescent="0.35">
      <c r="B436" s="405" t="s">
        <v>123</v>
      </c>
      <c r="C436" s="601">
        <v>0.13</v>
      </c>
      <c r="D436" s="602">
        <f>+C436</f>
        <v>0.13</v>
      </c>
      <c r="E436" s="602">
        <f t="shared" ref="E436:BJ436" si="404">+D436</f>
        <v>0.13</v>
      </c>
      <c r="F436" s="602">
        <f t="shared" si="404"/>
        <v>0.13</v>
      </c>
      <c r="G436" s="602">
        <f t="shared" si="404"/>
        <v>0.13</v>
      </c>
      <c r="H436" s="602">
        <f t="shared" si="404"/>
        <v>0.13</v>
      </c>
      <c r="I436" s="602">
        <f t="shared" si="404"/>
        <v>0.13</v>
      </c>
      <c r="J436" s="602">
        <f t="shared" si="404"/>
        <v>0.13</v>
      </c>
      <c r="K436" s="602">
        <f t="shared" si="404"/>
        <v>0.13</v>
      </c>
      <c r="L436" s="602">
        <f t="shared" si="404"/>
        <v>0.13</v>
      </c>
      <c r="M436" s="602">
        <f t="shared" si="404"/>
        <v>0.13</v>
      </c>
      <c r="N436" s="603">
        <f t="shared" si="404"/>
        <v>0.13</v>
      </c>
      <c r="O436" s="601">
        <v>0.11</v>
      </c>
      <c r="P436" s="602">
        <f t="shared" si="404"/>
        <v>0.11</v>
      </c>
      <c r="Q436" s="602">
        <f t="shared" si="404"/>
        <v>0.11</v>
      </c>
      <c r="R436" s="602">
        <f t="shared" si="404"/>
        <v>0.11</v>
      </c>
      <c r="S436" s="602">
        <f t="shared" si="404"/>
        <v>0.11</v>
      </c>
      <c r="T436" s="602">
        <f t="shared" si="404"/>
        <v>0.11</v>
      </c>
      <c r="U436" s="602">
        <f t="shared" si="404"/>
        <v>0.11</v>
      </c>
      <c r="V436" s="602">
        <f t="shared" si="404"/>
        <v>0.11</v>
      </c>
      <c r="W436" s="602">
        <f t="shared" si="404"/>
        <v>0.11</v>
      </c>
      <c r="X436" s="602">
        <f t="shared" si="404"/>
        <v>0.11</v>
      </c>
      <c r="Y436" s="602">
        <f t="shared" si="404"/>
        <v>0.11</v>
      </c>
      <c r="Z436" s="603">
        <f t="shared" si="404"/>
        <v>0.11</v>
      </c>
      <c r="AA436" s="601">
        <v>0.15</v>
      </c>
      <c r="AB436" s="602">
        <f t="shared" si="404"/>
        <v>0.15</v>
      </c>
      <c r="AC436" s="602">
        <f t="shared" si="404"/>
        <v>0.15</v>
      </c>
      <c r="AD436" s="602">
        <f t="shared" si="404"/>
        <v>0.15</v>
      </c>
      <c r="AE436" s="602">
        <f t="shared" si="404"/>
        <v>0.15</v>
      </c>
      <c r="AF436" s="602">
        <f t="shared" si="404"/>
        <v>0.15</v>
      </c>
      <c r="AG436" s="602">
        <f t="shared" si="404"/>
        <v>0.15</v>
      </c>
      <c r="AH436" s="602">
        <f t="shared" si="404"/>
        <v>0.15</v>
      </c>
      <c r="AI436" s="602">
        <f t="shared" si="404"/>
        <v>0.15</v>
      </c>
      <c r="AJ436" s="602">
        <f t="shared" si="404"/>
        <v>0.15</v>
      </c>
      <c r="AK436" s="602">
        <f t="shared" si="404"/>
        <v>0.15</v>
      </c>
      <c r="AL436" s="603">
        <f t="shared" si="404"/>
        <v>0.15</v>
      </c>
      <c r="AM436" s="601">
        <v>0.19</v>
      </c>
      <c r="AN436" s="602">
        <f t="shared" si="404"/>
        <v>0.19</v>
      </c>
      <c r="AO436" s="602">
        <f t="shared" si="404"/>
        <v>0.19</v>
      </c>
      <c r="AP436" s="602">
        <f t="shared" si="404"/>
        <v>0.19</v>
      </c>
      <c r="AQ436" s="602">
        <f t="shared" si="404"/>
        <v>0.19</v>
      </c>
      <c r="AR436" s="602">
        <f t="shared" si="404"/>
        <v>0.19</v>
      </c>
      <c r="AS436" s="602">
        <f t="shared" si="404"/>
        <v>0.19</v>
      </c>
      <c r="AT436" s="602">
        <f t="shared" si="404"/>
        <v>0.19</v>
      </c>
      <c r="AU436" s="602">
        <f t="shared" si="404"/>
        <v>0.19</v>
      </c>
      <c r="AV436" s="602">
        <f t="shared" si="404"/>
        <v>0.19</v>
      </c>
      <c r="AW436" s="602">
        <f t="shared" si="404"/>
        <v>0.19</v>
      </c>
      <c r="AX436" s="603">
        <f t="shared" si="404"/>
        <v>0.19</v>
      </c>
      <c r="AY436" s="601">
        <v>0.1</v>
      </c>
      <c r="AZ436" s="602">
        <f t="shared" si="404"/>
        <v>0.1</v>
      </c>
      <c r="BA436" s="602">
        <f t="shared" si="404"/>
        <v>0.1</v>
      </c>
      <c r="BB436" s="602">
        <f t="shared" si="404"/>
        <v>0.1</v>
      </c>
      <c r="BC436" s="602">
        <f t="shared" si="404"/>
        <v>0.1</v>
      </c>
      <c r="BD436" s="602">
        <f t="shared" si="404"/>
        <v>0.1</v>
      </c>
      <c r="BE436" s="602">
        <f t="shared" si="404"/>
        <v>0.1</v>
      </c>
      <c r="BF436" s="602">
        <f t="shared" si="404"/>
        <v>0.1</v>
      </c>
      <c r="BG436" s="602">
        <f t="shared" si="404"/>
        <v>0.1</v>
      </c>
      <c r="BH436" s="602">
        <f t="shared" si="404"/>
        <v>0.1</v>
      </c>
      <c r="BI436" s="602">
        <f t="shared" si="404"/>
        <v>0.1</v>
      </c>
      <c r="BJ436" s="603">
        <f t="shared" si="404"/>
        <v>0.1</v>
      </c>
    </row>
    <row r="437" spans="2:62" ht="16.2" thickBot="1" x14ac:dyDescent="0.35"/>
    <row r="438" spans="2:62" ht="16.2" thickBot="1" x14ac:dyDescent="0.35">
      <c r="B438" s="404" t="s">
        <v>83</v>
      </c>
      <c r="C438" s="1429">
        <v>2019</v>
      </c>
      <c r="D438" s="1430"/>
      <c r="E438" s="1430"/>
      <c r="F438" s="1430"/>
      <c r="G438" s="1430"/>
      <c r="H438" s="1430"/>
      <c r="I438" s="1430"/>
      <c r="J438" s="1430"/>
      <c r="K438" s="1430"/>
      <c r="L438" s="1430"/>
      <c r="M438" s="1430"/>
      <c r="N438" s="1431"/>
      <c r="O438" s="1432">
        <v>2020</v>
      </c>
      <c r="P438" s="1430"/>
      <c r="Q438" s="1430"/>
      <c r="R438" s="1430"/>
      <c r="S438" s="1430"/>
      <c r="T438" s="1430"/>
      <c r="U438" s="1430"/>
      <c r="V438" s="1430"/>
      <c r="W438" s="1430"/>
      <c r="X438" s="1430"/>
      <c r="Y438" s="1430"/>
      <c r="Z438" s="1431"/>
      <c r="AA438" s="1432">
        <v>2021</v>
      </c>
      <c r="AB438" s="1430"/>
      <c r="AC438" s="1430"/>
      <c r="AD438" s="1430"/>
      <c r="AE438" s="1430"/>
      <c r="AF438" s="1430"/>
      <c r="AG438" s="1430"/>
      <c r="AH438" s="1430"/>
      <c r="AI438" s="1430"/>
      <c r="AJ438" s="1430"/>
      <c r="AK438" s="1430"/>
      <c r="AL438" s="1431"/>
      <c r="AM438" s="1432">
        <v>2022</v>
      </c>
      <c r="AN438" s="1430"/>
      <c r="AO438" s="1430"/>
      <c r="AP438" s="1430"/>
      <c r="AQ438" s="1430"/>
      <c r="AR438" s="1430"/>
      <c r="AS438" s="1430"/>
      <c r="AT438" s="1430"/>
      <c r="AU438" s="1430"/>
      <c r="AV438" s="1430"/>
      <c r="AW438" s="1430"/>
      <c r="AX438" s="1431"/>
      <c r="AY438" s="1433">
        <v>2023</v>
      </c>
      <c r="AZ438" s="1434"/>
      <c r="BA438" s="1434"/>
      <c r="BB438" s="1434"/>
      <c r="BC438" s="1434"/>
      <c r="BD438" s="1434"/>
      <c r="BE438" s="1434"/>
      <c r="BF438" s="1434"/>
      <c r="BG438" s="1434"/>
      <c r="BH438" s="1434"/>
      <c r="BI438" s="1434"/>
      <c r="BJ438" s="1435"/>
    </row>
    <row r="439" spans="2:62" ht="16.2" thickBot="1" x14ac:dyDescent="0.35">
      <c r="B439" s="404" t="s">
        <v>80</v>
      </c>
      <c r="C439" s="469" t="s">
        <v>7</v>
      </c>
      <c r="D439" s="470" t="s">
        <v>8</v>
      </c>
      <c r="E439" s="470" t="s">
        <v>9</v>
      </c>
      <c r="F439" s="470" t="s">
        <v>10</v>
      </c>
      <c r="G439" s="470" t="s">
        <v>11</v>
      </c>
      <c r="H439" s="470" t="s">
        <v>12</v>
      </c>
      <c r="I439" s="470" t="s">
        <v>13</v>
      </c>
      <c r="J439" s="470" t="s">
        <v>14</v>
      </c>
      <c r="K439" s="470" t="s">
        <v>15</v>
      </c>
      <c r="L439" s="470" t="s">
        <v>16</v>
      </c>
      <c r="M439" s="470" t="s">
        <v>17</v>
      </c>
      <c r="N439" s="471" t="s">
        <v>18</v>
      </c>
      <c r="O439" s="469" t="s">
        <v>7</v>
      </c>
      <c r="P439" s="470" t="s">
        <v>8</v>
      </c>
      <c r="Q439" s="470" t="s">
        <v>9</v>
      </c>
      <c r="R439" s="470" t="s">
        <v>10</v>
      </c>
      <c r="S439" s="470" t="s">
        <v>11</v>
      </c>
      <c r="T439" s="470" t="s">
        <v>12</v>
      </c>
      <c r="U439" s="470" t="s">
        <v>13</v>
      </c>
      <c r="V439" s="470" t="s">
        <v>14</v>
      </c>
      <c r="W439" s="470" t="s">
        <v>15</v>
      </c>
      <c r="X439" s="470" t="s">
        <v>16</v>
      </c>
      <c r="Y439" s="470" t="s">
        <v>17</v>
      </c>
      <c r="Z439" s="471" t="s">
        <v>18</v>
      </c>
      <c r="AA439" s="469" t="s">
        <v>7</v>
      </c>
      <c r="AB439" s="470" t="s">
        <v>8</v>
      </c>
      <c r="AC439" s="470" t="s">
        <v>9</v>
      </c>
      <c r="AD439" s="470" t="s">
        <v>10</v>
      </c>
      <c r="AE439" s="470" t="s">
        <v>11</v>
      </c>
      <c r="AF439" s="470" t="s">
        <v>12</v>
      </c>
      <c r="AG439" s="470" t="s">
        <v>13</v>
      </c>
      <c r="AH439" s="470" t="s">
        <v>14</v>
      </c>
      <c r="AI439" s="470" t="s">
        <v>15</v>
      </c>
      <c r="AJ439" s="470" t="s">
        <v>16</v>
      </c>
      <c r="AK439" s="470" t="s">
        <v>17</v>
      </c>
      <c r="AL439" s="471" t="s">
        <v>18</v>
      </c>
      <c r="AM439" s="469" t="s">
        <v>7</v>
      </c>
      <c r="AN439" s="470" t="s">
        <v>8</v>
      </c>
      <c r="AO439" s="470" t="s">
        <v>9</v>
      </c>
      <c r="AP439" s="470" t="s">
        <v>10</v>
      </c>
      <c r="AQ439" s="470" t="s">
        <v>11</v>
      </c>
      <c r="AR439" s="470" t="s">
        <v>12</v>
      </c>
      <c r="AS439" s="470" t="s">
        <v>13</v>
      </c>
      <c r="AT439" s="470" t="s">
        <v>14</v>
      </c>
      <c r="AU439" s="470" t="s">
        <v>15</v>
      </c>
      <c r="AV439" s="470" t="s">
        <v>16</v>
      </c>
      <c r="AW439" s="470" t="s">
        <v>17</v>
      </c>
      <c r="AX439" s="590" t="s">
        <v>18</v>
      </c>
      <c r="AY439" s="482" t="s">
        <v>7</v>
      </c>
      <c r="AZ439" s="483" t="s">
        <v>8</v>
      </c>
      <c r="BA439" s="483" t="s">
        <v>9</v>
      </c>
      <c r="BB439" s="483" t="s">
        <v>10</v>
      </c>
      <c r="BC439" s="483" t="s">
        <v>11</v>
      </c>
      <c r="BD439" s="483" t="s">
        <v>12</v>
      </c>
      <c r="BE439" s="483" t="s">
        <v>13</v>
      </c>
      <c r="BF439" s="483" t="s">
        <v>14</v>
      </c>
      <c r="BG439" s="483" t="s">
        <v>15</v>
      </c>
      <c r="BH439" s="483" t="s">
        <v>16</v>
      </c>
      <c r="BI439" s="483" t="s">
        <v>17</v>
      </c>
      <c r="BJ439" s="484" t="s">
        <v>18</v>
      </c>
    </row>
    <row r="440" spans="2:62" x14ac:dyDescent="0.3">
      <c r="B440" s="334" t="s">
        <v>124</v>
      </c>
      <c r="C440" s="598">
        <v>0.65</v>
      </c>
      <c r="D440" s="599">
        <f>+C440</f>
        <v>0.65</v>
      </c>
      <c r="E440" s="599">
        <f t="shared" ref="E440:N440" si="405">+D440</f>
        <v>0.65</v>
      </c>
      <c r="F440" s="599">
        <f t="shared" si="405"/>
        <v>0.65</v>
      </c>
      <c r="G440" s="599">
        <f t="shared" si="405"/>
        <v>0.65</v>
      </c>
      <c r="H440" s="599">
        <f t="shared" si="405"/>
        <v>0.65</v>
      </c>
      <c r="I440" s="599">
        <f t="shared" si="405"/>
        <v>0.65</v>
      </c>
      <c r="J440" s="599">
        <f t="shared" si="405"/>
        <v>0.65</v>
      </c>
      <c r="K440" s="599">
        <f t="shared" si="405"/>
        <v>0.65</v>
      </c>
      <c r="L440" s="599">
        <f t="shared" si="405"/>
        <v>0.65</v>
      </c>
      <c r="M440" s="599">
        <f t="shared" si="405"/>
        <v>0.65</v>
      </c>
      <c r="N440" s="600">
        <f t="shared" si="405"/>
        <v>0.65</v>
      </c>
      <c r="O440" s="598">
        <v>0.5</v>
      </c>
      <c r="P440" s="599">
        <f t="shared" ref="P440:Z440" si="406">+O440</f>
        <v>0.5</v>
      </c>
      <c r="Q440" s="599">
        <f t="shared" si="406"/>
        <v>0.5</v>
      </c>
      <c r="R440" s="599">
        <f t="shared" si="406"/>
        <v>0.5</v>
      </c>
      <c r="S440" s="599">
        <f t="shared" si="406"/>
        <v>0.5</v>
      </c>
      <c r="T440" s="599">
        <f t="shared" si="406"/>
        <v>0.5</v>
      </c>
      <c r="U440" s="599">
        <f t="shared" si="406"/>
        <v>0.5</v>
      </c>
      <c r="V440" s="599">
        <f t="shared" si="406"/>
        <v>0.5</v>
      </c>
      <c r="W440" s="599">
        <f t="shared" si="406"/>
        <v>0.5</v>
      </c>
      <c r="X440" s="599">
        <f t="shared" si="406"/>
        <v>0.5</v>
      </c>
      <c r="Y440" s="599">
        <f t="shared" si="406"/>
        <v>0.5</v>
      </c>
      <c r="Z440" s="600">
        <f t="shared" si="406"/>
        <v>0.5</v>
      </c>
      <c r="AA440" s="598">
        <v>0.4</v>
      </c>
      <c r="AB440" s="599">
        <f t="shared" ref="AB440:AL440" si="407">+AA440</f>
        <v>0.4</v>
      </c>
      <c r="AC440" s="599">
        <f t="shared" si="407"/>
        <v>0.4</v>
      </c>
      <c r="AD440" s="599">
        <f t="shared" si="407"/>
        <v>0.4</v>
      </c>
      <c r="AE440" s="599">
        <f t="shared" si="407"/>
        <v>0.4</v>
      </c>
      <c r="AF440" s="599">
        <f t="shared" si="407"/>
        <v>0.4</v>
      </c>
      <c r="AG440" s="599">
        <f t="shared" si="407"/>
        <v>0.4</v>
      </c>
      <c r="AH440" s="599">
        <f t="shared" si="407"/>
        <v>0.4</v>
      </c>
      <c r="AI440" s="599">
        <f t="shared" si="407"/>
        <v>0.4</v>
      </c>
      <c r="AJ440" s="599">
        <f t="shared" si="407"/>
        <v>0.4</v>
      </c>
      <c r="AK440" s="599">
        <f t="shared" si="407"/>
        <v>0.4</v>
      </c>
      <c r="AL440" s="600">
        <f t="shared" si="407"/>
        <v>0.4</v>
      </c>
      <c r="AM440" s="598">
        <v>1</v>
      </c>
      <c r="AN440" s="599">
        <f t="shared" ref="AN440:AX440" si="408">+AM440</f>
        <v>1</v>
      </c>
      <c r="AO440" s="599">
        <f t="shared" si="408"/>
        <v>1</v>
      </c>
      <c r="AP440" s="599">
        <f t="shared" si="408"/>
        <v>1</v>
      </c>
      <c r="AQ440" s="599">
        <f t="shared" si="408"/>
        <v>1</v>
      </c>
      <c r="AR440" s="599">
        <f t="shared" si="408"/>
        <v>1</v>
      </c>
      <c r="AS440" s="599">
        <f t="shared" si="408"/>
        <v>1</v>
      </c>
      <c r="AT440" s="599">
        <f t="shared" si="408"/>
        <v>1</v>
      </c>
      <c r="AU440" s="599">
        <f t="shared" si="408"/>
        <v>1</v>
      </c>
      <c r="AV440" s="599">
        <f t="shared" si="408"/>
        <v>1</v>
      </c>
      <c r="AW440" s="599">
        <f t="shared" si="408"/>
        <v>1</v>
      </c>
      <c r="AX440" s="600">
        <f t="shared" si="408"/>
        <v>1</v>
      </c>
      <c r="AY440" s="598">
        <v>0.6</v>
      </c>
      <c r="AZ440" s="599">
        <f t="shared" ref="AZ440:BJ440" si="409">+AY440</f>
        <v>0.6</v>
      </c>
      <c r="BA440" s="599">
        <f t="shared" si="409"/>
        <v>0.6</v>
      </c>
      <c r="BB440" s="599">
        <f t="shared" si="409"/>
        <v>0.6</v>
      </c>
      <c r="BC440" s="599">
        <f t="shared" si="409"/>
        <v>0.6</v>
      </c>
      <c r="BD440" s="599">
        <f t="shared" si="409"/>
        <v>0.6</v>
      </c>
      <c r="BE440" s="599">
        <f t="shared" si="409"/>
        <v>0.6</v>
      </c>
      <c r="BF440" s="599">
        <f t="shared" si="409"/>
        <v>0.6</v>
      </c>
      <c r="BG440" s="599">
        <f t="shared" si="409"/>
        <v>0.6</v>
      </c>
      <c r="BH440" s="599">
        <f t="shared" si="409"/>
        <v>0.6</v>
      </c>
      <c r="BI440" s="599">
        <f t="shared" si="409"/>
        <v>0.6</v>
      </c>
      <c r="BJ440" s="600">
        <f t="shared" si="409"/>
        <v>0.6</v>
      </c>
    </row>
    <row r="441" spans="2:62" x14ac:dyDescent="0.3">
      <c r="B441" s="406" t="s">
        <v>92</v>
      </c>
      <c r="C441" s="642">
        <v>0.2</v>
      </c>
      <c r="D441" s="629">
        <f>+C441</f>
        <v>0.2</v>
      </c>
      <c r="E441" s="629">
        <f t="shared" ref="E441:BJ441" si="410">+D441</f>
        <v>0.2</v>
      </c>
      <c r="F441" s="629">
        <f t="shared" si="410"/>
        <v>0.2</v>
      </c>
      <c r="G441" s="629">
        <f t="shared" si="410"/>
        <v>0.2</v>
      </c>
      <c r="H441" s="629">
        <f t="shared" si="410"/>
        <v>0.2</v>
      </c>
      <c r="I441" s="629">
        <f t="shared" si="410"/>
        <v>0.2</v>
      </c>
      <c r="J441" s="629">
        <f t="shared" si="410"/>
        <v>0.2</v>
      </c>
      <c r="K441" s="629">
        <f t="shared" si="410"/>
        <v>0.2</v>
      </c>
      <c r="L441" s="629">
        <f t="shared" si="410"/>
        <v>0.2</v>
      </c>
      <c r="M441" s="629">
        <f t="shared" si="410"/>
        <v>0.2</v>
      </c>
      <c r="N441" s="630">
        <f t="shared" si="410"/>
        <v>0.2</v>
      </c>
      <c r="O441" s="642">
        <v>0.3</v>
      </c>
      <c r="P441" s="629">
        <f t="shared" si="410"/>
        <v>0.3</v>
      </c>
      <c r="Q441" s="629">
        <f t="shared" si="410"/>
        <v>0.3</v>
      </c>
      <c r="R441" s="629">
        <f t="shared" si="410"/>
        <v>0.3</v>
      </c>
      <c r="S441" s="629">
        <f t="shared" si="410"/>
        <v>0.3</v>
      </c>
      <c r="T441" s="629">
        <f t="shared" si="410"/>
        <v>0.3</v>
      </c>
      <c r="U441" s="629">
        <f t="shared" si="410"/>
        <v>0.3</v>
      </c>
      <c r="V441" s="629">
        <f t="shared" si="410"/>
        <v>0.3</v>
      </c>
      <c r="W441" s="629">
        <f t="shared" si="410"/>
        <v>0.3</v>
      </c>
      <c r="X441" s="629">
        <f t="shared" si="410"/>
        <v>0.3</v>
      </c>
      <c r="Y441" s="629">
        <f t="shared" si="410"/>
        <v>0.3</v>
      </c>
      <c r="Z441" s="630">
        <f t="shared" si="410"/>
        <v>0.3</v>
      </c>
      <c r="AA441" s="642">
        <v>0.2</v>
      </c>
      <c r="AB441" s="629">
        <f t="shared" si="410"/>
        <v>0.2</v>
      </c>
      <c r="AC441" s="629">
        <f t="shared" si="410"/>
        <v>0.2</v>
      </c>
      <c r="AD441" s="629">
        <f t="shared" si="410"/>
        <v>0.2</v>
      </c>
      <c r="AE441" s="629">
        <f t="shared" si="410"/>
        <v>0.2</v>
      </c>
      <c r="AF441" s="629">
        <f t="shared" si="410"/>
        <v>0.2</v>
      </c>
      <c r="AG441" s="629">
        <f t="shared" si="410"/>
        <v>0.2</v>
      </c>
      <c r="AH441" s="629">
        <f t="shared" si="410"/>
        <v>0.2</v>
      </c>
      <c r="AI441" s="629">
        <f t="shared" si="410"/>
        <v>0.2</v>
      </c>
      <c r="AJ441" s="629">
        <f t="shared" si="410"/>
        <v>0.2</v>
      </c>
      <c r="AK441" s="629">
        <f t="shared" si="410"/>
        <v>0.2</v>
      </c>
      <c r="AL441" s="630">
        <f t="shared" si="410"/>
        <v>0.2</v>
      </c>
      <c r="AM441" s="642">
        <v>0</v>
      </c>
      <c r="AN441" s="629">
        <f t="shared" si="410"/>
        <v>0</v>
      </c>
      <c r="AO441" s="629">
        <f t="shared" si="410"/>
        <v>0</v>
      </c>
      <c r="AP441" s="629">
        <f t="shared" si="410"/>
        <v>0</v>
      </c>
      <c r="AQ441" s="629">
        <f t="shared" si="410"/>
        <v>0</v>
      </c>
      <c r="AR441" s="629">
        <f t="shared" si="410"/>
        <v>0</v>
      </c>
      <c r="AS441" s="629">
        <f t="shared" si="410"/>
        <v>0</v>
      </c>
      <c r="AT441" s="629">
        <f t="shared" si="410"/>
        <v>0</v>
      </c>
      <c r="AU441" s="629">
        <f t="shared" si="410"/>
        <v>0</v>
      </c>
      <c r="AV441" s="629">
        <f t="shared" si="410"/>
        <v>0</v>
      </c>
      <c r="AW441" s="629">
        <f t="shared" si="410"/>
        <v>0</v>
      </c>
      <c r="AX441" s="630">
        <f t="shared" si="410"/>
        <v>0</v>
      </c>
      <c r="AY441" s="642">
        <v>0.3</v>
      </c>
      <c r="AZ441" s="629">
        <f t="shared" si="410"/>
        <v>0.3</v>
      </c>
      <c r="BA441" s="629">
        <f t="shared" si="410"/>
        <v>0.3</v>
      </c>
      <c r="BB441" s="629">
        <f t="shared" si="410"/>
        <v>0.3</v>
      </c>
      <c r="BC441" s="629">
        <f t="shared" si="410"/>
        <v>0.3</v>
      </c>
      <c r="BD441" s="629">
        <f t="shared" si="410"/>
        <v>0.3</v>
      </c>
      <c r="BE441" s="629">
        <f t="shared" si="410"/>
        <v>0.3</v>
      </c>
      <c r="BF441" s="629">
        <f t="shared" si="410"/>
        <v>0.3</v>
      </c>
      <c r="BG441" s="629">
        <f t="shared" si="410"/>
        <v>0.3</v>
      </c>
      <c r="BH441" s="629">
        <f t="shared" si="410"/>
        <v>0.3</v>
      </c>
      <c r="BI441" s="629">
        <f t="shared" si="410"/>
        <v>0.3</v>
      </c>
      <c r="BJ441" s="630">
        <f t="shared" si="410"/>
        <v>0.3</v>
      </c>
    </row>
    <row r="442" spans="2:62" ht="16.2" thickBot="1" x14ac:dyDescent="0.35">
      <c r="B442" s="35" t="s">
        <v>125</v>
      </c>
      <c r="C442" s="601">
        <v>0.15</v>
      </c>
      <c r="D442" s="602">
        <f>+C442</f>
        <v>0.15</v>
      </c>
      <c r="E442" s="602">
        <f t="shared" ref="E442:N442" si="411">+D442</f>
        <v>0.15</v>
      </c>
      <c r="F442" s="602">
        <f t="shared" si="411"/>
        <v>0.15</v>
      </c>
      <c r="G442" s="602">
        <f t="shared" si="411"/>
        <v>0.15</v>
      </c>
      <c r="H442" s="602">
        <f t="shared" si="411"/>
        <v>0.15</v>
      </c>
      <c r="I442" s="602">
        <f t="shared" si="411"/>
        <v>0.15</v>
      </c>
      <c r="J442" s="602">
        <f t="shared" si="411"/>
        <v>0.15</v>
      </c>
      <c r="K442" s="602">
        <f t="shared" si="411"/>
        <v>0.15</v>
      </c>
      <c r="L442" s="602">
        <f t="shared" si="411"/>
        <v>0.15</v>
      </c>
      <c r="M442" s="602">
        <f t="shared" si="411"/>
        <v>0.15</v>
      </c>
      <c r="N442" s="603">
        <f t="shared" si="411"/>
        <v>0.15</v>
      </c>
      <c r="O442" s="601">
        <v>0.2</v>
      </c>
      <c r="P442" s="602">
        <f t="shared" ref="P442:Z442" si="412">+O442</f>
        <v>0.2</v>
      </c>
      <c r="Q442" s="602">
        <f t="shared" si="412"/>
        <v>0.2</v>
      </c>
      <c r="R442" s="602">
        <f t="shared" si="412"/>
        <v>0.2</v>
      </c>
      <c r="S442" s="602">
        <f t="shared" si="412"/>
        <v>0.2</v>
      </c>
      <c r="T442" s="602">
        <f t="shared" si="412"/>
        <v>0.2</v>
      </c>
      <c r="U442" s="602">
        <f t="shared" si="412"/>
        <v>0.2</v>
      </c>
      <c r="V442" s="602">
        <f t="shared" si="412"/>
        <v>0.2</v>
      </c>
      <c r="W442" s="602">
        <f t="shared" si="412"/>
        <v>0.2</v>
      </c>
      <c r="X442" s="602">
        <f t="shared" si="412"/>
        <v>0.2</v>
      </c>
      <c r="Y442" s="602">
        <f t="shared" si="412"/>
        <v>0.2</v>
      </c>
      <c r="Z442" s="603">
        <f t="shared" si="412"/>
        <v>0.2</v>
      </c>
      <c r="AA442" s="601">
        <v>0.4</v>
      </c>
      <c r="AB442" s="602">
        <f t="shared" ref="AB442:AL442" si="413">+AA442</f>
        <v>0.4</v>
      </c>
      <c r="AC442" s="602">
        <f t="shared" si="413"/>
        <v>0.4</v>
      </c>
      <c r="AD442" s="602">
        <f t="shared" si="413"/>
        <v>0.4</v>
      </c>
      <c r="AE442" s="602">
        <f t="shared" si="413"/>
        <v>0.4</v>
      </c>
      <c r="AF442" s="602">
        <f t="shared" si="413"/>
        <v>0.4</v>
      </c>
      <c r="AG442" s="602">
        <f t="shared" si="413"/>
        <v>0.4</v>
      </c>
      <c r="AH442" s="602">
        <f t="shared" si="413"/>
        <v>0.4</v>
      </c>
      <c r="AI442" s="602">
        <f t="shared" si="413"/>
        <v>0.4</v>
      </c>
      <c r="AJ442" s="602">
        <f t="shared" si="413"/>
        <v>0.4</v>
      </c>
      <c r="AK442" s="602">
        <f t="shared" si="413"/>
        <v>0.4</v>
      </c>
      <c r="AL442" s="603">
        <f t="shared" si="413"/>
        <v>0.4</v>
      </c>
      <c r="AM442" s="601">
        <v>0</v>
      </c>
      <c r="AN442" s="602">
        <f t="shared" ref="AN442:AX442" si="414">+AM442</f>
        <v>0</v>
      </c>
      <c r="AO442" s="602">
        <f t="shared" si="414"/>
        <v>0</v>
      </c>
      <c r="AP442" s="602">
        <f t="shared" si="414"/>
        <v>0</v>
      </c>
      <c r="AQ442" s="602">
        <f t="shared" si="414"/>
        <v>0</v>
      </c>
      <c r="AR442" s="602">
        <f t="shared" si="414"/>
        <v>0</v>
      </c>
      <c r="AS442" s="602">
        <f t="shared" si="414"/>
        <v>0</v>
      </c>
      <c r="AT442" s="602">
        <f t="shared" si="414"/>
        <v>0</v>
      </c>
      <c r="AU442" s="602">
        <f t="shared" si="414"/>
        <v>0</v>
      </c>
      <c r="AV442" s="602">
        <f t="shared" si="414"/>
        <v>0</v>
      </c>
      <c r="AW442" s="602">
        <f t="shared" si="414"/>
        <v>0</v>
      </c>
      <c r="AX442" s="603">
        <f t="shared" si="414"/>
        <v>0</v>
      </c>
      <c r="AY442" s="601">
        <v>0.1</v>
      </c>
      <c r="AZ442" s="602">
        <f t="shared" ref="AZ442:BJ442" si="415">+AY442</f>
        <v>0.1</v>
      </c>
      <c r="BA442" s="602">
        <f t="shared" si="415"/>
        <v>0.1</v>
      </c>
      <c r="BB442" s="602">
        <f t="shared" si="415"/>
        <v>0.1</v>
      </c>
      <c r="BC442" s="602">
        <f t="shared" si="415"/>
        <v>0.1</v>
      </c>
      <c r="BD442" s="602">
        <f t="shared" si="415"/>
        <v>0.1</v>
      </c>
      <c r="BE442" s="602">
        <f t="shared" si="415"/>
        <v>0.1</v>
      </c>
      <c r="BF442" s="602">
        <f t="shared" si="415"/>
        <v>0.1</v>
      </c>
      <c r="BG442" s="602">
        <f t="shared" si="415"/>
        <v>0.1</v>
      </c>
      <c r="BH442" s="602">
        <f t="shared" si="415"/>
        <v>0.1</v>
      </c>
      <c r="BI442" s="602">
        <f t="shared" si="415"/>
        <v>0.1</v>
      </c>
      <c r="BJ442" s="603">
        <f t="shared" si="415"/>
        <v>0.1</v>
      </c>
    </row>
    <row r="443" spans="2:62" x14ac:dyDescent="0.3">
      <c r="B443" s="34"/>
      <c r="C443" s="629"/>
      <c r="D443" s="629"/>
      <c r="E443" s="629"/>
      <c r="F443" s="629"/>
      <c r="G443" s="629"/>
      <c r="H443" s="629"/>
      <c r="I443" s="629"/>
      <c r="J443" s="629"/>
      <c r="K443" s="629"/>
      <c r="L443" s="629"/>
      <c r="M443" s="629"/>
      <c r="N443" s="629"/>
      <c r="O443" s="629"/>
      <c r="P443" s="629"/>
      <c r="Q443" s="629"/>
      <c r="R443" s="629"/>
      <c r="S443" s="629"/>
      <c r="T443" s="629"/>
      <c r="U443" s="629"/>
      <c r="V443" s="629"/>
      <c r="W443" s="629"/>
      <c r="X443" s="629"/>
      <c r="Y443" s="629"/>
      <c r="Z443" s="629"/>
      <c r="AA443" s="629"/>
      <c r="AB443" s="629"/>
      <c r="AC443" s="629"/>
      <c r="AD443" s="629"/>
      <c r="AE443" s="629"/>
      <c r="AF443" s="629"/>
      <c r="AG443" s="629"/>
      <c r="AH443" s="629"/>
      <c r="AI443" s="629"/>
      <c r="AJ443" s="629"/>
      <c r="AK443" s="629"/>
      <c r="AL443" s="629"/>
      <c r="AM443" s="629"/>
      <c r="AN443" s="629"/>
      <c r="AO443" s="629"/>
      <c r="AP443" s="629"/>
      <c r="AQ443" s="629"/>
      <c r="AR443" s="629"/>
      <c r="AS443" s="629"/>
      <c r="AT443" s="629"/>
      <c r="AU443" s="629"/>
      <c r="AV443" s="629"/>
      <c r="AW443" s="629"/>
      <c r="AX443" s="629"/>
      <c r="AY443" s="629"/>
      <c r="AZ443" s="629"/>
      <c r="BA443" s="629"/>
      <c r="BB443" s="629"/>
      <c r="BC443" s="629"/>
      <c r="BD443" s="629"/>
      <c r="BE443" s="629"/>
      <c r="BF443" s="629"/>
      <c r="BG443" s="629"/>
      <c r="BH443" s="629"/>
      <c r="BI443" s="629"/>
      <c r="BJ443" s="629"/>
    </row>
    <row r="444" spans="2:62" ht="16.2" thickBot="1" x14ac:dyDescent="0.35">
      <c r="C444" s="648">
        <v>2019</v>
      </c>
      <c r="D444" s="17">
        <v>2020</v>
      </c>
      <c r="E444" s="17">
        <v>2021</v>
      </c>
      <c r="F444" s="17">
        <v>2022</v>
      </c>
      <c r="G444" s="17">
        <v>2023</v>
      </c>
    </row>
    <row r="445" spans="2:62" ht="16.2" thickBot="1" x14ac:dyDescent="0.35">
      <c r="B445" s="404" t="s">
        <v>126</v>
      </c>
      <c r="C445" s="601">
        <v>1.8</v>
      </c>
      <c r="D445" s="602">
        <v>1.75</v>
      </c>
      <c r="E445" s="602">
        <v>1.55</v>
      </c>
      <c r="F445" s="602">
        <v>1.6</v>
      </c>
      <c r="G445" s="603">
        <v>1.8</v>
      </c>
    </row>
    <row r="446" spans="2:62" ht="16.2" thickBot="1" x14ac:dyDescent="0.35"/>
    <row r="447" spans="2:62" ht="16.2" thickBot="1" x14ac:dyDescent="0.35">
      <c r="B447" s="26" t="s">
        <v>469</v>
      </c>
      <c r="C447" s="649">
        <v>781242</v>
      </c>
    </row>
    <row r="448" spans="2:62" ht="16.2" thickBot="1" x14ac:dyDescent="0.35">
      <c r="B448" s="26" t="s">
        <v>470</v>
      </c>
      <c r="C448" s="649">
        <v>88211</v>
      </c>
    </row>
    <row r="450" spans="2:62" ht="16.2" thickBot="1" x14ac:dyDescent="0.35">
      <c r="B450" s="3" t="s">
        <v>127</v>
      </c>
    </row>
    <row r="451" spans="2:62" x14ac:dyDescent="0.3">
      <c r="B451" s="156" t="s">
        <v>128</v>
      </c>
      <c r="C451" s="650">
        <v>9350</v>
      </c>
    </row>
    <row r="452" spans="2:62" x14ac:dyDescent="0.3">
      <c r="B452" s="176" t="s">
        <v>21</v>
      </c>
      <c r="C452" s="651">
        <v>9750</v>
      </c>
    </row>
    <row r="453" spans="2:62" x14ac:dyDescent="0.3">
      <c r="B453" s="652" t="s">
        <v>129</v>
      </c>
      <c r="C453" s="651">
        <v>10700</v>
      </c>
    </row>
    <row r="454" spans="2:62" ht="16.2" thickBot="1" x14ac:dyDescent="0.35">
      <c r="B454" s="564" t="s">
        <v>130</v>
      </c>
      <c r="C454" s="653">
        <v>10900</v>
      </c>
    </row>
    <row r="457" spans="2:62" x14ac:dyDescent="0.3">
      <c r="B457" s="4" t="s">
        <v>131</v>
      </c>
    </row>
    <row r="458" spans="2:62" ht="16.2" thickBot="1" x14ac:dyDescent="0.35"/>
    <row r="459" spans="2:62" x14ac:dyDescent="0.3">
      <c r="B459" s="654">
        <v>2019</v>
      </c>
      <c r="C459" s="605">
        <v>2020</v>
      </c>
      <c r="D459" s="605">
        <v>2021</v>
      </c>
      <c r="E459" s="605">
        <v>2022</v>
      </c>
      <c r="F459" s="606">
        <v>2023</v>
      </c>
      <c r="G459" s="34"/>
      <c r="H459" s="27"/>
    </row>
    <row r="460" spans="2:62" ht="16.2" thickBot="1" x14ac:dyDescent="0.35">
      <c r="B460" s="601">
        <v>1.1499999999999999</v>
      </c>
      <c r="C460" s="602">
        <v>1.1299999999999999</v>
      </c>
      <c r="D460" s="602">
        <v>1.1000000000000001</v>
      </c>
      <c r="E460" s="602">
        <v>1.24</v>
      </c>
      <c r="F460" s="603">
        <v>1.19</v>
      </c>
      <c r="G460" s="629"/>
      <c r="H460" s="27"/>
    </row>
    <row r="461" spans="2:62" ht="16.2" thickBot="1" x14ac:dyDescent="0.35">
      <c r="G461" s="27"/>
      <c r="H461" s="27"/>
    </row>
    <row r="462" spans="2:62" ht="16.2" thickBot="1" x14ac:dyDescent="0.35">
      <c r="B462" s="404" t="s">
        <v>83</v>
      </c>
      <c r="C462" s="1432">
        <v>2019</v>
      </c>
      <c r="D462" s="1430"/>
      <c r="E462" s="1430"/>
      <c r="F462" s="1430"/>
      <c r="G462" s="1430"/>
      <c r="H462" s="1430"/>
      <c r="I462" s="1430"/>
      <c r="J462" s="1430"/>
      <c r="K462" s="1430"/>
      <c r="L462" s="1430"/>
      <c r="M462" s="1430"/>
      <c r="N462" s="1431"/>
      <c r="O462" s="1432">
        <v>2020</v>
      </c>
      <c r="P462" s="1430"/>
      <c r="Q462" s="1430"/>
      <c r="R462" s="1430"/>
      <c r="S462" s="1430"/>
      <c r="T462" s="1430"/>
      <c r="U462" s="1430"/>
      <c r="V462" s="1430"/>
      <c r="W462" s="1430"/>
      <c r="X462" s="1430"/>
      <c r="Y462" s="1430"/>
      <c r="Z462" s="1431"/>
      <c r="AA462" s="1432">
        <v>2021</v>
      </c>
      <c r="AB462" s="1430"/>
      <c r="AC462" s="1430"/>
      <c r="AD462" s="1430"/>
      <c r="AE462" s="1430"/>
      <c r="AF462" s="1430"/>
      <c r="AG462" s="1430"/>
      <c r="AH462" s="1430"/>
      <c r="AI462" s="1430"/>
      <c r="AJ462" s="1430"/>
      <c r="AK462" s="1430"/>
      <c r="AL462" s="1431"/>
      <c r="AM462" s="1432">
        <v>2022</v>
      </c>
      <c r="AN462" s="1430"/>
      <c r="AO462" s="1430"/>
      <c r="AP462" s="1430"/>
      <c r="AQ462" s="1430"/>
      <c r="AR462" s="1430"/>
      <c r="AS462" s="1430"/>
      <c r="AT462" s="1430"/>
      <c r="AU462" s="1430"/>
      <c r="AV462" s="1430"/>
      <c r="AW462" s="1430"/>
      <c r="AX462" s="1431"/>
      <c r="AY462" s="1433">
        <v>2023</v>
      </c>
      <c r="AZ462" s="1434"/>
      <c r="BA462" s="1434"/>
      <c r="BB462" s="1434"/>
      <c r="BC462" s="1434"/>
      <c r="BD462" s="1434"/>
      <c r="BE462" s="1434"/>
      <c r="BF462" s="1434"/>
      <c r="BG462" s="1434"/>
      <c r="BH462" s="1434"/>
      <c r="BI462" s="1434"/>
      <c r="BJ462" s="1435"/>
    </row>
    <row r="463" spans="2:62" ht="16.2" thickBot="1" x14ac:dyDescent="0.35">
      <c r="B463" s="404" t="s">
        <v>80</v>
      </c>
      <c r="C463" s="469" t="s">
        <v>7</v>
      </c>
      <c r="D463" s="470" t="s">
        <v>8</v>
      </c>
      <c r="E463" s="470" t="s">
        <v>9</v>
      </c>
      <c r="F463" s="470" t="s">
        <v>10</v>
      </c>
      <c r="G463" s="470" t="s">
        <v>11</v>
      </c>
      <c r="H463" s="470" t="s">
        <v>12</v>
      </c>
      <c r="I463" s="470" t="s">
        <v>13</v>
      </c>
      <c r="J463" s="470" t="s">
        <v>14</v>
      </c>
      <c r="K463" s="470" t="s">
        <v>15</v>
      </c>
      <c r="L463" s="470" t="s">
        <v>16</v>
      </c>
      <c r="M463" s="470" t="s">
        <v>17</v>
      </c>
      <c r="N463" s="471" t="s">
        <v>18</v>
      </c>
      <c r="O463" s="469" t="s">
        <v>7</v>
      </c>
      <c r="P463" s="470" t="s">
        <v>8</v>
      </c>
      <c r="Q463" s="470" t="s">
        <v>9</v>
      </c>
      <c r="R463" s="470" t="s">
        <v>10</v>
      </c>
      <c r="S463" s="470" t="s">
        <v>11</v>
      </c>
      <c r="T463" s="470" t="s">
        <v>12</v>
      </c>
      <c r="U463" s="470" t="s">
        <v>13</v>
      </c>
      <c r="V463" s="470" t="s">
        <v>14</v>
      </c>
      <c r="W463" s="470" t="s">
        <v>15</v>
      </c>
      <c r="X463" s="470" t="s">
        <v>16</v>
      </c>
      <c r="Y463" s="470" t="s">
        <v>17</v>
      </c>
      <c r="Z463" s="471" t="s">
        <v>18</v>
      </c>
      <c r="AA463" s="469" t="s">
        <v>7</v>
      </c>
      <c r="AB463" s="470" t="s">
        <v>8</v>
      </c>
      <c r="AC463" s="470" t="s">
        <v>9</v>
      </c>
      <c r="AD463" s="470" t="s">
        <v>10</v>
      </c>
      <c r="AE463" s="470" t="s">
        <v>11</v>
      </c>
      <c r="AF463" s="470" t="s">
        <v>12</v>
      </c>
      <c r="AG463" s="470" t="s">
        <v>13</v>
      </c>
      <c r="AH463" s="470" t="s">
        <v>14</v>
      </c>
      <c r="AI463" s="470" t="s">
        <v>15</v>
      </c>
      <c r="AJ463" s="470" t="s">
        <v>16</v>
      </c>
      <c r="AK463" s="470" t="s">
        <v>17</v>
      </c>
      <c r="AL463" s="471" t="s">
        <v>18</v>
      </c>
      <c r="AM463" s="469" t="s">
        <v>7</v>
      </c>
      <c r="AN463" s="470" t="s">
        <v>8</v>
      </c>
      <c r="AO463" s="470" t="s">
        <v>9</v>
      </c>
      <c r="AP463" s="470" t="s">
        <v>10</v>
      </c>
      <c r="AQ463" s="470" t="s">
        <v>11</v>
      </c>
      <c r="AR463" s="470" t="s">
        <v>12</v>
      </c>
      <c r="AS463" s="470" t="s">
        <v>13</v>
      </c>
      <c r="AT463" s="470" t="s">
        <v>14</v>
      </c>
      <c r="AU463" s="470" t="s">
        <v>15</v>
      </c>
      <c r="AV463" s="470" t="s">
        <v>16</v>
      </c>
      <c r="AW463" s="470" t="s">
        <v>17</v>
      </c>
      <c r="AX463" s="590" t="s">
        <v>18</v>
      </c>
      <c r="AY463" s="482" t="s">
        <v>7</v>
      </c>
      <c r="AZ463" s="483" t="s">
        <v>8</v>
      </c>
      <c r="BA463" s="483" t="s">
        <v>9</v>
      </c>
      <c r="BB463" s="483" t="s">
        <v>10</v>
      </c>
      <c r="BC463" s="483" t="s">
        <v>11</v>
      </c>
      <c r="BD463" s="483" t="s">
        <v>12</v>
      </c>
      <c r="BE463" s="483" t="s">
        <v>13</v>
      </c>
      <c r="BF463" s="483" t="s">
        <v>14</v>
      </c>
      <c r="BG463" s="483" t="s">
        <v>15</v>
      </c>
      <c r="BH463" s="483" t="s">
        <v>16</v>
      </c>
      <c r="BI463" s="483" t="s">
        <v>17</v>
      </c>
      <c r="BJ463" s="484" t="s">
        <v>18</v>
      </c>
    </row>
    <row r="464" spans="2:62" ht="16.2" thickBot="1" x14ac:dyDescent="0.35">
      <c r="B464" s="35" t="s">
        <v>123</v>
      </c>
      <c r="C464" s="601">
        <v>1.1499999999999999</v>
      </c>
      <c r="D464" s="602">
        <f>+C464</f>
        <v>1.1499999999999999</v>
      </c>
      <c r="E464" s="602">
        <f t="shared" ref="E464:N464" si="416">+D464</f>
        <v>1.1499999999999999</v>
      </c>
      <c r="F464" s="602">
        <f t="shared" si="416"/>
        <v>1.1499999999999999</v>
      </c>
      <c r="G464" s="602">
        <f t="shared" si="416"/>
        <v>1.1499999999999999</v>
      </c>
      <c r="H464" s="602">
        <f t="shared" si="416"/>
        <v>1.1499999999999999</v>
      </c>
      <c r="I464" s="602">
        <f t="shared" si="416"/>
        <v>1.1499999999999999</v>
      </c>
      <c r="J464" s="602">
        <f t="shared" si="416"/>
        <v>1.1499999999999999</v>
      </c>
      <c r="K464" s="602">
        <f t="shared" si="416"/>
        <v>1.1499999999999999</v>
      </c>
      <c r="L464" s="602">
        <f t="shared" si="416"/>
        <v>1.1499999999999999</v>
      </c>
      <c r="M464" s="602">
        <f t="shared" si="416"/>
        <v>1.1499999999999999</v>
      </c>
      <c r="N464" s="603">
        <f t="shared" si="416"/>
        <v>1.1499999999999999</v>
      </c>
      <c r="O464" s="601">
        <v>1.1299999999999999</v>
      </c>
      <c r="P464" s="602">
        <f t="shared" ref="P464:Z464" si="417">+O464</f>
        <v>1.1299999999999999</v>
      </c>
      <c r="Q464" s="602">
        <f t="shared" si="417"/>
        <v>1.1299999999999999</v>
      </c>
      <c r="R464" s="602">
        <f t="shared" si="417"/>
        <v>1.1299999999999999</v>
      </c>
      <c r="S464" s="602">
        <f t="shared" si="417"/>
        <v>1.1299999999999999</v>
      </c>
      <c r="T464" s="602">
        <f t="shared" si="417"/>
        <v>1.1299999999999999</v>
      </c>
      <c r="U464" s="602">
        <f t="shared" si="417"/>
        <v>1.1299999999999999</v>
      </c>
      <c r="V464" s="602">
        <f t="shared" si="417"/>
        <v>1.1299999999999999</v>
      </c>
      <c r="W464" s="602">
        <f t="shared" si="417"/>
        <v>1.1299999999999999</v>
      </c>
      <c r="X464" s="602">
        <f t="shared" si="417"/>
        <v>1.1299999999999999</v>
      </c>
      <c r="Y464" s="602">
        <f t="shared" si="417"/>
        <v>1.1299999999999999</v>
      </c>
      <c r="Z464" s="603">
        <f t="shared" si="417"/>
        <v>1.1299999999999999</v>
      </c>
      <c r="AA464" s="601">
        <v>1.1000000000000001</v>
      </c>
      <c r="AB464" s="602">
        <f t="shared" ref="AB464:AL464" si="418">+AA464</f>
        <v>1.1000000000000001</v>
      </c>
      <c r="AC464" s="602">
        <f t="shared" si="418"/>
        <v>1.1000000000000001</v>
      </c>
      <c r="AD464" s="602">
        <f t="shared" si="418"/>
        <v>1.1000000000000001</v>
      </c>
      <c r="AE464" s="602">
        <f t="shared" si="418"/>
        <v>1.1000000000000001</v>
      </c>
      <c r="AF464" s="602">
        <f t="shared" si="418"/>
        <v>1.1000000000000001</v>
      </c>
      <c r="AG464" s="602">
        <f t="shared" si="418"/>
        <v>1.1000000000000001</v>
      </c>
      <c r="AH464" s="602">
        <f t="shared" si="418"/>
        <v>1.1000000000000001</v>
      </c>
      <c r="AI464" s="602">
        <f t="shared" si="418"/>
        <v>1.1000000000000001</v>
      </c>
      <c r="AJ464" s="602">
        <f t="shared" si="418"/>
        <v>1.1000000000000001</v>
      </c>
      <c r="AK464" s="602">
        <f t="shared" si="418"/>
        <v>1.1000000000000001</v>
      </c>
      <c r="AL464" s="603">
        <f t="shared" si="418"/>
        <v>1.1000000000000001</v>
      </c>
      <c r="AM464" s="601">
        <v>1.24</v>
      </c>
      <c r="AN464" s="602">
        <f t="shared" ref="AN464:AX464" si="419">+AM464</f>
        <v>1.24</v>
      </c>
      <c r="AO464" s="602">
        <f t="shared" si="419"/>
        <v>1.24</v>
      </c>
      <c r="AP464" s="602">
        <f t="shared" si="419"/>
        <v>1.24</v>
      </c>
      <c r="AQ464" s="602">
        <f t="shared" si="419"/>
        <v>1.24</v>
      </c>
      <c r="AR464" s="602">
        <f t="shared" si="419"/>
        <v>1.24</v>
      </c>
      <c r="AS464" s="602">
        <f t="shared" si="419"/>
        <v>1.24</v>
      </c>
      <c r="AT464" s="602">
        <f t="shared" si="419"/>
        <v>1.24</v>
      </c>
      <c r="AU464" s="602">
        <f t="shared" si="419"/>
        <v>1.24</v>
      </c>
      <c r="AV464" s="602">
        <f t="shared" si="419"/>
        <v>1.24</v>
      </c>
      <c r="AW464" s="602">
        <f t="shared" si="419"/>
        <v>1.24</v>
      </c>
      <c r="AX464" s="603">
        <f t="shared" si="419"/>
        <v>1.24</v>
      </c>
      <c r="AY464" s="601">
        <v>1.19</v>
      </c>
      <c r="AZ464" s="602">
        <f t="shared" ref="AZ464:BJ464" si="420">+AY464</f>
        <v>1.19</v>
      </c>
      <c r="BA464" s="602">
        <f t="shared" si="420"/>
        <v>1.19</v>
      </c>
      <c r="BB464" s="602">
        <f t="shared" si="420"/>
        <v>1.19</v>
      </c>
      <c r="BC464" s="602">
        <f t="shared" si="420"/>
        <v>1.19</v>
      </c>
      <c r="BD464" s="602">
        <f t="shared" si="420"/>
        <v>1.19</v>
      </c>
      <c r="BE464" s="602">
        <f t="shared" si="420"/>
        <v>1.19</v>
      </c>
      <c r="BF464" s="602">
        <f t="shared" si="420"/>
        <v>1.19</v>
      </c>
      <c r="BG464" s="602">
        <f t="shared" si="420"/>
        <v>1.19</v>
      </c>
      <c r="BH464" s="602">
        <f t="shared" si="420"/>
        <v>1.19</v>
      </c>
      <c r="BI464" s="602">
        <f t="shared" si="420"/>
        <v>1.19</v>
      </c>
      <c r="BJ464" s="603">
        <f t="shared" si="420"/>
        <v>1.19</v>
      </c>
    </row>
    <row r="466" spans="2:62" x14ac:dyDescent="0.3">
      <c r="B466" s="4" t="s">
        <v>132</v>
      </c>
    </row>
    <row r="467" spans="2:62" ht="16.2" thickBot="1" x14ac:dyDescent="0.35">
      <c r="B467" s="4" t="s">
        <v>133</v>
      </c>
    </row>
    <row r="468" spans="2:62" ht="16.2" thickBot="1" x14ac:dyDescent="0.35">
      <c r="B468" s="404" t="s">
        <v>83</v>
      </c>
      <c r="C468" s="1429">
        <v>2019</v>
      </c>
      <c r="D468" s="1430"/>
      <c r="E468" s="1430"/>
      <c r="F468" s="1430"/>
      <c r="G468" s="1430"/>
      <c r="H468" s="1430"/>
      <c r="I468" s="1430"/>
      <c r="J468" s="1430"/>
      <c r="K468" s="1430"/>
      <c r="L468" s="1430"/>
      <c r="M468" s="1430"/>
      <c r="N468" s="1431"/>
      <c r="O468" s="1432">
        <v>2020</v>
      </c>
      <c r="P468" s="1430"/>
      <c r="Q468" s="1430"/>
      <c r="R468" s="1430"/>
      <c r="S468" s="1430"/>
      <c r="T468" s="1430"/>
      <c r="U468" s="1430"/>
      <c r="V468" s="1430"/>
      <c r="W468" s="1430"/>
      <c r="X468" s="1430"/>
      <c r="Y468" s="1430"/>
      <c r="Z468" s="1431"/>
      <c r="AA468" s="1432">
        <v>2021</v>
      </c>
      <c r="AB468" s="1430"/>
      <c r="AC468" s="1430"/>
      <c r="AD468" s="1430"/>
      <c r="AE468" s="1430"/>
      <c r="AF468" s="1430"/>
      <c r="AG468" s="1430"/>
      <c r="AH468" s="1430"/>
      <c r="AI468" s="1430"/>
      <c r="AJ468" s="1430"/>
      <c r="AK468" s="1430"/>
      <c r="AL468" s="1431"/>
      <c r="AM468" s="1432">
        <v>2022</v>
      </c>
      <c r="AN468" s="1430"/>
      <c r="AO468" s="1430"/>
      <c r="AP468" s="1430"/>
      <c r="AQ468" s="1430"/>
      <c r="AR468" s="1430"/>
      <c r="AS468" s="1430"/>
      <c r="AT468" s="1430"/>
      <c r="AU468" s="1430"/>
      <c r="AV468" s="1430"/>
      <c r="AW468" s="1430"/>
      <c r="AX468" s="1431"/>
      <c r="AY468" s="1433">
        <v>2023</v>
      </c>
      <c r="AZ468" s="1434"/>
      <c r="BA468" s="1434"/>
      <c r="BB468" s="1434"/>
      <c r="BC468" s="1434"/>
      <c r="BD468" s="1434"/>
      <c r="BE468" s="1434"/>
      <c r="BF468" s="1434"/>
      <c r="BG468" s="1434"/>
      <c r="BH468" s="1434"/>
      <c r="BI468" s="1434"/>
      <c r="BJ468" s="1435"/>
    </row>
    <row r="469" spans="2:62" ht="16.2" thickBot="1" x14ac:dyDescent="0.35">
      <c r="B469" s="404" t="s">
        <v>80</v>
      </c>
      <c r="C469" s="469" t="s">
        <v>7</v>
      </c>
      <c r="D469" s="470" t="s">
        <v>8</v>
      </c>
      <c r="E469" s="470" t="s">
        <v>9</v>
      </c>
      <c r="F469" s="470" t="s">
        <v>10</v>
      </c>
      <c r="G469" s="470" t="s">
        <v>11</v>
      </c>
      <c r="H469" s="470" t="s">
        <v>12</v>
      </c>
      <c r="I469" s="470" t="s">
        <v>13</v>
      </c>
      <c r="J469" s="470" t="s">
        <v>14</v>
      </c>
      <c r="K469" s="470" t="s">
        <v>15</v>
      </c>
      <c r="L469" s="470" t="s">
        <v>16</v>
      </c>
      <c r="M469" s="470" t="s">
        <v>17</v>
      </c>
      <c r="N469" s="471" t="s">
        <v>18</v>
      </c>
      <c r="O469" s="469" t="s">
        <v>7</v>
      </c>
      <c r="P469" s="470" t="s">
        <v>8</v>
      </c>
      <c r="Q469" s="470" t="s">
        <v>9</v>
      </c>
      <c r="R469" s="470" t="s">
        <v>10</v>
      </c>
      <c r="S469" s="470" t="s">
        <v>11</v>
      </c>
      <c r="T469" s="470" t="s">
        <v>12</v>
      </c>
      <c r="U469" s="470" t="s">
        <v>13</v>
      </c>
      <c r="V469" s="470" t="s">
        <v>14</v>
      </c>
      <c r="W469" s="470" t="s">
        <v>15</v>
      </c>
      <c r="X469" s="470" t="s">
        <v>16</v>
      </c>
      <c r="Y469" s="470" t="s">
        <v>17</v>
      </c>
      <c r="Z469" s="471" t="s">
        <v>18</v>
      </c>
      <c r="AA469" s="469" t="s">
        <v>7</v>
      </c>
      <c r="AB469" s="470" t="s">
        <v>8</v>
      </c>
      <c r="AC469" s="470" t="s">
        <v>9</v>
      </c>
      <c r="AD469" s="470" t="s">
        <v>10</v>
      </c>
      <c r="AE469" s="470" t="s">
        <v>11</v>
      </c>
      <c r="AF469" s="470" t="s">
        <v>12</v>
      </c>
      <c r="AG469" s="470" t="s">
        <v>13</v>
      </c>
      <c r="AH469" s="470" t="s">
        <v>14</v>
      </c>
      <c r="AI469" s="470" t="s">
        <v>15</v>
      </c>
      <c r="AJ469" s="470" t="s">
        <v>16</v>
      </c>
      <c r="AK469" s="470" t="s">
        <v>17</v>
      </c>
      <c r="AL469" s="471" t="s">
        <v>18</v>
      </c>
      <c r="AM469" s="469" t="s">
        <v>7</v>
      </c>
      <c r="AN469" s="470" t="s">
        <v>8</v>
      </c>
      <c r="AO469" s="470" t="s">
        <v>9</v>
      </c>
      <c r="AP469" s="470" t="s">
        <v>10</v>
      </c>
      <c r="AQ469" s="470" t="s">
        <v>11</v>
      </c>
      <c r="AR469" s="470" t="s">
        <v>12</v>
      </c>
      <c r="AS469" s="470" t="s">
        <v>13</v>
      </c>
      <c r="AT469" s="470" t="s">
        <v>14</v>
      </c>
      <c r="AU469" s="470" t="s">
        <v>15</v>
      </c>
      <c r="AV469" s="470" t="s">
        <v>16</v>
      </c>
      <c r="AW469" s="470" t="s">
        <v>17</v>
      </c>
      <c r="AX469" s="590" t="s">
        <v>18</v>
      </c>
      <c r="AY469" s="482" t="s">
        <v>7</v>
      </c>
      <c r="AZ469" s="483" t="s">
        <v>8</v>
      </c>
      <c r="BA469" s="483" t="s">
        <v>9</v>
      </c>
      <c r="BB469" s="483" t="s">
        <v>10</v>
      </c>
      <c r="BC469" s="483" t="s">
        <v>11</v>
      </c>
      <c r="BD469" s="483" t="s">
        <v>12</v>
      </c>
      <c r="BE469" s="483" t="s">
        <v>13</v>
      </c>
      <c r="BF469" s="483" t="s">
        <v>14</v>
      </c>
      <c r="BG469" s="483" t="s">
        <v>15</v>
      </c>
      <c r="BH469" s="483" t="s">
        <v>16</v>
      </c>
      <c r="BI469" s="483" t="s">
        <v>17</v>
      </c>
      <c r="BJ469" s="484" t="s">
        <v>18</v>
      </c>
    </row>
    <row r="470" spans="2:62" x14ac:dyDescent="0.3">
      <c r="B470" s="334" t="s">
        <v>134</v>
      </c>
      <c r="C470" s="655">
        <v>40</v>
      </c>
      <c r="D470" s="656">
        <f>+C470</f>
        <v>40</v>
      </c>
      <c r="E470" s="656">
        <f t="shared" ref="E470:N470" si="421">+D470</f>
        <v>40</v>
      </c>
      <c r="F470" s="656">
        <f t="shared" si="421"/>
        <v>40</v>
      </c>
      <c r="G470" s="656">
        <f t="shared" si="421"/>
        <v>40</v>
      </c>
      <c r="H470" s="656">
        <f t="shared" si="421"/>
        <v>40</v>
      </c>
      <c r="I470" s="656">
        <f t="shared" si="421"/>
        <v>40</v>
      </c>
      <c r="J470" s="656">
        <f t="shared" si="421"/>
        <v>40</v>
      </c>
      <c r="K470" s="656">
        <f t="shared" si="421"/>
        <v>40</v>
      </c>
      <c r="L470" s="656">
        <f t="shared" si="421"/>
        <v>40</v>
      </c>
      <c r="M470" s="656">
        <f t="shared" si="421"/>
        <v>40</v>
      </c>
      <c r="N470" s="657">
        <f t="shared" si="421"/>
        <v>40</v>
      </c>
      <c r="O470" s="655">
        <v>41</v>
      </c>
      <c r="P470" s="656">
        <f t="shared" ref="P470:Z470" si="422">+O470</f>
        <v>41</v>
      </c>
      <c r="Q470" s="656">
        <f t="shared" si="422"/>
        <v>41</v>
      </c>
      <c r="R470" s="656">
        <f t="shared" si="422"/>
        <v>41</v>
      </c>
      <c r="S470" s="656">
        <f t="shared" si="422"/>
        <v>41</v>
      </c>
      <c r="T470" s="656">
        <f t="shared" si="422"/>
        <v>41</v>
      </c>
      <c r="U470" s="656">
        <f t="shared" si="422"/>
        <v>41</v>
      </c>
      <c r="V470" s="656">
        <f t="shared" si="422"/>
        <v>41</v>
      </c>
      <c r="W470" s="656">
        <f t="shared" si="422"/>
        <v>41</v>
      </c>
      <c r="X470" s="656">
        <f t="shared" si="422"/>
        <v>41</v>
      </c>
      <c r="Y470" s="656">
        <f t="shared" si="422"/>
        <v>41</v>
      </c>
      <c r="Z470" s="657">
        <f t="shared" si="422"/>
        <v>41</v>
      </c>
      <c r="AA470" s="655">
        <v>42</v>
      </c>
      <c r="AB470" s="656">
        <f t="shared" ref="AB470:AL470" si="423">+AA470</f>
        <v>42</v>
      </c>
      <c r="AC470" s="656">
        <f t="shared" si="423"/>
        <v>42</v>
      </c>
      <c r="AD470" s="656">
        <f t="shared" si="423"/>
        <v>42</v>
      </c>
      <c r="AE470" s="656">
        <f t="shared" si="423"/>
        <v>42</v>
      </c>
      <c r="AF470" s="656">
        <f t="shared" si="423"/>
        <v>42</v>
      </c>
      <c r="AG470" s="656">
        <f t="shared" si="423"/>
        <v>42</v>
      </c>
      <c r="AH470" s="656">
        <f t="shared" si="423"/>
        <v>42</v>
      </c>
      <c r="AI470" s="656">
        <f t="shared" si="423"/>
        <v>42</v>
      </c>
      <c r="AJ470" s="656">
        <f t="shared" si="423"/>
        <v>42</v>
      </c>
      <c r="AK470" s="656">
        <f t="shared" si="423"/>
        <v>42</v>
      </c>
      <c r="AL470" s="657">
        <f t="shared" si="423"/>
        <v>42</v>
      </c>
      <c r="AM470" s="655">
        <v>42</v>
      </c>
      <c r="AN470" s="656">
        <f t="shared" ref="AN470:AX470" si="424">+AM470</f>
        <v>42</v>
      </c>
      <c r="AO470" s="656">
        <f t="shared" si="424"/>
        <v>42</v>
      </c>
      <c r="AP470" s="656">
        <f t="shared" si="424"/>
        <v>42</v>
      </c>
      <c r="AQ470" s="656">
        <f t="shared" si="424"/>
        <v>42</v>
      </c>
      <c r="AR470" s="656">
        <f t="shared" si="424"/>
        <v>42</v>
      </c>
      <c r="AS470" s="656">
        <f t="shared" si="424"/>
        <v>42</v>
      </c>
      <c r="AT470" s="656">
        <f t="shared" si="424"/>
        <v>42</v>
      </c>
      <c r="AU470" s="656">
        <f t="shared" si="424"/>
        <v>42</v>
      </c>
      <c r="AV470" s="656">
        <f t="shared" si="424"/>
        <v>42</v>
      </c>
      <c r="AW470" s="656">
        <f t="shared" si="424"/>
        <v>42</v>
      </c>
      <c r="AX470" s="657">
        <f t="shared" si="424"/>
        <v>42</v>
      </c>
      <c r="AY470" s="655">
        <v>43</v>
      </c>
      <c r="AZ470" s="656">
        <f t="shared" ref="AZ470:BJ470" si="425">+AY470</f>
        <v>43</v>
      </c>
      <c r="BA470" s="656">
        <f t="shared" si="425"/>
        <v>43</v>
      </c>
      <c r="BB470" s="656">
        <f t="shared" si="425"/>
        <v>43</v>
      </c>
      <c r="BC470" s="656">
        <f t="shared" si="425"/>
        <v>43</v>
      </c>
      <c r="BD470" s="656">
        <f t="shared" si="425"/>
        <v>43</v>
      </c>
      <c r="BE470" s="656">
        <f t="shared" si="425"/>
        <v>43</v>
      </c>
      <c r="BF470" s="656">
        <f t="shared" si="425"/>
        <v>43</v>
      </c>
      <c r="BG470" s="656">
        <f t="shared" si="425"/>
        <v>43</v>
      </c>
      <c r="BH470" s="656">
        <f t="shared" si="425"/>
        <v>43</v>
      </c>
      <c r="BI470" s="656">
        <f t="shared" si="425"/>
        <v>43</v>
      </c>
      <c r="BJ470" s="657">
        <f t="shared" si="425"/>
        <v>43</v>
      </c>
    </row>
    <row r="471" spans="2:62" x14ac:dyDescent="0.3">
      <c r="B471" s="406" t="s">
        <v>135</v>
      </c>
      <c r="C471" s="642">
        <v>0.65</v>
      </c>
      <c r="D471" s="629">
        <f>+C471</f>
        <v>0.65</v>
      </c>
      <c r="E471" s="629">
        <f t="shared" ref="E471:N471" si="426">+D471</f>
        <v>0.65</v>
      </c>
      <c r="F471" s="629">
        <f t="shared" si="426"/>
        <v>0.65</v>
      </c>
      <c r="G471" s="629">
        <f t="shared" si="426"/>
        <v>0.65</v>
      </c>
      <c r="H471" s="629">
        <f t="shared" si="426"/>
        <v>0.65</v>
      </c>
      <c r="I471" s="629">
        <f t="shared" si="426"/>
        <v>0.65</v>
      </c>
      <c r="J471" s="629">
        <f t="shared" si="426"/>
        <v>0.65</v>
      </c>
      <c r="K471" s="629">
        <f t="shared" si="426"/>
        <v>0.65</v>
      </c>
      <c r="L471" s="629">
        <f t="shared" si="426"/>
        <v>0.65</v>
      </c>
      <c r="M471" s="629">
        <f t="shared" si="426"/>
        <v>0.65</v>
      </c>
      <c r="N471" s="630">
        <f t="shared" si="426"/>
        <v>0.65</v>
      </c>
      <c r="O471" s="642">
        <v>0.5</v>
      </c>
      <c r="P471" s="629">
        <f t="shared" ref="P471:Z471" si="427">+O471</f>
        <v>0.5</v>
      </c>
      <c r="Q471" s="629">
        <f t="shared" si="427"/>
        <v>0.5</v>
      </c>
      <c r="R471" s="629">
        <f t="shared" si="427"/>
        <v>0.5</v>
      </c>
      <c r="S471" s="629">
        <f t="shared" si="427"/>
        <v>0.5</v>
      </c>
      <c r="T471" s="629">
        <f t="shared" si="427"/>
        <v>0.5</v>
      </c>
      <c r="U471" s="629">
        <f t="shared" si="427"/>
        <v>0.5</v>
      </c>
      <c r="V471" s="629">
        <f t="shared" si="427"/>
        <v>0.5</v>
      </c>
      <c r="W471" s="629">
        <f t="shared" si="427"/>
        <v>0.5</v>
      </c>
      <c r="X471" s="629">
        <f t="shared" si="427"/>
        <v>0.5</v>
      </c>
      <c r="Y471" s="629">
        <f t="shared" si="427"/>
        <v>0.5</v>
      </c>
      <c r="Z471" s="630">
        <f t="shared" si="427"/>
        <v>0.5</v>
      </c>
      <c r="AA471" s="642">
        <v>0.3</v>
      </c>
      <c r="AB471" s="629">
        <f t="shared" ref="AB471:AL471" si="428">+AA471</f>
        <v>0.3</v>
      </c>
      <c r="AC471" s="629">
        <f t="shared" si="428"/>
        <v>0.3</v>
      </c>
      <c r="AD471" s="629">
        <f t="shared" si="428"/>
        <v>0.3</v>
      </c>
      <c r="AE471" s="629">
        <f t="shared" si="428"/>
        <v>0.3</v>
      </c>
      <c r="AF471" s="629">
        <f t="shared" si="428"/>
        <v>0.3</v>
      </c>
      <c r="AG471" s="629">
        <f t="shared" si="428"/>
        <v>0.3</v>
      </c>
      <c r="AH471" s="629">
        <f t="shared" si="428"/>
        <v>0.3</v>
      </c>
      <c r="AI471" s="629">
        <f t="shared" si="428"/>
        <v>0.3</v>
      </c>
      <c r="AJ471" s="629">
        <f t="shared" si="428"/>
        <v>0.3</v>
      </c>
      <c r="AK471" s="629">
        <f t="shared" si="428"/>
        <v>0.3</v>
      </c>
      <c r="AL471" s="630">
        <f t="shared" si="428"/>
        <v>0.3</v>
      </c>
      <c r="AM471" s="642">
        <v>0.4</v>
      </c>
      <c r="AN471" s="629">
        <f t="shared" ref="AN471:AX471" si="429">+AM471</f>
        <v>0.4</v>
      </c>
      <c r="AO471" s="629">
        <f t="shared" si="429"/>
        <v>0.4</v>
      </c>
      <c r="AP471" s="629">
        <f t="shared" si="429"/>
        <v>0.4</v>
      </c>
      <c r="AQ471" s="629">
        <f t="shared" si="429"/>
        <v>0.4</v>
      </c>
      <c r="AR471" s="629">
        <f t="shared" si="429"/>
        <v>0.4</v>
      </c>
      <c r="AS471" s="629">
        <f t="shared" si="429"/>
        <v>0.4</v>
      </c>
      <c r="AT471" s="629">
        <f t="shared" si="429"/>
        <v>0.4</v>
      </c>
      <c r="AU471" s="629">
        <f t="shared" si="429"/>
        <v>0.4</v>
      </c>
      <c r="AV471" s="629">
        <f t="shared" si="429"/>
        <v>0.4</v>
      </c>
      <c r="AW471" s="629">
        <f t="shared" si="429"/>
        <v>0.4</v>
      </c>
      <c r="AX471" s="630">
        <f t="shared" si="429"/>
        <v>0.4</v>
      </c>
      <c r="AY471" s="642">
        <v>0.55000000000000004</v>
      </c>
      <c r="AZ471" s="629">
        <f t="shared" ref="AZ471:BJ471" si="430">+AY471</f>
        <v>0.55000000000000004</v>
      </c>
      <c r="BA471" s="629">
        <f t="shared" si="430"/>
        <v>0.55000000000000004</v>
      </c>
      <c r="BB471" s="629">
        <f t="shared" si="430"/>
        <v>0.55000000000000004</v>
      </c>
      <c r="BC471" s="629">
        <f t="shared" si="430"/>
        <v>0.55000000000000004</v>
      </c>
      <c r="BD471" s="629">
        <f t="shared" si="430"/>
        <v>0.55000000000000004</v>
      </c>
      <c r="BE471" s="629">
        <f t="shared" si="430"/>
        <v>0.55000000000000004</v>
      </c>
      <c r="BF471" s="629">
        <f t="shared" si="430"/>
        <v>0.55000000000000004</v>
      </c>
      <c r="BG471" s="629">
        <f t="shared" si="430"/>
        <v>0.55000000000000004</v>
      </c>
      <c r="BH471" s="629">
        <f t="shared" si="430"/>
        <v>0.55000000000000004</v>
      </c>
      <c r="BI471" s="629">
        <f t="shared" si="430"/>
        <v>0.55000000000000004</v>
      </c>
      <c r="BJ471" s="630">
        <f t="shared" si="430"/>
        <v>0.55000000000000004</v>
      </c>
    </row>
    <row r="472" spans="2:62" ht="16.2" thickBot="1" x14ac:dyDescent="0.35">
      <c r="B472" s="35" t="s">
        <v>136</v>
      </c>
      <c r="C472" s="601">
        <v>0.35</v>
      </c>
      <c r="D472" s="602">
        <f>+C472</f>
        <v>0.35</v>
      </c>
      <c r="E472" s="602">
        <f t="shared" ref="E472:N472" si="431">+D472</f>
        <v>0.35</v>
      </c>
      <c r="F472" s="602">
        <f t="shared" si="431"/>
        <v>0.35</v>
      </c>
      <c r="G472" s="602">
        <f t="shared" si="431"/>
        <v>0.35</v>
      </c>
      <c r="H472" s="602">
        <f t="shared" si="431"/>
        <v>0.35</v>
      </c>
      <c r="I472" s="602">
        <f t="shared" si="431"/>
        <v>0.35</v>
      </c>
      <c r="J472" s="602">
        <f t="shared" si="431"/>
        <v>0.35</v>
      </c>
      <c r="K472" s="602">
        <f t="shared" si="431"/>
        <v>0.35</v>
      </c>
      <c r="L472" s="602">
        <f t="shared" si="431"/>
        <v>0.35</v>
      </c>
      <c r="M472" s="602">
        <f t="shared" si="431"/>
        <v>0.35</v>
      </c>
      <c r="N472" s="603">
        <f t="shared" si="431"/>
        <v>0.35</v>
      </c>
      <c r="O472" s="601">
        <v>0.5</v>
      </c>
      <c r="P472" s="602">
        <f t="shared" ref="P472:Z472" si="432">+O472</f>
        <v>0.5</v>
      </c>
      <c r="Q472" s="602">
        <f t="shared" si="432"/>
        <v>0.5</v>
      </c>
      <c r="R472" s="602">
        <f t="shared" si="432"/>
        <v>0.5</v>
      </c>
      <c r="S472" s="602">
        <f t="shared" si="432"/>
        <v>0.5</v>
      </c>
      <c r="T472" s="602">
        <f t="shared" si="432"/>
        <v>0.5</v>
      </c>
      <c r="U472" s="602">
        <f t="shared" si="432"/>
        <v>0.5</v>
      </c>
      <c r="V472" s="602">
        <f t="shared" si="432"/>
        <v>0.5</v>
      </c>
      <c r="W472" s="602">
        <f t="shared" si="432"/>
        <v>0.5</v>
      </c>
      <c r="X472" s="602">
        <f t="shared" si="432"/>
        <v>0.5</v>
      </c>
      <c r="Y472" s="602">
        <f t="shared" si="432"/>
        <v>0.5</v>
      </c>
      <c r="Z472" s="603">
        <f t="shared" si="432"/>
        <v>0.5</v>
      </c>
      <c r="AA472" s="601">
        <v>0.7</v>
      </c>
      <c r="AB472" s="602">
        <f t="shared" ref="AB472:AL472" si="433">+AA472</f>
        <v>0.7</v>
      </c>
      <c r="AC472" s="602">
        <f t="shared" si="433"/>
        <v>0.7</v>
      </c>
      <c r="AD472" s="602">
        <f t="shared" si="433"/>
        <v>0.7</v>
      </c>
      <c r="AE472" s="602">
        <f t="shared" si="433"/>
        <v>0.7</v>
      </c>
      <c r="AF472" s="602">
        <f t="shared" si="433"/>
        <v>0.7</v>
      </c>
      <c r="AG472" s="602">
        <f t="shared" si="433"/>
        <v>0.7</v>
      </c>
      <c r="AH472" s="602">
        <f t="shared" si="433"/>
        <v>0.7</v>
      </c>
      <c r="AI472" s="602">
        <f t="shared" si="433"/>
        <v>0.7</v>
      </c>
      <c r="AJ472" s="602">
        <f t="shared" si="433"/>
        <v>0.7</v>
      </c>
      <c r="AK472" s="602">
        <f t="shared" si="433"/>
        <v>0.7</v>
      </c>
      <c r="AL472" s="603">
        <f t="shared" si="433"/>
        <v>0.7</v>
      </c>
      <c r="AM472" s="601">
        <v>0.6</v>
      </c>
      <c r="AN472" s="602">
        <f t="shared" ref="AN472:AX472" si="434">+AM472</f>
        <v>0.6</v>
      </c>
      <c r="AO472" s="602">
        <f t="shared" si="434"/>
        <v>0.6</v>
      </c>
      <c r="AP472" s="602">
        <f t="shared" si="434"/>
        <v>0.6</v>
      </c>
      <c r="AQ472" s="602">
        <f t="shared" si="434"/>
        <v>0.6</v>
      </c>
      <c r="AR472" s="602">
        <f t="shared" si="434"/>
        <v>0.6</v>
      </c>
      <c r="AS472" s="602">
        <f t="shared" si="434"/>
        <v>0.6</v>
      </c>
      <c r="AT472" s="602">
        <f t="shared" si="434"/>
        <v>0.6</v>
      </c>
      <c r="AU472" s="602">
        <f t="shared" si="434"/>
        <v>0.6</v>
      </c>
      <c r="AV472" s="602">
        <f t="shared" si="434"/>
        <v>0.6</v>
      </c>
      <c r="AW472" s="602">
        <f t="shared" si="434"/>
        <v>0.6</v>
      </c>
      <c r="AX472" s="603">
        <f t="shared" si="434"/>
        <v>0.6</v>
      </c>
      <c r="AY472" s="601">
        <v>0.45</v>
      </c>
      <c r="AZ472" s="602">
        <f t="shared" ref="AZ472:BJ472" si="435">+AY472</f>
        <v>0.45</v>
      </c>
      <c r="BA472" s="602">
        <f t="shared" si="435"/>
        <v>0.45</v>
      </c>
      <c r="BB472" s="602">
        <f t="shared" si="435"/>
        <v>0.45</v>
      </c>
      <c r="BC472" s="602">
        <f t="shared" si="435"/>
        <v>0.45</v>
      </c>
      <c r="BD472" s="602">
        <f t="shared" si="435"/>
        <v>0.45</v>
      </c>
      <c r="BE472" s="602">
        <f t="shared" si="435"/>
        <v>0.45</v>
      </c>
      <c r="BF472" s="602">
        <f t="shared" si="435"/>
        <v>0.45</v>
      </c>
      <c r="BG472" s="602">
        <f t="shared" si="435"/>
        <v>0.45</v>
      </c>
      <c r="BH472" s="602">
        <f t="shared" si="435"/>
        <v>0.45</v>
      </c>
      <c r="BI472" s="602">
        <f t="shared" si="435"/>
        <v>0.45</v>
      </c>
      <c r="BJ472" s="603">
        <f t="shared" si="435"/>
        <v>0.45</v>
      </c>
    </row>
    <row r="475" spans="2:62" x14ac:dyDescent="0.3">
      <c r="B475" s="4" t="s">
        <v>137</v>
      </c>
      <c r="H475" s="27"/>
    </row>
    <row r="476" spans="2:62" ht="16.2" thickBot="1" x14ac:dyDescent="0.35">
      <c r="H476" s="27"/>
    </row>
    <row r="477" spans="2:62" ht="16.2" thickBot="1" x14ac:dyDescent="0.35">
      <c r="B477" s="30" t="s">
        <v>138</v>
      </c>
      <c r="C477" s="654">
        <v>2019</v>
      </c>
      <c r="D477" s="605">
        <v>2020</v>
      </c>
      <c r="E477" s="605">
        <v>2021</v>
      </c>
      <c r="F477" s="605">
        <v>2022</v>
      </c>
      <c r="G477" s="606">
        <v>2023</v>
      </c>
      <c r="H477" s="34"/>
    </row>
    <row r="478" spans="2:62" ht="16.2" thickBot="1" x14ac:dyDescent="0.35">
      <c r="C478" s="601">
        <v>0.10199999999999999</v>
      </c>
      <c r="D478" s="602">
        <v>0.105</v>
      </c>
      <c r="E478" s="602">
        <v>0.106</v>
      </c>
      <c r="F478" s="602">
        <v>0.111</v>
      </c>
      <c r="G478" s="603">
        <v>0.111</v>
      </c>
      <c r="H478" s="629"/>
    </row>
    <row r="479" spans="2:62" x14ac:dyDescent="0.3">
      <c r="H479" s="27"/>
    </row>
    <row r="480" spans="2:62" x14ac:dyDescent="0.3">
      <c r="H480" s="27"/>
    </row>
    <row r="481" spans="2:14" x14ac:dyDescent="0.3">
      <c r="H481" s="27"/>
    </row>
    <row r="482" spans="2:14" ht="16.2" thickBot="1" x14ac:dyDescent="0.35">
      <c r="B482" s="3" t="s">
        <v>139</v>
      </c>
      <c r="H482" s="27"/>
    </row>
    <row r="483" spans="2:14" x14ac:dyDescent="0.3">
      <c r="B483" s="604" t="s">
        <v>38</v>
      </c>
      <c r="C483" s="329" t="s">
        <v>7</v>
      </c>
      <c r="D483" s="330" t="s">
        <v>8</v>
      </c>
      <c r="E483" s="330" t="s">
        <v>9</v>
      </c>
      <c r="F483" s="330" t="s">
        <v>10</v>
      </c>
      <c r="G483" s="330" t="s">
        <v>11</v>
      </c>
      <c r="H483" s="330" t="s">
        <v>12</v>
      </c>
      <c r="I483" s="330" t="s">
        <v>13</v>
      </c>
      <c r="J483" s="330" t="s">
        <v>14</v>
      </c>
      <c r="K483" s="330" t="s">
        <v>15</v>
      </c>
      <c r="L483" s="330" t="s">
        <v>16</v>
      </c>
      <c r="M483" s="330" t="s">
        <v>17</v>
      </c>
      <c r="N483" s="331" t="s">
        <v>18</v>
      </c>
    </row>
    <row r="484" spans="2:14" x14ac:dyDescent="0.3">
      <c r="B484" s="658">
        <v>2019</v>
      </c>
      <c r="C484" s="304">
        <v>5.9499999999999997E-2</v>
      </c>
      <c r="D484" s="304">
        <v>6.6000000000000003E-2</v>
      </c>
      <c r="E484" s="304">
        <v>7.0699999999999999E-2</v>
      </c>
      <c r="F484" s="304">
        <v>6.3899999999999998E-2</v>
      </c>
      <c r="G484" s="304">
        <v>5.9499999999999997E-2</v>
      </c>
      <c r="H484" s="304">
        <v>5.8299999999999998E-2</v>
      </c>
      <c r="I484" s="304">
        <v>7.0099999999999996E-2</v>
      </c>
      <c r="J484" s="304">
        <v>7.9799999999999996E-2</v>
      </c>
      <c r="K484" s="304">
        <v>6.1699999999999998E-2</v>
      </c>
      <c r="L484" s="304">
        <v>6.9500000000000006E-2</v>
      </c>
      <c r="M484" s="304">
        <v>7.2999999999999995E-2</v>
      </c>
      <c r="N484" s="659">
        <v>6.6500000000000004E-2</v>
      </c>
    </row>
    <row r="485" spans="2:14" x14ac:dyDescent="0.3">
      <c r="B485" s="658">
        <v>2020</v>
      </c>
      <c r="C485" s="304">
        <v>6.0100000000000001E-2</v>
      </c>
      <c r="D485" s="304">
        <v>6.7699999999999996E-2</v>
      </c>
      <c r="E485" s="304">
        <v>5.2900000000000003E-2</v>
      </c>
      <c r="F485" s="304">
        <v>5.3999999999999999E-2</v>
      </c>
      <c r="G485" s="304">
        <v>5.5E-2</v>
      </c>
      <c r="H485" s="304">
        <v>5.2900000000000003E-2</v>
      </c>
      <c r="I485" s="304">
        <v>6.1800000000000001E-2</v>
      </c>
      <c r="J485" s="304">
        <v>6.5699999999999995E-2</v>
      </c>
      <c r="K485" s="304">
        <v>6.3200000000000006E-2</v>
      </c>
      <c r="L485" s="304">
        <v>7.4899999999999994E-2</v>
      </c>
      <c r="M485" s="304">
        <v>6.9099999999999995E-2</v>
      </c>
      <c r="N485" s="659">
        <v>6.88E-2</v>
      </c>
    </row>
    <row r="486" spans="2:14" x14ac:dyDescent="0.3">
      <c r="B486" s="658">
        <v>2021</v>
      </c>
      <c r="C486" s="304">
        <v>6.5500000000000003E-2</v>
      </c>
      <c r="D486" s="304">
        <v>6.59E-2</v>
      </c>
      <c r="E486" s="304">
        <v>7.6200000000000004E-2</v>
      </c>
      <c r="F486" s="304">
        <v>7.2499999999999995E-2</v>
      </c>
      <c r="G486" s="304">
        <v>7.85E-2</v>
      </c>
      <c r="H486" s="304">
        <v>7.6399999999999996E-2</v>
      </c>
      <c r="I486" s="304">
        <v>7.8E-2</v>
      </c>
      <c r="J486" s="304">
        <v>7.4499999999999997E-2</v>
      </c>
      <c r="K486" s="304">
        <v>7.6399999999999996E-2</v>
      </c>
      <c r="L486" s="304">
        <v>6.5600000000000006E-2</v>
      </c>
      <c r="M486" s="304">
        <v>6.5699999999999995E-2</v>
      </c>
      <c r="N486" s="659">
        <v>7.4700000000000003E-2</v>
      </c>
    </row>
    <row r="487" spans="2:14" x14ac:dyDescent="0.3">
      <c r="B487" s="658">
        <v>2022</v>
      </c>
      <c r="C487" s="304">
        <v>7.6799999999999993E-2</v>
      </c>
      <c r="D487" s="304">
        <v>6.5199999999999994E-2</v>
      </c>
      <c r="E487" s="304">
        <v>7.3499999999999996E-2</v>
      </c>
      <c r="F487" s="304">
        <v>7.6700000000000004E-2</v>
      </c>
      <c r="G487" s="304">
        <v>6.93E-2</v>
      </c>
      <c r="H487" s="304">
        <v>7.3800000000000004E-2</v>
      </c>
      <c r="I487" s="304">
        <v>7.3599999999999999E-2</v>
      </c>
      <c r="J487" s="304">
        <v>7.9100000000000004E-2</v>
      </c>
      <c r="K487" s="304">
        <v>7.3499999999999996E-2</v>
      </c>
      <c r="L487" s="304">
        <v>7.3099999999999998E-2</v>
      </c>
      <c r="M487" s="304">
        <v>7.4800000000000005E-2</v>
      </c>
      <c r="N487" s="659">
        <v>7.2499999999999995E-2</v>
      </c>
    </row>
    <row r="488" spans="2:14" ht="16.2" thickBot="1" x14ac:dyDescent="0.35">
      <c r="B488" s="660">
        <v>2023</v>
      </c>
      <c r="C488" s="661">
        <v>7.3099999999999998E-2</v>
      </c>
      <c r="D488" s="661">
        <v>7.2800000000000004E-2</v>
      </c>
      <c r="E488" s="661">
        <v>6.8599999999999994E-2</v>
      </c>
      <c r="F488" s="661">
        <v>7.46E-2</v>
      </c>
      <c r="G488" s="661">
        <v>7.6399999999999996E-2</v>
      </c>
      <c r="H488" s="661">
        <v>7.2499999999999995E-2</v>
      </c>
      <c r="I488" s="661">
        <v>7.2099999999999997E-2</v>
      </c>
      <c r="J488" s="661">
        <v>7.7299999999999994E-2</v>
      </c>
      <c r="K488" s="661">
        <v>7.0300000000000001E-2</v>
      </c>
      <c r="L488" s="661">
        <v>7.5899999999999995E-2</v>
      </c>
      <c r="M488" s="661">
        <v>7.7499999999999999E-2</v>
      </c>
      <c r="N488" s="662">
        <v>7.9200000000000007E-2</v>
      </c>
    </row>
    <row r="491" spans="2:14" ht="18" x14ac:dyDescent="0.35">
      <c r="B491" s="1412" t="s">
        <v>140</v>
      </c>
    </row>
    <row r="492" spans="2:14" ht="16.2" thickBot="1" x14ac:dyDescent="0.35"/>
    <row r="493" spans="2:14" ht="16.2" thickBot="1" x14ac:dyDescent="0.35">
      <c r="B493" s="26" t="s">
        <v>38</v>
      </c>
      <c r="C493" s="547">
        <v>2018</v>
      </c>
      <c r="D493" s="470">
        <v>2019</v>
      </c>
      <c r="E493" s="470">
        <v>2020</v>
      </c>
      <c r="F493" s="470">
        <v>2021</v>
      </c>
      <c r="G493" s="470">
        <v>2022</v>
      </c>
      <c r="H493" s="471">
        <v>2023</v>
      </c>
    </row>
    <row r="494" spans="2:14" x14ac:dyDescent="0.3">
      <c r="B494" s="468" t="s">
        <v>141</v>
      </c>
      <c r="C494" s="497">
        <v>0.48</v>
      </c>
      <c r="D494" s="498">
        <v>0.47</v>
      </c>
      <c r="E494" s="498">
        <v>0.39</v>
      </c>
      <c r="F494" s="498">
        <v>0.42</v>
      </c>
      <c r="G494" s="498">
        <v>0.46</v>
      </c>
      <c r="H494" s="499">
        <v>0.41</v>
      </c>
    </row>
    <row r="495" spans="2:14" ht="16.2" thickBot="1" x14ac:dyDescent="0.35">
      <c r="B495" s="478" t="s">
        <v>142</v>
      </c>
      <c r="C495" s="1137">
        <v>0.37</v>
      </c>
      <c r="D495" s="1138">
        <v>0.32</v>
      </c>
      <c r="E495" s="1138">
        <v>0.47</v>
      </c>
      <c r="F495" s="1138">
        <v>0.38</v>
      </c>
      <c r="G495" s="1138">
        <v>0.35</v>
      </c>
      <c r="H495" s="1139">
        <v>0.34</v>
      </c>
    </row>
    <row r="496" spans="2:14" ht="16.2" thickBot="1" x14ac:dyDescent="0.35">
      <c r="B496" s="34"/>
      <c r="C496" s="1140" t="s">
        <v>1174</v>
      </c>
      <c r="D496" s="1141" t="s">
        <v>603</v>
      </c>
      <c r="E496" s="1141" t="s">
        <v>65</v>
      </c>
      <c r="F496" s="1141" t="s">
        <v>604</v>
      </c>
      <c r="G496" s="1141" t="s">
        <v>67</v>
      </c>
      <c r="H496" s="1141" t="s">
        <v>68</v>
      </c>
      <c r="I496" s="1141" t="s">
        <v>69</v>
      </c>
      <c r="J496" s="1141" t="s">
        <v>70</v>
      </c>
      <c r="K496" s="1141" t="s">
        <v>71</v>
      </c>
      <c r="L496" s="1141" t="s">
        <v>72</v>
      </c>
      <c r="M496" s="1141" t="s">
        <v>73</v>
      </c>
      <c r="N496" s="1142" t="s">
        <v>605</v>
      </c>
    </row>
    <row r="497" spans="2:14" ht="16.2" thickBot="1" x14ac:dyDescent="0.35">
      <c r="B497" s="26" t="s">
        <v>1173</v>
      </c>
      <c r="C497" s="353"/>
      <c r="D497" s="542">
        <v>0.25</v>
      </c>
      <c r="E497" s="542">
        <v>0.25</v>
      </c>
      <c r="F497" s="211"/>
      <c r="G497" s="211"/>
      <c r="H497" s="211"/>
      <c r="I497" s="542">
        <f>+E497</f>
        <v>0.25</v>
      </c>
      <c r="J497" s="211"/>
      <c r="K497" s="542">
        <f>+E497</f>
        <v>0.25</v>
      </c>
      <c r="L497" s="211"/>
      <c r="M497" s="211"/>
      <c r="N497" s="594"/>
    </row>
    <row r="500" spans="2:14" ht="18" x14ac:dyDescent="0.35">
      <c r="B500" s="1412" t="s">
        <v>143</v>
      </c>
    </row>
    <row r="501" spans="2:14" ht="16.2" thickBot="1" x14ac:dyDescent="0.35"/>
    <row r="502" spans="2:14" ht="21.6" thickBot="1" x14ac:dyDescent="0.45">
      <c r="B502" s="1411" t="s">
        <v>146</v>
      </c>
      <c r="C502" s="332">
        <v>2018</v>
      </c>
      <c r="D502" s="330">
        <v>2019</v>
      </c>
      <c r="E502" s="330">
        <v>2020</v>
      </c>
      <c r="F502" s="330">
        <v>2021</v>
      </c>
      <c r="G502" s="330">
        <v>2022</v>
      </c>
      <c r="H502" s="331">
        <v>2023</v>
      </c>
    </row>
    <row r="503" spans="2:14" x14ac:dyDescent="0.3">
      <c r="B503" s="663" t="s">
        <v>144</v>
      </c>
      <c r="C503" s="533">
        <v>0.09</v>
      </c>
      <c r="D503" s="533">
        <v>7.0000000000000007E-2</v>
      </c>
      <c r="E503" s="533">
        <v>0.06</v>
      </c>
      <c r="F503" s="533">
        <v>0.08</v>
      </c>
      <c r="G503" s="533">
        <v>0.06</v>
      </c>
      <c r="H503" s="534">
        <v>7.0000000000000007E-2</v>
      </c>
    </row>
    <row r="504" spans="2:14" x14ac:dyDescent="0.3">
      <c r="B504" s="664" t="s">
        <v>129</v>
      </c>
      <c r="C504" s="309">
        <v>5.5E-2</v>
      </c>
      <c r="D504" s="282">
        <v>0.06</v>
      </c>
      <c r="E504" s="309">
        <v>8.5000000000000006E-2</v>
      </c>
      <c r="F504" s="282">
        <v>0.06</v>
      </c>
      <c r="G504" s="282">
        <v>0.05</v>
      </c>
      <c r="H504" s="623">
        <v>5.5E-2</v>
      </c>
    </row>
    <row r="505" spans="2:14" ht="16.2" thickBot="1" x14ac:dyDescent="0.35">
      <c r="B505" s="665" t="s">
        <v>145</v>
      </c>
      <c r="C505" s="504"/>
      <c r="D505" s="504">
        <v>0.08</v>
      </c>
      <c r="E505" s="504">
        <v>7.0000000000000007E-2</v>
      </c>
      <c r="F505" s="504">
        <v>0.06</v>
      </c>
      <c r="G505" s="504">
        <v>7.0000000000000007E-2</v>
      </c>
      <c r="H505" s="505">
        <v>0.06</v>
      </c>
    </row>
    <row r="506" spans="2:14" ht="16.2" thickBot="1" x14ac:dyDescent="0.35"/>
    <row r="507" spans="2:14" ht="21.6" thickBot="1" x14ac:dyDescent="0.45">
      <c r="B507" s="1411" t="s">
        <v>146</v>
      </c>
      <c r="C507" s="332">
        <v>2018</v>
      </c>
      <c r="D507" s="330">
        <v>2019</v>
      </c>
      <c r="E507" s="330">
        <v>2020</v>
      </c>
      <c r="F507" s="330">
        <v>2021</v>
      </c>
      <c r="G507" s="330">
        <v>2022</v>
      </c>
      <c r="H507" s="331">
        <v>2023</v>
      </c>
    </row>
    <row r="508" spans="2:14" x14ac:dyDescent="0.3">
      <c r="B508" s="340" t="s">
        <v>81</v>
      </c>
      <c r="C508" s="533">
        <v>0.08</v>
      </c>
      <c r="D508" s="533">
        <v>0.05</v>
      </c>
      <c r="E508" s="533">
        <v>7.0000000000000007E-2</v>
      </c>
      <c r="F508" s="533">
        <v>0.06</v>
      </c>
      <c r="G508" s="533">
        <v>0.05</v>
      </c>
      <c r="H508" s="534">
        <v>0.06</v>
      </c>
    </row>
    <row r="509" spans="2:14" ht="16.2" thickBot="1" x14ac:dyDescent="0.35">
      <c r="B509" s="353" t="s">
        <v>60</v>
      </c>
      <c r="C509" s="504">
        <v>0.05</v>
      </c>
      <c r="D509" s="504">
        <v>0.04</v>
      </c>
      <c r="E509" s="504">
        <v>0.08</v>
      </c>
      <c r="F509" s="504">
        <v>0.06</v>
      </c>
      <c r="G509" s="504">
        <v>7.0000000000000007E-2</v>
      </c>
      <c r="H509" s="505">
        <v>0.05</v>
      </c>
    </row>
    <row r="510" spans="2:14" ht="16.2" thickBot="1" x14ac:dyDescent="0.35"/>
    <row r="511" spans="2:14" ht="21" x14ac:dyDescent="0.4">
      <c r="B511" s="1411" t="s">
        <v>147</v>
      </c>
      <c r="C511" s="332">
        <v>2018</v>
      </c>
      <c r="D511" s="330">
        <v>2019</v>
      </c>
      <c r="E511" s="330">
        <v>2020</v>
      </c>
      <c r="F511" s="330">
        <v>2021</v>
      </c>
      <c r="G511" s="330">
        <v>2022</v>
      </c>
      <c r="H511" s="331">
        <v>2023</v>
      </c>
    </row>
    <row r="512" spans="2:14" ht="16.2" thickBot="1" x14ac:dyDescent="0.35">
      <c r="B512" s="353" t="s">
        <v>697</v>
      </c>
      <c r="C512" s="504">
        <v>0.08</v>
      </c>
      <c r="D512" s="504">
        <v>0.09</v>
      </c>
      <c r="E512" s="504">
        <v>0.09</v>
      </c>
      <c r="F512" s="504">
        <v>0.08</v>
      </c>
      <c r="G512" s="504">
        <v>7.0000000000000007E-2</v>
      </c>
      <c r="H512" s="505">
        <v>0.09</v>
      </c>
    </row>
    <row r="513" spans="2:8" ht="16.2" thickBot="1" x14ac:dyDescent="0.35"/>
    <row r="514" spans="2:8" ht="21.6" thickBot="1" x14ac:dyDescent="0.45">
      <c r="B514" s="1411" t="s">
        <v>149</v>
      </c>
      <c r="C514" s="332">
        <v>2018</v>
      </c>
      <c r="D514" s="330">
        <v>2019</v>
      </c>
      <c r="E514" s="330">
        <v>2020</v>
      </c>
      <c r="F514" s="330">
        <v>2021</v>
      </c>
      <c r="G514" s="330">
        <v>2022</v>
      </c>
      <c r="H514" s="331">
        <v>2023</v>
      </c>
    </row>
    <row r="515" spans="2:8" x14ac:dyDescent="0.3">
      <c r="B515" s="663" t="s">
        <v>144</v>
      </c>
      <c r="C515" s="533">
        <v>0.19</v>
      </c>
      <c r="D515" s="533">
        <v>0.19</v>
      </c>
      <c r="E515" s="533">
        <v>0.19</v>
      </c>
      <c r="F515" s="533">
        <v>0.2</v>
      </c>
      <c r="G515" s="533">
        <v>0.21</v>
      </c>
      <c r="H515" s="534">
        <v>0.18</v>
      </c>
    </row>
    <row r="516" spans="2:8" x14ac:dyDescent="0.3">
      <c r="B516" s="666" t="s">
        <v>129</v>
      </c>
      <c r="C516" s="498">
        <v>0.2</v>
      </c>
      <c r="D516" s="498">
        <v>0.18</v>
      </c>
      <c r="E516" s="498">
        <v>0.18</v>
      </c>
      <c r="F516" s="498">
        <v>0.19</v>
      </c>
      <c r="G516" s="498">
        <v>0.2</v>
      </c>
      <c r="H516" s="499">
        <v>0.22</v>
      </c>
    </row>
    <row r="517" spans="2:8" x14ac:dyDescent="0.3">
      <c r="B517" s="667" t="s">
        <v>148</v>
      </c>
      <c r="C517" s="498"/>
      <c r="D517" s="498">
        <v>0.16</v>
      </c>
      <c r="E517" s="498">
        <v>0.15</v>
      </c>
      <c r="F517" s="498">
        <v>0.17</v>
      </c>
      <c r="G517" s="498">
        <v>0.2</v>
      </c>
      <c r="H517" s="499">
        <v>0.19</v>
      </c>
    </row>
    <row r="518" spans="2:8" x14ac:dyDescent="0.3">
      <c r="B518" s="346" t="s">
        <v>81</v>
      </c>
      <c r="C518" s="282">
        <v>0.06</v>
      </c>
      <c r="D518" s="282">
        <v>0.1</v>
      </c>
      <c r="E518" s="282">
        <v>0.09</v>
      </c>
      <c r="F518" s="282">
        <v>0.13</v>
      </c>
      <c r="G518" s="282">
        <v>0.09</v>
      </c>
      <c r="H518" s="502">
        <v>0.16</v>
      </c>
    </row>
    <row r="519" spans="2:8" ht="16.2" thickBot="1" x14ac:dyDescent="0.35">
      <c r="B519" s="353" t="s">
        <v>82</v>
      </c>
      <c r="C519" s="504">
        <v>7.0000000000000007E-2</v>
      </c>
      <c r="D519" s="504">
        <v>0.05</v>
      </c>
      <c r="E519" s="504">
        <v>7.0000000000000007E-2</v>
      </c>
      <c r="F519" s="504">
        <v>7.0000000000000007E-2</v>
      </c>
      <c r="G519" s="504">
        <v>0.05</v>
      </c>
      <c r="H519" s="505">
        <v>7.0000000000000007E-2</v>
      </c>
    </row>
    <row r="520" spans="2:8" ht="16.2" thickBot="1" x14ac:dyDescent="0.35"/>
    <row r="521" spans="2:8" ht="21.6" thickBot="1" x14ac:dyDescent="0.45">
      <c r="B521" s="1411" t="s">
        <v>150</v>
      </c>
      <c r="C521" s="332">
        <v>2018</v>
      </c>
      <c r="D521" s="330">
        <v>2019</v>
      </c>
      <c r="E521" s="330">
        <v>2020</v>
      </c>
      <c r="F521" s="330">
        <v>2021</v>
      </c>
      <c r="G521" s="330">
        <v>2022</v>
      </c>
      <c r="H521" s="331">
        <v>2023</v>
      </c>
    </row>
    <row r="522" spans="2:8" x14ac:dyDescent="0.3">
      <c r="B522" s="663" t="s">
        <v>144</v>
      </c>
      <c r="C522" s="668">
        <v>1.8200000000000001E-2</v>
      </c>
      <c r="D522" s="668">
        <v>1.7000000000000001E-2</v>
      </c>
      <c r="E522" s="668">
        <v>1.4999999999999999E-2</v>
      </c>
      <c r="F522" s="668">
        <v>1.7000000000000001E-2</v>
      </c>
      <c r="G522" s="668">
        <v>1.6E-2</v>
      </c>
      <c r="H522" s="669">
        <v>1.7999999999999999E-2</v>
      </c>
    </row>
    <row r="523" spans="2:8" x14ac:dyDescent="0.3">
      <c r="B523" s="664" t="s">
        <v>129</v>
      </c>
      <c r="C523" s="304">
        <v>1.2999999999999999E-2</v>
      </c>
      <c r="D523" s="304">
        <v>1.6E-2</v>
      </c>
      <c r="E523" s="304">
        <v>1.7000000000000001E-2</v>
      </c>
      <c r="F523" s="304">
        <v>1.46E-2</v>
      </c>
      <c r="G523" s="304">
        <v>1.37E-2</v>
      </c>
      <c r="H523" s="659">
        <v>1.9E-2</v>
      </c>
    </row>
    <row r="524" spans="2:8" ht="16.2" thickBot="1" x14ac:dyDescent="0.35">
      <c r="B524" s="665" t="s">
        <v>145</v>
      </c>
      <c r="C524" s="661"/>
      <c r="D524" s="661">
        <v>1.4999999999999999E-2</v>
      </c>
      <c r="E524" s="661">
        <v>1.4E-2</v>
      </c>
      <c r="F524" s="661">
        <v>1.4999999999999999E-2</v>
      </c>
      <c r="G524" s="661">
        <v>1.2E-2</v>
      </c>
      <c r="H524" s="662">
        <v>1.2E-2</v>
      </c>
    </row>
    <row r="525" spans="2:8" ht="16.2" thickBot="1" x14ac:dyDescent="0.35"/>
    <row r="526" spans="2:8" ht="21.6" thickBot="1" x14ac:dyDescent="0.45">
      <c r="B526" s="1411" t="s">
        <v>151</v>
      </c>
      <c r="C526" s="332">
        <v>2018</v>
      </c>
      <c r="D526" s="330">
        <v>2019</v>
      </c>
      <c r="E526" s="330">
        <v>2020</v>
      </c>
      <c r="F526" s="330">
        <v>2021</v>
      </c>
      <c r="G526" s="330">
        <v>2022</v>
      </c>
      <c r="H526" s="331">
        <v>2023</v>
      </c>
    </row>
    <row r="527" spans="2:8" x14ac:dyDescent="0.3">
      <c r="B527" s="663" t="s">
        <v>144</v>
      </c>
      <c r="C527" s="668">
        <v>0.53</v>
      </c>
      <c r="D527" s="668">
        <v>0.52</v>
      </c>
      <c r="E527" s="668">
        <v>0.52</v>
      </c>
      <c r="F527" s="668">
        <v>0.55000000000000004</v>
      </c>
      <c r="G527" s="668">
        <v>0.54</v>
      </c>
      <c r="H527" s="669">
        <v>0.54</v>
      </c>
    </row>
    <row r="528" spans="2:8" x14ac:dyDescent="0.3">
      <c r="B528" s="664" t="s">
        <v>129</v>
      </c>
      <c r="C528" s="304">
        <v>0.55000000000000004</v>
      </c>
      <c r="D528" s="304">
        <v>0.53</v>
      </c>
      <c r="E528" s="304">
        <v>0.54</v>
      </c>
      <c r="F528" s="304">
        <v>0.5</v>
      </c>
      <c r="G528" s="304">
        <v>0.55000000000000004</v>
      </c>
      <c r="H528" s="659">
        <v>0.53</v>
      </c>
    </row>
    <row r="529" spans="2:8" ht="16.2" thickBot="1" x14ac:dyDescent="0.35">
      <c r="B529" s="665" t="s">
        <v>145</v>
      </c>
      <c r="C529" s="661"/>
      <c r="D529" s="661">
        <v>0.55000000000000004</v>
      </c>
      <c r="E529" s="661">
        <v>0.52</v>
      </c>
      <c r="F529" s="661">
        <v>0.51</v>
      </c>
      <c r="G529" s="661">
        <v>0.53</v>
      </c>
      <c r="H529" s="662">
        <v>0.54</v>
      </c>
    </row>
    <row r="532" spans="2:8" ht="16.2" thickBot="1" x14ac:dyDescent="0.35">
      <c r="B532" s="3" t="s">
        <v>152</v>
      </c>
    </row>
    <row r="533" spans="2:8" ht="16.2" thickBot="1" x14ac:dyDescent="0.35">
      <c r="B533" s="26" t="s">
        <v>153</v>
      </c>
      <c r="C533" s="1101">
        <v>2018</v>
      </c>
      <c r="D533" s="1102">
        <v>2019</v>
      </c>
      <c r="E533" s="26">
        <v>2020</v>
      </c>
      <c r="F533" s="26">
        <v>2021</v>
      </c>
      <c r="G533" s="26">
        <v>2022</v>
      </c>
      <c r="H533" s="26">
        <v>2023</v>
      </c>
    </row>
    <row r="534" spans="2:8" ht="16.2" thickBot="1" x14ac:dyDescent="0.35">
      <c r="C534" s="670">
        <v>7.0000000000000007E-2</v>
      </c>
      <c r="D534" s="601">
        <v>0.05</v>
      </c>
      <c r="E534" s="671">
        <v>7.0000000000000007E-2</v>
      </c>
      <c r="F534" s="671">
        <v>0.06</v>
      </c>
      <c r="G534" s="671">
        <v>0.09</v>
      </c>
      <c r="H534" s="671">
        <v>0.08</v>
      </c>
    </row>
    <row r="535" spans="2:8" ht="16.2" thickBot="1" x14ac:dyDescent="0.35">
      <c r="C535" s="315"/>
      <c r="D535" s="629"/>
      <c r="E535" s="629"/>
      <c r="F535" s="629"/>
      <c r="G535" s="629"/>
      <c r="H535" s="629"/>
    </row>
    <row r="536" spans="2:8" ht="16.2" thickBot="1" x14ac:dyDescent="0.35">
      <c r="B536" s="26" t="s">
        <v>1073</v>
      </c>
      <c r="C536" s="686">
        <v>0.45</v>
      </c>
      <c r="D536" s="629" t="s">
        <v>1075</v>
      </c>
      <c r="E536" s="629"/>
      <c r="F536" s="629"/>
      <c r="G536" s="629"/>
      <c r="H536" s="629"/>
    </row>
    <row r="537" spans="2:8" ht="16.2" thickBot="1" x14ac:dyDescent="0.35">
      <c r="B537" s="26" t="s">
        <v>1074</v>
      </c>
      <c r="C537" s="686">
        <v>7.0000000000000007E-2</v>
      </c>
      <c r="D537" s="629" t="s">
        <v>1076</v>
      </c>
      <c r="E537" s="629"/>
      <c r="F537" s="629"/>
      <c r="G537" s="629"/>
      <c r="H537" s="629"/>
    </row>
    <row r="538" spans="2:8" ht="16.2" thickBot="1" x14ac:dyDescent="0.35"/>
    <row r="539" spans="2:8" ht="16.2" thickBot="1" x14ac:dyDescent="0.35">
      <c r="B539" s="672" t="s">
        <v>291</v>
      </c>
      <c r="C539" s="3"/>
    </row>
    <row r="540" spans="2:8" x14ac:dyDescent="0.3">
      <c r="B540" s="673" t="s">
        <v>292</v>
      </c>
      <c r="C540" s="674" t="s">
        <v>293</v>
      </c>
    </row>
    <row r="541" spans="2:8" x14ac:dyDescent="0.3">
      <c r="B541" s="487">
        <v>7000000000</v>
      </c>
      <c r="C541" s="410" t="s">
        <v>273</v>
      </c>
    </row>
    <row r="542" spans="2:8" ht="14.4" customHeight="1" x14ac:dyDescent="0.3">
      <c r="B542" s="487">
        <v>14500000000</v>
      </c>
      <c r="C542" s="413" t="s">
        <v>294</v>
      </c>
    </row>
    <row r="543" spans="2:8" ht="14.4" customHeight="1" x14ac:dyDescent="0.3">
      <c r="B543" s="487">
        <v>600000000</v>
      </c>
      <c r="C543" s="675" t="s">
        <v>295</v>
      </c>
    </row>
    <row r="544" spans="2:8" ht="14.4" customHeight="1" x14ac:dyDescent="0.3">
      <c r="B544" s="487">
        <v>2600000000</v>
      </c>
      <c r="C544" s="417" t="s">
        <v>296</v>
      </c>
    </row>
    <row r="545" spans="2:3" ht="15" customHeight="1" thickBot="1" x14ac:dyDescent="0.35">
      <c r="B545" s="491">
        <v>2650000000</v>
      </c>
      <c r="C545" s="676" t="s">
        <v>297</v>
      </c>
    </row>
    <row r="547" spans="2:3" ht="16.2" thickBot="1" x14ac:dyDescent="0.35">
      <c r="B547" s="3" t="s">
        <v>483</v>
      </c>
      <c r="C547" s="3"/>
    </row>
    <row r="548" spans="2:3" x14ac:dyDescent="0.3">
      <c r="B548" s="677" t="s">
        <v>84</v>
      </c>
      <c r="C548" s="678">
        <v>340000000</v>
      </c>
    </row>
    <row r="549" spans="2:3" x14ac:dyDescent="0.3">
      <c r="B549" s="679" t="s">
        <v>85</v>
      </c>
      <c r="C549" s="680">
        <v>325000000</v>
      </c>
    </row>
    <row r="550" spans="2:3" x14ac:dyDescent="0.3">
      <c r="B550" s="681" t="s">
        <v>86</v>
      </c>
      <c r="C550" s="680">
        <v>42000000</v>
      </c>
    </row>
    <row r="551" spans="2:3" x14ac:dyDescent="0.3">
      <c r="B551" s="682" t="s">
        <v>87</v>
      </c>
      <c r="C551" s="680">
        <v>85000000</v>
      </c>
    </row>
    <row r="552" spans="2:3" ht="16.2" thickBot="1" x14ac:dyDescent="0.35">
      <c r="B552" s="683" t="s">
        <v>88</v>
      </c>
      <c r="C552" s="684">
        <v>78000000</v>
      </c>
    </row>
    <row r="553" spans="2:3" ht="16.2" thickBot="1" x14ac:dyDescent="0.35">
      <c r="C553" s="3"/>
    </row>
    <row r="554" spans="2:3" ht="16.2" thickBot="1" x14ac:dyDescent="0.35">
      <c r="B554" s="204" t="s">
        <v>484</v>
      </c>
      <c r="C554" s="685">
        <v>90000000</v>
      </c>
    </row>
    <row r="555" spans="2:3" ht="16.2" thickBot="1" x14ac:dyDescent="0.35">
      <c r="C555" s="3"/>
    </row>
    <row r="556" spans="2:3" ht="16.2" thickBot="1" x14ac:dyDescent="0.35">
      <c r="B556" s="204" t="s">
        <v>485</v>
      </c>
      <c r="C556" s="685">
        <v>200000000</v>
      </c>
    </row>
    <row r="557" spans="2:3" ht="16.2" thickBot="1" x14ac:dyDescent="0.35">
      <c r="C557" s="3"/>
    </row>
    <row r="558" spans="2:3" ht="16.2" thickBot="1" x14ac:dyDescent="0.35">
      <c r="B558" s="204" t="s">
        <v>486</v>
      </c>
      <c r="C558" s="685">
        <v>3000000000</v>
      </c>
    </row>
    <row r="559" spans="2:3" ht="16.2" thickBot="1" x14ac:dyDescent="0.35">
      <c r="B559" s="32" t="s">
        <v>487</v>
      </c>
      <c r="C559" s="686">
        <v>0.1</v>
      </c>
    </row>
    <row r="560" spans="2:3" ht="16.2" thickBot="1" x14ac:dyDescent="0.35">
      <c r="B560" s="32" t="s">
        <v>488</v>
      </c>
      <c r="C560" s="686">
        <v>0.35</v>
      </c>
    </row>
    <row r="561" spans="2:3" ht="16.2" thickBot="1" x14ac:dyDescent="0.35">
      <c r="B561" s="69"/>
      <c r="C561" s="315"/>
    </row>
    <row r="562" spans="2:3" ht="16.2" thickBot="1" x14ac:dyDescent="0.35">
      <c r="B562" s="1110" t="s">
        <v>1085</v>
      </c>
      <c r="C562" s="685"/>
    </row>
    <row r="563" spans="2:3" ht="16.2" thickBot="1" x14ac:dyDescent="0.35">
      <c r="B563" s="1111" t="s">
        <v>487</v>
      </c>
      <c r="C563" s="1112">
        <v>0.1</v>
      </c>
    </row>
    <row r="564" spans="2:3" ht="16.2" thickBot="1" x14ac:dyDescent="0.35">
      <c r="B564" s="32" t="s">
        <v>488</v>
      </c>
      <c r="C564" s="1067">
        <v>0.3</v>
      </c>
    </row>
    <row r="565" spans="2:3" ht="16.2" thickBot="1" x14ac:dyDescent="0.35">
      <c r="B565" s="32" t="s">
        <v>1086</v>
      </c>
      <c r="C565" s="686">
        <v>0.6</v>
      </c>
    </row>
    <row r="566" spans="2:3" ht="16.2" thickBot="1" x14ac:dyDescent="0.35"/>
    <row r="567" spans="2:3" ht="16.2" thickBot="1" x14ac:dyDescent="0.35">
      <c r="B567" s="204" t="s">
        <v>489</v>
      </c>
      <c r="C567" s="685">
        <v>1500000000</v>
      </c>
    </row>
    <row r="568" spans="2:3" ht="16.2" thickBot="1" x14ac:dyDescent="0.35"/>
    <row r="569" spans="2:3" ht="16.2" thickBot="1" x14ac:dyDescent="0.35">
      <c r="B569" s="30" t="s">
        <v>490</v>
      </c>
    </row>
    <row r="570" spans="2:3" ht="16.2" thickBot="1" x14ac:dyDescent="0.35">
      <c r="B570" s="32" t="s">
        <v>491</v>
      </c>
      <c r="C570" s="687">
        <v>230000000</v>
      </c>
    </row>
    <row r="571" spans="2:3" ht="16.2" thickBot="1" x14ac:dyDescent="0.35">
      <c r="B571" s="688" t="s">
        <v>492</v>
      </c>
      <c r="C571" s="689">
        <v>130500000</v>
      </c>
    </row>
    <row r="572" spans="2:3" ht="16.2" thickBot="1" x14ac:dyDescent="0.35"/>
    <row r="573" spans="2:3" ht="16.2" thickBot="1" x14ac:dyDescent="0.35">
      <c r="B573" s="30" t="s">
        <v>778</v>
      </c>
      <c r="C573" s="30">
        <v>550</v>
      </c>
    </row>
    <row r="574" spans="2:3" ht="16.2" thickBot="1" x14ac:dyDescent="0.35">
      <c r="B574" s="33" t="s">
        <v>779</v>
      </c>
      <c r="C574" s="33">
        <v>2200</v>
      </c>
    </row>
    <row r="575" spans="2:3" ht="16.2" thickBot="1" x14ac:dyDescent="0.35"/>
    <row r="576" spans="2:3" ht="16.2" thickBot="1" x14ac:dyDescent="0.35">
      <c r="B576" s="204" t="s">
        <v>782</v>
      </c>
      <c r="C576" s="434">
        <v>55000</v>
      </c>
    </row>
    <row r="577" spans="2:3" ht="16.2" thickBot="1" x14ac:dyDescent="0.35"/>
    <row r="578" spans="2:3" ht="16.2" thickBot="1" x14ac:dyDescent="0.35">
      <c r="B578" s="204" t="s">
        <v>985</v>
      </c>
      <c r="C578" s="434">
        <v>7500</v>
      </c>
    </row>
  </sheetData>
  <mergeCells count="168">
    <mergeCell ref="C468:N468"/>
    <mergeCell ref="O468:Z468"/>
    <mergeCell ref="AA468:AL468"/>
    <mergeCell ref="AM468:AX468"/>
    <mergeCell ref="AY468:BJ468"/>
    <mergeCell ref="C462:N462"/>
    <mergeCell ref="O462:Z462"/>
    <mergeCell ref="AA462:AL462"/>
    <mergeCell ref="AM462:AX462"/>
    <mergeCell ref="AY462:BJ462"/>
    <mergeCell ref="C438:N438"/>
    <mergeCell ref="O438:Z438"/>
    <mergeCell ref="AA438:AL438"/>
    <mergeCell ref="AM438:AX438"/>
    <mergeCell ref="AY438:BJ438"/>
    <mergeCell ref="C433:N433"/>
    <mergeCell ref="O433:Z433"/>
    <mergeCell ref="AA433:AL433"/>
    <mergeCell ref="AM433:AX433"/>
    <mergeCell ref="AY433:BJ433"/>
    <mergeCell ref="AZ231:BK231"/>
    <mergeCell ref="B231:B232"/>
    <mergeCell ref="C231:C232"/>
    <mergeCell ref="D231:O231"/>
    <mergeCell ref="P231:AA231"/>
    <mergeCell ref="AB231:AM231"/>
    <mergeCell ref="AN231:AY231"/>
    <mergeCell ref="AZ217:BK217"/>
    <mergeCell ref="B224:B225"/>
    <mergeCell ref="C224:C225"/>
    <mergeCell ref="D224:O224"/>
    <mergeCell ref="P224:AA224"/>
    <mergeCell ref="AB224:AM224"/>
    <mergeCell ref="AN224:AY224"/>
    <mergeCell ref="AZ224:BK224"/>
    <mergeCell ref="B217:B218"/>
    <mergeCell ref="C217:C218"/>
    <mergeCell ref="D217:O217"/>
    <mergeCell ref="P217:AA217"/>
    <mergeCell ref="AB217:AM217"/>
    <mergeCell ref="AN217:AY217"/>
    <mergeCell ref="P210:AA210"/>
    <mergeCell ref="AB210:AM210"/>
    <mergeCell ref="AN210:AY210"/>
    <mergeCell ref="AZ210:BK210"/>
    <mergeCell ref="B210:B211"/>
    <mergeCell ref="C210:C211"/>
    <mergeCell ref="D210:O210"/>
    <mergeCell ref="BJ4:BU4"/>
    <mergeCell ref="B4:M4"/>
    <mergeCell ref="N4:Y4"/>
    <mergeCell ref="Z4:AK4"/>
    <mergeCell ref="AL4:AW4"/>
    <mergeCell ref="AX4:BI4"/>
    <mergeCell ref="B60:BV60"/>
    <mergeCell ref="C61:N61"/>
    <mergeCell ref="O61:Z61"/>
    <mergeCell ref="AA61:AL61"/>
    <mergeCell ref="AM61:AX61"/>
    <mergeCell ref="AY61:BJ61"/>
    <mergeCell ref="BK61:BV61"/>
    <mergeCell ref="B73:BV73"/>
    <mergeCell ref="C74:N74"/>
    <mergeCell ref="O74:Z74"/>
    <mergeCell ref="AA74:AL74"/>
    <mergeCell ref="C272:N272"/>
    <mergeCell ref="O272:Z272"/>
    <mergeCell ref="AA272:AL272"/>
    <mergeCell ref="AM272:AX272"/>
    <mergeCell ref="AY272:BJ272"/>
    <mergeCell ref="C290:N290"/>
    <mergeCell ref="O290:Z290"/>
    <mergeCell ref="AA290:AL290"/>
    <mergeCell ref="AM290:AX290"/>
    <mergeCell ref="AY290:BJ290"/>
    <mergeCell ref="C305:N305"/>
    <mergeCell ref="O305:Z305"/>
    <mergeCell ref="AA305:AL305"/>
    <mergeCell ref="AM305:AX305"/>
    <mergeCell ref="AY305:BJ305"/>
    <mergeCell ref="C320:N320"/>
    <mergeCell ref="O320:Z320"/>
    <mergeCell ref="AA320:AL320"/>
    <mergeCell ref="AM320:AX320"/>
    <mergeCell ref="AY320:BJ320"/>
    <mergeCell ref="C335:N335"/>
    <mergeCell ref="O335:Z335"/>
    <mergeCell ref="AA335:AL335"/>
    <mergeCell ref="AM335:AX335"/>
    <mergeCell ref="AY335:BJ335"/>
    <mergeCell ref="C350:N350"/>
    <mergeCell ref="O350:Z350"/>
    <mergeCell ref="AA350:AL350"/>
    <mergeCell ref="AM350:AX350"/>
    <mergeCell ref="AY350:BJ350"/>
    <mergeCell ref="C376:N376"/>
    <mergeCell ref="O376:Z376"/>
    <mergeCell ref="AA376:AL376"/>
    <mergeCell ref="AM376:AX376"/>
    <mergeCell ref="AY376:BJ376"/>
    <mergeCell ref="C382:N382"/>
    <mergeCell ref="O382:Z382"/>
    <mergeCell ref="AA382:AL382"/>
    <mergeCell ref="AM382:AX382"/>
    <mergeCell ref="AY382:BJ382"/>
    <mergeCell ref="C378:N378"/>
    <mergeCell ref="O378:Z378"/>
    <mergeCell ref="AA378:AL378"/>
    <mergeCell ref="AM378:AX378"/>
    <mergeCell ref="AY378:BJ378"/>
    <mergeCell ref="O386:Z386"/>
    <mergeCell ref="AA386:AL386"/>
    <mergeCell ref="AM386:AX386"/>
    <mergeCell ref="AY386:BJ386"/>
    <mergeCell ref="C390:N390"/>
    <mergeCell ref="O390:Z390"/>
    <mergeCell ref="AA390:AL390"/>
    <mergeCell ref="AM390:AX390"/>
    <mergeCell ref="AY390:BJ390"/>
    <mergeCell ref="C386:N386"/>
    <mergeCell ref="C400:N400"/>
    <mergeCell ref="O400:Z400"/>
    <mergeCell ref="AA400:AL400"/>
    <mergeCell ref="AM400:AX400"/>
    <mergeCell ref="AY400:BJ400"/>
    <mergeCell ref="C415:N415"/>
    <mergeCell ref="O415:Z415"/>
    <mergeCell ref="AA415:AL415"/>
    <mergeCell ref="AM415:AX415"/>
    <mergeCell ref="AY415:BJ415"/>
    <mergeCell ref="AM74:AX74"/>
    <mergeCell ref="AY74:BJ74"/>
    <mergeCell ref="BK74:BV74"/>
    <mergeCell ref="B86:BV86"/>
    <mergeCell ref="C87:N87"/>
    <mergeCell ref="O87:Z87"/>
    <mergeCell ref="AA87:AL87"/>
    <mergeCell ref="AM87:AX87"/>
    <mergeCell ref="AY87:BJ87"/>
    <mergeCell ref="BK87:BV87"/>
    <mergeCell ref="B121:BV121"/>
    <mergeCell ref="C122:N122"/>
    <mergeCell ref="O122:Z122"/>
    <mergeCell ref="AA122:AL122"/>
    <mergeCell ref="AM122:AX122"/>
    <mergeCell ref="AY122:BJ122"/>
    <mergeCell ref="BK122:BV122"/>
    <mergeCell ref="B135:BV135"/>
    <mergeCell ref="C136:N136"/>
    <mergeCell ref="O136:Z136"/>
    <mergeCell ref="AA136:AL136"/>
    <mergeCell ref="AM136:AX136"/>
    <mergeCell ref="AY136:BJ136"/>
    <mergeCell ref="BK136:BV136"/>
    <mergeCell ref="B168:BV168"/>
    <mergeCell ref="C169:N169"/>
    <mergeCell ref="O169:Z169"/>
    <mergeCell ref="AA169:AL169"/>
    <mergeCell ref="AM169:AX169"/>
    <mergeCell ref="AY169:BJ169"/>
    <mergeCell ref="BK169:BV169"/>
    <mergeCell ref="B182:BV182"/>
    <mergeCell ref="C183:N183"/>
    <mergeCell ref="O183:Z183"/>
    <mergeCell ref="AA183:AL183"/>
    <mergeCell ref="AM183:AX183"/>
    <mergeCell ref="AY183:BJ183"/>
    <mergeCell ref="BK183:BV183"/>
  </mergeCells>
  <pageMargins left="0.7" right="0.7" top="0.75" bottom="0.75" header="0.3" footer="0.3"/>
  <pageSetup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Q61"/>
  <sheetViews>
    <sheetView showGridLines="0" zoomScale="80" zoomScaleNormal="110" workbookViewId="0">
      <pane xSplit="2" ySplit="1" topLeftCell="C2" activePane="bottomRight" state="frozen"/>
      <selection pane="topRight"/>
      <selection pane="bottomLeft"/>
      <selection pane="bottomRight" activeCell="A5" sqref="A5"/>
    </sheetView>
  </sheetViews>
  <sheetFormatPr baseColWidth="10" defaultColWidth="25.44140625" defaultRowHeight="15.6" x14ac:dyDescent="0.3"/>
  <cols>
    <col min="1" max="1" width="25.44140625" style="5"/>
    <col min="2" max="2" width="29.5546875" style="5" bestFit="1" customWidth="1"/>
    <col min="3" max="3" width="10.5546875" style="5" bestFit="1" customWidth="1"/>
    <col min="4" max="8" width="11.77734375" style="5" bestFit="1" customWidth="1"/>
    <col min="9" max="9" width="12.88671875" style="5" bestFit="1" customWidth="1"/>
    <col min="10" max="10" width="25.44140625" style="5"/>
    <col min="11" max="11" width="24.6640625" style="5" bestFit="1" customWidth="1"/>
    <col min="12" max="17" width="7.5546875" style="5" bestFit="1" customWidth="1"/>
    <col min="18" max="16384" width="25.44140625" style="5"/>
  </cols>
  <sheetData>
    <row r="1" spans="2:17" ht="16.2" thickBot="1" x14ac:dyDescent="0.35">
      <c r="B1" s="30" t="s">
        <v>188</v>
      </c>
      <c r="C1" s="30">
        <v>2018</v>
      </c>
      <c r="D1" s="30">
        <v>2019</v>
      </c>
      <c r="E1" s="30">
        <v>2020</v>
      </c>
      <c r="F1" s="30">
        <v>2021</v>
      </c>
      <c r="G1" s="30">
        <v>2022</v>
      </c>
      <c r="H1" s="30">
        <v>2023</v>
      </c>
      <c r="I1" s="301" t="s">
        <v>182</v>
      </c>
    </row>
    <row r="2" spans="2:17" ht="16.2" thickBot="1" x14ac:dyDescent="0.35"/>
    <row r="3" spans="2:17" ht="16.2" thickBot="1" x14ac:dyDescent="0.35">
      <c r="B3" s="337" t="s">
        <v>189</v>
      </c>
      <c r="C3" s="175"/>
    </row>
    <row r="5" spans="2:17" ht="16.2" thickBot="1" x14ac:dyDescent="0.35">
      <c r="B5" s="1052" t="s">
        <v>190</v>
      </c>
      <c r="C5" s="1053">
        <v>2.5999999999999999E-2</v>
      </c>
      <c r="D5" s="1053">
        <f>+DATA!C15</f>
        <v>3.2000000000000001E-2</v>
      </c>
      <c r="E5" s="1053">
        <f>+DATA!D15</f>
        <v>3.5999999999999997E-2</v>
      </c>
      <c r="F5" s="1053">
        <f>+DATA!E15</f>
        <v>3.4000000000000002E-2</v>
      </c>
      <c r="G5" s="1053">
        <f>+DATA!F15</f>
        <v>3.4000000000000002E-2</v>
      </c>
      <c r="H5" s="1053">
        <f>+DATA!G15</f>
        <v>3.4000000000000002E-2</v>
      </c>
      <c r="I5" s="1054">
        <f>SUM(C5:H5)</f>
        <v>0.19600000000000001</v>
      </c>
    </row>
    <row r="6" spans="2:17" ht="16.2" thickBot="1" x14ac:dyDescent="0.35">
      <c r="B6" s="483" t="s">
        <v>191</v>
      </c>
      <c r="C6" s="1055">
        <f>+DATA!C46</f>
        <v>3.4000000000000002E-2</v>
      </c>
      <c r="D6" s="1055">
        <f>+DATA!D46</f>
        <v>3.1E-2</v>
      </c>
      <c r="E6" s="1055">
        <f>+DATA!E46</f>
        <v>3.15E-2</v>
      </c>
      <c r="F6" s="1055">
        <f>+DATA!F46</f>
        <v>0.03</v>
      </c>
      <c r="G6" s="1055">
        <f>+DATA!G46</f>
        <v>0.03</v>
      </c>
      <c r="H6" s="1055">
        <f>+DATA!H46</f>
        <v>0.03</v>
      </c>
      <c r="I6" s="1056">
        <f>SUM(C6:H6)</f>
        <v>0.1865</v>
      </c>
    </row>
    <row r="7" spans="2:17" ht="16.2" thickBot="1" x14ac:dyDescent="0.35">
      <c r="C7" s="338"/>
      <c r="D7" s="338"/>
      <c r="E7" s="338"/>
      <c r="F7" s="338"/>
      <c r="G7" s="338"/>
      <c r="H7" s="338"/>
      <c r="I7" s="338"/>
    </row>
    <row r="8" spans="2:17" ht="16.2" thickBot="1" x14ac:dyDescent="0.35">
      <c r="B8" s="70" t="s">
        <v>144</v>
      </c>
      <c r="I8" s="338"/>
      <c r="K8" s="156" t="s">
        <v>199</v>
      </c>
      <c r="L8" s="169">
        <v>2018</v>
      </c>
      <c r="M8" s="170">
        <v>2019</v>
      </c>
      <c r="N8" s="170">
        <v>2020</v>
      </c>
      <c r="O8" s="170">
        <v>2021</v>
      </c>
      <c r="P8" s="170">
        <v>2022</v>
      </c>
      <c r="Q8" s="326">
        <v>2023</v>
      </c>
    </row>
    <row r="9" spans="2:17" x14ac:dyDescent="0.3">
      <c r="B9" s="340" t="s">
        <v>193</v>
      </c>
      <c r="C9" s="341"/>
      <c r="D9" s="342">
        <f>+DATA!C16</f>
        <v>0.75</v>
      </c>
      <c r="E9" s="342">
        <f>+DATA!D16</f>
        <v>1.1499999999999999</v>
      </c>
      <c r="F9" s="342">
        <f>+DATA!E16</f>
        <v>1.33</v>
      </c>
      <c r="G9" s="342">
        <f>+DATA!F16</f>
        <v>0.66</v>
      </c>
      <c r="H9" s="342">
        <f>+DATA!G16</f>
        <v>1.0900000000000001</v>
      </c>
      <c r="I9" s="339">
        <f t="shared" ref="I9:I14" si="0">SUM(C9:H9)</f>
        <v>4.9800000000000004</v>
      </c>
      <c r="K9" s="343" t="s">
        <v>149</v>
      </c>
      <c r="L9" s="344">
        <f>+DATA!C515</f>
        <v>0.19</v>
      </c>
      <c r="M9" s="344">
        <f>+DATA!D515</f>
        <v>0.19</v>
      </c>
      <c r="N9" s="344">
        <f>+DATA!E515</f>
        <v>0.19</v>
      </c>
      <c r="O9" s="344">
        <f>+DATA!F515</f>
        <v>0.2</v>
      </c>
      <c r="P9" s="344">
        <f>+DATA!G515</f>
        <v>0.21</v>
      </c>
      <c r="Q9" s="345">
        <f>+DATA!H515</f>
        <v>0.18</v>
      </c>
    </row>
    <row r="10" spans="2:17" x14ac:dyDescent="0.3">
      <c r="B10" s="346" t="s">
        <v>194</v>
      </c>
      <c r="C10" s="16"/>
      <c r="D10" s="319">
        <f>+DATA!C21</f>
        <v>2.4E-2</v>
      </c>
      <c r="E10" s="319">
        <f>+DATA!D21</f>
        <v>4.1399999999999992E-2</v>
      </c>
      <c r="F10" s="319">
        <f>+DATA!E21</f>
        <v>4.5220000000000003E-2</v>
      </c>
      <c r="G10" s="319">
        <f>+DATA!F21</f>
        <v>2.2440000000000002E-2</v>
      </c>
      <c r="H10" s="319">
        <f>+DATA!G21</f>
        <v>3.7060000000000003E-2</v>
      </c>
      <c r="I10" s="339">
        <f t="shared" si="0"/>
        <v>0.17012000000000002</v>
      </c>
      <c r="K10" s="347" t="s">
        <v>200</v>
      </c>
      <c r="L10" s="316">
        <f>+DATA!C522</f>
        <v>1.8200000000000001E-2</v>
      </c>
      <c r="M10" s="316">
        <f>+DATA!D522</f>
        <v>1.7000000000000001E-2</v>
      </c>
      <c r="N10" s="316">
        <f>+DATA!E522</f>
        <v>1.4999999999999999E-2</v>
      </c>
      <c r="O10" s="316">
        <f>+DATA!F522</f>
        <v>1.7000000000000001E-2</v>
      </c>
      <c r="P10" s="316">
        <f>+DATA!G522</f>
        <v>1.6E-2</v>
      </c>
      <c r="Q10" s="348">
        <f>+DATA!H522</f>
        <v>1.7999999999999999E-2</v>
      </c>
    </row>
    <row r="11" spans="2:17" x14ac:dyDescent="0.3">
      <c r="B11" s="346" t="s">
        <v>195</v>
      </c>
      <c r="C11" s="192">
        <f>+BOARDS!O13</f>
        <v>26320</v>
      </c>
      <c r="D11" s="192">
        <f>+C11*(1+D10)</f>
        <v>26951.68</v>
      </c>
      <c r="E11" s="192">
        <f>+D11*(1+E10)</f>
        <v>28067.479551999997</v>
      </c>
      <c r="F11" s="192">
        <f>+E11*(1+F10)</f>
        <v>29336.690977341437</v>
      </c>
      <c r="G11" s="192">
        <f>+F11*(1+G10)</f>
        <v>29995.006322872978</v>
      </c>
      <c r="H11" s="192">
        <f>+G11*(1+H10)</f>
        <v>31106.621257198654</v>
      </c>
      <c r="I11" s="62">
        <f t="shared" si="0"/>
        <v>171777.47810941306</v>
      </c>
      <c r="J11" s="5" t="s">
        <v>1028</v>
      </c>
      <c r="K11" s="347" t="s">
        <v>201</v>
      </c>
      <c r="L11" s="316">
        <f>+DATA!C527</f>
        <v>0.53</v>
      </c>
      <c r="M11" s="316">
        <f>+DATA!D527</f>
        <v>0.52</v>
      </c>
      <c r="N11" s="316">
        <f>+DATA!E527</f>
        <v>0.52</v>
      </c>
      <c r="O11" s="316">
        <f>+DATA!F527</f>
        <v>0.55000000000000004</v>
      </c>
      <c r="P11" s="316">
        <f>+DATA!G527</f>
        <v>0.54</v>
      </c>
      <c r="Q11" s="348">
        <f>+DATA!H527</f>
        <v>0.54</v>
      </c>
    </row>
    <row r="12" spans="2:17" x14ac:dyDescent="0.3">
      <c r="B12" s="346" t="s">
        <v>196</v>
      </c>
      <c r="C12" s="16"/>
      <c r="D12" s="349">
        <f>+DATA!D47</f>
        <v>0.8</v>
      </c>
      <c r="E12" s="349">
        <f>+DATA!E47</f>
        <v>1</v>
      </c>
      <c r="F12" s="349">
        <f>+DATA!F47</f>
        <v>1.2</v>
      </c>
      <c r="G12" s="349">
        <f>+DATA!G47</f>
        <v>-0.8</v>
      </c>
      <c r="H12" s="349">
        <f>+DATA!H47</f>
        <v>0.8</v>
      </c>
      <c r="I12" s="339">
        <f t="shared" si="0"/>
        <v>3</v>
      </c>
      <c r="K12" s="347" t="s">
        <v>202</v>
      </c>
      <c r="L12" s="315">
        <f t="shared" ref="L12:Q12" si="1">SUM(L9:L11)</f>
        <v>0.73819999999999997</v>
      </c>
      <c r="M12" s="315">
        <f t="shared" si="1"/>
        <v>0.72700000000000009</v>
      </c>
      <c r="N12" s="315">
        <f t="shared" si="1"/>
        <v>0.72500000000000009</v>
      </c>
      <c r="O12" s="315">
        <f t="shared" si="1"/>
        <v>0.76700000000000013</v>
      </c>
      <c r="P12" s="315">
        <f t="shared" si="1"/>
        <v>0.76600000000000001</v>
      </c>
      <c r="Q12" s="350">
        <f t="shared" si="1"/>
        <v>0.73799999999999999</v>
      </c>
    </row>
    <row r="13" spans="2:17" ht="16.2" thickBot="1" x14ac:dyDescent="0.35">
      <c r="B13" s="346" t="s">
        <v>197</v>
      </c>
      <c r="C13" s="64">
        <f>+DATA!C47</f>
        <v>1700</v>
      </c>
      <c r="D13" s="118">
        <f>+C13*(1+(D12)*C6)</f>
        <v>1746.2400000000002</v>
      </c>
      <c r="E13" s="118">
        <f>+D13*(1+(E12)*D6)</f>
        <v>1800.3734400000001</v>
      </c>
      <c r="F13" s="118">
        <f>+E13*(1+(F12)*E6)</f>
        <v>1868.4275560320002</v>
      </c>
      <c r="G13" s="118">
        <f>+F13*(1+(G12)*F6)</f>
        <v>1823.5852946872321</v>
      </c>
      <c r="H13" s="118">
        <f>+G13*(1+(H12)*G6)</f>
        <v>1867.3513417597258</v>
      </c>
      <c r="I13" s="233">
        <f t="shared" si="0"/>
        <v>10805.977632478958</v>
      </c>
      <c r="K13" s="171" t="s">
        <v>203</v>
      </c>
      <c r="L13" s="351">
        <f>+DATA!C503</f>
        <v>0.09</v>
      </c>
      <c r="M13" s="351">
        <f>+DATA!D503</f>
        <v>7.0000000000000007E-2</v>
      </c>
      <c r="N13" s="351">
        <f>+DATA!E503</f>
        <v>0.06</v>
      </c>
      <c r="O13" s="351">
        <f>+DATA!F503</f>
        <v>0.08</v>
      </c>
      <c r="P13" s="351">
        <f>+DATA!G503</f>
        <v>0.06</v>
      </c>
      <c r="Q13" s="352">
        <f>+DATA!H503</f>
        <v>7.0000000000000007E-2</v>
      </c>
    </row>
    <row r="14" spans="2:17" ht="16.2" thickBot="1" x14ac:dyDescent="0.35">
      <c r="B14" s="353" t="s">
        <v>198</v>
      </c>
      <c r="C14" s="354">
        <f t="shared" ref="C14:H14" si="2">+C13/(1+L12)</f>
        <v>978.02324243470264</v>
      </c>
      <c r="D14" s="355">
        <f t="shared" si="2"/>
        <v>1011.1407064273308</v>
      </c>
      <c r="E14" s="355">
        <f t="shared" si="2"/>
        <v>1043.694747826087</v>
      </c>
      <c r="F14" s="355">
        <f t="shared" si="2"/>
        <v>1057.4009937928693</v>
      </c>
      <c r="G14" s="355">
        <f t="shared" si="2"/>
        <v>1032.6077546360318</v>
      </c>
      <c r="H14" s="355">
        <f t="shared" si="2"/>
        <v>1074.4253980205556</v>
      </c>
      <c r="I14" s="356">
        <f t="shared" si="0"/>
        <v>6197.2928431375776</v>
      </c>
    </row>
    <row r="15" spans="2:17" ht="16.2" thickBot="1" x14ac:dyDescent="0.35">
      <c r="I15" s="338"/>
    </row>
    <row r="16" spans="2:17" ht="16.2" thickBot="1" x14ac:dyDescent="0.35">
      <c r="B16" s="53" t="s">
        <v>19</v>
      </c>
      <c r="I16" s="338"/>
      <c r="K16" s="357" t="s">
        <v>199</v>
      </c>
      <c r="L16" s="169">
        <v>2018</v>
      </c>
      <c r="M16" s="170">
        <v>2019</v>
      </c>
      <c r="N16" s="170">
        <v>2020</v>
      </c>
      <c r="O16" s="170">
        <v>2021</v>
      </c>
      <c r="P16" s="170">
        <v>2022</v>
      </c>
      <c r="Q16" s="326">
        <v>2023</v>
      </c>
    </row>
    <row r="17" spans="2:17" x14ac:dyDescent="0.3">
      <c r="B17" s="340" t="s">
        <v>193</v>
      </c>
      <c r="C17" s="341"/>
      <c r="D17" s="358">
        <f>+DATA!C15</f>
        <v>3.2000000000000001E-2</v>
      </c>
      <c r="E17" s="358">
        <f>+DATA!D15</f>
        <v>3.5999999999999997E-2</v>
      </c>
      <c r="F17" s="358">
        <f>+DATA!E15</f>
        <v>3.4000000000000002E-2</v>
      </c>
      <c r="G17" s="358">
        <f>+DATA!F15</f>
        <v>3.4000000000000002E-2</v>
      </c>
      <c r="H17" s="358">
        <f>+DATA!G15</f>
        <v>3.4000000000000002E-2</v>
      </c>
      <c r="I17" s="339">
        <f t="shared" ref="I17:I22" si="3">SUM(C17:H17)</f>
        <v>0.17</v>
      </c>
      <c r="K17" s="343" t="s">
        <v>149</v>
      </c>
      <c r="L17" s="344">
        <f>+DATA!C516</f>
        <v>0.2</v>
      </c>
      <c r="M17" s="344">
        <f>+DATA!D516</f>
        <v>0.18</v>
      </c>
      <c r="N17" s="344">
        <f>+DATA!E516</f>
        <v>0.18</v>
      </c>
      <c r="O17" s="344">
        <f>+DATA!F516</f>
        <v>0.19</v>
      </c>
      <c r="P17" s="344">
        <f>+DATA!G516</f>
        <v>0.2</v>
      </c>
      <c r="Q17" s="345">
        <f>+DATA!H516</f>
        <v>0.22</v>
      </c>
    </row>
    <row r="18" spans="2:17" x14ac:dyDescent="0.3">
      <c r="B18" s="346" t="s">
        <v>194</v>
      </c>
      <c r="C18" s="16"/>
      <c r="D18" s="319">
        <f>+DATA!C22</f>
        <v>3.04E-2</v>
      </c>
      <c r="E18" s="319">
        <f>+DATA!D22</f>
        <v>5.0039999999999994E-2</v>
      </c>
      <c r="F18" s="319">
        <f>+DATA!E22</f>
        <v>5.3040000000000004E-2</v>
      </c>
      <c r="G18" s="319">
        <f>+DATA!F22</f>
        <v>1.7680000000000001E-2</v>
      </c>
      <c r="H18" s="319">
        <f>+DATA!G22</f>
        <v>4.1140000000000003E-2</v>
      </c>
      <c r="I18" s="339">
        <f t="shared" si="3"/>
        <v>0.1923</v>
      </c>
      <c r="K18" s="347" t="s">
        <v>200</v>
      </c>
      <c r="L18" s="316">
        <f>+DATA!C523</f>
        <v>1.2999999999999999E-2</v>
      </c>
      <c r="M18" s="316">
        <f>+DATA!D523</f>
        <v>1.6E-2</v>
      </c>
      <c r="N18" s="316">
        <f>+DATA!E523</f>
        <v>1.7000000000000001E-2</v>
      </c>
      <c r="O18" s="316">
        <f>+DATA!F523</f>
        <v>1.46E-2</v>
      </c>
      <c r="P18" s="316">
        <f>+DATA!G523</f>
        <v>1.37E-2</v>
      </c>
      <c r="Q18" s="348">
        <f>+DATA!H523</f>
        <v>1.9E-2</v>
      </c>
    </row>
    <row r="19" spans="2:17" x14ac:dyDescent="0.3">
      <c r="B19" s="346" t="s">
        <v>195</v>
      </c>
      <c r="C19" s="192">
        <f>+BOARDS!O23</f>
        <v>19670</v>
      </c>
      <c r="D19" s="192">
        <f>+C19*(1+D18)</f>
        <v>20267.968000000001</v>
      </c>
      <c r="E19" s="192">
        <f t="shared" ref="E19:H19" si="4">+D19*(1+E18)</f>
        <v>21282.177118720003</v>
      </c>
      <c r="F19" s="192">
        <f t="shared" si="4"/>
        <v>22410.983793096912</v>
      </c>
      <c r="G19" s="192">
        <f t="shared" si="4"/>
        <v>22807.209986558864</v>
      </c>
      <c r="H19" s="192">
        <f t="shared" si="4"/>
        <v>23745.498605405894</v>
      </c>
      <c r="I19" s="62">
        <f t="shared" si="3"/>
        <v>130183.83750378167</v>
      </c>
      <c r="K19" s="347" t="s">
        <v>201</v>
      </c>
      <c r="L19" s="316">
        <f>+DATA!C528</f>
        <v>0.55000000000000004</v>
      </c>
      <c r="M19" s="316">
        <f>+DATA!D528</f>
        <v>0.53</v>
      </c>
      <c r="N19" s="316">
        <f>+DATA!E528</f>
        <v>0.54</v>
      </c>
      <c r="O19" s="316">
        <f>+DATA!F528</f>
        <v>0.5</v>
      </c>
      <c r="P19" s="316">
        <f>+DATA!G528</f>
        <v>0.55000000000000004</v>
      </c>
      <c r="Q19" s="348">
        <f>+DATA!H528</f>
        <v>0.53</v>
      </c>
    </row>
    <row r="20" spans="2:17" x14ac:dyDescent="0.3">
      <c r="B20" s="346" t="s">
        <v>196</v>
      </c>
      <c r="C20" s="16"/>
      <c r="D20" s="349">
        <f>+DATA!D48</f>
        <v>0.5</v>
      </c>
      <c r="E20" s="349">
        <f>+DATA!E48</f>
        <v>1.08</v>
      </c>
      <c r="F20" s="349">
        <f>+DATA!F48</f>
        <v>1.1000000000000001</v>
      </c>
      <c r="G20" s="349">
        <f>+DATA!G48</f>
        <v>-0.75</v>
      </c>
      <c r="H20" s="349">
        <f>+DATA!H48</f>
        <v>0.9</v>
      </c>
      <c r="I20" s="339">
        <f t="shared" si="3"/>
        <v>2.83</v>
      </c>
      <c r="K20" s="347" t="s">
        <v>202</v>
      </c>
      <c r="L20" s="315">
        <f>SUM(L17:L19)</f>
        <v>0.76300000000000012</v>
      </c>
      <c r="M20" s="315">
        <f t="shared" ref="M20:Q20" si="5">SUM(M17:M19)</f>
        <v>0.72599999999999998</v>
      </c>
      <c r="N20" s="315">
        <f t="shared" si="5"/>
        <v>0.7370000000000001</v>
      </c>
      <c r="O20" s="315">
        <f t="shared" si="5"/>
        <v>0.7046</v>
      </c>
      <c r="P20" s="315">
        <f t="shared" si="5"/>
        <v>0.76370000000000005</v>
      </c>
      <c r="Q20" s="350">
        <f t="shared" si="5"/>
        <v>0.76900000000000002</v>
      </c>
    </row>
    <row r="21" spans="2:17" ht="16.2" thickBot="1" x14ac:dyDescent="0.35">
      <c r="B21" s="346" t="s">
        <v>197</v>
      </c>
      <c r="C21" s="64">
        <f>+DATA!C48</f>
        <v>1850</v>
      </c>
      <c r="D21" s="118">
        <f>+C21*(1+(D20)*C6)</f>
        <v>1881.4499999999998</v>
      </c>
      <c r="E21" s="118">
        <f>+D21*(1+(E20)*D6)</f>
        <v>1944.4409459999997</v>
      </c>
      <c r="F21" s="118">
        <f>+E21*(1+(F20)*E6)</f>
        <v>2011.8158247788999</v>
      </c>
      <c r="G21" s="118">
        <f>+F21*(1+(G20)*F6)</f>
        <v>1966.5499687213749</v>
      </c>
      <c r="H21" s="118">
        <f>+G21*(1+(H20)*G6)</f>
        <v>2019.6468178768519</v>
      </c>
      <c r="I21" s="233">
        <f t="shared" si="3"/>
        <v>11673.903557377125</v>
      </c>
      <c r="K21" s="171" t="s">
        <v>203</v>
      </c>
      <c r="L21" s="128">
        <f>+DATA!C504</f>
        <v>5.5E-2</v>
      </c>
      <c r="M21" s="128">
        <f>+DATA!D504</f>
        <v>0.06</v>
      </c>
      <c r="N21" s="128">
        <f>+DATA!E504</f>
        <v>8.5000000000000006E-2</v>
      </c>
      <c r="O21" s="128">
        <f>+DATA!F504</f>
        <v>0.06</v>
      </c>
      <c r="P21" s="128">
        <f>+DATA!G504</f>
        <v>0.05</v>
      </c>
      <c r="Q21" s="359">
        <f>+DATA!H504</f>
        <v>5.5E-2</v>
      </c>
    </row>
    <row r="22" spans="2:17" ht="16.2" thickBot="1" x14ac:dyDescent="0.35">
      <c r="B22" s="353" t="s">
        <v>198</v>
      </c>
      <c r="C22" s="354">
        <f>+C21/(1+L20)</f>
        <v>1049.3477027793533</v>
      </c>
      <c r="D22" s="355">
        <f>+D21/(1+M20)</f>
        <v>1090.063731170336</v>
      </c>
      <c r="E22" s="355">
        <f>+E21/(1+N20)</f>
        <v>1119.4248393782382</v>
      </c>
      <c r="F22" s="355">
        <f t="shared" ref="F22:H22" si="6">+F21/(1+O20)</f>
        <v>1180.227516589757</v>
      </c>
      <c r="G22" s="355">
        <f t="shared" si="6"/>
        <v>1115.0138735166836</v>
      </c>
      <c r="H22" s="355">
        <f t="shared" si="6"/>
        <v>1141.6884216375645</v>
      </c>
      <c r="I22" s="356">
        <f t="shared" si="3"/>
        <v>6695.766085071933</v>
      </c>
    </row>
    <row r="23" spans="2:17" ht="16.2" thickBot="1" x14ac:dyDescent="0.35">
      <c r="I23" s="338"/>
    </row>
    <row r="24" spans="2:17" ht="16.2" thickBot="1" x14ac:dyDescent="0.35">
      <c r="B24" s="154" t="s">
        <v>21</v>
      </c>
      <c r="I24" s="338"/>
      <c r="K24" s="360" t="s">
        <v>199</v>
      </c>
      <c r="L24" s="169">
        <v>2018</v>
      </c>
      <c r="M24" s="170">
        <v>2019</v>
      </c>
      <c r="N24" s="170">
        <v>2020</v>
      </c>
      <c r="O24" s="170">
        <v>2021</v>
      </c>
      <c r="P24" s="170">
        <v>2022</v>
      </c>
      <c r="Q24" s="326">
        <v>2023</v>
      </c>
    </row>
    <row r="25" spans="2:17" x14ac:dyDescent="0.3">
      <c r="B25" s="340" t="s">
        <v>193</v>
      </c>
      <c r="C25" s="341"/>
      <c r="D25" s="358"/>
      <c r="E25" s="358">
        <f>+DATA!D18</f>
        <v>1.25</v>
      </c>
      <c r="F25" s="358">
        <f>+DATA!E18</f>
        <v>1.88</v>
      </c>
      <c r="G25" s="358">
        <f>+DATA!F18</f>
        <v>0.74</v>
      </c>
      <c r="H25" s="358">
        <f>+DATA!G18</f>
        <v>1.1000000000000001</v>
      </c>
      <c r="I25" s="339">
        <f t="shared" ref="I25:I30" si="7">SUM(C25:H25)</f>
        <v>4.9700000000000006</v>
      </c>
      <c r="K25" s="343" t="s">
        <v>149</v>
      </c>
      <c r="L25" s="344">
        <f>+DATA!C517</f>
        <v>0</v>
      </c>
      <c r="M25" s="344">
        <f>+DATA!D517</f>
        <v>0.16</v>
      </c>
      <c r="N25" s="344">
        <f>+DATA!E517</f>
        <v>0.15</v>
      </c>
      <c r="O25" s="344">
        <f>+DATA!F517</f>
        <v>0.17</v>
      </c>
      <c r="P25" s="344">
        <f>+DATA!G517</f>
        <v>0.2</v>
      </c>
      <c r="Q25" s="345">
        <f>+DATA!H517</f>
        <v>0.19</v>
      </c>
    </row>
    <row r="26" spans="2:17" x14ac:dyDescent="0.3">
      <c r="B26" s="346" t="s">
        <v>194</v>
      </c>
      <c r="C26" s="16"/>
      <c r="D26" s="319"/>
      <c r="E26" s="319">
        <f>+DATA!D23</f>
        <v>4.4999999999999998E-2</v>
      </c>
      <c r="F26" s="319">
        <f>+DATA!E23</f>
        <v>6.3920000000000005E-2</v>
      </c>
      <c r="G26" s="319">
        <f>+DATA!F23</f>
        <v>2.5160000000000002E-2</v>
      </c>
      <c r="H26" s="319">
        <f>+DATA!G23</f>
        <v>3.7400000000000003E-2</v>
      </c>
      <c r="I26" s="339">
        <f t="shared" si="7"/>
        <v>0.17148000000000002</v>
      </c>
      <c r="K26" s="347" t="s">
        <v>200</v>
      </c>
      <c r="L26" s="316">
        <f>+DATA!C524</f>
        <v>0</v>
      </c>
      <c r="M26" s="316">
        <f>+DATA!D524</f>
        <v>1.4999999999999999E-2</v>
      </c>
      <c r="N26" s="316">
        <f>+DATA!E524</f>
        <v>1.4E-2</v>
      </c>
      <c r="O26" s="316">
        <f>+DATA!F524</f>
        <v>1.4999999999999999E-2</v>
      </c>
      <c r="P26" s="316">
        <f>+DATA!G524</f>
        <v>1.2E-2</v>
      </c>
      <c r="Q26" s="316">
        <f>+DATA!H524</f>
        <v>1.2E-2</v>
      </c>
    </row>
    <row r="27" spans="2:17" x14ac:dyDescent="0.3">
      <c r="B27" s="346" t="s">
        <v>195</v>
      </c>
      <c r="C27" s="192"/>
      <c r="D27" s="192">
        <f>+BOARDS!O29</f>
        <v>14000</v>
      </c>
      <c r="E27" s="192">
        <f t="shared" ref="E27:H27" si="8">+D27*(1+E26)</f>
        <v>14629.999999999998</v>
      </c>
      <c r="F27" s="192">
        <f t="shared" si="8"/>
        <v>15565.149599999997</v>
      </c>
      <c r="G27" s="192">
        <f t="shared" si="8"/>
        <v>15956.768763935997</v>
      </c>
      <c r="H27" s="192">
        <f t="shared" si="8"/>
        <v>16553.551915707205</v>
      </c>
      <c r="I27" s="62">
        <f t="shared" si="7"/>
        <v>76705.470279643196</v>
      </c>
      <c r="K27" s="347" t="s">
        <v>201</v>
      </c>
      <c r="L27" s="316">
        <f>+DATA!C529</f>
        <v>0</v>
      </c>
      <c r="M27" s="316">
        <f>+DATA!D529</f>
        <v>0.55000000000000004</v>
      </c>
      <c r="N27" s="316">
        <f>+DATA!E529</f>
        <v>0.52</v>
      </c>
      <c r="O27" s="316">
        <f>+DATA!F529</f>
        <v>0.51</v>
      </c>
      <c r="P27" s="316">
        <f>+DATA!G529</f>
        <v>0.53</v>
      </c>
      <c r="Q27" s="348">
        <f>+DATA!H529</f>
        <v>0.54</v>
      </c>
    </row>
    <row r="28" spans="2:17" x14ac:dyDescent="0.3">
      <c r="B28" s="346" t="s">
        <v>196</v>
      </c>
      <c r="C28" s="16"/>
      <c r="D28" s="16"/>
      <c r="E28" s="349">
        <f>+DATA!E49</f>
        <v>1.1000000000000001</v>
      </c>
      <c r="F28" s="349">
        <f>+DATA!F49</f>
        <v>0.75</v>
      </c>
      <c r="G28" s="349">
        <f>+DATA!G49</f>
        <v>-0.7</v>
      </c>
      <c r="H28" s="349">
        <f>+DATA!H49</f>
        <v>0.7</v>
      </c>
      <c r="I28" s="339">
        <f t="shared" si="7"/>
        <v>1.85</v>
      </c>
      <c r="K28" s="347" t="s">
        <v>202</v>
      </c>
      <c r="L28" s="315">
        <f>SUM(L25:L27)</f>
        <v>0</v>
      </c>
      <c r="M28" s="315">
        <f t="shared" ref="M28:Q28" si="9">SUM(M25:M27)</f>
        <v>0.72500000000000009</v>
      </c>
      <c r="N28" s="315">
        <f t="shared" si="9"/>
        <v>0.68400000000000005</v>
      </c>
      <c r="O28" s="315">
        <f t="shared" si="9"/>
        <v>0.69500000000000006</v>
      </c>
      <c r="P28" s="315">
        <f t="shared" si="9"/>
        <v>0.74199999999999999</v>
      </c>
      <c r="Q28" s="350">
        <f t="shared" si="9"/>
        <v>0.74199999999999999</v>
      </c>
    </row>
    <row r="29" spans="2:17" ht="16.2" thickBot="1" x14ac:dyDescent="0.35">
      <c r="B29" s="346" t="s">
        <v>197</v>
      </c>
      <c r="C29" s="16"/>
      <c r="D29" s="118">
        <f>+DATA!D49</f>
        <v>1950</v>
      </c>
      <c r="E29" s="118">
        <f>+D29*(1+(E28*D6))</f>
        <v>2016.4950000000001</v>
      </c>
      <c r="F29" s="118">
        <f>+E29*(1+(F28*E6))</f>
        <v>2064.134694375</v>
      </c>
      <c r="G29" s="118">
        <f>+F29*(1+(G28*F6))</f>
        <v>2020.7878657931249</v>
      </c>
      <c r="H29" s="118">
        <f>+G29*(1+(H28*G6))</f>
        <v>2063.2244109747803</v>
      </c>
      <c r="I29" s="233">
        <f t="shared" si="7"/>
        <v>10114.641971142906</v>
      </c>
      <c r="K29" s="171" t="s">
        <v>203</v>
      </c>
      <c r="L29" s="351">
        <f>+DATA!C505</f>
        <v>0</v>
      </c>
      <c r="M29" s="351">
        <f>+DATA!D505</f>
        <v>0.08</v>
      </c>
      <c r="N29" s="351">
        <f>+DATA!E505</f>
        <v>7.0000000000000007E-2</v>
      </c>
      <c r="O29" s="351">
        <f>+DATA!F505</f>
        <v>0.06</v>
      </c>
      <c r="P29" s="351">
        <f>+DATA!G505</f>
        <v>7.0000000000000007E-2</v>
      </c>
      <c r="Q29" s="352">
        <f>+DATA!H505</f>
        <v>0.06</v>
      </c>
    </row>
    <row r="30" spans="2:17" ht="16.2" thickBot="1" x14ac:dyDescent="0.35">
      <c r="B30" s="353" t="s">
        <v>198</v>
      </c>
      <c r="C30" s="354"/>
      <c r="D30" s="354">
        <f>+D29/(1+M28)</f>
        <v>1130.4347826086955</v>
      </c>
      <c r="E30" s="354">
        <f t="shared" ref="E30:H30" si="10">+E29/(1+N28)</f>
        <v>1197.4435866983372</v>
      </c>
      <c r="F30" s="354">
        <f t="shared" si="10"/>
        <v>1217.7785807522123</v>
      </c>
      <c r="G30" s="354">
        <f t="shared" si="10"/>
        <v>1160.0389585494402</v>
      </c>
      <c r="H30" s="354">
        <f t="shared" si="10"/>
        <v>1184.3997766789785</v>
      </c>
      <c r="I30" s="233">
        <f t="shared" si="7"/>
        <v>5890.0956852876643</v>
      </c>
    </row>
    <row r="31" spans="2:17" ht="16.2" thickBot="1" x14ac:dyDescent="0.35"/>
    <row r="32" spans="2:17" ht="16.2" thickBot="1" x14ac:dyDescent="0.35">
      <c r="B32" s="155" t="s">
        <v>207</v>
      </c>
      <c r="C32" s="361"/>
    </row>
    <row r="33" spans="2:12" ht="16.2" thickBot="1" x14ac:dyDescent="0.35"/>
    <row r="34" spans="2:12" ht="16.2" thickBot="1" x14ac:dyDescent="0.35">
      <c r="B34" s="156" t="s">
        <v>144</v>
      </c>
      <c r="K34" s="155" t="s">
        <v>213</v>
      </c>
    </row>
    <row r="35" spans="2:12" ht="16.2" thickBot="1" x14ac:dyDescent="0.35">
      <c r="B35" s="340" t="s">
        <v>208</v>
      </c>
      <c r="C35" s="341"/>
      <c r="D35" s="342">
        <f>+DATA!C103</f>
        <v>0.05</v>
      </c>
      <c r="E35" s="342">
        <f>+DATA!D103</f>
        <v>0.03</v>
      </c>
      <c r="F35" s="342">
        <f>+DATA!E103</f>
        <v>-0.06</v>
      </c>
      <c r="G35" s="342">
        <f>+DATA!F103</f>
        <v>-0.03</v>
      </c>
      <c r="H35" s="342">
        <f>+DATA!G103</f>
        <v>0.03</v>
      </c>
      <c r="I35" s="362">
        <f t="shared" ref="I35:I46" si="11">SUM(C35:H35)</f>
        <v>2.0000000000000004E-2</v>
      </c>
      <c r="K35" s="169" t="s">
        <v>213</v>
      </c>
      <c r="L35" s="363">
        <v>0.05</v>
      </c>
    </row>
    <row r="36" spans="2:12" ht="16.2" thickBot="1" x14ac:dyDescent="0.35">
      <c r="B36" s="346" t="s">
        <v>209</v>
      </c>
      <c r="C36" s="192">
        <f>+BOARDS!O43</f>
        <v>8556</v>
      </c>
      <c r="D36" s="192">
        <f>+C36*(1+D35)</f>
        <v>8983.8000000000011</v>
      </c>
      <c r="E36" s="192">
        <f t="shared" ref="E36:H36" si="12">+D36*(1+E35)</f>
        <v>9253.3140000000021</v>
      </c>
      <c r="F36" s="192">
        <f t="shared" si="12"/>
        <v>8698.1151600000012</v>
      </c>
      <c r="G36" s="192">
        <f t="shared" si="12"/>
        <v>8437.1717052000004</v>
      </c>
      <c r="H36" s="192">
        <f t="shared" si="12"/>
        <v>8690.2868563560005</v>
      </c>
      <c r="I36" s="126">
        <f t="shared" si="11"/>
        <v>52618.687721556009</v>
      </c>
      <c r="K36" s="169" t="s">
        <v>202</v>
      </c>
      <c r="L36" s="363">
        <v>1</v>
      </c>
    </row>
    <row r="37" spans="2:12" x14ac:dyDescent="0.3">
      <c r="B37" s="346" t="s">
        <v>196</v>
      </c>
      <c r="C37" s="16"/>
      <c r="D37" s="349">
        <f>+DATA!D108</f>
        <v>0.02</v>
      </c>
      <c r="E37" s="349">
        <f>+DATA!E108</f>
        <v>0.01</v>
      </c>
      <c r="F37" s="349">
        <f>+DATA!F108</f>
        <v>-0.05</v>
      </c>
      <c r="G37" s="349">
        <f>+DATA!G108</f>
        <v>-0.06</v>
      </c>
      <c r="H37" s="349">
        <f>+DATA!H108</f>
        <v>0.03</v>
      </c>
      <c r="I37" s="364">
        <f t="shared" si="11"/>
        <v>-0.05</v>
      </c>
    </row>
    <row r="38" spans="2:12" x14ac:dyDescent="0.3">
      <c r="B38" s="346" t="s">
        <v>272</v>
      </c>
      <c r="C38" s="365">
        <f>+DATA!C108</f>
        <v>0.7</v>
      </c>
      <c r="D38" s="365">
        <f>C38*(1+D37)</f>
        <v>0.71399999999999997</v>
      </c>
      <c r="E38" s="365">
        <f t="shared" ref="E38:H38" si="13">D38*(1+E37)</f>
        <v>0.72114</v>
      </c>
      <c r="F38" s="365">
        <f t="shared" si="13"/>
        <v>0.685083</v>
      </c>
      <c r="G38" s="365">
        <f t="shared" si="13"/>
        <v>0.64397801999999993</v>
      </c>
      <c r="H38" s="365">
        <f t="shared" si="13"/>
        <v>0.6632973606</v>
      </c>
      <c r="I38" s="366">
        <f t="shared" si="11"/>
        <v>4.1274983805999996</v>
      </c>
    </row>
    <row r="39" spans="2:12" ht="16.2" thickBot="1" x14ac:dyDescent="0.35">
      <c r="B39" s="353" t="s">
        <v>198</v>
      </c>
      <c r="C39" s="367">
        <f>+(C38)/($L$35+$L$36)</f>
        <v>0.66666666666666663</v>
      </c>
      <c r="D39" s="367">
        <f t="shared" ref="D39:H39" si="14">+(D38)/($L$35+$L$36)</f>
        <v>0.67999999999999994</v>
      </c>
      <c r="E39" s="367">
        <f t="shared" si="14"/>
        <v>0.68679999999999997</v>
      </c>
      <c r="F39" s="367">
        <f t="shared" si="14"/>
        <v>0.65245999999999993</v>
      </c>
      <c r="G39" s="367">
        <f t="shared" si="14"/>
        <v>0.61331239999999987</v>
      </c>
      <c r="H39" s="367">
        <f t="shared" si="14"/>
        <v>0.63171177199999995</v>
      </c>
      <c r="I39" s="368">
        <f t="shared" si="11"/>
        <v>3.9309508386666665</v>
      </c>
    </row>
    <row r="40" spans="2:12" ht="16.2" thickBot="1" x14ac:dyDescent="0.35">
      <c r="I40" s="369"/>
    </row>
    <row r="41" spans="2:12" ht="16.2" thickBot="1" x14ac:dyDescent="0.35">
      <c r="B41" s="173" t="s">
        <v>21</v>
      </c>
    </row>
    <row r="42" spans="2:12" x14ac:dyDescent="0.3">
      <c r="B42" s="340" t="s">
        <v>208</v>
      </c>
      <c r="C42" s="341"/>
      <c r="D42" s="342"/>
      <c r="E42" s="342"/>
      <c r="F42" s="342">
        <f>+DATA!E104</f>
        <v>0.04</v>
      </c>
      <c r="G42" s="342">
        <f>+DATA!F104</f>
        <v>-0.05</v>
      </c>
      <c r="H42" s="342">
        <f>+DATA!G104</f>
        <v>0.04</v>
      </c>
      <c r="I42" s="370">
        <f t="shared" si="11"/>
        <v>0.03</v>
      </c>
    </row>
    <row r="43" spans="2:12" x14ac:dyDescent="0.3">
      <c r="B43" s="346" t="s">
        <v>209</v>
      </c>
      <c r="C43" s="16"/>
      <c r="D43" s="16"/>
      <c r="E43" s="192">
        <f>+BOARDS!O49</f>
        <v>7800</v>
      </c>
      <c r="F43" s="192">
        <f>+E43*(1+F42)</f>
        <v>8112</v>
      </c>
      <c r="G43" s="192">
        <f t="shared" ref="G43:H43" si="15">+F43*(1+G42)</f>
        <v>7706.4</v>
      </c>
      <c r="H43" s="192">
        <f t="shared" si="15"/>
        <v>8014.6559999999999</v>
      </c>
      <c r="I43" s="371">
        <f t="shared" si="11"/>
        <v>31633.056</v>
      </c>
    </row>
    <row r="44" spans="2:12" x14ac:dyDescent="0.3">
      <c r="B44" s="346" t="s">
        <v>196</v>
      </c>
      <c r="C44" s="16"/>
      <c r="D44" s="16"/>
      <c r="E44" s="16"/>
      <c r="F44" s="349">
        <f>+DATA!F109</f>
        <v>0.04</v>
      </c>
      <c r="G44" s="349">
        <f>+DATA!G109</f>
        <v>-0.04</v>
      </c>
      <c r="H44" s="349">
        <f>+DATA!H109</f>
        <v>0.05</v>
      </c>
      <c r="I44" s="372">
        <f t="shared" si="11"/>
        <v>0.05</v>
      </c>
    </row>
    <row r="45" spans="2:12" x14ac:dyDescent="0.3">
      <c r="B45" s="346" t="s">
        <v>272</v>
      </c>
      <c r="C45" s="16"/>
      <c r="D45" s="16"/>
      <c r="E45" s="373">
        <f>+DATA!E109</f>
        <v>0.6</v>
      </c>
      <c r="F45" s="373">
        <f>+E45*(1+F44)</f>
        <v>0.624</v>
      </c>
      <c r="G45" s="373">
        <f t="shared" ref="G45:H45" si="16">+F45*(1+G44)</f>
        <v>0.59904000000000002</v>
      </c>
      <c r="H45" s="373">
        <f t="shared" si="16"/>
        <v>0.628992</v>
      </c>
      <c r="I45" s="374">
        <f t="shared" si="11"/>
        <v>2.452032</v>
      </c>
    </row>
    <row r="46" spans="2:12" ht="16.2" thickBot="1" x14ac:dyDescent="0.35">
      <c r="B46" s="353" t="s">
        <v>198</v>
      </c>
      <c r="C46" s="211"/>
      <c r="D46" s="211"/>
      <c r="E46" s="367">
        <f>+(E45)/($L$35+$L$36)</f>
        <v>0.5714285714285714</v>
      </c>
      <c r="F46" s="367">
        <f t="shared" ref="F46:H46" si="17">+(F45)/($L$35+$L$36)</f>
        <v>0.59428571428571431</v>
      </c>
      <c r="G46" s="367">
        <f t="shared" si="17"/>
        <v>0.57051428571428575</v>
      </c>
      <c r="H46" s="367">
        <f t="shared" si="17"/>
        <v>0.59904000000000002</v>
      </c>
      <c r="I46" s="374">
        <f t="shared" si="11"/>
        <v>2.3352685714285712</v>
      </c>
    </row>
    <row r="48" spans="2:12" ht="16.2" thickBot="1" x14ac:dyDescent="0.35"/>
    <row r="49" spans="2:9" ht="16.2" thickBot="1" x14ac:dyDescent="0.35">
      <c r="B49" s="375" t="s">
        <v>22</v>
      </c>
      <c r="C49" s="361"/>
    </row>
    <row r="50" spans="2:9" ht="16.2" thickBot="1" x14ac:dyDescent="0.35"/>
    <row r="51" spans="2:9" ht="16.2" thickBot="1" x14ac:dyDescent="0.35">
      <c r="B51" s="173" t="s">
        <v>21</v>
      </c>
    </row>
    <row r="52" spans="2:9" x14ac:dyDescent="0.3">
      <c r="B52" s="340" t="s">
        <v>208</v>
      </c>
      <c r="C52" s="341"/>
      <c r="D52" s="342"/>
      <c r="E52" s="342"/>
      <c r="F52" s="342">
        <f>+DATA!E157</f>
        <v>0.04</v>
      </c>
      <c r="G52" s="342">
        <f>+DATA!F157</f>
        <v>-0.09</v>
      </c>
      <c r="H52" s="342">
        <f>+DATA!G157</f>
        <v>0.02</v>
      </c>
      <c r="I52" s="370">
        <f t="shared" ref="I52:I55" si="18">SUM(C52:H52)</f>
        <v>-2.9999999999999995E-2</v>
      </c>
    </row>
    <row r="53" spans="2:9" x14ac:dyDescent="0.3">
      <c r="B53" s="346" t="s">
        <v>209</v>
      </c>
      <c r="C53" s="16"/>
      <c r="D53" s="16"/>
      <c r="E53" s="192">
        <f>+BOARDS!O59</f>
        <v>5000</v>
      </c>
      <c r="F53" s="192">
        <f>+E53*(1+F52)</f>
        <v>5200</v>
      </c>
      <c r="G53" s="192">
        <f t="shared" ref="G53" si="19">+F53*(1+G52)</f>
        <v>4732</v>
      </c>
      <c r="H53" s="376">
        <f t="shared" ref="H53" si="20">+G53*(1+H52)</f>
        <v>4826.6400000000003</v>
      </c>
      <c r="I53" s="371">
        <f t="shared" si="18"/>
        <v>19758.64</v>
      </c>
    </row>
    <row r="54" spans="2:9" x14ac:dyDescent="0.3">
      <c r="B54" s="346" t="s">
        <v>196</v>
      </c>
      <c r="C54" s="16"/>
      <c r="D54" s="16"/>
      <c r="E54" s="16"/>
      <c r="F54" s="349">
        <f>+DATA!F163</f>
        <v>0.06</v>
      </c>
      <c r="G54" s="349">
        <f>+DATA!G163</f>
        <v>-0.05</v>
      </c>
      <c r="H54" s="349">
        <f>+DATA!H163</f>
        <v>0.03</v>
      </c>
      <c r="I54" s="372">
        <f t="shared" si="18"/>
        <v>3.9999999999999994E-2</v>
      </c>
    </row>
    <row r="55" spans="2:9" ht="16.2" thickBot="1" x14ac:dyDescent="0.35">
      <c r="B55" s="353" t="s">
        <v>212</v>
      </c>
      <c r="C55" s="211"/>
      <c r="D55" s="211"/>
      <c r="E55" s="377">
        <f>+DATA!E163</f>
        <v>1.3</v>
      </c>
      <c r="F55" s="377">
        <f>+E55*(1+F54)</f>
        <v>1.3780000000000001</v>
      </c>
      <c r="G55" s="377">
        <f t="shared" ref="G55" si="21">+F55*(1+G54)</f>
        <v>1.3091000000000002</v>
      </c>
      <c r="H55" s="378">
        <f t="shared" ref="H55" si="22">+G55*(1+H54)</f>
        <v>1.3483730000000003</v>
      </c>
      <c r="I55" s="379">
        <f t="shared" si="18"/>
        <v>5.3354730000000004</v>
      </c>
    </row>
    <row r="56" spans="2:9" ht="16.2" thickBot="1" x14ac:dyDescent="0.35"/>
    <row r="57" spans="2:9" ht="16.2" thickBot="1" x14ac:dyDescent="0.35">
      <c r="B57" s="177" t="s">
        <v>24</v>
      </c>
    </row>
    <row r="58" spans="2:9" x14ac:dyDescent="0.3">
      <c r="B58" s="340" t="s">
        <v>208</v>
      </c>
      <c r="C58" s="341"/>
      <c r="D58" s="342"/>
      <c r="E58" s="342"/>
      <c r="F58" s="342"/>
      <c r="G58" s="342">
        <f>+DATA!F158</f>
        <v>0.04</v>
      </c>
      <c r="H58" s="342">
        <f>+DATA!G158</f>
        <v>0.03</v>
      </c>
      <c r="I58" s="370">
        <f t="shared" ref="I58:I61" si="23">SUM(C58:H58)</f>
        <v>7.0000000000000007E-2</v>
      </c>
    </row>
    <row r="59" spans="2:9" x14ac:dyDescent="0.3">
      <c r="B59" s="346" t="s">
        <v>209</v>
      </c>
      <c r="C59" s="16"/>
      <c r="D59" s="16"/>
      <c r="E59" s="118"/>
      <c r="F59" s="192">
        <f>+BOARDS!O66</f>
        <v>3500</v>
      </c>
      <c r="G59" s="192">
        <f t="shared" ref="G59" si="24">+F59*(1+G58)</f>
        <v>3640</v>
      </c>
      <c r="H59" s="376">
        <f t="shared" ref="H59" si="25">+G59*(1+H58)</f>
        <v>3749.2000000000003</v>
      </c>
      <c r="I59" s="371">
        <f t="shared" si="23"/>
        <v>10889.2</v>
      </c>
    </row>
    <row r="60" spans="2:9" x14ac:dyDescent="0.3">
      <c r="B60" s="346" t="s">
        <v>196</v>
      </c>
      <c r="C60" s="16"/>
      <c r="D60" s="16"/>
      <c r="E60" s="16"/>
      <c r="F60" s="349"/>
      <c r="G60" s="349">
        <f>+DATA!G164</f>
        <v>-0.03</v>
      </c>
      <c r="H60" s="349">
        <f>+DATA!H164</f>
        <v>0.02</v>
      </c>
      <c r="I60" s="372">
        <f t="shared" si="23"/>
        <v>-9.9999999999999985E-3</v>
      </c>
    </row>
    <row r="61" spans="2:9" ht="16.2" thickBot="1" x14ac:dyDescent="0.35">
      <c r="B61" s="353" t="s">
        <v>212</v>
      </c>
      <c r="C61" s="211"/>
      <c r="D61" s="211"/>
      <c r="E61" s="367"/>
      <c r="F61" s="354">
        <f>+DATA!F164</f>
        <v>0.9</v>
      </c>
      <c r="G61" s="354">
        <f>+F61*(1+G60)</f>
        <v>0.873</v>
      </c>
      <c r="H61" s="380">
        <f>+G61*(1+H60)</f>
        <v>0.89046000000000003</v>
      </c>
      <c r="I61" s="381">
        <f t="shared" si="23"/>
        <v>2.6634600000000002</v>
      </c>
    </row>
  </sheetData>
  <pageMargins left="0.7" right="0.7" top="0.75" bottom="0.75" header="0.3" footer="0.3"/>
  <pageSetup orientation="portrait" horizontalDpi="360" verticalDpi="360" r:id="rId1"/>
  <ignoredErrors>
    <ignoredError sqref="F44:H44 F54:H54 G60:H60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BU319"/>
  <sheetViews>
    <sheetView showGridLines="0" zoomScale="48" zoomScaleNormal="386" workbookViewId="0">
      <pane ySplit="1" topLeftCell="A3" activePane="bottomLeft" state="frozen"/>
      <selection pane="bottomLeft"/>
    </sheetView>
  </sheetViews>
  <sheetFormatPr baseColWidth="10" defaultColWidth="23.33203125" defaultRowHeight="15.6" x14ac:dyDescent="0.3"/>
  <cols>
    <col min="1" max="1" width="73.109375" style="5" customWidth="1"/>
    <col min="2" max="16384" width="23.33203125" style="5"/>
  </cols>
  <sheetData>
    <row r="1" spans="1:15" ht="79.8" customHeight="1" x14ac:dyDescent="0.3">
      <c r="A1" s="1376" t="s">
        <v>167</v>
      </c>
      <c r="B1" s="1377"/>
      <c r="C1" s="1377" t="s">
        <v>168</v>
      </c>
      <c r="D1" s="1377" t="s">
        <v>169</v>
      </c>
      <c r="E1" s="1377" t="s">
        <v>170</v>
      </c>
      <c r="F1" s="1377" t="s">
        <v>171</v>
      </c>
      <c r="G1" s="1377" t="s">
        <v>172</v>
      </c>
      <c r="H1" s="1377" t="s">
        <v>173</v>
      </c>
      <c r="I1" s="1377" t="s">
        <v>174</v>
      </c>
      <c r="J1" s="1377" t="s">
        <v>175</v>
      </c>
      <c r="K1" s="1377" t="s">
        <v>176</v>
      </c>
      <c r="L1" s="1377" t="s">
        <v>177</v>
      </c>
      <c r="M1" s="1377" t="s">
        <v>178</v>
      </c>
      <c r="N1" s="1377" t="s">
        <v>179</v>
      </c>
      <c r="O1" s="1378" t="s">
        <v>182</v>
      </c>
    </row>
    <row r="2" spans="1:15" x14ac:dyDescent="0.3">
      <c r="A2" s="3"/>
      <c r="O2" s="1297"/>
    </row>
    <row r="3" spans="1:15" x14ac:dyDescent="0.3">
      <c r="A3" s="3"/>
      <c r="O3" s="1297"/>
    </row>
    <row r="4" spans="1:15" x14ac:dyDescent="0.3">
      <c r="O4" s="1297"/>
    </row>
    <row r="5" spans="1:15" x14ac:dyDescent="0.3">
      <c r="A5" s="1474" t="s">
        <v>0</v>
      </c>
      <c r="B5" s="1475"/>
      <c r="O5" s="1297"/>
    </row>
    <row r="6" spans="1:15" customFormat="1" ht="14.4" x14ac:dyDescent="0.3">
      <c r="O6" s="1298"/>
    </row>
    <row r="7" spans="1:15" s="106" customFormat="1" ht="16.2" thickBot="1" x14ac:dyDescent="0.35">
      <c r="A7" s="69"/>
      <c r="O7" s="301"/>
    </row>
    <row r="8" spans="1:15" ht="16.2" thickBot="1" x14ac:dyDescent="0.35">
      <c r="A8" s="1465" t="s">
        <v>144</v>
      </c>
      <c r="B8" s="1466"/>
      <c r="C8" s="1466"/>
      <c r="D8" s="1466"/>
      <c r="E8" s="1466"/>
      <c r="F8" s="1466"/>
      <c r="G8" s="1466"/>
      <c r="H8" s="1466"/>
      <c r="I8" s="1466"/>
      <c r="J8" s="1466"/>
      <c r="K8" s="1466"/>
      <c r="L8" s="1466"/>
      <c r="M8" s="1466"/>
      <c r="N8" s="1467"/>
      <c r="O8" s="302"/>
    </row>
    <row r="9" spans="1:15" x14ac:dyDescent="0.3">
      <c r="A9" s="1468">
        <v>2016</v>
      </c>
      <c r="B9" s="1455"/>
      <c r="C9" s="64">
        <f>+DATA!C32</f>
        <v>1920</v>
      </c>
      <c r="D9" s="64">
        <f>+DATA!D32</f>
        <v>1280</v>
      </c>
      <c r="E9" s="64">
        <f>+DATA!E32</f>
        <v>1440</v>
      </c>
      <c r="F9" s="64">
        <f>+DATA!F32</f>
        <v>1160</v>
      </c>
      <c r="G9" s="64">
        <f>+DATA!G32</f>
        <v>1760</v>
      </c>
      <c r="H9" s="64">
        <f>+DATA!H32</f>
        <v>2000</v>
      </c>
      <c r="I9" s="64">
        <f>+DATA!I32</f>
        <v>2160</v>
      </c>
      <c r="J9" s="64">
        <f>+DATA!J32</f>
        <v>1440</v>
      </c>
      <c r="K9" s="64">
        <f>+DATA!K32</f>
        <v>1760</v>
      </c>
      <c r="L9" s="64">
        <f>+DATA!L32</f>
        <v>1920</v>
      </c>
      <c r="M9" s="64">
        <f>+DATA!M32</f>
        <v>2000</v>
      </c>
      <c r="N9" s="64">
        <f>+DATA!N32</f>
        <v>3200</v>
      </c>
      <c r="O9" s="303">
        <f>+SUM(C9:N9)</f>
        <v>22040</v>
      </c>
    </row>
    <row r="10" spans="1:15" x14ac:dyDescent="0.3">
      <c r="A10" s="1468" t="s">
        <v>180</v>
      </c>
      <c r="B10" s="1455"/>
      <c r="C10" s="304">
        <f>+C9/$O$9</f>
        <v>8.7114337568058073E-2</v>
      </c>
      <c r="D10" s="304">
        <f t="shared" ref="D10:N10" si="0">+D9/$O$9</f>
        <v>5.8076225045372049E-2</v>
      </c>
      <c r="E10" s="304">
        <f t="shared" si="0"/>
        <v>6.5335753176043551E-2</v>
      </c>
      <c r="F10" s="304">
        <f t="shared" si="0"/>
        <v>5.2631578947368418E-2</v>
      </c>
      <c r="G10" s="304">
        <f t="shared" si="0"/>
        <v>7.985480943738657E-2</v>
      </c>
      <c r="H10" s="304">
        <f t="shared" si="0"/>
        <v>9.0744101633393831E-2</v>
      </c>
      <c r="I10" s="304">
        <f t="shared" si="0"/>
        <v>9.8003629764065334E-2</v>
      </c>
      <c r="J10" s="304">
        <f t="shared" si="0"/>
        <v>6.5335753176043551E-2</v>
      </c>
      <c r="K10" s="304">
        <f t="shared" si="0"/>
        <v>7.985480943738657E-2</v>
      </c>
      <c r="L10" s="304">
        <f t="shared" si="0"/>
        <v>8.7114337568058073E-2</v>
      </c>
      <c r="M10" s="304">
        <f t="shared" si="0"/>
        <v>9.0744101633393831E-2</v>
      </c>
      <c r="N10" s="304">
        <f t="shared" si="0"/>
        <v>0.14519056261343014</v>
      </c>
      <c r="O10" s="305">
        <f t="shared" ref="O10:O25" si="1">+SUM(C10:N10)</f>
        <v>1</v>
      </c>
    </row>
    <row r="11" spans="1:15" x14ac:dyDescent="0.3">
      <c r="A11" s="1468">
        <v>2017</v>
      </c>
      <c r="B11" s="1455"/>
      <c r="C11" s="64">
        <f>+DATA!C33</f>
        <v>2000</v>
      </c>
      <c r="D11" s="64">
        <f>+DATA!D33</f>
        <v>1440</v>
      </c>
      <c r="E11" s="64">
        <f>+DATA!E33</f>
        <v>1520</v>
      </c>
      <c r="F11" s="64">
        <f>+DATA!F33</f>
        <v>1280</v>
      </c>
      <c r="G11" s="64">
        <f>+DATA!G33</f>
        <v>1920</v>
      </c>
      <c r="H11" s="64">
        <f>+DATA!H33</f>
        <v>2240</v>
      </c>
      <c r="I11" s="64">
        <f>+DATA!I33</f>
        <v>2480</v>
      </c>
      <c r="J11" s="64">
        <f>+DATA!J33</f>
        <v>1680</v>
      </c>
      <c r="K11" s="64">
        <f>+DATA!K33</f>
        <v>1840</v>
      </c>
      <c r="L11" s="64">
        <f>+DATA!L33</f>
        <v>2000</v>
      </c>
      <c r="M11" s="64">
        <f>+DATA!M33</f>
        <v>2320</v>
      </c>
      <c r="N11" s="64">
        <f>+DATA!N33</f>
        <v>3520</v>
      </c>
      <c r="O11" s="303">
        <f t="shared" si="1"/>
        <v>24240</v>
      </c>
    </row>
    <row r="12" spans="1:15" x14ac:dyDescent="0.3">
      <c r="A12" s="1468" t="s">
        <v>180</v>
      </c>
      <c r="B12" s="1455"/>
      <c r="C12" s="304">
        <f>+C11/$O$11</f>
        <v>8.2508250825082508E-2</v>
      </c>
      <c r="D12" s="304">
        <f t="shared" ref="D12:N12" si="2">+D11/$O$11</f>
        <v>5.9405940594059403E-2</v>
      </c>
      <c r="E12" s="304">
        <f t="shared" si="2"/>
        <v>6.2706270627062702E-2</v>
      </c>
      <c r="F12" s="304">
        <f t="shared" si="2"/>
        <v>5.2805280528052806E-2</v>
      </c>
      <c r="G12" s="304">
        <f t="shared" si="2"/>
        <v>7.9207920792079209E-2</v>
      </c>
      <c r="H12" s="304">
        <f t="shared" si="2"/>
        <v>9.2409240924092403E-2</v>
      </c>
      <c r="I12" s="304">
        <f t="shared" si="2"/>
        <v>0.10231023102310231</v>
      </c>
      <c r="J12" s="304">
        <f t="shared" si="2"/>
        <v>6.9306930693069313E-2</v>
      </c>
      <c r="K12" s="304">
        <f t="shared" si="2"/>
        <v>7.590759075907591E-2</v>
      </c>
      <c r="L12" s="304">
        <f t="shared" si="2"/>
        <v>8.2508250825082508E-2</v>
      </c>
      <c r="M12" s="304">
        <f t="shared" si="2"/>
        <v>9.5709570957095716E-2</v>
      </c>
      <c r="N12" s="304">
        <f t="shared" si="2"/>
        <v>0.14521452145214522</v>
      </c>
      <c r="O12" s="305">
        <f t="shared" si="1"/>
        <v>1</v>
      </c>
    </row>
    <row r="13" spans="1:15" x14ac:dyDescent="0.3">
      <c r="A13" s="1468">
        <v>2018</v>
      </c>
      <c r="B13" s="1455"/>
      <c r="C13" s="64">
        <f>+DATA!C34</f>
        <v>2320</v>
      </c>
      <c r="D13" s="64">
        <f>+DATA!D34</f>
        <v>1760</v>
      </c>
      <c r="E13" s="64">
        <f>+DATA!E34</f>
        <v>1680</v>
      </c>
      <c r="F13" s="64">
        <f>+DATA!F34</f>
        <v>1280</v>
      </c>
      <c r="G13" s="64">
        <f>+DATA!G34</f>
        <v>2240</v>
      </c>
      <c r="H13" s="64">
        <f>+DATA!H34</f>
        <v>2400</v>
      </c>
      <c r="I13" s="64">
        <f>+DATA!I34</f>
        <v>2560</v>
      </c>
      <c r="J13" s="64">
        <f>+DATA!J34</f>
        <v>1840</v>
      </c>
      <c r="K13" s="64">
        <f>+DATA!K34</f>
        <v>1920</v>
      </c>
      <c r="L13" s="64">
        <f>+DATA!L34</f>
        <v>2240</v>
      </c>
      <c r="M13" s="64">
        <f>+DATA!M34</f>
        <v>2400</v>
      </c>
      <c r="N13" s="64">
        <f>+DATA!N34</f>
        <v>3680</v>
      </c>
      <c r="O13" s="303">
        <f t="shared" si="1"/>
        <v>26320</v>
      </c>
    </row>
    <row r="14" spans="1:15" x14ac:dyDescent="0.3">
      <c r="A14" s="1468" t="s">
        <v>180</v>
      </c>
      <c r="B14" s="1455"/>
      <c r="C14" s="304">
        <f>+C13/$O$13</f>
        <v>8.8145896656534953E-2</v>
      </c>
      <c r="D14" s="304">
        <f t="shared" ref="D14:N14" si="3">+D13/$O$13</f>
        <v>6.6869300911854099E-2</v>
      </c>
      <c r="E14" s="304">
        <f t="shared" si="3"/>
        <v>6.3829787234042548E-2</v>
      </c>
      <c r="F14" s="304">
        <f t="shared" si="3"/>
        <v>4.8632218844984802E-2</v>
      </c>
      <c r="G14" s="304">
        <f t="shared" si="3"/>
        <v>8.5106382978723402E-2</v>
      </c>
      <c r="H14" s="304">
        <f t="shared" si="3"/>
        <v>9.1185410334346503E-2</v>
      </c>
      <c r="I14" s="304">
        <f t="shared" si="3"/>
        <v>9.7264437689969604E-2</v>
      </c>
      <c r="J14" s="304">
        <f t="shared" si="3"/>
        <v>6.9908814589665649E-2</v>
      </c>
      <c r="K14" s="304">
        <f t="shared" si="3"/>
        <v>7.29483282674772E-2</v>
      </c>
      <c r="L14" s="304">
        <f t="shared" si="3"/>
        <v>8.5106382978723402E-2</v>
      </c>
      <c r="M14" s="304">
        <f t="shared" si="3"/>
        <v>9.1185410334346503E-2</v>
      </c>
      <c r="N14" s="304">
        <f t="shared" si="3"/>
        <v>0.1398176291793313</v>
      </c>
      <c r="O14" s="305">
        <f t="shared" si="1"/>
        <v>1</v>
      </c>
    </row>
    <row r="15" spans="1:15" ht="16.2" thickBot="1" x14ac:dyDescent="0.35">
      <c r="A15" s="1469" t="s">
        <v>181</v>
      </c>
      <c r="B15" s="1470"/>
      <c r="C15" s="306">
        <f>AVERAGE(C10,C12,C14)</f>
        <v>8.5922828349891844E-2</v>
      </c>
      <c r="D15" s="306">
        <f t="shared" ref="D15:N15" si="4">AVERAGE(D10,D12,D14)</f>
        <v>6.145048885042851E-2</v>
      </c>
      <c r="E15" s="306">
        <f t="shared" si="4"/>
        <v>6.3957270345716258E-2</v>
      </c>
      <c r="F15" s="306">
        <f t="shared" si="4"/>
        <v>5.1356359440135342E-2</v>
      </c>
      <c r="G15" s="306">
        <f t="shared" si="4"/>
        <v>8.1389704402729732E-2</v>
      </c>
      <c r="H15" s="306">
        <f t="shared" si="4"/>
        <v>9.1446250963944251E-2</v>
      </c>
      <c r="I15" s="306">
        <f t="shared" si="4"/>
        <v>9.919276615904575E-2</v>
      </c>
      <c r="J15" s="306">
        <f t="shared" si="4"/>
        <v>6.8183832819592838E-2</v>
      </c>
      <c r="K15" s="306">
        <f t="shared" si="4"/>
        <v>7.6236909487979898E-2</v>
      </c>
      <c r="L15" s="306">
        <f t="shared" si="4"/>
        <v>8.4909657123954665E-2</v>
      </c>
      <c r="M15" s="306">
        <f t="shared" si="4"/>
        <v>9.2546360974945355E-2</v>
      </c>
      <c r="N15" s="306">
        <f t="shared" si="4"/>
        <v>0.14340757108163557</v>
      </c>
      <c r="O15" s="307">
        <f t="shared" si="1"/>
        <v>1</v>
      </c>
    </row>
    <row r="16" spans="1:15" customFormat="1" ht="14.4" x14ac:dyDescent="0.3"/>
    <row r="17" spans="1:17" ht="16.2" thickBot="1" x14ac:dyDescent="0.35">
      <c r="O17" s="307"/>
    </row>
    <row r="18" spans="1:17" ht="16.2" thickBot="1" x14ac:dyDescent="0.35">
      <c r="A18" s="1476" t="s">
        <v>129</v>
      </c>
      <c r="B18" s="1477"/>
      <c r="C18" s="1477"/>
      <c r="D18" s="1477"/>
      <c r="E18" s="1477"/>
      <c r="F18" s="1477"/>
      <c r="G18" s="1477"/>
      <c r="H18" s="1477"/>
      <c r="I18" s="1477"/>
      <c r="J18" s="1477"/>
      <c r="K18" s="1477"/>
      <c r="L18" s="1477"/>
      <c r="M18" s="1477"/>
      <c r="N18" s="1478"/>
      <c r="O18" s="307"/>
    </row>
    <row r="19" spans="1:17" ht="16.2" thickBot="1" x14ac:dyDescent="0.35">
      <c r="A19" s="1468">
        <v>2016</v>
      </c>
      <c r="B19" s="1455"/>
      <c r="C19" s="64">
        <f>+DATA!C39</f>
        <v>1400</v>
      </c>
      <c r="D19" s="64">
        <f>+DATA!D39</f>
        <v>800</v>
      </c>
      <c r="E19" s="64">
        <f>+DATA!E39</f>
        <v>600</v>
      </c>
      <c r="F19" s="64">
        <f>+DATA!F39</f>
        <v>456</v>
      </c>
      <c r="G19" s="64">
        <f>+DATA!G39</f>
        <v>1100</v>
      </c>
      <c r="H19" s="64">
        <f>+DATA!H39</f>
        <v>2020</v>
      </c>
      <c r="I19" s="64">
        <f>+DATA!I39</f>
        <v>1420</v>
      </c>
      <c r="J19" s="64">
        <f>+DATA!J39</f>
        <v>600</v>
      </c>
      <c r="K19" s="64">
        <f>+DATA!K39</f>
        <v>900</v>
      </c>
      <c r="L19" s="64">
        <f>+DATA!L39</f>
        <v>1100</v>
      </c>
      <c r="M19" s="64">
        <f>+DATA!M39</f>
        <v>1400</v>
      </c>
      <c r="N19" s="64">
        <f>+DATA!N39</f>
        <v>2800</v>
      </c>
      <c r="O19" s="308">
        <f t="shared" si="1"/>
        <v>14596</v>
      </c>
    </row>
    <row r="20" spans="1:17" ht="16.2" thickBot="1" x14ac:dyDescent="0.35">
      <c r="A20" s="1468" t="s">
        <v>180</v>
      </c>
      <c r="B20" s="1455"/>
      <c r="C20" s="304">
        <f>+C19/$O$19</f>
        <v>9.5916689503973696E-2</v>
      </c>
      <c r="D20" s="304">
        <f t="shared" ref="D20:N20" si="5">+D19/$O$19</f>
        <v>5.4809536859413539E-2</v>
      </c>
      <c r="E20" s="304">
        <f t="shared" si="5"/>
        <v>4.1107152644560156E-2</v>
      </c>
      <c r="F20" s="304">
        <f t="shared" si="5"/>
        <v>3.1241436009865717E-2</v>
      </c>
      <c r="G20" s="304">
        <f>+G19/$O$19</f>
        <v>7.5363113181693614E-2</v>
      </c>
      <c r="H20" s="304">
        <f t="shared" si="5"/>
        <v>0.13839408057001917</v>
      </c>
      <c r="I20" s="304">
        <f t="shared" si="5"/>
        <v>9.7286927925459024E-2</v>
      </c>
      <c r="J20" s="304">
        <f t="shared" si="5"/>
        <v>4.1107152644560156E-2</v>
      </c>
      <c r="K20" s="304">
        <f t="shared" si="5"/>
        <v>6.1660728966840231E-2</v>
      </c>
      <c r="L20" s="304">
        <f t="shared" si="5"/>
        <v>7.5363113181693614E-2</v>
      </c>
      <c r="M20" s="304">
        <f t="shared" si="5"/>
        <v>9.5916689503973696E-2</v>
      </c>
      <c r="N20" s="304">
        <f t="shared" si="5"/>
        <v>0.19183337900794739</v>
      </c>
      <c r="O20" s="307">
        <f t="shared" si="1"/>
        <v>1</v>
      </c>
    </row>
    <row r="21" spans="1:17" ht="16.2" thickBot="1" x14ac:dyDescent="0.35">
      <c r="A21" s="1468">
        <v>2017</v>
      </c>
      <c r="B21" s="1455"/>
      <c r="C21" s="64">
        <f>+DATA!C40</f>
        <v>1400</v>
      </c>
      <c r="D21" s="64">
        <f>+DATA!D40</f>
        <v>620</v>
      </c>
      <c r="E21" s="64">
        <f>+DATA!E40</f>
        <v>800</v>
      </c>
      <c r="F21" s="64">
        <f>+DATA!F40</f>
        <v>600</v>
      </c>
      <c r="G21" s="64">
        <f>+DATA!G40</f>
        <v>1100</v>
      </c>
      <c r="H21" s="64">
        <f>+DATA!H40</f>
        <v>2300</v>
      </c>
      <c r="I21" s="64">
        <f>+DATA!I40</f>
        <v>1600</v>
      </c>
      <c r="J21" s="64">
        <f>+DATA!J40</f>
        <v>900</v>
      </c>
      <c r="K21" s="64">
        <f>+DATA!K40</f>
        <v>950</v>
      </c>
      <c r="L21" s="64">
        <f>+DATA!L40</f>
        <v>1230</v>
      </c>
      <c r="M21" s="64">
        <f>+DATA!M40</f>
        <v>1500</v>
      </c>
      <c r="N21" s="64">
        <f>+DATA!N40</f>
        <v>2700</v>
      </c>
      <c r="O21" s="308">
        <f t="shared" si="1"/>
        <v>15700</v>
      </c>
    </row>
    <row r="22" spans="1:17" ht="16.2" thickBot="1" x14ac:dyDescent="0.35">
      <c r="A22" s="1468" t="s">
        <v>180</v>
      </c>
      <c r="B22" s="1455"/>
      <c r="C22" s="304">
        <f>+C21/$O$21</f>
        <v>8.9171974522292988E-2</v>
      </c>
      <c r="D22" s="304">
        <f t="shared" ref="D22:N22" si="6">+D21/$O$21</f>
        <v>3.949044585987261E-2</v>
      </c>
      <c r="E22" s="304">
        <f t="shared" si="6"/>
        <v>5.0955414012738856E-2</v>
      </c>
      <c r="F22" s="304">
        <f t="shared" si="6"/>
        <v>3.8216560509554139E-2</v>
      </c>
      <c r="G22" s="304">
        <f t="shared" si="6"/>
        <v>7.0063694267515922E-2</v>
      </c>
      <c r="H22" s="304">
        <f t="shared" si="6"/>
        <v>0.1464968152866242</v>
      </c>
      <c r="I22" s="304">
        <f t="shared" si="6"/>
        <v>0.10191082802547771</v>
      </c>
      <c r="J22" s="304">
        <f t="shared" si="6"/>
        <v>5.7324840764331211E-2</v>
      </c>
      <c r="K22" s="304">
        <f t="shared" si="6"/>
        <v>6.0509554140127389E-2</v>
      </c>
      <c r="L22" s="304">
        <f t="shared" si="6"/>
        <v>7.8343949044585984E-2</v>
      </c>
      <c r="M22" s="304">
        <f t="shared" si="6"/>
        <v>9.5541401273885357E-2</v>
      </c>
      <c r="N22" s="304">
        <f t="shared" si="6"/>
        <v>0.17197452229299362</v>
      </c>
      <c r="O22" s="307">
        <f t="shared" si="1"/>
        <v>0.99999999999999989</v>
      </c>
    </row>
    <row r="23" spans="1:17" ht="16.2" thickBot="1" x14ac:dyDescent="0.35">
      <c r="A23" s="1468">
        <v>2018</v>
      </c>
      <c r="B23" s="1455"/>
      <c r="C23" s="64">
        <f>+DATA!C41</f>
        <v>1600</v>
      </c>
      <c r="D23" s="64">
        <f>+DATA!D41</f>
        <v>1000</v>
      </c>
      <c r="E23" s="64">
        <f>+DATA!E41</f>
        <v>1120</v>
      </c>
      <c r="F23" s="64">
        <f>+DATA!F41</f>
        <v>800</v>
      </c>
      <c r="G23" s="64">
        <f>+DATA!G41</f>
        <v>1400</v>
      </c>
      <c r="H23" s="64">
        <f>+DATA!H41</f>
        <v>2600</v>
      </c>
      <c r="I23" s="64">
        <f>+DATA!I41</f>
        <v>2000</v>
      </c>
      <c r="J23" s="64">
        <f>+DATA!J41</f>
        <v>950</v>
      </c>
      <c r="K23" s="64">
        <f>+DATA!K41</f>
        <v>1700</v>
      </c>
      <c r="L23" s="64">
        <f>+DATA!L41</f>
        <v>1500</v>
      </c>
      <c r="M23" s="64">
        <f>+DATA!M41</f>
        <v>1600</v>
      </c>
      <c r="N23" s="64">
        <f>+DATA!N41</f>
        <v>3400</v>
      </c>
      <c r="O23" s="308">
        <f t="shared" si="1"/>
        <v>19670</v>
      </c>
    </row>
    <row r="24" spans="1:17" ht="16.2" thickBot="1" x14ac:dyDescent="0.35">
      <c r="A24" s="1468" t="s">
        <v>180</v>
      </c>
      <c r="B24" s="1455"/>
      <c r="C24" s="304">
        <f>+C23/$O$23</f>
        <v>8.1342145399084895E-2</v>
      </c>
      <c r="D24" s="304">
        <f t="shared" ref="D24:N24" si="7">+D23/$O$23</f>
        <v>5.0838840874428061E-2</v>
      </c>
      <c r="E24" s="304">
        <f t="shared" si="7"/>
        <v>5.6939501779359428E-2</v>
      </c>
      <c r="F24" s="304">
        <f t="shared" si="7"/>
        <v>4.0671072699542447E-2</v>
      </c>
      <c r="G24" s="304">
        <f t="shared" si="7"/>
        <v>7.1174377224199295E-2</v>
      </c>
      <c r="H24" s="304">
        <f t="shared" si="7"/>
        <v>0.13218098627351296</v>
      </c>
      <c r="I24" s="304">
        <f t="shared" si="7"/>
        <v>0.10167768174885612</v>
      </c>
      <c r="J24" s="304">
        <f t="shared" si="7"/>
        <v>4.8296898830706661E-2</v>
      </c>
      <c r="K24" s="304">
        <f t="shared" si="7"/>
        <v>8.6426029486527708E-2</v>
      </c>
      <c r="L24" s="304">
        <f t="shared" si="7"/>
        <v>7.6258261311642095E-2</v>
      </c>
      <c r="M24" s="304">
        <f t="shared" si="7"/>
        <v>8.1342145399084895E-2</v>
      </c>
      <c r="N24" s="304">
        <f t="shared" si="7"/>
        <v>0.17285205897305542</v>
      </c>
      <c r="O24" s="307">
        <f t="shared" si="1"/>
        <v>1</v>
      </c>
    </row>
    <row r="25" spans="1:17" ht="16.2" thickBot="1" x14ac:dyDescent="0.35">
      <c r="A25" s="1469" t="s">
        <v>217</v>
      </c>
      <c r="B25" s="1470"/>
      <c r="C25" s="306">
        <f>AVERAGE(C20,C22,C24)</f>
        <v>8.8810269808450526E-2</v>
      </c>
      <c r="D25" s="306">
        <f t="shared" ref="D25:N25" si="8">AVERAGE(D20,D22,D24)</f>
        <v>4.8379607864571406E-2</v>
      </c>
      <c r="E25" s="306">
        <f t="shared" si="8"/>
        <v>4.9667356145552809E-2</v>
      </c>
      <c r="F25" s="306">
        <f t="shared" si="8"/>
        <v>3.6709689739654106E-2</v>
      </c>
      <c r="G25" s="306">
        <f t="shared" si="8"/>
        <v>7.2200394891136277E-2</v>
      </c>
      <c r="H25" s="306">
        <f t="shared" si="8"/>
        <v>0.1390239607100521</v>
      </c>
      <c r="I25" s="306">
        <f t="shared" si="8"/>
        <v>0.10029181256659762</v>
      </c>
      <c r="J25" s="306">
        <f t="shared" si="8"/>
        <v>4.8909630746532672E-2</v>
      </c>
      <c r="K25" s="306">
        <f t="shared" si="8"/>
        <v>6.9532104197831776E-2</v>
      </c>
      <c r="L25" s="306">
        <f t="shared" si="8"/>
        <v>7.6655107845973902E-2</v>
      </c>
      <c r="M25" s="306">
        <f t="shared" si="8"/>
        <v>9.0933412058981311E-2</v>
      </c>
      <c r="N25" s="306">
        <f t="shared" si="8"/>
        <v>0.17888665342466548</v>
      </c>
      <c r="O25" s="307">
        <f t="shared" si="1"/>
        <v>0.99999999999999989</v>
      </c>
    </row>
    <row r="26" spans="1:17" customFormat="1" ht="14.4" x14ac:dyDescent="0.3"/>
    <row r="27" spans="1:17" x14ac:dyDescent="0.3">
      <c r="O27" s="301"/>
    </row>
    <row r="28" spans="1:17" x14ac:dyDescent="0.3">
      <c r="A28" s="1459" t="s">
        <v>148</v>
      </c>
      <c r="B28" s="1460"/>
      <c r="C28" s="1460"/>
      <c r="D28" s="1460"/>
      <c r="E28" s="1460"/>
      <c r="F28" s="1460"/>
      <c r="G28" s="1460"/>
      <c r="H28" s="1460"/>
      <c r="I28" s="1460"/>
      <c r="J28" s="1460"/>
      <c r="K28" s="1460"/>
      <c r="L28" s="1460"/>
      <c r="M28" s="1460"/>
      <c r="N28" s="1461"/>
      <c r="O28" s="301"/>
    </row>
    <row r="29" spans="1:17" x14ac:dyDescent="0.3">
      <c r="A29" s="1455">
        <v>2019</v>
      </c>
      <c r="B29" s="1455"/>
      <c r="C29" s="16">
        <f>+$O$29*C32</f>
        <v>1050</v>
      </c>
      <c r="D29" s="16">
        <f t="shared" ref="D29:N29" si="9">+$O$29*D32</f>
        <v>1283.3333333333335</v>
      </c>
      <c r="E29" s="16">
        <f t="shared" si="9"/>
        <v>1050</v>
      </c>
      <c r="F29" s="16">
        <f t="shared" si="9"/>
        <v>1283.3333333333335</v>
      </c>
      <c r="G29" s="16">
        <f t="shared" si="9"/>
        <v>1050</v>
      </c>
      <c r="H29" s="16">
        <f t="shared" si="9"/>
        <v>1283.3333333333335</v>
      </c>
      <c r="I29" s="16">
        <f t="shared" si="9"/>
        <v>1050</v>
      </c>
      <c r="J29" s="16">
        <f t="shared" si="9"/>
        <v>1283.3333333333335</v>
      </c>
      <c r="K29" s="16">
        <f t="shared" si="9"/>
        <v>1050</v>
      </c>
      <c r="L29" s="16">
        <f t="shared" si="9"/>
        <v>1283.3333333333335</v>
      </c>
      <c r="M29" s="16">
        <f t="shared" si="9"/>
        <v>1050</v>
      </c>
      <c r="N29" s="16">
        <f t="shared" si="9"/>
        <v>1283.3333333333335</v>
      </c>
      <c r="O29" s="62">
        <v>14000</v>
      </c>
    </row>
    <row r="30" spans="1:17" x14ac:dyDescent="0.3">
      <c r="A30" s="1455" t="s">
        <v>180</v>
      </c>
      <c r="B30" s="1455"/>
      <c r="C30" s="309">
        <f>+C29/$O$29</f>
        <v>7.4999999999999997E-2</v>
      </c>
      <c r="D30" s="309">
        <f t="shared" ref="D30:N30" si="10">+D29/$O$29</f>
        <v>9.1666666666666674E-2</v>
      </c>
      <c r="E30" s="309">
        <f t="shared" si="10"/>
        <v>7.4999999999999997E-2</v>
      </c>
      <c r="F30" s="309">
        <f t="shared" si="10"/>
        <v>9.1666666666666674E-2</v>
      </c>
      <c r="G30" s="309">
        <f t="shared" si="10"/>
        <v>7.4999999999999997E-2</v>
      </c>
      <c r="H30" s="309">
        <f t="shared" si="10"/>
        <v>9.1666666666666674E-2</v>
      </c>
      <c r="I30" s="309">
        <f t="shared" si="10"/>
        <v>7.4999999999999997E-2</v>
      </c>
      <c r="J30" s="309">
        <f t="shared" si="10"/>
        <v>9.1666666666666674E-2</v>
      </c>
      <c r="K30" s="309">
        <f t="shared" si="10"/>
        <v>7.4999999999999997E-2</v>
      </c>
      <c r="L30" s="309">
        <f t="shared" si="10"/>
        <v>9.1666666666666674E-2</v>
      </c>
      <c r="M30" s="309">
        <f t="shared" si="10"/>
        <v>7.4999999999999997E-2</v>
      </c>
      <c r="N30" s="309">
        <f t="shared" si="10"/>
        <v>9.1666666666666674E-2</v>
      </c>
      <c r="O30" s="310">
        <f>SUM(C30:N30)</f>
        <v>0.99999999999999989</v>
      </c>
    </row>
    <row r="31" spans="1:17" ht="16.2" thickBot="1" x14ac:dyDescent="0.35">
      <c r="O31" s="301"/>
    </row>
    <row r="32" spans="1:17" ht="16.2" thickBot="1" x14ac:dyDescent="0.35">
      <c r="A32" s="1462" t="s">
        <v>183</v>
      </c>
      <c r="B32" s="1463"/>
      <c r="C32" s="311">
        <f>+P33</f>
        <v>7.4999999999999997E-2</v>
      </c>
      <c r="D32" s="311">
        <f>+P32</f>
        <v>9.1666666666666674E-2</v>
      </c>
      <c r="E32" s="311">
        <f>+C32</f>
        <v>7.4999999999999997E-2</v>
      </c>
      <c r="F32" s="311">
        <f>+D32</f>
        <v>9.1666666666666674E-2</v>
      </c>
      <c r="G32" s="311">
        <f t="shared" ref="G32:N32" si="11">+E32</f>
        <v>7.4999999999999997E-2</v>
      </c>
      <c r="H32" s="311">
        <f t="shared" si="11"/>
        <v>9.1666666666666674E-2</v>
      </c>
      <c r="I32" s="311">
        <f t="shared" si="11"/>
        <v>7.4999999999999997E-2</v>
      </c>
      <c r="J32" s="311">
        <f t="shared" si="11"/>
        <v>9.1666666666666674E-2</v>
      </c>
      <c r="K32" s="311">
        <f t="shared" si="11"/>
        <v>7.4999999999999997E-2</v>
      </c>
      <c r="L32" s="311">
        <f t="shared" si="11"/>
        <v>9.1666666666666674E-2</v>
      </c>
      <c r="M32" s="311">
        <f t="shared" si="11"/>
        <v>7.4999999999999997E-2</v>
      </c>
      <c r="N32" s="312">
        <f t="shared" si="11"/>
        <v>9.1666666666666674E-2</v>
      </c>
      <c r="O32" s="313">
        <v>0.55000000000000004</v>
      </c>
      <c r="P32" s="304">
        <f>+O32/6</f>
        <v>9.1666666666666674E-2</v>
      </c>
      <c r="Q32" s="16" t="s">
        <v>184</v>
      </c>
    </row>
    <row r="33" spans="1:17" x14ac:dyDescent="0.3">
      <c r="A33" s="314"/>
      <c r="B33" s="314"/>
      <c r="C33" s="315"/>
      <c r="D33" s="316"/>
      <c r="E33" s="315"/>
      <c r="F33" s="316"/>
      <c r="G33" s="315"/>
      <c r="H33" s="316"/>
      <c r="I33" s="315"/>
      <c r="J33" s="316"/>
      <c r="K33" s="315"/>
      <c r="L33" s="316"/>
      <c r="M33" s="315"/>
      <c r="N33" s="316"/>
      <c r="O33" s="313">
        <v>0.45</v>
      </c>
      <c r="P33" s="304">
        <f>+O33/6</f>
        <v>7.4999999999999997E-2</v>
      </c>
      <c r="Q33" s="16" t="s">
        <v>185</v>
      </c>
    </row>
    <row r="34" spans="1:17" x14ac:dyDescent="0.3">
      <c r="A34" s="314"/>
      <c r="B34" s="314"/>
      <c r="C34" s="315"/>
      <c r="D34" s="316"/>
      <c r="E34" s="315"/>
      <c r="F34" s="316"/>
      <c r="G34" s="315"/>
      <c r="H34" s="316"/>
      <c r="I34" s="315"/>
      <c r="J34" s="316"/>
      <c r="K34" s="315"/>
      <c r="L34" s="316"/>
      <c r="M34" s="315"/>
      <c r="N34" s="316"/>
      <c r="O34" s="313"/>
      <c r="P34" s="273"/>
    </row>
    <row r="35" spans="1:17" x14ac:dyDescent="0.3">
      <c r="A35" s="1464" t="s">
        <v>27</v>
      </c>
      <c r="B35" s="1464"/>
      <c r="C35" s="316"/>
      <c r="D35" s="315"/>
      <c r="E35" s="316"/>
      <c r="F35" s="315"/>
      <c r="G35" s="316"/>
      <c r="H35" s="315"/>
      <c r="I35" s="316"/>
      <c r="J35" s="315"/>
      <c r="K35" s="316"/>
      <c r="L35" s="315"/>
      <c r="M35" s="316"/>
      <c r="N35" s="315"/>
      <c r="O35" s="313"/>
      <c r="P35" s="273"/>
    </row>
    <row r="36" spans="1:17" customFormat="1" ht="14.4" x14ac:dyDescent="0.3"/>
    <row r="37" spans="1:17" customFormat="1" ht="15" thickBot="1" x14ac:dyDescent="0.35"/>
    <row r="38" spans="1:17" ht="16.2" thickBot="1" x14ac:dyDescent="0.35">
      <c r="A38" s="1465" t="s">
        <v>144</v>
      </c>
      <c r="B38" s="1466"/>
      <c r="C38" s="1466"/>
      <c r="D38" s="1466"/>
      <c r="E38" s="1466"/>
      <c r="F38" s="1466"/>
      <c r="G38" s="1466"/>
      <c r="H38" s="1466"/>
      <c r="I38" s="1466"/>
      <c r="J38" s="1466"/>
      <c r="K38" s="1466"/>
      <c r="L38" s="1466"/>
      <c r="M38" s="1466"/>
      <c r="N38" s="1467"/>
      <c r="O38" s="301"/>
    </row>
    <row r="39" spans="1:17" x14ac:dyDescent="0.3">
      <c r="A39" s="1468">
        <v>2016</v>
      </c>
      <c r="B39" s="1455"/>
      <c r="C39" s="64">
        <f>+DATA!C114</f>
        <v>560</v>
      </c>
      <c r="D39" s="64">
        <f>+DATA!D114</f>
        <v>576</v>
      </c>
      <c r="E39" s="64">
        <f>+DATA!E114</f>
        <v>344</v>
      </c>
      <c r="F39" s="64">
        <f>+DATA!F114</f>
        <v>240</v>
      </c>
      <c r="G39" s="64">
        <f>+DATA!G114</f>
        <v>544</v>
      </c>
      <c r="H39" s="64">
        <f>+DATA!H114</f>
        <v>804</v>
      </c>
      <c r="I39" s="64">
        <f>+DATA!I114</f>
        <v>560</v>
      </c>
      <c r="J39" s="64">
        <f>+DATA!J114</f>
        <v>300.8</v>
      </c>
      <c r="K39" s="64">
        <f>+DATA!K114</f>
        <v>432</v>
      </c>
      <c r="L39" s="64">
        <f>+DATA!L114</f>
        <v>564</v>
      </c>
      <c r="M39" s="64">
        <f>+DATA!M114</f>
        <v>612</v>
      </c>
      <c r="N39" s="64">
        <f>+DATA!N114</f>
        <v>1120</v>
      </c>
      <c r="O39" s="317">
        <f>SUM(C39:N39)</f>
        <v>6656.8</v>
      </c>
    </row>
    <row r="40" spans="1:17" x14ac:dyDescent="0.3">
      <c r="A40" s="1468" t="s">
        <v>180</v>
      </c>
      <c r="B40" s="1455"/>
      <c r="C40" s="304">
        <f>+C39/$O$39</f>
        <v>8.412450426631414E-2</v>
      </c>
      <c r="D40" s="304">
        <f t="shared" ref="D40:N40" si="12">+D39/$O$39</f>
        <v>8.6528061531065972E-2</v>
      </c>
      <c r="E40" s="304">
        <f t="shared" si="12"/>
        <v>5.1676481192164399E-2</v>
      </c>
      <c r="F40" s="304">
        <f t="shared" si="12"/>
        <v>3.605335897127749E-2</v>
      </c>
      <c r="G40" s="304">
        <f t="shared" si="12"/>
        <v>8.1720947001562308E-2</v>
      </c>
      <c r="H40" s="304">
        <f t="shared" si="12"/>
        <v>0.12077875255377959</v>
      </c>
      <c r="I40" s="304">
        <f t="shared" si="12"/>
        <v>8.412450426631414E-2</v>
      </c>
      <c r="J40" s="304">
        <f t="shared" si="12"/>
        <v>4.5186876577334459E-2</v>
      </c>
      <c r="K40" s="304">
        <f t="shared" si="12"/>
        <v>6.4896046148299483E-2</v>
      </c>
      <c r="L40" s="304">
        <f t="shared" si="12"/>
        <v>8.4725393582502098E-2</v>
      </c>
      <c r="M40" s="304">
        <f t="shared" si="12"/>
        <v>9.1936065376757595E-2</v>
      </c>
      <c r="N40" s="304">
        <f t="shared" si="12"/>
        <v>0.16824900853262828</v>
      </c>
      <c r="O40" s="274">
        <f t="shared" ref="O40:O45" si="13">SUM(C40:N40)</f>
        <v>0.99999999999999989</v>
      </c>
    </row>
    <row r="41" spans="1:17" x14ac:dyDescent="0.3">
      <c r="A41" s="1468">
        <v>2017</v>
      </c>
      <c r="B41" s="1455"/>
      <c r="C41" s="64">
        <f>+DATA!C115</f>
        <v>736</v>
      </c>
      <c r="D41" s="64">
        <f>+DATA!D115</f>
        <v>584</v>
      </c>
      <c r="E41" s="64">
        <f>+DATA!E115</f>
        <v>448</v>
      </c>
      <c r="F41" s="64">
        <f>+DATA!F115</f>
        <v>256</v>
      </c>
      <c r="G41" s="64">
        <f>+DATA!G115</f>
        <v>568</v>
      </c>
      <c r="H41" s="64">
        <f>+DATA!H115</f>
        <v>912</v>
      </c>
      <c r="I41" s="64">
        <f>+DATA!I115</f>
        <v>744</v>
      </c>
      <c r="J41" s="64">
        <f>+DATA!J115</f>
        <v>448</v>
      </c>
      <c r="K41" s="64">
        <f>+DATA!K115</f>
        <v>432</v>
      </c>
      <c r="L41" s="64">
        <f>+DATA!L115</f>
        <v>672</v>
      </c>
      <c r="M41" s="64">
        <f>+DATA!M115</f>
        <v>732</v>
      </c>
      <c r="N41" s="64">
        <f>+DATA!N115</f>
        <v>1264</v>
      </c>
      <c r="O41" s="317">
        <f t="shared" si="13"/>
        <v>7796</v>
      </c>
    </row>
    <row r="42" spans="1:17" x14ac:dyDescent="0.3">
      <c r="A42" s="1468" t="s">
        <v>180</v>
      </c>
      <c r="B42" s="1455"/>
      <c r="C42" s="304">
        <f>+C41/$O$41</f>
        <v>9.44073884043099E-2</v>
      </c>
      <c r="D42" s="304">
        <f t="shared" ref="D42:N42" si="14">+D41/$O$41</f>
        <v>7.4910210364289381E-2</v>
      </c>
      <c r="E42" s="304">
        <f t="shared" si="14"/>
        <v>5.7465366854797334E-2</v>
      </c>
      <c r="F42" s="304">
        <f t="shared" si="14"/>
        <v>3.2837352488455616E-2</v>
      </c>
      <c r="G42" s="304">
        <f t="shared" si="14"/>
        <v>7.2857875833760896E-2</v>
      </c>
      <c r="H42" s="304">
        <f t="shared" si="14"/>
        <v>0.11698306824012314</v>
      </c>
      <c r="I42" s="304">
        <f t="shared" si="14"/>
        <v>9.5433555669574135E-2</v>
      </c>
      <c r="J42" s="304">
        <f t="shared" si="14"/>
        <v>5.7465366854797334E-2</v>
      </c>
      <c r="K42" s="304">
        <f t="shared" si="14"/>
        <v>5.5413032324268856E-2</v>
      </c>
      <c r="L42" s="304">
        <f t="shared" si="14"/>
        <v>8.6198050282196001E-2</v>
      </c>
      <c r="M42" s="304">
        <f t="shared" si="14"/>
        <v>9.3894304771677789E-2</v>
      </c>
      <c r="N42" s="304">
        <f t="shared" si="14"/>
        <v>0.16213442791174962</v>
      </c>
      <c r="O42" s="274">
        <f t="shared" si="13"/>
        <v>0.99999999999999989</v>
      </c>
    </row>
    <row r="43" spans="1:17" x14ac:dyDescent="0.3">
      <c r="A43" s="1468">
        <v>2018</v>
      </c>
      <c r="B43" s="1455"/>
      <c r="C43" s="64">
        <f>+DATA!C116</f>
        <v>640</v>
      </c>
      <c r="D43" s="64">
        <f>+DATA!D116</f>
        <v>648</v>
      </c>
      <c r="E43" s="64">
        <f>+DATA!E116</f>
        <v>600</v>
      </c>
      <c r="F43" s="64">
        <f>+DATA!F116</f>
        <v>316</v>
      </c>
      <c r="G43" s="64">
        <f>+DATA!G116</f>
        <v>648</v>
      </c>
      <c r="H43" s="64">
        <f>+DATA!H116</f>
        <v>1056</v>
      </c>
      <c r="I43" s="64">
        <f>+DATA!I116</f>
        <v>728</v>
      </c>
      <c r="J43" s="64">
        <f>+DATA!J116</f>
        <v>544</v>
      </c>
      <c r="K43" s="64">
        <f>+DATA!K116</f>
        <v>576</v>
      </c>
      <c r="L43" s="64">
        <f>+DATA!L116</f>
        <v>664</v>
      </c>
      <c r="M43" s="64">
        <f>+DATA!M116</f>
        <v>744</v>
      </c>
      <c r="N43" s="64">
        <f>+DATA!N116</f>
        <v>1392</v>
      </c>
      <c r="O43" s="317">
        <f t="shared" si="13"/>
        <v>8556</v>
      </c>
    </row>
    <row r="44" spans="1:17" x14ac:dyDescent="0.3">
      <c r="A44" s="1468" t="s">
        <v>180</v>
      </c>
      <c r="B44" s="1455"/>
      <c r="C44" s="304">
        <f>+C43/$O$43</f>
        <v>7.4801309022907894E-2</v>
      </c>
      <c r="D44" s="304">
        <f t="shared" ref="D44:N44" si="15">+D43/$O$43</f>
        <v>7.5736325385694248E-2</v>
      </c>
      <c r="E44" s="304">
        <f t="shared" si="15"/>
        <v>7.0126227208976155E-2</v>
      </c>
      <c r="F44" s="304">
        <f t="shared" si="15"/>
        <v>3.6933146330060777E-2</v>
      </c>
      <c r="G44" s="304">
        <f t="shared" si="15"/>
        <v>7.5736325385694248E-2</v>
      </c>
      <c r="H44" s="304">
        <f t="shared" si="15"/>
        <v>0.12342215988779803</v>
      </c>
      <c r="I44" s="304">
        <f t="shared" si="15"/>
        <v>8.508648901355774E-2</v>
      </c>
      <c r="J44" s="304">
        <f t="shared" si="15"/>
        <v>6.3581112669471709E-2</v>
      </c>
      <c r="K44" s="304">
        <f t="shared" si="15"/>
        <v>6.7321178120617109E-2</v>
      </c>
      <c r="L44" s="304">
        <f t="shared" si="15"/>
        <v>7.760635811126694E-2</v>
      </c>
      <c r="M44" s="304">
        <f t="shared" si="15"/>
        <v>8.6956521739130432E-2</v>
      </c>
      <c r="N44" s="304">
        <f t="shared" si="15"/>
        <v>0.16269284712482468</v>
      </c>
      <c r="O44" s="274">
        <f t="shared" si="13"/>
        <v>0.99999999999999989</v>
      </c>
    </row>
    <row r="45" spans="1:17" ht="16.2" thickBot="1" x14ac:dyDescent="0.35">
      <c r="A45" s="1469" t="s">
        <v>181</v>
      </c>
      <c r="B45" s="1470"/>
      <c r="C45" s="306">
        <f>AVERAGE(C40,C42,C44)</f>
        <v>8.4444400564510635E-2</v>
      </c>
      <c r="D45" s="306">
        <f t="shared" ref="D45" si="16">AVERAGE(D40,D42,D44)</f>
        <v>7.905819909368321E-2</v>
      </c>
      <c r="E45" s="306">
        <f t="shared" ref="E45" si="17">AVERAGE(E40,E42,E44)</f>
        <v>5.9756025085312629E-2</v>
      </c>
      <c r="F45" s="306">
        <f t="shared" ref="F45" si="18">AVERAGE(F40,F42,F44)</f>
        <v>3.5274619263264632E-2</v>
      </c>
      <c r="G45" s="306">
        <f t="shared" ref="G45" si="19">AVERAGE(G40,G42,G44)</f>
        <v>7.6771716073672489E-2</v>
      </c>
      <c r="H45" s="306">
        <f t="shared" ref="H45" si="20">AVERAGE(H40,H42,H44)</f>
        <v>0.12039466022723359</v>
      </c>
      <c r="I45" s="306">
        <f t="shared" ref="I45" si="21">AVERAGE(I40,I42,I44)</f>
        <v>8.8214849649815338E-2</v>
      </c>
      <c r="J45" s="306">
        <f t="shared" ref="J45" si="22">AVERAGE(J40,J42,J44)</f>
        <v>5.5411118700534501E-2</v>
      </c>
      <c r="K45" s="306">
        <f t="shared" ref="K45" si="23">AVERAGE(K40,K42,K44)</f>
        <v>6.2543418864395142E-2</v>
      </c>
      <c r="L45" s="306">
        <f t="shared" ref="L45" si="24">AVERAGE(L40,L42,L44)</f>
        <v>8.2843267325321671E-2</v>
      </c>
      <c r="M45" s="306">
        <f t="shared" ref="M45" si="25">AVERAGE(M40,M42,M44)</f>
        <v>9.0928963962521939E-2</v>
      </c>
      <c r="N45" s="306">
        <f t="shared" ref="N45" si="26">AVERAGE(N40,N42,N44)</f>
        <v>0.16435876118973419</v>
      </c>
      <c r="O45" s="274">
        <f t="shared" si="13"/>
        <v>1</v>
      </c>
    </row>
    <row r="46" spans="1:17" customFormat="1" ht="14.4" x14ac:dyDescent="0.3"/>
    <row r="47" spans="1:17" x14ac:dyDescent="0.3">
      <c r="O47" s="301"/>
    </row>
    <row r="48" spans="1:17" x14ac:dyDescent="0.3">
      <c r="A48" s="1459" t="s">
        <v>148</v>
      </c>
      <c r="B48" s="1460"/>
      <c r="C48" s="1460"/>
      <c r="D48" s="1460"/>
      <c r="E48" s="1460"/>
      <c r="F48" s="1460"/>
      <c r="G48" s="1460"/>
      <c r="H48" s="1460"/>
      <c r="I48" s="1460"/>
      <c r="J48" s="1460"/>
      <c r="K48" s="1460"/>
      <c r="L48" s="1460"/>
      <c r="M48" s="1460"/>
      <c r="N48" s="1461"/>
      <c r="O48" s="301"/>
    </row>
    <row r="49" spans="1:17" x14ac:dyDescent="0.3">
      <c r="A49" s="1455">
        <v>2020</v>
      </c>
      <c r="B49" s="1455"/>
      <c r="C49" s="16">
        <f>+$O$49*C52</f>
        <v>779.99999999999989</v>
      </c>
      <c r="D49" s="16">
        <f t="shared" ref="D49:N49" si="27">+$O$49*D52</f>
        <v>520</v>
      </c>
      <c r="E49" s="16">
        <f t="shared" si="27"/>
        <v>779.99999999999989</v>
      </c>
      <c r="F49" s="16">
        <f t="shared" si="27"/>
        <v>520</v>
      </c>
      <c r="G49" s="16">
        <f t="shared" si="27"/>
        <v>779.99999999999989</v>
      </c>
      <c r="H49" s="16">
        <f t="shared" si="27"/>
        <v>520</v>
      </c>
      <c r="I49" s="16">
        <f t="shared" si="27"/>
        <v>779.99999999999989</v>
      </c>
      <c r="J49" s="16">
        <f t="shared" si="27"/>
        <v>520</v>
      </c>
      <c r="K49" s="16">
        <f t="shared" si="27"/>
        <v>779.99999999999989</v>
      </c>
      <c r="L49" s="16">
        <f t="shared" si="27"/>
        <v>520</v>
      </c>
      <c r="M49" s="16">
        <f t="shared" si="27"/>
        <v>779.99999999999989</v>
      </c>
      <c r="N49" s="16">
        <f t="shared" si="27"/>
        <v>520</v>
      </c>
      <c r="O49" s="301">
        <v>7800</v>
      </c>
    </row>
    <row r="50" spans="1:17" x14ac:dyDescent="0.3">
      <c r="A50" s="1455" t="s">
        <v>180</v>
      </c>
      <c r="B50" s="1455"/>
      <c r="C50" s="309">
        <f>+C49/$O$49</f>
        <v>9.9999999999999992E-2</v>
      </c>
      <c r="D50" s="309">
        <f t="shared" ref="D50:N50" si="28">+D49/$O$49</f>
        <v>6.6666666666666666E-2</v>
      </c>
      <c r="E50" s="309">
        <f t="shared" si="28"/>
        <v>9.9999999999999992E-2</v>
      </c>
      <c r="F50" s="309">
        <f t="shared" si="28"/>
        <v>6.6666666666666666E-2</v>
      </c>
      <c r="G50" s="309">
        <f t="shared" si="28"/>
        <v>9.9999999999999992E-2</v>
      </c>
      <c r="H50" s="309">
        <f t="shared" si="28"/>
        <v>6.6666666666666666E-2</v>
      </c>
      <c r="I50" s="309">
        <f t="shared" si="28"/>
        <v>9.9999999999999992E-2</v>
      </c>
      <c r="J50" s="309">
        <f t="shared" si="28"/>
        <v>6.6666666666666666E-2</v>
      </c>
      <c r="K50" s="309">
        <f t="shared" si="28"/>
        <v>9.9999999999999992E-2</v>
      </c>
      <c r="L50" s="309">
        <f t="shared" si="28"/>
        <v>6.6666666666666666E-2</v>
      </c>
      <c r="M50" s="309">
        <f t="shared" si="28"/>
        <v>9.9999999999999992E-2</v>
      </c>
      <c r="N50" s="309">
        <f t="shared" si="28"/>
        <v>6.6666666666666666E-2</v>
      </c>
      <c r="O50" s="318">
        <f>SUM(C50:N50)</f>
        <v>0.99999999999999989</v>
      </c>
    </row>
    <row r="51" spans="1:17" x14ac:dyDescent="0.3">
      <c r="O51" s="301"/>
    </row>
    <row r="52" spans="1:17" x14ac:dyDescent="0.3">
      <c r="A52" s="1455" t="s">
        <v>186</v>
      </c>
      <c r="B52" s="1455"/>
      <c r="C52" s="319">
        <f>+P54</f>
        <v>9.9999999999999992E-2</v>
      </c>
      <c r="D52" s="319">
        <f>+P52</f>
        <v>6.6666666666666666E-2</v>
      </c>
      <c r="E52" s="319">
        <f>+C52</f>
        <v>9.9999999999999992E-2</v>
      </c>
      <c r="F52" s="319">
        <f>+D52</f>
        <v>6.6666666666666666E-2</v>
      </c>
      <c r="G52" s="319">
        <f t="shared" ref="G52:N52" si="29">+E52</f>
        <v>9.9999999999999992E-2</v>
      </c>
      <c r="H52" s="319">
        <f t="shared" si="29"/>
        <v>6.6666666666666666E-2</v>
      </c>
      <c r="I52" s="319">
        <f t="shared" si="29"/>
        <v>9.9999999999999992E-2</v>
      </c>
      <c r="J52" s="319">
        <f t="shared" si="29"/>
        <v>6.6666666666666666E-2</v>
      </c>
      <c r="K52" s="319">
        <f t="shared" si="29"/>
        <v>9.9999999999999992E-2</v>
      </c>
      <c r="L52" s="319">
        <f t="shared" si="29"/>
        <v>6.6666666666666666E-2</v>
      </c>
      <c r="M52" s="319">
        <f t="shared" si="29"/>
        <v>9.9999999999999992E-2</v>
      </c>
      <c r="N52" s="319">
        <f t="shared" si="29"/>
        <v>6.6666666666666666E-2</v>
      </c>
      <c r="O52" s="313">
        <v>0.4</v>
      </c>
      <c r="P52" s="304">
        <f>+O52/6</f>
        <v>6.6666666666666666E-2</v>
      </c>
      <c r="Q52" s="16" t="s">
        <v>184</v>
      </c>
    </row>
    <row r="53" spans="1:17" customFormat="1" ht="14.4" x14ac:dyDescent="0.3"/>
    <row r="54" spans="1:17" x14ac:dyDescent="0.3">
      <c r="O54" s="313">
        <v>0.6</v>
      </c>
      <c r="P54" s="304">
        <f>+O54/6</f>
        <v>9.9999999999999992E-2</v>
      </c>
      <c r="Q54" s="16" t="s">
        <v>185</v>
      </c>
    </row>
    <row r="55" spans="1:17" x14ac:dyDescent="0.3">
      <c r="A55" s="1471" t="s">
        <v>22</v>
      </c>
      <c r="B55" s="1471"/>
      <c r="O55" s="320"/>
    </row>
    <row r="56" spans="1:17" customFormat="1" ht="14.4" x14ac:dyDescent="0.3"/>
    <row r="57" spans="1:17" x14ac:dyDescent="0.3">
      <c r="O57" s="320"/>
    </row>
    <row r="58" spans="1:17" x14ac:dyDescent="0.3">
      <c r="A58" s="1459" t="s">
        <v>148</v>
      </c>
      <c r="B58" s="1460"/>
      <c r="C58" s="1460"/>
      <c r="D58" s="1460"/>
      <c r="E58" s="1460"/>
      <c r="F58" s="1460"/>
      <c r="G58" s="1460"/>
      <c r="H58" s="1460"/>
      <c r="I58" s="1460"/>
      <c r="J58" s="1460"/>
      <c r="K58" s="1460"/>
      <c r="L58" s="1460"/>
      <c r="M58" s="1460"/>
      <c r="N58" s="1461"/>
      <c r="O58" s="318"/>
    </row>
    <row r="59" spans="1:17" x14ac:dyDescent="0.3">
      <c r="A59" s="1455">
        <v>2020</v>
      </c>
      <c r="B59" s="1455"/>
      <c r="C59" s="16">
        <f>+$O$59*C62</f>
        <v>291.66666666666663</v>
      </c>
      <c r="D59" s="16">
        <f t="shared" ref="D59:N59" si="30">+$O$59*D62</f>
        <v>541.66666666666663</v>
      </c>
      <c r="E59" s="16">
        <f t="shared" si="30"/>
        <v>291.66666666666663</v>
      </c>
      <c r="F59" s="16">
        <f t="shared" si="30"/>
        <v>541.66666666666663</v>
      </c>
      <c r="G59" s="16">
        <f t="shared" si="30"/>
        <v>291.66666666666663</v>
      </c>
      <c r="H59" s="16">
        <f t="shared" si="30"/>
        <v>541.66666666666663</v>
      </c>
      <c r="I59" s="16">
        <f t="shared" si="30"/>
        <v>291.66666666666663</v>
      </c>
      <c r="J59" s="16">
        <f t="shared" si="30"/>
        <v>541.66666666666663</v>
      </c>
      <c r="K59" s="16">
        <f t="shared" si="30"/>
        <v>291.66666666666663</v>
      </c>
      <c r="L59" s="16">
        <f t="shared" si="30"/>
        <v>541.66666666666663</v>
      </c>
      <c r="M59" s="16">
        <f t="shared" si="30"/>
        <v>291.66666666666663</v>
      </c>
      <c r="N59" s="16">
        <f t="shared" si="30"/>
        <v>541.66666666666663</v>
      </c>
      <c r="O59" s="62">
        <v>5000</v>
      </c>
    </row>
    <row r="60" spans="1:17" x14ac:dyDescent="0.3">
      <c r="A60" s="1455" t="s">
        <v>180</v>
      </c>
      <c r="B60" s="1455"/>
      <c r="C60" s="309">
        <f>+C59/$O$59</f>
        <v>5.8333333333333327E-2</v>
      </c>
      <c r="D60" s="309">
        <f t="shared" ref="D60:N60" si="31">+D59/$O$59</f>
        <v>0.10833333333333332</v>
      </c>
      <c r="E60" s="309">
        <f t="shared" si="31"/>
        <v>5.8333333333333327E-2</v>
      </c>
      <c r="F60" s="309">
        <f t="shared" si="31"/>
        <v>0.10833333333333332</v>
      </c>
      <c r="G60" s="309">
        <f t="shared" si="31"/>
        <v>5.8333333333333327E-2</v>
      </c>
      <c r="H60" s="309">
        <f t="shared" si="31"/>
        <v>0.10833333333333332</v>
      </c>
      <c r="I60" s="309">
        <f t="shared" si="31"/>
        <v>5.8333333333333327E-2</v>
      </c>
      <c r="J60" s="309">
        <f t="shared" si="31"/>
        <v>0.10833333333333332</v>
      </c>
      <c r="K60" s="309">
        <f t="shared" si="31"/>
        <v>5.8333333333333327E-2</v>
      </c>
      <c r="L60" s="309">
        <f t="shared" si="31"/>
        <v>0.10833333333333332</v>
      </c>
      <c r="M60" s="309">
        <f t="shared" si="31"/>
        <v>5.8333333333333327E-2</v>
      </c>
      <c r="N60" s="309">
        <f t="shared" si="31"/>
        <v>0.10833333333333332</v>
      </c>
      <c r="O60" s="318">
        <f>SUM(C60:N60)</f>
        <v>0.99999999999999989</v>
      </c>
    </row>
    <row r="61" spans="1:17" x14ac:dyDescent="0.3">
      <c r="O61" s="318"/>
    </row>
    <row r="62" spans="1:17" x14ac:dyDescent="0.3">
      <c r="A62" s="1455" t="s">
        <v>186</v>
      </c>
      <c r="B62" s="1455"/>
      <c r="C62" s="319">
        <f>+P63</f>
        <v>5.8333333333333327E-2</v>
      </c>
      <c r="D62" s="319">
        <f>+P62</f>
        <v>0.10833333333333334</v>
      </c>
      <c r="E62" s="319">
        <f>+C62</f>
        <v>5.8333333333333327E-2</v>
      </c>
      <c r="F62" s="319">
        <f>+D62</f>
        <v>0.10833333333333334</v>
      </c>
      <c r="G62" s="319">
        <f t="shared" ref="G62" si="32">+E62</f>
        <v>5.8333333333333327E-2</v>
      </c>
      <c r="H62" s="319">
        <f t="shared" ref="H62" si="33">+F62</f>
        <v>0.10833333333333334</v>
      </c>
      <c r="I62" s="319">
        <f t="shared" ref="I62" si="34">+G62</f>
        <v>5.8333333333333327E-2</v>
      </c>
      <c r="J62" s="319">
        <f t="shared" ref="J62" si="35">+H62</f>
        <v>0.10833333333333334</v>
      </c>
      <c r="K62" s="319">
        <f t="shared" ref="K62" si="36">+I62</f>
        <v>5.8333333333333327E-2</v>
      </c>
      <c r="L62" s="319">
        <f t="shared" ref="L62" si="37">+J62</f>
        <v>0.10833333333333334</v>
      </c>
      <c r="M62" s="319">
        <f t="shared" ref="M62" si="38">+K62</f>
        <v>5.8333333333333327E-2</v>
      </c>
      <c r="N62" s="319">
        <f t="shared" ref="N62" si="39">+L62</f>
        <v>0.10833333333333334</v>
      </c>
      <c r="O62" s="318">
        <v>0.65</v>
      </c>
      <c r="P62" s="321">
        <f>+O62/6</f>
        <v>0.10833333333333334</v>
      </c>
      <c r="Q62" s="16" t="s">
        <v>184</v>
      </c>
    </row>
    <row r="63" spans="1:17" x14ac:dyDescent="0.3">
      <c r="O63" s="318">
        <v>0.35</v>
      </c>
      <c r="P63" s="321">
        <f>+O63/6</f>
        <v>5.8333333333333327E-2</v>
      </c>
      <c r="Q63" s="16" t="s">
        <v>185</v>
      </c>
    </row>
    <row r="64" spans="1:17" s="106" customFormat="1" x14ac:dyDescent="0.3">
      <c r="O64" s="322"/>
      <c r="P64" s="323"/>
    </row>
    <row r="65" spans="1:17" x14ac:dyDescent="0.3">
      <c r="A65" s="1456" t="s">
        <v>187</v>
      </c>
      <c r="B65" s="1457"/>
      <c r="C65" s="1457"/>
      <c r="D65" s="1457"/>
      <c r="E65" s="1457"/>
      <c r="F65" s="1457"/>
      <c r="G65" s="1457"/>
      <c r="H65" s="1457"/>
      <c r="I65" s="1457"/>
      <c r="J65" s="1457"/>
      <c r="K65" s="1457"/>
      <c r="L65" s="1457"/>
      <c r="M65" s="1457"/>
      <c r="N65" s="1458"/>
      <c r="O65" s="318"/>
    </row>
    <row r="66" spans="1:17" x14ac:dyDescent="0.3">
      <c r="A66" s="1455">
        <v>2021</v>
      </c>
      <c r="B66" s="1455"/>
      <c r="C66" s="16">
        <f>+$O$66*C69</f>
        <v>233.33333333333334</v>
      </c>
      <c r="D66" s="16">
        <f>+$O$66*D69</f>
        <v>349.99999999999994</v>
      </c>
      <c r="E66" s="16">
        <f t="shared" ref="E66:N66" si="40">+$O$66*E69</f>
        <v>233.33333333333334</v>
      </c>
      <c r="F66" s="16">
        <f t="shared" si="40"/>
        <v>349.99999999999994</v>
      </c>
      <c r="G66" s="16">
        <f t="shared" si="40"/>
        <v>233.33333333333334</v>
      </c>
      <c r="H66" s="16">
        <f t="shared" si="40"/>
        <v>349.99999999999994</v>
      </c>
      <c r="I66" s="16">
        <f t="shared" si="40"/>
        <v>233.33333333333334</v>
      </c>
      <c r="J66" s="16">
        <f t="shared" si="40"/>
        <v>349.99999999999994</v>
      </c>
      <c r="K66" s="16">
        <f t="shared" si="40"/>
        <v>233.33333333333334</v>
      </c>
      <c r="L66" s="16">
        <f t="shared" si="40"/>
        <v>349.99999999999994</v>
      </c>
      <c r="M66" s="16">
        <f t="shared" si="40"/>
        <v>233.33333333333334</v>
      </c>
      <c r="N66" s="16">
        <f t="shared" si="40"/>
        <v>349.99999999999994</v>
      </c>
      <c r="O66" s="62">
        <v>3500</v>
      </c>
    </row>
    <row r="67" spans="1:17" x14ac:dyDescent="0.3">
      <c r="A67" s="1455" t="s">
        <v>180</v>
      </c>
      <c r="B67" s="1455"/>
      <c r="C67" s="309">
        <f>+C66/$O$66</f>
        <v>6.6666666666666666E-2</v>
      </c>
      <c r="D67" s="309">
        <f t="shared" ref="D67:N67" si="41">+D66/$O$66</f>
        <v>9.9999999999999978E-2</v>
      </c>
      <c r="E67" s="309">
        <f t="shared" si="41"/>
        <v>6.6666666666666666E-2</v>
      </c>
      <c r="F67" s="309">
        <f t="shared" si="41"/>
        <v>9.9999999999999978E-2</v>
      </c>
      <c r="G67" s="309">
        <f t="shared" si="41"/>
        <v>6.6666666666666666E-2</v>
      </c>
      <c r="H67" s="309">
        <f t="shared" si="41"/>
        <v>9.9999999999999978E-2</v>
      </c>
      <c r="I67" s="309">
        <f t="shared" si="41"/>
        <v>6.6666666666666666E-2</v>
      </c>
      <c r="J67" s="309">
        <f t="shared" si="41"/>
        <v>9.9999999999999978E-2</v>
      </c>
      <c r="K67" s="309">
        <f t="shared" si="41"/>
        <v>6.6666666666666666E-2</v>
      </c>
      <c r="L67" s="309">
        <f t="shared" si="41"/>
        <v>9.9999999999999978E-2</v>
      </c>
      <c r="M67" s="309">
        <f t="shared" si="41"/>
        <v>6.6666666666666666E-2</v>
      </c>
      <c r="N67" s="309">
        <f t="shared" si="41"/>
        <v>9.9999999999999978E-2</v>
      </c>
      <c r="O67" s="318">
        <f>SUM(C67:N67)</f>
        <v>0.99999999999999978</v>
      </c>
    </row>
    <row r="68" spans="1:17" x14ac:dyDescent="0.3">
      <c r="O68" s="318"/>
    </row>
    <row r="69" spans="1:17" x14ac:dyDescent="0.3">
      <c r="A69" s="1455" t="s">
        <v>186</v>
      </c>
      <c r="B69" s="1455"/>
      <c r="C69" s="319">
        <f>+P70</f>
        <v>6.6666666666666666E-2</v>
      </c>
      <c r="D69" s="319">
        <f>+P69</f>
        <v>9.9999999999999992E-2</v>
      </c>
      <c r="E69" s="319">
        <f>+C69</f>
        <v>6.6666666666666666E-2</v>
      </c>
      <c r="F69" s="319">
        <f>+D69</f>
        <v>9.9999999999999992E-2</v>
      </c>
      <c r="G69" s="319">
        <f t="shared" ref="G69" si="42">+E69</f>
        <v>6.6666666666666666E-2</v>
      </c>
      <c r="H69" s="319">
        <f t="shared" ref="H69" si="43">+F69</f>
        <v>9.9999999999999992E-2</v>
      </c>
      <c r="I69" s="319">
        <f t="shared" ref="I69" si="44">+G69</f>
        <v>6.6666666666666666E-2</v>
      </c>
      <c r="J69" s="319">
        <f t="shared" ref="J69" si="45">+H69</f>
        <v>9.9999999999999992E-2</v>
      </c>
      <c r="K69" s="319">
        <f t="shared" ref="K69" si="46">+I69</f>
        <v>6.6666666666666666E-2</v>
      </c>
      <c r="L69" s="319">
        <f t="shared" ref="L69" si="47">+J69</f>
        <v>9.9999999999999992E-2</v>
      </c>
      <c r="M69" s="319">
        <f t="shared" ref="M69" si="48">+K69</f>
        <v>6.6666666666666666E-2</v>
      </c>
      <c r="N69" s="319">
        <f t="shared" ref="N69" si="49">+L69</f>
        <v>9.9999999999999992E-2</v>
      </c>
      <c r="O69" s="318">
        <v>0.6</v>
      </c>
      <c r="P69" s="321">
        <f>+O69/6</f>
        <v>9.9999999999999992E-2</v>
      </c>
      <c r="Q69" s="16" t="s">
        <v>184</v>
      </c>
    </row>
    <row r="70" spans="1:17" x14ac:dyDescent="0.3">
      <c r="O70" s="318">
        <v>0.4</v>
      </c>
      <c r="P70" s="321">
        <f>+O70/6</f>
        <v>6.6666666666666666E-2</v>
      </c>
      <c r="Q70" s="16" t="s">
        <v>185</v>
      </c>
    </row>
    <row r="73" spans="1:17" x14ac:dyDescent="0.3">
      <c r="A73" s="1474" t="s">
        <v>0</v>
      </c>
      <c r="B73" s="1475"/>
    </row>
    <row r="74" spans="1:17" customFormat="1" ht="14.4" x14ac:dyDescent="0.3"/>
    <row r="75" spans="1:17" s="106" customFormat="1" x14ac:dyDescent="0.3">
      <c r="A75" s="324"/>
      <c r="B75" s="324"/>
    </row>
    <row r="76" spans="1:17" s="106" customFormat="1" x14ac:dyDescent="0.3">
      <c r="A76" s="1479" t="s">
        <v>204</v>
      </c>
      <c r="B76" s="1479"/>
    </row>
    <row r="77" spans="1:17" s="106" customFormat="1" ht="16.2" thickBot="1" x14ac:dyDescent="0.35"/>
    <row r="78" spans="1:17" ht="16.2" thickBot="1" x14ac:dyDescent="0.35">
      <c r="A78" s="1465" t="s">
        <v>144</v>
      </c>
      <c r="B78" s="1467"/>
      <c r="C78" s="1480" t="s">
        <v>205</v>
      </c>
      <c r="D78" s="1481"/>
      <c r="E78" s="1481"/>
      <c r="F78" s="1481"/>
      <c r="G78" s="1481"/>
      <c r="H78" s="1481"/>
      <c r="I78" s="1481"/>
      <c r="J78" s="1481"/>
      <c r="K78" s="1481"/>
      <c r="L78" s="1481"/>
      <c r="M78" s="1481"/>
      <c r="N78" s="1482"/>
      <c r="O78" s="5" t="s">
        <v>206</v>
      </c>
    </row>
    <row r="79" spans="1:17" x14ac:dyDescent="0.3">
      <c r="A79" s="1472">
        <v>2016</v>
      </c>
      <c r="B79" s="1473"/>
      <c r="C79" s="64">
        <f>+DATA!C32</f>
        <v>1920</v>
      </c>
      <c r="D79" s="64">
        <f>+DATA!D32</f>
        <v>1280</v>
      </c>
      <c r="E79" s="64">
        <f>+DATA!E32</f>
        <v>1440</v>
      </c>
      <c r="F79" s="64">
        <f>+DATA!F32</f>
        <v>1160</v>
      </c>
      <c r="G79" s="64">
        <f>+DATA!G32</f>
        <v>1760</v>
      </c>
      <c r="H79" s="64">
        <f>+DATA!H32</f>
        <v>2000</v>
      </c>
      <c r="I79" s="64">
        <f>+DATA!I32</f>
        <v>2160</v>
      </c>
      <c r="J79" s="64">
        <f>+DATA!J32</f>
        <v>1440</v>
      </c>
      <c r="K79" s="64">
        <f>+DATA!K32</f>
        <v>1760</v>
      </c>
      <c r="L79" s="64">
        <f>+DATA!L32</f>
        <v>1920</v>
      </c>
      <c r="M79" s="64">
        <f>+DATA!M32</f>
        <v>2000</v>
      </c>
      <c r="N79" s="64">
        <f>+DATA!N32</f>
        <v>3200</v>
      </c>
      <c r="O79" s="233">
        <f>SUM(C79:N79)</f>
        <v>22040</v>
      </c>
    </row>
    <row r="80" spans="1:17" x14ac:dyDescent="0.3">
      <c r="A80" s="1472">
        <v>2017</v>
      </c>
      <c r="B80" s="1473"/>
      <c r="C80" s="64">
        <f>+DATA!C33</f>
        <v>2000</v>
      </c>
      <c r="D80" s="64">
        <f>+DATA!D33</f>
        <v>1440</v>
      </c>
      <c r="E80" s="64">
        <f>+DATA!E33</f>
        <v>1520</v>
      </c>
      <c r="F80" s="64">
        <f>+DATA!F33</f>
        <v>1280</v>
      </c>
      <c r="G80" s="64">
        <f>+DATA!G33</f>
        <v>1920</v>
      </c>
      <c r="H80" s="64">
        <f>+DATA!H33</f>
        <v>2240</v>
      </c>
      <c r="I80" s="64">
        <f>+DATA!I33</f>
        <v>2480</v>
      </c>
      <c r="J80" s="64">
        <f>+DATA!J33</f>
        <v>1680</v>
      </c>
      <c r="K80" s="64">
        <f>+DATA!K33</f>
        <v>1840</v>
      </c>
      <c r="L80" s="64">
        <f>+DATA!L33</f>
        <v>2000</v>
      </c>
      <c r="M80" s="64">
        <f>+DATA!M33</f>
        <v>2320</v>
      </c>
      <c r="N80" s="64">
        <f>+DATA!N33</f>
        <v>3520</v>
      </c>
      <c r="O80" s="233">
        <f>SUM(C80:N80)</f>
        <v>24240</v>
      </c>
    </row>
    <row r="81" spans="1:15" x14ac:dyDescent="0.3">
      <c r="A81" s="1472">
        <v>2018</v>
      </c>
      <c r="B81" s="1473"/>
      <c r="C81" s="64">
        <f>+DATA!C34</f>
        <v>2320</v>
      </c>
      <c r="D81" s="64">
        <f>+DATA!D34</f>
        <v>1760</v>
      </c>
      <c r="E81" s="64">
        <f>+DATA!E34</f>
        <v>1680</v>
      </c>
      <c r="F81" s="64">
        <f>+DATA!F34</f>
        <v>1280</v>
      </c>
      <c r="G81" s="64">
        <f>+DATA!G34</f>
        <v>2240</v>
      </c>
      <c r="H81" s="64">
        <f>+DATA!H34</f>
        <v>2400</v>
      </c>
      <c r="I81" s="64">
        <f>+DATA!I34</f>
        <v>2560</v>
      </c>
      <c r="J81" s="64">
        <f>+DATA!J34</f>
        <v>1840</v>
      </c>
      <c r="K81" s="64">
        <f>+DATA!K34</f>
        <v>1920</v>
      </c>
      <c r="L81" s="64">
        <f>+DATA!L34</f>
        <v>2240</v>
      </c>
      <c r="M81" s="64">
        <f>+DATA!M34</f>
        <v>2400</v>
      </c>
      <c r="N81" s="64">
        <f>+DATA!N34</f>
        <v>3680</v>
      </c>
      <c r="O81" s="233">
        <f>SUM(C81:N81)</f>
        <v>26320</v>
      </c>
    </row>
    <row r="82" spans="1:15" x14ac:dyDescent="0.3">
      <c r="A82" s="1472">
        <v>2019</v>
      </c>
      <c r="B82" s="1473"/>
      <c r="C82" s="64">
        <f>+$O$82*C15</f>
        <v>2315.7645743812132</v>
      </c>
      <c r="D82" s="64">
        <f t="shared" ref="D82:N82" si="50">+$O$82*D15</f>
        <v>1656.1939113403171</v>
      </c>
      <c r="E82" s="64">
        <f t="shared" si="50"/>
        <v>1723.755884031234</v>
      </c>
      <c r="F82" s="64">
        <f t="shared" si="50"/>
        <v>1384.1401655955069</v>
      </c>
      <c r="G82" s="64">
        <f t="shared" si="50"/>
        <v>2193.5892683569627</v>
      </c>
      <c r="H82" s="64">
        <f t="shared" si="50"/>
        <v>2464.6300931799169</v>
      </c>
      <c r="I82" s="64">
        <f t="shared" si="50"/>
        <v>2673.4116918334303</v>
      </c>
      <c r="J82" s="64">
        <f t="shared" si="50"/>
        <v>1837.6688433271638</v>
      </c>
      <c r="K82" s="64">
        <f t="shared" si="50"/>
        <v>2054.7127887089982</v>
      </c>
      <c r="L82" s="64">
        <f t="shared" si="50"/>
        <v>2288.4579077145463</v>
      </c>
      <c r="M82" s="64">
        <f t="shared" si="50"/>
        <v>2494.2799061612154</v>
      </c>
      <c r="N82" s="64">
        <f t="shared" si="50"/>
        <v>3865.0749653694957</v>
      </c>
      <c r="O82" s="233">
        <f>+'ANNUAL PARAMETERS '!D11</f>
        <v>26951.68</v>
      </c>
    </row>
    <row r="83" spans="1:15" x14ac:dyDescent="0.3">
      <c r="A83" s="1472">
        <v>2020</v>
      </c>
      <c r="B83" s="1473"/>
      <c r="C83" s="64">
        <f>+$O$83*C15</f>
        <v>2411.6372277605951</v>
      </c>
      <c r="D83" s="64">
        <f t="shared" ref="D83:N83" si="51">+$O$83*D15</f>
        <v>1724.7603392698061</v>
      </c>
      <c r="E83" s="64">
        <f t="shared" si="51"/>
        <v>1795.1193776301268</v>
      </c>
      <c r="F83" s="64">
        <f t="shared" si="51"/>
        <v>1441.4435684511607</v>
      </c>
      <c r="G83" s="64">
        <f t="shared" si="51"/>
        <v>2284.403864066941</v>
      </c>
      <c r="H83" s="64">
        <f t="shared" si="51"/>
        <v>2566.6657790375652</v>
      </c>
      <c r="I83" s="64">
        <f t="shared" si="51"/>
        <v>2784.0909358753338</v>
      </c>
      <c r="J83" s="64">
        <f t="shared" si="51"/>
        <v>1913.7483334409083</v>
      </c>
      <c r="K83" s="64">
        <f t="shared" si="51"/>
        <v>2139.7778981615502</v>
      </c>
      <c r="L83" s="64">
        <f t="shared" si="51"/>
        <v>2383.2000650939285</v>
      </c>
      <c r="M83" s="64">
        <f t="shared" si="51"/>
        <v>2597.5430942762891</v>
      </c>
      <c r="N83" s="64">
        <f t="shared" si="51"/>
        <v>4025.0890689357925</v>
      </c>
      <c r="O83" s="233">
        <f>+'ANNUAL PARAMETERS '!E11</f>
        <v>28067.479551999997</v>
      </c>
    </row>
    <row r="84" spans="1:15" x14ac:dyDescent="0.3">
      <c r="A84" s="1472">
        <v>2021</v>
      </c>
      <c r="B84" s="1473"/>
      <c r="C84" s="64">
        <f>+$O$84*C15</f>
        <v>2520.6914631999293</v>
      </c>
      <c r="D84" s="64">
        <f t="shared" ref="D84:N84" si="52">+$O$84*D15</f>
        <v>1802.7540018115867</v>
      </c>
      <c r="E84" s="64">
        <f t="shared" si="52"/>
        <v>1876.2946758865612</v>
      </c>
      <c r="F84" s="64">
        <f t="shared" si="52"/>
        <v>1506.6256466165223</v>
      </c>
      <c r="G84" s="64">
        <f t="shared" si="52"/>
        <v>2387.7046068000482</v>
      </c>
      <c r="H84" s="64">
        <f t="shared" si="52"/>
        <v>2682.7304055656441</v>
      </c>
      <c r="I84" s="64">
        <f t="shared" si="52"/>
        <v>2909.9875279956163</v>
      </c>
      <c r="J84" s="64">
        <f t="shared" si="52"/>
        <v>2000.2880330791061</v>
      </c>
      <c r="K84" s="64">
        <f t="shared" si="52"/>
        <v>2236.5386547164157</v>
      </c>
      <c r="L84" s="64">
        <f t="shared" si="52"/>
        <v>2490.968372037476</v>
      </c>
      <c r="M84" s="64">
        <f t="shared" si="52"/>
        <v>2715.0039929994632</v>
      </c>
      <c r="N84" s="64">
        <f t="shared" si="52"/>
        <v>4207.1035966330692</v>
      </c>
      <c r="O84" s="233">
        <f>+'ANNUAL PARAMETERS '!F11</f>
        <v>29336.690977341437</v>
      </c>
    </row>
    <row r="85" spans="1:15" x14ac:dyDescent="0.3">
      <c r="A85" s="1472">
        <v>2022</v>
      </c>
      <c r="B85" s="1473"/>
      <c r="C85" s="64">
        <f>+$O$85*C15</f>
        <v>2577.2557796341353</v>
      </c>
      <c r="D85" s="64">
        <f t="shared" ref="D85:N85" si="53">+$O$85*D15</f>
        <v>1843.2078016122387</v>
      </c>
      <c r="E85" s="64">
        <f t="shared" si="53"/>
        <v>1918.3987284134555</v>
      </c>
      <c r="F85" s="64">
        <f t="shared" si="53"/>
        <v>1540.4343261265969</v>
      </c>
      <c r="G85" s="64">
        <f t="shared" si="53"/>
        <v>2441.2846981766411</v>
      </c>
      <c r="H85" s="64">
        <f t="shared" si="53"/>
        <v>2742.930875866537</v>
      </c>
      <c r="I85" s="64">
        <f t="shared" si="53"/>
        <v>2975.2876481238382</v>
      </c>
      <c r="J85" s="64">
        <f t="shared" si="53"/>
        <v>2045.1744965414011</v>
      </c>
      <c r="K85" s="64">
        <f t="shared" si="53"/>
        <v>2286.7265821282522</v>
      </c>
      <c r="L85" s="64">
        <f t="shared" si="53"/>
        <v>2546.8657023059968</v>
      </c>
      <c r="M85" s="64">
        <f t="shared" si="53"/>
        <v>2775.9286826023708</v>
      </c>
      <c r="N85" s="64">
        <f t="shared" si="53"/>
        <v>4301.5110013415151</v>
      </c>
      <c r="O85" s="233">
        <f>+'ANNUAL PARAMETERS '!G11</f>
        <v>29995.006322872978</v>
      </c>
    </row>
    <row r="86" spans="1:15" x14ac:dyDescent="0.3">
      <c r="A86" s="1472">
        <v>2023</v>
      </c>
      <c r="B86" s="1473"/>
      <c r="C86" s="64">
        <f>+$O$86*C15</f>
        <v>2672.7688788273767</v>
      </c>
      <c r="D86" s="64">
        <f t="shared" ref="D86:N86" si="54">+$O$86*D15</f>
        <v>1911.5170827399884</v>
      </c>
      <c r="E86" s="64">
        <f t="shared" si="54"/>
        <v>1989.4945852884584</v>
      </c>
      <c r="F86" s="64">
        <f t="shared" si="54"/>
        <v>1597.5228222528488</v>
      </c>
      <c r="G86" s="64">
        <f t="shared" si="54"/>
        <v>2531.7587090910674</v>
      </c>
      <c r="H86" s="64">
        <f t="shared" si="54"/>
        <v>2844.5838941261513</v>
      </c>
      <c r="I86" s="64">
        <f t="shared" si="54"/>
        <v>3085.5518083633078</v>
      </c>
      <c r="J86" s="64">
        <f t="shared" si="54"/>
        <v>2120.9686633832257</v>
      </c>
      <c r="K86" s="64">
        <f t="shared" si="54"/>
        <v>2371.4726692619251</v>
      </c>
      <c r="L86" s="64">
        <f t="shared" si="54"/>
        <v>2641.2525452334576</v>
      </c>
      <c r="M86" s="64">
        <f t="shared" si="54"/>
        <v>2878.8045995796151</v>
      </c>
      <c r="N86" s="64">
        <f t="shared" si="54"/>
        <v>4460.9249990512317</v>
      </c>
      <c r="O86" s="233">
        <f>+'ANNUAL PARAMETERS '!H11</f>
        <v>31106.621257198654</v>
      </c>
    </row>
    <row r="87" spans="1:15" customFormat="1" ht="14.4" x14ac:dyDescent="0.3"/>
    <row r="88" spans="1:15" ht="16.2" thickBot="1" x14ac:dyDescent="0.35"/>
    <row r="89" spans="1:15" ht="16.2" thickBot="1" x14ac:dyDescent="0.35">
      <c r="A89" s="1483" t="s">
        <v>19</v>
      </c>
      <c r="B89" s="1484"/>
      <c r="C89" s="1480" t="s">
        <v>205</v>
      </c>
      <c r="D89" s="1481"/>
      <c r="E89" s="1481"/>
      <c r="F89" s="1481"/>
      <c r="G89" s="1481"/>
      <c r="H89" s="1481"/>
      <c r="I89" s="1481"/>
      <c r="J89" s="1481"/>
      <c r="K89" s="1481"/>
      <c r="L89" s="1481"/>
      <c r="M89" s="1481"/>
      <c r="N89" s="1482"/>
    </row>
    <row r="90" spans="1:15" x14ac:dyDescent="0.3">
      <c r="A90" s="1472">
        <v>2016</v>
      </c>
      <c r="B90" s="1473"/>
      <c r="C90" s="64">
        <f>+DATA!C39</f>
        <v>1400</v>
      </c>
      <c r="D90" s="64">
        <f>+DATA!D39</f>
        <v>800</v>
      </c>
      <c r="E90" s="64">
        <f>+DATA!E39</f>
        <v>600</v>
      </c>
      <c r="F90" s="64">
        <f>+DATA!F39</f>
        <v>456</v>
      </c>
      <c r="G90" s="64">
        <f>+DATA!G39</f>
        <v>1100</v>
      </c>
      <c r="H90" s="64">
        <f>+DATA!H39</f>
        <v>2020</v>
      </c>
      <c r="I90" s="64">
        <f>+DATA!I39</f>
        <v>1420</v>
      </c>
      <c r="J90" s="64">
        <f>+DATA!J39</f>
        <v>600</v>
      </c>
      <c r="K90" s="64">
        <f>+DATA!K39</f>
        <v>900</v>
      </c>
      <c r="L90" s="64">
        <f>+DATA!L39</f>
        <v>1100</v>
      </c>
      <c r="M90" s="64">
        <f>+DATA!M39</f>
        <v>1400</v>
      </c>
      <c r="N90" s="64">
        <f>+DATA!N39</f>
        <v>2800</v>
      </c>
      <c r="O90" s="233">
        <f>SUM(C90:N90)</f>
        <v>14596</v>
      </c>
    </row>
    <row r="91" spans="1:15" x14ac:dyDescent="0.3">
      <c r="A91" s="1472">
        <v>2017</v>
      </c>
      <c r="B91" s="1473"/>
      <c r="C91" s="64">
        <f>+DATA!C40</f>
        <v>1400</v>
      </c>
      <c r="D91" s="64">
        <f>+DATA!D40</f>
        <v>620</v>
      </c>
      <c r="E91" s="64">
        <f>+DATA!E40</f>
        <v>800</v>
      </c>
      <c r="F91" s="64">
        <f>+DATA!F40</f>
        <v>600</v>
      </c>
      <c r="G91" s="64">
        <f>+DATA!G40</f>
        <v>1100</v>
      </c>
      <c r="H91" s="64">
        <f>+DATA!H40</f>
        <v>2300</v>
      </c>
      <c r="I91" s="64">
        <f>+DATA!I40</f>
        <v>1600</v>
      </c>
      <c r="J91" s="64">
        <f>+DATA!J40</f>
        <v>900</v>
      </c>
      <c r="K91" s="64">
        <f>+DATA!K40</f>
        <v>950</v>
      </c>
      <c r="L91" s="64">
        <f>+DATA!L40</f>
        <v>1230</v>
      </c>
      <c r="M91" s="64">
        <f>+DATA!M40</f>
        <v>1500</v>
      </c>
      <c r="N91" s="64">
        <f>+DATA!N40</f>
        <v>2700</v>
      </c>
      <c r="O91" s="233">
        <f t="shared" ref="O91:O92" si="55">SUM(C91:N91)</f>
        <v>15700</v>
      </c>
    </row>
    <row r="92" spans="1:15" x14ac:dyDescent="0.3">
      <c r="A92" s="1472">
        <v>2018</v>
      </c>
      <c r="B92" s="1473"/>
      <c r="C92" s="64">
        <f>+DATA!C41</f>
        <v>1600</v>
      </c>
      <c r="D92" s="64">
        <f>+DATA!D41</f>
        <v>1000</v>
      </c>
      <c r="E92" s="64">
        <f>+DATA!E41</f>
        <v>1120</v>
      </c>
      <c r="F92" s="64">
        <f>+DATA!F41</f>
        <v>800</v>
      </c>
      <c r="G92" s="64">
        <f>+DATA!G41</f>
        <v>1400</v>
      </c>
      <c r="H92" s="64">
        <f>+DATA!H41</f>
        <v>2600</v>
      </c>
      <c r="I92" s="64">
        <f>+DATA!I41</f>
        <v>2000</v>
      </c>
      <c r="J92" s="64">
        <f>+DATA!J41</f>
        <v>950</v>
      </c>
      <c r="K92" s="64">
        <f>+DATA!K41</f>
        <v>1700</v>
      </c>
      <c r="L92" s="64">
        <f>+DATA!L41</f>
        <v>1500</v>
      </c>
      <c r="M92" s="64">
        <f>+DATA!M41</f>
        <v>1600</v>
      </c>
      <c r="N92" s="64">
        <f>+DATA!N41</f>
        <v>3400</v>
      </c>
      <c r="O92" s="233">
        <f t="shared" si="55"/>
        <v>19670</v>
      </c>
    </row>
    <row r="93" spans="1:15" x14ac:dyDescent="0.3">
      <c r="A93" s="1472">
        <v>2019</v>
      </c>
      <c r="B93" s="1473"/>
      <c r="C93" s="64">
        <f>+$O$93*C25</f>
        <v>1800.0037065490415</v>
      </c>
      <c r="D93" s="64">
        <f>+$O$93*D25</f>
        <v>980.55634405168166</v>
      </c>
      <c r="E93" s="64">
        <f t="shared" ref="E93:N93" si="56">+$O$93*E25</f>
        <v>1006.6563850026677</v>
      </c>
      <c r="F93" s="64">
        <f t="shared" si="56"/>
        <v>744.03081693323782</v>
      </c>
      <c r="G93" s="64">
        <f t="shared" si="56"/>
        <v>1463.3552932409136</v>
      </c>
      <c r="H93" s="64">
        <f t="shared" si="56"/>
        <v>2817.7331869045934</v>
      </c>
      <c r="I93" s="64">
        <f t="shared" si="56"/>
        <v>2032.7112477617986</v>
      </c>
      <c r="J93" s="64">
        <f t="shared" si="56"/>
        <v>991.29883086254029</v>
      </c>
      <c r="K93" s="64">
        <f t="shared" si="56"/>
        <v>1409.2744628543201</v>
      </c>
      <c r="L93" s="64">
        <f t="shared" si="56"/>
        <v>1553.6432728587481</v>
      </c>
      <c r="M93" s="64">
        <f t="shared" si="56"/>
        <v>1843.0354857422474</v>
      </c>
      <c r="N93" s="64">
        <f t="shared" si="56"/>
        <v>3625.6689672382104</v>
      </c>
      <c r="O93" s="233">
        <f>+'ANNUAL PARAMETERS '!D19</f>
        <v>20267.968000000001</v>
      </c>
    </row>
    <row r="94" spans="1:15" x14ac:dyDescent="0.3">
      <c r="A94" s="1472">
        <v>2020</v>
      </c>
      <c r="B94" s="1473"/>
      <c r="C94" s="64">
        <f>+$O$94*C25</f>
        <v>1890.0758920247556</v>
      </c>
      <c r="D94" s="64">
        <f t="shared" ref="D94:N94" si="57">+$O$94*D25</f>
        <v>1029.6233835080279</v>
      </c>
      <c r="E94" s="64">
        <f t="shared" si="57"/>
        <v>1057.0294705082013</v>
      </c>
      <c r="F94" s="64">
        <f t="shared" si="57"/>
        <v>781.26211901257705</v>
      </c>
      <c r="G94" s="64">
        <f t="shared" si="57"/>
        <v>1536.5815921146891</v>
      </c>
      <c r="H94" s="64">
        <f t="shared" si="57"/>
        <v>2958.7325555772995</v>
      </c>
      <c r="I94" s="64">
        <f t="shared" si="57"/>
        <v>2134.4281185997993</v>
      </c>
      <c r="J94" s="64">
        <f t="shared" si="57"/>
        <v>1040.9034243589019</v>
      </c>
      <c r="K94" s="64">
        <f t="shared" si="57"/>
        <v>1479.7945569755504</v>
      </c>
      <c r="L94" s="64">
        <f t="shared" si="57"/>
        <v>1631.3875822325999</v>
      </c>
      <c r="M94" s="64">
        <f t="shared" si="57"/>
        <v>1935.2609814487896</v>
      </c>
      <c r="N94" s="64">
        <f t="shared" si="57"/>
        <v>3807.0974423588109</v>
      </c>
      <c r="O94" s="233">
        <f>+'ANNUAL PARAMETERS '!E19</f>
        <v>21282.177118720003</v>
      </c>
    </row>
    <row r="95" spans="1:15" x14ac:dyDescent="0.3">
      <c r="A95" s="1472">
        <v>2021</v>
      </c>
      <c r="B95" s="1473"/>
      <c r="C95" s="64">
        <f>+$O$95*C25</f>
        <v>1990.3255173377486</v>
      </c>
      <c r="D95" s="64">
        <f t="shared" ref="D95:N95" si="58">+$O$95*D25</f>
        <v>1084.2346077692937</v>
      </c>
      <c r="E95" s="64">
        <f t="shared" si="58"/>
        <v>1113.0943136239564</v>
      </c>
      <c r="F95" s="64">
        <f t="shared" si="58"/>
        <v>822.70026180500417</v>
      </c>
      <c r="G95" s="64">
        <f t="shared" si="58"/>
        <v>1618.0818797604522</v>
      </c>
      <c r="H95" s="64">
        <f t="shared" si="58"/>
        <v>3115.6637303251196</v>
      </c>
      <c r="I95" s="64">
        <f t="shared" si="58"/>
        <v>2247.6381860103324</v>
      </c>
      <c r="J95" s="64">
        <f t="shared" si="58"/>
        <v>1096.112941986898</v>
      </c>
      <c r="K95" s="64">
        <f t="shared" si="58"/>
        <v>1558.2828602775337</v>
      </c>
      <c r="L95" s="64">
        <f t="shared" si="58"/>
        <v>1717.916379594217</v>
      </c>
      <c r="M95" s="64">
        <f t="shared" si="58"/>
        <v>2037.9072239048335</v>
      </c>
      <c r="N95" s="64">
        <f t="shared" si="58"/>
        <v>4009.0258907015223</v>
      </c>
      <c r="O95" s="233">
        <f>+'ANNUAL PARAMETERS '!F19</f>
        <v>22410.983793096912</v>
      </c>
    </row>
    <row r="96" spans="1:15" x14ac:dyDescent="0.3">
      <c r="A96" s="1472">
        <v>2022</v>
      </c>
      <c r="B96" s="1473"/>
      <c r="C96" s="64">
        <f>+$O$96*C25</f>
        <v>2025.5144724842801</v>
      </c>
      <c r="D96" s="64">
        <f t="shared" ref="D96:N96" si="59">+$O$96*D25</f>
        <v>1103.4038756346547</v>
      </c>
      <c r="E96" s="64">
        <f t="shared" si="59"/>
        <v>1132.7738210888278</v>
      </c>
      <c r="F96" s="64">
        <f t="shared" si="59"/>
        <v>837.24560243371661</v>
      </c>
      <c r="G96" s="64">
        <f t="shared" si="59"/>
        <v>1646.6895673946169</v>
      </c>
      <c r="H96" s="64">
        <f t="shared" si="59"/>
        <v>3170.7486650772676</v>
      </c>
      <c r="I96" s="64">
        <f t="shared" si="59"/>
        <v>2287.3764291389953</v>
      </c>
      <c r="J96" s="64">
        <f t="shared" si="59"/>
        <v>1115.4922188012265</v>
      </c>
      <c r="K96" s="64">
        <f t="shared" si="59"/>
        <v>1585.8333012472403</v>
      </c>
      <c r="L96" s="64">
        <f t="shared" si="59"/>
        <v>1748.2891411854428</v>
      </c>
      <c r="M96" s="64">
        <f t="shared" si="59"/>
        <v>2073.9374236234707</v>
      </c>
      <c r="N96" s="64">
        <f t="shared" si="59"/>
        <v>4079.9054684491248</v>
      </c>
      <c r="O96" s="233">
        <f>+'ANNUAL PARAMETERS '!G19</f>
        <v>22807.209986558864</v>
      </c>
    </row>
    <row r="97" spans="1:15" x14ac:dyDescent="0.3">
      <c r="A97" s="1472">
        <v>2023</v>
      </c>
      <c r="B97" s="1473"/>
      <c r="C97" s="64">
        <f>+$O$97*C25</f>
        <v>2108.8441378822831</v>
      </c>
      <c r="D97" s="64">
        <f t="shared" ref="D97:N97" si="60">+$O$97*D25</f>
        <v>1148.7979110782644</v>
      </c>
      <c r="E97" s="64">
        <f t="shared" si="60"/>
        <v>1179.3761360884221</v>
      </c>
      <c r="F97" s="64">
        <f t="shared" si="60"/>
        <v>871.68988651783957</v>
      </c>
      <c r="G97" s="64">
        <f t="shared" si="60"/>
        <v>1714.4343761972314</v>
      </c>
      <c r="H97" s="64">
        <f t="shared" si="60"/>
        <v>3301.1932651585457</v>
      </c>
      <c r="I97" s="64">
        <f t="shared" si="60"/>
        <v>2381.4790954337732</v>
      </c>
      <c r="J97" s="64">
        <f t="shared" si="60"/>
        <v>1161.3835686827088</v>
      </c>
      <c r="K97" s="64">
        <f t="shared" si="60"/>
        <v>1651.0744832605517</v>
      </c>
      <c r="L97" s="64">
        <f t="shared" si="60"/>
        <v>1820.2137564538116</v>
      </c>
      <c r="M97" s="64">
        <f t="shared" si="60"/>
        <v>2159.2592092313403</v>
      </c>
      <c r="N97" s="64">
        <f t="shared" si="60"/>
        <v>4247.7527794211219</v>
      </c>
      <c r="O97" s="233">
        <f>+'ANNUAL PARAMETERS '!H19</f>
        <v>23745.498605405894</v>
      </c>
    </row>
    <row r="98" spans="1:15" customFormat="1" ht="14.4" x14ac:dyDescent="0.3"/>
    <row r="99" spans="1:15" ht="16.2" thickBot="1" x14ac:dyDescent="0.35"/>
    <row r="100" spans="1:15" x14ac:dyDescent="0.3">
      <c r="A100" s="1459" t="s">
        <v>21</v>
      </c>
      <c r="B100" s="1461"/>
      <c r="C100" s="1480" t="s">
        <v>205</v>
      </c>
      <c r="D100" s="1481"/>
      <c r="E100" s="1481"/>
      <c r="F100" s="1481"/>
      <c r="G100" s="1481"/>
      <c r="H100" s="1481"/>
      <c r="I100" s="1481"/>
      <c r="J100" s="1481"/>
      <c r="K100" s="1481"/>
      <c r="L100" s="1481"/>
      <c r="M100" s="1481"/>
      <c r="N100" s="1482"/>
    </row>
    <row r="101" spans="1:15" x14ac:dyDescent="0.3">
      <c r="A101" s="1472">
        <v>2019</v>
      </c>
      <c r="B101" s="1473"/>
      <c r="C101" s="64">
        <f>+$O$101*C30</f>
        <v>1050</v>
      </c>
      <c r="D101" s="64">
        <f t="shared" ref="D101:N101" si="61">+$O$101*D30</f>
        <v>1283.3333333333335</v>
      </c>
      <c r="E101" s="64">
        <f t="shared" si="61"/>
        <v>1050</v>
      </c>
      <c r="F101" s="64">
        <f t="shared" si="61"/>
        <v>1283.3333333333335</v>
      </c>
      <c r="G101" s="64">
        <f t="shared" si="61"/>
        <v>1050</v>
      </c>
      <c r="H101" s="64">
        <f t="shared" si="61"/>
        <v>1283.3333333333335</v>
      </c>
      <c r="I101" s="64">
        <f t="shared" si="61"/>
        <v>1050</v>
      </c>
      <c r="J101" s="64">
        <f t="shared" si="61"/>
        <v>1283.3333333333335</v>
      </c>
      <c r="K101" s="64">
        <f t="shared" si="61"/>
        <v>1050</v>
      </c>
      <c r="L101" s="64">
        <f t="shared" si="61"/>
        <v>1283.3333333333335</v>
      </c>
      <c r="M101" s="64">
        <f t="shared" si="61"/>
        <v>1050</v>
      </c>
      <c r="N101" s="64">
        <f t="shared" si="61"/>
        <v>1283.3333333333335</v>
      </c>
      <c r="O101" s="233">
        <f>+'ANNUAL PARAMETERS '!D27</f>
        <v>14000</v>
      </c>
    </row>
    <row r="102" spans="1:15" x14ac:dyDescent="0.3">
      <c r="A102" s="1472">
        <v>2020</v>
      </c>
      <c r="B102" s="1473"/>
      <c r="C102" s="64">
        <f>+$O$102*C30</f>
        <v>1097.2499999999998</v>
      </c>
      <c r="D102" s="64">
        <f t="shared" ref="D102:N102" si="62">+$O$102*D30</f>
        <v>1341.0833333333333</v>
      </c>
      <c r="E102" s="64">
        <f t="shared" si="62"/>
        <v>1097.2499999999998</v>
      </c>
      <c r="F102" s="64">
        <f t="shared" si="62"/>
        <v>1341.0833333333333</v>
      </c>
      <c r="G102" s="64">
        <f t="shared" si="62"/>
        <v>1097.2499999999998</v>
      </c>
      <c r="H102" s="64">
        <f t="shared" si="62"/>
        <v>1341.0833333333333</v>
      </c>
      <c r="I102" s="64">
        <f t="shared" si="62"/>
        <v>1097.2499999999998</v>
      </c>
      <c r="J102" s="64">
        <f t="shared" si="62"/>
        <v>1341.0833333333333</v>
      </c>
      <c r="K102" s="64">
        <f t="shared" si="62"/>
        <v>1097.2499999999998</v>
      </c>
      <c r="L102" s="64">
        <f t="shared" si="62"/>
        <v>1341.0833333333333</v>
      </c>
      <c r="M102" s="64">
        <f t="shared" si="62"/>
        <v>1097.2499999999998</v>
      </c>
      <c r="N102" s="64">
        <f t="shared" si="62"/>
        <v>1341.0833333333333</v>
      </c>
      <c r="O102" s="233">
        <f>+'ANNUAL PARAMETERS '!E27</f>
        <v>14629.999999999998</v>
      </c>
    </row>
    <row r="103" spans="1:15" x14ac:dyDescent="0.3">
      <c r="A103" s="1472">
        <v>2021</v>
      </c>
      <c r="B103" s="1473"/>
      <c r="C103" s="64">
        <f>+$O$103*C30</f>
        <v>1167.3862199999996</v>
      </c>
      <c r="D103" s="64">
        <f t="shared" ref="D103:N103" si="63">+$O$103*D30</f>
        <v>1426.8053799999998</v>
      </c>
      <c r="E103" s="64">
        <f t="shared" si="63"/>
        <v>1167.3862199999996</v>
      </c>
      <c r="F103" s="64">
        <f t="shared" si="63"/>
        <v>1426.8053799999998</v>
      </c>
      <c r="G103" s="64">
        <f t="shared" si="63"/>
        <v>1167.3862199999996</v>
      </c>
      <c r="H103" s="64">
        <f t="shared" si="63"/>
        <v>1426.8053799999998</v>
      </c>
      <c r="I103" s="64">
        <f t="shared" si="63"/>
        <v>1167.3862199999996</v>
      </c>
      <c r="J103" s="64">
        <f t="shared" si="63"/>
        <v>1426.8053799999998</v>
      </c>
      <c r="K103" s="64">
        <f t="shared" si="63"/>
        <v>1167.3862199999996</v>
      </c>
      <c r="L103" s="64">
        <f t="shared" si="63"/>
        <v>1426.8053799999998</v>
      </c>
      <c r="M103" s="64">
        <f t="shared" si="63"/>
        <v>1167.3862199999996</v>
      </c>
      <c r="N103" s="64">
        <f t="shared" si="63"/>
        <v>1426.8053799999998</v>
      </c>
      <c r="O103" s="233">
        <f>+'ANNUAL PARAMETERS '!F27</f>
        <v>15565.149599999997</v>
      </c>
    </row>
    <row r="104" spans="1:15" x14ac:dyDescent="0.3">
      <c r="A104" s="1472">
        <v>2022</v>
      </c>
      <c r="B104" s="1473"/>
      <c r="C104" s="64">
        <f>+$O$104*C30</f>
        <v>1196.7576572951998</v>
      </c>
      <c r="D104" s="64">
        <f t="shared" ref="D104:N104" si="64">+$O$104*D30</f>
        <v>1462.7038033607998</v>
      </c>
      <c r="E104" s="64">
        <f t="shared" si="64"/>
        <v>1196.7576572951998</v>
      </c>
      <c r="F104" s="64">
        <f t="shared" si="64"/>
        <v>1462.7038033607998</v>
      </c>
      <c r="G104" s="64">
        <f t="shared" si="64"/>
        <v>1196.7576572951998</v>
      </c>
      <c r="H104" s="64">
        <f t="shared" si="64"/>
        <v>1462.7038033607998</v>
      </c>
      <c r="I104" s="64">
        <f t="shared" si="64"/>
        <v>1196.7576572951998</v>
      </c>
      <c r="J104" s="64">
        <f t="shared" si="64"/>
        <v>1462.7038033607998</v>
      </c>
      <c r="K104" s="64">
        <f t="shared" si="64"/>
        <v>1196.7576572951998</v>
      </c>
      <c r="L104" s="64">
        <f t="shared" si="64"/>
        <v>1462.7038033607998</v>
      </c>
      <c r="M104" s="64">
        <f t="shared" si="64"/>
        <v>1196.7576572951998</v>
      </c>
      <c r="N104" s="64">
        <f t="shared" si="64"/>
        <v>1462.7038033607998</v>
      </c>
      <c r="O104" s="233">
        <f>+'ANNUAL PARAMETERS '!G27</f>
        <v>15956.768763935997</v>
      </c>
    </row>
    <row r="105" spans="1:15" x14ac:dyDescent="0.3">
      <c r="A105" s="1472">
        <v>2023</v>
      </c>
      <c r="B105" s="1473"/>
      <c r="C105" s="64">
        <f>+$O$105*C30</f>
        <v>1241.5163936780402</v>
      </c>
      <c r="D105" s="64">
        <f t="shared" ref="D105:N105" si="65">+$O$105*D30</f>
        <v>1517.408925606494</v>
      </c>
      <c r="E105" s="64">
        <f t="shared" si="65"/>
        <v>1241.5163936780402</v>
      </c>
      <c r="F105" s="64">
        <f t="shared" si="65"/>
        <v>1517.408925606494</v>
      </c>
      <c r="G105" s="64">
        <f t="shared" si="65"/>
        <v>1241.5163936780402</v>
      </c>
      <c r="H105" s="64">
        <f t="shared" si="65"/>
        <v>1517.408925606494</v>
      </c>
      <c r="I105" s="64">
        <f t="shared" si="65"/>
        <v>1241.5163936780402</v>
      </c>
      <c r="J105" s="64">
        <f t="shared" si="65"/>
        <v>1517.408925606494</v>
      </c>
      <c r="K105" s="64">
        <f t="shared" si="65"/>
        <v>1241.5163936780402</v>
      </c>
      <c r="L105" s="64">
        <f t="shared" si="65"/>
        <v>1517.408925606494</v>
      </c>
      <c r="M105" s="64">
        <f t="shared" si="65"/>
        <v>1241.5163936780402</v>
      </c>
      <c r="N105" s="64">
        <f t="shared" si="65"/>
        <v>1517.408925606494</v>
      </c>
      <c r="O105" s="233">
        <f>+'ANNUAL PARAMETERS '!H27</f>
        <v>16553.551915707205</v>
      </c>
    </row>
    <row r="106" spans="1:15" x14ac:dyDescent="0.3">
      <c r="A106" s="314"/>
      <c r="B106" s="314"/>
      <c r="C106" s="1008"/>
      <c r="D106" s="1008"/>
      <c r="E106" s="1008"/>
      <c r="F106" s="1008"/>
      <c r="G106" s="1008"/>
      <c r="H106" s="1008"/>
      <c r="I106" s="1008"/>
      <c r="J106" s="1008"/>
      <c r="K106" s="1008"/>
      <c r="L106" s="1008"/>
      <c r="M106" s="1008"/>
      <c r="N106" s="1008"/>
      <c r="O106" s="233"/>
    </row>
    <row r="107" spans="1:15" x14ac:dyDescent="0.3">
      <c r="A107" s="314"/>
      <c r="B107" s="314"/>
      <c r="C107" s="1008"/>
      <c r="D107" s="1008"/>
      <c r="E107" s="1008"/>
      <c r="F107" s="1008"/>
      <c r="G107" s="1008"/>
      <c r="H107" s="1008"/>
      <c r="I107" s="1008"/>
      <c r="J107" s="1008"/>
      <c r="K107" s="1008"/>
      <c r="L107" s="1008"/>
      <c r="M107" s="1008"/>
      <c r="N107" s="1008"/>
      <c r="O107" s="233"/>
    </row>
    <row r="109" spans="1:15" x14ac:dyDescent="0.3">
      <c r="A109" s="1479" t="s">
        <v>214</v>
      </c>
      <c r="B109" s="1479"/>
      <c r="C109" s="1479"/>
      <c r="D109" s="1479"/>
      <c r="E109" s="1479"/>
      <c r="F109" s="1479"/>
      <c r="G109" s="1479"/>
      <c r="H109" s="1479"/>
      <c r="I109" s="1479"/>
      <c r="J109" s="1479"/>
      <c r="K109" s="1479"/>
      <c r="L109" s="1479"/>
      <c r="M109" s="1479"/>
      <c r="N109" s="1479"/>
    </row>
    <row r="110" spans="1:15" x14ac:dyDescent="0.3">
      <c r="A110" s="986"/>
      <c r="B110" s="986"/>
      <c r="C110" s="986"/>
      <c r="D110" s="986"/>
      <c r="E110" s="986"/>
      <c r="F110" s="986"/>
      <c r="G110" s="986"/>
      <c r="H110" s="986"/>
      <c r="I110" s="986"/>
      <c r="J110" s="986"/>
      <c r="K110" s="986"/>
      <c r="L110" s="986"/>
      <c r="M110" s="986"/>
      <c r="N110" s="986"/>
    </row>
    <row r="111" spans="1:15" x14ac:dyDescent="0.3">
      <c r="A111" s="986"/>
      <c r="B111" s="986"/>
      <c r="C111" s="986"/>
      <c r="D111" s="986"/>
      <c r="E111" s="986"/>
      <c r="F111" s="986"/>
      <c r="G111" s="986"/>
      <c r="H111" s="986"/>
      <c r="I111" s="986"/>
      <c r="J111" s="986"/>
      <c r="K111" s="986"/>
      <c r="L111" s="986"/>
      <c r="M111" s="986"/>
      <c r="N111" s="986"/>
    </row>
    <row r="112" spans="1:15" ht="16.2" thickBot="1" x14ac:dyDescent="0.35"/>
    <row r="113" spans="1:17" ht="16.2" thickBot="1" x14ac:dyDescent="0.35">
      <c r="A113" s="1465" t="s">
        <v>144</v>
      </c>
      <c r="B113" s="1467"/>
      <c r="C113" s="1480" t="s">
        <v>220</v>
      </c>
      <c r="D113" s="1481"/>
      <c r="E113" s="1481"/>
      <c r="F113" s="1481"/>
      <c r="G113" s="1481"/>
      <c r="H113" s="1481"/>
      <c r="I113" s="1481"/>
      <c r="J113" s="1481"/>
      <c r="K113" s="1481"/>
      <c r="L113" s="1481"/>
      <c r="M113" s="1481"/>
      <c r="N113" s="1482"/>
      <c r="P113" s="204" t="s">
        <v>215</v>
      </c>
      <c r="Q113" s="325">
        <v>100000</v>
      </c>
    </row>
    <row r="114" spans="1:17" x14ac:dyDescent="0.3">
      <c r="A114" s="1472">
        <v>2016</v>
      </c>
      <c r="B114" s="1473"/>
      <c r="C114" s="64">
        <f>+C79*$Q$113</f>
        <v>192000000</v>
      </c>
      <c r="D114" s="64">
        <f t="shared" ref="D114:N114" si="66">+D79*$Q$113</f>
        <v>128000000</v>
      </c>
      <c r="E114" s="64">
        <f t="shared" si="66"/>
        <v>144000000</v>
      </c>
      <c r="F114" s="64">
        <f t="shared" si="66"/>
        <v>116000000</v>
      </c>
      <c r="G114" s="64">
        <f t="shared" si="66"/>
        <v>176000000</v>
      </c>
      <c r="H114" s="64">
        <f t="shared" si="66"/>
        <v>200000000</v>
      </c>
      <c r="I114" s="64">
        <f t="shared" si="66"/>
        <v>216000000</v>
      </c>
      <c r="J114" s="64">
        <f t="shared" si="66"/>
        <v>144000000</v>
      </c>
      <c r="K114" s="64">
        <f t="shared" si="66"/>
        <v>176000000</v>
      </c>
      <c r="L114" s="64">
        <f t="shared" si="66"/>
        <v>192000000</v>
      </c>
      <c r="M114" s="64">
        <f t="shared" si="66"/>
        <v>200000000</v>
      </c>
      <c r="N114" s="64">
        <f t="shared" si="66"/>
        <v>320000000</v>
      </c>
      <c r="O114" s="62">
        <f>SUM(C114:N114)</f>
        <v>2204000000</v>
      </c>
    </row>
    <row r="115" spans="1:17" x14ac:dyDescent="0.3">
      <c r="A115" s="1472">
        <v>2017</v>
      </c>
      <c r="B115" s="1473"/>
      <c r="C115" s="64">
        <f>+C80*$Q$113</f>
        <v>200000000</v>
      </c>
      <c r="D115" s="64">
        <f t="shared" ref="D115:N115" si="67">+D80*$Q$113</f>
        <v>144000000</v>
      </c>
      <c r="E115" s="64">
        <f t="shared" si="67"/>
        <v>152000000</v>
      </c>
      <c r="F115" s="64">
        <f t="shared" si="67"/>
        <v>128000000</v>
      </c>
      <c r="G115" s="64">
        <f t="shared" si="67"/>
        <v>192000000</v>
      </c>
      <c r="H115" s="64">
        <f t="shared" si="67"/>
        <v>224000000</v>
      </c>
      <c r="I115" s="64">
        <f t="shared" si="67"/>
        <v>248000000</v>
      </c>
      <c r="J115" s="64">
        <f t="shared" si="67"/>
        <v>168000000</v>
      </c>
      <c r="K115" s="64">
        <f t="shared" si="67"/>
        <v>184000000</v>
      </c>
      <c r="L115" s="64">
        <f t="shared" si="67"/>
        <v>200000000</v>
      </c>
      <c r="M115" s="64">
        <f t="shared" si="67"/>
        <v>232000000</v>
      </c>
      <c r="N115" s="64">
        <f t="shared" si="67"/>
        <v>352000000</v>
      </c>
      <c r="O115" s="62">
        <f t="shared" ref="O115:O121" si="68">SUM(C115:N115)</f>
        <v>2424000000</v>
      </c>
    </row>
    <row r="116" spans="1:17" x14ac:dyDescent="0.3">
      <c r="A116" s="1472">
        <v>2018</v>
      </c>
      <c r="B116" s="1473"/>
      <c r="C116" s="64">
        <f>+C81*$Q$113</f>
        <v>232000000</v>
      </c>
      <c r="D116" s="64">
        <f t="shared" ref="D116:N116" si="69">+D81*$Q$113</f>
        <v>176000000</v>
      </c>
      <c r="E116" s="64">
        <f t="shared" si="69"/>
        <v>168000000</v>
      </c>
      <c r="F116" s="64">
        <f t="shared" si="69"/>
        <v>128000000</v>
      </c>
      <c r="G116" s="64">
        <f t="shared" si="69"/>
        <v>224000000</v>
      </c>
      <c r="H116" s="64">
        <f t="shared" si="69"/>
        <v>240000000</v>
      </c>
      <c r="I116" s="64">
        <f t="shared" si="69"/>
        <v>256000000</v>
      </c>
      <c r="J116" s="64">
        <f t="shared" si="69"/>
        <v>184000000</v>
      </c>
      <c r="K116" s="64">
        <f t="shared" si="69"/>
        <v>192000000</v>
      </c>
      <c r="L116" s="64">
        <f t="shared" si="69"/>
        <v>224000000</v>
      </c>
      <c r="M116" s="64">
        <f t="shared" si="69"/>
        <v>240000000</v>
      </c>
      <c r="N116" s="64">
        <f t="shared" si="69"/>
        <v>368000000</v>
      </c>
      <c r="O116" s="62">
        <f t="shared" si="68"/>
        <v>2632000000</v>
      </c>
    </row>
    <row r="117" spans="1:17" x14ac:dyDescent="0.3">
      <c r="A117" s="1472">
        <v>2019</v>
      </c>
      <c r="B117" s="1473"/>
      <c r="C117" s="64">
        <f>+C82*$Q$113</f>
        <v>231576457.43812132</v>
      </c>
      <c r="D117" s="64">
        <f t="shared" ref="D117:N117" si="70">+D82*$Q$113</f>
        <v>165619391.13403171</v>
      </c>
      <c r="E117" s="64">
        <f t="shared" si="70"/>
        <v>172375588.40312341</v>
      </c>
      <c r="F117" s="64">
        <f t="shared" si="70"/>
        <v>138414016.5595507</v>
      </c>
      <c r="G117" s="64">
        <f t="shared" si="70"/>
        <v>219358926.83569628</v>
      </c>
      <c r="H117" s="64">
        <f t="shared" si="70"/>
        <v>246463009.3179917</v>
      </c>
      <c r="I117" s="64">
        <f t="shared" si="70"/>
        <v>267341169.18334302</v>
      </c>
      <c r="J117" s="64">
        <f t="shared" si="70"/>
        <v>183766884.33271638</v>
      </c>
      <c r="K117" s="64">
        <f t="shared" si="70"/>
        <v>205471278.87089983</v>
      </c>
      <c r="L117" s="64">
        <f t="shared" si="70"/>
        <v>228845790.77145463</v>
      </c>
      <c r="M117" s="64">
        <f t="shared" si="70"/>
        <v>249427990.61612153</v>
      </c>
      <c r="N117" s="64">
        <f t="shared" si="70"/>
        <v>386507496.53694957</v>
      </c>
      <c r="O117" s="62">
        <f t="shared" si="68"/>
        <v>2695168000.0000005</v>
      </c>
    </row>
    <row r="118" spans="1:17" x14ac:dyDescent="0.3">
      <c r="A118" s="1472">
        <v>2020</v>
      </c>
      <c r="B118" s="1473"/>
      <c r="C118" s="64">
        <f t="shared" ref="C118:N118" si="71">+C83*$Q$113</f>
        <v>241163722.77605951</v>
      </c>
      <c r="D118" s="64">
        <f t="shared" si="71"/>
        <v>172476033.92698061</v>
      </c>
      <c r="E118" s="64">
        <f t="shared" si="71"/>
        <v>179511937.76301268</v>
      </c>
      <c r="F118" s="64">
        <f t="shared" si="71"/>
        <v>144144356.84511608</v>
      </c>
      <c r="G118" s="64">
        <f t="shared" si="71"/>
        <v>228440386.40669408</v>
      </c>
      <c r="H118" s="64">
        <f>+H83*$Q$113</f>
        <v>256666577.90375653</v>
      </c>
      <c r="I118" s="64">
        <f t="shared" si="71"/>
        <v>278409093.58753335</v>
      </c>
      <c r="J118" s="64">
        <f t="shared" si="71"/>
        <v>191374833.34409082</v>
      </c>
      <c r="K118" s="64">
        <f t="shared" si="71"/>
        <v>213977789.81615502</v>
      </c>
      <c r="L118" s="64">
        <f t="shared" si="71"/>
        <v>238320006.50939286</v>
      </c>
      <c r="M118" s="64">
        <f t="shared" si="71"/>
        <v>259754309.4276289</v>
      </c>
      <c r="N118" s="64">
        <f t="shared" si="71"/>
        <v>402508906.89357924</v>
      </c>
      <c r="O118" s="62">
        <f t="shared" si="68"/>
        <v>2806747955.1999998</v>
      </c>
    </row>
    <row r="119" spans="1:17" x14ac:dyDescent="0.3">
      <c r="A119" s="1472">
        <v>2021</v>
      </c>
      <c r="B119" s="1473"/>
      <c r="C119" s="64">
        <f t="shared" ref="C119:N119" si="72">+C84*$Q$113</f>
        <v>252069146.31999293</v>
      </c>
      <c r="D119" s="64">
        <f t="shared" si="72"/>
        <v>180275400.18115866</v>
      </c>
      <c r="E119" s="64">
        <f t="shared" si="72"/>
        <v>187629467.58865613</v>
      </c>
      <c r="F119" s="64">
        <f t="shared" si="72"/>
        <v>150662564.66165224</v>
      </c>
      <c r="G119" s="64">
        <f t="shared" si="72"/>
        <v>238770460.68000481</v>
      </c>
      <c r="H119" s="64">
        <f t="shared" si="72"/>
        <v>268273040.55656442</v>
      </c>
      <c r="I119" s="64">
        <f t="shared" si="72"/>
        <v>290998752.79956162</v>
      </c>
      <c r="J119" s="64">
        <f t="shared" si="72"/>
        <v>200028803.30791062</v>
      </c>
      <c r="K119" s="64">
        <f t="shared" si="72"/>
        <v>223653865.47164157</v>
      </c>
      <c r="L119" s="64">
        <f t="shared" si="72"/>
        <v>249096837.2037476</v>
      </c>
      <c r="M119" s="64">
        <f t="shared" si="72"/>
        <v>271500399.29994631</v>
      </c>
      <c r="N119" s="64">
        <f t="shared" si="72"/>
        <v>420710359.66330689</v>
      </c>
      <c r="O119" s="62">
        <f t="shared" si="68"/>
        <v>2933669097.7341437</v>
      </c>
    </row>
    <row r="120" spans="1:17" x14ac:dyDescent="0.3">
      <c r="A120" s="1472">
        <v>2022</v>
      </c>
      <c r="B120" s="1473"/>
      <c r="C120" s="64">
        <f t="shared" ref="C120:N120" si="73">+C85*$Q$113</f>
        <v>257725577.96341354</v>
      </c>
      <c r="D120" s="64">
        <f t="shared" si="73"/>
        <v>184320780.16122386</v>
      </c>
      <c r="E120" s="64">
        <f t="shared" si="73"/>
        <v>191839872.84134555</v>
      </c>
      <c r="F120" s="64">
        <f t="shared" si="73"/>
        <v>154043432.61265969</v>
      </c>
      <c r="G120" s="64">
        <f t="shared" si="73"/>
        <v>244128469.81766412</v>
      </c>
      <c r="H120" s="64">
        <f t="shared" si="73"/>
        <v>274293087.58665371</v>
      </c>
      <c r="I120" s="64">
        <f t="shared" si="73"/>
        <v>297528764.81238383</v>
      </c>
      <c r="J120" s="64">
        <f t="shared" si="73"/>
        <v>204517449.65414011</v>
      </c>
      <c r="K120" s="64">
        <f t="shared" si="73"/>
        <v>228672658.21282521</v>
      </c>
      <c r="L120" s="64">
        <f t="shared" si="73"/>
        <v>254686570.23059967</v>
      </c>
      <c r="M120" s="64">
        <f t="shared" si="73"/>
        <v>277592868.2602371</v>
      </c>
      <c r="N120" s="64">
        <f t="shared" si="73"/>
        <v>430151100.13415152</v>
      </c>
      <c r="O120" s="62">
        <f t="shared" si="68"/>
        <v>2999500632.2872982</v>
      </c>
    </row>
    <row r="121" spans="1:17" x14ac:dyDescent="0.3">
      <c r="A121" s="1472">
        <v>2023</v>
      </c>
      <c r="B121" s="1473"/>
      <c r="C121" s="64">
        <f t="shared" ref="C121:N121" si="74">+C86*$Q$113</f>
        <v>267276887.88273767</v>
      </c>
      <c r="D121" s="64">
        <f t="shared" si="74"/>
        <v>191151708.27399883</v>
      </c>
      <c r="E121" s="64">
        <f t="shared" si="74"/>
        <v>198949458.52884585</v>
      </c>
      <c r="F121" s="64">
        <f t="shared" si="74"/>
        <v>159752282.22528487</v>
      </c>
      <c r="G121" s="64">
        <f t="shared" si="74"/>
        <v>253175870.90910673</v>
      </c>
      <c r="H121" s="64">
        <f t="shared" si="74"/>
        <v>284458389.41261512</v>
      </c>
      <c r="I121" s="64">
        <f t="shared" si="74"/>
        <v>308555180.83633077</v>
      </c>
      <c r="J121" s="64">
        <f t="shared" si="74"/>
        <v>212096866.33832258</v>
      </c>
      <c r="K121" s="64">
        <f t="shared" si="74"/>
        <v>237147266.92619252</v>
      </c>
      <c r="L121" s="64">
        <f t="shared" si="74"/>
        <v>264125254.52334577</v>
      </c>
      <c r="M121" s="64">
        <f t="shared" si="74"/>
        <v>287880459.9579615</v>
      </c>
      <c r="N121" s="64">
        <f t="shared" si="74"/>
        <v>446092499.90512317</v>
      </c>
      <c r="O121" s="62">
        <f t="shared" si="68"/>
        <v>3110662125.7198653</v>
      </c>
    </row>
    <row r="122" spans="1:17" x14ac:dyDescent="0.3">
      <c r="A122" s="314"/>
      <c r="B122" s="314"/>
      <c r="C122" s="1008"/>
      <c r="D122" s="1008"/>
      <c r="E122" s="1008"/>
      <c r="F122" s="1008"/>
      <c r="G122" s="1008"/>
      <c r="H122" s="1008"/>
      <c r="I122" s="1008"/>
      <c r="J122" s="1008"/>
      <c r="K122" s="1008"/>
      <c r="L122" s="1008"/>
      <c r="M122" s="1008"/>
      <c r="N122" s="1008"/>
      <c r="O122" s="62"/>
    </row>
    <row r="123" spans="1:17" ht="16.2" thickBot="1" x14ac:dyDescent="0.35"/>
    <row r="124" spans="1:17" ht="16.2" thickBot="1" x14ac:dyDescent="0.35">
      <c r="A124" s="1483" t="s">
        <v>19</v>
      </c>
      <c r="B124" s="1484"/>
      <c r="C124" s="1480" t="s">
        <v>220</v>
      </c>
      <c r="D124" s="1481"/>
      <c r="E124" s="1481"/>
      <c r="F124" s="1481"/>
      <c r="G124" s="1481"/>
      <c r="H124" s="1481"/>
      <c r="I124" s="1481"/>
      <c r="J124" s="1481"/>
      <c r="K124" s="1481"/>
      <c r="L124" s="1481"/>
      <c r="M124" s="1481"/>
      <c r="N124" s="1482"/>
    </row>
    <row r="125" spans="1:17" x14ac:dyDescent="0.3">
      <c r="A125" s="1472">
        <v>2016</v>
      </c>
      <c r="B125" s="1473"/>
      <c r="C125" s="64">
        <f t="shared" ref="C125:C132" si="75">+C90*$Q$113</f>
        <v>140000000</v>
      </c>
      <c r="D125" s="64">
        <f t="shared" ref="D125:N125" si="76">+D90*$Q$113</f>
        <v>80000000</v>
      </c>
      <c r="E125" s="64">
        <f t="shared" si="76"/>
        <v>60000000</v>
      </c>
      <c r="F125" s="64">
        <f t="shared" si="76"/>
        <v>45600000</v>
      </c>
      <c r="G125" s="64">
        <f t="shared" si="76"/>
        <v>110000000</v>
      </c>
      <c r="H125" s="64">
        <f t="shared" si="76"/>
        <v>202000000</v>
      </c>
      <c r="I125" s="64">
        <f t="shared" si="76"/>
        <v>142000000</v>
      </c>
      <c r="J125" s="64">
        <f t="shared" si="76"/>
        <v>60000000</v>
      </c>
      <c r="K125" s="64">
        <f t="shared" si="76"/>
        <v>90000000</v>
      </c>
      <c r="L125" s="64">
        <f t="shared" si="76"/>
        <v>110000000</v>
      </c>
      <c r="M125" s="64">
        <f t="shared" si="76"/>
        <v>140000000</v>
      </c>
      <c r="N125" s="64">
        <f t="shared" si="76"/>
        <v>280000000</v>
      </c>
      <c r="O125" s="62">
        <f>SUM(C125:N125)</f>
        <v>1459600000</v>
      </c>
    </row>
    <row r="126" spans="1:17" x14ac:dyDescent="0.3">
      <c r="A126" s="1472">
        <v>2017</v>
      </c>
      <c r="B126" s="1473"/>
      <c r="C126" s="64">
        <f t="shared" si="75"/>
        <v>140000000</v>
      </c>
      <c r="D126" s="64">
        <f t="shared" ref="D126:N126" si="77">+D91*$Q$113</f>
        <v>62000000</v>
      </c>
      <c r="E126" s="64">
        <f t="shared" si="77"/>
        <v>80000000</v>
      </c>
      <c r="F126" s="64">
        <f t="shared" si="77"/>
        <v>60000000</v>
      </c>
      <c r="G126" s="64">
        <f t="shared" si="77"/>
        <v>110000000</v>
      </c>
      <c r="H126" s="64">
        <f t="shared" si="77"/>
        <v>230000000</v>
      </c>
      <c r="I126" s="64">
        <f t="shared" si="77"/>
        <v>160000000</v>
      </c>
      <c r="J126" s="64">
        <f t="shared" si="77"/>
        <v>90000000</v>
      </c>
      <c r="K126" s="64">
        <f t="shared" si="77"/>
        <v>95000000</v>
      </c>
      <c r="L126" s="64">
        <f t="shared" si="77"/>
        <v>123000000</v>
      </c>
      <c r="M126" s="64">
        <f t="shared" si="77"/>
        <v>150000000</v>
      </c>
      <c r="N126" s="64">
        <f t="shared" si="77"/>
        <v>270000000</v>
      </c>
      <c r="O126" s="62">
        <f t="shared" ref="O126:O132" si="78">SUM(C126:N126)</f>
        <v>1570000000</v>
      </c>
    </row>
    <row r="127" spans="1:17" x14ac:dyDescent="0.3">
      <c r="A127" s="1472">
        <v>2018</v>
      </c>
      <c r="B127" s="1473"/>
      <c r="C127" s="64">
        <f t="shared" si="75"/>
        <v>160000000</v>
      </c>
      <c r="D127" s="64">
        <f t="shared" ref="D127:N127" si="79">+D92*$Q$113</f>
        <v>100000000</v>
      </c>
      <c r="E127" s="64">
        <f t="shared" si="79"/>
        <v>112000000</v>
      </c>
      <c r="F127" s="64">
        <f t="shared" si="79"/>
        <v>80000000</v>
      </c>
      <c r="G127" s="64">
        <f t="shared" si="79"/>
        <v>140000000</v>
      </c>
      <c r="H127" s="64">
        <f t="shared" si="79"/>
        <v>260000000</v>
      </c>
      <c r="I127" s="64">
        <f t="shared" si="79"/>
        <v>200000000</v>
      </c>
      <c r="J127" s="64">
        <f t="shared" si="79"/>
        <v>95000000</v>
      </c>
      <c r="K127" s="64">
        <f t="shared" si="79"/>
        <v>170000000</v>
      </c>
      <c r="L127" s="64">
        <f t="shared" si="79"/>
        <v>150000000</v>
      </c>
      <c r="M127" s="64">
        <f t="shared" si="79"/>
        <v>160000000</v>
      </c>
      <c r="N127" s="64">
        <f t="shared" si="79"/>
        <v>340000000</v>
      </c>
      <c r="O127" s="62">
        <f t="shared" si="78"/>
        <v>1967000000</v>
      </c>
    </row>
    <row r="128" spans="1:17" x14ac:dyDescent="0.3">
      <c r="A128" s="1472">
        <v>2019</v>
      </c>
      <c r="B128" s="1473"/>
      <c r="C128" s="64">
        <f t="shared" si="75"/>
        <v>180000370.65490416</v>
      </c>
      <c r="D128" s="64">
        <f t="shared" ref="D128:N128" si="80">+D93*$Q$113</f>
        <v>98055634.405168161</v>
      </c>
      <c r="E128" s="64">
        <f t="shared" si="80"/>
        <v>100665638.50026676</v>
      </c>
      <c r="F128" s="64">
        <f t="shared" si="80"/>
        <v>74403081.693323776</v>
      </c>
      <c r="G128" s="64">
        <f t="shared" si="80"/>
        <v>146335529.32409137</v>
      </c>
      <c r="H128" s="64">
        <f t="shared" si="80"/>
        <v>281773318.69045931</v>
      </c>
      <c r="I128" s="64">
        <f t="shared" si="80"/>
        <v>203271124.77617985</v>
      </c>
      <c r="J128" s="64">
        <f t="shared" si="80"/>
        <v>99129883.08625403</v>
      </c>
      <c r="K128" s="64">
        <f t="shared" si="80"/>
        <v>140927446.28543201</v>
      </c>
      <c r="L128" s="64">
        <f t="shared" si="80"/>
        <v>155364327.28587481</v>
      </c>
      <c r="M128" s="64">
        <f t="shared" si="80"/>
        <v>184303548.57422474</v>
      </c>
      <c r="N128" s="64">
        <f t="shared" si="80"/>
        <v>362566896.72382104</v>
      </c>
      <c r="O128" s="62">
        <f t="shared" si="78"/>
        <v>2026796800</v>
      </c>
    </row>
    <row r="129" spans="1:15" x14ac:dyDescent="0.3">
      <c r="A129" s="1472">
        <v>2020</v>
      </c>
      <c r="B129" s="1473"/>
      <c r="C129" s="64">
        <f t="shared" si="75"/>
        <v>189007589.20247555</v>
      </c>
      <c r="D129" s="64">
        <f t="shared" ref="D129:N129" si="81">+D94*$Q$113</f>
        <v>102962338.35080279</v>
      </c>
      <c r="E129" s="64">
        <f t="shared" si="81"/>
        <v>105702947.05082013</v>
      </c>
      <c r="F129" s="64">
        <f t="shared" si="81"/>
        <v>78126211.901257709</v>
      </c>
      <c r="G129" s="64">
        <f t="shared" si="81"/>
        <v>153658159.21146891</v>
      </c>
      <c r="H129" s="64">
        <f t="shared" si="81"/>
        <v>295873255.55772996</v>
      </c>
      <c r="I129" s="64">
        <f t="shared" si="81"/>
        <v>213442811.85997993</v>
      </c>
      <c r="J129" s="64">
        <f t="shared" si="81"/>
        <v>104090342.4358902</v>
      </c>
      <c r="K129" s="64">
        <f t="shared" si="81"/>
        <v>147979455.69755504</v>
      </c>
      <c r="L129" s="64">
        <f t="shared" si="81"/>
        <v>163138758.22325999</v>
      </c>
      <c r="M129" s="64">
        <f t="shared" si="81"/>
        <v>193526098.14487895</v>
      </c>
      <c r="N129" s="64">
        <f t="shared" si="81"/>
        <v>380709744.23588109</v>
      </c>
      <c r="O129" s="62">
        <f t="shared" si="78"/>
        <v>2128217711.872</v>
      </c>
    </row>
    <row r="130" spans="1:15" x14ac:dyDescent="0.3">
      <c r="A130" s="1472">
        <v>2021</v>
      </c>
      <c r="B130" s="1473"/>
      <c r="C130" s="64">
        <f t="shared" si="75"/>
        <v>199032551.73377487</v>
      </c>
      <c r="D130" s="64">
        <f t="shared" ref="D130:N130" si="82">+D95*$Q$113</f>
        <v>108423460.77692936</v>
      </c>
      <c r="E130" s="64">
        <f t="shared" si="82"/>
        <v>111309431.36239564</v>
      </c>
      <c r="F130" s="64">
        <f t="shared" si="82"/>
        <v>82270026.180500418</v>
      </c>
      <c r="G130" s="64">
        <f t="shared" si="82"/>
        <v>161808187.97604522</v>
      </c>
      <c r="H130" s="64">
        <f t="shared" si="82"/>
        <v>311566373.03251195</v>
      </c>
      <c r="I130" s="64">
        <f t="shared" si="82"/>
        <v>224763818.60103324</v>
      </c>
      <c r="J130" s="64">
        <f t="shared" si="82"/>
        <v>109611294.1986898</v>
      </c>
      <c r="K130" s="64">
        <f t="shared" si="82"/>
        <v>155828286.02775338</v>
      </c>
      <c r="L130" s="64">
        <f t="shared" si="82"/>
        <v>171791637.95942169</v>
      </c>
      <c r="M130" s="64">
        <f t="shared" si="82"/>
        <v>203790722.39048335</v>
      </c>
      <c r="N130" s="64">
        <f t="shared" si="82"/>
        <v>400902589.07015222</v>
      </c>
      <c r="O130" s="62">
        <f t="shared" si="78"/>
        <v>2241098379.309691</v>
      </c>
    </row>
    <row r="131" spans="1:15" x14ac:dyDescent="0.3">
      <c r="A131" s="1472">
        <v>2022</v>
      </c>
      <c r="B131" s="1473"/>
      <c r="C131" s="64">
        <f t="shared" si="75"/>
        <v>202551447.24842802</v>
      </c>
      <c r="D131" s="64">
        <f t="shared" ref="D131:N131" si="83">+D96*$Q$113</f>
        <v>110340387.56346548</v>
      </c>
      <c r="E131" s="64">
        <f t="shared" si="83"/>
        <v>113277382.10888278</v>
      </c>
      <c r="F131" s="64">
        <f t="shared" si="83"/>
        <v>83724560.243371665</v>
      </c>
      <c r="G131" s="64">
        <f t="shared" si="83"/>
        <v>164668956.73946169</v>
      </c>
      <c r="H131" s="64">
        <f t="shared" si="83"/>
        <v>317074866.50772673</v>
      </c>
      <c r="I131" s="64">
        <f t="shared" si="83"/>
        <v>228737642.91389954</v>
      </c>
      <c r="J131" s="64">
        <f t="shared" si="83"/>
        <v>111549221.88012265</v>
      </c>
      <c r="K131" s="64">
        <f t="shared" si="83"/>
        <v>158583330.12472403</v>
      </c>
      <c r="L131" s="64">
        <f t="shared" si="83"/>
        <v>174828914.11854428</v>
      </c>
      <c r="M131" s="64">
        <f t="shared" si="83"/>
        <v>207393742.36234707</v>
      </c>
      <c r="N131" s="64">
        <f t="shared" si="83"/>
        <v>407990546.84491247</v>
      </c>
      <c r="O131" s="62">
        <f t="shared" si="78"/>
        <v>2280720998.6558862</v>
      </c>
    </row>
    <row r="132" spans="1:15" x14ac:dyDescent="0.3">
      <c r="A132" s="1472">
        <v>2023</v>
      </c>
      <c r="B132" s="1473"/>
      <c r="C132" s="64">
        <f t="shared" si="75"/>
        <v>210884413.7882283</v>
      </c>
      <c r="D132" s="64">
        <f t="shared" ref="D132:N132" si="84">+D97*$Q$113</f>
        <v>114879791.10782644</v>
      </c>
      <c r="E132" s="64">
        <f t="shared" si="84"/>
        <v>117937613.60884221</v>
      </c>
      <c r="F132" s="64">
        <f t="shared" si="84"/>
        <v>87168988.651783958</v>
      </c>
      <c r="G132" s="64">
        <f t="shared" si="84"/>
        <v>171443437.61972314</v>
      </c>
      <c r="H132" s="64">
        <f t="shared" si="84"/>
        <v>330119326.5158546</v>
      </c>
      <c r="I132" s="64">
        <f t="shared" si="84"/>
        <v>238147909.54337731</v>
      </c>
      <c r="J132" s="64">
        <f t="shared" si="84"/>
        <v>116138356.86827087</v>
      </c>
      <c r="K132" s="64">
        <f t="shared" si="84"/>
        <v>165107448.32605517</v>
      </c>
      <c r="L132" s="64">
        <f t="shared" si="84"/>
        <v>182021375.64538115</v>
      </c>
      <c r="M132" s="64">
        <f t="shared" si="84"/>
        <v>215925920.92313403</v>
      </c>
      <c r="N132" s="64">
        <f t="shared" si="84"/>
        <v>424775277.94211221</v>
      </c>
      <c r="O132" s="62">
        <f t="shared" si="78"/>
        <v>2374549860.5405893</v>
      </c>
    </row>
    <row r="133" spans="1:15" x14ac:dyDescent="0.3">
      <c r="A133" s="314"/>
      <c r="B133" s="314"/>
      <c r="C133" s="1008"/>
      <c r="D133" s="1008"/>
      <c r="E133" s="1008"/>
      <c r="F133" s="1008"/>
      <c r="G133" s="1008"/>
      <c r="H133" s="1008"/>
      <c r="I133" s="1008"/>
      <c r="J133" s="1008"/>
      <c r="K133" s="1008"/>
      <c r="L133" s="1008"/>
      <c r="M133" s="1008"/>
      <c r="N133" s="1008"/>
      <c r="O133" s="62"/>
    </row>
    <row r="134" spans="1:15" ht="16.2" thickBot="1" x14ac:dyDescent="0.35"/>
    <row r="135" spans="1:15" x14ac:dyDescent="0.3">
      <c r="A135" s="1459" t="s">
        <v>21</v>
      </c>
      <c r="B135" s="1461"/>
      <c r="C135" s="1480" t="s">
        <v>220</v>
      </c>
      <c r="D135" s="1481"/>
      <c r="E135" s="1481"/>
      <c r="F135" s="1481"/>
      <c r="G135" s="1481"/>
      <c r="H135" s="1481"/>
      <c r="I135" s="1481"/>
      <c r="J135" s="1481"/>
      <c r="K135" s="1481"/>
      <c r="L135" s="1481"/>
      <c r="M135" s="1481"/>
      <c r="N135" s="1482"/>
    </row>
    <row r="136" spans="1:15" x14ac:dyDescent="0.3">
      <c r="A136" s="1472">
        <v>2019</v>
      </c>
      <c r="B136" s="1473"/>
      <c r="C136" s="64">
        <f>+C101*$Q$113</f>
        <v>105000000</v>
      </c>
      <c r="D136" s="64">
        <f t="shared" ref="D136:N136" si="85">+D101*$Q$113</f>
        <v>128333333.33333334</v>
      </c>
      <c r="E136" s="64">
        <f t="shared" si="85"/>
        <v>105000000</v>
      </c>
      <c r="F136" s="64">
        <f t="shared" si="85"/>
        <v>128333333.33333334</v>
      </c>
      <c r="G136" s="64">
        <f t="shared" si="85"/>
        <v>105000000</v>
      </c>
      <c r="H136" s="64">
        <f t="shared" si="85"/>
        <v>128333333.33333334</v>
      </c>
      <c r="I136" s="64">
        <f t="shared" si="85"/>
        <v>105000000</v>
      </c>
      <c r="J136" s="64">
        <f t="shared" si="85"/>
        <v>128333333.33333334</v>
      </c>
      <c r="K136" s="64">
        <f t="shared" si="85"/>
        <v>105000000</v>
      </c>
      <c r="L136" s="64">
        <f t="shared" si="85"/>
        <v>128333333.33333334</v>
      </c>
      <c r="M136" s="64">
        <f t="shared" si="85"/>
        <v>105000000</v>
      </c>
      <c r="N136" s="64">
        <f t="shared" si="85"/>
        <v>128333333.33333334</v>
      </c>
      <c r="O136" s="62">
        <f>SUM(C136:N136)</f>
        <v>1400000000</v>
      </c>
    </row>
    <row r="137" spans="1:15" x14ac:dyDescent="0.3">
      <c r="A137" s="1472">
        <v>2020</v>
      </c>
      <c r="B137" s="1473"/>
      <c r="C137" s="64">
        <f>+C102*$Q$113</f>
        <v>109724999.99999997</v>
      </c>
      <c r="D137" s="64">
        <f t="shared" ref="D137:N137" si="86">+D102*$Q$113</f>
        <v>134108333.33333333</v>
      </c>
      <c r="E137" s="64">
        <f t="shared" si="86"/>
        <v>109724999.99999997</v>
      </c>
      <c r="F137" s="64">
        <f t="shared" si="86"/>
        <v>134108333.33333333</v>
      </c>
      <c r="G137" s="64">
        <f t="shared" si="86"/>
        <v>109724999.99999997</v>
      </c>
      <c r="H137" s="64">
        <f t="shared" si="86"/>
        <v>134108333.33333333</v>
      </c>
      <c r="I137" s="64">
        <f t="shared" si="86"/>
        <v>109724999.99999997</v>
      </c>
      <c r="J137" s="64">
        <f t="shared" si="86"/>
        <v>134108333.33333333</v>
      </c>
      <c r="K137" s="64">
        <f t="shared" si="86"/>
        <v>109724999.99999997</v>
      </c>
      <c r="L137" s="64">
        <f t="shared" si="86"/>
        <v>134108333.33333333</v>
      </c>
      <c r="M137" s="64">
        <f t="shared" si="86"/>
        <v>109724999.99999997</v>
      </c>
      <c r="N137" s="64">
        <f t="shared" si="86"/>
        <v>134108333.33333333</v>
      </c>
      <c r="O137" s="62">
        <f t="shared" ref="O137:O147" si="87">SUM(C137:N137)</f>
        <v>1462999999.9999998</v>
      </c>
    </row>
    <row r="138" spans="1:15" x14ac:dyDescent="0.3">
      <c r="A138" s="1472">
        <v>2021</v>
      </c>
      <c r="B138" s="1473"/>
      <c r="C138" s="64">
        <f>+C103*$Q$113</f>
        <v>116738621.99999997</v>
      </c>
      <c r="D138" s="64">
        <f t="shared" ref="D138:N138" si="88">+D103*$Q$113</f>
        <v>142680537.99999997</v>
      </c>
      <c r="E138" s="64">
        <f t="shared" si="88"/>
        <v>116738621.99999997</v>
      </c>
      <c r="F138" s="64">
        <f t="shared" si="88"/>
        <v>142680537.99999997</v>
      </c>
      <c r="G138" s="64">
        <f t="shared" si="88"/>
        <v>116738621.99999997</v>
      </c>
      <c r="H138" s="64">
        <f t="shared" si="88"/>
        <v>142680537.99999997</v>
      </c>
      <c r="I138" s="64">
        <f t="shared" si="88"/>
        <v>116738621.99999997</v>
      </c>
      <c r="J138" s="64">
        <f t="shared" si="88"/>
        <v>142680537.99999997</v>
      </c>
      <c r="K138" s="64">
        <f t="shared" si="88"/>
        <v>116738621.99999997</v>
      </c>
      <c r="L138" s="64">
        <f t="shared" si="88"/>
        <v>142680537.99999997</v>
      </c>
      <c r="M138" s="64">
        <f t="shared" si="88"/>
        <v>116738621.99999997</v>
      </c>
      <c r="N138" s="64">
        <f t="shared" si="88"/>
        <v>142680537.99999997</v>
      </c>
      <c r="O138" s="62">
        <f t="shared" si="87"/>
        <v>1556514959.9999998</v>
      </c>
    </row>
    <row r="139" spans="1:15" x14ac:dyDescent="0.3">
      <c r="A139" s="1472">
        <v>2022</v>
      </c>
      <c r="B139" s="1473"/>
      <c r="C139" s="64">
        <f>+C104*$Q$113</f>
        <v>119675765.72951998</v>
      </c>
      <c r="D139" s="64">
        <f t="shared" ref="D139:N139" si="89">+D104*$Q$113</f>
        <v>146270380.33607998</v>
      </c>
      <c r="E139" s="64">
        <f t="shared" si="89"/>
        <v>119675765.72951998</v>
      </c>
      <c r="F139" s="64">
        <f t="shared" si="89"/>
        <v>146270380.33607998</v>
      </c>
      <c r="G139" s="64">
        <f t="shared" si="89"/>
        <v>119675765.72951998</v>
      </c>
      <c r="H139" s="64">
        <f t="shared" si="89"/>
        <v>146270380.33607998</v>
      </c>
      <c r="I139" s="64">
        <f t="shared" si="89"/>
        <v>119675765.72951998</v>
      </c>
      <c r="J139" s="64">
        <f t="shared" si="89"/>
        <v>146270380.33607998</v>
      </c>
      <c r="K139" s="64">
        <f t="shared" si="89"/>
        <v>119675765.72951998</v>
      </c>
      <c r="L139" s="64">
        <f t="shared" si="89"/>
        <v>146270380.33607998</v>
      </c>
      <c r="M139" s="64">
        <f t="shared" si="89"/>
        <v>119675765.72951998</v>
      </c>
      <c r="N139" s="64">
        <f t="shared" si="89"/>
        <v>146270380.33607998</v>
      </c>
      <c r="O139" s="62">
        <f t="shared" si="87"/>
        <v>1595676876.3936</v>
      </c>
    </row>
    <row r="140" spans="1:15" x14ac:dyDescent="0.3">
      <c r="A140" s="1472">
        <v>2023</v>
      </c>
      <c r="B140" s="1473"/>
      <c r="C140" s="64">
        <f>+C105*$Q$113</f>
        <v>124151639.36780402</v>
      </c>
      <c r="D140" s="64">
        <f t="shared" ref="D140:N140" si="90">+D105*$Q$113</f>
        <v>151740892.56064939</v>
      </c>
      <c r="E140" s="64">
        <f t="shared" si="90"/>
        <v>124151639.36780402</v>
      </c>
      <c r="F140" s="64">
        <f t="shared" si="90"/>
        <v>151740892.56064939</v>
      </c>
      <c r="G140" s="64">
        <f t="shared" si="90"/>
        <v>124151639.36780402</v>
      </c>
      <c r="H140" s="64">
        <f t="shared" si="90"/>
        <v>151740892.56064939</v>
      </c>
      <c r="I140" s="64">
        <f t="shared" si="90"/>
        <v>124151639.36780402</v>
      </c>
      <c r="J140" s="64">
        <f t="shared" si="90"/>
        <v>151740892.56064939</v>
      </c>
      <c r="K140" s="64">
        <f t="shared" si="90"/>
        <v>124151639.36780402</v>
      </c>
      <c r="L140" s="64">
        <f t="shared" si="90"/>
        <v>151740892.56064939</v>
      </c>
      <c r="M140" s="64">
        <f t="shared" si="90"/>
        <v>124151639.36780402</v>
      </c>
      <c r="N140" s="64">
        <f t="shared" si="90"/>
        <v>151740892.56064939</v>
      </c>
      <c r="O140" s="62">
        <f t="shared" si="87"/>
        <v>1655355191.5707207</v>
      </c>
    </row>
    <row r="141" spans="1:15" x14ac:dyDescent="0.3">
      <c r="A141" s="314"/>
      <c r="B141" s="314"/>
      <c r="C141" s="1008"/>
      <c r="D141" s="1008"/>
      <c r="E141" s="1008"/>
      <c r="F141" s="1008"/>
      <c r="G141" s="1008"/>
      <c r="H141" s="1008"/>
      <c r="I141" s="1008"/>
      <c r="J141" s="1008"/>
      <c r="K141" s="1008"/>
      <c r="L141" s="1008"/>
      <c r="M141" s="1008"/>
      <c r="N141" s="1008"/>
      <c r="O141" s="62"/>
    </row>
    <row r="142" spans="1:15" x14ac:dyDescent="0.3">
      <c r="A142" s="314"/>
      <c r="B142" s="314"/>
      <c r="C142" s="1008"/>
      <c r="D142" s="1008"/>
      <c r="E142" s="1008"/>
      <c r="F142" s="1008"/>
      <c r="G142" s="1008"/>
      <c r="H142" s="1008"/>
      <c r="I142" s="1008"/>
      <c r="J142" s="1008"/>
      <c r="K142" s="1008"/>
      <c r="L142" s="1008"/>
      <c r="M142" s="1008"/>
      <c r="N142" s="1008"/>
      <c r="O142" s="62"/>
    </row>
    <row r="143" spans="1:15" x14ac:dyDescent="0.3">
      <c r="O143" s="107">
        <f t="shared" si="87"/>
        <v>0</v>
      </c>
    </row>
    <row r="144" spans="1:15" x14ac:dyDescent="0.3">
      <c r="A144" s="1479" t="s">
        <v>216</v>
      </c>
      <c r="B144" s="1479"/>
      <c r="C144" s="1479"/>
      <c r="D144" s="1479"/>
      <c r="E144" s="1479"/>
      <c r="F144" s="1479"/>
      <c r="G144" s="1479"/>
      <c r="H144" s="1479"/>
      <c r="I144" s="1479"/>
      <c r="J144" s="1479"/>
      <c r="K144" s="1479"/>
      <c r="L144" s="1479"/>
      <c r="M144" s="1479"/>
      <c r="N144" s="1479"/>
      <c r="O144" s="107">
        <f t="shared" si="87"/>
        <v>0</v>
      </c>
    </row>
    <row r="145" spans="1:17" x14ac:dyDescent="0.3">
      <c r="A145" s="986"/>
      <c r="B145" s="986"/>
      <c r="C145" s="986"/>
      <c r="D145" s="986"/>
      <c r="E145" s="986"/>
      <c r="F145" s="986"/>
      <c r="G145" s="986"/>
      <c r="H145" s="986"/>
      <c r="I145" s="986"/>
      <c r="J145" s="986"/>
      <c r="K145" s="986"/>
      <c r="L145" s="986"/>
      <c r="M145" s="986"/>
      <c r="N145" s="986"/>
      <c r="O145" s="107"/>
    </row>
    <row r="146" spans="1:17" x14ac:dyDescent="0.3">
      <c r="A146" s="986"/>
      <c r="B146" s="986"/>
      <c r="C146" s="986"/>
      <c r="D146" s="986"/>
      <c r="E146" s="986"/>
      <c r="F146" s="986"/>
      <c r="G146" s="986"/>
      <c r="H146" s="986"/>
      <c r="I146" s="986"/>
      <c r="J146" s="986"/>
      <c r="K146" s="986"/>
      <c r="L146" s="986"/>
      <c r="M146" s="986"/>
      <c r="N146" s="986"/>
      <c r="O146" s="107"/>
    </row>
    <row r="147" spans="1:17" ht="16.2" thickBot="1" x14ac:dyDescent="0.35">
      <c r="O147" s="107">
        <f t="shared" si="87"/>
        <v>0</v>
      </c>
    </row>
    <row r="148" spans="1:17" ht="16.2" thickBot="1" x14ac:dyDescent="0.35">
      <c r="A148" s="1465" t="s">
        <v>144</v>
      </c>
      <c r="B148" s="1467"/>
      <c r="C148" s="1480" t="s">
        <v>221</v>
      </c>
      <c r="D148" s="1481"/>
      <c r="E148" s="1481"/>
      <c r="F148" s="1481"/>
      <c r="G148" s="1481"/>
      <c r="H148" s="1481"/>
      <c r="I148" s="1481"/>
      <c r="J148" s="1481"/>
      <c r="K148" s="1481"/>
      <c r="L148" s="1481"/>
      <c r="M148" s="1481"/>
      <c r="N148" s="1482"/>
      <c r="P148" s="169" t="s">
        <v>215</v>
      </c>
      <c r="Q148" s="326">
        <v>500</v>
      </c>
    </row>
    <row r="149" spans="1:17" x14ac:dyDescent="0.3">
      <c r="A149" s="1472">
        <v>2016</v>
      </c>
      <c r="B149" s="1473"/>
      <c r="C149" s="192">
        <f t="shared" ref="C149:C156" si="91">+C114/$Q$148</f>
        <v>384000</v>
      </c>
      <c r="D149" s="192">
        <f t="shared" ref="D149:N149" si="92">+D114/$Q$148</f>
        <v>256000</v>
      </c>
      <c r="E149" s="192">
        <f t="shared" si="92"/>
        <v>288000</v>
      </c>
      <c r="F149" s="192">
        <f t="shared" si="92"/>
        <v>232000</v>
      </c>
      <c r="G149" s="192">
        <f t="shared" si="92"/>
        <v>352000</v>
      </c>
      <c r="H149" s="192">
        <f t="shared" si="92"/>
        <v>400000</v>
      </c>
      <c r="I149" s="192">
        <f t="shared" si="92"/>
        <v>432000</v>
      </c>
      <c r="J149" s="192">
        <f t="shared" si="92"/>
        <v>288000</v>
      </c>
      <c r="K149" s="192">
        <f t="shared" si="92"/>
        <v>352000</v>
      </c>
      <c r="L149" s="192">
        <f t="shared" si="92"/>
        <v>384000</v>
      </c>
      <c r="M149" s="192">
        <f t="shared" si="92"/>
        <v>400000</v>
      </c>
      <c r="N149" s="192">
        <f t="shared" si="92"/>
        <v>640000</v>
      </c>
      <c r="O149" s="62">
        <f>+SUM(C149:N149)</f>
        <v>4408000</v>
      </c>
    </row>
    <row r="150" spans="1:17" x14ac:dyDescent="0.3">
      <c r="A150" s="1472">
        <v>2017</v>
      </c>
      <c r="B150" s="1473"/>
      <c r="C150" s="192">
        <f t="shared" si="91"/>
        <v>400000</v>
      </c>
      <c r="D150" s="192">
        <f t="shared" ref="D150:N150" si="93">+D115/$Q$148</f>
        <v>288000</v>
      </c>
      <c r="E150" s="192">
        <f t="shared" si="93"/>
        <v>304000</v>
      </c>
      <c r="F150" s="192">
        <f t="shared" si="93"/>
        <v>256000</v>
      </c>
      <c r="G150" s="192">
        <f t="shared" si="93"/>
        <v>384000</v>
      </c>
      <c r="H150" s="192">
        <f t="shared" si="93"/>
        <v>448000</v>
      </c>
      <c r="I150" s="192">
        <f t="shared" si="93"/>
        <v>496000</v>
      </c>
      <c r="J150" s="192">
        <f t="shared" si="93"/>
        <v>336000</v>
      </c>
      <c r="K150" s="192">
        <f t="shared" si="93"/>
        <v>368000</v>
      </c>
      <c r="L150" s="192">
        <f t="shared" si="93"/>
        <v>400000</v>
      </c>
      <c r="M150" s="192">
        <f t="shared" si="93"/>
        <v>464000</v>
      </c>
      <c r="N150" s="192">
        <f t="shared" si="93"/>
        <v>704000</v>
      </c>
      <c r="O150" s="62">
        <f t="shared" ref="O150:O156" si="94">+SUM(C150:N150)</f>
        <v>4848000</v>
      </c>
    </row>
    <row r="151" spans="1:17" x14ac:dyDescent="0.3">
      <c r="A151" s="1472">
        <v>2018</v>
      </c>
      <c r="B151" s="1473"/>
      <c r="C151" s="192">
        <f t="shared" si="91"/>
        <v>464000</v>
      </c>
      <c r="D151" s="192">
        <f t="shared" ref="D151:N151" si="95">+D116/$Q$148</f>
        <v>352000</v>
      </c>
      <c r="E151" s="192">
        <f t="shared" si="95"/>
        <v>336000</v>
      </c>
      <c r="F151" s="192">
        <f t="shared" si="95"/>
        <v>256000</v>
      </c>
      <c r="G151" s="192">
        <f t="shared" si="95"/>
        <v>448000</v>
      </c>
      <c r="H151" s="192">
        <f t="shared" si="95"/>
        <v>480000</v>
      </c>
      <c r="I151" s="192">
        <f t="shared" si="95"/>
        <v>512000</v>
      </c>
      <c r="J151" s="192">
        <f t="shared" si="95"/>
        <v>368000</v>
      </c>
      <c r="K151" s="192">
        <f t="shared" si="95"/>
        <v>384000</v>
      </c>
      <c r="L151" s="192">
        <f t="shared" si="95"/>
        <v>448000</v>
      </c>
      <c r="M151" s="192">
        <f t="shared" si="95"/>
        <v>480000</v>
      </c>
      <c r="N151" s="192">
        <f t="shared" si="95"/>
        <v>736000</v>
      </c>
      <c r="O151" s="62">
        <f t="shared" si="94"/>
        <v>5264000</v>
      </c>
    </row>
    <row r="152" spans="1:17" x14ac:dyDescent="0.3">
      <c r="A152" s="1472">
        <v>2019</v>
      </c>
      <c r="B152" s="1473"/>
      <c r="C152" s="192">
        <f t="shared" si="91"/>
        <v>463152.91487624263</v>
      </c>
      <c r="D152" s="192">
        <f t="shared" ref="D152:N152" si="96">+D117/$Q$148</f>
        <v>331238.7822680634</v>
      </c>
      <c r="E152" s="192">
        <f t="shared" si="96"/>
        <v>344751.1768062468</v>
      </c>
      <c r="F152" s="192">
        <f t="shared" si="96"/>
        <v>276828.03311910143</v>
      </c>
      <c r="G152" s="192">
        <f t="shared" si="96"/>
        <v>438717.85367139254</v>
      </c>
      <c r="H152" s="192">
        <f t="shared" si="96"/>
        <v>492926.0186359834</v>
      </c>
      <c r="I152" s="192">
        <f t="shared" si="96"/>
        <v>534682.33836668602</v>
      </c>
      <c r="J152" s="192">
        <f t="shared" si="96"/>
        <v>367533.76866543276</v>
      </c>
      <c r="K152" s="192">
        <f t="shared" si="96"/>
        <v>410942.55774179962</v>
      </c>
      <c r="L152" s="192">
        <f t="shared" si="96"/>
        <v>457691.58154290926</v>
      </c>
      <c r="M152" s="192">
        <f t="shared" si="96"/>
        <v>498855.98123224307</v>
      </c>
      <c r="N152" s="192">
        <f t="shared" si="96"/>
        <v>773014.99307389918</v>
      </c>
      <c r="O152" s="62">
        <f t="shared" si="94"/>
        <v>5390336</v>
      </c>
    </row>
    <row r="153" spans="1:17" x14ac:dyDescent="0.3">
      <c r="A153" s="1472">
        <v>2020</v>
      </c>
      <c r="B153" s="1473"/>
      <c r="C153" s="192">
        <f t="shared" si="91"/>
        <v>482327.445552119</v>
      </c>
      <c r="D153" s="192">
        <f t="shared" ref="D153:N153" si="97">+D118/$Q$148</f>
        <v>344952.06785396126</v>
      </c>
      <c r="E153" s="192">
        <f t="shared" si="97"/>
        <v>359023.87552602537</v>
      </c>
      <c r="F153" s="192">
        <f t="shared" si="97"/>
        <v>288288.71369023214</v>
      </c>
      <c r="G153" s="192">
        <f t="shared" si="97"/>
        <v>456880.77281338815</v>
      </c>
      <c r="H153" s="192">
        <f t="shared" si="97"/>
        <v>513333.15580751305</v>
      </c>
      <c r="I153" s="192">
        <f t="shared" si="97"/>
        <v>556818.18717506668</v>
      </c>
      <c r="J153" s="192">
        <f t="shared" si="97"/>
        <v>382749.66668818163</v>
      </c>
      <c r="K153" s="192">
        <f t="shared" si="97"/>
        <v>427955.57963231002</v>
      </c>
      <c r="L153" s="192">
        <f t="shared" si="97"/>
        <v>476640.01301878574</v>
      </c>
      <c r="M153" s="192">
        <f t="shared" si="97"/>
        <v>519508.61885525781</v>
      </c>
      <c r="N153" s="192">
        <f t="shared" si="97"/>
        <v>805017.81378715846</v>
      </c>
      <c r="O153" s="62">
        <f t="shared" si="94"/>
        <v>5613495.9103999985</v>
      </c>
    </row>
    <row r="154" spans="1:17" x14ac:dyDescent="0.3">
      <c r="A154" s="1472">
        <v>2021</v>
      </c>
      <c r="B154" s="1473"/>
      <c r="C154" s="192">
        <f t="shared" si="91"/>
        <v>504138.29263998586</v>
      </c>
      <c r="D154" s="192">
        <f t="shared" ref="D154:N154" si="98">+D119/$Q$148</f>
        <v>360550.8003623173</v>
      </c>
      <c r="E154" s="192">
        <f t="shared" si="98"/>
        <v>375258.93517731223</v>
      </c>
      <c r="F154" s="192">
        <f t="shared" si="98"/>
        <v>301325.12932330446</v>
      </c>
      <c r="G154" s="192">
        <f t="shared" si="98"/>
        <v>477540.92136000958</v>
      </c>
      <c r="H154" s="192">
        <f t="shared" si="98"/>
        <v>536546.08111312881</v>
      </c>
      <c r="I154" s="192">
        <f t="shared" si="98"/>
        <v>581997.50559912319</v>
      </c>
      <c r="J154" s="192">
        <f t="shared" si="98"/>
        <v>400057.60661582125</v>
      </c>
      <c r="K154" s="192">
        <f t="shared" si="98"/>
        <v>447307.73094328312</v>
      </c>
      <c r="L154" s="192">
        <f t="shared" si="98"/>
        <v>498193.67440749519</v>
      </c>
      <c r="M154" s="192">
        <f t="shared" si="98"/>
        <v>543000.79859989265</v>
      </c>
      <c r="N154" s="192">
        <f t="shared" si="98"/>
        <v>841420.71932661382</v>
      </c>
      <c r="O154" s="62">
        <f t="shared" si="94"/>
        <v>5867338.195468287</v>
      </c>
    </row>
    <row r="155" spans="1:17" x14ac:dyDescent="0.3">
      <c r="A155" s="1472">
        <v>2022</v>
      </c>
      <c r="B155" s="1473"/>
      <c r="C155" s="192">
        <f t="shared" si="91"/>
        <v>515451.15592682705</v>
      </c>
      <c r="D155" s="192">
        <f t="shared" ref="D155:N155" si="99">+D120/$Q$148</f>
        <v>368641.56032244774</v>
      </c>
      <c r="E155" s="192">
        <f t="shared" si="99"/>
        <v>383679.74568269111</v>
      </c>
      <c r="F155" s="192">
        <f t="shared" si="99"/>
        <v>308086.8652253194</v>
      </c>
      <c r="G155" s="192">
        <f t="shared" si="99"/>
        <v>488256.93963532825</v>
      </c>
      <c r="H155" s="192">
        <f t="shared" si="99"/>
        <v>548586.17517330742</v>
      </c>
      <c r="I155" s="192">
        <f t="shared" si="99"/>
        <v>595057.52962476772</v>
      </c>
      <c r="J155" s="192">
        <f t="shared" si="99"/>
        <v>409034.8993082802</v>
      </c>
      <c r="K155" s="192">
        <f t="shared" si="99"/>
        <v>457345.31642565044</v>
      </c>
      <c r="L155" s="192">
        <f t="shared" si="99"/>
        <v>509373.14046119933</v>
      </c>
      <c r="M155" s="192">
        <f t="shared" si="99"/>
        <v>555185.73652047419</v>
      </c>
      <c r="N155" s="192">
        <f t="shared" si="99"/>
        <v>860302.20026830304</v>
      </c>
      <c r="O155" s="62">
        <f t="shared" si="94"/>
        <v>5999001.2645745948</v>
      </c>
    </row>
    <row r="156" spans="1:17" x14ac:dyDescent="0.3">
      <c r="A156" s="1472">
        <v>2023</v>
      </c>
      <c r="B156" s="1473"/>
      <c r="C156" s="192">
        <f t="shared" si="91"/>
        <v>534553.77576547535</v>
      </c>
      <c r="D156" s="192">
        <f t="shared" ref="D156:N156" si="100">+D121/$Q$148</f>
        <v>382303.41654799768</v>
      </c>
      <c r="E156" s="192">
        <f t="shared" si="100"/>
        <v>397898.91705769167</v>
      </c>
      <c r="F156" s="192">
        <f t="shared" si="100"/>
        <v>319504.56445056974</v>
      </c>
      <c r="G156" s="192">
        <f t="shared" si="100"/>
        <v>506351.74181821349</v>
      </c>
      <c r="H156" s="192">
        <f t="shared" si="100"/>
        <v>568916.7788252302</v>
      </c>
      <c r="I156" s="192">
        <f t="shared" si="100"/>
        <v>617110.3616726615</v>
      </c>
      <c r="J156" s="192">
        <f t="shared" si="100"/>
        <v>424193.73267664516</v>
      </c>
      <c r="K156" s="192">
        <f t="shared" si="100"/>
        <v>474294.53385238507</v>
      </c>
      <c r="L156" s="192">
        <f t="shared" si="100"/>
        <v>528250.50904669159</v>
      </c>
      <c r="M156" s="192">
        <f t="shared" si="100"/>
        <v>575760.91991592303</v>
      </c>
      <c r="N156" s="192">
        <f t="shared" si="100"/>
        <v>892184.9998102464</v>
      </c>
      <c r="O156" s="62">
        <f t="shared" si="94"/>
        <v>6221324.2514397306</v>
      </c>
    </row>
    <row r="157" spans="1:17" x14ac:dyDescent="0.3">
      <c r="A157" s="314"/>
      <c r="B157" s="314"/>
      <c r="C157" s="1029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29"/>
      <c r="O157" s="62"/>
    </row>
    <row r="158" spans="1:17" ht="16.2" thickBot="1" x14ac:dyDescent="0.35">
      <c r="C158" s="186"/>
      <c r="D158" s="186"/>
      <c r="E158" s="186"/>
      <c r="F158" s="186"/>
      <c r="G158" s="186"/>
      <c r="H158" s="186"/>
      <c r="I158" s="186"/>
      <c r="J158" s="186"/>
      <c r="K158" s="186"/>
      <c r="L158" s="186"/>
      <c r="M158" s="186"/>
      <c r="N158" s="186"/>
    </row>
    <row r="159" spans="1:17" ht="16.2" thickBot="1" x14ac:dyDescent="0.35">
      <c r="A159" s="1483" t="s">
        <v>19</v>
      </c>
      <c r="B159" s="1484"/>
      <c r="C159" s="1485" t="s">
        <v>221</v>
      </c>
      <c r="D159" s="1486"/>
      <c r="E159" s="1486"/>
      <c r="F159" s="1486"/>
      <c r="G159" s="1486"/>
      <c r="H159" s="1486"/>
      <c r="I159" s="1486"/>
      <c r="J159" s="1486"/>
      <c r="K159" s="1486"/>
      <c r="L159" s="1486"/>
      <c r="M159" s="1486"/>
      <c r="N159" s="1487"/>
    </row>
    <row r="160" spans="1:17" x14ac:dyDescent="0.3">
      <c r="A160" s="1472">
        <v>2016</v>
      </c>
      <c r="B160" s="1473"/>
      <c r="C160" s="192">
        <f t="shared" ref="C160:C167" si="101">+C125/$Q$148</f>
        <v>280000</v>
      </c>
      <c r="D160" s="192">
        <f t="shared" ref="D160:N160" si="102">+D125/$Q$148</f>
        <v>160000</v>
      </c>
      <c r="E160" s="192">
        <f t="shared" si="102"/>
        <v>120000</v>
      </c>
      <c r="F160" s="192">
        <f t="shared" si="102"/>
        <v>91200</v>
      </c>
      <c r="G160" s="192">
        <f t="shared" si="102"/>
        <v>220000</v>
      </c>
      <c r="H160" s="192">
        <f t="shared" si="102"/>
        <v>404000</v>
      </c>
      <c r="I160" s="192">
        <f t="shared" si="102"/>
        <v>284000</v>
      </c>
      <c r="J160" s="192">
        <f t="shared" si="102"/>
        <v>120000</v>
      </c>
      <c r="K160" s="192">
        <f t="shared" si="102"/>
        <v>180000</v>
      </c>
      <c r="L160" s="192">
        <f t="shared" si="102"/>
        <v>220000</v>
      </c>
      <c r="M160" s="192">
        <f t="shared" si="102"/>
        <v>280000</v>
      </c>
      <c r="N160" s="192">
        <f t="shared" si="102"/>
        <v>560000</v>
      </c>
      <c r="O160" s="62">
        <f>+SUM(C160:N160)</f>
        <v>2919200</v>
      </c>
    </row>
    <row r="161" spans="1:15" x14ac:dyDescent="0.3">
      <c r="A161" s="1472">
        <v>2017</v>
      </c>
      <c r="B161" s="1473"/>
      <c r="C161" s="192">
        <f t="shared" si="101"/>
        <v>280000</v>
      </c>
      <c r="D161" s="192">
        <f t="shared" ref="D161:N161" si="103">+D126/$Q$148</f>
        <v>124000</v>
      </c>
      <c r="E161" s="192">
        <f t="shared" si="103"/>
        <v>160000</v>
      </c>
      <c r="F161" s="192">
        <f t="shared" si="103"/>
        <v>120000</v>
      </c>
      <c r="G161" s="192">
        <f t="shared" si="103"/>
        <v>220000</v>
      </c>
      <c r="H161" s="192">
        <f t="shared" si="103"/>
        <v>460000</v>
      </c>
      <c r="I161" s="192">
        <f t="shared" si="103"/>
        <v>320000</v>
      </c>
      <c r="J161" s="192">
        <f t="shared" si="103"/>
        <v>180000</v>
      </c>
      <c r="K161" s="192">
        <f t="shared" si="103"/>
        <v>190000</v>
      </c>
      <c r="L161" s="192">
        <f t="shared" si="103"/>
        <v>246000</v>
      </c>
      <c r="M161" s="192">
        <f t="shared" si="103"/>
        <v>300000</v>
      </c>
      <c r="N161" s="192">
        <f t="shared" si="103"/>
        <v>540000</v>
      </c>
      <c r="O161" s="62">
        <f t="shared" ref="O161:O167" si="104">+SUM(C161:N161)</f>
        <v>3140000</v>
      </c>
    </row>
    <row r="162" spans="1:15" x14ac:dyDescent="0.3">
      <c r="A162" s="1472">
        <v>2018</v>
      </c>
      <c r="B162" s="1473"/>
      <c r="C162" s="192">
        <f t="shared" si="101"/>
        <v>320000</v>
      </c>
      <c r="D162" s="192">
        <f t="shared" ref="D162:N162" si="105">+D127/$Q$148</f>
        <v>200000</v>
      </c>
      <c r="E162" s="192">
        <f t="shared" si="105"/>
        <v>224000</v>
      </c>
      <c r="F162" s="192">
        <f t="shared" si="105"/>
        <v>160000</v>
      </c>
      <c r="G162" s="192">
        <f t="shared" si="105"/>
        <v>280000</v>
      </c>
      <c r="H162" s="192">
        <f t="shared" si="105"/>
        <v>520000</v>
      </c>
      <c r="I162" s="192">
        <f t="shared" si="105"/>
        <v>400000</v>
      </c>
      <c r="J162" s="192">
        <f t="shared" si="105"/>
        <v>190000</v>
      </c>
      <c r="K162" s="192">
        <f t="shared" si="105"/>
        <v>340000</v>
      </c>
      <c r="L162" s="192">
        <f t="shared" si="105"/>
        <v>300000</v>
      </c>
      <c r="M162" s="192">
        <f t="shared" si="105"/>
        <v>320000</v>
      </c>
      <c r="N162" s="192">
        <f t="shared" si="105"/>
        <v>680000</v>
      </c>
      <c r="O162" s="62">
        <f t="shared" si="104"/>
        <v>3934000</v>
      </c>
    </row>
    <row r="163" spans="1:15" x14ac:dyDescent="0.3">
      <c r="A163" s="1472">
        <v>2019</v>
      </c>
      <c r="B163" s="1473"/>
      <c r="C163" s="192">
        <f t="shared" si="101"/>
        <v>360000.74130980833</v>
      </c>
      <c r="D163" s="192">
        <f t="shared" ref="D163:N163" si="106">+D128/$Q$148</f>
        <v>196111.26881033633</v>
      </c>
      <c r="E163" s="192">
        <f t="shared" si="106"/>
        <v>201331.27700053353</v>
      </c>
      <c r="F163" s="192">
        <f t="shared" si="106"/>
        <v>148806.16338664756</v>
      </c>
      <c r="G163" s="192">
        <f t="shared" si="106"/>
        <v>292671.05864818278</v>
      </c>
      <c r="H163" s="192">
        <f t="shared" si="106"/>
        <v>563546.6373809186</v>
      </c>
      <c r="I163" s="192">
        <f t="shared" si="106"/>
        <v>406542.24955235969</v>
      </c>
      <c r="J163" s="192">
        <f t="shared" si="106"/>
        <v>198259.76617250807</v>
      </c>
      <c r="K163" s="192">
        <f t="shared" si="106"/>
        <v>281854.892570864</v>
      </c>
      <c r="L163" s="192">
        <f t="shared" si="106"/>
        <v>310728.65457174962</v>
      </c>
      <c r="M163" s="192">
        <f t="shared" si="106"/>
        <v>368607.09714844951</v>
      </c>
      <c r="N163" s="192">
        <f t="shared" si="106"/>
        <v>725133.79344764212</v>
      </c>
      <c r="O163" s="62">
        <f t="shared" si="104"/>
        <v>4053593.6000000006</v>
      </c>
    </row>
    <row r="164" spans="1:15" x14ac:dyDescent="0.3">
      <c r="A164" s="1472">
        <v>2020</v>
      </c>
      <c r="B164" s="1473"/>
      <c r="C164" s="192">
        <f t="shared" si="101"/>
        <v>378015.17840495112</v>
      </c>
      <c r="D164" s="192">
        <f t="shared" ref="D164:N164" si="107">+D129/$Q$148</f>
        <v>205924.67670160558</v>
      </c>
      <c r="E164" s="192">
        <f t="shared" si="107"/>
        <v>211405.89410164027</v>
      </c>
      <c r="F164" s="192">
        <f t="shared" si="107"/>
        <v>156252.4238025154</v>
      </c>
      <c r="G164" s="192">
        <f t="shared" si="107"/>
        <v>307316.31842293782</v>
      </c>
      <c r="H164" s="192">
        <f t="shared" si="107"/>
        <v>591746.51111545996</v>
      </c>
      <c r="I164" s="192">
        <f t="shared" si="107"/>
        <v>426885.62371995987</v>
      </c>
      <c r="J164" s="192">
        <f t="shared" si="107"/>
        <v>208180.6848717804</v>
      </c>
      <c r="K164" s="192">
        <f t="shared" si="107"/>
        <v>295958.91139511007</v>
      </c>
      <c r="L164" s="192">
        <f t="shared" si="107"/>
        <v>326277.51644651999</v>
      </c>
      <c r="M164" s="192">
        <f t="shared" si="107"/>
        <v>387052.19628975791</v>
      </c>
      <c r="N164" s="192">
        <f t="shared" si="107"/>
        <v>761419.48847176216</v>
      </c>
      <c r="O164" s="62">
        <f t="shared" si="104"/>
        <v>4256435.4237440005</v>
      </c>
    </row>
    <row r="165" spans="1:15" x14ac:dyDescent="0.3">
      <c r="A165" s="1472">
        <v>2021</v>
      </c>
      <c r="B165" s="1473"/>
      <c r="C165" s="192">
        <f t="shared" si="101"/>
        <v>398065.10346754972</v>
      </c>
      <c r="D165" s="192">
        <f t="shared" ref="D165:N165" si="108">+D130/$Q$148</f>
        <v>216846.92155385873</v>
      </c>
      <c r="E165" s="192">
        <f t="shared" si="108"/>
        <v>222618.86272479128</v>
      </c>
      <c r="F165" s="192">
        <f t="shared" si="108"/>
        <v>164540.05236100082</v>
      </c>
      <c r="G165" s="192">
        <f t="shared" si="108"/>
        <v>323616.37595209043</v>
      </c>
      <c r="H165" s="192">
        <f t="shared" si="108"/>
        <v>623132.74606502394</v>
      </c>
      <c r="I165" s="192">
        <f t="shared" si="108"/>
        <v>449527.63720206649</v>
      </c>
      <c r="J165" s="192">
        <f t="shared" si="108"/>
        <v>219222.58839737962</v>
      </c>
      <c r="K165" s="192">
        <f t="shared" si="108"/>
        <v>311656.57205550675</v>
      </c>
      <c r="L165" s="192">
        <f t="shared" si="108"/>
        <v>343583.2759188434</v>
      </c>
      <c r="M165" s="192">
        <f t="shared" si="108"/>
        <v>407581.44478096667</v>
      </c>
      <c r="N165" s="192">
        <f t="shared" si="108"/>
        <v>801805.1781403044</v>
      </c>
      <c r="O165" s="62">
        <f t="shared" si="104"/>
        <v>4482196.758619382</v>
      </c>
    </row>
    <row r="166" spans="1:15" x14ac:dyDescent="0.3">
      <c r="A166" s="1472">
        <v>2022</v>
      </c>
      <c r="B166" s="1473"/>
      <c r="C166" s="192">
        <f t="shared" si="101"/>
        <v>405102.89449685602</v>
      </c>
      <c r="D166" s="192">
        <f t="shared" ref="D166:N166" si="109">+D131/$Q$148</f>
        <v>220680.77512693097</v>
      </c>
      <c r="E166" s="192">
        <f t="shared" si="109"/>
        <v>226554.76421776557</v>
      </c>
      <c r="F166" s="192">
        <f t="shared" si="109"/>
        <v>167449.12048674334</v>
      </c>
      <c r="G166" s="192">
        <f t="shared" si="109"/>
        <v>329337.91347892338</v>
      </c>
      <c r="H166" s="192">
        <f t="shared" si="109"/>
        <v>634149.73301545344</v>
      </c>
      <c r="I166" s="192">
        <f t="shared" si="109"/>
        <v>457475.28582779906</v>
      </c>
      <c r="J166" s="192">
        <f t="shared" si="109"/>
        <v>223098.44376024528</v>
      </c>
      <c r="K166" s="192">
        <f t="shared" si="109"/>
        <v>317166.66024944803</v>
      </c>
      <c r="L166" s="192">
        <f t="shared" si="109"/>
        <v>349657.82823708857</v>
      </c>
      <c r="M166" s="192">
        <f t="shared" si="109"/>
        <v>414787.48472469411</v>
      </c>
      <c r="N166" s="192">
        <f t="shared" si="109"/>
        <v>815981.09368982492</v>
      </c>
      <c r="O166" s="62">
        <f t="shared" si="104"/>
        <v>4561441.9973117728</v>
      </c>
    </row>
    <row r="167" spans="1:15" x14ac:dyDescent="0.3">
      <c r="A167" s="1472">
        <v>2023</v>
      </c>
      <c r="B167" s="1473"/>
      <c r="C167" s="192">
        <f t="shared" si="101"/>
        <v>421768.82757645659</v>
      </c>
      <c r="D167" s="192">
        <f t="shared" ref="D167:N167" si="110">+D132/$Q$148</f>
        <v>229759.58221565289</v>
      </c>
      <c r="E167" s="192">
        <f t="shared" si="110"/>
        <v>235875.22721768441</v>
      </c>
      <c r="F167" s="192">
        <f t="shared" si="110"/>
        <v>174337.97730356792</v>
      </c>
      <c r="G167" s="192">
        <f t="shared" si="110"/>
        <v>342886.87523944629</v>
      </c>
      <c r="H167" s="192">
        <f t="shared" si="110"/>
        <v>660238.65303170914</v>
      </c>
      <c r="I167" s="192">
        <f t="shared" si="110"/>
        <v>476295.81908675464</v>
      </c>
      <c r="J167" s="192">
        <f t="shared" si="110"/>
        <v>232276.71373654174</v>
      </c>
      <c r="K167" s="192">
        <f t="shared" si="110"/>
        <v>330214.89665211033</v>
      </c>
      <c r="L167" s="192">
        <f t="shared" si="110"/>
        <v>364042.75129076233</v>
      </c>
      <c r="M167" s="192">
        <f t="shared" si="110"/>
        <v>431851.84184626804</v>
      </c>
      <c r="N167" s="192">
        <f t="shared" si="110"/>
        <v>849550.55588422436</v>
      </c>
      <c r="O167" s="62">
        <f t="shared" si="104"/>
        <v>4749099.7210811786</v>
      </c>
    </row>
    <row r="168" spans="1:15" x14ac:dyDescent="0.3">
      <c r="A168" s="314"/>
      <c r="B168" s="314"/>
      <c r="C168" s="1029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29"/>
      <c r="O168" s="62"/>
    </row>
    <row r="169" spans="1:15" ht="16.2" thickBot="1" x14ac:dyDescent="0.35">
      <c r="C169" s="186"/>
      <c r="D169" s="186"/>
      <c r="E169" s="186"/>
      <c r="F169" s="186"/>
      <c r="G169" s="186"/>
      <c r="H169" s="186"/>
      <c r="I169" s="186"/>
      <c r="J169" s="186"/>
      <c r="K169" s="186"/>
      <c r="L169" s="186"/>
      <c r="M169" s="186"/>
      <c r="N169" s="186"/>
    </row>
    <row r="170" spans="1:15" x14ac:dyDescent="0.3">
      <c r="A170" s="1459" t="s">
        <v>21</v>
      </c>
      <c r="B170" s="1461"/>
      <c r="C170" s="1485" t="s">
        <v>221</v>
      </c>
      <c r="D170" s="1486"/>
      <c r="E170" s="1486"/>
      <c r="F170" s="1486"/>
      <c r="G170" s="1486"/>
      <c r="H170" s="1486"/>
      <c r="I170" s="1486"/>
      <c r="J170" s="1486"/>
      <c r="K170" s="1486"/>
      <c r="L170" s="1486"/>
      <c r="M170" s="1486"/>
      <c r="N170" s="1487"/>
    </row>
    <row r="171" spans="1:15" x14ac:dyDescent="0.3">
      <c r="A171" s="1472">
        <v>2019</v>
      </c>
      <c r="B171" s="1473"/>
      <c r="C171" s="192">
        <f>+C136/$Q$148</f>
        <v>210000</v>
      </c>
      <c r="D171" s="192">
        <f t="shared" ref="D171:N171" si="111">+D136/$Q$148</f>
        <v>256666.66666666669</v>
      </c>
      <c r="E171" s="192">
        <f t="shared" si="111"/>
        <v>210000</v>
      </c>
      <c r="F171" s="192">
        <f t="shared" si="111"/>
        <v>256666.66666666669</v>
      </c>
      <c r="G171" s="192">
        <f t="shared" si="111"/>
        <v>210000</v>
      </c>
      <c r="H171" s="192">
        <f t="shared" si="111"/>
        <v>256666.66666666669</v>
      </c>
      <c r="I171" s="192">
        <f t="shared" si="111"/>
        <v>210000</v>
      </c>
      <c r="J171" s="192">
        <f t="shared" si="111"/>
        <v>256666.66666666669</v>
      </c>
      <c r="K171" s="192">
        <f t="shared" si="111"/>
        <v>210000</v>
      </c>
      <c r="L171" s="192">
        <f t="shared" si="111"/>
        <v>256666.66666666669</v>
      </c>
      <c r="M171" s="192">
        <f t="shared" si="111"/>
        <v>210000</v>
      </c>
      <c r="N171" s="192">
        <f t="shared" si="111"/>
        <v>256666.66666666669</v>
      </c>
      <c r="O171" s="62">
        <f>+SUM(C171:N171)</f>
        <v>2800000</v>
      </c>
    </row>
    <row r="172" spans="1:15" x14ac:dyDescent="0.3">
      <c r="A172" s="1472">
        <v>2020</v>
      </c>
      <c r="B172" s="1473"/>
      <c r="C172" s="192">
        <f>+C137/$Q$148</f>
        <v>219449.99999999994</v>
      </c>
      <c r="D172" s="192">
        <f t="shared" ref="D172:N172" si="112">+D137/$Q$148</f>
        <v>268216.66666666663</v>
      </c>
      <c r="E172" s="192">
        <f t="shared" si="112"/>
        <v>219449.99999999994</v>
      </c>
      <c r="F172" s="192">
        <f t="shared" si="112"/>
        <v>268216.66666666663</v>
      </c>
      <c r="G172" s="192">
        <f t="shared" si="112"/>
        <v>219449.99999999994</v>
      </c>
      <c r="H172" s="192">
        <f t="shared" si="112"/>
        <v>268216.66666666663</v>
      </c>
      <c r="I172" s="192">
        <f t="shared" si="112"/>
        <v>219449.99999999994</v>
      </c>
      <c r="J172" s="192">
        <f t="shared" si="112"/>
        <v>268216.66666666663</v>
      </c>
      <c r="K172" s="192">
        <f t="shared" si="112"/>
        <v>219449.99999999994</v>
      </c>
      <c r="L172" s="192">
        <f t="shared" si="112"/>
        <v>268216.66666666663</v>
      </c>
      <c r="M172" s="192">
        <f t="shared" si="112"/>
        <v>219449.99999999994</v>
      </c>
      <c r="N172" s="192">
        <f t="shared" si="112"/>
        <v>268216.66666666663</v>
      </c>
      <c r="O172" s="62">
        <f t="shared" ref="O172:O175" si="113">+SUM(C172:N172)</f>
        <v>2925999.9999999991</v>
      </c>
    </row>
    <row r="173" spans="1:15" x14ac:dyDescent="0.3">
      <c r="A173" s="1472">
        <v>2021</v>
      </c>
      <c r="B173" s="1473"/>
      <c r="C173" s="192">
        <f>+C138/$Q$148</f>
        <v>233477.24399999995</v>
      </c>
      <c r="D173" s="192">
        <f t="shared" ref="D173:N173" si="114">+D138/$Q$148</f>
        <v>285361.07599999994</v>
      </c>
      <c r="E173" s="192">
        <f t="shared" si="114"/>
        <v>233477.24399999995</v>
      </c>
      <c r="F173" s="192">
        <f t="shared" si="114"/>
        <v>285361.07599999994</v>
      </c>
      <c r="G173" s="192">
        <f t="shared" si="114"/>
        <v>233477.24399999995</v>
      </c>
      <c r="H173" s="192">
        <f t="shared" si="114"/>
        <v>285361.07599999994</v>
      </c>
      <c r="I173" s="192">
        <f t="shared" si="114"/>
        <v>233477.24399999995</v>
      </c>
      <c r="J173" s="192">
        <f t="shared" si="114"/>
        <v>285361.07599999994</v>
      </c>
      <c r="K173" s="192">
        <f t="shared" si="114"/>
        <v>233477.24399999995</v>
      </c>
      <c r="L173" s="192">
        <f t="shared" si="114"/>
        <v>285361.07599999994</v>
      </c>
      <c r="M173" s="192">
        <f t="shared" si="114"/>
        <v>233477.24399999995</v>
      </c>
      <c r="N173" s="192">
        <f t="shared" si="114"/>
        <v>285361.07599999994</v>
      </c>
      <c r="O173" s="62">
        <f t="shared" si="113"/>
        <v>3113029.919999999</v>
      </c>
    </row>
    <row r="174" spans="1:15" x14ac:dyDescent="0.3">
      <c r="A174" s="1472">
        <v>2022</v>
      </c>
      <c r="B174" s="1473"/>
      <c r="C174" s="192">
        <f>+C139/$Q$148</f>
        <v>239351.53145903995</v>
      </c>
      <c r="D174" s="192">
        <f t="shared" ref="D174:N174" si="115">+D139/$Q$148</f>
        <v>292540.76067215996</v>
      </c>
      <c r="E174" s="192">
        <f t="shared" si="115"/>
        <v>239351.53145903995</v>
      </c>
      <c r="F174" s="192">
        <f t="shared" si="115"/>
        <v>292540.76067215996</v>
      </c>
      <c r="G174" s="192">
        <f t="shared" si="115"/>
        <v>239351.53145903995</v>
      </c>
      <c r="H174" s="192">
        <f t="shared" si="115"/>
        <v>292540.76067215996</v>
      </c>
      <c r="I174" s="192">
        <f t="shared" si="115"/>
        <v>239351.53145903995</v>
      </c>
      <c r="J174" s="192">
        <f t="shared" si="115"/>
        <v>292540.76067215996</v>
      </c>
      <c r="K174" s="192">
        <f t="shared" si="115"/>
        <v>239351.53145903995</v>
      </c>
      <c r="L174" s="192">
        <f t="shared" si="115"/>
        <v>292540.76067215996</v>
      </c>
      <c r="M174" s="192">
        <f t="shared" si="115"/>
        <v>239351.53145903995</v>
      </c>
      <c r="N174" s="192">
        <f t="shared" si="115"/>
        <v>292540.76067215996</v>
      </c>
      <c r="O174" s="62">
        <f t="shared" si="113"/>
        <v>3191353.7527871998</v>
      </c>
    </row>
    <row r="175" spans="1:15" x14ac:dyDescent="0.3">
      <c r="A175" s="1472">
        <v>2023</v>
      </c>
      <c r="B175" s="1473"/>
      <c r="C175" s="192">
        <f>+C140/$Q$148</f>
        <v>248303.27873560804</v>
      </c>
      <c r="D175" s="192">
        <f t="shared" ref="D175:N175" si="116">+D140/$Q$148</f>
        <v>303481.7851212988</v>
      </c>
      <c r="E175" s="192">
        <f t="shared" si="116"/>
        <v>248303.27873560804</v>
      </c>
      <c r="F175" s="192">
        <f t="shared" si="116"/>
        <v>303481.7851212988</v>
      </c>
      <c r="G175" s="192">
        <f t="shared" si="116"/>
        <v>248303.27873560804</v>
      </c>
      <c r="H175" s="192">
        <f t="shared" si="116"/>
        <v>303481.7851212988</v>
      </c>
      <c r="I175" s="192">
        <f t="shared" si="116"/>
        <v>248303.27873560804</v>
      </c>
      <c r="J175" s="192">
        <f t="shared" si="116"/>
        <v>303481.7851212988</v>
      </c>
      <c r="K175" s="192">
        <f t="shared" si="116"/>
        <v>248303.27873560804</v>
      </c>
      <c r="L175" s="192">
        <f t="shared" si="116"/>
        <v>303481.7851212988</v>
      </c>
      <c r="M175" s="192">
        <f t="shared" si="116"/>
        <v>248303.27873560804</v>
      </c>
      <c r="N175" s="192">
        <f t="shared" si="116"/>
        <v>303481.7851212988</v>
      </c>
      <c r="O175" s="62">
        <f t="shared" si="113"/>
        <v>3310710.3831414408</v>
      </c>
    </row>
    <row r="176" spans="1:15" x14ac:dyDescent="0.3">
      <c r="O176" s="327"/>
    </row>
    <row r="177" spans="1:15" x14ac:dyDescent="0.3">
      <c r="O177" s="327"/>
    </row>
    <row r="178" spans="1:15" x14ac:dyDescent="0.3">
      <c r="A178" s="1464" t="s">
        <v>27</v>
      </c>
      <c r="B178" s="1464"/>
      <c r="O178" s="327"/>
    </row>
    <row r="180" spans="1:15" x14ac:dyDescent="0.3">
      <c r="A180" s="5" t="s">
        <v>217</v>
      </c>
    </row>
    <row r="181" spans="1:15" ht="16.2" thickBot="1" x14ac:dyDescent="0.35"/>
    <row r="182" spans="1:15" ht="16.2" thickBot="1" x14ac:dyDescent="0.35">
      <c r="A182" s="1465" t="s">
        <v>144</v>
      </c>
      <c r="B182" s="1467"/>
      <c r="C182" s="1480" t="s">
        <v>222</v>
      </c>
      <c r="D182" s="1481"/>
      <c r="E182" s="1481"/>
      <c r="F182" s="1481"/>
      <c r="G182" s="1481"/>
      <c r="H182" s="1481"/>
      <c r="I182" s="1481"/>
      <c r="J182" s="1481"/>
      <c r="K182" s="1481"/>
      <c r="L182" s="1481"/>
      <c r="M182" s="1481"/>
      <c r="N182" s="1482"/>
      <c r="O182" s="5" t="s">
        <v>206</v>
      </c>
    </row>
    <row r="183" spans="1:15" x14ac:dyDescent="0.3">
      <c r="A183" s="1472">
        <v>2016</v>
      </c>
      <c r="B183" s="1473"/>
      <c r="C183" s="64">
        <f>+DATA!C114</f>
        <v>560</v>
      </c>
      <c r="D183" s="64">
        <f>+DATA!D114</f>
        <v>576</v>
      </c>
      <c r="E183" s="64">
        <f>+DATA!E114</f>
        <v>344</v>
      </c>
      <c r="F183" s="64">
        <f>+DATA!F114</f>
        <v>240</v>
      </c>
      <c r="G183" s="64">
        <f>+DATA!G114</f>
        <v>544</v>
      </c>
      <c r="H183" s="64">
        <f>+DATA!H114</f>
        <v>804</v>
      </c>
      <c r="I183" s="64">
        <f>+DATA!I114</f>
        <v>560</v>
      </c>
      <c r="J183" s="64">
        <f>+DATA!J114</f>
        <v>300.8</v>
      </c>
      <c r="K183" s="64">
        <f>+DATA!K114</f>
        <v>432</v>
      </c>
      <c r="L183" s="64">
        <f>+DATA!L114</f>
        <v>564</v>
      </c>
      <c r="M183" s="64">
        <f>+DATA!M114</f>
        <v>612</v>
      </c>
      <c r="N183" s="64">
        <f>+DATA!N114</f>
        <v>1120</v>
      </c>
      <c r="O183" s="233">
        <f>SUM(C183:N183)</f>
        <v>6656.8</v>
      </c>
    </row>
    <row r="184" spans="1:15" x14ac:dyDescent="0.3">
      <c r="A184" s="1472">
        <v>2017</v>
      </c>
      <c r="B184" s="1473"/>
      <c r="C184" s="64">
        <f>+DATA!C115</f>
        <v>736</v>
      </c>
      <c r="D184" s="64">
        <f>+DATA!D115</f>
        <v>584</v>
      </c>
      <c r="E184" s="64">
        <f>+DATA!E115</f>
        <v>448</v>
      </c>
      <c r="F184" s="64">
        <f>+DATA!F115</f>
        <v>256</v>
      </c>
      <c r="G184" s="64">
        <f>+DATA!G115</f>
        <v>568</v>
      </c>
      <c r="H184" s="64">
        <f>+DATA!H115</f>
        <v>912</v>
      </c>
      <c r="I184" s="64">
        <f>+DATA!I115</f>
        <v>744</v>
      </c>
      <c r="J184" s="64">
        <f>+DATA!J115</f>
        <v>448</v>
      </c>
      <c r="K184" s="64">
        <f>+DATA!K115</f>
        <v>432</v>
      </c>
      <c r="L184" s="64">
        <f>+DATA!L115</f>
        <v>672</v>
      </c>
      <c r="M184" s="64">
        <f>+DATA!M115</f>
        <v>732</v>
      </c>
      <c r="N184" s="64">
        <f>+DATA!N115</f>
        <v>1264</v>
      </c>
      <c r="O184" s="233">
        <f t="shared" ref="O184" si="117">SUM(C184:N184)</f>
        <v>7796</v>
      </c>
    </row>
    <row r="185" spans="1:15" x14ac:dyDescent="0.3">
      <c r="A185" s="1472">
        <v>2018</v>
      </c>
      <c r="B185" s="1473"/>
      <c r="C185" s="64">
        <f>+DATA!C116</f>
        <v>640</v>
      </c>
      <c r="D185" s="64">
        <f>+DATA!D116</f>
        <v>648</v>
      </c>
      <c r="E185" s="64">
        <f>+DATA!E116</f>
        <v>600</v>
      </c>
      <c r="F185" s="64">
        <f>+DATA!F116</f>
        <v>316</v>
      </c>
      <c r="G185" s="64">
        <f>+DATA!G116</f>
        <v>648</v>
      </c>
      <c r="H185" s="64">
        <f>+DATA!H116</f>
        <v>1056</v>
      </c>
      <c r="I185" s="64">
        <f>+DATA!I116</f>
        <v>728</v>
      </c>
      <c r="J185" s="64">
        <f>+DATA!J116</f>
        <v>544</v>
      </c>
      <c r="K185" s="64">
        <f>+DATA!K116</f>
        <v>576</v>
      </c>
      <c r="L185" s="64">
        <f>+DATA!L116</f>
        <v>664</v>
      </c>
      <c r="M185" s="64">
        <f>+DATA!M116</f>
        <v>744</v>
      </c>
      <c r="N185" s="64">
        <f>+DATA!N116</f>
        <v>1392</v>
      </c>
      <c r="O185" s="233">
        <f>+'ANNUAL PARAMETERS '!C36</f>
        <v>8556</v>
      </c>
    </row>
    <row r="186" spans="1:15" x14ac:dyDescent="0.3">
      <c r="A186" s="1472">
        <v>2019</v>
      </c>
      <c r="B186" s="1473"/>
      <c r="C186" s="64">
        <f>+$O$186*C45</f>
        <v>758.63160579145074</v>
      </c>
      <c r="D186" s="64">
        <f t="shared" ref="D186:N186" si="118">+$O$186*D45</f>
        <v>710.24304901783125</v>
      </c>
      <c r="E186" s="64">
        <f t="shared" si="118"/>
        <v>536.83617816143169</v>
      </c>
      <c r="F186" s="64">
        <f t="shared" si="118"/>
        <v>316.90012453731686</v>
      </c>
      <c r="G186" s="64">
        <f t="shared" si="118"/>
        <v>689.70174286265899</v>
      </c>
      <c r="H186" s="64">
        <f t="shared" si="118"/>
        <v>1081.6015485494213</v>
      </c>
      <c r="I186" s="64">
        <f t="shared" si="118"/>
        <v>792.50456628401116</v>
      </c>
      <c r="J186" s="64">
        <f t="shared" si="118"/>
        <v>497.80240818186189</v>
      </c>
      <c r="K186" s="64">
        <f t="shared" si="118"/>
        <v>561.8775663939532</v>
      </c>
      <c r="L186" s="64">
        <f t="shared" si="118"/>
        <v>744.2473449972249</v>
      </c>
      <c r="M186" s="64">
        <f t="shared" si="118"/>
        <v>816.88762644650467</v>
      </c>
      <c r="N186" s="64">
        <f t="shared" si="118"/>
        <v>1476.5662387763343</v>
      </c>
      <c r="O186" s="233">
        <f>+'ANNUAL PARAMETERS '!D36</f>
        <v>8983.8000000000011</v>
      </c>
    </row>
    <row r="187" spans="1:15" x14ac:dyDescent="0.3">
      <c r="A187" s="1472">
        <v>2020</v>
      </c>
      <c r="B187" s="1473"/>
      <c r="C187" s="64">
        <f>+$O$187*C45</f>
        <v>781.39055396519439</v>
      </c>
      <c r="D187" s="64">
        <f t="shared" ref="D187:N187" si="119">+$O$187*D45</f>
        <v>731.55034048836637</v>
      </c>
      <c r="E187" s="64">
        <f t="shared" si="119"/>
        <v>552.94126350627471</v>
      </c>
      <c r="F187" s="64">
        <f t="shared" si="119"/>
        <v>326.4071282734364</v>
      </c>
      <c r="G187" s="64">
        <f t="shared" si="119"/>
        <v>710.39279514853888</v>
      </c>
      <c r="H187" s="64">
        <f t="shared" si="119"/>
        <v>1114.0495950059039</v>
      </c>
      <c r="I187" s="64">
        <f t="shared" si="119"/>
        <v>816.27970327253161</v>
      </c>
      <c r="J187" s="64">
        <f t="shared" si="119"/>
        <v>512.73648042731782</v>
      </c>
      <c r="K187" s="64">
        <f t="shared" si="119"/>
        <v>578.73389338577181</v>
      </c>
      <c r="L187" s="64">
        <f t="shared" si="119"/>
        <v>766.57476534714169</v>
      </c>
      <c r="M187" s="64">
        <f t="shared" si="119"/>
        <v>841.39425523989996</v>
      </c>
      <c r="N187" s="64">
        <f t="shared" si="119"/>
        <v>1520.8632259396245</v>
      </c>
      <c r="O187" s="233">
        <f>+'ANNUAL PARAMETERS '!E36</f>
        <v>9253.3140000000021</v>
      </c>
    </row>
    <row r="188" spans="1:15" x14ac:dyDescent="0.3">
      <c r="A188" s="1472">
        <v>2021</v>
      </c>
      <c r="B188" s="1473"/>
      <c r="C188" s="64">
        <f>+$O$188*C45</f>
        <v>734.50712072728265</v>
      </c>
      <c r="D188" s="64">
        <f t="shared" ref="D188:N188" si="120">+$O$188*D45</f>
        <v>687.65732005906432</v>
      </c>
      <c r="E188" s="64">
        <f t="shared" si="120"/>
        <v>519.76478769589812</v>
      </c>
      <c r="F188" s="64">
        <f t="shared" si="120"/>
        <v>306.82270057703016</v>
      </c>
      <c r="G188" s="64">
        <f t="shared" si="120"/>
        <v>667.76922743962643</v>
      </c>
      <c r="H188" s="64">
        <f t="shared" si="120"/>
        <v>1047.2066193055498</v>
      </c>
      <c r="I188" s="64">
        <f t="shared" si="120"/>
        <v>767.30292107617959</v>
      </c>
      <c r="J188" s="64">
        <f t="shared" si="120"/>
        <v>481.97229160167871</v>
      </c>
      <c r="K188" s="64">
        <f t="shared" si="120"/>
        <v>544.00985978262543</v>
      </c>
      <c r="L188" s="64">
        <f t="shared" si="120"/>
        <v>720.58027942631315</v>
      </c>
      <c r="M188" s="64">
        <f t="shared" si="120"/>
        <v>790.91059992550584</v>
      </c>
      <c r="N188" s="64">
        <f t="shared" si="120"/>
        <v>1429.6114323832469</v>
      </c>
      <c r="O188" s="233">
        <f>+'ANNUAL PARAMETERS '!F36</f>
        <v>8698.1151600000012</v>
      </c>
    </row>
    <row r="189" spans="1:15" x14ac:dyDescent="0.3">
      <c r="A189" s="1472">
        <v>2022</v>
      </c>
      <c r="B189" s="1473"/>
      <c r="C189" s="64">
        <f>+$O$189*C45</f>
        <v>712.47190710546408</v>
      </c>
      <c r="D189" s="64">
        <f t="shared" ref="D189:N189" si="121">+$O$189*D45</f>
        <v>667.02760045729224</v>
      </c>
      <c r="E189" s="64">
        <f t="shared" si="121"/>
        <v>504.17184406502116</v>
      </c>
      <c r="F189" s="64">
        <f t="shared" si="121"/>
        <v>297.61801955971924</v>
      </c>
      <c r="G189" s="64">
        <f t="shared" si="121"/>
        <v>647.73615061643761</v>
      </c>
      <c r="H189" s="64">
        <f t="shared" si="121"/>
        <v>1015.7904207263831</v>
      </c>
      <c r="I189" s="64">
        <f t="shared" si="121"/>
        <v>744.28383344389408</v>
      </c>
      <c r="J189" s="64">
        <f t="shared" si="121"/>
        <v>467.51312285362832</v>
      </c>
      <c r="K189" s="64">
        <f t="shared" si="121"/>
        <v>527.68956398914668</v>
      </c>
      <c r="L189" s="64">
        <f t="shared" si="121"/>
        <v>698.96287104352371</v>
      </c>
      <c r="M189" s="64">
        <f t="shared" si="121"/>
        <v>767.18328192774061</v>
      </c>
      <c r="N189" s="64">
        <f t="shared" si="121"/>
        <v>1386.7230894117492</v>
      </c>
      <c r="O189" s="233">
        <f>+'ANNUAL PARAMETERS '!G36</f>
        <v>8437.1717052000004</v>
      </c>
    </row>
    <row r="190" spans="1:15" x14ac:dyDescent="0.3">
      <c r="A190" s="1472">
        <v>2023</v>
      </c>
      <c r="B190" s="1473"/>
      <c r="C190" s="64">
        <f>+$O$190*C45</f>
        <v>733.84606431862801</v>
      </c>
      <c r="D190" s="64">
        <f t="shared" ref="D190:N190" si="122">+$O$190*D45</f>
        <v>687.03842847101112</v>
      </c>
      <c r="E190" s="64">
        <f t="shared" si="122"/>
        <v>519.29699938697183</v>
      </c>
      <c r="F190" s="64">
        <f t="shared" si="122"/>
        <v>306.54656014651084</v>
      </c>
      <c r="G190" s="64">
        <f t="shared" si="122"/>
        <v>667.16823513493068</v>
      </c>
      <c r="H190" s="64">
        <f t="shared" si="122"/>
        <v>1046.2641333481747</v>
      </c>
      <c r="I190" s="64">
        <f t="shared" si="122"/>
        <v>766.61234844721093</v>
      </c>
      <c r="J190" s="64">
        <f t="shared" si="122"/>
        <v>481.53851653923715</v>
      </c>
      <c r="K190" s="64">
        <f t="shared" si="122"/>
        <v>543.52025090882103</v>
      </c>
      <c r="L190" s="64">
        <f t="shared" si="122"/>
        <v>719.93175717482939</v>
      </c>
      <c r="M190" s="64">
        <f t="shared" si="122"/>
        <v>790.19878038557283</v>
      </c>
      <c r="N190" s="64">
        <f t="shared" si="122"/>
        <v>1428.3247820941017</v>
      </c>
      <c r="O190" s="233">
        <f>+'ANNUAL PARAMETERS '!H36</f>
        <v>8690.2868563560005</v>
      </c>
    </row>
    <row r="191" spans="1:15" ht="16.2" thickBot="1" x14ac:dyDescent="0.35"/>
    <row r="192" spans="1:15" x14ac:dyDescent="0.3">
      <c r="A192" s="1459" t="s">
        <v>21</v>
      </c>
      <c r="B192" s="1461"/>
      <c r="C192" s="1480" t="s">
        <v>222</v>
      </c>
      <c r="D192" s="1481"/>
      <c r="E192" s="1481"/>
      <c r="F192" s="1481"/>
      <c r="G192" s="1481"/>
      <c r="H192" s="1481"/>
      <c r="I192" s="1481"/>
      <c r="J192" s="1481"/>
      <c r="K192" s="1481"/>
      <c r="L192" s="1481"/>
      <c r="M192" s="1481"/>
      <c r="N192" s="1482"/>
    </row>
    <row r="193" spans="1:15" x14ac:dyDescent="0.3">
      <c r="A193" s="1472">
        <v>2020</v>
      </c>
      <c r="B193" s="1473"/>
      <c r="C193" s="64">
        <f>+$O$193*C50</f>
        <v>779.99999999999989</v>
      </c>
      <c r="D193" s="64">
        <f t="shared" ref="D193:N193" si="123">+$O$193*D50</f>
        <v>520</v>
      </c>
      <c r="E193" s="64">
        <f t="shared" si="123"/>
        <v>779.99999999999989</v>
      </c>
      <c r="F193" s="64">
        <f t="shared" si="123"/>
        <v>520</v>
      </c>
      <c r="G193" s="64">
        <f t="shared" si="123"/>
        <v>779.99999999999989</v>
      </c>
      <c r="H193" s="64">
        <f t="shared" si="123"/>
        <v>520</v>
      </c>
      <c r="I193" s="64">
        <f t="shared" si="123"/>
        <v>779.99999999999989</v>
      </c>
      <c r="J193" s="64">
        <f t="shared" si="123"/>
        <v>520</v>
      </c>
      <c r="K193" s="64">
        <f t="shared" si="123"/>
        <v>779.99999999999989</v>
      </c>
      <c r="L193" s="64">
        <f t="shared" si="123"/>
        <v>520</v>
      </c>
      <c r="M193" s="64">
        <f t="shared" si="123"/>
        <v>779.99999999999989</v>
      </c>
      <c r="N193" s="64">
        <f t="shared" si="123"/>
        <v>520</v>
      </c>
      <c r="O193" s="233">
        <f>+'ANNUAL PARAMETERS '!E43</f>
        <v>7800</v>
      </c>
    </row>
    <row r="194" spans="1:15" x14ac:dyDescent="0.3">
      <c r="A194" s="1472">
        <v>2021</v>
      </c>
      <c r="B194" s="1473"/>
      <c r="C194" s="64">
        <f>+$O$194*C50</f>
        <v>811.19999999999993</v>
      </c>
      <c r="D194" s="64">
        <f t="shared" ref="D194:N194" si="124">+$O$194*D50</f>
        <v>540.79999999999995</v>
      </c>
      <c r="E194" s="64">
        <f t="shared" si="124"/>
        <v>811.19999999999993</v>
      </c>
      <c r="F194" s="64">
        <f t="shared" si="124"/>
        <v>540.79999999999995</v>
      </c>
      <c r="G194" s="64">
        <f t="shared" si="124"/>
        <v>811.19999999999993</v>
      </c>
      <c r="H194" s="64">
        <f t="shared" si="124"/>
        <v>540.79999999999995</v>
      </c>
      <c r="I194" s="64">
        <f t="shared" si="124"/>
        <v>811.19999999999993</v>
      </c>
      <c r="J194" s="64">
        <f t="shared" si="124"/>
        <v>540.79999999999995</v>
      </c>
      <c r="K194" s="64">
        <f t="shared" si="124"/>
        <v>811.19999999999993</v>
      </c>
      <c r="L194" s="64">
        <f t="shared" si="124"/>
        <v>540.79999999999995</v>
      </c>
      <c r="M194" s="64">
        <f t="shared" si="124"/>
        <v>811.19999999999993</v>
      </c>
      <c r="N194" s="64">
        <f t="shared" si="124"/>
        <v>540.79999999999995</v>
      </c>
      <c r="O194" s="233">
        <f>+'ANNUAL PARAMETERS '!F43</f>
        <v>8112</v>
      </c>
    </row>
    <row r="195" spans="1:15" x14ac:dyDescent="0.3">
      <c r="A195" s="1472">
        <v>2022</v>
      </c>
      <c r="B195" s="1473"/>
      <c r="C195" s="64">
        <f>+$O$195*C50</f>
        <v>770.63999999999987</v>
      </c>
      <c r="D195" s="64">
        <f t="shared" ref="D195:N195" si="125">+$O$195*D50</f>
        <v>513.76</v>
      </c>
      <c r="E195" s="64">
        <f t="shared" si="125"/>
        <v>770.63999999999987</v>
      </c>
      <c r="F195" s="64">
        <f t="shared" si="125"/>
        <v>513.76</v>
      </c>
      <c r="G195" s="64">
        <f t="shared" si="125"/>
        <v>770.63999999999987</v>
      </c>
      <c r="H195" s="64">
        <f t="shared" si="125"/>
        <v>513.76</v>
      </c>
      <c r="I195" s="64">
        <f t="shared" si="125"/>
        <v>770.63999999999987</v>
      </c>
      <c r="J195" s="64">
        <f t="shared" si="125"/>
        <v>513.76</v>
      </c>
      <c r="K195" s="64">
        <f t="shared" si="125"/>
        <v>770.63999999999987</v>
      </c>
      <c r="L195" s="64">
        <f t="shared" si="125"/>
        <v>513.76</v>
      </c>
      <c r="M195" s="64">
        <f t="shared" si="125"/>
        <v>770.63999999999987</v>
      </c>
      <c r="N195" s="64">
        <f t="shared" si="125"/>
        <v>513.76</v>
      </c>
      <c r="O195" s="233">
        <f>+'ANNUAL PARAMETERS '!G43</f>
        <v>7706.4</v>
      </c>
    </row>
    <row r="196" spans="1:15" x14ac:dyDescent="0.3">
      <c r="A196" s="1472">
        <v>2023</v>
      </c>
      <c r="B196" s="1473"/>
      <c r="C196" s="64">
        <f>+$O$196*C50</f>
        <v>801.46559999999988</v>
      </c>
      <c r="D196" s="64">
        <f t="shared" ref="D196:N196" si="126">+$O$196*D50</f>
        <v>534.31039999999996</v>
      </c>
      <c r="E196" s="64">
        <f t="shared" si="126"/>
        <v>801.46559999999988</v>
      </c>
      <c r="F196" s="64">
        <f t="shared" si="126"/>
        <v>534.31039999999996</v>
      </c>
      <c r="G196" s="64">
        <f t="shared" si="126"/>
        <v>801.46559999999988</v>
      </c>
      <c r="H196" s="64">
        <f t="shared" si="126"/>
        <v>534.31039999999996</v>
      </c>
      <c r="I196" s="64">
        <f t="shared" si="126"/>
        <v>801.46559999999988</v>
      </c>
      <c r="J196" s="64">
        <f t="shared" si="126"/>
        <v>534.31039999999996</v>
      </c>
      <c r="K196" s="64">
        <f t="shared" si="126"/>
        <v>801.46559999999988</v>
      </c>
      <c r="L196" s="64">
        <f t="shared" si="126"/>
        <v>534.31039999999996</v>
      </c>
      <c r="M196" s="64">
        <f t="shared" si="126"/>
        <v>801.46559999999988</v>
      </c>
      <c r="N196" s="64">
        <f t="shared" si="126"/>
        <v>534.31039999999996</v>
      </c>
      <c r="O196" s="233">
        <f>+'ANNUAL PARAMETERS '!H43</f>
        <v>8014.6559999999999</v>
      </c>
    </row>
    <row r="197" spans="1:15" x14ac:dyDescent="0.3">
      <c r="A197" s="314"/>
      <c r="B197" s="314"/>
      <c r="C197" s="1008"/>
      <c r="D197" s="1008"/>
      <c r="E197" s="1008"/>
      <c r="F197" s="1008"/>
      <c r="G197" s="1008"/>
      <c r="H197" s="1008"/>
      <c r="I197" s="1008"/>
      <c r="J197" s="1008"/>
      <c r="K197" s="1008"/>
      <c r="L197" s="1008"/>
      <c r="M197" s="1008"/>
      <c r="N197" s="1008"/>
      <c r="O197" s="233"/>
    </row>
    <row r="198" spans="1:15" x14ac:dyDescent="0.3">
      <c r="A198" s="314"/>
      <c r="B198" s="314"/>
      <c r="C198" s="1008"/>
      <c r="D198" s="1008"/>
      <c r="E198" s="1008"/>
      <c r="F198" s="1008"/>
      <c r="G198" s="1008"/>
      <c r="H198" s="1008"/>
      <c r="I198" s="1008"/>
      <c r="J198" s="1008"/>
      <c r="K198" s="1008"/>
      <c r="L198" s="1008"/>
      <c r="M198" s="1008"/>
      <c r="N198" s="1008"/>
      <c r="O198" s="233"/>
    </row>
    <row r="200" spans="1:15" x14ac:dyDescent="0.3">
      <c r="A200" s="1479" t="s">
        <v>214</v>
      </c>
      <c r="B200" s="1479"/>
      <c r="C200" s="1479"/>
      <c r="D200" s="1479"/>
      <c r="E200" s="1479"/>
      <c r="F200" s="1479"/>
      <c r="G200" s="1479"/>
      <c r="H200" s="1479"/>
      <c r="I200" s="1479"/>
      <c r="J200" s="1479"/>
      <c r="K200" s="1479"/>
      <c r="L200" s="1479"/>
      <c r="M200" s="1479"/>
      <c r="N200" s="1479"/>
    </row>
    <row r="201" spans="1:15" x14ac:dyDescent="0.3">
      <c r="A201" s="986"/>
      <c r="B201" s="986"/>
      <c r="C201" s="986"/>
      <c r="D201" s="986"/>
      <c r="E201" s="986"/>
      <c r="F201" s="986"/>
      <c r="G201" s="986"/>
      <c r="H201" s="986"/>
      <c r="I201" s="986"/>
      <c r="J201" s="986"/>
      <c r="K201" s="986"/>
      <c r="L201" s="986"/>
      <c r="M201" s="986"/>
      <c r="N201" s="986"/>
    </row>
    <row r="202" spans="1:15" x14ac:dyDescent="0.3">
      <c r="A202" s="986"/>
      <c r="B202" s="986"/>
      <c r="C202" s="986"/>
      <c r="D202" s="986"/>
      <c r="E202" s="986"/>
      <c r="F202" s="986"/>
      <c r="G202" s="986"/>
      <c r="H202" s="986"/>
      <c r="I202" s="986"/>
      <c r="J202" s="986"/>
      <c r="K202" s="986"/>
      <c r="L202" s="986"/>
      <c r="M202" s="986"/>
      <c r="N202" s="986"/>
    </row>
    <row r="203" spans="1:15" ht="16.2" thickBot="1" x14ac:dyDescent="0.35"/>
    <row r="204" spans="1:15" ht="16.2" thickBot="1" x14ac:dyDescent="0.35">
      <c r="A204" s="1465" t="s">
        <v>144</v>
      </c>
      <c r="B204" s="1467"/>
      <c r="C204" s="1480" t="s">
        <v>219</v>
      </c>
      <c r="D204" s="1481"/>
      <c r="E204" s="1481"/>
      <c r="F204" s="1481"/>
      <c r="G204" s="1481"/>
      <c r="H204" s="1481"/>
      <c r="I204" s="1481"/>
      <c r="J204" s="1481"/>
      <c r="K204" s="1481"/>
      <c r="L204" s="1481"/>
      <c r="M204" s="1481"/>
      <c r="N204" s="1482"/>
    </row>
    <row r="205" spans="1:15" x14ac:dyDescent="0.3">
      <c r="A205" s="1472">
        <v>2016</v>
      </c>
      <c r="B205" s="1473"/>
      <c r="C205" s="64">
        <f t="shared" ref="C205:C212" si="127">+C183*$Q$113</f>
        <v>56000000</v>
      </c>
      <c r="D205" s="64">
        <f t="shared" ref="D205:N205" si="128">+D183*$Q$113</f>
        <v>57600000</v>
      </c>
      <c r="E205" s="64">
        <f t="shared" si="128"/>
        <v>34400000</v>
      </c>
      <c r="F205" s="64">
        <f t="shared" si="128"/>
        <v>24000000</v>
      </c>
      <c r="G205" s="64">
        <f t="shared" si="128"/>
        <v>54400000</v>
      </c>
      <c r="H205" s="64">
        <f t="shared" si="128"/>
        <v>80400000</v>
      </c>
      <c r="I205" s="64">
        <f t="shared" si="128"/>
        <v>56000000</v>
      </c>
      <c r="J205" s="64">
        <f t="shared" si="128"/>
        <v>30080000</v>
      </c>
      <c r="K205" s="64">
        <f t="shared" si="128"/>
        <v>43200000</v>
      </c>
      <c r="L205" s="64">
        <f t="shared" si="128"/>
        <v>56400000</v>
      </c>
      <c r="M205" s="64">
        <f t="shared" si="128"/>
        <v>61200000</v>
      </c>
      <c r="N205" s="64">
        <f t="shared" si="128"/>
        <v>112000000</v>
      </c>
      <c r="O205" s="62">
        <f>+SUM(C205:N205)</f>
        <v>665680000</v>
      </c>
    </row>
    <row r="206" spans="1:15" x14ac:dyDescent="0.3">
      <c r="A206" s="1472">
        <v>2017</v>
      </c>
      <c r="B206" s="1473"/>
      <c r="C206" s="64">
        <f t="shared" si="127"/>
        <v>73600000</v>
      </c>
      <c r="D206" s="64">
        <f t="shared" ref="D206:N206" si="129">+D184*$Q$113</f>
        <v>58400000</v>
      </c>
      <c r="E206" s="64">
        <f t="shared" si="129"/>
        <v>44800000</v>
      </c>
      <c r="F206" s="64">
        <f t="shared" si="129"/>
        <v>25600000</v>
      </c>
      <c r="G206" s="64">
        <f t="shared" si="129"/>
        <v>56800000</v>
      </c>
      <c r="H206" s="64">
        <f t="shared" si="129"/>
        <v>91200000</v>
      </c>
      <c r="I206" s="64">
        <f t="shared" si="129"/>
        <v>74400000</v>
      </c>
      <c r="J206" s="64">
        <f t="shared" si="129"/>
        <v>44800000</v>
      </c>
      <c r="K206" s="64">
        <f t="shared" si="129"/>
        <v>43200000</v>
      </c>
      <c r="L206" s="64">
        <f t="shared" si="129"/>
        <v>67200000</v>
      </c>
      <c r="M206" s="64">
        <f t="shared" si="129"/>
        <v>73200000</v>
      </c>
      <c r="N206" s="64">
        <f t="shared" si="129"/>
        <v>126400000</v>
      </c>
      <c r="O206" s="62">
        <f t="shared" ref="O206:O211" si="130">+SUM(C206:N206)</f>
        <v>779600000</v>
      </c>
    </row>
    <row r="207" spans="1:15" x14ac:dyDescent="0.3">
      <c r="A207" s="1472">
        <v>2018</v>
      </c>
      <c r="B207" s="1473"/>
      <c r="C207" s="64">
        <f t="shared" si="127"/>
        <v>64000000</v>
      </c>
      <c r="D207" s="64">
        <f t="shared" ref="D207:N207" si="131">+D185*$Q$113</f>
        <v>64800000</v>
      </c>
      <c r="E207" s="64">
        <f t="shared" si="131"/>
        <v>60000000</v>
      </c>
      <c r="F207" s="64">
        <f t="shared" si="131"/>
        <v>31600000</v>
      </c>
      <c r="G207" s="64">
        <f t="shared" si="131"/>
        <v>64800000</v>
      </c>
      <c r="H207" s="64">
        <f t="shared" si="131"/>
        <v>105600000</v>
      </c>
      <c r="I207" s="64">
        <f t="shared" si="131"/>
        <v>72800000</v>
      </c>
      <c r="J207" s="64">
        <f t="shared" si="131"/>
        <v>54400000</v>
      </c>
      <c r="K207" s="64">
        <f t="shared" si="131"/>
        <v>57600000</v>
      </c>
      <c r="L207" s="64">
        <f t="shared" si="131"/>
        <v>66400000</v>
      </c>
      <c r="M207" s="64">
        <f t="shared" si="131"/>
        <v>74400000</v>
      </c>
      <c r="N207" s="64">
        <f t="shared" si="131"/>
        <v>139200000</v>
      </c>
      <c r="O207" s="62">
        <f t="shared" si="130"/>
        <v>855600000</v>
      </c>
    </row>
    <row r="208" spans="1:15" x14ac:dyDescent="0.3">
      <c r="A208" s="1472">
        <v>2019</v>
      </c>
      <c r="B208" s="1473"/>
      <c r="C208" s="64">
        <f t="shared" si="127"/>
        <v>75863160.579145074</v>
      </c>
      <c r="D208" s="64">
        <f t="shared" ref="D208:N208" si="132">+D186*$Q$113</f>
        <v>71024304.901783124</v>
      </c>
      <c r="E208" s="64">
        <f t="shared" si="132"/>
        <v>53683617.81614317</v>
      </c>
      <c r="F208" s="64">
        <f t="shared" si="132"/>
        <v>31690012.453731686</v>
      </c>
      <c r="G208" s="64">
        <f t="shared" si="132"/>
        <v>68970174.286265895</v>
      </c>
      <c r="H208" s="64">
        <f t="shared" si="132"/>
        <v>108160154.85494213</v>
      </c>
      <c r="I208" s="64">
        <f t="shared" si="132"/>
        <v>79250456.628401116</v>
      </c>
      <c r="J208" s="64">
        <f t="shared" si="132"/>
        <v>49780240.818186186</v>
      </c>
      <c r="K208" s="64">
        <f t="shared" si="132"/>
        <v>56187756.639395319</v>
      </c>
      <c r="L208" s="64">
        <f t="shared" si="132"/>
        <v>74424734.499722496</v>
      </c>
      <c r="M208" s="64">
        <f t="shared" si="132"/>
        <v>81688762.644650474</v>
      </c>
      <c r="N208" s="64">
        <f t="shared" si="132"/>
        <v>147656623.87763342</v>
      </c>
      <c r="O208" s="62">
        <f t="shared" si="130"/>
        <v>898380000.00000012</v>
      </c>
    </row>
    <row r="209" spans="1:15" x14ac:dyDescent="0.3">
      <c r="A209" s="1472">
        <v>2020</v>
      </c>
      <c r="B209" s="1473"/>
      <c r="C209" s="64">
        <f t="shared" si="127"/>
        <v>78139055.396519437</v>
      </c>
      <c r="D209" s="64">
        <f t="shared" ref="D209:N209" si="133">+D187*$Q$113</f>
        <v>73155034.048836634</v>
      </c>
      <c r="E209" s="64">
        <f t="shared" si="133"/>
        <v>55294126.350627474</v>
      </c>
      <c r="F209" s="64">
        <f t="shared" si="133"/>
        <v>32640712.827343639</v>
      </c>
      <c r="G209" s="64">
        <f t="shared" si="133"/>
        <v>71039279.514853895</v>
      </c>
      <c r="H209" s="64">
        <f t="shared" si="133"/>
        <v>111404959.5005904</v>
      </c>
      <c r="I209" s="64">
        <f t="shared" si="133"/>
        <v>81627970.327253163</v>
      </c>
      <c r="J209" s="64">
        <f t="shared" si="133"/>
        <v>51273648.042731784</v>
      </c>
      <c r="K209" s="64">
        <f t="shared" si="133"/>
        <v>57873389.338577181</v>
      </c>
      <c r="L209" s="64">
        <f t="shared" si="133"/>
        <v>76657476.534714162</v>
      </c>
      <c r="M209" s="64">
        <f t="shared" si="133"/>
        <v>84139425.52398999</v>
      </c>
      <c r="N209" s="64">
        <f t="shared" si="133"/>
        <v>152086322.59396246</v>
      </c>
      <c r="O209" s="62">
        <f t="shared" si="130"/>
        <v>925331400.00000012</v>
      </c>
    </row>
    <row r="210" spans="1:15" x14ac:dyDescent="0.3">
      <c r="A210" s="1472">
        <v>2021</v>
      </c>
      <c r="B210" s="1473"/>
      <c r="C210" s="64">
        <f t="shared" si="127"/>
        <v>73450712.072728261</v>
      </c>
      <c r="D210" s="64">
        <f t="shared" ref="D210:N210" si="134">+D188*$Q$113</f>
        <v>68765732.005906433</v>
      </c>
      <c r="E210" s="64">
        <f t="shared" si="134"/>
        <v>51976478.769589812</v>
      </c>
      <c r="F210" s="64">
        <f t="shared" si="134"/>
        <v>30682270.057703014</v>
      </c>
      <c r="G210" s="64">
        <f t="shared" si="134"/>
        <v>66776922.743962646</v>
      </c>
      <c r="H210" s="64">
        <f t="shared" si="134"/>
        <v>104720661.93055499</v>
      </c>
      <c r="I210" s="64">
        <f t="shared" si="134"/>
        <v>76730292.107617959</v>
      </c>
      <c r="J210" s="64">
        <f t="shared" si="134"/>
        <v>48197229.160167873</v>
      </c>
      <c r="K210" s="64">
        <f t="shared" si="134"/>
        <v>54400985.978262544</v>
      </c>
      <c r="L210" s="64">
        <f t="shared" si="134"/>
        <v>72058027.942631319</v>
      </c>
      <c r="M210" s="64">
        <f t="shared" si="134"/>
        <v>79091059.992550582</v>
      </c>
      <c r="N210" s="64">
        <f t="shared" si="134"/>
        <v>142961143.2383247</v>
      </c>
      <c r="O210" s="62">
        <f t="shared" si="130"/>
        <v>869811516.00000024</v>
      </c>
    </row>
    <row r="211" spans="1:15" x14ac:dyDescent="0.3">
      <c r="A211" s="1472">
        <v>2022</v>
      </c>
      <c r="B211" s="1473"/>
      <c r="C211" s="64">
        <f t="shared" si="127"/>
        <v>71247190.710546404</v>
      </c>
      <c r="D211" s="64">
        <f t="shared" ref="D211:N211" si="135">+D189*$Q$113</f>
        <v>66702760.045729227</v>
      </c>
      <c r="E211" s="64">
        <f t="shared" si="135"/>
        <v>50417184.406502113</v>
      </c>
      <c r="F211" s="64">
        <f t="shared" si="135"/>
        <v>29761801.955971923</v>
      </c>
      <c r="G211" s="64">
        <f t="shared" si="135"/>
        <v>64773615.061643764</v>
      </c>
      <c r="H211" s="64">
        <f t="shared" si="135"/>
        <v>101579042.0726383</v>
      </c>
      <c r="I211" s="64">
        <f t="shared" si="135"/>
        <v>74428383.344389409</v>
      </c>
      <c r="J211" s="64">
        <f t="shared" si="135"/>
        <v>46751312.285362832</v>
      </c>
      <c r="K211" s="64">
        <f t="shared" si="135"/>
        <v>52768956.398914665</v>
      </c>
      <c r="L211" s="64">
        <f t="shared" si="135"/>
        <v>69896287.10435237</v>
      </c>
      <c r="M211" s="64">
        <f t="shared" si="135"/>
        <v>76718328.192774057</v>
      </c>
      <c r="N211" s="64">
        <f t="shared" si="135"/>
        <v>138672308.94117492</v>
      </c>
      <c r="O211" s="62">
        <f t="shared" si="130"/>
        <v>843717170.51999998</v>
      </c>
    </row>
    <row r="212" spans="1:15" x14ac:dyDescent="0.3">
      <c r="A212" s="1472">
        <v>2023</v>
      </c>
      <c r="B212" s="1473"/>
      <c r="C212" s="64">
        <f t="shared" si="127"/>
        <v>73384606.431862801</v>
      </c>
      <c r="D212" s="64">
        <f t="shared" ref="D212:N212" si="136">+D190*$Q$113</f>
        <v>68703842.847101107</v>
      </c>
      <c r="E212" s="64">
        <f t="shared" si="136"/>
        <v>51929699.938697182</v>
      </c>
      <c r="F212" s="64">
        <f t="shared" si="136"/>
        <v>30654656.014651082</v>
      </c>
      <c r="G212" s="64">
        <f t="shared" si="136"/>
        <v>66716823.513493069</v>
      </c>
      <c r="H212" s="64">
        <f t="shared" si="136"/>
        <v>104626413.33481747</v>
      </c>
      <c r="I212" s="64">
        <f t="shared" si="136"/>
        <v>76661234.844721094</v>
      </c>
      <c r="J212" s="64">
        <f t="shared" si="136"/>
        <v>48153851.653923713</v>
      </c>
      <c r="K212" s="64">
        <f t="shared" si="136"/>
        <v>54352025.0908821</v>
      </c>
      <c r="L212" s="64">
        <f t="shared" si="136"/>
        <v>71993175.717482939</v>
      </c>
      <c r="M212" s="64">
        <f t="shared" si="136"/>
        <v>79019878.038557276</v>
      </c>
      <c r="N212" s="64">
        <f t="shared" si="136"/>
        <v>142832478.20941016</v>
      </c>
      <c r="O212" s="62">
        <f>+SUM(C212:N212)</f>
        <v>869028685.63559997</v>
      </c>
    </row>
    <row r="213" spans="1:15" x14ac:dyDescent="0.3">
      <c r="A213" s="314"/>
      <c r="B213" s="314"/>
      <c r="C213" s="1008"/>
      <c r="D213" s="1008"/>
      <c r="E213" s="1008"/>
      <c r="F213" s="1008"/>
      <c r="G213" s="1008"/>
      <c r="H213" s="1008"/>
      <c r="I213" s="1008"/>
      <c r="J213" s="1008"/>
      <c r="K213" s="1008"/>
      <c r="L213" s="1008"/>
      <c r="M213" s="1008"/>
      <c r="N213" s="1008"/>
      <c r="O213" s="62"/>
    </row>
    <row r="214" spans="1:15" ht="16.2" thickBot="1" x14ac:dyDescent="0.35"/>
    <row r="215" spans="1:15" x14ac:dyDescent="0.3">
      <c r="A215" s="1459" t="s">
        <v>21</v>
      </c>
      <c r="B215" s="1461"/>
      <c r="C215" s="1480" t="s">
        <v>218</v>
      </c>
      <c r="D215" s="1481"/>
      <c r="E215" s="1481"/>
      <c r="F215" s="1481"/>
      <c r="G215" s="1481"/>
      <c r="H215" s="1481"/>
      <c r="I215" s="1481"/>
      <c r="J215" s="1481"/>
      <c r="K215" s="1481"/>
      <c r="L215" s="1481"/>
      <c r="M215" s="1481"/>
      <c r="N215" s="1482"/>
    </row>
    <row r="216" spans="1:15" x14ac:dyDescent="0.3">
      <c r="A216" s="1472">
        <v>2020</v>
      </c>
      <c r="B216" s="1473"/>
      <c r="C216" s="64">
        <f>+C193*$Q$113</f>
        <v>77999999.999999985</v>
      </c>
      <c r="D216" s="64">
        <f t="shared" ref="D216:N216" si="137">+D193*$Q$113</f>
        <v>52000000</v>
      </c>
      <c r="E216" s="64">
        <f t="shared" si="137"/>
        <v>77999999.999999985</v>
      </c>
      <c r="F216" s="64">
        <f t="shared" si="137"/>
        <v>52000000</v>
      </c>
      <c r="G216" s="64">
        <f t="shared" si="137"/>
        <v>77999999.999999985</v>
      </c>
      <c r="H216" s="64">
        <f t="shared" si="137"/>
        <v>52000000</v>
      </c>
      <c r="I216" s="64">
        <f t="shared" si="137"/>
        <v>77999999.999999985</v>
      </c>
      <c r="J216" s="64">
        <f t="shared" si="137"/>
        <v>52000000</v>
      </c>
      <c r="K216" s="64">
        <f t="shared" si="137"/>
        <v>77999999.999999985</v>
      </c>
      <c r="L216" s="64">
        <f t="shared" si="137"/>
        <v>52000000</v>
      </c>
      <c r="M216" s="64">
        <f t="shared" si="137"/>
        <v>77999999.999999985</v>
      </c>
      <c r="N216" s="64">
        <f t="shared" si="137"/>
        <v>52000000</v>
      </c>
      <c r="O216" s="62">
        <f>+SUM(C216:N216)</f>
        <v>779999999.99999988</v>
      </c>
    </row>
    <row r="217" spans="1:15" x14ac:dyDescent="0.3">
      <c r="A217" s="1472">
        <v>2021</v>
      </c>
      <c r="B217" s="1473"/>
      <c r="C217" s="64">
        <f>+C194*$Q$113</f>
        <v>81120000</v>
      </c>
      <c r="D217" s="64">
        <f t="shared" ref="D217:N217" si="138">+D194*$Q$113</f>
        <v>54079999.999999993</v>
      </c>
      <c r="E217" s="64">
        <f t="shared" si="138"/>
        <v>81120000</v>
      </c>
      <c r="F217" s="64">
        <f t="shared" si="138"/>
        <v>54079999.999999993</v>
      </c>
      <c r="G217" s="64">
        <f t="shared" si="138"/>
        <v>81120000</v>
      </c>
      <c r="H217" s="64">
        <f t="shared" si="138"/>
        <v>54079999.999999993</v>
      </c>
      <c r="I217" s="64">
        <f t="shared" si="138"/>
        <v>81120000</v>
      </c>
      <c r="J217" s="64">
        <f t="shared" si="138"/>
        <v>54079999.999999993</v>
      </c>
      <c r="K217" s="64">
        <f t="shared" si="138"/>
        <v>81120000</v>
      </c>
      <c r="L217" s="64">
        <f t="shared" si="138"/>
        <v>54079999.999999993</v>
      </c>
      <c r="M217" s="64">
        <f t="shared" si="138"/>
        <v>81120000</v>
      </c>
      <c r="N217" s="64">
        <f t="shared" si="138"/>
        <v>54079999.999999993</v>
      </c>
      <c r="O217" s="62">
        <f t="shared" ref="O217:O219" si="139">+SUM(C217:N217)</f>
        <v>811200000</v>
      </c>
    </row>
    <row r="218" spans="1:15" x14ac:dyDescent="0.3">
      <c r="A218" s="1472">
        <v>2022</v>
      </c>
      <c r="B218" s="1473"/>
      <c r="C218" s="64">
        <f>+C195*$Q$113</f>
        <v>77063999.999999985</v>
      </c>
      <c r="D218" s="64">
        <f t="shared" ref="D218:N218" si="140">+D195*$Q$113</f>
        <v>51376000</v>
      </c>
      <c r="E218" s="64">
        <f t="shared" si="140"/>
        <v>77063999.999999985</v>
      </c>
      <c r="F218" s="64">
        <f t="shared" si="140"/>
        <v>51376000</v>
      </c>
      <c r="G218" s="64">
        <f t="shared" si="140"/>
        <v>77063999.999999985</v>
      </c>
      <c r="H218" s="64">
        <f t="shared" si="140"/>
        <v>51376000</v>
      </c>
      <c r="I218" s="64">
        <f t="shared" si="140"/>
        <v>77063999.999999985</v>
      </c>
      <c r="J218" s="64">
        <f t="shared" si="140"/>
        <v>51376000</v>
      </c>
      <c r="K218" s="64">
        <f t="shared" si="140"/>
        <v>77063999.999999985</v>
      </c>
      <c r="L218" s="64">
        <f t="shared" si="140"/>
        <v>51376000</v>
      </c>
      <c r="M218" s="64">
        <f t="shared" si="140"/>
        <v>77063999.999999985</v>
      </c>
      <c r="N218" s="64">
        <f t="shared" si="140"/>
        <v>51376000</v>
      </c>
      <c r="O218" s="62">
        <f t="shared" si="139"/>
        <v>770639999.99999988</v>
      </c>
    </row>
    <row r="219" spans="1:15" x14ac:dyDescent="0.3">
      <c r="A219" s="1472">
        <v>2023</v>
      </c>
      <c r="B219" s="1473"/>
      <c r="C219" s="64">
        <f>+C196*$Q$113</f>
        <v>80146559.999999985</v>
      </c>
      <c r="D219" s="64">
        <f t="shared" ref="D219:N219" si="141">+D196*$Q$113</f>
        <v>53431039.999999993</v>
      </c>
      <c r="E219" s="64">
        <f t="shared" si="141"/>
        <v>80146559.999999985</v>
      </c>
      <c r="F219" s="64">
        <f t="shared" si="141"/>
        <v>53431039.999999993</v>
      </c>
      <c r="G219" s="64">
        <f t="shared" si="141"/>
        <v>80146559.999999985</v>
      </c>
      <c r="H219" s="64">
        <f t="shared" si="141"/>
        <v>53431039.999999993</v>
      </c>
      <c r="I219" s="64">
        <f t="shared" si="141"/>
        <v>80146559.999999985</v>
      </c>
      <c r="J219" s="64">
        <f t="shared" si="141"/>
        <v>53431039.999999993</v>
      </c>
      <c r="K219" s="64">
        <f t="shared" si="141"/>
        <v>80146559.999999985</v>
      </c>
      <c r="L219" s="64">
        <f t="shared" si="141"/>
        <v>53431039.999999993</v>
      </c>
      <c r="M219" s="64">
        <f t="shared" si="141"/>
        <v>80146559.999999985</v>
      </c>
      <c r="N219" s="64">
        <f t="shared" si="141"/>
        <v>53431039.999999993</v>
      </c>
      <c r="O219" s="62">
        <f t="shared" si="139"/>
        <v>801465599.99999988</v>
      </c>
    </row>
    <row r="222" spans="1:15" x14ac:dyDescent="0.3">
      <c r="A222" s="1479" t="s">
        <v>216</v>
      </c>
      <c r="B222" s="1479"/>
      <c r="C222" s="1479"/>
      <c r="D222" s="1479"/>
      <c r="E222" s="1479"/>
      <c r="F222" s="1479"/>
      <c r="G222" s="1479"/>
      <c r="H222" s="1479"/>
      <c r="I222" s="1479"/>
      <c r="J222" s="1479"/>
      <c r="K222" s="1479"/>
      <c r="L222" s="1479"/>
      <c r="M222" s="1479"/>
      <c r="N222" s="1479"/>
    </row>
    <row r="223" spans="1:15" x14ac:dyDescent="0.3">
      <c r="A223" s="986"/>
      <c r="B223" s="986"/>
      <c r="C223" s="986"/>
      <c r="D223" s="986"/>
      <c r="E223" s="986"/>
      <c r="F223" s="986"/>
      <c r="G223" s="986"/>
      <c r="H223" s="986"/>
      <c r="I223" s="986"/>
      <c r="J223" s="986"/>
      <c r="K223" s="986"/>
      <c r="L223" s="986"/>
      <c r="M223" s="986"/>
      <c r="N223" s="986"/>
    </row>
    <row r="224" spans="1:15" x14ac:dyDescent="0.3">
      <c r="A224" s="986"/>
      <c r="B224" s="986"/>
      <c r="C224" s="986"/>
      <c r="D224" s="986"/>
      <c r="E224" s="986"/>
      <c r="F224" s="986"/>
      <c r="G224" s="986"/>
      <c r="H224" s="986"/>
      <c r="I224" s="986"/>
      <c r="J224" s="986"/>
      <c r="K224" s="986"/>
      <c r="L224" s="986"/>
      <c r="M224" s="986"/>
      <c r="N224" s="986"/>
    </row>
    <row r="225" spans="1:15" ht="16.2" thickBot="1" x14ac:dyDescent="0.35"/>
    <row r="226" spans="1:15" ht="16.2" thickBot="1" x14ac:dyDescent="0.35">
      <c r="A226" s="1465" t="s">
        <v>144</v>
      </c>
      <c r="B226" s="1467"/>
      <c r="C226" s="1480" t="s">
        <v>221</v>
      </c>
      <c r="D226" s="1481"/>
      <c r="E226" s="1481"/>
      <c r="F226" s="1481"/>
      <c r="G226" s="1481"/>
      <c r="H226" s="1481"/>
      <c r="I226" s="1481"/>
      <c r="J226" s="1481"/>
      <c r="K226" s="1481"/>
      <c r="L226" s="1481"/>
      <c r="M226" s="1481"/>
      <c r="N226" s="1482"/>
    </row>
    <row r="227" spans="1:15" x14ac:dyDescent="0.3">
      <c r="A227" s="1472">
        <v>2016</v>
      </c>
      <c r="B227" s="1473"/>
      <c r="C227" s="192">
        <f t="shared" ref="C227:C234" si="142">+C205/$Q$148</f>
        <v>112000</v>
      </c>
      <c r="D227" s="192">
        <f t="shared" ref="D227:N227" si="143">+D205/$Q$148</f>
        <v>115200</v>
      </c>
      <c r="E227" s="192">
        <f t="shared" si="143"/>
        <v>68800</v>
      </c>
      <c r="F227" s="192">
        <f t="shared" si="143"/>
        <v>48000</v>
      </c>
      <c r="G227" s="192">
        <f t="shared" si="143"/>
        <v>108800</v>
      </c>
      <c r="H227" s="192">
        <f t="shared" si="143"/>
        <v>160800</v>
      </c>
      <c r="I227" s="192">
        <f t="shared" si="143"/>
        <v>112000</v>
      </c>
      <c r="J227" s="192">
        <f t="shared" si="143"/>
        <v>60160</v>
      </c>
      <c r="K227" s="192">
        <f t="shared" si="143"/>
        <v>86400</v>
      </c>
      <c r="L227" s="192">
        <f t="shared" si="143"/>
        <v>112800</v>
      </c>
      <c r="M227" s="192">
        <f t="shared" si="143"/>
        <v>122400</v>
      </c>
      <c r="N227" s="192">
        <f t="shared" si="143"/>
        <v>224000</v>
      </c>
      <c r="O227" s="62">
        <f>+SUM(C227:N227)</f>
        <v>1331360</v>
      </c>
    </row>
    <row r="228" spans="1:15" x14ac:dyDescent="0.3">
      <c r="A228" s="1472">
        <v>2017</v>
      </c>
      <c r="B228" s="1473"/>
      <c r="C228" s="192">
        <f t="shared" si="142"/>
        <v>147200</v>
      </c>
      <c r="D228" s="192">
        <f t="shared" ref="D228:N228" si="144">+D206/$Q$148</f>
        <v>116800</v>
      </c>
      <c r="E228" s="192">
        <f t="shared" si="144"/>
        <v>89600</v>
      </c>
      <c r="F228" s="192">
        <f t="shared" si="144"/>
        <v>51200</v>
      </c>
      <c r="G228" s="192">
        <f t="shared" si="144"/>
        <v>113600</v>
      </c>
      <c r="H228" s="192">
        <f t="shared" si="144"/>
        <v>182400</v>
      </c>
      <c r="I228" s="192">
        <f t="shared" si="144"/>
        <v>148800</v>
      </c>
      <c r="J228" s="192">
        <f t="shared" si="144"/>
        <v>89600</v>
      </c>
      <c r="K228" s="192">
        <f t="shared" si="144"/>
        <v>86400</v>
      </c>
      <c r="L228" s="192">
        <f t="shared" si="144"/>
        <v>134400</v>
      </c>
      <c r="M228" s="192">
        <f t="shared" si="144"/>
        <v>146400</v>
      </c>
      <c r="N228" s="192">
        <f t="shared" si="144"/>
        <v>252800</v>
      </c>
      <c r="O228" s="62">
        <f t="shared" ref="O228:O234" si="145">+SUM(C228:N228)</f>
        <v>1559200</v>
      </c>
    </row>
    <row r="229" spans="1:15" x14ac:dyDescent="0.3">
      <c r="A229" s="1472">
        <v>2018</v>
      </c>
      <c r="B229" s="1473"/>
      <c r="C229" s="192">
        <f t="shared" si="142"/>
        <v>128000</v>
      </c>
      <c r="D229" s="192">
        <f t="shared" ref="D229:N229" si="146">+D207/$Q$148</f>
        <v>129600</v>
      </c>
      <c r="E229" s="192">
        <f t="shared" si="146"/>
        <v>120000</v>
      </c>
      <c r="F229" s="192">
        <f t="shared" si="146"/>
        <v>63200</v>
      </c>
      <c r="G229" s="192">
        <f t="shared" si="146"/>
        <v>129600</v>
      </c>
      <c r="H229" s="192">
        <f t="shared" si="146"/>
        <v>211200</v>
      </c>
      <c r="I229" s="192">
        <f t="shared" si="146"/>
        <v>145600</v>
      </c>
      <c r="J229" s="192">
        <f t="shared" si="146"/>
        <v>108800</v>
      </c>
      <c r="K229" s="192">
        <f t="shared" si="146"/>
        <v>115200</v>
      </c>
      <c r="L229" s="192">
        <f t="shared" si="146"/>
        <v>132800</v>
      </c>
      <c r="M229" s="192">
        <f t="shared" si="146"/>
        <v>148800</v>
      </c>
      <c r="N229" s="192">
        <f t="shared" si="146"/>
        <v>278400</v>
      </c>
      <c r="O229" s="62">
        <f t="shared" si="145"/>
        <v>1711200</v>
      </c>
    </row>
    <row r="230" spans="1:15" x14ac:dyDescent="0.3">
      <c r="A230" s="1472">
        <v>2019</v>
      </c>
      <c r="B230" s="1473"/>
      <c r="C230" s="192">
        <f t="shared" si="142"/>
        <v>151726.32115829014</v>
      </c>
      <c r="D230" s="192">
        <f t="shared" ref="D230:N230" si="147">+D208/$Q$148</f>
        <v>142048.60980356624</v>
      </c>
      <c r="E230" s="192">
        <f t="shared" si="147"/>
        <v>107367.23563228633</v>
      </c>
      <c r="F230" s="192">
        <f t="shared" si="147"/>
        <v>63380.024907463368</v>
      </c>
      <c r="G230" s="192">
        <f t="shared" si="147"/>
        <v>137940.3485725318</v>
      </c>
      <c r="H230" s="192">
        <f t="shared" si="147"/>
        <v>216320.30970988426</v>
      </c>
      <c r="I230" s="192">
        <f t="shared" si="147"/>
        <v>158500.91325680222</v>
      </c>
      <c r="J230" s="192">
        <f t="shared" si="147"/>
        <v>99560.481636372366</v>
      </c>
      <c r="K230" s="192">
        <f t="shared" si="147"/>
        <v>112375.51327879063</v>
      </c>
      <c r="L230" s="192">
        <f t="shared" si="147"/>
        <v>148849.468999445</v>
      </c>
      <c r="M230" s="192">
        <f t="shared" si="147"/>
        <v>163377.52528930095</v>
      </c>
      <c r="N230" s="192">
        <f t="shared" si="147"/>
        <v>295313.24775526684</v>
      </c>
      <c r="O230" s="62">
        <f t="shared" si="145"/>
        <v>1796760</v>
      </c>
    </row>
    <row r="231" spans="1:15" x14ac:dyDescent="0.3">
      <c r="A231" s="1472">
        <v>2020</v>
      </c>
      <c r="B231" s="1473"/>
      <c r="C231" s="192">
        <f t="shared" si="142"/>
        <v>156278.11079303888</v>
      </c>
      <c r="D231" s="192">
        <f t="shared" ref="D231:N231" si="148">+D209/$Q$148</f>
        <v>146310.06809767327</v>
      </c>
      <c r="E231" s="192">
        <f t="shared" si="148"/>
        <v>110588.25270125495</v>
      </c>
      <c r="F231" s="192">
        <f t="shared" si="148"/>
        <v>65281.425654687278</v>
      </c>
      <c r="G231" s="192">
        <f t="shared" si="148"/>
        <v>142078.5590297078</v>
      </c>
      <c r="H231" s="192">
        <f t="shared" si="148"/>
        <v>222809.9190011808</v>
      </c>
      <c r="I231" s="192">
        <f t="shared" si="148"/>
        <v>163255.94065450632</v>
      </c>
      <c r="J231" s="192">
        <f t="shared" si="148"/>
        <v>102547.29608546357</v>
      </c>
      <c r="K231" s="192">
        <f t="shared" si="148"/>
        <v>115746.77867715436</v>
      </c>
      <c r="L231" s="192">
        <f t="shared" si="148"/>
        <v>153314.95306942833</v>
      </c>
      <c r="M231" s="192">
        <f t="shared" si="148"/>
        <v>168278.85104797999</v>
      </c>
      <c r="N231" s="192">
        <f t="shared" si="148"/>
        <v>304172.64518792491</v>
      </c>
      <c r="O231" s="62">
        <f t="shared" si="145"/>
        <v>1850662.8000000003</v>
      </c>
    </row>
    <row r="232" spans="1:15" x14ac:dyDescent="0.3">
      <c r="A232" s="1472">
        <v>2021</v>
      </c>
      <c r="B232" s="1473"/>
      <c r="C232" s="192">
        <f t="shared" si="142"/>
        <v>146901.42414545652</v>
      </c>
      <c r="D232" s="192">
        <f t="shared" ref="D232:N232" si="149">+D210/$Q$148</f>
        <v>137531.46401181287</v>
      </c>
      <c r="E232" s="192">
        <f t="shared" si="149"/>
        <v>103952.95753917962</v>
      </c>
      <c r="F232" s="192">
        <f t="shared" si="149"/>
        <v>61364.540115406031</v>
      </c>
      <c r="G232" s="192">
        <f t="shared" si="149"/>
        <v>133553.84548792528</v>
      </c>
      <c r="H232" s="192">
        <f t="shared" si="149"/>
        <v>209441.32386110997</v>
      </c>
      <c r="I232" s="192">
        <f t="shared" si="149"/>
        <v>153460.58421523593</v>
      </c>
      <c r="J232" s="192">
        <f t="shared" si="149"/>
        <v>96394.458320335747</v>
      </c>
      <c r="K232" s="192">
        <f t="shared" si="149"/>
        <v>108801.97195652509</v>
      </c>
      <c r="L232" s="192">
        <f t="shared" si="149"/>
        <v>144116.05588526264</v>
      </c>
      <c r="M232" s="192">
        <f t="shared" si="149"/>
        <v>158182.11998510116</v>
      </c>
      <c r="N232" s="192">
        <f t="shared" si="149"/>
        <v>285922.2864766494</v>
      </c>
      <c r="O232" s="62">
        <f t="shared" si="145"/>
        <v>1739623.0320000001</v>
      </c>
    </row>
    <row r="233" spans="1:15" x14ac:dyDescent="0.3">
      <c r="A233" s="1472">
        <v>2022</v>
      </c>
      <c r="B233" s="1473"/>
      <c r="C233" s="192">
        <f t="shared" si="142"/>
        <v>142494.38142109281</v>
      </c>
      <c r="D233" s="192">
        <f t="shared" ref="D233:N233" si="150">+D211/$Q$148</f>
        <v>133405.52009145846</v>
      </c>
      <c r="E233" s="192">
        <f t="shared" si="150"/>
        <v>100834.36881300423</v>
      </c>
      <c r="F233" s="192">
        <f t="shared" si="150"/>
        <v>59523.603911943843</v>
      </c>
      <c r="G233" s="192">
        <f t="shared" si="150"/>
        <v>129547.23012328753</v>
      </c>
      <c r="H233" s="192">
        <f t="shared" si="150"/>
        <v>203158.0841452766</v>
      </c>
      <c r="I233" s="192">
        <f t="shared" si="150"/>
        <v>148856.76668877882</v>
      </c>
      <c r="J233" s="192">
        <f t="shared" si="150"/>
        <v>93502.62457072566</v>
      </c>
      <c r="K233" s="192">
        <f t="shared" si="150"/>
        <v>105537.91279782933</v>
      </c>
      <c r="L233" s="192">
        <f t="shared" si="150"/>
        <v>139792.57420870473</v>
      </c>
      <c r="M233" s="192">
        <f t="shared" si="150"/>
        <v>153436.65638554812</v>
      </c>
      <c r="N233" s="192">
        <f t="shared" si="150"/>
        <v>277344.61788234988</v>
      </c>
      <c r="O233" s="62">
        <f t="shared" si="145"/>
        <v>1687434.3410400003</v>
      </c>
    </row>
    <row r="234" spans="1:15" x14ac:dyDescent="0.3">
      <c r="A234" s="1472">
        <v>2023</v>
      </c>
      <c r="B234" s="1473"/>
      <c r="C234" s="192">
        <f t="shared" si="142"/>
        <v>146769.21286372561</v>
      </c>
      <c r="D234" s="192">
        <f t="shared" ref="D234:N234" si="151">+D212/$Q$148</f>
        <v>137407.68569420223</v>
      </c>
      <c r="E234" s="192">
        <f t="shared" si="151"/>
        <v>103859.39987739436</v>
      </c>
      <c r="F234" s="192">
        <f t="shared" si="151"/>
        <v>61309.312029302164</v>
      </c>
      <c r="G234" s="192">
        <f t="shared" si="151"/>
        <v>133433.64702698615</v>
      </c>
      <c r="H234" s="192">
        <f t="shared" si="151"/>
        <v>209252.82666963493</v>
      </c>
      <c r="I234" s="192">
        <f t="shared" si="151"/>
        <v>153322.46968944219</v>
      </c>
      <c r="J234" s="192">
        <f t="shared" si="151"/>
        <v>96307.70330784742</v>
      </c>
      <c r="K234" s="192">
        <f t="shared" si="151"/>
        <v>108704.05018176421</v>
      </c>
      <c r="L234" s="192">
        <f t="shared" si="151"/>
        <v>143986.35143496588</v>
      </c>
      <c r="M234" s="192">
        <f t="shared" si="151"/>
        <v>158039.75607711455</v>
      </c>
      <c r="N234" s="192">
        <f t="shared" si="151"/>
        <v>285664.95641882031</v>
      </c>
      <c r="O234" s="62">
        <f t="shared" si="145"/>
        <v>1738057.3712712</v>
      </c>
    </row>
    <row r="235" spans="1:15" x14ac:dyDescent="0.3">
      <c r="A235" s="314"/>
      <c r="B235" s="314"/>
      <c r="C235" s="1029"/>
      <c r="D235" s="1029"/>
      <c r="E235" s="1029"/>
      <c r="F235" s="1029"/>
      <c r="G235" s="1029"/>
      <c r="H235" s="1029"/>
      <c r="I235" s="1029"/>
      <c r="J235" s="1029"/>
      <c r="K235" s="1029"/>
      <c r="L235" s="1029"/>
      <c r="M235" s="1029"/>
      <c r="N235" s="1029"/>
      <c r="O235" s="62"/>
    </row>
    <row r="236" spans="1:15" ht="16.2" thickBot="1" x14ac:dyDescent="0.35">
      <c r="C236" s="186"/>
      <c r="D236" s="186"/>
      <c r="E236" s="186"/>
      <c r="F236" s="186"/>
      <c r="G236" s="186"/>
      <c r="H236" s="186"/>
      <c r="I236" s="186"/>
      <c r="J236" s="186"/>
      <c r="K236" s="186"/>
      <c r="L236" s="186"/>
      <c r="M236" s="186"/>
      <c r="N236" s="186"/>
    </row>
    <row r="237" spans="1:15" x14ac:dyDescent="0.3">
      <c r="A237" s="1459" t="s">
        <v>21</v>
      </c>
      <c r="B237" s="1461"/>
      <c r="C237" s="1485" t="s">
        <v>221</v>
      </c>
      <c r="D237" s="1486"/>
      <c r="E237" s="1486"/>
      <c r="F237" s="1486"/>
      <c r="G237" s="1486"/>
      <c r="H237" s="1486"/>
      <c r="I237" s="1486"/>
      <c r="J237" s="1486"/>
      <c r="K237" s="1486"/>
      <c r="L237" s="1486"/>
      <c r="M237" s="1486"/>
      <c r="N237" s="1487"/>
    </row>
    <row r="238" spans="1:15" x14ac:dyDescent="0.3">
      <c r="A238" s="1472">
        <v>2020</v>
      </c>
      <c r="B238" s="1473"/>
      <c r="C238" s="192">
        <f>+C216/$Q$148</f>
        <v>155999.99999999997</v>
      </c>
      <c r="D238" s="192">
        <f t="shared" ref="D238:N238" si="152">+D216/$Q$148</f>
        <v>104000</v>
      </c>
      <c r="E238" s="192">
        <f t="shared" si="152"/>
        <v>155999.99999999997</v>
      </c>
      <c r="F238" s="192">
        <f t="shared" si="152"/>
        <v>104000</v>
      </c>
      <c r="G238" s="192">
        <f t="shared" si="152"/>
        <v>155999.99999999997</v>
      </c>
      <c r="H238" s="192">
        <f t="shared" si="152"/>
        <v>104000</v>
      </c>
      <c r="I238" s="192">
        <f t="shared" si="152"/>
        <v>155999.99999999997</v>
      </c>
      <c r="J238" s="192">
        <f t="shared" si="152"/>
        <v>104000</v>
      </c>
      <c r="K238" s="192">
        <f t="shared" si="152"/>
        <v>155999.99999999997</v>
      </c>
      <c r="L238" s="192">
        <f t="shared" si="152"/>
        <v>104000</v>
      </c>
      <c r="M238" s="192">
        <f t="shared" si="152"/>
        <v>155999.99999999997</v>
      </c>
      <c r="N238" s="192">
        <f t="shared" si="152"/>
        <v>104000</v>
      </c>
      <c r="O238" s="62">
        <f>+SUM(C238:N238)</f>
        <v>1559999.9999999998</v>
      </c>
    </row>
    <row r="239" spans="1:15" x14ac:dyDescent="0.3">
      <c r="A239" s="1472">
        <v>2021</v>
      </c>
      <c r="B239" s="1473"/>
      <c r="C239" s="192">
        <f>+C217/$Q$148</f>
        <v>162240</v>
      </c>
      <c r="D239" s="192">
        <f t="shared" ref="D239:N239" si="153">+D217/$Q$148</f>
        <v>108159.99999999999</v>
      </c>
      <c r="E239" s="192">
        <f t="shared" si="153"/>
        <v>162240</v>
      </c>
      <c r="F239" s="192">
        <f t="shared" si="153"/>
        <v>108159.99999999999</v>
      </c>
      <c r="G239" s="192">
        <f t="shared" si="153"/>
        <v>162240</v>
      </c>
      <c r="H239" s="192">
        <f t="shared" si="153"/>
        <v>108159.99999999999</v>
      </c>
      <c r="I239" s="192">
        <f t="shared" si="153"/>
        <v>162240</v>
      </c>
      <c r="J239" s="192">
        <f t="shared" si="153"/>
        <v>108159.99999999999</v>
      </c>
      <c r="K239" s="192">
        <f t="shared" si="153"/>
        <v>162240</v>
      </c>
      <c r="L239" s="192">
        <f t="shared" si="153"/>
        <v>108159.99999999999</v>
      </c>
      <c r="M239" s="192">
        <f t="shared" si="153"/>
        <v>162240</v>
      </c>
      <c r="N239" s="192">
        <f t="shared" si="153"/>
        <v>108159.99999999999</v>
      </c>
      <c r="O239" s="62">
        <f t="shared" ref="O239:O243" si="154">+SUM(C239:N239)</f>
        <v>1622400</v>
      </c>
    </row>
    <row r="240" spans="1:15" x14ac:dyDescent="0.3">
      <c r="A240" s="1472">
        <v>2022</v>
      </c>
      <c r="B240" s="1473"/>
      <c r="C240" s="192">
        <f>+C218/$Q$148</f>
        <v>154127.99999999997</v>
      </c>
      <c r="D240" s="192">
        <f t="shared" ref="D240:N240" si="155">+D218/$Q$148</f>
        <v>102752</v>
      </c>
      <c r="E240" s="192">
        <f t="shared" si="155"/>
        <v>154127.99999999997</v>
      </c>
      <c r="F240" s="192">
        <f t="shared" si="155"/>
        <v>102752</v>
      </c>
      <c r="G240" s="192">
        <f t="shared" si="155"/>
        <v>154127.99999999997</v>
      </c>
      <c r="H240" s="192">
        <f t="shared" si="155"/>
        <v>102752</v>
      </c>
      <c r="I240" s="192">
        <f t="shared" si="155"/>
        <v>154127.99999999997</v>
      </c>
      <c r="J240" s="192">
        <f t="shared" si="155"/>
        <v>102752</v>
      </c>
      <c r="K240" s="192">
        <f t="shared" si="155"/>
        <v>154127.99999999997</v>
      </c>
      <c r="L240" s="192">
        <f t="shared" si="155"/>
        <v>102752</v>
      </c>
      <c r="M240" s="192">
        <f t="shared" si="155"/>
        <v>154127.99999999997</v>
      </c>
      <c r="N240" s="192">
        <f t="shared" si="155"/>
        <v>102752</v>
      </c>
      <c r="O240" s="62">
        <f t="shared" si="154"/>
        <v>1541279.9999999998</v>
      </c>
    </row>
    <row r="241" spans="1:15" x14ac:dyDescent="0.3">
      <c r="A241" s="1472">
        <v>2023</v>
      </c>
      <c r="B241" s="1473"/>
      <c r="C241" s="192">
        <f>+C219/$Q$148</f>
        <v>160293.11999999997</v>
      </c>
      <c r="D241" s="192">
        <f t="shared" ref="D241:N241" si="156">+D219/$Q$148</f>
        <v>106862.07999999999</v>
      </c>
      <c r="E241" s="192">
        <f t="shared" si="156"/>
        <v>160293.11999999997</v>
      </c>
      <c r="F241" s="192">
        <f t="shared" si="156"/>
        <v>106862.07999999999</v>
      </c>
      <c r="G241" s="192">
        <f t="shared" si="156"/>
        <v>160293.11999999997</v>
      </c>
      <c r="H241" s="192">
        <f t="shared" si="156"/>
        <v>106862.07999999999</v>
      </c>
      <c r="I241" s="192">
        <f t="shared" si="156"/>
        <v>160293.11999999997</v>
      </c>
      <c r="J241" s="192">
        <f t="shared" si="156"/>
        <v>106862.07999999999</v>
      </c>
      <c r="K241" s="192">
        <f t="shared" si="156"/>
        <v>160293.11999999997</v>
      </c>
      <c r="L241" s="192">
        <f t="shared" si="156"/>
        <v>106862.07999999999</v>
      </c>
      <c r="M241" s="192">
        <f t="shared" si="156"/>
        <v>160293.11999999997</v>
      </c>
      <c r="N241" s="192">
        <f t="shared" si="156"/>
        <v>106862.07999999999</v>
      </c>
      <c r="O241" s="62">
        <f t="shared" si="154"/>
        <v>1602931.1999999997</v>
      </c>
    </row>
    <row r="242" spans="1:15" customFormat="1" ht="14.4" x14ac:dyDescent="0.3"/>
    <row r="243" spans="1:15" x14ac:dyDescent="0.3">
      <c r="O243" s="107">
        <f t="shared" si="154"/>
        <v>0</v>
      </c>
    </row>
    <row r="244" spans="1:15" x14ac:dyDescent="0.3">
      <c r="A244" s="1488" t="s">
        <v>22</v>
      </c>
      <c r="B244" s="1488"/>
    </row>
    <row r="245" spans="1:15" x14ac:dyDescent="0.3">
      <c r="A245"/>
      <c r="B245"/>
    </row>
    <row r="248" spans="1:15" x14ac:dyDescent="0.3">
      <c r="A248" s="1479" t="s">
        <v>1045</v>
      </c>
      <c r="B248" s="1479"/>
      <c r="C248" s="1479"/>
      <c r="D248" s="1479"/>
      <c r="E248" s="1479"/>
      <c r="F248" s="1479"/>
      <c r="G248" s="1479"/>
      <c r="H248" s="1479"/>
      <c r="I248" s="1479"/>
      <c r="J248" s="1479"/>
      <c r="K248" s="1479"/>
      <c r="L248" s="1479"/>
      <c r="M248" s="1479"/>
      <c r="N248" s="1479"/>
    </row>
    <row r="249" spans="1:15" x14ac:dyDescent="0.3">
      <c r="A249" s="986"/>
      <c r="B249" s="986"/>
      <c r="C249" s="986"/>
      <c r="D249" s="986"/>
      <c r="E249" s="986"/>
      <c r="F249" s="986"/>
      <c r="G249" s="986"/>
      <c r="H249" s="986"/>
      <c r="I249" s="986"/>
      <c r="J249" s="986"/>
      <c r="K249" s="986"/>
      <c r="L249" s="986"/>
      <c r="M249" s="986"/>
      <c r="N249" s="986"/>
    </row>
    <row r="250" spans="1:15" x14ac:dyDescent="0.3">
      <c r="A250" s="986"/>
      <c r="B250" s="986"/>
      <c r="C250" s="986"/>
      <c r="D250" s="986"/>
      <c r="E250" s="986"/>
      <c r="F250" s="986"/>
      <c r="G250" s="986"/>
      <c r="H250" s="986"/>
      <c r="I250" s="986"/>
      <c r="J250" s="986"/>
      <c r="K250" s="986"/>
      <c r="L250" s="986"/>
      <c r="M250" s="986"/>
      <c r="N250" s="986"/>
    </row>
    <row r="251" spans="1:15" ht="16.2" thickBot="1" x14ac:dyDescent="0.35"/>
    <row r="252" spans="1:15" x14ac:dyDescent="0.3">
      <c r="A252" s="1459" t="s">
        <v>21</v>
      </c>
      <c r="B252" s="1461"/>
      <c r="C252" s="1480" t="s">
        <v>224</v>
      </c>
      <c r="D252" s="1481"/>
      <c r="E252" s="1481"/>
      <c r="F252" s="1481"/>
      <c r="G252" s="1481"/>
      <c r="H252" s="1481"/>
      <c r="I252" s="1481"/>
      <c r="J252" s="1481"/>
      <c r="K252" s="1481"/>
      <c r="L252" s="1481"/>
      <c r="M252" s="1481"/>
      <c r="N252" s="1482"/>
    </row>
    <row r="253" spans="1:15" x14ac:dyDescent="0.3">
      <c r="A253" s="1472">
        <v>2020</v>
      </c>
      <c r="B253" s="1473"/>
      <c r="C253" s="64">
        <f>+$O$253*C62</f>
        <v>291.66666666666663</v>
      </c>
      <c r="D253" s="64">
        <f t="shared" ref="D253:N253" si="157">+$O$253*D62</f>
        <v>541.66666666666663</v>
      </c>
      <c r="E253" s="64">
        <f t="shared" si="157"/>
        <v>291.66666666666663</v>
      </c>
      <c r="F253" s="64">
        <f t="shared" si="157"/>
        <v>541.66666666666663</v>
      </c>
      <c r="G253" s="64">
        <f t="shared" si="157"/>
        <v>291.66666666666663</v>
      </c>
      <c r="H253" s="64">
        <f t="shared" si="157"/>
        <v>541.66666666666663</v>
      </c>
      <c r="I253" s="64">
        <f t="shared" si="157"/>
        <v>291.66666666666663</v>
      </c>
      <c r="J253" s="64">
        <f t="shared" si="157"/>
        <v>541.66666666666663</v>
      </c>
      <c r="K253" s="64">
        <f t="shared" si="157"/>
        <v>291.66666666666663</v>
      </c>
      <c r="L253" s="64">
        <f t="shared" si="157"/>
        <v>541.66666666666663</v>
      </c>
      <c r="M253" s="64">
        <f t="shared" si="157"/>
        <v>291.66666666666663</v>
      </c>
      <c r="N253" s="64">
        <f t="shared" si="157"/>
        <v>541.66666666666663</v>
      </c>
      <c r="O253" s="233">
        <f>+'ANNUAL PARAMETERS '!E53</f>
        <v>5000</v>
      </c>
    </row>
    <row r="254" spans="1:15" x14ac:dyDescent="0.3">
      <c r="A254" s="1472">
        <v>2021</v>
      </c>
      <c r="B254" s="1473"/>
      <c r="C254" s="64">
        <f>+$O$254*C62</f>
        <v>303.33333333333331</v>
      </c>
      <c r="D254" s="64">
        <f t="shared" ref="D254:N254" si="158">+$O$254*D62</f>
        <v>563.33333333333337</v>
      </c>
      <c r="E254" s="64">
        <f t="shared" si="158"/>
        <v>303.33333333333331</v>
      </c>
      <c r="F254" s="64">
        <f t="shared" si="158"/>
        <v>563.33333333333337</v>
      </c>
      <c r="G254" s="64">
        <f t="shared" si="158"/>
        <v>303.33333333333331</v>
      </c>
      <c r="H254" s="64">
        <f t="shared" si="158"/>
        <v>563.33333333333337</v>
      </c>
      <c r="I254" s="64">
        <f t="shared" si="158"/>
        <v>303.33333333333331</v>
      </c>
      <c r="J254" s="64">
        <f t="shared" si="158"/>
        <v>563.33333333333337</v>
      </c>
      <c r="K254" s="64">
        <f t="shared" si="158"/>
        <v>303.33333333333331</v>
      </c>
      <c r="L254" s="64">
        <f t="shared" si="158"/>
        <v>563.33333333333337</v>
      </c>
      <c r="M254" s="64">
        <f t="shared" si="158"/>
        <v>303.33333333333331</v>
      </c>
      <c r="N254" s="64">
        <f t="shared" si="158"/>
        <v>563.33333333333337</v>
      </c>
      <c r="O254" s="233">
        <f>+'ANNUAL PARAMETERS '!F53</f>
        <v>5200</v>
      </c>
    </row>
    <row r="255" spans="1:15" x14ac:dyDescent="0.3">
      <c r="A255" s="1472">
        <v>2022</v>
      </c>
      <c r="B255" s="1473"/>
      <c r="C255" s="64">
        <f>+$O$255*C62</f>
        <v>276.0333333333333</v>
      </c>
      <c r="D255" s="64">
        <f t="shared" ref="D255:N255" si="159">+$O$255*D62</f>
        <v>512.63333333333333</v>
      </c>
      <c r="E255" s="64">
        <f t="shared" si="159"/>
        <v>276.0333333333333</v>
      </c>
      <c r="F255" s="64">
        <f t="shared" si="159"/>
        <v>512.63333333333333</v>
      </c>
      <c r="G255" s="64">
        <f t="shared" si="159"/>
        <v>276.0333333333333</v>
      </c>
      <c r="H255" s="64">
        <f t="shared" si="159"/>
        <v>512.63333333333333</v>
      </c>
      <c r="I255" s="64">
        <f t="shared" si="159"/>
        <v>276.0333333333333</v>
      </c>
      <c r="J255" s="64">
        <f t="shared" si="159"/>
        <v>512.63333333333333</v>
      </c>
      <c r="K255" s="64">
        <f t="shared" si="159"/>
        <v>276.0333333333333</v>
      </c>
      <c r="L255" s="64">
        <f t="shared" si="159"/>
        <v>512.63333333333333</v>
      </c>
      <c r="M255" s="64">
        <f t="shared" si="159"/>
        <v>276.0333333333333</v>
      </c>
      <c r="N255" s="64">
        <f t="shared" si="159"/>
        <v>512.63333333333333</v>
      </c>
      <c r="O255" s="233">
        <f>+'ANNUAL PARAMETERS '!G53</f>
        <v>4732</v>
      </c>
    </row>
    <row r="256" spans="1:15" x14ac:dyDescent="0.3">
      <c r="A256" s="1472">
        <v>2023</v>
      </c>
      <c r="B256" s="1473"/>
      <c r="C256" s="64">
        <f>+$O$256*C62</f>
        <v>281.55399999999997</v>
      </c>
      <c r="D256" s="64">
        <f t="shared" ref="D256:N256" si="160">+$O$256*D62</f>
        <v>522.88600000000008</v>
      </c>
      <c r="E256" s="64">
        <f t="shared" si="160"/>
        <v>281.55399999999997</v>
      </c>
      <c r="F256" s="64">
        <f t="shared" si="160"/>
        <v>522.88600000000008</v>
      </c>
      <c r="G256" s="64">
        <f t="shared" si="160"/>
        <v>281.55399999999997</v>
      </c>
      <c r="H256" s="64">
        <f t="shared" si="160"/>
        <v>522.88600000000008</v>
      </c>
      <c r="I256" s="64">
        <f t="shared" si="160"/>
        <v>281.55399999999997</v>
      </c>
      <c r="J256" s="64">
        <f t="shared" si="160"/>
        <v>522.88600000000008</v>
      </c>
      <c r="K256" s="64">
        <f t="shared" si="160"/>
        <v>281.55399999999997</v>
      </c>
      <c r="L256" s="64">
        <f t="shared" si="160"/>
        <v>522.88600000000008</v>
      </c>
      <c r="M256" s="64">
        <f t="shared" si="160"/>
        <v>281.55399999999997</v>
      </c>
      <c r="N256" s="64">
        <f t="shared" si="160"/>
        <v>522.88600000000008</v>
      </c>
      <c r="O256" s="233">
        <f>+'ANNUAL PARAMETERS '!H53</f>
        <v>4826.6400000000003</v>
      </c>
    </row>
    <row r="257" spans="1:15" ht="16.2" thickBot="1" x14ac:dyDescent="0.35"/>
    <row r="258" spans="1:15" x14ac:dyDescent="0.3">
      <c r="A258" s="1456" t="s">
        <v>223</v>
      </c>
      <c r="B258" s="1458"/>
      <c r="C258" s="1480">
        <v>1</v>
      </c>
      <c r="D258" s="1481"/>
      <c r="E258" s="1481"/>
      <c r="F258" s="1481"/>
      <c r="G258" s="1481"/>
      <c r="H258" s="1481"/>
      <c r="I258" s="1481"/>
      <c r="J258" s="1481"/>
      <c r="K258" s="1481"/>
      <c r="L258" s="1481"/>
      <c r="M258" s="1481"/>
      <c r="N258" s="1482"/>
    </row>
    <row r="259" spans="1:15" x14ac:dyDescent="0.3">
      <c r="A259" s="1472">
        <v>2021</v>
      </c>
      <c r="B259" s="1473"/>
      <c r="C259" s="64">
        <f>+$O$259*C67</f>
        <v>233.33333333333334</v>
      </c>
      <c r="D259" s="64">
        <f t="shared" ref="D259:N259" si="161">+$O$259*D67</f>
        <v>349.99999999999994</v>
      </c>
      <c r="E259" s="64">
        <f t="shared" si="161"/>
        <v>233.33333333333334</v>
      </c>
      <c r="F259" s="64">
        <f t="shared" si="161"/>
        <v>349.99999999999994</v>
      </c>
      <c r="G259" s="64">
        <f t="shared" si="161"/>
        <v>233.33333333333334</v>
      </c>
      <c r="H259" s="64">
        <f t="shared" si="161"/>
        <v>349.99999999999994</v>
      </c>
      <c r="I259" s="64">
        <f t="shared" si="161"/>
        <v>233.33333333333334</v>
      </c>
      <c r="J259" s="64">
        <f t="shared" si="161"/>
        <v>349.99999999999994</v>
      </c>
      <c r="K259" s="64">
        <f t="shared" si="161"/>
        <v>233.33333333333334</v>
      </c>
      <c r="L259" s="64">
        <f t="shared" si="161"/>
        <v>349.99999999999994</v>
      </c>
      <c r="M259" s="64">
        <f t="shared" si="161"/>
        <v>233.33333333333334</v>
      </c>
      <c r="N259" s="64">
        <f t="shared" si="161"/>
        <v>349.99999999999994</v>
      </c>
      <c r="O259" s="233">
        <f>+'ANNUAL PARAMETERS '!F59</f>
        <v>3500</v>
      </c>
    </row>
    <row r="260" spans="1:15" x14ac:dyDescent="0.3">
      <c r="A260" s="1472">
        <v>2022</v>
      </c>
      <c r="B260" s="1473"/>
      <c r="C260" s="64">
        <f>+$O$260*C67</f>
        <v>242.66666666666666</v>
      </c>
      <c r="D260" s="64">
        <f t="shared" ref="D260:N260" si="162">+$O$260*D67</f>
        <v>363.99999999999994</v>
      </c>
      <c r="E260" s="64">
        <f t="shared" si="162"/>
        <v>242.66666666666666</v>
      </c>
      <c r="F260" s="64">
        <f t="shared" si="162"/>
        <v>363.99999999999994</v>
      </c>
      <c r="G260" s="64">
        <f t="shared" si="162"/>
        <v>242.66666666666666</v>
      </c>
      <c r="H260" s="64">
        <f t="shared" si="162"/>
        <v>363.99999999999994</v>
      </c>
      <c r="I260" s="64">
        <f t="shared" si="162"/>
        <v>242.66666666666666</v>
      </c>
      <c r="J260" s="64">
        <f t="shared" si="162"/>
        <v>363.99999999999994</v>
      </c>
      <c r="K260" s="64">
        <f t="shared" si="162"/>
        <v>242.66666666666666</v>
      </c>
      <c r="L260" s="64">
        <f t="shared" si="162"/>
        <v>363.99999999999994</v>
      </c>
      <c r="M260" s="64">
        <f t="shared" si="162"/>
        <v>242.66666666666666</v>
      </c>
      <c r="N260" s="64">
        <f t="shared" si="162"/>
        <v>363.99999999999994</v>
      </c>
      <c r="O260" s="233">
        <f>+'ANNUAL PARAMETERS '!G59</f>
        <v>3640</v>
      </c>
    </row>
    <row r="261" spans="1:15" x14ac:dyDescent="0.3">
      <c r="A261" s="1472">
        <v>2023</v>
      </c>
      <c r="B261" s="1473"/>
      <c r="C261" s="64">
        <f>+$O$261*C67</f>
        <v>249.94666666666669</v>
      </c>
      <c r="D261" s="64">
        <f t="shared" ref="D261:N261" si="163">+$O$261*D67</f>
        <v>374.91999999999996</v>
      </c>
      <c r="E261" s="64">
        <f t="shared" si="163"/>
        <v>249.94666666666669</v>
      </c>
      <c r="F261" s="64">
        <f t="shared" si="163"/>
        <v>374.91999999999996</v>
      </c>
      <c r="G261" s="64">
        <f t="shared" si="163"/>
        <v>249.94666666666669</v>
      </c>
      <c r="H261" s="64">
        <f t="shared" si="163"/>
        <v>374.91999999999996</v>
      </c>
      <c r="I261" s="64">
        <f t="shared" si="163"/>
        <v>249.94666666666669</v>
      </c>
      <c r="J261" s="64">
        <f t="shared" si="163"/>
        <v>374.91999999999996</v>
      </c>
      <c r="K261" s="64">
        <f t="shared" si="163"/>
        <v>249.94666666666669</v>
      </c>
      <c r="L261" s="64">
        <f t="shared" si="163"/>
        <v>374.91999999999996</v>
      </c>
      <c r="M261" s="64">
        <f t="shared" si="163"/>
        <v>249.94666666666669</v>
      </c>
      <c r="N261" s="64">
        <f t="shared" si="163"/>
        <v>374.91999999999996</v>
      </c>
      <c r="O261" s="233">
        <f>+'ANNUAL PARAMETERS '!H59</f>
        <v>3749.2000000000003</v>
      </c>
    </row>
    <row r="262" spans="1:15" x14ac:dyDescent="0.3">
      <c r="A262" s="314"/>
      <c r="B262" s="314"/>
      <c r="C262" s="1008"/>
      <c r="D262" s="1008"/>
      <c r="E262" s="1008"/>
      <c r="F262" s="1008"/>
      <c r="G262" s="1008"/>
      <c r="H262" s="1008"/>
      <c r="I262" s="1008"/>
      <c r="J262" s="1008"/>
      <c r="K262" s="1008"/>
      <c r="L262" s="1008"/>
      <c r="M262" s="1008"/>
      <c r="N262" s="1008"/>
      <c r="O262" s="233"/>
    </row>
    <row r="264" spans="1:15" x14ac:dyDescent="0.3">
      <c r="A264" s="1479" t="s">
        <v>214</v>
      </c>
      <c r="B264" s="1479"/>
      <c r="C264" s="1479"/>
      <c r="D264" s="1479"/>
      <c r="E264" s="1479"/>
      <c r="F264" s="1479"/>
      <c r="G264" s="1479"/>
      <c r="H264" s="1479"/>
      <c r="I264" s="1479"/>
      <c r="J264" s="1479"/>
      <c r="K264" s="1479"/>
      <c r="L264" s="1479"/>
      <c r="M264" s="1479"/>
      <c r="N264" s="1479"/>
      <c r="O264" s="106"/>
    </row>
    <row r="265" spans="1:15" x14ac:dyDescent="0.3">
      <c r="A265" s="986"/>
      <c r="B265" s="986"/>
      <c r="C265" s="986"/>
      <c r="D265" s="986"/>
      <c r="E265" s="986"/>
      <c r="F265" s="986"/>
      <c r="G265" s="986"/>
      <c r="H265" s="986"/>
      <c r="I265" s="986"/>
      <c r="J265" s="986"/>
      <c r="K265" s="986"/>
      <c r="L265" s="986"/>
      <c r="M265" s="986"/>
      <c r="N265" s="986"/>
      <c r="O265" s="106"/>
    </row>
    <row r="266" spans="1:15" ht="16.2" thickBot="1" x14ac:dyDescent="0.35">
      <c r="A266" s="328"/>
      <c r="B266" s="328"/>
      <c r="C266" s="328"/>
      <c r="D266" s="328"/>
      <c r="E266" s="328"/>
      <c r="F266" s="328"/>
      <c r="G266" s="328"/>
      <c r="H266" s="328"/>
      <c r="I266" s="328"/>
      <c r="J266" s="328"/>
      <c r="K266" s="328"/>
      <c r="L266" s="328"/>
      <c r="M266" s="328"/>
      <c r="N266" s="328"/>
      <c r="O266" s="106"/>
    </row>
    <row r="267" spans="1:15" x14ac:dyDescent="0.3">
      <c r="A267" s="1459" t="s">
        <v>21</v>
      </c>
      <c r="B267" s="1461"/>
      <c r="C267" s="1480" t="s">
        <v>225</v>
      </c>
      <c r="D267" s="1481"/>
      <c r="E267" s="1481"/>
      <c r="F267" s="1481"/>
      <c r="G267" s="1481"/>
      <c r="H267" s="1481"/>
      <c r="I267" s="1481"/>
      <c r="J267" s="1481"/>
      <c r="K267" s="1481"/>
      <c r="L267" s="1481"/>
      <c r="M267" s="1481"/>
      <c r="N267" s="1482"/>
      <c r="O267" s="106"/>
    </row>
    <row r="268" spans="1:15" x14ac:dyDescent="0.3">
      <c r="A268" s="1472">
        <v>2020</v>
      </c>
      <c r="B268" s="1473"/>
      <c r="C268" s="64">
        <f>+C253*$Q$113</f>
        <v>29166666.666666664</v>
      </c>
      <c r="D268" s="64">
        <f t="shared" ref="D268:N268" si="164">+D253*$Q$113</f>
        <v>54166666.666666664</v>
      </c>
      <c r="E268" s="64">
        <f t="shared" si="164"/>
        <v>29166666.666666664</v>
      </c>
      <c r="F268" s="64">
        <f t="shared" si="164"/>
        <v>54166666.666666664</v>
      </c>
      <c r="G268" s="64">
        <f t="shared" si="164"/>
        <v>29166666.666666664</v>
      </c>
      <c r="H268" s="64">
        <f t="shared" si="164"/>
        <v>54166666.666666664</v>
      </c>
      <c r="I268" s="64">
        <f t="shared" si="164"/>
        <v>29166666.666666664</v>
      </c>
      <c r="J268" s="64">
        <f t="shared" si="164"/>
        <v>54166666.666666664</v>
      </c>
      <c r="K268" s="64">
        <f t="shared" si="164"/>
        <v>29166666.666666664</v>
      </c>
      <c r="L268" s="64">
        <f t="shared" si="164"/>
        <v>54166666.666666664</v>
      </c>
      <c r="M268" s="64">
        <f t="shared" si="164"/>
        <v>29166666.666666664</v>
      </c>
      <c r="N268" s="64">
        <f t="shared" si="164"/>
        <v>54166666.666666664</v>
      </c>
      <c r="O268" s="62">
        <f>+SUM(C268:N268)</f>
        <v>500000000.00000006</v>
      </c>
    </row>
    <row r="269" spans="1:15" x14ac:dyDescent="0.3">
      <c r="A269" s="1472">
        <v>2021</v>
      </c>
      <c r="B269" s="1473"/>
      <c r="C269" s="64">
        <f>+C254*$Q$113</f>
        <v>30333333.333333332</v>
      </c>
      <c r="D269" s="64">
        <f t="shared" ref="D269:N269" si="165">+D254*$Q$113</f>
        <v>56333333.333333336</v>
      </c>
      <c r="E269" s="64">
        <f t="shared" si="165"/>
        <v>30333333.333333332</v>
      </c>
      <c r="F269" s="64">
        <f t="shared" si="165"/>
        <v>56333333.333333336</v>
      </c>
      <c r="G269" s="64">
        <f t="shared" si="165"/>
        <v>30333333.333333332</v>
      </c>
      <c r="H269" s="64">
        <f t="shared" si="165"/>
        <v>56333333.333333336</v>
      </c>
      <c r="I269" s="64">
        <f t="shared" si="165"/>
        <v>30333333.333333332</v>
      </c>
      <c r="J269" s="64">
        <f t="shared" si="165"/>
        <v>56333333.333333336</v>
      </c>
      <c r="K269" s="64">
        <f t="shared" si="165"/>
        <v>30333333.333333332</v>
      </c>
      <c r="L269" s="64">
        <f t="shared" si="165"/>
        <v>56333333.333333336</v>
      </c>
      <c r="M269" s="64">
        <f t="shared" si="165"/>
        <v>30333333.333333332</v>
      </c>
      <c r="N269" s="64">
        <f t="shared" si="165"/>
        <v>56333333.333333336</v>
      </c>
      <c r="O269" s="62">
        <f t="shared" ref="O269:O271" si="166">+SUM(C269:N269)</f>
        <v>519999999.99999994</v>
      </c>
    </row>
    <row r="270" spans="1:15" x14ac:dyDescent="0.3">
      <c r="A270" s="1472">
        <v>2022</v>
      </c>
      <c r="B270" s="1473"/>
      <c r="C270" s="64">
        <f>+C255*$Q$113</f>
        <v>27603333.333333332</v>
      </c>
      <c r="D270" s="64">
        <f t="shared" ref="D270:N270" si="167">+D255*$Q$113</f>
        <v>51263333.333333336</v>
      </c>
      <c r="E270" s="64">
        <f t="shared" si="167"/>
        <v>27603333.333333332</v>
      </c>
      <c r="F270" s="64">
        <f t="shared" si="167"/>
        <v>51263333.333333336</v>
      </c>
      <c r="G270" s="64">
        <f t="shared" si="167"/>
        <v>27603333.333333332</v>
      </c>
      <c r="H270" s="64">
        <f t="shared" si="167"/>
        <v>51263333.333333336</v>
      </c>
      <c r="I270" s="64">
        <f t="shared" si="167"/>
        <v>27603333.333333332</v>
      </c>
      <c r="J270" s="64">
        <f t="shared" si="167"/>
        <v>51263333.333333336</v>
      </c>
      <c r="K270" s="64">
        <f t="shared" si="167"/>
        <v>27603333.333333332</v>
      </c>
      <c r="L270" s="64">
        <f t="shared" si="167"/>
        <v>51263333.333333336</v>
      </c>
      <c r="M270" s="64">
        <f t="shared" si="167"/>
        <v>27603333.333333332</v>
      </c>
      <c r="N270" s="64">
        <f t="shared" si="167"/>
        <v>51263333.333333336</v>
      </c>
      <c r="O270" s="62">
        <f t="shared" si="166"/>
        <v>473199999.99999994</v>
      </c>
    </row>
    <row r="271" spans="1:15" x14ac:dyDescent="0.3">
      <c r="A271" s="1472">
        <v>2023</v>
      </c>
      <c r="B271" s="1473"/>
      <c r="C271" s="64">
        <f>+C256*$Q$113</f>
        <v>28155399.999999996</v>
      </c>
      <c r="D271" s="64">
        <f t="shared" ref="D271:N271" si="168">+D256*$Q$113</f>
        <v>52288600.000000007</v>
      </c>
      <c r="E271" s="64">
        <f t="shared" si="168"/>
        <v>28155399.999999996</v>
      </c>
      <c r="F271" s="64">
        <f t="shared" si="168"/>
        <v>52288600.000000007</v>
      </c>
      <c r="G271" s="64">
        <f t="shared" si="168"/>
        <v>28155399.999999996</v>
      </c>
      <c r="H271" s="64">
        <f t="shared" si="168"/>
        <v>52288600.000000007</v>
      </c>
      <c r="I271" s="64">
        <f t="shared" si="168"/>
        <v>28155399.999999996</v>
      </c>
      <c r="J271" s="64">
        <f t="shared" si="168"/>
        <v>52288600.000000007</v>
      </c>
      <c r="K271" s="64">
        <f t="shared" si="168"/>
        <v>28155399.999999996</v>
      </c>
      <c r="L271" s="64">
        <f t="shared" si="168"/>
        <v>52288600.000000007</v>
      </c>
      <c r="M271" s="64">
        <f t="shared" si="168"/>
        <v>28155399.999999996</v>
      </c>
      <c r="N271" s="64">
        <f t="shared" si="168"/>
        <v>52288600.000000007</v>
      </c>
      <c r="O271" s="62">
        <f t="shared" si="166"/>
        <v>482664000</v>
      </c>
    </row>
    <row r="272" spans="1:15" ht="16.2" thickBot="1" x14ac:dyDescent="0.35">
      <c r="C272" s="64"/>
      <c r="O272" s="106"/>
    </row>
    <row r="273" spans="1:15" x14ac:dyDescent="0.3">
      <c r="A273" s="1456" t="s">
        <v>223</v>
      </c>
      <c r="B273" s="1458"/>
      <c r="C273" s="1480" t="s">
        <v>226</v>
      </c>
      <c r="D273" s="1481"/>
      <c r="E273" s="1481"/>
      <c r="F273" s="1481"/>
      <c r="G273" s="1481"/>
      <c r="H273" s="1481"/>
      <c r="I273" s="1481"/>
      <c r="J273" s="1481"/>
      <c r="K273" s="1481"/>
      <c r="L273" s="1481"/>
      <c r="M273" s="1481"/>
      <c r="N273" s="1482"/>
      <c r="O273" s="106"/>
    </row>
    <row r="274" spans="1:15" x14ac:dyDescent="0.3">
      <c r="A274" s="1472">
        <v>2021</v>
      </c>
      <c r="B274" s="1473"/>
      <c r="C274" s="64">
        <f>+C259*$Q$113</f>
        <v>23333333.333333336</v>
      </c>
      <c r="D274" s="64">
        <f t="shared" ref="D274:N274" si="169">+D259*$Q$113</f>
        <v>34999999.999999993</v>
      </c>
      <c r="E274" s="64">
        <f t="shared" si="169"/>
        <v>23333333.333333336</v>
      </c>
      <c r="F274" s="64">
        <f t="shared" si="169"/>
        <v>34999999.999999993</v>
      </c>
      <c r="G274" s="64">
        <f t="shared" si="169"/>
        <v>23333333.333333336</v>
      </c>
      <c r="H274" s="64">
        <f t="shared" si="169"/>
        <v>34999999.999999993</v>
      </c>
      <c r="I274" s="64">
        <f t="shared" si="169"/>
        <v>23333333.333333336</v>
      </c>
      <c r="J274" s="64">
        <f t="shared" si="169"/>
        <v>34999999.999999993</v>
      </c>
      <c r="K274" s="64">
        <f t="shared" si="169"/>
        <v>23333333.333333336</v>
      </c>
      <c r="L274" s="64">
        <f t="shared" si="169"/>
        <v>34999999.999999993</v>
      </c>
      <c r="M274" s="64">
        <f t="shared" si="169"/>
        <v>23333333.333333336</v>
      </c>
      <c r="N274" s="64">
        <f t="shared" si="169"/>
        <v>34999999.999999993</v>
      </c>
      <c r="O274" s="62">
        <f>+SUM(C274:N274)</f>
        <v>350000000</v>
      </c>
    </row>
    <row r="275" spans="1:15" x14ac:dyDescent="0.3">
      <c r="A275" s="1472">
        <v>2022</v>
      </c>
      <c r="B275" s="1473"/>
      <c r="C275" s="64">
        <f>+C260*$Q$113</f>
        <v>24266666.666666664</v>
      </c>
      <c r="D275" s="64">
        <f t="shared" ref="D275:N275" si="170">+D260*$Q$113</f>
        <v>36399999.999999993</v>
      </c>
      <c r="E275" s="64">
        <f t="shared" si="170"/>
        <v>24266666.666666664</v>
      </c>
      <c r="F275" s="64">
        <f t="shared" si="170"/>
        <v>36399999.999999993</v>
      </c>
      <c r="G275" s="64">
        <f t="shared" si="170"/>
        <v>24266666.666666664</v>
      </c>
      <c r="H275" s="64">
        <f t="shared" si="170"/>
        <v>36399999.999999993</v>
      </c>
      <c r="I275" s="64">
        <f t="shared" si="170"/>
        <v>24266666.666666664</v>
      </c>
      <c r="J275" s="64">
        <f t="shared" si="170"/>
        <v>36399999.999999993</v>
      </c>
      <c r="K275" s="64">
        <f t="shared" si="170"/>
        <v>24266666.666666664</v>
      </c>
      <c r="L275" s="64">
        <f t="shared" si="170"/>
        <v>36399999.999999993</v>
      </c>
      <c r="M275" s="64">
        <f t="shared" si="170"/>
        <v>24266666.666666664</v>
      </c>
      <c r="N275" s="64">
        <f t="shared" si="170"/>
        <v>36399999.999999993</v>
      </c>
      <c r="O275" s="62">
        <f t="shared" ref="O275:O278" si="171">+SUM(C275:N275)</f>
        <v>363999999.99999994</v>
      </c>
    </row>
    <row r="276" spans="1:15" x14ac:dyDescent="0.3">
      <c r="A276" s="1472">
        <v>2023</v>
      </c>
      <c r="B276" s="1473"/>
      <c r="C276" s="64">
        <f>+C261*$Q$113</f>
        <v>24994666.666666668</v>
      </c>
      <c r="D276" s="64">
        <f t="shared" ref="D276:N276" si="172">+D261*$Q$113</f>
        <v>37491999.999999993</v>
      </c>
      <c r="E276" s="64">
        <f t="shared" si="172"/>
        <v>24994666.666666668</v>
      </c>
      <c r="F276" s="64">
        <f t="shared" si="172"/>
        <v>37491999.999999993</v>
      </c>
      <c r="G276" s="64">
        <f t="shared" si="172"/>
        <v>24994666.666666668</v>
      </c>
      <c r="H276" s="64">
        <f t="shared" si="172"/>
        <v>37491999.999999993</v>
      </c>
      <c r="I276" s="64">
        <f t="shared" si="172"/>
        <v>24994666.666666668</v>
      </c>
      <c r="J276" s="64">
        <f t="shared" si="172"/>
        <v>37491999.999999993</v>
      </c>
      <c r="K276" s="64">
        <f t="shared" si="172"/>
        <v>24994666.666666668</v>
      </c>
      <c r="L276" s="64">
        <f t="shared" si="172"/>
        <v>37491999.999999993</v>
      </c>
      <c r="M276" s="64">
        <f t="shared" si="172"/>
        <v>24994666.666666668</v>
      </c>
      <c r="N276" s="64">
        <f t="shared" si="172"/>
        <v>37491999.999999993</v>
      </c>
      <c r="O276" s="62">
        <f t="shared" si="171"/>
        <v>374920000</v>
      </c>
    </row>
    <row r="277" spans="1:15" x14ac:dyDescent="0.3">
      <c r="A277" s="314"/>
      <c r="B277" s="314"/>
      <c r="C277" s="1008"/>
      <c r="D277" s="1008"/>
      <c r="E277" s="1008"/>
      <c r="F277" s="1008"/>
      <c r="G277" s="1008"/>
      <c r="H277" s="1008"/>
      <c r="I277" s="1008"/>
      <c r="J277" s="1008"/>
      <c r="K277" s="1008"/>
      <c r="L277" s="1008"/>
      <c r="M277" s="1008"/>
      <c r="N277" s="1008"/>
      <c r="O277" s="62"/>
    </row>
    <row r="278" spans="1:15" x14ac:dyDescent="0.3">
      <c r="O278" s="107">
        <f t="shared" si="171"/>
        <v>0</v>
      </c>
    </row>
    <row r="279" spans="1:15" x14ac:dyDescent="0.3">
      <c r="A279" s="1479" t="s">
        <v>216</v>
      </c>
      <c r="B279" s="1479"/>
      <c r="C279" s="1479"/>
      <c r="D279" s="1479"/>
      <c r="E279" s="1479"/>
      <c r="F279" s="1479"/>
      <c r="G279" s="1479"/>
      <c r="H279" s="1479"/>
      <c r="I279" s="1479"/>
      <c r="J279" s="1479"/>
      <c r="K279" s="1479"/>
      <c r="L279" s="1479"/>
      <c r="M279" s="1479"/>
      <c r="N279" s="1479"/>
      <c r="O279" s="106"/>
    </row>
    <row r="280" spans="1:15" x14ac:dyDescent="0.3">
      <c r="A280" s="986"/>
      <c r="B280" s="986"/>
      <c r="C280" s="986"/>
      <c r="D280" s="986"/>
      <c r="E280" s="986"/>
      <c r="F280" s="986"/>
      <c r="G280" s="986"/>
      <c r="H280" s="986"/>
      <c r="I280" s="986"/>
      <c r="J280" s="986"/>
      <c r="K280" s="986"/>
      <c r="L280" s="986"/>
      <c r="M280" s="986"/>
      <c r="N280" s="986"/>
      <c r="O280" s="106"/>
    </row>
    <row r="281" spans="1:15" ht="16.2" thickBot="1" x14ac:dyDescent="0.35">
      <c r="O281" s="106"/>
    </row>
    <row r="282" spans="1:15" x14ac:dyDescent="0.3">
      <c r="A282" s="1459" t="s">
        <v>21</v>
      </c>
      <c r="B282" s="1461"/>
      <c r="C282" s="1480" t="s">
        <v>221</v>
      </c>
      <c r="D282" s="1481"/>
      <c r="E282" s="1481"/>
      <c r="F282" s="1481"/>
      <c r="G282" s="1481"/>
      <c r="H282" s="1481"/>
      <c r="I282" s="1481"/>
      <c r="J282" s="1481"/>
      <c r="K282" s="1481"/>
      <c r="L282" s="1481"/>
      <c r="M282" s="1481"/>
      <c r="N282" s="1482"/>
      <c r="O282" s="106"/>
    </row>
    <row r="283" spans="1:15" x14ac:dyDescent="0.3">
      <c r="A283" s="1472">
        <v>2020</v>
      </c>
      <c r="B283" s="1473"/>
      <c r="C283" s="192">
        <f>+C268/$Q$148</f>
        <v>58333.333333333328</v>
      </c>
      <c r="D283" s="192">
        <f t="shared" ref="D283:N283" si="173">+D268/$Q$148</f>
        <v>108333.33333333333</v>
      </c>
      <c r="E283" s="192">
        <f t="shared" si="173"/>
        <v>58333.333333333328</v>
      </c>
      <c r="F283" s="192">
        <f t="shared" si="173"/>
        <v>108333.33333333333</v>
      </c>
      <c r="G283" s="192">
        <f t="shared" si="173"/>
        <v>58333.333333333328</v>
      </c>
      <c r="H283" s="192">
        <f t="shared" si="173"/>
        <v>108333.33333333333</v>
      </c>
      <c r="I283" s="192">
        <f t="shared" si="173"/>
        <v>58333.333333333328</v>
      </c>
      <c r="J283" s="192">
        <f t="shared" si="173"/>
        <v>108333.33333333333</v>
      </c>
      <c r="K283" s="192">
        <f t="shared" si="173"/>
        <v>58333.333333333328</v>
      </c>
      <c r="L283" s="192">
        <f t="shared" si="173"/>
        <v>108333.33333333333</v>
      </c>
      <c r="M283" s="192">
        <f t="shared" si="173"/>
        <v>58333.333333333328</v>
      </c>
      <c r="N283" s="192">
        <f t="shared" si="173"/>
        <v>108333.33333333333</v>
      </c>
      <c r="O283" s="62">
        <f>+SUM(C283:N283)</f>
        <v>1000000.0000000001</v>
      </c>
    </row>
    <row r="284" spans="1:15" x14ac:dyDescent="0.3">
      <c r="A284" s="1472">
        <v>2021</v>
      </c>
      <c r="B284" s="1473"/>
      <c r="C284" s="192">
        <f>+C269/$Q$148</f>
        <v>60666.666666666664</v>
      </c>
      <c r="D284" s="192">
        <f t="shared" ref="D284:N284" si="174">+D269/$Q$148</f>
        <v>112666.66666666667</v>
      </c>
      <c r="E284" s="192">
        <f t="shared" si="174"/>
        <v>60666.666666666664</v>
      </c>
      <c r="F284" s="192">
        <f t="shared" si="174"/>
        <v>112666.66666666667</v>
      </c>
      <c r="G284" s="192">
        <f t="shared" si="174"/>
        <v>60666.666666666664</v>
      </c>
      <c r="H284" s="192">
        <f t="shared" si="174"/>
        <v>112666.66666666667</v>
      </c>
      <c r="I284" s="192">
        <f t="shared" si="174"/>
        <v>60666.666666666664</v>
      </c>
      <c r="J284" s="192">
        <f t="shared" si="174"/>
        <v>112666.66666666667</v>
      </c>
      <c r="K284" s="192">
        <f t="shared" si="174"/>
        <v>60666.666666666664</v>
      </c>
      <c r="L284" s="192">
        <f t="shared" si="174"/>
        <v>112666.66666666667</v>
      </c>
      <c r="M284" s="192">
        <f t="shared" si="174"/>
        <v>60666.666666666664</v>
      </c>
      <c r="N284" s="192">
        <f t="shared" si="174"/>
        <v>112666.66666666667</v>
      </c>
      <c r="O284" s="62">
        <f t="shared" ref="O284:O286" si="175">+SUM(C284:N284)</f>
        <v>1039999.9999999999</v>
      </c>
    </row>
    <row r="285" spans="1:15" x14ac:dyDescent="0.3">
      <c r="A285" s="1472">
        <v>2022</v>
      </c>
      <c r="B285" s="1473"/>
      <c r="C285" s="192">
        <f>+C270/$Q$148</f>
        <v>55206.666666666664</v>
      </c>
      <c r="D285" s="192">
        <f t="shared" ref="D285:N285" si="176">+D270/$Q$148</f>
        <v>102526.66666666667</v>
      </c>
      <c r="E285" s="192">
        <f t="shared" si="176"/>
        <v>55206.666666666664</v>
      </c>
      <c r="F285" s="192">
        <f t="shared" si="176"/>
        <v>102526.66666666667</v>
      </c>
      <c r="G285" s="192">
        <f t="shared" si="176"/>
        <v>55206.666666666664</v>
      </c>
      <c r="H285" s="192">
        <f t="shared" si="176"/>
        <v>102526.66666666667</v>
      </c>
      <c r="I285" s="192">
        <f t="shared" si="176"/>
        <v>55206.666666666664</v>
      </c>
      <c r="J285" s="192">
        <f t="shared" si="176"/>
        <v>102526.66666666667</v>
      </c>
      <c r="K285" s="192">
        <f t="shared" si="176"/>
        <v>55206.666666666664</v>
      </c>
      <c r="L285" s="192">
        <f t="shared" si="176"/>
        <v>102526.66666666667</v>
      </c>
      <c r="M285" s="192">
        <f t="shared" si="176"/>
        <v>55206.666666666664</v>
      </c>
      <c r="N285" s="192">
        <f t="shared" si="176"/>
        <v>102526.66666666667</v>
      </c>
      <c r="O285" s="62">
        <f t="shared" si="175"/>
        <v>946399.99999999988</v>
      </c>
    </row>
    <row r="286" spans="1:15" x14ac:dyDescent="0.3">
      <c r="A286" s="1472">
        <v>2023</v>
      </c>
      <c r="B286" s="1473"/>
      <c r="C286" s="192">
        <f>+C271/$Q$148</f>
        <v>56310.799999999996</v>
      </c>
      <c r="D286" s="192">
        <f t="shared" ref="D286:N286" si="177">+D271/$Q$148</f>
        <v>104577.20000000001</v>
      </c>
      <c r="E286" s="192">
        <f t="shared" si="177"/>
        <v>56310.799999999996</v>
      </c>
      <c r="F286" s="192">
        <f t="shared" si="177"/>
        <v>104577.20000000001</v>
      </c>
      <c r="G286" s="192">
        <f t="shared" si="177"/>
        <v>56310.799999999996</v>
      </c>
      <c r="H286" s="192">
        <f t="shared" si="177"/>
        <v>104577.20000000001</v>
      </c>
      <c r="I286" s="192">
        <f t="shared" si="177"/>
        <v>56310.799999999996</v>
      </c>
      <c r="J286" s="192">
        <f t="shared" si="177"/>
        <v>104577.20000000001</v>
      </c>
      <c r="K286" s="192">
        <f t="shared" si="177"/>
        <v>56310.799999999996</v>
      </c>
      <c r="L286" s="192">
        <f t="shared" si="177"/>
        <v>104577.20000000001</v>
      </c>
      <c r="M286" s="192">
        <f t="shared" si="177"/>
        <v>56310.799999999996</v>
      </c>
      <c r="N286" s="192">
        <f t="shared" si="177"/>
        <v>104577.20000000001</v>
      </c>
      <c r="O286" s="62">
        <f t="shared" si="175"/>
        <v>965328</v>
      </c>
    </row>
    <row r="287" spans="1:15" ht="16.2" thickBot="1" x14ac:dyDescent="0.35">
      <c r="C287" s="192"/>
      <c r="D287" s="186"/>
      <c r="E287" s="186"/>
      <c r="F287" s="186"/>
      <c r="G287" s="186"/>
      <c r="H287" s="186"/>
      <c r="I287" s="186"/>
      <c r="J287" s="186"/>
      <c r="K287" s="186"/>
      <c r="L287" s="186"/>
      <c r="M287" s="186"/>
      <c r="N287" s="186"/>
    </row>
    <row r="288" spans="1:15" x14ac:dyDescent="0.3">
      <c r="A288" s="1456" t="s">
        <v>223</v>
      </c>
      <c r="B288" s="1458"/>
      <c r="C288" s="1485" t="s">
        <v>221</v>
      </c>
      <c r="D288" s="1486"/>
      <c r="E288" s="1486"/>
      <c r="F288" s="1486"/>
      <c r="G288" s="1486"/>
      <c r="H288" s="1486"/>
      <c r="I288" s="1486"/>
      <c r="J288" s="1486"/>
      <c r="K288" s="1486"/>
      <c r="L288" s="1486"/>
      <c r="M288" s="1486"/>
      <c r="N288" s="1487"/>
    </row>
    <row r="289" spans="1:73" x14ac:dyDescent="0.3">
      <c r="A289" s="1472">
        <v>2021</v>
      </c>
      <c r="B289" s="1473"/>
      <c r="C289" s="192">
        <f>+C274/$Q$148</f>
        <v>46666.666666666672</v>
      </c>
      <c r="D289" s="192">
        <f t="shared" ref="D289:N289" si="178">+D274/$Q$148</f>
        <v>69999.999999999985</v>
      </c>
      <c r="E289" s="192">
        <f t="shared" si="178"/>
        <v>46666.666666666672</v>
      </c>
      <c r="F289" s="192">
        <f t="shared" si="178"/>
        <v>69999.999999999985</v>
      </c>
      <c r="G289" s="192">
        <f t="shared" si="178"/>
        <v>46666.666666666672</v>
      </c>
      <c r="H289" s="192">
        <f t="shared" si="178"/>
        <v>69999.999999999985</v>
      </c>
      <c r="I289" s="192">
        <f t="shared" si="178"/>
        <v>46666.666666666672</v>
      </c>
      <c r="J289" s="192">
        <f t="shared" si="178"/>
        <v>69999.999999999985</v>
      </c>
      <c r="K289" s="192">
        <f t="shared" si="178"/>
        <v>46666.666666666672</v>
      </c>
      <c r="L289" s="192">
        <f t="shared" si="178"/>
        <v>69999.999999999985</v>
      </c>
      <c r="M289" s="192">
        <f t="shared" si="178"/>
        <v>46666.666666666672</v>
      </c>
      <c r="N289" s="192">
        <f t="shared" si="178"/>
        <v>69999.999999999985</v>
      </c>
      <c r="O289" s="62">
        <f>+SUM(C289:N289)</f>
        <v>700000</v>
      </c>
    </row>
    <row r="290" spans="1:73" x14ac:dyDescent="0.3">
      <c r="A290" s="1472">
        <v>2022</v>
      </c>
      <c r="B290" s="1473"/>
      <c r="C290" s="192">
        <f>+C275/$Q$148</f>
        <v>48533.333333333328</v>
      </c>
      <c r="D290" s="192">
        <f t="shared" ref="D290:N290" si="179">+D275/$Q$148</f>
        <v>72799.999999999985</v>
      </c>
      <c r="E290" s="192">
        <f t="shared" si="179"/>
        <v>48533.333333333328</v>
      </c>
      <c r="F290" s="192">
        <f t="shared" si="179"/>
        <v>72799.999999999985</v>
      </c>
      <c r="G290" s="192">
        <f t="shared" si="179"/>
        <v>48533.333333333328</v>
      </c>
      <c r="H290" s="192">
        <f t="shared" si="179"/>
        <v>72799.999999999985</v>
      </c>
      <c r="I290" s="192">
        <f t="shared" si="179"/>
        <v>48533.333333333328</v>
      </c>
      <c r="J290" s="192">
        <f t="shared" si="179"/>
        <v>72799.999999999985</v>
      </c>
      <c r="K290" s="192">
        <f t="shared" si="179"/>
        <v>48533.333333333328</v>
      </c>
      <c r="L290" s="192">
        <f t="shared" si="179"/>
        <v>72799.999999999985</v>
      </c>
      <c r="M290" s="192">
        <f t="shared" si="179"/>
        <v>48533.333333333328</v>
      </c>
      <c r="N290" s="192">
        <f t="shared" si="179"/>
        <v>72799.999999999985</v>
      </c>
      <c r="O290" s="62">
        <f t="shared" ref="O290:O293" si="180">+SUM(C290:N290)</f>
        <v>728000</v>
      </c>
    </row>
    <row r="291" spans="1:73" x14ac:dyDescent="0.3">
      <c r="A291" s="1472">
        <v>2023</v>
      </c>
      <c r="B291" s="1473"/>
      <c r="C291" s="192">
        <f>+C276/$Q$148</f>
        <v>49989.333333333336</v>
      </c>
      <c r="D291" s="192">
        <f t="shared" ref="D291:N291" si="181">+D276/$Q$148</f>
        <v>74983.999999999985</v>
      </c>
      <c r="E291" s="192">
        <f t="shared" si="181"/>
        <v>49989.333333333336</v>
      </c>
      <c r="F291" s="192">
        <f t="shared" si="181"/>
        <v>74983.999999999985</v>
      </c>
      <c r="G291" s="192">
        <f t="shared" si="181"/>
        <v>49989.333333333336</v>
      </c>
      <c r="H291" s="192">
        <f t="shared" si="181"/>
        <v>74983.999999999985</v>
      </c>
      <c r="I291" s="192">
        <f t="shared" si="181"/>
        <v>49989.333333333336</v>
      </c>
      <c r="J291" s="192">
        <f t="shared" si="181"/>
        <v>74983.999999999985</v>
      </c>
      <c r="K291" s="192">
        <f t="shared" si="181"/>
        <v>49989.333333333336</v>
      </c>
      <c r="L291" s="192">
        <f t="shared" si="181"/>
        <v>74983.999999999985</v>
      </c>
      <c r="M291" s="192">
        <f t="shared" si="181"/>
        <v>49989.333333333336</v>
      </c>
      <c r="N291" s="192">
        <f t="shared" si="181"/>
        <v>74983.999999999985</v>
      </c>
      <c r="O291" s="62">
        <f t="shared" si="180"/>
        <v>749840</v>
      </c>
    </row>
    <row r="292" spans="1:73" x14ac:dyDescent="0.3">
      <c r="A292" s="314"/>
      <c r="B292" s="314"/>
      <c r="C292" s="1029"/>
      <c r="D292" s="1029"/>
      <c r="E292" s="1029"/>
      <c r="F292" s="1029"/>
      <c r="G292" s="1029"/>
      <c r="H292" s="1029"/>
      <c r="I292" s="1029"/>
      <c r="J292" s="1029"/>
      <c r="K292" s="1029"/>
      <c r="L292" s="1029"/>
      <c r="M292" s="1029"/>
      <c r="N292" s="1029"/>
      <c r="O292" s="62"/>
    </row>
    <row r="293" spans="1:73" x14ac:dyDescent="0.3">
      <c r="O293" s="107">
        <f t="shared" si="180"/>
        <v>0</v>
      </c>
    </row>
    <row r="294" spans="1:73" ht="16.2" thickBot="1" x14ac:dyDescent="0.35">
      <c r="A294" s="3" t="s">
        <v>369</v>
      </c>
    </row>
    <row r="295" spans="1:73" ht="16.2" thickBot="1" x14ac:dyDescent="0.35">
      <c r="A295" s="1496" t="s">
        <v>371</v>
      </c>
      <c r="B295" s="1432">
        <v>2018</v>
      </c>
      <c r="C295" s="1430"/>
      <c r="D295" s="1430"/>
      <c r="E295" s="1430"/>
      <c r="F295" s="1430"/>
      <c r="G295" s="1430"/>
      <c r="H295" s="1430"/>
      <c r="I295" s="1430"/>
      <c r="J295" s="1430"/>
      <c r="K295" s="1430"/>
      <c r="L295" s="1430"/>
      <c r="M295" s="1431"/>
      <c r="N295" s="1432">
        <v>2019</v>
      </c>
      <c r="O295" s="1430"/>
      <c r="P295" s="1430"/>
      <c r="Q295" s="1430"/>
      <c r="R295" s="1430"/>
      <c r="S295" s="1430"/>
      <c r="T295" s="1430"/>
      <c r="U295" s="1430"/>
      <c r="V295" s="1430"/>
      <c r="W295" s="1430"/>
      <c r="X295" s="1430"/>
      <c r="Y295" s="1431"/>
      <c r="Z295" s="1432">
        <v>2020</v>
      </c>
      <c r="AA295" s="1430"/>
      <c r="AB295" s="1430"/>
      <c r="AC295" s="1430"/>
      <c r="AD295" s="1430"/>
      <c r="AE295" s="1430"/>
      <c r="AF295" s="1430"/>
      <c r="AG295" s="1430"/>
      <c r="AH295" s="1430"/>
      <c r="AI295" s="1430"/>
      <c r="AJ295" s="1430"/>
      <c r="AK295" s="1431"/>
      <c r="AL295" s="1432">
        <v>2021</v>
      </c>
      <c r="AM295" s="1430"/>
      <c r="AN295" s="1430"/>
      <c r="AO295" s="1430"/>
      <c r="AP295" s="1430"/>
      <c r="AQ295" s="1430"/>
      <c r="AR295" s="1430"/>
      <c r="AS295" s="1430"/>
      <c r="AT295" s="1430"/>
      <c r="AU295" s="1430"/>
      <c r="AV295" s="1430"/>
      <c r="AW295" s="1431"/>
      <c r="AX295" s="1432">
        <v>2022</v>
      </c>
      <c r="AY295" s="1430"/>
      <c r="AZ295" s="1430"/>
      <c r="BA295" s="1430"/>
      <c r="BB295" s="1430"/>
      <c r="BC295" s="1430"/>
      <c r="BD295" s="1430"/>
      <c r="BE295" s="1430"/>
      <c r="BF295" s="1430"/>
      <c r="BG295" s="1430"/>
      <c r="BH295" s="1430"/>
      <c r="BI295" s="1431"/>
      <c r="BJ295" s="1432">
        <v>2023</v>
      </c>
      <c r="BK295" s="1430"/>
      <c r="BL295" s="1430"/>
      <c r="BM295" s="1430"/>
      <c r="BN295" s="1430"/>
      <c r="BO295" s="1430"/>
      <c r="BP295" s="1430"/>
      <c r="BQ295" s="1430"/>
      <c r="BR295" s="1430"/>
      <c r="BS295" s="1430"/>
      <c r="BT295" s="1430"/>
      <c r="BU295" s="1431"/>
    </row>
    <row r="296" spans="1:73" ht="16.2" thickBot="1" x14ac:dyDescent="0.35">
      <c r="A296" s="1497"/>
      <c r="B296" s="329" t="s">
        <v>7</v>
      </c>
      <c r="C296" s="330" t="s">
        <v>8</v>
      </c>
      <c r="D296" s="330" t="s">
        <v>9</v>
      </c>
      <c r="E296" s="330" t="s">
        <v>10</v>
      </c>
      <c r="F296" s="330" t="s">
        <v>11</v>
      </c>
      <c r="G296" s="330" t="s">
        <v>12</v>
      </c>
      <c r="H296" s="330" t="s">
        <v>13</v>
      </c>
      <c r="I296" s="330" t="s">
        <v>14</v>
      </c>
      <c r="J296" s="330" t="s">
        <v>15</v>
      </c>
      <c r="K296" s="330" t="s">
        <v>16</v>
      </c>
      <c r="L296" s="330" t="s">
        <v>17</v>
      </c>
      <c r="M296" s="331" t="s">
        <v>18</v>
      </c>
      <c r="N296" s="329" t="s">
        <v>7</v>
      </c>
      <c r="O296" s="330" t="s">
        <v>8</v>
      </c>
      <c r="P296" s="330" t="s">
        <v>9</v>
      </c>
      <c r="Q296" s="330" t="s">
        <v>10</v>
      </c>
      <c r="R296" s="330" t="s">
        <v>11</v>
      </c>
      <c r="S296" s="330" t="s">
        <v>12</v>
      </c>
      <c r="T296" s="330" t="s">
        <v>13</v>
      </c>
      <c r="U296" s="330" t="s">
        <v>14</v>
      </c>
      <c r="V296" s="330" t="s">
        <v>15</v>
      </c>
      <c r="W296" s="330" t="s">
        <v>16</v>
      </c>
      <c r="X296" s="330" t="s">
        <v>17</v>
      </c>
      <c r="Y296" s="331" t="s">
        <v>18</v>
      </c>
      <c r="Z296" s="329" t="s">
        <v>7</v>
      </c>
      <c r="AA296" s="330" t="s">
        <v>8</v>
      </c>
      <c r="AB296" s="330" t="s">
        <v>9</v>
      </c>
      <c r="AC296" s="330" t="s">
        <v>10</v>
      </c>
      <c r="AD296" s="330" t="s">
        <v>11</v>
      </c>
      <c r="AE296" s="330" t="s">
        <v>12</v>
      </c>
      <c r="AF296" s="330" t="s">
        <v>13</v>
      </c>
      <c r="AG296" s="330" t="s">
        <v>14</v>
      </c>
      <c r="AH296" s="330" t="s">
        <v>15</v>
      </c>
      <c r="AI296" s="330" t="s">
        <v>16</v>
      </c>
      <c r="AJ296" s="330" t="s">
        <v>17</v>
      </c>
      <c r="AK296" s="331" t="s">
        <v>18</v>
      </c>
      <c r="AL296" s="332" t="s">
        <v>7</v>
      </c>
      <c r="AM296" s="330" t="s">
        <v>8</v>
      </c>
      <c r="AN296" s="330" t="s">
        <v>9</v>
      </c>
      <c r="AO296" s="330" t="s">
        <v>10</v>
      </c>
      <c r="AP296" s="330" t="s">
        <v>11</v>
      </c>
      <c r="AQ296" s="330" t="s">
        <v>12</v>
      </c>
      <c r="AR296" s="330" t="s">
        <v>13</v>
      </c>
      <c r="AS296" s="330" t="s">
        <v>14</v>
      </c>
      <c r="AT296" s="330" t="s">
        <v>15</v>
      </c>
      <c r="AU296" s="330" t="s">
        <v>16</v>
      </c>
      <c r="AV296" s="330" t="s">
        <v>17</v>
      </c>
      <c r="AW296" s="333" t="s">
        <v>18</v>
      </c>
      <c r="AX296" s="334" t="s">
        <v>7</v>
      </c>
      <c r="AY296" s="332" t="s">
        <v>8</v>
      </c>
      <c r="AZ296" s="330" t="s">
        <v>9</v>
      </c>
      <c r="BA296" s="330" t="s">
        <v>10</v>
      </c>
      <c r="BB296" s="330" t="s">
        <v>11</v>
      </c>
      <c r="BC296" s="330" t="s">
        <v>12</v>
      </c>
      <c r="BD296" s="330" t="s">
        <v>13</v>
      </c>
      <c r="BE296" s="330" t="s">
        <v>14</v>
      </c>
      <c r="BF296" s="330" t="s">
        <v>15</v>
      </c>
      <c r="BG296" s="330" t="s">
        <v>16</v>
      </c>
      <c r="BH296" s="330" t="s">
        <v>17</v>
      </c>
      <c r="BI296" s="331" t="s">
        <v>18</v>
      </c>
      <c r="BJ296" s="334" t="s">
        <v>7</v>
      </c>
      <c r="BK296" s="332" t="s">
        <v>8</v>
      </c>
      <c r="BL296" s="330" t="s">
        <v>9</v>
      </c>
      <c r="BM296" s="330" t="s">
        <v>10</v>
      </c>
      <c r="BN296" s="330" t="s">
        <v>11</v>
      </c>
      <c r="BO296" s="330" t="s">
        <v>12</v>
      </c>
      <c r="BP296" s="330" t="s">
        <v>13</v>
      </c>
      <c r="BQ296" s="330" t="s">
        <v>14</v>
      </c>
      <c r="BR296" s="330" t="s">
        <v>15</v>
      </c>
      <c r="BS296" s="330" t="s">
        <v>16</v>
      </c>
      <c r="BT296" s="330" t="s">
        <v>17</v>
      </c>
      <c r="BU296" s="331" t="s">
        <v>18</v>
      </c>
    </row>
    <row r="297" spans="1:73" ht="16.2" thickBot="1" x14ac:dyDescent="0.35">
      <c r="A297" s="26" t="s">
        <v>370</v>
      </c>
      <c r="B297" s="335">
        <f>+C81+C185</f>
        <v>2960</v>
      </c>
      <c r="C297" s="335">
        <f t="shared" ref="C297:M297" si="182">+D81+D185</f>
        <v>2408</v>
      </c>
      <c r="D297" s="335">
        <f t="shared" si="182"/>
        <v>2280</v>
      </c>
      <c r="E297" s="335">
        <f t="shared" si="182"/>
        <v>1596</v>
      </c>
      <c r="F297" s="335">
        <f t="shared" si="182"/>
        <v>2888</v>
      </c>
      <c r="G297" s="335">
        <f t="shared" si="182"/>
        <v>3456</v>
      </c>
      <c r="H297" s="335">
        <f t="shared" si="182"/>
        <v>3288</v>
      </c>
      <c r="I297" s="335">
        <f t="shared" si="182"/>
        <v>2384</v>
      </c>
      <c r="J297" s="335">
        <f t="shared" si="182"/>
        <v>2496</v>
      </c>
      <c r="K297" s="335">
        <f t="shared" si="182"/>
        <v>2904</v>
      </c>
      <c r="L297" s="335">
        <f t="shared" si="182"/>
        <v>3144</v>
      </c>
      <c r="M297" s="335">
        <f t="shared" si="182"/>
        <v>5072</v>
      </c>
      <c r="N297" s="335">
        <f>+C82+C186</f>
        <v>3074.3961801726637</v>
      </c>
      <c r="O297" s="335">
        <f t="shared" ref="O297:Y297" si="183">+D82+D186</f>
        <v>2366.4369603581481</v>
      </c>
      <c r="P297" s="335">
        <f t="shared" si="183"/>
        <v>2260.5920621926657</v>
      </c>
      <c r="Q297" s="335">
        <f t="shared" si="183"/>
        <v>1701.0402901328239</v>
      </c>
      <c r="R297" s="335">
        <f t="shared" si="183"/>
        <v>2883.2910112196219</v>
      </c>
      <c r="S297" s="335">
        <f t="shared" si="183"/>
        <v>3546.2316417293382</v>
      </c>
      <c r="T297" s="335">
        <f t="shared" si="183"/>
        <v>3465.9162581174414</v>
      </c>
      <c r="U297" s="335">
        <f t="shared" si="183"/>
        <v>2335.4712515090259</v>
      </c>
      <c r="V297" s="335">
        <f t="shared" si="183"/>
        <v>2616.5903551029514</v>
      </c>
      <c r="W297" s="335">
        <f t="shared" si="183"/>
        <v>3032.7052527117712</v>
      </c>
      <c r="X297" s="335">
        <f t="shared" si="183"/>
        <v>3311.1675326077202</v>
      </c>
      <c r="Y297" s="335">
        <f t="shared" si="183"/>
        <v>5341.6412041458298</v>
      </c>
      <c r="Z297" s="336">
        <f>+C83+C187</f>
        <v>3193.0277817257893</v>
      </c>
      <c r="AA297" s="336">
        <f t="shared" ref="AA297:AK297" si="184">+D83+D187</f>
        <v>2456.3106797581722</v>
      </c>
      <c r="AB297" s="336">
        <f t="shared" si="184"/>
        <v>2348.0606411364015</v>
      </c>
      <c r="AC297" s="336">
        <f t="shared" si="184"/>
        <v>1767.8506967245971</v>
      </c>
      <c r="AD297" s="336">
        <f t="shared" si="184"/>
        <v>2994.7966592154798</v>
      </c>
      <c r="AE297" s="336">
        <f t="shared" si="184"/>
        <v>3680.7153740434692</v>
      </c>
      <c r="AF297" s="336">
        <f t="shared" si="184"/>
        <v>3600.3706391478654</v>
      </c>
      <c r="AG297" s="336">
        <f t="shared" si="184"/>
        <v>2426.484813868226</v>
      </c>
      <c r="AH297" s="336">
        <f t="shared" si="184"/>
        <v>2718.511791547322</v>
      </c>
      <c r="AI297" s="336">
        <f t="shared" si="184"/>
        <v>3149.7748304410702</v>
      </c>
      <c r="AJ297" s="336">
        <f t="shared" si="184"/>
        <v>3438.937349516189</v>
      </c>
      <c r="AK297" s="336">
        <f t="shared" si="184"/>
        <v>5545.9522948754166</v>
      </c>
      <c r="AL297" s="336">
        <f>+C84+C188</f>
        <v>3255.198583927212</v>
      </c>
      <c r="AM297" s="336">
        <f t="shared" ref="AM297:AW297" si="185">+D84+D188</f>
        <v>2490.4113218706511</v>
      </c>
      <c r="AN297" s="336">
        <f t="shared" si="185"/>
        <v>2396.0594635824591</v>
      </c>
      <c r="AO297" s="336">
        <f t="shared" si="185"/>
        <v>1813.4483471935525</v>
      </c>
      <c r="AP297" s="336">
        <f t="shared" si="185"/>
        <v>3055.4738342396745</v>
      </c>
      <c r="AQ297" s="336">
        <f t="shared" si="185"/>
        <v>3729.9370248711939</v>
      </c>
      <c r="AR297" s="336">
        <f t="shared" si="185"/>
        <v>3677.290449071796</v>
      </c>
      <c r="AS297" s="336">
        <f t="shared" si="185"/>
        <v>2482.2603246807848</v>
      </c>
      <c r="AT297" s="336">
        <f t="shared" si="185"/>
        <v>2780.5485144990412</v>
      </c>
      <c r="AU297" s="336">
        <f t="shared" si="185"/>
        <v>3211.5486514637892</v>
      </c>
      <c r="AV297" s="336">
        <f t="shared" si="185"/>
        <v>3505.9145929249689</v>
      </c>
      <c r="AW297" s="336">
        <f t="shared" si="185"/>
        <v>5636.7150290163163</v>
      </c>
      <c r="AX297" s="336">
        <f>+C85+C189</f>
        <v>3289.7276867395994</v>
      </c>
      <c r="AY297" s="336">
        <f t="shared" ref="AY297:BI297" si="186">+D85+D189</f>
        <v>2510.2354020695311</v>
      </c>
      <c r="AZ297" s="336">
        <f t="shared" si="186"/>
        <v>2422.5705724784766</v>
      </c>
      <c r="BA297" s="336">
        <f t="shared" si="186"/>
        <v>1838.0523456863161</v>
      </c>
      <c r="BB297" s="336">
        <f t="shared" si="186"/>
        <v>3089.0208487930786</v>
      </c>
      <c r="BC297" s="336">
        <f t="shared" si="186"/>
        <v>3758.7212965929202</v>
      </c>
      <c r="BD297" s="336">
        <f t="shared" si="186"/>
        <v>3719.571481567732</v>
      </c>
      <c r="BE297" s="336">
        <f t="shared" si="186"/>
        <v>2512.6876193950293</v>
      </c>
      <c r="BF297" s="336">
        <f t="shared" si="186"/>
        <v>2814.416146117399</v>
      </c>
      <c r="BG297" s="336">
        <f t="shared" si="186"/>
        <v>3245.8285733495204</v>
      </c>
      <c r="BH297" s="336">
        <f t="shared" si="186"/>
        <v>3543.1119645301114</v>
      </c>
      <c r="BI297" s="336">
        <f t="shared" si="186"/>
        <v>5688.2340907532644</v>
      </c>
      <c r="BJ297" s="336">
        <f>+C86+C190</f>
        <v>3406.6149431460049</v>
      </c>
      <c r="BK297" s="336">
        <f t="shared" ref="BK297:BU297" si="187">+D86+D190</f>
        <v>2598.5555112109996</v>
      </c>
      <c r="BL297" s="336">
        <f t="shared" si="187"/>
        <v>2508.7915846754304</v>
      </c>
      <c r="BM297" s="336">
        <f t="shared" si="187"/>
        <v>1904.0693823993597</v>
      </c>
      <c r="BN297" s="336">
        <f t="shared" si="187"/>
        <v>3198.9269442259983</v>
      </c>
      <c r="BO297" s="336">
        <f t="shared" si="187"/>
        <v>3890.848027474326</v>
      </c>
      <c r="BP297" s="336">
        <f t="shared" si="187"/>
        <v>3852.1641568105188</v>
      </c>
      <c r="BQ297" s="336">
        <f t="shared" si="187"/>
        <v>2602.5071799224629</v>
      </c>
      <c r="BR297" s="336">
        <f t="shared" si="187"/>
        <v>2914.9929201707464</v>
      </c>
      <c r="BS297" s="336">
        <f t="shared" si="187"/>
        <v>3361.1843024082868</v>
      </c>
      <c r="BT297" s="336">
        <f t="shared" si="187"/>
        <v>3669.0033799651878</v>
      </c>
      <c r="BU297" s="336">
        <f t="shared" si="187"/>
        <v>5889.2497811453331</v>
      </c>
    </row>
    <row r="298" spans="1:73" x14ac:dyDescent="0.3">
      <c r="A298" s="34"/>
      <c r="B298" s="1008"/>
      <c r="C298" s="1008"/>
      <c r="D298" s="1008"/>
      <c r="E298" s="1008"/>
      <c r="F298" s="1008"/>
      <c r="G298" s="1008"/>
      <c r="H298" s="1008"/>
      <c r="I298" s="1008"/>
      <c r="J298" s="1008"/>
      <c r="K298" s="1008"/>
      <c r="L298" s="1008"/>
      <c r="M298" s="1008"/>
      <c r="N298" s="1008"/>
      <c r="O298" s="1008"/>
      <c r="P298" s="1008"/>
      <c r="Q298" s="1008"/>
      <c r="R298" s="1008"/>
      <c r="S298" s="1008"/>
      <c r="T298" s="1008"/>
      <c r="U298" s="1008"/>
      <c r="V298" s="1008"/>
      <c r="W298" s="1008"/>
      <c r="X298" s="1008"/>
      <c r="Y298" s="1008"/>
      <c r="Z298" s="1008"/>
      <c r="AA298" s="1008"/>
      <c r="AB298" s="1008"/>
      <c r="AC298" s="1008"/>
      <c r="AD298" s="1008"/>
      <c r="AE298" s="1008"/>
      <c r="AF298" s="1008"/>
      <c r="AG298" s="1008"/>
      <c r="AH298" s="1008"/>
      <c r="AI298" s="1008"/>
      <c r="AJ298" s="1008"/>
      <c r="AK298" s="1008"/>
      <c r="AL298" s="1008"/>
      <c r="AM298" s="1008"/>
      <c r="AN298" s="1008"/>
      <c r="AO298" s="1008"/>
      <c r="AP298" s="1008"/>
      <c r="AQ298" s="1008"/>
      <c r="AR298" s="1008"/>
      <c r="AS298" s="1008"/>
      <c r="AT298" s="1008"/>
      <c r="AU298" s="1008"/>
      <c r="AV298" s="1008"/>
      <c r="AW298" s="1008"/>
      <c r="AX298" s="1008"/>
      <c r="AY298" s="1008"/>
      <c r="AZ298" s="1008"/>
      <c r="BA298" s="1008"/>
      <c r="BB298" s="1008"/>
      <c r="BC298" s="1008"/>
      <c r="BD298" s="1008"/>
      <c r="BE298" s="1008"/>
      <c r="BF298" s="1008"/>
      <c r="BG298" s="1008"/>
      <c r="BH298" s="1008"/>
      <c r="BI298" s="1008"/>
      <c r="BJ298" s="1008"/>
      <c r="BK298" s="1008"/>
      <c r="BL298" s="1008"/>
      <c r="BM298" s="1008"/>
      <c r="BN298" s="1008"/>
      <c r="BO298" s="1008"/>
      <c r="BP298" s="1008"/>
      <c r="BQ298" s="1008"/>
      <c r="BR298" s="1008"/>
      <c r="BS298" s="1008"/>
      <c r="BT298" s="1008"/>
      <c r="BU298" s="1008"/>
    </row>
    <row r="300" spans="1:73" ht="16.2" thickBot="1" x14ac:dyDescent="0.35">
      <c r="A300" s="3" t="s">
        <v>369</v>
      </c>
    </row>
    <row r="301" spans="1:73" s="27" customFormat="1" ht="16.2" thickBot="1" x14ac:dyDescent="0.35">
      <c r="A301" s="1498" t="s">
        <v>21</v>
      </c>
      <c r="B301" s="1432">
        <v>2018</v>
      </c>
      <c r="C301" s="1430"/>
      <c r="D301" s="1430"/>
      <c r="E301" s="1430"/>
      <c r="F301" s="1430"/>
      <c r="G301" s="1430"/>
      <c r="H301" s="1430"/>
      <c r="I301" s="1430"/>
      <c r="J301" s="1430"/>
      <c r="K301" s="1430"/>
      <c r="L301" s="1430"/>
      <c r="M301" s="1431"/>
      <c r="N301" s="1432">
        <v>2019</v>
      </c>
      <c r="O301" s="1430"/>
      <c r="P301" s="1430"/>
      <c r="Q301" s="1430"/>
      <c r="R301" s="1430"/>
      <c r="S301" s="1430"/>
      <c r="T301" s="1430"/>
      <c r="U301" s="1430"/>
      <c r="V301" s="1430"/>
      <c r="W301" s="1430"/>
      <c r="X301" s="1430"/>
      <c r="Y301" s="1431"/>
      <c r="Z301" s="1432">
        <v>2020</v>
      </c>
      <c r="AA301" s="1430"/>
      <c r="AB301" s="1430"/>
      <c r="AC301" s="1430"/>
      <c r="AD301" s="1430"/>
      <c r="AE301" s="1430"/>
      <c r="AF301" s="1430"/>
      <c r="AG301" s="1430"/>
      <c r="AH301" s="1430"/>
      <c r="AI301" s="1430"/>
      <c r="AJ301" s="1430"/>
      <c r="AK301" s="1431"/>
      <c r="AL301" s="1432">
        <v>2021</v>
      </c>
      <c r="AM301" s="1430"/>
      <c r="AN301" s="1430"/>
      <c r="AO301" s="1430"/>
      <c r="AP301" s="1430"/>
      <c r="AQ301" s="1430"/>
      <c r="AR301" s="1430"/>
      <c r="AS301" s="1430"/>
      <c r="AT301" s="1430"/>
      <c r="AU301" s="1430"/>
      <c r="AV301" s="1430"/>
      <c r="AW301" s="1431"/>
      <c r="AX301" s="1432">
        <v>2022</v>
      </c>
      <c r="AY301" s="1430"/>
      <c r="AZ301" s="1430"/>
      <c r="BA301" s="1430"/>
      <c r="BB301" s="1430"/>
      <c r="BC301" s="1430"/>
      <c r="BD301" s="1430"/>
      <c r="BE301" s="1430"/>
      <c r="BF301" s="1430"/>
      <c r="BG301" s="1430"/>
      <c r="BH301" s="1430"/>
      <c r="BI301" s="1431"/>
      <c r="BJ301" s="1432">
        <v>2023</v>
      </c>
      <c r="BK301" s="1430"/>
      <c r="BL301" s="1430"/>
      <c r="BM301" s="1430"/>
      <c r="BN301" s="1430"/>
      <c r="BO301" s="1430"/>
      <c r="BP301" s="1430"/>
      <c r="BQ301" s="1430"/>
      <c r="BR301" s="1430"/>
      <c r="BS301" s="1430"/>
      <c r="BT301" s="1430"/>
      <c r="BU301" s="1431"/>
    </row>
    <row r="302" spans="1:73" s="27" customFormat="1" ht="16.2" thickBot="1" x14ac:dyDescent="0.35">
      <c r="A302" s="1499"/>
      <c r="B302" s="329" t="s">
        <v>7</v>
      </c>
      <c r="C302" s="330" t="s">
        <v>8</v>
      </c>
      <c r="D302" s="330" t="s">
        <v>9</v>
      </c>
      <c r="E302" s="330" t="s">
        <v>10</v>
      </c>
      <c r="F302" s="330" t="s">
        <v>11</v>
      </c>
      <c r="G302" s="330" t="s">
        <v>12</v>
      </c>
      <c r="H302" s="330" t="s">
        <v>13</v>
      </c>
      <c r="I302" s="330" t="s">
        <v>14</v>
      </c>
      <c r="J302" s="330" t="s">
        <v>15</v>
      </c>
      <c r="K302" s="330" t="s">
        <v>16</v>
      </c>
      <c r="L302" s="330" t="s">
        <v>17</v>
      </c>
      <c r="M302" s="331" t="s">
        <v>18</v>
      </c>
      <c r="N302" s="329" t="s">
        <v>7</v>
      </c>
      <c r="O302" s="330" t="s">
        <v>8</v>
      </c>
      <c r="P302" s="330" t="s">
        <v>9</v>
      </c>
      <c r="Q302" s="330" t="s">
        <v>10</v>
      </c>
      <c r="R302" s="330" t="s">
        <v>11</v>
      </c>
      <c r="S302" s="330" t="s">
        <v>12</v>
      </c>
      <c r="T302" s="330" t="s">
        <v>13</v>
      </c>
      <c r="U302" s="330" t="s">
        <v>14</v>
      </c>
      <c r="V302" s="330" t="s">
        <v>15</v>
      </c>
      <c r="W302" s="330" t="s">
        <v>16</v>
      </c>
      <c r="X302" s="330" t="s">
        <v>17</v>
      </c>
      <c r="Y302" s="331" t="s">
        <v>18</v>
      </c>
      <c r="Z302" s="329" t="s">
        <v>7</v>
      </c>
      <c r="AA302" s="330" t="s">
        <v>8</v>
      </c>
      <c r="AB302" s="330" t="s">
        <v>9</v>
      </c>
      <c r="AC302" s="330" t="s">
        <v>10</v>
      </c>
      <c r="AD302" s="330" t="s">
        <v>11</v>
      </c>
      <c r="AE302" s="330" t="s">
        <v>12</v>
      </c>
      <c r="AF302" s="330" t="s">
        <v>13</v>
      </c>
      <c r="AG302" s="330" t="s">
        <v>14</v>
      </c>
      <c r="AH302" s="330" t="s">
        <v>15</v>
      </c>
      <c r="AI302" s="330" t="s">
        <v>16</v>
      </c>
      <c r="AJ302" s="330" t="s">
        <v>17</v>
      </c>
      <c r="AK302" s="331" t="s">
        <v>18</v>
      </c>
      <c r="AL302" s="332" t="s">
        <v>7</v>
      </c>
      <c r="AM302" s="330" t="s">
        <v>8</v>
      </c>
      <c r="AN302" s="330" t="s">
        <v>9</v>
      </c>
      <c r="AO302" s="330" t="s">
        <v>10</v>
      </c>
      <c r="AP302" s="330" t="s">
        <v>11</v>
      </c>
      <c r="AQ302" s="330" t="s">
        <v>12</v>
      </c>
      <c r="AR302" s="330" t="s">
        <v>13</v>
      </c>
      <c r="AS302" s="330" t="s">
        <v>14</v>
      </c>
      <c r="AT302" s="330" t="s">
        <v>15</v>
      </c>
      <c r="AU302" s="330" t="s">
        <v>16</v>
      </c>
      <c r="AV302" s="330" t="s">
        <v>17</v>
      </c>
      <c r="AW302" s="333" t="s">
        <v>18</v>
      </c>
      <c r="AX302" s="334" t="s">
        <v>7</v>
      </c>
      <c r="AY302" s="332" t="s">
        <v>8</v>
      </c>
      <c r="AZ302" s="330" t="s">
        <v>9</v>
      </c>
      <c r="BA302" s="330" t="s">
        <v>10</v>
      </c>
      <c r="BB302" s="330" t="s">
        <v>11</v>
      </c>
      <c r="BC302" s="330" t="s">
        <v>12</v>
      </c>
      <c r="BD302" s="330" t="s">
        <v>13</v>
      </c>
      <c r="BE302" s="330" t="s">
        <v>14</v>
      </c>
      <c r="BF302" s="330" t="s">
        <v>15</v>
      </c>
      <c r="BG302" s="330" t="s">
        <v>16</v>
      </c>
      <c r="BH302" s="330" t="s">
        <v>17</v>
      </c>
      <c r="BI302" s="331" t="s">
        <v>18</v>
      </c>
      <c r="BJ302" s="334" t="s">
        <v>7</v>
      </c>
      <c r="BK302" s="332" t="s">
        <v>8</v>
      </c>
      <c r="BL302" s="330" t="s">
        <v>9</v>
      </c>
      <c r="BM302" s="330" t="s">
        <v>10</v>
      </c>
      <c r="BN302" s="330" t="s">
        <v>11</v>
      </c>
      <c r="BO302" s="330" t="s">
        <v>12</v>
      </c>
      <c r="BP302" s="330" t="s">
        <v>13</v>
      </c>
      <c r="BQ302" s="330" t="s">
        <v>14</v>
      </c>
      <c r="BR302" s="330" t="s">
        <v>15</v>
      </c>
      <c r="BS302" s="330" t="s">
        <v>16</v>
      </c>
      <c r="BT302" s="330" t="s">
        <v>17</v>
      </c>
      <c r="BU302" s="331" t="s">
        <v>18</v>
      </c>
    </row>
    <row r="303" spans="1:73" s="27" customFormat="1" ht="16.2" thickBot="1" x14ac:dyDescent="0.35">
      <c r="A303" s="26" t="s">
        <v>370</v>
      </c>
      <c r="B303" s="204"/>
      <c r="C303" s="205"/>
      <c r="D303" s="205"/>
      <c r="E303" s="205"/>
      <c r="F303" s="205"/>
      <c r="G303" s="205"/>
      <c r="H303" s="205"/>
      <c r="I303" s="205"/>
      <c r="J303" s="205"/>
      <c r="K303" s="205"/>
      <c r="L303" s="205"/>
      <c r="M303" s="205"/>
      <c r="N303" s="336">
        <f>+C101</f>
        <v>1050</v>
      </c>
      <c r="O303" s="336">
        <f t="shared" ref="O303:Y303" si="188">+D101</f>
        <v>1283.3333333333335</v>
      </c>
      <c r="P303" s="336">
        <f t="shared" si="188"/>
        <v>1050</v>
      </c>
      <c r="Q303" s="336">
        <f t="shared" si="188"/>
        <v>1283.3333333333335</v>
      </c>
      <c r="R303" s="336">
        <f t="shared" si="188"/>
        <v>1050</v>
      </c>
      <c r="S303" s="336">
        <f t="shared" si="188"/>
        <v>1283.3333333333335</v>
      </c>
      <c r="T303" s="336">
        <f t="shared" si="188"/>
        <v>1050</v>
      </c>
      <c r="U303" s="336">
        <f t="shared" si="188"/>
        <v>1283.3333333333335</v>
      </c>
      <c r="V303" s="336">
        <f t="shared" si="188"/>
        <v>1050</v>
      </c>
      <c r="W303" s="336">
        <f t="shared" si="188"/>
        <v>1283.3333333333335</v>
      </c>
      <c r="X303" s="336">
        <f t="shared" si="188"/>
        <v>1050</v>
      </c>
      <c r="Y303" s="336">
        <f t="shared" si="188"/>
        <v>1283.3333333333335</v>
      </c>
      <c r="Z303" s="336">
        <f>+C102+C193+C253</f>
        <v>2168.9166666666661</v>
      </c>
      <c r="AA303" s="336">
        <f t="shared" ref="AA303:AK303" si="189">+D102+D193+D253</f>
        <v>2402.75</v>
      </c>
      <c r="AB303" s="336">
        <f t="shared" si="189"/>
        <v>2168.9166666666661</v>
      </c>
      <c r="AC303" s="336">
        <f t="shared" si="189"/>
        <v>2402.75</v>
      </c>
      <c r="AD303" s="336">
        <f t="shared" si="189"/>
        <v>2168.9166666666661</v>
      </c>
      <c r="AE303" s="336">
        <f t="shared" si="189"/>
        <v>2402.75</v>
      </c>
      <c r="AF303" s="336">
        <f t="shared" si="189"/>
        <v>2168.9166666666661</v>
      </c>
      <c r="AG303" s="336">
        <f t="shared" si="189"/>
        <v>2402.75</v>
      </c>
      <c r="AH303" s="336">
        <f t="shared" si="189"/>
        <v>2168.9166666666661</v>
      </c>
      <c r="AI303" s="336">
        <f t="shared" si="189"/>
        <v>2402.75</v>
      </c>
      <c r="AJ303" s="336">
        <f t="shared" si="189"/>
        <v>2168.9166666666661</v>
      </c>
      <c r="AK303" s="336">
        <f t="shared" si="189"/>
        <v>2402.75</v>
      </c>
      <c r="AL303" s="336">
        <f>+C103+C194+C254</f>
        <v>2281.9195533333332</v>
      </c>
      <c r="AM303" s="336">
        <f t="shared" ref="AM303:AW303" si="190">+D103+D194+D254</f>
        <v>2530.938713333333</v>
      </c>
      <c r="AN303" s="336">
        <f t="shared" si="190"/>
        <v>2281.9195533333332</v>
      </c>
      <c r="AO303" s="336">
        <f t="shared" si="190"/>
        <v>2530.938713333333</v>
      </c>
      <c r="AP303" s="336">
        <f t="shared" si="190"/>
        <v>2281.9195533333332</v>
      </c>
      <c r="AQ303" s="336">
        <f t="shared" si="190"/>
        <v>2530.938713333333</v>
      </c>
      <c r="AR303" s="336">
        <f t="shared" si="190"/>
        <v>2281.9195533333332</v>
      </c>
      <c r="AS303" s="336">
        <f t="shared" si="190"/>
        <v>2530.938713333333</v>
      </c>
      <c r="AT303" s="336">
        <f t="shared" si="190"/>
        <v>2281.9195533333332</v>
      </c>
      <c r="AU303" s="336">
        <f t="shared" si="190"/>
        <v>2530.938713333333</v>
      </c>
      <c r="AV303" s="336">
        <f t="shared" si="190"/>
        <v>2281.9195533333332</v>
      </c>
      <c r="AW303" s="336">
        <f t="shared" si="190"/>
        <v>2530.938713333333</v>
      </c>
      <c r="AX303" s="336">
        <f>+C104+C195+C255</f>
        <v>2243.430990628533</v>
      </c>
      <c r="AY303" s="336">
        <f t="shared" ref="AY303:BI303" si="191">+D104+D195+D255</f>
        <v>2489.097136694133</v>
      </c>
      <c r="AZ303" s="336">
        <f t="shared" si="191"/>
        <v>2243.430990628533</v>
      </c>
      <c r="BA303" s="336">
        <f t="shared" si="191"/>
        <v>2489.097136694133</v>
      </c>
      <c r="BB303" s="336">
        <f t="shared" si="191"/>
        <v>2243.430990628533</v>
      </c>
      <c r="BC303" s="336">
        <f t="shared" si="191"/>
        <v>2489.097136694133</v>
      </c>
      <c r="BD303" s="336">
        <f t="shared" si="191"/>
        <v>2243.430990628533</v>
      </c>
      <c r="BE303" s="336">
        <f t="shared" si="191"/>
        <v>2489.097136694133</v>
      </c>
      <c r="BF303" s="336">
        <f t="shared" si="191"/>
        <v>2243.430990628533</v>
      </c>
      <c r="BG303" s="336">
        <f t="shared" si="191"/>
        <v>2489.097136694133</v>
      </c>
      <c r="BH303" s="336">
        <f t="shared" si="191"/>
        <v>2243.430990628533</v>
      </c>
      <c r="BI303" s="336">
        <f t="shared" si="191"/>
        <v>2489.097136694133</v>
      </c>
      <c r="BJ303" s="336">
        <f>+C105+C196+C256</f>
        <v>2324.5359936780401</v>
      </c>
      <c r="BK303" s="336">
        <f t="shared" ref="BK303:BU303" si="192">+D105+D196+D256</f>
        <v>2574.6053256064938</v>
      </c>
      <c r="BL303" s="336">
        <f t="shared" si="192"/>
        <v>2324.5359936780401</v>
      </c>
      <c r="BM303" s="336">
        <f t="shared" si="192"/>
        <v>2574.6053256064938</v>
      </c>
      <c r="BN303" s="336">
        <f t="shared" si="192"/>
        <v>2324.5359936780401</v>
      </c>
      <c r="BO303" s="336">
        <f t="shared" si="192"/>
        <v>2574.6053256064938</v>
      </c>
      <c r="BP303" s="336">
        <f t="shared" si="192"/>
        <v>2324.5359936780401</v>
      </c>
      <c r="BQ303" s="336">
        <f t="shared" si="192"/>
        <v>2574.6053256064938</v>
      </c>
      <c r="BR303" s="336">
        <f t="shared" si="192"/>
        <v>2324.5359936780401</v>
      </c>
      <c r="BS303" s="336">
        <f t="shared" si="192"/>
        <v>2574.6053256064938</v>
      </c>
      <c r="BT303" s="336">
        <f t="shared" si="192"/>
        <v>2324.5359936780401</v>
      </c>
      <c r="BU303" s="336">
        <f t="shared" si="192"/>
        <v>2574.6053256064938</v>
      </c>
    </row>
    <row r="304" spans="1:73" s="27" customFormat="1" x14ac:dyDescent="0.3">
      <c r="A304" s="34"/>
      <c r="N304" s="1008"/>
      <c r="O304" s="1008"/>
      <c r="P304" s="1008"/>
      <c r="Q304" s="1008"/>
      <c r="R304" s="1008"/>
      <c r="S304" s="1008"/>
      <c r="T304" s="1008"/>
      <c r="U304" s="1008"/>
      <c r="V304" s="1008"/>
      <c r="W304" s="1008"/>
      <c r="X304" s="1008"/>
      <c r="Y304" s="1008"/>
      <c r="Z304" s="1008"/>
      <c r="AA304" s="1008"/>
      <c r="AB304" s="1008"/>
      <c r="AC304" s="1008"/>
      <c r="AD304" s="1008"/>
      <c r="AE304" s="1008"/>
      <c r="AF304" s="1008"/>
      <c r="AG304" s="1008"/>
      <c r="AH304" s="1008"/>
      <c r="AI304" s="1008"/>
      <c r="AJ304" s="1008"/>
      <c r="AK304" s="1008"/>
      <c r="AL304" s="1008"/>
      <c r="AM304" s="1008"/>
      <c r="AN304" s="1008"/>
      <c r="AO304" s="1008"/>
      <c r="AP304" s="1008"/>
      <c r="AQ304" s="1008"/>
      <c r="AR304" s="1008"/>
      <c r="AS304" s="1008"/>
      <c r="AT304" s="1008"/>
      <c r="AU304" s="1008"/>
      <c r="AV304" s="1008"/>
      <c r="AW304" s="1008"/>
      <c r="AX304" s="1008"/>
      <c r="AY304" s="1008"/>
      <c r="AZ304" s="1008"/>
      <c r="BA304" s="1008"/>
      <c r="BB304" s="1008"/>
      <c r="BC304" s="1008"/>
      <c r="BD304" s="1008"/>
      <c r="BE304" s="1008"/>
      <c r="BF304" s="1008"/>
      <c r="BG304" s="1008"/>
      <c r="BH304" s="1008"/>
      <c r="BI304" s="1008"/>
      <c r="BJ304" s="1008"/>
      <c r="BK304" s="1008"/>
      <c r="BL304" s="1008"/>
      <c r="BM304" s="1008"/>
      <c r="BN304" s="1008"/>
      <c r="BO304" s="1008"/>
      <c r="BP304" s="1008"/>
      <c r="BQ304" s="1008"/>
      <c r="BR304" s="1008"/>
      <c r="BS304" s="1008"/>
      <c r="BT304" s="1008"/>
      <c r="BU304" s="1008"/>
    </row>
    <row r="305" spans="1:73" s="27" customFormat="1" x14ac:dyDescent="0.3"/>
    <row r="306" spans="1:73" s="27" customFormat="1" ht="16.2" thickBot="1" x14ac:dyDescent="0.35">
      <c r="A306" s="3" t="s">
        <v>369</v>
      </c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</row>
    <row r="307" spans="1:73" s="27" customFormat="1" ht="16.2" thickBot="1" x14ac:dyDescent="0.35">
      <c r="A307" s="1489" t="s">
        <v>19</v>
      </c>
      <c r="B307" s="1432">
        <v>2018</v>
      </c>
      <c r="C307" s="1430"/>
      <c r="D307" s="1430"/>
      <c r="E307" s="1430"/>
      <c r="F307" s="1430"/>
      <c r="G307" s="1430"/>
      <c r="H307" s="1430"/>
      <c r="I307" s="1430"/>
      <c r="J307" s="1430"/>
      <c r="K307" s="1430"/>
      <c r="L307" s="1430"/>
      <c r="M307" s="1431"/>
      <c r="N307" s="1432">
        <v>2019</v>
      </c>
      <c r="O307" s="1430"/>
      <c r="P307" s="1430"/>
      <c r="Q307" s="1430"/>
      <c r="R307" s="1430"/>
      <c r="S307" s="1430"/>
      <c r="T307" s="1430"/>
      <c r="U307" s="1430"/>
      <c r="V307" s="1430"/>
      <c r="W307" s="1430"/>
      <c r="X307" s="1430"/>
      <c r="Y307" s="1431"/>
      <c r="Z307" s="1432">
        <v>2020</v>
      </c>
      <c r="AA307" s="1430"/>
      <c r="AB307" s="1430"/>
      <c r="AC307" s="1430"/>
      <c r="AD307" s="1430"/>
      <c r="AE307" s="1430"/>
      <c r="AF307" s="1430"/>
      <c r="AG307" s="1430"/>
      <c r="AH307" s="1430"/>
      <c r="AI307" s="1430"/>
      <c r="AJ307" s="1430"/>
      <c r="AK307" s="1431"/>
      <c r="AL307" s="1432">
        <v>2021</v>
      </c>
      <c r="AM307" s="1430"/>
      <c r="AN307" s="1430"/>
      <c r="AO307" s="1430"/>
      <c r="AP307" s="1430"/>
      <c r="AQ307" s="1430"/>
      <c r="AR307" s="1430"/>
      <c r="AS307" s="1430"/>
      <c r="AT307" s="1430"/>
      <c r="AU307" s="1430"/>
      <c r="AV307" s="1430"/>
      <c r="AW307" s="1431"/>
      <c r="AX307" s="1432">
        <v>2022</v>
      </c>
      <c r="AY307" s="1430"/>
      <c r="AZ307" s="1430"/>
      <c r="BA307" s="1430"/>
      <c r="BB307" s="1430"/>
      <c r="BC307" s="1430"/>
      <c r="BD307" s="1430"/>
      <c r="BE307" s="1430"/>
      <c r="BF307" s="1430"/>
      <c r="BG307" s="1430"/>
      <c r="BH307" s="1430"/>
      <c r="BI307" s="1431"/>
      <c r="BJ307" s="1432">
        <v>2023</v>
      </c>
      <c r="BK307" s="1430"/>
      <c r="BL307" s="1430"/>
      <c r="BM307" s="1430"/>
      <c r="BN307" s="1430"/>
      <c r="BO307" s="1430"/>
      <c r="BP307" s="1430"/>
      <c r="BQ307" s="1430"/>
      <c r="BR307" s="1430"/>
      <c r="BS307" s="1430"/>
      <c r="BT307" s="1430"/>
      <c r="BU307" s="1431"/>
    </row>
    <row r="308" spans="1:73" s="27" customFormat="1" ht="16.2" thickBot="1" x14ac:dyDescent="0.35">
      <c r="A308" s="1490"/>
      <c r="B308" s="329" t="s">
        <v>7</v>
      </c>
      <c r="C308" s="330" t="s">
        <v>8</v>
      </c>
      <c r="D308" s="330" t="s">
        <v>9</v>
      </c>
      <c r="E308" s="330" t="s">
        <v>10</v>
      </c>
      <c r="F308" s="330" t="s">
        <v>11</v>
      </c>
      <c r="G308" s="330" t="s">
        <v>12</v>
      </c>
      <c r="H308" s="330" t="s">
        <v>13</v>
      </c>
      <c r="I308" s="330" t="s">
        <v>14</v>
      </c>
      <c r="J308" s="330" t="s">
        <v>15</v>
      </c>
      <c r="K308" s="330" t="s">
        <v>16</v>
      </c>
      <c r="L308" s="330" t="s">
        <v>17</v>
      </c>
      <c r="M308" s="331" t="s">
        <v>18</v>
      </c>
      <c r="N308" s="329" t="s">
        <v>7</v>
      </c>
      <c r="O308" s="330" t="s">
        <v>8</v>
      </c>
      <c r="P308" s="330" t="s">
        <v>9</v>
      </c>
      <c r="Q308" s="330" t="s">
        <v>10</v>
      </c>
      <c r="R308" s="330" t="s">
        <v>11</v>
      </c>
      <c r="S308" s="330" t="s">
        <v>12</v>
      </c>
      <c r="T308" s="330" t="s">
        <v>13</v>
      </c>
      <c r="U308" s="330" t="s">
        <v>14</v>
      </c>
      <c r="V308" s="330" t="s">
        <v>15</v>
      </c>
      <c r="W308" s="330" t="s">
        <v>16</v>
      </c>
      <c r="X308" s="330" t="s">
        <v>17</v>
      </c>
      <c r="Y308" s="331" t="s">
        <v>18</v>
      </c>
      <c r="Z308" s="329" t="s">
        <v>7</v>
      </c>
      <c r="AA308" s="330" t="s">
        <v>8</v>
      </c>
      <c r="AB308" s="330" t="s">
        <v>9</v>
      </c>
      <c r="AC308" s="330" t="s">
        <v>10</v>
      </c>
      <c r="AD308" s="330" t="s">
        <v>11</v>
      </c>
      <c r="AE308" s="330" t="s">
        <v>12</v>
      </c>
      <c r="AF308" s="330" t="s">
        <v>13</v>
      </c>
      <c r="AG308" s="330" t="s">
        <v>14</v>
      </c>
      <c r="AH308" s="330" t="s">
        <v>15</v>
      </c>
      <c r="AI308" s="330" t="s">
        <v>16</v>
      </c>
      <c r="AJ308" s="330" t="s">
        <v>17</v>
      </c>
      <c r="AK308" s="331" t="s">
        <v>18</v>
      </c>
      <c r="AL308" s="332" t="s">
        <v>7</v>
      </c>
      <c r="AM308" s="330" t="s">
        <v>8</v>
      </c>
      <c r="AN308" s="330" t="s">
        <v>9</v>
      </c>
      <c r="AO308" s="330" t="s">
        <v>10</v>
      </c>
      <c r="AP308" s="330" t="s">
        <v>11</v>
      </c>
      <c r="AQ308" s="330" t="s">
        <v>12</v>
      </c>
      <c r="AR308" s="330" t="s">
        <v>13</v>
      </c>
      <c r="AS308" s="330" t="s">
        <v>14</v>
      </c>
      <c r="AT308" s="330" t="s">
        <v>15</v>
      </c>
      <c r="AU308" s="330" t="s">
        <v>16</v>
      </c>
      <c r="AV308" s="330" t="s">
        <v>17</v>
      </c>
      <c r="AW308" s="333" t="s">
        <v>18</v>
      </c>
      <c r="AX308" s="334" t="s">
        <v>7</v>
      </c>
      <c r="AY308" s="332" t="s">
        <v>8</v>
      </c>
      <c r="AZ308" s="330" t="s">
        <v>9</v>
      </c>
      <c r="BA308" s="330" t="s">
        <v>10</v>
      </c>
      <c r="BB308" s="330" t="s">
        <v>11</v>
      </c>
      <c r="BC308" s="330" t="s">
        <v>12</v>
      </c>
      <c r="BD308" s="330" t="s">
        <v>13</v>
      </c>
      <c r="BE308" s="330" t="s">
        <v>14</v>
      </c>
      <c r="BF308" s="330" t="s">
        <v>15</v>
      </c>
      <c r="BG308" s="330" t="s">
        <v>16</v>
      </c>
      <c r="BH308" s="330" t="s">
        <v>17</v>
      </c>
      <c r="BI308" s="331" t="s">
        <v>18</v>
      </c>
      <c r="BJ308" s="334" t="s">
        <v>7</v>
      </c>
      <c r="BK308" s="332" t="s">
        <v>8</v>
      </c>
      <c r="BL308" s="330" t="s">
        <v>9</v>
      </c>
      <c r="BM308" s="330" t="s">
        <v>10</v>
      </c>
      <c r="BN308" s="330" t="s">
        <v>11</v>
      </c>
      <c r="BO308" s="330" t="s">
        <v>12</v>
      </c>
      <c r="BP308" s="330" t="s">
        <v>13</v>
      </c>
      <c r="BQ308" s="330" t="s">
        <v>14</v>
      </c>
      <c r="BR308" s="330" t="s">
        <v>15</v>
      </c>
      <c r="BS308" s="330" t="s">
        <v>16</v>
      </c>
      <c r="BT308" s="330" t="s">
        <v>17</v>
      </c>
      <c r="BU308" s="331" t="s">
        <v>18</v>
      </c>
    </row>
    <row r="309" spans="1:73" s="27" customFormat="1" ht="16.2" thickBot="1" x14ac:dyDescent="0.35">
      <c r="A309" s="26" t="s">
        <v>370</v>
      </c>
      <c r="B309" s="335">
        <f>+C92</f>
        <v>1600</v>
      </c>
      <c r="C309" s="335">
        <f t="shared" ref="C309:M309" si="193">+D92</f>
        <v>1000</v>
      </c>
      <c r="D309" s="335">
        <f t="shared" si="193"/>
        <v>1120</v>
      </c>
      <c r="E309" s="335">
        <f t="shared" si="193"/>
        <v>800</v>
      </c>
      <c r="F309" s="335">
        <f t="shared" si="193"/>
        <v>1400</v>
      </c>
      <c r="G309" s="335">
        <f t="shared" si="193"/>
        <v>2600</v>
      </c>
      <c r="H309" s="335">
        <f t="shared" si="193"/>
        <v>2000</v>
      </c>
      <c r="I309" s="335">
        <f t="shared" si="193"/>
        <v>950</v>
      </c>
      <c r="J309" s="335">
        <f t="shared" si="193"/>
        <v>1700</v>
      </c>
      <c r="K309" s="335">
        <f t="shared" si="193"/>
        <v>1500</v>
      </c>
      <c r="L309" s="335">
        <f t="shared" si="193"/>
        <v>1600</v>
      </c>
      <c r="M309" s="335">
        <f t="shared" si="193"/>
        <v>3400</v>
      </c>
      <c r="N309" s="336">
        <f>+C93</f>
        <v>1800.0037065490415</v>
      </c>
      <c r="O309" s="336">
        <f t="shared" ref="O309:Y309" si="194">+D93</f>
        <v>980.55634405168166</v>
      </c>
      <c r="P309" s="336">
        <f t="shared" si="194"/>
        <v>1006.6563850026677</v>
      </c>
      <c r="Q309" s="336">
        <f t="shared" si="194"/>
        <v>744.03081693323782</v>
      </c>
      <c r="R309" s="336">
        <f t="shared" si="194"/>
        <v>1463.3552932409136</v>
      </c>
      <c r="S309" s="336">
        <f t="shared" si="194"/>
        <v>2817.7331869045934</v>
      </c>
      <c r="T309" s="336">
        <f t="shared" si="194"/>
        <v>2032.7112477617986</v>
      </c>
      <c r="U309" s="336">
        <f t="shared" si="194"/>
        <v>991.29883086254029</v>
      </c>
      <c r="V309" s="336">
        <f t="shared" si="194"/>
        <v>1409.2744628543201</v>
      </c>
      <c r="W309" s="336">
        <f t="shared" si="194"/>
        <v>1553.6432728587481</v>
      </c>
      <c r="X309" s="336">
        <f t="shared" si="194"/>
        <v>1843.0354857422474</v>
      </c>
      <c r="Y309" s="336">
        <f t="shared" si="194"/>
        <v>3625.6689672382104</v>
      </c>
      <c r="Z309" s="336">
        <f>+C94</f>
        <v>1890.0758920247556</v>
      </c>
      <c r="AA309" s="336">
        <f t="shared" ref="AA309:AK309" si="195">+D94</f>
        <v>1029.6233835080279</v>
      </c>
      <c r="AB309" s="336">
        <f t="shared" si="195"/>
        <v>1057.0294705082013</v>
      </c>
      <c r="AC309" s="336">
        <f t="shared" si="195"/>
        <v>781.26211901257705</v>
      </c>
      <c r="AD309" s="336">
        <f t="shared" si="195"/>
        <v>1536.5815921146891</v>
      </c>
      <c r="AE309" s="336">
        <f t="shared" si="195"/>
        <v>2958.7325555772995</v>
      </c>
      <c r="AF309" s="336">
        <f t="shared" si="195"/>
        <v>2134.4281185997993</v>
      </c>
      <c r="AG309" s="336">
        <f t="shared" si="195"/>
        <v>1040.9034243589019</v>
      </c>
      <c r="AH309" s="336">
        <f t="shared" si="195"/>
        <v>1479.7945569755504</v>
      </c>
      <c r="AI309" s="336">
        <f t="shared" si="195"/>
        <v>1631.3875822325999</v>
      </c>
      <c r="AJ309" s="336">
        <f t="shared" si="195"/>
        <v>1935.2609814487896</v>
      </c>
      <c r="AK309" s="336">
        <f t="shared" si="195"/>
        <v>3807.0974423588109</v>
      </c>
      <c r="AL309" s="336">
        <f>+C95</f>
        <v>1990.3255173377486</v>
      </c>
      <c r="AM309" s="336">
        <f t="shared" ref="AM309:AW309" si="196">+D95</f>
        <v>1084.2346077692937</v>
      </c>
      <c r="AN309" s="336">
        <f t="shared" si="196"/>
        <v>1113.0943136239564</v>
      </c>
      <c r="AO309" s="336">
        <f t="shared" si="196"/>
        <v>822.70026180500417</v>
      </c>
      <c r="AP309" s="336">
        <f t="shared" si="196"/>
        <v>1618.0818797604522</v>
      </c>
      <c r="AQ309" s="336">
        <f t="shared" si="196"/>
        <v>3115.6637303251196</v>
      </c>
      <c r="AR309" s="336">
        <f t="shared" si="196"/>
        <v>2247.6381860103324</v>
      </c>
      <c r="AS309" s="336">
        <f t="shared" si="196"/>
        <v>1096.112941986898</v>
      </c>
      <c r="AT309" s="336">
        <f t="shared" si="196"/>
        <v>1558.2828602775337</v>
      </c>
      <c r="AU309" s="336">
        <f t="shared" si="196"/>
        <v>1717.916379594217</v>
      </c>
      <c r="AV309" s="336">
        <f t="shared" si="196"/>
        <v>2037.9072239048335</v>
      </c>
      <c r="AW309" s="336">
        <f t="shared" si="196"/>
        <v>4009.0258907015223</v>
      </c>
      <c r="AX309" s="336">
        <f>+C96</f>
        <v>2025.5144724842801</v>
      </c>
      <c r="AY309" s="336">
        <f t="shared" ref="AY309:BI309" si="197">+D96</f>
        <v>1103.4038756346547</v>
      </c>
      <c r="AZ309" s="336">
        <f t="shared" si="197"/>
        <v>1132.7738210888278</v>
      </c>
      <c r="BA309" s="336">
        <f t="shared" si="197"/>
        <v>837.24560243371661</v>
      </c>
      <c r="BB309" s="336">
        <f t="shared" si="197"/>
        <v>1646.6895673946169</v>
      </c>
      <c r="BC309" s="336">
        <f t="shared" si="197"/>
        <v>3170.7486650772676</v>
      </c>
      <c r="BD309" s="336">
        <f t="shared" si="197"/>
        <v>2287.3764291389953</v>
      </c>
      <c r="BE309" s="336">
        <f t="shared" si="197"/>
        <v>1115.4922188012265</v>
      </c>
      <c r="BF309" s="336">
        <f t="shared" si="197"/>
        <v>1585.8333012472403</v>
      </c>
      <c r="BG309" s="336">
        <f t="shared" si="197"/>
        <v>1748.2891411854428</v>
      </c>
      <c r="BH309" s="336">
        <f t="shared" si="197"/>
        <v>2073.9374236234707</v>
      </c>
      <c r="BI309" s="336">
        <f t="shared" si="197"/>
        <v>4079.9054684491248</v>
      </c>
      <c r="BJ309" s="336">
        <f>+C97</f>
        <v>2108.8441378822831</v>
      </c>
      <c r="BK309" s="336">
        <f t="shared" ref="BK309:BU309" si="198">+D97</f>
        <v>1148.7979110782644</v>
      </c>
      <c r="BL309" s="336">
        <f t="shared" si="198"/>
        <v>1179.3761360884221</v>
      </c>
      <c r="BM309" s="336">
        <f t="shared" si="198"/>
        <v>871.68988651783957</v>
      </c>
      <c r="BN309" s="336">
        <f t="shared" si="198"/>
        <v>1714.4343761972314</v>
      </c>
      <c r="BO309" s="336">
        <f t="shared" si="198"/>
        <v>3301.1932651585457</v>
      </c>
      <c r="BP309" s="336">
        <f t="shared" si="198"/>
        <v>2381.4790954337732</v>
      </c>
      <c r="BQ309" s="336">
        <f t="shared" si="198"/>
        <v>1161.3835686827088</v>
      </c>
      <c r="BR309" s="336">
        <f t="shared" si="198"/>
        <v>1651.0744832605517</v>
      </c>
      <c r="BS309" s="336">
        <f t="shared" si="198"/>
        <v>1820.2137564538116</v>
      </c>
      <c r="BT309" s="336">
        <f t="shared" si="198"/>
        <v>2159.2592092313403</v>
      </c>
      <c r="BU309" s="336">
        <f t="shared" si="198"/>
        <v>4247.7527794211219</v>
      </c>
    </row>
    <row r="310" spans="1:73" s="27" customFormat="1" x14ac:dyDescent="0.3">
      <c r="A310" s="34"/>
      <c r="B310" s="1008"/>
      <c r="C310" s="1008"/>
      <c r="D310" s="1008"/>
      <c r="E310" s="1008"/>
      <c r="F310" s="1008"/>
      <c r="G310" s="1008"/>
      <c r="H310" s="1008"/>
      <c r="I310" s="1008"/>
      <c r="J310" s="1008"/>
      <c r="K310" s="1008"/>
      <c r="L310" s="1008"/>
      <c r="M310" s="1008"/>
      <c r="N310" s="1008"/>
      <c r="O310" s="1008"/>
      <c r="P310" s="1008"/>
      <c r="Q310" s="1008"/>
      <c r="R310" s="1008"/>
      <c r="S310" s="1008"/>
      <c r="T310" s="1008"/>
      <c r="U310" s="1008"/>
      <c r="V310" s="1008"/>
      <c r="W310" s="1008"/>
      <c r="X310" s="1008"/>
      <c r="Y310" s="1008"/>
      <c r="Z310" s="1008"/>
      <c r="AA310" s="1008"/>
      <c r="AB310" s="1008"/>
      <c r="AC310" s="1008"/>
      <c r="AD310" s="1008"/>
      <c r="AE310" s="1008"/>
      <c r="AF310" s="1008"/>
      <c r="AG310" s="1008"/>
      <c r="AH310" s="1008"/>
      <c r="AI310" s="1008"/>
      <c r="AJ310" s="1008"/>
      <c r="AK310" s="1008"/>
      <c r="AL310" s="1008"/>
      <c r="AM310" s="1008"/>
      <c r="AN310" s="1008"/>
      <c r="AO310" s="1008"/>
      <c r="AP310" s="1008"/>
      <c r="AQ310" s="1008"/>
      <c r="AR310" s="1008"/>
      <c r="AS310" s="1008"/>
      <c r="AT310" s="1008"/>
      <c r="AU310" s="1008"/>
      <c r="AV310" s="1008"/>
      <c r="AW310" s="1008"/>
      <c r="AX310" s="1008"/>
      <c r="AY310" s="1008"/>
      <c r="AZ310" s="1008"/>
      <c r="BA310" s="1008"/>
      <c r="BB310" s="1008"/>
      <c r="BC310" s="1008"/>
      <c r="BD310" s="1008"/>
      <c r="BE310" s="1008"/>
      <c r="BF310" s="1008"/>
      <c r="BG310" s="1008"/>
      <c r="BH310" s="1008"/>
      <c r="BI310" s="1008"/>
      <c r="BJ310" s="1008"/>
      <c r="BK310" s="1008"/>
      <c r="BL310" s="1008"/>
      <c r="BM310" s="1008"/>
      <c r="BN310" s="1008"/>
      <c r="BO310" s="1008"/>
      <c r="BP310" s="1008"/>
      <c r="BQ310" s="1008"/>
      <c r="BR310" s="1008"/>
      <c r="BS310" s="1008"/>
      <c r="BT310" s="1008"/>
      <c r="BU310" s="1008"/>
    </row>
    <row r="311" spans="1:73" s="27" customFormat="1" x14ac:dyDescent="0.3">
      <c r="B311" s="1491"/>
      <c r="C311" s="1491"/>
      <c r="D311" s="1491"/>
      <c r="E311" s="1491"/>
      <c r="F311" s="1491"/>
      <c r="G311" s="1491"/>
      <c r="H311" s="1491"/>
      <c r="I311" s="1491"/>
      <c r="J311" s="1491"/>
      <c r="K311" s="1491"/>
      <c r="L311" s="1491"/>
      <c r="M311" s="1491"/>
      <c r="N311" s="1491"/>
      <c r="O311" s="1491"/>
      <c r="P311" s="1491"/>
      <c r="Q311" s="1491"/>
      <c r="R311" s="1491"/>
      <c r="S311" s="1491"/>
      <c r="T311" s="1491"/>
      <c r="U311" s="1491"/>
      <c r="V311" s="1491"/>
      <c r="W311" s="1491"/>
      <c r="X311" s="1491"/>
      <c r="Y311" s="1491"/>
      <c r="Z311" s="1491"/>
      <c r="AA311" s="1491"/>
      <c r="AB311" s="1491"/>
      <c r="AC311" s="1491"/>
      <c r="AD311" s="1491"/>
      <c r="AE311" s="1491"/>
      <c r="AF311" s="1491"/>
      <c r="AG311" s="1491"/>
      <c r="AH311" s="1491"/>
      <c r="AI311" s="1491"/>
      <c r="AJ311" s="1491"/>
      <c r="AK311" s="1491"/>
      <c r="AL311" s="1491"/>
      <c r="AM311" s="1491"/>
      <c r="AN311" s="1491"/>
      <c r="AO311" s="1491"/>
      <c r="AP311" s="1491"/>
      <c r="AQ311" s="1491"/>
      <c r="AR311" s="1491"/>
      <c r="AS311" s="1491"/>
      <c r="AT311" s="1491"/>
      <c r="AU311" s="1491"/>
      <c r="AV311" s="1491"/>
      <c r="AW311" s="1491"/>
      <c r="AX311" s="1491"/>
      <c r="AY311" s="1491"/>
      <c r="AZ311" s="1491"/>
      <c r="BA311" s="1491"/>
      <c r="BB311" s="1491"/>
      <c r="BC311" s="1491"/>
      <c r="BD311" s="1491"/>
      <c r="BE311" s="1491"/>
      <c r="BF311" s="1491"/>
      <c r="BG311" s="1491"/>
      <c r="BH311" s="1491"/>
      <c r="BI311" s="1491"/>
      <c r="BJ311" s="1491"/>
      <c r="BK311" s="1491"/>
      <c r="BL311" s="1491"/>
      <c r="BM311" s="1491"/>
      <c r="BN311" s="1491"/>
      <c r="BO311" s="1491"/>
      <c r="BP311" s="1491"/>
      <c r="BQ311" s="1491"/>
      <c r="BR311" s="1491"/>
      <c r="BS311" s="1491"/>
      <c r="BT311" s="1491"/>
      <c r="BU311" s="1491"/>
    </row>
    <row r="312" spans="1:73" s="27" customFormat="1" ht="16.2" thickBot="1" x14ac:dyDescent="0.35">
      <c r="A312" s="3" t="s">
        <v>369</v>
      </c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</row>
    <row r="313" spans="1:73" s="27" customFormat="1" ht="16.2" thickBot="1" x14ac:dyDescent="0.35">
      <c r="A313" s="1492" t="s">
        <v>24</v>
      </c>
      <c r="B313" s="1432">
        <v>2018</v>
      </c>
      <c r="C313" s="1430"/>
      <c r="D313" s="1430"/>
      <c r="E313" s="1430"/>
      <c r="F313" s="1430"/>
      <c r="G313" s="1430"/>
      <c r="H313" s="1430"/>
      <c r="I313" s="1430"/>
      <c r="J313" s="1430"/>
      <c r="K313" s="1430"/>
      <c r="L313" s="1430"/>
      <c r="M313" s="1431"/>
      <c r="N313" s="1432">
        <v>2019</v>
      </c>
      <c r="O313" s="1430"/>
      <c r="P313" s="1430"/>
      <c r="Q313" s="1430"/>
      <c r="R313" s="1430"/>
      <c r="S313" s="1430"/>
      <c r="T313" s="1430"/>
      <c r="U313" s="1430"/>
      <c r="V313" s="1430"/>
      <c r="W313" s="1430"/>
      <c r="X313" s="1430"/>
      <c r="Y313" s="1431"/>
      <c r="Z313" s="1432">
        <v>2020</v>
      </c>
      <c r="AA313" s="1430"/>
      <c r="AB313" s="1430"/>
      <c r="AC313" s="1430"/>
      <c r="AD313" s="1430"/>
      <c r="AE313" s="1430"/>
      <c r="AF313" s="1430"/>
      <c r="AG313" s="1430"/>
      <c r="AH313" s="1430"/>
      <c r="AI313" s="1430"/>
      <c r="AJ313" s="1430"/>
      <c r="AK313" s="1431"/>
      <c r="AL313" s="1432">
        <v>2021</v>
      </c>
      <c r="AM313" s="1430"/>
      <c r="AN313" s="1430"/>
      <c r="AO313" s="1430"/>
      <c r="AP313" s="1430"/>
      <c r="AQ313" s="1430"/>
      <c r="AR313" s="1430"/>
      <c r="AS313" s="1430"/>
      <c r="AT313" s="1430"/>
      <c r="AU313" s="1430"/>
      <c r="AV313" s="1430"/>
      <c r="AW313" s="1431"/>
      <c r="AX313" s="1432">
        <v>2022</v>
      </c>
      <c r="AY313" s="1430"/>
      <c r="AZ313" s="1430"/>
      <c r="BA313" s="1430"/>
      <c r="BB313" s="1430"/>
      <c r="BC313" s="1430"/>
      <c r="BD313" s="1430"/>
      <c r="BE313" s="1430"/>
      <c r="BF313" s="1430"/>
      <c r="BG313" s="1430"/>
      <c r="BH313" s="1430"/>
      <c r="BI313" s="1431"/>
      <c r="BJ313" s="1432">
        <v>2023</v>
      </c>
      <c r="BK313" s="1430"/>
      <c r="BL313" s="1430"/>
      <c r="BM313" s="1430"/>
      <c r="BN313" s="1430"/>
      <c r="BO313" s="1430"/>
      <c r="BP313" s="1430"/>
      <c r="BQ313" s="1430"/>
      <c r="BR313" s="1430"/>
      <c r="BS313" s="1430"/>
      <c r="BT313" s="1430"/>
      <c r="BU313" s="1431"/>
    </row>
    <row r="314" spans="1:73" s="27" customFormat="1" ht="16.2" thickBot="1" x14ac:dyDescent="0.35">
      <c r="A314" s="1493"/>
      <c r="B314" s="329" t="s">
        <v>7</v>
      </c>
      <c r="C314" s="330" t="s">
        <v>8</v>
      </c>
      <c r="D314" s="330" t="s">
        <v>9</v>
      </c>
      <c r="E314" s="330" t="s">
        <v>10</v>
      </c>
      <c r="F314" s="330" t="s">
        <v>11</v>
      </c>
      <c r="G314" s="330" t="s">
        <v>12</v>
      </c>
      <c r="H314" s="330" t="s">
        <v>13</v>
      </c>
      <c r="I314" s="330" t="s">
        <v>14</v>
      </c>
      <c r="J314" s="330" t="s">
        <v>15</v>
      </c>
      <c r="K314" s="330" t="s">
        <v>16</v>
      </c>
      <c r="L314" s="330" t="s">
        <v>17</v>
      </c>
      <c r="M314" s="331" t="s">
        <v>18</v>
      </c>
      <c r="N314" s="329" t="s">
        <v>7</v>
      </c>
      <c r="O314" s="330" t="s">
        <v>8</v>
      </c>
      <c r="P314" s="330" t="s">
        <v>9</v>
      </c>
      <c r="Q314" s="330" t="s">
        <v>10</v>
      </c>
      <c r="R314" s="330" t="s">
        <v>11</v>
      </c>
      <c r="S314" s="330" t="s">
        <v>12</v>
      </c>
      <c r="T314" s="330" t="s">
        <v>13</v>
      </c>
      <c r="U314" s="330" t="s">
        <v>14</v>
      </c>
      <c r="V314" s="330" t="s">
        <v>15</v>
      </c>
      <c r="W314" s="330" t="s">
        <v>16</v>
      </c>
      <c r="X314" s="330" t="s">
        <v>17</v>
      </c>
      <c r="Y314" s="331" t="s">
        <v>18</v>
      </c>
      <c r="Z314" s="329" t="s">
        <v>7</v>
      </c>
      <c r="AA314" s="330" t="s">
        <v>8</v>
      </c>
      <c r="AB314" s="330" t="s">
        <v>9</v>
      </c>
      <c r="AC314" s="330" t="s">
        <v>10</v>
      </c>
      <c r="AD314" s="330" t="s">
        <v>11</v>
      </c>
      <c r="AE314" s="330" t="s">
        <v>12</v>
      </c>
      <c r="AF314" s="330" t="s">
        <v>13</v>
      </c>
      <c r="AG314" s="330" t="s">
        <v>14</v>
      </c>
      <c r="AH314" s="330" t="s">
        <v>15</v>
      </c>
      <c r="AI314" s="330" t="s">
        <v>16</v>
      </c>
      <c r="AJ314" s="330" t="s">
        <v>17</v>
      </c>
      <c r="AK314" s="331" t="s">
        <v>18</v>
      </c>
      <c r="AL314" s="332" t="s">
        <v>7</v>
      </c>
      <c r="AM314" s="330" t="s">
        <v>8</v>
      </c>
      <c r="AN314" s="330" t="s">
        <v>9</v>
      </c>
      <c r="AO314" s="330" t="s">
        <v>10</v>
      </c>
      <c r="AP314" s="330" t="s">
        <v>11</v>
      </c>
      <c r="AQ314" s="330" t="s">
        <v>12</v>
      </c>
      <c r="AR314" s="330" t="s">
        <v>13</v>
      </c>
      <c r="AS314" s="330" t="s">
        <v>14</v>
      </c>
      <c r="AT314" s="330" t="s">
        <v>15</v>
      </c>
      <c r="AU314" s="330" t="s">
        <v>16</v>
      </c>
      <c r="AV314" s="330" t="s">
        <v>17</v>
      </c>
      <c r="AW314" s="333" t="s">
        <v>18</v>
      </c>
      <c r="AX314" s="334" t="s">
        <v>7</v>
      </c>
      <c r="AY314" s="332" t="s">
        <v>8</v>
      </c>
      <c r="AZ314" s="330" t="s">
        <v>9</v>
      </c>
      <c r="BA314" s="330" t="s">
        <v>10</v>
      </c>
      <c r="BB314" s="330" t="s">
        <v>11</v>
      </c>
      <c r="BC314" s="330" t="s">
        <v>12</v>
      </c>
      <c r="BD314" s="330" t="s">
        <v>13</v>
      </c>
      <c r="BE314" s="330" t="s">
        <v>14</v>
      </c>
      <c r="BF314" s="330" t="s">
        <v>15</v>
      </c>
      <c r="BG314" s="330" t="s">
        <v>16</v>
      </c>
      <c r="BH314" s="330" t="s">
        <v>17</v>
      </c>
      <c r="BI314" s="331" t="s">
        <v>18</v>
      </c>
      <c r="BJ314" s="334" t="s">
        <v>7</v>
      </c>
      <c r="BK314" s="332" t="s">
        <v>8</v>
      </c>
      <c r="BL314" s="330" t="s">
        <v>9</v>
      </c>
      <c r="BM314" s="330" t="s">
        <v>10</v>
      </c>
      <c r="BN314" s="330" t="s">
        <v>11</v>
      </c>
      <c r="BO314" s="330" t="s">
        <v>12</v>
      </c>
      <c r="BP314" s="330" t="s">
        <v>13</v>
      </c>
      <c r="BQ314" s="330" t="s">
        <v>14</v>
      </c>
      <c r="BR314" s="330" t="s">
        <v>15</v>
      </c>
      <c r="BS314" s="330" t="s">
        <v>16</v>
      </c>
      <c r="BT314" s="330" t="s">
        <v>17</v>
      </c>
      <c r="BU314" s="331" t="s">
        <v>18</v>
      </c>
    </row>
    <row r="315" spans="1:73" ht="16.2" thickBot="1" x14ac:dyDescent="0.35">
      <c r="A315" s="26" t="s">
        <v>370</v>
      </c>
      <c r="B315" s="204"/>
      <c r="C315" s="205"/>
      <c r="D315" s="205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336">
        <f>+C259</f>
        <v>233.33333333333334</v>
      </c>
      <c r="AM315" s="336">
        <f t="shared" ref="AM315:AW315" si="199">+D259</f>
        <v>349.99999999999994</v>
      </c>
      <c r="AN315" s="336">
        <f t="shared" si="199"/>
        <v>233.33333333333334</v>
      </c>
      <c r="AO315" s="336">
        <f t="shared" si="199"/>
        <v>349.99999999999994</v>
      </c>
      <c r="AP315" s="336">
        <f t="shared" si="199"/>
        <v>233.33333333333334</v>
      </c>
      <c r="AQ315" s="336">
        <f t="shared" si="199"/>
        <v>349.99999999999994</v>
      </c>
      <c r="AR315" s="336">
        <f t="shared" si="199"/>
        <v>233.33333333333334</v>
      </c>
      <c r="AS315" s="336">
        <f t="shared" si="199"/>
        <v>349.99999999999994</v>
      </c>
      <c r="AT315" s="336">
        <f t="shared" si="199"/>
        <v>233.33333333333334</v>
      </c>
      <c r="AU315" s="336">
        <f t="shared" si="199"/>
        <v>349.99999999999994</v>
      </c>
      <c r="AV315" s="336">
        <f t="shared" si="199"/>
        <v>233.33333333333334</v>
      </c>
      <c r="AW315" s="336">
        <f t="shared" si="199"/>
        <v>349.99999999999994</v>
      </c>
      <c r="AX315" s="336">
        <f>+C260</f>
        <v>242.66666666666666</v>
      </c>
      <c r="AY315" s="336">
        <f t="shared" ref="AY315:BI315" si="200">+D260</f>
        <v>363.99999999999994</v>
      </c>
      <c r="AZ315" s="336">
        <f t="shared" si="200"/>
        <v>242.66666666666666</v>
      </c>
      <c r="BA315" s="336">
        <f t="shared" si="200"/>
        <v>363.99999999999994</v>
      </c>
      <c r="BB315" s="336">
        <f t="shared" si="200"/>
        <v>242.66666666666666</v>
      </c>
      <c r="BC315" s="336">
        <f t="shared" si="200"/>
        <v>363.99999999999994</v>
      </c>
      <c r="BD315" s="336">
        <f t="shared" si="200"/>
        <v>242.66666666666666</v>
      </c>
      <c r="BE315" s="336">
        <f t="shared" si="200"/>
        <v>363.99999999999994</v>
      </c>
      <c r="BF315" s="336">
        <f t="shared" si="200"/>
        <v>242.66666666666666</v>
      </c>
      <c r="BG315" s="336">
        <f t="shared" si="200"/>
        <v>363.99999999999994</v>
      </c>
      <c r="BH315" s="336">
        <f t="shared" si="200"/>
        <v>242.66666666666666</v>
      </c>
      <c r="BI315" s="336">
        <f t="shared" si="200"/>
        <v>363.99999999999994</v>
      </c>
      <c r="BJ315" s="336">
        <f>+C261</f>
        <v>249.94666666666669</v>
      </c>
      <c r="BK315" s="336">
        <f t="shared" ref="BK315:BU315" si="201">+D261</f>
        <v>374.91999999999996</v>
      </c>
      <c r="BL315" s="336">
        <f t="shared" si="201"/>
        <v>249.94666666666669</v>
      </c>
      <c r="BM315" s="336">
        <f t="shared" si="201"/>
        <v>374.91999999999996</v>
      </c>
      <c r="BN315" s="336">
        <f t="shared" si="201"/>
        <v>249.94666666666669</v>
      </c>
      <c r="BO315" s="336">
        <f t="shared" si="201"/>
        <v>374.91999999999996</v>
      </c>
      <c r="BP315" s="336">
        <f t="shared" si="201"/>
        <v>249.94666666666669</v>
      </c>
      <c r="BQ315" s="336">
        <f t="shared" si="201"/>
        <v>374.91999999999996</v>
      </c>
      <c r="BR315" s="336">
        <f t="shared" si="201"/>
        <v>249.94666666666669</v>
      </c>
      <c r="BS315" s="336">
        <f t="shared" si="201"/>
        <v>374.91999999999996</v>
      </c>
      <c r="BT315" s="336">
        <f t="shared" si="201"/>
        <v>249.94666666666669</v>
      </c>
      <c r="BU315" s="336">
        <f t="shared" si="201"/>
        <v>374.91999999999996</v>
      </c>
    </row>
    <row r="316" spans="1:73" ht="16.2" thickBot="1" x14ac:dyDescent="0.35"/>
    <row r="317" spans="1:73" ht="16.2" thickBot="1" x14ac:dyDescent="0.35">
      <c r="A317" s="1494" t="s">
        <v>372</v>
      </c>
      <c r="B317" s="1432">
        <v>2018</v>
      </c>
      <c r="C317" s="1430"/>
      <c r="D317" s="1430"/>
      <c r="E317" s="1430"/>
      <c r="F317" s="1430"/>
      <c r="G317" s="1430"/>
      <c r="H317" s="1430"/>
      <c r="I317" s="1430"/>
      <c r="J317" s="1430"/>
      <c r="K317" s="1430"/>
      <c r="L317" s="1430"/>
      <c r="M317" s="1431"/>
      <c r="N317" s="1432">
        <v>2019</v>
      </c>
      <c r="O317" s="1430"/>
      <c r="P317" s="1430"/>
      <c r="Q317" s="1430"/>
      <c r="R317" s="1430"/>
      <c r="S317" s="1430"/>
      <c r="T317" s="1430"/>
      <c r="U317" s="1430"/>
      <c r="V317" s="1430"/>
      <c r="W317" s="1430"/>
      <c r="X317" s="1430"/>
      <c r="Y317" s="1431"/>
      <c r="Z317" s="1432">
        <v>2020</v>
      </c>
      <c r="AA317" s="1430"/>
      <c r="AB317" s="1430"/>
      <c r="AC317" s="1430"/>
      <c r="AD317" s="1430"/>
      <c r="AE317" s="1430"/>
      <c r="AF317" s="1430"/>
      <c r="AG317" s="1430"/>
      <c r="AH317" s="1430"/>
      <c r="AI317" s="1430"/>
      <c r="AJ317" s="1430"/>
      <c r="AK317" s="1431"/>
      <c r="AL317" s="1432">
        <v>2021</v>
      </c>
      <c r="AM317" s="1430"/>
      <c r="AN317" s="1430"/>
      <c r="AO317" s="1430"/>
      <c r="AP317" s="1430"/>
      <c r="AQ317" s="1430"/>
      <c r="AR317" s="1430"/>
      <c r="AS317" s="1430"/>
      <c r="AT317" s="1430"/>
      <c r="AU317" s="1430"/>
      <c r="AV317" s="1430"/>
      <c r="AW317" s="1431"/>
      <c r="AX317" s="1432">
        <v>2022</v>
      </c>
      <c r="AY317" s="1430"/>
      <c r="AZ317" s="1430"/>
      <c r="BA317" s="1430"/>
      <c r="BB317" s="1430"/>
      <c r="BC317" s="1430"/>
      <c r="BD317" s="1430"/>
      <c r="BE317" s="1430"/>
      <c r="BF317" s="1430"/>
      <c r="BG317" s="1430"/>
      <c r="BH317" s="1430"/>
      <c r="BI317" s="1431"/>
      <c r="BJ317" s="1432">
        <v>2023</v>
      </c>
      <c r="BK317" s="1430"/>
      <c r="BL317" s="1430"/>
      <c r="BM317" s="1430"/>
      <c r="BN317" s="1430"/>
      <c r="BO317" s="1430"/>
      <c r="BP317" s="1430"/>
      <c r="BQ317" s="1430"/>
      <c r="BR317" s="1430"/>
      <c r="BS317" s="1430"/>
      <c r="BT317" s="1430"/>
      <c r="BU317" s="1431"/>
    </row>
    <row r="318" spans="1:73" ht="16.2" thickBot="1" x14ac:dyDescent="0.35">
      <c r="A318" s="1495"/>
      <c r="B318" s="329" t="s">
        <v>7</v>
      </c>
      <c r="C318" s="330" t="s">
        <v>8</v>
      </c>
      <c r="D318" s="330" t="s">
        <v>9</v>
      </c>
      <c r="E318" s="330" t="s">
        <v>10</v>
      </c>
      <c r="F318" s="330" t="s">
        <v>11</v>
      </c>
      <c r="G318" s="330" t="s">
        <v>12</v>
      </c>
      <c r="H318" s="330" t="s">
        <v>13</v>
      </c>
      <c r="I318" s="330" t="s">
        <v>14</v>
      </c>
      <c r="J318" s="330" t="s">
        <v>15</v>
      </c>
      <c r="K318" s="330" t="s">
        <v>16</v>
      </c>
      <c r="L318" s="330" t="s">
        <v>17</v>
      </c>
      <c r="M318" s="331" t="s">
        <v>18</v>
      </c>
      <c r="N318" s="329" t="s">
        <v>7</v>
      </c>
      <c r="O318" s="330" t="s">
        <v>8</v>
      </c>
      <c r="P318" s="330" t="s">
        <v>9</v>
      </c>
      <c r="Q318" s="330" t="s">
        <v>10</v>
      </c>
      <c r="R318" s="330" t="s">
        <v>11</v>
      </c>
      <c r="S318" s="330" t="s">
        <v>12</v>
      </c>
      <c r="T318" s="330" t="s">
        <v>13</v>
      </c>
      <c r="U318" s="330" t="s">
        <v>14</v>
      </c>
      <c r="V318" s="330" t="s">
        <v>15</v>
      </c>
      <c r="W318" s="330" t="s">
        <v>16</v>
      </c>
      <c r="X318" s="330" t="s">
        <v>17</v>
      </c>
      <c r="Y318" s="331" t="s">
        <v>18</v>
      </c>
      <c r="Z318" s="329" t="s">
        <v>7</v>
      </c>
      <c r="AA318" s="330" t="s">
        <v>8</v>
      </c>
      <c r="AB318" s="330" t="s">
        <v>9</v>
      </c>
      <c r="AC318" s="330" t="s">
        <v>10</v>
      </c>
      <c r="AD318" s="330" t="s">
        <v>11</v>
      </c>
      <c r="AE318" s="330" t="s">
        <v>12</v>
      </c>
      <c r="AF318" s="330" t="s">
        <v>13</v>
      </c>
      <c r="AG318" s="330" t="s">
        <v>14</v>
      </c>
      <c r="AH318" s="330" t="s">
        <v>15</v>
      </c>
      <c r="AI318" s="330" t="s">
        <v>16</v>
      </c>
      <c r="AJ318" s="330" t="s">
        <v>17</v>
      </c>
      <c r="AK318" s="331" t="s">
        <v>18</v>
      </c>
      <c r="AL318" s="332" t="s">
        <v>7</v>
      </c>
      <c r="AM318" s="330" t="s">
        <v>8</v>
      </c>
      <c r="AN318" s="330" t="s">
        <v>9</v>
      </c>
      <c r="AO318" s="330" t="s">
        <v>10</v>
      </c>
      <c r="AP318" s="330" t="s">
        <v>11</v>
      </c>
      <c r="AQ318" s="330" t="s">
        <v>12</v>
      </c>
      <c r="AR318" s="330" t="s">
        <v>13</v>
      </c>
      <c r="AS318" s="330" t="s">
        <v>14</v>
      </c>
      <c r="AT318" s="330" t="s">
        <v>15</v>
      </c>
      <c r="AU318" s="330" t="s">
        <v>16</v>
      </c>
      <c r="AV318" s="330" t="s">
        <v>17</v>
      </c>
      <c r="AW318" s="333" t="s">
        <v>18</v>
      </c>
      <c r="AX318" s="334" t="s">
        <v>7</v>
      </c>
      <c r="AY318" s="332" t="s">
        <v>8</v>
      </c>
      <c r="AZ318" s="330" t="s">
        <v>9</v>
      </c>
      <c r="BA318" s="330" t="s">
        <v>10</v>
      </c>
      <c r="BB318" s="330" t="s">
        <v>11</v>
      </c>
      <c r="BC318" s="330" t="s">
        <v>12</v>
      </c>
      <c r="BD318" s="330" t="s">
        <v>13</v>
      </c>
      <c r="BE318" s="330" t="s">
        <v>14</v>
      </c>
      <c r="BF318" s="330" t="s">
        <v>15</v>
      </c>
      <c r="BG318" s="330" t="s">
        <v>16</v>
      </c>
      <c r="BH318" s="330" t="s">
        <v>17</v>
      </c>
      <c r="BI318" s="331" t="s">
        <v>18</v>
      </c>
      <c r="BJ318" s="334" t="s">
        <v>7</v>
      </c>
      <c r="BK318" s="332" t="s">
        <v>8</v>
      </c>
      <c r="BL318" s="330" t="s">
        <v>9</v>
      </c>
      <c r="BM318" s="330" t="s">
        <v>10</v>
      </c>
      <c r="BN318" s="330" t="s">
        <v>11</v>
      </c>
      <c r="BO318" s="330" t="s">
        <v>12</v>
      </c>
      <c r="BP318" s="330" t="s">
        <v>13</v>
      </c>
      <c r="BQ318" s="330" t="s">
        <v>14</v>
      </c>
      <c r="BR318" s="330" t="s">
        <v>15</v>
      </c>
      <c r="BS318" s="330" t="s">
        <v>16</v>
      </c>
      <c r="BT318" s="330" t="s">
        <v>17</v>
      </c>
      <c r="BU318" s="331" t="s">
        <v>18</v>
      </c>
    </row>
    <row r="319" spans="1:73" ht="16.2" thickBot="1" x14ac:dyDescent="0.35">
      <c r="A319" s="26" t="s">
        <v>370</v>
      </c>
      <c r="B319" s="335">
        <f>+B297+B303+B309+B315</f>
        <v>4560</v>
      </c>
      <c r="C319" s="335">
        <f t="shared" ref="C319:BN319" si="202">+C297+C303+C309+C315</f>
        <v>3408</v>
      </c>
      <c r="D319" s="335">
        <f t="shared" si="202"/>
        <v>3400</v>
      </c>
      <c r="E319" s="335">
        <f t="shared" si="202"/>
        <v>2396</v>
      </c>
      <c r="F319" s="335">
        <f t="shared" si="202"/>
        <v>4288</v>
      </c>
      <c r="G319" s="335">
        <f t="shared" si="202"/>
        <v>6056</v>
      </c>
      <c r="H319" s="335">
        <f t="shared" si="202"/>
        <v>5288</v>
      </c>
      <c r="I319" s="335">
        <f t="shared" si="202"/>
        <v>3334</v>
      </c>
      <c r="J319" s="335">
        <f t="shared" si="202"/>
        <v>4196</v>
      </c>
      <c r="K319" s="335">
        <f t="shared" si="202"/>
        <v>4404</v>
      </c>
      <c r="L319" s="335">
        <f t="shared" si="202"/>
        <v>4744</v>
      </c>
      <c r="M319" s="335">
        <f t="shared" si="202"/>
        <v>8472</v>
      </c>
      <c r="N319" s="335">
        <f t="shared" si="202"/>
        <v>5924.3998867217051</v>
      </c>
      <c r="O319" s="335">
        <f t="shared" si="202"/>
        <v>4630.3266377431628</v>
      </c>
      <c r="P319" s="335">
        <f t="shared" si="202"/>
        <v>4317.248447195333</v>
      </c>
      <c r="Q319" s="335">
        <f t="shared" si="202"/>
        <v>3728.4044403993953</v>
      </c>
      <c r="R319" s="335">
        <f t="shared" si="202"/>
        <v>5396.6463044605352</v>
      </c>
      <c r="S319" s="335">
        <f t="shared" si="202"/>
        <v>7647.2981619672646</v>
      </c>
      <c r="T319" s="335">
        <f t="shared" si="202"/>
        <v>6548.6275058792398</v>
      </c>
      <c r="U319" s="335">
        <f t="shared" si="202"/>
        <v>4610.1034157048998</v>
      </c>
      <c r="V319" s="335">
        <f t="shared" si="202"/>
        <v>5075.864817957272</v>
      </c>
      <c r="W319" s="335">
        <f t="shared" si="202"/>
        <v>5869.6818589038521</v>
      </c>
      <c r="X319" s="335">
        <f t="shared" si="202"/>
        <v>6204.2030183499674</v>
      </c>
      <c r="Y319" s="335">
        <f t="shared" si="202"/>
        <v>10250.643504717375</v>
      </c>
      <c r="Z319" s="335">
        <f t="shared" si="202"/>
        <v>7252.0203404172107</v>
      </c>
      <c r="AA319" s="335">
        <f t="shared" si="202"/>
        <v>5888.6840632662006</v>
      </c>
      <c r="AB319" s="335">
        <f t="shared" si="202"/>
        <v>5574.006778311269</v>
      </c>
      <c r="AC319" s="335">
        <f t="shared" si="202"/>
        <v>4951.862815737175</v>
      </c>
      <c r="AD319" s="335">
        <f t="shared" si="202"/>
        <v>6700.2949179968346</v>
      </c>
      <c r="AE319" s="335">
        <f t="shared" si="202"/>
        <v>9042.1979296207683</v>
      </c>
      <c r="AF319" s="335">
        <f t="shared" si="202"/>
        <v>7903.7154244143312</v>
      </c>
      <c r="AG319" s="335">
        <f t="shared" si="202"/>
        <v>5870.1382382271286</v>
      </c>
      <c r="AH319" s="335">
        <f t="shared" si="202"/>
        <v>6367.2230151895383</v>
      </c>
      <c r="AI319" s="335">
        <f t="shared" si="202"/>
        <v>7183.9124126736706</v>
      </c>
      <c r="AJ319" s="335">
        <f t="shared" si="202"/>
        <v>7543.1149976316447</v>
      </c>
      <c r="AK319" s="335">
        <f t="shared" si="202"/>
        <v>11755.799737234227</v>
      </c>
      <c r="AL319" s="335">
        <f t="shared" si="202"/>
        <v>7760.7769879316265</v>
      </c>
      <c r="AM319" s="335">
        <f t="shared" si="202"/>
        <v>6455.5846429732783</v>
      </c>
      <c r="AN319" s="335">
        <f t="shared" si="202"/>
        <v>6024.4066638730819</v>
      </c>
      <c r="AO319" s="335">
        <f t="shared" si="202"/>
        <v>5517.0873223318904</v>
      </c>
      <c r="AP319" s="335">
        <f t="shared" si="202"/>
        <v>7188.8086006667927</v>
      </c>
      <c r="AQ319" s="335">
        <f t="shared" si="202"/>
        <v>9726.5394685296469</v>
      </c>
      <c r="AR319" s="335">
        <f t="shared" si="202"/>
        <v>8440.1815217487947</v>
      </c>
      <c r="AS319" s="335">
        <f t="shared" si="202"/>
        <v>6459.3119800010154</v>
      </c>
      <c r="AT319" s="335">
        <f t="shared" si="202"/>
        <v>6854.0842614432413</v>
      </c>
      <c r="AU319" s="335">
        <f t="shared" si="202"/>
        <v>7810.4037443913385</v>
      </c>
      <c r="AV319" s="335">
        <f t="shared" si="202"/>
        <v>8059.0747034964688</v>
      </c>
      <c r="AW319" s="335">
        <f t="shared" si="202"/>
        <v>12526.679633051172</v>
      </c>
      <c r="AX319" s="335">
        <f t="shared" si="202"/>
        <v>7801.3398165190792</v>
      </c>
      <c r="AY319" s="335">
        <f t="shared" si="202"/>
        <v>6466.7364143983186</v>
      </c>
      <c r="AZ319" s="335">
        <f t="shared" si="202"/>
        <v>6041.4420508625035</v>
      </c>
      <c r="BA319" s="335">
        <f t="shared" si="202"/>
        <v>5528.3950848141667</v>
      </c>
      <c r="BB319" s="335">
        <f t="shared" si="202"/>
        <v>7221.8080734828955</v>
      </c>
      <c r="BC319" s="335">
        <f t="shared" si="202"/>
        <v>9782.5670983643213</v>
      </c>
      <c r="BD319" s="335">
        <f t="shared" si="202"/>
        <v>8493.0455680019277</v>
      </c>
      <c r="BE319" s="335">
        <f t="shared" si="202"/>
        <v>6481.2769748903884</v>
      </c>
      <c r="BF319" s="335">
        <f t="shared" si="202"/>
        <v>6886.3471046598388</v>
      </c>
      <c r="BG319" s="335">
        <f t="shared" si="202"/>
        <v>7847.214851229096</v>
      </c>
      <c r="BH319" s="335">
        <f t="shared" si="202"/>
        <v>8103.1470454487817</v>
      </c>
      <c r="BI319" s="335">
        <f t="shared" si="202"/>
        <v>12621.236695896521</v>
      </c>
      <c r="BJ319" s="335">
        <f t="shared" si="202"/>
        <v>8089.9417413729952</v>
      </c>
      <c r="BK319" s="335">
        <f t="shared" si="202"/>
        <v>6696.8787478957574</v>
      </c>
      <c r="BL319" s="335">
        <f t="shared" si="202"/>
        <v>6262.6503811085586</v>
      </c>
      <c r="BM319" s="335">
        <f t="shared" si="202"/>
        <v>5725.2845945236932</v>
      </c>
      <c r="BN319" s="335">
        <f t="shared" si="202"/>
        <v>7487.843980767936</v>
      </c>
      <c r="BO319" s="335">
        <f t="shared" ref="BO319:BU319" si="203">+BO297+BO303+BO309+BO315</f>
        <v>10141.566618239367</v>
      </c>
      <c r="BP319" s="335">
        <f t="shared" si="203"/>
        <v>8808.1259125889992</v>
      </c>
      <c r="BQ319" s="335">
        <f t="shared" si="203"/>
        <v>6713.4160742116655</v>
      </c>
      <c r="BR319" s="335">
        <f t="shared" si="203"/>
        <v>7140.5500637760042</v>
      </c>
      <c r="BS319" s="335">
        <f t="shared" si="203"/>
        <v>8130.9233844685923</v>
      </c>
      <c r="BT319" s="335">
        <f t="shared" si="203"/>
        <v>8402.7452495412344</v>
      </c>
      <c r="BU319" s="335">
        <f t="shared" si="203"/>
        <v>13086.527886172949</v>
      </c>
    </row>
  </sheetData>
  <mergeCells count="257">
    <mergeCell ref="BJ295:BU295"/>
    <mergeCell ref="BJ301:BU301"/>
    <mergeCell ref="BJ307:BU307"/>
    <mergeCell ref="BJ311:BU311"/>
    <mergeCell ref="BJ313:BU313"/>
    <mergeCell ref="BJ317:BU317"/>
    <mergeCell ref="A313:A314"/>
    <mergeCell ref="B313:M313"/>
    <mergeCell ref="N313:Y313"/>
    <mergeCell ref="Z313:AK313"/>
    <mergeCell ref="AL313:AW313"/>
    <mergeCell ref="AX313:BI313"/>
    <mergeCell ref="A317:A318"/>
    <mergeCell ref="B317:M317"/>
    <mergeCell ref="N317:Y317"/>
    <mergeCell ref="Z317:AK317"/>
    <mergeCell ref="AL317:AW317"/>
    <mergeCell ref="AX317:BI317"/>
    <mergeCell ref="A295:A296"/>
    <mergeCell ref="A301:A302"/>
    <mergeCell ref="B301:M301"/>
    <mergeCell ref="N301:Y301"/>
    <mergeCell ref="Z301:AK301"/>
    <mergeCell ref="AL301:AW301"/>
    <mergeCell ref="AX301:BI301"/>
    <mergeCell ref="A307:A308"/>
    <mergeCell ref="B307:M307"/>
    <mergeCell ref="N307:Y307"/>
    <mergeCell ref="Z307:AK307"/>
    <mergeCell ref="AL307:AW307"/>
    <mergeCell ref="AX307:BI307"/>
    <mergeCell ref="B311:M311"/>
    <mergeCell ref="N311:Y311"/>
    <mergeCell ref="Z311:AK311"/>
    <mergeCell ref="AL311:AW311"/>
    <mergeCell ref="AX311:BI311"/>
    <mergeCell ref="B295:M295"/>
    <mergeCell ref="N295:Y295"/>
    <mergeCell ref="Z295:AK295"/>
    <mergeCell ref="AL295:AW295"/>
    <mergeCell ref="AX295:BI295"/>
    <mergeCell ref="A289:B289"/>
    <mergeCell ref="A290:B290"/>
    <mergeCell ref="A291:B291"/>
    <mergeCell ref="A284:B284"/>
    <mergeCell ref="A285:B285"/>
    <mergeCell ref="A286:B286"/>
    <mergeCell ref="A288:B288"/>
    <mergeCell ref="C288:N288"/>
    <mergeCell ref="A276:B276"/>
    <mergeCell ref="A279:N279"/>
    <mergeCell ref="A282:B282"/>
    <mergeCell ref="C282:N282"/>
    <mergeCell ref="A283:B283"/>
    <mergeCell ref="A271:B271"/>
    <mergeCell ref="A273:B273"/>
    <mergeCell ref="C273:N273"/>
    <mergeCell ref="A274:B274"/>
    <mergeCell ref="A275:B275"/>
    <mergeCell ref="A267:B267"/>
    <mergeCell ref="C267:N267"/>
    <mergeCell ref="A268:B268"/>
    <mergeCell ref="A269:B269"/>
    <mergeCell ref="A270:B270"/>
    <mergeCell ref="A259:B259"/>
    <mergeCell ref="A260:B260"/>
    <mergeCell ref="A261:B261"/>
    <mergeCell ref="A264:N264"/>
    <mergeCell ref="A254:B254"/>
    <mergeCell ref="A255:B255"/>
    <mergeCell ref="A256:B256"/>
    <mergeCell ref="A258:B258"/>
    <mergeCell ref="C258:N258"/>
    <mergeCell ref="A241:B241"/>
    <mergeCell ref="A244:B244"/>
    <mergeCell ref="A252:B252"/>
    <mergeCell ref="C252:N252"/>
    <mergeCell ref="A253:B253"/>
    <mergeCell ref="A248:N248"/>
    <mergeCell ref="A237:B237"/>
    <mergeCell ref="C237:N237"/>
    <mergeCell ref="A238:B238"/>
    <mergeCell ref="A239:B239"/>
    <mergeCell ref="A240:B240"/>
    <mergeCell ref="A230:B230"/>
    <mergeCell ref="A231:B231"/>
    <mergeCell ref="A232:B232"/>
    <mergeCell ref="A233:B233"/>
    <mergeCell ref="A234:B234"/>
    <mergeCell ref="A226:B226"/>
    <mergeCell ref="C226:N226"/>
    <mergeCell ref="A227:B227"/>
    <mergeCell ref="A228:B228"/>
    <mergeCell ref="A229:B229"/>
    <mergeCell ref="A216:B216"/>
    <mergeCell ref="A217:B217"/>
    <mergeCell ref="A218:B218"/>
    <mergeCell ref="A219:B219"/>
    <mergeCell ref="A222:N222"/>
    <mergeCell ref="A210:B210"/>
    <mergeCell ref="A211:B211"/>
    <mergeCell ref="A212:B212"/>
    <mergeCell ref="A215:B215"/>
    <mergeCell ref="C215:N215"/>
    <mergeCell ref="A205:B205"/>
    <mergeCell ref="A206:B206"/>
    <mergeCell ref="A207:B207"/>
    <mergeCell ref="A208:B208"/>
    <mergeCell ref="A209:B209"/>
    <mergeCell ref="A194:B194"/>
    <mergeCell ref="A195:B195"/>
    <mergeCell ref="A196:B196"/>
    <mergeCell ref="A200:N200"/>
    <mergeCell ref="A204:B204"/>
    <mergeCell ref="C204:N204"/>
    <mergeCell ref="A190:B190"/>
    <mergeCell ref="A192:B192"/>
    <mergeCell ref="C192:N192"/>
    <mergeCell ref="A193:B193"/>
    <mergeCell ref="A185:B185"/>
    <mergeCell ref="A186:B186"/>
    <mergeCell ref="A187:B187"/>
    <mergeCell ref="A188:B188"/>
    <mergeCell ref="A189:B189"/>
    <mergeCell ref="A178:B178"/>
    <mergeCell ref="A182:B182"/>
    <mergeCell ref="C182:N182"/>
    <mergeCell ref="A183:B183"/>
    <mergeCell ref="A184:B184"/>
    <mergeCell ref="A171:B171"/>
    <mergeCell ref="A172:B172"/>
    <mergeCell ref="A173:B173"/>
    <mergeCell ref="A174:B174"/>
    <mergeCell ref="A175:B175"/>
    <mergeCell ref="A165:B165"/>
    <mergeCell ref="A166:B166"/>
    <mergeCell ref="A167:B167"/>
    <mergeCell ref="A170:B170"/>
    <mergeCell ref="C170:N170"/>
    <mergeCell ref="A160:B160"/>
    <mergeCell ref="A161:B161"/>
    <mergeCell ref="A162:B162"/>
    <mergeCell ref="A163:B163"/>
    <mergeCell ref="A164:B164"/>
    <mergeCell ref="A154:B154"/>
    <mergeCell ref="A155:B155"/>
    <mergeCell ref="A156:B156"/>
    <mergeCell ref="A159:B159"/>
    <mergeCell ref="C159:N159"/>
    <mergeCell ref="A149:B149"/>
    <mergeCell ref="A150:B150"/>
    <mergeCell ref="A151:B151"/>
    <mergeCell ref="A152:B152"/>
    <mergeCell ref="A153:B153"/>
    <mergeCell ref="A139:B139"/>
    <mergeCell ref="A140:B140"/>
    <mergeCell ref="A148:B148"/>
    <mergeCell ref="C148:N148"/>
    <mergeCell ref="A144:N144"/>
    <mergeCell ref="A135:B135"/>
    <mergeCell ref="C135:N135"/>
    <mergeCell ref="A136:B136"/>
    <mergeCell ref="A137:B137"/>
    <mergeCell ref="A138:B138"/>
    <mergeCell ref="A128:B128"/>
    <mergeCell ref="A129:B129"/>
    <mergeCell ref="A130:B130"/>
    <mergeCell ref="A131:B131"/>
    <mergeCell ref="A132:B132"/>
    <mergeCell ref="A124:B124"/>
    <mergeCell ref="C124:N124"/>
    <mergeCell ref="A125:B125"/>
    <mergeCell ref="A126:B126"/>
    <mergeCell ref="A127:B127"/>
    <mergeCell ref="A83:B83"/>
    <mergeCell ref="A117:B117"/>
    <mergeCell ref="A118:B118"/>
    <mergeCell ref="A119:B119"/>
    <mergeCell ref="A120:B120"/>
    <mergeCell ref="A121:B121"/>
    <mergeCell ref="A113:B113"/>
    <mergeCell ref="C113:N113"/>
    <mergeCell ref="A114:B114"/>
    <mergeCell ref="A115:B115"/>
    <mergeCell ref="A116:B116"/>
    <mergeCell ref="A25:B25"/>
    <mergeCell ref="A76:B76"/>
    <mergeCell ref="A109:N109"/>
    <mergeCell ref="A101:B101"/>
    <mergeCell ref="A102:B102"/>
    <mergeCell ref="A103:B103"/>
    <mergeCell ref="A104:B104"/>
    <mergeCell ref="A105:B105"/>
    <mergeCell ref="A95:B95"/>
    <mergeCell ref="A96:B96"/>
    <mergeCell ref="A97:B97"/>
    <mergeCell ref="A100:B100"/>
    <mergeCell ref="C100:N100"/>
    <mergeCell ref="A90:B90"/>
    <mergeCell ref="A91:B91"/>
    <mergeCell ref="A92:B92"/>
    <mergeCell ref="A93:B93"/>
    <mergeCell ref="A94:B94"/>
    <mergeCell ref="A81:B81"/>
    <mergeCell ref="A78:B78"/>
    <mergeCell ref="C78:N78"/>
    <mergeCell ref="A89:B89"/>
    <mergeCell ref="C89:N89"/>
    <mergeCell ref="A82:B82"/>
    <mergeCell ref="A55:B55"/>
    <mergeCell ref="A84:B84"/>
    <mergeCell ref="A85:B85"/>
    <mergeCell ref="A86:B86"/>
    <mergeCell ref="A5:B5"/>
    <mergeCell ref="A73:B73"/>
    <mergeCell ref="A79:B79"/>
    <mergeCell ref="A80:B80"/>
    <mergeCell ref="A15:B15"/>
    <mergeCell ref="A8:N8"/>
    <mergeCell ref="A18:N18"/>
    <mergeCell ref="A19:B19"/>
    <mergeCell ref="A20:B20"/>
    <mergeCell ref="A9:B9"/>
    <mergeCell ref="A10:B10"/>
    <mergeCell ref="A11:B11"/>
    <mergeCell ref="A12:B12"/>
    <mergeCell ref="A13:B13"/>
    <mergeCell ref="A14:B14"/>
    <mergeCell ref="A39:B39"/>
    <mergeCell ref="A21:B21"/>
    <mergeCell ref="A22:B22"/>
    <mergeCell ref="A23:B23"/>
    <mergeCell ref="A24:B24"/>
    <mergeCell ref="A59:B59"/>
    <mergeCell ref="A60:B60"/>
    <mergeCell ref="A62:B62"/>
    <mergeCell ref="A69:B69"/>
    <mergeCell ref="A67:B67"/>
    <mergeCell ref="A66:B66"/>
    <mergeCell ref="A65:N65"/>
    <mergeCell ref="A28:N28"/>
    <mergeCell ref="A32:B32"/>
    <mergeCell ref="A35:B35"/>
    <mergeCell ref="A29:B29"/>
    <mergeCell ref="A30:B30"/>
    <mergeCell ref="A38:N38"/>
    <mergeCell ref="A58:N58"/>
    <mergeCell ref="A40:B40"/>
    <mergeCell ref="A41:B41"/>
    <mergeCell ref="A42:B42"/>
    <mergeCell ref="A43:B43"/>
    <mergeCell ref="A44:B44"/>
    <mergeCell ref="A45:B45"/>
    <mergeCell ref="A48:N48"/>
    <mergeCell ref="A49:B49"/>
    <mergeCell ref="A50:B50"/>
    <mergeCell ref="A52:B52"/>
  </mergeCells>
  <pageMargins left="0.7" right="0.7" top="0.75" bottom="0.75" header="0.3" footer="0.3"/>
  <pageSetup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1F3"/>
  </sheetPr>
  <dimension ref="A1:AP117"/>
  <sheetViews>
    <sheetView showGridLines="0" zoomScale="85" zoomScaleNormal="90" workbookViewId="0">
      <pane xSplit="2" ySplit="2" topLeftCell="G3" activePane="bottomRight" state="frozen"/>
      <selection pane="topRight"/>
      <selection pane="bottomLeft"/>
      <selection pane="bottomRight" activeCell="J11" sqref="J11"/>
    </sheetView>
  </sheetViews>
  <sheetFormatPr baseColWidth="10" defaultRowHeight="15.6" x14ac:dyDescent="0.3"/>
  <cols>
    <col min="1" max="1" width="63.5546875" style="5" customWidth="1"/>
    <col min="2" max="2" width="2" style="5" bestFit="1" customWidth="1"/>
    <col min="3" max="13" width="18.33203125" style="5" bestFit="1" customWidth="1"/>
    <col min="14" max="14" width="22.77734375" style="5" customWidth="1"/>
    <col min="15" max="15" width="19.44140625" style="5" bestFit="1" customWidth="1"/>
    <col min="16" max="16" width="20" style="5" bestFit="1" customWidth="1"/>
    <col min="17" max="18" width="13.88671875" style="5" bestFit="1" customWidth="1"/>
    <col min="19" max="16384" width="11.5546875" style="5"/>
  </cols>
  <sheetData>
    <row r="1" spans="1:17" ht="56.4" customHeight="1" x14ac:dyDescent="0.3">
      <c r="A1" s="690" t="s">
        <v>541</v>
      </c>
      <c r="B1" s="1377"/>
      <c r="C1" s="1403" t="s">
        <v>63</v>
      </c>
      <c r="D1" s="1403" t="s">
        <v>603</v>
      </c>
      <c r="E1" s="1403" t="s">
        <v>65</v>
      </c>
      <c r="F1" s="1403" t="s">
        <v>604</v>
      </c>
      <c r="G1" s="1403" t="s">
        <v>67</v>
      </c>
      <c r="H1" s="1403" t="s">
        <v>68</v>
      </c>
      <c r="I1" s="1403" t="s">
        <v>69</v>
      </c>
      <c r="J1" s="1403" t="s">
        <v>70</v>
      </c>
      <c r="K1" s="1403" t="s">
        <v>71</v>
      </c>
      <c r="L1" s="1403" t="s">
        <v>72</v>
      </c>
      <c r="M1" s="1403" t="s">
        <v>73</v>
      </c>
      <c r="N1" s="1403" t="s">
        <v>605</v>
      </c>
      <c r="O1" s="1379" t="s">
        <v>182</v>
      </c>
    </row>
    <row r="2" spans="1:17" x14ac:dyDescent="0.3">
      <c r="A2" s="3" t="s">
        <v>537</v>
      </c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 t="str">
        <f>+IF(N99=0,"VAMO QUE VAMO","FALLAMOS ")</f>
        <v>VAMO QUE VAMO</v>
      </c>
      <c r="O2" s="301">
        <f>SUM(B2:N2)</f>
        <v>0</v>
      </c>
    </row>
    <row r="3" spans="1:17" x14ac:dyDescent="0.3">
      <c r="A3" s="20" t="s">
        <v>542</v>
      </c>
      <c r="C3" s="119">
        <f>+C4+C40</f>
        <v>1349352820.3191073</v>
      </c>
      <c r="D3" s="119">
        <f t="shared" ref="D3:M3" si="0">+D4+D40</f>
        <v>2179157531.297225</v>
      </c>
      <c r="E3" s="119">
        <f t="shared" si="0"/>
        <v>2647874645.3576579</v>
      </c>
      <c r="F3" s="119">
        <f t="shared" si="0"/>
        <v>2351751179.9995489</v>
      </c>
      <c r="G3" s="119">
        <f t="shared" si="0"/>
        <v>2708671847.8047247</v>
      </c>
      <c r="H3" s="119">
        <f t="shared" si="0"/>
        <v>3695993458.2261643</v>
      </c>
      <c r="I3" s="119">
        <f t="shared" si="0"/>
        <v>4209401782.0038595</v>
      </c>
      <c r="J3" s="119">
        <f t="shared" si="0"/>
        <v>3807420160.5623813</v>
      </c>
      <c r="K3" s="119">
        <f t="shared" si="0"/>
        <v>3558118749.6337509</v>
      </c>
      <c r="L3" s="119">
        <f t="shared" si="0"/>
        <v>3417598804.8316617</v>
      </c>
      <c r="M3" s="119">
        <f t="shared" si="0"/>
        <v>3764700002.4703178</v>
      </c>
      <c r="N3" s="740">
        <f>+N4+N40</f>
        <v>23537841230.564163</v>
      </c>
      <c r="O3" s="233">
        <f t="shared" ref="O3:O76" si="1">SUM(B3:N3)</f>
        <v>57227882213.070557</v>
      </c>
    </row>
    <row r="4" spans="1:17" x14ac:dyDescent="0.3">
      <c r="A4" s="21" t="s">
        <v>543</v>
      </c>
      <c r="C4" s="119">
        <f>+C5+C6+C9+C24+C37</f>
        <v>1349352820.3191073</v>
      </c>
      <c r="D4" s="119">
        <f t="shared" ref="D4:M4" si="2">+D5+D6+D9+D24+D37</f>
        <v>2179157531.297225</v>
      </c>
      <c r="E4" s="119">
        <f t="shared" si="2"/>
        <v>2647874645.3576579</v>
      </c>
      <c r="F4" s="119">
        <f t="shared" si="2"/>
        <v>2351751179.9995489</v>
      </c>
      <c r="G4" s="119">
        <f t="shared" si="2"/>
        <v>2708671847.8047247</v>
      </c>
      <c r="H4" s="119">
        <f t="shared" si="2"/>
        <v>3695993458.2261643</v>
      </c>
      <c r="I4" s="119">
        <f t="shared" si="2"/>
        <v>4209401782.0038595</v>
      </c>
      <c r="J4" s="119">
        <f t="shared" si="2"/>
        <v>3807420160.5623813</v>
      </c>
      <c r="K4" s="119">
        <f t="shared" si="2"/>
        <v>3558118749.6337509</v>
      </c>
      <c r="L4" s="119">
        <f t="shared" si="2"/>
        <v>3417598804.8316617</v>
      </c>
      <c r="M4" s="119">
        <f t="shared" si="2"/>
        <v>3764700002.4703178</v>
      </c>
      <c r="N4" s="740">
        <f>+N5+N6+N10+N20+N24+N37</f>
        <v>14797967114.40255</v>
      </c>
      <c r="O4" s="233">
        <f t="shared" si="1"/>
        <v>48488008096.908951</v>
      </c>
    </row>
    <row r="5" spans="1:17" x14ac:dyDescent="0.3">
      <c r="A5" s="7" t="s">
        <v>544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740">
        <f>+(SUM(Cálculos!N13+Cálculos!N91+Cálculos!N262))*DATA!C534</f>
        <v>148238212.1025331</v>
      </c>
      <c r="O5" s="233">
        <f t="shared" si="1"/>
        <v>148238212.1025331</v>
      </c>
    </row>
    <row r="6" spans="1:17" x14ac:dyDescent="0.3">
      <c r="A6" s="7" t="s">
        <v>545</v>
      </c>
      <c r="C6" s="119">
        <f>+C7+C8</f>
        <v>0</v>
      </c>
      <c r="D6" s="119">
        <f t="shared" ref="D6:M6" si="3">+D7+D8</f>
        <v>0</v>
      </c>
      <c r="E6" s="119">
        <f t="shared" si="3"/>
        <v>0</v>
      </c>
      <c r="F6" s="119">
        <f t="shared" si="3"/>
        <v>0</v>
      </c>
      <c r="G6" s="119">
        <f t="shared" si="3"/>
        <v>0</v>
      </c>
      <c r="H6" s="119">
        <f t="shared" si="3"/>
        <v>0</v>
      </c>
      <c r="I6" s="119">
        <f t="shared" si="3"/>
        <v>0</v>
      </c>
      <c r="J6" s="119">
        <f t="shared" si="3"/>
        <v>0</v>
      </c>
      <c r="K6" s="119">
        <f t="shared" si="3"/>
        <v>0</v>
      </c>
      <c r="L6" s="119">
        <f t="shared" si="3"/>
        <v>0</v>
      </c>
      <c r="M6" s="119">
        <f t="shared" si="3"/>
        <v>0</v>
      </c>
      <c r="N6" s="740">
        <f>+N7+N8</f>
        <v>8698962222.9150581</v>
      </c>
      <c r="O6" s="233">
        <f t="shared" si="1"/>
        <v>8698962222.9150581</v>
      </c>
    </row>
    <row r="7" spans="1:17" x14ac:dyDescent="0.3">
      <c r="A7" s="8" t="s">
        <v>546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740">
        <f>+C108</f>
        <v>8698962222.9150581</v>
      </c>
      <c r="O7" s="233">
        <f t="shared" si="1"/>
        <v>8698962222.9150581</v>
      </c>
    </row>
    <row r="8" spans="1:17" x14ac:dyDescent="0.3">
      <c r="A8" s="8" t="s">
        <v>547</v>
      </c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740"/>
      <c r="O8" s="233">
        <f t="shared" si="1"/>
        <v>0</v>
      </c>
    </row>
    <row r="9" spans="1:17" ht="16.2" thickBot="1" x14ac:dyDescent="0.35">
      <c r="A9" s="7" t="s">
        <v>548</v>
      </c>
      <c r="C9" s="119">
        <f>+C10+C20</f>
        <v>1290042050.1461174</v>
      </c>
      <c r="D9" s="119">
        <f t="shared" ref="D9:M9" si="4">+D10+D20</f>
        <v>2077320160.0733309</v>
      </c>
      <c r="E9" s="119">
        <f t="shared" si="4"/>
        <v>2503533887.5842967</v>
      </c>
      <c r="F9" s="119">
        <f t="shared" si="4"/>
        <v>2175642506.9360337</v>
      </c>
      <c r="G9" s="119">
        <f t="shared" si="4"/>
        <v>2476969322.9834404</v>
      </c>
      <c r="H9" s="119">
        <f t="shared" si="4"/>
        <v>3392028985.0322113</v>
      </c>
      <c r="I9" s="119">
        <f t="shared" si="4"/>
        <v>3837284348.3373699</v>
      </c>
      <c r="J9" s="119">
        <f t="shared" si="4"/>
        <v>3391944913.6124101</v>
      </c>
      <c r="K9" s="119">
        <f t="shared" si="4"/>
        <v>3089220217.3832626</v>
      </c>
      <c r="L9" s="119">
        <f t="shared" si="4"/>
        <v>2891952138.3503466</v>
      </c>
      <c r="M9" s="119">
        <f t="shared" si="4"/>
        <v>3178334212.3469067</v>
      </c>
      <c r="N9" s="740">
        <f>+N10+N20</f>
        <v>4439144978.508131</v>
      </c>
      <c r="O9" s="233">
        <f>SUM(B9:N9)</f>
        <v>34743417721.293861</v>
      </c>
    </row>
    <row r="10" spans="1:17" ht="16.2" thickBot="1" x14ac:dyDescent="0.35">
      <c r="A10" s="692" t="s">
        <v>549</v>
      </c>
      <c r="C10" s="119">
        <f>+C11+C14+C17</f>
        <v>1051569858.1461174</v>
      </c>
      <c r="D10" s="119">
        <f t="shared" ref="D10:M10" si="5">+D11+D14+D17</f>
        <v>1576641766.4733307</v>
      </c>
      <c r="E10" s="119">
        <f t="shared" si="5"/>
        <v>1861505221.9842968</v>
      </c>
      <c r="F10" s="119">
        <f t="shared" si="5"/>
        <v>1521214623.7360337</v>
      </c>
      <c r="G10" s="119">
        <f t="shared" si="5"/>
        <v>1791501899.7834404</v>
      </c>
      <c r="H10" s="119">
        <f t="shared" si="5"/>
        <v>2416888625.8322115</v>
      </c>
      <c r="I10" s="119">
        <f t="shared" si="5"/>
        <v>2815562228.73737</v>
      </c>
      <c r="J10" s="119">
        <f t="shared" si="5"/>
        <v>2417314955.21241</v>
      </c>
      <c r="K10" s="119">
        <f t="shared" si="5"/>
        <v>2185070895.7832627</v>
      </c>
      <c r="L10" s="119">
        <f t="shared" si="5"/>
        <v>2157863426.3503466</v>
      </c>
      <c r="M10" s="119">
        <f t="shared" si="5"/>
        <v>2366308989.9469066</v>
      </c>
      <c r="N10" s="740">
        <f>+N11+N14+N17</f>
        <v>3276328744.9081306</v>
      </c>
      <c r="O10" s="233">
        <f t="shared" si="1"/>
        <v>25437771236.893856</v>
      </c>
    </row>
    <row r="11" spans="1:17" x14ac:dyDescent="0.3">
      <c r="A11" s="10" t="s">
        <v>689</v>
      </c>
      <c r="C11" s="119">
        <f>+C12-C13</f>
        <v>550791909.57547772</v>
      </c>
      <c r="D11" s="119">
        <f t="shared" ref="D11:N11" si="6">+D12-D13</f>
        <v>932615282.05566382</v>
      </c>
      <c r="E11" s="119">
        <f t="shared" si="6"/>
        <v>1132180811.7740123</v>
      </c>
      <c r="F11" s="119">
        <f t="shared" si="6"/>
        <v>930470333.61304975</v>
      </c>
      <c r="G11" s="119">
        <f t="shared" si="6"/>
        <v>1052364473.1810464</v>
      </c>
      <c r="H11" s="119">
        <f t="shared" si="6"/>
        <v>1424826305.282516</v>
      </c>
      <c r="I11" s="119">
        <f t="shared" si="6"/>
        <v>1706048806.2636509</v>
      </c>
      <c r="J11" s="119">
        <f t="shared" si="6"/>
        <v>1504199010.4509699</v>
      </c>
      <c r="K11" s="119">
        <f t="shared" si="6"/>
        <v>1322977032.5704665</v>
      </c>
      <c r="L11" s="119">
        <f t="shared" si="6"/>
        <v>1292411101.749289</v>
      </c>
      <c r="M11" s="119">
        <f t="shared" si="6"/>
        <v>1422184547.781081</v>
      </c>
      <c r="N11" s="740">
        <f t="shared" si="6"/>
        <v>1920156849.2574103</v>
      </c>
      <c r="O11" s="233">
        <f t="shared" si="1"/>
        <v>15191226463.554632</v>
      </c>
    </row>
    <row r="12" spans="1:17" x14ac:dyDescent="0.3">
      <c r="A12" s="11" t="s">
        <v>550</v>
      </c>
      <c r="C12" s="119">
        <f>+B12+Cálculos!C25-Cálculos!C36+Cálculos!C102-Cálculos!C113+Cálculos!C177-Cálculos!C188</f>
        <v>585948839.97391248</v>
      </c>
      <c r="D12" s="119">
        <f>+C12+Cálculos!D25-Cálculos!D36+Cálculos!D102-Cálculos!D113+Cálculos!D177-Cálculos!D188</f>
        <v>992143917.08049345</v>
      </c>
      <c r="E12" s="119">
        <f>+D12+Cálculos!E25-Cálculos!E36+Cálculos!E102-Cálculos!E113+Cálculos!E177-Cálculos!E188</f>
        <v>1204447672.100013</v>
      </c>
      <c r="F12" s="119">
        <f>+E12+Cálculos!F25-Cálculos!F36+Cálculos!F102-Cálculos!F113+Cálculos!F177-Cálculos!F188</f>
        <v>989862057.03515935</v>
      </c>
      <c r="G12" s="119">
        <f>+F12+Cálculos!G25-Cálculos!G36+Cálculos!G102-Cálculos!G113+Cálculos!G177-Cálculos!G188</f>
        <v>1119536673.5968578</v>
      </c>
      <c r="H12" s="119">
        <f>+G12+Cálculos!H25-Cálculos!H36+Cálculos!H102-Cálculos!H113+Cálculos!H177-Cálculos!H188</f>
        <v>1515772665.1941659</v>
      </c>
      <c r="I12" s="119">
        <f>+H12+Cálculos!I25-Cálculos!I36+Cálculos!I102-Cálculos!I113+Cálculos!I177-Cálculos!I188</f>
        <v>1814945538.578352</v>
      </c>
      <c r="J12" s="119">
        <f>+I12+Cálculos!J25-Cálculos!J36+Cálculos!J102-Cálculos!J113+Cálculos!J177-Cálculos!J188</f>
        <v>1600211713.2457128</v>
      </c>
      <c r="K12" s="119">
        <f>+J12+Cálculos!K25-Cálculos!K36+Cálculos!K102-Cálculos!K113+Cálculos!K177-Cálculos!K188</f>
        <v>1407422375.0749643</v>
      </c>
      <c r="L12" s="119">
        <f>+K12+Cálculos!L25-Cálculos!L36+Cálculos!L102-Cálculos!L113+Cálculos!L177-Cálculos!L188</f>
        <v>1374905427.3928607</v>
      </c>
      <c r="M12" s="119">
        <f>+L12+Cálculos!M25-Cálculos!M36+Cálculos!M102-Cálculos!M113+Cálculos!M177-Cálculos!M188</f>
        <v>1512962284.8734903</v>
      </c>
      <c r="N12" s="740">
        <f>+M12+Cálculos!N25-Cálculos!N36+Cálculos!N102-Cálculos!N113+Cálculos!N177-Cálculos!N188</f>
        <v>2042720052.4015002</v>
      </c>
      <c r="O12" s="233">
        <f t="shared" si="1"/>
        <v>16160879216.547482</v>
      </c>
      <c r="P12" s="765"/>
      <c r="Q12" s="166"/>
    </row>
    <row r="13" spans="1:17" x14ac:dyDescent="0.3">
      <c r="A13" s="11" t="s">
        <v>551</v>
      </c>
      <c r="C13" s="119">
        <f>+Cálculos!C411</f>
        <v>35156930.398434751</v>
      </c>
      <c r="D13" s="119">
        <f>+Cálculos!D411</f>
        <v>59528635.024829604</v>
      </c>
      <c r="E13" s="119">
        <f>+Cálculos!E411</f>
        <v>72266860.32600078</v>
      </c>
      <c r="F13" s="119">
        <f>+Cálculos!F411</f>
        <v>59391723.422109559</v>
      </c>
      <c r="G13" s="119">
        <f>+Cálculos!G411</f>
        <v>67172200.415811464</v>
      </c>
      <c r="H13" s="119">
        <f>+Cálculos!H411</f>
        <v>90946359.911649957</v>
      </c>
      <c r="I13" s="119">
        <f>+Cálculos!I411</f>
        <v>108896732.31470111</v>
      </c>
      <c r="J13" s="119">
        <f>+Cálculos!J411</f>
        <v>96012702.794742763</v>
      </c>
      <c r="K13" s="119">
        <f>+Cálculos!K411</f>
        <v>84445342.504497856</v>
      </c>
      <c r="L13" s="119">
        <f>+Cálculos!L411</f>
        <v>82494325.64357163</v>
      </c>
      <c r="M13" s="119">
        <f>+Cálculos!M411</f>
        <v>90777737.092409417</v>
      </c>
      <c r="N13" s="740">
        <f>+Cálculos!N411</f>
        <v>122563203.14409001</v>
      </c>
      <c r="O13" s="233">
        <f t="shared" si="1"/>
        <v>969652752.99284887</v>
      </c>
    </row>
    <row r="14" spans="1:17" x14ac:dyDescent="0.3">
      <c r="A14" s="12" t="s">
        <v>687</v>
      </c>
      <c r="C14" s="119">
        <f>+C15-C16</f>
        <v>296523531.72133589</v>
      </c>
      <c r="D14" s="119">
        <f t="shared" ref="D14:N14" si="7">+D15-D16</f>
        <v>423690792.64659923</v>
      </c>
      <c r="E14" s="119">
        <f t="shared" si="7"/>
        <v>500964767.09342563</v>
      </c>
      <c r="F14" s="119">
        <f t="shared" si="7"/>
        <v>407588369.51284319</v>
      </c>
      <c r="G14" s="119">
        <f t="shared" si="7"/>
        <v>486914187.00121051</v>
      </c>
      <c r="H14" s="119">
        <f t="shared" si="7"/>
        <v>663053749.77279103</v>
      </c>
      <c r="I14" s="119">
        <f t="shared" si="7"/>
        <v>760990342.00228655</v>
      </c>
      <c r="J14" s="119">
        <f t="shared" si="7"/>
        <v>643988015.70203173</v>
      </c>
      <c r="K14" s="119">
        <f t="shared" si="7"/>
        <v>592549965.49081922</v>
      </c>
      <c r="L14" s="119">
        <f t="shared" si="7"/>
        <v>583177143.13589633</v>
      </c>
      <c r="M14" s="119">
        <f t="shared" si="7"/>
        <v>638864616.03365016</v>
      </c>
      <c r="N14" s="740">
        <f t="shared" si="7"/>
        <v>898969599.15889728</v>
      </c>
      <c r="O14" s="233">
        <f t="shared" si="1"/>
        <v>6897275079.2717876</v>
      </c>
    </row>
    <row r="15" spans="1:17" x14ac:dyDescent="0.3">
      <c r="A15" s="11" t="s">
        <v>550</v>
      </c>
      <c r="C15" s="119">
        <f>+B15+Cálculos!C49-Cálculos!C60+Cálculos!C125-Cálculos!C136+Cálculos!C200-Cálculos!C211</f>
        <v>318842507.22724289</v>
      </c>
      <c r="D15" s="119">
        <f>+C15+Cálculos!D49-Cálculos!D60+Cálculos!D125-Cálculos!D136+Cálculos!D200-Cálculos!D211</f>
        <v>455581497.46946156</v>
      </c>
      <c r="E15" s="119">
        <f>+D15+Cálculos!E49-Cálculos!E60+Cálculos!E125-Cálculos!E136+Cálculos!E200-Cálculos!E211</f>
        <v>538671792.57357597</v>
      </c>
      <c r="F15" s="119">
        <f>+E15+Cálculos!F49-Cálculos!F60+Cálculos!F125-Cálculos!F136+Cálculos!F200-Cálculos!F211</f>
        <v>438267063.9923045</v>
      </c>
      <c r="G15" s="119">
        <f>+F15+Cálculos!G49-Cálculos!G60+Cálculos!G125-Cálculos!G136+Cálculos!G200-Cálculos!G211</f>
        <v>523563641.93678552</v>
      </c>
      <c r="H15" s="119">
        <f>+G15+Cálculos!H49-Cálculos!H60+Cálculos!H125-Cálculos!H136+Cálculos!H200-Cálculos!H211</f>
        <v>712961021.2610656</v>
      </c>
      <c r="I15" s="119">
        <f>+H15+Cálculos!I49-Cálculos!I60+Cálculos!I125-Cálculos!I136+Cálculos!I200-Cálculos!I211</f>
        <v>818269184.94869518</v>
      </c>
      <c r="J15" s="119">
        <f>+I15+Cálculos!J49-Cálculos!J60+Cálculos!J125-Cálculos!J136+Cálculos!J200-Cálculos!J211</f>
        <v>692460231.93766856</v>
      </c>
      <c r="K15" s="119">
        <f>+J15+Cálculos!K49-Cálculos!K60+Cálculos!K125-Cálculos!K136+Cálculos!K200-Cálculos!K211</f>
        <v>637150500.52776265</v>
      </c>
      <c r="L15" s="119">
        <f>+K15+Cálculos!L49-Cálculos!L60+Cálculos!L125-Cálculos!L136+Cálculos!L200-Cálculos!L211</f>
        <v>627072196.9203186</v>
      </c>
      <c r="M15" s="119">
        <f>+L15+Cálculos!M49-Cálculos!M60+Cálculos!M125-Cálculos!M136+Cálculos!M200-Cálculos!M211</f>
        <v>686951200.036183</v>
      </c>
      <c r="N15" s="740">
        <f>+M15+Cálculos!N49-Cálculos!N60+Cálculos!N125-Cálculos!N136+Cálculos!N200-Cálculos!N211</f>
        <v>966633977.59021211</v>
      </c>
      <c r="O15" s="233">
        <f t="shared" si="1"/>
        <v>7416424816.4212761</v>
      </c>
    </row>
    <row r="16" spans="1:17" x14ac:dyDescent="0.3">
      <c r="A16" s="11" t="s">
        <v>551</v>
      </c>
      <c r="C16" s="119">
        <f>+Cálculos!C412</f>
        <v>22318975.505907003</v>
      </c>
      <c r="D16" s="119">
        <f>+Cálculos!D412</f>
        <v>31890704.822862312</v>
      </c>
      <c r="E16" s="119">
        <f>+Cálculos!E412</f>
        <v>37707025.48015032</v>
      </c>
      <c r="F16" s="119">
        <f>+Cálculos!F412</f>
        <v>30678694.47946132</v>
      </c>
      <c r="G16" s="119">
        <f>+Cálculos!G412</f>
        <v>36649454.935574993</v>
      </c>
      <c r="H16" s="119">
        <f>+Cálculos!H412</f>
        <v>49907271.488274597</v>
      </c>
      <c r="I16" s="119">
        <f>+Cálculos!I412</f>
        <v>57278842.946408667</v>
      </c>
      <c r="J16" s="119">
        <f>+Cálculos!J412</f>
        <v>48472216.235636801</v>
      </c>
      <c r="K16" s="119">
        <f>+Cálculos!K412</f>
        <v>44600535.036943391</v>
      </c>
      <c r="L16" s="119">
        <f>+Cálculos!L412</f>
        <v>43895053.784422308</v>
      </c>
      <c r="M16" s="119">
        <f>+Cálculos!M412</f>
        <v>48086584.002532817</v>
      </c>
      <c r="N16" s="740">
        <f>+Cálculos!N412</f>
        <v>67664378.431314856</v>
      </c>
      <c r="O16" s="233">
        <f t="shared" si="1"/>
        <v>519149737.1494894</v>
      </c>
    </row>
    <row r="17" spans="1:15" x14ac:dyDescent="0.3">
      <c r="A17" s="13" t="s">
        <v>688</v>
      </c>
      <c r="C17" s="119">
        <f>+C18-C19</f>
        <v>204254416.84930387</v>
      </c>
      <c r="D17" s="119">
        <f t="shared" ref="D17:N17" si="8">+D18-D19</f>
        <v>220335691.77106759</v>
      </c>
      <c r="E17" s="119">
        <f t="shared" si="8"/>
        <v>228359643.11685905</v>
      </c>
      <c r="F17" s="119">
        <f t="shared" si="8"/>
        <v>183155920.61014086</v>
      </c>
      <c r="G17" s="119">
        <f t="shared" si="8"/>
        <v>252223239.60118347</v>
      </c>
      <c r="H17" s="119">
        <f t="shared" si="8"/>
        <v>329008570.77690446</v>
      </c>
      <c r="I17" s="119">
        <f t="shared" si="8"/>
        <v>348523080.47143263</v>
      </c>
      <c r="J17" s="119">
        <f t="shared" si="8"/>
        <v>269127929.05940801</v>
      </c>
      <c r="K17" s="119">
        <f t="shared" si="8"/>
        <v>269543897.721977</v>
      </c>
      <c r="L17" s="119">
        <f t="shared" si="8"/>
        <v>282275181.46516109</v>
      </c>
      <c r="M17" s="119">
        <f t="shared" si="8"/>
        <v>305259826.13217539</v>
      </c>
      <c r="N17" s="740">
        <f t="shared" si="8"/>
        <v>457202296.49182343</v>
      </c>
      <c r="O17" s="233">
        <f t="shared" si="1"/>
        <v>3349269694.0674362</v>
      </c>
    </row>
    <row r="18" spans="1:15" x14ac:dyDescent="0.3">
      <c r="A18" s="11" t="s">
        <v>550</v>
      </c>
      <c r="C18" s="119">
        <f>+B18+Cálculos!C73-Cálculos!C84+Cálculos!C148-Cálculos!C159+Cálculos!C223-Cálculos!C234</f>
        <v>217291932.81840837</v>
      </c>
      <c r="D18" s="119">
        <f>+C18+Cálculos!D73-Cálculos!D84+Cálculos!D148-Cálculos!D159+Cálculos!D223-Cálculos!D234</f>
        <v>234399672.09688041</v>
      </c>
      <c r="E18" s="119">
        <f>+D18+Cálculos!E73-Cálculos!E84+Cálculos!E148-Cálculos!E159+Cálculos!E223-Cálculos!E234</f>
        <v>242935790.54985005</v>
      </c>
      <c r="F18" s="119">
        <f>+E18+Cálculos!F73-Cálculos!F84+Cálculos!F148-Cálculos!F159+Cálculos!F223-Cálculos!F234</f>
        <v>194846724.05334133</v>
      </c>
      <c r="G18" s="119">
        <f>+F18+Cálculos!G73-Cálculos!G84+Cálculos!G148-Cálculos!G159+Cálculos!G223-Cálculos!G234</f>
        <v>268322595.32040796</v>
      </c>
      <c r="H18" s="119">
        <f>+G18+Cálculos!H73-Cálculos!H84+Cálculos!H148-Cálculos!H159+Cálculos!H223-Cálculos!H234</f>
        <v>350009117.84777069</v>
      </c>
      <c r="I18" s="119">
        <f>+H18+Cálculos!I73-Cálculos!I84+Cálculos!I148-Cálculos!I159+Cálculos!I223-Cálculos!I234</f>
        <v>370769234.54407728</v>
      </c>
      <c r="J18" s="119">
        <f>+I18+Cálculos!J73-Cálculos!J84+Cálculos!J148-Cálculos!J159+Cálculos!J223-Cálculos!J234</f>
        <v>286306307.51000851</v>
      </c>
      <c r="K18" s="119">
        <f>+J18+Cálculos!K73-Cálculos!K84+Cálculos!K148-Cálculos!K159+Cálculos!K223-Cálculos!K234</f>
        <v>286748827.36380529</v>
      </c>
      <c r="L18" s="119">
        <f>+K18+Cálculos!L73-Cálculos!L84+Cálculos!L148-Cálculos!L159+Cálculos!L223-Cálculos!L234</f>
        <v>300292746.23953307</v>
      </c>
      <c r="M18" s="119">
        <f>+L18+Cálculos!M73-Cálculos!M84+Cálculos!M148-Cálculos!M159+Cálculos!M223-Cálculos!M234</f>
        <v>324744495.88529295</v>
      </c>
      <c r="N18" s="740">
        <f>+M18+Cálculos!N73-Cálculos!N84+Cálculos!N148-Cálculos!N159+Cálculos!N223-Cálculos!N234</f>
        <v>486385421.79981214</v>
      </c>
      <c r="O18" s="233">
        <f t="shared" si="1"/>
        <v>3563052866.0291882</v>
      </c>
    </row>
    <row r="19" spans="1:15" ht="16.2" thickBot="1" x14ac:dyDescent="0.35">
      <c r="A19" s="11" t="s">
        <v>551</v>
      </c>
      <c r="C19" s="119">
        <f>+Cálculos!C413</f>
        <v>13037515.969104502</v>
      </c>
      <c r="D19" s="119">
        <f>+Cálculos!D413</f>
        <v>14063980.325812824</v>
      </c>
      <c r="E19" s="119">
        <f>+Cálculos!E413</f>
        <v>14576147.432991002</v>
      </c>
      <c r="F19" s="119">
        <f>+Cálculos!F413</f>
        <v>11690803.44320048</v>
      </c>
      <c r="G19" s="119">
        <f>+Cálculos!G413</f>
        <v>16099355.719224477</v>
      </c>
      <c r="H19" s="119">
        <f>+Cálculos!H413</f>
        <v>21000547.070866242</v>
      </c>
      <c r="I19" s="119">
        <f>+Cálculos!I413</f>
        <v>22246154.072644636</v>
      </c>
      <c r="J19" s="119">
        <f>+Cálculos!J413</f>
        <v>17178378.450600509</v>
      </c>
      <c r="K19" s="119">
        <f>+Cálculos!K413</f>
        <v>17204929.641828317</v>
      </c>
      <c r="L19" s="119">
        <f>+Cálculos!L413</f>
        <v>18017564.774371982</v>
      </c>
      <c r="M19" s="119">
        <f>+Cálculos!M413</f>
        <v>19484669.753117576</v>
      </c>
      <c r="N19" s="740">
        <f>+Cálculos!N413</f>
        <v>29183125.307988726</v>
      </c>
      <c r="O19" s="233">
        <f t="shared" si="1"/>
        <v>213783171.96175131</v>
      </c>
    </row>
    <row r="20" spans="1:15" ht="16.2" thickBot="1" x14ac:dyDescent="0.35">
      <c r="A20" s="693" t="s">
        <v>552</v>
      </c>
      <c r="C20" s="119">
        <f>+C21</f>
        <v>238472192</v>
      </c>
      <c r="D20" s="119">
        <f t="shared" ref="D20:N20" si="9">+D21</f>
        <v>500678393.60000002</v>
      </c>
      <c r="E20" s="119">
        <f t="shared" si="9"/>
        <v>642028665.60000002</v>
      </c>
      <c r="F20" s="119">
        <f t="shared" si="9"/>
        <v>654427883.20000005</v>
      </c>
      <c r="G20" s="119">
        <f t="shared" si="9"/>
        <v>685467423.20000005</v>
      </c>
      <c r="H20" s="119">
        <f t="shared" si="9"/>
        <v>975140359.20000005</v>
      </c>
      <c r="I20" s="119">
        <f t="shared" si="9"/>
        <v>1021722119.6</v>
      </c>
      <c r="J20" s="119">
        <f t="shared" si="9"/>
        <v>974629958.39999998</v>
      </c>
      <c r="K20" s="119">
        <f t="shared" si="9"/>
        <v>904149321.60000002</v>
      </c>
      <c r="L20" s="119">
        <f t="shared" si="9"/>
        <v>734088712</v>
      </c>
      <c r="M20" s="119">
        <f t="shared" si="9"/>
        <v>812025222.39999998</v>
      </c>
      <c r="N20" s="740">
        <f t="shared" si="9"/>
        <v>1162816233.5999999</v>
      </c>
      <c r="O20" s="233">
        <f t="shared" si="1"/>
        <v>9305646484.3999996</v>
      </c>
    </row>
    <row r="21" spans="1:15" x14ac:dyDescent="0.3">
      <c r="A21" s="10" t="s">
        <v>553</v>
      </c>
      <c r="C21" s="119">
        <f>+C22-C23</f>
        <v>238472192</v>
      </c>
      <c r="D21" s="119">
        <f t="shared" ref="D21:N21" si="10">+D22-D23</f>
        <v>500678393.60000002</v>
      </c>
      <c r="E21" s="119">
        <f t="shared" si="10"/>
        <v>642028665.60000002</v>
      </c>
      <c r="F21" s="119">
        <f t="shared" si="10"/>
        <v>654427883.20000005</v>
      </c>
      <c r="G21" s="119">
        <f t="shared" si="10"/>
        <v>685467423.20000005</v>
      </c>
      <c r="H21" s="119">
        <f t="shared" si="10"/>
        <v>975140359.20000005</v>
      </c>
      <c r="I21" s="119">
        <f t="shared" si="10"/>
        <v>1021722119.6</v>
      </c>
      <c r="J21" s="119">
        <f t="shared" si="10"/>
        <v>974629958.39999998</v>
      </c>
      <c r="K21" s="119">
        <f t="shared" si="10"/>
        <v>904149321.60000002</v>
      </c>
      <c r="L21" s="119">
        <f t="shared" si="10"/>
        <v>734088712</v>
      </c>
      <c r="M21" s="119">
        <f t="shared" si="10"/>
        <v>812025222.39999998</v>
      </c>
      <c r="N21" s="740">
        <f t="shared" si="10"/>
        <v>1162816233.5999999</v>
      </c>
      <c r="O21" s="233">
        <f t="shared" si="1"/>
        <v>9305646484.3999996</v>
      </c>
    </row>
    <row r="22" spans="1:15" x14ac:dyDescent="0.3">
      <c r="A22" s="11" t="s">
        <v>550</v>
      </c>
      <c r="C22" s="119">
        <f>+B22+Cálculos!C263-Cálculos!C277</f>
        <v>251023360</v>
      </c>
      <c r="D22" s="119">
        <f>+C22+Cálculos!D263-Cálculos!D277</f>
        <v>527029888</v>
      </c>
      <c r="E22" s="119">
        <f>+D22+Cálculos!E263-Cálculos!E277</f>
        <v>675819648</v>
      </c>
      <c r="F22" s="119">
        <f>+E22+Cálculos!F263-Cálculos!F277</f>
        <v>688871456</v>
      </c>
      <c r="G22" s="119">
        <f>+F22+Cálculos!G263-Cálculos!G277</f>
        <v>721544656</v>
      </c>
      <c r="H22" s="119">
        <f>+G22+Cálculos!H263-Cálculos!H277</f>
        <v>1026463536</v>
      </c>
      <c r="I22" s="119">
        <f>+H22+Cálculos!I263-Cálculos!I277</f>
        <v>1075496968</v>
      </c>
      <c r="J22" s="119">
        <f>+I22+Cálculos!J263-Cálculos!J277</f>
        <v>1025926272</v>
      </c>
      <c r="K22" s="119">
        <f>+J22+Cálculos!K263-Cálculos!K277</f>
        <v>951736128</v>
      </c>
      <c r="L22" s="119">
        <f>+K22+Cálculos!L263-Cálculos!L277</f>
        <v>772724960</v>
      </c>
      <c r="M22" s="119">
        <f>+L22+Cálculos!M263-Cálculos!M277</f>
        <v>854763392</v>
      </c>
      <c r="N22" s="740">
        <f>+M22+Cálculos!N263-Cálculos!N277</f>
        <v>1224017088</v>
      </c>
      <c r="O22" s="233">
        <f t="shared" si="1"/>
        <v>9795417352</v>
      </c>
    </row>
    <row r="23" spans="1:15" x14ac:dyDescent="0.3">
      <c r="A23" s="11" t="s">
        <v>551</v>
      </c>
      <c r="C23" s="119">
        <f>+Cálculos!C416</f>
        <v>12551168</v>
      </c>
      <c r="D23" s="119">
        <f>+Cálculos!D416</f>
        <v>26351494.400000002</v>
      </c>
      <c r="E23" s="119">
        <f>+Cálculos!E416</f>
        <v>33790982.399999999</v>
      </c>
      <c r="F23" s="119">
        <f>+Cálculos!F416</f>
        <v>34443572.800000004</v>
      </c>
      <c r="G23" s="119">
        <f>+Cálculos!G416</f>
        <v>36077232.800000004</v>
      </c>
      <c r="H23" s="119">
        <f>+Cálculos!H416</f>
        <v>51323176.800000004</v>
      </c>
      <c r="I23" s="119">
        <f>+Cálculos!I416</f>
        <v>53774848.400000006</v>
      </c>
      <c r="J23" s="119">
        <f>+Cálculos!J416</f>
        <v>51296313.600000001</v>
      </c>
      <c r="K23" s="119">
        <f>+Cálculos!K416</f>
        <v>47586806.400000006</v>
      </c>
      <c r="L23" s="119">
        <f>+Cálculos!L416</f>
        <v>38636248</v>
      </c>
      <c r="M23" s="119">
        <f>+Cálculos!M416</f>
        <v>42738169.600000001</v>
      </c>
      <c r="N23" s="740">
        <f>+Cálculos!N416</f>
        <v>61200854.400000006</v>
      </c>
      <c r="O23" s="233">
        <f t="shared" si="1"/>
        <v>489770867.60000002</v>
      </c>
    </row>
    <row r="24" spans="1:15" x14ac:dyDescent="0.3">
      <c r="A24" s="14" t="s">
        <v>554</v>
      </c>
      <c r="C24" s="119">
        <f>+C25+C31+C34</f>
        <v>0</v>
      </c>
      <c r="D24" s="119">
        <f t="shared" ref="D24:M24" si="11">+D25+D31+D34</f>
        <v>0</v>
      </c>
      <c r="E24" s="119">
        <f t="shared" si="11"/>
        <v>0</v>
      </c>
      <c r="F24" s="119">
        <f t="shared" si="11"/>
        <v>0</v>
      </c>
      <c r="G24" s="119">
        <f t="shared" si="11"/>
        <v>0</v>
      </c>
      <c r="H24" s="119">
        <f t="shared" si="11"/>
        <v>0</v>
      </c>
      <c r="I24" s="119">
        <f t="shared" si="11"/>
        <v>0</v>
      </c>
      <c r="J24" s="119">
        <f t="shared" si="11"/>
        <v>0</v>
      </c>
      <c r="K24" s="119">
        <f t="shared" si="11"/>
        <v>0</v>
      </c>
      <c r="L24" s="119">
        <f t="shared" si="11"/>
        <v>0</v>
      </c>
      <c r="M24" s="119">
        <f t="shared" si="11"/>
        <v>0</v>
      </c>
      <c r="N24" s="740">
        <f>+N25+N31+N34</f>
        <v>1005841431.7059785</v>
      </c>
      <c r="O24" s="233">
        <f t="shared" si="1"/>
        <v>1005841431.7059785</v>
      </c>
    </row>
    <row r="25" spans="1:15" x14ac:dyDescent="0.3">
      <c r="A25" s="9" t="s">
        <v>555</v>
      </c>
      <c r="B25" s="69"/>
      <c r="C25" s="71">
        <f>+C26+C27+C28+C29+C30</f>
        <v>0</v>
      </c>
      <c r="D25" s="71">
        <f t="shared" ref="D25:M25" si="12">+D26+D27+D28+D29+D30</f>
        <v>0</v>
      </c>
      <c r="E25" s="71">
        <f t="shared" si="12"/>
        <v>0</v>
      </c>
      <c r="F25" s="71">
        <f t="shared" si="12"/>
        <v>0</v>
      </c>
      <c r="G25" s="71">
        <f t="shared" si="12"/>
        <v>0</v>
      </c>
      <c r="H25" s="71">
        <f t="shared" si="12"/>
        <v>0</v>
      </c>
      <c r="I25" s="71">
        <f t="shared" si="12"/>
        <v>0</v>
      </c>
      <c r="J25" s="71">
        <f t="shared" si="12"/>
        <v>0</v>
      </c>
      <c r="K25" s="71">
        <f t="shared" si="12"/>
        <v>0</v>
      </c>
      <c r="L25" s="71">
        <f t="shared" si="12"/>
        <v>0</v>
      </c>
      <c r="M25" s="71">
        <f t="shared" si="12"/>
        <v>0</v>
      </c>
      <c r="N25" s="741">
        <f>+N26+N27+N28+N29+N30</f>
        <v>302792179.68115938</v>
      </c>
      <c r="O25" s="233">
        <f t="shared" si="1"/>
        <v>302792179.68115938</v>
      </c>
    </row>
    <row r="26" spans="1:15" x14ac:dyDescent="0.3">
      <c r="A26" s="694" t="s">
        <v>556</v>
      </c>
      <c r="B26" s="50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41">
        <f>+Cálculos!N784</f>
        <v>61478801.347826086</v>
      </c>
      <c r="O26" s="233">
        <f t="shared" si="1"/>
        <v>61478801.347826086</v>
      </c>
    </row>
    <row r="27" spans="1:15" x14ac:dyDescent="0.3">
      <c r="A27" s="695" t="s">
        <v>557</v>
      </c>
      <c r="B27" s="50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41">
        <f>+Cálculos!N785</f>
        <v>84944383.333333328</v>
      </c>
      <c r="O27" s="233">
        <f t="shared" si="1"/>
        <v>84944383.333333328</v>
      </c>
    </row>
    <row r="28" spans="1:15" x14ac:dyDescent="0.3">
      <c r="A28" s="696" t="s">
        <v>558</v>
      </c>
      <c r="B28" s="5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41">
        <f>+Cálculos!N786</f>
        <v>41976495</v>
      </c>
      <c r="O28" s="233">
        <f t="shared" si="1"/>
        <v>41976495</v>
      </c>
    </row>
    <row r="29" spans="1:15" x14ac:dyDescent="0.3">
      <c r="A29" s="697" t="s">
        <v>559</v>
      </c>
      <c r="B29" s="50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41">
        <f>+Cálculos!N787</f>
        <v>32712500</v>
      </c>
      <c r="O29" s="233">
        <f t="shared" si="1"/>
        <v>32712500</v>
      </c>
    </row>
    <row r="30" spans="1:15" x14ac:dyDescent="0.3">
      <c r="A30" s="698" t="s">
        <v>560</v>
      </c>
      <c r="B30" s="50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41">
        <f>+Cálculos!N788</f>
        <v>81680000</v>
      </c>
      <c r="O30" s="233">
        <f t="shared" si="1"/>
        <v>81680000</v>
      </c>
    </row>
    <row r="31" spans="1:15" x14ac:dyDescent="0.3">
      <c r="A31" s="9" t="s">
        <v>561</v>
      </c>
      <c r="B31" s="69"/>
      <c r="C31" s="71">
        <f>+C32+C33</f>
        <v>0</v>
      </c>
      <c r="D31" s="71">
        <f t="shared" ref="D31:M31" si="13">+D32+D33</f>
        <v>0</v>
      </c>
      <c r="E31" s="71">
        <f t="shared" si="13"/>
        <v>0</v>
      </c>
      <c r="F31" s="71">
        <f t="shared" si="13"/>
        <v>0</v>
      </c>
      <c r="G31" s="71">
        <f t="shared" si="13"/>
        <v>0</v>
      </c>
      <c r="H31" s="71">
        <f t="shared" si="13"/>
        <v>0</v>
      </c>
      <c r="I31" s="71">
        <f t="shared" si="13"/>
        <v>0</v>
      </c>
      <c r="J31" s="71">
        <f t="shared" si="13"/>
        <v>0</v>
      </c>
      <c r="K31" s="71">
        <f t="shared" si="13"/>
        <v>0</v>
      </c>
      <c r="L31" s="71">
        <f t="shared" si="13"/>
        <v>0</v>
      </c>
      <c r="M31" s="71">
        <f t="shared" si="13"/>
        <v>0</v>
      </c>
      <c r="N31" s="741">
        <f>+N32+N33</f>
        <v>259880622.49151284</v>
      </c>
      <c r="O31" s="233">
        <f t="shared" si="1"/>
        <v>259880622.49151284</v>
      </c>
    </row>
    <row r="32" spans="1:15" x14ac:dyDescent="0.3">
      <c r="A32" s="699" t="s">
        <v>144</v>
      </c>
      <c r="B32" s="69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41">
        <f>+Cálculos!N791</f>
        <v>105626510.18294789</v>
      </c>
      <c r="O32" s="233">
        <f t="shared" si="1"/>
        <v>105626510.18294789</v>
      </c>
    </row>
    <row r="33" spans="1:42" x14ac:dyDescent="0.3">
      <c r="A33" s="700" t="s">
        <v>458</v>
      </c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741">
        <f>+Cálculos!N792</f>
        <v>154254112.30856493</v>
      </c>
      <c r="O33" s="233">
        <f t="shared" si="1"/>
        <v>154254112.30856493</v>
      </c>
    </row>
    <row r="34" spans="1:42" x14ac:dyDescent="0.3">
      <c r="A34" s="9" t="s">
        <v>562</v>
      </c>
      <c r="C34" s="119">
        <f>+C35+C36</f>
        <v>0</v>
      </c>
      <c r="D34" s="119">
        <f t="shared" ref="D34:N34" si="14">+D35+D36</f>
        <v>0</v>
      </c>
      <c r="E34" s="119">
        <f t="shared" si="14"/>
        <v>0</v>
      </c>
      <c r="F34" s="119">
        <f t="shared" si="14"/>
        <v>0</v>
      </c>
      <c r="G34" s="119">
        <f t="shared" si="14"/>
        <v>0</v>
      </c>
      <c r="H34" s="119">
        <f t="shared" si="14"/>
        <v>0</v>
      </c>
      <c r="I34" s="119">
        <f t="shared" si="14"/>
        <v>0</v>
      </c>
      <c r="J34" s="119">
        <f t="shared" si="14"/>
        <v>0</v>
      </c>
      <c r="K34" s="119">
        <f t="shared" si="14"/>
        <v>0</v>
      </c>
      <c r="L34" s="119">
        <f t="shared" si="14"/>
        <v>0</v>
      </c>
      <c r="M34" s="119">
        <f t="shared" si="14"/>
        <v>0</v>
      </c>
      <c r="N34" s="740">
        <f t="shared" si="14"/>
        <v>443168629.53330624</v>
      </c>
      <c r="O34" s="233">
        <f t="shared" si="1"/>
        <v>443168629.53330624</v>
      </c>
    </row>
    <row r="35" spans="1:42" x14ac:dyDescent="0.3">
      <c r="A35" s="699" t="s">
        <v>144</v>
      </c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740">
        <f>+Cálculos!N795</f>
        <v>254286043.03302267</v>
      </c>
      <c r="O35" s="233">
        <f t="shared" si="1"/>
        <v>254286043.03302267</v>
      </c>
    </row>
    <row r="36" spans="1:42" x14ac:dyDescent="0.3">
      <c r="A36" s="700" t="s">
        <v>458</v>
      </c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740">
        <f>+Cálculos!N796</f>
        <v>188882586.5002836</v>
      </c>
      <c r="O36" s="233">
        <f t="shared" si="1"/>
        <v>188882586.5002836</v>
      </c>
    </row>
    <row r="37" spans="1:42" x14ac:dyDescent="0.3">
      <c r="A37" s="14" t="s">
        <v>563</v>
      </c>
      <c r="C37" s="119">
        <f>+C38</f>
        <v>59310770.172989801</v>
      </c>
      <c r="D37" s="119">
        <f t="shared" ref="D37:N37" si="15">+D38</f>
        <v>101837371.22389407</v>
      </c>
      <c r="E37" s="119">
        <f t="shared" si="15"/>
        <v>144340757.77336112</v>
      </c>
      <c r="F37" s="119">
        <f t="shared" si="15"/>
        <v>176108673.06351495</v>
      </c>
      <c r="G37" s="119">
        <f t="shared" si="15"/>
        <v>231702524.82128423</v>
      </c>
      <c r="H37" s="119">
        <f t="shared" si="15"/>
        <v>303964473.19395286</v>
      </c>
      <c r="I37" s="119">
        <f t="shared" si="15"/>
        <v>372117433.66648972</v>
      </c>
      <c r="J37" s="119">
        <f t="shared" si="15"/>
        <v>415475246.9499712</v>
      </c>
      <c r="K37" s="119">
        <f t="shared" si="15"/>
        <v>468898532.25048852</v>
      </c>
      <c r="L37" s="119">
        <f t="shared" si="15"/>
        <v>525646666.48131508</v>
      </c>
      <c r="M37" s="119">
        <f t="shared" si="15"/>
        <v>586365790.12341094</v>
      </c>
      <c r="N37" s="740">
        <f t="shared" si="15"/>
        <v>505780269.17084885</v>
      </c>
      <c r="O37" s="233">
        <f t="shared" si="1"/>
        <v>3891548508.8915215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</row>
    <row r="38" spans="1:42" x14ac:dyDescent="0.3">
      <c r="A38" s="15" t="s">
        <v>564</v>
      </c>
      <c r="C38" s="119">
        <f>+B38+Cálculos!C23+Cálculos!C47+Cálculos!C71+Cálculos!C100+Cálculos!C123+Cálculos!C146+Cálculos!C175+Cálculos!C198+Cálculos!C221</f>
        <v>59310770.172989801</v>
      </c>
      <c r="D38" s="119">
        <f>+C38+Cálculos!D23+Cálculos!D47+Cálculos!D71+Cálculos!D100+Cálculos!D123+Cálculos!D146+Cálculos!D175+Cálculos!D198+Cálculos!D221</f>
        <v>101837371.22389407</v>
      </c>
      <c r="E38" s="119">
        <f>+D38+Cálculos!E23+Cálculos!E47+Cálculos!E71+Cálculos!E100+Cálculos!E123+Cálculos!E146+Cálculos!E175+Cálculos!E198+Cálculos!E221</f>
        <v>144340757.77336112</v>
      </c>
      <c r="F38" s="119">
        <f>+E38+Cálculos!F23+Cálculos!F47+Cálculos!F71+Cálculos!F100+Cálculos!F123+Cálculos!F146+Cálculos!F175+Cálculos!F198+Cálculos!F221</f>
        <v>176108673.06351495</v>
      </c>
      <c r="G38" s="119">
        <f>+F38+Cálculos!G23+Cálculos!G47+Cálculos!G71+Cálculos!G100+Cálculos!G123+Cálculos!G146+Cálculos!G175+Cálculos!G198+Cálculos!G221</f>
        <v>231702524.82128423</v>
      </c>
      <c r="H38" s="119">
        <f>+G38+Cálculos!H23+Cálculos!H47+Cálculos!H71+Cálculos!H100+Cálculos!H123+Cálculos!H146+Cálculos!H175+Cálculos!H198+Cálculos!H221</f>
        <v>303964473.19395286</v>
      </c>
      <c r="I38" s="119">
        <f>+H38+Cálculos!I23+Cálculos!I47+Cálculos!I71+Cálculos!I100+Cálculos!I123+Cálculos!I146+Cálculos!I175+Cálculos!I198+Cálculos!I221</f>
        <v>372117433.66648972</v>
      </c>
      <c r="J38" s="119">
        <f>+I38+Cálculos!J23+Cálculos!J47+Cálculos!J71+Cálculos!J100+Cálculos!J123+Cálculos!J146+Cálculos!J175+Cálculos!J198+Cálculos!J221</f>
        <v>415475246.9499712</v>
      </c>
      <c r="K38" s="119">
        <f>+J38+Cálculos!K23+Cálculos!K47+Cálculos!K71+Cálculos!K100+Cálculos!K123+Cálculos!K146+Cálculos!K175+Cálculos!K198+Cálculos!K221</f>
        <v>468898532.25048852</v>
      </c>
      <c r="L38" s="119">
        <f>+K38+Cálculos!L23+Cálculos!L47+Cálculos!L71+Cálculos!L100+Cálculos!L123+Cálculos!L146+Cálculos!L175+Cálculos!L198+Cálculos!L221</f>
        <v>525646666.48131508</v>
      </c>
      <c r="M38" s="119">
        <f>+L38+Cálculos!M23+Cálculos!M47+Cálculos!M71+Cálculos!M100+Cálculos!M123+Cálculos!M146+Cálculos!M175+Cálculos!M198+Cálculos!M221</f>
        <v>586365790.12341094</v>
      </c>
      <c r="N38" s="740">
        <f>+C106</f>
        <v>505780269.17084885</v>
      </c>
      <c r="O38" s="233">
        <f t="shared" si="1"/>
        <v>3891548508.8915215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</row>
    <row r="39" spans="1:42" x14ac:dyDescent="0.3">
      <c r="A39" s="16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740"/>
      <c r="O39" s="233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</row>
    <row r="40" spans="1:42" x14ac:dyDescent="0.3">
      <c r="A40" s="21" t="s">
        <v>565</v>
      </c>
      <c r="C40" s="119">
        <f>+C41+C42+C45+C48</f>
        <v>0</v>
      </c>
      <c r="D40" s="119">
        <f t="shared" ref="D40:M40" si="16">+D41+D42+D45+D48</f>
        <v>0</v>
      </c>
      <c r="E40" s="119">
        <f t="shared" si="16"/>
        <v>0</v>
      </c>
      <c r="F40" s="119">
        <f t="shared" si="16"/>
        <v>0</v>
      </c>
      <c r="G40" s="119">
        <f t="shared" si="16"/>
        <v>0</v>
      </c>
      <c r="H40" s="119">
        <f t="shared" si="16"/>
        <v>0</v>
      </c>
      <c r="I40" s="119">
        <f t="shared" si="16"/>
        <v>0</v>
      </c>
      <c r="J40" s="119">
        <f t="shared" si="16"/>
        <v>0</v>
      </c>
      <c r="K40" s="119">
        <f t="shared" si="16"/>
        <v>0</v>
      </c>
      <c r="L40" s="119">
        <f t="shared" si="16"/>
        <v>0</v>
      </c>
      <c r="M40" s="119">
        <f t="shared" si="16"/>
        <v>0</v>
      </c>
      <c r="N40" s="740">
        <f>+N41+N42+N45+N48</f>
        <v>8739874116.1616135</v>
      </c>
      <c r="O40" s="233">
        <f t="shared" si="1"/>
        <v>8739874116.1616135</v>
      </c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</row>
    <row r="41" spans="1:42" x14ac:dyDescent="0.3">
      <c r="A41" s="17" t="s">
        <v>566</v>
      </c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740">
        <f>+Assets!BD26</f>
        <v>2800000000</v>
      </c>
      <c r="O41" s="233">
        <f t="shared" si="1"/>
        <v>2800000000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</row>
    <row r="42" spans="1:42" x14ac:dyDescent="0.3">
      <c r="A42" s="410" t="s">
        <v>567</v>
      </c>
      <c r="C42" s="119">
        <f>+C43-C44</f>
        <v>0</v>
      </c>
      <c r="D42" s="119">
        <f t="shared" ref="D42:M42" si="17">+D43-D44</f>
        <v>0</v>
      </c>
      <c r="E42" s="119">
        <f t="shared" si="17"/>
        <v>0</v>
      </c>
      <c r="F42" s="119">
        <f t="shared" si="17"/>
        <v>0</v>
      </c>
      <c r="G42" s="119">
        <f t="shared" si="17"/>
        <v>0</v>
      </c>
      <c r="H42" s="119">
        <f t="shared" si="17"/>
        <v>0</v>
      </c>
      <c r="I42" s="119">
        <f t="shared" si="17"/>
        <v>0</v>
      </c>
      <c r="J42" s="119">
        <f t="shared" si="17"/>
        <v>0</v>
      </c>
      <c r="K42" s="119">
        <f t="shared" si="17"/>
        <v>0</v>
      </c>
      <c r="L42" s="119">
        <f t="shared" si="17"/>
        <v>0</v>
      </c>
      <c r="M42" s="119">
        <f t="shared" si="17"/>
        <v>0</v>
      </c>
      <c r="N42" s="740">
        <f>+N43-N44</f>
        <v>3308345833.3333335</v>
      </c>
      <c r="O42" s="233">
        <f t="shared" si="1"/>
        <v>3308345833.3333335</v>
      </c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</row>
    <row r="43" spans="1:42" x14ac:dyDescent="0.3">
      <c r="A43" s="18" t="s">
        <v>568</v>
      </c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740">
        <f>+Assets!BD27</f>
        <v>4200000000</v>
      </c>
      <c r="O43" s="233">
        <f t="shared" si="1"/>
        <v>4200000000</v>
      </c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</row>
    <row r="44" spans="1:42" x14ac:dyDescent="0.3">
      <c r="A44" s="8" t="s">
        <v>569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740">
        <f>+SUM(Assets!BD30:DE30)</f>
        <v>891654166.66666663</v>
      </c>
      <c r="O44" s="233">
        <f t="shared" si="1"/>
        <v>891654166.66666663</v>
      </c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</row>
    <row r="45" spans="1:42" x14ac:dyDescent="0.3">
      <c r="A45" s="413" t="s">
        <v>570</v>
      </c>
      <c r="C45" s="119">
        <f>+C46-C47</f>
        <v>0</v>
      </c>
      <c r="D45" s="119">
        <f t="shared" ref="D45:M45" si="18">+D46-D47</f>
        <v>0</v>
      </c>
      <c r="E45" s="119">
        <f t="shared" si="18"/>
        <v>0</v>
      </c>
      <c r="F45" s="119">
        <f t="shared" si="18"/>
        <v>0</v>
      </c>
      <c r="G45" s="119">
        <f t="shared" si="18"/>
        <v>0</v>
      </c>
      <c r="H45" s="119">
        <f t="shared" si="18"/>
        <v>0</v>
      </c>
      <c r="I45" s="119">
        <f t="shared" si="18"/>
        <v>0</v>
      </c>
      <c r="J45" s="119">
        <f t="shared" si="18"/>
        <v>0</v>
      </c>
      <c r="K45" s="119">
        <f t="shared" si="18"/>
        <v>0</v>
      </c>
      <c r="L45" s="119">
        <f t="shared" si="18"/>
        <v>0</v>
      </c>
      <c r="M45" s="119">
        <f t="shared" si="18"/>
        <v>0</v>
      </c>
      <c r="N45" s="740">
        <f>+N46-N47</f>
        <v>2463828282.8282795</v>
      </c>
      <c r="O45" s="233">
        <f t="shared" si="1"/>
        <v>2463828282.8282795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</row>
    <row r="46" spans="1:42" x14ac:dyDescent="0.3">
      <c r="A46" s="18" t="s">
        <v>568</v>
      </c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740">
        <f>+Assets!C47</f>
        <v>14500000000</v>
      </c>
      <c r="O46" s="233">
        <f t="shared" si="1"/>
        <v>14500000000</v>
      </c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</row>
    <row r="47" spans="1:42" x14ac:dyDescent="0.3">
      <c r="A47" s="8" t="s">
        <v>569</v>
      </c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740">
        <f>+SUM(Assets!C63:DE63)</f>
        <v>12036171717.171721</v>
      </c>
      <c r="O47" s="233">
        <f t="shared" si="1"/>
        <v>12036171717.171721</v>
      </c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</row>
    <row r="48" spans="1:42" x14ac:dyDescent="0.3">
      <c r="A48" s="701" t="s">
        <v>571</v>
      </c>
      <c r="C48" s="119">
        <f>+C49-C50</f>
        <v>0</v>
      </c>
      <c r="D48" s="119">
        <f t="shared" ref="D48:N48" si="19">+D49-D50</f>
        <v>0</v>
      </c>
      <c r="E48" s="119">
        <f t="shared" si="19"/>
        <v>0</v>
      </c>
      <c r="F48" s="119">
        <f t="shared" si="19"/>
        <v>0</v>
      </c>
      <c r="G48" s="119">
        <f t="shared" si="19"/>
        <v>0</v>
      </c>
      <c r="H48" s="119">
        <f t="shared" si="19"/>
        <v>0</v>
      </c>
      <c r="I48" s="119">
        <f t="shared" si="19"/>
        <v>0</v>
      </c>
      <c r="J48" s="119">
        <f t="shared" si="19"/>
        <v>0</v>
      </c>
      <c r="K48" s="119">
        <f t="shared" si="19"/>
        <v>0</v>
      </c>
      <c r="L48" s="119">
        <f t="shared" si="19"/>
        <v>0</v>
      </c>
      <c r="M48" s="119">
        <f t="shared" si="19"/>
        <v>0</v>
      </c>
      <c r="N48" s="740">
        <f t="shared" si="19"/>
        <v>167700000</v>
      </c>
      <c r="O48" s="233">
        <f t="shared" si="1"/>
        <v>167700000</v>
      </c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</row>
    <row r="49" spans="1:42" x14ac:dyDescent="0.3">
      <c r="A49" s="18" t="s">
        <v>568</v>
      </c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740">
        <f>+Assets!BI78</f>
        <v>600000000</v>
      </c>
      <c r="O49" s="233">
        <f t="shared" si="1"/>
        <v>600000000</v>
      </c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</row>
    <row r="50" spans="1:42" x14ac:dyDescent="0.3">
      <c r="A50" s="8" t="s">
        <v>569</v>
      </c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740">
        <f>+SUM(Assets!BI91:DE91)</f>
        <v>432300000</v>
      </c>
      <c r="O50" s="233">
        <f t="shared" si="1"/>
        <v>432300000</v>
      </c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</row>
    <row r="51" spans="1:42" x14ac:dyDescent="0.3">
      <c r="A51" s="23" t="s">
        <v>572</v>
      </c>
      <c r="C51" s="119">
        <f>+C52+C86</f>
        <v>13072100254.17078</v>
      </c>
      <c r="D51" s="119">
        <f t="shared" ref="D51:M51" si="20">+D52+D86</f>
        <v>13079343428.780722</v>
      </c>
      <c r="E51" s="119">
        <f t="shared" si="20"/>
        <v>13015673973.057978</v>
      </c>
      <c r="F51" s="119">
        <f t="shared" si="20"/>
        <v>13022917147.667919</v>
      </c>
      <c r="G51" s="119">
        <f t="shared" si="20"/>
        <v>12991967001.614727</v>
      </c>
      <c r="H51" s="119">
        <f t="shared" si="20"/>
        <v>12925251066.165743</v>
      </c>
      <c r="I51" s="119">
        <f t="shared" si="20"/>
        <v>12671080135.733418</v>
      </c>
      <c r="J51" s="119">
        <f t="shared" si="20"/>
        <v>12677909205.301092</v>
      </c>
      <c r="K51" s="119">
        <f t="shared" si="20"/>
        <v>12608348607.545528</v>
      </c>
      <c r="L51" s="119">
        <f t="shared" si="20"/>
        <v>12615177677.113203</v>
      </c>
      <c r="M51" s="119">
        <f t="shared" si="20"/>
        <v>12599835661.169575</v>
      </c>
      <c r="N51" s="740">
        <f>+N52+N86</f>
        <v>17487841230.564163</v>
      </c>
      <c r="O51" s="233">
        <f t="shared" si="1"/>
        <v>158767445388.88483</v>
      </c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</row>
    <row r="52" spans="1:42" x14ac:dyDescent="0.3">
      <c r="A52" s="22" t="s">
        <v>573</v>
      </c>
      <c r="C52" s="119">
        <f>+C53+C70</f>
        <v>859075251.86436892</v>
      </c>
      <c r="D52" s="119">
        <f t="shared" ref="D52:M52" si="21">+D53+D70</f>
        <v>859075251.86436892</v>
      </c>
      <c r="E52" s="119">
        <f t="shared" si="21"/>
        <v>870452352.52006388</v>
      </c>
      <c r="F52" s="119">
        <f t="shared" si="21"/>
        <v>870452352.52006388</v>
      </c>
      <c r="G52" s="119">
        <f t="shared" si="21"/>
        <v>876076970.55320776</v>
      </c>
      <c r="H52" s="119">
        <f t="shared" si="21"/>
        <v>887940477.3293891</v>
      </c>
      <c r="I52" s="119">
        <f t="shared" si="21"/>
        <v>887940477.3293891</v>
      </c>
      <c r="J52" s="119">
        <f t="shared" si="21"/>
        <v>887940477.3293891</v>
      </c>
      <c r="K52" s="119">
        <f t="shared" si="21"/>
        <v>900196304.39593852</v>
      </c>
      <c r="L52" s="119">
        <f t="shared" si="21"/>
        <v>900196304.39593852</v>
      </c>
      <c r="M52" s="119">
        <f t="shared" si="21"/>
        <v>919401350.26465976</v>
      </c>
      <c r="N52" s="740">
        <f>+N53+N70</f>
        <v>4272655142.4759536</v>
      </c>
      <c r="O52" s="233">
        <f t="shared" si="1"/>
        <v>13991402712.842733</v>
      </c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</row>
    <row r="53" spans="1:42" x14ac:dyDescent="0.3">
      <c r="A53" s="19" t="s">
        <v>574</v>
      </c>
      <c r="C53" s="119">
        <f>+C54+C60+C66+C69</f>
        <v>0</v>
      </c>
      <c r="D53" s="119">
        <f t="shared" ref="D53:M53" si="22">+D54+D60+D66+D69</f>
        <v>0</v>
      </c>
      <c r="E53" s="119">
        <f t="shared" si="22"/>
        <v>0</v>
      </c>
      <c r="F53" s="119">
        <f t="shared" si="22"/>
        <v>0</v>
      </c>
      <c r="G53" s="119">
        <f t="shared" si="22"/>
        <v>0</v>
      </c>
      <c r="H53" s="119">
        <f t="shared" si="22"/>
        <v>0</v>
      </c>
      <c r="I53" s="119">
        <f t="shared" si="22"/>
        <v>0</v>
      </c>
      <c r="J53" s="119">
        <f t="shared" si="22"/>
        <v>0</v>
      </c>
      <c r="K53" s="119">
        <f t="shared" si="22"/>
        <v>0</v>
      </c>
      <c r="L53" s="119">
        <f t="shared" si="22"/>
        <v>0</v>
      </c>
      <c r="M53" s="119">
        <f t="shared" si="22"/>
        <v>12909297.489471672</v>
      </c>
      <c r="N53" s="740">
        <f>+N54+N60+N66+N69</f>
        <v>2143304895.3675094</v>
      </c>
      <c r="O53" s="233">
        <f t="shared" si="1"/>
        <v>2156214192.8569808</v>
      </c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</row>
    <row r="54" spans="1:42" x14ac:dyDescent="0.3">
      <c r="A54" s="17" t="s">
        <v>575</v>
      </c>
      <c r="C54" s="119">
        <f>+C55+C56+C57+C58+C59</f>
        <v>0</v>
      </c>
      <c r="D54" s="119">
        <f t="shared" ref="D54:M54" si="23">+D55+D56+D57+D58+D59</f>
        <v>0</v>
      </c>
      <c r="E54" s="119">
        <f t="shared" si="23"/>
        <v>0</v>
      </c>
      <c r="F54" s="119">
        <f t="shared" si="23"/>
        <v>0</v>
      </c>
      <c r="G54" s="119">
        <f t="shared" si="23"/>
        <v>0</v>
      </c>
      <c r="H54" s="119">
        <f t="shared" si="23"/>
        <v>0</v>
      </c>
      <c r="I54" s="119">
        <f t="shared" si="23"/>
        <v>0</v>
      </c>
      <c r="J54" s="119">
        <f t="shared" si="23"/>
        <v>0</v>
      </c>
      <c r="K54" s="119">
        <f t="shared" si="23"/>
        <v>0</v>
      </c>
      <c r="L54" s="119">
        <f t="shared" si="23"/>
        <v>0</v>
      </c>
      <c r="M54" s="119">
        <f t="shared" si="23"/>
        <v>12909297.489471672</v>
      </c>
      <c r="N54" s="740">
        <f>+N55+N56+N57+N59</f>
        <v>1169749695.3675094</v>
      </c>
      <c r="O54" s="233">
        <f t="shared" si="1"/>
        <v>1182658992.856981</v>
      </c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</row>
    <row r="55" spans="1:42" x14ac:dyDescent="0.3">
      <c r="A55" s="18" t="s">
        <v>576</v>
      </c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740">
        <f>+DATA!C570</f>
        <v>230000000</v>
      </c>
      <c r="O55" s="233">
        <f t="shared" si="1"/>
        <v>230000000</v>
      </c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</row>
    <row r="56" spans="1:42" x14ac:dyDescent="0.3">
      <c r="A56" s="18" t="s">
        <v>150</v>
      </c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>
        <f>+L56+SUM(Cálculos!M21+Cálculos!M45+Cálculos!M69+Cálculos!M98+Cálculos!M121+Cálculos!M144)</f>
        <v>12909297.489471672</v>
      </c>
      <c r="N56" s="740">
        <f>+M56+SUM(Cálculos!N21+Cálculos!N45+Cálculos!N69+Cálculos!N98+Cálculos!N121+Cálculos!N144)</f>
        <v>35286348.119102485</v>
      </c>
      <c r="O56" s="233">
        <f t="shared" si="1"/>
        <v>48195645.608574159</v>
      </c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</row>
    <row r="57" spans="1:42" x14ac:dyDescent="0.3">
      <c r="A57" s="18" t="s">
        <v>577</v>
      </c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740">
        <f>+DATA!C571</f>
        <v>130500000</v>
      </c>
      <c r="O57" s="233">
        <f t="shared" si="1"/>
        <v>130500000</v>
      </c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</row>
    <row r="58" spans="1:42" x14ac:dyDescent="0.3">
      <c r="A58" s="18" t="s">
        <v>578</v>
      </c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740"/>
      <c r="O58" s="233">
        <f t="shared" si="1"/>
        <v>0</v>
      </c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</row>
    <row r="59" spans="1:42" x14ac:dyDescent="0.3">
      <c r="A59" s="18" t="s">
        <v>579</v>
      </c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742">
        <f>+M59+SUM(Cálculos!N20+Cálculos!N44+Cálculos!N68+Cálculos!N97+Cálculos!N120+Cálculos!N143+Cálculos!N172+Cálculos!N195+Cálculos!N218)</f>
        <v>773963347.24840701</v>
      </c>
      <c r="O59" s="233">
        <f t="shared" si="1"/>
        <v>773963347.24840701</v>
      </c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</row>
    <row r="60" spans="1:42" x14ac:dyDescent="0.3">
      <c r="A60" s="24" t="s">
        <v>582</v>
      </c>
      <c r="C60" s="119">
        <f>+C61+C62+C63+C64+C65</f>
        <v>0</v>
      </c>
      <c r="D60" s="119">
        <f t="shared" ref="D60:M60" si="24">+D61+D62+D63+D64+D65</f>
        <v>0</v>
      </c>
      <c r="E60" s="119">
        <f t="shared" si="24"/>
        <v>0</v>
      </c>
      <c r="F60" s="119">
        <f t="shared" si="24"/>
        <v>0</v>
      </c>
      <c r="G60" s="119">
        <f t="shared" si="24"/>
        <v>0</v>
      </c>
      <c r="H60" s="119">
        <f t="shared" si="24"/>
        <v>0</v>
      </c>
      <c r="I60" s="119">
        <f t="shared" si="24"/>
        <v>0</v>
      </c>
      <c r="J60" s="119">
        <f t="shared" si="24"/>
        <v>0</v>
      </c>
      <c r="K60" s="119">
        <f t="shared" si="24"/>
        <v>0</v>
      </c>
      <c r="L60" s="119">
        <f t="shared" si="24"/>
        <v>0</v>
      </c>
      <c r="M60" s="119">
        <f t="shared" si="24"/>
        <v>0</v>
      </c>
      <c r="N60" s="740">
        <f>+N61+N62+N63+N64+N65</f>
        <v>870000000</v>
      </c>
      <c r="O60" s="233">
        <f t="shared" si="1"/>
        <v>870000000</v>
      </c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</row>
    <row r="61" spans="1:42" x14ac:dyDescent="0.3">
      <c r="A61" s="694" t="s">
        <v>583</v>
      </c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740">
        <f>+DATA!C548</f>
        <v>340000000</v>
      </c>
      <c r="O61" s="233">
        <f t="shared" si="1"/>
        <v>340000000</v>
      </c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</row>
    <row r="62" spans="1:42" x14ac:dyDescent="0.3">
      <c r="A62" s="695" t="s">
        <v>584</v>
      </c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740">
        <f>+DATA!C549</f>
        <v>325000000</v>
      </c>
      <c r="O62" s="233">
        <f t="shared" si="1"/>
        <v>325000000</v>
      </c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</row>
    <row r="63" spans="1:42" x14ac:dyDescent="0.3">
      <c r="A63" s="696" t="s">
        <v>585</v>
      </c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740">
        <f>+DATA!C550</f>
        <v>42000000</v>
      </c>
      <c r="O63" s="233">
        <f t="shared" si="1"/>
        <v>42000000</v>
      </c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</row>
    <row r="64" spans="1:42" x14ac:dyDescent="0.3">
      <c r="A64" s="697" t="s">
        <v>586</v>
      </c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740">
        <f>+DATA!C551</f>
        <v>85000000</v>
      </c>
      <c r="O64" s="233">
        <f t="shared" si="1"/>
        <v>85000000</v>
      </c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</row>
    <row r="65" spans="1:42" x14ac:dyDescent="0.3">
      <c r="A65" s="698" t="s">
        <v>587</v>
      </c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740">
        <f>+DATA!C552</f>
        <v>78000000</v>
      </c>
      <c r="O65" s="233">
        <f t="shared" si="1"/>
        <v>78000000</v>
      </c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</row>
    <row r="66" spans="1:42" x14ac:dyDescent="0.3">
      <c r="A66" s="24" t="s">
        <v>731</v>
      </c>
      <c r="C66" s="119">
        <f>+C67+C68</f>
        <v>0</v>
      </c>
      <c r="D66" s="119">
        <f t="shared" ref="D66:M66" si="25">+D67+D68</f>
        <v>0</v>
      </c>
      <c r="E66" s="119">
        <f t="shared" si="25"/>
        <v>0</v>
      </c>
      <c r="F66" s="119">
        <f t="shared" si="25"/>
        <v>0</v>
      </c>
      <c r="G66" s="119">
        <f t="shared" si="25"/>
        <v>0</v>
      </c>
      <c r="H66" s="119">
        <f t="shared" si="25"/>
        <v>0</v>
      </c>
      <c r="I66" s="119">
        <f t="shared" si="25"/>
        <v>0</v>
      </c>
      <c r="J66" s="119">
        <f t="shared" si="25"/>
        <v>0</v>
      </c>
      <c r="K66" s="119">
        <f t="shared" si="25"/>
        <v>0</v>
      </c>
      <c r="L66" s="119">
        <f t="shared" si="25"/>
        <v>0</v>
      </c>
      <c r="M66" s="119">
        <f t="shared" si="25"/>
        <v>0</v>
      </c>
      <c r="N66" s="740">
        <f>+N67+N68</f>
        <v>13555200</v>
      </c>
      <c r="O66" s="233">
        <f t="shared" si="1"/>
        <v>13555200</v>
      </c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</row>
    <row r="67" spans="1:42" x14ac:dyDescent="0.3">
      <c r="A67" s="699" t="s">
        <v>144</v>
      </c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740">
        <f>+M67+Cálculos!N764</f>
        <v>8115200</v>
      </c>
      <c r="O67" s="233">
        <f t="shared" si="1"/>
        <v>8115200</v>
      </c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</row>
    <row r="68" spans="1:42" x14ac:dyDescent="0.3">
      <c r="A68" s="700" t="s">
        <v>458</v>
      </c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740">
        <f>+M68+Cálculos!N766</f>
        <v>5440000</v>
      </c>
      <c r="O68" s="233">
        <f t="shared" si="1"/>
        <v>5440000</v>
      </c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</row>
    <row r="69" spans="1:42" x14ac:dyDescent="0.3">
      <c r="A69" s="702" t="s">
        <v>588</v>
      </c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740">
        <f>+DATA!C554</f>
        <v>90000000</v>
      </c>
      <c r="O69" s="233">
        <f t="shared" si="1"/>
        <v>90000000</v>
      </c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</row>
    <row r="70" spans="1:42" x14ac:dyDescent="0.3">
      <c r="A70" s="19" t="s">
        <v>580</v>
      </c>
      <c r="C70" s="119">
        <f>+C71+C74+C77+C80</f>
        <v>859075251.86436892</v>
      </c>
      <c r="D70" s="119">
        <f t="shared" ref="D70:M70" si="26">+D71+D74+D77+D80</f>
        <v>859075251.86436892</v>
      </c>
      <c r="E70" s="119">
        <f t="shared" si="26"/>
        <v>870452352.52006388</v>
      </c>
      <c r="F70" s="119">
        <f t="shared" si="26"/>
        <v>870452352.52006388</v>
      </c>
      <c r="G70" s="119">
        <f t="shared" si="26"/>
        <v>876076970.55320776</v>
      </c>
      <c r="H70" s="119">
        <f t="shared" si="26"/>
        <v>887940477.3293891</v>
      </c>
      <c r="I70" s="119">
        <f t="shared" si="26"/>
        <v>887940477.3293891</v>
      </c>
      <c r="J70" s="119">
        <f t="shared" si="26"/>
        <v>887940477.3293891</v>
      </c>
      <c r="K70" s="119">
        <f t="shared" si="26"/>
        <v>900196304.39593852</v>
      </c>
      <c r="L70" s="119">
        <f t="shared" si="26"/>
        <v>900196304.39593852</v>
      </c>
      <c r="M70" s="119">
        <f t="shared" si="26"/>
        <v>906492052.77518809</v>
      </c>
      <c r="N70" s="740">
        <f>+N71+N74+N77+N80+N83</f>
        <v>2129350247.1084442</v>
      </c>
      <c r="O70" s="233">
        <f t="shared" si="1"/>
        <v>11835188519.985752</v>
      </c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</row>
    <row r="71" spans="1:42" x14ac:dyDescent="0.3">
      <c r="A71" s="17" t="s">
        <v>581</v>
      </c>
      <c r="C71" s="119">
        <f>+C72-C73</f>
        <v>0</v>
      </c>
      <c r="D71" s="119">
        <f t="shared" ref="D71:M71" si="27">+D72-D73</f>
        <v>0</v>
      </c>
      <c r="E71" s="119">
        <f t="shared" si="27"/>
        <v>0</v>
      </c>
      <c r="F71" s="119">
        <f t="shared" si="27"/>
        <v>0</v>
      </c>
      <c r="G71" s="119">
        <f t="shared" si="27"/>
        <v>0</v>
      </c>
      <c r="H71" s="119">
        <f t="shared" si="27"/>
        <v>0</v>
      </c>
      <c r="I71" s="119">
        <f t="shared" si="27"/>
        <v>0</v>
      </c>
      <c r="J71" s="119">
        <f t="shared" si="27"/>
        <v>0</v>
      </c>
      <c r="K71" s="119">
        <f t="shared" si="27"/>
        <v>0</v>
      </c>
      <c r="L71" s="119">
        <f t="shared" si="27"/>
        <v>0</v>
      </c>
      <c r="M71" s="119">
        <f t="shared" si="27"/>
        <v>0</v>
      </c>
      <c r="N71" s="740">
        <f>+N72+N73</f>
        <v>0</v>
      </c>
      <c r="O71" s="233">
        <f t="shared" si="1"/>
        <v>0</v>
      </c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</row>
    <row r="72" spans="1:42" x14ac:dyDescent="0.3">
      <c r="A72" s="18" t="s">
        <v>546</v>
      </c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742"/>
      <c r="O72" s="233">
        <f t="shared" si="1"/>
        <v>0</v>
      </c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</row>
    <row r="73" spans="1:42" x14ac:dyDescent="0.3">
      <c r="A73" s="18" t="s">
        <v>547</v>
      </c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740"/>
      <c r="O73" s="233">
        <f t="shared" si="1"/>
        <v>0</v>
      </c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x14ac:dyDescent="0.3">
      <c r="A74" s="410" t="s">
        <v>599</v>
      </c>
      <c r="C74" s="119">
        <f>+C75-C76</f>
        <v>300187352.39300668</v>
      </c>
      <c r="D74" s="119">
        <f t="shared" ref="D74:M74" si="28">+D75-D76</f>
        <v>300187352.39300668</v>
      </c>
      <c r="E74" s="119">
        <f t="shared" si="28"/>
        <v>311564453.04870164</v>
      </c>
      <c r="F74" s="119">
        <f t="shared" si="28"/>
        <v>311564453.04870164</v>
      </c>
      <c r="G74" s="119">
        <f t="shared" si="28"/>
        <v>311564453.04870164</v>
      </c>
      <c r="H74" s="119">
        <f t="shared" si="28"/>
        <v>323372745.81924748</v>
      </c>
      <c r="I74" s="119">
        <f t="shared" si="28"/>
        <v>323372745.81924748</v>
      </c>
      <c r="J74" s="119">
        <f t="shared" si="28"/>
        <v>323372745.81924748</v>
      </c>
      <c r="K74" s="119">
        <f t="shared" si="28"/>
        <v>335628572.8857969</v>
      </c>
      <c r="L74" s="119">
        <f t="shared" si="28"/>
        <v>335628572.8857969</v>
      </c>
      <c r="M74" s="119">
        <f t="shared" si="28"/>
        <v>335628572.8857969</v>
      </c>
      <c r="N74" s="740">
        <f>+N75+N76</f>
        <v>377458075.96016026</v>
      </c>
      <c r="O74" s="233">
        <f t="shared" si="1"/>
        <v>3889530096.0074124</v>
      </c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x14ac:dyDescent="0.3">
      <c r="A75" s="18" t="s">
        <v>546</v>
      </c>
      <c r="C75" s="119">
        <f>+'Loans '!CU24</f>
        <v>300187352.39300668</v>
      </c>
      <c r="D75" s="119">
        <f>+'Loans '!CV24</f>
        <v>300187352.39300668</v>
      </c>
      <c r="E75" s="119">
        <f>+'Loans '!CW24</f>
        <v>311564453.04870164</v>
      </c>
      <c r="F75" s="119">
        <f>+'Loans '!CX24</f>
        <v>311564453.04870164</v>
      </c>
      <c r="G75" s="119">
        <f>+'Loans '!CY24</f>
        <v>311564453.04870164</v>
      </c>
      <c r="H75" s="119">
        <f>+'Loans '!CZ24</f>
        <v>323372745.81924748</v>
      </c>
      <c r="I75" s="119">
        <f>+'Loans '!DA24</f>
        <v>323372745.81924748</v>
      </c>
      <c r="J75" s="119">
        <f>+'Loans '!DB24</f>
        <v>323372745.81924748</v>
      </c>
      <c r="K75" s="119">
        <f>+'Loans '!DC24</f>
        <v>335628572.8857969</v>
      </c>
      <c r="L75" s="119">
        <f>+'Loans '!DD24</f>
        <v>335628572.8857969</v>
      </c>
      <c r="M75" s="119">
        <f>+'Loans '!DE24</f>
        <v>335628572.8857969</v>
      </c>
      <c r="N75" s="740">
        <f>+'Loans '!DF24</f>
        <v>348348895.79816866</v>
      </c>
      <c r="O75" s="233">
        <f t="shared" si="1"/>
        <v>3860420915.8454208</v>
      </c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x14ac:dyDescent="0.3">
      <c r="A76" s="18" t="s">
        <v>547</v>
      </c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740">
        <f>+'Loans '!DF29</f>
        <v>29109180.161991626</v>
      </c>
      <c r="O76" s="233">
        <f t="shared" si="1"/>
        <v>29109180.161991626</v>
      </c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x14ac:dyDescent="0.3">
      <c r="A77" s="413" t="s">
        <v>601</v>
      </c>
      <c r="C77" s="119">
        <f>+C78-C79</f>
        <v>522000000</v>
      </c>
      <c r="D77" s="119">
        <f t="shared" ref="D77:M77" si="29">+D78-D79</f>
        <v>522000000</v>
      </c>
      <c r="E77" s="119">
        <f t="shared" si="29"/>
        <v>522000000</v>
      </c>
      <c r="F77" s="119">
        <f t="shared" si="29"/>
        <v>522000000</v>
      </c>
      <c r="G77" s="119">
        <f t="shared" si="29"/>
        <v>522000000</v>
      </c>
      <c r="H77" s="119">
        <f t="shared" si="29"/>
        <v>522000000</v>
      </c>
      <c r="I77" s="119">
        <f t="shared" si="29"/>
        <v>522000000</v>
      </c>
      <c r="J77" s="119">
        <f t="shared" si="29"/>
        <v>522000000</v>
      </c>
      <c r="K77" s="119">
        <f t="shared" si="29"/>
        <v>522000000</v>
      </c>
      <c r="L77" s="119">
        <f t="shared" si="29"/>
        <v>522000000</v>
      </c>
      <c r="M77" s="119">
        <f t="shared" si="29"/>
        <v>522000000</v>
      </c>
      <c r="N77" s="740">
        <f>+N78+N79</f>
        <v>1441213302.6139243</v>
      </c>
      <c r="O77" s="233">
        <f t="shared" ref="O77:O99" si="30">SUM(B77:N77)</f>
        <v>7183213302.613924</v>
      </c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</row>
    <row r="78" spans="1:42" x14ac:dyDescent="0.3">
      <c r="A78" s="18" t="s">
        <v>546</v>
      </c>
      <c r="C78" s="119">
        <f>+'Loans '!CU56</f>
        <v>522000000</v>
      </c>
      <c r="D78" s="119">
        <f>+'Loans '!CV56</f>
        <v>522000000</v>
      </c>
      <c r="E78" s="119">
        <f>+'Loans '!CW56</f>
        <v>522000000</v>
      </c>
      <c r="F78" s="119">
        <f>+'Loans '!CX56</f>
        <v>522000000</v>
      </c>
      <c r="G78" s="119">
        <f>+'Loans '!CY56</f>
        <v>522000000</v>
      </c>
      <c r="H78" s="119">
        <f>+'Loans '!CZ56</f>
        <v>522000000</v>
      </c>
      <c r="I78" s="119">
        <f>+'Loans '!DA56</f>
        <v>522000000</v>
      </c>
      <c r="J78" s="119">
        <f>+'Loans '!DB56</f>
        <v>522000000</v>
      </c>
      <c r="K78" s="119">
        <f>+'Loans '!DC56</f>
        <v>522000000</v>
      </c>
      <c r="L78" s="119">
        <f>+'Loans '!DD56</f>
        <v>522000000</v>
      </c>
      <c r="M78" s="119">
        <f>+'Loans '!DE56</f>
        <v>522000000</v>
      </c>
      <c r="N78" s="740">
        <f>+'Loans '!DF56</f>
        <v>522000000</v>
      </c>
      <c r="O78" s="233">
        <f t="shared" si="30"/>
        <v>6264000000</v>
      </c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</row>
    <row r="79" spans="1:42" x14ac:dyDescent="0.3">
      <c r="A79" s="18" t="s">
        <v>547</v>
      </c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740">
        <f>+'Loans '!DF61</f>
        <v>919213302.61392426</v>
      </c>
      <c r="O79" s="233">
        <f t="shared" si="30"/>
        <v>919213302.61392426</v>
      </c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</row>
    <row r="80" spans="1:42" x14ac:dyDescent="0.3">
      <c r="A80" s="701" t="s">
        <v>602</v>
      </c>
      <c r="C80" s="119">
        <f>+C81-C82</f>
        <v>36887899.471362285</v>
      </c>
      <c r="D80" s="119">
        <f t="shared" ref="D80:M80" si="31">+D81-D82</f>
        <v>36887899.471362285</v>
      </c>
      <c r="E80" s="119">
        <f t="shared" si="31"/>
        <v>36887899.471362285</v>
      </c>
      <c r="F80" s="119">
        <f t="shared" si="31"/>
        <v>36887899.471362285</v>
      </c>
      <c r="G80" s="119">
        <f t="shared" si="31"/>
        <v>42512517.504506133</v>
      </c>
      <c r="H80" s="119">
        <f t="shared" si="31"/>
        <v>42567731.510141633</v>
      </c>
      <c r="I80" s="119">
        <f t="shared" si="31"/>
        <v>42567731.510141633</v>
      </c>
      <c r="J80" s="119">
        <f t="shared" si="31"/>
        <v>42567731.510141633</v>
      </c>
      <c r="K80" s="119">
        <f t="shared" si="31"/>
        <v>42567731.510141633</v>
      </c>
      <c r="L80" s="119">
        <f t="shared" si="31"/>
        <v>42567731.510141633</v>
      </c>
      <c r="M80" s="119">
        <f t="shared" si="31"/>
        <v>48863479.889391154</v>
      </c>
      <c r="N80" s="740">
        <f>+N81+N82</f>
        <v>67173201.911619157</v>
      </c>
      <c r="O80" s="233">
        <f t="shared" si="30"/>
        <v>518939454.74167371</v>
      </c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</row>
    <row r="81" spans="1:42" x14ac:dyDescent="0.3">
      <c r="A81" s="18" t="s">
        <v>546</v>
      </c>
      <c r="C81" s="119">
        <f>+'Loans '!CU89</f>
        <v>44131074.081303187</v>
      </c>
      <c r="D81" s="119">
        <f>+'Loans '!CV89</f>
        <v>44131074.081303187</v>
      </c>
      <c r="E81" s="119">
        <f>+'Loans '!CW89</f>
        <v>44131074.081303187</v>
      </c>
      <c r="F81" s="119">
        <f>+'Loans '!CX89</f>
        <v>44131074.081303187</v>
      </c>
      <c r="G81" s="119">
        <f>+'Loans '!CY89</f>
        <v>49396801.077816285</v>
      </c>
      <c r="H81" s="119">
        <f>+'Loans '!CZ89</f>
        <v>49396801.077816285</v>
      </c>
      <c r="I81" s="119">
        <f>+'Loans '!DA89</f>
        <v>49396801.077816285</v>
      </c>
      <c r="J81" s="119">
        <f>+'Loans '!DB89</f>
        <v>49396801.077816285</v>
      </c>
      <c r="K81" s="119">
        <f>+'Loans '!DC89</f>
        <v>49396801.077816285</v>
      </c>
      <c r="L81" s="119">
        <f>+'Loans '!DD89</f>
        <v>49396801.077816285</v>
      </c>
      <c r="M81" s="119">
        <f>+'Loans '!DE89</f>
        <v>55290835.483089104</v>
      </c>
      <c r="N81" s="740">
        <f>+'Loans '!DF89</f>
        <v>55290835.483089104</v>
      </c>
      <c r="O81" s="233">
        <f t="shared" si="30"/>
        <v>583486773.75828874</v>
      </c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</row>
    <row r="82" spans="1:42" x14ac:dyDescent="0.3">
      <c r="A82" s="18" t="s">
        <v>547</v>
      </c>
      <c r="C82" s="119">
        <f>+'Loans '!CU92</f>
        <v>7243174.6099409014</v>
      </c>
      <c r="D82" s="119">
        <f>+'Loans '!CV92</f>
        <v>7243174.6099409014</v>
      </c>
      <c r="E82" s="119">
        <f>+'Loans '!CW92</f>
        <v>7243174.6099409014</v>
      </c>
      <c r="F82" s="119">
        <f>+'Loans '!CX92</f>
        <v>7243174.6099409014</v>
      </c>
      <c r="G82" s="119">
        <f>+'Loans '!CY92</f>
        <v>6884283.5733101526</v>
      </c>
      <c r="H82" s="119">
        <f>+'Loans '!CZ92</f>
        <v>6829069.5676746527</v>
      </c>
      <c r="I82" s="119">
        <f>+'Loans '!DA92</f>
        <v>6829069.5676746527</v>
      </c>
      <c r="J82" s="119">
        <f>+'Loans '!DB92</f>
        <v>6829069.5676746527</v>
      </c>
      <c r="K82" s="119">
        <f>+'Loans '!DC92</f>
        <v>6829069.5676746527</v>
      </c>
      <c r="L82" s="119">
        <f>+'Loans '!DD92</f>
        <v>6829069.5676746527</v>
      </c>
      <c r="M82" s="119">
        <f>+'Loans '!DE92</f>
        <v>6427355.593697954</v>
      </c>
      <c r="N82" s="740">
        <f>+'Loans '!DF94</f>
        <v>11882366.428530056</v>
      </c>
      <c r="O82" s="233">
        <f t="shared" si="30"/>
        <v>88312051.873675019</v>
      </c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</row>
    <row r="83" spans="1:42" x14ac:dyDescent="0.3">
      <c r="A83" s="676" t="s">
        <v>727</v>
      </c>
      <c r="C83" s="119">
        <f>+C84-C85</f>
        <v>0</v>
      </c>
      <c r="D83" s="119">
        <f t="shared" ref="D83:M83" si="32">+D84-D85</f>
        <v>0</v>
      </c>
      <c r="E83" s="119">
        <f t="shared" si="32"/>
        <v>0</v>
      </c>
      <c r="F83" s="119">
        <f t="shared" si="32"/>
        <v>0</v>
      </c>
      <c r="G83" s="119">
        <f t="shared" si="32"/>
        <v>0</v>
      </c>
      <c r="H83" s="119">
        <f t="shared" si="32"/>
        <v>0</v>
      </c>
      <c r="I83" s="119">
        <f t="shared" si="32"/>
        <v>0</v>
      </c>
      <c r="J83" s="119">
        <f t="shared" si="32"/>
        <v>0</v>
      </c>
      <c r="K83" s="119">
        <f t="shared" si="32"/>
        <v>0</v>
      </c>
      <c r="L83" s="119">
        <f t="shared" si="32"/>
        <v>0</v>
      </c>
      <c r="M83" s="119">
        <f t="shared" si="32"/>
        <v>0</v>
      </c>
      <c r="N83" s="740">
        <f>+N84+N85</f>
        <v>243505666.62274045</v>
      </c>
      <c r="O83" s="233">
        <f t="shared" si="30"/>
        <v>243505666.62274045</v>
      </c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</row>
    <row r="84" spans="1:42" x14ac:dyDescent="0.3">
      <c r="A84" s="18" t="s">
        <v>546</v>
      </c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740">
        <f>+'Loans '!DF149</f>
        <v>222526499.95607379</v>
      </c>
      <c r="O84" s="233">
        <f t="shared" si="30"/>
        <v>222526499.95607379</v>
      </c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</row>
    <row r="85" spans="1:42" x14ac:dyDescent="0.3">
      <c r="A85" s="18" t="s">
        <v>547</v>
      </c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740">
        <f>+'Loans '!DF152</f>
        <v>20979166.666666668</v>
      </c>
      <c r="O85" s="233">
        <f t="shared" si="30"/>
        <v>20979166.666666668</v>
      </c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</row>
    <row r="86" spans="1:42" x14ac:dyDescent="0.3">
      <c r="A86" s="22" t="s">
        <v>589</v>
      </c>
      <c r="C86" s="119">
        <f>+C87+C88+C89+C90</f>
        <v>12213025002.306412</v>
      </c>
      <c r="D86" s="119">
        <f t="shared" ref="D86:M86" si="33">+D87+D88+D89+D90</f>
        <v>12220268176.916353</v>
      </c>
      <c r="E86" s="119">
        <f t="shared" si="33"/>
        <v>12145221620.537914</v>
      </c>
      <c r="F86" s="119">
        <f t="shared" si="33"/>
        <v>12152464795.147856</v>
      </c>
      <c r="G86" s="119">
        <f t="shared" si="33"/>
        <v>12115890031.06152</v>
      </c>
      <c r="H86" s="119">
        <f t="shared" si="33"/>
        <v>12037310588.836353</v>
      </c>
      <c r="I86" s="119">
        <f t="shared" si="33"/>
        <v>11783139658.404028</v>
      </c>
      <c r="J86" s="119">
        <f t="shared" si="33"/>
        <v>11789968727.971703</v>
      </c>
      <c r="K86" s="119">
        <f t="shared" si="33"/>
        <v>11708152303.14959</v>
      </c>
      <c r="L86" s="119">
        <f t="shared" si="33"/>
        <v>11714981372.717264</v>
      </c>
      <c r="M86" s="119">
        <f t="shared" si="33"/>
        <v>11680434310.904915</v>
      </c>
      <c r="N86" s="740">
        <f>+N87+N88+N89+N90</f>
        <v>13215186088.088209</v>
      </c>
      <c r="O86" s="233">
        <f t="shared" si="30"/>
        <v>144776042676.04211</v>
      </c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</row>
    <row r="87" spans="1:42" x14ac:dyDescent="0.3">
      <c r="A87" s="410" t="s">
        <v>600</v>
      </c>
      <c r="C87" s="119">
        <f>+'Loans '!CU25</f>
        <v>3840261235.0912485</v>
      </c>
      <c r="D87" s="119">
        <f>+'Loans '!CV25</f>
        <v>3840261235.0912485</v>
      </c>
      <c r="E87" s="119">
        <f>+'Loans '!CW25</f>
        <v>3757971504.1028686</v>
      </c>
      <c r="F87" s="119">
        <f>+'Loans '!CX25</f>
        <v>3757971504.1028686</v>
      </c>
      <c r="G87" s="119">
        <f>+'Loans '!CY25</f>
        <v>3757971504.1028686</v>
      </c>
      <c r="H87" s="119">
        <f>+'Loans '!CZ25</f>
        <v>3672562992.310029</v>
      </c>
      <c r="I87" s="119">
        <f>+'Loans '!DA25</f>
        <v>3672562992.310029</v>
      </c>
      <c r="J87" s="119">
        <f>+'Loans '!DB25</f>
        <v>3672562992.310029</v>
      </c>
      <c r="K87" s="119">
        <f>+'Loans '!DC25</f>
        <v>3583917497.9202409</v>
      </c>
      <c r="L87" s="119">
        <f>+'Loans '!DD25</f>
        <v>3583917497.9202409</v>
      </c>
      <c r="M87" s="119">
        <f>+'Loans '!DE25</f>
        <v>3583917497.9202409</v>
      </c>
      <c r="N87" s="740">
        <f>+'Loans '!DF25</f>
        <v>3491912339.2930799</v>
      </c>
      <c r="O87" s="233">
        <f t="shared" si="30"/>
        <v>44215790792.474998</v>
      </c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</row>
    <row r="88" spans="1:42" x14ac:dyDescent="0.3">
      <c r="A88" s="413" t="s">
        <v>597</v>
      </c>
      <c r="C88" s="119">
        <f>+'Loans '!CU57</f>
        <v>8352000000</v>
      </c>
      <c r="D88" s="119">
        <f>+'Loans '!CV57</f>
        <v>8352000000</v>
      </c>
      <c r="E88" s="119">
        <f>+'Loans '!CW57</f>
        <v>8352000000</v>
      </c>
      <c r="F88" s="119">
        <f>+'Loans '!CX57</f>
        <v>8352000000</v>
      </c>
      <c r="G88" s="119">
        <f>+'Loans '!CY57</f>
        <v>8352000000</v>
      </c>
      <c r="H88" s="119">
        <f>+'Loans '!CZ57</f>
        <v>8352000000</v>
      </c>
      <c r="I88" s="119">
        <f>+'Loans '!DA57</f>
        <v>8091000000</v>
      </c>
      <c r="J88" s="119">
        <f>+'Loans '!DB57</f>
        <v>8091000000</v>
      </c>
      <c r="K88" s="119">
        <f>+'Loans '!DC57</f>
        <v>8091000000</v>
      </c>
      <c r="L88" s="119">
        <f>+'Loans '!DD57</f>
        <v>8091000000</v>
      </c>
      <c r="M88" s="119">
        <f>+'Loans '!DE57</f>
        <v>8091000000</v>
      </c>
      <c r="N88" s="740">
        <f>+'Loans '!DF57</f>
        <v>8091000000</v>
      </c>
      <c r="O88" s="233">
        <f t="shared" si="30"/>
        <v>98658000000</v>
      </c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</row>
    <row r="89" spans="1:42" x14ac:dyDescent="0.3">
      <c r="A89" s="701" t="s">
        <v>598</v>
      </c>
      <c r="C89" s="119">
        <f>+'Loans '!CU94</f>
        <v>20763767.215163924</v>
      </c>
      <c r="D89" s="119">
        <f>+'Loans '!CV94</f>
        <v>28006941.825104825</v>
      </c>
      <c r="E89" s="119">
        <f>+'Loans '!CW94</f>
        <v>35250116.435045727</v>
      </c>
      <c r="F89" s="119">
        <f>+'Loans '!CX94</f>
        <v>42493291.044986628</v>
      </c>
      <c r="G89" s="119">
        <f>+'Loans '!CY94</f>
        <v>5918526.9586513713</v>
      </c>
      <c r="H89" s="119">
        <f>+'Loans '!CZ94</f>
        <v>12747596.526326023</v>
      </c>
      <c r="I89" s="119">
        <f>+'Loans '!DA94</f>
        <v>19576666.094000675</v>
      </c>
      <c r="J89" s="119">
        <f>+'Loans '!DB94</f>
        <v>26405735.661675327</v>
      </c>
      <c r="K89" s="119">
        <f>+'Loans '!DC94</f>
        <v>33234805.229349978</v>
      </c>
      <c r="L89" s="119">
        <f>+'Loans '!DD94</f>
        <v>40063874.79702463</v>
      </c>
      <c r="M89" s="119">
        <f>+'Loans '!DE94</f>
        <v>5516812.9846746698</v>
      </c>
      <c r="N89" s="740">
        <f>+'Loans '!DF90</f>
        <v>264800248.75120318</v>
      </c>
      <c r="O89" s="233">
        <f t="shared" si="30"/>
        <v>534778383.52320695</v>
      </c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</row>
    <row r="90" spans="1:42" x14ac:dyDescent="0.3">
      <c r="A90" s="676" t="s">
        <v>728</v>
      </c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740">
        <f>+'Loans '!DF150</f>
        <v>1367473500.0439262</v>
      </c>
      <c r="O90" s="233">
        <f t="shared" si="30"/>
        <v>1367473500.0439262</v>
      </c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</row>
    <row r="91" spans="1:42" x14ac:dyDescent="0.3">
      <c r="A91" s="6" t="s">
        <v>590</v>
      </c>
      <c r="C91" s="119">
        <f>+C92+C93+C96+C97</f>
        <v>0</v>
      </c>
      <c r="D91" s="119">
        <f t="shared" ref="D91:M91" si="34">+D92+D93+D96+D97</f>
        <v>0</v>
      </c>
      <c r="E91" s="119">
        <f t="shared" si="34"/>
        <v>0</v>
      </c>
      <c r="F91" s="119">
        <f t="shared" si="34"/>
        <v>0</v>
      </c>
      <c r="G91" s="119">
        <f t="shared" si="34"/>
        <v>0</v>
      </c>
      <c r="H91" s="119">
        <f t="shared" si="34"/>
        <v>0</v>
      </c>
      <c r="I91" s="119">
        <f t="shared" si="34"/>
        <v>0</v>
      </c>
      <c r="J91" s="119">
        <f t="shared" si="34"/>
        <v>0</v>
      </c>
      <c r="K91" s="119">
        <f t="shared" si="34"/>
        <v>0</v>
      </c>
      <c r="L91" s="119">
        <f t="shared" si="34"/>
        <v>0</v>
      </c>
      <c r="M91" s="119">
        <f t="shared" si="34"/>
        <v>0</v>
      </c>
      <c r="N91" s="740">
        <f>+N92+N93+N96+N97</f>
        <v>6050000000</v>
      </c>
      <c r="O91" s="233">
        <f t="shared" si="30"/>
        <v>6050000000</v>
      </c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</row>
    <row r="92" spans="1:42" x14ac:dyDescent="0.3">
      <c r="A92" s="17" t="s">
        <v>591</v>
      </c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740">
        <f>+DATA!C558</f>
        <v>3000000000</v>
      </c>
      <c r="O92" s="233">
        <f t="shared" si="30"/>
        <v>3000000000</v>
      </c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</row>
    <row r="93" spans="1:42" x14ac:dyDescent="0.3">
      <c r="A93" s="17" t="s">
        <v>592</v>
      </c>
      <c r="C93" s="119">
        <f>+C94+C95</f>
        <v>0</v>
      </c>
      <c r="D93" s="119">
        <f t="shared" ref="D93:N93" si="35">+D94+D95</f>
        <v>0</v>
      </c>
      <c r="E93" s="119">
        <f t="shared" si="35"/>
        <v>0</v>
      </c>
      <c r="F93" s="119">
        <f t="shared" si="35"/>
        <v>0</v>
      </c>
      <c r="G93" s="119">
        <f t="shared" si="35"/>
        <v>0</v>
      </c>
      <c r="H93" s="119">
        <f t="shared" si="35"/>
        <v>0</v>
      </c>
      <c r="I93" s="119">
        <f t="shared" si="35"/>
        <v>0</v>
      </c>
      <c r="J93" s="119">
        <f t="shared" si="35"/>
        <v>0</v>
      </c>
      <c r="K93" s="119">
        <f t="shared" si="35"/>
        <v>0</v>
      </c>
      <c r="L93" s="119">
        <f t="shared" si="35"/>
        <v>0</v>
      </c>
      <c r="M93" s="119">
        <f t="shared" si="35"/>
        <v>0</v>
      </c>
      <c r="N93" s="740">
        <f t="shared" si="35"/>
        <v>1350000000</v>
      </c>
      <c r="O93" s="233">
        <f t="shared" si="30"/>
        <v>1350000000</v>
      </c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</row>
    <row r="94" spans="1:42" x14ac:dyDescent="0.3">
      <c r="A94" s="18" t="s">
        <v>593</v>
      </c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740">
        <f>+N92*DATA!C559</f>
        <v>300000000</v>
      </c>
      <c r="O94" s="233">
        <f t="shared" si="30"/>
        <v>300000000</v>
      </c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</row>
    <row r="95" spans="1:42" x14ac:dyDescent="0.3">
      <c r="A95" s="18" t="s">
        <v>594</v>
      </c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740">
        <f>+N92*DATA!C560</f>
        <v>1049999999.9999999</v>
      </c>
      <c r="O95" s="233">
        <f t="shared" si="30"/>
        <v>1049999999.9999999</v>
      </c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</row>
    <row r="96" spans="1:42" x14ac:dyDescent="0.3">
      <c r="A96" s="17" t="s">
        <v>595</v>
      </c>
      <c r="C96" s="119">
        <f>+B96+B97</f>
        <v>0</v>
      </c>
      <c r="D96" s="119">
        <f t="shared" ref="D96:M96" si="36">+C96+C97</f>
        <v>0</v>
      </c>
      <c r="E96" s="119">
        <f t="shared" si="36"/>
        <v>0</v>
      </c>
      <c r="F96" s="119">
        <f t="shared" si="36"/>
        <v>0</v>
      </c>
      <c r="G96" s="119">
        <f t="shared" si="36"/>
        <v>0</v>
      </c>
      <c r="H96" s="119">
        <f t="shared" si="36"/>
        <v>0</v>
      </c>
      <c r="I96" s="119">
        <f t="shared" si="36"/>
        <v>0</v>
      </c>
      <c r="J96" s="119">
        <f t="shared" si="36"/>
        <v>0</v>
      </c>
      <c r="K96" s="119">
        <f t="shared" si="36"/>
        <v>0</v>
      </c>
      <c r="L96" s="119">
        <f t="shared" si="36"/>
        <v>0</v>
      </c>
      <c r="M96" s="119">
        <f t="shared" si="36"/>
        <v>0</v>
      </c>
      <c r="N96" s="740">
        <f>+DATA!C567</f>
        <v>1500000000</v>
      </c>
      <c r="O96" s="233">
        <f t="shared" si="30"/>
        <v>1500000000</v>
      </c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</row>
    <row r="97" spans="1:42" x14ac:dyDescent="0.3">
      <c r="A97" s="17" t="s">
        <v>596</v>
      </c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740">
        <f>+DATA!C556</f>
        <v>200000000</v>
      </c>
      <c r="O97" s="233">
        <f t="shared" si="30"/>
        <v>200000000</v>
      </c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</row>
    <row r="98" spans="1:42" x14ac:dyDescent="0.3"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740"/>
      <c r="O98" s="233">
        <f t="shared" si="30"/>
        <v>0</v>
      </c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</row>
    <row r="99" spans="1:42" x14ac:dyDescent="0.3">
      <c r="A99" s="5" t="s">
        <v>537</v>
      </c>
      <c r="C99" s="119">
        <f>+C3-C51-C91</f>
        <v>-11722747433.851673</v>
      </c>
      <c r="D99" s="119">
        <f t="shared" ref="D99:M99" si="37">+D3-D51-D91</f>
        <v>-10900185897.483498</v>
      </c>
      <c r="E99" s="119">
        <f t="shared" si="37"/>
        <v>-10367799327.700319</v>
      </c>
      <c r="F99" s="119">
        <f t="shared" si="37"/>
        <v>-10671165967.668369</v>
      </c>
      <c r="G99" s="119">
        <f t="shared" si="37"/>
        <v>-10283295153.810001</v>
      </c>
      <c r="H99" s="119">
        <f t="shared" si="37"/>
        <v>-9229257607.939579</v>
      </c>
      <c r="I99" s="119">
        <f t="shared" si="37"/>
        <v>-8461678353.729558</v>
      </c>
      <c r="J99" s="119">
        <f t="shared" si="37"/>
        <v>-8870489044.7387104</v>
      </c>
      <c r="K99" s="119">
        <f t="shared" si="37"/>
        <v>-9050229857.9117775</v>
      </c>
      <c r="L99" s="119">
        <f t="shared" si="37"/>
        <v>-9197578872.2815418</v>
      </c>
      <c r="M99" s="119">
        <f t="shared" si="37"/>
        <v>-8835135658.6992569</v>
      </c>
      <c r="N99" s="119">
        <f>+N3-N51-N91</f>
        <v>0</v>
      </c>
      <c r="O99" s="233">
        <f t="shared" si="30"/>
        <v>-107589563175.81427</v>
      </c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</row>
    <row r="100" spans="1:42" ht="16.2" thickBot="1" x14ac:dyDescent="0.35">
      <c r="E100" s="106"/>
      <c r="F100" s="106"/>
      <c r="G100" s="106"/>
      <c r="H100" s="106"/>
      <c r="I100" s="106"/>
      <c r="J100" s="106"/>
      <c r="N100" s="104"/>
      <c r="O100" s="369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</row>
    <row r="101" spans="1:42" ht="16.2" thickBot="1" x14ac:dyDescent="0.35">
      <c r="A101" s="26" t="s">
        <v>611</v>
      </c>
      <c r="N101" s="104"/>
      <c r="O101" s="369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</row>
    <row r="102" spans="1:42" x14ac:dyDescent="0.3">
      <c r="A102" s="25" t="s">
        <v>615</v>
      </c>
      <c r="C102" s="118">
        <f>+N97</f>
        <v>200000000</v>
      </c>
      <c r="N102" s="104"/>
      <c r="O102" s="369"/>
      <c r="P102" s="106"/>
    </row>
    <row r="103" spans="1:42" x14ac:dyDescent="0.3">
      <c r="A103" s="16" t="s">
        <v>612</v>
      </c>
      <c r="C103" s="118">
        <f>+C102/(1-DATA!C494)</f>
        <v>384615384.61538458</v>
      </c>
      <c r="N103" s="119"/>
      <c r="O103" s="119"/>
    </row>
    <row r="104" spans="1:42" x14ac:dyDescent="0.3">
      <c r="A104" s="16" t="s">
        <v>613</v>
      </c>
      <c r="C104" s="118">
        <f>+C103*DATA!C494</f>
        <v>184615384.61538458</v>
      </c>
      <c r="E104" s="397"/>
      <c r="N104" s="119"/>
      <c r="O104" s="119"/>
    </row>
    <row r="105" spans="1:42" x14ac:dyDescent="0.3">
      <c r="A105" s="16" t="s">
        <v>404</v>
      </c>
      <c r="C105" s="118">
        <f>+M38+Cálculos!N23+Cálculos!N47+Cálculos!N71+Cálculos!N100+Cálculos!N123+Cálculos!N146+Cálculos!N175+Cálculos!N198+Cálculos!N221</f>
        <v>690395653.78623343</v>
      </c>
      <c r="D105" s="397"/>
      <c r="N105" s="119"/>
      <c r="O105" s="119"/>
    </row>
    <row r="106" spans="1:42" x14ac:dyDescent="0.3">
      <c r="A106" s="17" t="s">
        <v>614</v>
      </c>
      <c r="C106" s="703">
        <f>+C105-C104</f>
        <v>505780269.17084885</v>
      </c>
      <c r="N106" s="119"/>
      <c r="O106" s="119"/>
    </row>
    <row r="107" spans="1:42" x14ac:dyDescent="0.3">
      <c r="A107" s="34"/>
      <c r="C107" s="716"/>
      <c r="N107" s="119"/>
      <c r="O107" s="119"/>
    </row>
    <row r="108" spans="1:42" x14ac:dyDescent="0.3">
      <c r="A108" s="17" t="s">
        <v>729</v>
      </c>
      <c r="C108" s="118">
        <f>-(C110-C112-C113)</f>
        <v>8698962222.9150581</v>
      </c>
      <c r="D108" s="118">
        <f>+D110-D112-D113</f>
        <v>0</v>
      </c>
      <c r="N108" s="119"/>
      <c r="O108" s="119"/>
    </row>
    <row r="109" spans="1:42" x14ac:dyDescent="0.3">
      <c r="A109" s="17" t="s">
        <v>298</v>
      </c>
      <c r="C109" s="704">
        <v>-8698962222.9150581</v>
      </c>
      <c r="D109" s="704">
        <f>+D110-D111</f>
        <v>0</v>
      </c>
      <c r="E109" s="3"/>
      <c r="N109" s="119"/>
      <c r="O109" s="119"/>
    </row>
    <row r="110" spans="1:42" x14ac:dyDescent="0.3">
      <c r="A110" s="17" t="s">
        <v>616</v>
      </c>
      <c r="C110" s="704">
        <v>14838879007.649105</v>
      </c>
      <c r="D110" s="704">
        <f>+N3</f>
        <v>23537841230.564163</v>
      </c>
      <c r="N110" s="119"/>
      <c r="O110" s="119"/>
    </row>
    <row r="111" spans="1:42" x14ac:dyDescent="0.3">
      <c r="A111" s="17" t="s">
        <v>619</v>
      </c>
      <c r="C111" s="715">
        <v>23537841230.564163</v>
      </c>
      <c r="D111" s="715">
        <f>+D112+D113</f>
        <v>23537841230.564163</v>
      </c>
      <c r="N111" s="119"/>
      <c r="O111" s="119"/>
    </row>
    <row r="112" spans="1:42" x14ac:dyDescent="0.3">
      <c r="A112" s="17" t="s">
        <v>617</v>
      </c>
      <c r="C112" s="118">
        <v>17487841230.564163</v>
      </c>
      <c r="D112" s="64">
        <f>+N51</f>
        <v>17487841230.564163</v>
      </c>
      <c r="N112" s="119"/>
      <c r="O112" s="119"/>
    </row>
    <row r="113" spans="1:15" x14ac:dyDescent="0.3">
      <c r="A113" s="16" t="s">
        <v>618</v>
      </c>
      <c r="C113" s="118">
        <v>6050000000</v>
      </c>
      <c r="D113" s="64">
        <f>+N91</f>
        <v>6050000000</v>
      </c>
      <c r="N113" s="119"/>
      <c r="O113" s="119"/>
    </row>
    <row r="114" spans="1:15" x14ac:dyDescent="0.3">
      <c r="N114" s="119"/>
      <c r="O114" s="119"/>
    </row>
    <row r="115" spans="1:15" x14ac:dyDescent="0.3">
      <c r="N115" s="119"/>
      <c r="O115" s="119"/>
    </row>
    <row r="116" spans="1:15" x14ac:dyDescent="0.3">
      <c r="N116" s="119"/>
      <c r="O116" s="119"/>
    </row>
    <row r="117" spans="1:15" x14ac:dyDescent="0.3">
      <c r="N117" s="119"/>
      <c r="O117" s="119"/>
    </row>
  </sheetData>
  <pageMargins left="0.7" right="0.7" top="0.75" bottom="0.75" header="0.3" footer="0.3"/>
  <pageSetup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2</vt:i4>
      </vt:variant>
    </vt:vector>
  </HeadingPairs>
  <TitlesOfParts>
    <vt:vector size="24" baseType="lpstr">
      <vt:lpstr>Menu</vt:lpstr>
      <vt:lpstr>TCF</vt:lpstr>
      <vt:lpstr>SFP</vt:lpstr>
      <vt:lpstr>EFE</vt:lpstr>
      <vt:lpstr>SCI</vt:lpstr>
      <vt:lpstr>DATA</vt:lpstr>
      <vt:lpstr>ANNUAL PARAMETERS </vt:lpstr>
      <vt:lpstr>BOARDS</vt:lpstr>
      <vt:lpstr>SFP 2018</vt:lpstr>
      <vt:lpstr>SFP PRIMERA ENTREGA</vt:lpstr>
      <vt:lpstr>Primera Entrega</vt:lpstr>
      <vt:lpstr>AV ~AH SFP</vt:lpstr>
      <vt:lpstr>AV~AH SCI</vt:lpstr>
      <vt:lpstr>RATIOS M.</vt:lpstr>
      <vt:lpstr>RATIOS A </vt:lpstr>
      <vt:lpstr>SFP ANUAL</vt:lpstr>
      <vt:lpstr>SCI ANUAL</vt:lpstr>
      <vt:lpstr>Monthly Parameters</vt:lpstr>
      <vt:lpstr>Loans </vt:lpstr>
      <vt:lpstr>Cálculos</vt:lpstr>
      <vt:lpstr>Segunda Entrega </vt:lpstr>
      <vt:lpstr>Assets</vt:lpstr>
      <vt:lpstr>CEROM181</vt:lpstr>
      <vt:lpstr>CEROM182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2018-07-26T03:03:28Z</dcterms:created>
  <dcterms:modified xsi:type="dcterms:W3CDTF">2018-11-03T16:21:29Z</dcterms:modified>
</cp:coreProperties>
</file>